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uminousneon-my.sharepoint.com/personal/bweesner_lumineosigns_com/Documents/Desktop/"/>
    </mc:Choice>
  </mc:AlternateContent>
  <xr:revisionPtr revIDLastSave="4786" documentId="13_ncr:1_{4B8ADD4D-5F42-4190-B4D3-7F1D5928BE04}" xr6:coauthVersionLast="47" xr6:coauthVersionMax="47" xr10:uidLastSave="{35D28ACD-B2DE-4628-91EC-75E3B1BA8413}"/>
  <bookViews>
    <workbookView xWindow="-120" yWindow="-120" windowWidth="24240" windowHeight="13020" firstSheet="9" activeTab="40" xr2:uid="{00000000-000D-0000-FFFF-FFFF00000000}"/>
  </bookViews>
  <sheets>
    <sheet name="WC" sheetId="32" state="hidden" r:id="rId1"/>
    <sheet name="Inv" sheetId="33" state="hidden" r:id="rId2"/>
    <sheet name="BCI" sheetId="34" state="hidden" r:id="rId3"/>
    <sheet name="BCL" sheetId="35" state="hidden" r:id="rId4"/>
    <sheet name="RateData" sheetId="59" state="hidden" r:id="rId5"/>
    <sheet name="HEADER INFO" sheetId="36" r:id="rId6"/>
    <sheet name="Freeform time and material" sheetId="47" r:id="rId7"/>
    <sheet name="Vinyl cutting" sheetId="2" r:id="rId8"/>
    <sheet name="Vinyl cutting (2)" sheetId="38" r:id="rId9"/>
    <sheet name="Apply vinyl graphics" sheetId="21" r:id="rId10"/>
    <sheet name="Apply vinyl graphics (2)" sheetId="52" r:id="rId11"/>
    <sheet name="Alum pan sign" sheetId="3" r:id="rId12"/>
    <sheet name="Alum pan sign (2)" sheetId="39" r:id="rId13"/>
    <sheet name="Economy pan sign" sheetId="5" r:id="rId14"/>
    <sheet name="Post and panel sign" sheetId="6" r:id="rId15"/>
    <sheet name="Post and panel sign (2)" sheetId="40" r:id="rId16"/>
    <sheet name="Flat panels only" sheetId="7" r:id="rId17"/>
    <sheet name="Flat panels only (2)" sheetId="46" r:id="rId18"/>
    <sheet name="Routed panel shapes" sheetId="22" r:id="rId19"/>
    <sheet name="Routed panel shapes (2)" sheetId="53" r:id="rId20"/>
    <sheet name="Routed face only" sheetId="29" r:id="rId21"/>
    <sheet name="Routed face only (2)" sheetId="54" r:id="rId22"/>
    <sheet name="Routed alum faces letters" sheetId="23" r:id="rId23"/>
    <sheet name="Routed alum faces letters (2)" sheetId="55" r:id="rId24"/>
    <sheet name="Routed push through acrylic" sheetId="24" r:id="rId25"/>
    <sheet name="Routed push through acrylic (2)" sheetId="56" r:id="rId26"/>
    <sheet name="Sf routed cabinet" sheetId="18" r:id="rId27"/>
    <sheet name="Sf routed cabinet (2)" sheetId="1" r:id="rId28"/>
    <sheet name="Df routed cabinet" sheetId="17" r:id="rId29"/>
    <sheet name="Df routed cabinet (2)" sheetId="4" r:id="rId30"/>
    <sheet name="Sf acrylic cabinet" sheetId="8" r:id="rId31"/>
    <sheet name="Sf acrylic cabinet (2)" sheetId="45" r:id="rId32"/>
    <sheet name="Economy Sf acrylic" sheetId="15" r:id="rId33"/>
    <sheet name="Df acrylic cabinet" sheetId="9" r:id="rId34"/>
    <sheet name="Df acrylic cabinet (2)" sheetId="44" r:id="rId35"/>
    <sheet name="Sf flex cabinet" sheetId="11" r:id="rId36"/>
    <sheet name="Sf flex cabinet (2)" sheetId="43" r:id="rId37"/>
    <sheet name="Df flex cabinet" sheetId="12" r:id="rId38"/>
    <sheet name="Df flex cabinet (2)" sheetId="42" r:id="rId39"/>
    <sheet name="Pole cover" sheetId="10" r:id="rId40"/>
    <sheet name="Pole cover (2)" sheetId="41" r:id="rId41"/>
    <sheet name="Structural Steel Fab" sheetId="37" r:id="rId42"/>
    <sheet name="Reveal" sheetId="13" r:id="rId43"/>
    <sheet name="Reveal (2)" sheetId="48" r:id="rId44"/>
    <sheet name="Crown cove top" sheetId="30" r:id="rId45"/>
    <sheet name="EMC assembly" sheetId="14" r:id="rId46"/>
    <sheet name="Crating" sheetId="51" r:id="rId47"/>
    <sheet name="LED wiring" sheetId="26" r:id="rId48"/>
    <sheet name="Changeable copy face" sheetId="19" r:id="rId49"/>
    <sheet name="Flex face assembly" sheetId="28" r:id="rId50"/>
    <sheet name="Routed face assembly" sheetId="27" r:id="rId51"/>
    <sheet name="Paint calculation" sheetId="25" r:id="rId52"/>
    <sheet name="Trimcap letter face" sheetId="20" r:id="rId53"/>
    <sheet name="Trimcap letter face (2)" sheetId="57" r:id="rId54"/>
    <sheet name="Channel letter fabrication" sheetId="16" r:id="rId55"/>
    <sheet name="Channel letter fabrication (2)" sheetId="58" r:id="rId56"/>
  </sheets>
  <externalReferences>
    <externalReference r:id="rId57"/>
  </externalReferences>
  <definedNames>
    <definedName name="_xlnm._FilterDatabase" localSheetId="1" hidden="1">Inv!$A$1:$J$2003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56" l="1"/>
  <c r="G34" i="23"/>
  <c r="D53" i="54"/>
  <c r="B53" i="54"/>
  <c r="D52" i="54"/>
  <c r="B52" i="54"/>
  <c r="D51" i="54"/>
  <c r="B51" i="54"/>
  <c r="D50" i="54"/>
  <c r="D49" i="54"/>
  <c r="D48" i="54"/>
  <c r="D47" i="54"/>
  <c r="B47" i="54"/>
  <c r="B49" i="54" s="1"/>
  <c r="D46" i="54"/>
  <c r="B46" i="54"/>
  <c r="B48" i="54" s="1"/>
  <c r="H44" i="54"/>
  <c r="I44" i="54" s="1"/>
  <c r="B44" i="54"/>
  <c r="H43" i="54"/>
  <c r="I43" i="54" s="1"/>
  <c r="B43" i="54"/>
  <c r="H42" i="54"/>
  <c r="F42" i="54"/>
  <c r="E42" i="54"/>
  <c r="G42" i="54" s="1"/>
  <c r="I42" i="54" s="1"/>
  <c r="B42" i="54"/>
  <c r="H41" i="54"/>
  <c r="F41" i="54"/>
  <c r="E41" i="54"/>
  <c r="G41" i="54" s="1"/>
  <c r="I41" i="54" s="1"/>
  <c r="B41" i="54"/>
  <c r="H40" i="54"/>
  <c r="F40" i="54"/>
  <c r="B40" i="54"/>
  <c r="H39" i="54"/>
  <c r="F39" i="54"/>
  <c r="B39" i="54"/>
  <c r="H38" i="54"/>
  <c r="F38" i="54"/>
  <c r="B38" i="54"/>
  <c r="H37" i="54"/>
  <c r="F37" i="54"/>
  <c r="E37" i="54"/>
  <c r="G37" i="54" s="1"/>
  <c r="I37" i="54" s="1"/>
  <c r="B37" i="54"/>
  <c r="H36" i="54"/>
  <c r="F36" i="54"/>
  <c r="B36" i="54"/>
  <c r="H35" i="54"/>
  <c r="G35" i="54"/>
  <c r="I35" i="54" s="1"/>
  <c r="B35" i="54"/>
  <c r="H34" i="54"/>
  <c r="F34" i="54"/>
  <c r="E34" i="54"/>
  <c r="G34" i="54" s="1"/>
  <c r="I34" i="54" s="1"/>
  <c r="B34" i="54"/>
  <c r="H33" i="54"/>
  <c r="G33" i="54"/>
  <c r="I33" i="54" s="1"/>
  <c r="B33" i="54"/>
  <c r="G21" i="54"/>
  <c r="G20" i="54"/>
  <c r="G19" i="54"/>
  <c r="B3" i="54"/>
  <c r="B2" i="54"/>
  <c r="G40" i="29"/>
  <c r="G39" i="29"/>
  <c r="G38" i="29"/>
  <c r="G37" i="29"/>
  <c r="G36" i="29"/>
  <c r="G34" i="29"/>
  <c r="G35" i="53"/>
  <c r="B64" i="40"/>
  <c r="A64" i="40"/>
  <c r="B63" i="40"/>
  <c r="A63" i="40"/>
  <c r="B62" i="40"/>
  <c r="A62" i="40"/>
  <c r="B61" i="40"/>
  <c r="A61" i="40"/>
  <c r="B60" i="40"/>
  <c r="A60" i="40"/>
  <c r="B56" i="40"/>
  <c r="H53" i="40"/>
  <c r="B52" i="40"/>
  <c r="B53" i="40" s="1"/>
  <c r="B50" i="40"/>
  <c r="B54" i="40" s="1"/>
  <c r="B49" i="40"/>
  <c r="B48" i="40"/>
  <c r="B47" i="40"/>
  <c r="F46" i="40"/>
  <c r="B46" i="40"/>
  <c r="B51" i="40" s="1"/>
  <c r="G20" i="40" s="1"/>
  <c r="H44" i="40"/>
  <c r="I44" i="40" s="1"/>
  <c r="B44" i="40"/>
  <c r="H43" i="40"/>
  <c r="I43" i="40" s="1"/>
  <c r="B43" i="40"/>
  <c r="H42" i="40"/>
  <c r="I42" i="40" s="1"/>
  <c r="B42" i="40"/>
  <c r="H41" i="40"/>
  <c r="I41" i="40" s="1"/>
  <c r="B41" i="40"/>
  <c r="H40" i="40"/>
  <c r="G40" i="40"/>
  <c r="I40" i="40" s="1"/>
  <c r="B40" i="40"/>
  <c r="H39" i="40"/>
  <c r="B39" i="40"/>
  <c r="H38" i="40"/>
  <c r="F38" i="40"/>
  <c r="B38" i="40"/>
  <c r="H37" i="40"/>
  <c r="F37" i="40"/>
  <c r="B37" i="40"/>
  <c r="H36" i="40"/>
  <c r="F36" i="40"/>
  <c r="B36" i="40"/>
  <c r="H35" i="40"/>
  <c r="F35" i="40"/>
  <c r="B35" i="40"/>
  <c r="H34" i="40"/>
  <c r="F34" i="40"/>
  <c r="E34" i="40"/>
  <c r="G34" i="40" s="1"/>
  <c r="I34" i="40" s="1"/>
  <c r="B34" i="40"/>
  <c r="H33" i="40"/>
  <c r="E33" i="40"/>
  <c r="B33" i="40"/>
  <c r="G24" i="40"/>
  <c r="G23" i="40"/>
  <c r="G22" i="40"/>
  <c r="G21" i="40"/>
  <c r="G19" i="40"/>
  <c r="G18" i="40"/>
  <c r="G17" i="40"/>
  <c r="B3" i="40"/>
  <c r="B2" i="40"/>
  <c r="G38" i="6"/>
  <c r="G37" i="6"/>
  <c r="G36" i="6"/>
  <c r="G35" i="6"/>
  <c r="G34" i="6"/>
  <c r="B61" i="39"/>
  <c r="A61" i="39"/>
  <c r="B60" i="39"/>
  <c r="A60" i="39"/>
  <c r="B59" i="39"/>
  <c r="A59" i="39"/>
  <c r="B58" i="39"/>
  <c r="A58" i="39"/>
  <c r="B57" i="39"/>
  <c r="A57" i="39"/>
  <c r="H53" i="39"/>
  <c r="B52" i="39"/>
  <c r="B51" i="39"/>
  <c r="B50" i="39"/>
  <c r="B49" i="39"/>
  <c r="B48" i="39"/>
  <c r="E46" i="39"/>
  <c r="B46" i="39"/>
  <c r="B53" i="39" s="1"/>
  <c r="H44" i="39"/>
  <c r="I44" i="39" s="1"/>
  <c r="B44" i="39"/>
  <c r="H43" i="39"/>
  <c r="I43" i="39" s="1"/>
  <c r="B43" i="39"/>
  <c r="H42" i="39"/>
  <c r="I42" i="39" s="1"/>
  <c r="B42" i="39"/>
  <c r="H41" i="39"/>
  <c r="I41" i="39" s="1"/>
  <c r="B41" i="39"/>
  <c r="H40" i="39"/>
  <c r="I40" i="39" s="1"/>
  <c r="B40" i="39"/>
  <c r="H39" i="39"/>
  <c r="I39" i="39" s="1"/>
  <c r="B39" i="39"/>
  <c r="H38" i="39"/>
  <c r="I38" i="39" s="1"/>
  <c r="B38" i="39"/>
  <c r="H37" i="39"/>
  <c r="G37" i="39"/>
  <c r="I37" i="39" s="1"/>
  <c r="B37" i="39"/>
  <c r="H36" i="39"/>
  <c r="B36" i="39"/>
  <c r="H35" i="39"/>
  <c r="F35" i="39"/>
  <c r="B35" i="39"/>
  <c r="H34" i="39"/>
  <c r="F34" i="39"/>
  <c r="B34" i="39"/>
  <c r="H33" i="39"/>
  <c r="E33" i="39"/>
  <c r="B33" i="39"/>
  <c r="G21" i="39"/>
  <c r="G20" i="39"/>
  <c r="G19" i="39"/>
  <c r="G18" i="39"/>
  <c r="G17" i="39"/>
  <c r="B3" i="39"/>
  <c r="B2" i="39"/>
  <c r="G35" i="3"/>
  <c r="G34" i="3"/>
  <c r="G33" i="38"/>
  <c r="G33" i="2"/>
  <c r="G34" i="19"/>
  <c r="G37" i="18"/>
  <c r="G37" i="1"/>
  <c r="G37" i="4"/>
  <c r="G9" i="59"/>
  <c r="G18" i="28"/>
  <c r="G17" i="28"/>
  <c r="E34" i="19"/>
  <c r="F34" i="19"/>
  <c r="F33" i="19"/>
  <c r="B48" i="19"/>
  <c r="C55" i="48"/>
  <c r="A55" i="48"/>
  <c r="C54" i="48"/>
  <c r="A54" i="48"/>
  <c r="B51" i="48"/>
  <c r="B50" i="48"/>
  <c r="B49" i="48"/>
  <c r="B47" i="48"/>
  <c r="G21" i="48" s="1"/>
  <c r="B46" i="48"/>
  <c r="H44" i="48"/>
  <c r="I44" i="48" s="1"/>
  <c r="B44" i="48"/>
  <c r="H43" i="48"/>
  <c r="I43" i="48" s="1"/>
  <c r="B43" i="48"/>
  <c r="H42" i="48"/>
  <c r="I42" i="48" s="1"/>
  <c r="B42" i="48"/>
  <c r="H41" i="48"/>
  <c r="I41" i="48" s="1"/>
  <c r="B41" i="48"/>
  <c r="H40" i="48"/>
  <c r="I40" i="48" s="1"/>
  <c r="B40" i="48"/>
  <c r="H39" i="48"/>
  <c r="I39" i="48" s="1"/>
  <c r="B39" i="48"/>
  <c r="H38" i="48"/>
  <c r="I38" i="48" s="1"/>
  <c r="B38" i="48"/>
  <c r="H37" i="48"/>
  <c r="I37" i="48" s="1"/>
  <c r="B37" i="48"/>
  <c r="H36" i="48"/>
  <c r="I36" i="48" s="1"/>
  <c r="B36" i="48"/>
  <c r="H35" i="48"/>
  <c r="F35" i="48"/>
  <c r="B35" i="48"/>
  <c r="H34" i="48"/>
  <c r="F34" i="48"/>
  <c r="B34" i="48"/>
  <c r="H33" i="48"/>
  <c r="B33" i="48"/>
  <c r="G20" i="48"/>
  <c r="G19" i="48"/>
  <c r="G18" i="48"/>
  <c r="G17" i="48"/>
  <c r="B3" i="48"/>
  <c r="B2" i="48"/>
  <c r="B48" i="44"/>
  <c r="B54" i="44"/>
  <c r="B64" i="6"/>
  <c r="A64" i="6"/>
  <c r="B63" i="6"/>
  <c r="A63" i="6"/>
  <c r="B62" i="6"/>
  <c r="A62" i="6"/>
  <c r="B61" i="6"/>
  <c r="A61" i="6"/>
  <c r="B60" i="6"/>
  <c r="A60" i="6"/>
  <c r="B56" i="6"/>
  <c r="H53" i="6"/>
  <c r="B52" i="6"/>
  <c r="B53" i="6" s="1"/>
  <c r="B50" i="6"/>
  <c r="B54" i="6" s="1"/>
  <c r="B49" i="6"/>
  <c r="B48" i="6"/>
  <c r="B47" i="6"/>
  <c r="F46" i="6"/>
  <c r="B46" i="6"/>
  <c r="H44" i="6"/>
  <c r="I44" i="6" s="1"/>
  <c r="B44" i="6"/>
  <c r="H43" i="6"/>
  <c r="I43" i="6" s="1"/>
  <c r="B43" i="6"/>
  <c r="H42" i="6"/>
  <c r="I42" i="6" s="1"/>
  <c r="B42" i="6"/>
  <c r="H41" i="6"/>
  <c r="I41" i="6" s="1"/>
  <c r="B41" i="6"/>
  <c r="H40" i="6"/>
  <c r="G40" i="6"/>
  <c r="B40" i="6"/>
  <c r="H39" i="6"/>
  <c r="B39" i="6"/>
  <c r="H38" i="6"/>
  <c r="F38" i="6"/>
  <c r="B38" i="6"/>
  <c r="H37" i="6"/>
  <c r="F37" i="6"/>
  <c r="B37" i="6"/>
  <c r="H36" i="6"/>
  <c r="F36" i="6"/>
  <c r="B36" i="6"/>
  <c r="H35" i="6"/>
  <c r="F35" i="6"/>
  <c r="B35" i="6"/>
  <c r="H34" i="6"/>
  <c r="F34" i="6"/>
  <c r="E34" i="6"/>
  <c r="B34" i="6"/>
  <c r="H33" i="6"/>
  <c r="E33" i="6"/>
  <c r="B33" i="6"/>
  <c r="G24" i="6"/>
  <c r="G23" i="6"/>
  <c r="G22" i="6"/>
  <c r="G19" i="6"/>
  <c r="G18" i="6"/>
  <c r="G17" i="6"/>
  <c r="B3" i="6"/>
  <c r="B2" i="6"/>
  <c r="G18" i="18"/>
  <c r="D52" i="46"/>
  <c r="D51" i="46"/>
  <c r="D50" i="46"/>
  <c r="D49" i="46"/>
  <c r="B46" i="46"/>
  <c r="H44" i="46"/>
  <c r="I44" i="46" s="1"/>
  <c r="B44" i="46"/>
  <c r="H43" i="46"/>
  <c r="I43" i="46" s="1"/>
  <c r="B43" i="46"/>
  <c r="H42" i="46"/>
  <c r="I42" i="46" s="1"/>
  <c r="B42" i="46"/>
  <c r="H41" i="46"/>
  <c r="I41" i="46" s="1"/>
  <c r="B41" i="46"/>
  <c r="H40" i="46"/>
  <c r="I40" i="46" s="1"/>
  <c r="B40" i="46"/>
  <c r="H39" i="46"/>
  <c r="I39" i="46" s="1"/>
  <c r="B39" i="46"/>
  <c r="H38" i="46"/>
  <c r="I38" i="46" s="1"/>
  <c r="B38" i="46"/>
  <c r="H37" i="46"/>
  <c r="I37" i="46" s="1"/>
  <c r="B37" i="46"/>
  <c r="H36" i="46"/>
  <c r="I36" i="46" s="1"/>
  <c r="B36" i="46"/>
  <c r="H35" i="46"/>
  <c r="I35" i="46" s="1"/>
  <c r="B35" i="46"/>
  <c r="H34" i="46"/>
  <c r="G34" i="46"/>
  <c r="F34" i="46"/>
  <c r="E34" i="46"/>
  <c r="B34" i="46"/>
  <c r="H33" i="46"/>
  <c r="F33" i="46"/>
  <c r="E33" i="46"/>
  <c r="B33" i="46"/>
  <c r="G20" i="46"/>
  <c r="G19" i="46"/>
  <c r="G18" i="46"/>
  <c r="G17" i="46"/>
  <c r="B3" i="46"/>
  <c r="B2" i="46"/>
  <c r="F33" i="7"/>
  <c r="F34" i="7"/>
  <c r="E50" i="44"/>
  <c r="F34" i="44" s="1"/>
  <c r="G8" i="59"/>
  <c r="G7" i="59"/>
  <c r="G6" i="59"/>
  <c r="G18" i="59"/>
  <c r="I80" i="59"/>
  <c r="I79" i="59"/>
  <c r="I78" i="59"/>
  <c r="I77" i="59"/>
  <c r="I76" i="59"/>
  <c r="I75" i="59"/>
  <c r="I74" i="59"/>
  <c r="I73" i="59"/>
  <c r="I72" i="59"/>
  <c r="I71" i="59"/>
  <c r="I70" i="59"/>
  <c r="I69" i="59"/>
  <c r="I68" i="59"/>
  <c r="I67" i="59"/>
  <c r="I66" i="59"/>
  <c r="I65" i="59"/>
  <c r="I64" i="59"/>
  <c r="I63" i="59"/>
  <c r="I62" i="59"/>
  <c r="I61" i="59"/>
  <c r="I60" i="59"/>
  <c r="I59" i="59"/>
  <c r="I58" i="59"/>
  <c r="I57" i="59"/>
  <c r="I56" i="59"/>
  <c r="I55" i="59"/>
  <c r="I54" i="59"/>
  <c r="I53" i="59"/>
  <c r="I52" i="59"/>
  <c r="I51" i="59"/>
  <c r="I50" i="59"/>
  <c r="I49" i="59"/>
  <c r="I48" i="59"/>
  <c r="I47" i="59"/>
  <c r="G44" i="42"/>
  <c r="G43" i="42"/>
  <c r="G38" i="11"/>
  <c r="G37" i="11"/>
  <c r="G36" i="11"/>
  <c r="G35" i="11"/>
  <c r="G34" i="11"/>
  <c r="G38" i="9"/>
  <c r="G37" i="9"/>
  <c r="G36" i="15"/>
  <c r="G35" i="15"/>
  <c r="G38" i="45"/>
  <c r="G37" i="45"/>
  <c r="G34" i="45"/>
  <c r="G43" i="18"/>
  <c r="G42" i="18"/>
  <c r="G36" i="18"/>
  <c r="G35" i="18"/>
  <c r="G34" i="18"/>
  <c r="G34" i="55"/>
  <c r="B47" i="38"/>
  <c r="B46" i="38"/>
  <c r="H17" i="38" s="1"/>
  <c r="H44" i="38"/>
  <c r="I44" i="38" s="1"/>
  <c r="B44" i="38"/>
  <c r="H43" i="38"/>
  <c r="I43" i="38" s="1"/>
  <c r="B43" i="38"/>
  <c r="H42" i="38"/>
  <c r="I42" i="38" s="1"/>
  <c r="B42" i="38"/>
  <c r="H41" i="38"/>
  <c r="I41" i="38" s="1"/>
  <c r="B41" i="38"/>
  <c r="H40" i="38"/>
  <c r="I40" i="38" s="1"/>
  <c r="B40" i="38"/>
  <c r="H39" i="38"/>
  <c r="I39" i="38" s="1"/>
  <c r="B39" i="38"/>
  <c r="H38" i="38"/>
  <c r="I38" i="38" s="1"/>
  <c r="B38" i="38"/>
  <c r="H37" i="38"/>
  <c r="I37" i="38" s="1"/>
  <c r="B37" i="38"/>
  <c r="H36" i="38"/>
  <c r="I36" i="38" s="1"/>
  <c r="B36" i="38"/>
  <c r="H35" i="38"/>
  <c r="I35" i="38" s="1"/>
  <c r="B35" i="38"/>
  <c r="H34" i="38"/>
  <c r="I34" i="38" s="1"/>
  <c r="B34" i="38"/>
  <c r="H33" i="38"/>
  <c r="E33" i="38"/>
  <c r="D33" i="38"/>
  <c r="B33" i="38"/>
  <c r="H30" i="38"/>
  <c r="H29" i="38"/>
  <c r="H28" i="38"/>
  <c r="H27" i="38"/>
  <c r="H26" i="38"/>
  <c r="H25" i="38"/>
  <c r="H24" i="38"/>
  <c r="H23" i="38"/>
  <c r="H22" i="38"/>
  <c r="H21" i="38"/>
  <c r="H20" i="38"/>
  <c r="H19" i="38"/>
  <c r="H18" i="38"/>
  <c r="B2" i="38"/>
  <c r="B60" i="41"/>
  <c r="A60" i="41"/>
  <c r="B59" i="41"/>
  <c r="A59" i="41"/>
  <c r="B58" i="41"/>
  <c r="A58" i="41"/>
  <c r="E57" i="41"/>
  <c r="B57" i="41"/>
  <c r="A57" i="41"/>
  <c r="E56" i="41"/>
  <c r="E55" i="41"/>
  <c r="B54" i="41"/>
  <c r="G21" i="41" s="1"/>
  <c r="E52" i="41"/>
  <c r="E51" i="41"/>
  <c r="E48" i="41"/>
  <c r="F35" i="41" s="1"/>
  <c r="B48" i="41"/>
  <c r="E47" i="41"/>
  <c r="F34" i="41" s="1"/>
  <c r="B47" i="41"/>
  <c r="E46" i="41"/>
  <c r="H44" i="41"/>
  <c r="I44" i="41" s="1"/>
  <c r="B44" i="41"/>
  <c r="H43" i="41"/>
  <c r="I43" i="41" s="1"/>
  <c r="B43" i="41"/>
  <c r="H42" i="41"/>
  <c r="I42" i="41" s="1"/>
  <c r="B42" i="41"/>
  <c r="H41" i="41"/>
  <c r="I41" i="41" s="1"/>
  <c r="B41" i="41"/>
  <c r="H40" i="41"/>
  <c r="I40" i="41" s="1"/>
  <c r="B40" i="41"/>
  <c r="H39" i="41"/>
  <c r="I39" i="41" s="1"/>
  <c r="B39" i="41"/>
  <c r="H38" i="41"/>
  <c r="I38" i="41" s="1"/>
  <c r="B38" i="41"/>
  <c r="H37" i="41"/>
  <c r="G37" i="41"/>
  <c r="B37" i="41"/>
  <c r="H36" i="41"/>
  <c r="B36" i="41"/>
  <c r="H35" i="41"/>
  <c r="B35" i="41"/>
  <c r="H34" i="41"/>
  <c r="B34" i="41"/>
  <c r="H33" i="41"/>
  <c r="B33" i="41"/>
  <c r="B3" i="41"/>
  <c r="B2" i="41"/>
  <c r="E56" i="10"/>
  <c r="E55" i="10"/>
  <c r="E57" i="10"/>
  <c r="G38" i="17"/>
  <c r="G19" i="29"/>
  <c r="B64" i="44"/>
  <c r="A64" i="44"/>
  <c r="B63" i="44"/>
  <c r="A63" i="44"/>
  <c r="B62" i="44"/>
  <c r="A62" i="44"/>
  <c r="B61" i="44"/>
  <c r="A61" i="44"/>
  <c r="E58" i="44"/>
  <c r="E57" i="44"/>
  <c r="E53" i="44" s="1"/>
  <c r="E54" i="44" s="1"/>
  <c r="G26" i="44" s="1"/>
  <c r="E56" i="44"/>
  <c r="B56" i="44"/>
  <c r="G22" i="44" s="1"/>
  <c r="H55" i="44"/>
  <c r="E55" i="44"/>
  <c r="B55" i="44"/>
  <c r="G20" i="44" s="1"/>
  <c r="E52" i="44"/>
  <c r="F36" i="44" s="1"/>
  <c r="E49" i="44"/>
  <c r="F38" i="44" s="1"/>
  <c r="B52" i="44"/>
  <c r="E47" i="44"/>
  <c r="B47" i="44"/>
  <c r="B51" i="44" s="1"/>
  <c r="H46" i="44"/>
  <c r="E46" i="44"/>
  <c r="H44" i="44"/>
  <c r="I44" i="44" s="1"/>
  <c r="B44" i="44"/>
  <c r="H43" i="44"/>
  <c r="I43" i="44" s="1"/>
  <c r="B43" i="44"/>
  <c r="H42" i="44"/>
  <c r="I42" i="44" s="1"/>
  <c r="B42" i="44"/>
  <c r="H41" i="44"/>
  <c r="I41" i="44" s="1"/>
  <c r="B41" i="44"/>
  <c r="H40" i="44"/>
  <c r="B40" i="44"/>
  <c r="H39" i="44"/>
  <c r="G39" i="44"/>
  <c r="B39" i="44"/>
  <c r="H38" i="44"/>
  <c r="B38" i="44"/>
  <c r="H37" i="44"/>
  <c r="F37" i="44"/>
  <c r="B37" i="44"/>
  <c r="H36" i="44"/>
  <c r="B36" i="44"/>
  <c r="H35" i="44"/>
  <c r="B35" i="44"/>
  <c r="H34" i="44"/>
  <c r="B34" i="44"/>
  <c r="H33" i="44"/>
  <c r="B33" i="44"/>
  <c r="G29" i="44"/>
  <c r="B3" i="44"/>
  <c r="B2" i="44"/>
  <c r="G29" i="9"/>
  <c r="B61" i="45"/>
  <c r="A61" i="45"/>
  <c r="B60" i="45"/>
  <c r="A60" i="45"/>
  <c r="B59" i="45"/>
  <c r="A59" i="45"/>
  <c r="I58" i="45"/>
  <c r="B58" i="45"/>
  <c r="A58" i="45"/>
  <c r="E55" i="45"/>
  <c r="E52" i="45"/>
  <c r="F36" i="45" s="1"/>
  <c r="G36" i="45" s="1"/>
  <c r="H51" i="45"/>
  <c r="E50" i="45"/>
  <c r="H49" i="45"/>
  <c r="E49" i="45"/>
  <c r="H48" i="45"/>
  <c r="H47" i="45"/>
  <c r="E53" i="45" s="1"/>
  <c r="E54" i="45" s="1"/>
  <c r="G25" i="45" s="1"/>
  <c r="E47" i="45"/>
  <c r="B47" i="45"/>
  <c r="B51" i="45" s="1"/>
  <c r="E46" i="45"/>
  <c r="B46" i="45"/>
  <c r="E33" i="45" s="1"/>
  <c r="H44" i="45"/>
  <c r="I44" i="45" s="1"/>
  <c r="B44" i="45"/>
  <c r="H43" i="45"/>
  <c r="I43" i="45" s="1"/>
  <c r="B43" i="45"/>
  <c r="H42" i="45"/>
  <c r="I42" i="45" s="1"/>
  <c r="B42" i="45"/>
  <c r="H41" i="45"/>
  <c r="I41" i="45" s="1"/>
  <c r="B41" i="45"/>
  <c r="H40" i="45"/>
  <c r="G40" i="45"/>
  <c r="B40" i="45"/>
  <c r="H39" i="45"/>
  <c r="B39" i="45"/>
  <c r="H38" i="45"/>
  <c r="F38" i="45"/>
  <c r="B38" i="45"/>
  <c r="H37" i="45"/>
  <c r="F37" i="45"/>
  <c r="B37" i="45"/>
  <c r="H36" i="45"/>
  <c r="B36" i="45"/>
  <c r="H35" i="45"/>
  <c r="B35" i="45"/>
  <c r="H34" i="45"/>
  <c r="F34" i="45"/>
  <c r="B34" i="45"/>
  <c r="H33" i="45"/>
  <c r="B33" i="45"/>
  <c r="G27" i="45"/>
  <c r="G23" i="45"/>
  <c r="B3" i="45"/>
  <c r="B2" i="45"/>
  <c r="G40" i="8"/>
  <c r="G27" i="8"/>
  <c r="G19" i="4"/>
  <c r="G19" i="17"/>
  <c r="B63" i="1"/>
  <c r="A63" i="1"/>
  <c r="B62" i="1"/>
  <c r="A62" i="1"/>
  <c r="B61" i="1"/>
  <c r="A61" i="1"/>
  <c r="B60" i="1"/>
  <c r="A60" i="1"/>
  <c r="E57" i="1"/>
  <c r="E55" i="1"/>
  <c r="E56" i="1" s="1"/>
  <c r="G28" i="1" s="1"/>
  <c r="E54" i="1"/>
  <c r="F43" i="1" s="1"/>
  <c r="E53" i="1"/>
  <c r="B53" i="1"/>
  <c r="E34" i="1" s="1"/>
  <c r="G34" i="1" s="1"/>
  <c r="G52" i="1"/>
  <c r="E52" i="1"/>
  <c r="B52" i="1"/>
  <c r="G51" i="1"/>
  <c r="E51" i="1"/>
  <c r="F41" i="1" s="1"/>
  <c r="E50" i="1"/>
  <c r="F40" i="1" s="1"/>
  <c r="G49" i="1"/>
  <c r="E49" i="1"/>
  <c r="F39" i="1" s="1"/>
  <c r="G48" i="1"/>
  <c r="E48" i="1"/>
  <c r="F36" i="1" s="1"/>
  <c r="E47" i="1"/>
  <c r="F34" i="1" s="1"/>
  <c r="B47" i="1"/>
  <c r="B50" i="1" s="1"/>
  <c r="G21" i="1" s="1"/>
  <c r="G46" i="1"/>
  <c r="E46" i="1"/>
  <c r="F35" i="1" s="1"/>
  <c r="B46" i="1"/>
  <c r="E37" i="1" s="1"/>
  <c r="H44" i="1"/>
  <c r="B44" i="1"/>
  <c r="H43" i="1"/>
  <c r="B43" i="1"/>
  <c r="H42" i="1"/>
  <c r="F42" i="1"/>
  <c r="B42" i="1"/>
  <c r="H41" i="1"/>
  <c r="B41" i="1"/>
  <c r="H40" i="1"/>
  <c r="B40" i="1"/>
  <c r="H39" i="1"/>
  <c r="B39" i="1"/>
  <c r="G38" i="1"/>
  <c r="H37" i="1"/>
  <c r="H38" i="1" s="1"/>
  <c r="B37" i="1"/>
  <c r="H36" i="1"/>
  <c r="E36" i="1"/>
  <c r="G36" i="1" s="1"/>
  <c r="B36" i="1"/>
  <c r="H35" i="1"/>
  <c r="E35" i="1"/>
  <c r="G35" i="1" s="1"/>
  <c r="B35" i="1"/>
  <c r="H34" i="1"/>
  <c r="B34" i="1"/>
  <c r="H33" i="1"/>
  <c r="G33" i="1"/>
  <c r="B33" i="1"/>
  <c r="G30" i="1"/>
  <c r="G29" i="1"/>
  <c r="G25" i="1"/>
  <c r="G24" i="1"/>
  <c r="G23" i="1"/>
  <c r="G19" i="1"/>
  <c r="G17" i="1"/>
  <c r="B3" i="1"/>
  <c r="B2" i="1"/>
  <c r="G19" i="18"/>
  <c r="B56" i="58"/>
  <c r="B55" i="58"/>
  <c r="B54" i="58"/>
  <c r="B49" i="58"/>
  <c r="G17" i="58" s="1"/>
  <c r="G48" i="58"/>
  <c r="G47" i="58"/>
  <c r="F35" i="58" s="1"/>
  <c r="B47" i="58"/>
  <c r="G46" i="58"/>
  <c r="F34" i="58" s="1"/>
  <c r="B46" i="58"/>
  <c r="H44" i="58"/>
  <c r="I44" i="58" s="1"/>
  <c r="B44" i="58"/>
  <c r="H43" i="58"/>
  <c r="C43" i="58"/>
  <c r="B43" i="58"/>
  <c r="A43" i="58"/>
  <c r="H42" i="58"/>
  <c r="I42" i="58" s="1"/>
  <c r="B42" i="58"/>
  <c r="H41" i="58"/>
  <c r="I41" i="58" s="1"/>
  <c r="B41" i="58"/>
  <c r="H40" i="58"/>
  <c r="I40" i="58" s="1"/>
  <c r="B40" i="58"/>
  <c r="H39" i="58"/>
  <c r="I39" i="58" s="1"/>
  <c r="B39" i="58"/>
  <c r="H38" i="58"/>
  <c r="I38" i="58" s="1"/>
  <c r="B38" i="58"/>
  <c r="H37" i="58"/>
  <c r="I37" i="58" s="1"/>
  <c r="B37" i="58"/>
  <c r="H36" i="58"/>
  <c r="I36" i="58" s="1"/>
  <c r="B36" i="58"/>
  <c r="H35" i="58"/>
  <c r="B35" i="58"/>
  <c r="H34" i="58"/>
  <c r="B34" i="58"/>
  <c r="H33" i="58"/>
  <c r="F33" i="58"/>
  <c r="B33" i="58"/>
  <c r="B3" i="58"/>
  <c r="B2" i="58"/>
  <c r="F33" i="16"/>
  <c r="G18" i="14"/>
  <c r="B68" i="42"/>
  <c r="A68" i="42"/>
  <c r="B67" i="42"/>
  <c r="A67" i="42"/>
  <c r="E66" i="42"/>
  <c r="B66" i="42"/>
  <c r="A66" i="42"/>
  <c r="E65" i="42"/>
  <c r="B62" i="42"/>
  <c r="B61" i="42"/>
  <c r="E60" i="42"/>
  <c r="E57" i="42"/>
  <c r="H56" i="42"/>
  <c r="E56" i="42"/>
  <c r="F41" i="42" s="1"/>
  <c r="G41" i="42" s="1"/>
  <c r="H55" i="42"/>
  <c r="E55" i="42"/>
  <c r="E54" i="42"/>
  <c r="F44" i="42" s="1"/>
  <c r="B54" i="42"/>
  <c r="B58" i="42" s="1"/>
  <c r="H53" i="42"/>
  <c r="E53" i="42"/>
  <c r="B53" i="42"/>
  <c r="B57" i="42" s="1"/>
  <c r="H52" i="42"/>
  <c r="E58" i="42" s="1"/>
  <c r="E59" i="42" s="1"/>
  <c r="G26" i="42" s="1"/>
  <c r="E52" i="42"/>
  <c r="H50" i="42"/>
  <c r="I50" i="42" s="1"/>
  <c r="B50" i="42"/>
  <c r="H49" i="42"/>
  <c r="I49" i="42" s="1"/>
  <c r="B49" i="42"/>
  <c r="H48" i="42"/>
  <c r="I48" i="42" s="1"/>
  <c r="B48" i="42"/>
  <c r="H47" i="42"/>
  <c r="I47" i="42" s="1"/>
  <c r="B47" i="42"/>
  <c r="H46" i="42"/>
  <c r="I46" i="42" s="1"/>
  <c r="B46" i="42"/>
  <c r="H45" i="42"/>
  <c r="B45" i="42"/>
  <c r="H44" i="42"/>
  <c r="B44" i="42"/>
  <c r="H43" i="42"/>
  <c r="F43" i="42"/>
  <c r="B43" i="42"/>
  <c r="H42" i="42"/>
  <c r="F42" i="42"/>
  <c r="G42" i="42" s="1"/>
  <c r="B42" i="42"/>
  <c r="H41" i="42"/>
  <c r="B41" i="42"/>
  <c r="H40" i="42"/>
  <c r="F40" i="42"/>
  <c r="G40" i="42" s="1"/>
  <c r="B40" i="42"/>
  <c r="H39" i="42"/>
  <c r="B39" i="42"/>
  <c r="G36" i="42"/>
  <c r="G35" i="42"/>
  <c r="G34" i="42"/>
  <c r="G33" i="42"/>
  <c r="G32" i="42"/>
  <c r="G31" i="42"/>
  <c r="G30" i="42"/>
  <c r="G22" i="42"/>
  <c r="G19" i="42"/>
  <c r="B3" i="42"/>
  <c r="B2" i="42"/>
  <c r="G35" i="12"/>
  <c r="G33" i="12"/>
  <c r="G32" i="12"/>
  <c r="G18" i="7"/>
  <c r="G39" i="9"/>
  <c r="B2" i="21"/>
  <c r="B54" i="15"/>
  <c r="B50" i="5"/>
  <c r="B47" i="15"/>
  <c r="G17" i="15" s="1"/>
  <c r="C6" i="32"/>
  <c r="H34" i="4" s="1"/>
  <c r="E51" i="18"/>
  <c r="F41" i="18" s="1"/>
  <c r="G41" i="18" s="1"/>
  <c r="B61" i="3"/>
  <c r="A61" i="3"/>
  <c r="B60" i="3"/>
  <c r="A60" i="3"/>
  <c r="B59" i="3"/>
  <c r="A59" i="3"/>
  <c r="B58" i="3"/>
  <c r="A58" i="3"/>
  <c r="B57" i="3"/>
  <c r="A57" i="3"/>
  <c r="H53" i="3"/>
  <c r="B51" i="3"/>
  <c r="G18" i="3" s="1"/>
  <c r="B50" i="3"/>
  <c r="B49" i="3"/>
  <c r="B48" i="3"/>
  <c r="E46" i="3"/>
  <c r="B46" i="3"/>
  <c r="H44" i="3"/>
  <c r="I44" i="3" s="1"/>
  <c r="B44" i="3"/>
  <c r="H43" i="3"/>
  <c r="I43" i="3" s="1"/>
  <c r="B43" i="3"/>
  <c r="H42" i="3"/>
  <c r="I42" i="3" s="1"/>
  <c r="B42" i="3"/>
  <c r="H41" i="3"/>
  <c r="I41" i="3" s="1"/>
  <c r="B41" i="3"/>
  <c r="H40" i="3"/>
  <c r="I40" i="3" s="1"/>
  <c r="B40" i="3"/>
  <c r="H39" i="3"/>
  <c r="I39" i="3" s="1"/>
  <c r="B39" i="3"/>
  <c r="H38" i="3"/>
  <c r="I38" i="3" s="1"/>
  <c r="B38" i="3"/>
  <c r="G37" i="3"/>
  <c r="B37" i="3"/>
  <c r="B36" i="3"/>
  <c r="B35" i="3"/>
  <c r="B34" i="3"/>
  <c r="B33" i="3"/>
  <c r="B3" i="3"/>
  <c r="B2" i="3"/>
  <c r="E52" i="5"/>
  <c r="E51" i="5"/>
  <c r="E50" i="5"/>
  <c r="E49" i="5"/>
  <c r="E48" i="5"/>
  <c r="D52" i="5"/>
  <c r="D51" i="5"/>
  <c r="D50" i="5"/>
  <c r="D49" i="5"/>
  <c r="D48" i="5"/>
  <c r="B63" i="18"/>
  <c r="A63" i="18"/>
  <c r="B62" i="18"/>
  <c r="A62" i="18"/>
  <c r="B61" i="18"/>
  <c r="A61" i="18"/>
  <c r="B60" i="18"/>
  <c r="A60" i="18"/>
  <c r="E57" i="18"/>
  <c r="E54" i="18"/>
  <c r="F43" i="18" s="1"/>
  <c r="E53" i="18"/>
  <c r="B53" i="18"/>
  <c r="E34" i="18" s="1"/>
  <c r="G52" i="18"/>
  <c r="E52" i="18"/>
  <c r="B52" i="18"/>
  <c r="G51" i="18"/>
  <c r="E50" i="18"/>
  <c r="F40" i="18" s="1"/>
  <c r="G40" i="18" s="1"/>
  <c r="G49" i="18"/>
  <c r="E49" i="18"/>
  <c r="F39" i="18" s="1"/>
  <c r="G39" i="18" s="1"/>
  <c r="G48" i="18"/>
  <c r="E55" i="18" s="1"/>
  <c r="E48" i="18"/>
  <c r="F36" i="18" s="1"/>
  <c r="E47" i="18"/>
  <c r="F34" i="18" s="1"/>
  <c r="B47" i="18"/>
  <c r="G23" i="18" s="1"/>
  <c r="G46" i="18"/>
  <c r="E46" i="18"/>
  <c r="F35" i="18" s="1"/>
  <c r="B46" i="18"/>
  <c r="G20" i="18" s="1"/>
  <c r="B44" i="18"/>
  <c r="B43" i="18"/>
  <c r="F42" i="18"/>
  <c r="B42" i="18"/>
  <c r="B41" i="18"/>
  <c r="B40" i="18"/>
  <c r="B39" i="18"/>
  <c r="G38" i="18"/>
  <c r="B37" i="18"/>
  <c r="H36" i="18"/>
  <c r="E36" i="18"/>
  <c r="B36" i="18"/>
  <c r="H35" i="18"/>
  <c r="B35" i="18"/>
  <c r="H34" i="18"/>
  <c r="B34" i="18"/>
  <c r="H33" i="18"/>
  <c r="B33" i="18"/>
  <c r="G24" i="18"/>
  <c r="B3" i="18"/>
  <c r="B2" i="18"/>
  <c r="B65" i="17"/>
  <c r="A65" i="17"/>
  <c r="B64" i="17"/>
  <c r="A64" i="17"/>
  <c r="B63" i="17"/>
  <c r="A63" i="17"/>
  <c r="B62" i="17"/>
  <c r="A62" i="17"/>
  <c r="E58" i="17"/>
  <c r="B58" i="17"/>
  <c r="E34" i="17" s="1"/>
  <c r="G34" i="17" s="1"/>
  <c r="B57" i="17"/>
  <c r="E55" i="17"/>
  <c r="F43" i="17" s="1"/>
  <c r="B55" i="17"/>
  <c r="G22" i="17" s="1"/>
  <c r="I54" i="17"/>
  <c r="E54" i="17"/>
  <c r="B54" i="17"/>
  <c r="G23" i="17" s="1"/>
  <c r="E53" i="17"/>
  <c r="E51" i="17"/>
  <c r="F41" i="17" s="1"/>
  <c r="G50" i="17"/>
  <c r="F42" i="17" s="1"/>
  <c r="E50" i="17"/>
  <c r="F40" i="17" s="1"/>
  <c r="G49" i="17"/>
  <c r="E49" i="17"/>
  <c r="F39" i="17" s="1"/>
  <c r="G48" i="17"/>
  <c r="E56" i="17" s="1"/>
  <c r="E48" i="17"/>
  <c r="F36" i="17" s="1"/>
  <c r="B48" i="17"/>
  <c r="B50" i="17" s="1"/>
  <c r="G21" i="17" s="1"/>
  <c r="E47" i="17"/>
  <c r="F34" i="17" s="1"/>
  <c r="B47" i="17"/>
  <c r="G33" i="17" s="1"/>
  <c r="G46" i="17"/>
  <c r="E46" i="17"/>
  <c r="F35" i="17" s="1"/>
  <c r="B44" i="17"/>
  <c r="B43" i="17"/>
  <c r="B42" i="17"/>
  <c r="B41" i="17"/>
  <c r="B40" i="17"/>
  <c r="B39" i="17"/>
  <c r="B37" i="17"/>
  <c r="H36" i="17"/>
  <c r="E36" i="17"/>
  <c r="G36" i="17" s="1"/>
  <c r="B36" i="17"/>
  <c r="H35" i="17"/>
  <c r="B35" i="17"/>
  <c r="H34" i="17"/>
  <c r="B34" i="17"/>
  <c r="H33" i="17"/>
  <c r="B33" i="17"/>
  <c r="B3" i="17"/>
  <c r="B2" i="17"/>
  <c r="B65" i="4"/>
  <c r="B64" i="4"/>
  <c r="B63" i="4"/>
  <c r="B62" i="4"/>
  <c r="A65" i="4"/>
  <c r="A64" i="4"/>
  <c r="A63" i="4"/>
  <c r="A62" i="4"/>
  <c r="B61" i="8"/>
  <c r="A61" i="8"/>
  <c r="B60" i="8"/>
  <c r="A60" i="8"/>
  <c r="B59" i="8"/>
  <c r="A59" i="8"/>
  <c r="I58" i="8"/>
  <c r="B58" i="8"/>
  <c r="A58" i="8"/>
  <c r="E55" i="8"/>
  <c r="E52" i="8"/>
  <c r="F36" i="8" s="1"/>
  <c r="H51" i="8"/>
  <c r="E51" i="8"/>
  <c r="F35" i="8" s="1"/>
  <c r="E50" i="8"/>
  <c r="F34" i="8" s="1"/>
  <c r="H49" i="8"/>
  <c r="F37" i="8" s="1"/>
  <c r="E49" i="8"/>
  <c r="F38" i="8" s="1"/>
  <c r="H48" i="8"/>
  <c r="H47" i="8"/>
  <c r="E53" i="8" s="1"/>
  <c r="E54" i="8" s="1"/>
  <c r="G25" i="8" s="1"/>
  <c r="E47" i="8"/>
  <c r="B47" i="8"/>
  <c r="B48" i="8" s="1"/>
  <c r="G21" i="8" s="1"/>
  <c r="E46" i="8"/>
  <c r="B46" i="8"/>
  <c r="H44" i="8"/>
  <c r="I44" i="8" s="1"/>
  <c r="B44" i="8"/>
  <c r="H43" i="8"/>
  <c r="I43" i="8" s="1"/>
  <c r="B43" i="8"/>
  <c r="H42" i="8"/>
  <c r="I42" i="8" s="1"/>
  <c r="B42" i="8"/>
  <c r="H41" i="8"/>
  <c r="I41" i="8" s="1"/>
  <c r="B41" i="8"/>
  <c r="B40" i="8"/>
  <c r="B39" i="8"/>
  <c r="B38" i="8"/>
  <c r="B37" i="8"/>
  <c r="B36" i="8"/>
  <c r="B35" i="8"/>
  <c r="B34" i="8"/>
  <c r="B33" i="8"/>
  <c r="B3" i="8"/>
  <c r="B2" i="8"/>
  <c r="B61" i="15"/>
  <c r="B60" i="15"/>
  <c r="B59" i="15"/>
  <c r="B58" i="15"/>
  <c r="A61" i="15"/>
  <c r="A60" i="15"/>
  <c r="A59" i="15"/>
  <c r="A58" i="15"/>
  <c r="B64" i="9"/>
  <c r="A64" i="9"/>
  <c r="B63" i="9"/>
  <c r="A63" i="9"/>
  <c r="B62" i="9"/>
  <c r="A62" i="9"/>
  <c r="B61" i="9"/>
  <c r="A61" i="9"/>
  <c r="E58" i="9"/>
  <c r="E57" i="9"/>
  <c r="E53" i="9" s="1"/>
  <c r="E54" i="9" s="1"/>
  <c r="G26" i="9" s="1"/>
  <c r="E56" i="9"/>
  <c r="F37" i="9" s="1"/>
  <c r="B56" i="9"/>
  <c r="G22" i="9" s="1"/>
  <c r="H55" i="9"/>
  <c r="E55" i="9"/>
  <c r="B55" i="9"/>
  <c r="G20" i="9" s="1"/>
  <c r="E52" i="9"/>
  <c r="F36" i="9" s="1"/>
  <c r="G36" i="9" s="1"/>
  <c r="E51" i="9"/>
  <c r="F35" i="9" s="1"/>
  <c r="G35" i="9" s="1"/>
  <c r="E50" i="9"/>
  <c r="F34" i="9" s="1"/>
  <c r="G34" i="9" s="1"/>
  <c r="E49" i="9"/>
  <c r="F38" i="9" s="1"/>
  <c r="B48" i="9"/>
  <c r="B49" i="9" s="1"/>
  <c r="B54" i="9" s="1"/>
  <c r="G21" i="9" s="1"/>
  <c r="E47" i="9"/>
  <c r="B47" i="9"/>
  <c r="G23" i="9" s="1"/>
  <c r="H46" i="9"/>
  <c r="E46" i="9"/>
  <c r="H44" i="9"/>
  <c r="I44" i="9" s="1"/>
  <c r="B44" i="9"/>
  <c r="H43" i="9"/>
  <c r="I43" i="9" s="1"/>
  <c r="B43" i="9"/>
  <c r="H42" i="9"/>
  <c r="I42" i="9" s="1"/>
  <c r="B42" i="9"/>
  <c r="H41" i="9"/>
  <c r="I41" i="9" s="1"/>
  <c r="B41" i="9"/>
  <c r="B40" i="9"/>
  <c r="B39" i="9"/>
  <c r="B38" i="9"/>
  <c r="B37" i="9"/>
  <c r="B36" i="9"/>
  <c r="B35" i="9"/>
  <c r="B34" i="9"/>
  <c r="B33" i="9"/>
  <c r="B3" i="9"/>
  <c r="B2" i="9"/>
  <c r="B60" i="11"/>
  <c r="A60" i="11"/>
  <c r="B59" i="11"/>
  <c r="A59" i="11"/>
  <c r="B58" i="11"/>
  <c r="A58" i="11"/>
  <c r="E57" i="11"/>
  <c r="E56" i="11"/>
  <c r="E53" i="11" s="1"/>
  <c r="E54" i="11" s="1"/>
  <c r="G24" i="11" s="1"/>
  <c r="E55" i="11"/>
  <c r="E52" i="11"/>
  <c r="E51" i="11"/>
  <c r="E50" i="11"/>
  <c r="E48" i="11"/>
  <c r="H47" i="11"/>
  <c r="E47" i="11"/>
  <c r="B47" i="11"/>
  <c r="H46" i="11"/>
  <c r="F37" i="11" s="1"/>
  <c r="E46" i="11"/>
  <c r="B46" i="11"/>
  <c r="G21" i="11" s="1"/>
  <c r="H44" i="11"/>
  <c r="I44" i="11" s="1"/>
  <c r="B44" i="11"/>
  <c r="H43" i="11"/>
  <c r="I43" i="11" s="1"/>
  <c r="B43" i="11"/>
  <c r="H42" i="11"/>
  <c r="I42" i="11" s="1"/>
  <c r="B42" i="11"/>
  <c r="H41" i="11"/>
  <c r="I41" i="11" s="1"/>
  <c r="B41" i="11"/>
  <c r="H40" i="11"/>
  <c r="I40" i="11" s="1"/>
  <c r="B40" i="11"/>
  <c r="B39" i="11"/>
  <c r="F38" i="11"/>
  <c r="B38" i="11"/>
  <c r="B37" i="11"/>
  <c r="E36" i="11"/>
  <c r="B36" i="11"/>
  <c r="B35" i="11"/>
  <c r="B34" i="11"/>
  <c r="E33" i="11"/>
  <c r="B33" i="11"/>
  <c r="G25" i="11"/>
  <c r="G20" i="11"/>
  <c r="G17" i="11"/>
  <c r="B3" i="11"/>
  <c r="B2" i="11"/>
  <c r="B60" i="43"/>
  <c r="B59" i="43"/>
  <c r="B58" i="43"/>
  <c r="A60" i="43"/>
  <c r="A59" i="43"/>
  <c r="A58" i="43"/>
  <c r="B68" i="12"/>
  <c r="A68" i="12"/>
  <c r="B67" i="12"/>
  <c r="A67" i="12"/>
  <c r="E66" i="12"/>
  <c r="B66" i="12"/>
  <c r="A66" i="12"/>
  <c r="E65" i="12"/>
  <c r="B62" i="12"/>
  <c r="B61" i="12"/>
  <c r="G19" i="12" s="1"/>
  <c r="E60" i="12"/>
  <c r="E57" i="12"/>
  <c r="F42" i="12" s="1"/>
  <c r="H56" i="12"/>
  <c r="E56" i="12"/>
  <c r="F41" i="12" s="1"/>
  <c r="H55" i="12"/>
  <c r="F43" i="12" s="1"/>
  <c r="E55" i="12"/>
  <c r="F40" i="12" s="1"/>
  <c r="E54" i="12"/>
  <c r="F44" i="12" s="1"/>
  <c r="B54" i="12"/>
  <c r="B55" i="12" s="1"/>
  <c r="H53" i="12"/>
  <c r="E53" i="12"/>
  <c r="B53" i="12"/>
  <c r="H52" i="12"/>
  <c r="E58" i="12" s="1"/>
  <c r="E52" i="12"/>
  <c r="H50" i="12"/>
  <c r="I50" i="12" s="1"/>
  <c r="B50" i="12"/>
  <c r="H49" i="12"/>
  <c r="I49" i="12" s="1"/>
  <c r="B49" i="12"/>
  <c r="H48" i="12"/>
  <c r="I48" i="12" s="1"/>
  <c r="B48" i="12"/>
  <c r="H47" i="12"/>
  <c r="I47" i="12" s="1"/>
  <c r="B47" i="12"/>
  <c r="H46" i="12"/>
  <c r="I46" i="12" s="1"/>
  <c r="B46" i="12"/>
  <c r="B45" i="12"/>
  <c r="B44" i="12"/>
  <c r="B43" i="12"/>
  <c r="B42" i="12"/>
  <c r="B41" i="12"/>
  <c r="B40" i="12"/>
  <c r="B39" i="12"/>
  <c r="B3" i="12"/>
  <c r="B2" i="12"/>
  <c r="B60" i="10"/>
  <c r="A60" i="10"/>
  <c r="B59" i="10"/>
  <c r="A59" i="10"/>
  <c r="B58" i="10"/>
  <c r="A58" i="10"/>
  <c r="B57" i="10"/>
  <c r="A57" i="10"/>
  <c r="B54" i="10"/>
  <c r="G21" i="10" s="1"/>
  <c r="E52" i="10"/>
  <c r="E51" i="10"/>
  <c r="E48" i="10"/>
  <c r="F35" i="10" s="1"/>
  <c r="B48" i="10"/>
  <c r="B52" i="10" s="1"/>
  <c r="G20" i="10" s="1"/>
  <c r="E47" i="10"/>
  <c r="F34" i="10" s="1"/>
  <c r="B47" i="10"/>
  <c r="E46" i="10"/>
  <c r="H44" i="10"/>
  <c r="I44" i="10" s="1"/>
  <c r="B44" i="10"/>
  <c r="H43" i="10"/>
  <c r="I43" i="10" s="1"/>
  <c r="B43" i="10"/>
  <c r="H42" i="10"/>
  <c r="I42" i="10" s="1"/>
  <c r="B42" i="10"/>
  <c r="H41" i="10"/>
  <c r="I41" i="10" s="1"/>
  <c r="B41" i="10"/>
  <c r="H40" i="10"/>
  <c r="I40" i="10" s="1"/>
  <c r="B40" i="10"/>
  <c r="H39" i="10"/>
  <c r="I39" i="10" s="1"/>
  <c r="B39" i="10"/>
  <c r="H38" i="10"/>
  <c r="I38" i="10" s="1"/>
  <c r="B38" i="10"/>
  <c r="B37" i="10"/>
  <c r="B36" i="10"/>
  <c r="B35" i="10"/>
  <c r="B34" i="10"/>
  <c r="B33" i="10"/>
  <c r="B3" i="10"/>
  <c r="B2" i="10"/>
  <c r="C55" i="13"/>
  <c r="A55" i="13"/>
  <c r="C54" i="13"/>
  <c r="A54" i="13"/>
  <c r="B51" i="13"/>
  <c r="B50" i="13"/>
  <c r="F35" i="13" s="1"/>
  <c r="B49" i="13"/>
  <c r="F34" i="13" s="1"/>
  <c r="B47" i="13"/>
  <c r="G21" i="13" s="1"/>
  <c r="B46" i="13"/>
  <c r="G19" i="13" s="1"/>
  <c r="H44" i="13"/>
  <c r="I44" i="13" s="1"/>
  <c r="B44" i="13"/>
  <c r="H43" i="13"/>
  <c r="I43" i="13" s="1"/>
  <c r="B43" i="13"/>
  <c r="H42" i="13"/>
  <c r="I42" i="13" s="1"/>
  <c r="B42" i="13"/>
  <c r="H41" i="13"/>
  <c r="I41" i="13" s="1"/>
  <c r="B41" i="13"/>
  <c r="H40" i="13"/>
  <c r="I40" i="13" s="1"/>
  <c r="B40" i="13"/>
  <c r="H39" i="13"/>
  <c r="I39" i="13" s="1"/>
  <c r="B39" i="13"/>
  <c r="H38" i="13"/>
  <c r="I38" i="13" s="1"/>
  <c r="B38" i="13"/>
  <c r="H37" i="13"/>
  <c r="I37" i="13" s="1"/>
  <c r="B37" i="13"/>
  <c r="H36" i="13"/>
  <c r="I36" i="13" s="1"/>
  <c r="B36" i="13"/>
  <c r="B35" i="13"/>
  <c r="B34" i="13"/>
  <c r="B33" i="13"/>
  <c r="G20" i="13"/>
  <c r="G18" i="13"/>
  <c r="G17" i="13"/>
  <c r="B3" i="13"/>
  <c r="B2" i="13"/>
  <c r="C57" i="30"/>
  <c r="C56" i="30"/>
  <c r="A57" i="30"/>
  <c r="A56" i="30"/>
  <c r="B56" i="14"/>
  <c r="B55" i="14"/>
  <c r="B54" i="14"/>
  <c r="B53" i="14"/>
  <c r="B52" i="14"/>
  <c r="A56" i="14"/>
  <c r="A55" i="14"/>
  <c r="A54" i="14"/>
  <c r="A53" i="14"/>
  <c r="A52" i="14"/>
  <c r="B57" i="4"/>
  <c r="G48" i="16"/>
  <c r="G47" i="16"/>
  <c r="G46" i="16"/>
  <c r="B56" i="16"/>
  <c r="B55" i="16"/>
  <c r="B54" i="16"/>
  <c r="B46" i="16"/>
  <c r="B49" i="57"/>
  <c r="B47" i="57"/>
  <c r="E33" i="57" s="1"/>
  <c r="G33" i="57" s="1"/>
  <c r="G46" i="57"/>
  <c r="F33" i="57" s="1"/>
  <c r="B46" i="57"/>
  <c r="H44" i="57"/>
  <c r="I44" i="57" s="1"/>
  <c r="B44" i="57"/>
  <c r="H43" i="57"/>
  <c r="I43" i="57" s="1"/>
  <c r="B43" i="57"/>
  <c r="H42" i="57"/>
  <c r="I42" i="57" s="1"/>
  <c r="B42" i="57"/>
  <c r="H41" i="57"/>
  <c r="I41" i="57" s="1"/>
  <c r="B41" i="57"/>
  <c r="H40" i="57"/>
  <c r="I40" i="57" s="1"/>
  <c r="B40" i="57"/>
  <c r="H39" i="57"/>
  <c r="I39" i="57" s="1"/>
  <c r="B39" i="57"/>
  <c r="H38" i="57"/>
  <c r="I38" i="57" s="1"/>
  <c r="B38" i="57"/>
  <c r="H37" i="57"/>
  <c r="I37" i="57" s="1"/>
  <c r="B37" i="57"/>
  <c r="H36" i="57"/>
  <c r="I36" i="57" s="1"/>
  <c r="B36" i="57"/>
  <c r="H35" i="57"/>
  <c r="I35" i="57" s="1"/>
  <c r="B35" i="57"/>
  <c r="H34" i="57"/>
  <c r="I34" i="57" s="1"/>
  <c r="B34" i="57"/>
  <c r="B33" i="57"/>
  <c r="G19" i="57"/>
  <c r="G17" i="57"/>
  <c r="B3" i="57"/>
  <c r="B2" i="57"/>
  <c r="G46" i="20"/>
  <c r="B46" i="20"/>
  <c r="E46" i="25"/>
  <c r="B51" i="25"/>
  <c r="F34" i="25" s="1"/>
  <c r="B50" i="25"/>
  <c r="F33" i="25" s="1"/>
  <c r="B49" i="25"/>
  <c r="B47" i="27"/>
  <c r="B57" i="28"/>
  <c r="B56" i="28"/>
  <c r="B47" i="28"/>
  <c r="B47" i="19"/>
  <c r="H47" i="26"/>
  <c r="H46" i="26"/>
  <c r="E46" i="26" s="1"/>
  <c r="E47" i="26" s="1"/>
  <c r="G18" i="26" s="1"/>
  <c r="E48" i="26"/>
  <c r="B48" i="26"/>
  <c r="B47" i="26"/>
  <c r="B50" i="14"/>
  <c r="B53" i="30"/>
  <c r="B52" i="30"/>
  <c r="B51" i="30"/>
  <c r="E57" i="43"/>
  <c r="E56" i="43"/>
  <c r="E55" i="43"/>
  <c r="E52" i="43"/>
  <c r="E51" i="43"/>
  <c r="E50" i="43"/>
  <c r="E48" i="43"/>
  <c r="F38" i="43" s="1"/>
  <c r="H47" i="43"/>
  <c r="E47" i="43"/>
  <c r="B47" i="43"/>
  <c r="H46" i="43"/>
  <c r="F37" i="43" s="1"/>
  <c r="E46" i="43"/>
  <c r="B46" i="43"/>
  <c r="H44" i="43"/>
  <c r="I44" i="43" s="1"/>
  <c r="B44" i="43"/>
  <c r="H43" i="43"/>
  <c r="I43" i="43" s="1"/>
  <c r="B43" i="43"/>
  <c r="H42" i="43"/>
  <c r="I42" i="43" s="1"/>
  <c r="B42" i="43"/>
  <c r="H41" i="43"/>
  <c r="I41" i="43" s="1"/>
  <c r="B41" i="43"/>
  <c r="H40" i="43"/>
  <c r="I40" i="43" s="1"/>
  <c r="B40" i="43"/>
  <c r="B39" i="43"/>
  <c r="B38" i="43"/>
  <c r="B37" i="43"/>
  <c r="B36" i="43"/>
  <c r="B35" i="43"/>
  <c r="B34" i="43"/>
  <c r="B33" i="43"/>
  <c r="B3" i="43"/>
  <c r="B2" i="43"/>
  <c r="H48" i="15"/>
  <c r="F35" i="15" s="1"/>
  <c r="H47" i="15"/>
  <c r="H46" i="15"/>
  <c r="E53" i="15" s="1"/>
  <c r="E55" i="15"/>
  <c r="E52" i="15"/>
  <c r="E49" i="15"/>
  <c r="E47" i="15"/>
  <c r="E58" i="4"/>
  <c r="B58" i="4"/>
  <c r="E34" i="4" s="1"/>
  <c r="G34" i="4" s="1"/>
  <c r="E55" i="4"/>
  <c r="F43" i="4" s="1"/>
  <c r="B55" i="4"/>
  <c r="I54" i="4"/>
  <c r="E54" i="4"/>
  <c r="B54" i="4"/>
  <c r="G23" i="4" s="1"/>
  <c r="E53" i="4"/>
  <c r="E51" i="4"/>
  <c r="F41" i="4" s="1"/>
  <c r="G50" i="4"/>
  <c r="F42" i="4" s="1"/>
  <c r="E50" i="4"/>
  <c r="F40" i="4" s="1"/>
  <c r="G49" i="4"/>
  <c r="E49" i="4"/>
  <c r="F39" i="4" s="1"/>
  <c r="G48" i="4"/>
  <c r="E56" i="4" s="1"/>
  <c r="E48" i="4"/>
  <c r="F36" i="4" s="1"/>
  <c r="B48" i="4"/>
  <c r="B50" i="4" s="1"/>
  <c r="G21" i="4" s="1"/>
  <c r="E47" i="4"/>
  <c r="F34" i="4" s="1"/>
  <c r="B47" i="4"/>
  <c r="G30" i="4" s="1"/>
  <c r="G46" i="4"/>
  <c r="E46" i="4"/>
  <c r="F35" i="4" s="1"/>
  <c r="B44" i="4"/>
  <c r="B43" i="4"/>
  <c r="B42" i="4"/>
  <c r="B41" i="4"/>
  <c r="B40" i="4"/>
  <c r="B39" i="4"/>
  <c r="G38" i="4"/>
  <c r="B37" i="4"/>
  <c r="H36" i="4"/>
  <c r="E36" i="4"/>
  <c r="G36" i="4" s="1"/>
  <c r="B36" i="4"/>
  <c r="H35" i="4"/>
  <c r="B35" i="4"/>
  <c r="B34" i="4"/>
  <c r="H33" i="4"/>
  <c r="B33" i="4"/>
  <c r="G22" i="4"/>
  <c r="B3" i="4"/>
  <c r="B2" i="4"/>
  <c r="B50" i="56"/>
  <c r="B48" i="56"/>
  <c r="B49" i="56" s="1"/>
  <c r="E34" i="56" s="1"/>
  <c r="B47" i="56"/>
  <c r="F34" i="56" s="1"/>
  <c r="B46" i="56"/>
  <c r="H44" i="56"/>
  <c r="I44" i="56" s="1"/>
  <c r="B44" i="56"/>
  <c r="H43" i="56"/>
  <c r="I43" i="56" s="1"/>
  <c r="B43" i="56"/>
  <c r="H42" i="56"/>
  <c r="I42" i="56" s="1"/>
  <c r="B42" i="56"/>
  <c r="H41" i="56"/>
  <c r="I41" i="56" s="1"/>
  <c r="B41" i="56"/>
  <c r="H40" i="56"/>
  <c r="I40" i="56" s="1"/>
  <c r="B40" i="56"/>
  <c r="H39" i="56"/>
  <c r="I39" i="56" s="1"/>
  <c r="B39" i="56"/>
  <c r="H38" i="56"/>
  <c r="I38" i="56" s="1"/>
  <c r="B38" i="56"/>
  <c r="H37" i="56"/>
  <c r="I37" i="56" s="1"/>
  <c r="B37" i="56"/>
  <c r="H36" i="56"/>
  <c r="I36" i="56" s="1"/>
  <c r="B36" i="56"/>
  <c r="H35" i="56"/>
  <c r="I35" i="56" s="1"/>
  <c r="B35" i="56"/>
  <c r="H34" i="56"/>
  <c r="B34" i="56"/>
  <c r="H33" i="56"/>
  <c r="G33" i="56"/>
  <c r="B33" i="56"/>
  <c r="G17" i="56"/>
  <c r="B3" i="56"/>
  <c r="B2" i="56"/>
  <c r="B50" i="24"/>
  <c r="B48" i="24"/>
  <c r="B47" i="24"/>
  <c r="B50" i="55"/>
  <c r="B48" i="55"/>
  <c r="B49" i="55" s="1"/>
  <c r="E34" i="55" s="1"/>
  <c r="B47" i="55"/>
  <c r="F34" i="55" s="1"/>
  <c r="B46" i="55"/>
  <c r="H44" i="55"/>
  <c r="I44" i="55" s="1"/>
  <c r="B44" i="55"/>
  <c r="H43" i="55"/>
  <c r="I43" i="55" s="1"/>
  <c r="B43" i="55"/>
  <c r="H42" i="55"/>
  <c r="I42" i="55" s="1"/>
  <c r="B42" i="55"/>
  <c r="H41" i="55"/>
  <c r="I41" i="55" s="1"/>
  <c r="B41" i="55"/>
  <c r="H40" i="55"/>
  <c r="I40" i="55" s="1"/>
  <c r="B40" i="55"/>
  <c r="H39" i="55"/>
  <c r="I39" i="55" s="1"/>
  <c r="B39" i="55"/>
  <c r="H38" i="55"/>
  <c r="I38" i="55" s="1"/>
  <c r="B38" i="55"/>
  <c r="H37" i="55"/>
  <c r="I37" i="55" s="1"/>
  <c r="B37" i="55"/>
  <c r="H36" i="55"/>
  <c r="I36" i="55" s="1"/>
  <c r="B36" i="55"/>
  <c r="H35" i="55"/>
  <c r="I35" i="55" s="1"/>
  <c r="B35" i="55"/>
  <c r="B34" i="55"/>
  <c r="H33" i="55"/>
  <c r="G33" i="55"/>
  <c r="B33" i="55"/>
  <c r="G17" i="55"/>
  <c r="B3" i="55"/>
  <c r="B2" i="55"/>
  <c r="B50" i="23"/>
  <c r="B48" i="23"/>
  <c r="B47" i="23"/>
  <c r="B53" i="29"/>
  <c r="B52" i="29"/>
  <c r="B51" i="29"/>
  <c r="D49" i="29"/>
  <c r="F42" i="29" s="1"/>
  <c r="D48" i="29"/>
  <c r="F37" i="29" s="1"/>
  <c r="D47" i="29"/>
  <c r="F34" i="29" s="1"/>
  <c r="D46" i="29"/>
  <c r="F36" i="29" s="1"/>
  <c r="D53" i="29"/>
  <c r="D52" i="29"/>
  <c r="E34" i="29" s="1"/>
  <c r="D51" i="29"/>
  <c r="F41" i="29" s="1"/>
  <c r="D50" i="29"/>
  <c r="F38" i="29" s="1"/>
  <c r="B49" i="22"/>
  <c r="B48" i="22"/>
  <c r="D52" i="7"/>
  <c r="D51" i="7"/>
  <c r="D50" i="7"/>
  <c r="D49" i="7"/>
  <c r="B48" i="52"/>
  <c r="B47" i="52"/>
  <c r="F33" i="52" s="1"/>
  <c r="B48" i="21"/>
  <c r="B47" i="21"/>
  <c r="F33" i="21" s="1"/>
  <c r="B47" i="2"/>
  <c r="B46" i="52"/>
  <c r="E33" i="52" s="1"/>
  <c r="G33" i="52" s="1"/>
  <c r="H44" i="52"/>
  <c r="I44" i="52" s="1"/>
  <c r="B44" i="52"/>
  <c r="H43" i="52"/>
  <c r="I43" i="52" s="1"/>
  <c r="B43" i="52"/>
  <c r="H42" i="52"/>
  <c r="I42" i="52" s="1"/>
  <c r="B42" i="52"/>
  <c r="H41" i="52"/>
  <c r="I41" i="52" s="1"/>
  <c r="B41" i="52"/>
  <c r="H40" i="52"/>
  <c r="I40" i="52" s="1"/>
  <c r="B40" i="52"/>
  <c r="H39" i="52"/>
  <c r="I39" i="52" s="1"/>
  <c r="B39" i="52"/>
  <c r="H38" i="52"/>
  <c r="I38" i="52" s="1"/>
  <c r="B38" i="52"/>
  <c r="H37" i="52"/>
  <c r="I37" i="52" s="1"/>
  <c r="B37" i="52"/>
  <c r="H36" i="52"/>
  <c r="I36" i="52" s="1"/>
  <c r="B36" i="52"/>
  <c r="H35" i="52"/>
  <c r="I35" i="52" s="1"/>
  <c r="B35" i="52"/>
  <c r="H34" i="52"/>
  <c r="I34" i="52" s="1"/>
  <c r="B34" i="52"/>
  <c r="B33" i="52"/>
  <c r="B47" i="53"/>
  <c r="H45" i="53"/>
  <c r="I45" i="53" s="1"/>
  <c r="B45" i="53"/>
  <c r="H44" i="53"/>
  <c r="I44" i="53" s="1"/>
  <c r="B44" i="53"/>
  <c r="H43" i="53"/>
  <c r="I43" i="53" s="1"/>
  <c r="B43" i="53"/>
  <c r="H42" i="53"/>
  <c r="I42" i="53" s="1"/>
  <c r="B42" i="53"/>
  <c r="H41" i="53"/>
  <c r="I41" i="53" s="1"/>
  <c r="B41" i="53"/>
  <c r="H40" i="53"/>
  <c r="I40" i="53" s="1"/>
  <c r="B40" i="53"/>
  <c r="H39" i="53"/>
  <c r="I39" i="53" s="1"/>
  <c r="B39" i="53"/>
  <c r="H38" i="53"/>
  <c r="I38" i="53" s="1"/>
  <c r="B38" i="53"/>
  <c r="H37" i="53"/>
  <c r="I37" i="53" s="1"/>
  <c r="B37" i="53"/>
  <c r="H36" i="53"/>
  <c r="I36" i="53" s="1"/>
  <c r="B36" i="53"/>
  <c r="H35" i="53"/>
  <c r="F35" i="53"/>
  <c r="B35" i="53"/>
  <c r="H34" i="53"/>
  <c r="B34" i="53"/>
  <c r="G19" i="53"/>
  <c r="G18" i="53"/>
  <c r="B3" i="53"/>
  <c r="B2" i="53"/>
  <c r="B47" i="29"/>
  <c r="B49" i="29" s="1"/>
  <c r="B46" i="29"/>
  <c r="B48" i="29" s="1"/>
  <c r="G18" i="29" s="1"/>
  <c r="H44" i="29"/>
  <c r="I44" i="29" s="1"/>
  <c r="B44" i="29"/>
  <c r="H43" i="29"/>
  <c r="I43" i="29" s="1"/>
  <c r="B43" i="29"/>
  <c r="B42" i="29"/>
  <c r="B41" i="29"/>
  <c r="B40" i="29"/>
  <c r="B39" i="29"/>
  <c r="B38" i="29"/>
  <c r="H37" i="29"/>
  <c r="E37" i="29"/>
  <c r="B37" i="29"/>
  <c r="H36" i="29"/>
  <c r="B36" i="29"/>
  <c r="H35" i="29"/>
  <c r="B35" i="29"/>
  <c r="H34" i="29"/>
  <c r="B34" i="29"/>
  <c r="H33" i="29"/>
  <c r="B33" i="29"/>
  <c r="B3" i="29"/>
  <c r="B2" i="29"/>
  <c r="G19" i="22"/>
  <c r="B49" i="30"/>
  <c r="G22" i="54" l="1"/>
  <c r="G17" i="54"/>
  <c r="G18" i="54"/>
  <c r="E36" i="54"/>
  <c r="G36" i="54" s="1"/>
  <c r="I36" i="54" s="1"/>
  <c r="E38" i="54"/>
  <c r="G38" i="54" s="1"/>
  <c r="I38" i="54" s="1"/>
  <c r="B50" i="54"/>
  <c r="E37" i="40"/>
  <c r="G37" i="40" s="1"/>
  <c r="I37" i="40" s="1"/>
  <c r="E38" i="40"/>
  <c r="G38" i="40" s="1"/>
  <c r="I38" i="40" s="1"/>
  <c r="F33" i="40"/>
  <c r="G33" i="40" s="1"/>
  <c r="I33" i="40" s="1"/>
  <c r="B55" i="40"/>
  <c r="B57" i="40" s="1"/>
  <c r="E34" i="39"/>
  <c r="G34" i="39" s="1"/>
  <c r="I34" i="39" s="1"/>
  <c r="G36" i="39"/>
  <c r="I36" i="39" s="1"/>
  <c r="E47" i="39"/>
  <c r="E35" i="39"/>
  <c r="G35" i="39" s="1"/>
  <c r="I35" i="39" s="1"/>
  <c r="F33" i="39"/>
  <c r="G33" i="39" s="1"/>
  <c r="I33" i="39" s="1"/>
  <c r="I34" i="6"/>
  <c r="I34" i="46"/>
  <c r="E35" i="53"/>
  <c r="I35" i="53" s="1"/>
  <c r="G34" i="53"/>
  <c r="I40" i="6"/>
  <c r="B48" i="57"/>
  <c r="G18" i="57" s="1"/>
  <c r="B48" i="48"/>
  <c r="G22" i="48" s="1"/>
  <c r="E33" i="48"/>
  <c r="E34" i="48"/>
  <c r="G34" i="48" s="1"/>
  <c r="I34" i="48" s="1"/>
  <c r="E35" i="48"/>
  <c r="G35" i="48" s="1"/>
  <c r="I35" i="48" s="1"/>
  <c r="F33" i="48"/>
  <c r="G33" i="48" s="1"/>
  <c r="I33" i="48" s="1"/>
  <c r="E33" i="10"/>
  <c r="G17" i="10"/>
  <c r="B50" i="41"/>
  <c r="B52" i="41"/>
  <c r="G20" i="41" s="1"/>
  <c r="G19" i="41"/>
  <c r="G22" i="12"/>
  <c r="G36" i="12"/>
  <c r="G21" i="12"/>
  <c r="G31" i="12"/>
  <c r="G34" i="12"/>
  <c r="G23" i="43"/>
  <c r="B53" i="43"/>
  <c r="B51" i="43"/>
  <c r="B49" i="43"/>
  <c r="G20" i="43"/>
  <c r="B48" i="43"/>
  <c r="G19" i="43" s="1"/>
  <c r="E36" i="43"/>
  <c r="G36" i="43" s="1"/>
  <c r="E33" i="43"/>
  <c r="G25" i="43"/>
  <c r="G17" i="43"/>
  <c r="B50" i="43"/>
  <c r="G21" i="43"/>
  <c r="E33" i="8"/>
  <c r="G18" i="8"/>
  <c r="E37" i="6"/>
  <c r="I37" i="6" s="1"/>
  <c r="E38" i="6"/>
  <c r="I38" i="6" s="1"/>
  <c r="B51" i="6"/>
  <c r="G21" i="6"/>
  <c r="F33" i="6"/>
  <c r="G33" i="6" s="1"/>
  <c r="I33" i="6" s="1"/>
  <c r="G20" i="1"/>
  <c r="G18" i="1"/>
  <c r="G27" i="1"/>
  <c r="F37" i="1"/>
  <c r="E43" i="1"/>
  <c r="G43" i="1" s="1"/>
  <c r="E42" i="1"/>
  <c r="G42" i="1" s="1"/>
  <c r="E41" i="1"/>
  <c r="G41" i="1" s="1"/>
  <c r="I41" i="1" s="1"/>
  <c r="E40" i="1"/>
  <c r="G40" i="1" s="1"/>
  <c r="E39" i="1"/>
  <c r="G39" i="1" s="1"/>
  <c r="I39" i="1" s="1"/>
  <c r="G33" i="46"/>
  <c r="I33" i="46" s="1"/>
  <c r="E33" i="3"/>
  <c r="F33" i="3" s="1"/>
  <c r="G33" i="3" s="1"/>
  <c r="G21" i="3"/>
  <c r="I33" i="38"/>
  <c r="E51" i="44"/>
  <c r="F35" i="44" s="1"/>
  <c r="E51" i="45"/>
  <c r="F35" i="45" s="1"/>
  <c r="G35" i="45" s="1"/>
  <c r="F35" i="3"/>
  <c r="F34" i="3"/>
  <c r="F40" i="29"/>
  <c r="F39" i="29"/>
  <c r="G29" i="12"/>
  <c r="E39" i="12"/>
  <c r="B57" i="12"/>
  <c r="B63" i="12" s="1"/>
  <c r="G27" i="12" s="1"/>
  <c r="B49" i="11"/>
  <c r="B53" i="11"/>
  <c r="B51" i="11"/>
  <c r="B52" i="11" s="1"/>
  <c r="I40" i="45"/>
  <c r="I42" i="1"/>
  <c r="I37" i="41"/>
  <c r="B49" i="41"/>
  <c r="E33" i="41"/>
  <c r="G22" i="41"/>
  <c r="B51" i="41"/>
  <c r="I33" i="1"/>
  <c r="I43" i="1"/>
  <c r="I40" i="1"/>
  <c r="I34" i="1"/>
  <c r="I39" i="44"/>
  <c r="I35" i="1"/>
  <c r="G18" i="44"/>
  <c r="E37" i="44"/>
  <c r="G37" i="44" s="1"/>
  <c r="I37" i="44" s="1"/>
  <c r="E38" i="44"/>
  <c r="G38" i="44" s="1"/>
  <c r="I38" i="44" s="1"/>
  <c r="B57" i="44"/>
  <c r="G27" i="44" s="1"/>
  <c r="G17" i="44"/>
  <c r="B49" i="44"/>
  <c r="E33" i="44"/>
  <c r="G28" i="44"/>
  <c r="E36" i="44"/>
  <c r="G36" i="44" s="1"/>
  <c r="I36" i="44" s="1"/>
  <c r="G25" i="44"/>
  <c r="G23" i="44"/>
  <c r="B50" i="44"/>
  <c r="G19" i="44" s="1"/>
  <c r="F33" i="45"/>
  <c r="G33" i="45" s="1"/>
  <c r="I33" i="45" s="1"/>
  <c r="G19" i="45"/>
  <c r="G18" i="45"/>
  <c r="B50" i="45"/>
  <c r="G26" i="45"/>
  <c r="B53" i="45"/>
  <c r="G20" i="45" s="1"/>
  <c r="G24" i="45"/>
  <c r="B48" i="45"/>
  <c r="G21" i="45" s="1"/>
  <c r="B49" i="45"/>
  <c r="E36" i="45"/>
  <c r="I36" i="45" s="1"/>
  <c r="G22" i="45"/>
  <c r="I36" i="1"/>
  <c r="B51" i="1"/>
  <c r="I38" i="1"/>
  <c r="B48" i="1"/>
  <c r="B49" i="1"/>
  <c r="D43" i="58"/>
  <c r="F43" i="58" s="1"/>
  <c r="J43" i="58" s="1"/>
  <c r="B48" i="58"/>
  <c r="B50" i="58" s="1"/>
  <c r="G18" i="58" s="1"/>
  <c r="E33" i="58"/>
  <c r="G33" i="58" s="1"/>
  <c r="I33" i="58" s="1"/>
  <c r="E43" i="58"/>
  <c r="G43" i="58" s="1"/>
  <c r="B63" i="42"/>
  <c r="G27" i="42" s="1"/>
  <c r="E44" i="42"/>
  <c r="I44" i="42" s="1"/>
  <c r="E43" i="42"/>
  <c r="I43" i="42" s="1"/>
  <c r="G17" i="42"/>
  <c r="E39" i="42"/>
  <c r="B56" i="42"/>
  <c r="G18" i="42" s="1"/>
  <c r="G25" i="42"/>
  <c r="G23" i="42"/>
  <c r="E42" i="42"/>
  <c r="I42" i="42" s="1"/>
  <c r="B55" i="42"/>
  <c r="G24" i="42"/>
  <c r="G28" i="42"/>
  <c r="G29" i="42"/>
  <c r="B56" i="12"/>
  <c r="B58" i="12"/>
  <c r="G17" i="12" s="1"/>
  <c r="E42" i="12"/>
  <c r="G42" i="12" s="1"/>
  <c r="E57" i="4"/>
  <c r="G27" i="4" s="1"/>
  <c r="E53" i="43"/>
  <c r="E54" i="15"/>
  <c r="G22" i="15" s="1"/>
  <c r="E56" i="18"/>
  <c r="G28" i="18" s="1"/>
  <c r="E57" i="17"/>
  <c r="G27" i="17" s="1"/>
  <c r="E54" i="43"/>
  <c r="G24" i="43" s="1"/>
  <c r="I34" i="18"/>
  <c r="I34" i="17"/>
  <c r="E59" i="12"/>
  <c r="G26" i="12" s="1"/>
  <c r="G18" i="15"/>
  <c r="H34" i="55"/>
  <c r="I34" i="4"/>
  <c r="I36" i="4"/>
  <c r="B51" i="4"/>
  <c r="B52" i="17"/>
  <c r="G20" i="17" s="1"/>
  <c r="E37" i="17"/>
  <c r="B51" i="17"/>
  <c r="G18" i="17" s="1"/>
  <c r="G29" i="17"/>
  <c r="G30" i="17"/>
  <c r="B49" i="10"/>
  <c r="B50" i="10"/>
  <c r="G19" i="10" s="1"/>
  <c r="G22" i="10"/>
  <c r="B51" i="10"/>
  <c r="G18" i="10" s="1"/>
  <c r="G24" i="17"/>
  <c r="F37" i="17"/>
  <c r="B49" i="17"/>
  <c r="I36" i="18"/>
  <c r="E40" i="18"/>
  <c r="E35" i="18"/>
  <c r="I35" i="18" s="1"/>
  <c r="G17" i="18"/>
  <c r="G25" i="18"/>
  <c r="E37" i="18"/>
  <c r="G29" i="18"/>
  <c r="F37" i="18"/>
  <c r="E42" i="18"/>
  <c r="G30" i="18"/>
  <c r="G33" i="18"/>
  <c r="I33" i="18" s="1"/>
  <c r="E41" i="18"/>
  <c r="E39" i="18"/>
  <c r="E43" i="18"/>
  <c r="G27" i="18"/>
  <c r="G19" i="3"/>
  <c r="G17" i="3"/>
  <c r="I33" i="17"/>
  <c r="I33" i="55"/>
  <c r="B52" i="3"/>
  <c r="B53" i="3" s="1"/>
  <c r="B50" i="18"/>
  <c r="B48" i="18"/>
  <c r="B49" i="18"/>
  <c r="I36" i="17"/>
  <c r="G26" i="17"/>
  <c r="F33" i="8"/>
  <c r="G33" i="8" s="1"/>
  <c r="G26" i="8"/>
  <c r="B53" i="8"/>
  <c r="G20" i="8" s="1"/>
  <c r="G24" i="8"/>
  <c r="B49" i="8"/>
  <c r="B50" i="8"/>
  <c r="G17" i="8" s="1"/>
  <c r="E36" i="8"/>
  <c r="G36" i="8" s="1"/>
  <c r="B51" i="8"/>
  <c r="G19" i="8" s="1"/>
  <c r="G22" i="8"/>
  <c r="B50" i="9"/>
  <c r="G19" i="9" s="1"/>
  <c r="G25" i="9"/>
  <c r="G28" i="9"/>
  <c r="E36" i="9"/>
  <c r="E33" i="9"/>
  <c r="B51" i="9"/>
  <c r="G17" i="9" s="1"/>
  <c r="B52" i="9"/>
  <c r="G39" i="11"/>
  <c r="H48" i="11"/>
  <c r="E35" i="11"/>
  <c r="E34" i="11"/>
  <c r="G18" i="11"/>
  <c r="G26" i="11"/>
  <c r="B48" i="11"/>
  <c r="G19" i="11" s="1"/>
  <c r="F33" i="11"/>
  <c r="G33" i="11" s="1"/>
  <c r="B50" i="11"/>
  <c r="G23" i="11"/>
  <c r="B60" i="12"/>
  <c r="G20" i="12" s="1"/>
  <c r="G28" i="12"/>
  <c r="E43" i="12"/>
  <c r="G43" i="12" s="1"/>
  <c r="F39" i="12"/>
  <c r="G39" i="12" s="1"/>
  <c r="G25" i="12"/>
  <c r="E44" i="12"/>
  <c r="G44" i="12" s="1"/>
  <c r="G23" i="12"/>
  <c r="F33" i="10"/>
  <c r="E33" i="13"/>
  <c r="B48" i="13"/>
  <c r="G22" i="13" s="1"/>
  <c r="I34" i="56"/>
  <c r="I33" i="56"/>
  <c r="I37" i="29"/>
  <c r="I34" i="29"/>
  <c r="G22" i="29"/>
  <c r="B52" i="43"/>
  <c r="F33" i="43"/>
  <c r="G33" i="43" s="1"/>
  <c r="G24" i="4"/>
  <c r="G33" i="4"/>
  <c r="I33" i="4" s="1"/>
  <c r="B52" i="4"/>
  <c r="E37" i="4"/>
  <c r="F37" i="4"/>
  <c r="G29" i="4"/>
  <c r="B49" i="4"/>
  <c r="G26" i="4"/>
  <c r="I34" i="53"/>
  <c r="E42" i="29"/>
  <c r="G42" i="29" s="1"/>
  <c r="G20" i="29"/>
  <c r="G33" i="29"/>
  <c r="I33" i="29" s="1"/>
  <c r="G35" i="29"/>
  <c r="I35" i="29" s="1"/>
  <c r="B50" i="29"/>
  <c r="E39" i="29" s="1"/>
  <c r="E41" i="29"/>
  <c r="G41" i="29" s="1"/>
  <c r="G17" i="29"/>
  <c r="E36" i="29"/>
  <c r="E38" i="29"/>
  <c r="B49" i="16"/>
  <c r="G17" i="16" s="1"/>
  <c r="H30" i="47"/>
  <c r="F35" i="14"/>
  <c r="B48" i="14"/>
  <c r="B46" i="2"/>
  <c r="H30" i="2" s="1"/>
  <c r="B46" i="19"/>
  <c r="D20" i="32"/>
  <c r="D19" i="32"/>
  <c r="H44" i="21"/>
  <c r="I44" i="21" s="1"/>
  <c r="H43" i="21"/>
  <c r="I43" i="21" s="1"/>
  <c r="H42" i="21"/>
  <c r="I42" i="21" s="1"/>
  <c r="H41" i="21"/>
  <c r="I41" i="21" s="1"/>
  <c r="H40" i="21"/>
  <c r="I40" i="21" s="1"/>
  <c r="H39" i="21"/>
  <c r="I39" i="21" s="1"/>
  <c r="H38" i="21"/>
  <c r="I38" i="21" s="1"/>
  <c r="H37" i="21"/>
  <c r="I37" i="21" s="1"/>
  <c r="H36" i="21"/>
  <c r="I36" i="21" s="1"/>
  <c r="H35" i="21"/>
  <c r="I35" i="21" s="1"/>
  <c r="H34" i="21"/>
  <c r="I34" i="21" s="1"/>
  <c r="H44" i="5"/>
  <c r="I44" i="5" s="1"/>
  <c r="H43" i="5"/>
  <c r="I43" i="5" s="1"/>
  <c r="H42" i="5"/>
  <c r="I42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44" i="7"/>
  <c r="I44" i="7" s="1"/>
  <c r="H43" i="7"/>
  <c r="I43" i="7" s="1"/>
  <c r="H42" i="7"/>
  <c r="I42" i="7" s="1"/>
  <c r="H41" i="7"/>
  <c r="I41" i="7" s="1"/>
  <c r="H40" i="7"/>
  <c r="I40" i="7" s="1"/>
  <c r="H39" i="7"/>
  <c r="I39" i="7" s="1"/>
  <c r="H38" i="7"/>
  <c r="I38" i="7" s="1"/>
  <c r="H37" i="7"/>
  <c r="I37" i="7" s="1"/>
  <c r="H36" i="7"/>
  <c r="I36" i="7" s="1"/>
  <c r="H35" i="7"/>
  <c r="I35" i="7" s="1"/>
  <c r="H45" i="22"/>
  <c r="I45" i="22" s="1"/>
  <c r="H44" i="22"/>
  <c r="I44" i="22" s="1"/>
  <c r="H43" i="22"/>
  <c r="I43" i="22" s="1"/>
  <c r="H42" i="22"/>
  <c r="I42" i="22" s="1"/>
  <c r="H41" i="22"/>
  <c r="I41" i="22" s="1"/>
  <c r="H40" i="22"/>
  <c r="I40" i="22" s="1"/>
  <c r="H39" i="22"/>
  <c r="I39" i="22" s="1"/>
  <c r="H38" i="22"/>
  <c r="I38" i="22" s="1"/>
  <c r="H37" i="22"/>
  <c r="I37" i="22" s="1"/>
  <c r="H36" i="22"/>
  <c r="I36" i="22" s="1"/>
  <c r="H35" i="22"/>
  <c r="H44" i="23"/>
  <c r="I44" i="23" s="1"/>
  <c r="H43" i="23"/>
  <c r="I43" i="23" s="1"/>
  <c r="H42" i="23"/>
  <c r="I42" i="23" s="1"/>
  <c r="H41" i="23"/>
  <c r="I41" i="23" s="1"/>
  <c r="H40" i="23"/>
  <c r="I40" i="23" s="1"/>
  <c r="H39" i="23"/>
  <c r="I39" i="23" s="1"/>
  <c r="H38" i="23"/>
  <c r="I38" i="23" s="1"/>
  <c r="H37" i="23"/>
  <c r="I37" i="23" s="1"/>
  <c r="H36" i="23"/>
  <c r="I36" i="23" s="1"/>
  <c r="H35" i="23"/>
  <c r="I35" i="23" s="1"/>
  <c r="H34" i="23"/>
  <c r="H44" i="24"/>
  <c r="I44" i="24" s="1"/>
  <c r="H43" i="24"/>
  <c r="I43" i="24" s="1"/>
  <c r="H42" i="24"/>
  <c r="I42" i="24" s="1"/>
  <c r="H41" i="24"/>
  <c r="I41" i="24" s="1"/>
  <c r="H40" i="24"/>
  <c r="I40" i="24" s="1"/>
  <c r="H39" i="24"/>
  <c r="I39" i="24" s="1"/>
  <c r="H38" i="24"/>
  <c r="I38" i="24" s="1"/>
  <c r="H37" i="24"/>
  <c r="I37" i="24" s="1"/>
  <c r="H36" i="24"/>
  <c r="I36" i="24" s="1"/>
  <c r="H35" i="24"/>
  <c r="I35" i="24" s="1"/>
  <c r="H34" i="24"/>
  <c r="H44" i="15"/>
  <c r="I44" i="15" s="1"/>
  <c r="H43" i="15"/>
  <c r="I43" i="15" s="1"/>
  <c r="H42" i="15"/>
  <c r="I42" i="15" s="1"/>
  <c r="H41" i="15"/>
  <c r="I41" i="15" s="1"/>
  <c r="H40" i="15"/>
  <c r="I40" i="15" s="1"/>
  <c r="H39" i="15"/>
  <c r="I39" i="15" s="1"/>
  <c r="H38" i="15"/>
  <c r="I38" i="15" s="1"/>
  <c r="H37" i="15"/>
  <c r="I37" i="15" s="1"/>
  <c r="H44" i="37"/>
  <c r="I44" i="37" s="1"/>
  <c r="H43" i="37"/>
  <c r="I43" i="37" s="1"/>
  <c r="H42" i="37"/>
  <c r="I42" i="37" s="1"/>
  <c r="H41" i="37"/>
  <c r="I41" i="37" s="1"/>
  <c r="H40" i="37"/>
  <c r="I40" i="37" s="1"/>
  <c r="H39" i="37"/>
  <c r="I39" i="37" s="1"/>
  <c r="H38" i="37"/>
  <c r="I38" i="37" s="1"/>
  <c r="H37" i="37"/>
  <c r="I37" i="37" s="1"/>
  <c r="H36" i="37"/>
  <c r="I36" i="37" s="1"/>
  <c r="H35" i="37"/>
  <c r="I35" i="37" s="1"/>
  <c r="H34" i="37"/>
  <c r="I34" i="37" s="1"/>
  <c r="H44" i="30"/>
  <c r="I44" i="30" s="1"/>
  <c r="H43" i="30"/>
  <c r="I43" i="30" s="1"/>
  <c r="H42" i="30"/>
  <c r="I42" i="30" s="1"/>
  <c r="H41" i="30"/>
  <c r="I41" i="30" s="1"/>
  <c r="H40" i="30"/>
  <c r="I40" i="30" s="1"/>
  <c r="H39" i="30"/>
  <c r="I39" i="30" s="1"/>
  <c r="H38" i="30"/>
  <c r="I38" i="30" s="1"/>
  <c r="H37" i="30"/>
  <c r="I37" i="30" s="1"/>
  <c r="H36" i="30"/>
  <c r="I36" i="30" s="1"/>
  <c r="H44" i="14"/>
  <c r="I44" i="14" s="1"/>
  <c r="H43" i="14"/>
  <c r="I43" i="14" s="1"/>
  <c r="H42" i="14"/>
  <c r="I42" i="14" s="1"/>
  <c r="H41" i="14"/>
  <c r="I41" i="14" s="1"/>
  <c r="H40" i="14"/>
  <c r="I40" i="14" s="1"/>
  <c r="H39" i="14"/>
  <c r="I39" i="14" s="1"/>
  <c r="H38" i="14"/>
  <c r="I38" i="14" s="1"/>
  <c r="H37" i="14"/>
  <c r="I37" i="14" s="1"/>
  <c r="H36" i="14"/>
  <c r="I36" i="14" s="1"/>
  <c r="H44" i="51"/>
  <c r="I44" i="51" s="1"/>
  <c r="H43" i="51"/>
  <c r="I43" i="51" s="1"/>
  <c r="H42" i="51"/>
  <c r="I42" i="51" s="1"/>
  <c r="H41" i="51"/>
  <c r="I41" i="51" s="1"/>
  <c r="H40" i="51"/>
  <c r="I40" i="51" s="1"/>
  <c r="H39" i="51"/>
  <c r="I39" i="51" s="1"/>
  <c r="H38" i="51"/>
  <c r="I38" i="51" s="1"/>
  <c r="H37" i="51"/>
  <c r="I37" i="51" s="1"/>
  <c r="H36" i="51"/>
  <c r="I36" i="51" s="1"/>
  <c r="H35" i="51"/>
  <c r="I35" i="51" s="1"/>
  <c r="H34" i="51"/>
  <c r="I34" i="51" s="1"/>
  <c r="H44" i="26"/>
  <c r="I44" i="26" s="1"/>
  <c r="H43" i="26"/>
  <c r="I43" i="26" s="1"/>
  <c r="H42" i="26"/>
  <c r="I42" i="26" s="1"/>
  <c r="H41" i="26"/>
  <c r="I41" i="26" s="1"/>
  <c r="H40" i="26"/>
  <c r="I40" i="26" s="1"/>
  <c r="H39" i="26"/>
  <c r="I39" i="26" s="1"/>
  <c r="H38" i="26"/>
  <c r="I38" i="26" s="1"/>
  <c r="H37" i="26"/>
  <c r="I37" i="26" s="1"/>
  <c r="H36" i="26"/>
  <c r="I36" i="26" s="1"/>
  <c r="H35" i="26"/>
  <c r="I35" i="26" s="1"/>
  <c r="H34" i="26"/>
  <c r="I34" i="26" s="1"/>
  <c r="H44" i="19"/>
  <c r="I44" i="19" s="1"/>
  <c r="H43" i="19"/>
  <c r="I43" i="19" s="1"/>
  <c r="H42" i="19"/>
  <c r="I42" i="19" s="1"/>
  <c r="H41" i="19"/>
  <c r="I41" i="19" s="1"/>
  <c r="H40" i="19"/>
  <c r="I40" i="19" s="1"/>
  <c r="H39" i="19"/>
  <c r="I39" i="19" s="1"/>
  <c r="H38" i="19"/>
  <c r="I38" i="19" s="1"/>
  <c r="H37" i="19"/>
  <c r="I37" i="19" s="1"/>
  <c r="H36" i="19"/>
  <c r="I36" i="19" s="1"/>
  <c r="H35" i="19"/>
  <c r="I35" i="19" s="1"/>
  <c r="H34" i="19"/>
  <c r="I34" i="19" s="1"/>
  <c r="H44" i="28"/>
  <c r="I44" i="28" s="1"/>
  <c r="H43" i="28"/>
  <c r="I43" i="28" s="1"/>
  <c r="H42" i="28"/>
  <c r="I42" i="28" s="1"/>
  <c r="H41" i="28"/>
  <c r="I41" i="28" s="1"/>
  <c r="H40" i="28"/>
  <c r="I40" i="28" s="1"/>
  <c r="H39" i="28"/>
  <c r="I39" i="28" s="1"/>
  <c r="H38" i="28"/>
  <c r="I38" i="28" s="1"/>
  <c r="H37" i="28"/>
  <c r="I37" i="28" s="1"/>
  <c r="H36" i="28"/>
  <c r="I36" i="28" s="1"/>
  <c r="H35" i="28"/>
  <c r="I35" i="28" s="1"/>
  <c r="H34" i="28"/>
  <c r="I34" i="28" s="1"/>
  <c r="H44" i="27"/>
  <c r="I44" i="27" s="1"/>
  <c r="H43" i="27"/>
  <c r="I43" i="27" s="1"/>
  <c r="H42" i="27"/>
  <c r="I42" i="27" s="1"/>
  <c r="H41" i="27"/>
  <c r="I41" i="27" s="1"/>
  <c r="H40" i="27"/>
  <c r="I40" i="27" s="1"/>
  <c r="H39" i="27"/>
  <c r="I39" i="27" s="1"/>
  <c r="H38" i="27"/>
  <c r="I38" i="27" s="1"/>
  <c r="H37" i="27"/>
  <c r="I37" i="27" s="1"/>
  <c r="H36" i="27"/>
  <c r="I36" i="27" s="1"/>
  <c r="H35" i="27"/>
  <c r="I35" i="27" s="1"/>
  <c r="H34" i="27"/>
  <c r="I34" i="27" s="1"/>
  <c r="H44" i="25"/>
  <c r="I44" i="25" s="1"/>
  <c r="H43" i="25"/>
  <c r="I43" i="25" s="1"/>
  <c r="H42" i="25"/>
  <c r="I42" i="25" s="1"/>
  <c r="H41" i="25"/>
  <c r="I41" i="25" s="1"/>
  <c r="H40" i="25"/>
  <c r="I40" i="25" s="1"/>
  <c r="H39" i="25"/>
  <c r="I39" i="25" s="1"/>
  <c r="H38" i="25"/>
  <c r="I38" i="25" s="1"/>
  <c r="H37" i="25"/>
  <c r="I37" i="25" s="1"/>
  <c r="H36" i="25"/>
  <c r="I36" i="25" s="1"/>
  <c r="H44" i="20"/>
  <c r="I44" i="20" s="1"/>
  <c r="H43" i="20"/>
  <c r="I43" i="20" s="1"/>
  <c r="H42" i="20"/>
  <c r="I42" i="20" s="1"/>
  <c r="H41" i="20"/>
  <c r="I41" i="20" s="1"/>
  <c r="H40" i="20"/>
  <c r="I40" i="20" s="1"/>
  <c r="H39" i="20"/>
  <c r="I39" i="20" s="1"/>
  <c r="H38" i="20"/>
  <c r="I38" i="20" s="1"/>
  <c r="H37" i="20"/>
  <c r="I37" i="20" s="1"/>
  <c r="H36" i="20"/>
  <c r="I36" i="20" s="1"/>
  <c r="H35" i="20"/>
  <c r="I35" i="20" s="1"/>
  <c r="H34" i="20"/>
  <c r="I34" i="20" s="1"/>
  <c r="H44" i="16"/>
  <c r="I44" i="16" s="1"/>
  <c r="H42" i="16"/>
  <c r="I42" i="16" s="1"/>
  <c r="H41" i="16"/>
  <c r="I41" i="16" s="1"/>
  <c r="H40" i="16"/>
  <c r="I40" i="16" s="1"/>
  <c r="H39" i="16"/>
  <c r="I39" i="16" s="1"/>
  <c r="H38" i="16"/>
  <c r="I38" i="16" s="1"/>
  <c r="H37" i="16"/>
  <c r="I37" i="16" s="1"/>
  <c r="H36" i="16"/>
  <c r="I36" i="16" s="1"/>
  <c r="H33" i="15"/>
  <c r="H33" i="24"/>
  <c r="H33" i="23"/>
  <c r="H34" i="22"/>
  <c r="B44" i="16"/>
  <c r="B42" i="16"/>
  <c r="B41" i="16"/>
  <c r="B40" i="16"/>
  <c r="B39" i="16"/>
  <c r="B38" i="16"/>
  <c r="B37" i="16"/>
  <c r="B36" i="16"/>
  <c r="B35" i="16"/>
  <c r="B34" i="16"/>
  <c r="B44" i="20"/>
  <c r="B43" i="20"/>
  <c r="B42" i="20"/>
  <c r="B41" i="20"/>
  <c r="B40" i="20"/>
  <c r="B39" i="20"/>
  <c r="B38" i="20"/>
  <c r="B37" i="20"/>
  <c r="B36" i="20"/>
  <c r="B35" i="20"/>
  <c r="B34" i="20"/>
  <c r="B44" i="25"/>
  <c r="B43" i="25"/>
  <c r="B42" i="25"/>
  <c r="B41" i="25"/>
  <c r="B40" i="25"/>
  <c r="B39" i="25"/>
  <c r="B38" i="25"/>
  <c r="B37" i="25"/>
  <c r="B36" i="25"/>
  <c r="B35" i="25"/>
  <c r="B34" i="25"/>
  <c r="B44" i="27"/>
  <c r="B43" i="27"/>
  <c r="B42" i="27"/>
  <c r="B41" i="27"/>
  <c r="B40" i="27"/>
  <c r="B39" i="27"/>
  <c r="B38" i="27"/>
  <c r="B37" i="27"/>
  <c r="B36" i="27"/>
  <c r="B35" i="27"/>
  <c r="B34" i="27"/>
  <c r="B44" i="28"/>
  <c r="B43" i="28"/>
  <c r="B42" i="28"/>
  <c r="B41" i="28"/>
  <c r="B40" i="28"/>
  <c r="B39" i="28"/>
  <c r="B38" i="28"/>
  <c r="B37" i="28"/>
  <c r="B36" i="28"/>
  <c r="B35" i="28"/>
  <c r="B34" i="28"/>
  <c r="B44" i="19"/>
  <c r="B43" i="19"/>
  <c r="B42" i="19"/>
  <c r="B41" i="19"/>
  <c r="B40" i="19"/>
  <c r="B39" i="19"/>
  <c r="B38" i="19"/>
  <c r="B37" i="19"/>
  <c r="B36" i="19"/>
  <c r="B35" i="19"/>
  <c r="B34" i="19"/>
  <c r="B44" i="26"/>
  <c r="B43" i="26"/>
  <c r="B42" i="26"/>
  <c r="B41" i="26"/>
  <c r="B40" i="26"/>
  <c r="B39" i="26"/>
  <c r="B38" i="26"/>
  <c r="B37" i="26"/>
  <c r="B36" i="26"/>
  <c r="B35" i="26"/>
  <c r="B34" i="26"/>
  <c r="B44" i="51"/>
  <c r="B43" i="51"/>
  <c r="B42" i="51"/>
  <c r="B41" i="51"/>
  <c r="B40" i="51"/>
  <c r="B39" i="51"/>
  <c r="B38" i="51"/>
  <c r="B37" i="51"/>
  <c r="B36" i="51"/>
  <c r="B35" i="51"/>
  <c r="B34" i="51"/>
  <c r="B44" i="14"/>
  <c r="B43" i="14"/>
  <c r="B42" i="14"/>
  <c r="B41" i="14"/>
  <c r="B40" i="14"/>
  <c r="B39" i="14"/>
  <c r="B38" i="14"/>
  <c r="B37" i="14"/>
  <c r="B36" i="14"/>
  <c r="B35" i="14"/>
  <c r="B34" i="14"/>
  <c r="B44" i="30"/>
  <c r="B43" i="30"/>
  <c r="B42" i="30"/>
  <c r="B41" i="30"/>
  <c r="B40" i="30"/>
  <c r="B39" i="30"/>
  <c r="B38" i="30"/>
  <c r="B37" i="30"/>
  <c r="B36" i="30"/>
  <c r="B35" i="30"/>
  <c r="B34" i="30"/>
  <c r="B44" i="37"/>
  <c r="B43" i="37"/>
  <c r="B42" i="37"/>
  <c r="B41" i="37"/>
  <c r="B40" i="37"/>
  <c r="B39" i="37"/>
  <c r="B38" i="37"/>
  <c r="B37" i="37"/>
  <c r="B36" i="37"/>
  <c r="B35" i="37"/>
  <c r="B34" i="37"/>
  <c r="B44" i="15"/>
  <c r="B43" i="15"/>
  <c r="B42" i="15"/>
  <c r="B41" i="15"/>
  <c r="B40" i="15"/>
  <c r="B39" i="15"/>
  <c r="B38" i="15"/>
  <c r="B37" i="15"/>
  <c r="B36" i="15"/>
  <c r="B35" i="15"/>
  <c r="B34" i="15"/>
  <c r="B44" i="24"/>
  <c r="B43" i="24"/>
  <c r="B42" i="24"/>
  <c r="B41" i="24"/>
  <c r="B40" i="24"/>
  <c r="B39" i="24"/>
  <c r="B38" i="24"/>
  <c r="B37" i="24"/>
  <c r="B36" i="24"/>
  <c r="B35" i="24"/>
  <c r="B34" i="24"/>
  <c r="B44" i="23"/>
  <c r="B43" i="23"/>
  <c r="B42" i="23"/>
  <c r="B41" i="23"/>
  <c r="B40" i="23"/>
  <c r="B39" i="23"/>
  <c r="B38" i="23"/>
  <c r="B37" i="23"/>
  <c r="B36" i="23"/>
  <c r="B35" i="23"/>
  <c r="B34" i="23"/>
  <c r="B45" i="22"/>
  <c r="B44" i="22"/>
  <c r="B43" i="22"/>
  <c r="B42" i="22"/>
  <c r="B41" i="22"/>
  <c r="B40" i="22"/>
  <c r="B39" i="22"/>
  <c r="B38" i="22"/>
  <c r="B37" i="22"/>
  <c r="B36" i="22"/>
  <c r="B35" i="22"/>
  <c r="B44" i="7"/>
  <c r="B43" i="7"/>
  <c r="B42" i="7"/>
  <c r="B41" i="7"/>
  <c r="B40" i="7"/>
  <c r="B39" i="7"/>
  <c r="B38" i="7"/>
  <c r="B37" i="7"/>
  <c r="B36" i="7"/>
  <c r="B35" i="7"/>
  <c r="B34" i="7"/>
  <c r="B44" i="5"/>
  <c r="B43" i="5"/>
  <c r="B42" i="5"/>
  <c r="B41" i="5"/>
  <c r="B40" i="5"/>
  <c r="B39" i="5"/>
  <c r="B38" i="5"/>
  <c r="B37" i="5"/>
  <c r="B36" i="5"/>
  <c r="B35" i="5"/>
  <c r="B34" i="5"/>
  <c r="B44" i="21"/>
  <c r="B43" i="21"/>
  <c r="B42" i="21"/>
  <c r="B41" i="21"/>
  <c r="B40" i="21"/>
  <c r="B39" i="21"/>
  <c r="B38" i="21"/>
  <c r="B37" i="21"/>
  <c r="B36" i="21"/>
  <c r="B35" i="21"/>
  <c r="B34" i="21"/>
  <c r="B44" i="2"/>
  <c r="B43" i="2"/>
  <c r="B42" i="2"/>
  <c r="B41" i="2"/>
  <c r="B40" i="2"/>
  <c r="B39" i="2"/>
  <c r="B38" i="2"/>
  <c r="B37" i="2"/>
  <c r="B36" i="2"/>
  <c r="B35" i="2"/>
  <c r="B34" i="2"/>
  <c r="B33" i="16"/>
  <c r="B33" i="20"/>
  <c r="B33" i="25"/>
  <c r="B33" i="27"/>
  <c r="B33" i="28"/>
  <c r="B33" i="19"/>
  <c r="B33" i="26"/>
  <c r="B33" i="51"/>
  <c r="B33" i="14"/>
  <c r="B33" i="30"/>
  <c r="B33" i="37"/>
  <c r="B33" i="15"/>
  <c r="B33" i="24"/>
  <c r="B33" i="23"/>
  <c r="B34" i="22"/>
  <c r="B33" i="7"/>
  <c r="B33" i="5"/>
  <c r="B33" i="21"/>
  <c r="B3" i="51"/>
  <c r="B2" i="51"/>
  <c r="H44" i="47"/>
  <c r="I44" i="47" s="1"/>
  <c r="B44" i="47"/>
  <c r="H43" i="47"/>
  <c r="I43" i="47" s="1"/>
  <c r="B43" i="47"/>
  <c r="H42" i="47"/>
  <c r="I42" i="47" s="1"/>
  <c r="B42" i="47"/>
  <c r="H41" i="47"/>
  <c r="I41" i="47" s="1"/>
  <c r="B41" i="47"/>
  <c r="H40" i="47"/>
  <c r="I40" i="47" s="1"/>
  <c r="B40" i="47"/>
  <c r="H39" i="47"/>
  <c r="I39" i="47" s="1"/>
  <c r="B39" i="47"/>
  <c r="H38" i="47"/>
  <c r="I38" i="47" s="1"/>
  <c r="B38" i="47"/>
  <c r="H37" i="47"/>
  <c r="I37" i="47" s="1"/>
  <c r="B37" i="47"/>
  <c r="H36" i="47"/>
  <c r="I36" i="47" s="1"/>
  <c r="B36" i="47"/>
  <c r="H35" i="47"/>
  <c r="I35" i="47" s="1"/>
  <c r="B35" i="47"/>
  <c r="H34" i="47"/>
  <c r="I34" i="47" s="1"/>
  <c r="B34" i="47"/>
  <c r="B33" i="47"/>
  <c r="B2" i="47"/>
  <c r="D13" i="32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B33" i="2"/>
  <c r="B48" i="15"/>
  <c r="B48" i="5"/>
  <c r="B46" i="14"/>
  <c r="B46" i="30"/>
  <c r="B48" i="30" s="1"/>
  <c r="B3" i="37"/>
  <c r="B2" i="37"/>
  <c r="F34" i="24"/>
  <c r="C30" i="35"/>
  <c r="C29" i="35"/>
  <c r="C28" i="35"/>
  <c r="B46" i="26"/>
  <c r="C30" i="32"/>
  <c r="C29" i="32"/>
  <c r="H33" i="52" s="1"/>
  <c r="C28" i="32"/>
  <c r="H33" i="2" s="1"/>
  <c r="C27" i="32"/>
  <c r="C26" i="32"/>
  <c r="C25" i="32"/>
  <c r="H33" i="28" s="1"/>
  <c r="C24" i="32"/>
  <c r="H33" i="19" s="1"/>
  <c r="C23" i="32"/>
  <c r="H33" i="57" s="1"/>
  <c r="I33" i="57" s="1"/>
  <c r="B2" i="2"/>
  <c r="B3" i="16"/>
  <c r="B2" i="16"/>
  <c r="B3" i="20"/>
  <c r="B2" i="20"/>
  <c r="B3" i="25"/>
  <c r="B2" i="25"/>
  <c r="B3" i="27"/>
  <c r="B2" i="27"/>
  <c r="B3" i="28"/>
  <c r="B2" i="28"/>
  <c r="B3" i="19"/>
  <c r="B2" i="19"/>
  <c r="B3" i="26"/>
  <c r="B2" i="26"/>
  <c r="B3" i="14"/>
  <c r="B2" i="14"/>
  <c r="B3" i="30"/>
  <c r="B2" i="30"/>
  <c r="B3" i="15"/>
  <c r="B2" i="15"/>
  <c r="B3" i="24"/>
  <c r="B2" i="24"/>
  <c r="B3" i="23"/>
  <c r="B2" i="23"/>
  <c r="B3" i="22"/>
  <c r="B2" i="22"/>
  <c r="B3" i="7"/>
  <c r="B2" i="7"/>
  <c r="B3" i="5"/>
  <c r="B2" i="5"/>
  <c r="A43" i="16"/>
  <c r="B43" i="16" s="1"/>
  <c r="G19" i="7"/>
  <c r="B3" i="35"/>
  <c r="C7" i="32"/>
  <c r="H34" i="7" s="1"/>
  <c r="C8" i="32"/>
  <c r="C9" i="32"/>
  <c r="H33" i="37" s="1"/>
  <c r="I33" i="37" s="1"/>
  <c r="C10" i="32"/>
  <c r="C11" i="32"/>
  <c r="H33" i="25" s="1"/>
  <c r="C12" i="32"/>
  <c r="H34" i="25" s="1"/>
  <c r="C13" i="32"/>
  <c r="C14" i="32"/>
  <c r="H35" i="14" s="1"/>
  <c r="C15" i="32"/>
  <c r="C16" i="32"/>
  <c r="H34" i="15" s="1"/>
  <c r="C17" i="32"/>
  <c r="H35" i="15" s="1"/>
  <c r="C18" i="32"/>
  <c r="C19" i="32"/>
  <c r="H33" i="51" s="1"/>
  <c r="I33" i="51" s="1"/>
  <c r="C20" i="32"/>
  <c r="C21" i="32"/>
  <c r="C22" i="32"/>
  <c r="H33" i="27" s="1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I2002" i="33"/>
  <c r="H2002" i="33"/>
  <c r="G2002" i="33"/>
  <c r="B2002" i="33"/>
  <c r="A2002" i="33"/>
  <c r="D2002" i="34" s="1"/>
  <c r="I2001" i="33"/>
  <c r="H2001" i="33"/>
  <c r="G2001" i="33"/>
  <c r="B2001" i="33"/>
  <c r="A2001" i="33"/>
  <c r="D2001" i="34" s="1"/>
  <c r="A2002" i="34"/>
  <c r="A2001" i="34"/>
  <c r="I4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177" i="33"/>
  <c r="I178" i="33"/>
  <c r="I179" i="33"/>
  <c r="I180" i="33"/>
  <c r="I181" i="33"/>
  <c r="I182" i="33"/>
  <c r="I183" i="33"/>
  <c r="I184" i="33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A204" i="34" s="1"/>
  <c r="I205" i="33"/>
  <c r="A205" i="34" s="1"/>
  <c r="I206" i="33"/>
  <c r="A206" i="34" s="1"/>
  <c r="I207" i="33"/>
  <c r="A207" i="34" s="1"/>
  <c r="I208" i="33"/>
  <c r="A208" i="34" s="1"/>
  <c r="I209" i="33"/>
  <c r="A209" i="34" s="1"/>
  <c r="I210" i="33"/>
  <c r="A210" i="34" s="1"/>
  <c r="I211" i="33"/>
  <c r="A211" i="34" s="1"/>
  <c r="I212" i="33"/>
  <c r="A212" i="34" s="1"/>
  <c r="I213" i="33"/>
  <c r="A213" i="34" s="1"/>
  <c r="I214" i="33"/>
  <c r="A214" i="34" s="1"/>
  <c r="I215" i="33"/>
  <c r="A215" i="34" s="1"/>
  <c r="I216" i="33"/>
  <c r="A216" i="34" s="1"/>
  <c r="I217" i="33"/>
  <c r="A217" i="34" s="1"/>
  <c r="I218" i="33"/>
  <c r="A218" i="34" s="1"/>
  <c r="I219" i="33"/>
  <c r="A219" i="34" s="1"/>
  <c r="I220" i="33"/>
  <c r="A220" i="34" s="1"/>
  <c r="I221" i="33"/>
  <c r="A221" i="34" s="1"/>
  <c r="I222" i="33"/>
  <c r="A222" i="34" s="1"/>
  <c r="I223" i="33"/>
  <c r="A223" i="34" s="1"/>
  <c r="I224" i="33"/>
  <c r="A224" i="34" s="1"/>
  <c r="I225" i="33"/>
  <c r="A225" i="34" s="1"/>
  <c r="I226" i="33"/>
  <c r="A226" i="34" s="1"/>
  <c r="I227" i="33"/>
  <c r="A227" i="34" s="1"/>
  <c r="I228" i="33"/>
  <c r="A228" i="34" s="1"/>
  <c r="I229" i="33"/>
  <c r="A229" i="34" s="1"/>
  <c r="I230" i="33"/>
  <c r="A230" i="34" s="1"/>
  <c r="I231" i="33"/>
  <c r="A231" i="34" s="1"/>
  <c r="I232" i="33"/>
  <c r="A232" i="34" s="1"/>
  <c r="I233" i="33"/>
  <c r="A233" i="34" s="1"/>
  <c r="I234" i="33"/>
  <c r="A234" i="34" s="1"/>
  <c r="I235" i="33"/>
  <c r="A235" i="34" s="1"/>
  <c r="I236" i="33"/>
  <c r="A236" i="34" s="1"/>
  <c r="I237" i="33"/>
  <c r="A237" i="34" s="1"/>
  <c r="I238" i="33"/>
  <c r="A238" i="34" s="1"/>
  <c r="I239" i="33"/>
  <c r="A239" i="34" s="1"/>
  <c r="I240" i="33"/>
  <c r="A240" i="34" s="1"/>
  <c r="I241" i="33"/>
  <c r="A241" i="34" s="1"/>
  <c r="I242" i="33"/>
  <c r="A242" i="34" s="1"/>
  <c r="I243" i="33"/>
  <c r="A243" i="34" s="1"/>
  <c r="I244" i="33"/>
  <c r="A244" i="34" s="1"/>
  <c r="I245" i="33"/>
  <c r="A245" i="34" s="1"/>
  <c r="I246" i="33"/>
  <c r="A246" i="34" s="1"/>
  <c r="I247" i="33"/>
  <c r="A247" i="34" s="1"/>
  <c r="I248" i="33"/>
  <c r="A248" i="34" s="1"/>
  <c r="I249" i="33"/>
  <c r="A249" i="34" s="1"/>
  <c r="I250" i="33"/>
  <c r="A250" i="34" s="1"/>
  <c r="I251" i="33"/>
  <c r="A251" i="34" s="1"/>
  <c r="I252" i="33"/>
  <c r="A252" i="34" s="1"/>
  <c r="I253" i="33"/>
  <c r="A253" i="34" s="1"/>
  <c r="I254" i="33"/>
  <c r="A254" i="34" s="1"/>
  <c r="I255" i="33"/>
  <c r="A255" i="34" s="1"/>
  <c r="I256" i="33"/>
  <c r="A256" i="34" s="1"/>
  <c r="I257" i="33"/>
  <c r="A257" i="34" s="1"/>
  <c r="I258" i="33"/>
  <c r="A258" i="34" s="1"/>
  <c r="I259" i="33"/>
  <c r="A259" i="34" s="1"/>
  <c r="I260" i="33"/>
  <c r="A260" i="34" s="1"/>
  <c r="I261" i="33"/>
  <c r="A261" i="34" s="1"/>
  <c r="I262" i="33"/>
  <c r="A262" i="34" s="1"/>
  <c r="I263" i="33"/>
  <c r="A263" i="34" s="1"/>
  <c r="I264" i="33"/>
  <c r="A264" i="34" s="1"/>
  <c r="I265" i="33"/>
  <c r="A265" i="34" s="1"/>
  <c r="I266" i="33"/>
  <c r="A266" i="34" s="1"/>
  <c r="I267" i="33"/>
  <c r="A267" i="34" s="1"/>
  <c r="I268" i="33"/>
  <c r="A268" i="34" s="1"/>
  <c r="I269" i="33"/>
  <c r="A269" i="34" s="1"/>
  <c r="I270" i="33"/>
  <c r="A270" i="34" s="1"/>
  <c r="I271" i="33"/>
  <c r="A271" i="34" s="1"/>
  <c r="I272" i="33"/>
  <c r="A272" i="34" s="1"/>
  <c r="I273" i="33"/>
  <c r="A273" i="34" s="1"/>
  <c r="I274" i="33"/>
  <c r="A274" i="34" s="1"/>
  <c r="I275" i="33"/>
  <c r="A275" i="34" s="1"/>
  <c r="I276" i="33"/>
  <c r="A276" i="34" s="1"/>
  <c r="I277" i="33"/>
  <c r="A277" i="34" s="1"/>
  <c r="I278" i="33"/>
  <c r="A278" i="34" s="1"/>
  <c r="I279" i="33"/>
  <c r="A279" i="34" s="1"/>
  <c r="I280" i="33"/>
  <c r="A280" i="34" s="1"/>
  <c r="I281" i="33"/>
  <c r="A281" i="34" s="1"/>
  <c r="I282" i="33"/>
  <c r="A282" i="34" s="1"/>
  <c r="I283" i="33"/>
  <c r="A283" i="34" s="1"/>
  <c r="I284" i="33"/>
  <c r="A284" i="34" s="1"/>
  <c r="I285" i="33"/>
  <c r="A285" i="34" s="1"/>
  <c r="I286" i="33"/>
  <c r="A286" i="34" s="1"/>
  <c r="I287" i="33"/>
  <c r="A287" i="34" s="1"/>
  <c r="I288" i="33"/>
  <c r="A288" i="34" s="1"/>
  <c r="I289" i="33"/>
  <c r="A289" i="34" s="1"/>
  <c r="I290" i="33"/>
  <c r="A290" i="34" s="1"/>
  <c r="I291" i="33"/>
  <c r="A291" i="34" s="1"/>
  <c r="I292" i="33"/>
  <c r="A292" i="34" s="1"/>
  <c r="I293" i="33"/>
  <c r="A293" i="34" s="1"/>
  <c r="I294" i="33"/>
  <c r="A294" i="34" s="1"/>
  <c r="I295" i="33"/>
  <c r="A295" i="34" s="1"/>
  <c r="I296" i="33"/>
  <c r="A296" i="34" s="1"/>
  <c r="I297" i="33"/>
  <c r="A297" i="34" s="1"/>
  <c r="I298" i="33"/>
  <c r="A298" i="34" s="1"/>
  <c r="I299" i="33"/>
  <c r="A299" i="34" s="1"/>
  <c r="I300" i="33"/>
  <c r="A300" i="34" s="1"/>
  <c r="I301" i="33"/>
  <c r="A301" i="34" s="1"/>
  <c r="I302" i="33"/>
  <c r="A302" i="34" s="1"/>
  <c r="I303" i="33"/>
  <c r="A303" i="34" s="1"/>
  <c r="I304" i="33"/>
  <c r="A304" i="34" s="1"/>
  <c r="I305" i="33"/>
  <c r="A305" i="34" s="1"/>
  <c r="I306" i="33"/>
  <c r="A306" i="34" s="1"/>
  <c r="I307" i="33"/>
  <c r="A307" i="34" s="1"/>
  <c r="I308" i="33"/>
  <c r="A308" i="34" s="1"/>
  <c r="I309" i="33"/>
  <c r="A309" i="34" s="1"/>
  <c r="I310" i="33"/>
  <c r="A310" i="34" s="1"/>
  <c r="I311" i="33"/>
  <c r="A311" i="34" s="1"/>
  <c r="I312" i="33"/>
  <c r="A312" i="34" s="1"/>
  <c r="I313" i="33"/>
  <c r="A313" i="34" s="1"/>
  <c r="I314" i="33"/>
  <c r="A314" i="34" s="1"/>
  <c r="I315" i="33"/>
  <c r="A315" i="34" s="1"/>
  <c r="I316" i="33"/>
  <c r="A316" i="34" s="1"/>
  <c r="I317" i="33"/>
  <c r="A317" i="34" s="1"/>
  <c r="I318" i="33"/>
  <c r="A318" i="34" s="1"/>
  <c r="I319" i="33"/>
  <c r="A319" i="34" s="1"/>
  <c r="I320" i="33"/>
  <c r="A320" i="34" s="1"/>
  <c r="I321" i="33"/>
  <c r="A321" i="34" s="1"/>
  <c r="I322" i="33"/>
  <c r="A322" i="34" s="1"/>
  <c r="I323" i="33"/>
  <c r="A323" i="34" s="1"/>
  <c r="I324" i="33"/>
  <c r="A324" i="34" s="1"/>
  <c r="I325" i="33"/>
  <c r="A325" i="34" s="1"/>
  <c r="I326" i="33"/>
  <c r="A326" i="34" s="1"/>
  <c r="I327" i="33"/>
  <c r="A327" i="34" s="1"/>
  <c r="I328" i="33"/>
  <c r="A328" i="34" s="1"/>
  <c r="I329" i="33"/>
  <c r="A329" i="34" s="1"/>
  <c r="I330" i="33"/>
  <c r="A330" i="34" s="1"/>
  <c r="I331" i="33"/>
  <c r="A331" i="34" s="1"/>
  <c r="I332" i="33"/>
  <c r="A332" i="34" s="1"/>
  <c r="I333" i="33"/>
  <c r="A333" i="34" s="1"/>
  <c r="I334" i="33"/>
  <c r="A334" i="34" s="1"/>
  <c r="I335" i="33"/>
  <c r="A335" i="34" s="1"/>
  <c r="I336" i="33"/>
  <c r="A336" i="34" s="1"/>
  <c r="I337" i="33"/>
  <c r="A337" i="34" s="1"/>
  <c r="I338" i="33"/>
  <c r="A338" i="34" s="1"/>
  <c r="I339" i="33"/>
  <c r="A339" i="34" s="1"/>
  <c r="I340" i="33"/>
  <c r="A340" i="34" s="1"/>
  <c r="I341" i="33"/>
  <c r="A341" i="34" s="1"/>
  <c r="I342" i="33"/>
  <c r="A342" i="34" s="1"/>
  <c r="I343" i="33"/>
  <c r="A343" i="34" s="1"/>
  <c r="I344" i="33"/>
  <c r="A344" i="34" s="1"/>
  <c r="I345" i="33"/>
  <c r="A345" i="34" s="1"/>
  <c r="I346" i="33"/>
  <c r="A346" i="34" s="1"/>
  <c r="I347" i="33"/>
  <c r="A347" i="34" s="1"/>
  <c r="I348" i="33"/>
  <c r="A348" i="34" s="1"/>
  <c r="I349" i="33"/>
  <c r="A349" i="34" s="1"/>
  <c r="I350" i="33"/>
  <c r="A350" i="34" s="1"/>
  <c r="I351" i="33"/>
  <c r="A351" i="34" s="1"/>
  <c r="I352" i="33"/>
  <c r="A352" i="34" s="1"/>
  <c r="I353" i="33"/>
  <c r="A353" i="34" s="1"/>
  <c r="I354" i="33"/>
  <c r="A354" i="34" s="1"/>
  <c r="I355" i="33"/>
  <c r="A355" i="34" s="1"/>
  <c r="I356" i="33"/>
  <c r="A356" i="34" s="1"/>
  <c r="I357" i="33"/>
  <c r="A357" i="34" s="1"/>
  <c r="I358" i="33"/>
  <c r="A358" i="34" s="1"/>
  <c r="I359" i="33"/>
  <c r="A359" i="34" s="1"/>
  <c r="I360" i="33"/>
  <c r="A360" i="34" s="1"/>
  <c r="I361" i="33"/>
  <c r="A361" i="34" s="1"/>
  <c r="I362" i="33"/>
  <c r="A362" i="34" s="1"/>
  <c r="I363" i="33"/>
  <c r="A363" i="34" s="1"/>
  <c r="I364" i="33"/>
  <c r="A364" i="34" s="1"/>
  <c r="I365" i="33"/>
  <c r="A365" i="34" s="1"/>
  <c r="I366" i="33"/>
  <c r="A366" i="34" s="1"/>
  <c r="I367" i="33"/>
  <c r="A367" i="34" s="1"/>
  <c r="I368" i="33"/>
  <c r="A368" i="34" s="1"/>
  <c r="I369" i="33"/>
  <c r="A369" i="34" s="1"/>
  <c r="I370" i="33"/>
  <c r="A370" i="34" s="1"/>
  <c r="I371" i="33"/>
  <c r="A371" i="34" s="1"/>
  <c r="I372" i="33"/>
  <c r="A372" i="34" s="1"/>
  <c r="I373" i="33"/>
  <c r="A373" i="34" s="1"/>
  <c r="I374" i="33"/>
  <c r="A374" i="34" s="1"/>
  <c r="I375" i="33"/>
  <c r="A375" i="34" s="1"/>
  <c r="I376" i="33"/>
  <c r="A376" i="34" s="1"/>
  <c r="I377" i="33"/>
  <c r="A377" i="34" s="1"/>
  <c r="I378" i="33"/>
  <c r="A378" i="34" s="1"/>
  <c r="I379" i="33"/>
  <c r="A379" i="34" s="1"/>
  <c r="I380" i="33"/>
  <c r="A380" i="34" s="1"/>
  <c r="I381" i="33"/>
  <c r="A381" i="34" s="1"/>
  <c r="I382" i="33"/>
  <c r="A382" i="34" s="1"/>
  <c r="I383" i="33"/>
  <c r="A383" i="34" s="1"/>
  <c r="I384" i="33"/>
  <c r="A384" i="34" s="1"/>
  <c r="I385" i="33"/>
  <c r="A385" i="34" s="1"/>
  <c r="I386" i="33"/>
  <c r="A386" i="34" s="1"/>
  <c r="I387" i="33"/>
  <c r="A387" i="34" s="1"/>
  <c r="I388" i="33"/>
  <c r="A388" i="34" s="1"/>
  <c r="I389" i="33"/>
  <c r="A389" i="34" s="1"/>
  <c r="I390" i="33"/>
  <c r="A390" i="34" s="1"/>
  <c r="I391" i="33"/>
  <c r="A391" i="34" s="1"/>
  <c r="I392" i="33"/>
  <c r="A392" i="34" s="1"/>
  <c r="I393" i="33"/>
  <c r="A393" i="34" s="1"/>
  <c r="I394" i="33"/>
  <c r="A394" i="34" s="1"/>
  <c r="I395" i="33"/>
  <c r="A395" i="34" s="1"/>
  <c r="I396" i="33"/>
  <c r="A396" i="34" s="1"/>
  <c r="I397" i="33"/>
  <c r="A397" i="34" s="1"/>
  <c r="I398" i="33"/>
  <c r="A398" i="34" s="1"/>
  <c r="I399" i="33"/>
  <c r="A399" i="34" s="1"/>
  <c r="I400" i="33"/>
  <c r="A400" i="34" s="1"/>
  <c r="I401" i="33"/>
  <c r="A401" i="34" s="1"/>
  <c r="I402" i="33"/>
  <c r="A402" i="34" s="1"/>
  <c r="I403" i="33"/>
  <c r="A403" i="34" s="1"/>
  <c r="I404" i="33"/>
  <c r="A404" i="34" s="1"/>
  <c r="I405" i="33"/>
  <c r="A405" i="34" s="1"/>
  <c r="I406" i="33"/>
  <c r="A406" i="34" s="1"/>
  <c r="I407" i="33"/>
  <c r="A407" i="34" s="1"/>
  <c r="I408" i="33"/>
  <c r="A408" i="34" s="1"/>
  <c r="I409" i="33"/>
  <c r="A409" i="34" s="1"/>
  <c r="I410" i="33"/>
  <c r="A410" i="34" s="1"/>
  <c r="I411" i="33"/>
  <c r="A411" i="34" s="1"/>
  <c r="I412" i="33"/>
  <c r="A412" i="34" s="1"/>
  <c r="I413" i="33"/>
  <c r="A413" i="34" s="1"/>
  <c r="I414" i="33"/>
  <c r="A414" i="34" s="1"/>
  <c r="I415" i="33"/>
  <c r="A415" i="34" s="1"/>
  <c r="I416" i="33"/>
  <c r="A416" i="34" s="1"/>
  <c r="I417" i="33"/>
  <c r="A417" i="34" s="1"/>
  <c r="I418" i="33"/>
  <c r="A418" i="34" s="1"/>
  <c r="I419" i="33"/>
  <c r="A419" i="34" s="1"/>
  <c r="I420" i="33"/>
  <c r="A420" i="34" s="1"/>
  <c r="I421" i="33"/>
  <c r="A421" i="34" s="1"/>
  <c r="I422" i="33"/>
  <c r="A422" i="34" s="1"/>
  <c r="I423" i="33"/>
  <c r="A423" i="34" s="1"/>
  <c r="I424" i="33"/>
  <c r="A424" i="34" s="1"/>
  <c r="I425" i="33"/>
  <c r="A425" i="34" s="1"/>
  <c r="I426" i="33"/>
  <c r="A426" i="34" s="1"/>
  <c r="I427" i="33"/>
  <c r="A427" i="34" s="1"/>
  <c r="I428" i="33"/>
  <c r="A428" i="34" s="1"/>
  <c r="I429" i="33"/>
  <c r="A429" i="34" s="1"/>
  <c r="I430" i="33"/>
  <c r="A430" i="34" s="1"/>
  <c r="I431" i="33"/>
  <c r="A431" i="34" s="1"/>
  <c r="I432" i="33"/>
  <c r="A432" i="34" s="1"/>
  <c r="I433" i="33"/>
  <c r="A433" i="34" s="1"/>
  <c r="I434" i="33"/>
  <c r="A434" i="34" s="1"/>
  <c r="I435" i="33"/>
  <c r="A435" i="34" s="1"/>
  <c r="I436" i="33"/>
  <c r="A436" i="34" s="1"/>
  <c r="I437" i="33"/>
  <c r="A437" i="34" s="1"/>
  <c r="I438" i="33"/>
  <c r="A438" i="34" s="1"/>
  <c r="I439" i="33"/>
  <c r="A439" i="34" s="1"/>
  <c r="I440" i="33"/>
  <c r="A440" i="34" s="1"/>
  <c r="I441" i="33"/>
  <c r="A441" i="34" s="1"/>
  <c r="I442" i="33"/>
  <c r="A442" i="34" s="1"/>
  <c r="I443" i="33"/>
  <c r="A443" i="34" s="1"/>
  <c r="I444" i="33"/>
  <c r="A444" i="34" s="1"/>
  <c r="I445" i="33"/>
  <c r="A445" i="34" s="1"/>
  <c r="I446" i="33"/>
  <c r="A446" i="34" s="1"/>
  <c r="I447" i="33"/>
  <c r="A447" i="34" s="1"/>
  <c r="I448" i="33"/>
  <c r="A448" i="34" s="1"/>
  <c r="I449" i="33"/>
  <c r="A449" i="34" s="1"/>
  <c r="I450" i="33"/>
  <c r="A450" i="34" s="1"/>
  <c r="I451" i="33"/>
  <c r="A451" i="34" s="1"/>
  <c r="I452" i="33"/>
  <c r="A452" i="34" s="1"/>
  <c r="I453" i="33"/>
  <c r="A453" i="34" s="1"/>
  <c r="I454" i="33"/>
  <c r="A454" i="34" s="1"/>
  <c r="I455" i="33"/>
  <c r="A455" i="34" s="1"/>
  <c r="I456" i="33"/>
  <c r="A456" i="34" s="1"/>
  <c r="I457" i="33"/>
  <c r="A457" i="34" s="1"/>
  <c r="I458" i="33"/>
  <c r="A458" i="34" s="1"/>
  <c r="I459" i="33"/>
  <c r="A459" i="34" s="1"/>
  <c r="I460" i="33"/>
  <c r="A460" i="34" s="1"/>
  <c r="I461" i="33"/>
  <c r="A461" i="34" s="1"/>
  <c r="I462" i="33"/>
  <c r="A462" i="34" s="1"/>
  <c r="I463" i="33"/>
  <c r="A463" i="34" s="1"/>
  <c r="I464" i="33"/>
  <c r="A464" i="34" s="1"/>
  <c r="I465" i="33"/>
  <c r="A465" i="34" s="1"/>
  <c r="I466" i="33"/>
  <c r="A466" i="34" s="1"/>
  <c r="I467" i="33"/>
  <c r="A467" i="34" s="1"/>
  <c r="I468" i="33"/>
  <c r="A468" i="34" s="1"/>
  <c r="I469" i="33"/>
  <c r="A469" i="34" s="1"/>
  <c r="I470" i="33"/>
  <c r="A470" i="34" s="1"/>
  <c r="I471" i="33"/>
  <c r="A471" i="34" s="1"/>
  <c r="I472" i="33"/>
  <c r="A472" i="34" s="1"/>
  <c r="I473" i="33"/>
  <c r="A473" i="34" s="1"/>
  <c r="I474" i="33"/>
  <c r="A474" i="34" s="1"/>
  <c r="I475" i="33"/>
  <c r="A475" i="34" s="1"/>
  <c r="I476" i="33"/>
  <c r="A476" i="34" s="1"/>
  <c r="I477" i="33"/>
  <c r="A477" i="34" s="1"/>
  <c r="I478" i="33"/>
  <c r="A478" i="34" s="1"/>
  <c r="I479" i="33"/>
  <c r="A479" i="34" s="1"/>
  <c r="I480" i="33"/>
  <c r="A480" i="34" s="1"/>
  <c r="I481" i="33"/>
  <c r="A481" i="34" s="1"/>
  <c r="I482" i="33"/>
  <c r="A482" i="34" s="1"/>
  <c r="I483" i="33"/>
  <c r="A483" i="34" s="1"/>
  <c r="I484" i="33"/>
  <c r="A484" i="34" s="1"/>
  <c r="I485" i="33"/>
  <c r="A485" i="34" s="1"/>
  <c r="I486" i="33"/>
  <c r="A486" i="34" s="1"/>
  <c r="I487" i="33"/>
  <c r="A487" i="34" s="1"/>
  <c r="I488" i="33"/>
  <c r="A488" i="34" s="1"/>
  <c r="I489" i="33"/>
  <c r="A489" i="34" s="1"/>
  <c r="I490" i="33"/>
  <c r="A490" i="34" s="1"/>
  <c r="I491" i="33"/>
  <c r="A491" i="34" s="1"/>
  <c r="I492" i="33"/>
  <c r="A492" i="34" s="1"/>
  <c r="I493" i="33"/>
  <c r="A493" i="34" s="1"/>
  <c r="I494" i="33"/>
  <c r="A494" i="34" s="1"/>
  <c r="I495" i="33"/>
  <c r="A495" i="34" s="1"/>
  <c r="I496" i="33"/>
  <c r="A496" i="34" s="1"/>
  <c r="I497" i="33"/>
  <c r="A497" i="34" s="1"/>
  <c r="I498" i="33"/>
  <c r="A498" i="34" s="1"/>
  <c r="I499" i="33"/>
  <c r="A499" i="34" s="1"/>
  <c r="I500" i="33"/>
  <c r="A500" i="34" s="1"/>
  <c r="I501" i="33"/>
  <c r="A501" i="34" s="1"/>
  <c r="I502" i="33"/>
  <c r="A502" i="34" s="1"/>
  <c r="I503" i="33"/>
  <c r="A503" i="34" s="1"/>
  <c r="I504" i="33"/>
  <c r="A504" i="34" s="1"/>
  <c r="I505" i="33"/>
  <c r="A505" i="34" s="1"/>
  <c r="I506" i="33"/>
  <c r="A506" i="34" s="1"/>
  <c r="I507" i="33"/>
  <c r="A507" i="34" s="1"/>
  <c r="I508" i="33"/>
  <c r="A508" i="34" s="1"/>
  <c r="I509" i="33"/>
  <c r="A509" i="34" s="1"/>
  <c r="I510" i="33"/>
  <c r="A510" i="34" s="1"/>
  <c r="I511" i="33"/>
  <c r="A511" i="34" s="1"/>
  <c r="I512" i="33"/>
  <c r="A512" i="34" s="1"/>
  <c r="I513" i="33"/>
  <c r="A513" i="34" s="1"/>
  <c r="I514" i="33"/>
  <c r="A514" i="34" s="1"/>
  <c r="I515" i="33"/>
  <c r="A515" i="34" s="1"/>
  <c r="I516" i="33"/>
  <c r="A516" i="34" s="1"/>
  <c r="I517" i="33"/>
  <c r="A517" i="34" s="1"/>
  <c r="I518" i="33"/>
  <c r="A518" i="34" s="1"/>
  <c r="I519" i="33"/>
  <c r="A519" i="34" s="1"/>
  <c r="I520" i="33"/>
  <c r="A520" i="34" s="1"/>
  <c r="I521" i="33"/>
  <c r="A521" i="34" s="1"/>
  <c r="I522" i="33"/>
  <c r="A522" i="34" s="1"/>
  <c r="I523" i="33"/>
  <c r="A523" i="34" s="1"/>
  <c r="I524" i="33"/>
  <c r="A524" i="34" s="1"/>
  <c r="I525" i="33"/>
  <c r="A525" i="34" s="1"/>
  <c r="I526" i="33"/>
  <c r="A526" i="34" s="1"/>
  <c r="I527" i="33"/>
  <c r="A527" i="34" s="1"/>
  <c r="I528" i="33"/>
  <c r="A528" i="34" s="1"/>
  <c r="I529" i="33"/>
  <c r="A529" i="34" s="1"/>
  <c r="I530" i="33"/>
  <c r="A530" i="34" s="1"/>
  <c r="I531" i="33"/>
  <c r="A531" i="34" s="1"/>
  <c r="I532" i="33"/>
  <c r="A532" i="34" s="1"/>
  <c r="I533" i="33"/>
  <c r="A533" i="34" s="1"/>
  <c r="I534" i="33"/>
  <c r="A534" i="34" s="1"/>
  <c r="I535" i="33"/>
  <c r="A535" i="34" s="1"/>
  <c r="I536" i="33"/>
  <c r="A536" i="34" s="1"/>
  <c r="I537" i="33"/>
  <c r="A537" i="34" s="1"/>
  <c r="I538" i="33"/>
  <c r="A538" i="34" s="1"/>
  <c r="I539" i="33"/>
  <c r="A539" i="34" s="1"/>
  <c r="I540" i="33"/>
  <c r="A540" i="34" s="1"/>
  <c r="I541" i="33"/>
  <c r="A541" i="34" s="1"/>
  <c r="I542" i="33"/>
  <c r="A542" i="34" s="1"/>
  <c r="I543" i="33"/>
  <c r="A543" i="34" s="1"/>
  <c r="I544" i="33"/>
  <c r="A544" i="34" s="1"/>
  <c r="I545" i="33"/>
  <c r="A545" i="34" s="1"/>
  <c r="I546" i="33"/>
  <c r="A546" i="34" s="1"/>
  <c r="I547" i="33"/>
  <c r="A547" i="34" s="1"/>
  <c r="I548" i="33"/>
  <c r="A548" i="34" s="1"/>
  <c r="I549" i="33"/>
  <c r="A549" i="34" s="1"/>
  <c r="I550" i="33"/>
  <c r="A550" i="34" s="1"/>
  <c r="I551" i="33"/>
  <c r="A551" i="34" s="1"/>
  <c r="I552" i="33"/>
  <c r="A552" i="34" s="1"/>
  <c r="I553" i="33"/>
  <c r="A553" i="34" s="1"/>
  <c r="I554" i="33"/>
  <c r="A554" i="34" s="1"/>
  <c r="I555" i="33"/>
  <c r="A555" i="34" s="1"/>
  <c r="I556" i="33"/>
  <c r="A556" i="34" s="1"/>
  <c r="I557" i="33"/>
  <c r="A557" i="34" s="1"/>
  <c r="I558" i="33"/>
  <c r="A558" i="34" s="1"/>
  <c r="I559" i="33"/>
  <c r="A559" i="34" s="1"/>
  <c r="I560" i="33"/>
  <c r="A560" i="34" s="1"/>
  <c r="I561" i="33"/>
  <c r="A561" i="34" s="1"/>
  <c r="I562" i="33"/>
  <c r="A562" i="34" s="1"/>
  <c r="I563" i="33"/>
  <c r="A563" i="34" s="1"/>
  <c r="I564" i="33"/>
  <c r="A564" i="34" s="1"/>
  <c r="I565" i="33"/>
  <c r="A565" i="34" s="1"/>
  <c r="I566" i="33"/>
  <c r="A566" i="34" s="1"/>
  <c r="I567" i="33"/>
  <c r="A567" i="34" s="1"/>
  <c r="I568" i="33"/>
  <c r="A568" i="34" s="1"/>
  <c r="I569" i="33"/>
  <c r="A569" i="34" s="1"/>
  <c r="I570" i="33"/>
  <c r="A570" i="34" s="1"/>
  <c r="I571" i="33"/>
  <c r="A571" i="34" s="1"/>
  <c r="I572" i="33"/>
  <c r="A572" i="34" s="1"/>
  <c r="I573" i="33"/>
  <c r="A573" i="34" s="1"/>
  <c r="I574" i="33"/>
  <c r="A574" i="34" s="1"/>
  <c r="I575" i="33"/>
  <c r="A575" i="34" s="1"/>
  <c r="I576" i="33"/>
  <c r="A576" i="34" s="1"/>
  <c r="I577" i="33"/>
  <c r="A577" i="34" s="1"/>
  <c r="I578" i="33"/>
  <c r="A578" i="34" s="1"/>
  <c r="I579" i="33"/>
  <c r="A579" i="34" s="1"/>
  <c r="I580" i="33"/>
  <c r="A580" i="34" s="1"/>
  <c r="I581" i="33"/>
  <c r="A581" i="34" s="1"/>
  <c r="I582" i="33"/>
  <c r="A582" i="34" s="1"/>
  <c r="I583" i="33"/>
  <c r="A583" i="34" s="1"/>
  <c r="I584" i="33"/>
  <c r="A584" i="34" s="1"/>
  <c r="I585" i="33"/>
  <c r="A585" i="34" s="1"/>
  <c r="I586" i="33"/>
  <c r="A586" i="34" s="1"/>
  <c r="I587" i="33"/>
  <c r="A587" i="34" s="1"/>
  <c r="I588" i="33"/>
  <c r="A588" i="34" s="1"/>
  <c r="I589" i="33"/>
  <c r="A589" i="34" s="1"/>
  <c r="I590" i="33"/>
  <c r="A590" i="34" s="1"/>
  <c r="I591" i="33"/>
  <c r="A591" i="34" s="1"/>
  <c r="I592" i="33"/>
  <c r="A592" i="34" s="1"/>
  <c r="I593" i="33"/>
  <c r="A593" i="34" s="1"/>
  <c r="I594" i="33"/>
  <c r="A594" i="34" s="1"/>
  <c r="I595" i="33"/>
  <c r="A595" i="34" s="1"/>
  <c r="I596" i="33"/>
  <c r="A596" i="34" s="1"/>
  <c r="I597" i="33"/>
  <c r="A597" i="34" s="1"/>
  <c r="I598" i="33"/>
  <c r="A598" i="34" s="1"/>
  <c r="I599" i="33"/>
  <c r="A599" i="34" s="1"/>
  <c r="I600" i="33"/>
  <c r="A600" i="34" s="1"/>
  <c r="I601" i="33"/>
  <c r="A601" i="34" s="1"/>
  <c r="I602" i="33"/>
  <c r="A602" i="34" s="1"/>
  <c r="I603" i="33"/>
  <c r="A603" i="34" s="1"/>
  <c r="I604" i="33"/>
  <c r="A604" i="34" s="1"/>
  <c r="I605" i="33"/>
  <c r="A605" i="34" s="1"/>
  <c r="I606" i="33"/>
  <c r="A606" i="34" s="1"/>
  <c r="I607" i="33"/>
  <c r="A607" i="34" s="1"/>
  <c r="I608" i="33"/>
  <c r="A608" i="34" s="1"/>
  <c r="I609" i="33"/>
  <c r="A609" i="34" s="1"/>
  <c r="I610" i="33"/>
  <c r="A610" i="34" s="1"/>
  <c r="I611" i="33"/>
  <c r="A611" i="34" s="1"/>
  <c r="I612" i="33"/>
  <c r="A612" i="34" s="1"/>
  <c r="I613" i="33"/>
  <c r="A613" i="34" s="1"/>
  <c r="I614" i="33"/>
  <c r="A614" i="34" s="1"/>
  <c r="I615" i="33"/>
  <c r="A615" i="34" s="1"/>
  <c r="I616" i="33"/>
  <c r="A616" i="34" s="1"/>
  <c r="I617" i="33"/>
  <c r="A617" i="34" s="1"/>
  <c r="I618" i="33"/>
  <c r="A618" i="34" s="1"/>
  <c r="I619" i="33"/>
  <c r="A619" i="34" s="1"/>
  <c r="I620" i="33"/>
  <c r="A620" i="34" s="1"/>
  <c r="I621" i="33"/>
  <c r="A621" i="34" s="1"/>
  <c r="I622" i="33"/>
  <c r="A622" i="34" s="1"/>
  <c r="I623" i="33"/>
  <c r="A623" i="34" s="1"/>
  <c r="I624" i="33"/>
  <c r="A624" i="34" s="1"/>
  <c r="I625" i="33"/>
  <c r="A625" i="34" s="1"/>
  <c r="I626" i="33"/>
  <c r="A626" i="34" s="1"/>
  <c r="I627" i="33"/>
  <c r="A627" i="34" s="1"/>
  <c r="I628" i="33"/>
  <c r="A628" i="34" s="1"/>
  <c r="I629" i="33"/>
  <c r="A629" i="34" s="1"/>
  <c r="I630" i="33"/>
  <c r="A630" i="34" s="1"/>
  <c r="I631" i="33"/>
  <c r="A631" i="34" s="1"/>
  <c r="I632" i="33"/>
  <c r="A632" i="34" s="1"/>
  <c r="I633" i="33"/>
  <c r="A633" i="34" s="1"/>
  <c r="I634" i="33"/>
  <c r="A634" i="34" s="1"/>
  <c r="I635" i="33"/>
  <c r="A635" i="34" s="1"/>
  <c r="I636" i="33"/>
  <c r="A636" i="34" s="1"/>
  <c r="I637" i="33"/>
  <c r="A637" i="34" s="1"/>
  <c r="I638" i="33"/>
  <c r="A638" i="34" s="1"/>
  <c r="I639" i="33"/>
  <c r="A639" i="34" s="1"/>
  <c r="I640" i="33"/>
  <c r="A640" i="34" s="1"/>
  <c r="I641" i="33"/>
  <c r="A641" i="34" s="1"/>
  <c r="I642" i="33"/>
  <c r="A642" i="34" s="1"/>
  <c r="I643" i="33"/>
  <c r="A643" i="34" s="1"/>
  <c r="I644" i="33"/>
  <c r="A644" i="34" s="1"/>
  <c r="I645" i="33"/>
  <c r="A645" i="34" s="1"/>
  <c r="I646" i="33"/>
  <c r="A646" i="34" s="1"/>
  <c r="I647" i="33"/>
  <c r="A647" i="34" s="1"/>
  <c r="I648" i="33"/>
  <c r="A648" i="34" s="1"/>
  <c r="I649" i="33"/>
  <c r="A649" i="34" s="1"/>
  <c r="I650" i="33"/>
  <c r="A650" i="34" s="1"/>
  <c r="I651" i="33"/>
  <c r="A651" i="34" s="1"/>
  <c r="I652" i="33"/>
  <c r="A652" i="34" s="1"/>
  <c r="I653" i="33"/>
  <c r="A653" i="34" s="1"/>
  <c r="I654" i="33"/>
  <c r="A654" i="34" s="1"/>
  <c r="I655" i="33"/>
  <c r="A655" i="34" s="1"/>
  <c r="I656" i="33"/>
  <c r="A656" i="34" s="1"/>
  <c r="I657" i="33"/>
  <c r="A657" i="34" s="1"/>
  <c r="I658" i="33"/>
  <c r="A658" i="34" s="1"/>
  <c r="I659" i="33"/>
  <c r="A659" i="34" s="1"/>
  <c r="I660" i="33"/>
  <c r="A660" i="34" s="1"/>
  <c r="I661" i="33"/>
  <c r="A661" i="34" s="1"/>
  <c r="I662" i="33"/>
  <c r="A662" i="34" s="1"/>
  <c r="I663" i="33"/>
  <c r="A663" i="34" s="1"/>
  <c r="I664" i="33"/>
  <c r="A664" i="34" s="1"/>
  <c r="I665" i="33"/>
  <c r="A665" i="34" s="1"/>
  <c r="I666" i="33"/>
  <c r="A666" i="34" s="1"/>
  <c r="I667" i="33"/>
  <c r="A667" i="34" s="1"/>
  <c r="I668" i="33"/>
  <c r="A668" i="34" s="1"/>
  <c r="I669" i="33"/>
  <c r="A669" i="34" s="1"/>
  <c r="I670" i="33"/>
  <c r="A670" i="34" s="1"/>
  <c r="I671" i="33"/>
  <c r="A671" i="34" s="1"/>
  <c r="I672" i="33"/>
  <c r="A672" i="34" s="1"/>
  <c r="I673" i="33"/>
  <c r="A673" i="34" s="1"/>
  <c r="I674" i="33"/>
  <c r="A674" i="34" s="1"/>
  <c r="I675" i="33"/>
  <c r="A675" i="34" s="1"/>
  <c r="I676" i="33"/>
  <c r="A676" i="34" s="1"/>
  <c r="I677" i="33"/>
  <c r="A677" i="34" s="1"/>
  <c r="I678" i="33"/>
  <c r="A678" i="34" s="1"/>
  <c r="I679" i="33"/>
  <c r="A679" i="34" s="1"/>
  <c r="I680" i="33"/>
  <c r="A680" i="34" s="1"/>
  <c r="I681" i="33"/>
  <c r="A681" i="34" s="1"/>
  <c r="I682" i="33"/>
  <c r="A682" i="34" s="1"/>
  <c r="I683" i="33"/>
  <c r="A683" i="34" s="1"/>
  <c r="I684" i="33"/>
  <c r="A684" i="34" s="1"/>
  <c r="I685" i="33"/>
  <c r="A685" i="34" s="1"/>
  <c r="I686" i="33"/>
  <c r="A686" i="34" s="1"/>
  <c r="I687" i="33"/>
  <c r="A687" i="34" s="1"/>
  <c r="I688" i="33"/>
  <c r="A688" i="34" s="1"/>
  <c r="I689" i="33"/>
  <c r="A689" i="34" s="1"/>
  <c r="I690" i="33"/>
  <c r="A690" i="34" s="1"/>
  <c r="I691" i="33"/>
  <c r="A691" i="34" s="1"/>
  <c r="I692" i="33"/>
  <c r="A692" i="34" s="1"/>
  <c r="I693" i="33"/>
  <c r="A693" i="34" s="1"/>
  <c r="I694" i="33"/>
  <c r="A694" i="34" s="1"/>
  <c r="I695" i="33"/>
  <c r="A695" i="34" s="1"/>
  <c r="I696" i="33"/>
  <c r="A696" i="34" s="1"/>
  <c r="I697" i="33"/>
  <c r="A697" i="34" s="1"/>
  <c r="I698" i="33"/>
  <c r="A698" i="34" s="1"/>
  <c r="I699" i="33"/>
  <c r="A699" i="34" s="1"/>
  <c r="I700" i="33"/>
  <c r="A700" i="34" s="1"/>
  <c r="I701" i="33"/>
  <c r="A701" i="34" s="1"/>
  <c r="I702" i="33"/>
  <c r="A702" i="34" s="1"/>
  <c r="I703" i="33"/>
  <c r="A703" i="34" s="1"/>
  <c r="I704" i="33"/>
  <c r="A704" i="34" s="1"/>
  <c r="I705" i="33"/>
  <c r="A705" i="34" s="1"/>
  <c r="I706" i="33"/>
  <c r="A706" i="34" s="1"/>
  <c r="I707" i="33"/>
  <c r="A707" i="34" s="1"/>
  <c r="I708" i="33"/>
  <c r="A708" i="34" s="1"/>
  <c r="I709" i="33"/>
  <c r="A709" i="34" s="1"/>
  <c r="I710" i="33"/>
  <c r="A710" i="34" s="1"/>
  <c r="I711" i="33"/>
  <c r="A711" i="34" s="1"/>
  <c r="I712" i="33"/>
  <c r="A712" i="34" s="1"/>
  <c r="I713" i="33"/>
  <c r="A713" i="34" s="1"/>
  <c r="I714" i="33"/>
  <c r="A714" i="34" s="1"/>
  <c r="I715" i="33"/>
  <c r="A715" i="34" s="1"/>
  <c r="I716" i="33"/>
  <c r="A716" i="34" s="1"/>
  <c r="I717" i="33"/>
  <c r="A717" i="34" s="1"/>
  <c r="I718" i="33"/>
  <c r="A718" i="34" s="1"/>
  <c r="I719" i="33"/>
  <c r="A719" i="34" s="1"/>
  <c r="I720" i="33"/>
  <c r="A720" i="34" s="1"/>
  <c r="I721" i="33"/>
  <c r="A721" i="34" s="1"/>
  <c r="I722" i="33"/>
  <c r="A722" i="34" s="1"/>
  <c r="I723" i="33"/>
  <c r="A723" i="34" s="1"/>
  <c r="I724" i="33"/>
  <c r="A724" i="34" s="1"/>
  <c r="I725" i="33"/>
  <c r="A725" i="34" s="1"/>
  <c r="I726" i="33"/>
  <c r="A726" i="34" s="1"/>
  <c r="I727" i="33"/>
  <c r="A727" i="34" s="1"/>
  <c r="I728" i="33"/>
  <c r="A728" i="34" s="1"/>
  <c r="I729" i="33"/>
  <c r="A729" i="34" s="1"/>
  <c r="I730" i="33"/>
  <c r="A730" i="34" s="1"/>
  <c r="I731" i="33"/>
  <c r="A731" i="34" s="1"/>
  <c r="I732" i="33"/>
  <c r="A732" i="34" s="1"/>
  <c r="I733" i="33"/>
  <c r="A733" i="34" s="1"/>
  <c r="I734" i="33"/>
  <c r="A734" i="34" s="1"/>
  <c r="I735" i="33"/>
  <c r="A735" i="34" s="1"/>
  <c r="I736" i="33"/>
  <c r="A736" i="34" s="1"/>
  <c r="I737" i="33"/>
  <c r="A737" i="34" s="1"/>
  <c r="I738" i="33"/>
  <c r="A738" i="34" s="1"/>
  <c r="I739" i="33"/>
  <c r="A739" i="34" s="1"/>
  <c r="I740" i="33"/>
  <c r="A740" i="34" s="1"/>
  <c r="I741" i="33"/>
  <c r="A741" i="34" s="1"/>
  <c r="I742" i="33"/>
  <c r="A742" i="34" s="1"/>
  <c r="I743" i="33"/>
  <c r="A743" i="34" s="1"/>
  <c r="I744" i="33"/>
  <c r="A744" i="34" s="1"/>
  <c r="I745" i="33"/>
  <c r="A745" i="34" s="1"/>
  <c r="I746" i="33"/>
  <c r="A746" i="34" s="1"/>
  <c r="I747" i="33"/>
  <c r="A747" i="34" s="1"/>
  <c r="I748" i="33"/>
  <c r="A748" i="34" s="1"/>
  <c r="I749" i="33"/>
  <c r="A749" i="34" s="1"/>
  <c r="I750" i="33"/>
  <c r="A750" i="34" s="1"/>
  <c r="I751" i="33"/>
  <c r="A751" i="34" s="1"/>
  <c r="I752" i="33"/>
  <c r="A752" i="34" s="1"/>
  <c r="I753" i="33"/>
  <c r="A753" i="34" s="1"/>
  <c r="I754" i="33"/>
  <c r="A754" i="34" s="1"/>
  <c r="I755" i="33"/>
  <c r="A755" i="34" s="1"/>
  <c r="I756" i="33"/>
  <c r="A756" i="34" s="1"/>
  <c r="I757" i="33"/>
  <c r="A757" i="34" s="1"/>
  <c r="I758" i="33"/>
  <c r="A758" i="34" s="1"/>
  <c r="I759" i="33"/>
  <c r="A759" i="34" s="1"/>
  <c r="I760" i="33"/>
  <c r="A760" i="34" s="1"/>
  <c r="I761" i="33"/>
  <c r="A761" i="34" s="1"/>
  <c r="I762" i="33"/>
  <c r="A762" i="34" s="1"/>
  <c r="I763" i="33"/>
  <c r="A763" i="34" s="1"/>
  <c r="I764" i="33"/>
  <c r="A764" i="34" s="1"/>
  <c r="I765" i="33"/>
  <c r="A765" i="34" s="1"/>
  <c r="I766" i="33"/>
  <c r="A766" i="34" s="1"/>
  <c r="I767" i="33"/>
  <c r="A767" i="34" s="1"/>
  <c r="I768" i="33"/>
  <c r="A768" i="34" s="1"/>
  <c r="I769" i="33"/>
  <c r="A769" i="34" s="1"/>
  <c r="I770" i="33"/>
  <c r="A770" i="34" s="1"/>
  <c r="I771" i="33"/>
  <c r="A771" i="34" s="1"/>
  <c r="I772" i="33"/>
  <c r="A772" i="34" s="1"/>
  <c r="I773" i="33"/>
  <c r="A773" i="34" s="1"/>
  <c r="I774" i="33"/>
  <c r="A774" i="34" s="1"/>
  <c r="I775" i="33"/>
  <c r="A775" i="34" s="1"/>
  <c r="I776" i="33"/>
  <c r="A776" i="34" s="1"/>
  <c r="I777" i="33"/>
  <c r="A777" i="34" s="1"/>
  <c r="I778" i="33"/>
  <c r="A778" i="34" s="1"/>
  <c r="I779" i="33"/>
  <c r="A779" i="34" s="1"/>
  <c r="I780" i="33"/>
  <c r="A780" i="34" s="1"/>
  <c r="I781" i="33"/>
  <c r="A781" i="34" s="1"/>
  <c r="I782" i="33"/>
  <c r="A782" i="34" s="1"/>
  <c r="I783" i="33"/>
  <c r="A783" i="34" s="1"/>
  <c r="I784" i="33"/>
  <c r="A784" i="34" s="1"/>
  <c r="I785" i="33"/>
  <c r="A785" i="34" s="1"/>
  <c r="I786" i="33"/>
  <c r="A786" i="34" s="1"/>
  <c r="I787" i="33"/>
  <c r="A787" i="34" s="1"/>
  <c r="I788" i="33"/>
  <c r="A788" i="34" s="1"/>
  <c r="I789" i="33"/>
  <c r="A789" i="34" s="1"/>
  <c r="I790" i="33"/>
  <c r="A790" i="34" s="1"/>
  <c r="I791" i="33"/>
  <c r="A791" i="34" s="1"/>
  <c r="I792" i="33"/>
  <c r="A792" i="34" s="1"/>
  <c r="I793" i="33"/>
  <c r="A793" i="34" s="1"/>
  <c r="I794" i="33"/>
  <c r="A794" i="34" s="1"/>
  <c r="I795" i="33"/>
  <c r="A795" i="34" s="1"/>
  <c r="I796" i="33"/>
  <c r="A796" i="34" s="1"/>
  <c r="I797" i="33"/>
  <c r="A797" i="34" s="1"/>
  <c r="I798" i="33"/>
  <c r="A798" i="34" s="1"/>
  <c r="I799" i="33"/>
  <c r="A799" i="34" s="1"/>
  <c r="I800" i="33"/>
  <c r="A800" i="34" s="1"/>
  <c r="I801" i="33"/>
  <c r="A801" i="34" s="1"/>
  <c r="I802" i="33"/>
  <c r="A802" i="34" s="1"/>
  <c r="I803" i="33"/>
  <c r="A803" i="34" s="1"/>
  <c r="I804" i="33"/>
  <c r="A804" i="34" s="1"/>
  <c r="I805" i="33"/>
  <c r="A805" i="34" s="1"/>
  <c r="I806" i="33"/>
  <c r="A806" i="34" s="1"/>
  <c r="I807" i="33"/>
  <c r="A807" i="34" s="1"/>
  <c r="I808" i="33"/>
  <c r="A808" i="34" s="1"/>
  <c r="I809" i="33"/>
  <c r="A809" i="34" s="1"/>
  <c r="I810" i="33"/>
  <c r="A810" i="34" s="1"/>
  <c r="I811" i="33"/>
  <c r="A811" i="34" s="1"/>
  <c r="I812" i="33"/>
  <c r="A812" i="34" s="1"/>
  <c r="I813" i="33"/>
  <c r="A813" i="34" s="1"/>
  <c r="I814" i="33"/>
  <c r="A814" i="34" s="1"/>
  <c r="I815" i="33"/>
  <c r="A815" i="34" s="1"/>
  <c r="I816" i="33"/>
  <c r="A816" i="34" s="1"/>
  <c r="I817" i="33"/>
  <c r="A817" i="34" s="1"/>
  <c r="I818" i="33"/>
  <c r="A818" i="34" s="1"/>
  <c r="I819" i="33"/>
  <c r="A819" i="34" s="1"/>
  <c r="I820" i="33"/>
  <c r="A820" i="34" s="1"/>
  <c r="I821" i="33"/>
  <c r="A821" i="34" s="1"/>
  <c r="I822" i="33"/>
  <c r="A822" i="34" s="1"/>
  <c r="I823" i="33"/>
  <c r="A823" i="34" s="1"/>
  <c r="I824" i="33"/>
  <c r="A824" i="34" s="1"/>
  <c r="I825" i="33"/>
  <c r="A825" i="34" s="1"/>
  <c r="I826" i="33"/>
  <c r="A826" i="34" s="1"/>
  <c r="I827" i="33"/>
  <c r="A827" i="34" s="1"/>
  <c r="I828" i="33"/>
  <c r="A828" i="34" s="1"/>
  <c r="I829" i="33"/>
  <c r="A829" i="34" s="1"/>
  <c r="I830" i="33"/>
  <c r="A830" i="34" s="1"/>
  <c r="I831" i="33"/>
  <c r="A831" i="34" s="1"/>
  <c r="I832" i="33"/>
  <c r="A832" i="34" s="1"/>
  <c r="I833" i="33"/>
  <c r="A833" i="34" s="1"/>
  <c r="I834" i="33"/>
  <c r="A834" i="34" s="1"/>
  <c r="I835" i="33"/>
  <c r="A835" i="34" s="1"/>
  <c r="I836" i="33"/>
  <c r="A836" i="34" s="1"/>
  <c r="I837" i="33"/>
  <c r="A837" i="34" s="1"/>
  <c r="I838" i="33"/>
  <c r="A838" i="34" s="1"/>
  <c r="I839" i="33"/>
  <c r="A839" i="34" s="1"/>
  <c r="I840" i="33"/>
  <c r="A840" i="34" s="1"/>
  <c r="I841" i="33"/>
  <c r="A841" i="34" s="1"/>
  <c r="I842" i="33"/>
  <c r="A842" i="34" s="1"/>
  <c r="I843" i="33"/>
  <c r="A843" i="34" s="1"/>
  <c r="I844" i="33"/>
  <c r="A844" i="34" s="1"/>
  <c r="I845" i="33"/>
  <c r="A845" i="34" s="1"/>
  <c r="I846" i="33"/>
  <c r="A846" i="34" s="1"/>
  <c r="I847" i="33"/>
  <c r="A847" i="34" s="1"/>
  <c r="I848" i="33"/>
  <c r="A848" i="34" s="1"/>
  <c r="I849" i="33"/>
  <c r="A849" i="34" s="1"/>
  <c r="I850" i="33"/>
  <c r="A850" i="34" s="1"/>
  <c r="I851" i="33"/>
  <c r="A851" i="34" s="1"/>
  <c r="I852" i="33"/>
  <c r="A852" i="34" s="1"/>
  <c r="I853" i="33"/>
  <c r="A853" i="34" s="1"/>
  <c r="I854" i="33"/>
  <c r="A854" i="34" s="1"/>
  <c r="I855" i="33"/>
  <c r="A855" i="34" s="1"/>
  <c r="I856" i="33"/>
  <c r="A856" i="34" s="1"/>
  <c r="I857" i="33"/>
  <c r="A857" i="34" s="1"/>
  <c r="I858" i="33"/>
  <c r="A858" i="34" s="1"/>
  <c r="I859" i="33"/>
  <c r="A859" i="34" s="1"/>
  <c r="I860" i="33"/>
  <c r="A860" i="34" s="1"/>
  <c r="I861" i="33"/>
  <c r="A861" i="34" s="1"/>
  <c r="I862" i="33"/>
  <c r="A862" i="34" s="1"/>
  <c r="I863" i="33"/>
  <c r="A863" i="34" s="1"/>
  <c r="I864" i="33"/>
  <c r="A864" i="34" s="1"/>
  <c r="I865" i="33"/>
  <c r="A865" i="34" s="1"/>
  <c r="I866" i="33"/>
  <c r="A866" i="34" s="1"/>
  <c r="I867" i="33"/>
  <c r="A867" i="34" s="1"/>
  <c r="I868" i="33"/>
  <c r="A868" i="34" s="1"/>
  <c r="I869" i="33"/>
  <c r="A869" i="34" s="1"/>
  <c r="I870" i="33"/>
  <c r="A870" i="34" s="1"/>
  <c r="I871" i="33"/>
  <c r="A871" i="34" s="1"/>
  <c r="I872" i="33"/>
  <c r="A872" i="34" s="1"/>
  <c r="I873" i="33"/>
  <c r="A873" i="34" s="1"/>
  <c r="I874" i="33"/>
  <c r="A874" i="34" s="1"/>
  <c r="I875" i="33"/>
  <c r="A875" i="34" s="1"/>
  <c r="I876" i="33"/>
  <c r="A876" i="34" s="1"/>
  <c r="I877" i="33"/>
  <c r="A877" i="34" s="1"/>
  <c r="I878" i="33"/>
  <c r="A878" i="34" s="1"/>
  <c r="I879" i="33"/>
  <c r="A879" i="34" s="1"/>
  <c r="I880" i="33"/>
  <c r="A880" i="34" s="1"/>
  <c r="I881" i="33"/>
  <c r="A881" i="34" s="1"/>
  <c r="I882" i="33"/>
  <c r="A882" i="34" s="1"/>
  <c r="I883" i="33"/>
  <c r="A883" i="34" s="1"/>
  <c r="I884" i="33"/>
  <c r="A884" i="34" s="1"/>
  <c r="I885" i="33"/>
  <c r="A885" i="34" s="1"/>
  <c r="I886" i="33"/>
  <c r="A886" i="34" s="1"/>
  <c r="I887" i="33"/>
  <c r="A887" i="34" s="1"/>
  <c r="I888" i="33"/>
  <c r="A888" i="34" s="1"/>
  <c r="I889" i="33"/>
  <c r="A889" i="34" s="1"/>
  <c r="I890" i="33"/>
  <c r="A890" i="34" s="1"/>
  <c r="I891" i="33"/>
  <c r="A891" i="34" s="1"/>
  <c r="I892" i="33"/>
  <c r="A892" i="34" s="1"/>
  <c r="I893" i="33"/>
  <c r="A893" i="34" s="1"/>
  <c r="I894" i="33"/>
  <c r="A894" i="34" s="1"/>
  <c r="I895" i="33"/>
  <c r="A895" i="34" s="1"/>
  <c r="I896" i="33"/>
  <c r="A896" i="34" s="1"/>
  <c r="I897" i="33"/>
  <c r="A897" i="34" s="1"/>
  <c r="I898" i="33"/>
  <c r="A898" i="34" s="1"/>
  <c r="I899" i="33"/>
  <c r="A899" i="34" s="1"/>
  <c r="I900" i="33"/>
  <c r="A900" i="34" s="1"/>
  <c r="I901" i="33"/>
  <c r="A901" i="34" s="1"/>
  <c r="I902" i="33"/>
  <c r="A902" i="34" s="1"/>
  <c r="I903" i="33"/>
  <c r="A903" i="34" s="1"/>
  <c r="I904" i="33"/>
  <c r="A904" i="34" s="1"/>
  <c r="I905" i="33"/>
  <c r="A905" i="34" s="1"/>
  <c r="I906" i="33"/>
  <c r="A906" i="34" s="1"/>
  <c r="I907" i="33"/>
  <c r="A907" i="34" s="1"/>
  <c r="I908" i="33"/>
  <c r="A908" i="34" s="1"/>
  <c r="I909" i="33"/>
  <c r="A909" i="34" s="1"/>
  <c r="I910" i="33"/>
  <c r="A910" i="34" s="1"/>
  <c r="I911" i="33"/>
  <c r="A911" i="34" s="1"/>
  <c r="I912" i="33"/>
  <c r="A912" i="34" s="1"/>
  <c r="I913" i="33"/>
  <c r="A913" i="34" s="1"/>
  <c r="I914" i="33"/>
  <c r="A914" i="34" s="1"/>
  <c r="I915" i="33"/>
  <c r="A915" i="34" s="1"/>
  <c r="I916" i="33"/>
  <c r="A916" i="34" s="1"/>
  <c r="I917" i="33"/>
  <c r="A917" i="34" s="1"/>
  <c r="I918" i="33"/>
  <c r="A918" i="34" s="1"/>
  <c r="I919" i="33"/>
  <c r="A919" i="34" s="1"/>
  <c r="I920" i="33"/>
  <c r="A920" i="34" s="1"/>
  <c r="I921" i="33"/>
  <c r="A921" i="34" s="1"/>
  <c r="I922" i="33"/>
  <c r="A922" i="34" s="1"/>
  <c r="I923" i="33"/>
  <c r="A923" i="34" s="1"/>
  <c r="I924" i="33"/>
  <c r="A924" i="34" s="1"/>
  <c r="I925" i="33"/>
  <c r="A925" i="34" s="1"/>
  <c r="I926" i="33"/>
  <c r="A926" i="34" s="1"/>
  <c r="I927" i="33"/>
  <c r="A927" i="34" s="1"/>
  <c r="I928" i="33"/>
  <c r="A928" i="34" s="1"/>
  <c r="I929" i="33"/>
  <c r="A929" i="34" s="1"/>
  <c r="I930" i="33"/>
  <c r="A930" i="34" s="1"/>
  <c r="I931" i="33"/>
  <c r="A931" i="34" s="1"/>
  <c r="I932" i="33"/>
  <c r="A932" i="34" s="1"/>
  <c r="I933" i="33"/>
  <c r="A933" i="34" s="1"/>
  <c r="I934" i="33"/>
  <c r="A934" i="34" s="1"/>
  <c r="I935" i="33"/>
  <c r="A935" i="34" s="1"/>
  <c r="I936" i="33"/>
  <c r="A936" i="34" s="1"/>
  <c r="I937" i="33"/>
  <c r="A937" i="34" s="1"/>
  <c r="I938" i="33"/>
  <c r="A938" i="34" s="1"/>
  <c r="I939" i="33"/>
  <c r="A939" i="34" s="1"/>
  <c r="I940" i="33"/>
  <c r="A940" i="34" s="1"/>
  <c r="I941" i="33"/>
  <c r="A941" i="34" s="1"/>
  <c r="I942" i="33"/>
  <c r="A942" i="34" s="1"/>
  <c r="I943" i="33"/>
  <c r="A943" i="34" s="1"/>
  <c r="I944" i="33"/>
  <c r="A944" i="34" s="1"/>
  <c r="I945" i="33"/>
  <c r="A945" i="34" s="1"/>
  <c r="I946" i="33"/>
  <c r="A946" i="34" s="1"/>
  <c r="I947" i="33"/>
  <c r="A947" i="34" s="1"/>
  <c r="I948" i="33"/>
  <c r="A948" i="34" s="1"/>
  <c r="I949" i="33"/>
  <c r="A949" i="34" s="1"/>
  <c r="I950" i="33"/>
  <c r="A950" i="34" s="1"/>
  <c r="I951" i="33"/>
  <c r="A951" i="34" s="1"/>
  <c r="I952" i="33"/>
  <c r="A952" i="34" s="1"/>
  <c r="I953" i="33"/>
  <c r="A953" i="34" s="1"/>
  <c r="I954" i="33"/>
  <c r="A954" i="34" s="1"/>
  <c r="I955" i="33"/>
  <c r="A955" i="34" s="1"/>
  <c r="I956" i="33"/>
  <c r="A956" i="34" s="1"/>
  <c r="I957" i="33"/>
  <c r="A957" i="34" s="1"/>
  <c r="I958" i="33"/>
  <c r="A958" i="34" s="1"/>
  <c r="I959" i="33"/>
  <c r="A959" i="34" s="1"/>
  <c r="I960" i="33"/>
  <c r="A960" i="34" s="1"/>
  <c r="I961" i="33"/>
  <c r="A961" i="34" s="1"/>
  <c r="I962" i="33"/>
  <c r="A962" i="34" s="1"/>
  <c r="I963" i="33"/>
  <c r="A963" i="34" s="1"/>
  <c r="I964" i="33"/>
  <c r="A964" i="34" s="1"/>
  <c r="I965" i="33"/>
  <c r="A965" i="34" s="1"/>
  <c r="I966" i="33"/>
  <c r="A966" i="34" s="1"/>
  <c r="I967" i="33"/>
  <c r="A967" i="34" s="1"/>
  <c r="I968" i="33"/>
  <c r="A968" i="34" s="1"/>
  <c r="I969" i="33"/>
  <c r="A969" i="34" s="1"/>
  <c r="I970" i="33"/>
  <c r="A970" i="34" s="1"/>
  <c r="I971" i="33"/>
  <c r="A971" i="34" s="1"/>
  <c r="I972" i="33"/>
  <c r="A972" i="34" s="1"/>
  <c r="I973" i="33"/>
  <c r="A973" i="34" s="1"/>
  <c r="I974" i="33"/>
  <c r="A974" i="34" s="1"/>
  <c r="I975" i="33"/>
  <c r="A975" i="34" s="1"/>
  <c r="I976" i="33"/>
  <c r="A976" i="34" s="1"/>
  <c r="I977" i="33"/>
  <c r="A977" i="34" s="1"/>
  <c r="I978" i="33"/>
  <c r="A978" i="34" s="1"/>
  <c r="I979" i="33"/>
  <c r="A979" i="34" s="1"/>
  <c r="I980" i="33"/>
  <c r="A980" i="34" s="1"/>
  <c r="I981" i="33"/>
  <c r="A981" i="34" s="1"/>
  <c r="I982" i="33"/>
  <c r="A982" i="34" s="1"/>
  <c r="I983" i="33"/>
  <c r="A983" i="34" s="1"/>
  <c r="I984" i="33"/>
  <c r="A984" i="34" s="1"/>
  <c r="I985" i="33"/>
  <c r="A985" i="34" s="1"/>
  <c r="I986" i="33"/>
  <c r="A986" i="34" s="1"/>
  <c r="I987" i="33"/>
  <c r="A987" i="34" s="1"/>
  <c r="I988" i="33"/>
  <c r="A988" i="34" s="1"/>
  <c r="I989" i="33"/>
  <c r="A989" i="34" s="1"/>
  <c r="I990" i="33"/>
  <c r="A990" i="34" s="1"/>
  <c r="I991" i="33"/>
  <c r="A991" i="34" s="1"/>
  <c r="I992" i="33"/>
  <c r="A992" i="34" s="1"/>
  <c r="I993" i="33"/>
  <c r="A993" i="34" s="1"/>
  <c r="I994" i="33"/>
  <c r="A994" i="34" s="1"/>
  <c r="I995" i="33"/>
  <c r="A995" i="34" s="1"/>
  <c r="I996" i="33"/>
  <c r="A996" i="34" s="1"/>
  <c r="I997" i="33"/>
  <c r="A997" i="34" s="1"/>
  <c r="I998" i="33"/>
  <c r="A998" i="34" s="1"/>
  <c r="I999" i="33"/>
  <c r="A999" i="34" s="1"/>
  <c r="I1000" i="33"/>
  <c r="A1000" i="34" s="1"/>
  <c r="I1001" i="33"/>
  <c r="A1001" i="34" s="1"/>
  <c r="I1002" i="33"/>
  <c r="A1002" i="34" s="1"/>
  <c r="I1003" i="33"/>
  <c r="A1003" i="34" s="1"/>
  <c r="I1004" i="33"/>
  <c r="A1004" i="34" s="1"/>
  <c r="I1005" i="33"/>
  <c r="A1005" i="34" s="1"/>
  <c r="I1006" i="33"/>
  <c r="A1006" i="34" s="1"/>
  <c r="I1007" i="33"/>
  <c r="A1007" i="34" s="1"/>
  <c r="I1008" i="33"/>
  <c r="A1008" i="34" s="1"/>
  <c r="I1009" i="33"/>
  <c r="A1009" i="34" s="1"/>
  <c r="I1010" i="33"/>
  <c r="A1010" i="34" s="1"/>
  <c r="I1011" i="33"/>
  <c r="A1011" i="34" s="1"/>
  <c r="I1012" i="33"/>
  <c r="A1012" i="34" s="1"/>
  <c r="I1013" i="33"/>
  <c r="A1013" i="34" s="1"/>
  <c r="I1014" i="33"/>
  <c r="A1014" i="34" s="1"/>
  <c r="I1015" i="33"/>
  <c r="A1015" i="34" s="1"/>
  <c r="I1016" i="33"/>
  <c r="A1016" i="34" s="1"/>
  <c r="I1017" i="33"/>
  <c r="A1017" i="34" s="1"/>
  <c r="I1018" i="33"/>
  <c r="A1018" i="34" s="1"/>
  <c r="I1019" i="33"/>
  <c r="A1019" i="34" s="1"/>
  <c r="I1020" i="33"/>
  <c r="A1020" i="34" s="1"/>
  <c r="I1021" i="33"/>
  <c r="A1021" i="34" s="1"/>
  <c r="I1022" i="33"/>
  <c r="A1022" i="34" s="1"/>
  <c r="I1023" i="33"/>
  <c r="A1023" i="34" s="1"/>
  <c r="I1024" i="33"/>
  <c r="A1024" i="34" s="1"/>
  <c r="I1025" i="33"/>
  <c r="A1025" i="34" s="1"/>
  <c r="I1026" i="33"/>
  <c r="A1026" i="34" s="1"/>
  <c r="I1027" i="33"/>
  <c r="A1027" i="34" s="1"/>
  <c r="I1028" i="33"/>
  <c r="A1028" i="34" s="1"/>
  <c r="I1029" i="33"/>
  <c r="A1029" i="34" s="1"/>
  <c r="I1030" i="33"/>
  <c r="A1030" i="34" s="1"/>
  <c r="I1031" i="33"/>
  <c r="A1031" i="34" s="1"/>
  <c r="I1032" i="33"/>
  <c r="A1032" i="34" s="1"/>
  <c r="I1033" i="33"/>
  <c r="A1033" i="34" s="1"/>
  <c r="I1034" i="33"/>
  <c r="A1034" i="34" s="1"/>
  <c r="I1035" i="33"/>
  <c r="A1035" i="34" s="1"/>
  <c r="I1036" i="33"/>
  <c r="A1036" i="34" s="1"/>
  <c r="I1037" i="33"/>
  <c r="A1037" i="34" s="1"/>
  <c r="I1038" i="33"/>
  <c r="A1038" i="34" s="1"/>
  <c r="I1039" i="33"/>
  <c r="A1039" i="34" s="1"/>
  <c r="I1040" i="33"/>
  <c r="A1040" i="34" s="1"/>
  <c r="I1041" i="33"/>
  <c r="A1041" i="34" s="1"/>
  <c r="I1042" i="33"/>
  <c r="A1042" i="34" s="1"/>
  <c r="I1043" i="33"/>
  <c r="A1043" i="34" s="1"/>
  <c r="I1044" i="33"/>
  <c r="A1044" i="34" s="1"/>
  <c r="I1045" i="33"/>
  <c r="A1045" i="34" s="1"/>
  <c r="I1046" i="33"/>
  <c r="A1046" i="34" s="1"/>
  <c r="I1047" i="33"/>
  <c r="A1047" i="34" s="1"/>
  <c r="I1048" i="33"/>
  <c r="A1048" i="34" s="1"/>
  <c r="I1049" i="33"/>
  <c r="A1049" i="34" s="1"/>
  <c r="I1050" i="33"/>
  <c r="A1050" i="34" s="1"/>
  <c r="I1051" i="33"/>
  <c r="A1051" i="34" s="1"/>
  <c r="I1052" i="33"/>
  <c r="A1052" i="34" s="1"/>
  <c r="I1053" i="33"/>
  <c r="A1053" i="34" s="1"/>
  <c r="I1054" i="33"/>
  <c r="A1054" i="34" s="1"/>
  <c r="I1055" i="33"/>
  <c r="A1055" i="34" s="1"/>
  <c r="I1056" i="33"/>
  <c r="A1056" i="34" s="1"/>
  <c r="I1057" i="33"/>
  <c r="A1057" i="34" s="1"/>
  <c r="I1058" i="33"/>
  <c r="A1058" i="34" s="1"/>
  <c r="I1059" i="33"/>
  <c r="A1059" i="34" s="1"/>
  <c r="I1060" i="33"/>
  <c r="A1060" i="34" s="1"/>
  <c r="I1061" i="33"/>
  <c r="A1061" i="34" s="1"/>
  <c r="I1062" i="33"/>
  <c r="A1062" i="34" s="1"/>
  <c r="I1063" i="33"/>
  <c r="A1063" i="34" s="1"/>
  <c r="I1064" i="33"/>
  <c r="A1064" i="34" s="1"/>
  <c r="I1065" i="33"/>
  <c r="A1065" i="34" s="1"/>
  <c r="I1066" i="33"/>
  <c r="A1066" i="34" s="1"/>
  <c r="I1067" i="33"/>
  <c r="A1067" i="34" s="1"/>
  <c r="I1068" i="33"/>
  <c r="A1068" i="34" s="1"/>
  <c r="I1069" i="33"/>
  <c r="A1069" i="34" s="1"/>
  <c r="I1070" i="33"/>
  <c r="A1070" i="34" s="1"/>
  <c r="I1071" i="33"/>
  <c r="A1071" i="34" s="1"/>
  <c r="I1072" i="33"/>
  <c r="A1072" i="34" s="1"/>
  <c r="I1073" i="33"/>
  <c r="A1073" i="34" s="1"/>
  <c r="I1074" i="33"/>
  <c r="A1074" i="34" s="1"/>
  <c r="I1075" i="33"/>
  <c r="A1075" i="34" s="1"/>
  <c r="I1076" i="33"/>
  <c r="A1076" i="34" s="1"/>
  <c r="I1077" i="33"/>
  <c r="A1077" i="34" s="1"/>
  <c r="I1078" i="33"/>
  <c r="A1078" i="34" s="1"/>
  <c r="I1079" i="33"/>
  <c r="A1079" i="34" s="1"/>
  <c r="I1080" i="33"/>
  <c r="A1080" i="34" s="1"/>
  <c r="I1081" i="33"/>
  <c r="A1081" i="34" s="1"/>
  <c r="I1082" i="33"/>
  <c r="A1082" i="34" s="1"/>
  <c r="I1083" i="33"/>
  <c r="A1083" i="34" s="1"/>
  <c r="I1084" i="33"/>
  <c r="A1084" i="34" s="1"/>
  <c r="I1085" i="33"/>
  <c r="A1085" i="34" s="1"/>
  <c r="I1086" i="33"/>
  <c r="A1086" i="34" s="1"/>
  <c r="I1087" i="33"/>
  <c r="A1087" i="34" s="1"/>
  <c r="I1088" i="33"/>
  <c r="A1088" i="34" s="1"/>
  <c r="I1089" i="33"/>
  <c r="A1089" i="34" s="1"/>
  <c r="I1090" i="33"/>
  <c r="A1090" i="34" s="1"/>
  <c r="I1091" i="33"/>
  <c r="A1091" i="34" s="1"/>
  <c r="I1092" i="33"/>
  <c r="A1092" i="34" s="1"/>
  <c r="I1093" i="33"/>
  <c r="A1093" i="34" s="1"/>
  <c r="I1094" i="33"/>
  <c r="A1094" i="34" s="1"/>
  <c r="I1095" i="33"/>
  <c r="A1095" i="34" s="1"/>
  <c r="I1096" i="33"/>
  <c r="A1096" i="34" s="1"/>
  <c r="I1097" i="33"/>
  <c r="A1097" i="34" s="1"/>
  <c r="I1098" i="33"/>
  <c r="A1098" i="34" s="1"/>
  <c r="I1099" i="33"/>
  <c r="A1099" i="34" s="1"/>
  <c r="I1100" i="33"/>
  <c r="A1100" i="34" s="1"/>
  <c r="I1101" i="33"/>
  <c r="A1101" i="34" s="1"/>
  <c r="I1102" i="33"/>
  <c r="A1102" i="34" s="1"/>
  <c r="I1103" i="33"/>
  <c r="A1103" i="34" s="1"/>
  <c r="I1104" i="33"/>
  <c r="A1104" i="34" s="1"/>
  <c r="I1105" i="33"/>
  <c r="A1105" i="34" s="1"/>
  <c r="I1106" i="33"/>
  <c r="A1106" i="34" s="1"/>
  <c r="I1107" i="33"/>
  <c r="A1107" i="34" s="1"/>
  <c r="I1108" i="33"/>
  <c r="A1108" i="34" s="1"/>
  <c r="I1109" i="33"/>
  <c r="A1109" i="34" s="1"/>
  <c r="I1110" i="33"/>
  <c r="A1110" i="34" s="1"/>
  <c r="I1111" i="33"/>
  <c r="A1111" i="34" s="1"/>
  <c r="I1112" i="33"/>
  <c r="A1112" i="34" s="1"/>
  <c r="I1113" i="33"/>
  <c r="A1113" i="34" s="1"/>
  <c r="I1114" i="33"/>
  <c r="A1114" i="34" s="1"/>
  <c r="I1115" i="33"/>
  <c r="A1115" i="34" s="1"/>
  <c r="I1116" i="33"/>
  <c r="A1116" i="34" s="1"/>
  <c r="I1117" i="33"/>
  <c r="A1117" i="34" s="1"/>
  <c r="I1118" i="33"/>
  <c r="A1118" i="34" s="1"/>
  <c r="I1119" i="33"/>
  <c r="A1119" i="34" s="1"/>
  <c r="I1120" i="33"/>
  <c r="A1120" i="34" s="1"/>
  <c r="I1121" i="33"/>
  <c r="A1121" i="34" s="1"/>
  <c r="I1122" i="33"/>
  <c r="A1122" i="34" s="1"/>
  <c r="I1123" i="33"/>
  <c r="A1123" i="34" s="1"/>
  <c r="I1124" i="33"/>
  <c r="A1124" i="34" s="1"/>
  <c r="I1125" i="33"/>
  <c r="A1125" i="34" s="1"/>
  <c r="I1126" i="33"/>
  <c r="A1126" i="34" s="1"/>
  <c r="I1127" i="33"/>
  <c r="A1127" i="34" s="1"/>
  <c r="I1128" i="33"/>
  <c r="A1128" i="34" s="1"/>
  <c r="I1129" i="33"/>
  <c r="A1129" i="34" s="1"/>
  <c r="I1130" i="33"/>
  <c r="A1130" i="34" s="1"/>
  <c r="I1131" i="33"/>
  <c r="A1131" i="34" s="1"/>
  <c r="I1132" i="33"/>
  <c r="A1132" i="34" s="1"/>
  <c r="I1133" i="33"/>
  <c r="A1133" i="34" s="1"/>
  <c r="I1134" i="33"/>
  <c r="A1134" i="34" s="1"/>
  <c r="I1135" i="33"/>
  <c r="A1135" i="34" s="1"/>
  <c r="I1136" i="33"/>
  <c r="A1136" i="34" s="1"/>
  <c r="I1137" i="33"/>
  <c r="A1137" i="34" s="1"/>
  <c r="I1138" i="33"/>
  <c r="A1138" i="34" s="1"/>
  <c r="I1139" i="33"/>
  <c r="A1139" i="34" s="1"/>
  <c r="I1140" i="33"/>
  <c r="A1140" i="34" s="1"/>
  <c r="I1141" i="33"/>
  <c r="A1141" i="34" s="1"/>
  <c r="I1142" i="33"/>
  <c r="A1142" i="34" s="1"/>
  <c r="I1143" i="33"/>
  <c r="A1143" i="34" s="1"/>
  <c r="I1144" i="33"/>
  <c r="A1144" i="34" s="1"/>
  <c r="I1145" i="33"/>
  <c r="A1145" i="34" s="1"/>
  <c r="I1146" i="33"/>
  <c r="A1146" i="34" s="1"/>
  <c r="I1147" i="33"/>
  <c r="A1147" i="34" s="1"/>
  <c r="I1148" i="33"/>
  <c r="A1148" i="34" s="1"/>
  <c r="I1149" i="33"/>
  <c r="A1149" i="34" s="1"/>
  <c r="I1150" i="33"/>
  <c r="A1150" i="34" s="1"/>
  <c r="I1151" i="33"/>
  <c r="A1151" i="34" s="1"/>
  <c r="I1152" i="33"/>
  <c r="A1152" i="34" s="1"/>
  <c r="I1153" i="33"/>
  <c r="A1153" i="34" s="1"/>
  <c r="I1154" i="33"/>
  <c r="A1154" i="34" s="1"/>
  <c r="I1155" i="33"/>
  <c r="A1155" i="34" s="1"/>
  <c r="I1156" i="33"/>
  <c r="A1156" i="34" s="1"/>
  <c r="I1157" i="33"/>
  <c r="A1157" i="34" s="1"/>
  <c r="I1158" i="33"/>
  <c r="A1158" i="34" s="1"/>
  <c r="I1159" i="33"/>
  <c r="A1159" i="34" s="1"/>
  <c r="I1160" i="33"/>
  <c r="A1160" i="34" s="1"/>
  <c r="I1161" i="33"/>
  <c r="A1161" i="34" s="1"/>
  <c r="I1162" i="33"/>
  <c r="A1162" i="34" s="1"/>
  <c r="I1163" i="33"/>
  <c r="A1163" i="34" s="1"/>
  <c r="I1164" i="33"/>
  <c r="A1164" i="34" s="1"/>
  <c r="I1165" i="33"/>
  <c r="A1165" i="34" s="1"/>
  <c r="I1166" i="33"/>
  <c r="A1166" i="34" s="1"/>
  <c r="I1167" i="33"/>
  <c r="A1167" i="34" s="1"/>
  <c r="I1168" i="33"/>
  <c r="A1168" i="34" s="1"/>
  <c r="I1169" i="33"/>
  <c r="A1169" i="34" s="1"/>
  <c r="I1170" i="33"/>
  <c r="A1170" i="34" s="1"/>
  <c r="I1171" i="33"/>
  <c r="A1171" i="34" s="1"/>
  <c r="I1172" i="33"/>
  <c r="A1172" i="34" s="1"/>
  <c r="I1173" i="33"/>
  <c r="A1173" i="34" s="1"/>
  <c r="I1174" i="33"/>
  <c r="A1174" i="34" s="1"/>
  <c r="I1175" i="33"/>
  <c r="A1175" i="34" s="1"/>
  <c r="I1176" i="33"/>
  <c r="A1176" i="34" s="1"/>
  <c r="I1177" i="33"/>
  <c r="A1177" i="34" s="1"/>
  <c r="I1178" i="33"/>
  <c r="A1178" i="34" s="1"/>
  <c r="I1179" i="33"/>
  <c r="A1179" i="34" s="1"/>
  <c r="I1180" i="33"/>
  <c r="A1180" i="34" s="1"/>
  <c r="I1181" i="33"/>
  <c r="A1181" i="34" s="1"/>
  <c r="I1182" i="33"/>
  <c r="A1182" i="34" s="1"/>
  <c r="I1183" i="33"/>
  <c r="A1183" i="34" s="1"/>
  <c r="I1184" i="33"/>
  <c r="A1184" i="34" s="1"/>
  <c r="I1185" i="33"/>
  <c r="A1185" i="34" s="1"/>
  <c r="I1186" i="33"/>
  <c r="A1186" i="34" s="1"/>
  <c r="I1187" i="33"/>
  <c r="A1187" i="34" s="1"/>
  <c r="I1188" i="33"/>
  <c r="A1188" i="34" s="1"/>
  <c r="I1189" i="33"/>
  <c r="A1189" i="34" s="1"/>
  <c r="I1190" i="33"/>
  <c r="A1190" i="34" s="1"/>
  <c r="I1191" i="33"/>
  <c r="A1191" i="34" s="1"/>
  <c r="I1192" i="33"/>
  <c r="A1192" i="34" s="1"/>
  <c r="I1193" i="33"/>
  <c r="A1193" i="34" s="1"/>
  <c r="I1194" i="33"/>
  <c r="A1194" i="34" s="1"/>
  <c r="I1195" i="33"/>
  <c r="A1195" i="34" s="1"/>
  <c r="I1196" i="33"/>
  <c r="A1196" i="34" s="1"/>
  <c r="I1197" i="33"/>
  <c r="A1197" i="34" s="1"/>
  <c r="I1198" i="33"/>
  <c r="A1198" i="34" s="1"/>
  <c r="I1199" i="33"/>
  <c r="A1199" i="34" s="1"/>
  <c r="I1200" i="33"/>
  <c r="A1200" i="34" s="1"/>
  <c r="I1201" i="33"/>
  <c r="A1201" i="34" s="1"/>
  <c r="I1202" i="33"/>
  <c r="A1202" i="34" s="1"/>
  <c r="I1203" i="33"/>
  <c r="A1203" i="34" s="1"/>
  <c r="I1204" i="33"/>
  <c r="A1204" i="34" s="1"/>
  <c r="I1205" i="33"/>
  <c r="A1205" i="34" s="1"/>
  <c r="I1206" i="33"/>
  <c r="A1206" i="34" s="1"/>
  <c r="I1207" i="33"/>
  <c r="A1207" i="34" s="1"/>
  <c r="I1208" i="33"/>
  <c r="A1208" i="34" s="1"/>
  <c r="I1209" i="33"/>
  <c r="A1209" i="34" s="1"/>
  <c r="I1210" i="33"/>
  <c r="A1210" i="34" s="1"/>
  <c r="I1211" i="33"/>
  <c r="A1211" i="34" s="1"/>
  <c r="I1212" i="33"/>
  <c r="A1212" i="34" s="1"/>
  <c r="I1213" i="33"/>
  <c r="A1213" i="34" s="1"/>
  <c r="I1214" i="33"/>
  <c r="A1214" i="34" s="1"/>
  <c r="I1215" i="33"/>
  <c r="A1215" i="34" s="1"/>
  <c r="I1216" i="33"/>
  <c r="A1216" i="34" s="1"/>
  <c r="I1217" i="33"/>
  <c r="A1217" i="34" s="1"/>
  <c r="I1218" i="33"/>
  <c r="A1218" i="34" s="1"/>
  <c r="I1219" i="33"/>
  <c r="A1219" i="34" s="1"/>
  <c r="I1220" i="33"/>
  <c r="A1220" i="34" s="1"/>
  <c r="I1221" i="33"/>
  <c r="A1221" i="34" s="1"/>
  <c r="I1222" i="33"/>
  <c r="A1222" i="34" s="1"/>
  <c r="I1223" i="33"/>
  <c r="A1223" i="34" s="1"/>
  <c r="I1224" i="33"/>
  <c r="A1224" i="34" s="1"/>
  <c r="I1225" i="33"/>
  <c r="A1225" i="34" s="1"/>
  <c r="I1226" i="33"/>
  <c r="A1226" i="34" s="1"/>
  <c r="I1227" i="33"/>
  <c r="A1227" i="34" s="1"/>
  <c r="I1228" i="33"/>
  <c r="A1228" i="34" s="1"/>
  <c r="I1229" i="33"/>
  <c r="A1229" i="34" s="1"/>
  <c r="I1230" i="33"/>
  <c r="A1230" i="34" s="1"/>
  <c r="I1231" i="33"/>
  <c r="A1231" i="34" s="1"/>
  <c r="I1232" i="33"/>
  <c r="A1232" i="34" s="1"/>
  <c r="I1233" i="33"/>
  <c r="A1233" i="34" s="1"/>
  <c r="I1234" i="33"/>
  <c r="A1234" i="34" s="1"/>
  <c r="I1235" i="33"/>
  <c r="A1235" i="34" s="1"/>
  <c r="I1236" i="33"/>
  <c r="A1236" i="34" s="1"/>
  <c r="I1237" i="33"/>
  <c r="A1237" i="34" s="1"/>
  <c r="I1238" i="33"/>
  <c r="A1238" i="34" s="1"/>
  <c r="I1239" i="33"/>
  <c r="A1239" i="34" s="1"/>
  <c r="I1240" i="33"/>
  <c r="A1240" i="34" s="1"/>
  <c r="I1241" i="33"/>
  <c r="A1241" i="34" s="1"/>
  <c r="I1242" i="33"/>
  <c r="A1242" i="34" s="1"/>
  <c r="I1243" i="33"/>
  <c r="A1243" i="34" s="1"/>
  <c r="I1244" i="33"/>
  <c r="A1244" i="34" s="1"/>
  <c r="I1245" i="33"/>
  <c r="A1245" i="34" s="1"/>
  <c r="I1246" i="33"/>
  <c r="A1246" i="34" s="1"/>
  <c r="I1247" i="33"/>
  <c r="A1247" i="34" s="1"/>
  <c r="I1248" i="33"/>
  <c r="A1248" i="34" s="1"/>
  <c r="I1249" i="33"/>
  <c r="A1249" i="34" s="1"/>
  <c r="I1250" i="33"/>
  <c r="A1250" i="34" s="1"/>
  <c r="I1251" i="33"/>
  <c r="A1251" i="34" s="1"/>
  <c r="I1252" i="33"/>
  <c r="A1252" i="34" s="1"/>
  <c r="I1253" i="33"/>
  <c r="A1253" i="34" s="1"/>
  <c r="I1254" i="33"/>
  <c r="A1254" i="34" s="1"/>
  <c r="I1255" i="33"/>
  <c r="A1255" i="34" s="1"/>
  <c r="I1256" i="33"/>
  <c r="A1256" i="34" s="1"/>
  <c r="I1257" i="33"/>
  <c r="A1257" i="34" s="1"/>
  <c r="I1258" i="33"/>
  <c r="A1258" i="34" s="1"/>
  <c r="I1259" i="33"/>
  <c r="A1259" i="34" s="1"/>
  <c r="I1260" i="33"/>
  <c r="A1260" i="34" s="1"/>
  <c r="I1261" i="33"/>
  <c r="A1261" i="34" s="1"/>
  <c r="I1262" i="33"/>
  <c r="A1262" i="34" s="1"/>
  <c r="I1263" i="33"/>
  <c r="A1263" i="34" s="1"/>
  <c r="I1264" i="33"/>
  <c r="A1264" i="34" s="1"/>
  <c r="I1265" i="33"/>
  <c r="A1265" i="34" s="1"/>
  <c r="I1266" i="33"/>
  <c r="A1266" i="34" s="1"/>
  <c r="I1267" i="33"/>
  <c r="A1267" i="34" s="1"/>
  <c r="I1268" i="33"/>
  <c r="A1268" i="34" s="1"/>
  <c r="I1269" i="33"/>
  <c r="A1269" i="34" s="1"/>
  <c r="I1270" i="33"/>
  <c r="A1270" i="34" s="1"/>
  <c r="I1271" i="33"/>
  <c r="A1271" i="34" s="1"/>
  <c r="I1272" i="33"/>
  <c r="A1272" i="34" s="1"/>
  <c r="I1273" i="33"/>
  <c r="A1273" i="34" s="1"/>
  <c r="I1274" i="33"/>
  <c r="A1274" i="34" s="1"/>
  <c r="I1275" i="33"/>
  <c r="A1275" i="34" s="1"/>
  <c r="I1276" i="33"/>
  <c r="A1276" i="34" s="1"/>
  <c r="I1277" i="33"/>
  <c r="A1277" i="34" s="1"/>
  <c r="I1278" i="33"/>
  <c r="A1278" i="34" s="1"/>
  <c r="I1279" i="33"/>
  <c r="A1279" i="34" s="1"/>
  <c r="I1280" i="33"/>
  <c r="A1280" i="34" s="1"/>
  <c r="I1281" i="33"/>
  <c r="A1281" i="34" s="1"/>
  <c r="I1282" i="33"/>
  <c r="A1282" i="34" s="1"/>
  <c r="I1283" i="33"/>
  <c r="A1283" i="34" s="1"/>
  <c r="I1284" i="33"/>
  <c r="A1284" i="34" s="1"/>
  <c r="I1285" i="33"/>
  <c r="A1285" i="34" s="1"/>
  <c r="I1286" i="33"/>
  <c r="A1286" i="34" s="1"/>
  <c r="I1287" i="33"/>
  <c r="A1287" i="34" s="1"/>
  <c r="I1288" i="33"/>
  <c r="A1288" i="34" s="1"/>
  <c r="I1289" i="33"/>
  <c r="A1289" i="34" s="1"/>
  <c r="I1290" i="33"/>
  <c r="A1290" i="34" s="1"/>
  <c r="I1291" i="33"/>
  <c r="A1291" i="34" s="1"/>
  <c r="I1292" i="33"/>
  <c r="A1292" i="34" s="1"/>
  <c r="I1293" i="33"/>
  <c r="A1293" i="34" s="1"/>
  <c r="I1294" i="33"/>
  <c r="A1294" i="34" s="1"/>
  <c r="I1295" i="33"/>
  <c r="A1295" i="34" s="1"/>
  <c r="I1296" i="33"/>
  <c r="A1296" i="34" s="1"/>
  <c r="I1297" i="33"/>
  <c r="A1297" i="34" s="1"/>
  <c r="I1298" i="33"/>
  <c r="A1298" i="34" s="1"/>
  <c r="I1299" i="33"/>
  <c r="A1299" i="34" s="1"/>
  <c r="I1300" i="33"/>
  <c r="A1300" i="34" s="1"/>
  <c r="I1301" i="33"/>
  <c r="A1301" i="34" s="1"/>
  <c r="I1302" i="33"/>
  <c r="A1302" i="34" s="1"/>
  <c r="I1303" i="33"/>
  <c r="A1303" i="34" s="1"/>
  <c r="I1304" i="33"/>
  <c r="A1304" i="34" s="1"/>
  <c r="I1305" i="33"/>
  <c r="A1305" i="34" s="1"/>
  <c r="I1306" i="33"/>
  <c r="A1306" i="34" s="1"/>
  <c r="I1307" i="33"/>
  <c r="A1307" i="34" s="1"/>
  <c r="I1308" i="33"/>
  <c r="A1308" i="34" s="1"/>
  <c r="I1309" i="33"/>
  <c r="A1309" i="34" s="1"/>
  <c r="I1310" i="33"/>
  <c r="A1310" i="34" s="1"/>
  <c r="I1311" i="33"/>
  <c r="A1311" i="34" s="1"/>
  <c r="I1312" i="33"/>
  <c r="A1312" i="34" s="1"/>
  <c r="I1313" i="33"/>
  <c r="A1313" i="34" s="1"/>
  <c r="I1314" i="33"/>
  <c r="A1314" i="34" s="1"/>
  <c r="I1315" i="33"/>
  <c r="A1315" i="34" s="1"/>
  <c r="I1316" i="33"/>
  <c r="A1316" i="34" s="1"/>
  <c r="I1317" i="33"/>
  <c r="A1317" i="34" s="1"/>
  <c r="I1318" i="33"/>
  <c r="A1318" i="34" s="1"/>
  <c r="I1319" i="33"/>
  <c r="A1319" i="34" s="1"/>
  <c r="I1320" i="33"/>
  <c r="A1320" i="34" s="1"/>
  <c r="I1321" i="33"/>
  <c r="A1321" i="34" s="1"/>
  <c r="I1322" i="33"/>
  <c r="A1322" i="34" s="1"/>
  <c r="I1323" i="33"/>
  <c r="A1323" i="34" s="1"/>
  <c r="I1324" i="33"/>
  <c r="A1324" i="34" s="1"/>
  <c r="I1325" i="33"/>
  <c r="A1325" i="34" s="1"/>
  <c r="I1326" i="33"/>
  <c r="A1326" i="34" s="1"/>
  <c r="I1327" i="33"/>
  <c r="A1327" i="34" s="1"/>
  <c r="I1328" i="33"/>
  <c r="A1328" i="34" s="1"/>
  <c r="I1329" i="33"/>
  <c r="A1329" i="34" s="1"/>
  <c r="I1330" i="33"/>
  <c r="A1330" i="34" s="1"/>
  <c r="I1331" i="33"/>
  <c r="A1331" i="34" s="1"/>
  <c r="I1332" i="33"/>
  <c r="A1332" i="34" s="1"/>
  <c r="I1333" i="33"/>
  <c r="A1333" i="34" s="1"/>
  <c r="I1334" i="33"/>
  <c r="A1334" i="34" s="1"/>
  <c r="I1335" i="33"/>
  <c r="A1335" i="34" s="1"/>
  <c r="I1336" i="33"/>
  <c r="A1336" i="34" s="1"/>
  <c r="I1337" i="33"/>
  <c r="A1337" i="34" s="1"/>
  <c r="I1338" i="33"/>
  <c r="A1338" i="34" s="1"/>
  <c r="I1339" i="33"/>
  <c r="A1339" i="34" s="1"/>
  <c r="I1340" i="33"/>
  <c r="A1340" i="34" s="1"/>
  <c r="I1341" i="33"/>
  <c r="A1341" i="34" s="1"/>
  <c r="I1342" i="33"/>
  <c r="A1342" i="34" s="1"/>
  <c r="I1343" i="33"/>
  <c r="A1343" i="34" s="1"/>
  <c r="I1344" i="33"/>
  <c r="A1344" i="34" s="1"/>
  <c r="I1345" i="33"/>
  <c r="A1345" i="34" s="1"/>
  <c r="I1346" i="33"/>
  <c r="A1346" i="34" s="1"/>
  <c r="I1347" i="33"/>
  <c r="A1347" i="34" s="1"/>
  <c r="I1348" i="33"/>
  <c r="A1348" i="34" s="1"/>
  <c r="I1349" i="33"/>
  <c r="A1349" i="34" s="1"/>
  <c r="I1350" i="33"/>
  <c r="A1350" i="34" s="1"/>
  <c r="I1351" i="33"/>
  <c r="A1351" i="34" s="1"/>
  <c r="I1352" i="33"/>
  <c r="A1352" i="34" s="1"/>
  <c r="I1353" i="33"/>
  <c r="A1353" i="34" s="1"/>
  <c r="I1354" i="33"/>
  <c r="A1354" i="34" s="1"/>
  <c r="I1355" i="33"/>
  <c r="A1355" i="34" s="1"/>
  <c r="I1356" i="33"/>
  <c r="A1356" i="34" s="1"/>
  <c r="I1357" i="33"/>
  <c r="A1357" i="34" s="1"/>
  <c r="I1358" i="33"/>
  <c r="A1358" i="34" s="1"/>
  <c r="I1359" i="33"/>
  <c r="A1359" i="34" s="1"/>
  <c r="I1360" i="33"/>
  <c r="A1360" i="34" s="1"/>
  <c r="I1361" i="33"/>
  <c r="A1361" i="34" s="1"/>
  <c r="I1362" i="33"/>
  <c r="A1362" i="34" s="1"/>
  <c r="I1363" i="33"/>
  <c r="A1363" i="34" s="1"/>
  <c r="I1364" i="33"/>
  <c r="A1364" i="34" s="1"/>
  <c r="I1365" i="33"/>
  <c r="A1365" i="34" s="1"/>
  <c r="I1366" i="33"/>
  <c r="A1366" i="34" s="1"/>
  <c r="I1367" i="33"/>
  <c r="A1367" i="34" s="1"/>
  <c r="I1368" i="33"/>
  <c r="A1368" i="34" s="1"/>
  <c r="I1369" i="33"/>
  <c r="A1369" i="34" s="1"/>
  <c r="I1370" i="33"/>
  <c r="A1370" i="34" s="1"/>
  <c r="I1371" i="33"/>
  <c r="A1371" i="34" s="1"/>
  <c r="I1372" i="33"/>
  <c r="A1372" i="34" s="1"/>
  <c r="I1373" i="33"/>
  <c r="A1373" i="34" s="1"/>
  <c r="I1374" i="33"/>
  <c r="A1374" i="34" s="1"/>
  <c r="I1375" i="33"/>
  <c r="A1375" i="34" s="1"/>
  <c r="I1376" i="33"/>
  <c r="A1376" i="34" s="1"/>
  <c r="I1377" i="33"/>
  <c r="A1377" i="34" s="1"/>
  <c r="I1378" i="33"/>
  <c r="A1378" i="34" s="1"/>
  <c r="I1379" i="33"/>
  <c r="A1379" i="34" s="1"/>
  <c r="I1380" i="33"/>
  <c r="A1380" i="34" s="1"/>
  <c r="I1381" i="33"/>
  <c r="A1381" i="34" s="1"/>
  <c r="I1382" i="33"/>
  <c r="A1382" i="34" s="1"/>
  <c r="I1383" i="33"/>
  <c r="A1383" i="34" s="1"/>
  <c r="I1384" i="33"/>
  <c r="A1384" i="34" s="1"/>
  <c r="I1385" i="33"/>
  <c r="A1385" i="34" s="1"/>
  <c r="I1386" i="33"/>
  <c r="A1386" i="34" s="1"/>
  <c r="I1387" i="33"/>
  <c r="A1387" i="34" s="1"/>
  <c r="I1388" i="33"/>
  <c r="A1388" i="34" s="1"/>
  <c r="I1389" i="33"/>
  <c r="A1389" i="34" s="1"/>
  <c r="I1390" i="33"/>
  <c r="A1390" i="34" s="1"/>
  <c r="I1391" i="33"/>
  <c r="A1391" i="34" s="1"/>
  <c r="I1392" i="33"/>
  <c r="A1392" i="34" s="1"/>
  <c r="I1393" i="33"/>
  <c r="A1393" i="34" s="1"/>
  <c r="I1394" i="33"/>
  <c r="A1394" i="34" s="1"/>
  <c r="I1395" i="33"/>
  <c r="A1395" i="34" s="1"/>
  <c r="I1396" i="33"/>
  <c r="A1396" i="34" s="1"/>
  <c r="I1397" i="33"/>
  <c r="A1397" i="34" s="1"/>
  <c r="I1398" i="33"/>
  <c r="A1398" i="34" s="1"/>
  <c r="I1399" i="33"/>
  <c r="A1399" i="34" s="1"/>
  <c r="I1400" i="33"/>
  <c r="A1400" i="34" s="1"/>
  <c r="I1401" i="33"/>
  <c r="A1401" i="34" s="1"/>
  <c r="I1402" i="33"/>
  <c r="A1402" i="34" s="1"/>
  <c r="I1403" i="33"/>
  <c r="A1403" i="34" s="1"/>
  <c r="I1404" i="33"/>
  <c r="A1404" i="34" s="1"/>
  <c r="I1405" i="33"/>
  <c r="A1405" i="34" s="1"/>
  <c r="I1406" i="33"/>
  <c r="A1406" i="34" s="1"/>
  <c r="I1407" i="33"/>
  <c r="A1407" i="34" s="1"/>
  <c r="I1408" i="33"/>
  <c r="A1408" i="34" s="1"/>
  <c r="I1409" i="33"/>
  <c r="A1409" i="34" s="1"/>
  <c r="I1410" i="33"/>
  <c r="A1410" i="34" s="1"/>
  <c r="I1411" i="33"/>
  <c r="A1411" i="34" s="1"/>
  <c r="I1412" i="33"/>
  <c r="A1412" i="34" s="1"/>
  <c r="I1413" i="33"/>
  <c r="A1413" i="34" s="1"/>
  <c r="I1414" i="33"/>
  <c r="A1414" i="34" s="1"/>
  <c r="I1415" i="33"/>
  <c r="A1415" i="34" s="1"/>
  <c r="I1416" i="33"/>
  <c r="A1416" i="34" s="1"/>
  <c r="I1417" i="33"/>
  <c r="A1417" i="34" s="1"/>
  <c r="I1418" i="33"/>
  <c r="A1418" i="34" s="1"/>
  <c r="I1419" i="33"/>
  <c r="A1419" i="34" s="1"/>
  <c r="I1420" i="33"/>
  <c r="A1420" i="34" s="1"/>
  <c r="I1421" i="33"/>
  <c r="A1421" i="34" s="1"/>
  <c r="I1422" i="33"/>
  <c r="A1422" i="34" s="1"/>
  <c r="I1423" i="33"/>
  <c r="A1423" i="34" s="1"/>
  <c r="I1424" i="33"/>
  <c r="A1424" i="34" s="1"/>
  <c r="I1425" i="33"/>
  <c r="A1425" i="34" s="1"/>
  <c r="I1426" i="33"/>
  <c r="A1426" i="34" s="1"/>
  <c r="I1427" i="33"/>
  <c r="A1427" i="34" s="1"/>
  <c r="I1428" i="33"/>
  <c r="A1428" i="34" s="1"/>
  <c r="I1429" i="33"/>
  <c r="A1429" i="34" s="1"/>
  <c r="I1430" i="33"/>
  <c r="A1430" i="34" s="1"/>
  <c r="I1431" i="33"/>
  <c r="A1431" i="34" s="1"/>
  <c r="I1432" i="33"/>
  <c r="A1432" i="34" s="1"/>
  <c r="I1433" i="33"/>
  <c r="A1433" i="34" s="1"/>
  <c r="I1434" i="33"/>
  <c r="A1434" i="34" s="1"/>
  <c r="I1435" i="33"/>
  <c r="A1435" i="34" s="1"/>
  <c r="I1436" i="33"/>
  <c r="A1436" i="34" s="1"/>
  <c r="I1437" i="33"/>
  <c r="A1437" i="34" s="1"/>
  <c r="I1438" i="33"/>
  <c r="A1438" i="34" s="1"/>
  <c r="I1439" i="33"/>
  <c r="A1439" i="34" s="1"/>
  <c r="I1440" i="33"/>
  <c r="A1440" i="34" s="1"/>
  <c r="I1441" i="33"/>
  <c r="A1441" i="34" s="1"/>
  <c r="I1442" i="33"/>
  <c r="A1442" i="34" s="1"/>
  <c r="I1443" i="33"/>
  <c r="A1443" i="34" s="1"/>
  <c r="I1444" i="33"/>
  <c r="A1444" i="34" s="1"/>
  <c r="I1445" i="33"/>
  <c r="A1445" i="34" s="1"/>
  <c r="I1446" i="33"/>
  <c r="A1446" i="34" s="1"/>
  <c r="I1447" i="33"/>
  <c r="A1447" i="34" s="1"/>
  <c r="I1448" i="33"/>
  <c r="A1448" i="34" s="1"/>
  <c r="I1449" i="33"/>
  <c r="A1449" i="34" s="1"/>
  <c r="I1450" i="33"/>
  <c r="A1450" i="34" s="1"/>
  <c r="I1451" i="33"/>
  <c r="A1451" i="34" s="1"/>
  <c r="I1452" i="33"/>
  <c r="A1452" i="34" s="1"/>
  <c r="I1453" i="33"/>
  <c r="A1453" i="34" s="1"/>
  <c r="I1454" i="33"/>
  <c r="A1454" i="34" s="1"/>
  <c r="I1455" i="33"/>
  <c r="A1455" i="34" s="1"/>
  <c r="I1456" i="33"/>
  <c r="A1456" i="34" s="1"/>
  <c r="I1457" i="33"/>
  <c r="A1457" i="34" s="1"/>
  <c r="I1458" i="33"/>
  <c r="A1458" i="34" s="1"/>
  <c r="I1459" i="33"/>
  <c r="A1459" i="34" s="1"/>
  <c r="I1460" i="33"/>
  <c r="A1460" i="34" s="1"/>
  <c r="I1461" i="33"/>
  <c r="A1461" i="34" s="1"/>
  <c r="I1462" i="33"/>
  <c r="A1462" i="34" s="1"/>
  <c r="I1463" i="33"/>
  <c r="A1463" i="34" s="1"/>
  <c r="I1464" i="33"/>
  <c r="A1464" i="34" s="1"/>
  <c r="I1465" i="33"/>
  <c r="A1465" i="34" s="1"/>
  <c r="I1466" i="33"/>
  <c r="A1466" i="34" s="1"/>
  <c r="I1467" i="33"/>
  <c r="A1467" i="34" s="1"/>
  <c r="I1468" i="33"/>
  <c r="A1468" i="34" s="1"/>
  <c r="I1469" i="33"/>
  <c r="A1469" i="34" s="1"/>
  <c r="I1470" i="33"/>
  <c r="A1470" i="34" s="1"/>
  <c r="I1471" i="33"/>
  <c r="A1471" i="34" s="1"/>
  <c r="I1472" i="33"/>
  <c r="A1472" i="34" s="1"/>
  <c r="I1473" i="33"/>
  <c r="A1473" i="34" s="1"/>
  <c r="I1474" i="33"/>
  <c r="A1474" i="34" s="1"/>
  <c r="I1475" i="33"/>
  <c r="A1475" i="34" s="1"/>
  <c r="I1476" i="33"/>
  <c r="A1476" i="34" s="1"/>
  <c r="I1477" i="33"/>
  <c r="A1477" i="34" s="1"/>
  <c r="I1478" i="33"/>
  <c r="A1478" i="34" s="1"/>
  <c r="I1479" i="33"/>
  <c r="A1479" i="34" s="1"/>
  <c r="I1480" i="33"/>
  <c r="A1480" i="34" s="1"/>
  <c r="I1481" i="33"/>
  <c r="A1481" i="34" s="1"/>
  <c r="I1482" i="33"/>
  <c r="A1482" i="34" s="1"/>
  <c r="I1483" i="33"/>
  <c r="A1483" i="34" s="1"/>
  <c r="I1484" i="33"/>
  <c r="A1484" i="34" s="1"/>
  <c r="I1485" i="33"/>
  <c r="A1485" i="34" s="1"/>
  <c r="I1486" i="33"/>
  <c r="A1486" i="34" s="1"/>
  <c r="I1487" i="33"/>
  <c r="A1487" i="34" s="1"/>
  <c r="I1488" i="33"/>
  <c r="A1488" i="34" s="1"/>
  <c r="I1489" i="33"/>
  <c r="A1489" i="34" s="1"/>
  <c r="I1490" i="33"/>
  <c r="A1490" i="34" s="1"/>
  <c r="I1491" i="33"/>
  <c r="A1491" i="34" s="1"/>
  <c r="I1492" i="33"/>
  <c r="A1492" i="34" s="1"/>
  <c r="I1493" i="33"/>
  <c r="A1493" i="34" s="1"/>
  <c r="I1494" i="33"/>
  <c r="A1494" i="34" s="1"/>
  <c r="I1495" i="33"/>
  <c r="A1495" i="34" s="1"/>
  <c r="I1496" i="33"/>
  <c r="A1496" i="34" s="1"/>
  <c r="I1497" i="33"/>
  <c r="A1497" i="34" s="1"/>
  <c r="I1498" i="33"/>
  <c r="A1498" i="34" s="1"/>
  <c r="I1499" i="33"/>
  <c r="A1499" i="34" s="1"/>
  <c r="I1500" i="33"/>
  <c r="A1500" i="34" s="1"/>
  <c r="I1501" i="33"/>
  <c r="A1501" i="34" s="1"/>
  <c r="I1502" i="33"/>
  <c r="A1502" i="34" s="1"/>
  <c r="I1503" i="33"/>
  <c r="A1503" i="34" s="1"/>
  <c r="I1504" i="33"/>
  <c r="A1504" i="34" s="1"/>
  <c r="I1505" i="33"/>
  <c r="A1505" i="34" s="1"/>
  <c r="I1506" i="33"/>
  <c r="A1506" i="34" s="1"/>
  <c r="I1507" i="33"/>
  <c r="A1507" i="34" s="1"/>
  <c r="I1508" i="33"/>
  <c r="A1508" i="34" s="1"/>
  <c r="I1509" i="33"/>
  <c r="A1509" i="34" s="1"/>
  <c r="I1510" i="33"/>
  <c r="A1510" i="34" s="1"/>
  <c r="I1511" i="33"/>
  <c r="A1511" i="34" s="1"/>
  <c r="I1512" i="33"/>
  <c r="A1512" i="34" s="1"/>
  <c r="I1513" i="33"/>
  <c r="A1513" i="34" s="1"/>
  <c r="I1514" i="33"/>
  <c r="A1514" i="34" s="1"/>
  <c r="I1515" i="33"/>
  <c r="A1515" i="34" s="1"/>
  <c r="I1516" i="33"/>
  <c r="A1516" i="34" s="1"/>
  <c r="I1517" i="33"/>
  <c r="A1517" i="34" s="1"/>
  <c r="I1518" i="33"/>
  <c r="A1518" i="34" s="1"/>
  <c r="I1519" i="33"/>
  <c r="A1519" i="34" s="1"/>
  <c r="I1520" i="33"/>
  <c r="A1520" i="34" s="1"/>
  <c r="I1521" i="33"/>
  <c r="A1521" i="34" s="1"/>
  <c r="I1522" i="33"/>
  <c r="A1522" i="34" s="1"/>
  <c r="I1523" i="33"/>
  <c r="A1523" i="34" s="1"/>
  <c r="I1524" i="33"/>
  <c r="A1524" i="34" s="1"/>
  <c r="I1525" i="33"/>
  <c r="A1525" i="34" s="1"/>
  <c r="I1526" i="33"/>
  <c r="A1526" i="34" s="1"/>
  <c r="I1527" i="33"/>
  <c r="A1527" i="34" s="1"/>
  <c r="I1528" i="33"/>
  <c r="A1528" i="34" s="1"/>
  <c r="I1529" i="33"/>
  <c r="A1529" i="34" s="1"/>
  <c r="I1530" i="33"/>
  <c r="A1530" i="34" s="1"/>
  <c r="I1531" i="33"/>
  <c r="A1531" i="34" s="1"/>
  <c r="I1532" i="33"/>
  <c r="A1532" i="34" s="1"/>
  <c r="I1533" i="33"/>
  <c r="A1533" i="34" s="1"/>
  <c r="I1534" i="33"/>
  <c r="A1534" i="34" s="1"/>
  <c r="I1535" i="33"/>
  <c r="A1535" i="34" s="1"/>
  <c r="I1536" i="33"/>
  <c r="A1536" i="34" s="1"/>
  <c r="I1537" i="33"/>
  <c r="A1537" i="34" s="1"/>
  <c r="I1538" i="33"/>
  <c r="A1538" i="34" s="1"/>
  <c r="I1539" i="33"/>
  <c r="A1539" i="34" s="1"/>
  <c r="I1540" i="33"/>
  <c r="A1540" i="34" s="1"/>
  <c r="I1541" i="33"/>
  <c r="A1541" i="34" s="1"/>
  <c r="I1542" i="33"/>
  <c r="A1542" i="34" s="1"/>
  <c r="I1543" i="33"/>
  <c r="A1543" i="34" s="1"/>
  <c r="I1544" i="33"/>
  <c r="A1544" i="34" s="1"/>
  <c r="I1545" i="33"/>
  <c r="A1545" i="34" s="1"/>
  <c r="I1546" i="33"/>
  <c r="A1546" i="34" s="1"/>
  <c r="I1547" i="33"/>
  <c r="A1547" i="34" s="1"/>
  <c r="I1548" i="33"/>
  <c r="A1548" i="34" s="1"/>
  <c r="I1549" i="33"/>
  <c r="A1549" i="34" s="1"/>
  <c r="I1550" i="33"/>
  <c r="A1550" i="34" s="1"/>
  <c r="I1551" i="33"/>
  <c r="A1551" i="34" s="1"/>
  <c r="I1552" i="33"/>
  <c r="A1552" i="34" s="1"/>
  <c r="I1553" i="33"/>
  <c r="A1553" i="34" s="1"/>
  <c r="I1554" i="33"/>
  <c r="A1554" i="34" s="1"/>
  <c r="I1555" i="33"/>
  <c r="A1555" i="34" s="1"/>
  <c r="I1556" i="33"/>
  <c r="A1556" i="34" s="1"/>
  <c r="I1557" i="33"/>
  <c r="A1557" i="34" s="1"/>
  <c r="I1558" i="33"/>
  <c r="A1558" i="34" s="1"/>
  <c r="I1559" i="33"/>
  <c r="A1559" i="34" s="1"/>
  <c r="I1560" i="33"/>
  <c r="A1560" i="34" s="1"/>
  <c r="I1561" i="33"/>
  <c r="A1561" i="34" s="1"/>
  <c r="I1562" i="33"/>
  <c r="A1562" i="34" s="1"/>
  <c r="I1563" i="33"/>
  <c r="A1563" i="34" s="1"/>
  <c r="I1564" i="33"/>
  <c r="A1564" i="34" s="1"/>
  <c r="I1565" i="33"/>
  <c r="A1565" i="34" s="1"/>
  <c r="I1566" i="33"/>
  <c r="A1566" i="34" s="1"/>
  <c r="I1567" i="33"/>
  <c r="A1567" i="34" s="1"/>
  <c r="I1568" i="33"/>
  <c r="A1568" i="34" s="1"/>
  <c r="I1569" i="33"/>
  <c r="A1569" i="34" s="1"/>
  <c r="I1570" i="33"/>
  <c r="A1570" i="34" s="1"/>
  <c r="I1571" i="33"/>
  <c r="A1571" i="34" s="1"/>
  <c r="I1572" i="33"/>
  <c r="A1572" i="34" s="1"/>
  <c r="I1573" i="33"/>
  <c r="A1573" i="34" s="1"/>
  <c r="I1574" i="33"/>
  <c r="A1574" i="34" s="1"/>
  <c r="I1575" i="33"/>
  <c r="A1575" i="34" s="1"/>
  <c r="I1576" i="33"/>
  <c r="A1576" i="34" s="1"/>
  <c r="I1577" i="33"/>
  <c r="A1577" i="34" s="1"/>
  <c r="I1578" i="33"/>
  <c r="A1578" i="34" s="1"/>
  <c r="I1579" i="33"/>
  <c r="A1579" i="34" s="1"/>
  <c r="I1580" i="33"/>
  <c r="A1580" i="34" s="1"/>
  <c r="I1581" i="33"/>
  <c r="A1581" i="34" s="1"/>
  <c r="I1582" i="33"/>
  <c r="A1582" i="34" s="1"/>
  <c r="I1583" i="33"/>
  <c r="A1583" i="34" s="1"/>
  <c r="I1584" i="33"/>
  <c r="A1584" i="34" s="1"/>
  <c r="I1585" i="33"/>
  <c r="A1585" i="34" s="1"/>
  <c r="I1586" i="33"/>
  <c r="A1586" i="34" s="1"/>
  <c r="I1587" i="33"/>
  <c r="A1587" i="34" s="1"/>
  <c r="I1588" i="33"/>
  <c r="A1588" i="34" s="1"/>
  <c r="I1589" i="33"/>
  <c r="A1589" i="34" s="1"/>
  <c r="I1590" i="33"/>
  <c r="A1590" i="34" s="1"/>
  <c r="I1591" i="33"/>
  <c r="A1591" i="34" s="1"/>
  <c r="I1592" i="33"/>
  <c r="A1592" i="34" s="1"/>
  <c r="I1593" i="33"/>
  <c r="A1593" i="34" s="1"/>
  <c r="I1594" i="33"/>
  <c r="A1594" i="34" s="1"/>
  <c r="I1595" i="33"/>
  <c r="A1595" i="34" s="1"/>
  <c r="I1596" i="33"/>
  <c r="A1596" i="34" s="1"/>
  <c r="I1597" i="33"/>
  <c r="A1597" i="34" s="1"/>
  <c r="I1598" i="33"/>
  <c r="A1598" i="34" s="1"/>
  <c r="I1599" i="33"/>
  <c r="A1599" i="34" s="1"/>
  <c r="I1600" i="33"/>
  <c r="A1600" i="34" s="1"/>
  <c r="I1601" i="33"/>
  <c r="A1601" i="34" s="1"/>
  <c r="I1602" i="33"/>
  <c r="A1602" i="34" s="1"/>
  <c r="I1603" i="33"/>
  <c r="A1603" i="34" s="1"/>
  <c r="I1604" i="33"/>
  <c r="A1604" i="34" s="1"/>
  <c r="I1605" i="33"/>
  <c r="A1605" i="34" s="1"/>
  <c r="I1606" i="33"/>
  <c r="A1606" i="34" s="1"/>
  <c r="I1607" i="33"/>
  <c r="A1607" i="34" s="1"/>
  <c r="I1608" i="33"/>
  <c r="A1608" i="34" s="1"/>
  <c r="I1609" i="33"/>
  <c r="A1609" i="34" s="1"/>
  <c r="I1610" i="33"/>
  <c r="A1610" i="34" s="1"/>
  <c r="I1611" i="33"/>
  <c r="A1611" i="34" s="1"/>
  <c r="I1612" i="33"/>
  <c r="A1612" i="34" s="1"/>
  <c r="I1613" i="33"/>
  <c r="A1613" i="34" s="1"/>
  <c r="I1614" i="33"/>
  <c r="A1614" i="34" s="1"/>
  <c r="I1615" i="33"/>
  <c r="A1615" i="34" s="1"/>
  <c r="I1616" i="33"/>
  <c r="A1616" i="34" s="1"/>
  <c r="I1617" i="33"/>
  <c r="A1617" i="34" s="1"/>
  <c r="I1618" i="33"/>
  <c r="A1618" i="34" s="1"/>
  <c r="I1619" i="33"/>
  <c r="A1619" i="34" s="1"/>
  <c r="I1620" i="33"/>
  <c r="A1620" i="34" s="1"/>
  <c r="I1621" i="33"/>
  <c r="A1621" i="34" s="1"/>
  <c r="I1622" i="33"/>
  <c r="A1622" i="34" s="1"/>
  <c r="I1623" i="33"/>
  <c r="A1623" i="34" s="1"/>
  <c r="I1624" i="33"/>
  <c r="A1624" i="34" s="1"/>
  <c r="I1625" i="33"/>
  <c r="A1625" i="34" s="1"/>
  <c r="I1626" i="33"/>
  <c r="A1626" i="34" s="1"/>
  <c r="I1627" i="33"/>
  <c r="A1627" i="34" s="1"/>
  <c r="I1628" i="33"/>
  <c r="A1628" i="34" s="1"/>
  <c r="I1629" i="33"/>
  <c r="A1629" i="34" s="1"/>
  <c r="I1630" i="33"/>
  <c r="A1630" i="34" s="1"/>
  <c r="I1631" i="33"/>
  <c r="A1631" i="34" s="1"/>
  <c r="I1632" i="33"/>
  <c r="A1632" i="34" s="1"/>
  <c r="I1633" i="33"/>
  <c r="A1633" i="34" s="1"/>
  <c r="I1634" i="33"/>
  <c r="A1634" i="34" s="1"/>
  <c r="I1635" i="33"/>
  <c r="A1635" i="34" s="1"/>
  <c r="I1636" i="33"/>
  <c r="A1636" i="34" s="1"/>
  <c r="I1637" i="33"/>
  <c r="A1637" i="34" s="1"/>
  <c r="I1638" i="33"/>
  <c r="A1638" i="34" s="1"/>
  <c r="I1639" i="33"/>
  <c r="A1639" i="34" s="1"/>
  <c r="I1640" i="33"/>
  <c r="A1640" i="34" s="1"/>
  <c r="I1641" i="33"/>
  <c r="A1641" i="34" s="1"/>
  <c r="I1642" i="33"/>
  <c r="A1642" i="34" s="1"/>
  <c r="I1643" i="33"/>
  <c r="A1643" i="34" s="1"/>
  <c r="I1644" i="33"/>
  <c r="A1644" i="34" s="1"/>
  <c r="I1645" i="33"/>
  <c r="A1645" i="34" s="1"/>
  <c r="I1646" i="33"/>
  <c r="A1646" i="34" s="1"/>
  <c r="I1647" i="33"/>
  <c r="A1647" i="34" s="1"/>
  <c r="I1648" i="33"/>
  <c r="A1648" i="34" s="1"/>
  <c r="I1649" i="33"/>
  <c r="A1649" i="34" s="1"/>
  <c r="I1650" i="33"/>
  <c r="A1650" i="34" s="1"/>
  <c r="I1651" i="33"/>
  <c r="A1651" i="34" s="1"/>
  <c r="I1652" i="33"/>
  <c r="A1652" i="34" s="1"/>
  <c r="I1653" i="33"/>
  <c r="A1653" i="34" s="1"/>
  <c r="I1654" i="33"/>
  <c r="A1654" i="34" s="1"/>
  <c r="I1655" i="33"/>
  <c r="A1655" i="34" s="1"/>
  <c r="I1656" i="33"/>
  <c r="A1656" i="34" s="1"/>
  <c r="I1657" i="33"/>
  <c r="A1657" i="34" s="1"/>
  <c r="I1658" i="33"/>
  <c r="A1658" i="34" s="1"/>
  <c r="I1659" i="33"/>
  <c r="A1659" i="34" s="1"/>
  <c r="I1660" i="33"/>
  <c r="A1660" i="34" s="1"/>
  <c r="I1661" i="33"/>
  <c r="A1661" i="34" s="1"/>
  <c r="I1662" i="33"/>
  <c r="A1662" i="34" s="1"/>
  <c r="I1663" i="33"/>
  <c r="A1663" i="34" s="1"/>
  <c r="I1664" i="33"/>
  <c r="A1664" i="34" s="1"/>
  <c r="I1665" i="33"/>
  <c r="A1665" i="34" s="1"/>
  <c r="I1666" i="33"/>
  <c r="A1666" i="34" s="1"/>
  <c r="I1667" i="33"/>
  <c r="A1667" i="34" s="1"/>
  <c r="I1668" i="33"/>
  <c r="A1668" i="34" s="1"/>
  <c r="I1669" i="33"/>
  <c r="A1669" i="34" s="1"/>
  <c r="I1670" i="33"/>
  <c r="A1670" i="34" s="1"/>
  <c r="I1671" i="33"/>
  <c r="A1671" i="34" s="1"/>
  <c r="I1672" i="33"/>
  <c r="A1672" i="34" s="1"/>
  <c r="I1673" i="33"/>
  <c r="A1673" i="34" s="1"/>
  <c r="I1674" i="33"/>
  <c r="A1674" i="34" s="1"/>
  <c r="I1675" i="33"/>
  <c r="A1675" i="34" s="1"/>
  <c r="I1676" i="33"/>
  <c r="A1676" i="34" s="1"/>
  <c r="I1677" i="33"/>
  <c r="A1677" i="34" s="1"/>
  <c r="I1678" i="33"/>
  <c r="A1678" i="34" s="1"/>
  <c r="I1679" i="33"/>
  <c r="A1679" i="34" s="1"/>
  <c r="I1680" i="33"/>
  <c r="A1680" i="34" s="1"/>
  <c r="I1681" i="33"/>
  <c r="A1681" i="34" s="1"/>
  <c r="I1682" i="33"/>
  <c r="A1682" i="34" s="1"/>
  <c r="I1683" i="33"/>
  <c r="A1683" i="34" s="1"/>
  <c r="I1684" i="33"/>
  <c r="A1684" i="34" s="1"/>
  <c r="I1685" i="33"/>
  <c r="A1685" i="34" s="1"/>
  <c r="I1686" i="33"/>
  <c r="A1686" i="34" s="1"/>
  <c r="I1687" i="33"/>
  <c r="A1687" i="34" s="1"/>
  <c r="I1688" i="33"/>
  <c r="A1688" i="34" s="1"/>
  <c r="I1689" i="33"/>
  <c r="A1689" i="34" s="1"/>
  <c r="I1690" i="33"/>
  <c r="A1690" i="34" s="1"/>
  <c r="I1691" i="33"/>
  <c r="A1691" i="34" s="1"/>
  <c r="I1692" i="33"/>
  <c r="A1692" i="34" s="1"/>
  <c r="I1693" i="33"/>
  <c r="A1693" i="34" s="1"/>
  <c r="I1694" i="33"/>
  <c r="A1694" i="34" s="1"/>
  <c r="I1695" i="33"/>
  <c r="A1695" i="34" s="1"/>
  <c r="I1696" i="33"/>
  <c r="A1696" i="34" s="1"/>
  <c r="I1697" i="33"/>
  <c r="A1697" i="34" s="1"/>
  <c r="I1698" i="33"/>
  <c r="A1698" i="34" s="1"/>
  <c r="I1699" i="33"/>
  <c r="A1699" i="34" s="1"/>
  <c r="I1700" i="33"/>
  <c r="A1700" i="34" s="1"/>
  <c r="I1701" i="33"/>
  <c r="A1701" i="34" s="1"/>
  <c r="I1702" i="33"/>
  <c r="A1702" i="34" s="1"/>
  <c r="I1703" i="33"/>
  <c r="A1703" i="34" s="1"/>
  <c r="I1704" i="33"/>
  <c r="A1704" i="34" s="1"/>
  <c r="I1705" i="33"/>
  <c r="A1705" i="34" s="1"/>
  <c r="I1706" i="33"/>
  <c r="A1706" i="34" s="1"/>
  <c r="I1707" i="33"/>
  <c r="A1707" i="34" s="1"/>
  <c r="I1708" i="33"/>
  <c r="A1708" i="34" s="1"/>
  <c r="I1709" i="33"/>
  <c r="A1709" i="34" s="1"/>
  <c r="I1710" i="33"/>
  <c r="A1710" i="34" s="1"/>
  <c r="I1711" i="33"/>
  <c r="A1711" i="34" s="1"/>
  <c r="I1712" i="33"/>
  <c r="A1712" i="34" s="1"/>
  <c r="I1713" i="33"/>
  <c r="A1713" i="34" s="1"/>
  <c r="I1714" i="33"/>
  <c r="A1714" i="34" s="1"/>
  <c r="I1715" i="33"/>
  <c r="A1715" i="34" s="1"/>
  <c r="I1716" i="33"/>
  <c r="A1716" i="34" s="1"/>
  <c r="I1717" i="33"/>
  <c r="A1717" i="34" s="1"/>
  <c r="I1718" i="33"/>
  <c r="A1718" i="34" s="1"/>
  <c r="I1719" i="33"/>
  <c r="A1719" i="34" s="1"/>
  <c r="I1720" i="33"/>
  <c r="A1720" i="34" s="1"/>
  <c r="I1721" i="33"/>
  <c r="A1721" i="34" s="1"/>
  <c r="I1722" i="33"/>
  <c r="A1722" i="34" s="1"/>
  <c r="I1723" i="33"/>
  <c r="A1723" i="34" s="1"/>
  <c r="I1724" i="33"/>
  <c r="A1724" i="34" s="1"/>
  <c r="I1725" i="33"/>
  <c r="A1725" i="34" s="1"/>
  <c r="I1726" i="33"/>
  <c r="A1726" i="34" s="1"/>
  <c r="I1727" i="33"/>
  <c r="A1727" i="34" s="1"/>
  <c r="I1728" i="33"/>
  <c r="A1728" i="34" s="1"/>
  <c r="I1729" i="33"/>
  <c r="A1729" i="34" s="1"/>
  <c r="I1730" i="33"/>
  <c r="A1730" i="34" s="1"/>
  <c r="I1731" i="33"/>
  <c r="A1731" i="34" s="1"/>
  <c r="I1732" i="33"/>
  <c r="A1732" i="34" s="1"/>
  <c r="I1733" i="33"/>
  <c r="A1733" i="34" s="1"/>
  <c r="I1734" i="33"/>
  <c r="A1734" i="34" s="1"/>
  <c r="I1735" i="33"/>
  <c r="A1735" i="34" s="1"/>
  <c r="I1736" i="33"/>
  <c r="A1736" i="34" s="1"/>
  <c r="I1737" i="33"/>
  <c r="A1737" i="34" s="1"/>
  <c r="I1738" i="33"/>
  <c r="A1738" i="34" s="1"/>
  <c r="I1739" i="33"/>
  <c r="A1739" i="34" s="1"/>
  <c r="I1740" i="33"/>
  <c r="A1740" i="34" s="1"/>
  <c r="I1741" i="33"/>
  <c r="A1741" i="34" s="1"/>
  <c r="I1742" i="33"/>
  <c r="A1742" i="34" s="1"/>
  <c r="I1743" i="33"/>
  <c r="A1743" i="34" s="1"/>
  <c r="I1744" i="33"/>
  <c r="A1744" i="34" s="1"/>
  <c r="I1745" i="33"/>
  <c r="A1745" i="34" s="1"/>
  <c r="I1746" i="33"/>
  <c r="A1746" i="34" s="1"/>
  <c r="I1747" i="33"/>
  <c r="A1747" i="34" s="1"/>
  <c r="I1748" i="33"/>
  <c r="A1748" i="34" s="1"/>
  <c r="I1749" i="33"/>
  <c r="A1749" i="34" s="1"/>
  <c r="I1750" i="33"/>
  <c r="A1750" i="34" s="1"/>
  <c r="I1751" i="33"/>
  <c r="A1751" i="34" s="1"/>
  <c r="I1752" i="33"/>
  <c r="A1752" i="34" s="1"/>
  <c r="I1753" i="33"/>
  <c r="A1753" i="34" s="1"/>
  <c r="I1754" i="33"/>
  <c r="A1754" i="34" s="1"/>
  <c r="I1755" i="33"/>
  <c r="A1755" i="34" s="1"/>
  <c r="I1756" i="33"/>
  <c r="A1756" i="34" s="1"/>
  <c r="I1757" i="33"/>
  <c r="A1757" i="34" s="1"/>
  <c r="I1758" i="33"/>
  <c r="A1758" i="34" s="1"/>
  <c r="I1759" i="33"/>
  <c r="A1759" i="34" s="1"/>
  <c r="I1760" i="33"/>
  <c r="A1760" i="34" s="1"/>
  <c r="I1761" i="33"/>
  <c r="A1761" i="34" s="1"/>
  <c r="I1762" i="33"/>
  <c r="A1762" i="34" s="1"/>
  <c r="I1763" i="33"/>
  <c r="A1763" i="34" s="1"/>
  <c r="I1764" i="33"/>
  <c r="A1764" i="34" s="1"/>
  <c r="I1765" i="33"/>
  <c r="A1765" i="34" s="1"/>
  <c r="I1766" i="33"/>
  <c r="A1766" i="34" s="1"/>
  <c r="I1767" i="33"/>
  <c r="A1767" i="34" s="1"/>
  <c r="I1768" i="33"/>
  <c r="A1768" i="34" s="1"/>
  <c r="I1769" i="33"/>
  <c r="A1769" i="34" s="1"/>
  <c r="I1770" i="33"/>
  <c r="A1770" i="34" s="1"/>
  <c r="I1771" i="33"/>
  <c r="A1771" i="34" s="1"/>
  <c r="I1772" i="33"/>
  <c r="A1772" i="34" s="1"/>
  <c r="I1773" i="33"/>
  <c r="A1773" i="34" s="1"/>
  <c r="I1774" i="33"/>
  <c r="A1774" i="34" s="1"/>
  <c r="I1775" i="33"/>
  <c r="A1775" i="34" s="1"/>
  <c r="I1776" i="33"/>
  <c r="A1776" i="34" s="1"/>
  <c r="I1777" i="33"/>
  <c r="A1777" i="34" s="1"/>
  <c r="I1778" i="33"/>
  <c r="A1778" i="34" s="1"/>
  <c r="I1779" i="33"/>
  <c r="A1779" i="34" s="1"/>
  <c r="I1780" i="33"/>
  <c r="A1780" i="34" s="1"/>
  <c r="I1781" i="33"/>
  <c r="A1781" i="34" s="1"/>
  <c r="I1782" i="33"/>
  <c r="A1782" i="34" s="1"/>
  <c r="I1783" i="33"/>
  <c r="A1783" i="34" s="1"/>
  <c r="I1784" i="33"/>
  <c r="A1784" i="34" s="1"/>
  <c r="I1785" i="33"/>
  <c r="A1785" i="34" s="1"/>
  <c r="I1786" i="33"/>
  <c r="A1786" i="34" s="1"/>
  <c r="I1787" i="33"/>
  <c r="A1787" i="34" s="1"/>
  <c r="I1788" i="33"/>
  <c r="A1788" i="34" s="1"/>
  <c r="I1789" i="33"/>
  <c r="A1789" i="34" s="1"/>
  <c r="I1790" i="33"/>
  <c r="A1790" i="34" s="1"/>
  <c r="I1791" i="33"/>
  <c r="A1791" i="34" s="1"/>
  <c r="I1792" i="33"/>
  <c r="A1792" i="34" s="1"/>
  <c r="I1793" i="33"/>
  <c r="A1793" i="34" s="1"/>
  <c r="I1794" i="33"/>
  <c r="A1794" i="34" s="1"/>
  <c r="I1795" i="33"/>
  <c r="A1795" i="34" s="1"/>
  <c r="I1796" i="33"/>
  <c r="A1796" i="34" s="1"/>
  <c r="I1797" i="33"/>
  <c r="A1797" i="34" s="1"/>
  <c r="I1798" i="33"/>
  <c r="A1798" i="34" s="1"/>
  <c r="I1799" i="33"/>
  <c r="A1799" i="34" s="1"/>
  <c r="I1800" i="33"/>
  <c r="A1800" i="34" s="1"/>
  <c r="I1801" i="33"/>
  <c r="A1801" i="34" s="1"/>
  <c r="I1802" i="33"/>
  <c r="A1802" i="34" s="1"/>
  <c r="I1803" i="33"/>
  <c r="A1803" i="34" s="1"/>
  <c r="I1804" i="33"/>
  <c r="A1804" i="34" s="1"/>
  <c r="I1805" i="33"/>
  <c r="A1805" i="34" s="1"/>
  <c r="I1806" i="33"/>
  <c r="A1806" i="34" s="1"/>
  <c r="I1807" i="33"/>
  <c r="A1807" i="34" s="1"/>
  <c r="I1808" i="33"/>
  <c r="A1808" i="34" s="1"/>
  <c r="I1809" i="33"/>
  <c r="A1809" i="34" s="1"/>
  <c r="I1810" i="33"/>
  <c r="A1810" i="34" s="1"/>
  <c r="I1811" i="33"/>
  <c r="A1811" i="34" s="1"/>
  <c r="I1812" i="33"/>
  <c r="A1812" i="34" s="1"/>
  <c r="I1813" i="33"/>
  <c r="A1813" i="34" s="1"/>
  <c r="I1814" i="33"/>
  <c r="A1814" i="34" s="1"/>
  <c r="I1815" i="33"/>
  <c r="A1815" i="34" s="1"/>
  <c r="I1816" i="33"/>
  <c r="A1816" i="34" s="1"/>
  <c r="I1817" i="33"/>
  <c r="A1817" i="34" s="1"/>
  <c r="I1818" i="33"/>
  <c r="A1818" i="34" s="1"/>
  <c r="I1819" i="33"/>
  <c r="A1819" i="34" s="1"/>
  <c r="I1820" i="33"/>
  <c r="A1820" i="34" s="1"/>
  <c r="I1821" i="33"/>
  <c r="A1821" i="34" s="1"/>
  <c r="I1822" i="33"/>
  <c r="A1822" i="34" s="1"/>
  <c r="I1823" i="33"/>
  <c r="A1823" i="34" s="1"/>
  <c r="I1824" i="33"/>
  <c r="A1824" i="34" s="1"/>
  <c r="I1825" i="33"/>
  <c r="A1825" i="34" s="1"/>
  <c r="I1826" i="33"/>
  <c r="A1826" i="34" s="1"/>
  <c r="I1827" i="33"/>
  <c r="A1827" i="34" s="1"/>
  <c r="I1828" i="33"/>
  <c r="A1828" i="34" s="1"/>
  <c r="I1829" i="33"/>
  <c r="A1829" i="34" s="1"/>
  <c r="I1830" i="33"/>
  <c r="A1830" i="34" s="1"/>
  <c r="I1831" i="33"/>
  <c r="A1831" i="34" s="1"/>
  <c r="I1832" i="33"/>
  <c r="A1832" i="34" s="1"/>
  <c r="I1833" i="33"/>
  <c r="A1833" i="34" s="1"/>
  <c r="I1834" i="33"/>
  <c r="A1834" i="34" s="1"/>
  <c r="I1835" i="33"/>
  <c r="A1835" i="34" s="1"/>
  <c r="I1836" i="33"/>
  <c r="A1836" i="34" s="1"/>
  <c r="I1837" i="33"/>
  <c r="A1837" i="34" s="1"/>
  <c r="I1838" i="33"/>
  <c r="A1838" i="34" s="1"/>
  <c r="I1839" i="33"/>
  <c r="A1839" i="34" s="1"/>
  <c r="I1840" i="33"/>
  <c r="A1840" i="34" s="1"/>
  <c r="I1841" i="33"/>
  <c r="A1841" i="34" s="1"/>
  <c r="I1842" i="33"/>
  <c r="A1842" i="34" s="1"/>
  <c r="I1843" i="33"/>
  <c r="A1843" i="34" s="1"/>
  <c r="I1844" i="33"/>
  <c r="A1844" i="34" s="1"/>
  <c r="I1845" i="33"/>
  <c r="A1845" i="34" s="1"/>
  <c r="I1846" i="33"/>
  <c r="A1846" i="34" s="1"/>
  <c r="I1847" i="33"/>
  <c r="A1847" i="34" s="1"/>
  <c r="I1848" i="33"/>
  <c r="A1848" i="34" s="1"/>
  <c r="I1849" i="33"/>
  <c r="A1849" i="34" s="1"/>
  <c r="I1850" i="33"/>
  <c r="A1850" i="34" s="1"/>
  <c r="I1851" i="33"/>
  <c r="A1851" i="34" s="1"/>
  <c r="I1852" i="33"/>
  <c r="A1852" i="34" s="1"/>
  <c r="I1853" i="33"/>
  <c r="A1853" i="34" s="1"/>
  <c r="I1854" i="33"/>
  <c r="A1854" i="34" s="1"/>
  <c r="I1855" i="33"/>
  <c r="A1855" i="34" s="1"/>
  <c r="I1856" i="33"/>
  <c r="A1856" i="34" s="1"/>
  <c r="I1857" i="33"/>
  <c r="A1857" i="34" s="1"/>
  <c r="I1858" i="33"/>
  <c r="A1858" i="34" s="1"/>
  <c r="I1859" i="33"/>
  <c r="A1859" i="34" s="1"/>
  <c r="I1860" i="33"/>
  <c r="A1860" i="34" s="1"/>
  <c r="I1861" i="33"/>
  <c r="A1861" i="34" s="1"/>
  <c r="I1862" i="33"/>
  <c r="A1862" i="34" s="1"/>
  <c r="I1863" i="33"/>
  <c r="A1863" i="34" s="1"/>
  <c r="I1864" i="33"/>
  <c r="A1864" i="34" s="1"/>
  <c r="I1865" i="33"/>
  <c r="A1865" i="34" s="1"/>
  <c r="I1866" i="33"/>
  <c r="A1866" i="34" s="1"/>
  <c r="I1867" i="33"/>
  <c r="A1867" i="34" s="1"/>
  <c r="I1868" i="33"/>
  <c r="A1868" i="34" s="1"/>
  <c r="I1869" i="33"/>
  <c r="A1869" i="34" s="1"/>
  <c r="I1870" i="33"/>
  <c r="A1870" i="34" s="1"/>
  <c r="I1871" i="33"/>
  <c r="A1871" i="34" s="1"/>
  <c r="I1872" i="33"/>
  <c r="A1872" i="34" s="1"/>
  <c r="I1873" i="33"/>
  <c r="A1873" i="34" s="1"/>
  <c r="I1874" i="33"/>
  <c r="A1874" i="34" s="1"/>
  <c r="I1875" i="33"/>
  <c r="A1875" i="34" s="1"/>
  <c r="I1876" i="33"/>
  <c r="A1876" i="34" s="1"/>
  <c r="I1877" i="33"/>
  <c r="A1877" i="34" s="1"/>
  <c r="I1878" i="33"/>
  <c r="A1878" i="34" s="1"/>
  <c r="I1879" i="33"/>
  <c r="A1879" i="34" s="1"/>
  <c r="I1880" i="33"/>
  <c r="A1880" i="34" s="1"/>
  <c r="I1881" i="33"/>
  <c r="A1881" i="34" s="1"/>
  <c r="I1882" i="33"/>
  <c r="A1882" i="34" s="1"/>
  <c r="I1883" i="33"/>
  <c r="A1883" i="34" s="1"/>
  <c r="I1884" i="33"/>
  <c r="A1884" i="34" s="1"/>
  <c r="I1885" i="33"/>
  <c r="A1885" i="34" s="1"/>
  <c r="I1886" i="33"/>
  <c r="A1886" i="34" s="1"/>
  <c r="I1887" i="33"/>
  <c r="A1887" i="34" s="1"/>
  <c r="I1888" i="33"/>
  <c r="A1888" i="34" s="1"/>
  <c r="I1889" i="33"/>
  <c r="A1889" i="34" s="1"/>
  <c r="I1890" i="33"/>
  <c r="A1890" i="34" s="1"/>
  <c r="I1891" i="33"/>
  <c r="A1891" i="34" s="1"/>
  <c r="I1892" i="33"/>
  <c r="A1892" i="34" s="1"/>
  <c r="I1893" i="33"/>
  <c r="A1893" i="34" s="1"/>
  <c r="I1894" i="33"/>
  <c r="A1894" i="34" s="1"/>
  <c r="I1895" i="33"/>
  <c r="A1895" i="34" s="1"/>
  <c r="I1896" i="33"/>
  <c r="A1896" i="34" s="1"/>
  <c r="I1897" i="33"/>
  <c r="A1897" i="34" s="1"/>
  <c r="I1898" i="33"/>
  <c r="A1898" i="34" s="1"/>
  <c r="I1899" i="33"/>
  <c r="A1899" i="34" s="1"/>
  <c r="I1900" i="33"/>
  <c r="A1900" i="34" s="1"/>
  <c r="I1901" i="33"/>
  <c r="A1901" i="34" s="1"/>
  <c r="I1902" i="33"/>
  <c r="A1902" i="34" s="1"/>
  <c r="I1903" i="33"/>
  <c r="A1903" i="34" s="1"/>
  <c r="I1904" i="33"/>
  <c r="A1904" i="34" s="1"/>
  <c r="I1905" i="33"/>
  <c r="A1905" i="34" s="1"/>
  <c r="I1906" i="33"/>
  <c r="A1906" i="34" s="1"/>
  <c r="I1907" i="33"/>
  <c r="A1907" i="34" s="1"/>
  <c r="I1908" i="33"/>
  <c r="A1908" i="34" s="1"/>
  <c r="I1909" i="33"/>
  <c r="A1909" i="34" s="1"/>
  <c r="I1910" i="33"/>
  <c r="A1910" i="34" s="1"/>
  <c r="I1911" i="33"/>
  <c r="A1911" i="34" s="1"/>
  <c r="I1912" i="33"/>
  <c r="A1912" i="34" s="1"/>
  <c r="I1913" i="33"/>
  <c r="A1913" i="34" s="1"/>
  <c r="I1914" i="33"/>
  <c r="A1914" i="34" s="1"/>
  <c r="I1915" i="33"/>
  <c r="A1915" i="34" s="1"/>
  <c r="I1916" i="33"/>
  <c r="A1916" i="34" s="1"/>
  <c r="I1917" i="33"/>
  <c r="A1917" i="34" s="1"/>
  <c r="I1918" i="33"/>
  <c r="A1918" i="34" s="1"/>
  <c r="I1919" i="33"/>
  <c r="A1919" i="34" s="1"/>
  <c r="I1920" i="33"/>
  <c r="A1920" i="34" s="1"/>
  <c r="I1921" i="33"/>
  <c r="A1921" i="34" s="1"/>
  <c r="I1922" i="33"/>
  <c r="A1922" i="34" s="1"/>
  <c r="I1923" i="33"/>
  <c r="A1923" i="34" s="1"/>
  <c r="I1924" i="33"/>
  <c r="A1924" i="34" s="1"/>
  <c r="I1925" i="33"/>
  <c r="A1925" i="34" s="1"/>
  <c r="I1926" i="33"/>
  <c r="A1926" i="34" s="1"/>
  <c r="I1927" i="33"/>
  <c r="A1927" i="34" s="1"/>
  <c r="I1928" i="33"/>
  <c r="A1928" i="34" s="1"/>
  <c r="I1929" i="33"/>
  <c r="A1929" i="34" s="1"/>
  <c r="I1930" i="33"/>
  <c r="A1930" i="34" s="1"/>
  <c r="I1931" i="33"/>
  <c r="A1931" i="34" s="1"/>
  <c r="I1932" i="33"/>
  <c r="A1932" i="34" s="1"/>
  <c r="I1933" i="33"/>
  <c r="A1933" i="34" s="1"/>
  <c r="I1934" i="33"/>
  <c r="A1934" i="34" s="1"/>
  <c r="I1935" i="33"/>
  <c r="A1935" i="34" s="1"/>
  <c r="I1936" i="33"/>
  <c r="A1936" i="34" s="1"/>
  <c r="I1937" i="33"/>
  <c r="A1937" i="34" s="1"/>
  <c r="I1938" i="33"/>
  <c r="A1938" i="34" s="1"/>
  <c r="I1939" i="33"/>
  <c r="A1939" i="34" s="1"/>
  <c r="I1940" i="33"/>
  <c r="A1940" i="34" s="1"/>
  <c r="I1941" i="33"/>
  <c r="A1941" i="34" s="1"/>
  <c r="I1942" i="33"/>
  <c r="A1942" i="34" s="1"/>
  <c r="I1943" i="33"/>
  <c r="A1943" i="34" s="1"/>
  <c r="I1944" i="33"/>
  <c r="A1944" i="34" s="1"/>
  <c r="I1945" i="33"/>
  <c r="A1945" i="34" s="1"/>
  <c r="I1946" i="33"/>
  <c r="A1946" i="34" s="1"/>
  <c r="I1947" i="33"/>
  <c r="A1947" i="34" s="1"/>
  <c r="I1948" i="33"/>
  <c r="A1948" i="34" s="1"/>
  <c r="I1949" i="33"/>
  <c r="A1949" i="34" s="1"/>
  <c r="I1950" i="33"/>
  <c r="A1950" i="34" s="1"/>
  <c r="I1951" i="33"/>
  <c r="A1951" i="34" s="1"/>
  <c r="I1952" i="33"/>
  <c r="A1952" i="34" s="1"/>
  <c r="I1953" i="33"/>
  <c r="A1953" i="34" s="1"/>
  <c r="I1954" i="33"/>
  <c r="A1954" i="34" s="1"/>
  <c r="I1955" i="33"/>
  <c r="A1955" i="34" s="1"/>
  <c r="I1956" i="33"/>
  <c r="A1956" i="34" s="1"/>
  <c r="I1957" i="33"/>
  <c r="A1957" i="34" s="1"/>
  <c r="I1958" i="33"/>
  <c r="A1958" i="34" s="1"/>
  <c r="I1959" i="33"/>
  <c r="A1959" i="34" s="1"/>
  <c r="I1960" i="33"/>
  <c r="A1960" i="34" s="1"/>
  <c r="I1961" i="33"/>
  <c r="A1961" i="34" s="1"/>
  <c r="I1962" i="33"/>
  <c r="A1962" i="34" s="1"/>
  <c r="I1963" i="33"/>
  <c r="A1963" i="34" s="1"/>
  <c r="I1964" i="33"/>
  <c r="A1964" i="34" s="1"/>
  <c r="I1965" i="33"/>
  <c r="A1965" i="34" s="1"/>
  <c r="I1966" i="33"/>
  <c r="A1966" i="34" s="1"/>
  <c r="I1967" i="33"/>
  <c r="A1967" i="34" s="1"/>
  <c r="I1968" i="33"/>
  <c r="A1968" i="34" s="1"/>
  <c r="I1969" i="33"/>
  <c r="A1969" i="34" s="1"/>
  <c r="I1970" i="33"/>
  <c r="A1970" i="34" s="1"/>
  <c r="I1971" i="33"/>
  <c r="A1971" i="34" s="1"/>
  <c r="I1972" i="33"/>
  <c r="A1972" i="34" s="1"/>
  <c r="I1973" i="33"/>
  <c r="A1973" i="34" s="1"/>
  <c r="I1974" i="33"/>
  <c r="A1974" i="34" s="1"/>
  <c r="I1975" i="33"/>
  <c r="A1975" i="34" s="1"/>
  <c r="I1976" i="33"/>
  <c r="A1976" i="34" s="1"/>
  <c r="I1977" i="33"/>
  <c r="A1977" i="34" s="1"/>
  <c r="I1978" i="33"/>
  <c r="A1978" i="34" s="1"/>
  <c r="I1979" i="33"/>
  <c r="A1979" i="34" s="1"/>
  <c r="I1980" i="33"/>
  <c r="A1980" i="34" s="1"/>
  <c r="I1981" i="33"/>
  <c r="A1981" i="34" s="1"/>
  <c r="I1982" i="33"/>
  <c r="A1982" i="34" s="1"/>
  <c r="I1983" i="33"/>
  <c r="A1983" i="34" s="1"/>
  <c r="I1984" i="33"/>
  <c r="A1984" i="34" s="1"/>
  <c r="I1985" i="33"/>
  <c r="A1985" i="34" s="1"/>
  <c r="I1986" i="33"/>
  <c r="A1986" i="34" s="1"/>
  <c r="I1987" i="33"/>
  <c r="A1987" i="34" s="1"/>
  <c r="I1988" i="33"/>
  <c r="A1988" i="34" s="1"/>
  <c r="I1989" i="33"/>
  <c r="A1989" i="34" s="1"/>
  <c r="I1990" i="33"/>
  <c r="A1990" i="34" s="1"/>
  <c r="I1991" i="33"/>
  <c r="A1991" i="34" s="1"/>
  <c r="I1992" i="33"/>
  <c r="A1992" i="34" s="1"/>
  <c r="I1993" i="33"/>
  <c r="A1993" i="34" s="1"/>
  <c r="I1994" i="33"/>
  <c r="A1994" i="34" s="1"/>
  <c r="I1995" i="33"/>
  <c r="A1995" i="34" s="1"/>
  <c r="I1996" i="33"/>
  <c r="A1996" i="34" s="1"/>
  <c r="I1997" i="33"/>
  <c r="A1997" i="34" s="1"/>
  <c r="I1998" i="33"/>
  <c r="A1998" i="34" s="1"/>
  <c r="I1999" i="33"/>
  <c r="A1999" i="34" s="1"/>
  <c r="I2000" i="33"/>
  <c r="A2000" i="34" s="1"/>
  <c r="I3" i="33"/>
  <c r="A1301" i="33"/>
  <c r="D1301" i="34" s="1"/>
  <c r="B1301" i="33"/>
  <c r="G1301" i="33"/>
  <c r="H1301" i="33"/>
  <c r="A1302" i="33"/>
  <c r="D1302" i="34" s="1"/>
  <c r="B1302" i="33"/>
  <c r="G1302" i="33"/>
  <c r="H1302" i="33"/>
  <c r="A1303" i="33"/>
  <c r="D1303" i="34" s="1"/>
  <c r="B1303" i="33"/>
  <c r="G1303" i="33"/>
  <c r="H1303" i="33"/>
  <c r="A1304" i="33"/>
  <c r="D1304" i="34" s="1"/>
  <c r="B1304" i="33"/>
  <c r="G1304" i="33"/>
  <c r="H1304" i="33"/>
  <c r="A1305" i="33"/>
  <c r="D1305" i="34" s="1"/>
  <c r="B1305" i="33"/>
  <c r="G1305" i="33"/>
  <c r="H1305" i="33"/>
  <c r="A1306" i="33"/>
  <c r="D1306" i="34" s="1"/>
  <c r="B1306" i="33"/>
  <c r="G1306" i="33"/>
  <c r="H1306" i="33"/>
  <c r="A1307" i="33"/>
  <c r="D1307" i="34" s="1"/>
  <c r="B1307" i="33"/>
  <c r="G1307" i="33"/>
  <c r="H1307" i="33"/>
  <c r="A1308" i="33"/>
  <c r="D1308" i="34" s="1"/>
  <c r="B1308" i="33"/>
  <c r="G1308" i="33"/>
  <c r="H1308" i="33"/>
  <c r="A1309" i="33"/>
  <c r="D1309" i="34" s="1"/>
  <c r="B1309" i="33"/>
  <c r="G1309" i="33"/>
  <c r="H1309" i="33"/>
  <c r="A1310" i="33"/>
  <c r="D1310" i="34" s="1"/>
  <c r="B1310" i="33"/>
  <c r="G1310" i="33"/>
  <c r="H1310" i="33"/>
  <c r="A1311" i="33"/>
  <c r="D1311" i="34" s="1"/>
  <c r="B1311" i="33"/>
  <c r="G1311" i="33"/>
  <c r="H1311" i="33"/>
  <c r="A1312" i="33"/>
  <c r="D1312" i="34" s="1"/>
  <c r="B1312" i="33"/>
  <c r="G1312" i="33"/>
  <c r="H1312" i="33"/>
  <c r="A1313" i="33"/>
  <c r="D1313" i="34" s="1"/>
  <c r="B1313" i="33"/>
  <c r="G1313" i="33"/>
  <c r="H1313" i="33"/>
  <c r="A1314" i="33"/>
  <c r="D1314" i="34" s="1"/>
  <c r="B1314" i="33"/>
  <c r="G1314" i="33"/>
  <c r="H1314" i="33"/>
  <c r="A1315" i="33"/>
  <c r="D1315" i="34" s="1"/>
  <c r="B1315" i="33"/>
  <c r="G1315" i="33"/>
  <c r="H1315" i="33"/>
  <c r="A1316" i="33"/>
  <c r="D1316" i="34" s="1"/>
  <c r="B1316" i="33"/>
  <c r="G1316" i="33"/>
  <c r="H1316" i="33"/>
  <c r="A1317" i="33"/>
  <c r="D1317" i="34" s="1"/>
  <c r="B1317" i="33"/>
  <c r="G1317" i="33"/>
  <c r="H1317" i="33"/>
  <c r="A1318" i="33"/>
  <c r="D1318" i="34" s="1"/>
  <c r="B1318" i="33"/>
  <c r="G1318" i="33"/>
  <c r="H1318" i="33"/>
  <c r="A1319" i="33"/>
  <c r="D1319" i="34" s="1"/>
  <c r="B1319" i="33"/>
  <c r="G1319" i="33"/>
  <c r="H1319" i="33"/>
  <c r="A1320" i="33"/>
  <c r="D1320" i="34" s="1"/>
  <c r="B1320" i="33"/>
  <c r="G1320" i="33"/>
  <c r="H1320" i="33"/>
  <c r="A1321" i="33"/>
  <c r="D1321" i="34" s="1"/>
  <c r="B1321" i="33"/>
  <c r="G1321" i="33"/>
  <c r="H1321" i="33"/>
  <c r="A1322" i="33"/>
  <c r="D1322" i="34" s="1"/>
  <c r="B1322" i="33"/>
  <c r="G1322" i="33"/>
  <c r="H1322" i="33"/>
  <c r="A1323" i="33"/>
  <c r="D1323" i="34" s="1"/>
  <c r="B1323" i="33"/>
  <c r="G1323" i="33"/>
  <c r="H1323" i="33"/>
  <c r="A1324" i="33"/>
  <c r="D1324" i="34" s="1"/>
  <c r="B1324" i="33"/>
  <c r="G1324" i="33"/>
  <c r="H1324" i="33"/>
  <c r="A1325" i="33"/>
  <c r="D1325" i="34" s="1"/>
  <c r="B1325" i="33"/>
  <c r="G1325" i="33"/>
  <c r="H1325" i="33"/>
  <c r="A1326" i="33"/>
  <c r="D1326" i="34" s="1"/>
  <c r="B1326" i="33"/>
  <c r="G1326" i="33"/>
  <c r="H1326" i="33"/>
  <c r="A1327" i="33"/>
  <c r="D1327" i="34" s="1"/>
  <c r="B1327" i="33"/>
  <c r="G1327" i="33"/>
  <c r="H1327" i="33"/>
  <c r="A1328" i="33"/>
  <c r="D1328" i="34" s="1"/>
  <c r="B1328" i="33"/>
  <c r="G1328" i="33"/>
  <c r="H1328" i="33"/>
  <c r="A1329" i="33"/>
  <c r="D1329" i="34" s="1"/>
  <c r="B1329" i="33"/>
  <c r="G1329" i="33"/>
  <c r="H1329" i="33"/>
  <c r="A1330" i="33"/>
  <c r="D1330" i="34" s="1"/>
  <c r="B1330" i="33"/>
  <c r="G1330" i="33"/>
  <c r="H1330" i="33"/>
  <c r="A1331" i="33"/>
  <c r="D1331" i="34" s="1"/>
  <c r="B1331" i="33"/>
  <c r="G1331" i="33"/>
  <c r="H1331" i="33"/>
  <c r="A1332" i="33"/>
  <c r="D1332" i="34" s="1"/>
  <c r="B1332" i="33"/>
  <c r="G1332" i="33"/>
  <c r="H1332" i="33"/>
  <c r="A1333" i="33"/>
  <c r="D1333" i="34" s="1"/>
  <c r="B1333" i="33"/>
  <c r="G1333" i="33"/>
  <c r="H1333" i="33"/>
  <c r="A1334" i="33"/>
  <c r="D1334" i="34" s="1"/>
  <c r="B1334" i="33"/>
  <c r="G1334" i="33"/>
  <c r="H1334" i="33"/>
  <c r="A1335" i="33"/>
  <c r="D1335" i="34" s="1"/>
  <c r="B1335" i="33"/>
  <c r="G1335" i="33"/>
  <c r="H1335" i="33"/>
  <c r="A1336" i="33"/>
  <c r="D1336" i="34" s="1"/>
  <c r="B1336" i="33"/>
  <c r="G1336" i="33"/>
  <c r="H1336" i="33"/>
  <c r="A1337" i="33"/>
  <c r="D1337" i="34" s="1"/>
  <c r="B1337" i="33"/>
  <c r="G1337" i="33"/>
  <c r="H1337" i="33"/>
  <c r="A1338" i="33"/>
  <c r="D1338" i="34" s="1"/>
  <c r="B1338" i="33"/>
  <c r="G1338" i="33"/>
  <c r="H1338" i="33"/>
  <c r="A1339" i="33"/>
  <c r="D1339" i="34" s="1"/>
  <c r="B1339" i="33"/>
  <c r="G1339" i="33"/>
  <c r="H1339" i="33"/>
  <c r="A1340" i="33"/>
  <c r="D1340" i="34" s="1"/>
  <c r="B1340" i="33"/>
  <c r="G1340" i="33"/>
  <c r="H1340" i="33"/>
  <c r="A1341" i="33"/>
  <c r="D1341" i="34" s="1"/>
  <c r="B1341" i="33"/>
  <c r="G1341" i="33"/>
  <c r="H1341" i="33"/>
  <c r="A1342" i="33"/>
  <c r="D1342" i="34" s="1"/>
  <c r="B1342" i="33"/>
  <c r="G1342" i="33"/>
  <c r="H1342" i="33"/>
  <c r="A1343" i="33"/>
  <c r="D1343" i="34" s="1"/>
  <c r="B1343" i="33"/>
  <c r="G1343" i="33"/>
  <c r="H1343" i="33"/>
  <c r="A1344" i="33"/>
  <c r="D1344" i="34" s="1"/>
  <c r="B1344" i="33"/>
  <c r="G1344" i="33"/>
  <c r="H1344" i="33"/>
  <c r="A1345" i="33"/>
  <c r="D1345" i="34" s="1"/>
  <c r="B1345" i="33"/>
  <c r="G1345" i="33"/>
  <c r="H1345" i="33"/>
  <c r="A1346" i="33"/>
  <c r="D1346" i="34" s="1"/>
  <c r="B1346" i="33"/>
  <c r="G1346" i="33"/>
  <c r="H1346" i="33"/>
  <c r="A1347" i="33"/>
  <c r="D1347" i="34" s="1"/>
  <c r="B1347" i="33"/>
  <c r="G1347" i="33"/>
  <c r="H1347" i="33"/>
  <c r="A1348" i="33"/>
  <c r="D1348" i="34" s="1"/>
  <c r="B1348" i="33"/>
  <c r="G1348" i="33"/>
  <c r="H1348" i="33"/>
  <c r="A1349" i="33"/>
  <c r="D1349" i="34" s="1"/>
  <c r="B1349" i="33"/>
  <c r="G1349" i="33"/>
  <c r="H1349" i="33"/>
  <c r="A1350" i="33"/>
  <c r="D1350" i="34" s="1"/>
  <c r="B1350" i="33"/>
  <c r="G1350" i="33"/>
  <c r="H1350" i="33"/>
  <c r="A1351" i="33"/>
  <c r="D1351" i="34" s="1"/>
  <c r="B1351" i="33"/>
  <c r="G1351" i="33"/>
  <c r="H1351" i="33"/>
  <c r="A1352" i="33"/>
  <c r="D1352" i="34" s="1"/>
  <c r="B1352" i="33"/>
  <c r="G1352" i="33"/>
  <c r="H1352" i="33"/>
  <c r="A1353" i="33"/>
  <c r="D1353" i="34" s="1"/>
  <c r="B1353" i="33"/>
  <c r="G1353" i="33"/>
  <c r="H1353" i="33"/>
  <c r="A1354" i="33"/>
  <c r="D1354" i="34" s="1"/>
  <c r="B1354" i="33"/>
  <c r="G1354" i="33"/>
  <c r="H1354" i="33"/>
  <c r="A1355" i="33"/>
  <c r="D1355" i="34" s="1"/>
  <c r="B1355" i="33"/>
  <c r="G1355" i="33"/>
  <c r="H1355" i="33"/>
  <c r="A1356" i="33"/>
  <c r="D1356" i="34" s="1"/>
  <c r="B1356" i="33"/>
  <c r="G1356" i="33"/>
  <c r="H1356" i="33"/>
  <c r="A1357" i="33"/>
  <c r="D1357" i="34" s="1"/>
  <c r="B1357" i="33"/>
  <c r="G1357" i="33"/>
  <c r="H1357" i="33"/>
  <c r="A1358" i="33"/>
  <c r="D1358" i="34" s="1"/>
  <c r="B1358" i="33"/>
  <c r="G1358" i="33"/>
  <c r="H1358" i="33"/>
  <c r="A1359" i="33"/>
  <c r="D1359" i="34" s="1"/>
  <c r="B1359" i="33"/>
  <c r="G1359" i="33"/>
  <c r="H1359" i="33"/>
  <c r="A1360" i="33"/>
  <c r="D1360" i="34" s="1"/>
  <c r="B1360" i="33"/>
  <c r="G1360" i="33"/>
  <c r="H1360" i="33"/>
  <c r="A1361" i="33"/>
  <c r="D1361" i="34" s="1"/>
  <c r="B1361" i="33"/>
  <c r="G1361" i="33"/>
  <c r="H1361" i="33"/>
  <c r="A1362" i="33"/>
  <c r="D1362" i="34" s="1"/>
  <c r="B1362" i="33"/>
  <c r="G1362" i="33"/>
  <c r="H1362" i="33"/>
  <c r="A1363" i="33"/>
  <c r="D1363" i="34" s="1"/>
  <c r="B1363" i="33"/>
  <c r="G1363" i="33"/>
  <c r="H1363" i="33"/>
  <c r="A1364" i="33"/>
  <c r="D1364" i="34" s="1"/>
  <c r="B1364" i="33"/>
  <c r="G1364" i="33"/>
  <c r="H1364" i="33"/>
  <c r="A1365" i="33"/>
  <c r="D1365" i="34" s="1"/>
  <c r="B1365" i="33"/>
  <c r="G1365" i="33"/>
  <c r="H1365" i="33"/>
  <c r="A1366" i="33"/>
  <c r="D1366" i="34" s="1"/>
  <c r="B1366" i="33"/>
  <c r="G1366" i="33"/>
  <c r="H1366" i="33"/>
  <c r="A1367" i="33"/>
  <c r="D1367" i="34" s="1"/>
  <c r="B1367" i="33"/>
  <c r="G1367" i="33"/>
  <c r="H1367" i="33"/>
  <c r="A1368" i="33"/>
  <c r="D1368" i="34" s="1"/>
  <c r="B1368" i="33"/>
  <c r="G1368" i="33"/>
  <c r="H1368" i="33"/>
  <c r="A1369" i="33"/>
  <c r="D1369" i="34" s="1"/>
  <c r="B1369" i="33"/>
  <c r="G1369" i="33"/>
  <c r="H1369" i="33"/>
  <c r="A1370" i="33"/>
  <c r="D1370" i="34" s="1"/>
  <c r="B1370" i="33"/>
  <c r="G1370" i="33"/>
  <c r="H1370" i="33"/>
  <c r="A1371" i="33"/>
  <c r="D1371" i="34" s="1"/>
  <c r="B1371" i="33"/>
  <c r="G1371" i="33"/>
  <c r="H1371" i="33"/>
  <c r="A1372" i="33"/>
  <c r="D1372" i="34" s="1"/>
  <c r="B1372" i="33"/>
  <c r="G1372" i="33"/>
  <c r="H1372" i="33"/>
  <c r="A1373" i="33"/>
  <c r="D1373" i="34" s="1"/>
  <c r="B1373" i="33"/>
  <c r="G1373" i="33"/>
  <c r="H1373" i="33"/>
  <c r="A1374" i="33"/>
  <c r="D1374" i="34" s="1"/>
  <c r="B1374" i="33"/>
  <c r="G1374" i="33"/>
  <c r="H1374" i="33"/>
  <c r="A1375" i="33"/>
  <c r="D1375" i="34" s="1"/>
  <c r="B1375" i="33"/>
  <c r="G1375" i="33"/>
  <c r="H1375" i="33"/>
  <c r="A1376" i="33"/>
  <c r="D1376" i="34" s="1"/>
  <c r="B1376" i="33"/>
  <c r="G1376" i="33"/>
  <c r="H1376" i="33"/>
  <c r="A1377" i="33"/>
  <c r="D1377" i="34" s="1"/>
  <c r="B1377" i="33"/>
  <c r="G1377" i="33"/>
  <c r="H1377" i="33"/>
  <c r="A1378" i="33"/>
  <c r="D1378" i="34" s="1"/>
  <c r="B1378" i="33"/>
  <c r="G1378" i="33"/>
  <c r="H1378" i="33"/>
  <c r="A1379" i="33"/>
  <c r="D1379" i="34" s="1"/>
  <c r="B1379" i="33"/>
  <c r="G1379" i="33"/>
  <c r="H1379" i="33"/>
  <c r="A1380" i="33"/>
  <c r="D1380" i="34" s="1"/>
  <c r="B1380" i="33"/>
  <c r="G1380" i="33"/>
  <c r="H1380" i="33"/>
  <c r="A1381" i="33"/>
  <c r="D1381" i="34" s="1"/>
  <c r="B1381" i="33"/>
  <c r="G1381" i="33"/>
  <c r="H1381" i="33"/>
  <c r="A1382" i="33"/>
  <c r="D1382" i="34" s="1"/>
  <c r="B1382" i="33"/>
  <c r="G1382" i="33"/>
  <c r="H1382" i="33"/>
  <c r="A1383" i="33"/>
  <c r="D1383" i="34" s="1"/>
  <c r="B1383" i="33"/>
  <c r="G1383" i="33"/>
  <c r="H1383" i="33"/>
  <c r="A1384" i="33"/>
  <c r="D1384" i="34" s="1"/>
  <c r="B1384" i="33"/>
  <c r="G1384" i="33"/>
  <c r="H1384" i="33"/>
  <c r="A1385" i="33"/>
  <c r="D1385" i="34" s="1"/>
  <c r="B1385" i="33"/>
  <c r="G1385" i="33"/>
  <c r="H1385" i="33"/>
  <c r="A1386" i="33"/>
  <c r="D1386" i="34" s="1"/>
  <c r="B1386" i="33"/>
  <c r="G1386" i="33"/>
  <c r="H1386" i="33"/>
  <c r="A1387" i="33"/>
  <c r="D1387" i="34" s="1"/>
  <c r="B1387" i="33"/>
  <c r="G1387" i="33"/>
  <c r="H1387" i="33"/>
  <c r="A1388" i="33"/>
  <c r="D1388" i="34" s="1"/>
  <c r="B1388" i="33"/>
  <c r="G1388" i="33"/>
  <c r="H1388" i="33"/>
  <c r="A1389" i="33"/>
  <c r="D1389" i="34" s="1"/>
  <c r="B1389" i="33"/>
  <c r="G1389" i="33"/>
  <c r="H1389" i="33"/>
  <c r="A1390" i="33"/>
  <c r="D1390" i="34" s="1"/>
  <c r="B1390" i="33"/>
  <c r="G1390" i="33"/>
  <c r="H1390" i="33"/>
  <c r="A1391" i="33"/>
  <c r="D1391" i="34" s="1"/>
  <c r="B1391" i="33"/>
  <c r="G1391" i="33"/>
  <c r="H1391" i="33"/>
  <c r="A1392" i="33"/>
  <c r="D1392" i="34" s="1"/>
  <c r="B1392" i="33"/>
  <c r="G1392" i="33"/>
  <c r="H1392" i="33"/>
  <c r="A1393" i="33"/>
  <c r="D1393" i="34" s="1"/>
  <c r="B1393" i="33"/>
  <c r="G1393" i="33"/>
  <c r="H1393" i="33"/>
  <c r="A1394" i="33"/>
  <c r="D1394" i="34" s="1"/>
  <c r="B1394" i="33"/>
  <c r="G1394" i="33"/>
  <c r="H1394" i="33"/>
  <c r="A1395" i="33"/>
  <c r="D1395" i="34" s="1"/>
  <c r="B1395" i="33"/>
  <c r="G1395" i="33"/>
  <c r="H1395" i="33"/>
  <c r="A1396" i="33"/>
  <c r="D1396" i="34" s="1"/>
  <c r="B1396" i="33"/>
  <c r="G1396" i="33"/>
  <c r="H1396" i="33"/>
  <c r="A1397" i="33"/>
  <c r="D1397" i="34" s="1"/>
  <c r="B1397" i="33"/>
  <c r="G1397" i="33"/>
  <c r="H1397" i="33"/>
  <c r="A1398" i="33"/>
  <c r="D1398" i="34" s="1"/>
  <c r="B1398" i="33"/>
  <c r="G1398" i="33"/>
  <c r="H1398" i="33"/>
  <c r="A1399" i="33"/>
  <c r="D1399" i="34" s="1"/>
  <c r="B1399" i="33"/>
  <c r="G1399" i="33"/>
  <c r="H1399" i="33"/>
  <c r="A1400" i="33"/>
  <c r="D1400" i="34" s="1"/>
  <c r="B1400" i="33"/>
  <c r="G1400" i="33"/>
  <c r="H1400" i="33"/>
  <c r="A1401" i="33"/>
  <c r="D1401" i="34" s="1"/>
  <c r="B1401" i="33"/>
  <c r="G1401" i="33"/>
  <c r="H1401" i="33"/>
  <c r="A1402" i="33"/>
  <c r="D1402" i="34" s="1"/>
  <c r="B1402" i="33"/>
  <c r="G1402" i="33"/>
  <c r="H1402" i="33"/>
  <c r="A1403" i="33"/>
  <c r="D1403" i="34" s="1"/>
  <c r="B1403" i="33"/>
  <c r="G1403" i="33"/>
  <c r="H1403" i="33"/>
  <c r="A1404" i="33"/>
  <c r="D1404" i="34" s="1"/>
  <c r="B1404" i="33"/>
  <c r="G1404" i="33"/>
  <c r="H1404" i="33"/>
  <c r="A1405" i="33"/>
  <c r="D1405" i="34" s="1"/>
  <c r="B1405" i="33"/>
  <c r="G1405" i="33"/>
  <c r="H1405" i="33"/>
  <c r="A1406" i="33"/>
  <c r="D1406" i="34" s="1"/>
  <c r="B1406" i="33"/>
  <c r="G1406" i="33"/>
  <c r="H1406" i="33"/>
  <c r="A1407" i="33"/>
  <c r="D1407" i="34" s="1"/>
  <c r="B1407" i="33"/>
  <c r="G1407" i="33"/>
  <c r="H1407" i="33"/>
  <c r="A1408" i="33"/>
  <c r="D1408" i="34" s="1"/>
  <c r="B1408" i="33"/>
  <c r="G1408" i="33"/>
  <c r="H1408" i="33"/>
  <c r="A1409" i="33"/>
  <c r="D1409" i="34" s="1"/>
  <c r="B1409" i="33"/>
  <c r="G1409" i="33"/>
  <c r="H1409" i="33"/>
  <c r="A1410" i="33"/>
  <c r="D1410" i="34" s="1"/>
  <c r="B1410" i="33"/>
  <c r="G1410" i="33"/>
  <c r="H1410" i="33"/>
  <c r="A1411" i="33"/>
  <c r="D1411" i="34" s="1"/>
  <c r="B1411" i="33"/>
  <c r="G1411" i="33"/>
  <c r="H1411" i="33"/>
  <c r="A1412" i="33"/>
  <c r="D1412" i="34" s="1"/>
  <c r="B1412" i="33"/>
  <c r="G1412" i="33"/>
  <c r="H1412" i="33"/>
  <c r="A1413" i="33"/>
  <c r="D1413" i="34" s="1"/>
  <c r="B1413" i="33"/>
  <c r="G1413" i="33"/>
  <c r="H1413" i="33"/>
  <c r="A1414" i="33"/>
  <c r="D1414" i="34" s="1"/>
  <c r="B1414" i="33"/>
  <c r="G1414" i="33"/>
  <c r="H1414" i="33"/>
  <c r="A1415" i="33"/>
  <c r="D1415" i="34" s="1"/>
  <c r="B1415" i="33"/>
  <c r="G1415" i="33"/>
  <c r="H1415" i="33"/>
  <c r="A1416" i="33"/>
  <c r="D1416" i="34" s="1"/>
  <c r="B1416" i="33"/>
  <c r="G1416" i="33"/>
  <c r="H1416" i="33"/>
  <c r="A1417" i="33"/>
  <c r="D1417" i="34" s="1"/>
  <c r="B1417" i="33"/>
  <c r="G1417" i="33"/>
  <c r="H1417" i="33"/>
  <c r="A1418" i="33"/>
  <c r="D1418" i="34" s="1"/>
  <c r="B1418" i="33"/>
  <c r="G1418" i="33"/>
  <c r="H1418" i="33"/>
  <c r="A1419" i="33"/>
  <c r="D1419" i="34" s="1"/>
  <c r="B1419" i="33"/>
  <c r="G1419" i="33"/>
  <c r="H1419" i="33"/>
  <c r="A1420" i="33"/>
  <c r="D1420" i="34" s="1"/>
  <c r="B1420" i="33"/>
  <c r="G1420" i="33"/>
  <c r="H1420" i="33"/>
  <c r="A1421" i="33"/>
  <c r="D1421" i="34" s="1"/>
  <c r="B1421" i="33"/>
  <c r="G1421" i="33"/>
  <c r="H1421" i="33"/>
  <c r="A1422" i="33"/>
  <c r="D1422" i="34" s="1"/>
  <c r="B1422" i="33"/>
  <c r="G1422" i="33"/>
  <c r="H1422" i="33"/>
  <c r="A1423" i="33"/>
  <c r="D1423" i="34" s="1"/>
  <c r="B1423" i="33"/>
  <c r="G1423" i="33"/>
  <c r="H1423" i="33"/>
  <c r="A1424" i="33"/>
  <c r="D1424" i="34" s="1"/>
  <c r="B1424" i="33"/>
  <c r="G1424" i="33"/>
  <c r="H1424" i="33"/>
  <c r="A1425" i="33"/>
  <c r="D1425" i="34" s="1"/>
  <c r="B1425" i="33"/>
  <c r="G1425" i="33"/>
  <c r="H1425" i="33"/>
  <c r="A1426" i="33"/>
  <c r="D1426" i="34" s="1"/>
  <c r="B1426" i="33"/>
  <c r="G1426" i="33"/>
  <c r="H1426" i="33"/>
  <c r="A1427" i="33"/>
  <c r="D1427" i="34" s="1"/>
  <c r="B1427" i="33"/>
  <c r="G1427" i="33"/>
  <c r="H1427" i="33"/>
  <c r="A1428" i="33"/>
  <c r="D1428" i="34" s="1"/>
  <c r="B1428" i="33"/>
  <c r="G1428" i="33"/>
  <c r="H1428" i="33"/>
  <c r="A1429" i="33"/>
  <c r="D1429" i="34" s="1"/>
  <c r="B1429" i="33"/>
  <c r="G1429" i="33"/>
  <c r="H1429" i="33"/>
  <c r="A1430" i="33"/>
  <c r="D1430" i="34" s="1"/>
  <c r="B1430" i="33"/>
  <c r="G1430" i="33"/>
  <c r="H1430" i="33"/>
  <c r="A1431" i="33"/>
  <c r="D1431" i="34" s="1"/>
  <c r="B1431" i="33"/>
  <c r="G1431" i="33"/>
  <c r="H1431" i="33"/>
  <c r="A1432" i="33"/>
  <c r="D1432" i="34" s="1"/>
  <c r="B1432" i="33"/>
  <c r="G1432" i="33"/>
  <c r="H1432" i="33"/>
  <c r="A1433" i="33"/>
  <c r="D1433" i="34" s="1"/>
  <c r="B1433" i="33"/>
  <c r="G1433" i="33"/>
  <c r="H1433" i="33"/>
  <c r="A1434" i="33"/>
  <c r="D1434" i="34" s="1"/>
  <c r="B1434" i="33"/>
  <c r="G1434" i="33"/>
  <c r="H1434" i="33"/>
  <c r="A1435" i="33"/>
  <c r="D1435" i="34" s="1"/>
  <c r="B1435" i="33"/>
  <c r="G1435" i="33"/>
  <c r="H1435" i="33"/>
  <c r="A1436" i="33"/>
  <c r="D1436" i="34" s="1"/>
  <c r="B1436" i="33"/>
  <c r="G1436" i="33"/>
  <c r="H1436" i="33"/>
  <c r="A1437" i="33"/>
  <c r="D1437" i="34" s="1"/>
  <c r="B1437" i="33"/>
  <c r="G1437" i="33"/>
  <c r="H1437" i="33"/>
  <c r="A1438" i="33"/>
  <c r="D1438" i="34" s="1"/>
  <c r="B1438" i="33"/>
  <c r="G1438" i="33"/>
  <c r="H1438" i="33"/>
  <c r="A1439" i="33"/>
  <c r="D1439" i="34" s="1"/>
  <c r="B1439" i="33"/>
  <c r="G1439" i="33"/>
  <c r="H1439" i="33"/>
  <c r="A1440" i="33"/>
  <c r="D1440" i="34" s="1"/>
  <c r="B1440" i="33"/>
  <c r="G1440" i="33"/>
  <c r="H1440" i="33"/>
  <c r="A1441" i="33"/>
  <c r="D1441" i="34" s="1"/>
  <c r="B1441" i="33"/>
  <c r="G1441" i="33"/>
  <c r="H1441" i="33"/>
  <c r="A1442" i="33"/>
  <c r="D1442" i="34" s="1"/>
  <c r="B1442" i="33"/>
  <c r="G1442" i="33"/>
  <c r="H1442" i="33"/>
  <c r="A1443" i="33"/>
  <c r="D1443" i="34" s="1"/>
  <c r="B1443" i="33"/>
  <c r="G1443" i="33"/>
  <c r="H1443" i="33"/>
  <c r="A1444" i="33"/>
  <c r="D1444" i="34" s="1"/>
  <c r="B1444" i="33"/>
  <c r="G1444" i="33"/>
  <c r="H1444" i="33"/>
  <c r="A1445" i="33"/>
  <c r="D1445" i="34" s="1"/>
  <c r="B1445" i="33"/>
  <c r="G1445" i="33"/>
  <c r="H1445" i="33"/>
  <c r="A1446" i="33"/>
  <c r="D1446" i="34" s="1"/>
  <c r="B1446" i="33"/>
  <c r="G1446" i="33"/>
  <c r="H1446" i="33"/>
  <c r="A1447" i="33"/>
  <c r="D1447" i="34" s="1"/>
  <c r="B1447" i="33"/>
  <c r="G1447" i="33"/>
  <c r="H1447" i="33"/>
  <c r="A1448" i="33"/>
  <c r="D1448" i="34" s="1"/>
  <c r="B1448" i="33"/>
  <c r="G1448" i="33"/>
  <c r="H1448" i="33"/>
  <c r="A1449" i="33"/>
  <c r="D1449" i="34" s="1"/>
  <c r="B1449" i="33"/>
  <c r="G1449" i="33"/>
  <c r="H1449" i="33"/>
  <c r="A1450" i="33"/>
  <c r="D1450" i="34" s="1"/>
  <c r="B1450" i="33"/>
  <c r="G1450" i="33"/>
  <c r="H1450" i="33"/>
  <c r="A1451" i="33"/>
  <c r="D1451" i="34" s="1"/>
  <c r="B1451" i="33"/>
  <c r="G1451" i="33"/>
  <c r="H1451" i="33"/>
  <c r="A1452" i="33"/>
  <c r="D1452" i="34" s="1"/>
  <c r="B1452" i="33"/>
  <c r="G1452" i="33"/>
  <c r="H1452" i="33"/>
  <c r="A1453" i="33"/>
  <c r="D1453" i="34" s="1"/>
  <c r="B1453" i="33"/>
  <c r="G1453" i="33"/>
  <c r="H1453" i="33"/>
  <c r="A1454" i="33"/>
  <c r="D1454" i="34" s="1"/>
  <c r="B1454" i="33"/>
  <c r="G1454" i="33"/>
  <c r="H1454" i="33"/>
  <c r="A1455" i="33"/>
  <c r="D1455" i="34" s="1"/>
  <c r="B1455" i="33"/>
  <c r="G1455" i="33"/>
  <c r="H1455" i="33"/>
  <c r="A1456" i="33"/>
  <c r="D1456" i="34" s="1"/>
  <c r="B1456" i="33"/>
  <c r="G1456" i="33"/>
  <c r="H1456" i="33"/>
  <c r="A1457" i="33"/>
  <c r="D1457" i="34" s="1"/>
  <c r="B1457" i="33"/>
  <c r="G1457" i="33"/>
  <c r="H1457" i="33"/>
  <c r="A1458" i="33"/>
  <c r="D1458" i="34" s="1"/>
  <c r="B1458" i="33"/>
  <c r="G1458" i="33"/>
  <c r="H1458" i="33"/>
  <c r="A1459" i="33"/>
  <c r="D1459" i="34" s="1"/>
  <c r="B1459" i="33"/>
  <c r="G1459" i="33"/>
  <c r="H1459" i="33"/>
  <c r="A1460" i="33"/>
  <c r="D1460" i="34" s="1"/>
  <c r="B1460" i="33"/>
  <c r="G1460" i="33"/>
  <c r="H1460" i="33"/>
  <c r="A1461" i="33"/>
  <c r="D1461" i="34" s="1"/>
  <c r="B1461" i="33"/>
  <c r="G1461" i="33"/>
  <c r="H1461" i="33"/>
  <c r="A1462" i="33"/>
  <c r="D1462" i="34" s="1"/>
  <c r="B1462" i="33"/>
  <c r="G1462" i="33"/>
  <c r="H1462" i="33"/>
  <c r="A1463" i="33"/>
  <c r="D1463" i="34" s="1"/>
  <c r="B1463" i="33"/>
  <c r="G1463" i="33"/>
  <c r="H1463" i="33"/>
  <c r="A1464" i="33"/>
  <c r="D1464" i="34" s="1"/>
  <c r="B1464" i="33"/>
  <c r="G1464" i="33"/>
  <c r="H1464" i="33"/>
  <c r="A1465" i="33"/>
  <c r="D1465" i="34" s="1"/>
  <c r="B1465" i="33"/>
  <c r="G1465" i="33"/>
  <c r="H1465" i="33"/>
  <c r="A1466" i="33"/>
  <c r="D1466" i="34" s="1"/>
  <c r="B1466" i="33"/>
  <c r="G1466" i="33"/>
  <c r="H1466" i="33"/>
  <c r="A1467" i="33"/>
  <c r="D1467" i="34" s="1"/>
  <c r="B1467" i="33"/>
  <c r="G1467" i="33"/>
  <c r="H1467" i="33"/>
  <c r="A1468" i="33"/>
  <c r="D1468" i="34" s="1"/>
  <c r="B1468" i="33"/>
  <c r="G1468" i="33"/>
  <c r="H1468" i="33"/>
  <c r="A1469" i="33"/>
  <c r="D1469" i="34" s="1"/>
  <c r="B1469" i="33"/>
  <c r="G1469" i="33"/>
  <c r="H1469" i="33"/>
  <c r="A1470" i="33"/>
  <c r="D1470" i="34" s="1"/>
  <c r="B1470" i="33"/>
  <c r="G1470" i="33"/>
  <c r="H1470" i="33"/>
  <c r="A1471" i="33"/>
  <c r="D1471" i="34" s="1"/>
  <c r="B1471" i="33"/>
  <c r="G1471" i="33"/>
  <c r="H1471" i="33"/>
  <c r="A1472" i="33"/>
  <c r="D1472" i="34" s="1"/>
  <c r="B1472" i="33"/>
  <c r="G1472" i="33"/>
  <c r="H1472" i="33"/>
  <c r="A1473" i="33"/>
  <c r="D1473" i="34" s="1"/>
  <c r="B1473" i="33"/>
  <c r="G1473" i="33"/>
  <c r="H1473" i="33"/>
  <c r="A1474" i="33"/>
  <c r="D1474" i="34" s="1"/>
  <c r="B1474" i="33"/>
  <c r="G1474" i="33"/>
  <c r="H1474" i="33"/>
  <c r="A1475" i="33"/>
  <c r="D1475" i="34" s="1"/>
  <c r="B1475" i="33"/>
  <c r="G1475" i="33"/>
  <c r="H1475" i="33"/>
  <c r="A1476" i="33"/>
  <c r="D1476" i="34" s="1"/>
  <c r="B1476" i="33"/>
  <c r="G1476" i="33"/>
  <c r="H1476" i="33"/>
  <c r="A1477" i="33"/>
  <c r="D1477" i="34" s="1"/>
  <c r="B1477" i="33"/>
  <c r="G1477" i="33"/>
  <c r="H1477" i="33"/>
  <c r="A1478" i="33"/>
  <c r="D1478" i="34" s="1"/>
  <c r="B1478" i="33"/>
  <c r="G1478" i="33"/>
  <c r="H1478" i="33"/>
  <c r="A1479" i="33"/>
  <c r="D1479" i="34" s="1"/>
  <c r="B1479" i="33"/>
  <c r="G1479" i="33"/>
  <c r="H1479" i="33"/>
  <c r="A1480" i="33"/>
  <c r="D1480" i="34" s="1"/>
  <c r="B1480" i="33"/>
  <c r="G1480" i="33"/>
  <c r="H1480" i="33"/>
  <c r="A1481" i="33"/>
  <c r="D1481" i="34" s="1"/>
  <c r="B1481" i="33"/>
  <c r="G1481" i="33"/>
  <c r="H1481" i="33"/>
  <c r="A1482" i="33"/>
  <c r="D1482" i="34" s="1"/>
  <c r="B1482" i="33"/>
  <c r="G1482" i="33"/>
  <c r="H1482" i="33"/>
  <c r="A1483" i="33"/>
  <c r="D1483" i="34" s="1"/>
  <c r="B1483" i="33"/>
  <c r="G1483" i="33"/>
  <c r="H1483" i="33"/>
  <c r="A1484" i="33"/>
  <c r="D1484" i="34" s="1"/>
  <c r="B1484" i="33"/>
  <c r="G1484" i="33"/>
  <c r="H1484" i="33"/>
  <c r="A1485" i="33"/>
  <c r="D1485" i="34" s="1"/>
  <c r="B1485" i="33"/>
  <c r="G1485" i="33"/>
  <c r="H1485" i="33"/>
  <c r="A1486" i="33"/>
  <c r="D1486" i="34" s="1"/>
  <c r="B1486" i="33"/>
  <c r="G1486" i="33"/>
  <c r="H1486" i="33"/>
  <c r="A1487" i="33"/>
  <c r="D1487" i="34" s="1"/>
  <c r="B1487" i="33"/>
  <c r="G1487" i="33"/>
  <c r="H1487" i="33"/>
  <c r="A1488" i="33"/>
  <c r="D1488" i="34" s="1"/>
  <c r="B1488" i="33"/>
  <c r="G1488" i="33"/>
  <c r="H1488" i="33"/>
  <c r="A1489" i="33"/>
  <c r="D1489" i="34" s="1"/>
  <c r="B1489" i="33"/>
  <c r="G1489" i="33"/>
  <c r="H1489" i="33"/>
  <c r="A1490" i="33"/>
  <c r="D1490" i="34" s="1"/>
  <c r="B1490" i="33"/>
  <c r="G1490" i="33"/>
  <c r="H1490" i="33"/>
  <c r="A1491" i="33"/>
  <c r="D1491" i="34" s="1"/>
  <c r="B1491" i="33"/>
  <c r="G1491" i="33"/>
  <c r="H1491" i="33"/>
  <c r="A1492" i="33"/>
  <c r="D1492" i="34" s="1"/>
  <c r="B1492" i="33"/>
  <c r="G1492" i="33"/>
  <c r="H1492" i="33"/>
  <c r="A1493" i="33"/>
  <c r="D1493" i="34" s="1"/>
  <c r="B1493" i="33"/>
  <c r="G1493" i="33"/>
  <c r="H1493" i="33"/>
  <c r="A1494" i="33"/>
  <c r="D1494" i="34" s="1"/>
  <c r="B1494" i="33"/>
  <c r="G1494" i="33"/>
  <c r="H1494" i="33"/>
  <c r="A1495" i="33"/>
  <c r="D1495" i="34" s="1"/>
  <c r="B1495" i="33"/>
  <c r="G1495" i="33"/>
  <c r="H1495" i="33"/>
  <c r="A1496" i="33"/>
  <c r="D1496" i="34" s="1"/>
  <c r="B1496" i="33"/>
  <c r="G1496" i="33"/>
  <c r="H1496" i="33"/>
  <c r="A1497" i="33"/>
  <c r="D1497" i="34" s="1"/>
  <c r="B1497" i="33"/>
  <c r="G1497" i="33"/>
  <c r="H1497" i="33"/>
  <c r="A1498" i="33"/>
  <c r="D1498" i="34" s="1"/>
  <c r="B1498" i="33"/>
  <c r="G1498" i="33"/>
  <c r="H1498" i="33"/>
  <c r="A1499" i="33"/>
  <c r="D1499" i="34" s="1"/>
  <c r="B1499" i="33"/>
  <c r="G1499" i="33"/>
  <c r="H1499" i="33"/>
  <c r="A1500" i="33"/>
  <c r="D1500" i="34" s="1"/>
  <c r="B1500" i="33"/>
  <c r="G1500" i="33"/>
  <c r="H1500" i="33"/>
  <c r="A1501" i="33"/>
  <c r="D1501" i="34" s="1"/>
  <c r="B1501" i="33"/>
  <c r="G1501" i="33"/>
  <c r="H1501" i="33"/>
  <c r="A1502" i="33"/>
  <c r="D1502" i="34" s="1"/>
  <c r="B1502" i="33"/>
  <c r="G1502" i="33"/>
  <c r="H1502" i="33"/>
  <c r="A1503" i="33"/>
  <c r="D1503" i="34" s="1"/>
  <c r="B1503" i="33"/>
  <c r="G1503" i="33"/>
  <c r="H1503" i="33"/>
  <c r="A1504" i="33"/>
  <c r="D1504" i="34" s="1"/>
  <c r="B1504" i="33"/>
  <c r="G1504" i="33"/>
  <c r="H1504" i="33"/>
  <c r="A1505" i="33"/>
  <c r="D1505" i="34" s="1"/>
  <c r="B1505" i="33"/>
  <c r="G1505" i="33"/>
  <c r="H1505" i="33"/>
  <c r="A1506" i="33"/>
  <c r="D1506" i="34" s="1"/>
  <c r="B1506" i="33"/>
  <c r="G1506" i="33"/>
  <c r="H1506" i="33"/>
  <c r="A1507" i="33"/>
  <c r="D1507" i="34" s="1"/>
  <c r="B1507" i="33"/>
  <c r="G1507" i="33"/>
  <c r="H1507" i="33"/>
  <c r="A1508" i="33"/>
  <c r="D1508" i="34" s="1"/>
  <c r="B1508" i="33"/>
  <c r="G1508" i="33"/>
  <c r="H1508" i="33"/>
  <c r="A1509" i="33"/>
  <c r="D1509" i="34" s="1"/>
  <c r="B1509" i="33"/>
  <c r="G1509" i="33"/>
  <c r="H1509" i="33"/>
  <c r="A1510" i="33"/>
  <c r="D1510" i="34" s="1"/>
  <c r="B1510" i="33"/>
  <c r="G1510" i="33"/>
  <c r="H1510" i="33"/>
  <c r="A1511" i="33"/>
  <c r="D1511" i="34" s="1"/>
  <c r="B1511" i="33"/>
  <c r="G1511" i="33"/>
  <c r="H1511" i="33"/>
  <c r="A1512" i="33"/>
  <c r="D1512" i="34" s="1"/>
  <c r="B1512" i="33"/>
  <c r="G1512" i="33"/>
  <c r="H1512" i="33"/>
  <c r="A1513" i="33"/>
  <c r="D1513" i="34" s="1"/>
  <c r="B1513" i="33"/>
  <c r="G1513" i="33"/>
  <c r="H1513" i="33"/>
  <c r="A1514" i="33"/>
  <c r="D1514" i="34" s="1"/>
  <c r="B1514" i="33"/>
  <c r="G1514" i="33"/>
  <c r="H1514" i="33"/>
  <c r="A1515" i="33"/>
  <c r="D1515" i="34" s="1"/>
  <c r="B1515" i="33"/>
  <c r="G1515" i="33"/>
  <c r="H1515" i="33"/>
  <c r="A1516" i="33"/>
  <c r="D1516" i="34" s="1"/>
  <c r="B1516" i="33"/>
  <c r="G1516" i="33"/>
  <c r="H1516" i="33"/>
  <c r="A1517" i="33"/>
  <c r="D1517" i="34" s="1"/>
  <c r="B1517" i="33"/>
  <c r="G1517" i="33"/>
  <c r="H1517" i="33"/>
  <c r="A1518" i="33"/>
  <c r="D1518" i="34" s="1"/>
  <c r="B1518" i="33"/>
  <c r="G1518" i="33"/>
  <c r="H1518" i="33"/>
  <c r="A1519" i="33"/>
  <c r="D1519" i="34" s="1"/>
  <c r="B1519" i="33"/>
  <c r="G1519" i="33"/>
  <c r="H1519" i="33"/>
  <c r="A1520" i="33"/>
  <c r="D1520" i="34" s="1"/>
  <c r="B1520" i="33"/>
  <c r="G1520" i="33"/>
  <c r="H1520" i="33"/>
  <c r="A1521" i="33"/>
  <c r="D1521" i="34" s="1"/>
  <c r="B1521" i="33"/>
  <c r="G1521" i="33"/>
  <c r="H1521" i="33"/>
  <c r="A1522" i="33"/>
  <c r="D1522" i="34" s="1"/>
  <c r="B1522" i="33"/>
  <c r="G1522" i="33"/>
  <c r="H1522" i="33"/>
  <c r="A1523" i="33"/>
  <c r="D1523" i="34" s="1"/>
  <c r="B1523" i="33"/>
  <c r="G1523" i="33"/>
  <c r="H1523" i="33"/>
  <c r="A1524" i="33"/>
  <c r="D1524" i="34" s="1"/>
  <c r="B1524" i="33"/>
  <c r="G1524" i="33"/>
  <c r="H1524" i="33"/>
  <c r="A1525" i="33"/>
  <c r="D1525" i="34" s="1"/>
  <c r="B1525" i="33"/>
  <c r="G1525" i="33"/>
  <c r="H1525" i="33"/>
  <c r="A1526" i="33"/>
  <c r="D1526" i="34" s="1"/>
  <c r="B1526" i="33"/>
  <c r="G1526" i="33"/>
  <c r="H1526" i="33"/>
  <c r="A1527" i="33"/>
  <c r="D1527" i="34" s="1"/>
  <c r="B1527" i="33"/>
  <c r="G1527" i="33"/>
  <c r="H1527" i="33"/>
  <c r="A1528" i="33"/>
  <c r="D1528" i="34" s="1"/>
  <c r="B1528" i="33"/>
  <c r="G1528" i="33"/>
  <c r="H1528" i="33"/>
  <c r="A1529" i="33"/>
  <c r="D1529" i="34" s="1"/>
  <c r="B1529" i="33"/>
  <c r="G1529" i="33"/>
  <c r="H1529" i="33"/>
  <c r="A1530" i="33"/>
  <c r="D1530" i="34" s="1"/>
  <c r="B1530" i="33"/>
  <c r="G1530" i="33"/>
  <c r="H1530" i="33"/>
  <c r="A1531" i="33"/>
  <c r="D1531" i="34" s="1"/>
  <c r="B1531" i="33"/>
  <c r="G1531" i="33"/>
  <c r="H1531" i="33"/>
  <c r="A1532" i="33"/>
  <c r="D1532" i="34" s="1"/>
  <c r="B1532" i="33"/>
  <c r="G1532" i="33"/>
  <c r="H1532" i="33"/>
  <c r="A1533" i="33"/>
  <c r="D1533" i="34" s="1"/>
  <c r="B1533" i="33"/>
  <c r="G1533" i="33"/>
  <c r="H1533" i="33"/>
  <c r="A1534" i="33"/>
  <c r="D1534" i="34" s="1"/>
  <c r="B1534" i="33"/>
  <c r="G1534" i="33"/>
  <c r="H1534" i="33"/>
  <c r="A1535" i="33"/>
  <c r="D1535" i="34" s="1"/>
  <c r="B1535" i="33"/>
  <c r="G1535" i="33"/>
  <c r="H1535" i="33"/>
  <c r="A1536" i="33"/>
  <c r="D1536" i="34" s="1"/>
  <c r="B1536" i="33"/>
  <c r="G1536" i="33"/>
  <c r="H1536" i="33"/>
  <c r="A1537" i="33"/>
  <c r="D1537" i="34" s="1"/>
  <c r="B1537" i="33"/>
  <c r="G1537" i="33"/>
  <c r="H1537" i="33"/>
  <c r="A1538" i="33"/>
  <c r="D1538" i="34" s="1"/>
  <c r="B1538" i="33"/>
  <c r="G1538" i="33"/>
  <c r="H1538" i="33"/>
  <c r="A1539" i="33"/>
  <c r="D1539" i="34" s="1"/>
  <c r="B1539" i="33"/>
  <c r="G1539" i="33"/>
  <c r="H1539" i="33"/>
  <c r="A1540" i="33"/>
  <c r="D1540" i="34" s="1"/>
  <c r="B1540" i="33"/>
  <c r="G1540" i="33"/>
  <c r="H1540" i="33"/>
  <c r="A1541" i="33"/>
  <c r="D1541" i="34" s="1"/>
  <c r="B1541" i="33"/>
  <c r="G1541" i="33"/>
  <c r="H1541" i="33"/>
  <c r="A1542" i="33"/>
  <c r="D1542" i="34" s="1"/>
  <c r="B1542" i="33"/>
  <c r="G1542" i="33"/>
  <c r="H1542" i="33"/>
  <c r="A1543" i="33"/>
  <c r="D1543" i="34" s="1"/>
  <c r="B1543" i="33"/>
  <c r="G1543" i="33"/>
  <c r="H1543" i="33"/>
  <c r="A1544" i="33"/>
  <c r="D1544" i="34" s="1"/>
  <c r="B1544" i="33"/>
  <c r="G1544" i="33"/>
  <c r="H1544" i="33"/>
  <c r="A1545" i="33"/>
  <c r="D1545" i="34" s="1"/>
  <c r="B1545" i="33"/>
  <c r="G1545" i="33"/>
  <c r="H1545" i="33"/>
  <c r="A1546" i="33"/>
  <c r="D1546" i="34" s="1"/>
  <c r="B1546" i="33"/>
  <c r="G1546" i="33"/>
  <c r="H1546" i="33"/>
  <c r="A1547" i="33"/>
  <c r="D1547" i="34" s="1"/>
  <c r="B1547" i="33"/>
  <c r="G1547" i="33"/>
  <c r="H1547" i="33"/>
  <c r="A1548" i="33"/>
  <c r="D1548" i="34" s="1"/>
  <c r="B1548" i="33"/>
  <c r="G1548" i="33"/>
  <c r="H1548" i="33"/>
  <c r="A1549" i="33"/>
  <c r="D1549" i="34" s="1"/>
  <c r="B1549" i="33"/>
  <c r="G1549" i="33"/>
  <c r="H1549" i="33"/>
  <c r="A1550" i="33"/>
  <c r="D1550" i="34" s="1"/>
  <c r="B1550" i="33"/>
  <c r="G1550" i="33"/>
  <c r="H1550" i="33"/>
  <c r="A1551" i="33"/>
  <c r="D1551" i="34" s="1"/>
  <c r="B1551" i="33"/>
  <c r="G1551" i="33"/>
  <c r="H1551" i="33"/>
  <c r="A1552" i="33"/>
  <c r="D1552" i="34" s="1"/>
  <c r="B1552" i="33"/>
  <c r="G1552" i="33"/>
  <c r="H1552" i="33"/>
  <c r="A1553" i="33"/>
  <c r="D1553" i="34" s="1"/>
  <c r="B1553" i="33"/>
  <c r="G1553" i="33"/>
  <c r="H1553" i="33"/>
  <c r="A1554" i="33"/>
  <c r="D1554" i="34" s="1"/>
  <c r="B1554" i="33"/>
  <c r="G1554" i="33"/>
  <c r="H1554" i="33"/>
  <c r="A1555" i="33"/>
  <c r="D1555" i="34" s="1"/>
  <c r="B1555" i="33"/>
  <c r="G1555" i="33"/>
  <c r="H1555" i="33"/>
  <c r="A1556" i="33"/>
  <c r="D1556" i="34" s="1"/>
  <c r="B1556" i="33"/>
  <c r="G1556" i="33"/>
  <c r="H1556" i="33"/>
  <c r="A1557" i="33"/>
  <c r="D1557" i="34" s="1"/>
  <c r="B1557" i="33"/>
  <c r="G1557" i="33"/>
  <c r="H1557" i="33"/>
  <c r="A1558" i="33"/>
  <c r="D1558" i="34" s="1"/>
  <c r="B1558" i="33"/>
  <c r="G1558" i="33"/>
  <c r="H1558" i="33"/>
  <c r="A1559" i="33"/>
  <c r="D1559" i="34" s="1"/>
  <c r="B1559" i="33"/>
  <c r="G1559" i="33"/>
  <c r="H1559" i="33"/>
  <c r="A1560" i="33"/>
  <c r="D1560" i="34" s="1"/>
  <c r="B1560" i="33"/>
  <c r="G1560" i="33"/>
  <c r="H1560" i="33"/>
  <c r="A1561" i="33"/>
  <c r="D1561" i="34" s="1"/>
  <c r="B1561" i="33"/>
  <c r="G1561" i="33"/>
  <c r="H1561" i="33"/>
  <c r="A1562" i="33"/>
  <c r="D1562" i="34" s="1"/>
  <c r="B1562" i="33"/>
  <c r="G1562" i="33"/>
  <c r="H1562" i="33"/>
  <c r="A1563" i="33"/>
  <c r="D1563" i="34" s="1"/>
  <c r="B1563" i="33"/>
  <c r="G1563" i="33"/>
  <c r="H1563" i="33"/>
  <c r="A1564" i="33"/>
  <c r="D1564" i="34" s="1"/>
  <c r="B1564" i="33"/>
  <c r="G1564" i="33"/>
  <c r="H1564" i="33"/>
  <c r="A1565" i="33"/>
  <c r="D1565" i="34" s="1"/>
  <c r="B1565" i="33"/>
  <c r="G1565" i="33"/>
  <c r="H1565" i="33"/>
  <c r="A1566" i="33"/>
  <c r="D1566" i="34" s="1"/>
  <c r="B1566" i="33"/>
  <c r="G1566" i="33"/>
  <c r="H1566" i="33"/>
  <c r="A1567" i="33"/>
  <c r="D1567" i="34" s="1"/>
  <c r="B1567" i="33"/>
  <c r="G1567" i="33"/>
  <c r="H1567" i="33"/>
  <c r="A1568" i="33"/>
  <c r="D1568" i="34" s="1"/>
  <c r="B1568" i="33"/>
  <c r="G1568" i="33"/>
  <c r="H1568" i="33"/>
  <c r="A1569" i="33"/>
  <c r="D1569" i="34" s="1"/>
  <c r="B1569" i="33"/>
  <c r="G1569" i="33"/>
  <c r="H1569" i="33"/>
  <c r="A1570" i="33"/>
  <c r="D1570" i="34" s="1"/>
  <c r="B1570" i="33"/>
  <c r="G1570" i="33"/>
  <c r="H1570" i="33"/>
  <c r="A1571" i="33"/>
  <c r="D1571" i="34" s="1"/>
  <c r="B1571" i="33"/>
  <c r="G1571" i="33"/>
  <c r="H1571" i="33"/>
  <c r="A1572" i="33"/>
  <c r="D1572" i="34" s="1"/>
  <c r="B1572" i="33"/>
  <c r="G1572" i="33"/>
  <c r="H1572" i="33"/>
  <c r="A1573" i="33"/>
  <c r="D1573" i="34" s="1"/>
  <c r="B1573" i="33"/>
  <c r="G1573" i="33"/>
  <c r="H1573" i="33"/>
  <c r="A1574" i="33"/>
  <c r="D1574" i="34" s="1"/>
  <c r="B1574" i="33"/>
  <c r="G1574" i="33"/>
  <c r="H1574" i="33"/>
  <c r="A1575" i="33"/>
  <c r="D1575" i="34" s="1"/>
  <c r="B1575" i="33"/>
  <c r="G1575" i="33"/>
  <c r="H1575" i="33"/>
  <c r="A1576" i="33"/>
  <c r="D1576" i="34" s="1"/>
  <c r="B1576" i="33"/>
  <c r="G1576" i="33"/>
  <c r="H1576" i="33"/>
  <c r="A1577" i="33"/>
  <c r="D1577" i="34" s="1"/>
  <c r="B1577" i="33"/>
  <c r="G1577" i="33"/>
  <c r="H1577" i="33"/>
  <c r="A1578" i="33"/>
  <c r="D1578" i="34" s="1"/>
  <c r="B1578" i="33"/>
  <c r="G1578" i="33"/>
  <c r="H1578" i="33"/>
  <c r="A1579" i="33"/>
  <c r="D1579" i="34" s="1"/>
  <c r="B1579" i="33"/>
  <c r="G1579" i="33"/>
  <c r="H1579" i="33"/>
  <c r="A1580" i="33"/>
  <c r="D1580" i="34" s="1"/>
  <c r="B1580" i="33"/>
  <c r="G1580" i="33"/>
  <c r="H1580" i="33"/>
  <c r="A1581" i="33"/>
  <c r="D1581" i="34" s="1"/>
  <c r="B1581" i="33"/>
  <c r="G1581" i="33"/>
  <c r="H1581" i="33"/>
  <c r="A1582" i="33"/>
  <c r="D1582" i="34" s="1"/>
  <c r="B1582" i="33"/>
  <c r="G1582" i="33"/>
  <c r="H1582" i="33"/>
  <c r="A1583" i="33"/>
  <c r="D1583" i="34" s="1"/>
  <c r="B1583" i="33"/>
  <c r="G1583" i="33"/>
  <c r="H1583" i="33"/>
  <c r="A1584" i="33"/>
  <c r="D1584" i="34" s="1"/>
  <c r="B1584" i="33"/>
  <c r="G1584" i="33"/>
  <c r="H1584" i="33"/>
  <c r="A1585" i="33"/>
  <c r="D1585" i="34" s="1"/>
  <c r="B1585" i="33"/>
  <c r="G1585" i="33"/>
  <c r="H1585" i="33"/>
  <c r="A1586" i="33"/>
  <c r="D1586" i="34" s="1"/>
  <c r="B1586" i="33"/>
  <c r="G1586" i="33"/>
  <c r="H1586" i="33"/>
  <c r="A1587" i="33"/>
  <c r="D1587" i="34" s="1"/>
  <c r="B1587" i="33"/>
  <c r="G1587" i="33"/>
  <c r="H1587" i="33"/>
  <c r="A1588" i="33"/>
  <c r="D1588" i="34" s="1"/>
  <c r="B1588" i="33"/>
  <c r="G1588" i="33"/>
  <c r="H1588" i="33"/>
  <c r="A1589" i="33"/>
  <c r="D1589" i="34" s="1"/>
  <c r="B1589" i="33"/>
  <c r="G1589" i="33"/>
  <c r="H1589" i="33"/>
  <c r="A1590" i="33"/>
  <c r="D1590" i="34" s="1"/>
  <c r="B1590" i="33"/>
  <c r="G1590" i="33"/>
  <c r="H1590" i="33"/>
  <c r="A1591" i="33"/>
  <c r="D1591" i="34" s="1"/>
  <c r="B1591" i="33"/>
  <c r="G1591" i="33"/>
  <c r="H1591" i="33"/>
  <c r="A1592" i="33"/>
  <c r="D1592" i="34" s="1"/>
  <c r="B1592" i="33"/>
  <c r="G1592" i="33"/>
  <c r="H1592" i="33"/>
  <c r="A1593" i="33"/>
  <c r="D1593" i="34" s="1"/>
  <c r="B1593" i="33"/>
  <c r="G1593" i="33"/>
  <c r="H1593" i="33"/>
  <c r="A1594" i="33"/>
  <c r="D1594" i="34" s="1"/>
  <c r="B1594" i="33"/>
  <c r="G1594" i="33"/>
  <c r="H1594" i="33"/>
  <c r="A1595" i="33"/>
  <c r="D1595" i="34" s="1"/>
  <c r="B1595" i="33"/>
  <c r="G1595" i="33"/>
  <c r="H1595" i="33"/>
  <c r="A1596" i="33"/>
  <c r="D1596" i="34" s="1"/>
  <c r="B1596" i="33"/>
  <c r="G1596" i="33"/>
  <c r="H1596" i="33"/>
  <c r="A1597" i="33"/>
  <c r="D1597" i="34" s="1"/>
  <c r="B1597" i="33"/>
  <c r="G1597" i="33"/>
  <c r="H1597" i="33"/>
  <c r="A1598" i="33"/>
  <c r="D1598" i="34" s="1"/>
  <c r="B1598" i="33"/>
  <c r="G1598" i="33"/>
  <c r="H1598" i="33"/>
  <c r="A1599" i="33"/>
  <c r="D1599" i="34" s="1"/>
  <c r="B1599" i="33"/>
  <c r="G1599" i="33"/>
  <c r="H1599" i="33"/>
  <c r="A1600" i="33"/>
  <c r="D1600" i="34" s="1"/>
  <c r="B1600" i="33"/>
  <c r="G1600" i="33"/>
  <c r="H1600" i="33"/>
  <c r="A1601" i="33"/>
  <c r="D1601" i="34" s="1"/>
  <c r="B1601" i="33"/>
  <c r="G1601" i="33"/>
  <c r="H1601" i="33"/>
  <c r="A1602" i="33"/>
  <c r="D1602" i="34" s="1"/>
  <c r="B1602" i="33"/>
  <c r="G1602" i="33"/>
  <c r="H1602" i="33"/>
  <c r="A1603" i="33"/>
  <c r="D1603" i="34" s="1"/>
  <c r="B1603" i="33"/>
  <c r="G1603" i="33"/>
  <c r="H1603" i="33"/>
  <c r="A1604" i="33"/>
  <c r="D1604" i="34" s="1"/>
  <c r="B1604" i="33"/>
  <c r="G1604" i="33"/>
  <c r="H1604" i="33"/>
  <c r="A1605" i="33"/>
  <c r="D1605" i="34" s="1"/>
  <c r="B1605" i="33"/>
  <c r="G1605" i="33"/>
  <c r="H1605" i="33"/>
  <c r="A1606" i="33"/>
  <c r="D1606" i="34" s="1"/>
  <c r="B1606" i="33"/>
  <c r="G1606" i="33"/>
  <c r="H1606" i="33"/>
  <c r="A1607" i="33"/>
  <c r="D1607" i="34" s="1"/>
  <c r="B1607" i="33"/>
  <c r="G1607" i="33"/>
  <c r="H1607" i="33"/>
  <c r="A1608" i="33"/>
  <c r="D1608" i="34" s="1"/>
  <c r="B1608" i="33"/>
  <c r="G1608" i="33"/>
  <c r="H1608" i="33"/>
  <c r="A1609" i="33"/>
  <c r="D1609" i="34" s="1"/>
  <c r="B1609" i="33"/>
  <c r="G1609" i="33"/>
  <c r="H1609" i="33"/>
  <c r="A1610" i="33"/>
  <c r="D1610" i="34" s="1"/>
  <c r="B1610" i="33"/>
  <c r="G1610" i="33"/>
  <c r="H1610" i="33"/>
  <c r="A1611" i="33"/>
  <c r="D1611" i="34" s="1"/>
  <c r="B1611" i="33"/>
  <c r="G1611" i="33"/>
  <c r="H1611" i="33"/>
  <c r="A1612" i="33"/>
  <c r="D1612" i="34" s="1"/>
  <c r="B1612" i="33"/>
  <c r="G1612" i="33"/>
  <c r="H1612" i="33"/>
  <c r="A1613" i="33"/>
  <c r="D1613" i="34" s="1"/>
  <c r="B1613" i="33"/>
  <c r="G1613" i="33"/>
  <c r="H1613" i="33"/>
  <c r="A1614" i="33"/>
  <c r="D1614" i="34" s="1"/>
  <c r="B1614" i="33"/>
  <c r="G1614" i="33"/>
  <c r="H1614" i="33"/>
  <c r="A1615" i="33"/>
  <c r="D1615" i="34" s="1"/>
  <c r="B1615" i="33"/>
  <c r="G1615" i="33"/>
  <c r="H1615" i="33"/>
  <c r="A1616" i="33"/>
  <c r="D1616" i="34" s="1"/>
  <c r="B1616" i="33"/>
  <c r="G1616" i="33"/>
  <c r="H1616" i="33"/>
  <c r="A1617" i="33"/>
  <c r="D1617" i="34" s="1"/>
  <c r="B1617" i="33"/>
  <c r="G1617" i="33"/>
  <c r="H1617" i="33"/>
  <c r="A1618" i="33"/>
  <c r="D1618" i="34" s="1"/>
  <c r="B1618" i="33"/>
  <c r="G1618" i="33"/>
  <c r="H1618" i="33"/>
  <c r="A1619" i="33"/>
  <c r="D1619" i="34" s="1"/>
  <c r="B1619" i="33"/>
  <c r="G1619" i="33"/>
  <c r="H1619" i="33"/>
  <c r="A1620" i="33"/>
  <c r="D1620" i="34" s="1"/>
  <c r="B1620" i="33"/>
  <c r="G1620" i="33"/>
  <c r="H1620" i="33"/>
  <c r="A1621" i="33"/>
  <c r="D1621" i="34" s="1"/>
  <c r="B1621" i="33"/>
  <c r="G1621" i="33"/>
  <c r="H1621" i="33"/>
  <c r="A1622" i="33"/>
  <c r="D1622" i="34" s="1"/>
  <c r="B1622" i="33"/>
  <c r="G1622" i="33"/>
  <c r="H1622" i="33"/>
  <c r="A1623" i="33"/>
  <c r="D1623" i="34" s="1"/>
  <c r="B1623" i="33"/>
  <c r="G1623" i="33"/>
  <c r="H1623" i="33"/>
  <c r="A1624" i="33"/>
  <c r="D1624" i="34" s="1"/>
  <c r="B1624" i="33"/>
  <c r="G1624" i="33"/>
  <c r="H1624" i="33"/>
  <c r="A1625" i="33"/>
  <c r="D1625" i="34" s="1"/>
  <c r="B1625" i="33"/>
  <c r="G1625" i="33"/>
  <c r="H1625" i="33"/>
  <c r="A1626" i="33"/>
  <c r="D1626" i="34" s="1"/>
  <c r="B1626" i="33"/>
  <c r="G1626" i="33"/>
  <c r="H1626" i="33"/>
  <c r="A1627" i="33"/>
  <c r="D1627" i="34" s="1"/>
  <c r="B1627" i="33"/>
  <c r="G1627" i="33"/>
  <c r="H1627" i="33"/>
  <c r="A1628" i="33"/>
  <c r="D1628" i="34" s="1"/>
  <c r="B1628" i="33"/>
  <c r="G1628" i="33"/>
  <c r="H1628" i="33"/>
  <c r="A1629" i="33"/>
  <c r="D1629" i="34" s="1"/>
  <c r="B1629" i="33"/>
  <c r="G1629" i="33"/>
  <c r="H1629" i="33"/>
  <c r="A1630" i="33"/>
  <c r="D1630" i="34" s="1"/>
  <c r="B1630" i="33"/>
  <c r="G1630" i="33"/>
  <c r="H1630" i="33"/>
  <c r="A1631" i="33"/>
  <c r="D1631" i="34" s="1"/>
  <c r="B1631" i="33"/>
  <c r="G1631" i="33"/>
  <c r="H1631" i="33"/>
  <c r="A1632" i="33"/>
  <c r="D1632" i="34" s="1"/>
  <c r="B1632" i="33"/>
  <c r="G1632" i="33"/>
  <c r="H1632" i="33"/>
  <c r="A1633" i="33"/>
  <c r="D1633" i="34" s="1"/>
  <c r="B1633" i="33"/>
  <c r="G1633" i="33"/>
  <c r="H1633" i="33"/>
  <c r="A1634" i="33"/>
  <c r="D1634" i="34" s="1"/>
  <c r="B1634" i="33"/>
  <c r="G1634" i="33"/>
  <c r="H1634" i="33"/>
  <c r="A1635" i="33"/>
  <c r="D1635" i="34" s="1"/>
  <c r="B1635" i="33"/>
  <c r="G1635" i="33"/>
  <c r="H1635" i="33"/>
  <c r="A1636" i="33"/>
  <c r="D1636" i="34" s="1"/>
  <c r="B1636" i="33"/>
  <c r="G1636" i="33"/>
  <c r="H1636" i="33"/>
  <c r="A1637" i="33"/>
  <c r="D1637" i="34" s="1"/>
  <c r="B1637" i="33"/>
  <c r="G1637" i="33"/>
  <c r="H1637" i="33"/>
  <c r="A1638" i="33"/>
  <c r="D1638" i="34" s="1"/>
  <c r="B1638" i="33"/>
  <c r="G1638" i="33"/>
  <c r="H1638" i="33"/>
  <c r="A1639" i="33"/>
  <c r="D1639" i="34" s="1"/>
  <c r="B1639" i="33"/>
  <c r="G1639" i="33"/>
  <c r="H1639" i="33"/>
  <c r="A1640" i="33"/>
  <c r="D1640" i="34" s="1"/>
  <c r="B1640" i="33"/>
  <c r="G1640" i="33"/>
  <c r="H1640" i="33"/>
  <c r="A1641" i="33"/>
  <c r="D1641" i="34" s="1"/>
  <c r="B1641" i="33"/>
  <c r="G1641" i="33"/>
  <c r="H1641" i="33"/>
  <c r="A1642" i="33"/>
  <c r="D1642" i="34" s="1"/>
  <c r="B1642" i="33"/>
  <c r="G1642" i="33"/>
  <c r="H1642" i="33"/>
  <c r="A1643" i="33"/>
  <c r="D1643" i="34" s="1"/>
  <c r="B1643" i="33"/>
  <c r="G1643" i="33"/>
  <c r="H1643" i="33"/>
  <c r="A1644" i="33"/>
  <c r="D1644" i="34" s="1"/>
  <c r="B1644" i="33"/>
  <c r="G1644" i="33"/>
  <c r="H1644" i="33"/>
  <c r="A1645" i="33"/>
  <c r="D1645" i="34" s="1"/>
  <c r="B1645" i="33"/>
  <c r="G1645" i="33"/>
  <c r="H1645" i="33"/>
  <c r="A1646" i="33"/>
  <c r="D1646" i="34" s="1"/>
  <c r="B1646" i="33"/>
  <c r="G1646" i="33"/>
  <c r="H1646" i="33"/>
  <c r="A1647" i="33"/>
  <c r="D1647" i="34" s="1"/>
  <c r="B1647" i="33"/>
  <c r="G1647" i="33"/>
  <c r="H1647" i="33"/>
  <c r="A1648" i="33"/>
  <c r="D1648" i="34" s="1"/>
  <c r="B1648" i="33"/>
  <c r="G1648" i="33"/>
  <c r="H1648" i="33"/>
  <c r="A1649" i="33"/>
  <c r="D1649" i="34" s="1"/>
  <c r="B1649" i="33"/>
  <c r="G1649" i="33"/>
  <c r="H1649" i="33"/>
  <c r="A1650" i="33"/>
  <c r="D1650" i="34" s="1"/>
  <c r="B1650" i="33"/>
  <c r="G1650" i="33"/>
  <c r="H1650" i="33"/>
  <c r="A1651" i="33"/>
  <c r="D1651" i="34" s="1"/>
  <c r="B1651" i="33"/>
  <c r="G1651" i="33"/>
  <c r="H1651" i="33"/>
  <c r="A1652" i="33"/>
  <c r="D1652" i="34" s="1"/>
  <c r="B1652" i="33"/>
  <c r="G1652" i="33"/>
  <c r="H1652" i="33"/>
  <c r="A1653" i="33"/>
  <c r="D1653" i="34" s="1"/>
  <c r="B1653" i="33"/>
  <c r="G1653" i="33"/>
  <c r="H1653" i="33"/>
  <c r="A1654" i="33"/>
  <c r="D1654" i="34" s="1"/>
  <c r="B1654" i="33"/>
  <c r="G1654" i="33"/>
  <c r="H1654" i="33"/>
  <c r="A1655" i="33"/>
  <c r="D1655" i="34" s="1"/>
  <c r="B1655" i="33"/>
  <c r="G1655" i="33"/>
  <c r="H1655" i="33"/>
  <c r="A1656" i="33"/>
  <c r="D1656" i="34" s="1"/>
  <c r="B1656" i="33"/>
  <c r="G1656" i="33"/>
  <c r="H1656" i="33"/>
  <c r="A1657" i="33"/>
  <c r="D1657" i="34" s="1"/>
  <c r="B1657" i="33"/>
  <c r="G1657" i="33"/>
  <c r="H1657" i="33"/>
  <c r="A1658" i="33"/>
  <c r="D1658" i="34" s="1"/>
  <c r="B1658" i="33"/>
  <c r="G1658" i="33"/>
  <c r="H1658" i="33"/>
  <c r="A1659" i="33"/>
  <c r="D1659" i="34" s="1"/>
  <c r="B1659" i="33"/>
  <c r="G1659" i="33"/>
  <c r="H1659" i="33"/>
  <c r="A1660" i="33"/>
  <c r="D1660" i="34" s="1"/>
  <c r="B1660" i="33"/>
  <c r="G1660" i="33"/>
  <c r="H1660" i="33"/>
  <c r="A1661" i="33"/>
  <c r="D1661" i="34" s="1"/>
  <c r="B1661" i="33"/>
  <c r="G1661" i="33"/>
  <c r="H1661" i="33"/>
  <c r="A1662" i="33"/>
  <c r="D1662" i="34" s="1"/>
  <c r="B1662" i="33"/>
  <c r="G1662" i="33"/>
  <c r="H1662" i="33"/>
  <c r="A1663" i="33"/>
  <c r="D1663" i="34" s="1"/>
  <c r="B1663" i="33"/>
  <c r="G1663" i="33"/>
  <c r="H1663" i="33"/>
  <c r="A1664" i="33"/>
  <c r="D1664" i="34" s="1"/>
  <c r="B1664" i="33"/>
  <c r="G1664" i="33"/>
  <c r="H1664" i="33"/>
  <c r="A1665" i="33"/>
  <c r="D1665" i="34" s="1"/>
  <c r="B1665" i="33"/>
  <c r="G1665" i="33"/>
  <c r="H1665" i="33"/>
  <c r="A1666" i="33"/>
  <c r="D1666" i="34" s="1"/>
  <c r="B1666" i="33"/>
  <c r="G1666" i="33"/>
  <c r="H1666" i="33"/>
  <c r="A1667" i="33"/>
  <c r="D1667" i="34" s="1"/>
  <c r="B1667" i="33"/>
  <c r="G1667" i="33"/>
  <c r="H1667" i="33"/>
  <c r="A1668" i="33"/>
  <c r="D1668" i="34" s="1"/>
  <c r="B1668" i="33"/>
  <c r="G1668" i="33"/>
  <c r="H1668" i="33"/>
  <c r="A1669" i="33"/>
  <c r="D1669" i="34" s="1"/>
  <c r="B1669" i="33"/>
  <c r="G1669" i="33"/>
  <c r="H1669" i="33"/>
  <c r="A1670" i="33"/>
  <c r="D1670" i="34" s="1"/>
  <c r="B1670" i="33"/>
  <c r="G1670" i="33"/>
  <c r="H1670" i="33"/>
  <c r="A1671" i="33"/>
  <c r="D1671" i="34" s="1"/>
  <c r="B1671" i="33"/>
  <c r="G1671" i="33"/>
  <c r="H1671" i="33"/>
  <c r="A1672" i="33"/>
  <c r="D1672" i="34" s="1"/>
  <c r="B1672" i="33"/>
  <c r="G1672" i="33"/>
  <c r="H1672" i="33"/>
  <c r="A1673" i="33"/>
  <c r="D1673" i="34" s="1"/>
  <c r="B1673" i="33"/>
  <c r="G1673" i="33"/>
  <c r="H1673" i="33"/>
  <c r="A1674" i="33"/>
  <c r="D1674" i="34" s="1"/>
  <c r="B1674" i="33"/>
  <c r="G1674" i="33"/>
  <c r="H1674" i="33"/>
  <c r="A1675" i="33"/>
  <c r="D1675" i="34" s="1"/>
  <c r="B1675" i="33"/>
  <c r="G1675" i="33"/>
  <c r="H1675" i="33"/>
  <c r="A1676" i="33"/>
  <c r="D1676" i="34" s="1"/>
  <c r="B1676" i="33"/>
  <c r="G1676" i="33"/>
  <c r="H1676" i="33"/>
  <c r="A1677" i="33"/>
  <c r="D1677" i="34" s="1"/>
  <c r="B1677" i="33"/>
  <c r="G1677" i="33"/>
  <c r="H1677" i="33"/>
  <c r="A1678" i="33"/>
  <c r="D1678" i="34" s="1"/>
  <c r="B1678" i="33"/>
  <c r="G1678" i="33"/>
  <c r="H1678" i="33"/>
  <c r="A1679" i="33"/>
  <c r="D1679" i="34" s="1"/>
  <c r="B1679" i="33"/>
  <c r="G1679" i="33"/>
  <c r="H1679" i="33"/>
  <c r="A1680" i="33"/>
  <c r="D1680" i="34" s="1"/>
  <c r="B1680" i="33"/>
  <c r="G1680" i="33"/>
  <c r="H1680" i="33"/>
  <c r="A1681" i="33"/>
  <c r="D1681" i="34" s="1"/>
  <c r="B1681" i="33"/>
  <c r="G1681" i="33"/>
  <c r="H1681" i="33"/>
  <c r="A1682" i="33"/>
  <c r="D1682" i="34" s="1"/>
  <c r="B1682" i="33"/>
  <c r="G1682" i="33"/>
  <c r="H1682" i="33"/>
  <c r="A1683" i="33"/>
  <c r="D1683" i="34" s="1"/>
  <c r="B1683" i="33"/>
  <c r="G1683" i="33"/>
  <c r="H1683" i="33"/>
  <c r="A1684" i="33"/>
  <c r="D1684" i="34" s="1"/>
  <c r="B1684" i="33"/>
  <c r="G1684" i="33"/>
  <c r="H1684" i="33"/>
  <c r="A1685" i="33"/>
  <c r="D1685" i="34" s="1"/>
  <c r="B1685" i="33"/>
  <c r="G1685" i="33"/>
  <c r="H1685" i="33"/>
  <c r="A1686" i="33"/>
  <c r="D1686" i="34" s="1"/>
  <c r="B1686" i="33"/>
  <c r="G1686" i="33"/>
  <c r="H1686" i="33"/>
  <c r="A1687" i="33"/>
  <c r="D1687" i="34" s="1"/>
  <c r="B1687" i="33"/>
  <c r="G1687" i="33"/>
  <c r="H1687" i="33"/>
  <c r="A1688" i="33"/>
  <c r="D1688" i="34" s="1"/>
  <c r="B1688" i="33"/>
  <c r="G1688" i="33"/>
  <c r="H1688" i="33"/>
  <c r="A1689" i="33"/>
  <c r="D1689" i="34" s="1"/>
  <c r="B1689" i="33"/>
  <c r="G1689" i="33"/>
  <c r="H1689" i="33"/>
  <c r="A1690" i="33"/>
  <c r="D1690" i="34" s="1"/>
  <c r="B1690" i="33"/>
  <c r="G1690" i="33"/>
  <c r="H1690" i="33"/>
  <c r="A1691" i="33"/>
  <c r="D1691" i="34" s="1"/>
  <c r="B1691" i="33"/>
  <c r="G1691" i="33"/>
  <c r="H1691" i="33"/>
  <c r="A1692" i="33"/>
  <c r="D1692" i="34" s="1"/>
  <c r="B1692" i="33"/>
  <c r="G1692" i="33"/>
  <c r="H1692" i="33"/>
  <c r="A1693" i="33"/>
  <c r="D1693" i="34" s="1"/>
  <c r="B1693" i="33"/>
  <c r="G1693" i="33"/>
  <c r="H1693" i="33"/>
  <c r="A1694" i="33"/>
  <c r="D1694" i="34" s="1"/>
  <c r="B1694" i="33"/>
  <c r="G1694" i="33"/>
  <c r="H1694" i="33"/>
  <c r="A1695" i="33"/>
  <c r="D1695" i="34" s="1"/>
  <c r="B1695" i="33"/>
  <c r="G1695" i="33"/>
  <c r="H1695" i="33"/>
  <c r="A1696" i="33"/>
  <c r="D1696" i="34" s="1"/>
  <c r="B1696" i="33"/>
  <c r="G1696" i="33"/>
  <c r="H1696" i="33"/>
  <c r="A1697" i="33"/>
  <c r="D1697" i="34" s="1"/>
  <c r="B1697" i="33"/>
  <c r="G1697" i="33"/>
  <c r="H1697" i="33"/>
  <c r="A1698" i="33"/>
  <c r="D1698" i="34" s="1"/>
  <c r="B1698" i="33"/>
  <c r="G1698" i="33"/>
  <c r="H1698" i="33"/>
  <c r="A1699" i="33"/>
  <c r="D1699" i="34" s="1"/>
  <c r="B1699" i="33"/>
  <c r="G1699" i="33"/>
  <c r="H1699" i="33"/>
  <c r="A1700" i="33"/>
  <c r="D1700" i="34" s="1"/>
  <c r="B1700" i="33"/>
  <c r="G1700" i="33"/>
  <c r="H1700" i="33"/>
  <c r="A1701" i="33"/>
  <c r="D1701" i="34" s="1"/>
  <c r="B1701" i="33"/>
  <c r="G1701" i="33"/>
  <c r="H1701" i="33"/>
  <c r="A1702" i="33"/>
  <c r="D1702" i="34" s="1"/>
  <c r="B1702" i="33"/>
  <c r="G1702" i="33"/>
  <c r="H1702" i="33"/>
  <c r="A1703" i="33"/>
  <c r="D1703" i="34" s="1"/>
  <c r="B1703" i="33"/>
  <c r="G1703" i="33"/>
  <c r="H1703" i="33"/>
  <c r="A1704" i="33"/>
  <c r="D1704" i="34" s="1"/>
  <c r="B1704" i="33"/>
  <c r="G1704" i="33"/>
  <c r="H1704" i="33"/>
  <c r="A1705" i="33"/>
  <c r="D1705" i="34" s="1"/>
  <c r="B1705" i="33"/>
  <c r="G1705" i="33"/>
  <c r="H1705" i="33"/>
  <c r="A1706" i="33"/>
  <c r="D1706" i="34" s="1"/>
  <c r="B1706" i="33"/>
  <c r="G1706" i="33"/>
  <c r="H1706" i="33"/>
  <c r="A1707" i="33"/>
  <c r="D1707" i="34" s="1"/>
  <c r="B1707" i="33"/>
  <c r="G1707" i="33"/>
  <c r="H1707" i="33"/>
  <c r="A1708" i="33"/>
  <c r="D1708" i="34" s="1"/>
  <c r="B1708" i="33"/>
  <c r="G1708" i="33"/>
  <c r="H1708" i="33"/>
  <c r="A1709" i="33"/>
  <c r="D1709" i="34" s="1"/>
  <c r="B1709" i="33"/>
  <c r="G1709" i="33"/>
  <c r="H1709" i="33"/>
  <c r="A1710" i="33"/>
  <c r="D1710" i="34" s="1"/>
  <c r="B1710" i="33"/>
  <c r="G1710" i="33"/>
  <c r="H1710" i="33"/>
  <c r="A1711" i="33"/>
  <c r="D1711" i="34" s="1"/>
  <c r="B1711" i="33"/>
  <c r="G1711" i="33"/>
  <c r="H1711" i="33"/>
  <c r="A1712" i="33"/>
  <c r="D1712" i="34" s="1"/>
  <c r="B1712" i="33"/>
  <c r="G1712" i="33"/>
  <c r="H1712" i="33"/>
  <c r="A1713" i="33"/>
  <c r="D1713" i="34" s="1"/>
  <c r="B1713" i="33"/>
  <c r="G1713" i="33"/>
  <c r="H1713" i="33"/>
  <c r="A1714" i="33"/>
  <c r="D1714" i="34" s="1"/>
  <c r="B1714" i="33"/>
  <c r="G1714" i="33"/>
  <c r="H1714" i="33"/>
  <c r="A1715" i="33"/>
  <c r="D1715" i="34" s="1"/>
  <c r="B1715" i="33"/>
  <c r="G1715" i="33"/>
  <c r="H1715" i="33"/>
  <c r="A1716" i="33"/>
  <c r="D1716" i="34" s="1"/>
  <c r="B1716" i="33"/>
  <c r="G1716" i="33"/>
  <c r="H1716" i="33"/>
  <c r="A1717" i="33"/>
  <c r="D1717" i="34" s="1"/>
  <c r="B1717" i="33"/>
  <c r="G1717" i="33"/>
  <c r="H1717" i="33"/>
  <c r="A1718" i="33"/>
  <c r="D1718" i="34" s="1"/>
  <c r="B1718" i="33"/>
  <c r="G1718" i="33"/>
  <c r="H1718" i="33"/>
  <c r="A1719" i="33"/>
  <c r="D1719" i="34" s="1"/>
  <c r="B1719" i="33"/>
  <c r="G1719" i="33"/>
  <c r="H1719" i="33"/>
  <c r="A1720" i="33"/>
  <c r="D1720" i="34" s="1"/>
  <c r="B1720" i="33"/>
  <c r="G1720" i="33"/>
  <c r="H1720" i="33"/>
  <c r="A1721" i="33"/>
  <c r="D1721" i="34" s="1"/>
  <c r="B1721" i="33"/>
  <c r="G1721" i="33"/>
  <c r="H1721" i="33"/>
  <c r="A1722" i="33"/>
  <c r="D1722" i="34" s="1"/>
  <c r="B1722" i="33"/>
  <c r="G1722" i="33"/>
  <c r="H1722" i="33"/>
  <c r="A1723" i="33"/>
  <c r="D1723" i="34" s="1"/>
  <c r="B1723" i="33"/>
  <c r="G1723" i="33"/>
  <c r="H1723" i="33"/>
  <c r="A1724" i="33"/>
  <c r="D1724" i="34" s="1"/>
  <c r="B1724" i="33"/>
  <c r="G1724" i="33"/>
  <c r="H1724" i="33"/>
  <c r="A1725" i="33"/>
  <c r="D1725" i="34" s="1"/>
  <c r="B1725" i="33"/>
  <c r="G1725" i="33"/>
  <c r="H1725" i="33"/>
  <c r="A1726" i="33"/>
  <c r="D1726" i="34" s="1"/>
  <c r="B1726" i="33"/>
  <c r="G1726" i="33"/>
  <c r="H1726" i="33"/>
  <c r="A1727" i="33"/>
  <c r="D1727" i="34" s="1"/>
  <c r="B1727" i="33"/>
  <c r="G1727" i="33"/>
  <c r="H1727" i="33"/>
  <c r="A1728" i="33"/>
  <c r="D1728" i="34" s="1"/>
  <c r="B1728" i="33"/>
  <c r="G1728" i="33"/>
  <c r="H1728" i="33"/>
  <c r="A1729" i="33"/>
  <c r="D1729" i="34" s="1"/>
  <c r="B1729" i="33"/>
  <c r="G1729" i="33"/>
  <c r="H1729" i="33"/>
  <c r="A1730" i="33"/>
  <c r="D1730" i="34" s="1"/>
  <c r="B1730" i="33"/>
  <c r="G1730" i="33"/>
  <c r="H1730" i="33"/>
  <c r="A1731" i="33"/>
  <c r="D1731" i="34" s="1"/>
  <c r="B1731" i="33"/>
  <c r="G1731" i="33"/>
  <c r="H1731" i="33"/>
  <c r="A1732" i="33"/>
  <c r="D1732" i="34" s="1"/>
  <c r="B1732" i="33"/>
  <c r="G1732" i="33"/>
  <c r="H1732" i="33"/>
  <c r="A1733" i="33"/>
  <c r="D1733" i="34" s="1"/>
  <c r="B1733" i="33"/>
  <c r="G1733" i="33"/>
  <c r="H1733" i="33"/>
  <c r="A1734" i="33"/>
  <c r="D1734" i="34" s="1"/>
  <c r="B1734" i="33"/>
  <c r="G1734" i="33"/>
  <c r="H1734" i="33"/>
  <c r="A1735" i="33"/>
  <c r="D1735" i="34" s="1"/>
  <c r="B1735" i="33"/>
  <c r="G1735" i="33"/>
  <c r="H1735" i="33"/>
  <c r="A1736" i="33"/>
  <c r="D1736" i="34" s="1"/>
  <c r="B1736" i="33"/>
  <c r="G1736" i="33"/>
  <c r="H1736" i="33"/>
  <c r="A1737" i="33"/>
  <c r="D1737" i="34" s="1"/>
  <c r="B1737" i="33"/>
  <c r="G1737" i="33"/>
  <c r="H1737" i="33"/>
  <c r="A1738" i="33"/>
  <c r="D1738" i="34" s="1"/>
  <c r="B1738" i="33"/>
  <c r="G1738" i="33"/>
  <c r="H1738" i="33"/>
  <c r="A1739" i="33"/>
  <c r="D1739" i="34" s="1"/>
  <c r="B1739" i="33"/>
  <c r="G1739" i="33"/>
  <c r="H1739" i="33"/>
  <c r="A1740" i="33"/>
  <c r="D1740" i="34" s="1"/>
  <c r="B1740" i="33"/>
  <c r="G1740" i="33"/>
  <c r="H1740" i="33"/>
  <c r="A1741" i="33"/>
  <c r="D1741" i="34" s="1"/>
  <c r="B1741" i="33"/>
  <c r="G1741" i="33"/>
  <c r="H1741" i="33"/>
  <c r="A1742" i="33"/>
  <c r="D1742" i="34" s="1"/>
  <c r="B1742" i="33"/>
  <c r="G1742" i="33"/>
  <c r="H1742" i="33"/>
  <c r="A1743" i="33"/>
  <c r="D1743" i="34" s="1"/>
  <c r="B1743" i="33"/>
  <c r="G1743" i="33"/>
  <c r="H1743" i="33"/>
  <c r="A1744" i="33"/>
  <c r="D1744" i="34" s="1"/>
  <c r="B1744" i="33"/>
  <c r="G1744" i="33"/>
  <c r="H1744" i="33"/>
  <c r="A1745" i="33"/>
  <c r="D1745" i="34" s="1"/>
  <c r="B1745" i="33"/>
  <c r="G1745" i="33"/>
  <c r="H1745" i="33"/>
  <c r="A1746" i="33"/>
  <c r="D1746" i="34" s="1"/>
  <c r="B1746" i="33"/>
  <c r="G1746" i="33"/>
  <c r="H1746" i="33"/>
  <c r="A1747" i="33"/>
  <c r="D1747" i="34" s="1"/>
  <c r="B1747" i="33"/>
  <c r="G1747" i="33"/>
  <c r="H1747" i="33"/>
  <c r="A1748" i="33"/>
  <c r="D1748" i="34" s="1"/>
  <c r="B1748" i="33"/>
  <c r="G1748" i="33"/>
  <c r="H1748" i="33"/>
  <c r="A1749" i="33"/>
  <c r="D1749" i="34" s="1"/>
  <c r="B1749" i="33"/>
  <c r="G1749" i="33"/>
  <c r="H1749" i="33"/>
  <c r="A1750" i="33"/>
  <c r="D1750" i="34" s="1"/>
  <c r="B1750" i="33"/>
  <c r="G1750" i="33"/>
  <c r="H1750" i="33"/>
  <c r="A1751" i="33"/>
  <c r="D1751" i="34" s="1"/>
  <c r="B1751" i="33"/>
  <c r="G1751" i="33"/>
  <c r="H1751" i="33"/>
  <c r="A1752" i="33"/>
  <c r="D1752" i="34" s="1"/>
  <c r="B1752" i="33"/>
  <c r="G1752" i="33"/>
  <c r="H1752" i="33"/>
  <c r="A1753" i="33"/>
  <c r="D1753" i="34" s="1"/>
  <c r="B1753" i="33"/>
  <c r="G1753" i="33"/>
  <c r="H1753" i="33"/>
  <c r="A1754" i="33"/>
  <c r="D1754" i="34" s="1"/>
  <c r="B1754" i="33"/>
  <c r="G1754" i="33"/>
  <c r="H1754" i="33"/>
  <c r="A1755" i="33"/>
  <c r="D1755" i="34" s="1"/>
  <c r="B1755" i="33"/>
  <c r="G1755" i="33"/>
  <c r="H1755" i="33"/>
  <c r="A1756" i="33"/>
  <c r="D1756" i="34" s="1"/>
  <c r="B1756" i="33"/>
  <c r="G1756" i="33"/>
  <c r="H1756" i="33"/>
  <c r="A1757" i="33"/>
  <c r="D1757" i="34" s="1"/>
  <c r="B1757" i="33"/>
  <c r="G1757" i="33"/>
  <c r="H1757" i="33"/>
  <c r="A1758" i="33"/>
  <c r="D1758" i="34" s="1"/>
  <c r="B1758" i="33"/>
  <c r="G1758" i="33"/>
  <c r="H1758" i="33"/>
  <c r="A1759" i="33"/>
  <c r="D1759" i="34" s="1"/>
  <c r="B1759" i="33"/>
  <c r="G1759" i="33"/>
  <c r="H1759" i="33"/>
  <c r="A1760" i="33"/>
  <c r="D1760" i="34" s="1"/>
  <c r="B1760" i="33"/>
  <c r="G1760" i="33"/>
  <c r="H1760" i="33"/>
  <c r="A1761" i="33"/>
  <c r="D1761" i="34" s="1"/>
  <c r="B1761" i="33"/>
  <c r="G1761" i="33"/>
  <c r="H1761" i="33"/>
  <c r="A1762" i="33"/>
  <c r="D1762" i="34" s="1"/>
  <c r="B1762" i="33"/>
  <c r="G1762" i="33"/>
  <c r="H1762" i="33"/>
  <c r="A1763" i="33"/>
  <c r="D1763" i="34" s="1"/>
  <c r="B1763" i="33"/>
  <c r="G1763" i="33"/>
  <c r="H1763" i="33"/>
  <c r="A1764" i="33"/>
  <c r="D1764" i="34" s="1"/>
  <c r="B1764" i="33"/>
  <c r="G1764" i="33"/>
  <c r="H1764" i="33"/>
  <c r="A1765" i="33"/>
  <c r="D1765" i="34" s="1"/>
  <c r="B1765" i="33"/>
  <c r="G1765" i="33"/>
  <c r="H1765" i="33"/>
  <c r="A1766" i="33"/>
  <c r="D1766" i="34" s="1"/>
  <c r="B1766" i="33"/>
  <c r="G1766" i="33"/>
  <c r="H1766" i="33"/>
  <c r="A1767" i="33"/>
  <c r="D1767" i="34" s="1"/>
  <c r="B1767" i="33"/>
  <c r="G1767" i="33"/>
  <c r="H1767" i="33"/>
  <c r="A1768" i="33"/>
  <c r="D1768" i="34" s="1"/>
  <c r="B1768" i="33"/>
  <c r="G1768" i="33"/>
  <c r="H1768" i="33"/>
  <c r="A1769" i="33"/>
  <c r="D1769" i="34" s="1"/>
  <c r="B1769" i="33"/>
  <c r="G1769" i="33"/>
  <c r="H1769" i="33"/>
  <c r="A1770" i="33"/>
  <c r="D1770" i="34" s="1"/>
  <c r="B1770" i="33"/>
  <c r="G1770" i="33"/>
  <c r="H1770" i="33"/>
  <c r="A1771" i="33"/>
  <c r="D1771" i="34" s="1"/>
  <c r="B1771" i="33"/>
  <c r="G1771" i="33"/>
  <c r="H1771" i="33"/>
  <c r="A1772" i="33"/>
  <c r="D1772" i="34" s="1"/>
  <c r="B1772" i="33"/>
  <c r="G1772" i="33"/>
  <c r="H1772" i="33"/>
  <c r="A1773" i="33"/>
  <c r="D1773" i="34" s="1"/>
  <c r="B1773" i="33"/>
  <c r="G1773" i="33"/>
  <c r="H1773" i="33"/>
  <c r="A1774" i="33"/>
  <c r="D1774" i="34" s="1"/>
  <c r="B1774" i="33"/>
  <c r="G1774" i="33"/>
  <c r="H1774" i="33"/>
  <c r="A1775" i="33"/>
  <c r="D1775" i="34" s="1"/>
  <c r="B1775" i="33"/>
  <c r="G1775" i="33"/>
  <c r="H1775" i="33"/>
  <c r="A1776" i="33"/>
  <c r="D1776" i="34" s="1"/>
  <c r="B1776" i="33"/>
  <c r="G1776" i="33"/>
  <c r="H1776" i="33"/>
  <c r="A1777" i="33"/>
  <c r="D1777" i="34" s="1"/>
  <c r="B1777" i="33"/>
  <c r="G1777" i="33"/>
  <c r="H1777" i="33"/>
  <c r="A1778" i="33"/>
  <c r="D1778" i="34" s="1"/>
  <c r="B1778" i="33"/>
  <c r="G1778" i="33"/>
  <c r="H1778" i="33"/>
  <c r="A1779" i="33"/>
  <c r="D1779" i="34" s="1"/>
  <c r="B1779" i="33"/>
  <c r="G1779" i="33"/>
  <c r="H1779" i="33"/>
  <c r="A1780" i="33"/>
  <c r="D1780" i="34" s="1"/>
  <c r="B1780" i="33"/>
  <c r="G1780" i="33"/>
  <c r="H1780" i="33"/>
  <c r="A1781" i="33"/>
  <c r="D1781" i="34" s="1"/>
  <c r="B1781" i="33"/>
  <c r="G1781" i="33"/>
  <c r="H1781" i="33"/>
  <c r="A1782" i="33"/>
  <c r="D1782" i="34" s="1"/>
  <c r="B1782" i="33"/>
  <c r="G1782" i="33"/>
  <c r="H1782" i="33"/>
  <c r="A1783" i="33"/>
  <c r="D1783" i="34" s="1"/>
  <c r="B1783" i="33"/>
  <c r="G1783" i="33"/>
  <c r="H1783" i="33"/>
  <c r="A1784" i="33"/>
  <c r="D1784" i="34" s="1"/>
  <c r="B1784" i="33"/>
  <c r="G1784" i="33"/>
  <c r="H1784" i="33"/>
  <c r="A1785" i="33"/>
  <c r="D1785" i="34" s="1"/>
  <c r="B1785" i="33"/>
  <c r="G1785" i="33"/>
  <c r="H1785" i="33"/>
  <c r="A1786" i="33"/>
  <c r="D1786" i="34" s="1"/>
  <c r="B1786" i="33"/>
  <c r="G1786" i="33"/>
  <c r="H1786" i="33"/>
  <c r="A1787" i="33"/>
  <c r="D1787" i="34" s="1"/>
  <c r="B1787" i="33"/>
  <c r="G1787" i="33"/>
  <c r="H1787" i="33"/>
  <c r="A1788" i="33"/>
  <c r="D1788" i="34" s="1"/>
  <c r="B1788" i="33"/>
  <c r="G1788" i="33"/>
  <c r="H1788" i="33"/>
  <c r="A1789" i="33"/>
  <c r="D1789" i="34" s="1"/>
  <c r="B1789" i="33"/>
  <c r="G1789" i="33"/>
  <c r="H1789" i="33"/>
  <c r="A1790" i="33"/>
  <c r="D1790" i="34" s="1"/>
  <c r="B1790" i="33"/>
  <c r="G1790" i="33"/>
  <c r="H1790" i="33"/>
  <c r="A1791" i="33"/>
  <c r="D1791" i="34" s="1"/>
  <c r="B1791" i="33"/>
  <c r="G1791" i="33"/>
  <c r="H1791" i="33"/>
  <c r="A1792" i="33"/>
  <c r="D1792" i="34" s="1"/>
  <c r="B1792" i="33"/>
  <c r="G1792" i="33"/>
  <c r="H1792" i="33"/>
  <c r="A1793" i="33"/>
  <c r="D1793" i="34" s="1"/>
  <c r="B1793" i="33"/>
  <c r="G1793" i="33"/>
  <c r="H1793" i="33"/>
  <c r="A1794" i="33"/>
  <c r="D1794" i="34" s="1"/>
  <c r="B1794" i="33"/>
  <c r="G1794" i="33"/>
  <c r="H1794" i="33"/>
  <c r="A1795" i="33"/>
  <c r="D1795" i="34" s="1"/>
  <c r="B1795" i="33"/>
  <c r="G1795" i="33"/>
  <c r="H1795" i="33"/>
  <c r="A1796" i="33"/>
  <c r="D1796" i="34" s="1"/>
  <c r="B1796" i="33"/>
  <c r="G1796" i="33"/>
  <c r="H1796" i="33"/>
  <c r="A1797" i="33"/>
  <c r="D1797" i="34" s="1"/>
  <c r="B1797" i="33"/>
  <c r="G1797" i="33"/>
  <c r="H1797" i="33"/>
  <c r="A1798" i="33"/>
  <c r="D1798" i="34" s="1"/>
  <c r="B1798" i="33"/>
  <c r="G1798" i="33"/>
  <c r="H1798" i="33"/>
  <c r="A1799" i="33"/>
  <c r="D1799" i="34" s="1"/>
  <c r="B1799" i="33"/>
  <c r="G1799" i="33"/>
  <c r="H1799" i="33"/>
  <c r="A1800" i="33"/>
  <c r="D1800" i="34" s="1"/>
  <c r="B1800" i="33"/>
  <c r="G1800" i="33"/>
  <c r="H1800" i="33"/>
  <c r="A1801" i="33"/>
  <c r="D1801" i="34" s="1"/>
  <c r="B1801" i="33"/>
  <c r="G1801" i="33"/>
  <c r="H1801" i="33"/>
  <c r="A1802" i="33"/>
  <c r="D1802" i="34" s="1"/>
  <c r="B1802" i="33"/>
  <c r="G1802" i="33"/>
  <c r="H1802" i="33"/>
  <c r="A1803" i="33"/>
  <c r="D1803" i="34" s="1"/>
  <c r="B1803" i="33"/>
  <c r="G1803" i="33"/>
  <c r="H1803" i="33"/>
  <c r="A1804" i="33"/>
  <c r="D1804" i="34" s="1"/>
  <c r="B1804" i="33"/>
  <c r="G1804" i="33"/>
  <c r="H1804" i="33"/>
  <c r="A1805" i="33"/>
  <c r="D1805" i="34" s="1"/>
  <c r="B1805" i="33"/>
  <c r="G1805" i="33"/>
  <c r="H1805" i="33"/>
  <c r="A1806" i="33"/>
  <c r="D1806" i="34" s="1"/>
  <c r="B1806" i="33"/>
  <c r="G1806" i="33"/>
  <c r="H1806" i="33"/>
  <c r="A1807" i="33"/>
  <c r="D1807" i="34" s="1"/>
  <c r="B1807" i="33"/>
  <c r="G1807" i="33"/>
  <c r="H1807" i="33"/>
  <c r="A1808" i="33"/>
  <c r="D1808" i="34" s="1"/>
  <c r="B1808" i="33"/>
  <c r="G1808" i="33"/>
  <c r="H1808" i="33"/>
  <c r="A1809" i="33"/>
  <c r="D1809" i="34" s="1"/>
  <c r="B1809" i="33"/>
  <c r="G1809" i="33"/>
  <c r="H1809" i="33"/>
  <c r="A1810" i="33"/>
  <c r="D1810" i="34" s="1"/>
  <c r="B1810" i="33"/>
  <c r="G1810" i="33"/>
  <c r="H1810" i="33"/>
  <c r="A1811" i="33"/>
  <c r="D1811" i="34" s="1"/>
  <c r="B1811" i="33"/>
  <c r="G1811" i="33"/>
  <c r="H1811" i="33"/>
  <c r="A1812" i="33"/>
  <c r="D1812" i="34" s="1"/>
  <c r="B1812" i="33"/>
  <c r="G1812" i="33"/>
  <c r="H1812" i="33"/>
  <c r="A1813" i="33"/>
  <c r="D1813" i="34" s="1"/>
  <c r="B1813" i="33"/>
  <c r="G1813" i="33"/>
  <c r="H1813" i="33"/>
  <c r="A1814" i="33"/>
  <c r="D1814" i="34" s="1"/>
  <c r="B1814" i="33"/>
  <c r="G1814" i="33"/>
  <c r="H1814" i="33"/>
  <c r="A1815" i="33"/>
  <c r="D1815" i="34" s="1"/>
  <c r="B1815" i="33"/>
  <c r="G1815" i="33"/>
  <c r="H1815" i="33"/>
  <c r="A1816" i="33"/>
  <c r="D1816" i="34" s="1"/>
  <c r="B1816" i="33"/>
  <c r="G1816" i="33"/>
  <c r="H1816" i="33"/>
  <c r="A1817" i="33"/>
  <c r="D1817" i="34" s="1"/>
  <c r="B1817" i="33"/>
  <c r="G1817" i="33"/>
  <c r="H1817" i="33"/>
  <c r="A1818" i="33"/>
  <c r="D1818" i="34" s="1"/>
  <c r="B1818" i="33"/>
  <c r="G1818" i="33"/>
  <c r="H1818" i="33"/>
  <c r="A1819" i="33"/>
  <c r="D1819" i="34" s="1"/>
  <c r="B1819" i="33"/>
  <c r="G1819" i="33"/>
  <c r="H1819" i="33"/>
  <c r="A1820" i="33"/>
  <c r="D1820" i="34" s="1"/>
  <c r="B1820" i="33"/>
  <c r="G1820" i="33"/>
  <c r="H1820" i="33"/>
  <c r="A1821" i="33"/>
  <c r="D1821" i="34" s="1"/>
  <c r="B1821" i="33"/>
  <c r="G1821" i="33"/>
  <c r="H1821" i="33"/>
  <c r="A1822" i="33"/>
  <c r="D1822" i="34" s="1"/>
  <c r="B1822" i="33"/>
  <c r="G1822" i="33"/>
  <c r="H1822" i="33"/>
  <c r="A1823" i="33"/>
  <c r="D1823" i="34" s="1"/>
  <c r="B1823" i="33"/>
  <c r="G1823" i="33"/>
  <c r="H1823" i="33"/>
  <c r="A1824" i="33"/>
  <c r="D1824" i="34" s="1"/>
  <c r="B1824" i="33"/>
  <c r="G1824" i="33"/>
  <c r="H1824" i="33"/>
  <c r="A1825" i="33"/>
  <c r="D1825" i="34" s="1"/>
  <c r="B1825" i="33"/>
  <c r="G1825" i="33"/>
  <c r="H1825" i="33"/>
  <c r="A1826" i="33"/>
  <c r="D1826" i="34" s="1"/>
  <c r="B1826" i="33"/>
  <c r="G1826" i="33"/>
  <c r="H1826" i="33"/>
  <c r="A1827" i="33"/>
  <c r="D1827" i="34" s="1"/>
  <c r="B1827" i="33"/>
  <c r="G1827" i="33"/>
  <c r="H1827" i="33"/>
  <c r="A1828" i="33"/>
  <c r="D1828" i="34" s="1"/>
  <c r="B1828" i="33"/>
  <c r="G1828" i="33"/>
  <c r="H1828" i="33"/>
  <c r="A1829" i="33"/>
  <c r="D1829" i="34" s="1"/>
  <c r="B1829" i="33"/>
  <c r="G1829" i="33"/>
  <c r="H1829" i="33"/>
  <c r="A1830" i="33"/>
  <c r="D1830" i="34" s="1"/>
  <c r="B1830" i="33"/>
  <c r="G1830" i="33"/>
  <c r="H1830" i="33"/>
  <c r="A1831" i="33"/>
  <c r="D1831" i="34" s="1"/>
  <c r="B1831" i="33"/>
  <c r="G1831" i="33"/>
  <c r="H1831" i="33"/>
  <c r="A1832" i="33"/>
  <c r="D1832" i="34" s="1"/>
  <c r="B1832" i="33"/>
  <c r="G1832" i="33"/>
  <c r="H1832" i="33"/>
  <c r="A1833" i="33"/>
  <c r="D1833" i="34" s="1"/>
  <c r="B1833" i="33"/>
  <c r="G1833" i="33"/>
  <c r="H1833" i="33"/>
  <c r="A1834" i="33"/>
  <c r="D1834" i="34" s="1"/>
  <c r="B1834" i="33"/>
  <c r="G1834" i="33"/>
  <c r="H1834" i="33"/>
  <c r="A1835" i="33"/>
  <c r="D1835" i="34" s="1"/>
  <c r="B1835" i="33"/>
  <c r="G1835" i="33"/>
  <c r="H1835" i="33"/>
  <c r="A1836" i="33"/>
  <c r="D1836" i="34" s="1"/>
  <c r="B1836" i="33"/>
  <c r="G1836" i="33"/>
  <c r="H1836" i="33"/>
  <c r="A1837" i="33"/>
  <c r="D1837" i="34" s="1"/>
  <c r="B1837" i="33"/>
  <c r="G1837" i="33"/>
  <c r="H1837" i="33"/>
  <c r="A1838" i="33"/>
  <c r="D1838" i="34" s="1"/>
  <c r="B1838" i="33"/>
  <c r="G1838" i="33"/>
  <c r="H1838" i="33"/>
  <c r="A1839" i="33"/>
  <c r="D1839" i="34" s="1"/>
  <c r="B1839" i="33"/>
  <c r="G1839" i="33"/>
  <c r="H1839" i="33"/>
  <c r="A1840" i="33"/>
  <c r="D1840" i="34" s="1"/>
  <c r="B1840" i="33"/>
  <c r="G1840" i="33"/>
  <c r="H1840" i="33"/>
  <c r="A1841" i="33"/>
  <c r="D1841" i="34" s="1"/>
  <c r="B1841" i="33"/>
  <c r="G1841" i="33"/>
  <c r="H1841" i="33"/>
  <c r="A1842" i="33"/>
  <c r="D1842" i="34" s="1"/>
  <c r="B1842" i="33"/>
  <c r="G1842" i="33"/>
  <c r="H1842" i="33"/>
  <c r="A1843" i="33"/>
  <c r="D1843" i="34" s="1"/>
  <c r="B1843" i="33"/>
  <c r="G1843" i="33"/>
  <c r="H1843" i="33"/>
  <c r="A1844" i="33"/>
  <c r="D1844" i="34" s="1"/>
  <c r="B1844" i="33"/>
  <c r="G1844" i="33"/>
  <c r="H1844" i="33"/>
  <c r="A1845" i="33"/>
  <c r="D1845" i="34" s="1"/>
  <c r="B1845" i="33"/>
  <c r="G1845" i="33"/>
  <c r="H1845" i="33"/>
  <c r="A1846" i="33"/>
  <c r="D1846" i="34" s="1"/>
  <c r="B1846" i="33"/>
  <c r="G1846" i="33"/>
  <c r="H1846" i="33"/>
  <c r="A1847" i="33"/>
  <c r="D1847" i="34" s="1"/>
  <c r="B1847" i="33"/>
  <c r="G1847" i="33"/>
  <c r="H1847" i="33"/>
  <c r="A1848" i="33"/>
  <c r="D1848" i="34" s="1"/>
  <c r="B1848" i="33"/>
  <c r="G1848" i="33"/>
  <c r="H1848" i="33"/>
  <c r="A1849" i="33"/>
  <c r="D1849" i="34" s="1"/>
  <c r="B1849" i="33"/>
  <c r="G1849" i="33"/>
  <c r="H1849" i="33"/>
  <c r="A1850" i="33"/>
  <c r="D1850" i="34" s="1"/>
  <c r="B1850" i="33"/>
  <c r="G1850" i="33"/>
  <c r="H1850" i="33"/>
  <c r="A1851" i="33"/>
  <c r="D1851" i="34" s="1"/>
  <c r="B1851" i="33"/>
  <c r="G1851" i="33"/>
  <c r="H1851" i="33"/>
  <c r="A1852" i="33"/>
  <c r="D1852" i="34" s="1"/>
  <c r="B1852" i="33"/>
  <c r="G1852" i="33"/>
  <c r="H1852" i="33"/>
  <c r="A1853" i="33"/>
  <c r="D1853" i="34" s="1"/>
  <c r="B1853" i="33"/>
  <c r="G1853" i="33"/>
  <c r="H1853" i="33"/>
  <c r="A1854" i="33"/>
  <c r="D1854" i="34" s="1"/>
  <c r="B1854" i="33"/>
  <c r="G1854" i="33"/>
  <c r="H1854" i="33"/>
  <c r="A1855" i="33"/>
  <c r="D1855" i="34" s="1"/>
  <c r="B1855" i="33"/>
  <c r="G1855" i="33"/>
  <c r="H1855" i="33"/>
  <c r="A1856" i="33"/>
  <c r="D1856" i="34" s="1"/>
  <c r="B1856" i="33"/>
  <c r="G1856" i="33"/>
  <c r="H1856" i="33"/>
  <c r="A1857" i="33"/>
  <c r="D1857" i="34" s="1"/>
  <c r="B1857" i="33"/>
  <c r="G1857" i="33"/>
  <c r="H1857" i="33"/>
  <c r="A1858" i="33"/>
  <c r="D1858" i="34" s="1"/>
  <c r="B1858" i="33"/>
  <c r="G1858" i="33"/>
  <c r="H1858" i="33"/>
  <c r="A1859" i="33"/>
  <c r="D1859" i="34" s="1"/>
  <c r="B1859" i="33"/>
  <c r="G1859" i="33"/>
  <c r="H1859" i="33"/>
  <c r="A1860" i="33"/>
  <c r="D1860" i="34" s="1"/>
  <c r="B1860" i="33"/>
  <c r="G1860" i="33"/>
  <c r="H1860" i="33"/>
  <c r="A1861" i="33"/>
  <c r="D1861" i="34" s="1"/>
  <c r="B1861" i="33"/>
  <c r="G1861" i="33"/>
  <c r="H1861" i="33"/>
  <c r="A1862" i="33"/>
  <c r="D1862" i="34" s="1"/>
  <c r="B1862" i="33"/>
  <c r="G1862" i="33"/>
  <c r="H1862" i="33"/>
  <c r="A1863" i="33"/>
  <c r="D1863" i="34" s="1"/>
  <c r="B1863" i="33"/>
  <c r="G1863" i="33"/>
  <c r="H1863" i="33"/>
  <c r="A1864" i="33"/>
  <c r="D1864" i="34" s="1"/>
  <c r="B1864" i="33"/>
  <c r="G1864" i="33"/>
  <c r="H1864" i="33"/>
  <c r="A1865" i="33"/>
  <c r="D1865" i="34" s="1"/>
  <c r="B1865" i="33"/>
  <c r="G1865" i="33"/>
  <c r="H1865" i="33"/>
  <c r="A1866" i="33"/>
  <c r="D1866" i="34" s="1"/>
  <c r="B1866" i="33"/>
  <c r="G1866" i="33"/>
  <c r="H1866" i="33"/>
  <c r="A1867" i="33"/>
  <c r="D1867" i="34" s="1"/>
  <c r="B1867" i="33"/>
  <c r="G1867" i="33"/>
  <c r="H1867" i="33"/>
  <c r="A1868" i="33"/>
  <c r="D1868" i="34" s="1"/>
  <c r="B1868" i="33"/>
  <c r="G1868" i="33"/>
  <c r="H1868" i="33"/>
  <c r="A1869" i="33"/>
  <c r="D1869" i="34" s="1"/>
  <c r="B1869" i="33"/>
  <c r="G1869" i="33"/>
  <c r="H1869" i="33"/>
  <c r="A1870" i="33"/>
  <c r="D1870" i="34" s="1"/>
  <c r="B1870" i="33"/>
  <c r="G1870" i="33"/>
  <c r="H1870" i="33"/>
  <c r="A1871" i="33"/>
  <c r="D1871" i="34" s="1"/>
  <c r="B1871" i="33"/>
  <c r="G1871" i="33"/>
  <c r="H1871" i="33"/>
  <c r="A1872" i="33"/>
  <c r="D1872" i="34" s="1"/>
  <c r="B1872" i="33"/>
  <c r="G1872" i="33"/>
  <c r="H1872" i="33"/>
  <c r="A1873" i="33"/>
  <c r="D1873" i="34" s="1"/>
  <c r="B1873" i="33"/>
  <c r="G1873" i="33"/>
  <c r="H1873" i="33"/>
  <c r="A1874" i="33"/>
  <c r="D1874" i="34" s="1"/>
  <c r="B1874" i="33"/>
  <c r="G1874" i="33"/>
  <c r="H1874" i="33"/>
  <c r="A1875" i="33"/>
  <c r="D1875" i="34" s="1"/>
  <c r="B1875" i="33"/>
  <c r="G1875" i="33"/>
  <c r="H1875" i="33"/>
  <c r="A1876" i="33"/>
  <c r="D1876" i="34" s="1"/>
  <c r="B1876" i="33"/>
  <c r="G1876" i="33"/>
  <c r="H1876" i="33"/>
  <c r="A1877" i="33"/>
  <c r="D1877" i="34" s="1"/>
  <c r="B1877" i="33"/>
  <c r="G1877" i="33"/>
  <c r="H1877" i="33"/>
  <c r="A1878" i="33"/>
  <c r="D1878" i="34" s="1"/>
  <c r="B1878" i="33"/>
  <c r="G1878" i="33"/>
  <c r="H1878" i="33"/>
  <c r="A1879" i="33"/>
  <c r="D1879" i="34" s="1"/>
  <c r="B1879" i="33"/>
  <c r="G1879" i="33"/>
  <c r="H1879" i="33"/>
  <c r="A1880" i="33"/>
  <c r="D1880" i="34" s="1"/>
  <c r="B1880" i="33"/>
  <c r="G1880" i="33"/>
  <c r="H1880" i="33"/>
  <c r="A1881" i="33"/>
  <c r="D1881" i="34" s="1"/>
  <c r="B1881" i="33"/>
  <c r="G1881" i="33"/>
  <c r="H1881" i="33"/>
  <c r="A1882" i="33"/>
  <c r="D1882" i="34" s="1"/>
  <c r="B1882" i="33"/>
  <c r="G1882" i="33"/>
  <c r="H1882" i="33"/>
  <c r="A1883" i="33"/>
  <c r="D1883" i="34" s="1"/>
  <c r="B1883" i="33"/>
  <c r="G1883" i="33"/>
  <c r="H1883" i="33"/>
  <c r="A1884" i="33"/>
  <c r="D1884" i="34" s="1"/>
  <c r="B1884" i="33"/>
  <c r="G1884" i="33"/>
  <c r="H1884" i="33"/>
  <c r="A1885" i="33"/>
  <c r="D1885" i="34" s="1"/>
  <c r="B1885" i="33"/>
  <c r="G1885" i="33"/>
  <c r="H1885" i="33"/>
  <c r="A1886" i="33"/>
  <c r="D1886" i="34" s="1"/>
  <c r="B1886" i="33"/>
  <c r="G1886" i="33"/>
  <c r="H1886" i="33"/>
  <c r="A1887" i="33"/>
  <c r="D1887" i="34" s="1"/>
  <c r="B1887" i="33"/>
  <c r="G1887" i="33"/>
  <c r="H1887" i="33"/>
  <c r="A1888" i="33"/>
  <c r="D1888" i="34" s="1"/>
  <c r="B1888" i="33"/>
  <c r="G1888" i="33"/>
  <c r="H1888" i="33"/>
  <c r="A1889" i="33"/>
  <c r="D1889" i="34" s="1"/>
  <c r="B1889" i="33"/>
  <c r="G1889" i="33"/>
  <c r="H1889" i="33"/>
  <c r="A1890" i="33"/>
  <c r="D1890" i="34" s="1"/>
  <c r="B1890" i="33"/>
  <c r="G1890" i="33"/>
  <c r="H1890" i="33"/>
  <c r="A1891" i="33"/>
  <c r="D1891" i="34" s="1"/>
  <c r="B1891" i="33"/>
  <c r="G1891" i="33"/>
  <c r="H1891" i="33"/>
  <c r="A1892" i="33"/>
  <c r="D1892" i="34" s="1"/>
  <c r="B1892" i="33"/>
  <c r="G1892" i="33"/>
  <c r="H1892" i="33"/>
  <c r="A1893" i="33"/>
  <c r="D1893" i="34" s="1"/>
  <c r="B1893" i="33"/>
  <c r="G1893" i="33"/>
  <c r="H1893" i="33"/>
  <c r="A1894" i="33"/>
  <c r="D1894" i="34" s="1"/>
  <c r="B1894" i="33"/>
  <c r="G1894" i="33"/>
  <c r="H1894" i="33"/>
  <c r="A1895" i="33"/>
  <c r="D1895" i="34" s="1"/>
  <c r="B1895" i="33"/>
  <c r="G1895" i="33"/>
  <c r="H1895" i="33"/>
  <c r="A1896" i="33"/>
  <c r="D1896" i="34" s="1"/>
  <c r="B1896" i="33"/>
  <c r="G1896" i="33"/>
  <c r="H1896" i="33"/>
  <c r="A1897" i="33"/>
  <c r="D1897" i="34" s="1"/>
  <c r="B1897" i="33"/>
  <c r="G1897" i="33"/>
  <c r="H1897" i="33"/>
  <c r="A1898" i="33"/>
  <c r="D1898" i="34" s="1"/>
  <c r="B1898" i="33"/>
  <c r="G1898" i="33"/>
  <c r="H1898" i="33"/>
  <c r="A1899" i="33"/>
  <c r="D1899" i="34" s="1"/>
  <c r="B1899" i="33"/>
  <c r="G1899" i="33"/>
  <c r="H1899" i="33"/>
  <c r="A1900" i="33"/>
  <c r="D1900" i="34" s="1"/>
  <c r="B1900" i="33"/>
  <c r="G1900" i="33"/>
  <c r="H1900" i="33"/>
  <c r="A1901" i="33"/>
  <c r="D1901" i="34" s="1"/>
  <c r="B1901" i="33"/>
  <c r="G1901" i="33"/>
  <c r="H1901" i="33"/>
  <c r="A1902" i="33"/>
  <c r="D1902" i="34" s="1"/>
  <c r="B1902" i="33"/>
  <c r="G1902" i="33"/>
  <c r="H1902" i="33"/>
  <c r="A1903" i="33"/>
  <c r="D1903" i="34" s="1"/>
  <c r="B1903" i="33"/>
  <c r="G1903" i="33"/>
  <c r="H1903" i="33"/>
  <c r="A1904" i="33"/>
  <c r="D1904" i="34" s="1"/>
  <c r="B1904" i="33"/>
  <c r="G1904" i="33"/>
  <c r="H1904" i="33"/>
  <c r="A1905" i="33"/>
  <c r="D1905" i="34" s="1"/>
  <c r="B1905" i="33"/>
  <c r="G1905" i="33"/>
  <c r="H1905" i="33"/>
  <c r="A1906" i="33"/>
  <c r="D1906" i="34" s="1"/>
  <c r="B1906" i="33"/>
  <c r="G1906" i="33"/>
  <c r="H1906" i="33"/>
  <c r="A1907" i="33"/>
  <c r="D1907" i="34" s="1"/>
  <c r="B1907" i="33"/>
  <c r="G1907" i="33"/>
  <c r="H1907" i="33"/>
  <c r="A1908" i="33"/>
  <c r="D1908" i="34" s="1"/>
  <c r="B1908" i="33"/>
  <c r="G1908" i="33"/>
  <c r="H1908" i="33"/>
  <c r="A1909" i="33"/>
  <c r="D1909" i="34" s="1"/>
  <c r="B1909" i="33"/>
  <c r="G1909" i="33"/>
  <c r="H1909" i="33"/>
  <c r="A1910" i="33"/>
  <c r="D1910" i="34" s="1"/>
  <c r="B1910" i="33"/>
  <c r="G1910" i="33"/>
  <c r="H1910" i="33"/>
  <c r="A1911" i="33"/>
  <c r="D1911" i="34" s="1"/>
  <c r="B1911" i="33"/>
  <c r="G1911" i="33"/>
  <c r="H1911" i="33"/>
  <c r="A1912" i="33"/>
  <c r="D1912" i="34" s="1"/>
  <c r="B1912" i="33"/>
  <c r="G1912" i="33"/>
  <c r="H1912" i="33"/>
  <c r="A1913" i="33"/>
  <c r="D1913" i="34" s="1"/>
  <c r="B1913" i="33"/>
  <c r="G1913" i="33"/>
  <c r="H1913" i="33"/>
  <c r="A1914" i="33"/>
  <c r="D1914" i="34" s="1"/>
  <c r="B1914" i="33"/>
  <c r="G1914" i="33"/>
  <c r="H1914" i="33"/>
  <c r="A1915" i="33"/>
  <c r="D1915" i="34" s="1"/>
  <c r="B1915" i="33"/>
  <c r="G1915" i="33"/>
  <c r="H1915" i="33"/>
  <c r="A1916" i="33"/>
  <c r="D1916" i="34" s="1"/>
  <c r="B1916" i="33"/>
  <c r="G1916" i="33"/>
  <c r="H1916" i="33"/>
  <c r="A1917" i="33"/>
  <c r="D1917" i="34" s="1"/>
  <c r="B1917" i="33"/>
  <c r="G1917" i="33"/>
  <c r="H1917" i="33"/>
  <c r="A1918" i="33"/>
  <c r="D1918" i="34" s="1"/>
  <c r="B1918" i="33"/>
  <c r="G1918" i="33"/>
  <c r="H1918" i="33"/>
  <c r="A1919" i="33"/>
  <c r="D1919" i="34" s="1"/>
  <c r="B1919" i="33"/>
  <c r="G1919" i="33"/>
  <c r="H1919" i="33"/>
  <c r="A1920" i="33"/>
  <c r="D1920" i="34" s="1"/>
  <c r="B1920" i="33"/>
  <c r="G1920" i="33"/>
  <c r="H1920" i="33"/>
  <c r="A1921" i="33"/>
  <c r="D1921" i="34" s="1"/>
  <c r="B1921" i="33"/>
  <c r="G1921" i="33"/>
  <c r="H1921" i="33"/>
  <c r="A1922" i="33"/>
  <c r="D1922" i="34" s="1"/>
  <c r="B1922" i="33"/>
  <c r="G1922" i="33"/>
  <c r="H1922" i="33"/>
  <c r="A1923" i="33"/>
  <c r="D1923" i="34" s="1"/>
  <c r="B1923" i="33"/>
  <c r="G1923" i="33"/>
  <c r="H1923" i="33"/>
  <c r="A1924" i="33"/>
  <c r="D1924" i="34" s="1"/>
  <c r="B1924" i="33"/>
  <c r="G1924" i="33"/>
  <c r="H1924" i="33"/>
  <c r="A1925" i="33"/>
  <c r="D1925" i="34" s="1"/>
  <c r="B1925" i="33"/>
  <c r="G1925" i="33"/>
  <c r="H1925" i="33"/>
  <c r="A1926" i="33"/>
  <c r="D1926" i="34" s="1"/>
  <c r="B1926" i="33"/>
  <c r="G1926" i="33"/>
  <c r="H1926" i="33"/>
  <c r="A1927" i="33"/>
  <c r="D1927" i="34" s="1"/>
  <c r="B1927" i="33"/>
  <c r="G1927" i="33"/>
  <c r="H1927" i="33"/>
  <c r="A1928" i="33"/>
  <c r="D1928" i="34" s="1"/>
  <c r="B1928" i="33"/>
  <c r="G1928" i="33"/>
  <c r="H1928" i="33"/>
  <c r="A1929" i="33"/>
  <c r="D1929" i="34" s="1"/>
  <c r="B1929" i="33"/>
  <c r="G1929" i="33"/>
  <c r="H1929" i="33"/>
  <c r="A1930" i="33"/>
  <c r="D1930" i="34" s="1"/>
  <c r="B1930" i="33"/>
  <c r="G1930" i="33"/>
  <c r="H1930" i="33"/>
  <c r="A1931" i="33"/>
  <c r="D1931" i="34" s="1"/>
  <c r="B1931" i="33"/>
  <c r="G1931" i="33"/>
  <c r="H1931" i="33"/>
  <c r="A1932" i="33"/>
  <c r="D1932" i="34" s="1"/>
  <c r="B1932" i="33"/>
  <c r="G1932" i="33"/>
  <c r="H1932" i="33"/>
  <c r="A1933" i="33"/>
  <c r="D1933" i="34" s="1"/>
  <c r="B1933" i="33"/>
  <c r="G1933" i="33"/>
  <c r="H1933" i="33"/>
  <c r="A1934" i="33"/>
  <c r="D1934" i="34" s="1"/>
  <c r="B1934" i="33"/>
  <c r="G1934" i="33"/>
  <c r="H1934" i="33"/>
  <c r="A1935" i="33"/>
  <c r="D1935" i="34" s="1"/>
  <c r="B1935" i="33"/>
  <c r="G1935" i="33"/>
  <c r="H1935" i="33"/>
  <c r="A1936" i="33"/>
  <c r="D1936" i="34" s="1"/>
  <c r="B1936" i="33"/>
  <c r="G1936" i="33"/>
  <c r="H1936" i="33"/>
  <c r="A1937" i="33"/>
  <c r="D1937" i="34" s="1"/>
  <c r="B1937" i="33"/>
  <c r="G1937" i="33"/>
  <c r="H1937" i="33"/>
  <c r="A1938" i="33"/>
  <c r="D1938" i="34" s="1"/>
  <c r="B1938" i="33"/>
  <c r="G1938" i="33"/>
  <c r="H1938" i="33"/>
  <c r="A1939" i="33"/>
  <c r="D1939" i="34" s="1"/>
  <c r="B1939" i="33"/>
  <c r="G1939" i="33"/>
  <c r="H1939" i="33"/>
  <c r="A1940" i="33"/>
  <c r="D1940" i="34" s="1"/>
  <c r="B1940" i="33"/>
  <c r="G1940" i="33"/>
  <c r="H1940" i="33"/>
  <c r="A1941" i="33"/>
  <c r="D1941" i="34" s="1"/>
  <c r="B1941" i="33"/>
  <c r="G1941" i="33"/>
  <c r="H1941" i="33"/>
  <c r="A1942" i="33"/>
  <c r="D1942" i="34" s="1"/>
  <c r="B1942" i="33"/>
  <c r="G1942" i="33"/>
  <c r="H1942" i="33"/>
  <c r="A1943" i="33"/>
  <c r="D1943" i="34" s="1"/>
  <c r="B1943" i="33"/>
  <c r="G1943" i="33"/>
  <c r="H1943" i="33"/>
  <c r="A1944" i="33"/>
  <c r="D1944" i="34" s="1"/>
  <c r="B1944" i="33"/>
  <c r="G1944" i="33"/>
  <c r="H1944" i="33"/>
  <c r="A1945" i="33"/>
  <c r="D1945" i="34" s="1"/>
  <c r="B1945" i="33"/>
  <c r="G1945" i="33"/>
  <c r="H1945" i="33"/>
  <c r="A1946" i="33"/>
  <c r="D1946" i="34" s="1"/>
  <c r="B1946" i="33"/>
  <c r="G1946" i="33"/>
  <c r="H1946" i="33"/>
  <c r="A1947" i="33"/>
  <c r="D1947" i="34" s="1"/>
  <c r="B1947" i="33"/>
  <c r="G1947" i="33"/>
  <c r="H1947" i="33"/>
  <c r="A1948" i="33"/>
  <c r="D1948" i="34" s="1"/>
  <c r="B1948" i="33"/>
  <c r="G1948" i="33"/>
  <c r="H1948" i="33"/>
  <c r="A1949" i="33"/>
  <c r="D1949" i="34" s="1"/>
  <c r="B1949" i="33"/>
  <c r="G1949" i="33"/>
  <c r="H1949" i="33"/>
  <c r="A1950" i="33"/>
  <c r="D1950" i="34" s="1"/>
  <c r="B1950" i="33"/>
  <c r="G1950" i="33"/>
  <c r="H1950" i="33"/>
  <c r="A1951" i="33"/>
  <c r="D1951" i="34" s="1"/>
  <c r="B1951" i="33"/>
  <c r="G1951" i="33"/>
  <c r="H1951" i="33"/>
  <c r="A1952" i="33"/>
  <c r="D1952" i="34" s="1"/>
  <c r="B1952" i="33"/>
  <c r="G1952" i="33"/>
  <c r="H1952" i="33"/>
  <c r="A1953" i="33"/>
  <c r="D1953" i="34" s="1"/>
  <c r="B1953" i="33"/>
  <c r="G1953" i="33"/>
  <c r="H1953" i="33"/>
  <c r="A1954" i="33"/>
  <c r="D1954" i="34" s="1"/>
  <c r="B1954" i="33"/>
  <c r="G1954" i="33"/>
  <c r="H1954" i="33"/>
  <c r="A1955" i="33"/>
  <c r="D1955" i="34" s="1"/>
  <c r="B1955" i="33"/>
  <c r="G1955" i="33"/>
  <c r="H1955" i="33"/>
  <c r="A1956" i="33"/>
  <c r="D1956" i="34" s="1"/>
  <c r="B1956" i="33"/>
  <c r="G1956" i="33"/>
  <c r="H1956" i="33"/>
  <c r="A1957" i="33"/>
  <c r="D1957" i="34" s="1"/>
  <c r="B1957" i="33"/>
  <c r="G1957" i="33"/>
  <c r="H1957" i="33"/>
  <c r="A1958" i="33"/>
  <c r="D1958" i="34" s="1"/>
  <c r="B1958" i="33"/>
  <c r="G1958" i="33"/>
  <c r="H1958" i="33"/>
  <c r="A1959" i="33"/>
  <c r="D1959" i="34" s="1"/>
  <c r="B1959" i="33"/>
  <c r="G1959" i="33"/>
  <c r="H1959" i="33"/>
  <c r="A1960" i="33"/>
  <c r="D1960" i="34" s="1"/>
  <c r="B1960" i="33"/>
  <c r="G1960" i="33"/>
  <c r="H1960" i="33"/>
  <c r="A1961" i="33"/>
  <c r="D1961" i="34" s="1"/>
  <c r="B1961" i="33"/>
  <c r="G1961" i="33"/>
  <c r="H1961" i="33"/>
  <c r="A1962" i="33"/>
  <c r="D1962" i="34" s="1"/>
  <c r="B1962" i="33"/>
  <c r="G1962" i="33"/>
  <c r="H1962" i="33"/>
  <c r="A1963" i="33"/>
  <c r="D1963" i="34" s="1"/>
  <c r="B1963" i="33"/>
  <c r="G1963" i="33"/>
  <c r="H1963" i="33"/>
  <c r="A1964" i="33"/>
  <c r="D1964" i="34" s="1"/>
  <c r="B1964" i="33"/>
  <c r="G1964" i="33"/>
  <c r="H1964" i="33"/>
  <c r="A1965" i="33"/>
  <c r="D1965" i="34" s="1"/>
  <c r="B1965" i="33"/>
  <c r="G1965" i="33"/>
  <c r="H1965" i="33"/>
  <c r="A1966" i="33"/>
  <c r="D1966" i="34" s="1"/>
  <c r="B1966" i="33"/>
  <c r="G1966" i="33"/>
  <c r="H1966" i="33"/>
  <c r="A1967" i="33"/>
  <c r="D1967" i="34" s="1"/>
  <c r="B1967" i="33"/>
  <c r="G1967" i="33"/>
  <c r="H1967" i="33"/>
  <c r="A1968" i="33"/>
  <c r="D1968" i="34" s="1"/>
  <c r="B1968" i="33"/>
  <c r="G1968" i="33"/>
  <c r="H1968" i="33"/>
  <c r="A1969" i="33"/>
  <c r="D1969" i="34" s="1"/>
  <c r="B1969" i="33"/>
  <c r="G1969" i="33"/>
  <c r="H1969" i="33"/>
  <c r="A1970" i="33"/>
  <c r="D1970" i="34" s="1"/>
  <c r="B1970" i="33"/>
  <c r="G1970" i="33"/>
  <c r="H1970" i="33"/>
  <c r="A1971" i="33"/>
  <c r="D1971" i="34" s="1"/>
  <c r="B1971" i="33"/>
  <c r="G1971" i="33"/>
  <c r="H1971" i="33"/>
  <c r="A1972" i="33"/>
  <c r="D1972" i="34" s="1"/>
  <c r="B1972" i="33"/>
  <c r="G1972" i="33"/>
  <c r="H1972" i="33"/>
  <c r="A1973" i="33"/>
  <c r="D1973" i="34" s="1"/>
  <c r="B1973" i="33"/>
  <c r="G1973" i="33"/>
  <c r="H1973" i="33"/>
  <c r="A1974" i="33"/>
  <c r="D1974" i="34" s="1"/>
  <c r="B1974" i="33"/>
  <c r="G1974" i="33"/>
  <c r="H1974" i="33"/>
  <c r="A1975" i="33"/>
  <c r="D1975" i="34" s="1"/>
  <c r="B1975" i="33"/>
  <c r="G1975" i="33"/>
  <c r="H1975" i="33"/>
  <c r="A1976" i="33"/>
  <c r="D1976" i="34" s="1"/>
  <c r="B1976" i="33"/>
  <c r="G1976" i="33"/>
  <c r="H1976" i="33"/>
  <c r="A1977" i="33"/>
  <c r="D1977" i="34" s="1"/>
  <c r="B1977" i="33"/>
  <c r="G1977" i="33"/>
  <c r="H1977" i="33"/>
  <c r="A1978" i="33"/>
  <c r="D1978" i="34" s="1"/>
  <c r="B1978" i="33"/>
  <c r="G1978" i="33"/>
  <c r="H1978" i="33"/>
  <c r="A1979" i="33"/>
  <c r="D1979" i="34" s="1"/>
  <c r="B1979" i="33"/>
  <c r="G1979" i="33"/>
  <c r="H1979" i="33"/>
  <c r="A1980" i="33"/>
  <c r="D1980" i="34" s="1"/>
  <c r="B1980" i="33"/>
  <c r="G1980" i="33"/>
  <c r="H1980" i="33"/>
  <c r="A1981" i="33"/>
  <c r="D1981" i="34" s="1"/>
  <c r="B1981" i="33"/>
  <c r="G1981" i="33"/>
  <c r="H1981" i="33"/>
  <c r="A1982" i="33"/>
  <c r="D1982" i="34" s="1"/>
  <c r="B1982" i="33"/>
  <c r="G1982" i="33"/>
  <c r="H1982" i="33"/>
  <c r="A1983" i="33"/>
  <c r="D1983" i="34" s="1"/>
  <c r="B1983" i="33"/>
  <c r="G1983" i="33"/>
  <c r="H1983" i="33"/>
  <c r="A1984" i="33"/>
  <c r="D1984" i="34" s="1"/>
  <c r="B1984" i="33"/>
  <c r="G1984" i="33"/>
  <c r="H1984" i="33"/>
  <c r="A1985" i="33"/>
  <c r="D1985" i="34" s="1"/>
  <c r="B1985" i="33"/>
  <c r="G1985" i="33"/>
  <c r="H1985" i="33"/>
  <c r="A1986" i="33"/>
  <c r="D1986" i="34" s="1"/>
  <c r="B1986" i="33"/>
  <c r="G1986" i="33"/>
  <c r="H1986" i="33"/>
  <c r="A1987" i="33"/>
  <c r="D1987" i="34" s="1"/>
  <c r="B1987" i="33"/>
  <c r="G1987" i="33"/>
  <c r="H1987" i="33"/>
  <c r="A1988" i="33"/>
  <c r="D1988" i="34" s="1"/>
  <c r="B1988" i="33"/>
  <c r="G1988" i="33"/>
  <c r="H1988" i="33"/>
  <c r="A1989" i="33"/>
  <c r="D1989" i="34" s="1"/>
  <c r="B1989" i="33"/>
  <c r="G1989" i="33"/>
  <c r="H1989" i="33"/>
  <c r="A1990" i="33"/>
  <c r="D1990" i="34" s="1"/>
  <c r="B1990" i="33"/>
  <c r="G1990" i="33"/>
  <c r="H1990" i="33"/>
  <c r="A1991" i="33"/>
  <c r="D1991" i="34" s="1"/>
  <c r="B1991" i="33"/>
  <c r="G1991" i="33"/>
  <c r="H1991" i="33"/>
  <c r="A1992" i="33"/>
  <c r="D1992" i="34" s="1"/>
  <c r="B1992" i="33"/>
  <c r="G1992" i="33"/>
  <c r="H1992" i="33"/>
  <c r="A1993" i="33"/>
  <c r="D1993" i="34" s="1"/>
  <c r="B1993" i="33"/>
  <c r="G1993" i="33"/>
  <c r="H1993" i="33"/>
  <c r="A1994" i="33"/>
  <c r="D1994" i="34" s="1"/>
  <c r="B1994" i="33"/>
  <c r="G1994" i="33"/>
  <c r="H1994" i="33"/>
  <c r="A1995" i="33"/>
  <c r="D1995" i="34" s="1"/>
  <c r="B1995" i="33"/>
  <c r="G1995" i="33"/>
  <c r="H1995" i="33"/>
  <c r="A1996" i="33"/>
  <c r="D1996" i="34" s="1"/>
  <c r="B1996" i="33"/>
  <c r="G1996" i="33"/>
  <c r="H1996" i="33"/>
  <c r="A1997" i="33"/>
  <c r="D1997" i="34" s="1"/>
  <c r="B1997" i="33"/>
  <c r="G1997" i="33"/>
  <c r="H1997" i="33"/>
  <c r="A1998" i="33"/>
  <c r="D1998" i="34" s="1"/>
  <c r="B1998" i="33"/>
  <c r="G1998" i="33"/>
  <c r="H1998" i="33"/>
  <c r="A1999" i="33"/>
  <c r="D1999" i="34" s="1"/>
  <c r="B1999" i="33"/>
  <c r="G1999" i="33"/>
  <c r="H1999" i="33"/>
  <c r="A2000" i="33"/>
  <c r="D2000" i="34" s="1"/>
  <c r="B2000" i="33"/>
  <c r="G2000" i="33"/>
  <c r="H2000" i="33"/>
  <c r="A194" i="33"/>
  <c r="D194" i="34" s="1"/>
  <c r="B194" i="33"/>
  <c r="G194" i="33"/>
  <c r="H194" i="33"/>
  <c r="A195" i="33"/>
  <c r="D195" i="34" s="1"/>
  <c r="B195" i="33"/>
  <c r="G195" i="33"/>
  <c r="H195" i="33"/>
  <c r="A196" i="33"/>
  <c r="D196" i="34" s="1"/>
  <c r="B196" i="33"/>
  <c r="G196" i="33"/>
  <c r="H196" i="33"/>
  <c r="A197" i="33"/>
  <c r="D197" i="34" s="1"/>
  <c r="B197" i="33"/>
  <c r="G197" i="33"/>
  <c r="H197" i="33"/>
  <c r="A198" i="33"/>
  <c r="D198" i="34" s="1"/>
  <c r="B198" i="33"/>
  <c r="G198" i="33"/>
  <c r="H198" i="33"/>
  <c r="A199" i="33"/>
  <c r="D199" i="34" s="1"/>
  <c r="B199" i="33"/>
  <c r="G199" i="33"/>
  <c r="H199" i="33"/>
  <c r="A200" i="33"/>
  <c r="D200" i="34" s="1"/>
  <c r="B200" i="33"/>
  <c r="G200" i="33"/>
  <c r="H200" i="33"/>
  <c r="A201" i="33"/>
  <c r="D201" i="34" s="1"/>
  <c r="B201" i="33"/>
  <c r="G201" i="33"/>
  <c r="H201" i="33"/>
  <c r="A202" i="33"/>
  <c r="D202" i="34" s="1"/>
  <c r="B202" i="33"/>
  <c r="G202" i="33"/>
  <c r="H202" i="33"/>
  <c r="A203" i="33"/>
  <c r="D203" i="34" s="1"/>
  <c r="B203" i="33"/>
  <c r="G203" i="33"/>
  <c r="H203" i="33"/>
  <c r="A204" i="33"/>
  <c r="D204" i="34" s="1"/>
  <c r="B204" i="33"/>
  <c r="G204" i="33"/>
  <c r="H204" i="33"/>
  <c r="A205" i="33"/>
  <c r="D205" i="34" s="1"/>
  <c r="B205" i="33"/>
  <c r="G205" i="33"/>
  <c r="H205" i="33"/>
  <c r="A206" i="33"/>
  <c r="D206" i="34" s="1"/>
  <c r="B206" i="33"/>
  <c r="G206" i="33"/>
  <c r="H206" i="33"/>
  <c r="A207" i="33"/>
  <c r="D207" i="34" s="1"/>
  <c r="B207" i="33"/>
  <c r="G207" i="33"/>
  <c r="H207" i="33"/>
  <c r="A208" i="33"/>
  <c r="D208" i="34" s="1"/>
  <c r="B208" i="33"/>
  <c r="G208" i="33"/>
  <c r="H208" i="33"/>
  <c r="A209" i="33"/>
  <c r="D209" i="34" s="1"/>
  <c r="B209" i="33"/>
  <c r="G209" i="33"/>
  <c r="H209" i="33"/>
  <c r="A210" i="33"/>
  <c r="D210" i="34" s="1"/>
  <c r="B210" i="33"/>
  <c r="G210" i="33"/>
  <c r="H210" i="33"/>
  <c r="A211" i="33"/>
  <c r="D211" i="34" s="1"/>
  <c r="B211" i="33"/>
  <c r="G211" i="33"/>
  <c r="H211" i="33"/>
  <c r="A212" i="33"/>
  <c r="D212" i="34" s="1"/>
  <c r="B212" i="33"/>
  <c r="G212" i="33"/>
  <c r="H212" i="33"/>
  <c r="A213" i="33"/>
  <c r="D213" i="34" s="1"/>
  <c r="B213" i="33"/>
  <c r="G213" i="33"/>
  <c r="H213" i="33"/>
  <c r="A214" i="33"/>
  <c r="D214" i="34" s="1"/>
  <c r="B214" i="33"/>
  <c r="G214" i="33"/>
  <c r="H214" i="33"/>
  <c r="A215" i="33"/>
  <c r="D215" i="34" s="1"/>
  <c r="B215" i="33"/>
  <c r="G215" i="33"/>
  <c r="H215" i="33"/>
  <c r="A216" i="33"/>
  <c r="D216" i="34" s="1"/>
  <c r="B216" i="33"/>
  <c r="G216" i="33"/>
  <c r="H216" i="33"/>
  <c r="A217" i="33"/>
  <c r="D217" i="34" s="1"/>
  <c r="B217" i="33"/>
  <c r="G217" i="33"/>
  <c r="H217" i="33"/>
  <c r="A218" i="33"/>
  <c r="D218" i="34" s="1"/>
  <c r="B218" i="33"/>
  <c r="G218" i="33"/>
  <c r="H218" i="33"/>
  <c r="A219" i="33"/>
  <c r="D219" i="34" s="1"/>
  <c r="B219" i="33"/>
  <c r="G219" i="33"/>
  <c r="H219" i="33"/>
  <c r="A220" i="33"/>
  <c r="D220" i="34" s="1"/>
  <c r="B220" i="33"/>
  <c r="G220" i="33"/>
  <c r="H220" i="33"/>
  <c r="A221" i="33"/>
  <c r="D221" i="34" s="1"/>
  <c r="B221" i="33"/>
  <c r="G221" i="33"/>
  <c r="H221" i="33"/>
  <c r="A222" i="33"/>
  <c r="D222" i="34" s="1"/>
  <c r="B222" i="33"/>
  <c r="G222" i="33"/>
  <c r="H222" i="33"/>
  <c r="A223" i="33"/>
  <c r="D223" i="34" s="1"/>
  <c r="B223" i="33"/>
  <c r="G223" i="33"/>
  <c r="H223" i="33"/>
  <c r="A224" i="33"/>
  <c r="D224" i="34" s="1"/>
  <c r="B224" i="33"/>
  <c r="G224" i="33"/>
  <c r="H224" i="33"/>
  <c r="A225" i="33"/>
  <c r="D225" i="34" s="1"/>
  <c r="B225" i="33"/>
  <c r="G225" i="33"/>
  <c r="H225" i="33"/>
  <c r="A226" i="33"/>
  <c r="D226" i="34" s="1"/>
  <c r="B226" i="33"/>
  <c r="G226" i="33"/>
  <c r="H226" i="33"/>
  <c r="A227" i="33"/>
  <c r="D227" i="34" s="1"/>
  <c r="B227" i="33"/>
  <c r="G227" i="33"/>
  <c r="H227" i="33"/>
  <c r="A228" i="33"/>
  <c r="D228" i="34" s="1"/>
  <c r="B228" i="33"/>
  <c r="G228" i="33"/>
  <c r="H228" i="33"/>
  <c r="A229" i="33"/>
  <c r="D229" i="34" s="1"/>
  <c r="B229" i="33"/>
  <c r="G229" i="33"/>
  <c r="H229" i="33"/>
  <c r="A230" i="33"/>
  <c r="D230" i="34" s="1"/>
  <c r="B230" i="33"/>
  <c r="G230" i="33"/>
  <c r="H230" i="33"/>
  <c r="A231" i="33"/>
  <c r="D231" i="34" s="1"/>
  <c r="B231" i="33"/>
  <c r="G231" i="33"/>
  <c r="H231" i="33"/>
  <c r="A232" i="33"/>
  <c r="D232" i="34" s="1"/>
  <c r="B232" i="33"/>
  <c r="G232" i="33"/>
  <c r="H232" i="33"/>
  <c r="A233" i="33"/>
  <c r="D233" i="34" s="1"/>
  <c r="B233" i="33"/>
  <c r="G233" i="33"/>
  <c r="H233" i="33"/>
  <c r="A234" i="33"/>
  <c r="D234" i="34" s="1"/>
  <c r="B234" i="33"/>
  <c r="G234" i="33"/>
  <c r="H234" i="33"/>
  <c r="A235" i="33"/>
  <c r="D235" i="34" s="1"/>
  <c r="B235" i="33"/>
  <c r="G235" i="33"/>
  <c r="H235" i="33"/>
  <c r="A236" i="33"/>
  <c r="D236" i="34" s="1"/>
  <c r="B236" i="33"/>
  <c r="G236" i="33"/>
  <c r="H236" i="33"/>
  <c r="A237" i="33"/>
  <c r="D237" i="34" s="1"/>
  <c r="B237" i="33"/>
  <c r="G237" i="33"/>
  <c r="H237" i="33"/>
  <c r="A238" i="33"/>
  <c r="D238" i="34" s="1"/>
  <c r="B238" i="33"/>
  <c r="G238" i="33"/>
  <c r="H238" i="33"/>
  <c r="A239" i="33"/>
  <c r="D239" i="34" s="1"/>
  <c r="B239" i="33"/>
  <c r="G239" i="33"/>
  <c r="H239" i="33"/>
  <c r="A240" i="33"/>
  <c r="D240" i="34" s="1"/>
  <c r="B240" i="33"/>
  <c r="G240" i="33"/>
  <c r="H240" i="33"/>
  <c r="A241" i="33"/>
  <c r="D241" i="34" s="1"/>
  <c r="B241" i="33"/>
  <c r="G241" i="33"/>
  <c r="H241" i="33"/>
  <c r="A242" i="33"/>
  <c r="D242" i="34" s="1"/>
  <c r="B242" i="33"/>
  <c r="G242" i="33"/>
  <c r="H242" i="33"/>
  <c r="A243" i="33"/>
  <c r="D243" i="34" s="1"/>
  <c r="B243" i="33"/>
  <c r="G243" i="33"/>
  <c r="H243" i="33"/>
  <c r="A244" i="33"/>
  <c r="D244" i="34" s="1"/>
  <c r="B244" i="33"/>
  <c r="G244" i="33"/>
  <c r="H244" i="33"/>
  <c r="A245" i="33"/>
  <c r="D245" i="34" s="1"/>
  <c r="B245" i="33"/>
  <c r="G245" i="33"/>
  <c r="H245" i="33"/>
  <c r="A246" i="33"/>
  <c r="D246" i="34" s="1"/>
  <c r="B246" i="33"/>
  <c r="G246" i="33"/>
  <c r="H246" i="33"/>
  <c r="A247" i="33"/>
  <c r="D247" i="34" s="1"/>
  <c r="B247" i="33"/>
  <c r="G247" i="33"/>
  <c r="H247" i="33"/>
  <c r="A248" i="33"/>
  <c r="D248" i="34" s="1"/>
  <c r="B248" i="33"/>
  <c r="G248" i="33"/>
  <c r="H248" i="33"/>
  <c r="A249" i="33"/>
  <c r="D249" i="34" s="1"/>
  <c r="B249" i="33"/>
  <c r="G249" i="33"/>
  <c r="H249" i="33"/>
  <c r="A250" i="33"/>
  <c r="D250" i="34" s="1"/>
  <c r="B250" i="33"/>
  <c r="G250" i="33"/>
  <c r="H250" i="33"/>
  <c r="A251" i="33"/>
  <c r="D251" i="34" s="1"/>
  <c r="B251" i="33"/>
  <c r="G251" i="33"/>
  <c r="H251" i="33"/>
  <c r="A252" i="33"/>
  <c r="D252" i="34" s="1"/>
  <c r="B252" i="33"/>
  <c r="G252" i="33"/>
  <c r="H252" i="33"/>
  <c r="A253" i="33"/>
  <c r="D253" i="34" s="1"/>
  <c r="B253" i="33"/>
  <c r="G253" i="33"/>
  <c r="H253" i="33"/>
  <c r="A254" i="33"/>
  <c r="D254" i="34" s="1"/>
  <c r="B254" i="33"/>
  <c r="G254" i="33"/>
  <c r="H254" i="33"/>
  <c r="A255" i="33"/>
  <c r="D255" i="34" s="1"/>
  <c r="B255" i="33"/>
  <c r="G255" i="33"/>
  <c r="H255" i="33"/>
  <c r="A256" i="33"/>
  <c r="D256" i="34" s="1"/>
  <c r="B256" i="33"/>
  <c r="G256" i="33"/>
  <c r="H256" i="33"/>
  <c r="A257" i="33"/>
  <c r="D257" i="34" s="1"/>
  <c r="B257" i="33"/>
  <c r="G257" i="33"/>
  <c r="H257" i="33"/>
  <c r="A258" i="33"/>
  <c r="D258" i="34" s="1"/>
  <c r="B258" i="33"/>
  <c r="G258" i="33"/>
  <c r="H258" i="33"/>
  <c r="A259" i="33"/>
  <c r="D259" i="34" s="1"/>
  <c r="B259" i="33"/>
  <c r="G259" i="33"/>
  <c r="H259" i="33"/>
  <c r="A260" i="33"/>
  <c r="D260" i="34" s="1"/>
  <c r="B260" i="33"/>
  <c r="G260" i="33"/>
  <c r="H260" i="33"/>
  <c r="A261" i="33"/>
  <c r="D261" i="34" s="1"/>
  <c r="B261" i="33"/>
  <c r="G261" i="33"/>
  <c r="H261" i="33"/>
  <c r="A262" i="33"/>
  <c r="D262" i="34" s="1"/>
  <c r="B262" i="33"/>
  <c r="G262" i="33"/>
  <c r="H262" i="33"/>
  <c r="A263" i="33"/>
  <c r="D263" i="34" s="1"/>
  <c r="B263" i="33"/>
  <c r="G263" i="33"/>
  <c r="H263" i="33"/>
  <c r="A264" i="33"/>
  <c r="D264" i="34" s="1"/>
  <c r="B264" i="33"/>
  <c r="G264" i="33"/>
  <c r="H264" i="33"/>
  <c r="A265" i="33"/>
  <c r="D265" i="34" s="1"/>
  <c r="B265" i="33"/>
  <c r="G265" i="33"/>
  <c r="H265" i="33"/>
  <c r="A266" i="33"/>
  <c r="D266" i="34" s="1"/>
  <c r="B266" i="33"/>
  <c r="G266" i="33"/>
  <c r="H266" i="33"/>
  <c r="A267" i="33"/>
  <c r="D267" i="34" s="1"/>
  <c r="B267" i="33"/>
  <c r="G267" i="33"/>
  <c r="H267" i="33"/>
  <c r="A268" i="33"/>
  <c r="D268" i="34" s="1"/>
  <c r="B268" i="33"/>
  <c r="G268" i="33"/>
  <c r="H268" i="33"/>
  <c r="A269" i="33"/>
  <c r="D269" i="34" s="1"/>
  <c r="B269" i="33"/>
  <c r="G269" i="33"/>
  <c r="H269" i="33"/>
  <c r="A270" i="33"/>
  <c r="D270" i="34" s="1"/>
  <c r="B270" i="33"/>
  <c r="G270" i="33"/>
  <c r="H270" i="33"/>
  <c r="A271" i="33"/>
  <c r="D271" i="34" s="1"/>
  <c r="B271" i="33"/>
  <c r="G271" i="33"/>
  <c r="H271" i="33"/>
  <c r="A272" i="33"/>
  <c r="D272" i="34" s="1"/>
  <c r="B272" i="33"/>
  <c r="G272" i="33"/>
  <c r="H272" i="33"/>
  <c r="A273" i="33"/>
  <c r="D273" i="34" s="1"/>
  <c r="B273" i="33"/>
  <c r="G273" i="33"/>
  <c r="H273" i="33"/>
  <c r="A274" i="33"/>
  <c r="D274" i="34" s="1"/>
  <c r="B274" i="33"/>
  <c r="G274" i="33"/>
  <c r="H274" i="33"/>
  <c r="A275" i="33"/>
  <c r="D275" i="34" s="1"/>
  <c r="B275" i="33"/>
  <c r="G275" i="33"/>
  <c r="H275" i="33"/>
  <c r="A276" i="33"/>
  <c r="D276" i="34" s="1"/>
  <c r="B276" i="33"/>
  <c r="G276" i="33"/>
  <c r="H276" i="33"/>
  <c r="A277" i="33"/>
  <c r="D277" i="34" s="1"/>
  <c r="B277" i="33"/>
  <c r="G277" i="33"/>
  <c r="H277" i="33"/>
  <c r="A278" i="33"/>
  <c r="D278" i="34" s="1"/>
  <c r="B278" i="33"/>
  <c r="G278" i="33"/>
  <c r="H278" i="33"/>
  <c r="A279" i="33"/>
  <c r="D279" i="34" s="1"/>
  <c r="B279" i="33"/>
  <c r="G279" i="33"/>
  <c r="H279" i="33"/>
  <c r="A280" i="33"/>
  <c r="D280" i="34" s="1"/>
  <c r="B280" i="33"/>
  <c r="G280" i="33"/>
  <c r="H280" i="33"/>
  <c r="A281" i="33"/>
  <c r="D281" i="34" s="1"/>
  <c r="B281" i="33"/>
  <c r="G281" i="33"/>
  <c r="H281" i="33"/>
  <c r="A282" i="33"/>
  <c r="D282" i="34" s="1"/>
  <c r="B282" i="33"/>
  <c r="G282" i="33"/>
  <c r="H282" i="33"/>
  <c r="A283" i="33"/>
  <c r="D283" i="34" s="1"/>
  <c r="B283" i="33"/>
  <c r="G283" i="33"/>
  <c r="H283" i="33"/>
  <c r="A284" i="33"/>
  <c r="D284" i="34" s="1"/>
  <c r="B284" i="33"/>
  <c r="G284" i="33"/>
  <c r="H284" i="33"/>
  <c r="A285" i="33"/>
  <c r="D285" i="34" s="1"/>
  <c r="B285" i="33"/>
  <c r="G285" i="33"/>
  <c r="H285" i="33"/>
  <c r="A286" i="33"/>
  <c r="D286" i="34" s="1"/>
  <c r="B286" i="33"/>
  <c r="G286" i="33"/>
  <c r="H286" i="33"/>
  <c r="A287" i="33"/>
  <c r="D287" i="34" s="1"/>
  <c r="B287" i="33"/>
  <c r="G287" i="33"/>
  <c r="H287" i="33"/>
  <c r="A288" i="33"/>
  <c r="D288" i="34" s="1"/>
  <c r="B288" i="33"/>
  <c r="G288" i="33"/>
  <c r="H288" i="33"/>
  <c r="A289" i="33"/>
  <c r="D289" i="34" s="1"/>
  <c r="B289" i="33"/>
  <c r="G289" i="33"/>
  <c r="H289" i="33"/>
  <c r="A290" i="33"/>
  <c r="D290" i="34" s="1"/>
  <c r="B290" i="33"/>
  <c r="G290" i="33"/>
  <c r="H290" i="33"/>
  <c r="A291" i="33"/>
  <c r="D291" i="34" s="1"/>
  <c r="B291" i="33"/>
  <c r="G291" i="33"/>
  <c r="H291" i="33"/>
  <c r="A292" i="33"/>
  <c r="D292" i="34" s="1"/>
  <c r="B292" i="33"/>
  <c r="G292" i="33"/>
  <c r="H292" i="33"/>
  <c r="A293" i="33"/>
  <c r="D293" i="34" s="1"/>
  <c r="B293" i="33"/>
  <c r="G293" i="33"/>
  <c r="H293" i="33"/>
  <c r="A294" i="33"/>
  <c r="D294" i="34" s="1"/>
  <c r="B294" i="33"/>
  <c r="G294" i="33"/>
  <c r="H294" i="33"/>
  <c r="A295" i="33"/>
  <c r="D295" i="34" s="1"/>
  <c r="B295" i="33"/>
  <c r="G295" i="33"/>
  <c r="H295" i="33"/>
  <c r="A296" i="33"/>
  <c r="D296" i="34" s="1"/>
  <c r="B296" i="33"/>
  <c r="G296" i="33"/>
  <c r="H296" i="33"/>
  <c r="A297" i="33"/>
  <c r="D297" i="34" s="1"/>
  <c r="B297" i="33"/>
  <c r="G297" i="33"/>
  <c r="H297" i="33"/>
  <c r="A298" i="33"/>
  <c r="D298" i="34" s="1"/>
  <c r="B298" i="33"/>
  <c r="G298" i="33"/>
  <c r="H298" i="33"/>
  <c r="A299" i="33"/>
  <c r="D299" i="34" s="1"/>
  <c r="B299" i="33"/>
  <c r="G299" i="33"/>
  <c r="H299" i="33"/>
  <c r="A300" i="33"/>
  <c r="D300" i="34" s="1"/>
  <c r="B300" i="33"/>
  <c r="G300" i="33"/>
  <c r="H300" i="33"/>
  <c r="A301" i="33"/>
  <c r="D301" i="34" s="1"/>
  <c r="B301" i="33"/>
  <c r="G301" i="33"/>
  <c r="H301" i="33"/>
  <c r="A302" i="33"/>
  <c r="D302" i="34" s="1"/>
  <c r="B302" i="33"/>
  <c r="G302" i="33"/>
  <c r="H302" i="33"/>
  <c r="A303" i="33"/>
  <c r="D303" i="34" s="1"/>
  <c r="B303" i="33"/>
  <c r="G303" i="33"/>
  <c r="H303" i="33"/>
  <c r="A304" i="33"/>
  <c r="D304" i="34" s="1"/>
  <c r="B304" i="33"/>
  <c r="G304" i="33"/>
  <c r="H304" i="33"/>
  <c r="A305" i="33"/>
  <c r="D305" i="34" s="1"/>
  <c r="B305" i="33"/>
  <c r="G305" i="33"/>
  <c r="H305" i="33"/>
  <c r="A306" i="33"/>
  <c r="D306" i="34" s="1"/>
  <c r="B306" i="33"/>
  <c r="G306" i="33"/>
  <c r="H306" i="33"/>
  <c r="A307" i="33"/>
  <c r="D307" i="34" s="1"/>
  <c r="B307" i="33"/>
  <c r="G307" i="33"/>
  <c r="H307" i="33"/>
  <c r="A308" i="33"/>
  <c r="D308" i="34" s="1"/>
  <c r="B308" i="33"/>
  <c r="G308" i="33"/>
  <c r="H308" i="33"/>
  <c r="A309" i="33"/>
  <c r="D309" i="34" s="1"/>
  <c r="B309" i="33"/>
  <c r="G309" i="33"/>
  <c r="H309" i="33"/>
  <c r="A310" i="33"/>
  <c r="D310" i="34" s="1"/>
  <c r="B310" i="33"/>
  <c r="G310" i="33"/>
  <c r="H310" i="33"/>
  <c r="A311" i="33"/>
  <c r="D311" i="34" s="1"/>
  <c r="B311" i="33"/>
  <c r="G311" i="33"/>
  <c r="H311" i="33"/>
  <c r="A312" i="33"/>
  <c r="D312" i="34" s="1"/>
  <c r="B312" i="33"/>
  <c r="G312" i="33"/>
  <c r="H312" i="33"/>
  <c r="A313" i="33"/>
  <c r="D313" i="34" s="1"/>
  <c r="B313" i="33"/>
  <c r="G313" i="33"/>
  <c r="H313" i="33"/>
  <c r="A314" i="33"/>
  <c r="D314" i="34" s="1"/>
  <c r="B314" i="33"/>
  <c r="G314" i="33"/>
  <c r="H314" i="33"/>
  <c r="A315" i="33"/>
  <c r="D315" i="34" s="1"/>
  <c r="B315" i="33"/>
  <c r="G315" i="33"/>
  <c r="H315" i="33"/>
  <c r="A316" i="33"/>
  <c r="D316" i="34" s="1"/>
  <c r="B316" i="33"/>
  <c r="G316" i="33"/>
  <c r="H316" i="33"/>
  <c r="A317" i="33"/>
  <c r="D317" i="34" s="1"/>
  <c r="B317" i="33"/>
  <c r="G317" i="33"/>
  <c r="H317" i="33"/>
  <c r="A318" i="33"/>
  <c r="D318" i="34" s="1"/>
  <c r="B318" i="33"/>
  <c r="G318" i="33"/>
  <c r="H318" i="33"/>
  <c r="A319" i="33"/>
  <c r="D319" i="34" s="1"/>
  <c r="B319" i="33"/>
  <c r="G319" i="33"/>
  <c r="H319" i="33"/>
  <c r="A320" i="33"/>
  <c r="D320" i="34" s="1"/>
  <c r="B320" i="33"/>
  <c r="G320" i="33"/>
  <c r="H320" i="33"/>
  <c r="A321" i="33"/>
  <c r="D321" i="34" s="1"/>
  <c r="B321" i="33"/>
  <c r="G321" i="33"/>
  <c r="H321" i="33"/>
  <c r="A322" i="33"/>
  <c r="D322" i="34" s="1"/>
  <c r="B322" i="33"/>
  <c r="G322" i="33"/>
  <c r="H322" i="33"/>
  <c r="A323" i="33"/>
  <c r="D323" i="34" s="1"/>
  <c r="B323" i="33"/>
  <c r="G323" i="33"/>
  <c r="H323" i="33"/>
  <c r="A324" i="33"/>
  <c r="D324" i="34" s="1"/>
  <c r="B324" i="33"/>
  <c r="G324" i="33"/>
  <c r="H324" i="33"/>
  <c r="A325" i="33"/>
  <c r="D325" i="34" s="1"/>
  <c r="B325" i="33"/>
  <c r="G325" i="33"/>
  <c r="H325" i="33"/>
  <c r="A326" i="33"/>
  <c r="D326" i="34" s="1"/>
  <c r="B326" i="33"/>
  <c r="G326" i="33"/>
  <c r="H326" i="33"/>
  <c r="A327" i="33"/>
  <c r="D327" i="34" s="1"/>
  <c r="B327" i="33"/>
  <c r="G327" i="33"/>
  <c r="H327" i="33"/>
  <c r="A328" i="33"/>
  <c r="D328" i="34" s="1"/>
  <c r="B328" i="33"/>
  <c r="G328" i="33"/>
  <c r="H328" i="33"/>
  <c r="A329" i="33"/>
  <c r="D329" i="34" s="1"/>
  <c r="B329" i="33"/>
  <c r="G329" i="33"/>
  <c r="H329" i="33"/>
  <c r="A330" i="33"/>
  <c r="D330" i="34" s="1"/>
  <c r="B330" i="33"/>
  <c r="G330" i="33"/>
  <c r="H330" i="33"/>
  <c r="A331" i="33"/>
  <c r="D331" i="34" s="1"/>
  <c r="B331" i="33"/>
  <c r="G331" i="33"/>
  <c r="H331" i="33"/>
  <c r="A332" i="33"/>
  <c r="D332" i="34" s="1"/>
  <c r="B332" i="33"/>
  <c r="G332" i="33"/>
  <c r="H332" i="33"/>
  <c r="A333" i="33"/>
  <c r="D333" i="34" s="1"/>
  <c r="B333" i="33"/>
  <c r="G333" i="33"/>
  <c r="H333" i="33"/>
  <c r="A334" i="33"/>
  <c r="D334" i="34" s="1"/>
  <c r="B334" i="33"/>
  <c r="G334" i="33"/>
  <c r="H334" i="33"/>
  <c r="A335" i="33"/>
  <c r="D335" i="34" s="1"/>
  <c r="B335" i="33"/>
  <c r="G335" i="33"/>
  <c r="H335" i="33"/>
  <c r="A336" i="33"/>
  <c r="D336" i="34" s="1"/>
  <c r="B336" i="33"/>
  <c r="G336" i="33"/>
  <c r="H336" i="33"/>
  <c r="A337" i="33"/>
  <c r="D337" i="34" s="1"/>
  <c r="B337" i="33"/>
  <c r="G337" i="33"/>
  <c r="H337" i="33"/>
  <c r="A338" i="33"/>
  <c r="D338" i="34" s="1"/>
  <c r="B338" i="33"/>
  <c r="G338" i="33"/>
  <c r="H338" i="33"/>
  <c r="A339" i="33"/>
  <c r="D339" i="34" s="1"/>
  <c r="B339" i="33"/>
  <c r="G339" i="33"/>
  <c r="H339" i="33"/>
  <c r="A340" i="33"/>
  <c r="D340" i="34" s="1"/>
  <c r="B340" i="33"/>
  <c r="G340" i="33"/>
  <c r="H340" i="33"/>
  <c r="A341" i="33"/>
  <c r="D341" i="34" s="1"/>
  <c r="B341" i="33"/>
  <c r="G341" i="33"/>
  <c r="H341" i="33"/>
  <c r="A342" i="33"/>
  <c r="D342" i="34" s="1"/>
  <c r="B342" i="33"/>
  <c r="G342" i="33"/>
  <c r="H342" i="33"/>
  <c r="A343" i="33"/>
  <c r="D343" i="34" s="1"/>
  <c r="B343" i="33"/>
  <c r="G343" i="33"/>
  <c r="H343" i="33"/>
  <c r="A344" i="33"/>
  <c r="D344" i="34" s="1"/>
  <c r="B344" i="33"/>
  <c r="G344" i="33"/>
  <c r="H344" i="33"/>
  <c r="A345" i="33"/>
  <c r="D345" i="34" s="1"/>
  <c r="B345" i="33"/>
  <c r="G345" i="33"/>
  <c r="H345" i="33"/>
  <c r="A346" i="33"/>
  <c r="D346" i="34" s="1"/>
  <c r="B346" i="33"/>
  <c r="G346" i="33"/>
  <c r="H346" i="33"/>
  <c r="A347" i="33"/>
  <c r="D347" i="34" s="1"/>
  <c r="B347" i="33"/>
  <c r="G347" i="33"/>
  <c r="H347" i="33"/>
  <c r="A348" i="33"/>
  <c r="D348" i="34" s="1"/>
  <c r="B348" i="33"/>
  <c r="G348" i="33"/>
  <c r="H348" i="33"/>
  <c r="A349" i="33"/>
  <c r="D349" i="34" s="1"/>
  <c r="B349" i="33"/>
  <c r="G349" i="33"/>
  <c r="H349" i="33"/>
  <c r="A350" i="33"/>
  <c r="D350" i="34" s="1"/>
  <c r="B350" i="33"/>
  <c r="G350" i="33"/>
  <c r="H350" i="33"/>
  <c r="A351" i="33"/>
  <c r="D351" i="34" s="1"/>
  <c r="B351" i="33"/>
  <c r="G351" i="33"/>
  <c r="H351" i="33"/>
  <c r="A352" i="33"/>
  <c r="D352" i="34" s="1"/>
  <c r="B352" i="33"/>
  <c r="G352" i="33"/>
  <c r="H352" i="33"/>
  <c r="A353" i="33"/>
  <c r="D353" i="34" s="1"/>
  <c r="B353" i="33"/>
  <c r="G353" i="33"/>
  <c r="H353" i="33"/>
  <c r="A354" i="33"/>
  <c r="D354" i="34" s="1"/>
  <c r="B354" i="33"/>
  <c r="G354" i="33"/>
  <c r="H354" i="33"/>
  <c r="A355" i="33"/>
  <c r="D355" i="34" s="1"/>
  <c r="B355" i="33"/>
  <c r="G355" i="33"/>
  <c r="H355" i="33"/>
  <c r="A356" i="33"/>
  <c r="D356" i="34" s="1"/>
  <c r="B356" i="33"/>
  <c r="G356" i="33"/>
  <c r="H356" i="33"/>
  <c r="A357" i="33"/>
  <c r="D357" i="34" s="1"/>
  <c r="B357" i="33"/>
  <c r="G357" i="33"/>
  <c r="H357" i="33"/>
  <c r="A358" i="33"/>
  <c r="D358" i="34" s="1"/>
  <c r="B358" i="33"/>
  <c r="G358" i="33"/>
  <c r="H358" i="33"/>
  <c r="A359" i="33"/>
  <c r="D359" i="34" s="1"/>
  <c r="B359" i="33"/>
  <c r="G359" i="33"/>
  <c r="H359" i="33"/>
  <c r="A360" i="33"/>
  <c r="D360" i="34" s="1"/>
  <c r="B360" i="33"/>
  <c r="G360" i="33"/>
  <c r="H360" i="33"/>
  <c r="A361" i="33"/>
  <c r="D361" i="34" s="1"/>
  <c r="B361" i="33"/>
  <c r="G361" i="33"/>
  <c r="H361" i="33"/>
  <c r="A362" i="33"/>
  <c r="D362" i="34" s="1"/>
  <c r="B362" i="33"/>
  <c r="G362" i="33"/>
  <c r="H362" i="33"/>
  <c r="A363" i="33"/>
  <c r="D363" i="34" s="1"/>
  <c r="B363" i="33"/>
  <c r="G363" i="33"/>
  <c r="H363" i="33"/>
  <c r="A364" i="33"/>
  <c r="D364" i="34" s="1"/>
  <c r="B364" i="33"/>
  <c r="G364" i="33"/>
  <c r="H364" i="33"/>
  <c r="A365" i="33"/>
  <c r="D365" i="34" s="1"/>
  <c r="B365" i="33"/>
  <c r="G365" i="33"/>
  <c r="H365" i="33"/>
  <c r="A366" i="33"/>
  <c r="D366" i="34" s="1"/>
  <c r="B366" i="33"/>
  <c r="G366" i="33"/>
  <c r="H366" i="33"/>
  <c r="A367" i="33"/>
  <c r="D367" i="34" s="1"/>
  <c r="B367" i="33"/>
  <c r="G367" i="33"/>
  <c r="H367" i="33"/>
  <c r="A368" i="33"/>
  <c r="D368" i="34" s="1"/>
  <c r="B368" i="33"/>
  <c r="G368" i="33"/>
  <c r="H368" i="33"/>
  <c r="A369" i="33"/>
  <c r="D369" i="34" s="1"/>
  <c r="B369" i="33"/>
  <c r="G369" i="33"/>
  <c r="H369" i="33"/>
  <c r="A370" i="33"/>
  <c r="D370" i="34" s="1"/>
  <c r="B370" i="33"/>
  <c r="G370" i="33"/>
  <c r="H370" i="33"/>
  <c r="A371" i="33"/>
  <c r="D371" i="34" s="1"/>
  <c r="B371" i="33"/>
  <c r="G371" i="33"/>
  <c r="H371" i="33"/>
  <c r="A372" i="33"/>
  <c r="D372" i="34" s="1"/>
  <c r="B372" i="33"/>
  <c r="G372" i="33"/>
  <c r="H372" i="33"/>
  <c r="A373" i="33"/>
  <c r="D373" i="34" s="1"/>
  <c r="B373" i="33"/>
  <c r="G373" i="33"/>
  <c r="H373" i="33"/>
  <c r="A374" i="33"/>
  <c r="D374" i="34" s="1"/>
  <c r="B374" i="33"/>
  <c r="G374" i="33"/>
  <c r="H374" i="33"/>
  <c r="A375" i="33"/>
  <c r="D375" i="34" s="1"/>
  <c r="B375" i="33"/>
  <c r="G375" i="33"/>
  <c r="H375" i="33"/>
  <c r="A376" i="33"/>
  <c r="D376" i="34" s="1"/>
  <c r="B376" i="33"/>
  <c r="G376" i="33"/>
  <c r="H376" i="33"/>
  <c r="A377" i="33"/>
  <c r="D377" i="34" s="1"/>
  <c r="B377" i="33"/>
  <c r="G377" i="33"/>
  <c r="H377" i="33"/>
  <c r="A378" i="33"/>
  <c r="D378" i="34" s="1"/>
  <c r="B378" i="33"/>
  <c r="G378" i="33"/>
  <c r="H378" i="33"/>
  <c r="A379" i="33"/>
  <c r="D379" i="34" s="1"/>
  <c r="B379" i="33"/>
  <c r="G379" i="33"/>
  <c r="H379" i="33"/>
  <c r="A380" i="33"/>
  <c r="D380" i="34" s="1"/>
  <c r="B380" i="33"/>
  <c r="G380" i="33"/>
  <c r="H380" i="33"/>
  <c r="A381" i="33"/>
  <c r="D381" i="34" s="1"/>
  <c r="B381" i="33"/>
  <c r="G381" i="33"/>
  <c r="H381" i="33"/>
  <c r="A382" i="33"/>
  <c r="D382" i="34" s="1"/>
  <c r="B382" i="33"/>
  <c r="G382" i="33"/>
  <c r="H382" i="33"/>
  <c r="A383" i="33"/>
  <c r="D383" i="34" s="1"/>
  <c r="B383" i="33"/>
  <c r="G383" i="33"/>
  <c r="H383" i="33"/>
  <c r="A384" i="33"/>
  <c r="D384" i="34" s="1"/>
  <c r="B384" i="33"/>
  <c r="G384" i="33"/>
  <c r="H384" i="33"/>
  <c r="A385" i="33"/>
  <c r="D385" i="34" s="1"/>
  <c r="B385" i="33"/>
  <c r="G385" i="33"/>
  <c r="H385" i="33"/>
  <c r="A386" i="33"/>
  <c r="D386" i="34" s="1"/>
  <c r="B386" i="33"/>
  <c r="G386" i="33"/>
  <c r="H386" i="33"/>
  <c r="A387" i="33"/>
  <c r="D387" i="34" s="1"/>
  <c r="B387" i="33"/>
  <c r="G387" i="33"/>
  <c r="H387" i="33"/>
  <c r="A388" i="33"/>
  <c r="D388" i="34" s="1"/>
  <c r="B388" i="33"/>
  <c r="G388" i="33"/>
  <c r="H388" i="33"/>
  <c r="A389" i="33"/>
  <c r="D389" i="34" s="1"/>
  <c r="B389" i="33"/>
  <c r="G389" i="33"/>
  <c r="H389" i="33"/>
  <c r="A390" i="33"/>
  <c r="D390" i="34" s="1"/>
  <c r="B390" i="33"/>
  <c r="G390" i="33"/>
  <c r="H390" i="33"/>
  <c r="A391" i="33"/>
  <c r="D391" i="34" s="1"/>
  <c r="B391" i="33"/>
  <c r="G391" i="33"/>
  <c r="H391" i="33"/>
  <c r="A392" i="33"/>
  <c r="D392" i="34" s="1"/>
  <c r="B392" i="33"/>
  <c r="G392" i="33"/>
  <c r="H392" i="33"/>
  <c r="A393" i="33"/>
  <c r="D393" i="34" s="1"/>
  <c r="B393" i="33"/>
  <c r="G393" i="33"/>
  <c r="H393" i="33"/>
  <c r="A394" i="33"/>
  <c r="D394" i="34" s="1"/>
  <c r="B394" i="33"/>
  <c r="G394" i="33"/>
  <c r="H394" i="33"/>
  <c r="A395" i="33"/>
  <c r="D395" i="34" s="1"/>
  <c r="B395" i="33"/>
  <c r="G395" i="33"/>
  <c r="H395" i="33"/>
  <c r="A396" i="33"/>
  <c r="D396" i="34" s="1"/>
  <c r="B396" i="33"/>
  <c r="G396" i="33"/>
  <c r="H396" i="33"/>
  <c r="A397" i="33"/>
  <c r="D397" i="34" s="1"/>
  <c r="B397" i="33"/>
  <c r="G397" i="33"/>
  <c r="H397" i="33"/>
  <c r="A398" i="33"/>
  <c r="D398" i="34" s="1"/>
  <c r="B398" i="33"/>
  <c r="G398" i="33"/>
  <c r="H398" i="33"/>
  <c r="A399" i="33"/>
  <c r="D399" i="34" s="1"/>
  <c r="B399" i="33"/>
  <c r="G399" i="33"/>
  <c r="H399" i="33"/>
  <c r="A400" i="33"/>
  <c r="D400" i="34" s="1"/>
  <c r="B400" i="33"/>
  <c r="G400" i="33"/>
  <c r="H400" i="33"/>
  <c r="A401" i="33"/>
  <c r="D401" i="34" s="1"/>
  <c r="B401" i="33"/>
  <c r="G401" i="33"/>
  <c r="H401" i="33"/>
  <c r="A402" i="33"/>
  <c r="D402" i="34" s="1"/>
  <c r="B402" i="33"/>
  <c r="G402" i="33"/>
  <c r="H402" i="33"/>
  <c r="A403" i="33"/>
  <c r="D403" i="34" s="1"/>
  <c r="B403" i="33"/>
  <c r="G403" i="33"/>
  <c r="H403" i="33"/>
  <c r="A404" i="33"/>
  <c r="D404" i="34" s="1"/>
  <c r="B404" i="33"/>
  <c r="G404" i="33"/>
  <c r="H404" i="33"/>
  <c r="A405" i="33"/>
  <c r="D405" i="34" s="1"/>
  <c r="B405" i="33"/>
  <c r="G405" i="33"/>
  <c r="H405" i="33"/>
  <c r="A406" i="33"/>
  <c r="D406" i="34" s="1"/>
  <c r="B406" i="33"/>
  <c r="G406" i="33"/>
  <c r="H406" i="33"/>
  <c r="A407" i="33"/>
  <c r="D407" i="34" s="1"/>
  <c r="B407" i="33"/>
  <c r="G407" i="33"/>
  <c r="H407" i="33"/>
  <c r="A408" i="33"/>
  <c r="D408" i="34" s="1"/>
  <c r="B408" i="33"/>
  <c r="G408" i="33"/>
  <c r="H408" i="33"/>
  <c r="A409" i="33"/>
  <c r="D409" i="34" s="1"/>
  <c r="B409" i="33"/>
  <c r="G409" i="33"/>
  <c r="H409" i="33"/>
  <c r="A410" i="33"/>
  <c r="D410" i="34" s="1"/>
  <c r="B410" i="33"/>
  <c r="G410" i="33"/>
  <c r="H410" i="33"/>
  <c r="A411" i="33"/>
  <c r="D411" i="34" s="1"/>
  <c r="B411" i="33"/>
  <c r="G411" i="33"/>
  <c r="H411" i="33"/>
  <c r="A412" i="33"/>
  <c r="D412" i="34" s="1"/>
  <c r="B412" i="33"/>
  <c r="G412" i="33"/>
  <c r="H412" i="33"/>
  <c r="A413" i="33"/>
  <c r="D413" i="34" s="1"/>
  <c r="B413" i="33"/>
  <c r="G413" i="33"/>
  <c r="H413" i="33"/>
  <c r="A414" i="33"/>
  <c r="D414" i="34" s="1"/>
  <c r="B414" i="33"/>
  <c r="G414" i="33"/>
  <c r="H414" i="33"/>
  <c r="A415" i="33"/>
  <c r="D415" i="34" s="1"/>
  <c r="B415" i="33"/>
  <c r="G415" i="33"/>
  <c r="H415" i="33"/>
  <c r="A416" i="33"/>
  <c r="D416" i="34" s="1"/>
  <c r="B416" i="33"/>
  <c r="G416" i="33"/>
  <c r="H416" i="33"/>
  <c r="A417" i="33"/>
  <c r="D417" i="34" s="1"/>
  <c r="B417" i="33"/>
  <c r="G417" i="33"/>
  <c r="H417" i="33"/>
  <c r="A418" i="33"/>
  <c r="D418" i="34" s="1"/>
  <c r="B418" i="33"/>
  <c r="G418" i="33"/>
  <c r="H418" i="33"/>
  <c r="A419" i="33"/>
  <c r="D419" i="34" s="1"/>
  <c r="B419" i="33"/>
  <c r="G419" i="33"/>
  <c r="H419" i="33"/>
  <c r="A420" i="33"/>
  <c r="D420" i="34" s="1"/>
  <c r="B420" i="33"/>
  <c r="G420" i="33"/>
  <c r="H420" i="33"/>
  <c r="A421" i="33"/>
  <c r="D421" i="34" s="1"/>
  <c r="B421" i="33"/>
  <c r="G421" i="33"/>
  <c r="H421" i="33"/>
  <c r="A422" i="33"/>
  <c r="D422" i="34" s="1"/>
  <c r="B422" i="33"/>
  <c r="G422" i="33"/>
  <c r="H422" i="33"/>
  <c r="A423" i="33"/>
  <c r="D423" i="34" s="1"/>
  <c r="B423" i="33"/>
  <c r="G423" i="33"/>
  <c r="H423" i="33"/>
  <c r="A424" i="33"/>
  <c r="D424" i="34" s="1"/>
  <c r="B424" i="33"/>
  <c r="G424" i="33"/>
  <c r="H424" i="33"/>
  <c r="A425" i="33"/>
  <c r="D425" i="34" s="1"/>
  <c r="B425" i="33"/>
  <c r="G425" i="33"/>
  <c r="H425" i="33"/>
  <c r="A426" i="33"/>
  <c r="D426" i="34" s="1"/>
  <c r="B426" i="33"/>
  <c r="G426" i="33"/>
  <c r="H426" i="33"/>
  <c r="A427" i="33"/>
  <c r="D427" i="34" s="1"/>
  <c r="B427" i="33"/>
  <c r="G427" i="33"/>
  <c r="H427" i="33"/>
  <c r="A428" i="33"/>
  <c r="D428" i="34" s="1"/>
  <c r="B428" i="33"/>
  <c r="G428" i="33"/>
  <c r="H428" i="33"/>
  <c r="A429" i="33"/>
  <c r="D429" i="34" s="1"/>
  <c r="B429" i="33"/>
  <c r="G429" i="33"/>
  <c r="H429" i="33"/>
  <c r="A430" i="33"/>
  <c r="D430" i="34" s="1"/>
  <c r="B430" i="33"/>
  <c r="G430" i="33"/>
  <c r="H430" i="33"/>
  <c r="A431" i="33"/>
  <c r="D431" i="34" s="1"/>
  <c r="B431" i="33"/>
  <c r="G431" i="33"/>
  <c r="H431" i="33"/>
  <c r="A432" i="33"/>
  <c r="D432" i="34" s="1"/>
  <c r="B432" i="33"/>
  <c r="G432" i="33"/>
  <c r="H432" i="33"/>
  <c r="A433" i="33"/>
  <c r="D433" i="34" s="1"/>
  <c r="B433" i="33"/>
  <c r="G433" i="33"/>
  <c r="H433" i="33"/>
  <c r="A434" i="33"/>
  <c r="D434" i="34" s="1"/>
  <c r="B434" i="33"/>
  <c r="G434" i="33"/>
  <c r="H434" i="33"/>
  <c r="A435" i="33"/>
  <c r="D435" i="34" s="1"/>
  <c r="B435" i="33"/>
  <c r="G435" i="33"/>
  <c r="H435" i="33"/>
  <c r="A436" i="33"/>
  <c r="D436" i="34" s="1"/>
  <c r="B436" i="33"/>
  <c r="G436" i="33"/>
  <c r="H436" i="33"/>
  <c r="A437" i="33"/>
  <c r="D437" i="34" s="1"/>
  <c r="B437" i="33"/>
  <c r="G437" i="33"/>
  <c r="H437" i="33"/>
  <c r="A438" i="33"/>
  <c r="D438" i="34" s="1"/>
  <c r="B438" i="33"/>
  <c r="G438" i="33"/>
  <c r="H438" i="33"/>
  <c r="A439" i="33"/>
  <c r="D439" i="34" s="1"/>
  <c r="B439" i="33"/>
  <c r="G439" i="33"/>
  <c r="H439" i="33"/>
  <c r="A440" i="33"/>
  <c r="D440" i="34" s="1"/>
  <c r="B440" i="33"/>
  <c r="G440" i="33"/>
  <c r="H440" i="33"/>
  <c r="A441" i="33"/>
  <c r="D441" i="34" s="1"/>
  <c r="B441" i="33"/>
  <c r="G441" i="33"/>
  <c r="H441" i="33"/>
  <c r="A442" i="33"/>
  <c r="D442" i="34" s="1"/>
  <c r="B442" i="33"/>
  <c r="G442" i="33"/>
  <c r="H442" i="33"/>
  <c r="A443" i="33"/>
  <c r="D443" i="34" s="1"/>
  <c r="B443" i="33"/>
  <c r="G443" i="33"/>
  <c r="H443" i="33"/>
  <c r="A444" i="33"/>
  <c r="D444" i="34" s="1"/>
  <c r="B444" i="33"/>
  <c r="G444" i="33"/>
  <c r="H444" i="33"/>
  <c r="A445" i="33"/>
  <c r="D445" i="34" s="1"/>
  <c r="B445" i="33"/>
  <c r="G445" i="33"/>
  <c r="H445" i="33"/>
  <c r="A446" i="33"/>
  <c r="D446" i="34" s="1"/>
  <c r="B446" i="33"/>
  <c r="G446" i="33"/>
  <c r="H446" i="33"/>
  <c r="A447" i="33"/>
  <c r="D447" i="34" s="1"/>
  <c r="B447" i="33"/>
  <c r="G447" i="33"/>
  <c r="H447" i="33"/>
  <c r="A448" i="33"/>
  <c r="D448" i="34" s="1"/>
  <c r="B448" i="33"/>
  <c r="G448" i="33"/>
  <c r="H448" i="33"/>
  <c r="A449" i="33"/>
  <c r="D449" i="34" s="1"/>
  <c r="B449" i="33"/>
  <c r="G449" i="33"/>
  <c r="H449" i="33"/>
  <c r="A450" i="33"/>
  <c r="D450" i="34" s="1"/>
  <c r="B450" i="33"/>
  <c r="G450" i="33"/>
  <c r="H450" i="33"/>
  <c r="A451" i="33"/>
  <c r="D451" i="34" s="1"/>
  <c r="B451" i="33"/>
  <c r="G451" i="33"/>
  <c r="H451" i="33"/>
  <c r="A452" i="33"/>
  <c r="D452" i="34" s="1"/>
  <c r="B452" i="33"/>
  <c r="G452" i="33"/>
  <c r="H452" i="33"/>
  <c r="A453" i="33"/>
  <c r="D453" i="34" s="1"/>
  <c r="B453" i="33"/>
  <c r="G453" i="33"/>
  <c r="H453" i="33"/>
  <c r="A454" i="33"/>
  <c r="D454" i="34" s="1"/>
  <c r="B454" i="33"/>
  <c r="G454" i="33"/>
  <c r="H454" i="33"/>
  <c r="A455" i="33"/>
  <c r="D455" i="34" s="1"/>
  <c r="B455" i="33"/>
  <c r="G455" i="33"/>
  <c r="H455" i="33"/>
  <c r="A456" i="33"/>
  <c r="D456" i="34" s="1"/>
  <c r="B456" i="33"/>
  <c r="G456" i="33"/>
  <c r="H456" i="33"/>
  <c r="A457" i="33"/>
  <c r="D457" i="34" s="1"/>
  <c r="B457" i="33"/>
  <c r="G457" i="33"/>
  <c r="H457" i="33"/>
  <c r="A458" i="33"/>
  <c r="D458" i="34" s="1"/>
  <c r="B458" i="33"/>
  <c r="G458" i="33"/>
  <c r="H458" i="33"/>
  <c r="A459" i="33"/>
  <c r="D459" i="34" s="1"/>
  <c r="B459" i="33"/>
  <c r="G459" i="33"/>
  <c r="H459" i="33"/>
  <c r="A460" i="33"/>
  <c r="D460" i="34" s="1"/>
  <c r="B460" i="33"/>
  <c r="G460" i="33"/>
  <c r="H460" i="33"/>
  <c r="A461" i="33"/>
  <c r="D461" i="34" s="1"/>
  <c r="B461" i="33"/>
  <c r="G461" i="33"/>
  <c r="H461" i="33"/>
  <c r="A462" i="33"/>
  <c r="D462" i="34" s="1"/>
  <c r="B462" i="33"/>
  <c r="G462" i="33"/>
  <c r="H462" i="33"/>
  <c r="A463" i="33"/>
  <c r="D463" i="34" s="1"/>
  <c r="B463" i="33"/>
  <c r="G463" i="33"/>
  <c r="H463" i="33"/>
  <c r="A464" i="33"/>
  <c r="D464" i="34" s="1"/>
  <c r="B464" i="33"/>
  <c r="G464" i="33"/>
  <c r="H464" i="33"/>
  <c r="A465" i="33"/>
  <c r="D465" i="34" s="1"/>
  <c r="B465" i="33"/>
  <c r="G465" i="33"/>
  <c r="H465" i="33"/>
  <c r="A466" i="33"/>
  <c r="D466" i="34" s="1"/>
  <c r="B466" i="33"/>
  <c r="G466" i="33"/>
  <c r="H466" i="33"/>
  <c r="A467" i="33"/>
  <c r="D467" i="34" s="1"/>
  <c r="B467" i="33"/>
  <c r="G467" i="33"/>
  <c r="H467" i="33"/>
  <c r="A468" i="33"/>
  <c r="D468" i="34" s="1"/>
  <c r="B468" i="33"/>
  <c r="G468" i="33"/>
  <c r="H468" i="33"/>
  <c r="A469" i="33"/>
  <c r="D469" i="34" s="1"/>
  <c r="B469" i="33"/>
  <c r="G469" i="33"/>
  <c r="H469" i="33"/>
  <c r="A470" i="33"/>
  <c r="D470" i="34" s="1"/>
  <c r="B470" i="33"/>
  <c r="G470" i="33"/>
  <c r="H470" i="33"/>
  <c r="A471" i="33"/>
  <c r="D471" i="34" s="1"/>
  <c r="B471" i="33"/>
  <c r="G471" i="33"/>
  <c r="H471" i="33"/>
  <c r="A472" i="33"/>
  <c r="D472" i="34" s="1"/>
  <c r="B472" i="33"/>
  <c r="G472" i="33"/>
  <c r="H472" i="33"/>
  <c r="A473" i="33"/>
  <c r="D473" i="34" s="1"/>
  <c r="B473" i="33"/>
  <c r="G473" i="33"/>
  <c r="H473" i="33"/>
  <c r="A474" i="33"/>
  <c r="D474" i="34" s="1"/>
  <c r="B474" i="33"/>
  <c r="G474" i="33"/>
  <c r="H474" i="33"/>
  <c r="A475" i="33"/>
  <c r="D475" i="34" s="1"/>
  <c r="B475" i="33"/>
  <c r="G475" i="33"/>
  <c r="H475" i="33"/>
  <c r="A476" i="33"/>
  <c r="D476" i="34" s="1"/>
  <c r="B476" i="33"/>
  <c r="G476" i="33"/>
  <c r="H476" i="33"/>
  <c r="A477" i="33"/>
  <c r="D477" i="34" s="1"/>
  <c r="B477" i="33"/>
  <c r="G477" i="33"/>
  <c r="H477" i="33"/>
  <c r="A478" i="33"/>
  <c r="D478" i="34" s="1"/>
  <c r="B478" i="33"/>
  <c r="G478" i="33"/>
  <c r="H478" i="33"/>
  <c r="A479" i="33"/>
  <c r="D479" i="34" s="1"/>
  <c r="B479" i="33"/>
  <c r="G479" i="33"/>
  <c r="H479" i="33"/>
  <c r="A480" i="33"/>
  <c r="D480" i="34" s="1"/>
  <c r="B480" i="33"/>
  <c r="G480" i="33"/>
  <c r="H480" i="33"/>
  <c r="A481" i="33"/>
  <c r="D481" i="34" s="1"/>
  <c r="B481" i="33"/>
  <c r="G481" i="33"/>
  <c r="H481" i="33"/>
  <c r="A482" i="33"/>
  <c r="D482" i="34" s="1"/>
  <c r="B482" i="33"/>
  <c r="G482" i="33"/>
  <c r="H482" i="33"/>
  <c r="A483" i="33"/>
  <c r="D483" i="34" s="1"/>
  <c r="B483" i="33"/>
  <c r="G483" i="33"/>
  <c r="H483" i="33"/>
  <c r="A484" i="33"/>
  <c r="D484" i="34" s="1"/>
  <c r="B484" i="33"/>
  <c r="G484" i="33"/>
  <c r="H484" i="33"/>
  <c r="A485" i="33"/>
  <c r="D485" i="34" s="1"/>
  <c r="B485" i="33"/>
  <c r="G485" i="33"/>
  <c r="H485" i="33"/>
  <c r="A486" i="33"/>
  <c r="D486" i="34" s="1"/>
  <c r="B486" i="33"/>
  <c r="G486" i="33"/>
  <c r="H486" i="33"/>
  <c r="A487" i="33"/>
  <c r="D487" i="34" s="1"/>
  <c r="B487" i="33"/>
  <c r="G487" i="33"/>
  <c r="H487" i="33"/>
  <c r="A488" i="33"/>
  <c r="D488" i="34" s="1"/>
  <c r="B488" i="33"/>
  <c r="G488" i="33"/>
  <c r="H488" i="33"/>
  <c r="A489" i="33"/>
  <c r="D489" i="34" s="1"/>
  <c r="B489" i="33"/>
  <c r="G489" i="33"/>
  <c r="H489" i="33"/>
  <c r="A490" i="33"/>
  <c r="D490" i="34" s="1"/>
  <c r="B490" i="33"/>
  <c r="G490" i="33"/>
  <c r="H490" i="33"/>
  <c r="A491" i="33"/>
  <c r="D491" i="34" s="1"/>
  <c r="B491" i="33"/>
  <c r="G491" i="33"/>
  <c r="H491" i="33"/>
  <c r="A492" i="33"/>
  <c r="D492" i="34" s="1"/>
  <c r="B492" i="33"/>
  <c r="G492" i="33"/>
  <c r="H492" i="33"/>
  <c r="A493" i="33"/>
  <c r="D493" i="34" s="1"/>
  <c r="B493" i="33"/>
  <c r="G493" i="33"/>
  <c r="H493" i="33"/>
  <c r="A494" i="33"/>
  <c r="D494" i="34" s="1"/>
  <c r="B494" i="33"/>
  <c r="G494" i="33"/>
  <c r="H494" i="33"/>
  <c r="A495" i="33"/>
  <c r="D495" i="34" s="1"/>
  <c r="B495" i="33"/>
  <c r="G495" i="33"/>
  <c r="H495" i="33"/>
  <c r="A496" i="33"/>
  <c r="D496" i="34" s="1"/>
  <c r="B496" i="33"/>
  <c r="G496" i="33"/>
  <c r="H496" i="33"/>
  <c r="A497" i="33"/>
  <c r="D497" i="34" s="1"/>
  <c r="B497" i="33"/>
  <c r="G497" i="33"/>
  <c r="H497" i="33"/>
  <c r="A498" i="33"/>
  <c r="D498" i="34" s="1"/>
  <c r="B498" i="33"/>
  <c r="G498" i="33"/>
  <c r="H498" i="33"/>
  <c r="A499" i="33"/>
  <c r="D499" i="34" s="1"/>
  <c r="B499" i="33"/>
  <c r="G499" i="33"/>
  <c r="H499" i="33"/>
  <c r="A500" i="33"/>
  <c r="D500" i="34" s="1"/>
  <c r="B500" i="33"/>
  <c r="G500" i="33"/>
  <c r="H500" i="33"/>
  <c r="A501" i="33"/>
  <c r="D501" i="34" s="1"/>
  <c r="B501" i="33"/>
  <c r="G501" i="33"/>
  <c r="H501" i="33"/>
  <c r="A502" i="33"/>
  <c r="D502" i="34" s="1"/>
  <c r="B502" i="33"/>
  <c r="G502" i="33"/>
  <c r="H502" i="33"/>
  <c r="A503" i="33"/>
  <c r="D503" i="34" s="1"/>
  <c r="B503" i="33"/>
  <c r="G503" i="33"/>
  <c r="H503" i="33"/>
  <c r="A504" i="33"/>
  <c r="D504" i="34" s="1"/>
  <c r="B504" i="33"/>
  <c r="G504" i="33"/>
  <c r="H504" i="33"/>
  <c r="A505" i="33"/>
  <c r="D505" i="34" s="1"/>
  <c r="B505" i="33"/>
  <c r="G505" i="33"/>
  <c r="H505" i="33"/>
  <c r="A506" i="33"/>
  <c r="D506" i="34" s="1"/>
  <c r="B506" i="33"/>
  <c r="G506" i="33"/>
  <c r="H506" i="33"/>
  <c r="A507" i="33"/>
  <c r="D507" i="34" s="1"/>
  <c r="B507" i="33"/>
  <c r="G507" i="33"/>
  <c r="H507" i="33"/>
  <c r="A508" i="33"/>
  <c r="D508" i="34" s="1"/>
  <c r="B508" i="33"/>
  <c r="G508" i="33"/>
  <c r="H508" i="33"/>
  <c r="A509" i="33"/>
  <c r="D509" i="34" s="1"/>
  <c r="B509" i="33"/>
  <c r="G509" i="33"/>
  <c r="H509" i="33"/>
  <c r="A510" i="33"/>
  <c r="D510" i="34" s="1"/>
  <c r="B510" i="33"/>
  <c r="G510" i="33"/>
  <c r="H510" i="33"/>
  <c r="A511" i="33"/>
  <c r="D511" i="34" s="1"/>
  <c r="B511" i="33"/>
  <c r="G511" i="33"/>
  <c r="H511" i="33"/>
  <c r="A512" i="33"/>
  <c r="D512" i="34" s="1"/>
  <c r="B512" i="33"/>
  <c r="G512" i="33"/>
  <c r="H512" i="33"/>
  <c r="A513" i="33"/>
  <c r="D513" i="34" s="1"/>
  <c r="B513" i="33"/>
  <c r="G513" i="33"/>
  <c r="H513" i="33"/>
  <c r="A514" i="33"/>
  <c r="D514" i="34" s="1"/>
  <c r="B514" i="33"/>
  <c r="G514" i="33"/>
  <c r="H514" i="33"/>
  <c r="A515" i="33"/>
  <c r="D515" i="34" s="1"/>
  <c r="B515" i="33"/>
  <c r="G515" i="33"/>
  <c r="H515" i="33"/>
  <c r="A516" i="33"/>
  <c r="D516" i="34" s="1"/>
  <c r="B516" i="33"/>
  <c r="G516" i="33"/>
  <c r="H516" i="33"/>
  <c r="A517" i="33"/>
  <c r="D517" i="34" s="1"/>
  <c r="B517" i="33"/>
  <c r="G517" i="33"/>
  <c r="H517" i="33"/>
  <c r="A518" i="33"/>
  <c r="D518" i="34" s="1"/>
  <c r="B518" i="33"/>
  <c r="G518" i="33"/>
  <c r="H518" i="33"/>
  <c r="A519" i="33"/>
  <c r="D519" i="34" s="1"/>
  <c r="B519" i="33"/>
  <c r="G519" i="33"/>
  <c r="H519" i="33"/>
  <c r="A520" i="33"/>
  <c r="D520" i="34" s="1"/>
  <c r="B520" i="33"/>
  <c r="G520" i="33"/>
  <c r="H520" i="33"/>
  <c r="A521" i="33"/>
  <c r="D521" i="34" s="1"/>
  <c r="B521" i="33"/>
  <c r="G521" i="33"/>
  <c r="H521" i="33"/>
  <c r="A522" i="33"/>
  <c r="D522" i="34" s="1"/>
  <c r="B522" i="33"/>
  <c r="G522" i="33"/>
  <c r="H522" i="33"/>
  <c r="A523" i="33"/>
  <c r="D523" i="34" s="1"/>
  <c r="B523" i="33"/>
  <c r="G523" i="33"/>
  <c r="H523" i="33"/>
  <c r="A524" i="33"/>
  <c r="D524" i="34" s="1"/>
  <c r="B524" i="33"/>
  <c r="G524" i="33"/>
  <c r="H524" i="33"/>
  <c r="A525" i="33"/>
  <c r="D525" i="34" s="1"/>
  <c r="B525" i="33"/>
  <c r="G525" i="33"/>
  <c r="H525" i="33"/>
  <c r="A526" i="33"/>
  <c r="D526" i="34" s="1"/>
  <c r="B526" i="33"/>
  <c r="G526" i="33"/>
  <c r="H526" i="33"/>
  <c r="A527" i="33"/>
  <c r="D527" i="34" s="1"/>
  <c r="B527" i="33"/>
  <c r="G527" i="33"/>
  <c r="H527" i="33"/>
  <c r="A528" i="33"/>
  <c r="D528" i="34" s="1"/>
  <c r="B528" i="33"/>
  <c r="G528" i="33"/>
  <c r="H528" i="33"/>
  <c r="A529" i="33"/>
  <c r="D529" i="34" s="1"/>
  <c r="B529" i="33"/>
  <c r="G529" i="33"/>
  <c r="H529" i="33"/>
  <c r="A530" i="33"/>
  <c r="D530" i="34" s="1"/>
  <c r="B530" i="33"/>
  <c r="G530" i="33"/>
  <c r="H530" i="33"/>
  <c r="A531" i="33"/>
  <c r="D531" i="34" s="1"/>
  <c r="B531" i="33"/>
  <c r="G531" i="33"/>
  <c r="H531" i="33"/>
  <c r="A532" i="33"/>
  <c r="D532" i="34" s="1"/>
  <c r="B532" i="33"/>
  <c r="G532" i="33"/>
  <c r="H532" i="33"/>
  <c r="A533" i="33"/>
  <c r="D533" i="34" s="1"/>
  <c r="B533" i="33"/>
  <c r="G533" i="33"/>
  <c r="H533" i="33"/>
  <c r="A534" i="33"/>
  <c r="D534" i="34" s="1"/>
  <c r="B534" i="33"/>
  <c r="G534" i="33"/>
  <c r="H534" i="33"/>
  <c r="A535" i="33"/>
  <c r="D535" i="34" s="1"/>
  <c r="B535" i="33"/>
  <c r="G535" i="33"/>
  <c r="H535" i="33"/>
  <c r="A536" i="33"/>
  <c r="D536" i="34" s="1"/>
  <c r="B536" i="33"/>
  <c r="G536" i="33"/>
  <c r="H536" i="33"/>
  <c r="A537" i="33"/>
  <c r="D537" i="34" s="1"/>
  <c r="B537" i="33"/>
  <c r="G537" i="33"/>
  <c r="H537" i="33"/>
  <c r="A538" i="33"/>
  <c r="D538" i="34" s="1"/>
  <c r="B538" i="33"/>
  <c r="G538" i="33"/>
  <c r="H538" i="33"/>
  <c r="A539" i="33"/>
  <c r="D539" i="34" s="1"/>
  <c r="B539" i="33"/>
  <c r="G539" i="33"/>
  <c r="H539" i="33"/>
  <c r="A540" i="33"/>
  <c r="D540" i="34" s="1"/>
  <c r="B540" i="33"/>
  <c r="G540" i="33"/>
  <c r="H540" i="33"/>
  <c r="A541" i="33"/>
  <c r="D541" i="34" s="1"/>
  <c r="B541" i="33"/>
  <c r="G541" i="33"/>
  <c r="H541" i="33"/>
  <c r="A542" i="33"/>
  <c r="D542" i="34" s="1"/>
  <c r="B542" i="33"/>
  <c r="G542" i="33"/>
  <c r="H542" i="33"/>
  <c r="A543" i="33"/>
  <c r="D543" i="34" s="1"/>
  <c r="B543" i="33"/>
  <c r="G543" i="33"/>
  <c r="H543" i="33"/>
  <c r="A544" i="33"/>
  <c r="D544" i="34" s="1"/>
  <c r="B544" i="33"/>
  <c r="G544" i="33"/>
  <c r="H544" i="33"/>
  <c r="A545" i="33"/>
  <c r="D545" i="34" s="1"/>
  <c r="B545" i="33"/>
  <c r="G545" i="33"/>
  <c r="H545" i="33"/>
  <c r="A546" i="33"/>
  <c r="D546" i="34" s="1"/>
  <c r="B546" i="33"/>
  <c r="G546" i="33"/>
  <c r="H546" i="33"/>
  <c r="A547" i="33"/>
  <c r="D547" i="34" s="1"/>
  <c r="B547" i="33"/>
  <c r="G547" i="33"/>
  <c r="H547" i="33"/>
  <c r="A548" i="33"/>
  <c r="D548" i="34" s="1"/>
  <c r="B548" i="33"/>
  <c r="G548" i="33"/>
  <c r="H548" i="33"/>
  <c r="A549" i="33"/>
  <c r="D549" i="34" s="1"/>
  <c r="B549" i="33"/>
  <c r="G549" i="33"/>
  <c r="H549" i="33"/>
  <c r="A550" i="33"/>
  <c r="D550" i="34" s="1"/>
  <c r="B550" i="33"/>
  <c r="G550" i="33"/>
  <c r="H550" i="33"/>
  <c r="A551" i="33"/>
  <c r="D551" i="34" s="1"/>
  <c r="B551" i="33"/>
  <c r="G551" i="33"/>
  <c r="H551" i="33"/>
  <c r="A552" i="33"/>
  <c r="D552" i="34" s="1"/>
  <c r="B552" i="33"/>
  <c r="G552" i="33"/>
  <c r="H552" i="33"/>
  <c r="A553" i="33"/>
  <c r="D553" i="34" s="1"/>
  <c r="B553" i="33"/>
  <c r="G553" i="33"/>
  <c r="H553" i="33"/>
  <c r="A554" i="33"/>
  <c r="D554" i="34" s="1"/>
  <c r="B554" i="33"/>
  <c r="G554" i="33"/>
  <c r="H554" i="33"/>
  <c r="A555" i="33"/>
  <c r="D555" i="34" s="1"/>
  <c r="B555" i="33"/>
  <c r="G555" i="33"/>
  <c r="H555" i="33"/>
  <c r="A556" i="33"/>
  <c r="D556" i="34" s="1"/>
  <c r="B556" i="33"/>
  <c r="G556" i="33"/>
  <c r="H556" i="33"/>
  <c r="A557" i="33"/>
  <c r="D557" i="34" s="1"/>
  <c r="B557" i="33"/>
  <c r="G557" i="33"/>
  <c r="H557" i="33"/>
  <c r="A558" i="33"/>
  <c r="D558" i="34" s="1"/>
  <c r="B558" i="33"/>
  <c r="G558" i="33"/>
  <c r="H558" i="33"/>
  <c r="A559" i="33"/>
  <c r="D559" i="34" s="1"/>
  <c r="B559" i="33"/>
  <c r="G559" i="33"/>
  <c r="H559" i="33"/>
  <c r="A560" i="33"/>
  <c r="D560" i="34" s="1"/>
  <c r="B560" i="33"/>
  <c r="G560" i="33"/>
  <c r="H560" i="33"/>
  <c r="A561" i="33"/>
  <c r="D561" i="34" s="1"/>
  <c r="B561" i="33"/>
  <c r="G561" i="33"/>
  <c r="H561" i="33"/>
  <c r="A562" i="33"/>
  <c r="D562" i="34" s="1"/>
  <c r="B562" i="33"/>
  <c r="G562" i="33"/>
  <c r="H562" i="33"/>
  <c r="A563" i="33"/>
  <c r="D563" i="34" s="1"/>
  <c r="B563" i="33"/>
  <c r="G563" i="33"/>
  <c r="H563" i="33"/>
  <c r="A564" i="33"/>
  <c r="D564" i="34" s="1"/>
  <c r="B564" i="33"/>
  <c r="G564" i="33"/>
  <c r="H564" i="33"/>
  <c r="A565" i="33"/>
  <c r="D565" i="34" s="1"/>
  <c r="B565" i="33"/>
  <c r="G565" i="33"/>
  <c r="H565" i="33"/>
  <c r="A566" i="33"/>
  <c r="D566" i="34" s="1"/>
  <c r="B566" i="33"/>
  <c r="G566" i="33"/>
  <c r="H566" i="33"/>
  <c r="A567" i="33"/>
  <c r="D567" i="34" s="1"/>
  <c r="B567" i="33"/>
  <c r="G567" i="33"/>
  <c r="H567" i="33"/>
  <c r="A568" i="33"/>
  <c r="D568" i="34" s="1"/>
  <c r="B568" i="33"/>
  <c r="G568" i="33"/>
  <c r="H568" i="33"/>
  <c r="A569" i="33"/>
  <c r="D569" i="34" s="1"/>
  <c r="B569" i="33"/>
  <c r="G569" i="33"/>
  <c r="H569" i="33"/>
  <c r="A570" i="33"/>
  <c r="D570" i="34" s="1"/>
  <c r="B570" i="33"/>
  <c r="G570" i="33"/>
  <c r="H570" i="33"/>
  <c r="A571" i="33"/>
  <c r="D571" i="34" s="1"/>
  <c r="B571" i="33"/>
  <c r="G571" i="33"/>
  <c r="H571" i="33"/>
  <c r="A572" i="33"/>
  <c r="D572" i="34" s="1"/>
  <c r="B572" i="33"/>
  <c r="G572" i="33"/>
  <c r="H572" i="33"/>
  <c r="A573" i="33"/>
  <c r="D573" i="34" s="1"/>
  <c r="B573" i="33"/>
  <c r="G573" i="33"/>
  <c r="H573" i="33"/>
  <c r="A574" i="33"/>
  <c r="D574" i="34" s="1"/>
  <c r="B574" i="33"/>
  <c r="G574" i="33"/>
  <c r="H574" i="33"/>
  <c r="A575" i="33"/>
  <c r="D575" i="34" s="1"/>
  <c r="B575" i="33"/>
  <c r="G575" i="33"/>
  <c r="H575" i="33"/>
  <c r="A576" i="33"/>
  <c r="D576" i="34" s="1"/>
  <c r="B576" i="33"/>
  <c r="G576" i="33"/>
  <c r="H576" i="33"/>
  <c r="A577" i="33"/>
  <c r="D577" i="34" s="1"/>
  <c r="B577" i="33"/>
  <c r="G577" i="33"/>
  <c r="H577" i="33"/>
  <c r="A578" i="33"/>
  <c r="D578" i="34" s="1"/>
  <c r="B578" i="33"/>
  <c r="G578" i="33"/>
  <c r="H578" i="33"/>
  <c r="A579" i="33"/>
  <c r="D579" i="34" s="1"/>
  <c r="B579" i="33"/>
  <c r="G579" i="33"/>
  <c r="H579" i="33"/>
  <c r="A580" i="33"/>
  <c r="D580" i="34" s="1"/>
  <c r="B580" i="33"/>
  <c r="G580" i="33"/>
  <c r="H580" i="33"/>
  <c r="A581" i="33"/>
  <c r="D581" i="34" s="1"/>
  <c r="B581" i="33"/>
  <c r="G581" i="33"/>
  <c r="H581" i="33"/>
  <c r="A582" i="33"/>
  <c r="D582" i="34" s="1"/>
  <c r="B582" i="33"/>
  <c r="G582" i="33"/>
  <c r="H582" i="33"/>
  <c r="A583" i="33"/>
  <c r="D583" i="34" s="1"/>
  <c r="B583" i="33"/>
  <c r="G583" i="33"/>
  <c r="H583" i="33"/>
  <c r="A584" i="33"/>
  <c r="D584" i="34" s="1"/>
  <c r="B584" i="33"/>
  <c r="G584" i="33"/>
  <c r="H584" i="33"/>
  <c r="A585" i="33"/>
  <c r="D585" i="34" s="1"/>
  <c r="B585" i="33"/>
  <c r="G585" i="33"/>
  <c r="H585" i="33"/>
  <c r="A586" i="33"/>
  <c r="D586" i="34" s="1"/>
  <c r="B586" i="33"/>
  <c r="G586" i="33"/>
  <c r="H586" i="33"/>
  <c r="A587" i="33"/>
  <c r="D587" i="34" s="1"/>
  <c r="B587" i="33"/>
  <c r="G587" i="33"/>
  <c r="H587" i="33"/>
  <c r="A588" i="33"/>
  <c r="D588" i="34" s="1"/>
  <c r="B588" i="33"/>
  <c r="G588" i="33"/>
  <c r="H588" i="33"/>
  <c r="A589" i="33"/>
  <c r="D589" i="34" s="1"/>
  <c r="B589" i="33"/>
  <c r="G589" i="33"/>
  <c r="H589" i="33"/>
  <c r="A590" i="33"/>
  <c r="D590" i="34" s="1"/>
  <c r="B590" i="33"/>
  <c r="G590" i="33"/>
  <c r="H590" i="33"/>
  <c r="A591" i="33"/>
  <c r="D591" i="34" s="1"/>
  <c r="B591" i="33"/>
  <c r="G591" i="33"/>
  <c r="H591" i="33"/>
  <c r="A592" i="33"/>
  <c r="D592" i="34" s="1"/>
  <c r="B592" i="33"/>
  <c r="G592" i="33"/>
  <c r="H592" i="33"/>
  <c r="A593" i="33"/>
  <c r="D593" i="34" s="1"/>
  <c r="B593" i="33"/>
  <c r="G593" i="33"/>
  <c r="H593" i="33"/>
  <c r="A594" i="33"/>
  <c r="D594" i="34" s="1"/>
  <c r="B594" i="33"/>
  <c r="G594" i="33"/>
  <c r="H594" i="33"/>
  <c r="A595" i="33"/>
  <c r="D595" i="34" s="1"/>
  <c r="B595" i="33"/>
  <c r="G595" i="33"/>
  <c r="H595" i="33"/>
  <c r="A596" i="33"/>
  <c r="D596" i="34" s="1"/>
  <c r="B596" i="33"/>
  <c r="G596" i="33"/>
  <c r="H596" i="33"/>
  <c r="A597" i="33"/>
  <c r="D597" i="34" s="1"/>
  <c r="B597" i="33"/>
  <c r="G597" i="33"/>
  <c r="H597" i="33"/>
  <c r="A598" i="33"/>
  <c r="D598" i="34" s="1"/>
  <c r="B598" i="33"/>
  <c r="G598" i="33"/>
  <c r="H598" i="33"/>
  <c r="A599" i="33"/>
  <c r="D599" i="34" s="1"/>
  <c r="B599" i="33"/>
  <c r="G599" i="33"/>
  <c r="H599" i="33"/>
  <c r="A600" i="33"/>
  <c r="D600" i="34" s="1"/>
  <c r="B600" i="33"/>
  <c r="G600" i="33"/>
  <c r="H600" i="33"/>
  <c r="A601" i="33"/>
  <c r="D601" i="34" s="1"/>
  <c r="B601" i="33"/>
  <c r="G601" i="33"/>
  <c r="H601" i="33"/>
  <c r="A602" i="33"/>
  <c r="D602" i="34" s="1"/>
  <c r="B602" i="33"/>
  <c r="G602" i="33"/>
  <c r="H602" i="33"/>
  <c r="A603" i="33"/>
  <c r="D603" i="34" s="1"/>
  <c r="B603" i="33"/>
  <c r="G603" i="33"/>
  <c r="H603" i="33"/>
  <c r="A604" i="33"/>
  <c r="D604" i="34" s="1"/>
  <c r="B604" i="33"/>
  <c r="G604" i="33"/>
  <c r="H604" i="33"/>
  <c r="A605" i="33"/>
  <c r="D605" i="34" s="1"/>
  <c r="B605" i="33"/>
  <c r="G605" i="33"/>
  <c r="H605" i="33"/>
  <c r="A606" i="33"/>
  <c r="D606" i="34" s="1"/>
  <c r="B606" i="33"/>
  <c r="G606" i="33"/>
  <c r="H606" i="33"/>
  <c r="A607" i="33"/>
  <c r="D607" i="34" s="1"/>
  <c r="B607" i="33"/>
  <c r="G607" i="33"/>
  <c r="H607" i="33"/>
  <c r="A608" i="33"/>
  <c r="D608" i="34" s="1"/>
  <c r="B608" i="33"/>
  <c r="G608" i="33"/>
  <c r="H608" i="33"/>
  <c r="A609" i="33"/>
  <c r="D609" i="34" s="1"/>
  <c r="B609" i="33"/>
  <c r="G609" i="33"/>
  <c r="H609" i="33"/>
  <c r="A610" i="33"/>
  <c r="D610" i="34" s="1"/>
  <c r="B610" i="33"/>
  <c r="G610" i="33"/>
  <c r="H610" i="33"/>
  <c r="A611" i="33"/>
  <c r="D611" i="34" s="1"/>
  <c r="B611" i="33"/>
  <c r="G611" i="33"/>
  <c r="H611" i="33"/>
  <c r="A612" i="33"/>
  <c r="D612" i="34" s="1"/>
  <c r="B612" i="33"/>
  <c r="G612" i="33"/>
  <c r="H612" i="33"/>
  <c r="A613" i="33"/>
  <c r="D613" i="34" s="1"/>
  <c r="B613" i="33"/>
  <c r="G613" i="33"/>
  <c r="H613" i="33"/>
  <c r="A614" i="33"/>
  <c r="D614" i="34" s="1"/>
  <c r="B614" i="33"/>
  <c r="G614" i="33"/>
  <c r="H614" i="33"/>
  <c r="A615" i="33"/>
  <c r="D615" i="34" s="1"/>
  <c r="B615" i="33"/>
  <c r="G615" i="33"/>
  <c r="H615" i="33"/>
  <c r="A616" i="33"/>
  <c r="D616" i="34" s="1"/>
  <c r="B616" i="33"/>
  <c r="G616" i="33"/>
  <c r="H616" i="33"/>
  <c r="A617" i="33"/>
  <c r="D617" i="34" s="1"/>
  <c r="B617" i="33"/>
  <c r="G617" i="33"/>
  <c r="H617" i="33"/>
  <c r="A618" i="33"/>
  <c r="D618" i="34" s="1"/>
  <c r="B618" i="33"/>
  <c r="G618" i="33"/>
  <c r="H618" i="33"/>
  <c r="A619" i="33"/>
  <c r="D619" i="34" s="1"/>
  <c r="B619" i="33"/>
  <c r="G619" i="33"/>
  <c r="H619" i="33"/>
  <c r="A620" i="33"/>
  <c r="D620" i="34" s="1"/>
  <c r="B620" i="33"/>
  <c r="G620" i="33"/>
  <c r="H620" i="33"/>
  <c r="A621" i="33"/>
  <c r="D621" i="34" s="1"/>
  <c r="B621" i="33"/>
  <c r="G621" i="33"/>
  <c r="H621" i="33"/>
  <c r="A622" i="33"/>
  <c r="D622" i="34" s="1"/>
  <c r="B622" i="33"/>
  <c r="G622" i="33"/>
  <c r="H622" i="33"/>
  <c r="A623" i="33"/>
  <c r="D623" i="34" s="1"/>
  <c r="B623" i="33"/>
  <c r="G623" i="33"/>
  <c r="H623" i="33"/>
  <c r="A624" i="33"/>
  <c r="D624" i="34" s="1"/>
  <c r="B624" i="33"/>
  <c r="G624" i="33"/>
  <c r="H624" i="33"/>
  <c r="A625" i="33"/>
  <c r="D625" i="34" s="1"/>
  <c r="B625" i="33"/>
  <c r="G625" i="33"/>
  <c r="H625" i="33"/>
  <c r="A626" i="33"/>
  <c r="D626" i="34" s="1"/>
  <c r="B626" i="33"/>
  <c r="G626" i="33"/>
  <c r="H626" i="33"/>
  <c r="A627" i="33"/>
  <c r="D627" i="34" s="1"/>
  <c r="B627" i="33"/>
  <c r="G627" i="33"/>
  <c r="H627" i="33"/>
  <c r="A628" i="33"/>
  <c r="D628" i="34" s="1"/>
  <c r="B628" i="33"/>
  <c r="G628" i="33"/>
  <c r="H628" i="33"/>
  <c r="A629" i="33"/>
  <c r="D629" i="34" s="1"/>
  <c r="B629" i="33"/>
  <c r="G629" i="33"/>
  <c r="H629" i="33"/>
  <c r="A630" i="33"/>
  <c r="D630" i="34" s="1"/>
  <c r="B630" i="33"/>
  <c r="G630" i="33"/>
  <c r="H630" i="33"/>
  <c r="A631" i="33"/>
  <c r="D631" i="34" s="1"/>
  <c r="B631" i="33"/>
  <c r="G631" i="33"/>
  <c r="H631" i="33"/>
  <c r="A632" i="33"/>
  <c r="D632" i="34" s="1"/>
  <c r="B632" i="33"/>
  <c r="G632" i="33"/>
  <c r="H632" i="33"/>
  <c r="A633" i="33"/>
  <c r="D633" i="34" s="1"/>
  <c r="B633" i="33"/>
  <c r="G633" i="33"/>
  <c r="H633" i="33"/>
  <c r="A634" i="33"/>
  <c r="D634" i="34" s="1"/>
  <c r="B634" i="33"/>
  <c r="G634" i="33"/>
  <c r="H634" i="33"/>
  <c r="A635" i="33"/>
  <c r="D635" i="34" s="1"/>
  <c r="B635" i="33"/>
  <c r="G635" i="33"/>
  <c r="H635" i="33"/>
  <c r="A636" i="33"/>
  <c r="D636" i="34" s="1"/>
  <c r="B636" i="33"/>
  <c r="G636" i="33"/>
  <c r="H636" i="33"/>
  <c r="A637" i="33"/>
  <c r="D637" i="34" s="1"/>
  <c r="B637" i="33"/>
  <c r="G637" i="33"/>
  <c r="H637" i="33"/>
  <c r="A638" i="33"/>
  <c r="D638" i="34" s="1"/>
  <c r="B638" i="33"/>
  <c r="G638" i="33"/>
  <c r="H638" i="33"/>
  <c r="A639" i="33"/>
  <c r="D639" i="34" s="1"/>
  <c r="B639" i="33"/>
  <c r="G639" i="33"/>
  <c r="H639" i="33"/>
  <c r="A640" i="33"/>
  <c r="D640" i="34" s="1"/>
  <c r="B640" i="33"/>
  <c r="G640" i="33"/>
  <c r="H640" i="33"/>
  <c r="A641" i="33"/>
  <c r="D641" i="34" s="1"/>
  <c r="B641" i="33"/>
  <c r="G641" i="33"/>
  <c r="H641" i="33"/>
  <c r="A642" i="33"/>
  <c r="D642" i="34" s="1"/>
  <c r="B642" i="33"/>
  <c r="G642" i="33"/>
  <c r="H642" i="33"/>
  <c r="A643" i="33"/>
  <c r="D643" i="34" s="1"/>
  <c r="B643" i="33"/>
  <c r="G643" i="33"/>
  <c r="H643" i="33"/>
  <c r="A644" i="33"/>
  <c r="D644" i="34" s="1"/>
  <c r="B644" i="33"/>
  <c r="G644" i="33"/>
  <c r="H644" i="33"/>
  <c r="A645" i="33"/>
  <c r="D645" i="34" s="1"/>
  <c r="B645" i="33"/>
  <c r="G645" i="33"/>
  <c r="H645" i="33"/>
  <c r="A646" i="33"/>
  <c r="D646" i="34" s="1"/>
  <c r="B646" i="33"/>
  <c r="G646" i="33"/>
  <c r="H646" i="33"/>
  <c r="A647" i="33"/>
  <c r="D647" i="34" s="1"/>
  <c r="B647" i="33"/>
  <c r="G647" i="33"/>
  <c r="H647" i="33"/>
  <c r="A648" i="33"/>
  <c r="D648" i="34" s="1"/>
  <c r="B648" i="33"/>
  <c r="G648" i="33"/>
  <c r="H648" i="33"/>
  <c r="A649" i="33"/>
  <c r="D649" i="34" s="1"/>
  <c r="B649" i="33"/>
  <c r="G649" i="33"/>
  <c r="H649" i="33"/>
  <c r="A650" i="33"/>
  <c r="D650" i="34" s="1"/>
  <c r="B650" i="33"/>
  <c r="G650" i="33"/>
  <c r="H650" i="33"/>
  <c r="A651" i="33"/>
  <c r="D651" i="34" s="1"/>
  <c r="B651" i="33"/>
  <c r="G651" i="33"/>
  <c r="H651" i="33"/>
  <c r="A652" i="33"/>
  <c r="D652" i="34" s="1"/>
  <c r="B652" i="33"/>
  <c r="G652" i="33"/>
  <c r="H652" i="33"/>
  <c r="A653" i="33"/>
  <c r="D653" i="34" s="1"/>
  <c r="B653" i="33"/>
  <c r="G653" i="33"/>
  <c r="H653" i="33"/>
  <c r="A654" i="33"/>
  <c r="D654" i="34" s="1"/>
  <c r="B654" i="33"/>
  <c r="G654" i="33"/>
  <c r="H654" i="33"/>
  <c r="A655" i="33"/>
  <c r="D655" i="34" s="1"/>
  <c r="B655" i="33"/>
  <c r="G655" i="33"/>
  <c r="H655" i="33"/>
  <c r="A656" i="33"/>
  <c r="D656" i="34" s="1"/>
  <c r="B656" i="33"/>
  <c r="G656" i="33"/>
  <c r="H656" i="33"/>
  <c r="A657" i="33"/>
  <c r="D657" i="34" s="1"/>
  <c r="B657" i="33"/>
  <c r="G657" i="33"/>
  <c r="H657" i="33"/>
  <c r="A658" i="33"/>
  <c r="D658" i="34" s="1"/>
  <c r="B658" i="33"/>
  <c r="G658" i="33"/>
  <c r="H658" i="33"/>
  <c r="A659" i="33"/>
  <c r="D659" i="34" s="1"/>
  <c r="B659" i="33"/>
  <c r="G659" i="33"/>
  <c r="H659" i="33"/>
  <c r="A660" i="33"/>
  <c r="D660" i="34" s="1"/>
  <c r="B660" i="33"/>
  <c r="G660" i="33"/>
  <c r="H660" i="33"/>
  <c r="A661" i="33"/>
  <c r="D661" i="34" s="1"/>
  <c r="B661" i="33"/>
  <c r="G661" i="33"/>
  <c r="H661" i="33"/>
  <c r="A662" i="33"/>
  <c r="D662" i="34" s="1"/>
  <c r="B662" i="33"/>
  <c r="G662" i="33"/>
  <c r="H662" i="33"/>
  <c r="A663" i="33"/>
  <c r="D663" i="34" s="1"/>
  <c r="B663" i="33"/>
  <c r="G663" i="33"/>
  <c r="H663" i="33"/>
  <c r="A664" i="33"/>
  <c r="D664" i="34" s="1"/>
  <c r="B664" i="33"/>
  <c r="G664" i="33"/>
  <c r="H664" i="33"/>
  <c r="A665" i="33"/>
  <c r="D665" i="34" s="1"/>
  <c r="B665" i="33"/>
  <c r="G665" i="33"/>
  <c r="H665" i="33"/>
  <c r="A666" i="33"/>
  <c r="D666" i="34" s="1"/>
  <c r="B666" i="33"/>
  <c r="G666" i="33"/>
  <c r="H666" i="33"/>
  <c r="A667" i="33"/>
  <c r="D667" i="34" s="1"/>
  <c r="B667" i="33"/>
  <c r="G667" i="33"/>
  <c r="H667" i="33"/>
  <c r="A668" i="33"/>
  <c r="D668" i="34" s="1"/>
  <c r="B668" i="33"/>
  <c r="G668" i="33"/>
  <c r="H668" i="33"/>
  <c r="A669" i="33"/>
  <c r="D669" i="34" s="1"/>
  <c r="B669" i="33"/>
  <c r="G669" i="33"/>
  <c r="H669" i="33"/>
  <c r="A670" i="33"/>
  <c r="D670" i="34" s="1"/>
  <c r="B670" i="33"/>
  <c r="G670" i="33"/>
  <c r="H670" i="33"/>
  <c r="A671" i="33"/>
  <c r="D671" i="34" s="1"/>
  <c r="B671" i="33"/>
  <c r="G671" i="33"/>
  <c r="H671" i="33"/>
  <c r="A672" i="33"/>
  <c r="D672" i="34" s="1"/>
  <c r="B672" i="33"/>
  <c r="G672" i="33"/>
  <c r="H672" i="33"/>
  <c r="A673" i="33"/>
  <c r="D673" i="34" s="1"/>
  <c r="B673" i="33"/>
  <c r="G673" i="33"/>
  <c r="H673" i="33"/>
  <c r="A674" i="33"/>
  <c r="D674" i="34" s="1"/>
  <c r="B674" i="33"/>
  <c r="G674" i="33"/>
  <c r="H674" i="33"/>
  <c r="A675" i="33"/>
  <c r="D675" i="34" s="1"/>
  <c r="B675" i="33"/>
  <c r="G675" i="33"/>
  <c r="H675" i="33"/>
  <c r="A676" i="33"/>
  <c r="D676" i="34" s="1"/>
  <c r="B676" i="33"/>
  <c r="G676" i="33"/>
  <c r="H676" i="33"/>
  <c r="A677" i="33"/>
  <c r="D677" i="34" s="1"/>
  <c r="B677" i="33"/>
  <c r="G677" i="33"/>
  <c r="H677" i="33"/>
  <c r="A678" i="33"/>
  <c r="D678" i="34" s="1"/>
  <c r="B678" i="33"/>
  <c r="G678" i="33"/>
  <c r="H678" i="33"/>
  <c r="A679" i="33"/>
  <c r="D679" i="34" s="1"/>
  <c r="B679" i="33"/>
  <c r="G679" i="33"/>
  <c r="H679" i="33"/>
  <c r="A680" i="33"/>
  <c r="D680" i="34" s="1"/>
  <c r="B680" i="33"/>
  <c r="G680" i="33"/>
  <c r="H680" i="33"/>
  <c r="A681" i="33"/>
  <c r="D681" i="34" s="1"/>
  <c r="B681" i="33"/>
  <c r="G681" i="33"/>
  <c r="H681" i="33"/>
  <c r="A682" i="33"/>
  <c r="D682" i="34" s="1"/>
  <c r="B682" i="33"/>
  <c r="G682" i="33"/>
  <c r="H682" i="33"/>
  <c r="A683" i="33"/>
  <c r="D683" i="34" s="1"/>
  <c r="B683" i="33"/>
  <c r="G683" i="33"/>
  <c r="H683" i="33"/>
  <c r="A684" i="33"/>
  <c r="D684" i="34" s="1"/>
  <c r="B684" i="33"/>
  <c r="G684" i="33"/>
  <c r="H684" i="33"/>
  <c r="A685" i="33"/>
  <c r="D685" i="34" s="1"/>
  <c r="B685" i="33"/>
  <c r="G685" i="33"/>
  <c r="H685" i="33"/>
  <c r="A686" i="33"/>
  <c r="D686" i="34" s="1"/>
  <c r="B686" i="33"/>
  <c r="G686" i="33"/>
  <c r="H686" i="33"/>
  <c r="A687" i="33"/>
  <c r="D687" i="34" s="1"/>
  <c r="B687" i="33"/>
  <c r="G687" i="33"/>
  <c r="H687" i="33"/>
  <c r="A688" i="33"/>
  <c r="D688" i="34" s="1"/>
  <c r="B688" i="33"/>
  <c r="G688" i="33"/>
  <c r="H688" i="33"/>
  <c r="A689" i="33"/>
  <c r="D689" i="34" s="1"/>
  <c r="B689" i="33"/>
  <c r="G689" i="33"/>
  <c r="H689" i="33"/>
  <c r="A690" i="33"/>
  <c r="D690" i="34" s="1"/>
  <c r="B690" i="33"/>
  <c r="G690" i="33"/>
  <c r="H690" i="33"/>
  <c r="A691" i="33"/>
  <c r="D691" i="34" s="1"/>
  <c r="B691" i="33"/>
  <c r="G691" i="33"/>
  <c r="H691" i="33"/>
  <c r="A692" i="33"/>
  <c r="D692" i="34" s="1"/>
  <c r="B692" i="33"/>
  <c r="G692" i="33"/>
  <c r="H692" i="33"/>
  <c r="A693" i="33"/>
  <c r="D693" i="34" s="1"/>
  <c r="B693" i="33"/>
  <c r="G693" i="33"/>
  <c r="H693" i="33"/>
  <c r="A694" i="33"/>
  <c r="D694" i="34" s="1"/>
  <c r="B694" i="33"/>
  <c r="G694" i="33"/>
  <c r="H694" i="33"/>
  <c r="A695" i="33"/>
  <c r="D695" i="34" s="1"/>
  <c r="B695" i="33"/>
  <c r="G695" i="33"/>
  <c r="H695" i="33"/>
  <c r="A696" i="33"/>
  <c r="D696" i="34" s="1"/>
  <c r="B696" i="33"/>
  <c r="G696" i="33"/>
  <c r="H696" i="33"/>
  <c r="A697" i="33"/>
  <c r="D697" i="34" s="1"/>
  <c r="B697" i="33"/>
  <c r="G697" i="33"/>
  <c r="H697" i="33"/>
  <c r="A698" i="33"/>
  <c r="D698" i="34" s="1"/>
  <c r="B698" i="33"/>
  <c r="G698" i="33"/>
  <c r="H698" i="33"/>
  <c r="A699" i="33"/>
  <c r="D699" i="34" s="1"/>
  <c r="B699" i="33"/>
  <c r="G699" i="33"/>
  <c r="H699" i="33"/>
  <c r="A700" i="33"/>
  <c r="D700" i="34" s="1"/>
  <c r="B700" i="33"/>
  <c r="G700" i="33"/>
  <c r="H700" i="33"/>
  <c r="A701" i="33"/>
  <c r="D701" i="34" s="1"/>
  <c r="B701" i="33"/>
  <c r="G701" i="33"/>
  <c r="H701" i="33"/>
  <c r="A702" i="33"/>
  <c r="D702" i="34" s="1"/>
  <c r="B702" i="33"/>
  <c r="G702" i="33"/>
  <c r="H702" i="33"/>
  <c r="A703" i="33"/>
  <c r="D703" i="34" s="1"/>
  <c r="B703" i="33"/>
  <c r="G703" i="33"/>
  <c r="H703" i="33"/>
  <c r="A704" i="33"/>
  <c r="D704" i="34" s="1"/>
  <c r="B704" i="33"/>
  <c r="G704" i="33"/>
  <c r="H704" i="33"/>
  <c r="A705" i="33"/>
  <c r="D705" i="34" s="1"/>
  <c r="B705" i="33"/>
  <c r="G705" i="33"/>
  <c r="H705" i="33"/>
  <c r="A706" i="33"/>
  <c r="D706" i="34" s="1"/>
  <c r="B706" i="33"/>
  <c r="G706" i="33"/>
  <c r="H706" i="33"/>
  <c r="A707" i="33"/>
  <c r="D707" i="34" s="1"/>
  <c r="B707" i="33"/>
  <c r="G707" i="33"/>
  <c r="H707" i="33"/>
  <c r="A708" i="33"/>
  <c r="D708" i="34" s="1"/>
  <c r="B708" i="33"/>
  <c r="G708" i="33"/>
  <c r="H708" i="33"/>
  <c r="A709" i="33"/>
  <c r="D709" i="34" s="1"/>
  <c r="B709" i="33"/>
  <c r="G709" i="33"/>
  <c r="H709" i="33"/>
  <c r="A710" i="33"/>
  <c r="D710" i="34" s="1"/>
  <c r="B710" i="33"/>
  <c r="G710" i="33"/>
  <c r="H710" i="33"/>
  <c r="A711" i="33"/>
  <c r="D711" i="34" s="1"/>
  <c r="B711" i="33"/>
  <c r="G711" i="33"/>
  <c r="H711" i="33"/>
  <c r="A712" i="33"/>
  <c r="D712" i="34" s="1"/>
  <c r="B712" i="33"/>
  <c r="G712" i="33"/>
  <c r="H712" i="33"/>
  <c r="A713" i="33"/>
  <c r="D713" i="34" s="1"/>
  <c r="B713" i="33"/>
  <c r="G713" i="33"/>
  <c r="H713" i="33"/>
  <c r="A714" i="33"/>
  <c r="D714" i="34" s="1"/>
  <c r="B714" i="33"/>
  <c r="G714" i="33"/>
  <c r="H714" i="33"/>
  <c r="A715" i="33"/>
  <c r="D715" i="34" s="1"/>
  <c r="B715" i="33"/>
  <c r="G715" i="33"/>
  <c r="H715" i="33"/>
  <c r="A716" i="33"/>
  <c r="D716" i="34" s="1"/>
  <c r="B716" i="33"/>
  <c r="G716" i="33"/>
  <c r="H716" i="33"/>
  <c r="A717" i="33"/>
  <c r="D717" i="34" s="1"/>
  <c r="B717" i="33"/>
  <c r="G717" i="33"/>
  <c r="H717" i="33"/>
  <c r="A718" i="33"/>
  <c r="D718" i="34" s="1"/>
  <c r="B718" i="33"/>
  <c r="G718" i="33"/>
  <c r="H718" i="33"/>
  <c r="A719" i="33"/>
  <c r="D719" i="34" s="1"/>
  <c r="B719" i="33"/>
  <c r="G719" i="33"/>
  <c r="H719" i="33"/>
  <c r="A720" i="33"/>
  <c r="D720" i="34" s="1"/>
  <c r="B720" i="33"/>
  <c r="G720" i="33"/>
  <c r="H720" i="33"/>
  <c r="A721" i="33"/>
  <c r="D721" i="34" s="1"/>
  <c r="B721" i="33"/>
  <c r="G721" i="33"/>
  <c r="H721" i="33"/>
  <c r="A722" i="33"/>
  <c r="D722" i="34" s="1"/>
  <c r="B722" i="33"/>
  <c r="G722" i="33"/>
  <c r="H722" i="33"/>
  <c r="A723" i="33"/>
  <c r="D723" i="34" s="1"/>
  <c r="B723" i="33"/>
  <c r="G723" i="33"/>
  <c r="H723" i="33"/>
  <c r="A724" i="33"/>
  <c r="D724" i="34" s="1"/>
  <c r="B724" i="33"/>
  <c r="G724" i="33"/>
  <c r="H724" i="33"/>
  <c r="A725" i="33"/>
  <c r="D725" i="34" s="1"/>
  <c r="B725" i="33"/>
  <c r="G725" i="33"/>
  <c r="H725" i="33"/>
  <c r="A726" i="33"/>
  <c r="D726" i="34" s="1"/>
  <c r="B726" i="33"/>
  <c r="G726" i="33"/>
  <c r="H726" i="33"/>
  <c r="A727" i="33"/>
  <c r="D727" i="34" s="1"/>
  <c r="B727" i="33"/>
  <c r="G727" i="33"/>
  <c r="H727" i="33"/>
  <c r="A728" i="33"/>
  <c r="D728" i="34" s="1"/>
  <c r="B728" i="33"/>
  <c r="G728" i="33"/>
  <c r="H728" i="33"/>
  <c r="A729" i="33"/>
  <c r="D729" i="34" s="1"/>
  <c r="B729" i="33"/>
  <c r="G729" i="33"/>
  <c r="H729" i="33"/>
  <c r="A730" i="33"/>
  <c r="D730" i="34" s="1"/>
  <c r="B730" i="33"/>
  <c r="G730" i="33"/>
  <c r="H730" i="33"/>
  <c r="A731" i="33"/>
  <c r="D731" i="34" s="1"/>
  <c r="B731" i="33"/>
  <c r="G731" i="33"/>
  <c r="H731" i="33"/>
  <c r="A732" i="33"/>
  <c r="D732" i="34" s="1"/>
  <c r="B732" i="33"/>
  <c r="G732" i="33"/>
  <c r="H732" i="33"/>
  <c r="A733" i="33"/>
  <c r="D733" i="34" s="1"/>
  <c r="B733" i="33"/>
  <c r="G733" i="33"/>
  <c r="H733" i="33"/>
  <c r="A734" i="33"/>
  <c r="D734" i="34" s="1"/>
  <c r="B734" i="33"/>
  <c r="G734" i="33"/>
  <c r="H734" i="33"/>
  <c r="A735" i="33"/>
  <c r="D735" i="34" s="1"/>
  <c r="B735" i="33"/>
  <c r="G735" i="33"/>
  <c r="H735" i="33"/>
  <c r="A736" i="33"/>
  <c r="D736" i="34" s="1"/>
  <c r="B736" i="33"/>
  <c r="G736" i="33"/>
  <c r="H736" i="33"/>
  <c r="A737" i="33"/>
  <c r="D737" i="34" s="1"/>
  <c r="B737" i="33"/>
  <c r="G737" i="33"/>
  <c r="H737" i="33"/>
  <c r="A738" i="33"/>
  <c r="D738" i="34" s="1"/>
  <c r="B738" i="33"/>
  <c r="G738" i="33"/>
  <c r="H738" i="33"/>
  <c r="A739" i="33"/>
  <c r="D739" i="34" s="1"/>
  <c r="B739" i="33"/>
  <c r="G739" i="33"/>
  <c r="H739" i="33"/>
  <c r="A740" i="33"/>
  <c r="D740" i="34" s="1"/>
  <c r="B740" i="33"/>
  <c r="G740" i="33"/>
  <c r="H740" i="33"/>
  <c r="A741" i="33"/>
  <c r="D741" i="34" s="1"/>
  <c r="B741" i="33"/>
  <c r="G741" i="33"/>
  <c r="H741" i="33"/>
  <c r="A742" i="33"/>
  <c r="D742" i="34" s="1"/>
  <c r="B742" i="33"/>
  <c r="G742" i="33"/>
  <c r="H742" i="33"/>
  <c r="A743" i="33"/>
  <c r="D743" i="34" s="1"/>
  <c r="B743" i="33"/>
  <c r="G743" i="33"/>
  <c r="H743" i="33"/>
  <c r="A744" i="33"/>
  <c r="D744" i="34" s="1"/>
  <c r="B744" i="33"/>
  <c r="G744" i="33"/>
  <c r="H744" i="33"/>
  <c r="A745" i="33"/>
  <c r="D745" i="34" s="1"/>
  <c r="B745" i="33"/>
  <c r="G745" i="33"/>
  <c r="H745" i="33"/>
  <c r="A746" i="33"/>
  <c r="D746" i="34" s="1"/>
  <c r="B746" i="33"/>
  <c r="G746" i="33"/>
  <c r="H746" i="33"/>
  <c r="A747" i="33"/>
  <c r="D747" i="34" s="1"/>
  <c r="B747" i="33"/>
  <c r="G747" i="33"/>
  <c r="H747" i="33"/>
  <c r="A748" i="33"/>
  <c r="D748" i="34" s="1"/>
  <c r="B748" i="33"/>
  <c r="G748" i="33"/>
  <c r="H748" i="33"/>
  <c r="A749" i="33"/>
  <c r="D749" i="34" s="1"/>
  <c r="B749" i="33"/>
  <c r="G749" i="33"/>
  <c r="H749" i="33"/>
  <c r="A750" i="33"/>
  <c r="D750" i="34" s="1"/>
  <c r="B750" i="33"/>
  <c r="G750" i="33"/>
  <c r="H750" i="33"/>
  <c r="A751" i="33"/>
  <c r="D751" i="34" s="1"/>
  <c r="B751" i="33"/>
  <c r="G751" i="33"/>
  <c r="H751" i="33"/>
  <c r="A752" i="33"/>
  <c r="D752" i="34" s="1"/>
  <c r="B752" i="33"/>
  <c r="G752" i="33"/>
  <c r="H752" i="33"/>
  <c r="A753" i="33"/>
  <c r="D753" i="34" s="1"/>
  <c r="B753" i="33"/>
  <c r="G753" i="33"/>
  <c r="H753" i="33"/>
  <c r="A754" i="33"/>
  <c r="D754" i="34" s="1"/>
  <c r="B754" i="33"/>
  <c r="G754" i="33"/>
  <c r="H754" i="33"/>
  <c r="A755" i="33"/>
  <c r="D755" i="34" s="1"/>
  <c r="B755" i="33"/>
  <c r="G755" i="33"/>
  <c r="H755" i="33"/>
  <c r="A756" i="33"/>
  <c r="D756" i="34" s="1"/>
  <c r="B756" i="33"/>
  <c r="G756" i="33"/>
  <c r="H756" i="33"/>
  <c r="A757" i="33"/>
  <c r="D757" i="34" s="1"/>
  <c r="B757" i="33"/>
  <c r="G757" i="33"/>
  <c r="H757" i="33"/>
  <c r="A758" i="33"/>
  <c r="D758" i="34" s="1"/>
  <c r="B758" i="33"/>
  <c r="G758" i="33"/>
  <c r="H758" i="33"/>
  <c r="A759" i="33"/>
  <c r="D759" i="34" s="1"/>
  <c r="B759" i="33"/>
  <c r="G759" i="33"/>
  <c r="H759" i="33"/>
  <c r="A760" i="33"/>
  <c r="D760" i="34" s="1"/>
  <c r="B760" i="33"/>
  <c r="G760" i="33"/>
  <c r="H760" i="33"/>
  <c r="A761" i="33"/>
  <c r="D761" i="34" s="1"/>
  <c r="B761" i="33"/>
  <c r="G761" i="33"/>
  <c r="H761" i="33"/>
  <c r="A762" i="33"/>
  <c r="D762" i="34" s="1"/>
  <c r="B762" i="33"/>
  <c r="G762" i="33"/>
  <c r="H762" i="33"/>
  <c r="A763" i="33"/>
  <c r="D763" i="34" s="1"/>
  <c r="B763" i="33"/>
  <c r="G763" i="33"/>
  <c r="H763" i="33"/>
  <c r="A764" i="33"/>
  <c r="D764" i="34" s="1"/>
  <c r="B764" i="33"/>
  <c r="G764" i="33"/>
  <c r="H764" i="33"/>
  <c r="A765" i="33"/>
  <c r="D765" i="34" s="1"/>
  <c r="B765" i="33"/>
  <c r="G765" i="33"/>
  <c r="H765" i="33"/>
  <c r="A766" i="33"/>
  <c r="D766" i="34" s="1"/>
  <c r="B766" i="33"/>
  <c r="G766" i="33"/>
  <c r="H766" i="33"/>
  <c r="A767" i="33"/>
  <c r="D767" i="34" s="1"/>
  <c r="B767" i="33"/>
  <c r="G767" i="33"/>
  <c r="H767" i="33"/>
  <c r="A768" i="33"/>
  <c r="D768" i="34" s="1"/>
  <c r="B768" i="33"/>
  <c r="G768" i="33"/>
  <c r="H768" i="33"/>
  <c r="A769" i="33"/>
  <c r="D769" i="34" s="1"/>
  <c r="B769" i="33"/>
  <c r="G769" i="33"/>
  <c r="H769" i="33"/>
  <c r="A770" i="33"/>
  <c r="D770" i="34" s="1"/>
  <c r="B770" i="33"/>
  <c r="G770" i="33"/>
  <c r="H770" i="33"/>
  <c r="A771" i="33"/>
  <c r="D771" i="34" s="1"/>
  <c r="B771" i="33"/>
  <c r="G771" i="33"/>
  <c r="H771" i="33"/>
  <c r="A772" i="33"/>
  <c r="D772" i="34" s="1"/>
  <c r="B772" i="33"/>
  <c r="G772" i="33"/>
  <c r="H772" i="33"/>
  <c r="A773" i="33"/>
  <c r="D773" i="34" s="1"/>
  <c r="B773" i="33"/>
  <c r="G773" i="33"/>
  <c r="H773" i="33"/>
  <c r="A774" i="33"/>
  <c r="D774" i="34" s="1"/>
  <c r="B774" i="33"/>
  <c r="G774" i="33"/>
  <c r="H774" i="33"/>
  <c r="A775" i="33"/>
  <c r="D775" i="34" s="1"/>
  <c r="B775" i="33"/>
  <c r="G775" i="33"/>
  <c r="H775" i="33"/>
  <c r="A776" i="33"/>
  <c r="D776" i="34" s="1"/>
  <c r="B776" i="33"/>
  <c r="G776" i="33"/>
  <c r="H776" i="33"/>
  <c r="A777" i="33"/>
  <c r="D777" i="34" s="1"/>
  <c r="B777" i="33"/>
  <c r="G777" i="33"/>
  <c r="H777" i="33"/>
  <c r="A778" i="33"/>
  <c r="D778" i="34" s="1"/>
  <c r="B778" i="33"/>
  <c r="G778" i="33"/>
  <c r="H778" i="33"/>
  <c r="A779" i="33"/>
  <c r="D779" i="34" s="1"/>
  <c r="B779" i="33"/>
  <c r="G779" i="33"/>
  <c r="H779" i="33"/>
  <c r="A780" i="33"/>
  <c r="D780" i="34" s="1"/>
  <c r="B780" i="33"/>
  <c r="G780" i="33"/>
  <c r="H780" i="33"/>
  <c r="A781" i="33"/>
  <c r="D781" i="34" s="1"/>
  <c r="B781" i="33"/>
  <c r="G781" i="33"/>
  <c r="H781" i="33"/>
  <c r="A782" i="33"/>
  <c r="D782" i="34" s="1"/>
  <c r="B782" i="33"/>
  <c r="G782" i="33"/>
  <c r="H782" i="33"/>
  <c r="A783" i="33"/>
  <c r="D783" i="34" s="1"/>
  <c r="B783" i="33"/>
  <c r="G783" i="33"/>
  <c r="H783" i="33"/>
  <c r="A784" i="33"/>
  <c r="D784" i="34" s="1"/>
  <c r="B784" i="33"/>
  <c r="G784" i="33"/>
  <c r="H784" i="33"/>
  <c r="A785" i="33"/>
  <c r="D785" i="34" s="1"/>
  <c r="B785" i="33"/>
  <c r="G785" i="33"/>
  <c r="H785" i="33"/>
  <c r="A786" i="33"/>
  <c r="D786" i="34" s="1"/>
  <c r="B786" i="33"/>
  <c r="G786" i="33"/>
  <c r="H786" i="33"/>
  <c r="A787" i="33"/>
  <c r="D787" i="34" s="1"/>
  <c r="B787" i="33"/>
  <c r="G787" i="33"/>
  <c r="H787" i="33"/>
  <c r="A788" i="33"/>
  <c r="D788" i="34" s="1"/>
  <c r="B788" i="33"/>
  <c r="G788" i="33"/>
  <c r="H788" i="33"/>
  <c r="A789" i="33"/>
  <c r="D789" i="34" s="1"/>
  <c r="B789" i="33"/>
  <c r="G789" i="33"/>
  <c r="H789" i="33"/>
  <c r="A790" i="33"/>
  <c r="D790" i="34" s="1"/>
  <c r="B790" i="33"/>
  <c r="G790" i="33"/>
  <c r="H790" i="33"/>
  <c r="A791" i="33"/>
  <c r="D791" i="34" s="1"/>
  <c r="B791" i="33"/>
  <c r="G791" i="33"/>
  <c r="H791" i="33"/>
  <c r="A792" i="33"/>
  <c r="D792" i="34" s="1"/>
  <c r="B792" i="33"/>
  <c r="G792" i="33"/>
  <c r="H792" i="33"/>
  <c r="A793" i="33"/>
  <c r="D793" i="34" s="1"/>
  <c r="B793" i="33"/>
  <c r="G793" i="33"/>
  <c r="H793" i="33"/>
  <c r="A794" i="33"/>
  <c r="D794" i="34" s="1"/>
  <c r="B794" i="33"/>
  <c r="G794" i="33"/>
  <c r="H794" i="33"/>
  <c r="A795" i="33"/>
  <c r="D795" i="34" s="1"/>
  <c r="B795" i="33"/>
  <c r="G795" i="33"/>
  <c r="H795" i="33"/>
  <c r="A796" i="33"/>
  <c r="D796" i="34" s="1"/>
  <c r="B796" i="33"/>
  <c r="G796" i="33"/>
  <c r="H796" i="33"/>
  <c r="A797" i="33"/>
  <c r="D797" i="34" s="1"/>
  <c r="B797" i="33"/>
  <c r="G797" i="33"/>
  <c r="H797" i="33"/>
  <c r="A798" i="33"/>
  <c r="D798" i="34" s="1"/>
  <c r="B798" i="33"/>
  <c r="G798" i="33"/>
  <c r="H798" i="33"/>
  <c r="A799" i="33"/>
  <c r="D799" i="34" s="1"/>
  <c r="B799" i="33"/>
  <c r="G799" i="33"/>
  <c r="H799" i="33"/>
  <c r="A800" i="33"/>
  <c r="D800" i="34" s="1"/>
  <c r="B800" i="33"/>
  <c r="G800" i="33"/>
  <c r="H800" i="33"/>
  <c r="A801" i="33"/>
  <c r="D801" i="34" s="1"/>
  <c r="B801" i="33"/>
  <c r="G801" i="33"/>
  <c r="H801" i="33"/>
  <c r="A802" i="33"/>
  <c r="D802" i="34" s="1"/>
  <c r="B802" i="33"/>
  <c r="G802" i="33"/>
  <c r="H802" i="33"/>
  <c r="A803" i="33"/>
  <c r="D803" i="34" s="1"/>
  <c r="B803" i="33"/>
  <c r="G803" i="33"/>
  <c r="H803" i="33"/>
  <c r="A804" i="33"/>
  <c r="D804" i="34" s="1"/>
  <c r="B804" i="33"/>
  <c r="G804" i="33"/>
  <c r="H804" i="33"/>
  <c r="A805" i="33"/>
  <c r="D805" i="34" s="1"/>
  <c r="B805" i="33"/>
  <c r="G805" i="33"/>
  <c r="H805" i="33"/>
  <c r="A806" i="33"/>
  <c r="D806" i="34" s="1"/>
  <c r="B806" i="33"/>
  <c r="G806" i="33"/>
  <c r="H806" i="33"/>
  <c r="A807" i="33"/>
  <c r="D807" i="34" s="1"/>
  <c r="B807" i="33"/>
  <c r="G807" i="33"/>
  <c r="H807" i="33"/>
  <c r="A808" i="33"/>
  <c r="D808" i="34" s="1"/>
  <c r="B808" i="33"/>
  <c r="G808" i="33"/>
  <c r="H808" i="33"/>
  <c r="A809" i="33"/>
  <c r="D809" i="34" s="1"/>
  <c r="B809" i="33"/>
  <c r="G809" i="33"/>
  <c r="H809" i="33"/>
  <c r="A810" i="33"/>
  <c r="D810" i="34" s="1"/>
  <c r="B810" i="33"/>
  <c r="G810" i="33"/>
  <c r="H810" i="33"/>
  <c r="A811" i="33"/>
  <c r="D811" i="34" s="1"/>
  <c r="B811" i="33"/>
  <c r="G811" i="33"/>
  <c r="H811" i="33"/>
  <c r="A812" i="33"/>
  <c r="D812" i="34" s="1"/>
  <c r="B812" i="33"/>
  <c r="G812" i="33"/>
  <c r="H812" i="33"/>
  <c r="A813" i="33"/>
  <c r="D813" i="34" s="1"/>
  <c r="B813" i="33"/>
  <c r="G813" i="33"/>
  <c r="H813" i="33"/>
  <c r="A814" i="33"/>
  <c r="D814" i="34" s="1"/>
  <c r="B814" i="33"/>
  <c r="G814" i="33"/>
  <c r="H814" i="33"/>
  <c r="A815" i="33"/>
  <c r="D815" i="34" s="1"/>
  <c r="B815" i="33"/>
  <c r="G815" i="33"/>
  <c r="H815" i="33"/>
  <c r="A816" i="33"/>
  <c r="D816" i="34" s="1"/>
  <c r="B816" i="33"/>
  <c r="G816" i="33"/>
  <c r="H816" i="33"/>
  <c r="A817" i="33"/>
  <c r="D817" i="34" s="1"/>
  <c r="B817" i="33"/>
  <c r="G817" i="33"/>
  <c r="H817" i="33"/>
  <c r="A818" i="33"/>
  <c r="D818" i="34" s="1"/>
  <c r="B818" i="33"/>
  <c r="G818" i="33"/>
  <c r="H818" i="33"/>
  <c r="A819" i="33"/>
  <c r="D819" i="34" s="1"/>
  <c r="B819" i="33"/>
  <c r="G819" i="33"/>
  <c r="H819" i="33"/>
  <c r="A820" i="33"/>
  <c r="D820" i="34" s="1"/>
  <c r="B820" i="33"/>
  <c r="G820" i="33"/>
  <c r="H820" i="33"/>
  <c r="A821" i="33"/>
  <c r="D821" i="34" s="1"/>
  <c r="B821" i="33"/>
  <c r="G821" i="33"/>
  <c r="H821" i="33"/>
  <c r="A822" i="33"/>
  <c r="D822" i="34" s="1"/>
  <c r="B822" i="33"/>
  <c r="G822" i="33"/>
  <c r="H822" i="33"/>
  <c r="A823" i="33"/>
  <c r="D823" i="34" s="1"/>
  <c r="B823" i="33"/>
  <c r="G823" i="33"/>
  <c r="H823" i="33"/>
  <c r="A824" i="33"/>
  <c r="D824" i="34" s="1"/>
  <c r="B824" i="33"/>
  <c r="G824" i="33"/>
  <c r="H824" i="33"/>
  <c r="A825" i="33"/>
  <c r="D825" i="34" s="1"/>
  <c r="B825" i="33"/>
  <c r="G825" i="33"/>
  <c r="H825" i="33"/>
  <c r="A826" i="33"/>
  <c r="D826" i="34" s="1"/>
  <c r="B826" i="33"/>
  <c r="G826" i="33"/>
  <c r="H826" i="33"/>
  <c r="A827" i="33"/>
  <c r="D827" i="34" s="1"/>
  <c r="B827" i="33"/>
  <c r="G827" i="33"/>
  <c r="H827" i="33"/>
  <c r="A828" i="33"/>
  <c r="D828" i="34" s="1"/>
  <c r="B828" i="33"/>
  <c r="G828" i="33"/>
  <c r="H828" i="33"/>
  <c r="A829" i="33"/>
  <c r="D829" i="34" s="1"/>
  <c r="B829" i="33"/>
  <c r="G829" i="33"/>
  <c r="H829" i="33"/>
  <c r="A830" i="33"/>
  <c r="D830" i="34" s="1"/>
  <c r="B830" i="33"/>
  <c r="G830" i="33"/>
  <c r="H830" i="33"/>
  <c r="A831" i="33"/>
  <c r="D831" i="34" s="1"/>
  <c r="B831" i="33"/>
  <c r="G831" i="33"/>
  <c r="H831" i="33"/>
  <c r="A832" i="33"/>
  <c r="D832" i="34" s="1"/>
  <c r="B832" i="33"/>
  <c r="G832" i="33"/>
  <c r="H832" i="33"/>
  <c r="A833" i="33"/>
  <c r="D833" i="34" s="1"/>
  <c r="B833" i="33"/>
  <c r="G833" i="33"/>
  <c r="H833" i="33"/>
  <c r="A834" i="33"/>
  <c r="D834" i="34" s="1"/>
  <c r="B834" i="33"/>
  <c r="G834" i="33"/>
  <c r="H834" i="33"/>
  <c r="A835" i="33"/>
  <c r="D835" i="34" s="1"/>
  <c r="B835" i="33"/>
  <c r="G835" i="33"/>
  <c r="H835" i="33"/>
  <c r="A836" i="33"/>
  <c r="D836" i="34" s="1"/>
  <c r="B836" i="33"/>
  <c r="G836" i="33"/>
  <c r="H836" i="33"/>
  <c r="A837" i="33"/>
  <c r="D837" i="34" s="1"/>
  <c r="B837" i="33"/>
  <c r="G837" i="33"/>
  <c r="H837" i="33"/>
  <c r="A838" i="33"/>
  <c r="D838" i="34" s="1"/>
  <c r="B838" i="33"/>
  <c r="G838" i="33"/>
  <c r="H838" i="33"/>
  <c r="A839" i="33"/>
  <c r="D839" i="34" s="1"/>
  <c r="B839" i="33"/>
  <c r="G839" i="33"/>
  <c r="H839" i="33"/>
  <c r="A840" i="33"/>
  <c r="D840" i="34" s="1"/>
  <c r="B840" i="33"/>
  <c r="G840" i="33"/>
  <c r="H840" i="33"/>
  <c r="A841" i="33"/>
  <c r="D841" i="34" s="1"/>
  <c r="B841" i="33"/>
  <c r="G841" i="33"/>
  <c r="H841" i="33"/>
  <c r="A842" i="33"/>
  <c r="D842" i="34" s="1"/>
  <c r="B842" i="33"/>
  <c r="G842" i="33"/>
  <c r="H842" i="33"/>
  <c r="A843" i="33"/>
  <c r="D843" i="34" s="1"/>
  <c r="B843" i="33"/>
  <c r="G843" i="33"/>
  <c r="H843" i="33"/>
  <c r="A844" i="33"/>
  <c r="D844" i="34" s="1"/>
  <c r="B844" i="33"/>
  <c r="G844" i="33"/>
  <c r="H844" i="33"/>
  <c r="A845" i="33"/>
  <c r="D845" i="34" s="1"/>
  <c r="B845" i="33"/>
  <c r="G845" i="33"/>
  <c r="H845" i="33"/>
  <c r="A846" i="33"/>
  <c r="D846" i="34" s="1"/>
  <c r="B846" i="33"/>
  <c r="G846" i="33"/>
  <c r="H846" i="33"/>
  <c r="A847" i="33"/>
  <c r="D847" i="34" s="1"/>
  <c r="B847" i="33"/>
  <c r="G847" i="33"/>
  <c r="H847" i="33"/>
  <c r="A848" i="33"/>
  <c r="D848" i="34" s="1"/>
  <c r="B848" i="33"/>
  <c r="G848" i="33"/>
  <c r="H848" i="33"/>
  <c r="A849" i="33"/>
  <c r="D849" i="34" s="1"/>
  <c r="B849" i="33"/>
  <c r="G849" i="33"/>
  <c r="H849" i="33"/>
  <c r="A850" i="33"/>
  <c r="D850" i="34" s="1"/>
  <c r="B850" i="33"/>
  <c r="G850" i="33"/>
  <c r="H850" i="33"/>
  <c r="A851" i="33"/>
  <c r="D851" i="34" s="1"/>
  <c r="B851" i="33"/>
  <c r="G851" i="33"/>
  <c r="H851" i="33"/>
  <c r="A852" i="33"/>
  <c r="D852" i="34" s="1"/>
  <c r="B852" i="33"/>
  <c r="G852" i="33"/>
  <c r="H852" i="33"/>
  <c r="A853" i="33"/>
  <c r="D853" i="34" s="1"/>
  <c r="B853" i="33"/>
  <c r="G853" i="33"/>
  <c r="H853" i="33"/>
  <c r="A854" i="33"/>
  <c r="D854" i="34" s="1"/>
  <c r="B854" i="33"/>
  <c r="G854" i="33"/>
  <c r="H854" i="33"/>
  <c r="A855" i="33"/>
  <c r="D855" i="34" s="1"/>
  <c r="B855" i="33"/>
  <c r="G855" i="33"/>
  <c r="H855" i="33"/>
  <c r="A856" i="33"/>
  <c r="D856" i="34" s="1"/>
  <c r="B856" i="33"/>
  <c r="G856" i="33"/>
  <c r="H856" i="33"/>
  <c r="A857" i="33"/>
  <c r="D857" i="34" s="1"/>
  <c r="B857" i="33"/>
  <c r="G857" i="33"/>
  <c r="H857" i="33"/>
  <c r="A858" i="33"/>
  <c r="D858" i="34" s="1"/>
  <c r="B858" i="33"/>
  <c r="G858" i="33"/>
  <c r="H858" i="33"/>
  <c r="A859" i="33"/>
  <c r="D859" i="34" s="1"/>
  <c r="B859" i="33"/>
  <c r="G859" i="33"/>
  <c r="H859" i="33"/>
  <c r="A860" i="33"/>
  <c r="D860" i="34" s="1"/>
  <c r="B860" i="33"/>
  <c r="G860" i="33"/>
  <c r="H860" i="33"/>
  <c r="A861" i="33"/>
  <c r="D861" i="34" s="1"/>
  <c r="B861" i="33"/>
  <c r="G861" i="33"/>
  <c r="H861" i="33"/>
  <c r="A862" i="33"/>
  <c r="D862" i="34" s="1"/>
  <c r="B862" i="33"/>
  <c r="G862" i="33"/>
  <c r="H862" i="33"/>
  <c r="A863" i="33"/>
  <c r="D863" i="34" s="1"/>
  <c r="B863" i="33"/>
  <c r="G863" i="33"/>
  <c r="H863" i="33"/>
  <c r="A864" i="33"/>
  <c r="D864" i="34" s="1"/>
  <c r="B864" i="33"/>
  <c r="G864" i="33"/>
  <c r="H864" i="33"/>
  <c r="A865" i="33"/>
  <c r="D865" i="34" s="1"/>
  <c r="B865" i="33"/>
  <c r="G865" i="33"/>
  <c r="H865" i="33"/>
  <c r="A866" i="33"/>
  <c r="D866" i="34" s="1"/>
  <c r="B866" i="33"/>
  <c r="G866" i="33"/>
  <c r="H866" i="33"/>
  <c r="A867" i="33"/>
  <c r="D867" i="34" s="1"/>
  <c r="B867" i="33"/>
  <c r="G867" i="33"/>
  <c r="H867" i="33"/>
  <c r="A868" i="33"/>
  <c r="D868" i="34" s="1"/>
  <c r="B868" i="33"/>
  <c r="G868" i="33"/>
  <c r="H868" i="33"/>
  <c r="A869" i="33"/>
  <c r="D869" i="34" s="1"/>
  <c r="B869" i="33"/>
  <c r="G869" i="33"/>
  <c r="H869" i="33"/>
  <c r="A870" i="33"/>
  <c r="D870" i="34" s="1"/>
  <c r="B870" i="33"/>
  <c r="G870" i="33"/>
  <c r="H870" i="33"/>
  <c r="A871" i="33"/>
  <c r="D871" i="34" s="1"/>
  <c r="B871" i="33"/>
  <c r="G871" i="33"/>
  <c r="H871" i="33"/>
  <c r="A872" i="33"/>
  <c r="D872" i="34" s="1"/>
  <c r="B872" i="33"/>
  <c r="G872" i="33"/>
  <c r="H872" i="33"/>
  <c r="A873" i="33"/>
  <c r="D873" i="34" s="1"/>
  <c r="B873" i="33"/>
  <c r="G873" i="33"/>
  <c r="H873" i="33"/>
  <c r="A874" i="33"/>
  <c r="D874" i="34" s="1"/>
  <c r="B874" i="33"/>
  <c r="G874" i="33"/>
  <c r="H874" i="33"/>
  <c r="A875" i="33"/>
  <c r="D875" i="34" s="1"/>
  <c r="B875" i="33"/>
  <c r="G875" i="33"/>
  <c r="H875" i="33"/>
  <c r="A876" i="33"/>
  <c r="D876" i="34" s="1"/>
  <c r="B876" i="33"/>
  <c r="G876" i="33"/>
  <c r="H876" i="33"/>
  <c r="A877" i="33"/>
  <c r="D877" i="34" s="1"/>
  <c r="B877" i="33"/>
  <c r="G877" i="33"/>
  <c r="H877" i="33"/>
  <c r="A878" i="33"/>
  <c r="D878" i="34" s="1"/>
  <c r="B878" i="33"/>
  <c r="G878" i="33"/>
  <c r="H878" i="33"/>
  <c r="A879" i="33"/>
  <c r="D879" i="34" s="1"/>
  <c r="B879" i="33"/>
  <c r="G879" i="33"/>
  <c r="H879" i="33"/>
  <c r="A880" i="33"/>
  <c r="D880" i="34" s="1"/>
  <c r="B880" i="33"/>
  <c r="G880" i="33"/>
  <c r="H880" i="33"/>
  <c r="A881" i="33"/>
  <c r="D881" i="34" s="1"/>
  <c r="B881" i="33"/>
  <c r="G881" i="33"/>
  <c r="H881" i="33"/>
  <c r="A882" i="33"/>
  <c r="D882" i="34" s="1"/>
  <c r="B882" i="33"/>
  <c r="G882" i="33"/>
  <c r="H882" i="33"/>
  <c r="A883" i="33"/>
  <c r="D883" i="34" s="1"/>
  <c r="B883" i="33"/>
  <c r="G883" i="33"/>
  <c r="H883" i="33"/>
  <c r="A884" i="33"/>
  <c r="D884" i="34" s="1"/>
  <c r="B884" i="33"/>
  <c r="G884" i="33"/>
  <c r="H884" i="33"/>
  <c r="A885" i="33"/>
  <c r="D885" i="34" s="1"/>
  <c r="B885" i="33"/>
  <c r="G885" i="33"/>
  <c r="H885" i="33"/>
  <c r="A886" i="33"/>
  <c r="D886" i="34" s="1"/>
  <c r="B886" i="33"/>
  <c r="G886" i="33"/>
  <c r="H886" i="33"/>
  <c r="A887" i="33"/>
  <c r="D887" i="34" s="1"/>
  <c r="B887" i="33"/>
  <c r="G887" i="33"/>
  <c r="H887" i="33"/>
  <c r="A888" i="33"/>
  <c r="D888" i="34" s="1"/>
  <c r="B888" i="33"/>
  <c r="G888" i="33"/>
  <c r="H888" i="33"/>
  <c r="A889" i="33"/>
  <c r="D889" i="34" s="1"/>
  <c r="B889" i="33"/>
  <c r="G889" i="33"/>
  <c r="H889" i="33"/>
  <c r="A890" i="33"/>
  <c r="D890" i="34" s="1"/>
  <c r="B890" i="33"/>
  <c r="G890" i="33"/>
  <c r="H890" i="33"/>
  <c r="A891" i="33"/>
  <c r="D891" i="34" s="1"/>
  <c r="B891" i="33"/>
  <c r="G891" i="33"/>
  <c r="H891" i="33"/>
  <c r="A892" i="33"/>
  <c r="D892" i="34" s="1"/>
  <c r="B892" i="33"/>
  <c r="G892" i="33"/>
  <c r="H892" i="33"/>
  <c r="A893" i="33"/>
  <c r="D893" i="34" s="1"/>
  <c r="B893" i="33"/>
  <c r="G893" i="33"/>
  <c r="H893" i="33"/>
  <c r="A894" i="33"/>
  <c r="D894" i="34" s="1"/>
  <c r="B894" i="33"/>
  <c r="G894" i="33"/>
  <c r="H894" i="33"/>
  <c r="A895" i="33"/>
  <c r="D895" i="34" s="1"/>
  <c r="B895" i="33"/>
  <c r="G895" i="33"/>
  <c r="H895" i="33"/>
  <c r="A896" i="33"/>
  <c r="D896" i="34" s="1"/>
  <c r="B896" i="33"/>
  <c r="G896" i="33"/>
  <c r="H896" i="33"/>
  <c r="A897" i="33"/>
  <c r="D897" i="34" s="1"/>
  <c r="B897" i="33"/>
  <c r="G897" i="33"/>
  <c r="H897" i="33"/>
  <c r="A898" i="33"/>
  <c r="D898" i="34" s="1"/>
  <c r="B898" i="33"/>
  <c r="G898" i="33"/>
  <c r="H898" i="33"/>
  <c r="A899" i="33"/>
  <c r="D899" i="34" s="1"/>
  <c r="B899" i="33"/>
  <c r="G899" i="33"/>
  <c r="H899" i="33"/>
  <c r="A900" i="33"/>
  <c r="D900" i="34" s="1"/>
  <c r="B900" i="33"/>
  <c r="G900" i="33"/>
  <c r="H900" i="33"/>
  <c r="A901" i="33"/>
  <c r="D901" i="34" s="1"/>
  <c r="B901" i="33"/>
  <c r="G901" i="33"/>
  <c r="H901" i="33"/>
  <c r="A902" i="33"/>
  <c r="D902" i="34" s="1"/>
  <c r="B902" i="33"/>
  <c r="G902" i="33"/>
  <c r="H902" i="33"/>
  <c r="A903" i="33"/>
  <c r="D903" i="34" s="1"/>
  <c r="B903" i="33"/>
  <c r="G903" i="33"/>
  <c r="H903" i="33"/>
  <c r="A904" i="33"/>
  <c r="D904" i="34" s="1"/>
  <c r="B904" i="33"/>
  <c r="G904" i="33"/>
  <c r="H904" i="33"/>
  <c r="A905" i="33"/>
  <c r="D905" i="34" s="1"/>
  <c r="B905" i="33"/>
  <c r="G905" i="33"/>
  <c r="H905" i="33"/>
  <c r="A906" i="33"/>
  <c r="D906" i="34" s="1"/>
  <c r="B906" i="33"/>
  <c r="G906" i="33"/>
  <c r="H906" i="33"/>
  <c r="A907" i="33"/>
  <c r="D907" i="34" s="1"/>
  <c r="B907" i="33"/>
  <c r="G907" i="33"/>
  <c r="H907" i="33"/>
  <c r="A908" i="33"/>
  <c r="D908" i="34" s="1"/>
  <c r="B908" i="33"/>
  <c r="G908" i="33"/>
  <c r="H908" i="33"/>
  <c r="A909" i="33"/>
  <c r="D909" i="34" s="1"/>
  <c r="B909" i="33"/>
  <c r="G909" i="33"/>
  <c r="H909" i="33"/>
  <c r="A910" i="33"/>
  <c r="D910" i="34" s="1"/>
  <c r="B910" i="33"/>
  <c r="G910" i="33"/>
  <c r="H910" i="33"/>
  <c r="A911" i="33"/>
  <c r="D911" i="34" s="1"/>
  <c r="B911" i="33"/>
  <c r="G911" i="33"/>
  <c r="H911" i="33"/>
  <c r="A912" i="33"/>
  <c r="D912" i="34" s="1"/>
  <c r="B912" i="33"/>
  <c r="G912" i="33"/>
  <c r="H912" i="33"/>
  <c r="A913" i="33"/>
  <c r="D913" i="34" s="1"/>
  <c r="B913" i="33"/>
  <c r="G913" i="33"/>
  <c r="H913" i="33"/>
  <c r="A914" i="33"/>
  <c r="D914" i="34" s="1"/>
  <c r="B914" i="33"/>
  <c r="G914" i="33"/>
  <c r="H914" i="33"/>
  <c r="A915" i="33"/>
  <c r="D915" i="34" s="1"/>
  <c r="B915" i="33"/>
  <c r="G915" i="33"/>
  <c r="H915" i="33"/>
  <c r="A916" i="33"/>
  <c r="D916" i="34" s="1"/>
  <c r="B916" i="33"/>
  <c r="G916" i="33"/>
  <c r="H916" i="33"/>
  <c r="A917" i="33"/>
  <c r="D917" i="34" s="1"/>
  <c r="B917" i="33"/>
  <c r="G917" i="33"/>
  <c r="H917" i="33"/>
  <c r="A918" i="33"/>
  <c r="D918" i="34" s="1"/>
  <c r="B918" i="33"/>
  <c r="G918" i="33"/>
  <c r="H918" i="33"/>
  <c r="A919" i="33"/>
  <c r="D919" i="34" s="1"/>
  <c r="B919" i="33"/>
  <c r="G919" i="33"/>
  <c r="H919" i="33"/>
  <c r="A920" i="33"/>
  <c r="D920" i="34" s="1"/>
  <c r="B920" i="33"/>
  <c r="G920" i="33"/>
  <c r="H920" i="33"/>
  <c r="A921" i="33"/>
  <c r="D921" i="34" s="1"/>
  <c r="B921" i="33"/>
  <c r="G921" i="33"/>
  <c r="H921" i="33"/>
  <c r="A922" i="33"/>
  <c r="D922" i="34" s="1"/>
  <c r="B922" i="33"/>
  <c r="G922" i="33"/>
  <c r="H922" i="33"/>
  <c r="A923" i="33"/>
  <c r="D923" i="34" s="1"/>
  <c r="B923" i="33"/>
  <c r="G923" i="33"/>
  <c r="H923" i="33"/>
  <c r="A924" i="33"/>
  <c r="D924" i="34" s="1"/>
  <c r="B924" i="33"/>
  <c r="G924" i="33"/>
  <c r="H924" i="33"/>
  <c r="A925" i="33"/>
  <c r="D925" i="34" s="1"/>
  <c r="B925" i="33"/>
  <c r="G925" i="33"/>
  <c r="H925" i="33"/>
  <c r="A926" i="33"/>
  <c r="D926" i="34" s="1"/>
  <c r="B926" i="33"/>
  <c r="G926" i="33"/>
  <c r="H926" i="33"/>
  <c r="A927" i="33"/>
  <c r="D927" i="34" s="1"/>
  <c r="B927" i="33"/>
  <c r="G927" i="33"/>
  <c r="H927" i="33"/>
  <c r="A928" i="33"/>
  <c r="D928" i="34" s="1"/>
  <c r="B928" i="33"/>
  <c r="G928" i="33"/>
  <c r="H928" i="33"/>
  <c r="A929" i="33"/>
  <c r="D929" i="34" s="1"/>
  <c r="B929" i="33"/>
  <c r="G929" i="33"/>
  <c r="H929" i="33"/>
  <c r="A930" i="33"/>
  <c r="D930" i="34" s="1"/>
  <c r="B930" i="33"/>
  <c r="G930" i="33"/>
  <c r="H930" i="33"/>
  <c r="A931" i="33"/>
  <c r="D931" i="34" s="1"/>
  <c r="B931" i="33"/>
  <c r="G931" i="33"/>
  <c r="H931" i="33"/>
  <c r="A932" i="33"/>
  <c r="D932" i="34" s="1"/>
  <c r="B932" i="33"/>
  <c r="G932" i="33"/>
  <c r="H932" i="33"/>
  <c r="A933" i="33"/>
  <c r="D933" i="34" s="1"/>
  <c r="B933" i="33"/>
  <c r="G933" i="33"/>
  <c r="H933" i="33"/>
  <c r="A934" i="33"/>
  <c r="D934" i="34" s="1"/>
  <c r="B934" i="33"/>
  <c r="G934" i="33"/>
  <c r="H934" i="33"/>
  <c r="A935" i="33"/>
  <c r="D935" i="34" s="1"/>
  <c r="B935" i="33"/>
  <c r="G935" i="33"/>
  <c r="H935" i="33"/>
  <c r="A936" i="33"/>
  <c r="D936" i="34" s="1"/>
  <c r="B936" i="33"/>
  <c r="G936" i="33"/>
  <c r="H936" i="33"/>
  <c r="A937" i="33"/>
  <c r="D937" i="34" s="1"/>
  <c r="B937" i="33"/>
  <c r="G937" i="33"/>
  <c r="H937" i="33"/>
  <c r="A938" i="33"/>
  <c r="D938" i="34" s="1"/>
  <c r="B938" i="33"/>
  <c r="G938" i="33"/>
  <c r="H938" i="33"/>
  <c r="A939" i="33"/>
  <c r="D939" i="34" s="1"/>
  <c r="B939" i="33"/>
  <c r="G939" i="33"/>
  <c r="H939" i="33"/>
  <c r="A940" i="33"/>
  <c r="D940" i="34" s="1"/>
  <c r="B940" i="33"/>
  <c r="G940" i="33"/>
  <c r="H940" i="33"/>
  <c r="A941" i="33"/>
  <c r="D941" i="34" s="1"/>
  <c r="B941" i="33"/>
  <c r="G941" i="33"/>
  <c r="H941" i="33"/>
  <c r="A942" i="33"/>
  <c r="D942" i="34" s="1"/>
  <c r="B942" i="33"/>
  <c r="G942" i="33"/>
  <c r="H942" i="33"/>
  <c r="A943" i="33"/>
  <c r="D943" i="34" s="1"/>
  <c r="B943" i="33"/>
  <c r="G943" i="33"/>
  <c r="H943" i="33"/>
  <c r="A944" i="33"/>
  <c r="D944" i="34" s="1"/>
  <c r="B944" i="33"/>
  <c r="G944" i="33"/>
  <c r="H944" i="33"/>
  <c r="A945" i="33"/>
  <c r="D945" i="34" s="1"/>
  <c r="B945" i="33"/>
  <c r="G945" i="33"/>
  <c r="H945" i="33"/>
  <c r="A946" i="33"/>
  <c r="D946" i="34" s="1"/>
  <c r="B946" i="33"/>
  <c r="G946" i="33"/>
  <c r="H946" i="33"/>
  <c r="A947" i="33"/>
  <c r="D947" i="34" s="1"/>
  <c r="B947" i="33"/>
  <c r="G947" i="33"/>
  <c r="H947" i="33"/>
  <c r="A948" i="33"/>
  <c r="D948" i="34" s="1"/>
  <c r="B948" i="33"/>
  <c r="G948" i="33"/>
  <c r="H948" i="33"/>
  <c r="A949" i="33"/>
  <c r="D949" i="34" s="1"/>
  <c r="B949" i="33"/>
  <c r="G949" i="33"/>
  <c r="H949" i="33"/>
  <c r="A950" i="33"/>
  <c r="D950" i="34" s="1"/>
  <c r="B950" i="33"/>
  <c r="G950" i="33"/>
  <c r="H950" i="33"/>
  <c r="A951" i="33"/>
  <c r="D951" i="34" s="1"/>
  <c r="B951" i="33"/>
  <c r="G951" i="33"/>
  <c r="H951" i="33"/>
  <c r="A952" i="33"/>
  <c r="D952" i="34" s="1"/>
  <c r="B952" i="33"/>
  <c r="G952" i="33"/>
  <c r="H952" i="33"/>
  <c r="A953" i="33"/>
  <c r="D953" i="34" s="1"/>
  <c r="B953" i="33"/>
  <c r="G953" i="33"/>
  <c r="H953" i="33"/>
  <c r="A954" i="33"/>
  <c r="D954" i="34" s="1"/>
  <c r="B954" i="33"/>
  <c r="G954" i="33"/>
  <c r="H954" i="33"/>
  <c r="A955" i="33"/>
  <c r="D955" i="34" s="1"/>
  <c r="B955" i="33"/>
  <c r="G955" i="33"/>
  <c r="H955" i="33"/>
  <c r="A956" i="33"/>
  <c r="D956" i="34" s="1"/>
  <c r="B956" i="33"/>
  <c r="G956" i="33"/>
  <c r="H956" i="33"/>
  <c r="A957" i="33"/>
  <c r="D957" i="34" s="1"/>
  <c r="B957" i="33"/>
  <c r="G957" i="33"/>
  <c r="H957" i="33"/>
  <c r="A958" i="33"/>
  <c r="D958" i="34" s="1"/>
  <c r="B958" i="33"/>
  <c r="G958" i="33"/>
  <c r="H958" i="33"/>
  <c r="A959" i="33"/>
  <c r="D959" i="34" s="1"/>
  <c r="B959" i="33"/>
  <c r="G959" i="33"/>
  <c r="H959" i="33"/>
  <c r="A960" i="33"/>
  <c r="D960" i="34" s="1"/>
  <c r="B960" i="33"/>
  <c r="G960" i="33"/>
  <c r="H960" i="33"/>
  <c r="A961" i="33"/>
  <c r="D961" i="34" s="1"/>
  <c r="B961" i="33"/>
  <c r="G961" i="33"/>
  <c r="H961" i="33"/>
  <c r="A962" i="33"/>
  <c r="D962" i="34" s="1"/>
  <c r="B962" i="33"/>
  <c r="G962" i="33"/>
  <c r="H962" i="33"/>
  <c r="A963" i="33"/>
  <c r="D963" i="34" s="1"/>
  <c r="B963" i="33"/>
  <c r="G963" i="33"/>
  <c r="H963" i="33"/>
  <c r="A964" i="33"/>
  <c r="D964" i="34" s="1"/>
  <c r="B964" i="33"/>
  <c r="G964" i="33"/>
  <c r="H964" i="33"/>
  <c r="A965" i="33"/>
  <c r="D965" i="34" s="1"/>
  <c r="B965" i="33"/>
  <c r="G965" i="33"/>
  <c r="H965" i="33"/>
  <c r="A966" i="33"/>
  <c r="D966" i="34" s="1"/>
  <c r="B966" i="33"/>
  <c r="G966" i="33"/>
  <c r="H966" i="33"/>
  <c r="A967" i="33"/>
  <c r="D967" i="34" s="1"/>
  <c r="B967" i="33"/>
  <c r="G967" i="33"/>
  <c r="H967" i="33"/>
  <c r="A968" i="33"/>
  <c r="D968" i="34" s="1"/>
  <c r="B968" i="33"/>
  <c r="G968" i="33"/>
  <c r="H968" i="33"/>
  <c r="A969" i="33"/>
  <c r="D969" i="34" s="1"/>
  <c r="B969" i="33"/>
  <c r="G969" i="33"/>
  <c r="H969" i="33"/>
  <c r="A970" i="33"/>
  <c r="D970" i="34" s="1"/>
  <c r="B970" i="33"/>
  <c r="G970" i="33"/>
  <c r="H970" i="33"/>
  <c r="A971" i="33"/>
  <c r="D971" i="34" s="1"/>
  <c r="B971" i="33"/>
  <c r="G971" i="33"/>
  <c r="H971" i="33"/>
  <c r="A972" i="33"/>
  <c r="D972" i="34" s="1"/>
  <c r="B972" i="33"/>
  <c r="G972" i="33"/>
  <c r="H972" i="33"/>
  <c r="A973" i="33"/>
  <c r="D973" i="34" s="1"/>
  <c r="B973" i="33"/>
  <c r="G973" i="33"/>
  <c r="H973" i="33"/>
  <c r="A974" i="33"/>
  <c r="D974" i="34" s="1"/>
  <c r="B974" i="33"/>
  <c r="G974" i="33"/>
  <c r="H974" i="33"/>
  <c r="A975" i="33"/>
  <c r="D975" i="34" s="1"/>
  <c r="B975" i="33"/>
  <c r="G975" i="33"/>
  <c r="H975" i="33"/>
  <c r="A976" i="33"/>
  <c r="D976" i="34" s="1"/>
  <c r="B976" i="33"/>
  <c r="G976" i="33"/>
  <c r="H976" i="33"/>
  <c r="A977" i="33"/>
  <c r="D977" i="34" s="1"/>
  <c r="B977" i="33"/>
  <c r="G977" i="33"/>
  <c r="H977" i="33"/>
  <c r="A978" i="33"/>
  <c r="D978" i="34" s="1"/>
  <c r="B978" i="33"/>
  <c r="G978" i="33"/>
  <c r="H978" i="33"/>
  <c r="A979" i="33"/>
  <c r="D979" i="34" s="1"/>
  <c r="B979" i="33"/>
  <c r="G979" i="33"/>
  <c r="H979" i="33"/>
  <c r="A980" i="33"/>
  <c r="D980" i="34" s="1"/>
  <c r="B980" i="33"/>
  <c r="G980" i="33"/>
  <c r="H980" i="33"/>
  <c r="A981" i="33"/>
  <c r="D981" i="34" s="1"/>
  <c r="B981" i="33"/>
  <c r="G981" i="33"/>
  <c r="H981" i="33"/>
  <c r="A982" i="33"/>
  <c r="D982" i="34" s="1"/>
  <c r="B982" i="33"/>
  <c r="G982" i="33"/>
  <c r="H982" i="33"/>
  <c r="A983" i="33"/>
  <c r="D983" i="34" s="1"/>
  <c r="B983" i="33"/>
  <c r="G983" i="33"/>
  <c r="H983" i="33"/>
  <c r="A984" i="33"/>
  <c r="D984" i="34" s="1"/>
  <c r="B984" i="33"/>
  <c r="G984" i="33"/>
  <c r="H984" i="33"/>
  <c r="A985" i="33"/>
  <c r="D985" i="34" s="1"/>
  <c r="B985" i="33"/>
  <c r="G985" i="33"/>
  <c r="H985" i="33"/>
  <c r="A986" i="33"/>
  <c r="D986" i="34" s="1"/>
  <c r="B986" i="33"/>
  <c r="G986" i="33"/>
  <c r="H986" i="33"/>
  <c r="A987" i="33"/>
  <c r="D987" i="34" s="1"/>
  <c r="B987" i="33"/>
  <c r="G987" i="33"/>
  <c r="H987" i="33"/>
  <c r="A988" i="33"/>
  <c r="D988" i="34" s="1"/>
  <c r="B988" i="33"/>
  <c r="G988" i="33"/>
  <c r="H988" i="33"/>
  <c r="A989" i="33"/>
  <c r="D989" i="34" s="1"/>
  <c r="B989" i="33"/>
  <c r="G989" i="33"/>
  <c r="H989" i="33"/>
  <c r="A990" i="33"/>
  <c r="D990" i="34" s="1"/>
  <c r="B990" i="33"/>
  <c r="G990" i="33"/>
  <c r="H990" i="33"/>
  <c r="A991" i="33"/>
  <c r="D991" i="34" s="1"/>
  <c r="B991" i="33"/>
  <c r="G991" i="33"/>
  <c r="H991" i="33"/>
  <c r="A992" i="33"/>
  <c r="D992" i="34" s="1"/>
  <c r="B992" i="33"/>
  <c r="G992" i="33"/>
  <c r="H992" i="33"/>
  <c r="A993" i="33"/>
  <c r="D993" i="34" s="1"/>
  <c r="B993" i="33"/>
  <c r="G993" i="33"/>
  <c r="H993" i="33"/>
  <c r="A994" i="33"/>
  <c r="D994" i="34" s="1"/>
  <c r="B994" i="33"/>
  <c r="G994" i="33"/>
  <c r="H994" i="33"/>
  <c r="A995" i="33"/>
  <c r="D995" i="34" s="1"/>
  <c r="B995" i="33"/>
  <c r="G995" i="33"/>
  <c r="H995" i="33"/>
  <c r="A996" i="33"/>
  <c r="D996" i="34" s="1"/>
  <c r="B996" i="33"/>
  <c r="G996" i="33"/>
  <c r="H996" i="33"/>
  <c r="A997" i="33"/>
  <c r="D997" i="34" s="1"/>
  <c r="B997" i="33"/>
  <c r="G997" i="33"/>
  <c r="H997" i="33"/>
  <c r="A998" i="33"/>
  <c r="D998" i="34" s="1"/>
  <c r="B998" i="33"/>
  <c r="G998" i="33"/>
  <c r="H998" i="33"/>
  <c r="A999" i="33"/>
  <c r="D999" i="34" s="1"/>
  <c r="B999" i="33"/>
  <c r="G999" i="33"/>
  <c r="H999" i="33"/>
  <c r="A1000" i="33"/>
  <c r="D1000" i="34" s="1"/>
  <c r="B1000" i="33"/>
  <c r="G1000" i="33"/>
  <c r="H1000" i="33"/>
  <c r="A1001" i="33"/>
  <c r="D1001" i="34" s="1"/>
  <c r="B1001" i="33"/>
  <c r="G1001" i="33"/>
  <c r="H1001" i="33"/>
  <c r="A1002" i="33"/>
  <c r="D1002" i="34" s="1"/>
  <c r="B1002" i="33"/>
  <c r="G1002" i="33"/>
  <c r="H1002" i="33"/>
  <c r="A1003" i="33"/>
  <c r="D1003" i="34" s="1"/>
  <c r="B1003" i="33"/>
  <c r="G1003" i="33"/>
  <c r="H1003" i="33"/>
  <c r="A1004" i="33"/>
  <c r="D1004" i="34" s="1"/>
  <c r="B1004" i="33"/>
  <c r="G1004" i="33"/>
  <c r="H1004" i="33"/>
  <c r="A1005" i="33"/>
  <c r="D1005" i="34" s="1"/>
  <c r="B1005" i="33"/>
  <c r="G1005" i="33"/>
  <c r="H1005" i="33"/>
  <c r="A1006" i="33"/>
  <c r="D1006" i="34" s="1"/>
  <c r="B1006" i="33"/>
  <c r="G1006" i="33"/>
  <c r="H1006" i="33"/>
  <c r="A1007" i="33"/>
  <c r="D1007" i="34" s="1"/>
  <c r="B1007" i="33"/>
  <c r="G1007" i="33"/>
  <c r="H1007" i="33"/>
  <c r="A1008" i="33"/>
  <c r="D1008" i="34" s="1"/>
  <c r="B1008" i="33"/>
  <c r="G1008" i="33"/>
  <c r="H1008" i="33"/>
  <c r="A1009" i="33"/>
  <c r="D1009" i="34" s="1"/>
  <c r="B1009" i="33"/>
  <c r="G1009" i="33"/>
  <c r="H1009" i="33"/>
  <c r="A1010" i="33"/>
  <c r="D1010" i="34" s="1"/>
  <c r="B1010" i="33"/>
  <c r="G1010" i="33"/>
  <c r="H1010" i="33"/>
  <c r="A1011" i="33"/>
  <c r="D1011" i="34" s="1"/>
  <c r="B1011" i="33"/>
  <c r="G1011" i="33"/>
  <c r="H1011" i="33"/>
  <c r="A1012" i="33"/>
  <c r="D1012" i="34" s="1"/>
  <c r="B1012" i="33"/>
  <c r="G1012" i="33"/>
  <c r="H1012" i="33"/>
  <c r="A1013" i="33"/>
  <c r="D1013" i="34" s="1"/>
  <c r="B1013" i="33"/>
  <c r="G1013" i="33"/>
  <c r="H1013" i="33"/>
  <c r="A1014" i="33"/>
  <c r="D1014" i="34" s="1"/>
  <c r="B1014" i="33"/>
  <c r="G1014" i="33"/>
  <c r="H1014" i="33"/>
  <c r="A1015" i="33"/>
  <c r="D1015" i="34" s="1"/>
  <c r="B1015" i="33"/>
  <c r="G1015" i="33"/>
  <c r="H1015" i="33"/>
  <c r="A1016" i="33"/>
  <c r="D1016" i="34" s="1"/>
  <c r="B1016" i="33"/>
  <c r="G1016" i="33"/>
  <c r="H1016" i="33"/>
  <c r="A1017" i="33"/>
  <c r="D1017" i="34" s="1"/>
  <c r="B1017" i="33"/>
  <c r="G1017" i="33"/>
  <c r="H1017" i="33"/>
  <c r="A1018" i="33"/>
  <c r="D1018" i="34" s="1"/>
  <c r="B1018" i="33"/>
  <c r="G1018" i="33"/>
  <c r="H1018" i="33"/>
  <c r="A1019" i="33"/>
  <c r="D1019" i="34" s="1"/>
  <c r="B1019" i="33"/>
  <c r="G1019" i="33"/>
  <c r="H1019" i="33"/>
  <c r="A1020" i="33"/>
  <c r="D1020" i="34" s="1"/>
  <c r="B1020" i="33"/>
  <c r="G1020" i="33"/>
  <c r="H1020" i="33"/>
  <c r="A1021" i="33"/>
  <c r="D1021" i="34" s="1"/>
  <c r="B1021" i="33"/>
  <c r="G1021" i="33"/>
  <c r="H1021" i="33"/>
  <c r="A1022" i="33"/>
  <c r="D1022" i="34" s="1"/>
  <c r="B1022" i="33"/>
  <c r="G1022" i="33"/>
  <c r="H1022" i="33"/>
  <c r="A1023" i="33"/>
  <c r="D1023" i="34" s="1"/>
  <c r="B1023" i="33"/>
  <c r="G1023" i="33"/>
  <c r="H1023" i="33"/>
  <c r="A1024" i="33"/>
  <c r="D1024" i="34" s="1"/>
  <c r="B1024" i="33"/>
  <c r="G1024" i="33"/>
  <c r="H1024" i="33"/>
  <c r="A1025" i="33"/>
  <c r="D1025" i="34" s="1"/>
  <c r="B1025" i="33"/>
  <c r="G1025" i="33"/>
  <c r="H1025" i="33"/>
  <c r="A1026" i="33"/>
  <c r="D1026" i="34" s="1"/>
  <c r="B1026" i="33"/>
  <c r="G1026" i="33"/>
  <c r="H1026" i="33"/>
  <c r="A1027" i="33"/>
  <c r="D1027" i="34" s="1"/>
  <c r="B1027" i="33"/>
  <c r="G1027" i="33"/>
  <c r="H1027" i="33"/>
  <c r="A1028" i="33"/>
  <c r="D1028" i="34" s="1"/>
  <c r="B1028" i="33"/>
  <c r="G1028" i="33"/>
  <c r="H1028" i="33"/>
  <c r="A1029" i="33"/>
  <c r="D1029" i="34" s="1"/>
  <c r="B1029" i="33"/>
  <c r="G1029" i="33"/>
  <c r="H1029" i="33"/>
  <c r="A1030" i="33"/>
  <c r="D1030" i="34" s="1"/>
  <c r="B1030" i="33"/>
  <c r="G1030" i="33"/>
  <c r="H1030" i="33"/>
  <c r="A1031" i="33"/>
  <c r="D1031" i="34" s="1"/>
  <c r="B1031" i="33"/>
  <c r="G1031" i="33"/>
  <c r="H1031" i="33"/>
  <c r="A1032" i="33"/>
  <c r="D1032" i="34" s="1"/>
  <c r="B1032" i="33"/>
  <c r="G1032" i="33"/>
  <c r="H1032" i="33"/>
  <c r="A1033" i="33"/>
  <c r="D1033" i="34" s="1"/>
  <c r="B1033" i="33"/>
  <c r="G1033" i="33"/>
  <c r="H1033" i="33"/>
  <c r="A1034" i="33"/>
  <c r="D1034" i="34" s="1"/>
  <c r="B1034" i="33"/>
  <c r="G1034" i="33"/>
  <c r="H1034" i="33"/>
  <c r="A1035" i="33"/>
  <c r="D1035" i="34" s="1"/>
  <c r="B1035" i="33"/>
  <c r="G1035" i="33"/>
  <c r="H1035" i="33"/>
  <c r="A1036" i="33"/>
  <c r="D1036" i="34" s="1"/>
  <c r="B1036" i="33"/>
  <c r="G1036" i="33"/>
  <c r="H1036" i="33"/>
  <c r="A1037" i="33"/>
  <c r="D1037" i="34" s="1"/>
  <c r="B1037" i="33"/>
  <c r="G1037" i="33"/>
  <c r="H1037" i="33"/>
  <c r="A1038" i="33"/>
  <c r="D1038" i="34" s="1"/>
  <c r="B1038" i="33"/>
  <c r="G1038" i="33"/>
  <c r="H1038" i="33"/>
  <c r="A1039" i="33"/>
  <c r="D1039" i="34" s="1"/>
  <c r="B1039" i="33"/>
  <c r="G1039" i="33"/>
  <c r="H1039" i="33"/>
  <c r="A1040" i="33"/>
  <c r="D1040" i="34" s="1"/>
  <c r="B1040" i="33"/>
  <c r="G1040" i="33"/>
  <c r="H1040" i="33"/>
  <c r="A1041" i="33"/>
  <c r="D1041" i="34" s="1"/>
  <c r="B1041" i="33"/>
  <c r="G1041" i="33"/>
  <c r="H1041" i="33"/>
  <c r="A1042" i="33"/>
  <c r="D1042" i="34" s="1"/>
  <c r="B1042" i="33"/>
  <c r="G1042" i="33"/>
  <c r="H1042" i="33"/>
  <c r="A1043" i="33"/>
  <c r="D1043" i="34" s="1"/>
  <c r="B1043" i="33"/>
  <c r="G1043" i="33"/>
  <c r="H1043" i="33"/>
  <c r="A1044" i="33"/>
  <c r="D1044" i="34" s="1"/>
  <c r="B1044" i="33"/>
  <c r="G1044" i="33"/>
  <c r="H1044" i="33"/>
  <c r="A1045" i="33"/>
  <c r="D1045" i="34" s="1"/>
  <c r="B1045" i="33"/>
  <c r="G1045" i="33"/>
  <c r="H1045" i="33"/>
  <c r="A1046" i="33"/>
  <c r="D1046" i="34" s="1"/>
  <c r="B1046" i="33"/>
  <c r="G1046" i="33"/>
  <c r="H1046" i="33"/>
  <c r="A1047" i="33"/>
  <c r="D1047" i="34" s="1"/>
  <c r="B1047" i="33"/>
  <c r="G1047" i="33"/>
  <c r="H1047" i="33"/>
  <c r="A1048" i="33"/>
  <c r="D1048" i="34" s="1"/>
  <c r="B1048" i="33"/>
  <c r="G1048" i="33"/>
  <c r="H1048" i="33"/>
  <c r="A1049" i="33"/>
  <c r="D1049" i="34" s="1"/>
  <c r="B1049" i="33"/>
  <c r="G1049" i="33"/>
  <c r="H1049" i="33"/>
  <c r="A1050" i="33"/>
  <c r="D1050" i="34" s="1"/>
  <c r="B1050" i="33"/>
  <c r="G1050" i="33"/>
  <c r="H1050" i="33"/>
  <c r="A1051" i="33"/>
  <c r="D1051" i="34" s="1"/>
  <c r="B1051" i="33"/>
  <c r="G1051" i="33"/>
  <c r="H1051" i="33"/>
  <c r="A1052" i="33"/>
  <c r="D1052" i="34" s="1"/>
  <c r="B1052" i="33"/>
  <c r="G1052" i="33"/>
  <c r="H1052" i="33"/>
  <c r="A1053" i="33"/>
  <c r="D1053" i="34" s="1"/>
  <c r="B1053" i="33"/>
  <c r="G1053" i="33"/>
  <c r="H1053" i="33"/>
  <c r="A1054" i="33"/>
  <c r="D1054" i="34" s="1"/>
  <c r="B1054" i="33"/>
  <c r="G1054" i="33"/>
  <c r="H1054" i="33"/>
  <c r="A1055" i="33"/>
  <c r="D1055" i="34" s="1"/>
  <c r="B1055" i="33"/>
  <c r="G1055" i="33"/>
  <c r="H1055" i="33"/>
  <c r="A1056" i="33"/>
  <c r="D1056" i="34" s="1"/>
  <c r="B1056" i="33"/>
  <c r="G1056" i="33"/>
  <c r="H1056" i="33"/>
  <c r="A1057" i="33"/>
  <c r="D1057" i="34" s="1"/>
  <c r="B1057" i="33"/>
  <c r="G1057" i="33"/>
  <c r="H1057" i="33"/>
  <c r="A1058" i="33"/>
  <c r="D1058" i="34" s="1"/>
  <c r="B1058" i="33"/>
  <c r="G1058" i="33"/>
  <c r="H1058" i="33"/>
  <c r="A1059" i="33"/>
  <c r="D1059" i="34" s="1"/>
  <c r="B1059" i="33"/>
  <c r="G1059" i="33"/>
  <c r="H1059" i="33"/>
  <c r="A1060" i="33"/>
  <c r="D1060" i="34" s="1"/>
  <c r="B1060" i="33"/>
  <c r="G1060" i="33"/>
  <c r="H1060" i="33"/>
  <c r="A1061" i="33"/>
  <c r="D1061" i="34" s="1"/>
  <c r="B1061" i="33"/>
  <c r="G1061" i="33"/>
  <c r="H1061" i="33"/>
  <c r="A1062" i="33"/>
  <c r="D1062" i="34" s="1"/>
  <c r="B1062" i="33"/>
  <c r="G1062" i="33"/>
  <c r="H1062" i="33"/>
  <c r="A1063" i="33"/>
  <c r="D1063" i="34" s="1"/>
  <c r="B1063" i="33"/>
  <c r="G1063" i="33"/>
  <c r="H1063" i="33"/>
  <c r="A1064" i="33"/>
  <c r="D1064" i="34" s="1"/>
  <c r="B1064" i="33"/>
  <c r="G1064" i="33"/>
  <c r="H1064" i="33"/>
  <c r="A1065" i="33"/>
  <c r="D1065" i="34" s="1"/>
  <c r="B1065" i="33"/>
  <c r="G1065" i="33"/>
  <c r="H1065" i="33"/>
  <c r="A1066" i="33"/>
  <c r="D1066" i="34" s="1"/>
  <c r="B1066" i="33"/>
  <c r="G1066" i="33"/>
  <c r="H1066" i="33"/>
  <c r="A1067" i="33"/>
  <c r="D1067" i="34" s="1"/>
  <c r="B1067" i="33"/>
  <c r="G1067" i="33"/>
  <c r="H1067" i="33"/>
  <c r="A1068" i="33"/>
  <c r="D1068" i="34" s="1"/>
  <c r="B1068" i="33"/>
  <c r="G1068" i="33"/>
  <c r="H1068" i="33"/>
  <c r="A1069" i="33"/>
  <c r="D1069" i="34" s="1"/>
  <c r="B1069" i="33"/>
  <c r="G1069" i="33"/>
  <c r="H1069" i="33"/>
  <c r="A1070" i="33"/>
  <c r="D1070" i="34" s="1"/>
  <c r="B1070" i="33"/>
  <c r="G1070" i="33"/>
  <c r="H1070" i="33"/>
  <c r="A1071" i="33"/>
  <c r="D1071" i="34" s="1"/>
  <c r="B1071" i="33"/>
  <c r="G1071" i="33"/>
  <c r="H1071" i="33"/>
  <c r="A1072" i="33"/>
  <c r="D1072" i="34" s="1"/>
  <c r="B1072" i="33"/>
  <c r="G1072" i="33"/>
  <c r="H1072" i="33"/>
  <c r="A1073" i="33"/>
  <c r="D1073" i="34" s="1"/>
  <c r="B1073" i="33"/>
  <c r="G1073" i="33"/>
  <c r="H1073" i="33"/>
  <c r="A1074" i="33"/>
  <c r="D1074" i="34" s="1"/>
  <c r="B1074" i="33"/>
  <c r="G1074" i="33"/>
  <c r="H1074" i="33"/>
  <c r="A1075" i="33"/>
  <c r="D1075" i="34" s="1"/>
  <c r="B1075" i="33"/>
  <c r="G1075" i="33"/>
  <c r="H1075" i="33"/>
  <c r="A1076" i="33"/>
  <c r="D1076" i="34" s="1"/>
  <c r="B1076" i="33"/>
  <c r="G1076" i="33"/>
  <c r="H1076" i="33"/>
  <c r="A1077" i="33"/>
  <c r="D1077" i="34" s="1"/>
  <c r="B1077" i="33"/>
  <c r="G1077" i="33"/>
  <c r="H1077" i="33"/>
  <c r="A1078" i="33"/>
  <c r="D1078" i="34" s="1"/>
  <c r="B1078" i="33"/>
  <c r="G1078" i="33"/>
  <c r="H1078" i="33"/>
  <c r="A1079" i="33"/>
  <c r="D1079" i="34" s="1"/>
  <c r="B1079" i="33"/>
  <c r="G1079" i="33"/>
  <c r="H1079" i="33"/>
  <c r="A1080" i="33"/>
  <c r="D1080" i="34" s="1"/>
  <c r="B1080" i="33"/>
  <c r="G1080" i="33"/>
  <c r="H1080" i="33"/>
  <c r="A1081" i="33"/>
  <c r="D1081" i="34" s="1"/>
  <c r="B1081" i="33"/>
  <c r="G1081" i="33"/>
  <c r="H1081" i="33"/>
  <c r="A1082" i="33"/>
  <c r="D1082" i="34" s="1"/>
  <c r="B1082" i="33"/>
  <c r="G1082" i="33"/>
  <c r="H1082" i="33"/>
  <c r="A1083" i="33"/>
  <c r="D1083" i="34" s="1"/>
  <c r="B1083" i="33"/>
  <c r="G1083" i="33"/>
  <c r="H1083" i="33"/>
  <c r="A1084" i="33"/>
  <c r="D1084" i="34" s="1"/>
  <c r="B1084" i="33"/>
  <c r="G1084" i="33"/>
  <c r="H1084" i="33"/>
  <c r="A1085" i="33"/>
  <c r="D1085" i="34" s="1"/>
  <c r="B1085" i="33"/>
  <c r="G1085" i="33"/>
  <c r="H1085" i="33"/>
  <c r="A1086" i="33"/>
  <c r="D1086" i="34" s="1"/>
  <c r="B1086" i="33"/>
  <c r="G1086" i="33"/>
  <c r="H1086" i="33"/>
  <c r="A1087" i="33"/>
  <c r="D1087" i="34" s="1"/>
  <c r="B1087" i="33"/>
  <c r="G1087" i="33"/>
  <c r="H1087" i="33"/>
  <c r="A1088" i="33"/>
  <c r="D1088" i="34" s="1"/>
  <c r="B1088" i="33"/>
  <c r="G1088" i="33"/>
  <c r="H1088" i="33"/>
  <c r="A1089" i="33"/>
  <c r="D1089" i="34" s="1"/>
  <c r="B1089" i="33"/>
  <c r="G1089" i="33"/>
  <c r="H1089" i="33"/>
  <c r="A1090" i="33"/>
  <c r="D1090" i="34" s="1"/>
  <c r="B1090" i="33"/>
  <c r="G1090" i="33"/>
  <c r="H1090" i="33"/>
  <c r="A1091" i="33"/>
  <c r="D1091" i="34" s="1"/>
  <c r="B1091" i="33"/>
  <c r="G1091" i="33"/>
  <c r="H1091" i="33"/>
  <c r="A1092" i="33"/>
  <c r="D1092" i="34" s="1"/>
  <c r="B1092" i="33"/>
  <c r="G1092" i="33"/>
  <c r="H1092" i="33"/>
  <c r="A1093" i="33"/>
  <c r="D1093" i="34" s="1"/>
  <c r="B1093" i="33"/>
  <c r="G1093" i="33"/>
  <c r="H1093" i="33"/>
  <c r="A1094" i="33"/>
  <c r="D1094" i="34" s="1"/>
  <c r="B1094" i="33"/>
  <c r="G1094" i="33"/>
  <c r="H1094" i="33"/>
  <c r="A1095" i="33"/>
  <c r="D1095" i="34" s="1"/>
  <c r="B1095" i="33"/>
  <c r="G1095" i="33"/>
  <c r="H1095" i="33"/>
  <c r="A1096" i="33"/>
  <c r="D1096" i="34" s="1"/>
  <c r="B1096" i="33"/>
  <c r="G1096" i="33"/>
  <c r="H1096" i="33"/>
  <c r="A1097" i="33"/>
  <c r="D1097" i="34" s="1"/>
  <c r="B1097" i="33"/>
  <c r="G1097" i="33"/>
  <c r="H1097" i="33"/>
  <c r="A1098" i="33"/>
  <c r="D1098" i="34" s="1"/>
  <c r="B1098" i="33"/>
  <c r="G1098" i="33"/>
  <c r="H1098" i="33"/>
  <c r="A1099" i="33"/>
  <c r="D1099" i="34" s="1"/>
  <c r="B1099" i="33"/>
  <c r="G1099" i="33"/>
  <c r="H1099" i="33"/>
  <c r="A1100" i="33"/>
  <c r="D1100" i="34" s="1"/>
  <c r="B1100" i="33"/>
  <c r="G1100" i="33"/>
  <c r="H1100" i="33"/>
  <c r="A1101" i="33"/>
  <c r="D1101" i="34" s="1"/>
  <c r="B1101" i="33"/>
  <c r="G1101" i="33"/>
  <c r="H1101" i="33"/>
  <c r="A1102" i="33"/>
  <c r="D1102" i="34" s="1"/>
  <c r="B1102" i="33"/>
  <c r="G1102" i="33"/>
  <c r="H1102" i="33"/>
  <c r="A1103" i="33"/>
  <c r="D1103" i="34" s="1"/>
  <c r="B1103" i="33"/>
  <c r="G1103" i="33"/>
  <c r="H1103" i="33"/>
  <c r="A1104" i="33"/>
  <c r="D1104" i="34" s="1"/>
  <c r="B1104" i="33"/>
  <c r="G1104" i="33"/>
  <c r="H1104" i="33"/>
  <c r="A1105" i="33"/>
  <c r="D1105" i="34" s="1"/>
  <c r="B1105" i="33"/>
  <c r="G1105" i="33"/>
  <c r="H1105" i="33"/>
  <c r="A1106" i="33"/>
  <c r="D1106" i="34" s="1"/>
  <c r="B1106" i="33"/>
  <c r="G1106" i="33"/>
  <c r="H1106" i="33"/>
  <c r="A1107" i="33"/>
  <c r="D1107" i="34" s="1"/>
  <c r="B1107" i="33"/>
  <c r="G1107" i="33"/>
  <c r="H1107" i="33"/>
  <c r="A1108" i="33"/>
  <c r="D1108" i="34" s="1"/>
  <c r="B1108" i="33"/>
  <c r="G1108" i="33"/>
  <c r="H1108" i="33"/>
  <c r="A1109" i="33"/>
  <c r="D1109" i="34" s="1"/>
  <c r="B1109" i="33"/>
  <c r="G1109" i="33"/>
  <c r="H1109" i="33"/>
  <c r="A1110" i="33"/>
  <c r="D1110" i="34" s="1"/>
  <c r="B1110" i="33"/>
  <c r="G1110" i="33"/>
  <c r="H1110" i="33"/>
  <c r="A1111" i="33"/>
  <c r="D1111" i="34" s="1"/>
  <c r="B1111" i="33"/>
  <c r="G1111" i="33"/>
  <c r="H1111" i="33"/>
  <c r="A1112" i="33"/>
  <c r="D1112" i="34" s="1"/>
  <c r="B1112" i="33"/>
  <c r="G1112" i="33"/>
  <c r="H1112" i="33"/>
  <c r="A1113" i="33"/>
  <c r="D1113" i="34" s="1"/>
  <c r="B1113" i="33"/>
  <c r="G1113" i="33"/>
  <c r="H1113" i="33"/>
  <c r="A1114" i="33"/>
  <c r="D1114" i="34" s="1"/>
  <c r="B1114" i="33"/>
  <c r="G1114" i="33"/>
  <c r="H1114" i="33"/>
  <c r="A1115" i="33"/>
  <c r="D1115" i="34" s="1"/>
  <c r="B1115" i="33"/>
  <c r="G1115" i="33"/>
  <c r="H1115" i="33"/>
  <c r="A1116" i="33"/>
  <c r="D1116" i="34" s="1"/>
  <c r="B1116" i="33"/>
  <c r="G1116" i="33"/>
  <c r="H1116" i="33"/>
  <c r="A1117" i="33"/>
  <c r="D1117" i="34" s="1"/>
  <c r="B1117" i="33"/>
  <c r="G1117" i="33"/>
  <c r="H1117" i="33"/>
  <c r="A1118" i="33"/>
  <c r="D1118" i="34" s="1"/>
  <c r="B1118" i="33"/>
  <c r="G1118" i="33"/>
  <c r="H1118" i="33"/>
  <c r="A1119" i="33"/>
  <c r="D1119" i="34" s="1"/>
  <c r="B1119" i="33"/>
  <c r="G1119" i="33"/>
  <c r="H1119" i="33"/>
  <c r="A1120" i="33"/>
  <c r="D1120" i="34" s="1"/>
  <c r="B1120" i="33"/>
  <c r="G1120" i="33"/>
  <c r="H1120" i="33"/>
  <c r="A1121" i="33"/>
  <c r="D1121" i="34" s="1"/>
  <c r="B1121" i="33"/>
  <c r="G1121" i="33"/>
  <c r="H1121" i="33"/>
  <c r="A1122" i="33"/>
  <c r="D1122" i="34" s="1"/>
  <c r="B1122" i="33"/>
  <c r="G1122" i="33"/>
  <c r="H1122" i="33"/>
  <c r="A1123" i="33"/>
  <c r="D1123" i="34" s="1"/>
  <c r="B1123" i="33"/>
  <c r="G1123" i="33"/>
  <c r="H1123" i="33"/>
  <c r="A1124" i="33"/>
  <c r="D1124" i="34" s="1"/>
  <c r="B1124" i="33"/>
  <c r="G1124" i="33"/>
  <c r="H1124" i="33"/>
  <c r="A1125" i="33"/>
  <c r="D1125" i="34" s="1"/>
  <c r="B1125" i="33"/>
  <c r="G1125" i="33"/>
  <c r="H1125" i="33"/>
  <c r="A1126" i="33"/>
  <c r="D1126" i="34" s="1"/>
  <c r="B1126" i="33"/>
  <c r="G1126" i="33"/>
  <c r="H1126" i="33"/>
  <c r="A1127" i="33"/>
  <c r="D1127" i="34" s="1"/>
  <c r="B1127" i="33"/>
  <c r="G1127" i="33"/>
  <c r="H1127" i="33"/>
  <c r="A1128" i="33"/>
  <c r="D1128" i="34" s="1"/>
  <c r="B1128" i="33"/>
  <c r="G1128" i="33"/>
  <c r="H1128" i="33"/>
  <c r="A1129" i="33"/>
  <c r="D1129" i="34" s="1"/>
  <c r="B1129" i="33"/>
  <c r="G1129" i="33"/>
  <c r="H1129" i="33"/>
  <c r="A1130" i="33"/>
  <c r="D1130" i="34" s="1"/>
  <c r="B1130" i="33"/>
  <c r="G1130" i="33"/>
  <c r="H1130" i="33"/>
  <c r="A1131" i="33"/>
  <c r="D1131" i="34" s="1"/>
  <c r="B1131" i="33"/>
  <c r="G1131" i="33"/>
  <c r="H1131" i="33"/>
  <c r="A1132" i="33"/>
  <c r="D1132" i="34" s="1"/>
  <c r="B1132" i="33"/>
  <c r="G1132" i="33"/>
  <c r="H1132" i="33"/>
  <c r="A1133" i="33"/>
  <c r="D1133" i="34" s="1"/>
  <c r="B1133" i="33"/>
  <c r="G1133" i="33"/>
  <c r="H1133" i="33"/>
  <c r="A1134" i="33"/>
  <c r="D1134" i="34" s="1"/>
  <c r="B1134" i="33"/>
  <c r="G1134" i="33"/>
  <c r="H1134" i="33"/>
  <c r="A1135" i="33"/>
  <c r="D1135" i="34" s="1"/>
  <c r="B1135" i="33"/>
  <c r="G1135" i="33"/>
  <c r="H1135" i="33"/>
  <c r="A1136" i="33"/>
  <c r="D1136" i="34" s="1"/>
  <c r="B1136" i="33"/>
  <c r="G1136" i="33"/>
  <c r="H1136" i="33"/>
  <c r="A1137" i="33"/>
  <c r="D1137" i="34" s="1"/>
  <c r="B1137" i="33"/>
  <c r="G1137" i="33"/>
  <c r="H1137" i="33"/>
  <c r="A1138" i="33"/>
  <c r="D1138" i="34" s="1"/>
  <c r="B1138" i="33"/>
  <c r="G1138" i="33"/>
  <c r="H1138" i="33"/>
  <c r="A1139" i="33"/>
  <c r="D1139" i="34" s="1"/>
  <c r="B1139" i="33"/>
  <c r="G1139" i="33"/>
  <c r="H1139" i="33"/>
  <c r="A1140" i="33"/>
  <c r="D1140" i="34" s="1"/>
  <c r="B1140" i="33"/>
  <c r="G1140" i="33"/>
  <c r="H1140" i="33"/>
  <c r="A1141" i="33"/>
  <c r="D1141" i="34" s="1"/>
  <c r="B1141" i="33"/>
  <c r="G1141" i="33"/>
  <c r="H1141" i="33"/>
  <c r="A1142" i="33"/>
  <c r="D1142" i="34" s="1"/>
  <c r="B1142" i="33"/>
  <c r="G1142" i="33"/>
  <c r="H1142" i="33"/>
  <c r="A1143" i="33"/>
  <c r="D1143" i="34" s="1"/>
  <c r="B1143" i="33"/>
  <c r="G1143" i="33"/>
  <c r="H1143" i="33"/>
  <c r="A1144" i="33"/>
  <c r="D1144" i="34" s="1"/>
  <c r="B1144" i="33"/>
  <c r="G1144" i="33"/>
  <c r="H1144" i="33"/>
  <c r="A1145" i="33"/>
  <c r="D1145" i="34" s="1"/>
  <c r="B1145" i="33"/>
  <c r="G1145" i="33"/>
  <c r="H1145" i="33"/>
  <c r="A1146" i="33"/>
  <c r="D1146" i="34" s="1"/>
  <c r="B1146" i="33"/>
  <c r="G1146" i="33"/>
  <c r="H1146" i="33"/>
  <c r="A1147" i="33"/>
  <c r="D1147" i="34" s="1"/>
  <c r="B1147" i="33"/>
  <c r="G1147" i="33"/>
  <c r="H1147" i="33"/>
  <c r="A1148" i="33"/>
  <c r="D1148" i="34" s="1"/>
  <c r="B1148" i="33"/>
  <c r="G1148" i="33"/>
  <c r="H1148" i="33"/>
  <c r="A1149" i="33"/>
  <c r="D1149" i="34" s="1"/>
  <c r="B1149" i="33"/>
  <c r="G1149" i="33"/>
  <c r="H1149" i="33"/>
  <c r="A1150" i="33"/>
  <c r="D1150" i="34" s="1"/>
  <c r="B1150" i="33"/>
  <c r="G1150" i="33"/>
  <c r="H1150" i="33"/>
  <c r="A1151" i="33"/>
  <c r="D1151" i="34" s="1"/>
  <c r="B1151" i="33"/>
  <c r="G1151" i="33"/>
  <c r="H1151" i="33"/>
  <c r="A1152" i="33"/>
  <c r="D1152" i="34" s="1"/>
  <c r="B1152" i="33"/>
  <c r="G1152" i="33"/>
  <c r="H1152" i="33"/>
  <c r="A1153" i="33"/>
  <c r="D1153" i="34" s="1"/>
  <c r="B1153" i="33"/>
  <c r="G1153" i="33"/>
  <c r="H1153" i="33"/>
  <c r="A1154" i="33"/>
  <c r="D1154" i="34" s="1"/>
  <c r="B1154" i="33"/>
  <c r="G1154" i="33"/>
  <c r="H1154" i="33"/>
  <c r="A1155" i="33"/>
  <c r="D1155" i="34" s="1"/>
  <c r="B1155" i="33"/>
  <c r="G1155" i="33"/>
  <c r="H1155" i="33"/>
  <c r="A1156" i="33"/>
  <c r="D1156" i="34" s="1"/>
  <c r="B1156" i="33"/>
  <c r="G1156" i="33"/>
  <c r="H1156" i="33"/>
  <c r="A1157" i="33"/>
  <c r="D1157" i="34" s="1"/>
  <c r="B1157" i="33"/>
  <c r="G1157" i="33"/>
  <c r="H1157" i="33"/>
  <c r="A1158" i="33"/>
  <c r="D1158" i="34" s="1"/>
  <c r="B1158" i="33"/>
  <c r="G1158" i="33"/>
  <c r="H1158" i="33"/>
  <c r="A1159" i="33"/>
  <c r="D1159" i="34" s="1"/>
  <c r="B1159" i="33"/>
  <c r="G1159" i="33"/>
  <c r="H1159" i="33"/>
  <c r="A1160" i="33"/>
  <c r="D1160" i="34" s="1"/>
  <c r="B1160" i="33"/>
  <c r="G1160" i="33"/>
  <c r="H1160" i="33"/>
  <c r="A1161" i="33"/>
  <c r="D1161" i="34" s="1"/>
  <c r="B1161" i="33"/>
  <c r="G1161" i="33"/>
  <c r="H1161" i="33"/>
  <c r="A1162" i="33"/>
  <c r="D1162" i="34" s="1"/>
  <c r="B1162" i="33"/>
  <c r="G1162" i="33"/>
  <c r="H1162" i="33"/>
  <c r="A1163" i="33"/>
  <c r="D1163" i="34" s="1"/>
  <c r="B1163" i="33"/>
  <c r="G1163" i="33"/>
  <c r="H1163" i="33"/>
  <c r="A1164" i="33"/>
  <c r="D1164" i="34" s="1"/>
  <c r="B1164" i="33"/>
  <c r="G1164" i="33"/>
  <c r="H1164" i="33"/>
  <c r="A1165" i="33"/>
  <c r="D1165" i="34" s="1"/>
  <c r="B1165" i="33"/>
  <c r="G1165" i="33"/>
  <c r="H1165" i="33"/>
  <c r="A1166" i="33"/>
  <c r="D1166" i="34" s="1"/>
  <c r="B1166" i="33"/>
  <c r="G1166" i="33"/>
  <c r="H1166" i="33"/>
  <c r="A1167" i="33"/>
  <c r="D1167" i="34" s="1"/>
  <c r="B1167" i="33"/>
  <c r="G1167" i="33"/>
  <c r="H1167" i="33"/>
  <c r="A1168" i="33"/>
  <c r="D1168" i="34" s="1"/>
  <c r="B1168" i="33"/>
  <c r="G1168" i="33"/>
  <c r="H1168" i="33"/>
  <c r="A1169" i="33"/>
  <c r="D1169" i="34" s="1"/>
  <c r="B1169" i="33"/>
  <c r="G1169" i="33"/>
  <c r="H1169" i="33"/>
  <c r="A1170" i="33"/>
  <c r="D1170" i="34" s="1"/>
  <c r="B1170" i="33"/>
  <c r="G1170" i="33"/>
  <c r="H1170" i="33"/>
  <c r="A1171" i="33"/>
  <c r="D1171" i="34" s="1"/>
  <c r="B1171" i="33"/>
  <c r="G1171" i="33"/>
  <c r="H1171" i="33"/>
  <c r="A1172" i="33"/>
  <c r="D1172" i="34" s="1"/>
  <c r="B1172" i="33"/>
  <c r="G1172" i="33"/>
  <c r="H1172" i="33"/>
  <c r="A1173" i="33"/>
  <c r="D1173" i="34" s="1"/>
  <c r="B1173" i="33"/>
  <c r="G1173" i="33"/>
  <c r="H1173" i="33"/>
  <c r="A1174" i="33"/>
  <c r="D1174" i="34" s="1"/>
  <c r="B1174" i="33"/>
  <c r="G1174" i="33"/>
  <c r="H1174" i="33"/>
  <c r="A1175" i="33"/>
  <c r="D1175" i="34" s="1"/>
  <c r="B1175" i="33"/>
  <c r="G1175" i="33"/>
  <c r="H1175" i="33"/>
  <c r="A1176" i="33"/>
  <c r="D1176" i="34" s="1"/>
  <c r="B1176" i="33"/>
  <c r="G1176" i="33"/>
  <c r="H1176" i="33"/>
  <c r="A1177" i="33"/>
  <c r="D1177" i="34" s="1"/>
  <c r="B1177" i="33"/>
  <c r="G1177" i="33"/>
  <c r="H1177" i="33"/>
  <c r="A1178" i="33"/>
  <c r="D1178" i="34" s="1"/>
  <c r="B1178" i="33"/>
  <c r="G1178" i="33"/>
  <c r="H1178" i="33"/>
  <c r="A1179" i="33"/>
  <c r="D1179" i="34" s="1"/>
  <c r="B1179" i="33"/>
  <c r="G1179" i="33"/>
  <c r="H1179" i="33"/>
  <c r="A1180" i="33"/>
  <c r="D1180" i="34" s="1"/>
  <c r="B1180" i="33"/>
  <c r="G1180" i="33"/>
  <c r="H1180" i="33"/>
  <c r="A1181" i="33"/>
  <c r="D1181" i="34" s="1"/>
  <c r="B1181" i="33"/>
  <c r="G1181" i="33"/>
  <c r="H1181" i="33"/>
  <c r="A1182" i="33"/>
  <c r="D1182" i="34" s="1"/>
  <c r="B1182" i="33"/>
  <c r="G1182" i="33"/>
  <c r="H1182" i="33"/>
  <c r="A1183" i="33"/>
  <c r="D1183" i="34" s="1"/>
  <c r="B1183" i="33"/>
  <c r="G1183" i="33"/>
  <c r="H1183" i="33"/>
  <c r="A1184" i="33"/>
  <c r="D1184" i="34" s="1"/>
  <c r="B1184" i="33"/>
  <c r="G1184" i="33"/>
  <c r="H1184" i="33"/>
  <c r="A1185" i="33"/>
  <c r="D1185" i="34" s="1"/>
  <c r="B1185" i="33"/>
  <c r="G1185" i="33"/>
  <c r="H1185" i="33"/>
  <c r="A1186" i="33"/>
  <c r="D1186" i="34" s="1"/>
  <c r="B1186" i="33"/>
  <c r="G1186" i="33"/>
  <c r="H1186" i="33"/>
  <c r="A1187" i="33"/>
  <c r="D1187" i="34" s="1"/>
  <c r="B1187" i="33"/>
  <c r="G1187" i="33"/>
  <c r="H1187" i="33"/>
  <c r="A1188" i="33"/>
  <c r="D1188" i="34" s="1"/>
  <c r="B1188" i="33"/>
  <c r="G1188" i="33"/>
  <c r="H1188" i="33"/>
  <c r="A1189" i="33"/>
  <c r="D1189" i="34" s="1"/>
  <c r="B1189" i="33"/>
  <c r="G1189" i="33"/>
  <c r="H1189" i="33"/>
  <c r="A1190" i="33"/>
  <c r="D1190" i="34" s="1"/>
  <c r="B1190" i="33"/>
  <c r="G1190" i="33"/>
  <c r="H1190" i="33"/>
  <c r="A1191" i="33"/>
  <c r="D1191" i="34" s="1"/>
  <c r="B1191" i="33"/>
  <c r="G1191" i="33"/>
  <c r="H1191" i="33"/>
  <c r="A1192" i="33"/>
  <c r="D1192" i="34" s="1"/>
  <c r="B1192" i="33"/>
  <c r="G1192" i="33"/>
  <c r="H1192" i="33"/>
  <c r="A1193" i="33"/>
  <c r="D1193" i="34" s="1"/>
  <c r="B1193" i="33"/>
  <c r="G1193" i="33"/>
  <c r="H1193" i="33"/>
  <c r="A1194" i="33"/>
  <c r="D1194" i="34" s="1"/>
  <c r="B1194" i="33"/>
  <c r="G1194" i="33"/>
  <c r="H1194" i="33"/>
  <c r="A1195" i="33"/>
  <c r="D1195" i="34" s="1"/>
  <c r="B1195" i="33"/>
  <c r="G1195" i="33"/>
  <c r="H1195" i="33"/>
  <c r="A1196" i="33"/>
  <c r="D1196" i="34" s="1"/>
  <c r="B1196" i="33"/>
  <c r="G1196" i="33"/>
  <c r="H1196" i="33"/>
  <c r="A1197" i="33"/>
  <c r="D1197" i="34" s="1"/>
  <c r="B1197" i="33"/>
  <c r="G1197" i="33"/>
  <c r="H1197" i="33"/>
  <c r="A1198" i="33"/>
  <c r="D1198" i="34" s="1"/>
  <c r="B1198" i="33"/>
  <c r="G1198" i="33"/>
  <c r="H1198" i="33"/>
  <c r="A1199" i="33"/>
  <c r="D1199" i="34" s="1"/>
  <c r="B1199" i="33"/>
  <c r="G1199" i="33"/>
  <c r="H1199" i="33"/>
  <c r="A1200" i="33"/>
  <c r="D1200" i="34" s="1"/>
  <c r="B1200" i="33"/>
  <c r="G1200" i="33"/>
  <c r="H1200" i="33"/>
  <c r="A1201" i="33"/>
  <c r="D1201" i="34" s="1"/>
  <c r="B1201" i="33"/>
  <c r="G1201" i="33"/>
  <c r="H1201" i="33"/>
  <c r="A1202" i="33"/>
  <c r="D1202" i="34" s="1"/>
  <c r="B1202" i="33"/>
  <c r="G1202" i="33"/>
  <c r="H1202" i="33"/>
  <c r="A1203" i="33"/>
  <c r="D1203" i="34" s="1"/>
  <c r="B1203" i="33"/>
  <c r="G1203" i="33"/>
  <c r="H1203" i="33"/>
  <c r="A1204" i="33"/>
  <c r="D1204" i="34" s="1"/>
  <c r="B1204" i="33"/>
  <c r="G1204" i="33"/>
  <c r="H1204" i="33"/>
  <c r="A1205" i="33"/>
  <c r="D1205" i="34" s="1"/>
  <c r="B1205" i="33"/>
  <c r="G1205" i="33"/>
  <c r="H1205" i="33"/>
  <c r="A1206" i="33"/>
  <c r="D1206" i="34" s="1"/>
  <c r="B1206" i="33"/>
  <c r="G1206" i="33"/>
  <c r="H1206" i="33"/>
  <c r="A1207" i="33"/>
  <c r="D1207" i="34" s="1"/>
  <c r="B1207" i="33"/>
  <c r="G1207" i="33"/>
  <c r="H1207" i="33"/>
  <c r="A1208" i="33"/>
  <c r="D1208" i="34" s="1"/>
  <c r="B1208" i="33"/>
  <c r="G1208" i="33"/>
  <c r="H1208" i="33"/>
  <c r="A1209" i="33"/>
  <c r="D1209" i="34" s="1"/>
  <c r="B1209" i="33"/>
  <c r="G1209" i="33"/>
  <c r="H1209" i="33"/>
  <c r="A1210" i="33"/>
  <c r="D1210" i="34" s="1"/>
  <c r="B1210" i="33"/>
  <c r="G1210" i="33"/>
  <c r="H1210" i="33"/>
  <c r="A1211" i="33"/>
  <c r="D1211" i="34" s="1"/>
  <c r="B1211" i="33"/>
  <c r="G1211" i="33"/>
  <c r="H1211" i="33"/>
  <c r="A1212" i="33"/>
  <c r="D1212" i="34" s="1"/>
  <c r="B1212" i="33"/>
  <c r="G1212" i="33"/>
  <c r="H1212" i="33"/>
  <c r="A1213" i="33"/>
  <c r="D1213" i="34" s="1"/>
  <c r="B1213" i="33"/>
  <c r="G1213" i="33"/>
  <c r="H1213" i="33"/>
  <c r="A1214" i="33"/>
  <c r="D1214" i="34" s="1"/>
  <c r="B1214" i="33"/>
  <c r="G1214" i="33"/>
  <c r="H1214" i="33"/>
  <c r="A1215" i="33"/>
  <c r="D1215" i="34" s="1"/>
  <c r="B1215" i="33"/>
  <c r="G1215" i="33"/>
  <c r="H1215" i="33"/>
  <c r="A1216" i="33"/>
  <c r="D1216" i="34" s="1"/>
  <c r="B1216" i="33"/>
  <c r="G1216" i="33"/>
  <c r="H1216" i="33"/>
  <c r="A1217" i="33"/>
  <c r="D1217" i="34" s="1"/>
  <c r="B1217" i="33"/>
  <c r="G1217" i="33"/>
  <c r="H1217" i="33"/>
  <c r="A1218" i="33"/>
  <c r="D1218" i="34" s="1"/>
  <c r="B1218" i="33"/>
  <c r="G1218" i="33"/>
  <c r="H1218" i="33"/>
  <c r="A1219" i="33"/>
  <c r="D1219" i="34" s="1"/>
  <c r="B1219" i="33"/>
  <c r="G1219" i="33"/>
  <c r="H1219" i="33"/>
  <c r="A1220" i="33"/>
  <c r="D1220" i="34" s="1"/>
  <c r="B1220" i="33"/>
  <c r="G1220" i="33"/>
  <c r="H1220" i="33"/>
  <c r="A1221" i="33"/>
  <c r="D1221" i="34" s="1"/>
  <c r="B1221" i="33"/>
  <c r="G1221" i="33"/>
  <c r="H1221" i="33"/>
  <c r="A1222" i="33"/>
  <c r="D1222" i="34" s="1"/>
  <c r="B1222" i="33"/>
  <c r="G1222" i="33"/>
  <c r="H1222" i="33"/>
  <c r="A1223" i="33"/>
  <c r="D1223" i="34" s="1"/>
  <c r="B1223" i="33"/>
  <c r="G1223" i="33"/>
  <c r="H1223" i="33"/>
  <c r="A1224" i="33"/>
  <c r="D1224" i="34" s="1"/>
  <c r="B1224" i="33"/>
  <c r="G1224" i="33"/>
  <c r="H1224" i="33"/>
  <c r="A1225" i="33"/>
  <c r="D1225" i="34" s="1"/>
  <c r="B1225" i="33"/>
  <c r="G1225" i="33"/>
  <c r="H1225" i="33"/>
  <c r="A1226" i="33"/>
  <c r="D1226" i="34" s="1"/>
  <c r="B1226" i="33"/>
  <c r="G1226" i="33"/>
  <c r="H1226" i="33"/>
  <c r="A1227" i="33"/>
  <c r="D1227" i="34" s="1"/>
  <c r="B1227" i="33"/>
  <c r="G1227" i="33"/>
  <c r="H1227" i="33"/>
  <c r="A1228" i="33"/>
  <c r="D1228" i="34" s="1"/>
  <c r="B1228" i="33"/>
  <c r="G1228" i="33"/>
  <c r="H1228" i="33"/>
  <c r="A1229" i="33"/>
  <c r="D1229" i="34" s="1"/>
  <c r="B1229" i="33"/>
  <c r="G1229" i="33"/>
  <c r="H1229" i="33"/>
  <c r="A1230" i="33"/>
  <c r="D1230" i="34" s="1"/>
  <c r="B1230" i="33"/>
  <c r="G1230" i="33"/>
  <c r="H1230" i="33"/>
  <c r="A1231" i="33"/>
  <c r="D1231" i="34" s="1"/>
  <c r="B1231" i="33"/>
  <c r="G1231" i="33"/>
  <c r="H1231" i="33"/>
  <c r="A1232" i="33"/>
  <c r="D1232" i="34" s="1"/>
  <c r="B1232" i="33"/>
  <c r="G1232" i="33"/>
  <c r="H1232" i="33"/>
  <c r="A1233" i="33"/>
  <c r="D1233" i="34" s="1"/>
  <c r="B1233" i="33"/>
  <c r="G1233" i="33"/>
  <c r="H1233" i="33"/>
  <c r="A1234" i="33"/>
  <c r="D1234" i="34" s="1"/>
  <c r="B1234" i="33"/>
  <c r="G1234" i="33"/>
  <c r="H1234" i="33"/>
  <c r="A1235" i="33"/>
  <c r="D1235" i="34" s="1"/>
  <c r="B1235" i="33"/>
  <c r="G1235" i="33"/>
  <c r="H1235" i="33"/>
  <c r="A1236" i="33"/>
  <c r="D1236" i="34" s="1"/>
  <c r="B1236" i="33"/>
  <c r="G1236" i="33"/>
  <c r="H1236" i="33"/>
  <c r="A1237" i="33"/>
  <c r="D1237" i="34" s="1"/>
  <c r="B1237" i="33"/>
  <c r="G1237" i="33"/>
  <c r="H1237" i="33"/>
  <c r="A1238" i="33"/>
  <c r="D1238" i="34" s="1"/>
  <c r="B1238" i="33"/>
  <c r="G1238" i="33"/>
  <c r="H1238" i="33"/>
  <c r="A1239" i="33"/>
  <c r="D1239" i="34" s="1"/>
  <c r="B1239" i="33"/>
  <c r="G1239" i="33"/>
  <c r="H1239" i="33"/>
  <c r="A1240" i="33"/>
  <c r="D1240" i="34" s="1"/>
  <c r="B1240" i="33"/>
  <c r="G1240" i="33"/>
  <c r="H1240" i="33"/>
  <c r="A1241" i="33"/>
  <c r="D1241" i="34" s="1"/>
  <c r="B1241" i="33"/>
  <c r="G1241" i="33"/>
  <c r="H1241" i="33"/>
  <c r="A1242" i="33"/>
  <c r="D1242" i="34" s="1"/>
  <c r="B1242" i="33"/>
  <c r="G1242" i="33"/>
  <c r="H1242" i="33"/>
  <c r="A1243" i="33"/>
  <c r="D1243" i="34" s="1"/>
  <c r="B1243" i="33"/>
  <c r="G1243" i="33"/>
  <c r="H1243" i="33"/>
  <c r="A1244" i="33"/>
  <c r="D1244" i="34" s="1"/>
  <c r="B1244" i="33"/>
  <c r="G1244" i="33"/>
  <c r="H1244" i="33"/>
  <c r="A1245" i="33"/>
  <c r="D1245" i="34" s="1"/>
  <c r="B1245" i="33"/>
  <c r="G1245" i="33"/>
  <c r="H1245" i="33"/>
  <c r="A1246" i="33"/>
  <c r="D1246" i="34" s="1"/>
  <c r="B1246" i="33"/>
  <c r="G1246" i="33"/>
  <c r="H1246" i="33"/>
  <c r="A1247" i="33"/>
  <c r="D1247" i="34" s="1"/>
  <c r="B1247" i="33"/>
  <c r="G1247" i="33"/>
  <c r="H1247" i="33"/>
  <c r="A1248" i="33"/>
  <c r="D1248" i="34" s="1"/>
  <c r="B1248" i="33"/>
  <c r="G1248" i="33"/>
  <c r="H1248" i="33"/>
  <c r="A1249" i="33"/>
  <c r="D1249" i="34" s="1"/>
  <c r="B1249" i="33"/>
  <c r="G1249" i="33"/>
  <c r="H1249" i="33"/>
  <c r="A1250" i="33"/>
  <c r="D1250" i="34" s="1"/>
  <c r="B1250" i="33"/>
  <c r="G1250" i="33"/>
  <c r="H1250" i="33"/>
  <c r="A1251" i="33"/>
  <c r="D1251" i="34" s="1"/>
  <c r="B1251" i="33"/>
  <c r="G1251" i="33"/>
  <c r="H1251" i="33"/>
  <c r="A1252" i="33"/>
  <c r="D1252" i="34" s="1"/>
  <c r="B1252" i="33"/>
  <c r="G1252" i="33"/>
  <c r="H1252" i="33"/>
  <c r="A1253" i="33"/>
  <c r="D1253" i="34" s="1"/>
  <c r="B1253" i="33"/>
  <c r="G1253" i="33"/>
  <c r="H1253" i="33"/>
  <c r="A1254" i="33"/>
  <c r="D1254" i="34" s="1"/>
  <c r="B1254" i="33"/>
  <c r="G1254" i="33"/>
  <c r="H1254" i="33"/>
  <c r="A1255" i="33"/>
  <c r="D1255" i="34" s="1"/>
  <c r="B1255" i="33"/>
  <c r="G1255" i="33"/>
  <c r="H1255" i="33"/>
  <c r="A1256" i="33"/>
  <c r="D1256" i="34" s="1"/>
  <c r="B1256" i="33"/>
  <c r="G1256" i="33"/>
  <c r="H1256" i="33"/>
  <c r="A1257" i="33"/>
  <c r="D1257" i="34" s="1"/>
  <c r="B1257" i="33"/>
  <c r="G1257" i="33"/>
  <c r="H1257" i="33"/>
  <c r="A1258" i="33"/>
  <c r="D1258" i="34" s="1"/>
  <c r="B1258" i="33"/>
  <c r="G1258" i="33"/>
  <c r="H1258" i="33"/>
  <c r="A1259" i="33"/>
  <c r="D1259" i="34" s="1"/>
  <c r="B1259" i="33"/>
  <c r="G1259" i="33"/>
  <c r="H1259" i="33"/>
  <c r="A1260" i="33"/>
  <c r="D1260" i="34" s="1"/>
  <c r="B1260" i="33"/>
  <c r="G1260" i="33"/>
  <c r="H1260" i="33"/>
  <c r="A1261" i="33"/>
  <c r="D1261" i="34" s="1"/>
  <c r="B1261" i="33"/>
  <c r="G1261" i="33"/>
  <c r="H1261" i="33"/>
  <c r="A1262" i="33"/>
  <c r="D1262" i="34" s="1"/>
  <c r="B1262" i="33"/>
  <c r="G1262" i="33"/>
  <c r="H1262" i="33"/>
  <c r="A1263" i="33"/>
  <c r="D1263" i="34" s="1"/>
  <c r="B1263" i="33"/>
  <c r="G1263" i="33"/>
  <c r="H1263" i="33"/>
  <c r="A1264" i="33"/>
  <c r="D1264" i="34" s="1"/>
  <c r="B1264" i="33"/>
  <c r="G1264" i="33"/>
  <c r="H1264" i="33"/>
  <c r="A1265" i="33"/>
  <c r="D1265" i="34" s="1"/>
  <c r="B1265" i="33"/>
  <c r="G1265" i="33"/>
  <c r="H1265" i="33"/>
  <c r="A1266" i="33"/>
  <c r="D1266" i="34" s="1"/>
  <c r="B1266" i="33"/>
  <c r="G1266" i="33"/>
  <c r="H1266" i="33"/>
  <c r="A1267" i="33"/>
  <c r="D1267" i="34" s="1"/>
  <c r="B1267" i="33"/>
  <c r="G1267" i="33"/>
  <c r="H1267" i="33"/>
  <c r="A1268" i="33"/>
  <c r="D1268" i="34" s="1"/>
  <c r="B1268" i="33"/>
  <c r="G1268" i="33"/>
  <c r="H1268" i="33"/>
  <c r="A1269" i="33"/>
  <c r="D1269" i="34" s="1"/>
  <c r="B1269" i="33"/>
  <c r="G1269" i="33"/>
  <c r="H1269" i="33"/>
  <c r="A1270" i="33"/>
  <c r="D1270" i="34" s="1"/>
  <c r="B1270" i="33"/>
  <c r="G1270" i="33"/>
  <c r="H1270" i="33"/>
  <c r="A1271" i="33"/>
  <c r="D1271" i="34" s="1"/>
  <c r="B1271" i="33"/>
  <c r="G1271" i="33"/>
  <c r="H1271" i="33"/>
  <c r="A1272" i="33"/>
  <c r="D1272" i="34" s="1"/>
  <c r="B1272" i="33"/>
  <c r="G1272" i="33"/>
  <c r="H1272" i="33"/>
  <c r="A1273" i="33"/>
  <c r="D1273" i="34" s="1"/>
  <c r="B1273" i="33"/>
  <c r="G1273" i="33"/>
  <c r="H1273" i="33"/>
  <c r="A1274" i="33"/>
  <c r="D1274" i="34" s="1"/>
  <c r="B1274" i="33"/>
  <c r="G1274" i="33"/>
  <c r="H1274" i="33"/>
  <c r="A1275" i="33"/>
  <c r="D1275" i="34" s="1"/>
  <c r="B1275" i="33"/>
  <c r="G1275" i="33"/>
  <c r="H1275" i="33"/>
  <c r="A1276" i="33"/>
  <c r="D1276" i="34" s="1"/>
  <c r="B1276" i="33"/>
  <c r="G1276" i="33"/>
  <c r="H1276" i="33"/>
  <c r="A1277" i="33"/>
  <c r="D1277" i="34" s="1"/>
  <c r="B1277" i="33"/>
  <c r="G1277" i="33"/>
  <c r="H1277" i="33"/>
  <c r="A1278" i="33"/>
  <c r="D1278" i="34" s="1"/>
  <c r="B1278" i="33"/>
  <c r="G1278" i="33"/>
  <c r="H1278" i="33"/>
  <c r="A1279" i="33"/>
  <c r="D1279" i="34" s="1"/>
  <c r="B1279" i="33"/>
  <c r="G1279" i="33"/>
  <c r="H1279" i="33"/>
  <c r="A1280" i="33"/>
  <c r="D1280" i="34" s="1"/>
  <c r="B1280" i="33"/>
  <c r="G1280" i="33"/>
  <c r="H1280" i="33"/>
  <c r="A1281" i="33"/>
  <c r="D1281" i="34" s="1"/>
  <c r="B1281" i="33"/>
  <c r="G1281" i="33"/>
  <c r="H1281" i="33"/>
  <c r="A1282" i="33"/>
  <c r="D1282" i="34" s="1"/>
  <c r="B1282" i="33"/>
  <c r="G1282" i="33"/>
  <c r="H1282" i="33"/>
  <c r="A1283" i="33"/>
  <c r="D1283" i="34" s="1"/>
  <c r="B1283" i="33"/>
  <c r="G1283" i="33"/>
  <c r="H1283" i="33"/>
  <c r="A1284" i="33"/>
  <c r="D1284" i="34" s="1"/>
  <c r="B1284" i="33"/>
  <c r="G1284" i="33"/>
  <c r="H1284" i="33"/>
  <c r="A1285" i="33"/>
  <c r="D1285" i="34" s="1"/>
  <c r="B1285" i="33"/>
  <c r="G1285" i="33"/>
  <c r="H1285" i="33"/>
  <c r="A1286" i="33"/>
  <c r="D1286" i="34" s="1"/>
  <c r="B1286" i="33"/>
  <c r="G1286" i="33"/>
  <c r="H1286" i="33"/>
  <c r="A1287" i="33"/>
  <c r="D1287" i="34" s="1"/>
  <c r="B1287" i="33"/>
  <c r="G1287" i="33"/>
  <c r="H1287" i="33"/>
  <c r="A1288" i="33"/>
  <c r="D1288" i="34" s="1"/>
  <c r="B1288" i="33"/>
  <c r="G1288" i="33"/>
  <c r="H1288" i="33"/>
  <c r="A1289" i="33"/>
  <c r="D1289" i="34" s="1"/>
  <c r="B1289" i="33"/>
  <c r="G1289" i="33"/>
  <c r="H1289" i="33"/>
  <c r="A1290" i="33"/>
  <c r="D1290" i="34" s="1"/>
  <c r="B1290" i="33"/>
  <c r="G1290" i="33"/>
  <c r="H1290" i="33"/>
  <c r="A1291" i="33"/>
  <c r="D1291" i="34" s="1"/>
  <c r="B1291" i="33"/>
  <c r="G1291" i="33"/>
  <c r="H1291" i="33"/>
  <c r="A1292" i="33"/>
  <c r="D1292" i="34" s="1"/>
  <c r="B1292" i="33"/>
  <c r="G1292" i="33"/>
  <c r="H1292" i="33"/>
  <c r="A1293" i="33"/>
  <c r="D1293" i="34" s="1"/>
  <c r="B1293" i="33"/>
  <c r="G1293" i="33"/>
  <c r="H1293" i="33"/>
  <c r="A1294" i="33"/>
  <c r="D1294" i="34" s="1"/>
  <c r="B1294" i="33"/>
  <c r="G1294" i="33"/>
  <c r="H1294" i="33"/>
  <c r="A1295" i="33"/>
  <c r="D1295" i="34" s="1"/>
  <c r="B1295" i="33"/>
  <c r="G1295" i="33"/>
  <c r="H1295" i="33"/>
  <c r="A1296" i="33"/>
  <c r="D1296" i="34" s="1"/>
  <c r="B1296" i="33"/>
  <c r="G1296" i="33"/>
  <c r="H1296" i="33"/>
  <c r="A1297" i="33"/>
  <c r="D1297" i="34" s="1"/>
  <c r="B1297" i="33"/>
  <c r="G1297" i="33"/>
  <c r="H1297" i="33"/>
  <c r="A1298" i="33"/>
  <c r="D1298" i="34" s="1"/>
  <c r="B1298" i="33"/>
  <c r="G1298" i="33"/>
  <c r="H1298" i="33"/>
  <c r="A1299" i="33"/>
  <c r="D1299" i="34" s="1"/>
  <c r="B1299" i="33"/>
  <c r="G1299" i="33"/>
  <c r="H1299" i="33"/>
  <c r="A1300" i="33"/>
  <c r="D1300" i="34" s="1"/>
  <c r="B1300" i="33"/>
  <c r="G1300" i="33"/>
  <c r="H1300" i="33"/>
  <c r="A4" i="33"/>
  <c r="B4" i="33"/>
  <c r="G4" i="33"/>
  <c r="H4" i="33"/>
  <c r="A5" i="33"/>
  <c r="B5" i="33"/>
  <c r="G5" i="33"/>
  <c r="H5" i="33"/>
  <c r="A6" i="33"/>
  <c r="B6" i="33"/>
  <c r="G6" i="33"/>
  <c r="H6" i="33"/>
  <c r="A7" i="33"/>
  <c r="B7" i="33"/>
  <c r="G7" i="33"/>
  <c r="H7" i="33"/>
  <c r="A8" i="33"/>
  <c r="B8" i="33"/>
  <c r="G8" i="33"/>
  <c r="H8" i="33"/>
  <c r="A9" i="33"/>
  <c r="B9" i="33"/>
  <c r="G9" i="33"/>
  <c r="H9" i="33"/>
  <c r="A10" i="33"/>
  <c r="B10" i="33"/>
  <c r="G10" i="33"/>
  <c r="H10" i="33"/>
  <c r="A11" i="33"/>
  <c r="B11" i="33"/>
  <c r="G11" i="33"/>
  <c r="H11" i="33"/>
  <c r="A12" i="33"/>
  <c r="B12" i="33"/>
  <c r="G12" i="33"/>
  <c r="H12" i="33"/>
  <c r="A13" i="33"/>
  <c r="B13" i="33"/>
  <c r="G13" i="33"/>
  <c r="H13" i="33"/>
  <c r="A14" i="33"/>
  <c r="B14" i="33"/>
  <c r="G14" i="33"/>
  <c r="H14" i="33"/>
  <c r="A15" i="33"/>
  <c r="B15" i="33"/>
  <c r="G15" i="33"/>
  <c r="H15" i="33"/>
  <c r="A16" i="33"/>
  <c r="B16" i="33"/>
  <c r="G16" i="33"/>
  <c r="H16" i="33"/>
  <c r="A17" i="33"/>
  <c r="D17" i="34" s="1"/>
  <c r="B17" i="33"/>
  <c r="G17" i="33"/>
  <c r="H17" i="33"/>
  <c r="A18" i="33"/>
  <c r="D18" i="34" s="1"/>
  <c r="B18" i="33"/>
  <c r="G18" i="33"/>
  <c r="H18" i="33"/>
  <c r="A19" i="33"/>
  <c r="D19" i="34" s="1"/>
  <c r="B19" i="33"/>
  <c r="G19" i="33"/>
  <c r="H19" i="33"/>
  <c r="A20" i="33"/>
  <c r="D20" i="34" s="1"/>
  <c r="B20" i="33"/>
  <c r="G20" i="33"/>
  <c r="H20" i="33"/>
  <c r="A21" i="33"/>
  <c r="D21" i="34" s="1"/>
  <c r="B21" i="33"/>
  <c r="G21" i="33"/>
  <c r="H21" i="33"/>
  <c r="A22" i="33"/>
  <c r="D22" i="34" s="1"/>
  <c r="B22" i="33"/>
  <c r="G22" i="33"/>
  <c r="H22" i="33"/>
  <c r="A23" i="33"/>
  <c r="D23" i="34" s="1"/>
  <c r="B23" i="33"/>
  <c r="G23" i="33"/>
  <c r="H23" i="33"/>
  <c r="A24" i="33"/>
  <c r="D24" i="34" s="1"/>
  <c r="B24" i="33"/>
  <c r="G24" i="33"/>
  <c r="H24" i="33"/>
  <c r="A25" i="33"/>
  <c r="D25" i="34" s="1"/>
  <c r="B25" i="33"/>
  <c r="G25" i="33"/>
  <c r="H25" i="33"/>
  <c r="A26" i="33"/>
  <c r="D26" i="34" s="1"/>
  <c r="B26" i="33"/>
  <c r="G26" i="33"/>
  <c r="H26" i="33"/>
  <c r="A27" i="33"/>
  <c r="D27" i="34" s="1"/>
  <c r="B27" i="33"/>
  <c r="G27" i="33"/>
  <c r="H27" i="33"/>
  <c r="A28" i="33"/>
  <c r="D28" i="34" s="1"/>
  <c r="B28" i="33"/>
  <c r="G28" i="33"/>
  <c r="H28" i="33"/>
  <c r="A29" i="33"/>
  <c r="D29" i="34" s="1"/>
  <c r="B29" i="33"/>
  <c r="G29" i="33"/>
  <c r="H29" i="33"/>
  <c r="A30" i="33"/>
  <c r="D30" i="34" s="1"/>
  <c r="B30" i="33"/>
  <c r="G30" i="33"/>
  <c r="H30" i="33"/>
  <c r="A31" i="33"/>
  <c r="D31" i="34" s="1"/>
  <c r="B31" i="33"/>
  <c r="G31" i="33"/>
  <c r="H31" i="33"/>
  <c r="A32" i="33"/>
  <c r="D32" i="34" s="1"/>
  <c r="B32" i="33"/>
  <c r="G32" i="33"/>
  <c r="H32" i="33"/>
  <c r="A33" i="33"/>
  <c r="D33" i="34" s="1"/>
  <c r="B33" i="33"/>
  <c r="G33" i="33"/>
  <c r="H33" i="33"/>
  <c r="A34" i="33"/>
  <c r="D34" i="34" s="1"/>
  <c r="B34" i="33"/>
  <c r="G34" i="33"/>
  <c r="H34" i="33"/>
  <c r="A35" i="33"/>
  <c r="D35" i="34" s="1"/>
  <c r="B35" i="33"/>
  <c r="G35" i="33"/>
  <c r="H35" i="33"/>
  <c r="A36" i="33"/>
  <c r="D36" i="34" s="1"/>
  <c r="B36" i="33"/>
  <c r="G36" i="33"/>
  <c r="H36" i="33"/>
  <c r="A37" i="33"/>
  <c r="D37" i="34" s="1"/>
  <c r="B37" i="33"/>
  <c r="G37" i="33"/>
  <c r="H37" i="33"/>
  <c r="A38" i="33"/>
  <c r="D38" i="34" s="1"/>
  <c r="B38" i="33"/>
  <c r="G38" i="33"/>
  <c r="H38" i="33"/>
  <c r="A39" i="33"/>
  <c r="D39" i="34" s="1"/>
  <c r="B39" i="33"/>
  <c r="G39" i="33"/>
  <c r="H39" i="33"/>
  <c r="A40" i="33"/>
  <c r="D40" i="34" s="1"/>
  <c r="B40" i="33"/>
  <c r="G40" i="33"/>
  <c r="H40" i="33"/>
  <c r="A41" i="33"/>
  <c r="D41" i="34" s="1"/>
  <c r="B41" i="33"/>
  <c r="G41" i="33"/>
  <c r="H41" i="33"/>
  <c r="A42" i="33"/>
  <c r="D42" i="34" s="1"/>
  <c r="B42" i="33"/>
  <c r="G42" i="33"/>
  <c r="H42" i="33"/>
  <c r="A43" i="33"/>
  <c r="D43" i="34" s="1"/>
  <c r="B43" i="33"/>
  <c r="G43" i="33"/>
  <c r="H43" i="33"/>
  <c r="A44" i="33"/>
  <c r="D44" i="34" s="1"/>
  <c r="B44" i="33"/>
  <c r="G44" i="33"/>
  <c r="H44" i="33"/>
  <c r="A45" i="33"/>
  <c r="D45" i="34" s="1"/>
  <c r="B45" i="33"/>
  <c r="G45" i="33"/>
  <c r="H45" i="33"/>
  <c r="A46" i="33"/>
  <c r="D46" i="34" s="1"/>
  <c r="B46" i="33"/>
  <c r="G46" i="33"/>
  <c r="H46" i="33"/>
  <c r="A47" i="33"/>
  <c r="D47" i="34" s="1"/>
  <c r="B47" i="33"/>
  <c r="G47" i="33"/>
  <c r="H47" i="33"/>
  <c r="A48" i="33"/>
  <c r="D48" i="34" s="1"/>
  <c r="B48" i="33"/>
  <c r="G48" i="33"/>
  <c r="H48" i="33"/>
  <c r="A49" i="33"/>
  <c r="D49" i="34" s="1"/>
  <c r="B49" i="33"/>
  <c r="G49" i="33"/>
  <c r="H49" i="33"/>
  <c r="A50" i="33"/>
  <c r="D50" i="34" s="1"/>
  <c r="B50" i="33"/>
  <c r="G50" i="33"/>
  <c r="H50" i="33"/>
  <c r="A51" i="33"/>
  <c r="D51" i="34" s="1"/>
  <c r="B51" i="33"/>
  <c r="G51" i="33"/>
  <c r="H51" i="33"/>
  <c r="A52" i="33"/>
  <c r="D52" i="34" s="1"/>
  <c r="B52" i="33"/>
  <c r="G52" i="33"/>
  <c r="H52" i="33"/>
  <c r="A53" i="33"/>
  <c r="D53" i="34" s="1"/>
  <c r="B53" i="33"/>
  <c r="G53" i="33"/>
  <c r="H53" i="33"/>
  <c r="A54" i="33"/>
  <c r="D54" i="34" s="1"/>
  <c r="B54" i="33"/>
  <c r="G54" i="33"/>
  <c r="H54" i="33"/>
  <c r="A55" i="33"/>
  <c r="D55" i="34" s="1"/>
  <c r="B55" i="33"/>
  <c r="G55" i="33"/>
  <c r="H55" i="33"/>
  <c r="A56" i="33"/>
  <c r="D56" i="34" s="1"/>
  <c r="B56" i="33"/>
  <c r="G56" i="33"/>
  <c r="H56" i="33"/>
  <c r="A57" i="33"/>
  <c r="D57" i="34" s="1"/>
  <c r="B57" i="33"/>
  <c r="G57" i="33"/>
  <c r="H57" i="33"/>
  <c r="A58" i="33"/>
  <c r="D58" i="34" s="1"/>
  <c r="B58" i="33"/>
  <c r="G58" i="33"/>
  <c r="H58" i="33"/>
  <c r="A59" i="33"/>
  <c r="D59" i="34" s="1"/>
  <c r="B59" i="33"/>
  <c r="G59" i="33"/>
  <c r="H59" i="33"/>
  <c r="A60" i="33"/>
  <c r="D60" i="34" s="1"/>
  <c r="B60" i="33"/>
  <c r="G60" i="33"/>
  <c r="H60" i="33"/>
  <c r="A61" i="33"/>
  <c r="D61" i="34" s="1"/>
  <c r="B61" i="33"/>
  <c r="G61" i="33"/>
  <c r="H61" i="33"/>
  <c r="A62" i="33"/>
  <c r="D62" i="34" s="1"/>
  <c r="B62" i="33"/>
  <c r="G62" i="33"/>
  <c r="H62" i="33"/>
  <c r="A63" i="33"/>
  <c r="D63" i="34" s="1"/>
  <c r="B63" i="33"/>
  <c r="G63" i="33"/>
  <c r="H63" i="33"/>
  <c r="A64" i="33"/>
  <c r="D64" i="34" s="1"/>
  <c r="B64" i="33"/>
  <c r="G64" i="33"/>
  <c r="H64" i="33"/>
  <c r="A65" i="33"/>
  <c r="D65" i="34" s="1"/>
  <c r="B65" i="33"/>
  <c r="G65" i="33"/>
  <c r="H65" i="33"/>
  <c r="A66" i="33"/>
  <c r="D66" i="34" s="1"/>
  <c r="B66" i="33"/>
  <c r="G66" i="33"/>
  <c r="H66" i="33"/>
  <c r="A67" i="33"/>
  <c r="D67" i="34" s="1"/>
  <c r="B67" i="33"/>
  <c r="G67" i="33"/>
  <c r="H67" i="33"/>
  <c r="A68" i="33"/>
  <c r="D68" i="34" s="1"/>
  <c r="B68" i="33"/>
  <c r="G68" i="33"/>
  <c r="H68" i="33"/>
  <c r="A69" i="33"/>
  <c r="D69" i="34" s="1"/>
  <c r="B69" i="33"/>
  <c r="G69" i="33"/>
  <c r="H69" i="33"/>
  <c r="A70" i="33"/>
  <c r="D70" i="34" s="1"/>
  <c r="B70" i="33"/>
  <c r="G70" i="33"/>
  <c r="H70" i="33"/>
  <c r="A71" i="33"/>
  <c r="D71" i="34" s="1"/>
  <c r="B71" i="33"/>
  <c r="G71" i="33"/>
  <c r="H71" i="33"/>
  <c r="A72" i="33"/>
  <c r="D72" i="34" s="1"/>
  <c r="B72" i="33"/>
  <c r="G72" i="33"/>
  <c r="H72" i="33"/>
  <c r="A73" i="33"/>
  <c r="D73" i="34" s="1"/>
  <c r="B73" i="33"/>
  <c r="G73" i="33"/>
  <c r="H73" i="33"/>
  <c r="A74" i="33"/>
  <c r="D74" i="34" s="1"/>
  <c r="B74" i="33"/>
  <c r="G74" i="33"/>
  <c r="H74" i="33"/>
  <c r="A75" i="33"/>
  <c r="D75" i="34" s="1"/>
  <c r="B75" i="33"/>
  <c r="G75" i="33"/>
  <c r="H75" i="33"/>
  <c r="A76" i="33"/>
  <c r="D76" i="34" s="1"/>
  <c r="B76" i="33"/>
  <c r="G76" i="33"/>
  <c r="H76" i="33"/>
  <c r="A77" i="33"/>
  <c r="D77" i="34" s="1"/>
  <c r="B77" i="33"/>
  <c r="G77" i="33"/>
  <c r="H77" i="33"/>
  <c r="A78" i="33"/>
  <c r="D78" i="34" s="1"/>
  <c r="B78" i="33"/>
  <c r="G78" i="33"/>
  <c r="H78" i="33"/>
  <c r="A79" i="33"/>
  <c r="D79" i="34" s="1"/>
  <c r="B79" i="33"/>
  <c r="G79" i="33"/>
  <c r="H79" i="33"/>
  <c r="A80" i="33"/>
  <c r="D80" i="34" s="1"/>
  <c r="B80" i="33"/>
  <c r="G80" i="33"/>
  <c r="H80" i="33"/>
  <c r="A81" i="33"/>
  <c r="D81" i="34" s="1"/>
  <c r="B81" i="33"/>
  <c r="G81" i="33"/>
  <c r="H81" i="33"/>
  <c r="A82" i="33"/>
  <c r="D82" i="34" s="1"/>
  <c r="B82" i="33"/>
  <c r="G82" i="33"/>
  <c r="H82" i="33"/>
  <c r="A83" i="33"/>
  <c r="D83" i="34" s="1"/>
  <c r="B83" i="33"/>
  <c r="G83" i="33"/>
  <c r="H83" i="33"/>
  <c r="A84" i="33"/>
  <c r="D84" i="34" s="1"/>
  <c r="B84" i="33"/>
  <c r="G84" i="33"/>
  <c r="H84" i="33"/>
  <c r="A85" i="33"/>
  <c r="D85" i="34" s="1"/>
  <c r="B85" i="33"/>
  <c r="G85" i="33"/>
  <c r="H85" i="33"/>
  <c r="A86" i="33"/>
  <c r="D86" i="34" s="1"/>
  <c r="B86" i="33"/>
  <c r="G86" i="33"/>
  <c r="H86" i="33"/>
  <c r="A87" i="33"/>
  <c r="D87" i="34" s="1"/>
  <c r="B87" i="33"/>
  <c r="G87" i="33"/>
  <c r="H87" i="33"/>
  <c r="A88" i="33"/>
  <c r="D88" i="34" s="1"/>
  <c r="B88" i="33"/>
  <c r="G88" i="33"/>
  <c r="H88" i="33"/>
  <c r="A89" i="33"/>
  <c r="D89" i="34" s="1"/>
  <c r="B89" i="33"/>
  <c r="G89" i="33"/>
  <c r="H89" i="33"/>
  <c r="A90" i="33"/>
  <c r="D90" i="34" s="1"/>
  <c r="B90" i="33"/>
  <c r="G90" i="33"/>
  <c r="H90" i="33"/>
  <c r="A91" i="33"/>
  <c r="D91" i="34" s="1"/>
  <c r="B91" i="33"/>
  <c r="G91" i="33"/>
  <c r="H91" i="33"/>
  <c r="A92" i="33"/>
  <c r="D92" i="34" s="1"/>
  <c r="B92" i="33"/>
  <c r="G92" i="33"/>
  <c r="H92" i="33"/>
  <c r="A93" i="33"/>
  <c r="D93" i="34" s="1"/>
  <c r="B93" i="33"/>
  <c r="G93" i="33"/>
  <c r="H93" i="33"/>
  <c r="A94" i="33"/>
  <c r="D94" i="34" s="1"/>
  <c r="B94" i="33"/>
  <c r="G94" i="33"/>
  <c r="H94" i="33"/>
  <c r="A95" i="33"/>
  <c r="D95" i="34" s="1"/>
  <c r="B95" i="33"/>
  <c r="G95" i="33"/>
  <c r="H95" i="33"/>
  <c r="A96" i="33"/>
  <c r="D96" i="34" s="1"/>
  <c r="B96" i="33"/>
  <c r="G96" i="33"/>
  <c r="H96" i="33"/>
  <c r="A97" i="33"/>
  <c r="D97" i="34" s="1"/>
  <c r="B97" i="33"/>
  <c r="G97" i="33"/>
  <c r="H97" i="33"/>
  <c r="A98" i="33"/>
  <c r="D98" i="34" s="1"/>
  <c r="B98" i="33"/>
  <c r="G98" i="33"/>
  <c r="H98" i="33"/>
  <c r="A99" i="33"/>
  <c r="D99" i="34" s="1"/>
  <c r="B99" i="33"/>
  <c r="G99" i="33"/>
  <c r="H99" i="33"/>
  <c r="A100" i="33"/>
  <c r="D100" i="34" s="1"/>
  <c r="B100" i="33"/>
  <c r="G100" i="33"/>
  <c r="H100" i="33"/>
  <c r="A101" i="33"/>
  <c r="D101" i="34" s="1"/>
  <c r="B101" i="33"/>
  <c r="G101" i="33"/>
  <c r="H101" i="33"/>
  <c r="A102" i="33"/>
  <c r="D102" i="34" s="1"/>
  <c r="B102" i="33"/>
  <c r="G102" i="33"/>
  <c r="H102" i="33"/>
  <c r="A103" i="33"/>
  <c r="D103" i="34" s="1"/>
  <c r="B103" i="33"/>
  <c r="G103" i="33"/>
  <c r="H103" i="33"/>
  <c r="A104" i="33"/>
  <c r="D104" i="34" s="1"/>
  <c r="B104" i="33"/>
  <c r="G104" i="33"/>
  <c r="H104" i="33"/>
  <c r="A105" i="33"/>
  <c r="D105" i="34" s="1"/>
  <c r="B105" i="33"/>
  <c r="G105" i="33"/>
  <c r="H105" i="33"/>
  <c r="A106" i="33"/>
  <c r="D106" i="34" s="1"/>
  <c r="B106" i="33"/>
  <c r="G106" i="33"/>
  <c r="H106" i="33"/>
  <c r="A107" i="33"/>
  <c r="D107" i="34" s="1"/>
  <c r="B107" i="33"/>
  <c r="G107" i="33"/>
  <c r="H107" i="33"/>
  <c r="A108" i="33"/>
  <c r="D108" i="34" s="1"/>
  <c r="B108" i="33"/>
  <c r="G108" i="33"/>
  <c r="H108" i="33"/>
  <c r="A109" i="33"/>
  <c r="D109" i="34" s="1"/>
  <c r="B109" i="33"/>
  <c r="G109" i="33"/>
  <c r="H109" i="33"/>
  <c r="A110" i="33"/>
  <c r="D110" i="34" s="1"/>
  <c r="B110" i="33"/>
  <c r="G110" i="33"/>
  <c r="H110" i="33"/>
  <c r="A111" i="33"/>
  <c r="D111" i="34" s="1"/>
  <c r="B111" i="33"/>
  <c r="G111" i="33"/>
  <c r="H111" i="33"/>
  <c r="A112" i="33"/>
  <c r="D112" i="34" s="1"/>
  <c r="B112" i="33"/>
  <c r="G112" i="33"/>
  <c r="H112" i="33"/>
  <c r="A113" i="33"/>
  <c r="D113" i="34" s="1"/>
  <c r="B113" i="33"/>
  <c r="G113" i="33"/>
  <c r="H113" i="33"/>
  <c r="A114" i="33"/>
  <c r="D114" i="34" s="1"/>
  <c r="B114" i="33"/>
  <c r="G114" i="33"/>
  <c r="H114" i="33"/>
  <c r="A115" i="33"/>
  <c r="D115" i="34" s="1"/>
  <c r="B115" i="33"/>
  <c r="G115" i="33"/>
  <c r="H115" i="33"/>
  <c r="A116" i="33"/>
  <c r="D116" i="34" s="1"/>
  <c r="B116" i="33"/>
  <c r="G116" i="33"/>
  <c r="H116" i="33"/>
  <c r="A117" i="33"/>
  <c r="D117" i="34" s="1"/>
  <c r="B117" i="33"/>
  <c r="G117" i="33"/>
  <c r="H117" i="33"/>
  <c r="A118" i="33"/>
  <c r="D118" i="34" s="1"/>
  <c r="B118" i="33"/>
  <c r="G118" i="33"/>
  <c r="H118" i="33"/>
  <c r="A119" i="33"/>
  <c r="D119" i="34" s="1"/>
  <c r="B119" i="33"/>
  <c r="G119" i="33"/>
  <c r="H119" i="33"/>
  <c r="A120" i="33"/>
  <c r="D120" i="34" s="1"/>
  <c r="B120" i="33"/>
  <c r="G120" i="33"/>
  <c r="H120" i="33"/>
  <c r="A121" i="33"/>
  <c r="D121" i="34" s="1"/>
  <c r="B121" i="33"/>
  <c r="G121" i="33"/>
  <c r="H121" i="33"/>
  <c r="A122" i="33"/>
  <c r="D122" i="34" s="1"/>
  <c r="B122" i="33"/>
  <c r="G122" i="33"/>
  <c r="H122" i="33"/>
  <c r="A123" i="33"/>
  <c r="D123" i="34" s="1"/>
  <c r="B123" i="33"/>
  <c r="G123" i="33"/>
  <c r="H123" i="33"/>
  <c r="A124" i="33"/>
  <c r="D124" i="34" s="1"/>
  <c r="B124" i="33"/>
  <c r="G124" i="33"/>
  <c r="H124" i="33"/>
  <c r="A125" i="33"/>
  <c r="D125" i="34" s="1"/>
  <c r="B125" i="33"/>
  <c r="G125" i="33"/>
  <c r="H125" i="33"/>
  <c r="A126" i="33"/>
  <c r="D126" i="34" s="1"/>
  <c r="B126" i="33"/>
  <c r="G126" i="33"/>
  <c r="H126" i="33"/>
  <c r="A127" i="33"/>
  <c r="D127" i="34" s="1"/>
  <c r="B127" i="33"/>
  <c r="G127" i="33"/>
  <c r="H127" i="33"/>
  <c r="A128" i="33"/>
  <c r="D128" i="34" s="1"/>
  <c r="B128" i="33"/>
  <c r="G128" i="33"/>
  <c r="H128" i="33"/>
  <c r="A129" i="33"/>
  <c r="D129" i="34" s="1"/>
  <c r="B129" i="33"/>
  <c r="G129" i="33"/>
  <c r="H129" i="33"/>
  <c r="A130" i="33"/>
  <c r="D130" i="34" s="1"/>
  <c r="B130" i="33"/>
  <c r="G130" i="33"/>
  <c r="H130" i="33"/>
  <c r="A131" i="33"/>
  <c r="D131" i="34" s="1"/>
  <c r="B131" i="33"/>
  <c r="G131" i="33"/>
  <c r="H131" i="33"/>
  <c r="A132" i="33"/>
  <c r="D132" i="34" s="1"/>
  <c r="B132" i="33"/>
  <c r="G132" i="33"/>
  <c r="H132" i="33"/>
  <c r="A133" i="33"/>
  <c r="D133" i="34" s="1"/>
  <c r="B133" i="33"/>
  <c r="G133" i="33"/>
  <c r="H133" i="33"/>
  <c r="A134" i="33"/>
  <c r="D134" i="34" s="1"/>
  <c r="B134" i="33"/>
  <c r="G134" i="33"/>
  <c r="H134" i="33"/>
  <c r="A135" i="33"/>
  <c r="D135" i="34" s="1"/>
  <c r="B135" i="33"/>
  <c r="G135" i="33"/>
  <c r="H135" i="33"/>
  <c r="A136" i="33"/>
  <c r="D136" i="34" s="1"/>
  <c r="B136" i="33"/>
  <c r="G136" i="33"/>
  <c r="H136" i="33"/>
  <c r="A137" i="33"/>
  <c r="D137" i="34" s="1"/>
  <c r="B137" i="33"/>
  <c r="G137" i="33"/>
  <c r="H137" i="33"/>
  <c r="A138" i="33"/>
  <c r="D138" i="34" s="1"/>
  <c r="B138" i="33"/>
  <c r="G138" i="33"/>
  <c r="H138" i="33"/>
  <c r="A139" i="33"/>
  <c r="D139" i="34" s="1"/>
  <c r="B139" i="33"/>
  <c r="G139" i="33"/>
  <c r="H139" i="33"/>
  <c r="A140" i="33"/>
  <c r="D140" i="34" s="1"/>
  <c r="B140" i="33"/>
  <c r="G140" i="33"/>
  <c r="H140" i="33"/>
  <c r="A141" i="33"/>
  <c r="D141" i="34" s="1"/>
  <c r="B141" i="33"/>
  <c r="G141" i="33"/>
  <c r="H141" i="33"/>
  <c r="A142" i="33"/>
  <c r="D142" i="34" s="1"/>
  <c r="B142" i="33"/>
  <c r="G142" i="33"/>
  <c r="H142" i="33"/>
  <c r="A143" i="33"/>
  <c r="D143" i="34" s="1"/>
  <c r="B143" i="33"/>
  <c r="G143" i="33"/>
  <c r="H143" i="33"/>
  <c r="A144" i="33"/>
  <c r="D144" i="34" s="1"/>
  <c r="B144" i="33"/>
  <c r="G144" i="33"/>
  <c r="H144" i="33"/>
  <c r="A145" i="33"/>
  <c r="D145" i="34" s="1"/>
  <c r="B145" i="33"/>
  <c r="G145" i="33"/>
  <c r="H145" i="33"/>
  <c r="A146" i="33"/>
  <c r="D146" i="34" s="1"/>
  <c r="B146" i="33"/>
  <c r="G146" i="33"/>
  <c r="H146" i="33"/>
  <c r="A147" i="33"/>
  <c r="D147" i="34" s="1"/>
  <c r="B147" i="33"/>
  <c r="G147" i="33"/>
  <c r="H147" i="33"/>
  <c r="A148" i="33"/>
  <c r="D148" i="34" s="1"/>
  <c r="B148" i="33"/>
  <c r="G148" i="33"/>
  <c r="H148" i="33"/>
  <c r="A149" i="33"/>
  <c r="D149" i="34" s="1"/>
  <c r="B149" i="33"/>
  <c r="G149" i="33"/>
  <c r="H149" i="33"/>
  <c r="A150" i="33"/>
  <c r="D150" i="34" s="1"/>
  <c r="B150" i="33"/>
  <c r="G150" i="33"/>
  <c r="H150" i="33"/>
  <c r="A151" i="33"/>
  <c r="D151" i="34" s="1"/>
  <c r="B151" i="33"/>
  <c r="G151" i="33"/>
  <c r="H151" i="33"/>
  <c r="A152" i="33"/>
  <c r="D152" i="34" s="1"/>
  <c r="B152" i="33"/>
  <c r="G152" i="33"/>
  <c r="H152" i="33"/>
  <c r="A153" i="33"/>
  <c r="D153" i="34" s="1"/>
  <c r="B153" i="33"/>
  <c r="G153" i="33"/>
  <c r="H153" i="33"/>
  <c r="A154" i="33"/>
  <c r="D154" i="34" s="1"/>
  <c r="B154" i="33"/>
  <c r="G154" i="33"/>
  <c r="H154" i="33"/>
  <c r="A155" i="33"/>
  <c r="D155" i="34" s="1"/>
  <c r="B155" i="33"/>
  <c r="G155" i="33"/>
  <c r="H155" i="33"/>
  <c r="A156" i="33"/>
  <c r="D156" i="34" s="1"/>
  <c r="B156" i="33"/>
  <c r="G156" i="33"/>
  <c r="H156" i="33"/>
  <c r="A157" i="33"/>
  <c r="D157" i="34" s="1"/>
  <c r="B157" i="33"/>
  <c r="G157" i="33"/>
  <c r="H157" i="33"/>
  <c r="A158" i="33"/>
  <c r="D158" i="34" s="1"/>
  <c r="B158" i="33"/>
  <c r="G158" i="33"/>
  <c r="H158" i="33"/>
  <c r="A159" i="33"/>
  <c r="D159" i="34" s="1"/>
  <c r="B159" i="33"/>
  <c r="G159" i="33"/>
  <c r="H159" i="33"/>
  <c r="A160" i="33"/>
  <c r="D160" i="34" s="1"/>
  <c r="B160" i="33"/>
  <c r="G160" i="33"/>
  <c r="H160" i="33"/>
  <c r="A161" i="33"/>
  <c r="D161" i="34" s="1"/>
  <c r="B161" i="33"/>
  <c r="G161" i="33"/>
  <c r="H161" i="33"/>
  <c r="A162" i="33"/>
  <c r="D162" i="34" s="1"/>
  <c r="B162" i="33"/>
  <c r="G162" i="33"/>
  <c r="H162" i="33"/>
  <c r="A163" i="33"/>
  <c r="D163" i="34" s="1"/>
  <c r="B163" i="33"/>
  <c r="G163" i="33"/>
  <c r="H163" i="33"/>
  <c r="A164" i="33"/>
  <c r="D164" i="34" s="1"/>
  <c r="B164" i="33"/>
  <c r="G164" i="33"/>
  <c r="H164" i="33"/>
  <c r="A165" i="33"/>
  <c r="D165" i="34" s="1"/>
  <c r="B165" i="33"/>
  <c r="G165" i="33"/>
  <c r="H165" i="33"/>
  <c r="A166" i="33"/>
  <c r="D166" i="34" s="1"/>
  <c r="B166" i="33"/>
  <c r="G166" i="33"/>
  <c r="H166" i="33"/>
  <c r="A167" i="33"/>
  <c r="D167" i="34" s="1"/>
  <c r="B167" i="33"/>
  <c r="G167" i="33"/>
  <c r="H167" i="33"/>
  <c r="A168" i="33"/>
  <c r="D168" i="34" s="1"/>
  <c r="B168" i="33"/>
  <c r="G168" i="33"/>
  <c r="H168" i="33"/>
  <c r="A169" i="33"/>
  <c r="D169" i="34" s="1"/>
  <c r="B169" i="33"/>
  <c r="G169" i="33"/>
  <c r="H169" i="33"/>
  <c r="A170" i="33"/>
  <c r="D170" i="34" s="1"/>
  <c r="B170" i="33"/>
  <c r="G170" i="33"/>
  <c r="H170" i="33"/>
  <c r="A171" i="33"/>
  <c r="D171" i="34" s="1"/>
  <c r="B171" i="33"/>
  <c r="G171" i="33"/>
  <c r="H171" i="33"/>
  <c r="A172" i="33"/>
  <c r="D172" i="34" s="1"/>
  <c r="B172" i="33"/>
  <c r="G172" i="33"/>
  <c r="H172" i="33"/>
  <c r="A173" i="33"/>
  <c r="D173" i="34" s="1"/>
  <c r="B173" i="33"/>
  <c r="G173" i="33"/>
  <c r="H173" i="33"/>
  <c r="A174" i="33"/>
  <c r="D174" i="34" s="1"/>
  <c r="B174" i="33"/>
  <c r="G174" i="33"/>
  <c r="H174" i="33"/>
  <c r="A175" i="33"/>
  <c r="D175" i="34" s="1"/>
  <c r="B175" i="33"/>
  <c r="G175" i="33"/>
  <c r="H175" i="33"/>
  <c r="A176" i="33"/>
  <c r="D176" i="34" s="1"/>
  <c r="B176" i="33"/>
  <c r="G176" i="33"/>
  <c r="H176" i="33"/>
  <c r="A177" i="33"/>
  <c r="D177" i="34" s="1"/>
  <c r="B177" i="33"/>
  <c r="G177" i="33"/>
  <c r="H177" i="33"/>
  <c r="A178" i="33"/>
  <c r="D178" i="34" s="1"/>
  <c r="B178" i="33"/>
  <c r="G178" i="33"/>
  <c r="H178" i="33"/>
  <c r="A179" i="33"/>
  <c r="D179" i="34" s="1"/>
  <c r="B179" i="33"/>
  <c r="G179" i="33"/>
  <c r="H179" i="33"/>
  <c r="A180" i="33"/>
  <c r="D180" i="34" s="1"/>
  <c r="B180" i="33"/>
  <c r="G180" i="33"/>
  <c r="H180" i="33"/>
  <c r="A181" i="33"/>
  <c r="D181" i="34" s="1"/>
  <c r="B181" i="33"/>
  <c r="G181" i="33"/>
  <c r="H181" i="33"/>
  <c r="A182" i="33"/>
  <c r="D182" i="34" s="1"/>
  <c r="B182" i="33"/>
  <c r="G182" i="33"/>
  <c r="H182" i="33"/>
  <c r="A183" i="33"/>
  <c r="D183" i="34" s="1"/>
  <c r="B183" i="33"/>
  <c r="G183" i="33"/>
  <c r="H183" i="33"/>
  <c r="A184" i="33"/>
  <c r="D184" i="34" s="1"/>
  <c r="B184" i="33"/>
  <c r="G184" i="33"/>
  <c r="H184" i="33"/>
  <c r="A185" i="33"/>
  <c r="D185" i="34" s="1"/>
  <c r="B185" i="33"/>
  <c r="G185" i="33"/>
  <c r="H185" i="33"/>
  <c r="A186" i="33"/>
  <c r="D186" i="34" s="1"/>
  <c r="B186" i="33"/>
  <c r="G186" i="33"/>
  <c r="H186" i="33"/>
  <c r="A187" i="33"/>
  <c r="D187" i="34" s="1"/>
  <c r="B187" i="33"/>
  <c r="G187" i="33"/>
  <c r="H187" i="33"/>
  <c r="A188" i="33"/>
  <c r="D188" i="34" s="1"/>
  <c r="B188" i="33"/>
  <c r="G188" i="33"/>
  <c r="H188" i="33"/>
  <c r="A189" i="33"/>
  <c r="D189" i="34" s="1"/>
  <c r="B189" i="33"/>
  <c r="G189" i="33"/>
  <c r="H189" i="33"/>
  <c r="A190" i="33"/>
  <c r="D190" i="34" s="1"/>
  <c r="B190" i="33"/>
  <c r="G190" i="33"/>
  <c r="H190" i="33"/>
  <c r="A191" i="33"/>
  <c r="D191" i="34" s="1"/>
  <c r="B191" i="33"/>
  <c r="G191" i="33"/>
  <c r="H191" i="33"/>
  <c r="A192" i="33"/>
  <c r="D192" i="34" s="1"/>
  <c r="B192" i="33"/>
  <c r="G192" i="33"/>
  <c r="H192" i="33"/>
  <c r="A193" i="33"/>
  <c r="D193" i="34" s="1"/>
  <c r="B193" i="33"/>
  <c r="G193" i="33"/>
  <c r="H193" i="33"/>
  <c r="H3" i="33"/>
  <c r="G3" i="33"/>
  <c r="B3" i="33"/>
  <c r="A3" i="33"/>
  <c r="H34" i="14"/>
  <c r="F35" i="30"/>
  <c r="F34" i="30"/>
  <c r="F36" i="15"/>
  <c r="F34" i="15"/>
  <c r="G34" i="15" s="1"/>
  <c r="F33" i="20"/>
  <c r="F35" i="22"/>
  <c r="F33" i="28"/>
  <c r="B48" i="28"/>
  <c r="G19" i="28" s="1"/>
  <c r="F33" i="27"/>
  <c r="F33" i="26"/>
  <c r="E33" i="2"/>
  <c r="G37" i="17" l="1"/>
  <c r="F30" i="54"/>
  <c r="E30" i="54"/>
  <c r="I30" i="54" s="1"/>
  <c r="C30" i="54"/>
  <c r="B30" i="54"/>
  <c r="F29" i="54"/>
  <c r="E29" i="54"/>
  <c r="I29" i="54" s="1"/>
  <c r="C29" i="54"/>
  <c r="B29" i="54"/>
  <c r="F28" i="54"/>
  <c r="E28" i="54"/>
  <c r="I28" i="54" s="1"/>
  <c r="C28" i="54"/>
  <c r="B28" i="54"/>
  <c r="F27" i="54"/>
  <c r="E27" i="54"/>
  <c r="I27" i="54" s="1"/>
  <c r="C27" i="54"/>
  <c r="B27" i="54"/>
  <c r="F26" i="54"/>
  <c r="E26" i="54"/>
  <c r="I26" i="54" s="1"/>
  <c r="C26" i="54"/>
  <c r="B26" i="54"/>
  <c r="F25" i="54"/>
  <c r="E25" i="54"/>
  <c r="I25" i="54" s="1"/>
  <c r="C25" i="54"/>
  <c r="B25" i="54"/>
  <c r="F24" i="54"/>
  <c r="E24" i="54"/>
  <c r="I24" i="54" s="1"/>
  <c r="C24" i="54"/>
  <c r="B24" i="54"/>
  <c r="F23" i="54"/>
  <c r="E23" i="54"/>
  <c r="I23" i="54" s="1"/>
  <c r="C23" i="54"/>
  <c r="B23" i="54"/>
  <c r="B22" i="54"/>
  <c r="B21" i="54"/>
  <c r="B20" i="54"/>
  <c r="B19" i="54"/>
  <c r="B18" i="54"/>
  <c r="B17" i="54"/>
  <c r="F30" i="40"/>
  <c r="E30" i="40"/>
  <c r="I30" i="40" s="1"/>
  <c r="C30" i="40"/>
  <c r="B30" i="40"/>
  <c r="F29" i="40"/>
  <c r="E29" i="40"/>
  <c r="I29" i="40" s="1"/>
  <c r="C29" i="40"/>
  <c r="B29" i="40"/>
  <c r="F28" i="40"/>
  <c r="E28" i="40"/>
  <c r="I28" i="40" s="1"/>
  <c r="C28" i="40"/>
  <c r="B28" i="40"/>
  <c r="F27" i="40"/>
  <c r="E27" i="40"/>
  <c r="I27" i="40" s="1"/>
  <c r="C27" i="40"/>
  <c r="B27" i="40"/>
  <c r="F26" i="40"/>
  <c r="E26" i="40"/>
  <c r="I26" i="40" s="1"/>
  <c r="C26" i="40"/>
  <c r="B26" i="40"/>
  <c r="B25" i="40"/>
  <c r="B24" i="40"/>
  <c r="B23" i="40"/>
  <c r="B22" i="40"/>
  <c r="B21" i="40"/>
  <c r="B20" i="40"/>
  <c r="B19" i="40"/>
  <c r="B18" i="40"/>
  <c r="B17" i="40"/>
  <c r="F30" i="39"/>
  <c r="E30" i="39"/>
  <c r="I30" i="39" s="1"/>
  <c r="C30" i="39"/>
  <c r="B30" i="39"/>
  <c r="F29" i="39"/>
  <c r="E29" i="39"/>
  <c r="I29" i="39" s="1"/>
  <c r="C29" i="39"/>
  <c r="B29" i="39"/>
  <c r="F28" i="39"/>
  <c r="E28" i="39"/>
  <c r="I28" i="39" s="1"/>
  <c r="C28" i="39"/>
  <c r="B28" i="39"/>
  <c r="F27" i="39"/>
  <c r="E27" i="39"/>
  <c r="I27" i="39" s="1"/>
  <c r="C27" i="39"/>
  <c r="B27" i="39"/>
  <c r="F26" i="39"/>
  <c r="E26" i="39"/>
  <c r="I26" i="39" s="1"/>
  <c r="C26" i="39"/>
  <c r="B26" i="39"/>
  <c r="F25" i="39"/>
  <c r="E25" i="39"/>
  <c r="I25" i="39" s="1"/>
  <c r="C25" i="39"/>
  <c r="B25" i="39"/>
  <c r="F24" i="39"/>
  <c r="E24" i="39"/>
  <c r="I24" i="39" s="1"/>
  <c r="C24" i="39"/>
  <c r="B24" i="39"/>
  <c r="F23" i="39"/>
  <c r="E23" i="39"/>
  <c r="I23" i="39" s="1"/>
  <c r="C23" i="39"/>
  <c r="B23" i="39"/>
  <c r="F22" i="39"/>
  <c r="E22" i="39"/>
  <c r="I22" i="39" s="1"/>
  <c r="C22" i="39"/>
  <c r="B22" i="39"/>
  <c r="B21" i="39"/>
  <c r="B20" i="39"/>
  <c r="B19" i="39"/>
  <c r="B18" i="39"/>
  <c r="B17" i="39"/>
  <c r="E40" i="54"/>
  <c r="G40" i="54" s="1"/>
  <c r="I40" i="54" s="1"/>
  <c r="E39" i="54"/>
  <c r="G39" i="54" s="1"/>
  <c r="I39" i="54" s="1"/>
  <c r="F47" i="40"/>
  <c r="G39" i="40"/>
  <c r="I39" i="40" s="1"/>
  <c r="G25" i="40"/>
  <c r="E36" i="40"/>
  <c r="G36" i="40" s="1"/>
  <c r="I36" i="40" s="1"/>
  <c r="E35" i="40"/>
  <c r="G35" i="40" s="1"/>
  <c r="I35" i="40" s="1"/>
  <c r="C2002" i="34"/>
  <c r="F1301" i="33"/>
  <c r="C1302" i="33"/>
  <c r="F30" i="48"/>
  <c r="E30" i="48"/>
  <c r="I30" i="48" s="1"/>
  <c r="C30" i="48"/>
  <c r="B30" i="48"/>
  <c r="F29" i="48"/>
  <c r="E29" i="48"/>
  <c r="I29" i="48" s="1"/>
  <c r="C29" i="48"/>
  <c r="B29" i="48"/>
  <c r="F28" i="48"/>
  <c r="E28" i="48"/>
  <c r="I28" i="48" s="1"/>
  <c r="C28" i="48"/>
  <c r="B28" i="48"/>
  <c r="F27" i="48"/>
  <c r="E27" i="48"/>
  <c r="I27" i="48" s="1"/>
  <c r="C27" i="48"/>
  <c r="B27" i="48"/>
  <c r="F26" i="48"/>
  <c r="E26" i="48"/>
  <c r="I26" i="48" s="1"/>
  <c r="C26" i="48"/>
  <c r="B26" i="48"/>
  <c r="F25" i="48"/>
  <c r="E25" i="48"/>
  <c r="I25" i="48" s="1"/>
  <c r="C25" i="48"/>
  <c r="B25" i="48"/>
  <c r="F24" i="48"/>
  <c r="E24" i="48"/>
  <c r="I24" i="48" s="1"/>
  <c r="C24" i="48"/>
  <c r="B24" i="48"/>
  <c r="F23" i="48"/>
  <c r="E23" i="48"/>
  <c r="I23" i="48" s="1"/>
  <c r="C23" i="48"/>
  <c r="B23" i="48"/>
  <c r="B22" i="48"/>
  <c r="B21" i="48"/>
  <c r="B20" i="48"/>
  <c r="B19" i="48"/>
  <c r="B17" i="48"/>
  <c r="E30" i="6"/>
  <c r="I30" i="6" s="1"/>
  <c r="B29" i="6"/>
  <c r="C27" i="6"/>
  <c r="B26" i="6"/>
  <c r="B23" i="6"/>
  <c r="B19" i="6"/>
  <c r="E27" i="46"/>
  <c r="I27" i="46" s="1"/>
  <c r="C25" i="46"/>
  <c r="C21" i="46"/>
  <c r="B17" i="6"/>
  <c r="F30" i="46"/>
  <c r="E30" i="46"/>
  <c r="I30" i="46" s="1"/>
  <c r="C30" i="46"/>
  <c r="B30" i="46"/>
  <c r="F29" i="46"/>
  <c r="E29" i="46"/>
  <c r="I29" i="46" s="1"/>
  <c r="C29" i="46"/>
  <c r="C28" i="46"/>
  <c r="E26" i="46"/>
  <c r="I26" i="46" s="1"/>
  <c r="B24" i="46"/>
  <c r="B22" i="46"/>
  <c r="E29" i="6"/>
  <c r="I29" i="6" s="1"/>
  <c r="F26" i="6"/>
  <c r="B18" i="6"/>
  <c r="B29" i="46"/>
  <c r="B27" i="46"/>
  <c r="B26" i="46"/>
  <c r="C24" i="46"/>
  <c r="B23" i="46"/>
  <c r="E21" i="46"/>
  <c r="I21" i="46" s="1"/>
  <c r="F30" i="6"/>
  <c r="E28" i="6"/>
  <c r="I28" i="6" s="1"/>
  <c r="B28" i="6"/>
  <c r="E26" i="6"/>
  <c r="I26" i="6" s="1"/>
  <c r="B20" i="46"/>
  <c r="B18" i="46"/>
  <c r="F28" i="6"/>
  <c r="B27" i="6"/>
  <c r="B24" i="6"/>
  <c r="B21" i="6"/>
  <c r="B20" i="6"/>
  <c r="F28" i="46"/>
  <c r="C27" i="46"/>
  <c r="C26" i="46"/>
  <c r="B25" i="46"/>
  <c r="E23" i="46"/>
  <c r="I23" i="46" s="1"/>
  <c r="E22" i="46"/>
  <c r="I22" i="46" s="1"/>
  <c r="B17" i="46"/>
  <c r="B18" i="48"/>
  <c r="C30" i="6"/>
  <c r="F27" i="6"/>
  <c r="C26" i="6"/>
  <c r="B22" i="6"/>
  <c r="F23" i="46"/>
  <c r="B21" i="46"/>
  <c r="B30" i="6"/>
  <c r="F27" i="46"/>
  <c r="F24" i="46"/>
  <c r="F22" i="46"/>
  <c r="C29" i="6"/>
  <c r="E27" i="6"/>
  <c r="I27" i="6" s="1"/>
  <c r="B28" i="46"/>
  <c r="F25" i="46"/>
  <c r="E24" i="46"/>
  <c r="I24" i="46" s="1"/>
  <c r="F21" i="46"/>
  <c r="F29" i="6"/>
  <c r="C28" i="6"/>
  <c r="B25" i="6"/>
  <c r="E28" i="46"/>
  <c r="I28" i="46" s="1"/>
  <c r="F26" i="46"/>
  <c r="E25" i="46"/>
  <c r="I25" i="46" s="1"/>
  <c r="C23" i="46"/>
  <c r="C22" i="46"/>
  <c r="B19" i="46"/>
  <c r="G23" i="14"/>
  <c r="G22" i="14"/>
  <c r="G18" i="41"/>
  <c r="G17" i="41"/>
  <c r="G18" i="12"/>
  <c r="G30" i="12"/>
  <c r="G18" i="43"/>
  <c r="G26" i="43"/>
  <c r="E38" i="43"/>
  <c r="G38" i="43" s="1"/>
  <c r="E37" i="43"/>
  <c r="G37" i="43" s="1"/>
  <c r="G21" i="44"/>
  <c r="B53" i="44"/>
  <c r="B55" i="6"/>
  <c r="G20" i="6"/>
  <c r="E41" i="4"/>
  <c r="G41" i="4" s="1"/>
  <c r="G18" i="4"/>
  <c r="F30" i="38"/>
  <c r="E30" i="38"/>
  <c r="I30" i="38" s="1"/>
  <c r="C30" i="38"/>
  <c r="B30" i="38"/>
  <c r="F29" i="38"/>
  <c r="E29" i="38"/>
  <c r="I29" i="38" s="1"/>
  <c r="C29" i="38"/>
  <c r="B29" i="38"/>
  <c r="F28" i="38"/>
  <c r="E28" i="38"/>
  <c r="I28" i="38" s="1"/>
  <c r="C28" i="38"/>
  <c r="B28" i="38"/>
  <c r="F27" i="38"/>
  <c r="E27" i="38"/>
  <c r="I27" i="38" s="1"/>
  <c r="C27" i="38"/>
  <c r="B27" i="38"/>
  <c r="F26" i="38"/>
  <c r="E26" i="38"/>
  <c r="I26" i="38" s="1"/>
  <c r="C26" i="38"/>
  <c r="B26" i="38"/>
  <c r="F25" i="38"/>
  <c r="E25" i="38"/>
  <c r="I25" i="38" s="1"/>
  <c r="C25" i="38"/>
  <c r="B25" i="38"/>
  <c r="F24" i="38"/>
  <c r="E24" i="38"/>
  <c r="I24" i="38" s="1"/>
  <c r="C24" i="38"/>
  <c r="B24" i="38"/>
  <c r="B23" i="38"/>
  <c r="B22" i="38"/>
  <c r="B21" i="38"/>
  <c r="B20" i="38"/>
  <c r="B19" i="38"/>
  <c r="B18" i="38"/>
  <c r="B17" i="38"/>
  <c r="G33" i="10"/>
  <c r="G37" i="10" s="1"/>
  <c r="G22" i="11"/>
  <c r="F30" i="41"/>
  <c r="F26" i="41"/>
  <c r="B28" i="41"/>
  <c r="E30" i="41"/>
  <c r="I30" i="41" s="1"/>
  <c r="E26" i="41"/>
  <c r="I26" i="41" s="1"/>
  <c r="E29" i="41"/>
  <c r="I29" i="41" s="1"/>
  <c r="C27" i="41"/>
  <c r="C30" i="41"/>
  <c r="C26" i="41"/>
  <c r="B30" i="41"/>
  <c r="B26" i="41"/>
  <c r="B22" i="41"/>
  <c r="B18" i="41"/>
  <c r="F29" i="41"/>
  <c r="F25" i="41"/>
  <c r="E25" i="41"/>
  <c r="I25" i="41" s="1"/>
  <c r="F27" i="41"/>
  <c r="B27" i="41"/>
  <c r="C29" i="41"/>
  <c r="C25" i="41"/>
  <c r="B29" i="41"/>
  <c r="B25" i="41"/>
  <c r="B21" i="41"/>
  <c r="B17" i="41"/>
  <c r="B24" i="41"/>
  <c r="B23" i="41"/>
  <c r="F28" i="41"/>
  <c r="F24" i="41"/>
  <c r="E28" i="41"/>
  <c r="I28" i="41" s="1"/>
  <c r="E24" i="41"/>
  <c r="I24" i="41" s="1"/>
  <c r="C28" i="41"/>
  <c r="C24" i="41"/>
  <c r="B20" i="41"/>
  <c r="E27" i="41"/>
  <c r="I27" i="41" s="1"/>
  <c r="B19" i="41"/>
  <c r="B53" i="41"/>
  <c r="G36" i="41"/>
  <c r="I36" i="41" s="1"/>
  <c r="E35" i="41"/>
  <c r="G35" i="41" s="1"/>
  <c r="I35" i="41" s="1"/>
  <c r="F33" i="41"/>
  <c r="G33" i="41" s="1"/>
  <c r="I33" i="41" s="1"/>
  <c r="C29" i="45"/>
  <c r="B27" i="1"/>
  <c r="F30" i="58"/>
  <c r="B27" i="58"/>
  <c r="C23" i="58"/>
  <c r="B29" i="42"/>
  <c r="B25" i="42"/>
  <c r="F28" i="45"/>
  <c r="B25" i="45"/>
  <c r="B20" i="1"/>
  <c r="C30" i="58"/>
  <c r="E26" i="58"/>
  <c r="I26" i="58" s="1"/>
  <c r="B32" i="42"/>
  <c r="B17" i="42"/>
  <c r="E28" i="45"/>
  <c r="I28" i="45" s="1"/>
  <c r="B21" i="45"/>
  <c r="B17" i="45"/>
  <c r="B30" i="1"/>
  <c r="B30" i="58"/>
  <c r="C26" i="58"/>
  <c r="F22" i="58"/>
  <c r="B19" i="58"/>
  <c r="B35" i="42"/>
  <c r="C28" i="45"/>
  <c r="B23" i="1"/>
  <c r="B26" i="58"/>
  <c r="E22" i="58"/>
  <c r="I22" i="58" s="1"/>
  <c r="B28" i="42"/>
  <c r="B24" i="42"/>
  <c r="B29" i="44"/>
  <c r="B25" i="44"/>
  <c r="B21" i="44"/>
  <c r="B17" i="44"/>
  <c r="B29" i="45"/>
  <c r="B17" i="1"/>
  <c r="E30" i="58"/>
  <c r="I30" i="58" s="1"/>
  <c r="F26" i="58"/>
  <c r="B23" i="58"/>
  <c r="B21" i="42"/>
  <c r="B28" i="44"/>
  <c r="B24" i="44"/>
  <c r="B20" i="44"/>
  <c r="B28" i="45"/>
  <c r="B26" i="1"/>
  <c r="B24" i="45"/>
  <c r="E29" i="58"/>
  <c r="I29" i="58" s="1"/>
  <c r="E25" i="58"/>
  <c r="I25" i="58" s="1"/>
  <c r="B22" i="58"/>
  <c r="E21" i="58"/>
  <c r="I21" i="58" s="1"/>
  <c r="E28" i="58"/>
  <c r="I28" i="58" s="1"/>
  <c r="F24" i="58"/>
  <c r="C21" i="58"/>
  <c r="B19" i="42"/>
  <c r="C28" i="58"/>
  <c r="B21" i="58"/>
  <c r="B20" i="45"/>
  <c r="B19" i="1"/>
  <c r="C29" i="58"/>
  <c r="C25" i="58"/>
  <c r="B18" i="58"/>
  <c r="B31" i="42"/>
  <c r="F28" i="58"/>
  <c r="E24" i="58"/>
  <c r="I24" i="58" s="1"/>
  <c r="F30" i="44"/>
  <c r="B29" i="1"/>
  <c r="B22" i="1"/>
  <c r="B29" i="58"/>
  <c r="B25" i="58"/>
  <c r="F21" i="58"/>
  <c r="B34" i="42"/>
  <c r="B27" i="42"/>
  <c r="B23" i="42"/>
  <c r="E30" i="44"/>
  <c r="I30" i="44" s="1"/>
  <c r="B27" i="44"/>
  <c r="B23" i="44"/>
  <c r="B19" i="44"/>
  <c r="C30" i="44"/>
  <c r="F30" i="45"/>
  <c r="B27" i="45"/>
  <c r="B25" i="1"/>
  <c r="B30" i="44"/>
  <c r="E30" i="45"/>
  <c r="I30" i="45" s="1"/>
  <c r="B23" i="45"/>
  <c r="B19" i="45"/>
  <c r="B28" i="1"/>
  <c r="F29" i="58"/>
  <c r="B24" i="58"/>
  <c r="F23" i="58"/>
  <c r="B33" i="42"/>
  <c r="B21" i="1"/>
  <c r="B26" i="44"/>
  <c r="C30" i="45"/>
  <c r="B18" i="1"/>
  <c r="B28" i="58"/>
  <c r="B18" i="42"/>
  <c r="B22" i="44"/>
  <c r="B30" i="45"/>
  <c r="B18" i="45"/>
  <c r="F27" i="58"/>
  <c r="B17" i="58"/>
  <c r="B36" i="42"/>
  <c r="F29" i="45"/>
  <c r="E27" i="58"/>
  <c r="I27" i="58" s="1"/>
  <c r="B26" i="42"/>
  <c r="E29" i="45"/>
  <c r="I29" i="45" s="1"/>
  <c r="C27" i="58"/>
  <c r="F25" i="58"/>
  <c r="B18" i="44"/>
  <c r="C24" i="58"/>
  <c r="B26" i="45"/>
  <c r="E23" i="58"/>
  <c r="I23" i="58" s="1"/>
  <c r="B20" i="42"/>
  <c r="B20" i="58"/>
  <c r="B24" i="1"/>
  <c r="C22" i="58"/>
  <c r="B22" i="42"/>
  <c r="B22" i="45"/>
  <c r="B30" i="42"/>
  <c r="G40" i="44"/>
  <c r="I40" i="44" s="1"/>
  <c r="H47" i="44"/>
  <c r="E35" i="44"/>
  <c r="G35" i="44" s="1"/>
  <c r="I35" i="44" s="1"/>
  <c r="E34" i="44"/>
  <c r="G34" i="44" s="1"/>
  <c r="I34" i="44" s="1"/>
  <c r="F33" i="44"/>
  <c r="G33" i="44" s="1"/>
  <c r="I33" i="44" s="1"/>
  <c r="E37" i="45"/>
  <c r="I37" i="45" s="1"/>
  <c r="G17" i="45"/>
  <c r="E38" i="45"/>
  <c r="I38" i="45" s="1"/>
  <c r="B52" i="45"/>
  <c r="G22" i="1"/>
  <c r="I37" i="1"/>
  <c r="G44" i="1"/>
  <c r="I44" i="1" s="1"/>
  <c r="G47" i="1"/>
  <c r="G26" i="1" s="1"/>
  <c r="I43" i="58"/>
  <c r="K43" i="58" s="1"/>
  <c r="L43" i="58"/>
  <c r="B51" i="58"/>
  <c r="G19" i="58" s="1"/>
  <c r="F39" i="42"/>
  <c r="G39" i="42" s="1"/>
  <c r="I39" i="42" s="1"/>
  <c r="G21" i="42"/>
  <c r="B60" i="42"/>
  <c r="B59" i="12"/>
  <c r="G21" i="29"/>
  <c r="E35" i="14"/>
  <c r="G35" i="14" s="1"/>
  <c r="G19" i="14"/>
  <c r="G22" i="18"/>
  <c r="E42" i="17"/>
  <c r="G42" i="17" s="1"/>
  <c r="I34" i="55"/>
  <c r="I33" i="52"/>
  <c r="H35" i="30"/>
  <c r="H33" i="26"/>
  <c r="G17" i="4"/>
  <c r="E35" i="4"/>
  <c r="G35" i="4" s="1"/>
  <c r="I35" i="4" s="1"/>
  <c r="E43" i="4"/>
  <c r="G43" i="4" s="1"/>
  <c r="B56" i="4"/>
  <c r="G28" i="4" s="1"/>
  <c r="E42" i="4"/>
  <c r="G42" i="4" s="1"/>
  <c r="G17" i="17"/>
  <c r="E41" i="17"/>
  <c r="G41" i="17" s="1"/>
  <c r="E35" i="17"/>
  <c r="B53" i="17"/>
  <c r="E39" i="17" s="1"/>
  <c r="G39" i="17" s="1"/>
  <c r="E43" i="17"/>
  <c r="G43" i="17" s="1"/>
  <c r="H37" i="9"/>
  <c r="H42" i="4"/>
  <c r="H40" i="8"/>
  <c r="I40" i="8" s="1"/>
  <c r="H37" i="43"/>
  <c r="H37" i="8"/>
  <c r="H42" i="18"/>
  <c r="I42" i="18" s="1"/>
  <c r="H37" i="11"/>
  <c r="H43" i="12"/>
  <c r="I43" i="12" s="1"/>
  <c r="H42" i="17"/>
  <c r="I42" i="17" s="1"/>
  <c r="H42" i="29"/>
  <c r="I42" i="29" s="1"/>
  <c r="H36" i="43"/>
  <c r="I36" i="43" s="1"/>
  <c r="H36" i="8"/>
  <c r="I36" i="8" s="1"/>
  <c r="H36" i="11"/>
  <c r="I36" i="11" s="1"/>
  <c r="H41" i="18"/>
  <c r="I41" i="18" s="1"/>
  <c r="H41" i="17"/>
  <c r="H41" i="4"/>
  <c r="I41" i="4" s="1"/>
  <c r="H42" i="12"/>
  <c r="I42" i="12" s="1"/>
  <c r="H36" i="9"/>
  <c r="I36" i="9" s="1"/>
  <c r="H33" i="21"/>
  <c r="H33" i="20"/>
  <c r="H40" i="9"/>
  <c r="H39" i="11"/>
  <c r="I39" i="11" s="1"/>
  <c r="H34" i="13"/>
  <c r="H44" i="18"/>
  <c r="H39" i="17"/>
  <c r="H34" i="9"/>
  <c r="H45" i="12"/>
  <c r="H36" i="10"/>
  <c r="H39" i="43"/>
  <c r="H34" i="8"/>
  <c r="H39" i="4"/>
  <c r="H34" i="11"/>
  <c r="I34" i="11" s="1"/>
  <c r="H39" i="18"/>
  <c r="I39" i="18" s="1"/>
  <c r="H44" i="4"/>
  <c r="H39" i="8"/>
  <c r="H36" i="3"/>
  <c r="H34" i="43"/>
  <c r="H39" i="29"/>
  <c r="H44" i="17"/>
  <c r="H34" i="3"/>
  <c r="H34" i="10"/>
  <c r="H40" i="12"/>
  <c r="H39" i="12"/>
  <c r="I39" i="12" s="1"/>
  <c r="H33" i="43"/>
  <c r="I33" i="43" s="1"/>
  <c r="H33" i="11"/>
  <c r="I33" i="11" s="1"/>
  <c r="H37" i="3"/>
  <c r="I37" i="3" s="1"/>
  <c r="H37" i="18"/>
  <c r="H38" i="18" s="1"/>
  <c r="I38" i="18" s="1"/>
  <c r="H33" i="13"/>
  <c r="H33" i="8"/>
  <c r="I33" i="8" s="1"/>
  <c r="H37" i="4"/>
  <c r="H38" i="4" s="1"/>
  <c r="I38" i="4" s="1"/>
  <c r="H33" i="3"/>
  <c r="I33" i="3" s="1"/>
  <c r="H33" i="10"/>
  <c r="H33" i="9"/>
  <c r="H37" i="10"/>
  <c r="H37" i="17"/>
  <c r="H38" i="17" s="1"/>
  <c r="I38" i="17" s="1"/>
  <c r="H39" i="9"/>
  <c r="I39" i="9" s="1"/>
  <c r="H38" i="29"/>
  <c r="H33" i="30"/>
  <c r="H35" i="25"/>
  <c r="H41" i="29"/>
  <c r="I41" i="29" s="1"/>
  <c r="H43" i="4"/>
  <c r="H43" i="17"/>
  <c r="H43" i="18"/>
  <c r="I43" i="18" s="1"/>
  <c r="H33" i="14"/>
  <c r="H38" i="8"/>
  <c r="H38" i="9"/>
  <c r="H33" i="47"/>
  <c r="I33" i="47" s="1"/>
  <c r="H36" i="15"/>
  <c r="H33" i="5"/>
  <c r="H33" i="16"/>
  <c r="H33" i="7"/>
  <c r="H34" i="16"/>
  <c r="H40" i="17"/>
  <c r="H35" i="9"/>
  <c r="H40" i="4"/>
  <c r="H35" i="10"/>
  <c r="H35" i="43"/>
  <c r="H40" i="29"/>
  <c r="H41" i="12"/>
  <c r="H35" i="11"/>
  <c r="I35" i="11" s="1"/>
  <c r="H40" i="18"/>
  <c r="I40" i="18" s="1"/>
  <c r="H35" i="13"/>
  <c r="H35" i="3"/>
  <c r="H35" i="8"/>
  <c r="H38" i="43"/>
  <c r="I38" i="43" s="1"/>
  <c r="H38" i="11"/>
  <c r="H44" i="12"/>
  <c r="I44" i="12" s="1"/>
  <c r="H35" i="16"/>
  <c r="H34" i="30"/>
  <c r="B56" i="17"/>
  <c r="G28" i="17" s="1"/>
  <c r="B53" i="10"/>
  <c r="B30" i="3"/>
  <c r="B26" i="3"/>
  <c r="B22" i="3"/>
  <c r="B30" i="17"/>
  <c r="E30" i="8"/>
  <c r="I30" i="8" s="1"/>
  <c r="B23" i="8"/>
  <c r="B19" i="8"/>
  <c r="F30" i="9"/>
  <c r="C28" i="11"/>
  <c r="B21" i="11"/>
  <c r="B34" i="12"/>
  <c r="B31" i="12"/>
  <c r="C28" i="10"/>
  <c r="E24" i="10"/>
  <c r="I24" i="10" s="1"/>
  <c r="B21" i="10"/>
  <c r="B27" i="13"/>
  <c r="B23" i="13"/>
  <c r="B28" i="11"/>
  <c r="B28" i="10"/>
  <c r="C24" i="10"/>
  <c r="B17" i="10"/>
  <c r="F30" i="13"/>
  <c r="F26" i="13"/>
  <c r="F29" i="3"/>
  <c r="F25" i="3"/>
  <c r="B30" i="18"/>
  <c r="B25" i="17"/>
  <c r="C30" i="8"/>
  <c r="E30" i="9"/>
  <c r="I30" i="9" s="1"/>
  <c r="B27" i="9"/>
  <c r="B23" i="9"/>
  <c r="B19" i="9"/>
  <c r="C29" i="3"/>
  <c r="C25" i="3"/>
  <c r="B26" i="18"/>
  <c r="B20" i="17"/>
  <c r="F29" i="8"/>
  <c r="B26" i="8"/>
  <c r="B30" i="9"/>
  <c r="F27" i="11"/>
  <c r="B24" i="11"/>
  <c r="E27" i="10"/>
  <c r="I27" i="10" s="1"/>
  <c r="C30" i="13"/>
  <c r="C26" i="13"/>
  <c r="B19" i="13"/>
  <c r="C27" i="10"/>
  <c r="B20" i="10"/>
  <c r="B26" i="13"/>
  <c r="F24" i="3"/>
  <c r="B24" i="17"/>
  <c r="C29" i="8"/>
  <c r="B26" i="9"/>
  <c r="B22" i="9"/>
  <c r="B18" i="9"/>
  <c r="B29" i="3"/>
  <c r="B25" i="3"/>
  <c r="B21" i="3"/>
  <c r="B19" i="18"/>
  <c r="B29" i="17"/>
  <c r="E29" i="8"/>
  <c r="I29" i="8" s="1"/>
  <c r="B22" i="8"/>
  <c r="B18" i="8"/>
  <c r="E27" i="11"/>
  <c r="I27" i="11" s="1"/>
  <c r="B19" i="12"/>
  <c r="B30" i="13"/>
  <c r="F28" i="3"/>
  <c r="C27" i="11"/>
  <c r="B20" i="11"/>
  <c r="B33" i="12"/>
  <c r="B30" i="12"/>
  <c r="F30" i="10"/>
  <c r="B27" i="10"/>
  <c r="E28" i="3"/>
  <c r="I28" i="3" s="1"/>
  <c r="E24" i="3"/>
  <c r="I24" i="3" s="1"/>
  <c r="B29" i="18"/>
  <c r="B22" i="18"/>
  <c r="B29" i="8"/>
  <c r="F30" i="11"/>
  <c r="B27" i="11"/>
  <c r="B36" i="12"/>
  <c r="B26" i="12"/>
  <c r="E30" i="10"/>
  <c r="I30" i="10" s="1"/>
  <c r="F26" i="10"/>
  <c r="E29" i="13"/>
  <c r="I29" i="13" s="1"/>
  <c r="E25" i="13"/>
  <c r="I25" i="13" s="1"/>
  <c r="B22" i="13"/>
  <c r="C28" i="3"/>
  <c r="C24" i="3"/>
  <c r="B17" i="3"/>
  <c r="B28" i="17"/>
  <c r="F28" i="8"/>
  <c r="B25" i="8"/>
  <c r="E30" i="11"/>
  <c r="I30" i="11" s="1"/>
  <c r="B23" i="11"/>
  <c r="B22" i="12"/>
  <c r="C30" i="10"/>
  <c r="E26" i="10"/>
  <c r="I26" i="10" s="1"/>
  <c r="B23" i="10"/>
  <c r="C29" i="13"/>
  <c r="C25" i="13"/>
  <c r="C27" i="3"/>
  <c r="C23" i="3"/>
  <c r="B18" i="17"/>
  <c r="B24" i="8"/>
  <c r="E29" i="11"/>
  <c r="I29" i="11" s="1"/>
  <c r="B35" i="12"/>
  <c r="B21" i="12"/>
  <c r="C29" i="10"/>
  <c r="F25" i="10"/>
  <c r="C28" i="13"/>
  <c r="C24" i="13"/>
  <c r="B27" i="3"/>
  <c r="B23" i="3"/>
  <c r="B22" i="17"/>
  <c r="B20" i="8"/>
  <c r="C29" i="11"/>
  <c r="B22" i="11"/>
  <c r="B17" i="12"/>
  <c r="B29" i="10"/>
  <c r="E25" i="10"/>
  <c r="I25" i="10" s="1"/>
  <c r="B22" i="10"/>
  <c r="B18" i="10"/>
  <c r="B28" i="13"/>
  <c r="B24" i="13"/>
  <c r="B26" i="17"/>
  <c r="F30" i="3"/>
  <c r="F26" i="3"/>
  <c r="F22" i="3"/>
  <c r="B24" i="18"/>
  <c r="F27" i="3"/>
  <c r="B25" i="18"/>
  <c r="B18" i="18"/>
  <c r="B27" i="8"/>
  <c r="B17" i="8"/>
  <c r="B17" i="9"/>
  <c r="F28" i="11"/>
  <c r="E27" i="13"/>
  <c r="I27" i="13" s="1"/>
  <c r="B21" i="17"/>
  <c r="E28" i="11"/>
  <c r="I28" i="11" s="1"/>
  <c r="B29" i="12"/>
  <c r="B30" i="10"/>
  <c r="C27" i="13"/>
  <c r="E28" i="10"/>
  <c r="I28" i="10" s="1"/>
  <c r="E23" i="3"/>
  <c r="I23" i="3" s="1"/>
  <c r="B32" i="12"/>
  <c r="F27" i="10"/>
  <c r="B21" i="18"/>
  <c r="C26" i="10"/>
  <c r="F30" i="8"/>
  <c r="B21" i="9"/>
  <c r="B25" i="11"/>
  <c r="B26" i="10"/>
  <c r="B17" i="13"/>
  <c r="C25" i="10"/>
  <c r="F29" i="13"/>
  <c r="C28" i="8"/>
  <c r="C30" i="11"/>
  <c r="B23" i="12"/>
  <c r="B29" i="13"/>
  <c r="B20" i="3"/>
  <c r="B28" i="8"/>
  <c r="B28" i="9"/>
  <c r="B30" i="11"/>
  <c r="F24" i="10"/>
  <c r="B23" i="17"/>
  <c r="B21" i="13"/>
  <c r="B28" i="3"/>
  <c r="B29" i="11"/>
  <c r="E27" i="3"/>
  <c r="I27" i="3" s="1"/>
  <c r="B18" i="3"/>
  <c r="E26" i="3"/>
  <c r="I26" i="3" s="1"/>
  <c r="B17" i="18"/>
  <c r="B25" i="9"/>
  <c r="F29" i="10"/>
  <c r="E26" i="13"/>
  <c r="I26" i="13" s="1"/>
  <c r="B20" i="13"/>
  <c r="B23" i="18"/>
  <c r="B18" i="13"/>
  <c r="E22" i="3"/>
  <c r="I22" i="3" s="1"/>
  <c r="E23" i="13"/>
  <c r="I23" i="13" s="1"/>
  <c r="B21" i="8"/>
  <c r="C23" i="13"/>
  <c r="B30" i="8"/>
  <c r="B28" i="18"/>
  <c r="B20" i="9"/>
  <c r="B27" i="18"/>
  <c r="B24" i="10"/>
  <c r="E28" i="13"/>
  <c r="I28" i="13" s="1"/>
  <c r="B19" i="3"/>
  <c r="C26" i="3"/>
  <c r="B28" i="12"/>
  <c r="B20" i="12"/>
  <c r="E29" i="10"/>
  <c r="I29" i="10" s="1"/>
  <c r="F25" i="13"/>
  <c r="B24" i="3"/>
  <c r="B19" i="17"/>
  <c r="B26" i="11"/>
  <c r="F28" i="10"/>
  <c r="F23" i="3"/>
  <c r="B18" i="11"/>
  <c r="B18" i="12"/>
  <c r="E24" i="13"/>
  <c r="I24" i="13" s="1"/>
  <c r="B19" i="10"/>
  <c r="C22" i="3"/>
  <c r="B20" i="18"/>
  <c r="C30" i="3"/>
  <c r="F28" i="13"/>
  <c r="E29" i="3"/>
  <c r="I29" i="3" s="1"/>
  <c r="E25" i="3"/>
  <c r="I25" i="3" s="1"/>
  <c r="B24" i="9"/>
  <c r="B19" i="11"/>
  <c r="B25" i="13"/>
  <c r="B27" i="12"/>
  <c r="F24" i="13"/>
  <c r="F23" i="13"/>
  <c r="B27" i="17"/>
  <c r="C30" i="9"/>
  <c r="B25" i="12"/>
  <c r="B17" i="11"/>
  <c r="B17" i="17"/>
  <c r="B24" i="12"/>
  <c r="E30" i="13"/>
  <c r="I30" i="13" s="1"/>
  <c r="E28" i="8"/>
  <c r="I28" i="8" s="1"/>
  <c r="B29" i="9"/>
  <c r="E30" i="3"/>
  <c r="I30" i="3" s="1"/>
  <c r="B25" i="10"/>
  <c r="F29" i="11"/>
  <c r="F27" i="13"/>
  <c r="E47" i="3"/>
  <c r="G20" i="3" s="1"/>
  <c r="E35" i="3"/>
  <c r="G36" i="3"/>
  <c r="E34" i="3"/>
  <c r="B51" i="18"/>
  <c r="G21" i="18"/>
  <c r="E37" i="8"/>
  <c r="G37" i="8" s="1"/>
  <c r="E38" i="8"/>
  <c r="G38" i="8" s="1"/>
  <c r="B52" i="8"/>
  <c r="E37" i="9"/>
  <c r="B57" i="9"/>
  <c r="G27" i="9" s="1"/>
  <c r="E38" i="9"/>
  <c r="F33" i="9"/>
  <c r="G33" i="9" s="1"/>
  <c r="G18" i="9"/>
  <c r="B53" i="9"/>
  <c r="E37" i="11"/>
  <c r="E38" i="11"/>
  <c r="E35" i="13"/>
  <c r="G35" i="13" s="1"/>
  <c r="E34" i="13"/>
  <c r="G34" i="13" s="1"/>
  <c r="F33" i="13"/>
  <c r="G33" i="13" s="1"/>
  <c r="F30" i="57"/>
  <c r="B27" i="57"/>
  <c r="E23" i="57"/>
  <c r="I23" i="57" s="1"/>
  <c r="F28" i="43"/>
  <c r="B22" i="43"/>
  <c r="B18" i="4"/>
  <c r="C29" i="56"/>
  <c r="E25" i="56"/>
  <c r="I25" i="56" s="1"/>
  <c r="F21" i="56"/>
  <c r="B18" i="56"/>
  <c r="C30" i="55"/>
  <c r="C26" i="55"/>
  <c r="E22" i="55"/>
  <c r="I22" i="55" s="1"/>
  <c r="B19" i="55"/>
  <c r="E30" i="57"/>
  <c r="I30" i="57" s="1"/>
  <c r="C23" i="57"/>
  <c r="E28" i="43"/>
  <c r="I28" i="43" s="1"/>
  <c r="B29" i="56"/>
  <c r="C25" i="56"/>
  <c r="E21" i="56"/>
  <c r="I21" i="56" s="1"/>
  <c r="B30" i="55"/>
  <c r="B26" i="55"/>
  <c r="C22" i="55"/>
  <c r="F18" i="55"/>
  <c r="C30" i="57"/>
  <c r="F26" i="57"/>
  <c r="B23" i="57"/>
  <c r="C28" i="43"/>
  <c r="B18" i="43"/>
  <c r="B27" i="4"/>
  <c r="B22" i="4"/>
  <c r="F28" i="56"/>
  <c r="B25" i="56"/>
  <c r="C21" i="56"/>
  <c r="F29" i="55"/>
  <c r="F25" i="55"/>
  <c r="B22" i="55"/>
  <c r="E18" i="55"/>
  <c r="I18" i="55" s="1"/>
  <c r="B30" i="57"/>
  <c r="F22" i="57"/>
  <c r="B28" i="43"/>
  <c r="B17" i="4"/>
  <c r="F24" i="56"/>
  <c r="E25" i="55"/>
  <c r="I25" i="55" s="1"/>
  <c r="C18" i="55"/>
  <c r="E27" i="43"/>
  <c r="I27" i="43" s="1"/>
  <c r="B21" i="4"/>
  <c r="C24" i="56"/>
  <c r="B17" i="56"/>
  <c r="B25" i="55"/>
  <c r="E21" i="55"/>
  <c r="I21" i="55" s="1"/>
  <c r="C28" i="57"/>
  <c r="C19" i="56"/>
  <c r="E27" i="55"/>
  <c r="I27" i="55" s="1"/>
  <c r="E26" i="57"/>
  <c r="I26" i="57" s="1"/>
  <c r="E28" i="56"/>
  <c r="I28" i="56" s="1"/>
  <c r="B21" i="56"/>
  <c r="E29" i="55"/>
  <c r="I29" i="55" s="1"/>
  <c r="B21" i="43"/>
  <c r="B26" i="4"/>
  <c r="B28" i="56"/>
  <c r="F20" i="56"/>
  <c r="B29" i="55"/>
  <c r="F30" i="56"/>
  <c r="E24" i="57"/>
  <c r="I24" i="57" s="1"/>
  <c r="B23" i="43"/>
  <c r="B24" i="4"/>
  <c r="E30" i="56"/>
  <c r="I30" i="56" s="1"/>
  <c r="F22" i="56"/>
  <c r="F23" i="55"/>
  <c r="C24" i="57"/>
  <c r="F20" i="57"/>
  <c r="B29" i="4"/>
  <c r="C30" i="56"/>
  <c r="E26" i="56"/>
  <c r="I26" i="56" s="1"/>
  <c r="E22" i="56"/>
  <c r="I22" i="56" s="1"/>
  <c r="E23" i="55"/>
  <c r="I23" i="55" s="1"/>
  <c r="C26" i="57"/>
  <c r="E22" i="57"/>
  <c r="I22" i="57" s="1"/>
  <c r="B19" i="57"/>
  <c r="F27" i="43"/>
  <c r="C28" i="56"/>
  <c r="E24" i="56"/>
  <c r="I24" i="56" s="1"/>
  <c r="C29" i="55"/>
  <c r="C25" i="55"/>
  <c r="F21" i="55"/>
  <c r="B18" i="55"/>
  <c r="F29" i="57"/>
  <c r="B26" i="57"/>
  <c r="C22" i="57"/>
  <c r="E29" i="57"/>
  <c r="I29" i="57" s="1"/>
  <c r="F25" i="57"/>
  <c r="B22" i="57"/>
  <c r="C27" i="43"/>
  <c r="B24" i="43"/>
  <c r="F27" i="56"/>
  <c r="B24" i="56"/>
  <c r="E20" i="56"/>
  <c r="I20" i="56" s="1"/>
  <c r="F28" i="55"/>
  <c r="C21" i="55"/>
  <c r="E28" i="57"/>
  <c r="I28" i="57" s="1"/>
  <c r="F24" i="57"/>
  <c r="B21" i="57"/>
  <c r="B30" i="43"/>
  <c r="B20" i="43"/>
  <c r="C29" i="57"/>
  <c r="E25" i="57"/>
  <c r="I25" i="57" s="1"/>
  <c r="F21" i="57"/>
  <c r="F30" i="43"/>
  <c r="B27" i="43"/>
  <c r="B17" i="43"/>
  <c r="E27" i="56"/>
  <c r="I27" i="56" s="1"/>
  <c r="F23" i="56"/>
  <c r="C20" i="56"/>
  <c r="E28" i="55"/>
  <c r="I28" i="55" s="1"/>
  <c r="F24" i="55"/>
  <c r="B21" i="55"/>
  <c r="F28" i="57"/>
  <c r="B25" i="57"/>
  <c r="B18" i="57"/>
  <c r="C30" i="43"/>
  <c r="B27" i="56"/>
  <c r="C23" i="56"/>
  <c r="B28" i="55"/>
  <c r="B29" i="57"/>
  <c r="C25" i="57"/>
  <c r="E21" i="57"/>
  <c r="I21" i="57" s="1"/>
  <c r="E30" i="43"/>
  <c r="I30" i="43" s="1"/>
  <c r="B25" i="4"/>
  <c r="B20" i="4"/>
  <c r="C27" i="56"/>
  <c r="E23" i="56"/>
  <c r="I23" i="56" s="1"/>
  <c r="B20" i="56"/>
  <c r="C28" i="55"/>
  <c r="E24" i="55"/>
  <c r="I24" i="55" s="1"/>
  <c r="C21" i="57"/>
  <c r="B30" i="4"/>
  <c r="F19" i="56"/>
  <c r="C24" i="55"/>
  <c r="B17" i="55"/>
  <c r="B23" i="56"/>
  <c r="E19" i="56"/>
  <c r="I19" i="56" s="1"/>
  <c r="F27" i="55"/>
  <c r="B24" i="55"/>
  <c r="E20" i="55"/>
  <c r="I20" i="55" s="1"/>
  <c r="F26" i="56"/>
  <c r="C20" i="55"/>
  <c r="B28" i="57"/>
  <c r="F29" i="43"/>
  <c r="B26" i="43"/>
  <c r="B19" i="56"/>
  <c r="C27" i="55"/>
  <c r="B20" i="55"/>
  <c r="C19" i="55"/>
  <c r="F27" i="57"/>
  <c r="B24" i="57"/>
  <c r="E20" i="57"/>
  <c r="I20" i="57" s="1"/>
  <c r="E29" i="43"/>
  <c r="I29" i="43" s="1"/>
  <c r="B19" i="4"/>
  <c r="B30" i="56"/>
  <c r="C26" i="56"/>
  <c r="C22" i="56"/>
  <c r="F18" i="56"/>
  <c r="B27" i="55"/>
  <c r="C23" i="55"/>
  <c r="F19" i="55"/>
  <c r="E27" i="57"/>
  <c r="I27" i="57" s="1"/>
  <c r="C20" i="57"/>
  <c r="C29" i="43"/>
  <c r="B19" i="43"/>
  <c r="B23" i="4"/>
  <c r="F29" i="56"/>
  <c r="B26" i="56"/>
  <c r="B22" i="56"/>
  <c r="E18" i="56"/>
  <c r="I18" i="56" s="1"/>
  <c r="F30" i="55"/>
  <c r="F26" i="55"/>
  <c r="B23" i="55"/>
  <c r="E19" i="55"/>
  <c r="I19" i="55" s="1"/>
  <c r="C27" i="57"/>
  <c r="F23" i="57"/>
  <c r="B20" i="57"/>
  <c r="B17" i="57"/>
  <c r="B29" i="43"/>
  <c r="B28" i="4"/>
  <c r="E29" i="56"/>
  <c r="I29" i="56" s="1"/>
  <c r="F25" i="56"/>
  <c r="C18" i="56"/>
  <c r="E30" i="55"/>
  <c r="I30" i="55" s="1"/>
  <c r="E26" i="55"/>
  <c r="I26" i="55" s="1"/>
  <c r="F22" i="55"/>
  <c r="F20" i="55"/>
  <c r="B25" i="43"/>
  <c r="I36" i="29"/>
  <c r="E34" i="43"/>
  <c r="G34" i="43" s="1"/>
  <c r="G39" i="43"/>
  <c r="H48" i="43"/>
  <c r="G22" i="43" s="1"/>
  <c r="E35" i="43"/>
  <c r="G35" i="43" s="1"/>
  <c r="G20" i="4"/>
  <c r="B53" i="4"/>
  <c r="B49" i="26"/>
  <c r="G19" i="26" s="1"/>
  <c r="G17" i="26"/>
  <c r="B30" i="52"/>
  <c r="B26" i="52"/>
  <c r="B22" i="52"/>
  <c r="C25" i="52"/>
  <c r="B25" i="52"/>
  <c r="B24" i="52"/>
  <c r="E23" i="52"/>
  <c r="I23" i="52" s="1"/>
  <c r="F29" i="52"/>
  <c r="F25" i="52"/>
  <c r="B18" i="52"/>
  <c r="B21" i="52"/>
  <c r="B28" i="52"/>
  <c r="E29" i="52"/>
  <c r="I29" i="52" s="1"/>
  <c r="E25" i="52"/>
  <c r="I25" i="52" s="1"/>
  <c r="C29" i="52"/>
  <c r="B29" i="52"/>
  <c r="F27" i="52"/>
  <c r="E27" i="52"/>
  <c r="I27" i="52" s="1"/>
  <c r="F28" i="52"/>
  <c r="F24" i="52"/>
  <c r="E28" i="52"/>
  <c r="I28" i="52" s="1"/>
  <c r="E24" i="52"/>
  <c r="I24" i="52" s="1"/>
  <c r="B17" i="52"/>
  <c r="C28" i="52"/>
  <c r="C24" i="52"/>
  <c r="C27" i="52"/>
  <c r="C23" i="52"/>
  <c r="B27" i="52"/>
  <c r="B23" i="52"/>
  <c r="F30" i="52"/>
  <c r="F26" i="52"/>
  <c r="F22" i="52"/>
  <c r="B19" i="52"/>
  <c r="E30" i="52"/>
  <c r="I30" i="52" s="1"/>
  <c r="E26" i="52"/>
  <c r="I26" i="52" s="1"/>
  <c r="E22" i="52"/>
  <c r="I22" i="52" s="1"/>
  <c r="C30" i="52"/>
  <c r="C26" i="52"/>
  <c r="C22" i="52"/>
  <c r="B20" i="52"/>
  <c r="F23" i="52"/>
  <c r="E29" i="53"/>
  <c r="I29" i="53" s="1"/>
  <c r="E25" i="53"/>
  <c r="I25" i="53" s="1"/>
  <c r="E21" i="53"/>
  <c r="I21" i="53" s="1"/>
  <c r="B18" i="53"/>
  <c r="C29" i="53"/>
  <c r="B21" i="53"/>
  <c r="C25" i="53"/>
  <c r="C21" i="53"/>
  <c r="B25" i="53"/>
  <c r="B29" i="53"/>
  <c r="F28" i="53"/>
  <c r="F24" i="53"/>
  <c r="F20" i="53"/>
  <c r="C28" i="53"/>
  <c r="C24" i="53"/>
  <c r="C20" i="53"/>
  <c r="B24" i="53"/>
  <c r="E28" i="53"/>
  <c r="I28" i="53" s="1"/>
  <c r="E24" i="53"/>
  <c r="I24" i="53" s="1"/>
  <c r="E20" i="53"/>
  <c r="I20" i="53" s="1"/>
  <c r="B28" i="53"/>
  <c r="B20" i="53"/>
  <c r="F31" i="53"/>
  <c r="E31" i="53"/>
  <c r="I31" i="53" s="1"/>
  <c r="E27" i="53"/>
  <c r="I27" i="53" s="1"/>
  <c r="E23" i="53"/>
  <c r="I23" i="53" s="1"/>
  <c r="F26" i="53"/>
  <c r="B19" i="53"/>
  <c r="E26" i="53"/>
  <c r="I26" i="53" s="1"/>
  <c r="C26" i="53"/>
  <c r="F21" i="53"/>
  <c r="B26" i="53"/>
  <c r="F25" i="53"/>
  <c r="F23" i="53"/>
  <c r="B22" i="53"/>
  <c r="F29" i="53"/>
  <c r="F30" i="53"/>
  <c r="F22" i="53"/>
  <c r="B30" i="53"/>
  <c r="C27" i="53"/>
  <c r="C31" i="53"/>
  <c r="C23" i="53"/>
  <c r="B31" i="53"/>
  <c r="B23" i="53"/>
  <c r="C30" i="53"/>
  <c r="E30" i="53"/>
  <c r="I30" i="53" s="1"/>
  <c r="E22" i="53"/>
  <c r="I22" i="53" s="1"/>
  <c r="C22" i="53"/>
  <c r="F27" i="53"/>
  <c r="B27" i="53"/>
  <c r="E40" i="29"/>
  <c r="C30" i="29"/>
  <c r="E28" i="29"/>
  <c r="I28" i="29" s="1"/>
  <c r="E26" i="29"/>
  <c r="I26" i="29" s="1"/>
  <c r="E24" i="29"/>
  <c r="I24" i="29" s="1"/>
  <c r="B24" i="29"/>
  <c r="B19" i="29"/>
  <c r="F25" i="29"/>
  <c r="B23" i="29"/>
  <c r="B30" i="29"/>
  <c r="C28" i="29"/>
  <c r="C26" i="29"/>
  <c r="C24" i="29"/>
  <c r="B28" i="29"/>
  <c r="B22" i="29"/>
  <c r="B17" i="29"/>
  <c r="F27" i="29"/>
  <c r="B25" i="29"/>
  <c r="F29" i="29"/>
  <c r="C29" i="29"/>
  <c r="E27" i="29"/>
  <c r="I27" i="29" s="1"/>
  <c r="E25" i="29"/>
  <c r="I25" i="29" s="1"/>
  <c r="E23" i="29"/>
  <c r="I23" i="29" s="1"/>
  <c r="B20" i="29"/>
  <c r="B29" i="29"/>
  <c r="C27" i="29"/>
  <c r="C25" i="29"/>
  <c r="C23" i="29"/>
  <c r="F30" i="29"/>
  <c r="B21" i="29"/>
  <c r="E30" i="29"/>
  <c r="I30" i="29" s="1"/>
  <c r="F28" i="29"/>
  <c r="F26" i="29"/>
  <c r="F24" i="29"/>
  <c r="B26" i="29"/>
  <c r="E29" i="29"/>
  <c r="I29" i="29" s="1"/>
  <c r="F23" i="29"/>
  <c r="B27" i="29"/>
  <c r="B18" i="29"/>
  <c r="D15" i="32"/>
  <c r="C12" i="35" s="1"/>
  <c r="D26" i="32"/>
  <c r="E26" i="32" s="1"/>
  <c r="D9" i="32"/>
  <c r="C6" i="35" s="1"/>
  <c r="D27" i="32"/>
  <c r="E27" i="32" s="1"/>
  <c r="D10" i="32"/>
  <c r="C7" i="35" s="1"/>
  <c r="D30" i="32"/>
  <c r="E30" i="32" s="1"/>
  <c r="F30" i="51"/>
  <c r="B30" i="37"/>
  <c r="C30" i="37"/>
  <c r="E30" i="37"/>
  <c r="I30" i="37" s="1"/>
  <c r="B30" i="47"/>
  <c r="F30" i="37"/>
  <c r="C30" i="47"/>
  <c r="B30" i="51"/>
  <c r="E30" i="47"/>
  <c r="I30" i="47" s="1"/>
  <c r="C30" i="51"/>
  <c r="F30" i="47"/>
  <c r="E30" i="51"/>
  <c r="I30" i="51" s="1"/>
  <c r="G20" i="26"/>
  <c r="E33" i="26"/>
  <c r="G33" i="26" s="1"/>
  <c r="H17" i="2"/>
  <c r="B22" i="19"/>
  <c r="E21" i="51"/>
  <c r="I21" i="51" s="1"/>
  <c r="F24" i="51"/>
  <c r="F27" i="51"/>
  <c r="F21" i="51"/>
  <c r="C25" i="51"/>
  <c r="E29" i="51"/>
  <c r="I29" i="51" s="1"/>
  <c r="E22" i="51"/>
  <c r="I22" i="51" s="1"/>
  <c r="E25" i="51"/>
  <c r="I25" i="51" s="1"/>
  <c r="F29" i="51"/>
  <c r="C29" i="47"/>
  <c r="F30" i="19"/>
  <c r="F22" i="19"/>
  <c r="E27" i="19"/>
  <c r="I27" i="19" s="1"/>
  <c r="C24" i="19"/>
  <c r="B29" i="19"/>
  <c r="B21" i="19"/>
  <c r="B27" i="51"/>
  <c r="B25" i="51"/>
  <c r="B23" i="51"/>
  <c r="B21" i="51"/>
  <c r="B19" i="51"/>
  <c r="B17" i="51"/>
  <c r="F29" i="19"/>
  <c r="E26" i="19"/>
  <c r="I26" i="19" s="1"/>
  <c r="C23" i="19"/>
  <c r="B28" i="19"/>
  <c r="B20" i="19"/>
  <c r="F28" i="19"/>
  <c r="E25" i="19"/>
  <c r="I25" i="19" s="1"/>
  <c r="C30" i="19"/>
  <c r="C22" i="19"/>
  <c r="B27" i="19"/>
  <c r="B19" i="19"/>
  <c r="F27" i="19"/>
  <c r="E24" i="19"/>
  <c r="I24" i="19" s="1"/>
  <c r="C29" i="19"/>
  <c r="B26" i="19"/>
  <c r="B18" i="19"/>
  <c r="C29" i="51"/>
  <c r="C26" i="51"/>
  <c r="C24" i="51"/>
  <c r="C22" i="51"/>
  <c r="C20" i="51"/>
  <c r="F26" i="19"/>
  <c r="E23" i="19"/>
  <c r="I23" i="19" s="1"/>
  <c r="C28" i="19"/>
  <c r="B25" i="19"/>
  <c r="B29" i="51"/>
  <c r="B26" i="51"/>
  <c r="B24" i="51"/>
  <c r="B22" i="51"/>
  <c r="B20" i="51"/>
  <c r="B18" i="51"/>
  <c r="F25" i="19"/>
  <c r="E30" i="19"/>
  <c r="I30" i="19" s="1"/>
  <c r="E22" i="19"/>
  <c r="I22" i="19" s="1"/>
  <c r="C27" i="19"/>
  <c r="B24" i="19"/>
  <c r="F24" i="19"/>
  <c r="E29" i="19"/>
  <c r="I29" i="19" s="1"/>
  <c r="C26" i="19"/>
  <c r="B23" i="19"/>
  <c r="F22" i="51"/>
  <c r="F25" i="51"/>
  <c r="B30" i="19"/>
  <c r="D1302" i="33"/>
  <c r="C23" i="51"/>
  <c r="E26" i="51"/>
  <c r="I26" i="51" s="1"/>
  <c r="C25" i="19"/>
  <c r="E20" i="51"/>
  <c r="I20" i="51" s="1"/>
  <c r="E23" i="51"/>
  <c r="I23" i="51" s="1"/>
  <c r="F26" i="51"/>
  <c r="F20" i="51"/>
  <c r="F23" i="51"/>
  <c r="C27" i="51"/>
  <c r="E28" i="19"/>
  <c r="I28" i="19" s="1"/>
  <c r="C21" i="51"/>
  <c r="E24" i="51"/>
  <c r="I24" i="51" s="1"/>
  <c r="E27" i="51"/>
  <c r="I27" i="51" s="1"/>
  <c r="F23" i="19"/>
  <c r="H43" i="16"/>
  <c r="C16" i="35"/>
  <c r="C17" i="35"/>
  <c r="C10" i="35"/>
  <c r="E19" i="47"/>
  <c r="I19" i="47" s="1"/>
  <c r="E21" i="47"/>
  <c r="I21" i="47" s="1"/>
  <c r="E23" i="47"/>
  <c r="I23" i="47" s="1"/>
  <c r="E25" i="47"/>
  <c r="I25" i="47" s="1"/>
  <c r="E27" i="47"/>
  <c r="I27" i="47" s="1"/>
  <c r="E29" i="47"/>
  <c r="I29" i="47" s="1"/>
  <c r="F19" i="47"/>
  <c r="F21" i="47"/>
  <c r="F23" i="47"/>
  <c r="F25" i="47"/>
  <c r="F27" i="47"/>
  <c r="F29" i="47"/>
  <c r="B18" i="47"/>
  <c r="B20" i="47"/>
  <c r="B22" i="47"/>
  <c r="B24" i="47"/>
  <c r="B26" i="47"/>
  <c r="B28" i="47"/>
  <c r="C20" i="47"/>
  <c r="C22" i="47"/>
  <c r="C24" i="47"/>
  <c r="C26" i="47"/>
  <c r="C28" i="47"/>
  <c r="E20" i="47"/>
  <c r="I20" i="47" s="1"/>
  <c r="E22" i="47"/>
  <c r="I22" i="47" s="1"/>
  <c r="E24" i="47"/>
  <c r="I24" i="47" s="1"/>
  <c r="E26" i="47"/>
  <c r="I26" i="47" s="1"/>
  <c r="E28" i="47"/>
  <c r="I28" i="47" s="1"/>
  <c r="F20" i="47"/>
  <c r="F22" i="47"/>
  <c r="F24" i="47"/>
  <c r="F26" i="47"/>
  <c r="F28" i="47"/>
  <c r="B17" i="47"/>
  <c r="B19" i="47"/>
  <c r="B21" i="47"/>
  <c r="B23" i="47"/>
  <c r="B25" i="47"/>
  <c r="B27" i="47"/>
  <c r="B29" i="47"/>
  <c r="C19" i="47"/>
  <c r="C21" i="47"/>
  <c r="C23" i="47"/>
  <c r="C25" i="47"/>
  <c r="C27" i="47"/>
  <c r="H20" i="47"/>
  <c r="H29" i="47"/>
  <c r="H17" i="47"/>
  <c r="H26" i="47"/>
  <c r="H21" i="47"/>
  <c r="H23" i="47"/>
  <c r="H22" i="47"/>
  <c r="H25" i="47"/>
  <c r="H28" i="47"/>
  <c r="H19" i="47"/>
  <c r="H24" i="47"/>
  <c r="H27" i="47"/>
  <c r="H18" i="47"/>
  <c r="H23" i="2"/>
  <c r="H24" i="2"/>
  <c r="H25" i="2"/>
  <c r="H18" i="2"/>
  <c r="H26" i="2"/>
  <c r="H19" i="2"/>
  <c r="H27" i="2"/>
  <c r="H20" i="2"/>
  <c r="H28" i="2"/>
  <c r="H21" i="2"/>
  <c r="H29" i="2"/>
  <c r="H22" i="2"/>
  <c r="D27" i="33"/>
  <c r="D1061" i="33"/>
  <c r="E952" i="33"/>
  <c r="E849" i="33"/>
  <c r="E827" i="33"/>
  <c r="F351" i="33"/>
  <c r="E294" i="33"/>
  <c r="D208" i="33"/>
  <c r="E1831" i="33"/>
  <c r="E295" i="33"/>
  <c r="E259" i="33"/>
  <c r="C1996" i="33"/>
  <c r="C1894" i="33"/>
  <c r="E1562" i="33"/>
  <c r="D1320" i="33"/>
  <c r="C2001" i="34"/>
  <c r="F1872" i="33"/>
  <c r="C1301" i="33"/>
  <c r="E1302" i="33"/>
  <c r="F1302" i="33"/>
  <c r="D1301" i="33"/>
  <c r="B29" i="37"/>
  <c r="C27" i="37"/>
  <c r="C29" i="37"/>
  <c r="B17" i="37"/>
  <c r="E27" i="37"/>
  <c r="I27" i="37" s="1"/>
  <c r="E29" i="37"/>
  <c r="I29" i="37" s="1"/>
  <c r="E1301" i="33"/>
  <c r="B18" i="37"/>
  <c r="F27" i="37"/>
  <c r="F29" i="37"/>
  <c r="B19" i="37"/>
  <c r="B24" i="37"/>
  <c r="B26" i="37"/>
  <c r="B28" i="37"/>
  <c r="B20" i="37"/>
  <c r="C28" i="37"/>
  <c r="B21" i="37"/>
  <c r="E28" i="37"/>
  <c r="I28" i="37" s="1"/>
  <c r="B22" i="37"/>
  <c r="F28" i="37"/>
  <c r="B23" i="37"/>
  <c r="B25" i="37"/>
  <c r="B27" i="37"/>
  <c r="F30" i="16"/>
  <c r="E30" i="16"/>
  <c r="I30" i="16" s="1"/>
  <c r="C30" i="16"/>
  <c r="B30" i="16"/>
  <c r="F29" i="16"/>
  <c r="E29" i="16"/>
  <c r="I29" i="16" s="1"/>
  <c r="C29" i="16"/>
  <c r="B29" i="16"/>
  <c r="F28" i="16"/>
  <c r="E28" i="16"/>
  <c r="I28" i="16" s="1"/>
  <c r="C28" i="16"/>
  <c r="B28" i="16"/>
  <c r="F27" i="16"/>
  <c r="E27" i="16"/>
  <c r="I27" i="16" s="1"/>
  <c r="C27" i="16"/>
  <c r="B27" i="16"/>
  <c r="F26" i="16"/>
  <c r="E26" i="16"/>
  <c r="I26" i="16" s="1"/>
  <c r="C26" i="16"/>
  <c r="B26" i="16"/>
  <c r="F25" i="16"/>
  <c r="E25" i="16"/>
  <c r="I25" i="16" s="1"/>
  <c r="C25" i="16"/>
  <c r="B25" i="16"/>
  <c r="F24" i="16"/>
  <c r="E24" i="16"/>
  <c r="I24" i="16" s="1"/>
  <c r="C24" i="16"/>
  <c r="B24" i="16"/>
  <c r="F23" i="16"/>
  <c r="E23" i="16"/>
  <c r="I23" i="16" s="1"/>
  <c r="C23" i="16"/>
  <c r="B23" i="16"/>
  <c r="F22" i="16"/>
  <c r="E22" i="16"/>
  <c r="I22" i="16" s="1"/>
  <c r="C22" i="16"/>
  <c r="B22" i="16"/>
  <c r="F21" i="16"/>
  <c r="E21" i="16"/>
  <c r="I21" i="16" s="1"/>
  <c r="C21" i="16"/>
  <c r="B21" i="16"/>
  <c r="B20" i="16"/>
  <c r="B19" i="16"/>
  <c r="B18" i="16"/>
  <c r="B17" i="16"/>
  <c r="F30" i="20"/>
  <c r="E30" i="20"/>
  <c r="I30" i="20" s="1"/>
  <c r="C30" i="20"/>
  <c r="B30" i="20"/>
  <c r="F29" i="20"/>
  <c r="E29" i="20"/>
  <c r="I29" i="20" s="1"/>
  <c r="C29" i="20"/>
  <c r="B29" i="20"/>
  <c r="F28" i="20"/>
  <c r="E28" i="20"/>
  <c r="I28" i="20" s="1"/>
  <c r="C28" i="20"/>
  <c r="B28" i="20"/>
  <c r="F27" i="20"/>
  <c r="E27" i="20"/>
  <c r="I27" i="20" s="1"/>
  <c r="C27" i="20"/>
  <c r="B27" i="20"/>
  <c r="F26" i="20"/>
  <c r="E26" i="20"/>
  <c r="I26" i="20" s="1"/>
  <c r="C26" i="20"/>
  <c r="B26" i="20"/>
  <c r="F25" i="20"/>
  <c r="E25" i="20"/>
  <c r="I25" i="20" s="1"/>
  <c r="C25" i="20"/>
  <c r="B25" i="20"/>
  <c r="F24" i="20"/>
  <c r="E24" i="20"/>
  <c r="I24" i="20" s="1"/>
  <c r="C24" i="20"/>
  <c r="B24" i="20"/>
  <c r="F23" i="20"/>
  <c r="E23" i="20"/>
  <c r="I23" i="20" s="1"/>
  <c r="C23" i="20"/>
  <c r="B23" i="20"/>
  <c r="F22" i="20"/>
  <c r="E22" i="20"/>
  <c r="I22" i="20" s="1"/>
  <c r="C22" i="20"/>
  <c r="B22" i="20"/>
  <c r="F21" i="20"/>
  <c r="E21" i="20"/>
  <c r="I21" i="20" s="1"/>
  <c r="C21" i="20"/>
  <c r="B21" i="20"/>
  <c r="F20" i="20"/>
  <c r="E20" i="20"/>
  <c r="I20" i="20" s="1"/>
  <c r="C20" i="20"/>
  <c r="B20" i="20"/>
  <c r="B19" i="20"/>
  <c r="B18" i="20"/>
  <c r="B17" i="20"/>
  <c r="F30" i="25"/>
  <c r="E30" i="25"/>
  <c r="I30" i="25" s="1"/>
  <c r="C30" i="25"/>
  <c r="B30" i="25"/>
  <c r="F29" i="25"/>
  <c r="E29" i="25"/>
  <c r="I29" i="25" s="1"/>
  <c r="C29" i="25"/>
  <c r="B29" i="25"/>
  <c r="F28" i="25"/>
  <c r="E28" i="25"/>
  <c r="I28" i="25" s="1"/>
  <c r="C28" i="25"/>
  <c r="B28" i="25"/>
  <c r="F27" i="25"/>
  <c r="E27" i="25"/>
  <c r="I27" i="25" s="1"/>
  <c r="C27" i="25"/>
  <c r="B27" i="25"/>
  <c r="F26" i="25"/>
  <c r="E26" i="25"/>
  <c r="I26" i="25" s="1"/>
  <c r="C26" i="25"/>
  <c r="B26" i="25"/>
  <c r="F25" i="25"/>
  <c r="E25" i="25"/>
  <c r="I25" i="25" s="1"/>
  <c r="C25" i="25"/>
  <c r="B25" i="25"/>
  <c r="F24" i="25"/>
  <c r="E24" i="25"/>
  <c r="I24" i="25" s="1"/>
  <c r="C24" i="25"/>
  <c r="B24" i="25"/>
  <c r="F23" i="25"/>
  <c r="E23" i="25"/>
  <c r="I23" i="25" s="1"/>
  <c r="C23" i="25"/>
  <c r="B23" i="25"/>
  <c r="F22" i="25"/>
  <c r="E22" i="25"/>
  <c r="I22" i="25" s="1"/>
  <c r="C22" i="25"/>
  <c r="B22" i="25"/>
  <c r="F21" i="25"/>
  <c r="E21" i="25"/>
  <c r="I21" i="25" s="1"/>
  <c r="C21" i="25"/>
  <c r="B21" i="25"/>
  <c r="F20" i="25"/>
  <c r="E20" i="25"/>
  <c r="I20" i="25" s="1"/>
  <c r="C20" i="25"/>
  <c r="B20" i="25"/>
  <c r="F19" i="25"/>
  <c r="E19" i="25"/>
  <c r="I19" i="25" s="1"/>
  <c r="C19" i="25"/>
  <c r="B19" i="25"/>
  <c r="F18" i="25"/>
  <c r="E18" i="25"/>
  <c r="I18" i="25" s="1"/>
  <c r="C18" i="25"/>
  <c r="B18" i="25"/>
  <c r="B17" i="25"/>
  <c r="F30" i="27"/>
  <c r="E30" i="27"/>
  <c r="I30" i="27" s="1"/>
  <c r="C30" i="27"/>
  <c r="B30" i="27"/>
  <c r="F29" i="27"/>
  <c r="E29" i="27"/>
  <c r="I29" i="27" s="1"/>
  <c r="C29" i="27"/>
  <c r="B29" i="27"/>
  <c r="F28" i="27"/>
  <c r="E28" i="27"/>
  <c r="I28" i="27" s="1"/>
  <c r="C28" i="27"/>
  <c r="B28" i="27"/>
  <c r="F27" i="27"/>
  <c r="E27" i="27"/>
  <c r="I27" i="27" s="1"/>
  <c r="C27" i="27"/>
  <c r="B27" i="27"/>
  <c r="F26" i="27"/>
  <c r="E26" i="27"/>
  <c r="I26" i="27" s="1"/>
  <c r="C26" i="27"/>
  <c r="B26" i="27"/>
  <c r="F25" i="27"/>
  <c r="E25" i="27"/>
  <c r="I25" i="27" s="1"/>
  <c r="C25" i="27"/>
  <c r="B25" i="27"/>
  <c r="F24" i="27"/>
  <c r="E24" i="27"/>
  <c r="I24" i="27" s="1"/>
  <c r="C24" i="27"/>
  <c r="B24" i="27"/>
  <c r="F23" i="27"/>
  <c r="E23" i="27"/>
  <c r="I23" i="27" s="1"/>
  <c r="C23" i="27"/>
  <c r="B23" i="27"/>
  <c r="F22" i="27"/>
  <c r="E22" i="27"/>
  <c r="I22" i="27" s="1"/>
  <c r="C22" i="27"/>
  <c r="B22" i="27"/>
  <c r="F21" i="27"/>
  <c r="E21" i="27"/>
  <c r="I21" i="27" s="1"/>
  <c r="C21" i="27"/>
  <c r="B21" i="27"/>
  <c r="F20" i="27"/>
  <c r="E20" i="27"/>
  <c r="I20" i="27" s="1"/>
  <c r="C20" i="27"/>
  <c r="B20" i="27"/>
  <c r="F19" i="27"/>
  <c r="E19" i="27"/>
  <c r="I19" i="27" s="1"/>
  <c r="C19" i="27"/>
  <c r="B19" i="27"/>
  <c r="F18" i="27"/>
  <c r="E18" i="27"/>
  <c r="I18" i="27" s="1"/>
  <c r="C18" i="27"/>
  <c r="B18" i="27"/>
  <c r="B17" i="27"/>
  <c r="F30" i="28"/>
  <c r="E30" i="28"/>
  <c r="I30" i="28" s="1"/>
  <c r="C30" i="28"/>
  <c r="B30" i="28"/>
  <c r="F29" i="28"/>
  <c r="E29" i="28"/>
  <c r="I29" i="28" s="1"/>
  <c r="C29" i="28"/>
  <c r="B29" i="28"/>
  <c r="F28" i="28"/>
  <c r="E28" i="28"/>
  <c r="I28" i="28" s="1"/>
  <c r="C28" i="28"/>
  <c r="B28" i="28"/>
  <c r="F27" i="28"/>
  <c r="E27" i="28"/>
  <c r="I27" i="28" s="1"/>
  <c r="C27" i="28"/>
  <c r="B27" i="28"/>
  <c r="F26" i="28"/>
  <c r="E26" i="28"/>
  <c r="I26" i="28" s="1"/>
  <c r="C26" i="28"/>
  <c r="B26" i="28"/>
  <c r="F25" i="28"/>
  <c r="E25" i="28"/>
  <c r="I25" i="28" s="1"/>
  <c r="C25" i="28"/>
  <c r="B25" i="28"/>
  <c r="F24" i="28"/>
  <c r="E24" i="28"/>
  <c r="I24" i="28" s="1"/>
  <c r="C24" i="28"/>
  <c r="B24" i="28"/>
  <c r="F23" i="28"/>
  <c r="E23" i="28"/>
  <c r="I23" i="28" s="1"/>
  <c r="C23" i="28"/>
  <c r="B23" i="28"/>
  <c r="F22" i="28"/>
  <c r="E22" i="28"/>
  <c r="I22" i="28" s="1"/>
  <c r="C22" i="28"/>
  <c r="B22" i="28"/>
  <c r="F21" i="28"/>
  <c r="E21" i="28"/>
  <c r="I21" i="28" s="1"/>
  <c r="C21" i="28"/>
  <c r="B21" i="28"/>
  <c r="F20" i="28"/>
  <c r="E20" i="28"/>
  <c r="I20" i="28" s="1"/>
  <c r="C20" i="28"/>
  <c r="B20" i="28"/>
  <c r="B19" i="28"/>
  <c r="B18" i="28"/>
  <c r="B17" i="28"/>
  <c r="B17" i="19"/>
  <c r="F30" i="26"/>
  <c r="E30" i="26"/>
  <c r="I30" i="26" s="1"/>
  <c r="C30" i="26"/>
  <c r="B30" i="26"/>
  <c r="F29" i="26"/>
  <c r="E29" i="26"/>
  <c r="I29" i="26" s="1"/>
  <c r="C29" i="26"/>
  <c r="B29" i="26"/>
  <c r="F28" i="26"/>
  <c r="E28" i="26"/>
  <c r="I28" i="26" s="1"/>
  <c r="C28" i="26"/>
  <c r="B28" i="26"/>
  <c r="F27" i="26"/>
  <c r="E27" i="26"/>
  <c r="I27" i="26" s="1"/>
  <c r="C27" i="26"/>
  <c r="B27" i="26"/>
  <c r="F26" i="26"/>
  <c r="E26" i="26"/>
  <c r="I26" i="26" s="1"/>
  <c r="C26" i="26"/>
  <c r="B26" i="26"/>
  <c r="F25" i="26"/>
  <c r="E25" i="26"/>
  <c r="I25" i="26" s="1"/>
  <c r="C25" i="26"/>
  <c r="B25" i="26"/>
  <c r="F24" i="26"/>
  <c r="E24" i="26"/>
  <c r="I24" i="26" s="1"/>
  <c r="C24" i="26"/>
  <c r="B24" i="26"/>
  <c r="F23" i="26"/>
  <c r="E23" i="26"/>
  <c r="I23" i="26" s="1"/>
  <c r="C23" i="26"/>
  <c r="B23" i="26"/>
  <c r="F22" i="26"/>
  <c r="E22" i="26"/>
  <c r="I22" i="26" s="1"/>
  <c r="C22" i="26"/>
  <c r="B22" i="26"/>
  <c r="F21" i="26"/>
  <c r="E21" i="26"/>
  <c r="I21" i="26" s="1"/>
  <c r="C21" i="26"/>
  <c r="B21" i="26"/>
  <c r="B20" i="26"/>
  <c r="B19" i="26"/>
  <c r="B18" i="26"/>
  <c r="B17" i="26"/>
  <c r="F30" i="14"/>
  <c r="E30" i="14"/>
  <c r="I30" i="14" s="1"/>
  <c r="C30" i="14"/>
  <c r="B30" i="14"/>
  <c r="F29" i="14"/>
  <c r="E29" i="14"/>
  <c r="I29" i="14" s="1"/>
  <c r="C29" i="14"/>
  <c r="B29" i="14"/>
  <c r="F28" i="14"/>
  <c r="E28" i="14"/>
  <c r="I28" i="14" s="1"/>
  <c r="C28" i="14"/>
  <c r="B28" i="14"/>
  <c r="F27" i="14"/>
  <c r="E27" i="14"/>
  <c r="I27" i="14" s="1"/>
  <c r="C27" i="14"/>
  <c r="B27" i="14"/>
  <c r="F26" i="14"/>
  <c r="E26" i="14"/>
  <c r="I26" i="14" s="1"/>
  <c r="C26" i="14"/>
  <c r="B26" i="14"/>
  <c r="F25" i="14"/>
  <c r="E25" i="14"/>
  <c r="I25" i="14" s="1"/>
  <c r="C25" i="14"/>
  <c r="B25" i="14"/>
  <c r="F24" i="14"/>
  <c r="E24" i="14"/>
  <c r="I24" i="14" s="1"/>
  <c r="C24" i="14"/>
  <c r="B24" i="14"/>
  <c r="B23" i="14"/>
  <c r="B22" i="14"/>
  <c r="B21" i="14"/>
  <c r="B20" i="14"/>
  <c r="B19" i="14"/>
  <c r="B18" i="14"/>
  <c r="B17" i="14"/>
  <c r="F30" i="30"/>
  <c r="E30" i="30"/>
  <c r="I30" i="30" s="1"/>
  <c r="C30" i="30"/>
  <c r="B30" i="30"/>
  <c r="F29" i="30"/>
  <c r="E29" i="30"/>
  <c r="I29" i="30" s="1"/>
  <c r="C29" i="30"/>
  <c r="B29" i="30"/>
  <c r="F28" i="30"/>
  <c r="E28" i="30"/>
  <c r="I28" i="30" s="1"/>
  <c r="C28" i="30"/>
  <c r="B28" i="30"/>
  <c r="F27" i="30"/>
  <c r="E27" i="30"/>
  <c r="I27" i="30" s="1"/>
  <c r="C27" i="30"/>
  <c r="B27" i="30"/>
  <c r="F26" i="30"/>
  <c r="E26" i="30"/>
  <c r="I26" i="30" s="1"/>
  <c r="C26" i="30"/>
  <c r="B26" i="30"/>
  <c r="F25" i="30"/>
  <c r="E25" i="30"/>
  <c r="I25" i="30" s="1"/>
  <c r="C25" i="30"/>
  <c r="B25" i="30"/>
  <c r="F24" i="30"/>
  <c r="E24" i="30"/>
  <c r="I24" i="30" s="1"/>
  <c r="C24" i="30"/>
  <c r="B24" i="30"/>
  <c r="F23" i="30"/>
  <c r="E23" i="30"/>
  <c r="I23" i="30" s="1"/>
  <c r="C23" i="30"/>
  <c r="B23" i="30"/>
  <c r="F22" i="30"/>
  <c r="E22" i="30"/>
  <c r="I22" i="30" s="1"/>
  <c r="C22" i="30"/>
  <c r="B22" i="30"/>
  <c r="F21" i="30"/>
  <c r="E21" i="30"/>
  <c r="I21" i="30" s="1"/>
  <c r="C21" i="30"/>
  <c r="B21" i="30"/>
  <c r="B20" i="30"/>
  <c r="B19" i="30"/>
  <c r="B18" i="30"/>
  <c r="B17" i="30"/>
  <c r="F30" i="15"/>
  <c r="E30" i="15"/>
  <c r="I30" i="15" s="1"/>
  <c r="C30" i="15"/>
  <c r="B30" i="15"/>
  <c r="F29" i="15"/>
  <c r="E29" i="15"/>
  <c r="I29" i="15" s="1"/>
  <c r="C29" i="15"/>
  <c r="B29" i="15"/>
  <c r="F28" i="15"/>
  <c r="E28" i="15"/>
  <c r="I28" i="15" s="1"/>
  <c r="C28" i="15"/>
  <c r="B28" i="15"/>
  <c r="F27" i="15"/>
  <c r="E27" i="15"/>
  <c r="I27" i="15" s="1"/>
  <c r="C27" i="15"/>
  <c r="B27" i="15"/>
  <c r="F26" i="15"/>
  <c r="E26" i="15"/>
  <c r="I26" i="15" s="1"/>
  <c r="C26" i="15"/>
  <c r="B26" i="15"/>
  <c r="F25" i="15"/>
  <c r="E25" i="15"/>
  <c r="I25" i="15" s="1"/>
  <c r="C25" i="15"/>
  <c r="B25" i="15"/>
  <c r="F24" i="15"/>
  <c r="E24" i="15"/>
  <c r="I24" i="15" s="1"/>
  <c r="C24" i="15"/>
  <c r="B24" i="15"/>
  <c r="B23" i="15"/>
  <c r="B22" i="15"/>
  <c r="B21" i="15"/>
  <c r="B20" i="15"/>
  <c r="B19" i="15"/>
  <c r="B18" i="15"/>
  <c r="B17" i="15"/>
  <c r="F30" i="24"/>
  <c r="E30" i="24"/>
  <c r="I30" i="24" s="1"/>
  <c r="C30" i="24"/>
  <c r="B30" i="24"/>
  <c r="F29" i="24"/>
  <c r="E29" i="24"/>
  <c r="I29" i="24" s="1"/>
  <c r="C29" i="24"/>
  <c r="B29" i="24"/>
  <c r="F28" i="24"/>
  <c r="E28" i="24"/>
  <c r="I28" i="24" s="1"/>
  <c r="C28" i="24"/>
  <c r="B28" i="24"/>
  <c r="F27" i="24"/>
  <c r="E27" i="24"/>
  <c r="I27" i="24" s="1"/>
  <c r="C27" i="24"/>
  <c r="B27" i="24"/>
  <c r="F26" i="24"/>
  <c r="E26" i="24"/>
  <c r="I26" i="24" s="1"/>
  <c r="C26" i="24"/>
  <c r="B26" i="24"/>
  <c r="F25" i="24"/>
  <c r="E25" i="24"/>
  <c r="I25" i="24" s="1"/>
  <c r="C25" i="24"/>
  <c r="B25" i="24"/>
  <c r="F24" i="24"/>
  <c r="E24" i="24"/>
  <c r="I24" i="24" s="1"/>
  <c r="C24" i="24"/>
  <c r="B24" i="24"/>
  <c r="F23" i="24"/>
  <c r="E23" i="24"/>
  <c r="I23" i="24" s="1"/>
  <c r="C23" i="24"/>
  <c r="B23" i="24"/>
  <c r="F22" i="24"/>
  <c r="E22" i="24"/>
  <c r="I22" i="24" s="1"/>
  <c r="C22" i="24"/>
  <c r="B22" i="24"/>
  <c r="F21" i="24"/>
  <c r="E21" i="24"/>
  <c r="I21" i="24" s="1"/>
  <c r="C21" i="24"/>
  <c r="B21" i="24"/>
  <c r="F20" i="24"/>
  <c r="E20" i="24"/>
  <c r="I20" i="24" s="1"/>
  <c r="C20" i="24"/>
  <c r="B20" i="24"/>
  <c r="F19" i="24"/>
  <c r="E19" i="24"/>
  <c r="I19" i="24" s="1"/>
  <c r="C19" i="24"/>
  <c r="B19" i="24"/>
  <c r="F18" i="24"/>
  <c r="E18" i="24"/>
  <c r="I18" i="24" s="1"/>
  <c r="C18" i="24"/>
  <c r="B18" i="24"/>
  <c r="B17" i="24"/>
  <c r="F30" i="23"/>
  <c r="E30" i="23"/>
  <c r="I30" i="23" s="1"/>
  <c r="C30" i="23"/>
  <c r="B30" i="23"/>
  <c r="F29" i="23"/>
  <c r="E29" i="23"/>
  <c r="I29" i="23" s="1"/>
  <c r="C29" i="23"/>
  <c r="B29" i="23"/>
  <c r="F28" i="23"/>
  <c r="E28" i="23"/>
  <c r="I28" i="23" s="1"/>
  <c r="C28" i="23"/>
  <c r="B28" i="23"/>
  <c r="F27" i="23"/>
  <c r="E27" i="23"/>
  <c r="I27" i="23" s="1"/>
  <c r="C27" i="23"/>
  <c r="B27" i="23"/>
  <c r="F26" i="23"/>
  <c r="E26" i="23"/>
  <c r="I26" i="23" s="1"/>
  <c r="C26" i="23"/>
  <c r="B26" i="23"/>
  <c r="F25" i="23"/>
  <c r="E25" i="23"/>
  <c r="I25" i="23" s="1"/>
  <c r="C25" i="23"/>
  <c r="B25" i="23"/>
  <c r="F24" i="23"/>
  <c r="E24" i="23"/>
  <c r="I24" i="23" s="1"/>
  <c r="C24" i="23"/>
  <c r="B24" i="23"/>
  <c r="F23" i="23"/>
  <c r="E23" i="23"/>
  <c r="I23" i="23" s="1"/>
  <c r="C23" i="23"/>
  <c r="B23" i="23"/>
  <c r="F22" i="23"/>
  <c r="E22" i="23"/>
  <c r="I22" i="23" s="1"/>
  <c r="C22" i="23"/>
  <c r="B22" i="23"/>
  <c r="F21" i="23"/>
  <c r="E21" i="23"/>
  <c r="I21" i="23" s="1"/>
  <c r="C21" i="23"/>
  <c r="B21" i="23"/>
  <c r="F20" i="23"/>
  <c r="E20" i="23"/>
  <c r="I20" i="23" s="1"/>
  <c r="C20" i="23"/>
  <c r="B20" i="23"/>
  <c r="F19" i="23"/>
  <c r="E19" i="23"/>
  <c r="I19" i="23" s="1"/>
  <c r="C19" i="23"/>
  <c r="B19" i="23"/>
  <c r="F18" i="23"/>
  <c r="E18" i="23"/>
  <c r="I18" i="23" s="1"/>
  <c r="C18" i="23"/>
  <c r="B18" i="23"/>
  <c r="B17" i="23"/>
  <c r="F31" i="22"/>
  <c r="E31" i="22"/>
  <c r="I31" i="22" s="1"/>
  <c r="C31" i="22"/>
  <c r="B31" i="22"/>
  <c r="F30" i="22"/>
  <c r="E30" i="22"/>
  <c r="I30" i="22" s="1"/>
  <c r="C30" i="22"/>
  <c r="B30" i="22"/>
  <c r="F29" i="22"/>
  <c r="E29" i="22"/>
  <c r="I29" i="22" s="1"/>
  <c r="C29" i="22"/>
  <c r="B29" i="22"/>
  <c r="F28" i="22"/>
  <c r="E28" i="22"/>
  <c r="I28" i="22" s="1"/>
  <c r="C28" i="22"/>
  <c r="B28" i="22"/>
  <c r="F27" i="22"/>
  <c r="E27" i="22"/>
  <c r="I27" i="22" s="1"/>
  <c r="C27" i="22"/>
  <c r="B27" i="22"/>
  <c r="F26" i="22"/>
  <c r="E26" i="22"/>
  <c r="I26" i="22" s="1"/>
  <c r="C26" i="22"/>
  <c r="B26" i="22"/>
  <c r="F25" i="22"/>
  <c r="E25" i="22"/>
  <c r="I25" i="22" s="1"/>
  <c r="C25" i="22"/>
  <c r="B25" i="22"/>
  <c r="F24" i="22"/>
  <c r="E24" i="22"/>
  <c r="I24" i="22" s="1"/>
  <c r="C24" i="22"/>
  <c r="B24" i="22"/>
  <c r="F23" i="22"/>
  <c r="E23" i="22"/>
  <c r="I23" i="22" s="1"/>
  <c r="C23" i="22"/>
  <c r="B23" i="22"/>
  <c r="F22" i="22"/>
  <c r="E22" i="22"/>
  <c r="I22" i="22" s="1"/>
  <c r="C22" i="22"/>
  <c r="B22" i="22"/>
  <c r="F21" i="22"/>
  <c r="E21" i="22"/>
  <c r="I21" i="22" s="1"/>
  <c r="C21" i="22"/>
  <c r="B21" i="22"/>
  <c r="F20" i="22"/>
  <c r="E20" i="22"/>
  <c r="I20" i="22" s="1"/>
  <c r="C20" i="22"/>
  <c r="B20" i="22"/>
  <c r="B19" i="22"/>
  <c r="B18" i="22"/>
  <c r="C43" i="16"/>
  <c r="D43" i="16"/>
  <c r="F30" i="7"/>
  <c r="E30" i="7"/>
  <c r="I30" i="7" s="1"/>
  <c r="C30" i="7"/>
  <c r="B30" i="7"/>
  <c r="F29" i="7"/>
  <c r="E29" i="7"/>
  <c r="I29" i="7" s="1"/>
  <c r="C29" i="7"/>
  <c r="B29" i="7"/>
  <c r="F28" i="7"/>
  <c r="E28" i="7"/>
  <c r="I28" i="7" s="1"/>
  <c r="C28" i="7"/>
  <c r="B28" i="7"/>
  <c r="F27" i="7"/>
  <c r="E27" i="7"/>
  <c r="I27" i="7" s="1"/>
  <c r="C27" i="7"/>
  <c r="B27" i="7"/>
  <c r="F26" i="7"/>
  <c r="E26" i="7"/>
  <c r="I26" i="7" s="1"/>
  <c r="C26" i="7"/>
  <c r="B26" i="7"/>
  <c r="F25" i="7"/>
  <c r="E25" i="7"/>
  <c r="I25" i="7" s="1"/>
  <c r="C25" i="7"/>
  <c r="B25" i="7"/>
  <c r="F24" i="7"/>
  <c r="E24" i="7"/>
  <c r="I24" i="7" s="1"/>
  <c r="C24" i="7"/>
  <c r="B24" i="7"/>
  <c r="F23" i="7"/>
  <c r="E23" i="7"/>
  <c r="I23" i="7" s="1"/>
  <c r="C23" i="7"/>
  <c r="B23" i="7"/>
  <c r="F22" i="7"/>
  <c r="E22" i="7"/>
  <c r="I22" i="7" s="1"/>
  <c r="C22" i="7"/>
  <c r="B22" i="7"/>
  <c r="F21" i="7"/>
  <c r="E21" i="7"/>
  <c r="I21" i="7" s="1"/>
  <c r="C21" i="7"/>
  <c r="B21" i="7"/>
  <c r="B20" i="7"/>
  <c r="B19" i="7"/>
  <c r="B18" i="7"/>
  <c r="B17" i="7"/>
  <c r="F30" i="5"/>
  <c r="E30" i="5"/>
  <c r="I30" i="5" s="1"/>
  <c r="C30" i="5"/>
  <c r="B30" i="5"/>
  <c r="F29" i="5"/>
  <c r="E29" i="5"/>
  <c r="I29" i="5" s="1"/>
  <c r="C29" i="5"/>
  <c r="B29" i="5"/>
  <c r="F28" i="5"/>
  <c r="E28" i="5"/>
  <c r="I28" i="5" s="1"/>
  <c r="C28" i="5"/>
  <c r="B28" i="5"/>
  <c r="F27" i="5"/>
  <c r="E27" i="5"/>
  <c r="I27" i="5" s="1"/>
  <c r="C27" i="5"/>
  <c r="B27" i="5"/>
  <c r="F26" i="5"/>
  <c r="E26" i="5"/>
  <c r="I26" i="5" s="1"/>
  <c r="C26" i="5"/>
  <c r="B26" i="5"/>
  <c r="F25" i="5"/>
  <c r="E25" i="5"/>
  <c r="I25" i="5" s="1"/>
  <c r="C25" i="5"/>
  <c r="B25" i="5"/>
  <c r="F24" i="5"/>
  <c r="E24" i="5"/>
  <c r="I24" i="5" s="1"/>
  <c r="C24" i="5"/>
  <c r="B24" i="5"/>
  <c r="F23" i="5"/>
  <c r="E23" i="5"/>
  <c r="I23" i="5" s="1"/>
  <c r="C23" i="5"/>
  <c r="B23" i="5"/>
  <c r="F22" i="5"/>
  <c r="E22" i="5"/>
  <c r="I22" i="5" s="1"/>
  <c r="C22" i="5"/>
  <c r="B22" i="5"/>
  <c r="F21" i="5"/>
  <c r="E21" i="5"/>
  <c r="I21" i="5" s="1"/>
  <c r="C21" i="5"/>
  <c r="B21" i="5"/>
  <c r="B20" i="5"/>
  <c r="B19" i="5"/>
  <c r="B18" i="5"/>
  <c r="B17" i="5"/>
  <c r="F30" i="21"/>
  <c r="E30" i="21"/>
  <c r="I30" i="21" s="1"/>
  <c r="C30" i="21"/>
  <c r="B30" i="21"/>
  <c r="F29" i="21"/>
  <c r="E29" i="21"/>
  <c r="I29" i="21" s="1"/>
  <c r="C29" i="21"/>
  <c r="B29" i="21"/>
  <c r="F28" i="21"/>
  <c r="E28" i="21"/>
  <c r="I28" i="21" s="1"/>
  <c r="C28" i="21"/>
  <c r="B28" i="21"/>
  <c r="F27" i="21"/>
  <c r="E27" i="21"/>
  <c r="I27" i="21" s="1"/>
  <c r="C27" i="21"/>
  <c r="B27" i="21"/>
  <c r="F26" i="21"/>
  <c r="E26" i="21"/>
  <c r="I26" i="21" s="1"/>
  <c r="C26" i="21"/>
  <c r="B26" i="21"/>
  <c r="F25" i="21"/>
  <c r="E25" i="21"/>
  <c r="I25" i="21" s="1"/>
  <c r="C25" i="21"/>
  <c r="B25" i="21"/>
  <c r="F24" i="21"/>
  <c r="E24" i="21"/>
  <c r="I24" i="21" s="1"/>
  <c r="C24" i="21"/>
  <c r="B24" i="21"/>
  <c r="F23" i="21"/>
  <c r="E23" i="21"/>
  <c r="I23" i="21" s="1"/>
  <c r="C23" i="21"/>
  <c r="B23" i="21"/>
  <c r="F22" i="21"/>
  <c r="E22" i="21"/>
  <c r="I22" i="21" s="1"/>
  <c r="C22" i="21"/>
  <c r="B22" i="21"/>
  <c r="F21" i="21"/>
  <c r="E21" i="21"/>
  <c r="I21" i="21" s="1"/>
  <c r="C21" i="21"/>
  <c r="B21" i="21"/>
  <c r="B20" i="21"/>
  <c r="B19" i="21"/>
  <c r="B18" i="21"/>
  <c r="B17" i="21"/>
  <c r="F30" i="2"/>
  <c r="F29" i="2"/>
  <c r="F28" i="2"/>
  <c r="F27" i="2"/>
  <c r="F26" i="2"/>
  <c r="F25" i="2"/>
  <c r="F24" i="2"/>
  <c r="E30" i="2"/>
  <c r="I30" i="2" s="1"/>
  <c r="E29" i="2"/>
  <c r="I29" i="2" s="1"/>
  <c r="E28" i="2"/>
  <c r="I28" i="2" s="1"/>
  <c r="E27" i="2"/>
  <c r="I27" i="2" s="1"/>
  <c r="E26" i="2"/>
  <c r="I26" i="2" s="1"/>
  <c r="E25" i="2"/>
  <c r="I25" i="2" s="1"/>
  <c r="E24" i="2"/>
  <c r="I24" i="2" s="1"/>
  <c r="C30" i="2"/>
  <c r="C29" i="2"/>
  <c r="C28" i="2"/>
  <c r="C27" i="2"/>
  <c r="C26" i="2"/>
  <c r="C25" i="2"/>
  <c r="C24" i="2"/>
  <c r="B22" i="2"/>
  <c r="B30" i="2"/>
  <c r="B29" i="2"/>
  <c r="B28" i="2"/>
  <c r="B27" i="2"/>
  <c r="B26" i="2"/>
  <c r="B25" i="2"/>
  <c r="B24" i="2"/>
  <c r="B23" i="2"/>
  <c r="B21" i="2"/>
  <c r="B20" i="2"/>
  <c r="B19" i="2"/>
  <c r="B18" i="2"/>
  <c r="B17" i="2"/>
  <c r="D16" i="34"/>
  <c r="D13" i="34"/>
  <c r="D10" i="34"/>
  <c r="D7" i="34"/>
  <c r="D4" i="34"/>
  <c r="D15" i="34"/>
  <c r="D12" i="34"/>
  <c r="D9" i="34"/>
  <c r="D6" i="34"/>
  <c r="D3" i="34"/>
  <c r="D14" i="34"/>
  <c r="D11" i="34"/>
  <c r="D8" i="34"/>
  <c r="D5" i="34"/>
  <c r="E1817" i="33"/>
  <c r="E1811" i="33"/>
  <c r="C1802" i="34"/>
  <c r="C1793" i="34"/>
  <c r="E1790" i="33"/>
  <c r="C1784" i="33"/>
  <c r="D1781" i="33"/>
  <c r="C1775" i="34"/>
  <c r="C1760" i="34"/>
  <c r="C1757" i="34"/>
  <c r="F1754" i="33"/>
  <c r="E1742" i="33"/>
  <c r="C1739" i="34"/>
  <c r="C1736" i="34"/>
  <c r="C1733" i="34"/>
  <c r="E1727" i="33"/>
  <c r="C1724" i="34"/>
  <c r="D1721" i="33"/>
  <c r="C1715" i="34"/>
  <c r="C1712" i="34"/>
  <c r="E1706" i="33"/>
  <c r="C1700" i="34"/>
  <c r="E1697" i="33"/>
  <c r="E1694" i="33"/>
  <c r="C1682" i="33"/>
  <c r="C1670" i="33"/>
  <c r="C1667" i="34"/>
  <c r="E1664" i="33"/>
  <c r="D1658" i="33"/>
  <c r="D1652" i="33"/>
  <c r="C1649" i="33"/>
  <c r="C1646" i="33"/>
  <c r="C1643" i="34"/>
  <c r="E1631" i="33"/>
  <c r="E1622" i="33"/>
  <c r="C1619" i="34"/>
  <c r="E1616" i="33"/>
  <c r="D1610" i="33"/>
  <c r="E1607" i="33"/>
  <c r="E1604" i="33"/>
  <c r="C1598" i="33"/>
  <c r="C1595" i="34"/>
  <c r="E1583" i="33"/>
  <c r="C1574" i="33"/>
  <c r="C1571" i="34"/>
  <c r="C1262" i="34"/>
  <c r="C1262" i="33"/>
  <c r="D1259" i="33"/>
  <c r="C1256" i="34"/>
  <c r="D1253" i="33"/>
  <c r="C1250" i="34"/>
  <c r="D1247" i="33"/>
  <c r="C1244" i="34"/>
  <c r="D1241" i="33"/>
  <c r="C1238" i="34"/>
  <c r="D1235" i="33"/>
  <c r="C1232" i="34"/>
  <c r="D1229" i="33"/>
  <c r="C1226" i="34"/>
  <c r="D1223" i="33"/>
  <c r="C1220" i="34"/>
  <c r="D1217" i="33"/>
  <c r="C1214" i="34"/>
  <c r="D1211" i="33"/>
  <c r="C1208" i="34"/>
  <c r="D1205" i="33"/>
  <c r="C1202" i="34"/>
  <c r="D1199" i="33"/>
  <c r="C1196" i="34"/>
  <c r="D1193" i="33"/>
  <c r="C1190" i="34"/>
  <c r="D1187" i="33"/>
  <c r="C1184" i="34"/>
  <c r="D1181" i="33"/>
  <c r="C1178" i="34"/>
  <c r="D1175" i="33"/>
  <c r="C1172" i="34"/>
  <c r="D1169" i="33"/>
  <c r="C1166" i="34"/>
  <c r="C1163" i="33"/>
  <c r="C1160" i="33"/>
  <c r="C1157" i="33"/>
  <c r="C1151" i="33"/>
  <c r="C1148" i="33"/>
  <c r="C1145" i="33"/>
  <c r="C1139" i="33"/>
  <c r="E1136" i="33"/>
  <c r="C1133" i="33"/>
  <c r="C1127" i="33"/>
  <c r="E1124" i="33"/>
  <c r="C1121" i="33"/>
  <c r="C1115" i="33"/>
  <c r="C1112" i="33"/>
  <c r="C1109" i="33"/>
  <c r="C1103" i="33"/>
  <c r="C1100" i="33"/>
  <c r="C1097" i="33"/>
  <c r="C1091" i="33"/>
  <c r="E1088" i="33"/>
  <c r="C1085" i="33"/>
  <c r="C1079" i="33"/>
  <c r="E1076" i="33"/>
  <c r="C1073" i="33"/>
  <c r="C1067" i="33"/>
  <c r="E1064" i="33"/>
  <c r="C845" i="33"/>
  <c r="E845" i="33"/>
  <c r="C839" i="33"/>
  <c r="C836" i="33"/>
  <c r="E833" i="33"/>
  <c r="C819" i="33"/>
  <c r="D816" i="33"/>
  <c r="C813" i="33"/>
  <c r="C807" i="33"/>
  <c r="E801" i="33"/>
  <c r="C795" i="33"/>
  <c r="D792" i="33"/>
  <c r="C789" i="33"/>
  <c r="C783" i="33"/>
  <c r="D780" i="33"/>
  <c r="E777" i="33"/>
  <c r="C771" i="33"/>
  <c r="D768" i="33"/>
  <c r="C765" i="33"/>
  <c r="C759" i="33"/>
  <c r="E756" i="33"/>
  <c r="E753" i="33"/>
  <c r="C747" i="33"/>
  <c r="D744" i="33"/>
  <c r="C741" i="33"/>
  <c r="C735" i="33"/>
  <c r="D732" i="33"/>
  <c r="C723" i="33"/>
  <c r="D720" i="33"/>
  <c r="C717" i="33"/>
  <c r="C711" i="33"/>
  <c r="E705" i="33"/>
  <c r="C699" i="33"/>
  <c r="D696" i="33"/>
  <c r="C693" i="33"/>
  <c r="C687" i="33"/>
  <c r="D684" i="33"/>
  <c r="E681" i="33"/>
  <c r="C675" i="33"/>
  <c r="D672" i="33"/>
  <c r="C669" i="33"/>
  <c r="C3" i="34"/>
  <c r="C192" i="34"/>
  <c r="C189" i="34"/>
  <c r="C186" i="34"/>
  <c r="C183" i="34"/>
  <c r="C180" i="34"/>
  <c r="C177" i="34"/>
  <c r="C174" i="34"/>
  <c r="C171" i="34"/>
  <c r="C168" i="34"/>
  <c r="C165" i="34"/>
  <c r="C162" i="34"/>
  <c r="C159" i="34"/>
  <c r="C156" i="34"/>
  <c r="C153" i="34"/>
  <c r="C150" i="34"/>
  <c r="C147" i="34"/>
  <c r="C144" i="34"/>
  <c r="C141" i="34"/>
  <c r="C138" i="34"/>
  <c r="C135" i="34"/>
  <c r="C132" i="33"/>
  <c r="C129" i="33"/>
  <c r="C126" i="33"/>
  <c r="C123" i="33"/>
  <c r="C120" i="33"/>
  <c r="C117" i="33"/>
  <c r="E114" i="33"/>
  <c r="F111" i="33"/>
  <c r="F108" i="33"/>
  <c r="F105" i="33"/>
  <c r="F102" i="33"/>
  <c r="E72" i="33"/>
  <c r="E69" i="33"/>
  <c r="E66" i="33"/>
  <c r="C63" i="34"/>
  <c r="C60" i="34"/>
  <c r="C57" i="34"/>
  <c r="C54" i="34"/>
  <c r="C51" i="34"/>
  <c r="C48" i="34"/>
  <c r="C45" i="34"/>
  <c r="C42" i="34"/>
  <c r="C39" i="34"/>
  <c r="E36" i="33"/>
  <c r="D33" i="33"/>
  <c r="D30" i="33"/>
  <c r="E26" i="33"/>
  <c r="D23" i="33"/>
  <c r="D20" i="33"/>
  <c r="D18" i="33"/>
  <c r="C15" i="34"/>
  <c r="D12" i="33"/>
  <c r="C9" i="34"/>
  <c r="D6" i="33"/>
  <c r="C1300" i="34"/>
  <c r="D1297" i="33"/>
  <c r="C1294" i="34"/>
  <c r="D1291" i="33"/>
  <c r="C1288" i="34"/>
  <c r="D1285" i="33"/>
  <c r="D1283" i="33"/>
  <c r="C1280" i="34"/>
  <c r="D1277" i="33"/>
  <c r="C1274" i="34"/>
  <c r="D1271" i="33"/>
  <c r="C1268" i="34"/>
  <c r="C1266" i="34"/>
  <c r="D1263" i="33"/>
  <c r="E29" i="4" s="1"/>
  <c r="I29" i="4" s="1"/>
  <c r="C1060" i="33"/>
  <c r="E1060" i="33"/>
  <c r="C1057" i="33"/>
  <c r="C1051" i="33"/>
  <c r="C1048" i="33"/>
  <c r="C1045" i="33"/>
  <c r="C1039" i="33"/>
  <c r="D664" i="33"/>
  <c r="F574" i="33"/>
  <c r="C571" i="34"/>
  <c r="C568" i="33"/>
  <c r="C559" i="34"/>
  <c r="E556" i="33"/>
  <c r="F550" i="33"/>
  <c r="C547" i="34"/>
  <c r="C544" i="33"/>
  <c r="C352" i="33"/>
  <c r="D347" i="33"/>
  <c r="D344" i="33"/>
  <c r="E341" i="33"/>
  <c r="C338" i="34"/>
  <c r="C335" i="34"/>
  <c r="C332" i="34"/>
  <c r="D320" i="33"/>
  <c r="D317" i="33"/>
  <c r="C314" i="33"/>
  <c r="F311" i="33"/>
  <c r="F302" i="33"/>
  <c r="E299" i="33"/>
  <c r="F17" i="41" s="1"/>
  <c r="C292" i="34"/>
  <c r="C289" i="33"/>
  <c r="C283" i="34"/>
  <c r="D280" i="33"/>
  <c r="C277" i="34"/>
  <c r="D274" i="33"/>
  <c r="C268" i="34"/>
  <c r="C262" i="34"/>
  <c r="C251" i="33"/>
  <c r="E245" i="33"/>
  <c r="F19" i="39" s="1"/>
  <c r="F242" i="33"/>
  <c r="D239" i="33"/>
  <c r="E233" i="33"/>
  <c r="F230" i="33"/>
  <c r="C227" i="33"/>
  <c r="D215" i="33"/>
  <c r="C212" i="34"/>
  <c r="C209" i="34"/>
  <c r="E195" i="33"/>
  <c r="C1870" i="34"/>
  <c r="D1867" i="33"/>
  <c r="F1858" i="33"/>
  <c r="C1855" i="34"/>
  <c r="C1852" i="34"/>
  <c r="C1843" i="34"/>
  <c r="F1826" i="33"/>
  <c r="C1823" i="34"/>
  <c r="C1820" i="34"/>
  <c r="E1655" i="33"/>
  <c r="C193" i="34"/>
  <c r="C190" i="34"/>
  <c r="C184" i="34"/>
  <c r="C181" i="34"/>
  <c r="C175" i="34"/>
  <c r="C172" i="34"/>
  <c r="C169" i="34"/>
  <c r="C166" i="34"/>
  <c r="C163" i="34"/>
  <c r="C160" i="34"/>
  <c r="C157" i="34"/>
  <c r="C154" i="34"/>
  <c r="C151" i="34"/>
  <c r="C148" i="34"/>
  <c r="C145" i="34"/>
  <c r="C142" i="34"/>
  <c r="C139" i="34"/>
  <c r="C136" i="34"/>
  <c r="C133" i="34"/>
  <c r="F130" i="33"/>
  <c r="F127" i="33"/>
  <c r="F124" i="33"/>
  <c r="F121" i="33"/>
  <c r="F118" i="33"/>
  <c r="F112" i="33"/>
  <c r="C109" i="33"/>
  <c r="F106" i="33"/>
  <c r="C103" i="33"/>
  <c r="E73" i="33"/>
  <c r="E70" i="33"/>
  <c r="E67" i="33"/>
  <c r="E31" i="33"/>
  <c r="D26" i="33"/>
  <c r="E24" i="33"/>
  <c r="C21" i="34"/>
  <c r="C18" i="33"/>
  <c r="C17" i="38" s="1"/>
  <c r="D16" i="33"/>
  <c r="C13" i="34"/>
  <c r="D10" i="33"/>
  <c r="C7" i="34"/>
  <c r="D4" i="33"/>
  <c r="D1295" i="33"/>
  <c r="C1292" i="34"/>
  <c r="D1289" i="33"/>
  <c r="C1286" i="34"/>
  <c r="C1283" i="33"/>
  <c r="D1281" i="33"/>
  <c r="C1278" i="34"/>
  <c r="D1275" i="33"/>
  <c r="C1272" i="34"/>
  <c r="D1269" i="33"/>
  <c r="C1266" i="33"/>
  <c r="C1264" i="34"/>
  <c r="D1261" i="33"/>
  <c r="C1258" i="34"/>
  <c r="D1255" i="33"/>
  <c r="C1252" i="34"/>
  <c r="D1249" i="33"/>
  <c r="C1246" i="34"/>
  <c r="D1243" i="33"/>
  <c r="C1240" i="34"/>
  <c r="D1237" i="33"/>
  <c r="C1234" i="34"/>
  <c r="D1231" i="33"/>
  <c r="C1228" i="34"/>
  <c r="D1225" i="33"/>
  <c r="C1222" i="34"/>
  <c r="D1219" i="33"/>
  <c r="C1216" i="34"/>
  <c r="D1213" i="33"/>
  <c r="C1210" i="34"/>
  <c r="D1207" i="33"/>
  <c r="C1204" i="34"/>
  <c r="D1201" i="33"/>
  <c r="C1198" i="34"/>
  <c r="D1195" i="33"/>
  <c r="C1192" i="34"/>
  <c r="D1189" i="33"/>
  <c r="C1186" i="34"/>
  <c r="D1183" i="33"/>
  <c r="E23" i="14" s="1"/>
  <c r="C1180" i="34"/>
  <c r="D1177" i="33"/>
  <c r="C1174" i="34"/>
  <c r="D1171" i="33"/>
  <c r="C1168" i="34"/>
  <c r="C1037" i="33"/>
  <c r="D1037" i="33"/>
  <c r="C1031" i="33"/>
  <c r="E1028" i="33"/>
  <c r="C1025" i="33"/>
  <c r="C1019" i="33"/>
  <c r="E1016" i="33"/>
  <c r="C1013" i="33"/>
  <c r="C1007" i="33"/>
  <c r="E1004" i="33"/>
  <c r="C1001" i="33"/>
  <c r="C995" i="33"/>
  <c r="E992" i="33"/>
  <c r="C989" i="33"/>
  <c r="C983" i="33"/>
  <c r="E980" i="33"/>
  <c r="F19" i="54" s="1"/>
  <c r="C977" i="33"/>
  <c r="C971" i="33"/>
  <c r="E968" i="33"/>
  <c r="C965" i="33"/>
  <c r="C959" i="33"/>
  <c r="E956" i="33"/>
  <c r="F18" i="57" s="1"/>
  <c r="C951" i="33"/>
  <c r="C948" i="33"/>
  <c r="C939" i="33"/>
  <c r="D936" i="33"/>
  <c r="C933" i="33"/>
  <c r="C927" i="33"/>
  <c r="D924" i="33"/>
  <c r="C915" i="33"/>
  <c r="D912" i="33"/>
  <c r="C909" i="33"/>
  <c r="C903" i="33"/>
  <c r="D900" i="33"/>
  <c r="E897" i="33"/>
  <c r="C891" i="33"/>
  <c r="D888" i="33"/>
  <c r="C885" i="33"/>
  <c r="C879" i="33"/>
  <c r="D876" i="33"/>
  <c r="E873" i="33"/>
  <c r="C867" i="33"/>
  <c r="D864" i="33"/>
  <c r="C861" i="33"/>
  <c r="C855" i="33"/>
  <c r="D852" i="33"/>
  <c r="C1991" i="34"/>
  <c r="C1985" i="34"/>
  <c r="C1982" i="33"/>
  <c r="E1973" i="33"/>
  <c r="E1970" i="33"/>
  <c r="D1967" i="33"/>
  <c r="C1964" i="34"/>
  <c r="C1961" i="34"/>
  <c r="C1958" i="34"/>
  <c r="E1955" i="33"/>
  <c r="C1952" i="33"/>
  <c r="C1949" i="34"/>
  <c r="C1946" i="33"/>
  <c r="C1940" i="34"/>
  <c r="E1934" i="33"/>
  <c r="D1931" i="33"/>
  <c r="C1928" i="34"/>
  <c r="E1922" i="33"/>
  <c r="F1916" i="33"/>
  <c r="C1913" i="34"/>
  <c r="C1907" i="34"/>
  <c r="C1898" i="34"/>
  <c r="C1893" i="34"/>
  <c r="E1890" i="33"/>
  <c r="E1881" i="33"/>
  <c r="C1875" i="34"/>
  <c r="C1554" i="34"/>
  <c r="D1551" i="33"/>
  <c r="C1548" i="34"/>
  <c r="D1539" i="33"/>
  <c r="C1530" i="34"/>
  <c r="C1524" i="34"/>
  <c r="C1506" i="34"/>
  <c r="F1503" i="33"/>
  <c r="C1500" i="34"/>
  <c r="F1491" i="33"/>
  <c r="E1488" i="33"/>
  <c r="D1482" i="33"/>
  <c r="C1479" i="33"/>
  <c r="C1476" i="33"/>
  <c r="E1467" i="33"/>
  <c r="D1464" i="33"/>
  <c r="D1455" i="33"/>
  <c r="E1452" i="33"/>
  <c r="D1449" i="33"/>
  <c r="F1440" i="33"/>
  <c r="E1434" i="33"/>
  <c r="F1431" i="33"/>
  <c r="E1425" i="33"/>
  <c r="F1410" i="33"/>
  <c r="F1404" i="33"/>
  <c r="D1401" i="33"/>
  <c r="C1395" i="33"/>
  <c r="D1392" i="33"/>
  <c r="D1389" i="33"/>
  <c r="C1383" i="34"/>
  <c r="C1374" i="34"/>
  <c r="C1368" i="34"/>
  <c r="C1356" i="34"/>
  <c r="C1353" i="34"/>
  <c r="F1344" i="33"/>
  <c r="F1335" i="33"/>
  <c r="C1332" i="34"/>
  <c r="C1326" i="34"/>
  <c r="C1323" i="34"/>
  <c r="C1889" i="34"/>
  <c r="C1886" i="34"/>
  <c r="C1877" i="34"/>
  <c r="F1874" i="33"/>
  <c r="E1860" i="33"/>
  <c r="C1857" i="34"/>
  <c r="F1854" i="33"/>
  <c r="C1848" i="34"/>
  <c r="C1839" i="34"/>
  <c r="C1836" i="34"/>
  <c r="F1828" i="33"/>
  <c r="C1825" i="34"/>
  <c r="E1810" i="33"/>
  <c r="C1807" i="34"/>
  <c r="D1801" i="33"/>
  <c r="C1798" i="34"/>
  <c r="D1795" i="33"/>
  <c r="E1792" i="33"/>
  <c r="C1789" i="34"/>
  <c r="C1786" i="34"/>
  <c r="E1780" i="33"/>
  <c r="F1774" i="33"/>
  <c r="C1765" i="34"/>
  <c r="E1762" i="33"/>
  <c r="E1753" i="33"/>
  <c r="E1750" i="33"/>
  <c r="E1744" i="33"/>
  <c r="C1741" i="34"/>
  <c r="F1738" i="33"/>
  <c r="E1726" i="33"/>
  <c r="F1720" i="33"/>
  <c r="C1717" i="34"/>
  <c r="F1714" i="33"/>
  <c r="C1708" i="34"/>
  <c r="D1705" i="33"/>
  <c r="C1702" i="33"/>
  <c r="C1696" i="34"/>
  <c r="C1684" i="34"/>
  <c r="C1675" i="33"/>
  <c r="F1666" i="33"/>
  <c r="D1663" i="33"/>
  <c r="D1657" i="33"/>
  <c r="C1648" i="33"/>
  <c r="D1639" i="33"/>
  <c r="E1633" i="33"/>
  <c r="C1627" i="33"/>
  <c r="C1624" i="33"/>
  <c r="C1621" i="33"/>
  <c r="F1618" i="33"/>
  <c r="D1615" i="33"/>
  <c r="E1612" i="33"/>
  <c r="D1609" i="33"/>
  <c r="F1603" i="33"/>
  <c r="F1600" i="33"/>
  <c r="E1591" i="33"/>
  <c r="D1588" i="33"/>
  <c r="D1582" i="33"/>
  <c r="F1576" i="33"/>
  <c r="F1573" i="33"/>
  <c r="D1570" i="33"/>
  <c r="D1564" i="33"/>
  <c r="E1559" i="33"/>
  <c r="C1550" i="33"/>
  <c r="C1547" i="34"/>
  <c r="D1544" i="33"/>
  <c r="C1311" i="34"/>
  <c r="E1311" i="33"/>
  <c r="C1308" i="34"/>
  <c r="C1305" i="34"/>
  <c r="D1165" i="33"/>
  <c r="C1159" i="33"/>
  <c r="E1156" i="33"/>
  <c r="C1153" i="33"/>
  <c r="C1147" i="33"/>
  <c r="E1144" i="33"/>
  <c r="C1141" i="33"/>
  <c r="C1135" i="33"/>
  <c r="C1132" i="33"/>
  <c r="C1129" i="33"/>
  <c r="C1123" i="33"/>
  <c r="E1120" i="33"/>
  <c r="C1117" i="33"/>
  <c r="C1111" i="33"/>
  <c r="C1108" i="33"/>
  <c r="C1105" i="33"/>
  <c r="C1099" i="33"/>
  <c r="E1096" i="33"/>
  <c r="C1093" i="33"/>
  <c r="C1087" i="33"/>
  <c r="C1084" i="33"/>
  <c r="C1081" i="33"/>
  <c r="C1075" i="33"/>
  <c r="C1072" i="33"/>
  <c r="C1069" i="33"/>
  <c r="C1063" i="33"/>
  <c r="C1061" i="33"/>
  <c r="C1059" i="33"/>
  <c r="C1056" i="33"/>
  <c r="C1047" i="33"/>
  <c r="C1044" i="33"/>
  <c r="C1033" i="33"/>
  <c r="C1027" i="33"/>
  <c r="C1024" i="33"/>
  <c r="C1021" i="33"/>
  <c r="C1015" i="33"/>
  <c r="C1012" i="33"/>
  <c r="C1009" i="33"/>
  <c r="C1003" i="33"/>
  <c r="C18" i="46" s="1"/>
  <c r="C1000" i="33"/>
  <c r="C997" i="33"/>
  <c r="C991" i="33"/>
  <c r="C17" i="44" s="1"/>
  <c r="C988" i="33"/>
  <c r="C985" i="33"/>
  <c r="C979" i="33"/>
  <c r="C976" i="33"/>
  <c r="C973" i="33"/>
  <c r="C967" i="33"/>
  <c r="C964" i="33"/>
  <c r="C961" i="33"/>
  <c r="C955" i="33"/>
  <c r="C947" i="33"/>
  <c r="E944" i="33"/>
  <c r="F35" i="12" s="1"/>
  <c r="C941" i="33"/>
  <c r="C935" i="33"/>
  <c r="C932" i="33"/>
  <c r="E929" i="33"/>
  <c r="C923" i="33"/>
  <c r="C920" i="33"/>
  <c r="C917" i="33"/>
  <c r="C911" i="33"/>
  <c r="C908" i="33"/>
  <c r="E905" i="33"/>
  <c r="C899" i="33"/>
  <c r="C896" i="33"/>
  <c r="C893" i="33"/>
  <c r="C887" i="33"/>
  <c r="C884" i="33"/>
  <c r="E881" i="33"/>
  <c r="C875" i="33"/>
  <c r="C872" i="33"/>
  <c r="C869" i="33"/>
  <c r="C860" i="33"/>
  <c r="E857" i="33"/>
  <c r="C851" i="33"/>
  <c r="C838" i="33"/>
  <c r="C832" i="34"/>
  <c r="C827" i="33"/>
  <c r="C824" i="33"/>
  <c r="C815" i="33"/>
  <c r="C812" i="33"/>
  <c r="E809" i="33"/>
  <c r="C803" i="33"/>
  <c r="C800" i="33"/>
  <c r="C791" i="33"/>
  <c r="C25" i="42" s="1"/>
  <c r="C788" i="33"/>
  <c r="C776" i="33"/>
  <c r="C773" i="33"/>
  <c r="C764" i="33"/>
  <c r="E755" i="33"/>
  <c r="C752" i="33"/>
  <c r="C743" i="33"/>
  <c r="C740" i="33"/>
  <c r="E737" i="33"/>
  <c r="C731" i="33"/>
  <c r="C728" i="33"/>
  <c r="C719" i="33"/>
  <c r="C716" i="33"/>
  <c r="C707" i="33"/>
  <c r="C704" i="33"/>
  <c r="C695" i="33"/>
  <c r="C660" i="33"/>
  <c r="E657" i="33"/>
  <c r="C651" i="33"/>
  <c r="D648" i="33"/>
  <c r="C645" i="33"/>
  <c r="C639" i="33"/>
  <c r="C627" i="33"/>
  <c r="C624" i="33"/>
  <c r="C621" i="34"/>
  <c r="C618" i="33"/>
  <c r="F615" i="33"/>
  <c r="C612" i="33"/>
  <c r="E609" i="33"/>
  <c r="F603" i="33"/>
  <c r="C600" i="33"/>
  <c r="E597" i="33"/>
  <c r="C594" i="33"/>
  <c r="F591" i="33"/>
  <c r="C588" i="33"/>
  <c r="E585" i="33"/>
  <c r="C579" i="34"/>
  <c r="C576" i="33"/>
  <c r="C567" i="34"/>
  <c r="C564" i="33"/>
  <c r="C555" i="34"/>
  <c r="C552" i="33"/>
  <c r="C543" i="34"/>
  <c r="F543" i="33"/>
  <c r="E540" i="33"/>
  <c r="C531" i="34"/>
  <c r="C528" i="33"/>
  <c r="C516" i="33"/>
  <c r="F510" i="33"/>
  <c r="C507" i="34"/>
  <c r="C504" i="33"/>
  <c r="E492" i="33"/>
  <c r="D486" i="33"/>
  <c r="C483" i="34"/>
  <c r="C474" i="33"/>
  <c r="C468" i="33"/>
  <c r="D462" i="33"/>
  <c r="C459" i="34"/>
  <c r="E456" i="33"/>
  <c r="C450" i="33"/>
  <c r="E426" i="33"/>
  <c r="C408" i="33"/>
  <c r="C405" i="34"/>
  <c r="C402" i="33"/>
  <c r="D390" i="33"/>
  <c r="C387" i="34"/>
  <c r="D384" i="33"/>
  <c r="C372" i="33"/>
  <c r="D366" i="33"/>
  <c r="E360" i="33"/>
  <c r="D354" i="33"/>
  <c r="C349" i="34"/>
  <c r="C346" i="34"/>
  <c r="C343" i="34"/>
  <c r="D334" i="33"/>
  <c r="C319" i="33"/>
  <c r="C316" i="34"/>
  <c r="C307" i="34"/>
  <c r="C304" i="33"/>
  <c r="F301" i="33"/>
  <c r="C294" i="33"/>
  <c r="F285" i="33"/>
  <c r="C282" i="33"/>
  <c r="C276" i="34"/>
  <c r="C273" i="34"/>
  <c r="F270" i="33"/>
  <c r="F267" i="33"/>
  <c r="C264" i="33"/>
  <c r="C259" i="33"/>
  <c r="C253" i="33"/>
  <c r="E247" i="33"/>
  <c r="C241" i="33"/>
  <c r="F235" i="33"/>
  <c r="C229" i="34"/>
  <c r="C220" i="34"/>
  <c r="C217" i="34"/>
  <c r="C214" i="34"/>
  <c r="C200" i="34"/>
  <c r="C197" i="34"/>
  <c r="C194" i="34"/>
  <c r="E1993" i="33"/>
  <c r="D1987" i="33"/>
  <c r="C1984" i="34"/>
  <c r="C1981" i="34"/>
  <c r="C1975" i="34"/>
  <c r="C1972" i="33"/>
  <c r="F1966" i="33"/>
  <c r="E1963" i="33"/>
  <c r="E1957" i="33"/>
  <c r="C1954" i="33"/>
  <c r="C1948" i="34"/>
  <c r="C1945" i="34"/>
  <c r="C1942" i="33"/>
  <c r="C1939" i="34"/>
  <c r="C1936" i="34"/>
  <c r="C1933" i="34"/>
  <c r="C1930" i="34"/>
  <c r="C1927" i="34"/>
  <c r="E1924" i="33"/>
  <c r="D1921" i="33"/>
  <c r="C1918" i="34"/>
  <c r="C1915" i="34"/>
  <c r="C1912" i="33"/>
  <c r="F1906" i="33"/>
  <c r="E1897" i="33"/>
  <c r="C191" i="34"/>
  <c r="C188" i="34"/>
  <c r="C185" i="34"/>
  <c r="C182" i="34"/>
  <c r="C179" i="34"/>
  <c r="C176" i="34"/>
  <c r="C173" i="34"/>
  <c r="C170" i="34"/>
  <c r="C167" i="34"/>
  <c r="C164" i="34"/>
  <c r="C161" i="34"/>
  <c r="C158" i="34"/>
  <c r="C155" i="34"/>
  <c r="C152" i="34"/>
  <c r="C149" i="34"/>
  <c r="C146" i="34"/>
  <c r="C143" i="34"/>
  <c r="C140" i="34"/>
  <c r="C137" i="34"/>
  <c r="C134" i="34"/>
  <c r="C131" i="33"/>
  <c r="F128" i="33"/>
  <c r="C125" i="33"/>
  <c r="F122" i="33"/>
  <c r="C119" i="33"/>
  <c r="C113" i="33"/>
  <c r="F107" i="33"/>
  <c r="E71" i="33"/>
  <c r="E68" i="33"/>
  <c r="E65" i="33"/>
  <c r="C62" i="34"/>
  <c r="C59" i="34"/>
  <c r="C56" i="34"/>
  <c r="C53" i="34"/>
  <c r="C50" i="34"/>
  <c r="C47" i="34"/>
  <c r="C44" i="34"/>
  <c r="C41" i="34"/>
  <c r="C38" i="34"/>
  <c r="D35" i="33"/>
  <c r="D32" i="33"/>
  <c r="D29" i="33"/>
  <c r="D25" i="33"/>
  <c r="C19" i="34"/>
  <c r="C17" i="34"/>
  <c r="D14" i="33"/>
  <c r="C11" i="34"/>
  <c r="D8" i="33"/>
  <c r="C5" i="34"/>
  <c r="D1299" i="33"/>
  <c r="C1296" i="34"/>
  <c r="D1293" i="33"/>
  <c r="C1290" i="34"/>
  <c r="D1287" i="33"/>
  <c r="C1284" i="34"/>
  <c r="C1282" i="34"/>
  <c r="C1276" i="34"/>
  <c r="D1273" i="33"/>
  <c r="C1270" i="34"/>
  <c r="D1267" i="33"/>
  <c r="D1265" i="33"/>
  <c r="C1260" i="34"/>
  <c r="D1257" i="33"/>
  <c r="C1254" i="34"/>
  <c r="D1251" i="33"/>
  <c r="C1248" i="34"/>
  <c r="D1245" i="33"/>
  <c r="C1242" i="34"/>
  <c r="D1239" i="33"/>
  <c r="C1236" i="34"/>
  <c r="D1233" i="33"/>
  <c r="C1230" i="34"/>
  <c r="D1227" i="33"/>
  <c r="C1224" i="34"/>
  <c r="D1221" i="33"/>
  <c r="C1218" i="34"/>
  <c r="D1215" i="33"/>
  <c r="C1212" i="34"/>
  <c r="D1209" i="33"/>
  <c r="C1206" i="34"/>
  <c r="D1203" i="33"/>
  <c r="C1200" i="34"/>
  <c r="D1197" i="33"/>
  <c r="C1194" i="34"/>
  <c r="D1191" i="33"/>
  <c r="C1188" i="34"/>
  <c r="D1185" i="33"/>
  <c r="C1182" i="34"/>
  <c r="D1179" i="33"/>
  <c r="C1176" i="34"/>
  <c r="D1173" i="33"/>
  <c r="C1170" i="34"/>
  <c r="D1167" i="33"/>
  <c r="C1164" i="34"/>
  <c r="C1161" i="33"/>
  <c r="C1155" i="33"/>
  <c r="E1152" i="33"/>
  <c r="C1149" i="33"/>
  <c r="C1143" i="33"/>
  <c r="C1140" i="33"/>
  <c r="C1137" i="33"/>
  <c r="C1131" i="33"/>
  <c r="C1128" i="33"/>
  <c r="C1125" i="33"/>
  <c r="C1119" i="33"/>
  <c r="C1116" i="33"/>
  <c r="C1113" i="33"/>
  <c r="C1107" i="33"/>
  <c r="E1104" i="33"/>
  <c r="C1101" i="33"/>
  <c r="C1095" i="33"/>
  <c r="C1092" i="33"/>
  <c r="C1083" i="33"/>
  <c r="C1080" i="33"/>
  <c r="C1071" i="33"/>
  <c r="C1068" i="33"/>
  <c r="C1055" i="33"/>
  <c r="E1052" i="33"/>
  <c r="C1049" i="33"/>
  <c r="C1043" i="33"/>
  <c r="E1040" i="33"/>
  <c r="C1035" i="33"/>
  <c r="C1032" i="33"/>
  <c r="C1023" i="33"/>
  <c r="C1020" i="33"/>
  <c r="C1011" i="33"/>
  <c r="C1008" i="33"/>
  <c r="C999" i="33"/>
  <c r="C996" i="33"/>
  <c r="C987" i="33"/>
  <c r="C984" i="33"/>
  <c r="C975" i="33"/>
  <c r="C972" i="33"/>
  <c r="C963" i="33"/>
  <c r="C960" i="33"/>
  <c r="C952" i="33"/>
  <c r="C949" i="33"/>
  <c r="C943" i="33"/>
  <c r="C34" i="12" s="1"/>
  <c r="C940" i="33"/>
  <c r="C934" i="33"/>
  <c r="C928" i="34"/>
  <c r="C922" i="33"/>
  <c r="F919" i="33"/>
  <c r="C916" i="33"/>
  <c r="C910" i="33"/>
  <c r="C904" i="34"/>
  <c r="C898" i="33"/>
  <c r="F895" i="33"/>
  <c r="C892" i="33"/>
  <c r="C886" i="33"/>
  <c r="C880" i="34"/>
  <c r="C874" i="33"/>
  <c r="F871" i="33"/>
  <c r="C868" i="33"/>
  <c r="C856" i="34"/>
  <c r="C850" i="33"/>
  <c r="C848" i="33"/>
  <c r="C843" i="33"/>
  <c r="D840" i="33"/>
  <c r="C837" i="33"/>
  <c r="C831" i="33"/>
  <c r="C826" i="33"/>
  <c r="F823" i="33"/>
  <c r="C820" i="33"/>
  <c r="C814" i="33"/>
  <c r="E808" i="33"/>
  <c r="C802" i="33"/>
  <c r="F799" i="33"/>
  <c r="C784" i="33"/>
  <c r="C26" i="44" s="1"/>
  <c r="C778" i="33"/>
  <c r="F775" i="33"/>
  <c r="C772" i="33"/>
  <c r="C760" i="34"/>
  <c r="C754" i="33"/>
  <c r="C736" i="33"/>
  <c r="C730" i="33"/>
  <c r="F727" i="33"/>
  <c r="C724" i="33"/>
  <c r="C718" i="33"/>
  <c r="C706" i="33"/>
  <c r="F703" i="33"/>
  <c r="C694" i="33"/>
  <c r="D688" i="33"/>
  <c r="C682" i="33"/>
  <c r="F679" i="33"/>
  <c r="C659" i="33"/>
  <c r="C656" i="33"/>
  <c r="C653" i="33"/>
  <c r="C647" i="33"/>
  <c r="C644" i="33"/>
  <c r="C632" i="33"/>
  <c r="C629" i="33"/>
  <c r="F623" i="33"/>
  <c r="C620" i="33"/>
  <c r="C617" i="34"/>
  <c r="E614" i="33"/>
  <c r="F611" i="33"/>
  <c r="C608" i="33"/>
  <c r="F605" i="33"/>
  <c r="C602" i="33"/>
  <c r="F599" i="33"/>
  <c r="C596" i="33"/>
  <c r="E593" i="33"/>
  <c r="E590" i="33"/>
  <c r="F587" i="33"/>
  <c r="C584" i="33"/>
  <c r="C548" i="33"/>
  <c r="E542" i="33"/>
  <c r="C539" i="34"/>
  <c r="C536" i="33"/>
  <c r="D524" i="33"/>
  <c r="F518" i="33"/>
  <c r="C515" i="34"/>
  <c r="C512" i="33"/>
  <c r="C491" i="34"/>
  <c r="C488" i="33"/>
  <c r="C485" i="34"/>
  <c r="E482" i="33"/>
  <c r="E476" i="33"/>
  <c r="C467" i="34"/>
  <c r="C461" i="34"/>
  <c r="D458" i="33"/>
  <c r="C449" i="34"/>
  <c r="C446" i="33"/>
  <c r="E440" i="33"/>
  <c r="D428" i="33"/>
  <c r="C425" i="34"/>
  <c r="C422" i="33"/>
  <c r="C419" i="34"/>
  <c r="C416" i="33"/>
  <c r="C410" i="33"/>
  <c r="C404" i="33"/>
  <c r="D398" i="33"/>
  <c r="C395" i="34"/>
  <c r="C392" i="33"/>
  <c r="E380" i="33"/>
  <c r="D374" i="33"/>
  <c r="C368" i="33"/>
  <c r="C365" i="34"/>
  <c r="D362" i="33"/>
  <c r="C353" i="34"/>
  <c r="E1543" i="33"/>
  <c r="D1543" i="33"/>
  <c r="D1540" i="33"/>
  <c r="D1534" i="33"/>
  <c r="F1525" i="33"/>
  <c r="D1522" i="33"/>
  <c r="D1519" i="33"/>
  <c r="D1516" i="33"/>
  <c r="E1513" i="33"/>
  <c r="F1507" i="33"/>
  <c r="C1504" i="33"/>
  <c r="C1492" i="34"/>
  <c r="C1483" i="33"/>
  <c r="D1480" i="33"/>
  <c r="D1477" i="33"/>
  <c r="E1474" i="33"/>
  <c r="E1471" i="33"/>
  <c r="C1465" i="34"/>
  <c r="C1459" i="33"/>
  <c r="C1453" i="34"/>
  <c r="E1450" i="33"/>
  <c r="C1447" i="34"/>
  <c r="C1444" i="34"/>
  <c r="E1435" i="33"/>
  <c r="E1402" i="33"/>
  <c r="E1399" i="33"/>
  <c r="E1390" i="33"/>
  <c r="E1387" i="33"/>
  <c r="E1384" i="33"/>
  <c r="E1381" i="33"/>
  <c r="D1378" i="33"/>
  <c r="E1372" i="33"/>
  <c r="E1366" i="33"/>
  <c r="C1354" i="34"/>
  <c r="D1351" i="33"/>
  <c r="C1339" i="33"/>
  <c r="C1333" i="33"/>
  <c r="C1327" i="33"/>
  <c r="D1324" i="33"/>
  <c r="C1321" i="33"/>
  <c r="D1319" i="33"/>
  <c r="F1316" i="33"/>
  <c r="D1313" i="33"/>
  <c r="D1310" i="33"/>
  <c r="F1307" i="33"/>
  <c r="F1304" i="33"/>
  <c r="D1318" i="33"/>
  <c r="D1315" i="33"/>
  <c r="D1312" i="33"/>
  <c r="D1303" i="33"/>
  <c r="C692" i="33"/>
  <c r="C680" i="33"/>
  <c r="C668" i="33"/>
  <c r="C663" i="33"/>
  <c r="C658" i="33"/>
  <c r="C652" i="33"/>
  <c r="C634" i="33"/>
  <c r="F631" i="33"/>
  <c r="C628" i="33"/>
  <c r="F619" i="33"/>
  <c r="C616" i="33"/>
  <c r="E613" i="33"/>
  <c r="C610" i="33"/>
  <c r="F607" i="33"/>
  <c r="C604" i="33"/>
  <c r="F595" i="33"/>
  <c r="C592" i="33"/>
  <c r="E589" i="33"/>
  <c r="C586" i="33"/>
  <c r="D580" i="33"/>
  <c r="C572" i="33"/>
  <c r="C563" i="34"/>
  <c r="C560" i="33"/>
  <c r="D532" i="33"/>
  <c r="E24" i="1" s="1"/>
  <c r="I24" i="1" s="1"/>
  <c r="D526" i="33"/>
  <c r="C523" i="34"/>
  <c r="C520" i="33"/>
  <c r="C511" i="34"/>
  <c r="D508" i="33"/>
  <c r="D502" i="33"/>
  <c r="C499" i="34"/>
  <c r="C496" i="33"/>
  <c r="C487" i="34"/>
  <c r="C481" i="34"/>
  <c r="E478" i="33"/>
  <c r="C475" i="34"/>
  <c r="C469" i="34"/>
  <c r="E466" i="33"/>
  <c r="C463" i="34"/>
  <c r="D460" i="33"/>
  <c r="C457" i="34"/>
  <c r="C454" i="33"/>
  <c r="C451" i="34"/>
  <c r="E448" i="33"/>
  <c r="C445" i="34"/>
  <c r="D442" i="33"/>
  <c r="C439" i="34"/>
  <c r="C433" i="34"/>
  <c r="C427" i="34"/>
  <c r="D424" i="33"/>
  <c r="C421" i="34"/>
  <c r="E418" i="33"/>
  <c r="C415" i="34"/>
  <c r="C409" i="34"/>
  <c r="C403" i="34"/>
  <c r="C397" i="34"/>
  <c r="E394" i="33"/>
  <c r="C391" i="34"/>
  <c r="C388" i="33"/>
  <c r="C385" i="34"/>
  <c r="E382" i="33"/>
  <c r="C379" i="34"/>
  <c r="E376" i="33"/>
  <c r="C373" i="34"/>
  <c r="C367" i="34"/>
  <c r="D364" i="33"/>
  <c r="C361" i="34"/>
  <c r="C358" i="33"/>
  <c r="C355" i="34"/>
  <c r="C351" i="34"/>
  <c r="C348" i="34"/>
  <c r="E345" i="33"/>
  <c r="C342" i="33"/>
  <c r="C19" i="12" s="1"/>
  <c r="C339" i="33"/>
  <c r="E336" i="33"/>
  <c r="E333" i="33"/>
  <c r="C327" i="34"/>
  <c r="D318" i="33"/>
  <c r="E315" i="33"/>
  <c r="F20" i="43" s="1"/>
  <c r="D309" i="33"/>
  <c r="F300" i="33"/>
  <c r="C297" i="33"/>
  <c r="F287" i="33"/>
  <c r="C284" i="33"/>
  <c r="E275" i="33"/>
  <c r="F260" i="33"/>
  <c r="D258" i="33"/>
  <c r="E255" i="33"/>
  <c r="C249" i="34"/>
  <c r="C240" i="34"/>
  <c r="C237" i="34"/>
  <c r="C234" i="34"/>
  <c r="E231" i="33"/>
  <c r="F216" i="33"/>
  <c r="F208" i="33"/>
  <c r="F202" i="33"/>
  <c r="C199" i="33"/>
  <c r="D196" i="33"/>
  <c r="D1997" i="33"/>
  <c r="C1995" i="34"/>
  <c r="C1992" i="33"/>
  <c r="E1986" i="33"/>
  <c r="E1983" i="33"/>
  <c r="D1977" i="33"/>
  <c r="C1974" i="34"/>
  <c r="C1971" i="34"/>
  <c r="C1965" i="34"/>
  <c r="C1962" i="33"/>
  <c r="C1953" i="34"/>
  <c r="C1950" i="34"/>
  <c r="C1947" i="34"/>
  <c r="C1944" i="33"/>
  <c r="F1938" i="33"/>
  <c r="E1935" i="33"/>
  <c r="F1932" i="33"/>
  <c r="C1929" i="34"/>
  <c r="C1926" i="34"/>
  <c r="C1923" i="34"/>
  <c r="C1920" i="34"/>
  <c r="E1917" i="33"/>
  <c r="C1914" i="33"/>
  <c r="E1911" i="33"/>
  <c r="C1908" i="34"/>
  <c r="C1902" i="34"/>
  <c r="F1876" i="33"/>
  <c r="C1873" i="34"/>
  <c r="E1871" i="33"/>
  <c r="C1868" i="34"/>
  <c r="E1865" i="33"/>
  <c r="C1859" i="34"/>
  <c r="E1847" i="33"/>
  <c r="C1844" i="33"/>
  <c r="D1841" i="33"/>
  <c r="F1838" i="33"/>
  <c r="E1835" i="33"/>
  <c r="E1830" i="33"/>
  <c r="C1827" i="34"/>
  <c r="E1824" i="33"/>
  <c r="D1821" i="33"/>
  <c r="C1818" i="34"/>
  <c r="E1815" i="33"/>
  <c r="C1809" i="34"/>
  <c r="F1806" i="33"/>
  <c r="E1797" i="33"/>
  <c r="E1794" i="33"/>
  <c r="D1791" i="33"/>
  <c r="E1785" i="33"/>
  <c r="F1770" i="33"/>
  <c r="C1764" i="34"/>
  <c r="D1761" i="33"/>
  <c r="E1758" i="33"/>
  <c r="C1755" i="34"/>
  <c r="E1746" i="33"/>
  <c r="D1737" i="33"/>
  <c r="C1734" i="34"/>
  <c r="C1731" i="34"/>
  <c r="F1722" i="33"/>
  <c r="F1716" i="33"/>
  <c r="E1713" i="33"/>
  <c r="C1698" i="33"/>
  <c r="F1686" i="33"/>
  <c r="E1683" i="33"/>
  <c r="F1677" i="33"/>
  <c r="C1674" i="34"/>
  <c r="F1671" i="33"/>
  <c r="C1668" i="34"/>
  <c r="D1665" i="33"/>
  <c r="C1650" i="34"/>
  <c r="D1647" i="33"/>
  <c r="C1644" i="34"/>
  <c r="D1641" i="33"/>
  <c r="F1629" i="33"/>
  <c r="C1626" i="34"/>
  <c r="D1623" i="33"/>
  <c r="C1620" i="34"/>
  <c r="D1617" i="33"/>
  <c r="C1602" i="34"/>
  <c r="C1596" i="34"/>
  <c r="D1587" i="33"/>
  <c r="D1581" i="33"/>
  <c r="C1578" i="34"/>
  <c r="D1575" i="33"/>
  <c r="C1572" i="34"/>
  <c r="D1563" i="33"/>
  <c r="E1561" i="33"/>
  <c r="E1549" i="33"/>
  <c r="E1538" i="33"/>
  <c r="E1535" i="33"/>
  <c r="C1526" i="33"/>
  <c r="C1523" i="34"/>
  <c r="E1514" i="33"/>
  <c r="E1511" i="33"/>
  <c r="C1502" i="33"/>
  <c r="C1499" i="34"/>
  <c r="F1484" i="33"/>
  <c r="D1478" i="33"/>
  <c r="D1475" i="33"/>
  <c r="D1466" i="33"/>
  <c r="C1463" i="34"/>
  <c r="F1457" i="33"/>
  <c r="D1448" i="33"/>
  <c r="C1442" i="34"/>
  <c r="C1436" i="34"/>
  <c r="F1430" i="33"/>
  <c r="C1427" i="34"/>
  <c r="C1415" i="34"/>
  <c r="D1412" i="33"/>
  <c r="D1403" i="33"/>
  <c r="C1400" i="34"/>
  <c r="F1394" i="33"/>
  <c r="D1391" i="33"/>
  <c r="C1388" i="34"/>
  <c r="C1382" i="33"/>
  <c r="C1376" i="34"/>
  <c r="E1373" i="33"/>
  <c r="C1355" i="33"/>
  <c r="C1352" i="34"/>
  <c r="C1349" i="34"/>
  <c r="C1340" i="34"/>
  <c r="C1337" i="34"/>
  <c r="C1334" i="34"/>
  <c r="C1331" i="34"/>
  <c r="C1328" i="34"/>
  <c r="C1325" i="34"/>
  <c r="C1322" i="34"/>
  <c r="C1320" i="34"/>
  <c r="C1317" i="34"/>
  <c r="C1314" i="34"/>
  <c r="D1309" i="33"/>
  <c r="D1306" i="33"/>
  <c r="C1302" i="34"/>
  <c r="C1301" i="34"/>
  <c r="D1279" i="33"/>
  <c r="C1279" i="33"/>
  <c r="C862" i="33"/>
  <c r="D862" i="33"/>
  <c r="E785" i="33"/>
  <c r="C785" i="33"/>
  <c r="C725" i="33"/>
  <c r="E725" i="33"/>
  <c r="C1485" i="33"/>
  <c r="F1485" i="33"/>
  <c r="C1298" i="34"/>
  <c r="C1298" i="33"/>
  <c r="D22" i="33"/>
  <c r="C22" i="33"/>
  <c r="C5" i="33"/>
  <c r="C1036" i="33"/>
  <c r="E1036" i="33"/>
  <c r="C844" i="33"/>
  <c r="E844" i="33"/>
  <c r="E832" i="33"/>
  <c r="D558" i="33"/>
  <c r="E558" i="33"/>
  <c r="D542" i="33"/>
  <c r="C953" i="33"/>
  <c r="D953" i="33"/>
  <c r="D828" i="33"/>
  <c r="C828" i="33"/>
  <c r="E641" i="33"/>
  <c r="C641" i="33"/>
  <c r="C548" i="34"/>
  <c r="F548" i="33"/>
  <c r="C541" i="34"/>
  <c r="F541" i="33"/>
  <c r="C269" i="33"/>
  <c r="C32" i="12" s="1"/>
  <c r="E269" i="33"/>
  <c r="F32" i="12" s="1"/>
  <c r="F760" i="33"/>
  <c r="C1175" i="33"/>
  <c r="C1171" i="33"/>
  <c r="D989" i="33"/>
  <c r="E988" i="33"/>
  <c r="C928" i="33"/>
  <c r="C760" i="33"/>
  <c r="E548" i="33"/>
  <c r="F1792" i="33"/>
  <c r="A3" i="35"/>
  <c r="A3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5"/>
  <c r="A30" i="34"/>
  <c r="A29" i="35"/>
  <c r="A29" i="34"/>
  <c r="A28" i="35"/>
  <c r="A28" i="34"/>
  <c r="A27" i="35"/>
  <c r="A27" i="34"/>
  <c r="A26" i="35"/>
  <c r="A26" i="34"/>
  <c r="A25" i="35"/>
  <c r="A25" i="34"/>
  <c r="A24" i="35"/>
  <c r="A24" i="34"/>
  <c r="A23" i="35"/>
  <c r="A23" i="34"/>
  <c r="A22" i="35"/>
  <c r="A22" i="34"/>
  <c r="A21" i="35"/>
  <c r="A21" i="34"/>
  <c r="A20" i="35"/>
  <c r="A20" i="34"/>
  <c r="A19" i="35"/>
  <c r="A19" i="34"/>
  <c r="A18" i="35"/>
  <c r="A18" i="34"/>
  <c r="A17" i="35"/>
  <c r="A17" i="34"/>
  <c r="A16" i="35"/>
  <c r="A16" i="34"/>
  <c r="A15" i="35"/>
  <c r="A15" i="34"/>
  <c r="A14" i="35"/>
  <c r="A14" i="34"/>
  <c r="A13" i="35"/>
  <c r="A13" i="34"/>
  <c r="A12" i="35"/>
  <c r="A12" i="34"/>
  <c r="A11" i="35"/>
  <c r="A11" i="34"/>
  <c r="A10" i="35"/>
  <c r="A10" i="34"/>
  <c r="A9" i="35"/>
  <c r="A9" i="34"/>
  <c r="A8" i="35"/>
  <c r="A8" i="34"/>
  <c r="A7" i="35"/>
  <c r="A7" i="34"/>
  <c r="A6" i="35"/>
  <c r="A6" i="34"/>
  <c r="A5" i="35"/>
  <c r="A5" i="34"/>
  <c r="A4" i="35"/>
  <c r="A4" i="34"/>
  <c r="D1404" i="33"/>
  <c r="E1401" i="33"/>
  <c r="F1381" i="33"/>
  <c r="F1374" i="33"/>
  <c r="E1355" i="33"/>
  <c r="E1339" i="33"/>
  <c r="D171" i="33"/>
  <c r="D167" i="33"/>
  <c r="C112" i="33"/>
  <c r="C107" i="33"/>
  <c r="C1211" i="33"/>
  <c r="C1207" i="33"/>
  <c r="C1194" i="33"/>
  <c r="C1190" i="33"/>
  <c r="D1109" i="33"/>
  <c r="C1096" i="33"/>
  <c r="D1001" i="33"/>
  <c r="E1000" i="33"/>
  <c r="C929" i="33"/>
  <c r="F928" i="33"/>
  <c r="C881" i="33"/>
  <c r="F880" i="33"/>
  <c r="E760" i="33"/>
  <c r="C418" i="33"/>
  <c r="C398" i="33"/>
  <c r="D388" i="33"/>
  <c r="F1954" i="33"/>
  <c r="D1633" i="33"/>
  <c r="D1467" i="33"/>
  <c r="E1321" i="33"/>
  <c r="E173" i="33"/>
  <c r="E1954" i="33"/>
  <c r="E1950" i="33"/>
  <c r="F1948" i="33"/>
  <c r="F1946" i="33"/>
  <c r="F1944" i="33"/>
  <c r="E1485" i="33"/>
  <c r="D173" i="33"/>
  <c r="C1247" i="33"/>
  <c r="C1243" i="33"/>
  <c r="C1230" i="33"/>
  <c r="C1226" i="33"/>
  <c r="D1141" i="33"/>
  <c r="D1137" i="33"/>
  <c r="C1136" i="33"/>
  <c r="D1073" i="33"/>
  <c r="E1072" i="33"/>
  <c r="D1025" i="33"/>
  <c r="E1024" i="33"/>
  <c r="D965" i="33"/>
  <c r="E964" i="33"/>
  <c r="E875" i="33"/>
  <c r="C737" i="33"/>
  <c r="F736" i="33"/>
  <c r="E653" i="33"/>
  <c r="E652" i="33"/>
  <c r="E526" i="33"/>
  <c r="E502" i="33"/>
  <c r="E309" i="33"/>
  <c r="E276" i="33"/>
  <c r="D275" i="33"/>
  <c r="E242" i="33"/>
  <c r="D1953" i="33"/>
  <c r="E1952" i="33"/>
  <c r="C1950" i="33"/>
  <c r="E1948" i="33"/>
  <c r="E1944" i="33"/>
  <c r="D1591" i="33"/>
  <c r="D1321" i="33"/>
  <c r="E1320" i="33"/>
  <c r="D804" i="33"/>
  <c r="C804" i="33"/>
  <c r="C701" i="33"/>
  <c r="E701" i="33"/>
  <c r="C640" i="34"/>
  <c r="C640" i="33"/>
  <c r="C583" i="34"/>
  <c r="F583" i="33"/>
  <c r="C573" i="34"/>
  <c r="F573" i="33"/>
  <c r="C549" i="34"/>
  <c r="F549" i="33"/>
  <c r="C525" i="34"/>
  <c r="F525" i="33"/>
  <c r="E500" i="33"/>
  <c r="D500" i="33"/>
  <c r="E452" i="33"/>
  <c r="C452" i="33"/>
  <c r="C443" i="34"/>
  <c r="F443" i="33"/>
  <c r="C413" i="34"/>
  <c r="F413" i="33"/>
  <c r="C378" i="33"/>
  <c r="E378" i="33"/>
  <c r="C272" i="34"/>
  <c r="C272" i="33"/>
  <c r="E265" i="33"/>
  <c r="D265" i="33"/>
  <c r="C1941" i="34"/>
  <c r="E1941" i="33"/>
  <c r="E32" i="33"/>
  <c r="D17" i="33"/>
  <c r="D1278" i="33"/>
  <c r="D1242" i="33"/>
  <c r="D1206" i="33"/>
  <c r="D1170" i="33"/>
  <c r="E1128" i="33"/>
  <c r="C808" i="34"/>
  <c r="C808" i="33"/>
  <c r="C796" i="33"/>
  <c r="E796" i="33"/>
  <c r="C784" i="34"/>
  <c r="E784" i="33"/>
  <c r="F26" i="44" s="1"/>
  <c r="E761" i="33"/>
  <c r="C761" i="33"/>
  <c r="C670" i="33"/>
  <c r="D670" i="33"/>
  <c r="F640" i="33"/>
  <c r="E574" i="33"/>
  <c r="D574" i="33"/>
  <c r="C565" i="34"/>
  <c r="F565" i="33"/>
  <c r="E550" i="33"/>
  <c r="D550" i="33"/>
  <c r="C524" i="34"/>
  <c r="C524" i="33"/>
  <c r="F524" i="33"/>
  <c r="F492" i="33"/>
  <c r="C453" i="34"/>
  <c r="F453" i="33"/>
  <c r="C444" i="33"/>
  <c r="D444" i="33"/>
  <c r="D422" i="33"/>
  <c r="E422" i="33"/>
  <c r="D414" i="33"/>
  <c r="C414" i="33"/>
  <c r="E329" i="33"/>
  <c r="D329" i="33"/>
  <c r="C1576" i="33"/>
  <c r="E1576" i="33"/>
  <c r="C1464" i="33"/>
  <c r="E1464" i="33"/>
  <c r="D188" i="33"/>
  <c r="C17" i="33"/>
  <c r="C13" i="33"/>
  <c r="C1295" i="33"/>
  <c r="C1291" i="33"/>
  <c r="C1278" i="33"/>
  <c r="C1274" i="33"/>
  <c r="C1259" i="33"/>
  <c r="C1255" i="33"/>
  <c r="C1242" i="33"/>
  <c r="C1238" i="33"/>
  <c r="C1223" i="33"/>
  <c r="C1219" i="33"/>
  <c r="C1206" i="33"/>
  <c r="C1202" i="33"/>
  <c r="C1187" i="33"/>
  <c r="C1183" i="33"/>
  <c r="C23" i="14" s="1"/>
  <c r="C1170" i="33"/>
  <c r="C1166" i="33"/>
  <c r="C1156" i="33"/>
  <c r="D1149" i="33"/>
  <c r="D1133" i="33"/>
  <c r="C1124" i="33"/>
  <c r="D1085" i="33"/>
  <c r="E1084" i="33"/>
  <c r="D1049" i="33"/>
  <c r="E1048" i="33"/>
  <c r="D1013" i="33"/>
  <c r="E1012" i="33"/>
  <c r="D977" i="33"/>
  <c r="E976" i="33"/>
  <c r="D941" i="33"/>
  <c r="E940" i="33"/>
  <c r="E928" i="33"/>
  <c r="C905" i="33"/>
  <c r="F904" i="33"/>
  <c r="D886" i="33"/>
  <c r="E869" i="33"/>
  <c r="E868" i="33"/>
  <c r="C857" i="33"/>
  <c r="F856" i="33"/>
  <c r="C852" i="33"/>
  <c r="D838" i="33"/>
  <c r="C809" i="33"/>
  <c r="F808" i="33"/>
  <c r="C797" i="33"/>
  <c r="E797" i="33"/>
  <c r="F784" i="33"/>
  <c r="C779" i="33"/>
  <c r="E779" i="33"/>
  <c r="E773" i="33"/>
  <c r="E772" i="33"/>
  <c r="C742" i="33"/>
  <c r="D742" i="33"/>
  <c r="C700" i="33"/>
  <c r="E700" i="33"/>
  <c r="E640" i="33"/>
  <c r="D582" i="33"/>
  <c r="E582" i="33"/>
  <c r="E566" i="33"/>
  <c r="D566" i="33"/>
  <c r="D556" i="33"/>
  <c r="F526" i="33"/>
  <c r="E524" i="33"/>
  <c r="C519" i="34"/>
  <c r="F519" i="33"/>
  <c r="C492" i="33"/>
  <c r="F485" i="33"/>
  <c r="C420" i="33"/>
  <c r="D420" i="33"/>
  <c r="D416" i="33"/>
  <c r="D378" i="33"/>
  <c r="D368" i="33"/>
  <c r="C271" i="34"/>
  <c r="E271" i="33"/>
  <c r="E251" i="33"/>
  <c r="D231" i="33"/>
  <c r="D1941" i="33"/>
  <c r="E1940" i="33"/>
  <c r="E1939" i="33"/>
  <c r="C1934" i="33"/>
  <c r="D1933" i="33"/>
  <c r="C1930" i="33"/>
  <c r="E1929" i="33"/>
  <c r="E1928" i="33"/>
  <c r="D1927" i="33"/>
  <c r="D1913" i="33"/>
  <c r="C1699" i="34"/>
  <c r="D1699" i="33"/>
  <c r="D1612" i="33"/>
  <c r="C1610" i="33"/>
  <c r="E1610" i="33"/>
  <c r="C1314" i="33"/>
  <c r="E1324" i="33"/>
  <c r="F1320" i="33"/>
  <c r="C1320" i="33"/>
  <c r="E356" i="33"/>
  <c r="C356" i="33"/>
  <c r="E331" i="33"/>
  <c r="C331" i="33"/>
  <c r="E324" i="33"/>
  <c r="D324" i="33"/>
  <c r="C323" i="33"/>
  <c r="E323" i="33"/>
  <c r="C313" i="34"/>
  <c r="C313" i="33"/>
  <c r="D305" i="33"/>
  <c r="E305" i="33"/>
  <c r="C254" i="33"/>
  <c r="E254" i="33"/>
  <c r="C213" i="33"/>
  <c r="E213" i="33"/>
  <c r="E1980" i="33"/>
  <c r="F1980" i="33"/>
  <c r="C1869" i="34"/>
  <c r="E1869" i="33"/>
  <c r="C1725" i="34"/>
  <c r="E1725" i="33"/>
  <c r="E1718" i="33"/>
  <c r="F1718" i="33"/>
  <c r="E1567" i="33"/>
  <c r="D1567" i="33"/>
  <c r="D1495" i="33"/>
  <c r="E1495" i="33"/>
  <c r="E54" i="33"/>
  <c r="E48" i="33"/>
  <c r="D1290" i="33"/>
  <c r="D1254" i="33"/>
  <c r="D1218" i="33"/>
  <c r="D1182" i="33"/>
  <c r="E1108" i="33"/>
  <c r="E904" i="33"/>
  <c r="E880" i="33"/>
  <c r="E856" i="33"/>
  <c r="E732" i="33"/>
  <c r="F659" i="33"/>
  <c r="F621" i="33"/>
  <c r="F617" i="33"/>
  <c r="F572" i="33"/>
  <c r="C357" i="34"/>
  <c r="F357" i="33"/>
  <c r="E354" i="33"/>
  <c r="C303" i="34"/>
  <c r="C303" i="33"/>
  <c r="C279" i="33"/>
  <c r="E279" i="33"/>
  <c r="F228" i="33"/>
  <c r="D228" i="33"/>
  <c r="E17" i="52" s="1"/>
  <c r="I17" i="52" s="1"/>
  <c r="D219" i="33"/>
  <c r="E219" i="33"/>
  <c r="D198" i="33"/>
  <c r="E198" i="33"/>
  <c r="C1834" i="33"/>
  <c r="E1834" i="33"/>
  <c r="C1726" i="34"/>
  <c r="C1726" i="33"/>
  <c r="C1719" i="34"/>
  <c r="D1719" i="33"/>
  <c r="C1672" i="33"/>
  <c r="F1672" i="33"/>
  <c r="D1594" i="33"/>
  <c r="F1594" i="33"/>
  <c r="C1482" i="33"/>
  <c r="E1482" i="33"/>
  <c r="C1475" i="34"/>
  <c r="F1475" i="33"/>
  <c r="D1461" i="33"/>
  <c r="E1461" i="33"/>
  <c r="D183" i="33"/>
  <c r="D179" i="33"/>
  <c r="D60" i="33"/>
  <c r="E56" i="33"/>
  <c r="D54" i="33"/>
  <c r="E50" i="33"/>
  <c r="F19" i="46" s="1"/>
  <c r="D48" i="33"/>
  <c r="C10" i="33"/>
  <c r="C6" i="33"/>
  <c r="D5" i="33"/>
  <c r="C1290" i="33"/>
  <c r="C1286" i="33"/>
  <c r="C1271" i="33"/>
  <c r="C1267" i="33"/>
  <c r="D1266" i="33"/>
  <c r="C1254" i="33"/>
  <c r="C1250" i="33"/>
  <c r="C1235" i="33"/>
  <c r="C1231" i="33"/>
  <c r="D1230" i="33"/>
  <c r="C1218" i="33"/>
  <c r="C1214" i="33"/>
  <c r="C1199" i="33"/>
  <c r="C1195" i="33"/>
  <c r="D1194" i="33"/>
  <c r="C1182" i="33"/>
  <c r="C1178" i="33"/>
  <c r="D1157" i="33"/>
  <c r="C1144" i="33"/>
  <c r="D1121" i="33"/>
  <c r="C1120" i="33"/>
  <c r="D1101" i="33"/>
  <c r="D1093" i="33"/>
  <c r="D1081" i="33"/>
  <c r="D1069" i="33"/>
  <c r="D1057" i="33"/>
  <c r="D1045" i="33"/>
  <c r="D1033" i="33"/>
  <c r="D1021" i="33"/>
  <c r="D1009" i="33"/>
  <c r="D997" i="33"/>
  <c r="D985" i="33"/>
  <c r="D973" i="33"/>
  <c r="D961" i="33"/>
  <c r="D949" i="33"/>
  <c r="D928" i="33"/>
  <c r="E917" i="33"/>
  <c r="C904" i="33"/>
  <c r="C900" i="33"/>
  <c r="C880" i="33"/>
  <c r="C856" i="33"/>
  <c r="E852" i="33"/>
  <c r="D808" i="33"/>
  <c r="D784" i="33"/>
  <c r="E28" i="18" s="1"/>
  <c r="I28" i="18" s="1"/>
  <c r="F779" i="33"/>
  <c r="D760" i="33"/>
  <c r="C732" i="33"/>
  <c r="E731" i="33"/>
  <c r="D694" i="33"/>
  <c r="E659" i="33"/>
  <c r="D640" i="33"/>
  <c r="E629" i="33"/>
  <c r="E621" i="33"/>
  <c r="E617" i="33"/>
  <c r="F567" i="33"/>
  <c r="F566" i="33"/>
  <c r="F558" i="33"/>
  <c r="D548" i="33"/>
  <c r="F502" i="33"/>
  <c r="D474" i="33"/>
  <c r="F467" i="33"/>
  <c r="C466" i="33"/>
  <c r="C462" i="33"/>
  <c r="F461" i="33"/>
  <c r="C460" i="33"/>
  <c r="F459" i="33"/>
  <c r="E420" i="33"/>
  <c r="D418" i="33"/>
  <c r="E416" i="33"/>
  <c r="E414" i="33"/>
  <c r="C354" i="33"/>
  <c r="D352" i="33"/>
  <c r="E352" i="33"/>
  <c r="F341" i="33"/>
  <c r="C340" i="34"/>
  <c r="D340" i="33"/>
  <c r="E36" i="12" s="1"/>
  <c r="I36" i="12" s="1"/>
  <c r="F331" i="33"/>
  <c r="E330" i="33"/>
  <c r="F330" i="33"/>
  <c r="D323" i="33"/>
  <c r="C312" i="33"/>
  <c r="D312" i="33"/>
  <c r="F309" i="33"/>
  <c r="F284" i="33"/>
  <c r="F223" i="33"/>
  <c r="C223" i="33"/>
  <c r="E1976" i="33"/>
  <c r="C1976" i="33"/>
  <c r="F1970" i="33"/>
  <c r="E1894" i="33"/>
  <c r="F1894" i="33"/>
  <c r="E1862" i="33"/>
  <c r="C1862" i="33"/>
  <c r="C1720" i="34"/>
  <c r="E1720" i="33"/>
  <c r="F1624" i="33"/>
  <c r="E1504" i="33"/>
  <c r="F1504" i="33"/>
  <c r="C1485" i="34"/>
  <c r="D1485" i="33"/>
  <c r="C1440" i="33"/>
  <c r="E1440" i="33"/>
  <c r="D1398" i="33"/>
  <c r="E1398" i="33"/>
  <c r="D1304" i="33"/>
  <c r="D1390" i="33"/>
  <c r="E1388" i="33"/>
  <c r="F1387" i="33"/>
  <c r="D1374" i="33"/>
  <c r="D1355" i="33"/>
  <c r="E1354" i="33"/>
  <c r="D1339" i="33"/>
  <c r="F1314" i="33"/>
  <c r="D1354" i="33"/>
  <c r="C766" i="33"/>
  <c r="D766" i="33"/>
  <c r="C712" i="34"/>
  <c r="C712" i="33"/>
  <c r="F712" i="33"/>
  <c r="E689" i="33"/>
  <c r="C689" i="33"/>
  <c r="C683" i="33"/>
  <c r="E683" i="33"/>
  <c r="E665" i="33"/>
  <c r="C665" i="33"/>
  <c r="D636" i="33"/>
  <c r="C636" i="33"/>
  <c r="C606" i="33"/>
  <c r="E606" i="33"/>
  <c r="D534" i="33"/>
  <c r="E534" i="33"/>
  <c r="C495" i="34"/>
  <c r="F495" i="33"/>
  <c r="C484" i="33"/>
  <c r="D484" i="33"/>
  <c r="D438" i="33"/>
  <c r="C438" i="33"/>
  <c r="C435" i="34"/>
  <c r="F435" i="33"/>
  <c r="C429" i="34"/>
  <c r="F429" i="33"/>
  <c r="D412" i="33"/>
  <c r="C412" i="33"/>
  <c r="C406" i="33"/>
  <c r="E406" i="33"/>
  <c r="C396" i="33"/>
  <c r="E396" i="33"/>
  <c r="D386" i="33"/>
  <c r="C386" i="33"/>
  <c r="C381" i="34"/>
  <c r="F381" i="33"/>
  <c r="D350" i="33"/>
  <c r="C350" i="33"/>
  <c r="C291" i="34"/>
  <c r="E291" i="33"/>
  <c r="F18" i="58" s="1"/>
  <c r="E290" i="33"/>
  <c r="F290" i="33"/>
  <c r="C261" i="34"/>
  <c r="E261" i="33"/>
  <c r="E210" i="33"/>
  <c r="D210" i="33"/>
  <c r="E1884" i="33"/>
  <c r="C1884" i="33"/>
  <c r="C1861" i="34"/>
  <c r="D1861" i="33"/>
  <c r="C1856" i="34"/>
  <c r="C1856" i="33"/>
  <c r="C1788" i="34"/>
  <c r="E1788" i="33"/>
  <c r="F1788" i="33"/>
  <c r="C1729" i="34"/>
  <c r="D1729" i="33"/>
  <c r="C1605" i="34"/>
  <c r="F1605" i="33"/>
  <c r="D1605" i="33"/>
  <c r="D1580" i="33"/>
  <c r="E1580" i="33"/>
  <c r="C1580" i="33"/>
  <c r="D1532" i="33"/>
  <c r="E1532" i="33"/>
  <c r="C1454" i="34"/>
  <c r="F1454" i="33"/>
  <c r="E1437" i="33"/>
  <c r="F1437" i="33"/>
  <c r="C1411" i="34"/>
  <c r="C1411" i="33"/>
  <c r="E185" i="33"/>
  <c r="E103" i="33"/>
  <c r="D21" i="33"/>
  <c r="D9" i="33"/>
  <c r="D1294" i="33"/>
  <c r="D1282" i="33"/>
  <c r="D1270" i="33"/>
  <c r="D1258" i="33"/>
  <c r="D1246" i="33"/>
  <c r="D1234" i="33"/>
  <c r="D1222" i="33"/>
  <c r="D1210" i="33"/>
  <c r="D1198" i="33"/>
  <c r="D1186" i="33"/>
  <c r="D1174" i="33"/>
  <c r="E1160" i="33"/>
  <c r="E1140" i="33"/>
  <c r="E1112" i="33"/>
  <c r="E1092" i="33"/>
  <c r="E1080" i="33"/>
  <c r="E1068" i="33"/>
  <c r="E1056" i="33"/>
  <c r="E1044" i="33"/>
  <c r="E1032" i="33"/>
  <c r="E1020" i="33"/>
  <c r="E1008" i="33"/>
  <c r="E996" i="33"/>
  <c r="E984" i="33"/>
  <c r="E972" i="33"/>
  <c r="E960" i="33"/>
  <c r="E948" i="33"/>
  <c r="E924" i="33"/>
  <c r="F851" i="33"/>
  <c r="D832" i="33"/>
  <c r="C748" i="33"/>
  <c r="E748" i="33"/>
  <c r="C736" i="34"/>
  <c r="D736" i="33"/>
  <c r="E712" i="33"/>
  <c r="C688" i="34"/>
  <c r="C688" i="33"/>
  <c r="F688" i="33"/>
  <c r="C676" i="33"/>
  <c r="E676" i="33"/>
  <c r="C664" i="34"/>
  <c r="C664" i="33"/>
  <c r="F664" i="33"/>
  <c r="D660" i="33"/>
  <c r="E660" i="33"/>
  <c r="C646" i="33"/>
  <c r="D646" i="33"/>
  <c r="C593" i="34"/>
  <c r="F593" i="33"/>
  <c r="C572" i="34"/>
  <c r="D572" i="33"/>
  <c r="F540" i="33"/>
  <c r="C535" i="34"/>
  <c r="F535" i="33"/>
  <c r="C517" i="34"/>
  <c r="F517" i="33"/>
  <c r="D510" i="33"/>
  <c r="E510" i="33"/>
  <c r="C501" i="34"/>
  <c r="F501" i="33"/>
  <c r="C493" i="34"/>
  <c r="F493" i="33"/>
  <c r="C470" i="33"/>
  <c r="D470" i="33"/>
  <c r="E446" i="33"/>
  <c r="C440" i="33"/>
  <c r="D440" i="33"/>
  <c r="D436" i="33"/>
  <c r="C436" i="33"/>
  <c r="C430" i="33"/>
  <c r="D430" i="33"/>
  <c r="D426" i="33"/>
  <c r="C426" i="33"/>
  <c r="E408" i="33"/>
  <c r="D408" i="33"/>
  <c r="C382" i="33"/>
  <c r="D382" i="33"/>
  <c r="C377" i="34"/>
  <c r="F377" i="33"/>
  <c r="E374" i="33"/>
  <c r="F334" i="33"/>
  <c r="D328" i="33"/>
  <c r="C328" i="33"/>
  <c r="F322" i="33"/>
  <c r="D322" i="33"/>
  <c r="C317" i="33"/>
  <c r="F317" i="33"/>
  <c r="C284" i="34"/>
  <c r="D284" i="33"/>
  <c r="E1996" i="33"/>
  <c r="F1996" i="33"/>
  <c r="F1924" i="33"/>
  <c r="C1906" i="34"/>
  <c r="C1906" i="33"/>
  <c r="C1882" i="34"/>
  <c r="C1882" i="33"/>
  <c r="C1871" i="34"/>
  <c r="D1871" i="33"/>
  <c r="C1858" i="34"/>
  <c r="E1858" i="33"/>
  <c r="C1803" i="34"/>
  <c r="D1803" i="33"/>
  <c r="C1785" i="34"/>
  <c r="D1785" i="33"/>
  <c r="C1780" i="34"/>
  <c r="C1780" i="33"/>
  <c r="E1606" i="33"/>
  <c r="D1606" i="33"/>
  <c r="C1527" i="34"/>
  <c r="F1527" i="33"/>
  <c r="D1527" i="33"/>
  <c r="D1510" i="33"/>
  <c r="E1510" i="33"/>
  <c r="C1456" i="34"/>
  <c r="C1456" i="33"/>
  <c r="C1455" i="34"/>
  <c r="C1455" i="33"/>
  <c r="F1455" i="33"/>
  <c r="E1455" i="33"/>
  <c r="E1431" i="33"/>
  <c r="C1431" i="33"/>
  <c r="E1428" i="33"/>
  <c r="D1428" i="33"/>
  <c r="D1396" i="33"/>
  <c r="C1396" i="33"/>
  <c r="E1396" i="33"/>
  <c r="D191" i="33"/>
  <c r="D185" i="33"/>
  <c r="D176" i="33"/>
  <c r="E18" i="38" s="1"/>
  <c r="I18" i="38" s="1"/>
  <c r="C128" i="33"/>
  <c r="C122" i="33"/>
  <c r="E107" i="33"/>
  <c r="E62" i="33"/>
  <c r="D36" i="33"/>
  <c r="D24" i="33"/>
  <c r="C21" i="33"/>
  <c r="C14" i="33"/>
  <c r="D13" i="33"/>
  <c r="C9" i="33"/>
  <c r="C1299" i="33"/>
  <c r="D1298" i="33"/>
  <c r="C1294" i="33"/>
  <c r="C1287" i="33"/>
  <c r="D1286" i="33"/>
  <c r="C1282" i="33"/>
  <c r="C1275" i="33"/>
  <c r="D1274" i="33"/>
  <c r="C1270" i="33"/>
  <c r="C1263" i="33"/>
  <c r="C26" i="45" s="1"/>
  <c r="D1262" i="33"/>
  <c r="C1258" i="33"/>
  <c r="C1251" i="33"/>
  <c r="D1250" i="33"/>
  <c r="C1246" i="33"/>
  <c r="C1239" i="33"/>
  <c r="D1238" i="33"/>
  <c r="C1234" i="33"/>
  <c r="C1227" i="33"/>
  <c r="D1226" i="33"/>
  <c r="C1222" i="33"/>
  <c r="C1215" i="33"/>
  <c r="D1214" i="33"/>
  <c r="C1210" i="33"/>
  <c r="C1203" i="33"/>
  <c r="D1202" i="33"/>
  <c r="C1198" i="33"/>
  <c r="C1191" i="33"/>
  <c r="D1190" i="33"/>
  <c r="C1186" i="33"/>
  <c r="C1179" i="33"/>
  <c r="D1178" i="33"/>
  <c r="C1174" i="33"/>
  <c r="C1167" i="33"/>
  <c r="D1166" i="33"/>
  <c r="D1153" i="33"/>
  <c r="C1152" i="33"/>
  <c r="D1125" i="33"/>
  <c r="D1117" i="33"/>
  <c r="D1105" i="33"/>
  <c r="C1104" i="33"/>
  <c r="C1088" i="33"/>
  <c r="C1076" i="33"/>
  <c r="C1064" i="33"/>
  <c r="C1052" i="33"/>
  <c r="C1040" i="33"/>
  <c r="C1028" i="33"/>
  <c r="C1016" i="33"/>
  <c r="C1004" i="33"/>
  <c r="C992" i="33"/>
  <c r="C980" i="33"/>
  <c r="C968" i="33"/>
  <c r="C956" i="33"/>
  <c r="C18" i="57" s="1"/>
  <c r="C944" i="33"/>
  <c r="C35" i="12" s="1"/>
  <c r="D934" i="33"/>
  <c r="C924" i="33"/>
  <c r="E923" i="33"/>
  <c r="D904" i="33"/>
  <c r="E893" i="33"/>
  <c r="E892" i="33"/>
  <c r="D880" i="33"/>
  <c r="F875" i="33"/>
  <c r="D856" i="33"/>
  <c r="E851" i="33"/>
  <c r="C833" i="33"/>
  <c r="F832" i="33"/>
  <c r="C832" i="33"/>
  <c r="E828" i="33"/>
  <c r="C821" i="33"/>
  <c r="E821" i="33"/>
  <c r="C790" i="33"/>
  <c r="D790" i="33"/>
  <c r="D756" i="33"/>
  <c r="C756" i="33"/>
  <c r="C755" i="33"/>
  <c r="F755" i="33"/>
  <c r="C749" i="33"/>
  <c r="E749" i="33"/>
  <c r="E736" i="33"/>
  <c r="E713" i="33"/>
  <c r="C713" i="33"/>
  <c r="D712" i="33"/>
  <c r="D708" i="33"/>
  <c r="C708" i="33"/>
  <c r="E688" i="33"/>
  <c r="F683" i="33"/>
  <c r="C677" i="33"/>
  <c r="E677" i="33"/>
  <c r="E664" i="33"/>
  <c r="E636" i="33"/>
  <c r="C635" i="33"/>
  <c r="E635" i="33"/>
  <c r="D606" i="33"/>
  <c r="C597" i="34"/>
  <c r="F597" i="33"/>
  <c r="E572" i="33"/>
  <c r="C540" i="33"/>
  <c r="E518" i="33"/>
  <c r="D518" i="33"/>
  <c r="E508" i="33"/>
  <c r="C500" i="34"/>
  <c r="C500" i="33"/>
  <c r="F500" i="33"/>
  <c r="E494" i="33"/>
  <c r="D494" i="33"/>
  <c r="E484" i="33"/>
  <c r="C471" i="34"/>
  <c r="F471" i="33"/>
  <c r="D446" i="33"/>
  <c r="E442" i="33"/>
  <c r="C442" i="33"/>
  <c r="E438" i="33"/>
  <c r="C437" i="34"/>
  <c r="F437" i="33"/>
  <c r="D434" i="33"/>
  <c r="C434" i="33"/>
  <c r="E412" i="33"/>
  <c r="C411" i="34"/>
  <c r="F411" i="33"/>
  <c r="D410" i="33"/>
  <c r="E410" i="33"/>
  <c r="D406" i="33"/>
  <c r="E404" i="33"/>
  <c r="D404" i="33"/>
  <c r="E398" i="33"/>
  <c r="D396" i="33"/>
  <c r="F395" i="33"/>
  <c r="E388" i="33"/>
  <c r="E386" i="33"/>
  <c r="E384" i="33"/>
  <c r="C384" i="33"/>
  <c r="C374" i="33"/>
  <c r="C366" i="33"/>
  <c r="C364" i="33"/>
  <c r="E364" i="33"/>
  <c r="E350" i="33"/>
  <c r="C334" i="33"/>
  <c r="D333" i="33"/>
  <c r="C332" i="33"/>
  <c r="C329" i="34"/>
  <c r="C329" i="33"/>
  <c r="F329" i="33"/>
  <c r="D290" i="33"/>
  <c r="D289" i="33"/>
  <c r="E284" i="33"/>
  <c r="C235" i="33"/>
  <c r="C233" i="33"/>
  <c r="F233" i="33"/>
  <c r="D224" i="33"/>
  <c r="C224" i="33"/>
  <c r="F210" i="33"/>
  <c r="E205" i="33"/>
  <c r="F205" i="33"/>
  <c r="E202" i="33"/>
  <c r="C1986" i="33"/>
  <c r="F1986" i="33"/>
  <c r="F1976" i="33"/>
  <c r="F1934" i="33"/>
  <c r="C1924" i="33"/>
  <c r="C1922" i="33"/>
  <c r="F1922" i="33"/>
  <c r="E1912" i="33"/>
  <c r="F1884" i="33"/>
  <c r="C1883" i="34"/>
  <c r="D1883" i="33"/>
  <c r="E1861" i="33"/>
  <c r="F1856" i="33"/>
  <c r="F1834" i="33"/>
  <c r="C1831" i="34"/>
  <c r="D1831" i="33"/>
  <c r="C1790" i="34"/>
  <c r="C1790" i="33"/>
  <c r="F1778" i="33"/>
  <c r="C1778" i="33"/>
  <c r="E1778" i="33"/>
  <c r="E1729" i="33"/>
  <c r="C1707" i="34"/>
  <c r="D1707" i="33"/>
  <c r="C1688" i="34"/>
  <c r="F1688" i="33"/>
  <c r="D1683" i="33"/>
  <c r="F1683" i="33"/>
  <c r="C1664" i="33"/>
  <c r="D1664" i="33"/>
  <c r="D1646" i="33"/>
  <c r="E1646" i="33"/>
  <c r="C1640" i="33"/>
  <c r="D1640" i="33"/>
  <c r="D1558" i="33"/>
  <c r="E1558" i="33"/>
  <c r="F1549" i="33"/>
  <c r="C1532" i="33"/>
  <c r="E1519" i="33"/>
  <c r="C1457" i="34"/>
  <c r="D1457" i="33"/>
  <c r="C1437" i="33"/>
  <c r="F1436" i="33"/>
  <c r="D1416" i="33"/>
  <c r="E1416" i="33"/>
  <c r="C1833" i="34"/>
  <c r="D1833" i="33"/>
  <c r="E1812" i="33"/>
  <c r="C1812" i="33"/>
  <c r="C1787" i="34"/>
  <c r="D1787" i="33"/>
  <c r="C1783" i="34"/>
  <c r="D1783" i="33"/>
  <c r="C1686" i="33"/>
  <c r="E1686" i="33"/>
  <c r="C1677" i="34"/>
  <c r="D1677" i="33"/>
  <c r="E1651" i="33"/>
  <c r="C1651" i="33"/>
  <c r="D1622" i="33"/>
  <c r="C1622" i="33"/>
  <c r="E1443" i="33"/>
  <c r="D1443" i="33"/>
  <c r="C1440" i="34"/>
  <c r="D1440" i="33"/>
  <c r="D1332" i="33"/>
  <c r="C1323" i="33"/>
  <c r="E1314" i="33"/>
  <c r="E1308" i="33"/>
  <c r="D1307" i="33"/>
  <c r="F1305" i="33"/>
  <c r="F1354" i="33"/>
  <c r="C1354" i="33"/>
  <c r="F1353" i="33"/>
  <c r="D1333" i="33"/>
  <c r="E1332" i="33"/>
  <c r="E1327" i="33"/>
  <c r="E1326" i="33"/>
  <c r="C1324" i="33"/>
  <c r="F1323" i="33"/>
  <c r="C1329" i="34"/>
  <c r="C1329" i="33"/>
  <c r="F1329" i="33"/>
  <c r="D1329" i="33"/>
  <c r="F931" i="33"/>
  <c r="C931" i="33"/>
  <c r="F921" i="33"/>
  <c r="C921" i="33"/>
  <c r="E863" i="33"/>
  <c r="F863" i="33"/>
  <c r="C847" i="33"/>
  <c r="E847" i="33"/>
  <c r="F835" i="33"/>
  <c r="C835" i="33"/>
  <c r="F825" i="33"/>
  <c r="C825" i="33"/>
  <c r="E767" i="33"/>
  <c r="F767" i="33"/>
  <c r="C751" i="33"/>
  <c r="E751" i="33"/>
  <c r="F739" i="33"/>
  <c r="C739" i="33"/>
  <c r="F729" i="33"/>
  <c r="C729" i="33"/>
  <c r="E671" i="33"/>
  <c r="F671" i="33"/>
  <c r="C655" i="33"/>
  <c r="E655" i="33"/>
  <c r="F643" i="33"/>
  <c r="C643" i="33"/>
  <c r="F633" i="33"/>
  <c r="C633" i="33"/>
  <c r="C625" i="34"/>
  <c r="E625" i="33"/>
  <c r="C622" i="33"/>
  <c r="E622" i="33"/>
  <c r="C601" i="34"/>
  <c r="E601" i="33"/>
  <c r="C598" i="33"/>
  <c r="E598" i="33"/>
  <c r="C557" i="34"/>
  <c r="F557" i="33"/>
  <c r="C551" i="34"/>
  <c r="F551" i="33"/>
  <c r="C509" i="34"/>
  <c r="F509" i="33"/>
  <c r="C503" i="34"/>
  <c r="F503" i="33"/>
  <c r="E480" i="33"/>
  <c r="C480" i="33"/>
  <c r="C477" i="34"/>
  <c r="F477" i="33"/>
  <c r="D472" i="33"/>
  <c r="E472" i="33"/>
  <c r="C447" i="34"/>
  <c r="F447" i="33"/>
  <c r="C375" i="34"/>
  <c r="F375" i="33"/>
  <c r="E370" i="33"/>
  <c r="C370" i="33"/>
  <c r="C363" i="34"/>
  <c r="F363" i="33"/>
  <c r="F325" i="33"/>
  <c r="D325" i="33"/>
  <c r="D238" i="33"/>
  <c r="E238" i="33"/>
  <c r="C211" i="34"/>
  <c r="D211" i="33"/>
  <c r="E211" i="33"/>
  <c r="C1866" i="34"/>
  <c r="C1866" i="33"/>
  <c r="C1771" i="34"/>
  <c r="D1771" i="33"/>
  <c r="C1740" i="34"/>
  <c r="C1740" i="33"/>
  <c r="F1740" i="33"/>
  <c r="C1735" i="34"/>
  <c r="E1735" i="33"/>
  <c r="C1693" i="34"/>
  <c r="E1693" i="33"/>
  <c r="C1690" i="33"/>
  <c r="E1690" i="33"/>
  <c r="C1681" i="33"/>
  <c r="F1681" i="33"/>
  <c r="D1676" i="33"/>
  <c r="C1676" i="33"/>
  <c r="C1669" i="33"/>
  <c r="E1669" i="33"/>
  <c r="E1645" i="33"/>
  <c r="F1645" i="33"/>
  <c r="D1628" i="33"/>
  <c r="E1628" i="33"/>
  <c r="C1599" i="34"/>
  <c r="F1599" i="33"/>
  <c r="D1599" i="33"/>
  <c r="C1579" i="33"/>
  <c r="F1579" i="33"/>
  <c r="C1552" i="33"/>
  <c r="F1552" i="33"/>
  <c r="C1533" i="34"/>
  <c r="F1533" i="33"/>
  <c r="E1528" i="33"/>
  <c r="C1528" i="33"/>
  <c r="C1509" i="34"/>
  <c r="D1509" i="33"/>
  <c r="F1509" i="33"/>
  <c r="C1481" i="34"/>
  <c r="F1481" i="33"/>
  <c r="D1446" i="33"/>
  <c r="C1446" i="33"/>
  <c r="E1446" i="33"/>
  <c r="C1419" i="34"/>
  <c r="C1419" i="33"/>
  <c r="F1419" i="33"/>
  <c r="D1419" i="33"/>
  <c r="E1419" i="33"/>
  <c r="D1405" i="33"/>
  <c r="C1405" i="33"/>
  <c r="C1371" i="34"/>
  <c r="D1371" i="33"/>
  <c r="F1371" i="33"/>
  <c r="C1363" i="34"/>
  <c r="E1363" i="33"/>
  <c r="D1363" i="33"/>
  <c r="C1348" i="34"/>
  <c r="D1348" i="33"/>
  <c r="F19" i="33"/>
  <c r="F15" i="33"/>
  <c r="F11" i="33"/>
  <c r="F7" i="33"/>
  <c r="F1300" i="33"/>
  <c r="F1296" i="33"/>
  <c r="F1292" i="33"/>
  <c r="F1288" i="33"/>
  <c r="F1284" i="33"/>
  <c r="F1280" i="33"/>
  <c r="F1276" i="33"/>
  <c r="F1272" i="33"/>
  <c r="F1268" i="33"/>
  <c r="F1264" i="33"/>
  <c r="F1260" i="33"/>
  <c r="F1256" i="33"/>
  <c r="F1252" i="33"/>
  <c r="F1248" i="33"/>
  <c r="F1244" i="33"/>
  <c r="F1240" i="33"/>
  <c r="F1236" i="33"/>
  <c r="F1232" i="33"/>
  <c r="F1228" i="33"/>
  <c r="F1224" i="33"/>
  <c r="F1220" i="33"/>
  <c r="F1216" i="33"/>
  <c r="F1212" i="33"/>
  <c r="F1208" i="33"/>
  <c r="F1204" i="33"/>
  <c r="F1200" i="33"/>
  <c r="F1196" i="33"/>
  <c r="F1192" i="33"/>
  <c r="F1188" i="33"/>
  <c r="F1184" i="33"/>
  <c r="F1180" i="33"/>
  <c r="F1176" i="33"/>
  <c r="F1172" i="33"/>
  <c r="F1168" i="33"/>
  <c r="F1164" i="33"/>
  <c r="C1089" i="33"/>
  <c r="D1089" i="33"/>
  <c r="C1065" i="33"/>
  <c r="D1065" i="33"/>
  <c r="C1041" i="33"/>
  <c r="D1041" i="33"/>
  <c r="C1017" i="33"/>
  <c r="D1017" i="33"/>
  <c r="C993" i="33"/>
  <c r="D993" i="33"/>
  <c r="C969" i="33"/>
  <c r="D969" i="33"/>
  <c r="C945" i="33"/>
  <c r="D945" i="33"/>
  <c r="E887" i="33"/>
  <c r="F887" i="33"/>
  <c r="C871" i="33"/>
  <c r="E871" i="33"/>
  <c r="F859" i="33"/>
  <c r="C859" i="33"/>
  <c r="F849" i="33"/>
  <c r="C849" i="33"/>
  <c r="E791" i="33"/>
  <c r="F23" i="43" s="1"/>
  <c r="F791" i="33"/>
  <c r="C775" i="33"/>
  <c r="E775" i="33"/>
  <c r="F763" i="33"/>
  <c r="C763" i="33"/>
  <c r="F753" i="33"/>
  <c r="C753" i="33"/>
  <c r="E695" i="33"/>
  <c r="F695" i="33"/>
  <c r="C679" i="33"/>
  <c r="E679" i="33"/>
  <c r="F667" i="33"/>
  <c r="C667" i="33"/>
  <c r="F657" i="33"/>
  <c r="C657" i="33"/>
  <c r="C614" i="33"/>
  <c r="D614" i="33"/>
  <c r="C590" i="33"/>
  <c r="D590" i="33"/>
  <c r="C580" i="34"/>
  <c r="C580" i="33"/>
  <c r="F580" i="33"/>
  <c r="C564" i="34"/>
  <c r="D564" i="33"/>
  <c r="C532" i="34"/>
  <c r="C532" i="33"/>
  <c r="C24" i="1" s="1"/>
  <c r="F532" i="33"/>
  <c r="C516" i="34"/>
  <c r="D516" i="33"/>
  <c r="D482" i="33"/>
  <c r="C482" i="33"/>
  <c r="C464" i="33"/>
  <c r="D464" i="33"/>
  <c r="C401" i="34"/>
  <c r="F401" i="33"/>
  <c r="C344" i="34"/>
  <c r="C344" i="33"/>
  <c r="F344" i="33"/>
  <c r="C287" i="34"/>
  <c r="C287" i="33"/>
  <c r="C215" i="34"/>
  <c r="C215" i="33"/>
  <c r="F215" i="33"/>
  <c r="E215" i="33"/>
  <c r="E1990" i="33"/>
  <c r="F1990" i="33"/>
  <c r="C1891" i="34"/>
  <c r="E1891" i="33"/>
  <c r="D1891" i="33"/>
  <c r="C1808" i="34"/>
  <c r="E1808" i="33"/>
  <c r="F1808" i="33"/>
  <c r="C1805" i="34"/>
  <c r="D1805" i="33"/>
  <c r="C1777" i="34"/>
  <c r="D1777" i="33"/>
  <c r="E1777" i="33"/>
  <c r="C1774" i="34"/>
  <c r="C1774" i="33"/>
  <c r="E1754" i="33"/>
  <c r="C1754" i="33"/>
  <c r="C1747" i="34"/>
  <c r="D1747" i="33"/>
  <c r="E1730" i="33"/>
  <c r="F1730" i="33"/>
  <c r="C1730" i="33"/>
  <c r="C1723" i="34"/>
  <c r="D1723" i="33"/>
  <c r="C1713" i="34"/>
  <c r="D1713" i="33"/>
  <c r="C1709" i="34"/>
  <c r="E1709" i="33"/>
  <c r="C1704" i="34"/>
  <c r="E1704" i="33"/>
  <c r="F1704" i="33"/>
  <c r="E1621" i="33"/>
  <c r="F1621" i="33"/>
  <c r="D1508" i="33"/>
  <c r="E1508" i="33"/>
  <c r="C1508" i="33"/>
  <c r="C1477" i="33"/>
  <c r="E1477" i="33"/>
  <c r="C1460" i="34"/>
  <c r="F1460" i="33"/>
  <c r="D1432" i="33"/>
  <c r="C1432" i="33"/>
  <c r="E1432" i="33"/>
  <c r="C1386" i="34"/>
  <c r="F1386" i="33"/>
  <c r="F131" i="33"/>
  <c r="F125" i="33"/>
  <c r="F119" i="33"/>
  <c r="E42" i="33"/>
  <c r="E29" i="33"/>
  <c r="E23" i="33"/>
  <c r="D19" i="33"/>
  <c r="D15" i="33"/>
  <c r="D11" i="33"/>
  <c r="D7" i="33"/>
  <c r="D1300" i="33"/>
  <c r="D1296" i="33"/>
  <c r="D1292" i="33"/>
  <c r="D1288" i="33"/>
  <c r="D1284" i="33"/>
  <c r="D1280" i="33"/>
  <c r="D1276" i="33"/>
  <c r="D1272" i="33"/>
  <c r="D1268" i="33"/>
  <c r="D1264" i="33"/>
  <c r="D1260" i="33"/>
  <c r="D1256" i="33"/>
  <c r="D1252" i="33"/>
  <c r="D1248" i="33"/>
  <c r="D1244" i="33"/>
  <c r="D1240" i="33"/>
  <c r="D1236" i="33"/>
  <c r="D1232" i="33"/>
  <c r="D1228" i="33"/>
  <c r="D1224" i="33"/>
  <c r="D1220" i="33"/>
  <c r="D1216" i="33"/>
  <c r="D1212" i="33"/>
  <c r="D1208" i="33"/>
  <c r="D1204" i="33"/>
  <c r="D1200" i="33"/>
  <c r="D1196" i="33"/>
  <c r="D1192" i="33"/>
  <c r="D1188" i="33"/>
  <c r="D1184" i="33"/>
  <c r="D1180" i="33"/>
  <c r="D1176" i="33"/>
  <c r="D1172" i="33"/>
  <c r="D1168" i="33"/>
  <c r="D1164" i="33"/>
  <c r="E22" i="14" s="1"/>
  <c r="E1148" i="33"/>
  <c r="E1132" i="33"/>
  <c r="E1116" i="33"/>
  <c r="E1100" i="33"/>
  <c r="E911" i="33"/>
  <c r="F911" i="33"/>
  <c r="F899" i="33"/>
  <c r="C895" i="33"/>
  <c r="E895" i="33"/>
  <c r="F883" i="33"/>
  <c r="C883" i="33"/>
  <c r="E876" i="33"/>
  <c r="F873" i="33"/>
  <c r="C873" i="33"/>
  <c r="E815" i="33"/>
  <c r="F815" i="33"/>
  <c r="F803" i="33"/>
  <c r="C799" i="33"/>
  <c r="E799" i="33"/>
  <c r="F787" i="33"/>
  <c r="C787" i="33"/>
  <c r="E780" i="33"/>
  <c r="F777" i="33"/>
  <c r="C777" i="33"/>
  <c r="E719" i="33"/>
  <c r="F719" i="33"/>
  <c r="F707" i="33"/>
  <c r="C703" i="33"/>
  <c r="E703" i="33"/>
  <c r="F691" i="33"/>
  <c r="C691" i="33"/>
  <c r="E684" i="33"/>
  <c r="F681" i="33"/>
  <c r="C681" i="33"/>
  <c r="C609" i="34"/>
  <c r="F609" i="33"/>
  <c r="C585" i="34"/>
  <c r="F585" i="33"/>
  <c r="C581" i="34"/>
  <c r="F581" i="33"/>
  <c r="C575" i="34"/>
  <c r="F575" i="33"/>
  <c r="F564" i="33"/>
  <c r="C533" i="34"/>
  <c r="F533" i="33"/>
  <c r="C527" i="34"/>
  <c r="F527" i="33"/>
  <c r="F516" i="33"/>
  <c r="C473" i="34"/>
  <c r="F473" i="33"/>
  <c r="E450" i="33"/>
  <c r="E428" i="33"/>
  <c r="C428" i="33"/>
  <c r="C423" i="34"/>
  <c r="F423" i="33"/>
  <c r="E402" i="33"/>
  <c r="D400" i="33"/>
  <c r="C400" i="33"/>
  <c r="C345" i="34"/>
  <c r="D345" i="33"/>
  <c r="C336" i="33"/>
  <c r="F336" i="33"/>
  <c r="D300" i="33"/>
  <c r="E300" i="33"/>
  <c r="D295" i="33"/>
  <c r="F295" i="33"/>
  <c r="C286" i="34"/>
  <c r="E286" i="33"/>
  <c r="F280" i="33"/>
  <c r="E280" i="33"/>
  <c r="C279" i="34"/>
  <c r="D279" i="33"/>
  <c r="F274" i="33"/>
  <c r="C269" i="34"/>
  <c r="D269" i="33"/>
  <c r="E32" i="12" s="1"/>
  <c r="I32" i="12" s="1"/>
  <c r="C259" i="34"/>
  <c r="D259" i="33"/>
  <c r="C232" i="34"/>
  <c r="C232" i="33"/>
  <c r="C223" i="34"/>
  <c r="D223" i="33"/>
  <c r="E223" i="33"/>
  <c r="F211" i="33"/>
  <c r="E1960" i="33"/>
  <c r="F1960" i="33"/>
  <c r="C1773" i="34"/>
  <c r="E1773" i="33"/>
  <c r="C1769" i="34"/>
  <c r="E1769" i="33"/>
  <c r="D1769" i="33"/>
  <c r="C1756" i="34"/>
  <c r="F1756" i="33"/>
  <c r="C1750" i="34"/>
  <c r="C1750" i="33"/>
  <c r="C1742" i="33"/>
  <c r="F1742" i="33"/>
  <c r="E1660" i="33"/>
  <c r="D1660" i="33"/>
  <c r="D1654" i="33"/>
  <c r="E1654" i="33"/>
  <c r="C1634" i="33"/>
  <c r="E1634" i="33"/>
  <c r="D1634" i="33"/>
  <c r="C1629" i="34"/>
  <c r="D1629" i="33"/>
  <c r="C1586" i="33"/>
  <c r="D1586" i="33"/>
  <c r="E1586" i="33"/>
  <c r="C1557" i="34"/>
  <c r="D1557" i="33"/>
  <c r="F1557" i="33"/>
  <c r="C1551" i="34"/>
  <c r="F1551" i="33"/>
  <c r="F1546" i="33"/>
  <c r="D1546" i="33"/>
  <c r="F1498" i="33"/>
  <c r="D1498" i="33"/>
  <c r="D1441" i="33"/>
  <c r="E1441" i="33"/>
  <c r="C1441" i="33"/>
  <c r="C1421" i="34"/>
  <c r="F1421" i="33"/>
  <c r="D1421" i="33"/>
  <c r="C1417" i="34"/>
  <c r="D1417" i="33"/>
  <c r="C1395" i="34"/>
  <c r="D1395" i="33"/>
  <c r="E1395" i="33"/>
  <c r="F1395" i="33"/>
  <c r="D1382" i="33"/>
  <c r="E1382" i="33"/>
  <c r="C1380" i="34"/>
  <c r="F1380" i="33"/>
  <c r="C1343" i="34"/>
  <c r="E1343" i="33"/>
  <c r="C1338" i="34"/>
  <c r="D1338" i="33"/>
  <c r="F1338" i="33"/>
  <c r="C1335" i="34"/>
  <c r="D1335" i="33"/>
  <c r="C1335" i="33"/>
  <c r="E1335" i="33"/>
  <c r="E191" i="33"/>
  <c r="D189" i="33"/>
  <c r="D182" i="33"/>
  <c r="E179" i="33"/>
  <c r="D177" i="33"/>
  <c r="D170" i="33"/>
  <c r="E167" i="33"/>
  <c r="C106" i="33"/>
  <c r="E60" i="33"/>
  <c r="E44" i="33"/>
  <c r="D42" i="33"/>
  <c r="D31" i="33"/>
  <c r="F21" i="33"/>
  <c r="C20" i="33"/>
  <c r="C19" i="33"/>
  <c r="F17" i="33"/>
  <c r="C16" i="33"/>
  <c r="C15" i="33"/>
  <c r="F13" i="33"/>
  <c r="C12" i="33"/>
  <c r="C11" i="33"/>
  <c r="F9" i="33"/>
  <c r="C8" i="33"/>
  <c r="C7" i="33"/>
  <c r="F5" i="33"/>
  <c r="C4" i="33"/>
  <c r="C1300" i="33"/>
  <c r="F1298" i="33"/>
  <c r="C1297" i="33"/>
  <c r="C1296" i="33"/>
  <c r="F1294" i="33"/>
  <c r="C1293" i="33"/>
  <c r="C1292" i="33"/>
  <c r="F1290" i="33"/>
  <c r="C1289" i="33"/>
  <c r="C1288" i="33"/>
  <c r="F1286" i="33"/>
  <c r="C1285" i="33"/>
  <c r="C1284" i="33"/>
  <c r="F1282" i="33"/>
  <c r="C1281" i="33"/>
  <c r="C1280" i="33"/>
  <c r="F1278" i="33"/>
  <c r="C1277" i="33"/>
  <c r="C1276" i="33"/>
  <c r="F1274" i="33"/>
  <c r="C1273" i="33"/>
  <c r="C1272" i="33"/>
  <c r="F1270" i="33"/>
  <c r="C1269" i="33"/>
  <c r="C1268" i="33"/>
  <c r="F1266" i="33"/>
  <c r="C1265" i="33"/>
  <c r="C1264" i="33"/>
  <c r="F1262" i="33"/>
  <c r="C1261" i="33"/>
  <c r="C1260" i="33"/>
  <c r="F1258" i="33"/>
  <c r="C1257" i="33"/>
  <c r="C1256" i="33"/>
  <c r="F1254" i="33"/>
  <c r="C1253" i="33"/>
  <c r="C1252" i="33"/>
  <c r="F1250" i="33"/>
  <c r="C1249" i="33"/>
  <c r="C1248" i="33"/>
  <c r="F1246" i="33"/>
  <c r="C1245" i="33"/>
  <c r="C1244" i="33"/>
  <c r="F1242" i="33"/>
  <c r="C1241" i="33"/>
  <c r="C1240" i="33"/>
  <c r="F1238" i="33"/>
  <c r="C1237" i="33"/>
  <c r="C1236" i="33"/>
  <c r="F1234" i="33"/>
  <c r="C1233" i="33"/>
  <c r="C1232" i="33"/>
  <c r="F1230" i="33"/>
  <c r="C1229" i="33"/>
  <c r="C1228" i="33"/>
  <c r="F1226" i="33"/>
  <c r="C1225" i="33"/>
  <c r="C1224" i="33"/>
  <c r="F1222" i="33"/>
  <c r="C1221" i="33"/>
  <c r="C1220" i="33"/>
  <c r="F1218" i="33"/>
  <c r="C1217" i="33"/>
  <c r="C1216" i="33"/>
  <c r="F1214" i="33"/>
  <c r="C1213" i="33"/>
  <c r="C1212" i="33"/>
  <c r="F1210" i="33"/>
  <c r="C1209" i="33"/>
  <c r="C1208" i="33"/>
  <c r="F1206" i="33"/>
  <c r="C1205" i="33"/>
  <c r="C1204" i="33"/>
  <c r="F1202" i="33"/>
  <c r="C1201" i="33"/>
  <c r="C1200" i="33"/>
  <c r="F1198" i="33"/>
  <c r="C1197" i="33"/>
  <c r="C1196" i="33"/>
  <c r="F1194" i="33"/>
  <c r="C1193" i="33"/>
  <c r="C1192" i="33"/>
  <c r="F1190" i="33"/>
  <c r="C1189" i="33"/>
  <c r="C1188" i="33"/>
  <c r="F1186" i="33"/>
  <c r="C1185" i="33"/>
  <c r="C1184" i="33"/>
  <c r="F1182" i="33"/>
  <c r="C1181" i="33"/>
  <c r="C1180" i="33"/>
  <c r="F1178" i="33"/>
  <c r="C1177" i="33"/>
  <c r="C1176" i="33"/>
  <c r="F1174" i="33"/>
  <c r="C1173" i="33"/>
  <c r="C1172" i="33"/>
  <c r="F1170" i="33"/>
  <c r="C1169" i="33"/>
  <c r="C1168" i="33"/>
  <c r="F1166" i="33"/>
  <c r="C1165" i="33"/>
  <c r="C1164" i="33"/>
  <c r="C22" i="14" s="1"/>
  <c r="D1161" i="33"/>
  <c r="D1145" i="33"/>
  <c r="D1129" i="33"/>
  <c r="D1113" i="33"/>
  <c r="D1097" i="33"/>
  <c r="C1077" i="33"/>
  <c r="D1077" i="33"/>
  <c r="C1053" i="33"/>
  <c r="D1053" i="33"/>
  <c r="C1029" i="33"/>
  <c r="D1029" i="33"/>
  <c r="C1005" i="33"/>
  <c r="D1005" i="33"/>
  <c r="C981" i="33"/>
  <c r="D981" i="33"/>
  <c r="C957" i="33"/>
  <c r="D957" i="33"/>
  <c r="E935" i="33"/>
  <c r="F935" i="33"/>
  <c r="F923" i="33"/>
  <c r="E921" i="33"/>
  <c r="C919" i="33"/>
  <c r="E919" i="33"/>
  <c r="E916" i="33"/>
  <c r="D910" i="33"/>
  <c r="F907" i="33"/>
  <c r="C907" i="33"/>
  <c r="E900" i="33"/>
  <c r="E899" i="33"/>
  <c r="F897" i="33"/>
  <c r="C897" i="33"/>
  <c r="C876" i="33"/>
  <c r="C863" i="33"/>
  <c r="F847" i="33"/>
  <c r="E839" i="33"/>
  <c r="F839" i="33"/>
  <c r="F827" i="33"/>
  <c r="E825" i="33"/>
  <c r="C823" i="33"/>
  <c r="E823" i="33"/>
  <c r="E820" i="33"/>
  <c r="D814" i="33"/>
  <c r="F811" i="33"/>
  <c r="C811" i="33"/>
  <c r="E804" i="33"/>
  <c r="E803" i="33"/>
  <c r="F801" i="33"/>
  <c r="C801" i="33"/>
  <c r="C780" i="33"/>
  <c r="C767" i="33"/>
  <c r="F751" i="33"/>
  <c r="E743" i="33"/>
  <c r="F743" i="33"/>
  <c r="F731" i="33"/>
  <c r="E729" i="33"/>
  <c r="C727" i="33"/>
  <c r="E727" i="33"/>
  <c r="E724" i="33"/>
  <c r="D718" i="33"/>
  <c r="F715" i="33"/>
  <c r="C715" i="33"/>
  <c r="E708" i="33"/>
  <c r="E707" i="33"/>
  <c r="F705" i="33"/>
  <c r="C705" i="33"/>
  <c r="C684" i="33"/>
  <c r="C671" i="33"/>
  <c r="F655" i="33"/>
  <c r="E647" i="33"/>
  <c r="F647" i="33"/>
  <c r="F635" i="33"/>
  <c r="E633" i="33"/>
  <c r="C631" i="33"/>
  <c r="E631" i="33"/>
  <c r="E628" i="33"/>
  <c r="F625" i="33"/>
  <c r="D622" i="33"/>
  <c r="C613" i="34"/>
  <c r="F613" i="33"/>
  <c r="C605" i="34"/>
  <c r="E605" i="33"/>
  <c r="F601" i="33"/>
  <c r="D598" i="33"/>
  <c r="C589" i="34"/>
  <c r="F589" i="33"/>
  <c r="F582" i="33"/>
  <c r="E580" i="33"/>
  <c r="E564" i="33"/>
  <c r="F559" i="33"/>
  <c r="C556" i="34"/>
  <c r="C556" i="33"/>
  <c r="F556" i="33"/>
  <c r="F542" i="33"/>
  <c r="C540" i="34"/>
  <c r="D540" i="33"/>
  <c r="F534" i="33"/>
  <c r="E532" i="33"/>
  <c r="F24" i="1" s="1"/>
  <c r="E516" i="33"/>
  <c r="F511" i="33"/>
  <c r="C508" i="34"/>
  <c r="C508" i="33"/>
  <c r="F508" i="33"/>
  <c r="F494" i="33"/>
  <c r="C492" i="34"/>
  <c r="D492" i="33"/>
  <c r="D480" i="33"/>
  <c r="C478" i="33"/>
  <c r="D478" i="33"/>
  <c r="E474" i="33"/>
  <c r="C472" i="33"/>
  <c r="E470" i="33"/>
  <c r="E460" i="33"/>
  <c r="D450" i="33"/>
  <c r="D448" i="33"/>
  <c r="C448" i="33"/>
  <c r="E436" i="33"/>
  <c r="E432" i="33"/>
  <c r="C432" i="33"/>
  <c r="F425" i="33"/>
  <c r="D402" i="33"/>
  <c r="C399" i="34"/>
  <c r="F399" i="33"/>
  <c r="C389" i="34"/>
  <c r="F389" i="33"/>
  <c r="D376" i="33"/>
  <c r="C376" i="33"/>
  <c r="C371" i="34"/>
  <c r="F371" i="33"/>
  <c r="F365" i="33"/>
  <c r="F347" i="33"/>
  <c r="C347" i="33"/>
  <c r="E344" i="33"/>
  <c r="E328" i="33"/>
  <c r="C326" i="34"/>
  <c r="C326" i="33"/>
  <c r="C324" i="34"/>
  <c r="C324" i="33"/>
  <c r="F324" i="33"/>
  <c r="E320" i="33"/>
  <c r="F312" i="33"/>
  <c r="C310" i="34"/>
  <c r="D310" i="33"/>
  <c r="C299" i="33"/>
  <c r="C17" i="41" s="1"/>
  <c r="C297" i="34"/>
  <c r="F297" i="33"/>
  <c r="F294" i="33"/>
  <c r="F279" i="33"/>
  <c r="F275" i="33"/>
  <c r="E274" i="33"/>
  <c r="F269" i="33"/>
  <c r="F259" i="33"/>
  <c r="C258" i="33"/>
  <c r="D253" i="33"/>
  <c r="D247" i="33"/>
  <c r="E241" i="33"/>
  <c r="C239" i="34"/>
  <c r="C239" i="33"/>
  <c r="F239" i="33"/>
  <c r="E239" i="33"/>
  <c r="E227" i="33"/>
  <c r="F227" i="33"/>
  <c r="C216" i="33"/>
  <c r="C20" i="38" s="1"/>
  <c r="D216" i="33"/>
  <c r="E20" i="38" s="1"/>
  <c r="I20" i="38" s="1"/>
  <c r="C211" i="33"/>
  <c r="C204" i="33"/>
  <c r="D204" i="33"/>
  <c r="C201" i="33"/>
  <c r="E201" i="33"/>
  <c r="E2000" i="33"/>
  <c r="F2000" i="33"/>
  <c r="E1966" i="33"/>
  <c r="C1966" i="33"/>
  <c r="C1768" i="34"/>
  <c r="E1768" i="33"/>
  <c r="C1749" i="34"/>
  <c r="E1749" i="33"/>
  <c r="D1735" i="33"/>
  <c r="C1711" i="34"/>
  <c r="D1711" i="33"/>
  <c r="E1711" i="33"/>
  <c r="C1694" i="33"/>
  <c r="F1694" i="33"/>
  <c r="F1690" i="33"/>
  <c r="E1676" i="33"/>
  <c r="F1669" i="33"/>
  <c r="C1653" i="34"/>
  <c r="F1653" i="33"/>
  <c r="D1653" i="33"/>
  <c r="C1645" i="33"/>
  <c r="C1628" i="33"/>
  <c r="C1600" i="33"/>
  <c r="E1600" i="33"/>
  <c r="D1556" i="33"/>
  <c r="E1556" i="33"/>
  <c r="C1556" i="33"/>
  <c r="E1552" i="33"/>
  <c r="D1533" i="33"/>
  <c r="F1528" i="33"/>
  <c r="C1451" i="34"/>
  <c r="D1451" i="33"/>
  <c r="C1434" i="34"/>
  <c r="C1434" i="33"/>
  <c r="F1434" i="33"/>
  <c r="D1434" i="33"/>
  <c r="E1405" i="33"/>
  <c r="E1348" i="33"/>
  <c r="E1329" i="33"/>
  <c r="C231" i="34"/>
  <c r="C231" i="33"/>
  <c r="F231" i="33"/>
  <c r="F225" i="33"/>
  <c r="E225" i="33"/>
  <c r="E221" i="33"/>
  <c r="C221" i="33"/>
  <c r="E1914" i="33"/>
  <c r="F1914" i="33"/>
  <c r="F1842" i="33"/>
  <c r="E1842" i="33"/>
  <c r="C1841" i="34"/>
  <c r="E1841" i="33"/>
  <c r="C1811" i="34"/>
  <c r="D1811" i="33"/>
  <c r="C1806" i="34"/>
  <c r="C1806" i="33"/>
  <c r="C1776" i="34"/>
  <c r="F1776" i="33"/>
  <c r="C1772" i="34"/>
  <c r="C1772" i="33"/>
  <c r="C1758" i="34"/>
  <c r="F1758" i="33"/>
  <c r="C1748" i="34"/>
  <c r="C1748" i="33"/>
  <c r="C1746" i="33"/>
  <c r="F1746" i="33"/>
  <c r="C1738" i="33"/>
  <c r="E1738" i="33"/>
  <c r="C1737" i="34"/>
  <c r="E1737" i="33"/>
  <c r="C1710" i="34"/>
  <c r="C1710" i="33"/>
  <c r="C1697" i="34"/>
  <c r="D1697" i="33"/>
  <c r="C1692" i="34"/>
  <c r="F1692" i="33"/>
  <c r="C1680" i="34"/>
  <c r="F1680" i="33"/>
  <c r="C1671" i="34"/>
  <c r="D1671" i="33"/>
  <c r="D1670" i="33"/>
  <c r="E1670" i="33"/>
  <c r="C1658" i="33"/>
  <c r="E1658" i="33"/>
  <c r="C1647" i="34"/>
  <c r="F1647" i="33"/>
  <c r="C1623" i="34"/>
  <c r="F1623" i="33"/>
  <c r="C1616" i="33"/>
  <c r="D1616" i="33"/>
  <c r="D1604" i="33"/>
  <c r="C1604" i="33"/>
  <c r="C1581" i="34"/>
  <c r="F1581" i="33"/>
  <c r="C1575" i="34"/>
  <c r="F1575" i="33"/>
  <c r="C1562" i="33"/>
  <c r="D1562" i="33"/>
  <c r="C1538" i="33"/>
  <c r="D1538" i="33"/>
  <c r="C1514" i="33"/>
  <c r="D1514" i="33"/>
  <c r="C1503" i="34"/>
  <c r="D1503" i="33"/>
  <c r="F1458" i="33"/>
  <c r="E1458" i="33"/>
  <c r="C1452" i="33"/>
  <c r="F1452" i="33"/>
  <c r="C1445" i="34"/>
  <c r="F1445" i="33"/>
  <c r="C1425" i="34"/>
  <c r="C1425" i="33"/>
  <c r="F1425" i="33"/>
  <c r="D1425" i="33"/>
  <c r="D1407" i="33"/>
  <c r="E1407" i="33"/>
  <c r="C1402" i="34"/>
  <c r="C1402" i="33"/>
  <c r="C1399" i="34"/>
  <c r="D1399" i="33"/>
  <c r="C1387" i="34"/>
  <c r="D1387" i="33"/>
  <c r="C1387" i="33"/>
  <c r="C1381" i="34"/>
  <c r="D1381" i="33"/>
  <c r="C1381" i="33"/>
  <c r="C1364" i="33"/>
  <c r="D1364" i="33"/>
  <c r="E1364" i="33"/>
  <c r="C1346" i="33"/>
  <c r="D1346" i="33"/>
  <c r="E1346" i="33"/>
  <c r="C1461" i="34"/>
  <c r="C1461" i="33"/>
  <c r="F1461" i="33"/>
  <c r="C1435" i="34"/>
  <c r="D1435" i="33"/>
  <c r="C1431" i="34"/>
  <c r="D1431" i="33"/>
  <c r="C1426" i="34"/>
  <c r="E1426" i="33"/>
  <c r="C1418" i="34"/>
  <c r="F1418" i="33"/>
  <c r="C1416" i="34"/>
  <c r="C1416" i="33"/>
  <c r="F1416" i="33"/>
  <c r="C1412" i="34"/>
  <c r="F1412" i="33"/>
  <c r="C1401" i="34"/>
  <c r="C1401" i="33"/>
  <c r="F1401" i="33"/>
  <c r="C1398" i="34"/>
  <c r="C1398" i="33"/>
  <c r="F1398" i="33"/>
  <c r="C1378" i="34"/>
  <c r="F1378" i="33"/>
  <c r="C1370" i="34"/>
  <c r="E1370" i="33"/>
  <c r="C1344" i="34"/>
  <c r="D1344" i="33"/>
  <c r="F1313" i="33"/>
  <c r="D1311" i="33"/>
  <c r="E1305" i="33"/>
  <c r="E1333" i="33"/>
  <c r="E1323" i="33"/>
  <c r="E1317" i="33"/>
  <c r="D1316" i="33"/>
  <c r="F1311" i="33"/>
  <c r="C1311" i="33"/>
  <c r="C1305" i="33"/>
  <c r="C1336" i="33"/>
  <c r="D1336" i="33"/>
  <c r="E1336" i="33"/>
  <c r="C1162" i="34"/>
  <c r="D1162" i="33"/>
  <c r="C1158" i="34"/>
  <c r="D1158" i="33"/>
  <c r="C1154" i="34"/>
  <c r="D1154" i="33"/>
  <c r="C1150" i="34"/>
  <c r="D1150" i="33"/>
  <c r="C1146" i="34"/>
  <c r="D1146" i="33"/>
  <c r="C1142" i="34"/>
  <c r="D1142" i="33"/>
  <c r="C1138" i="34"/>
  <c r="D1138" i="33"/>
  <c r="C1134" i="34"/>
  <c r="D1134" i="33"/>
  <c r="C1130" i="34"/>
  <c r="D1130" i="33"/>
  <c r="C1126" i="34"/>
  <c r="D1126" i="33"/>
  <c r="C1122" i="34"/>
  <c r="D1122" i="33"/>
  <c r="C1118" i="34"/>
  <c r="D1118" i="33"/>
  <c r="C1114" i="34"/>
  <c r="D1114" i="33"/>
  <c r="C1110" i="34"/>
  <c r="D1110" i="33"/>
  <c r="C1106" i="34"/>
  <c r="D1106" i="33"/>
  <c r="C1102" i="34"/>
  <c r="D1102" i="33"/>
  <c r="C1098" i="34"/>
  <c r="D1098" i="33"/>
  <c r="C1094" i="34"/>
  <c r="D1094" i="33"/>
  <c r="C1090" i="34"/>
  <c r="D1090" i="33"/>
  <c r="C1086" i="34"/>
  <c r="D1086" i="33"/>
  <c r="C1082" i="34"/>
  <c r="D1082" i="33"/>
  <c r="C1078" i="34"/>
  <c r="D1078" i="33"/>
  <c r="C1074" i="34"/>
  <c r="D1074" i="33"/>
  <c r="C1070" i="34"/>
  <c r="D1070" i="33"/>
  <c r="C1066" i="34"/>
  <c r="D1066" i="33"/>
  <c r="C1062" i="34"/>
  <c r="D1062" i="33"/>
  <c r="C1058" i="34"/>
  <c r="D1058" i="33"/>
  <c r="C1054" i="34"/>
  <c r="D1054" i="33"/>
  <c r="C1050" i="34"/>
  <c r="D1050" i="33"/>
  <c r="C1046" i="34"/>
  <c r="D1046" i="33"/>
  <c r="C1042" i="34"/>
  <c r="D1042" i="33"/>
  <c r="C1038" i="34"/>
  <c r="D1038" i="33"/>
  <c r="C1034" i="34"/>
  <c r="D1034" i="33"/>
  <c r="C1030" i="34"/>
  <c r="D1030" i="33"/>
  <c r="C1026" i="34"/>
  <c r="D1026" i="33"/>
  <c r="C1022" i="34"/>
  <c r="D1022" i="33"/>
  <c r="C1018" i="34"/>
  <c r="D1018" i="33"/>
  <c r="C1014" i="34"/>
  <c r="D1014" i="33"/>
  <c r="C1010" i="34"/>
  <c r="D1010" i="33"/>
  <c r="C1006" i="34"/>
  <c r="D1006" i="33"/>
  <c r="C1002" i="34"/>
  <c r="D1002" i="33"/>
  <c r="C998" i="34"/>
  <c r="D998" i="33"/>
  <c r="C994" i="34"/>
  <c r="D994" i="33"/>
  <c r="C990" i="34"/>
  <c r="D990" i="33"/>
  <c r="E18" i="54" s="1"/>
  <c r="I18" i="54" s="1"/>
  <c r="C986" i="34"/>
  <c r="D986" i="33"/>
  <c r="C982" i="34"/>
  <c r="D982" i="33"/>
  <c r="C978" i="34"/>
  <c r="D978" i="33"/>
  <c r="C974" i="34"/>
  <c r="D974" i="33"/>
  <c r="C970" i="34"/>
  <c r="D970" i="33"/>
  <c r="C966" i="34"/>
  <c r="D966" i="33"/>
  <c r="C962" i="34"/>
  <c r="D962" i="33"/>
  <c r="C958" i="34"/>
  <c r="D958" i="33"/>
  <c r="C954" i="34"/>
  <c r="D954" i="33"/>
  <c r="C950" i="34"/>
  <c r="D950" i="33"/>
  <c r="C946" i="34"/>
  <c r="D946" i="33"/>
  <c r="C942" i="34"/>
  <c r="D942" i="33"/>
  <c r="C938" i="34"/>
  <c r="C938" i="33"/>
  <c r="C926" i="34"/>
  <c r="E926" i="33"/>
  <c r="C914" i="34"/>
  <c r="C914" i="33"/>
  <c r="C902" i="34"/>
  <c r="E902" i="33"/>
  <c r="C890" i="34"/>
  <c r="C890" i="33"/>
  <c r="C878" i="34"/>
  <c r="E878" i="33"/>
  <c r="C866" i="34"/>
  <c r="C866" i="33"/>
  <c r="C854" i="34"/>
  <c r="E854" i="33"/>
  <c r="C842" i="34"/>
  <c r="C842" i="33"/>
  <c r="C830" i="34"/>
  <c r="E830" i="33"/>
  <c r="C818" i="34"/>
  <c r="C818" i="33"/>
  <c r="C806" i="34"/>
  <c r="E806" i="33"/>
  <c r="C794" i="34"/>
  <c r="C794" i="33"/>
  <c r="C782" i="34"/>
  <c r="E782" i="33"/>
  <c r="C770" i="34"/>
  <c r="C770" i="33"/>
  <c r="C758" i="34"/>
  <c r="E758" i="33"/>
  <c r="C746" i="34"/>
  <c r="C746" i="33"/>
  <c r="C734" i="34"/>
  <c r="E734" i="33"/>
  <c r="C722" i="34"/>
  <c r="C722" i="33"/>
  <c r="C710" i="34"/>
  <c r="E710" i="33"/>
  <c r="C698" i="34"/>
  <c r="C698" i="33"/>
  <c r="C686" i="34"/>
  <c r="E686" i="33"/>
  <c r="C674" i="34"/>
  <c r="C674" i="33"/>
  <c r="C662" i="34"/>
  <c r="E662" i="33"/>
  <c r="C650" i="34"/>
  <c r="C650" i="33"/>
  <c r="C638" i="34"/>
  <c r="E638" i="33"/>
  <c r="C626" i="34"/>
  <c r="C626" i="33"/>
  <c r="C578" i="34"/>
  <c r="E578" i="33"/>
  <c r="C570" i="34"/>
  <c r="E570" i="33"/>
  <c r="C562" i="34"/>
  <c r="E562" i="33"/>
  <c r="C554" i="34"/>
  <c r="E554" i="33"/>
  <c r="C546" i="34"/>
  <c r="E546" i="33"/>
  <c r="C538" i="34"/>
  <c r="E538" i="33"/>
  <c r="C530" i="34"/>
  <c r="E530" i="33"/>
  <c r="C522" i="34"/>
  <c r="E522" i="33"/>
  <c r="C514" i="34"/>
  <c r="E514" i="33"/>
  <c r="C506" i="34"/>
  <c r="E506" i="33"/>
  <c r="C498" i="34"/>
  <c r="E498" i="33"/>
  <c r="C490" i="34"/>
  <c r="E490" i="33"/>
  <c r="C479" i="34"/>
  <c r="F479" i="33"/>
  <c r="C417" i="34"/>
  <c r="F417" i="33"/>
  <c r="C383" i="34"/>
  <c r="F383" i="33"/>
  <c r="C298" i="34"/>
  <c r="C298" i="33"/>
  <c r="D250" i="33"/>
  <c r="F250" i="33"/>
  <c r="C243" i="34"/>
  <c r="D243" i="33"/>
  <c r="C243" i="33"/>
  <c r="D236" i="33"/>
  <c r="F236" i="33"/>
  <c r="E222" i="33"/>
  <c r="F222" i="33"/>
  <c r="C207" i="34"/>
  <c r="D207" i="33"/>
  <c r="F207" i="33"/>
  <c r="C203" i="34"/>
  <c r="C203" i="33"/>
  <c r="F203" i="33"/>
  <c r="D203" i="33"/>
  <c r="C1951" i="34"/>
  <c r="E1951" i="33"/>
  <c r="D1951" i="33"/>
  <c r="C1943" i="34"/>
  <c r="D1943" i="33"/>
  <c r="C1937" i="34"/>
  <c r="D1937" i="33"/>
  <c r="C1909" i="34"/>
  <c r="E1909" i="33"/>
  <c r="C1904" i="33"/>
  <c r="F1904" i="33"/>
  <c r="C1901" i="34"/>
  <c r="D1901" i="33"/>
  <c r="C1895" i="34"/>
  <c r="E1895" i="33"/>
  <c r="C1888" i="34"/>
  <c r="E1888" i="33"/>
  <c r="F1888" i="33"/>
  <c r="C1878" i="34"/>
  <c r="E1878" i="33"/>
  <c r="C1864" i="33"/>
  <c r="E1864" i="33"/>
  <c r="C1853" i="34"/>
  <c r="D1853" i="33"/>
  <c r="C1849" i="34"/>
  <c r="E1849" i="33"/>
  <c r="C1846" i="34"/>
  <c r="C1846" i="33"/>
  <c r="C1814" i="33"/>
  <c r="F1814" i="33"/>
  <c r="E1804" i="33"/>
  <c r="F1804" i="33"/>
  <c r="C1751" i="34"/>
  <c r="E1751" i="33"/>
  <c r="D1751" i="33"/>
  <c r="C1689" i="34"/>
  <c r="E1689" i="33"/>
  <c r="D1689" i="33"/>
  <c r="C1678" i="34"/>
  <c r="F1678" i="33"/>
  <c r="C1678" i="33"/>
  <c r="C1673" i="34"/>
  <c r="E1673" i="33"/>
  <c r="C1642" i="34"/>
  <c r="C1642" i="33"/>
  <c r="E1642" i="33"/>
  <c r="D1642" i="33"/>
  <c r="C1638" i="34"/>
  <c r="F1638" i="33"/>
  <c r="C1636" i="34"/>
  <c r="C1636" i="33"/>
  <c r="F1636" i="33"/>
  <c r="C1630" i="34"/>
  <c r="F1630" i="33"/>
  <c r="C1630" i="33"/>
  <c r="C1625" i="34"/>
  <c r="E1625" i="33"/>
  <c r="C1601" i="34"/>
  <c r="E1601" i="33"/>
  <c r="C1601" i="33"/>
  <c r="C1597" i="34"/>
  <c r="D1597" i="33"/>
  <c r="C1597" i="33"/>
  <c r="C1592" i="33"/>
  <c r="E1592" i="33"/>
  <c r="C1590" i="34"/>
  <c r="F1590" i="33"/>
  <c r="C1577" i="34"/>
  <c r="E1577" i="33"/>
  <c r="C1577" i="33"/>
  <c r="C1569" i="34"/>
  <c r="F1569" i="33"/>
  <c r="D1569" i="33"/>
  <c r="C1555" i="34"/>
  <c r="D1555" i="33"/>
  <c r="E1555" i="33"/>
  <c r="C1555" i="33"/>
  <c r="C1545" i="34"/>
  <c r="F1545" i="33"/>
  <c r="D1545" i="33"/>
  <c r="C1531" i="34"/>
  <c r="D1531" i="33"/>
  <c r="E1531" i="33"/>
  <c r="C1517" i="34"/>
  <c r="C1517" i="33"/>
  <c r="C1515" i="34"/>
  <c r="F1515" i="33"/>
  <c r="C1505" i="34"/>
  <c r="E1505" i="33"/>
  <c r="C1505" i="33"/>
  <c r="C1501" i="34"/>
  <c r="D1501" i="33"/>
  <c r="C1501" i="33"/>
  <c r="C1496" i="33"/>
  <c r="E1496" i="33"/>
  <c r="C1494" i="34"/>
  <c r="F1494" i="33"/>
  <c r="D1486" i="33"/>
  <c r="C1486" i="33"/>
  <c r="C1470" i="34"/>
  <c r="C1470" i="33"/>
  <c r="F1470" i="33"/>
  <c r="D1470" i="33"/>
  <c r="C1422" i="34"/>
  <c r="F1422" i="33"/>
  <c r="C1422" i="33"/>
  <c r="E1422" i="33"/>
  <c r="C1414" i="33"/>
  <c r="E1414" i="33"/>
  <c r="D1414" i="33"/>
  <c r="C1357" i="34"/>
  <c r="C1357" i="33"/>
  <c r="F1357" i="33"/>
  <c r="D1357" i="33"/>
  <c r="E1357" i="33"/>
  <c r="C1350" i="34"/>
  <c r="F1350" i="33"/>
  <c r="C1341" i="34"/>
  <c r="C1341" i="33"/>
  <c r="F1341" i="33"/>
  <c r="D1341" i="33"/>
  <c r="E1341" i="33"/>
  <c r="F129" i="33"/>
  <c r="F123" i="33"/>
  <c r="F117" i="33"/>
  <c r="F113" i="33"/>
  <c r="F1162" i="33"/>
  <c r="F1158" i="33"/>
  <c r="F1154" i="33"/>
  <c r="F1150" i="33"/>
  <c r="F1146" i="33"/>
  <c r="F1142" i="33"/>
  <c r="F1138" i="33"/>
  <c r="F1134" i="33"/>
  <c r="F1130" i="33"/>
  <c r="F1126" i="33"/>
  <c r="F1122" i="33"/>
  <c r="F1118" i="33"/>
  <c r="F1114" i="33"/>
  <c r="F1110" i="33"/>
  <c r="F1106" i="33"/>
  <c r="F1102" i="33"/>
  <c r="F1098" i="33"/>
  <c r="F1094" i="33"/>
  <c r="F1090" i="33"/>
  <c r="F1086" i="33"/>
  <c r="F1082" i="33"/>
  <c r="F1078" i="33"/>
  <c r="F1074" i="33"/>
  <c r="F1070" i="33"/>
  <c r="F1066" i="33"/>
  <c r="F1062" i="33"/>
  <c r="F1058" i="33"/>
  <c r="F1054" i="33"/>
  <c r="F1050" i="33"/>
  <c r="F1046" i="33"/>
  <c r="F1042" i="33"/>
  <c r="F1038" i="33"/>
  <c r="F1034" i="33"/>
  <c r="F1030" i="33"/>
  <c r="F1026" i="33"/>
  <c r="F1022" i="33"/>
  <c r="F1018" i="33"/>
  <c r="F1014" i="33"/>
  <c r="F1010" i="33"/>
  <c r="F1006" i="33"/>
  <c r="F1002" i="33"/>
  <c r="F998" i="33"/>
  <c r="F994" i="33"/>
  <c r="F990" i="33"/>
  <c r="F986" i="33"/>
  <c r="F982" i="33"/>
  <c r="F978" i="33"/>
  <c r="F974" i="33"/>
  <c r="F970" i="33"/>
  <c r="F966" i="33"/>
  <c r="F962" i="33"/>
  <c r="F958" i="33"/>
  <c r="F954" i="33"/>
  <c r="F950" i="33"/>
  <c r="F946" i="33"/>
  <c r="F942" i="33"/>
  <c r="F938" i="33"/>
  <c r="F926" i="33"/>
  <c r="F914" i="33"/>
  <c r="F902" i="33"/>
  <c r="F890" i="33"/>
  <c r="F878" i="33"/>
  <c r="F866" i="33"/>
  <c r="F854" i="33"/>
  <c r="F842" i="33"/>
  <c r="F830" i="33"/>
  <c r="F818" i="33"/>
  <c r="F806" i="33"/>
  <c r="F794" i="33"/>
  <c r="F782" i="33"/>
  <c r="F770" i="33"/>
  <c r="F758" i="33"/>
  <c r="F746" i="33"/>
  <c r="F734" i="33"/>
  <c r="F722" i="33"/>
  <c r="F710" i="33"/>
  <c r="F698" i="33"/>
  <c r="F686" i="33"/>
  <c r="F674" i="33"/>
  <c r="F662" i="33"/>
  <c r="F650" i="33"/>
  <c r="F638" i="33"/>
  <c r="F626" i="33"/>
  <c r="C619" i="34"/>
  <c r="E619" i="33"/>
  <c r="C611" i="34"/>
  <c r="E611" i="33"/>
  <c r="C603" i="34"/>
  <c r="E603" i="33"/>
  <c r="C595" i="34"/>
  <c r="E595" i="33"/>
  <c r="C587" i="34"/>
  <c r="E587" i="33"/>
  <c r="F578" i="33"/>
  <c r="C577" i="34"/>
  <c r="F577" i="33"/>
  <c r="C576" i="34"/>
  <c r="D576" i="33"/>
  <c r="F570" i="33"/>
  <c r="C569" i="34"/>
  <c r="F569" i="33"/>
  <c r="C568" i="34"/>
  <c r="D568" i="33"/>
  <c r="F562" i="33"/>
  <c r="C561" i="34"/>
  <c r="F561" i="33"/>
  <c r="C560" i="34"/>
  <c r="D560" i="33"/>
  <c r="F554" i="33"/>
  <c r="C553" i="34"/>
  <c r="F553" i="33"/>
  <c r="C552" i="34"/>
  <c r="D552" i="33"/>
  <c r="F546" i="33"/>
  <c r="C545" i="34"/>
  <c r="F545" i="33"/>
  <c r="C544" i="34"/>
  <c r="D544" i="33"/>
  <c r="F538" i="33"/>
  <c r="C537" i="34"/>
  <c r="F537" i="33"/>
  <c r="C536" i="34"/>
  <c r="D536" i="33"/>
  <c r="F530" i="33"/>
  <c r="C529" i="34"/>
  <c r="F529" i="33"/>
  <c r="C528" i="34"/>
  <c r="D528" i="33"/>
  <c r="F522" i="33"/>
  <c r="C521" i="34"/>
  <c r="F521" i="33"/>
  <c r="C520" i="34"/>
  <c r="D520" i="33"/>
  <c r="F514" i="33"/>
  <c r="C513" i="34"/>
  <c r="F513" i="33"/>
  <c r="C512" i="34"/>
  <c r="D512" i="33"/>
  <c r="F506" i="33"/>
  <c r="C505" i="34"/>
  <c r="F505" i="33"/>
  <c r="C504" i="34"/>
  <c r="D504" i="33"/>
  <c r="F498" i="33"/>
  <c r="C497" i="34"/>
  <c r="F497" i="33"/>
  <c r="C496" i="34"/>
  <c r="D496" i="33"/>
  <c r="F490" i="33"/>
  <c r="C489" i="34"/>
  <c r="F489" i="33"/>
  <c r="C455" i="34"/>
  <c r="F455" i="33"/>
  <c r="C393" i="34"/>
  <c r="F393" i="33"/>
  <c r="C359" i="34"/>
  <c r="F359" i="33"/>
  <c r="C339" i="34"/>
  <c r="E339" i="33"/>
  <c r="C319" i="34"/>
  <c r="D319" i="33"/>
  <c r="C315" i="34"/>
  <c r="D315" i="33"/>
  <c r="E20" i="43" s="1"/>
  <c r="I20" i="43" s="1"/>
  <c r="C314" i="34"/>
  <c r="D314" i="33"/>
  <c r="C304" i="34"/>
  <c r="D304" i="33"/>
  <c r="C264" i="34"/>
  <c r="E264" i="33"/>
  <c r="D244" i="33"/>
  <c r="E18" i="39" s="1"/>
  <c r="I18" i="39" s="1"/>
  <c r="C244" i="33"/>
  <c r="C18" i="39" s="1"/>
  <c r="E230" i="33"/>
  <c r="D230" i="33"/>
  <c r="C206" i="34"/>
  <c r="D206" i="33"/>
  <c r="C199" i="34"/>
  <c r="D199" i="33"/>
  <c r="F199" i="33"/>
  <c r="C195" i="34"/>
  <c r="C195" i="33"/>
  <c r="F195" i="33"/>
  <c r="D195" i="33"/>
  <c r="C1999" i="34"/>
  <c r="D1999" i="33"/>
  <c r="C1989" i="34"/>
  <c r="D1989" i="33"/>
  <c r="C1979" i="34"/>
  <c r="D1979" i="33"/>
  <c r="C1969" i="34"/>
  <c r="D1969" i="33"/>
  <c r="C1959" i="34"/>
  <c r="D1959" i="33"/>
  <c r="C1931" i="34"/>
  <c r="E1931" i="33"/>
  <c r="C1921" i="34"/>
  <c r="E1921" i="33"/>
  <c r="C1903" i="34"/>
  <c r="D1903" i="33"/>
  <c r="C1900" i="34"/>
  <c r="C1900" i="33"/>
  <c r="C1897" i="34"/>
  <c r="D1897" i="33"/>
  <c r="F1892" i="33"/>
  <c r="E1892" i="33"/>
  <c r="C1887" i="34"/>
  <c r="D1887" i="33"/>
  <c r="C1881" i="34"/>
  <c r="D1881" i="33"/>
  <c r="E1872" i="33"/>
  <c r="C1872" i="33"/>
  <c r="C1863" i="34"/>
  <c r="D1863" i="33"/>
  <c r="C1845" i="34"/>
  <c r="E1845" i="33"/>
  <c r="D1845" i="33"/>
  <c r="C1828" i="34"/>
  <c r="E1828" i="33"/>
  <c r="C1822" i="33"/>
  <c r="F1822" i="33"/>
  <c r="C1819" i="34"/>
  <c r="E1819" i="33"/>
  <c r="C1816" i="34"/>
  <c r="C1816" i="33"/>
  <c r="C1813" i="34"/>
  <c r="D1813" i="33"/>
  <c r="C1801" i="34"/>
  <c r="E1801" i="33"/>
  <c r="C1759" i="34"/>
  <c r="E1759" i="33"/>
  <c r="D1759" i="33"/>
  <c r="C1744" i="34"/>
  <c r="F1744" i="33"/>
  <c r="C1722" i="33"/>
  <c r="E1722" i="33"/>
  <c r="C1675" i="34"/>
  <c r="D1675" i="33"/>
  <c r="F1675" i="33"/>
  <c r="C1663" i="34"/>
  <c r="C1663" i="33"/>
  <c r="F1663" i="33"/>
  <c r="E1663" i="33"/>
  <c r="C1657" i="34"/>
  <c r="C1657" i="33"/>
  <c r="F1657" i="33"/>
  <c r="C1648" i="34"/>
  <c r="D1648" i="33"/>
  <c r="E1648" i="33"/>
  <c r="C1635" i="34"/>
  <c r="F1635" i="33"/>
  <c r="D1635" i="33"/>
  <c r="C1627" i="34"/>
  <c r="D1627" i="33"/>
  <c r="F1627" i="33"/>
  <c r="C1615" i="34"/>
  <c r="C1615" i="33"/>
  <c r="F1615" i="33"/>
  <c r="E1615" i="33"/>
  <c r="C1609" i="34"/>
  <c r="C1609" i="33"/>
  <c r="F1609" i="33"/>
  <c r="C1585" i="34"/>
  <c r="C1585" i="33"/>
  <c r="F1585" i="33"/>
  <c r="D1585" i="33"/>
  <c r="E1585" i="33"/>
  <c r="C1582" i="34"/>
  <c r="F1582" i="33"/>
  <c r="C1582" i="33"/>
  <c r="E1582" i="33"/>
  <c r="D1574" i="33"/>
  <c r="E1574" i="33"/>
  <c r="C1568" i="33"/>
  <c r="E1568" i="33"/>
  <c r="D1568" i="33"/>
  <c r="C1566" i="34"/>
  <c r="F1566" i="33"/>
  <c r="C1540" i="34"/>
  <c r="C1540" i="33"/>
  <c r="F1540" i="33"/>
  <c r="E1540" i="33"/>
  <c r="C1525" i="34"/>
  <c r="D1525" i="33"/>
  <c r="C1525" i="33"/>
  <c r="E1525" i="33"/>
  <c r="C1522" i="34"/>
  <c r="C1522" i="33"/>
  <c r="E1522" i="33"/>
  <c r="F1522" i="33"/>
  <c r="C1513" i="34"/>
  <c r="C1513" i="33"/>
  <c r="F1513" i="33"/>
  <c r="D1513" i="33"/>
  <c r="C1476" i="34"/>
  <c r="F1476" i="33"/>
  <c r="D1476" i="33"/>
  <c r="E1476" i="33"/>
  <c r="C1469" i="34"/>
  <c r="F1469" i="33"/>
  <c r="D1469" i="33"/>
  <c r="C1413" i="34"/>
  <c r="F1413" i="33"/>
  <c r="C1413" i="33"/>
  <c r="E1413" i="33"/>
  <c r="D1413" i="33"/>
  <c r="C1360" i="34"/>
  <c r="C1360" i="33"/>
  <c r="F1360" i="33"/>
  <c r="D1360" i="33"/>
  <c r="E1360" i="33"/>
  <c r="E129" i="33"/>
  <c r="E123" i="33"/>
  <c r="E117" i="33"/>
  <c r="E113" i="33"/>
  <c r="F65" i="33"/>
  <c r="E63" i="33"/>
  <c r="E57" i="33"/>
  <c r="E51" i="33"/>
  <c r="F27" i="44" s="1"/>
  <c r="E45" i="33"/>
  <c r="E39" i="33"/>
  <c r="E35" i="33"/>
  <c r="E30" i="33"/>
  <c r="E25" i="33"/>
  <c r="E1162" i="33"/>
  <c r="C1160" i="34"/>
  <c r="D1160" i="33"/>
  <c r="E1158" i="33"/>
  <c r="C1156" i="34"/>
  <c r="D1156" i="33"/>
  <c r="E1154" i="33"/>
  <c r="C1152" i="34"/>
  <c r="D1152" i="33"/>
  <c r="E1150" i="33"/>
  <c r="C1148" i="34"/>
  <c r="D1148" i="33"/>
  <c r="E1146" i="33"/>
  <c r="C1144" i="34"/>
  <c r="D1144" i="33"/>
  <c r="E1142" i="33"/>
  <c r="C1140" i="34"/>
  <c r="D1140" i="33"/>
  <c r="E1138" i="33"/>
  <c r="C1136" i="34"/>
  <c r="D1136" i="33"/>
  <c r="E1134" i="33"/>
  <c r="C1132" i="34"/>
  <c r="D1132" i="33"/>
  <c r="E1130" i="33"/>
  <c r="C1128" i="34"/>
  <c r="D1128" i="33"/>
  <c r="E1126" i="33"/>
  <c r="C1124" i="34"/>
  <c r="D1124" i="33"/>
  <c r="E1122" i="33"/>
  <c r="C1120" i="34"/>
  <c r="D1120" i="33"/>
  <c r="E1118" i="33"/>
  <c r="C1116" i="34"/>
  <c r="D1116" i="33"/>
  <c r="E1114" i="33"/>
  <c r="C1112" i="34"/>
  <c r="D1112" i="33"/>
  <c r="E1110" i="33"/>
  <c r="C1108" i="34"/>
  <c r="D1108" i="33"/>
  <c r="E1106" i="33"/>
  <c r="C1104" i="34"/>
  <c r="D1104" i="33"/>
  <c r="E1102" i="33"/>
  <c r="C1100" i="34"/>
  <c r="D1100" i="33"/>
  <c r="E1098" i="33"/>
  <c r="C1096" i="34"/>
  <c r="D1096" i="33"/>
  <c r="E1094" i="33"/>
  <c r="C1092" i="34"/>
  <c r="D1092" i="33"/>
  <c r="E1090" i="33"/>
  <c r="C1088" i="34"/>
  <c r="D1088" i="33"/>
  <c r="E1086" i="33"/>
  <c r="C1084" i="34"/>
  <c r="D1084" i="33"/>
  <c r="E1082" i="33"/>
  <c r="C1080" i="34"/>
  <c r="D1080" i="33"/>
  <c r="E1078" i="33"/>
  <c r="C1076" i="34"/>
  <c r="D1076" i="33"/>
  <c r="E1074" i="33"/>
  <c r="C1072" i="34"/>
  <c r="D1072" i="33"/>
  <c r="E1070" i="33"/>
  <c r="C1068" i="34"/>
  <c r="D1068" i="33"/>
  <c r="E1066" i="33"/>
  <c r="C1064" i="34"/>
  <c r="D1064" i="33"/>
  <c r="E1062" i="33"/>
  <c r="C1060" i="34"/>
  <c r="D1060" i="33"/>
  <c r="E1058" i="33"/>
  <c r="C1056" i="34"/>
  <c r="D1056" i="33"/>
  <c r="E1054" i="33"/>
  <c r="C1052" i="34"/>
  <c r="D1052" i="33"/>
  <c r="E1050" i="33"/>
  <c r="C1048" i="34"/>
  <c r="D1048" i="33"/>
  <c r="E1046" i="33"/>
  <c r="C1044" i="34"/>
  <c r="D1044" i="33"/>
  <c r="E1042" i="33"/>
  <c r="C1040" i="34"/>
  <c r="D1040" i="33"/>
  <c r="E1038" i="33"/>
  <c r="C1036" i="34"/>
  <c r="D1036" i="33"/>
  <c r="E1034" i="33"/>
  <c r="C1032" i="34"/>
  <c r="D1032" i="33"/>
  <c r="E1030" i="33"/>
  <c r="C1028" i="34"/>
  <c r="D1028" i="33"/>
  <c r="E1026" i="33"/>
  <c r="C1024" i="34"/>
  <c r="D1024" i="33"/>
  <c r="E1022" i="33"/>
  <c r="C1020" i="34"/>
  <c r="D1020" i="33"/>
  <c r="E1018" i="33"/>
  <c r="C1016" i="34"/>
  <c r="D1016" i="33"/>
  <c r="E1014" i="33"/>
  <c r="C1012" i="34"/>
  <c r="D1012" i="33"/>
  <c r="E1010" i="33"/>
  <c r="C1008" i="34"/>
  <c r="D1008" i="33"/>
  <c r="E1006" i="33"/>
  <c r="C1004" i="34"/>
  <c r="D1004" i="33"/>
  <c r="E1002" i="33"/>
  <c r="C1000" i="34"/>
  <c r="D1000" i="33"/>
  <c r="E998" i="33"/>
  <c r="C996" i="34"/>
  <c r="D996" i="33"/>
  <c r="E994" i="33"/>
  <c r="C992" i="34"/>
  <c r="D992" i="33"/>
  <c r="E990" i="33"/>
  <c r="F18" i="54" s="1"/>
  <c r="C988" i="34"/>
  <c r="D988" i="33"/>
  <c r="E986" i="33"/>
  <c r="F18" i="29" s="1"/>
  <c r="C984" i="34"/>
  <c r="D984" i="33"/>
  <c r="E982" i="33"/>
  <c r="C980" i="34"/>
  <c r="D980" i="33"/>
  <c r="E19" i="54" s="1"/>
  <c r="I19" i="54" s="1"/>
  <c r="E978" i="33"/>
  <c r="C976" i="34"/>
  <c r="D976" i="33"/>
  <c r="E974" i="33"/>
  <c r="C972" i="34"/>
  <c r="D972" i="33"/>
  <c r="E970" i="33"/>
  <c r="C968" i="34"/>
  <c r="D968" i="33"/>
  <c r="E966" i="33"/>
  <c r="C964" i="34"/>
  <c r="D964" i="33"/>
  <c r="E962" i="33"/>
  <c r="C960" i="34"/>
  <c r="D960" i="33"/>
  <c r="E958" i="33"/>
  <c r="C956" i="34"/>
  <c r="D956" i="33"/>
  <c r="E18" i="57" s="1"/>
  <c r="I18" i="57" s="1"/>
  <c r="E954" i="33"/>
  <c r="C952" i="34"/>
  <c r="D952" i="33"/>
  <c r="E950" i="33"/>
  <c r="C948" i="34"/>
  <c r="D948" i="33"/>
  <c r="E946" i="33"/>
  <c r="C944" i="34"/>
  <c r="D944" i="33"/>
  <c r="E35" i="12" s="1"/>
  <c r="I35" i="12" s="1"/>
  <c r="E942" i="33"/>
  <c r="C940" i="34"/>
  <c r="D940" i="33"/>
  <c r="E938" i="33"/>
  <c r="E936" i="33"/>
  <c r="F933" i="33"/>
  <c r="D926" i="33"/>
  <c r="D922" i="33"/>
  <c r="C916" i="34"/>
  <c r="D916" i="33"/>
  <c r="E914" i="33"/>
  <c r="E912" i="33"/>
  <c r="F909" i="33"/>
  <c r="D902" i="33"/>
  <c r="D898" i="33"/>
  <c r="C892" i="34"/>
  <c r="D892" i="33"/>
  <c r="E890" i="33"/>
  <c r="E888" i="33"/>
  <c r="F885" i="33"/>
  <c r="D878" i="33"/>
  <c r="D874" i="33"/>
  <c r="C868" i="34"/>
  <c r="D868" i="33"/>
  <c r="E866" i="33"/>
  <c r="E864" i="33"/>
  <c r="F861" i="33"/>
  <c r="D854" i="33"/>
  <c r="D850" i="33"/>
  <c r="C844" i="34"/>
  <c r="D844" i="33"/>
  <c r="E842" i="33"/>
  <c r="E840" i="33"/>
  <c r="F837" i="33"/>
  <c r="D830" i="33"/>
  <c r="D826" i="33"/>
  <c r="C820" i="34"/>
  <c r="D820" i="33"/>
  <c r="E818" i="33"/>
  <c r="E816" i="33"/>
  <c r="F813" i="33"/>
  <c r="D806" i="33"/>
  <c r="D802" i="33"/>
  <c r="C796" i="34"/>
  <c r="D796" i="33"/>
  <c r="E794" i="33"/>
  <c r="E792" i="33"/>
  <c r="F789" i="33"/>
  <c r="D782" i="33"/>
  <c r="D778" i="33"/>
  <c r="C772" i="34"/>
  <c r="D772" i="33"/>
  <c r="E770" i="33"/>
  <c r="E768" i="33"/>
  <c r="F765" i="33"/>
  <c r="D758" i="33"/>
  <c r="D754" i="33"/>
  <c r="C748" i="34"/>
  <c r="D748" i="33"/>
  <c r="E746" i="33"/>
  <c r="E744" i="33"/>
  <c r="F741" i="33"/>
  <c r="D734" i="33"/>
  <c r="D730" i="33"/>
  <c r="C724" i="34"/>
  <c r="D724" i="33"/>
  <c r="E722" i="33"/>
  <c r="E720" i="33"/>
  <c r="F717" i="33"/>
  <c r="D710" i="33"/>
  <c r="D706" i="33"/>
  <c r="C700" i="34"/>
  <c r="D700" i="33"/>
  <c r="E698" i="33"/>
  <c r="E696" i="33"/>
  <c r="F693" i="33"/>
  <c r="D686" i="33"/>
  <c r="D682" i="33"/>
  <c r="C676" i="34"/>
  <c r="D676" i="33"/>
  <c r="E674" i="33"/>
  <c r="E672" i="33"/>
  <c r="F669" i="33"/>
  <c r="D662" i="33"/>
  <c r="D658" i="33"/>
  <c r="C652" i="34"/>
  <c r="D652" i="33"/>
  <c r="E650" i="33"/>
  <c r="E648" i="33"/>
  <c r="F645" i="33"/>
  <c r="D638" i="33"/>
  <c r="D634" i="33"/>
  <c r="C628" i="34"/>
  <c r="D628" i="33"/>
  <c r="E626" i="33"/>
  <c r="E618" i="33"/>
  <c r="E610" i="33"/>
  <c r="E602" i="33"/>
  <c r="E594" i="33"/>
  <c r="E586" i="33"/>
  <c r="D578" i="33"/>
  <c r="F576" i="33"/>
  <c r="D570" i="33"/>
  <c r="F568" i="33"/>
  <c r="D562" i="33"/>
  <c r="F560" i="33"/>
  <c r="D554" i="33"/>
  <c r="F552" i="33"/>
  <c r="D546" i="33"/>
  <c r="F544" i="33"/>
  <c r="D538" i="33"/>
  <c r="F536" i="33"/>
  <c r="D530" i="33"/>
  <c r="F528" i="33"/>
  <c r="D522" i="33"/>
  <c r="F520" i="33"/>
  <c r="D514" i="33"/>
  <c r="F512" i="33"/>
  <c r="D506" i="33"/>
  <c r="F504" i="33"/>
  <c r="D498" i="33"/>
  <c r="F496" i="33"/>
  <c r="D490" i="33"/>
  <c r="E488" i="33"/>
  <c r="E486" i="33"/>
  <c r="D476" i="33"/>
  <c r="E468" i="33"/>
  <c r="C465" i="34"/>
  <c r="F465" i="33"/>
  <c r="E458" i="33"/>
  <c r="D456" i="33"/>
  <c r="E454" i="33"/>
  <c r="C431" i="34"/>
  <c r="F431" i="33"/>
  <c r="E424" i="33"/>
  <c r="D394" i="33"/>
  <c r="E392" i="33"/>
  <c r="E390" i="33"/>
  <c r="D380" i="33"/>
  <c r="E372" i="33"/>
  <c r="C369" i="34"/>
  <c r="F369" i="33"/>
  <c r="E362" i="33"/>
  <c r="D360" i="33"/>
  <c r="E358" i="33"/>
  <c r="F342" i="33"/>
  <c r="F339" i="33"/>
  <c r="C321" i="34"/>
  <c r="C321" i="33"/>
  <c r="F319" i="33"/>
  <c r="F314" i="33"/>
  <c r="C306" i="34"/>
  <c r="E306" i="33"/>
  <c r="F17" i="48" s="1"/>
  <c r="F304" i="33"/>
  <c r="C299" i="34"/>
  <c r="D299" i="33"/>
  <c r="E17" i="10" s="1"/>
  <c r="C289" i="34"/>
  <c r="E289" i="33"/>
  <c r="E285" i="33"/>
  <c r="D283" i="33"/>
  <c r="C282" i="34"/>
  <c r="F282" i="33"/>
  <c r="E270" i="33"/>
  <c r="D268" i="33"/>
  <c r="F264" i="33"/>
  <c r="E260" i="33"/>
  <c r="F255" i="33"/>
  <c r="C251" i="34"/>
  <c r="D251" i="33"/>
  <c r="F251" i="33"/>
  <c r="D248" i="33"/>
  <c r="F248" i="33"/>
  <c r="F243" i="33"/>
  <c r="C219" i="34"/>
  <c r="C219" i="33"/>
  <c r="F219" i="33"/>
  <c r="E207" i="33"/>
  <c r="C1998" i="34"/>
  <c r="C1998" i="33"/>
  <c r="C1988" i="34"/>
  <c r="C1988" i="33"/>
  <c r="C1978" i="34"/>
  <c r="C1978" i="33"/>
  <c r="C1968" i="34"/>
  <c r="C1968" i="33"/>
  <c r="C1942" i="34"/>
  <c r="E1942" i="33"/>
  <c r="C1917" i="34"/>
  <c r="D1917" i="33"/>
  <c r="C1911" i="34"/>
  <c r="D1911" i="33"/>
  <c r="C1890" i="34"/>
  <c r="C1890" i="33"/>
  <c r="C1874" i="33"/>
  <c r="E1874" i="33"/>
  <c r="C1867" i="34"/>
  <c r="E1867" i="33"/>
  <c r="C1851" i="34"/>
  <c r="D1851" i="33"/>
  <c r="E1851" i="33"/>
  <c r="F1844" i="33"/>
  <c r="C1794" i="33"/>
  <c r="F1794" i="33"/>
  <c r="E1784" i="33"/>
  <c r="F1784" i="33"/>
  <c r="C1766" i="34"/>
  <c r="C1766" i="33"/>
  <c r="C1763" i="34"/>
  <c r="D1763" i="33"/>
  <c r="C1753" i="34"/>
  <c r="D1753" i="33"/>
  <c r="F1702" i="33"/>
  <c r="E1698" i="33"/>
  <c r="F1698" i="33"/>
  <c r="C1681" i="34"/>
  <c r="D1681" i="33"/>
  <c r="E1681" i="33"/>
  <c r="E1678" i="33"/>
  <c r="C1666" i="34"/>
  <c r="C1666" i="33"/>
  <c r="E1666" i="33"/>
  <c r="D1666" i="33"/>
  <c r="C1662" i="34"/>
  <c r="F1662" i="33"/>
  <c r="C1660" i="34"/>
  <c r="C1660" i="33"/>
  <c r="F1660" i="33"/>
  <c r="C1654" i="34"/>
  <c r="F1654" i="33"/>
  <c r="C1654" i="33"/>
  <c r="E1652" i="33"/>
  <c r="C1649" i="34"/>
  <c r="E1649" i="33"/>
  <c r="F1642" i="33"/>
  <c r="E1636" i="33"/>
  <c r="E1630" i="33"/>
  <c r="C1618" i="34"/>
  <c r="C1618" i="33"/>
  <c r="E1618" i="33"/>
  <c r="D1618" i="33"/>
  <c r="C1614" i="34"/>
  <c r="F1614" i="33"/>
  <c r="C1612" i="34"/>
  <c r="C1612" i="33"/>
  <c r="F1612" i="33"/>
  <c r="C1603" i="34"/>
  <c r="D1603" i="33"/>
  <c r="E1603" i="33"/>
  <c r="C1603" i="33"/>
  <c r="F1597" i="33"/>
  <c r="C1593" i="34"/>
  <c r="F1593" i="33"/>
  <c r="D1593" i="33"/>
  <c r="C1579" i="34"/>
  <c r="D1579" i="33"/>
  <c r="E1579" i="33"/>
  <c r="C1565" i="34"/>
  <c r="C1565" i="33"/>
  <c r="C1563" i="34"/>
  <c r="F1563" i="33"/>
  <c r="C1553" i="34"/>
  <c r="E1553" i="33"/>
  <c r="C1553" i="33"/>
  <c r="C1549" i="34"/>
  <c r="D1549" i="33"/>
  <c r="C1549" i="33"/>
  <c r="C1544" i="33"/>
  <c r="E1544" i="33"/>
  <c r="C1542" i="34"/>
  <c r="F1542" i="33"/>
  <c r="F1531" i="33"/>
  <c r="C1529" i="34"/>
  <c r="E1529" i="33"/>
  <c r="C1529" i="33"/>
  <c r="C1521" i="34"/>
  <c r="F1521" i="33"/>
  <c r="D1521" i="33"/>
  <c r="C1507" i="34"/>
  <c r="D1507" i="33"/>
  <c r="E1507" i="33"/>
  <c r="C1507" i="33"/>
  <c r="F1501" i="33"/>
  <c r="C1497" i="34"/>
  <c r="F1497" i="33"/>
  <c r="D1497" i="33"/>
  <c r="C1490" i="34"/>
  <c r="F1490" i="33"/>
  <c r="C1479" i="34"/>
  <c r="D1479" i="33"/>
  <c r="E1479" i="33"/>
  <c r="F1479" i="33"/>
  <c r="C1468" i="33"/>
  <c r="E1468" i="33"/>
  <c r="D1468" i="33"/>
  <c r="C1438" i="34"/>
  <c r="E1438" i="33"/>
  <c r="C1438" i="33"/>
  <c r="C1423" i="33"/>
  <c r="E1423" i="33"/>
  <c r="D1423" i="33"/>
  <c r="C1408" i="34"/>
  <c r="D1408" i="33"/>
  <c r="C1406" i="34"/>
  <c r="D1406" i="33"/>
  <c r="C1391" i="34"/>
  <c r="C1391" i="33"/>
  <c r="F1391" i="33"/>
  <c r="E1391" i="33"/>
  <c r="C1375" i="34"/>
  <c r="C1375" i="33"/>
  <c r="F1375" i="33"/>
  <c r="D1375" i="33"/>
  <c r="E1375" i="33"/>
  <c r="D192" i="33"/>
  <c r="E188" i="33"/>
  <c r="D186" i="33"/>
  <c r="E182" i="33"/>
  <c r="D180" i="33"/>
  <c r="E176" i="33"/>
  <c r="F18" i="38" s="1"/>
  <c r="D174" i="33"/>
  <c r="E170" i="33"/>
  <c r="D168" i="33"/>
  <c r="D63" i="33"/>
  <c r="E59" i="33"/>
  <c r="D57" i="33"/>
  <c r="E53" i="33"/>
  <c r="D51" i="33"/>
  <c r="E27" i="9" s="1"/>
  <c r="E47" i="33"/>
  <c r="D45" i="33"/>
  <c r="E41" i="33"/>
  <c r="D39" i="33"/>
  <c r="E21" i="33"/>
  <c r="E19" i="33"/>
  <c r="E17" i="33"/>
  <c r="E15" i="33"/>
  <c r="E13" i="33"/>
  <c r="E11" i="33"/>
  <c r="E9" i="33"/>
  <c r="E7" i="33"/>
  <c r="E5" i="33"/>
  <c r="E1300" i="33"/>
  <c r="E1298" i="33"/>
  <c r="E1296" i="33"/>
  <c r="E1294" i="33"/>
  <c r="E1292" i="33"/>
  <c r="E1290" i="33"/>
  <c r="E1288" i="33"/>
  <c r="E1286" i="33"/>
  <c r="E1284" i="33"/>
  <c r="E1282" i="33"/>
  <c r="E1280" i="33"/>
  <c r="E1278" i="33"/>
  <c r="E1276" i="33"/>
  <c r="E1274" i="33"/>
  <c r="E1272" i="33"/>
  <c r="E1270" i="33"/>
  <c r="E1268" i="33"/>
  <c r="E1266" i="33"/>
  <c r="E1264" i="33"/>
  <c r="E1262" i="33"/>
  <c r="E1260" i="33"/>
  <c r="E1258" i="33"/>
  <c r="E1256" i="33"/>
  <c r="E1254" i="33"/>
  <c r="E1252" i="33"/>
  <c r="E1250" i="33"/>
  <c r="E1248" i="33"/>
  <c r="E1246" i="33"/>
  <c r="E1244" i="33"/>
  <c r="E1242" i="33"/>
  <c r="E1240" i="33"/>
  <c r="E1238" i="33"/>
  <c r="E1236" i="33"/>
  <c r="E1234" i="33"/>
  <c r="E1232" i="33"/>
  <c r="E1230" i="33"/>
  <c r="E1228" i="33"/>
  <c r="E1226" i="33"/>
  <c r="E1224" i="33"/>
  <c r="E1222" i="33"/>
  <c r="E1220" i="33"/>
  <c r="E1218" i="33"/>
  <c r="E1216" i="33"/>
  <c r="E1214" i="33"/>
  <c r="E1212" i="33"/>
  <c r="E1210" i="33"/>
  <c r="E1208" i="33"/>
  <c r="E1206" i="33"/>
  <c r="E1204" i="33"/>
  <c r="E1202" i="33"/>
  <c r="E1200" i="33"/>
  <c r="E1198" i="33"/>
  <c r="E1196" i="33"/>
  <c r="E1194" i="33"/>
  <c r="E1192" i="33"/>
  <c r="E1190" i="33"/>
  <c r="E1188" i="33"/>
  <c r="E1186" i="33"/>
  <c r="E1184" i="33"/>
  <c r="E1182" i="33"/>
  <c r="E1180" i="33"/>
  <c r="E1178" i="33"/>
  <c r="E1176" i="33"/>
  <c r="E1174" i="33"/>
  <c r="E1172" i="33"/>
  <c r="E1170" i="33"/>
  <c r="E1168" i="33"/>
  <c r="E1166" i="33"/>
  <c r="E1164" i="33"/>
  <c r="F22" i="14" s="1"/>
  <c r="D1163" i="33"/>
  <c r="C1162" i="33"/>
  <c r="F1160" i="33"/>
  <c r="D1159" i="33"/>
  <c r="C1158" i="33"/>
  <c r="F1156" i="33"/>
  <c r="D1155" i="33"/>
  <c r="C1154" i="33"/>
  <c r="F1152" i="33"/>
  <c r="D1151" i="33"/>
  <c r="C1150" i="33"/>
  <c r="F1148" i="33"/>
  <c r="D1147" i="33"/>
  <c r="C1146" i="33"/>
  <c r="F1144" i="33"/>
  <c r="D1143" i="33"/>
  <c r="C1142" i="33"/>
  <c r="F1140" i="33"/>
  <c r="D1139" i="33"/>
  <c r="C1138" i="33"/>
  <c r="F1136" i="33"/>
  <c r="D1135" i="33"/>
  <c r="C1134" i="33"/>
  <c r="F1132" i="33"/>
  <c r="D1131" i="33"/>
  <c r="C1130" i="33"/>
  <c r="F1128" i="33"/>
  <c r="D1127" i="33"/>
  <c r="C1126" i="33"/>
  <c r="F1124" i="33"/>
  <c r="D1123" i="33"/>
  <c r="C1122" i="33"/>
  <c r="F1120" i="33"/>
  <c r="D1119" i="33"/>
  <c r="C1118" i="33"/>
  <c r="F1116" i="33"/>
  <c r="D1115" i="33"/>
  <c r="C1114" i="33"/>
  <c r="F1112" i="33"/>
  <c r="D1111" i="33"/>
  <c r="C1110" i="33"/>
  <c r="F1108" i="33"/>
  <c r="D1107" i="33"/>
  <c r="C1106" i="33"/>
  <c r="F1104" i="33"/>
  <c r="D1103" i="33"/>
  <c r="C1102" i="33"/>
  <c r="F1100" i="33"/>
  <c r="D1099" i="33"/>
  <c r="C1098" i="33"/>
  <c r="F1096" i="33"/>
  <c r="D1095" i="33"/>
  <c r="C1094" i="33"/>
  <c r="F1092" i="33"/>
  <c r="D1091" i="33"/>
  <c r="C1090" i="33"/>
  <c r="F1088" i="33"/>
  <c r="D1087" i="33"/>
  <c r="C1086" i="33"/>
  <c r="F1084" i="33"/>
  <c r="D1083" i="33"/>
  <c r="C1082" i="33"/>
  <c r="F1080" i="33"/>
  <c r="D1079" i="33"/>
  <c r="C1078" i="33"/>
  <c r="F1076" i="33"/>
  <c r="D1075" i="33"/>
  <c r="C1074" i="33"/>
  <c r="F1072" i="33"/>
  <c r="D1071" i="33"/>
  <c r="C1070" i="33"/>
  <c r="F1068" i="33"/>
  <c r="D1067" i="33"/>
  <c r="C1066" i="33"/>
  <c r="F1064" i="33"/>
  <c r="D1063" i="33"/>
  <c r="C1062" i="33"/>
  <c r="F1060" i="33"/>
  <c r="D1059" i="33"/>
  <c r="C1058" i="33"/>
  <c r="F1056" i="33"/>
  <c r="D1055" i="33"/>
  <c r="C1054" i="33"/>
  <c r="F1052" i="33"/>
  <c r="D1051" i="33"/>
  <c r="C1050" i="33"/>
  <c r="F1048" i="33"/>
  <c r="D1047" i="33"/>
  <c r="C1046" i="33"/>
  <c r="F1044" i="33"/>
  <c r="D1043" i="33"/>
  <c r="C1042" i="33"/>
  <c r="F1040" i="33"/>
  <c r="D1039" i="33"/>
  <c r="C1038" i="33"/>
  <c r="F1036" i="33"/>
  <c r="D1035" i="33"/>
  <c r="C1034" i="33"/>
  <c r="F1032" i="33"/>
  <c r="D1031" i="33"/>
  <c r="C1030" i="33"/>
  <c r="F1028" i="33"/>
  <c r="D1027" i="33"/>
  <c r="C1026" i="33"/>
  <c r="F1024" i="33"/>
  <c r="D1023" i="33"/>
  <c r="C1022" i="33"/>
  <c r="F1020" i="33"/>
  <c r="D1019" i="33"/>
  <c r="C1018" i="33"/>
  <c r="F1016" i="33"/>
  <c r="D1015" i="33"/>
  <c r="C1014" i="33"/>
  <c r="F1012" i="33"/>
  <c r="D1011" i="33"/>
  <c r="C1010" i="33"/>
  <c r="F1008" i="33"/>
  <c r="D1007" i="33"/>
  <c r="C1006" i="33"/>
  <c r="F1004" i="33"/>
  <c r="D1003" i="33"/>
  <c r="C1002" i="33"/>
  <c r="F1000" i="33"/>
  <c r="D999" i="33"/>
  <c r="C998" i="33"/>
  <c r="F996" i="33"/>
  <c r="D995" i="33"/>
  <c r="C994" i="33"/>
  <c r="F992" i="33"/>
  <c r="D991" i="33"/>
  <c r="E17" i="44" s="1"/>
  <c r="I17" i="44" s="1"/>
  <c r="C990" i="33"/>
  <c r="F988" i="33"/>
  <c r="D987" i="33"/>
  <c r="C986" i="33"/>
  <c r="F984" i="33"/>
  <c r="D983" i="33"/>
  <c r="C982" i="33"/>
  <c r="F980" i="33"/>
  <c r="D979" i="33"/>
  <c r="C978" i="33"/>
  <c r="F976" i="33"/>
  <c r="D975" i="33"/>
  <c r="C974" i="33"/>
  <c r="F972" i="33"/>
  <c r="D971" i="33"/>
  <c r="C970" i="33"/>
  <c r="F968" i="33"/>
  <c r="D967" i="33"/>
  <c r="C966" i="33"/>
  <c r="F964" i="33"/>
  <c r="D963" i="33"/>
  <c r="C962" i="33"/>
  <c r="F960" i="33"/>
  <c r="D959" i="33"/>
  <c r="C958" i="33"/>
  <c r="F956" i="33"/>
  <c r="D955" i="33"/>
  <c r="C954" i="33"/>
  <c r="F952" i="33"/>
  <c r="D951" i="33"/>
  <c r="C950" i="33"/>
  <c r="F948" i="33"/>
  <c r="D947" i="33"/>
  <c r="C946" i="33"/>
  <c r="F944" i="33"/>
  <c r="D943" i="33"/>
  <c r="E34" i="12" s="1"/>
  <c r="I34" i="12" s="1"/>
  <c r="C942" i="33"/>
  <c r="F940" i="33"/>
  <c r="D938" i="33"/>
  <c r="C936" i="33"/>
  <c r="E933" i="33"/>
  <c r="E931" i="33"/>
  <c r="C926" i="33"/>
  <c r="F916" i="33"/>
  <c r="D914" i="33"/>
  <c r="C912" i="33"/>
  <c r="E909" i="33"/>
  <c r="E907" i="33"/>
  <c r="C902" i="33"/>
  <c r="F892" i="33"/>
  <c r="D890" i="33"/>
  <c r="C888" i="33"/>
  <c r="E885" i="33"/>
  <c r="E883" i="33"/>
  <c r="C878" i="33"/>
  <c r="F868" i="33"/>
  <c r="D866" i="33"/>
  <c r="C864" i="33"/>
  <c r="E861" i="33"/>
  <c r="E859" i="33"/>
  <c r="C854" i="33"/>
  <c r="F844" i="33"/>
  <c r="D842" i="33"/>
  <c r="C840" i="33"/>
  <c r="E837" i="33"/>
  <c r="E835" i="33"/>
  <c r="C830" i="33"/>
  <c r="F820" i="33"/>
  <c r="D818" i="33"/>
  <c r="C816" i="33"/>
  <c r="E813" i="33"/>
  <c r="E811" i="33"/>
  <c r="C806" i="33"/>
  <c r="F796" i="33"/>
  <c r="D794" i="33"/>
  <c r="C792" i="33"/>
  <c r="E789" i="33"/>
  <c r="E787" i="33"/>
  <c r="C782" i="33"/>
  <c r="F772" i="33"/>
  <c r="D770" i="33"/>
  <c r="C768" i="33"/>
  <c r="E765" i="33"/>
  <c r="E763" i="33"/>
  <c r="C758" i="33"/>
  <c r="F748" i="33"/>
  <c r="D746" i="33"/>
  <c r="C744" i="33"/>
  <c r="E741" i="33"/>
  <c r="E739" i="33"/>
  <c r="C734" i="33"/>
  <c r="F724" i="33"/>
  <c r="D722" i="33"/>
  <c r="C720" i="33"/>
  <c r="E717" i="33"/>
  <c r="E715" i="33"/>
  <c r="C710" i="33"/>
  <c r="F700" i="33"/>
  <c r="D698" i="33"/>
  <c r="C696" i="33"/>
  <c r="E693" i="33"/>
  <c r="E691" i="33"/>
  <c r="C686" i="33"/>
  <c r="F676" i="33"/>
  <c r="D674" i="33"/>
  <c r="C672" i="33"/>
  <c r="E669" i="33"/>
  <c r="E667" i="33"/>
  <c r="C662" i="33"/>
  <c r="F652" i="33"/>
  <c r="D650" i="33"/>
  <c r="C648" i="33"/>
  <c r="E645" i="33"/>
  <c r="E643" i="33"/>
  <c r="C638" i="33"/>
  <c r="F628" i="33"/>
  <c r="D626" i="33"/>
  <c r="C623" i="34"/>
  <c r="E623" i="33"/>
  <c r="D618" i="33"/>
  <c r="C615" i="34"/>
  <c r="E615" i="33"/>
  <c r="D610" i="33"/>
  <c r="C607" i="34"/>
  <c r="E607" i="33"/>
  <c r="D602" i="33"/>
  <c r="C599" i="34"/>
  <c r="E599" i="33"/>
  <c r="D594" i="33"/>
  <c r="C591" i="34"/>
  <c r="E591" i="33"/>
  <c r="D586" i="33"/>
  <c r="C582" i="34"/>
  <c r="C582" i="33"/>
  <c r="F579" i="33"/>
  <c r="C578" i="33"/>
  <c r="E576" i="33"/>
  <c r="C574" i="34"/>
  <c r="C574" i="33"/>
  <c r="F571" i="33"/>
  <c r="C570" i="33"/>
  <c r="E568" i="33"/>
  <c r="C566" i="34"/>
  <c r="C566" i="33"/>
  <c r="F563" i="33"/>
  <c r="C562" i="33"/>
  <c r="E560" i="33"/>
  <c r="C558" i="34"/>
  <c r="C558" i="33"/>
  <c r="F555" i="33"/>
  <c r="C554" i="33"/>
  <c r="E552" i="33"/>
  <c r="C550" i="34"/>
  <c r="C550" i="33"/>
  <c r="F547" i="33"/>
  <c r="C546" i="33"/>
  <c r="E544" i="33"/>
  <c r="C542" i="34"/>
  <c r="C542" i="33"/>
  <c r="F539" i="33"/>
  <c r="C538" i="33"/>
  <c r="E536" i="33"/>
  <c r="C534" i="34"/>
  <c r="C534" i="33"/>
  <c r="F531" i="33"/>
  <c r="C530" i="33"/>
  <c r="E528" i="33"/>
  <c r="C526" i="34"/>
  <c r="C526" i="33"/>
  <c r="F523" i="33"/>
  <c r="C522" i="33"/>
  <c r="E520" i="33"/>
  <c r="C518" i="34"/>
  <c r="C518" i="33"/>
  <c r="F515" i="33"/>
  <c r="C514" i="33"/>
  <c r="E512" i="33"/>
  <c r="C510" i="34"/>
  <c r="C510" i="33"/>
  <c r="F507" i="33"/>
  <c r="C506" i="33"/>
  <c r="E504" i="33"/>
  <c r="C502" i="34"/>
  <c r="C502" i="33"/>
  <c r="F499" i="33"/>
  <c r="C498" i="33"/>
  <c r="E496" i="33"/>
  <c r="C494" i="34"/>
  <c r="C494" i="33"/>
  <c r="F491" i="33"/>
  <c r="C490" i="33"/>
  <c r="D488" i="33"/>
  <c r="C486" i="33"/>
  <c r="F483" i="33"/>
  <c r="C476" i="33"/>
  <c r="D468" i="33"/>
  <c r="D466" i="33"/>
  <c r="E464" i="33"/>
  <c r="E462" i="33"/>
  <c r="C458" i="33"/>
  <c r="C456" i="33"/>
  <c r="D454" i="33"/>
  <c r="D452" i="33"/>
  <c r="F449" i="33"/>
  <c r="E444" i="33"/>
  <c r="C441" i="34"/>
  <c r="F441" i="33"/>
  <c r="E434" i="33"/>
  <c r="D432" i="33"/>
  <c r="E430" i="33"/>
  <c r="C424" i="33"/>
  <c r="F419" i="33"/>
  <c r="C407" i="34"/>
  <c r="F407" i="33"/>
  <c r="F405" i="33"/>
  <c r="E400" i="33"/>
  <c r="C394" i="33"/>
  <c r="D392" i="33"/>
  <c r="C390" i="33"/>
  <c r="F387" i="33"/>
  <c r="C380" i="33"/>
  <c r="D372" i="33"/>
  <c r="D370" i="33"/>
  <c r="E368" i="33"/>
  <c r="E366" i="33"/>
  <c r="C362" i="33"/>
  <c r="C360" i="33"/>
  <c r="D358" i="33"/>
  <c r="D356" i="33"/>
  <c r="F353" i="33"/>
  <c r="C348" i="33"/>
  <c r="D342" i="33"/>
  <c r="E23" i="4" s="1"/>
  <c r="I23" i="4" s="1"/>
  <c r="D339" i="33"/>
  <c r="C334" i="34"/>
  <c r="E334" i="33"/>
  <c r="E325" i="33"/>
  <c r="F320" i="33"/>
  <c r="E319" i="33"/>
  <c r="C318" i="34"/>
  <c r="C318" i="33"/>
  <c r="E314" i="33"/>
  <c r="C309" i="34"/>
  <c r="C309" i="33"/>
  <c r="F305" i="33"/>
  <c r="E304" i="33"/>
  <c r="C301" i="34"/>
  <c r="E301" i="33"/>
  <c r="F299" i="33"/>
  <c r="D298" i="33"/>
  <c r="C294" i="34"/>
  <c r="D294" i="33"/>
  <c r="F289" i="33"/>
  <c r="C288" i="34"/>
  <c r="C288" i="33"/>
  <c r="F286" i="33"/>
  <c r="D285" i="33"/>
  <c r="C283" i="33"/>
  <c r="C274" i="34"/>
  <c r="C274" i="33"/>
  <c r="F271" i="33"/>
  <c r="D270" i="33"/>
  <c r="C268" i="33"/>
  <c r="F265" i="33"/>
  <c r="D264" i="33"/>
  <c r="D260" i="33"/>
  <c r="D255" i="33"/>
  <c r="C254" i="34"/>
  <c r="D254" i="33"/>
  <c r="F254" i="33"/>
  <c r="E250" i="33"/>
  <c r="F245" i="33"/>
  <c r="E243" i="33"/>
  <c r="C236" i="33"/>
  <c r="C235" i="34"/>
  <c r="D235" i="33"/>
  <c r="E235" i="33"/>
  <c r="E218" i="33"/>
  <c r="D218" i="33"/>
  <c r="F213" i="33"/>
  <c r="C207" i="33"/>
  <c r="E203" i="33"/>
  <c r="E199" i="33"/>
  <c r="C196" i="33"/>
  <c r="F196" i="33"/>
  <c r="C1955" i="34"/>
  <c r="D1955" i="33"/>
  <c r="E1904" i="33"/>
  <c r="E1901" i="33"/>
  <c r="D1895" i="33"/>
  <c r="C1885" i="34"/>
  <c r="D1885" i="33"/>
  <c r="E1885" i="33"/>
  <c r="C1879" i="34"/>
  <c r="E1879" i="33"/>
  <c r="F1864" i="33"/>
  <c r="C1854" i="33"/>
  <c r="E1854" i="33"/>
  <c r="C1850" i="34"/>
  <c r="C1850" i="33"/>
  <c r="C1847" i="34"/>
  <c r="D1847" i="33"/>
  <c r="E1844" i="33"/>
  <c r="C1840" i="34"/>
  <c r="C1840" i="33"/>
  <c r="E1840" i="33"/>
  <c r="C1837" i="34"/>
  <c r="D1837" i="33"/>
  <c r="C1824" i="33"/>
  <c r="F1824" i="33"/>
  <c r="C1821" i="34"/>
  <c r="E1821" i="33"/>
  <c r="E1814" i="33"/>
  <c r="C1804" i="33"/>
  <c r="C1799" i="34"/>
  <c r="E1799" i="33"/>
  <c r="C1796" i="34"/>
  <c r="C1796" i="33"/>
  <c r="C1791" i="34"/>
  <c r="E1791" i="33"/>
  <c r="C1781" i="34"/>
  <c r="E1781" i="33"/>
  <c r="E1770" i="33"/>
  <c r="C1770" i="33"/>
  <c r="E1765" i="33"/>
  <c r="C1761" i="34"/>
  <c r="E1761" i="33"/>
  <c r="C1752" i="34"/>
  <c r="E1752" i="33"/>
  <c r="C1745" i="34"/>
  <c r="D1745" i="33"/>
  <c r="E1745" i="33"/>
  <c r="E1733" i="33"/>
  <c r="C1721" i="34"/>
  <c r="E1721" i="33"/>
  <c r="E1714" i="33"/>
  <c r="C1714" i="33"/>
  <c r="C1706" i="33"/>
  <c r="F1706" i="33"/>
  <c r="E1702" i="33"/>
  <c r="C1687" i="34"/>
  <c r="D1687" i="33"/>
  <c r="C1685" i="34"/>
  <c r="E1685" i="33"/>
  <c r="D1682" i="33"/>
  <c r="E1682" i="33"/>
  <c r="D1678" i="33"/>
  <c r="E1675" i="33"/>
  <c r="C1673" i="33"/>
  <c r="C1672" i="34"/>
  <c r="D1672" i="33"/>
  <c r="E1672" i="33"/>
  <c r="C1659" i="34"/>
  <c r="F1659" i="33"/>
  <c r="D1659" i="33"/>
  <c r="E1657" i="33"/>
  <c r="C1652" i="33"/>
  <c r="C1651" i="34"/>
  <c r="D1651" i="33"/>
  <c r="F1651" i="33"/>
  <c r="F1648" i="33"/>
  <c r="E1640" i="33"/>
  <c r="C1639" i="34"/>
  <c r="C1639" i="33"/>
  <c r="F1639" i="33"/>
  <c r="E1639" i="33"/>
  <c r="D1636" i="33"/>
  <c r="C1633" i="34"/>
  <c r="C1633" i="33"/>
  <c r="F1633" i="33"/>
  <c r="D1630" i="33"/>
  <c r="E1627" i="33"/>
  <c r="C1625" i="33"/>
  <c r="C1624" i="34"/>
  <c r="D1624" i="33"/>
  <c r="E1624" i="33"/>
  <c r="C1611" i="34"/>
  <c r="F1611" i="33"/>
  <c r="D1611" i="33"/>
  <c r="E1609" i="33"/>
  <c r="E1597" i="33"/>
  <c r="D1592" i="33"/>
  <c r="C1588" i="34"/>
  <c r="C1588" i="33"/>
  <c r="F1588" i="33"/>
  <c r="E1588" i="33"/>
  <c r="C1573" i="34"/>
  <c r="D1573" i="33"/>
  <c r="C1573" i="33"/>
  <c r="E1573" i="33"/>
  <c r="C1570" i="34"/>
  <c r="C1570" i="33"/>
  <c r="E1570" i="33"/>
  <c r="F1570" i="33"/>
  <c r="C1561" i="34"/>
  <c r="C1561" i="33"/>
  <c r="F1561" i="33"/>
  <c r="D1561" i="33"/>
  <c r="F1555" i="33"/>
  <c r="C1537" i="34"/>
  <c r="C1537" i="33"/>
  <c r="F1537" i="33"/>
  <c r="D1537" i="33"/>
  <c r="E1537" i="33"/>
  <c r="C1534" i="34"/>
  <c r="F1534" i="33"/>
  <c r="C1534" i="33"/>
  <c r="E1534" i="33"/>
  <c r="C1531" i="33"/>
  <c r="D1526" i="33"/>
  <c r="E1526" i="33"/>
  <c r="C1520" i="33"/>
  <c r="E1520" i="33"/>
  <c r="D1520" i="33"/>
  <c r="C1518" i="34"/>
  <c r="F1518" i="33"/>
  <c r="D1515" i="33"/>
  <c r="E1501" i="33"/>
  <c r="D1496" i="33"/>
  <c r="E1486" i="33"/>
  <c r="C1484" i="34"/>
  <c r="D1484" i="33"/>
  <c r="C1473" i="34"/>
  <c r="C1473" i="33"/>
  <c r="F1473" i="33"/>
  <c r="D1473" i="33"/>
  <c r="E1473" i="33"/>
  <c r="E1470" i="33"/>
  <c r="D1459" i="33"/>
  <c r="E1459" i="33"/>
  <c r="C1450" i="33"/>
  <c r="D1450" i="33"/>
  <c r="C1448" i="34"/>
  <c r="F1448" i="33"/>
  <c r="D1422" i="33"/>
  <c r="C1384" i="34"/>
  <c r="C1384" i="33"/>
  <c r="F1384" i="33"/>
  <c r="D1384" i="33"/>
  <c r="C1369" i="34"/>
  <c r="C1369" i="33"/>
  <c r="E1369" i="33"/>
  <c r="F1369" i="33"/>
  <c r="D1369" i="33"/>
  <c r="C1358" i="34"/>
  <c r="E1358" i="33"/>
  <c r="C1330" i="33"/>
  <c r="D1330" i="33"/>
  <c r="E1330" i="33"/>
  <c r="C247" i="34"/>
  <c r="C247" i="33"/>
  <c r="F247" i="33"/>
  <c r="C227" i="34"/>
  <c r="D227" i="33"/>
  <c r="C1997" i="34"/>
  <c r="E1997" i="33"/>
  <c r="C1993" i="34"/>
  <c r="D1993" i="33"/>
  <c r="C1987" i="34"/>
  <c r="E1987" i="33"/>
  <c r="C1983" i="34"/>
  <c r="D1983" i="33"/>
  <c r="C1977" i="34"/>
  <c r="E1977" i="33"/>
  <c r="C1973" i="34"/>
  <c r="D1973" i="33"/>
  <c r="C1967" i="34"/>
  <c r="E1967" i="33"/>
  <c r="C1963" i="34"/>
  <c r="D1963" i="33"/>
  <c r="C1957" i="34"/>
  <c r="D1957" i="33"/>
  <c r="C1938" i="34"/>
  <c r="E1938" i="33"/>
  <c r="C1935" i="34"/>
  <c r="D1935" i="33"/>
  <c r="C1932" i="34"/>
  <c r="C1932" i="33"/>
  <c r="C1925" i="34"/>
  <c r="E1925" i="33"/>
  <c r="C1919" i="34"/>
  <c r="E1919" i="33"/>
  <c r="C1910" i="34"/>
  <c r="E1910" i="33"/>
  <c r="C1899" i="34"/>
  <c r="E1899" i="33"/>
  <c r="C1896" i="34"/>
  <c r="C1896" i="33"/>
  <c r="C1880" i="34"/>
  <c r="C1880" i="33"/>
  <c r="C1838" i="34"/>
  <c r="E1838" i="33"/>
  <c r="C1835" i="34"/>
  <c r="D1835" i="33"/>
  <c r="C1830" i="34"/>
  <c r="C1830" i="33"/>
  <c r="C1817" i="34"/>
  <c r="D1817" i="33"/>
  <c r="C1797" i="34"/>
  <c r="D1797" i="33"/>
  <c r="C1762" i="33"/>
  <c r="F1762" i="33"/>
  <c r="C1705" i="34"/>
  <c r="E1705" i="33"/>
  <c r="C1701" i="34"/>
  <c r="E1701" i="33"/>
  <c r="C1669" i="34"/>
  <c r="D1669" i="33"/>
  <c r="C1665" i="34"/>
  <c r="F1665" i="33"/>
  <c r="C1661" i="34"/>
  <c r="C1661" i="33"/>
  <c r="C1656" i="34"/>
  <c r="F1656" i="33"/>
  <c r="C1645" i="34"/>
  <c r="D1645" i="33"/>
  <c r="C1641" i="34"/>
  <c r="F1641" i="33"/>
  <c r="C1637" i="34"/>
  <c r="C1637" i="33"/>
  <c r="C1632" i="34"/>
  <c r="F1632" i="33"/>
  <c r="C1621" i="34"/>
  <c r="D1621" i="33"/>
  <c r="C1617" i="34"/>
  <c r="F1617" i="33"/>
  <c r="C1613" i="34"/>
  <c r="C1613" i="33"/>
  <c r="C1608" i="34"/>
  <c r="F1608" i="33"/>
  <c r="C1606" i="34"/>
  <c r="C1606" i="33"/>
  <c r="F1606" i="33"/>
  <c r="D1598" i="33"/>
  <c r="E1598" i="33"/>
  <c r="C1594" i="34"/>
  <c r="C1594" i="33"/>
  <c r="E1594" i="33"/>
  <c r="C1589" i="34"/>
  <c r="C1589" i="33"/>
  <c r="C1587" i="34"/>
  <c r="F1587" i="33"/>
  <c r="C1564" i="34"/>
  <c r="C1564" i="33"/>
  <c r="F1564" i="33"/>
  <c r="E1564" i="33"/>
  <c r="C1558" i="34"/>
  <c r="F1558" i="33"/>
  <c r="C1558" i="33"/>
  <c r="D1550" i="33"/>
  <c r="E1550" i="33"/>
  <c r="C1546" i="34"/>
  <c r="C1546" i="33"/>
  <c r="E1546" i="33"/>
  <c r="C1541" i="34"/>
  <c r="C1541" i="33"/>
  <c r="C1539" i="34"/>
  <c r="F1539" i="33"/>
  <c r="C1516" i="34"/>
  <c r="C1516" i="33"/>
  <c r="F1516" i="33"/>
  <c r="E1516" i="33"/>
  <c r="C1510" i="34"/>
  <c r="F1510" i="33"/>
  <c r="C1510" i="33"/>
  <c r="D1502" i="33"/>
  <c r="E1502" i="33"/>
  <c r="C1498" i="34"/>
  <c r="C1498" i="33"/>
  <c r="E1498" i="33"/>
  <c r="C1493" i="34"/>
  <c r="C1493" i="33"/>
  <c r="C1491" i="34"/>
  <c r="C1491" i="33"/>
  <c r="E1491" i="33"/>
  <c r="D1491" i="33"/>
  <c r="C1488" i="34"/>
  <c r="C1488" i="33"/>
  <c r="F1488" i="33"/>
  <c r="D1488" i="33"/>
  <c r="C1449" i="34"/>
  <c r="C1449" i="33"/>
  <c r="F1449" i="33"/>
  <c r="E1449" i="33"/>
  <c r="C1433" i="34"/>
  <c r="D1433" i="33"/>
  <c r="F1433" i="33"/>
  <c r="C1429" i="34"/>
  <c r="E1429" i="33"/>
  <c r="C1410" i="34"/>
  <c r="C1410" i="33"/>
  <c r="E1410" i="33"/>
  <c r="D1410" i="33"/>
  <c r="C1392" i="34"/>
  <c r="C1392" i="33"/>
  <c r="E1392" i="33"/>
  <c r="F1392" i="33"/>
  <c r="C1365" i="34"/>
  <c r="F1365" i="33"/>
  <c r="C1361" i="34"/>
  <c r="E1361" i="33"/>
  <c r="C1351" i="34"/>
  <c r="C1351" i="33"/>
  <c r="E1351" i="33"/>
  <c r="F1351" i="33"/>
  <c r="C1342" i="34"/>
  <c r="C1342" i="33"/>
  <c r="E1342" i="33"/>
  <c r="F1342" i="33"/>
  <c r="D1342" i="33"/>
  <c r="C1600" i="34"/>
  <c r="D1600" i="33"/>
  <c r="C1591" i="34"/>
  <c r="C1591" i="33"/>
  <c r="F1591" i="33"/>
  <c r="C1584" i="34"/>
  <c r="F1584" i="33"/>
  <c r="C1576" i="34"/>
  <c r="D1576" i="33"/>
  <c r="C1567" i="34"/>
  <c r="C1567" i="33"/>
  <c r="F1567" i="33"/>
  <c r="C1560" i="34"/>
  <c r="F1560" i="33"/>
  <c r="C1552" i="34"/>
  <c r="D1552" i="33"/>
  <c r="C1543" i="34"/>
  <c r="C1543" i="33"/>
  <c r="F1543" i="33"/>
  <c r="C1536" i="34"/>
  <c r="F1536" i="33"/>
  <c r="C1528" i="34"/>
  <c r="D1528" i="33"/>
  <c r="C1519" i="34"/>
  <c r="C1519" i="33"/>
  <c r="F1519" i="33"/>
  <c r="C1512" i="34"/>
  <c r="F1512" i="33"/>
  <c r="C1504" i="34"/>
  <c r="D1504" i="33"/>
  <c r="C1495" i="34"/>
  <c r="C1495" i="33"/>
  <c r="F1495" i="33"/>
  <c r="C1489" i="34"/>
  <c r="D1489" i="33"/>
  <c r="C1482" i="34"/>
  <c r="F1482" i="33"/>
  <c r="C1474" i="34"/>
  <c r="C1474" i="33"/>
  <c r="C1471" i="34"/>
  <c r="D1471" i="33"/>
  <c r="C1467" i="34"/>
  <c r="C1467" i="33"/>
  <c r="F1467" i="33"/>
  <c r="C1466" i="34"/>
  <c r="F1466" i="33"/>
  <c r="C1458" i="34"/>
  <c r="D1458" i="33"/>
  <c r="C1458" i="33"/>
  <c r="C1439" i="34"/>
  <c r="D1439" i="33"/>
  <c r="F1439" i="33"/>
  <c r="C1397" i="34"/>
  <c r="D1397" i="33"/>
  <c r="F1397" i="33"/>
  <c r="C1367" i="34"/>
  <c r="D1367" i="33"/>
  <c r="E1367" i="33"/>
  <c r="C1366" i="34"/>
  <c r="C1366" i="33"/>
  <c r="F1366" i="33"/>
  <c r="D1366" i="33"/>
  <c r="C1362" i="34"/>
  <c r="D1362" i="33"/>
  <c r="F1362" i="33"/>
  <c r="C1345" i="34"/>
  <c r="C1345" i="33"/>
  <c r="E1345" i="33"/>
  <c r="F1345" i="33"/>
  <c r="D1345" i="33"/>
  <c r="C1464" i="34"/>
  <c r="F1464" i="33"/>
  <c r="C1452" i="34"/>
  <c r="D1452" i="33"/>
  <c r="C1446" i="34"/>
  <c r="F1446" i="33"/>
  <c r="C1443" i="34"/>
  <c r="C1443" i="33"/>
  <c r="F1443" i="33"/>
  <c r="C1437" i="34"/>
  <c r="D1437" i="33"/>
  <c r="C1430" i="34"/>
  <c r="D1430" i="33"/>
  <c r="C1428" i="34"/>
  <c r="C1428" i="33"/>
  <c r="F1428" i="33"/>
  <c r="C1409" i="34"/>
  <c r="F1409" i="33"/>
  <c r="C1407" i="34"/>
  <c r="C1407" i="33"/>
  <c r="F1407" i="33"/>
  <c r="C1404" i="34"/>
  <c r="C1404" i="33"/>
  <c r="E1404" i="33"/>
  <c r="C1403" i="34"/>
  <c r="F1403" i="33"/>
  <c r="C1394" i="34"/>
  <c r="D1394" i="33"/>
  <c r="C1390" i="34"/>
  <c r="C1390" i="33"/>
  <c r="F1390" i="33"/>
  <c r="C1389" i="34"/>
  <c r="F1389" i="33"/>
  <c r="C1373" i="33"/>
  <c r="D1373" i="33"/>
  <c r="C1372" i="34"/>
  <c r="C1372" i="33"/>
  <c r="F1372" i="33"/>
  <c r="D1372" i="33"/>
  <c r="C1359" i="34"/>
  <c r="F1359" i="33"/>
  <c r="C1347" i="34"/>
  <c r="D1347" i="33"/>
  <c r="F1347" i="33"/>
  <c r="D1327" i="33"/>
  <c r="D1326" i="33"/>
  <c r="F1319" i="33"/>
  <c r="D1317" i="33"/>
  <c r="F1310" i="33"/>
  <c r="D1308" i="33"/>
  <c r="D1380" i="33"/>
  <c r="E1378" i="33"/>
  <c r="C1378" i="33"/>
  <c r="C1370" i="33"/>
  <c r="F1363" i="33"/>
  <c r="C1363" i="33"/>
  <c r="D1353" i="33"/>
  <c r="C1352" i="33"/>
  <c r="F1348" i="33"/>
  <c r="C1348" i="33"/>
  <c r="C1343" i="33"/>
  <c r="E1338" i="33"/>
  <c r="C1338" i="33"/>
  <c r="F1332" i="33"/>
  <c r="C1332" i="33"/>
  <c r="F1326" i="33"/>
  <c r="C1326" i="33"/>
  <c r="D1323" i="33"/>
  <c r="F1317" i="33"/>
  <c r="C1317" i="33"/>
  <c r="D1314" i="33"/>
  <c r="F1308" i="33"/>
  <c r="C1308" i="33"/>
  <c r="D1305" i="33"/>
  <c r="E187" i="33"/>
  <c r="C187" i="34"/>
  <c r="E178" i="33"/>
  <c r="C178" i="34"/>
  <c r="D132" i="33"/>
  <c r="C132" i="34"/>
  <c r="D131" i="33"/>
  <c r="C131" i="34"/>
  <c r="D130" i="33"/>
  <c r="C130" i="34"/>
  <c r="D129" i="33"/>
  <c r="C129" i="34"/>
  <c r="D128" i="33"/>
  <c r="C128" i="34"/>
  <c r="D127" i="33"/>
  <c r="C127" i="34"/>
  <c r="D126" i="33"/>
  <c r="C126" i="34"/>
  <c r="D125" i="33"/>
  <c r="C125" i="34"/>
  <c r="D124" i="33"/>
  <c r="C124" i="34"/>
  <c r="D123" i="33"/>
  <c r="C123" i="34"/>
  <c r="D122" i="33"/>
  <c r="C122" i="34"/>
  <c r="D121" i="33"/>
  <c r="C121" i="34"/>
  <c r="D120" i="33"/>
  <c r="C120" i="34"/>
  <c r="D119" i="33"/>
  <c r="C119" i="34"/>
  <c r="D118" i="33"/>
  <c r="C118" i="34"/>
  <c r="D117" i="33"/>
  <c r="C117" i="34"/>
  <c r="D116" i="33"/>
  <c r="C116" i="34"/>
  <c r="D115" i="33"/>
  <c r="C115" i="34"/>
  <c r="D114" i="33"/>
  <c r="C114" i="34"/>
  <c r="D113" i="33"/>
  <c r="C113" i="34"/>
  <c r="D112" i="33"/>
  <c r="C112" i="34"/>
  <c r="D111" i="33"/>
  <c r="E21" i="38" s="1"/>
  <c r="I21" i="38" s="1"/>
  <c r="C111" i="34"/>
  <c r="D110" i="33"/>
  <c r="C110" i="34"/>
  <c r="D109" i="33"/>
  <c r="C109" i="34"/>
  <c r="D108" i="33"/>
  <c r="C108" i="34"/>
  <c r="D107" i="33"/>
  <c r="C107" i="34"/>
  <c r="D106" i="33"/>
  <c r="C106" i="34"/>
  <c r="D105" i="33"/>
  <c r="C105" i="34"/>
  <c r="D104" i="33"/>
  <c r="C104" i="34"/>
  <c r="D103" i="33"/>
  <c r="C103" i="34"/>
  <c r="D102" i="33"/>
  <c r="C102" i="34"/>
  <c r="E101" i="33"/>
  <c r="C101" i="34"/>
  <c r="E100" i="33"/>
  <c r="C100" i="34"/>
  <c r="E99" i="33"/>
  <c r="C99" i="34"/>
  <c r="E98" i="33"/>
  <c r="C98" i="34"/>
  <c r="E97" i="33"/>
  <c r="C97" i="34"/>
  <c r="E96" i="33"/>
  <c r="C96" i="34"/>
  <c r="E95" i="33"/>
  <c r="C95" i="34"/>
  <c r="E94" i="33"/>
  <c r="C94" i="34"/>
  <c r="E93" i="33"/>
  <c r="C93" i="34"/>
  <c r="E92" i="33"/>
  <c r="C92" i="34"/>
  <c r="E91" i="33"/>
  <c r="C91" i="34"/>
  <c r="E90" i="33"/>
  <c r="C90" i="34"/>
  <c r="E89" i="33"/>
  <c r="C89" i="34"/>
  <c r="E88" i="33"/>
  <c r="C88" i="34"/>
  <c r="E87" i="33"/>
  <c r="C87" i="34"/>
  <c r="E86" i="33"/>
  <c r="F21" i="52" s="1"/>
  <c r="C86" i="34"/>
  <c r="E85" i="33"/>
  <c r="C85" i="34"/>
  <c r="E84" i="33"/>
  <c r="C84" i="34"/>
  <c r="E83" i="33"/>
  <c r="C83" i="34"/>
  <c r="E82" i="33"/>
  <c r="C82" i="34"/>
  <c r="E81" i="33"/>
  <c r="C81" i="34"/>
  <c r="E80" i="33"/>
  <c r="C80" i="34"/>
  <c r="E79" i="33"/>
  <c r="C79" i="34"/>
  <c r="E78" i="33"/>
  <c r="C78" i="34"/>
  <c r="E77" i="33"/>
  <c r="C77" i="34"/>
  <c r="E76" i="33"/>
  <c r="C76" i="34"/>
  <c r="E75" i="33"/>
  <c r="C75" i="34"/>
  <c r="E74" i="33"/>
  <c r="C74" i="34"/>
  <c r="D73" i="33"/>
  <c r="C73" i="34"/>
  <c r="D72" i="33"/>
  <c r="C72" i="34"/>
  <c r="D71" i="33"/>
  <c r="C71" i="34"/>
  <c r="D70" i="33"/>
  <c r="C70" i="34"/>
  <c r="D69" i="33"/>
  <c r="C69" i="34"/>
  <c r="D68" i="33"/>
  <c r="C68" i="34"/>
  <c r="D67" i="33"/>
  <c r="C67" i="34"/>
  <c r="D66" i="33"/>
  <c r="C66" i="34"/>
  <c r="C65" i="33"/>
  <c r="C65" i="34"/>
  <c r="D64" i="33"/>
  <c r="C64" i="34"/>
  <c r="D61" i="33"/>
  <c r="C61" i="34"/>
  <c r="D58" i="33"/>
  <c r="C58" i="34"/>
  <c r="D55" i="33"/>
  <c r="C55" i="34"/>
  <c r="D52" i="33"/>
  <c r="C52" i="34"/>
  <c r="D49" i="33"/>
  <c r="C49" i="34"/>
  <c r="D46" i="33"/>
  <c r="C46" i="34"/>
  <c r="D43" i="33"/>
  <c r="C43" i="34"/>
  <c r="D40" i="33"/>
  <c r="C40" i="34"/>
  <c r="D37" i="33"/>
  <c r="C37" i="34"/>
  <c r="C36" i="33"/>
  <c r="C36" i="34"/>
  <c r="C35" i="33"/>
  <c r="C35" i="34"/>
  <c r="C34" i="33"/>
  <c r="C34" i="34"/>
  <c r="C33" i="33"/>
  <c r="C33" i="34"/>
  <c r="C32" i="33"/>
  <c r="C32" i="34"/>
  <c r="C31" i="33"/>
  <c r="C31" i="34"/>
  <c r="C30" i="33"/>
  <c r="C30" i="34"/>
  <c r="C29" i="33"/>
  <c r="C29" i="34"/>
  <c r="C28" i="33"/>
  <c r="C28" i="34"/>
  <c r="C27" i="33"/>
  <c r="C27" i="34"/>
  <c r="C26" i="33"/>
  <c r="C26" i="34"/>
  <c r="C25" i="33"/>
  <c r="C25" i="34"/>
  <c r="C24" i="33"/>
  <c r="C24" i="34"/>
  <c r="C23" i="33"/>
  <c r="C23" i="34"/>
  <c r="E22" i="33"/>
  <c r="C22" i="34"/>
  <c r="E20" i="33"/>
  <c r="C20" i="34"/>
  <c r="E18" i="33"/>
  <c r="C18" i="34"/>
  <c r="E16" i="33"/>
  <c r="C16" i="34"/>
  <c r="E14" i="33"/>
  <c r="C14" i="34"/>
  <c r="E12" i="33"/>
  <c r="C12" i="34"/>
  <c r="E10" i="33"/>
  <c r="C10" i="34"/>
  <c r="E8" i="33"/>
  <c r="C8" i="34"/>
  <c r="E6" i="33"/>
  <c r="C6" i="34"/>
  <c r="E4" i="33"/>
  <c r="C4" i="34"/>
  <c r="E1299" i="33"/>
  <c r="C1299" i="34"/>
  <c r="E1297" i="33"/>
  <c r="C1297" i="34"/>
  <c r="E1295" i="33"/>
  <c r="C1295" i="34"/>
  <c r="E1293" i="33"/>
  <c r="C1293" i="34"/>
  <c r="E1291" i="33"/>
  <c r="C1291" i="34"/>
  <c r="E1289" i="33"/>
  <c r="C1289" i="34"/>
  <c r="E1287" i="33"/>
  <c r="C1287" i="34"/>
  <c r="E1285" i="33"/>
  <c r="C1285" i="34"/>
  <c r="E1283" i="33"/>
  <c r="C1283" i="34"/>
  <c r="E1281" i="33"/>
  <c r="C1281" i="34"/>
  <c r="E1279" i="33"/>
  <c r="C1279" i="34"/>
  <c r="E1277" i="33"/>
  <c r="C1277" i="34"/>
  <c r="E1275" i="33"/>
  <c r="C1275" i="34"/>
  <c r="E1273" i="33"/>
  <c r="C1273" i="34"/>
  <c r="E1271" i="33"/>
  <c r="C1271" i="34"/>
  <c r="E1269" i="33"/>
  <c r="C1269" i="34"/>
  <c r="E1267" i="33"/>
  <c r="C1267" i="34"/>
  <c r="E1265" i="33"/>
  <c r="C1265" i="34"/>
  <c r="E1263" i="33"/>
  <c r="F28" i="42" s="1"/>
  <c r="C1263" i="34"/>
  <c r="E1261" i="33"/>
  <c r="C1261" i="34"/>
  <c r="E1259" i="33"/>
  <c r="C1259" i="34"/>
  <c r="E1257" i="33"/>
  <c r="C1257" i="34"/>
  <c r="E1255" i="33"/>
  <c r="C1255" i="34"/>
  <c r="E1253" i="33"/>
  <c r="C1253" i="34"/>
  <c r="E1251" i="33"/>
  <c r="C1251" i="34"/>
  <c r="E1249" i="33"/>
  <c r="C1249" i="34"/>
  <c r="E1247" i="33"/>
  <c r="C1247" i="34"/>
  <c r="E1245" i="33"/>
  <c r="C1245" i="34"/>
  <c r="E1243" i="33"/>
  <c r="C1243" i="34"/>
  <c r="E1241" i="33"/>
  <c r="C1241" i="34"/>
  <c r="E1239" i="33"/>
  <c r="C1239" i="34"/>
  <c r="E1237" i="33"/>
  <c r="C1237" i="34"/>
  <c r="E1235" i="33"/>
  <c r="C1235" i="34"/>
  <c r="E1233" i="33"/>
  <c r="C1233" i="34"/>
  <c r="E1231" i="33"/>
  <c r="C1231" i="34"/>
  <c r="E1229" i="33"/>
  <c r="C1229" i="34"/>
  <c r="E1227" i="33"/>
  <c r="C1227" i="34"/>
  <c r="E1225" i="33"/>
  <c r="C1225" i="34"/>
  <c r="E1223" i="33"/>
  <c r="C1223" i="34"/>
  <c r="E1221" i="33"/>
  <c r="C1221" i="34"/>
  <c r="E1219" i="33"/>
  <c r="C1219" i="34"/>
  <c r="E1217" i="33"/>
  <c r="C1217" i="34"/>
  <c r="E1215" i="33"/>
  <c r="C1215" i="34"/>
  <c r="E1213" i="33"/>
  <c r="C1213" i="34"/>
  <c r="E1211" i="33"/>
  <c r="C1211" i="34"/>
  <c r="E1209" i="33"/>
  <c r="C1209" i="34"/>
  <c r="E1207" i="33"/>
  <c r="C1207" i="34"/>
  <c r="E1205" i="33"/>
  <c r="C1205" i="34"/>
  <c r="E1203" i="33"/>
  <c r="C1203" i="34"/>
  <c r="E1201" i="33"/>
  <c r="C1201" i="34"/>
  <c r="E1199" i="33"/>
  <c r="C1199" i="34"/>
  <c r="E1197" i="33"/>
  <c r="C1197" i="34"/>
  <c r="E1195" i="33"/>
  <c r="C1195" i="34"/>
  <c r="E1193" i="33"/>
  <c r="C1193" i="34"/>
  <c r="E1191" i="33"/>
  <c r="C1191" i="34"/>
  <c r="E1189" i="33"/>
  <c r="C1189" i="34"/>
  <c r="E1187" i="33"/>
  <c r="C1187" i="34"/>
  <c r="E1185" i="33"/>
  <c r="C1185" i="34"/>
  <c r="E1183" i="33"/>
  <c r="F23" i="14" s="1"/>
  <c r="C1183" i="34"/>
  <c r="E1181" i="33"/>
  <c r="C1181" i="34"/>
  <c r="E1179" i="33"/>
  <c r="C1179" i="34"/>
  <c r="E1177" i="33"/>
  <c r="C1177" i="34"/>
  <c r="E1175" i="33"/>
  <c r="C1175" i="34"/>
  <c r="E1173" i="33"/>
  <c r="C1173" i="34"/>
  <c r="E1171" i="33"/>
  <c r="C1171" i="34"/>
  <c r="E1169" i="33"/>
  <c r="C1169" i="34"/>
  <c r="E1167" i="33"/>
  <c r="C1167" i="34"/>
  <c r="E1165" i="33"/>
  <c r="C1165" i="34"/>
  <c r="E1163" i="33"/>
  <c r="C1163" i="34"/>
  <c r="E1161" i="33"/>
  <c r="C1161" i="34"/>
  <c r="E1159" i="33"/>
  <c r="C1159" i="34"/>
  <c r="E1157" i="33"/>
  <c r="C1157" i="34"/>
  <c r="E1155" i="33"/>
  <c r="C1155" i="34"/>
  <c r="E1153" i="33"/>
  <c r="C1153" i="34"/>
  <c r="E1151" i="33"/>
  <c r="C1151" i="34"/>
  <c r="E1149" i="33"/>
  <c r="C1149" i="34"/>
  <c r="E1147" i="33"/>
  <c r="C1147" i="34"/>
  <c r="E1145" i="33"/>
  <c r="C1145" i="34"/>
  <c r="E1143" i="33"/>
  <c r="C1143" i="34"/>
  <c r="E1141" i="33"/>
  <c r="C1141" i="34"/>
  <c r="E1139" i="33"/>
  <c r="C1139" i="34"/>
  <c r="E1137" i="33"/>
  <c r="C1137" i="34"/>
  <c r="E1135" i="33"/>
  <c r="C1135" i="34"/>
  <c r="E1133" i="33"/>
  <c r="C1133" i="34"/>
  <c r="E1131" i="33"/>
  <c r="C1131" i="34"/>
  <c r="E1129" i="33"/>
  <c r="C1129" i="34"/>
  <c r="E1127" i="33"/>
  <c r="C1127" i="34"/>
  <c r="E1125" i="33"/>
  <c r="C1125" i="34"/>
  <c r="E1123" i="33"/>
  <c r="C1123" i="34"/>
  <c r="E1121" i="33"/>
  <c r="C1121" i="34"/>
  <c r="E1119" i="33"/>
  <c r="C1119" i="34"/>
  <c r="E1117" i="33"/>
  <c r="C1117" i="34"/>
  <c r="E1115" i="33"/>
  <c r="C1115" i="34"/>
  <c r="E1113" i="33"/>
  <c r="C1113" i="34"/>
  <c r="E1111" i="33"/>
  <c r="C1111" i="34"/>
  <c r="E1109" i="33"/>
  <c r="C1109" i="34"/>
  <c r="E1107" i="33"/>
  <c r="C1107" i="34"/>
  <c r="E1105" i="33"/>
  <c r="C1105" i="34"/>
  <c r="E1103" i="33"/>
  <c r="C1103" i="34"/>
  <c r="E1101" i="33"/>
  <c r="C1101" i="34"/>
  <c r="E1099" i="33"/>
  <c r="C1099" i="34"/>
  <c r="E1097" i="33"/>
  <c r="C1097" i="34"/>
  <c r="E1095" i="33"/>
  <c r="C1095" i="34"/>
  <c r="E1093" i="33"/>
  <c r="C1093" i="34"/>
  <c r="E1091" i="33"/>
  <c r="C1091" i="34"/>
  <c r="E1089" i="33"/>
  <c r="C1089" i="34"/>
  <c r="E1087" i="33"/>
  <c r="C1087" i="34"/>
  <c r="E1085" i="33"/>
  <c r="C1085" i="34"/>
  <c r="E1083" i="33"/>
  <c r="C1083" i="34"/>
  <c r="E1081" i="33"/>
  <c r="C1081" i="34"/>
  <c r="E1079" i="33"/>
  <c r="C1079" i="34"/>
  <c r="E1077" i="33"/>
  <c r="C1077" i="34"/>
  <c r="E1075" i="33"/>
  <c r="C1075" i="34"/>
  <c r="E1073" i="33"/>
  <c r="C1073" i="34"/>
  <c r="E1071" i="33"/>
  <c r="C1071" i="34"/>
  <c r="E1069" i="33"/>
  <c r="C1069" i="34"/>
  <c r="E1067" i="33"/>
  <c r="C1067" i="34"/>
  <c r="E1065" i="33"/>
  <c r="C1065" i="34"/>
  <c r="E1063" i="33"/>
  <c r="C1063" i="34"/>
  <c r="E1061" i="33"/>
  <c r="C1061" i="34"/>
  <c r="E1059" i="33"/>
  <c r="C1059" i="34"/>
  <c r="E1057" i="33"/>
  <c r="C1057" i="34"/>
  <c r="E1055" i="33"/>
  <c r="C1055" i="34"/>
  <c r="E1053" i="33"/>
  <c r="C1053" i="34"/>
  <c r="E1051" i="33"/>
  <c r="C1051" i="34"/>
  <c r="E1049" i="33"/>
  <c r="C1049" i="34"/>
  <c r="E1047" i="33"/>
  <c r="C1047" i="34"/>
  <c r="E1045" i="33"/>
  <c r="C1045" i="34"/>
  <c r="E1043" i="33"/>
  <c r="C1043" i="34"/>
  <c r="E1041" i="33"/>
  <c r="C1041" i="34"/>
  <c r="E1039" i="33"/>
  <c r="C1039" i="34"/>
  <c r="E1037" i="33"/>
  <c r="C1037" i="34"/>
  <c r="E1035" i="33"/>
  <c r="C1035" i="34"/>
  <c r="E1033" i="33"/>
  <c r="C1033" i="34"/>
  <c r="E1031" i="33"/>
  <c r="C1031" i="34"/>
  <c r="E1029" i="33"/>
  <c r="C1029" i="34"/>
  <c r="E1027" i="33"/>
  <c r="C1027" i="34"/>
  <c r="E1025" i="33"/>
  <c r="C1025" i="34"/>
  <c r="E1023" i="33"/>
  <c r="C1023" i="34"/>
  <c r="E1021" i="33"/>
  <c r="C1021" i="34"/>
  <c r="E1019" i="33"/>
  <c r="C1019" i="34"/>
  <c r="E1017" i="33"/>
  <c r="C1017" i="34"/>
  <c r="E1015" i="33"/>
  <c r="C1015" i="34"/>
  <c r="E1013" i="33"/>
  <c r="C1013" i="34"/>
  <c r="E1011" i="33"/>
  <c r="C1011" i="34"/>
  <c r="E1009" i="33"/>
  <c r="C1009" i="34"/>
  <c r="E1007" i="33"/>
  <c r="C1007" i="34"/>
  <c r="E1005" i="33"/>
  <c r="C1005" i="34"/>
  <c r="E1003" i="33"/>
  <c r="F18" i="46" s="1"/>
  <c r="C1003" i="34"/>
  <c r="E1001" i="33"/>
  <c r="C1001" i="34"/>
  <c r="E999" i="33"/>
  <c r="C999" i="34"/>
  <c r="E997" i="33"/>
  <c r="C997" i="34"/>
  <c r="E995" i="33"/>
  <c r="C995" i="34"/>
  <c r="E993" i="33"/>
  <c r="C993" i="34"/>
  <c r="E991" i="33"/>
  <c r="F17" i="44" s="1"/>
  <c r="C991" i="34"/>
  <c r="E989" i="33"/>
  <c r="C989" i="34"/>
  <c r="E987" i="33"/>
  <c r="C987" i="34"/>
  <c r="E985" i="33"/>
  <c r="C985" i="34"/>
  <c r="E983" i="33"/>
  <c r="C983" i="34"/>
  <c r="E981" i="33"/>
  <c r="C981" i="34"/>
  <c r="E979" i="33"/>
  <c r="C979" i="34"/>
  <c r="E977" i="33"/>
  <c r="C977" i="34"/>
  <c r="E975" i="33"/>
  <c r="C975" i="34"/>
  <c r="E973" i="33"/>
  <c r="C973" i="34"/>
  <c r="E971" i="33"/>
  <c r="C971" i="34"/>
  <c r="E969" i="33"/>
  <c r="C969" i="34"/>
  <c r="E967" i="33"/>
  <c r="C967" i="34"/>
  <c r="E965" i="33"/>
  <c r="C965" i="34"/>
  <c r="E963" i="33"/>
  <c r="C963" i="34"/>
  <c r="E961" i="33"/>
  <c r="C961" i="34"/>
  <c r="E959" i="33"/>
  <c r="C959" i="34"/>
  <c r="E957" i="33"/>
  <c r="C957" i="34"/>
  <c r="E955" i="33"/>
  <c r="C955" i="34"/>
  <c r="E953" i="33"/>
  <c r="C953" i="34"/>
  <c r="E951" i="33"/>
  <c r="C951" i="34"/>
  <c r="E949" i="33"/>
  <c r="C949" i="34"/>
  <c r="E947" i="33"/>
  <c r="C947" i="34"/>
  <c r="E945" i="33"/>
  <c r="C945" i="34"/>
  <c r="E943" i="33"/>
  <c r="F34" i="12" s="1"/>
  <c r="C943" i="34"/>
  <c r="E941" i="33"/>
  <c r="C941" i="34"/>
  <c r="D939" i="33"/>
  <c r="C939" i="34"/>
  <c r="D937" i="33"/>
  <c r="C937" i="34"/>
  <c r="F936" i="33"/>
  <c r="C936" i="34"/>
  <c r="D935" i="33"/>
  <c r="C935" i="34"/>
  <c r="E934" i="33"/>
  <c r="C934" i="34"/>
  <c r="D933" i="33"/>
  <c r="C933" i="34"/>
  <c r="D932" i="33"/>
  <c r="C932" i="34"/>
  <c r="D931" i="33"/>
  <c r="C931" i="34"/>
  <c r="C930" i="33"/>
  <c r="C930" i="34"/>
  <c r="D929" i="33"/>
  <c r="C929" i="34"/>
  <c r="D927" i="33"/>
  <c r="C927" i="34"/>
  <c r="D925" i="33"/>
  <c r="C925" i="34"/>
  <c r="F924" i="33"/>
  <c r="C924" i="34"/>
  <c r="D923" i="33"/>
  <c r="C923" i="34"/>
  <c r="E922" i="33"/>
  <c r="C922" i="34"/>
  <c r="D921" i="33"/>
  <c r="C921" i="34"/>
  <c r="D920" i="33"/>
  <c r="C920" i="34"/>
  <c r="D919" i="33"/>
  <c r="C919" i="34"/>
  <c r="C918" i="33"/>
  <c r="C918" i="34"/>
  <c r="D917" i="33"/>
  <c r="C917" i="34"/>
  <c r="D915" i="33"/>
  <c r="C915" i="34"/>
  <c r="D913" i="33"/>
  <c r="C913" i="34"/>
  <c r="F912" i="33"/>
  <c r="C912" i="34"/>
  <c r="D911" i="33"/>
  <c r="C911" i="34"/>
  <c r="E910" i="33"/>
  <c r="C910" i="34"/>
  <c r="D909" i="33"/>
  <c r="C909" i="34"/>
  <c r="D908" i="33"/>
  <c r="C908" i="34"/>
  <c r="D907" i="33"/>
  <c r="C907" i="34"/>
  <c r="C906" i="33"/>
  <c r="C906" i="34"/>
  <c r="D905" i="33"/>
  <c r="C905" i="34"/>
  <c r="D903" i="33"/>
  <c r="C903" i="34"/>
  <c r="D901" i="33"/>
  <c r="C901" i="34"/>
  <c r="F900" i="33"/>
  <c r="C900" i="34"/>
  <c r="D899" i="33"/>
  <c r="C899" i="34"/>
  <c r="E898" i="33"/>
  <c r="C898" i="34"/>
  <c r="D897" i="33"/>
  <c r="C897" i="34"/>
  <c r="D896" i="33"/>
  <c r="C896" i="34"/>
  <c r="D895" i="33"/>
  <c r="C895" i="34"/>
  <c r="C894" i="33"/>
  <c r="C894" i="34"/>
  <c r="D893" i="33"/>
  <c r="C893" i="34"/>
  <c r="D891" i="33"/>
  <c r="C891" i="34"/>
  <c r="D889" i="33"/>
  <c r="C889" i="34"/>
  <c r="F888" i="33"/>
  <c r="C888" i="34"/>
  <c r="D887" i="33"/>
  <c r="C887" i="34"/>
  <c r="E886" i="33"/>
  <c r="C886" i="34"/>
  <c r="D885" i="33"/>
  <c r="C885" i="34"/>
  <c r="D884" i="33"/>
  <c r="C884" i="34"/>
  <c r="D883" i="33"/>
  <c r="C883" i="34"/>
  <c r="C882" i="33"/>
  <c r="C882" i="34"/>
  <c r="D881" i="33"/>
  <c r="C881" i="34"/>
  <c r="D879" i="33"/>
  <c r="C879" i="34"/>
  <c r="D877" i="33"/>
  <c r="C877" i="34"/>
  <c r="F876" i="33"/>
  <c r="C876" i="34"/>
  <c r="D875" i="33"/>
  <c r="C875" i="34"/>
  <c r="E874" i="33"/>
  <c r="C874" i="34"/>
  <c r="D873" i="33"/>
  <c r="C873" i="34"/>
  <c r="D872" i="33"/>
  <c r="C872" i="34"/>
  <c r="D871" i="33"/>
  <c r="C871" i="34"/>
  <c r="C870" i="33"/>
  <c r="C870" i="34"/>
  <c r="D869" i="33"/>
  <c r="C869" i="34"/>
  <c r="D867" i="33"/>
  <c r="C867" i="34"/>
  <c r="D865" i="33"/>
  <c r="C865" i="34"/>
  <c r="F864" i="33"/>
  <c r="C864" i="34"/>
  <c r="D863" i="33"/>
  <c r="C863" i="34"/>
  <c r="E862" i="33"/>
  <c r="C862" i="34"/>
  <c r="D861" i="33"/>
  <c r="C861" i="34"/>
  <c r="D860" i="33"/>
  <c r="C860" i="34"/>
  <c r="D859" i="33"/>
  <c r="C859" i="34"/>
  <c r="C858" i="33"/>
  <c r="C858" i="34"/>
  <c r="D857" i="33"/>
  <c r="C857" i="34"/>
  <c r="D855" i="33"/>
  <c r="C855" i="34"/>
  <c r="D853" i="33"/>
  <c r="C853" i="34"/>
  <c r="F852" i="33"/>
  <c r="C852" i="34"/>
  <c r="D851" i="33"/>
  <c r="C851" i="34"/>
  <c r="E850" i="33"/>
  <c r="C850" i="34"/>
  <c r="D849" i="33"/>
  <c r="C849" i="34"/>
  <c r="D848" i="33"/>
  <c r="C848" i="34"/>
  <c r="D847" i="33"/>
  <c r="C847" i="34"/>
  <c r="C846" i="33"/>
  <c r="C846" i="34"/>
  <c r="D845" i="33"/>
  <c r="C845" i="34"/>
  <c r="D843" i="33"/>
  <c r="C843" i="34"/>
  <c r="D841" i="33"/>
  <c r="C841" i="34"/>
  <c r="F840" i="33"/>
  <c r="C840" i="34"/>
  <c r="D839" i="33"/>
  <c r="C839" i="34"/>
  <c r="E838" i="33"/>
  <c r="C838" i="34"/>
  <c r="D837" i="33"/>
  <c r="C837" i="34"/>
  <c r="D836" i="33"/>
  <c r="C836" i="34"/>
  <c r="D835" i="33"/>
  <c r="C835" i="34"/>
  <c r="C834" i="33"/>
  <c r="C834" i="34"/>
  <c r="D833" i="33"/>
  <c r="C833" i="34"/>
  <c r="D831" i="33"/>
  <c r="C831" i="34"/>
  <c r="D829" i="33"/>
  <c r="C829" i="34"/>
  <c r="F828" i="33"/>
  <c r="C828" i="34"/>
  <c r="D827" i="33"/>
  <c r="C827" i="34"/>
  <c r="E826" i="33"/>
  <c r="C826" i="34"/>
  <c r="D825" i="33"/>
  <c r="C825" i="34"/>
  <c r="D824" i="33"/>
  <c r="C824" i="34"/>
  <c r="D823" i="33"/>
  <c r="C823" i="34"/>
  <c r="C822" i="33"/>
  <c r="C822" i="34"/>
  <c r="D821" i="33"/>
  <c r="C821" i="34"/>
  <c r="D819" i="33"/>
  <c r="C819" i="34"/>
  <c r="D817" i="33"/>
  <c r="C817" i="34"/>
  <c r="F816" i="33"/>
  <c r="C816" i="34"/>
  <c r="D815" i="33"/>
  <c r="C815" i="34"/>
  <c r="E814" i="33"/>
  <c r="C814" i="34"/>
  <c r="D813" i="33"/>
  <c r="C813" i="34"/>
  <c r="D812" i="33"/>
  <c r="C812" i="34"/>
  <c r="D811" i="33"/>
  <c r="C811" i="34"/>
  <c r="C810" i="33"/>
  <c r="C810" i="34"/>
  <c r="D809" i="33"/>
  <c r="C809" i="34"/>
  <c r="D807" i="33"/>
  <c r="C807" i="34"/>
  <c r="D805" i="33"/>
  <c r="C805" i="34"/>
  <c r="F804" i="33"/>
  <c r="C804" i="34"/>
  <c r="D803" i="33"/>
  <c r="C803" i="34"/>
  <c r="E802" i="33"/>
  <c r="C802" i="34"/>
  <c r="D801" i="33"/>
  <c r="C801" i="34"/>
  <c r="D800" i="33"/>
  <c r="C800" i="34"/>
  <c r="D799" i="33"/>
  <c r="C799" i="34"/>
  <c r="C798" i="33"/>
  <c r="C798" i="34"/>
  <c r="D797" i="33"/>
  <c r="C797" i="34"/>
  <c r="D795" i="33"/>
  <c r="C795" i="34"/>
  <c r="D793" i="33"/>
  <c r="C793" i="34"/>
  <c r="F792" i="33"/>
  <c r="C792" i="34"/>
  <c r="D791" i="33"/>
  <c r="E23" i="11" s="1"/>
  <c r="I23" i="11" s="1"/>
  <c r="C791" i="34"/>
  <c r="E790" i="33"/>
  <c r="C790" i="34"/>
  <c r="D789" i="33"/>
  <c r="C789" i="34"/>
  <c r="D788" i="33"/>
  <c r="C788" i="34"/>
  <c r="D787" i="33"/>
  <c r="C787" i="34"/>
  <c r="C786" i="33"/>
  <c r="C786" i="34"/>
  <c r="D785" i="33"/>
  <c r="C785" i="34"/>
  <c r="D783" i="33"/>
  <c r="C783" i="34"/>
  <c r="D781" i="33"/>
  <c r="C781" i="34"/>
  <c r="F780" i="33"/>
  <c r="C780" i="34"/>
  <c r="D779" i="33"/>
  <c r="C779" i="34"/>
  <c r="E778" i="33"/>
  <c r="C778" i="34"/>
  <c r="D777" i="33"/>
  <c r="C777" i="34"/>
  <c r="D776" i="33"/>
  <c r="C776" i="34"/>
  <c r="D775" i="33"/>
  <c r="C775" i="34"/>
  <c r="C774" i="33"/>
  <c r="C774" i="34"/>
  <c r="D773" i="33"/>
  <c r="C773" i="34"/>
  <c r="D771" i="33"/>
  <c r="C771" i="34"/>
  <c r="D769" i="33"/>
  <c r="C769" i="34"/>
  <c r="F768" i="33"/>
  <c r="C768" i="34"/>
  <c r="D767" i="33"/>
  <c r="C767" i="34"/>
  <c r="E766" i="33"/>
  <c r="C766" i="34"/>
  <c r="D765" i="33"/>
  <c r="C765" i="34"/>
  <c r="D764" i="33"/>
  <c r="C764" i="34"/>
  <c r="D763" i="33"/>
  <c r="C763" i="34"/>
  <c r="C762" i="33"/>
  <c r="C762" i="34"/>
  <c r="D761" i="33"/>
  <c r="C761" i="34"/>
  <c r="D759" i="33"/>
  <c r="C759" i="34"/>
  <c r="D757" i="33"/>
  <c r="C757" i="34"/>
  <c r="F756" i="33"/>
  <c r="C756" i="34"/>
  <c r="D755" i="33"/>
  <c r="C755" i="34"/>
  <c r="E754" i="33"/>
  <c r="C754" i="34"/>
  <c r="D753" i="33"/>
  <c r="C753" i="34"/>
  <c r="D752" i="33"/>
  <c r="C752" i="34"/>
  <c r="D751" i="33"/>
  <c r="C751" i="34"/>
  <c r="C750" i="33"/>
  <c r="C750" i="34"/>
  <c r="D749" i="33"/>
  <c r="C749" i="34"/>
  <c r="D747" i="33"/>
  <c r="C747" i="34"/>
  <c r="D745" i="33"/>
  <c r="C745" i="34"/>
  <c r="F744" i="33"/>
  <c r="C744" i="34"/>
  <c r="D743" i="33"/>
  <c r="C743" i="34"/>
  <c r="E742" i="33"/>
  <c r="C742" i="34"/>
  <c r="D741" i="33"/>
  <c r="C741" i="34"/>
  <c r="D740" i="33"/>
  <c r="C740" i="34"/>
  <c r="D739" i="33"/>
  <c r="C739" i="34"/>
  <c r="C738" i="33"/>
  <c r="C738" i="34"/>
  <c r="D737" i="33"/>
  <c r="C737" i="34"/>
  <c r="D735" i="33"/>
  <c r="C735" i="34"/>
  <c r="D733" i="33"/>
  <c r="C733" i="34"/>
  <c r="F732" i="33"/>
  <c r="C732" i="34"/>
  <c r="D731" i="33"/>
  <c r="C731" i="34"/>
  <c r="E730" i="33"/>
  <c r="C730" i="34"/>
  <c r="D729" i="33"/>
  <c r="C729" i="34"/>
  <c r="D728" i="33"/>
  <c r="C728" i="34"/>
  <c r="D727" i="33"/>
  <c r="C727" i="34"/>
  <c r="C726" i="33"/>
  <c r="C726" i="34"/>
  <c r="D725" i="33"/>
  <c r="C725" i="34"/>
  <c r="D723" i="33"/>
  <c r="C723" i="34"/>
  <c r="D721" i="33"/>
  <c r="C721" i="34"/>
  <c r="F720" i="33"/>
  <c r="C720" i="34"/>
  <c r="D719" i="33"/>
  <c r="C719" i="34"/>
  <c r="E718" i="33"/>
  <c r="C718" i="34"/>
  <c r="D717" i="33"/>
  <c r="C717" i="34"/>
  <c r="D716" i="33"/>
  <c r="C716" i="34"/>
  <c r="D715" i="33"/>
  <c r="C715" i="34"/>
  <c r="C714" i="33"/>
  <c r="C714" i="34"/>
  <c r="D713" i="33"/>
  <c r="C713" i="34"/>
  <c r="D711" i="33"/>
  <c r="C711" i="34"/>
  <c r="D709" i="33"/>
  <c r="C709" i="34"/>
  <c r="F708" i="33"/>
  <c r="C708" i="34"/>
  <c r="D707" i="33"/>
  <c r="C707" i="34"/>
  <c r="E706" i="33"/>
  <c r="C706" i="34"/>
  <c r="D705" i="33"/>
  <c r="C705" i="34"/>
  <c r="D704" i="33"/>
  <c r="C704" i="34"/>
  <c r="D703" i="33"/>
  <c r="C703" i="34"/>
  <c r="C702" i="33"/>
  <c r="C702" i="34"/>
  <c r="D701" i="33"/>
  <c r="C701" i="34"/>
  <c r="D699" i="33"/>
  <c r="C699" i="34"/>
  <c r="D697" i="33"/>
  <c r="C697" i="34"/>
  <c r="F696" i="33"/>
  <c r="C696" i="34"/>
  <c r="D695" i="33"/>
  <c r="C695" i="34"/>
  <c r="E694" i="33"/>
  <c r="C694" i="34"/>
  <c r="D693" i="33"/>
  <c r="C693" i="34"/>
  <c r="D692" i="33"/>
  <c r="C692" i="34"/>
  <c r="D691" i="33"/>
  <c r="C691" i="34"/>
  <c r="C690" i="33"/>
  <c r="C690" i="34"/>
  <c r="D689" i="33"/>
  <c r="C689" i="34"/>
  <c r="D687" i="33"/>
  <c r="C687" i="34"/>
  <c r="D685" i="33"/>
  <c r="C685" i="34"/>
  <c r="F684" i="33"/>
  <c r="C684" i="34"/>
  <c r="D683" i="33"/>
  <c r="C683" i="34"/>
  <c r="E682" i="33"/>
  <c r="C682" i="34"/>
  <c r="D681" i="33"/>
  <c r="C681" i="34"/>
  <c r="D680" i="33"/>
  <c r="C680" i="34"/>
  <c r="D679" i="33"/>
  <c r="C679" i="34"/>
  <c r="C678" i="33"/>
  <c r="C678" i="34"/>
  <c r="D677" i="33"/>
  <c r="C677" i="34"/>
  <c r="D675" i="33"/>
  <c r="C675" i="34"/>
  <c r="D673" i="33"/>
  <c r="C673" i="34"/>
  <c r="F672" i="33"/>
  <c r="C672" i="34"/>
  <c r="D671" i="33"/>
  <c r="C671" i="34"/>
  <c r="E670" i="33"/>
  <c r="C670" i="34"/>
  <c r="D669" i="33"/>
  <c r="C669" i="34"/>
  <c r="D668" i="33"/>
  <c r="C668" i="34"/>
  <c r="D667" i="33"/>
  <c r="C667" i="34"/>
  <c r="C666" i="33"/>
  <c r="C666" i="34"/>
  <c r="D665" i="33"/>
  <c r="C665" i="34"/>
  <c r="D663" i="33"/>
  <c r="C663" i="34"/>
  <c r="D661" i="33"/>
  <c r="C661" i="34"/>
  <c r="F660" i="33"/>
  <c r="C660" i="34"/>
  <c r="D659" i="33"/>
  <c r="C659" i="34"/>
  <c r="E658" i="33"/>
  <c r="C658" i="34"/>
  <c r="D657" i="33"/>
  <c r="C657" i="34"/>
  <c r="D656" i="33"/>
  <c r="C656" i="34"/>
  <c r="D655" i="33"/>
  <c r="C655" i="34"/>
  <c r="C654" i="33"/>
  <c r="C654" i="34"/>
  <c r="D653" i="33"/>
  <c r="C653" i="34"/>
  <c r="D651" i="33"/>
  <c r="C651" i="34"/>
  <c r="D649" i="33"/>
  <c r="C649" i="34"/>
  <c r="F648" i="33"/>
  <c r="C648" i="34"/>
  <c r="D647" i="33"/>
  <c r="C647" i="34"/>
  <c r="E646" i="33"/>
  <c r="C646" i="34"/>
  <c r="D645" i="33"/>
  <c r="C645" i="34"/>
  <c r="D644" i="33"/>
  <c r="C644" i="34"/>
  <c r="D643" i="33"/>
  <c r="C643" i="34"/>
  <c r="C642" i="33"/>
  <c r="C642" i="34"/>
  <c r="D641" i="33"/>
  <c r="C641" i="34"/>
  <c r="D639" i="33"/>
  <c r="C639" i="34"/>
  <c r="D637" i="33"/>
  <c r="C637" i="34"/>
  <c r="F636" i="33"/>
  <c r="C636" i="34"/>
  <c r="D635" i="33"/>
  <c r="C635" i="34"/>
  <c r="E634" i="33"/>
  <c r="C634" i="34"/>
  <c r="D633" i="33"/>
  <c r="C633" i="34"/>
  <c r="D632" i="33"/>
  <c r="C632" i="34"/>
  <c r="D631" i="33"/>
  <c r="C631" i="34"/>
  <c r="C630" i="33"/>
  <c r="C630" i="34"/>
  <c r="D629" i="33"/>
  <c r="C629" i="34"/>
  <c r="D627" i="33"/>
  <c r="C627" i="34"/>
  <c r="F624" i="33"/>
  <c r="C624" i="34"/>
  <c r="F622" i="33"/>
  <c r="C622" i="34"/>
  <c r="F620" i="33"/>
  <c r="C620" i="34"/>
  <c r="F618" i="33"/>
  <c r="C618" i="34"/>
  <c r="F616" i="33"/>
  <c r="C616" i="34"/>
  <c r="F614" i="33"/>
  <c r="C614" i="34"/>
  <c r="F612" i="33"/>
  <c r="C612" i="34"/>
  <c r="F610" i="33"/>
  <c r="C610" i="34"/>
  <c r="F608" i="33"/>
  <c r="C608" i="34"/>
  <c r="F606" i="33"/>
  <c r="C606" i="34"/>
  <c r="F604" i="33"/>
  <c r="C604" i="34"/>
  <c r="F602" i="33"/>
  <c r="C602" i="34"/>
  <c r="F600" i="33"/>
  <c r="C600" i="34"/>
  <c r="F598" i="33"/>
  <c r="C598" i="34"/>
  <c r="F596" i="33"/>
  <c r="C596" i="34"/>
  <c r="F594" i="33"/>
  <c r="C594" i="34"/>
  <c r="F592" i="33"/>
  <c r="C592" i="34"/>
  <c r="F590" i="33"/>
  <c r="C590" i="34"/>
  <c r="F588" i="33"/>
  <c r="C588" i="34"/>
  <c r="F586" i="33"/>
  <c r="C586" i="34"/>
  <c r="F584" i="33"/>
  <c r="C584" i="34"/>
  <c r="F488" i="33"/>
  <c r="C488" i="34"/>
  <c r="F486" i="33"/>
  <c r="C486" i="34"/>
  <c r="F484" i="33"/>
  <c r="C484" i="34"/>
  <c r="F482" i="33"/>
  <c r="C482" i="34"/>
  <c r="F480" i="33"/>
  <c r="C480" i="34"/>
  <c r="F478" i="33"/>
  <c r="C478" i="34"/>
  <c r="F476" i="33"/>
  <c r="C476" i="34"/>
  <c r="F474" i="33"/>
  <c r="C474" i="34"/>
  <c r="F472" i="33"/>
  <c r="C472" i="34"/>
  <c r="F470" i="33"/>
  <c r="C470" i="34"/>
  <c r="F468" i="33"/>
  <c r="C468" i="34"/>
  <c r="F466" i="33"/>
  <c r="C466" i="34"/>
  <c r="F464" i="33"/>
  <c r="C464" i="34"/>
  <c r="F462" i="33"/>
  <c r="C462" i="34"/>
  <c r="F460" i="33"/>
  <c r="C460" i="34"/>
  <c r="F458" i="33"/>
  <c r="C458" i="34"/>
  <c r="F456" i="33"/>
  <c r="C456" i="34"/>
  <c r="F454" i="33"/>
  <c r="C454" i="34"/>
  <c r="F452" i="33"/>
  <c r="C452" i="34"/>
  <c r="F450" i="33"/>
  <c r="C450" i="34"/>
  <c r="F448" i="33"/>
  <c r="C448" i="34"/>
  <c r="F446" i="33"/>
  <c r="C446" i="34"/>
  <c r="F444" i="33"/>
  <c r="C444" i="34"/>
  <c r="F442" i="33"/>
  <c r="C442" i="34"/>
  <c r="F440" i="33"/>
  <c r="C440" i="34"/>
  <c r="F438" i="33"/>
  <c r="C438" i="34"/>
  <c r="F436" i="33"/>
  <c r="C436" i="34"/>
  <c r="F434" i="33"/>
  <c r="C434" i="34"/>
  <c r="F432" i="33"/>
  <c r="C432" i="34"/>
  <c r="F430" i="33"/>
  <c r="C430" i="34"/>
  <c r="F428" i="33"/>
  <c r="C428" i="34"/>
  <c r="F426" i="33"/>
  <c r="C426" i="34"/>
  <c r="F424" i="33"/>
  <c r="C424" i="34"/>
  <c r="F422" i="33"/>
  <c r="C422" i="34"/>
  <c r="F420" i="33"/>
  <c r="C420" i="34"/>
  <c r="F418" i="33"/>
  <c r="C418" i="34"/>
  <c r="F416" i="33"/>
  <c r="C416" i="34"/>
  <c r="F414" i="33"/>
  <c r="C414" i="34"/>
  <c r="F412" i="33"/>
  <c r="C412" i="34"/>
  <c r="F410" i="33"/>
  <c r="C410" i="34"/>
  <c r="F408" i="33"/>
  <c r="C408" i="34"/>
  <c r="F406" i="33"/>
  <c r="C406" i="34"/>
  <c r="F404" i="33"/>
  <c r="C404" i="34"/>
  <c r="F402" i="33"/>
  <c r="C402" i="34"/>
  <c r="F400" i="33"/>
  <c r="C400" i="34"/>
  <c r="F398" i="33"/>
  <c r="C398" i="34"/>
  <c r="F396" i="33"/>
  <c r="C396" i="34"/>
  <c r="F394" i="33"/>
  <c r="C394" i="34"/>
  <c r="F392" i="33"/>
  <c r="C392" i="34"/>
  <c r="F390" i="33"/>
  <c r="C390" i="34"/>
  <c r="F388" i="33"/>
  <c r="C388" i="34"/>
  <c r="F386" i="33"/>
  <c r="C386" i="34"/>
  <c r="F384" i="33"/>
  <c r="C384" i="34"/>
  <c r="F382" i="33"/>
  <c r="C382" i="34"/>
  <c r="F380" i="33"/>
  <c r="C380" i="34"/>
  <c r="F378" i="33"/>
  <c r="C378" i="34"/>
  <c r="F376" i="33"/>
  <c r="C376" i="34"/>
  <c r="F374" i="33"/>
  <c r="C374" i="34"/>
  <c r="F372" i="33"/>
  <c r="C372" i="34"/>
  <c r="F370" i="33"/>
  <c r="C370" i="34"/>
  <c r="F368" i="33"/>
  <c r="C368" i="34"/>
  <c r="F366" i="33"/>
  <c r="C366" i="34"/>
  <c r="F364" i="33"/>
  <c r="C364" i="34"/>
  <c r="F362" i="33"/>
  <c r="C362" i="34"/>
  <c r="F360" i="33"/>
  <c r="C360" i="34"/>
  <c r="F358" i="33"/>
  <c r="C358" i="34"/>
  <c r="F356" i="33"/>
  <c r="C356" i="34"/>
  <c r="F354" i="33"/>
  <c r="C354" i="34"/>
  <c r="F352" i="33"/>
  <c r="C352" i="34"/>
  <c r="F350" i="33"/>
  <c r="C350" i="34"/>
  <c r="E347" i="33"/>
  <c r="C347" i="34"/>
  <c r="E342" i="33"/>
  <c r="F20" i="44" s="1"/>
  <c r="C342" i="34"/>
  <c r="D341" i="33"/>
  <c r="C341" i="34"/>
  <c r="D337" i="33"/>
  <c r="C337" i="34"/>
  <c r="D336" i="33"/>
  <c r="C336" i="34"/>
  <c r="F333" i="33"/>
  <c r="C333" i="34"/>
  <c r="D331" i="33"/>
  <c r="C331" i="34"/>
  <c r="C330" i="33"/>
  <c r="C330" i="34"/>
  <c r="F328" i="33"/>
  <c r="C328" i="34"/>
  <c r="C325" i="33"/>
  <c r="C325" i="34"/>
  <c r="F323" i="33"/>
  <c r="C323" i="34"/>
  <c r="E322" i="33"/>
  <c r="C322" i="34"/>
  <c r="C320" i="33"/>
  <c r="C320" i="34"/>
  <c r="E317" i="33"/>
  <c r="C317" i="34"/>
  <c r="E312" i="33"/>
  <c r="C312" i="34"/>
  <c r="D311" i="33"/>
  <c r="C311" i="34"/>
  <c r="C308" i="33"/>
  <c r="C308" i="34"/>
  <c r="C305" i="33"/>
  <c r="C305" i="34"/>
  <c r="C302" i="33"/>
  <c r="C302" i="34"/>
  <c r="C300" i="33"/>
  <c r="C300" i="34"/>
  <c r="E296" i="33"/>
  <c r="C296" i="34"/>
  <c r="C295" i="33"/>
  <c r="C295" i="34"/>
  <c r="C293" i="33"/>
  <c r="C293" i="34"/>
  <c r="C290" i="33"/>
  <c r="C290" i="34"/>
  <c r="C285" i="33"/>
  <c r="C285" i="34"/>
  <c r="E281" i="33"/>
  <c r="C281" i="34"/>
  <c r="C280" i="33"/>
  <c r="C280" i="34"/>
  <c r="C278" i="33"/>
  <c r="C278" i="34"/>
  <c r="C275" i="33"/>
  <c r="C275" i="34"/>
  <c r="C270" i="33"/>
  <c r="C270" i="34"/>
  <c r="C267" i="33"/>
  <c r="C267" i="34"/>
  <c r="E266" i="33"/>
  <c r="C266" i="34"/>
  <c r="C265" i="33"/>
  <c r="C265" i="34"/>
  <c r="C263" i="33"/>
  <c r="C263" i="34"/>
  <c r="C260" i="33"/>
  <c r="C260" i="34"/>
  <c r="E258" i="33"/>
  <c r="C258" i="34"/>
  <c r="C257" i="33"/>
  <c r="C257" i="34"/>
  <c r="F256" i="33"/>
  <c r="C256" i="34"/>
  <c r="C255" i="33"/>
  <c r="C255" i="34"/>
  <c r="E253" i="33"/>
  <c r="C253" i="34"/>
  <c r="C252" i="33"/>
  <c r="C252" i="34"/>
  <c r="C250" i="33"/>
  <c r="C250" i="34"/>
  <c r="E248" i="33"/>
  <c r="C248" i="34"/>
  <c r="D246" i="33"/>
  <c r="C246" i="34"/>
  <c r="D245" i="33"/>
  <c r="E19" i="39" s="1"/>
  <c r="I19" i="39" s="1"/>
  <c r="C245" i="34"/>
  <c r="E244" i="33"/>
  <c r="F18" i="39" s="1"/>
  <c r="C244" i="34"/>
  <c r="C242" i="33"/>
  <c r="C242" i="34"/>
  <c r="D241" i="33"/>
  <c r="C241" i="34"/>
  <c r="C238" i="33"/>
  <c r="C238" i="34"/>
  <c r="E236" i="33"/>
  <c r="C236" i="34"/>
  <c r="D233" i="33"/>
  <c r="C233" i="34"/>
  <c r="C230" i="33"/>
  <c r="C230" i="34"/>
  <c r="E228" i="33"/>
  <c r="F17" i="52" s="1"/>
  <c r="C228" i="34"/>
  <c r="D226" i="33"/>
  <c r="E20" i="52" s="1"/>
  <c r="I20" i="52" s="1"/>
  <c r="C226" i="34"/>
  <c r="D225" i="33"/>
  <c r="C225" i="34"/>
  <c r="E224" i="33"/>
  <c r="C224" i="34"/>
  <c r="C222" i="33"/>
  <c r="C222" i="34"/>
  <c r="D221" i="33"/>
  <c r="C221" i="34"/>
  <c r="C218" i="33"/>
  <c r="C218" i="34"/>
  <c r="E216" i="33"/>
  <c r="F20" i="38" s="1"/>
  <c r="C216" i="34"/>
  <c r="D213" i="33"/>
  <c r="C213" i="34"/>
  <c r="C210" i="33"/>
  <c r="C210" i="34"/>
  <c r="E208" i="33"/>
  <c r="C208" i="34"/>
  <c r="D205" i="33"/>
  <c r="C205" i="34"/>
  <c r="E204" i="33"/>
  <c r="C204" i="34"/>
  <c r="C202" i="33"/>
  <c r="C202" i="34"/>
  <c r="D201" i="33"/>
  <c r="C201" i="34"/>
  <c r="C198" i="33"/>
  <c r="C198" i="34"/>
  <c r="E196" i="33"/>
  <c r="C196" i="34"/>
  <c r="D2000" i="33"/>
  <c r="C2000" i="34"/>
  <c r="D1996" i="33"/>
  <c r="C1996" i="34"/>
  <c r="F1994" i="33"/>
  <c r="C1994" i="34"/>
  <c r="D1992" i="33"/>
  <c r="C1992" i="34"/>
  <c r="D1990" i="33"/>
  <c r="C1990" i="34"/>
  <c r="D1986" i="33"/>
  <c r="C1986" i="34"/>
  <c r="D1982" i="33"/>
  <c r="C1982" i="34"/>
  <c r="D1980" i="33"/>
  <c r="C1980" i="34"/>
  <c r="D1976" i="33"/>
  <c r="C1976" i="34"/>
  <c r="D1972" i="33"/>
  <c r="C1972" i="34"/>
  <c r="D1970" i="33"/>
  <c r="C1970" i="34"/>
  <c r="D1966" i="33"/>
  <c r="C1966" i="34"/>
  <c r="D1962" i="33"/>
  <c r="C1962" i="34"/>
  <c r="D1960" i="33"/>
  <c r="C1960" i="34"/>
  <c r="C1956" i="33"/>
  <c r="C1956" i="34"/>
  <c r="D1954" i="33"/>
  <c r="C1954" i="34"/>
  <c r="D1952" i="33"/>
  <c r="C1952" i="34"/>
  <c r="D1946" i="33"/>
  <c r="C1946" i="34"/>
  <c r="D1944" i="33"/>
  <c r="C1944" i="34"/>
  <c r="D1934" i="33"/>
  <c r="C1934" i="34"/>
  <c r="D1924" i="33"/>
  <c r="C1924" i="34"/>
  <c r="D1922" i="33"/>
  <c r="C1922" i="34"/>
  <c r="C1916" i="33"/>
  <c r="C1916" i="34"/>
  <c r="D1914" i="33"/>
  <c r="C1914" i="34"/>
  <c r="D1912" i="33"/>
  <c r="C1912" i="34"/>
  <c r="D1905" i="33"/>
  <c r="C1905" i="34"/>
  <c r="D1904" i="33"/>
  <c r="C1904" i="34"/>
  <c r="D1894" i="33"/>
  <c r="C1894" i="34"/>
  <c r="D1892" i="33"/>
  <c r="C1892" i="34"/>
  <c r="D1884" i="33"/>
  <c r="C1884" i="34"/>
  <c r="C1876" i="33"/>
  <c r="C1876" i="34"/>
  <c r="D1874" i="33"/>
  <c r="C1874" i="34"/>
  <c r="D1872" i="33"/>
  <c r="C1872" i="34"/>
  <c r="D1865" i="33"/>
  <c r="C1865" i="34"/>
  <c r="D1864" i="33"/>
  <c r="C1864" i="34"/>
  <c r="D1862" i="33"/>
  <c r="C1862" i="34"/>
  <c r="C1860" i="33"/>
  <c r="C1860" i="34"/>
  <c r="D1854" i="33"/>
  <c r="C1854" i="34"/>
  <c r="D1844" i="33"/>
  <c r="C1844" i="34"/>
  <c r="D1842" i="33"/>
  <c r="C1842" i="34"/>
  <c r="D1834" i="33"/>
  <c r="C1834" i="34"/>
  <c r="C1832" i="33"/>
  <c r="C1832" i="34"/>
  <c r="E1829" i="33"/>
  <c r="C1829" i="34"/>
  <c r="C1826" i="33"/>
  <c r="C1826" i="34"/>
  <c r="D1824" i="33"/>
  <c r="C1824" i="34"/>
  <c r="D1822" i="33"/>
  <c r="C1822" i="34"/>
  <c r="D1815" i="33"/>
  <c r="C1815" i="34"/>
  <c r="D1814" i="33"/>
  <c r="C1814" i="34"/>
  <c r="D1812" i="33"/>
  <c r="C1812" i="34"/>
  <c r="C1810" i="33"/>
  <c r="C1810" i="34"/>
  <c r="D1804" i="33"/>
  <c r="C1804" i="34"/>
  <c r="C1800" i="33"/>
  <c r="C1800" i="34"/>
  <c r="E1795" i="33"/>
  <c r="C1795" i="34"/>
  <c r="D1794" i="33"/>
  <c r="C1794" i="34"/>
  <c r="D1792" i="33"/>
  <c r="C1792" i="34"/>
  <c r="D1784" i="33"/>
  <c r="C1784" i="34"/>
  <c r="C1782" i="33"/>
  <c r="C1782" i="34"/>
  <c r="E1779" i="33"/>
  <c r="C1779" i="34"/>
  <c r="D1778" i="33"/>
  <c r="C1778" i="34"/>
  <c r="D1770" i="33"/>
  <c r="C1770" i="34"/>
  <c r="E1767" i="33"/>
  <c r="C1767" i="34"/>
  <c r="D1762" i="33"/>
  <c r="C1762" i="34"/>
  <c r="D1754" i="33"/>
  <c r="C1754" i="34"/>
  <c r="D1746" i="33"/>
  <c r="C1746" i="34"/>
  <c r="D1743" i="33"/>
  <c r="C1743" i="34"/>
  <c r="D1742" i="33"/>
  <c r="C1742" i="34"/>
  <c r="D1738" i="33"/>
  <c r="C1738" i="34"/>
  <c r="C1732" i="33"/>
  <c r="C1732" i="34"/>
  <c r="D1730" i="33"/>
  <c r="C1730" i="34"/>
  <c r="E1728" i="33"/>
  <c r="C1728" i="34"/>
  <c r="D1727" i="33"/>
  <c r="C1727" i="34"/>
  <c r="D1722" i="33"/>
  <c r="C1722" i="34"/>
  <c r="D1718" i="33"/>
  <c r="C1718" i="34"/>
  <c r="C1716" i="33"/>
  <c r="C1716" i="34"/>
  <c r="D1714" i="33"/>
  <c r="C1714" i="34"/>
  <c r="D1706" i="33"/>
  <c r="C1706" i="34"/>
  <c r="D1703" i="33"/>
  <c r="C1703" i="34"/>
  <c r="D1702" i="33"/>
  <c r="C1702" i="34"/>
  <c r="D1698" i="33"/>
  <c r="C1698" i="34"/>
  <c r="D1695" i="33"/>
  <c r="C1695" i="34"/>
  <c r="D1694" i="33"/>
  <c r="C1694" i="34"/>
  <c r="D1691" i="33"/>
  <c r="C1691" i="34"/>
  <c r="D1690" i="33"/>
  <c r="C1690" i="34"/>
  <c r="D1686" i="33"/>
  <c r="C1686" i="34"/>
  <c r="C1683" i="33"/>
  <c r="C1683" i="34"/>
  <c r="F1682" i="33"/>
  <c r="C1682" i="34"/>
  <c r="E1679" i="33"/>
  <c r="C1679" i="34"/>
  <c r="F1676" i="33"/>
  <c r="C1676" i="34"/>
  <c r="F1670" i="33"/>
  <c r="C1670" i="34"/>
  <c r="F1664" i="33"/>
  <c r="C1664" i="34"/>
  <c r="F1658" i="33"/>
  <c r="C1658" i="34"/>
  <c r="C1655" i="33"/>
  <c r="C1655" i="34"/>
  <c r="F1652" i="33"/>
  <c r="C1652" i="34"/>
  <c r="F1646" i="33"/>
  <c r="C1646" i="34"/>
  <c r="F1640" i="33"/>
  <c r="C1640" i="34"/>
  <c r="F1634" i="33"/>
  <c r="C1634" i="34"/>
  <c r="C1631" i="33"/>
  <c r="C1631" i="34"/>
  <c r="F1628" i="33"/>
  <c r="C1628" i="34"/>
  <c r="F1622" i="33"/>
  <c r="C1622" i="34"/>
  <c r="F1616" i="33"/>
  <c r="C1616" i="34"/>
  <c r="F1610" i="33"/>
  <c r="C1610" i="34"/>
  <c r="C1607" i="33"/>
  <c r="C1607" i="34"/>
  <c r="F1604" i="33"/>
  <c r="C1604" i="34"/>
  <c r="F1598" i="33"/>
  <c r="C1598" i="34"/>
  <c r="F1592" i="33"/>
  <c r="C1592" i="34"/>
  <c r="F1586" i="33"/>
  <c r="C1586" i="34"/>
  <c r="C1583" i="33"/>
  <c r="C1583" i="34"/>
  <c r="F1580" i="33"/>
  <c r="C1580" i="34"/>
  <c r="F1574" i="33"/>
  <c r="C1574" i="34"/>
  <c r="F1568" i="33"/>
  <c r="C1568" i="34"/>
  <c r="F1562" i="33"/>
  <c r="C1562" i="34"/>
  <c r="C1559" i="33"/>
  <c r="C1559" i="34"/>
  <c r="F1556" i="33"/>
  <c r="C1556" i="34"/>
  <c r="F1550" i="33"/>
  <c r="C1550" i="34"/>
  <c r="F1544" i="33"/>
  <c r="C1544" i="34"/>
  <c r="F1538" i="33"/>
  <c r="C1538" i="34"/>
  <c r="C1535" i="33"/>
  <c r="C1535" i="34"/>
  <c r="F1532" i="33"/>
  <c r="C1532" i="34"/>
  <c r="F1526" i="33"/>
  <c r="C1526" i="34"/>
  <c r="F1520" i="33"/>
  <c r="C1520" i="34"/>
  <c r="F1514" i="33"/>
  <c r="C1514" i="34"/>
  <c r="C1511" i="33"/>
  <c r="C1511" i="34"/>
  <c r="F1508" i="33"/>
  <c r="C1508" i="34"/>
  <c r="F1502" i="33"/>
  <c r="C1502" i="34"/>
  <c r="F1496" i="33"/>
  <c r="C1496" i="34"/>
  <c r="D1487" i="33"/>
  <c r="C1487" i="34"/>
  <c r="F1486" i="33"/>
  <c r="C1486" i="34"/>
  <c r="E1483" i="33"/>
  <c r="C1483" i="34"/>
  <c r="E1480" i="33"/>
  <c r="C1480" i="34"/>
  <c r="F1478" i="33"/>
  <c r="C1478" i="34"/>
  <c r="F1477" i="33"/>
  <c r="C1477" i="34"/>
  <c r="F1472" i="33"/>
  <c r="C1472" i="34"/>
  <c r="F1468" i="33"/>
  <c r="C1468" i="34"/>
  <c r="E1462" i="33"/>
  <c r="C1462" i="34"/>
  <c r="F1459" i="33"/>
  <c r="C1459" i="34"/>
  <c r="F1450" i="33"/>
  <c r="C1450" i="34"/>
  <c r="F1441" i="33"/>
  <c r="C1441" i="34"/>
  <c r="F1432" i="33"/>
  <c r="C1432" i="34"/>
  <c r="F1424" i="33"/>
  <c r="C1424" i="34"/>
  <c r="F1423" i="33"/>
  <c r="C1423" i="34"/>
  <c r="C1420" i="33"/>
  <c r="C1420" i="34"/>
  <c r="F1414" i="33"/>
  <c r="C1414" i="34"/>
  <c r="F1405" i="33"/>
  <c r="C1405" i="34"/>
  <c r="F1396" i="33"/>
  <c r="C1396" i="34"/>
  <c r="E1393" i="33"/>
  <c r="C1393" i="34"/>
  <c r="E1385" i="33"/>
  <c r="C1385" i="34"/>
  <c r="F1382" i="33"/>
  <c r="C1382" i="34"/>
  <c r="C1379" i="33"/>
  <c r="C1379" i="34"/>
  <c r="F1377" i="33"/>
  <c r="C1377" i="34"/>
  <c r="F1373" i="33"/>
  <c r="C1373" i="34"/>
  <c r="F1364" i="33"/>
  <c r="C1364" i="34"/>
  <c r="F1355" i="33"/>
  <c r="C1355" i="34"/>
  <c r="F1346" i="33"/>
  <c r="C1346" i="34"/>
  <c r="F1339" i="33"/>
  <c r="C1339" i="34"/>
  <c r="F1336" i="33"/>
  <c r="C1336" i="34"/>
  <c r="F1333" i="33"/>
  <c r="C1333" i="34"/>
  <c r="F1330" i="33"/>
  <c r="C1330" i="34"/>
  <c r="F1327" i="33"/>
  <c r="C1327" i="34"/>
  <c r="F1324" i="33"/>
  <c r="C1324" i="34"/>
  <c r="F1321" i="33"/>
  <c r="C1321" i="34"/>
  <c r="C1319" i="33"/>
  <c r="C1319" i="34"/>
  <c r="C1318" i="33"/>
  <c r="C1318" i="34"/>
  <c r="C1316" i="33"/>
  <c r="C1316" i="34"/>
  <c r="C1315" i="33"/>
  <c r="C1315" i="34"/>
  <c r="C1313" i="33"/>
  <c r="C1313" i="34"/>
  <c r="C1312" i="33"/>
  <c r="C1312" i="34"/>
  <c r="C1310" i="33"/>
  <c r="C1310" i="34"/>
  <c r="C1309" i="33"/>
  <c r="C1309" i="34"/>
  <c r="C1307" i="33"/>
  <c r="C1307" i="34"/>
  <c r="C1306" i="33"/>
  <c r="C1306" i="34"/>
  <c r="C1304" i="33"/>
  <c r="C1304" i="34"/>
  <c r="C1303" i="33"/>
  <c r="C1303" i="34"/>
  <c r="F2001" i="33"/>
  <c r="E2001" i="33"/>
  <c r="D2001" i="33"/>
  <c r="C2001" i="33"/>
  <c r="F2002" i="33"/>
  <c r="E2002" i="33"/>
  <c r="D2002" i="33"/>
  <c r="C2002" i="33"/>
  <c r="C487" i="33"/>
  <c r="D487" i="33"/>
  <c r="E487" i="33"/>
  <c r="C481" i="33"/>
  <c r="D481" i="33"/>
  <c r="E481" i="33"/>
  <c r="C469" i="33"/>
  <c r="D469" i="33"/>
  <c r="E469" i="33"/>
  <c r="C457" i="33"/>
  <c r="D457" i="33"/>
  <c r="E457" i="33"/>
  <c r="C445" i="33"/>
  <c r="D445" i="33"/>
  <c r="E445" i="33"/>
  <c r="C415" i="33"/>
  <c r="D415" i="33"/>
  <c r="E415" i="33"/>
  <c r="C397" i="33"/>
  <c r="D397" i="33"/>
  <c r="E397" i="33"/>
  <c r="C367" i="33"/>
  <c r="C30" i="12" s="1"/>
  <c r="D367" i="33"/>
  <c r="E30" i="12" s="1"/>
  <c r="E367" i="33"/>
  <c r="F30" i="12" s="1"/>
  <c r="C355" i="33"/>
  <c r="D355" i="33"/>
  <c r="E355" i="33"/>
  <c r="E327" i="33"/>
  <c r="C327" i="33"/>
  <c r="D327" i="33"/>
  <c r="F327" i="33"/>
  <c r="C1981" i="33"/>
  <c r="F1981" i="33"/>
  <c r="D1981" i="33"/>
  <c r="E1981" i="33"/>
  <c r="C567" i="33"/>
  <c r="D567" i="33"/>
  <c r="E567" i="33"/>
  <c r="C547" i="33"/>
  <c r="D547" i="33"/>
  <c r="E547" i="33"/>
  <c r="C527" i="33"/>
  <c r="D527" i="33"/>
  <c r="E527" i="33"/>
  <c r="C523" i="33"/>
  <c r="D523" i="33"/>
  <c r="E523" i="33"/>
  <c r="C519" i="33"/>
  <c r="D519" i="33"/>
  <c r="E519" i="33"/>
  <c r="D277" i="33"/>
  <c r="E277" i="33"/>
  <c r="C277" i="33"/>
  <c r="F277" i="33"/>
  <c r="D1936" i="33"/>
  <c r="E1936" i="33"/>
  <c r="C1936" i="33"/>
  <c r="F1936" i="33"/>
  <c r="F918" i="33"/>
  <c r="F906" i="33"/>
  <c r="F894" i="33"/>
  <c r="F858" i="33"/>
  <c r="F798" i="33"/>
  <c r="F786" i="33"/>
  <c r="F762" i="33"/>
  <c r="F738" i="33"/>
  <c r="F678" i="33"/>
  <c r="C611" i="33"/>
  <c r="D611" i="33"/>
  <c r="C607" i="33"/>
  <c r="D607" i="33"/>
  <c r="C595" i="33"/>
  <c r="D595" i="33"/>
  <c r="C485" i="33"/>
  <c r="D485" i="33"/>
  <c r="E485" i="33"/>
  <c r="C479" i="33"/>
  <c r="D479" i="33"/>
  <c r="E479" i="33"/>
  <c r="C473" i="33"/>
  <c r="D473" i="33"/>
  <c r="E473" i="33"/>
  <c r="C455" i="33"/>
  <c r="D455" i="33"/>
  <c r="E455" i="33"/>
  <c r="C443" i="33"/>
  <c r="D443" i="33"/>
  <c r="E443" i="33"/>
  <c r="C431" i="33"/>
  <c r="D431" i="33"/>
  <c r="E431" i="33"/>
  <c r="C413" i="33"/>
  <c r="D413" i="33"/>
  <c r="E413" i="33"/>
  <c r="C383" i="33"/>
  <c r="D383" i="33"/>
  <c r="E383" i="33"/>
  <c r="C377" i="33"/>
  <c r="D377" i="33"/>
  <c r="E377" i="33"/>
  <c r="C371" i="33"/>
  <c r="C26" i="37" s="1"/>
  <c r="D371" i="33"/>
  <c r="E26" i="37" s="1"/>
  <c r="I26" i="37" s="1"/>
  <c r="E371" i="33"/>
  <c r="F26" i="37" s="1"/>
  <c r="C365" i="33"/>
  <c r="D365" i="33"/>
  <c r="E365" i="33"/>
  <c r="C359" i="33"/>
  <c r="D359" i="33"/>
  <c r="E359" i="33"/>
  <c r="D346" i="33"/>
  <c r="C346" i="33"/>
  <c r="E346" i="33"/>
  <c r="F346" i="33"/>
  <c r="F313" i="33"/>
  <c r="D313" i="33"/>
  <c r="E313" i="33"/>
  <c r="D1802" i="33"/>
  <c r="C1802" i="33"/>
  <c r="E1802" i="33"/>
  <c r="F1802" i="33"/>
  <c r="C1755" i="33"/>
  <c r="F1755" i="33"/>
  <c r="E1755" i="33"/>
  <c r="D1755" i="33"/>
  <c r="F104" i="33"/>
  <c r="F937" i="33"/>
  <c r="F932" i="33"/>
  <c r="E930" i="33"/>
  <c r="F925" i="33"/>
  <c r="F920" i="33"/>
  <c r="E918" i="33"/>
  <c r="F913" i="33"/>
  <c r="F908" i="33"/>
  <c r="E906" i="33"/>
  <c r="F901" i="33"/>
  <c r="F896" i="33"/>
  <c r="E894" i="33"/>
  <c r="F889" i="33"/>
  <c r="F884" i="33"/>
  <c r="E882" i="33"/>
  <c r="F877" i="33"/>
  <c r="F872" i="33"/>
  <c r="E870" i="33"/>
  <c r="F865" i="33"/>
  <c r="F860" i="33"/>
  <c r="E858" i="33"/>
  <c r="F853" i="33"/>
  <c r="F848" i="33"/>
  <c r="E846" i="33"/>
  <c r="F841" i="33"/>
  <c r="F836" i="33"/>
  <c r="E834" i="33"/>
  <c r="F829" i="33"/>
  <c r="F824" i="33"/>
  <c r="E822" i="33"/>
  <c r="F817" i="33"/>
  <c r="F812" i="33"/>
  <c r="E810" i="33"/>
  <c r="F805" i="33"/>
  <c r="F800" i="33"/>
  <c r="E798" i="33"/>
  <c r="F793" i="33"/>
  <c r="F788" i="33"/>
  <c r="E786" i="33"/>
  <c r="F781" i="33"/>
  <c r="F776" i="33"/>
  <c r="E774" i="33"/>
  <c r="F769" i="33"/>
  <c r="F764" i="33"/>
  <c r="E762" i="33"/>
  <c r="F757" i="33"/>
  <c r="F752" i="33"/>
  <c r="E750" i="33"/>
  <c r="F745" i="33"/>
  <c r="F740" i="33"/>
  <c r="E738" i="33"/>
  <c r="F733" i="33"/>
  <c r="F728" i="33"/>
  <c r="E726" i="33"/>
  <c r="F721" i="33"/>
  <c r="F716" i="33"/>
  <c r="E714" i="33"/>
  <c r="F709" i="33"/>
  <c r="F704" i="33"/>
  <c r="E702" i="33"/>
  <c r="F697" i="33"/>
  <c r="F692" i="33"/>
  <c r="E690" i="33"/>
  <c r="F685" i="33"/>
  <c r="F680" i="33"/>
  <c r="E678" i="33"/>
  <c r="F673" i="33"/>
  <c r="F668" i="33"/>
  <c r="E666" i="33"/>
  <c r="F661" i="33"/>
  <c r="F656" i="33"/>
  <c r="E654" i="33"/>
  <c r="F649" i="33"/>
  <c r="F644" i="33"/>
  <c r="E642" i="33"/>
  <c r="F637" i="33"/>
  <c r="F632" i="33"/>
  <c r="E630" i="33"/>
  <c r="C345" i="33"/>
  <c r="F345" i="33"/>
  <c r="C340" i="33"/>
  <c r="C36" i="12" s="1"/>
  <c r="E340" i="33"/>
  <c r="F36" i="12" s="1"/>
  <c r="F340" i="33"/>
  <c r="D321" i="33"/>
  <c r="E321" i="33"/>
  <c r="F321" i="33"/>
  <c r="F318" i="33"/>
  <c r="E318" i="33"/>
  <c r="D292" i="33"/>
  <c r="E20" i="46" s="1"/>
  <c r="I20" i="46" s="1"/>
  <c r="E292" i="33"/>
  <c r="F20" i="46" s="1"/>
  <c r="C292" i="33"/>
  <c r="C20" i="46" s="1"/>
  <c r="F292" i="33"/>
  <c r="C291" i="33"/>
  <c r="C18" i="58" s="1"/>
  <c r="D291" i="33"/>
  <c r="E18" i="58" s="1"/>
  <c r="F291" i="33"/>
  <c r="D287" i="33"/>
  <c r="E287" i="33"/>
  <c r="D1988" i="33"/>
  <c r="E1988" i="33"/>
  <c r="F1988" i="33"/>
  <c r="C451" i="33"/>
  <c r="D451" i="33"/>
  <c r="E451" i="33"/>
  <c r="C439" i="33"/>
  <c r="D439" i="33"/>
  <c r="E439" i="33"/>
  <c r="C427" i="33"/>
  <c r="D427" i="33"/>
  <c r="E427" i="33"/>
  <c r="C421" i="33"/>
  <c r="D421" i="33"/>
  <c r="E421" i="33"/>
  <c r="C403" i="33"/>
  <c r="D403" i="33"/>
  <c r="E403" i="33"/>
  <c r="C379" i="33"/>
  <c r="D379" i="33"/>
  <c r="E379" i="33"/>
  <c r="C349" i="33"/>
  <c r="D349" i="33"/>
  <c r="E349" i="33"/>
  <c r="D229" i="33"/>
  <c r="E229" i="33"/>
  <c r="F229" i="33"/>
  <c r="C229" i="33"/>
  <c r="D217" i="33"/>
  <c r="C217" i="33"/>
  <c r="E217" i="33"/>
  <c r="F217" i="33"/>
  <c r="C1975" i="33"/>
  <c r="F1975" i="33"/>
  <c r="D1975" i="33"/>
  <c r="E1975" i="33"/>
  <c r="D1974" i="33"/>
  <c r="C1974" i="33"/>
  <c r="E1974" i="33"/>
  <c r="D1918" i="33"/>
  <c r="C1918" i="33"/>
  <c r="F1918" i="33"/>
  <c r="E1918" i="33"/>
  <c r="C579" i="33"/>
  <c r="D579" i="33"/>
  <c r="E579" i="33"/>
  <c r="C575" i="33"/>
  <c r="D575" i="33"/>
  <c r="E575" i="33"/>
  <c r="C571" i="33"/>
  <c r="D571" i="33"/>
  <c r="E571" i="33"/>
  <c r="C559" i="33"/>
  <c r="D559" i="33"/>
  <c r="E559" i="33"/>
  <c r="C555" i="33"/>
  <c r="D555" i="33"/>
  <c r="E555" i="33"/>
  <c r="C551" i="33"/>
  <c r="D551" i="33"/>
  <c r="E551" i="33"/>
  <c r="C539" i="33"/>
  <c r="D539" i="33"/>
  <c r="E539" i="33"/>
  <c r="C535" i="33"/>
  <c r="D535" i="33"/>
  <c r="E535" i="33"/>
  <c r="C531" i="33"/>
  <c r="D531" i="33"/>
  <c r="E531" i="33"/>
  <c r="C503" i="33"/>
  <c r="D503" i="33"/>
  <c r="E503" i="33"/>
  <c r="C499" i="33"/>
  <c r="D499" i="33"/>
  <c r="E499" i="33"/>
  <c r="C335" i="33"/>
  <c r="D335" i="33"/>
  <c r="E335" i="33"/>
  <c r="F335" i="33"/>
  <c r="D326" i="33"/>
  <c r="F326" i="33"/>
  <c r="D272" i="33"/>
  <c r="E272" i="33"/>
  <c r="C1731" i="33"/>
  <c r="F1731" i="33"/>
  <c r="E1731" i="33"/>
  <c r="D1731" i="33"/>
  <c r="F930" i="33"/>
  <c r="F882" i="33"/>
  <c r="F870" i="33"/>
  <c r="F846" i="33"/>
  <c r="F750" i="33"/>
  <c r="F714" i="33"/>
  <c r="F702" i="33"/>
  <c r="F666" i="33"/>
  <c r="F642" i="33"/>
  <c r="F630" i="33"/>
  <c r="C623" i="33"/>
  <c r="D623" i="33"/>
  <c r="C619" i="33"/>
  <c r="D619" i="33"/>
  <c r="C615" i="33"/>
  <c r="D615" i="33"/>
  <c r="C603" i="33"/>
  <c r="D603" i="33"/>
  <c r="C599" i="33"/>
  <c r="D599" i="33"/>
  <c r="C461" i="33"/>
  <c r="D461" i="33"/>
  <c r="E461" i="33"/>
  <c r="C449" i="33"/>
  <c r="D449" i="33"/>
  <c r="E449" i="33"/>
  <c r="C425" i="33"/>
  <c r="D425" i="33"/>
  <c r="E425" i="33"/>
  <c r="C419" i="33"/>
  <c r="D419" i="33"/>
  <c r="E419" i="33"/>
  <c r="C407" i="33"/>
  <c r="D407" i="33"/>
  <c r="E407" i="33"/>
  <c r="C353" i="33"/>
  <c r="D353" i="33"/>
  <c r="E353" i="33"/>
  <c r="E288" i="33"/>
  <c r="F288" i="33"/>
  <c r="D288" i="33"/>
  <c r="D249" i="33"/>
  <c r="E249" i="33"/>
  <c r="F249" i="33"/>
  <c r="C249" i="33"/>
  <c r="C1925" i="33"/>
  <c r="F1925" i="33"/>
  <c r="D1925" i="33"/>
  <c r="F132" i="33"/>
  <c r="E104" i="33"/>
  <c r="E34" i="33"/>
  <c r="F22" i="33"/>
  <c r="F20" i="33"/>
  <c r="F14" i="33"/>
  <c r="F10" i="33"/>
  <c r="F6" i="33"/>
  <c r="F1297" i="33"/>
  <c r="F1293" i="33"/>
  <c r="F1289" i="33"/>
  <c r="F1285" i="33"/>
  <c r="F1281" i="33"/>
  <c r="F1279" i="33"/>
  <c r="F1275" i="33"/>
  <c r="F1271" i="33"/>
  <c r="F1267" i="33"/>
  <c r="F1263" i="33"/>
  <c r="F1261" i="33"/>
  <c r="F1255" i="33"/>
  <c r="F1253" i="33"/>
  <c r="F1245" i="33"/>
  <c r="F1241" i="33"/>
  <c r="F1237" i="33"/>
  <c r="F1233" i="33"/>
  <c r="F1231" i="33"/>
  <c r="F1221" i="33"/>
  <c r="F1217" i="33"/>
  <c r="F1209" i="33"/>
  <c r="F1195" i="33"/>
  <c r="F1191" i="33"/>
  <c r="F1189" i="33"/>
  <c r="F1183" i="33"/>
  <c r="F1181" i="33"/>
  <c r="F1179" i="33"/>
  <c r="F1177" i="33"/>
  <c r="F1175" i="33"/>
  <c r="F1173" i="33"/>
  <c r="F1171" i="33"/>
  <c r="F1167" i="33"/>
  <c r="F1165" i="33"/>
  <c r="F1161" i="33"/>
  <c r="F1157" i="33"/>
  <c r="F1153" i="33"/>
  <c r="F1149" i="33"/>
  <c r="F1135" i="33"/>
  <c r="F1133" i="33"/>
  <c r="F1131" i="33"/>
  <c r="F1129" i="33"/>
  <c r="F1127" i="33"/>
  <c r="F1125" i="33"/>
  <c r="F1123" i="33"/>
  <c r="F1121" i="33"/>
  <c r="F1119" i="33"/>
  <c r="F1117" i="33"/>
  <c r="F1115" i="33"/>
  <c r="F1113" i="33"/>
  <c r="F1111" i="33"/>
  <c r="F1109" i="33"/>
  <c r="F1107" i="33"/>
  <c r="F1105" i="33"/>
  <c r="F1103" i="33"/>
  <c r="F1101" i="33"/>
  <c r="F1099" i="33"/>
  <c r="F1097" i="33"/>
  <c r="F1095" i="33"/>
  <c r="F1093" i="33"/>
  <c r="F1091" i="33"/>
  <c r="F1089" i="33"/>
  <c r="F1087" i="33"/>
  <c r="F1085" i="33"/>
  <c r="F1083" i="33"/>
  <c r="F1081" i="33"/>
  <c r="F1079" i="33"/>
  <c r="F1077" i="33"/>
  <c r="F1075" i="33"/>
  <c r="F1073" i="33"/>
  <c r="F1071" i="33"/>
  <c r="F1069" i="33"/>
  <c r="F1067" i="33"/>
  <c r="F1065" i="33"/>
  <c r="F1063" i="33"/>
  <c r="F1061" i="33"/>
  <c r="F1059" i="33"/>
  <c r="F1057" i="33"/>
  <c r="F1055" i="33"/>
  <c r="F1053" i="33"/>
  <c r="F1051" i="33"/>
  <c r="F1049" i="33"/>
  <c r="F1047" i="33"/>
  <c r="F1045" i="33"/>
  <c r="F1043" i="33"/>
  <c r="F1041" i="33"/>
  <c r="F1039" i="33"/>
  <c r="F1037" i="33"/>
  <c r="F1035" i="33"/>
  <c r="F1033" i="33"/>
  <c r="F1031" i="33"/>
  <c r="F1029" i="33"/>
  <c r="F1027" i="33"/>
  <c r="F1025" i="33"/>
  <c r="F1023" i="33"/>
  <c r="F1021" i="33"/>
  <c r="F1019" i="33"/>
  <c r="F1017" i="33"/>
  <c r="F1015" i="33"/>
  <c r="F1013" i="33"/>
  <c r="F1011" i="33"/>
  <c r="F1009" i="33"/>
  <c r="F1007" i="33"/>
  <c r="F1005" i="33"/>
  <c r="F1003" i="33"/>
  <c r="F1001" i="33"/>
  <c r="F999" i="33"/>
  <c r="F997" i="33"/>
  <c r="F995" i="33"/>
  <c r="F993" i="33"/>
  <c r="F991" i="33"/>
  <c r="F989" i="33"/>
  <c r="F987" i="33"/>
  <c r="F985" i="33"/>
  <c r="F983" i="33"/>
  <c r="F981" i="33"/>
  <c r="F979" i="33"/>
  <c r="F977" i="33"/>
  <c r="F975" i="33"/>
  <c r="F973" i="33"/>
  <c r="F971" i="33"/>
  <c r="F969" i="33"/>
  <c r="F967" i="33"/>
  <c r="F965" i="33"/>
  <c r="F963" i="33"/>
  <c r="F961" i="33"/>
  <c r="F959" i="33"/>
  <c r="F957" i="33"/>
  <c r="F955" i="33"/>
  <c r="F953" i="33"/>
  <c r="F951" i="33"/>
  <c r="F949" i="33"/>
  <c r="F947" i="33"/>
  <c r="F945" i="33"/>
  <c r="F943" i="33"/>
  <c r="F941" i="33"/>
  <c r="F939" i="33"/>
  <c r="E937" i="33"/>
  <c r="F934" i="33"/>
  <c r="E932" i="33"/>
  <c r="D930" i="33"/>
  <c r="F927" i="33"/>
  <c r="E925" i="33"/>
  <c r="F922" i="33"/>
  <c r="E920" i="33"/>
  <c r="D918" i="33"/>
  <c r="F915" i="33"/>
  <c r="E913" i="33"/>
  <c r="F910" i="33"/>
  <c r="E908" i="33"/>
  <c r="D906" i="33"/>
  <c r="F903" i="33"/>
  <c r="E901" i="33"/>
  <c r="F898" i="33"/>
  <c r="E896" i="33"/>
  <c r="D894" i="33"/>
  <c r="F891" i="33"/>
  <c r="E889" i="33"/>
  <c r="F886" i="33"/>
  <c r="E884" i="33"/>
  <c r="D882" i="33"/>
  <c r="F879" i="33"/>
  <c r="E877" i="33"/>
  <c r="F874" i="33"/>
  <c r="E872" i="33"/>
  <c r="D870" i="33"/>
  <c r="F867" i="33"/>
  <c r="E865" i="33"/>
  <c r="F862" i="33"/>
  <c r="E860" i="33"/>
  <c r="D858" i="33"/>
  <c r="F855" i="33"/>
  <c r="E853" i="33"/>
  <c r="F850" i="33"/>
  <c r="E848" i="33"/>
  <c r="D846" i="33"/>
  <c r="F843" i="33"/>
  <c r="E841" i="33"/>
  <c r="F838" i="33"/>
  <c r="E836" i="33"/>
  <c r="D834" i="33"/>
  <c r="F831" i="33"/>
  <c r="E829" i="33"/>
  <c r="F826" i="33"/>
  <c r="E824" i="33"/>
  <c r="D822" i="33"/>
  <c r="F819" i="33"/>
  <c r="E817" i="33"/>
  <c r="F814" i="33"/>
  <c r="E812" i="33"/>
  <c r="D810" i="33"/>
  <c r="F807" i="33"/>
  <c r="E805" i="33"/>
  <c r="F802" i="33"/>
  <c r="E800" i="33"/>
  <c r="D798" i="33"/>
  <c r="F795" i="33"/>
  <c r="E793" i="33"/>
  <c r="F790" i="33"/>
  <c r="E788" i="33"/>
  <c r="D786" i="33"/>
  <c r="F783" i="33"/>
  <c r="E781" i="33"/>
  <c r="F778" i="33"/>
  <c r="E776" i="33"/>
  <c r="D774" i="33"/>
  <c r="F771" i="33"/>
  <c r="E769" i="33"/>
  <c r="F766" i="33"/>
  <c r="E764" i="33"/>
  <c r="D762" i="33"/>
  <c r="F759" i="33"/>
  <c r="E757" i="33"/>
  <c r="F754" i="33"/>
  <c r="E752" i="33"/>
  <c r="D750" i="33"/>
  <c r="F747" i="33"/>
  <c r="E745" i="33"/>
  <c r="F742" i="33"/>
  <c r="E740" i="33"/>
  <c r="D738" i="33"/>
  <c r="F735" i="33"/>
  <c r="E733" i="33"/>
  <c r="F730" i="33"/>
  <c r="E728" i="33"/>
  <c r="D726" i="33"/>
  <c r="F723" i="33"/>
  <c r="E721" i="33"/>
  <c r="F718" i="33"/>
  <c r="E716" i="33"/>
  <c r="D714" i="33"/>
  <c r="F711" i="33"/>
  <c r="E709" i="33"/>
  <c r="F706" i="33"/>
  <c r="E704" i="33"/>
  <c r="D702" i="33"/>
  <c r="F699" i="33"/>
  <c r="E697" i="33"/>
  <c r="F694" i="33"/>
  <c r="E692" i="33"/>
  <c r="D690" i="33"/>
  <c r="F687" i="33"/>
  <c r="E685" i="33"/>
  <c r="F682" i="33"/>
  <c r="E680" i="33"/>
  <c r="D678" i="33"/>
  <c r="F675" i="33"/>
  <c r="E673" i="33"/>
  <c r="F670" i="33"/>
  <c r="E668" i="33"/>
  <c r="D666" i="33"/>
  <c r="F663" i="33"/>
  <c r="E661" i="33"/>
  <c r="F658" i="33"/>
  <c r="E656" i="33"/>
  <c r="D654" i="33"/>
  <c r="F651" i="33"/>
  <c r="E649" i="33"/>
  <c r="F646" i="33"/>
  <c r="E644" i="33"/>
  <c r="D642" i="33"/>
  <c r="F639" i="33"/>
  <c r="E637" i="33"/>
  <c r="F634" i="33"/>
  <c r="E632" i="33"/>
  <c r="D630" i="33"/>
  <c r="F627" i="33"/>
  <c r="E624" i="33"/>
  <c r="E620" i="33"/>
  <c r="E616" i="33"/>
  <c r="E612" i="33"/>
  <c r="E608" i="33"/>
  <c r="E604" i="33"/>
  <c r="E600" i="33"/>
  <c r="E596" i="33"/>
  <c r="E592" i="33"/>
  <c r="E588" i="33"/>
  <c r="E584" i="33"/>
  <c r="C581" i="33"/>
  <c r="D581" i="33"/>
  <c r="E581" i="33"/>
  <c r="C577" i="33"/>
  <c r="D577" i="33"/>
  <c r="E577" i="33"/>
  <c r="C573" i="33"/>
  <c r="D573" i="33"/>
  <c r="E573" i="33"/>
  <c r="C569" i="33"/>
  <c r="D569" i="33"/>
  <c r="E569" i="33"/>
  <c r="C565" i="33"/>
  <c r="D565" i="33"/>
  <c r="E565" i="33"/>
  <c r="C561" i="33"/>
  <c r="D561" i="33"/>
  <c r="E561" i="33"/>
  <c r="C557" i="33"/>
  <c r="D557" i="33"/>
  <c r="E557" i="33"/>
  <c r="C553" i="33"/>
  <c r="D553" i="33"/>
  <c r="E553" i="33"/>
  <c r="C549" i="33"/>
  <c r="D549" i="33"/>
  <c r="E549" i="33"/>
  <c r="C545" i="33"/>
  <c r="D545" i="33"/>
  <c r="E545" i="33"/>
  <c r="C541" i="33"/>
  <c r="D541" i="33"/>
  <c r="E541" i="33"/>
  <c r="C537" i="33"/>
  <c r="D537" i="33"/>
  <c r="E537" i="33"/>
  <c r="C533" i="33"/>
  <c r="D533" i="33"/>
  <c r="E533" i="33"/>
  <c r="C529" i="33"/>
  <c r="D529" i="33"/>
  <c r="E529" i="33"/>
  <c r="C525" i="33"/>
  <c r="D525" i="33"/>
  <c r="E525" i="33"/>
  <c r="C521" i="33"/>
  <c r="D521" i="33"/>
  <c r="E521" i="33"/>
  <c r="C517" i="33"/>
  <c r="D517" i="33"/>
  <c r="E517" i="33"/>
  <c r="C513" i="33"/>
  <c r="D513" i="33"/>
  <c r="E513" i="33"/>
  <c r="C509" i="33"/>
  <c r="D509" i="33"/>
  <c r="E509" i="33"/>
  <c r="C505" i="33"/>
  <c r="D505" i="33"/>
  <c r="E505" i="33"/>
  <c r="C501" i="33"/>
  <c r="D501" i="33"/>
  <c r="E501" i="33"/>
  <c r="C497" i="33"/>
  <c r="D497" i="33"/>
  <c r="E497" i="33"/>
  <c r="C493" i="33"/>
  <c r="D493" i="33"/>
  <c r="E493" i="33"/>
  <c r="C489" i="33"/>
  <c r="D489" i="33"/>
  <c r="E489" i="33"/>
  <c r="C483" i="33"/>
  <c r="D483" i="33"/>
  <c r="E483" i="33"/>
  <c r="C477" i="33"/>
  <c r="D477" i="33"/>
  <c r="E477" i="33"/>
  <c r="C471" i="33"/>
  <c r="D471" i="33"/>
  <c r="E471" i="33"/>
  <c r="C465" i="33"/>
  <c r="D465" i="33"/>
  <c r="E465" i="33"/>
  <c r="C459" i="33"/>
  <c r="D459" i="33"/>
  <c r="E459" i="33"/>
  <c r="C453" i="33"/>
  <c r="D453" i="33"/>
  <c r="E453" i="33"/>
  <c r="C447" i="33"/>
  <c r="D447" i="33"/>
  <c r="E447" i="33"/>
  <c r="C441" i="33"/>
  <c r="D441" i="33"/>
  <c r="E441" i="33"/>
  <c r="C435" i="33"/>
  <c r="D435" i="33"/>
  <c r="E435" i="33"/>
  <c r="C429" i="33"/>
  <c r="D429" i="33"/>
  <c r="E429" i="33"/>
  <c r="C423" i="33"/>
  <c r="D423" i="33"/>
  <c r="E423" i="33"/>
  <c r="C417" i="33"/>
  <c r="D417" i="33"/>
  <c r="E417" i="33"/>
  <c r="C411" i="33"/>
  <c r="D411" i="33"/>
  <c r="E411" i="33"/>
  <c r="C405" i="33"/>
  <c r="D405" i="33"/>
  <c r="E405" i="33"/>
  <c r="C399" i="33"/>
  <c r="D399" i="33"/>
  <c r="E399" i="33"/>
  <c r="C393" i="33"/>
  <c r="D393" i="33"/>
  <c r="E393" i="33"/>
  <c r="C387" i="33"/>
  <c r="D387" i="33"/>
  <c r="E387" i="33"/>
  <c r="C381" i="33"/>
  <c r="D381" i="33"/>
  <c r="E381" i="33"/>
  <c r="C375" i="33"/>
  <c r="D375" i="33"/>
  <c r="E375" i="33"/>
  <c r="C369" i="33"/>
  <c r="D369" i="33"/>
  <c r="E369" i="33"/>
  <c r="C363" i="33"/>
  <c r="D363" i="33"/>
  <c r="E363" i="33"/>
  <c r="C357" i="33"/>
  <c r="D357" i="33"/>
  <c r="E357" i="33"/>
  <c r="C351" i="33"/>
  <c r="D351" i="33"/>
  <c r="E351" i="33"/>
  <c r="D316" i="33"/>
  <c r="C316" i="33"/>
  <c r="E316" i="33"/>
  <c r="F316" i="33"/>
  <c r="C310" i="33"/>
  <c r="E310" i="33"/>
  <c r="F310" i="33"/>
  <c r="E303" i="33"/>
  <c r="F303" i="33"/>
  <c r="D303" i="33"/>
  <c r="D262" i="33"/>
  <c r="E33" i="12" s="1"/>
  <c r="I33" i="12" s="1"/>
  <c r="E262" i="33"/>
  <c r="F33" i="12" s="1"/>
  <c r="C262" i="33"/>
  <c r="C33" i="12" s="1"/>
  <c r="F262" i="33"/>
  <c r="C261" i="33"/>
  <c r="C22" i="4" s="1"/>
  <c r="D261" i="33"/>
  <c r="E22" i="4" s="1"/>
  <c r="I22" i="4" s="1"/>
  <c r="F261" i="33"/>
  <c r="D257" i="33"/>
  <c r="E257" i="33"/>
  <c r="F257" i="33"/>
  <c r="C256" i="33"/>
  <c r="D256" i="33"/>
  <c r="E256" i="33"/>
  <c r="D252" i="33"/>
  <c r="E252" i="33"/>
  <c r="F252" i="33"/>
  <c r="D209" i="33"/>
  <c r="E209" i="33"/>
  <c r="F209" i="33"/>
  <c r="C209" i="33"/>
  <c r="C1877" i="33"/>
  <c r="F1877" i="33"/>
  <c r="D1877" i="33"/>
  <c r="E1877" i="33"/>
  <c r="C475" i="33"/>
  <c r="D475" i="33"/>
  <c r="E475" i="33"/>
  <c r="C463" i="33"/>
  <c r="D463" i="33"/>
  <c r="E463" i="33"/>
  <c r="C433" i="33"/>
  <c r="D433" i="33"/>
  <c r="E433" i="33"/>
  <c r="C409" i="33"/>
  <c r="D409" i="33"/>
  <c r="E409" i="33"/>
  <c r="C391" i="33"/>
  <c r="D391" i="33"/>
  <c r="E391" i="33"/>
  <c r="C385" i="33"/>
  <c r="D385" i="33"/>
  <c r="E385" i="33"/>
  <c r="C373" i="33"/>
  <c r="D373" i="33"/>
  <c r="E373" i="33"/>
  <c r="C361" i="33"/>
  <c r="D361" i="33"/>
  <c r="E361" i="33"/>
  <c r="F343" i="33"/>
  <c r="D343" i="33"/>
  <c r="E343" i="33"/>
  <c r="E337" i="33"/>
  <c r="F337" i="33"/>
  <c r="E273" i="33"/>
  <c r="F273" i="33"/>
  <c r="D273" i="33"/>
  <c r="E212" i="33"/>
  <c r="D212" i="33"/>
  <c r="F212" i="33"/>
  <c r="C1985" i="33"/>
  <c r="F1985" i="33"/>
  <c r="D1985" i="33"/>
  <c r="E1985" i="33"/>
  <c r="C1965" i="33"/>
  <c r="F1965" i="33"/>
  <c r="D1965" i="33"/>
  <c r="E1965" i="33"/>
  <c r="D1964" i="33"/>
  <c r="C1964" i="33"/>
  <c r="E1964" i="33"/>
  <c r="C1915" i="33"/>
  <c r="F1915" i="33"/>
  <c r="D1915" i="33"/>
  <c r="E1915" i="33"/>
  <c r="C583" i="33"/>
  <c r="D583" i="33"/>
  <c r="E583" i="33"/>
  <c r="C563" i="33"/>
  <c r="D563" i="33"/>
  <c r="E563" i="33"/>
  <c r="C543" i="33"/>
  <c r="D543" i="33"/>
  <c r="E543" i="33"/>
  <c r="C515" i="33"/>
  <c r="D515" i="33"/>
  <c r="E515" i="33"/>
  <c r="C511" i="33"/>
  <c r="D511" i="33"/>
  <c r="E511" i="33"/>
  <c r="C507" i="33"/>
  <c r="D507" i="33"/>
  <c r="E507" i="33"/>
  <c r="C495" i="33"/>
  <c r="D495" i="33"/>
  <c r="E495" i="33"/>
  <c r="C491" i="33"/>
  <c r="D491" i="33"/>
  <c r="E491" i="33"/>
  <c r="F348" i="33"/>
  <c r="E348" i="33"/>
  <c r="C276" i="33"/>
  <c r="D276" i="33"/>
  <c r="F276" i="33"/>
  <c r="C1991" i="33"/>
  <c r="F1991" i="33"/>
  <c r="D1991" i="33"/>
  <c r="E1991" i="33"/>
  <c r="C1971" i="33"/>
  <c r="F1971" i="33"/>
  <c r="D1971" i="33"/>
  <c r="E1971" i="33"/>
  <c r="C1949" i="33"/>
  <c r="F1949" i="33"/>
  <c r="D1949" i="33"/>
  <c r="E1949" i="33"/>
  <c r="F834" i="33"/>
  <c r="F822" i="33"/>
  <c r="F810" i="33"/>
  <c r="F774" i="33"/>
  <c r="F726" i="33"/>
  <c r="F690" i="33"/>
  <c r="F654" i="33"/>
  <c r="C591" i="33"/>
  <c r="D591" i="33"/>
  <c r="C587" i="33"/>
  <c r="D587" i="33"/>
  <c r="C467" i="33"/>
  <c r="D467" i="33"/>
  <c r="E467" i="33"/>
  <c r="C437" i="33"/>
  <c r="D437" i="33"/>
  <c r="E437" i="33"/>
  <c r="C401" i="33"/>
  <c r="D401" i="33"/>
  <c r="E401" i="33"/>
  <c r="C395" i="33"/>
  <c r="D395" i="33"/>
  <c r="E395" i="33"/>
  <c r="C389" i="33"/>
  <c r="D389" i="33"/>
  <c r="E389" i="33"/>
  <c r="D237" i="33"/>
  <c r="C237" i="33"/>
  <c r="E237" i="33"/>
  <c r="F237" i="33"/>
  <c r="E232" i="33"/>
  <c r="D232" i="33"/>
  <c r="F232" i="33"/>
  <c r="C1947" i="33"/>
  <c r="F1947" i="33"/>
  <c r="D1947" i="33"/>
  <c r="E1947" i="33"/>
  <c r="C1945" i="33"/>
  <c r="F1945" i="33"/>
  <c r="E1945" i="33"/>
  <c r="D1945" i="33"/>
  <c r="D1926" i="33"/>
  <c r="E1926" i="33"/>
  <c r="C1926" i="33"/>
  <c r="F1926" i="33"/>
  <c r="D1852" i="33"/>
  <c r="C1852" i="33"/>
  <c r="E1852" i="33"/>
  <c r="F1852" i="33"/>
  <c r="D1848" i="33"/>
  <c r="C1848" i="33"/>
  <c r="E1848" i="33"/>
  <c r="F1848" i="33"/>
  <c r="D1798" i="33"/>
  <c r="C1798" i="33"/>
  <c r="E1798" i="33"/>
  <c r="F1798" i="33"/>
  <c r="F116" i="33"/>
  <c r="F110" i="33"/>
  <c r="F126" i="33"/>
  <c r="F120" i="33"/>
  <c r="E116" i="33"/>
  <c r="E110" i="33"/>
  <c r="E28" i="33"/>
  <c r="F18" i="33"/>
  <c r="F16" i="33"/>
  <c r="F12" i="33"/>
  <c r="F8" i="33"/>
  <c r="F4" i="33"/>
  <c r="F1299" i="33"/>
  <c r="F1295" i="33"/>
  <c r="F1291" i="33"/>
  <c r="F1287" i="33"/>
  <c r="F1283" i="33"/>
  <c r="F1277" i="33"/>
  <c r="F1273" i="33"/>
  <c r="F1269" i="33"/>
  <c r="F1265" i="33"/>
  <c r="F1259" i="33"/>
  <c r="F1257" i="33"/>
  <c r="F1251" i="33"/>
  <c r="F1249" i="33"/>
  <c r="F1247" i="33"/>
  <c r="F1243" i="33"/>
  <c r="F1239" i="33"/>
  <c r="F1235" i="33"/>
  <c r="F1229" i="33"/>
  <c r="F1227" i="33"/>
  <c r="F1225" i="33"/>
  <c r="F1223" i="33"/>
  <c r="F1219" i="33"/>
  <c r="F1215" i="33"/>
  <c r="F1213" i="33"/>
  <c r="F1211" i="33"/>
  <c r="F1207" i="33"/>
  <c r="F1205" i="33"/>
  <c r="F1203" i="33"/>
  <c r="F1201" i="33"/>
  <c r="F1199" i="33"/>
  <c r="F1197" i="33"/>
  <c r="F1193" i="33"/>
  <c r="F1187" i="33"/>
  <c r="F1185" i="33"/>
  <c r="F1169" i="33"/>
  <c r="F1163" i="33"/>
  <c r="F1159" i="33"/>
  <c r="F1155" i="33"/>
  <c r="F1151" i="33"/>
  <c r="F1147" i="33"/>
  <c r="F1145" i="33"/>
  <c r="F1143" i="33"/>
  <c r="F1141" i="33"/>
  <c r="F1139" i="33"/>
  <c r="F1137" i="33"/>
  <c r="E132" i="33"/>
  <c r="E126" i="33"/>
  <c r="E120" i="33"/>
  <c r="C116" i="33"/>
  <c r="F115" i="33"/>
  <c r="F114" i="33"/>
  <c r="C110" i="33"/>
  <c r="F109" i="33"/>
  <c r="C104" i="33"/>
  <c r="F103" i="33"/>
  <c r="D34" i="33"/>
  <c r="E33" i="33"/>
  <c r="D28" i="33"/>
  <c r="E27" i="33"/>
  <c r="E939" i="33"/>
  <c r="C937" i="33"/>
  <c r="F929" i="33"/>
  <c r="E927" i="33"/>
  <c r="C925" i="33"/>
  <c r="F917" i="33"/>
  <c r="E915" i="33"/>
  <c r="C913" i="33"/>
  <c r="F905" i="33"/>
  <c r="E903" i="33"/>
  <c r="C901" i="33"/>
  <c r="F893" i="33"/>
  <c r="E891" i="33"/>
  <c r="C889" i="33"/>
  <c r="F881" i="33"/>
  <c r="E879" i="33"/>
  <c r="C877" i="33"/>
  <c r="F869" i="33"/>
  <c r="E867" i="33"/>
  <c r="C865" i="33"/>
  <c r="F857" i="33"/>
  <c r="E855" i="33"/>
  <c r="C853" i="33"/>
  <c r="F845" i="33"/>
  <c r="E843" i="33"/>
  <c r="C841" i="33"/>
  <c r="F833" i="33"/>
  <c r="E831" i="33"/>
  <c r="C829" i="33"/>
  <c r="F821" i="33"/>
  <c r="E819" i="33"/>
  <c r="C817" i="33"/>
  <c r="F809" i="33"/>
  <c r="E807" i="33"/>
  <c r="C805" i="33"/>
  <c r="F797" i="33"/>
  <c r="E795" i="33"/>
  <c r="C793" i="33"/>
  <c r="F785" i="33"/>
  <c r="E783" i="33"/>
  <c r="C781" i="33"/>
  <c r="F773" i="33"/>
  <c r="E771" i="33"/>
  <c r="C769" i="33"/>
  <c r="F761" i="33"/>
  <c r="E759" i="33"/>
  <c r="C757" i="33"/>
  <c r="F749" i="33"/>
  <c r="E747" i="33"/>
  <c r="C745" i="33"/>
  <c r="F737" i="33"/>
  <c r="E735" i="33"/>
  <c r="C733" i="33"/>
  <c r="F725" i="33"/>
  <c r="E723" i="33"/>
  <c r="C721" i="33"/>
  <c r="F713" i="33"/>
  <c r="E711" i="33"/>
  <c r="C709" i="33"/>
  <c r="F701" i="33"/>
  <c r="E699" i="33"/>
  <c r="C697" i="33"/>
  <c r="F689" i="33"/>
  <c r="E687" i="33"/>
  <c r="C685" i="33"/>
  <c r="F677" i="33"/>
  <c r="E675" i="33"/>
  <c r="C673" i="33"/>
  <c r="F665" i="33"/>
  <c r="E663" i="33"/>
  <c r="C661" i="33"/>
  <c r="F653" i="33"/>
  <c r="E651" i="33"/>
  <c r="C649" i="33"/>
  <c r="F641" i="33"/>
  <c r="E639" i="33"/>
  <c r="C637" i="33"/>
  <c r="F629" i="33"/>
  <c r="E627" i="33"/>
  <c r="C625" i="33"/>
  <c r="D625" i="33"/>
  <c r="D624" i="33"/>
  <c r="C621" i="33"/>
  <c r="D621" i="33"/>
  <c r="D620" i="33"/>
  <c r="C617" i="33"/>
  <c r="D617" i="33"/>
  <c r="D616" i="33"/>
  <c r="C613" i="33"/>
  <c r="D613" i="33"/>
  <c r="D612" i="33"/>
  <c r="C609" i="33"/>
  <c r="D609" i="33"/>
  <c r="D608" i="33"/>
  <c r="C605" i="33"/>
  <c r="D605" i="33"/>
  <c r="D604" i="33"/>
  <c r="C601" i="33"/>
  <c r="D601" i="33"/>
  <c r="D600" i="33"/>
  <c r="C597" i="33"/>
  <c r="D597" i="33"/>
  <c r="D596" i="33"/>
  <c r="C593" i="33"/>
  <c r="D593" i="33"/>
  <c r="D592" i="33"/>
  <c r="C589" i="33"/>
  <c r="D589" i="33"/>
  <c r="D588" i="33"/>
  <c r="C585" i="33"/>
  <c r="D585" i="33"/>
  <c r="D584" i="33"/>
  <c r="F487" i="33"/>
  <c r="F481" i="33"/>
  <c r="F475" i="33"/>
  <c r="F469" i="33"/>
  <c r="F463" i="33"/>
  <c r="F457" i="33"/>
  <c r="F451" i="33"/>
  <c r="F445" i="33"/>
  <c r="F439" i="33"/>
  <c r="F433" i="33"/>
  <c r="F427" i="33"/>
  <c r="F421" i="33"/>
  <c r="F415" i="33"/>
  <c r="F409" i="33"/>
  <c r="F403" i="33"/>
  <c r="F397" i="33"/>
  <c r="F391" i="33"/>
  <c r="F385" i="33"/>
  <c r="F379" i="33"/>
  <c r="F373" i="33"/>
  <c r="F367" i="33"/>
  <c r="F361" i="33"/>
  <c r="F355" i="33"/>
  <c r="F349" i="33"/>
  <c r="D348" i="33"/>
  <c r="C343" i="33"/>
  <c r="F338" i="33"/>
  <c r="C338" i="33"/>
  <c r="C31" i="12" s="1"/>
  <c r="D338" i="33"/>
  <c r="E31" i="12" s="1"/>
  <c r="I31" i="12" s="1"/>
  <c r="E338" i="33"/>
  <c r="F31" i="12" s="1"/>
  <c r="C337" i="33"/>
  <c r="E332" i="33"/>
  <c r="D332" i="33"/>
  <c r="F332" i="33"/>
  <c r="E326" i="33"/>
  <c r="C315" i="33"/>
  <c r="C20" i="43" s="1"/>
  <c r="F315" i="33"/>
  <c r="D307" i="33"/>
  <c r="E307" i="33"/>
  <c r="C307" i="33"/>
  <c r="F307" i="33"/>
  <c r="C306" i="33"/>
  <c r="C17" i="48" s="1"/>
  <c r="D306" i="33"/>
  <c r="E17" i="48" s="1"/>
  <c r="I17" i="48" s="1"/>
  <c r="F306" i="33"/>
  <c r="D302" i="33"/>
  <c r="E302" i="33"/>
  <c r="C273" i="33"/>
  <c r="F272" i="33"/>
  <c r="C212" i="33"/>
  <c r="D197" i="33"/>
  <c r="C197" i="33"/>
  <c r="E197" i="33"/>
  <c r="F197" i="33"/>
  <c r="D1998" i="33"/>
  <c r="E1998" i="33"/>
  <c r="F1998" i="33"/>
  <c r="D1984" i="33"/>
  <c r="C1984" i="33"/>
  <c r="E1984" i="33"/>
  <c r="F1984" i="33"/>
  <c r="F1974" i="33"/>
  <c r="F1964" i="33"/>
  <c r="E311" i="33"/>
  <c r="D308" i="33"/>
  <c r="C301" i="33"/>
  <c r="D301" i="33"/>
  <c r="E298" i="33"/>
  <c r="F298" i="33"/>
  <c r="F296" i="33"/>
  <c r="D293" i="33"/>
  <c r="C286" i="33"/>
  <c r="D286" i="33"/>
  <c r="E283" i="33"/>
  <c r="F283" i="33"/>
  <c r="F281" i="33"/>
  <c r="D278" i="33"/>
  <c r="C271" i="33"/>
  <c r="D271" i="33"/>
  <c r="E268" i="33"/>
  <c r="F268" i="33"/>
  <c r="F266" i="33"/>
  <c r="D263" i="33"/>
  <c r="D1978" i="33"/>
  <c r="E1978" i="33"/>
  <c r="F1978" i="33"/>
  <c r="C1961" i="33"/>
  <c r="F1961" i="33"/>
  <c r="D1961" i="33"/>
  <c r="E1961" i="33"/>
  <c r="C1923" i="33"/>
  <c r="F1923" i="33"/>
  <c r="E1923" i="33"/>
  <c r="D1923" i="33"/>
  <c r="D1886" i="33"/>
  <c r="E1886" i="33"/>
  <c r="C1886" i="33"/>
  <c r="F1886" i="33"/>
  <c r="C1873" i="33"/>
  <c r="F1873" i="33"/>
  <c r="E1873" i="33"/>
  <c r="D1873" i="33"/>
  <c r="D1772" i="33"/>
  <c r="E1772" i="33"/>
  <c r="F1772" i="33"/>
  <c r="D1736" i="33"/>
  <c r="C1736" i="33"/>
  <c r="E1736" i="33"/>
  <c r="F1736" i="33"/>
  <c r="C341" i="33"/>
  <c r="C333" i="33"/>
  <c r="D330" i="33"/>
  <c r="C322" i="33"/>
  <c r="C311" i="33"/>
  <c r="D297" i="33"/>
  <c r="E297" i="33"/>
  <c r="D282" i="33"/>
  <c r="E282" i="33"/>
  <c r="D267" i="33"/>
  <c r="E267" i="33"/>
  <c r="C246" i="33"/>
  <c r="E246" i="33"/>
  <c r="F246" i="33"/>
  <c r="E240" i="33"/>
  <c r="C240" i="33"/>
  <c r="D240" i="33"/>
  <c r="F240" i="33"/>
  <c r="C226" i="33"/>
  <c r="C20" i="52" s="1"/>
  <c r="E226" i="33"/>
  <c r="F20" i="52" s="1"/>
  <c r="F226" i="33"/>
  <c r="E220" i="33"/>
  <c r="C220" i="33"/>
  <c r="D220" i="33"/>
  <c r="F220" i="33"/>
  <c r="C206" i="33"/>
  <c r="E206" i="33"/>
  <c r="F206" i="33"/>
  <c r="E200" i="33"/>
  <c r="C200" i="33"/>
  <c r="D200" i="33"/>
  <c r="F200" i="33"/>
  <c r="D1968" i="33"/>
  <c r="E1968" i="33"/>
  <c r="F1968" i="33"/>
  <c r="D1958" i="33"/>
  <c r="C1958" i="33"/>
  <c r="E1958" i="33"/>
  <c r="F1958" i="33"/>
  <c r="C1933" i="33"/>
  <c r="F1933" i="33"/>
  <c r="E1933" i="33"/>
  <c r="C1843" i="33"/>
  <c r="F1843" i="33"/>
  <c r="E1843" i="33"/>
  <c r="D1843" i="33"/>
  <c r="C1809" i="33"/>
  <c r="F1809" i="33"/>
  <c r="D1809" i="33"/>
  <c r="E1809" i="33"/>
  <c r="C1793" i="33"/>
  <c r="F1793" i="33"/>
  <c r="E1793" i="33"/>
  <c r="D1793" i="33"/>
  <c r="E308" i="33"/>
  <c r="F308" i="33"/>
  <c r="C296" i="33"/>
  <c r="D296" i="33"/>
  <c r="E293" i="33"/>
  <c r="F293" i="33"/>
  <c r="C281" i="33"/>
  <c r="D281" i="33"/>
  <c r="E278" i="33"/>
  <c r="F278" i="33"/>
  <c r="C266" i="33"/>
  <c r="D266" i="33"/>
  <c r="E263" i="33"/>
  <c r="F263" i="33"/>
  <c r="C234" i="33"/>
  <c r="C20" i="54" s="1"/>
  <c r="D234" i="33"/>
  <c r="E20" i="54" s="1"/>
  <c r="I20" i="54" s="1"/>
  <c r="E234" i="33"/>
  <c r="F20" i="54" s="1"/>
  <c r="F234" i="33"/>
  <c r="C214" i="33"/>
  <c r="D214" i="33"/>
  <c r="E214" i="33"/>
  <c r="F214" i="33"/>
  <c r="C194" i="33"/>
  <c r="D194" i="33"/>
  <c r="E194" i="33"/>
  <c r="F194" i="33"/>
  <c r="C1995" i="33"/>
  <c r="F1995" i="33"/>
  <c r="D1995" i="33"/>
  <c r="E1995" i="33"/>
  <c r="D1994" i="33"/>
  <c r="C1994" i="33"/>
  <c r="E1994" i="33"/>
  <c r="D1956" i="33"/>
  <c r="E1956" i="33"/>
  <c r="F1956" i="33"/>
  <c r="D1908" i="33"/>
  <c r="C1908" i="33"/>
  <c r="E1908" i="33"/>
  <c r="F1908" i="33"/>
  <c r="C1907" i="33"/>
  <c r="F1907" i="33"/>
  <c r="D1907" i="33"/>
  <c r="E1907" i="33"/>
  <c r="C1855" i="33"/>
  <c r="F1855" i="33"/>
  <c r="E1855" i="33"/>
  <c r="D1855" i="33"/>
  <c r="D1818" i="33"/>
  <c r="C1818" i="33"/>
  <c r="E1818" i="33"/>
  <c r="F1818" i="33"/>
  <c r="C1805" i="33"/>
  <c r="F1805" i="33"/>
  <c r="E1805" i="33"/>
  <c r="D1766" i="33"/>
  <c r="E1766" i="33"/>
  <c r="F1766" i="33"/>
  <c r="C1999" i="33"/>
  <c r="F1999" i="33"/>
  <c r="C1989" i="33"/>
  <c r="F1989" i="33"/>
  <c r="C1979" i="33"/>
  <c r="F1979" i="33"/>
  <c r="C1969" i="33"/>
  <c r="F1969" i="33"/>
  <c r="C1959" i="33"/>
  <c r="F1959" i="33"/>
  <c r="D1942" i="33"/>
  <c r="F1942" i="33"/>
  <c r="D1940" i="33"/>
  <c r="F1940" i="33"/>
  <c r="C1940" i="33"/>
  <c r="D1920" i="33"/>
  <c r="F1920" i="33"/>
  <c r="C1920" i="33"/>
  <c r="E1920" i="33"/>
  <c r="C1917" i="33"/>
  <c r="F1917" i="33"/>
  <c r="D1910" i="33"/>
  <c r="F1910" i="33"/>
  <c r="C1910" i="33"/>
  <c r="D1900" i="33"/>
  <c r="F1900" i="33"/>
  <c r="E1900" i="33"/>
  <c r="C1889" i="33"/>
  <c r="F1889" i="33"/>
  <c r="D1889" i="33"/>
  <c r="E1889" i="33"/>
  <c r="C1875" i="33"/>
  <c r="F1875" i="33"/>
  <c r="D1875" i="33"/>
  <c r="E1875" i="33"/>
  <c r="D1870" i="33"/>
  <c r="F1870" i="33"/>
  <c r="C1870" i="33"/>
  <c r="E1870" i="33"/>
  <c r="D1866" i="33"/>
  <c r="E1866" i="33"/>
  <c r="F1866" i="33"/>
  <c r="C1857" i="33"/>
  <c r="F1857" i="33"/>
  <c r="D1857" i="33"/>
  <c r="E1857" i="33"/>
  <c r="D1836" i="33"/>
  <c r="E1836" i="33"/>
  <c r="C1836" i="33"/>
  <c r="F1836" i="33"/>
  <c r="C1827" i="33"/>
  <c r="F1827" i="33"/>
  <c r="D1827" i="33"/>
  <c r="E1827" i="33"/>
  <c r="D1786" i="33"/>
  <c r="E1786" i="33"/>
  <c r="C1786" i="33"/>
  <c r="F1786" i="33"/>
  <c r="C1775" i="33"/>
  <c r="F1775" i="33"/>
  <c r="D1775" i="33"/>
  <c r="E1775" i="33"/>
  <c r="D1764" i="33"/>
  <c r="E1764" i="33"/>
  <c r="C1764" i="33"/>
  <c r="F1764" i="33"/>
  <c r="D1734" i="33"/>
  <c r="E1734" i="33"/>
  <c r="C1734" i="33"/>
  <c r="F1734" i="33"/>
  <c r="D1708" i="33"/>
  <c r="E1708" i="33"/>
  <c r="F1708" i="33"/>
  <c r="C1708" i="33"/>
  <c r="D1700" i="33"/>
  <c r="E1700" i="33"/>
  <c r="C1700" i="33"/>
  <c r="F1700" i="33"/>
  <c r="F258" i="33"/>
  <c r="F253" i="33"/>
  <c r="C248" i="33"/>
  <c r="C245" i="33"/>
  <c r="C19" i="39" s="1"/>
  <c r="D242" i="33"/>
  <c r="C228" i="33"/>
  <c r="C17" i="52" s="1"/>
  <c r="C225" i="33"/>
  <c r="D222" i="33"/>
  <c r="C208" i="33"/>
  <c r="C205" i="33"/>
  <c r="D202" i="33"/>
  <c r="C2000" i="33"/>
  <c r="C1993" i="33"/>
  <c r="F1993" i="33"/>
  <c r="F1992" i="33"/>
  <c r="C1990" i="33"/>
  <c r="C1983" i="33"/>
  <c r="F1983" i="33"/>
  <c r="F1982" i="33"/>
  <c r="C1980" i="33"/>
  <c r="C1973" i="33"/>
  <c r="F1973" i="33"/>
  <c r="F1972" i="33"/>
  <c r="C1970" i="33"/>
  <c r="C1963" i="33"/>
  <c r="F1963" i="33"/>
  <c r="F1962" i="33"/>
  <c r="C1960" i="33"/>
  <c r="C1957" i="33"/>
  <c r="F1957" i="33"/>
  <c r="C1955" i="33"/>
  <c r="F1955" i="33"/>
  <c r="D1950" i="33"/>
  <c r="F1950" i="33"/>
  <c r="D1948" i="33"/>
  <c r="C1948" i="33"/>
  <c r="D1932" i="33"/>
  <c r="E1932" i="33"/>
  <c r="C1927" i="33"/>
  <c r="F1927" i="33"/>
  <c r="E1927" i="33"/>
  <c r="C1909" i="33"/>
  <c r="F1909" i="33"/>
  <c r="D1909" i="33"/>
  <c r="D1882" i="33"/>
  <c r="E1882" i="33"/>
  <c r="F1882" i="33"/>
  <c r="D1850" i="33"/>
  <c r="F1850" i="33"/>
  <c r="E1850" i="33"/>
  <c r="C1839" i="33"/>
  <c r="F1839" i="33"/>
  <c r="D1839" i="33"/>
  <c r="E1839" i="33"/>
  <c r="C1823" i="33"/>
  <c r="F1823" i="33"/>
  <c r="E1823" i="33"/>
  <c r="D1823" i="33"/>
  <c r="D1820" i="33"/>
  <c r="F1820" i="33"/>
  <c r="C1820" i="33"/>
  <c r="E1820" i="33"/>
  <c r="D1816" i="33"/>
  <c r="E1816" i="33"/>
  <c r="F1816" i="33"/>
  <c r="C1807" i="33"/>
  <c r="F1807" i="33"/>
  <c r="D1807" i="33"/>
  <c r="E1807" i="33"/>
  <c r="C1789" i="33"/>
  <c r="F1789" i="33"/>
  <c r="D1789" i="33"/>
  <c r="E1789" i="33"/>
  <c r="C1763" i="33"/>
  <c r="F1763" i="33"/>
  <c r="E1763" i="33"/>
  <c r="D1748" i="33"/>
  <c r="E1748" i="33"/>
  <c r="F1748" i="33"/>
  <c r="C1719" i="33"/>
  <c r="F1719" i="33"/>
  <c r="E1719" i="33"/>
  <c r="F244" i="33"/>
  <c r="F241" i="33"/>
  <c r="F238" i="33"/>
  <c r="F224" i="33"/>
  <c r="F221" i="33"/>
  <c r="F218" i="33"/>
  <c r="F204" i="33"/>
  <c r="F201" i="33"/>
  <c r="F198" i="33"/>
  <c r="E1999" i="33"/>
  <c r="C1997" i="33"/>
  <c r="F1997" i="33"/>
  <c r="E1992" i="33"/>
  <c r="E1989" i="33"/>
  <c r="C1987" i="33"/>
  <c r="F1987" i="33"/>
  <c r="E1982" i="33"/>
  <c r="E1979" i="33"/>
  <c r="C1977" i="33"/>
  <c r="F1977" i="33"/>
  <c r="E1972" i="33"/>
  <c r="E1969" i="33"/>
  <c r="C1967" i="33"/>
  <c r="F1967" i="33"/>
  <c r="E1962" i="33"/>
  <c r="E1959" i="33"/>
  <c r="C1953" i="33"/>
  <c r="F1953" i="33"/>
  <c r="E1953" i="33"/>
  <c r="F1952" i="33"/>
  <c r="C1939" i="33"/>
  <c r="F1939" i="33"/>
  <c r="D1939" i="33"/>
  <c r="D1916" i="33"/>
  <c r="E1916" i="33"/>
  <c r="C1905" i="33"/>
  <c r="F1905" i="33"/>
  <c r="E1905" i="33"/>
  <c r="D1902" i="33"/>
  <c r="C1902" i="33"/>
  <c r="E1902" i="33"/>
  <c r="F1902" i="33"/>
  <c r="D1898" i="33"/>
  <c r="C1898" i="33"/>
  <c r="E1898" i="33"/>
  <c r="F1898" i="33"/>
  <c r="C1893" i="33"/>
  <c r="F1893" i="33"/>
  <c r="E1893" i="33"/>
  <c r="D1893" i="33"/>
  <c r="D1868" i="33"/>
  <c r="C1868" i="33"/>
  <c r="E1868" i="33"/>
  <c r="F1868" i="33"/>
  <c r="C1859" i="33"/>
  <c r="F1859" i="33"/>
  <c r="D1859" i="33"/>
  <c r="E1859" i="33"/>
  <c r="D1832" i="33"/>
  <c r="E1832" i="33"/>
  <c r="F1832" i="33"/>
  <c r="C1825" i="33"/>
  <c r="F1825" i="33"/>
  <c r="D1825" i="33"/>
  <c r="E1825" i="33"/>
  <c r="D1800" i="33"/>
  <c r="F1800" i="33"/>
  <c r="E1800" i="33"/>
  <c r="D1782" i="33"/>
  <c r="E1782" i="33"/>
  <c r="F1782" i="33"/>
  <c r="D1760" i="33"/>
  <c r="C1760" i="33"/>
  <c r="E1760" i="33"/>
  <c r="F1760" i="33"/>
  <c r="C1757" i="33"/>
  <c r="F1757" i="33"/>
  <c r="D1757" i="33"/>
  <c r="E1757" i="33"/>
  <c r="D1724" i="33"/>
  <c r="E1724" i="33"/>
  <c r="F1724" i="33"/>
  <c r="C1724" i="33"/>
  <c r="C1943" i="33"/>
  <c r="F1943" i="33"/>
  <c r="C1937" i="33"/>
  <c r="F1937" i="33"/>
  <c r="C1935" i="33"/>
  <c r="F1935" i="33"/>
  <c r="D1930" i="33"/>
  <c r="F1930" i="33"/>
  <c r="D1928" i="33"/>
  <c r="C1928" i="33"/>
  <c r="C1919" i="33"/>
  <c r="F1919" i="33"/>
  <c r="D1919" i="33"/>
  <c r="C1903" i="33"/>
  <c r="F1903" i="33"/>
  <c r="E1903" i="33"/>
  <c r="D1896" i="33"/>
  <c r="E1896" i="33"/>
  <c r="C1892" i="33"/>
  <c r="C1887" i="33"/>
  <c r="F1887" i="33"/>
  <c r="C1885" i="33"/>
  <c r="F1885" i="33"/>
  <c r="D1880" i="33"/>
  <c r="F1880" i="33"/>
  <c r="D1878" i="33"/>
  <c r="C1878" i="33"/>
  <c r="C1869" i="33"/>
  <c r="F1869" i="33"/>
  <c r="D1869" i="33"/>
  <c r="C1853" i="33"/>
  <c r="F1853" i="33"/>
  <c r="E1853" i="33"/>
  <c r="D1846" i="33"/>
  <c r="E1846" i="33"/>
  <c r="C1842" i="33"/>
  <c r="C1837" i="33"/>
  <c r="F1837" i="33"/>
  <c r="C1835" i="33"/>
  <c r="F1835" i="33"/>
  <c r="D1830" i="33"/>
  <c r="F1830" i="33"/>
  <c r="D1828" i="33"/>
  <c r="C1828" i="33"/>
  <c r="E1822" i="33"/>
  <c r="C1819" i="33"/>
  <c r="F1819" i="33"/>
  <c r="D1819" i="33"/>
  <c r="C1803" i="33"/>
  <c r="F1803" i="33"/>
  <c r="E1803" i="33"/>
  <c r="D1796" i="33"/>
  <c r="E1796" i="33"/>
  <c r="C1792" i="33"/>
  <c r="C1787" i="33"/>
  <c r="F1787" i="33"/>
  <c r="C1785" i="33"/>
  <c r="F1785" i="33"/>
  <c r="D1780" i="33"/>
  <c r="F1780" i="33"/>
  <c r="D1774" i="33"/>
  <c r="E1774" i="33"/>
  <c r="D1768" i="33"/>
  <c r="C1768" i="33"/>
  <c r="C1765" i="33"/>
  <c r="F1765" i="33"/>
  <c r="D1765" i="33"/>
  <c r="C1759" i="33"/>
  <c r="F1759" i="33"/>
  <c r="D1750" i="33"/>
  <c r="F1750" i="33"/>
  <c r="C1739" i="33"/>
  <c r="F1739" i="33"/>
  <c r="E1739" i="33"/>
  <c r="D1739" i="33"/>
  <c r="C1733" i="33"/>
  <c r="F1733" i="33"/>
  <c r="D1733" i="33"/>
  <c r="F1732" i="33"/>
  <c r="D1726" i="33"/>
  <c r="F1726" i="33"/>
  <c r="C1715" i="33"/>
  <c r="F1715" i="33"/>
  <c r="E1715" i="33"/>
  <c r="D1715" i="33"/>
  <c r="D1710" i="33"/>
  <c r="E1710" i="33"/>
  <c r="F1710" i="33"/>
  <c r="C1699" i="33"/>
  <c r="F1699" i="33"/>
  <c r="E1699" i="33"/>
  <c r="F1523" i="33"/>
  <c r="D1523" i="33"/>
  <c r="C1523" i="33"/>
  <c r="E1523" i="33"/>
  <c r="C1506" i="33"/>
  <c r="E1506" i="33"/>
  <c r="D1506" i="33"/>
  <c r="F1506" i="33"/>
  <c r="C1383" i="33"/>
  <c r="E1383" i="33"/>
  <c r="F1383" i="33"/>
  <c r="D1383" i="33"/>
  <c r="C1899" i="33"/>
  <c r="F1899" i="33"/>
  <c r="D1899" i="33"/>
  <c r="C1883" i="33"/>
  <c r="F1883" i="33"/>
  <c r="E1883" i="33"/>
  <c r="D1876" i="33"/>
  <c r="E1876" i="33"/>
  <c r="C1867" i="33"/>
  <c r="F1867" i="33"/>
  <c r="C1865" i="33"/>
  <c r="F1865" i="33"/>
  <c r="D1860" i="33"/>
  <c r="F1860" i="33"/>
  <c r="D1858" i="33"/>
  <c r="C1858" i="33"/>
  <c r="C1849" i="33"/>
  <c r="F1849" i="33"/>
  <c r="D1849" i="33"/>
  <c r="C1833" i="33"/>
  <c r="F1833" i="33"/>
  <c r="E1833" i="33"/>
  <c r="D1826" i="33"/>
  <c r="E1826" i="33"/>
  <c r="C1817" i="33"/>
  <c r="F1817" i="33"/>
  <c r="C1815" i="33"/>
  <c r="F1815" i="33"/>
  <c r="D1810" i="33"/>
  <c r="F1810" i="33"/>
  <c r="D1808" i="33"/>
  <c r="C1808" i="33"/>
  <c r="C1799" i="33"/>
  <c r="F1799" i="33"/>
  <c r="D1799" i="33"/>
  <c r="C1783" i="33"/>
  <c r="F1783" i="33"/>
  <c r="E1783" i="33"/>
  <c r="D1776" i="33"/>
  <c r="C1776" i="33"/>
  <c r="E1776" i="33"/>
  <c r="C1771" i="33"/>
  <c r="F1771" i="33"/>
  <c r="E1771" i="33"/>
  <c r="C1767" i="33"/>
  <c r="F1767" i="33"/>
  <c r="D1767" i="33"/>
  <c r="D1756" i="33"/>
  <c r="E1756" i="33"/>
  <c r="C1756" i="33"/>
  <c r="D1752" i="33"/>
  <c r="C1752" i="33"/>
  <c r="F1752" i="33"/>
  <c r="C1741" i="33"/>
  <c r="F1741" i="33"/>
  <c r="D1741" i="33"/>
  <c r="E1741" i="33"/>
  <c r="C1735" i="33"/>
  <c r="F1735" i="33"/>
  <c r="D1696" i="33"/>
  <c r="C1696" i="33"/>
  <c r="E1696" i="33"/>
  <c r="F1696" i="33"/>
  <c r="D1688" i="33"/>
  <c r="C1688" i="33"/>
  <c r="E1688" i="33"/>
  <c r="F1643" i="33"/>
  <c r="D1643" i="33"/>
  <c r="C1643" i="33"/>
  <c r="E1643" i="33"/>
  <c r="C1626" i="33"/>
  <c r="E1626" i="33"/>
  <c r="D1626" i="33"/>
  <c r="F1626" i="33"/>
  <c r="C1951" i="33"/>
  <c r="F1951" i="33"/>
  <c r="E1946" i="33"/>
  <c r="E1943" i="33"/>
  <c r="C1941" i="33"/>
  <c r="F1941" i="33"/>
  <c r="D1938" i="33"/>
  <c r="C1938" i="33"/>
  <c r="E1937" i="33"/>
  <c r="E1930" i="33"/>
  <c r="C1929" i="33"/>
  <c r="F1929" i="33"/>
  <c r="D1929" i="33"/>
  <c r="F1928" i="33"/>
  <c r="C1913" i="33"/>
  <c r="F1913" i="33"/>
  <c r="E1913" i="33"/>
  <c r="F1912" i="33"/>
  <c r="D1906" i="33"/>
  <c r="E1906" i="33"/>
  <c r="C1897" i="33"/>
  <c r="F1897" i="33"/>
  <c r="F1896" i="33"/>
  <c r="C1895" i="33"/>
  <c r="F1895" i="33"/>
  <c r="D1890" i="33"/>
  <c r="F1890" i="33"/>
  <c r="D1888" i="33"/>
  <c r="C1888" i="33"/>
  <c r="E1887" i="33"/>
  <c r="E1880" i="33"/>
  <c r="C1879" i="33"/>
  <c r="F1879" i="33"/>
  <c r="D1879" i="33"/>
  <c r="F1878" i="33"/>
  <c r="C1863" i="33"/>
  <c r="F1863" i="33"/>
  <c r="E1863" i="33"/>
  <c r="F1862" i="33"/>
  <c r="D1856" i="33"/>
  <c r="E1856" i="33"/>
  <c r="C1847" i="33"/>
  <c r="F1847" i="33"/>
  <c r="F1846" i="33"/>
  <c r="C1845" i="33"/>
  <c r="F1845" i="33"/>
  <c r="D1840" i="33"/>
  <c r="F1840" i="33"/>
  <c r="D1838" i="33"/>
  <c r="C1838" i="33"/>
  <c r="E1837" i="33"/>
  <c r="C1829" i="33"/>
  <c r="F1829" i="33"/>
  <c r="D1829" i="33"/>
  <c r="C1813" i="33"/>
  <c r="F1813" i="33"/>
  <c r="E1813" i="33"/>
  <c r="F1812" i="33"/>
  <c r="D1806" i="33"/>
  <c r="E1806" i="33"/>
  <c r="C1797" i="33"/>
  <c r="F1797" i="33"/>
  <c r="F1796" i="33"/>
  <c r="C1795" i="33"/>
  <c r="F1795" i="33"/>
  <c r="D1790" i="33"/>
  <c r="F1790" i="33"/>
  <c r="D1788" i="33"/>
  <c r="C1788" i="33"/>
  <c r="E1787" i="33"/>
  <c r="C1779" i="33"/>
  <c r="F1779" i="33"/>
  <c r="D1779" i="33"/>
  <c r="C1773" i="33"/>
  <c r="F1773" i="33"/>
  <c r="D1773" i="33"/>
  <c r="F1768" i="33"/>
  <c r="D1758" i="33"/>
  <c r="C1758" i="33"/>
  <c r="C1743" i="33"/>
  <c r="F1743" i="33"/>
  <c r="E1743" i="33"/>
  <c r="D1732" i="33"/>
  <c r="E1732" i="33"/>
  <c r="D1728" i="33"/>
  <c r="C1728" i="33"/>
  <c r="F1728" i="33"/>
  <c r="C1717" i="33"/>
  <c r="F1717" i="33"/>
  <c r="D1717" i="33"/>
  <c r="E1717" i="33"/>
  <c r="D1712" i="33"/>
  <c r="C1712" i="33"/>
  <c r="E1712" i="33"/>
  <c r="F1712" i="33"/>
  <c r="C1695" i="33"/>
  <c r="F1695" i="33"/>
  <c r="E1695" i="33"/>
  <c r="D1684" i="33"/>
  <c r="E1684" i="33"/>
  <c r="C1684" i="33"/>
  <c r="F1684" i="33"/>
  <c r="F1595" i="33"/>
  <c r="D1595" i="33"/>
  <c r="C1595" i="33"/>
  <c r="E1595" i="33"/>
  <c r="C1578" i="33"/>
  <c r="E1578" i="33"/>
  <c r="D1578" i="33"/>
  <c r="F1578" i="33"/>
  <c r="F1349" i="33"/>
  <c r="C1349" i="33"/>
  <c r="E1349" i="33"/>
  <c r="D1349" i="33"/>
  <c r="C1931" i="33"/>
  <c r="F1931" i="33"/>
  <c r="C1921" i="33"/>
  <c r="F1921" i="33"/>
  <c r="C1911" i="33"/>
  <c r="F1911" i="33"/>
  <c r="C1901" i="33"/>
  <c r="F1901" i="33"/>
  <c r="C1891" i="33"/>
  <c r="F1891" i="33"/>
  <c r="C1881" i="33"/>
  <c r="F1881" i="33"/>
  <c r="C1871" i="33"/>
  <c r="F1871" i="33"/>
  <c r="C1861" i="33"/>
  <c r="F1861" i="33"/>
  <c r="C1851" i="33"/>
  <c r="F1851" i="33"/>
  <c r="C1841" i="33"/>
  <c r="F1841" i="33"/>
  <c r="C1831" i="33"/>
  <c r="F1831" i="33"/>
  <c r="C1821" i="33"/>
  <c r="F1821" i="33"/>
  <c r="C1811" i="33"/>
  <c r="F1811" i="33"/>
  <c r="C1801" i="33"/>
  <c r="F1801" i="33"/>
  <c r="C1791" i="33"/>
  <c r="F1791" i="33"/>
  <c r="C1781" i="33"/>
  <c r="F1781" i="33"/>
  <c r="C1751" i="33"/>
  <c r="F1751" i="33"/>
  <c r="C1749" i="33"/>
  <c r="F1749" i="33"/>
  <c r="D1749" i="33"/>
  <c r="C1747" i="33"/>
  <c r="F1747" i="33"/>
  <c r="E1747" i="33"/>
  <c r="D1744" i="33"/>
  <c r="C1744" i="33"/>
  <c r="D1740" i="33"/>
  <c r="E1740" i="33"/>
  <c r="C1718" i="33"/>
  <c r="C1711" i="33"/>
  <c r="F1711" i="33"/>
  <c r="C1709" i="33"/>
  <c r="F1709" i="33"/>
  <c r="D1709" i="33"/>
  <c r="C1707" i="33"/>
  <c r="F1707" i="33"/>
  <c r="E1707" i="33"/>
  <c r="D1704" i="33"/>
  <c r="C1704" i="33"/>
  <c r="D1692" i="33"/>
  <c r="E1692" i="33"/>
  <c r="C1692" i="33"/>
  <c r="C1687" i="33"/>
  <c r="F1687" i="33"/>
  <c r="E1687" i="33"/>
  <c r="C1674" i="33"/>
  <c r="E1674" i="33"/>
  <c r="D1674" i="33"/>
  <c r="F1674" i="33"/>
  <c r="F1571" i="33"/>
  <c r="D1571" i="33"/>
  <c r="C1571" i="33"/>
  <c r="E1571" i="33"/>
  <c r="C1554" i="33"/>
  <c r="E1554" i="33"/>
  <c r="D1554" i="33"/>
  <c r="F1554" i="33"/>
  <c r="F1465" i="33"/>
  <c r="D1465" i="33"/>
  <c r="C1465" i="33"/>
  <c r="E1465" i="33"/>
  <c r="C1463" i="33"/>
  <c r="E1463" i="33"/>
  <c r="D1463" i="33"/>
  <c r="F1463" i="33"/>
  <c r="F1453" i="33"/>
  <c r="C1453" i="33"/>
  <c r="E1453" i="33"/>
  <c r="D1453" i="33"/>
  <c r="F1447" i="33"/>
  <c r="D1447" i="33"/>
  <c r="C1447" i="33"/>
  <c r="E1447" i="33"/>
  <c r="C1368" i="33"/>
  <c r="E1368" i="33"/>
  <c r="D1368" i="33"/>
  <c r="F1368" i="33"/>
  <c r="C1727" i="33"/>
  <c r="F1727" i="33"/>
  <c r="C1725" i="33"/>
  <c r="F1725" i="33"/>
  <c r="D1725" i="33"/>
  <c r="C1723" i="33"/>
  <c r="F1723" i="33"/>
  <c r="E1723" i="33"/>
  <c r="D1720" i="33"/>
  <c r="C1720" i="33"/>
  <c r="D1716" i="33"/>
  <c r="E1716" i="33"/>
  <c r="C1703" i="33"/>
  <c r="F1703" i="33"/>
  <c r="E1703" i="33"/>
  <c r="C1691" i="33"/>
  <c r="F1691" i="33"/>
  <c r="E1691" i="33"/>
  <c r="F1679" i="33"/>
  <c r="D1679" i="33"/>
  <c r="C1679" i="33"/>
  <c r="F1619" i="33"/>
  <c r="D1619" i="33"/>
  <c r="C1619" i="33"/>
  <c r="E1619" i="33"/>
  <c r="C1602" i="33"/>
  <c r="E1602" i="33"/>
  <c r="D1602" i="33"/>
  <c r="F1602" i="33"/>
  <c r="F1499" i="33"/>
  <c r="D1499" i="33"/>
  <c r="C1499" i="33"/>
  <c r="E1499" i="33"/>
  <c r="C1442" i="33"/>
  <c r="E1442" i="33"/>
  <c r="D1442" i="33"/>
  <c r="F1442" i="33"/>
  <c r="C1400" i="33"/>
  <c r="E1400" i="33"/>
  <c r="D1400" i="33"/>
  <c r="F1400" i="33"/>
  <c r="F1667" i="33"/>
  <c r="D1667" i="33"/>
  <c r="C1667" i="33"/>
  <c r="E1667" i="33"/>
  <c r="C1650" i="33"/>
  <c r="E1650" i="33"/>
  <c r="D1650" i="33"/>
  <c r="F1650" i="33"/>
  <c r="F1547" i="33"/>
  <c r="D1547" i="33"/>
  <c r="C1547" i="33"/>
  <c r="E1547" i="33"/>
  <c r="C1530" i="33"/>
  <c r="E1530" i="33"/>
  <c r="D1530" i="33"/>
  <c r="F1530" i="33"/>
  <c r="D1492" i="33"/>
  <c r="E1492" i="33"/>
  <c r="C1492" i="33"/>
  <c r="F1492" i="33"/>
  <c r="F1444" i="33"/>
  <c r="C1444" i="33"/>
  <c r="D1444" i="33"/>
  <c r="E1444" i="33"/>
  <c r="C1415" i="33"/>
  <c r="E1415" i="33"/>
  <c r="F1415" i="33"/>
  <c r="D1415" i="33"/>
  <c r="C1701" i="33"/>
  <c r="F1701" i="33"/>
  <c r="C1693" i="33"/>
  <c r="F1693" i="33"/>
  <c r="C1685" i="33"/>
  <c r="F1685" i="33"/>
  <c r="C1668" i="33"/>
  <c r="E1668" i="33"/>
  <c r="D1668" i="33"/>
  <c r="F1661" i="33"/>
  <c r="D1661" i="33"/>
  <c r="C1644" i="33"/>
  <c r="E1644" i="33"/>
  <c r="D1644" i="33"/>
  <c r="F1637" i="33"/>
  <c r="D1637" i="33"/>
  <c r="C1620" i="33"/>
  <c r="E1620" i="33"/>
  <c r="D1620" i="33"/>
  <c r="F1613" i="33"/>
  <c r="D1613" i="33"/>
  <c r="C1596" i="33"/>
  <c r="E1596" i="33"/>
  <c r="D1596" i="33"/>
  <c r="F1589" i="33"/>
  <c r="D1589" i="33"/>
  <c r="C1572" i="33"/>
  <c r="E1572" i="33"/>
  <c r="D1572" i="33"/>
  <c r="F1565" i="33"/>
  <c r="D1565" i="33"/>
  <c r="C1548" i="33"/>
  <c r="E1548" i="33"/>
  <c r="D1548" i="33"/>
  <c r="F1541" i="33"/>
  <c r="D1541" i="33"/>
  <c r="C1524" i="33"/>
  <c r="E1524" i="33"/>
  <c r="D1524" i="33"/>
  <c r="F1517" i="33"/>
  <c r="D1517" i="33"/>
  <c r="C1500" i="33"/>
  <c r="E1500" i="33"/>
  <c r="D1500" i="33"/>
  <c r="F1493" i="33"/>
  <c r="D1493" i="33"/>
  <c r="C1490" i="33"/>
  <c r="E1490" i="33"/>
  <c r="D1490" i="33"/>
  <c r="C1460" i="33"/>
  <c r="E1460" i="33"/>
  <c r="D1460" i="33"/>
  <c r="F1456" i="33"/>
  <c r="D1456" i="33"/>
  <c r="E1456" i="33"/>
  <c r="F1429" i="33"/>
  <c r="D1429" i="33"/>
  <c r="C1429" i="33"/>
  <c r="C1427" i="33"/>
  <c r="E1427" i="33"/>
  <c r="D1427" i="33"/>
  <c r="F1427" i="33"/>
  <c r="F1417" i="33"/>
  <c r="C1417" i="33"/>
  <c r="E1417" i="33"/>
  <c r="F1411" i="33"/>
  <c r="D1411" i="33"/>
  <c r="F1408" i="33"/>
  <c r="C1408" i="33"/>
  <c r="C1406" i="33"/>
  <c r="E1406" i="33"/>
  <c r="C1356" i="33"/>
  <c r="E1356" i="33"/>
  <c r="F1356" i="33"/>
  <c r="D1356" i="33"/>
  <c r="F1340" i="33"/>
  <c r="C1340" i="33"/>
  <c r="E1340" i="33"/>
  <c r="D1340" i="33"/>
  <c r="F1331" i="33"/>
  <c r="C1331" i="33"/>
  <c r="E1331" i="33"/>
  <c r="D1331" i="33"/>
  <c r="F1322" i="33"/>
  <c r="C1322" i="33"/>
  <c r="E1322" i="33"/>
  <c r="D1322" i="33"/>
  <c r="C1662" i="33"/>
  <c r="E1662" i="33"/>
  <c r="D1662" i="33"/>
  <c r="F1655" i="33"/>
  <c r="D1655" i="33"/>
  <c r="C1638" i="33"/>
  <c r="E1638" i="33"/>
  <c r="D1638" i="33"/>
  <c r="F1631" i="33"/>
  <c r="D1631" i="33"/>
  <c r="C1614" i="33"/>
  <c r="E1614" i="33"/>
  <c r="D1614" i="33"/>
  <c r="F1607" i="33"/>
  <c r="D1607" i="33"/>
  <c r="C1590" i="33"/>
  <c r="E1590" i="33"/>
  <c r="D1590" i="33"/>
  <c r="F1583" i="33"/>
  <c r="D1583" i="33"/>
  <c r="C1566" i="33"/>
  <c r="E1566" i="33"/>
  <c r="D1566" i="33"/>
  <c r="F1559" i="33"/>
  <c r="D1559" i="33"/>
  <c r="C1542" i="33"/>
  <c r="E1542" i="33"/>
  <c r="D1542" i="33"/>
  <c r="F1535" i="33"/>
  <c r="D1535" i="33"/>
  <c r="C1518" i="33"/>
  <c r="E1518" i="33"/>
  <c r="D1518" i="33"/>
  <c r="F1511" i="33"/>
  <c r="D1511" i="33"/>
  <c r="C1494" i="33"/>
  <c r="E1494" i="33"/>
  <c r="D1494" i="33"/>
  <c r="C1487" i="33"/>
  <c r="E1487" i="33"/>
  <c r="F1487" i="33"/>
  <c r="C1472" i="33"/>
  <c r="E1472" i="33"/>
  <c r="D1472" i="33"/>
  <c r="F1462" i="33"/>
  <c r="C1462" i="33"/>
  <c r="D1462" i="33"/>
  <c r="C1454" i="33"/>
  <c r="E1454" i="33"/>
  <c r="D1454" i="33"/>
  <c r="C1424" i="33"/>
  <c r="E1424" i="33"/>
  <c r="D1424" i="33"/>
  <c r="F1420" i="33"/>
  <c r="D1420" i="33"/>
  <c r="E1420" i="33"/>
  <c r="F1393" i="33"/>
  <c r="D1393" i="33"/>
  <c r="C1393" i="33"/>
  <c r="F1385" i="33"/>
  <c r="C1385" i="33"/>
  <c r="D1385" i="33"/>
  <c r="F1379" i="33"/>
  <c r="D1379" i="33"/>
  <c r="E1379" i="33"/>
  <c r="C1377" i="33"/>
  <c r="E1377" i="33"/>
  <c r="D1377" i="33"/>
  <c r="C1777" i="33"/>
  <c r="F1777" i="33"/>
  <c r="C1769" i="33"/>
  <c r="F1769" i="33"/>
  <c r="C1761" i="33"/>
  <c r="F1761" i="33"/>
  <c r="C1753" i="33"/>
  <c r="F1753" i="33"/>
  <c r="C1745" i="33"/>
  <c r="F1745" i="33"/>
  <c r="C1737" i="33"/>
  <c r="F1737" i="33"/>
  <c r="C1729" i="33"/>
  <c r="F1729" i="33"/>
  <c r="C1721" i="33"/>
  <c r="F1721" i="33"/>
  <c r="C1713" i="33"/>
  <c r="F1713" i="33"/>
  <c r="C1705" i="33"/>
  <c r="F1705" i="33"/>
  <c r="D1701" i="33"/>
  <c r="C1697" i="33"/>
  <c r="F1697" i="33"/>
  <c r="D1693" i="33"/>
  <c r="C1689" i="33"/>
  <c r="F1689" i="33"/>
  <c r="D1685" i="33"/>
  <c r="C1680" i="33"/>
  <c r="E1680" i="33"/>
  <c r="D1680" i="33"/>
  <c r="F1673" i="33"/>
  <c r="D1673" i="33"/>
  <c r="F1668" i="33"/>
  <c r="E1661" i="33"/>
  <c r="C1656" i="33"/>
  <c r="E1656" i="33"/>
  <c r="D1656" i="33"/>
  <c r="F1649" i="33"/>
  <c r="D1649" i="33"/>
  <c r="F1644" i="33"/>
  <c r="E1637" i="33"/>
  <c r="C1632" i="33"/>
  <c r="E1632" i="33"/>
  <c r="D1632" i="33"/>
  <c r="F1625" i="33"/>
  <c r="D1625" i="33"/>
  <c r="F1620" i="33"/>
  <c r="E1613" i="33"/>
  <c r="C1608" i="33"/>
  <c r="E1608" i="33"/>
  <c r="D1608" i="33"/>
  <c r="F1601" i="33"/>
  <c r="D1601" i="33"/>
  <c r="F1596" i="33"/>
  <c r="E1589" i="33"/>
  <c r="C1584" i="33"/>
  <c r="E1584" i="33"/>
  <c r="D1584" i="33"/>
  <c r="F1577" i="33"/>
  <c r="D1577" i="33"/>
  <c r="F1572" i="33"/>
  <c r="E1565" i="33"/>
  <c r="C1560" i="33"/>
  <c r="E1560" i="33"/>
  <c r="D1560" i="33"/>
  <c r="F1553" i="33"/>
  <c r="D1553" i="33"/>
  <c r="F1548" i="33"/>
  <c r="E1541" i="33"/>
  <c r="C1536" i="33"/>
  <c r="E1536" i="33"/>
  <c r="D1536" i="33"/>
  <c r="F1529" i="33"/>
  <c r="D1529" i="33"/>
  <c r="F1524" i="33"/>
  <c r="E1517" i="33"/>
  <c r="C1512" i="33"/>
  <c r="E1512" i="33"/>
  <c r="D1512" i="33"/>
  <c r="F1505" i="33"/>
  <c r="D1505" i="33"/>
  <c r="F1500" i="33"/>
  <c r="E1493" i="33"/>
  <c r="F1489" i="33"/>
  <c r="C1489" i="33"/>
  <c r="E1489" i="33"/>
  <c r="F1483" i="33"/>
  <c r="D1483" i="33"/>
  <c r="F1480" i="33"/>
  <c r="C1480" i="33"/>
  <c r="C1478" i="33"/>
  <c r="E1478" i="33"/>
  <c r="C1451" i="33"/>
  <c r="E1451" i="33"/>
  <c r="F1451" i="33"/>
  <c r="C1436" i="33"/>
  <c r="E1436" i="33"/>
  <c r="D1436" i="33"/>
  <c r="F1426" i="33"/>
  <c r="C1426" i="33"/>
  <c r="D1426" i="33"/>
  <c r="C1418" i="33"/>
  <c r="E1418" i="33"/>
  <c r="D1418" i="33"/>
  <c r="E1411" i="33"/>
  <c r="E1408" i="33"/>
  <c r="F1406" i="33"/>
  <c r="F1376" i="33"/>
  <c r="C1376" i="33"/>
  <c r="E1376" i="33"/>
  <c r="D1376" i="33"/>
  <c r="F1358" i="33"/>
  <c r="C1358" i="33"/>
  <c r="D1358" i="33"/>
  <c r="F1352" i="33"/>
  <c r="D1352" i="33"/>
  <c r="E1352" i="33"/>
  <c r="C1350" i="33"/>
  <c r="E1350" i="33"/>
  <c r="D1350" i="33"/>
  <c r="C1677" i="33"/>
  <c r="E1677" i="33"/>
  <c r="C1671" i="33"/>
  <c r="E1671" i="33"/>
  <c r="C1665" i="33"/>
  <c r="E1665" i="33"/>
  <c r="C1659" i="33"/>
  <c r="E1659" i="33"/>
  <c r="C1653" i="33"/>
  <c r="E1653" i="33"/>
  <c r="C1647" i="33"/>
  <c r="E1647" i="33"/>
  <c r="C1641" i="33"/>
  <c r="E1641" i="33"/>
  <c r="C1635" i="33"/>
  <c r="E1635" i="33"/>
  <c r="C1629" i="33"/>
  <c r="E1629" i="33"/>
  <c r="C1623" i="33"/>
  <c r="E1623" i="33"/>
  <c r="C1617" i="33"/>
  <c r="E1617" i="33"/>
  <c r="C1611" i="33"/>
  <c r="E1611" i="33"/>
  <c r="C1605" i="33"/>
  <c r="E1605" i="33"/>
  <c r="C1599" i="33"/>
  <c r="E1599" i="33"/>
  <c r="C1593" i="33"/>
  <c r="E1593" i="33"/>
  <c r="C1587" i="33"/>
  <c r="E1587" i="33"/>
  <c r="C1581" i="33"/>
  <c r="E1581" i="33"/>
  <c r="C1575" i="33"/>
  <c r="E1575" i="33"/>
  <c r="C1569" i="33"/>
  <c r="E1569" i="33"/>
  <c r="C1563" i="33"/>
  <c r="E1563" i="33"/>
  <c r="C1557" i="33"/>
  <c r="E1557" i="33"/>
  <c r="C1551" i="33"/>
  <c r="E1551" i="33"/>
  <c r="C1545" i="33"/>
  <c r="E1545" i="33"/>
  <c r="C1539" i="33"/>
  <c r="E1539" i="33"/>
  <c r="C1533" i="33"/>
  <c r="E1533" i="33"/>
  <c r="C1527" i="33"/>
  <c r="E1527" i="33"/>
  <c r="C1521" i="33"/>
  <c r="E1521" i="33"/>
  <c r="C1515" i="33"/>
  <c r="E1515" i="33"/>
  <c r="C1509" i="33"/>
  <c r="E1509" i="33"/>
  <c r="C1503" i="33"/>
  <c r="E1503" i="33"/>
  <c r="C1497" i="33"/>
  <c r="E1497" i="33"/>
  <c r="C1481" i="33"/>
  <c r="E1481" i="33"/>
  <c r="D1481" i="33"/>
  <c r="F1474" i="33"/>
  <c r="D1474" i="33"/>
  <c r="F1471" i="33"/>
  <c r="C1471" i="33"/>
  <c r="C1469" i="33"/>
  <c r="E1469" i="33"/>
  <c r="C1445" i="33"/>
  <c r="E1445" i="33"/>
  <c r="D1445" i="33"/>
  <c r="F1438" i="33"/>
  <c r="D1438" i="33"/>
  <c r="F1435" i="33"/>
  <c r="C1435" i="33"/>
  <c r="C1433" i="33"/>
  <c r="E1433" i="33"/>
  <c r="C1409" i="33"/>
  <c r="E1409" i="33"/>
  <c r="D1409" i="33"/>
  <c r="F1402" i="33"/>
  <c r="D1402" i="33"/>
  <c r="F1399" i="33"/>
  <c r="C1399" i="33"/>
  <c r="C1397" i="33"/>
  <c r="E1397" i="33"/>
  <c r="F1388" i="33"/>
  <c r="D1388" i="33"/>
  <c r="C1388" i="33"/>
  <c r="C1365" i="33"/>
  <c r="E1365" i="33"/>
  <c r="D1365" i="33"/>
  <c r="F1361" i="33"/>
  <c r="D1361" i="33"/>
  <c r="C1361" i="33"/>
  <c r="F1334" i="33"/>
  <c r="C1334" i="33"/>
  <c r="E1334" i="33"/>
  <c r="D1334" i="33"/>
  <c r="F1325" i="33"/>
  <c r="C1325" i="33"/>
  <c r="E1325" i="33"/>
  <c r="D1325" i="33"/>
  <c r="C1484" i="33"/>
  <c r="E1484" i="33"/>
  <c r="C1475" i="33"/>
  <c r="E1475" i="33"/>
  <c r="C1466" i="33"/>
  <c r="E1466" i="33"/>
  <c r="C1457" i="33"/>
  <c r="E1457" i="33"/>
  <c r="C1448" i="33"/>
  <c r="E1448" i="33"/>
  <c r="C1439" i="33"/>
  <c r="E1439" i="33"/>
  <c r="C1430" i="33"/>
  <c r="E1430" i="33"/>
  <c r="C1421" i="33"/>
  <c r="E1421" i="33"/>
  <c r="C1412" i="33"/>
  <c r="E1412" i="33"/>
  <c r="C1403" i="33"/>
  <c r="E1403" i="33"/>
  <c r="C1394" i="33"/>
  <c r="E1394" i="33"/>
  <c r="C1386" i="33"/>
  <c r="E1386" i="33"/>
  <c r="D1386" i="33"/>
  <c r="C1374" i="33"/>
  <c r="E1374" i="33"/>
  <c r="F1370" i="33"/>
  <c r="D1370" i="33"/>
  <c r="F1367" i="33"/>
  <c r="C1367" i="33"/>
  <c r="C1359" i="33"/>
  <c r="E1359" i="33"/>
  <c r="D1359" i="33"/>
  <c r="C1347" i="33"/>
  <c r="E1347" i="33"/>
  <c r="F1343" i="33"/>
  <c r="D1343" i="33"/>
  <c r="F1337" i="33"/>
  <c r="C1337" i="33"/>
  <c r="E1337" i="33"/>
  <c r="D1337" i="33"/>
  <c r="F1328" i="33"/>
  <c r="C1328" i="33"/>
  <c r="E1328" i="33"/>
  <c r="D1328" i="33"/>
  <c r="C1389" i="33"/>
  <c r="E1389" i="33"/>
  <c r="C1380" i="33"/>
  <c r="E1380" i="33"/>
  <c r="C1371" i="33"/>
  <c r="E1371" i="33"/>
  <c r="C1362" i="33"/>
  <c r="E1362" i="33"/>
  <c r="C1353" i="33"/>
  <c r="E1353" i="33"/>
  <c r="C1344" i="33"/>
  <c r="E1344" i="33"/>
  <c r="E1319" i="33"/>
  <c r="F1318" i="33"/>
  <c r="E1316" i="33"/>
  <c r="F1315" i="33"/>
  <c r="E1313" i="33"/>
  <c r="F1312" i="33"/>
  <c r="E1310" i="33"/>
  <c r="F1309" i="33"/>
  <c r="E1307" i="33"/>
  <c r="F1306" i="33"/>
  <c r="E1304" i="33"/>
  <c r="F1303" i="33"/>
  <c r="E1318" i="33"/>
  <c r="E1315" i="33"/>
  <c r="E1312" i="33"/>
  <c r="E1309" i="33"/>
  <c r="E1306" i="33"/>
  <c r="E1303" i="33"/>
  <c r="C169" i="33"/>
  <c r="F169" i="33"/>
  <c r="C166" i="33"/>
  <c r="F166" i="33"/>
  <c r="C165" i="33"/>
  <c r="F165" i="33"/>
  <c r="D165" i="33"/>
  <c r="C164" i="33"/>
  <c r="F164" i="33"/>
  <c r="D164" i="33"/>
  <c r="C163" i="33"/>
  <c r="F163" i="33"/>
  <c r="D163" i="33"/>
  <c r="C162" i="33"/>
  <c r="F162" i="33"/>
  <c r="D162" i="33"/>
  <c r="C161" i="33"/>
  <c r="F161" i="33"/>
  <c r="D161" i="33"/>
  <c r="C160" i="33"/>
  <c r="F160" i="33"/>
  <c r="D160" i="33"/>
  <c r="C159" i="33"/>
  <c r="F159" i="33"/>
  <c r="D159" i="33"/>
  <c r="C158" i="33"/>
  <c r="F158" i="33"/>
  <c r="D158" i="33"/>
  <c r="C157" i="33"/>
  <c r="F157" i="33"/>
  <c r="D157" i="33"/>
  <c r="C156" i="33"/>
  <c r="F156" i="33"/>
  <c r="D156" i="33"/>
  <c r="C155" i="33"/>
  <c r="F155" i="33"/>
  <c r="D155" i="33"/>
  <c r="C154" i="33"/>
  <c r="F154" i="33"/>
  <c r="D154" i="33"/>
  <c r="C153" i="33"/>
  <c r="F153" i="33"/>
  <c r="D153" i="33"/>
  <c r="C152" i="33"/>
  <c r="F152" i="33"/>
  <c r="D152" i="33"/>
  <c r="C151" i="33"/>
  <c r="F151" i="33"/>
  <c r="D151" i="33"/>
  <c r="C150" i="33"/>
  <c r="F150" i="33"/>
  <c r="D150" i="33"/>
  <c r="C149" i="33"/>
  <c r="F149" i="33"/>
  <c r="D149" i="33"/>
  <c r="C148" i="33"/>
  <c r="F148" i="33"/>
  <c r="D148" i="33"/>
  <c r="C147" i="33"/>
  <c r="F147" i="33"/>
  <c r="D147" i="33"/>
  <c r="C146" i="33"/>
  <c r="F146" i="33"/>
  <c r="D146" i="33"/>
  <c r="C145" i="33"/>
  <c r="F145" i="33"/>
  <c r="D145" i="33"/>
  <c r="C144" i="33"/>
  <c r="F144" i="33"/>
  <c r="D144" i="33"/>
  <c r="C143" i="33"/>
  <c r="F143" i="33"/>
  <c r="D143" i="33"/>
  <c r="C142" i="33"/>
  <c r="F142" i="33"/>
  <c r="D142" i="33"/>
  <c r="C141" i="33"/>
  <c r="F141" i="33"/>
  <c r="D141" i="33"/>
  <c r="C140" i="33"/>
  <c r="F140" i="33"/>
  <c r="D140" i="33"/>
  <c r="C139" i="33"/>
  <c r="F139" i="33"/>
  <c r="D139" i="33"/>
  <c r="C138" i="33"/>
  <c r="F138" i="33"/>
  <c r="D138" i="33"/>
  <c r="C137" i="33"/>
  <c r="F137" i="33"/>
  <c r="D137" i="33"/>
  <c r="C136" i="33"/>
  <c r="F136" i="33"/>
  <c r="D136" i="33"/>
  <c r="C135" i="33"/>
  <c r="F135" i="33"/>
  <c r="D135" i="33"/>
  <c r="C134" i="33"/>
  <c r="F134" i="33"/>
  <c r="D134" i="33"/>
  <c r="C133" i="33"/>
  <c r="F133" i="33"/>
  <c r="D133" i="33"/>
  <c r="C181" i="33"/>
  <c r="F181" i="33"/>
  <c r="C186" i="33"/>
  <c r="F186" i="33"/>
  <c r="C183" i="33"/>
  <c r="F183" i="33"/>
  <c r="C180" i="33"/>
  <c r="F180" i="33"/>
  <c r="C177" i="33"/>
  <c r="F177" i="33"/>
  <c r="C174" i="33"/>
  <c r="F174" i="33"/>
  <c r="E169" i="33"/>
  <c r="C168" i="33"/>
  <c r="F168" i="33"/>
  <c r="E166" i="33"/>
  <c r="C193" i="33"/>
  <c r="F193" i="33"/>
  <c r="C190" i="33"/>
  <c r="F190" i="33"/>
  <c r="C187" i="33"/>
  <c r="F187" i="33"/>
  <c r="C184" i="33"/>
  <c r="F184" i="33"/>
  <c r="C178" i="33"/>
  <c r="F178" i="33"/>
  <c r="C175" i="33"/>
  <c r="C19" i="38" s="1"/>
  <c r="F175" i="33"/>
  <c r="C172" i="33"/>
  <c r="F172" i="33"/>
  <c r="E193" i="33"/>
  <c r="C192" i="33"/>
  <c r="F192" i="33"/>
  <c r="E190" i="33"/>
  <c r="C189" i="33"/>
  <c r="F189" i="33"/>
  <c r="E184" i="33"/>
  <c r="E181" i="33"/>
  <c r="E175" i="33"/>
  <c r="F19" i="38" s="1"/>
  <c r="E172" i="33"/>
  <c r="C171" i="33"/>
  <c r="F171" i="33"/>
  <c r="D193" i="33"/>
  <c r="E192" i="33"/>
  <c r="C191" i="33"/>
  <c r="F191" i="33"/>
  <c r="D190" i="33"/>
  <c r="E189" i="33"/>
  <c r="C188" i="33"/>
  <c r="F188" i="33"/>
  <c r="D187" i="33"/>
  <c r="E186" i="33"/>
  <c r="C185" i="33"/>
  <c r="F185" i="33"/>
  <c r="D184" i="33"/>
  <c r="E183" i="33"/>
  <c r="C182" i="33"/>
  <c r="F182" i="33"/>
  <c r="D181" i="33"/>
  <c r="E180" i="33"/>
  <c r="C179" i="33"/>
  <c r="F179" i="33"/>
  <c r="D178" i="33"/>
  <c r="E177" i="33"/>
  <c r="C176" i="33"/>
  <c r="C18" i="38" s="1"/>
  <c r="F176" i="33"/>
  <c r="D175" i="33"/>
  <c r="E19" i="38" s="1"/>
  <c r="I19" i="38" s="1"/>
  <c r="E174" i="33"/>
  <c r="C173" i="33"/>
  <c r="F173" i="33"/>
  <c r="D172" i="33"/>
  <c r="E171" i="33"/>
  <c r="C170" i="33"/>
  <c r="F170" i="33"/>
  <c r="D169" i="33"/>
  <c r="E168" i="33"/>
  <c r="C167" i="33"/>
  <c r="F167" i="33"/>
  <c r="D166" i="33"/>
  <c r="E165" i="33"/>
  <c r="E164" i="33"/>
  <c r="E163" i="33"/>
  <c r="E162" i="33"/>
  <c r="E161" i="33"/>
  <c r="E160" i="33"/>
  <c r="E159" i="33"/>
  <c r="E158" i="33"/>
  <c r="E157" i="33"/>
  <c r="E156" i="33"/>
  <c r="E155" i="33"/>
  <c r="E154" i="33"/>
  <c r="E153" i="33"/>
  <c r="E152" i="33"/>
  <c r="E151" i="33"/>
  <c r="E150" i="33"/>
  <c r="E149" i="33"/>
  <c r="E148" i="33"/>
  <c r="E147" i="33"/>
  <c r="E146" i="33"/>
  <c r="E145" i="33"/>
  <c r="E144" i="33"/>
  <c r="E143" i="33"/>
  <c r="E142" i="33"/>
  <c r="E141" i="33"/>
  <c r="E140" i="33"/>
  <c r="E139" i="33"/>
  <c r="E138" i="33"/>
  <c r="E137" i="33"/>
  <c r="E136" i="33"/>
  <c r="E135" i="33"/>
  <c r="E134" i="33"/>
  <c r="E133" i="33"/>
  <c r="E111" i="33"/>
  <c r="F21" i="38" s="1"/>
  <c r="E108" i="33"/>
  <c r="E105" i="33"/>
  <c r="E102" i="33"/>
  <c r="E130" i="33"/>
  <c r="E127" i="33"/>
  <c r="E124" i="33"/>
  <c r="E121" i="33"/>
  <c r="E118" i="33"/>
  <c r="E115" i="33"/>
  <c r="C114" i="33"/>
  <c r="E112" i="33"/>
  <c r="C111" i="33"/>
  <c r="E109" i="33"/>
  <c r="C108" i="33"/>
  <c r="E106" i="33"/>
  <c r="C105" i="33"/>
  <c r="C102" i="33"/>
  <c r="E131" i="33"/>
  <c r="C130" i="33"/>
  <c r="E128" i="33"/>
  <c r="C127" i="33"/>
  <c r="E125" i="33"/>
  <c r="C124" i="33"/>
  <c r="E122" i="33"/>
  <c r="C121" i="33"/>
  <c r="E119" i="33"/>
  <c r="C118" i="33"/>
  <c r="C115" i="33"/>
  <c r="D101" i="33"/>
  <c r="C101" i="33"/>
  <c r="F101" i="33"/>
  <c r="D100" i="33"/>
  <c r="C100" i="33"/>
  <c r="F100" i="33"/>
  <c r="D99" i="33"/>
  <c r="C99" i="33"/>
  <c r="F99" i="33"/>
  <c r="D98" i="33"/>
  <c r="C98" i="33"/>
  <c r="F98" i="33"/>
  <c r="D97" i="33"/>
  <c r="C97" i="33"/>
  <c r="F97" i="33"/>
  <c r="D96" i="33"/>
  <c r="C96" i="33"/>
  <c r="F96" i="33"/>
  <c r="D95" i="33"/>
  <c r="C95" i="33"/>
  <c r="F95" i="33"/>
  <c r="D94" i="33"/>
  <c r="C94" i="33"/>
  <c r="F94" i="33"/>
  <c r="D93" i="33"/>
  <c r="C93" i="33"/>
  <c r="F93" i="33"/>
  <c r="D92" i="33"/>
  <c r="C92" i="33"/>
  <c r="F92" i="33"/>
  <c r="D91" i="33"/>
  <c r="C91" i="33"/>
  <c r="F91" i="33"/>
  <c r="D90" i="33"/>
  <c r="C90" i="33"/>
  <c r="F90" i="33"/>
  <c r="D89" i="33"/>
  <c r="C89" i="33"/>
  <c r="F89" i="33"/>
  <c r="D88" i="33"/>
  <c r="C88" i="33"/>
  <c r="F88" i="33"/>
  <c r="D87" i="33"/>
  <c r="C87" i="33"/>
  <c r="F87" i="33"/>
  <c r="D86" i="33"/>
  <c r="E21" i="52" s="1"/>
  <c r="I21" i="52" s="1"/>
  <c r="C86" i="33"/>
  <c r="C21" i="52" s="1"/>
  <c r="F86" i="33"/>
  <c r="D85" i="33"/>
  <c r="C85" i="33"/>
  <c r="F85" i="33"/>
  <c r="D84" i="33"/>
  <c r="C84" i="33"/>
  <c r="F84" i="33"/>
  <c r="D83" i="33"/>
  <c r="C83" i="33"/>
  <c r="F83" i="33"/>
  <c r="D82" i="33"/>
  <c r="C82" i="33"/>
  <c r="F82" i="33"/>
  <c r="D81" i="33"/>
  <c r="C81" i="33"/>
  <c r="F81" i="33"/>
  <c r="D80" i="33"/>
  <c r="C80" i="33"/>
  <c r="F80" i="33"/>
  <c r="D79" i="33"/>
  <c r="C79" i="33"/>
  <c r="F79" i="33"/>
  <c r="D78" i="33"/>
  <c r="C78" i="33"/>
  <c r="F78" i="33"/>
  <c r="D77" i="33"/>
  <c r="C77" i="33"/>
  <c r="F77" i="33"/>
  <c r="D76" i="33"/>
  <c r="C76" i="33"/>
  <c r="F76" i="33"/>
  <c r="D75" i="33"/>
  <c r="C75" i="33"/>
  <c r="F75" i="33"/>
  <c r="D74" i="33"/>
  <c r="C74" i="33"/>
  <c r="F74" i="33"/>
  <c r="F73" i="33"/>
  <c r="C73" i="33"/>
  <c r="F72" i="33"/>
  <c r="C72" i="33"/>
  <c r="F71" i="33"/>
  <c r="C71" i="33"/>
  <c r="F70" i="33"/>
  <c r="C70" i="33"/>
  <c r="F69" i="33"/>
  <c r="C69" i="33"/>
  <c r="F68" i="33"/>
  <c r="C68" i="33"/>
  <c r="F67" i="33"/>
  <c r="C67" i="33"/>
  <c r="F66" i="33"/>
  <c r="C66" i="33"/>
  <c r="C62" i="33"/>
  <c r="F62" i="33"/>
  <c r="C59" i="33"/>
  <c r="F59" i="33"/>
  <c r="C56" i="33"/>
  <c r="F56" i="33"/>
  <c r="C53" i="33"/>
  <c r="F53" i="33"/>
  <c r="C50" i="33"/>
  <c r="C19" i="46" s="1"/>
  <c r="F50" i="33"/>
  <c r="C47" i="33"/>
  <c r="F47" i="33"/>
  <c r="C44" i="33"/>
  <c r="F44" i="33"/>
  <c r="C41" i="33"/>
  <c r="F41" i="33"/>
  <c r="C38" i="33"/>
  <c r="F38" i="33"/>
  <c r="C64" i="33"/>
  <c r="F64" i="33"/>
  <c r="C61" i="33"/>
  <c r="F61" i="33"/>
  <c r="C58" i="33"/>
  <c r="F58" i="33"/>
  <c r="C55" i="33"/>
  <c r="F55" i="33"/>
  <c r="C52" i="33"/>
  <c r="F52" i="33"/>
  <c r="C49" i="33"/>
  <c r="F49" i="33"/>
  <c r="C46" i="33"/>
  <c r="F46" i="33"/>
  <c r="C43" i="33"/>
  <c r="F43" i="33"/>
  <c r="C40" i="33"/>
  <c r="F40" i="33"/>
  <c r="E38" i="33"/>
  <c r="C37" i="33"/>
  <c r="F37" i="33"/>
  <c r="D65" i="33"/>
  <c r="E64" i="33"/>
  <c r="C63" i="33"/>
  <c r="F63" i="33"/>
  <c r="D62" i="33"/>
  <c r="E61" i="33"/>
  <c r="C60" i="33"/>
  <c r="F60" i="33"/>
  <c r="D59" i="33"/>
  <c r="E58" i="33"/>
  <c r="C57" i="33"/>
  <c r="F57" i="33"/>
  <c r="D56" i="33"/>
  <c r="E55" i="33"/>
  <c r="C54" i="33"/>
  <c r="F54" i="33"/>
  <c r="D53" i="33"/>
  <c r="E52" i="33"/>
  <c r="C51" i="33"/>
  <c r="C27" i="44" s="1"/>
  <c r="F51" i="33"/>
  <c r="D50" i="33"/>
  <c r="E49" i="33"/>
  <c r="C48" i="33"/>
  <c r="F48" i="33"/>
  <c r="D47" i="33"/>
  <c r="E46" i="33"/>
  <c r="C45" i="33"/>
  <c r="F45" i="33"/>
  <c r="D44" i="33"/>
  <c r="E43" i="33"/>
  <c r="C42" i="33"/>
  <c r="F42" i="33"/>
  <c r="D41" i="33"/>
  <c r="E40" i="33"/>
  <c r="C39" i="33"/>
  <c r="F39" i="33"/>
  <c r="D38" i="33"/>
  <c r="E37" i="33"/>
  <c r="F36" i="33"/>
  <c r="F35" i="33"/>
  <c r="F34" i="33"/>
  <c r="F33" i="33"/>
  <c r="F32" i="33"/>
  <c r="F31" i="33"/>
  <c r="F30" i="33"/>
  <c r="F29" i="33"/>
  <c r="F28" i="33"/>
  <c r="F27" i="33"/>
  <c r="F26" i="33"/>
  <c r="F25" i="33"/>
  <c r="F24" i="33"/>
  <c r="F23" i="33"/>
  <c r="E3" i="33"/>
  <c r="F3" i="33"/>
  <c r="C3" i="33"/>
  <c r="D3" i="33"/>
  <c r="G35" i="17" l="1"/>
  <c r="I35" i="17" s="1"/>
  <c r="E24" i="40"/>
  <c r="I24" i="40" s="1"/>
  <c r="E19" i="40"/>
  <c r="I19" i="40" s="1"/>
  <c r="F21" i="54"/>
  <c r="F25" i="40"/>
  <c r="F20" i="39"/>
  <c r="E18" i="53"/>
  <c r="I18" i="53" s="1"/>
  <c r="E17" i="54"/>
  <c r="I17" i="54" s="1"/>
  <c r="F22" i="54"/>
  <c r="F21" i="40"/>
  <c r="F21" i="39"/>
  <c r="E23" i="40"/>
  <c r="I23" i="40" s="1"/>
  <c r="E18" i="40"/>
  <c r="I18" i="40" s="1"/>
  <c r="C22" i="54"/>
  <c r="C21" i="40"/>
  <c r="C21" i="39"/>
  <c r="E21" i="54"/>
  <c r="I21" i="54" s="1"/>
  <c r="E25" i="40"/>
  <c r="E20" i="39"/>
  <c r="I20" i="39" s="1"/>
  <c r="E20" i="40"/>
  <c r="I20" i="40" s="1"/>
  <c r="E17" i="39"/>
  <c r="I17" i="39" s="1"/>
  <c r="F17" i="58"/>
  <c r="F17" i="54"/>
  <c r="F22" i="40"/>
  <c r="F17" i="40"/>
  <c r="F24" i="40"/>
  <c r="F19" i="40"/>
  <c r="F20" i="40"/>
  <c r="F17" i="39"/>
  <c r="C17" i="1"/>
  <c r="C17" i="54"/>
  <c r="C21" i="54"/>
  <c r="C25" i="40"/>
  <c r="C20" i="39"/>
  <c r="C23" i="40"/>
  <c r="C18" i="40"/>
  <c r="C20" i="40"/>
  <c r="C17" i="39"/>
  <c r="C22" i="40"/>
  <c r="C17" i="40"/>
  <c r="C24" i="40"/>
  <c r="C19" i="40"/>
  <c r="F23" i="40"/>
  <c r="F18" i="40"/>
  <c r="C17" i="46"/>
  <c r="C18" i="54"/>
  <c r="E22" i="40"/>
  <c r="I22" i="40" s="1"/>
  <c r="E17" i="40"/>
  <c r="I17" i="40" s="1"/>
  <c r="E22" i="54"/>
  <c r="I22" i="54" s="1"/>
  <c r="E21" i="40"/>
  <c r="I21" i="40" s="1"/>
  <c r="E21" i="39"/>
  <c r="I21" i="39" s="1"/>
  <c r="C19" i="4"/>
  <c r="C19" i="54"/>
  <c r="I25" i="40"/>
  <c r="J2002" i="33"/>
  <c r="J1301" i="33"/>
  <c r="J1302" i="33"/>
  <c r="J2001" i="33"/>
  <c r="J1322" i="33"/>
  <c r="J1324" i="33"/>
  <c r="J1326" i="33"/>
  <c r="J1327" i="33"/>
  <c r="J1330" i="33"/>
  <c r="J1332" i="33"/>
  <c r="J1335" i="33"/>
  <c r="J1337" i="33"/>
  <c r="J1339" i="33"/>
  <c r="J1340" i="33"/>
  <c r="J1342" i="33"/>
  <c r="J1344" i="33"/>
  <c r="J1346" i="33"/>
  <c r="J1347" i="33"/>
  <c r="J1349" i="33"/>
  <c r="J1351" i="33"/>
  <c r="J1353" i="33"/>
  <c r="J1355" i="33"/>
  <c r="J1357" i="33"/>
  <c r="J1360" i="33"/>
  <c r="J1362" i="33"/>
  <c r="J1364" i="33"/>
  <c r="J1367" i="33"/>
  <c r="J1369" i="33"/>
  <c r="J1371" i="33"/>
  <c r="J1373" i="33"/>
  <c r="J1375" i="33"/>
  <c r="J1377" i="33"/>
  <c r="J1379" i="33"/>
  <c r="J1380" i="33"/>
  <c r="J1382" i="33"/>
  <c r="J1383" i="33"/>
  <c r="J1385" i="33"/>
  <c r="J1387" i="33"/>
  <c r="J1389" i="33"/>
  <c r="J1391" i="33"/>
  <c r="J1393" i="33"/>
  <c r="J1396" i="33"/>
  <c r="J1398" i="33"/>
  <c r="J1400" i="33"/>
  <c r="J1402" i="33"/>
  <c r="J1404" i="33"/>
  <c r="J1405" i="33"/>
  <c r="J1407" i="33"/>
  <c r="J1409" i="33"/>
  <c r="J1411" i="33"/>
  <c r="J1413" i="33"/>
  <c r="J1415" i="33"/>
  <c r="J1417" i="33"/>
  <c r="J1419" i="33"/>
  <c r="J1421" i="33"/>
  <c r="J1423" i="33"/>
  <c r="J1425" i="33"/>
  <c r="J1428" i="33"/>
  <c r="J1430" i="33"/>
  <c r="J1431" i="33"/>
  <c r="J1433" i="33"/>
  <c r="J1436" i="33"/>
  <c r="J1438" i="33"/>
  <c r="J1440" i="33"/>
  <c r="J1442" i="33"/>
  <c r="J1444" i="33"/>
  <c r="J1446" i="33"/>
  <c r="J1448" i="33"/>
  <c r="J1450" i="33"/>
  <c r="J1452" i="33"/>
  <c r="J1454" i="33"/>
  <c r="J1456" i="33"/>
  <c r="J1457" i="33"/>
  <c r="J1458" i="33"/>
  <c r="J1459" i="33"/>
  <c r="J1460" i="33"/>
  <c r="J1461" i="33"/>
  <c r="J1463" i="33"/>
  <c r="J1465" i="33"/>
  <c r="J1467" i="33"/>
  <c r="J1469" i="33"/>
  <c r="J1472" i="33"/>
  <c r="J1474" i="33"/>
  <c r="J1477" i="33"/>
  <c r="J1479" i="33"/>
  <c r="J1481" i="33"/>
  <c r="J1483" i="33"/>
  <c r="J1485" i="33"/>
  <c r="J1487" i="33"/>
  <c r="J1490" i="33"/>
  <c r="J1492" i="33"/>
  <c r="J1494" i="33"/>
  <c r="J1496" i="33"/>
  <c r="J1498" i="33"/>
  <c r="J1500" i="33"/>
  <c r="J1501" i="33"/>
  <c r="J1503" i="33"/>
  <c r="J1504" i="33"/>
  <c r="J1506" i="33"/>
  <c r="J1508" i="33"/>
  <c r="J1510" i="33"/>
  <c r="J1512" i="33"/>
  <c r="J1514" i="33"/>
  <c r="J1516" i="33"/>
  <c r="J1518" i="33"/>
  <c r="J1520" i="33"/>
  <c r="J1521" i="33"/>
  <c r="J1523" i="33"/>
  <c r="J1525" i="33"/>
  <c r="J1527" i="33"/>
  <c r="J1529" i="33"/>
  <c r="J1531" i="33"/>
  <c r="J1534" i="33"/>
  <c r="J1536" i="33"/>
  <c r="J1538" i="33"/>
  <c r="J1539" i="33"/>
  <c r="J1541" i="33"/>
  <c r="J1543" i="33"/>
  <c r="J1545" i="33"/>
  <c r="J1547" i="33"/>
  <c r="J1549" i="33"/>
  <c r="J1551" i="33"/>
  <c r="J1553" i="33"/>
  <c r="J1555" i="33"/>
  <c r="J1557" i="33"/>
  <c r="J1559" i="33"/>
  <c r="J1561" i="33"/>
  <c r="J1562" i="33"/>
  <c r="J1564" i="33"/>
  <c r="J1565" i="33"/>
  <c r="J1567" i="33"/>
  <c r="J1569" i="33"/>
  <c r="J1571" i="33"/>
  <c r="J1573" i="33"/>
  <c r="J1575" i="33"/>
  <c r="J1577" i="33"/>
  <c r="J1579" i="33"/>
  <c r="J1581" i="33"/>
  <c r="J1583" i="33"/>
  <c r="J1585" i="33"/>
  <c r="J1587" i="33"/>
  <c r="J1589" i="33"/>
  <c r="J1591" i="33"/>
  <c r="J1594" i="33"/>
  <c r="J1596" i="33"/>
  <c r="J1598" i="33"/>
  <c r="J1600" i="33"/>
  <c r="J1602" i="33"/>
  <c r="J1604" i="33"/>
  <c r="J1606" i="33"/>
  <c r="J1608" i="33"/>
  <c r="J1610" i="33"/>
  <c r="J1612" i="33"/>
  <c r="J1614" i="33"/>
  <c r="J1616" i="33"/>
  <c r="J1618" i="33"/>
  <c r="J1620" i="33"/>
  <c r="J1622" i="33"/>
  <c r="J1624" i="33"/>
  <c r="J1626" i="33"/>
  <c r="J1629" i="33"/>
  <c r="J1631" i="33"/>
  <c r="J1633" i="33"/>
  <c r="J1634" i="33"/>
  <c r="J1635" i="33"/>
  <c r="J1637" i="33"/>
  <c r="J1639" i="33"/>
  <c r="J1641" i="33"/>
  <c r="J1643" i="33"/>
  <c r="J1645" i="33"/>
  <c r="J1647" i="33"/>
  <c r="J1649" i="33"/>
  <c r="J1651" i="33"/>
  <c r="J1653" i="33"/>
  <c r="J1655" i="33"/>
  <c r="J1657" i="33"/>
  <c r="J1659" i="33"/>
  <c r="J1661" i="33"/>
  <c r="J1663" i="33"/>
  <c r="J1665" i="33"/>
  <c r="J1667" i="33"/>
  <c r="J1669" i="33"/>
  <c r="J1671" i="33"/>
  <c r="J1673" i="33"/>
  <c r="J1674" i="33"/>
  <c r="J1676" i="33"/>
  <c r="J1678" i="33"/>
  <c r="J1680" i="33"/>
  <c r="J1682" i="33"/>
  <c r="J1684" i="33"/>
  <c r="J1686" i="33"/>
  <c r="J1688" i="33"/>
  <c r="J1690" i="33"/>
  <c r="J1692" i="33"/>
  <c r="J1695" i="33"/>
  <c r="J1697" i="33"/>
  <c r="J1699" i="33"/>
  <c r="J1701" i="33"/>
  <c r="J1703" i="33"/>
  <c r="J1705" i="33"/>
  <c r="J1707" i="33"/>
  <c r="J1711" i="33"/>
  <c r="J1713" i="33"/>
  <c r="J1715" i="33"/>
  <c r="J1717" i="33"/>
  <c r="J1719" i="33"/>
  <c r="J1721" i="33"/>
  <c r="J1723" i="33"/>
  <c r="J1725" i="33"/>
  <c r="J1727" i="33"/>
  <c r="J1729" i="33"/>
  <c r="J1731" i="33"/>
  <c r="J1733" i="33"/>
  <c r="J1735" i="33"/>
  <c r="J1737" i="33"/>
  <c r="J1739" i="33"/>
  <c r="J1741" i="33"/>
  <c r="J1743" i="33"/>
  <c r="J1745" i="33"/>
  <c r="J1747" i="33"/>
  <c r="J1749" i="33"/>
  <c r="J1751" i="33"/>
  <c r="J1753" i="33"/>
  <c r="J1755" i="33"/>
  <c r="J1757" i="33"/>
  <c r="J1759" i="33"/>
  <c r="J1761" i="33"/>
  <c r="J1763" i="33"/>
  <c r="J1765" i="33"/>
  <c r="J1767" i="33"/>
  <c r="J1769" i="33"/>
  <c r="J1771" i="33"/>
  <c r="J1773" i="33"/>
  <c r="J1775" i="33"/>
  <c r="J1777" i="33"/>
  <c r="J1779" i="33"/>
  <c r="J1781" i="33"/>
  <c r="J1783" i="33"/>
  <c r="J1785" i="33"/>
  <c r="J1787" i="33"/>
  <c r="J1789" i="33"/>
  <c r="J1791" i="33"/>
  <c r="J1793" i="33"/>
  <c r="J1795" i="33"/>
  <c r="J1798" i="33"/>
  <c r="J1800" i="33"/>
  <c r="J1802" i="33"/>
  <c r="J1804" i="33"/>
  <c r="J1806" i="33"/>
  <c r="J1808" i="33"/>
  <c r="J1810" i="33"/>
  <c r="J1812" i="33"/>
  <c r="J1814" i="33"/>
  <c r="J1816" i="33"/>
  <c r="J1818" i="33"/>
  <c r="J1820" i="33"/>
  <c r="J1822" i="33"/>
  <c r="J1824" i="33"/>
  <c r="J1826" i="33"/>
  <c r="J1828" i="33"/>
  <c r="J1830" i="33"/>
  <c r="J1832" i="33"/>
  <c r="J1834" i="33"/>
  <c r="J1836" i="33"/>
  <c r="J1838" i="33"/>
  <c r="J1840" i="33"/>
  <c r="J1842" i="33"/>
  <c r="J1844" i="33"/>
  <c r="J1846" i="33"/>
  <c r="J1848" i="33"/>
  <c r="J1850" i="33"/>
  <c r="J1852" i="33"/>
  <c r="J1854" i="33"/>
  <c r="J1856" i="33"/>
  <c r="J1858" i="33"/>
  <c r="J1860" i="33"/>
  <c r="J1862" i="33"/>
  <c r="J1864" i="33"/>
  <c r="J1866" i="33"/>
  <c r="J1868" i="33"/>
  <c r="J1870" i="33"/>
  <c r="J1871" i="33"/>
  <c r="J1873" i="33"/>
  <c r="J1875" i="33"/>
  <c r="J1877" i="33"/>
  <c r="J1879" i="33"/>
  <c r="J1881" i="33"/>
  <c r="J1884" i="33"/>
  <c r="J364" i="33"/>
  <c r="J371" i="33"/>
  <c r="J374" i="33"/>
  <c r="J378" i="33"/>
  <c r="J381" i="33"/>
  <c r="J384" i="33"/>
  <c r="J386" i="33"/>
  <c r="J389" i="33"/>
  <c r="J392" i="33"/>
  <c r="J395" i="33"/>
  <c r="J398" i="33"/>
  <c r="J401" i="33"/>
  <c r="J403" i="33"/>
  <c r="J406" i="33"/>
  <c r="J409" i="33"/>
  <c r="J412" i="33"/>
  <c r="J416" i="33"/>
  <c r="J418" i="33"/>
  <c r="J421" i="33"/>
  <c r="J425" i="33"/>
  <c r="J428" i="33"/>
  <c r="J431" i="33"/>
  <c r="J434" i="33"/>
  <c r="J438" i="33"/>
  <c r="J441" i="33"/>
  <c r="J444" i="33"/>
  <c r="J447" i="33"/>
  <c r="J450" i="33"/>
  <c r="J453" i="33"/>
  <c r="J456" i="33"/>
  <c r="J459" i="33"/>
  <c r="J462" i="33"/>
  <c r="J465" i="33"/>
  <c r="J468" i="33"/>
  <c r="J471" i="33"/>
  <c r="J474" i="33"/>
  <c r="J477" i="33"/>
  <c r="J479" i="33"/>
  <c r="J482" i="33"/>
  <c r="J485" i="33"/>
  <c r="J488" i="33"/>
  <c r="J491" i="33"/>
  <c r="J493" i="33"/>
  <c r="J496" i="33"/>
  <c r="J499" i="33"/>
  <c r="J501" i="33"/>
  <c r="J503" i="33"/>
  <c r="J505" i="33"/>
  <c r="J507" i="33"/>
  <c r="J509" i="33"/>
  <c r="J511" i="33"/>
  <c r="J513" i="33"/>
  <c r="J515" i="33"/>
  <c r="J516" i="33"/>
  <c r="J518" i="33"/>
  <c r="J520" i="33"/>
  <c r="J523" i="33"/>
  <c r="J530" i="33"/>
  <c r="J533" i="33"/>
  <c r="J536" i="33"/>
  <c r="J539" i="33"/>
  <c r="J542" i="33"/>
  <c r="J545" i="33"/>
  <c r="J548" i="33"/>
  <c r="J551" i="33"/>
  <c r="J554" i="33"/>
  <c r="J557" i="33"/>
  <c r="J560" i="33"/>
  <c r="J563" i="33"/>
  <c r="J567" i="33"/>
  <c r="J570" i="33"/>
  <c r="J573" i="33"/>
  <c r="J576" i="33"/>
  <c r="J579" i="33"/>
  <c r="J582" i="33"/>
  <c r="J585" i="33"/>
  <c r="J588" i="33"/>
  <c r="J591" i="33"/>
  <c r="J594" i="33"/>
  <c r="J597" i="33"/>
  <c r="J600" i="33"/>
  <c r="J603" i="33"/>
  <c r="J606" i="33"/>
  <c r="J609" i="33"/>
  <c r="J612" i="33"/>
  <c r="J614" i="33"/>
  <c r="J617" i="33"/>
  <c r="J620" i="33"/>
  <c r="J623" i="33"/>
  <c r="J626" i="33"/>
  <c r="J629" i="33"/>
  <c r="J632" i="33"/>
  <c r="J635" i="33"/>
  <c r="J638" i="33"/>
  <c r="J641" i="33"/>
  <c r="J644" i="33"/>
  <c r="J647" i="33"/>
  <c r="J651" i="33"/>
  <c r="J654" i="33"/>
  <c r="J657" i="33"/>
  <c r="J660" i="33"/>
  <c r="J662" i="33"/>
  <c r="J665" i="33"/>
  <c r="J668" i="33"/>
  <c r="J671" i="33"/>
  <c r="J674" i="33"/>
  <c r="J677" i="33"/>
  <c r="J680" i="33"/>
  <c r="J683" i="33"/>
  <c r="J686" i="33"/>
  <c r="J689" i="33"/>
  <c r="J692" i="33"/>
  <c r="J695" i="33"/>
  <c r="J700" i="33"/>
  <c r="J702" i="33"/>
  <c r="J704" i="33"/>
  <c r="J707" i="33"/>
  <c r="J709" i="33"/>
  <c r="J712" i="33"/>
  <c r="J715" i="33"/>
  <c r="J718" i="33"/>
  <c r="J721" i="33"/>
  <c r="J725" i="33"/>
  <c r="J728" i="33"/>
  <c r="J731" i="33"/>
  <c r="J734" i="33"/>
  <c r="J737" i="33"/>
  <c r="J740" i="33"/>
  <c r="J743" i="33"/>
  <c r="J746" i="33"/>
  <c r="J749" i="33"/>
  <c r="J752" i="33"/>
  <c r="J755" i="33"/>
  <c r="J758" i="33"/>
  <c r="J761" i="33"/>
  <c r="J764" i="33"/>
  <c r="J767" i="33"/>
  <c r="J770" i="33"/>
  <c r="J773" i="33"/>
  <c r="J775" i="33"/>
  <c r="J778" i="33"/>
  <c r="J781" i="33"/>
  <c r="J784" i="33"/>
  <c r="J787" i="33"/>
  <c r="J790" i="33"/>
  <c r="J792" i="33"/>
  <c r="J795" i="33"/>
  <c r="J798" i="33"/>
  <c r="J801" i="33"/>
  <c r="J804" i="33"/>
  <c r="J807" i="33"/>
  <c r="J810" i="33"/>
  <c r="J813" i="33"/>
  <c r="J816" i="33"/>
  <c r="J819" i="33"/>
  <c r="J822" i="33"/>
  <c r="J825" i="33"/>
  <c r="J828" i="33"/>
  <c r="J831" i="33"/>
  <c r="J834" i="33"/>
  <c r="J837" i="33"/>
  <c r="J840" i="33"/>
  <c r="J842" i="33"/>
  <c r="J845" i="33"/>
  <c r="J848" i="33"/>
  <c r="J851" i="33"/>
  <c r="J855" i="33"/>
  <c r="J858" i="33"/>
  <c r="J861" i="33"/>
  <c r="J864" i="33"/>
  <c r="J867" i="33"/>
  <c r="J870" i="33"/>
  <c r="J873" i="33"/>
  <c r="J876" i="33"/>
  <c r="J879" i="33"/>
  <c r="J882" i="33"/>
  <c r="J885" i="33"/>
  <c r="J888" i="33"/>
  <c r="J892" i="33"/>
  <c r="J896" i="33"/>
  <c r="J899" i="33"/>
  <c r="J902" i="33"/>
  <c r="J905" i="33"/>
  <c r="J908" i="33"/>
  <c r="J911" i="33"/>
  <c r="J914" i="33"/>
  <c r="J917" i="33"/>
  <c r="J920" i="33"/>
  <c r="J923" i="33"/>
  <c r="J926" i="33"/>
  <c r="J929" i="33"/>
  <c r="J932" i="33"/>
  <c r="J935" i="33"/>
  <c r="J937" i="33"/>
  <c r="J940" i="33"/>
  <c r="J943" i="33"/>
  <c r="J946" i="33"/>
  <c r="J949" i="33"/>
  <c r="J951" i="33"/>
  <c r="J954" i="33"/>
  <c r="J957" i="33"/>
  <c r="J960" i="33"/>
  <c r="J64" i="33"/>
  <c r="J68" i="33"/>
  <c r="J74" i="33"/>
  <c r="J78" i="33"/>
  <c r="J83" i="33"/>
  <c r="J89" i="33"/>
  <c r="J94" i="33"/>
  <c r="J98" i="33"/>
  <c r="J103" i="33"/>
  <c r="J108" i="33"/>
  <c r="J112" i="33"/>
  <c r="J116" i="33"/>
  <c r="J121" i="33"/>
  <c r="J126" i="33"/>
  <c r="J131" i="33"/>
  <c r="J138" i="33"/>
  <c r="J143" i="33"/>
  <c r="J147" i="33"/>
  <c r="J151" i="33"/>
  <c r="J156" i="33"/>
  <c r="J161" i="33"/>
  <c r="J166" i="33"/>
  <c r="J172" i="33"/>
  <c r="J178" i="33"/>
  <c r="J185" i="33"/>
  <c r="J190" i="33"/>
  <c r="J1303" i="33"/>
  <c r="J1304" i="33"/>
  <c r="J1305" i="33"/>
  <c r="J1306" i="33"/>
  <c r="J1307" i="33"/>
  <c r="J1308" i="33"/>
  <c r="J1309" i="33"/>
  <c r="J1310" i="33"/>
  <c r="J1311" i="33"/>
  <c r="J1312" i="33"/>
  <c r="J1313" i="33"/>
  <c r="J1314" i="33"/>
  <c r="J1315" i="33"/>
  <c r="J1316" i="33"/>
  <c r="J1317" i="33"/>
  <c r="J1318" i="33"/>
  <c r="J1319" i="33"/>
  <c r="J1320" i="33"/>
  <c r="J1321" i="33"/>
  <c r="J1323" i="33"/>
  <c r="J1325" i="33"/>
  <c r="J1328" i="33"/>
  <c r="J1329" i="33"/>
  <c r="J1331" i="33"/>
  <c r="J1333" i="33"/>
  <c r="J1334" i="33"/>
  <c r="J1336" i="33"/>
  <c r="J1338" i="33"/>
  <c r="J1341" i="33"/>
  <c r="J1343" i="33"/>
  <c r="J1345" i="33"/>
  <c r="J1348" i="33"/>
  <c r="J1350" i="33"/>
  <c r="J1352" i="33"/>
  <c r="J1354" i="33"/>
  <c r="J1356" i="33"/>
  <c r="J1358" i="33"/>
  <c r="J1359" i="33"/>
  <c r="J1361" i="33"/>
  <c r="J1363" i="33"/>
  <c r="J1365" i="33"/>
  <c r="J1366" i="33"/>
  <c r="J1368" i="33"/>
  <c r="J1370" i="33"/>
  <c r="J1372" i="33"/>
  <c r="J1374" i="33"/>
  <c r="J1376" i="33"/>
  <c r="J1378" i="33"/>
  <c r="J1381" i="33"/>
  <c r="J1384" i="33"/>
  <c r="J1386" i="33"/>
  <c r="J1388" i="33"/>
  <c r="J1390" i="33"/>
  <c r="J1392" i="33"/>
  <c r="J1394" i="33"/>
  <c r="J1395" i="33"/>
  <c r="J1397" i="33"/>
  <c r="J1399" i="33"/>
  <c r="J1401" i="33"/>
  <c r="J1403" i="33"/>
  <c r="J1406" i="33"/>
  <c r="J1408" i="33"/>
  <c r="J1410" i="33"/>
  <c r="J1412" i="33"/>
  <c r="J1414" i="33"/>
  <c r="J1416" i="33"/>
  <c r="J1418" i="33"/>
  <c r="J1420" i="33"/>
  <c r="J1422" i="33"/>
  <c r="J1424" i="33"/>
  <c r="J1426" i="33"/>
  <c r="J1427" i="33"/>
  <c r="J1429" i="33"/>
  <c r="J1432" i="33"/>
  <c r="J1434" i="33"/>
  <c r="J1435" i="33"/>
  <c r="J1437" i="33"/>
  <c r="J1439" i="33"/>
  <c r="J1441" i="33"/>
  <c r="J1443" i="33"/>
  <c r="J1445" i="33"/>
  <c r="J1447" i="33"/>
  <c r="J1449" i="33"/>
  <c r="J1451" i="33"/>
  <c r="J1453" i="33"/>
  <c r="J1455" i="33"/>
  <c r="J1462" i="33"/>
  <c r="J1464" i="33"/>
  <c r="J1466" i="33"/>
  <c r="J1468" i="33"/>
  <c r="J1470" i="33"/>
  <c r="J1471" i="33"/>
  <c r="J1473" i="33"/>
  <c r="J1475" i="33"/>
  <c r="J1476" i="33"/>
  <c r="J1478" i="33"/>
  <c r="J1480" i="33"/>
  <c r="J1482" i="33"/>
  <c r="J1484" i="33"/>
  <c r="J1486" i="33"/>
  <c r="J1488" i="33"/>
  <c r="J1489" i="33"/>
  <c r="J1491" i="33"/>
  <c r="J1493" i="33"/>
  <c r="J1495" i="33"/>
  <c r="J1497" i="33"/>
  <c r="J1499" i="33"/>
  <c r="J1502" i="33"/>
  <c r="J1505" i="33"/>
  <c r="J1507" i="33"/>
  <c r="J1509" i="33"/>
  <c r="J1511" i="33"/>
  <c r="J1513" i="33"/>
  <c r="J1515" i="33"/>
  <c r="J1517" i="33"/>
  <c r="J1519" i="33"/>
  <c r="J1522" i="33"/>
  <c r="J1524" i="33"/>
  <c r="J1526" i="33"/>
  <c r="J1528" i="33"/>
  <c r="J1530" i="33"/>
  <c r="J1533" i="33"/>
  <c r="J1535" i="33"/>
  <c r="J1537" i="33"/>
  <c r="J1540" i="33"/>
  <c r="J1542" i="33"/>
  <c r="J1544" i="33"/>
  <c r="J1546" i="33"/>
  <c r="J1548" i="33"/>
  <c r="J1550" i="33"/>
  <c r="J1552" i="33"/>
  <c r="J1554" i="33"/>
  <c r="J1556" i="33"/>
  <c r="J1558" i="33"/>
  <c r="J1560" i="33"/>
  <c r="J1563" i="33"/>
  <c r="J1566" i="33"/>
  <c r="J1568" i="33"/>
  <c r="J1570" i="33"/>
  <c r="J1572" i="33"/>
  <c r="J1574" i="33"/>
  <c r="J1576" i="33"/>
  <c r="J1578" i="33"/>
  <c r="J1580" i="33"/>
  <c r="J1582" i="33"/>
  <c r="J1584" i="33"/>
  <c r="J1586" i="33"/>
  <c r="J1588" i="33"/>
  <c r="J1590" i="33"/>
  <c r="J1592" i="33"/>
  <c r="J1593" i="33"/>
  <c r="J1595" i="33"/>
  <c r="J1597" i="33"/>
  <c r="J1599" i="33"/>
  <c r="J1601" i="33"/>
  <c r="J1603" i="33"/>
  <c r="J1605" i="33"/>
  <c r="J1607" i="33"/>
  <c r="J1609" i="33"/>
  <c r="J1611" i="33"/>
  <c r="J1613" i="33"/>
  <c r="J1615" i="33"/>
  <c r="J1617" i="33"/>
  <c r="J1619" i="33"/>
  <c r="J1621" i="33"/>
  <c r="J1623" i="33"/>
  <c r="J1625" i="33"/>
  <c r="J1627" i="33"/>
  <c r="J1628" i="33"/>
  <c r="J1630" i="33"/>
  <c r="J1632" i="33"/>
  <c r="J1636" i="33"/>
  <c r="J1638" i="33"/>
  <c r="J1640" i="33"/>
  <c r="J1642" i="33"/>
  <c r="J1644" i="33"/>
  <c r="J1646" i="33"/>
  <c r="J1648" i="33"/>
  <c r="J1650" i="33"/>
  <c r="J1652" i="33"/>
  <c r="J1654" i="33"/>
  <c r="J1656" i="33"/>
  <c r="J1658" i="33"/>
  <c r="J1660" i="33"/>
  <c r="J1662" i="33"/>
  <c r="J1664" i="33"/>
  <c r="J1666" i="33"/>
  <c r="J1668" i="33"/>
  <c r="J1670" i="33"/>
  <c r="J1672" i="33"/>
  <c r="J1675" i="33"/>
  <c r="J1677" i="33"/>
  <c r="J1679" i="33"/>
  <c r="J1681" i="33"/>
  <c r="J1683" i="33"/>
  <c r="J1685" i="33"/>
  <c r="J1687" i="33"/>
  <c r="J1689" i="33"/>
  <c r="J1691" i="33"/>
  <c r="J1693" i="33"/>
  <c r="J1694" i="33"/>
  <c r="J1696" i="33"/>
  <c r="J1698" i="33"/>
  <c r="J1700" i="33"/>
  <c r="J1702" i="33"/>
  <c r="J1704" i="33"/>
  <c r="J1706" i="33"/>
  <c r="J1708" i="33"/>
  <c r="J1710" i="33"/>
  <c r="J1712" i="33"/>
  <c r="J1714" i="33"/>
  <c r="J1716" i="33"/>
  <c r="J1718" i="33"/>
  <c r="J1720" i="33"/>
  <c r="J1722" i="33"/>
  <c r="J1724" i="33"/>
  <c r="J1726" i="33"/>
  <c r="J1728" i="33"/>
  <c r="J1730" i="33"/>
  <c r="J1732" i="33"/>
  <c r="J1734" i="33"/>
  <c r="J1736" i="33"/>
  <c r="J1738" i="33"/>
  <c r="J1740" i="33"/>
  <c r="J1742" i="33"/>
  <c r="J1744" i="33"/>
  <c r="J1746" i="33"/>
  <c r="J1748" i="33"/>
  <c r="J1750" i="33"/>
  <c r="J1752" i="33"/>
  <c r="J1754" i="33"/>
  <c r="J1756" i="33"/>
  <c r="J1758" i="33"/>
  <c r="J1760" i="33"/>
  <c r="J1762" i="33"/>
  <c r="J1764" i="33"/>
  <c r="J1766" i="33"/>
  <c r="J1768" i="33"/>
  <c r="J1770" i="33"/>
  <c r="J1772" i="33"/>
  <c r="J1774" i="33"/>
  <c r="J1776" i="33"/>
  <c r="J1778" i="33"/>
  <c r="J1780" i="33"/>
  <c r="J1782" i="33"/>
  <c r="J1784" i="33"/>
  <c r="J1786" i="33"/>
  <c r="J1788" i="33"/>
  <c r="J1790" i="33"/>
  <c r="J1792" i="33"/>
  <c r="J1794" i="33"/>
  <c r="J1796" i="33"/>
  <c r="J1797" i="33"/>
  <c r="J1799" i="33"/>
  <c r="J1801" i="33"/>
  <c r="J1803" i="33"/>
  <c r="J1805" i="33"/>
  <c r="J1807" i="33"/>
  <c r="J1809" i="33"/>
  <c r="J1811" i="33"/>
  <c r="J1813" i="33"/>
  <c r="J1815" i="33"/>
  <c r="J1817" i="33"/>
  <c r="J1819" i="33"/>
  <c r="J1821" i="33"/>
  <c r="J1823" i="33"/>
  <c r="J1825" i="33"/>
  <c r="J1827" i="33"/>
  <c r="J1829" i="33"/>
  <c r="J1831" i="33"/>
  <c r="J1833" i="33"/>
  <c r="J1835" i="33"/>
  <c r="J1837" i="33"/>
  <c r="J1839" i="33"/>
  <c r="J1841" i="33"/>
  <c r="J1843" i="33"/>
  <c r="J1845" i="33"/>
  <c r="J1847" i="33"/>
  <c r="J1849" i="33"/>
  <c r="J1851" i="33"/>
  <c r="J1853" i="33"/>
  <c r="J1855" i="33"/>
  <c r="J1857" i="33"/>
  <c r="J1859" i="33"/>
  <c r="J1861" i="33"/>
  <c r="J1863" i="33"/>
  <c r="J1865" i="33"/>
  <c r="J1867" i="33"/>
  <c r="J1869" i="33"/>
  <c r="J1872" i="33"/>
  <c r="J1874" i="33"/>
  <c r="J1876" i="33"/>
  <c r="J1878" i="33"/>
  <c r="J1880" i="33"/>
  <c r="J1882" i="33"/>
  <c r="J1883" i="33"/>
  <c r="J1885" i="33"/>
  <c r="J363" i="33"/>
  <c r="J369" i="33"/>
  <c r="J373" i="33"/>
  <c r="J376" i="33"/>
  <c r="J379" i="33"/>
  <c r="J382" i="33"/>
  <c r="J385" i="33"/>
  <c r="J388" i="33"/>
  <c r="J391" i="33"/>
  <c r="J394" i="33"/>
  <c r="J396" i="33"/>
  <c r="J399" i="33"/>
  <c r="J402" i="33"/>
  <c r="J405" i="33"/>
  <c r="J408" i="33"/>
  <c r="J411" i="33"/>
  <c r="J414" i="33"/>
  <c r="J417" i="33"/>
  <c r="J420" i="33"/>
  <c r="J422" i="33"/>
  <c r="J424" i="33"/>
  <c r="J427" i="33"/>
  <c r="J430" i="33"/>
  <c r="J433" i="33"/>
  <c r="J436" i="33"/>
  <c r="J439" i="33"/>
  <c r="J443" i="33"/>
  <c r="J445" i="33"/>
  <c r="J448" i="33"/>
  <c r="J451" i="33"/>
  <c r="J454" i="33"/>
  <c r="J457" i="33"/>
  <c r="J460" i="33"/>
  <c r="J463" i="33"/>
  <c r="J466" i="33"/>
  <c r="J469" i="33"/>
  <c r="J472" i="33"/>
  <c r="J475" i="33"/>
  <c r="J478" i="33"/>
  <c r="J481" i="33"/>
  <c r="J484" i="33"/>
  <c r="J487" i="33"/>
  <c r="J490" i="33"/>
  <c r="J494" i="33"/>
  <c r="J497" i="33"/>
  <c r="J522" i="33"/>
  <c r="J524" i="33"/>
  <c r="J525" i="33"/>
  <c r="J527" i="33"/>
  <c r="J529" i="33"/>
  <c r="J532" i="33"/>
  <c r="J535" i="33"/>
  <c r="J538" i="33"/>
  <c r="J541" i="33"/>
  <c r="J544" i="33"/>
  <c r="J547" i="33"/>
  <c r="J550" i="33"/>
  <c r="J553" i="33"/>
  <c r="J556" i="33"/>
  <c r="J559" i="33"/>
  <c r="J562" i="33"/>
  <c r="J565" i="33"/>
  <c r="J568" i="33"/>
  <c r="J572" i="33"/>
  <c r="J575" i="33"/>
  <c r="J578" i="33"/>
  <c r="J580" i="33"/>
  <c r="J583" i="33"/>
  <c r="J586" i="33"/>
  <c r="J589" i="33"/>
  <c r="J592" i="33"/>
  <c r="J595" i="33"/>
  <c r="J598" i="33"/>
  <c r="J601" i="33"/>
  <c r="J604" i="33"/>
  <c r="J607" i="33"/>
  <c r="J610" i="33"/>
  <c r="J613" i="33"/>
  <c r="J616" i="33"/>
  <c r="J619" i="33"/>
  <c r="J622" i="33"/>
  <c r="J625" i="33"/>
  <c r="J628" i="33"/>
  <c r="J631" i="33"/>
  <c r="J633" i="33"/>
  <c r="J636" i="33"/>
  <c r="J639" i="33"/>
  <c r="J642" i="33"/>
  <c r="J645" i="33"/>
  <c r="J648" i="33"/>
  <c r="J650" i="33"/>
  <c r="J653" i="33"/>
  <c r="J655" i="33"/>
  <c r="J658" i="33"/>
  <c r="J661" i="33"/>
  <c r="J664" i="33"/>
  <c r="J667" i="33"/>
  <c r="J670" i="33"/>
  <c r="J673" i="33"/>
  <c r="J676" i="33"/>
  <c r="J679" i="33"/>
  <c r="J681" i="33"/>
  <c r="J684" i="33"/>
  <c r="J687" i="33"/>
  <c r="J690" i="33"/>
  <c r="J693" i="33"/>
  <c r="J696" i="33"/>
  <c r="J699" i="33"/>
  <c r="J705" i="33"/>
  <c r="J710" i="33"/>
  <c r="J713" i="33"/>
  <c r="J716" i="33"/>
  <c r="J719" i="33"/>
  <c r="J722" i="33"/>
  <c r="J724" i="33"/>
  <c r="J727" i="33"/>
  <c r="J730" i="33"/>
  <c r="J733" i="33"/>
  <c r="J735" i="33"/>
  <c r="J738" i="33"/>
  <c r="J741" i="33"/>
  <c r="J744" i="33"/>
  <c r="J748" i="33"/>
  <c r="J750" i="33"/>
  <c r="J753" i="33"/>
  <c r="J756" i="33"/>
  <c r="J760" i="33"/>
  <c r="J763" i="33"/>
  <c r="J766" i="33"/>
  <c r="J769" i="33"/>
  <c r="J772" i="33"/>
  <c r="J774" i="33"/>
  <c r="J777" i="33"/>
  <c r="J780" i="33"/>
  <c r="J783" i="33"/>
  <c r="J786" i="33"/>
  <c r="J789" i="33"/>
  <c r="J793" i="33"/>
  <c r="J796" i="33"/>
  <c r="J799" i="33"/>
  <c r="J802" i="33"/>
  <c r="J805" i="33"/>
  <c r="J808" i="33"/>
  <c r="J811" i="33"/>
  <c r="J814" i="33"/>
  <c r="J817" i="33"/>
  <c r="J820" i="33"/>
  <c r="J823" i="33"/>
  <c r="J826" i="33"/>
  <c r="J829" i="33"/>
  <c r="J832" i="33"/>
  <c r="J835" i="33"/>
  <c r="J838" i="33"/>
  <c r="J841" i="33"/>
  <c r="J844" i="33"/>
  <c r="J847" i="33"/>
  <c r="J850" i="33"/>
  <c r="J853" i="33"/>
  <c r="J856" i="33"/>
  <c r="J859" i="33"/>
  <c r="J862" i="33"/>
  <c r="J865" i="33"/>
  <c r="J868" i="33"/>
  <c r="J871" i="33"/>
  <c r="J874" i="33"/>
  <c r="J878" i="33"/>
  <c r="J881" i="33"/>
  <c r="J884" i="33"/>
  <c r="J887" i="33"/>
  <c r="J890" i="33"/>
  <c r="J893" i="33"/>
  <c r="J895" i="33"/>
  <c r="J898" i="33"/>
  <c r="J901" i="33"/>
  <c r="J904" i="33"/>
  <c r="J906" i="33"/>
  <c r="J909" i="33"/>
  <c r="J912" i="33"/>
  <c r="J915" i="33"/>
  <c r="J918" i="33"/>
  <c r="J921" i="33"/>
  <c r="J924" i="33"/>
  <c r="J927" i="33"/>
  <c r="J930" i="33"/>
  <c r="J933" i="33"/>
  <c r="J936" i="33"/>
  <c r="J939" i="33"/>
  <c r="J941" i="33"/>
  <c r="J944" i="33"/>
  <c r="J947" i="33"/>
  <c r="J950" i="33"/>
  <c r="J953" i="33"/>
  <c r="J956" i="33"/>
  <c r="J959" i="33"/>
  <c r="J62" i="33"/>
  <c r="J67" i="33"/>
  <c r="J71" i="33"/>
  <c r="J75" i="33"/>
  <c r="J79" i="33"/>
  <c r="J84" i="33"/>
  <c r="J90" i="33"/>
  <c r="J95" i="33"/>
  <c r="J101" i="33"/>
  <c r="J105" i="33"/>
  <c r="J109" i="33"/>
  <c r="J114" i="33"/>
  <c r="J119" i="33"/>
  <c r="J124" i="33"/>
  <c r="J128" i="33"/>
  <c r="J133" i="33"/>
  <c r="J137" i="33"/>
  <c r="J141" i="33"/>
  <c r="J145" i="33"/>
  <c r="J150" i="33"/>
  <c r="J154" i="33"/>
  <c r="J158" i="33"/>
  <c r="J163" i="33"/>
  <c r="J168" i="33"/>
  <c r="J173" i="33"/>
  <c r="J177" i="33"/>
  <c r="J182" i="33"/>
  <c r="J189" i="33"/>
  <c r="J1532" i="33"/>
  <c r="J1709" i="33"/>
  <c r="J1886" i="33"/>
  <c r="J1887" i="33"/>
  <c r="J1888" i="33"/>
  <c r="J1889" i="33"/>
  <c r="J1890" i="33"/>
  <c r="J1891" i="33"/>
  <c r="J1892" i="33"/>
  <c r="J1893" i="33"/>
  <c r="J1894" i="33"/>
  <c r="J1895" i="33"/>
  <c r="J1896" i="33"/>
  <c r="J1897" i="33"/>
  <c r="J1898" i="33"/>
  <c r="J1899" i="33"/>
  <c r="J1900" i="33"/>
  <c r="J1901" i="33"/>
  <c r="J1902" i="33"/>
  <c r="J1903" i="33"/>
  <c r="J1904" i="33"/>
  <c r="J1905" i="33"/>
  <c r="J1906" i="33"/>
  <c r="J1907" i="33"/>
  <c r="J1908" i="33"/>
  <c r="J1909" i="33"/>
  <c r="J1910" i="33"/>
  <c r="J1911" i="33"/>
  <c r="J1912" i="33"/>
  <c r="J1913" i="33"/>
  <c r="J1914" i="33"/>
  <c r="J1915" i="33"/>
  <c r="J1916" i="33"/>
  <c r="J1917" i="33"/>
  <c r="J1918" i="33"/>
  <c r="J1919" i="33"/>
  <c r="J1920" i="33"/>
  <c r="J1921" i="33"/>
  <c r="J1922" i="33"/>
  <c r="J1923" i="33"/>
  <c r="J1924" i="33"/>
  <c r="J1925" i="33"/>
  <c r="J1926" i="33"/>
  <c r="J1927" i="33"/>
  <c r="J1928" i="33"/>
  <c r="J1929" i="33"/>
  <c r="J1930" i="33"/>
  <c r="J1931" i="33"/>
  <c r="J1932" i="33"/>
  <c r="J1933" i="33"/>
  <c r="J1934" i="33"/>
  <c r="J1935" i="33"/>
  <c r="J1936" i="33"/>
  <c r="J1937" i="33"/>
  <c r="J1938" i="33"/>
  <c r="J1939" i="33"/>
  <c r="J1940" i="33"/>
  <c r="J1941" i="33"/>
  <c r="J1942" i="33"/>
  <c r="J1943" i="33"/>
  <c r="J1944" i="33"/>
  <c r="J1945" i="33"/>
  <c r="J1946" i="33"/>
  <c r="J1947" i="33"/>
  <c r="J1948" i="33"/>
  <c r="J1949" i="33"/>
  <c r="J1950" i="33"/>
  <c r="J1951" i="33"/>
  <c r="J1952" i="33"/>
  <c r="J1953" i="33"/>
  <c r="J1954" i="33"/>
  <c r="J1955" i="33"/>
  <c r="J1956" i="33"/>
  <c r="J1957" i="33"/>
  <c r="J1958" i="33"/>
  <c r="J1959" i="33"/>
  <c r="J1960" i="33"/>
  <c r="J1961" i="33"/>
  <c r="J1962" i="33"/>
  <c r="J1963" i="33"/>
  <c r="J1964" i="33"/>
  <c r="J1965" i="33"/>
  <c r="J1966" i="33"/>
  <c r="J1967" i="33"/>
  <c r="J1968" i="33"/>
  <c r="J1969" i="33"/>
  <c r="J1970" i="33"/>
  <c r="J1971" i="33"/>
  <c r="J1972" i="33"/>
  <c r="J1973" i="33"/>
  <c r="J1974" i="33"/>
  <c r="J1975" i="33"/>
  <c r="J1976" i="33"/>
  <c r="J1977" i="33"/>
  <c r="J1978" i="33"/>
  <c r="J1979" i="33"/>
  <c r="J1980" i="33"/>
  <c r="J1981" i="33"/>
  <c r="J1982" i="33"/>
  <c r="J1983" i="33"/>
  <c r="J1984" i="33"/>
  <c r="J1985" i="33"/>
  <c r="J1986" i="33"/>
  <c r="J1987" i="33"/>
  <c r="J1988" i="33"/>
  <c r="J1989" i="33"/>
  <c r="J1990" i="33"/>
  <c r="J1991" i="33"/>
  <c r="J1992" i="33"/>
  <c r="J1993" i="33"/>
  <c r="J1994" i="33"/>
  <c r="J1995" i="33"/>
  <c r="J1996" i="33"/>
  <c r="J1997" i="33"/>
  <c r="J1998" i="33"/>
  <c r="J1999" i="33"/>
  <c r="J2000" i="33"/>
  <c r="J194" i="33"/>
  <c r="J195" i="33"/>
  <c r="J196" i="33"/>
  <c r="J197" i="33"/>
  <c r="J198" i="33"/>
  <c r="J199" i="33"/>
  <c r="J200" i="33"/>
  <c r="J201" i="33"/>
  <c r="J202" i="33"/>
  <c r="J203" i="33"/>
  <c r="J204" i="33"/>
  <c r="J205" i="33"/>
  <c r="J206" i="33"/>
  <c r="J207" i="33"/>
  <c r="J208" i="33"/>
  <c r="J209" i="33"/>
  <c r="J210" i="33"/>
  <c r="J211" i="33"/>
  <c r="J212" i="33"/>
  <c r="J213" i="33"/>
  <c r="J214" i="33"/>
  <c r="J215" i="33"/>
  <c r="J216" i="33"/>
  <c r="J217" i="33"/>
  <c r="J218" i="33"/>
  <c r="J219" i="33"/>
  <c r="J220" i="33"/>
  <c r="J221" i="33"/>
  <c r="J222" i="33"/>
  <c r="J223" i="33"/>
  <c r="J224" i="33"/>
  <c r="J225" i="33"/>
  <c r="J226" i="33"/>
  <c r="J227" i="33"/>
  <c r="J228" i="33"/>
  <c r="J229" i="33"/>
  <c r="J230" i="33"/>
  <c r="J231" i="33"/>
  <c r="J232" i="33"/>
  <c r="J233" i="33"/>
  <c r="J234" i="33"/>
  <c r="J235" i="33"/>
  <c r="J236" i="33"/>
  <c r="J237" i="33"/>
  <c r="J238" i="33"/>
  <c r="J239" i="33"/>
  <c r="J240" i="33"/>
  <c r="J241" i="33"/>
  <c r="J242" i="33"/>
  <c r="J243" i="33"/>
  <c r="J244" i="33"/>
  <c r="J245" i="33"/>
  <c r="J246" i="33"/>
  <c r="J247" i="33"/>
  <c r="J248" i="33"/>
  <c r="J249" i="33"/>
  <c r="J250" i="33"/>
  <c r="J251" i="33"/>
  <c r="J252" i="33"/>
  <c r="J253" i="33"/>
  <c r="J254" i="33"/>
  <c r="J255" i="33"/>
  <c r="J256" i="33"/>
  <c r="J257" i="33"/>
  <c r="J258" i="33"/>
  <c r="J259" i="33"/>
  <c r="J260" i="33"/>
  <c r="J261" i="33"/>
  <c r="J262" i="33"/>
  <c r="J263" i="33"/>
  <c r="J264" i="33"/>
  <c r="J265" i="33"/>
  <c r="J266" i="33"/>
  <c r="J267" i="33"/>
  <c r="J268" i="33"/>
  <c r="J269" i="33"/>
  <c r="J270" i="33"/>
  <c r="J271" i="33"/>
  <c r="J272" i="33"/>
  <c r="J273" i="33"/>
  <c r="J274" i="33"/>
  <c r="J275" i="33"/>
  <c r="J276" i="33"/>
  <c r="J277" i="33"/>
  <c r="J278" i="33"/>
  <c r="J279" i="33"/>
  <c r="J280" i="33"/>
  <c r="J281" i="33"/>
  <c r="J282" i="33"/>
  <c r="J283" i="33"/>
  <c r="J284" i="33"/>
  <c r="J285" i="33"/>
  <c r="J286" i="33"/>
  <c r="J287" i="33"/>
  <c r="J288" i="33"/>
  <c r="J289" i="33"/>
  <c r="J290" i="33"/>
  <c r="J291" i="33"/>
  <c r="J292" i="33"/>
  <c r="J294" i="33"/>
  <c r="J295" i="33"/>
  <c r="J296" i="33"/>
  <c r="J297" i="33"/>
  <c r="J299" i="33"/>
  <c r="J300" i="33"/>
  <c r="J301" i="33"/>
  <c r="J302" i="33"/>
  <c r="J303" i="33"/>
  <c r="J304" i="33"/>
  <c r="J305" i="33"/>
  <c r="J306" i="33"/>
  <c r="J307" i="33"/>
  <c r="J308" i="33"/>
  <c r="J309" i="33"/>
  <c r="J310" i="33"/>
  <c r="J311" i="33"/>
  <c r="J312" i="33"/>
  <c r="J313" i="33"/>
  <c r="J314" i="33"/>
  <c r="J315" i="33"/>
  <c r="J316" i="33"/>
  <c r="J317" i="33"/>
  <c r="J318" i="33"/>
  <c r="J319" i="33"/>
  <c r="J320" i="33"/>
  <c r="J321" i="33"/>
  <c r="J322" i="33"/>
  <c r="J323" i="33"/>
  <c r="J324" i="33"/>
  <c r="J325" i="33"/>
  <c r="J326" i="33"/>
  <c r="J327" i="33"/>
  <c r="J328" i="33"/>
  <c r="J329" i="33"/>
  <c r="J330" i="33"/>
  <c r="J331" i="33"/>
  <c r="J332" i="33"/>
  <c r="J333" i="33"/>
  <c r="J334" i="33"/>
  <c r="J335" i="33"/>
  <c r="J336" i="33"/>
  <c r="J337" i="33"/>
  <c r="J338" i="33"/>
  <c r="J339" i="33"/>
  <c r="J340" i="33"/>
  <c r="J341" i="33"/>
  <c r="J343" i="33"/>
  <c r="J344" i="33"/>
  <c r="J345" i="33"/>
  <c r="J346" i="33"/>
  <c r="J347" i="33"/>
  <c r="J348" i="33"/>
  <c r="J349" i="33"/>
  <c r="J350" i="33"/>
  <c r="J351" i="33"/>
  <c r="J352" i="33"/>
  <c r="J353" i="33"/>
  <c r="J354" i="33"/>
  <c r="J355" i="33"/>
  <c r="J356" i="33"/>
  <c r="J357" i="33"/>
  <c r="J358" i="33"/>
  <c r="J359" i="33"/>
  <c r="J360" i="33"/>
  <c r="J361" i="33"/>
  <c r="J362" i="33"/>
  <c r="J365" i="33"/>
  <c r="J366" i="33"/>
  <c r="J367" i="33"/>
  <c r="J368" i="33"/>
  <c r="J370" i="33"/>
  <c r="J372" i="33"/>
  <c r="J375" i="33"/>
  <c r="J377" i="33"/>
  <c r="J380" i="33"/>
  <c r="J383" i="33"/>
  <c r="J387" i="33"/>
  <c r="J390" i="33"/>
  <c r="J393" i="33"/>
  <c r="J397" i="33"/>
  <c r="J400" i="33"/>
  <c r="J404" i="33"/>
  <c r="J407" i="33"/>
  <c r="J410" i="33"/>
  <c r="J413" i="33"/>
  <c r="J415" i="33"/>
  <c r="J419" i="33"/>
  <c r="J423" i="33"/>
  <c r="J426" i="33"/>
  <c r="J429" i="33"/>
  <c r="J432" i="33"/>
  <c r="J435" i="33"/>
  <c r="J437" i="33"/>
  <c r="J440" i="33"/>
  <c r="J442" i="33"/>
  <c r="J446" i="33"/>
  <c r="J449" i="33"/>
  <c r="J452" i="33"/>
  <c r="J455" i="33"/>
  <c r="J458" i="33"/>
  <c r="J461" i="33"/>
  <c r="J464" i="33"/>
  <c r="J467" i="33"/>
  <c r="J470" i="33"/>
  <c r="J473" i="33"/>
  <c r="J476" i="33"/>
  <c r="J480" i="33"/>
  <c r="J483" i="33"/>
  <c r="J486" i="33"/>
  <c r="J489" i="33"/>
  <c r="J492" i="33"/>
  <c r="J495" i="33"/>
  <c r="J498" i="33"/>
  <c r="J500" i="33"/>
  <c r="J502" i="33"/>
  <c r="J504" i="33"/>
  <c r="J506" i="33"/>
  <c r="J508" i="33"/>
  <c r="J510" i="33"/>
  <c r="J512" i="33"/>
  <c r="J514" i="33"/>
  <c r="J517" i="33"/>
  <c r="J519" i="33"/>
  <c r="J521" i="33"/>
  <c r="J526" i="33"/>
  <c r="J528" i="33"/>
  <c r="J531" i="33"/>
  <c r="J534" i="33"/>
  <c r="J537" i="33"/>
  <c r="J540" i="33"/>
  <c r="J543" i="33"/>
  <c r="J546" i="33"/>
  <c r="J549" i="33"/>
  <c r="J552" i="33"/>
  <c r="J555" i="33"/>
  <c r="J558" i="33"/>
  <c r="J561" i="33"/>
  <c r="J564" i="33"/>
  <c r="J566" i="33"/>
  <c r="J569" i="33"/>
  <c r="J571" i="33"/>
  <c r="J574" i="33"/>
  <c r="J577" i="33"/>
  <c r="J581" i="33"/>
  <c r="J584" i="33"/>
  <c r="J587" i="33"/>
  <c r="J590" i="33"/>
  <c r="J593" i="33"/>
  <c r="J596" i="33"/>
  <c r="J599" i="33"/>
  <c r="J602" i="33"/>
  <c r="J605" i="33"/>
  <c r="J608" i="33"/>
  <c r="J611" i="33"/>
  <c r="J615" i="33"/>
  <c r="J618" i="33"/>
  <c r="J621" i="33"/>
  <c r="J624" i="33"/>
  <c r="J627" i="33"/>
  <c r="J630" i="33"/>
  <c r="J634" i="33"/>
  <c r="J637" i="33"/>
  <c r="J640" i="33"/>
  <c r="J643" i="33"/>
  <c r="J646" i="33"/>
  <c r="J649" i="33"/>
  <c r="J652" i="33"/>
  <c r="J656" i="33"/>
  <c r="J659" i="33"/>
  <c r="J663" i="33"/>
  <c r="J666" i="33"/>
  <c r="J669" i="33"/>
  <c r="J672" i="33"/>
  <c r="J675" i="33"/>
  <c r="J678" i="33"/>
  <c r="J682" i="33"/>
  <c r="J685" i="33"/>
  <c r="J688" i="33"/>
  <c r="J691" i="33"/>
  <c r="J694" i="33"/>
  <c r="J697" i="33"/>
  <c r="J698" i="33"/>
  <c r="J701" i="33"/>
  <c r="J703" i="33"/>
  <c r="J706" i="33"/>
  <c r="J708" i="33"/>
  <c r="J711" i="33"/>
  <c r="J714" i="33"/>
  <c r="J717" i="33"/>
  <c r="J720" i="33"/>
  <c r="J723" i="33"/>
  <c r="J726" i="33"/>
  <c r="J729" i="33"/>
  <c r="J732" i="33"/>
  <c r="J736" i="33"/>
  <c r="J739" i="33"/>
  <c r="J742" i="33"/>
  <c r="J745" i="33"/>
  <c r="J747" i="33"/>
  <c r="J751" i="33"/>
  <c r="J754" i="33"/>
  <c r="J757" i="33"/>
  <c r="J759" i="33"/>
  <c r="J762" i="33"/>
  <c r="J765" i="33"/>
  <c r="J768" i="33"/>
  <c r="J771" i="33"/>
  <c r="J776" i="33"/>
  <c r="J779" i="33"/>
  <c r="J782" i="33"/>
  <c r="J785" i="33"/>
  <c r="J788" i="33"/>
  <c r="J791" i="33"/>
  <c r="J794" i="33"/>
  <c r="J797" i="33"/>
  <c r="J800" i="33"/>
  <c r="J803" i="33"/>
  <c r="J806" i="33"/>
  <c r="J809" i="33"/>
  <c r="J812" i="33"/>
  <c r="J815" i="33"/>
  <c r="J818" i="33"/>
  <c r="J821" i="33"/>
  <c r="J824" i="33"/>
  <c r="J827" i="33"/>
  <c r="J830" i="33"/>
  <c r="J833" i="33"/>
  <c r="J836" i="33"/>
  <c r="J839" i="33"/>
  <c r="J843" i="33"/>
  <c r="J846" i="33"/>
  <c r="J849" i="33"/>
  <c r="J852" i="33"/>
  <c r="J854" i="33"/>
  <c r="J857" i="33"/>
  <c r="J860" i="33"/>
  <c r="J863" i="33"/>
  <c r="J866" i="33"/>
  <c r="J869" i="33"/>
  <c r="J872" i="33"/>
  <c r="J875" i="33"/>
  <c r="J877" i="33"/>
  <c r="J880" i="33"/>
  <c r="J883" i="33"/>
  <c r="J886" i="33"/>
  <c r="J889" i="33"/>
  <c r="J891" i="33"/>
  <c r="J894" i="33"/>
  <c r="J897" i="33"/>
  <c r="J900" i="33"/>
  <c r="J903" i="33"/>
  <c r="J907" i="33"/>
  <c r="J910" i="33"/>
  <c r="J913" i="33"/>
  <c r="J916" i="33"/>
  <c r="J919" i="33"/>
  <c r="J922" i="33"/>
  <c r="J925" i="33"/>
  <c r="J928" i="33"/>
  <c r="J931" i="33"/>
  <c r="J934" i="33"/>
  <c r="J938" i="33"/>
  <c r="J942" i="33"/>
  <c r="J945" i="33"/>
  <c r="J948" i="33"/>
  <c r="J952" i="33"/>
  <c r="J955" i="33"/>
  <c r="J958" i="33"/>
  <c r="J961" i="33"/>
  <c r="J66" i="33"/>
  <c r="J70" i="33"/>
  <c r="J76" i="33"/>
  <c r="J80" i="33"/>
  <c r="J85" i="33"/>
  <c r="J88" i="33"/>
  <c r="J92" i="33"/>
  <c r="J97" i="33"/>
  <c r="J102" i="33"/>
  <c r="J107" i="33"/>
  <c r="J113" i="33"/>
  <c r="J117" i="33"/>
  <c r="J122" i="33"/>
  <c r="J127" i="33"/>
  <c r="J132" i="33"/>
  <c r="J136" i="33"/>
  <c r="J142" i="33"/>
  <c r="J148" i="33"/>
  <c r="J153" i="33"/>
  <c r="J157" i="33"/>
  <c r="J162" i="33"/>
  <c r="J167" i="33"/>
  <c r="J171" i="33"/>
  <c r="J176" i="33"/>
  <c r="J181" i="33"/>
  <c r="J187" i="33"/>
  <c r="J192" i="33"/>
  <c r="J962" i="33"/>
  <c r="J963" i="33"/>
  <c r="J964" i="33"/>
  <c r="J965" i="33"/>
  <c r="J966" i="33"/>
  <c r="J967" i="33"/>
  <c r="J968" i="33"/>
  <c r="J969" i="33"/>
  <c r="J970" i="33"/>
  <c r="J971" i="33"/>
  <c r="J972" i="33"/>
  <c r="J973" i="33"/>
  <c r="J974" i="33"/>
  <c r="J975" i="33"/>
  <c r="J976" i="33"/>
  <c r="J977" i="33"/>
  <c r="J978" i="33"/>
  <c r="J979" i="33"/>
  <c r="J980" i="33"/>
  <c r="J981" i="33"/>
  <c r="J982" i="33"/>
  <c r="J983" i="33"/>
  <c r="J984" i="33"/>
  <c r="J985" i="33"/>
  <c r="J986" i="33"/>
  <c r="J987" i="33"/>
  <c r="J988" i="33"/>
  <c r="J989" i="33"/>
  <c r="J990" i="33"/>
  <c r="J991" i="33"/>
  <c r="J992" i="33"/>
  <c r="J993" i="33"/>
  <c r="J994" i="33"/>
  <c r="J995" i="33"/>
  <c r="J996" i="33"/>
  <c r="J997" i="33"/>
  <c r="J998" i="33"/>
  <c r="J999" i="33"/>
  <c r="J1000" i="33"/>
  <c r="J1001" i="33"/>
  <c r="J1002" i="33"/>
  <c r="J1003" i="33"/>
  <c r="J1004" i="33"/>
  <c r="J1005" i="33"/>
  <c r="J1006" i="33"/>
  <c r="J1007" i="33"/>
  <c r="J1008" i="33"/>
  <c r="J1009" i="33"/>
  <c r="J1010" i="33"/>
  <c r="J1011" i="33"/>
  <c r="J1012" i="33"/>
  <c r="J1013" i="33"/>
  <c r="J1014" i="33"/>
  <c r="J1015" i="33"/>
  <c r="J1016" i="33"/>
  <c r="J1017" i="33"/>
  <c r="J1018" i="33"/>
  <c r="J1019" i="33"/>
  <c r="J1020" i="33"/>
  <c r="J1021" i="33"/>
  <c r="J1022" i="33"/>
  <c r="J1023" i="33"/>
  <c r="J1024" i="33"/>
  <c r="J1025" i="33"/>
  <c r="J1026" i="33"/>
  <c r="J1027" i="33"/>
  <c r="J1028" i="33"/>
  <c r="J1029" i="33"/>
  <c r="J1030" i="33"/>
  <c r="J1031" i="33"/>
  <c r="J1032" i="33"/>
  <c r="J1033" i="33"/>
  <c r="J1034" i="33"/>
  <c r="J1035" i="33"/>
  <c r="J1036" i="33"/>
  <c r="J1037" i="33"/>
  <c r="J1038" i="33"/>
  <c r="J1039" i="33"/>
  <c r="J1040" i="33"/>
  <c r="J1041" i="33"/>
  <c r="J1042" i="33"/>
  <c r="J1043" i="33"/>
  <c r="J1044" i="33"/>
  <c r="J1045" i="33"/>
  <c r="J1046" i="33"/>
  <c r="J1047" i="33"/>
  <c r="J1048" i="33"/>
  <c r="J1049" i="33"/>
  <c r="J1050" i="33"/>
  <c r="J1051" i="33"/>
  <c r="J1052" i="33"/>
  <c r="J1053" i="33"/>
  <c r="J1054" i="33"/>
  <c r="J1055" i="33"/>
  <c r="J1056" i="33"/>
  <c r="J1057" i="33"/>
  <c r="J1058" i="33"/>
  <c r="J1059" i="33"/>
  <c r="J1060" i="33"/>
  <c r="J1061" i="33"/>
  <c r="J1062" i="33"/>
  <c r="J1063" i="33"/>
  <c r="J1064" i="33"/>
  <c r="J1065" i="33"/>
  <c r="J1066" i="33"/>
  <c r="J1067" i="33"/>
  <c r="J1068" i="33"/>
  <c r="J1069" i="33"/>
  <c r="J1070" i="33"/>
  <c r="J1071" i="33"/>
  <c r="J1072" i="33"/>
  <c r="J1073" i="33"/>
  <c r="J1074" i="33"/>
  <c r="J1075" i="33"/>
  <c r="J1076" i="33"/>
  <c r="J1077" i="33"/>
  <c r="J1078" i="33"/>
  <c r="J1079" i="33"/>
  <c r="J1080" i="33"/>
  <c r="J1081" i="33"/>
  <c r="J1082" i="33"/>
  <c r="J1083" i="33"/>
  <c r="J1084" i="33"/>
  <c r="J1085" i="33"/>
  <c r="J1086" i="33"/>
  <c r="J1087" i="33"/>
  <c r="J1088" i="33"/>
  <c r="J1089" i="33"/>
  <c r="J1090" i="33"/>
  <c r="J1091" i="33"/>
  <c r="J1092" i="33"/>
  <c r="J1093" i="33"/>
  <c r="J1094" i="33"/>
  <c r="J1095" i="33"/>
  <c r="J1096" i="33"/>
  <c r="J1097" i="33"/>
  <c r="J1098" i="33"/>
  <c r="J1099" i="33"/>
  <c r="J1100" i="33"/>
  <c r="J1101" i="33"/>
  <c r="J1102" i="33"/>
  <c r="J1103" i="33"/>
  <c r="J1104" i="33"/>
  <c r="J1105" i="33"/>
  <c r="J1106" i="33"/>
  <c r="J1107" i="33"/>
  <c r="J1108" i="33"/>
  <c r="J1109" i="33"/>
  <c r="J1110" i="33"/>
  <c r="J1111" i="33"/>
  <c r="J1112" i="33"/>
  <c r="J1113" i="33"/>
  <c r="J1114" i="33"/>
  <c r="J1115" i="33"/>
  <c r="J1116" i="33"/>
  <c r="J1117" i="33"/>
  <c r="J1118" i="33"/>
  <c r="J1119" i="33"/>
  <c r="J1120" i="33"/>
  <c r="J1121" i="33"/>
  <c r="J1122" i="33"/>
  <c r="J1123" i="33"/>
  <c r="J1124" i="33"/>
  <c r="J1125" i="33"/>
  <c r="J1126" i="33"/>
  <c r="J1127" i="33"/>
  <c r="J1128" i="33"/>
  <c r="J1129" i="33"/>
  <c r="J1130" i="33"/>
  <c r="J1131" i="33"/>
  <c r="J1132" i="33"/>
  <c r="J1133" i="33"/>
  <c r="J1134" i="33"/>
  <c r="J1135" i="33"/>
  <c r="J1136" i="33"/>
  <c r="J1137" i="33"/>
  <c r="J1138" i="33"/>
  <c r="J1139" i="33"/>
  <c r="J1140" i="33"/>
  <c r="J1141" i="33"/>
  <c r="J1142" i="33"/>
  <c r="J1143" i="33"/>
  <c r="J1144" i="33"/>
  <c r="J1145" i="33"/>
  <c r="J1146" i="33"/>
  <c r="J1147" i="33"/>
  <c r="J1148" i="33"/>
  <c r="J1149" i="33"/>
  <c r="J1150" i="33"/>
  <c r="J1151" i="33"/>
  <c r="J1152" i="33"/>
  <c r="J1153" i="33"/>
  <c r="J1154" i="33"/>
  <c r="J1155" i="33"/>
  <c r="J1156" i="33"/>
  <c r="J1157" i="33"/>
  <c r="J1158" i="33"/>
  <c r="J1159" i="33"/>
  <c r="J1160" i="33"/>
  <c r="J1161" i="33"/>
  <c r="J1162" i="33"/>
  <c r="J1163" i="33"/>
  <c r="J1164" i="33"/>
  <c r="J1165" i="33"/>
  <c r="J1166" i="33"/>
  <c r="J1167" i="33"/>
  <c r="J1168" i="33"/>
  <c r="J1169" i="33"/>
  <c r="J1170" i="33"/>
  <c r="J1171" i="33"/>
  <c r="J1172" i="33"/>
  <c r="J1173" i="33"/>
  <c r="J1174" i="33"/>
  <c r="J1176" i="33"/>
  <c r="J1177" i="33"/>
  <c r="J1178" i="33"/>
  <c r="J1179" i="33"/>
  <c r="J1180" i="33"/>
  <c r="J1181" i="33"/>
  <c r="J1182" i="33"/>
  <c r="J1183" i="33"/>
  <c r="J1184" i="33"/>
  <c r="J1185" i="33"/>
  <c r="J1186" i="33"/>
  <c r="J1187" i="33"/>
  <c r="J1188" i="33"/>
  <c r="J1189" i="33"/>
  <c r="J1191" i="33"/>
  <c r="J1192" i="33"/>
  <c r="J1194" i="33"/>
  <c r="J1196" i="33"/>
  <c r="J1198" i="33"/>
  <c r="J1200" i="33"/>
  <c r="J1202" i="33"/>
  <c r="J1204" i="33"/>
  <c r="J1206" i="33"/>
  <c r="J1208" i="33"/>
  <c r="J1210" i="33"/>
  <c r="J1213" i="33"/>
  <c r="J1215" i="33"/>
  <c r="J1217" i="33"/>
  <c r="J1220" i="33"/>
  <c r="J1222" i="33"/>
  <c r="J1224" i="33"/>
  <c r="J1226" i="33"/>
  <c r="J1228" i="33"/>
  <c r="J1231" i="33"/>
  <c r="J1233" i="33"/>
  <c r="J1235" i="33"/>
  <c r="J1237" i="33"/>
  <c r="J1240" i="33"/>
  <c r="J1243" i="33"/>
  <c r="J1245" i="33"/>
  <c r="J1247" i="33"/>
  <c r="J1249" i="33"/>
  <c r="J1252" i="33"/>
  <c r="J1254" i="33"/>
  <c r="J1256" i="33"/>
  <c r="J1259" i="33"/>
  <c r="J1261" i="33"/>
  <c r="J1264" i="33"/>
  <c r="J1267" i="33"/>
  <c r="J1270" i="33"/>
  <c r="J1272" i="33"/>
  <c r="J1274" i="33"/>
  <c r="J1277" i="33"/>
  <c r="J1279" i="33"/>
  <c r="J1281" i="33"/>
  <c r="J1283" i="33"/>
  <c r="J1285" i="33"/>
  <c r="J1287" i="33"/>
  <c r="J1289" i="33"/>
  <c r="J1291" i="33"/>
  <c r="J1293" i="33"/>
  <c r="J1295" i="33"/>
  <c r="J1297" i="33"/>
  <c r="J1300" i="33"/>
  <c r="J5" i="33"/>
  <c r="J7" i="33"/>
  <c r="J9" i="33"/>
  <c r="J11" i="33"/>
  <c r="J13" i="33"/>
  <c r="J15" i="33"/>
  <c r="J18" i="33"/>
  <c r="J21" i="33"/>
  <c r="J23" i="33"/>
  <c r="J25" i="33"/>
  <c r="J27" i="33"/>
  <c r="J29" i="33"/>
  <c r="J31" i="33"/>
  <c r="J33" i="33"/>
  <c r="J35" i="33"/>
  <c r="J38" i="33"/>
  <c r="J40" i="33"/>
  <c r="J42" i="33"/>
  <c r="J45" i="33"/>
  <c r="J47" i="33"/>
  <c r="J49" i="33"/>
  <c r="J51" i="33"/>
  <c r="J52" i="33"/>
  <c r="J53" i="33"/>
  <c r="J55" i="33"/>
  <c r="J57" i="33"/>
  <c r="J59" i="33"/>
  <c r="J63" i="33"/>
  <c r="J69" i="33"/>
  <c r="J73" i="33"/>
  <c r="J81" i="33"/>
  <c r="J86" i="33"/>
  <c r="J93" i="33"/>
  <c r="J99" i="33"/>
  <c r="J104" i="33"/>
  <c r="J110" i="33"/>
  <c r="J118" i="33"/>
  <c r="J123" i="33"/>
  <c r="J129" i="33"/>
  <c r="J135" i="33"/>
  <c r="J140" i="33"/>
  <c r="J146" i="33"/>
  <c r="J152" i="33"/>
  <c r="J159" i="33"/>
  <c r="J164" i="33"/>
  <c r="J169" i="33"/>
  <c r="J174" i="33"/>
  <c r="J180" i="33"/>
  <c r="J184" i="33"/>
  <c r="J188" i="33"/>
  <c r="J193" i="33"/>
  <c r="J1175" i="33"/>
  <c r="J1190" i="33"/>
  <c r="J1193" i="33"/>
  <c r="J1195" i="33"/>
  <c r="J1197" i="33"/>
  <c r="J1199" i="33"/>
  <c r="J1201" i="33"/>
  <c r="J1203" i="33"/>
  <c r="J1205" i="33"/>
  <c r="J1207" i="33"/>
  <c r="J1209" i="33"/>
  <c r="J1211" i="33"/>
  <c r="J1212" i="33"/>
  <c r="J1214" i="33"/>
  <c r="J1216" i="33"/>
  <c r="J1218" i="33"/>
  <c r="J1219" i="33"/>
  <c r="J1221" i="33"/>
  <c r="J1223" i="33"/>
  <c r="J1225" i="33"/>
  <c r="J1227" i="33"/>
  <c r="J1229" i="33"/>
  <c r="J1230" i="33"/>
  <c r="J1232" i="33"/>
  <c r="J1234" i="33"/>
  <c r="J1236" i="33"/>
  <c r="J1238" i="33"/>
  <c r="J1239" i="33"/>
  <c r="J1241" i="33"/>
  <c r="J1242" i="33"/>
  <c r="J1244" i="33"/>
  <c r="J1246" i="33"/>
  <c r="J1248" i="33"/>
  <c r="J1250" i="33"/>
  <c r="J1251" i="33"/>
  <c r="J1253" i="33"/>
  <c r="J1255" i="33"/>
  <c r="J1257" i="33"/>
  <c r="J1258" i="33"/>
  <c r="J1260" i="33"/>
  <c r="J1262" i="33"/>
  <c r="J1266" i="33"/>
  <c r="J1268" i="33"/>
  <c r="J1269" i="33"/>
  <c r="J1271" i="33"/>
  <c r="J1273" i="33"/>
  <c r="J1275" i="33"/>
  <c r="J1276" i="33"/>
  <c r="J1278" i="33"/>
  <c r="J1280" i="33"/>
  <c r="J1282" i="33"/>
  <c r="J1284" i="33"/>
  <c r="J1286" i="33"/>
  <c r="J1288" i="33"/>
  <c r="J1290" i="33"/>
  <c r="J1292" i="33"/>
  <c r="J1294" i="33"/>
  <c r="J1296" i="33"/>
  <c r="J1298" i="33"/>
  <c r="J1299" i="33"/>
  <c r="J4" i="33"/>
  <c r="J6" i="33"/>
  <c r="J8" i="33"/>
  <c r="J10" i="33"/>
  <c r="J12" i="33"/>
  <c r="J14" i="33"/>
  <c r="J16" i="33"/>
  <c r="J17" i="33"/>
  <c r="J19" i="33"/>
  <c r="J22" i="33"/>
  <c r="J24" i="33"/>
  <c r="J26" i="33"/>
  <c r="J28" i="33"/>
  <c r="J30" i="33"/>
  <c r="J32" i="33"/>
  <c r="J34" i="33"/>
  <c r="J36" i="33"/>
  <c r="J37" i="33"/>
  <c r="J39" i="33"/>
  <c r="J41" i="33"/>
  <c r="J43" i="33"/>
  <c r="J44" i="33"/>
  <c r="J46" i="33"/>
  <c r="J48" i="33"/>
  <c r="J50" i="33"/>
  <c r="J54" i="33"/>
  <c r="J56" i="33"/>
  <c r="J58" i="33"/>
  <c r="J60" i="33"/>
  <c r="J61" i="33"/>
  <c r="J65" i="33"/>
  <c r="J72" i="33"/>
  <c r="J77" i="33"/>
  <c r="J82" i="33"/>
  <c r="J87" i="33"/>
  <c r="J91" i="33"/>
  <c r="J96" i="33"/>
  <c r="J100" i="33"/>
  <c r="J106" i="33"/>
  <c r="J111" i="33"/>
  <c r="J115" i="33"/>
  <c r="J120" i="33"/>
  <c r="J125" i="33"/>
  <c r="J130" i="33"/>
  <c r="J134" i="33"/>
  <c r="J139" i="33"/>
  <c r="J144" i="33"/>
  <c r="J149" i="33"/>
  <c r="J155" i="33"/>
  <c r="J160" i="33"/>
  <c r="J165" i="33"/>
  <c r="J170" i="33"/>
  <c r="J175" i="33"/>
  <c r="J179" i="33"/>
  <c r="J183" i="33"/>
  <c r="J186" i="33"/>
  <c r="J191" i="33"/>
  <c r="J20" i="33"/>
  <c r="J3" i="33"/>
  <c r="E19" i="48"/>
  <c r="I19" i="48" s="1"/>
  <c r="E18" i="6"/>
  <c r="I18" i="6" s="1"/>
  <c r="E23" i="6"/>
  <c r="I23" i="6" s="1"/>
  <c r="C18" i="6"/>
  <c r="C23" i="6"/>
  <c r="C19" i="48"/>
  <c r="F19" i="41"/>
  <c r="F21" i="48"/>
  <c r="E26" i="1"/>
  <c r="I26" i="1" s="1"/>
  <c r="E22" i="48"/>
  <c r="I22" i="48" s="1"/>
  <c r="E25" i="6"/>
  <c r="E21" i="6"/>
  <c r="I21" i="6" s="1"/>
  <c r="C19" i="58"/>
  <c r="C22" i="48"/>
  <c r="C25" i="6"/>
  <c r="C19" i="57"/>
  <c r="C21" i="6"/>
  <c r="E18" i="48"/>
  <c r="I18" i="48" s="1"/>
  <c r="E17" i="6"/>
  <c r="I17" i="6" s="1"/>
  <c r="E22" i="6"/>
  <c r="I22" i="6" s="1"/>
  <c r="E17" i="46"/>
  <c r="I17" i="46" s="1"/>
  <c r="F19" i="53"/>
  <c r="F17" i="46"/>
  <c r="F26" i="43"/>
  <c r="F21" i="6"/>
  <c r="E27" i="45"/>
  <c r="I27" i="45" s="1"/>
  <c r="E18" i="46"/>
  <c r="I18" i="46" s="1"/>
  <c r="F19" i="48"/>
  <c r="F23" i="6"/>
  <c r="F18" i="6"/>
  <c r="F24" i="42"/>
  <c r="F25" i="6"/>
  <c r="F22" i="48"/>
  <c r="F18" i="41"/>
  <c r="F20" i="6"/>
  <c r="E22" i="42"/>
  <c r="I22" i="42" s="1"/>
  <c r="E21" i="48"/>
  <c r="I21" i="48" s="1"/>
  <c r="E19" i="6"/>
  <c r="I19" i="6" s="1"/>
  <c r="E24" i="6"/>
  <c r="I24" i="6" s="1"/>
  <c r="E20" i="48"/>
  <c r="I20" i="48" s="1"/>
  <c r="C20" i="48"/>
  <c r="C19" i="6"/>
  <c r="C24" i="6"/>
  <c r="F20" i="48"/>
  <c r="F19" i="6"/>
  <c r="F24" i="6"/>
  <c r="C22" i="6"/>
  <c r="C17" i="6"/>
  <c r="C18" i="48"/>
  <c r="F17" i="6"/>
  <c r="F18" i="48"/>
  <c r="F22" i="6"/>
  <c r="C17" i="42"/>
  <c r="C20" i="6"/>
  <c r="E20" i="45"/>
  <c r="I20" i="45" s="1"/>
  <c r="E20" i="6"/>
  <c r="I20" i="6" s="1"/>
  <c r="C18" i="12"/>
  <c r="C21" i="48"/>
  <c r="E19" i="7"/>
  <c r="I19" i="7" s="1"/>
  <c r="E19" i="46"/>
  <c r="I19" i="46" s="1"/>
  <c r="I23" i="14"/>
  <c r="I22" i="14"/>
  <c r="E34" i="41"/>
  <c r="G34" i="41" s="1"/>
  <c r="I34" i="41" s="1"/>
  <c r="E53" i="41"/>
  <c r="G23" i="41" s="1"/>
  <c r="I37" i="10"/>
  <c r="I30" i="12"/>
  <c r="I37" i="43"/>
  <c r="G24" i="44"/>
  <c r="B57" i="6"/>
  <c r="E35" i="6"/>
  <c r="I35" i="6" s="1"/>
  <c r="E36" i="6"/>
  <c r="I36" i="6" s="1"/>
  <c r="E17" i="2"/>
  <c r="I17" i="2" s="1"/>
  <c r="E17" i="38"/>
  <c r="I17" i="38" s="1"/>
  <c r="F19" i="52"/>
  <c r="F23" i="38"/>
  <c r="E18" i="21"/>
  <c r="I18" i="21" s="1"/>
  <c r="E22" i="38"/>
  <c r="I22" i="38" s="1"/>
  <c r="F17" i="2"/>
  <c r="F17" i="38"/>
  <c r="C21" i="2"/>
  <c r="C21" i="38"/>
  <c r="C19" i="52"/>
  <c r="C23" i="38"/>
  <c r="C18" i="52"/>
  <c r="C22" i="38"/>
  <c r="E19" i="52"/>
  <c r="I19" i="52" s="1"/>
  <c r="E23" i="38"/>
  <c r="I23" i="38" s="1"/>
  <c r="F18" i="52"/>
  <c r="F22" i="38"/>
  <c r="I33" i="10"/>
  <c r="H57" i="12"/>
  <c r="G24" i="12" s="1"/>
  <c r="G45" i="12"/>
  <c r="E40" i="12"/>
  <c r="G40" i="12" s="1"/>
  <c r="I40" i="12" s="1"/>
  <c r="E41" i="12"/>
  <c r="G41" i="12" s="1"/>
  <c r="I41" i="12" s="1"/>
  <c r="I17" i="10"/>
  <c r="C22" i="41"/>
  <c r="C23" i="41"/>
  <c r="F20" i="41"/>
  <c r="E19" i="41"/>
  <c r="I19" i="41" s="1"/>
  <c r="E17" i="41"/>
  <c r="I17" i="41" s="1"/>
  <c r="F23" i="41"/>
  <c r="E21" i="41"/>
  <c r="I21" i="41" s="1"/>
  <c r="E23" i="41"/>
  <c r="I23" i="41" s="1"/>
  <c r="E18" i="41"/>
  <c r="I18" i="41" s="1"/>
  <c r="E22" i="41"/>
  <c r="I22" i="41" s="1"/>
  <c r="F21" i="41"/>
  <c r="C19" i="41"/>
  <c r="C20" i="41"/>
  <c r="C21" i="41"/>
  <c r="F22" i="41"/>
  <c r="E20" i="41"/>
  <c r="I20" i="41" s="1"/>
  <c r="C18" i="41"/>
  <c r="E20" i="58"/>
  <c r="C29" i="42"/>
  <c r="F29" i="44"/>
  <c r="E22" i="44"/>
  <c r="I22" i="44" s="1"/>
  <c r="C25" i="1"/>
  <c r="C29" i="1"/>
  <c r="C24" i="45"/>
  <c r="E35" i="42"/>
  <c r="I35" i="42" s="1"/>
  <c r="E20" i="42"/>
  <c r="E24" i="44"/>
  <c r="F26" i="1"/>
  <c r="C21" i="44"/>
  <c r="F22" i="45"/>
  <c r="E29" i="44"/>
  <c r="I29" i="44" s="1"/>
  <c r="F17" i="1"/>
  <c r="C36" i="42"/>
  <c r="E26" i="44"/>
  <c r="I26" i="44" s="1"/>
  <c r="F28" i="1"/>
  <c r="E25" i="1"/>
  <c r="I25" i="1" s="1"/>
  <c r="E19" i="58"/>
  <c r="I19" i="58" s="1"/>
  <c r="C20" i="42"/>
  <c r="C24" i="42"/>
  <c r="E28" i="44"/>
  <c r="I28" i="44" s="1"/>
  <c r="C30" i="1"/>
  <c r="E32" i="42"/>
  <c r="I32" i="42" s="1"/>
  <c r="C25" i="44"/>
  <c r="I38" i="11"/>
  <c r="C17" i="58"/>
  <c r="F25" i="45"/>
  <c r="E18" i="42"/>
  <c r="I18" i="42" s="1"/>
  <c r="E19" i="45"/>
  <c r="I19" i="45" s="1"/>
  <c r="F27" i="45"/>
  <c r="C19" i="42"/>
  <c r="C28" i="42"/>
  <c r="C17" i="45"/>
  <c r="F35" i="42"/>
  <c r="C29" i="44"/>
  <c r="I18" i="58"/>
  <c r="F21" i="42"/>
  <c r="F21" i="44"/>
  <c r="F29" i="42"/>
  <c r="E21" i="1"/>
  <c r="I21" i="1" s="1"/>
  <c r="E23" i="45"/>
  <c r="I23" i="45" s="1"/>
  <c r="F19" i="45"/>
  <c r="E19" i="44"/>
  <c r="I19" i="44" s="1"/>
  <c r="F26" i="42"/>
  <c r="C19" i="1"/>
  <c r="C21" i="45"/>
  <c r="F19" i="58"/>
  <c r="C22" i="42"/>
  <c r="E25" i="42"/>
  <c r="I25" i="42" s="1"/>
  <c r="C27" i="45"/>
  <c r="F23" i="45"/>
  <c r="E23" i="44"/>
  <c r="I23" i="44" s="1"/>
  <c r="F30" i="42"/>
  <c r="E22" i="1"/>
  <c r="I22" i="1" s="1"/>
  <c r="F31" i="42"/>
  <c r="E23" i="2"/>
  <c r="I23" i="2" s="1"/>
  <c r="E18" i="47"/>
  <c r="I18" i="47" s="1"/>
  <c r="F32" i="42"/>
  <c r="F34" i="42"/>
  <c r="F17" i="42"/>
  <c r="E27" i="1"/>
  <c r="I27" i="1" s="1"/>
  <c r="E28" i="1"/>
  <c r="I28" i="1" s="1"/>
  <c r="F19" i="42"/>
  <c r="E27" i="44"/>
  <c r="I27" i="44" s="1"/>
  <c r="F22" i="42"/>
  <c r="E29" i="1"/>
  <c r="I29" i="1" s="1"/>
  <c r="C20" i="44"/>
  <c r="F27" i="42"/>
  <c r="C18" i="45"/>
  <c r="F18" i="45"/>
  <c r="C19" i="45"/>
  <c r="C19" i="44"/>
  <c r="C23" i="42"/>
  <c r="E26" i="42"/>
  <c r="I26" i="42" s="1"/>
  <c r="C20" i="45"/>
  <c r="C24" i="44"/>
  <c r="C20" i="1"/>
  <c r="F20" i="42"/>
  <c r="C18" i="44"/>
  <c r="F25" i="44"/>
  <c r="C23" i="45"/>
  <c r="C23" i="44"/>
  <c r="C27" i="42"/>
  <c r="E30" i="42"/>
  <c r="I30" i="42" s="1"/>
  <c r="C28" i="44"/>
  <c r="F23" i="1"/>
  <c r="E24" i="42"/>
  <c r="I24" i="42" s="1"/>
  <c r="F24" i="44"/>
  <c r="F23" i="42"/>
  <c r="C22" i="44"/>
  <c r="C18" i="1"/>
  <c r="F33" i="42"/>
  <c r="F19" i="44"/>
  <c r="E30" i="1"/>
  <c r="I30" i="1" s="1"/>
  <c r="F19" i="1"/>
  <c r="C23" i="1"/>
  <c r="E28" i="42"/>
  <c r="I28" i="42" s="1"/>
  <c r="F28" i="44"/>
  <c r="E20" i="1"/>
  <c r="I20" i="1" s="1"/>
  <c r="C18" i="42"/>
  <c r="C21" i="1"/>
  <c r="E19" i="42"/>
  <c r="I19" i="42" s="1"/>
  <c r="C34" i="42"/>
  <c r="F18" i="42"/>
  <c r="F23" i="44"/>
  <c r="E17" i="45"/>
  <c r="I17" i="45" s="1"/>
  <c r="E26" i="45"/>
  <c r="I26" i="45" s="1"/>
  <c r="C33" i="42"/>
  <c r="F25" i="42"/>
  <c r="C27" i="1"/>
  <c r="E29" i="42"/>
  <c r="I29" i="42" s="1"/>
  <c r="C28" i="1"/>
  <c r="F18" i="44"/>
  <c r="C26" i="42"/>
  <c r="E21" i="45"/>
  <c r="I21" i="45" s="1"/>
  <c r="C26" i="1"/>
  <c r="C35" i="42"/>
  <c r="F30" i="1"/>
  <c r="C18" i="47"/>
  <c r="C22" i="45"/>
  <c r="E36" i="42"/>
  <c r="I36" i="42" s="1"/>
  <c r="F22" i="44"/>
  <c r="C30" i="42"/>
  <c r="E23" i="42"/>
  <c r="I23" i="42" s="1"/>
  <c r="E19" i="1"/>
  <c r="I19" i="1" s="1"/>
  <c r="C25" i="45"/>
  <c r="F20" i="45"/>
  <c r="F17" i="45"/>
  <c r="F20" i="1"/>
  <c r="E17" i="1"/>
  <c r="I17" i="1" s="1"/>
  <c r="F36" i="42"/>
  <c r="E33" i="42"/>
  <c r="I33" i="42" s="1"/>
  <c r="E27" i="42"/>
  <c r="I27" i="42" s="1"/>
  <c r="F22" i="1"/>
  <c r="E24" i="45"/>
  <c r="I24" i="45" s="1"/>
  <c r="F21" i="45"/>
  <c r="C23" i="2"/>
  <c r="F23" i="2"/>
  <c r="E31" i="42"/>
  <c r="I31" i="42" s="1"/>
  <c r="F27" i="1"/>
  <c r="F26" i="45"/>
  <c r="E17" i="58"/>
  <c r="I17" i="58" s="1"/>
  <c r="E18" i="1"/>
  <c r="I18" i="1" s="1"/>
  <c r="C31" i="42"/>
  <c r="F24" i="45"/>
  <c r="E17" i="42"/>
  <c r="I17" i="42" s="1"/>
  <c r="E25" i="45"/>
  <c r="I25" i="45" s="1"/>
  <c r="C20" i="58"/>
  <c r="E21" i="44"/>
  <c r="I21" i="44" s="1"/>
  <c r="E22" i="45"/>
  <c r="I22" i="45" s="1"/>
  <c r="E18" i="45"/>
  <c r="I18" i="45" s="1"/>
  <c r="F18" i="1"/>
  <c r="C22" i="1"/>
  <c r="E34" i="42"/>
  <c r="I34" i="42" s="1"/>
  <c r="F29" i="1"/>
  <c r="C21" i="42"/>
  <c r="F18" i="47"/>
  <c r="E21" i="42"/>
  <c r="I21" i="42" s="1"/>
  <c r="F20" i="58"/>
  <c r="E25" i="44"/>
  <c r="I25" i="44" s="1"/>
  <c r="E18" i="44"/>
  <c r="I18" i="44" s="1"/>
  <c r="F21" i="1"/>
  <c r="F25" i="1"/>
  <c r="C32" i="42"/>
  <c r="E20" i="44"/>
  <c r="I20" i="44" s="1"/>
  <c r="E23" i="1"/>
  <c r="I23" i="1" s="1"/>
  <c r="E34" i="45"/>
  <c r="I34" i="45" s="1"/>
  <c r="G39" i="45"/>
  <c r="I39" i="45" s="1"/>
  <c r="E35" i="45"/>
  <c r="I35" i="45" s="1"/>
  <c r="H52" i="45"/>
  <c r="G20" i="58"/>
  <c r="E35" i="58"/>
  <c r="G35" i="58" s="1"/>
  <c r="I35" i="58" s="1"/>
  <c r="E34" i="58"/>
  <c r="G34" i="58" s="1"/>
  <c r="I34" i="58" s="1"/>
  <c r="N43" i="58"/>
  <c r="M43" i="58"/>
  <c r="O43" i="58" s="1"/>
  <c r="G20" i="42"/>
  <c r="B59" i="42"/>
  <c r="D14" i="32"/>
  <c r="E14" i="32" s="1"/>
  <c r="I35" i="14"/>
  <c r="I43" i="17"/>
  <c r="I42" i="4"/>
  <c r="I43" i="4"/>
  <c r="G44" i="17"/>
  <c r="I44" i="17" s="1"/>
  <c r="G47" i="17"/>
  <c r="G25" i="17" s="1"/>
  <c r="I37" i="11"/>
  <c r="I34" i="13"/>
  <c r="I37" i="17"/>
  <c r="I35" i="13"/>
  <c r="I37" i="8"/>
  <c r="I37" i="18"/>
  <c r="I37" i="4"/>
  <c r="I33" i="9"/>
  <c r="I36" i="3"/>
  <c r="I39" i="43"/>
  <c r="I38" i="9"/>
  <c r="E40" i="17"/>
  <c r="I41" i="17"/>
  <c r="I39" i="17"/>
  <c r="I39" i="29"/>
  <c r="I38" i="8"/>
  <c r="I45" i="12"/>
  <c r="I38" i="29"/>
  <c r="I35" i="43"/>
  <c r="I34" i="3"/>
  <c r="I35" i="3"/>
  <c r="I34" i="43"/>
  <c r="I37" i="9"/>
  <c r="I33" i="13"/>
  <c r="E34" i="10"/>
  <c r="G34" i="10" s="1"/>
  <c r="I34" i="10" s="1"/>
  <c r="E53" i="10"/>
  <c r="G23" i="10" s="1"/>
  <c r="G36" i="10"/>
  <c r="I36" i="10" s="1"/>
  <c r="E35" i="10"/>
  <c r="G35" i="10" s="1"/>
  <c r="I35" i="10" s="1"/>
  <c r="C26" i="11"/>
  <c r="F22" i="11"/>
  <c r="C27" i="8"/>
  <c r="C22" i="13"/>
  <c r="C18" i="17"/>
  <c r="C20" i="12"/>
  <c r="C17" i="9"/>
  <c r="C26" i="8"/>
  <c r="E28" i="12"/>
  <c r="I28" i="12" s="1"/>
  <c r="F24" i="12"/>
  <c r="F27" i="18"/>
  <c r="C19" i="17"/>
  <c r="F21" i="9"/>
  <c r="C17" i="3"/>
  <c r="E17" i="3"/>
  <c r="I17" i="3" s="1"/>
  <c r="C19" i="18"/>
  <c r="F22" i="8"/>
  <c r="F28" i="9"/>
  <c r="F21" i="10"/>
  <c r="F23" i="12"/>
  <c r="C28" i="12"/>
  <c r="E22" i="17"/>
  <c r="I22" i="17" s="1"/>
  <c r="C20" i="3"/>
  <c r="E20" i="18"/>
  <c r="I20" i="18" s="1"/>
  <c r="C18" i="11"/>
  <c r="F28" i="12"/>
  <c r="F25" i="12"/>
  <c r="E23" i="17"/>
  <c r="I23" i="17" s="1"/>
  <c r="F25" i="9"/>
  <c r="F20" i="3"/>
  <c r="F25" i="8"/>
  <c r="F22" i="18"/>
  <c r="E26" i="8"/>
  <c r="I26" i="8" s="1"/>
  <c r="F26" i="8"/>
  <c r="C24" i="8"/>
  <c r="F17" i="10"/>
  <c r="E20" i="10"/>
  <c r="I20" i="10" s="1"/>
  <c r="F20" i="11"/>
  <c r="E20" i="13"/>
  <c r="I20" i="13" s="1"/>
  <c r="F18" i="3"/>
  <c r="C27" i="18"/>
  <c r="F29" i="12"/>
  <c r="F29" i="9"/>
  <c r="F17" i="8"/>
  <c r="E22" i="13"/>
  <c r="I22" i="13" s="1"/>
  <c r="E20" i="11"/>
  <c r="I20" i="11" s="1"/>
  <c r="F23" i="18"/>
  <c r="E23" i="8"/>
  <c r="E25" i="12"/>
  <c r="I25" i="12" s="1"/>
  <c r="E25" i="11"/>
  <c r="I25" i="11" s="1"/>
  <c r="F25" i="11"/>
  <c r="E18" i="11"/>
  <c r="I18" i="11" s="1"/>
  <c r="E18" i="18"/>
  <c r="I18" i="18" s="1"/>
  <c r="E19" i="10"/>
  <c r="I19" i="10" s="1"/>
  <c r="E17" i="8"/>
  <c r="I17" i="8" s="1"/>
  <c r="F23" i="10"/>
  <c r="C24" i="17"/>
  <c r="F21" i="8"/>
  <c r="F29" i="18"/>
  <c r="E20" i="17"/>
  <c r="I20" i="17" s="1"/>
  <c r="F20" i="10"/>
  <c r="E23" i="12"/>
  <c r="I23" i="12" s="1"/>
  <c r="C25" i="17"/>
  <c r="C25" i="12"/>
  <c r="E18" i="17"/>
  <c r="I18" i="17" s="1"/>
  <c r="F18" i="9"/>
  <c r="C24" i="11"/>
  <c r="E23" i="9"/>
  <c r="I23" i="9" s="1"/>
  <c r="F24" i="8"/>
  <c r="E20" i="8"/>
  <c r="I20" i="8" s="1"/>
  <c r="C23" i="8"/>
  <c r="C21" i="12"/>
  <c r="C17" i="18"/>
  <c r="C19" i="3"/>
  <c r="E19" i="3"/>
  <c r="I19" i="3" s="1"/>
  <c r="C22" i="11"/>
  <c r="F19" i="3"/>
  <c r="E19" i="11"/>
  <c r="I19" i="11" s="1"/>
  <c r="F21" i="18"/>
  <c r="C23" i="10"/>
  <c r="E21" i="8"/>
  <c r="I21" i="8" s="1"/>
  <c r="F19" i="10"/>
  <c r="E25" i="8"/>
  <c r="I25" i="8" s="1"/>
  <c r="E27" i="12"/>
  <c r="I27" i="12" s="1"/>
  <c r="E29" i="12"/>
  <c r="I29" i="12" s="1"/>
  <c r="F22" i="9"/>
  <c r="E27" i="17"/>
  <c r="I27" i="17" s="1"/>
  <c r="C26" i="18"/>
  <c r="F30" i="18"/>
  <c r="E30" i="17"/>
  <c r="I30" i="17" s="1"/>
  <c r="C21" i="13"/>
  <c r="C29" i="12"/>
  <c r="C17" i="13"/>
  <c r="C20" i="9"/>
  <c r="C25" i="18"/>
  <c r="C25" i="8"/>
  <c r="E23" i="10"/>
  <c r="F22" i="12"/>
  <c r="E18" i="9"/>
  <c r="I18" i="9" s="1"/>
  <c r="F19" i="18"/>
  <c r="E23" i="18"/>
  <c r="I23" i="18" s="1"/>
  <c r="C27" i="17"/>
  <c r="C29" i="9"/>
  <c r="E21" i="18"/>
  <c r="I21" i="18" s="1"/>
  <c r="C19" i="11"/>
  <c r="E25" i="17"/>
  <c r="F18" i="13"/>
  <c r="C20" i="18"/>
  <c r="F20" i="13"/>
  <c r="C24" i="9"/>
  <c r="E20" i="9"/>
  <c r="I20" i="9" s="1"/>
  <c r="F26" i="11"/>
  <c r="F28" i="18"/>
  <c r="E22" i="18"/>
  <c r="I22" i="18" s="1"/>
  <c r="F19" i="17"/>
  <c r="E26" i="12"/>
  <c r="I26" i="12" s="1"/>
  <c r="E22" i="9"/>
  <c r="I22" i="9" s="1"/>
  <c r="C23" i="18"/>
  <c r="F19" i="12"/>
  <c r="F26" i="18"/>
  <c r="C18" i="18"/>
  <c r="E30" i="18"/>
  <c r="I30" i="18" s="1"/>
  <c r="E21" i="11"/>
  <c r="I21" i="11" s="1"/>
  <c r="E26" i="11"/>
  <c r="I26" i="11" s="1"/>
  <c r="E21" i="3"/>
  <c r="I21" i="3" s="1"/>
  <c r="C21" i="10"/>
  <c r="F24" i="18"/>
  <c r="C20" i="13"/>
  <c r="C21" i="11"/>
  <c r="C28" i="9"/>
  <c r="E17" i="13"/>
  <c r="I17" i="13" s="1"/>
  <c r="E24" i="9"/>
  <c r="C18" i="13"/>
  <c r="E18" i="12"/>
  <c r="I18" i="12" s="1"/>
  <c r="E19" i="17"/>
  <c r="I19" i="17" s="1"/>
  <c r="E29" i="18"/>
  <c r="I29" i="18" s="1"/>
  <c r="E26" i="9"/>
  <c r="I26" i="9" s="1"/>
  <c r="E26" i="18"/>
  <c r="C23" i="12"/>
  <c r="E17" i="11"/>
  <c r="I17" i="11" s="1"/>
  <c r="C30" i="18"/>
  <c r="F21" i="12"/>
  <c r="F20" i="9"/>
  <c r="E18" i="8"/>
  <c r="I18" i="8" s="1"/>
  <c r="E18" i="10"/>
  <c r="I18" i="10" s="1"/>
  <c r="F24" i="9"/>
  <c r="E22" i="11"/>
  <c r="I22" i="11" s="1"/>
  <c r="F18" i="11"/>
  <c r="E28" i="9"/>
  <c r="I28" i="9" s="1"/>
  <c r="F21" i="13"/>
  <c r="E17" i="9"/>
  <c r="I17" i="9" s="1"/>
  <c r="C22" i="12"/>
  <c r="C28" i="17"/>
  <c r="F18" i="12"/>
  <c r="E28" i="17"/>
  <c r="I28" i="17" s="1"/>
  <c r="F22" i="13"/>
  <c r="C21" i="3"/>
  <c r="C27" i="12"/>
  <c r="F21" i="11"/>
  <c r="F20" i="8"/>
  <c r="E24" i="8"/>
  <c r="I24" i="8" s="1"/>
  <c r="E19" i="8"/>
  <c r="I19" i="8" s="1"/>
  <c r="C24" i="12"/>
  <c r="F23" i="9"/>
  <c r="F22" i="10"/>
  <c r="F27" i="8"/>
  <c r="C20" i="8"/>
  <c r="E21" i="9"/>
  <c r="I21" i="9" s="1"/>
  <c r="F18" i="18"/>
  <c r="E22" i="12"/>
  <c r="I22" i="12" s="1"/>
  <c r="C20" i="11"/>
  <c r="C22" i="18"/>
  <c r="C18" i="8"/>
  <c r="C17" i="11"/>
  <c r="F24" i="11"/>
  <c r="C19" i="8"/>
  <c r="E17" i="12"/>
  <c r="I17" i="12" s="1"/>
  <c r="E19" i="12"/>
  <c r="I19" i="12" s="1"/>
  <c r="C20" i="17"/>
  <c r="E19" i="18"/>
  <c r="I19" i="18" s="1"/>
  <c r="E29" i="17"/>
  <c r="I29" i="17" s="1"/>
  <c r="F26" i="9"/>
  <c r="C18" i="10"/>
  <c r="E25" i="9"/>
  <c r="I25" i="9" s="1"/>
  <c r="C26" i="12"/>
  <c r="F23" i="11"/>
  <c r="F25" i="18"/>
  <c r="C22" i="8"/>
  <c r="E24" i="11"/>
  <c r="I24" i="11" s="1"/>
  <c r="I27" i="9"/>
  <c r="F27" i="9"/>
  <c r="C28" i="18"/>
  <c r="C21" i="9"/>
  <c r="C30" i="17"/>
  <c r="C17" i="17"/>
  <c r="E20" i="12"/>
  <c r="I20" i="12" s="1"/>
  <c r="C26" i="17"/>
  <c r="C22" i="10"/>
  <c r="C19" i="10"/>
  <c r="E29" i="9"/>
  <c r="I29" i="9" s="1"/>
  <c r="F19" i="11"/>
  <c r="E25" i="18"/>
  <c r="I25" i="18" s="1"/>
  <c r="F17" i="3"/>
  <c r="C29" i="18"/>
  <c r="C20" i="10"/>
  <c r="C18" i="3"/>
  <c r="C19" i="9"/>
  <c r="E18" i="3"/>
  <c r="I18" i="3" s="1"/>
  <c r="F23" i="8"/>
  <c r="E17" i="18"/>
  <c r="I17" i="18" s="1"/>
  <c r="C22" i="17"/>
  <c r="C17" i="8"/>
  <c r="E20" i="3"/>
  <c r="I20" i="3" s="1"/>
  <c r="C23" i="11"/>
  <c r="C18" i="9"/>
  <c r="F21" i="3"/>
  <c r="F19" i="13"/>
  <c r="C23" i="9"/>
  <c r="C23" i="17"/>
  <c r="E21" i="10"/>
  <c r="I21" i="10" s="1"/>
  <c r="E19" i="9"/>
  <c r="I19" i="9" s="1"/>
  <c r="F19" i="9"/>
  <c r="C25" i="11"/>
  <c r="C21" i="17"/>
  <c r="E27" i="8"/>
  <c r="I27" i="8" s="1"/>
  <c r="F20" i="18"/>
  <c r="E26" i="17"/>
  <c r="I26" i="17" s="1"/>
  <c r="C21" i="8"/>
  <c r="C22" i="9"/>
  <c r="C27" i="9"/>
  <c r="F17" i="13"/>
  <c r="F27" i="12"/>
  <c r="C21" i="18"/>
  <c r="E22" i="10"/>
  <c r="I22" i="10" s="1"/>
  <c r="E21" i="12"/>
  <c r="I21" i="12" s="1"/>
  <c r="F17" i="11"/>
  <c r="E17" i="17"/>
  <c r="I17" i="17" s="1"/>
  <c r="F20" i="12"/>
  <c r="C24" i="18"/>
  <c r="C17" i="12"/>
  <c r="F17" i="18"/>
  <c r="C26" i="9"/>
  <c r="F26" i="12"/>
  <c r="E24" i="17"/>
  <c r="I24" i="17" s="1"/>
  <c r="E21" i="13"/>
  <c r="I21" i="13" s="1"/>
  <c r="F18" i="10"/>
  <c r="C19" i="13"/>
  <c r="F17" i="12"/>
  <c r="F19" i="8"/>
  <c r="E22" i="8"/>
  <c r="I22" i="8" s="1"/>
  <c r="C25" i="9"/>
  <c r="E21" i="17"/>
  <c r="I21" i="17" s="1"/>
  <c r="E24" i="12"/>
  <c r="E27" i="18"/>
  <c r="I27" i="18" s="1"/>
  <c r="E24" i="18"/>
  <c r="I24" i="18" s="1"/>
  <c r="E18" i="13"/>
  <c r="I18" i="13" s="1"/>
  <c r="F17" i="9"/>
  <c r="C29" i="17"/>
  <c r="F18" i="8"/>
  <c r="E19" i="13"/>
  <c r="I19" i="13" s="1"/>
  <c r="C17" i="10"/>
  <c r="G47" i="18"/>
  <c r="G26" i="18" s="1"/>
  <c r="G44" i="18"/>
  <c r="I44" i="18" s="1"/>
  <c r="E35" i="8"/>
  <c r="G35" i="8" s="1"/>
  <c r="I35" i="8" s="1"/>
  <c r="H52" i="8"/>
  <c r="G23" i="8" s="1"/>
  <c r="G39" i="8"/>
  <c r="I39" i="8" s="1"/>
  <c r="E34" i="8"/>
  <c r="G34" i="8" s="1"/>
  <c r="I34" i="8" s="1"/>
  <c r="G40" i="9"/>
  <c r="I40" i="9" s="1"/>
  <c r="H47" i="9"/>
  <c r="G24" i="9" s="1"/>
  <c r="E34" i="9"/>
  <c r="I34" i="9" s="1"/>
  <c r="E35" i="9"/>
  <c r="I35" i="9" s="1"/>
  <c r="C17" i="56"/>
  <c r="E21" i="43"/>
  <c r="I21" i="43" s="1"/>
  <c r="C17" i="4"/>
  <c r="C18" i="4"/>
  <c r="C23" i="43"/>
  <c r="E17" i="43"/>
  <c r="I17" i="43" s="1"/>
  <c r="F24" i="43"/>
  <c r="E19" i="57"/>
  <c r="I19" i="57" s="1"/>
  <c r="C17" i="55"/>
  <c r="E26" i="43"/>
  <c r="I26" i="43" s="1"/>
  <c r="C24" i="43"/>
  <c r="F18" i="43"/>
  <c r="E18" i="4"/>
  <c r="I18" i="4" s="1"/>
  <c r="C22" i="43"/>
  <c r="C17" i="57"/>
  <c r="F21" i="43"/>
  <c r="E17" i="4"/>
  <c r="I17" i="4" s="1"/>
  <c r="E25" i="43"/>
  <c r="I25" i="43" s="1"/>
  <c r="C28" i="4"/>
  <c r="E24" i="4"/>
  <c r="I24" i="4" s="1"/>
  <c r="F19" i="4"/>
  <c r="E23" i="43"/>
  <c r="I23" i="43" s="1"/>
  <c r="C21" i="4"/>
  <c r="C27" i="4"/>
  <c r="E22" i="43"/>
  <c r="I22" i="43" s="1"/>
  <c r="C24" i="4"/>
  <c r="E20" i="4"/>
  <c r="I20" i="4" s="1"/>
  <c r="C26" i="4"/>
  <c r="E19" i="4"/>
  <c r="I19" i="4" s="1"/>
  <c r="C18" i="43"/>
  <c r="F25" i="43"/>
  <c r="E17" i="57"/>
  <c r="I17" i="57" s="1"/>
  <c r="C20" i="4"/>
  <c r="E25" i="4"/>
  <c r="F17" i="43"/>
  <c r="F17" i="56"/>
  <c r="C23" i="4"/>
  <c r="C25" i="4"/>
  <c r="C17" i="43"/>
  <c r="C21" i="43"/>
  <c r="C29" i="4"/>
  <c r="E21" i="4"/>
  <c r="I21" i="4" s="1"/>
  <c r="F19" i="43"/>
  <c r="E28" i="4"/>
  <c r="I28" i="4" s="1"/>
  <c r="E30" i="4"/>
  <c r="I30" i="4" s="1"/>
  <c r="E24" i="43"/>
  <c r="I24" i="43" s="1"/>
  <c r="E26" i="4"/>
  <c r="I26" i="4" s="1"/>
  <c r="C26" i="43"/>
  <c r="C19" i="43"/>
  <c r="E17" i="56"/>
  <c r="I17" i="56" s="1"/>
  <c r="B10" i="56" s="1"/>
  <c r="E27" i="4"/>
  <c r="I27" i="4" s="1"/>
  <c r="F22" i="43"/>
  <c r="E18" i="43"/>
  <c r="I18" i="43" s="1"/>
  <c r="E19" i="43"/>
  <c r="I19" i="43" s="1"/>
  <c r="C30" i="4"/>
  <c r="E17" i="55"/>
  <c r="I17" i="55" s="1"/>
  <c r="B10" i="55" s="1"/>
  <c r="F17" i="55"/>
  <c r="F17" i="57"/>
  <c r="F19" i="57"/>
  <c r="C25" i="43"/>
  <c r="I40" i="29"/>
  <c r="G44" i="4"/>
  <c r="I44" i="4" s="1"/>
  <c r="G47" i="4"/>
  <c r="G25" i="4" s="1"/>
  <c r="E40" i="4"/>
  <c r="G40" i="4" s="1"/>
  <c r="I40" i="4" s="1"/>
  <c r="E39" i="4"/>
  <c r="G39" i="4" s="1"/>
  <c r="I39" i="4" s="1"/>
  <c r="E18" i="52"/>
  <c r="I18" i="52" s="1"/>
  <c r="C18" i="53"/>
  <c r="E19" i="53"/>
  <c r="I19" i="53" s="1"/>
  <c r="B10" i="53" s="1"/>
  <c r="F18" i="53"/>
  <c r="C19" i="53"/>
  <c r="C18" i="2"/>
  <c r="E20" i="29"/>
  <c r="I20" i="29" s="1"/>
  <c r="C22" i="29"/>
  <c r="C20" i="29"/>
  <c r="F20" i="29"/>
  <c r="C20" i="5"/>
  <c r="E20" i="5"/>
  <c r="F20" i="5"/>
  <c r="C19" i="29"/>
  <c r="F21" i="29"/>
  <c r="E18" i="29"/>
  <c r="I18" i="29" s="1"/>
  <c r="E17" i="51"/>
  <c r="I17" i="51" s="1"/>
  <c r="F17" i="29"/>
  <c r="C18" i="29"/>
  <c r="E17" i="29"/>
  <c r="I17" i="29" s="1"/>
  <c r="F19" i="29"/>
  <c r="C21" i="29"/>
  <c r="E21" i="29"/>
  <c r="I21" i="29" s="1"/>
  <c r="E19" i="29"/>
  <c r="I19" i="29" s="1"/>
  <c r="F22" i="29"/>
  <c r="C17" i="29"/>
  <c r="E22" i="29"/>
  <c r="I22" i="29" s="1"/>
  <c r="F23" i="37"/>
  <c r="C18" i="51"/>
  <c r="C20" i="19"/>
  <c r="E20" i="19"/>
  <c r="I20" i="19" s="1"/>
  <c r="C18" i="16"/>
  <c r="C18" i="5"/>
  <c r="C21" i="14"/>
  <c r="C17" i="28"/>
  <c r="F19" i="19"/>
  <c r="C18" i="19"/>
  <c r="E18" i="51"/>
  <c r="I18" i="51" s="1"/>
  <c r="E23" i="37"/>
  <c r="I23" i="37" s="1"/>
  <c r="F21" i="14"/>
  <c r="C17" i="47"/>
  <c r="C20" i="2"/>
  <c r="F17" i="51"/>
  <c r="E18" i="19"/>
  <c r="I18" i="19" s="1"/>
  <c r="E25" i="37"/>
  <c r="I25" i="37" s="1"/>
  <c r="C18" i="20"/>
  <c r="E18" i="37"/>
  <c r="I18" i="37" s="1"/>
  <c r="E19" i="5"/>
  <c r="F20" i="7"/>
  <c r="E18" i="16"/>
  <c r="F18" i="20"/>
  <c r="E20" i="2"/>
  <c r="I20" i="2" s="1"/>
  <c r="F20" i="2"/>
  <c r="E21" i="14"/>
  <c r="E20" i="21"/>
  <c r="I20" i="21" s="1"/>
  <c r="C18" i="21"/>
  <c r="F18" i="7"/>
  <c r="F18" i="21"/>
  <c r="C19" i="7"/>
  <c r="E19" i="15"/>
  <c r="C25" i="37"/>
  <c r="C18" i="7"/>
  <c r="C17" i="2"/>
  <c r="E19" i="21"/>
  <c r="I19" i="21" s="1"/>
  <c r="F19" i="37"/>
  <c r="C18" i="37"/>
  <c r="E17" i="28"/>
  <c r="I17" i="28" s="1"/>
  <c r="F19" i="2"/>
  <c r="F19" i="21"/>
  <c r="C20" i="21"/>
  <c r="F17" i="28"/>
  <c r="E17" i="5"/>
  <c r="E21" i="2"/>
  <c r="I21" i="2" s="1"/>
  <c r="F17" i="21"/>
  <c r="C20" i="7"/>
  <c r="E18" i="2"/>
  <c r="I18" i="2" s="1"/>
  <c r="C20" i="37"/>
  <c r="E19" i="2"/>
  <c r="I19" i="2" s="1"/>
  <c r="C19" i="2"/>
  <c r="F17" i="47"/>
  <c r="F20" i="19"/>
  <c r="E17" i="21"/>
  <c r="I17" i="21" s="1"/>
  <c r="C17" i="21"/>
  <c r="E18" i="20"/>
  <c r="E20" i="37"/>
  <c r="I20" i="37" s="1"/>
  <c r="F17" i="37"/>
  <c r="F21" i="2"/>
  <c r="F19" i="7"/>
  <c r="F20" i="37"/>
  <c r="C19" i="21"/>
  <c r="E19" i="37"/>
  <c r="I19" i="37" s="1"/>
  <c r="F18" i="37"/>
  <c r="E18" i="28"/>
  <c r="I18" i="28" s="1"/>
  <c r="F18" i="51"/>
  <c r="F19" i="5"/>
  <c r="F25" i="37"/>
  <c r="F18" i="2"/>
  <c r="E18" i="7"/>
  <c r="I18" i="7" s="1"/>
  <c r="C19" i="5"/>
  <c r="C18" i="28"/>
  <c r="F18" i="28"/>
  <c r="F18" i="19"/>
  <c r="F18" i="5"/>
  <c r="E17" i="37"/>
  <c r="I17" i="37" s="1"/>
  <c r="E19" i="19"/>
  <c r="I19" i="19" s="1"/>
  <c r="C23" i="37"/>
  <c r="G2002" i="34"/>
  <c r="E18" i="5"/>
  <c r="E17" i="47"/>
  <c r="I17" i="47" s="1"/>
  <c r="C19" i="37"/>
  <c r="E1555" i="34"/>
  <c r="E1636" i="34"/>
  <c r="E1811" i="34"/>
  <c r="F20" i="21"/>
  <c r="F18" i="16"/>
  <c r="C19" i="19"/>
  <c r="C17" i="51"/>
  <c r="C17" i="37"/>
  <c r="C21" i="19"/>
  <c r="F21" i="19"/>
  <c r="C19" i="51"/>
  <c r="F19" i="51"/>
  <c r="E19" i="51"/>
  <c r="I19" i="51" s="1"/>
  <c r="E21" i="19"/>
  <c r="E10" i="32"/>
  <c r="C24" i="35"/>
  <c r="C23" i="35"/>
  <c r="I33" i="26"/>
  <c r="C27" i="35"/>
  <c r="E15" i="32"/>
  <c r="E9" i="32"/>
  <c r="E20" i="32"/>
  <c r="E19" i="32"/>
  <c r="E13" i="32"/>
  <c r="E22" i="2"/>
  <c r="I22" i="2" s="1"/>
  <c r="C22" i="2"/>
  <c r="F22" i="2"/>
  <c r="C21" i="37"/>
  <c r="F21" i="37"/>
  <c r="C19" i="28"/>
  <c r="E19" i="28"/>
  <c r="F19" i="28"/>
  <c r="E21" i="37"/>
  <c r="I21" i="37" s="1"/>
  <c r="F24" i="37"/>
  <c r="C19" i="15"/>
  <c r="C19" i="22"/>
  <c r="C24" i="37"/>
  <c r="E19" i="22"/>
  <c r="I19" i="22" s="1"/>
  <c r="F19" i="22"/>
  <c r="F19" i="15"/>
  <c r="E24" i="37"/>
  <c r="I24" i="37" s="1"/>
  <c r="F22" i="37"/>
  <c r="C22" i="37"/>
  <c r="E22" i="37"/>
  <c r="I22" i="37" s="1"/>
  <c r="C18" i="22"/>
  <c r="C17" i="23"/>
  <c r="C17" i="24"/>
  <c r="E18" i="22"/>
  <c r="E17" i="23"/>
  <c r="E17" i="24"/>
  <c r="F18" i="22"/>
  <c r="F17" i="23"/>
  <c r="F17" i="24"/>
  <c r="C19" i="26"/>
  <c r="F19" i="26"/>
  <c r="F22" i="15"/>
  <c r="F18" i="26"/>
  <c r="E18" i="15"/>
  <c r="E17" i="14"/>
  <c r="E18" i="30"/>
  <c r="E17" i="16"/>
  <c r="E17" i="30"/>
  <c r="F17" i="7"/>
  <c r="F17" i="19"/>
  <c r="F17" i="15"/>
  <c r="F17" i="20"/>
  <c r="F23" i="15"/>
  <c r="F20" i="26"/>
  <c r="F20" i="14"/>
  <c r="C17" i="14"/>
  <c r="C18" i="15"/>
  <c r="C19" i="20"/>
  <c r="C19" i="14"/>
  <c r="C20" i="16"/>
  <c r="C20" i="15"/>
  <c r="C17" i="27"/>
  <c r="C21" i="15"/>
  <c r="C17" i="26"/>
  <c r="F21" i="15"/>
  <c r="F17" i="26"/>
  <c r="C17" i="16"/>
  <c r="C18" i="30"/>
  <c r="C17" i="30"/>
  <c r="E1536" i="34"/>
  <c r="E22" i="15"/>
  <c r="I22" i="15" s="1"/>
  <c r="E18" i="26"/>
  <c r="I18" i="26" s="1"/>
  <c r="C19" i="16"/>
  <c r="C17" i="25"/>
  <c r="C20" i="30"/>
  <c r="E19" i="14"/>
  <c r="E20" i="16"/>
  <c r="E20" i="15"/>
  <c r="E17" i="27"/>
  <c r="E19" i="20"/>
  <c r="C18" i="26"/>
  <c r="C22" i="15"/>
  <c r="C17" i="7"/>
  <c r="C17" i="20"/>
  <c r="C17" i="19"/>
  <c r="C17" i="15"/>
  <c r="E20" i="26"/>
  <c r="E20" i="14"/>
  <c r="E23" i="15"/>
  <c r="F18" i="15"/>
  <c r="F17" i="14"/>
  <c r="E19" i="30"/>
  <c r="E18" i="14"/>
  <c r="E17" i="26"/>
  <c r="E21" i="15"/>
  <c r="F20" i="30"/>
  <c r="F19" i="16"/>
  <c r="F17" i="25"/>
  <c r="E1656" i="34"/>
  <c r="E514" i="34"/>
  <c r="E578" i="34"/>
  <c r="E17" i="7"/>
  <c r="E17" i="20"/>
  <c r="E17" i="19"/>
  <c r="E17" i="15"/>
  <c r="F20" i="16"/>
  <c r="F19" i="20"/>
  <c r="F17" i="27"/>
  <c r="F20" i="15"/>
  <c r="F19" i="14"/>
  <c r="E19" i="26"/>
  <c r="F18" i="14"/>
  <c r="F19" i="30"/>
  <c r="F17" i="16"/>
  <c r="F17" i="30"/>
  <c r="F18" i="30"/>
  <c r="C20" i="14"/>
  <c r="C23" i="15"/>
  <c r="C20" i="26"/>
  <c r="C19" i="30"/>
  <c r="C18" i="14"/>
  <c r="E20" i="30"/>
  <c r="E19" i="16"/>
  <c r="E17" i="25"/>
  <c r="F43" i="16"/>
  <c r="E43" i="16"/>
  <c r="F17" i="5"/>
  <c r="E20" i="7"/>
  <c r="C17" i="5"/>
  <c r="E530" i="34"/>
  <c r="E1614" i="34"/>
  <c r="E998" i="34"/>
  <c r="E562" i="34"/>
  <c r="E1576" i="34"/>
  <c r="E1426" i="34"/>
  <c r="E1230" i="34"/>
  <c r="E1964" i="34"/>
  <c r="E498" i="34"/>
  <c r="E310" i="34"/>
  <c r="E207" i="34"/>
  <c r="E638" i="34"/>
  <c r="E854" i="34"/>
  <c r="E958" i="34"/>
  <c r="E50" i="34"/>
  <c r="E59" i="34"/>
  <c r="E188" i="34"/>
  <c r="E134" i="34"/>
  <c r="E136" i="34"/>
  <c r="E141" i="34"/>
  <c r="E143" i="34"/>
  <c r="E145" i="34"/>
  <c r="E154" i="34"/>
  <c r="E159" i="34"/>
  <c r="E161" i="34"/>
  <c r="E163" i="34"/>
  <c r="E214" i="34"/>
  <c r="E249" i="34"/>
  <c r="E407" i="34"/>
  <c r="E229" i="34"/>
  <c r="E439" i="34"/>
  <c r="E367" i="34"/>
  <c r="E397" i="34"/>
  <c r="E415" i="34"/>
  <c r="E457" i="34"/>
  <c r="E1807" i="34"/>
  <c r="E832" i="34"/>
  <c r="E1214" i="34"/>
  <c r="E9" i="34"/>
  <c r="E1368" i="34"/>
  <c r="E133" i="34"/>
  <c r="E138" i="34"/>
  <c r="E142" i="34"/>
  <c r="E149" i="34"/>
  <c r="E151" i="34"/>
  <c r="E156" i="34"/>
  <c r="E158" i="34"/>
  <c r="E160" i="34"/>
  <c r="E209" i="34"/>
  <c r="E261" i="34"/>
  <c r="E421" i="34"/>
  <c r="E355" i="34"/>
  <c r="E445" i="34"/>
  <c r="E487" i="34"/>
  <c r="E1352" i="34"/>
  <c r="E1971" i="34"/>
  <c r="E1254" i="34"/>
  <c r="E1939" i="34"/>
  <c r="E1506" i="34"/>
  <c r="E45" i="34"/>
  <c r="E54" i="34"/>
  <c r="E338" i="34"/>
  <c r="E237" i="34"/>
  <c r="E276" i="34"/>
  <c r="E353" i="34"/>
  <c r="E403" i="34"/>
  <c r="E427" i="34"/>
  <c r="E469" i="34"/>
  <c r="E481" i="34"/>
  <c r="E1507" i="34"/>
  <c r="E1927" i="34"/>
  <c r="E1471" i="34"/>
  <c r="E1513" i="34"/>
  <c r="E1218" i="34"/>
  <c r="E1190" i="34"/>
  <c r="E1340" i="34"/>
  <c r="E1356" i="34"/>
  <c r="E169" i="34"/>
  <c r="E409" i="34"/>
  <c r="E433" i="34"/>
  <c r="E463" i="34"/>
  <c r="E1529" i="34"/>
  <c r="E1184" i="34"/>
  <c r="E1220" i="34"/>
  <c r="E7" i="34"/>
  <c r="E1238" i="34"/>
  <c r="E191" i="34"/>
  <c r="E197" i="34"/>
  <c r="E361" i="34"/>
  <c r="E373" i="34"/>
  <c r="E391" i="34"/>
  <c r="E217" i="34"/>
  <c r="E547" i="34"/>
  <c r="E167" i="34"/>
  <c r="E176" i="34"/>
  <c r="E192" i="34"/>
  <c r="E193" i="34"/>
  <c r="E183" i="34"/>
  <c r="E220" i="34"/>
  <c r="E343" i="34"/>
  <c r="E357" i="34"/>
  <c r="E291" i="34"/>
  <c r="E227" i="34"/>
  <c r="E1262" i="34"/>
  <c r="E1380" i="34"/>
  <c r="E332" i="34"/>
  <c r="E548" i="34"/>
  <c r="E5" i="34"/>
  <c r="G2001" i="34"/>
  <c r="E1499" i="34"/>
  <c r="E1827" i="34"/>
  <c r="E264" i="34"/>
  <c r="E1216" i="34"/>
  <c r="E1196" i="34"/>
  <c r="E1325" i="34"/>
  <c r="E1818" i="34"/>
  <c r="E1920" i="34"/>
  <c r="E1447" i="34"/>
  <c r="E1886" i="34"/>
  <c r="E1991" i="34"/>
  <c r="E1667" i="34"/>
  <c r="E177" i="34"/>
  <c r="E186" i="34"/>
  <c r="E2002" i="34"/>
  <c r="E1547" i="34"/>
  <c r="E1554" i="34"/>
  <c r="E1578" i="34"/>
  <c r="E1737" i="34"/>
  <c r="E1741" i="34"/>
  <c r="E1757" i="34"/>
  <c r="E1797" i="34"/>
  <c r="E1600" i="34"/>
  <c r="E1351" i="34"/>
  <c r="E1997" i="34"/>
  <c r="E734" i="34"/>
  <c r="E878" i="34"/>
  <c r="E1381" i="34"/>
  <c r="E1697" i="34"/>
  <c r="E1343" i="34"/>
  <c r="E1178" i="34"/>
  <c r="E1170" i="34"/>
  <c r="E1210" i="34"/>
  <c r="E3" i="34"/>
  <c r="E51" i="34"/>
  <c r="E60" i="34"/>
  <c r="E44" i="34"/>
  <c r="E62" i="34"/>
  <c r="E171" i="34"/>
  <c r="E189" i="34"/>
  <c r="E172" i="34"/>
  <c r="E184" i="34"/>
  <c r="E168" i="34"/>
  <c r="E166" i="34"/>
  <c r="E194" i="34"/>
  <c r="E591" i="34"/>
  <c r="E262" i="34"/>
  <c r="E335" i="34"/>
  <c r="E531" i="34"/>
  <c r="E539" i="34"/>
  <c r="E340" i="34"/>
  <c r="E365" i="34"/>
  <c r="E431" i="34"/>
  <c r="E485" i="34"/>
  <c r="E277" i="34"/>
  <c r="E327" i="34"/>
  <c r="E1434" i="34"/>
  <c r="E1466" i="34"/>
  <c r="E1482" i="34"/>
  <c r="E1721" i="34"/>
  <c r="E348" i="34"/>
  <c r="E1208" i="34"/>
  <c r="E880" i="34"/>
  <c r="E1206" i="34"/>
  <c r="E928" i="34"/>
  <c r="E282" i="34"/>
  <c r="E1272" i="34"/>
  <c r="E139" i="34"/>
  <c r="E144" i="34"/>
  <c r="E146" i="34"/>
  <c r="E153" i="34"/>
  <c r="E157" i="34"/>
  <c r="E164" i="34"/>
  <c r="E349" i="34"/>
  <c r="E451" i="34"/>
  <c r="E1868" i="34"/>
  <c r="E39" i="34"/>
  <c r="E47" i="34"/>
  <c r="E173" i="34"/>
  <c r="E182" i="34"/>
  <c r="E175" i="34"/>
  <c r="E475" i="34"/>
  <c r="E316" i="34"/>
  <c r="E603" i="34"/>
  <c r="E623" i="34"/>
  <c r="E523" i="34"/>
  <c r="E567" i="34"/>
  <c r="E1317" i="34"/>
  <c r="E1400" i="34"/>
  <c r="E1465" i="34"/>
  <c r="E1250" i="34"/>
  <c r="E1298" i="34"/>
  <c r="E1977" i="34"/>
  <c r="E1947" i="34"/>
  <c r="E1937" i="34"/>
  <c r="E1930" i="34"/>
  <c r="E1793" i="34"/>
  <c r="E1715" i="34"/>
  <c r="E1650" i="34"/>
  <c r="E1605" i="34"/>
  <c r="E1202" i="34"/>
  <c r="E13" i="34"/>
  <c r="E1995" i="34"/>
  <c r="E1311" i="34"/>
  <c r="E1825" i="34"/>
  <c r="E1855" i="34"/>
  <c r="E1180" i="34"/>
  <c r="E1200" i="34"/>
  <c r="E1240" i="34"/>
  <c r="E1244" i="34"/>
  <c r="E11" i="34"/>
  <c r="E215" i="34"/>
  <c r="E1198" i="34"/>
  <c r="E1234" i="34"/>
  <c r="E1246" i="34"/>
  <c r="E1166" i="34"/>
  <c r="E272" i="34"/>
  <c r="E1226" i="34"/>
  <c r="E297" i="34"/>
  <c r="G1310" i="34"/>
  <c r="F1310" i="34"/>
  <c r="G1313" i="34"/>
  <c r="F1313" i="34"/>
  <c r="G1330" i="34"/>
  <c r="F1330" i="34"/>
  <c r="G1377" i="34"/>
  <c r="F1377" i="34"/>
  <c r="G1385" i="34"/>
  <c r="F1385" i="34"/>
  <c r="G1420" i="34"/>
  <c r="F1420" i="34"/>
  <c r="G1441" i="34"/>
  <c r="F1441" i="34"/>
  <c r="G1520" i="34"/>
  <c r="F1520" i="34"/>
  <c r="G1631" i="34"/>
  <c r="F1631" i="34"/>
  <c r="G1676" i="34"/>
  <c r="F1676" i="34"/>
  <c r="G1682" i="34"/>
  <c r="F1682" i="34"/>
  <c r="G1686" i="34"/>
  <c r="F1686" i="34"/>
  <c r="G1702" i="34"/>
  <c r="F1702" i="34"/>
  <c r="G1706" i="34"/>
  <c r="F1706" i="34"/>
  <c r="G1746" i="34"/>
  <c r="F1746" i="34"/>
  <c r="G1778" i="34"/>
  <c r="F1778" i="34"/>
  <c r="G1815" i="34"/>
  <c r="F1815" i="34"/>
  <c r="G1824" i="34"/>
  <c r="F1824" i="34"/>
  <c r="G1834" i="34"/>
  <c r="F1834" i="34"/>
  <c r="G1862" i="34"/>
  <c r="F1862" i="34"/>
  <c r="G1894" i="34"/>
  <c r="F1894" i="34"/>
  <c r="G1960" i="34"/>
  <c r="F1960" i="34"/>
  <c r="G1982" i="34"/>
  <c r="F1982" i="34"/>
  <c r="G1990" i="34"/>
  <c r="F1990" i="34"/>
  <c r="G198" i="34"/>
  <c r="F198" i="34"/>
  <c r="G213" i="34"/>
  <c r="F213" i="34"/>
  <c r="G312" i="34"/>
  <c r="F312" i="34"/>
  <c r="G325" i="34"/>
  <c r="F325" i="34"/>
  <c r="G360" i="34"/>
  <c r="F360" i="34"/>
  <c r="G370" i="34"/>
  <c r="F370" i="34"/>
  <c r="G420" i="34"/>
  <c r="F420" i="34"/>
  <c r="G430" i="34"/>
  <c r="F430" i="34"/>
  <c r="G450" i="34"/>
  <c r="F450" i="34"/>
  <c r="G470" i="34"/>
  <c r="F470" i="34"/>
  <c r="G592" i="34"/>
  <c r="F592" i="34"/>
  <c r="G612" i="34"/>
  <c r="F612" i="34"/>
  <c r="G631" i="34"/>
  <c r="F631" i="34"/>
  <c r="G643" i="34"/>
  <c r="F643" i="34"/>
  <c r="G655" i="34"/>
  <c r="F655" i="34"/>
  <c r="G667" i="34"/>
  <c r="F667" i="34"/>
  <c r="G684" i="34"/>
  <c r="F684" i="34"/>
  <c r="G691" i="34"/>
  <c r="F691" i="34"/>
  <c r="G708" i="34"/>
  <c r="F708" i="34"/>
  <c r="G715" i="34"/>
  <c r="F715" i="34"/>
  <c r="G727" i="34"/>
  <c r="F727" i="34"/>
  <c r="G739" i="34"/>
  <c r="F739" i="34"/>
  <c r="G751" i="34"/>
  <c r="F751" i="34"/>
  <c r="G763" i="34"/>
  <c r="F763" i="34"/>
  <c r="G775" i="34"/>
  <c r="F775" i="34"/>
  <c r="G787" i="34"/>
  <c r="F787" i="34"/>
  <c r="G799" i="34"/>
  <c r="F799" i="34"/>
  <c r="G816" i="34"/>
  <c r="F816" i="34"/>
  <c r="G823" i="34"/>
  <c r="F823" i="34"/>
  <c r="G840" i="34"/>
  <c r="F840" i="34"/>
  <c r="G852" i="34"/>
  <c r="F852" i="34"/>
  <c r="G864" i="34"/>
  <c r="F864" i="34"/>
  <c r="G876" i="34"/>
  <c r="F876" i="34"/>
  <c r="G895" i="34"/>
  <c r="F895" i="34"/>
  <c r="G900" i="34"/>
  <c r="F900" i="34"/>
  <c r="G939" i="34"/>
  <c r="F939" i="34"/>
  <c r="G959" i="34"/>
  <c r="F959" i="34"/>
  <c r="G1189" i="34"/>
  <c r="F1189" i="34"/>
  <c r="G1245" i="34"/>
  <c r="F1245" i="34"/>
  <c r="G1283" i="34"/>
  <c r="F1283" i="34"/>
  <c r="G1523" i="34"/>
  <c r="F1523" i="34"/>
  <c r="G1644" i="34"/>
  <c r="F1644" i="34"/>
  <c r="G240" i="34"/>
  <c r="F240" i="34"/>
  <c r="G449" i="34"/>
  <c r="F449" i="34"/>
  <c r="G515" i="34"/>
  <c r="F515" i="34"/>
  <c r="G1212" i="34"/>
  <c r="F1212" i="34"/>
  <c r="G56" i="34"/>
  <c r="F56" i="34"/>
  <c r="G140" i="34"/>
  <c r="F140" i="34"/>
  <c r="G155" i="34"/>
  <c r="F155" i="34"/>
  <c r="G170" i="34"/>
  <c r="F170" i="34"/>
  <c r="G185" i="34"/>
  <c r="F185" i="34"/>
  <c r="G1927" i="34"/>
  <c r="F1927" i="34"/>
  <c r="G200" i="34"/>
  <c r="F200" i="34"/>
  <c r="G307" i="34"/>
  <c r="F307" i="34"/>
  <c r="G346" i="34"/>
  <c r="F346" i="34"/>
  <c r="G621" i="34"/>
  <c r="F621" i="34"/>
  <c r="G1798" i="34"/>
  <c r="F1798" i="34"/>
  <c r="G1383" i="34"/>
  <c r="F1383" i="34"/>
  <c r="G1530" i="34"/>
  <c r="F1530" i="34"/>
  <c r="G1875" i="34"/>
  <c r="F1875" i="34"/>
  <c r="G1907" i="34"/>
  <c r="F1907" i="34"/>
  <c r="G21" i="34"/>
  <c r="F21" i="34"/>
  <c r="G292" i="34"/>
  <c r="F292" i="34"/>
  <c r="G1300" i="34"/>
  <c r="F1300" i="34"/>
  <c r="G48" i="34"/>
  <c r="F48" i="34"/>
  <c r="G150" i="34"/>
  <c r="F150" i="34"/>
  <c r="G180" i="34"/>
  <c r="F180" i="34"/>
  <c r="G3" i="34"/>
  <c r="F3" i="34"/>
  <c r="G1262" i="34"/>
  <c r="F1262" i="34"/>
  <c r="G1619" i="34"/>
  <c r="F1619" i="34"/>
  <c r="E307" i="34"/>
  <c r="E385" i="34"/>
  <c r="G1304" i="34"/>
  <c r="F1304" i="34"/>
  <c r="G1307" i="34"/>
  <c r="F1307" i="34"/>
  <c r="G1321" i="34"/>
  <c r="F1321" i="34"/>
  <c r="G1373" i="34"/>
  <c r="F1373" i="34"/>
  <c r="G1396" i="34"/>
  <c r="F1396" i="34"/>
  <c r="G1405" i="34"/>
  <c r="F1405" i="34"/>
  <c r="G1450" i="34"/>
  <c r="F1450" i="34"/>
  <c r="G1478" i="34"/>
  <c r="F1478" i="34"/>
  <c r="G1487" i="34"/>
  <c r="F1487" i="34"/>
  <c r="G1607" i="34"/>
  <c r="F1607" i="34"/>
  <c r="G1640" i="34"/>
  <c r="F1640" i="34"/>
  <c r="G1732" i="34"/>
  <c r="F1732" i="34"/>
  <c r="G1738" i="34"/>
  <c r="F1738" i="34"/>
  <c r="G1742" i="34"/>
  <c r="F1742" i="34"/>
  <c r="G1762" i="34"/>
  <c r="F1762" i="34"/>
  <c r="G1784" i="34"/>
  <c r="F1784" i="34"/>
  <c r="G1812" i="34"/>
  <c r="F1812" i="34"/>
  <c r="G1829" i="34"/>
  <c r="F1829" i="34"/>
  <c r="G1922" i="34"/>
  <c r="F1922" i="34"/>
  <c r="G1954" i="34"/>
  <c r="F1954" i="34"/>
  <c r="G233" i="34"/>
  <c r="F233" i="34"/>
  <c r="G252" i="34"/>
  <c r="F252" i="34"/>
  <c r="G308" i="34"/>
  <c r="F308" i="34"/>
  <c r="G322" i="34"/>
  <c r="F322" i="34"/>
  <c r="G342" i="34"/>
  <c r="F342" i="34"/>
  <c r="G356" i="34"/>
  <c r="F356" i="34"/>
  <c r="G386" i="34"/>
  <c r="F386" i="34"/>
  <c r="G396" i="34"/>
  <c r="F396" i="34"/>
  <c r="G406" i="34"/>
  <c r="F406" i="34"/>
  <c r="G416" i="34"/>
  <c r="F416" i="34"/>
  <c r="G426" i="34"/>
  <c r="F426" i="34"/>
  <c r="G436" i="34"/>
  <c r="F436" i="34"/>
  <c r="G446" i="34"/>
  <c r="F446" i="34"/>
  <c r="G456" i="34"/>
  <c r="F456" i="34"/>
  <c r="G466" i="34"/>
  <c r="F466" i="34"/>
  <c r="G476" i="34"/>
  <c r="F476" i="34"/>
  <c r="G588" i="34"/>
  <c r="F588" i="34"/>
  <c r="G598" i="34"/>
  <c r="F598" i="34"/>
  <c r="G608" i="34"/>
  <c r="F608" i="34"/>
  <c r="G618" i="34"/>
  <c r="F618" i="34"/>
  <c r="G629" i="34"/>
  <c r="F629" i="34"/>
  <c r="G634" i="34"/>
  <c r="F634" i="34"/>
  <c r="G641" i="34"/>
  <c r="F641" i="34"/>
  <c r="G646" i="34"/>
  <c r="F646" i="34"/>
  <c r="G653" i="34"/>
  <c r="F653" i="34"/>
  <c r="G658" i="34"/>
  <c r="F658" i="34"/>
  <c r="G965" i="34"/>
  <c r="F965" i="34"/>
  <c r="G975" i="34"/>
  <c r="F975" i="34"/>
  <c r="G985" i="34"/>
  <c r="F985" i="34"/>
  <c r="G995" i="34"/>
  <c r="F995" i="34"/>
  <c r="G1005" i="34"/>
  <c r="F1005" i="34"/>
  <c r="G1015" i="34"/>
  <c r="F1015" i="34"/>
  <c r="G1025" i="34"/>
  <c r="F1025" i="34"/>
  <c r="G1035" i="34"/>
  <c r="F1035" i="34"/>
  <c r="G1045" i="34"/>
  <c r="F1045" i="34"/>
  <c r="G1055" i="34"/>
  <c r="F1055" i="34"/>
  <c r="G1065" i="34"/>
  <c r="F1065" i="34"/>
  <c r="G1075" i="34"/>
  <c r="F1075" i="34"/>
  <c r="G1085" i="34"/>
  <c r="F1085" i="34"/>
  <c r="G1095" i="34"/>
  <c r="F1095" i="34"/>
  <c r="G1105" i="34"/>
  <c r="F1105" i="34"/>
  <c r="G1115" i="34"/>
  <c r="F1115" i="34"/>
  <c r="G1125" i="34"/>
  <c r="F1125" i="34"/>
  <c r="G1135" i="34"/>
  <c r="F1135" i="34"/>
  <c r="G1145" i="34"/>
  <c r="F1145" i="34"/>
  <c r="G1155" i="34"/>
  <c r="F1155" i="34"/>
  <c r="G1165" i="34"/>
  <c r="F1165" i="34"/>
  <c r="G1175" i="34"/>
  <c r="F1175" i="34"/>
  <c r="G1195" i="34"/>
  <c r="F1195" i="34"/>
  <c r="G1199" i="34"/>
  <c r="F1199" i="34"/>
  <c r="G1209" i="34"/>
  <c r="F1209" i="34"/>
  <c r="G1213" i="34"/>
  <c r="F1213" i="34"/>
  <c r="G1217" i="34"/>
  <c r="F1217" i="34"/>
  <c r="G1221" i="34"/>
  <c r="F1221" i="34"/>
  <c r="G1231" i="34"/>
  <c r="F1231" i="34"/>
  <c r="G1241" i="34"/>
  <c r="F1241" i="34"/>
  <c r="G1289" i="34"/>
  <c r="F1289" i="34"/>
  <c r="G14" i="34"/>
  <c r="F14" i="34"/>
  <c r="G23" i="34"/>
  <c r="F23" i="34"/>
  <c r="G28" i="34"/>
  <c r="F28" i="34"/>
  <c r="G33" i="34"/>
  <c r="F33" i="34"/>
  <c r="G40" i="34"/>
  <c r="F40" i="34"/>
  <c r="G55" i="34"/>
  <c r="F55" i="34"/>
  <c r="G66" i="34"/>
  <c r="F66" i="34"/>
  <c r="G71" i="34"/>
  <c r="F71" i="34"/>
  <c r="G76" i="34"/>
  <c r="F76" i="34"/>
  <c r="G81" i="34"/>
  <c r="F81" i="34"/>
  <c r="G86" i="34"/>
  <c r="F86" i="34"/>
  <c r="G91" i="34"/>
  <c r="F91" i="34"/>
  <c r="G96" i="34"/>
  <c r="F96" i="34"/>
  <c r="G101" i="34"/>
  <c r="F101" i="34"/>
  <c r="G106" i="34"/>
  <c r="F106" i="34"/>
  <c r="G111" i="34"/>
  <c r="F111" i="34"/>
  <c r="G116" i="34"/>
  <c r="F116" i="34"/>
  <c r="G121" i="34"/>
  <c r="F121" i="34"/>
  <c r="G126" i="34"/>
  <c r="F126" i="34"/>
  <c r="G131" i="34"/>
  <c r="F131" i="34"/>
  <c r="G1347" i="34"/>
  <c r="F1347" i="34"/>
  <c r="G1389" i="34"/>
  <c r="F1389" i="34"/>
  <c r="G1394" i="34"/>
  <c r="F1394" i="34"/>
  <c r="G1404" i="34"/>
  <c r="F1404" i="34"/>
  <c r="G1409" i="34"/>
  <c r="F1409" i="34"/>
  <c r="G1430" i="34"/>
  <c r="F1430" i="34"/>
  <c r="G1443" i="34"/>
  <c r="F1443" i="34"/>
  <c r="G1458" i="34"/>
  <c r="F1458" i="34"/>
  <c r="G1467" i="34"/>
  <c r="F1467" i="34"/>
  <c r="G1512" i="34"/>
  <c r="F1512" i="34"/>
  <c r="G1528" i="34"/>
  <c r="F1528" i="34"/>
  <c r="G1543" i="34"/>
  <c r="F1543" i="34"/>
  <c r="G1351" i="34"/>
  <c r="F1351" i="34"/>
  <c r="G1488" i="34"/>
  <c r="F1488" i="34"/>
  <c r="G1539" i="34"/>
  <c r="F1539" i="34"/>
  <c r="G1546" i="34"/>
  <c r="F1546" i="34"/>
  <c r="G1558" i="34"/>
  <c r="F1558" i="34"/>
  <c r="G1613" i="34"/>
  <c r="F1613" i="34"/>
  <c r="G1641" i="34"/>
  <c r="F1641" i="34"/>
  <c r="G1669" i="34"/>
  <c r="F1669" i="34"/>
  <c r="E1669" i="34"/>
  <c r="G1817" i="34"/>
  <c r="F1817" i="34"/>
  <c r="G1896" i="34"/>
  <c r="F1896" i="34"/>
  <c r="G1932" i="34"/>
  <c r="F1932" i="34"/>
  <c r="G1967" i="34"/>
  <c r="F1967" i="34"/>
  <c r="E1967" i="34"/>
  <c r="G1993" i="34"/>
  <c r="F1993" i="34"/>
  <c r="G1573" i="34"/>
  <c r="F1573" i="34"/>
  <c r="G1611" i="34"/>
  <c r="F1611" i="34"/>
  <c r="G1796" i="34"/>
  <c r="F1796" i="34"/>
  <c r="G1837" i="34"/>
  <c r="F1837" i="34"/>
  <c r="G301" i="34"/>
  <c r="F301" i="34"/>
  <c r="G441" i="34"/>
  <c r="F441" i="34"/>
  <c r="G615" i="34"/>
  <c r="F615" i="34"/>
  <c r="G1391" i="34"/>
  <c r="F1391" i="34"/>
  <c r="G1438" i="34"/>
  <c r="F1438" i="34"/>
  <c r="G1521" i="34"/>
  <c r="F1521" i="34"/>
  <c r="G1660" i="34"/>
  <c r="F1660" i="34"/>
  <c r="G1681" i="34"/>
  <c r="F1681" i="34"/>
  <c r="G1753" i="34"/>
  <c r="F1753" i="34"/>
  <c r="G1911" i="34"/>
  <c r="F1911" i="34"/>
  <c r="G1988" i="34"/>
  <c r="F1988" i="34"/>
  <c r="G299" i="34"/>
  <c r="F299" i="34"/>
  <c r="G724" i="34"/>
  <c r="F724" i="34"/>
  <c r="G844" i="34"/>
  <c r="F844" i="34"/>
  <c r="G956" i="34"/>
  <c r="F956" i="34"/>
  <c r="G976" i="34"/>
  <c r="F976" i="34"/>
  <c r="G996" i="34"/>
  <c r="F996" i="34"/>
  <c r="G1016" i="34"/>
  <c r="F1016" i="34"/>
  <c r="G1036" i="34"/>
  <c r="F1036" i="34"/>
  <c r="G1056" i="34"/>
  <c r="F1056" i="34"/>
  <c r="G1076" i="34"/>
  <c r="F1076" i="34"/>
  <c r="G1096" i="34"/>
  <c r="F1096" i="34"/>
  <c r="G1116" i="34"/>
  <c r="F1116" i="34"/>
  <c r="G1136" i="34"/>
  <c r="F1136" i="34"/>
  <c r="G1156" i="34"/>
  <c r="F1156" i="34"/>
  <c r="G1469" i="34"/>
  <c r="F1469" i="34"/>
  <c r="G1540" i="34"/>
  <c r="F1540" i="34"/>
  <c r="G1657" i="34"/>
  <c r="F1657" i="34"/>
  <c r="G1816" i="34"/>
  <c r="F1816" i="34"/>
  <c r="G1881" i="34"/>
  <c r="F1881" i="34"/>
  <c r="G1903" i="34"/>
  <c r="F1903" i="34"/>
  <c r="G1979" i="34"/>
  <c r="F1979" i="34"/>
  <c r="G315" i="34"/>
  <c r="F315" i="34"/>
  <c r="G455" i="34"/>
  <c r="F455" i="34"/>
  <c r="G496" i="34"/>
  <c r="F496" i="34"/>
  <c r="G504" i="34"/>
  <c r="F504" i="34"/>
  <c r="G512" i="34"/>
  <c r="F512" i="34"/>
  <c r="G520" i="34"/>
  <c r="F520" i="34"/>
  <c r="G528" i="34"/>
  <c r="F528" i="34"/>
  <c r="G536" i="34"/>
  <c r="F536" i="34"/>
  <c r="E544" i="34"/>
  <c r="G544" i="34"/>
  <c r="F544" i="34"/>
  <c r="G552" i="34"/>
  <c r="F552" i="34"/>
  <c r="G560" i="34"/>
  <c r="F560" i="34"/>
  <c r="G568" i="34"/>
  <c r="F568" i="34"/>
  <c r="G576" i="34"/>
  <c r="F576" i="34"/>
  <c r="G587" i="34"/>
  <c r="F587" i="34"/>
  <c r="G1341" i="34"/>
  <c r="F1341" i="34"/>
  <c r="G1505" i="34"/>
  <c r="F1505" i="34"/>
  <c r="G1545" i="34"/>
  <c r="F1545" i="34"/>
  <c r="G1577" i="34"/>
  <c r="F1577" i="34"/>
  <c r="E1577" i="34"/>
  <c r="G1601" i="34"/>
  <c r="F1601" i="34"/>
  <c r="G1630" i="34"/>
  <c r="F1630" i="34"/>
  <c r="G1638" i="34"/>
  <c r="F1638" i="34"/>
  <c r="G1751" i="34"/>
  <c r="F1751" i="34"/>
  <c r="E1751" i="34"/>
  <c r="G1853" i="34"/>
  <c r="F1853" i="34"/>
  <c r="G1909" i="34"/>
  <c r="F1909" i="34"/>
  <c r="G298" i="34"/>
  <c r="F298" i="34"/>
  <c r="G498" i="34"/>
  <c r="F498" i="34"/>
  <c r="G538" i="34"/>
  <c r="F538" i="34"/>
  <c r="G578" i="34"/>
  <c r="F578" i="34"/>
  <c r="G674" i="34"/>
  <c r="F674" i="34"/>
  <c r="G734" i="34"/>
  <c r="F734" i="34"/>
  <c r="G794" i="34"/>
  <c r="F794" i="34"/>
  <c r="G854" i="34"/>
  <c r="F854" i="34"/>
  <c r="G914" i="34"/>
  <c r="F914" i="34"/>
  <c r="G950" i="34"/>
  <c r="F950" i="34"/>
  <c r="G970" i="34"/>
  <c r="F970" i="34"/>
  <c r="G990" i="34"/>
  <c r="F990" i="34"/>
  <c r="G1010" i="34"/>
  <c r="F1010" i="34"/>
  <c r="G1030" i="34"/>
  <c r="F1030" i="34"/>
  <c r="G1050" i="34"/>
  <c r="F1050" i="34"/>
  <c r="G1070" i="34"/>
  <c r="F1070" i="34"/>
  <c r="G1090" i="34"/>
  <c r="F1090" i="34"/>
  <c r="G1110" i="34"/>
  <c r="F1110" i="34"/>
  <c r="G1130" i="34"/>
  <c r="F1130" i="34"/>
  <c r="G1150" i="34"/>
  <c r="F1150" i="34"/>
  <c r="G1378" i="34"/>
  <c r="F1378" i="34"/>
  <c r="G1426" i="34"/>
  <c r="F1426" i="34"/>
  <c r="G1575" i="34"/>
  <c r="F1575" i="34"/>
  <c r="G1647" i="34"/>
  <c r="F1647" i="34"/>
  <c r="G1692" i="34"/>
  <c r="F1692" i="34"/>
  <c r="G1806" i="34"/>
  <c r="F1806" i="34"/>
  <c r="G231" i="34"/>
  <c r="F231" i="34"/>
  <c r="G1711" i="34"/>
  <c r="F1711" i="34"/>
  <c r="G1768" i="34"/>
  <c r="F1768" i="34"/>
  <c r="G389" i="34"/>
  <c r="F389" i="34"/>
  <c r="G613" i="34"/>
  <c r="F613" i="34"/>
  <c r="E1290" i="34"/>
  <c r="E1282" i="34"/>
  <c r="E1264" i="34"/>
  <c r="E1256" i="34"/>
  <c r="E1951" i="34"/>
  <c r="E1926" i="34"/>
  <c r="E1921" i="34"/>
  <c r="E1887" i="34"/>
  <c r="E1712" i="34"/>
  <c r="E1700" i="34"/>
  <c r="E1603" i="34"/>
  <c r="E1596" i="34"/>
  <c r="E1590" i="34"/>
  <c r="E1296" i="34"/>
  <c r="E1288" i="34"/>
  <c r="G1335" i="34"/>
  <c r="F1335" i="34"/>
  <c r="G1343" i="34"/>
  <c r="F1343" i="34"/>
  <c r="G1417" i="34"/>
  <c r="F1417" i="34"/>
  <c r="G1557" i="34"/>
  <c r="F1557" i="34"/>
  <c r="G1629" i="34"/>
  <c r="F1629" i="34"/>
  <c r="G269" i="34"/>
  <c r="F269" i="34"/>
  <c r="G345" i="34"/>
  <c r="F345" i="34"/>
  <c r="G423" i="34"/>
  <c r="F423" i="34"/>
  <c r="G473" i="34"/>
  <c r="F473" i="34"/>
  <c r="G533" i="34"/>
  <c r="F533" i="34"/>
  <c r="G581" i="34"/>
  <c r="F581" i="34"/>
  <c r="G1386" i="34"/>
  <c r="F1386" i="34"/>
  <c r="G1460" i="34"/>
  <c r="F1460" i="34"/>
  <c r="G1704" i="34"/>
  <c r="F1704" i="34"/>
  <c r="G1774" i="34"/>
  <c r="F1774" i="34"/>
  <c r="G1805" i="34"/>
  <c r="F1805" i="34"/>
  <c r="G516" i="34"/>
  <c r="F516" i="34"/>
  <c r="G564" i="34"/>
  <c r="F564" i="34"/>
  <c r="G1363" i="34"/>
  <c r="F1363" i="34"/>
  <c r="G1419" i="34"/>
  <c r="F1419" i="34"/>
  <c r="G1481" i="34"/>
  <c r="F1481" i="34"/>
  <c r="G1735" i="34"/>
  <c r="F1735" i="34"/>
  <c r="G1771" i="34"/>
  <c r="F1771" i="34"/>
  <c r="G211" i="34"/>
  <c r="F211" i="34"/>
  <c r="G375" i="34"/>
  <c r="F375" i="34"/>
  <c r="G503" i="34"/>
  <c r="F503" i="34"/>
  <c r="G601" i="34"/>
  <c r="F601" i="34"/>
  <c r="G1783" i="34"/>
  <c r="F1783" i="34"/>
  <c r="G1790" i="34"/>
  <c r="F1790" i="34"/>
  <c r="G500" i="34"/>
  <c r="F500" i="34"/>
  <c r="G1780" i="34"/>
  <c r="F1780" i="34"/>
  <c r="G1882" i="34"/>
  <c r="F1882" i="34"/>
  <c r="G517" i="34"/>
  <c r="F517" i="34"/>
  <c r="G572" i="34"/>
  <c r="F572" i="34"/>
  <c r="G1411" i="34"/>
  <c r="F1411" i="34"/>
  <c r="G381" i="34"/>
  <c r="F381" i="34"/>
  <c r="G429" i="34"/>
  <c r="F429" i="34"/>
  <c r="E1182" i="34"/>
  <c r="G271" i="34"/>
  <c r="F271" i="34"/>
  <c r="G565" i="34"/>
  <c r="F565" i="34"/>
  <c r="G583" i="34"/>
  <c r="F583" i="34"/>
  <c r="F2002" i="34"/>
  <c r="G1301" i="34"/>
  <c r="F1301" i="34"/>
  <c r="G1331" i="34"/>
  <c r="F1331" i="34"/>
  <c r="G1388" i="34"/>
  <c r="F1388" i="34"/>
  <c r="G1442" i="34"/>
  <c r="F1442" i="34"/>
  <c r="G1755" i="34"/>
  <c r="F1755" i="34"/>
  <c r="G1809" i="34"/>
  <c r="F1809" i="34"/>
  <c r="G234" i="34"/>
  <c r="F234" i="34"/>
  <c r="G379" i="34"/>
  <c r="F379" i="34"/>
  <c r="G563" i="34"/>
  <c r="F563" i="34"/>
  <c r="G1447" i="34"/>
  <c r="F1447" i="34"/>
  <c r="G1492" i="34"/>
  <c r="F1492" i="34"/>
  <c r="G467" i="34"/>
  <c r="F467" i="34"/>
  <c r="G491" i="34"/>
  <c r="F491" i="34"/>
  <c r="G617" i="34"/>
  <c r="F617" i="34"/>
  <c r="G856" i="34"/>
  <c r="F856" i="34"/>
  <c r="G1176" i="34"/>
  <c r="F1176" i="34"/>
  <c r="G1206" i="34"/>
  <c r="F1206" i="34"/>
  <c r="G1236" i="34"/>
  <c r="F1236" i="34"/>
  <c r="G1284" i="34"/>
  <c r="F1284" i="34"/>
  <c r="G17" i="34"/>
  <c r="F17" i="34"/>
  <c r="G50" i="34"/>
  <c r="F50" i="34"/>
  <c r="G134" i="34"/>
  <c r="F134" i="34"/>
  <c r="G149" i="34"/>
  <c r="F149" i="34"/>
  <c r="G164" i="34"/>
  <c r="F164" i="34"/>
  <c r="G179" i="34"/>
  <c r="F179" i="34"/>
  <c r="G1936" i="34"/>
  <c r="F1936" i="34"/>
  <c r="G1975" i="34"/>
  <c r="F1975" i="34"/>
  <c r="G194" i="34"/>
  <c r="F194" i="34"/>
  <c r="G220" i="34"/>
  <c r="F220" i="34"/>
  <c r="G273" i="34"/>
  <c r="F273" i="34"/>
  <c r="G507" i="34"/>
  <c r="F507" i="34"/>
  <c r="G579" i="34"/>
  <c r="F579" i="34"/>
  <c r="G1684" i="34"/>
  <c r="F1684" i="34"/>
  <c r="G1741" i="34"/>
  <c r="F1741" i="34"/>
  <c r="G1765" i="34"/>
  <c r="F1765" i="34"/>
  <c r="G1848" i="34"/>
  <c r="F1848" i="34"/>
  <c r="G1877" i="34"/>
  <c r="F1877" i="34"/>
  <c r="G1332" i="34"/>
  <c r="F1332" i="34"/>
  <c r="G1368" i="34"/>
  <c r="F1368" i="34"/>
  <c r="G1506" i="34"/>
  <c r="F1506" i="34"/>
  <c r="G1893" i="34"/>
  <c r="F1893" i="34"/>
  <c r="G1961" i="34"/>
  <c r="F1961" i="34"/>
  <c r="G1278" i="34"/>
  <c r="F1278" i="34"/>
  <c r="G1286" i="34"/>
  <c r="F1286" i="34"/>
  <c r="E1286" i="34"/>
  <c r="G148" i="34"/>
  <c r="F148" i="34"/>
  <c r="G181" i="34"/>
  <c r="F181" i="34"/>
  <c r="G1855" i="34"/>
  <c r="F1855" i="34"/>
  <c r="G283" i="34"/>
  <c r="F283" i="34"/>
  <c r="G335" i="34"/>
  <c r="F335" i="34"/>
  <c r="G559" i="34"/>
  <c r="F559" i="34"/>
  <c r="G1266" i="34"/>
  <c r="F1266" i="34"/>
  <c r="E1266" i="34"/>
  <c r="G1280" i="34"/>
  <c r="F1280" i="34"/>
  <c r="G1294" i="34"/>
  <c r="F1294" i="34"/>
  <c r="E1294" i="34"/>
  <c r="G42" i="34"/>
  <c r="F42" i="34"/>
  <c r="G57" i="34"/>
  <c r="F57" i="34"/>
  <c r="G144" i="34"/>
  <c r="F144" i="34"/>
  <c r="G159" i="34"/>
  <c r="F159" i="34"/>
  <c r="G174" i="34"/>
  <c r="F174" i="34"/>
  <c r="G189" i="34"/>
  <c r="F189" i="34"/>
  <c r="G1643" i="34"/>
  <c r="F1643" i="34"/>
  <c r="E48" i="34"/>
  <c r="E63" i="34"/>
  <c r="E38" i="34"/>
  <c r="E53" i="34"/>
  <c r="E170" i="34"/>
  <c r="E185" i="34"/>
  <c r="E148" i="34"/>
  <c r="E240" i="34"/>
  <c r="E212" i="34"/>
  <c r="E617" i="34"/>
  <c r="E555" i="34"/>
  <c r="G1315" i="34"/>
  <c r="F1315" i="34"/>
  <c r="G1318" i="34"/>
  <c r="F1318" i="34"/>
  <c r="G1327" i="34"/>
  <c r="F1327" i="34"/>
  <c r="E1331" i="34"/>
  <c r="E1338" i="34"/>
  <c r="G1346" i="34"/>
  <c r="F1346" i="34"/>
  <c r="E1353" i="34"/>
  <c r="E1363" i="34"/>
  <c r="E1378" i="34"/>
  <c r="G1382" i="34"/>
  <c r="F1382" i="34"/>
  <c r="E1387" i="34"/>
  <c r="E1415" i="34"/>
  <c r="G1423" i="34"/>
  <c r="F1423" i="34"/>
  <c r="E1427" i="34"/>
  <c r="E1435" i="34"/>
  <c r="E1442" i="34"/>
  <c r="G1462" i="34"/>
  <c r="F1462" i="34"/>
  <c r="G1468" i="34"/>
  <c r="F1468" i="34"/>
  <c r="G1483" i="34"/>
  <c r="F1483" i="34"/>
  <c r="E1500" i="34"/>
  <c r="G1508" i="34"/>
  <c r="F1508" i="34"/>
  <c r="G1514" i="34"/>
  <c r="F1514" i="34"/>
  <c r="E1523" i="34"/>
  <c r="E1572" i="34"/>
  <c r="E1579" i="34"/>
  <c r="G1586" i="34"/>
  <c r="F1586" i="34"/>
  <c r="E1593" i="34"/>
  <c r="E1601" i="34"/>
  <c r="G1670" i="34"/>
  <c r="F1670" i="34"/>
  <c r="G1679" i="34"/>
  <c r="F1679" i="34"/>
  <c r="G1683" i="34"/>
  <c r="F1683" i="34"/>
  <c r="G1690" i="34"/>
  <c r="F1690" i="34"/>
  <c r="G1703" i="34"/>
  <c r="F1703" i="34"/>
  <c r="E1708" i="34"/>
  <c r="G1754" i="34"/>
  <c r="F1754" i="34"/>
  <c r="G1770" i="34"/>
  <c r="F1770" i="34"/>
  <c r="G1779" i="34"/>
  <c r="F1779" i="34"/>
  <c r="G1794" i="34"/>
  <c r="F1794" i="34"/>
  <c r="G1800" i="34"/>
  <c r="F1800" i="34"/>
  <c r="E1809" i="34"/>
  <c r="E1837" i="34"/>
  <c r="E1858" i="34"/>
  <c r="G1892" i="34"/>
  <c r="F1892" i="34"/>
  <c r="E1895" i="34"/>
  <c r="E1933" i="34"/>
  <c r="G1944" i="34"/>
  <c r="F1944" i="34"/>
  <c r="E1948" i="34"/>
  <c r="E1961" i="34"/>
  <c r="G1986" i="34"/>
  <c r="F1986" i="34"/>
  <c r="G201" i="34"/>
  <c r="F201" i="34"/>
  <c r="G216" i="34"/>
  <c r="F216" i="34"/>
  <c r="G225" i="34"/>
  <c r="F225" i="34"/>
  <c r="G228" i="34"/>
  <c r="F228" i="34"/>
  <c r="G241" i="34"/>
  <c r="F241" i="34"/>
  <c r="G248" i="34"/>
  <c r="F248" i="34"/>
  <c r="G256" i="34"/>
  <c r="F256" i="34"/>
  <c r="G267" i="34"/>
  <c r="F267" i="34"/>
  <c r="G281" i="34"/>
  <c r="F281" i="34"/>
  <c r="G290" i="34"/>
  <c r="F290" i="34"/>
  <c r="G668" i="34"/>
  <c r="F668" i="34"/>
  <c r="G673" i="34"/>
  <c r="F673" i="34"/>
  <c r="G680" i="34"/>
  <c r="F680" i="34"/>
  <c r="G685" i="34"/>
  <c r="F685" i="34"/>
  <c r="G692" i="34"/>
  <c r="F692" i="34"/>
  <c r="G697" i="34"/>
  <c r="F697" i="34"/>
  <c r="G704" i="34"/>
  <c r="F704" i="34"/>
  <c r="G709" i="34"/>
  <c r="F709" i="34"/>
  <c r="G716" i="34"/>
  <c r="F716" i="34"/>
  <c r="G721" i="34"/>
  <c r="F721" i="34"/>
  <c r="G728" i="34"/>
  <c r="F728" i="34"/>
  <c r="G733" i="34"/>
  <c r="F733" i="34"/>
  <c r="G740" i="34"/>
  <c r="F740" i="34"/>
  <c r="G745" i="34"/>
  <c r="F745" i="34"/>
  <c r="G752" i="34"/>
  <c r="F752" i="34"/>
  <c r="G757" i="34"/>
  <c r="F757" i="34"/>
  <c r="G764" i="34"/>
  <c r="F764" i="34"/>
  <c r="G769" i="34"/>
  <c r="F769" i="34"/>
  <c r="G776" i="34"/>
  <c r="F776" i="34"/>
  <c r="G781" i="34"/>
  <c r="F781" i="34"/>
  <c r="G788" i="34"/>
  <c r="F788" i="34"/>
  <c r="G793" i="34"/>
  <c r="F793" i="34"/>
  <c r="G800" i="34"/>
  <c r="F800" i="34"/>
  <c r="G805" i="34"/>
  <c r="F805" i="34"/>
  <c r="G812" i="34"/>
  <c r="F812" i="34"/>
  <c r="G817" i="34"/>
  <c r="F817" i="34"/>
  <c r="G824" i="34"/>
  <c r="F824" i="34"/>
  <c r="G829" i="34"/>
  <c r="F829" i="34"/>
  <c r="G836" i="34"/>
  <c r="F836" i="34"/>
  <c r="G841" i="34"/>
  <c r="F841" i="34"/>
  <c r="G848" i="34"/>
  <c r="F848" i="34"/>
  <c r="G853" i="34"/>
  <c r="F853" i="34"/>
  <c r="G860" i="34"/>
  <c r="F860" i="34"/>
  <c r="G865" i="34"/>
  <c r="F865" i="34"/>
  <c r="G872" i="34"/>
  <c r="F872" i="34"/>
  <c r="G877" i="34"/>
  <c r="F877" i="34"/>
  <c r="G884" i="34"/>
  <c r="F884" i="34"/>
  <c r="G889" i="34"/>
  <c r="F889" i="34"/>
  <c r="G896" i="34"/>
  <c r="F896" i="34"/>
  <c r="G901" i="34"/>
  <c r="F901" i="34"/>
  <c r="G908" i="34"/>
  <c r="F908" i="34"/>
  <c r="G913" i="34"/>
  <c r="F913" i="34"/>
  <c r="G920" i="34"/>
  <c r="F920" i="34"/>
  <c r="G925" i="34"/>
  <c r="F925" i="34"/>
  <c r="G929" i="34"/>
  <c r="F929" i="34"/>
  <c r="G934" i="34"/>
  <c r="F934" i="34"/>
  <c r="G941" i="34"/>
  <c r="F941" i="34"/>
  <c r="G951" i="34"/>
  <c r="F951" i="34"/>
  <c r="G961" i="34"/>
  <c r="F961" i="34"/>
  <c r="G1181" i="34"/>
  <c r="F1181" i="34"/>
  <c r="G1191" i="34"/>
  <c r="F1191" i="34"/>
  <c r="G1269" i="34"/>
  <c r="F1269" i="34"/>
  <c r="G1273" i="34"/>
  <c r="F1273" i="34"/>
  <c r="G1277" i="34"/>
  <c r="F1277" i="34"/>
  <c r="E1280" i="34"/>
  <c r="G1295" i="34"/>
  <c r="F1295" i="34"/>
  <c r="G1299" i="34"/>
  <c r="F1299" i="34"/>
  <c r="G6" i="34"/>
  <c r="F6" i="34"/>
  <c r="G10" i="34"/>
  <c r="F10" i="34"/>
  <c r="G20" i="34"/>
  <c r="F20" i="34"/>
  <c r="G26" i="34"/>
  <c r="F26" i="34"/>
  <c r="G31" i="34"/>
  <c r="F31" i="34"/>
  <c r="G36" i="34"/>
  <c r="F36" i="34"/>
  <c r="G49" i="34"/>
  <c r="F49" i="34"/>
  <c r="G64" i="34"/>
  <c r="F64" i="34"/>
  <c r="G69" i="34"/>
  <c r="F69" i="34"/>
  <c r="G74" i="34"/>
  <c r="F74" i="34"/>
  <c r="G79" i="34"/>
  <c r="F79" i="34"/>
  <c r="G84" i="34"/>
  <c r="F84" i="34"/>
  <c r="G89" i="34"/>
  <c r="F89" i="34"/>
  <c r="G94" i="34"/>
  <c r="F94" i="34"/>
  <c r="G99" i="34"/>
  <c r="F99" i="34"/>
  <c r="G104" i="34"/>
  <c r="F104" i="34"/>
  <c r="G109" i="34"/>
  <c r="F109" i="34"/>
  <c r="G114" i="34"/>
  <c r="F114" i="34"/>
  <c r="G119" i="34"/>
  <c r="F119" i="34"/>
  <c r="G124" i="34"/>
  <c r="F124" i="34"/>
  <c r="G129" i="34"/>
  <c r="F129" i="34"/>
  <c r="G187" i="34"/>
  <c r="F187" i="34"/>
  <c r="G1372" i="34"/>
  <c r="F1372" i="34"/>
  <c r="G1464" i="34"/>
  <c r="F1464" i="34"/>
  <c r="G1345" i="34"/>
  <c r="F1345" i="34"/>
  <c r="G1367" i="34"/>
  <c r="F1367" i="34"/>
  <c r="G1482" i="34"/>
  <c r="F1482" i="34"/>
  <c r="G1495" i="34"/>
  <c r="F1495" i="34"/>
  <c r="G1584" i="34"/>
  <c r="F1584" i="34"/>
  <c r="G1600" i="34"/>
  <c r="F1600" i="34"/>
  <c r="G1342" i="34"/>
  <c r="F1342" i="34"/>
  <c r="G1449" i="34"/>
  <c r="F1449" i="34"/>
  <c r="G1493" i="34"/>
  <c r="F1493" i="34"/>
  <c r="G1587" i="34"/>
  <c r="F1587" i="34"/>
  <c r="G1594" i="34"/>
  <c r="F1594" i="34"/>
  <c r="G1606" i="34"/>
  <c r="F1606" i="34"/>
  <c r="G1632" i="34"/>
  <c r="F1632" i="34"/>
  <c r="G1661" i="34"/>
  <c r="F1661" i="34"/>
  <c r="G1838" i="34"/>
  <c r="F1838" i="34"/>
  <c r="G1919" i="34"/>
  <c r="F1919" i="34"/>
  <c r="G1957" i="34"/>
  <c r="F1957" i="34"/>
  <c r="G1983" i="34"/>
  <c r="F1983" i="34"/>
  <c r="G1384" i="34"/>
  <c r="F1384" i="34"/>
  <c r="G1484" i="34"/>
  <c r="F1484" i="34"/>
  <c r="G1570" i="34"/>
  <c r="F1570" i="34"/>
  <c r="E1570" i="34"/>
  <c r="G1687" i="34"/>
  <c r="F1687" i="34"/>
  <c r="G1761" i="34"/>
  <c r="F1761" i="34"/>
  <c r="E1761" i="34"/>
  <c r="G1781" i="34"/>
  <c r="F1781" i="34"/>
  <c r="G1821" i="34"/>
  <c r="F1821" i="34"/>
  <c r="G1847" i="34"/>
  <c r="F1847" i="34"/>
  <c r="G1885" i="34"/>
  <c r="F1885" i="34"/>
  <c r="G1955" i="34"/>
  <c r="F1955" i="34"/>
  <c r="G294" i="34"/>
  <c r="F294" i="34"/>
  <c r="G591" i="34"/>
  <c r="F591" i="34"/>
  <c r="G1375" i="34"/>
  <c r="F1375" i="34"/>
  <c r="G1542" i="34"/>
  <c r="F1542" i="34"/>
  <c r="G1549" i="34"/>
  <c r="F1549" i="34"/>
  <c r="G1563" i="34"/>
  <c r="F1563" i="34"/>
  <c r="G1579" i="34"/>
  <c r="F1579" i="34"/>
  <c r="G1666" i="34"/>
  <c r="F1666" i="34"/>
  <c r="G1968" i="34"/>
  <c r="F1968" i="34"/>
  <c r="G219" i="34"/>
  <c r="F219" i="34"/>
  <c r="E219" i="34"/>
  <c r="G676" i="34"/>
  <c r="F676" i="34"/>
  <c r="G796" i="34"/>
  <c r="F796" i="34"/>
  <c r="G916" i="34"/>
  <c r="F916" i="34"/>
  <c r="G944" i="34"/>
  <c r="F944" i="34"/>
  <c r="G964" i="34"/>
  <c r="F964" i="34"/>
  <c r="E964" i="34"/>
  <c r="G984" i="34"/>
  <c r="F984" i="34"/>
  <c r="G1004" i="34"/>
  <c r="F1004" i="34"/>
  <c r="G1024" i="34"/>
  <c r="F1024" i="34"/>
  <c r="G1044" i="34"/>
  <c r="F1044" i="34"/>
  <c r="G1064" i="34"/>
  <c r="F1064" i="34"/>
  <c r="G1084" i="34"/>
  <c r="F1084" i="34"/>
  <c r="G1104" i="34"/>
  <c r="F1104" i="34"/>
  <c r="G1124" i="34"/>
  <c r="F1124" i="34"/>
  <c r="G1144" i="34"/>
  <c r="F1144" i="34"/>
  <c r="G1525" i="34"/>
  <c r="F1525" i="34"/>
  <c r="G1582" i="34"/>
  <c r="F1582" i="34"/>
  <c r="G1585" i="34"/>
  <c r="F1585" i="34"/>
  <c r="G1627" i="34"/>
  <c r="F1627" i="34"/>
  <c r="G1744" i="34"/>
  <c r="F1744" i="34"/>
  <c r="G1801" i="34"/>
  <c r="F1801" i="34"/>
  <c r="G1828" i="34"/>
  <c r="F1828" i="34"/>
  <c r="G1863" i="34"/>
  <c r="F1863" i="34"/>
  <c r="G1897" i="34"/>
  <c r="F1897" i="34"/>
  <c r="G1959" i="34"/>
  <c r="F1959" i="34"/>
  <c r="G199" i="34"/>
  <c r="F199" i="34"/>
  <c r="G304" i="34"/>
  <c r="F304" i="34"/>
  <c r="G359" i="34"/>
  <c r="F359" i="34"/>
  <c r="G611" i="34"/>
  <c r="F611" i="34"/>
  <c r="G1673" i="34"/>
  <c r="F1673" i="34"/>
  <c r="G1846" i="34"/>
  <c r="F1846" i="34"/>
  <c r="G1901" i="34"/>
  <c r="F1901" i="34"/>
  <c r="G203" i="34"/>
  <c r="F203" i="34"/>
  <c r="G243" i="34"/>
  <c r="F243" i="34"/>
  <c r="G479" i="34"/>
  <c r="F479" i="34"/>
  <c r="G522" i="34"/>
  <c r="F522" i="34"/>
  <c r="G562" i="34"/>
  <c r="F562" i="34"/>
  <c r="G650" i="34"/>
  <c r="F650" i="34"/>
  <c r="G710" i="34"/>
  <c r="F710" i="34"/>
  <c r="G770" i="34"/>
  <c r="F770" i="34"/>
  <c r="G830" i="34"/>
  <c r="F830" i="34"/>
  <c r="G890" i="34"/>
  <c r="F890" i="34"/>
  <c r="G942" i="34"/>
  <c r="F942" i="34"/>
  <c r="G962" i="34"/>
  <c r="F962" i="34"/>
  <c r="G982" i="34"/>
  <c r="F982" i="34"/>
  <c r="G1002" i="34"/>
  <c r="F1002" i="34"/>
  <c r="G1022" i="34"/>
  <c r="F1022" i="34"/>
  <c r="G1042" i="34"/>
  <c r="F1042" i="34"/>
  <c r="G1062" i="34"/>
  <c r="F1062" i="34"/>
  <c r="G1082" i="34"/>
  <c r="F1082" i="34"/>
  <c r="G1102" i="34"/>
  <c r="F1102" i="34"/>
  <c r="G1122" i="34"/>
  <c r="F1122" i="34"/>
  <c r="G1142" i="34"/>
  <c r="F1142" i="34"/>
  <c r="G1162" i="34"/>
  <c r="F1162" i="34"/>
  <c r="G1344" i="34"/>
  <c r="F1344" i="34"/>
  <c r="G1401" i="34"/>
  <c r="F1401" i="34"/>
  <c r="G1416" i="34"/>
  <c r="F1416" i="34"/>
  <c r="G1381" i="34"/>
  <c r="F1381" i="34"/>
  <c r="G1399" i="34"/>
  <c r="F1399" i="34"/>
  <c r="G1445" i="34"/>
  <c r="F1445" i="34"/>
  <c r="G1671" i="34"/>
  <c r="F1671" i="34"/>
  <c r="G1737" i="34"/>
  <c r="F1737" i="34"/>
  <c r="G1772" i="34"/>
  <c r="F1772" i="34"/>
  <c r="G371" i="34"/>
  <c r="F371" i="34"/>
  <c r="G1750" i="34"/>
  <c r="F1750" i="34"/>
  <c r="G1769" i="34"/>
  <c r="F1769" i="34"/>
  <c r="G232" i="34"/>
  <c r="F232" i="34"/>
  <c r="G1723" i="34"/>
  <c r="F1723" i="34"/>
  <c r="G1747" i="34"/>
  <c r="F1747" i="34"/>
  <c r="G1891" i="34"/>
  <c r="F1891" i="34"/>
  <c r="G363" i="34"/>
  <c r="F363" i="34"/>
  <c r="G477" i="34"/>
  <c r="F477" i="34"/>
  <c r="G557" i="34"/>
  <c r="F557" i="34"/>
  <c r="G1329" i="34"/>
  <c r="F1329" i="34"/>
  <c r="G1677" i="34"/>
  <c r="F1677" i="34"/>
  <c r="G1833" i="34"/>
  <c r="F1833" i="34"/>
  <c r="G329" i="34"/>
  <c r="F329" i="34"/>
  <c r="G1456" i="34"/>
  <c r="F1456" i="34"/>
  <c r="G1527" i="34"/>
  <c r="F1527" i="34"/>
  <c r="G1858" i="34"/>
  <c r="F1858" i="34"/>
  <c r="G501" i="34"/>
  <c r="F501" i="34"/>
  <c r="G1861" i="34"/>
  <c r="F1861" i="34"/>
  <c r="G291" i="34"/>
  <c r="F291" i="34"/>
  <c r="G340" i="34"/>
  <c r="F340" i="34"/>
  <c r="G303" i="34"/>
  <c r="F303" i="34"/>
  <c r="G1699" i="34"/>
  <c r="F1699" i="34"/>
  <c r="G524" i="34"/>
  <c r="F524" i="34"/>
  <c r="G413" i="34"/>
  <c r="F413" i="34"/>
  <c r="G549" i="34"/>
  <c r="F549" i="34"/>
  <c r="E760" i="34"/>
  <c r="G1298" i="34"/>
  <c r="F1298" i="34"/>
  <c r="G1336" i="34"/>
  <c r="F1336" i="34"/>
  <c r="G1414" i="34"/>
  <c r="F1414" i="34"/>
  <c r="G1459" i="34"/>
  <c r="F1459" i="34"/>
  <c r="G1559" i="34"/>
  <c r="F1559" i="34"/>
  <c r="G1568" i="34"/>
  <c r="F1568" i="34"/>
  <c r="G1592" i="34"/>
  <c r="F1592" i="34"/>
  <c r="G1622" i="34"/>
  <c r="F1622" i="34"/>
  <c r="G1727" i="34"/>
  <c r="F1727" i="34"/>
  <c r="G1994" i="34"/>
  <c r="F1994" i="34"/>
  <c r="G300" i="34"/>
  <c r="F300" i="34"/>
  <c r="G336" i="34"/>
  <c r="F336" i="34"/>
  <c r="G350" i="34"/>
  <c r="F350" i="34"/>
  <c r="G380" i="34"/>
  <c r="F380" i="34"/>
  <c r="G390" i="34"/>
  <c r="F390" i="34"/>
  <c r="G400" i="34"/>
  <c r="F400" i="34"/>
  <c r="G410" i="34"/>
  <c r="F410" i="34"/>
  <c r="G440" i="34"/>
  <c r="F440" i="34"/>
  <c r="G460" i="34"/>
  <c r="F460" i="34"/>
  <c r="G480" i="34"/>
  <c r="F480" i="34"/>
  <c r="G602" i="34"/>
  <c r="F602" i="34"/>
  <c r="G622" i="34"/>
  <c r="F622" i="34"/>
  <c r="G636" i="34"/>
  <c r="F636" i="34"/>
  <c r="G648" i="34"/>
  <c r="F648" i="34"/>
  <c r="G660" i="34"/>
  <c r="F660" i="34"/>
  <c r="G672" i="34"/>
  <c r="F672" i="34"/>
  <c r="G679" i="34"/>
  <c r="F679" i="34"/>
  <c r="G696" i="34"/>
  <c r="F696" i="34"/>
  <c r="G703" i="34"/>
  <c r="F703" i="34"/>
  <c r="G720" i="34"/>
  <c r="F720" i="34"/>
  <c r="G732" i="34"/>
  <c r="F732" i="34"/>
  <c r="G744" i="34"/>
  <c r="F744" i="34"/>
  <c r="G756" i="34"/>
  <c r="F756" i="34"/>
  <c r="G768" i="34"/>
  <c r="F768" i="34"/>
  <c r="G780" i="34"/>
  <c r="F780" i="34"/>
  <c r="G792" i="34"/>
  <c r="F792" i="34"/>
  <c r="G804" i="34"/>
  <c r="F804" i="34"/>
  <c r="G811" i="34"/>
  <c r="F811" i="34"/>
  <c r="G828" i="34"/>
  <c r="F828" i="34"/>
  <c r="G835" i="34"/>
  <c r="F835" i="34"/>
  <c r="G847" i="34"/>
  <c r="F847" i="34"/>
  <c r="G859" i="34"/>
  <c r="F859" i="34"/>
  <c r="G871" i="34"/>
  <c r="F871" i="34"/>
  <c r="G883" i="34"/>
  <c r="F883" i="34"/>
  <c r="G888" i="34"/>
  <c r="F888" i="34"/>
  <c r="G907" i="34"/>
  <c r="F907" i="34"/>
  <c r="G912" i="34"/>
  <c r="F912" i="34"/>
  <c r="G919" i="34"/>
  <c r="F919" i="34"/>
  <c r="G924" i="34"/>
  <c r="F924" i="34"/>
  <c r="G933" i="34"/>
  <c r="F933" i="34"/>
  <c r="G949" i="34"/>
  <c r="F949" i="34"/>
  <c r="G1203" i="34"/>
  <c r="F1203" i="34"/>
  <c r="G1225" i="34"/>
  <c r="F1225" i="34"/>
  <c r="G1235" i="34"/>
  <c r="F1235" i="34"/>
  <c r="G1267" i="34"/>
  <c r="F1267" i="34"/>
  <c r="G1337" i="34"/>
  <c r="F1337" i="34"/>
  <c r="G1818" i="34"/>
  <c r="F1818" i="34"/>
  <c r="G1859" i="34"/>
  <c r="F1859" i="34"/>
  <c r="E1859" i="34"/>
  <c r="G1950" i="34"/>
  <c r="F1950" i="34"/>
  <c r="G1995" i="34"/>
  <c r="F1995" i="34"/>
  <c r="G351" i="34"/>
  <c r="F351" i="34"/>
  <c r="G385" i="34"/>
  <c r="F385" i="34"/>
  <c r="G1453" i="34"/>
  <c r="F1453" i="34"/>
  <c r="G760" i="34"/>
  <c r="F760" i="34"/>
  <c r="G1182" i="34"/>
  <c r="F1182" i="34"/>
  <c r="G1242" i="34"/>
  <c r="F1242" i="34"/>
  <c r="G1290" i="34"/>
  <c r="F1290" i="34"/>
  <c r="G41" i="34"/>
  <c r="F41" i="34"/>
  <c r="G1984" i="34"/>
  <c r="F1984" i="34"/>
  <c r="E1984" i="34"/>
  <c r="G405" i="34"/>
  <c r="F405" i="34"/>
  <c r="G459" i="34"/>
  <c r="F459" i="34"/>
  <c r="G1305" i="34"/>
  <c r="F1305" i="34"/>
  <c r="G1311" i="34"/>
  <c r="F1311" i="34"/>
  <c r="G1857" i="34"/>
  <c r="F1857" i="34"/>
  <c r="G1889" i="34"/>
  <c r="F1889" i="34"/>
  <c r="G1991" i="34"/>
  <c r="F1991" i="34"/>
  <c r="G1292" i="34"/>
  <c r="F1292" i="34"/>
  <c r="G154" i="34"/>
  <c r="F154" i="34"/>
  <c r="G190" i="34"/>
  <c r="F190" i="34"/>
  <c r="G571" i="34"/>
  <c r="F571" i="34"/>
  <c r="G63" i="34"/>
  <c r="F63" i="34"/>
  <c r="G135" i="34"/>
  <c r="F135" i="34"/>
  <c r="G165" i="34"/>
  <c r="F165" i="34"/>
  <c r="E190" i="34"/>
  <c r="G1472" i="34"/>
  <c r="F1472" i="34"/>
  <c r="E1530" i="34"/>
  <c r="G1616" i="34"/>
  <c r="F1616" i="34"/>
  <c r="G1694" i="34"/>
  <c r="F1694" i="34"/>
  <c r="G1698" i="34"/>
  <c r="F1698" i="34"/>
  <c r="G1716" i="34"/>
  <c r="F1716" i="34"/>
  <c r="G1722" i="34"/>
  <c r="F1722" i="34"/>
  <c r="G1844" i="34"/>
  <c r="F1844" i="34"/>
  <c r="G1876" i="34"/>
  <c r="F1876" i="34"/>
  <c r="G1966" i="34"/>
  <c r="F1966" i="34"/>
  <c r="G1972" i="34"/>
  <c r="F1972" i="34"/>
  <c r="G221" i="34"/>
  <c r="F221" i="34"/>
  <c r="G244" i="34"/>
  <c r="F244" i="34"/>
  <c r="G258" i="34"/>
  <c r="F258" i="34"/>
  <c r="G275" i="34"/>
  <c r="F275" i="34"/>
  <c r="G295" i="34"/>
  <c r="F295" i="34"/>
  <c r="G331" i="34"/>
  <c r="F331" i="34"/>
  <c r="G366" i="34"/>
  <c r="F366" i="34"/>
  <c r="G376" i="34"/>
  <c r="F376" i="34"/>
  <c r="G486" i="34"/>
  <c r="F486" i="34"/>
  <c r="E180" i="34"/>
  <c r="E135" i="34"/>
  <c r="E140" i="34"/>
  <c r="E150" i="34"/>
  <c r="E155" i="34"/>
  <c r="E165" i="34"/>
  <c r="E200" i="34"/>
  <c r="E571" i="34"/>
  <c r="E1301" i="34"/>
  <c r="E1305" i="34"/>
  <c r="G1309" i="34"/>
  <c r="F1309" i="34"/>
  <c r="G1312" i="34"/>
  <c r="F1312" i="34"/>
  <c r="E1323" i="34"/>
  <c r="G1333" i="34"/>
  <c r="F1333" i="34"/>
  <c r="G1339" i="34"/>
  <c r="F1339" i="34"/>
  <c r="E1354" i="34"/>
  <c r="G1364" i="34"/>
  <c r="F1364" i="34"/>
  <c r="E1374" i="34"/>
  <c r="G1379" i="34"/>
  <c r="F1379" i="34"/>
  <c r="E1388" i="34"/>
  <c r="E1397" i="34"/>
  <c r="E1407" i="34"/>
  <c r="E1416" i="34"/>
  <c r="E1428" i="34"/>
  <c r="E1436" i="34"/>
  <c r="E1443" i="34"/>
  <c r="E1453" i="34"/>
  <c r="E1473" i="34"/>
  <c r="E1479" i="34"/>
  <c r="E1493" i="34"/>
  <c r="G1526" i="34"/>
  <c r="F1526" i="34"/>
  <c r="G1574" i="34"/>
  <c r="F1574" i="34"/>
  <c r="G1580" i="34"/>
  <c r="F1580" i="34"/>
  <c r="E1595" i="34"/>
  <c r="G1604" i="34"/>
  <c r="F1604" i="34"/>
  <c r="G1610" i="34"/>
  <c r="F1610" i="34"/>
  <c r="E1618" i="34"/>
  <c r="E1644" i="34"/>
  <c r="G1695" i="34"/>
  <c r="F1695" i="34"/>
  <c r="E1699" i="34"/>
  <c r="G1714" i="34"/>
  <c r="F1714" i="34"/>
  <c r="G1718" i="34"/>
  <c r="F1718" i="34"/>
  <c r="E1723" i="34"/>
  <c r="E1734" i="34"/>
  <c r="E1739" i="34"/>
  <c r="G1743" i="34"/>
  <c r="F1743" i="34"/>
  <c r="E1764" i="34"/>
  <c r="E1787" i="34"/>
  <c r="G1810" i="34"/>
  <c r="F1810" i="34"/>
  <c r="G1814" i="34"/>
  <c r="F1814" i="34"/>
  <c r="G1822" i="34"/>
  <c r="F1822" i="34"/>
  <c r="G1826" i="34"/>
  <c r="F1826" i="34"/>
  <c r="G1832" i="34"/>
  <c r="F1832" i="34"/>
  <c r="E1838" i="34"/>
  <c r="E1849" i="34"/>
  <c r="G1860" i="34"/>
  <c r="F1860" i="34"/>
  <c r="E1882" i="34"/>
  <c r="E1898" i="34"/>
  <c r="E1908" i="34"/>
  <c r="G1916" i="34"/>
  <c r="F1916" i="34"/>
  <c r="G1924" i="34"/>
  <c r="F1924" i="34"/>
  <c r="G1934" i="34"/>
  <c r="F1934" i="34"/>
  <c r="E1950" i="34"/>
  <c r="G1970" i="34"/>
  <c r="F1970" i="34"/>
  <c r="E1974" i="34"/>
  <c r="G1992" i="34"/>
  <c r="F1992" i="34"/>
  <c r="G1996" i="34"/>
  <c r="F1996" i="34"/>
  <c r="G196" i="34"/>
  <c r="F196" i="34"/>
  <c r="G205" i="34"/>
  <c r="F205" i="34"/>
  <c r="G210" i="34"/>
  <c r="F210" i="34"/>
  <c r="G222" i="34"/>
  <c r="F222" i="34"/>
  <c r="G236" i="34"/>
  <c r="F236" i="34"/>
  <c r="G245" i="34"/>
  <c r="F245" i="34"/>
  <c r="G253" i="34"/>
  <c r="F253" i="34"/>
  <c r="G260" i="34"/>
  <c r="F260" i="34"/>
  <c r="G311" i="34"/>
  <c r="F311" i="34"/>
  <c r="G323" i="34"/>
  <c r="F323" i="34"/>
  <c r="G333" i="34"/>
  <c r="F333" i="34"/>
  <c r="G347" i="34"/>
  <c r="F347" i="34"/>
  <c r="G358" i="34"/>
  <c r="F358" i="34"/>
  <c r="G368" i="34"/>
  <c r="F368" i="34"/>
  <c r="G378" i="34"/>
  <c r="F378" i="34"/>
  <c r="G388" i="34"/>
  <c r="F388" i="34"/>
  <c r="G398" i="34"/>
  <c r="F398" i="34"/>
  <c r="G408" i="34"/>
  <c r="F408" i="34"/>
  <c r="G418" i="34"/>
  <c r="F418" i="34"/>
  <c r="G428" i="34"/>
  <c r="F428" i="34"/>
  <c r="G438" i="34"/>
  <c r="F438" i="34"/>
  <c r="G448" i="34"/>
  <c r="F448" i="34"/>
  <c r="G458" i="34"/>
  <c r="F458" i="34"/>
  <c r="G468" i="34"/>
  <c r="F468" i="34"/>
  <c r="G478" i="34"/>
  <c r="F478" i="34"/>
  <c r="G488" i="34"/>
  <c r="F488" i="34"/>
  <c r="G590" i="34"/>
  <c r="F590" i="34"/>
  <c r="G600" i="34"/>
  <c r="F600" i="34"/>
  <c r="G610" i="34"/>
  <c r="F610" i="34"/>
  <c r="G620" i="34"/>
  <c r="F620" i="34"/>
  <c r="G630" i="34"/>
  <c r="F630" i="34"/>
  <c r="G635" i="34"/>
  <c r="F635" i="34"/>
  <c r="G642" i="34"/>
  <c r="F642" i="34"/>
  <c r="G647" i="34"/>
  <c r="F647" i="34"/>
  <c r="G654" i="34"/>
  <c r="F654" i="34"/>
  <c r="G659" i="34"/>
  <c r="F659" i="34"/>
  <c r="G967" i="34"/>
  <c r="F967" i="34"/>
  <c r="G977" i="34"/>
  <c r="F977" i="34"/>
  <c r="G987" i="34"/>
  <c r="F987" i="34"/>
  <c r="G997" i="34"/>
  <c r="F997" i="34"/>
  <c r="G1007" i="34"/>
  <c r="F1007" i="34"/>
  <c r="G1017" i="34"/>
  <c r="F1017" i="34"/>
  <c r="G1027" i="34"/>
  <c r="F1027" i="34"/>
  <c r="G1037" i="34"/>
  <c r="F1037" i="34"/>
  <c r="G1047" i="34"/>
  <c r="F1047" i="34"/>
  <c r="G1057" i="34"/>
  <c r="F1057" i="34"/>
  <c r="G1067" i="34"/>
  <c r="F1067" i="34"/>
  <c r="G1077" i="34"/>
  <c r="F1077" i="34"/>
  <c r="G1087" i="34"/>
  <c r="F1087" i="34"/>
  <c r="G1097" i="34"/>
  <c r="F1097" i="34"/>
  <c r="G1107" i="34"/>
  <c r="F1107" i="34"/>
  <c r="G1117" i="34"/>
  <c r="F1117" i="34"/>
  <c r="G1127" i="34"/>
  <c r="F1127" i="34"/>
  <c r="G1137" i="34"/>
  <c r="F1137" i="34"/>
  <c r="G1147" i="34"/>
  <c r="F1147" i="34"/>
  <c r="G1157" i="34"/>
  <c r="F1157" i="34"/>
  <c r="G1167" i="34"/>
  <c r="F1167" i="34"/>
  <c r="G1177" i="34"/>
  <c r="F1177" i="34"/>
  <c r="G1187" i="34"/>
  <c r="F1187" i="34"/>
  <c r="G1201" i="34"/>
  <c r="F1201" i="34"/>
  <c r="G1215" i="34"/>
  <c r="F1215" i="34"/>
  <c r="G1223" i="34"/>
  <c r="F1223" i="34"/>
  <c r="G1233" i="34"/>
  <c r="F1233" i="34"/>
  <c r="G1243" i="34"/>
  <c r="F1243" i="34"/>
  <c r="G1265" i="34"/>
  <c r="F1265" i="34"/>
  <c r="G1291" i="34"/>
  <c r="F1291" i="34"/>
  <c r="F2001" i="34"/>
  <c r="G1320" i="34"/>
  <c r="F1320" i="34"/>
  <c r="G1415" i="34"/>
  <c r="F1415" i="34"/>
  <c r="G1668" i="34"/>
  <c r="F1668" i="34"/>
  <c r="G1731" i="34"/>
  <c r="F1731" i="34"/>
  <c r="G1873" i="34"/>
  <c r="F1873" i="34"/>
  <c r="G1929" i="34"/>
  <c r="F1929" i="34"/>
  <c r="G1971" i="34"/>
  <c r="F1971" i="34"/>
  <c r="G397" i="34"/>
  <c r="F397" i="34"/>
  <c r="G475" i="34"/>
  <c r="F475" i="34"/>
  <c r="G523" i="34"/>
  <c r="F523" i="34"/>
  <c r="G365" i="34"/>
  <c r="F365" i="34"/>
  <c r="G395" i="34"/>
  <c r="F395" i="34"/>
  <c r="G419" i="34"/>
  <c r="F419" i="34"/>
  <c r="G539" i="34"/>
  <c r="F539" i="34"/>
  <c r="G1164" i="34"/>
  <c r="F1164" i="34"/>
  <c r="G1194" i="34"/>
  <c r="F1194" i="34"/>
  <c r="E1194" i="34"/>
  <c r="G1224" i="34"/>
  <c r="F1224" i="34"/>
  <c r="G1254" i="34"/>
  <c r="F1254" i="34"/>
  <c r="G1270" i="34"/>
  <c r="F1270" i="34"/>
  <c r="E1270" i="34"/>
  <c r="G5" i="34"/>
  <c r="F5" i="34"/>
  <c r="G19" i="34"/>
  <c r="F19" i="34"/>
  <c r="G38" i="34"/>
  <c r="F38" i="34"/>
  <c r="G53" i="34"/>
  <c r="F53" i="34"/>
  <c r="G137" i="34"/>
  <c r="F137" i="34"/>
  <c r="G152" i="34"/>
  <c r="F152" i="34"/>
  <c r="G167" i="34"/>
  <c r="F167" i="34"/>
  <c r="G182" i="34"/>
  <c r="F182" i="34"/>
  <c r="G1939" i="34"/>
  <c r="F1939" i="34"/>
  <c r="G1981" i="34"/>
  <c r="F1981" i="34"/>
  <c r="G197" i="34"/>
  <c r="F197" i="34"/>
  <c r="G229" i="34"/>
  <c r="F229" i="34"/>
  <c r="G276" i="34"/>
  <c r="F276" i="34"/>
  <c r="G343" i="34"/>
  <c r="F343" i="34"/>
  <c r="G483" i="34"/>
  <c r="F483" i="34"/>
  <c r="G555" i="34"/>
  <c r="F555" i="34"/>
  <c r="G1696" i="34"/>
  <c r="F1696" i="34"/>
  <c r="E1696" i="34"/>
  <c r="G1717" i="34"/>
  <c r="F1717" i="34"/>
  <c r="G1825" i="34"/>
  <c r="F1825" i="34"/>
  <c r="G1886" i="34"/>
  <c r="F1886" i="34"/>
  <c r="G1374" i="34"/>
  <c r="F1374" i="34"/>
  <c r="G1524" i="34"/>
  <c r="F1524" i="34"/>
  <c r="E1524" i="34"/>
  <c r="G1554" i="34"/>
  <c r="F1554" i="34"/>
  <c r="G1898" i="34"/>
  <c r="F1898" i="34"/>
  <c r="G1928" i="34"/>
  <c r="F1928" i="34"/>
  <c r="G1949" i="34"/>
  <c r="F1949" i="34"/>
  <c r="G1964" i="34"/>
  <c r="F1964" i="34"/>
  <c r="G1985" i="34"/>
  <c r="F1985" i="34"/>
  <c r="G136" i="34"/>
  <c r="F136" i="34"/>
  <c r="G166" i="34"/>
  <c r="F166" i="34"/>
  <c r="G1823" i="34"/>
  <c r="F1823" i="34"/>
  <c r="G212" i="34"/>
  <c r="F212" i="34"/>
  <c r="G268" i="34"/>
  <c r="F268" i="34"/>
  <c r="G1268" i="34"/>
  <c r="F1268" i="34"/>
  <c r="G15" i="34"/>
  <c r="F15" i="34"/>
  <c r="G45" i="34"/>
  <c r="F45" i="34"/>
  <c r="G60" i="34"/>
  <c r="F60" i="34"/>
  <c r="G147" i="34"/>
  <c r="F147" i="34"/>
  <c r="G162" i="34"/>
  <c r="F162" i="34"/>
  <c r="G177" i="34"/>
  <c r="F177" i="34"/>
  <c r="G192" i="34"/>
  <c r="F192" i="34"/>
  <c r="G1595" i="34"/>
  <c r="F1595" i="34"/>
  <c r="E42" i="34"/>
  <c r="E57" i="34"/>
  <c r="E41" i="34"/>
  <c r="E56" i="34"/>
  <c r="E179" i="34"/>
  <c r="E174" i="34"/>
  <c r="E181" i="34"/>
  <c r="E137" i="34"/>
  <c r="E147" i="34"/>
  <c r="E152" i="34"/>
  <c r="E162" i="34"/>
  <c r="E234" i="34"/>
  <c r="E273" i="34"/>
  <c r="E379" i="34"/>
  <c r="E292" i="34"/>
  <c r="E346" i="34"/>
  <c r="G1303" i="34"/>
  <c r="F1303" i="34"/>
  <c r="G1306" i="34"/>
  <c r="F1306" i="34"/>
  <c r="G1316" i="34"/>
  <c r="F1316" i="34"/>
  <c r="G1319" i="34"/>
  <c r="F1319" i="34"/>
  <c r="G1324" i="34"/>
  <c r="F1324" i="34"/>
  <c r="E1329" i="34"/>
  <c r="E1349" i="34"/>
  <c r="G1355" i="34"/>
  <c r="F1355" i="34"/>
  <c r="E1376" i="34"/>
  <c r="E1383" i="34"/>
  <c r="G1393" i="34"/>
  <c r="F1393" i="34"/>
  <c r="E1398" i="34"/>
  <c r="E1413" i="34"/>
  <c r="E1417" i="34"/>
  <c r="G1424" i="34"/>
  <c r="F1424" i="34"/>
  <c r="G1432" i="34"/>
  <c r="F1432" i="34"/>
  <c r="E1437" i="34"/>
  <c r="E1444" i="34"/>
  <c r="E1455" i="34"/>
  <c r="E1464" i="34"/>
  <c r="E1469" i="34"/>
  <c r="G1477" i="34"/>
  <c r="F1477" i="34"/>
  <c r="G1480" i="34"/>
  <c r="F1480" i="34"/>
  <c r="G1486" i="34"/>
  <c r="F1486" i="34"/>
  <c r="G1496" i="34"/>
  <c r="F1496" i="34"/>
  <c r="G1511" i="34"/>
  <c r="F1511" i="34"/>
  <c r="E1515" i="34"/>
  <c r="G1535" i="34"/>
  <c r="F1535" i="34"/>
  <c r="G1544" i="34"/>
  <c r="F1544" i="34"/>
  <c r="E1553" i="34"/>
  <c r="E1557" i="34"/>
  <c r="E1565" i="34"/>
  <c r="E1589" i="34"/>
  <c r="G1598" i="34"/>
  <c r="F1598" i="34"/>
  <c r="E1620" i="34"/>
  <c r="E1630" i="34"/>
  <c r="E1635" i="34"/>
  <c r="G1646" i="34"/>
  <c r="F1646" i="34"/>
  <c r="G1655" i="34"/>
  <c r="F1655" i="34"/>
  <c r="G1664" i="34"/>
  <c r="F1664" i="34"/>
  <c r="E1673" i="34"/>
  <c r="E1680" i="34"/>
  <c r="E1684" i="34"/>
  <c r="G1691" i="34"/>
  <c r="F1691" i="34"/>
  <c r="E1701" i="34"/>
  <c r="E1704" i="34"/>
  <c r="E1724" i="34"/>
  <c r="G1730" i="34"/>
  <c r="F1730" i="34"/>
  <c r="E1736" i="34"/>
  <c r="E1740" i="34"/>
  <c r="E1755" i="34"/>
  <c r="E1765" i="34"/>
  <c r="E1775" i="34"/>
  <c r="G1854" i="34"/>
  <c r="F1854" i="34"/>
  <c r="G1865" i="34"/>
  <c r="F1865" i="34"/>
  <c r="G1874" i="34"/>
  <c r="F1874" i="34"/>
  <c r="G1884" i="34"/>
  <c r="F1884" i="34"/>
  <c r="E1893" i="34"/>
  <c r="G1904" i="34"/>
  <c r="F1904" i="34"/>
  <c r="G1912" i="34"/>
  <c r="F1912" i="34"/>
  <c r="G1952" i="34"/>
  <c r="F1952" i="34"/>
  <c r="G1976" i="34"/>
  <c r="F1976" i="34"/>
  <c r="E1981" i="34"/>
  <c r="E1987" i="34"/>
  <c r="G202" i="34"/>
  <c r="F202" i="34"/>
  <c r="G218" i="34"/>
  <c r="F218" i="34"/>
  <c r="G226" i="34"/>
  <c r="F226" i="34"/>
  <c r="G230" i="34"/>
  <c r="F230" i="34"/>
  <c r="G242" i="34"/>
  <c r="F242" i="34"/>
  <c r="G250" i="34"/>
  <c r="F250" i="34"/>
  <c r="G257" i="34"/>
  <c r="F257" i="34"/>
  <c r="G270" i="34"/>
  <c r="F270" i="34"/>
  <c r="G293" i="34"/>
  <c r="F293" i="34"/>
  <c r="G663" i="34"/>
  <c r="F663" i="34"/>
  <c r="G669" i="34"/>
  <c r="F669" i="34"/>
  <c r="G675" i="34"/>
  <c r="F675" i="34"/>
  <c r="G681" i="34"/>
  <c r="F681" i="34"/>
  <c r="G687" i="34"/>
  <c r="F687" i="34"/>
  <c r="G693" i="34"/>
  <c r="F693" i="34"/>
  <c r="G699" i="34"/>
  <c r="F699" i="34"/>
  <c r="G705" i="34"/>
  <c r="F705" i="34"/>
  <c r="G711" i="34"/>
  <c r="F711" i="34"/>
  <c r="G717" i="34"/>
  <c r="F717" i="34"/>
  <c r="G723" i="34"/>
  <c r="F723" i="34"/>
  <c r="G729" i="34"/>
  <c r="F729" i="34"/>
  <c r="G735" i="34"/>
  <c r="F735" i="34"/>
  <c r="G741" i="34"/>
  <c r="F741" i="34"/>
  <c r="G747" i="34"/>
  <c r="F747" i="34"/>
  <c r="G753" i="34"/>
  <c r="F753" i="34"/>
  <c r="G759" i="34"/>
  <c r="F759" i="34"/>
  <c r="G765" i="34"/>
  <c r="F765" i="34"/>
  <c r="G771" i="34"/>
  <c r="F771" i="34"/>
  <c r="G777" i="34"/>
  <c r="F777" i="34"/>
  <c r="G783" i="34"/>
  <c r="F783" i="34"/>
  <c r="G789" i="34"/>
  <c r="F789" i="34"/>
  <c r="G795" i="34"/>
  <c r="F795" i="34"/>
  <c r="G801" i="34"/>
  <c r="F801" i="34"/>
  <c r="G807" i="34"/>
  <c r="F807" i="34"/>
  <c r="G813" i="34"/>
  <c r="F813" i="34"/>
  <c r="G819" i="34"/>
  <c r="F819" i="34"/>
  <c r="G825" i="34"/>
  <c r="F825" i="34"/>
  <c r="G831" i="34"/>
  <c r="F831" i="34"/>
  <c r="G837" i="34"/>
  <c r="F837" i="34"/>
  <c r="G843" i="34"/>
  <c r="F843" i="34"/>
  <c r="G849" i="34"/>
  <c r="F849" i="34"/>
  <c r="G855" i="34"/>
  <c r="F855" i="34"/>
  <c r="G861" i="34"/>
  <c r="F861" i="34"/>
  <c r="G867" i="34"/>
  <c r="F867" i="34"/>
  <c r="G873" i="34"/>
  <c r="F873" i="34"/>
  <c r="G879" i="34"/>
  <c r="F879" i="34"/>
  <c r="G885" i="34"/>
  <c r="F885" i="34"/>
  <c r="G891" i="34"/>
  <c r="F891" i="34"/>
  <c r="G897" i="34"/>
  <c r="F897" i="34"/>
  <c r="G903" i="34"/>
  <c r="F903" i="34"/>
  <c r="G909" i="34"/>
  <c r="F909" i="34"/>
  <c r="G915" i="34"/>
  <c r="F915" i="34"/>
  <c r="G921" i="34"/>
  <c r="F921" i="34"/>
  <c r="G927" i="34"/>
  <c r="F927" i="34"/>
  <c r="G930" i="34"/>
  <c r="F930" i="34"/>
  <c r="G935" i="34"/>
  <c r="F935" i="34"/>
  <c r="G943" i="34"/>
  <c r="F943" i="34"/>
  <c r="G953" i="34"/>
  <c r="F953" i="34"/>
  <c r="G963" i="34"/>
  <c r="F963" i="34"/>
  <c r="G973" i="34"/>
  <c r="F973" i="34"/>
  <c r="G983" i="34"/>
  <c r="F983" i="34"/>
  <c r="G993" i="34"/>
  <c r="F993" i="34"/>
  <c r="G1003" i="34"/>
  <c r="F1003" i="34"/>
  <c r="G1013" i="34"/>
  <c r="F1013" i="34"/>
  <c r="G1023" i="34"/>
  <c r="F1023" i="34"/>
  <c r="G1033" i="34"/>
  <c r="F1033" i="34"/>
  <c r="G1043" i="34"/>
  <c r="F1043" i="34"/>
  <c r="G1053" i="34"/>
  <c r="F1053" i="34"/>
  <c r="G1063" i="34"/>
  <c r="F1063" i="34"/>
  <c r="G1073" i="34"/>
  <c r="F1073" i="34"/>
  <c r="G1083" i="34"/>
  <c r="F1083" i="34"/>
  <c r="G1093" i="34"/>
  <c r="F1093" i="34"/>
  <c r="G1103" i="34"/>
  <c r="F1103" i="34"/>
  <c r="G1113" i="34"/>
  <c r="F1113" i="34"/>
  <c r="G1123" i="34"/>
  <c r="F1123" i="34"/>
  <c r="G1133" i="34"/>
  <c r="F1133" i="34"/>
  <c r="G1143" i="34"/>
  <c r="F1143" i="34"/>
  <c r="G1153" i="34"/>
  <c r="F1153" i="34"/>
  <c r="G1163" i="34"/>
  <c r="F1163" i="34"/>
  <c r="G1173" i="34"/>
  <c r="F1173" i="34"/>
  <c r="G1197" i="34"/>
  <c r="F1197" i="34"/>
  <c r="G1257" i="34"/>
  <c r="F1257" i="34"/>
  <c r="G1271" i="34"/>
  <c r="F1271" i="34"/>
  <c r="E1274" i="34"/>
  <c r="E1278" i="34"/>
  <c r="G1287" i="34"/>
  <c r="F1287" i="34"/>
  <c r="G1297" i="34"/>
  <c r="F1297" i="34"/>
  <c r="G4" i="34"/>
  <c r="F4" i="34"/>
  <c r="G8" i="34"/>
  <c r="F8" i="34"/>
  <c r="G12" i="34"/>
  <c r="F12" i="34"/>
  <c r="G22" i="34"/>
  <c r="F22" i="34"/>
  <c r="G27" i="34"/>
  <c r="F27" i="34"/>
  <c r="G32" i="34"/>
  <c r="F32" i="34"/>
  <c r="G37" i="34"/>
  <c r="F37" i="34"/>
  <c r="G52" i="34"/>
  <c r="F52" i="34"/>
  <c r="G65" i="34"/>
  <c r="F65" i="34"/>
  <c r="G70" i="34"/>
  <c r="F70" i="34"/>
  <c r="G75" i="34"/>
  <c r="F75" i="34"/>
  <c r="G80" i="34"/>
  <c r="F80" i="34"/>
  <c r="G85" i="34"/>
  <c r="F85" i="34"/>
  <c r="G90" i="34"/>
  <c r="F90" i="34"/>
  <c r="G95" i="34"/>
  <c r="F95" i="34"/>
  <c r="G100" i="34"/>
  <c r="F100" i="34"/>
  <c r="G105" i="34"/>
  <c r="F105" i="34"/>
  <c r="G110" i="34"/>
  <c r="F110" i="34"/>
  <c r="G115" i="34"/>
  <c r="F115" i="34"/>
  <c r="G120" i="34"/>
  <c r="F120" i="34"/>
  <c r="G125" i="34"/>
  <c r="F125" i="34"/>
  <c r="G130" i="34"/>
  <c r="F130" i="34"/>
  <c r="G1390" i="34"/>
  <c r="F1390" i="34"/>
  <c r="G1407" i="34"/>
  <c r="F1407" i="34"/>
  <c r="G1428" i="34"/>
  <c r="F1428" i="34"/>
  <c r="G1366" i="34"/>
  <c r="F1366" i="34"/>
  <c r="G1489" i="34"/>
  <c r="F1489" i="34"/>
  <c r="G1504" i="34"/>
  <c r="F1504" i="34"/>
  <c r="G1519" i="34"/>
  <c r="F1519" i="34"/>
  <c r="G1392" i="34"/>
  <c r="F1392" i="34"/>
  <c r="G1516" i="34"/>
  <c r="F1516" i="34"/>
  <c r="G1589" i="34"/>
  <c r="F1589" i="34"/>
  <c r="G1608" i="34"/>
  <c r="F1608" i="34"/>
  <c r="G1637" i="34"/>
  <c r="F1637" i="34"/>
  <c r="G1665" i="34"/>
  <c r="F1665" i="34"/>
  <c r="G1797" i="34"/>
  <c r="F1797" i="34"/>
  <c r="G1880" i="34"/>
  <c r="F1880" i="34"/>
  <c r="G1925" i="34"/>
  <c r="F1925" i="34"/>
  <c r="G1963" i="34"/>
  <c r="F1963" i="34"/>
  <c r="G1987" i="34"/>
  <c r="F1987" i="34"/>
  <c r="G1624" i="34"/>
  <c r="F1624" i="34"/>
  <c r="G1721" i="34"/>
  <c r="F1721" i="34"/>
  <c r="G1791" i="34"/>
  <c r="F1791" i="34"/>
  <c r="G1840" i="34"/>
  <c r="F1840" i="34"/>
  <c r="G1850" i="34"/>
  <c r="F1850" i="34"/>
  <c r="E1850" i="34"/>
  <c r="G1879" i="34"/>
  <c r="F1879" i="34"/>
  <c r="G274" i="34"/>
  <c r="F274" i="34"/>
  <c r="G288" i="34"/>
  <c r="F288" i="34"/>
  <c r="G407" i="34"/>
  <c r="F407" i="34"/>
  <c r="G494" i="34"/>
  <c r="F494" i="34"/>
  <c r="G502" i="34"/>
  <c r="F502" i="34"/>
  <c r="G510" i="34"/>
  <c r="F510" i="34"/>
  <c r="G518" i="34"/>
  <c r="F518" i="34"/>
  <c r="G526" i="34"/>
  <c r="F526" i="34"/>
  <c r="G534" i="34"/>
  <c r="F534" i="34"/>
  <c r="G542" i="34"/>
  <c r="F542" i="34"/>
  <c r="G550" i="34"/>
  <c r="F550" i="34"/>
  <c r="G558" i="34"/>
  <c r="F558" i="34"/>
  <c r="G566" i="34"/>
  <c r="F566" i="34"/>
  <c r="G574" i="34"/>
  <c r="F574" i="34"/>
  <c r="G582" i="34"/>
  <c r="F582" i="34"/>
  <c r="G623" i="34"/>
  <c r="F623" i="34"/>
  <c r="G1529" i="34"/>
  <c r="F1529" i="34"/>
  <c r="G1565" i="34"/>
  <c r="F1565" i="34"/>
  <c r="G1618" i="34"/>
  <c r="F1618" i="34"/>
  <c r="G1649" i="34"/>
  <c r="F1649" i="34"/>
  <c r="G1890" i="34"/>
  <c r="F1890" i="34"/>
  <c r="G1978" i="34"/>
  <c r="F1978" i="34"/>
  <c r="G289" i="34"/>
  <c r="F289" i="34"/>
  <c r="G306" i="34"/>
  <c r="F306" i="34"/>
  <c r="G700" i="34"/>
  <c r="F700" i="34"/>
  <c r="G820" i="34"/>
  <c r="F820" i="34"/>
  <c r="G940" i="34"/>
  <c r="F940" i="34"/>
  <c r="G960" i="34"/>
  <c r="F960" i="34"/>
  <c r="G980" i="34"/>
  <c r="F980" i="34"/>
  <c r="G1000" i="34"/>
  <c r="F1000" i="34"/>
  <c r="G1020" i="34"/>
  <c r="F1020" i="34"/>
  <c r="G1040" i="34"/>
  <c r="F1040" i="34"/>
  <c r="G1060" i="34"/>
  <c r="F1060" i="34"/>
  <c r="G1080" i="34"/>
  <c r="F1080" i="34"/>
  <c r="G1100" i="34"/>
  <c r="F1100" i="34"/>
  <c r="G1120" i="34"/>
  <c r="F1120" i="34"/>
  <c r="G1140" i="34"/>
  <c r="F1140" i="34"/>
  <c r="G1160" i="34"/>
  <c r="F1160" i="34"/>
  <c r="G1513" i="34"/>
  <c r="F1513" i="34"/>
  <c r="G1615" i="34"/>
  <c r="F1615" i="34"/>
  <c r="G1813" i="34"/>
  <c r="F1813" i="34"/>
  <c r="G1900" i="34"/>
  <c r="F1900" i="34"/>
  <c r="G1969" i="34"/>
  <c r="F1969" i="34"/>
  <c r="G195" i="34"/>
  <c r="F195" i="34"/>
  <c r="G206" i="34"/>
  <c r="F206" i="34"/>
  <c r="G314" i="34"/>
  <c r="F314" i="34"/>
  <c r="G393" i="34"/>
  <c r="F393" i="34"/>
  <c r="G619" i="34"/>
  <c r="F619" i="34"/>
  <c r="G1470" i="34"/>
  <c r="F1470" i="34"/>
  <c r="G1636" i="34"/>
  <c r="F1636" i="34"/>
  <c r="G1849" i="34"/>
  <c r="F1849" i="34"/>
  <c r="G490" i="34"/>
  <c r="F490" i="34"/>
  <c r="G530" i="34"/>
  <c r="F530" i="34"/>
  <c r="G570" i="34"/>
  <c r="F570" i="34"/>
  <c r="G662" i="34"/>
  <c r="F662" i="34"/>
  <c r="E662" i="34"/>
  <c r="G722" i="34"/>
  <c r="F722" i="34"/>
  <c r="G782" i="34"/>
  <c r="F782" i="34"/>
  <c r="G842" i="34"/>
  <c r="F842" i="34"/>
  <c r="G902" i="34"/>
  <c r="F902" i="34"/>
  <c r="G946" i="34"/>
  <c r="F946" i="34"/>
  <c r="G966" i="34"/>
  <c r="F966" i="34"/>
  <c r="G986" i="34"/>
  <c r="F986" i="34"/>
  <c r="G1006" i="34"/>
  <c r="F1006" i="34"/>
  <c r="G1026" i="34"/>
  <c r="F1026" i="34"/>
  <c r="G1046" i="34"/>
  <c r="F1046" i="34"/>
  <c r="G1066" i="34"/>
  <c r="F1066" i="34"/>
  <c r="G1086" i="34"/>
  <c r="F1086" i="34"/>
  <c r="G1106" i="34"/>
  <c r="F1106" i="34"/>
  <c r="G1126" i="34"/>
  <c r="F1126" i="34"/>
  <c r="G1146" i="34"/>
  <c r="F1146" i="34"/>
  <c r="G1370" i="34"/>
  <c r="F1370" i="34"/>
  <c r="G1398" i="34"/>
  <c r="F1398" i="34"/>
  <c r="G1412" i="34"/>
  <c r="F1412" i="34"/>
  <c r="G1418" i="34"/>
  <c r="F1418" i="34"/>
  <c r="G1402" i="34"/>
  <c r="F1402" i="34"/>
  <c r="G1623" i="34"/>
  <c r="F1623" i="34"/>
  <c r="G1680" i="34"/>
  <c r="F1680" i="34"/>
  <c r="G1776" i="34"/>
  <c r="F1776" i="34"/>
  <c r="G1749" i="34"/>
  <c r="F1749" i="34"/>
  <c r="G508" i="34"/>
  <c r="F508" i="34"/>
  <c r="G556" i="34"/>
  <c r="F556" i="34"/>
  <c r="G605" i="34"/>
  <c r="F605" i="34"/>
  <c r="E1164" i="34"/>
  <c r="E1224" i="34"/>
  <c r="G1338" i="34"/>
  <c r="F1338" i="34"/>
  <c r="G1395" i="34"/>
  <c r="F1395" i="34"/>
  <c r="G1421" i="34"/>
  <c r="F1421" i="34"/>
  <c r="G1756" i="34"/>
  <c r="F1756" i="34"/>
  <c r="G1773" i="34"/>
  <c r="F1773" i="34"/>
  <c r="G259" i="34"/>
  <c r="F259" i="34"/>
  <c r="G279" i="34"/>
  <c r="F279" i="34"/>
  <c r="G527" i="34"/>
  <c r="F527" i="34"/>
  <c r="G575" i="34"/>
  <c r="F575" i="34"/>
  <c r="G1777" i="34"/>
  <c r="F1777" i="34"/>
  <c r="E1777" i="34"/>
  <c r="G1808" i="34"/>
  <c r="F1808" i="34"/>
  <c r="G532" i="34"/>
  <c r="F532" i="34"/>
  <c r="G580" i="34"/>
  <c r="F580" i="34"/>
  <c r="G1371" i="34"/>
  <c r="F1371" i="34"/>
  <c r="G1509" i="34"/>
  <c r="F1509" i="34"/>
  <c r="G1693" i="34"/>
  <c r="F1693" i="34"/>
  <c r="E1693" i="34"/>
  <c r="G1740" i="34"/>
  <c r="F1740" i="34"/>
  <c r="G1440" i="34"/>
  <c r="F1440" i="34"/>
  <c r="G411" i="34"/>
  <c r="F411" i="34"/>
  <c r="G437" i="34"/>
  <c r="F437" i="34"/>
  <c r="G1871" i="34"/>
  <c r="F1871" i="34"/>
  <c r="G495" i="34"/>
  <c r="F495" i="34"/>
  <c r="G712" i="34"/>
  <c r="F712" i="34"/>
  <c r="G808" i="34"/>
  <c r="F808" i="34"/>
  <c r="G1941" i="34"/>
  <c r="F1941" i="34"/>
  <c r="G443" i="34"/>
  <c r="F443" i="34"/>
  <c r="G573" i="34"/>
  <c r="F573" i="34"/>
  <c r="G1739" i="34"/>
  <c r="F1739" i="34"/>
  <c r="G265" i="34"/>
  <c r="F265" i="34"/>
  <c r="G278" i="34"/>
  <c r="F278" i="34"/>
  <c r="G296" i="34"/>
  <c r="F296" i="34"/>
  <c r="G302" i="34"/>
  <c r="F302" i="34"/>
  <c r="G317" i="34"/>
  <c r="F317" i="34"/>
  <c r="G328" i="34"/>
  <c r="F328" i="34"/>
  <c r="G337" i="34"/>
  <c r="F337" i="34"/>
  <c r="G352" i="34"/>
  <c r="F352" i="34"/>
  <c r="G362" i="34"/>
  <c r="F362" i="34"/>
  <c r="G372" i="34"/>
  <c r="F372" i="34"/>
  <c r="G382" i="34"/>
  <c r="F382" i="34"/>
  <c r="G392" i="34"/>
  <c r="F392" i="34"/>
  <c r="G402" i="34"/>
  <c r="F402" i="34"/>
  <c r="G412" i="34"/>
  <c r="F412" i="34"/>
  <c r="G422" i="34"/>
  <c r="F422" i="34"/>
  <c r="G432" i="34"/>
  <c r="F432" i="34"/>
  <c r="G442" i="34"/>
  <c r="F442" i="34"/>
  <c r="G452" i="34"/>
  <c r="F452" i="34"/>
  <c r="G462" i="34"/>
  <c r="F462" i="34"/>
  <c r="G472" i="34"/>
  <c r="F472" i="34"/>
  <c r="G482" i="34"/>
  <c r="F482" i="34"/>
  <c r="G584" i="34"/>
  <c r="F584" i="34"/>
  <c r="G594" i="34"/>
  <c r="F594" i="34"/>
  <c r="G604" i="34"/>
  <c r="F604" i="34"/>
  <c r="G614" i="34"/>
  <c r="F614" i="34"/>
  <c r="G624" i="34"/>
  <c r="F624" i="34"/>
  <c r="G632" i="34"/>
  <c r="F632" i="34"/>
  <c r="G637" i="34"/>
  <c r="F637" i="34"/>
  <c r="G644" i="34"/>
  <c r="F644" i="34"/>
  <c r="G649" i="34"/>
  <c r="F649" i="34"/>
  <c r="G656" i="34"/>
  <c r="F656" i="34"/>
  <c r="G661" i="34"/>
  <c r="F661" i="34"/>
  <c r="G665" i="34"/>
  <c r="F665" i="34"/>
  <c r="G670" i="34"/>
  <c r="F670" i="34"/>
  <c r="G677" i="34"/>
  <c r="F677" i="34"/>
  <c r="G682" i="34"/>
  <c r="F682" i="34"/>
  <c r="G689" i="34"/>
  <c r="F689" i="34"/>
  <c r="G694" i="34"/>
  <c r="F694" i="34"/>
  <c r="G701" i="34"/>
  <c r="F701" i="34"/>
  <c r="G706" i="34"/>
  <c r="F706" i="34"/>
  <c r="G713" i="34"/>
  <c r="F713" i="34"/>
  <c r="G718" i="34"/>
  <c r="F718" i="34"/>
  <c r="G725" i="34"/>
  <c r="F725" i="34"/>
  <c r="G730" i="34"/>
  <c r="F730" i="34"/>
  <c r="G737" i="34"/>
  <c r="F737" i="34"/>
  <c r="G742" i="34"/>
  <c r="F742" i="34"/>
  <c r="G749" i="34"/>
  <c r="F749" i="34"/>
  <c r="G754" i="34"/>
  <c r="F754" i="34"/>
  <c r="G761" i="34"/>
  <c r="F761" i="34"/>
  <c r="G766" i="34"/>
  <c r="F766" i="34"/>
  <c r="G773" i="34"/>
  <c r="F773" i="34"/>
  <c r="G778" i="34"/>
  <c r="F778" i="34"/>
  <c r="G785" i="34"/>
  <c r="F785" i="34"/>
  <c r="G790" i="34"/>
  <c r="F790" i="34"/>
  <c r="G797" i="34"/>
  <c r="F797" i="34"/>
  <c r="G802" i="34"/>
  <c r="F802" i="34"/>
  <c r="G809" i="34"/>
  <c r="F809" i="34"/>
  <c r="G814" i="34"/>
  <c r="F814" i="34"/>
  <c r="G821" i="34"/>
  <c r="F821" i="34"/>
  <c r="G826" i="34"/>
  <c r="F826" i="34"/>
  <c r="G833" i="34"/>
  <c r="F833" i="34"/>
  <c r="G838" i="34"/>
  <c r="F838" i="34"/>
  <c r="G845" i="34"/>
  <c r="F845" i="34"/>
  <c r="G850" i="34"/>
  <c r="F850" i="34"/>
  <c r="G857" i="34"/>
  <c r="F857" i="34"/>
  <c r="G862" i="34"/>
  <c r="F862" i="34"/>
  <c r="G869" i="34"/>
  <c r="F869" i="34"/>
  <c r="G874" i="34"/>
  <c r="F874" i="34"/>
  <c r="G881" i="34"/>
  <c r="F881" i="34"/>
  <c r="G886" i="34"/>
  <c r="F886" i="34"/>
  <c r="G893" i="34"/>
  <c r="F893" i="34"/>
  <c r="G898" i="34"/>
  <c r="F898" i="34"/>
  <c r="G905" i="34"/>
  <c r="F905" i="34"/>
  <c r="G910" i="34"/>
  <c r="F910" i="34"/>
  <c r="G917" i="34"/>
  <c r="F917" i="34"/>
  <c r="G922" i="34"/>
  <c r="F922" i="34"/>
  <c r="G931" i="34"/>
  <c r="F931" i="34"/>
  <c r="G936" i="34"/>
  <c r="F936" i="34"/>
  <c r="G945" i="34"/>
  <c r="F945" i="34"/>
  <c r="G955" i="34"/>
  <c r="F955" i="34"/>
  <c r="G969" i="34"/>
  <c r="F969" i="34"/>
  <c r="G979" i="34"/>
  <c r="F979" i="34"/>
  <c r="G989" i="34"/>
  <c r="F989" i="34"/>
  <c r="G999" i="34"/>
  <c r="F999" i="34"/>
  <c r="G1009" i="34"/>
  <c r="F1009" i="34"/>
  <c r="G1019" i="34"/>
  <c r="F1019" i="34"/>
  <c r="G1029" i="34"/>
  <c r="F1029" i="34"/>
  <c r="G1039" i="34"/>
  <c r="F1039" i="34"/>
  <c r="G1049" i="34"/>
  <c r="F1049" i="34"/>
  <c r="G1059" i="34"/>
  <c r="F1059" i="34"/>
  <c r="G1069" i="34"/>
  <c r="F1069" i="34"/>
  <c r="G1079" i="34"/>
  <c r="F1079" i="34"/>
  <c r="G1089" i="34"/>
  <c r="F1089" i="34"/>
  <c r="G1099" i="34"/>
  <c r="F1099" i="34"/>
  <c r="G1109" i="34"/>
  <c r="F1109" i="34"/>
  <c r="G1119" i="34"/>
  <c r="F1119" i="34"/>
  <c r="G1129" i="34"/>
  <c r="F1129" i="34"/>
  <c r="G1139" i="34"/>
  <c r="F1139" i="34"/>
  <c r="G1149" i="34"/>
  <c r="F1149" i="34"/>
  <c r="G1159" i="34"/>
  <c r="F1159" i="34"/>
  <c r="G1169" i="34"/>
  <c r="F1169" i="34"/>
  <c r="G1179" i="34"/>
  <c r="F1179" i="34"/>
  <c r="G1183" i="34"/>
  <c r="F1183" i="34"/>
  <c r="G1193" i="34"/>
  <c r="F1193" i="34"/>
  <c r="G1205" i="34"/>
  <c r="F1205" i="34"/>
  <c r="G1227" i="34"/>
  <c r="F1227" i="34"/>
  <c r="G1237" i="34"/>
  <c r="F1237" i="34"/>
  <c r="G1247" i="34"/>
  <c r="F1247" i="34"/>
  <c r="G1251" i="34"/>
  <c r="F1251" i="34"/>
  <c r="G1255" i="34"/>
  <c r="F1255" i="34"/>
  <c r="G1259" i="34"/>
  <c r="F1259" i="34"/>
  <c r="G1263" i="34"/>
  <c r="F1263" i="34"/>
  <c r="G1281" i="34"/>
  <c r="F1281" i="34"/>
  <c r="G1285" i="34"/>
  <c r="F1285" i="34"/>
  <c r="G1293" i="34"/>
  <c r="F1293" i="34"/>
  <c r="G16" i="34"/>
  <c r="F16" i="34"/>
  <c r="G24" i="34"/>
  <c r="F24" i="34"/>
  <c r="G29" i="34"/>
  <c r="F29" i="34"/>
  <c r="G34" i="34"/>
  <c r="F34" i="34"/>
  <c r="G43" i="34"/>
  <c r="F43" i="34"/>
  <c r="G58" i="34"/>
  <c r="F58" i="34"/>
  <c r="G67" i="34"/>
  <c r="F67" i="34"/>
  <c r="G72" i="34"/>
  <c r="F72" i="34"/>
  <c r="G77" i="34"/>
  <c r="F77" i="34"/>
  <c r="G82" i="34"/>
  <c r="F82" i="34"/>
  <c r="G87" i="34"/>
  <c r="F87" i="34"/>
  <c r="G92" i="34"/>
  <c r="F92" i="34"/>
  <c r="G97" i="34"/>
  <c r="F97" i="34"/>
  <c r="G102" i="34"/>
  <c r="F102" i="34"/>
  <c r="G107" i="34"/>
  <c r="F107" i="34"/>
  <c r="G112" i="34"/>
  <c r="F112" i="34"/>
  <c r="G117" i="34"/>
  <c r="F117" i="34"/>
  <c r="G122" i="34"/>
  <c r="F122" i="34"/>
  <c r="G127" i="34"/>
  <c r="F127" i="34"/>
  <c r="G132" i="34"/>
  <c r="F132" i="34"/>
  <c r="G1359" i="34"/>
  <c r="F1359" i="34"/>
  <c r="G1403" i="34"/>
  <c r="F1403" i="34"/>
  <c r="G1437" i="34"/>
  <c r="F1437" i="34"/>
  <c r="G1446" i="34"/>
  <c r="F1446" i="34"/>
  <c r="G1439" i="34"/>
  <c r="F1439" i="34"/>
  <c r="G1466" i="34"/>
  <c r="F1466" i="34"/>
  <c r="G1471" i="34"/>
  <c r="F1471" i="34"/>
  <c r="G1536" i="34"/>
  <c r="F1536" i="34"/>
  <c r="G1552" i="34"/>
  <c r="F1552" i="34"/>
  <c r="G1567" i="34"/>
  <c r="F1567" i="34"/>
  <c r="G1361" i="34"/>
  <c r="F1361" i="34"/>
  <c r="G1410" i="34"/>
  <c r="F1410" i="34"/>
  <c r="G1433" i="34"/>
  <c r="F1433" i="34"/>
  <c r="G1541" i="34"/>
  <c r="F1541" i="34"/>
  <c r="G1617" i="34"/>
  <c r="F1617" i="34"/>
  <c r="G1645" i="34"/>
  <c r="F1645" i="34"/>
  <c r="G1701" i="34"/>
  <c r="F1701" i="34"/>
  <c r="G1830" i="34"/>
  <c r="F1830" i="34"/>
  <c r="G1899" i="34"/>
  <c r="F1899" i="34"/>
  <c r="G1935" i="34"/>
  <c r="F1935" i="34"/>
  <c r="G1973" i="34"/>
  <c r="F1973" i="34"/>
  <c r="G1997" i="34"/>
  <c r="F1997" i="34"/>
  <c r="G247" i="34"/>
  <c r="F247" i="34"/>
  <c r="G1358" i="34"/>
  <c r="F1358" i="34"/>
  <c r="G1369" i="34"/>
  <c r="F1369" i="34"/>
  <c r="G1518" i="34"/>
  <c r="F1518" i="34"/>
  <c r="G1534" i="34"/>
  <c r="F1534" i="34"/>
  <c r="G1537" i="34"/>
  <c r="F1537" i="34"/>
  <c r="G1561" i="34"/>
  <c r="F1561" i="34"/>
  <c r="G1672" i="34"/>
  <c r="F1672" i="34"/>
  <c r="G1745" i="34"/>
  <c r="F1745" i="34"/>
  <c r="G1799" i="34"/>
  <c r="F1799" i="34"/>
  <c r="G235" i="34"/>
  <c r="F235" i="34"/>
  <c r="G318" i="34"/>
  <c r="F318" i="34"/>
  <c r="G334" i="34"/>
  <c r="F334" i="34"/>
  <c r="G607" i="34"/>
  <c r="F607" i="34"/>
  <c r="E782" i="34"/>
  <c r="E966" i="34"/>
  <c r="E1006" i="34"/>
  <c r="E1046" i="34"/>
  <c r="G1406" i="34"/>
  <c r="F1406" i="34"/>
  <c r="G1479" i="34"/>
  <c r="F1479" i="34"/>
  <c r="G1497" i="34"/>
  <c r="F1497" i="34"/>
  <c r="G1507" i="34"/>
  <c r="F1507" i="34"/>
  <c r="G1612" i="34"/>
  <c r="F1612" i="34"/>
  <c r="G1654" i="34"/>
  <c r="F1654" i="34"/>
  <c r="G1662" i="34"/>
  <c r="F1662" i="34"/>
  <c r="G1763" i="34"/>
  <c r="F1763" i="34"/>
  <c r="G1851" i="34"/>
  <c r="F1851" i="34"/>
  <c r="G1917" i="34"/>
  <c r="F1917" i="34"/>
  <c r="G1998" i="34"/>
  <c r="F1998" i="34"/>
  <c r="G251" i="34"/>
  <c r="F251" i="34"/>
  <c r="G321" i="34"/>
  <c r="F321" i="34"/>
  <c r="G431" i="34"/>
  <c r="F431" i="34"/>
  <c r="G465" i="34"/>
  <c r="F465" i="34"/>
  <c r="G628" i="34"/>
  <c r="F628" i="34"/>
  <c r="G748" i="34"/>
  <c r="F748" i="34"/>
  <c r="G868" i="34"/>
  <c r="F868" i="34"/>
  <c r="G952" i="34"/>
  <c r="F952" i="34"/>
  <c r="G972" i="34"/>
  <c r="F972" i="34"/>
  <c r="G992" i="34"/>
  <c r="F992" i="34"/>
  <c r="G1012" i="34"/>
  <c r="F1012" i="34"/>
  <c r="G1032" i="34"/>
  <c r="F1032" i="34"/>
  <c r="G1052" i="34"/>
  <c r="F1052" i="34"/>
  <c r="G1072" i="34"/>
  <c r="F1072" i="34"/>
  <c r="G1092" i="34"/>
  <c r="F1092" i="34"/>
  <c r="G1112" i="34"/>
  <c r="F1112" i="34"/>
  <c r="G1132" i="34"/>
  <c r="F1132" i="34"/>
  <c r="G1152" i="34"/>
  <c r="F1152" i="34"/>
  <c r="G1360" i="34"/>
  <c r="F1360" i="34"/>
  <c r="G1413" i="34"/>
  <c r="F1413" i="34"/>
  <c r="G1522" i="34"/>
  <c r="F1522" i="34"/>
  <c r="G1566" i="34"/>
  <c r="F1566" i="34"/>
  <c r="G1648" i="34"/>
  <c r="F1648" i="34"/>
  <c r="G1675" i="34"/>
  <c r="F1675" i="34"/>
  <c r="G1819" i="34"/>
  <c r="F1819" i="34"/>
  <c r="G1887" i="34"/>
  <c r="F1887" i="34"/>
  <c r="G1921" i="34"/>
  <c r="F1921" i="34"/>
  <c r="G1989" i="34"/>
  <c r="F1989" i="34"/>
  <c r="G319" i="34"/>
  <c r="F319" i="34"/>
  <c r="G489" i="34"/>
  <c r="F489" i="34"/>
  <c r="G497" i="34"/>
  <c r="F497" i="34"/>
  <c r="G505" i="34"/>
  <c r="F505" i="34"/>
  <c r="G513" i="34"/>
  <c r="F513" i="34"/>
  <c r="G521" i="34"/>
  <c r="F521" i="34"/>
  <c r="G529" i="34"/>
  <c r="F529" i="34"/>
  <c r="G537" i="34"/>
  <c r="F537" i="34"/>
  <c r="G545" i="34"/>
  <c r="F545" i="34"/>
  <c r="G553" i="34"/>
  <c r="F553" i="34"/>
  <c r="G561" i="34"/>
  <c r="F561" i="34"/>
  <c r="G569" i="34"/>
  <c r="F569" i="34"/>
  <c r="G577" i="34"/>
  <c r="F577" i="34"/>
  <c r="G595" i="34"/>
  <c r="F595" i="34"/>
  <c r="G1350" i="34"/>
  <c r="F1350" i="34"/>
  <c r="G1357" i="34"/>
  <c r="F1357" i="34"/>
  <c r="G1494" i="34"/>
  <c r="F1494" i="34"/>
  <c r="G1501" i="34"/>
  <c r="F1501" i="34"/>
  <c r="G1515" i="34"/>
  <c r="F1515" i="34"/>
  <c r="G1531" i="34"/>
  <c r="F1531" i="34"/>
  <c r="G1569" i="34"/>
  <c r="F1569" i="34"/>
  <c r="G1590" i="34"/>
  <c r="F1590" i="34"/>
  <c r="G1597" i="34"/>
  <c r="F1597" i="34"/>
  <c r="G1625" i="34"/>
  <c r="F1625" i="34"/>
  <c r="G1689" i="34"/>
  <c r="F1689" i="34"/>
  <c r="G1888" i="34"/>
  <c r="F1888" i="34"/>
  <c r="G1937" i="34"/>
  <c r="F1937" i="34"/>
  <c r="G1951" i="34"/>
  <c r="F1951" i="34"/>
  <c r="G383" i="34"/>
  <c r="F383" i="34"/>
  <c r="G506" i="34"/>
  <c r="F506" i="34"/>
  <c r="G546" i="34"/>
  <c r="F546" i="34"/>
  <c r="G626" i="34"/>
  <c r="F626" i="34"/>
  <c r="G686" i="34"/>
  <c r="F686" i="34"/>
  <c r="G746" i="34"/>
  <c r="F746" i="34"/>
  <c r="G806" i="34"/>
  <c r="F806" i="34"/>
  <c r="G866" i="34"/>
  <c r="F866" i="34"/>
  <c r="G926" i="34"/>
  <c r="F926" i="34"/>
  <c r="G954" i="34"/>
  <c r="F954" i="34"/>
  <c r="G974" i="34"/>
  <c r="F974" i="34"/>
  <c r="G994" i="34"/>
  <c r="F994" i="34"/>
  <c r="G1014" i="34"/>
  <c r="F1014" i="34"/>
  <c r="G1034" i="34"/>
  <c r="F1034" i="34"/>
  <c r="G1054" i="34"/>
  <c r="F1054" i="34"/>
  <c r="G1074" i="34"/>
  <c r="F1074" i="34"/>
  <c r="G1094" i="34"/>
  <c r="F1094" i="34"/>
  <c r="G1114" i="34"/>
  <c r="F1114" i="34"/>
  <c r="G1134" i="34"/>
  <c r="F1134" i="34"/>
  <c r="G1154" i="34"/>
  <c r="F1154" i="34"/>
  <c r="G1431" i="34"/>
  <c r="F1431" i="34"/>
  <c r="G1461" i="34"/>
  <c r="F1461" i="34"/>
  <c r="G1503" i="34"/>
  <c r="F1503" i="34"/>
  <c r="G1581" i="34"/>
  <c r="F1581" i="34"/>
  <c r="G1697" i="34"/>
  <c r="F1697" i="34"/>
  <c r="G1748" i="34"/>
  <c r="F1748" i="34"/>
  <c r="G1811" i="34"/>
  <c r="F1811" i="34"/>
  <c r="G1434" i="34"/>
  <c r="F1434" i="34"/>
  <c r="G1653" i="34"/>
  <c r="F1653" i="34"/>
  <c r="G239" i="34"/>
  <c r="F239" i="34"/>
  <c r="G310" i="34"/>
  <c r="F310" i="34"/>
  <c r="G324" i="34"/>
  <c r="F324" i="34"/>
  <c r="G399" i="34"/>
  <c r="F399" i="34"/>
  <c r="E1176" i="34"/>
  <c r="G1380" i="34"/>
  <c r="F1380" i="34"/>
  <c r="G1551" i="34"/>
  <c r="F1551" i="34"/>
  <c r="G286" i="34"/>
  <c r="F286" i="34"/>
  <c r="G585" i="34"/>
  <c r="F585" i="34"/>
  <c r="G1709" i="34"/>
  <c r="F1709" i="34"/>
  <c r="G215" i="34"/>
  <c r="F215" i="34"/>
  <c r="G344" i="34"/>
  <c r="F344" i="34"/>
  <c r="G1348" i="34"/>
  <c r="F1348" i="34"/>
  <c r="G1533" i="34"/>
  <c r="F1533" i="34"/>
  <c r="G1866" i="34"/>
  <c r="F1866" i="34"/>
  <c r="G447" i="34"/>
  <c r="F447" i="34"/>
  <c r="G509" i="34"/>
  <c r="F509" i="34"/>
  <c r="G1787" i="34"/>
  <c r="F1787" i="34"/>
  <c r="G1457" i="34"/>
  <c r="F1457" i="34"/>
  <c r="G1688" i="34"/>
  <c r="F1688" i="34"/>
  <c r="G1831" i="34"/>
  <c r="F1831" i="34"/>
  <c r="G1883" i="34"/>
  <c r="F1883" i="34"/>
  <c r="G597" i="34"/>
  <c r="F597" i="34"/>
  <c r="G1785" i="34"/>
  <c r="F1785" i="34"/>
  <c r="G1906" i="34"/>
  <c r="F1906" i="34"/>
  <c r="G284" i="34"/>
  <c r="F284" i="34"/>
  <c r="G377" i="34"/>
  <c r="F377" i="34"/>
  <c r="G535" i="34"/>
  <c r="F535" i="34"/>
  <c r="G593" i="34"/>
  <c r="F593" i="34"/>
  <c r="G736" i="34"/>
  <c r="F736" i="34"/>
  <c r="G1605" i="34"/>
  <c r="F1605" i="34"/>
  <c r="G1788" i="34"/>
  <c r="F1788" i="34"/>
  <c r="G261" i="34"/>
  <c r="F261" i="34"/>
  <c r="G435" i="34"/>
  <c r="F435" i="34"/>
  <c r="G1485" i="34"/>
  <c r="F1485" i="34"/>
  <c r="G1720" i="34"/>
  <c r="F1720" i="34"/>
  <c r="G1719" i="34"/>
  <c r="F1719" i="34"/>
  <c r="G1725" i="34"/>
  <c r="F1725" i="34"/>
  <c r="G453" i="34"/>
  <c r="F453" i="34"/>
  <c r="G272" i="34"/>
  <c r="F272" i="34"/>
  <c r="G640" i="34"/>
  <c r="F640" i="34"/>
  <c r="G541" i="34"/>
  <c r="F541" i="34"/>
  <c r="G1325" i="34"/>
  <c r="F1325" i="34"/>
  <c r="G1376" i="34"/>
  <c r="F1376" i="34"/>
  <c r="G1499" i="34"/>
  <c r="F1499" i="34"/>
  <c r="G1674" i="34"/>
  <c r="F1674" i="34"/>
  <c r="G1902" i="34"/>
  <c r="F1902" i="34"/>
  <c r="G373" i="34"/>
  <c r="F373" i="34"/>
  <c r="G409" i="34"/>
  <c r="F409" i="34"/>
  <c r="G481" i="34"/>
  <c r="F481" i="34"/>
  <c r="G1354" i="34"/>
  <c r="F1354" i="34"/>
  <c r="G425" i="34"/>
  <c r="F425" i="34"/>
  <c r="G485" i="34"/>
  <c r="F485" i="34"/>
  <c r="G1170" i="34"/>
  <c r="F1170" i="34"/>
  <c r="G1200" i="34"/>
  <c r="F1200" i="34"/>
  <c r="G1230" i="34"/>
  <c r="F1230" i="34"/>
  <c r="G1260" i="34"/>
  <c r="F1260" i="34"/>
  <c r="G1276" i="34"/>
  <c r="F1276" i="34"/>
  <c r="G11" i="34"/>
  <c r="F11" i="34"/>
  <c r="G44" i="34"/>
  <c r="F44" i="34"/>
  <c r="G59" i="34"/>
  <c r="F59" i="34"/>
  <c r="G143" i="34"/>
  <c r="F143" i="34"/>
  <c r="G158" i="34"/>
  <c r="F158" i="34"/>
  <c r="G173" i="34"/>
  <c r="F173" i="34"/>
  <c r="G188" i="34"/>
  <c r="F188" i="34"/>
  <c r="G1915" i="34"/>
  <c r="F1915" i="34"/>
  <c r="G1930" i="34"/>
  <c r="F1930" i="34"/>
  <c r="G1945" i="34"/>
  <c r="F1945" i="34"/>
  <c r="G214" i="34"/>
  <c r="F214" i="34"/>
  <c r="G316" i="34"/>
  <c r="F316" i="34"/>
  <c r="G349" i="34"/>
  <c r="F349" i="34"/>
  <c r="G567" i="34"/>
  <c r="F567" i="34"/>
  <c r="G1786" i="34"/>
  <c r="F1786" i="34"/>
  <c r="G1836" i="34"/>
  <c r="F1836" i="34"/>
  <c r="G1323" i="34"/>
  <c r="F1323" i="34"/>
  <c r="G1353" i="34"/>
  <c r="F1353" i="34"/>
  <c r="G1500" i="34"/>
  <c r="F1500" i="34"/>
  <c r="G1913" i="34"/>
  <c r="F1913" i="34"/>
  <c r="G1272" i="34"/>
  <c r="F1272" i="34"/>
  <c r="G142" i="34"/>
  <c r="F142" i="34"/>
  <c r="G172" i="34"/>
  <c r="F172" i="34"/>
  <c r="G1843" i="34"/>
  <c r="F1843" i="34"/>
  <c r="G277" i="34"/>
  <c r="F277" i="34"/>
  <c r="G1274" i="34"/>
  <c r="F1274" i="34"/>
  <c r="G1288" i="34"/>
  <c r="F1288" i="34"/>
  <c r="G51" i="34"/>
  <c r="F51" i="34"/>
  <c r="G138" i="34"/>
  <c r="F138" i="34"/>
  <c r="G153" i="34"/>
  <c r="F153" i="34"/>
  <c r="G168" i="34"/>
  <c r="F168" i="34"/>
  <c r="G183" i="34"/>
  <c r="F183" i="34"/>
  <c r="G1571" i="34"/>
  <c r="F1571" i="34"/>
  <c r="G1712" i="34"/>
  <c r="F1712" i="34"/>
  <c r="G1733" i="34"/>
  <c r="F1733" i="34"/>
  <c r="G1667" i="34"/>
  <c r="F1667" i="34"/>
  <c r="G1700" i="34"/>
  <c r="F1700" i="34"/>
  <c r="G1724" i="34"/>
  <c r="F1724" i="34"/>
  <c r="G1502" i="34"/>
  <c r="F1502" i="34"/>
  <c r="G1532" i="34"/>
  <c r="F1532" i="34"/>
  <c r="G1538" i="34"/>
  <c r="F1538" i="34"/>
  <c r="G1550" i="34"/>
  <c r="F1550" i="34"/>
  <c r="G1556" i="34"/>
  <c r="F1556" i="34"/>
  <c r="G1562" i="34"/>
  <c r="F1562" i="34"/>
  <c r="G1583" i="34"/>
  <c r="F1583" i="34"/>
  <c r="G1628" i="34"/>
  <c r="F1628" i="34"/>
  <c r="G1634" i="34"/>
  <c r="F1634" i="34"/>
  <c r="G1652" i="34"/>
  <c r="F1652" i="34"/>
  <c r="G1658" i="34"/>
  <c r="F1658" i="34"/>
  <c r="G1728" i="34"/>
  <c r="F1728" i="34"/>
  <c r="G1767" i="34"/>
  <c r="F1767" i="34"/>
  <c r="G1782" i="34"/>
  <c r="F1782" i="34"/>
  <c r="G1792" i="34"/>
  <c r="F1792" i="34"/>
  <c r="G1795" i="34"/>
  <c r="F1795" i="34"/>
  <c r="G1804" i="34"/>
  <c r="F1804" i="34"/>
  <c r="G1842" i="34"/>
  <c r="F1842" i="34"/>
  <c r="G1864" i="34"/>
  <c r="F1864" i="34"/>
  <c r="G1872" i="34"/>
  <c r="F1872" i="34"/>
  <c r="G1905" i="34"/>
  <c r="F1905" i="34"/>
  <c r="G1914" i="34"/>
  <c r="F1914" i="34"/>
  <c r="G1946" i="34"/>
  <c r="F1946" i="34"/>
  <c r="G1956" i="34"/>
  <c r="F1956" i="34"/>
  <c r="G1962" i="34"/>
  <c r="F1962" i="34"/>
  <c r="G1980" i="34"/>
  <c r="F1980" i="34"/>
  <c r="G2000" i="34"/>
  <c r="F2000" i="34"/>
  <c r="G204" i="34"/>
  <c r="F204" i="34"/>
  <c r="G208" i="34"/>
  <c r="F208" i="34"/>
  <c r="G224" i="34"/>
  <c r="F224" i="34"/>
  <c r="G238" i="34"/>
  <c r="F238" i="34"/>
  <c r="G246" i="34"/>
  <c r="F246" i="34"/>
  <c r="G255" i="34"/>
  <c r="F255" i="34"/>
  <c r="G263" i="34"/>
  <c r="F263" i="34"/>
  <c r="G266" i="34"/>
  <c r="F266" i="34"/>
  <c r="G280" i="34"/>
  <c r="F280" i="34"/>
  <c r="G285" i="34"/>
  <c r="F285" i="34"/>
  <c r="G305" i="34"/>
  <c r="F305" i="34"/>
  <c r="G320" i="34"/>
  <c r="F320" i="34"/>
  <c r="G330" i="34"/>
  <c r="F330" i="34"/>
  <c r="G341" i="34"/>
  <c r="F341" i="34"/>
  <c r="G354" i="34"/>
  <c r="F354" i="34"/>
  <c r="G364" i="34"/>
  <c r="F364" i="34"/>
  <c r="G374" i="34"/>
  <c r="F374" i="34"/>
  <c r="G384" i="34"/>
  <c r="F384" i="34"/>
  <c r="G394" i="34"/>
  <c r="F394" i="34"/>
  <c r="G404" i="34"/>
  <c r="F404" i="34"/>
  <c r="G414" i="34"/>
  <c r="F414" i="34"/>
  <c r="G424" i="34"/>
  <c r="F424" i="34"/>
  <c r="G434" i="34"/>
  <c r="F434" i="34"/>
  <c r="G444" i="34"/>
  <c r="F444" i="34"/>
  <c r="G454" i="34"/>
  <c r="F454" i="34"/>
  <c r="G464" i="34"/>
  <c r="F464" i="34"/>
  <c r="G474" i="34"/>
  <c r="F474" i="34"/>
  <c r="G484" i="34"/>
  <c r="F484" i="34"/>
  <c r="G586" i="34"/>
  <c r="F586" i="34"/>
  <c r="G596" i="34"/>
  <c r="F596" i="34"/>
  <c r="G606" i="34"/>
  <c r="F606" i="34"/>
  <c r="G616" i="34"/>
  <c r="F616" i="34"/>
  <c r="G627" i="34"/>
  <c r="F627" i="34"/>
  <c r="G633" i="34"/>
  <c r="F633" i="34"/>
  <c r="G639" i="34"/>
  <c r="F639" i="34"/>
  <c r="G645" i="34"/>
  <c r="F645" i="34"/>
  <c r="G651" i="34"/>
  <c r="F651" i="34"/>
  <c r="G657" i="34"/>
  <c r="F657" i="34"/>
  <c r="G666" i="34"/>
  <c r="F666" i="34"/>
  <c r="G671" i="34"/>
  <c r="F671" i="34"/>
  <c r="G678" i="34"/>
  <c r="F678" i="34"/>
  <c r="G683" i="34"/>
  <c r="F683" i="34"/>
  <c r="G690" i="34"/>
  <c r="F690" i="34"/>
  <c r="G695" i="34"/>
  <c r="F695" i="34"/>
  <c r="G702" i="34"/>
  <c r="F702" i="34"/>
  <c r="G707" i="34"/>
  <c r="F707" i="34"/>
  <c r="G714" i="34"/>
  <c r="F714" i="34"/>
  <c r="G719" i="34"/>
  <c r="F719" i="34"/>
  <c r="G726" i="34"/>
  <c r="F726" i="34"/>
  <c r="G731" i="34"/>
  <c r="F731" i="34"/>
  <c r="G738" i="34"/>
  <c r="F738" i="34"/>
  <c r="G743" i="34"/>
  <c r="F743" i="34"/>
  <c r="G750" i="34"/>
  <c r="F750" i="34"/>
  <c r="G755" i="34"/>
  <c r="F755" i="34"/>
  <c r="G762" i="34"/>
  <c r="F762" i="34"/>
  <c r="G767" i="34"/>
  <c r="F767" i="34"/>
  <c r="G774" i="34"/>
  <c r="F774" i="34"/>
  <c r="G779" i="34"/>
  <c r="F779" i="34"/>
  <c r="G786" i="34"/>
  <c r="F786" i="34"/>
  <c r="G791" i="34"/>
  <c r="F791" i="34"/>
  <c r="G798" i="34"/>
  <c r="F798" i="34"/>
  <c r="G803" i="34"/>
  <c r="F803" i="34"/>
  <c r="G810" i="34"/>
  <c r="F810" i="34"/>
  <c r="G815" i="34"/>
  <c r="F815" i="34"/>
  <c r="G822" i="34"/>
  <c r="F822" i="34"/>
  <c r="G827" i="34"/>
  <c r="F827" i="34"/>
  <c r="G834" i="34"/>
  <c r="F834" i="34"/>
  <c r="G839" i="34"/>
  <c r="F839" i="34"/>
  <c r="G846" i="34"/>
  <c r="F846" i="34"/>
  <c r="G851" i="34"/>
  <c r="F851" i="34"/>
  <c r="G858" i="34"/>
  <c r="F858" i="34"/>
  <c r="G863" i="34"/>
  <c r="F863" i="34"/>
  <c r="G870" i="34"/>
  <c r="F870" i="34"/>
  <c r="G875" i="34"/>
  <c r="F875" i="34"/>
  <c r="G882" i="34"/>
  <c r="F882" i="34"/>
  <c r="G887" i="34"/>
  <c r="F887" i="34"/>
  <c r="G894" i="34"/>
  <c r="F894" i="34"/>
  <c r="G899" i="34"/>
  <c r="F899" i="34"/>
  <c r="G906" i="34"/>
  <c r="F906" i="34"/>
  <c r="G911" i="34"/>
  <c r="F911" i="34"/>
  <c r="G918" i="34"/>
  <c r="F918" i="34"/>
  <c r="G923" i="34"/>
  <c r="F923" i="34"/>
  <c r="G932" i="34"/>
  <c r="F932" i="34"/>
  <c r="G937" i="34"/>
  <c r="F937" i="34"/>
  <c r="G947" i="34"/>
  <c r="F947" i="34"/>
  <c r="G957" i="34"/>
  <c r="F957" i="34"/>
  <c r="G971" i="34"/>
  <c r="F971" i="34"/>
  <c r="G981" i="34"/>
  <c r="F981" i="34"/>
  <c r="G991" i="34"/>
  <c r="F991" i="34"/>
  <c r="G1001" i="34"/>
  <c r="F1001" i="34"/>
  <c r="G1011" i="34"/>
  <c r="F1011" i="34"/>
  <c r="G1021" i="34"/>
  <c r="F1021" i="34"/>
  <c r="G1031" i="34"/>
  <c r="F1031" i="34"/>
  <c r="G1041" i="34"/>
  <c r="F1041" i="34"/>
  <c r="G1051" i="34"/>
  <c r="F1051" i="34"/>
  <c r="G1061" i="34"/>
  <c r="F1061" i="34"/>
  <c r="G1071" i="34"/>
  <c r="F1071" i="34"/>
  <c r="G1081" i="34"/>
  <c r="F1081" i="34"/>
  <c r="G1091" i="34"/>
  <c r="F1091" i="34"/>
  <c r="G1101" i="34"/>
  <c r="F1101" i="34"/>
  <c r="G1111" i="34"/>
  <c r="F1111" i="34"/>
  <c r="G1121" i="34"/>
  <c r="F1121" i="34"/>
  <c r="G1131" i="34"/>
  <c r="F1131" i="34"/>
  <c r="G1141" i="34"/>
  <c r="F1141" i="34"/>
  <c r="G1151" i="34"/>
  <c r="F1151" i="34"/>
  <c r="G1161" i="34"/>
  <c r="F1161" i="34"/>
  <c r="G1171" i="34"/>
  <c r="F1171" i="34"/>
  <c r="G1185" i="34"/>
  <c r="F1185" i="34"/>
  <c r="G1207" i="34"/>
  <c r="F1207" i="34"/>
  <c r="G1211" i="34"/>
  <c r="F1211" i="34"/>
  <c r="G1219" i="34"/>
  <c r="F1219" i="34"/>
  <c r="G1229" i="34"/>
  <c r="F1229" i="34"/>
  <c r="G1239" i="34"/>
  <c r="F1239" i="34"/>
  <c r="G1249" i="34"/>
  <c r="F1249" i="34"/>
  <c r="G1253" i="34"/>
  <c r="F1253" i="34"/>
  <c r="G1261" i="34"/>
  <c r="F1261" i="34"/>
  <c r="G1275" i="34"/>
  <c r="F1275" i="34"/>
  <c r="G1279" i="34"/>
  <c r="F1279" i="34"/>
  <c r="G18" i="34"/>
  <c r="F18" i="34"/>
  <c r="G25" i="34"/>
  <c r="F25" i="34"/>
  <c r="G30" i="34"/>
  <c r="F30" i="34"/>
  <c r="G35" i="34"/>
  <c r="F35" i="34"/>
  <c r="G46" i="34"/>
  <c r="F46" i="34"/>
  <c r="G61" i="34"/>
  <c r="F61" i="34"/>
  <c r="G68" i="34"/>
  <c r="F68" i="34"/>
  <c r="G73" i="34"/>
  <c r="F73" i="34"/>
  <c r="G78" i="34"/>
  <c r="F78" i="34"/>
  <c r="G83" i="34"/>
  <c r="F83" i="34"/>
  <c r="G88" i="34"/>
  <c r="F88" i="34"/>
  <c r="G93" i="34"/>
  <c r="F93" i="34"/>
  <c r="G98" i="34"/>
  <c r="F98" i="34"/>
  <c r="G103" i="34"/>
  <c r="F103" i="34"/>
  <c r="G108" i="34"/>
  <c r="F108" i="34"/>
  <c r="G113" i="34"/>
  <c r="F113" i="34"/>
  <c r="G118" i="34"/>
  <c r="F118" i="34"/>
  <c r="G123" i="34"/>
  <c r="F123" i="34"/>
  <c r="G128" i="34"/>
  <c r="F128" i="34"/>
  <c r="G178" i="34"/>
  <c r="F178" i="34"/>
  <c r="G1452" i="34"/>
  <c r="F1452" i="34"/>
  <c r="G1362" i="34"/>
  <c r="F1362" i="34"/>
  <c r="G1397" i="34"/>
  <c r="F1397" i="34"/>
  <c r="G1474" i="34"/>
  <c r="F1474" i="34"/>
  <c r="G1560" i="34"/>
  <c r="F1560" i="34"/>
  <c r="G1576" i="34"/>
  <c r="F1576" i="34"/>
  <c r="G1591" i="34"/>
  <c r="F1591" i="34"/>
  <c r="G1365" i="34"/>
  <c r="F1365" i="34"/>
  <c r="G1429" i="34"/>
  <c r="F1429" i="34"/>
  <c r="G1491" i="34"/>
  <c r="F1491" i="34"/>
  <c r="G1498" i="34"/>
  <c r="F1498" i="34"/>
  <c r="G1510" i="34"/>
  <c r="F1510" i="34"/>
  <c r="G1564" i="34"/>
  <c r="F1564" i="34"/>
  <c r="G1621" i="34"/>
  <c r="F1621" i="34"/>
  <c r="G1656" i="34"/>
  <c r="F1656" i="34"/>
  <c r="G1705" i="34"/>
  <c r="F1705" i="34"/>
  <c r="G1835" i="34"/>
  <c r="F1835" i="34"/>
  <c r="G1910" i="34"/>
  <c r="F1910" i="34"/>
  <c r="G1938" i="34"/>
  <c r="F1938" i="34"/>
  <c r="G1977" i="34"/>
  <c r="F1977" i="34"/>
  <c r="G227" i="34"/>
  <c r="F227" i="34"/>
  <c r="G1448" i="34"/>
  <c r="F1448" i="34"/>
  <c r="G1473" i="34"/>
  <c r="F1473" i="34"/>
  <c r="G1588" i="34"/>
  <c r="F1588" i="34"/>
  <c r="G1633" i="34"/>
  <c r="F1633" i="34"/>
  <c r="G1639" i="34"/>
  <c r="F1639" i="34"/>
  <c r="G1651" i="34"/>
  <c r="F1651" i="34"/>
  <c r="G1659" i="34"/>
  <c r="F1659" i="34"/>
  <c r="G1685" i="34"/>
  <c r="F1685" i="34"/>
  <c r="G1752" i="34"/>
  <c r="F1752" i="34"/>
  <c r="G254" i="34"/>
  <c r="F254" i="34"/>
  <c r="E268" i="34"/>
  <c r="E283" i="34"/>
  <c r="G309" i="34"/>
  <c r="F309" i="34"/>
  <c r="G599" i="34"/>
  <c r="F599" i="34"/>
  <c r="E710" i="34"/>
  <c r="E830" i="34"/>
  <c r="E982" i="34"/>
  <c r="E1142" i="34"/>
  <c r="G1408" i="34"/>
  <c r="F1408" i="34"/>
  <c r="G1490" i="34"/>
  <c r="F1490" i="34"/>
  <c r="G1553" i="34"/>
  <c r="F1553" i="34"/>
  <c r="G1593" i="34"/>
  <c r="F1593" i="34"/>
  <c r="G1603" i="34"/>
  <c r="F1603" i="34"/>
  <c r="G1614" i="34"/>
  <c r="F1614" i="34"/>
  <c r="G1766" i="34"/>
  <c r="F1766" i="34"/>
  <c r="G1867" i="34"/>
  <c r="F1867" i="34"/>
  <c r="G1942" i="34"/>
  <c r="F1942" i="34"/>
  <c r="G282" i="34"/>
  <c r="F282" i="34"/>
  <c r="G369" i="34"/>
  <c r="F369" i="34"/>
  <c r="G652" i="34"/>
  <c r="F652" i="34"/>
  <c r="G772" i="34"/>
  <c r="F772" i="34"/>
  <c r="G892" i="34"/>
  <c r="F892" i="34"/>
  <c r="G948" i="34"/>
  <c r="F948" i="34"/>
  <c r="G968" i="34"/>
  <c r="F968" i="34"/>
  <c r="G988" i="34"/>
  <c r="F988" i="34"/>
  <c r="G1008" i="34"/>
  <c r="F1008" i="34"/>
  <c r="G1028" i="34"/>
  <c r="F1028" i="34"/>
  <c r="G1048" i="34"/>
  <c r="F1048" i="34"/>
  <c r="G1068" i="34"/>
  <c r="F1068" i="34"/>
  <c r="G1088" i="34"/>
  <c r="F1088" i="34"/>
  <c r="G1108" i="34"/>
  <c r="F1108" i="34"/>
  <c r="G1128" i="34"/>
  <c r="F1128" i="34"/>
  <c r="G1148" i="34"/>
  <c r="F1148" i="34"/>
  <c r="G1476" i="34"/>
  <c r="F1476" i="34"/>
  <c r="G1609" i="34"/>
  <c r="F1609" i="34"/>
  <c r="G1635" i="34"/>
  <c r="F1635" i="34"/>
  <c r="G1663" i="34"/>
  <c r="F1663" i="34"/>
  <c r="G1759" i="34"/>
  <c r="F1759" i="34"/>
  <c r="G1845" i="34"/>
  <c r="F1845" i="34"/>
  <c r="G1931" i="34"/>
  <c r="F1931" i="34"/>
  <c r="G1999" i="34"/>
  <c r="F1999" i="34"/>
  <c r="G264" i="34"/>
  <c r="F264" i="34"/>
  <c r="G339" i="34"/>
  <c r="F339" i="34"/>
  <c r="G603" i="34"/>
  <c r="F603" i="34"/>
  <c r="G1422" i="34"/>
  <c r="F1422" i="34"/>
  <c r="G1517" i="34"/>
  <c r="F1517" i="34"/>
  <c r="G1555" i="34"/>
  <c r="F1555" i="34"/>
  <c r="G1642" i="34"/>
  <c r="F1642" i="34"/>
  <c r="G1678" i="34"/>
  <c r="F1678" i="34"/>
  <c r="G1878" i="34"/>
  <c r="F1878" i="34"/>
  <c r="G1895" i="34"/>
  <c r="F1895" i="34"/>
  <c r="G1943" i="34"/>
  <c r="F1943" i="34"/>
  <c r="G207" i="34"/>
  <c r="F207" i="34"/>
  <c r="G417" i="34"/>
  <c r="F417" i="34"/>
  <c r="G514" i="34"/>
  <c r="F514" i="34"/>
  <c r="G554" i="34"/>
  <c r="F554" i="34"/>
  <c r="G638" i="34"/>
  <c r="F638" i="34"/>
  <c r="G698" i="34"/>
  <c r="F698" i="34"/>
  <c r="G758" i="34"/>
  <c r="F758" i="34"/>
  <c r="G818" i="34"/>
  <c r="F818" i="34"/>
  <c r="G878" i="34"/>
  <c r="F878" i="34"/>
  <c r="G938" i="34"/>
  <c r="F938" i="34"/>
  <c r="G958" i="34"/>
  <c r="F958" i="34"/>
  <c r="G978" i="34"/>
  <c r="F978" i="34"/>
  <c r="G998" i="34"/>
  <c r="F998" i="34"/>
  <c r="G1018" i="34"/>
  <c r="F1018" i="34"/>
  <c r="G1038" i="34"/>
  <c r="F1038" i="34"/>
  <c r="G1058" i="34"/>
  <c r="F1058" i="34"/>
  <c r="G1078" i="34"/>
  <c r="F1078" i="34"/>
  <c r="G1098" i="34"/>
  <c r="F1098" i="34"/>
  <c r="G1118" i="34"/>
  <c r="F1118" i="34"/>
  <c r="G1138" i="34"/>
  <c r="F1138" i="34"/>
  <c r="G1158" i="34"/>
  <c r="F1158" i="34"/>
  <c r="G1435" i="34"/>
  <c r="F1435" i="34"/>
  <c r="G1387" i="34"/>
  <c r="F1387" i="34"/>
  <c r="G1425" i="34"/>
  <c r="F1425" i="34"/>
  <c r="G1710" i="34"/>
  <c r="F1710" i="34"/>
  <c r="G1758" i="34"/>
  <c r="F1758" i="34"/>
  <c r="G1841" i="34"/>
  <c r="F1841" i="34"/>
  <c r="G1451" i="34"/>
  <c r="F1451" i="34"/>
  <c r="G297" i="34"/>
  <c r="F297" i="34"/>
  <c r="G326" i="34"/>
  <c r="F326" i="34"/>
  <c r="G492" i="34"/>
  <c r="F492" i="34"/>
  <c r="G540" i="34"/>
  <c r="F540" i="34"/>
  <c r="G589" i="34"/>
  <c r="F589" i="34"/>
  <c r="G223" i="34"/>
  <c r="F223" i="34"/>
  <c r="G609" i="34"/>
  <c r="F609" i="34"/>
  <c r="G1713" i="34"/>
  <c r="F1713" i="34"/>
  <c r="G287" i="34"/>
  <c r="F287" i="34"/>
  <c r="G401" i="34"/>
  <c r="F401" i="34"/>
  <c r="G1599" i="34"/>
  <c r="F1599" i="34"/>
  <c r="G551" i="34"/>
  <c r="F551" i="34"/>
  <c r="G625" i="34"/>
  <c r="F625" i="34"/>
  <c r="G1707" i="34"/>
  <c r="F1707" i="34"/>
  <c r="G471" i="34"/>
  <c r="F471" i="34"/>
  <c r="E21" i="34"/>
  <c r="G1455" i="34"/>
  <c r="F1455" i="34"/>
  <c r="G1803" i="34"/>
  <c r="F1803" i="34"/>
  <c r="G493" i="34"/>
  <c r="F493" i="34"/>
  <c r="G664" i="34"/>
  <c r="F664" i="34"/>
  <c r="G688" i="34"/>
  <c r="F688" i="34"/>
  <c r="G1454" i="34"/>
  <c r="F1454" i="34"/>
  <c r="G1729" i="34"/>
  <c r="F1729" i="34"/>
  <c r="G1856" i="34"/>
  <c r="F1856" i="34"/>
  <c r="G1475" i="34"/>
  <c r="F1475" i="34"/>
  <c r="G1726" i="34"/>
  <c r="F1726" i="34"/>
  <c r="G357" i="34"/>
  <c r="F357" i="34"/>
  <c r="G1869" i="34"/>
  <c r="F1869" i="34"/>
  <c r="G313" i="34"/>
  <c r="F313" i="34"/>
  <c r="G519" i="34"/>
  <c r="F519" i="34"/>
  <c r="E700" i="34"/>
  <c r="E1242" i="34"/>
  <c r="G784" i="34"/>
  <c r="F784" i="34"/>
  <c r="G525" i="34"/>
  <c r="F525" i="34"/>
  <c r="G548" i="34"/>
  <c r="F548" i="34"/>
  <c r="G1314" i="34"/>
  <c r="F1314" i="34"/>
  <c r="G1349" i="34"/>
  <c r="F1349" i="34"/>
  <c r="G1596" i="34"/>
  <c r="F1596" i="34"/>
  <c r="G1650" i="34"/>
  <c r="F1650" i="34"/>
  <c r="G1868" i="34"/>
  <c r="F1868" i="34"/>
  <c r="G1923" i="34"/>
  <c r="F1923" i="34"/>
  <c r="G391" i="34"/>
  <c r="F391" i="34"/>
  <c r="G433" i="34"/>
  <c r="F433" i="34"/>
  <c r="G511" i="34"/>
  <c r="F511" i="34"/>
  <c r="G1465" i="34"/>
  <c r="F1465" i="34"/>
  <c r="G353" i="34"/>
  <c r="F353" i="34"/>
  <c r="G461" i="34"/>
  <c r="F461" i="34"/>
  <c r="G880" i="34"/>
  <c r="F880" i="34"/>
  <c r="G904" i="34"/>
  <c r="F904" i="34"/>
  <c r="G928" i="34"/>
  <c r="F928" i="34"/>
  <c r="G1188" i="34"/>
  <c r="F1188" i="34"/>
  <c r="G1218" i="34"/>
  <c r="F1218" i="34"/>
  <c r="G1248" i="34"/>
  <c r="F1248" i="34"/>
  <c r="G1282" i="34"/>
  <c r="F1282" i="34"/>
  <c r="G1296" i="34"/>
  <c r="F1296" i="34"/>
  <c r="G47" i="34"/>
  <c r="F47" i="34"/>
  <c r="G62" i="34"/>
  <c r="F62" i="34"/>
  <c r="G146" i="34"/>
  <c r="F146" i="34"/>
  <c r="G161" i="34"/>
  <c r="F161" i="34"/>
  <c r="G176" i="34"/>
  <c r="F176" i="34"/>
  <c r="G191" i="34"/>
  <c r="F191" i="34"/>
  <c r="G1918" i="34"/>
  <c r="F1918" i="34"/>
  <c r="G1933" i="34"/>
  <c r="F1933" i="34"/>
  <c r="G1948" i="34"/>
  <c r="F1948" i="34"/>
  <c r="G217" i="34"/>
  <c r="F217" i="34"/>
  <c r="G387" i="34"/>
  <c r="F387" i="34"/>
  <c r="G531" i="34"/>
  <c r="F531" i="34"/>
  <c r="G543" i="34"/>
  <c r="F543" i="34"/>
  <c r="G1547" i="34"/>
  <c r="F1547" i="34"/>
  <c r="G1708" i="34"/>
  <c r="F1708" i="34"/>
  <c r="G1789" i="34"/>
  <c r="F1789" i="34"/>
  <c r="G1807" i="34"/>
  <c r="F1807" i="34"/>
  <c r="G1839" i="34"/>
  <c r="F1839" i="34"/>
  <c r="G1326" i="34"/>
  <c r="F1326" i="34"/>
  <c r="G1356" i="34"/>
  <c r="F1356" i="34"/>
  <c r="G1548" i="34"/>
  <c r="F1548" i="34"/>
  <c r="G1940" i="34"/>
  <c r="F1940" i="34"/>
  <c r="G1958" i="34"/>
  <c r="F1958" i="34"/>
  <c r="G160" i="34"/>
  <c r="F160" i="34"/>
  <c r="G9" i="34"/>
  <c r="F9" i="34"/>
  <c r="G39" i="34"/>
  <c r="F39" i="34"/>
  <c r="G54" i="34"/>
  <c r="F54" i="34"/>
  <c r="G141" i="34"/>
  <c r="F141" i="34"/>
  <c r="G156" i="34"/>
  <c r="F156" i="34"/>
  <c r="G171" i="34"/>
  <c r="F171" i="34"/>
  <c r="G186" i="34"/>
  <c r="F186" i="34"/>
  <c r="G1715" i="34"/>
  <c r="F1715" i="34"/>
  <c r="G1736" i="34"/>
  <c r="F1736" i="34"/>
  <c r="G1760" i="34"/>
  <c r="F1760" i="34"/>
  <c r="G1302" i="34"/>
  <c r="F1302" i="34"/>
  <c r="G1317" i="34"/>
  <c r="F1317" i="34"/>
  <c r="G1322" i="34"/>
  <c r="F1322" i="34"/>
  <c r="G1328" i="34"/>
  <c r="F1328" i="34"/>
  <c r="G1334" i="34"/>
  <c r="F1334" i="34"/>
  <c r="G1340" i="34"/>
  <c r="F1340" i="34"/>
  <c r="G1352" i="34"/>
  <c r="F1352" i="34"/>
  <c r="G1400" i="34"/>
  <c r="F1400" i="34"/>
  <c r="G1427" i="34"/>
  <c r="F1427" i="34"/>
  <c r="G1436" i="34"/>
  <c r="F1436" i="34"/>
  <c r="G1463" i="34"/>
  <c r="F1463" i="34"/>
  <c r="G1572" i="34"/>
  <c r="F1572" i="34"/>
  <c r="G1578" i="34"/>
  <c r="F1578" i="34"/>
  <c r="G1602" i="34"/>
  <c r="F1602" i="34"/>
  <c r="G1620" i="34"/>
  <c r="F1620" i="34"/>
  <c r="G1626" i="34"/>
  <c r="F1626" i="34"/>
  <c r="G1734" i="34"/>
  <c r="F1734" i="34"/>
  <c r="G1764" i="34"/>
  <c r="F1764" i="34"/>
  <c r="G1827" i="34"/>
  <c r="F1827" i="34"/>
  <c r="G1908" i="34"/>
  <c r="F1908" i="34"/>
  <c r="G1920" i="34"/>
  <c r="F1920" i="34"/>
  <c r="G1926" i="34"/>
  <c r="F1926" i="34"/>
  <c r="G1947" i="34"/>
  <c r="F1947" i="34"/>
  <c r="G1953" i="34"/>
  <c r="F1953" i="34"/>
  <c r="G1965" i="34"/>
  <c r="F1965" i="34"/>
  <c r="G1974" i="34"/>
  <c r="F1974" i="34"/>
  <c r="G237" i="34"/>
  <c r="F237" i="34"/>
  <c r="G249" i="34"/>
  <c r="F249" i="34"/>
  <c r="G327" i="34"/>
  <c r="F327" i="34"/>
  <c r="G348" i="34"/>
  <c r="F348" i="34"/>
  <c r="G355" i="34"/>
  <c r="F355" i="34"/>
  <c r="G361" i="34"/>
  <c r="F361" i="34"/>
  <c r="G367" i="34"/>
  <c r="F367" i="34"/>
  <c r="G403" i="34"/>
  <c r="F403" i="34"/>
  <c r="G415" i="34"/>
  <c r="F415" i="34"/>
  <c r="G421" i="34"/>
  <c r="F421" i="34"/>
  <c r="G427" i="34"/>
  <c r="F427" i="34"/>
  <c r="G439" i="34"/>
  <c r="F439" i="34"/>
  <c r="G445" i="34"/>
  <c r="F445" i="34"/>
  <c r="G451" i="34"/>
  <c r="F451" i="34"/>
  <c r="G457" i="34"/>
  <c r="F457" i="34"/>
  <c r="G463" i="34"/>
  <c r="F463" i="34"/>
  <c r="G469" i="34"/>
  <c r="F469" i="34"/>
  <c r="G487" i="34"/>
  <c r="F487" i="34"/>
  <c r="G499" i="34"/>
  <c r="F499" i="34"/>
  <c r="G1444" i="34"/>
  <c r="F1444" i="34"/>
  <c r="G832" i="34"/>
  <c r="F832" i="34"/>
  <c r="G1308" i="34"/>
  <c r="F1308" i="34"/>
  <c r="G1168" i="34"/>
  <c r="F1168" i="34"/>
  <c r="G1174" i="34"/>
  <c r="F1174" i="34"/>
  <c r="G1180" i="34"/>
  <c r="F1180" i="34"/>
  <c r="G1186" i="34"/>
  <c r="F1186" i="34"/>
  <c r="G1192" i="34"/>
  <c r="F1192" i="34"/>
  <c r="G1198" i="34"/>
  <c r="F1198" i="34"/>
  <c r="G1204" i="34"/>
  <c r="F1204" i="34"/>
  <c r="G1210" i="34"/>
  <c r="F1210" i="34"/>
  <c r="G1216" i="34"/>
  <c r="F1216" i="34"/>
  <c r="G1222" i="34"/>
  <c r="F1222" i="34"/>
  <c r="G1228" i="34"/>
  <c r="F1228" i="34"/>
  <c r="G1234" i="34"/>
  <c r="F1234" i="34"/>
  <c r="G1240" i="34"/>
  <c r="F1240" i="34"/>
  <c r="G1246" i="34"/>
  <c r="F1246" i="34"/>
  <c r="G1252" i="34"/>
  <c r="F1252" i="34"/>
  <c r="G1258" i="34"/>
  <c r="F1258" i="34"/>
  <c r="G1264" i="34"/>
  <c r="F1264" i="34"/>
  <c r="G7" i="34"/>
  <c r="F7" i="34"/>
  <c r="G13" i="34"/>
  <c r="F13" i="34"/>
  <c r="G133" i="34"/>
  <c r="F133" i="34"/>
  <c r="G139" i="34"/>
  <c r="F139" i="34"/>
  <c r="G145" i="34"/>
  <c r="F145" i="34"/>
  <c r="G151" i="34"/>
  <c r="F151" i="34"/>
  <c r="G157" i="34"/>
  <c r="F157" i="34"/>
  <c r="G163" i="34"/>
  <c r="F163" i="34"/>
  <c r="G169" i="34"/>
  <c r="F169" i="34"/>
  <c r="G175" i="34"/>
  <c r="F175" i="34"/>
  <c r="G184" i="34"/>
  <c r="F184" i="34"/>
  <c r="G193" i="34"/>
  <c r="F193" i="34"/>
  <c r="G1820" i="34"/>
  <c r="F1820" i="34"/>
  <c r="G1852" i="34"/>
  <c r="F1852" i="34"/>
  <c r="G1870" i="34"/>
  <c r="F1870" i="34"/>
  <c r="G209" i="34"/>
  <c r="F209" i="34"/>
  <c r="G262" i="34"/>
  <c r="F262" i="34"/>
  <c r="G332" i="34"/>
  <c r="F332" i="34"/>
  <c r="G338" i="34"/>
  <c r="F338" i="34"/>
  <c r="G547" i="34"/>
  <c r="F547" i="34"/>
  <c r="G1166" i="34"/>
  <c r="F1166" i="34"/>
  <c r="G1172" i="34"/>
  <c r="F1172" i="34"/>
  <c r="G1178" i="34"/>
  <c r="F1178" i="34"/>
  <c r="G1184" i="34"/>
  <c r="F1184" i="34"/>
  <c r="G1190" i="34"/>
  <c r="F1190" i="34"/>
  <c r="G1196" i="34"/>
  <c r="F1196" i="34"/>
  <c r="G1202" i="34"/>
  <c r="F1202" i="34"/>
  <c r="G1208" i="34"/>
  <c r="F1208" i="34"/>
  <c r="G1214" i="34"/>
  <c r="F1214" i="34"/>
  <c r="G1220" i="34"/>
  <c r="F1220" i="34"/>
  <c r="G1226" i="34"/>
  <c r="F1226" i="34"/>
  <c r="G1232" i="34"/>
  <c r="F1232" i="34"/>
  <c r="G1238" i="34"/>
  <c r="F1238" i="34"/>
  <c r="G1244" i="34"/>
  <c r="F1244" i="34"/>
  <c r="G1250" i="34"/>
  <c r="F1250" i="34"/>
  <c r="G1256" i="34"/>
  <c r="F1256" i="34"/>
  <c r="G1757" i="34"/>
  <c r="F1757" i="34"/>
  <c r="G1775" i="34"/>
  <c r="F1775" i="34"/>
  <c r="G1793" i="34"/>
  <c r="F1793" i="34"/>
  <c r="G1802" i="34"/>
  <c r="F1802" i="34"/>
  <c r="E1409" i="34"/>
  <c r="E1608" i="34"/>
  <c r="E1641" i="34"/>
  <c r="E1817" i="34"/>
  <c r="E1835" i="34"/>
  <c r="E1899" i="34"/>
  <c r="E1983" i="34"/>
  <c r="E1448" i="34"/>
  <c r="E1406" i="34"/>
  <c r="E1438" i="34"/>
  <c r="E1497" i="34"/>
  <c r="E1521" i="34"/>
  <c r="E1662" i="34"/>
  <c r="E868" i="34"/>
  <c r="E1615" i="34"/>
  <c r="E1657" i="34"/>
  <c r="E304" i="34"/>
  <c r="E504" i="34"/>
  <c r="E1909" i="34"/>
  <c r="E1671" i="34"/>
  <c r="E1748" i="34"/>
  <c r="E1451" i="34"/>
  <c r="E269" i="34"/>
  <c r="E1386" i="34"/>
  <c r="E516" i="34"/>
  <c r="E1735" i="34"/>
  <c r="E1861" i="34"/>
  <c r="E1350" i="34"/>
  <c r="E1484" i="34"/>
  <c r="E339" i="34"/>
  <c r="E1366" i="34"/>
  <c r="E1422" i="34"/>
  <c r="E1726" i="34"/>
  <c r="E429" i="34"/>
  <c r="E1582" i="34"/>
  <c r="E1599" i="34"/>
  <c r="E1612" i="34"/>
  <c r="E1663" i="34"/>
  <c r="E1692" i="34"/>
  <c r="E1919" i="34"/>
  <c r="E583" i="34"/>
  <c r="E393" i="34"/>
  <c r="E599" i="34"/>
  <c r="E371" i="34"/>
  <c r="E1711" i="34"/>
  <c r="E595" i="34"/>
  <c r="E611" i="34"/>
  <c r="E2001" i="34"/>
  <c r="E1302" i="34"/>
  <c r="E1308" i="34"/>
  <c r="E1314" i="34"/>
  <c r="E1320" i="34"/>
  <c r="E1322" i="34"/>
  <c r="E1326" i="34"/>
  <c r="E1328" i="34"/>
  <c r="E1332" i="34"/>
  <c r="E1334" i="34"/>
  <c r="E1337" i="34"/>
  <c r="E1341" i="34"/>
  <c r="E1365" i="34"/>
  <c r="E1367" i="34"/>
  <c r="E1391" i="34"/>
  <c r="E1402" i="34"/>
  <c r="E1445" i="34"/>
  <c r="E1454" i="34"/>
  <c r="E1463" i="34"/>
  <c r="E1492" i="34"/>
  <c r="E1540" i="34"/>
  <c r="E1545" i="34"/>
  <c r="E1548" i="34"/>
  <c r="E1560" i="34"/>
  <c r="E1571" i="34"/>
  <c r="E1573" i="34"/>
  <c r="E1581" i="34"/>
  <c r="E1602" i="34"/>
  <c r="E1613" i="34"/>
  <c r="E1619" i="34"/>
  <c r="E1626" i="34"/>
  <c r="E1629" i="34"/>
  <c r="E1639" i="34"/>
  <c r="E1643" i="34"/>
  <c r="E1645" i="34"/>
  <c r="E1647" i="34"/>
  <c r="E1668" i="34"/>
  <c r="E1674" i="34"/>
  <c r="E1678" i="34"/>
  <c r="E1717" i="34"/>
  <c r="E1719" i="34"/>
  <c r="E1731" i="34"/>
  <c r="E1733" i="34"/>
  <c r="E1760" i="34"/>
  <c r="E1786" i="34"/>
  <c r="E1798" i="34"/>
  <c r="E1802" i="34"/>
  <c r="E1805" i="34"/>
  <c r="E1820" i="34"/>
  <c r="E1839" i="34"/>
  <c r="E1848" i="34"/>
  <c r="E1870" i="34"/>
  <c r="E1873" i="34"/>
  <c r="E1875" i="34"/>
  <c r="E1883" i="34"/>
  <c r="E1913" i="34"/>
  <c r="E1915" i="34"/>
  <c r="E1925" i="34"/>
  <c r="E1928" i="34"/>
  <c r="E1931" i="34"/>
  <c r="E1936" i="34"/>
  <c r="E1941" i="34"/>
  <c r="E1945" i="34"/>
  <c r="E1953" i="34"/>
  <c r="E1965" i="34"/>
  <c r="E1985" i="34"/>
  <c r="E628" i="34"/>
  <c r="E1258" i="34"/>
  <c r="E1389" i="34"/>
  <c r="E1430" i="34"/>
  <c r="E1452" i="34"/>
  <c r="E1362" i="34"/>
  <c r="E1467" i="34"/>
  <c r="E1495" i="34"/>
  <c r="E1584" i="34"/>
  <c r="E1429" i="34"/>
  <c r="E1594" i="34"/>
  <c r="E1932" i="34"/>
  <c r="E1358" i="34"/>
  <c r="E1588" i="34"/>
  <c r="E1624" i="34"/>
  <c r="E1791" i="34"/>
  <c r="E1799" i="34"/>
  <c r="E294" i="34"/>
  <c r="E772" i="34"/>
  <c r="E820" i="34"/>
  <c r="E892" i="34"/>
  <c r="E916" i="34"/>
  <c r="E996" i="34"/>
  <c r="E1000" i="34"/>
  <c r="E1032" i="34"/>
  <c r="E1112" i="34"/>
  <c r="E1160" i="34"/>
  <c r="E1648" i="34"/>
  <c r="E319" i="34"/>
  <c r="E496" i="34"/>
  <c r="E512" i="34"/>
  <c r="E520" i="34"/>
  <c r="E536" i="34"/>
  <c r="E552" i="34"/>
  <c r="E1853" i="34"/>
  <c r="E243" i="34"/>
  <c r="E1776" i="34"/>
  <c r="E1768" i="34"/>
  <c r="E556" i="34"/>
  <c r="E1709" i="34"/>
  <c r="E1527" i="34"/>
  <c r="E284" i="34"/>
  <c r="E784" i="34"/>
  <c r="E1633" i="34"/>
  <c r="E1911" i="34"/>
  <c r="E1903" i="34"/>
  <c r="E1162" i="34"/>
  <c r="E473" i="34"/>
  <c r="E1360" i="34"/>
  <c r="E1421" i="34"/>
  <c r="E1490" i="34"/>
  <c r="E1522" i="34"/>
  <c r="E1989" i="34"/>
  <c r="E1090" i="34"/>
  <c r="E1460" i="34"/>
  <c r="E1476" i="34"/>
  <c r="E1525" i="34"/>
  <c r="E1750" i="34"/>
  <c r="E1969" i="34"/>
  <c r="E978" i="34"/>
  <c r="E1653" i="34"/>
  <c r="E748" i="34"/>
  <c r="E313" i="34"/>
  <c r="E1395" i="34"/>
  <c r="E1030" i="34"/>
  <c r="E1050" i="34"/>
  <c r="E1062" i="34"/>
  <c r="E1078" i="34"/>
  <c r="E1102" i="34"/>
  <c r="E1110" i="34"/>
  <c r="E1126" i="34"/>
  <c r="E1150" i="34"/>
  <c r="E1158" i="34"/>
  <c r="E1666" i="34"/>
  <c r="E1753" i="34"/>
  <c r="E1851" i="34"/>
  <c r="E1675" i="34"/>
  <c r="E1878" i="34"/>
  <c r="E203" i="34"/>
  <c r="E818" i="34"/>
  <c r="E890" i="34"/>
  <c r="E1370" i="34"/>
  <c r="E1461" i="34"/>
  <c r="E344" i="34"/>
  <c r="E1720" i="34"/>
  <c r="E524" i="34"/>
  <c r="E640" i="34"/>
  <c r="E519" i="34"/>
  <c r="E1651" i="34"/>
  <c r="E1866" i="34"/>
  <c r="E558" i="34"/>
  <c r="E712" i="34"/>
  <c r="E345" i="34"/>
  <c r="E1361" i="34"/>
  <c r="E1475" i="34"/>
  <c r="E1725" i="34"/>
  <c r="E1856" i="34"/>
  <c r="E1831" i="34"/>
  <c r="E593" i="34"/>
  <c r="E1498" i="34"/>
  <c r="E1745" i="34"/>
  <c r="E1752" i="34"/>
  <c r="E1879" i="34"/>
  <c r="E1955" i="34"/>
  <c r="E1938" i="34"/>
  <c r="E1026" i="34"/>
  <c r="E968" i="34"/>
  <c r="E1064" i="34"/>
  <c r="E950" i="34"/>
  <c r="E1168" i="34"/>
  <c r="E1248" i="34"/>
  <c r="E1300" i="34"/>
  <c r="E1292" i="34"/>
  <c r="E1284" i="34"/>
  <c r="E1276" i="34"/>
  <c r="E1268" i="34"/>
  <c r="E1260" i="34"/>
  <c r="E1998" i="34"/>
  <c r="E1988" i="34"/>
  <c r="E1975" i="34"/>
  <c r="E1958" i="34"/>
  <c r="E1949" i="34"/>
  <c r="E1940" i="34"/>
  <c r="E1935" i="34"/>
  <c r="E1929" i="34"/>
  <c r="E1923" i="34"/>
  <c r="E1918" i="34"/>
  <c r="E1910" i="34"/>
  <c r="E1907" i="34"/>
  <c r="E1902" i="34"/>
  <c r="E1889" i="34"/>
  <c r="E1877" i="34"/>
  <c r="E1869" i="34"/>
  <c r="E1857" i="34"/>
  <c r="E1852" i="34"/>
  <c r="E1843" i="34"/>
  <c r="E1836" i="34"/>
  <c r="E1833" i="34"/>
  <c r="E1823" i="34"/>
  <c r="E1796" i="34"/>
  <c r="E1789" i="34"/>
  <c r="E1785" i="34"/>
  <c r="E1758" i="34"/>
  <c r="E1510" i="34"/>
  <c r="E1606" i="34"/>
  <c r="E1637" i="34"/>
  <c r="E1687" i="34"/>
  <c r="E1781" i="34"/>
  <c r="E506" i="34"/>
  <c r="E526" i="34"/>
  <c r="E538" i="34"/>
  <c r="E758" i="34"/>
  <c r="E942" i="34"/>
  <c r="E990" i="34"/>
  <c r="E1022" i="34"/>
  <c r="E1038" i="34"/>
  <c r="E1070" i="34"/>
  <c r="E1086" i="34"/>
  <c r="E1118" i="34"/>
  <c r="E1649" i="34"/>
  <c r="E1505" i="34"/>
  <c r="E1943" i="34"/>
  <c r="E1551" i="34"/>
  <c r="E808" i="34"/>
  <c r="E1763" i="34"/>
  <c r="E1585" i="34"/>
  <c r="E1744" i="34"/>
  <c r="E1816" i="34"/>
  <c r="E1828" i="34"/>
  <c r="E1845" i="34"/>
  <c r="E1846" i="34"/>
  <c r="E626" i="34"/>
  <c r="E698" i="34"/>
  <c r="E770" i="34"/>
  <c r="E914" i="34"/>
  <c r="E1344" i="34"/>
  <c r="E1806" i="34"/>
  <c r="E1749" i="34"/>
  <c r="E232" i="34"/>
  <c r="E532" i="34"/>
  <c r="E1348" i="34"/>
  <c r="E1707" i="34"/>
  <c r="E329" i="34"/>
  <c r="E500" i="34"/>
  <c r="E1871" i="34"/>
  <c r="E1411" i="34"/>
  <c r="E1485" i="34"/>
  <c r="E1128" i="34"/>
  <c r="E1412" i="34"/>
  <c r="E1769" i="34"/>
  <c r="E1729" i="34"/>
  <c r="E17" i="34"/>
  <c r="E315" i="34"/>
  <c r="E1384" i="34"/>
  <c r="E1659" i="34"/>
  <c r="E1890" i="34"/>
  <c r="E1917" i="34"/>
  <c r="E1880" i="34"/>
  <c r="E1973" i="34"/>
  <c r="E570" i="34"/>
  <c r="E970" i="34"/>
  <c r="E1018" i="34"/>
  <c r="E1130" i="34"/>
  <c r="E1418" i="34"/>
  <c r="E1431" i="34"/>
  <c r="E1772" i="34"/>
  <c r="E580" i="34"/>
  <c r="E1470" i="34"/>
  <c r="E1803" i="34"/>
  <c r="E206" i="34"/>
  <c r="E1342" i="34"/>
  <c r="E1369" i="34"/>
  <c r="E1390" i="34"/>
  <c r="E1392" i="34"/>
  <c r="E1410" i="34"/>
  <c r="E1512" i="34"/>
  <c r="E1552" i="34"/>
  <c r="E1609" i="34"/>
  <c r="E1611" i="34"/>
  <c r="E231" i="34"/>
  <c r="E324" i="34"/>
  <c r="E568" i="34"/>
  <c r="E952" i="34"/>
  <c r="E1759" i="34"/>
  <c r="E1080" i="34"/>
  <c r="E1517" i="34"/>
  <c r="E1425" i="34"/>
  <c r="E1747" i="34"/>
  <c r="E306" i="34"/>
  <c r="E1371" i="34"/>
  <c r="E1446" i="34"/>
  <c r="E1503" i="34"/>
  <c r="E1591" i="34"/>
  <c r="E1638" i="34"/>
  <c r="E1654" i="34"/>
  <c r="E1808" i="34"/>
  <c r="E211" i="34"/>
  <c r="E1048" i="34"/>
  <c r="E1541" i="34"/>
  <c r="E288" i="34"/>
  <c r="E582" i="34"/>
  <c r="E946" i="34"/>
  <c r="E1010" i="34"/>
  <c r="E1042" i="34"/>
  <c r="E1058" i="34"/>
  <c r="E1106" i="34"/>
  <c r="E1375" i="34"/>
  <c r="E1408" i="34"/>
  <c r="E1403" i="34"/>
  <c r="E1516" i="34"/>
  <c r="E1661" i="34"/>
  <c r="E1963" i="34"/>
  <c r="E1993" i="34"/>
  <c r="E1685" i="34"/>
  <c r="E494" i="34"/>
  <c r="E518" i="34"/>
  <c r="E1566" i="34"/>
  <c r="E1642" i="34"/>
  <c r="E298" i="34"/>
  <c r="E650" i="34"/>
  <c r="E722" i="34"/>
  <c r="E1002" i="34"/>
  <c r="E1122" i="34"/>
  <c r="E1399" i="34"/>
  <c r="E1623" i="34"/>
  <c r="E1774" i="34"/>
  <c r="E1780" i="34"/>
  <c r="E1906" i="34"/>
  <c r="E1968" i="34"/>
  <c r="E1404" i="34"/>
  <c r="E1543" i="34"/>
  <c r="E274" i="34"/>
  <c r="E251" i="34"/>
  <c r="E321" i="34"/>
  <c r="E1813" i="34"/>
  <c r="E314" i="34"/>
  <c r="E1705" i="34"/>
  <c r="E724" i="34"/>
  <c r="E619" i="34"/>
  <c r="E1335" i="34"/>
  <c r="E1394" i="34"/>
  <c r="E1621" i="34"/>
  <c r="E309" i="34"/>
  <c r="E1004" i="34"/>
  <c r="E239" i="34"/>
  <c r="E1901" i="34"/>
  <c r="E1347" i="34"/>
  <c r="E1564" i="34"/>
  <c r="E1068" i="34"/>
  <c r="E972" i="34"/>
  <c r="E1052" i="34"/>
  <c r="E1132" i="34"/>
  <c r="E508" i="34"/>
  <c r="E856" i="34"/>
  <c r="E1819" i="34"/>
  <c r="E551" i="34"/>
  <c r="E455" i="34"/>
  <c r="E299" i="34"/>
  <c r="E940" i="34"/>
  <c r="E1100" i="34"/>
  <c r="E1575" i="34"/>
  <c r="E492" i="34"/>
  <c r="E736" i="34"/>
  <c r="E674" i="34"/>
  <c r="E794" i="34"/>
  <c r="E962" i="34"/>
  <c r="E688" i="34"/>
  <c r="E550" i="34"/>
  <c r="E796" i="34"/>
  <c r="E1236" i="34"/>
  <c r="E465" i="34"/>
  <c r="E1942" i="34"/>
  <c r="E652" i="34"/>
  <c r="E842" i="34"/>
  <c r="E938" i="34"/>
  <c r="E1082" i="34"/>
  <c r="E1098" i="34"/>
  <c r="E1138" i="34"/>
  <c r="E1174" i="34"/>
  <c r="E986" i="34"/>
  <c r="E1066" i="34"/>
  <c r="E1146" i="34"/>
  <c r="E247" i="34"/>
  <c r="E490" i="34"/>
  <c r="E510" i="34"/>
  <c r="E522" i="34"/>
  <c r="E542" i="34"/>
  <c r="E554" i="34"/>
  <c r="E574" i="34"/>
  <c r="E223" i="34"/>
  <c r="E303" i="34"/>
  <c r="E1567" i="34"/>
  <c r="E1449" i="34"/>
  <c r="E1012" i="34"/>
  <c r="E1092" i="34"/>
  <c r="E1999" i="34"/>
  <c r="E564" i="34"/>
  <c r="E1419" i="34"/>
  <c r="E1771" i="34"/>
  <c r="E904" i="34"/>
  <c r="E1617" i="34"/>
  <c r="E980" i="34"/>
  <c r="E1060" i="34"/>
  <c r="E1140" i="34"/>
  <c r="E1881" i="34"/>
  <c r="E1979" i="34"/>
  <c r="E528" i="34"/>
  <c r="E560" i="34"/>
  <c r="E1891" i="34"/>
  <c r="E1790" i="34"/>
  <c r="E1587" i="34"/>
  <c r="E1677" i="34"/>
  <c r="E1474" i="34"/>
  <c r="E1665" i="34"/>
  <c r="E1028" i="34"/>
  <c r="E1108" i="34"/>
  <c r="E1627" i="34"/>
  <c r="E1533" i="34"/>
  <c r="E1457" i="34"/>
  <c r="E1456" i="34"/>
  <c r="E1528" i="34"/>
  <c r="E1491" i="34"/>
  <c r="E1509" i="34"/>
  <c r="E1440" i="34"/>
  <c r="E1688" i="34"/>
  <c r="E1788" i="34"/>
  <c r="E1439" i="34"/>
  <c r="E1632" i="34"/>
  <c r="E1783" i="34"/>
  <c r="E413" i="34"/>
  <c r="E1359" i="34"/>
  <c r="E1433" i="34"/>
  <c r="E948" i="34"/>
  <c r="E1372" i="34"/>
  <c r="E1345" i="34"/>
  <c r="E1900" i="34"/>
  <c r="E195" i="34"/>
  <c r="E287" i="34"/>
  <c r="E664" i="34"/>
  <c r="E1228" i="34"/>
  <c r="E988" i="34"/>
  <c r="E1020" i="34"/>
  <c r="E1148" i="34"/>
  <c r="E1222" i="34"/>
  <c r="E254" i="34"/>
  <c r="E326" i="34"/>
  <c r="E1204" i="34"/>
  <c r="E1040" i="34"/>
  <c r="E1072" i="34"/>
  <c r="E1088" i="34"/>
  <c r="E1104" i="34"/>
  <c r="E1120" i="34"/>
  <c r="E1152" i="34"/>
  <c r="E566" i="34"/>
  <c r="E572" i="34"/>
  <c r="E1830" i="34"/>
  <c r="E1840" i="34"/>
  <c r="E1896" i="34"/>
  <c r="E1957" i="34"/>
  <c r="E502" i="34"/>
  <c r="E534" i="34"/>
  <c r="E960" i="34"/>
  <c r="E992" i="34"/>
  <c r="E1186" i="34"/>
  <c r="E1008" i="34"/>
  <c r="E1172" i="34"/>
  <c r="E1188" i="34"/>
  <c r="E19" i="34"/>
  <c r="E1458" i="34"/>
  <c r="E1681" i="34"/>
  <c r="E1959" i="34"/>
  <c r="E1531" i="34"/>
  <c r="E1504" i="34"/>
  <c r="E1489" i="34"/>
  <c r="E1539" i="34"/>
  <c r="E1561" i="34"/>
  <c r="E976" i="34"/>
  <c r="E1016" i="34"/>
  <c r="E1056" i="34"/>
  <c r="E1096" i="34"/>
  <c r="E1136" i="34"/>
  <c r="E1801" i="34"/>
  <c r="E1625" i="34"/>
  <c r="E259" i="34"/>
  <c r="E1546" i="34"/>
  <c r="E1847" i="34"/>
  <c r="E235" i="34"/>
  <c r="E289" i="34"/>
  <c r="E1357" i="34"/>
  <c r="E746" i="34"/>
  <c r="E926" i="34"/>
  <c r="E994" i="34"/>
  <c r="E1114" i="34"/>
  <c r="E1841" i="34"/>
  <c r="E1232" i="34"/>
  <c r="E1192" i="34"/>
  <c r="E1537" i="34"/>
  <c r="E1821" i="34"/>
  <c r="E1660" i="34"/>
  <c r="E1867" i="34"/>
  <c r="E676" i="34"/>
  <c r="E1897" i="34"/>
  <c r="E1501" i="34"/>
  <c r="E1597" i="34"/>
  <c r="E686" i="34"/>
  <c r="E866" i="34"/>
  <c r="E974" i="34"/>
  <c r="E1034" i="34"/>
  <c r="E1094" i="34"/>
  <c r="E1154" i="34"/>
  <c r="E1401" i="34"/>
  <c r="E535" i="34"/>
  <c r="E1534" i="34"/>
  <c r="E1563" i="34"/>
  <c r="E844" i="34"/>
  <c r="E199" i="34"/>
  <c r="E1494" i="34"/>
  <c r="E1689" i="34"/>
  <c r="E1212" i="34"/>
  <c r="E1252" i="34"/>
  <c r="E1773" i="34"/>
  <c r="E279" i="34"/>
  <c r="E1054" i="34"/>
  <c r="E1672" i="34"/>
  <c r="E1885" i="34"/>
  <c r="E334" i="34"/>
  <c r="E1549" i="34"/>
  <c r="E1766" i="34"/>
  <c r="E956" i="34"/>
  <c r="E1036" i="34"/>
  <c r="E1076" i="34"/>
  <c r="E1116" i="34"/>
  <c r="E1156" i="34"/>
  <c r="E1863" i="34"/>
  <c r="E1569" i="34"/>
  <c r="E806" i="34"/>
  <c r="E954" i="34"/>
  <c r="E1014" i="34"/>
  <c r="E1074" i="34"/>
  <c r="E1134" i="34"/>
  <c r="E1710" i="34"/>
  <c r="E1756" i="34"/>
  <c r="E607" i="34"/>
  <c r="E15" i="34"/>
  <c r="E1519" i="34"/>
  <c r="E1488" i="34"/>
  <c r="E1558" i="34"/>
  <c r="E1518" i="34"/>
  <c r="E318" i="34"/>
  <c r="E1542" i="34"/>
  <c r="E1978" i="34"/>
  <c r="E1888" i="34"/>
  <c r="E540" i="34"/>
  <c r="E1713" i="34"/>
  <c r="E944" i="34"/>
  <c r="E984" i="34"/>
  <c r="E1024" i="34"/>
  <c r="E1044" i="34"/>
  <c r="E1084" i="34"/>
  <c r="E1124" i="34"/>
  <c r="E1144" i="34"/>
  <c r="E1481" i="34"/>
  <c r="E546" i="34"/>
  <c r="E902" i="34"/>
  <c r="E527" i="34"/>
  <c r="E609" i="34"/>
  <c r="E509" i="34"/>
  <c r="E557" i="34"/>
  <c r="E351" i="34"/>
  <c r="E369" i="34"/>
  <c r="E387" i="34"/>
  <c r="E405" i="34"/>
  <c r="E423" i="34"/>
  <c r="E441" i="34"/>
  <c r="E459" i="34"/>
  <c r="E477" i="34"/>
  <c r="E503" i="34"/>
  <c r="E559" i="34"/>
  <c r="E575" i="34"/>
  <c r="E443" i="34"/>
  <c r="E511" i="34"/>
  <c r="E549" i="34"/>
  <c r="E449" i="34"/>
  <c r="E479" i="34"/>
  <c r="E271" i="34"/>
  <c r="E286" i="34"/>
  <c r="E301" i="34"/>
  <c r="E395" i="34"/>
  <c r="E437" i="34"/>
  <c r="E467" i="34"/>
  <c r="E425" i="34"/>
  <c r="E543" i="34"/>
  <c r="E517" i="34"/>
  <c r="E541" i="34"/>
  <c r="E573" i="34"/>
  <c r="E359" i="34"/>
  <c r="E589" i="34"/>
  <c r="E597" i="34"/>
  <c r="E605" i="34"/>
  <c r="E613" i="34"/>
  <c r="E621" i="34"/>
  <c r="E491" i="34"/>
  <c r="E507" i="34"/>
  <c r="E515" i="34"/>
  <c r="E563" i="34"/>
  <c r="E363" i="34"/>
  <c r="E381" i="34"/>
  <c r="E399" i="34"/>
  <c r="E417" i="34"/>
  <c r="E435" i="34"/>
  <c r="E453" i="34"/>
  <c r="E471" i="34"/>
  <c r="E489" i="34"/>
  <c r="E497" i="34"/>
  <c r="E505" i="34"/>
  <c r="E513" i="34"/>
  <c r="E521" i="34"/>
  <c r="E529" i="34"/>
  <c r="E537" i="34"/>
  <c r="E545" i="34"/>
  <c r="E553" i="34"/>
  <c r="E561" i="34"/>
  <c r="E569" i="34"/>
  <c r="E577" i="34"/>
  <c r="E461" i="34"/>
  <c r="E615" i="34"/>
  <c r="E601" i="34"/>
  <c r="E493" i="34"/>
  <c r="E533" i="34"/>
  <c r="E581" i="34"/>
  <c r="E499" i="34"/>
  <c r="E579" i="34"/>
  <c r="E383" i="34"/>
  <c r="E585" i="34"/>
  <c r="E625" i="34"/>
  <c r="E495" i="34"/>
  <c r="E501" i="34"/>
  <c r="E525" i="34"/>
  <c r="E565" i="34"/>
  <c r="E377" i="34"/>
  <c r="E389" i="34"/>
  <c r="E401" i="34"/>
  <c r="E375" i="34"/>
  <c r="E411" i="34"/>
  <c r="E447" i="34"/>
  <c r="E483" i="34"/>
  <c r="E419" i="34"/>
  <c r="E576" i="34"/>
  <c r="E587" i="34"/>
  <c r="E1303" i="34"/>
  <c r="E1304" i="34"/>
  <c r="E1306" i="34"/>
  <c r="E1307" i="34"/>
  <c r="E1309" i="34"/>
  <c r="E1310" i="34"/>
  <c r="E1312" i="34"/>
  <c r="E1313" i="34"/>
  <c r="E1315" i="34"/>
  <c r="E1316" i="34"/>
  <c r="E1318" i="34"/>
  <c r="E1319" i="34"/>
  <c r="E1321" i="34"/>
  <c r="E1324" i="34"/>
  <c r="E1327" i="34"/>
  <c r="E1330" i="34"/>
  <c r="E1333" i="34"/>
  <c r="E1336" i="34"/>
  <c r="E1339" i="34"/>
  <c r="E1346" i="34"/>
  <c r="E1355" i="34"/>
  <c r="E1364" i="34"/>
  <c r="E1373" i="34"/>
  <c r="E1377" i="34"/>
  <c r="E1379" i="34"/>
  <c r="E1382" i="34"/>
  <c r="E1385" i="34"/>
  <c r="E1393" i="34"/>
  <c r="E1396" i="34"/>
  <c r="E1405" i="34"/>
  <c r="E1414" i="34"/>
  <c r="E1420" i="34"/>
  <c r="E1423" i="34"/>
  <c r="E1424" i="34"/>
  <c r="E1432" i="34"/>
  <c r="E1441" i="34"/>
  <c r="E1450" i="34"/>
  <c r="E1459" i="34"/>
  <c r="E1462" i="34"/>
  <c r="E1468" i="34"/>
  <c r="E1472" i="34"/>
  <c r="E1477" i="34"/>
  <c r="E1478" i="34"/>
  <c r="E1480" i="34"/>
  <c r="E1483" i="34"/>
  <c r="E1486" i="34"/>
  <c r="E1487" i="34"/>
  <c r="E1496" i="34"/>
  <c r="E1502" i="34"/>
  <c r="E1508" i="34"/>
  <c r="E1511" i="34"/>
  <c r="E1514" i="34"/>
  <c r="E1520" i="34"/>
  <c r="E1526" i="34"/>
  <c r="E1532" i="34"/>
  <c r="E1535" i="34"/>
  <c r="E1538" i="34"/>
  <c r="E1544" i="34"/>
  <c r="E1550" i="34"/>
  <c r="E1556" i="34"/>
  <c r="E1559" i="34"/>
  <c r="E1562" i="34"/>
  <c r="E1568" i="34"/>
  <c r="E1574" i="34"/>
  <c r="E1580" i="34"/>
  <c r="E1583" i="34"/>
  <c r="E1586" i="34"/>
  <c r="E1592" i="34"/>
  <c r="E1598" i="34"/>
  <c r="E1604" i="34"/>
  <c r="E1607" i="34"/>
  <c r="E1610" i="34"/>
  <c r="E1616" i="34"/>
  <c r="E1622" i="34"/>
  <c r="E1628" i="34"/>
  <c r="E1631" i="34"/>
  <c r="E1634" i="34"/>
  <c r="E1640" i="34"/>
  <c r="E1646" i="34"/>
  <c r="E1652" i="34"/>
  <c r="E1655" i="34"/>
  <c r="E1658" i="34"/>
  <c r="E1664" i="34"/>
  <c r="E1670" i="34"/>
  <c r="E1676" i="34"/>
  <c r="E1679" i="34"/>
  <c r="E1682" i="34"/>
  <c r="E1683" i="34"/>
  <c r="E1686" i="34"/>
  <c r="E1690" i="34"/>
  <c r="E1691" i="34"/>
  <c r="E1694" i="34"/>
  <c r="E1695" i="34"/>
  <c r="E1698" i="34"/>
  <c r="E1702" i="34"/>
  <c r="E1703" i="34"/>
  <c r="E1706" i="34"/>
  <c r="E1714" i="34"/>
  <c r="E1716" i="34"/>
  <c r="E1718" i="34"/>
  <c r="E1722" i="34"/>
  <c r="E1727" i="34"/>
  <c r="E1728" i="34"/>
  <c r="E1730" i="34"/>
  <c r="E1732" i="34"/>
  <c r="E1738" i="34"/>
  <c r="E1742" i="34"/>
  <c r="E1743" i="34"/>
  <c r="E1746" i="34"/>
  <c r="E1754" i="34"/>
  <c r="E1762" i="34"/>
  <c r="E1767" i="34"/>
  <c r="E1770" i="34"/>
  <c r="E1778" i="34"/>
  <c r="E1779" i="34"/>
  <c r="E1782" i="34"/>
  <c r="E1784" i="34"/>
  <c r="E1792" i="34"/>
  <c r="E1794" i="34"/>
  <c r="E1795" i="34"/>
  <c r="E1800" i="34"/>
  <c r="E1804" i="34"/>
  <c r="E1810" i="34"/>
  <c r="E1812" i="34"/>
  <c r="E1814" i="34"/>
  <c r="E1815" i="34"/>
  <c r="E1822" i="34"/>
  <c r="E1824" i="34"/>
  <c r="E1826" i="34"/>
  <c r="E1829" i="34"/>
  <c r="E1832" i="34"/>
  <c r="E1834" i="34"/>
  <c r="E1842" i="34"/>
  <c r="E1844" i="34"/>
  <c r="E1854" i="34"/>
  <c r="E1860" i="34"/>
  <c r="E1862" i="34"/>
  <c r="E1864" i="34"/>
  <c r="E1865" i="34"/>
  <c r="E1872" i="34"/>
  <c r="E1874" i="34"/>
  <c r="E1876" i="34"/>
  <c r="E1884" i="34"/>
  <c r="E1892" i="34"/>
  <c r="E1894" i="34"/>
  <c r="E1904" i="34"/>
  <c r="E1905" i="34"/>
  <c r="E1912" i="34"/>
  <c r="E1914" i="34"/>
  <c r="E1916" i="34"/>
  <c r="E1922" i="34"/>
  <c r="E1924" i="34"/>
  <c r="E1934" i="34"/>
  <c r="E1944" i="34"/>
  <c r="E1946" i="34"/>
  <c r="E1952" i="34"/>
  <c r="E1954" i="34"/>
  <c r="E1956" i="34"/>
  <c r="E1960" i="34"/>
  <c r="E1962" i="34"/>
  <c r="E1966" i="34"/>
  <c r="E1970" i="34"/>
  <c r="E1972" i="34"/>
  <c r="E1976" i="34"/>
  <c r="E1980" i="34"/>
  <c r="E1982" i="34"/>
  <c r="E1986" i="34"/>
  <c r="E1990" i="34"/>
  <c r="E1992" i="34"/>
  <c r="E1994" i="34"/>
  <c r="E1996" i="34"/>
  <c r="E2000" i="34"/>
  <c r="E196" i="34"/>
  <c r="E198" i="34"/>
  <c r="E201" i="34"/>
  <c r="E202" i="34"/>
  <c r="E204" i="34"/>
  <c r="E205" i="34"/>
  <c r="E208" i="34"/>
  <c r="E210" i="34"/>
  <c r="E213" i="34"/>
  <c r="E216" i="34"/>
  <c r="E218" i="34"/>
  <c r="E221" i="34"/>
  <c r="E222" i="34"/>
  <c r="E224" i="34"/>
  <c r="E225" i="34"/>
  <c r="E226" i="34"/>
  <c r="E228" i="34"/>
  <c r="E230" i="34"/>
  <c r="E233" i="34"/>
  <c r="E236" i="34"/>
  <c r="E238" i="34"/>
  <c r="E241" i="34"/>
  <c r="E242" i="34"/>
  <c r="E244" i="34"/>
  <c r="E245" i="34"/>
  <c r="E246" i="34"/>
  <c r="E248" i="34"/>
  <c r="E250" i="34"/>
  <c r="E252" i="34"/>
  <c r="E253" i="34"/>
  <c r="E255" i="34"/>
  <c r="E256" i="34"/>
  <c r="E257" i="34"/>
  <c r="E258" i="34"/>
  <c r="E260" i="34"/>
  <c r="E263" i="34"/>
  <c r="E265" i="34"/>
  <c r="E266" i="34"/>
  <c r="E267" i="34"/>
  <c r="E270" i="34"/>
  <c r="E275" i="34"/>
  <c r="E278" i="34"/>
  <c r="E280" i="34"/>
  <c r="E281" i="34"/>
  <c r="E285" i="34"/>
  <c r="E290" i="34"/>
  <c r="E293" i="34"/>
  <c r="E295" i="34"/>
  <c r="E296" i="34"/>
  <c r="E300" i="34"/>
  <c r="E302" i="34"/>
  <c r="E305" i="34"/>
  <c r="E308" i="34"/>
  <c r="E311" i="34"/>
  <c r="E312" i="34"/>
  <c r="E317" i="34"/>
  <c r="E320" i="34"/>
  <c r="E322" i="34"/>
  <c r="E323" i="34"/>
  <c r="E325" i="34"/>
  <c r="E328" i="34"/>
  <c r="E330" i="34"/>
  <c r="E331" i="34"/>
  <c r="E333" i="34"/>
  <c r="E336" i="34"/>
  <c r="E337" i="34"/>
  <c r="E341" i="34"/>
  <c r="E342" i="34"/>
  <c r="E347" i="34"/>
  <c r="E350" i="34"/>
  <c r="E352" i="34"/>
  <c r="E354" i="34"/>
  <c r="E356" i="34"/>
  <c r="E358" i="34"/>
  <c r="E360" i="34"/>
  <c r="E362" i="34"/>
  <c r="E364" i="34"/>
  <c r="E366" i="34"/>
  <c r="E368" i="34"/>
  <c r="E370" i="34"/>
  <c r="E372" i="34"/>
  <c r="E374" i="34"/>
  <c r="E376" i="34"/>
  <c r="E378" i="34"/>
  <c r="E380" i="34"/>
  <c r="E382" i="34"/>
  <c r="E384" i="34"/>
  <c r="E386" i="34"/>
  <c r="E388" i="34"/>
  <c r="E390" i="34"/>
  <c r="E392" i="34"/>
  <c r="E394" i="34"/>
  <c r="E396" i="34"/>
  <c r="E398" i="34"/>
  <c r="E400" i="34"/>
  <c r="E402" i="34"/>
  <c r="E404" i="34"/>
  <c r="E406" i="34"/>
  <c r="E408" i="34"/>
  <c r="E410" i="34"/>
  <c r="E412" i="34"/>
  <c r="E414" i="34"/>
  <c r="E416" i="34"/>
  <c r="E418" i="34"/>
  <c r="E420" i="34"/>
  <c r="E422" i="34"/>
  <c r="E424" i="34"/>
  <c r="E426" i="34"/>
  <c r="E428" i="34"/>
  <c r="E430" i="34"/>
  <c r="E432" i="34"/>
  <c r="E434" i="34"/>
  <c r="E436" i="34"/>
  <c r="E438" i="34"/>
  <c r="E440" i="34"/>
  <c r="E442" i="34"/>
  <c r="E444" i="34"/>
  <c r="E446" i="34"/>
  <c r="E448" i="34"/>
  <c r="E450" i="34"/>
  <c r="E452" i="34"/>
  <c r="E454" i="34"/>
  <c r="E456" i="34"/>
  <c r="E458" i="34"/>
  <c r="E460" i="34"/>
  <c r="E462" i="34"/>
  <c r="E464" i="34"/>
  <c r="E466" i="34"/>
  <c r="E468" i="34"/>
  <c r="E470" i="34"/>
  <c r="E472" i="34"/>
  <c r="E474" i="34"/>
  <c r="E476" i="34"/>
  <c r="E478" i="34"/>
  <c r="E480" i="34"/>
  <c r="E482" i="34"/>
  <c r="E484" i="34"/>
  <c r="E486" i="34"/>
  <c r="E488" i="34"/>
  <c r="E584" i="34"/>
  <c r="E586" i="34"/>
  <c r="E588" i="34"/>
  <c r="E590" i="34"/>
  <c r="E592" i="34"/>
  <c r="E594" i="34"/>
  <c r="E596" i="34"/>
  <c r="E598" i="34"/>
  <c r="E600" i="34"/>
  <c r="E602" i="34"/>
  <c r="E604" i="34"/>
  <c r="E606" i="34"/>
  <c r="E608" i="34"/>
  <c r="E610" i="34"/>
  <c r="E612" i="34"/>
  <c r="E614" i="34"/>
  <c r="E616" i="34"/>
  <c r="E618" i="34"/>
  <c r="E620" i="34"/>
  <c r="E622" i="34"/>
  <c r="E624" i="34"/>
  <c r="E627" i="34"/>
  <c r="E629" i="34"/>
  <c r="E630" i="34"/>
  <c r="E631" i="34"/>
  <c r="E632" i="34"/>
  <c r="E633" i="34"/>
  <c r="E634" i="34"/>
  <c r="E635" i="34"/>
  <c r="E636" i="34"/>
  <c r="E637" i="34"/>
  <c r="E639" i="34"/>
  <c r="E641" i="34"/>
  <c r="E642" i="34"/>
  <c r="E643" i="34"/>
  <c r="E644" i="34"/>
  <c r="E645" i="34"/>
  <c r="E646" i="34"/>
  <c r="E647" i="34"/>
  <c r="E648" i="34"/>
  <c r="E649" i="34"/>
  <c r="E651" i="34"/>
  <c r="E653" i="34"/>
  <c r="E654" i="34"/>
  <c r="E655" i="34"/>
  <c r="E656" i="34"/>
  <c r="E657" i="34"/>
  <c r="E658" i="34"/>
  <c r="E659" i="34"/>
  <c r="E660" i="34"/>
  <c r="E661" i="34"/>
  <c r="E663" i="34"/>
  <c r="E665" i="34"/>
  <c r="E666" i="34"/>
  <c r="E667" i="34"/>
  <c r="E668" i="34"/>
  <c r="E669" i="34"/>
  <c r="E670" i="34"/>
  <c r="E671" i="34"/>
  <c r="E672" i="34"/>
  <c r="E673" i="34"/>
  <c r="E675" i="34"/>
  <c r="E677" i="34"/>
  <c r="E678" i="34"/>
  <c r="E679" i="34"/>
  <c r="E680" i="34"/>
  <c r="E681" i="34"/>
  <c r="E682" i="34"/>
  <c r="E683" i="34"/>
  <c r="E684" i="34"/>
  <c r="E685" i="34"/>
  <c r="E687" i="34"/>
  <c r="E689" i="34"/>
  <c r="E690" i="34"/>
  <c r="E691" i="34"/>
  <c r="E692" i="34"/>
  <c r="E693" i="34"/>
  <c r="E694" i="34"/>
  <c r="E695" i="34"/>
  <c r="E696" i="34"/>
  <c r="E697" i="34"/>
  <c r="E699" i="34"/>
  <c r="E701" i="34"/>
  <c r="E702" i="34"/>
  <c r="E703" i="34"/>
  <c r="E704" i="34"/>
  <c r="E705" i="34"/>
  <c r="E706" i="34"/>
  <c r="E707" i="34"/>
  <c r="E708" i="34"/>
  <c r="E709" i="34"/>
  <c r="E711" i="34"/>
  <c r="E713" i="34"/>
  <c r="E714" i="34"/>
  <c r="E715" i="34"/>
  <c r="E716" i="34"/>
  <c r="E717" i="34"/>
  <c r="E718" i="34"/>
  <c r="E719" i="34"/>
  <c r="E720" i="34"/>
  <c r="E721" i="34"/>
  <c r="E723" i="34"/>
  <c r="E725" i="34"/>
  <c r="E726" i="34"/>
  <c r="E727" i="34"/>
  <c r="E728" i="34"/>
  <c r="E729" i="34"/>
  <c r="E730" i="34"/>
  <c r="E731" i="34"/>
  <c r="E732" i="34"/>
  <c r="E733" i="34"/>
  <c r="E735" i="34"/>
  <c r="E737" i="34"/>
  <c r="E738" i="34"/>
  <c r="E739" i="34"/>
  <c r="E740" i="34"/>
  <c r="E741" i="34"/>
  <c r="E742" i="34"/>
  <c r="E743" i="34"/>
  <c r="E744" i="34"/>
  <c r="E745" i="34"/>
  <c r="E747" i="34"/>
  <c r="E749" i="34"/>
  <c r="E750" i="34"/>
  <c r="E751" i="34"/>
  <c r="E752" i="34"/>
  <c r="E753" i="34"/>
  <c r="E754" i="34"/>
  <c r="E755" i="34"/>
  <c r="E756" i="34"/>
  <c r="E757" i="34"/>
  <c r="E759" i="34"/>
  <c r="E761" i="34"/>
  <c r="E762" i="34"/>
  <c r="E763" i="34"/>
  <c r="E764" i="34"/>
  <c r="E765" i="34"/>
  <c r="E766" i="34"/>
  <c r="E767" i="34"/>
  <c r="E768" i="34"/>
  <c r="E769" i="34"/>
  <c r="E771" i="34"/>
  <c r="E773" i="34"/>
  <c r="E774" i="34"/>
  <c r="E775" i="34"/>
  <c r="E776" i="34"/>
  <c r="E777" i="34"/>
  <c r="E778" i="34"/>
  <c r="E779" i="34"/>
  <c r="E780" i="34"/>
  <c r="E781" i="34"/>
  <c r="E783" i="34"/>
  <c r="E785" i="34"/>
  <c r="E786" i="34"/>
  <c r="E787" i="34"/>
  <c r="E788" i="34"/>
  <c r="E789" i="34"/>
  <c r="E790" i="34"/>
  <c r="E791" i="34"/>
  <c r="E792" i="34"/>
  <c r="E793" i="34"/>
  <c r="E795" i="34"/>
  <c r="E797" i="34"/>
  <c r="E798" i="34"/>
  <c r="E799" i="34"/>
  <c r="E800" i="34"/>
  <c r="E801" i="34"/>
  <c r="E802" i="34"/>
  <c r="E803" i="34"/>
  <c r="E804" i="34"/>
  <c r="E805" i="34"/>
  <c r="E807" i="34"/>
  <c r="E809" i="34"/>
  <c r="E810" i="34"/>
  <c r="E811" i="34"/>
  <c r="E812" i="34"/>
  <c r="E813" i="34"/>
  <c r="E814" i="34"/>
  <c r="E815" i="34"/>
  <c r="E816" i="34"/>
  <c r="E817" i="34"/>
  <c r="E819" i="34"/>
  <c r="E821" i="34"/>
  <c r="E822" i="34"/>
  <c r="E823" i="34"/>
  <c r="E824" i="34"/>
  <c r="E825" i="34"/>
  <c r="E826" i="34"/>
  <c r="E827" i="34"/>
  <c r="E828" i="34"/>
  <c r="E829" i="34"/>
  <c r="E831" i="34"/>
  <c r="E833" i="34"/>
  <c r="E834" i="34"/>
  <c r="E835" i="34"/>
  <c r="E836" i="34"/>
  <c r="E837" i="34"/>
  <c r="E838" i="34"/>
  <c r="E839" i="34"/>
  <c r="E840" i="34"/>
  <c r="E841" i="34"/>
  <c r="E843" i="34"/>
  <c r="E845" i="34"/>
  <c r="E846" i="34"/>
  <c r="E847" i="34"/>
  <c r="E848" i="34"/>
  <c r="E849" i="34"/>
  <c r="E850" i="34"/>
  <c r="E851" i="34"/>
  <c r="E852" i="34"/>
  <c r="E853" i="34"/>
  <c r="E855" i="34"/>
  <c r="E857" i="34"/>
  <c r="E858" i="34"/>
  <c r="E859" i="34"/>
  <c r="E860" i="34"/>
  <c r="E861" i="34"/>
  <c r="E862" i="34"/>
  <c r="E863" i="34"/>
  <c r="E864" i="34"/>
  <c r="E865" i="34"/>
  <c r="E867" i="34"/>
  <c r="E869" i="34"/>
  <c r="E870" i="34"/>
  <c r="E871" i="34"/>
  <c r="E872" i="34"/>
  <c r="E873" i="34"/>
  <c r="E874" i="34"/>
  <c r="E875" i="34"/>
  <c r="E876" i="34"/>
  <c r="E877" i="34"/>
  <c r="E879" i="34"/>
  <c r="E881" i="34"/>
  <c r="E882" i="34"/>
  <c r="E883" i="34"/>
  <c r="E884" i="34"/>
  <c r="E885" i="34"/>
  <c r="E886" i="34"/>
  <c r="E887" i="34"/>
  <c r="E888" i="34"/>
  <c r="E889" i="34"/>
  <c r="E891" i="34"/>
  <c r="E893" i="34"/>
  <c r="E894" i="34"/>
  <c r="E895" i="34"/>
  <c r="E896" i="34"/>
  <c r="E897" i="34"/>
  <c r="E898" i="34"/>
  <c r="E899" i="34"/>
  <c r="E900" i="34"/>
  <c r="E901" i="34"/>
  <c r="E903" i="34"/>
  <c r="E905" i="34"/>
  <c r="E906" i="34"/>
  <c r="E907" i="34"/>
  <c r="E908" i="34"/>
  <c r="E909" i="34"/>
  <c r="E910" i="34"/>
  <c r="E911" i="34"/>
  <c r="E912" i="34"/>
  <c r="E913" i="34"/>
  <c r="E915" i="34"/>
  <c r="E917" i="34"/>
  <c r="E918" i="34"/>
  <c r="E919" i="34"/>
  <c r="E920" i="34"/>
  <c r="E921" i="34"/>
  <c r="E922" i="34"/>
  <c r="E923" i="34"/>
  <c r="E924" i="34"/>
  <c r="E925" i="34"/>
  <c r="E927" i="34"/>
  <c r="E929" i="34"/>
  <c r="E930" i="34"/>
  <c r="E931" i="34"/>
  <c r="E932" i="34"/>
  <c r="E933" i="34"/>
  <c r="E934" i="34"/>
  <c r="E935" i="34"/>
  <c r="E936" i="34"/>
  <c r="E937" i="34"/>
  <c r="E939" i="34"/>
  <c r="E941" i="34"/>
  <c r="E943" i="34"/>
  <c r="E945" i="34"/>
  <c r="E947" i="34"/>
  <c r="E949" i="34"/>
  <c r="E951" i="34"/>
  <c r="E953" i="34"/>
  <c r="E955" i="34"/>
  <c r="E957" i="34"/>
  <c r="E959" i="34"/>
  <c r="E961" i="34"/>
  <c r="E963" i="34"/>
  <c r="E965" i="34"/>
  <c r="E967" i="34"/>
  <c r="E969" i="34"/>
  <c r="E971" i="34"/>
  <c r="E973" i="34"/>
  <c r="E975" i="34"/>
  <c r="E977" i="34"/>
  <c r="E979" i="34"/>
  <c r="E981" i="34"/>
  <c r="E983" i="34"/>
  <c r="E985" i="34"/>
  <c r="E987" i="34"/>
  <c r="E989" i="34"/>
  <c r="E991" i="34"/>
  <c r="E993" i="34"/>
  <c r="E995" i="34"/>
  <c r="E997" i="34"/>
  <c r="E999" i="34"/>
  <c r="E1001" i="34"/>
  <c r="E1003" i="34"/>
  <c r="E1005" i="34"/>
  <c r="E1007" i="34"/>
  <c r="E1009" i="34"/>
  <c r="E1011" i="34"/>
  <c r="E1013" i="34"/>
  <c r="E1015" i="34"/>
  <c r="E1017" i="34"/>
  <c r="E1019" i="34"/>
  <c r="E1021" i="34"/>
  <c r="E1023" i="34"/>
  <c r="E1025" i="34"/>
  <c r="E1027" i="34"/>
  <c r="E1029" i="34"/>
  <c r="E1031" i="34"/>
  <c r="E1033" i="34"/>
  <c r="E1035" i="34"/>
  <c r="E1037" i="34"/>
  <c r="E1039" i="34"/>
  <c r="E1041" i="34"/>
  <c r="E1043" i="34"/>
  <c r="E1045" i="34"/>
  <c r="E1047" i="34"/>
  <c r="E1049" i="34"/>
  <c r="E1051" i="34"/>
  <c r="E1053" i="34"/>
  <c r="E1055" i="34"/>
  <c r="E1057" i="34"/>
  <c r="E1059" i="34"/>
  <c r="E1061" i="34"/>
  <c r="E1063" i="34"/>
  <c r="E1065" i="34"/>
  <c r="E1067" i="34"/>
  <c r="E1069" i="34"/>
  <c r="E1071" i="34"/>
  <c r="E1073" i="34"/>
  <c r="E1075" i="34"/>
  <c r="E1077" i="34"/>
  <c r="E1079" i="34"/>
  <c r="E1081" i="34"/>
  <c r="E1083" i="34"/>
  <c r="E1085" i="34"/>
  <c r="E1087" i="34"/>
  <c r="E1089" i="34"/>
  <c r="E1091" i="34"/>
  <c r="E1093" i="34"/>
  <c r="E1095" i="34"/>
  <c r="E1097" i="34"/>
  <c r="E1099" i="34"/>
  <c r="E1101" i="34"/>
  <c r="E1103" i="34"/>
  <c r="E1105" i="34"/>
  <c r="E1107" i="34"/>
  <c r="E1109" i="34"/>
  <c r="E1111" i="34"/>
  <c r="E1113" i="34"/>
  <c r="E1115" i="34"/>
  <c r="E1117" i="34"/>
  <c r="E1119" i="34"/>
  <c r="E1121" i="34"/>
  <c r="E1123" i="34"/>
  <c r="E1125" i="34"/>
  <c r="E1127" i="34"/>
  <c r="E1129" i="34"/>
  <c r="E1131" i="34"/>
  <c r="E1133" i="34"/>
  <c r="E1135" i="34"/>
  <c r="E1137" i="34"/>
  <c r="E1139" i="34"/>
  <c r="E1141" i="34"/>
  <c r="E1143" i="34"/>
  <c r="E1145" i="34"/>
  <c r="E1147" i="34"/>
  <c r="E1149" i="34"/>
  <c r="E1151" i="34"/>
  <c r="E1153" i="34"/>
  <c r="E1155" i="34"/>
  <c r="E1157" i="34"/>
  <c r="E1159" i="34"/>
  <c r="E1161" i="34"/>
  <c r="E1163" i="34"/>
  <c r="E1165" i="34"/>
  <c r="E1167" i="34"/>
  <c r="E1169" i="34"/>
  <c r="E1171" i="34"/>
  <c r="E1173" i="34"/>
  <c r="E1175" i="34"/>
  <c r="E1177" i="34"/>
  <c r="E1179" i="34"/>
  <c r="E1181" i="34"/>
  <c r="E1183" i="34"/>
  <c r="E1185" i="34"/>
  <c r="E1187" i="34"/>
  <c r="E1189" i="34"/>
  <c r="E1191" i="34"/>
  <c r="E1193" i="34"/>
  <c r="E1195" i="34"/>
  <c r="E1197" i="34"/>
  <c r="E1199" i="34"/>
  <c r="E1201" i="34"/>
  <c r="E1203" i="34"/>
  <c r="E1205" i="34"/>
  <c r="E1207" i="34"/>
  <c r="E1209" i="34"/>
  <c r="E1211" i="34"/>
  <c r="E1213" i="34"/>
  <c r="E1215" i="34"/>
  <c r="E1217" i="34"/>
  <c r="E1219" i="34"/>
  <c r="E1221" i="34"/>
  <c r="E1223" i="34"/>
  <c r="E1225" i="34"/>
  <c r="E1227" i="34"/>
  <c r="E1229" i="34"/>
  <c r="E1231" i="34"/>
  <c r="E1233" i="34"/>
  <c r="E1235" i="34"/>
  <c r="E1237" i="34"/>
  <c r="E1239" i="34"/>
  <c r="E1241" i="34"/>
  <c r="E1243" i="34"/>
  <c r="E1245" i="34"/>
  <c r="E1247" i="34"/>
  <c r="E1249" i="34"/>
  <c r="E1251" i="34"/>
  <c r="E1253" i="34"/>
  <c r="E1255" i="34"/>
  <c r="E1257" i="34"/>
  <c r="E1259" i="34"/>
  <c r="E1261" i="34"/>
  <c r="E1263" i="34"/>
  <c r="E1265" i="34"/>
  <c r="E1267" i="34"/>
  <c r="E1269" i="34"/>
  <c r="E1271" i="34"/>
  <c r="E1273" i="34"/>
  <c r="E1275" i="34"/>
  <c r="E1277" i="34"/>
  <c r="E1279" i="34"/>
  <c r="E1281" i="34"/>
  <c r="E1283" i="34"/>
  <c r="E1285" i="34"/>
  <c r="E1287" i="34"/>
  <c r="E1289" i="34"/>
  <c r="E1291" i="34"/>
  <c r="E1293" i="34"/>
  <c r="E1295" i="34"/>
  <c r="E1297" i="34"/>
  <c r="E1299" i="34"/>
  <c r="E4" i="34"/>
  <c r="E6" i="34"/>
  <c r="E8" i="34"/>
  <c r="E10" i="34"/>
  <c r="E12" i="34"/>
  <c r="E14" i="34"/>
  <c r="E16" i="34"/>
  <c r="E18" i="34"/>
  <c r="E20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40" i="34"/>
  <c r="E43" i="34"/>
  <c r="E46" i="34"/>
  <c r="E49" i="34"/>
  <c r="E52" i="34"/>
  <c r="E55" i="34"/>
  <c r="E58" i="34"/>
  <c r="E61" i="34"/>
  <c r="E64" i="34"/>
  <c r="E65" i="34"/>
  <c r="E66" i="34"/>
  <c r="E67" i="34"/>
  <c r="E68" i="34"/>
  <c r="E69" i="34"/>
  <c r="E70" i="34"/>
  <c r="E71" i="34"/>
  <c r="E72" i="34"/>
  <c r="E73" i="34"/>
  <c r="E74" i="34"/>
  <c r="E75" i="34"/>
  <c r="E76" i="34"/>
  <c r="E77" i="34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78" i="34"/>
  <c r="E187" i="34"/>
  <c r="B46" i="7"/>
  <c r="B46" i="28"/>
  <c r="B46" i="21"/>
  <c r="E33" i="21" s="1"/>
  <c r="D33" i="2"/>
  <c r="G17" i="30"/>
  <c r="B47" i="30"/>
  <c r="G19" i="30" s="1"/>
  <c r="B47" i="14"/>
  <c r="G17" i="14" s="1"/>
  <c r="J293" i="33" s="1"/>
  <c r="B51" i="15"/>
  <c r="B46" i="27"/>
  <c r="G17" i="27" s="1"/>
  <c r="B47" i="25"/>
  <c r="G19" i="5"/>
  <c r="B47" i="5"/>
  <c r="B49" i="20"/>
  <c r="B46" i="25"/>
  <c r="B49" i="24"/>
  <c r="E34" i="24" s="1"/>
  <c r="G34" i="24" s="1"/>
  <c r="B46" i="24"/>
  <c r="B49" i="23"/>
  <c r="E34" i="23" s="1"/>
  <c r="B46" i="23"/>
  <c r="G33" i="23" s="1"/>
  <c r="I33" i="23" s="1"/>
  <c r="F34" i="23"/>
  <c r="B47" i="22"/>
  <c r="J298" i="33" s="1"/>
  <c r="B47" i="20"/>
  <c r="F35" i="16"/>
  <c r="F34" i="16"/>
  <c r="B47" i="16"/>
  <c r="G33" i="21" l="1"/>
  <c r="D29" i="32" s="1"/>
  <c r="C26" i="35" s="1"/>
  <c r="J1265" i="33"/>
  <c r="G40" i="17"/>
  <c r="I40" i="17" s="1"/>
  <c r="B12" i="40"/>
  <c r="B10" i="39"/>
  <c r="B12" i="54"/>
  <c r="I20" i="58"/>
  <c r="I20" i="42"/>
  <c r="B10" i="41"/>
  <c r="B10" i="48"/>
  <c r="B10" i="46"/>
  <c r="B9" i="52"/>
  <c r="E33" i="20"/>
  <c r="G33" i="20" s="1"/>
  <c r="D23" i="32" s="1"/>
  <c r="E23" i="32" s="1"/>
  <c r="G19" i="20"/>
  <c r="I24" i="44"/>
  <c r="B11" i="44" s="1"/>
  <c r="G17" i="7"/>
  <c r="G20" i="7"/>
  <c r="I20" i="7" s="1"/>
  <c r="G39" i="6"/>
  <c r="I39" i="6" s="1"/>
  <c r="G25" i="6"/>
  <c r="I25" i="6" s="1"/>
  <c r="F47" i="6"/>
  <c r="G17" i="5"/>
  <c r="G20" i="5"/>
  <c r="I20" i="5" s="1"/>
  <c r="B9" i="38"/>
  <c r="I24" i="12"/>
  <c r="B13" i="12" s="1"/>
  <c r="B12" i="1"/>
  <c r="B11" i="45"/>
  <c r="B9" i="47"/>
  <c r="B10" i="58"/>
  <c r="Q43" i="58"/>
  <c r="S43" i="58" s="1"/>
  <c r="P43" i="58"/>
  <c r="E40" i="42"/>
  <c r="I40" i="42" s="1"/>
  <c r="H57" i="42"/>
  <c r="G45" i="42"/>
  <c r="I45" i="42" s="1"/>
  <c r="E41" i="42"/>
  <c r="I41" i="42" s="1"/>
  <c r="C11" i="35"/>
  <c r="B10" i="51"/>
  <c r="B10" i="13"/>
  <c r="I25" i="17"/>
  <c r="B8" i="57"/>
  <c r="G21" i="15"/>
  <c r="G20" i="15"/>
  <c r="I20" i="15" s="1"/>
  <c r="I25" i="4"/>
  <c r="B12" i="4" s="1"/>
  <c r="I24" i="9"/>
  <c r="B11" i="9" s="1"/>
  <c r="I23" i="8"/>
  <c r="B11" i="8" s="1"/>
  <c r="I23" i="10"/>
  <c r="B10" i="10" s="1"/>
  <c r="I26" i="18"/>
  <c r="B12" i="18" s="1"/>
  <c r="B10" i="3"/>
  <c r="B10" i="11"/>
  <c r="B10" i="43"/>
  <c r="B48" i="16"/>
  <c r="B50" i="16" s="1"/>
  <c r="I19" i="5"/>
  <c r="E33" i="5"/>
  <c r="E35" i="15"/>
  <c r="B12" i="29"/>
  <c r="G34" i="22"/>
  <c r="I34" i="22" s="1"/>
  <c r="B10" i="37"/>
  <c r="E34" i="7"/>
  <c r="G34" i="7" s="1"/>
  <c r="I34" i="7" s="1"/>
  <c r="I33" i="21"/>
  <c r="B9" i="21" s="1"/>
  <c r="G33" i="24"/>
  <c r="I33" i="24" s="1"/>
  <c r="G17" i="24"/>
  <c r="I17" i="24" s="1"/>
  <c r="G23" i="15"/>
  <c r="I23" i="15" s="1"/>
  <c r="E33" i="19"/>
  <c r="G33" i="19" s="1"/>
  <c r="D24" i="32" s="1"/>
  <c r="I33" i="20"/>
  <c r="G17" i="20"/>
  <c r="I17" i="20" s="1"/>
  <c r="I19" i="20"/>
  <c r="E33" i="28"/>
  <c r="G33" i="28" s="1"/>
  <c r="I19" i="28"/>
  <c r="G20" i="14"/>
  <c r="J1263" i="33" s="1"/>
  <c r="I19" i="14"/>
  <c r="I19" i="30"/>
  <c r="I17" i="30"/>
  <c r="I17" i="14"/>
  <c r="I17" i="27"/>
  <c r="I17" i="16"/>
  <c r="G43" i="16"/>
  <c r="I43" i="16" s="1"/>
  <c r="E33" i="16"/>
  <c r="G33" i="16" s="1"/>
  <c r="E33" i="7"/>
  <c r="G33" i="7" s="1"/>
  <c r="E35" i="22"/>
  <c r="G35" i="22" s="1"/>
  <c r="G17" i="23"/>
  <c r="B52" i="15"/>
  <c r="I17" i="15"/>
  <c r="B49" i="15"/>
  <c r="G19" i="15" s="1"/>
  <c r="I19" i="15" s="1"/>
  <c r="G18" i="30"/>
  <c r="I18" i="30" s="1"/>
  <c r="E33" i="14"/>
  <c r="B49" i="14"/>
  <c r="G21" i="14" s="1"/>
  <c r="J342" i="33" s="1"/>
  <c r="I19" i="26"/>
  <c r="E36" i="15"/>
  <c r="B48" i="20"/>
  <c r="G18" i="20" s="1"/>
  <c r="B50" i="30"/>
  <c r="G20" i="30" s="1"/>
  <c r="I20" i="30" s="1"/>
  <c r="E33" i="30"/>
  <c r="E33" i="27"/>
  <c r="G33" i="27" s="1"/>
  <c r="I20" i="26"/>
  <c r="B48" i="25"/>
  <c r="E47" i="25" s="1"/>
  <c r="G17" i="25" s="1"/>
  <c r="I17" i="25" s="1"/>
  <c r="I34" i="24"/>
  <c r="I34" i="23"/>
  <c r="E33" i="15"/>
  <c r="F33" i="15" s="1"/>
  <c r="G33" i="15" s="1"/>
  <c r="E34" i="15"/>
  <c r="B50" i="15"/>
  <c r="E34" i="14"/>
  <c r="B49" i="5"/>
  <c r="G18" i="5"/>
  <c r="B12" i="17" l="1"/>
  <c r="B12" i="6"/>
  <c r="G18" i="16"/>
  <c r="I17" i="23"/>
  <c r="B10" i="23" s="1"/>
  <c r="B13" i="42"/>
  <c r="R43" i="58"/>
  <c r="U43" i="58"/>
  <c r="F33" i="5"/>
  <c r="G33" i="5" s="1"/>
  <c r="I35" i="15"/>
  <c r="I17" i="7"/>
  <c r="I33" i="16"/>
  <c r="B51" i="16"/>
  <c r="G20" i="16" s="1"/>
  <c r="I35" i="22"/>
  <c r="E33" i="25"/>
  <c r="G33" i="25" s="1"/>
  <c r="I33" i="25" s="1"/>
  <c r="G35" i="25"/>
  <c r="I35" i="25" s="1"/>
  <c r="I18" i="15"/>
  <c r="I21" i="15"/>
  <c r="I34" i="15"/>
  <c r="I36" i="15"/>
  <c r="I17" i="19"/>
  <c r="I21" i="19"/>
  <c r="I33" i="7"/>
  <c r="E29" i="32"/>
  <c r="I18" i="14"/>
  <c r="I20" i="14"/>
  <c r="I33" i="19"/>
  <c r="I33" i="28"/>
  <c r="B11" i="28" s="1"/>
  <c r="C20" i="35"/>
  <c r="I18" i="22"/>
  <c r="I18" i="5"/>
  <c r="I17" i="5"/>
  <c r="I18" i="20"/>
  <c r="B8" i="20" s="1"/>
  <c r="B10" i="24"/>
  <c r="J43" i="16"/>
  <c r="F34" i="14"/>
  <c r="G34" i="14" s="1"/>
  <c r="F33" i="14"/>
  <c r="G33" i="14" s="1"/>
  <c r="E34" i="30"/>
  <c r="G34" i="30" s="1"/>
  <c r="I34" i="30" s="1"/>
  <c r="E35" i="30"/>
  <c r="G35" i="30" s="1"/>
  <c r="F33" i="30"/>
  <c r="G33" i="30" s="1"/>
  <c r="E34" i="25"/>
  <c r="G34" i="25" s="1"/>
  <c r="I34" i="25" s="1"/>
  <c r="D28" i="32"/>
  <c r="I18" i="16" l="1"/>
  <c r="T43" i="58"/>
  <c r="W43" i="58"/>
  <c r="I33" i="5"/>
  <c r="B10" i="5" s="1"/>
  <c r="I33" i="30"/>
  <c r="D18" i="32"/>
  <c r="B10" i="7"/>
  <c r="H987" i="34"/>
  <c r="H991" i="34"/>
  <c r="D8" i="32"/>
  <c r="C5" i="35" s="1"/>
  <c r="G19" i="16"/>
  <c r="B10" i="22"/>
  <c r="H999" i="34"/>
  <c r="H938" i="34"/>
  <c r="H940" i="34"/>
  <c r="H937" i="34"/>
  <c r="H939" i="34"/>
  <c r="H340" i="34"/>
  <c r="H341" i="34"/>
  <c r="D6" i="32"/>
  <c r="C3" i="35" s="1"/>
  <c r="H984" i="34"/>
  <c r="H970" i="34"/>
  <c r="H974" i="34"/>
  <c r="H983" i="34"/>
  <c r="H985" i="34"/>
  <c r="H980" i="34"/>
  <c r="I21" i="14"/>
  <c r="H337" i="34"/>
  <c r="B9" i="19"/>
  <c r="I33" i="2"/>
  <c r="B9" i="2" s="1"/>
  <c r="C25" i="35"/>
  <c r="H975" i="34"/>
  <c r="I33" i="15"/>
  <c r="B10" i="15" s="1"/>
  <c r="I33" i="14"/>
  <c r="I34" i="14"/>
  <c r="E24" i="32"/>
  <c r="C21" i="35"/>
  <c r="I33" i="27"/>
  <c r="B9" i="27" s="1"/>
  <c r="H929" i="34"/>
  <c r="H928" i="34"/>
  <c r="H261" i="34"/>
  <c r="H268" i="34"/>
  <c r="H965" i="34"/>
  <c r="I35" i="30"/>
  <c r="H296" i="34"/>
  <c r="H310" i="34"/>
  <c r="D25" i="32"/>
  <c r="B10" i="25"/>
  <c r="I17" i="26"/>
  <c r="B9" i="26" s="1"/>
  <c r="K43" i="16"/>
  <c r="L43" i="16"/>
  <c r="H288" i="34"/>
  <c r="H256" i="34"/>
  <c r="H3" i="34"/>
  <c r="H235" i="34"/>
  <c r="H18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H69" i="34"/>
  <c r="H70" i="34"/>
  <c r="H71" i="34"/>
  <c r="H72" i="34"/>
  <c r="H73" i="34"/>
  <c r="H74" i="34"/>
  <c r="H75" i="34"/>
  <c r="H76" i="34"/>
  <c r="H77" i="34"/>
  <c r="H78" i="34"/>
  <c r="H79" i="34"/>
  <c r="H80" i="34"/>
  <c r="H81" i="34"/>
  <c r="H82" i="34"/>
  <c r="H83" i="34"/>
  <c r="H84" i="34"/>
  <c r="H85" i="34"/>
  <c r="H86" i="34"/>
  <c r="H87" i="34"/>
  <c r="H88" i="34"/>
  <c r="H89" i="34"/>
  <c r="H90" i="34"/>
  <c r="H91" i="34"/>
  <c r="H92" i="34"/>
  <c r="H93" i="34"/>
  <c r="H94" i="34"/>
  <c r="H95" i="34"/>
  <c r="H96" i="34"/>
  <c r="H97" i="34"/>
  <c r="H98" i="34"/>
  <c r="H99" i="34"/>
  <c r="H100" i="34"/>
  <c r="H101" i="34"/>
  <c r="H102" i="34"/>
  <c r="H103" i="34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6" i="34"/>
  <c r="H117" i="34"/>
  <c r="H118" i="34"/>
  <c r="H119" i="34"/>
  <c r="H120" i="34"/>
  <c r="H121" i="34"/>
  <c r="H122" i="34"/>
  <c r="H123" i="34"/>
  <c r="H124" i="34"/>
  <c r="H125" i="34"/>
  <c r="H126" i="34"/>
  <c r="H127" i="34"/>
  <c r="H128" i="34"/>
  <c r="H129" i="34"/>
  <c r="H130" i="34"/>
  <c r="H131" i="34"/>
  <c r="H132" i="34"/>
  <c r="H133" i="34"/>
  <c r="H134" i="34"/>
  <c r="H135" i="34"/>
  <c r="H136" i="34"/>
  <c r="H137" i="34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H159" i="34"/>
  <c r="H160" i="34"/>
  <c r="H161" i="34"/>
  <c r="H162" i="34"/>
  <c r="H163" i="34"/>
  <c r="H164" i="34"/>
  <c r="H165" i="34"/>
  <c r="H166" i="34"/>
  <c r="H167" i="34"/>
  <c r="H168" i="34"/>
  <c r="H169" i="34"/>
  <c r="H170" i="34"/>
  <c r="H171" i="34"/>
  <c r="H172" i="34"/>
  <c r="H173" i="34"/>
  <c r="H174" i="34"/>
  <c r="H175" i="34"/>
  <c r="H176" i="34"/>
  <c r="H177" i="34"/>
  <c r="H178" i="34"/>
  <c r="H179" i="34"/>
  <c r="H180" i="34"/>
  <c r="H181" i="34"/>
  <c r="H182" i="34"/>
  <c r="H183" i="34"/>
  <c r="H184" i="34"/>
  <c r="H185" i="34"/>
  <c r="H186" i="34"/>
  <c r="H187" i="34"/>
  <c r="H188" i="34"/>
  <c r="H189" i="34"/>
  <c r="H190" i="34"/>
  <c r="H191" i="34"/>
  <c r="H192" i="34"/>
  <c r="H193" i="34"/>
  <c r="H194" i="34"/>
  <c r="H195" i="34"/>
  <c r="H196" i="34"/>
  <c r="H19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3" i="34"/>
  <c r="H214" i="34"/>
  <c r="H215" i="34"/>
  <c r="H216" i="34"/>
  <c r="H217" i="34"/>
  <c r="H218" i="34"/>
  <c r="H219" i="34"/>
  <c r="H220" i="34"/>
  <c r="H221" i="34"/>
  <c r="H222" i="34"/>
  <c r="H223" i="34"/>
  <c r="H224" i="34"/>
  <c r="H225" i="34"/>
  <c r="H226" i="34"/>
  <c r="H227" i="34"/>
  <c r="H228" i="34"/>
  <c r="H230" i="34"/>
  <c r="H231" i="34"/>
  <c r="H232" i="34"/>
  <c r="H234" i="34"/>
  <c r="H236" i="34"/>
  <c r="H237" i="34"/>
  <c r="H238" i="34"/>
  <c r="H239" i="34"/>
  <c r="H242" i="34"/>
  <c r="H243" i="34"/>
  <c r="H246" i="34"/>
  <c r="H247" i="34"/>
  <c r="H248" i="34"/>
  <c r="H249" i="34"/>
  <c r="H250" i="34"/>
  <c r="H251" i="34"/>
  <c r="H252" i="34"/>
  <c r="H253" i="34"/>
  <c r="H254" i="34"/>
  <c r="H255" i="34"/>
  <c r="H258" i="34"/>
  <c r="H259" i="34"/>
  <c r="H260" i="34"/>
  <c r="H262" i="34"/>
  <c r="H263" i="34"/>
  <c r="H265" i="34"/>
  <c r="H266" i="34"/>
  <c r="H267" i="34"/>
  <c r="H269" i="34"/>
  <c r="H270" i="34"/>
  <c r="H271" i="34"/>
  <c r="H272" i="34"/>
  <c r="H273" i="34"/>
  <c r="H274" i="34"/>
  <c r="H275" i="34"/>
  <c r="H276" i="34"/>
  <c r="H277" i="34"/>
  <c r="H278" i="34"/>
  <c r="H279" i="34"/>
  <c r="H280" i="34"/>
  <c r="H281" i="34"/>
  <c r="H282" i="34"/>
  <c r="H283" i="34"/>
  <c r="H284" i="34"/>
  <c r="H285" i="34"/>
  <c r="H286" i="34"/>
  <c r="H287" i="34"/>
  <c r="H289" i="34"/>
  <c r="H290" i="34"/>
  <c r="H292" i="34"/>
  <c r="H294" i="34"/>
  <c r="H297" i="34"/>
  <c r="H298" i="34"/>
  <c r="H299" i="34"/>
  <c r="H300" i="34"/>
  <c r="H301" i="34"/>
  <c r="H302" i="34"/>
  <c r="H303" i="34"/>
  <c r="H304" i="34"/>
  <c r="H306" i="34"/>
  <c r="H307" i="34"/>
  <c r="H308" i="34"/>
  <c r="H311" i="34"/>
  <c r="H312" i="34"/>
  <c r="H313" i="34"/>
  <c r="H314" i="34"/>
  <c r="H315" i="34"/>
  <c r="H316" i="34"/>
  <c r="H317" i="34"/>
  <c r="H318" i="34"/>
  <c r="H319" i="34"/>
  <c r="H320" i="34"/>
  <c r="H321" i="34"/>
  <c r="H322" i="34"/>
  <c r="H323" i="34"/>
  <c r="H324" i="34"/>
  <c r="H325" i="34"/>
  <c r="H326" i="34"/>
  <c r="H327" i="34"/>
  <c r="H328" i="34"/>
  <c r="H329" i="34"/>
  <c r="H330" i="34"/>
  <c r="H331" i="34"/>
  <c r="H332" i="34"/>
  <c r="H333" i="34"/>
  <c r="H334" i="34"/>
  <c r="H335" i="34"/>
  <c r="H336" i="34"/>
  <c r="H338" i="34"/>
  <c r="H339" i="34"/>
  <c r="H342" i="34"/>
  <c r="H343" i="34"/>
  <c r="H344" i="34"/>
  <c r="H345" i="34"/>
  <c r="H346" i="34"/>
  <c r="H347" i="34"/>
  <c r="H348" i="34"/>
  <c r="H349" i="34"/>
  <c r="H350" i="34"/>
  <c r="H351" i="34"/>
  <c r="H352" i="34"/>
  <c r="H353" i="34"/>
  <c r="H354" i="34"/>
  <c r="H355" i="34"/>
  <c r="H356" i="34"/>
  <c r="H357" i="34"/>
  <c r="H358" i="34"/>
  <c r="H359" i="34"/>
  <c r="H360" i="34"/>
  <c r="H361" i="34"/>
  <c r="H362" i="34"/>
  <c r="H363" i="34"/>
  <c r="H364" i="34"/>
  <c r="H365" i="34"/>
  <c r="H366" i="34"/>
  <c r="H367" i="34"/>
  <c r="H368" i="34"/>
  <c r="H369" i="34"/>
  <c r="H370" i="34"/>
  <c r="H371" i="34"/>
  <c r="H372" i="34"/>
  <c r="H373" i="34"/>
  <c r="H374" i="34"/>
  <c r="H375" i="34"/>
  <c r="H376" i="34"/>
  <c r="H377" i="34"/>
  <c r="H378" i="34"/>
  <c r="H379" i="34"/>
  <c r="H380" i="34"/>
  <c r="H381" i="34"/>
  <c r="H382" i="34"/>
  <c r="H383" i="34"/>
  <c r="H384" i="34"/>
  <c r="H385" i="34"/>
  <c r="H386" i="34"/>
  <c r="H387" i="34"/>
  <c r="H388" i="34"/>
  <c r="H389" i="34"/>
  <c r="H390" i="34"/>
  <c r="H391" i="34"/>
  <c r="H392" i="34"/>
  <c r="H393" i="34"/>
  <c r="H394" i="34"/>
  <c r="H395" i="34"/>
  <c r="H396" i="34"/>
  <c r="H397" i="34"/>
  <c r="H398" i="34"/>
  <c r="H399" i="34"/>
  <c r="H400" i="34"/>
  <c r="H401" i="34"/>
  <c r="H402" i="34"/>
  <c r="H403" i="34"/>
  <c r="H404" i="34"/>
  <c r="H405" i="34"/>
  <c r="H406" i="34"/>
  <c r="H407" i="34"/>
  <c r="H408" i="34"/>
  <c r="H409" i="34"/>
  <c r="H410" i="34"/>
  <c r="H411" i="34"/>
  <c r="H412" i="34"/>
  <c r="H413" i="34"/>
  <c r="H414" i="34"/>
  <c r="H415" i="34"/>
  <c r="H416" i="34"/>
  <c r="H417" i="34"/>
  <c r="H418" i="34"/>
  <c r="H419" i="34"/>
  <c r="H420" i="34"/>
  <c r="H421" i="34"/>
  <c r="H422" i="34"/>
  <c r="H423" i="34"/>
  <c r="H424" i="34"/>
  <c r="H425" i="34"/>
  <c r="H426" i="34"/>
  <c r="H427" i="34"/>
  <c r="H428" i="34"/>
  <c r="H429" i="34"/>
  <c r="H430" i="34"/>
  <c r="H431" i="34"/>
  <c r="H432" i="34"/>
  <c r="H433" i="34"/>
  <c r="H434" i="34"/>
  <c r="H435" i="34"/>
  <c r="H436" i="34"/>
  <c r="H437" i="34"/>
  <c r="H438" i="34"/>
  <c r="H439" i="34"/>
  <c r="H440" i="34"/>
  <c r="H441" i="34"/>
  <c r="H442" i="34"/>
  <c r="H443" i="34"/>
  <c r="H444" i="34"/>
  <c r="H445" i="34"/>
  <c r="H446" i="34"/>
  <c r="H447" i="34"/>
  <c r="H448" i="34"/>
  <c r="H449" i="34"/>
  <c r="H450" i="34"/>
  <c r="H451" i="34"/>
  <c r="H452" i="34"/>
  <c r="H453" i="34"/>
  <c r="H454" i="34"/>
  <c r="H455" i="34"/>
  <c r="H456" i="34"/>
  <c r="H457" i="34"/>
  <c r="H458" i="34"/>
  <c r="H459" i="34"/>
  <c r="H460" i="34"/>
  <c r="H461" i="34"/>
  <c r="H462" i="34"/>
  <c r="H463" i="34"/>
  <c r="H464" i="34"/>
  <c r="H465" i="34"/>
  <c r="H466" i="34"/>
  <c r="H467" i="34"/>
  <c r="H468" i="34"/>
  <c r="H469" i="34"/>
  <c r="H470" i="34"/>
  <c r="H471" i="34"/>
  <c r="H472" i="34"/>
  <c r="H473" i="34"/>
  <c r="H474" i="34"/>
  <c r="H475" i="34"/>
  <c r="H476" i="34"/>
  <c r="H477" i="34"/>
  <c r="H478" i="34"/>
  <c r="H479" i="34"/>
  <c r="H480" i="34"/>
  <c r="H481" i="34"/>
  <c r="H482" i="34"/>
  <c r="H483" i="34"/>
  <c r="H484" i="34"/>
  <c r="H485" i="34"/>
  <c r="H486" i="34"/>
  <c r="H487" i="34"/>
  <c r="H488" i="34"/>
  <c r="H489" i="34"/>
  <c r="H490" i="34"/>
  <c r="H491" i="34"/>
  <c r="H492" i="34"/>
  <c r="H493" i="34"/>
  <c r="H494" i="34"/>
  <c r="H495" i="34"/>
  <c r="H496" i="34"/>
  <c r="H497" i="34"/>
  <c r="H498" i="34"/>
  <c r="H499" i="34"/>
  <c r="H500" i="34"/>
  <c r="H501" i="34"/>
  <c r="H502" i="34"/>
  <c r="H503" i="34"/>
  <c r="H504" i="34"/>
  <c r="H505" i="34"/>
  <c r="H506" i="34"/>
  <c r="H507" i="34"/>
  <c r="H508" i="34"/>
  <c r="H509" i="34"/>
  <c r="H510" i="34"/>
  <c r="H511" i="34"/>
  <c r="H512" i="34"/>
  <c r="H513" i="34"/>
  <c r="H514" i="34"/>
  <c r="H515" i="34"/>
  <c r="H516" i="34"/>
  <c r="H517" i="34"/>
  <c r="H518" i="34"/>
  <c r="H519" i="34"/>
  <c r="H520" i="34"/>
  <c r="H521" i="34"/>
  <c r="H522" i="34"/>
  <c r="H523" i="34"/>
  <c r="H524" i="34"/>
  <c r="H525" i="34"/>
  <c r="H526" i="34"/>
  <c r="H527" i="34"/>
  <c r="H528" i="34"/>
  <c r="H529" i="34"/>
  <c r="H530" i="34"/>
  <c r="H531" i="34"/>
  <c r="H532" i="34"/>
  <c r="H533" i="34"/>
  <c r="H534" i="34"/>
  <c r="H535" i="34"/>
  <c r="H536" i="34"/>
  <c r="H537" i="34"/>
  <c r="H538" i="34"/>
  <c r="H539" i="34"/>
  <c r="H540" i="34"/>
  <c r="H541" i="34"/>
  <c r="H542" i="34"/>
  <c r="H543" i="34"/>
  <c r="H544" i="34"/>
  <c r="H545" i="34"/>
  <c r="H546" i="34"/>
  <c r="H547" i="34"/>
  <c r="H548" i="34"/>
  <c r="H549" i="34"/>
  <c r="H550" i="34"/>
  <c r="H551" i="34"/>
  <c r="H552" i="34"/>
  <c r="H553" i="34"/>
  <c r="H554" i="34"/>
  <c r="H555" i="34"/>
  <c r="H556" i="34"/>
  <c r="H557" i="34"/>
  <c r="H558" i="34"/>
  <c r="H559" i="34"/>
  <c r="H560" i="34"/>
  <c r="H561" i="34"/>
  <c r="H562" i="34"/>
  <c r="H563" i="34"/>
  <c r="H564" i="34"/>
  <c r="H565" i="34"/>
  <c r="H566" i="34"/>
  <c r="H567" i="34"/>
  <c r="H568" i="34"/>
  <c r="H569" i="34"/>
  <c r="H570" i="34"/>
  <c r="H571" i="34"/>
  <c r="H572" i="34"/>
  <c r="H573" i="34"/>
  <c r="H574" i="34"/>
  <c r="H575" i="34"/>
  <c r="H576" i="34"/>
  <c r="H577" i="34"/>
  <c r="H578" i="34"/>
  <c r="H579" i="34"/>
  <c r="H580" i="34"/>
  <c r="H581" i="34"/>
  <c r="H582" i="34"/>
  <c r="H583" i="34"/>
  <c r="H584" i="34"/>
  <c r="H585" i="34"/>
  <c r="H586" i="34"/>
  <c r="H587" i="34"/>
  <c r="H588" i="34"/>
  <c r="H589" i="34"/>
  <c r="H590" i="34"/>
  <c r="H591" i="34"/>
  <c r="H592" i="34"/>
  <c r="H593" i="34"/>
  <c r="H594" i="34"/>
  <c r="H595" i="34"/>
  <c r="H596" i="34"/>
  <c r="H597" i="34"/>
  <c r="H598" i="34"/>
  <c r="H599" i="34"/>
  <c r="H600" i="34"/>
  <c r="H601" i="34"/>
  <c r="H602" i="34"/>
  <c r="H603" i="34"/>
  <c r="H604" i="34"/>
  <c r="H605" i="34"/>
  <c r="H606" i="34"/>
  <c r="H607" i="34"/>
  <c r="H608" i="34"/>
  <c r="H609" i="34"/>
  <c r="H610" i="34"/>
  <c r="H611" i="34"/>
  <c r="H612" i="34"/>
  <c r="H613" i="34"/>
  <c r="H614" i="34"/>
  <c r="H615" i="34"/>
  <c r="H616" i="34"/>
  <c r="H617" i="34"/>
  <c r="H618" i="34"/>
  <c r="H619" i="34"/>
  <c r="H620" i="34"/>
  <c r="H621" i="34"/>
  <c r="H622" i="34"/>
  <c r="H623" i="34"/>
  <c r="H624" i="34"/>
  <c r="H625" i="34"/>
  <c r="H626" i="34"/>
  <c r="H627" i="34"/>
  <c r="H628" i="34"/>
  <c r="H629" i="34"/>
  <c r="H630" i="34"/>
  <c r="H631" i="34"/>
  <c r="H632" i="34"/>
  <c r="H633" i="34"/>
  <c r="H634" i="34"/>
  <c r="H635" i="34"/>
  <c r="H636" i="34"/>
  <c r="H637" i="34"/>
  <c r="H638" i="34"/>
  <c r="H639" i="34"/>
  <c r="H640" i="34"/>
  <c r="H641" i="34"/>
  <c r="H642" i="34"/>
  <c r="H643" i="34"/>
  <c r="H644" i="34"/>
  <c r="H645" i="34"/>
  <c r="H646" i="34"/>
  <c r="H647" i="34"/>
  <c r="H648" i="34"/>
  <c r="H649" i="34"/>
  <c r="H650" i="34"/>
  <c r="H651" i="34"/>
  <c r="H652" i="34"/>
  <c r="H653" i="34"/>
  <c r="H654" i="34"/>
  <c r="H655" i="34"/>
  <c r="H656" i="34"/>
  <c r="H657" i="34"/>
  <c r="H658" i="34"/>
  <c r="H659" i="34"/>
  <c r="H660" i="34"/>
  <c r="H661" i="34"/>
  <c r="H662" i="34"/>
  <c r="H663" i="34"/>
  <c r="H664" i="34"/>
  <c r="H665" i="34"/>
  <c r="H666" i="34"/>
  <c r="H667" i="34"/>
  <c r="H668" i="34"/>
  <c r="H669" i="34"/>
  <c r="H670" i="34"/>
  <c r="H671" i="34"/>
  <c r="H672" i="34"/>
  <c r="H673" i="34"/>
  <c r="H674" i="34"/>
  <c r="H675" i="34"/>
  <c r="H676" i="34"/>
  <c r="H677" i="34"/>
  <c r="H678" i="34"/>
  <c r="H679" i="34"/>
  <c r="H680" i="34"/>
  <c r="H681" i="34"/>
  <c r="H682" i="34"/>
  <c r="H683" i="34"/>
  <c r="H684" i="34"/>
  <c r="H685" i="34"/>
  <c r="H686" i="34"/>
  <c r="H687" i="34"/>
  <c r="H688" i="34"/>
  <c r="H689" i="34"/>
  <c r="H690" i="34"/>
  <c r="H691" i="34"/>
  <c r="H692" i="34"/>
  <c r="H693" i="34"/>
  <c r="H694" i="34"/>
  <c r="H695" i="34"/>
  <c r="H696" i="34"/>
  <c r="H697" i="34"/>
  <c r="H698" i="34"/>
  <c r="H699" i="34"/>
  <c r="H700" i="34"/>
  <c r="H701" i="34"/>
  <c r="H702" i="34"/>
  <c r="H703" i="34"/>
  <c r="H704" i="34"/>
  <c r="H705" i="34"/>
  <c r="H706" i="34"/>
  <c r="H707" i="34"/>
  <c r="H708" i="34"/>
  <c r="H709" i="34"/>
  <c r="H710" i="34"/>
  <c r="H711" i="34"/>
  <c r="H712" i="34"/>
  <c r="H713" i="34"/>
  <c r="H714" i="34"/>
  <c r="H715" i="34"/>
  <c r="H716" i="34"/>
  <c r="H717" i="34"/>
  <c r="H718" i="34"/>
  <c r="H719" i="34"/>
  <c r="H720" i="34"/>
  <c r="H721" i="34"/>
  <c r="H722" i="34"/>
  <c r="H723" i="34"/>
  <c r="H724" i="34"/>
  <c r="H725" i="34"/>
  <c r="H726" i="34"/>
  <c r="H727" i="34"/>
  <c r="H728" i="34"/>
  <c r="H729" i="34"/>
  <c r="H730" i="34"/>
  <c r="H731" i="34"/>
  <c r="H732" i="34"/>
  <c r="H733" i="34"/>
  <c r="H734" i="34"/>
  <c r="H735" i="34"/>
  <c r="H736" i="34"/>
  <c r="H737" i="34"/>
  <c r="H738" i="34"/>
  <c r="H739" i="34"/>
  <c r="H740" i="34"/>
  <c r="H741" i="34"/>
  <c r="H742" i="34"/>
  <c r="H743" i="34"/>
  <c r="H744" i="34"/>
  <c r="H745" i="34"/>
  <c r="H746" i="34"/>
  <c r="H747" i="34"/>
  <c r="H748" i="34"/>
  <c r="H749" i="34"/>
  <c r="H750" i="34"/>
  <c r="H751" i="34"/>
  <c r="H752" i="34"/>
  <c r="H753" i="34"/>
  <c r="H754" i="34"/>
  <c r="H755" i="34"/>
  <c r="H756" i="34"/>
  <c r="H757" i="34"/>
  <c r="H758" i="34"/>
  <c r="H759" i="34"/>
  <c r="H760" i="34"/>
  <c r="H761" i="34"/>
  <c r="H762" i="34"/>
  <c r="H763" i="34"/>
  <c r="H764" i="34"/>
  <c r="H765" i="34"/>
  <c r="H766" i="34"/>
  <c r="H767" i="34"/>
  <c r="H768" i="34"/>
  <c r="H769" i="34"/>
  <c r="H770" i="34"/>
  <c r="H771" i="34"/>
  <c r="H773" i="34"/>
  <c r="H774" i="34"/>
  <c r="H775" i="34"/>
  <c r="H776" i="34"/>
  <c r="H778" i="34"/>
  <c r="H779" i="34"/>
  <c r="H780" i="34"/>
  <c r="H781" i="34"/>
  <c r="H782" i="34"/>
  <c r="H783" i="34"/>
  <c r="H784" i="34"/>
  <c r="H785" i="34"/>
  <c r="H786" i="34"/>
  <c r="H787" i="34"/>
  <c r="H788" i="34"/>
  <c r="H789" i="34"/>
  <c r="H790" i="34"/>
  <c r="H791" i="34"/>
  <c r="H792" i="34"/>
  <c r="H793" i="34"/>
  <c r="H794" i="34"/>
  <c r="H795" i="34"/>
  <c r="H796" i="34"/>
  <c r="H797" i="34"/>
  <c r="H798" i="34"/>
  <c r="H799" i="34"/>
  <c r="H800" i="34"/>
  <c r="H801" i="34"/>
  <c r="H802" i="34"/>
  <c r="H803" i="34"/>
  <c r="H804" i="34"/>
  <c r="H805" i="34"/>
  <c r="H806" i="34"/>
  <c r="H807" i="34"/>
  <c r="H808" i="34"/>
  <c r="H809" i="34"/>
  <c r="H810" i="34"/>
  <c r="H811" i="34"/>
  <c r="H812" i="34"/>
  <c r="H813" i="34"/>
  <c r="H814" i="34"/>
  <c r="H815" i="34"/>
  <c r="H816" i="34"/>
  <c r="H817" i="34"/>
  <c r="H818" i="34"/>
  <c r="H819" i="34"/>
  <c r="H820" i="34"/>
  <c r="H821" i="34"/>
  <c r="H822" i="34"/>
  <c r="H823" i="34"/>
  <c r="H824" i="34"/>
  <c r="H825" i="34"/>
  <c r="H826" i="34"/>
  <c r="H827" i="34"/>
  <c r="H828" i="34"/>
  <c r="H829" i="34"/>
  <c r="H830" i="34"/>
  <c r="H831" i="34"/>
  <c r="H832" i="34"/>
  <c r="H833" i="34"/>
  <c r="H834" i="34"/>
  <c r="H835" i="34"/>
  <c r="H836" i="34"/>
  <c r="H837" i="34"/>
  <c r="H838" i="34"/>
  <c r="H839" i="34"/>
  <c r="H840" i="34"/>
  <c r="H841" i="34"/>
  <c r="H842" i="34"/>
  <c r="H843" i="34"/>
  <c r="H844" i="34"/>
  <c r="H845" i="34"/>
  <c r="H846" i="34"/>
  <c r="H847" i="34"/>
  <c r="H848" i="34"/>
  <c r="H849" i="34"/>
  <c r="H850" i="34"/>
  <c r="H851" i="34"/>
  <c r="H852" i="34"/>
  <c r="H853" i="34"/>
  <c r="H854" i="34"/>
  <c r="H855" i="34"/>
  <c r="H856" i="34"/>
  <c r="H857" i="34"/>
  <c r="H858" i="34"/>
  <c r="H859" i="34"/>
  <c r="H860" i="34"/>
  <c r="H861" i="34"/>
  <c r="H862" i="34"/>
  <c r="H863" i="34"/>
  <c r="H864" i="34"/>
  <c r="H865" i="34"/>
  <c r="H866" i="34"/>
  <c r="H867" i="34"/>
  <c r="H868" i="34"/>
  <c r="H869" i="34"/>
  <c r="H870" i="34"/>
  <c r="H871" i="34"/>
  <c r="H872" i="34"/>
  <c r="H873" i="34"/>
  <c r="H874" i="34"/>
  <c r="H875" i="34"/>
  <c r="H876" i="34"/>
  <c r="H877" i="34"/>
  <c r="H878" i="34"/>
  <c r="H879" i="34"/>
  <c r="H880" i="34"/>
  <c r="H881" i="34"/>
  <c r="H882" i="34"/>
  <c r="H883" i="34"/>
  <c r="H884" i="34"/>
  <c r="H885" i="34"/>
  <c r="H886" i="34"/>
  <c r="H887" i="34"/>
  <c r="H888" i="34"/>
  <c r="H889" i="34"/>
  <c r="H890" i="34"/>
  <c r="H891" i="34"/>
  <c r="H892" i="34"/>
  <c r="H893" i="34"/>
  <c r="H894" i="34"/>
  <c r="H895" i="34"/>
  <c r="H896" i="34"/>
  <c r="H897" i="34"/>
  <c r="H898" i="34"/>
  <c r="H899" i="34"/>
  <c r="H900" i="34"/>
  <c r="H901" i="34"/>
  <c r="H902" i="34"/>
  <c r="H903" i="34"/>
  <c r="H904" i="34"/>
  <c r="H905" i="34"/>
  <c r="H906" i="34"/>
  <c r="H907" i="34"/>
  <c r="H908" i="34"/>
  <c r="H909" i="34"/>
  <c r="H910" i="34"/>
  <c r="H911" i="34"/>
  <c r="H912" i="34"/>
  <c r="H913" i="34"/>
  <c r="H914" i="34"/>
  <c r="H915" i="34"/>
  <c r="H916" i="34"/>
  <c r="H917" i="34"/>
  <c r="H918" i="34"/>
  <c r="H919" i="34"/>
  <c r="H920" i="34"/>
  <c r="H921" i="34"/>
  <c r="H922" i="34"/>
  <c r="H923" i="34"/>
  <c r="H924" i="34"/>
  <c r="H925" i="34"/>
  <c r="H926" i="34"/>
  <c r="H927" i="34"/>
  <c r="H930" i="34"/>
  <c r="H931" i="34"/>
  <c r="H932" i="34"/>
  <c r="H933" i="34"/>
  <c r="H934" i="34"/>
  <c r="H935" i="34"/>
  <c r="H936" i="34"/>
  <c r="H941" i="34"/>
  <c r="H942" i="34"/>
  <c r="H943" i="34"/>
  <c r="H944" i="34"/>
  <c r="H945" i="34"/>
  <c r="H946" i="34"/>
  <c r="H947" i="34"/>
  <c r="H948" i="34"/>
  <c r="H949" i="34"/>
  <c r="H950" i="34"/>
  <c r="H951" i="34"/>
  <c r="H952" i="34"/>
  <c r="H953" i="34"/>
  <c r="H954" i="34"/>
  <c r="H955" i="34"/>
  <c r="H956" i="34"/>
  <c r="H957" i="34"/>
  <c r="H958" i="34"/>
  <c r="H959" i="34"/>
  <c r="H960" i="34"/>
  <c r="H961" i="34"/>
  <c r="H962" i="34"/>
  <c r="H963" i="34"/>
  <c r="H964" i="34"/>
  <c r="H966" i="34"/>
  <c r="H967" i="34"/>
  <c r="H968" i="34"/>
  <c r="H969" i="34"/>
  <c r="H971" i="34"/>
  <c r="H972" i="34"/>
  <c r="H973" i="34"/>
  <c r="H976" i="34"/>
  <c r="H977" i="34"/>
  <c r="H978" i="34"/>
  <c r="H979" i="34"/>
  <c r="H981" i="34"/>
  <c r="H982" i="34"/>
  <c r="H986" i="34"/>
  <c r="H988" i="34"/>
  <c r="H989" i="34"/>
  <c r="H990" i="34"/>
  <c r="H992" i="34"/>
  <c r="H993" i="34"/>
  <c r="H994" i="34"/>
  <c r="H995" i="34"/>
  <c r="H996" i="34"/>
  <c r="H997" i="34"/>
  <c r="H998" i="34"/>
  <c r="H1000" i="34"/>
  <c r="H1001" i="34"/>
  <c r="H1002" i="34"/>
  <c r="H1003" i="34"/>
  <c r="H1004" i="34"/>
  <c r="H1005" i="34"/>
  <c r="H1006" i="34"/>
  <c r="H1007" i="34"/>
  <c r="H1008" i="34"/>
  <c r="H1009" i="34"/>
  <c r="H1010" i="34"/>
  <c r="H1011" i="34"/>
  <c r="H1012" i="34"/>
  <c r="H1013" i="34"/>
  <c r="H1014" i="34"/>
  <c r="H1015" i="34"/>
  <c r="H1016" i="34"/>
  <c r="H1017" i="34"/>
  <c r="H1018" i="34"/>
  <c r="H1019" i="34"/>
  <c r="H1020" i="34"/>
  <c r="H1021" i="34"/>
  <c r="H1022" i="34"/>
  <c r="H1023" i="34"/>
  <c r="H1024" i="34"/>
  <c r="H1025" i="34"/>
  <c r="H1026" i="34"/>
  <c r="H1027" i="34"/>
  <c r="H1028" i="34"/>
  <c r="H1029" i="34"/>
  <c r="H1030" i="34"/>
  <c r="H1031" i="34"/>
  <c r="H1032" i="34"/>
  <c r="H1033" i="34"/>
  <c r="H1034" i="34"/>
  <c r="H1035" i="34"/>
  <c r="H1036" i="34"/>
  <c r="H1037" i="34"/>
  <c r="H1038" i="34"/>
  <c r="H1039" i="34"/>
  <c r="H1040" i="34"/>
  <c r="H1041" i="34"/>
  <c r="H1042" i="34"/>
  <c r="H1043" i="34"/>
  <c r="H1044" i="34"/>
  <c r="H1045" i="34"/>
  <c r="H1046" i="34"/>
  <c r="H1047" i="34"/>
  <c r="H1048" i="34"/>
  <c r="H1049" i="34"/>
  <c r="H1050" i="34"/>
  <c r="H1051" i="34"/>
  <c r="H1052" i="34"/>
  <c r="H1053" i="34"/>
  <c r="H1054" i="34"/>
  <c r="H1055" i="34"/>
  <c r="H1056" i="34"/>
  <c r="H1057" i="34"/>
  <c r="H1058" i="34"/>
  <c r="H1059" i="34"/>
  <c r="H1060" i="34"/>
  <c r="H1061" i="34"/>
  <c r="H1062" i="34"/>
  <c r="H1063" i="34"/>
  <c r="H1064" i="34"/>
  <c r="H1065" i="34"/>
  <c r="H1066" i="34"/>
  <c r="H1067" i="34"/>
  <c r="H1068" i="34"/>
  <c r="H1069" i="34"/>
  <c r="H1070" i="34"/>
  <c r="H1071" i="34"/>
  <c r="H1072" i="34"/>
  <c r="H1073" i="34"/>
  <c r="H1074" i="34"/>
  <c r="H1075" i="34"/>
  <c r="H1076" i="34"/>
  <c r="H1077" i="34"/>
  <c r="H1078" i="34"/>
  <c r="H1079" i="34"/>
  <c r="H1080" i="34"/>
  <c r="H1081" i="34"/>
  <c r="H1082" i="34"/>
  <c r="H1083" i="34"/>
  <c r="H1084" i="34"/>
  <c r="H1085" i="34"/>
  <c r="H1086" i="34"/>
  <c r="H1087" i="34"/>
  <c r="H1088" i="34"/>
  <c r="H1089" i="34"/>
  <c r="H1090" i="34"/>
  <c r="H1091" i="34"/>
  <c r="H1092" i="34"/>
  <c r="H1093" i="34"/>
  <c r="H1094" i="34"/>
  <c r="H1095" i="34"/>
  <c r="H1096" i="34"/>
  <c r="H1097" i="34"/>
  <c r="H1098" i="34"/>
  <c r="H1099" i="34"/>
  <c r="H1100" i="34"/>
  <c r="H1101" i="34"/>
  <c r="H1102" i="34"/>
  <c r="H1103" i="34"/>
  <c r="H1104" i="34"/>
  <c r="H1105" i="34"/>
  <c r="H1106" i="34"/>
  <c r="H1107" i="34"/>
  <c r="H1108" i="34"/>
  <c r="H1109" i="34"/>
  <c r="H1110" i="34"/>
  <c r="H1111" i="34"/>
  <c r="H1112" i="34"/>
  <c r="H1113" i="34"/>
  <c r="H1114" i="34"/>
  <c r="H1115" i="34"/>
  <c r="H1116" i="34"/>
  <c r="H1117" i="34"/>
  <c r="H1118" i="34"/>
  <c r="H1119" i="34"/>
  <c r="H1120" i="34"/>
  <c r="H1121" i="34"/>
  <c r="H1122" i="34"/>
  <c r="H1123" i="34"/>
  <c r="H1124" i="34"/>
  <c r="H1125" i="34"/>
  <c r="H1126" i="34"/>
  <c r="H1127" i="34"/>
  <c r="H1128" i="34"/>
  <c r="H1129" i="34"/>
  <c r="H1130" i="34"/>
  <c r="H1131" i="34"/>
  <c r="H1132" i="34"/>
  <c r="H1133" i="34"/>
  <c r="H1134" i="34"/>
  <c r="H1135" i="34"/>
  <c r="H1136" i="34"/>
  <c r="H1137" i="34"/>
  <c r="H1138" i="34"/>
  <c r="H1139" i="34"/>
  <c r="H1140" i="34"/>
  <c r="H1141" i="34"/>
  <c r="H1142" i="34"/>
  <c r="H1143" i="34"/>
  <c r="H1144" i="34"/>
  <c r="H1145" i="34"/>
  <c r="H1146" i="34"/>
  <c r="H1147" i="34"/>
  <c r="H1148" i="34"/>
  <c r="H1149" i="34"/>
  <c r="H1150" i="34"/>
  <c r="H1151" i="34"/>
  <c r="H1152" i="34"/>
  <c r="H1153" i="34"/>
  <c r="H1154" i="34"/>
  <c r="H1155" i="34"/>
  <c r="H1156" i="34"/>
  <c r="H1157" i="34"/>
  <c r="H1158" i="34"/>
  <c r="H1159" i="34"/>
  <c r="H1160" i="34"/>
  <c r="H1161" i="34"/>
  <c r="H1162" i="34"/>
  <c r="H1163" i="34"/>
  <c r="H1164" i="34"/>
  <c r="H1165" i="34"/>
  <c r="H1166" i="34"/>
  <c r="H1167" i="34"/>
  <c r="H1168" i="34"/>
  <c r="H1169" i="34"/>
  <c r="H1170" i="34"/>
  <c r="H1171" i="34"/>
  <c r="H1172" i="34"/>
  <c r="H1173" i="34"/>
  <c r="H1174" i="34"/>
  <c r="H1175" i="34"/>
  <c r="H1176" i="34"/>
  <c r="H1177" i="34"/>
  <c r="H1178" i="34"/>
  <c r="H1179" i="34"/>
  <c r="H1180" i="34"/>
  <c r="H1181" i="34"/>
  <c r="H1182" i="34"/>
  <c r="H1183" i="34"/>
  <c r="H1184" i="34"/>
  <c r="H1185" i="34"/>
  <c r="H1186" i="34"/>
  <c r="H1187" i="34"/>
  <c r="H1188" i="34"/>
  <c r="H1189" i="34"/>
  <c r="H1190" i="34"/>
  <c r="H1191" i="34"/>
  <c r="H1192" i="34"/>
  <c r="H1193" i="34"/>
  <c r="H1194" i="34"/>
  <c r="H1195" i="34"/>
  <c r="H1196" i="34"/>
  <c r="H1197" i="34"/>
  <c r="H1198" i="34"/>
  <c r="H1199" i="34"/>
  <c r="H1200" i="34"/>
  <c r="H1201" i="34"/>
  <c r="H1202" i="34"/>
  <c r="H1203" i="34"/>
  <c r="H1204" i="34"/>
  <c r="H1205" i="34"/>
  <c r="H1206" i="34"/>
  <c r="H1207" i="34"/>
  <c r="H1208" i="34"/>
  <c r="H1209" i="34"/>
  <c r="H1210" i="34"/>
  <c r="H1211" i="34"/>
  <c r="H1212" i="34"/>
  <c r="H1213" i="34"/>
  <c r="H1214" i="34"/>
  <c r="H1215" i="34"/>
  <c r="H1216" i="34"/>
  <c r="H1217" i="34"/>
  <c r="H1218" i="34"/>
  <c r="H1219" i="34"/>
  <c r="H1220" i="34"/>
  <c r="H1221" i="34"/>
  <c r="H1222" i="34"/>
  <c r="H1223" i="34"/>
  <c r="H1224" i="34"/>
  <c r="H1225" i="34"/>
  <c r="H1226" i="34"/>
  <c r="H1227" i="34"/>
  <c r="H1228" i="34"/>
  <c r="H1229" i="34"/>
  <c r="H1230" i="34"/>
  <c r="H1231" i="34"/>
  <c r="H1232" i="34"/>
  <c r="H1233" i="34"/>
  <c r="H1234" i="34"/>
  <c r="H1235" i="34"/>
  <c r="H1236" i="34"/>
  <c r="H1237" i="34"/>
  <c r="H1238" i="34"/>
  <c r="H1239" i="34"/>
  <c r="H1240" i="34"/>
  <c r="H1241" i="34"/>
  <c r="H1242" i="34"/>
  <c r="H1243" i="34"/>
  <c r="H1244" i="34"/>
  <c r="H1245" i="34"/>
  <c r="H1246" i="34"/>
  <c r="H1250" i="34"/>
  <c r="H1252" i="34"/>
  <c r="H1253" i="34"/>
  <c r="H309" i="34"/>
  <c r="H305" i="34"/>
  <c r="H1247" i="34"/>
  <c r="H772" i="34"/>
  <c r="H777" i="34"/>
  <c r="H229" i="34"/>
  <c r="H233" i="34"/>
  <c r="H52" i="34"/>
  <c r="E34" i="16"/>
  <c r="G34" i="16" s="1"/>
  <c r="V43" i="58" l="1"/>
  <c r="Y43" i="58"/>
  <c r="D21" i="32"/>
  <c r="C18" i="35" s="1"/>
  <c r="E8" i="32"/>
  <c r="D17" i="32"/>
  <c r="H1261" i="34"/>
  <c r="H51" i="34"/>
  <c r="H293" i="34"/>
  <c r="H295" i="34"/>
  <c r="D16" i="32"/>
  <c r="C13" i="35" s="1"/>
  <c r="D22" i="32"/>
  <c r="E22" i="32" s="1"/>
  <c r="E25" i="32"/>
  <c r="E6" i="32"/>
  <c r="H291" i="34"/>
  <c r="E35" i="16"/>
  <c r="G35" i="16" s="1"/>
  <c r="H1262" i="34"/>
  <c r="I34" i="16"/>
  <c r="H264" i="34"/>
  <c r="H257" i="34"/>
  <c r="B10" i="30"/>
  <c r="B11" i="14"/>
  <c r="E28" i="32"/>
  <c r="C15" i="35"/>
  <c r="E18" i="32"/>
  <c r="N43" i="16"/>
  <c r="M43" i="16"/>
  <c r="O43" i="16" s="1"/>
  <c r="H1572" i="34"/>
  <c r="H1276" i="34"/>
  <c r="H1292" i="34"/>
  <c r="H1809" i="34"/>
  <c r="H1764" i="34"/>
  <c r="H1731" i="34"/>
  <c r="H1650" i="34"/>
  <c r="H1626" i="34"/>
  <c r="H1602" i="34"/>
  <c r="H1578" i="34"/>
  <c r="H1949" i="34"/>
  <c r="H1893" i="34"/>
  <c r="H1870" i="34"/>
  <c r="H1852" i="34"/>
  <c r="H1802" i="34"/>
  <c r="H1760" i="34"/>
  <c r="H1757" i="34"/>
  <c r="H1724" i="34"/>
  <c r="H1700" i="34"/>
  <c r="H1463" i="34"/>
  <c r="H1296" i="34"/>
  <c r="H1975" i="34"/>
  <c r="H1948" i="34"/>
  <c r="H1936" i="34"/>
  <c r="H1930" i="34"/>
  <c r="H1927" i="34"/>
  <c r="H1877" i="34"/>
  <c r="H1548" i="34"/>
  <c r="H1374" i="34"/>
  <c r="H1356" i="34"/>
  <c r="H1353" i="34"/>
  <c r="H1323" i="34"/>
  <c r="H1427" i="34"/>
  <c r="H1388" i="34"/>
  <c r="H1376" i="34"/>
  <c r="H1349" i="34"/>
  <c r="H1340" i="34"/>
  <c r="H1331" i="34"/>
  <c r="H1325" i="34"/>
  <c r="H1322" i="34"/>
  <c r="H1314" i="34"/>
  <c r="H1974" i="34"/>
  <c r="H1953" i="34"/>
  <c r="H1947" i="34"/>
  <c r="H1926" i="34"/>
  <c r="H1923" i="34"/>
  <c r="H1920" i="34"/>
  <c r="H1908" i="34"/>
  <c r="H1902" i="34"/>
  <c r="H1836" i="34"/>
  <c r="H1789" i="34"/>
  <c r="H1786" i="34"/>
  <c r="H1741" i="34"/>
  <c r="H1708" i="34"/>
  <c r="H1696" i="34"/>
  <c r="H1547" i="34"/>
  <c r="H1500" i="34"/>
  <c r="H1444" i="34"/>
  <c r="H1354" i="34"/>
  <c r="H1302" i="34"/>
  <c r="H2001" i="34"/>
  <c r="H2002" i="34"/>
  <c r="H1317" i="34"/>
  <c r="H1328" i="34"/>
  <c r="H1334" i="34"/>
  <c r="H1337" i="34"/>
  <c r="H1352" i="34"/>
  <c r="H1400" i="34"/>
  <c r="H1415" i="34"/>
  <c r="H1523" i="34"/>
  <c r="H1596" i="34"/>
  <c r="H1674" i="34"/>
  <c r="H1734" i="34"/>
  <c r="H1929" i="34"/>
  <c r="H1965" i="34"/>
  <c r="H1971" i="34"/>
  <c r="H1465" i="34"/>
  <c r="H1260" i="34"/>
  <c r="H1915" i="34"/>
  <c r="H1918" i="34"/>
  <c r="H1933" i="34"/>
  <c r="H1945" i="34"/>
  <c r="H1981" i="34"/>
  <c r="H1308" i="34"/>
  <c r="H1717" i="34"/>
  <c r="H1807" i="34"/>
  <c r="H1839" i="34"/>
  <c r="H1848" i="34"/>
  <c r="H1857" i="34"/>
  <c r="H1889" i="34"/>
  <c r="H1326" i="34"/>
  <c r="H1524" i="34"/>
  <c r="H1940" i="34"/>
  <c r="H1264" i="34"/>
  <c r="H1820" i="34"/>
  <c r="H1266" i="34"/>
  <c r="H1274" i="34"/>
  <c r="H1571" i="34"/>
  <c r="H1712" i="34"/>
  <c r="H1733" i="34"/>
  <c r="H1736" i="34"/>
  <c r="H1775" i="34"/>
  <c r="H1272" i="34"/>
  <c r="H1667" i="34"/>
  <c r="H1868" i="34"/>
  <c r="H1310" i="34"/>
  <c r="H1313" i="34"/>
  <c r="H1330" i="34"/>
  <c r="H1377" i="34"/>
  <c r="H1385" i="34"/>
  <c r="H1420" i="34"/>
  <c r="H1441" i="34"/>
  <c r="H1520" i="34"/>
  <c r="H1631" i="34"/>
  <c r="H1676" i="34"/>
  <c r="H1682" i="34"/>
  <c r="H1686" i="34"/>
  <c r="H1702" i="34"/>
  <c r="H1706" i="34"/>
  <c r="H1746" i="34"/>
  <c r="H1778" i="34"/>
  <c r="H1815" i="34"/>
  <c r="H1824" i="34"/>
  <c r="H1834" i="34"/>
  <c r="H1862" i="34"/>
  <c r="H1894" i="34"/>
  <c r="H1960" i="34"/>
  <c r="H1982" i="34"/>
  <c r="H1990" i="34"/>
  <c r="H1283" i="34"/>
  <c r="H1383" i="34"/>
  <c r="H1530" i="34"/>
  <c r="H1875" i="34"/>
  <c r="H1304" i="34"/>
  <c r="H1307" i="34"/>
  <c r="H1321" i="34"/>
  <c r="H1373" i="34"/>
  <c r="H1396" i="34"/>
  <c r="H1405" i="34"/>
  <c r="H1450" i="34"/>
  <c r="H1478" i="34"/>
  <c r="H1487" i="34"/>
  <c r="H1607" i="34"/>
  <c r="H1640" i="34"/>
  <c r="H1732" i="34"/>
  <c r="H1738" i="34"/>
  <c r="H1742" i="34"/>
  <c r="H1762" i="34"/>
  <c r="H1784" i="34"/>
  <c r="H1812" i="34"/>
  <c r="H1829" i="34"/>
  <c r="H1922" i="34"/>
  <c r="H1954" i="34"/>
  <c r="H1289" i="34"/>
  <c r="H1347" i="34"/>
  <c r="H1394" i="34"/>
  <c r="H1404" i="34"/>
  <c r="H1443" i="34"/>
  <c r="H1458" i="34"/>
  <c r="H1512" i="34"/>
  <c r="H1528" i="34"/>
  <c r="H1543" i="34"/>
  <c r="H1351" i="34"/>
  <c r="H1488" i="34"/>
  <c r="H1539" i="34"/>
  <c r="H1546" i="34"/>
  <c r="H1558" i="34"/>
  <c r="H1613" i="34"/>
  <c r="H1669" i="34"/>
  <c r="H1896" i="34"/>
  <c r="H1967" i="34"/>
  <c r="H1573" i="34"/>
  <c r="H1611" i="34"/>
  <c r="H1796" i="34"/>
  <c r="H1837" i="34"/>
  <c r="H1391" i="34"/>
  <c r="H1660" i="34"/>
  <c r="H1681" i="34"/>
  <c r="H1753" i="34"/>
  <c r="H1911" i="34"/>
  <c r="H1988" i="34"/>
  <c r="H1469" i="34"/>
  <c r="H1540" i="34"/>
  <c r="H1816" i="34"/>
  <c r="H1881" i="34"/>
  <c r="H1903" i="34"/>
  <c r="H1979" i="34"/>
  <c r="H1341" i="34"/>
  <c r="H1505" i="34"/>
  <c r="H1545" i="34"/>
  <c r="H1577" i="34"/>
  <c r="H1601" i="34"/>
  <c r="H1630" i="34"/>
  <c r="H1638" i="34"/>
  <c r="H1751" i="34"/>
  <c r="H1378" i="34"/>
  <c r="H1426" i="34"/>
  <c r="H1575" i="34"/>
  <c r="H1647" i="34"/>
  <c r="H1692" i="34"/>
  <c r="H1806" i="34"/>
  <c r="H1711" i="34"/>
  <c r="H1335" i="34"/>
  <c r="H1417" i="34"/>
  <c r="H1557" i="34"/>
  <c r="H1629" i="34"/>
  <c r="H1704" i="34"/>
  <c r="H1774" i="34"/>
  <c r="H1805" i="34"/>
  <c r="H1363" i="34"/>
  <c r="H1419" i="34"/>
  <c r="H1481" i="34"/>
  <c r="H1771" i="34"/>
  <c r="H1780" i="34"/>
  <c r="H1882" i="34"/>
  <c r="H1411" i="34"/>
  <c r="H1311" i="34"/>
  <c r="H1798" i="34"/>
  <c r="H1619" i="34"/>
  <c r="H1907" i="34"/>
  <c r="H1442" i="34"/>
  <c r="H1755" i="34"/>
  <c r="H1684" i="34"/>
  <c r="H1765" i="34"/>
  <c r="H1332" i="34"/>
  <c r="H1368" i="34"/>
  <c r="H1506" i="34"/>
  <c r="H1961" i="34"/>
  <c r="H1286" i="34"/>
  <c r="H1855" i="34"/>
  <c r="H1294" i="34"/>
  <c r="H1643" i="34"/>
  <c r="H1315" i="34"/>
  <c r="H1318" i="34"/>
  <c r="H1327" i="34"/>
  <c r="H1346" i="34"/>
  <c r="H1382" i="34"/>
  <c r="H1423" i="34"/>
  <c r="H1462" i="34"/>
  <c r="H1468" i="34"/>
  <c r="H1483" i="34"/>
  <c r="H1508" i="34"/>
  <c r="H1514" i="34"/>
  <c r="H1586" i="34"/>
  <c r="H1670" i="34"/>
  <c r="H1679" i="34"/>
  <c r="H1683" i="34"/>
  <c r="H1690" i="34"/>
  <c r="H1703" i="34"/>
  <c r="H1754" i="34"/>
  <c r="H1770" i="34"/>
  <c r="H1779" i="34"/>
  <c r="H1794" i="34"/>
  <c r="H1800" i="34"/>
  <c r="H1892" i="34"/>
  <c r="H1944" i="34"/>
  <c r="H1986" i="34"/>
  <c r="H1269" i="34"/>
  <c r="H1273" i="34"/>
  <c r="H1277" i="34"/>
  <c r="H1295" i="34"/>
  <c r="H1299" i="34"/>
  <c r="H1464" i="34"/>
  <c r="H1345" i="34"/>
  <c r="H1367" i="34"/>
  <c r="H1482" i="34"/>
  <c r="H1600" i="34"/>
  <c r="H1342" i="34"/>
  <c r="H1449" i="34"/>
  <c r="H1493" i="34"/>
  <c r="H1587" i="34"/>
  <c r="H1606" i="34"/>
  <c r="H1632" i="34"/>
  <c r="H1661" i="34"/>
  <c r="H1838" i="34"/>
  <c r="H1919" i="34"/>
  <c r="H1957" i="34"/>
  <c r="H1484" i="34"/>
  <c r="H1570" i="34"/>
  <c r="H1687" i="34"/>
  <c r="H1761" i="34"/>
  <c r="H1781" i="34"/>
  <c r="H1821" i="34"/>
  <c r="H1847" i="34"/>
  <c r="H1885" i="34"/>
  <c r="H1955" i="34"/>
  <c r="H1375" i="34"/>
  <c r="H1542" i="34"/>
  <c r="H1549" i="34"/>
  <c r="H1579" i="34"/>
  <c r="H1666" i="34"/>
  <c r="H1968" i="34"/>
  <c r="H1627" i="34"/>
  <c r="H1744" i="34"/>
  <c r="H1801" i="34"/>
  <c r="H1828" i="34"/>
  <c r="H1863" i="34"/>
  <c r="H1897" i="34"/>
  <c r="H1959" i="34"/>
  <c r="H1673" i="34"/>
  <c r="H1846" i="34"/>
  <c r="H1901" i="34"/>
  <c r="H1344" i="34"/>
  <c r="H1401" i="34"/>
  <c r="H1416" i="34"/>
  <c r="H1381" i="34"/>
  <c r="H1399" i="34"/>
  <c r="H1445" i="34"/>
  <c r="H1737" i="34"/>
  <c r="H1772" i="34"/>
  <c r="H1769" i="34"/>
  <c r="H1723" i="34"/>
  <c r="H1747" i="34"/>
  <c r="H1891" i="34"/>
  <c r="H1677" i="34"/>
  <c r="H1833" i="34"/>
  <c r="H1456" i="34"/>
  <c r="H1858" i="34"/>
  <c r="H1699" i="34"/>
  <c r="H1301" i="34"/>
  <c r="H1284" i="34"/>
  <c r="H1280" i="34"/>
  <c r="H1644" i="34"/>
  <c r="H1298" i="34"/>
  <c r="H1336" i="34"/>
  <c r="H1414" i="34"/>
  <c r="H1459" i="34"/>
  <c r="H1559" i="34"/>
  <c r="H1568" i="34"/>
  <c r="H1592" i="34"/>
  <c r="H1622" i="34"/>
  <c r="H1727" i="34"/>
  <c r="H1994" i="34"/>
  <c r="H1267" i="34"/>
  <c r="H1818" i="34"/>
  <c r="H1453" i="34"/>
  <c r="H1290" i="34"/>
  <c r="H1984" i="34"/>
  <c r="H1991" i="34"/>
  <c r="H1472" i="34"/>
  <c r="H1616" i="34"/>
  <c r="H1694" i="34"/>
  <c r="H1698" i="34"/>
  <c r="H1716" i="34"/>
  <c r="H1722" i="34"/>
  <c r="H1844" i="34"/>
  <c r="H1876" i="34"/>
  <c r="H1966" i="34"/>
  <c r="H1972" i="34"/>
  <c r="H1309" i="34"/>
  <c r="H1312" i="34"/>
  <c r="H1333" i="34"/>
  <c r="H1339" i="34"/>
  <c r="H1364" i="34"/>
  <c r="H1379" i="34"/>
  <c r="H1526" i="34"/>
  <c r="H1574" i="34"/>
  <c r="H1580" i="34"/>
  <c r="H1604" i="34"/>
  <c r="H1610" i="34"/>
  <c r="H1695" i="34"/>
  <c r="H1714" i="34"/>
  <c r="H1718" i="34"/>
  <c r="H1743" i="34"/>
  <c r="H1810" i="34"/>
  <c r="H1814" i="34"/>
  <c r="H1822" i="34"/>
  <c r="H1826" i="34"/>
  <c r="H1832" i="34"/>
  <c r="H1860" i="34"/>
  <c r="H1916" i="34"/>
  <c r="H1924" i="34"/>
  <c r="H1934" i="34"/>
  <c r="H1970" i="34"/>
  <c r="H1992" i="34"/>
  <c r="H1996" i="34"/>
  <c r="H1291" i="34"/>
  <c r="H1300" i="34"/>
  <c r="H1320" i="34"/>
  <c r="H1668" i="34"/>
  <c r="H1873" i="34"/>
  <c r="H1254" i="34"/>
  <c r="H1270" i="34"/>
  <c r="H1939" i="34"/>
  <c r="H1825" i="34"/>
  <c r="H1886" i="34"/>
  <c r="H1554" i="34"/>
  <c r="H1898" i="34"/>
  <c r="H1928" i="34"/>
  <c r="H1985" i="34"/>
  <c r="H1823" i="34"/>
  <c r="H1268" i="34"/>
  <c r="H1595" i="34"/>
  <c r="H1303" i="34"/>
  <c r="H1306" i="34"/>
  <c r="H1316" i="34"/>
  <c r="H1319" i="34"/>
  <c r="H1324" i="34"/>
  <c r="H1355" i="34"/>
  <c r="H1393" i="34"/>
  <c r="H1424" i="34"/>
  <c r="H1432" i="34"/>
  <c r="H1477" i="34"/>
  <c r="H1480" i="34"/>
  <c r="H1486" i="34"/>
  <c r="H1496" i="34"/>
  <c r="H1511" i="34"/>
  <c r="H1535" i="34"/>
  <c r="H1544" i="34"/>
  <c r="H1598" i="34"/>
  <c r="H1646" i="34"/>
  <c r="H1655" i="34"/>
  <c r="H1664" i="34"/>
  <c r="H1691" i="34"/>
  <c r="H1730" i="34"/>
  <c r="H1854" i="34"/>
  <c r="H1865" i="34"/>
  <c r="H1874" i="34"/>
  <c r="H1884" i="34"/>
  <c r="H1904" i="34"/>
  <c r="H1912" i="34"/>
  <c r="H1952" i="34"/>
  <c r="H1976" i="34"/>
  <c r="H1271" i="34"/>
  <c r="H1287" i="34"/>
  <c r="H1297" i="34"/>
  <c r="H1390" i="34"/>
  <c r="H1407" i="34"/>
  <c r="H1428" i="34"/>
  <c r="H1504" i="34"/>
  <c r="H1519" i="34"/>
  <c r="H1392" i="34"/>
  <c r="H1516" i="34"/>
  <c r="H1589" i="34"/>
  <c r="H1637" i="34"/>
  <c r="H1797" i="34"/>
  <c r="H1880" i="34"/>
  <c r="H1925" i="34"/>
  <c r="H1963" i="34"/>
  <c r="H1987" i="34"/>
  <c r="H1721" i="34"/>
  <c r="H1840" i="34"/>
  <c r="H1850" i="34"/>
  <c r="H1879" i="34"/>
  <c r="H1529" i="34"/>
  <c r="H1565" i="34"/>
  <c r="H1618" i="34"/>
  <c r="H1649" i="34"/>
  <c r="H1890" i="34"/>
  <c r="H1978" i="34"/>
  <c r="H1513" i="34"/>
  <c r="H1813" i="34"/>
  <c r="H1900" i="34"/>
  <c r="H1969" i="34"/>
  <c r="H1470" i="34"/>
  <c r="H1636" i="34"/>
  <c r="H1849" i="34"/>
  <c r="H1370" i="34"/>
  <c r="H1398" i="34"/>
  <c r="H1412" i="34"/>
  <c r="H1418" i="34"/>
  <c r="H1402" i="34"/>
  <c r="H1623" i="34"/>
  <c r="H1680" i="34"/>
  <c r="H1749" i="34"/>
  <c r="H1338" i="34"/>
  <c r="H1421" i="34"/>
  <c r="H1756" i="34"/>
  <c r="H1773" i="34"/>
  <c r="H1777" i="34"/>
  <c r="H1808" i="34"/>
  <c r="H1371" i="34"/>
  <c r="H1509" i="34"/>
  <c r="H1693" i="34"/>
  <c r="H1740" i="34"/>
  <c r="H1440" i="34"/>
  <c r="H1871" i="34"/>
  <c r="H1941" i="34"/>
  <c r="H1305" i="34"/>
  <c r="H1447" i="34"/>
  <c r="H1950" i="34"/>
  <c r="H1995" i="34"/>
  <c r="H1492" i="34"/>
  <c r="H1964" i="34"/>
  <c r="H1859" i="34"/>
  <c r="H1278" i="34"/>
  <c r="H1739" i="34"/>
  <c r="H1255" i="34"/>
  <c r="H1281" i="34"/>
  <c r="H1285" i="34"/>
  <c r="H1293" i="34"/>
  <c r="H1359" i="34"/>
  <c r="H1403" i="34"/>
  <c r="H1437" i="34"/>
  <c r="H1446" i="34"/>
  <c r="H1439" i="34"/>
  <c r="H1466" i="34"/>
  <c r="H1471" i="34"/>
  <c r="H1536" i="34"/>
  <c r="H1552" i="34"/>
  <c r="H1567" i="34"/>
  <c r="H1410" i="34"/>
  <c r="H1433" i="34"/>
  <c r="H1541" i="34"/>
  <c r="H1617" i="34"/>
  <c r="H1645" i="34"/>
  <c r="H1701" i="34"/>
  <c r="H1830" i="34"/>
  <c r="H1935" i="34"/>
  <c r="H1973" i="34"/>
  <c r="H1997" i="34"/>
  <c r="H1518" i="34"/>
  <c r="H1534" i="34"/>
  <c r="H1537" i="34"/>
  <c r="H1561" i="34"/>
  <c r="H1672" i="34"/>
  <c r="H1745" i="34"/>
  <c r="H1479" i="34"/>
  <c r="H1507" i="34"/>
  <c r="H1654" i="34"/>
  <c r="H1763" i="34"/>
  <c r="H1851" i="34"/>
  <c r="H1917" i="34"/>
  <c r="H1360" i="34"/>
  <c r="H1413" i="34"/>
  <c r="H1522" i="34"/>
  <c r="H1566" i="34"/>
  <c r="H1675" i="34"/>
  <c r="H1819" i="34"/>
  <c r="H1887" i="34"/>
  <c r="H1921" i="34"/>
  <c r="H1989" i="34"/>
  <c r="H1350" i="34"/>
  <c r="H1357" i="34"/>
  <c r="H1494" i="34"/>
  <c r="H1501" i="34"/>
  <c r="H1515" i="34"/>
  <c r="H1531" i="34"/>
  <c r="H1569" i="34"/>
  <c r="H1590" i="34"/>
  <c r="H1597" i="34"/>
  <c r="H1689" i="34"/>
  <c r="H1888" i="34"/>
  <c r="H1937" i="34"/>
  <c r="H1951" i="34"/>
  <c r="H1431" i="34"/>
  <c r="H1461" i="34"/>
  <c r="H1503" i="34"/>
  <c r="H1581" i="34"/>
  <c r="H1697" i="34"/>
  <c r="H1811" i="34"/>
  <c r="H1434" i="34"/>
  <c r="H1653" i="34"/>
  <c r="H1380" i="34"/>
  <c r="H1551" i="34"/>
  <c r="H1348" i="34"/>
  <c r="H1533" i="34"/>
  <c r="H1866" i="34"/>
  <c r="H1787" i="34"/>
  <c r="H1457" i="34"/>
  <c r="H1688" i="34"/>
  <c r="H1831" i="34"/>
  <c r="H1883" i="34"/>
  <c r="H1785" i="34"/>
  <c r="H1906" i="34"/>
  <c r="H1605" i="34"/>
  <c r="H1788" i="34"/>
  <c r="H1485" i="34"/>
  <c r="H1720" i="34"/>
  <c r="H1719" i="34"/>
  <c r="H1725" i="34"/>
  <c r="H1499" i="34"/>
  <c r="H1913" i="34"/>
  <c r="H1843" i="34"/>
  <c r="H1288" i="34"/>
  <c r="H1827" i="34"/>
  <c r="H1620" i="34"/>
  <c r="H1436" i="34"/>
  <c r="H1793" i="34"/>
  <c r="H1502" i="34"/>
  <c r="H1532" i="34"/>
  <c r="H1538" i="34"/>
  <c r="H1550" i="34"/>
  <c r="H1556" i="34"/>
  <c r="H1562" i="34"/>
  <c r="H1583" i="34"/>
  <c r="H1628" i="34"/>
  <c r="H1634" i="34"/>
  <c r="H1652" i="34"/>
  <c r="H1658" i="34"/>
  <c r="H1728" i="34"/>
  <c r="H1767" i="34"/>
  <c r="H1782" i="34"/>
  <c r="H1792" i="34"/>
  <c r="H1795" i="34"/>
  <c r="H1804" i="34"/>
  <c r="H1842" i="34"/>
  <c r="H1864" i="34"/>
  <c r="H1872" i="34"/>
  <c r="H1905" i="34"/>
  <c r="H1914" i="34"/>
  <c r="H1946" i="34"/>
  <c r="H1956" i="34"/>
  <c r="H1962" i="34"/>
  <c r="H1980" i="34"/>
  <c r="H2000" i="34"/>
  <c r="H1275" i="34"/>
  <c r="H1279" i="34"/>
  <c r="H1397" i="34"/>
  <c r="H1560" i="34"/>
  <c r="H1576" i="34"/>
  <c r="H1591" i="34"/>
  <c r="H1365" i="34"/>
  <c r="H1491" i="34"/>
  <c r="H1498" i="34"/>
  <c r="H1510" i="34"/>
  <c r="H1564" i="34"/>
  <c r="H1621" i="34"/>
  <c r="H1656" i="34"/>
  <c r="H1705" i="34"/>
  <c r="H1910" i="34"/>
  <c r="H1938" i="34"/>
  <c r="H1977" i="34"/>
  <c r="H1473" i="34"/>
  <c r="H1633" i="34"/>
  <c r="H1639" i="34"/>
  <c r="H1651" i="34"/>
  <c r="H1659" i="34"/>
  <c r="H1685" i="34"/>
  <c r="H1408" i="34"/>
  <c r="H1490" i="34"/>
  <c r="H1553" i="34"/>
  <c r="H1593" i="34"/>
  <c r="H1603" i="34"/>
  <c r="H1614" i="34"/>
  <c r="H1766" i="34"/>
  <c r="H1867" i="34"/>
  <c r="H1942" i="34"/>
  <c r="H1609" i="34"/>
  <c r="H1635" i="34"/>
  <c r="H1663" i="34"/>
  <c r="H1759" i="34"/>
  <c r="H1845" i="34"/>
  <c r="H1931" i="34"/>
  <c r="H1999" i="34"/>
  <c r="H1422" i="34"/>
  <c r="H1517" i="34"/>
  <c r="H1555" i="34"/>
  <c r="H1642" i="34"/>
  <c r="H1678" i="34"/>
  <c r="H1878" i="34"/>
  <c r="H1895" i="34"/>
  <c r="H1943" i="34"/>
  <c r="H1435" i="34"/>
  <c r="H1387" i="34"/>
  <c r="H1425" i="34"/>
  <c r="H1710" i="34"/>
  <c r="H1758" i="34"/>
  <c r="H1841" i="34"/>
  <c r="H1713" i="34"/>
  <c r="H1599" i="34"/>
  <c r="H1707" i="34"/>
  <c r="H1455" i="34"/>
  <c r="H1803" i="34"/>
  <c r="H1454" i="34"/>
  <c r="H1729" i="34"/>
  <c r="H1856" i="34"/>
  <c r="H1475" i="34"/>
  <c r="H1726" i="34"/>
  <c r="H1869" i="34"/>
  <c r="H1282" i="34"/>
  <c r="H1958" i="34"/>
  <c r="H1715" i="34"/>
  <c r="H1409" i="34"/>
  <c r="H1366" i="34"/>
  <c r="H1608" i="34"/>
  <c r="H1641" i="34"/>
  <c r="H1665" i="34"/>
  <c r="H1817" i="34"/>
  <c r="H1835" i="34"/>
  <c r="H1899" i="34"/>
  <c r="H1983" i="34"/>
  <c r="H1993" i="34"/>
  <c r="H1448" i="34"/>
  <c r="H1406" i="34"/>
  <c r="H1438" i="34"/>
  <c r="H1497" i="34"/>
  <c r="H1521" i="34"/>
  <c r="H1563" i="34"/>
  <c r="H1612" i="34"/>
  <c r="H1662" i="34"/>
  <c r="H1582" i="34"/>
  <c r="H1615" i="34"/>
  <c r="H1657" i="34"/>
  <c r="H1625" i="34"/>
  <c r="H1909" i="34"/>
  <c r="H1671" i="34"/>
  <c r="H1748" i="34"/>
  <c r="H1451" i="34"/>
  <c r="H1343" i="34"/>
  <c r="H1395" i="34"/>
  <c r="H1386" i="34"/>
  <c r="H1735" i="34"/>
  <c r="H1329" i="34"/>
  <c r="H1790" i="34"/>
  <c r="H1861" i="34"/>
  <c r="H1372" i="34"/>
  <c r="H1389" i="34"/>
  <c r="H1430" i="34"/>
  <c r="H1452" i="34"/>
  <c r="H1362" i="34"/>
  <c r="H1467" i="34"/>
  <c r="H1474" i="34"/>
  <c r="H1489" i="34"/>
  <c r="H1495" i="34"/>
  <c r="H1584" i="34"/>
  <c r="H1361" i="34"/>
  <c r="H1429" i="34"/>
  <c r="H1594" i="34"/>
  <c r="H1932" i="34"/>
  <c r="H1358" i="34"/>
  <c r="H1369" i="34"/>
  <c r="H1384" i="34"/>
  <c r="H1588" i="34"/>
  <c r="H1624" i="34"/>
  <c r="H1752" i="34"/>
  <c r="H1791" i="34"/>
  <c r="H1799" i="34"/>
  <c r="H1998" i="34"/>
  <c r="H1476" i="34"/>
  <c r="H1525" i="34"/>
  <c r="H1585" i="34"/>
  <c r="H1648" i="34"/>
  <c r="H1853" i="34"/>
  <c r="H1776" i="34"/>
  <c r="H1768" i="34"/>
  <c r="H1750" i="34"/>
  <c r="H1460" i="34"/>
  <c r="H1709" i="34"/>
  <c r="H1783" i="34"/>
  <c r="H1527" i="34"/>
  <c r="H1251" i="34"/>
  <c r="X43" i="58" l="1"/>
  <c r="Z43" i="58" s="1"/>
  <c r="AA43" i="58"/>
  <c r="E21" i="32"/>
  <c r="H1265" i="34"/>
  <c r="H1259" i="34"/>
  <c r="H1263" i="34"/>
  <c r="E17" i="32"/>
  <c r="C14" i="35"/>
  <c r="D7" i="32"/>
  <c r="E7" i="32" s="1"/>
  <c r="H1256" i="34"/>
  <c r="H1258" i="34"/>
  <c r="H1257" i="34"/>
  <c r="C19" i="35"/>
  <c r="D11" i="32"/>
  <c r="C22" i="35"/>
  <c r="H1249" i="34"/>
  <c r="I19" i="16"/>
  <c r="I20" i="16"/>
  <c r="I35" i="16"/>
  <c r="E16" i="32"/>
  <c r="Q43" i="16"/>
  <c r="P43" i="16"/>
  <c r="R43" i="16" s="1"/>
  <c r="AB43" i="58" l="1"/>
  <c r="AC43" i="58"/>
  <c r="H244" i="34"/>
  <c r="H245" i="34"/>
  <c r="D12" i="32"/>
  <c r="D31" i="32" s="1"/>
  <c r="C4" i="35"/>
  <c r="C8" i="35"/>
  <c r="B10" i="16"/>
  <c r="B8" i="36" s="1"/>
  <c r="E11" i="32"/>
  <c r="H241" i="34"/>
  <c r="H1248" i="34"/>
  <c r="T43" i="16"/>
  <c r="S43" i="16"/>
  <c r="U43" i="16" s="1"/>
  <c r="H240" i="34"/>
  <c r="AE43" i="58" l="1"/>
  <c r="AD43" i="58"/>
  <c r="C9" i="35"/>
  <c r="E12" i="32"/>
  <c r="E31" i="32" s="1"/>
  <c r="W43" i="16"/>
  <c r="V43" i="16"/>
  <c r="AF43" i="58" l="1"/>
  <c r="AG43" i="58"/>
  <c r="Y43" i="16"/>
  <c r="X43" i="16"/>
  <c r="Z43" i="16" s="1"/>
  <c r="AI43" i="58" l="1"/>
  <c r="AH43" i="58"/>
  <c r="AB43" i="16"/>
  <c r="AA43" i="16"/>
  <c r="AC43" i="16" s="1"/>
  <c r="AJ43" i="58" l="1"/>
  <c r="AK43" i="58"/>
  <c r="AE43" i="16"/>
  <c r="AD43" i="16"/>
  <c r="AM43" i="58" l="1"/>
  <c r="AL43" i="58"/>
  <c r="AG43" i="16"/>
  <c r="AF43" i="16"/>
  <c r="AH43" i="16" s="1"/>
  <c r="AN43" i="58" l="1"/>
  <c r="AO43" i="58"/>
  <c r="AJ43" i="16"/>
  <c r="AI43" i="16"/>
  <c r="AK43" i="16" s="1"/>
  <c r="AQ43" i="58" l="1"/>
  <c r="AP43" i="58"/>
  <c r="AM43" i="16"/>
  <c r="AL43" i="16"/>
  <c r="AR43" i="58" l="1"/>
  <c r="AS43" i="58"/>
  <c r="AO43" i="16"/>
  <c r="AN43" i="16"/>
  <c r="AP43" i="16" s="1"/>
  <c r="AU43" i="58" l="1"/>
  <c r="AT43" i="58"/>
  <c r="AR43" i="16"/>
  <c r="AQ43" i="16"/>
  <c r="AS43" i="16" s="1"/>
  <c r="AV43" i="58" l="1"/>
  <c r="AW43" i="58"/>
  <c r="AU43" i="16"/>
  <c r="AT43" i="16"/>
  <c r="AY43" i="58" l="1"/>
  <c r="AX43" i="58"/>
  <c r="AW43" i="16"/>
  <c r="AV43" i="16"/>
  <c r="AX43" i="16" s="1"/>
  <c r="AZ43" i="58" l="1"/>
  <c r="BA43" i="58"/>
  <c r="AZ43" i="16"/>
  <c r="AY43" i="16"/>
  <c r="BA43" i="16" s="1"/>
  <c r="BC43" i="58" l="1"/>
  <c r="BB43" i="58"/>
  <c r="BC43" i="16"/>
  <c r="BB43" i="16"/>
  <c r="BD43" i="58" l="1"/>
  <c r="BE43" i="58"/>
  <c r="BE43" i="16"/>
  <c r="BD43" i="16"/>
  <c r="BF43" i="16" s="1"/>
  <c r="BG43" i="58" l="1"/>
  <c r="BF43" i="58"/>
  <c r="BH43" i="16"/>
  <c r="BG43" i="16"/>
  <c r="BI43" i="16" s="1"/>
  <c r="BH43" i="58" l="1"/>
  <c r="BI43" i="58"/>
  <c r="BK43" i="16"/>
  <c r="BJ43" i="16"/>
  <c r="BK43" i="58" l="1"/>
  <c r="BJ43" i="58"/>
  <c r="BM43" i="16"/>
  <c r="BL43" i="16"/>
  <c r="BN43" i="16" s="1"/>
  <c r="BL43" i="58" l="1"/>
  <c r="BM43" i="58"/>
  <c r="BP43" i="16"/>
  <c r="BO43" i="16"/>
  <c r="BQ43" i="16" s="1"/>
  <c r="BO43" i="58" l="1"/>
  <c r="BN43" i="58"/>
  <c r="BS43" i="16"/>
  <c r="BR43" i="16"/>
  <c r="BP43" i="58" l="1"/>
  <c r="BQ43" i="58"/>
  <c r="BU43" i="16"/>
  <c r="BT43" i="16"/>
  <c r="BV43" i="16" s="1"/>
  <c r="BS43" i="58" l="1"/>
  <c r="BR43" i="58"/>
  <c r="BX43" i="16"/>
  <c r="BW43" i="16"/>
  <c r="BY43" i="16" s="1"/>
  <c r="BT43" i="58" l="1"/>
  <c r="BU43" i="58"/>
  <c r="CA43" i="16"/>
  <c r="BZ43" i="16"/>
  <c r="BW43" i="58" l="1"/>
  <c r="BV43" i="58"/>
  <c r="CC43" i="16"/>
  <c r="CB43" i="16"/>
  <c r="CD43" i="16" s="1"/>
  <c r="BX43" i="58" l="1"/>
  <c r="BY43" i="58"/>
  <c r="CF43" i="16"/>
  <c r="CE43" i="16"/>
  <c r="CG43" i="16" s="1"/>
  <c r="CA43" i="58" l="1"/>
  <c r="BZ43" i="58"/>
  <c r="CI43" i="16"/>
  <c r="CH43" i="16"/>
  <c r="CB43" i="58" l="1"/>
  <c r="CC43" i="58"/>
  <c r="CK43" i="16"/>
  <c r="CJ43" i="16"/>
  <c r="CL43" i="16" s="1"/>
  <c r="CE43" i="58" l="1"/>
  <c r="CD43" i="58"/>
  <c r="CN43" i="16"/>
  <c r="CM43" i="16"/>
  <c r="CO43" i="16" s="1"/>
  <c r="CF43" i="58" l="1"/>
  <c r="CG43" i="58"/>
  <c r="CQ43" i="16"/>
  <c r="CP43" i="16"/>
  <c r="CI43" i="58" l="1"/>
  <c r="CH43" i="58"/>
  <c r="CS43" i="16"/>
  <c r="CR43" i="16"/>
  <c r="CT43" i="16" s="1"/>
  <c r="CJ43" i="58" l="1"/>
  <c r="CK43" i="58"/>
  <c r="CV43" i="16"/>
  <c r="CU43" i="16"/>
  <c r="CW43" i="16" s="1"/>
  <c r="CM43" i="58" l="1"/>
  <c r="CL43" i="58"/>
  <c r="CY43" i="16"/>
  <c r="CX43" i="16"/>
  <c r="CN43" i="58" l="1"/>
  <c r="CO43" i="58"/>
  <c r="DA43" i="16"/>
  <c r="CZ43" i="16"/>
  <c r="DB43" i="16" s="1"/>
  <c r="CQ43" i="58" l="1"/>
  <c r="CP43" i="58"/>
  <c r="DD43" i="16"/>
  <c r="DC43" i="16"/>
  <c r="DE43" i="16" s="1"/>
  <c r="CR43" i="58" l="1"/>
  <c r="CS43" i="58"/>
  <c r="DG43" i="16"/>
  <c r="DF43" i="16"/>
  <c r="CU43" i="58" l="1"/>
  <c r="CT43" i="58"/>
  <c r="DI43" i="16"/>
  <c r="DH43" i="16"/>
  <c r="DJ43" i="16" s="1"/>
  <c r="CV43" i="58" l="1"/>
  <c r="CW43" i="58"/>
  <c r="DL43" i="16"/>
  <c r="DK43" i="16"/>
  <c r="DM43" i="16" s="1"/>
  <c r="CY43" i="58" l="1"/>
  <c r="CX43" i="58"/>
  <c r="DO43" i="16"/>
  <c r="DN43" i="16"/>
  <c r="CZ43" i="58" l="1"/>
  <c r="DA43" i="58"/>
  <c r="DQ43" i="16"/>
  <c r="DP43" i="16"/>
  <c r="DR43" i="16" s="1"/>
  <c r="DC43" i="58" l="1"/>
  <c r="DB43" i="58"/>
  <c r="DT43" i="16"/>
  <c r="DS43" i="16"/>
  <c r="DU43" i="16" s="1"/>
  <c r="DD43" i="58" l="1"/>
  <c r="DE43" i="58"/>
  <c r="DW43" i="16"/>
  <c r="DV43" i="16"/>
  <c r="DG43" i="58" l="1"/>
  <c r="DF43" i="58"/>
  <c r="DY43" i="16"/>
  <c r="DX43" i="16"/>
  <c r="DZ43" i="16" s="1"/>
  <c r="DH43" i="58" l="1"/>
  <c r="DI43" i="58"/>
  <c r="EB43" i="16"/>
  <c r="EA43" i="16"/>
  <c r="EC43" i="16" s="1"/>
  <c r="DK43" i="58" l="1"/>
  <c r="DJ43" i="58"/>
  <c r="EE43" i="16"/>
  <c r="ED43" i="16"/>
  <c r="DL43" i="58" l="1"/>
  <c r="DM43" i="58"/>
  <c r="EG43" i="16"/>
  <c r="EF43" i="16"/>
  <c r="EH43" i="16" s="1"/>
  <c r="DO43" i="58" l="1"/>
  <c r="DN43" i="58"/>
  <c r="EJ43" i="16"/>
  <c r="EI43" i="16"/>
  <c r="EK43" i="16" s="1"/>
  <c r="DP43" i="58" l="1"/>
  <c r="DQ43" i="58"/>
  <c r="EM43" i="16"/>
  <c r="EL43" i="16"/>
  <c r="DS43" i="58" l="1"/>
  <c r="DR43" i="58"/>
  <c r="EO43" i="16"/>
  <c r="EN43" i="16"/>
  <c r="EP43" i="16" s="1"/>
  <c r="DT43" i="58" l="1"/>
  <c r="DU43" i="58"/>
  <c r="ER43" i="16"/>
  <c r="EQ43" i="16"/>
  <c r="DW43" i="58" l="1"/>
  <c r="DV43" i="58"/>
  <c r="ET43" i="16"/>
  <c r="ES43" i="16"/>
  <c r="EU43" i="16" s="1"/>
  <c r="DX43" i="58" l="1"/>
  <c r="DY43" i="58"/>
  <c r="EW43" i="16"/>
  <c r="EV43" i="16"/>
  <c r="EA43" i="58" l="1"/>
  <c r="DZ43" i="58"/>
  <c r="EB43" i="58" s="1"/>
  <c r="EY43" i="16"/>
  <c r="EX43" i="16"/>
  <c r="ED43" i="58" l="1"/>
  <c r="EC43" i="58"/>
  <c r="FA43" i="16"/>
  <c r="EZ43" i="16"/>
  <c r="FB43" i="16" s="1"/>
  <c r="EE43" i="58" l="1"/>
  <c r="EF43" i="58"/>
  <c r="FD43" i="16"/>
  <c r="FC43" i="16"/>
  <c r="EH43" i="58" l="1"/>
  <c r="EG43" i="58"/>
  <c r="FF43" i="16"/>
  <c r="FE43" i="16"/>
  <c r="FG43" i="16" s="1"/>
  <c r="EI43" i="58" l="1"/>
  <c r="EJ43" i="58"/>
  <c r="FI43" i="16"/>
  <c r="FH43" i="16"/>
  <c r="FJ43" i="16" s="1"/>
  <c r="EL43" i="58" l="1"/>
  <c r="EK43" i="58"/>
  <c r="FL43" i="16"/>
  <c r="FK43" i="16"/>
  <c r="EM43" i="58" l="1"/>
  <c r="EN43" i="58"/>
  <c r="FN43" i="16"/>
  <c r="FM43" i="16"/>
  <c r="FO43" i="16" s="1"/>
  <c r="EP43" i="58" l="1"/>
  <c r="EO43" i="58"/>
  <c r="FQ43" i="16"/>
  <c r="FP43" i="16"/>
  <c r="FR43" i="16" s="1"/>
  <c r="EQ43" i="58" l="1"/>
  <c r="ER43" i="58"/>
  <c r="FT43" i="16"/>
  <c r="FS43" i="16"/>
  <c r="ET43" i="58" l="1"/>
  <c r="ES43" i="58"/>
  <c r="FV43" i="16"/>
  <c r="FU43" i="16"/>
  <c r="FW43" i="16" s="1"/>
  <c r="EU43" i="58" l="1"/>
  <c r="EV43" i="58"/>
  <c r="FY43" i="16"/>
  <c r="FX43" i="16"/>
  <c r="FZ43" i="16" s="1"/>
  <c r="EX43" i="58" l="1"/>
  <c r="EW43" i="58"/>
  <c r="GB43" i="16"/>
  <c r="GA43" i="16"/>
  <c r="EY43" i="58" l="1"/>
  <c r="EZ43" i="58"/>
  <c r="GD43" i="16"/>
  <c r="GC43" i="16"/>
  <c r="GE43" i="16" s="1"/>
  <c r="FB43" i="58" l="1"/>
  <c r="FA43" i="58"/>
  <c r="GG43" i="16"/>
  <c r="GF43" i="16"/>
  <c r="GH43" i="16" s="1"/>
  <c r="FD43" i="58" l="1"/>
  <c r="FC43" i="58"/>
  <c r="GJ43" i="16"/>
  <c r="GI43" i="16"/>
  <c r="FF43" i="58" l="1"/>
  <c r="FE43" i="58"/>
  <c r="GL43" i="16"/>
  <c r="GK43" i="16"/>
  <c r="GM43" i="16" s="1"/>
  <c r="FH43" i="58" l="1"/>
  <c r="FG43" i="58"/>
  <c r="GO43" i="16"/>
  <c r="GN43" i="16"/>
  <c r="GP43" i="16" s="1"/>
  <c r="FJ43" i="58" l="1"/>
  <c r="FI43" i="58"/>
  <c r="GR43" i="16"/>
  <c r="GQ43" i="16"/>
  <c r="FL43" i="58" l="1"/>
  <c r="FK43" i="58"/>
  <c r="GT43" i="16"/>
  <c r="GS43" i="16"/>
  <c r="GU43" i="16" s="1"/>
  <c r="FN43" i="58" l="1"/>
  <c r="FM43" i="58"/>
  <c r="GW43" i="16"/>
  <c r="GV43" i="16"/>
  <c r="GX43" i="16" s="1"/>
  <c r="FP43" i="58" l="1"/>
  <c r="FO43" i="58"/>
  <c r="GZ43" i="16"/>
  <c r="GY43" i="16"/>
  <c r="FR43" i="58" l="1"/>
  <c r="FQ43" i="58"/>
  <c r="HB43" i="16"/>
  <c r="HA43" i="16"/>
  <c r="HC43" i="16" s="1"/>
  <c r="FT43" i="58" l="1"/>
  <c r="FS43" i="58"/>
  <c r="HE43" i="16"/>
  <c r="HD43" i="16"/>
  <c r="HF43" i="16" s="1"/>
  <c r="FV43" i="58" l="1"/>
  <c r="FU43" i="58"/>
  <c r="HH43" i="16"/>
  <c r="HG43" i="16"/>
  <c r="FX43" i="58" l="1"/>
  <c r="FW43" i="58"/>
  <c r="HJ43" i="16"/>
  <c r="HI43" i="16"/>
  <c r="HK43" i="16" s="1"/>
  <c r="FZ43" i="58" l="1"/>
  <c r="FY43" i="58"/>
  <c r="HM43" i="16"/>
  <c r="HL43" i="16"/>
  <c r="HN43" i="16" s="1"/>
  <c r="GB43" i="58" l="1"/>
  <c r="GA43" i="58"/>
  <c r="HP43" i="16"/>
  <c r="HO43" i="16"/>
  <c r="GD43" i="58" l="1"/>
  <c r="GC43" i="58"/>
  <c r="HR43" i="16"/>
  <c r="HQ43" i="16"/>
  <c r="HS43" i="16" s="1"/>
  <c r="GF43" i="58" l="1"/>
  <c r="GE43" i="58"/>
  <c r="HU43" i="16"/>
  <c r="HT43" i="16"/>
  <c r="HV43" i="16" s="1"/>
  <c r="GH43" i="58" l="1"/>
  <c r="GG43" i="58"/>
  <c r="HX43" i="16"/>
  <c r="HW43" i="16"/>
  <c r="GJ43" i="58" l="1"/>
  <c r="GI43" i="58"/>
  <c r="HZ43" i="16"/>
  <c r="HY43" i="16"/>
  <c r="IA43" i="16" s="1"/>
  <c r="GL43" i="58" l="1"/>
  <c r="GK43" i="58"/>
  <c r="IC43" i="16"/>
  <c r="IB43" i="16"/>
  <c r="ID43" i="16" s="1"/>
  <c r="GN43" i="58" l="1"/>
  <c r="GM43" i="58"/>
  <c r="IF43" i="16"/>
  <c r="IE43" i="16"/>
  <c r="GP43" i="58" l="1"/>
  <c r="GO43" i="58"/>
  <c r="IH43" i="16"/>
  <c r="IG43" i="16"/>
  <c r="II43" i="16" s="1"/>
  <c r="GR43" i="58" l="1"/>
  <c r="GQ43" i="58"/>
  <c r="IK43" i="16"/>
  <c r="IJ43" i="16"/>
  <c r="IL43" i="16" s="1"/>
  <c r="GT43" i="58" l="1"/>
  <c r="GS43" i="58"/>
  <c r="IN43" i="16"/>
  <c r="IM43" i="16"/>
  <c r="GV43" i="58" l="1"/>
  <c r="GU43" i="58"/>
  <c r="IP43" i="16"/>
  <c r="IO43" i="16"/>
  <c r="IQ43" i="16" s="1"/>
  <c r="GX43" i="58" l="1"/>
  <c r="GW43" i="58"/>
  <c r="IS43" i="16"/>
  <c r="IR43" i="16"/>
  <c r="IT43" i="16" s="1"/>
  <c r="GZ43" i="58" l="1"/>
  <c r="GY43" i="58"/>
  <c r="IV43" i="16"/>
  <c r="IU43" i="16"/>
  <c r="HB43" i="58" l="1"/>
  <c r="HA43" i="58"/>
  <c r="IX43" i="16"/>
  <c r="IW43" i="16"/>
  <c r="IY43" i="16" s="1"/>
  <c r="HD43" i="58" l="1"/>
  <c r="HC43" i="58"/>
  <c r="JA43" i="16"/>
  <c r="IZ43" i="16"/>
  <c r="JB43" i="16" s="1"/>
  <c r="HF43" i="58" l="1"/>
  <c r="HE43" i="58"/>
  <c r="JD43" i="16"/>
  <c r="JC43" i="16"/>
  <c r="HH43" i="58" l="1"/>
  <c r="HG43" i="58"/>
  <c r="JF43" i="16"/>
  <c r="JE43" i="16"/>
  <c r="JG43" i="16" s="1"/>
  <c r="HJ43" i="58" l="1"/>
  <c r="HI43" i="58"/>
  <c r="JI43" i="16"/>
  <c r="JH43" i="16"/>
  <c r="JJ43" i="16" s="1"/>
  <c r="HL43" i="58" l="1"/>
  <c r="HK43" i="58"/>
  <c r="JL43" i="16"/>
  <c r="JK43" i="16"/>
  <c r="HN43" i="58" l="1"/>
  <c r="HM43" i="58"/>
  <c r="JN43" i="16"/>
  <c r="JM43" i="16"/>
  <c r="JO43" i="16" s="1"/>
  <c r="HP43" i="58" l="1"/>
  <c r="HO43" i="58"/>
  <c r="JQ43" i="16"/>
  <c r="JP43" i="16"/>
  <c r="JR43" i="16" s="1"/>
  <c r="HR43" i="58" l="1"/>
  <c r="HQ43" i="58"/>
  <c r="JT43" i="16"/>
  <c r="JS43" i="16"/>
  <c r="HT43" i="58" l="1"/>
  <c r="HS43" i="58"/>
  <c r="JV43" i="16"/>
  <c r="JU43" i="16"/>
  <c r="JW43" i="16" s="1"/>
  <c r="HV43" i="58" l="1"/>
  <c r="HU43" i="58"/>
  <c r="JY43" i="16"/>
  <c r="JX43" i="16"/>
  <c r="JZ43" i="16" s="1"/>
  <c r="HX43" i="58" l="1"/>
  <c r="HW43" i="58"/>
  <c r="KB43" i="16"/>
  <c r="KA43" i="16"/>
  <c r="HZ43" i="58" l="1"/>
  <c r="HY43" i="58"/>
  <c r="KD43" i="16"/>
  <c r="KC43" i="16"/>
  <c r="KE43" i="16" s="1"/>
  <c r="IB43" i="58" l="1"/>
  <c r="IA43" i="58"/>
  <c r="KG43" i="16"/>
  <c r="KF43" i="16"/>
  <c r="KH43" i="16" s="1"/>
  <c r="ID43" i="58" l="1"/>
  <c r="IC43" i="58"/>
  <c r="KJ43" i="16"/>
  <c r="KI43" i="16"/>
  <c r="IF43" i="58" l="1"/>
  <c r="IE43" i="58"/>
  <c r="KL43" i="16"/>
  <c r="KK43" i="16"/>
  <c r="KM43" i="16" s="1"/>
  <c r="IH43" i="58" l="1"/>
  <c r="IG43" i="58"/>
  <c r="KO43" i="16"/>
  <c r="KN43" i="16"/>
  <c r="KP43" i="16" s="1"/>
  <c r="IJ43" i="58" l="1"/>
  <c r="II43" i="58"/>
  <c r="KR43" i="16"/>
  <c r="KQ43" i="16"/>
  <c r="IL43" i="58" l="1"/>
  <c r="IK43" i="58"/>
  <c r="KT43" i="16"/>
  <c r="KS43" i="16"/>
  <c r="KU43" i="16" s="1"/>
  <c r="IN43" i="58" l="1"/>
  <c r="IM43" i="58"/>
  <c r="KW43" i="16"/>
  <c r="KV43" i="16"/>
  <c r="KX43" i="16" s="1"/>
  <c r="IP43" i="58" l="1"/>
  <c r="IO43" i="58"/>
  <c r="KZ43" i="16"/>
  <c r="KY43" i="16"/>
  <c r="IR43" i="58" l="1"/>
  <c r="IQ43" i="58"/>
  <c r="LB43" i="16"/>
  <c r="LA43" i="16"/>
  <c r="LC43" i="16" s="1"/>
  <c r="IT43" i="58" l="1"/>
  <c r="IS43" i="58"/>
  <c r="LE43" i="16"/>
  <c r="LD43" i="16"/>
  <c r="LF43" i="16" s="1"/>
  <c r="IV43" i="58" l="1"/>
  <c r="IU43" i="58"/>
  <c r="LH43" i="16"/>
  <c r="LG43" i="16"/>
  <c r="IX43" i="58" l="1"/>
  <c r="IW43" i="58"/>
  <c r="LJ43" i="16"/>
  <c r="LI43" i="16"/>
  <c r="LK43" i="16" s="1"/>
  <c r="IZ43" i="58" l="1"/>
  <c r="IY43" i="58"/>
  <c r="LM43" i="16"/>
  <c r="LL43" i="16"/>
  <c r="LN43" i="16" s="1"/>
  <c r="JB43" i="58" l="1"/>
  <c r="JA43" i="58"/>
  <c r="LP43" i="16"/>
  <c r="LO43" i="16"/>
  <c r="JD43" i="58" l="1"/>
  <c r="JC43" i="58"/>
  <c r="LR43" i="16"/>
  <c r="LQ43" i="16"/>
  <c r="LS43" i="16" s="1"/>
  <c r="JF43" i="58" l="1"/>
  <c r="JE43" i="58"/>
  <c r="LU43" i="16"/>
  <c r="LT43" i="16"/>
  <c r="LV43" i="16" s="1"/>
  <c r="JH43" i="58" l="1"/>
  <c r="JG43" i="58"/>
  <c r="LX43" i="16"/>
  <c r="LW43" i="16"/>
  <c r="JJ43" i="58" l="1"/>
  <c r="JI43" i="58"/>
  <c r="LZ43" i="16"/>
  <c r="LY43" i="16"/>
  <c r="MA43" i="16" s="1"/>
  <c r="JL43" i="58" l="1"/>
  <c r="JK43" i="58"/>
  <c r="MC43" i="16"/>
  <c r="MB43" i="16"/>
  <c r="MD43" i="16" s="1"/>
  <c r="JN43" i="58" l="1"/>
  <c r="JM43" i="58"/>
  <c r="MF43" i="16"/>
  <c r="MH43" i="16" s="1"/>
  <c r="ME43" i="16"/>
  <c r="JP43" i="58" l="1"/>
  <c r="JO43" i="58"/>
  <c r="MJ43" i="16"/>
  <c r="MG43" i="16"/>
  <c r="MI43" i="16" s="1"/>
  <c r="JR43" i="58" l="1"/>
  <c r="JQ43" i="58"/>
  <c r="MK43" i="16"/>
  <c r="ML43" i="16"/>
  <c r="MN43" i="16" s="1"/>
  <c r="JT43" i="58" l="1"/>
  <c r="JS43" i="58"/>
  <c r="MP43" i="16"/>
  <c r="MM43" i="16"/>
  <c r="JV43" i="58" l="1"/>
  <c r="JU43" i="58"/>
  <c r="MR43" i="16"/>
  <c r="MO43" i="16"/>
  <c r="MQ43" i="16" s="1"/>
  <c r="JX43" i="58" l="1"/>
  <c r="JW43" i="58"/>
  <c r="MS43" i="16"/>
  <c r="MT43" i="16"/>
  <c r="JZ43" i="58" l="1"/>
  <c r="JY43" i="58"/>
  <c r="MU43" i="16"/>
  <c r="MV43" i="16"/>
  <c r="MX43" i="16" s="1"/>
  <c r="KB43" i="58" l="1"/>
  <c r="KA43" i="58"/>
  <c r="MZ43" i="16"/>
  <c r="MW43" i="16"/>
  <c r="MY43" i="16" s="1"/>
  <c r="KD43" i="58" l="1"/>
  <c r="KC43" i="58"/>
  <c r="NA43" i="16"/>
  <c r="NB43" i="16"/>
  <c r="KF43" i="58" l="1"/>
  <c r="KE43" i="58"/>
  <c r="NC43" i="16"/>
  <c r="ND43" i="16"/>
  <c r="NF43" i="16" s="1"/>
  <c r="KH43" i="58" l="1"/>
  <c r="KG43" i="58"/>
  <c r="NH43" i="16"/>
  <c r="NE43" i="16"/>
  <c r="NG43" i="16" s="1"/>
  <c r="KJ43" i="58" l="1"/>
  <c r="KI43" i="58"/>
  <c r="NI43" i="16"/>
  <c r="NJ43" i="16"/>
  <c r="KL43" i="58" l="1"/>
  <c r="KK43" i="58"/>
  <c r="NK43" i="16"/>
  <c r="NL43" i="16"/>
  <c r="NN43" i="16" s="1"/>
  <c r="KN43" i="58" l="1"/>
  <c r="KM43" i="58"/>
  <c r="NP43" i="16"/>
  <c r="NM43" i="16"/>
  <c r="NO43" i="16" s="1"/>
  <c r="KP43" i="58" l="1"/>
  <c r="KO43" i="58"/>
  <c r="NQ43" i="16"/>
  <c r="NR43" i="16"/>
  <c r="KR43" i="58" l="1"/>
  <c r="KQ43" i="58"/>
  <c r="NS43" i="16"/>
  <c r="NT43" i="16"/>
  <c r="NV43" i="16" s="1"/>
  <c r="KT43" i="58" l="1"/>
  <c r="KS43" i="58"/>
  <c r="NX43" i="16"/>
  <c r="NU43" i="16"/>
  <c r="NW43" i="16" s="1"/>
  <c r="KV43" i="58" l="1"/>
  <c r="KU43" i="58"/>
  <c r="NY43" i="16"/>
  <c r="NZ43" i="16"/>
  <c r="KX43" i="58" l="1"/>
  <c r="KW43" i="58"/>
  <c r="OA43" i="16"/>
  <c r="OB43" i="16"/>
  <c r="OD43" i="16" s="1"/>
  <c r="KZ43" i="58" l="1"/>
  <c r="LB43" i="58" s="1"/>
  <c r="KY43" i="58"/>
  <c r="OF43" i="16"/>
  <c r="OC43" i="16"/>
  <c r="OE43" i="16" s="1"/>
  <c r="LD43" i="58" l="1"/>
  <c r="LA43" i="58"/>
  <c r="OG43" i="16"/>
  <c r="OH43" i="16"/>
  <c r="LC43" i="58" l="1"/>
  <c r="LF43" i="58"/>
  <c r="OI43" i="16"/>
  <c r="OJ43" i="16"/>
  <c r="OL43" i="16" s="1"/>
  <c r="LH43" i="58" l="1"/>
  <c r="LE43" i="58"/>
  <c r="ON43" i="16"/>
  <c r="OK43" i="16"/>
  <c r="OM43" i="16" s="1"/>
  <c r="LG43" i="58" l="1"/>
  <c r="LJ43" i="58"/>
  <c r="OO43" i="16"/>
  <c r="OP43" i="16"/>
  <c r="LL43" i="58" l="1"/>
  <c r="LI43" i="58"/>
  <c r="OQ43" i="16"/>
  <c r="OR43" i="16"/>
  <c r="OT43" i="16" s="1"/>
  <c r="LK43" i="58" l="1"/>
  <c r="LN43" i="58"/>
  <c r="OV43" i="16"/>
  <c r="OS43" i="16"/>
  <c r="OU43" i="16" s="1"/>
  <c r="LP43" i="58" l="1"/>
  <c r="LM43" i="58"/>
  <c r="OW43" i="16"/>
  <c r="OX43" i="16"/>
  <c r="LO43" i="58" l="1"/>
  <c r="LR43" i="58"/>
  <c r="OY43" i="16"/>
  <c r="OZ43" i="16"/>
  <c r="PB43" i="16" s="1"/>
  <c r="LT43" i="58" l="1"/>
  <c r="LQ43" i="58"/>
  <c r="PD43" i="16"/>
  <c r="PA43" i="16"/>
  <c r="PC43" i="16" s="1"/>
  <c r="LS43" i="58" l="1"/>
  <c r="LV43" i="58"/>
  <c r="PE43" i="16"/>
  <c r="PF43" i="16"/>
  <c r="LX43" i="58" l="1"/>
  <c r="LU43" i="58"/>
  <c r="PG43" i="16"/>
  <c r="PH43" i="16"/>
  <c r="PJ43" i="16" s="1"/>
  <c r="LW43" i="58" l="1"/>
  <c r="LZ43" i="58"/>
  <c r="PL43" i="16"/>
  <c r="PI43" i="16"/>
  <c r="PK43" i="16" s="1"/>
  <c r="MB43" i="58" l="1"/>
  <c r="LY43" i="58"/>
  <c r="PM43" i="16"/>
  <c r="PN43" i="16"/>
  <c r="MA43" i="58" l="1"/>
  <c r="MD43" i="58"/>
  <c r="PO43" i="16"/>
  <c r="PP43" i="16"/>
  <c r="PR43" i="16" s="1"/>
  <c r="MF43" i="58" l="1"/>
  <c r="MC43" i="58"/>
  <c r="PT43" i="16"/>
  <c r="PQ43" i="16"/>
  <c r="PS43" i="16" s="1"/>
  <c r="ME43" i="58" l="1"/>
  <c r="MH43" i="58"/>
  <c r="PU43" i="16"/>
  <c r="PV43" i="16"/>
  <c r="MJ43" i="58" l="1"/>
  <c r="MG43" i="58"/>
  <c r="PW43" i="16"/>
  <c r="PX43" i="16"/>
  <c r="PZ43" i="16" s="1"/>
  <c r="MI43" i="58" l="1"/>
  <c r="ML43" i="58"/>
  <c r="QB43" i="16"/>
  <c r="PY43" i="16"/>
  <c r="QA43" i="16" s="1"/>
  <c r="MN43" i="58" l="1"/>
  <c r="MK43" i="58"/>
  <c r="QC43" i="16"/>
  <c r="QD43" i="16"/>
  <c r="MM43" i="58" l="1"/>
  <c r="MP43" i="58"/>
  <c r="QE43" i="16"/>
  <c r="QF43" i="16"/>
  <c r="QH43" i="16" s="1"/>
  <c r="MR43" i="58" l="1"/>
  <c r="MO43" i="58"/>
  <c r="QJ43" i="16"/>
  <c r="QG43" i="16"/>
  <c r="QI43" i="16" s="1"/>
  <c r="MQ43" i="58" l="1"/>
  <c r="MT43" i="58"/>
  <c r="QK43" i="16"/>
  <c r="QL43" i="16"/>
  <c r="MV43" i="58" l="1"/>
  <c r="MS43" i="58"/>
  <c r="QM43" i="16"/>
  <c r="QN43" i="16"/>
  <c r="QP43" i="16" s="1"/>
  <c r="MU43" i="58" l="1"/>
  <c r="MX43" i="58"/>
  <c r="QR43" i="16"/>
  <c r="QO43" i="16"/>
  <c r="QQ43" i="16" s="1"/>
  <c r="MZ43" i="58" l="1"/>
  <c r="MW43" i="58"/>
  <c r="QS43" i="16"/>
  <c r="QT43" i="16"/>
  <c r="MY43" i="58" l="1"/>
  <c r="NB43" i="58"/>
  <c r="QU43" i="16"/>
  <c r="QW43" i="16" s="1"/>
  <c r="QV43" i="16"/>
  <c r="ND43" i="58" l="1"/>
  <c r="NA43" i="58"/>
  <c r="QX43" i="16"/>
  <c r="QY43" i="16"/>
  <c r="NC43" i="58" l="1"/>
  <c r="NF43" i="58"/>
  <c r="QZ43" i="16"/>
  <c r="RA43" i="16"/>
  <c r="RC43" i="16" s="1"/>
  <c r="NH43" i="58" l="1"/>
  <c r="NE43" i="58"/>
  <c r="RE43" i="16"/>
  <c r="RB43" i="16"/>
  <c r="RD43" i="16" s="1"/>
  <c r="NG43" i="58" l="1"/>
  <c r="NJ43" i="58"/>
  <c r="RF43" i="16"/>
  <c r="RG43" i="16"/>
  <c r="NL43" i="58" l="1"/>
  <c r="NI43" i="58"/>
  <c r="RH43" i="16"/>
  <c r="RI43" i="16"/>
  <c r="RK43" i="16" s="1"/>
  <c r="NK43" i="58" l="1"/>
  <c r="NN43" i="58"/>
  <c r="RM43" i="16"/>
  <c r="RJ43" i="16"/>
  <c r="RL43" i="16" s="1"/>
  <c r="NP43" i="58" l="1"/>
  <c r="NM43" i="58"/>
  <c r="RN43" i="16"/>
  <c r="RO43" i="16"/>
  <c r="NO43" i="58" l="1"/>
  <c r="NR43" i="58"/>
  <c r="RP43" i="16"/>
  <c r="RQ43" i="16"/>
  <c r="RS43" i="16" s="1"/>
  <c r="NT43" i="58" l="1"/>
  <c r="NQ43" i="58"/>
  <c r="RU43" i="16"/>
  <c r="RR43" i="16"/>
  <c r="RT43" i="16" s="1"/>
  <c r="NS43" i="58" l="1"/>
  <c r="NV43" i="58"/>
  <c r="RV43" i="16"/>
  <c r="RW43" i="16"/>
  <c r="NX43" i="58" l="1"/>
  <c r="NU43" i="58"/>
  <c r="RX43" i="16"/>
  <c r="RY43" i="16"/>
  <c r="SA43" i="16" s="1"/>
  <c r="NW43" i="58" l="1"/>
  <c r="NZ43" i="58"/>
  <c r="SC43" i="16"/>
  <c r="RZ43" i="16"/>
  <c r="SB43" i="16" s="1"/>
  <c r="OB43" i="58" l="1"/>
  <c r="NY43" i="58"/>
  <c r="SD43" i="16"/>
  <c r="SE43" i="16"/>
  <c r="OA43" i="58" l="1"/>
  <c r="OD43" i="58"/>
  <c r="SF43" i="16"/>
  <c r="SG43" i="16"/>
  <c r="SI43" i="16" s="1"/>
  <c r="OF43" i="58" l="1"/>
  <c r="OC43" i="58"/>
  <c r="SK43" i="16"/>
  <c r="SH43" i="16"/>
  <c r="SJ43" i="16" s="1"/>
  <c r="OE43" i="58" l="1"/>
  <c r="OH43" i="58"/>
  <c r="SL43" i="16"/>
  <c r="SM43" i="16"/>
  <c r="OJ43" i="58" l="1"/>
  <c r="OG43" i="58"/>
  <c r="SN43" i="16"/>
  <c r="SO43" i="16"/>
  <c r="SQ43" i="16" s="1"/>
  <c r="OI43" i="58" l="1"/>
  <c r="OL43" i="58"/>
  <c r="SS43" i="16"/>
  <c r="SP43" i="16"/>
  <c r="SR43" i="16" s="1"/>
  <c r="ON43" i="58" l="1"/>
  <c r="OK43" i="58"/>
  <c r="ST43" i="16"/>
  <c r="SU43" i="16"/>
  <c r="OM43" i="58" l="1"/>
  <c r="OP43" i="58"/>
  <c r="SV43" i="16"/>
  <c r="SW43" i="16"/>
  <c r="SY43" i="16" s="1"/>
  <c r="OR43" i="58" l="1"/>
  <c r="OO43" i="58"/>
  <c r="TA43" i="16"/>
  <c r="SX43" i="16"/>
  <c r="SZ43" i="16" s="1"/>
  <c r="OQ43" i="58" l="1"/>
  <c r="OT43" i="58"/>
  <c r="TB43" i="16"/>
  <c r="TC43" i="16"/>
  <c r="OV43" i="58" l="1"/>
  <c r="OS43" i="58"/>
  <c r="TD43" i="16"/>
  <c r="TE43" i="16"/>
  <c r="TG43" i="16" s="1"/>
  <c r="OU43" i="58" l="1"/>
  <c r="OX43" i="58"/>
  <c r="TI43" i="16"/>
  <c r="TF43" i="16"/>
  <c r="TH43" i="16" s="1"/>
  <c r="OZ43" i="58" l="1"/>
  <c r="OW43" i="58"/>
  <c r="TJ43" i="16"/>
  <c r="TK43" i="16"/>
  <c r="OY43" i="58" l="1"/>
  <c r="PB43" i="58"/>
  <c r="TL43" i="16"/>
  <c r="TM43" i="16"/>
  <c r="TO43" i="16" s="1"/>
  <c r="PD43" i="58" l="1"/>
  <c r="PA43" i="58"/>
  <c r="TQ43" i="16"/>
  <c r="TN43" i="16"/>
  <c r="TP43" i="16" s="1"/>
  <c r="PC43" i="58" l="1"/>
  <c r="PF43" i="58"/>
  <c r="TR43" i="16"/>
  <c r="TS43" i="16"/>
  <c r="PH43" i="58" l="1"/>
  <c r="PE43" i="58"/>
  <c r="TT43" i="16"/>
  <c r="TU43" i="16"/>
  <c r="TW43" i="16" s="1"/>
  <c r="PG43" i="58" l="1"/>
  <c r="PJ43" i="58"/>
  <c r="TY43" i="16"/>
  <c r="TV43" i="16"/>
  <c r="TX43" i="16" s="1"/>
  <c r="PL43" i="58" l="1"/>
  <c r="PI43" i="58"/>
  <c r="TZ43" i="16"/>
  <c r="UA43" i="16"/>
  <c r="PK43" i="58" l="1"/>
  <c r="PN43" i="58"/>
  <c r="UC43" i="16"/>
  <c r="UB43" i="16"/>
  <c r="PP43" i="58" l="1"/>
  <c r="PM43" i="58"/>
  <c r="UE43" i="16"/>
  <c r="UD43" i="16"/>
  <c r="UF43" i="16" s="1"/>
  <c r="PO43" i="58" l="1"/>
  <c r="PR43" i="58"/>
  <c r="UH43" i="16"/>
  <c r="UG43" i="16"/>
  <c r="PT43" i="58" l="1"/>
  <c r="PQ43" i="58"/>
  <c r="UJ43" i="16"/>
  <c r="UI43" i="16"/>
  <c r="UK43" i="16" s="1"/>
  <c r="PS43" i="58" l="1"/>
  <c r="PV43" i="58"/>
  <c r="UM43" i="16"/>
  <c r="UL43" i="16"/>
  <c r="PX43" i="58" l="1"/>
  <c r="PU43" i="58"/>
  <c r="UO43" i="16"/>
  <c r="UN43" i="16"/>
  <c r="UP43" i="16" s="1"/>
  <c r="PW43" i="58" l="1"/>
  <c r="PZ43" i="58"/>
  <c r="UR43" i="16"/>
  <c r="UQ43" i="16"/>
  <c r="US43" i="16" s="1"/>
  <c r="QB43" i="58" l="1"/>
  <c r="PY43" i="58"/>
  <c r="UU43" i="16"/>
  <c r="UT43" i="16"/>
  <c r="QA43" i="58" l="1"/>
  <c r="QD43" i="58"/>
  <c r="UW43" i="16"/>
  <c r="UV43" i="16"/>
  <c r="UX43" i="16" s="1"/>
  <c r="QF43" i="58" l="1"/>
  <c r="QC43" i="58"/>
  <c r="UZ43" i="16"/>
  <c r="UY43" i="16"/>
  <c r="VA43" i="16" s="1"/>
  <c r="QE43" i="58" l="1"/>
  <c r="QH43" i="58"/>
  <c r="VC43" i="16"/>
  <c r="VB43" i="16"/>
  <c r="QJ43" i="58" l="1"/>
  <c r="QG43" i="58"/>
  <c r="VE43" i="16"/>
  <c r="VD43" i="16"/>
  <c r="VF43" i="16" s="1"/>
  <c r="QI43" i="58" l="1"/>
  <c r="QL43" i="58"/>
  <c r="VH43" i="16"/>
  <c r="VG43" i="16"/>
  <c r="VI43" i="16" s="1"/>
  <c r="QN43" i="58" l="1"/>
  <c r="QK43" i="58"/>
  <c r="VK43" i="16"/>
  <c r="VJ43" i="16"/>
  <c r="QM43" i="58" l="1"/>
  <c r="QP43" i="58"/>
  <c r="VM43" i="16"/>
  <c r="VO43" i="16" s="1"/>
  <c r="VL43" i="16"/>
  <c r="QR43" i="58" l="1"/>
  <c r="QO43" i="58"/>
  <c r="VN43" i="16"/>
  <c r="VQ43" i="16"/>
  <c r="QQ43" i="58" l="1"/>
  <c r="QT43" i="58"/>
  <c r="VP43" i="16"/>
  <c r="VS43" i="16"/>
  <c r="VU43" i="16" s="1"/>
  <c r="QV43" i="58" l="1"/>
  <c r="QS43" i="58"/>
  <c r="VW43" i="16"/>
  <c r="VR43" i="16"/>
  <c r="VT43" i="16" s="1"/>
  <c r="QU43" i="58" l="1"/>
  <c r="QX43" i="58"/>
  <c r="VV43" i="16"/>
  <c r="VY43" i="16"/>
  <c r="QZ43" i="58" l="1"/>
  <c r="QW43" i="58"/>
  <c r="VX43" i="16"/>
  <c r="WA43" i="16"/>
  <c r="WC43" i="16" s="1"/>
  <c r="QY43" i="58" l="1"/>
  <c r="RB43" i="58"/>
  <c r="WE43" i="16"/>
  <c r="VZ43" i="16"/>
  <c r="WB43" i="16" s="1"/>
  <c r="RD43" i="58" l="1"/>
  <c r="RA43" i="58"/>
  <c r="WD43" i="16"/>
  <c r="WG43" i="16"/>
  <c r="RC43" i="58" l="1"/>
  <c r="RF43" i="58"/>
  <c r="WF43" i="16"/>
  <c r="WI43" i="16"/>
  <c r="WK43" i="16" s="1"/>
  <c r="RH43" i="58" l="1"/>
  <c r="RE43" i="58"/>
  <c r="WM43" i="16"/>
  <c r="WH43" i="16"/>
  <c r="WJ43" i="16" s="1"/>
  <c r="RG43" i="58" l="1"/>
  <c r="RJ43" i="58"/>
  <c r="WL43" i="16"/>
  <c r="WO43" i="16"/>
  <c r="RL43" i="58" l="1"/>
  <c r="RI43" i="58"/>
  <c r="WN43" i="16"/>
  <c r="WQ43" i="16"/>
  <c r="WS43" i="16" s="1"/>
  <c r="RK43" i="58" l="1"/>
  <c r="RN43" i="58"/>
  <c r="WU43" i="16"/>
  <c r="WP43" i="16"/>
  <c r="WR43" i="16" s="1"/>
  <c r="RP43" i="58" l="1"/>
  <c r="RM43" i="58"/>
  <c r="WT43" i="16"/>
  <c r="WW43" i="16"/>
  <c r="RO43" i="58" l="1"/>
  <c r="RR43" i="58"/>
  <c r="WV43" i="16"/>
  <c r="WY43" i="16"/>
  <c r="XA43" i="16" s="1"/>
  <c r="RT43" i="58" l="1"/>
  <c r="RQ43" i="58"/>
  <c r="XC43" i="16"/>
  <c r="WX43" i="16"/>
  <c r="WZ43" i="16" s="1"/>
  <c r="RS43" i="58" l="1"/>
  <c r="RV43" i="58"/>
  <c r="XB43" i="16"/>
  <c r="XE43" i="16"/>
  <c r="RX43" i="58" l="1"/>
  <c r="RU43" i="58"/>
  <c r="XD43" i="16"/>
  <c r="XG43" i="16"/>
  <c r="XI43" i="16" s="1"/>
  <c r="RW43" i="58" l="1"/>
  <c r="RZ43" i="58"/>
  <c r="XK43" i="16"/>
  <c r="XF43" i="16"/>
  <c r="XH43" i="16" s="1"/>
  <c r="SB43" i="58" l="1"/>
  <c r="RY43" i="58"/>
  <c r="XJ43" i="16"/>
  <c r="XM43" i="16"/>
  <c r="SA43" i="58" l="1"/>
  <c r="SD43" i="58"/>
  <c r="XL43" i="16"/>
  <c r="XO43" i="16"/>
  <c r="XQ43" i="16" s="1"/>
  <c r="SF43" i="58" l="1"/>
  <c r="SC43" i="58"/>
  <c r="XS43" i="16"/>
  <c r="XN43" i="16"/>
  <c r="XP43" i="16" s="1"/>
  <c r="SE43" i="58" l="1"/>
  <c r="SH43" i="58"/>
  <c r="XR43" i="16"/>
  <c r="XU43" i="16"/>
  <c r="SJ43" i="58" l="1"/>
  <c r="SG43" i="58"/>
  <c r="XT43" i="16"/>
  <c r="XW43" i="16"/>
  <c r="XY43" i="16" s="1"/>
  <c r="SI43" i="58" l="1"/>
  <c r="SL43" i="58"/>
  <c r="YA43" i="16"/>
  <c r="XV43" i="16"/>
  <c r="XX43" i="16" s="1"/>
  <c r="SN43" i="58" l="1"/>
  <c r="SK43" i="58"/>
  <c r="SM43" i="58" s="1"/>
  <c r="XZ43" i="16"/>
  <c r="YC43" i="16"/>
  <c r="SO43" i="58" l="1"/>
  <c r="SQ43" i="58" s="1"/>
  <c r="SP43" i="58"/>
  <c r="YB43" i="16"/>
  <c r="YE43" i="16"/>
  <c r="YG43" i="16" s="1"/>
  <c r="SS43" i="58" l="1"/>
  <c r="SR43" i="58"/>
  <c r="YI43" i="16"/>
  <c r="YD43" i="16"/>
  <c r="YF43" i="16" s="1"/>
  <c r="ST43" i="58" l="1"/>
  <c r="SU43" i="58"/>
  <c r="YH43" i="16"/>
  <c r="YK43" i="16"/>
  <c r="SW43" i="58" l="1"/>
  <c r="SV43" i="58"/>
  <c r="YJ43" i="16"/>
  <c r="YM43" i="16"/>
  <c r="YO43" i="16" s="1"/>
  <c r="SX43" i="58" l="1"/>
  <c r="SY43" i="58"/>
  <c r="YQ43" i="16"/>
  <c r="YL43" i="16"/>
  <c r="YN43" i="16" s="1"/>
  <c r="TA43" i="58" l="1"/>
  <c r="TC43" i="58" s="1"/>
  <c r="SZ43" i="58"/>
  <c r="YP43" i="16"/>
  <c r="YS43" i="16"/>
  <c r="TE43" i="58" l="1"/>
  <c r="TG43" i="58" s="1"/>
  <c r="TB43" i="58"/>
  <c r="YR43" i="16"/>
  <c r="YU43" i="16"/>
  <c r="YW43" i="16" s="1"/>
  <c r="TD43" i="58" l="1"/>
  <c r="TI43" i="58"/>
  <c r="YY43" i="16"/>
  <c r="YT43" i="16"/>
  <c r="YV43" i="16" s="1"/>
  <c r="TK43" i="58" l="1"/>
  <c r="TF43" i="58"/>
  <c r="YX43" i="16"/>
  <c r="ZA43" i="16"/>
  <c r="TH43" i="58" l="1"/>
  <c r="TM43" i="58"/>
  <c r="TO43" i="58" s="1"/>
  <c r="YZ43" i="16"/>
  <c r="ZC43" i="16"/>
  <c r="ZE43" i="16" s="1"/>
  <c r="TQ43" i="58" l="1"/>
  <c r="TJ43" i="58"/>
  <c r="TL43" i="58" s="1"/>
  <c r="ZG43" i="16"/>
  <c r="ZB43" i="16"/>
  <c r="ZD43" i="16" s="1"/>
  <c r="TN43" i="58" l="1"/>
  <c r="TS43" i="58"/>
  <c r="TU43" i="58" s="1"/>
  <c r="ZF43" i="16"/>
  <c r="ZI43" i="16"/>
  <c r="TW43" i="58" l="1"/>
  <c r="TP43" i="58"/>
  <c r="TR43" i="58" s="1"/>
  <c r="ZH43" i="16"/>
  <c r="ZK43" i="16"/>
  <c r="ZM43" i="16" s="1"/>
  <c r="TT43" i="58" l="1"/>
  <c r="TY43" i="58"/>
  <c r="ZO43" i="16"/>
  <c r="ZJ43" i="16"/>
  <c r="ZL43" i="16" s="1"/>
  <c r="UA43" i="58" l="1"/>
  <c r="TV43" i="58"/>
  <c r="ZN43" i="16"/>
  <c r="ZQ43" i="16"/>
  <c r="TX43" i="58" l="1"/>
  <c r="UC43" i="58"/>
  <c r="UE43" i="58" s="1"/>
  <c r="ZP43" i="16"/>
  <c r="ZS43" i="16"/>
  <c r="ZU43" i="16" s="1"/>
  <c r="UG43" i="58" l="1"/>
  <c r="TZ43" i="58"/>
  <c r="ZW43" i="16"/>
  <c r="ZR43" i="16"/>
  <c r="ZT43" i="16" s="1"/>
  <c r="UB43" i="58" l="1"/>
  <c r="UI43" i="58"/>
  <c r="ZV43" i="16"/>
  <c r="ZY43" i="16"/>
  <c r="UK43" i="58" l="1"/>
  <c r="UD43" i="58"/>
  <c r="ZX43" i="16"/>
  <c r="AAA43" i="16"/>
  <c r="AAC43" i="16" s="1"/>
  <c r="UF43" i="58" l="1"/>
  <c r="UM43" i="58"/>
  <c r="AAE43" i="16"/>
  <c r="ZZ43" i="16"/>
  <c r="AAB43" i="16" s="1"/>
  <c r="UO43" i="58" l="1"/>
  <c r="UH43" i="58"/>
  <c r="UJ43" i="58" s="1"/>
  <c r="AAD43" i="16"/>
  <c r="AAG43" i="16"/>
  <c r="UL43" i="58" l="1"/>
  <c r="UQ43" i="58"/>
  <c r="AAF43" i="16"/>
  <c r="AAI43" i="16"/>
  <c r="AAK43" i="16" s="1"/>
  <c r="US43" i="58" l="1"/>
  <c r="UN43" i="58"/>
  <c r="AAM43" i="16"/>
  <c r="AAH43" i="16"/>
  <c r="AAJ43" i="16" s="1"/>
  <c r="UP43" i="58" l="1"/>
  <c r="UU43" i="58"/>
  <c r="UW43" i="58" s="1"/>
  <c r="AAL43" i="16"/>
  <c r="AAO43" i="16"/>
  <c r="UY43" i="58" l="1"/>
  <c r="UR43" i="58"/>
  <c r="UT43" i="58" s="1"/>
  <c r="AAN43" i="16"/>
  <c r="AAQ43" i="16"/>
  <c r="AAS43" i="16" s="1"/>
  <c r="UV43" i="58" l="1"/>
  <c r="VA43" i="58"/>
  <c r="VC43" i="58" s="1"/>
  <c r="AAU43" i="16"/>
  <c r="AAP43" i="16"/>
  <c r="AAR43" i="16" s="1"/>
  <c r="VE43" i="58" l="1"/>
  <c r="UX43" i="58"/>
  <c r="AAT43" i="16"/>
  <c r="AAW43" i="16"/>
  <c r="UZ43" i="58" l="1"/>
  <c r="VG43" i="58"/>
  <c r="VI43" i="58" s="1"/>
  <c r="AAV43" i="16"/>
  <c r="AAY43" i="16"/>
  <c r="ABA43" i="16" s="1"/>
  <c r="VK43" i="58" l="1"/>
  <c r="VB43" i="58"/>
  <c r="ABC43" i="16"/>
  <c r="AAX43" i="16"/>
  <c r="AAZ43" i="16" s="1"/>
  <c r="VD43" i="58" l="1"/>
  <c r="VM43" i="58"/>
  <c r="ABB43" i="16"/>
  <c r="ABE43" i="16"/>
  <c r="VO43" i="58" l="1"/>
  <c r="VF43" i="58"/>
  <c r="VH43" i="58" s="1"/>
  <c r="ABD43" i="16"/>
  <c r="ABG43" i="16"/>
  <c r="ABI43" i="16" s="1"/>
  <c r="VJ43" i="58" l="1"/>
  <c r="VQ43" i="58"/>
  <c r="ABK43" i="16"/>
  <c r="ABF43" i="16"/>
  <c r="ABH43" i="16" s="1"/>
  <c r="VS43" i="58" l="1"/>
  <c r="VL43" i="58"/>
  <c r="ABJ43" i="16"/>
  <c r="ABM43" i="16"/>
  <c r="VN43" i="58" l="1"/>
  <c r="VU43" i="58"/>
  <c r="ABL43" i="16"/>
  <c r="ABO43" i="16"/>
  <c r="ABQ43" i="16" s="1"/>
  <c r="VW43" i="58" l="1"/>
  <c r="VP43" i="58"/>
  <c r="ABS43" i="16"/>
  <c r="ABN43" i="16"/>
  <c r="ABP43" i="16" s="1"/>
  <c r="VR43" i="58" l="1"/>
  <c r="VY43" i="58"/>
  <c r="ABR43" i="16"/>
  <c r="ABU43" i="16"/>
  <c r="WA43" i="58" l="1"/>
  <c r="VT43" i="58"/>
  <c r="ABT43" i="16"/>
  <c r="ABW43" i="16"/>
  <c r="ABY43" i="16" s="1"/>
  <c r="VV43" i="58" l="1"/>
  <c r="WC43" i="58"/>
  <c r="ACA43" i="16"/>
  <c r="ABV43" i="16"/>
  <c r="ABX43" i="16" s="1"/>
  <c r="WE43" i="58" l="1"/>
  <c r="VX43" i="58"/>
  <c r="ABZ43" i="16"/>
  <c r="ACC43" i="16"/>
  <c r="VZ43" i="58" l="1"/>
  <c r="WG43" i="58"/>
  <c r="ACB43" i="16"/>
  <c r="ACE43" i="16"/>
  <c r="ACG43" i="16" s="1"/>
  <c r="WB43" i="58" l="1"/>
  <c r="WI43" i="58"/>
  <c r="ACI43" i="16"/>
  <c r="ACD43" i="16"/>
  <c r="ACF43" i="16" s="1"/>
  <c r="WD43" i="58" l="1"/>
  <c r="WK43" i="58"/>
  <c r="ACH43" i="16"/>
  <c r="ACK43" i="16"/>
  <c r="WF43" i="58" l="1"/>
  <c r="WM43" i="58"/>
  <c r="ACJ43" i="16"/>
  <c r="ACM43" i="16"/>
  <c r="ACO43" i="16" s="1"/>
  <c r="WH43" i="58" l="1"/>
  <c r="WO43" i="58"/>
  <c r="ACQ43" i="16"/>
  <c r="ACL43" i="16"/>
  <c r="ACN43" i="16" s="1"/>
  <c r="WJ43" i="58" l="1"/>
  <c r="WQ43" i="58"/>
  <c r="ACP43" i="16"/>
  <c r="ACS43" i="16"/>
  <c r="WL43" i="58" l="1"/>
  <c r="WS43" i="58"/>
  <c r="ACR43" i="16"/>
  <c r="ACU43" i="16"/>
  <c r="ACW43" i="16" s="1"/>
  <c r="WN43" i="58" l="1"/>
  <c r="WU43" i="58"/>
  <c r="ACY43" i="16"/>
  <c r="ACT43" i="16"/>
  <c r="ACV43" i="16" s="1"/>
  <c r="WP43" i="58" l="1"/>
  <c r="WW43" i="58"/>
  <c r="ACX43" i="16"/>
  <c r="ADA43" i="16"/>
  <c r="WR43" i="58" l="1"/>
  <c r="WY43" i="58"/>
  <c r="ACZ43" i="16"/>
  <c r="ADC43" i="16"/>
  <c r="ADE43" i="16" s="1"/>
  <c r="WT43" i="58" l="1"/>
  <c r="XA43" i="58"/>
  <c r="ADG43" i="16"/>
  <c r="ADB43" i="16"/>
  <c r="ADD43" i="16" s="1"/>
  <c r="WV43" i="58" l="1"/>
  <c r="XC43" i="58"/>
  <c r="ADF43" i="16"/>
  <c r="ADI43" i="16"/>
  <c r="WX43" i="58" l="1"/>
  <c r="XE43" i="58"/>
  <c r="ADK43" i="16"/>
  <c r="ADH43" i="16"/>
  <c r="WZ43" i="58" l="1"/>
  <c r="XG43" i="58"/>
  <c r="ADM43" i="16"/>
  <c r="ADJ43" i="16"/>
  <c r="ADL43" i="16" s="1"/>
  <c r="XB43" i="58" l="1"/>
  <c r="XI43" i="58"/>
  <c r="ADN43" i="16"/>
  <c r="ADO43" i="16"/>
  <c r="ADQ43" i="16" s="1"/>
  <c r="XD43" i="58" l="1"/>
  <c r="XK43" i="58"/>
  <c r="ADS43" i="16"/>
  <c r="ADP43" i="16"/>
  <c r="XF43" i="58" l="1"/>
  <c r="XM43" i="58"/>
  <c r="ADU43" i="16"/>
  <c r="ADR43" i="16"/>
  <c r="ADT43" i="16" s="1"/>
  <c r="XH43" i="58" l="1"/>
  <c r="XO43" i="58"/>
  <c r="ADV43" i="16"/>
  <c r="ADW43" i="16"/>
  <c r="ADY43" i="16" s="1"/>
  <c r="XJ43" i="58" l="1"/>
  <c r="XQ43" i="58"/>
  <c r="AEA43" i="16"/>
  <c r="ADX43" i="16"/>
  <c r="ADZ43" i="16" s="1"/>
  <c r="XS43" i="58" l="1"/>
  <c r="XL43" i="58"/>
  <c r="AEB43" i="16"/>
  <c r="AEC43" i="16"/>
  <c r="XN43" i="58" l="1"/>
  <c r="XU43" i="58"/>
  <c r="AED43" i="16"/>
  <c r="AEE43" i="16"/>
  <c r="AEG43" i="16" s="1"/>
  <c r="XW43" i="58" l="1"/>
  <c r="XP43" i="58"/>
  <c r="AEI43" i="16"/>
  <c r="AEF43" i="16"/>
  <c r="AEH43" i="16" s="1"/>
  <c r="XR43" i="58" l="1"/>
  <c r="XY43" i="58"/>
  <c r="AEJ43" i="16"/>
  <c r="AEK43" i="16"/>
  <c r="YA43" i="58" l="1"/>
  <c r="XT43" i="58"/>
  <c r="AEL43" i="16"/>
  <c r="AEM43" i="16"/>
  <c r="AEO43" i="16" s="1"/>
  <c r="XV43" i="58" l="1"/>
  <c r="YC43" i="58"/>
  <c r="YE43" i="58" s="1"/>
  <c r="AEQ43" i="16"/>
  <c r="AEN43" i="16"/>
  <c r="AEP43" i="16" s="1"/>
  <c r="YG43" i="58" l="1"/>
  <c r="XX43" i="58"/>
  <c r="AER43" i="16"/>
  <c r="AES43" i="16"/>
  <c r="XZ43" i="58" l="1"/>
  <c r="YI43" i="58"/>
  <c r="YK43" i="58" s="1"/>
  <c r="AET43" i="16"/>
  <c r="AEU43" i="16"/>
  <c r="AEW43" i="16" s="1"/>
  <c r="YM43" i="58" l="1"/>
  <c r="YB43" i="58"/>
  <c r="AEY43" i="16"/>
  <c r="AEV43" i="16"/>
  <c r="AEX43" i="16" s="1"/>
  <c r="YD43" i="58" l="1"/>
  <c r="YO43" i="58"/>
  <c r="YQ43" i="58" s="1"/>
  <c r="AEZ43" i="16"/>
  <c r="AFA43" i="16"/>
  <c r="YS43" i="58" l="1"/>
  <c r="YF43" i="58"/>
  <c r="AFB43" i="16"/>
  <c r="AFC43" i="16"/>
  <c r="AFE43" i="16" s="1"/>
  <c r="YH43" i="58" l="1"/>
  <c r="YU43" i="58"/>
  <c r="AFG43" i="16"/>
  <c r="AFD43" i="16"/>
  <c r="AFF43" i="16" s="1"/>
  <c r="YW43" i="58" l="1"/>
  <c r="YJ43" i="58"/>
  <c r="YL43" i="58" s="1"/>
  <c r="AFH43" i="16"/>
  <c r="AFI43" i="16"/>
  <c r="YN43" i="58" l="1"/>
  <c r="YY43" i="58"/>
  <c r="AFJ43" i="16"/>
  <c r="AFK43" i="16"/>
  <c r="AFM43" i="16" s="1"/>
  <c r="ZA43" i="58" l="1"/>
  <c r="YP43" i="58"/>
  <c r="AFO43" i="16"/>
  <c r="AFL43" i="16"/>
  <c r="AFN43" i="16" s="1"/>
  <c r="YR43" i="58" l="1"/>
  <c r="ZC43" i="58"/>
  <c r="AFP43" i="16"/>
  <c r="AFQ43" i="16"/>
  <c r="ZE43" i="58" l="1"/>
  <c r="YT43" i="58"/>
  <c r="YV43" i="58" s="1"/>
  <c r="AFR43" i="16"/>
  <c r="AFS43" i="16"/>
  <c r="AFU43" i="16" s="1"/>
  <c r="YX43" i="58" l="1"/>
  <c r="ZG43" i="58"/>
  <c r="AFW43" i="16"/>
  <c r="AFT43" i="16"/>
  <c r="AFV43" i="16" s="1"/>
  <c r="ZI43" i="58" l="1"/>
  <c r="YZ43" i="58"/>
  <c r="ZB43" i="58" s="1"/>
  <c r="AFX43" i="16"/>
  <c r="AFY43" i="16"/>
  <c r="ZD43" i="58" l="1"/>
  <c r="ZK43" i="58"/>
  <c r="ZM43" i="58" s="1"/>
  <c r="AFZ43" i="16"/>
  <c r="AGA43" i="16"/>
  <c r="AGC43" i="16" s="1"/>
  <c r="ZO43" i="58" l="1"/>
  <c r="ZF43" i="58"/>
  <c r="AGE43" i="16"/>
  <c r="AGB43" i="16"/>
  <c r="AGD43" i="16" s="1"/>
  <c r="ZH43" i="58" l="1"/>
  <c r="ZQ43" i="58"/>
  <c r="AGF43" i="16"/>
  <c r="AGG43" i="16"/>
  <c r="ZS43" i="58" l="1"/>
  <c r="ZJ43" i="58"/>
  <c r="ZL43" i="58" s="1"/>
  <c r="AGH43" i="16"/>
  <c r="AGI43" i="16"/>
  <c r="AGK43" i="16" s="1"/>
  <c r="ZN43" i="58" l="1"/>
  <c r="ZU43" i="58"/>
  <c r="AGM43" i="16"/>
  <c r="AGJ43" i="16"/>
  <c r="ZW43" i="58" l="1"/>
  <c r="ZP43" i="58"/>
  <c r="ZR43" i="58" s="1"/>
  <c r="AGO43" i="16"/>
  <c r="AGL43" i="16"/>
  <c r="AGN43" i="16" s="1"/>
  <c r="ZT43" i="58" l="1"/>
  <c r="ZY43" i="58"/>
  <c r="AAA43" i="58" s="1"/>
  <c r="AGP43" i="16"/>
  <c r="AGQ43" i="16"/>
  <c r="AGS43" i="16" s="1"/>
  <c r="AAC43" i="58" l="1"/>
  <c r="ZV43" i="58"/>
  <c r="ZX43" i="58" s="1"/>
  <c r="AGU43" i="16"/>
  <c r="AGR43" i="16"/>
  <c r="ZZ43" i="58" l="1"/>
  <c r="AAE43" i="58"/>
  <c r="AGW43" i="16"/>
  <c r="AGT43" i="16"/>
  <c r="AGV43" i="16" s="1"/>
  <c r="AAG43" i="58" l="1"/>
  <c r="AAB43" i="58"/>
  <c r="AGX43" i="16"/>
  <c r="AGY43" i="16"/>
  <c r="AHA43" i="16" s="1"/>
  <c r="AAD43" i="58" l="1"/>
  <c r="AAI43" i="58"/>
  <c r="AHC43" i="16"/>
  <c r="AGZ43" i="16"/>
  <c r="AAF43" i="58" l="1"/>
  <c r="AAK43" i="58"/>
  <c r="AHE43" i="16"/>
  <c r="AHB43" i="16"/>
  <c r="AHD43" i="16" s="1"/>
  <c r="AAH43" i="58" l="1"/>
  <c r="AAM43" i="58"/>
  <c r="AHF43" i="16"/>
  <c r="AHG43" i="16"/>
  <c r="AHI43" i="16" s="1"/>
  <c r="AAJ43" i="58" l="1"/>
  <c r="AAO43" i="58"/>
  <c r="AHK43" i="16"/>
  <c r="AHH43" i="16"/>
  <c r="AAL43" i="58" l="1"/>
  <c r="AAQ43" i="58"/>
  <c r="AHM43" i="16"/>
  <c r="AHJ43" i="16"/>
  <c r="AHL43" i="16" s="1"/>
  <c r="AAN43" i="58" l="1"/>
  <c r="AAS43" i="58"/>
  <c r="AHN43" i="16"/>
  <c r="AHO43" i="16"/>
  <c r="AHQ43" i="16" s="1"/>
  <c r="AAP43" i="58" l="1"/>
  <c r="AAU43" i="58"/>
  <c r="AHS43" i="16"/>
  <c r="AHP43" i="16"/>
  <c r="AAR43" i="58" l="1"/>
  <c r="AAW43" i="58"/>
  <c r="AHU43" i="16"/>
  <c r="AHR43" i="16"/>
  <c r="AHT43" i="16" s="1"/>
  <c r="AAT43" i="58" l="1"/>
  <c r="AAY43" i="58"/>
  <c r="AHV43" i="16"/>
  <c r="AHW43" i="16"/>
  <c r="AHY43" i="16" s="1"/>
  <c r="AAV43" i="58" l="1"/>
  <c r="AAX43" i="58" s="1"/>
  <c r="ABA43" i="58"/>
  <c r="AIA43" i="16"/>
  <c r="AHX43" i="16"/>
  <c r="AAZ43" i="58" l="1"/>
  <c r="ABC43" i="58"/>
  <c r="AIC43" i="16"/>
  <c r="AHZ43" i="16"/>
  <c r="AIB43" i="16" s="1"/>
  <c r="ABE43" i="58" l="1"/>
  <c r="ABB43" i="58"/>
  <c r="AID43" i="16"/>
  <c r="AIE43" i="16"/>
  <c r="AIG43" i="16" s="1"/>
  <c r="ABD43" i="58" l="1"/>
  <c r="ABG43" i="58"/>
  <c r="AII43" i="16"/>
  <c r="AIF43" i="16"/>
  <c r="ABI43" i="58" l="1"/>
  <c r="ABF43" i="58"/>
  <c r="AIK43" i="16"/>
  <c r="AIH43" i="16"/>
  <c r="AIJ43" i="16" s="1"/>
  <c r="ABH43" i="58" l="1"/>
  <c r="ABK43" i="58"/>
  <c r="AIL43" i="16"/>
  <c r="AIM43" i="16"/>
  <c r="AIO43" i="16" s="1"/>
  <c r="ABM43" i="58" l="1"/>
  <c r="ABJ43" i="58"/>
  <c r="AIQ43" i="16"/>
  <c r="AIN43" i="16"/>
  <c r="ABL43" i="58" l="1"/>
  <c r="ABO43" i="58"/>
  <c r="AIP43" i="16"/>
  <c r="AIS43" i="16"/>
  <c r="ABQ43" i="58" l="1"/>
  <c r="ABN43" i="58"/>
  <c r="AIR43" i="16"/>
  <c r="AIU43" i="16"/>
  <c r="AIW43" i="16" s="1"/>
  <c r="ABP43" i="58" l="1"/>
  <c r="ABS43" i="58"/>
  <c r="AIY43" i="16"/>
  <c r="AIT43" i="16"/>
  <c r="AIV43" i="16" s="1"/>
  <c r="ABU43" i="58" l="1"/>
  <c r="ABR43" i="58"/>
  <c r="AIX43" i="16"/>
  <c r="AJA43" i="16"/>
  <c r="ABW43" i="58" l="1"/>
  <c r="ABT43" i="58"/>
  <c r="AIZ43" i="16"/>
  <c r="AJC43" i="16"/>
  <c r="AJE43" i="16" s="1"/>
  <c r="ABY43" i="58" l="1"/>
  <c r="ABV43" i="58"/>
  <c r="AJG43" i="16"/>
  <c r="AJB43" i="16"/>
  <c r="AJD43" i="16" s="1"/>
  <c r="ACA43" i="58" l="1"/>
  <c r="ABX43" i="58"/>
  <c r="AJF43" i="16"/>
  <c r="AJI43" i="16"/>
  <c r="ACC43" i="58" l="1"/>
  <c r="ABZ43" i="58"/>
  <c r="AJH43" i="16"/>
  <c r="AJK43" i="16"/>
  <c r="AJM43" i="16" s="1"/>
  <c r="ACE43" i="58" l="1"/>
  <c r="ACB43" i="58"/>
  <c r="AJO43" i="16"/>
  <c r="AJJ43" i="16"/>
  <c r="AJL43" i="16" s="1"/>
  <c r="ACG43" i="58" l="1"/>
  <c r="ACD43" i="58"/>
  <c r="AJN43" i="16"/>
  <c r="AJQ43" i="16"/>
  <c r="ACI43" i="58" l="1"/>
  <c r="ACF43" i="58"/>
  <c r="AJP43" i="16"/>
  <c r="AJS43" i="16"/>
  <c r="AJU43" i="16" s="1"/>
  <c r="ACK43" i="58" l="1"/>
  <c r="ACH43" i="58"/>
  <c r="AJW43" i="16"/>
  <c r="AJR43" i="16"/>
  <c r="AJT43" i="16" s="1"/>
  <c r="ACM43" i="58" l="1"/>
  <c r="ACJ43" i="58"/>
  <c r="AJV43" i="16"/>
  <c r="AJY43" i="16"/>
  <c r="ACO43" i="58" l="1"/>
  <c r="ACL43" i="58"/>
  <c r="AJX43" i="16"/>
  <c r="AKA43" i="16"/>
  <c r="AKC43" i="16" s="1"/>
  <c r="ACQ43" i="58" l="1"/>
  <c r="ACN43" i="58"/>
  <c r="AKE43" i="16"/>
  <c r="AJZ43" i="16"/>
  <c r="AKB43" i="16" s="1"/>
  <c r="ACS43" i="58" l="1"/>
  <c r="ACP43" i="58"/>
  <c r="AKD43" i="16"/>
  <c r="AKG43" i="16"/>
  <c r="ACU43" i="58" l="1"/>
  <c r="ACR43" i="58"/>
  <c r="AKF43" i="16"/>
  <c r="AKI43" i="16"/>
  <c r="AKK43" i="16" s="1"/>
  <c r="ACW43" i="58" l="1"/>
  <c r="ACT43" i="58"/>
  <c r="AKM43" i="16"/>
  <c r="AKH43" i="16"/>
  <c r="AKJ43" i="16" s="1"/>
  <c r="ACY43" i="58" l="1"/>
  <c r="ACV43" i="58"/>
  <c r="AKL43" i="16"/>
  <c r="AKO43" i="16"/>
  <c r="ADA43" i="58" l="1"/>
  <c r="ACX43" i="58"/>
  <c r="AKN43" i="16"/>
  <c r="AKQ43" i="16"/>
  <c r="AKS43" i="16" s="1"/>
  <c r="ADC43" i="58" l="1"/>
  <c r="ACZ43" i="58"/>
  <c r="AKU43" i="16"/>
  <c r="AKP43" i="16"/>
  <c r="ADE43" i="58" l="1"/>
  <c r="ADB43" i="58"/>
  <c r="AKW43" i="16"/>
  <c r="AKR43" i="16"/>
  <c r="AKT43" i="16" s="1"/>
  <c r="ADG43" i="58" l="1"/>
  <c r="ADD43" i="58"/>
  <c r="AKV43" i="16"/>
  <c r="AKY43" i="16"/>
  <c r="ALA43" i="16" s="1"/>
  <c r="ADI43" i="58" l="1"/>
  <c r="ADF43" i="58"/>
  <c r="ALC43" i="16"/>
  <c r="AKX43" i="16"/>
  <c r="ADK43" i="58" l="1"/>
  <c r="ADH43" i="58"/>
  <c r="ALE43" i="16"/>
  <c r="AKZ43" i="16"/>
  <c r="ALB43" i="16" s="1"/>
  <c r="ADM43" i="58" l="1"/>
  <c r="ADJ43" i="58"/>
  <c r="ALD43" i="16"/>
  <c r="ALG43" i="16"/>
  <c r="ALI43" i="16" s="1"/>
  <c r="ADO43" i="58" l="1"/>
  <c r="ADL43" i="58"/>
  <c r="ALK43" i="16"/>
  <c r="ALF43" i="16"/>
  <c r="ADQ43" i="58" l="1"/>
  <c r="ADN43" i="58"/>
  <c r="ALM43" i="16"/>
  <c r="ALH43" i="16"/>
  <c r="ALJ43" i="16" s="1"/>
  <c r="ADS43" i="58" l="1"/>
  <c r="ADP43" i="58"/>
  <c r="ALL43" i="16"/>
  <c r="ALO43" i="16"/>
  <c r="ALQ43" i="16" s="1"/>
  <c r="ADU43" i="58" l="1"/>
  <c r="ADR43" i="58"/>
  <c r="ALS43" i="16"/>
  <c r="ALN43" i="16"/>
  <c r="ADW43" i="58" l="1"/>
  <c r="ADT43" i="58"/>
  <c r="ALU43" i="16"/>
  <c r="ALP43" i="16"/>
  <c r="ALR43" i="16" s="1"/>
  <c r="ADY43" i="58" l="1"/>
  <c r="ADV43" i="58"/>
  <c r="ALT43" i="16"/>
  <c r="ALW43" i="16"/>
  <c r="ALY43" i="16" s="1"/>
  <c r="AEA43" i="58" l="1"/>
  <c r="ADX43" i="58"/>
  <c r="AMA43" i="16"/>
  <c r="ALV43" i="16"/>
  <c r="AEC43" i="58" l="1"/>
  <c r="ADZ43" i="58"/>
  <c r="AMC43" i="16"/>
  <c r="ALX43" i="16"/>
  <c r="ALZ43" i="16" s="1"/>
  <c r="AEE43" i="58" l="1"/>
  <c r="AEB43" i="58"/>
  <c r="AMB43" i="16"/>
  <c r="AME43" i="16"/>
  <c r="AMG43" i="16" s="1"/>
  <c r="AEG43" i="58" l="1"/>
  <c r="AED43" i="58"/>
  <c r="AMI43" i="16"/>
  <c r="AMD43" i="16"/>
  <c r="AEI43" i="58" l="1"/>
  <c r="AEF43" i="58"/>
  <c r="AMK43" i="16"/>
  <c r="AMF43" i="16"/>
  <c r="AMH43" i="16" s="1"/>
  <c r="AEK43" i="58" l="1"/>
  <c r="AEH43" i="58"/>
  <c r="AMJ43" i="16"/>
  <c r="AMM43" i="16"/>
  <c r="AMO43" i="16" s="1"/>
  <c r="AEM43" i="58" l="1"/>
  <c r="AEJ43" i="58"/>
  <c r="AMQ43" i="16"/>
  <c r="AML43" i="16"/>
  <c r="AEO43" i="58" l="1"/>
  <c r="AEL43" i="58"/>
  <c r="AMS43" i="16"/>
  <c r="AMN43" i="16"/>
  <c r="AMP43" i="16" s="1"/>
  <c r="AEQ43" i="58" l="1"/>
  <c r="AEN43" i="58"/>
  <c r="AMR43" i="16"/>
  <c r="AMU43" i="16"/>
  <c r="AMW43" i="16" s="1"/>
  <c r="AES43" i="58" l="1"/>
  <c r="AEP43" i="58"/>
  <c r="AMY43" i="16"/>
  <c r="AMT43" i="16"/>
  <c r="AEU43" i="58" l="1"/>
  <c r="AER43" i="58"/>
  <c r="ANA43" i="16"/>
  <c r="AMV43" i="16"/>
  <c r="AMX43" i="16" s="1"/>
  <c r="AEW43" i="58" l="1"/>
  <c r="AET43" i="58"/>
  <c r="AMZ43" i="16"/>
  <c r="ANC43" i="16"/>
  <c r="ANE43" i="16" s="1"/>
  <c r="AEY43" i="58" l="1"/>
  <c r="AEV43" i="58"/>
  <c r="ANG43" i="16"/>
  <c r="ANB43" i="16"/>
  <c r="AFA43" i="58" l="1"/>
  <c r="AEX43" i="58"/>
  <c r="ANI43" i="16"/>
  <c r="AND43" i="16"/>
  <c r="ANF43" i="16" s="1"/>
  <c r="AFC43" i="58" l="1"/>
  <c r="AEZ43" i="58"/>
  <c r="ANH43" i="16"/>
  <c r="ANK43" i="16"/>
  <c r="ANM43" i="16" s="1"/>
  <c r="AFE43" i="58" l="1"/>
  <c r="AFB43" i="58"/>
  <c r="ANO43" i="16"/>
  <c r="ANJ43" i="16"/>
  <c r="AFG43" i="58" l="1"/>
  <c r="AFD43" i="58"/>
  <c r="ANQ43" i="16"/>
  <c r="ANL43" i="16"/>
  <c r="ANN43" i="16" s="1"/>
  <c r="AFI43" i="58" l="1"/>
  <c r="AFF43" i="58"/>
  <c r="ANP43" i="16"/>
  <c r="ANS43" i="16"/>
  <c r="ANU43" i="16" s="1"/>
  <c r="AFK43" i="58" l="1"/>
  <c r="AFH43" i="58"/>
  <c r="ANW43" i="16"/>
  <c r="ANR43" i="16"/>
  <c r="AFM43" i="58" l="1"/>
  <c r="AFJ43" i="58"/>
  <c r="ANY43" i="16"/>
  <c r="ANT43" i="16"/>
  <c r="ANV43" i="16" s="1"/>
  <c r="AFO43" i="58" l="1"/>
  <c r="AFL43" i="58"/>
  <c r="ANX43" i="16"/>
  <c r="AOA43" i="16"/>
  <c r="AOC43" i="16" s="1"/>
  <c r="AFQ43" i="58" l="1"/>
  <c r="AFN43" i="58"/>
  <c r="AOE43" i="16"/>
  <c r="AOG43" i="16" s="1"/>
  <c r="ANZ43" i="16"/>
  <c r="AFS43" i="58" l="1"/>
  <c r="AFP43" i="58"/>
  <c r="AOI43" i="16"/>
  <c r="AOB43" i="16"/>
  <c r="AOD43" i="16" s="1"/>
  <c r="AFU43" i="58" l="1"/>
  <c r="AFR43" i="58"/>
  <c r="AOF43" i="16"/>
  <c r="AOK43" i="16"/>
  <c r="AOM43" i="16" s="1"/>
  <c r="AFW43" i="58" l="1"/>
  <c r="AFT43" i="58"/>
  <c r="AOO43" i="16"/>
  <c r="AOH43" i="16"/>
  <c r="AFY43" i="58" l="1"/>
  <c r="AFV43" i="58"/>
  <c r="AOQ43" i="16"/>
  <c r="AOJ43" i="16"/>
  <c r="AOL43" i="16" s="1"/>
  <c r="AGA43" i="58" l="1"/>
  <c r="AFX43" i="58"/>
  <c r="AON43" i="16"/>
  <c r="AOS43" i="16"/>
  <c r="AOU43" i="16" s="1"/>
  <c r="AGC43" i="58" l="1"/>
  <c r="AFZ43" i="58"/>
  <c r="AOW43" i="16"/>
  <c r="AOP43" i="16"/>
  <c r="AGE43" i="58" l="1"/>
  <c r="AGB43" i="58"/>
  <c r="AOY43" i="16"/>
  <c r="AOR43" i="16"/>
  <c r="AOT43" i="16" s="1"/>
  <c r="AGG43" i="58" l="1"/>
  <c r="AGD43" i="58"/>
  <c r="AOV43" i="16"/>
  <c r="APA43" i="16"/>
  <c r="APC43" i="16" s="1"/>
  <c r="AGI43" i="58" l="1"/>
  <c r="AGF43" i="58"/>
  <c r="APE43" i="16"/>
  <c r="AOX43" i="16"/>
  <c r="AGK43" i="58" l="1"/>
  <c r="AGH43" i="58"/>
  <c r="APG43" i="16"/>
  <c r="AOZ43" i="16"/>
  <c r="APB43" i="16" s="1"/>
  <c r="AGM43" i="58" l="1"/>
  <c r="AGJ43" i="58"/>
  <c r="APD43" i="16"/>
  <c r="API43" i="16"/>
  <c r="APK43" i="16" s="1"/>
  <c r="AGO43" i="58" l="1"/>
  <c r="AGL43" i="58"/>
  <c r="APM43" i="16"/>
  <c r="APF43" i="16"/>
  <c r="AGQ43" i="58" l="1"/>
  <c r="AGN43" i="58"/>
  <c r="APO43" i="16"/>
  <c r="APH43" i="16"/>
  <c r="APJ43" i="16" s="1"/>
  <c r="AGS43" i="58" l="1"/>
  <c r="AGP43" i="58"/>
  <c r="APL43" i="16"/>
  <c r="APQ43" i="16"/>
  <c r="APS43" i="16" s="1"/>
  <c r="AGU43" i="58" l="1"/>
  <c r="AGR43" i="58"/>
  <c r="APU43" i="16"/>
  <c r="APN43" i="16"/>
  <c r="AGW43" i="58" l="1"/>
  <c r="AGT43" i="58"/>
  <c r="APW43" i="16"/>
  <c r="APP43" i="16"/>
  <c r="APR43" i="16" s="1"/>
  <c r="AGY43" i="58" l="1"/>
  <c r="AGV43" i="58"/>
  <c r="APT43" i="16"/>
  <c r="APY43" i="16"/>
  <c r="AQA43" i="16" s="1"/>
  <c r="AHA43" i="58" l="1"/>
  <c r="AGX43" i="58"/>
  <c r="AQC43" i="16"/>
  <c r="APV43" i="16"/>
  <c r="AHC43" i="58" l="1"/>
  <c r="AGZ43" i="58"/>
  <c r="AQE43" i="16"/>
  <c r="APX43" i="16"/>
  <c r="APZ43" i="16" s="1"/>
  <c r="AHE43" i="58" l="1"/>
  <c r="AHB43" i="58"/>
  <c r="AQB43" i="16"/>
  <c r="AQG43" i="16"/>
  <c r="AQI43" i="16" s="1"/>
  <c r="AHG43" i="58" l="1"/>
  <c r="AHD43" i="58"/>
  <c r="AQK43" i="16"/>
  <c r="AQD43" i="16"/>
  <c r="AHI43" i="58" l="1"/>
  <c r="AHF43" i="58"/>
  <c r="AQM43" i="16"/>
  <c r="AQF43" i="16"/>
  <c r="AQH43" i="16" s="1"/>
  <c r="AHK43" i="58" l="1"/>
  <c r="AHH43" i="58"/>
  <c r="AQJ43" i="16"/>
  <c r="AQO43" i="16"/>
  <c r="AQQ43" i="16" s="1"/>
  <c r="AHM43" i="58" l="1"/>
  <c r="AHJ43" i="58"/>
  <c r="AQS43" i="16"/>
  <c r="AQL43" i="16"/>
  <c r="AHO43" i="58" l="1"/>
  <c r="AHL43" i="58"/>
  <c r="AQU43" i="16"/>
  <c r="AQN43" i="16"/>
  <c r="AQP43" i="16" s="1"/>
  <c r="AHQ43" i="58" l="1"/>
  <c r="AHN43" i="58"/>
  <c r="AQR43" i="16"/>
  <c r="AQW43" i="16"/>
  <c r="AQY43" i="16" s="1"/>
  <c r="AHS43" i="58" l="1"/>
  <c r="AHP43" i="58"/>
  <c r="ARA43" i="16"/>
  <c r="AQT43" i="16"/>
  <c r="AHU43" i="58" l="1"/>
  <c r="AHR43" i="58"/>
  <c r="ARC43" i="16"/>
  <c r="AQV43" i="16"/>
  <c r="AQX43" i="16" s="1"/>
  <c r="AHW43" i="58" l="1"/>
  <c r="AHT43" i="58"/>
  <c r="AQZ43" i="16"/>
  <c r="ARE43" i="16"/>
  <c r="ARG43" i="16" s="1"/>
  <c r="AHY43" i="58" l="1"/>
  <c r="AHV43" i="58"/>
  <c r="ARI43" i="16"/>
  <c r="ARB43" i="16"/>
  <c r="AIA43" i="58" l="1"/>
  <c r="AHX43" i="58"/>
  <c r="ARK43" i="16"/>
  <c r="ARD43" i="16"/>
  <c r="ARF43" i="16" s="1"/>
  <c r="AIC43" i="58" l="1"/>
  <c r="AHZ43" i="58"/>
  <c r="ARH43" i="16"/>
  <c r="ARM43" i="16"/>
  <c r="ARO43" i="16" s="1"/>
  <c r="AIE43" i="58" l="1"/>
  <c r="AIB43" i="58"/>
  <c r="ARQ43" i="16"/>
  <c r="ARJ43" i="16"/>
  <c r="AIG43" i="58" l="1"/>
  <c r="AID43" i="58"/>
  <c r="ARS43" i="16"/>
  <c r="ARL43" i="16"/>
  <c r="ARN43" i="16" s="1"/>
  <c r="AII43" i="58" l="1"/>
  <c r="AIF43" i="58"/>
  <c r="ARP43" i="16"/>
  <c r="ARU43" i="16"/>
  <c r="ARW43" i="16" s="1"/>
  <c r="AIK43" i="58" l="1"/>
  <c r="AIH43" i="58"/>
  <c r="ARY43" i="16"/>
  <c r="ARR43" i="16"/>
  <c r="AIM43" i="58" l="1"/>
  <c r="AIJ43" i="58"/>
  <c r="ASA43" i="16"/>
  <c r="ART43" i="16"/>
  <c r="ARV43" i="16" s="1"/>
  <c r="AIO43" i="58" l="1"/>
  <c r="AIL43" i="58"/>
  <c r="ARX43" i="16"/>
  <c r="ASC43" i="16"/>
  <c r="ASE43" i="16" s="1"/>
  <c r="AIQ43" i="58" l="1"/>
  <c r="AIN43" i="58"/>
  <c r="ASG43" i="16"/>
  <c r="ARZ43" i="16"/>
  <c r="AIS43" i="58" l="1"/>
  <c r="AIP43" i="58"/>
  <c r="ASI43" i="16"/>
  <c r="ASB43" i="16"/>
  <c r="ASD43" i="16" s="1"/>
  <c r="AIU43" i="58" l="1"/>
  <c r="AIR43" i="58"/>
  <c r="ASF43" i="16"/>
  <c r="ASK43" i="16"/>
  <c r="ASM43" i="16" s="1"/>
  <c r="AIW43" i="58" l="1"/>
  <c r="AIT43" i="58"/>
  <c r="ASO43" i="16"/>
  <c r="ASH43" i="16"/>
  <c r="AIY43" i="58" l="1"/>
  <c r="AIV43" i="58"/>
  <c r="ASQ43" i="16"/>
  <c r="ASJ43" i="16"/>
  <c r="ASL43" i="16" s="1"/>
  <c r="AJA43" i="58" l="1"/>
  <c r="AIX43" i="58"/>
  <c r="ASN43" i="16"/>
  <c r="ASS43" i="16"/>
  <c r="ASU43" i="16" s="1"/>
  <c r="AJC43" i="58" l="1"/>
  <c r="AIZ43" i="58"/>
  <c r="ASW43" i="16"/>
  <c r="ASP43" i="16"/>
  <c r="AJE43" i="58" l="1"/>
  <c r="AJB43" i="58"/>
  <c r="ASY43" i="16"/>
  <c r="ASR43" i="16"/>
  <c r="AST43" i="16" s="1"/>
  <c r="AJG43" i="58" l="1"/>
  <c r="AJD43" i="58"/>
  <c r="ASV43" i="16"/>
  <c r="ATA43" i="16"/>
  <c r="ATC43" i="16" s="1"/>
  <c r="AJI43" i="58" l="1"/>
  <c r="AJF43" i="58"/>
  <c r="ATE43" i="16"/>
  <c r="ASX43" i="16"/>
  <c r="AJK43" i="58" l="1"/>
  <c r="AJH43" i="58"/>
  <c r="ATG43" i="16"/>
  <c r="ASZ43" i="16"/>
  <c r="ATB43" i="16" s="1"/>
  <c r="AJM43" i="58" l="1"/>
  <c r="AJJ43" i="58"/>
  <c r="ATD43" i="16"/>
  <c r="ATI43" i="16"/>
  <c r="ATK43" i="16" s="1"/>
  <c r="AJO43" i="58" l="1"/>
  <c r="AJL43" i="58"/>
  <c r="ATM43" i="16"/>
  <c r="ATF43" i="16"/>
  <c r="AJQ43" i="58" l="1"/>
  <c r="AJN43" i="58"/>
  <c r="ATO43" i="16"/>
  <c r="ATH43" i="16"/>
  <c r="ATJ43" i="16" s="1"/>
  <c r="AJS43" i="58" l="1"/>
  <c r="AJP43" i="58"/>
  <c r="ATL43" i="16"/>
  <c r="ATQ43" i="16"/>
  <c r="ATS43" i="16" s="1"/>
  <c r="AJU43" i="58" l="1"/>
  <c r="AJR43" i="58"/>
  <c r="ATU43" i="16"/>
  <c r="ATN43" i="16"/>
  <c r="AJW43" i="58" l="1"/>
  <c r="AJT43" i="58"/>
  <c r="ATW43" i="16"/>
  <c r="ATP43" i="16"/>
  <c r="ATR43" i="16" s="1"/>
  <c r="AJY43" i="58" l="1"/>
  <c r="AKA43" i="58" s="1"/>
  <c r="AJV43" i="58"/>
  <c r="ATT43" i="16"/>
  <c r="ATY43" i="16"/>
  <c r="AUA43" i="16" s="1"/>
  <c r="AKC43" i="58" l="1"/>
  <c r="AJX43" i="58"/>
  <c r="AUC43" i="16"/>
  <c r="ATV43" i="16"/>
  <c r="AJZ43" i="58" l="1"/>
  <c r="AKE43" i="58"/>
  <c r="AUE43" i="16"/>
  <c r="ATX43" i="16"/>
  <c r="ATZ43" i="16" s="1"/>
  <c r="AKG43" i="58" l="1"/>
  <c r="AKB43" i="58"/>
  <c r="AUB43" i="16"/>
  <c r="AUG43" i="16"/>
  <c r="AUI43" i="16" s="1"/>
  <c r="AKD43" i="58" l="1"/>
  <c r="AKI43" i="58"/>
  <c r="AUK43" i="16"/>
  <c r="AUD43" i="16"/>
  <c r="AKK43" i="58" l="1"/>
  <c r="AKF43" i="58"/>
  <c r="AUM43" i="16"/>
  <c r="AUF43" i="16"/>
  <c r="AUH43" i="16" s="1"/>
  <c r="AKH43" i="58" l="1"/>
  <c r="AKM43" i="58"/>
  <c r="AUJ43" i="16"/>
  <c r="AUO43" i="16"/>
  <c r="AUQ43" i="16" s="1"/>
  <c r="AKO43" i="58" l="1"/>
  <c r="AKJ43" i="58"/>
  <c r="AUS43" i="16"/>
  <c r="AUL43" i="16"/>
  <c r="AKL43" i="58" l="1"/>
  <c r="AKQ43" i="58"/>
  <c r="AUU43" i="16"/>
  <c r="AUN43" i="16"/>
  <c r="AUP43" i="16" s="1"/>
  <c r="AKS43" i="58" l="1"/>
  <c r="AKN43" i="58"/>
  <c r="AUR43" i="16"/>
  <c r="AUW43" i="16"/>
  <c r="AUY43" i="16" s="1"/>
  <c r="AKP43" i="58" l="1"/>
  <c r="AKU43" i="58"/>
  <c r="AVA43" i="16"/>
  <c r="AUT43" i="16"/>
  <c r="AKW43" i="58" l="1"/>
  <c r="AKR43" i="58"/>
  <c r="AVC43" i="16"/>
  <c r="AUV43" i="16"/>
  <c r="AUX43" i="16" s="1"/>
  <c r="AKT43" i="58" l="1"/>
  <c r="AKY43" i="58"/>
  <c r="AUZ43" i="16"/>
  <c r="AVE43" i="16"/>
  <c r="AVG43" i="16" s="1"/>
  <c r="ALA43" i="58" l="1"/>
  <c r="AKV43" i="58"/>
  <c r="AVI43" i="16"/>
  <c r="AVB43" i="16"/>
  <c r="AVD43" i="16" s="1"/>
  <c r="AKX43" i="58" l="1"/>
  <c r="ALC43" i="58"/>
  <c r="AVF43" i="16"/>
  <c r="AVK43" i="16"/>
  <c r="ALE43" i="58" l="1"/>
  <c r="AKZ43" i="58"/>
  <c r="AVH43" i="16"/>
  <c r="AVM43" i="16"/>
  <c r="AVO43" i="16" s="1"/>
  <c r="ALB43" i="58" l="1"/>
  <c r="ALG43" i="58"/>
  <c r="AVQ43" i="16"/>
  <c r="AVJ43" i="16"/>
  <c r="AVL43" i="16" s="1"/>
  <c r="ALI43" i="58" l="1"/>
  <c r="ALD43" i="58"/>
  <c r="AVN43" i="16"/>
  <c r="AVS43" i="16"/>
  <c r="ALF43" i="58" l="1"/>
  <c r="ALK43" i="58"/>
  <c r="AVP43" i="16"/>
  <c r="AVU43" i="16"/>
  <c r="AVW43" i="16" s="1"/>
  <c r="ALM43" i="58" l="1"/>
  <c r="ALH43" i="58"/>
  <c r="AVY43" i="16"/>
  <c r="AVR43" i="16"/>
  <c r="AVT43" i="16" s="1"/>
  <c r="ALJ43" i="58" l="1"/>
  <c r="ALO43" i="58"/>
  <c r="AVV43" i="16"/>
  <c r="AWA43" i="16"/>
  <c r="ALQ43" i="58" l="1"/>
  <c r="ALL43" i="58"/>
  <c r="AVX43" i="16"/>
  <c r="AWC43" i="16"/>
  <c r="AWE43" i="16" s="1"/>
  <c r="ALN43" i="58" l="1"/>
  <c r="ALS43" i="58"/>
  <c r="AWG43" i="16"/>
  <c r="AVZ43" i="16"/>
  <c r="AWB43" i="16" s="1"/>
  <c r="ALU43" i="58" l="1"/>
  <c r="ALP43" i="58"/>
  <c r="AWD43" i="16"/>
  <c r="AWI43" i="16"/>
  <c r="ALR43" i="58" l="1"/>
  <c r="ALW43" i="58"/>
  <c r="AWF43" i="16"/>
  <c r="AWK43" i="16"/>
  <c r="AWM43" i="16" s="1"/>
  <c r="ALY43" i="58" l="1"/>
  <c r="ALT43" i="58"/>
  <c r="AWO43" i="16"/>
  <c r="AWH43" i="16"/>
  <c r="AWJ43" i="16" s="1"/>
  <c r="ALV43" i="58" l="1"/>
  <c r="AMA43" i="58"/>
  <c r="AWL43" i="16"/>
  <c r="AWQ43" i="16"/>
  <c r="AMC43" i="58" l="1"/>
  <c r="ALX43" i="58"/>
  <c r="AWN43" i="16"/>
  <c r="AWS43" i="16"/>
  <c r="AWU43" i="16" s="1"/>
  <c r="ALZ43" i="58" l="1"/>
  <c r="AME43" i="58"/>
  <c r="AWW43" i="16"/>
  <c r="AWP43" i="16"/>
  <c r="AWR43" i="16" s="1"/>
  <c r="AMG43" i="58" l="1"/>
  <c r="AMB43" i="58"/>
  <c r="AWT43" i="16"/>
  <c r="AWY43" i="16"/>
  <c r="AMD43" i="58" l="1"/>
  <c r="AMI43" i="58"/>
  <c r="AWV43" i="16"/>
  <c r="AXA43" i="16"/>
  <c r="AXC43" i="16" s="1"/>
  <c r="AMK43" i="58" l="1"/>
  <c r="AMF43" i="58"/>
  <c r="AXE43" i="16"/>
  <c r="AWX43" i="16"/>
  <c r="AWZ43" i="16" s="1"/>
  <c r="AMH43" i="58" l="1"/>
  <c r="AMM43" i="58"/>
  <c r="AXB43" i="16"/>
  <c r="AXG43" i="16"/>
  <c r="AMO43" i="58" l="1"/>
  <c r="AMJ43" i="58"/>
  <c r="AXD43" i="16"/>
  <c r="AXI43" i="16"/>
  <c r="AXK43" i="16" s="1"/>
  <c r="AML43" i="58" l="1"/>
  <c r="AMQ43" i="58"/>
  <c r="AXM43" i="16"/>
  <c r="AXF43" i="16"/>
  <c r="AXH43" i="16" s="1"/>
  <c r="AMS43" i="58" l="1"/>
  <c r="AMN43" i="58"/>
  <c r="AXJ43" i="16"/>
  <c r="AXO43" i="16"/>
  <c r="AMP43" i="58" l="1"/>
  <c r="AMU43" i="58"/>
  <c r="AXL43" i="16"/>
  <c r="AXQ43" i="16"/>
  <c r="AXS43" i="16" s="1"/>
  <c r="AMW43" i="58" l="1"/>
  <c r="AMR43" i="58"/>
  <c r="AXU43" i="16"/>
  <c r="AXN43" i="16"/>
  <c r="AXP43" i="16" s="1"/>
  <c r="AMT43" i="58" l="1"/>
  <c r="AMY43" i="58"/>
  <c r="AXR43" i="16"/>
  <c r="AXW43" i="16"/>
  <c r="ANA43" i="58" l="1"/>
  <c r="AMV43" i="58"/>
  <c r="AXT43" i="16"/>
  <c r="AXY43" i="16"/>
  <c r="AYA43" i="16" s="1"/>
  <c r="AMX43" i="58" l="1"/>
  <c r="ANC43" i="58"/>
  <c r="AYC43" i="16"/>
  <c r="AXV43" i="16"/>
  <c r="AXX43" i="16" s="1"/>
  <c r="ANE43" i="58" l="1"/>
  <c r="AMZ43" i="58"/>
  <c r="AXZ43" i="16"/>
  <c r="AYE43" i="16"/>
  <c r="ANB43" i="58" l="1"/>
  <c r="ANG43" i="58"/>
  <c r="AYB43" i="16"/>
  <c r="AYG43" i="16"/>
  <c r="AYI43" i="16" s="1"/>
  <c r="ANI43" i="58" l="1"/>
  <c r="AND43" i="58"/>
  <c r="AYK43" i="16"/>
  <c r="AYD43" i="16"/>
  <c r="AYF43" i="16" s="1"/>
  <c r="ANF43" i="58" l="1"/>
  <c r="ANK43" i="58"/>
  <c r="AYH43" i="16"/>
  <c r="AYM43" i="16"/>
  <c r="ANM43" i="58" l="1"/>
  <c r="ANH43" i="58"/>
  <c r="AYJ43" i="16"/>
  <c r="AYO43" i="16"/>
  <c r="AYQ43" i="16" s="1"/>
  <c r="ANJ43" i="58" l="1"/>
  <c r="ANO43" i="58"/>
  <c r="AYS43" i="16"/>
  <c r="AYL43" i="16"/>
  <c r="AYN43" i="16" s="1"/>
  <c r="ANQ43" i="58" l="1"/>
  <c r="ANL43" i="58"/>
  <c r="AYP43" i="16"/>
  <c r="AYU43" i="16"/>
  <c r="ANN43" i="58" l="1"/>
  <c r="ANS43" i="58"/>
  <c r="AYR43" i="16"/>
  <c r="AYW43" i="16"/>
  <c r="AYY43" i="16" s="1"/>
  <c r="ANU43" i="58" l="1"/>
  <c r="ANP43" i="58"/>
  <c r="AZA43" i="16"/>
  <c r="AYT43" i="16"/>
  <c r="AYV43" i="16" s="1"/>
  <c r="ANR43" i="58" l="1"/>
  <c r="ANW43" i="58"/>
  <c r="AYX43" i="16"/>
  <c r="AZC43" i="16"/>
  <c r="ANY43" i="58" l="1"/>
  <c r="ANT43" i="58"/>
  <c r="AYZ43" i="16"/>
  <c r="AZE43" i="16"/>
  <c r="AZG43" i="16" s="1"/>
  <c r="ANV43" i="58" l="1"/>
  <c r="AOA43" i="58"/>
  <c r="AZI43" i="16"/>
  <c r="AZB43" i="16"/>
  <c r="AZD43" i="16" s="1"/>
  <c r="AOC43" i="58" l="1"/>
  <c r="ANX43" i="58"/>
  <c r="AZF43" i="16"/>
  <c r="AZK43" i="16"/>
  <c r="ANZ43" i="58" l="1"/>
  <c r="AOE43" i="58"/>
  <c r="AZH43" i="16"/>
  <c r="AZM43" i="16"/>
  <c r="AZO43" i="16" s="1"/>
  <c r="AOG43" i="58" l="1"/>
  <c r="AOB43" i="58"/>
  <c r="AZQ43" i="16"/>
  <c r="AZJ43" i="16"/>
  <c r="AZL43" i="16" s="1"/>
  <c r="AOD43" i="58" l="1"/>
  <c r="AOI43" i="58"/>
  <c r="AZN43" i="16"/>
  <c r="AZS43" i="16"/>
  <c r="AOK43" i="58" l="1"/>
  <c r="AOF43" i="58"/>
  <c r="AZP43" i="16"/>
  <c r="AZU43" i="16"/>
  <c r="AZW43" i="16" s="1"/>
  <c r="AOH43" i="58" l="1"/>
  <c r="AOM43" i="58"/>
  <c r="AZY43" i="16"/>
  <c r="AZR43" i="16"/>
  <c r="AZT43" i="16" s="1"/>
  <c r="AOO43" i="58" l="1"/>
  <c r="AOJ43" i="58"/>
  <c r="AZV43" i="16"/>
  <c r="BAA43" i="16"/>
  <c r="AOL43" i="58" l="1"/>
  <c r="AOQ43" i="58"/>
  <c r="AZX43" i="16"/>
  <c r="BAC43" i="16"/>
  <c r="BAE43" i="16" s="1"/>
  <c r="AOS43" i="58" l="1"/>
  <c r="AON43" i="58"/>
  <c r="BAG43" i="16"/>
  <c r="AZZ43" i="16"/>
  <c r="AOP43" i="58" l="1"/>
  <c r="AOU43" i="58"/>
  <c r="BAI43" i="16"/>
  <c r="BAB43" i="16"/>
  <c r="BAD43" i="16" s="1"/>
  <c r="AOW43" i="58" l="1"/>
  <c r="AOR43" i="58"/>
  <c r="BAF43" i="16"/>
  <c r="BAK43" i="16"/>
  <c r="BAM43" i="16" s="1"/>
  <c r="AOT43" i="58" l="1"/>
  <c r="AOY43" i="58"/>
  <c r="BAO43" i="16"/>
  <c r="BAH43" i="16"/>
  <c r="APA43" i="58" l="1"/>
  <c r="AOV43" i="58"/>
  <c r="BAQ43" i="16"/>
  <c r="BAJ43" i="16"/>
  <c r="BAL43" i="16" s="1"/>
  <c r="AOX43" i="58" l="1"/>
  <c r="APC43" i="58"/>
  <c r="BAN43" i="16"/>
  <c r="BAS43" i="16"/>
  <c r="BAU43" i="16" s="1"/>
  <c r="APE43" i="58" l="1"/>
  <c r="AOZ43" i="58"/>
  <c r="BAW43" i="16"/>
  <c r="BAP43" i="16"/>
  <c r="APB43" i="58" l="1"/>
  <c r="APG43" i="58"/>
  <c r="BAY43" i="16"/>
  <c r="BAR43" i="16"/>
  <c r="BAT43" i="16" s="1"/>
  <c r="API43" i="58" l="1"/>
  <c r="APD43" i="58"/>
  <c r="BAV43" i="16"/>
  <c r="BBA43" i="16"/>
  <c r="BBC43" i="16" s="1"/>
  <c r="APF43" i="58" l="1"/>
  <c r="APK43" i="58"/>
  <c r="BBE43" i="16"/>
  <c r="BAX43" i="16"/>
  <c r="APM43" i="58" l="1"/>
  <c r="APH43" i="58"/>
  <c r="BBG43" i="16"/>
  <c r="BAZ43" i="16"/>
  <c r="BBB43" i="16" s="1"/>
  <c r="APJ43" i="58" l="1"/>
  <c r="APO43" i="58"/>
  <c r="BBD43" i="16"/>
  <c r="BBI43" i="16"/>
  <c r="BBK43" i="16" s="1"/>
  <c r="APQ43" i="58" l="1"/>
  <c r="APL43" i="58"/>
  <c r="BBM43" i="16"/>
  <c r="BBF43" i="16"/>
  <c r="APN43" i="58" l="1"/>
  <c r="APS43" i="58"/>
  <c r="BBO43" i="16"/>
  <c r="BBH43" i="16"/>
  <c r="BBJ43" i="16" s="1"/>
  <c r="APU43" i="58" l="1"/>
  <c r="APP43" i="58"/>
  <c r="BBL43" i="16"/>
  <c r="BBQ43" i="16"/>
  <c r="BBS43" i="16" s="1"/>
  <c r="APR43" i="58" l="1"/>
  <c r="APW43" i="58"/>
  <c r="BBU43" i="16"/>
  <c r="BBN43" i="16"/>
  <c r="APY43" i="58" l="1"/>
  <c r="APT43" i="58"/>
  <c r="BBW43" i="16"/>
  <c r="BBP43" i="16"/>
  <c r="BBR43" i="16" s="1"/>
  <c r="APV43" i="58" l="1"/>
  <c r="AQA43" i="58"/>
  <c r="BBT43" i="16"/>
  <c r="BBY43" i="16"/>
  <c r="BCA43" i="16" s="1"/>
  <c r="AQC43" i="58" l="1"/>
  <c r="APX43" i="58"/>
  <c r="BCC43" i="16"/>
  <c r="BBV43" i="16"/>
  <c r="APZ43" i="58" l="1"/>
  <c r="AQE43" i="58"/>
  <c r="BCE43" i="16"/>
  <c r="BBX43" i="16"/>
  <c r="BBZ43" i="16" s="1"/>
  <c r="AQG43" i="58" l="1"/>
  <c r="AQB43" i="58"/>
  <c r="BCB43" i="16"/>
  <c r="BCG43" i="16"/>
  <c r="BCI43" i="16" s="1"/>
  <c r="AQD43" i="58" l="1"/>
  <c r="AQI43" i="58"/>
  <c r="BCK43" i="16"/>
  <c r="BCD43" i="16"/>
  <c r="AQK43" i="58" l="1"/>
  <c r="AQF43" i="58"/>
  <c r="BCM43" i="16"/>
  <c r="BCF43" i="16"/>
  <c r="BCH43" i="16" s="1"/>
  <c r="AQH43" i="58" l="1"/>
  <c r="AQM43" i="58"/>
  <c r="BCJ43" i="16"/>
  <c r="BCO43" i="16"/>
  <c r="BCQ43" i="16" s="1"/>
  <c r="AQO43" i="58" l="1"/>
  <c r="AQJ43" i="58"/>
  <c r="BCS43" i="16"/>
  <c r="BCL43" i="16"/>
  <c r="AQL43" i="58" l="1"/>
  <c r="AQQ43" i="58"/>
  <c r="BCU43" i="16"/>
  <c r="BCN43" i="16"/>
  <c r="BCP43" i="16" s="1"/>
  <c r="AQS43" i="58" l="1"/>
  <c r="AQN43" i="58"/>
  <c r="BCR43" i="16"/>
  <c r="BCW43" i="16"/>
  <c r="BCY43" i="16" s="1"/>
  <c r="AQP43" i="58" l="1"/>
  <c r="AQU43" i="58"/>
  <c r="BDA43" i="16"/>
  <c r="BCT43" i="16"/>
  <c r="AQW43" i="58" l="1"/>
  <c r="AQR43" i="58"/>
  <c r="BDC43" i="16"/>
  <c r="BCV43" i="16"/>
  <c r="BCX43" i="16" s="1"/>
  <c r="AQT43" i="58" l="1"/>
  <c r="AQY43" i="58"/>
  <c r="BCZ43" i="16"/>
  <c r="BDE43" i="16"/>
  <c r="BDG43" i="16" s="1"/>
  <c r="ARA43" i="58" l="1"/>
  <c r="AQV43" i="58"/>
  <c r="BDI43" i="16"/>
  <c r="BDB43" i="16"/>
  <c r="AQX43" i="58" l="1"/>
  <c r="ARC43" i="58"/>
  <c r="BDK43" i="16"/>
  <c r="BDD43" i="16"/>
  <c r="BDF43" i="16" s="1"/>
  <c r="ARE43" i="58" l="1"/>
  <c r="AQZ43" i="58"/>
  <c r="BDH43" i="16"/>
  <c r="BDM43" i="16"/>
  <c r="BDO43" i="16" s="1"/>
  <c r="ARB43" i="58" l="1"/>
  <c r="ARG43" i="58"/>
  <c r="BDQ43" i="16"/>
  <c r="BDJ43" i="16"/>
  <c r="ARI43" i="58" l="1"/>
  <c r="ARD43" i="58"/>
  <c r="BDS43" i="16"/>
  <c r="BDL43" i="16"/>
  <c r="BDN43" i="16" s="1"/>
  <c r="ARF43" i="58" l="1"/>
  <c r="ARK43" i="58"/>
  <c r="BDP43" i="16"/>
  <c r="BDU43" i="16"/>
  <c r="BDW43" i="16" s="1"/>
  <c r="ARM43" i="58" l="1"/>
  <c r="ARH43" i="58"/>
  <c r="BDY43" i="16"/>
  <c r="BDR43" i="16"/>
  <c r="ARJ43" i="58" l="1"/>
  <c r="ARO43" i="58"/>
  <c r="BEA43" i="16"/>
  <c r="BDT43" i="16"/>
  <c r="BDV43" i="16" s="1"/>
  <c r="ARQ43" i="58" l="1"/>
  <c r="ARL43" i="58"/>
  <c r="BDX43" i="16"/>
  <c r="BEC43" i="16"/>
  <c r="BEE43" i="16" s="1"/>
  <c r="ARN43" i="58" l="1"/>
  <c r="ARS43" i="58"/>
  <c r="BEG43" i="16"/>
  <c r="BDZ43" i="16"/>
  <c r="ARU43" i="58" l="1"/>
  <c r="ARP43" i="58"/>
  <c r="BEI43" i="16"/>
  <c r="BEB43" i="16"/>
  <c r="BED43" i="16" s="1"/>
  <c r="ARR43" i="58" l="1"/>
  <c r="ARW43" i="58"/>
  <c r="BEF43" i="16"/>
  <c r="BEK43" i="16"/>
  <c r="BEM43" i="16" s="1"/>
  <c r="ARY43" i="58" l="1"/>
  <c r="ART43" i="58"/>
  <c r="BEO43" i="16"/>
  <c r="BEH43" i="16"/>
  <c r="ARV43" i="58" l="1"/>
  <c r="ASA43" i="58"/>
  <c r="BEQ43" i="16"/>
  <c r="BEJ43" i="16"/>
  <c r="BEL43" i="16" s="1"/>
  <c r="ASC43" i="58" l="1"/>
  <c r="ARX43" i="58"/>
  <c r="BEN43" i="16"/>
  <c r="BES43" i="16"/>
  <c r="BEU43" i="16" s="1"/>
  <c r="ARZ43" i="58" l="1"/>
  <c r="ASE43" i="58"/>
  <c r="BEW43" i="16"/>
  <c r="BEP43" i="16"/>
  <c r="ASG43" i="58" l="1"/>
  <c r="ASB43" i="58"/>
  <c r="BEY43" i="16"/>
  <c r="BER43" i="16"/>
  <c r="BET43" i="16" s="1"/>
  <c r="ASD43" i="58" l="1"/>
  <c r="ASI43" i="58"/>
  <c r="BEV43" i="16"/>
  <c r="BFA43" i="16"/>
  <c r="BFC43" i="16" s="1"/>
  <c r="ASK43" i="58" l="1"/>
  <c r="ASF43" i="58"/>
  <c r="BFE43" i="16"/>
  <c r="BEX43" i="16"/>
  <c r="ASH43" i="58" l="1"/>
  <c r="ASM43" i="58"/>
  <c r="BFG43" i="16"/>
  <c r="BEZ43" i="16"/>
  <c r="BFB43" i="16" s="1"/>
  <c r="ASO43" i="58" l="1"/>
  <c r="ASJ43" i="58"/>
  <c r="BFD43" i="16"/>
  <c r="BFI43" i="16"/>
  <c r="BFK43" i="16" s="1"/>
  <c r="ASL43" i="58" l="1"/>
  <c r="ASQ43" i="58"/>
  <c r="BFM43" i="16"/>
  <c r="BFF43" i="16"/>
  <c r="ASS43" i="58" l="1"/>
  <c r="ASN43" i="58"/>
  <c r="BFO43" i="16"/>
  <c r="BFH43" i="16"/>
  <c r="BFJ43" i="16" s="1"/>
  <c r="ASP43" i="58" l="1"/>
  <c r="ASU43" i="58"/>
  <c r="BFL43" i="16"/>
  <c r="BFQ43" i="16"/>
  <c r="BFS43" i="16" s="1"/>
  <c r="ASW43" i="58" l="1"/>
  <c r="ASR43" i="58"/>
  <c r="BFU43" i="16"/>
  <c r="BFN43" i="16"/>
  <c r="AST43" i="58" l="1"/>
  <c r="ASY43" i="58"/>
  <c r="BFW43" i="16"/>
  <c r="BFP43" i="16"/>
  <c r="BFR43" i="16" s="1"/>
  <c r="ATA43" i="58" l="1"/>
  <c r="ASV43" i="58"/>
  <c r="BFT43" i="16"/>
  <c r="BFY43" i="16"/>
  <c r="BGA43" i="16" s="1"/>
  <c r="ASX43" i="58" l="1"/>
  <c r="ATC43" i="58"/>
  <c r="BGC43" i="16"/>
  <c r="BFV43" i="16"/>
  <c r="ATE43" i="58" l="1"/>
  <c r="ASZ43" i="58"/>
  <c r="BGE43" i="16"/>
  <c r="BFX43" i="16"/>
  <c r="BFZ43" i="16" s="1"/>
  <c r="ATB43" i="58" l="1"/>
  <c r="ATG43" i="58"/>
  <c r="BGB43" i="16"/>
  <c r="BGG43" i="16"/>
  <c r="BGI43" i="16" s="1"/>
  <c r="ATI43" i="58" l="1"/>
  <c r="ATD43" i="58"/>
  <c r="BGK43" i="16"/>
  <c r="BGD43" i="16"/>
  <c r="ATF43" i="58" l="1"/>
  <c r="ATK43" i="58"/>
  <c r="BGM43" i="16"/>
  <c r="BGF43" i="16"/>
  <c r="BGH43" i="16" s="1"/>
  <c r="ATM43" i="58" l="1"/>
  <c r="ATH43" i="58"/>
  <c r="BGJ43" i="16"/>
  <c r="BGO43" i="16"/>
  <c r="BGQ43" i="16" s="1"/>
  <c r="ATJ43" i="58" l="1"/>
  <c r="ATO43" i="58"/>
  <c r="BGS43" i="16"/>
  <c r="BGL43" i="16"/>
  <c r="ATQ43" i="58" l="1"/>
  <c r="ATL43" i="58"/>
  <c r="BGU43" i="16"/>
  <c r="BGN43" i="16"/>
  <c r="BGP43" i="16" s="1"/>
  <c r="ATN43" i="58" l="1"/>
  <c r="ATS43" i="58"/>
  <c r="BGR43" i="16"/>
  <c r="BGW43" i="16"/>
  <c r="BGY43" i="16" s="1"/>
  <c r="ATU43" i="58" l="1"/>
  <c r="ATP43" i="58"/>
  <c r="BHA43" i="16"/>
  <c r="BGT43" i="16"/>
  <c r="ATR43" i="58" l="1"/>
  <c r="ATW43" i="58"/>
  <c r="BHC43" i="16"/>
  <c r="BGV43" i="16"/>
  <c r="BGX43" i="16" s="1"/>
  <c r="ATY43" i="58" l="1"/>
  <c r="ATT43" i="58"/>
  <c r="BGZ43" i="16"/>
  <c r="BHE43" i="16"/>
  <c r="BHG43" i="16" s="1"/>
  <c r="ATV43" i="58" l="1"/>
  <c r="AUA43" i="58"/>
  <c r="BHI43" i="16"/>
  <c r="BHB43" i="16"/>
  <c r="AUC43" i="58" l="1"/>
  <c r="ATX43" i="58"/>
  <c r="BHK43" i="16"/>
  <c r="BHD43" i="16"/>
  <c r="BHF43" i="16" s="1"/>
  <c r="ATZ43" i="58" l="1"/>
  <c r="AUE43" i="58"/>
  <c r="BHH43" i="16"/>
  <c r="BHM43" i="16"/>
  <c r="BHO43" i="16" s="1"/>
  <c r="AUG43" i="58" l="1"/>
  <c r="AUB43" i="58"/>
  <c r="BHQ43" i="16"/>
  <c r="BHJ43" i="16"/>
  <c r="AUD43" i="58" l="1"/>
  <c r="AUI43" i="58"/>
  <c r="BHS43" i="16"/>
  <c r="BHL43" i="16"/>
  <c r="BHN43" i="16" s="1"/>
  <c r="AUK43" i="58" l="1"/>
  <c r="AUF43" i="58"/>
  <c r="BHP43" i="16"/>
  <c r="BHU43" i="16"/>
  <c r="BHW43" i="16" s="1"/>
  <c r="AUH43" i="58" l="1"/>
  <c r="AUM43" i="58"/>
  <c r="BHY43" i="16"/>
  <c r="BHR43" i="16"/>
  <c r="AUO43" i="58" l="1"/>
  <c r="AUJ43" i="58"/>
  <c r="BIA43" i="16"/>
  <c r="BHT43" i="16"/>
  <c r="BHV43" i="16" s="1"/>
  <c r="AUL43" i="58" l="1"/>
  <c r="AUQ43" i="58"/>
  <c r="BHX43" i="16"/>
  <c r="BIC43" i="16"/>
  <c r="BIE43" i="16" s="1"/>
  <c r="AUS43" i="58" l="1"/>
  <c r="AUN43" i="58"/>
  <c r="BIG43" i="16"/>
  <c r="BHZ43" i="16"/>
  <c r="AUP43" i="58" l="1"/>
  <c r="AUU43" i="58"/>
  <c r="BII43" i="16"/>
  <c r="BIB43" i="16"/>
  <c r="BID43" i="16" s="1"/>
  <c r="AUW43" i="58" l="1"/>
  <c r="AUR43" i="58"/>
  <c r="BIF43" i="16"/>
  <c r="BIK43" i="16"/>
  <c r="BIM43" i="16" s="1"/>
  <c r="AUT43" i="58" l="1"/>
  <c r="AUY43" i="58"/>
  <c r="BIO43" i="16"/>
  <c r="BIH43" i="16"/>
  <c r="AVA43" i="58" l="1"/>
  <c r="AUV43" i="58"/>
  <c r="BIQ43" i="16"/>
  <c r="BIJ43" i="16"/>
  <c r="BIL43" i="16" s="1"/>
  <c r="AUX43" i="58" l="1"/>
  <c r="AVC43" i="58"/>
  <c r="BIN43" i="16"/>
  <c r="BIS43" i="16"/>
  <c r="BIU43" i="16" s="1"/>
  <c r="AVE43" i="58" l="1"/>
  <c r="AUZ43" i="58"/>
  <c r="BIW43" i="16"/>
  <c r="BIP43" i="16"/>
  <c r="AVB43" i="58" l="1"/>
  <c r="AVG43" i="58"/>
  <c r="BIY43" i="16"/>
  <c r="BIR43" i="16"/>
  <c r="BIT43" i="16" s="1"/>
  <c r="AVI43" i="58" l="1"/>
  <c r="AVD43" i="58"/>
  <c r="BIV43" i="16"/>
  <c r="BJA43" i="16"/>
  <c r="BJC43" i="16" s="1"/>
  <c r="AVF43" i="58" l="1"/>
  <c r="AVK43" i="58"/>
  <c r="BJE43" i="16"/>
  <c r="BIX43" i="16"/>
  <c r="AVM43" i="58" l="1"/>
  <c r="AVH43" i="58"/>
  <c r="BJG43" i="16"/>
  <c r="BIZ43" i="16"/>
  <c r="BJB43" i="16" s="1"/>
  <c r="AVJ43" i="58" l="1"/>
  <c r="AVO43" i="58"/>
  <c r="BJD43" i="16"/>
  <c r="BJI43" i="16"/>
  <c r="BJK43" i="16" s="1"/>
  <c r="AVQ43" i="58" l="1"/>
  <c r="AVL43" i="58"/>
  <c r="BJM43" i="16"/>
  <c r="BJF43" i="16"/>
  <c r="AVN43" i="58" l="1"/>
  <c r="AVS43" i="58"/>
  <c r="BJO43" i="16"/>
  <c r="BJH43" i="16"/>
  <c r="BJJ43" i="16" s="1"/>
  <c r="AVU43" i="58" l="1"/>
  <c r="AVP43" i="58"/>
  <c r="BJL43" i="16"/>
  <c r="BJQ43" i="16"/>
  <c r="BJS43" i="16" s="1"/>
  <c r="AVR43" i="58" l="1"/>
  <c r="AVW43" i="58"/>
  <c r="BJU43" i="16"/>
  <c r="BJN43" i="16"/>
  <c r="AVY43" i="58" l="1"/>
  <c r="AVT43" i="58"/>
  <c r="BJW43" i="16"/>
  <c r="BJP43" i="16"/>
  <c r="BJR43" i="16" s="1"/>
  <c r="AVV43" i="58" l="1"/>
  <c r="AWA43" i="58"/>
  <c r="BJT43" i="16"/>
  <c r="BJY43" i="16"/>
  <c r="BKA43" i="16" s="1"/>
  <c r="AWC43" i="58" l="1"/>
  <c r="AVX43" i="58"/>
  <c r="BKC43" i="16"/>
  <c r="BJV43" i="16"/>
  <c r="AVZ43" i="58" l="1"/>
  <c r="AWE43" i="58"/>
  <c r="BKE43" i="16"/>
  <c r="BJX43" i="16"/>
  <c r="BJZ43" i="16" s="1"/>
  <c r="AWG43" i="58" l="1"/>
  <c r="AWB43" i="58"/>
  <c r="BKB43" i="16"/>
  <c r="BKG43" i="16"/>
  <c r="BKI43" i="16" s="1"/>
  <c r="AWD43" i="58" l="1"/>
  <c r="AWI43" i="58"/>
  <c r="BKK43" i="16"/>
  <c r="BKD43" i="16"/>
  <c r="AWK43" i="58" l="1"/>
  <c r="AWF43" i="58"/>
  <c r="BKM43" i="16"/>
  <c r="BKF43" i="16"/>
  <c r="BKH43" i="16" s="1"/>
  <c r="AWH43" i="58" l="1"/>
  <c r="AWM43" i="58"/>
  <c r="BKJ43" i="16"/>
  <c r="BKO43" i="16"/>
  <c r="BKQ43" i="16" s="1"/>
  <c r="AWO43" i="58" l="1"/>
  <c r="AWJ43" i="58"/>
  <c r="BKS43" i="16"/>
  <c r="BKL43" i="16"/>
  <c r="AWL43" i="58" l="1"/>
  <c r="AWQ43" i="58"/>
  <c r="BKU43" i="16"/>
  <c r="BKN43" i="16"/>
  <c r="BKP43" i="16" s="1"/>
  <c r="AWS43" i="58" l="1"/>
  <c r="AWN43" i="58"/>
  <c r="BKR43" i="16"/>
  <c r="BKW43" i="16"/>
  <c r="BKY43" i="16" s="1"/>
  <c r="AWP43" i="58" l="1"/>
  <c r="AWU43" i="58"/>
  <c r="BLA43" i="16"/>
  <c r="BKT43" i="16"/>
  <c r="AWW43" i="58" l="1"/>
  <c r="AWR43" i="58"/>
  <c r="BLC43" i="16"/>
  <c r="BKV43" i="16"/>
  <c r="BKX43" i="16" s="1"/>
  <c r="AWT43" i="58" l="1"/>
  <c r="AWY43" i="58"/>
  <c r="BKZ43" i="16"/>
  <c r="BLE43" i="16"/>
  <c r="BLG43" i="16" s="1"/>
  <c r="AXA43" i="58" l="1"/>
  <c r="AWV43" i="58"/>
  <c r="BLI43" i="16"/>
  <c r="BLB43" i="16"/>
  <c r="AWX43" i="58" l="1"/>
  <c r="AXC43" i="58"/>
  <c r="BLK43" i="16"/>
  <c r="BLD43" i="16"/>
  <c r="BLF43" i="16" s="1"/>
  <c r="AXE43" i="58" l="1"/>
  <c r="AWZ43" i="58"/>
  <c r="BLH43" i="16"/>
  <c r="BLM43" i="16"/>
  <c r="BLO43" i="16" s="1"/>
  <c r="AXB43" i="58" l="1"/>
  <c r="AXG43" i="58"/>
  <c r="BLQ43" i="16"/>
  <c r="BLJ43" i="16"/>
  <c r="AXI43" i="58" l="1"/>
  <c r="AXD43" i="58"/>
  <c r="BLS43" i="16"/>
  <c r="BLL43" i="16"/>
  <c r="BLN43" i="16" s="1"/>
  <c r="AXF43" i="58" l="1"/>
  <c r="AXK43" i="58"/>
  <c r="BLP43" i="16"/>
  <c r="BLU43" i="16"/>
  <c r="BLW43" i="16" s="1"/>
  <c r="AXM43" i="58" l="1"/>
  <c r="AXH43" i="58"/>
  <c r="BLY43" i="16"/>
  <c r="BLR43" i="16"/>
  <c r="AXJ43" i="58" l="1"/>
  <c r="AXO43" i="58"/>
  <c r="BMA43" i="16"/>
  <c r="BLT43" i="16"/>
  <c r="BLV43" i="16" s="1"/>
  <c r="AXQ43" i="58" l="1"/>
  <c r="AXL43" i="58"/>
  <c r="BLX43" i="16"/>
  <c r="BMC43" i="16"/>
  <c r="BME43" i="16" s="1"/>
  <c r="AXN43" i="58" l="1"/>
  <c r="AXS43" i="58"/>
  <c r="BMG43" i="16"/>
  <c r="BLZ43" i="16"/>
  <c r="AXU43" i="58" l="1"/>
  <c r="AXP43" i="58"/>
  <c r="BMI43" i="16"/>
  <c r="BMB43" i="16"/>
  <c r="BMD43" i="16" s="1"/>
  <c r="AXR43" i="58" l="1"/>
  <c r="AXW43" i="58"/>
  <c r="BMF43" i="16"/>
  <c r="BMK43" i="16"/>
  <c r="BMM43" i="16" s="1"/>
  <c r="AXY43" i="58" l="1"/>
  <c r="AXT43" i="58"/>
  <c r="BMO43" i="16"/>
  <c r="BMH43" i="16"/>
  <c r="AXV43" i="58" l="1"/>
  <c r="AYA43" i="58"/>
  <c r="BMQ43" i="16"/>
  <c r="BMJ43" i="16"/>
  <c r="BML43" i="16" s="1"/>
  <c r="AYC43" i="58" l="1"/>
  <c r="AXX43" i="58"/>
  <c r="BMN43" i="16"/>
  <c r="BMS43" i="16"/>
  <c r="BMU43" i="16" s="1"/>
  <c r="AXZ43" i="58" l="1"/>
  <c r="AYE43" i="58"/>
  <c r="BMW43" i="16"/>
  <c r="BMP43" i="16"/>
  <c r="AYG43" i="58" l="1"/>
  <c r="AYB43" i="58"/>
  <c r="BMY43" i="16"/>
  <c r="BMR43" i="16"/>
  <c r="BMT43" i="16" s="1"/>
  <c r="AYD43" i="58" l="1"/>
  <c r="AYI43" i="58"/>
  <c r="BMV43" i="16"/>
  <c r="BNA43" i="16"/>
  <c r="BNC43" i="16" s="1"/>
  <c r="AYK43" i="58" l="1"/>
  <c r="AYF43" i="58"/>
  <c r="BNE43" i="16"/>
  <c r="BMX43" i="16"/>
  <c r="AYH43" i="58" l="1"/>
  <c r="AYM43" i="58"/>
  <c r="BNG43" i="16"/>
  <c r="BMZ43" i="16"/>
  <c r="BNB43" i="16" s="1"/>
  <c r="AYO43" i="58" l="1"/>
  <c r="AYJ43" i="58"/>
  <c r="BND43" i="16"/>
  <c r="BNI43" i="16"/>
  <c r="BNK43" i="16" s="1"/>
  <c r="AYL43" i="58" l="1"/>
  <c r="AYQ43" i="58"/>
  <c r="BNM43" i="16"/>
  <c r="BNF43" i="16"/>
  <c r="AYS43" i="58" l="1"/>
  <c r="AYN43" i="58"/>
  <c r="BNO43" i="16"/>
  <c r="BNH43" i="16"/>
  <c r="BNJ43" i="16" s="1"/>
  <c r="AYP43" i="58" l="1"/>
  <c r="AYU43" i="58"/>
  <c r="BNL43" i="16"/>
  <c r="BNQ43" i="16"/>
  <c r="BNS43" i="16" s="1"/>
  <c r="AYW43" i="58" l="1"/>
  <c r="AYR43" i="58"/>
  <c r="BNU43" i="16"/>
  <c r="BNN43" i="16"/>
  <c r="AYT43" i="58" l="1"/>
  <c r="AYY43" i="58"/>
  <c r="BNW43" i="16"/>
  <c r="BNP43" i="16"/>
  <c r="BNR43" i="16" s="1"/>
  <c r="AZA43" i="58" l="1"/>
  <c r="AYV43" i="58"/>
  <c r="BNT43" i="16"/>
  <c r="BNY43" i="16"/>
  <c r="BOA43" i="16" s="1"/>
  <c r="AYX43" i="58" l="1"/>
  <c r="AZC43" i="58"/>
  <c r="BOC43" i="16"/>
  <c r="BNV43" i="16"/>
  <c r="AZE43" i="58" l="1"/>
  <c r="AYZ43" i="58"/>
  <c r="BOE43" i="16"/>
  <c r="BNX43" i="16"/>
  <c r="BNZ43" i="16" s="1"/>
  <c r="AZB43" i="58" l="1"/>
  <c r="AZG43" i="58"/>
  <c r="BOB43" i="16"/>
  <c r="BOG43" i="16"/>
  <c r="BOI43" i="16" s="1"/>
  <c r="AZI43" i="58" l="1"/>
  <c r="AZD43" i="58"/>
  <c r="BOK43" i="16"/>
  <c r="BOD43" i="16"/>
  <c r="AZF43" i="58" l="1"/>
  <c r="AZK43" i="58"/>
  <c r="BOM43" i="16"/>
  <c r="BOF43" i="16"/>
  <c r="BOH43" i="16" s="1"/>
  <c r="AZM43" i="58" l="1"/>
  <c r="AZH43" i="58"/>
  <c r="BOJ43" i="16"/>
  <c r="BOO43" i="16"/>
  <c r="BOQ43" i="16" s="1"/>
  <c r="AZJ43" i="58" l="1"/>
  <c r="AZO43" i="58"/>
  <c r="BOS43" i="16"/>
  <c r="BOL43" i="16"/>
  <c r="AZQ43" i="58" l="1"/>
  <c r="AZL43" i="58"/>
  <c r="BOU43" i="16"/>
  <c r="BON43" i="16"/>
  <c r="BOP43" i="16" s="1"/>
  <c r="AZN43" i="58" l="1"/>
  <c r="AZS43" i="58"/>
  <c r="BOR43" i="16"/>
  <c r="BOW43" i="16"/>
  <c r="BOY43" i="16" s="1"/>
  <c r="AZU43" i="58" l="1"/>
  <c r="AZP43" i="58"/>
  <c r="BPA43" i="16"/>
  <c r="BOT43" i="16"/>
  <c r="AZR43" i="58" l="1"/>
  <c r="AZW43" i="58"/>
  <c r="BPC43" i="16"/>
  <c r="BOV43" i="16"/>
  <c r="BOX43" i="16" s="1"/>
  <c r="AZY43" i="58" l="1"/>
  <c r="AZT43" i="58"/>
  <c r="BOZ43" i="16"/>
  <c r="BPE43" i="16"/>
  <c r="BPG43" i="16" s="1"/>
  <c r="AZV43" i="58" l="1"/>
  <c r="BAA43" i="58"/>
  <c r="BPI43" i="16"/>
  <c r="BPB43" i="16"/>
  <c r="BAC43" i="58" l="1"/>
  <c r="AZX43" i="58"/>
  <c r="BPK43" i="16"/>
  <c r="BPD43" i="16"/>
  <c r="BPF43" i="16" s="1"/>
  <c r="AZZ43" i="58" l="1"/>
  <c r="BAE43" i="58"/>
  <c r="BPH43" i="16"/>
  <c r="BPM43" i="16"/>
  <c r="BPO43" i="16" s="1"/>
  <c r="BAG43" i="58" l="1"/>
  <c r="BAB43" i="58"/>
  <c r="BPQ43" i="16"/>
  <c r="BPJ43" i="16"/>
  <c r="BAD43" i="58" l="1"/>
  <c r="BAI43" i="58"/>
  <c r="BPS43" i="16"/>
  <c r="BPL43" i="16"/>
  <c r="BPN43" i="16" s="1"/>
  <c r="BAK43" i="58" l="1"/>
  <c r="BAF43" i="58"/>
  <c r="BPP43" i="16"/>
  <c r="BPU43" i="16"/>
  <c r="BPW43" i="16" s="1"/>
  <c r="BAH43" i="58" l="1"/>
  <c r="BAM43" i="58"/>
  <c r="BPY43" i="16"/>
  <c r="BPR43" i="16"/>
  <c r="BAO43" i="58" l="1"/>
  <c r="BAJ43" i="58"/>
  <c r="BQA43" i="16"/>
  <c r="BPT43" i="16"/>
  <c r="BPV43" i="16" s="1"/>
  <c r="BAL43" i="58" l="1"/>
  <c r="BAQ43" i="58"/>
  <c r="BPX43" i="16"/>
  <c r="BQC43" i="16"/>
  <c r="BQE43" i="16" s="1"/>
  <c r="BAS43" i="58" l="1"/>
  <c r="BAN43" i="58"/>
  <c r="BQG43" i="16"/>
  <c r="BPZ43" i="16"/>
  <c r="BAP43" i="58" l="1"/>
  <c r="BAU43" i="58"/>
  <c r="BQI43" i="16"/>
  <c r="BQB43" i="16"/>
  <c r="BQD43" i="16" s="1"/>
  <c r="BAW43" i="58" l="1"/>
  <c r="BAR43" i="58"/>
  <c r="BQF43" i="16"/>
  <c r="BQK43" i="16"/>
  <c r="BQM43" i="16" s="1"/>
  <c r="BAT43" i="58" l="1"/>
  <c r="BAY43" i="58"/>
  <c r="BQO43" i="16"/>
  <c r="BQH43" i="16"/>
  <c r="BBA43" i="58" l="1"/>
  <c r="BAV43" i="58"/>
  <c r="BQQ43" i="16"/>
  <c r="BQJ43" i="16"/>
  <c r="BQL43" i="16" s="1"/>
  <c r="BAX43" i="58" l="1"/>
  <c r="BBC43" i="58"/>
  <c r="BQN43" i="16"/>
  <c r="BQS43" i="16"/>
  <c r="BQU43" i="16" s="1"/>
  <c r="BBE43" i="58" l="1"/>
  <c r="BAZ43" i="58"/>
  <c r="BQW43" i="16"/>
  <c r="BQP43" i="16"/>
  <c r="BBB43" i="58" l="1"/>
  <c r="BBG43" i="58"/>
  <c r="BQY43" i="16"/>
  <c r="BQR43" i="16"/>
  <c r="BQT43" i="16" s="1"/>
  <c r="BBI43" i="58" l="1"/>
  <c r="BBD43" i="58"/>
  <c r="BQV43" i="16"/>
  <c r="BRA43" i="16"/>
  <c r="BRC43" i="16" s="1"/>
  <c r="BBF43" i="58" l="1"/>
  <c r="BBK43" i="58"/>
  <c r="BRE43" i="16"/>
  <c r="BQX43" i="16"/>
  <c r="BBM43" i="58" l="1"/>
  <c r="BBH43" i="58"/>
  <c r="BRG43" i="16"/>
  <c r="BQZ43" i="16"/>
  <c r="BRB43" i="16" s="1"/>
  <c r="BBJ43" i="58" l="1"/>
  <c r="BBO43" i="58"/>
  <c r="BRD43" i="16"/>
  <c r="BRI43" i="16"/>
  <c r="BRK43" i="16" s="1"/>
  <c r="BBQ43" i="58" l="1"/>
  <c r="BBL43" i="58"/>
  <c r="BRM43" i="16"/>
  <c r="BRF43" i="16"/>
  <c r="BBN43" i="58" l="1"/>
  <c r="BBS43" i="58"/>
  <c r="BRO43" i="16"/>
  <c r="BRH43" i="16"/>
  <c r="BRJ43" i="16" s="1"/>
  <c r="BBU43" i="58" l="1"/>
  <c r="BBP43" i="58"/>
  <c r="BRL43" i="16"/>
  <c r="BRQ43" i="16"/>
  <c r="BRS43" i="16" s="1"/>
  <c r="BBR43" i="58" l="1"/>
  <c r="BBW43" i="58"/>
  <c r="BRU43" i="16"/>
  <c r="BRN43" i="16"/>
  <c r="BBY43" i="58" l="1"/>
  <c r="BBT43" i="58"/>
  <c r="BRW43" i="16"/>
  <c r="BRP43" i="16"/>
  <c r="BRR43" i="16" s="1"/>
  <c r="BBV43" i="58" l="1"/>
  <c r="BCA43" i="58"/>
  <c r="BRT43" i="16"/>
  <c r="BRY43" i="16"/>
  <c r="BSA43" i="16" s="1"/>
  <c r="BCC43" i="58" l="1"/>
  <c r="BBX43" i="58"/>
  <c r="BSC43" i="16"/>
  <c r="BRV43" i="16"/>
  <c r="BBZ43" i="58" l="1"/>
  <c r="BCE43" i="58"/>
  <c r="BSE43" i="16"/>
  <c r="BRX43" i="16"/>
  <c r="BRZ43" i="16" s="1"/>
  <c r="BCG43" i="58" l="1"/>
  <c r="BCB43" i="58"/>
  <c r="BSB43" i="16"/>
  <c r="BSG43" i="16"/>
  <c r="BSI43" i="16" s="1"/>
  <c r="BCD43" i="58" l="1"/>
  <c r="BCI43" i="58"/>
  <c r="BSK43" i="16"/>
  <c r="BSD43" i="16"/>
  <c r="BCK43" i="58" l="1"/>
  <c r="BCF43" i="58"/>
  <c r="BSM43" i="16"/>
  <c r="BSF43" i="16"/>
  <c r="BSH43" i="16" s="1"/>
  <c r="BCH43" i="58" l="1"/>
  <c r="BCM43" i="58"/>
  <c r="BSJ43" i="16"/>
  <c r="BSO43" i="16"/>
  <c r="BSQ43" i="16" s="1"/>
  <c r="BCO43" i="58" l="1"/>
  <c r="BCJ43" i="58"/>
  <c r="BSS43" i="16"/>
  <c r="BSL43" i="16"/>
  <c r="BCL43" i="58" l="1"/>
  <c r="BCQ43" i="58"/>
  <c r="BSU43" i="16"/>
  <c r="BSN43" i="16"/>
  <c r="BSP43" i="16" s="1"/>
  <c r="BCS43" i="58" l="1"/>
  <c r="BCN43" i="58"/>
  <c r="BSR43" i="16"/>
  <c r="BSW43" i="16"/>
  <c r="BSY43" i="16" s="1"/>
  <c r="BCP43" i="58" l="1"/>
  <c r="BCU43" i="58"/>
  <c r="BTA43" i="16"/>
  <c r="BST43" i="16"/>
  <c r="BCW43" i="58" l="1"/>
  <c r="BCR43" i="58"/>
  <c r="BTC43" i="16"/>
  <c r="BSV43" i="16"/>
  <c r="BSX43" i="16" s="1"/>
  <c r="BCT43" i="58" l="1"/>
  <c r="BCY43" i="58"/>
  <c r="BSZ43" i="16"/>
  <c r="BTE43" i="16"/>
  <c r="BTG43" i="16" s="1"/>
  <c r="BDA43" i="58" l="1"/>
  <c r="BCV43" i="58"/>
  <c r="BTI43" i="16"/>
  <c r="BTB43" i="16"/>
  <c r="BCX43" i="58" l="1"/>
  <c r="BDC43" i="58"/>
  <c r="BTK43" i="16"/>
  <c r="BTD43" i="16"/>
  <c r="BTF43" i="16" s="1"/>
  <c r="BDE43" i="58" l="1"/>
  <c r="BCZ43" i="58"/>
  <c r="BTH43" i="16"/>
  <c r="BTM43" i="16"/>
  <c r="BTO43" i="16" s="1"/>
  <c r="BDB43" i="58" l="1"/>
  <c r="BDG43" i="58"/>
  <c r="BTQ43" i="16"/>
  <c r="BTJ43" i="16"/>
  <c r="BDI43" i="58" l="1"/>
  <c r="BDD43" i="58"/>
  <c r="BTS43" i="16"/>
  <c r="BTL43" i="16"/>
  <c r="BTN43" i="16" s="1"/>
  <c r="BDF43" i="58" l="1"/>
  <c r="BDK43" i="58"/>
  <c r="BTP43" i="16"/>
  <c r="BTU43" i="16"/>
  <c r="BTW43" i="16" s="1"/>
  <c r="BDM43" i="58" l="1"/>
  <c r="BDH43" i="58"/>
  <c r="BTY43" i="16"/>
  <c r="BTR43" i="16"/>
  <c r="BTT43" i="16" s="1"/>
  <c r="BDJ43" i="58" l="1"/>
  <c r="BDO43" i="58"/>
  <c r="BTV43" i="16"/>
  <c r="BUA43" i="16"/>
  <c r="BDQ43" i="58" l="1"/>
  <c r="BDL43" i="58"/>
  <c r="BTX43" i="16"/>
  <c r="BUC43" i="16"/>
  <c r="BUE43" i="16" s="1"/>
  <c r="BDN43" i="58" l="1"/>
  <c r="BDS43" i="58"/>
  <c r="BUG43" i="16"/>
  <c r="BTZ43" i="16"/>
  <c r="BUB43" i="16" s="1"/>
  <c r="BDU43" i="58" l="1"/>
  <c r="BDP43" i="58"/>
  <c r="BUD43" i="16"/>
  <c r="BUI43" i="16"/>
  <c r="BDR43" i="58" l="1"/>
  <c r="BDW43" i="58"/>
  <c r="BUF43" i="16"/>
  <c r="BUK43" i="16"/>
  <c r="BUM43" i="16" s="1"/>
  <c r="BDY43" i="58" l="1"/>
  <c r="BDT43" i="58"/>
  <c r="BUO43" i="16"/>
  <c r="BUH43" i="16"/>
  <c r="BUJ43" i="16" s="1"/>
  <c r="BDV43" i="58" l="1"/>
  <c r="BEA43" i="58"/>
  <c r="BUL43" i="16"/>
  <c r="BUQ43" i="16"/>
  <c r="BEC43" i="58" l="1"/>
  <c r="BDX43" i="58"/>
  <c r="BUN43" i="16"/>
  <c r="BUS43" i="16"/>
  <c r="BUU43" i="16" s="1"/>
  <c r="BDZ43" i="58" l="1"/>
  <c r="BEE43" i="58"/>
  <c r="BUW43" i="16"/>
  <c r="BUP43" i="16"/>
  <c r="BUR43" i="16" s="1"/>
  <c r="BEG43" i="58" l="1"/>
  <c r="BEB43" i="58"/>
  <c r="BUT43" i="16"/>
  <c r="BUY43" i="16"/>
  <c r="BED43" i="58" l="1"/>
  <c r="BEI43" i="58"/>
  <c r="BUV43" i="16"/>
  <c r="BVA43" i="16"/>
  <c r="BVC43" i="16" s="1"/>
  <c r="BEK43" i="58" l="1"/>
  <c r="BEF43" i="58"/>
  <c r="BVE43" i="16"/>
  <c r="BUX43" i="16"/>
  <c r="BUZ43" i="16" s="1"/>
  <c r="BEH43" i="58" l="1"/>
  <c r="BEM43" i="58"/>
  <c r="BVB43" i="16"/>
  <c r="BVG43" i="16"/>
  <c r="BEO43" i="58" l="1"/>
  <c r="BEJ43" i="58"/>
  <c r="BVD43" i="16"/>
  <c r="BVI43" i="16"/>
  <c r="BVK43" i="16" s="1"/>
  <c r="BEL43" i="58" l="1"/>
  <c r="BEQ43" i="58"/>
  <c r="BVM43" i="16"/>
  <c r="BVF43" i="16"/>
  <c r="BVH43" i="16" s="1"/>
  <c r="BES43" i="58" l="1"/>
  <c r="BEN43" i="58"/>
  <c r="BVJ43" i="16"/>
  <c r="BVO43" i="16"/>
  <c r="BEP43" i="58" l="1"/>
  <c r="BEU43" i="58"/>
  <c r="BVL43" i="16"/>
  <c r="BVQ43" i="16"/>
  <c r="BVS43" i="16" s="1"/>
  <c r="BEW43" i="58" l="1"/>
  <c r="BER43" i="58"/>
  <c r="BVU43" i="16"/>
  <c r="BVN43" i="16"/>
  <c r="BVP43" i="16" s="1"/>
  <c r="BET43" i="58" l="1"/>
  <c r="BEY43" i="58"/>
  <c r="BVR43" i="16"/>
  <c r="BVW43" i="16"/>
  <c r="BFA43" i="58" l="1"/>
  <c r="BEV43" i="58"/>
  <c r="BVT43" i="16"/>
  <c r="BVY43" i="16"/>
  <c r="BWA43" i="16" s="1"/>
  <c r="BEX43" i="58" l="1"/>
  <c r="BFC43" i="58"/>
  <c r="BWC43" i="16"/>
  <c r="BVV43" i="16"/>
  <c r="BVX43" i="16" s="1"/>
  <c r="BFE43" i="58" l="1"/>
  <c r="BEZ43" i="58"/>
  <c r="BVZ43" i="16"/>
  <c r="BWE43" i="16"/>
  <c r="BFB43" i="58" l="1"/>
  <c r="BFG43" i="58"/>
  <c r="BWB43" i="16"/>
  <c r="BWG43" i="16"/>
  <c r="BWI43" i="16" s="1"/>
  <c r="BFI43" i="58" l="1"/>
  <c r="BFD43" i="58"/>
  <c r="BWK43" i="16"/>
  <c r="BWD43" i="16"/>
  <c r="BWF43" i="16" s="1"/>
  <c r="BFF43" i="58" l="1"/>
  <c r="BFK43" i="58"/>
  <c r="BWH43" i="16"/>
  <c r="BWM43" i="16"/>
  <c r="BFM43" i="58" l="1"/>
  <c r="BFH43" i="58"/>
  <c r="BWJ43" i="16"/>
  <c r="BWO43" i="16"/>
  <c r="BWQ43" i="16" s="1"/>
  <c r="BFJ43" i="58" l="1"/>
  <c r="BFO43" i="58"/>
  <c r="BWS43" i="16"/>
  <c r="BWL43" i="16"/>
  <c r="BWN43" i="16" s="1"/>
  <c r="BFQ43" i="58" l="1"/>
  <c r="BFL43" i="58"/>
  <c r="BWP43" i="16"/>
  <c r="BWU43" i="16"/>
  <c r="BFN43" i="58" l="1"/>
  <c r="BFS43" i="58"/>
  <c r="BWR43" i="16"/>
  <c r="BWW43" i="16"/>
  <c r="BWY43" i="16" s="1"/>
  <c r="BFU43" i="58" l="1"/>
  <c r="BFP43" i="58"/>
  <c r="BXA43" i="16"/>
  <c r="BWT43" i="16"/>
  <c r="BWV43" i="16" s="1"/>
  <c r="BFR43" i="58" l="1"/>
  <c r="BFW43" i="58"/>
  <c r="BWX43" i="16"/>
  <c r="BXC43" i="16"/>
  <c r="BFY43" i="58" l="1"/>
  <c r="BFT43" i="58"/>
  <c r="BWZ43" i="16"/>
  <c r="BXE43" i="16"/>
  <c r="BXG43" i="16" s="1"/>
  <c r="BFV43" i="58" l="1"/>
  <c r="BGA43" i="58"/>
  <c r="BXI43" i="16"/>
  <c r="BXB43" i="16"/>
  <c r="BXD43" i="16" s="1"/>
  <c r="BGC43" i="58" l="1"/>
  <c r="BFX43" i="58"/>
  <c r="BXF43" i="16"/>
  <c r="BXK43" i="16"/>
  <c r="BFZ43" i="58" l="1"/>
  <c r="BGE43" i="58"/>
  <c r="BXH43" i="16"/>
  <c r="BXM43" i="16"/>
  <c r="BXO43" i="16" s="1"/>
  <c r="BGG43" i="58" l="1"/>
  <c r="BGB43" i="58"/>
  <c r="BXQ43" i="16"/>
  <c r="BXJ43" i="16"/>
  <c r="BXL43" i="16" s="1"/>
  <c r="BGD43" i="58" l="1"/>
  <c r="BGI43" i="58"/>
  <c r="BXN43" i="16"/>
  <c r="BXS43" i="16"/>
  <c r="BGK43" i="58" l="1"/>
  <c r="BGF43" i="58"/>
  <c r="BXP43" i="16"/>
  <c r="BXU43" i="16"/>
  <c r="BXW43" i="16" s="1"/>
  <c r="BGH43" i="58" l="1"/>
  <c r="BGM43" i="58"/>
  <c r="BXY43" i="16"/>
  <c r="BXR43" i="16"/>
  <c r="BXT43" i="16" s="1"/>
  <c r="BGO43" i="58" l="1"/>
  <c r="BGJ43" i="58"/>
  <c r="BXV43" i="16"/>
  <c r="BYA43" i="16"/>
  <c r="BGL43" i="58" l="1"/>
  <c r="BGQ43" i="58"/>
  <c r="BXX43" i="16"/>
  <c r="BYC43" i="16"/>
  <c r="BYE43" i="16" s="1"/>
  <c r="BGS43" i="58" l="1"/>
  <c r="BGN43" i="58"/>
  <c r="BYG43" i="16"/>
  <c r="BXZ43" i="16"/>
  <c r="BYB43" i="16" s="1"/>
  <c r="BGP43" i="58" l="1"/>
  <c r="BGU43" i="58"/>
  <c r="BYD43" i="16"/>
  <c r="BYI43" i="16"/>
  <c r="BGW43" i="58" l="1"/>
  <c r="BGR43" i="58"/>
  <c r="BYF43" i="16"/>
  <c r="BYK43" i="16"/>
  <c r="BYM43" i="16" s="1"/>
  <c r="BGT43" i="58" l="1"/>
  <c r="BGY43" i="58"/>
  <c r="BYO43" i="16"/>
  <c r="BYH43" i="16"/>
  <c r="BYJ43" i="16" s="1"/>
  <c r="BHA43" i="58" l="1"/>
  <c r="BGV43" i="58"/>
  <c r="BYL43" i="16"/>
  <c r="BYQ43" i="16"/>
  <c r="BGX43" i="58" l="1"/>
  <c r="BHC43" i="58"/>
  <c r="BYN43" i="16"/>
  <c r="BYS43" i="16"/>
  <c r="BYU43" i="16" s="1"/>
  <c r="BHE43" i="58" l="1"/>
  <c r="BGZ43" i="58"/>
  <c r="BYW43" i="16"/>
  <c r="BYP43" i="16"/>
  <c r="BYR43" i="16" s="1"/>
  <c r="BHB43" i="58" l="1"/>
  <c r="BHG43" i="58"/>
  <c r="BYT43" i="16"/>
  <c r="BYY43" i="16"/>
  <c r="BHI43" i="58" l="1"/>
  <c r="BHD43" i="58"/>
  <c r="BYV43" i="16"/>
  <c r="BZA43" i="16"/>
  <c r="BZC43" i="16" s="1"/>
  <c r="BHF43" i="58" l="1"/>
  <c r="BHK43" i="58"/>
  <c r="BZE43" i="16"/>
  <c r="BYX43" i="16"/>
  <c r="BYZ43" i="16" s="1"/>
  <c r="BHM43" i="58" l="1"/>
  <c r="BHH43" i="58"/>
  <c r="BZB43" i="16"/>
  <c r="BZG43" i="16"/>
  <c r="BHJ43" i="58" l="1"/>
  <c r="BHO43" i="58"/>
  <c r="BZD43" i="16"/>
  <c r="BZI43" i="16"/>
  <c r="BZK43" i="16" s="1"/>
  <c r="BHQ43" i="58" l="1"/>
  <c r="BHL43" i="58"/>
  <c r="BZM43" i="16"/>
  <c r="BZF43" i="16"/>
  <c r="BZH43" i="16" s="1"/>
  <c r="BHN43" i="58" l="1"/>
  <c r="BHS43" i="58"/>
  <c r="BZJ43" i="16"/>
  <c r="BZO43" i="16"/>
  <c r="BHU43" i="58" l="1"/>
  <c r="BHP43" i="58"/>
  <c r="BZL43" i="16"/>
  <c r="BZQ43" i="16"/>
  <c r="BZS43" i="16" s="1"/>
  <c r="BHR43" i="58" l="1"/>
  <c r="BHW43" i="58"/>
  <c r="BZU43" i="16"/>
  <c r="BZN43" i="16"/>
  <c r="BZP43" i="16" s="1"/>
  <c r="BHY43" i="58" l="1"/>
  <c r="BHT43" i="58"/>
  <c r="BZR43" i="16"/>
  <c r="BZW43" i="16"/>
  <c r="BHV43" i="58" l="1"/>
  <c r="BIA43" i="58"/>
  <c r="BZT43" i="16"/>
  <c r="BZY43" i="16"/>
  <c r="CAA43" i="16" s="1"/>
  <c r="BIC43" i="58" l="1"/>
  <c r="BHX43" i="58"/>
  <c r="CAC43" i="16"/>
  <c r="BZV43" i="16"/>
  <c r="BZX43" i="16" s="1"/>
  <c r="BHZ43" i="58" l="1"/>
  <c r="BIE43" i="58"/>
  <c r="BZZ43" i="16"/>
  <c r="CAE43" i="16"/>
  <c r="BIG43" i="58" l="1"/>
  <c r="BIB43" i="58"/>
  <c r="CAB43" i="16"/>
  <c r="CAG43" i="16"/>
  <c r="CAI43" i="16" s="1"/>
  <c r="BID43" i="58" l="1"/>
  <c r="BII43" i="58"/>
  <c r="CAK43" i="16"/>
  <c r="CAD43" i="16"/>
  <c r="CAF43" i="16" s="1"/>
  <c r="BIK43" i="58" l="1"/>
  <c r="BIF43" i="58"/>
  <c r="CAH43" i="16"/>
  <c r="CAM43" i="16"/>
  <c r="BIH43" i="58" l="1"/>
  <c r="BIM43" i="58"/>
  <c r="CAJ43" i="16"/>
  <c r="CAO43" i="16"/>
  <c r="CAQ43" i="16" s="1"/>
  <c r="BIO43" i="58" l="1"/>
  <c r="BIJ43" i="58"/>
  <c r="CAS43" i="16"/>
  <c r="CAL43" i="16"/>
  <c r="CAN43" i="16" s="1"/>
  <c r="BIL43" i="58" l="1"/>
  <c r="BIQ43" i="58"/>
  <c r="CAP43" i="16"/>
  <c r="CAU43" i="16"/>
  <c r="BIS43" i="58" l="1"/>
  <c r="BIN43" i="58"/>
  <c r="CAR43" i="16"/>
  <c r="CAW43" i="16"/>
  <c r="CAY43" i="16" s="1"/>
  <c r="BIP43" i="58" l="1"/>
  <c r="BIU43" i="58"/>
  <c r="CBA43" i="16"/>
  <c r="CAT43" i="16"/>
  <c r="CAV43" i="16" s="1"/>
  <c r="BIW43" i="58" l="1"/>
  <c r="BIR43" i="58"/>
  <c r="CAX43" i="16"/>
  <c r="CBC43" i="16"/>
  <c r="BIT43" i="58" l="1"/>
  <c r="BIY43" i="58"/>
  <c r="CAZ43" i="16"/>
  <c r="CBE43" i="16"/>
  <c r="CBG43" i="16" s="1"/>
  <c r="BJA43" i="58" l="1"/>
  <c r="BIV43" i="58"/>
  <c r="CBI43" i="16"/>
  <c r="CBB43" i="16"/>
  <c r="CBD43" i="16" s="1"/>
  <c r="BIX43" i="58" l="1"/>
  <c r="BJC43" i="58"/>
  <c r="CBF43" i="16"/>
  <c r="CBK43" i="16"/>
  <c r="BJE43" i="58" l="1"/>
  <c r="BIZ43" i="58"/>
  <c r="CBH43" i="16"/>
  <c r="CBM43" i="16"/>
  <c r="CBO43" i="16" s="1"/>
  <c r="BJB43" i="58" l="1"/>
  <c r="BJG43" i="58"/>
  <c r="CBQ43" i="16"/>
  <c r="CBJ43" i="16"/>
  <c r="CBL43" i="16" s="1"/>
  <c r="BJI43" i="58" l="1"/>
  <c r="BJD43" i="58"/>
  <c r="CBN43" i="16"/>
  <c r="CBS43" i="16"/>
  <c r="BJF43" i="58" l="1"/>
  <c r="BJK43" i="58"/>
  <c r="CBP43" i="16"/>
  <c r="CBU43" i="16"/>
  <c r="CBW43" i="16" s="1"/>
  <c r="BJM43" i="58" l="1"/>
  <c r="BJH43" i="58"/>
  <c r="CBY43" i="16"/>
  <c r="CBR43" i="16"/>
  <c r="CBT43" i="16" s="1"/>
  <c r="BJJ43" i="58" l="1"/>
  <c r="BJO43" i="58"/>
  <c r="CBV43" i="16"/>
  <c r="CCA43" i="16"/>
  <c r="BJQ43" i="58" l="1"/>
  <c r="BJL43" i="58"/>
  <c r="CBX43" i="16"/>
  <c r="CCC43" i="16"/>
  <c r="CCE43" i="16" s="1"/>
  <c r="BJN43" i="58" l="1"/>
  <c r="BJS43" i="58"/>
  <c r="CCG43" i="16"/>
  <c r="CBZ43" i="16"/>
  <c r="CCB43" i="16" s="1"/>
  <c r="BJU43" i="58" l="1"/>
  <c r="BJP43" i="58"/>
  <c r="CCD43" i="16"/>
  <c r="CCI43" i="16"/>
  <c r="BJR43" i="58" l="1"/>
  <c r="BJW43" i="58"/>
  <c r="CCF43" i="16"/>
  <c r="CCK43" i="16"/>
  <c r="CCM43" i="16" s="1"/>
  <c r="BJY43" i="58" l="1"/>
  <c r="BJT43" i="58"/>
  <c r="CCO43" i="16"/>
  <c r="CCH43" i="16"/>
  <c r="CCJ43" i="16" s="1"/>
  <c r="BJV43" i="58" l="1"/>
  <c r="BKA43" i="58"/>
  <c r="CCL43" i="16"/>
  <c r="CCQ43" i="16"/>
  <c r="BKC43" i="58" l="1"/>
  <c r="BJX43" i="58"/>
  <c r="CCN43" i="16"/>
  <c r="CCS43" i="16"/>
  <c r="CCU43" i="16" s="1"/>
  <c r="BJZ43" i="58" l="1"/>
  <c r="BKE43" i="58"/>
  <c r="CCW43" i="16"/>
  <c r="CCP43" i="16"/>
  <c r="CCR43" i="16" s="1"/>
  <c r="BKG43" i="58" l="1"/>
  <c r="BKB43" i="58"/>
  <c r="CCT43" i="16"/>
  <c r="CCY43" i="16"/>
  <c r="BKD43" i="58" l="1"/>
  <c r="BKI43" i="58"/>
  <c r="CCV43" i="16"/>
  <c r="CDA43" i="16"/>
  <c r="CDC43" i="16" s="1"/>
  <c r="BKK43" i="58" l="1"/>
  <c r="BKF43" i="58"/>
  <c r="CDE43" i="16"/>
  <c r="CCX43" i="16"/>
  <c r="CCZ43" i="16" s="1"/>
  <c r="BKH43" i="58" l="1"/>
  <c r="BKM43" i="58"/>
  <c r="CDB43" i="16"/>
  <c r="CDG43" i="16"/>
  <c r="BKO43" i="58" l="1"/>
  <c r="BKJ43" i="58"/>
  <c r="CDD43" i="16"/>
  <c r="CDI43" i="16"/>
  <c r="CDK43" i="16" s="1"/>
  <c r="BKL43" i="58" l="1"/>
  <c r="BKQ43" i="58"/>
  <c r="CDM43" i="16"/>
  <c r="CDF43" i="16"/>
  <c r="CDH43" i="16" s="1"/>
  <c r="BKS43" i="58" l="1"/>
  <c r="BKN43" i="58"/>
  <c r="CDJ43" i="16"/>
  <c r="CDO43" i="16"/>
  <c r="BKP43" i="58" l="1"/>
  <c r="BKU43" i="58"/>
  <c r="CDL43" i="16"/>
  <c r="CDQ43" i="16"/>
  <c r="CDS43" i="16" s="1"/>
  <c r="BKW43" i="58" l="1"/>
  <c r="BKR43" i="58"/>
  <c r="CDU43" i="16"/>
  <c r="CDN43" i="16"/>
  <c r="BKT43" i="58" l="1"/>
  <c r="BKY43" i="58"/>
  <c r="CDW43" i="16"/>
  <c r="CDP43" i="16"/>
  <c r="CDR43" i="16" s="1"/>
  <c r="BLA43" i="58" l="1"/>
  <c r="BKV43" i="58"/>
  <c r="CDT43" i="16"/>
  <c r="CDY43" i="16"/>
  <c r="CEA43" i="16" s="1"/>
  <c r="BKX43" i="58" l="1"/>
  <c r="BLC43" i="58"/>
  <c r="CEC43" i="16"/>
  <c r="CDV43" i="16"/>
  <c r="BLE43" i="58" l="1"/>
  <c r="BKZ43" i="58"/>
  <c r="CEE43" i="16"/>
  <c r="CDX43" i="16"/>
  <c r="CDZ43" i="16" s="1"/>
  <c r="BLB43" i="58" l="1"/>
  <c r="BLG43" i="58"/>
  <c r="CEB43" i="16"/>
  <c r="CEG43" i="16"/>
  <c r="CEI43" i="16" s="1"/>
  <c r="BLI43" i="58" l="1"/>
  <c r="BLD43" i="58"/>
  <c r="CEK43" i="16"/>
  <c r="CED43" i="16"/>
  <c r="BLF43" i="58" l="1"/>
  <c r="BLK43" i="58"/>
  <c r="CEM43" i="16"/>
  <c r="CEF43" i="16"/>
  <c r="CEH43" i="16" s="1"/>
  <c r="BLM43" i="58" l="1"/>
  <c r="BLH43" i="58"/>
  <c r="CEJ43" i="16"/>
  <c r="CEO43" i="16"/>
  <c r="CEQ43" i="16" s="1"/>
  <c r="BLJ43" i="58" l="1"/>
  <c r="BLO43" i="58"/>
  <c r="CES43" i="16"/>
  <c r="CEL43" i="16"/>
  <c r="BLQ43" i="58" l="1"/>
  <c r="BLL43" i="58"/>
  <c r="CEU43" i="16"/>
  <c r="CEN43" i="16"/>
  <c r="CEP43" i="16" s="1"/>
  <c r="BLN43" i="58" l="1"/>
  <c r="BLS43" i="58"/>
  <c r="CER43" i="16"/>
  <c r="CEW43" i="16"/>
  <c r="CEY43" i="16" s="1"/>
  <c r="BLU43" i="58" l="1"/>
  <c r="BLP43" i="58"/>
  <c r="CFA43" i="16"/>
  <c r="CET43" i="16"/>
  <c r="BLR43" i="58" l="1"/>
  <c r="BLW43" i="58"/>
  <c r="CFC43" i="16"/>
  <c r="CEV43" i="16"/>
  <c r="CEX43" i="16" s="1"/>
  <c r="BLY43" i="58" l="1"/>
  <c r="BLT43" i="58"/>
  <c r="CEZ43" i="16"/>
  <c r="CFE43" i="16"/>
  <c r="CFG43" i="16" s="1"/>
  <c r="BLV43" i="58" l="1"/>
  <c r="BMA43" i="58"/>
  <c r="CFI43" i="16"/>
  <c r="CFB43" i="16"/>
  <c r="BMC43" i="58" l="1"/>
  <c r="BLX43" i="58"/>
  <c r="CFK43" i="16"/>
  <c r="CFD43" i="16"/>
  <c r="CFF43" i="16" s="1"/>
  <c r="BLZ43" i="58" l="1"/>
  <c r="BME43" i="58"/>
  <c r="CFH43" i="16"/>
  <c r="CFM43" i="16"/>
  <c r="CFO43" i="16" s="1"/>
  <c r="BMG43" i="58" l="1"/>
  <c r="BMB43" i="58"/>
  <c r="CFQ43" i="16"/>
  <c r="CFJ43" i="16"/>
  <c r="BMD43" i="58" l="1"/>
  <c r="BMI43" i="58"/>
  <c r="CFS43" i="16"/>
  <c r="CFL43" i="16"/>
  <c r="CFN43" i="16" s="1"/>
  <c r="BMK43" i="58" l="1"/>
  <c r="BMF43" i="58"/>
  <c r="CFP43" i="16"/>
  <c r="CFU43" i="16"/>
  <c r="CFW43" i="16" s="1"/>
  <c r="BMH43" i="58" l="1"/>
  <c r="BMM43" i="58"/>
  <c r="CFY43" i="16"/>
  <c r="CFR43" i="16"/>
  <c r="BMO43" i="58" l="1"/>
  <c r="BMJ43" i="58"/>
  <c r="CGA43" i="16"/>
  <c r="CFT43" i="16"/>
  <c r="CFV43" i="16" s="1"/>
  <c r="BML43" i="58" l="1"/>
  <c r="BMQ43" i="58"/>
  <c r="CFX43" i="16"/>
  <c r="CGC43" i="16"/>
  <c r="CGE43" i="16" s="1"/>
  <c r="BMS43" i="58" l="1"/>
  <c r="BMN43" i="58"/>
  <c r="CGG43" i="16"/>
  <c r="CFZ43" i="16"/>
  <c r="BMP43" i="58" l="1"/>
  <c r="BMU43" i="58"/>
  <c r="CGI43" i="16"/>
  <c r="CGB43" i="16"/>
  <c r="CGD43" i="16" s="1"/>
  <c r="BMW43" i="58" l="1"/>
  <c r="BMR43" i="58"/>
  <c r="CGF43" i="16"/>
  <c r="CGK43" i="16"/>
  <c r="CGM43" i="16" s="1"/>
  <c r="BMT43" i="58" l="1"/>
  <c r="BMY43" i="58"/>
  <c r="CGO43" i="16"/>
  <c r="CGH43" i="16"/>
  <c r="BNA43" i="58" l="1"/>
  <c r="BMV43" i="58"/>
  <c r="CGQ43" i="16"/>
  <c r="CGJ43" i="16"/>
  <c r="CGL43" i="16" s="1"/>
  <c r="BMX43" i="58" l="1"/>
  <c r="BNC43" i="58"/>
  <c r="CGN43" i="16"/>
  <c r="CGS43" i="16"/>
  <c r="CGU43" i="16" s="1"/>
  <c r="BNE43" i="58" l="1"/>
  <c r="BMZ43" i="58"/>
  <c r="CGW43" i="16"/>
  <c r="CGP43" i="16"/>
  <c r="BNB43" i="58" l="1"/>
  <c r="BNG43" i="58"/>
  <c r="CGY43" i="16"/>
  <c r="CGR43" i="16"/>
  <c r="CGT43" i="16" s="1"/>
  <c r="BNI43" i="58" l="1"/>
  <c r="BND43" i="58"/>
  <c r="CGV43" i="16"/>
  <c r="CHA43" i="16"/>
  <c r="CHC43" i="16" s="1"/>
  <c r="BNF43" i="58" l="1"/>
  <c r="BNK43" i="58"/>
  <c r="CHE43" i="16"/>
  <c r="CGX43" i="16"/>
  <c r="BNM43" i="58" l="1"/>
  <c r="BNH43" i="58"/>
  <c r="CHG43" i="16"/>
  <c r="CGZ43" i="16"/>
  <c r="CHB43" i="16" s="1"/>
  <c r="BNJ43" i="58" l="1"/>
  <c r="BNO43" i="58"/>
  <c r="CHD43" i="16"/>
  <c r="CHI43" i="16"/>
  <c r="CHK43" i="16" s="1"/>
  <c r="BNQ43" i="58" l="1"/>
  <c r="BNL43" i="58"/>
  <c r="CHM43" i="16"/>
  <c r="CHF43" i="16"/>
  <c r="BNN43" i="58" l="1"/>
  <c r="BNS43" i="58"/>
  <c r="CHO43" i="16"/>
  <c r="CHH43" i="16"/>
  <c r="CHJ43" i="16" s="1"/>
  <c r="BNU43" i="58" l="1"/>
  <c r="BNP43" i="58"/>
  <c r="CHL43" i="16"/>
  <c r="CHQ43" i="16"/>
  <c r="CHS43" i="16" s="1"/>
  <c r="BNR43" i="58" l="1"/>
  <c r="BNW43" i="58"/>
  <c r="CHU43" i="16"/>
  <c r="CHN43" i="16"/>
  <c r="BNY43" i="58" l="1"/>
  <c r="BNT43" i="58"/>
  <c r="CHW43" i="16"/>
  <c r="CHP43" i="16"/>
  <c r="CHR43" i="16" s="1"/>
  <c r="BNV43" i="58" l="1"/>
  <c r="BOA43" i="58"/>
  <c r="CHT43" i="16"/>
  <c r="CHY43" i="16"/>
  <c r="CIA43" i="16" s="1"/>
  <c r="BOC43" i="58" l="1"/>
  <c r="BNX43" i="58"/>
  <c r="CIC43" i="16"/>
  <c r="CHV43" i="16"/>
  <c r="BNZ43" i="58" l="1"/>
  <c r="BOE43" i="58"/>
  <c r="CIE43" i="16"/>
  <c r="CHX43" i="16"/>
  <c r="CHZ43" i="16" s="1"/>
  <c r="BOG43" i="58" l="1"/>
  <c r="BOB43" i="58"/>
  <c r="CIB43" i="16"/>
  <c r="CIG43" i="16"/>
  <c r="CII43" i="16" s="1"/>
  <c r="BOD43" i="58" l="1"/>
  <c r="BOI43" i="58"/>
  <c r="CIK43" i="16"/>
  <c r="CID43" i="16"/>
  <c r="BOK43" i="58" l="1"/>
  <c r="BOF43" i="58"/>
  <c r="CIM43" i="16"/>
  <c r="CIF43" i="16"/>
  <c r="CIH43" i="16" s="1"/>
  <c r="BOH43" i="58" l="1"/>
  <c r="BOM43" i="58"/>
  <c r="CIJ43" i="16"/>
  <c r="CIO43" i="16"/>
  <c r="CIQ43" i="16" s="1"/>
  <c r="BOO43" i="58" l="1"/>
  <c r="BOJ43" i="58"/>
  <c r="CIS43" i="16"/>
  <c r="CIL43" i="16"/>
  <c r="CIN43" i="16" s="1"/>
  <c r="BOL43" i="58" l="1"/>
  <c r="BOQ43" i="58"/>
  <c r="CIP43" i="16"/>
  <c r="CIU43" i="16"/>
  <c r="BOS43" i="58" l="1"/>
  <c r="BON43" i="58"/>
  <c r="CIR43" i="16"/>
  <c r="CIW43" i="16"/>
  <c r="CIY43" i="16" s="1"/>
  <c r="BOP43" i="58" l="1"/>
  <c r="BOU43" i="58"/>
  <c r="CJA43" i="16"/>
  <c r="CIT43" i="16"/>
  <c r="CIV43" i="16" s="1"/>
  <c r="BOW43" i="58" l="1"/>
  <c r="BOR43" i="58"/>
  <c r="CIX43" i="16"/>
  <c r="CJC43" i="16"/>
  <c r="BOT43" i="58" l="1"/>
  <c r="BOY43" i="58"/>
  <c r="CIZ43" i="16"/>
  <c r="CJE43" i="16"/>
  <c r="CJG43" i="16" s="1"/>
  <c r="BPA43" i="58" l="1"/>
  <c r="BOV43" i="58"/>
  <c r="CJI43" i="16"/>
  <c r="CJB43" i="16"/>
  <c r="CJD43" i="16" s="1"/>
  <c r="BOX43" i="58" l="1"/>
  <c r="BPC43" i="58"/>
  <c r="CJF43" i="16"/>
  <c r="CJK43" i="16"/>
  <c r="BPE43" i="58" l="1"/>
  <c r="BOZ43" i="58"/>
  <c r="CJH43" i="16"/>
  <c r="CJM43" i="16"/>
  <c r="CJO43" i="16" s="1"/>
  <c r="BPB43" i="58" l="1"/>
  <c r="BPG43" i="58"/>
  <c r="CJQ43" i="16"/>
  <c r="CJJ43" i="16"/>
  <c r="CJL43" i="16" s="1"/>
  <c r="BPI43" i="58" l="1"/>
  <c r="BPD43" i="58"/>
  <c r="CJN43" i="16"/>
  <c r="CJS43" i="16"/>
  <c r="BPF43" i="58" l="1"/>
  <c r="BPK43" i="58"/>
  <c r="CJP43" i="16"/>
  <c r="CJU43" i="16"/>
  <c r="CJW43" i="16" s="1"/>
  <c r="BPM43" i="58" l="1"/>
  <c r="BPH43" i="58"/>
  <c r="CJY43" i="16"/>
  <c r="CJR43" i="16"/>
  <c r="CJT43" i="16" s="1"/>
  <c r="BPJ43" i="58" l="1"/>
  <c r="BPO43" i="58"/>
  <c r="CJV43" i="16"/>
  <c r="CKA43" i="16"/>
  <c r="BPQ43" i="58" l="1"/>
  <c r="BPL43" i="58"/>
  <c r="CJX43" i="16"/>
  <c r="CKC43" i="16"/>
  <c r="CKE43" i="16" s="1"/>
  <c r="BPN43" i="58" l="1"/>
  <c r="BPS43" i="58"/>
  <c r="CKG43" i="16"/>
  <c r="CJZ43" i="16"/>
  <c r="CKB43" i="16" s="1"/>
  <c r="BPU43" i="58" l="1"/>
  <c r="BPP43" i="58"/>
  <c r="CKD43" i="16"/>
  <c r="CKI43" i="16"/>
  <c r="BPR43" i="58" l="1"/>
  <c r="BPW43" i="58"/>
  <c r="CKF43" i="16"/>
  <c r="CKK43" i="16"/>
  <c r="BPY43" i="58" l="1"/>
  <c r="BPT43" i="58"/>
  <c r="CKH43" i="16"/>
  <c r="CKM43" i="16"/>
  <c r="CKO43" i="16" s="1"/>
  <c r="BPV43" i="58" l="1"/>
  <c r="BQA43" i="58"/>
  <c r="CKQ43" i="16"/>
  <c r="CKJ43" i="16"/>
  <c r="CKL43" i="16" s="1"/>
  <c r="BQC43" i="58" l="1"/>
  <c r="BPX43" i="58"/>
  <c r="CKN43" i="16"/>
  <c r="CKP43" i="16" s="1"/>
  <c r="CKS43" i="16"/>
  <c r="BPZ43" i="58" l="1"/>
  <c r="BQE43" i="58"/>
  <c r="CKR43" i="16"/>
  <c r="CKU43" i="16"/>
  <c r="CKW43" i="16" s="1"/>
  <c r="BQG43" i="58" l="1"/>
  <c r="BQB43" i="58"/>
  <c r="CKY43" i="16"/>
  <c r="CKT43" i="16"/>
  <c r="CKV43" i="16" s="1"/>
  <c r="BQD43" i="58" l="1"/>
  <c r="BQI43" i="58"/>
  <c r="CKX43" i="16"/>
  <c r="CLA43" i="16"/>
  <c r="BQK43" i="58" l="1"/>
  <c r="BQF43" i="58"/>
  <c r="CKZ43" i="16"/>
  <c r="CLC43" i="16"/>
  <c r="CLE43" i="16" s="1"/>
  <c r="BQH43" i="58" l="1"/>
  <c r="BQM43" i="58"/>
  <c r="CLG43" i="16"/>
  <c r="CLB43" i="16"/>
  <c r="CLD43" i="16" s="1"/>
  <c r="BQO43" i="58" l="1"/>
  <c r="BQJ43" i="58"/>
  <c r="CLF43" i="16"/>
  <c r="CLI43" i="16"/>
  <c r="BQL43" i="58" l="1"/>
  <c r="BQQ43" i="58"/>
  <c r="CLH43" i="16"/>
  <c r="CLK43" i="16"/>
  <c r="CLM43" i="16" s="1"/>
  <c r="BQS43" i="58" l="1"/>
  <c r="BQN43" i="58"/>
  <c r="CLO43" i="16"/>
  <c r="CLJ43" i="16"/>
  <c r="CLL43" i="16" s="1"/>
  <c r="BQP43" i="58" l="1"/>
  <c r="BQU43" i="58"/>
  <c r="CLN43" i="16"/>
  <c r="CLQ43" i="16"/>
  <c r="BQW43" i="58" l="1"/>
  <c r="BQR43" i="58"/>
  <c r="CLP43" i="16"/>
  <c r="CLS43" i="16"/>
  <c r="CLU43" i="16" s="1"/>
  <c r="BQT43" i="58" l="1"/>
  <c r="BQY43" i="58"/>
  <c r="CLW43" i="16"/>
  <c r="CLR43" i="16"/>
  <c r="CLT43" i="16" s="1"/>
  <c r="BRA43" i="58" l="1"/>
  <c r="BQV43" i="58"/>
  <c r="CLV43" i="16"/>
  <c r="CLY43" i="16"/>
  <c r="BQX43" i="58" l="1"/>
  <c r="BRC43" i="58"/>
  <c r="CLX43" i="16"/>
  <c r="CMA43" i="16"/>
  <c r="CMC43" i="16" s="1"/>
  <c r="BRE43" i="58" l="1"/>
  <c r="BQZ43" i="58"/>
  <c r="CME43" i="16"/>
  <c r="CLZ43" i="16"/>
  <c r="CMB43" i="16" s="1"/>
  <c r="BRB43" i="58" l="1"/>
  <c r="BRG43" i="58"/>
  <c r="CMD43" i="16"/>
  <c r="CMG43" i="16"/>
  <c r="BRI43" i="58" l="1"/>
  <c r="BRD43" i="58"/>
  <c r="CMF43" i="16"/>
  <c r="CMI43" i="16"/>
  <c r="CMK43" i="16" s="1"/>
  <c r="BRF43" i="58" l="1"/>
  <c r="BRK43" i="58"/>
  <c r="CMM43" i="16"/>
  <c r="CMH43" i="16"/>
  <c r="CMJ43" i="16" s="1"/>
  <c r="BRM43" i="58" l="1"/>
  <c r="BRH43" i="58"/>
  <c r="CML43" i="16"/>
  <c r="CMO43" i="16"/>
  <c r="BRJ43" i="58" l="1"/>
  <c r="BRO43" i="58"/>
  <c r="CMN43" i="16"/>
  <c r="CMQ43" i="16"/>
  <c r="CMS43" i="16" s="1"/>
  <c r="BRQ43" i="58" l="1"/>
  <c r="BRL43" i="58"/>
  <c r="CMU43" i="16"/>
  <c r="CMP43" i="16"/>
  <c r="CMR43" i="16" s="1"/>
  <c r="BRN43" i="58" l="1"/>
  <c r="BRS43" i="58"/>
  <c r="CMT43" i="16"/>
  <c r="CMW43" i="16"/>
  <c r="BRU43" i="58" l="1"/>
  <c r="BRP43" i="58"/>
  <c r="CMV43" i="16"/>
  <c r="CMY43" i="16"/>
  <c r="CNA43" i="16" s="1"/>
  <c r="BRR43" i="58" l="1"/>
  <c r="BRW43" i="58"/>
  <c r="CNC43" i="16"/>
  <c r="CMX43" i="16"/>
  <c r="CMZ43" i="16" s="1"/>
  <c r="BRY43" i="58" l="1"/>
  <c r="BRT43" i="58"/>
  <c r="CNB43" i="16"/>
  <c r="CNE43" i="16"/>
  <c r="BRV43" i="58" l="1"/>
  <c r="BSA43" i="58"/>
  <c r="CND43" i="16"/>
  <c r="CNG43" i="16"/>
  <c r="CNI43" i="16" s="1"/>
  <c r="BSC43" i="58" l="1"/>
  <c r="BRX43" i="58"/>
  <c r="CNK43" i="16"/>
  <c r="CNF43" i="16"/>
  <c r="CNH43" i="16" s="1"/>
  <c r="BRZ43" i="58" l="1"/>
  <c r="BSE43" i="58"/>
  <c r="CNJ43" i="16"/>
  <c r="CNM43" i="16"/>
  <c r="BSG43" i="58" l="1"/>
  <c r="BSB43" i="58"/>
  <c r="CNL43" i="16"/>
  <c r="CNO43" i="16"/>
  <c r="CNQ43" i="16" s="1"/>
  <c r="BSD43" i="58" l="1"/>
  <c r="BSI43" i="58"/>
  <c r="CNS43" i="16"/>
  <c r="CNN43" i="16"/>
  <c r="CNP43" i="16" s="1"/>
  <c r="BSK43" i="58" l="1"/>
  <c r="BSF43" i="58"/>
  <c r="CNR43" i="16"/>
  <c r="CNU43" i="16"/>
  <c r="BSH43" i="58" l="1"/>
  <c r="BSM43" i="58"/>
  <c r="CNT43" i="16"/>
  <c r="CNW43" i="16"/>
  <c r="CNY43" i="16" s="1"/>
  <c r="BSO43" i="58" l="1"/>
  <c r="BSJ43" i="58"/>
  <c r="COA43" i="16"/>
  <c r="CNV43" i="16"/>
  <c r="CNX43" i="16" s="1"/>
  <c r="BSL43" i="58" l="1"/>
  <c r="BSQ43" i="58"/>
  <c r="CNZ43" i="16"/>
  <c r="COC43" i="16"/>
  <c r="BSS43" i="58" l="1"/>
  <c r="BSN43" i="58"/>
  <c r="COB43" i="16"/>
  <c r="COE43" i="16"/>
  <c r="COG43" i="16" s="1"/>
  <c r="BSP43" i="58" l="1"/>
  <c r="BSU43" i="58"/>
  <c r="COI43" i="16"/>
  <c r="COD43" i="16"/>
  <c r="COF43" i="16" s="1"/>
  <c r="BSW43" i="58" l="1"/>
  <c r="BSR43" i="58"/>
  <c r="COH43" i="16"/>
  <c r="COK43" i="16"/>
  <c r="BST43" i="58" l="1"/>
  <c r="BSY43" i="58"/>
  <c r="COJ43" i="16"/>
  <c r="COM43" i="16"/>
  <c r="COO43" i="16" s="1"/>
  <c r="BTA43" i="58" l="1"/>
  <c r="BSV43" i="58"/>
  <c r="COQ43" i="16"/>
  <c r="COL43" i="16"/>
  <c r="CON43" i="16" s="1"/>
  <c r="BSX43" i="58" l="1"/>
  <c r="BTC43" i="58"/>
  <c r="COP43" i="16"/>
  <c r="COS43" i="16"/>
  <c r="BTE43" i="58" l="1"/>
  <c r="BSZ43" i="58"/>
  <c r="COR43" i="16"/>
  <c r="COU43" i="16"/>
  <c r="COW43" i="16" s="1"/>
  <c r="BTB43" i="58" l="1"/>
  <c r="BTG43" i="58"/>
  <c r="COY43" i="16"/>
  <c r="COT43" i="16"/>
  <c r="COV43" i="16" s="1"/>
  <c r="BTI43" i="58" l="1"/>
  <c r="BTD43" i="58"/>
  <c r="COX43" i="16"/>
  <c r="CPA43" i="16"/>
  <c r="BTF43" i="58" l="1"/>
  <c r="BTK43" i="58"/>
  <c r="COZ43" i="16"/>
  <c r="CPC43" i="16"/>
  <c r="CPE43" i="16" s="1"/>
  <c r="BTM43" i="58" l="1"/>
  <c r="BTH43" i="58"/>
  <c r="CPG43" i="16"/>
  <c r="CPB43" i="16"/>
  <c r="CPD43" i="16" s="1"/>
  <c r="BTJ43" i="58" l="1"/>
  <c r="BTO43" i="58"/>
  <c r="CPF43" i="16"/>
  <c r="CPI43" i="16"/>
  <c r="BTQ43" i="58" l="1"/>
  <c r="BTL43" i="58"/>
  <c r="CPH43" i="16"/>
  <c r="CPK43" i="16"/>
  <c r="CPM43" i="16" s="1"/>
  <c r="BTN43" i="58" l="1"/>
  <c r="BTS43" i="58"/>
  <c r="CPO43" i="16"/>
  <c r="CPJ43" i="16"/>
  <c r="CPL43" i="16" s="1"/>
  <c r="BTU43" i="58" l="1"/>
  <c r="BTP43" i="58"/>
  <c r="CPN43" i="16"/>
  <c r="CPQ43" i="16"/>
  <c r="BTR43" i="58" l="1"/>
  <c r="BTW43" i="58"/>
  <c r="CPP43" i="16"/>
  <c r="CPS43" i="16"/>
  <c r="CPU43" i="16" s="1"/>
  <c r="BTY43" i="58" l="1"/>
  <c r="BTT43" i="58"/>
  <c r="CPW43" i="16"/>
  <c r="CPR43" i="16"/>
  <c r="CPT43" i="16" s="1"/>
  <c r="BTV43" i="58" l="1"/>
  <c r="BUA43" i="58"/>
  <c r="CPV43" i="16"/>
  <c r="CPY43" i="16"/>
  <c r="BUC43" i="58" l="1"/>
  <c r="BTX43" i="58"/>
  <c r="CPX43" i="16"/>
  <c r="CQA43" i="16"/>
  <c r="CQC43" i="16" s="1"/>
  <c r="BTZ43" i="58" l="1"/>
  <c r="BUE43" i="58"/>
  <c r="CQE43" i="16"/>
  <c r="CPZ43" i="16"/>
  <c r="CQB43" i="16" s="1"/>
  <c r="BUG43" i="58" l="1"/>
  <c r="BUB43" i="58"/>
  <c r="CQD43" i="16"/>
  <c r="CQG43" i="16"/>
  <c r="BUD43" i="58" l="1"/>
  <c r="BUI43" i="58"/>
  <c r="CQF43" i="16"/>
  <c r="CQI43" i="16"/>
  <c r="CQK43" i="16" s="1"/>
  <c r="BUK43" i="58" l="1"/>
  <c r="BUF43" i="58"/>
  <c r="CQM43" i="16"/>
  <c r="CQH43" i="16"/>
  <c r="CQJ43" i="16" s="1"/>
  <c r="BUH43" i="58" l="1"/>
  <c r="BUM43" i="58"/>
  <c r="CQL43" i="16"/>
  <c r="CQO43" i="16"/>
  <c r="BUO43" i="58" l="1"/>
  <c r="BUJ43" i="58"/>
  <c r="CQN43" i="16"/>
  <c r="CQQ43" i="16"/>
  <c r="CQS43" i="16" s="1"/>
  <c r="BUL43" i="58" l="1"/>
  <c r="BUQ43" i="58"/>
  <c r="CQU43" i="16"/>
  <c r="CQP43" i="16"/>
  <c r="CQR43" i="16" s="1"/>
  <c r="BUS43" i="58" l="1"/>
  <c r="BUN43" i="58"/>
  <c r="CQT43" i="16"/>
  <c r="CQW43" i="16"/>
  <c r="BUP43" i="58" l="1"/>
  <c r="BUU43" i="58"/>
  <c r="CQV43" i="16"/>
  <c r="CQY43" i="16"/>
  <c r="CRA43" i="16" s="1"/>
  <c r="BUW43" i="58" l="1"/>
  <c r="BUR43" i="58"/>
  <c r="CRC43" i="16"/>
  <c r="CQX43" i="16"/>
  <c r="CQZ43" i="16" s="1"/>
  <c r="BUT43" i="58" l="1"/>
  <c r="BUY43" i="58"/>
  <c r="CRB43" i="16"/>
  <c r="CRE43" i="16"/>
  <c r="BVA43" i="58" l="1"/>
  <c r="BUV43" i="58"/>
  <c r="CRD43" i="16"/>
  <c r="CRG43" i="16"/>
  <c r="CRI43" i="16" s="1"/>
  <c r="BUX43" i="58" l="1"/>
  <c r="BVC43" i="58"/>
  <c r="CRK43" i="16"/>
  <c r="CRF43" i="16"/>
  <c r="CRH43" i="16" s="1"/>
  <c r="BVE43" i="58" l="1"/>
  <c r="BUZ43" i="58"/>
  <c r="CRJ43" i="16"/>
  <c r="CRM43" i="16"/>
  <c r="BVB43" i="58" l="1"/>
  <c r="BVG43" i="58"/>
  <c r="CRL43" i="16"/>
  <c r="CRO43" i="16"/>
  <c r="CRQ43" i="16" s="1"/>
  <c r="BVI43" i="58" l="1"/>
  <c r="BVD43" i="58"/>
  <c r="CRS43" i="16"/>
  <c r="CRN43" i="16"/>
  <c r="CRP43" i="16" s="1"/>
  <c r="BVF43" i="58" l="1"/>
  <c r="BVK43" i="58"/>
  <c r="CRR43" i="16"/>
  <c r="CRU43" i="16"/>
  <c r="BVM43" i="58" l="1"/>
  <c r="BVH43" i="58"/>
  <c r="CRT43" i="16"/>
  <c r="CRW43" i="16"/>
  <c r="CRY43" i="16" s="1"/>
  <c r="BVJ43" i="58" l="1"/>
  <c r="BVO43" i="58"/>
  <c r="CSA43" i="16"/>
  <c r="CRV43" i="16"/>
  <c r="CRX43" i="16" s="1"/>
  <c r="BVQ43" i="58" l="1"/>
  <c r="BVL43" i="58"/>
  <c r="CRZ43" i="16"/>
  <c r="CSC43" i="16"/>
  <c r="BVN43" i="58" l="1"/>
  <c r="BVS43" i="58"/>
  <c r="CSB43" i="16"/>
  <c r="CSE43" i="16"/>
  <c r="CSG43" i="16" s="1"/>
  <c r="BVU43" i="58" l="1"/>
  <c r="BVP43" i="58"/>
  <c r="CSI43" i="16"/>
  <c r="CSD43" i="16"/>
  <c r="CSF43" i="16" s="1"/>
  <c r="BVR43" i="58" l="1"/>
  <c r="BVW43" i="58"/>
  <c r="CSH43" i="16"/>
  <c r="CSK43" i="16"/>
  <c r="BVY43" i="58" l="1"/>
  <c r="BVT43" i="58"/>
  <c r="CSJ43" i="16"/>
  <c r="CSM43" i="16"/>
  <c r="CSO43" i="16" s="1"/>
  <c r="BVV43" i="58" l="1"/>
  <c r="BWA43" i="58"/>
  <c r="CSQ43" i="16"/>
  <c r="CSL43" i="16"/>
  <c r="CSN43" i="16" s="1"/>
  <c r="BWC43" i="58" l="1"/>
  <c r="BVX43" i="58"/>
  <c r="CSP43" i="16"/>
  <c r="CSS43" i="16"/>
  <c r="BVZ43" i="58" l="1"/>
  <c r="BWE43" i="58"/>
  <c r="CSR43" i="16"/>
  <c r="CSU43" i="16"/>
  <c r="CSW43" i="16" s="1"/>
  <c r="BWG43" i="58" l="1"/>
  <c r="BWB43" i="58"/>
  <c r="CSY43" i="16"/>
  <c r="CST43" i="16"/>
  <c r="CSV43" i="16" s="1"/>
  <c r="BWD43" i="58" l="1"/>
  <c r="BWI43" i="58"/>
  <c r="CSX43" i="16"/>
  <c r="CTA43" i="16"/>
  <c r="BWK43" i="58" l="1"/>
  <c r="BWF43" i="58"/>
  <c r="CSZ43" i="16"/>
  <c r="CTC43" i="16"/>
  <c r="CTE43" i="16" s="1"/>
  <c r="BWH43" i="58" l="1"/>
  <c r="BWM43" i="58"/>
  <c r="CTG43" i="16"/>
  <c r="CTB43" i="16"/>
  <c r="CTD43" i="16" s="1"/>
  <c r="BWO43" i="58" l="1"/>
  <c r="BWJ43" i="58"/>
  <c r="CTF43" i="16"/>
  <c r="CTI43" i="16"/>
  <c r="BWL43" i="58" l="1"/>
  <c r="BWQ43" i="58"/>
  <c r="CTH43" i="16"/>
  <c r="CTK43" i="16"/>
  <c r="CTM43" i="16" s="1"/>
  <c r="BWS43" i="58" l="1"/>
  <c r="BWN43" i="58"/>
  <c r="CTO43" i="16"/>
  <c r="CTJ43" i="16"/>
  <c r="CTL43" i="16" s="1"/>
  <c r="BWP43" i="58" l="1"/>
  <c r="BWU43" i="58"/>
  <c r="CTN43" i="16"/>
  <c r="CTQ43" i="16"/>
  <c r="BWW43" i="58" l="1"/>
  <c r="BWR43" i="58"/>
  <c r="CTP43" i="16"/>
  <c r="CTS43" i="16"/>
  <c r="CTU43" i="16" s="1"/>
  <c r="BWT43" i="58" l="1"/>
  <c r="BWY43" i="58"/>
  <c r="CTW43" i="16"/>
  <c r="CTR43" i="16"/>
  <c r="CTT43" i="16" s="1"/>
  <c r="BXA43" i="58" l="1"/>
  <c r="BWV43" i="58"/>
  <c r="CTV43" i="16"/>
  <c r="CTY43" i="16"/>
  <c r="BWX43" i="58" l="1"/>
  <c r="BXC43" i="58"/>
  <c r="CTX43" i="16"/>
  <c r="CUA43" i="16"/>
  <c r="CUC43" i="16" s="1"/>
  <c r="BXE43" i="58" l="1"/>
  <c r="BWZ43" i="58"/>
  <c r="CUE43" i="16"/>
  <c r="CTZ43" i="16"/>
  <c r="CUB43" i="16" s="1"/>
  <c r="BXB43" i="58" l="1"/>
  <c r="BXG43" i="58"/>
  <c r="CUD43" i="16"/>
  <c r="CUG43" i="16"/>
  <c r="BXI43" i="58" l="1"/>
  <c r="BXD43" i="58"/>
  <c r="CUF43" i="16"/>
  <c r="CUI43" i="16"/>
  <c r="CUK43" i="16" s="1"/>
  <c r="BXF43" i="58" l="1"/>
  <c r="BXK43" i="58"/>
  <c r="CUM43" i="16"/>
  <c r="CUH43" i="16"/>
  <c r="CUJ43" i="16" s="1"/>
  <c r="BXM43" i="58" l="1"/>
  <c r="BXH43" i="58"/>
  <c r="CUL43" i="16"/>
  <c r="CUO43" i="16"/>
  <c r="BXJ43" i="58" l="1"/>
  <c r="BXO43" i="58"/>
  <c r="CUN43" i="16"/>
  <c r="CUQ43" i="16"/>
  <c r="CUS43" i="16" s="1"/>
  <c r="BXQ43" i="58" l="1"/>
  <c r="BXL43" i="58"/>
  <c r="CUU43" i="16"/>
  <c r="CUP43" i="16"/>
  <c r="CUR43" i="16" s="1"/>
  <c r="BXN43" i="58" l="1"/>
  <c r="BXS43" i="58"/>
  <c r="CUT43" i="16"/>
  <c r="CUW43" i="16"/>
  <c r="BXU43" i="58" l="1"/>
  <c r="BXP43" i="58"/>
  <c r="CUV43" i="16"/>
  <c r="CUY43" i="16"/>
  <c r="CVA43" i="16" s="1"/>
  <c r="BXR43" i="58" l="1"/>
  <c r="BXW43" i="58"/>
  <c r="CVC43" i="16"/>
  <c r="CUX43" i="16"/>
  <c r="CUZ43" i="16" s="1"/>
  <c r="BXY43" i="58" l="1"/>
  <c r="BXT43" i="58"/>
  <c r="CVB43" i="16"/>
  <c r="CVE43" i="16"/>
  <c r="BXV43" i="58" l="1"/>
  <c r="BYA43" i="58"/>
  <c r="BYC43" i="58" s="1"/>
  <c r="CVD43" i="16"/>
  <c r="CVG43" i="16"/>
  <c r="CVI43" i="16" s="1"/>
  <c r="BYE43" i="58" l="1"/>
  <c r="BXX43" i="58"/>
  <c r="CVK43" i="16"/>
  <c r="CVF43" i="16"/>
  <c r="CVH43" i="16" s="1"/>
  <c r="BXZ43" i="58" l="1"/>
  <c r="BYG43" i="58"/>
  <c r="BYI43" i="58" s="1"/>
  <c r="CVJ43" i="16"/>
  <c r="CVM43" i="16"/>
  <c r="BYK43" i="58" l="1"/>
  <c r="BYB43" i="58"/>
  <c r="CVL43" i="16"/>
  <c r="CVO43" i="16"/>
  <c r="CVQ43" i="16" s="1"/>
  <c r="BYD43" i="58" l="1"/>
  <c r="BYM43" i="58"/>
  <c r="CVS43" i="16"/>
  <c r="CVN43" i="16"/>
  <c r="CVP43" i="16" s="1"/>
  <c r="BYO43" i="58" l="1"/>
  <c r="BYF43" i="58"/>
  <c r="BYH43" i="58" s="1"/>
  <c r="CVR43" i="16"/>
  <c r="CVU43" i="16"/>
  <c r="BYJ43" i="58" l="1"/>
  <c r="BYQ43" i="58"/>
  <c r="CVT43" i="16"/>
  <c r="CVW43" i="16"/>
  <c r="CVY43" i="16" s="1"/>
  <c r="BYS43" i="58" l="1"/>
  <c r="BYL43" i="58"/>
  <c r="CWA43" i="16"/>
  <c r="CVV43" i="16"/>
  <c r="CVX43" i="16" s="1"/>
  <c r="BYN43" i="58" l="1"/>
  <c r="BYU43" i="58"/>
  <c r="CVZ43" i="16"/>
  <c r="CWC43" i="16"/>
  <c r="BYW43" i="58" l="1"/>
  <c r="BYP43" i="58"/>
  <c r="CWB43" i="16"/>
  <c r="CWE43" i="16"/>
  <c r="CWG43" i="16" s="1"/>
  <c r="BYR43" i="58" l="1"/>
  <c r="BYY43" i="58"/>
  <c r="CWI43" i="16"/>
  <c r="CWD43" i="16"/>
  <c r="CWF43" i="16" s="1"/>
  <c r="BZA43" i="58" l="1"/>
  <c r="BYT43" i="58"/>
  <c r="CWH43" i="16"/>
  <c r="CWK43" i="16"/>
  <c r="BYV43" i="58" l="1"/>
  <c r="BZC43" i="58"/>
  <c r="BZE43" i="58" s="1"/>
  <c r="CWJ43" i="16"/>
  <c r="CWM43" i="16"/>
  <c r="CWO43" i="16" s="1"/>
  <c r="BZG43" i="58" l="1"/>
  <c r="BYX43" i="58"/>
  <c r="CWQ43" i="16"/>
  <c r="CWL43" i="16"/>
  <c r="CWN43" i="16" s="1"/>
  <c r="BYZ43" i="58" l="1"/>
  <c r="BZI43" i="58"/>
  <c r="BZK43" i="58" s="1"/>
  <c r="CWP43" i="16"/>
  <c r="CWS43" i="16"/>
  <c r="BZM43" i="58" l="1"/>
  <c r="BZB43" i="58"/>
  <c r="CWR43" i="16"/>
  <c r="CWU43" i="16"/>
  <c r="CWW43" i="16" s="1"/>
  <c r="BZD43" i="58" l="1"/>
  <c r="BZO43" i="58"/>
  <c r="CWY43" i="16"/>
  <c r="CWT43" i="16"/>
  <c r="CWV43" i="16" s="1"/>
  <c r="BZQ43" i="58" l="1"/>
  <c r="BZF43" i="58"/>
  <c r="CWX43" i="16"/>
  <c r="CXA43" i="16"/>
  <c r="BZH43" i="58" l="1"/>
  <c r="BZS43" i="58"/>
  <c r="BZU43" i="58" s="1"/>
  <c r="CWZ43" i="16"/>
  <c r="CXC43" i="16"/>
  <c r="CXE43" i="16" s="1"/>
  <c r="BZW43" i="58" l="1"/>
  <c r="BZJ43" i="58"/>
  <c r="BZL43" i="58" s="1"/>
  <c r="CXG43" i="16"/>
  <c r="CXB43" i="16"/>
  <c r="CXD43" i="16" s="1"/>
  <c r="BZN43" i="58" l="1"/>
  <c r="BZY43" i="58"/>
  <c r="CAA43" i="58" s="1"/>
  <c r="CXF43" i="16"/>
  <c r="CXI43" i="16"/>
  <c r="CAC43" i="58" l="1"/>
  <c r="BZP43" i="58"/>
  <c r="BZR43" i="58" s="1"/>
  <c r="CXH43" i="16"/>
  <c r="CXK43" i="16"/>
  <c r="CXM43" i="16" s="1"/>
  <c r="BZT43" i="58" l="1"/>
  <c r="CAE43" i="58"/>
  <c r="CXO43" i="16"/>
  <c r="CXJ43" i="16"/>
  <c r="CXL43" i="16" s="1"/>
  <c r="CAG43" i="58" l="1"/>
  <c r="BZV43" i="58"/>
  <c r="CXN43" i="16"/>
  <c r="CXQ43" i="16"/>
  <c r="BZX43" i="58" l="1"/>
  <c r="CAI43" i="58"/>
  <c r="CAK43" i="58" s="1"/>
  <c r="CXP43" i="16"/>
  <c r="CXS43" i="16"/>
  <c r="CXU43" i="16" s="1"/>
  <c r="CAM43" i="58" l="1"/>
  <c r="BZZ43" i="58"/>
  <c r="CAB43" i="58" s="1"/>
  <c r="CXW43" i="16"/>
  <c r="CXR43" i="16"/>
  <c r="CXT43" i="16" s="1"/>
  <c r="CAD43" i="58" l="1"/>
  <c r="CAO43" i="58"/>
  <c r="CXV43" i="16"/>
  <c r="CXY43" i="16"/>
  <c r="CAQ43" i="58" l="1"/>
  <c r="CAF43" i="58"/>
  <c r="CXX43" i="16"/>
  <c r="CYA43" i="16"/>
  <c r="CYC43" i="16" s="1"/>
  <c r="CAH43" i="58" l="1"/>
  <c r="CAS43" i="58"/>
  <c r="CAU43" i="58" s="1"/>
  <c r="CYE43" i="16"/>
  <c r="CXZ43" i="16"/>
  <c r="CYB43" i="16" s="1"/>
  <c r="CAW43" i="58" l="1"/>
  <c r="CAJ43" i="58"/>
  <c r="CAL43" i="58" s="1"/>
  <c r="CYD43" i="16"/>
  <c r="CYG43" i="16"/>
  <c r="CAN43" i="58" l="1"/>
  <c r="CAY43" i="58"/>
  <c r="CYF43" i="16"/>
  <c r="CYI43" i="16"/>
  <c r="CYK43" i="16" s="1"/>
  <c r="CBA43" i="58" l="1"/>
  <c r="CAP43" i="58"/>
  <c r="CYM43" i="16"/>
  <c r="CYH43" i="16"/>
  <c r="CYJ43" i="16" s="1"/>
  <c r="CAR43" i="58" l="1"/>
  <c r="CBC43" i="58"/>
  <c r="CBE43" i="58" s="1"/>
  <c r="CYL43" i="16"/>
  <c r="CYO43" i="16"/>
  <c r="CBG43" i="58" l="1"/>
  <c r="CAT43" i="58"/>
  <c r="CYN43" i="16"/>
  <c r="CYQ43" i="16"/>
  <c r="CYS43" i="16" s="1"/>
  <c r="CAV43" i="58" l="1"/>
  <c r="CBI43" i="58"/>
  <c r="CYU43" i="16"/>
  <c r="CYP43" i="16"/>
  <c r="CYR43" i="16" s="1"/>
  <c r="CBK43" i="58" l="1"/>
  <c r="CAX43" i="58"/>
  <c r="CYT43" i="16"/>
  <c r="CYW43" i="16"/>
  <c r="CAZ43" i="58" l="1"/>
  <c r="CBM43" i="58"/>
  <c r="CYV43" i="16"/>
  <c r="CYY43" i="16"/>
  <c r="CZA43" i="16" s="1"/>
  <c r="CBO43" i="58" l="1"/>
  <c r="CBB43" i="58"/>
  <c r="CZC43" i="16"/>
  <c r="CYX43" i="16"/>
  <c r="CYZ43" i="16" s="1"/>
  <c r="CBD43" i="58" l="1"/>
  <c r="CBQ43" i="58"/>
  <c r="CZB43" i="16"/>
  <c r="CZE43" i="16"/>
  <c r="CBS43" i="58" l="1"/>
  <c r="CBF43" i="58"/>
  <c r="CZD43" i="16"/>
  <c r="CZG43" i="16"/>
  <c r="CZI43" i="16" s="1"/>
  <c r="CBH43" i="58" l="1"/>
  <c r="CBU43" i="58"/>
  <c r="CZK43" i="16"/>
  <c r="CZF43" i="16"/>
  <c r="CZH43" i="16" s="1"/>
  <c r="CBW43" i="58" l="1"/>
  <c r="CBJ43" i="58"/>
  <c r="CZJ43" i="16"/>
  <c r="CZM43" i="16"/>
  <c r="CBL43" i="58" l="1"/>
  <c r="CBY43" i="58"/>
  <c r="CZL43" i="16"/>
  <c r="CZO43" i="16"/>
  <c r="CZQ43" i="16" s="1"/>
  <c r="CCA43" i="58" l="1"/>
  <c r="CBN43" i="58"/>
  <c r="CZS43" i="16"/>
  <c r="CZN43" i="16"/>
  <c r="CZP43" i="16" s="1"/>
  <c r="CBP43" i="58" l="1"/>
  <c r="CCC43" i="58"/>
  <c r="CZR43" i="16"/>
  <c r="CZU43" i="16"/>
  <c r="CCE43" i="58" l="1"/>
  <c r="CBR43" i="58"/>
  <c r="CZT43" i="16"/>
  <c r="CZW43" i="16"/>
  <c r="CZY43" i="16" s="1"/>
  <c r="CBT43" i="58" l="1"/>
  <c r="CCG43" i="58"/>
  <c r="CCI43" i="58" s="1"/>
  <c r="DAA43" i="16"/>
  <c r="CZV43" i="16"/>
  <c r="CZX43" i="16" s="1"/>
  <c r="CCK43" i="58" l="1"/>
  <c r="CBV43" i="58"/>
  <c r="CZZ43" i="16"/>
  <c r="DAC43" i="16"/>
  <c r="CBX43" i="58" l="1"/>
  <c r="CCM43" i="58"/>
  <c r="DAB43" i="16"/>
  <c r="DAE43" i="16"/>
  <c r="DAG43" i="16" s="1"/>
  <c r="CCO43" i="58" l="1"/>
  <c r="CBZ43" i="58"/>
  <c r="CCB43" i="58" s="1"/>
  <c r="DAI43" i="16"/>
  <c r="DAD43" i="16"/>
  <c r="DAF43" i="16" s="1"/>
  <c r="CCD43" i="58" l="1"/>
  <c r="CCQ43" i="58"/>
  <c r="CCS43" i="58" s="1"/>
  <c r="DAH43" i="16"/>
  <c r="DAK43" i="16"/>
  <c r="CCU43" i="58" l="1"/>
  <c r="CCF43" i="58"/>
  <c r="CCH43" i="58" s="1"/>
  <c r="DAJ43" i="16"/>
  <c r="DAM43" i="16"/>
  <c r="DAO43" i="16" s="1"/>
  <c r="CCJ43" i="58" l="1"/>
  <c r="CCW43" i="58"/>
  <c r="DAQ43" i="16"/>
  <c r="DAL43" i="16"/>
  <c r="DAN43" i="16" s="1"/>
  <c r="CCY43" i="58" l="1"/>
  <c r="CCL43" i="58"/>
  <c r="CCN43" i="58" s="1"/>
  <c r="DAP43" i="16"/>
  <c r="DAS43" i="16"/>
  <c r="CCP43" i="58" l="1"/>
  <c r="CDA43" i="58"/>
  <c r="DAR43" i="16"/>
  <c r="DAU43" i="16"/>
  <c r="DAW43" i="16" s="1"/>
  <c r="CDC43" i="58" l="1"/>
  <c r="CCR43" i="58"/>
  <c r="CCT43" i="58" s="1"/>
  <c r="DAY43" i="16"/>
  <c r="DAT43" i="16"/>
  <c r="DAV43" i="16" s="1"/>
  <c r="CCV43" i="58" l="1"/>
  <c r="CDE43" i="58"/>
  <c r="CDG43" i="58" s="1"/>
  <c r="DAX43" i="16"/>
  <c r="DBA43" i="16"/>
  <c r="CDI43" i="58" l="1"/>
  <c r="CCX43" i="58"/>
  <c r="CCZ43" i="58" s="1"/>
  <c r="DBC43" i="16"/>
  <c r="DAZ43" i="16"/>
  <c r="CDB43" i="58" l="1"/>
  <c r="CDK43" i="58"/>
  <c r="CDM43" i="58" s="1"/>
  <c r="DBE43" i="16"/>
  <c r="DBG43" i="16" s="1"/>
  <c r="DBB43" i="16"/>
  <c r="CDO43" i="58" l="1"/>
  <c r="CDD43" i="58"/>
  <c r="CDF43" i="58" s="1"/>
  <c r="DBI43" i="16"/>
  <c r="DBD43" i="16"/>
  <c r="CDH43" i="58" l="1"/>
  <c r="CDQ43" i="58"/>
  <c r="DBF43" i="16"/>
  <c r="DBK43" i="16"/>
  <c r="DBM43" i="16" s="1"/>
  <c r="CDS43" i="58" l="1"/>
  <c r="CDJ43" i="58"/>
  <c r="DBO43" i="16"/>
  <c r="DBH43" i="16"/>
  <c r="CDL43" i="58" l="1"/>
  <c r="CDU43" i="58"/>
  <c r="DBQ43" i="16"/>
  <c r="DBJ43" i="16"/>
  <c r="DBL43" i="16" s="1"/>
  <c r="CDW43" i="58" l="1"/>
  <c r="CDN43" i="58"/>
  <c r="DBN43" i="16"/>
  <c r="DBS43" i="16"/>
  <c r="DBU43" i="16" s="1"/>
  <c r="CDP43" i="58" l="1"/>
  <c r="CDY43" i="58"/>
  <c r="DBW43" i="16"/>
  <c r="DBP43" i="16"/>
  <c r="CEA43" i="58" l="1"/>
  <c r="CDR43" i="58"/>
  <c r="CDT43" i="58" s="1"/>
  <c r="DBY43" i="16"/>
  <c r="DBR43" i="16"/>
  <c r="DBT43" i="16" s="1"/>
  <c r="CDV43" i="58" l="1"/>
  <c r="CEC43" i="58"/>
  <c r="CEE43" i="58" s="1"/>
  <c r="DBV43" i="16"/>
  <c r="DCA43" i="16"/>
  <c r="DCC43" i="16" s="1"/>
  <c r="CEG43" i="58" l="1"/>
  <c r="CDX43" i="58"/>
  <c r="DCE43" i="16"/>
  <c r="DBX43" i="16"/>
  <c r="CDZ43" i="58" l="1"/>
  <c r="CEI43" i="58"/>
  <c r="DCG43" i="16"/>
  <c r="DBZ43" i="16"/>
  <c r="DCB43" i="16" s="1"/>
  <c r="CEK43" i="58" l="1"/>
  <c r="CEB43" i="58"/>
  <c r="DCD43" i="16"/>
  <c r="DCI43" i="16"/>
  <c r="DCK43" i="16" s="1"/>
  <c r="CED43" i="58" l="1"/>
  <c r="CEM43" i="58"/>
  <c r="CEO43" i="58" s="1"/>
  <c r="DCM43" i="16"/>
  <c r="DCF43" i="16"/>
  <c r="CEQ43" i="58" l="1"/>
  <c r="CEF43" i="58"/>
  <c r="DCO43" i="16"/>
  <c r="DCH43" i="16"/>
  <c r="DCJ43" i="16" s="1"/>
  <c r="CEH43" i="58" l="1"/>
  <c r="CES43" i="58"/>
  <c r="CEU43" i="58" s="1"/>
  <c r="DCL43" i="16"/>
  <c r="DCQ43" i="16"/>
  <c r="DCS43" i="16" s="1"/>
  <c r="CEW43" i="58" l="1"/>
  <c r="CEJ43" i="58"/>
  <c r="DCU43" i="16"/>
  <c r="DCN43" i="16"/>
  <c r="CEL43" i="58" l="1"/>
  <c r="CEY43" i="58"/>
  <c r="DCW43" i="16"/>
  <c r="DCP43" i="16"/>
  <c r="DCR43" i="16" s="1"/>
  <c r="CFA43" i="58" l="1"/>
  <c r="CEN43" i="58"/>
  <c r="CEP43" i="58" s="1"/>
  <c r="DCT43" i="16"/>
  <c r="DCY43" i="16"/>
  <c r="DDA43" i="16" s="1"/>
  <c r="CER43" i="58" l="1"/>
  <c r="CFC43" i="58"/>
  <c r="DDC43" i="16"/>
  <c r="DCV43" i="16"/>
  <c r="CFE43" i="58" l="1"/>
  <c r="CET43" i="58"/>
  <c r="DDE43" i="16"/>
  <c r="DCX43" i="16"/>
  <c r="DCZ43" i="16" s="1"/>
  <c r="CEV43" i="58" l="1"/>
  <c r="CFG43" i="58"/>
  <c r="DDB43" i="16"/>
  <c r="DDG43" i="16"/>
  <c r="DDI43" i="16" s="1"/>
  <c r="CFI43" i="58" l="1"/>
  <c r="CEX43" i="58"/>
  <c r="CEZ43" i="58" s="1"/>
  <c r="DDK43" i="16"/>
  <c r="DDD43" i="16"/>
  <c r="CFB43" i="58" l="1"/>
  <c r="CFK43" i="58"/>
  <c r="DDM43" i="16"/>
  <c r="DDF43" i="16"/>
  <c r="DDH43" i="16" s="1"/>
  <c r="CFM43" i="58" l="1"/>
  <c r="CFD43" i="58"/>
  <c r="CFF43" i="58" s="1"/>
  <c r="DDJ43" i="16"/>
  <c r="DDO43" i="16"/>
  <c r="DDQ43" i="16" s="1"/>
  <c r="CFH43" i="58" l="1"/>
  <c r="CFO43" i="58"/>
  <c r="CFQ43" i="58" s="1"/>
  <c r="DDS43" i="16"/>
  <c r="DDL43" i="16"/>
  <c r="CFS43" i="58" l="1"/>
  <c r="CFJ43" i="58"/>
  <c r="CFL43" i="58" s="1"/>
  <c r="DDU43" i="16"/>
  <c r="DDN43" i="16"/>
  <c r="DDP43" i="16" s="1"/>
  <c r="CFN43" i="58" l="1"/>
  <c r="CFU43" i="58"/>
  <c r="CFW43" i="58" s="1"/>
  <c r="DDR43" i="16"/>
  <c r="DDW43" i="16"/>
  <c r="DDY43" i="16" s="1"/>
  <c r="CFY43" i="58" l="1"/>
  <c r="CFP43" i="58"/>
  <c r="DEA43" i="16"/>
  <c r="DDT43" i="16"/>
  <c r="CFR43" i="58" l="1"/>
  <c r="CGA43" i="58"/>
  <c r="DEC43" i="16"/>
  <c r="DDV43" i="16"/>
  <c r="DDX43" i="16" s="1"/>
  <c r="CGC43" i="58" l="1"/>
  <c r="CFT43" i="58"/>
  <c r="DDZ43" i="16"/>
  <c r="DEE43" i="16"/>
  <c r="DEG43" i="16" s="1"/>
  <c r="CFV43" i="58" l="1"/>
  <c r="CGE43" i="58"/>
  <c r="DEI43" i="16"/>
  <c r="DEB43" i="16"/>
  <c r="CGG43" i="58" l="1"/>
  <c r="CFX43" i="58"/>
  <c r="DEK43" i="16"/>
  <c r="DED43" i="16"/>
  <c r="DEF43" i="16" s="1"/>
  <c r="CFZ43" i="58" l="1"/>
  <c r="CGI43" i="58"/>
  <c r="DEH43" i="16"/>
  <c r="DEM43" i="16"/>
  <c r="DEO43" i="16" s="1"/>
  <c r="CGK43" i="58" l="1"/>
  <c r="CGB43" i="58"/>
  <c r="DEQ43" i="16"/>
  <c r="DEJ43" i="16"/>
  <c r="CGD43" i="58" l="1"/>
  <c r="CGM43" i="58"/>
  <c r="DES43" i="16"/>
  <c r="DEL43" i="16"/>
  <c r="DEN43" i="16" s="1"/>
  <c r="CGO43" i="58" l="1"/>
  <c r="CGF43" i="58"/>
  <c r="DEP43" i="16"/>
  <c r="DEU43" i="16"/>
  <c r="DEW43" i="16" s="1"/>
  <c r="CGH43" i="58" l="1"/>
  <c r="CGQ43" i="58"/>
  <c r="DEY43" i="16"/>
  <c r="DER43" i="16"/>
  <c r="CGS43" i="58" l="1"/>
  <c r="CGJ43" i="58"/>
  <c r="CGL43" i="58" s="1"/>
  <c r="DFA43" i="16"/>
  <c r="DET43" i="16"/>
  <c r="DEV43" i="16" s="1"/>
  <c r="CGN43" i="58" l="1"/>
  <c r="CGU43" i="58"/>
  <c r="DEX43" i="16"/>
  <c r="DFC43" i="16"/>
  <c r="DFE43" i="16" s="1"/>
  <c r="CGW43" i="58" l="1"/>
  <c r="CGP43" i="58"/>
  <c r="DFG43" i="16"/>
  <c r="DEZ43" i="16"/>
  <c r="CGR43" i="58" l="1"/>
  <c r="CGY43" i="58"/>
  <c r="CHA43" i="58" s="1"/>
  <c r="DFI43" i="16"/>
  <c r="DFB43" i="16"/>
  <c r="DFD43" i="16" s="1"/>
  <c r="CHC43" i="58" l="1"/>
  <c r="CGT43" i="58"/>
  <c r="DFF43" i="16"/>
  <c r="DFK43" i="16"/>
  <c r="DFM43" i="16" s="1"/>
  <c r="CGV43" i="58" l="1"/>
  <c r="CHE43" i="58"/>
  <c r="DFO43" i="16"/>
  <c r="DFH43" i="16"/>
  <c r="CHG43" i="58" l="1"/>
  <c r="CGX43" i="58"/>
  <c r="DFQ43" i="16"/>
  <c r="DFJ43" i="16"/>
  <c r="DFL43" i="16" s="1"/>
  <c r="CGZ43" i="58" l="1"/>
  <c r="CHI43" i="58"/>
  <c r="DFN43" i="16"/>
  <c r="DFS43" i="16"/>
  <c r="DFU43" i="16" s="1"/>
  <c r="CHK43" i="58" l="1"/>
  <c r="CHB43" i="58"/>
  <c r="CHD43" i="58" s="1"/>
  <c r="DFW43" i="16"/>
  <c r="DFP43" i="16"/>
  <c r="CHF43" i="58" l="1"/>
  <c r="CHM43" i="58"/>
  <c r="DFY43" i="16"/>
  <c r="DFR43" i="16"/>
  <c r="DFT43" i="16" s="1"/>
  <c r="CHO43" i="58" l="1"/>
  <c r="CHH43" i="58"/>
  <c r="CHJ43" i="58" s="1"/>
  <c r="DFV43" i="16"/>
  <c r="DGA43" i="16"/>
  <c r="DGC43" i="16" s="1"/>
  <c r="CHL43" i="58" l="1"/>
  <c r="CHQ43" i="58"/>
  <c r="CHS43" i="58" s="1"/>
  <c r="DGE43" i="16"/>
  <c r="DFX43" i="16"/>
  <c r="CHU43" i="58" l="1"/>
  <c r="CHN43" i="58"/>
  <c r="DGG43" i="16"/>
  <c r="DFZ43" i="16"/>
  <c r="DGB43" i="16" s="1"/>
  <c r="CHP43" i="58" l="1"/>
  <c r="CHW43" i="58"/>
  <c r="DGD43" i="16"/>
  <c r="DGI43" i="16"/>
  <c r="DGK43" i="16" s="1"/>
  <c r="CHY43" i="58" l="1"/>
  <c r="CHR43" i="58"/>
  <c r="CHT43" i="58" s="1"/>
  <c r="DGM43" i="16"/>
  <c r="DGF43" i="16"/>
  <c r="CHV43" i="58" l="1"/>
  <c r="CIA43" i="58"/>
  <c r="DGO43" i="16"/>
  <c r="DGH43" i="16"/>
  <c r="DGJ43" i="16" s="1"/>
  <c r="CIC43" i="58" l="1"/>
  <c r="CHX43" i="58"/>
  <c r="DGL43" i="16"/>
  <c r="DGQ43" i="16"/>
  <c r="DGS43" i="16" s="1"/>
  <c r="CHZ43" i="58" l="1"/>
  <c r="CIE43" i="58"/>
  <c r="CIG43" i="58" s="1"/>
  <c r="DGU43" i="16"/>
  <c r="DGN43" i="16"/>
  <c r="CII43" i="58" l="1"/>
  <c r="CIB43" i="58"/>
  <c r="DGW43" i="16"/>
  <c r="DGP43" i="16"/>
  <c r="DGR43" i="16" s="1"/>
  <c r="CID43" i="58" l="1"/>
  <c r="CIK43" i="58"/>
  <c r="DGT43" i="16"/>
  <c r="DGY43" i="16"/>
  <c r="DHA43" i="16" s="1"/>
  <c r="CIM43" i="58" l="1"/>
  <c r="CIF43" i="58"/>
  <c r="DHC43" i="16"/>
  <c r="DGV43" i="16"/>
  <c r="CIH43" i="58" l="1"/>
  <c r="CIO43" i="58"/>
  <c r="DHE43" i="16"/>
  <c r="DGX43" i="16"/>
  <c r="DGZ43" i="16" s="1"/>
  <c r="CIQ43" i="58" l="1"/>
  <c r="CIJ43" i="58"/>
  <c r="CIL43" i="58" s="1"/>
  <c r="DHB43" i="16"/>
  <c r="DHG43" i="16"/>
  <c r="DHI43" i="16" s="1"/>
  <c r="CIN43" i="58" l="1"/>
  <c r="CIS43" i="58"/>
  <c r="DHK43" i="16"/>
  <c r="DHD43" i="16"/>
  <c r="CIU43" i="58" l="1"/>
  <c r="CIP43" i="58"/>
  <c r="DHM43" i="16"/>
  <c r="DHF43" i="16"/>
  <c r="DHH43" i="16" s="1"/>
  <c r="CIR43" i="58" l="1"/>
  <c r="CIW43" i="58"/>
  <c r="CIY43" i="58" s="1"/>
  <c r="DHJ43" i="16"/>
  <c r="DHO43" i="16"/>
  <c r="DHQ43" i="16" s="1"/>
  <c r="CJA43" i="58" l="1"/>
  <c r="CIT43" i="58"/>
  <c r="DHS43" i="16"/>
  <c r="DHL43" i="16"/>
  <c r="CIV43" i="58" l="1"/>
  <c r="CJC43" i="58"/>
  <c r="DHU43" i="16"/>
  <c r="DHN43" i="16"/>
  <c r="DHP43" i="16" s="1"/>
  <c r="CJE43" i="58" l="1"/>
  <c r="CIX43" i="58"/>
  <c r="CIZ43" i="58" s="1"/>
  <c r="DHR43" i="16"/>
  <c r="DHW43" i="16"/>
  <c r="DHY43" i="16" s="1"/>
  <c r="CJB43" i="58" l="1"/>
  <c r="CJG43" i="58"/>
  <c r="DIA43" i="16"/>
  <c r="DHT43" i="16"/>
  <c r="CJI43" i="58" l="1"/>
  <c r="CJD43" i="58"/>
  <c r="DIC43" i="16"/>
  <c r="DHV43" i="16"/>
  <c r="DHX43" i="16" s="1"/>
  <c r="CJF43" i="58" l="1"/>
  <c r="CJK43" i="58"/>
  <c r="DHZ43" i="16"/>
  <c r="DIE43" i="16"/>
  <c r="DIG43" i="16" s="1"/>
  <c r="CJM43" i="58" l="1"/>
  <c r="CJH43" i="58"/>
  <c r="CJJ43" i="58" s="1"/>
  <c r="DII43" i="16"/>
  <c r="DIB43" i="16"/>
  <c r="CJL43" i="58" l="1"/>
  <c r="CJO43" i="58"/>
  <c r="DIK43" i="16"/>
  <c r="DID43" i="16"/>
  <c r="DIF43" i="16" s="1"/>
  <c r="CJQ43" i="58" l="1"/>
  <c r="CJN43" i="58"/>
  <c r="CJP43" i="58" s="1"/>
  <c r="DIH43" i="16"/>
  <c r="DIM43" i="16"/>
  <c r="DIO43" i="16" s="1"/>
  <c r="CJR43" i="58" l="1"/>
  <c r="CJS43" i="58"/>
  <c r="DIQ43" i="16"/>
  <c r="DIJ43" i="16"/>
  <c r="CJU43" i="58" l="1"/>
  <c r="CJT43" i="58"/>
  <c r="DIS43" i="16"/>
  <c r="DIL43" i="16"/>
  <c r="DIN43" i="16" s="1"/>
  <c r="CJV43" i="58" l="1"/>
  <c r="CJW43" i="58"/>
  <c r="CJY43" i="58" s="1"/>
  <c r="DIP43" i="16"/>
  <c r="DIU43" i="16"/>
  <c r="DIW43" i="16" s="1"/>
  <c r="CKA43" i="58" l="1"/>
  <c r="CJX43" i="58"/>
  <c r="DIY43" i="16"/>
  <c r="DIR43" i="16"/>
  <c r="CJZ43" i="58" l="1"/>
  <c r="CKC43" i="58"/>
  <c r="CKE43" i="58" s="1"/>
  <c r="DJA43" i="16"/>
  <c r="DIT43" i="16"/>
  <c r="DIV43" i="16" s="1"/>
  <c r="CKG43" i="58" l="1"/>
  <c r="CKB43" i="58"/>
  <c r="DIX43" i="16"/>
  <c r="DJC43" i="16"/>
  <c r="DJE43" i="16" s="1"/>
  <c r="CKD43" i="58" l="1"/>
  <c r="CKI43" i="58"/>
  <c r="CKK43" i="58" s="1"/>
  <c r="DJG43" i="16"/>
  <c r="DIZ43" i="16"/>
  <c r="CKM43" i="58" l="1"/>
  <c r="CKF43" i="58"/>
  <c r="DJI43" i="16"/>
  <c r="DJB43" i="16"/>
  <c r="DJD43" i="16" s="1"/>
  <c r="CKH43" i="58" l="1"/>
  <c r="CKO43" i="58"/>
  <c r="DJF43" i="16"/>
  <c r="DJK43" i="16"/>
  <c r="DJM43" i="16" s="1"/>
  <c r="CKQ43" i="58" l="1"/>
  <c r="CKJ43" i="58"/>
  <c r="DJO43" i="16"/>
  <c r="DJH43" i="16"/>
  <c r="CKL43" i="58" l="1"/>
  <c r="CKS43" i="58"/>
  <c r="DJQ43" i="16"/>
  <c r="DJJ43" i="16"/>
  <c r="DJL43" i="16" s="1"/>
  <c r="CKU43" i="58" l="1"/>
  <c r="CKN43" i="58"/>
  <c r="DJN43" i="16"/>
  <c r="DJS43" i="16"/>
  <c r="DJU43" i="16" s="1"/>
  <c r="CKP43" i="58" l="1"/>
  <c r="CKW43" i="58"/>
  <c r="CKY43" i="58" s="1"/>
  <c r="DJW43" i="16"/>
  <c r="DJP43" i="16"/>
  <c r="DJR43" i="16" s="1"/>
  <c r="CLA43" i="58" l="1"/>
  <c r="CKR43" i="58"/>
  <c r="CKT43" i="58" s="1"/>
  <c r="DJT43" i="16"/>
  <c r="DJY43" i="16"/>
  <c r="CKV43" i="58" l="1"/>
  <c r="CLC43" i="58"/>
  <c r="DJV43" i="16"/>
  <c r="DKA43" i="16"/>
  <c r="DKC43" i="16" s="1"/>
  <c r="CLE43" i="58" l="1"/>
  <c r="CKX43" i="58"/>
  <c r="DKE43" i="16"/>
  <c r="DJX43" i="16"/>
  <c r="DJZ43" i="16" s="1"/>
  <c r="CKZ43" i="58" l="1"/>
  <c r="CLG43" i="58"/>
  <c r="DKB43" i="16"/>
  <c r="DKG43" i="16"/>
  <c r="CLI43" i="58" l="1"/>
  <c r="CLB43" i="58"/>
  <c r="DKD43" i="16"/>
  <c r="DKI43" i="16"/>
  <c r="DKK43" i="16" s="1"/>
  <c r="CLD43" i="58" l="1"/>
  <c r="CLK43" i="58"/>
  <c r="DKM43" i="16"/>
  <c r="DKF43" i="16"/>
  <c r="DKH43" i="16" s="1"/>
  <c r="CLM43" i="58" l="1"/>
  <c r="CLF43" i="58"/>
  <c r="DKJ43" i="16"/>
  <c r="DKO43" i="16"/>
  <c r="CLH43" i="58" l="1"/>
  <c r="CLO43" i="58"/>
  <c r="CLQ43" i="58" s="1"/>
  <c r="DKL43" i="16"/>
  <c r="DKQ43" i="16"/>
  <c r="DKS43" i="16" s="1"/>
  <c r="CLS43" i="58" l="1"/>
  <c r="CLJ43" i="58"/>
  <c r="DKU43" i="16"/>
  <c r="DKN43" i="16"/>
  <c r="DKP43" i="16" s="1"/>
  <c r="CLL43" i="58" l="1"/>
  <c r="CLU43" i="58"/>
  <c r="CLW43" i="58" s="1"/>
  <c r="DKR43" i="16"/>
  <c r="DKW43" i="16"/>
  <c r="CLY43" i="58" l="1"/>
  <c r="CLN43" i="58"/>
  <c r="DKT43" i="16"/>
  <c r="DKY43" i="16"/>
  <c r="DLA43" i="16" s="1"/>
  <c r="CLP43" i="58" l="1"/>
  <c r="CMA43" i="58"/>
  <c r="DLC43" i="16"/>
  <c r="DKV43" i="16"/>
  <c r="DKX43" i="16" s="1"/>
  <c r="CMC43" i="58" l="1"/>
  <c r="CLR43" i="58"/>
  <c r="DKZ43" i="16"/>
  <c r="DLE43" i="16"/>
  <c r="CLT43" i="58" l="1"/>
  <c r="CME43" i="58"/>
  <c r="CMG43" i="58" s="1"/>
  <c r="DLB43" i="16"/>
  <c r="DLG43" i="16"/>
  <c r="DLI43" i="16" s="1"/>
  <c r="CMI43" i="58" l="1"/>
  <c r="CLV43" i="58"/>
  <c r="DLK43" i="16"/>
  <c r="DLD43" i="16"/>
  <c r="DLF43" i="16" s="1"/>
  <c r="CLX43" i="58" l="1"/>
  <c r="CMK43" i="58"/>
  <c r="CMM43" i="58" s="1"/>
  <c r="DLH43" i="16"/>
  <c r="DLM43" i="16"/>
  <c r="CMO43" i="58" l="1"/>
  <c r="CLZ43" i="58"/>
  <c r="DLJ43" i="16"/>
  <c r="DLO43" i="16"/>
  <c r="DLQ43" i="16" s="1"/>
  <c r="CMB43" i="58" l="1"/>
  <c r="CMQ43" i="58"/>
  <c r="CMS43" i="58" s="1"/>
  <c r="DLS43" i="16"/>
  <c r="DLL43" i="16"/>
  <c r="DLN43" i="16" s="1"/>
  <c r="CMU43" i="58" l="1"/>
  <c r="CMD43" i="58"/>
  <c r="DLP43" i="16"/>
  <c r="DLU43" i="16"/>
  <c r="CMF43" i="58" l="1"/>
  <c r="CMW43" i="58"/>
  <c r="CMY43" i="58" s="1"/>
  <c r="DLR43" i="16"/>
  <c r="DLW43" i="16"/>
  <c r="DLY43" i="16" s="1"/>
  <c r="CNA43" i="58" l="1"/>
  <c r="CMH43" i="58"/>
  <c r="DMA43" i="16"/>
  <c r="DLT43" i="16"/>
  <c r="DLV43" i="16" s="1"/>
  <c r="CMJ43" i="58" l="1"/>
  <c r="CNC43" i="58"/>
  <c r="DLX43" i="16"/>
  <c r="DMC43" i="16"/>
  <c r="CNE43" i="58" l="1"/>
  <c r="CML43" i="58"/>
  <c r="DLZ43" i="16"/>
  <c r="DME43" i="16"/>
  <c r="DMG43" i="16" s="1"/>
  <c r="CMN43" i="58" l="1"/>
  <c r="CNG43" i="58"/>
  <c r="DMI43" i="16"/>
  <c r="DMB43" i="16"/>
  <c r="DMD43" i="16" s="1"/>
  <c r="CNI43" i="58" l="1"/>
  <c r="CMP43" i="58"/>
  <c r="DMF43" i="16"/>
  <c r="DMK43" i="16"/>
  <c r="CMR43" i="58" l="1"/>
  <c r="CNK43" i="58"/>
  <c r="CNM43" i="58" s="1"/>
  <c r="DMH43" i="16"/>
  <c r="DMM43" i="16"/>
  <c r="DMO43" i="16" s="1"/>
  <c r="CNO43" i="58" l="1"/>
  <c r="CMT43" i="58"/>
  <c r="DMQ43" i="16"/>
  <c r="DMJ43" i="16"/>
  <c r="DML43" i="16" s="1"/>
  <c r="CMV43" i="58" l="1"/>
  <c r="CNQ43" i="58"/>
  <c r="CNS43" i="58" s="1"/>
  <c r="DMN43" i="16"/>
  <c r="DMS43" i="16"/>
  <c r="CNU43" i="58" l="1"/>
  <c r="CMX43" i="58"/>
  <c r="DMP43" i="16"/>
  <c r="DMU43" i="16"/>
  <c r="DMW43" i="16" s="1"/>
  <c r="CMZ43" i="58" l="1"/>
  <c r="CNW43" i="58"/>
  <c r="DMY43" i="16"/>
  <c r="DMR43" i="16"/>
  <c r="DMT43" i="16" s="1"/>
  <c r="CNY43" i="58" l="1"/>
  <c r="CNB43" i="58"/>
  <c r="CND43" i="58" s="1"/>
  <c r="DMV43" i="16"/>
  <c r="DNA43" i="16"/>
  <c r="CNF43" i="58" l="1"/>
  <c r="COA43" i="58"/>
  <c r="DMX43" i="16"/>
  <c r="DNC43" i="16"/>
  <c r="DNE43" i="16" s="1"/>
  <c r="COC43" i="58" l="1"/>
  <c r="CNH43" i="58"/>
  <c r="DNG43" i="16"/>
  <c r="DMZ43" i="16"/>
  <c r="DNB43" i="16" s="1"/>
  <c r="CNJ43" i="58" l="1"/>
  <c r="COE43" i="58"/>
  <c r="DND43" i="16"/>
  <c r="DNI43" i="16"/>
  <c r="COG43" i="58" l="1"/>
  <c r="CNL43" i="58"/>
  <c r="CNN43" i="58" s="1"/>
  <c r="DNF43" i="16"/>
  <c r="DNK43" i="16"/>
  <c r="DNM43" i="16" s="1"/>
  <c r="CNP43" i="58" l="1"/>
  <c r="COI43" i="58"/>
  <c r="DNO43" i="16"/>
  <c r="DNH43" i="16"/>
  <c r="DNJ43" i="16" s="1"/>
  <c r="COK43" i="58" l="1"/>
  <c r="CNR43" i="58"/>
  <c r="DNL43" i="16"/>
  <c r="DNQ43" i="16"/>
  <c r="CNT43" i="58" l="1"/>
  <c r="COM43" i="58"/>
  <c r="DNN43" i="16"/>
  <c r="DNS43" i="16"/>
  <c r="DNU43" i="16" s="1"/>
  <c r="COO43" i="58" l="1"/>
  <c r="CNV43" i="58"/>
  <c r="CNX43" i="58" s="1"/>
  <c r="DNW43" i="16"/>
  <c r="DNP43" i="16"/>
  <c r="DNR43" i="16" s="1"/>
  <c r="CNZ43" i="58" l="1"/>
  <c r="COQ43" i="58"/>
  <c r="DNT43" i="16"/>
  <c r="DNY43" i="16"/>
  <c r="COS43" i="58" l="1"/>
  <c r="COU43" i="58" s="1"/>
  <c r="COB43" i="58"/>
  <c r="COD43" i="58" s="1"/>
  <c r="DNV43" i="16"/>
  <c r="DOA43" i="16"/>
  <c r="DOC43" i="16" s="1"/>
  <c r="COF43" i="58" l="1"/>
  <c r="COW43" i="58"/>
  <c r="DOE43" i="16"/>
  <c r="DNX43" i="16"/>
  <c r="DNZ43" i="16" s="1"/>
  <c r="COY43" i="58" l="1"/>
  <c r="COH43" i="58"/>
  <c r="DOB43" i="16"/>
  <c r="DOG43" i="16"/>
  <c r="COJ43" i="58" l="1"/>
  <c r="CPA43" i="58"/>
  <c r="DOD43" i="16"/>
  <c r="DOI43" i="16"/>
  <c r="DOK43" i="16" s="1"/>
  <c r="CPC43" i="58" l="1"/>
  <c r="COL43" i="58"/>
  <c r="DOM43" i="16"/>
  <c r="DOF43" i="16"/>
  <c r="DOH43" i="16" s="1"/>
  <c r="CON43" i="58" l="1"/>
  <c r="CPE43" i="58"/>
  <c r="DOJ43" i="16"/>
  <c r="DOO43" i="16"/>
  <c r="CPG43" i="58" l="1"/>
  <c r="COP43" i="58"/>
  <c r="DOL43" i="16"/>
  <c r="DOQ43" i="16"/>
  <c r="DOS43" i="16" s="1"/>
  <c r="COR43" i="58" l="1"/>
  <c r="CPI43" i="58"/>
  <c r="DOU43" i="16"/>
  <c r="DON43" i="16"/>
  <c r="DOP43" i="16" s="1"/>
  <c r="CPK43" i="58" l="1"/>
  <c r="COT43" i="58"/>
  <c r="DOR43" i="16"/>
  <c r="DOW43" i="16"/>
  <c r="COV43" i="58" l="1"/>
  <c r="CPM43" i="58"/>
  <c r="DOT43" i="16"/>
  <c r="DOY43" i="16"/>
  <c r="DPA43" i="16" s="1"/>
  <c r="CPO43" i="58" l="1"/>
  <c r="COX43" i="58"/>
  <c r="DPC43" i="16"/>
  <c r="DOV43" i="16"/>
  <c r="DOX43" i="16" s="1"/>
  <c r="COZ43" i="58" l="1"/>
  <c r="CPQ43" i="58"/>
  <c r="DOZ43" i="16"/>
  <c r="DPE43" i="16"/>
  <c r="CPS43" i="58" l="1"/>
  <c r="CPB43" i="58"/>
  <c r="DPB43" i="16"/>
  <c r="DPG43" i="16"/>
  <c r="DPI43" i="16" s="1"/>
  <c r="CPD43" i="58" l="1"/>
  <c r="CPU43" i="58"/>
  <c r="DPK43" i="16"/>
  <c r="DPD43" i="16"/>
  <c r="DPF43" i="16" s="1"/>
  <c r="CPW43" i="58" l="1"/>
  <c r="CPF43" i="58"/>
  <c r="DPH43" i="16"/>
  <c r="DPM43" i="16"/>
  <c r="CPH43" i="58" l="1"/>
  <c r="CPY43" i="58"/>
  <c r="DPJ43" i="16"/>
  <c r="DPO43" i="16"/>
  <c r="DPQ43" i="16" s="1"/>
  <c r="CQA43" i="58" l="1"/>
  <c r="CPJ43" i="58"/>
  <c r="DPS43" i="16"/>
  <c r="DPL43" i="16"/>
  <c r="DPN43" i="16" s="1"/>
  <c r="CPL43" i="58" l="1"/>
  <c r="CQC43" i="58"/>
  <c r="DPP43" i="16"/>
  <c r="DPU43" i="16"/>
  <c r="CQE43" i="58" l="1"/>
  <c r="CPN43" i="58"/>
  <c r="DPR43" i="16"/>
  <c r="DPW43" i="16"/>
  <c r="DPY43" i="16" s="1"/>
  <c r="CPP43" i="58" l="1"/>
  <c r="CQG43" i="58"/>
  <c r="DQA43" i="16"/>
  <c r="DPT43" i="16"/>
  <c r="DPV43" i="16" s="1"/>
  <c r="CQI43" i="58" l="1"/>
  <c r="CPR43" i="58"/>
  <c r="DPX43" i="16"/>
  <c r="DQC43" i="16"/>
  <c r="CPT43" i="58" l="1"/>
  <c r="CQK43" i="58"/>
  <c r="DPZ43" i="16"/>
  <c r="DQE43" i="16"/>
  <c r="DQG43" i="16" s="1"/>
  <c r="CQM43" i="58" l="1"/>
  <c r="CPV43" i="58"/>
  <c r="DQI43" i="16"/>
  <c r="DQB43" i="16"/>
  <c r="DQD43" i="16" s="1"/>
  <c r="CPX43" i="58" l="1"/>
  <c r="CQO43" i="58"/>
  <c r="DQF43" i="16"/>
  <c r="DQK43" i="16"/>
  <c r="CQQ43" i="58" l="1"/>
  <c r="CPZ43" i="58"/>
  <c r="DQH43" i="16"/>
  <c r="DQM43" i="16"/>
  <c r="DQO43" i="16" s="1"/>
  <c r="CQB43" i="58" l="1"/>
  <c r="CQS43" i="58"/>
  <c r="DQQ43" i="16"/>
  <c r="DQJ43" i="16"/>
  <c r="DQL43" i="16" s="1"/>
  <c r="CQU43" i="58" l="1"/>
  <c r="CQD43" i="58"/>
  <c r="DQN43" i="16"/>
  <c r="DQS43" i="16"/>
  <c r="CQF43" i="58" l="1"/>
  <c r="CQW43" i="58"/>
  <c r="DQP43" i="16"/>
  <c r="DQU43" i="16"/>
  <c r="DQW43" i="16" s="1"/>
  <c r="CQY43" i="58" l="1"/>
  <c r="CQH43" i="58"/>
  <c r="DQY43" i="16"/>
  <c r="DQR43" i="16"/>
  <c r="DQT43" i="16" s="1"/>
  <c r="CQJ43" i="58" l="1"/>
  <c r="CRA43" i="58"/>
  <c r="DQV43" i="16"/>
  <c r="DRA43" i="16"/>
  <c r="CRC43" i="58" l="1"/>
  <c r="CQL43" i="58"/>
  <c r="DQX43" i="16"/>
  <c r="DRC43" i="16"/>
  <c r="DRE43" i="16" s="1"/>
  <c r="CQN43" i="58" l="1"/>
  <c r="CRE43" i="58"/>
  <c r="DRG43" i="16"/>
  <c r="DQZ43" i="16"/>
  <c r="DRB43" i="16" s="1"/>
  <c r="CRG43" i="58" l="1"/>
  <c r="CQP43" i="58"/>
  <c r="DRD43" i="16"/>
  <c r="DRI43" i="16"/>
  <c r="CQR43" i="58" l="1"/>
  <c r="CRI43" i="58"/>
  <c r="CRK43" i="58" s="1"/>
  <c r="DRF43" i="16"/>
  <c r="DRK43" i="16"/>
  <c r="DRM43" i="16" s="1"/>
  <c r="CRM43" i="58" l="1"/>
  <c r="CQT43" i="58"/>
  <c r="CQV43" i="58" s="1"/>
  <c r="DRO43" i="16"/>
  <c r="DRH43" i="16"/>
  <c r="DRJ43" i="16" s="1"/>
  <c r="CQX43" i="58" l="1"/>
  <c r="CRO43" i="58"/>
  <c r="CRQ43" i="58" s="1"/>
  <c r="DRL43" i="16"/>
  <c r="DRQ43" i="16"/>
  <c r="CRS43" i="58" l="1"/>
  <c r="CQZ43" i="58"/>
  <c r="CRB43" i="58" s="1"/>
  <c r="DRN43" i="16"/>
  <c r="DRS43" i="16"/>
  <c r="DRU43" i="16" s="1"/>
  <c r="CRD43" i="58" l="1"/>
  <c r="CRU43" i="58"/>
  <c r="DRW43" i="16"/>
  <c r="DRP43" i="16"/>
  <c r="DRR43" i="16" s="1"/>
  <c r="CRW43" i="58" l="1"/>
  <c r="CRF43" i="58"/>
  <c r="CRH43" i="58" s="1"/>
  <c r="DRT43" i="16"/>
  <c r="DRY43" i="16"/>
  <c r="CRJ43" i="58" l="1"/>
  <c r="CRY43" i="58"/>
  <c r="DRV43" i="16"/>
  <c r="DSA43" i="16"/>
  <c r="DSC43" i="16" s="1"/>
  <c r="CSA43" i="58" l="1"/>
  <c r="CRL43" i="58"/>
  <c r="DSE43" i="16"/>
  <c r="DRX43" i="16"/>
  <c r="DRZ43" i="16" s="1"/>
  <c r="CRN43" i="58" l="1"/>
  <c r="CSC43" i="58"/>
  <c r="CSE43" i="58" s="1"/>
  <c r="DSB43" i="16"/>
  <c r="DSG43" i="16"/>
  <c r="CSG43" i="58" l="1"/>
  <c r="CRP43" i="58"/>
  <c r="DSD43" i="16"/>
  <c r="DSI43" i="16"/>
  <c r="DSK43" i="16" s="1"/>
  <c r="CRR43" i="58" l="1"/>
  <c r="CSI43" i="58"/>
  <c r="DSM43" i="16"/>
  <c r="DSF43" i="16"/>
  <c r="DSH43" i="16" s="1"/>
  <c r="CSK43" i="58" l="1"/>
  <c r="CRT43" i="58"/>
  <c r="DSJ43" i="16"/>
  <c r="DSO43" i="16"/>
  <c r="CRV43" i="58" l="1"/>
  <c r="CSM43" i="58"/>
  <c r="DSL43" i="16"/>
  <c r="DSQ43" i="16"/>
  <c r="DSS43" i="16" s="1"/>
  <c r="CSO43" i="58" l="1"/>
  <c r="CRX43" i="58"/>
  <c r="DSU43" i="16"/>
  <c r="DSN43" i="16"/>
  <c r="DSP43" i="16" s="1"/>
  <c r="CRZ43" i="58" l="1"/>
  <c r="CSQ43" i="58"/>
  <c r="DSR43" i="16"/>
  <c r="DSW43" i="16"/>
  <c r="CSS43" i="58" l="1"/>
  <c r="CSB43" i="58"/>
  <c r="DST43" i="16"/>
  <c r="DSY43" i="16"/>
  <c r="DTA43" i="16" s="1"/>
  <c r="CSD43" i="58" l="1"/>
  <c r="CSU43" i="58"/>
  <c r="DTC43" i="16"/>
  <c r="DSV43" i="16"/>
  <c r="DSX43" i="16" s="1"/>
  <c r="CSW43" i="58" l="1"/>
  <c r="CSF43" i="58"/>
  <c r="DSZ43" i="16"/>
  <c r="DTE43" i="16"/>
  <c r="CSH43" i="58" l="1"/>
  <c r="CSY43" i="58"/>
  <c r="DTB43" i="16"/>
  <c r="DTG43" i="16"/>
  <c r="DTI43" i="16" s="1"/>
  <c r="CTA43" i="58" l="1"/>
  <c r="CSJ43" i="58"/>
  <c r="DTK43" i="16"/>
  <c r="DTD43" i="16"/>
  <c r="DTF43" i="16" s="1"/>
  <c r="CSL43" i="58" l="1"/>
  <c r="CTC43" i="58"/>
  <c r="DTH43" i="16"/>
  <c r="DTM43" i="16"/>
  <c r="DTO43" i="16" s="1"/>
  <c r="CTE43" i="58" l="1"/>
  <c r="CSN43" i="58"/>
  <c r="DTQ43" i="16"/>
  <c r="DTJ43" i="16"/>
  <c r="DTL43" i="16" s="1"/>
  <c r="CSP43" i="58" l="1"/>
  <c r="CTG43" i="58"/>
  <c r="CTI43" i="58" s="1"/>
  <c r="DTN43" i="16"/>
  <c r="DTS43" i="16"/>
  <c r="CTK43" i="58" l="1"/>
  <c r="CSR43" i="58"/>
  <c r="CST43" i="58" s="1"/>
  <c r="DTP43" i="16"/>
  <c r="DTU43" i="16"/>
  <c r="DTW43" i="16" s="1"/>
  <c r="CSV43" i="58" l="1"/>
  <c r="CTM43" i="58"/>
  <c r="DTY43" i="16"/>
  <c r="DTR43" i="16"/>
  <c r="DTT43" i="16" s="1"/>
  <c r="CTO43" i="58" l="1"/>
  <c r="CSX43" i="58"/>
  <c r="DTV43" i="16"/>
  <c r="DUA43" i="16"/>
  <c r="CSZ43" i="58" l="1"/>
  <c r="CTQ43" i="58"/>
  <c r="DTX43" i="16"/>
  <c r="DUC43" i="16"/>
  <c r="DUE43" i="16" s="1"/>
  <c r="CTS43" i="58" l="1"/>
  <c r="CTB43" i="58"/>
  <c r="DUG43" i="16"/>
  <c r="DTZ43" i="16"/>
  <c r="DUB43" i="16" s="1"/>
  <c r="CTD43" i="58" l="1"/>
  <c r="CTU43" i="58"/>
  <c r="DUD43" i="16"/>
  <c r="DUI43" i="16"/>
  <c r="CTW43" i="58" l="1"/>
  <c r="CTF43" i="58"/>
  <c r="CTH43" i="58" s="1"/>
  <c r="DUF43" i="16"/>
  <c r="DUK43" i="16"/>
  <c r="DUM43" i="16" s="1"/>
  <c r="CTJ43" i="58" l="1"/>
  <c r="CTY43" i="58"/>
  <c r="DUO43" i="16"/>
  <c r="DUH43" i="16"/>
  <c r="DUJ43" i="16" s="1"/>
  <c r="CUA43" i="58" l="1"/>
  <c r="CTL43" i="58"/>
  <c r="DUL43" i="16"/>
  <c r="DUQ43" i="16"/>
  <c r="CTN43" i="58" l="1"/>
  <c r="CUC43" i="58"/>
  <c r="DUN43" i="16"/>
  <c r="DUS43" i="16"/>
  <c r="DUU43" i="16" s="1"/>
  <c r="CUE43" i="58" l="1"/>
  <c r="CTP43" i="58"/>
  <c r="DUW43" i="16"/>
  <c r="DUP43" i="16"/>
  <c r="DUR43" i="16" s="1"/>
  <c r="CTR43" i="58" l="1"/>
  <c r="CUG43" i="58"/>
  <c r="DUT43" i="16"/>
  <c r="DUY43" i="16"/>
  <c r="CUI43" i="58" l="1"/>
  <c r="CTT43" i="58"/>
  <c r="DUV43" i="16"/>
  <c r="DVA43" i="16"/>
  <c r="DVC43" i="16" s="1"/>
  <c r="CTV43" i="58" l="1"/>
  <c r="CUK43" i="58"/>
  <c r="DVE43" i="16"/>
  <c r="DUX43" i="16"/>
  <c r="DUZ43" i="16" s="1"/>
  <c r="CUM43" i="58" l="1"/>
  <c r="CTX43" i="58"/>
  <c r="DVB43" i="16"/>
  <c r="DVG43" i="16"/>
  <c r="CTZ43" i="58" l="1"/>
  <c r="CUO43" i="58"/>
  <c r="DVD43" i="16"/>
  <c r="DVI43" i="16"/>
  <c r="DVK43" i="16" s="1"/>
  <c r="CUQ43" i="58" l="1"/>
  <c r="CUB43" i="58"/>
  <c r="DVM43" i="16"/>
  <c r="DVF43" i="16"/>
  <c r="DVH43" i="16" s="1"/>
  <c r="CUD43" i="58" l="1"/>
  <c r="CUS43" i="58"/>
  <c r="DVJ43" i="16"/>
  <c r="DVO43" i="16"/>
  <c r="CUU43" i="58" l="1"/>
  <c r="CUF43" i="58"/>
  <c r="DVL43" i="16"/>
  <c r="DVQ43" i="16"/>
  <c r="DVS43" i="16" s="1"/>
  <c r="CUH43" i="58" l="1"/>
  <c r="CUW43" i="58"/>
  <c r="DVU43" i="16"/>
  <c r="DVN43" i="16"/>
  <c r="DVP43" i="16" s="1"/>
  <c r="CUY43" i="58" l="1"/>
  <c r="CUJ43" i="58"/>
  <c r="DVR43" i="16"/>
  <c r="DVW43" i="16"/>
  <c r="CUL43" i="58" l="1"/>
  <c r="CVA43" i="58"/>
  <c r="DVT43" i="16"/>
  <c r="DVY43" i="16"/>
  <c r="DWA43" i="16" s="1"/>
  <c r="CVC43" i="58" l="1"/>
  <c r="CUN43" i="58"/>
  <c r="DWC43" i="16"/>
  <c r="DVV43" i="16"/>
  <c r="DVX43" i="16" s="1"/>
  <c r="CUP43" i="58" l="1"/>
  <c r="CVE43" i="58"/>
  <c r="DVZ43" i="16"/>
  <c r="DWE43" i="16"/>
  <c r="CVG43" i="58" l="1"/>
  <c r="CUR43" i="58"/>
  <c r="DWB43" i="16"/>
  <c r="DWG43" i="16"/>
  <c r="DWI43" i="16" s="1"/>
  <c r="CUT43" i="58" l="1"/>
  <c r="CVI43" i="58"/>
  <c r="DWK43" i="16"/>
  <c r="DWD43" i="16"/>
  <c r="DWF43" i="16" s="1"/>
  <c r="CVK43" i="58" l="1"/>
  <c r="CUV43" i="58"/>
  <c r="CUX43" i="58" s="1"/>
  <c r="DWH43" i="16"/>
  <c r="DWM43" i="16"/>
  <c r="CUZ43" i="58" l="1"/>
  <c r="CVM43" i="58"/>
  <c r="CVO43" i="58" s="1"/>
  <c r="DWJ43" i="16"/>
  <c r="DWO43" i="16"/>
  <c r="DWQ43" i="16" s="1"/>
  <c r="CVQ43" i="58" l="1"/>
  <c r="CVB43" i="58"/>
  <c r="CVD43" i="58" s="1"/>
  <c r="DWS43" i="16"/>
  <c r="DWL43" i="16"/>
  <c r="DWN43" i="16" s="1"/>
  <c r="CVF43" i="58" l="1"/>
  <c r="CVS43" i="58"/>
  <c r="DWP43" i="16"/>
  <c r="DWU43" i="16"/>
  <c r="CVU43" i="58" l="1"/>
  <c r="CVH43" i="58"/>
  <c r="CVJ43" i="58" s="1"/>
  <c r="DWR43" i="16"/>
  <c r="DWW43" i="16"/>
  <c r="DWY43" i="16" s="1"/>
  <c r="CVL43" i="58" l="1"/>
  <c r="CVW43" i="58"/>
  <c r="DXA43" i="16"/>
  <c r="DWT43" i="16"/>
  <c r="DWV43" i="16" s="1"/>
  <c r="CVY43" i="58" l="1"/>
  <c r="CVN43" i="58"/>
  <c r="DWX43" i="16"/>
  <c r="DXC43" i="16"/>
  <c r="CVP43" i="58" l="1"/>
  <c r="CWA43" i="58"/>
  <c r="CWC43" i="58" s="1"/>
  <c r="DWZ43" i="16"/>
  <c r="DXE43" i="16"/>
  <c r="DXG43" i="16" s="1"/>
  <c r="CWE43" i="58" l="1"/>
  <c r="CVR43" i="58"/>
  <c r="CVT43" i="58" s="1"/>
  <c r="DXI43" i="16"/>
  <c r="DXB43" i="16"/>
  <c r="DXD43" i="16" s="1"/>
  <c r="CVV43" i="58" l="1"/>
  <c r="CWG43" i="58"/>
  <c r="DXF43" i="16"/>
  <c r="DXK43" i="16"/>
  <c r="CWI43" i="58" l="1"/>
  <c r="CVX43" i="58"/>
  <c r="DXH43" i="16"/>
  <c r="DXM43" i="16"/>
  <c r="DXO43" i="16" s="1"/>
  <c r="CVZ43" i="58" l="1"/>
  <c r="CWK43" i="58"/>
  <c r="DXQ43" i="16"/>
  <c r="DXJ43" i="16"/>
  <c r="DXL43" i="16" s="1"/>
  <c r="CWM43" i="58" l="1"/>
  <c r="CWB43" i="58"/>
  <c r="DXN43" i="16"/>
  <c r="DXS43" i="16"/>
  <c r="CWD43" i="58" l="1"/>
  <c r="CWO43" i="58"/>
  <c r="DXP43" i="16"/>
  <c r="DXU43" i="16"/>
  <c r="DXW43" i="16" s="1"/>
  <c r="CWQ43" i="58" l="1"/>
  <c r="CWF43" i="58"/>
  <c r="CWH43" i="58" s="1"/>
  <c r="DXY43" i="16"/>
  <c r="DXR43" i="16"/>
  <c r="DXT43" i="16" s="1"/>
  <c r="CWJ43" i="58" l="1"/>
  <c r="CWS43" i="58"/>
  <c r="DXV43" i="16"/>
  <c r="DYA43" i="16"/>
  <c r="CWU43" i="58" l="1"/>
  <c r="CWL43" i="58"/>
  <c r="DXX43" i="16"/>
  <c r="DYC43" i="16"/>
  <c r="DYE43" i="16" s="1"/>
  <c r="CWN43" i="58" l="1"/>
  <c r="CWW43" i="58"/>
  <c r="DYG43" i="16"/>
  <c r="DXZ43" i="16"/>
  <c r="DYB43" i="16" s="1"/>
  <c r="CWY43" i="58" l="1"/>
  <c r="CWP43" i="58"/>
  <c r="DYD43" i="16"/>
  <c r="DYI43" i="16"/>
  <c r="CWR43" i="58" l="1"/>
  <c r="CXA43" i="58"/>
  <c r="DYF43" i="16"/>
  <c r="DYK43" i="16"/>
  <c r="DYM43" i="16" s="1"/>
  <c r="CXC43" i="58" l="1"/>
  <c r="CWT43" i="58"/>
  <c r="CWV43" i="58" s="1"/>
  <c r="DYO43" i="16"/>
  <c r="DYH43" i="16"/>
  <c r="DYJ43" i="16" s="1"/>
  <c r="CWX43" i="58" l="1"/>
  <c r="CXE43" i="58"/>
  <c r="DYL43" i="16"/>
  <c r="DYQ43" i="16"/>
  <c r="CXG43" i="58" l="1"/>
  <c r="CWZ43" i="58"/>
  <c r="CXB43" i="58" s="1"/>
  <c r="DYN43" i="16"/>
  <c r="DYS43" i="16"/>
  <c r="DYU43" i="16" s="1"/>
  <c r="CXD43" i="58" l="1"/>
  <c r="CXI43" i="58"/>
  <c r="DYW43" i="16"/>
  <c r="DYP43" i="16"/>
  <c r="DYR43" i="16" s="1"/>
  <c r="CXK43" i="58" l="1"/>
  <c r="CXF43" i="58"/>
  <c r="DYT43" i="16"/>
  <c r="DYY43" i="16"/>
  <c r="CXH43" i="58" l="1"/>
  <c r="CXM43" i="58"/>
  <c r="DYV43" i="16"/>
  <c r="DZA43" i="16"/>
  <c r="DZC43" i="16" s="1"/>
  <c r="CXO43" i="58" l="1"/>
  <c r="CXJ43" i="58"/>
  <c r="DZE43" i="16"/>
  <c r="DYX43" i="16"/>
  <c r="DYZ43" i="16" s="1"/>
  <c r="CXL43" i="58" l="1"/>
  <c r="CXQ43" i="58"/>
  <c r="CXS43" i="58" s="1"/>
  <c r="DZB43" i="16"/>
  <c r="DZG43" i="16"/>
  <c r="CXU43" i="58" l="1"/>
  <c r="CXN43" i="58"/>
  <c r="DZD43" i="16"/>
  <c r="DZI43" i="16"/>
  <c r="DZK43" i="16" s="1"/>
  <c r="CXP43" i="58" l="1"/>
  <c r="CXW43" i="58"/>
  <c r="DZM43" i="16"/>
  <c r="DZF43" i="16"/>
  <c r="DZH43" i="16" s="1"/>
  <c r="CXY43" i="58" l="1"/>
  <c r="CXR43" i="58"/>
  <c r="CXT43" i="58" s="1"/>
  <c r="DZJ43" i="16"/>
  <c r="DZO43" i="16"/>
  <c r="CXV43" i="58" l="1"/>
  <c r="CYA43" i="58"/>
  <c r="CYC43" i="58" s="1"/>
  <c r="DZL43" i="16"/>
  <c r="DZQ43" i="16"/>
  <c r="DZS43" i="16" s="1"/>
  <c r="CYE43" i="58" l="1"/>
  <c r="CXX43" i="58"/>
  <c r="DZU43" i="16"/>
  <c r="DZN43" i="16"/>
  <c r="DZP43" i="16" s="1"/>
  <c r="CXZ43" i="58" l="1"/>
  <c r="CYG43" i="58"/>
  <c r="CYI43" i="58" s="1"/>
  <c r="DZR43" i="16"/>
  <c r="DZW43" i="16"/>
  <c r="CYK43" i="58" l="1"/>
  <c r="CYB43" i="58"/>
  <c r="DZT43" i="16"/>
  <c r="DZY43" i="16"/>
  <c r="EAA43" i="16" s="1"/>
  <c r="CYD43" i="58" l="1"/>
  <c r="CYM43" i="58"/>
  <c r="EAC43" i="16"/>
  <c r="DZV43" i="16"/>
  <c r="DZX43" i="16" s="1"/>
  <c r="CYO43" i="58" l="1"/>
  <c r="CYF43" i="58"/>
  <c r="DZZ43" i="16"/>
  <c r="EAE43" i="16"/>
  <c r="CYH43" i="58" l="1"/>
  <c r="CYQ43" i="58"/>
  <c r="CYS43" i="58" s="1"/>
  <c r="EAB43" i="16"/>
  <c r="EAG43" i="16"/>
  <c r="EAI43" i="16" s="1"/>
  <c r="CYU43" i="58" l="1"/>
  <c r="CYJ43" i="58"/>
  <c r="EAK43" i="16"/>
  <c r="EAD43" i="16"/>
  <c r="EAF43" i="16" s="1"/>
  <c r="CYL43" i="58" l="1"/>
  <c r="CYW43" i="58"/>
  <c r="EAH43" i="16"/>
  <c r="EAM43" i="16"/>
  <c r="CYY43" i="58" l="1"/>
  <c r="CYN43" i="58"/>
  <c r="CYP43" i="58" s="1"/>
  <c r="EAJ43" i="16"/>
  <c r="EAO43" i="16"/>
  <c r="EAQ43" i="16" s="1"/>
  <c r="CYR43" i="58" l="1"/>
  <c r="CZA43" i="58"/>
  <c r="EAS43" i="16"/>
  <c r="EAL43" i="16"/>
  <c r="EAN43" i="16" s="1"/>
  <c r="CZC43" i="58" l="1"/>
  <c r="CYT43" i="58"/>
  <c r="EAP43" i="16"/>
  <c r="EAU43" i="16"/>
  <c r="CYV43" i="58" l="1"/>
  <c r="CZE43" i="58"/>
  <c r="CZG43" i="58" s="1"/>
  <c r="EAR43" i="16"/>
  <c r="EAW43" i="16"/>
  <c r="EAY43" i="16" s="1"/>
  <c r="CZI43" i="58" l="1"/>
  <c r="CYX43" i="58"/>
  <c r="EBA43" i="16"/>
  <c r="EAT43" i="16"/>
  <c r="EAV43" i="16" s="1"/>
  <c r="CYZ43" i="58" l="1"/>
  <c r="CZK43" i="58"/>
  <c r="EAX43" i="16"/>
  <c r="EBC43" i="16"/>
  <c r="CZM43" i="58" l="1"/>
  <c r="CZB43" i="58"/>
  <c r="CZD43" i="58" s="1"/>
  <c r="EAZ43" i="16"/>
  <c r="EBE43" i="16"/>
  <c r="EBG43" i="16" s="1"/>
  <c r="CZF43" i="58" l="1"/>
  <c r="CZO43" i="58"/>
  <c r="CZQ43" i="58" s="1"/>
  <c r="EBI43" i="16"/>
  <c r="EBB43" i="16"/>
  <c r="EBD43" i="16" s="1"/>
  <c r="CZS43" i="58" l="1"/>
  <c r="CZH43" i="58"/>
  <c r="EBF43" i="16"/>
  <c r="EBK43" i="16"/>
  <c r="CZJ43" i="58" l="1"/>
  <c r="CZU43" i="58"/>
  <c r="CZW43" i="58" s="1"/>
  <c r="EBH43" i="16"/>
  <c r="EBM43" i="16"/>
  <c r="EBO43" i="16" s="1"/>
  <c r="CZY43" i="58" l="1"/>
  <c r="CZL43" i="58"/>
  <c r="EBQ43" i="16"/>
  <c r="EBJ43" i="16"/>
  <c r="EBL43" i="16" s="1"/>
  <c r="CZN43" i="58" l="1"/>
  <c r="DAA43" i="58"/>
  <c r="EBN43" i="16"/>
  <c r="EBS43" i="16"/>
  <c r="DAC43" i="58" l="1"/>
  <c r="CZP43" i="58"/>
  <c r="CZR43" i="58" s="1"/>
  <c r="EBP43" i="16"/>
  <c r="EBU43" i="16"/>
  <c r="EBW43" i="16" s="1"/>
  <c r="CZT43" i="58" l="1"/>
  <c r="DAE43" i="58"/>
  <c r="EBY43" i="16"/>
  <c r="EBR43" i="16"/>
  <c r="EBT43" i="16" s="1"/>
  <c r="DAG43" i="58" l="1"/>
  <c r="CZV43" i="58"/>
  <c r="EBV43" i="16"/>
  <c r="ECA43" i="16"/>
  <c r="CZX43" i="58" l="1"/>
  <c r="DAI43" i="58"/>
  <c r="EBX43" i="16"/>
  <c r="ECC43" i="16"/>
  <c r="ECE43" i="16" s="1"/>
  <c r="DAK43" i="58" l="1"/>
  <c r="CZZ43" i="58"/>
  <c r="ECG43" i="16"/>
  <c r="EBZ43" i="16"/>
  <c r="ECB43" i="16" s="1"/>
  <c r="DAB43" i="58" l="1"/>
  <c r="DAM43" i="58"/>
  <c r="ECD43" i="16"/>
  <c r="ECI43" i="16"/>
  <c r="DAO43" i="58" l="1"/>
  <c r="DAD43" i="58"/>
  <c r="ECF43" i="16"/>
  <c r="ECK43" i="16"/>
  <c r="ECM43" i="16" s="1"/>
  <c r="DAF43" i="58" l="1"/>
  <c r="DAQ43" i="58"/>
  <c r="ECO43" i="16"/>
  <c r="ECH43" i="16"/>
  <c r="ECJ43" i="16" s="1"/>
  <c r="DAS43" i="58" l="1"/>
  <c r="DAH43" i="58"/>
  <c r="ECL43" i="16"/>
  <c r="ECQ43" i="16"/>
  <c r="DAJ43" i="58" l="1"/>
  <c r="DAU43" i="58"/>
  <c r="ECN43" i="16"/>
  <c r="ECS43" i="16"/>
  <c r="ECU43" i="16" s="1"/>
  <c r="DAW43" i="58" l="1"/>
  <c r="DAL43" i="58"/>
  <c r="ECW43" i="16"/>
  <c r="ECP43" i="16"/>
  <c r="ECR43" i="16" s="1"/>
  <c r="DAN43" i="58" l="1"/>
  <c r="DAY43" i="58"/>
  <c r="DBA43" i="58" s="1"/>
  <c r="ECT43" i="16"/>
  <c r="ECY43" i="16"/>
  <c r="DBC43" i="58" l="1"/>
  <c r="DAP43" i="58"/>
  <c r="ECV43" i="16"/>
  <c r="EDA43" i="16"/>
  <c r="EDC43" i="16" s="1"/>
  <c r="DAR43" i="58" l="1"/>
  <c r="DBE43" i="58"/>
  <c r="DBG43" i="58" s="1"/>
  <c r="EDE43" i="16"/>
  <c r="ECX43" i="16"/>
  <c r="ECZ43" i="16" s="1"/>
  <c r="DBI43" i="58" l="1"/>
  <c r="DAT43" i="58"/>
  <c r="DAV43" i="58" s="1"/>
  <c r="EDB43" i="16"/>
  <c r="EDG43" i="16"/>
  <c r="DAX43" i="58" l="1"/>
  <c r="DBK43" i="58"/>
  <c r="EDD43" i="16"/>
  <c r="EDI43" i="16"/>
  <c r="EDK43" i="16" s="1"/>
  <c r="DBM43" i="58" l="1"/>
  <c r="DAZ43" i="58"/>
  <c r="EDM43" i="16"/>
  <c r="EDF43" i="16"/>
  <c r="EDH43" i="16" s="1"/>
  <c r="DBB43" i="58" l="1"/>
  <c r="DBO43" i="58"/>
  <c r="EDJ43" i="16"/>
  <c r="EDO43" i="16"/>
  <c r="DBQ43" i="58" l="1"/>
  <c r="DBD43" i="58"/>
  <c r="EDL43" i="16"/>
  <c r="EDQ43" i="16"/>
  <c r="EDS43" i="16" s="1"/>
  <c r="DBF43" i="58" l="1"/>
  <c r="DBS43" i="58"/>
  <c r="EDU43" i="16"/>
  <c r="EDN43" i="16"/>
  <c r="EDP43" i="16" s="1"/>
  <c r="DBU43" i="58" l="1"/>
  <c r="DBH43" i="58"/>
  <c r="DBJ43" i="58" s="1"/>
  <c r="EDR43" i="16"/>
  <c r="EDW43" i="16"/>
  <c r="DBL43" i="58" l="1"/>
  <c r="DBW43" i="58"/>
  <c r="EDT43" i="16"/>
  <c r="EDY43" i="16"/>
  <c r="EEA43" i="16" s="1"/>
  <c r="DBY43" i="58" l="1"/>
  <c r="DBN43" i="58"/>
  <c r="EEC43" i="16"/>
  <c r="EDV43" i="16"/>
  <c r="EDX43" i="16" s="1"/>
  <c r="DBP43" i="58" l="1"/>
  <c r="DCA43" i="58"/>
  <c r="EDZ43" i="16"/>
  <c r="EEE43" i="16"/>
  <c r="DCC43" i="58" l="1"/>
  <c r="DBR43" i="58"/>
  <c r="EEB43" i="16"/>
  <c r="EEG43" i="16"/>
  <c r="EEI43" i="16" s="1"/>
  <c r="DBT43" i="58" l="1"/>
  <c r="DCE43" i="58"/>
  <c r="EEK43" i="16"/>
  <c r="EED43" i="16"/>
  <c r="EEF43" i="16" s="1"/>
  <c r="DCG43" i="58" l="1"/>
  <c r="DBV43" i="58"/>
  <c r="EEH43" i="16"/>
  <c r="EEM43" i="16"/>
  <c r="DBX43" i="58" l="1"/>
  <c r="DCI43" i="58"/>
  <c r="EEJ43" i="16"/>
  <c r="EEO43" i="16"/>
  <c r="EEQ43" i="16" s="1"/>
  <c r="DCK43" i="58" l="1"/>
  <c r="DBZ43" i="58"/>
  <c r="EES43" i="16"/>
  <c r="EEL43" i="16"/>
  <c r="EEN43" i="16" s="1"/>
  <c r="DCB43" i="58" l="1"/>
  <c r="DCM43" i="58"/>
  <c r="EEP43" i="16"/>
  <c r="EEU43" i="16"/>
  <c r="DCO43" i="58" l="1"/>
  <c r="DCD43" i="58"/>
  <c r="EER43" i="16"/>
  <c r="EEW43" i="16"/>
  <c r="EEY43" i="16" s="1"/>
  <c r="DCF43" i="58" l="1"/>
  <c r="DCQ43" i="58"/>
  <c r="EFA43" i="16"/>
  <c r="EET43" i="16"/>
  <c r="EEV43" i="16" s="1"/>
  <c r="DCS43" i="58" l="1"/>
  <c r="DCH43" i="58"/>
  <c r="EEX43" i="16"/>
  <c r="EFC43" i="16"/>
  <c r="DCJ43" i="58" l="1"/>
  <c r="DCU43" i="58"/>
  <c r="EEZ43" i="16"/>
  <c r="EFE43" i="16"/>
  <c r="EFG43" i="16" s="1"/>
  <c r="DCW43" i="58" l="1"/>
  <c r="DCL43" i="58"/>
  <c r="DCN43" i="58" s="1"/>
  <c r="EFI43" i="16"/>
  <c r="EFB43" i="16"/>
  <c r="EFD43" i="16" s="1"/>
  <c r="DCP43" i="58" l="1"/>
  <c r="DCY43" i="58"/>
  <c r="EFF43" i="16"/>
  <c r="EFK43" i="16"/>
  <c r="DDA43" i="58" l="1"/>
  <c r="DCR43" i="58"/>
  <c r="EFH43" i="16"/>
  <c r="EFM43" i="16"/>
  <c r="EFO43" i="16" s="1"/>
  <c r="DCT43" i="58" l="1"/>
  <c r="DDC43" i="58"/>
  <c r="DDE43" i="58" s="1"/>
  <c r="EFQ43" i="16"/>
  <c r="EFJ43" i="16"/>
  <c r="EFL43" i="16" s="1"/>
  <c r="DDG43" i="58" l="1"/>
  <c r="DCV43" i="58"/>
  <c r="EFN43" i="16"/>
  <c r="EFS43" i="16"/>
  <c r="DCX43" i="58" l="1"/>
  <c r="DDI43" i="58"/>
  <c r="DDK43" i="58" s="1"/>
  <c r="EFP43" i="16"/>
  <c r="EFU43" i="16"/>
  <c r="EFW43" i="16" s="1"/>
  <c r="DDM43" i="58" l="1"/>
  <c r="DCZ43" i="58"/>
  <c r="DDB43" i="58" s="1"/>
  <c r="EFY43" i="16"/>
  <c r="EFR43" i="16"/>
  <c r="EFT43" i="16" s="1"/>
  <c r="DDD43" i="58" l="1"/>
  <c r="DDO43" i="58"/>
  <c r="EFV43" i="16"/>
  <c r="EGA43" i="16"/>
  <c r="DDQ43" i="58" l="1"/>
  <c r="DDF43" i="58"/>
  <c r="EFX43" i="16"/>
  <c r="EGC43" i="16"/>
  <c r="EGE43" i="16" s="1"/>
  <c r="DDH43" i="58" l="1"/>
  <c r="DDS43" i="58"/>
  <c r="EGG43" i="16"/>
  <c r="EFZ43" i="16"/>
  <c r="EGB43" i="16" s="1"/>
  <c r="DDU43" i="58" l="1"/>
  <c r="DDJ43" i="58"/>
  <c r="DDL43" i="58" s="1"/>
  <c r="EGD43" i="16"/>
  <c r="EGI43" i="16"/>
  <c r="DDN43" i="58" l="1"/>
  <c r="DDW43" i="58"/>
  <c r="EGF43" i="16"/>
  <c r="EGK43" i="16"/>
  <c r="EGM43" i="16" s="1"/>
  <c r="DDY43" i="58" l="1"/>
  <c r="DDP43" i="58"/>
  <c r="EGO43" i="16"/>
  <c r="EGH43" i="16"/>
  <c r="EGJ43" i="16" s="1"/>
  <c r="DDR43" i="58" l="1"/>
  <c r="DEA43" i="58"/>
  <c r="EGL43" i="16"/>
  <c r="EGQ43" i="16"/>
  <c r="DEC43" i="58" l="1"/>
  <c r="DDT43" i="58"/>
  <c r="EGN43" i="16"/>
  <c r="EGS43" i="16"/>
  <c r="EGU43" i="16" s="1"/>
  <c r="DDV43" i="58" l="1"/>
  <c r="DEE43" i="58"/>
  <c r="EGW43" i="16"/>
  <c r="EGP43" i="16"/>
  <c r="EGR43" i="16" s="1"/>
  <c r="DEG43" i="58" l="1"/>
  <c r="DDX43" i="58"/>
  <c r="EGT43" i="16"/>
  <c r="EGY43" i="16"/>
  <c r="DDZ43" i="58" l="1"/>
  <c r="DEI43" i="58"/>
  <c r="EGV43" i="16"/>
  <c r="EHA43" i="16"/>
  <c r="EHC43" i="16" s="1"/>
  <c r="DEK43" i="58" l="1"/>
  <c r="DEB43" i="58"/>
  <c r="EHE43" i="16"/>
  <c r="EGX43" i="16"/>
  <c r="EGZ43" i="16" s="1"/>
  <c r="DED43" i="58" l="1"/>
  <c r="DEM43" i="58"/>
  <c r="EHB43" i="16"/>
  <c r="EHG43" i="16"/>
  <c r="DEO43" i="58" l="1"/>
  <c r="DEF43" i="58"/>
  <c r="EHD43" i="16"/>
  <c r="EHI43" i="16"/>
  <c r="EHK43" i="16" s="1"/>
  <c r="DEH43" i="58" l="1"/>
  <c r="DEQ43" i="58"/>
  <c r="EHM43" i="16"/>
  <c r="EHF43" i="16"/>
  <c r="EHH43" i="16" s="1"/>
  <c r="DES43" i="58" l="1"/>
  <c r="DEJ43" i="58"/>
  <c r="EHJ43" i="16"/>
  <c r="EHO43" i="16"/>
  <c r="DEL43" i="58" l="1"/>
  <c r="DEU43" i="58"/>
  <c r="EHL43" i="16"/>
  <c r="EHQ43" i="16"/>
  <c r="EHS43" i="16" s="1"/>
  <c r="DEW43" i="58" l="1"/>
  <c r="DEN43" i="58"/>
  <c r="EHU43" i="16"/>
  <c r="EHN43" i="16"/>
  <c r="EHP43" i="16" s="1"/>
  <c r="DEP43" i="58" l="1"/>
  <c r="DEY43" i="58"/>
  <c r="DFA43" i="58" s="1"/>
  <c r="EHR43" i="16"/>
  <c r="EHW43" i="16"/>
  <c r="DFC43" i="58" l="1"/>
  <c r="DER43" i="58"/>
  <c r="EHT43" i="16"/>
  <c r="EHY43" i="16"/>
  <c r="DET43" i="58" l="1"/>
  <c r="DFE43" i="58"/>
  <c r="EIA43" i="16"/>
  <c r="EHV43" i="16"/>
  <c r="DFG43" i="58" l="1"/>
  <c r="DEV43" i="58"/>
  <c r="EHX43" i="16"/>
  <c r="EIC43" i="16"/>
  <c r="EIE43" i="16" s="1"/>
  <c r="DEX43" i="58" l="1"/>
  <c r="DFI43" i="58"/>
  <c r="EIG43" i="16"/>
  <c r="EHZ43" i="16"/>
  <c r="DFK43" i="58" l="1"/>
  <c r="DEZ43" i="58"/>
  <c r="EII43" i="16"/>
  <c r="EIB43" i="16"/>
  <c r="EID43" i="16" s="1"/>
  <c r="DFB43" i="58" l="1"/>
  <c r="DFM43" i="58"/>
  <c r="EIF43" i="16"/>
  <c r="EIK43" i="16"/>
  <c r="EIM43" i="16" s="1"/>
  <c r="DFO43" i="58" l="1"/>
  <c r="DFD43" i="58"/>
  <c r="EIO43" i="16"/>
  <c r="EIH43" i="16"/>
  <c r="DFF43" i="58" l="1"/>
  <c r="DFQ43" i="58"/>
  <c r="EIQ43" i="16"/>
  <c r="EIJ43" i="16"/>
  <c r="EIL43" i="16" s="1"/>
  <c r="DFS43" i="58" l="1"/>
  <c r="DFH43" i="58"/>
  <c r="EIN43" i="16"/>
  <c r="EIS43" i="16"/>
  <c r="EIU43" i="16" s="1"/>
  <c r="DFJ43" i="58" l="1"/>
  <c r="DFU43" i="58"/>
  <c r="EIW43" i="16"/>
  <c r="EIP43" i="16"/>
  <c r="DFW43" i="58" l="1"/>
  <c r="DFL43" i="58"/>
  <c r="EIY43" i="16"/>
  <c r="EIR43" i="16"/>
  <c r="EIT43" i="16" s="1"/>
  <c r="DFN43" i="58" l="1"/>
  <c r="DFY43" i="58"/>
  <c r="EIV43" i="16"/>
  <c r="EJA43" i="16"/>
  <c r="EJC43" i="16" s="1"/>
  <c r="DGA43" i="58" l="1"/>
  <c r="DFP43" i="58"/>
  <c r="DFR43" i="58" s="1"/>
  <c r="EJE43" i="16"/>
  <c r="EIX43" i="16"/>
  <c r="DFT43" i="58" l="1"/>
  <c r="DGC43" i="58"/>
  <c r="EJG43" i="16"/>
  <c r="EIZ43" i="16"/>
  <c r="EJB43" i="16" s="1"/>
  <c r="DGE43" i="58" l="1"/>
  <c r="DFV43" i="58"/>
  <c r="EJD43" i="16"/>
  <c r="EJI43" i="16"/>
  <c r="EJK43" i="16" s="1"/>
  <c r="DFX43" i="58" l="1"/>
  <c r="DGG43" i="58"/>
  <c r="DGI43" i="58" s="1"/>
  <c r="EJM43" i="16"/>
  <c r="EJF43" i="16"/>
  <c r="DGK43" i="58" l="1"/>
  <c r="DFZ43" i="58"/>
  <c r="DGB43" i="58" s="1"/>
  <c r="EJO43" i="16"/>
  <c r="EJH43" i="16"/>
  <c r="EJJ43" i="16" s="1"/>
  <c r="DGD43" i="58" l="1"/>
  <c r="DGM43" i="58"/>
  <c r="DGO43" i="58" s="1"/>
  <c r="EJL43" i="16"/>
  <c r="EJQ43" i="16"/>
  <c r="EJS43" i="16" s="1"/>
  <c r="DGQ43" i="58" l="1"/>
  <c r="DGF43" i="58"/>
  <c r="EJU43" i="16"/>
  <c r="EJN43" i="16"/>
  <c r="DGH43" i="58" l="1"/>
  <c r="DGS43" i="58"/>
  <c r="DGU43" i="58" s="1"/>
  <c r="EJW43" i="16"/>
  <c r="EJP43" i="16"/>
  <c r="EJR43" i="16" s="1"/>
  <c r="DGW43" i="58" l="1"/>
  <c r="DGJ43" i="58"/>
  <c r="DGL43" i="58" s="1"/>
  <c r="EJT43" i="16"/>
  <c r="EJY43" i="16"/>
  <c r="EKA43" i="16" s="1"/>
  <c r="DGN43" i="58" l="1"/>
  <c r="DGY43" i="58"/>
  <c r="EKC43" i="16"/>
  <c r="EJV43" i="16"/>
  <c r="DHA43" i="58" l="1"/>
  <c r="DGP43" i="58"/>
  <c r="DGR43" i="58" s="1"/>
  <c r="EKE43" i="16"/>
  <c r="EJX43" i="16"/>
  <c r="EJZ43" i="16" s="1"/>
  <c r="DGT43" i="58" l="1"/>
  <c r="DHC43" i="58"/>
  <c r="EKB43" i="16"/>
  <c r="EKG43" i="16"/>
  <c r="EKI43" i="16" s="1"/>
  <c r="DHE43" i="58" l="1"/>
  <c r="DGV43" i="58"/>
  <c r="EKK43" i="16"/>
  <c r="EKD43" i="16"/>
  <c r="DGX43" i="58" l="1"/>
  <c r="DHG43" i="58"/>
  <c r="EKM43" i="16"/>
  <c r="EKF43" i="16"/>
  <c r="EKH43" i="16" s="1"/>
  <c r="DHI43" i="58" l="1"/>
  <c r="DGZ43" i="58"/>
  <c r="EKJ43" i="16"/>
  <c r="EKO43" i="16"/>
  <c r="EKQ43" i="16" s="1"/>
  <c r="DHB43" i="58" l="1"/>
  <c r="DHK43" i="58"/>
  <c r="EKS43" i="16"/>
  <c r="EKL43" i="16"/>
  <c r="DHM43" i="58" l="1"/>
  <c r="DHD43" i="58"/>
  <c r="EKU43" i="16"/>
  <c r="EKN43" i="16"/>
  <c r="EKP43" i="16" s="1"/>
  <c r="DHF43" i="58" l="1"/>
  <c r="DHO43" i="58"/>
  <c r="EKR43" i="16"/>
  <c r="EKW43" i="16"/>
  <c r="EKY43" i="16" s="1"/>
  <c r="DHQ43" i="58" l="1"/>
  <c r="DHH43" i="58"/>
  <c r="ELA43" i="16"/>
  <c r="EKT43" i="16"/>
  <c r="DHJ43" i="58" l="1"/>
  <c r="DHS43" i="58"/>
  <c r="DHU43" i="58" s="1"/>
  <c r="ELC43" i="16"/>
  <c r="EKV43" i="16"/>
  <c r="EKX43" i="16" s="1"/>
  <c r="DHW43" i="58" l="1"/>
  <c r="DHL43" i="58"/>
  <c r="DHN43" i="58" s="1"/>
  <c r="EKZ43" i="16"/>
  <c r="ELE43" i="16"/>
  <c r="ELG43" i="16" s="1"/>
  <c r="DHP43" i="58" l="1"/>
  <c r="DHY43" i="58"/>
  <c r="ELI43" i="16"/>
  <c r="ELB43" i="16"/>
  <c r="DIA43" i="58" l="1"/>
  <c r="DHR43" i="58"/>
  <c r="ELK43" i="16"/>
  <c r="ELD43" i="16"/>
  <c r="ELF43" i="16" s="1"/>
  <c r="DHT43" i="58" l="1"/>
  <c r="DIC43" i="58"/>
  <c r="ELH43" i="16"/>
  <c r="ELM43" i="16"/>
  <c r="ELO43" i="16" s="1"/>
  <c r="DIE43" i="58" l="1"/>
  <c r="DHV43" i="58"/>
  <c r="ELQ43" i="16"/>
  <c r="ELJ43" i="16"/>
  <c r="DHX43" i="58" l="1"/>
  <c r="DIG43" i="58"/>
  <c r="ELS43" i="16"/>
  <c r="ELL43" i="16"/>
  <c r="ELN43" i="16" s="1"/>
  <c r="DII43" i="58" l="1"/>
  <c r="DHZ43" i="58"/>
  <c r="ELP43" i="16"/>
  <c r="ELU43" i="16"/>
  <c r="ELW43" i="16" s="1"/>
  <c r="DIB43" i="58" l="1"/>
  <c r="DIK43" i="58"/>
  <c r="DIM43" i="58" s="1"/>
  <c r="ELY43" i="16"/>
  <c r="ELR43" i="16"/>
  <c r="DIO43" i="58" l="1"/>
  <c r="DID43" i="58"/>
  <c r="DIF43" i="58" s="1"/>
  <c r="EMA43" i="16"/>
  <c r="ELT43" i="16"/>
  <c r="ELV43" i="16" s="1"/>
  <c r="DIH43" i="58" l="1"/>
  <c r="DIQ43" i="58"/>
  <c r="ELX43" i="16"/>
  <c r="EMC43" i="16"/>
  <c r="EME43" i="16" s="1"/>
  <c r="DIS43" i="58" l="1"/>
  <c r="DIJ43" i="58"/>
  <c r="DIL43" i="58" s="1"/>
  <c r="EMG43" i="16"/>
  <c r="ELZ43" i="16"/>
  <c r="DIN43" i="58" l="1"/>
  <c r="DIU43" i="58"/>
  <c r="EMI43" i="16"/>
  <c r="EMB43" i="16"/>
  <c r="EMD43" i="16" s="1"/>
  <c r="DIW43" i="58" l="1"/>
  <c r="DIP43" i="58"/>
  <c r="DIR43" i="58" s="1"/>
  <c r="EMF43" i="16"/>
  <c r="EMK43" i="16"/>
  <c r="EMM43" i="16" s="1"/>
  <c r="DIT43" i="58" l="1"/>
  <c r="DIY43" i="58"/>
  <c r="EMO43" i="16"/>
  <c r="EMH43" i="16"/>
  <c r="DJA43" i="58" l="1"/>
  <c r="DIV43" i="58"/>
  <c r="EMQ43" i="16"/>
  <c r="EMJ43" i="16"/>
  <c r="EML43" i="16" s="1"/>
  <c r="DIX43" i="58" l="1"/>
  <c r="DJC43" i="58"/>
  <c r="DJE43" i="58" s="1"/>
  <c r="EMN43" i="16"/>
  <c r="EMS43" i="16"/>
  <c r="EMU43" i="16" s="1"/>
  <c r="DJG43" i="58" l="1"/>
  <c r="DIZ43" i="58"/>
  <c r="DJB43" i="58" s="1"/>
  <c r="EMW43" i="16"/>
  <c r="EMP43" i="16"/>
  <c r="DJD43" i="58" l="1"/>
  <c r="DJI43" i="58"/>
  <c r="EMY43" i="16"/>
  <c r="EMR43" i="16"/>
  <c r="EMT43" i="16" s="1"/>
  <c r="DJK43" i="58" l="1"/>
  <c r="DJF43" i="58"/>
  <c r="EMV43" i="16"/>
  <c r="ENA43" i="16"/>
  <c r="ENC43" i="16" s="1"/>
  <c r="DJH43" i="58" l="1"/>
  <c r="DJM43" i="58"/>
  <c r="ENE43" i="16"/>
  <c r="EMX43" i="16"/>
  <c r="DJO43" i="58" l="1"/>
  <c r="DJJ43" i="58"/>
  <c r="ENG43" i="16"/>
  <c r="EMZ43" i="16"/>
  <c r="ENB43" i="16" s="1"/>
  <c r="DJL43" i="58" l="1"/>
  <c r="DJQ43" i="58"/>
  <c r="END43" i="16"/>
  <c r="ENI43" i="16"/>
  <c r="ENK43" i="16" s="1"/>
  <c r="DJS43" i="58" l="1"/>
  <c r="DJN43" i="58"/>
  <c r="ENM43" i="16"/>
  <c r="ENF43" i="16"/>
  <c r="DJU43" i="58" l="1"/>
  <c r="DJP43" i="58"/>
  <c r="ENO43" i="16"/>
  <c r="ENH43" i="16"/>
  <c r="ENJ43" i="16" s="1"/>
  <c r="DJW43" i="58" l="1"/>
  <c r="DJR43" i="58"/>
  <c r="ENL43" i="16"/>
  <c r="ENQ43" i="16"/>
  <c r="ENS43" i="16" s="1"/>
  <c r="DJY43" i="58" l="1"/>
  <c r="DJT43" i="58"/>
  <c r="ENU43" i="16"/>
  <c r="ENN43" i="16"/>
  <c r="DKA43" i="58" l="1"/>
  <c r="DJV43" i="58"/>
  <c r="ENW43" i="16"/>
  <c r="ENP43" i="16"/>
  <c r="ENR43" i="16" s="1"/>
  <c r="DKC43" i="58" l="1"/>
  <c r="DJX43" i="58"/>
  <c r="ENT43" i="16"/>
  <c r="ENY43" i="16"/>
  <c r="EOA43" i="16" s="1"/>
  <c r="DKE43" i="58" l="1"/>
  <c r="DJZ43" i="58"/>
  <c r="EOC43" i="16"/>
  <c r="ENV43" i="16"/>
  <c r="DKG43" i="58" l="1"/>
  <c r="DKB43" i="58"/>
  <c r="EOE43" i="16"/>
  <c r="ENX43" i="16"/>
  <c r="ENZ43" i="16" s="1"/>
  <c r="DKI43" i="58" l="1"/>
  <c r="DKD43" i="58"/>
  <c r="EOB43" i="16"/>
  <c r="EOG43" i="16"/>
  <c r="EOI43" i="16" s="1"/>
  <c r="DKK43" i="58" l="1"/>
  <c r="DKF43" i="58"/>
  <c r="EOK43" i="16"/>
  <c r="EOD43" i="16"/>
  <c r="DKM43" i="58" l="1"/>
  <c r="DKH43" i="58"/>
  <c r="EOM43" i="16"/>
  <c r="EOF43" i="16"/>
  <c r="EOH43" i="16" s="1"/>
  <c r="DKO43" i="58" l="1"/>
  <c r="DKJ43" i="58"/>
  <c r="EOJ43" i="16"/>
  <c r="EOO43" i="16"/>
  <c r="EOQ43" i="16" s="1"/>
  <c r="DKQ43" i="58" l="1"/>
  <c r="DKL43" i="58"/>
  <c r="EOS43" i="16"/>
  <c r="EOU43" i="16" s="1"/>
  <c r="EOL43" i="16"/>
  <c r="DKS43" i="58" l="1"/>
  <c r="DKN43" i="58"/>
  <c r="EOW43" i="16"/>
  <c r="EOY43" i="16" s="1"/>
  <c r="EON43" i="16"/>
  <c r="EOP43" i="16" s="1"/>
  <c r="DKU43" i="58" l="1"/>
  <c r="DKP43" i="58"/>
  <c r="EOR43" i="16"/>
  <c r="EPA43" i="16"/>
  <c r="EPC43" i="16" s="1"/>
  <c r="DKW43" i="58" l="1"/>
  <c r="DKR43" i="58"/>
  <c r="EPE43" i="16"/>
  <c r="EOT43" i="16"/>
  <c r="DKY43" i="58" l="1"/>
  <c r="DKT43" i="58"/>
  <c r="EPG43" i="16"/>
  <c r="EOV43" i="16"/>
  <c r="EOX43" i="16" s="1"/>
  <c r="DLA43" i="58" l="1"/>
  <c r="DKV43" i="58"/>
  <c r="EOZ43" i="16"/>
  <c r="EPI43" i="16"/>
  <c r="EPK43" i="16" s="1"/>
  <c r="DLC43" i="58" l="1"/>
  <c r="DKX43" i="58"/>
  <c r="EPM43" i="16"/>
  <c r="EPB43" i="16"/>
  <c r="DLE43" i="58" l="1"/>
  <c r="DKZ43" i="58"/>
  <c r="EPO43" i="16"/>
  <c r="EPD43" i="16"/>
  <c r="EPF43" i="16" s="1"/>
  <c r="DLG43" i="58" l="1"/>
  <c r="DLB43" i="58"/>
  <c r="EPH43" i="16"/>
  <c r="EPJ43" i="16" s="1"/>
  <c r="EPQ43" i="16"/>
  <c r="EPS43" i="16" s="1"/>
  <c r="DLI43" i="58" l="1"/>
  <c r="DLD43" i="58"/>
  <c r="EPL43" i="16"/>
  <c r="EPN43" i="16" s="1"/>
  <c r="EPU43" i="16"/>
  <c r="DLK43" i="58" l="1"/>
  <c r="DLF43" i="58"/>
  <c r="EPP43" i="16"/>
  <c r="EPR43" i="16" s="1"/>
  <c r="EPW43" i="16"/>
  <c r="EPY43" i="16" s="1"/>
  <c r="DLM43" i="58" l="1"/>
  <c r="DLH43" i="58"/>
  <c r="EPT43" i="16"/>
  <c r="EQA43" i="16"/>
  <c r="DLO43" i="58" l="1"/>
  <c r="DLJ43" i="58"/>
  <c r="EPV43" i="16"/>
  <c r="EQC43" i="16"/>
  <c r="EQE43" i="16" s="1"/>
  <c r="DLQ43" i="58" l="1"/>
  <c r="DLL43" i="58"/>
  <c r="EQG43" i="16"/>
  <c r="EPX43" i="16"/>
  <c r="EPZ43" i="16" s="1"/>
  <c r="DLS43" i="58" l="1"/>
  <c r="DLN43" i="58"/>
  <c r="EQB43" i="16"/>
  <c r="EQI43" i="16"/>
  <c r="EQK43" i="16" s="1"/>
  <c r="DLU43" i="58" l="1"/>
  <c r="DLP43" i="58"/>
  <c r="EQM43" i="16"/>
  <c r="EQD43" i="16"/>
  <c r="EQF43" i="16" s="1"/>
  <c r="DLW43" i="58" l="1"/>
  <c r="DLR43" i="58"/>
  <c r="EQH43" i="16"/>
  <c r="EQO43" i="16"/>
  <c r="EQQ43" i="16" s="1"/>
  <c r="DLY43" i="58" l="1"/>
  <c r="DLT43" i="58"/>
  <c r="EQS43" i="16"/>
  <c r="EQJ43" i="16"/>
  <c r="EQL43" i="16" s="1"/>
  <c r="DMA43" i="58" l="1"/>
  <c r="DLV43" i="58"/>
  <c r="EQN43" i="16"/>
  <c r="EQU43" i="16"/>
  <c r="EQW43" i="16" s="1"/>
  <c r="DMC43" i="58" l="1"/>
  <c r="DLX43" i="58"/>
  <c r="EQY43" i="16"/>
  <c r="EQP43" i="16"/>
  <c r="EQR43" i="16" s="1"/>
  <c r="DME43" i="58" l="1"/>
  <c r="DLZ43" i="58"/>
  <c r="EQT43" i="16"/>
  <c r="ERA43" i="16"/>
  <c r="ERC43" i="16" s="1"/>
  <c r="DMG43" i="58" l="1"/>
  <c r="DMB43" i="58"/>
  <c r="ERE43" i="16"/>
  <c r="EQV43" i="16"/>
  <c r="EQX43" i="16" s="1"/>
  <c r="DMI43" i="58" l="1"/>
  <c r="DMD43" i="58"/>
  <c r="EQZ43" i="16"/>
  <c r="ERG43" i="16"/>
  <c r="ERI43" i="16" s="1"/>
  <c r="DMK43" i="58" l="1"/>
  <c r="DMF43" i="58"/>
  <c r="ERK43" i="16"/>
  <c r="ERB43" i="16"/>
  <c r="ERD43" i="16" s="1"/>
  <c r="DMM43" i="58" l="1"/>
  <c r="DMH43" i="58"/>
  <c r="ERF43" i="16"/>
  <c r="ERM43" i="16"/>
  <c r="ERO43" i="16" s="1"/>
  <c r="DMO43" i="58" l="1"/>
  <c r="DMJ43" i="58"/>
  <c r="ERQ43" i="16"/>
  <c r="ERH43" i="16"/>
  <c r="ERJ43" i="16" s="1"/>
  <c r="DMQ43" i="58" l="1"/>
  <c r="DML43" i="58"/>
  <c r="ERL43" i="16"/>
  <c r="ERS43" i="16"/>
  <c r="ERU43" i="16" s="1"/>
  <c r="DMS43" i="58" l="1"/>
  <c r="DMN43" i="58"/>
  <c r="ERW43" i="16"/>
  <c r="ERN43" i="16"/>
  <c r="ERP43" i="16" s="1"/>
  <c r="DMU43" i="58" l="1"/>
  <c r="DMP43" i="58"/>
  <c r="ERR43" i="16"/>
  <c r="ERY43" i="16"/>
  <c r="ESA43" i="16" s="1"/>
  <c r="DMW43" i="58" l="1"/>
  <c r="DMR43" i="58"/>
  <c r="ESC43" i="16"/>
  <c r="ERT43" i="16"/>
  <c r="DMY43" i="58" l="1"/>
  <c r="DMT43" i="58"/>
  <c r="ESE43" i="16"/>
  <c r="ERV43" i="16"/>
  <c r="ERX43" i="16" s="1"/>
  <c r="DNA43" i="58" l="1"/>
  <c r="DMV43" i="58"/>
  <c r="ERZ43" i="16"/>
  <c r="ESG43" i="16"/>
  <c r="ESI43" i="16" s="1"/>
  <c r="DNC43" i="58" l="1"/>
  <c r="DMX43" i="58"/>
  <c r="ESK43" i="16"/>
  <c r="ESB43" i="16"/>
  <c r="ESD43" i="16" s="1"/>
  <c r="DNE43" i="58" l="1"/>
  <c r="DMZ43" i="58"/>
  <c r="ESF43" i="16"/>
  <c r="ESM43" i="16"/>
  <c r="ESO43" i="16" s="1"/>
  <c r="DNG43" i="58" l="1"/>
  <c r="DNB43" i="58"/>
  <c r="ESQ43" i="16"/>
  <c r="ESH43" i="16"/>
  <c r="DNI43" i="58" l="1"/>
  <c r="DND43" i="58"/>
  <c r="ESS43" i="16"/>
  <c r="ESJ43" i="16"/>
  <c r="ESL43" i="16" s="1"/>
  <c r="DNK43" i="58" l="1"/>
  <c r="DNM43" i="58" s="1"/>
  <c r="DNF43" i="58"/>
  <c r="ESN43" i="16"/>
  <c r="ESU43" i="16"/>
  <c r="ESW43" i="16" s="1"/>
  <c r="DNO43" i="58" l="1"/>
  <c r="DNH43" i="58"/>
  <c r="ESY43" i="16"/>
  <c r="ESP43" i="16"/>
  <c r="ESR43" i="16" s="1"/>
  <c r="DNJ43" i="58" l="1"/>
  <c r="DNQ43" i="58"/>
  <c r="EST43" i="16"/>
  <c r="ETA43" i="16"/>
  <c r="ETC43" i="16" s="1"/>
  <c r="DNS43" i="58" l="1"/>
  <c r="DNL43" i="58"/>
  <c r="ETE43" i="16"/>
  <c r="ESV43" i="16"/>
  <c r="ESX43" i="16" s="1"/>
  <c r="DNN43" i="58" l="1"/>
  <c r="DNU43" i="58"/>
  <c r="ESZ43" i="16"/>
  <c r="ETG43" i="16"/>
  <c r="DNW43" i="58" l="1"/>
  <c r="DNP43" i="58"/>
  <c r="ETB43" i="16"/>
  <c r="ETI43" i="16"/>
  <c r="ETK43" i="16" s="1"/>
  <c r="DNR43" i="58" l="1"/>
  <c r="DNY43" i="58"/>
  <c r="ETM43" i="16"/>
  <c r="ETD43" i="16"/>
  <c r="ETF43" i="16" s="1"/>
  <c r="DOA43" i="58" l="1"/>
  <c r="DNT43" i="58"/>
  <c r="ETH43" i="16"/>
  <c r="ETO43" i="16"/>
  <c r="ETQ43" i="16" s="1"/>
  <c r="DNV43" i="58" l="1"/>
  <c r="DOC43" i="58"/>
  <c r="ETS43" i="16"/>
  <c r="ETJ43" i="16"/>
  <c r="ETL43" i="16" s="1"/>
  <c r="DOE43" i="58" l="1"/>
  <c r="DNX43" i="58"/>
  <c r="ETN43" i="16"/>
  <c r="ETU43" i="16"/>
  <c r="ETW43" i="16" s="1"/>
  <c r="DNZ43" i="58" l="1"/>
  <c r="DOG43" i="58"/>
  <c r="ETY43" i="16"/>
  <c r="ETP43" i="16"/>
  <c r="DOI43" i="58" l="1"/>
  <c r="DOB43" i="58"/>
  <c r="EUA43" i="16"/>
  <c r="ETR43" i="16"/>
  <c r="ETT43" i="16" s="1"/>
  <c r="DOD43" i="58" l="1"/>
  <c r="DOK43" i="58"/>
  <c r="ETV43" i="16"/>
  <c r="EUC43" i="16"/>
  <c r="EUE43" i="16" s="1"/>
  <c r="DOM43" i="58" l="1"/>
  <c r="DOF43" i="58"/>
  <c r="EUG43" i="16"/>
  <c r="ETX43" i="16"/>
  <c r="ETZ43" i="16" s="1"/>
  <c r="DOH43" i="58" l="1"/>
  <c r="DOO43" i="58"/>
  <c r="EUB43" i="16"/>
  <c r="EUI43" i="16"/>
  <c r="EUK43" i="16" s="1"/>
  <c r="DOQ43" i="58" l="1"/>
  <c r="DOJ43" i="58"/>
  <c r="EUM43" i="16"/>
  <c r="EUD43" i="16"/>
  <c r="EUF43" i="16" s="1"/>
  <c r="DOL43" i="58" l="1"/>
  <c r="DOS43" i="58"/>
  <c r="EUH43" i="16"/>
  <c r="EUO43" i="16"/>
  <c r="EUQ43" i="16" s="1"/>
  <c r="DOU43" i="58" l="1"/>
  <c r="DON43" i="58"/>
  <c r="EUS43" i="16"/>
  <c r="EUJ43" i="16"/>
  <c r="EUL43" i="16" s="1"/>
  <c r="DOP43" i="58" l="1"/>
  <c r="DOW43" i="58"/>
  <c r="EUN43" i="16"/>
  <c r="EUU43" i="16"/>
  <c r="EUW43" i="16" s="1"/>
  <c r="DOY43" i="58" l="1"/>
  <c r="DOR43" i="58"/>
  <c r="EUY43" i="16"/>
  <c r="EUP43" i="16"/>
  <c r="EUR43" i="16" s="1"/>
  <c r="DOT43" i="58" l="1"/>
  <c r="DPA43" i="58"/>
  <c r="EUT43" i="16"/>
  <c r="EVA43" i="16"/>
  <c r="EVC43" i="16" s="1"/>
  <c r="DPC43" i="58" l="1"/>
  <c r="DOV43" i="58"/>
  <c r="EVE43" i="16"/>
  <c r="EUV43" i="16"/>
  <c r="EUX43" i="16" s="1"/>
  <c r="DOX43" i="58" l="1"/>
  <c r="DPE43" i="58"/>
  <c r="EUZ43" i="16"/>
  <c r="EVG43" i="16"/>
  <c r="DPG43" i="58" l="1"/>
  <c r="DOZ43" i="58"/>
  <c r="EVB43" i="16"/>
  <c r="EVI43" i="16"/>
  <c r="EVK43" i="16" s="1"/>
  <c r="DPB43" i="58" l="1"/>
  <c r="DPI43" i="58"/>
  <c r="EVM43" i="16"/>
  <c r="EVD43" i="16"/>
  <c r="DPK43" i="58" l="1"/>
  <c r="DPD43" i="58"/>
  <c r="EVO43" i="16"/>
  <c r="EVF43" i="16"/>
  <c r="EVH43" i="16" s="1"/>
  <c r="DPF43" i="58" l="1"/>
  <c r="DPM43" i="58"/>
  <c r="EVJ43" i="16"/>
  <c r="EVQ43" i="16"/>
  <c r="DPO43" i="58" l="1"/>
  <c r="DPH43" i="58"/>
  <c r="EVL43" i="16"/>
  <c r="EVS43" i="16"/>
  <c r="EVU43" i="16" s="1"/>
  <c r="DPJ43" i="58" l="1"/>
  <c r="DPQ43" i="58"/>
  <c r="EVW43" i="16"/>
  <c r="EVN43" i="16"/>
  <c r="EVP43" i="16" s="1"/>
  <c r="DPS43" i="58" l="1"/>
  <c r="DPL43" i="58"/>
  <c r="EVR43" i="16"/>
  <c r="EVY43" i="16"/>
  <c r="EWA43" i="16" s="1"/>
  <c r="DPN43" i="58" l="1"/>
  <c r="DPU43" i="58"/>
  <c r="EWC43" i="16"/>
  <c r="EVT43" i="16"/>
  <c r="EVV43" i="16" s="1"/>
  <c r="DPW43" i="58" l="1"/>
  <c r="DPP43" i="58"/>
  <c r="EVX43" i="16"/>
  <c r="EWE43" i="16"/>
  <c r="EWG43" i="16" s="1"/>
  <c r="DPR43" i="58" l="1"/>
  <c r="DPY43" i="58"/>
  <c r="EWI43" i="16"/>
  <c r="EVZ43" i="16"/>
  <c r="DQA43" i="58" l="1"/>
  <c r="DPT43" i="58"/>
  <c r="EWK43" i="16"/>
  <c r="EWB43" i="16"/>
  <c r="EWD43" i="16" s="1"/>
  <c r="DPV43" i="58" l="1"/>
  <c r="DQC43" i="58"/>
  <c r="EWF43" i="16"/>
  <c r="EWM43" i="16"/>
  <c r="EWO43" i="16" s="1"/>
  <c r="DQE43" i="58" l="1"/>
  <c r="DPX43" i="58"/>
  <c r="EWQ43" i="16"/>
  <c r="EWH43" i="16"/>
  <c r="EWJ43" i="16" s="1"/>
  <c r="DPZ43" i="58" l="1"/>
  <c r="DQG43" i="58"/>
  <c r="EWL43" i="16"/>
  <c r="EWS43" i="16"/>
  <c r="EWU43" i="16" s="1"/>
  <c r="DQI43" i="58" l="1"/>
  <c r="DQB43" i="58"/>
  <c r="EWW43" i="16"/>
  <c r="EWN43" i="16"/>
  <c r="DQD43" i="58" l="1"/>
  <c r="DQK43" i="58"/>
  <c r="EWY43" i="16"/>
  <c r="EWP43" i="16"/>
  <c r="EWR43" i="16" s="1"/>
  <c r="DQM43" i="58" l="1"/>
  <c r="DQF43" i="58"/>
  <c r="EWT43" i="16"/>
  <c r="EXA43" i="16"/>
  <c r="EXC43" i="16" s="1"/>
  <c r="DQH43" i="58" l="1"/>
  <c r="DQO43" i="58"/>
  <c r="EXE43" i="16"/>
  <c r="EWV43" i="16"/>
  <c r="EWX43" i="16" s="1"/>
  <c r="DQQ43" i="58" l="1"/>
  <c r="DQJ43" i="58"/>
  <c r="EWZ43" i="16"/>
  <c r="EXG43" i="16"/>
  <c r="EXI43" i="16" s="1"/>
  <c r="DQL43" i="58" l="1"/>
  <c r="DQS43" i="58"/>
  <c r="EXK43" i="16"/>
  <c r="EXB43" i="16"/>
  <c r="EXD43" i="16" s="1"/>
  <c r="DQU43" i="58" l="1"/>
  <c r="DQN43" i="58"/>
  <c r="EXF43" i="16"/>
  <c r="EXM43" i="16"/>
  <c r="EXO43" i="16" s="1"/>
  <c r="DQP43" i="58" l="1"/>
  <c r="DQW43" i="58"/>
  <c r="EXQ43" i="16"/>
  <c r="EXH43" i="16"/>
  <c r="EXJ43" i="16" s="1"/>
  <c r="DQY43" i="58" l="1"/>
  <c r="DQR43" i="58"/>
  <c r="EXL43" i="16"/>
  <c r="EXS43" i="16"/>
  <c r="EXU43" i="16" s="1"/>
  <c r="DQT43" i="58" l="1"/>
  <c r="DRA43" i="58"/>
  <c r="EXW43" i="16"/>
  <c r="EXN43" i="16"/>
  <c r="EXP43" i="16" s="1"/>
  <c r="DRC43" i="58" l="1"/>
  <c r="DQV43" i="58"/>
  <c r="EXR43" i="16"/>
  <c r="EXY43" i="16"/>
  <c r="DQX43" i="58" l="1"/>
  <c r="DRE43" i="58"/>
  <c r="EXT43" i="16"/>
  <c r="EYA43" i="16"/>
  <c r="EYC43" i="16" s="1"/>
  <c r="DRG43" i="58" l="1"/>
  <c r="DQZ43" i="58"/>
  <c r="EYE43" i="16"/>
  <c r="EYG43" i="16" s="1"/>
  <c r="EXV43" i="16"/>
  <c r="DRB43" i="58" l="1"/>
  <c r="DRI43" i="58"/>
  <c r="EYI43" i="16"/>
  <c r="EXX43" i="16"/>
  <c r="EXZ43" i="16" s="1"/>
  <c r="DRK43" i="58" l="1"/>
  <c r="DRD43" i="58"/>
  <c r="EYB43" i="16"/>
  <c r="EYK43" i="16"/>
  <c r="EYM43" i="16" s="1"/>
  <c r="DRF43" i="58" l="1"/>
  <c r="DRM43" i="58"/>
  <c r="EYO43" i="16"/>
  <c r="EYD43" i="16"/>
  <c r="EYF43" i="16" s="1"/>
  <c r="DRO43" i="58" l="1"/>
  <c r="DRH43" i="58"/>
  <c r="EYH43" i="16"/>
  <c r="EYQ43" i="16"/>
  <c r="EYS43" i="16" s="1"/>
  <c r="DRJ43" i="58" l="1"/>
  <c r="DRQ43" i="58"/>
  <c r="EYU43" i="16"/>
  <c r="EYJ43" i="16"/>
  <c r="EYL43" i="16" s="1"/>
  <c r="DRS43" i="58" l="1"/>
  <c r="DRL43" i="58"/>
  <c r="EYN43" i="16"/>
  <c r="EYW43" i="16"/>
  <c r="EYY43" i="16" s="1"/>
  <c r="DRN43" i="58" l="1"/>
  <c r="DRU43" i="58"/>
  <c r="EZA43" i="16"/>
  <c r="EYP43" i="16"/>
  <c r="DRW43" i="58" l="1"/>
  <c r="DRP43" i="58"/>
  <c r="EZC43" i="16"/>
  <c r="EYR43" i="16"/>
  <c r="EYT43" i="16" s="1"/>
  <c r="DRR43" i="58" l="1"/>
  <c r="DRY43" i="58"/>
  <c r="EYV43" i="16"/>
  <c r="EZE43" i="16"/>
  <c r="EZG43" i="16" s="1"/>
  <c r="DSA43" i="58" l="1"/>
  <c r="DRT43" i="58"/>
  <c r="EZI43" i="16"/>
  <c r="EYX43" i="16"/>
  <c r="EYZ43" i="16" s="1"/>
  <c r="DRV43" i="58" l="1"/>
  <c r="DSC43" i="58"/>
  <c r="EZB43" i="16"/>
  <c r="EZK43" i="16"/>
  <c r="EZM43" i="16" s="1"/>
  <c r="DSE43" i="58" l="1"/>
  <c r="DRX43" i="58"/>
  <c r="EZO43" i="16"/>
  <c r="EZD43" i="16"/>
  <c r="EZF43" i="16" s="1"/>
  <c r="DRZ43" i="58" l="1"/>
  <c r="DSG43" i="58"/>
  <c r="EZH43" i="16"/>
  <c r="EZQ43" i="16"/>
  <c r="EZS43" i="16" s="1"/>
  <c r="DSI43" i="58" l="1"/>
  <c r="DSB43" i="58"/>
  <c r="EZU43" i="16"/>
  <c r="EZJ43" i="16"/>
  <c r="EZL43" i="16" s="1"/>
  <c r="DSD43" i="58" l="1"/>
  <c r="DSK43" i="58"/>
  <c r="DSM43" i="58" s="1"/>
  <c r="EZN43" i="16"/>
  <c r="EZW43" i="16"/>
  <c r="EZY43" i="16" s="1"/>
  <c r="DSO43" i="58" l="1"/>
  <c r="DSF43" i="58"/>
  <c r="DSH43" i="58" s="1"/>
  <c r="FAA43" i="16"/>
  <c r="EZP43" i="16"/>
  <c r="EZR43" i="16" s="1"/>
  <c r="DSJ43" i="58" l="1"/>
  <c r="DSQ43" i="58"/>
  <c r="DSS43" i="58" s="1"/>
  <c r="EZT43" i="16"/>
  <c r="FAC43" i="16"/>
  <c r="DSU43" i="58" l="1"/>
  <c r="DSL43" i="58"/>
  <c r="DSN43" i="58" s="1"/>
  <c r="EZV43" i="16"/>
  <c r="FAE43" i="16"/>
  <c r="FAG43" i="16" s="1"/>
  <c r="DSP43" i="58" l="1"/>
  <c r="DSW43" i="58"/>
  <c r="FAI43" i="16"/>
  <c r="EZX43" i="16"/>
  <c r="EZZ43" i="16" s="1"/>
  <c r="DSY43" i="58" l="1"/>
  <c r="DSR43" i="58"/>
  <c r="FAB43" i="16"/>
  <c r="FAK43" i="16"/>
  <c r="DST43" i="58" l="1"/>
  <c r="DTA43" i="58"/>
  <c r="FAD43" i="16"/>
  <c r="FAM43" i="16"/>
  <c r="FAO43" i="16" s="1"/>
  <c r="DSV43" i="58" l="1"/>
  <c r="DTC43" i="58"/>
  <c r="FAQ43" i="16"/>
  <c r="FAF43" i="16"/>
  <c r="FAH43" i="16" s="1"/>
  <c r="DSX43" i="58" l="1"/>
  <c r="DTE43" i="58"/>
  <c r="FAJ43" i="16"/>
  <c r="FAS43" i="16"/>
  <c r="DSZ43" i="58" l="1"/>
  <c r="DTG43" i="58"/>
  <c r="FAL43" i="16"/>
  <c r="FAU43" i="16"/>
  <c r="FAW43" i="16" s="1"/>
  <c r="DTB43" i="58" l="1"/>
  <c r="DTI43" i="58"/>
  <c r="FAY43" i="16"/>
  <c r="FAN43" i="16"/>
  <c r="FAP43" i="16" s="1"/>
  <c r="DTD43" i="58" l="1"/>
  <c r="DTK43" i="58"/>
  <c r="FAR43" i="16"/>
  <c r="FBA43" i="16"/>
  <c r="DTF43" i="58" l="1"/>
  <c r="DTM43" i="58"/>
  <c r="FAT43" i="16"/>
  <c r="FBC43" i="16"/>
  <c r="FBE43" i="16" s="1"/>
  <c r="DTH43" i="58" l="1"/>
  <c r="DTO43" i="58"/>
  <c r="FBG43" i="16"/>
  <c r="FAV43" i="16"/>
  <c r="FAX43" i="16" s="1"/>
  <c r="DTJ43" i="58" l="1"/>
  <c r="DTQ43" i="58"/>
  <c r="FAZ43" i="16"/>
  <c r="FBI43" i="16"/>
  <c r="DTL43" i="58" l="1"/>
  <c r="DTS43" i="58"/>
  <c r="FBB43" i="16"/>
  <c r="FBK43" i="16"/>
  <c r="FBM43" i="16" s="1"/>
  <c r="DTN43" i="58" l="1"/>
  <c r="DTU43" i="58"/>
  <c r="FBO43" i="16"/>
  <c r="FBD43" i="16"/>
  <c r="FBF43" i="16" s="1"/>
  <c r="DTP43" i="58" l="1"/>
  <c r="DTW43" i="58"/>
  <c r="FBH43" i="16"/>
  <c r="FBQ43" i="16"/>
  <c r="DTR43" i="58" l="1"/>
  <c r="DTY43" i="58"/>
  <c r="FBJ43" i="16"/>
  <c r="FBS43" i="16"/>
  <c r="FBU43" i="16" s="1"/>
  <c r="DTT43" i="58" l="1"/>
  <c r="DUA43" i="58"/>
  <c r="FBW43" i="16"/>
  <c r="FBL43" i="16"/>
  <c r="FBN43" i="16" s="1"/>
  <c r="DTV43" i="58" l="1"/>
  <c r="DUC43" i="58"/>
  <c r="FBP43" i="16"/>
  <c r="FBY43" i="16"/>
  <c r="DTX43" i="58" l="1"/>
  <c r="DUE43" i="58"/>
  <c r="FBR43" i="16"/>
  <c r="FCA43" i="16"/>
  <c r="FCC43" i="16" s="1"/>
  <c r="DTZ43" i="58" l="1"/>
  <c r="DUG43" i="58"/>
  <c r="FCE43" i="16"/>
  <c r="FBT43" i="16"/>
  <c r="FBV43" i="16" s="1"/>
  <c r="DUB43" i="58" l="1"/>
  <c r="DUI43" i="58"/>
  <c r="FBX43" i="16"/>
  <c r="FCG43" i="16"/>
  <c r="DUD43" i="58" l="1"/>
  <c r="DUK43" i="58"/>
  <c r="FBZ43" i="16"/>
  <c r="FCI43" i="16"/>
  <c r="FCK43" i="16" s="1"/>
  <c r="DUF43" i="58" l="1"/>
  <c r="DUM43" i="58"/>
  <c r="FCM43" i="16"/>
  <c r="FCB43" i="16"/>
  <c r="FCD43" i="16" s="1"/>
  <c r="DUH43" i="58" l="1"/>
  <c r="DUO43" i="58"/>
  <c r="FCF43" i="16"/>
  <c r="FCO43" i="16"/>
  <c r="DUJ43" i="58" l="1"/>
  <c r="DUQ43" i="58"/>
  <c r="FCH43" i="16"/>
  <c r="FCQ43" i="16"/>
  <c r="FCS43" i="16" s="1"/>
  <c r="DUL43" i="58" l="1"/>
  <c r="DUS43" i="58"/>
  <c r="FCU43" i="16"/>
  <c r="FCJ43" i="16"/>
  <c r="FCL43" i="16" s="1"/>
  <c r="DUN43" i="58" l="1"/>
  <c r="DUU43" i="58"/>
  <c r="FCN43" i="16"/>
  <c r="FCW43" i="16"/>
  <c r="DUP43" i="58" l="1"/>
  <c r="DUW43" i="58"/>
  <c r="FCP43" i="16"/>
  <c r="FCY43" i="16"/>
  <c r="FDA43" i="16" s="1"/>
  <c r="DUR43" i="58" l="1"/>
  <c r="DUY43" i="58"/>
  <c r="FDC43" i="16"/>
  <c r="FCR43" i="16"/>
  <c r="FCT43" i="16" s="1"/>
  <c r="DUT43" i="58" l="1"/>
  <c r="DVA43" i="58"/>
  <c r="FCV43" i="16"/>
  <c r="FDE43" i="16"/>
  <c r="DUV43" i="58" l="1"/>
  <c r="DVC43" i="58"/>
  <c r="FCX43" i="16"/>
  <c r="FDG43" i="16"/>
  <c r="FDI43" i="16" s="1"/>
  <c r="DUX43" i="58" l="1"/>
  <c r="DVE43" i="58"/>
  <c r="FDK43" i="16"/>
  <c r="FCZ43" i="16"/>
  <c r="FDB43" i="16" s="1"/>
  <c r="DUZ43" i="58" l="1"/>
  <c r="DVG43" i="58"/>
  <c r="FDD43" i="16"/>
  <c r="FDM43" i="16"/>
  <c r="DVB43" i="58" l="1"/>
  <c r="DVI43" i="58"/>
  <c r="FDF43" i="16"/>
  <c r="FDO43" i="16"/>
  <c r="FDQ43" i="16" s="1"/>
  <c r="DVD43" i="58" l="1"/>
  <c r="DVK43" i="58"/>
  <c r="FDS43" i="16"/>
  <c r="FDH43" i="16"/>
  <c r="FDJ43" i="16" s="1"/>
  <c r="DVF43" i="58" l="1"/>
  <c r="DVM43" i="58"/>
  <c r="FDL43" i="16"/>
  <c r="FDU43" i="16"/>
  <c r="DVH43" i="58" l="1"/>
  <c r="DVO43" i="58"/>
  <c r="FDN43" i="16"/>
  <c r="FDW43" i="16"/>
  <c r="FDY43" i="16" s="1"/>
  <c r="DVJ43" i="58" l="1"/>
  <c r="DVQ43" i="58"/>
  <c r="FEA43" i="16"/>
  <c r="FDP43" i="16"/>
  <c r="FDR43" i="16" s="1"/>
  <c r="DVL43" i="58" l="1"/>
  <c r="DVS43" i="58"/>
  <c r="FDT43" i="16"/>
  <c r="FEC43" i="16"/>
  <c r="DVN43" i="58" l="1"/>
  <c r="DVU43" i="58"/>
  <c r="FDV43" i="16"/>
  <c r="FEE43" i="16"/>
  <c r="FEG43" i="16" s="1"/>
  <c r="DVP43" i="58" l="1"/>
  <c r="DVW43" i="58"/>
  <c r="FEI43" i="16"/>
  <c r="FDX43" i="16"/>
  <c r="FDZ43" i="16" s="1"/>
  <c r="DVR43" i="58" l="1"/>
  <c r="DVY43" i="58"/>
  <c r="FEB43" i="16"/>
  <c r="FEK43" i="16"/>
  <c r="DVT43" i="58" l="1"/>
  <c r="DWA43" i="58"/>
  <c r="FED43" i="16"/>
  <c r="FEM43" i="16"/>
  <c r="FEO43" i="16" s="1"/>
  <c r="DVV43" i="58" l="1"/>
  <c r="DWC43" i="58"/>
  <c r="FEQ43" i="16"/>
  <c r="FEF43" i="16"/>
  <c r="FEH43" i="16" s="1"/>
  <c r="DVX43" i="58" l="1"/>
  <c r="DWE43" i="58"/>
  <c r="FEJ43" i="16"/>
  <c r="FES43" i="16"/>
  <c r="DVZ43" i="58" l="1"/>
  <c r="DWG43" i="58"/>
  <c r="FEL43" i="16"/>
  <c r="FEU43" i="16"/>
  <c r="FEW43" i="16" s="1"/>
  <c r="DWB43" i="58" l="1"/>
  <c r="DWI43" i="58"/>
  <c r="FEY43" i="16"/>
  <c r="FEN43" i="16"/>
  <c r="FEP43" i="16" s="1"/>
  <c r="DWD43" i="58" l="1"/>
  <c r="DWK43" i="58"/>
  <c r="FER43" i="16"/>
  <c r="FFA43" i="16"/>
  <c r="DWF43" i="58" l="1"/>
  <c r="DWM43" i="58"/>
  <c r="FET43" i="16"/>
  <c r="FFC43" i="16"/>
  <c r="FFE43" i="16" s="1"/>
  <c r="DWH43" i="58" l="1"/>
  <c r="DWO43" i="58"/>
  <c r="FFG43" i="16"/>
  <c r="FEV43" i="16"/>
  <c r="FEX43" i="16" s="1"/>
  <c r="DWJ43" i="58" l="1"/>
  <c r="DWQ43" i="58"/>
  <c r="FEZ43" i="16"/>
  <c r="FFI43" i="16"/>
  <c r="DWL43" i="58" l="1"/>
  <c r="DWS43" i="58"/>
  <c r="FFB43" i="16"/>
  <c r="FFK43" i="16"/>
  <c r="FFM43" i="16" s="1"/>
  <c r="DWN43" i="58" l="1"/>
  <c r="DWU43" i="58"/>
  <c r="FFO43" i="16"/>
  <c r="FFD43" i="16"/>
  <c r="FFF43" i="16" s="1"/>
  <c r="DWP43" i="58" l="1"/>
  <c r="DWW43" i="58"/>
  <c r="FFH43" i="16"/>
  <c r="FFQ43" i="16"/>
  <c r="DWR43" i="58" l="1"/>
  <c r="DWY43" i="58"/>
  <c r="FFJ43" i="16"/>
  <c r="FFS43" i="16"/>
  <c r="FFU43" i="16" s="1"/>
  <c r="DWT43" i="58" l="1"/>
  <c r="DXA43" i="58"/>
  <c r="FFW43" i="16"/>
  <c r="FFL43" i="16"/>
  <c r="FFN43" i="16" s="1"/>
  <c r="DWV43" i="58" l="1"/>
  <c r="DXC43" i="58"/>
  <c r="FFP43" i="16"/>
  <c r="FFY43" i="16"/>
  <c r="DWX43" i="58" l="1"/>
  <c r="DXE43" i="58"/>
  <c r="FFR43" i="16"/>
  <c r="FGA43" i="16"/>
  <c r="FGC43" i="16" s="1"/>
  <c r="DWZ43" i="58" l="1"/>
  <c r="DXG43" i="58"/>
  <c r="FGE43" i="16"/>
  <c r="FFT43" i="16"/>
  <c r="FFV43" i="16" s="1"/>
  <c r="DXB43" i="58" l="1"/>
  <c r="DXI43" i="58"/>
  <c r="FFX43" i="16"/>
  <c r="FGG43" i="16"/>
  <c r="DXD43" i="58" l="1"/>
  <c r="DXK43" i="58"/>
  <c r="FFZ43" i="16"/>
  <c r="FGI43" i="16"/>
  <c r="FGK43" i="16" s="1"/>
  <c r="DXF43" i="58" l="1"/>
  <c r="DXM43" i="58"/>
  <c r="FGM43" i="16"/>
  <c r="FGB43" i="16"/>
  <c r="FGD43" i="16" s="1"/>
  <c r="DXH43" i="58" l="1"/>
  <c r="DXO43" i="58"/>
  <c r="FGF43" i="16"/>
  <c r="FGO43" i="16"/>
  <c r="DXJ43" i="58" l="1"/>
  <c r="DXQ43" i="58"/>
  <c r="FGH43" i="16"/>
  <c r="FGQ43" i="16"/>
  <c r="FGS43" i="16" s="1"/>
  <c r="DXL43" i="58" l="1"/>
  <c r="DXS43" i="58"/>
  <c r="FGU43" i="16"/>
  <c r="FGJ43" i="16"/>
  <c r="FGL43" i="16" s="1"/>
  <c r="DXN43" i="58" l="1"/>
  <c r="DXU43" i="58"/>
  <c r="FGN43" i="16"/>
  <c r="FGW43" i="16"/>
  <c r="DXP43" i="58" l="1"/>
  <c r="DXW43" i="58"/>
  <c r="FGP43" i="16"/>
  <c r="FGY43" i="16"/>
  <c r="FHA43" i="16" s="1"/>
  <c r="DXR43" i="58" l="1"/>
  <c r="DXY43" i="58"/>
  <c r="FHC43" i="16"/>
  <c r="FGR43" i="16"/>
  <c r="FGT43" i="16" s="1"/>
  <c r="DXT43" i="58" l="1"/>
  <c r="DYA43" i="58"/>
  <c r="FGV43" i="16"/>
  <c r="FHE43" i="16"/>
  <c r="DXV43" i="58" l="1"/>
  <c r="DYC43" i="58"/>
  <c r="FGX43" i="16"/>
  <c r="FHG43" i="16"/>
  <c r="FHI43" i="16" s="1"/>
  <c r="DXX43" i="58" l="1"/>
  <c r="DYE43" i="58"/>
  <c r="FHK43" i="16"/>
  <c r="FGZ43" i="16"/>
  <c r="FHB43" i="16" s="1"/>
  <c r="DXZ43" i="58" l="1"/>
  <c r="DYG43" i="58"/>
  <c r="FHD43" i="16"/>
  <c r="FHM43" i="16"/>
  <c r="DYB43" i="58" l="1"/>
  <c r="DYI43" i="58"/>
  <c r="FHF43" i="16"/>
  <c r="FHO43" i="16"/>
  <c r="FHQ43" i="16" s="1"/>
  <c r="DYD43" i="58" l="1"/>
  <c r="DYK43" i="58"/>
  <c r="FHS43" i="16"/>
  <c r="FHH43" i="16"/>
  <c r="FHJ43" i="16" s="1"/>
  <c r="DYF43" i="58" l="1"/>
  <c r="DYM43" i="58"/>
  <c r="FHL43" i="16"/>
  <c r="FHU43" i="16"/>
  <c r="DYH43" i="58" l="1"/>
  <c r="DYO43" i="58"/>
  <c r="FHN43" i="16"/>
  <c r="FHW43" i="16"/>
  <c r="FHY43" i="16" s="1"/>
  <c r="DYJ43" i="58" l="1"/>
  <c r="DYQ43" i="58"/>
  <c r="FIA43" i="16"/>
  <c r="FHP43" i="16"/>
  <c r="FHR43" i="16" s="1"/>
  <c r="DYL43" i="58" l="1"/>
  <c r="DYS43" i="58"/>
  <c r="FHT43" i="16"/>
  <c r="FIC43" i="16"/>
  <c r="DYN43" i="58" l="1"/>
  <c r="DYU43" i="58"/>
  <c r="FHV43" i="16"/>
  <c r="FIE43" i="16"/>
  <c r="FIG43" i="16" s="1"/>
  <c r="DYP43" i="58" l="1"/>
  <c r="DYW43" i="58"/>
  <c r="FII43" i="16"/>
  <c r="FHX43" i="16"/>
  <c r="FHZ43" i="16" s="1"/>
  <c r="DYR43" i="58" l="1"/>
  <c r="DYY43" i="58"/>
  <c r="FIB43" i="16"/>
  <c r="FIK43" i="16"/>
  <c r="DYT43" i="58" l="1"/>
  <c r="DZA43" i="58"/>
  <c r="FID43" i="16"/>
  <c r="FIM43" i="16"/>
  <c r="FIO43" i="16" s="1"/>
  <c r="DYV43" i="58" l="1"/>
  <c r="DZC43" i="58"/>
  <c r="FIQ43" i="16"/>
  <c r="FIF43" i="16"/>
  <c r="FIH43" i="16" s="1"/>
  <c r="DYX43" i="58" l="1"/>
  <c r="DZE43" i="58"/>
  <c r="FIJ43" i="16"/>
  <c r="FIS43" i="16"/>
  <c r="DYZ43" i="58" l="1"/>
  <c r="DZG43" i="58"/>
  <c r="FIL43" i="16"/>
  <c r="FIU43" i="16"/>
  <c r="FIW43" i="16" s="1"/>
  <c r="DZB43" i="58" l="1"/>
  <c r="DZI43" i="58"/>
  <c r="FIY43" i="16"/>
  <c r="FIN43" i="16"/>
  <c r="FIP43" i="16" s="1"/>
  <c r="DZD43" i="58" l="1"/>
  <c r="DZK43" i="58"/>
  <c r="FIR43" i="16"/>
  <c r="FJA43" i="16"/>
  <c r="DZF43" i="58" l="1"/>
  <c r="DZM43" i="58"/>
  <c r="FIT43" i="16"/>
  <c r="FJC43" i="16"/>
  <c r="FJE43" i="16" s="1"/>
  <c r="DZH43" i="58" l="1"/>
  <c r="DZO43" i="58"/>
  <c r="FJG43" i="16"/>
  <c r="FIV43" i="16"/>
  <c r="FIX43" i="16" s="1"/>
  <c r="DZJ43" i="58" l="1"/>
  <c r="DZQ43" i="58"/>
  <c r="FIZ43" i="16"/>
  <c r="FJI43" i="16"/>
  <c r="DZL43" i="58" l="1"/>
  <c r="DZS43" i="58"/>
  <c r="FJB43" i="16"/>
  <c r="FJK43" i="16"/>
  <c r="FJM43" i="16" s="1"/>
  <c r="DZN43" i="58" l="1"/>
  <c r="DZU43" i="58"/>
  <c r="FJO43" i="16"/>
  <c r="FJD43" i="16"/>
  <c r="FJF43" i="16" s="1"/>
  <c r="DZP43" i="58" l="1"/>
  <c r="DZW43" i="58"/>
  <c r="FJH43" i="16"/>
  <c r="FJQ43" i="16"/>
  <c r="DZR43" i="58" l="1"/>
  <c r="DZY43" i="58"/>
  <c r="FJJ43" i="16"/>
  <c r="FJS43" i="16"/>
  <c r="FJU43" i="16" s="1"/>
  <c r="DZT43" i="58" l="1"/>
  <c r="EAA43" i="58"/>
  <c r="FJW43" i="16"/>
  <c r="FJL43" i="16"/>
  <c r="FJN43" i="16" s="1"/>
  <c r="DZV43" i="58" l="1"/>
  <c r="EAC43" i="58"/>
  <c r="FJP43" i="16"/>
  <c r="FJY43" i="16"/>
  <c r="DZX43" i="58" l="1"/>
  <c r="EAE43" i="58"/>
  <c r="FJR43" i="16"/>
  <c r="FKA43" i="16"/>
  <c r="FKC43" i="16" s="1"/>
  <c r="DZZ43" i="58" l="1"/>
  <c r="EAG43" i="58"/>
  <c r="FKE43" i="16"/>
  <c r="FJT43" i="16"/>
  <c r="FJV43" i="16" s="1"/>
  <c r="EAB43" i="58" l="1"/>
  <c r="EAI43" i="58"/>
  <c r="FJX43" i="16"/>
  <c r="FKG43" i="16"/>
  <c r="EAD43" i="58" l="1"/>
  <c r="EAK43" i="58"/>
  <c r="FJZ43" i="16"/>
  <c r="FKI43" i="16"/>
  <c r="FKK43" i="16" s="1"/>
  <c r="EAF43" i="58" l="1"/>
  <c r="EAM43" i="58"/>
  <c r="FKM43" i="16"/>
  <c r="FKB43" i="16"/>
  <c r="FKD43" i="16" s="1"/>
  <c r="EAH43" i="58" l="1"/>
  <c r="EAO43" i="58"/>
  <c r="FKF43" i="16"/>
  <c r="FKO43" i="16"/>
  <c r="EAJ43" i="58" l="1"/>
  <c r="EAQ43" i="58"/>
  <c r="FKH43" i="16"/>
  <c r="FKQ43" i="16"/>
  <c r="FKS43" i="16" s="1"/>
  <c r="EAL43" i="58" l="1"/>
  <c r="EAS43" i="58"/>
  <c r="FKU43" i="16"/>
  <c r="FKJ43" i="16"/>
  <c r="FKL43" i="16" s="1"/>
  <c r="EAN43" i="58" l="1"/>
  <c r="EAU43" i="58"/>
  <c r="FKN43" i="16"/>
  <c r="FKW43" i="16"/>
  <c r="EAP43" i="58" l="1"/>
  <c r="EAW43" i="58"/>
  <c r="FKP43" i="16"/>
  <c r="FKY43" i="16"/>
  <c r="FLA43" i="16" s="1"/>
  <c r="EAR43" i="58" l="1"/>
  <c r="EAY43" i="58"/>
  <c r="FLC43" i="16"/>
  <c r="FKR43" i="16"/>
  <c r="FKT43" i="16" s="1"/>
  <c r="EAT43" i="58" l="1"/>
  <c r="EBA43" i="58"/>
  <c r="FKV43" i="16"/>
  <c r="FLE43" i="16"/>
  <c r="EAV43" i="58" l="1"/>
  <c r="EBC43" i="58"/>
  <c r="FKX43" i="16"/>
  <c r="FLG43" i="16"/>
  <c r="FLI43" i="16" s="1"/>
  <c r="EAX43" i="58" l="1"/>
  <c r="EBE43" i="58"/>
  <c r="FLK43" i="16"/>
  <c r="FKZ43" i="16"/>
  <c r="FLB43" i="16" s="1"/>
  <c r="EAZ43" i="58" l="1"/>
  <c r="EBG43" i="58"/>
  <c r="FLD43" i="16"/>
  <c r="FLM43" i="16"/>
  <c r="EBB43" i="58" l="1"/>
  <c r="EBI43" i="58"/>
  <c r="FLF43" i="16"/>
  <c r="FLO43" i="16"/>
  <c r="FLQ43" i="16" s="1"/>
  <c r="EBD43" i="58" l="1"/>
  <c r="EBK43" i="58"/>
  <c r="FLS43" i="16"/>
  <c r="FLH43" i="16"/>
  <c r="FLJ43" i="16" s="1"/>
  <c r="EBF43" i="58" l="1"/>
  <c r="EBM43" i="58"/>
  <c r="FLL43" i="16"/>
  <c r="FLU43" i="16"/>
  <c r="EBH43" i="58" l="1"/>
  <c r="EBO43" i="58"/>
  <c r="FLN43" i="16"/>
  <c r="FLW43" i="16"/>
  <c r="FLY43" i="16" s="1"/>
  <c r="EBJ43" i="58" l="1"/>
  <c r="EBQ43" i="58"/>
  <c r="FMA43" i="16"/>
  <c r="FLP43" i="16"/>
  <c r="FLR43" i="16" s="1"/>
  <c r="EBL43" i="58" l="1"/>
  <c r="EBS43" i="58"/>
  <c r="FLT43" i="16"/>
  <c r="FMC43" i="16"/>
  <c r="EBN43" i="58" l="1"/>
  <c r="EBU43" i="58"/>
  <c r="FLV43" i="16"/>
  <c r="FME43" i="16"/>
  <c r="FMG43" i="16" s="1"/>
  <c r="EBP43" i="58" l="1"/>
  <c r="EBW43" i="58"/>
  <c r="FMI43" i="16"/>
  <c r="FLX43" i="16"/>
  <c r="FLZ43" i="16" s="1"/>
  <c r="EBR43" i="58" l="1"/>
  <c r="EBY43" i="58"/>
  <c r="FMB43" i="16"/>
  <c r="FMK43" i="16"/>
  <c r="EBT43" i="58" l="1"/>
  <c r="ECA43" i="58"/>
  <c r="FMD43" i="16"/>
  <c r="FMM43" i="16"/>
  <c r="FMO43" i="16" s="1"/>
  <c r="EBV43" i="58" l="1"/>
  <c r="ECC43" i="58"/>
  <c r="FMQ43" i="16"/>
  <c r="FMF43" i="16"/>
  <c r="FMH43" i="16" s="1"/>
  <c r="EBX43" i="58" l="1"/>
  <c r="ECE43" i="58"/>
  <c r="FMJ43" i="16"/>
  <c r="FMS43" i="16"/>
  <c r="EBZ43" i="58" l="1"/>
  <c r="ECG43" i="58"/>
  <c r="FML43" i="16"/>
  <c r="FMU43" i="16"/>
  <c r="FMW43" i="16" s="1"/>
  <c r="ECB43" i="58" l="1"/>
  <c r="ECI43" i="58"/>
  <c r="FMY43" i="16"/>
  <c r="FMN43" i="16"/>
  <c r="FMP43" i="16" s="1"/>
  <c r="ECD43" i="58" l="1"/>
  <c r="ECK43" i="58"/>
  <c r="FMR43" i="16"/>
  <c r="FNA43" i="16"/>
  <c r="ECF43" i="58" l="1"/>
  <c r="ECM43" i="58"/>
  <c r="FMT43" i="16"/>
  <c r="FNC43" i="16"/>
  <c r="FNE43" i="16" s="1"/>
  <c r="ECH43" i="58" l="1"/>
  <c r="ECO43" i="58"/>
  <c r="FNG43" i="16"/>
  <c r="FMV43" i="16"/>
  <c r="FMX43" i="16" s="1"/>
  <c r="ECJ43" i="58" l="1"/>
  <c r="ECQ43" i="58"/>
  <c r="FMZ43" i="16"/>
  <c r="FNI43" i="16"/>
  <c r="ECL43" i="58" l="1"/>
  <c r="ECS43" i="58"/>
  <c r="FNB43" i="16"/>
  <c r="FNK43" i="16"/>
  <c r="FNM43" i="16" s="1"/>
  <c r="ECN43" i="58" l="1"/>
  <c r="ECU43" i="58"/>
  <c r="FNO43" i="16"/>
  <c r="FND43" i="16"/>
  <c r="FNF43" i="16" s="1"/>
  <c r="ECP43" i="58" l="1"/>
  <c r="ECW43" i="58"/>
  <c r="FNH43" i="16"/>
  <c r="FNQ43" i="16"/>
  <c r="ECR43" i="58" l="1"/>
  <c r="ECY43" i="58"/>
  <c r="FNJ43" i="16"/>
  <c r="FNS43" i="16"/>
  <c r="FNU43" i="16" s="1"/>
  <c r="ECT43" i="58" l="1"/>
  <c r="EDA43" i="58"/>
  <c r="FNW43" i="16"/>
  <c r="FNL43" i="16"/>
  <c r="FNN43" i="16" s="1"/>
  <c r="ECV43" i="58" l="1"/>
  <c r="EDC43" i="58"/>
  <c r="FNP43" i="16"/>
  <c r="FNY43" i="16"/>
  <c r="ECX43" i="58" l="1"/>
  <c r="EDE43" i="58"/>
  <c r="FNR43" i="16"/>
  <c r="FOA43" i="16"/>
  <c r="FOC43" i="16" s="1"/>
  <c r="ECZ43" i="58" l="1"/>
  <c r="EDG43" i="58"/>
  <c r="FOE43" i="16"/>
  <c r="FNT43" i="16"/>
  <c r="FNV43" i="16" s="1"/>
  <c r="EDB43" i="58" l="1"/>
  <c r="EDI43" i="58"/>
  <c r="FNX43" i="16"/>
  <c r="FOG43" i="16"/>
  <c r="EDD43" i="58" l="1"/>
  <c r="EDK43" i="58"/>
  <c r="FNZ43" i="16"/>
  <c r="FOI43" i="16"/>
  <c r="FOK43" i="16" s="1"/>
  <c r="EDF43" i="58" l="1"/>
  <c r="EDM43" i="58"/>
  <c r="FOM43" i="16"/>
  <c r="FOB43" i="16"/>
  <c r="FOD43" i="16" s="1"/>
  <c r="EDH43" i="58" l="1"/>
  <c r="EDO43" i="58"/>
  <c r="FOF43" i="16"/>
  <c r="FOO43" i="16"/>
  <c r="EDJ43" i="58" l="1"/>
  <c r="EDQ43" i="58"/>
  <c r="FOH43" i="16"/>
  <c r="FOQ43" i="16"/>
  <c r="FOS43" i="16" s="1"/>
  <c r="EDL43" i="58" l="1"/>
  <c r="EDS43" i="58"/>
  <c r="FOU43" i="16"/>
  <c r="FOJ43" i="16"/>
  <c r="FOL43" i="16" s="1"/>
  <c r="EDN43" i="58" l="1"/>
  <c r="EDU43" i="58"/>
  <c r="FON43" i="16"/>
  <c r="FOW43" i="16"/>
  <c r="EDP43" i="58" l="1"/>
  <c r="EDW43" i="58"/>
  <c r="FOP43" i="16"/>
  <c r="FOY43" i="16"/>
  <c r="FPA43" i="16" s="1"/>
  <c r="EDR43" i="58" l="1"/>
  <c r="EDY43" i="58"/>
  <c r="FPC43" i="16"/>
  <c r="FOR43" i="16"/>
  <c r="FOT43" i="16" s="1"/>
  <c r="EDT43" i="58" l="1"/>
  <c r="EEA43" i="58"/>
  <c r="FOV43" i="16"/>
  <c r="FPE43" i="16"/>
  <c r="EDV43" i="58" l="1"/>
  <c r="EEC43" i="58"/>
  <c r="FOX43" i="16"/>
  <c r="FPG43" i="16"/>
  <c r="FPI43" i="16" s="1"/>
  <c r="EDX43" i="58" l="1"/>
  <c r="EEE43" i="58"/>
  <c r="FPK43" i="16"/>
  <c r="FOZ43" i="16"/>
  <c r="FPB43" i="16" s="1"/>
  <c r="EDZ43" i="58" l="1"/>
  <c r="EEG43" i="58"/>
  <c r="FPD43" i="16"/>
  <c r="FPM43" i="16"/>
  <c r="EEB43" i="58" l="1"/>
  <c r="EEI43" i="58"/>
  <c r="FPF43" i="16"/>
  <c r="FPO43" i="16"/>
  <c r="FPQ43" i="16" s="1"/>
  <c r="EED43" i="58" l="1"/>
  <c r="EEK43" i="58"/>
  <c r="FPS43" i="16"/>
  <c r="FPH43" i="16"/>
  <c r="FPJ43" i="16" s="1"/>
  <c r="EEF43" i="58" l="1"/>
  <c r="EEM43" i="58"/>
  <c r="FPL43" i="16"/>
  <c r="FPU43" i="16"/>
  <c r="EEH43" i="58" l="1"/>
  <c r="EEO43" i="58"/>
  <c r="FPN43" i="16"/>
  <c r="FPW43" i="16"/>
  <c r="FPY43" i="16" s="1"/>
  <c r="EEJ43" i="58" l="1"/>
  <c r="EEQ43" i="58"/>
  <c r="FQA43" i="16"/>
  <c r="FPP43" i="16"/>
  <c r="FPR43" i="16" s="1"/>
  <c r="EEL43" i="58" l="1"/>
  <c r="EES43" i="58"/>
  <c r="FPT43" i="16"/>
  <c r="FQC43" i="16"/>
  <c r="EEN43" i="58" l="1"/>
  <c r="EEU43" i="58"/>
  <c r="FPV43" i="16"/>
  <c r="FQE43" i="16"/>
  <c r="FQG43" i="16" s="1"/>
  <c r="EEP43" i="58" l="1"/>
  <c r="EEW43" i="58"/>
  <c r="FQI43" i="16"/>
  <c r="FPX43" i="16"/>
  <c r="FPZ43" i="16" s="1"/>
  <c r="EER43" i="58" l="1"/>
  <c r="EEY43" i="58"/>
  <c r="FQB43" i="16"/>
  <c r="FQK43" i="16"/>
  <c r="EET43" i="58" l="1"/>
  <c r="EFA43" i="58"/>
  <c r="FQD43" i="16"/>
  <c r="FQM43" i="16"/>
  <c r="FQO43" i="16" s="1"/>
  <c r="EEV43" i="58" l="1"/>
  <c r="EFC43" i="58"/>
  <c r="FQQ43" i="16"/>
  <c r="FQF43" i="16"/>
  <c r="FQH43" i="16" s="1"/>
  <c r="EEX43" i="58" l="1"/>
  <c r="EFE43" i="58"/>
  <c r="FQJ43" i="16"/>
  <c r="FQS43" i="16"/>
  <c r="EEZ43" i="58" l="1"/>
  <c r="EFG43" i="58"/>
  <c r="FQL43" i="16"/>
  <c r="FQU43" i="16"/>
  <c r="FQW43" i="16" s="1"/>
  <c r="EFB43" i="58" l="1"/>
  <c r="EFI43" i="58"/>
  <c r="FQY43" i="16"/>
  <c r="FQN43" i="16"/>
  <c r="FQP43" i="16" s="1"/>
  <c r="EFD43" i="58" l="1"/>
  <c r="EFK43" i="58"/>
  <c r="FQR43" i="16"/>
  <c r="FRA43" i="16"/>
  <c r="EFF43" i="58" l="1"/>
  <c r="EFM43" i="58"/>
  <c r="FQT43" i="16"/>
  <c r="FRC43" i="16"/>
  <c r="FRE43" i="16" s="1"/>
  <c r="EFH43" i="58" l="1"/>
  <c r="EFO43" i="58"/>
  <c r="FRG43" i="16"/>
  <c r="FQV43" i="16"/>
  <c r="FQX43" i="16" s="1"/>
  <c r="EFJ43" i="58" l="1"/>
  <c r="EFQ43" i="58"/>
  <c r="FQZ43" i="16"/>
  <c r="FRI43" i="16"/>
  <c r="EFL43" i="58" l="1"/>
  <c r="EFS43" i="58"/>
  <c r="FRB43" i="16"/>
  <c r="FRK43" i="16"/>
  <c r="FRM43" i="16" s="1"/>
  <c r="EFN43" i="58" l="1"/>
  <c r="EFU43" i="58"/>
  <c r="FRO43" i="16"/>
  <c r="FRD43" i="16"/>
  <c r="FRF43" i="16" s="1"/>
  <c r="EFP43" i="58" l="1"/>
  <c r="EFW43" i="58"/>
  <c r="FRH43" i="16"/>
  <c r="FRQ43" i="16"/>
  <c r="EFR43" i="58" l="1"/>
  <c r="EFY43" i="58"/>
  <c r="FRJ43" i="16"/>
  <c r="FRS43" i="16"/>
  <c r="FRU43" i="16" s="1"/>
  <c r="EFT43" i="58" l="1"/>
  <c r="EGA43" i="58"/>
  <c r="FRW43" i="16"/>
  <c r="FRL43" i="16"/>
  <c r="FRN43" i="16" s="1"/>
  <c r="EFV43" i="58" l="1"/>
  <c r="EGC43" i="58"/>
  <c r="FRP43" i="16"/>
  <c r="FRY43" i="16"/>
  <c r="EFX43" i="58" l="1"/>
  <c r="EGE43" i="58"/>
  <c r="FRR43" i="16"/>
  <c r="FSA43" i="16"/>
  <c r="FSC43" i="16" s="1"/>
  <c r="EFZ43" i="58" l="1"/>
  <c r="EGG43" i="58"/>
  <c r="FSE43" i="16"/>
  <c r="FRT43" i="16"/>
  <c r="FRV43" i="16" s="1"/>
  <c r="EGB43" i="58" l="1"/>
  <c r="EGI43" i="58"/>
  <c r="FRX43" i="16"/>
  <c r="FSG43" i="16"/>
  <c r="EGD43" i="58" l="1"/>
  <c r="EGK43" i="58"/>
  <c r="FRZ43" i="16"/>
  <c r="FSI43" i="16"/>
  <c r="FSK43" i="16" s="1"/>
  <c r="EGF43" i="58" l="1"/>
  <c r="EGM43" i="58"/>
  <c r="FSM43" i="16"/>
  <c r="FSB43" i="16"/>
  <c r="FSD43" i="16" s="1"/>
  <c r="EGH43" i="58" l="1"/>
  <c r="EGO43" i="58"/>
  <c r="FSF43" i="16"/>
  <c r="FSO43" i="16"/>
  <c r="EGJ43" i="58" l="1"/>
  <c r="EGQ43" i="58"/>
  <c r="FSH43" i="16"/>
  <c r="FSQ43" i="16"/>
  <c r="FSS43" i="16" s="1"/>
  <c r="EGL43" i="58" l="1"/>
  <c r="EGS43" i="58"/>
  <c r="FSU43" i="16"/>
  <c r="FSJ43" i="16"/>
  <c r="FSL43" i="16" s="1"/>
  <c r="EGN43" i="58" l="1"/>
  <c r="EGU43" i="58"/>
  <c r="FSN43" i="16"/>
  <c r="FSW43" i="16"/>
  <c r="EGP43" i="58" l="1"/>
  <c r="EGW43" i="58"/>
  <c r="FSP43" i="16"/>
  <c r="FSY43" i="16"/>
  <c r="FTA43" i="16" s="1"/>
  <c r="EGR43" i="58" l="1"/>
  <c r="EGY43" i="58"/>
  <c r="FTC43" i="16"/>
  <c r="FSR43" i="16"/>
  <c r="FST43" i="16" s="1"/>
  <c r="EGT43" i="58" l="1"/>
  <c r="EHA43" i="58"/>
  <c r="FSV43" i="16"/>
  <c r="FTE43" i="16"/>
  <c r="EGV43" i="58" l="1"/>
  <c r="EHC43" i="58"/>
  <c r="FSX43" i="16"/>
  <c r="FTG43" i="16"/>
  <c r="FTI43" i="16" s="1"/>
  <c r="EGX43" i="58" l="1"/>
  <c r="EHE43" i="58"/>
  <c r="FTK43" i="16"/>
  <c r="FSZ43" i="16"/>
  <c r="FTB43" i="16" s="1"/>
  <c r="EGZ43" i="58" l="1"/>
  <c r="EHG43" i="58"/>
  <c r="FTD43" i="16"/>
  <c r="FTM43" i="16"/>
  <c r="EHB43" i="58" l="1"/>
  <c r="EHI43" i="58"/>
  <c r="FTF43" i="16"/>
  <c r="FTO43" i="16"/>
  <c r="FTQ43" i="16" s="1"/>
  <c r="EHD43" i="58" l="1"/>
  <c r="EHK43" i="58"/>
  <c r="FTS43" i="16"/>
  <c r="FTH43" i="16"/>
  <c r="FTJ43" i="16" s="1"/>
  <c r="EHF43" i="58" l="1"/>
  <c r="EHM43" i="58"/>
  <c r="FTL43" i="16"/>
  <c r="FTU43" i="16"/>
  <c r="EHH43" i="58" l="1"/>
  <c r="EHO43" i="58"/>
  <c r="FTN43" i="16"/>
  <c r="FTW43" i="16"/>
  <c r="FTY43" i="16" s="1"/>
  <c r="EHJ43" i="58" l="1"/>
  <c r="EHQ43" i="58"/>
  <c r="FUA43" i="16"/>
  <c r="FTP43" i="16"/>
  <c r="FTR43" i="16" s="1"/>
  <c r="EHL43" i="58" l="1"/>
  <c r="EHS43" i="58"/>
  <c r="FTT43" i="16"/>
  <c r="FUC43" i="16"/>
  <c r="EHN43" i="58" l="1"/>
  <c r="EHU43" i="58"/>
  <c r="FTV43" i="16"/>
  <c r="FUE43" i="16"/>
  <c r="FUG43" i="16" s="1"/>
  <c r="EHP43" i="58" l="1"/>
  <c r="EHW43" i="58"/>
  <c r="FUI43" i="16"/>
  <c r="FTX43" i="16"/>
  <c r="FTZ43" i="16" s="1"/>
  <c r="EHR43" i="58" l="1"/>
  <c r="EHY43" i="58"/>
  <c r="FUB43" i="16"/>
  <c r="FUK43" i="16"/>
  <c r="EHT43" i="58" l="1"/>
  <c r="EIA43" i="58"/>
  <c r="FUD43" i="16"/>
  <c r="FUM43" i="16"/>
  <c r="FUO43" i="16" s="1"/>
  <c r="EHV43" i="58" l="1"/>
  <c r="EIC43" i="58"/>
  <c r="FUQ43" i="16"/>
  <c r="FUF43" i="16"/>
  <c r="FUH43" i="16" s="1"/>
  <c r="EHX43" i="58" l="1"/>
  <c r="EIE43" i="58"/>
  <c r="FUJ43" i="16"/>
  <c r="FUS43" i="16"/>
  <c r="EHZ43" i="58" l="1"/>
  <c r="EIG43" i="58"/>
  <c r="FUL43" i="16"/>
  <c r="FUU43" i="16"/>
  <c r="FUW43" i="16" s="1"/>
  <c r="EIB43" i="58" l="1"/>
  <c r="EII43" i="58"/>
  <c r="FUY43" i="16"/>
  <c r="FUN43" i="16"/>
  <c r="FUP43" i="16" s="1"/>
  <c r="EID43" i="58" l="1"/>
  <c r="EIK43" i="58"/>
  <c r="FUR43" i="16"/>
  <c r="FVA43" i="16"/>
  <c r="EIF43" i="58" l="1"/>
  <c r="EIM43" i="58"/>
  <c r="FUT43" i="16"/>
  <c r="FVC43" i="16"/>
  <c r="FVE43" i="16" s="1"/>
  <c r="EIH43" i="58" l="1"/>
  <c r="EIO43" i="58"/>
  <c r="FVG43" i="16"/>
  <c r="FUV43" i="16"/>
  <c r="FUX43" i="16" s="1"/>
  <c r="EIJ43" i="58" l="1"/>
  <c r="EIQ43" i="58"/>
  <c r="FUZ43" i="16"/>
  <c r="FVI43" i="16"/>
  <c r="EIL43" i="58" l="1"/>
  <c r="EIS43" i="58"/>
  <c r="FVB43" i="16"/>
  <c r="FVK43" i="16"/>
  <c r="FVM43" i="16" s="1"/>
  <c r="EIN43" i="58" l="1"/>
  <c r="EIU43" i="58"/>
  <c r="FVO43" i="16"/>
  <c r="FVD43" i="16"/>
  <c r="FVF43" i="16" s="1"/>
  <c r="EIP43" i="58" l="1"/>
  <c r="EIW43" i="58"/>
  <c r="FVH43" i="16"/>
  <c r="FVQ43" i="16"/>
  <c r="EIR43" i="58" l="1"/>
  <c r="EIY43" i="58"/>
  <c r="FVJ43" i="16"/>
  <c r="FVS43" i="16"/>
  <c r="FVU43" i="16" s="1"/>
  <c r="EIT43" i="58" l="1"/>
  <c r="EJA43" i="58"/>
  <c r="FVW43" i="16"/>
  <c r="FVL43" i="16"/>
  <c r="FVN43" i="16" s="1"/>
  <c r="EIV43" i="58" l="1"/>
  <c r="EJC43" i="58"/>
  <c r="FVP43" i="16"/>
  <c r="FVY43" i="16"/>
  <c r="EIX43" i="58" l="1"/>
  <c r="EJE43" i="58"/>
  <c r="FVR43" i="16"/>
  <c r="FWA43" i="16"/>
  <c r="FWC43" i="16" s="1"/>
  <c r="EIZ43" i="58" l="1"/>
  <c r="EJG43" i="58"/>
  <c r="FWE43" i="16"/>
  <c r="FVT43" i="16"/>
  <c r="FVV43" i="16" s="1"/>
  <c r="EJB43" i="58" l="1"/>
  <c r="EJI43" i="58"/>
  <c r="FVX43" i="16"/>
  <c r="FWG43" i="16"/>
  <c r="EJD43" i="58" l="1"/>
  <c r="EJK43" i="58"/>
  <c r="FVZ43" i="16"/>
  <c r="FWI43" i="16"/>
  <c r="FWK43" i="16" s="1"/>
  <c r="EJF43" i="58" l="1"/>
  <c r="EJM43" i="58"/>
  <c r="FWM43" i="16"/>
  <c r="FWB43" i="16"/>
  <c r="FWD43" i="16" s="1"/>
  <c r="EJH43" i="58" l="1"/>
  <c r="EJO43" i="58"/>
  <c r="FWF43" i="16"/>
  <c r="FWO43" i="16"/>
  <c r="EJJ43" i="58" l="1"/>
  <c r="EJQ43" i="58"/>
  <c r="FWH43" i="16"/>
  <c r="FWQ43" i="16"/>
  <c r="FWS43" i="16" s="1"/>
  <c r="EJL43" i="58" l="1"/>
  <c r="EJS43" i="58"/>
  <c r="FWU43" i="16"/>
  <c r="FWJ43" i="16"/>
  <c r="FWL43" i="16" s="1"/>
  <c r="EJN43" i="58" l="1"/>
  <c r="EJU43" i="58"/>
  <c r="FWN43" i="16"/>
  <c r="FWW43" i="16"/>
  <c r="EJP43" i="58" l="1"/>
  <c r="EJW43" i="58"/>
  <c r="FWP43" i="16"/>
  <c r="FWY43" i="16"/>
  <c r="FXA43" i="16" s="1"/>
  <c r="EJR43" i="58" l="1"/>
  <c r="EJY43" i="58"/>
  <c r="FXC43" i="16"/>
  <c r="FWR43" i="16"/>
  <c r="FWT43" i="16" s="1"/>
  <c r="EJT43" i="58" l="1"/>
  <c r="EKA43" i="58"/>
  <c r="FWV43" i="16"/>
  <c r="FXE43" i="16"/>
  <c r="EJV43" i="58" l="1"/>
  <c r="EKC43" i="58"/>
  <c r="FWX43" i="16"/>
  <c r="FXG43" i="16"/>
  <c r="FXI43" i="16" s="1"/>
  <c r="EJX43" i="58" l="1"/>
  <c r="EKE43" i="58"/>
  <c r="FXK43" i="16"/>
  <c r="FWZ43" i="16"/>
  <c r="FXB43" i="16" s="1"/>
  <c r="EJZ43" i="58" l="1"/>
  <c r="EKG43" i="58"/>
  <c r="FXD43" i="16"/>
  <c r="FXM43" i="16"/>
  <c r="EKB43" i="58" l="1"/>
  <c r="EKI43" i="58"/>
  <c r="FXF43" i="16"/>
  <c r="FXO43" i="16"/>
  <c r="FXQ43" i="16" s="1"/>
  <c r="EKD43" i="58" l="1"/>
  <c r="EKK43" i="58"/>
  <c r="FXS43" i="16"/>
  <c r="FXH43" i="16"/>
  <c r="FXJ43" i="16" s="1"/>
  <c r="EKF43" i="58" l="1"/>
  <c r="EKM43" i="58"/>
  <c r="FXL43" i="16"/>
  <c r="FXU43" i="16"/>
  <c r="EKH43" i="58" l="1"/>
  <c r="EKO43" i="58"/>
  <c r="FXN43" i="16"/>
  <c r="FXW43" i="16"/>
  <c r="FXY43" i="16" s="1"/>
  <c r="EKJ43" i="58" l="1"/>
  <c r="EKQ43" i="58"/>
  <c r="FYA43" i="16"/>
  <c r="FXP43" i="16"/>
  <c r="FXR43" i="16" s="1"/>
  <c r="EKL43" i="58" l="1"/>
  <c r="EKS43" i="58"/>
  <c r="FXT43" i="16"/>
  <c r="FYC43" i="16"/>
  <c r="EKN43" i="58" l="1"/>
  <c r="EKU43" i="58"/>
  <c r="FXV43" i="16"/>
  <c r="FYE43" i="16"/>
  <c r="FYG43" i="16" s="1"/>
  <c r="EKP43" i="58" l="1"/>
  <c r="EKW43" i="58"/>
  <c r="FYI43" i="16"/>
  <c r="FXX43" i="16"/>
  <c r="FXZ43" i="16" s="1"/>
  <c r="EKR43" i="58" l="1"/>
  <c r="EKY43" i="58"/>
  <c r="FYB43" i="16"/>
  <c r="FYK43" i="16"/>
  <c r="EKT43" i="58" l="1"/>
  <c r="ELA43" i="58"/>
  <c r="FYD43" i="16"/>
  <c r="FYM43" i="16"/>
  <c r="FYO43" i="16" s="1"/>
  <c r="EKV43" i="58" l="1"/>
  <c r="ELC43" i="58"/>
  <c r="FYQ43" i="16"/>
  <c r="FYF43" i="16"/>
  <c r="FYH43" i="16" s="1"/>
  <c r="EKX43" i="58" l="1"/>
  <c r="ELE43" i="58"/>
  <c r="FYJ43" i="16"/>
  <c r="FYS43" i="16"/>
  <c r="EKZ43" i="58" l="1"/>
  <c r="ELG43" i="58"/>
  <c r="FYL43" i="16"/>
  <c r="FYU43" i="16"/>
  <c r="FYW43" i="16" s="1"/>
  <c r="ELB43" i="58" l="1"/>
  <c r="ELI43" i="58"/>
  <c r="FYY43" i="16"/>
  <c r="FYN43" i="16"/>
  <c r="FYP43" i="16" s="1"/>
  <c r="ELD43" i="58" l="1"/>
  <c r="ELK43" i="58"/>
  <c r="FYR43" i="16"/>
  <c r="FZA43" i="16"/>
  <c r="ELF43" i="58" l="1"/>
  <c r="ELM43" i="58"/>
  <c r="FYT43" i="16"/>
  <c r="FZC43" i="16"/>
  <c r="FZE43" i="16" s="1"/>
  <c r="ELH43" i="58" l="1"/>
  <c r="ELO43" i="58"/>
  <c r="FZG43" i="16"/>
  <c r="FYV43" i="16"/>
  <c r="FYX43" i="16" s="1"/>
  <c r="ELJ43" i="58" l="1"/>
  <c r="ELQ43" i="58"/>
  <c r="FYZ43" i="16"/>
  <c r="FZI43" i="16"/>
  <c r="FZK43" i="16" s="1"/>
  <c r="ELL43" i="58" l="1"/>
  <c r="ELS43" i="58"/>
  <c r="FZM43" i="16"/>
  <c r="FZB43" i="16"/>
  <c r="ELN43" i="58" l="1"/>
  <c r="ELU43" i="58"/>
  <c r="FZO43" i="16"/>
  <c r="FZD43" i="16"/>
  <c r="FZF43" i="16" s="1"/>
  <c r="ELP43" i="58" l="1"/>
  <c r="ELW43" i="58"/>
  <c r="FZH43" i="16"/>
  <c r="FZQ43" i="16"/>
  <c r="ELR43" i="58" l="1"/>
  <c r="ELY43" i="58"/>
  <c r="FZJ43" i="16"/>
  <c r="FZS43" i="16"/>
  <c r="FZU43" i="16" s="1"/>
  <c r="ELT43" i="58" l="1"/>
  <c r="EMA43" i="58"/>
  <c r="FZW43" i="16"/>
  <c r="FZL43" i="16"/>
  <c r="FZN43" i="16" s="1"/>
  <c r="ELV43" i="58" l="1"/>
  <c r="EMC43" i="58"/>
  <c r="FZP43" i="16"/>
  <c r="FZY43" i="16"/>
  <c r="GAA43" i="16" s="1"/>
  <c r="ELX43" i="58" l="1"/>
  <c r="EME43" i="58"/>
  <c r="GAC43" i="16"/>
  <c r="FZR43" i="16"/>
  <c r="FZT43" i="16" s="1"/>
  <c r="ELZ43" i="58" l="1"/>
  <c r="EMG43" i="58"/>
  <c r="FZV43" i="16"/>
  <c r="GAE43" i="16"/>
  <c r="GAG43" i="16" s="1"/>
  <c r="EMB43" i="58" l="1"/>
  <c r="EMI43" i="58"/>
  <c r="GAI43" i="16"/>
  <c r="FZX43" i="16"/>
  <c r="EMD43" i="58" l="1"/>
  <c r="EMK43" i="58"/>
  <c r="GAK43" i="16"/>
  <c r="FZZ43" i="16"/>
  <c r="GAB43" i="16" s="1"/>
  <c r="EMF43" i="58" l="1"/>
  <c r="EMM43" i="58"/>
  <c r="GAD43" i="16"/>
  <c r="GAM43" i="16"/>
  <c r="GAO43" i="16" s="1"/>
  <c r="EMH43" i="58" l="1"/>
  <c r="EMO43" i="58"/>
  <c r="GAQ43" i="16"/>
  <c r="GAF43" i="16"/>
  <c r="EMJ43" i="58" l="1"/>
  <c r="EMQ43" i="58"/>
  <c r="GAS43" i="16"/>
  <c r="GAH43" i="16"/>
  <c r="GAJ43" i="16" s="1"/>
  <c r="EML43" i="58" l="1"/>
  <c r="EMS43" i="58"/>
  <c r="GAL43" i="16"/>
  <c r="GAU43" i="16"/>
  <c r="GAW43" i="16" s="1"/>
  <c r="EMN43" i="58" l="1"/>
  <c r="EMU43" i="58"/>
  <c r="GAY43" i="16"/>
  <c r="GAN43" i="16"/>
  <c r="EMP43" i="58" l="1"/>
  <c r="EMW43" i="58"/>
  <c r="GBA43" i="16"/>
  <c r="GAP43" i="16"/>
  <c r="GAR43" i="16" s="1"/>
  <c r="EMR43" i="58" l="1"/>
  <c r="EMY43" i="58"/>
  <c r="GAT43" i="16"/>
  <c r="GBC43" i="16"/>
  <c r="GBE43" i="16" s="1"/>
  <c r="EMT43" i="58" l="1"/>
  <c r="ENA43" i="58"/>
  <c r="GBG43" i="16"/>
  <c r="GAV43" i="16"/>
  <c r="EMV43" i="58" l="1"/>
  <c r="ENC43" i="58"/>
  <c r="GBI43" i="16"/>
  <c r="GAX43" i="16"/>
  <c r="GAZ43" i="16" s="1"/>
  <c r="EMX43" i="58" l="1"/>
  <c r="ENE43" i="58"/>
  <c r="GBB43" i="16"/>
  <c r="GBK43" i="16"/>
  <c r="GBM43" i="16" s="1"/>
  <c r="EMZ43" i="58" l="1"/>
  <c r="ENG43" i="58"/>
  <c r="GBO43" i="16"/>
  <c r="GBD43" i="16"/>
  <c r="ENB43" i="58" l="1"/>
  <c r="ENI43" i="58"/>
  <c r="GBQ43" i="16"/>
  <c r="GBF43" i="16"/>
  <c r="GBH43" i="16" s="1"/>
  <c r="END43" i="58" l="1"/>
  <c r="ENK43" i="58"/>
  <c r="GBJ43" i="16"/>
  <c r="GBS43" i="16"/>
  <c r="GBU43" i="16" s="1"/>
  <c r="ENF43" i="58" l="1"/>
  <c r="ENM43" i="58"/>
  <c r="GBW43" i="16"/>
  <c r="GBL43" i="16"/>
  <c r="ENH43" i="58" l="1"/>
  <c r="ENO43" i="58"/>
  <c r="GBY43" i="16"/>
  <c r="GBN43" i="16"/>
  <c r="GBP43" i="16" s="1"/>
  <c r="ENJ43" i="58" l="1"/>
  <c r="ENQ43" i="58"/>
  <c r="GBR43" i="16"/>
  <c r="GCA43" i="16"/>
  <c r="GCC43" i="16" s="1"/>
  <c r="ENL43" i="58" l="1"/>
  <c r="ENS43" i="58"/>
  <c r="GCE43" i="16"/>
  <c r="GBT43" i="16"/>
  <c r="ENN43" i="58" l="1"/>
  <c r="ENU43" i="58"/>
  <c r="GCG43" i="16"/>
  <c r="GBV43" i="16"/>
  <c r="GBX43" i="16" s="1"/>
  <c r="ENP43" i="58" l="1"/>
  <c r="ENW43" i="58"/>
  <c r="GBZ43" i="16"/>
  <c r="GCI43" i="16"/>
  <c r="GCK43" i="16" s="1"/>
  <c r="ENR43" i="58" l="1"/>
  <c r="ENY43" i="58"/>
  <c r="GCM43" i="16"/>
  <c r="GCB43" i="16"/>
  <c r="ENT43" i="58" l="1"/>
  <c r="EOA43" i="58"/>
  <c r="GCO43" i="16"/>
  <c r="GCD43" i="16"/>
  <c r="GCF43" i="16" s="1"/>
  <c r="ENV43" i="58" l="1"/>
  <c r="EOC43" i="58"/>
  <c r="GCH43" i="16"/>
  <c r="GCQ43" i="16"/>
  <c r="GCS43" i="16" s="1"/>
  <c r="ENX43" i="58" l="1"/>
  <c r="EOE43" i="58"/>
  <c r="GCU43" i="16"/>
  <c r="GCJ43" i="16"/>
  <c r="ENZ43" i="58" l="1"/>
  <c r="EOG43" i="58"/>
  <c r="GCW43" i="16"/>
  <c r="GCL43" i="16"/>
  <c r="GCN43" i="16" s="1"/>
  <c r="EOB43" i="58" l="1"/>
  <c r="EOI43" i="58"/>
  <c r="GCP43" i="16"/>
  <c r="GCY43" i="16"/>
  <c r="GDA43" i="16" s="1"/>
  <c r="EOD43" i="58" l="1"/>
  <c r="EOF43" i="58" s="1"/>
  <c r="EOK43" i="58"/>
  <c r="EOM43" i="58" s="1"/>
  <c r="GDC43" i="16"/>
  <c r="GCR43" i="16"/>
  <c r="EOO43" i="58" l="1"/>
  <c r="EOH43" i="58"/>
  <c r="GDE43" i="16"/>
  <c r="GCT43" i="16"/>
  <c r="GCV43" i="16" s="1"/>
  <c r="EOJ43" i="58" l="1"/>
  <c r="EOL43" i="58" s="1"/>
  <c r="EOQ43" i="58"/>
  <c r="EOS43" i="58" s="1"/>
  <c r="GCX43" i="16"/>
  <c r="GDG43" i="16"/>
  <c r="GDI43" i="16" s="1"/>
  <c r="EOU43" i="58" l="1"/>
  <c r="EOW43" i="58" s="1"/>
  <c r="EON43" i="58"/>
  <c r="GDK43" i="16"/>
  <c r="GCZ43" i="16"/>
  <c r="EOY43" i="58" l="1"/>
  <c r="EOP43" i="58"/>
  <c r="GDM43" i="16"/>
  <c r="GDB43" i="16"/>
  <c r="GDD43" i="16" s="1"/>
  <c r="EOR43" i="58" l="1"/>
  <c r="EOT43" i="58" s="1"/>
  <c r="EPA43" i="58"/>
  <c r="EPC43" i="58" s="1"/>
  <c r="GDF43" i="16"/>
  <c r="GDO43" i="16"/>
  <c r="GDQ43" i="16" s="1"/>
  <c r="EPE43" i="58" l="1"/>
  <c r="EPG43" i="58" s="1"/>
  <c r="EOV43" i="58"/>
  <c r="GDS43" i="16"/>
  <c r="GDH43" i="16"/>
  <c r="EPI43" i="58" l="1"/>
  <c r="EOX43" i="58"/>
  <c r="GDU43" i="16"/>
  <c r="GDJ43" i="16"/>
  <c r="GDL43" i="16" s="1"/>
  <c r="EOZ43" i="58" l="1"/>
  <c r="EPK43" i="58"/>
  <c r="GDN43" i="16"/>
  <c r="GDW43" i="16"/>
  <c r="GDY43" i="16" s="1"/>
  <c r="EPM43" i="58" l="1"/>
  <c r="EPB43" i="58"/>
  <c r="GEA43" i="16"/>
  <c r="GDP43" i="16"/>
  <c r="EPD43" i="58" l="1"/>
  <c r="EPO43" i="58"/>
  <c r="GEC43" i="16"/>
  <c r="GDR43" i="16"/>
  <c r="GDT43" i="16" s="1"/>
  <c r="EPQ43" i="58" l="1"/>
  <c r="EPF43" i="58"/>
  <c r="GDV43" i="16"/>
  <c r="GEE43" i="16"/>
  <c r="GEG43" i="16" s="1"/>
  <c r="EPH43" i="58" l="1"/>
  <c r="EPS43" i="58"/>
  <c r="GEI43" i="16"/>
  <c r="GDX43" i="16"/>
  <c r="EPU43" i="58" l="1"/>
  <c r="EPJ43" i="58"/>
  <c r="GEK43" i="16"/>
  <c r="GDZ43" i="16"/>
  <c r="GEB43" i="16" s="1"/>
  <c r="EPL43" i="58" l="1"/>
  <c r="EPW43" i="58"/>
  <c r="GED43" i="16"/>
  <c r="GEM43" i="16"/>
  <c r="GEO43" i="16" s="1"/>
  <c r="EPY43" i="58" l="1"/>
  <c r="EPN43" i="58"/>
  <c r="EPP43" i="58" s="1"/>
  <c r="GEQ43" i="16"/>
  <c r="GEF43" i="16"/>
  <c r="EPR43" i="58" l="1"/>
  <c r="EQA43" i="58"/>
  <c r="GES43" i="16"/>
  <c r="GEH43" i="16"/>
  <c r="GEJ43" i="16" s="1"/>
  <c r="EQC43" i="58" l="1"/>
  <c r="EPT43" i="58"/>
  <c r="GEL43" i="16"/>
  <c r="GEU43" i="16"/>
  <c r="GEW43" i="16" s="1"/>
  <c r="EPV43" i="58" l="1"/>
  <c r="EQE43" i="58"/>
  <c r="GEY43" i="16"/>
  <c r="GEN43" i="16"/>
  <c r="EQG43" i="58" l="1"/>
  <c r="EQI43" i="58" s="1"/>
  <c r="EPX43" i="58"/>
  <c r="GFA43" i="16"/>
  <c r="GEP43" i="16"/>
  <c r="GER43" i="16" s="1"/>
  <c r="EQK43" i="58" l="1"/>
  <c r="EQM43" i="58" s="1"/>
  <c r="EPZ43" i="58"/>
  <c r="GET43" i="16"/>
  <c r="GFC43" i="16"/>
  <c r="GFE43" i="16" s="1"/>
  <c r="EQB43" i="58" l="1"/>
  <c r="EQO43" i="58"/>
  <c r="GFG43" i="16"/>
  <c r="GEV43" i="16"/>
  <c r="EQD43" i="58" l="1"/>
  <c r="EQQ43" i="58"/>
  <c r="GFI43" i="16"/>
  <c r="GEX43" i="16"/>
  <c r="GEZ43" i="16" s="1"/>
  <c r="EQS43" i="58" l="1"/>
  <c r="EQF43" i="58"/>
  <c r="GFB43" i="16"/>
  <c r="GFK43" i="16"/>
  <c r="GFM43" i="16" s="1"/>
  <c r="EQU43" i="58" l="1"/>
  <c r="EQH43" i="58"/>
  <c r="GFO43" i="16"/>
  <c r="GFD43" i="16"/>
  <c r="EQW43" i="58" l="1"/>
  <c r="EQJ43" i="58"/>
  <c r="GFQ43" i="16"/>
  <c r="GFF43" i="16"/>
  <c r="GFH43" i="16" s="1"/>
  <c r="EQL43" i="58" l="1"/>
  <c r="EQY43" i="58"/>
  <c r="GFJ43" i="16"/>
  <c r="GFS43" i="16"/>
  <c r="GFU43" i="16" s="1"/>
  <c r="EQN43" i="58" l="1"/>
  <c r="EQP43" i="58" s="1"/>
  <c r="ERA43" i="58"/>
  <c r="GFW43" i="16"/>
  <c r="GFL43" i="16"/>
  <c r="EQR43" i="58" l="1"/>
  <c r="ERC43" i="58"/>
  <c r="GFY43" i="16"/>
  <c r="GFN43" i="16"/>
  <c r="GFP43" i="16" s="1"/>
  <c r="ERE43" i="58" l="1"/>
  <c r="EQT43" i="58"/>
  <c r="GFR43" i="16"/>
  <c r="GGA43" i="16"/>
  <c r="GGC43" i="16" s="1"/>
  <c r="EQV43" i="58" l="1"/>
  <c r="ERG43" i="58"/>
  <c r="GGE43" i="16"/>
  <c r="GFT43" i="16"/>
  <c r="ERI43" i="58" l="1"/>
  <c r="EQX43" i="58"/>
  <c r="GGG43" i="16"/>
  <c r="GFV43" i="16"/>
  <c r="GFX43" i="16" s="1"/>
  <c r="EQZ43" i="58" l="1"/>
  <c r="ERK43" i="58"/>
  <c r="GFZ43" i="16"/>
  <c r="GGI43" i="16"/>
  <c r="GGK43" i="16" s="1"/>
  <c r="ERM43" i="58" l="1"/>
  <c r="ERB43" i="58"/>
  <c r="GGM43" i="16"/>
  <c r="GGB43" i="16"/>
  <c r="ERD43" i="58" l="1"/>
  <c r="ERO43" i="58"/>
  <c r="GGO43" i="16"/>
  <c r="GGD43" i="16"/>
  <c r="GGF43" i="16" s="1"/>
  <c r="ERQ43" i="58" l="1"/>
  <c r="ERF43" i="58"/>
  <c r="ERH43" i="58" s="1"/>
  <c r="GGH43" i="16"/>
  <c r="GGQ43" i="16"/>
  <c r="GGS43" i="16" s="1"/>
  <c r="ERJ43" i="58" l="1"/>
  <c r="ERS43" i="58"/>
  <c r="GGU43" i="16"/>
  <c r="GGJ43" i="16"/>
  <c r="ERU43" i="58" l="1"/>
  <c r="ERL43" i="58"/>
  <c r="GGW43" i="16"/>
  <c r="GGL43" i="16"/>
  <c r="GGN43" i="16" s="1"/>
  <c r="ERN43" i="58" l="1"/>
  <c r="ERW43" i="58"/>
  <c r="GGP43" i="16"/>
  <c r="GGY43" i="16"/>
  <c r="GHA43" i="16" s="1"/>
  <c r="ERY43" i="58" l="1"/>
  <c r="ERP43" i="58"/>
  <c r="GHC43" i="16"/>
  <c r="GGR43" i="16"/>
  <c r="ERR43" i="58" l="1"/>
  <c r="ESA43" i="58"/>
  <c r="GHE43" i="16"/>
  <c r="GGT43" i="16"/>
  <c r="GGV43" i="16" s="1"/>
  <c r="ESC43" i="58" l="1"/>
  <c r="ERT43" i="58"/>
  <c r="GGX43" i="16"/>
  <c r="GHG43" i="16"/>
  <c r="GHI43" i="16" s="1"/>
  <c r="ERV43" i="58" l="1"/>
  <c r="ESE43" i="58"/>
  <c r="GHK43" i="16"/>
  <c r="GGZ43" i="16"/>
  <c r="ESG43" i="58" l="1"/>
  <c r="ERX43" i="58"/>
  <c r="GHM43" i="16"/>
  <c r="GHB43" i="16"/>
  <c r="GHD43" i="16" s="1"/>
  <c r="ERZ43" i="58" l="1"/>
  <c r="ESI43" i="58"/>
  <c r="GHF43" i="16"/>
  <c r="GHO43" i="16"/>
  <c r="GHQ43" i="16" s="1"/>
  <c r="ESK43" i="58" l="1"/>
  <c r="ESB43" i="58"/>
  <c r="GHS43" i="16"/>
  <c r="GHH43" i="16"/>
  <c r="ESD43" i="58" l="1"/>
  <c r="ESM43" i="58"/>
  <c r="GHU43" i="16"/>
  <c r="GHJ43" i="16"/>
  <c r="GHL43" i="16" s="1"/>
  <c r="ESO43" i="58" l="1"/>
  <c r="ESF43" i="58"/>
  <c r="ESH43" i="58" s="1"/>
  <c r="GHN43" i="16"/>
  <c r="GHW43" i="16"/>
  <c r="GHY43" i="16" s="1"/>
  <c r="ESJ43" i="58" l="1"/>
  <c r="ESQ43" i="58"/>
  <c r="GIA43" i="16"/>
  <c r="GHP43" i="16"/>
  <c r="ESS43" i="58" l="1"/>
  <c r="ESL43" i="58"/>
  <c r="ESN43" i="58" s="1"/>
  <c r="GIC43" i="16"/>
  <c r="GHR43" i="16"/>
  <c r="GHT43" i="16" s="1"/>
  <c r="ESP43" i="58" l="1"/>
  <c r="ESU43" i="58"/>
  <c r="GHV43" i="16"/>
  <c r="GIE43" i="16"/>
  <c r="GIG43" i="16" s="1"/>
  <c r="ESW43" i="58" l="1"/>
  <c r="ESR43" i="58"/>
  <c r="GII43" i="16"/>
  <c r="GHX43" i="16"/>
  <c r="EST43" i="58" l="1"/>
  <c r="ESY43" i="58"/>
  <c r="GIK43" i="16"/>
  <c r="GHZ43" i="16"/>
  <c r="GIB43" i="16" s="1"/>
  <c r="ETA43" i="58" l="1"/>
  <c r="ESV43" i="58"/>
  <c r="GID43" i="16"/>
  <c r="GIM43" i="16"/>
  <c r="GIO43" i="16" s="1"/>
  <c r="ESX43" i="58" l="1"/>
  <c r="ETC43" i="58"/>
  <c r="GIQ43" i="16"/>
  <c r="GIF43" i="16"/>
  <c r="GIH43" i="16" s="1"/>
  <c r="ETE43" i="58" l="1"/>
  <c r="ESZ43" i="58"/>
  <c r="GIJ43" i="16"/>
  <c r="GIS43" i="16"/>
  <c r="GIU43" i="16" s="1"/>
  <c r="ETB43" i="58" l="1"/>
  <c r="ETG43" i="58"/>
  <c r="GIW43" i="16"/>
  <c r="GIY43" i="16" s="1"/>
  <c r="GIL43" i="16"/>
  <c r="ETI43" i="58" l="1"/>
  <c r="ETD43" i="58"/>
  <c r="GJA43" i="16"/>
  <c r="GJC43" i="16" s="1"/>
  <c r="GIN43" i="16"/>
  <c r="GIP43" i="16" s="1"/>
  <c r="ETF43" i="58" l="1"/>
  <c r="ETK43" i="58"/>
  <c r="GIR43" i="16"/>
  <c r="GJE43" i="16"/>
  <c r="GJG43" i="16" s="1"/>
  <c r="ETM43" i="58" l="1"/>
  <c r="ETH43" i="58"/>
  <c r="GJI43" i="16"/>
  <c r="GIT43" i="16"/>
  <c r="ETJ43" i="58" l="1"/>
  <c r="ETO43" i="58"/>
  <c r="GJK43" i="16"/>
  <c r="GIV43" i="16"/>
  <c r="GIX43" i="16" s="1"/>
  <c r="ETQ43" i="58" l="1"/>
  <c r="ETL43" i="58"/>
  <c r="GIZ43" i="16"/>
  <c r="GJM43" i="16"/>
  <c r="GJO43" i="16" s="1"/>
  <c r="ETN43" i="58" l="1"/>
  <c r="ETS43" i="58"/>
  <c r="ETU43" i="58" s="1"/>
  <c r="GJQ43" i="16"/>
  <c r="GJB43" i="16"/>
  <c r="ETW43" i="58" l="1"/>
  <c r="ETP43" i="58"/>
  <c r="GJS43" i="16"/>
  <c r="GJD43" i="16"/>
  <c r="GJF43" i="16" s="1"/>
  <c r="ETR43" i="58" l="1"/>
  <c r="ETY43" i="58"/>
  <c r="GJH43" i="16"/>
  <c r="GJU43" i="16"/>
  <c r="GJW43" i="16" s="1"/>
  <c r="EUA43" i="58" l="1"/>
  <c r="ETT43" i="58"/>
  <c r="GJY43" i="16"/>
  <c r="GJJ43" i="16"/>
  <c r="ETV43" i="58" l="1"/>
  <c r="EUC43" i="58"/>
  <c r="GKA43" i="16"/>
  <c r="GJL43" i="16"/>
  <c r="GJN43" i="16" s="1"/>
  <c r="EUE43" i="58" l="1"/>
  <c r="ETX43" i="58"/>
  <c r="GJP43" i="16"/>
  <c r="GKC43" i="16"/>
  <c r="GKE43" i="16" s="1"/>
  <c r="ETZ43" i="58" l="1"/>
  <c r="EUG43" i="58"/>
  <c r="EUI43" i="58" s="1"/>
  <c r="GKG43" i="16"/>
  <c r="GJR43" i="16"/>
  <c r="EUK43" i="58" l="1"/>
  <c r="EUB43" i="58"/>
  <c r="GKI43" i="16"/>
  <c r="GJT43" i="16"/>
  <c r="GJV43" i="16" s="1"/>
  <c r="EUD43" i="58" l="1"/>
  <c r="EUM43" i="58"/>
  <c r="GJX43" i="16"/>
  <c r="GKK43" i="16"/>
  <c r="GKM43" i="16" s="1"/>
  <c r="EUO43" i="58" l="1"/>
  <c r="EUF43" i="58"/>
  <c r="GKO43" i="16"/>
  <c r="GJZ43" i="16"/>
  <c r="EUH43" i="58" l="1"/>
  <c r="EUQ43" i="58"/>
  <c r="GKQ43" i="16"/>
  <c r="GKB43" i="16"/>
  <c r="GKD43" i="16" s="1"/>
  <c r="EUS43" i="58" l="1"/>
  <c r="EUJ43" i="58"/>
  <c r="GKF43" i="16"/>
  <c r="GKS43" i="16"/>
  <c r="GKU43" i="16" s="1"/>
  <c r="EUL43" i="58" l="1"/>
  <c r="EUU43" i="58"/>
  <c r="GKW43" i="16"/>
  <c r="GKH43" i="16"/>
  <c r="EUW43" i="58" l="1"/>
  <c r="EUN43" i="58"/>
  <c r="GKY43" i="16"/>
  <c r="GKJ43" i="16"/>
  <c r="GKL43" i="16" s="1"/>
  <c r="EUP43" i="58" l="1"/>
  <c r="EUY43" i="58"/>
  <c r="EVA43" i="58" s="1"/>
  <c r="GKN43" i="16"/>
  <c r="GLA43" i="16"/>
  <c r="GLC43" i="16" s="1"/>
  <c r="EVC43" i="58" l="1"/>
  <c r="EUR43" i="58"/>
  <c r="EUT43" i="58" s="1"/>
  <c r="GLE43" i="16"/>
  <c r="GKP43" i="16"/>
  <c r="EUV43" i="58" l="1"/>
  <c r="EVE43" i="58"/>
  <c r="GLG43" i="16"/>
  <c r="GKR43" i="16"/>
  <c r="GKT43" i="16" s="1"/>
  <c r="EVG43" i="58" l="1"/>
  <c r="EUX43" i="58"/>
  <c r="GKV43" i="16"/>
  <c r="GLI43" i="16"/>
  <c r="GLK43" i="16" s="1"/>
  <c r="EUZ43" i="58" l="1"/>
  <c r="EVI43" i="58"/>
  <c r="GLM43" i="16"/>
  <c r="GKX43" i="16"/>
  <c r="EVK43" i="58" l="1"/>
  <c r="EVB43" i="58"/>
  <c r="GLO43" i="16"/>
  <c r="GKZ43" i="16"/>
  <c r="GLB43" i="16" s="1"/>
  <c r="EVM43" i="58" l="1"/>
  <c r="EVD43" i="58"/>
  <c r="GLD43" i="16"/>
  <c r="GLQ43" i="16"/>
  <c r="GLS43" i="16" s="1"/>
  <c r="EVO43" i="58" l="1"/>
  <c r="EVF43" i="58"/>
  <c r="GLU43" i="16"/>
  <c r="GLF43" i="16"/>
  <c r="EVQ43" i="58" l="1"/>
  <c r="EVH43" i="58"/>
  <c r="GLW43" i="16"/>
  <c r="GLH43" i="16"/>
  <c r="GLJ43" i="16" s="1"/>
  <c r="EVS43" i="58" l="1"/>
  <c r="EVJ43" i="58"/>
  <c r="GLL43" i="16"/>
  <c r="GLY43" i="16"/>
  <c r="GMA43" i="16" s="1"/>
  <c r="EVU43" i="58" l="1"/>
  <c r="EVL43" i="58"/>
  <c r="GMC43" i="16"/>
  <c r="GLN43" i="16"/>
  <c r="EVW43" i="58" l="1"/>
  <c r="EVN43" i="58"/>
  <c r="GME43" i="16"/>
  <c r="GLP43" i="16"/>
  <c r="GLR43" i="16" s="1"/>
  <c r="EVY43" i="58" l="1"/>
  <c r="EVP43" i="58"/>
  <c r="GLT43" i="16"/>
  <c r="GMG43" i="16"/>
  <c r="GMI43" i="16" s="1"/>
  <c r="EWA43" i="58" l="1"/>
  <c r="EVR43" i="58"/>
  <c r="GMK43" i="16"/>
  <c r="GLV43" i="16"/>
  <c r="EWC43" i="58" l="1"/>
  <c r="EVT43" i="58"/>
  <c r="GMM43" i="16"/>
  <c r="GLX43" i="16"/>
  <c r="GLZ43" i="16" s="1"/>
  <c r="EWE43" i="58" l="1"/>
  <c r="EVV43" i="58"/>
  <c r="GMB43" i="16"/>
  <c r="GMO43" i="16"/>
  <c r="GMQ43" i="16" s="1"/>
  <c r="EWG43" i="58" l="1"/>
  <c r="EVX43" i="58"/>
  <c r="GMS43" i="16"/>
  <c r="GMD43" i="16"/>
  <c r="EWI43" i="58" l="1"/>
  <c r="EVZ43" i="58"/>
  <c r="GMU43" i="16"/>
  <c r="GMF43" i="16"/>
  <c r="GMH43" i="16" s="1"/>
  <c r="EWK43" i="58" l="1"/>
  <c r="EWB43" i="58"/>
  <c r="GMJ43" i="16"/>
  <c r="GMW43" i="16"/>
  <c r="GMY43" i="16" s="1"/>
  <c r="EWM43" i="58" l="1"/>
  <c r="EWO43" i="58" s="1"/>
  <c r="EWD43" i="58"/>
  <c r="GNA43" i="16"/>
  <c r="GML43" i="16"/>
  <c r="EWQ43" i="58" l="1"/>
  <c r="EWF43" i="58"/>
  <c r="GNC43" i="16"/>
  <c r="GMN43" i="16"/>
  <c r="GMP43" i="16" s="1"/>
  <c r="EWH43" i="58" l="1"/>
  <c r="EWS43" i="58"/>
  <c r="GMR43" i="16"/>
  <c r="GNE43" i="16"/>
  <c r="GNG43" i="16" s="1"/>
  <c r="EWU43" i="58" l="1"/>
  <c r="EWJ43" i="58"/>
  <c r="GNI43" i="16"/>
  <c r="GMT43" i="16"/>
  <c r="EWL43" i="58" l="1"/>
  <c r="EWW43" i="58"/>
  <c r="GNK43" i="16"/>
  <c r="GMV43" i="16"/>
  <c r="GMX43" i="16" s="1"/>
  <c r="EWY43" i="58" l="1"/>
  <c r="EWN43" i="58"/>
  <c r="GMZ43" i="16"/>
  <c r="GNM43" i="16"/>
  <c r="GNO43" i="16" s="1"/>
  <c r="EWP43" i="58" l="1"/>
  <c r="EXA43" i="58"/>
  <c r="GNQ43" i="16"/>
  <c r="GNB43" i="16"/>
  <c r="EXC43" i="58" l="1"/>
  <c r="EWR43" i="58"/>
  <c r="GNS43" i="16"/>
  <c r="GND43" i="16"/>
  <c r="GNF43" i="16" s="1"/>
  <c r="EWT43" i="58" l="1"/>
  <c r="EXE43" i="58"/>
  <c r="GNH43" i="16"/>
  <c r="GNU43" i="16"/>
  <c r="GNW43" i="16" s="1"/>
  <c r="EXG43" i="58" l="1"/>
  <c r="EWV43" i="58"/>
  <c r="GNY43" i="16"/>
  <c r="GNJ43" i="16"/>
  <c r="EWX43" i="58" l="1"/>
  <c r="EXI43" i="58"/>
  <c r="GOA43" i="16"/>
  <c r="GNL43" i="16"/>
  <c r="GNN43" i="16" s="1"/>
  <c r="EXK43" i="58" l="1"/>
  <c r="EWZ43" i="58"/>
  <c r="GNP43" i="16"/>
  <c r="GOC43" i="16"/>
  <c r="GOE43" i="16" s="1"/>
  <c r="EXB43" i="58" l="1"/>
  <c r="EXM43" i="58"/>
  <c r="GOG43" i="16"/>
  <c r="GNR43" i="16"/>
  <c r="EXO43" i="58" l="1"/>
  <c r="EXD43" i="58"/>
  <c r="GOI43" i="16"/>
  <c r="GNT43" i="16"/>
  <c r="GNV43" i="16" s="1"/>
  <c r="EXF43" i="58" l="1"/>
  <c r="EXQ43" i="58"/>
  <c r="GNX43" i="16"/>
  <c r="GOK43" i="16"/>
  <c r="GOM43" i="16" s="1"/>
  <c r="EXS43" i="58" l="1"/>
  <c r="EXH43" i="58"/>
  <c r="GOO43" i="16"/>
  <c r="GNZ43" i="16"/>
  <c r="EXJ43" i="58" l="1"/>
  <c r="EXU43" i="58"/>
  <c r="GOQ43" i="16"/>
  <c r="GOB43" i="16"/>
  <c r="GOD43" i="16" s="1"/>
  <c r="EXW43" i="58" l="1"/>
  <c r="EXL43" i="58"/>
  <c r="GOF43" i="16"/>
  <c r="GOS43" i="16"/>
  <c r="GOU43" i="16" s="1"/>
  <c r="EXN43" i="58" l="1"/>
  <c r="EXY43" i="58"/>
  <c r="GOW43" i="16"/>
  <c r="GOH43" i="16"/>
  <c r="EYA43" i="58" l="1"/>
  <c r="EXP43" i="58"/>
  <c r="GOY43" i="16"/>
  <c r="GOJ43" i="16"/>
  <c r="GOL43" i="16" s="1"/>
  <c r="EXR43" i="58" l="1"/>
  <c r="EYC43" i="58"/>
  <c r="GON43" i="16"/>
  <c r="GPA43" i="16"/>
  <c r="GPC43" i="16" s="1"/>
  <c r="EYE43" i="58" l="1"/>
  <c r="EXT43" i="58"/>
  <c r="GPE43" i="16"/>
  <c r="GOP43" i="16"/>
  <c r="EXV43" i="58" l="1"/>
  <c r="EYG43" i="58"/>
  <c r="GPG43" i="16"/>
  <c r="GOR43" i="16"/>
  <c r="GOT43" i="16" s="1"/>
  <c r="EYI43" i="58" l="1"/>
  <c r="EXX43" i="58"/>
  <c r="GOV43" i="16"/>
  <c r="GPI43" i="16"/>
  <c r="GPK43" i="16" s="1"/>
  <c r="EXZ43" i="58" l="1"/>
  <c r="EYK43" i="58"/>
  <c r="GPM43" i="16"/>
  <c r="GOX43" i="16"/>
  <c r="EYM43" i="58" l="1"/>
  <c r="EYB43" i="58"/>
  <c r="GPO43" i="16"/>
  <c r="GOZ43" i="16"/>
  <c r="GPB43" i="16" s="1"/>
  <c r="EYD43" i="58" l="1"/>
  <c r="EYO43" i="58"/>
  <c r="GPD43" i="16"/>
  <c r="GPQ43" i="16"/>
  <c r="GPS43" i="16" s="1"/>
  <c r="EYQ43" i="58" l="1"/>
  <c r="EYF43" i="58"/>
  <c r="GPU43" i="16"/>
  <c r="GPF43" i="16"/>
  <c r="EYH43" i="58" l="1"/>
  <c r="EYS43" i="58"/>
  <c r="GPW43" i="16"/>
  <c r="GPH43" i="16"/>
  <c r="GPJ43" i="16" s="1"/>
  <c r="EYU43" i="58" l="1"/>
  <c r="EYJ43" i="58"/>
  <c r="GPL43" i="16"/>
  <c r="GPY43" i="16"/>
  <c r="GQA43" i="16" s="1"/>
  <c r="EYL43" i="58" l="1"/>
  <c r="EYW43" i="58"/>
  <c r="GQC43" i="16"/>
  <c r="GPN43" i="16"/>
  <c r="EYY43" i="58" l="1"/>
  <c r="EYN43" i="58"/>
  <c r="GQE43" i="16"/>
  <c r="GPP43" i="16"/>
  <c r="GPR43" i="16" s="1"/>
  <c r="EYP43" i="58" l="1"/>
  <c r="EZA43" i="58"/>
  <c r="GPT43" i="16"/>
  <c r="GQG43" i="16"/>
  <c r="GQI43" i="16" s="1"/>
  <c r="EZC43" i="58" l="1"/>
  <c r="EYR43" i="58"/>
  <c r="GQK43" i="16"/>
  <c r="GPV43" i="16"/>
  <c r="EYT43" i="58" l="1"/>
  <c r="EZE43" i="58"/>
  <c r="GQM43" i="16"/>
  <c r="GPX43" i="16"/>
  <c r="GPZ43" i="16" s="1"/>
  <c r="EZG43" i="58" l="1"/>
  <c r="EYV43" i="58"/>
  <c r="GQB43" i="16"/>
  <c r="GQO43" i="16"/>
  <c r="GQQ43" i="16" s="1"/>
  <c r="EYX43" i="58" l="1"/>
  <c r="EZI43" i="58"/>
  <c r="GQS43" i="16"/>
  <c r="GQD43" i="16"/>
  <c r="EZK43" i="58" l="1"/>
  <c r="EYZ43" i="58"/>
  <c r="GQU43" i="16"/>
  <c r="GQF43" i="16"/>
  <c r="GQH43" i="16" s="1"/>
  <c r="EZB43" i="58" l="1"/>
  <c r="EZM43" i="58"/>
  <c r="GQJ43" i="16"/>
  <c r="GQW43" i="16"/>
  <c r="GQY43" i="16" s="1"/>
  <c r="EZO43" i="58" l="1"/>
  <c r="EZD43" i="58"/>
  <c r="GRA43" i="16"/>
  <c r="GQL43" i="16"/>
  <c r="EZF43" i="58" l="1"/>
  <c r="EZQ43" i="58"/>
  <c r="GRC43" i="16"/>
  <c r="GQN43" i="16"/>
  <c r="GQP43" i="16" s="1"/>
  <c r="EZS43" i="58" l="1"/>
  <c r="EZH43" i="58"/>
  <c r="GQR43" i="16"/>
  <c r="GRE43" i="16"/>
  <c r="GRG43" i="16" s="1"/>
  <c r="EZJ43" i="58" l="1"/>
  <c r="EZU43" i="58"/>
  <c r="GRI43" i="16"/>
  <c r="GQT43" i="16"/>
  <c r="EZW43" i="58" l="1"/>
  <c r="EZL43" i="58"/>
  <c r="GRK43" i="16"/>
  <c r="GQV43" i="16"/>
  <c r="GQX43" i="16" s="1"/>
  <c r="EZN43" i="58" l="1"/>
  <c r="EZY43" i="58"/>
  <c r="GQZ43" i="16"/>
  <c r="GRM43" i="16"/>
  <c r="GRO43" i="16" s="1"/>
  <c r="FAA43" i="58" l="1"/>
  <c r="EZP43" i="58"/>
  <c r="GRQ43" i="16"/>
  <c r="GRB43" i="16"/>
  <c r="EZR43" i="58" l="1"/>
  <c r="FAC43" i="58"/>
  <c r="GRS43" i="16"/>
  <c r="GRD43" i="16"/>
  <c r="GRF43" i="16" s="1"/>
  <c r="FAE43" i="58" l="1"/>
  <c r="EZT43" i="58"/>
  <c r="GRH43" i="16"/>
  <c r="GRU43" i="16"/>
  <c r="GRW43" i="16" s="1"/>
  <c r="EZV43" i="58" l="1"/>
  <c r="FAG43" i="58"/>
  <c r="GRY43" i="16"/>
  <c r="GRJ43" i="16"/>
  <c r="FAI43" i="58" l="1"/>
  <c r="EZX43" i="58"/>
  <c r="GSA43" i="16"/>
  <c r="GRL43" i="16"/>
  <c r="GRN43" i="16" s="1"/>
  <c r="EZZ43" i="58" l="1"/>
  <c r="FAK43" i="58"/>
  <c r="GRP43" i="16"/>
  <c r="GSC43" i="16"/>
  <c r="GSE43" i="16" s="1"/>
  <c r="FAM43" i="58" l="1"/>
  <c r="FAB43" i="58"/>
  <c r="GSG43" i="16"/>
  <c r="GRR43" i="16"/>
  <c r="FAD43" i="58" l="1"/>
  <c r="FAO43" i="58"/>
  <c r="GSI43" i="16"/>
  <c r="GRT43" i="16"/>
  <c r="GRV43" i="16" s="1"/>
  <c r="FAQ43" i="58" l="1"/>
  <c r="FAF43" i="58"/>
  <c r="GRX43" i="16"/>
  <c r="GSK43" i="16"/>
  <c r="GSM43" i="16" s="1"/>
  <c r="FAH43" i="58" l="1"/>
  <c r="FAS43" i="58"/>
  <c r="GSO43" i="16"/>
  <c r="GRZ43" i="16"/>
  <c r="FAU43" i="58" l="1"/>
  <c r="FAJ43" i="58"/>
  <c r="GSQ43" i="16"/>
  <c r="GSB43" i="16"/>
  <c r="GSD43" i="16" s="1"/>
  <c r="FAL43" i="58" l="1"/>
  <c r="FAN43" i="58" s="1"/>
  <c r="FAW43" i="58"/>
  <c r="GSF43" i="16"/>
  <c r="GSS43" i="16"/>
  <c r="GSU43" i="16" s="1"/>
  <c r="FAP43" i="58" l="1"/>
  <c r="FAY43" i="58"/>
  <c r="GSW43" i="16"/>
  <c r="GSH43" i="16"/>
  <c r="FBA43" i="58" l="1"/>
  <c r="FBC43" i="58" s="1"/>
  <c r="FAR43" i="58"/>
  <c r="GSY43" i="16"/>
  <c r="GSJ43" i="16"/>
  <c r="GSL43" i="16" s="1"/>
  <c r="FBE43" i="58" l="1"/>
  <c r="FAT43" i="58"/>
  <c r="GSN43" i="16"/>
  <c r="GTA43" i="16"/>
  <c r="GTC43" i="16" s="1"/>
  <c r="FAV43" i="58" l="1"/>
  <c r="FBG43" i="58"/>
  <c r="GTE43" i="16"/>
  <c r="GSP43" i="16"/>
  <c r="FBI43" i="58" l="1"/>
  <c r="FAX43" i="58"/>
  <c r="GTG43" i="16"/>
  <c r="GSR43" i="16"/>
  <c r="GST43" i="16" s="1"/>
  <c r="FAZ43" i="58" l="1"/>
  <c r="FBK43" i="58"/>
  <c r="GSV43" i="16"/>
  <c r="GTI43" i="16"/>
  <c r="GTK43" i="16" s="1"/>
  <c r="FBM43" i="58" l="1"/>
  <c r="FBB43" i="58"/>
  <c r="GTM43" i="16"/>
  <c r="GSX43" i="16"/>
  <c r="FBD43" i="58" l="1"/>
  <c r="FBO43" i="58"/>
  <c r="GTO43" i="16"/>
  <c r="GSZ43" i="16"/>
  <c r="GTB43" i="16" s="1"/>
  <c r="FBQ43" i="58" l="1"/>
  <c r="FBF43" i="58"/>
  <c r="GTD43" i="16"/>
  <c r="GTQ43" i="16"/>
  <c r="GTS43" i="16" s="1"/>
  <c r="FBH43" i="58" l="1"/>
  <c r="FBS43" i="58"/>
  <c r="GTU43" i="16"/>
  <c r="GTF43" i="16"/>
  <c r="FBU43" i="58" l="1"/>
  <c r="FBJ43" i="58"/>
  <c r="GTW43" i="16"/>
  <c r="GTH43" i="16"/>
  <c r="GTJ43" i="16" s="1"/>
  <c r="FBL43" i="58" l="1"/>
  <c r="FBW43" i="58"/>
  <c r="GTL43" i="16"/>
  <c r="GTY43" i="16"/>
  <c r="GUA43" i="16" s="1"/>
  <c r="FBY43" i="58" l="1"/>
  <c r="FBN43" i="58"/>
  <c r="GUC43" i="16"/>
  <c r="GTN43" i="16"/>
  <c r="FBP43" i="58" l="1"/>
  <c r="FCA43" i="58"/>
  <c r="GUE43" i="16"/>
  <c r="GTP43" i="16"/>
  <c r="GTR43" i="16" s="1"/>
  <c r="FCC43" i="58" l="1"/>
  <c r="FBR43" i="58"/>
  <c r="GTT43" i="16"/>
  <c r="GUG43" i="16"/>
  <c r="GUI43" i="16" s="1"/>
  <c r="FBT43" i="58" l="1"/>
  <c r="FCE43" i="58"/>
  <c r="FCG43" i="58" s="1"/>
  <c r="GUK43" i="16"/>
  <c r="GTV43" i="16"/>
  <c r="FCI43" i="58" l="1"/>
  <c r="FBV43" i="58"/>
  <c r="GUM43" i="16"/>
  <c r="GTX43" i="16"/>
  <c r="GTZ43" i="16" s="1"/>
  <c r="FBX43" i="58" l="1"/>
  <c r="FCK43" i="58"/>
  <c r="GUB43" i="16"/>
  <c r="GUO43" i="16"/>
  <c r="GUQ43" i="16" s="1"/>
  <c r="FCM43" i="58" l="1"/>
  <c r="FBZ43" i="58"/>
  <c r="GUS43" i="16"/>
  <c r="GUD43" i="16"/>
  <c r="FCB43" i="58" l="1"/>
  <c r="FCO43" i="58"/>
  <c r="FCQ43" i="58" s="1"/>
  <c r="GUU43" i="16"/>
  <c r="GUF43" i="16"/>
  <c r="GUH43" i="16" s="1"/>
  <c r="FCS43" i="58" l="1"/>
  <c r="FCD43" i="58"/>
  <c r="GUJ43" i="16"/>
  <c r="GUW43" i="16"/>
  <c r="GUY43" i="16" s="1"/>
  <c r="FCF43" i="58" l="1"/>
  <c r="FCU43" i="58"/>
  <c r="GVA43" i="16"/>
  <c r="GUL43" i="16"/>
  <c r="FCW43" i="58" l="1"/>
  <c r="FCH43" i="58"/>
  <c r="GVC43" i="16"/>
  <c r="GUN43" i="16"/>
  <c r="GUP43" i="16" s="1"/>
  <c r="FCJ43" i="58" l="1"/>
  <c r="FCY43" i="58"/>
  <c r="GUR43" i="16"/>
  <c r="GVE43" i="16"/>
  <c r="FDA43" i="58" l="1"/>
  <c r="FCL43" i="58"/>
  <c r="FCN43" i="58" s="1"/>
  <c r="GVG43" i="16"/>
  <c r="GUT43" i="16"/>
  <c r="FCP43" i="58" l="1"/>
  <c r="FDC43" i="58"/>
  <c r="GVI43" i="16"/>
  <c r="GUV43" i="16"/>
  <c r="GUX43" i="16" s="1"/>
  <c r="FDE43" i="58" l="1"/>
  <c r="FCR43" i="58"/>
  <c r="GUZ43" i="16"/>
  <c r="GVK43" i="16"/>
  <c r="GVM43" i="16" s="1"/>
  <c r="FCT43" i="58" l="1"/>
  <c r="FDG43" i="58"/>
  <c r="GVO43" i="16"/>
  <c r="GVB43" i="16"/>
  <c r="FDI43" i="58" l="1"/>
  <c r="FCV43" i="58"/>
  <c r="GVQ43" i="16"/>
  <c r="GVD43" i="16"/>
  <c r="GVF43" i="16" s="1"/>
  <c r="FCX43" i="58" l="1"/>
  <c r="FDK43" i="58"/>
  <c r="GVH43" i="16"/>
  <c r="GVS43" i="16"/>
  <c r="GVU43" i="16" s="1"/>
  <c r="FDM43" i="58" l="1"/>
  <c r="FCZ43" i="58"/>
  <c r="GVW43" i="16"/>
  <c r="GVJ43" i="16"/>
  <c r="FDB43" i="58" l="1"/>
  <c r="FDO43" i="58"/>
  <c r="GVY43" i="16"/>
  <c r="GVL43" i="16"/>
  <c r="GVN43" i="16" s="1"/>
  <c r="FDQ43" i="58" l="1"/>
  <c r="FDD43" i="58"/>
  <c r="FDF43" i="58" s="1"/>
  <c r="GVP43" i="16"/>
  <c r="GWA43" i="16"/>
  <c r="GWC43" i="16" s="1"/>
  <c r="FDH43" i="58" l="1"/>
  <c r="FDS43" i="58"/>
  <c r="GWE43" i="16"/>
  <c r="GVR43" i="16"/>
  <c r="GVT43" i="16" s="1"/>
  <c r="FDU43" i="58" l="1"/>
  <c r="FDJ43" i="58"/>
  <c r="GVV43" i="16"/>
  <c r="GWG43" i="16"/>
  <c r="GWI43" i="16" s="1"/>
  <c r="FDL43" i="58" l="1"/>
  <c r="FDW43" i="58"/>
  <c r="GWK43" i="16"/>
  <c r="GVX43" i="16"/>
  <c r="FDY43" i="58" l="1"/>
  <c r="FDN43" i="58"/>
  <c r="FDP43" i="58" s="1"/>
  <c r="GWM43" i="16"/>
  <c r="GVZ43" i="16"/>
  <c r="GWB43" i="16" s="1"/>
  <c r="FDR43" i="58" l="1"/>
  <c r="FEA43" i="58"/>
  <c r="GWD43" i="16"/>
  <c r="GWO43" i="16"/>
  <c r="GWQ43" i="16" s="1"/>
  <c r="FEC43" i="58" l="1"/>
  <c r="FDT43" i="58"/>
  <c r="GWS43" i="16"/>
  <c r="GWF43" i="16"/>
  <c r="FDV43" i="58" l="1"/>
  <c r="FEE43" i="58"/>
  <c r="GWU43" i="16"/>
  <c r="GWH43" i="16"/>
  <c r="GWJ43" i="16" s="1"/>
  <c r="FEG43" i="58" l="1"/>
  <c r="FDX43" i="58"/>
  <c r="GWL43" i="16"/>
  <c r="GWW43" i="16"/>
  <c r="GWY43" i="16" s="1"/>
  <c r="FDZ43" i="58" l="1"/>
  <c r="FEI43" i="58"/>
  <c r="GXA43" i="16"/>
  <c r="GWN43" i="16"/>
  <c r="FEK43" i="58" l="1"/>
  <c r="FEB43" i="58"/>
  <c r="GXC43" i="16"/>
  <c r="GWP43" i="16"/>
  <c r="GWR43" i="16" s="1"/>
  <c r="FED43" i="58" l="1"/>
  <c r="FEM43" i="58"/>
  <c r="GWT43" i="16"/>
  <c r="GXE43" i="16"/>
  <c r="GXG43" i="16" s="1"/>
  <c r="FEO43" i="58" l="1"/>
  <c r="FEF43" i="58"/>
  <c r="GXI43" i="16"/>
  <c r="GWV43" i="16"/>
  <c r="FEH43" i="58" l="1"/>
  <c r="FEQ43" i="58"/>
  <c r="GXK43" i="16"/>
  <c r="GWX43" i="16"/>
  <c r="GWZ43" i="16" s="1"/>
  <c r="FES43" i="58" l="1"/>
  <c r="FEU43" i="58" s="1"/>
  <c r="FEJ43" i="58"/>
  <c r="FEL43" i="58" s="1"/>
  <c r="GXB43" i="16"/>
  <c r="GXM43" i="16"/>
  <c r="GXO43" i="16" s="1"/>
  <c r="FEN43" i="58" l="1"/>
  <c r="FEP43" i="58" s="1"/>
  <c r="FEW43" i="58"/>
  <c r="GXQ43" i="16"/>
  <c r="GXD43" i="16"/>
  <c r="FER43" i="58" l="1"/>
  <c r="FET43" i="58" s="1"/>
  <c r="FEY43" i="58"/>
  <c r="GXS43" i="16"/>
  <c r="GXF43" i="16"/>
  <c r="GXH43" i="16" s="1"/>
  <c r="FEV43" i="58" l="1"/>
  <c r="FFA43" i="58"/>
  <c r="GXJ43" i="16"/>
  <c r="GXU43" i="16"/>
  <c r="GXW43" i="16" s="1"/>
  <c r="FFC43" i="58" l="1"/>
  <c r="FEX43" i="58"/>
  <c r="GXY43" i="16"/>
  <c r="GXL43" i="16"/>
  <c r="FEZ43" i="58" l="1"/>
  <c r="FFE43" i="58"/>
  <c r="GYA43" i="16"/>
  <c r="GXN43" i="16"/>
  <c r="GXP43" i="16" s="1"/>
  <c r="FFG43" i="58" l="1"/>
  <c r="FFB43" i="58"/>
  <c r="GXR43" i="16"/>
  <c r="GYC43" i="16"/>
  <c r="GYE43" i="16" s="1"/>
  <c r="FFD43" i="58" l="1"/>
  <c r="FFI43" i="58"/>
  <c r="GYG43" i="16"/>
  <c r="GXT43" i="16"/>
  <c r="FFK43" i="58" l="1"/>
  <c r="FFF43" i="58"/>
  <c r="GYI43" i="16"/>
  <c r="GXV43" i="16"/>
  <c r="GXX43" i="16" s="1"/>
  <c r="FFH43" i="58" l="1"/>
  <c r="FFM43" i="58"/>
  <c r="FFO43" i="58" s="1"/>
  <c r="GXZ43" i="16"/>
  <c r="GYK43" i="16"/>
  <c r="GYM43" i="16" s="1"/>
  <c r="FFQ43" i="58" l="1"/>
  <c r="FFJ43" i="58"/>
  <c r="FFL43" i="58" s="1"/>
  <c r="GYO43" i="16"/>
  <c r="GYB43" i="16"/>
  <c r="FFN43" i="58" l="1"/>
  <c r="FFS43" i="58"/>
  <c r="GYQ43" i="16"/>
  <c r="GYD43" i="16"/>
  <c r="GYF43" i="16" s="1"/>
  <c r="FFU43" i="58" l="1"/>
  <c r="FFP43" i="58"/>
  <c r="GYH43" i="16"/>
  <c r="GYS43" i="16"/>
  <c r="GYU43" i="16" s="1"/>
  <c r="FFR43" i="58" l="1"/>
  <c r="FFW43" i="58"/>
  <c r="GYW43" i="16"/>
  <c r="GYJ43" i="16"/>
  <c r="FFY43" i="58" l="1"/>
  <c r="FFT43" i="58"/>
  <c r="FFV43" i="58" s="1"/>
  <c r="GYY43" i="16"/>
  <c r="GYL43" i="16"/>
  <c r="GYN43" i="16" s="1"/>
  <c r="FFX43" i="58" l="1"/>
  <c r="FGA43" i="58"/>
  <c r="FGC43" i="58" s="1"/>
  <c r="GYP43" i="16"/>
  <c r="GZA43" i="16"/>
  <c r="FGE43" i="58" l="1"/>
  <c r="FFZ43" i="58"/>
  <c r="GYR43" i="16"/>
  <c r="GZC43" i="16"/>
  <c r="GZE43" i="16" s="1"/>
  <c r="FGB43" i="58" l="1"/>
  <c r="FGG43" i="58"/>
  <c r="GZG43" i="16"/>
  <c r="GYT43" i="16"/>
  <c r="FGI43" i="58" l="1"/>
  <c r="FGD43" i="58"/>
  <c r="GZI43" i="16"/>
  <c r="GYV43" i="16"/>
  <c r="GYX43" i="16" s="1"/>
  <c r="FGF43" i="58" l="1"/>
  <c r="FGK43" i="58"/>
  <c r="GYZ43" i="16"/>
  <c r="GZK43" i="16"/>
  <c r="GZM43" i="16" s="1"/>
  <c r="FGM43" i="58" l="1"/>
  <c r="FGH43" i="58"/>
  <c r="GZO43" i="16"/>
  <c r="GZB43" i="16"/>
  <c r="FGJ43" i="58" l="1"/>
  <c r="FGO43" i="58"/>
  <c r="GZQ43" i="16"/>
  <c r="GZD43" i="16"/>
  <c r="GZF43" i="16" s="1"/>
  <c r="FGQ43" i="58" l="1"/>
  <c r="FGL43" i="58"/>
  <c r="GZH43" i="16"/>
  <c r="GZS43" i="16"/>
  <c r="GZU43" i="16" s="1"/>
  <c r="FGN43" i="58" l="1"/>
  <c r="FGS43" i="58"/>
  <c r="GZW43" i="16"/>
  <c r="GZJ43" i="16"/>
  <c r="FGU43" i="58" l="1"/>
  <c r="FGP43" i="58"/>
  <c r="GZY43" i="16"/>
  <c r="GZL43" i="16"/>
  <c r="GZN43" i="16" s="1"/>
  <c r="FGR43" i="58" l="1"/>
  <c r="FGW43" i="58"/>
  <c r="GZP43" i="16"/>
  <c r="HAA43" i="16"/>
  <c r="HAC43" i="16" s="1"/>
  <c r="FGY43" i="58" l="1"/>
  <c r="FGT43" i="58"/>
  <c r="HAE43" i="16"/>
  <c r="GZR43" i="16"/>
  <c r="FGV43" i="58" l="1"/>
  <c r="FHA43" i="58"/>
  <c r="HAG43" i="16"/>
  <c r="GZT43" i="16"/>
  <c r="GZV43" i="16" s="1"/>
  <c r="FHC43" i="58" l="1"/>
  <c r="FGX43" i="58"/>
  <c r="GZX43" i="16"/>
  <c r="HAI43" i="16"/>
  <c r="HAK43" i="16" s="1"/>
  <c r="FGZ43" i="58" l="1"/>
  <c r="FHE43" i="58"/>
  <c r="HAM43" i="16"/>
  <c r="GZZ43" i="16"/>
  <c r="FHG43" i="58" l="1"/>
  <c r="FHB43" i="58"/>
  <c r="FHD43" i="58" s="1"/>
  <c r="HAO43" i="16"/>
  <c r="HAB43" i="16"/>
  <c r="HAD43" i="16" s="1"/>
  <c r="FHF43" i="58" l="1"/>
  <c r="FHI43" i="58"/>
  <c r="HAF43" i="16"/>
  <c r="HAQ43" i="16"/>
  <c r="HAS43" i="16" s="1"/>
  <c r="FHK43" i="58" l="1"/>
  <c r="FHH43" i="58"/>
  <c r="HAU43" i="16"/>
  <c r="HAH43" i="16"/>
  <c r="FHJ43" i="58" l="1"/>
  <c r="FHM43" i="58"/>
  <c r="HAW43" i="16"/>
  <c r="HAJ43" i="16"/>
  <c r="HAL43" i="16" s="1"/>
  <c r="FHO43" i="58" l="1"/>
  <c r="FHL43" i="58"/>
  <c r="HAN43" i="16"/>
  <c r="HAY43" i="16"/>
  <c r="HBA43" i="16" s="1"/>
  <c r="FHN43" i="58" l="1"/>
  <c r="FHQ43" i="58"/>
  <c r="HBC43" i="16"/>
  <c r="HAP43" i="16"/>
  <c r="FHS43" i="58" l="1"/>
  <c r="FHP43" i="58"/>
  <c r="FHR43" i="58" s="1"/>
  <c r="HBE43" i="16"/>
  <c r="HAR43" i="16"/>
  <c r="HAT43" i="16" s="1"/>
  <c r="FHT43" i="58" l="1"/>
  <c r="FHU43" i="58"/>
  <c r="FHW43" i="58" s="1"/>
  <c r="HAV43" i="16"/>
  <c r="HBG43" i="16"/>
  <c r="HBI43" i="16" s="1"/>
  <c r="FHY43" i="58" l="1"/>
  <c r="FHV43" i="58"/>
  <c r="HBK43" i="16"/>
  <c r="HAX43" i="16"/>
  <c r="FHX43" i="58" l="1"/>
  <c r="FIA43" i="58"/>
  <c r="FIC43" i="58" s="1"/>
  <c r="HBM43" i="16"/>
  <c r="HAZ43" i="16"/>
  <c r="HBB43" i="16" s="1"/>
  <c r="FIE43" i="58" l="1"/>
  <c r="FHZ43" i="58"/>
  <c r="FIB43" i="58" s="1"/>
  <c r="HBD43" i="16"/>
  <c r="HBO43" i="16"/>
  <c r="HBQ43" i="16" s="1"/>
  <c r="FID43" i="58" l="1"/>
  <c r="FIG43" i="58"/>
  <c r="HBS43" i="16"/>
  <c r="HBF43" i="16"/>
  <c r="FII43" i="58" l="1"/>
  <c r="FIF43" i="58"/>
  <c r="FIH43" i="58" s="1"/>
  <c r="HBU43" i="16"/>
  <c r="HBH43" i="16"/>
  <c r="HBJ43" i="16" s="1"/>
  <c r="FIJ43" i="58" l="1"/>
  <c r="FIK43" i="58"/>
  <c r="HBL43" i="16"/>
  <c r="HBW43" i="16"/>
  <c r="FIM43" i="58" l="1"/>
  <c r="FIL43" i="58"/>
  <c r="HBN43" i="16"/>
  <c r="HBY43" i="16"/>
  <c r="HCA43" i="16" s="1"/>
  <c r="FIN43" i="58" l="1"/>
  <c r="FIO43" i="58"/>
  <c r="HCC43" i="16"/>
  <c r="HBP43" i="16"/>
  <c r="HBR43" i="16" s="1"/>
  <c r="FIQ43" i="58" l="1"/>
  <c r="FIP43" i="58"/>
  <c r="HBT43" i="16"/>
  <c r="HCE43" i="16"/>
  <c r="FIR43" i="58" l="1"/>
  <c r="FIS43" i="58"/>
  <c r="HBV43" i="16"/>
  <c r="HCG43" i="16"/>
  <c r="HCI43" i="16" s="1"/>
  <c r="FIU43" i="58" l="1"/>
  <c r="FIT43" i="58"/>
  <c r="HCK43" i="16"/>
  <c r="HBX43" i="16"/>
  <c r="HBZ43" i="16" s="1"/>
  <c r="FIV43" i="58" l="1"/>
  <c r="FIW43" i="58"/>
  <c r="HCB43" i="16"/>
  <c r="HCM43" i="16"/>
  <c r="FIY43" i="58" l="1"/>
  <c r="FIX43" i="58"/>
  <c r="HCD43" i="16"/>
  <c r="HCO43" i="16"/>
  <c r="HCQ43" i="16" s="1"/>
  <c r="FIZ43" i="58" l="1"/>
  <c r="FJA43" i="58"/>
  <c r="HCS43" i="16"/>
  <c r="HCF43" i="16"/>
  <c r="HCH43" i="16" s="1"/>
  <c r="FJC43" i="58" l="1"/>
  <c r="FJB43" i="58"/>
  <c r="HCJ43" i="16"/>
  <c r="HCU43" i="16"/>
  <c r="FJD43" i="58" l="1"/>
  <c r="FJE43" i="58"/>
  <c r="HCL43" i="16"/>
  <c r="HCW43" i="16"/>
  <c r="HCY43" i="16" s="1"/>
  <c r="FJG43" i="58" l="1"/>
  <c r="FJF43" i="58"/>
  <c r="HDA43" i="16"/>
  <c r="HCN43" i="16"/>
  <c r="HCP43" i="16" s="1"/>
  <c r="FJH43" i="58" l="1"/>
  <c r="FJI43" i="58"/>
  <c r="HCR43" i="16"/>
  <c r="HDC43" i="16"/>
  <c r="FJK43" i="58" l="1"/>
  <c r="FJJ43" i="58"/>
  <c r="HCT43" i="16"/>
  <c r="HDE43" i="16"/>
  <c r="HDG43" i="16" s="1"/>
  <c r="FJL43" i="58" l="1"/>
  <c r="FJM43" i="58"/>
  <c r="FJO43" i="58" s="1"/>
  <c r="HDI43" i="16"/>
  <c r="HCV43" i="16"/>
  <c r="HCX43" i="16" s="1"/>
  <c r="FJQ43" i="58" l="1"/>
  <c r="FJN43" i="58"/>
  <c r="HCZ43" i="16"/>
  <c r="HDK43" i="16"/>
  <c r="FJP43" i="58" l="1"/>
  <c r="FJS43" i="58"/>
  <c r="HDB43" i="16"/>
  <c r="HDM43" i="16"/>
  <c r="HDO43" i="16" s="1"/>
  <c r="FJU43" i="58" l="1"/>
  <c r="FJR43" i="58"/>
  <c r="FJT43" i="58" s="1"/>
  <c r="HDQ43" i="16"/>
  <c r="HDD43" i="16"/>
  <c r="HDF43" i="16" s="1"/>
  <c r="FJV43" i="58" l="1"/>
  <c r="FJW43" i="58"/>
  <c r="HDH43" i="16"/>
  <c r="HDS43" i="16"/>
  <c r="FJY43" i="58" l="1"/>
  <c r="FJX43" i="58"/>
  <c r="HDJ43" i="16"/>
  <c r="HDU43" i="16"/>
  <c r="HDW43" i="16" s="1"/>
  <c r="FJZ43" i="58" l="1"/>
  <c r="FKA43" i="58"/>
  <c r="HDY43" i="16"/>
  <c r="HDL43" i="16"/>
  <c r="HDN43" i="16" s="1"/>
  <c r="FKC43" i="58" l="1"/>
  <c r="FKB43" i="58"/>
  <c r="FKD43" i="58" s="1"/>
  <c r="HDP43" i="16"/>
  <c r="HEA43" i="16"/>
  <c r="FKF43" i="58" l="1"/>
  <c r="FKE43" i="58"/>
  <c r="FKG43" i="58" s="1"/>
  <c r="HDR43" i="16"/>
  <c r="HEC43" i="16"/>
  <c r="HEE43" i="16" s="1"/>
  <c r="FKI43" i="58" l="1"/>
  <c r="FKH43" i="58"/>
  <c r="FKJ43" i="58" s="1"/>
  <c r="HEG43" i="16"/>
  <c r="HDT43" i="16"/>
  <c r="HDV43" i="16" s="1"/>
  <c r="FKL43" i="58" l="1"/>
  <c r="FKK43" i="58"/>
  <c r="FKM43" i="58" s="1"/>
  <c r="HDX43" i="16"/>
  <c r="HEI43" i="16"/>
  <c r="FKO43" i="58" l="1"/>
  <c r="FKN43" i="58"/>
  <c r="HDZ43" i="16"/>
  <c r="HEK43" i="16"/>
  <c r="HEM43" i="16" s="1"/>
  <c r="FKP43" i="58" l="1"/>
  <c r="FKQ43" i="58"/>
  <c r="HEO43" i="16"/>
  <c r="HEB43" i="16"/>
  <c r="FKS43" i="58" l="1"/>
  <c r="FKR43" i="58"/>
  <c r="HEQ43" i="16"/>
  <c r="HED43" i="16"/>
  <c r="HEF43" i="16" s="1"/>
  <c r="FKT43" i="58" l="1"/>
  <c r="FKU43" i="58"/>
  <c r="HEH43" i="16"/>
  <c r="HES43" i="16"/>
  <c r="HEU43" i="16" s="1"/>
  <c r="FKW43" i="58" l="1"/>
  <c r="FKV43" i="58"/>
  <c r="HEW43" i="16"/>
  <c r="HEJ43" i="16"/>
  <c r="FKX43" i="58" l="1"/>
  <c r="FKY43" i="58"/>
  <c r="HEY43" i="16"/>
  <c r="HEL43" i="16"/>
  <c r="HEN43" i="16" s="1"/>
  <c r="FLA43" i="58" l="1"/>
  <c r="FKZ43" i="58"/>
  <c r="HEP43" i="16"/>
  <c r="HFA43" i="16"/>
  <c r="HFC43" i="16" s="1"/>
  <c r="FLB43" i="58" l="1"/>
  <c r="FLC43" i="58"/>
  <c r="HFE43" i="16"/>
  <c r="HER43" i="16"/>
  <c r="FLE43" i="58" l="1"/>
  <c r="FLD43" i="58"/>
  <c r="HFG43" i="16"/>
  <c r="HET43" i="16"/>
  <c r="HEV43" i="16" s="1"/>
  <c r="FLF43" i="58" l="1"/>
  <c r="FLG43" i="58"/>
  <c r="FLI43" i="58" s="1"/>
  <c r="HEX43" i="16"/>
  <c r="HFI43" i="16"/>
  <c r="HFK43" i="16" s="1"/>
  <c r="FLK43" i="58" l="1"/>
  <c r="FLH43" i="58"/>
  <c r="HFM43" i="16"/>
  <c r="HEZ43" i="16"/>
  <c r="FLJ43" i="58" l="1"/>
  <c r="FLM43" i="58"/>
  <c r="FLO43" i="58" s="1"/>
  <c r="HFO43" i="16"/>
  <c r="HFB43" i="16"/>
  <c r="HFD43" i="16" s="1"/>
  <c r="FLQ43" i="58" l="1"/>
  <c r="FLL43" i="58"/>
  <c r="FLN43" i="58" s="1"/>
  <c r="HFF43" i="16"/>
  <c r="HFQ43" i="16"/>
  <c r="HFS43" i="16" s="1"/>
  <c r="FLP43" i="58" l="1"/>
  <c r="FLS43" i="58"/>
  <c r="FLU43" i="58" s="1"/>
  <c r="HFU43" i="16"/>
  <c r="HFH43" i="16"/>
  <c r="FLW43" i="58" l="1"/>
  <c r="FLR43" i="58"/>
  <c r="FLT43" i="58" s="1"/>
  <c r="HFW43" i="16"/>
  <c r="HFJ43" i="16"/>
  <c r="HFL43" i="16" s="1"/>
  <c r="FLV43" i="58" l="1"/>
  <c r="FLY43" i="58"/>
  <c r="FMA43" i="58" s="1"/>
  <c r="HFN43" i="16"/>
  <c r="HFY43" i="16"/>
  <c r="HGA43" i="16" s="1"/>
  <c r="FMC43" i="58" l="1"/>
  <c r="FLX43" i="58"/>
  <c r="FLZ43" i="58" s="1"/>
  <c r="HGC43" i="16"/>
  <c r="HFP43" i="16"/>
  <c r="FMB43" i="58" l="1"/>
  <c r="FME43" i="58"/>
  <c r="HGE43" i="16"/>
  <c r="HFR43" i="16"/>
  <c r="HFT43" i="16" s="1"/>
  <c r="FMG43" i="58" l="1"/>
  <c r="FMD43" i="58"/>
  <c r="HFV43" i="16"/>
  <c r="HGG43" i="16"/>
  <c r="HGI43" i="16" s="1"/>
  <c r="FMF43" i="58" l="1"/>
  <c r="FMI43" i="58"/>
  <c r="FMK43" i="58" s="1"/>
  <c r="HGK43" i="16"/>
  <c r="HFX43" i="16"/>
  <c r="FMM43" i="58" l="1"/>
  <c r="FMH43" i="58"/>
  <c r="FMJ43" i="58" s="1"/>
  <c r="HGM43" i="16"/>
  <c r="HFZ43" i="16"/>
  <c r="HGB43" i="16" s="1"/>
  <c r="FML43" i="58" l="1"/>
  <c r="FMO43" i="58"/>
  <c r="HGD43" i="16"/>
  <c r="HGO43" i="16"/>
  <c r="HGQ43" i="16" s="1"/>
  <c r="FMQ43" i="58" l="1"/>
  <c r="FMN43" i="58"/>
  <c r="HGS43" i="16"/>
  <c r="HGF43" i="16"/>
  <c r="FMP43" i="58" l="1"/>
  <c r="FMS43" i="58"/>
  <c r="HGU43" i="16"/>
  <c r="HGH43" i="16"/>
  <c r="HGJ43" i="16" s="1"/>
  <c r="FMU43" i="58" l="1"/>
  <c r="FMR43" i="58"/>
  <c r="HGL43" i="16"/>
  <c r="HGW43" i="16"/>
  <c r="HGY43" i="16" s="1"/>
  <c r="FMT43" i="58" l="1"/>
  <c r="FMW43" i="58"/>
  <c r="HHA43" i="16"/>
  <c r="HGN43" i="16"/>
  <c r="FMY43" i="58" l="1"/>
  <c r="FMV43" i="58"/>
  <c r="HHC43" i="16"/>
  <c r="HGP43" i="16"/>
  <c r="HGR43" i="16" s="1"/>
  <c r="FMX43" i="58" l="1"/>
  <c r="FNA43" i="58"/>
  <c r="HGT43" i="16"/>
  <c r="HHE43" i="16"/>
  <c r="HHG43" i="16" s="1"/>
  <c r="FNC43" i="58" l="1"/>
  <c r="FMZ43" i="58"/>
  <c r="HHI43" i="16"/>
  <c r="HGV43" i="16"/>
  <c r="FNB43" i="58" l="1"/>
  <c r="FNE43" i="58"/>
  <c r="HHK43" i="16"/>
  <c r="HGX43" i="16"/>
  <c r="HGZ43" i="16" s="1"/>
  <c r="FNG43" i="58" l="1"/>
  <c r="FND43" i="58"/>
  <c r="FNF43" i="58" s="1"/>
  <c r="HHB43" i="16"/>
  <c r="HHM43" i="16"/>
  <c r="HHO43" i="16" s="1"/>
  <c r="FNH43" i="58" l="1"/>
  <c r="FNI43" i="58"/>
  <c r="HHQ43" i="16"/>
  <c r="HHD43" i="16"/>
  <c r="FNK43" i="58" l="1"/>
  <c r="FNJ43" i="58"/>
  <c r="FNL43" i="58" s="1"/>
  <c r="HHS43" i="16"/>
  <c r="HHF43" i="16"/>
  <c r="HHH43" i="16" s="1"/>
  <c r="FNN43" i="58" l="1"/>
  <c r="FNM43" i="58"/>
  <c r="HHJ43" i="16"/>
  <c r="HHU43" i="16"/>
  <c r="HHW43" i="16" s="1"/>
  <c r="FNO43" i="58" l="1"/>
  <c r="FNP43" i="58"/>
  <c r="HHY43" i="16"/>
  <c r="HHL43" i="16"/>
  <c r="HHN43" i="16" s="1"/>
  <c r="FNR43" i="58" l="1"/>
  <c r="FNQ43" i="58"/>
  <c r="FNS43" i="58" s="1"/>
  <c r="HHP43" i="16"/>
  <c r="HIA43" i="16"/>
  <c r="HIC43" i="16" s="1"/>
  <c r="FNU43" i="58" l="1"/>
  <c r="FNT43" i="58"/>
  <c r="HIE43" i="16"/>
  <c r="HHR43" i="16"/>
  <c r="FNV43" i="58" l="1"/>
  <c r="FNW43" i="58"/>
  <c r="HIG43" i="16"/>
  <c r="HHT43" i="16"/>
  <c r="HHV43" i="16" s="1"/>
  <c r="FNY43" i="58" l="1"/>
  <c r="FNX43" i="58"/>
  <c r="FNZ43" i="58" s="1"/>
  <c r="HHX43" i="16"/>
  <c r="HII43" i="16"/>
  <c r="HIK43" i="16" s="1"/>
  <c r="FOB43" i="58" l="1"/>
  <c r="FOD43" i="58" s="1"/>
  <c r="FOA43" i="58"/>
  <c r="FOC43" i="58" s="1"/>
  <c r="HIM43" i="16"/>
  <c r="HHZ43" i="16"/>
  <c r="FOE43" i="58" l="1"/>
  <c r="FOF43" i="58"/>
  <c r="HIO43" i="16"/>
  <c r="HIB43" i="16"/>
  <c r="HID43" i="16" s="1"/>
  <c r="FOH43" i="58" l="1"/>
  <c r="FOG43" i="58"/>
  <c r="HIF43" i="16"/>
  <c r="HIQ43" i="16"/>
  <c r="HIS43" i="16" s="1"/>
  <c r="FOI43" i="58" l="1"/>
  <c r="FOJ43" i="58"/>
  <c r="HIU43" i="16"/>
  <c r="HIH43" i="16"/>
  <c r="FOL43" i="58" l="1"/>
  <c r="FOK43" i="58"/>
  <c r="HIW43" i="16"/>
  <c r="HIJ43" i="16"/>
  <c r="HIL43" i="16" s="1"/>
  <c r="FOM43" i="58" l="1"/>
  <c r="FON43" i="58"/>
  <c r="HIN43" i="16"/>
  <c r="HIY43" i="16"/>
  <c r="HJA43" i="16" s="1"/>
  <c r="FOP43" i="58" l="1"/>
  <c r="FOO43" i="58"/>
  <c r="HJC43" i="16"/>
  <c r="HIP43" i="16"/>
  <c r="FOQ43" i="58" l="1"/>
  <c r="FOR43" i="58"/>
  <c r="HJE43" i="16"/>
  <c r="HIR43" i="16"/>
  <c r="HIT43" i="16" s="1"/>
  <c r="FOT43" i="58" l="1"/>
  <c r="FOS43" i="58"/>
  <c r="HIV43" i="16"/>
  <c r="HJG43" i="16"/>
  <c r="HJI43" i="16" s="1"/>
  <c r="FOU43" i="58" l="1"/>
  <c r="FOV43" i="58"/>
  <c r="HJK43" i="16"/>
  <c r="HIX43" i="16"/>
  <c r="FOX43" i="58" l="1"/>
  <c r="FOW43" i="58"/>
  <c r="HJM43" i="16"/>
  <c r="HIZ43" i="16"/>
  <c r="HJB43" i="16" s="1"/>
  <c r="FOY43" i="58" l="1"/>
  <c r="FOZ43" i="58"/>
  <c r="HJD43" i="16"/>
  <c r="HJO43" i="16"/>
  <c r="HJQ43" i="16" s="1"/>
  <c r="FPB43" i="58" l="1"/>
  <c r="FPA43" i="58"/>
  <c r="HJS43" i="16"/>
  <c r="HJF43" i="16"/>
  <c r="FPC43" i="58" l="1"/>
  <c r="FPD43" i="58"/>
  <c r="HJU43" i="16"/>
  <c r="HJH43" i="16"/>
  <c r="HJJ43" i="16" s="1"/>
  <c r="FPF43" i="58" l="1"/>
  <c r="FPE43" i="58"/>
  <c r="HJL43" i="16"/>
  <c r="HJW43" i="16"/>
  <c r="HJY43" i="16" s="1"/>
  <c r="FPG43" i="58" l="1"/>
  <c r="FPH43" i="58"/>
  <c r="HKA43" i="16"/>
  <c r="HJN43" i="16"/>
  <c r="FPJ43" i="58" l="1"/>
  <c r="FPI43" i="58"/>
  <c r="HKC43" i="16"/>
  <c r="HJP43" i="16"/>
  <c r="HJR43" i="16" s="1"/>
  <c r="FPK43" i="58" l="1"/>
  <c r="FPL43" i="58"/>
  <c r="HJT43" i="16"/>
  <c r="HKE43" i="16"/>
  <c r="FPN43" i="58" l="1"/>
  <c r="FPM43" i="58"/>
  <c r="HJV43" i="16"/>
  <c r="HKG43" i="16"/>
  <c r="HKI43" i="16" s="1"/>
  <c r="FPO43" i="58" l="1"/>
  <c r="FPP43" i="58"/>
  <c r="HKK43" i="16"/>
  <c r="HJX43" i="16"/>
  <c r="FPR43" i="58" l="1"/>
  <c r="FPQ43" i="58"/>
  <c r="HKM43" i="16"/>
  <c r="HJZ43" i="16"/>
  <c r="HKB43" i="16" s="1"/>
  <c r="FPS43" i="58" l="1"/>
  <c r="FPT43" i="58"/>
  <c r="HKD43" i="16"/>
  <c r="HKO43" i="16"/>
  <c r="HKQ43" i="16" s="1"/>
  <c r="FPV43" i="58" l="1"/>
  <c r="FPU43" i="58"/>
  <c r="HKS43" i="16"/>
  <c r="HKF43" i="16"/>
  <c r="FPW43" i="58" l="1"/>
  <c r="FPX43" i="58"/>
  <c r="HKU43" i="16"/>
  <c r="HKH43" i="16"/>
  <c r="HKJ43" i="16" s="1"/>
  <c r="FPZ43" i="58" l="1"/>
  <c r="FPY43" i="58"/>
  <c r="HKL43" i="16"/>
  <c r="HKW43" i="16"/>
  <c r="HKY43" i="16" s="1"/>
  <c r="FQA43" i="58" l="1"/>
  <c r="FQB43" i="58"/>
  <c r="HLA43" i="16"/>
  <c r="HKN43" i="16"/>
  <c r="FQD43" i="58" l="1"/>
  <c r="FQC43" i="58"/>
  <c r="HLC43" i="16"/>
  <c r="HKP43" i="16"/>
  <c r="HKR43" i="16" s="1"/>
  <c r="FQE43" i="58" l="1"/>
  <c r="FQF43" i="58"/>
  <c r="HKT43" i="16"/>
  <c r="HLE43" i="16"/>
  <c r="HLG43" i="16" s="1"/>
  <c r="FQH43" i="58" l="1"/>
  <c r="FQG43" i="58"/>
  <c r="HLI43" i="16"/>
  <c r="HKV43" i="16"/>
  <c r="FQI43" i="58" l="1"/>
  <c r="FQJ43" i="58"/>
  <c r="HLK43" i="16"/>
  <c r="HKX43" i="16"/>
  <c r="HKZ43" i="16" s="1"/>
  <c r="FQL43" i="58" l="1"/>
  <c r="FQK43" i="58"/>
  <c r="HLB43" i="16"/>
  <c r="HLM43" i="16"/>
  <c r="HLO43" i="16" s="1"/>
  <c r="FQM43" i="58" l="1"/>
  <c r="FQN43" i="58"/>
  <c r="HLQ43" i="16"/>
  <c r="HLD43" i="16"/>
  <c r="FQP43" i="58" l="1"/>
  <c r="FQO43" i="58"/>
  <c r="HLS43" i="16"/>
  <c r="HLF43" i="16"/>
  <c r="HLH43" i="16" s="1"/>
  <c r="FQQ43" i="58" l="1"/>
  <c r="FQR43" i="58"/>
  <c r="HLJ43" i="16"/>
  <c r="HLU43" i="16"/>
  <c r="FQT43" i="58" l="1"/>
  <c r="FQS43" i="58"/>
  <c r="HLL43" i="16"/>
  <c r="HLW43" i="16"/>
  <c r="HLY43" i="16" s="1"/>
  <c r="FQU43" i="58" l="1"/>
  <c r="FQV43" i="58"/>
  <c r="HMA43" i="16"/>
  <c r="HLN43" i="16"/>
  <c r="HLP43" i="16" s="1"/>
  <c r="FQX43" i="58" l="1"/>
  <c r="FQW43" i="58"/>
  <c r="HLR43" i="16"/>
  <c r="HMC43" i="16"/>
  <c r="FQY43" i="58" l="1"/>
  <c r="FQZ43" i="58"/>
  <c r="HLT43" i="16"/>
  <c r="HME43" i="16"/>
  <c r="HMG43" i="16" s="1"/>
  <c r="FRB43" i="58" l="1"/>
  <c r="FRA43" i="58"/>
  <c r="HMI43" i="16"/>
  <c r="HLV43" i="16"/>
  <c r="HLX43" i="16" s="1"/>
  <c r="FRC43" i="58" l="1"/>
  <c r="FRD43" i="58"/>
  <c r="HLZ43" i="16"/>
  <c r="HMK43" i="16"/>
  <c r="FRF43" i="58" l="1"/>
  <c r="FRE43" i="58"/>
  <c r="HMB43" i="16"/>
  <c r="HMM43" i="16"/>
  <c r="HMO43" i="16" s="1"/>
  <c r="FRG43" i="58" l="1"/>
  <c r="FRH43" i="58"/>
  <c r="HMQ43" i="16"/>
  <c r="HMD43" i="16"/>
  <c r="HMF43" i="16" s="1"/>
  <c r="FRJ43" i="58" l="1"/>
  <c r="FRI43" i="58"/>
  <c r="HMH43" i="16"/>
  <c r="HMS43" i="16"/>
  <c r="FRK43" i="58" l="1"/>
  <c r="FRL43" i="58"/>
  <c r="HMJ43" i="16"/>
  <c r="HMU43" i="16"/>
  <c r="HMW43" i="16" s="1"/>
  <c r="FRN43" i="58" l="1"/>
  <c r="FRM43" i="58"/>
  <c r="HMY43" i="16"/>
  <c r="HML43" i="16"/>
  <c r="HMN43" i="16" s="1"/>
  <c r="FRO43" i="58" l="1"/>
  <c r="FRP43" i="58"/>
  <c r="HMP43" i="16"/>
  <c r="HNA43" i="16"/>
  <c r="FRR43" i="58" l="1"/>
  <c r="FRQ43" i="58"/>
  <c r="HMR43" i="16"/>
  <c r="HNC43" i="16"/>
  <c r="HNE43" i="16" s="1"/>
  <c r="FRS43" i="58" l="1"/>
  <c r="FRT43" i="58"/>
  <c r="HNG43" i="16"/>
  <c r="HMT43" i="16"/>
  <c r="HMV43" i="16" s="1"/>
  <c r="FRV43" i="58" l="1"/>
  <c r="FRU43" i="58"/>
  <c r="HMX43" i="16"/>
  <c r="HNI43" i="16"/>
  <c r="FRW43" i="58" l="1"/>
  <c r="FRX43" i="58"/>
  <c r="HMZ43" i="16"/>
  <c r="HNK43" i="16"/>
  <c r="HNM43" i="16" s="1"/>
  <c r="FRZ43" i="58" l="1"/>
  <c r="FRY43" i="58"/>
  <c r="HNO43" i="16"/>
  <c r="HNB43" i="16"/>
  <c r="HND43" i="16" s="1"/>
  <c r="FSA43" i="58" l="1"/>
  <c r="FSB43" i="58"/>
  <c r="HNF43" i="16"/>
  <c r="HNQ43" i="16"/>
  <c r="FSD43" i="58" l="1"/>
  <c r="FSC43" i="58"/>
  <c r="HNH43" i="16"/>
  <c r="HNS43" i="16"/>
  <c r="HNU43" i="16" s="1"/>
  <c r="FSE43" i="58" l="1"/>
  <c r="FSG43" i="58" s="1"/>
  <c r="FSF43" i="58"/>
  <c r="HNW43" i="16"/>
  <c r="HNJ43" i="16"/>
  <c r="HNL43" i="16" s="1"/>
  <c r="FSI43" i="58" l="1"/>
  <c r="FSH43" i="58"/>
  <c r="FSJ43" i="58" s="1"/>
  <c r="HNN43" i="16"/>
  <c r="HNY43" i="16"/>
  <c r="FSL43" i="58" l="1"/>
  <c r="FSN43" i="58" s="1"/>
  <c r="FSK43" i="58"/>
  <c r="HNP43" i="16"/>
  <c r="HOA43" i="16"/>
  <c r="HOC43" i="16" s="1"/>
  <c r="FSM43" i="58" l="1"/>
  <c r="FSP43" i="58"/>
  <c r="FSR43" i="58" s="1"/>
  <c r="HOE43" i="16"/>
  <c r="HNR43" i="16"/>
  <c r="HNT43" i="16" s="1"/>
  <c r="FST43" i="58" l="1"/>
  <c r="FSV43" i="58" s="1"/>
  <c r="FSO43" i="58"/>
  <c r="HNV43" i="16"/>
  <c r="HOG43" i="16"/>
  <c r="FSQ43" i="58" l="1"/>
  <c r="FSX43" i="58"/>
  <c r="HNX43" i="16"/>
  <c r="HOI43" i="16"/>
  <c r="HOK43" i="16" s="1"/>
  <c r="FSZ43" i="58" l="1"/>
  <c r="FSS43" i="58"/>
  <c r="HOM43" i="16"/>
  <c r="HNZ43" i="16"/>
  <c r="HOB43" i="16" s="1"/>
  <c r="FSU43" i="58" l="1"/>
  <c r="FTB43" i="58"/>
  <c r="HOD43" i="16"/>
  <c r="HOO43" i="16"/>
  <c r="FTD43" i="58" l="1"/>
  <c r="FSW43" i="58"/>
  <c r="HOF43" i="16"/>
  <c r="HOQ43" i="16"/>
  <c r="HOS43" i="16" s="1"/>
  <c r="FSY43" i="58" l="1"/>
  <c r="FTF43" i="58"/>
  <c r="HOU43" i="16"/>
  <c r="HOH43" i="16"/>
  <c r="HOJ43" i="16" s="1"/>
  <c r="FTH43" i="58" l="1"/>
  <c r="FTA43" i="58"/>
  <c r="HOL43" i="16"/>
  <c r="HOW43" i="16"/>
  <c r="FTC43" i="58" l="1"/>
  <c r="FTJ43" i="58"/>
  <c r="HON43" i="16"/>
  <c r="HOY43" i="16"/>
  <c r="HPA43" i="16" s="1"/>
  <c r="FTL43" i="58" l="1"/>
  <c r="FTE43" i="58"/>
  <c r="HPC43" i="16"/>
  <c r="HOP43" i="16"/>
  <c r="HOR43" i="16" s="1"/>
  <c r="FTG43" i="58" l="1"/>
  <c r="FTN43" i="58"/>
  <c r="HOT43" i="16"/>
  <c r="HPE43" i="16"/>
  <c r="FTP43" i="58" l="1"/>
  <c r="FTI43" i="58"/>
  <c r="HOV43" i="16"/>
  <c r="HPG43" i="16"/>
  <c r="HPI43" i="16" s="1"/>
  <c r="FTK43" i="58" l="1"/>
  <c r="FTR43" i="58"/>
  <c r="HPK43" i="16"/>
  <c r="HOX43" i="16"/>
  <c r="HOZ43" i="16" s="1"/>
  <c r="FTT43" i="58" l="1"/>
  <c r="FTM43" i="58"/>
  <c r="HPB43" i="16"/>
  <c r="HPM43" i="16"/>
  <c r="FTO43" i="58" l="1"/>
  <c r="FTV43" i="58"/>
  <c r="HPD43" i="16"/>
  <c r="HPO43" i="16"/>
  <c r="HPQ43" i="16" s="1"/>
  <c r="FTX43" i="58" l="1"/>
  <c r="FTQ43" i="58"/>
  <c r="HPS43" i="16"/>
  <c r="HPF43" i="16"/>
  <c r="HPH43" i="16" s="1"/>
  <c r="FTS43" i="58" l="1"/>
  <c r="FTZ43" i="58"/>
  <c r="HPJ43" i="16"/>
  <c r="HPU43" i="16"/>
  <c r="FUB43" i="58" l="1"/>
  <c r="FTU43" i="58"/>
  <c r="HPL43" i="16"/>
  <c r="HPW43" i="16"/>
  <c r="HPY43" i="16" s="1"/>
  <c r="FTW43" i="58" l="1"/>
  <c r="FUD43" i="58"/>
  <c r="FUF43" i="58" s="1"/>
  <c r="HQA43" i="16"/>
  <c r="HPN43" i="16"/>
  <c r="HPP43" i="16" s="1"/>
  <c r="FUH43" i="58" l="1"/>
  <c r="FTY43" i="58"/>
  <c r="HPR43" i="16"/>
  <c r="HQC43" i="16"/>
  <c r="FUA43" i="58" l="1"/>
  <c r="FUJ43" i="58"/>
  <c r="FUL43" i="58" s="1"/>
  <c r="HPT43" i="16"/>
  <c r="HQE43" i="16"/>
  <c r="HQG43" i="16" s="1"/>
  <c r="FUN43" i="58" l="1"/>
  <c r="FUC43" i="58"/>
  <c r="HQI43" i="16"/>
  <c r="HPV43" i="16"/>
  <c r="HPX43" i="16" s="1"/>
  <c r="FUE43" i="58" l="1"/>
  <c r="FUP43" i="58"/>
  <c r="FUR43" i="58" s="1"/>
  <c r="HPZ43" i="16"/>
  <c r="HQK43" i="16"/>
  <c r="FUT43" i="58" l="1"/>
  <c r="FUG43" i="58"/>
  <c r="HQB43" i="16"/>
  <c r="HQM43" i="16"/>
  <c r="HQO43" i="16" s="1"/>
  <c r="FUI43" i="58" l="1"/>
  <c r="FUV43" i="58"/>
  <c r="FUX43" i="58" s="1"/>
  <c r="HQQ43" i="16"/>
  <c r="HQD43" i="16"/>
  <c r="HQF43" i="16" s="1"/>
  <c r="FUZ43" i="58" l="1"/>
  <c r="FUK43" i="58"/>
  <c r="FUM43" i="58" s="1"/>
  <c r="HQH43" i="16"/>
  <c r="HQS43" i="16"/>
  <c r="HQU43" i="16" s="1"/>
  <c r="FUO43" i="58" l="1"/>
  <c r="FVB43" i="58"/>
  <c r="FVD43" i="58" s="1"/>
  <c r="HQW43" i="16"/>
  <c r="HQY43" i="16" s="1"/>
  <c r="HQJ43" i="16"/>
  <c r="HQL43" i="16" s="1"/>
  <c r="FVF43" i="58" l="1"/>
  <c r="FUQ43" i="58"/>
  <c r="HQN43" i="16"/>
  <c r="HQP43" i="16" s="1"/>
  <c r="HRA43" i="16"/>
  <c r="HRC43" i="16" s="1"/>
  <c r="FUS43" i="58" l="1"/>
  <c r="FVH43" i="58"/>
  <c r="HRE43" i="16"/>
  <c r="HQR43" i="16"/>
  <c r="HQT43" i="16" s="1"/>
  <c r="FUU43" i="58" l="1"/>
  <c r="FVJ43" i="58"/>
  <c r="HQV43" i="16"/>
  <c r="HRG43" i="16"/>
  <c r="FUW43" i="58" l="1"/>
  <c r="FVL43" i="58"/>
  <c r="HQX43" i="16"/>
  <c r="HRI43" i="16"/>
  <c r="HRK43" i="16" s="1"/>
  <c r="FUY43" i="58" l="1"/>
  <c r="FVN43" i="58"/>
  <c r="HRM43" i="16"/>
  <c r="HQZ43" i="16"/>
  <c r="HRB43" i="16" s="1"/>
  <c r="FVA43" i="58" l="1"/>
  <c r="FVP43" i="58"/>
  <c r="HRD43" i="16"/>
  <c r="HRO43" i="16"/>
  <c r="FVC43" i="58" l="1"/>
  <c r="FVR43" i="58"/>
  <c r="HRF43" i="16"/>
  <c r="HRQ43" i="16"/>
  <c r="HRS43" i="16" s="1"/>
  <c r="FVE43" i="58" l="1"/>
  <c r="FVT43" i="58"/>
  <c r="HRU43" i="16"/>
  <c r="HRH43" i="16"/>
  <c r="HRJ43" i="16" s="1"/>
  <c r="FVG43" i="58" l="1"/>
  <c r="FVV43" i="58"/>
  <c r="HRL43" i="16"/>
  <c r="HRN43" i="16" s="1"/>
  <c r="HRW43" i="16"/>
  <c r="FVX43" i="58" l="1"/>
  <c r="FVI43" i="58"/>
  <c r="HRP43" i="16"/>
  <c r="HRY43" i="16"/>
  <c r="FVK43" i="58" l="1"/>
  <c r="FVZ43" i="58"/>
  <c r="HRR43" i="16"/>
  <c r="HSA43" i="16"/>
  <c r="HSC43" i="16" s="1"/>
  <c r="FWB43" i="58" l="1"/>
  <c r="FVM43" i="58"/>
  <c r="HSE43" i="16"/>
  <c r="HRT43" i="16"/>
  <c r="HRV43" i="16" s="1"/>
  <c r="FVO43" i="58" l="1"/>
  <c r="FWD43" i="58"/>
  <c r="HRX43" i="16"/>
  <c r="HSG43" i="16"/>
  <c r="FWF43" i="58" l="1"/>
  <c r="FVQ43" i="58"/>
  <c r="HRZ43" i="16"/>
  <c r="HSI43" i="16"/>
  <c r="HSK43" i="16" s="1"/>
  <c r="FVS43" i="58" l="1"/>
  <c r="FWH43" i="58"/>
  <c r="FWJ43" i="58" s="1"/>
  <c r="HSM43" i="16"/>
  <c r="HSB43" i="16"/>
  <c r="HSD43" i="16" s="1"/>
  <c r="FWL43" i="58" l="1"/>
  <c r="FWN43" i="58" s="1"/>
  <c r="FVU43" i="58"/>
  <c r="HSF43" i="16"/>
  <c r="HSH43" i="16" s="1"/>
  <c r="HSO43" i="16"/>
  <c r="HSQ43" i="16" s="1"/>
  <c r="FVW43" i="58" l="1"/>
  <c r="FVY43" i="58" s="1"/>
  <c r="FWP43" i="58"/>
  <c r="FWR43" i="58" s="1"/>
  <c r="HSS43" i="16"/>
  <c r="HSJ43" i="16"/>
  <c r="HSL43" i="16" s="1"/>
  <c r="FWT43" i="58" l="1"/>
  <c r="FWA43" i="58"/>
  <c r="FWC43" i="58" s="1"/>
  <c r="HSN43" i="16"/>
  <c r="HSU43" i="16"/>
  <c r="HSW43" i="16" s="1"/>
  <c r="FWE43" i="58" l="1"/>
  <c r="FWV43" i="58"/>
  <c r="HSY43" i="16"/>
  <c r="HSP43" i="16"/>
  <c r="FWX43" i="58" l="1"/>
  <c r="FWG43" i="58"/>
  <c r="HTA43" i="16"/>
  <c r="HSR43" i="16"/>
  <c r="HST43" i="16" s="1"/>
  <c r="FWI43" i="58" l="1"/>
  <c r="FWZ43" i="58"/>
  <c r="HSV43" i="16"/>
  <c r="HTC43" i="16"/>
  <c r="HTE43" i="16" s="1"/>
  <c r="FXB43" i="58" l="1"/>
  <c r="FWK43" i="58"/>
  <c r="HTG43" i="16"/>
  <c r="HSX43" i="16"/>
  <c r="FWM43" i="58" l="1"/>
  <c r="FXD43" i="58"/>
  <c r="HTI43" i="16"/>
  <c r="HSZ43" i="16"/>
  <c r="HTB43" i="16" s="1"/>
  <c r="FXF43" i="58" l="1"/>
  <c r="FWO43" i="58"/>
  <c r="HTK43" i="16"/>
  <c r="HTM43" i="16" s="1"/>
  <c r="HTD43" i="16"/>
  <c r="FWQ43" i="58" l="1"/>
  <c r="FXH43" i="58"/>
  <c r="HTF43" i="16"/>
  <c r="HTO43" i="16"/>
  <c r="FXJ43" i="58" l="1"/>
  <c r="FWS43" i="58"/>
  <c r="HTQ43" i="16"/>
  <c r="HTH43" i="16"/>
  <c r="HTJ43" i="16" s="1"/>
  <c r="FWU43" i="58" l="1"/>
  <c r="FXL43" i="58"/>
  <c r="HTL43" i="16"/>
  <c r="HTS43" i="16"/>
  <c r="FXN43" i="58" l="1"/>
  <c r="FWW43" i="58"/>
  <c r="HTN43" i="16"/>
  <c r="HTU43" i="16"/>
  <c r="HTW43" i="16" s="1"/>
  <c r="FWY43" i="58" l="1"/>
  <c r="FXP43" i="58"/>
  <c r="HTY43" i="16"/>
  <c r="HTP43" i="16"/>
  <c r="HTR43" i="16" s="1"/>
  <c r="FXR43" i="58" l="1"/>
  <c r="FXA43" i="58"/>
  <c r="HTT43" i="16"/>
  <c r="HUA43" i="16"/>
  <c r="FXC43" i="58" l="1"/>
  <c r="FXT43" i="58"/>
  <c r="HTV43" i="16"/>
  <c r="HUC43" i="16"/>
  <c r="HUE43" i="16" s="1"/>
  <c r="FXV43" i="58" l="1"/>
  <c r="FXE43" i="58"/>
  <c r="HUG43" i="16"/>
  <c r="HTX43" i="16"/>
  <c r="HTZ43" i="16" s="1"/>
  <c r="FXG43" i="58" l="1"/>
  <c r="FXX43" i="58"/>
  <c r="HUB43" i="16"/>
  <c r="HUI43" i="16"/>
  <c r="FXZ43" i="58" l="1"/>
  <c r="FXI43" i="58"/>
  <c r="HUD43" i="16"/>
  <c r="HUK43" i="16"/>
  <c r="HUM43" i="16" s="1"/>
  <c r="FXK43" i="58" l="1"/>
  <c r="FYB43" i="58"/>
  <c r="HUO43" i="16"/>
  <c r="HUF43" i="16"/>
  <c r="HUH43" i="16" s="1"/>
  <c r="FYD43" i="58" l="1"/>
  <c r="FXM43" i="58"/>
  <c r="HUJ43" i="16"/>
  <c r="HUQ43" i="16"/>
  <c r="FXO43" i="58" l="1"/>
  <c r="FYF43" i="58"/>
  <c r="HUL43" i="16"/>
  <c r="HUS43" i="16"/>
  <c r="HUU43" i="16" s="1"/>
  <c r="FYH43" i="58" l="1"/>
  <c r="FXQ43" i="58"/>
  <c r="HUW43" i="16"/>
  <c r="HUN43" i="16"/>
  <c r="HUP43" i="16" s="1"/>
  <c r="FXS43" i="58" l="1"/>
  <c r="FYJ43" i="58"/>
  <c r="HUR43" i="16"/>
  <c r="HUY43" i="16"/>
  <c r="FYL43" i="58" l="1"/>
  <c r="FXU43" i="58"/>
  <c r="HUT43" i="16"/>
  <c r="HVA43" i="16"/>
  <c r="HVC43" i="16" s="1"/>
  <c r="FXW43" i="58" l="1"/>
  <c r="FYN43" i="58"/>
  <c r="HVE43" i="16"/>
  <c r="HUV43" i="16"/>
  <c r="HUX43" i="16" s="1"/>
  <c r="FYP43" i="58" l="1"/>
  <c r="FXY43" i="58"/>
  <c r="HUZ43" i="16"/>
  <c r="HVG43" i="16"/>
  <c r="FYA43" i="58" l="1"/>
  <c r="FYR43" i="58"/>
  <c r="HVB43" i="16"/>
  <c r="HVI43" i="16"/>
  <c r="HVK43" i="16" s="1"/>
  <c r="FYT43" i="58" l="1"/>
  <c r="FYC43" i="58"/>
  <c r="HVM43" i="16"/>
  <c r="HVD43" i="16"/>
  <c r="HVF43" i="16" s="1"/>
  <c r="FYE43" i="58" l="1"/>
  <c r="FYV43" i="58"/>
  <c r="HVH43" i="16"/>
  <c r="HVO43" i="16"/>
  <c r="FYX43" i="58" l="1"/>
  <c r="FYG43" i="58"/>
  <c r="HVJ43" i="16"/>
  <c r="HVQ43" i="16"/>
  <c r="HVS43" i="16" s="1"/>
  <c r="FYI43" i="58" l="1"/>
  <c r="FYZ43" i="58"/>
  <c r="HVU43" i="16"/>
  <c r="HVL43" i="16"/>
  <c r="HVN43" i="16" s="1"/>
  <c r="FZB43" i="58" l="1"/>
  <c r="FYK43" i="58"/>
  <c r="HVP43" i="16"/>
  <c r="HVW43" i="16"/>
  <c r="FYM43" i="58" l="1"/>
  <c r="FZD43" i="58"/>
  <c r="HVR43" i="16"/>
  <c r="HVY43" i="16"/>
  <c r="HWA43" i="16" s="1"/>
  <c r="FZF43" i="58" l="1"/>
  <c r="FYO43" i="58"/>
  <c r="HWC43" i="16"/>
  <c r="HVT43" i="16"/>
  <c r="HVV43" i="16" s="1"/>
  <c r="FYQ43" i="58" l="1"/>
  <c r="FZH43" i="58"/>
  <c r="HVX43" i="16"/>
  <c r="HWE43" i="16"/>
  <c r="FZJ43" i="58" l="1"/>
  <c r="FYS43" i="58"/>
  <c r="HVZ43" i="16"/>
  <c r="HWG43" i="16"/>
  <c r="HWI43" i="16" s="1"/>
  <c r="FYU43" i="58" l="1"/>
  <c r="FZL43" i="58"/>
  <c r="HWK43" i="16"/>
  <c r="HWB43" i="16"/>
  <c r="HWD43" i="16" s="1"/>
  <c r="FZN43" i="58" l="1"/>
  <c r="FYW43" i="58"/>
  <c r="HWF43" i="16"/>
  <c r="HWM43" i="16"/>
  <c r="FYY43" i="58" l="1"/>
  <c r="FZP43" i="58"/>
  <c r="HWH43" i="16"/>
  <c r="HWO43" i="16"/>
  <c r="HWQ43" i="16" s="1"/>
  <c r="FZR43" i="58" l="1"/>
  <c r="FZA43" i="58"/>
  <c r="HWS43" i="16"/>
  <c r="HWJ43" i="16"/>
  <c r="HWL43" i="16" s="1"/>
  <c r="FZC43" i="58" l="1"/>
  <c r="FZT43" i="58"/>
  <c r="HWN43" i="16"/>
  <c r="HWU43" i="16"/>
  <c r="HWW43" i="16" s="1"/>
  <c r="FZV43" i="58" l="1"/>
  <c r="FZE43" i="58"/>
  <c r="HWY43" i="16"/>
  <c r="HWP43" i="16"/>
  <c r="FZG43" i="58" l="1"/>
  <c r="FZX43" i="58"/>
  <c r="HXA43" i="16"/>
  <c r="HWR43" i="16"/>
  <c r="HWT43" i="16" s="1"/>
  <c r="FZZ43" i="58" l="1"/>
  <c r="FZI43" i="58"/>
  <c r="HWV43" i="16"/>
  <c r="HXC43" i="16"/>
  <c r="HXE43" i="16" s="1"/>
  <c r="FZK43" i="58" l="1"/>
  <c r="GAB43" i="58"/>
  <c r="HXG43" i="16"/>
  <c r="HWX43" i="16"/>
  <c r="GAD43" i="58" l="1"/>
  <c r="FZM43" i="58"/>
  <c r="HXI43" i="16"/>
  <c r="HWZ43" i="16"/>
  <c r="HXB43" i="16" s="1"/>
  <c r="FZO43" i="58" l="1"/>
  <c r="GAF43" i="58"/>
  <c r="HXD43" i="16"/>
  <c r="HXK43" i="16"/>
  <c r="HXM43" i="16" s="1"/>
  <c r="GAH43" i="58" l="1"/>
  <c r="FZQ43" i="58"/>
  <c r="HXO43" i="16"/>
  <c r="HXQ43" i="16" s="1"/>
  <c r="HXF43" i="16"/>
  <c r="FZS43" i="58" l="1"/>
  <c r="GAJ43" i="58"/>
  <c r="HXS43" i="16"/>
  <c r="HXU43" i="16" s="1"/>
  <c r="HXH43" i="16"/>
  <c r="GAL43" i="58" l="1"/>
  <c r="FZU43" i="58"/>
  <c r="HXW43" i="16"/>
  <c r="HXJ43" i="16"/>
  <c r="HXL43" i="16" s="1"/>
  <c r="FZW43" i="58" l="1"/>
  <c r="GAN43" i="58"/>
  <c r="HXN43" i="16"/>
  <c r="HXY43" i="16"/>
  <c r="HYA43" i="16" s="1"/>
  <c r="GAP43" i="58" l="1"/>
  <c r="FZY43" i="58"/>
  <c r="HYC43" i="16"/>
  <c r="HYE43" i="16" s="1"/>
  <c r="HXP43" i="16"/>
  <c r="HXR43" i="16" s="1"/>
  <c r="GAA43" i="58" l="1"/>
  <c r="GAR43" i="58"/>
  <c r="HYG43" i="16"/>
  <c r="HYI43" i="16" s="1"/>
  <c r="HXT43" i="16"/>
  <c r="GAT43" i="58" l="1"/>
  <c r="GAC43" i="58"/>
  <c r="HYK43" i="16"/>
  <c r="HXV43" i="16"/>
  <c r="HXX43" i="16" s="1"/>
  <c r="GAE43" i="58" l="1"/>
  <c r="GAV43" i="58"/>
  <c r="HXZ43" i="16"/>
  <c r="HYM43" i="16"/>
  <c r="HYO43" i="16" s="1"/>
  <c r="GAX43" i="58" l="1"/>
  <c r="GAG43" i="58"/>
  <c r="HYQ43" i="16"/>
  <c r="HYB43" i="16"/>
  <c r="GAI43" i="58" l="1"/>
  <c r="GAZ43" i="58"/>
  <c r="HYS43" i="16"/>
  <c r="HYD43" i="16"/>
  <c r="HYF43" i="16" s="1"/>
  <c r="GBB43" i="58" l="1"/>
  <c r="GAK43" i="58"/>
  <c r="HYH43" i="16"/>
  <c r="HYU43" i="16"/>
  <c r="HYW43" i="16" s="1"/>
  <c r="GAM43" i="58" l="1"/>
  <c r="GBD43" i="58"/>
  <c r="HYY43" i="16"/>
  <c r="HYJ43" i="16"/>
  <c r="GBF43" i="58" l="1"/>
  <c r="GAO43" i="58"/>
  <c r="HZA43" i="16"/>
  <c r="HYL43" i="16"/>
  <c r="HYN43" i="16" s="1"/>
  <c r="GAQ43" i="58" l="1"/>
  <c r="GBH43" i="58"/>
  <c r="HYP43" i="16"/>
  <c r="HZC43" i="16"/>
  <c r="HZE43" i="16" s="1"/>
  <c r="GBJ43" i="58" l="1"/>
  <c r="GAS43" i="58"/>
  <c r="HZG43" i="16"/>
  <c r="HZI43" i="16" s="1"/>
  <c r="HYR43" i="16"/>
  <c r="GAU43" i="58" l="1"/>
  <c r="GBL43" i="58"/>
  <c r="HZK43" i="16"/>
  <c r="HZM43" i="16" s="1"/>
  <c r="HYT43" i="16"/>
  <c r="HYV43" i="16" s="1"/>
  <c r="GBN43" i="58" l="1"/>
  <c r="GAW43" i="58"/>
  <c r="HYX43" i="16"/>
  <c r="HZO43" i="16"/>
  <c r="HZQ43" i="16" s="1"/>
  <c r="GAY43" i="58" l="1"/>
  <c r="GBP43" i="58"/>
  <c r="HZS43" i="16"/>
  <c r="HYZ43" i="16"/>
  <c r="GBR43" i="58" l="1"/>
  <c r="GBA43" i="58"/>
  <c r="HZU43" i="16"/>
  <c r="HZB43" i="16"/>
  <c r="HZD43" i="16" s="1"/>
  <c r="GBC43" i="58" l="1"/>
  <c r="GBT43" i="58"/>
  <c r="HZF43" i="16"/>
  <c r="HZW43" i="16"/>
  <c r="HZY43" i="16" s="1"/>
  <c r="GBV43" i="58" l="1"/>
  <c r="GBE43" i="58"/>
  <c r="IAA43" i="16"/>
  <c r="HZH43" i="16"/>
  <c r="GBG43" i="58" l="1"/>
  <c r="GBX43" i="58"/>
  <c r="IAC43" i="16"/>
  <c r="HZJ43" i="16"/>
  <c r="HZL43" i="16" s="1"/>
  <c r="GBZ43" i="58" l="1"/>
  <c r="GBI43" i="58"/>
  <c r="HZN43" i="16"/>
  <c r="IAE43" i="16"/>
  <c r="IAG43" i="16" s="1"/>
  <c r="GBK43" i="58" l="1"/>
  <c r="GCB43" i="58"/>
  <c r="IAI43" i="16"/>
  <c r="HZP43" i="16"/>
  <c r="GCD43" i="58" l="1"/>
  <c r="GBM43" i="58"/>
  <c r="IAK43" i="16"/>
  <c r="IAM43" i="16" s="1"/>
  <c r="HZR43" i="16"/>
  <c r="GBO43" i="58" l="1"/>
  <c r="GCF43" i="58"/>
  <c r="HZT43" i="16"/>
  <c r="IAO43" i="16"/>
  <c r="GCH43" i="58" l="1"/>
  <c r="GBQ43" i="58"/>
  <c r="HZV43" i="16"/>
  <c r="IAQ43" i="16"/>
  <c r="IAS43" i="16" s="1"/>
  <c r="GBS43" i="58" l="1"/>
  <c r="GCJ43" i="58"/>
  <c r="IAU43" i="16"/>
  <c r="HZX43" i="16"/>
  <c r="HZZ43" i="16" s="1"/>
  <c r="GCL43" i="58" l="1"/>
  <c r="GBU43" i="58"/>
  <c r="IAB43" i="16"/>
  <c r="IAW43" i="16"/>
  <c r="GBW43" i="58" l="1"/>
  <c r="GCN43" i="58"/>
  <c r="IAD43" i="16"/>
  <c r="IAY43" i="16"/>
  <c r="IBA43" i="16" s="1"/>
  <c r="GCP43" i="58" l="1"/>
  <c r="GBY43" i="58"/>
  <c r="IBC43" i="16"/>
  <c r="IAF43" i="16"/>
  <c r="IAH43" i="16" s="1"/>
  <c r="GCA43" i="58" l="1"/>
  <c r="GCR43" i="58"/>
  <c r="IAJ43" i="16"/>
  <c r="IBE43" i="16"/>
  <c r="GCT43" i="58" l="1"/>
  <c r="GCC43" i="58"/>
  <c r="IAL43" i="16"/>
  <c r="IBG43" i="16"/>
  <c r="IBI43" i="16" s="1"/>
  <c r="GCE43" i="58" l="1"/>
  <c r="GCV43" i="58"/>
  <c r="IBK43" i="16"/>
  <c r="IAN43" i="16"/>
  <c r="IAP43" i="16" s="1"/>
  <c r="GCX43" i="58" l="1"/>
  <c r="GCG43" i="58"/>
  <c r="IAR43" i="16"/>
  <c r="IBM43" i="16"/>
  <c r="GCI43" i="58" l="1"/>
  <c r="GCZ43" i="58"/>
  <c r="IAT43" i="16"/>
  <c r="IBO43" i="16"/>
  <c r="IBQ43" i="16" s="1"/>
  <c r="GDB43" i="58" l="1"/>
  <c r="GCK43" i="58"/>
  <c r="IBS43" i="16"/>
  <c r="IAV43" i="16"/>
  <c r="IAX43" i="16" s="1"/>
  <c r="GCM43" i="58" l="1"/>
  <c r="GDD43" i="58"/>
  <c r="IAZ43" i="16"/>
  <c r="IBU43" i="16"/>
  <c r="GDF43" i="58" l="1"/>
  <c r="GCO43" i="58"/>
  <c r="IBB43" i="16"/>
  <c r="IBW43" i="16"/>
  <c r="IBY43" i="16" s="1"/>
  <c r="GCQ43" i="58" l="1"/>
  <c r="GDH43" i="58"/>
  <c r="ICA43" i="16"/>
  <c r="IBD43" i="16"/>
  <c r="IBF43" i="16" s="1"/>
  <c r="GDJ43" i="58" l="1"/>
  <c r="GCS43" i="58"/>
  <c r="IBH43" i="16"/>
  <c r="ICC43" i="16"/>
  <c r="GCU43" i="58" l="1"/>
  <c r="GDL43" i="58"/>
  <c r="IBJ43" i="16"/>
  <c r="ICE43" i="16"/>
  <c r="ICG43" i="16" s="1"/>
  <c r="GDN43" i="58" l="1"/>
  <c r="GCW43" i="58"/>
  <c r="ICI43" i="16"/>
  <c r="IBL43" i="16"/>
  <c r="IBN43" i="16" s="1"/>
  <c r="GCY43" i="58" l="1"/>
  <c r="GDP43" i="58"/>
  <c r="IBP43" i="16"/>
  <c r="ICK43" i="16"/>
  <c r="GDR43" i="58" l="1"/>
  <c r="GDA43" i="58"/>
  <c r="IBR43" i="16"/>
  <c r="ICM43" i="16"/>
  <c r="ICO43" i="16" s="1"/>
  <c r="GDC43" i="58" l="1"/>
  <c r="GDT43" i="58"/>
  <c r="ICQ43" i="16"/>
  <c r="IBT43" i="16"/>
  <c r="IBV43" i="16" s="1"/>
  <c r="GDV43" i="58" l="1"/>
  <c r="GDE43" i="58"/>
  <c r="IBX43" i="16"/>
  <c r="ICS43" i="16"/>
  <c r="GDG43" i="58" l="1"/>
  <c r="GDX43" i="58"/>
  <c r="IBZ43" i="16"/>
  <c r="ICU43" i="16"/>
  <c r="ICW43" i="16" s="1"/>
  <c r="GDZ43" i="58" l="1"/>
  <c r="GDI43" i="58"/>
  <c r="ICY43" i="16"/>
  <c r="ICB43" i="16"/>
  <c r="ICD43" i="16" s="1"/>
  <c r="GDK43" i="58" l="1"/>
  <c r="GEB43" i="58"/>
  <c r="ICF43" i="16"/>
  <c r="IDA43" i="16"/>
  <c r="GED43" i="58" l="1"/>
  <c r="GDM43" i="58"/>
  <c r="ICH43" i="16"/>
  <c r="IDC43" i="16"/>
  <c r="GDO43" i="58" l="1"/>
  <c r="GEF43" i="58"/>
  <c r="IDE43" i="16"/>
  <c r="ICJ43" i="16"/>
  <c r="ICL43" i="16" s="1"/>
  <c r="GEH43" i="58" l="1"/>
  <c r="GDQ43" i="58"/>
  <c r="ICN43" i="16"/>
  <c r="IDG43" i="16"/>
  <c r="IDI43" i="16" s="1"/>
  <c r="GDS43" i="58" l="1"/>
  <c r="GEJ43" i="58"/>
  <c r="IDK43" i="16"/>
  <c r="ICP43" i="16"/>
  <c r="GEL43" i="58" l="1"/>
  <c r="GDU43" i="58"/>
  <c r="GDW43" i="58" s="1"/>
  <c r="IDM43" i="16"/>
  <c r="ICR43" i="16"/>
  <c r="ICT43" i="16" s="1"/>
  <c r="GDY43" i="58" l="1"/>
  <c r="GEN43" i="58"/>
  <c r="ICV43" i="16"/>
  <c r="IDO43" i="16"/>
  <c r="IDQ43" i="16" s="1"/>
  <c r="GEP43" i="58" l="1"/>
  <c r="GEA43" i="58"/>
  <c r="GEC43" i="58" s="1"/>
  <c r="IDS43" i="16"/>
  <c r="ICX43" i="16"/>
  <c r="GEE43" i="58" l="1"/>
  <c r="GER43" i="58"/>
  <c r="IDU43" i="16"/>
  <c r="ICZ43" i="16"/>
  <c r="IDB43" i="16" s="1"/>
  <c r="GET43" i="58" l="1"/>
  <c r="GEG43" i="58"/>
  <c r="IDD43" i="16"/>
  <c r="IDW43" i="16"/>
  <c r="IDY43" i="16" s="1"/>
  <c r="GEI43" i="58" l="1"/>
  <c r="GEV43" i="58"/>
  <c r="IEA43" i="16"/>
  <c r="IDF43" i="16"/>
  <c r="GEX43" i="58" l="1"/>
  <c r="GEK43" i="58"/>
  <c r="IEC43" i="16"/>
  <c r="IDH43" i="16"/>
  <c r="IDJ43" i="16" s="1"/>
  <c r="GEM43" i="58" l="1"/>
  <c r="GEZ43" i="58"/>
  <c r="IDL43" i="16"/>
  <c r="IEE43" i="16"/>
  <c r="IEG43" i="16" s="1"/>
  <c r="GFB43" i="58" l="1"/>
  <c r="GEO43" i="58"/>
  <c r="GEQ43" i="58" s="1"/>
  <c r="IEI43" i="16"/>
  <c r="IDN43" i="16"/>
  <c r="GES43" i="58" l="1"/>
  <c r="GFD43" i="58"/>
  <c r="IEK43" i="16"/>
  <c r="IDP43" i="16"/>
  <c r="IDR43" i="16" s="1"/>
  <c r="GFF43" i="58" l="1"/>
  <c r="GEU43" i="58"/>
  <c r="IDT43" i="16"/>
  <c r="IEM43" i="16"/>
  <c r="IEO43" i="16" s="1"/>
  <c r="GEW43" i="58" l="1"/>
  <c r="GFH43" i="58"/>
  <c r="IEQ43" i="16"/>
  <c r="IDV43" i="16"/>
  <c r="GFJ43" i="58" l="1"/>
  <c r="GEY43" i="58"/>
  <c r="IES43" i="16"/>
  <c r="IDX43" i="16"/>
  <c r="IDZ43" i="16" s="1"/>
  <c r="GFA43" i="58" l="1"/>
  <c r="GFL43" i="58"/>
  <c r="IEB43" i="16"/>
  <c r="IEU43" i="16"/>
  <c r="IEW43" i="16" s="1"/>
  <c r="GFN43" i="58" l="1"/>
  <c r="GFC43" i="58"/>
  <c r="IEY43" i="16"/>
  <c r="IED43" i="16"/>
  <c r="GFE43" i="58" l="1"/>
  <c r="GFP43" i="58"/>
  <c r="GFR43" i="58" s="1"/>
  <c r="IFA43" i="16"/>
  <c r="IEF43" i="16"/>
  <c r="IEH43" i="16" s="1"/>
  <c r="GFT43" i="58" l="1"/>
  <c r="GFG43" i="58"/>
  <c r="GFI43" i="58" s="1"/>
  <c r="IEJ43" i="16"/>
  <c r="IFC43" i="16"/>
  <c r="IFE43" i="16" s="1"/>
  <c r="GFK43" i="58" l="1"/>
  <c r="GFV43" i="58"/>
  <c r="IFG43" i="16"/>
  <c r="IEL43" i="16"/>
  <c r="GFX43" i="58" l="1"/>
  <c r="GFM43" i="58"/>
  <c r="IFI43" i="16"/>
  <c r="IEN43" i="16"/>
  <c r="IEP43" i="16" s="1"/>
  <c r="GFO43" i="58" l="1"/>
  <c r="GFZ43" i="58"/>
  <c r="IER43" i="16"/>
  <c r="IFK43" i="16"/>
  <c r="GGB43" i="58" l="1"/>
  <c r="GFQ43" i="58"/>
  <c r="IET43" i="16"/>
  <c r="IFM43" i="16"/>
  <c r="IFO43" i="16" s="1"/>
  <c r="GFS43" i="58" l="1"/>
  <c r="GGD43" i="58"/>
  <c r="IFQ43" i="16"/>
  <c r="IEV43" i="16"/>
  <c r="IEX43" i="16" s="1"/>
  <c r="GGF43" i="58" l="1"/>
  <c r="GFU43" i="58"/>
  <c r="IEZ43" i="16"/>
  <c r="IFS43" i="16"/>
  <c r="GFW43" i="58" l="1"/>
  <c r="GGH43" i="58"/>
  <c r="IFB43" i="16"/>
  <c r="IFU43" i="16"/>
  <c r="IFW43" i="16" s="1"/>
  <c r="GGJ43" i="58" l="1"/>
  <c r="GFY43" i="58"/>
  <c r="IFY43" i="16"/>
  <c r="IFD43" i="16"/>
  <c r="IFF43" i="16" s="1"/>
  <c r="GGA43" i="58" l="1"/>
  <c r="GGL43" i="58"/>
  <c r="IFH43" i="16"/>
  <c r="IGA43" i="16"/>
  <c r="GGN43" i="58" l="1"/>
  <c r="GGC43" i="58"/>
  <c r="IFJ43" i="16"/>
  <c r="IGC43" i="16"/>
  <c r="IGE43" i="16" s="1"/>
  <c r="GGE43" i="58" l="1"/>
  <c r="GGP43" i="58"/>
  <c r="IGG43" i="16"/>
  <c r="IFL43" i="16"/>
  <c r="IFN43" i="16" s="1"/>
  <c r="GGR43" i="58" l="1"/>
  <c r="GGG43" i="58"/>
  <c r="GGI43" i="58" s="1"/>
  <c r="IFP43" i="16"/>
  <c r="IGI43" i="16"/>
  <c r="GGK43" i="58" l="1"/>
  <c r="GGT43" i="58"/>
  <c r="IFR43" i="16"/>
  <c r="IGK43" i="16"/>
  <c r="IGM43" i="16" s="1"/>
  <c r="GGV43" i="58" l="1"/>
  <c r="GGM43" i="58"/>
  <c r="IGO43" i="16"/>
  <c r="IFT43" i="16"/>
  <c r="IFV43" i="16" s="1"/>
  <c r="GGO43" i="58" l="1"/>
  <c r="GGX43" i="58"/>
  <c r="GGZ43" i="58" s="1"/>
  <c r="IFX43" i="16"/>
  <c r="IGQ43" i="16"/>
  <c r="GHB43" i="58" l="1"/>
  <c r="GGQ43" i="58"/>
  <c r="IFZ43" i="16"/>
  <c r="IGS43" i="16"/>
  <c r="IGU43" i="16" s="1"/>
  <c r="GGS43" i="58" l="1"/>
  <c r="GHD43" i="58"/>
  <c r="GHF43" i="58" s="1"/>
  <c r="IGW43" i="16"/>
  <c r="IGB43" i="16"/>
  <c r="IGD43" i="16" s="1"/>
  <c r="GHH43" i="58" l="1"/>
  <c r="GGU43" i="58"/>
  <c r="GGW43" i="58" s="1"/>
  <c r="IGF43" i="16"/>
  <c r="IGY43" i="16"/>
  <c r="GGY43" i="58" l="1"/>
  <c r="GHJ43" i="58"/>
  <c r="GHL43" i="58" s="1"/>
  <c r="IGH43" i="16"/>
  <c r="IHA43" i="16"/>
  <c r="IHC43" i="16" s="1"/>
  <c r="GHN43" i="58" l="1"/>
  <c r="GHA43" i="58"/>
  <c r="GHC43" i="58" s="1"/>
  <c r="IHE43" i="16"/>
  <c r="IGJ43" i="16"/>
  <c r="IGL43" i="16" s="1"/>
  <c r="GHE43" i="58" l="1"/>
  <c r="GHP43" i="58"/>
  <c r="IGN43" i="16"/>
  <c r="IHG43" i="16"/>
  <c r="GHR43" i="58" l="1"/>
  <c r="GHG43" i="58"/>
  <c r="GHI43" i="58" s="1"/>
  <c r="IGP43" i="16"/>
  <c r="IHI43" i="16"/>
  <c r="IHK43" i="16" s="1"/>
  <c r="GHK43" i="58" l="1"/>
  <c r="GHT43" i="58"/>
  <c r="IHM43" i="16"/>
  <c r="IGR43" i="16"/>
  <c r="IGT43" i="16" s="1"/>
  <c r="GHV43" i="58" l="1"/>
  <c r="GHM43" i="58"/>
  <c r="IGV43" i="16"/>
  <c r="IHO43" i="16"/>
  <c r="GHO43" i="58" l="1"/>
  <c r="GHX43" i="58"/>
  <c r="IGX43" i="16"/>
  <c r="IHQ43" i="16"/>
  <c r="IHS43" i="16" s="1"/>
  <c r="GHZ43" i="58" l="1"/>
  <c r="GHQ43" i="58"/>
  <c r="IHU43" i="16"/>
  <c r="IGZ43" i="16"/>
  <c r="IHB43" i="16" s="1"/>
  <c r="GHS43" i="58" l="1"/>
  <c r="GIB43" i="58"/>
  <c r="IHD43" i="16"/>
  <c r="IHW43" i="16"/>
  <c r="GID43" i="58" l="1"/>
  <c r="GHU43" i="58"/>
  <c r="IHF43" i="16"/>
  <c r="IHY43" i="16"/>
  <c r="IIA43" i="16" s="1"/>
  <c r="GHW43" i="58" l="1"/>
  <c r="GIF43" i="58"/>
  <c r="IIC43" i="16"/>
  <c r="IHH43" i="16"/>
  <c r="IHJ43" i="16" s="1"/>
  <c r="GIH43" i="58" l="1"/>
  <c r="GHY43" i="58"/>
  <c r="IHL43" i="16"/>
  <c r="IIE43" i="16"/>
  <c r="GIA43" i="58" l="1"/>
  <c r="GIJ43" i="58"/>
  <c r="IHN43" i="16"/>
  <c r="IIG43" i="16"/>
  <c r="III43" i="16" s="1"/>
  <c r="GIL43" i="58" l="1"/>
  <c r="GIC43" i="58"/>
  <c r="IIK43" i="16"/>
  <c r="IHP43" i="16"/>
  <c r="IHR43" i="16" s="1"/>
  <c r="GIE43" i="58" l="1"/>
  <c r="GIN43" i="58"/>
  <c r="IHT43" i="16"/>
  <c r="IIM43" i="16"/>
  <c r="GIP43" i="58" l="1"/>
  <c r="GIG43" i="58"/>
  <c r="IHV43" i="16"/>
  <c r="IIO43" i="16"/>
  <c r="IIQ43" i="16" s="1"/>
  <c r="GII43" i="58" l="1"/>
  <c r="GIR43" i="58"/>
  <c r="IIS43" i="16"/>
  <c r="IHX43" i="16"/>
  <c r="IHZ43" i="16" s="1"/>
  <c r="GIT43" i="58" l="1"/>
  <c r="GIK43" i="58"/>
  <c r="IIB43" i="16"/>
  <c r="IIU43" i="16"/>
  <c r="GIM43" i="58" l="1"/>
  <c r="GIV43" i="58"/>
  <c r="IID43" i="16"/>
  <c r="IIW43" i="16"/>
  <c r="IIY43" i="16" s="1"/>
  <c r="GIX43" i="58" l="1"/>
  <c r="GIO43" i="58"/>
  <c r="IJA43" i="16"/>
  <c r="IIF43" i="16"/>
  <c r="IIH43" i="16" s="1"/>
  <c r="GIQ43" i="58" l="1"/>
  <c r="GIZ43" i="58"/>
  <c r="IIJ43" i="16"/>
  <c r="IJC43" i="16"/>
  <c r="GJB43" i="58" l="1"/>
  <c r="GIS43" i="58"/>
  <c r="IIL43" i="16"/>
  <c r="IJE43" i="16"/>
  <c r="IJG43" i="16" s="1"/>
  <c r="GIU43" i="58" l="1"/>
  <c r="GJD43" i="58"/>
  <c r="GJF43" i="58" s="1"/>
  <c r="IJI43" i="16"/>
  <c r="IIN43" i="16"/>
  <c r="IIP43" i="16" s="1"/>
  <c r="GJH43" i="58" l="1"/>
  <c r="GIW43" i="58"/>
  <c r="IIR43" i="16"/>
  <c r="IIT43" i="16" s="1"/>
  <c r="IJK43" i="16"/>
  <c r="GIY43" i="58" l="1"/>
  <c r="GJJ43" i="58"/>
  <c r="GJL43" i="58" s="1"/>
  <c r="IIV43" i="16"/>
  <c r="IJM43" i="16"/>
  <c r="IJO43" i="16" s="1"/>
  <c r="GJN43" i="58" l="1"/>
  <c r="GJA43" i="58"/>
  <c r="IJQ43" i="16"/>
  <c r="IIX43" i="16"/>
  <c r="IIZ43" i="16" s="1"/>
  <c r="GJC43" i="58" l="1"/>
  <c r="GJP43" i="58"/>
  <c r="GJR43" i="58" s="1"/>
  <c r="IJB43" i="16"/>
  <c r="IJS43" i="16"/>
  <c r="GJT43" i="58" l="1"/>
  <c r="GJE43" i="58"/>
  <c r="IJD43" i="16"/>
  <c r="IJU43" i="16"/>
  <c r="IJW43" i="16" s="1"/>
  <c r="GJG43" i="58" l="1"/>
  <c r="GJV43" i="58"/>
  <c r="GJX43" i="58" s="1"/>
  <c r="IJY43" i="16"/>
  <c r="IJF43" i="16"/>
  <c r="IJH43" i="16" s="1"/>
  <c r="GJZ43" i="58" l="1"/>
  <c r="GJI43" i="58"/>
  <c r="IJJ43" i="16"/>
  <c r="IKA43" i="16"/>
  <c r="GJK43" i="58" l="1"/>
  <c r="GKB43" i="58"/>
  <c r="IJL43" i="16"/>
  <c r="IKC43" i="16"/>
  <c r="IKE43" i="16" s="1"/>
  <c r="GKD43" i="58" l="1"/>
  <c r="GJM43" i="58"/>
  <c r="IKG43" i="16"/>
  <c r="IJN43" i="16"/>
  <c r="IJP43" i="16" s="1"/>
  <c r="GJO43" i="58" l="1"/>
  <c r="GKF43" i="58"/>
  <c r="IJR43" i="16"/>
  <c r="IKI43" i="16"/>
  <c r="GKH43" i="58" l="1"/>
  <c r="GJQ43" i="58"/>
  <c r="GJS43" i="58" s="1"/>
  <c r="IJT43" i="16"/>
  <c r="IKK43" i="16"/>
  <c r="IKM43" i="16" s="1"/>
  <c r="GJU43" i="58" l="1"/>
  <c r="GKJ43" i="58"/>
  <c r="GKL43" i="58" s="1"/>
  <c r="IKO43" i="16"/>
  <c r="IJV43" i="16"/>
  <c r="IJX43" i="16" s="1"/>
  <c r="GKN43" i="58" l="1"/>
  <c r="GJW43" i="58"/>
  <c r="GJY43" i="58" s="1"/>
  <c r="IJZ43" i="16"/>
  <c r="IKQ43" i="16"/>
  <c r="GKA43" i="58" l="1"/>
  <c r="GKP43" i="58"/>
  <c r="IKB43" i="16"/>
  <c r="IKS43" i="16"/>
  <c r="IKU43" i="16" s="1"/>
  <c r="GKR43" i="58" l="1"/>
  <c r="GKC43" i="58"/>
  <c r="GKE43" i="58" s="1"/>
  <c r="IKW43" i="16"/>
  <c r="IKD43" i="16"/>
  <c r="IKF43" i="16" s="1"/>
  <c r="GKG43" i="58" l="1"/>
  <c r="GKT43" i="58"/>
  <c r="IKH43" i="16"/>
  <c r="IKY43" i="16"/>
  <c r="GKV43" i="58" l="1"/>
  <c r="GKI43" i="58"/>
  <c r="IKJ43" i="16"/>
  <c r="ILA43" i="16"/>
  <c r="ILC43" i="16" s="1"/>
  <c r="GKK43" i="58" l="1"/>
  <c r="GKX43" i="58"/>
  <c r="ILE43" i="16"/>
  <c r="IKL43" i="16"/>
  <c r="IKN43" i="16" s="1"/>
  <c r="GKZ43" i="58" l="1"/>
  <c r="GKM43" i="58"/>
  <c r="GKO43" i="58" s="1"/>
  <c r="IKP43" i="16"/>
  <c r="ILG43" i="16"/>
  <c r="GKQ43" i="58" l="1"/>
  <c r="GLB43" i="58"/>
  <c r="IKR43" i="16"/>
  <c r="ILI43" i="16"/>
  <c r="ILK43" i="16" s="1"/>
  <c r="GLD43" i="58" l="1"/>
  <c r="GKS43" i="58"/>
  <c r="ILM43" i="16"/>
  <c r="IKT43" i="16"/>
  <c r="IKV43" i="16" s="1"/>
  <c r="GKU43" i="58" l="1"/>
  <c r="GLF43" i="58"/>
  <c r="IKX43" i="16"/>
  <c r="ILO43" i="16"/>
  <c r="GLH43" i="58" l="1"/>
  <c r="GKW43" i="58"/>
  <c r="IKZ43" i="16"/>
  <c r="ILQ43" i="16"/>
  <c r="ILS43" i="16" s="1"/>
  <c r="GKY43" i="58" l="1"/>
  <c r="GLJ43" i="58"/>
  <c r="ILU43" i="16"/>
  <c r="ILB43" i="16"/>
  <c r="ILD43" i="16" s="1"/>
  <c r="GLL43" i="58" l="1"/>
  <c r="GLA43" i="58"/>
  <c r="ILF43" i="16"/>
  <c r="ILW43" i="16"/>
  <c r="GLC43" i="58" l="1"/>
  <c r="GLN43" i="58"/>
  <c r="ILH43" i="16"/>
  <c r="ILY43" i="16"/>
  <c r="IMA43" i="16" s="1"/>
  <c r="GLP43" i="58" l="1"/>
  <c r="GLE43" i="58"/>
  <c r="IMC43" i="16"/>
  <c r="ILJ43" i="16"/>
  <c r="ILL43" i="16" s="1"/>
  <c r="GLG43" i="58" l="1"/>
  <c r="GLR43" i="58"/>
  <c r="ILN43" i="16"/>
  <c r="IME43" i="16"/>
  <c r="GLT43" i="58" l="1"/>
  <c r="GLI43" i="58"/>
  <c r="ILP43" i="16"/>
  <c r="IMG43" i="16"/>
  <c r="IMI43" i="16" s="1"/>
  <c r="GLK43" i="58" l="1"/>
  <c r="GLV43" i="58"/>
  <c r="IMK43" i="16"/>
  <c r="ILR43" i="16"/>
  <c r="ILT43" i="16" s="1"/>
  <c r="GLX43" i="58" l="1"/>
  <c r="GLM43" i="58"/>
  <c r="ILV43" i="16"/>
  <c r="IMM43" i="16"/>
  <c r="GLO43" i="58" l="1"/>
  <c r="GLZ43" i="58"/>
  <c r="ILX43" i="16"/>
  <c r="IMO43" i="16"/>
  <c r="IMQ43" i="16" s="1"/>
  <c r="GMB43" i="58" l="1"/>
  <c r="GLQ43" i="58"/>
  <c r="IMS43" i="16"/>
  <c r="ILZ43" i="16"/>
  <c r="IMB43" i="16" s="1"/>
  <c r="GLS43" i="58" l="1"/>
  <c r="GMD43" i="58"/>
  <c r="IMD43" i="16"/>
  <c r="IMU43" i="16"/>
  <c r="GMF43" i="58" l="1"/>
  <c r="GLU43" i="58"/>
  <c r="IMF43" i="16"/>
  <c r="IMH43" i="16" s="1"/>
  <c r="IMW43" i="16"/>
  <c r="GLW43" i="58" l="1"/>
  <c r="GMH43" i="58"/>
  <c r="IMY43" i="16"/>
  <c r="IMJ43" i="16"/>
  <c r="GMJ43" i="58" l="1"/>
  <c r="GLY43" i="58"/>
  <c r="INA43" i="16"/>
  <c r="IML43" i="16"/>
  <c r="IMN43" i="16" s="1"/>
  <c r="GMA43" i="58" l="1"/>
  <c r="GML43" i="58"/>
  <c r="IMP43" i="16"/>
  <c r="INC43" i="16"/>
  <c r="INE43" i="16" s="1"/>
  <c r="GMN43" i="58" l="1"/>
  <c r="GMC43" i="58"/>
  <c r="ING43" i="16"/>
  <c r="IMR43" i="16"/>
  <c r="GME43" i="58" l="1"/>
  <c r="GMP43" i="58"/>
  <c r="INI43" i="16"/>
  <c r="IMT43" i="16"/>
  <c r="IMV43" i="16" s="1"/>
  <c r="GMR43" i="58" l="1"/>
  <c r="GMG43" i="58"/>
  <c r="IMX43" i="16"/>
  <c r="INK43" i="16"/>
  <c r="INM43" i="16" s="1"/>
  <c r="GMI43" i="58" l="1"/>
  <c r="GMT43" i="58"/>
  <c r="INO43" i="16"/>
  <c r="IMZ43" i="16"/>
  <c r="GMV43" i="58" l="1"/>
  <c r="GMK43" i="58"/>
  <c r="INQ43" i="16"/>
  <c r="INB43" i="16"/>
  <c r="IND43" i="16" s="1"/>
  <c r="GMM43" i="58" l="1"/>
  <c r="GMX43" i="58"/>
  <c r="INF43" i="16"/>
  <c r="INS43" i="16"/>
  <c r="INU43" i="16" s="1"/>
  <c r="GMZ43" i="58" l="1"/>
  <c r="GMO43" i="58"/>
  <c r="INW43" i="16"/>
  <c r="INH43" i="16"/>
  <c r="GMQ43" i="58" l="1"/>
  <c r="GNB43" i="58"/>
  <c r="INY43" i="16"/>
  <c r="INJ43" i="16"/>
  <c r="INL43" i="16" s="1"/>
  <c r="GND43" i="58" l="1"/>
  <c r="GMS43" i="58"/>
  <c r="INN43" i="16"/>
  <c r="IOA43" i="16"/>
  <c r="IOC43" i="16" s="1"/>
  <c r="GMU43" i="58" l="1"/>
  <c r="GNF43" i="58"/>
  <c r="IOE43" i="16"/>
  <c r="INP43" i="16"/>
  <c r="GNH43" i="58" l="1"/>
  <c r="GMW43" i="58"/>
  <c r="IOG43" i="16"/>
  <c r="INR43" i="16"/>
  <c r="INT43" i="16" s="1"/>
  <c r="GMY43" i="58" l="1"/>
  <c r="GNJ43" i="58"/>
  <c r="INV43" i="16"/>
  <c r="IOI43" i="16"/>
  <c r="IOK43" i="16" s="1"/>
  <c r="GNL43" i="58" l="1"/>
  <c r="GNA43" i="58"/>
  <c r="IOM43" i="16"/>
  <c r="INX43" i="16"/>
  <c r="GNC43" i="58" l="1"/>
  <c r="GNN43" i="58"/>
  <c r="GNP43" i="58" s="1"/>
  <c r="IOO43" i="16"/>
  <c r="INZ43" i="16"/>
  <c r="IOB43" i="16" s="1"/>
  <c r="GNR43" i="58" l="1"/>
  <c r="GNE43" i="58"/>
  <c r="IOD43" i="16"/>
  <c r="IOQ43" i="16"/>
  <c r="IOS43" i="16" s="1"/>
  <c r="GNG43" i="58" l="1"/>
  <c r="GNT43" i="58"/>
  <c r="IOU43" i="16"/>
  <c r="IOF43" i="16"/>
  <c r="GNV43" i="58" l="1"/>
  <c r="GNI43" i="58"/>
  <c r="IOW43" i="16"/>
  <c r="IOH43" i="16"/>
  <c r="IOJ43" i="16" s="1"/>
  <c r="GNK43" i="58" l="1"/>
  <c r="GNX43" i="58"/>
  <c r="IOL43" i="16"/>
  <c r="IOY43" i="16"/>
  <c r="IPA43" i="16" s="1"/>
  <c r="GNZ43" i="58" l="1"/>
  <c r="GNM43" i="58"/>
  <c r="IPC43" i="16"/>
  <c r="ION43" i="16"/>
  <c r="GNO43" i="58" l="1"/>
  <c r="GOB43" i="58"/>
  <c r="IPE43" i="16"/>
  <c r="IPG43" i="16" s="1"/>
  <c r="IOP43" i="16"/>
  <c r="GOD43" i="58" l="1"/>
  <c r="GNQ43" i="58"/>
  <c r="IOR43" i="16"/>
  <c r="IPI43" i="16"/>
  <c r="GNS43" i="58" l="1"/>
  <c r="GOF43" i="58"/>
  <c r="GOH43" i="58" s="1"/>
  <c r="IOT43" i="16"/>
  <c r="IPK43" i="16"/>
  <c r="IPM43" i="16" s="1"/>
  <c r="GOJ43" i="58" l="1"/>
  <c r="GNU43" i="58"/>
  <c r="IPO43" i="16"/>
  <c r="IOV43" i="16"/>
  <c r="IOX43" i="16" s="1"/>
  <c r="GNW43" i="58" l="1"/>
  <c r="GOL43" i="58"/>
  <c r="IOZ43" i="16"/>
  <c r="IPQ43" i="16"/>
  <c r="GON43" i="58" l="1"/>
  <c r="GNY43" i="58"/>
  <c r="GOA43" i="58" s="1"/>
  <c r="IPB43" i="16"/>
  <c r="IPS43" i="16"/>
  <c r="IPU43" i="16" s="1"/>
  <c r="GOC43" i="58" l="1"/>
  <c r="GOP43" i="58"/>
  <c r="GOR43" i="58" s="1"/>
  <c r="IPW43" i="16"/>
  <c r="IPD43" i="16"/>
  <c r="GOT43" i="58" l="1"/>
  <c r="GOE43" i="58"/>
  <c r="GOG43" i="58" s="1"/>
  <c r="IPY43" i="16"/>
  <c r="IPF43" i="16"/>
  <c r="IPH43" i="16" s="1"/>
  <c r="GOI43" i="58" l="1"/>
  <c r="GOV43" i="58"/>
  <c r="GOX43" i="58" s="1"/>
  <c r="IPJ43" i="16"/>
  <c r="IQA43" i="16"/>
  <c r="GOZ43" i="58" l="1"/>
  <c r="GOK43" i="58"/>
  <c r="IPL43" i="16"/>
  <c r="IQC43" i="16"/>
  <c r="IQE43" i="16" s="1"/>
  <c r="GOM43" i="58" l="1"/>
  <c r="GPB43" i="58"/>
  <c r="IQG43" i="16"/>
  <c r="IPN43" i="16"/>
  <c r="IPP43" i="16" s="1"/>
  <c r="GPD43" i="58" l="1"/>
  <c r="GOO43" i="58"/>
  <c r="IPR43" i="16"/>
  <c r="IQI43" i="16"/>
  <c r="GOQ43" i="58" l="1"/>
  <c r="GPF43" i="58"/>
  <c r="IPT43" i="16"/>
  <c r="IQK43" i="16"/>
  <c r="IQM43" i="16" s="1"/>
  <c r="GPH43" i="58" l="1"/>
  <c r="GOS43" i="58"/>
  <c r="IQO43" i="16"/>
  <c r="IPV43" i="16"/>
  <c r="IPX43" i="16" s="1"/>
  <c r="GOU43" i="58" l="1"/>
  <c r="GPJ43" i="58"/>
  <c r="IPZ43" i="16"/>
  <c r="IQQ43" i="16"/>
  <c r="GPL43" i="58" l="1"/>
  <c r="GOW43" i="58"/>
  <c r="IQB43" i="16"/>
  <c r="IQS43" i="16"/>
  <c r="IQU43" i="16" s="1"/>
  <c r="GOY43" i="58" l="1"/>
  <c r="GPN43" i="58"/>
  <c r="IQW43" i="16"/>
  <c r="IQD43" i="16"/>
  <c r="IQF43" i="16" s="1"/>
  <c r="GPP43" i="58" l="1"/>
  <c r="GPA43" i="58"/>
  <c r="IQH43" i="16"/>
  <c r="IQY43" i="16"/>
  <c r="GPC43" i="58" l="1"/>
  <c r="GPR43" i="58"/>
  <c r="IQJ43" i="16"/>
  <c r="IRA43" i="16"/>
  <c r="IRC43" i="16" s="1"/>
  <c r="GPT43" i="58" l="1"/>
  <c r="GPE43" i="58"/>
  <c r="IRE43" i="16"/>
  <c r="IQL43" i="16"/>
  <c r="IQN43" i="16" s="1"/>
  <c r="GPG43" i="58" l="1"/>
  <c r="GPV43" i="58"/>
  <c r="IQP43" i="16"/>
  <c r="IQR43" i="16" s="1"/>
  <c r="IRG43" i="16"/>
  <c r="GPX43" i="58" l="1"/>
  <c r="GPI43" i="58"/>
  <c r="IQT43" i="16"/>
  <c r="IQV43" i="16" s="1"/>
  <c r="IRI43" i="16"/>
  <c r="GPK43" i="58" l="1"/>
  <c r="GPZ43" i="58"/>
  <c r="IRK43" i="16"/>
  <c r="IQX43" i="16"/>
  <c r="IQZ43" i="16" s="1"/>
  <c r="GQB43" i="58" l="1"/>
  <c r="GPM43" i="58"/>
  <c r="IRB43" i="16"/>
  <c r="IRM43" i="16"/>
  <c r="IRO43" i="16" s="1"/>
  <c r="GPO43" i="58" l="1"/>
  <c r="GQD43" i="58"/>
  <c r="IRQ43" i="16"/>
  <c r="IRD43" i="16"/>
  <c r="IRF43" i="16" s="1"/>
  <c r="GQF43" i="58" l="1"/>
  <c r="GPQ43" i="58"/>
  <c r="IRH43" i="16"/>
  <c r="IRS43" i="16"/>
  <c r="IRU43" i="16" s="1"/>
  <c r="GPS43" i="58" l="1"/>
  <c r="GQH43" i="58"/>
  <c r="GQJ43" i="58" s="1"/>
  <c r="IRW43" i="16"/>
  <c r="IRJ43" i="16"/>
  <c r="IRL43" i="16" s="1"/>
  <c r="GQL43" i="58" l="1"/>
  <c r="GPU43" i="58"/>
  <c r="IRN43" i="16"/>
  <c r="IRP43" i="16" s="1"/>
  <c r="IRY43" i="16"/>
  <c r="GPW43" i="58" l="1"/>
  <c r="GQN43" i="58"/>
  <c r="GQP43" i="58" s="1"/>
  <c r="IRR43" i="16"/>
  <c r="IRT43" i="16" s="1"/>
  <c r="ISA43" i="16"/>
  <c r="ISC43" i="16" s="1"/>
  <c r="GQR43" i="58" l="1"/>
  <c r="GPY43" i="58"/>
  <c r="ISE43" i="16"/>
  <c r="IRV43" i="16"/>
  <c r="IRX43" i="16" s="1"/>
  <c r="GQA43" i="58" l="1"/>
  <c r="GQT43" i="58"/>
  <c r="GQV43" i="58" s="1"/>
  <c r="IRZ43" i="16"/>
  <c r="ISG43" i="16"/>
  <c r="ISI43" i="16" s="1"/>
  <c r="GQX43" i="58" l="1"/>
  <c r="GQC43" i="58"/>
  <c r="GQE43" i="58" s="1"/>
  <c r="ISK43" i="16"/>
  <c r="ISB43" i="16"/>
  <c r="GQG43" i="58" l="1"/>
  <c r="GQZ43" i="58"/>
  <c r="GRB43" i="58" s="1"/>
  <c r="ISM43" i="16"/>
  <c r="ISD43" i="16"/>
  <c r="ISF43" i="16" s="1"/>
  <c r="GRD43" i="58" l="1"/>
  <c r="GQI43" i="58"/>
  <c r="ISH43" i="16"/>
  <c r="ISO43" i="16"/>
  <c r="ISQ43" i="16" s="1"/>
  <c r="GQK43" i="58" l="1"/>
  <c r="GRF43" i="58"/>
  <c r="ISS43" i="16"/>
  <c r="ISJ43" i="16"/>
  <c r="GRH43" i="58" l="1"/>
  <c r="GQM43" i="58"/>
  <c r="ISU43" i="16"/>
  <c r="ISL43" i="16"/>
  <c r="ISN43" i="16" s="1"/>
  <c r="GQO43" i="58" l="1"/>
  <c r="GRJ43" i="58"/>
  <c r="ISP43" i="16"/>
  <c r="ISW43" i="16"/>
  <c r="GQQ43" i="58" l="1"/>
  <c r="GRL43" i="58"/>
  <c r="ISR43" i="16"/>
  <c r="ISY43" i="16"/>
  <c r="ITA43" i="16" s="1"/>
  <c r="GQS43" i="58" l="1"/>
  <c r="GRN43" i="58"/>
  <c r="ITC43" i="16"/>
  <c r="IST43" i="16"/>
  <c r="GQU43" i="58" l="1"/>
  <c r="GRP43" i="58"/>
  <c r="ITE43" i="16"/>
  <c r="ISV43" i="16"/>
  <c r="ISX43" i="16" s="1"/>
  <c r="GQW43" i="58" l="1"/>
  <c r="GRR43" i="58"/>
  <c r="ISZ43" i="16"/>
  <c r="ITG43" i="16"/>
  <c r="ITI43" i="16" s="1"/>
  <c r="GRT43" i="58" l="1"/>
  <c r="GQY43" i="58"/>
  <c r="ITK43" i="16"/>
  <c r="ITB43" i="16"/>
  <c r="GRA43" i="58" l="1"/>
  <c r="GRC43" i="58" s="1"/>
  <c r="GRV43" i="58"/>
  <c r="ITM43" i="16"/>
  <c r="ITD43" i="16"/>
  <c r="ITF43" i="16" s="1"/>
  <c r="GRX43" i="58" l="1"/>
  <c r="GRZ43" i="58" s="1"/>
  <c r="GRE43" i="58"/>
  <c r="GRG43" i="58" s="1"/>
  <c r="ITH43" i="16"/>
  <c r="ITO43" i="16"/>
  <c r="ITQ43" i="16" s="1"/>
  <c r="GRI43" i="58" l="1"/>
  <c r="GSB43" i="58"/>
  <c r="ITS43" i="16"/>
  <c r="ITJ43" i="16"/>
  <c r="ITL43" i="16" s="1"/>
  <c r="GSD43" i="58" l="1"/>
  <c r="GRK43" i="58"/>
  <c r="ITN43" i="16"/>
  <c r="ITU43" i="16"/>
  <c r="ITW43" i="16" s="1"/>
  <c r="GRM43" i="58" l="1"/>
  <c r="GRO43" i="58" s="1"/>
  <c r="GSF43" i="58"/>
  <c r="ITY43" i="16"/>
  <c r="ITP43" i="16"/>
  <c r="GSH43" i="58" l="1"/>
  <c r="GRQ43" i="58"/>
  <c r="IUA43" i="16"/>
  <c r="ITR43" i="16"/>
  <c r="ITT43" i="16" s="1"/>
  <c r="GSJ43" i="58" l="1"/>
  <c r="GRS43" i="58"/>
  <c r="GRU43" i="58" s="1"/>
  <c r="ITV43" i="16"/>
  <c r="IUC43" i="16"/>
  <c r="IUE43" i="16" s="1"/>
  <c r="GRW43" i="58" l="1"/>
  <c r="GSL43" i="58"/>
  <c r="IUG43" i="16"/>
  <c r="ITX43" i="16"/>
  <c r="GSN43" i="58" l="1"/>
  <c r="GRY43" i="58"/>
  <c r="IUI43" i="16"/>
  <c r="ITZ43" i="16"/>
  <c r="IUB43" i="16" s="1"/>
  <c r="GSA43" i="58" l="1"/>
  <c r="GSP43" i="58"/>
  <c r="GSR43" i="58" s="1"/>
  <c r="IUD43" i="16"/>
  <c r="IUK43" i="16"/>
  <c r="IUM43" i="16" s="1"/>
  <c r="GST43" i="58" l="1"/>
  <c r="GSC43" i="58"/>
  <c r="GSE43" i="58" s="1"/>
  <c r="IUO43" i="16"/>
  <c r="IUF43" i="16"/>
  <c r="GSG43" i="58" l="1"/>
  <c r="GSV43" i="58"/>
  <c r="GSX43" i="58" s="1"/>
  <c r="IUQ43" i="16"/>
  <c r="IUH43" i="16"/>
  <c r="IUJ43" i="16" s="1"/>
  <c r="GSZ43" i="58" l="1"/>
  <c r="GSI43" i="58"/>
  <c r="IUL43" i="16"/>
  <c r="IUS43" i="16"/>
  <c r="IUU43" i="16" s="1"/>
  <c r="GSK43" i="58" l="1"/>
  <c r="GTB43" i="58"/>
  <c r="GTD43" i="58" s="1"/>
  <c r="IUW43" i="16"/>
  <c r="IUN43" i="16"/>
  <c r="GTF43" i="58" l="1"/>
  <c r="GSM43" i="58"/>
  <c r="GSO43" i="58" s="1"/>
  <c r="IUY43" i="16"/>
  <c r="IUP43" i="16"/>
  <c r="IUR43" i="16" s="1"/>
  <c r="GSQ43" i="58" l="1"/>
  <c r="GTH43" i="58"/>
  <c r="GTJ43" i="58" s="1"/>
  <c r="IUT43" i="16"/>
  <c r="IVA43" i="16"/>
  <c r="IVC43" i="16" s="1"/>
  <c r="GTL43" i="58" l="1"/>
  <c r="GSS43" i="58"/>
  <c r="IVE43" i="16"/>
  <c r="IUV43" i="16"/>
  <c r="GSU43" i="58" l="1"/>
  <c r="GTN43" i="58"/>
  <c r="IVG43" i="16"/>
  <c r="IUX43" i="16"/>
  <c r="IUZ43" i="16" s="1"/>
  <c r="GTP43" i="58" l="1"/>
  <c r="GSW43" i="58"/>
  <c r="IVB43" i="16"/>
  <c r="IVI43" i="16"/>
  <c r="IVK43" i="16" s="1"/>
  <c r="GSY43" i="58" l="1"/>
  <c r="GTR43" i="58"/>
  <c r="IVM43" i="16"/>
  <c r="IVD43" i="16"/>
  <c r="GTT43" i="58" l="1"/>
  <c r="GTA43" i="58"/>
  <c r="GTC43" i="58" s="1"/>
  <c r="IVO43" i="16"/>
  <c r="IVF43" i="16"/>
  <c r="IVH43" i="16" s="1"/>
  <c r="GTE43" i="58" l="1"/>
  <c r="GTV43" i="58"/>
  <c r="GTX43" i="58" s="1"/>
  <c r="IVJ43" i="16"/>
  <c r="IVL43" i="16" s="1"/>
  <c r="IVQ43" i="16"/>
  <c r="IVS43" i="16" s="1"/>
  <c r="GTZ43" i="58" l="1"/>
  <c r="GTG43" i="58"/>
  <c r="IVU43" i="16"/>
  <c r="IVW43" i="16" s="1"/>
  <c r="IVN43" i="16"/>
  <c r="GTI43" i="58" l="1"/>
  <c r="GUB43" i="58"/>
  <c r="IVP43" i="16"/>
  <c r="IVY43" i="16"/>
  <c r="GUD43" i="58" l="1"/>
  <c r="GTK43" i="58"/>
  <c r="IVR43" i="16"/>
  <c r="IWA43" i="16"/>
  <c r="IWC43" i="16" s="1"/>
  <c r="GTM43" i="58" l="1"/>
  <c r="GUF43" i="58"/>
  <c r="IWE43" i="16"/>
  <c r="IVT43" i="16"/>
  <c r="IVV43" i="16" s="1"/>
  <c r="GUH43" i="58" l="1"/>
  <c r="GTO43" i="58"/>
  <c r="IVX43" i="16"/>
  <c r="IWG43" i="16"/>
  <c r="GTQ43" i="58" l="1"/>
  <c r="GUJ43" i="58"/>
  <c r="IVZ43" i="16"/>
  <c r="IWI43" i="16"/>
  <c r="IWK43" i="16" s="1"/>
  <c r="GUL43" i="58" l="1"/>
  <c r="GTS43" i="58"/>
  <c r="IWM43" i="16"/>
  <c r="IWB43" i="16"/>
  <c r="IWD43" i="16" s="1"/>
  <c r="GTU43" i="58" l="1"/>
  <c r="GUN43" i="58"/>
  <c r="IWF43" i="16"/>
  <c r="IWO43" i="16"/>
  <c r="GUP43" i="58" l="1"/>
  <c r="GTW43" i="58"/>
  <c r="IWH43" i="16"/>
  <c r="IWQ43" i="16"/>
  <c r="IWS43" i="16" s="1"/>
  <c r="GTY43" i="58" l="1"/>
  <c r="GUR43" i="58"/>
  <c r="GUT43" i="58" s="1"/>
  <c r="IWU43" i="16"/>
  <c r="IWJ43" i="16"/>
  <c r="IWL43" i="16" s="1"/>
  <c r="GUV43" i="58" l="1"/>
  <c r="GUA43" i="58"/>
  <c r="IWN43" i="16"/>
  <c r="IWW43" i="16"/>
  <c r="GUC43" i="58" l="1"/>
  <c r="GUX43" i="58"/>
  <c r="GUZ43" i="58" s="1"/>
  <c r="IWP43" i="16"/>
  <c r="IWY43" i="16"/>
  <c r="IXA43" i="16" s="1"/>
  <c r="GVB43" i="58" l="1"/>
  <c r="GUE43" i="58"/>
  <c r="GUG43" i="58" s="1"/>
  <c r="IXC43" i="16"/>
  <c r="IWR43" i="16"/>
  <c r="IWT43" i="16" s="1"/>
  <c r="GUI43" i="58" l="1"/>
  <c r="GVD43" i="58"/>
  <c r="IWV43" i="16"/>
  <c r="IXE43" i="16"/>
  <c r="GVF43" i="58" l="1"/>
  <c r="GUK43" i="58"/>
  <c r="IXG43" i="16"/>
  <c r="IWX43" i="16"/>
  <c r="GUM43" i="58" l="1"/>
  <c r="GVH43" i="58"/>
  <c r="IXI43" i="16"/>
  <c r="IXK43" i="16" s="1"/>
  <c r="IWZ43" i="16"/>
  <c r="GVJ43" i="58" l="1"/>
  <c r="GUO43" i="58"/>
  <c r="IXB43" i="16"/>
  <c r="IXM43" i="16"/>
  <c r="GUQ43" i="58" l="1"/>
  <c r="GVL43" i="58"/>
  <c r="IXD43" i="16"/>
  <c r="IXO43" i="16"/>
  <c r="IXQ43" i="16" s="1"/>
  <c r="GVN43" i="58" l="1"/>
  <c r="GUS43" i="58"/>
  <c r="IXS43" i="16"/>
  <c r="IXF43" i="16"/>
  <c r="IXH43" i="16" s="1"/>
  <c r="GUU43" i="58" l="1"/>
  <c r="GVP43" i="58"/>
  <c r="IXJ43" i="16"/>
  <c r="IXU43" i="16"/>
  <c r="GVR43" i="58" l="1"/>
  <c r="GUW43" i="58"/>
  <c r="IXL43" i="16"/>
  <c r="IXW43" i="16"/>
  <c r="IXY43" i="16" s="1"/>
  <c r="GUY43" i="58" l="1"/>
  <c r="GVT43" i="58"/>
  <c r="IYA43" i="16"/>
  <c r="IXN43" i="16"/>
  <c r="IXP43" i="16" s="1"/>
  <c r="GVV43" i="58" l="1"/>
  <c r="GVA43" i="58"/>
  <c r="GVC43" i="58" s="1"/>
  <c r="IXR43" i="16"/>
  <c r="IYC43" i="16"/>
  <c r="GVE43" i="58" l="1"/>
  <c r="GVX43" i="58"/>
  <c r="GVZ43" i="58" s="1"/>
  <c r="IXT43" i="16"/>
  <c r="IYE43" i="16"/>
  <c r="IYG43" i="16" s="1"/>
  <c r="GWB43" i="58" l="1"/>
  <c r="GVG43" i="58"/>
  <c r="IYI43" i="16"/>
  <c r="IXV43" i="16"/>
  <c r="IXX43" i="16" s="1"/>
  <c r="GVI43" i="58" l="1"/>
  <c r="GWD43" i="58"/>
  <c r="IXZ43" i="16"/>
  <c r="IYK43" i="16"/>
  <c r="GWF43" i="58" l="1"/>
  <c r="GVK43" i="58"/>
  <c r="IYB43" i="16"/>
  <c r="IYM43" i="16"/>
  <c r="IYO43" i="16" s="1"/>
  <c r="GVM43" i="58" l="1"/>
  <c r="GWH43" i="58"/>
  <c r="GWJ43" i="58" s="1"/>
  <c r="IYQ43" i="16"/>
  <c r="IYD43" i="16"/>
  <c r="IYF43" i="16" s="1"/>
  <c r="GWL43" i="58" l="1"/>
  <c r="GVO43" i="58"/>
  <c r="GVQ43" i="58" s="1"/>
  <c r="IYH43" i="16"/>
  <c r="IYS43" i="16"/>
  <c r="GVS43" i="58" l="1"/>
  <c r="GWN43" i="58"/>
  <c r="IYJ43" i="16"/>
  <c r="IYU43" i="16"/>
  <c r="IYW43" i="16" s="1"/>
  <c r="GWP43" i="58" l="1"/>
  <c r="GVU43" i="58"/>
  <c r="GVW43" i="58" s="1"/>
  <c r="IYY43" i="16"/>
  <c r="IYL43" i="16"/>
  <c r="IYN43" i="16" s="1"/>
  <c r="GVY43" i="58" l="1"/>
  <c r="GWR43" i="58"/>
  <c r="IYP43" i="16"/>
  <c r="IZA43" i="16"/>
  <c r="GWT43" i="58" l="1"/>
  <c r="GWA43" i="58"/>
  <c r="IYR43" i="16"/>
  <c r="IZC43" i="16"/>
  <c r="IZE43" i="16" s="1"/>
  <c r="GWC43" i="58" l="1"/>
  <c r="GWV43" i="58"/>
  <c r="IZG43" i="16"/>
  <c r="IYT43" i="16"/>
  <c r="IYV43" i="16" s="1"/>
  <c r="GWX43" i="58" l="1"/>
  <c r="GWE43" i="58"/>
  <c r="IYX43" i="16"/>
  <c r="IZI43" i="16"/>
  <c r="GWG43" i="58" l="1"/>
  <c r="GWZ43" i="58"/>
  <c r="IYZ43" i="16"/>
  <c r="IZK43" i="16"/>
  <c r="IZM43" i="16" s="1"/>
  <c r="GXB43" i="58" l="1"/>
  <c r="GWI43" i="58"/>
  <c r="IZO43" i="16"/>
  <c r="IZB43" i="16"/>
  <c r="IZD43" i="16" s="1"/>
  <c r="GWK43" i="58" l="1"/>
  <c r="GXD43" i="58"/>
  <c r="IZF43" i="16"/>
  <c r="IZH43" i="16" s="1"/>
  <c r="IZQ43" i="16"/>
  <c r="GXF43" i="58" l="1"/>
  <c r="GWM43" i="58"/>
  <c r="IZJ43" i="16"/>
  <c r="IZS43" i="16"/>
  <c r="IZU43" i="16" s="1"/>
  <c r="GWO43" i="58" l="1"/>
  <c r="GXH43" i="58"/>
  <c r="IZW43" i="16"/>
  <c r="IZL43" i="16"/>
  <c r="IZN43" i="16" s="1"/>
  <c r="GXJ43" i="58" l="1"/>
  <c r="GWQ43" i="58"/>
  <c r="IZP43" i="16"/>
  <c r="IZY43" i="16"/>
  <c r="GWS43" i="58" l="1"/>
  <c r="GXL43" i="58"/>
  <c r="IZR43" i="16"/>
  <c r="JAA43" i="16"/>
  <c r="JAC43" i="16" s="1"/>
  <c r="GXN43" i="58" l="1"/>
  <c r="GWU43" i="58"/>
  <c r="JAE43" i="16"/>
  <c r="IZT43" i="16"/>
  <c r="IZV43" i="16" s="1"/>
  <c r="GWW43" i="58" l="1"/>
  <c r="GXP43" i="58"/>
  <c r="IZX43" i="16"/>
  <c r="JAG43" i="16"/>
  <c r="GXR43" i="58" l="1"/>
  <c r="GWY43" i="58"/>
  <c r="IZZ43" i="16"/>
  <c r="JAI43" i="16"/>
  <c r="JAK43" i="16" s="1"/>
  <c r="GXA43" i="58" l="1"/>
  <c r="GXT43" i="58"/>
  <c r="JAM43" i="16"/>
  <c r="JAB43" i="16"/>
  <c r="JAD43" i="16" s="1"/>
  <c r="GXV43" i="58" l="1"/>
  <c r="GXC43" i="58"/>
  <c r="GXE43" i="58" s="1"/>
  <c r="JAF43" i="16"/>
  <c r="JAO43" i="16"/>
  <c r="GXG43" i="58" l="1"/>
  <c r="GXX43" i="58"/>
  <c r="JAH43" i="16"/>
  <c r="JAQ43" i="16"/>
  <c r="JAS43" i="16" s="1"/>
  <c r="GXZ43" i="58" l="1"/>
  <c r="GXI43" i="58"/>
  <c r="GXK43" i="58" s="1"/>
  <c r="JAU43" i="16"/>
  <c r="JAJ43" i="16"/>
  <c r="JAL43" i="16" s="1"/>
  <c r="GXM43" i="58" l="1"/>
  <c r="GYB43" i="58"/>
  <c r="GYD43" i="58" s="1"/>
  <c r="JAN43" i="16"/>
  <c r="JAW43" i="16"/>
  <c r="GYF43" i="58" l="1"/>
  <c r="GXO43" i="58"/>
  <c r="GXQ43" i="58" s="1"/>
  <c r="JAP43" i="16"/>
  <c r="JAY43" i="16"/>
  <c r="JBA43" i="16" s="1"/>
  <c r="GXS43" i="58" l="1"/>
  <c r="GYH43" i="58"/>
  <c r="GYJ43" i="58" s="1"/>
  <c r="JBC43" i="16"/>
  <c r="JAR43" i="16"/>
  <c r="JAT43" i="16" s="1"/>
  <c r="GYL43" i="58" l="1"/>
  <c r="GXU43" i="58"/>
  <c r="JAV43" i="16"/>
  <c r="JBE43" i="16"/>
  <c r="GXW43" i="58" l="1"/>
  <c r="GYN43" i="58"/>
  <c r="GYP43" i="58" s="1"/>
  <c r="JAX43" i="16"/>
  <c r="JBG43" i="16"/>
  <c r="JBI43" i="16" s="1"/>
  <c r="GYR43" i="58" l="1"/>
  <c r="GXY43" i="58"/>
  <c r="GYA43" i="58" s="1"/>
  <c r="JBK43" i="16"/>
  <c r="JAZ43" i="16"/>
  <c r="JBB43" i="16" s="1"/>
  <c r="GYC43" i="58" l="1"/>
  <c r="GYT43" i="58"/>
  <c r="JBD43" i="16"/>
  <c r="JBM43" i="16"/>
  <c r="GYV43" i="58" l="1"/>
  <c r="GYE43" i="58"/>
  <c r="GYG43" i="58" s="1"/>
  <c r="JBF43" i="16"/>
  <c r="JBO43" i="16"/>
  <c r="JBQ43" i="16" s="1"/>
  <c r="GYI43" i="58" l="1"/>
  <c r="GYX43" i="58"/>
  <c r="JBS43" i="16"/>
  <c r="JBH43" i="16"/>
  <c r="JBJ43" i="16" s="1"/>
  <c r="GYZ43" i="58" l="1"/>
  <c r="GYK43" i="58"/>
  <c r="GYM43" i="58" s="1"/>
  <c r="JBL43" i="16"/>
  <c r="JBU43" i="16"/>
  <c r="GYO43" i="58" l="1"/>
  <c r="GZB43" i="58"/>
  <c r="JBN43" i="16"/>
  <c r="JBW43" i="16"/>
  <c r="JBY43" i="16" s="1"/>
  <c r="GZD43" i="58" l="1"/>
  <c r="GYQ43" i="58"/>
  <c r="GYS43" i="58" s="1"/>
  <c r="JCA43" i="16"/>
  <c r="JBP43" i="16"/>
  <c r="JBR43" i="16" s="1"/>
  <c r="GYU43" i="58" l="1"/>
  <c r="GZF43" i="58"/>
  <c r="JBT43" i="16"/>
  <c r="JCC43" i="16"/>
  <c r="GZH43" i="58" l="1"/>
  <c r="GYW43" i="58"/>
  <c r="GYY43" i="58" s="1"/>
  <c r="JBV43" i="16"/>
  <c r="JCE43" i="16"/>
  <c r="JCG43" i="16" s="1"/>
  <c r="GZA43" i="58" l="1"/>
  <c r="GZJ43" i="58"/>
  <c r="GZL43" i="58" s="1"/>
  <c r="JCI43" i="16"/>
  <c r="JBX43" i="16"/>
  <c r="JBZ43" i="16" s="1"/>
  <c r="GZN43" i="58" l="1"/>
  <c r="GZC43" i="58"/>
  <c r="JCB43" i="16"/>
  <c r="JCK43" i="16"/>
  <c r="GZE43" i="58" l="1"/>
  <c r="GZP43" i="58"/>
  <c r="GZR43" i="58" s="1"/>
  <c r="JCD43" i="16"/>
  <c r="JCM43" i="16"/>
  <c r="JCO43" i="16" s="1"/>
  <c r="GZT43" i="58" l="1"/>
  <c r="GZG43" i="58"/>
  <c r="JCQ43" i="16"/>
  <c r="JCF43" i="16"/>
  <c r="JCH43" i="16" s="1"/>
  <c r="GZI43" i="58" l="1"/>
  <c r="GZV43" i="58"/>
  <c r="JCJ43" i="16"/>
  <c r="JCS43" i="16"/>
  <c r="GZX43" i="58" l="1"/>
  <c r="GZK43" i="58"/>
  <c r="JCL43" i="16"/>
  <c r="JCU43" i="16"/>
  <c r="JCW43" i="16" s="1"/>
  <c r="GZM43" i="58" l="1"/>
  <c r="GZZ43" i="58"/>
  <c r="JCY43" i="16"/>
  <c r="JCN43" i="16"/>
  <c r="JCP43" i="16" s="1"/>
  <c r="HAB43" i="58" l="1"/>
  <c r="GZO43" i="58"/>
  <c r="GZQ43" i="58" s="1"/>
  <c r="JCR43" i="16"/>
  <c r="JDA43" i="16"/>
  <c r="GZS43" i="58" l="1"/>
  <c r="HAD43" i="58"/>
  <c r="JCT43" i="16"/>
  <c r="JDC43" i="16"/>
  <c r="JDE43" i="16" s="1"/>
  <c r="HAF43" i="58" l="1"/>
  <c r="GZU43" i="58"/>
  <c r="JDG43" i="16"/>
  <c r="JCV43" i="16"/>
  <c r="JCX43" i="16" s="1"/>
  <c r="GZW43" i="58" l="1"/>
  <c r="HAH43" i="58"/>
  <c r="HAJ43" i="58" s="1"/>
  <c r="JCZ43" i="16"/>
  <c r="JDI43" i="16"/>
  <c r="HAL43" i="58" l="1"/>
  <c r="GZY43" i="58"/>
  <c r="JDB43" i="16"/>
  <c r="JDK43" i="16"/>
  <c r="JDM43" i="16" s="1"/>
  <c r="HAA43" i="58" l="1"/>
  <c r="HAN43" i="58"/>
  <c r="JDO43" i="16"/>
  <c r="JDD43" i="16"/>
  <c r="JDF43" i="16" s="1"/>
  <c r="HAP43" i="58" l="1"/>
  <c r="HAC43" i="58"/>
  <c r="JDH43" i="16"/>
  <c r="JDQ43" i="16"/>
  <c r="HAE43" i="58" l="1"/>
  <c r="HAR43" i="58"/>
  <c r="JDJ43" i="16"/>
  <c r="JDS43" i="16"/>
  <c r="JDU43" i="16" s="1"/>
  <c r="HAT43" i="58" l="1"/>
  <c r="HAG43" i="58"/>
  <c r="JDW43" i="16"/>
  <c r="JDL43" i="16"/>
  <c r="JDN43" i="16" s="1"/>
  <c r="HAI43" i="58" l="1"/>
  <c r="HAV43" i="58"/>
  <c r="HAX43" i="58" s="1"/>
  <c r="JDP43" i="16"/>
  <c r="JDY43" i="16"/>
  <c r="HAZ43" i="58" l="1"/>
  <c r="HAK43" i="58"/>
  <c r="JDR43" i="16"/>
  <c r="JEA43" i="16"/>
  <c r="JEC43" i="16" s="1"/>
  <c r="HAM43" i="58" l="1"/>
  <c r="HBB43" i="58"/>
  <c r="JEE43" i="16"/>
  <c r="JDT43" i="16"/>
  <c r="HBD43" i="58" l="1"/>
  <c r="HAO43" i="58"/>
  <c r="JEG43" i="16"/>
  <c r="JDV43" i="16"/>
  <c r="JDX43" i="16" s="1"/>
  <c r="HAQ43" i="58" l="1"/>
  <c r="HBF43" i="58"/>
  <c r="HBH43" i="58" s="1"/>
  <c r="JDZ43" i="16"/>
  <c r="JEI43" i="16"/>
  <c r="JEK43" i="16" s="1"/>
  <c r="HBJ43" i="58" l="1"/>
  <c r="HAS43" i="58"/>
  <c r="JEM43" i="16"/>
  <c r="JEO43" i="16" s="1"/>
  <c r="JEB43" i="16"/>
  <c r="HAU43" i="58" l="1"/>
  <c r="HBL43" i="58"/>
  <c r="JEQ43" i="16"/>
  <c r="JED43" i="16"/>
  <c r="JEF43" i="16" s="1"/>
  <c r="HBN43" i="58" l="1"/>
  <c r="HAW43" i="58"/>
  <c r="JEH43" i="16"/>
  <c r="JES43" i="16"/>
  <c r="HAY43" i="58" l="1"/>
  <c r="HBP43" i="58"/>
  <c r="JEU43" i="16"/>
  <c r="JEJ43" i="16"/>
  <c r="JEL43" i="16" s="1"/>
  <c r="HBR43" i="58" l="1"/>
  <c r="HBA43" i="58"/>
  <c r="JEN43" i="16"/>
  <c r="JEW43" i="16"/>
  <c r="HBC43" i="58" l="1"/>
  <c r="HBT43" i="58"/>
  <c r="JEP43" i="16"/>
  <c r="JEY43" i="16"/>
  <c r="JFA43" i="16" s="1"/>
  <c r="HBV43" i="58" l="1"/>
  <c r="HBE43" i="58"/>
  <c r="JFC43" i="16"/>
  <c r="JER43" i="16"/>
  <c r="HBG43" i="58" l="1"/>
  <c r="HBX43" i="58"/>
  <c r="JFE43" i="16"/>
  <c r="JET43" i="16"/>
  <c r="JEV43" i="16" s="1"/>
  <c r="HBZ43" i="58" l="1"/>
  <c r="HBI43" i="58"/>
  <c r="HBK43" i="58" s="1"/>
  <c r="JEX43" i="16"/>
  <c r="JFG43" i="16"/>
  <c r="HBM43" i="58" l="1"/>
  <c r="HCB43" i="58"/>
  <c r="HCD43" i="58" s="1"/>
  <c r="JEZ43" i="16"/>
  <c r="JFI43" i="16"/>
  <c r="JFK43" i="16" s="1"/>
  <c r="HCF43" i="58" l="1"/>
  <c r="HBO43" i="58"/>
  <c r="JFM43" i="16"/>
  <c r="JFB43" i="16"/>
  <c r="JFD43" i="16" s="1"/>
  <c r="HBQ43" i="58" l="1"/>
  <c r="HCH43" i="58"/>
  <c r="JFF43" i="16"/>
  <c r="JFO43" i="16"/>
  <c r="JFQ43" i="16" s="1"/>
  <c r="HCJ43" i="58" l="1"/>
  <c r="HBS43" i="58"/>
  <c r="JFS43" i="16"/>
  <c r="JFH43" i="16"/>
  <c r="JFJ43" i="16" s="1"/>
  <c r="HBU43" i="58" l="1"/>
  <c r="HCL43" i="58"/>
  <c r="JFL43" i="16"/>
  <c r="JFU43" i="16"/>
  <c r="JFW43" i="16" s="1"/>
  <c r="HCN43" i="58" l="1"/>
  <c r="HBW43" i="58"/>
  <c r="JFY43" i="16"/>
  <c r="JFN43" i="16"/>
  <c r="HBY43" i="58" l="1"/>
  <c r="HCP43" i="58"/>
  <c r="JGA43" i="16"/>
  <c r="JFP43" i="16"/>
  <c r="JFR43" i="16" s="1"/>
  <c r="HCR43" i="58" l="1"/>
  <c r="HCA43" i="58"/>
  <c r="JFT43" i="16"/>
  <c r="JGC43" i="16"/>
  <c r="JGE43" i="16" s="1"/>
  <c r="HCC43" i="58" l="1"/>
  <c r="HCT43" i="58"/>
  <c r="JGG43" i="16"/>
  <c r="JFV43" i="16"/>
  <c r="HCV43" i="58" l="1"/>
  <c r="HCE43" i="58"/>
  <c r="JGI43" i="16"/>
  <c r="JFX43" i="16"/>
  <c r="JFZ43" i="16" s="1"/>
  <c r="HCG43" i="58" l="1"/>
  <c r="HCX43" i="58"/>
  <c r="HCZ43" i="58" s="1"/>
  <c r="JGB43" i="16"/>
  <c r="JGK43" i="16"/>
  <c r="JGM43" i="16" s="1"/>
  <c r="HDB43" i="58" l="1"/>
  <c r="HCI43" i="58"/>
  <c r="JGO43" i="16"/>
  <c r="JGD43" i="16"/>
  <c r="HCK43" i="58" l="1"/>
  <c r="HDD43" i="58"/>
  <c r="HDF43" i="58" s="1"/>
  <c r="JGQ43" i="16"/>
  <c r="JGF43" i="16"/>
  <c r="JGH43" i="16" s="1"/>
  <c r="HDH43" i="58" l="1"/>
  <c r="HCM43" i="58"/>
  <c r="JGJ43" i="16"/>
  <c r="JGS43" i="16"/>
  <c r="JGU43" i="16" s="1"/>
  <c r="HCO43" i="58" l="1"/>
  <c r="HDJ43" i="58"/>
  <c r="HDL43" i="58" s="1"/>
  <c r="JGW43" i="16"/>
  <c r="JGL43" i="16"/>
  <c r="HDN43" i="58" l="1"/>
  <c r="HCQ43" i="58"/>
  <c r="HCS43" i="58" s="1"/>
  <c r="JGY43" i="16"/>
  <c r="JGN43" i="16"/>
  <c r="JGP43" i="16" s="1"/>
  <c r="HCU43" i="58" l="1"/>
  <c r="HDP43" i="58"/>
  <c r="HDR43" i="58" s="1"/>
  <c r="JGR43" i="16"/>
  <c r="JHA43" i="16"/>
  <c r="JHC43" i="16" s="1"/>
  <c r="HDT43" i="58" l="1"/>
  <c r="HCW43" i="58"/>
  <c r="JHE43" i="16"/>
  <c r="JGT43" i="16"/>
  <c r="JGV43" i="16" s="1"/>
  <c r="HCY43" i="58" l="1"/>
  <c r="HDV43" i="58"/>
  <c r="HDX43" i="58" s="1"/>
  <c r="JGX43" i="16"/>
  <c r="JHG43" i="16"/>
  <c r="HDZ43" i="58" l="1"/>
  <c r="HDA43" i="58"/>
  <c r="HDC43" i="58" s="1"/>
  <c r="JGZ43" i="16"/>
  <c r="JHI43" i="16"/>
  <c r="JHK43" i="16" s="1"/>
  <c r="HDE43" i="58" l="1"/>
  <c r="HEB43" i="58"/>
  <c r="JHM43" i="16"/>
  <c r="JHB43" i="16"/>
  <c r="JHD43" i="16" s="1"/>
  <c r="HED43" i="58" l="1"/>
  <c r="HDG43" i="58"/>
  <c r="JHF43" i="16"/>
  <c r="JHO43" i="16"/>
  <c r="JHQ43" i="16" s="1"/>
  <c r="HDI43" i="58" l="1"/>
  <c r="HEF43" i="58"/>
  <c r="JHS43" i="16"/>
  <c r="JHH43" i="16"/>
  <c r="HEH43" i="58" l="1"/>
  <c r="HEJ43" i="58" s="1"/>
  <c r="HDK43" i="58"/>
  <c r="JHU43" i="16"/>
  <c r="JHJ43" i="16"/>
  <c r="JHL43" i="16" s="1"/>
  <c r="HDM43" i="58" l="1"/>
  <c r="HDO43" i="58" s="1"/>
  <c r="HEL43" i="58"/>
  <c r="JHN43" i="16"/>
  <c r="JHW43" i="16"/>
  <c r="JHY43" i="16" s="1"/>
  <c r="HDQ43" i="58" l="1"/>
  <c r="HEN43" i="58"/>
  <c r="JIA43" i="16"/>
  <c r="JHP43" i="16"/>
  <c r="HDS43" i="58" l="1"/>
  <c r="HEP43" i="58"/>
  <c r="JIC43" i="16"/>
  <c r="JHR43" i="16"/>
  <c r="JHT43" i="16" s="1"/>
  <c r="HDU43" i="58" l="1"/>
  <c r="HER43" i="58"/>
  <c r="JHV43" i="16"/>
  <c r="JIE43" i="16"/>
  <c r="JIG43" i="16" s="1"/>
  <c r="HDW43" i="58" l="1"/>
  <c r="HET43" i="58"/>
  <c r="JII43" i="16"/>
  <c r="JHX43" i="16"/>
  <c r="HEV43" i="58" l="1"/>
  <c r="HDY43" i="58"/>
  <c r="JIK43" i="16"/>
  <c r="JHZ43" i="16"/>
  <c r="JIB43" i="16" s="1"/>
  <c r="HEA43" i="58" l="1"/>
  <c r="HEX43" i="58"/>
  <c r="JID43" i="16"/>
  <c r="JIM43" i="16"/>
  <c r="JIO43" i="16" s="1"/>
  <c r="HEZ43" i="58" l="1"/>
  <c r="HEC43" i="58"/>
  <c r="JIQ43" i="16"/>
  <c r="JIF43" i="16"/>
  <c r="HEE43" i="58" l="1"/>
  <c r="HFB43" i="58"/>
  <c r="JIS43" i="16"/>
  <c r="JIH43" i="16"/>
  <c r="JIJ43" i="16" s="1"/>
  <c r="HFD43" i="58" l="1"/>
  <c r="HFF43" i="58" s="1"/>
  <c r="HEG43" i="58"/>
  <c r="JIL43" i="16"/>
  <c r="JIU43" i="16"/>
  <c r="JIW43" i="16" s="1"/>
  <c r="HFH43" i="58" l="1"/>
  <c r="HEI43" i="58"/>
  <c r="HEK43" i="58" s="1"/>
  <c r="JIY43" i="16"/>
  <c r="JIN43" i="16"/>
  <c r="JIP43" i="16" s="1"/>
  <c r="HEM43" i="58" l="1"/>
  <c r="HFJ43" i="58"/>
  <c r="HFL43" i="58" s="1"/>
  <c r="JIR43" i="16"/>
  <c r="JJA43" i="16"/>
  <c r="HFN43" i="58" l="1"/>
  <c r="HEO43" i="58"/>
  <c r="JJC43" i="16"/>
  <c r="JIT43" i="16"/>
  <c r="JIV43" i="16" s="1"/>
  <c r="HEQ43" i="58" l="1"/>
  <c r="HFP43" i="58"/>
  <c r="JIX43" i="16"/>
  <c r="JJE43" i="16"/>
  <c r="HFR43" i="58" l="1"/>
  <c r="HES43" i="58"/>
  <c r="JIZ43" i="16"/>
  <c r="JJG43" i="16"/>
  <c r="JJI43" i="16" s="1"/>
  <c r="HEU43" i="58" l="1"/>
  <c r="HFT43" i="58"/>
  <c r="JJK43" i="16"/>
  <c r="JJB43" i="16"/>
  <c r="JJD43" i="16" s="1"/>
  <c r="HEW43" i="58" l="1"/>
  <c r="HFV43" i="58"/>
  <c r="JJF43" i="16"/>
  <c r="JJM43" i="16"/>
  <c r="HEY43" i="58" l="1"/>
  <c r="HFX43" i="58"/>
  <c r="JJH43" i="16"/>
  <c r="JJO43" i="16"/>
  <c r="JJQ43" i="16" s="1"/>
  <c r="HFA43" i="58" l="1"/>
  <c r="HFZ43" i="58"/>
  <c r="JJS43" i="16"/>
  <c r="JJJ43" i="16"/>
  <c r="JJL43" i="16" s="1"/>
  <c r="HFC43" i="58" l="1"/>
  <c r="HGB43" i="58"/>
  <c r="JJN43" i="16"/>
  <c r="JJU43" i="16"/>
  <c r="HFE43" i="58" l="1"/>
  <c r="HGD43" i="58"/>
  <c r="JJP43" i="16"/>
  <c r="JJW43" i="16"/>
  <c r="JJY43" i="16" s="1"/>
  <c r="HFG43" i="58" l="1"/>
  <c r="HGF43" i="58"/>
  <c r="JKA43" i="16"/>
  <c r="JJR43" i="16"/>
  <c r="JJT43" i="16" s="1"/>
  <c r="HFI43" i="58" l="1"/>
  <c r="HGH43" i="58"/>
  <c r="JJV43" i="16"/>
  <c r="JKC43" i="16"/>
  <c r="HFK43" i="58" l="1"/>
  <c r="HGJ43" i="58"/>
  <c r="JJX43" i="16"/>
  <c r="JKE43" i="16"/>
  <c r="JKG43" i="16" s="1"/>
  <c r="HFM43" i="58" l="1"/>
  <c r="HGL43" i="58"/>
  <c r="JKI43" i="16"/>
  <c r="JJZ43" i="16"/>
  <c r="JKB43" i="16" s="1"/>
  <c r="HFO43" i="58" l="1"/>
  <c r="HGN43" i="58"/>
  <c r="JKD43" i="16"/>
  <c r="JKK43" i="16"/>
  <c r="HFQ43" i="58" l="1"/>
  <c r="HGP43" i="58"/>
  <c r="JKF43" i="16"/>
  <c r="JKM43" i="16"/>
  <c r="JKO43" i="16" s="1"/>
  <c r="HFS43" i="58" l="1"/>
  <c r="HGR43" i="58"/>
  <c r="JKQ43" i="16"/>
  <c r="JKH43" i="16"/>
  <c r="JKJ43" i="16" s="1"/>
  <c r="HFU43" i="58" l="1"/>
  <c r="HGT43" i="58"/>
  <c r="JKL43" i="16"/>
  <c r="JKS43" i="16"/>
  <c r="HFW43" i="58" l="1"/>
  <c r="HGV43" i="58"/>
  <c r="JKN43" i="16"/>
  <c r="JKU43" i="16"/>
  <c r="JKW43" i="16" s="1"/>
  <c r="HFY43" i="58" l="1"/>
  <c r="HGX43" i="58"/>
  <c r="JKY43" i="16"/>
  <c r="JKP43" i="16"/>
  <c r="JKR43" i="16" s="1"/>
  <c r="HGA43" i="58" l="1"/>
  <c r="HGZ43" i="58"/>
  <c r="JKT43" i="16"/>
  <c r="JLA43" i="16"/>
  <c r="HGC43" i="58" l="1"/>
  <c r="HHB43" i="58"/>
  <c r="JKV43" i="16"/>
  <c r="JLC43" i="16"/>
  <c r="JLE43" i="16" s="1"/>
  <c r="HGE43" i="58" l="1"/>
  <c r="HHD43" i="58"/>
  <c r="JLG43" i="16"/>
  <c r="JKX43" i="16"/>
  <c r="JKZ43" i="16" s="1"/>
  <c r="HGG43" i="58" l="1"/>
  <c r="HHF43" i="58"/>
  <c r="JLB43" i="16"/>
  <c r="JLI43" i="16"/>
  <c r="HGI43" i="58" l="1"/>
  <c r="HHH43" i="58"/>
  <c r="JLD43" i="16"/>
  <c r="JLK43" i="16"/>
  <c r="JLM43" i="16" s="1"/>
  <c r="HGK43" i="58" l="1"/>
  <c r="HHJ43" i="58"/>
  <c r="JLO43" i="16"/>
  <c r="JLF43" i="16"/>
  <c r="JLH43" i="16" s="1"/>
  <c r="HGM43" i="58" l="1"/>
  <c r="HHL43" i="58"/>
  <c r="JLJ43" i="16"/>
  <c r="JLQ43" i="16"/>
  <c r="HGO43" i="58" l="1"/>
  <c r="HHN43" i="58"/>
  <c r="JLL43" i="16"/>
  <c r="JLS43" i="16"/>
  <c r="JLU43" i="16" s="1"/>
  <c r="HGQ43" i="58" l="1"/>
  <c r="HHP43" i="58"/>
  <c r="JLW43" i="16"/>
  <c r="JLN43" i="16"/>
  <c r="JLP43" i="16" s="1"/>
  <c r="HGS43" i="58" l="1"/>
  <c r="HHR43" i="58"/>
  <c r="JLR43" i="16"/>
  <c r="JLY43" i="16"/>
  <c r="HGU43" i="58" l="1"/>
  <c r="HHT43" i="58"/>
  <c r="JLT43" i="16"/>
  <c r="JMA43" i="16"/>
  <c r="HGW43" i="58" l="1"/>
  <c r="HHV43" i="58"/>
  <c r="JMC43" i="16"/>
  <c r="JLV43" i="16"/>
  <c r="HGY43" i="58" l="1"/>
  <c r="HHX43" i="58"/>
  <c r="JME43" i="16"/>
  <c r="JLX43" i="16"/>
  <c r="JLZ43" i="16" s="1"/>
  <c r="HHA43" i="58" l="1"/>
  <c r="HHZ43" i="58"/>
  <c r="JMB43" i="16"/>
  <c r="JMG43" i="16"/>
  <c r="JMI43" i="16" s="1"/>
  <c r="HHC43" i="58" l="1"/>
  <c r="HIB43" i="58"/>
  <c r="JMK43" i="16"/>
  <c r="JMD43" i="16"/>
  <c r="HHE43" i="58" l="1"/>
  <c r="HID43" i="58"/>
  <c r="JMF43" i="16"/>
  <c r="JMM43" i="16"/>
  <c r="HHG43" i="58" l="1"/>
  <c r="HIF43" i="58"/>
  <c r="JMH43" i="16"/>
  <c r="JMO43" i="16"/>
  <c r="JMQ43" i="16" s="1"/>
  <c r="HHI43" i="58" l="1"/>
  <c r="HIH43" i="58"/>
  <c r="JMS43" i="16"/>
  <c r="JMJ43" i="16"/>
  <c r="JML43" i="16" s="1"/>
  <c r="HHK43" i="58" l="1"/>
  <c r="HIJ43" i="58"/>
  <c r="JMN43" i="16"/>
  <c r="JMU43" i="16"/>
  <c r="HHM43" i="58" l="1"/>
  <c r="HIL43" i="58"/>
  <c r="JMP43" i="16"/>
  <c r="JMW43" i="16"/>
  <c r="JMY43" i="16" s="1"/>
  <c r="HHO43" i="58" l="1"/>
  <c r="HIN43" i="58"/>
  <c r="JNA43" i="16"/>
  <c r="JMR43" i="16"/>
  <c r="JMT43" i="16" s="1"/>
  <c r="HHQ43" i="58" l="1"/>
  <c r="HIP43" i="58"/>
  <c r="JMV43" i="16"/>
  <c r="JNC43" i="16"/>
  <c r="HHS43" i="58" l="1"/>
  <c r="HIR43" i="58"/>
  <c r="JMX43" i="16"/>
  <c r="JNE43" i="16"/>
  <c r="JNG43" i="16" s="1"/>
  <c r="HHU43" i="58" l="1"/>
  <c r="HIT43" i="58"/>
  <c r="JNI43" i="16"/>
  <c r="JMZ43" i="16"/>
  <c r="JNB43" i="16" s="1"/>
  <c r="HHW43" i="58" l="1"/>
  <c r="HIV43" i="58"/>
  <c r="JND43" i="16"/>
  <c r="JNK43" i="16"/>
  <c r="HHY43" i="58" l="1"/>
  <c r="HIX43" i="58"/>
  <c r="JNF43" i="16"/>
  <c r="JNM43" i="16"/>
  <c r="JNO43" i="16" s="1"/>
  <c r="HIA43" i="58" l="1"/>
  <c r="HIZ43" i="58"/>
  <c r="JNQ43" i="16"/>
  <c r="JNH43" i="16"/>
  <c r="JNJ43" i="16" s="1"/>
  <c r="HIC43" i="58" l="1"/>
  <c r="HJB43" i="58"/>
  <c r="JNL43" i="16"/>
  <c r="JNS43" i="16"/>
  <c r="HIE43" i="58" l="1"/>
  <c r="HJD43" i="58"/>
  <c r="JNN43" i="16"/>
  <c r="JNU43" i="16"/>
  <c r="JNW43" i="16" s="1"/>
  <c r="HIG43" i="58" l="1"/>
  <c r="HJF43" i="58"/>
  <c r="JNY43" i="16"/>
  <c r="JNP43" i="16"/>
  <c r="JNR43" i="16" s="1"/>
  <c r="HII43" i="58" l="1"/>
  <c r="HJH43" i="58"/>
  <c r="JNT43" i="16"/>
  <c r="JOA43" i="16"/>
  <c r="HIK43" i="58" l="1"/>
  <c r="HJJ43" i="58"/>
  <c r="JNV43" i="16"/>
  <c r="JOC43" i="16"/>
  <c r="JOE43" i="16" s="1"/>
  <c r="HIM43" i="58" l="1"/>
  <c r="HJL43" i="58"/>
  <c r="JOG43" i="16"/>
  <c r="JNX43" i="16"/>
  <c r="JNZ43" i="16" s="1"/>
  <c r="HIO43" i="58" l="1"/>
  <c r="HJN43" i="58"/>
  <c r="JOB43" i="16"/>
  <c r="JOI43" i="16"/>
  <c r="HIQ43" i="58" l="1"/>
  <c r="HJP43" i="58"/>
  <c r="JOD43" i="16"/>
  <c r="JOK43" i="16"/>
  <c r="JOM43" i="16" s="1"/>
  <c r="HIS43" i="58" l="1"/>
  <c r="HJR43" i="58"/>
  <c r="JOO43" i="16"/>
  <c r="JOF43" i="16"/>
  <c r="JOH43" i="16" s="1"/>
  <c r="HIU43" i="58" l="1"/>
  <c r="HJT43" i="58"/>
  <c r="JOJ43" i="16"/>
  <c r="JOQ43" i="16"/>
  <c r="HIW43" i="58" l="1"/>
  <c r="HJV43" i="58"/>
  <c r="JOL43" i="16"/>
  <c r="JOS43" i="16"/>
  <c r="JOU43" i="16" s="1"/>
  <c r="HIY43" i="58" l="1"/>
  <c r="HJX43" i="58"/>
  <c r="JOW43" i="16"/>
  <c r="JON43" i="16"/>
  <c r="JOP43" i="16" s="1"/>
  <c r="HJA43" i="58" l="1"/>
  <c r="HJZ43" i="58"/>
  <c r="JOR43" i="16"/>
  <c r="JOY43" i="16"/>
  <c r="HJC43" i="58" l="1"/>
  <c r="HKB43" i="58"/>
  <c r="JOT43" i="16"/>
  <c r="JPA43" i="16"/>
  <c r="JPC43" i="16" s="1"/>
  <c r="HJE43" i="58" l="1"/>
  <c r="HKD43" i="58"/>
  <c r="JPE43" i="16"/>
  <c r="JOV43" i="16"/>
  <c r="JOX43" i="16" s="1"/>
  <c r="HJG43" i="58" l="1"/>
  <c r="HKF43" i="58"/>
  <c r="JOZ43" i="16"/>
  <c r="JPG43" i="16"/>
  <c r="HJI43" i="58" l="1"/>
  <c r="HKH43" i="58"/>
  <c r="JPB43" i="16"/>
  <c r="JPI43" i="16"/>
  <c r="JPK43" i="16" s="1"/>
  <c r="HJK43" i="58" l="1"/>
  <c r="HKJ43" i="58"/>
  <c r="JPM43" i="16"/>
  <c r="JPD43" i="16"/>
  <c r="JPF43" i="16" s="1"/>
  <c r="HJM43" i="58" l="1"/>
  <c r="HKL43" i="58"/>
  <c r="JPH43" i="16"/>
  <c r="JPO43" i="16"/>
  <c r="HJO43" i="58" l="1"/>
  <c r="HKN43" i="58"/>
  <c r="JPJ43" i="16"/>
  <c r="JPQ43" i="16"/>
  <c r="JPS43" i="16" s="1"/>
  <c r="HJQ43" i="58" l="1"/>
  <c r="HKP43" i="58"/>
  <c r="JPU43" i="16"/>
  <c r="JPL43" i="16"/>
  <c r="JPN43" i="16" s="1"/>
  <c r="HJS43" i="58" l="1"/>
  <c r="HKR43" i="58"/>
  <c r="JPP43" i="16"/>
  <c r="JPW43" i="16"/>
  <c r="HJU43" i="58" l="1"/>
  <c r="HKT43" i="58"/>
  <c r="JPR43" i="16"/>
  <c r="JPY43" i="16"/>
  <c r="JQA43" i="16" s="1"/>
  <c r="HJW43" i="58" l="1"/>
  <c r="HKV43" i="58"/>
  <c r="JQC43" i="16"/>
  <c r="JPT43" i="16"/>
  <c r="JPV43" i="16" s="1"/>
  <c r="HJY43" i="58" l="1"/>
  <c r="HKX43" i="58"/>
  <c r="JPX43" i="16"/>
  <c r="JQE43" i="16"/>
  <c r="HKA43" i="58" l="1"/>
  <c r="HKZ43" i="58"/>
  <c r="JPZ43" i="16"/>
  <c r="JQG43" i="16"/>
  <c r="JQI43" i="16" s="1"/>
  <c r="HKC43" i="58" l="1"/>
  <c r="HLB43" i="58"/>
  <c r="JQK43" i="16"/>
  <c r="JQB43" i="16"/>
  <c r="JQD43" i="16" s="1"/>
  <c r="HKE43" i="58" l="1"/>
  <c r="HLD43" i="58"/>
  <c r="JQF43" i="16"/>
  <c r="JQM43" i="16"/>
  <c r="HKG43" i="58" l="1"/>
  <c r="HLF43" i="58"/>
  <c r="JQH43" i="16"/>
  <c r="JQO43" i="16"/>
  <c r="JQQ43" i="16" s="1"/>
  <c r="HKI43" i="58" l="1"/>
  <c r="HLH43" i="58"/>
  <c r="JQS43" i="16"/>
  <c r="JQJ43" i="16"/>
  <c r="JQL43" i="16" s="1"/>
  <c r="HKK43" i="58" l="1"/>
  <c r="HLJ43" i="58"/>
  <c r="JQN43" i="16"/>
  <c r="JQU43" i="16"/>
  <c r="HKM43" i="58" l="1"/>
  <c r="HLL43" i="58"/>
  <c r="JQP43" i="16"/>
  <c r="JQW43" i="16"/>
  <c r="JQY43" i="16" s="1"/>
  <c r="HKO43" i="58" l="1"/>
  <c r="HLN43" i="58"/>
  <c r="JRA43" i="16"/>
  <c r="JQR43" i="16"/>
  <c r="JQT43" i="16" s="1"/>
  <c r="HKQ43" i="58" l="1"/>
  <c r="HLP43" i="58"/>
  <c r="JQV43" i="16"/>
  <c r="JRC43" i="16"/>
  <c r="HKS43" i="58" l="1"/>
  <c r="HLR43" i="58"/>
  <c r="JQX43" i="16"/>
  <c r="JRE43" i="16"/>
  <c r="JRG43" i="16" s="1"/>
  <c r="HKU43" i="58" l="1"/>
  <c r="HLT43" i="58"/>
  <c r="JRI43" i="16"/>
  <c r="JQZ43" i="16"/>
  <c r="JRB43" i="16" s="1"/>
  <c r="HKW43" i="58" l="1"/>
  <c r="HLV43" i="58"/>
  <c r="JRD43" i="16"/>
  <c r="JRK43" i="16"/>
  <c r="HKY43" i="58" l="1"/>
  <c r="HLX43" i="58"/>
  <c r="JRF43" i="16"/>
  <c r="JRM43" i="16"/>
  <c r="JRO43" i="16" s="1"/>
  <c r="HLA43" i="58" l="1"/>
  <c r="HLZ43" i="58"/>
  <c r="JRQ43" i="16"/>
  <c r="JRH43" i="16"/>
  <c r="JRJ43" i="16" s="1"/>
  <c r="HLC43" i="58" l="1"/>
  <c r="HMB43" i="58"/>
  <c r="JRL43" i="16"/>
  <c r="JRS43" i="16"/>
  <c r="HLE43" i="58" l="1"/>
  <c r="HMD43" i="58"/>
  <c r="JRN43" i="16"/>
  <c r="JRU43" i="16"/>
  <c r="JRW43" i="16" s="1"/>
  <c r="HLG43" i="58" l="1"/>
  <c r="HMF43" i="58"/>
  <c r="JRY43" i="16"/>
  <c r="JRP43" i="16"/>
  <c r="JRR43" i="16" s="1"/>
  <c r="HLI43" i="58" l="1"/>
  <c r="HMH43" i="58"/>
  <c r="JRT43" i="16"/>
  <c r="JSA43" i="16"/>
  <c r="HLK43" i="58" l="1"/>
  <c r="HMJ43" i="58"/>
  <c r="JRV43" i="16"/>
  <c r="JSC43" i="16"/>
  <c r="JSE43" i="16" s="1"/>
  <c r="HLM43" i="58" l="1"/>
  <c r="HML43" i="58"/>
  <c r="JSG43" i="16"/>
  <c r="JRX43" i="16"/>
  <c r="JRZ43" i="16" s="1"/>
  <c r="HLO43" i="58" l="1"/>
  <c r="HMN43" i="58"/>
  <c r="JSB43" i="16"/>
  <c r="JSI43" i="16"/>
  <c r="HLQ43" i="58" l="1"/>
  <c r="HMP43" i="58"/>
  <c r="JSD43" i="16"/>
  <c r="JSK43" i="16"/>
  <c r="JSM43" i="16" s="1"/>
  <c r="HLS43" i="58" l="1"/>
  <c r="HMR43" i="58"/>
  <c r="JSO43" i="16"/>
  <c r="JSF43" i="16"/>
  <c r="JSH43" i="16" s="1"/>
  <c r="HLU43" i="58" l="1"/>
  <c r="HMT43" i="58"/>
  <c r="JSJ43" i="16"/>
  <c r="JSQ43" i="16"/>
  <c r="HLW43" i="58" l="1"/>
  <c r="HMV43" i="58"/>
  <c r="JSL43" i="16"/>
  <c r="JSS43" i="16"/>
  <c r="JSU43" i="16" s="1"/>
  <c r="HLY43" i="58" l="1"/>
  <c r="HMX43" i="58"/>
  <c r="JSW43" i="16"/>
  <c r="JSN43" i="16"/>
  <c r="JSP43" i="16" s="1"/>
  <c r="HMA43" i="58" l="1"/>
  <c r="HMZ43" i="58"/>
  <c r="JSR43" i="16"/>
  <c r="JSY43" i="16"/>
  <c r="HMC43" i="58" l="1"/>
  <c r="HNB43" i="58"/>
  <c r="JST43" i="16"/>
  <c r="JTA43" i="16"/>
  <c r="JTC43" i="16" s="1"/>
  <c r="HME43" i="58" l="1"/>
  <c r="HND43" i="58"/>
  <c r="JTE43" i="16"/>
  <c r="JSV43" i="16"/>
  <c r="JSX43" i="16" s="1"/>
  <c r="HMG43" i="58" l="1"/>
  <c r="HNF43" i="58"/>
  <c r="JSZ43" i="16"/>
  <c r="JTG43" i="16"/>
  <c r="HMI43" i="58" l="1"/>
  <c r="HNH43" i="58"/>
  <c r="JTB43" i="16"/>
  <c r="JTI43" i="16"/>
  <c r="JTK43" i="16" s="1"/>
  <c r="HMK43" i="58" l="1"/>
  <c r="HNJ43" i="58"/>
  <c r="JTM43" i="16"/>
  <c r="JTD43" i="16"/>
  <c r="JTF43" i="16" s="1"/>
  <c r="HMM43" i="58" l="1"/>
  <c r="HNL43" i="58"/>
  <c r="JTH43" i="16"/>
  <c r="JTO43" i="16"/>
  <c r="HMO43" i="58" l="1"/>
  <c r="HNN43" i="58"/>
  <c r="JTJ43" i="16"/>
  <c r="JTQ43" i="16"/>
  <c r="JTS43" i="16" s="1"/>
  <c r="HMQ43" i="58" l="1"/>
  <c r="HNP43" i="58"/>
  <c r="JTU43" i="16"/>
  <c r="JTL43" i="16"/>
  <c r="JTN43" i="16" s="1"/>
  <c r="HMS43" i="58" l="1"/>
  <c r="HNR43" i="58"/>
  <c r="JTP43" i="16"/>
  <c r="JTR43" i="16" s="1"/>
  <c r="JTW43" i="16"/>
  <c r="HMU43" i="58" l="1"/>
  <c r="HNT43" i="58"/>
  <c r="JTT43" i="16"/>
  <c r="JTY43" i="16"/>
  <c r="HMW43" i="58" l="1"/>
  <c r="HNV43" i="58"/>
  <c r="JUA43" i="16"/>
  <c r="JTV43" i="16"/>
  <c r="JTX43" i="16" s="1"/>
  <c r="HMY43" i="58" l="1"/>
  <c r="HNX43" i="58"/>
  <c r="JTZ43" i="16"/>
  <c r="JUC43" i="16"/>
  <c r="JUE43" i="16" s="1"/>
  <c r="HNA43" i="58" l="1"/>
  <c r="HNZ43" i="58"/>
  <c r="JUG43" i="16"/>
  <c r="JUB43" i="16"/>
  <c r="HNC43" i="58" l="1"/>
  <c r="HOB43" i="58"/>
  <c r="JUI43" i="16"/>
  <c r="JUD43" i="16"/>
  <c r="JUF43" i="16" s="1"/>
  <c r="HNE43" i="58" l="1"/>
  <c r="HOD43" i="58"/>
  <c r="JUH43" i="16"/>
  <c r="JUK43" i="16"/>
  <c r="JUM43" i="16" s="1"/>
  <c r="HNG43" i="58" l="1"/>
  <c r="HOF43" i="58"/>
  <c r="JUO43" i="16"/>
  <c r="JUQ43" i="16" s="1"/>
  <c r="JUJ43" i="16"/>
  <c r="HNI43" i="58" l="1"/>
  <c r="HOH43" i="58"/>
  <c r="JUS43" i="16"/>
  <c r="JUU43" i="16" s="1"/>
  <c r="JUL43" i="16"/>
  <c r="JUN43" i="16" s="1"/>
  <c r="HNK43" i="58" l="1"/>
  <c r="HOJ43" i="58"/>
  <c r="JUP43" i="16"/>
  <c r="JUW43" i="16"/>
  <c r="JUY43" i="16" s="1"/>
  <c r="HNM43" i="58" l="1"/>
  <c r="HOL43" i="58"/>
  <c r="JVA43" i="16"/>
  <c r="JUR43" i="16"/>
  <c r="HNO43" i="58" l="1"/>
  <c r="HON43" i="58"/>
  <c r="JVC43" i="16"/>
  <c r="JUT43" i="16"/>
  <c r="JUV43" i="16" s="1"/>
  <c r="HNQ43" i="58" l="1"/>
  <c r="HOP43" i="58"/>
  <c r="JUX43" i="16"/>
  <c r="JVE43" i="16"/>
  <c r="JVG43" i="16" s="1"/>
  <c r="HNS43" i="58" l="1"/>
  <c r="HOR43" i="58"/>
  <c r="JVI43" i="16"/>
  <c r="JUZ43" i="16"/>
  <c r="JVB43" i="16" s="1"/>
  <c r="HNU43" i="58" l="1"/>
  <c r="HOT43" i="58"/>
  <c r="JVD43" i="16"/>
  <c r="JVK43" i="16"/>
  <c r="HNW43" i="58" l="1"/>
  <c r="HOV43" i="58"/>
  <c r="JVF43" i="16"/>
  <c r="JVM43" i="16"/>
  <c r="HNY43" i="58" l="1"/>
  <c r="HOX43" i="58"/>
  <c r="JVH43" i="16"/>
  <c r="JVO43" i="16"/>
  <c r="JVQ43" i="16" s="1"/>
  <c r="HOA43" i="58" l="1"/>
  <c r="HOZ43" i="58"/>
  <c r="JVS43" i="16"/>
  <c r="JVU43" i="16" s="1"/>
  <c r="JVJ43" i="16"/>
  <c r="HOC43" i="58" l="1"/>
  <c r="HPB43" i="58"/>
  <c r="JVW43" i="16"/>
  <c r="JVY43" i="16" s="1"/>
  <c r="JVL43" i="16"/>
  <c r="JVN43" i="16" s="1"/>
  <c r="HOE43" i="58" l="1"/>
  <c r="HPD43" i="58"/>
  <c r="JVP43" i="16"/>
  <c r="JWA43" i="16"/>
  <c r="HOG43" i="58" l="1"/>
  <c r="HPF43" i="58"/>
  <c r="JVR43" i="16"/>
  <c r="JWC43" i="16"/>
  <c r="JWE43" i="16" s="1"/>
  <c r="HOI43" i="58" l="1"/>
  <c r="HPH43" i="58"/>
  <c r="JWG43" i="16"/>
  <c r="JVT43" i="16"/>
  <c r="JVV43" i="16" s="1"/>
  <c r="HOK43" i="58" l="1"/>
  <c r="HPJ43" i="58"/>
  <c r="JVX43" i="16"/>
  <c r="JWI43" i="16"/>
  <c r="HOM43" i="58" l="1"/>
  <c r="HPL43" i="58"/>
  <c r="JVZ43" i="16"/>
  <c r="JWK43" i="16"/>
  <c r="JWM43" i="16" s="1"/>
  <c r="HOO43" i="58" l="1"/>
  <c r="HPN43" i="58"/>
  <c r="JWO43" i="16"/>
  <c r="JWB43" i="16"/>
  <c r="JWD43" i="16" s="1"/>
  <c r="HOQ43" i="58" l="1"/>
  <c r="HPP43" i="58"/>
  <c r="JWF43" i="16"/>
  <c r="JWQ43" i="16"/>
  <c r="HOS43" i="58" l="1"/>
  <c r="HPR43" i="58"/>
  <c r="JWH43" i="16"/>
  <c r="JWS43" i="16"/>
  <c r="JWU43" i="16" s="1"/>
  <c r="HOU43" i="58" l="1"/>
  <c r="HPT43" i="58"/>
  <c r="JWW43" i="16"/>
  <c r="JWJ43" i="16"/>
  <c r="JWL43" i="16" s="1"/>
  <c r="HOW43" i="58" l="1"/>
  <c r="HPV43" i="58"/>
  <c r="JWN43" i="16"/>
  <c r="JWY43" i="16"/>
  <c r="HOY43" i="58" l="1"/>
  <c r="HPX43" i="58"/>
  <c r="JWP43" i="16"/>
  <c r="JXA43" i="16"/>
  <c r="JXC43" i="16" s="1"/>
  <c r="HPA43" i="58" l="1"/>
  <c r="HPZ43" i="58"/>
  <c r="JXE43" i="16"/>
  <c r="JWR43" i="16"/>
  <c r="JWT43" i="16" s="1"/>
  <c r="HPC43" i="58" l="1"/>
  <c r="HQB43" i="58"/>
  <c r="JWV43" i="16"/>
  <c r="JXG43" i="16"/>
  <c r="HPE43" i="58" l="1"/>
  <c r="HQD43" i="58"/>
  <c r="JWX43" i="16"/>
  <c r="JXI43" i="16"/>
  <c r="JXK43" i="16" s="1"/>
  <c r="HPG43" i="58" l="1"/>
  <c r="HPI43" i="58" s="1"/>
  <c r="HQF43" i="58"/>
  <c r="JXM43" i="16"/>
  <c r="JWZ43" i="16"/>
  <c r="JXB43" i="16" s="1"/>
  <c r="HPK43" i="58" l="1"/>
  <c r="HQH43" i="58"/>
  <c r="JXD43" i="16"/>
  <c r="JXO43" i="16"/>
  <c r="HQJ43" i="58" l="1"/>
  <c r="HPM43" i="58"/>
  <c r="JXF43" i="16"/>
  <c r="JXQ43" i="16"/>
  <c r="JXS43" i="16" s="1"/>
  <c r="HPO43" i="58" l="1"/>
  <c r="HQL43" i="58"/>
  <c r="JXU43" i="16"/>
  <c r="JXH43" i="16"/>
  <c r="JXJ43" i="16" s="1"/>
  <c r="HQN43" i="58" l="1"/>
  <c r="HPQ43" i="58"/>
  <c r="JXL43" i="16"/>
  <c r="JXW43" i="16"/>
  <c r="HPS43" i="58" l="1"/>
  <c r="HQP43" i="58"/>
  <c r="JXN43" i="16"/>
  <c r="JXY43" i="16"/>
  <c r="JYA43" i="16" s="1"/>
  <c r="HQR43" i="58" l="1"/>
  <c r="HPU43" i="58"/>
  <c r="JYC43" i="16"/>
  <c r="JXP43" i="16"/>
  <c r="JXR43" i="16" s="1"/>
  <c r="HPW43" i="58" l="1"/>
  <c r="HQT43" i="58"/>
  <c r="JXT43" i="16"/>
  <c r="JYE43" i="16"/>
  <c r="HQV43" i="58" l="1"/>
  <c r="HPY43" i="58"/>
  <c r="JXV43" i="16"/>
  <c r="JYG43" i="16"/>
  <c r="JYI43" i="16" s="1"/>
  <c r="HQA43" i="58" l="1"/>
  <c r="HQX43" i="58"/>
  <c r="JYK43" i="16"/>
  <c r="JXX43" i="16"/>
  <c r="JXZ43" i="16" s="1"/>
  <c r="HQZ43" i="58" l="1"/>
  <c r="HQC43" i="58"/>
  <c r="JYB43" i="16"/>
  <c r="JYM43" i="16"/>
  <c r="HQE43" i="58" l="1"/>
  <c r="HRB43" i="58"/>
  <c r="JYD43" i="16"/>
  <c r="JYO43" i="16"/>
  <c r="JYQ43" i="16" s="1"/>
  <c r="HRD43" i="58" l="1"/>
  <c r="HQG43" i="58"/>
  <c r="JYS43" i="16"/>
  <c r="JYF43" i="16"/>
  <c r="JYH43" i="16" s="1"/>
  <c r="HQI43" i="58" l="1"/>
  <c r="HRF43" i="58"/>
  <c r="JYJ43" i="16"/>
  <c r="JYU43" i="16"/>
  <c r="HRH43" i="58" l="1"/>
  <c r="HQK43" i="58"/>
  <c r="JYL43" i="16"/>
  <c r="JYW43" i="16"/>
  <c r="JYY43" i="16" s="1"/>
  <c r="HQM43" i="58" l="1"/>
  <c r="HRJ43" i="58"/>
  <c r="JZA43" i="16"/>
  <c r="JYN43" i="16"/>
  <c r="JYP43" i="16" s="1"/>
  <c r="HRL43" i="58" l="1"/>
  <c r="HQO43" i="58"/>
  <c r="JYR43" i="16"/>
  <c r="JZC43" i="16"/>
  <c r="HQQ43" i="58" l="1"/>
  <c r="HRN43" i="58"/>
  <c r="JZE43" i="16"/>
  <c r="JYT43" i="16"/>
  <c r="HRP43" i="58" l="1"/>
  <c r="HQS43" i="58"/>
  <c r="JZG43" i="16"/>
  <c r="JYV43" i="16"/>
  <c r="JYX43" i="16" s="1"/>
  <c r="HQU43" i="58" l="1"/>
  <c r="HRR43" i="58"/>
  <c r="JYZ43" i="16"/>
  <c r="JZI43" i="16"/>
  <c r="JZK43" i="16" s="1"/>
  <c r="HRT43" i="58" l="1"/>
  <c r="HQW43" i="58"/>
  <c r="JZM43" i="16"/>
  <c r="JZB43" i="16"/>
  <c r="HQY43" i="58" l="1"/>
  <c r="HRV43" i="58"/>
  <c r="JZO43" i="16"/>
  <c r="JZD43" i="16"/>
  <c r="JZF43" i="16" s="1"/>
  <c r="HRX43" i="58" l="1"/>
  <c r="HRA43" i="58"/>
  <c r="JZH43" i="16"/>
  <c r="JZQ43" i="16"/>
  <c r="JZS43" i="16" s="1"/>
  <c r="HRC43" i="58" l="1"/>
  <c r="HRZ43" i="58"/>
  <c r="JZU43" i="16"/>
  <c r="JZJ43" i="16"/>
  <c r="HSB43" i="58" l="1"/>
  <c r="HRE43" i="58"/>
  <c r="JZW43" i="16"/>
  <c r="JZL43" i="16"/>
  <c r="JZN43" i="16" s="1"/>
  <c r="HRG43" i="58" l="1"/>
  <c r="HSD43" i="58"/>
  <c r="JZP43" i="16"/>
  <c r="JZY43" i="16"/>
  <c r="KAA43" i="16" s="1"/>
  <c r="HSF43" i="58" l="1"/>
  <c r="HRI43" i="58"/>
  <c r="KAC43" i="16"/>
  <c r="JZR43" i="16"/>
  <c r="HRK43" i="58" l="1"/>
  <c r="HSH43" i="58"/>
  <c r="KAE43" i="16"/>
  <c r="JZT43" i="16"/>
  <c r="JZV43" i="16" s="1"/>
  <c r="HSJ43" i="58" l="1"/>
  <c r="HRM43" i="58"/>
  <c r="JZX43" i="16"/>
  <c r="KAG43" i="16"/>
  <c r="KAI43" i="16" s="1"/>
  <c r="HRO43" i="58" l="1"/>
  <c r="HSL43" i="58"/>
  <c r="KAK43" i="16"/>
  <c r="JZZ43" i="16"/>
  <c r="HSN43" i="58" l="1"/>
  <c r="HRQ43" i="58"/>
  <c r="KAM43" i="16"/>
  <c r="KAB43" i="16"/>
  <c r="KAD43" i="16" s="1"/>
  <c r="HRS43" i="58" l="1"/>
  <c r="HSP43" i="58"/>
  <c r="KAF43" i="16"/>
  <c r="KAO43" i="16"/>
  <c r="KAQ43" i="16" s="1"/>
  <c r="HSR43" i="58" l="1"/>
  <c r="HRU43" i="58"/>
  <c r="KAS43" i="16"/>
  <c r="KAH43" i="16"/>
  <c r="HRW43" i="58" l="1"/>
  <c r="HST43" i="58"/>
  <c r="KAU43" i="16"/>
  <c r="KAJ43" i="16"/>
  <c r="KAL43" i="16" s="1"/>
  <c r="HSV43" i="58" l="1"/>
  <c r="HRY43" i="58"/>
  <c r="KAN43" i="16"/>
  <c r="KAW43" i="16"/>
  <c r="KAY43" i="16" s="1"/>
  <c r="HSA43" i="58" l="1"/>
  <c r="HSX43" i="58"/>
  <c r="KBA43" i="16"/>
  <c r="KAP43" i="16"/>
  <c r="HSZ43" i="58" l="1"/>
  <c r="HSC43" i="58"/>
  <c r="KBC43" i="16"/>
  <c r="KAR43" i="16"/>
  <c r="KAT43" i="16" s="1"/>
  <c r="HSE43" i="58" l="1"/>
  <c r="HTB43" i="58"/>
  <c r="KAV43" i="16"/>
  <c r="KBE43" i="16"/>
  <c r="KBG43" i="16" s="1"/>
  <c r="HTD43" i="58" l="1"/>
  <c r="HSG43" i="58"/>
  <c r="KBI43" i="16"/>
  <c r="KAX43" i="16"/>
  <c r="HSI43" i="58" l="1"/>
  <c r="HTF43" i="58"/>
  <c r="KBK43" i="16"/>
  <c r="KAZ43" i="16"/>
  <c r="KBB43" i="16" s="1"/>
  <c r="HTH43" i="58" l="1"/>
  <c r="HSK43" i="58"/>
  <c r="KBD43" i="16"/>
  <c r="KBM43" i="16"/>
  <c r="KBO43" i="16" s="1"/>
  <c r="HSM43" i="58" l="1"/>
  <c r="HTJ43" i="58"/>
  <c r="KBQ43" i="16"/>
  <c r="KBF43" i="16"/>
  <c r="HTL43" i="58" l="1"/>
  <c r="HSO43" i="58"/>
  <c r="KBS43" i="16"/>
  <c r="KBU43" i="16" s="1"/>
  <c r="KBH43" i="16"/>
  <c r="HSQ43" i="58" l="1"/>
  <c r="HTN43" i="58"/>
  <c r="KBJ43" i="16"/>
  <c r="KBW43" i="16"/>
  <c r="HTP43" i="58" l="1"/>
  <c r="HSS43" i="58"/>
  <c r="KBL43" i="16"/>
  <c r="KBY43" i="16"/>
  <c r="KCA43" i="16" s="1"/>
  <c r="HSU43" i="58" l="1"/>
  <c r="HTR43" i="58"/>
  <c r="KCC43" i="16"/>
  <c r="KBN43" i="16"/>
  <c r="KBP43" i="16" s="1"/>
  <c r="HTT43" i="58" l="1"/>
  <c r="HSW43" i="58"/>
  <c r="KBR43" i="16"/>
  <c r="KBT43" i="16" s="1"/>
  <c r="KCE43" i="16"/>
  <c r="HSY43" i="58" l="1"/>
  <c r="HTV43" i="58"/>
  <c r="KBV43" i="16"/>
  <c r="KCG43" i="16"/>
  <c r="KCI43" i="16" s="1"/>
  <c r="HTX43" i="58" l="1"/>
  <c r="HTA43" i="58"/>
  <c r="KCK43" i="16"/>
  <c r="KBX43" i="16"/>
  <c r="KBZ43" i="16" s="1"/>
  <c r="HTC43" i="58" l="1"/>
  <c r="HTZ43" i="58"/>
  <c r="KCB43" i="16"/>
  <c r="KCM43" i="16"/>
  <c r="HUB43" i="58" l="1"/>
  <c r="HTE43" i="58"/>
  <c r="KCD43" i="16"/>
  <c r="KCO43" i="16"/>
  <c r="KCQ43" i="16" s="1"/>
  <c r="HTG43" i="58" l="1"/>
  <c r="HUD43" i="58"/>
  <c r="KCS43" i="16"/>
  <c r="KCF43" i="16"/>
  <c r="KCH43" i="16" s="1"/>
  <c r="HUF43" i="58" l="1"/>
  <c r="HTI43" i="58"/>
  <c r="KCJ43" i="16"/>
  <c r="KCU43" i="16"/>
  <c r="HTK43" i="58" l="1"/>
  <c r="HUH43" i="58"/>
  <c r="KCL43" i="16"/>
  <c r="KCW43" i="16"/>
  <c r="KCY43" i="16" s="1"/>
  <c r="HUJ43" i="58" l="1"/>
  <c r="HTM43" i="58"/>
  <c r="KDA43" i="16"/>
  <c r="KCN43" i="16"/>
  <c r="KCP43" i="16" s="1"/>
  <c r="HTO43" i="58" l="1"/>
  <c r="HUL43" i="58"/>
  <c r="KCR43" i="16"/>
  <c r="KDC43" i="16"/>
  <c r="HUN43" i="58" l="1"/>
  <c r="HTQ43" i="58"/>
  <c r="KCT43" i="16"/>
  <c r="KDE43" i="16"/>
  <c r="KDG43" i="16" s="1"/>
  <c r="HTS43" i="58" l="1"/>
  <c r="HUP43" i="58"/>
  <c r="KDI43" i="16"/>
  <c r="KCV43" i="16"/>
  <c r="KCX43" i="16" s="1"/>
  <c r="HUR43" i="58" l="1"/>
  <c r="HTU43" i="58"/>
  <c r="KCZ43" i="16"/>
  <c r="KDK43" i="16"/>
  <c r="HTW43" i="58" l="1"/>
  <c r="HUT43" i="58"/>
  <c r="KDB43" i="16"/>
  <c r="KDM43" i="16"/>
  <c r="KDO43" i="16" s="1"/>
  <c r="HUV43" i="58" l="1"/>
  <c r="HTY43" i="58"/>
  <c r="KDQ43" i="16"/>
  <c r="KDD43" i="16"/>
  <c r="KDF43" i="16" s="1"/>
  <c r="HUA43" i="58" l="1"/>
  <c r="HUX43" i="58"/>
  <c r="KDH43" i="16"/>
  <c r="KDS43" i="16"/>
  <c r="HUZ43" i="58" l="1"/>
  <c r="HUC43" i="58"/>
  <c r="KDJ43" i="16"/>
  <c r="KDU43" i="16"/>
  <c r="KDW43" i="16" s="1"/>
  <c r="HUE43" i="58" l="1"/>
  <c r="HVB43" i="58"/>
  <c r="KDY43" i="16"/>
  <c r="KDL43" i="16"/>
  <c r="KDN43" i="16" s="1"/>
  <c r="HVD43" i="58" l="1"/>
  <c r="HUG43" i="58"/>
  <c r="KDP43" i="16"/>
  <c r="KEA43" i="16"/>
  <c r="HUI43" i="58" l="1"/>
  <c r="HVF43" i="58"/>
  <c r="KDR43" i="16"/>
  <c r="KEC43" i="16"/>
  <c r="KEE43" i="16" s="1"/>
  <c r="HVH43" i="58" l="1"/>
  <c r="HUK43" i="58"/>
  <c r="KEG43" i="16"/>
  <c r="KDT43" i="16"/>
  <c r="KDV43" i="16" s="1"/>
  <c r="HUM43" i="58" l="1"/>
  <c r="HVJ43" i="58"/>
  <c r="KDX43" i="16"/>
  <c r="KEI43" i="16"/>
  <c r="HVL43" i="58" l="1"/>
  <c r="HUO43" i="58"/>
  <c r="KDZ43" i="16"/>
  <c r="KEK43" i="16"/>
  <c r="KEM43" i="16" s="1"/>
  <c r="HUQ43" i="58" l="1"/>
  <c r="HVN43" i="58"/>
  <c r="KEO43" i="16"/>
  <c r="KEB43" i="16"/>
  <c r="KED43" i="16" s="1"/>
  <c r="HVP43" i="58" l="1"/>
  <c r="HUS43" i="58"/>
  <c r="KEF43" i="16"/>
  <c r="KEQ43" i="16"/>
  <c r="HUU43" i="58" l="1"/>
  <c r="HVR43" i="58"/>
  <c r="KEH43" i="16"/>
  <c r="KES43" i="16"/>
  <c r="KEU43" i="16" s="1"/>
  <c r="HVT43" i="58" l="1"/>
  <c r="HUW43" i="58"/>
  <c r="KEW43" i="16"/>
  <c r="KEJ43" i="16"/>
  <c r="KEL43" i="16" s="1"/>
  <c r="HUY43" i="58" l="1"/>
  <c r="HVV43" i="58"/>
  <c r="KEN43" i="16"/>
  <c r="KEY43" i="16"/>
  <c r="HVX43" i="58" l="1"/>
  <c r="HVA43" i="58"/>
  <c r="KEP43" i="16"/>
  <c r="KFA43" i="16"/>
  <c r="KFC43" i="16" s="1"/>
  <c r="HVC43" i="58" l="1"/>
  <c r="HVZ43" i="58"/>
  <c r="KFE43" i="16"/>
  <c r="KER43" i="16"/>
  <c r="KET43" i="16" s="1"/>
  <c r="HWB43" i="58" l="1"/>
  <c r="HVE43" i="58"/>
  <c r="KEV43" i="16"/>
  <c r="KFG43" i="16"/>
  <c r="HVG43" i="58" l="1"/>
  <c r="HWD43" i="58"/>
  <c r="KEX43" i="16"/>
  <c r="KFI43" i="16"/>
  <c r="KFK43" i="16" s="1"/>
  <c r="HWF43" i="58" l="1"/>
  <c r="HVI43" i="58"/>
  <c r="KFM43" i="16"/>
  <c r="KEZ43" i="16"/>
  <c r="KFB43" i="16" s="1"/>
  <c r="HVK43" i="58" l="1"/>
  <c r="HWH43" i="58"/>
  <c r="KFD43" i="16"/>
  <c r="KFO43" i="16"/>
  <c r="HWJ43" i="58" l="1"/>
  <c r="HVM43" i="58"/>
  <c r="KFF43" i="16"/>
  <c r="KFQ43" i="16"/>
  <c r="KFS43" i="16" s="1"/>
  <c r="HVO43" i="58" l="1"/>
  <c r="HWL43" i="58"/>
  <c r="KFU43" i="16"/>
  <c r="KFH43" i="16"/>
  <c r="KFJ43" i="16" s="1"/>
  <c r="HWN43" i="58" l="1"/>
  <c r="HVQ43" i="58"/>
  <c r="KFL43" i="16"/>
  <c r="KFW43" i="16"/>
  <c r="HVS43" i="58" l="1"/>
  <c r="HWP43" i="58"/>
  <c r="KFN43" i="16"/>
  <c r="KFY43" i="16"/>
  <c r="KGA43" i="16" s="1"/>
  <c r="HWR43" i="58" l="1"/>
  <c r="HVU43" i="58"/>
  <c r="KGC43" i="16"/>
  <c r="KFP43" i="16"/>
  <c r="KFR43" i="16" s="1"/>
  <c r="HVW43" i="58" l="1"/>
  <c r="HWT43" i="58"/>
  <c r="HWV43" i="58" s="1"/>
  <c r="KFT43" i="16"/>
  <c r="KGE43" i="16"/>
  <c r="HWX43" i="58" l="1"/>
  <c r="HVY43" i="58"/>
  <c r="KFV43" i="16"/>
  <c r="KGG43" i="16"/>
  <c r="KGI43" i="16" s="1"/>
  <c r="HWA43" i="58" l="1"/>
  <c r="HWZ43" i="58"/>
  <c r="KGK43" i="16"/>
  <c r="KFX43" i="16"/>
  <c r="KFZ43" i="16" s="1"/>
  <c r="HWC43" i="58" l="1"/>
  <c r="HXB43" i="58"/>
  <c r="KGB43" i="16"/>
  <c r="KGM43" i="16"/>
  <c r="HXD43" i="58" l="1"/>
  <c r="HWE43" i="58"/>
  <c r="KGD43" i="16"/>
  <c r="KGO43" i="16"/>
  <c r="KGQ43" i="16" s="1"/>
  <c r="HXF43" i="58" l="1"/>
  <c r="HWG43" i="58"/>
  <c r="KGS43" i="16"/>
  <c r="KGF43" i="16"/>
  <c r="KGH43" i="16" s="1"/>
  <c r="HXH43" i="58" l="1"/>
  <c r="HWI43" i="58"/>
  <c r="KGJ43" i="16"/>
  <c r="KGU43" i="16"/>
  <c r="HXJ43" i="58" l="1"/>
  <c r="HWK43" i="58"/>
  <c r="KGL43" i="16"/>
  <c r="KGW43" i="16"/>
  <c r="KGY43" i="16" s="1"/>
  <c r="HXL43" i="58" l="1"/>
  <c r="HWM43" i="58"/>
  <c r="KHA43" i="16"/>
  <c r="KGN43" i="16"/>
  <c r="KGP43" i="16" s="1"/>
  <c r="HXN43" i="58" l="1"/>
  <c r="HWO43" i="58"/>
  <c r="KGR43" i="16"/>
  <c r="KHC43" i="16"/>
  <c r="HXP43" i="58" l="1"/>
  <c r="HWQ43" i="58"/>
  <c r="KGT43" i="16"/>
  <c r="KHE43" i="16"/>
  <c r="KHG43" i="16" s="1"/>
  <c r="HXR43" i="58" l="1"/>
  <c r="HWS43" i="58"/>
  <c r="KHI43" i="16"/>
  <c r="KGV43" i="16"/>
  <c r="KGX43" i="16" s="1"/>
  <c r="HXT43" i="58" l="1"/>
  <c r="HWU43" i="58"/>
  <c r="KGZ43" i="16"/>
  <c r="KHK43" i="16"/>
  <c r="HXV43" i="58" l="1"/>
  <c r="HWW43" i="58"/>
  <c r="KHB43" i="16"/>
  <c r="KHM43" i="16"/>
  <c r="KHO43" i="16" s="1"/>
  <c r="HXX43" i="58" l="1"/>
  <c r="HWY43" i="58"/>
  <c r="KHQ43" i="16"/>
  <c r="KHD43" i="16"/>
  <c r="KHF43" i="16" s="1"/>
  <c r="HXZ43" i="58" l="1"/>
  <c r="HXA43" i="58"/>
  <c r="KHH43" i="16"/>
  <c r="KHS43" i="16"/>
  <c r="HYB43" i="58" l="1"/>
  <c r="HXC43" i="58"/>
  <c r="KHJ43" i="16"/>
  <c r="KHU43" i="16"/>
  <c r="KHW43" i="16" s="1"/>
  <c r="HYD43" i="58" l="1"/>
  <c r="HXE43" i="58"/>
  <c r="KHY43" i="16"/>
  <c r="KHL43" i="16"/>
  <c r="KHN43" i="16" s="1"/>
  <c r="HYF43" i="58" l="1"/>
  <c r="HXG43" i="58"/>
  <c r="KHP43" i="16"/>
  <c r="KIA43" i="16"/>
  <c r="HYH43" i="58" l="1"/>
  <c r="HXI43" i="58"/>
  <c r="KHR43" i="16"/>
  <c r="KIC43" i="16"/>
  <c r="KIE43" i="16" s="1"/>
  <c r="HYJ43" i="58" l="1"/>
  <c r="HXK43" i="58"/>
  <c r="KIG43" i="16"/>
  <c r="KHT43" i="16"/>
  <c r="KHV43" i="16" s="1"/>
  <c r="HYL43" i="58" l="1"/>
  <c r="HXM43" i="58"/>
  <c r="KHX43" i="16"/>
  <c r="KII43" i="16"/>
  <c r="HYN43" i="58" l="1"/>
  <c r="HXO43" i="58"/>
  <c r="KHZ43" i="16"/>
  <c r="KIK43" i="16"/>
  <c r="KIM43" i="16" s="1"/>
  <c r="HYP43" i="58" l="1"/>
  <c r="HXQ43" i="58"/>
  <c r="KIO43" i="16"/>
  <c r="KIB43" i="16"/>
  <c r="KID43" i="16" s="1"/>
  <c r="HYR43" i="58" l="1"/>
  <c r="HXS43" i="58"/>
  <c r="KIF43" i="16"/>
  <c r="KIQ43" i="16"/>
  <c r="HYT43" i="58" l="1"/>
  <c r="HXU43" i="58"/>
  <c r="KIH43" i="16"/>
  <c r="KIS43" i="16"/>
  <c r="KIU43" i="16" s="1"/>
  <c r="HYV43" i="58" l="1"/>
  <c r="HXW43" i="58"/>
  <c r="KIW43" i="16"/>
  <c r="KIJ43" i="16"/>
  <c r="KIL43" i="16" s="1"/>
  <c r="HYX43" i="58" l="1"/>
  <c r="HXY43" i="58"/>
  <c r="KIN43" i="16"/>
  <c r="KIY43" i="16"/>
  <c r="HYZ43" i="58" l="1"/>
  <c r="HYA43" i="58"/>
  <c r="KIP43" i="16"/>
  <c r="KJA43" i="16"/>
  <c r="KJC43" i="16" s="1"/>
  <c r="HZB43" i="58" l="1"/>
  <c r="HYC43" i="58"/>
  <c r="KJE43" i="16"/>
  <c r="KIR43" i="16"/>
  <c r="KIT43" i="16" s="1"/>
  <c r="HZD43" i="58" l="1"/>
  <c r="HYE43" i="58"/>
  <c r="KIV43" i="16"/>
  <c r="KJG43" i="16"/>
  <c r="HZF43" i="58" l="1"/>
  <c r="HYG43" i="58"/>
  <c r="KIX43" i="16"/>
  <c r="KJI43" i="16"/>
  <c r="KJK43" i="16" s="1"/>
  <c r="HZH43" i="58" l="1"/>
  <c r="HYI43" i="58"/>
  <c r="KJM43" i="16"/>
  <c r="KIZ43" i="16"/>
  <c r="KJB43" i="16" s="1"/>
  <c r="HZJ43" i="58" l="1"/>
  <c r="HYK43" i="58"/>
  <c r="KJD43" i="16"/>
  <c r="KJO43" i="16"/>
  <c r="HZL43" i="58" l="1"/>
  <c r="HYM43" i="58"/>
  <c r="KJF43" i="16"/>
  <c r="KJQ43" i="16"/>
  <c r="KJS43" i="16" s="1"/>
  <c r="HZN43" i="58" l="1"/>
  <c r="HYO43" i="58"/>
  <c r="KJU43" i="16"/>
  <c r="KJH43" i="16"/>
  <c r="KJJ43" i="16" s="1"/>
  <c r="HZP43" i="58" l="1"/>
  <c r="HYQ43" i="58"/>
  <c r="KJL43" i="16"/>
  <c r="KJW43" i="16"/>
  <c r="HZR43" i="58" l="1"/>
  <c r="HYS43" i="58"/>
  <c r="KJN43" i="16"/>
  <c r="KJP43" i="16" s="1"/>
  <c r="KJY43" i="16"/>
  <c r="HZT43" i="58" l="1"/>
  <c r="HYU43" i="58"/>
  <c r="KKA43" i="16"/>
  <c r="KJR43" i="16"/>
  <c r="HZV43" i="58" l="1"/>
  <c r="HYW43" i="58"/>
  <c r="KKC43" i="16"/>
  <c r="KJT43" i="16"/>
  <c r="KJV43" i="16" s="1"/>
  <c r="HZX43" i="58" l="1"/>
  <c r="HYY43" i="58"/>
  <c r="KJX43" i="16"/>
  <c r="KKE43" i="16"/>
  <c r="KKG43" i="16" s="1"/>
  <c r="HZZ43" i="58" l="1"/>
  <c r="HZA43" i="58"/>
  <c r="KKI43" i="16"/>
  <c r="KJZ43" i="16"/>
  <c r="IAB43" i="58" l="1"/>
  <c r="HZC43" i="58"/>
  <c r="KKK43" i="16"/>
  <c r="KKB43" i="16"/>
  <c r="KKD43" i="16" s="1"/>
  <c r="IAD43" i="58" l="1"/>
  <c r="HZE43" i="58"/>
  <c r="KKF43" i="16"/>
  <c r="KKM43" i="16"/>
  <c r="KKO43" i="16" s="1"/>
  <c r="IAF43" i="58" l="1"/>
  <c r="HZG43" i="58"/>
  <c r="KKQ43" i="16"/>
  <c r="KKH43" i="16"/>
  <c r="IAH43" i="58" l="1"/>
  <c r="HZI43" i="58"/>
  <c r="KKS43" i="16"/>
  <c r="KKJ43" i="16"/>
  <c r="KKL43" i="16" s="1"/>
  <c r="IAJ43" i="58" l="1"/>
  <c r="HZK43" i="58"/>
  <c r="KKN43" i="16"/>
  <c r="KKU43" i="16"/>
  <c r="KKW43" i="16" s="1"/>
  <c r="IAL43" i="58" l="1"/>
  <c r="HZM43" i="58"/>
  <c r="KKY43" i="16"/>
  <c r="KKP43" i="16"/>
  <c r="IAN43" i="58" l="1"/>
  <c r="HZO43" i="58"/>
  <c r="KLA43" i="16"/>
  <c r="KKR43" i="16"/>
  <c r="KKT43" i="16" s="1"/>
  <c r="IAP43" i="58" l="1"/>
  <c r="HZQ43" i="58"/>
  <c r="KKV43" i="16"/>
  <c r="KLC43" i="16"/>
  <c r="KLE43" i="16" s="1"/>
  <c r="IAR43" i="58" l="1"/>
  <c r="HZS43" i="58"/>
  <c r="KLG43" i="16"/>
  <c r="KKX43" i="16"/>
  <c r="IAT43" i="58" l="1"/>
  <c r="HZU43" i="58"/>
  <c r="KLI43" i="16"/>
  <c r="KKZ43" i="16"/>
  <c r="KLB43" i="16" s="1"/>
  <c r="IAV43" i="58" l="1"/>
  <c r="HZW43" i="58"/>
  <c r="KLD43" i="16"/>
  <c r="KLK43" i="16"/>
  <c r="KLM43" i="16" s="1"/>
  <c r="IAX43" i="58" l="1"/>
  <c r="HZY43" i="58"/>
  <c r="KLO43" i="16"/>
  <c r="KLF43" i="16"/>
  <c r="IAZ43" i="58" l="1"/>
  <c r="IAA43" i="58"/>
  <c r="KLQ43" i="16"/>
  <c r="KLH43" i="16"/>
  <c r="KLJ43" i="16" s="1"/>
  <c r="IBB43" i="58" l="1"/>
  <c r="IAC43" i="58"/>
  <c r="KLL43" i="16"/>
  <c r="KLS43" i="16"/>
  <c r="KLU43" i="16" s="1"/>
  <c r="IBD43" i="58" l="1"/>
  <c r="IAE43" i="58"/>
  <c r="KLW43" i="16"/>
  <c r="KLN43" i="16"/>
  <c r="IBF43" i="58" l="1"/>
  <c r="IAG43" i="58"/>
  <c r="KLY43" i="16"/>
  <c r="KLP43" i="16"/>
  <c r="KLR43" i="16" s="1"/>
  <c r="IBH43" i="58" l="1"/>
  <c r="IAI43" i="58"/>
  <c r="KLT43" i="16"/>
  <c r="KMA43" i="16"/>
  <c r="KMC43" i="16" s="1"/>
  <c r="IBJ43" i="58" l="1"/>
  <c r="IAK43" i="58"/>
  <c r="KME43" i="16"/>
  <c r="KLV43" i="16"/>
  <c r="IBL43" i="58" l="1"/>
  <c r="IAM43" i="58"/>
  <c r="KMG43" i="16"/>
  <c r="KLX43" i="16"/>
  <c r="KLZ43" i="16" s="1"/>
  <c r="IBN43" i="58" l="1"/>
  <c r="IAO43" i="58"/>
  <c r="KMB43" i="16"/>
  <c r="KMI43" i="16"/>
  <c r="KMK43" i="16" s="1"/>
  <c r="IBP43" i="58" l="1"/>
  <c r="IAQ43" i="58"/>
  <c r="KMM43" i="16"/>
  <c r="KMD43" i="16"/>
  <c r="IBR43" i="58" l="1"/>
  <c r="IAS43" i="58"/>
  <c r="KMO43" i="16"/>
  <c r="KMF43" i="16"/>
  <c r="KMH43" i="16" s="1"/>
  <c r="IBT43" i="58" l="1"/>
  <c r="IAU43" i="58"/>
  <c r="KMJ43" i="16"/>
  <c r="KMQ43" i="16"/>
  <c r="KMS43" i="16" s="1"/>
  <c r="IBV43" i="58" l="1"/>
  <c r="IAW43" i="58"/>
  <c r="KMU43" i="16"/>
  <c r="KML43" i="16"/>
  <c r="IBX43" i="58" l="1"/>
  <c r="IAY43" i="58"/>
  <c r="KMW43" i="16"/>
  <c r="KMN43" i="16"/>
  <c r="KMP43" i="16" s="1"/>
  <c r="IBZ43" i="58" l="1"/>
  <c r="IBA43" i="58"/>
  <c r="KMR43" i="16"/>
  <c r="KMT43" i="16" s="1"/>
  <c r="KMY43" i="16"/>
  <c r="ICB43" i="58" l="1"/>
  <c r="IBC43" i="58"/>
  <c r="KMV43" i="16"/>
  <c r="KNA43" i="16"/>
  <c r="ICD43" i="58" l="1"/>
  <c r="IBE43" i="58"/>
  <c r="KMX43" i="16"/>
  <c r="KNC43" i="16"/>
  <c r="KNE43" i="16" s="1"/>
  <c r="ICF43" i="58" l="1"/>
  <c r="IBG43" i="58"/>
  <c r="KNG43" i="16"/>
  <c r="KMZ43" i="16"/>
  <c r="KNB43" i="16" s="1"/>
  <c r="ICH43" i="58" l="1"/>
  <c r="IBI43" i="58"/>
  <c r="KND43" i="16"/>
  <c r="KNI43" i="16"/>
  <c r="KNK43" i="16" s="1"/>
  <c r="ICJ43" i="58" l="1"/>
  <c r="IBK43" i="58"/>
  <c r="KNM43" i="16"/>
  <c r="KNF43" i="16"/>
  <c r="ICL43" i="58" l="1"/>
  <c r="IBM43" i="58"/>
  <c r="KNO43" i="16"/>
  <c r="KNH43" i="16"/>
  <c r="KNJ43" i="16" s="1"/>
  <c r="ICN43" i="58" l="1"/>
  <c r="IBO43" i="58"/>
  <c r="KNL43" i="16"/>
  <c r="KNQ43" i="16"/>
  <c r="KNS43" i="16" s="1"/>
  <c r="ICP43" i="58" l="1"/>
  <c r="IBQ43" i="58"/>
  <c r="KNU43" i="16"/>
  <c r="KNN43" i="16"/>
  <c r="ICR43" i="58" l="1"/>
  <c r="IBS43" i="58"/>
  <c r="KNW43" i="16"/>
  <c r="KNP43" i="16"/>
  <c r="KNR43" i="16" s="1"/>
  <c r="ICT43" i="58" l="1"/>
  <c r="IBU43" i="58"/>
  <c r="KNT43" i="16"/>
  <c r="KNY43" i="16"/>
  <c r="KOA43" i="16" s="1"/>
  <c r="ICV43" i="58" l="1"/>
  <c r="IBW43" i="58"/>
  <c r="KOC43" i="16"/>
  <c r="KNV43" i="16"/>
  <c r="KNX43" i="16" s="1"/>
  <c r="ICX43" i="58" l="1"/>
  <c r="IBY43" i="58"/>
  <c r="KNZ43" i="16"/>
  <c r="KOE43" i="16"/>
  <c r="ICZ43" i="58" l="1"/>
  <c r="IDB43" i="58" s="1"/>
  <c r="ICA43" i="58"/>
  <c r="KOB43" i="16"/>
  <c r="KOG43" i="16"/>
  <c r="KOI43" i="16" s="1"/>
  <c r="IDD43" i="58" l="1"/>
  <c r="ICC43" i="58"/>
  <c r="KOK43" i="16"/>
  <c r="KOD43" i="16"/>
  <c r="KOF43" i="16" s="1"/>
  <c r="ICE43" i="58" l="1"/>
  <c r="IDF43" i="58"/>
  <c r="KOH43" i="16"/>
  <c r="KOM43" i="16"/>
  <c r="IDH43" i="58" l="1"/>
  <c r="ICG43" i="58"/>
  <c r="ICI43" i="58" s="1"/>
  <c r="KOJ43" i="16"/>
  <c r="KOO43" i="16"/>
  <c r="KOQ43" i="16" s="1"/>
  <c r="IDJ43" i="58" l="1"/>
  <c r="ICK43" i="58"/>
  <c r="KOS43" i="16"/>
  <c r="KOL43" i="16"/>
  <c r="KON43" i="16" s="1"/>
  <c r="IDL43" i="58" l="1"/>
  <c r="ICM43" i="58"/>
  <c r="KOP43" i="16"/>
  <c r="KOU43" i="16"/>
  <c r="IDN43" i="58" l="1"/>
  <c r="ICO43" i="58"/>
  <c r="KOR43" i="16"/>
  <c r="KOW43" i="16"/>
  <c r="KOY43" i="16" s="1"/>
  <c r="IDP43" i="58" l="1"/>
  <c r="ICQ43" i="58"/>
  <c r="KPA43" i="16"/>
  <c r="KOT43" i="16"/>
  <c r="KOV43" i="16" s="1"/>
  <c r="IDR43" i="58" l="1"/>
  <c r="ICS43" i="58"/>
  <c r="KOX43" i="16"/>
  <c r="KPC43" i="16"/>
  <c r="IDT43" i="58" l="1"/>
  <c r="ICU43" i="58"/>
  <c r="KOZ43" i="16"/>
  <c r="KPE43" i="16"/>
  <c r="KPG43" i="16" s="1"/>
  <c r="IDV43" i="58" l="1"/>
  <c r="ICW43" i="58"/>
  <c r="KPI43" i="16"/>
  <c r="KPB43" i="16"/>
  <c r="KPD43" i="16" s="1"/>
  <c r="IDX43" i="58" l="1"/>
  <c r="ICY43" i="58"/>
  <c r="KPF43" i="16"/>
  <c r="KPK43" i="16"/>
  <c r="IDZ43" i="58" l="1"/>
  <c r="IDA43" i="58"/>
  <c r="KPH43" i="16"/>
  <c r="KPM43" i="16"/>
  <c r="KPO43" i="16" s="1"/>
  <c r="IEB43" i="58" l="1"/>
  <c r="IDC43" i="58"/>
  <c r="KPQ43" i="16"/>
  <c r="KPJ43" i="16"/>
  <c r="KPL43" i="16" s="1"/>
  <c r="IED43" i="58" l="1"/>
  <c r="IDE43" i="58"/>
  <c r="KPN43" i="16"/>
  <c r="KPS43" i="16"/>
  <c r="IEF43" i="58" l="1"/>
  <c r="IDG43" i="58"/>
  <c r="KPP43" i="16"/>
  <c r="KPU43" i="16"/>
  <c r="KPW43" i="16" s="1"/>
  <c r="IEH43" i="58" l="1"/>
  <c r="IDI43" i="58"/>
  <c r="KPY43" i="16"/>
  <c r="KPR43" i="16"/>
  <c r="KPT43" i="16" s="1"/>
  <c r="IEJ43" i="58" l="1"/>
  <c r="IDK43" i="58"/>
  <c r="KPV43" i="16"/>
  <c r="KQA43" i="16"/>
  <c r="IEL43" i="58" l="1"/>
  <c r="IDM43" i="58"/>
  <c r="KPX43" i="16"/>
  <c r="KPZ43" i="16" s="1"/>
  <c r="KQC43" i="16"/>
  <c r="IDO43" i="58" l="1"/>
  <c r="IEN43" i="58"/>
  <c r="KQE43" i="16"/>
  <c r="KQB43" i="16"/>
  <c r="IEP43" i="58" l="1"/>
  <c r="IDQ43" i="58"/>
  <c r="KQG43" i="16"/>
  <c r="KQD43" i="16"/>
  <c r="KQF43" i="16" s="1"/>
  <c r="IDS43" i="58" l="1"/>
  <c r="IER43" i="58"/>
  <c r="KQH43" i="16"/>
  <c r="KQI43" i="16"/>
  <c r="KQK43" i="16" s="1"/>
  <c r="IET43" i="58" l="1"/>
  <c r="IDU43" i="58"/>
  <c r="KQM43" i="16"/>
  <c r="KQJ43" i="16"/>
  <c r="IDW43" i="58" l="1"/>
  <c r="IEV43" i="58"/>
  <c r="KQO43" i="16"/>
  <c r="KQL43" i="16"/>
  <c r="KQN43" i="16" s="1"/>
  <c r="IEX43" i="58" l="1"/>
  <c r="IDY43" i="58"/>
  <c r="KQP43" i="16"/>
  <c r="KQQ43" i="16"/>
  <c r="KQS43" i="16" s="1"/>
  <c r="IEA43" i="58" l="1"/>
  <c r="IEZ43" i="58"/>
  <c r="KQU43" i="16"/>
  <c r="KQR43" i="16"/>
  <c r="IFB43" i="58" l="1"/>
  <c r="IEC43" i="58"/>
  <c r="KQW43" i="16"/>
  <c r="KQT43" i="16"/>
  <c r="KQV43" i="16" s="1"/>
  <c r="IFD43" i="58" l="1"/>
  <c r="IEE43" i="58"/>
  <c r="KQX43" i="16"/>
  <c r="KQY43" i="16"/>
  <c r="KRA43" i="16" s="1"/>
  <c r="IFF43" i="58" l="1"/>
  <c r="IFH43" i="58" s="1"/>
  <c r="IEG43" i="58"/>
  <c r="KRC43" i="16"/>
  <c r="KQZ43" i="16"/>
  <c r="IFJ43" i="58" l="1"/>
  <c r="IEI43" i="58"/>
  <c r="KRE43" i="16"/>
  <c r="KRB43" i="16"/>
  <c r="KRD43" i="16" s="1"/>
  <c r="IEK43" i="58" l="1"/>
  <c r="IFL43" i="58"/>
  <c r="KRF43" i="16"/>
  <c r="KRG43" i="16"/>
  <c r="KRI43" i="16" s="1"/>
  <c r="IFN43" i="58" l="1"/>
  <c r="IEM43" i="58"/>
  <c r="KRK43" i="16"/>
  <c r="KRH43" i="16"/>
  <c r="IEO43" i="58" l="1"/>
  <c r="IFP43" i="58"/>
  <c r="KRM43" i="16"/>
  <c r="KRJ43" i="16"/>
  <c r="KRL43" i="16" s="1"/>
  <c r="IFR43" i="58" l="1"/>
  <c r="IEQ43" i="58"/>
  <c r="KRN43" i="16"/>
  <c r="KRO43" i="16"/>
  <c r="KRQ43" i="16" s="1"/>
  <c r="IES43" i="58" l="1"/>
  <c r="IFT43" i="58"/>
  <c r="KRS43" i="16"/>
  <c r="KRP43" i="16"/>
  <c r="IEU43" i="58" l="1"/>
  <c r="IFV43" i="58"/>
  <c r="KRU43" i="16"/>
  <c r="KRR43" i="16"/>
  <c r="KRT43" i="16" s="1"/>
  <c r="IEW43" i="58" l="1"/>
  <c r="IFX43" i="58"/>
  <c r="KRV43" i="16"/>
  <c r="KRW43" i="16"/>
  <c r="KRY43" i="16" s="1"/>
  <c r="IEY43" i="58" l="1"/>
  <c r="IFZ43" i="58"/>
  <c r="KSA43" i="16"/>
  <c r="KRX43" i="16"/>
  <c r="IFA43" i="58" l="1"/>
  <c r="IGB43" i="58"/>
  <c r="KSC43" i="16"/>
  <c r="KRZ43" i="16"/>
  <c r="KSB43" i="16" s="1"/>
  <c r="IFC43" i="58" l="1"/>
  <c r="IGD43" i="58"/>
  <c r="KSD43" i="16"/>
  <c r="KSE43" i="16"/>
  <c r="KSG43" i="16" s="1"/>
  <c r="IFE43" i="58" l="1"/>
  <c r="IGF43" i="58"/>
  <c r="KSI43" i="16"/>
  <c r="KSF43" i="16"/>
  <c r="IFG43" i="58" l="1"/>
  <c r="IGH43" i="58"/>
  <c r="KSK43" i="16"/>
  <c r="KSH43" i="16"/>
  <c r="KSJ43" i="16" s="1"/>
  <c r="IFI43" i="58" l="1"/>
  <c r="IGJ43" i="58"/>
  <c r="KSL43" i="16"/>
  <c r="KSM43" i="16"/>
  <c r="KSO43" i="16" s="1"/>
  <c r="IFK43" i="58" l="1"/>
  <c r="IGL43" i="58"/>
  <c r="KSQ43" i="16"/>
  <c r="KSN43" i="16"/>
  <c r="IFM43" i="58" l="1"/>
  <c r="IGN43" i="58"/>
  <c r="KSS43" i="16"/>
  <c r="KSP43" i="16"/>
  <c r="KSR43" i="16" s="1"/>
  <c r="IFO43" i="58" l="1"/>
  <c r="IGP43" i="58"/>
  <c r="KST43" i="16"/>
  <c r="KSU43" i="16"/>
  <c r="KSW43" i="16" s="1"/>
  <c r="IFQ43" i="58" l="1"/>
  <c r="IGR43" i="58"/>
  <c r="KSY43" i="16"/>
  <c r="KSV43" i="16"/>
  <c r="IFS43" i="58" l="1"/>
  <c r="IGT43" i="58"/>
  <c r="KTA43" i="16"/>
  <c r="KSX43" i="16"/>
  <c r="KSZ43" i="16" s="1"/>
  <c r="IFU43" i="58" l="1"/>
  <c r="IGV43" i="58"/>
  <c r="KTB43" i="16"/>
  <c r="KTC43" i="16"/>
  <c r="KTE43" i="16" s="1"/>
  <c r="IFW43" i="58" l="1"/>
  <c r="IGX43" i="58"/>
  <c r="KTG43" i="16"/>
  <c r="KTD43" i="16"/>
  <c r="IFY43" i="58" l="1"/>
  <c r="IGZ43" i="58"/>
  <c r="KTI43" i="16"/>
  <c r="KTF43" i="16"/>
  <c r="KTH43" i="16" s="1"/>
  <c r="IGA43" i="58" l="1"/>
  <c r="IHB43" i="58"/>
  <c r="KTJ43" i="16"/>
  <c r="KTK43" i="16"/>
  <c r="KTM43" i="16" s="1"/>
  <c r="IGC43" i="58" l="1"/>
  <c r="IHD43" i="58"/>
  <c r="KTO43" i="16"/>
  <c r="KTL43" i="16"/>
  <c r="IGE43" i="58" l="1"/>
  <c r="IHF43" i="58"/>
  <c r="KTQ43" i="16"/>
  <c r="KTN43" i="16"/>
  <c r="KTP43" i="16" s="1"/>
  <c r="IGG43" i="58" l="1"/>
  <c r="IHH43" i="58"/>
  <c r="KTR43" i="16"/>
  <c r="KTS43" i="16"/>
  <c r="KTU43" i="16" s="1"/>
  <c r="IGI43" i="58" l="1"/>
  <c r="IHJ43" i="58"/>
  <c r="KTW43" i="16"/>
  <c r="KTT43" i="16"/>
  <c r="IGK43" i="58" l="1"/>
  <c r="IHL43" i="58"/>
  <c r="KTY43" i="16"/>
  <c r="KTV43" i="16"/>
  <c r="KTX43" i="16" s="1"/>
  <c r="IGM43" i="58" l="1"/>
  <c r="IHN43" i="58"/>
  <c r="KTZ43" i="16"/>
  <c r="KUA43" i="16"/>
  <c r="KUC43" i="16" s="1"/>
  <c r="IGO43" i="58" l="1"/>
  <c r="IHP43" i="58"/>
  <c r="KUE43" i="16"/>
  <c r="KUB43" i="16"/>
  <c r="IGQ43" i="58" l="1"/>
  <c r="IHR43" i="58"/>
  <c r="KUG43" i="16"/>
  <c r="KUD43" i="16"/>
  <c r="KUF43" i="16" s="1"/>
  <c r="IGS43" i="58" l="1"/>
  <c r="IHT43" i="58"/>
  <c r="KUH43" i="16"/>
  <c r="KUI43" i="16"/>
  <c r="KUK43" i="16" s="1"/>
  <c r="IGU43" i="58" l="1"/>
  <c r="IHV43" i="58"/>
  <c r="KUM43" i="16"/>
  <c r="KUJ43" i="16"/>
  <c r="IGW43" i="58" l="1"/>
  <c r="IHX43" i="58"/>
  <c r="KUO43" i="16"/>
  <c r="KUL43" i="16"/>
  <c r="KUN43" i="16" s="1"/>
  <c r="IGY43" i="58" l="1"/>
  <c r="IHZ43" i="58"/>
  <c r="KUP43" i="16"/>
  <c r="KUR43" i="16" s="1"/>
  <c r="KUQ43" i="16"/>
  <c r="KUS43" i="16" s="1"/>
  <c r="IHA43" i="58" l="1"/>
  <c r="IIB43" i="58"/>
  <c r="KUT43" i="16"/>
  <c r="KUV43" i="16" s="1"/>
  <c r="KUU43" i="16"/>
  <c r="IHC43" i="58" l="1"/>
  <c r="IID43" i="58"/>
  <c r="KUW43" i="16"/>
  <c r="KUY43" i="16" s="1"/>
  <c r="KUX43" i="16"/>
  <c r="IHE43" i="58" l="1"/>
  <c r="IIF43" i="58"/>
  <c r="KVA43" i="16"/>
  <c r="KUZ43" i="16"/>
  <c r="IHG43" i="58" l="1"/>
  <c r="IIH43" i="58"/>
  <c r="KVB43" i="16"/>
  <c r="KVC43" i="16"/>
  <c r="KVE43" i="16" s="1"/>
  <c r="IHI43" i="58" l="1"/>
  <c r="IIJ43" i="58"/>
  <c r="KVG43" i="16"/>
  <c r="KVD43" i="16"/>
  <c r="KVF43" i="16" s="1"/>
  <c r="IHK43" i="58" l="1"/>
  <c r="IIL43" i="58"/>
  <c r="KVH43" i="16"/>
  <c r="KVI43" i="16"/>
  <c r="IHM43" i="58" l="1"/>
  <c r="IIN43" i="58"/>
  <c r="KVK43" i="16"/>
  <c r="KVJ43" i="16"/>
  <c r="KVL43" i="16" s="1"/>
  <c r="IHO43" i="58" l="1"/>
  <c r="IIP43" i="58"/>
  <c r="KVN43" i="16"/>
  <c r="KVM43" i="16"/>
  <c r="KVO43" i="16" s="1"/>
  <c r="IHQ43" i="58" l="1"/>
  <c r="IIR43" i="58"/>
  <c r="KVQ43" i="16"/>
  <c r="KVP43" i="16"/>
  <c r="KVR43" i="16" s="1"/>
  <c r="IHS43" i="58" l="1"/>
  <c r="IIT43" i="58"/>
  <c r="KVT43" i="16"/>
  <c r="KVS43" i="16"/>
  <c r="IHU43" i="58" l="1"/>
  <c r="IIV43" i="58"/>
  <c r="KVV43" i="16"/>
  <c r="KVU43" i="16"/>
  <c r="KVW43" i="16" s="1"/>
  <c r="IHW43" i="58" l="1"/>
  <c r="IIX43" i="58"/>
  <c r="KVY43" i="16"/>
  <c r="KVX43" i="16"/>
  <c r="KVZ43" i="16" s="1"/>
  <c r="IHY43" i="58" l="1"/>
  <c r="IIZ43" i="58"/>
  <c r="KWB43" i="16"/>
  <c r="KWA43" i="16"/>
  <c r="IIA43" i="58" l="1"/>
  <c r="IJB43" i="58"/>
  <c r="KWD43" i="16"/>
  <c r="KWC43" i="16"/>
  <c r="KWE43" i="16" s="1"/>
  <c r="IIC43" i="58" l="1"/>
  <c r="IJD43" i="58"/>
  <c r="KWG43" i="16"/>
  <c r="KWF43" i="16"/>
  <c r="KWH43" i="16" s="1"/>
  <c r="IIE43" i="58" l="1"/>
  <c r="IJF43" i="58"/>
  <c r="KWJ43" i="16"/>
  <c r="KWI43" i="16"/>
  <c r="IIG43" i="58" l="1"/>
  <c r="IJH43" i="58"/>
  <c r="KWL43" i="16"/>
  <c r="KWK43" i="16"/>
  <c r="KWM43" i="16" s="1"/>
  <c r="III43" i="58" l="1"/>
  <c r="IJJ43" i="58"/>
  <c r="KWO43" i="16"/>
  <c r="KWN43" i="16"/>
  <c r="KWP43" i="16" s="1"/>
  <c r="IIK43" i="58" l="1"/>
  <c r="IJL43" i="58"/>
  <c r="KWR43" i="16"/>
  <c r="KWQ43" i="16"/>
  <c r="IIM43" i="58" l="1"/>
  <c r="IJN43" i="58"/>
  <c r="KWT43" i="16"/>
  <c r="KWS43" i="16"/>
  <c r="KWU43" i="16" s="1"/>
  <c r="IIO43" i="58" l="1"/>
  <c r="IJP43" i="58"/>
  <c r="KWW43" i="16"/>
  <c r="KWV43" i="16"/>
  <c r="KWX43" i="16" s="1"/>
  <c r="IIQ43" i="58" l="1"/>
  <c r="IJR43" i="58"/>
  <c r="KWZ43" i="16"/>
  <c r="KWY43" i="16"/>
  <c r="IIS43" i="58" l="1"/>
  <c r="IJT43" i="58"/>
  <c r="KXB43" i="16"/>
  <c r="KXA43" i="16"/>
  <c r="KXC43" i="16" s="1"/>
  <c r="IIU43" i="58" l="1"/>
  <c r="IJV43" i="58"/>
  <c r="KXE43" i="16"/>
  <c r="KXD43" i="16"/>
  <c r="KXF43" i="16" s="1"/>
  <c r="IJX43" i="58" l="1"/>
  <c r="IIW43" i="58"/>
  <c r="KXH43" i="16"/>
  <c r="KXG43" i="16"/>
  <c r="IIY43" i="58" l="1"/>
  <c r="IJZ43" i="58"/>
  <c r="KXJ43" i="16"/>
  <c r="KXI43" i="16"/>
  <c r="KXK43" i="16" s="1"/>
  <c r="IKB43" i="58" l="1"/>
  <c r="IJA43" i="58"/>
  <c r="KXM43" i="16"/>
  <c r="KXL43" i="16"/>
  <c r="KXN43" i="16" s="1"/>
  <c r="IJC43" i="58" l="1"/>
  <c r="IKD43" i="58"/>
  <c r="KXP43" i="16"/>
  <c r="KXO43" i="16"/>
  <c r="IKF43" i="58" l="1"/>
  <c r="IJE43" i="58"/>
  <c r="KXR43" i="16"/>
  <c r="KXQ43" i="16"/>
  <c r="KXS43" i="16" s="1"/>
  <c r="IJG43" i="58" l="1"/>
  <c r="IKH43" i="58"/>
  <c r="KXU43" i="16"/>
  <c r="KXT43" i="16"/>
  <c r="KXV43" i="16" s="1"/>
  <c r="IKJ43" i="58" l="1"/>
  <c r="IJI43" i="58"/>
  <c r="KXX43" i="16"/>
  <c r="KXW43" i="16"/>
  <c r="IJK43" i="58" l="1"/>
  <c r="IKL43" i="58"/>
  <c r="KXZ43" i="16"/>
  <c r="KXY43" i="16"/>
  <c r="KYA43" i="16" s="1"/>
  <c r="IKN43" i="58" l="1"/>
  <c r="IJM43" i="58"/>
  <c r="KYC43" i="16"/>
  <c r="KYB43" i="16"/>
  <c r="KYD43" i="16" s="1"/>
  <c r="IJO43" i="58" l="1"/>
  <c r="IKP43" i="58"/>
  <c r="KYF43" i="16"/>
  <c r="KYE43" i="16"/>
  <c r="IKR43" i="58" l="1"/>
  <c r="IJQ43" i="58"/>
  <c r="KYH43" i="16"/>
  <c r="KYG43" i="16"/>
  <c r="KYI43" i="16" s="1"/>
  <c r="IJS43" i="58" l="1"/>
  <c r="IKT43" i="58"/>
  <c r="KYK43" i="16"/>
  <c r="KYJ43" i="16"/>
  <c r="KYL43" i="16" s="1"/>
  <c r="IKV43" i="58" l="1"/>
  <c r="IJU43" i="58"/>
  <c r="KYN43" i="16"/>
  <c r="KYM43" i="16"/>
  <c r="IJW43" i="58" l="1"/>
  <c r="IKX43" i="58"/>
  <c r="KYP43" i="16"/>
  <c r="KYO43" i="16"/>
  <c r="KYQ43" i="16" s="1"/>
  <c r="IKZ43" i="58" l="1"/>
  <c r="IJY43" i="58"/>
  <c r="KYS43" i="16"/>
  <c r="KYR43" i="16"/>
  <c r="KYT43" i="16" s="1"/>
  <c r="IKA43" i="58" l="1"/>
  <c r="ILB43" i="58"/>
  <c r="KYU43" i="16"/>
  <c r="KYV43" i="16"/>
  <c r="ILD43" i="58" l="1"/>
  <c r="IKC43" i="58"/>
  <c r="KYW43" i="16"/>
  <c r="KYX43" i="16"/>
  <c r="KYZ43" i="16" s="1"/>
  <c r="IKE43" i="58" l="1"/>
  <c r="ILF43" i="58"/>
  <c r="KZB43" i="16"/>
  <c r="KZD43" i="16" s="1"/>
  <c r="KYY43" i="16"/>
  <c r="KZA43" i="16" s="1"/>
  <c r="ILH43" i="58" l="1"/>
  <c r="IKG43" i="58"/>
  <c r="KZC43" i="16"/>
  <c r="KZF43" i="16"/>
  <c r="IKI43" i="58" l="1"/>
  <c r="ILJ43" i="58"/>
  <c r="KZH43" i="16"/>
  <c r="KZE43" i="16"/>
  <c r="KZG43" i="16" s="1"/>
  <c r="ILL43" i="58" l="1"/>
  <c r="IKK43" i="58"/>
  <c r="KZI43" i="16"/>
  <c r="KZJ43" i="16"/>
  <c r="IKM43" i="58" l="1"/>
  <c r="ILN43" i="58"/>
  <c r="KZK43" i="16"/>
  <c r="KZL43" i="16"/>
  <c r="KZN43" i="16" s="1"/>
  <c r="IKO43" i="58" l="1"/>
  <c r="ILP43" i="58"/>
  <c r="KZP43" i="16"/>
  <c r="KZM43" i="16"/>
  <c r="KZO43" i="16" s="1"/>
  <c r="IKQ43" i="58" l="1"/>
  <c r="ILR43" i="58"/>
  <c r="KZQ43" i="16"/>
  <c r="KZR43" i="16"/>
  <c r="ILT43" i="58" l="1"/>
  <c r="IKS43" i="58"/>
  <c r="KZS43" i="16"/>
  <c r="KZT43" i="16"/>
  <c r="KZV43" i="16" s="1"/>
  <c r="IKU43" i="58" l="1"/>
  <c r="ILV43" i="58"/>
  <c r="KZX43" i="16"/>
  <c r="KZU43" i="16"/>
  <c r="KZW43" i="16" s="1"/>
  <c r="ILX43" i="58" l="1"/>
  <c r="IKW43" i="58"/>
  <c r="KZY43" i="16"/>
  <c r="KZZ43" i="16"/>
  <c r="IKY43" i="58" l="1"/>
  <c r="ILZ43" i="58"/>
  <c r="LAA43" i="16"/>
  <c r="LAB43" i="16"/>
  <c r="LAD43" i="16" s="1"/>
  <c r="IMB43" i="58" l="1"/>
  <c r="ILA43" i="58"/>
  <c r="LAF43" i="16"/>
  <c r="LAC43" i="16"/>
  <c r="LAE43" i="16" s="1"/>
  <c r="ILC43" i="58" l="1"/>
  <c r="IMD43" i="58"/>
  <c r="LAG43" i="16"/>
  <c r="LAH43" i="16"/>
  <c r="IMF43" i="58" l="1"/>
  <c r="ILE43" i="58"/>
  <c r="LAI43" i="16"/>
  <c r="LAJ43" i="16"/>
  <c r="LAL43" i="16" s="1"/>
  <c r="ILG43" i="58" l="1"/>
  <c r="IMH43" i="58"/>
  <c r="LAN43" i="16"/>
  <c r="LAK43" i="16"/>
  <c r="LAM43" i="16" s="1"/>
  <c r="IMJ43" i="58" l="1"/>
  <c r="ILI43" i="58"/>
  <c r="LAO43" i="16"/>
  <c r="LAP43" i="16"/>
  <c r="ILK43" i="58" l="1"/>
  <c r="IML43" i="58"/>
  <c r="LAQ43" i="16"/>
  <c r="LAR43" i="16"/>
  <c r="LAT43" i="16" s="1"/>
  <c r="IMN43" i="58" l="1"/>
  <c r="ILM43" i="58"/>
  <c r="LAV43" i="16"/>
  <c r="LAS43" i="16"/>
  <c r="LAU43" i="16" s="1"/>
  <c r="ILO43" i="58" l="1"/>
  <c r="IMP43" i="58"/>
  <c r="LAW43" i="16"/>
  <c r="LAX43" i="16"/>
  <c r="IMR43" i="58" l="1"/>
  <c r="ILQ43" i="58"/>
  <c r="LAY43" i="16"/>
  <c r="LAZ43" i="16"/>
  <c r="LBB43" i="16" s="1"/>
  <c r="ILS43" i="58" l="1"/>
  <c r="IMT43" i="58"/>
  <c r="LBD43" i="16"/>
  <c r="LBA43" i="16"/>
  <c r="LBC43" i="16" s="1"/>
  <c r="IMV43" i="58" l="1"/>
  <c r="ILU43" i="58"/>
  <c r="LBE43" i="16"/>
  <c r="LBF43" i="16"/>
  <c r="ILW43" i="58" l="1"/>
  <c r="IMX43" i="58"/>
  <c r="LBG43" i="16"/>
  <c r="LBH43" i="16"/>
  <c r="LBJ43" i="16" s="1"/>
  <c r="IMZ43" i="58" l="1"/>
  <c r="ILY43" i="58"/>
  <c r="IMA43" i="58" s="1"/>
  <c r="LBI43" i="16"/>
  <c r="LBK43" i="16" s="1"/>
  <c r="LBL43" i="16"/>
  <c r="LBN43" i="16" s="1"/>
  <c r="IMC43" i="58" l="1"/>
  <c r="INB43" i="58"/>
  <c r="LBP43" i="16"/>
  <c r="LBR43" i="16" s="1"/>
  <c r="LBM43" i="16"/>
  <c r="IND43" i="58" l="1"/>
  <c r="IME43" i="58"/>
  <c r="LBO43" i="16"/>
  <c r="LBT43" i="16"/>
  <c r="LBV43" i="16" s="1"/>
  <c r="IMG43" i="58" l="1"/>
  <c r="INF43" i="58"/>
  <c r="LBX43" i="16"/>
  <c r="LBQ43" i="16"/>
  <c r="LBS43" i="16" s="1"/>
  <c r="INH43" i="58" l="1"/>
  <c r="IMI43" i="58"/>
  <c r="LBU43" i="16"/>
  <c r="LBW43" i="16" s="1"/>
  <c r="LBZ43" i="16"/>
  <c r="IMK43" i="58" l="1"/>
  <c r="INJ43" i="58"/>
  <c r="LCB43" i="16"/>
  <c r="LBY43" i="16"/>
  <c r="INL43" i="58" l="1"/>
  <c r="IMM43" i="58"/>
  <c r="LCA43" i="16"/>
  <c r="LCD43" i="16"/>
  <c r="IMO43" i="58" l="1"/>
  <c r="INN43" i="58"/>
  <c r="LCF43" i="16"/>
  <c r="LCC43" i="16"/>
  <c r="INP43" i="58" l="1"/>
  <c r="IMQ43" i="58"/>
  <c r="LCH43" i="16"/>
  <c r="LCE43" i="16"/>
  <c r="LCG43" i="16" s="1"/>
  <c r="IMS43" i="58" l="1"/>
  <c r="INR43" i="58"/>
  <c r="LCI43" i="16"/>
  <c r="LCJ43" i="16"/>
  <c r="LCL43" i="16" s="1"/>
  <c r="INT43" i="58" l="1"/>
  <c r="IMU43" i="58"/>
  <c r="LCN43" i="16"/>
  <c r="LCK43" i="16"/>
  <c r="LCM43" i="16" s="1"/>
  <c r="IMW43" i="58" l="1"/>
  <c r="INV43" i="58"/>
  <c r="LCO43" i="16"/>
  <c r="LCP43" i="16"/>
  <c r="INX43" i="58" l="1"/>
  <c r="IMY43" i="58"/>
  <c r="LCQ43" i="16"/>
  <c r="LCR43" i="16"/>
  <c r="LCT43" i="16" s="1"/>
  <c r="INA43" i="58" l="1"/>
  <c r="INZ43" i="58"/>
  <c r="LCV43" i="16"/>
  <c r="LCS43" i="16"/>
  <c r="LCU43" i="16" s="1"/>
  <c r="IOB43" i="58" l="1"/>
  <c r="INC43" i="58"/>
  <c r="LCW43" i="16"/>
  <c r="LCX43" i="16"/>
  <c r="INE43" i="58" l="1"/>
  <c r="IOD43" i="58"/>
  <c r="LCY43" i="16"/>
  <c r="LCZ43" i="16"/>
  <c r="LDB43" i="16" s="1"/>
  <c r="IOF43" i="58" l="1"/>
  <c r="ING43" i="58"/>
  <c r="LDD43" i="16"/>
  <c r="LDA43" i="16"/>
  <c r="LDC43" i="16" s="1"/>
  <c r="INI43" i="58" l="1"/>
  <c r="IOH43" i="58"/>
  <c r="LDE43" i="16"/>
  <c r="LDF43" i="16"/>
  <c r="IOJ43" i="58" l="1"/>
  <c r="INK43" i="58"/>
  <c r="LDG43" i="16"/>
  <c r="LDI43" i="16" s="1"/>
  <c r="LDH43" i="16"/>
  <c r="INM43" i="58" l="1"/>
  <c r="IOL43" i="58"/>
  <c r="LDJ43" i="16"/>
  <c r="LDK43" i="16"/>
  <c r="ION43" i="58" l="1"/>
  <c r="INO43" i="58"/>
  <c r="LDL43" i="16"/>
  <c r="LDM43" i="16"/>
  <c r="LDO43" i="16" s="1"/>
  <c r="INQ43" i="58" l="1"/>
  <c r="IOP43" i="58"/>
  <c r="LDQ43" i="16"/>
  <c r="LDN43" i="16"/>
  <c r="LDP43" i="16" s="1"/>
  <c r="IOR43" i="58" l="1"/>
  <c r="INS43" i="58"/>
  <c r="LDR43" i="16"/>
  <c r="LDS43" i="16"/>
  <c r="INU43" i="58" l="1"/>
  <c r="IOT43" i="58"/>
  <c r="LDT43" i="16"/>
  <c r="LDU43" i="16"/>
  <c r="LDW43" i="16" s="1"/>
  <c r="IOV43" i="58" l="1"/>
  <c r="INW43" i="58"/>
  <c r="LDY43" i="16"/>
  <c r="LDV43" i="16"/>
  <c r="LDX43" i="16" s="1"/>
  <c r="INY43" i="58" l="1"/>
  <c r="IOX43" i="58"/>
  <c r="LDZ43" i="16"/>
  <c r="LEA43" i="16"/>
  <c r="IOZ43" i="58" l="1"/>
  <c r="IOA43" i="58"/>
  <c r="LEB43" i="16"/>
  <c r="LED43" i="16" s="1"/>
  <c r="LEC43" i="16"/>
  <c r="IOC43" i="58" l="1"/>
  <c r="IPB43" i="58"/>
  <c r="LEE43" i="16"/>
  <c r="LEF43" i="16"/>
  <c r="IPD43" i="58" l="1"/>
  <c r="IOE43" i="58"/>
  <c r="LEG43" i="16"/>
  <c r="LEH43" i="16"/>
  <c r="LEJ43" i="16" s="1"/>
  <c r="IOG43" i="58" l="1"/>
  <c r="IPF43" i="58"/>
  <c r="LEL43" i="16"/>
  <c r="LEI43" i="16"/>
  <c r="LEK43" i="16" s="1"/>
  <c r="IPH43" i="58" l="1"/>
  <c r="IOI43" i="58"/>
  <c r="LEM43" i="16"/>
  <c r="LEN43" i="16"/>
  <c r="LEP43" i="16" s="1"/>
  <c r="IOK43" i="58" l="1"/>
  <c r="IPJ43" i="58"/>
  <c r="LER43" i="16"/>
  <c r="LEO43" i="16"/>
  <c r="IPL43" i="58" l="1"/>
  <c r="IOM43" i="58"/>
  <c r="LET43" i="16"/>
  <c r="LEQ43" i="16"/>
  <c r="LES43" i="16" s="1"/>
  <c r="IOO43" i="58" l="1"/>
  <c r="IPN43" i="58"/>
  <c r="LEU43" i="16"/>
  <c r="LEV43" i="16"/>
  <c r="LEX43" i="16" s="1"/>
  <c r="IPP43" i="58" l="1"/>
  <c r="IOQ43" i="58"/>
  <c r="LEZ43" i="16"/>
  <c r="LEW43" i="16"/>
  <c r="IOS43" i="58" l="1"/>
  <c r="IPR43" i="58"/>
  <c r="LFB43" i="16"/>
  <c r="LEY43" i="16"/>
  <c r="LFA43" i="16" s="1"/>
  <c r="IPT43" i="58" l="1"/>
  <c r="IOU43" i="58"/>
  <c r="LFC43" i="16"/>
  <c r="LFD43" i="16"/>
  <c r="LFF43" i="16" s="1"/>
  <c r="IOW43" i="58" l="1"/>
  <c r="IPV43" i="58"/>
  <c r="LFH43" i="16"/>
  <c r="LFE43" i="16"/>
  <c r="IPX43" i="58" l="1"/>
  <c r="IOY43" i="58"/>
  <c r="IPA43" i="58" s="1"/>
  <c r="LFJ43" i="16"/>
  <c r="LFG43" i="16"/>
  <c r="LFI43" i="16" s="1"/>
  <c r="IPC43" i="58" l="1"/>
  <c r="IPZ43" i="58"/>
  <c r="IQB43" i="58" s="1"/>
  <c r="LFK43" i="16"/>
  <c r="LFL43" i="16"/>
  <c r="LFN43" i="16" s="1"/>
  <c r="IQD43" i="58" l="1"/>
  <c r="IPE43" i="58"/>
  <c r="IPG43" i="58" s="1"/>
  <c r="LFP43" i="16"/>
  <c r="LFM43" i="16"/>
  <c r="IPI43" i="58" l="1"/>
  <c r="IQF43" i="58"/>
  <c r="IQH43" i="58" s="1"/>
  <c r="LFR43" i="16"/>
  <c r="LFO43" i="16"/>
  <c r="LFQ43" i="16" s="1"/>
  <c r="IQJ43" i="58" l="1"/>
  <c r="IPK43" i="58"/>
  <c r="LFS43" i="16"/>
  <c r="LFT43" i="16"/>
  <c r="LFV43" i="16" s="1"/>
  <c r="IPM43" i="58" l="1"/>
  <c r="IQL43" i="58"/>
  <c r="IQN43" i="58" s="1"/>
  <c r="LFX43" i="16"/>
  <c r="LFU43" i="16"/>
  <c r="IQP43" i="58" l="1"/>
  <c r="IPO43" i="58"/>
  <c r="LFZ43" i="16"/>
  <c r="LFW43" i="16"/>
  <c r="LFY43" i="16" s="1"/>
  <c r="IPQ43" i="58" l="1"/>
  <c r="IQR43" i="58"/>
  <c r="IQT43" i="58" s="1"/>
  <c r="LGA43" i="16"/>
  <c r="LGB43" i="16"/>
  <c r="LGD43" i="16" s="1"/>
  <c r="IQV43" i="58" l="1"/>
  <c r="IPS43" i="58"/>
  <c r="IPU43" i="58" s="1"/>
  <c r="LGF43" i="16"/>
  <c r="LGC43" i="16"/>
  <c r="IPW43" i="58" l="1"/>
  <c r="IQX43" i="58"/>
  <c r="LGH43" i="16"/>
  <c r="LGE43" i="16"/>
  <c r="LGG43" i="16" s="1"/>
  <c r="IQZ43" i="58" l="1"/>
  <c r="IPY43" i="58"/>
  <c r="IQA43" i="58" s="1"/>
  <c r="LGI43" i="16"/>
  <c r="LGJ43" i="16"/>
  <c r="LGL43" i="16" s="1"/>
  <c r="IQC43" i="58" l="1"/>
  <c r="IRB43" i="58"/>
  <c r="LGN43" i="16"/>
  <c r="LGK43" i="16"/>
  <c r="IRD43" i="58" l="1"/>
  <c r="IQE43" i="58"/>
  <c r="LGP43" i="16"/>
  <c r="LGM43" i="16"/>
  <c r="LGO43" i="16" s="1"/>
  <c r="IQG43" i="58" l="1"/>
  <c r="IRF43" i="58"/>
  <c r="IRH43" i="58" s="1"/>
  <c r="LGQ43" i="16"/>
  <c r="LGR43" i="16"/>
  <c r="LGT43" i="16" s="1"/>
  <c r="IRJ43" i="58" l="1"/>
  <c r="IQI43" i="58"/>
  <c r="LGV43" i="16"/>
  <c r="LGS43" i="16"/>
  <c r="IQK43" i="58" l="1"/>
  <c r="IRL43" i="58"/>
  <c r="IRN43" i="58" s="1"/>
  <c r="LGU43" i="16"/>
  <c r="LGX43" i="16"/>
  <c r="IRP43" i="58" l="1"/>
  <c r="IQM43" i="58"/>
  <c r="IQO43" i="58" s="1"/>
  <c r="LGW43" i="16"/>
  <c r="LGZ43" i="16"/>
  <c r="LHB43" i="16" s="1"/>
  <c r="IQQ43" i="58" l="1"/>
  <c r="IRR43" i="58"/>
  <c r="LHD43" i="16"/>
  <c r="LGY43" i="16"/>
  <c r="LHA43" i="16" s="1"/>
  <c r="IRT43" i="58" l="1"/>
  <c r="IQS43" i="58"/>
  <c r="LHC43" i="16"/>
  <c r="LHF43" i="16"/>
  <c r="IQU43" i="58" l="1"/>
  <c r="IRV43" i="58"/>
  <c r="LHE43" i="16"/>
  <c r="LHH43" i="16"/>
  <c r="LHJ43" i="16" s="1"/>
  <c r="IRX43" i="58" l="1"/>
  <c r="IQW43" i="58"/>
  <c r="IQY43" i="58" s="1"/>
  <c r="LHL43" i="16"/>
  <c r="LHN43" i="16" s="1"/>
  <c r="LHG43" i="16"/>
  <c r="IRA43" i="58" l="1"/>
  <c r="IRZ43" i="58"/>
  <c r="LHP43" i="16"/>
  <c r="LHI43" i="16"/>
  <c r="LHK43" i="16" s="1"/>
  <c r="ISB43" i="58" l="1"/>
  <c r="IRC43" i="58"/>
  <c r="IRE43" i="58" s="1"/>
  <c r="LHM43" i="16"/>
  <c r="LHR43" i="16"/>
  <c r="LHT43" i="16" s="1"/>
  <c r="IRG43" i="58" l="1"/>
  <c r="ISD43" i="58"/>
  <c r="LHV43" i="16"/>
  <c r="LHO43" i="16"/>
  <c r="ISF43" i="58" l="1"/>
  <c r="IRI43" i="58"/>
  <c r="IRK43" i="58" s="1"/>
  <c r="LHX43" i="16"/>
  <c r="LHQ43" i="16"/>
  <c r="LHS43" i="16" s="1"/>
  <c r="IRM43" i="58" l="1"/>
  <c r="ISH43" i="58"/>
  <c r="LHU43" i="16"/>
  <c r="LHZ43" i="16"/>
  <c r="LIB43" i="16" s="1"/>
  <c r="ISJ43" i="58" l="1"/>
  <c r="IRO43" i="58"/>
  <c r="IRQ43" i="58" s="1"/>
  <c r="LID43" i="16"/>
  <c r="LHW43" i="16"/>
  <c r="IRS43" i="58" l="1"/>
  <c r="ISL43" i="58"/>
  <c r="ISN43" i="58" s="1"/>
  <c r="LIF43" i="16"/>
  <c r="LHY43" i="16"/>
  <c r="LIA43" i="16" s="1"/>
  <c r="ISP43" i="58" l="1"/>
  <c r="IRU43" i="58"/>
  <c r="LIC43" i="16"/>
  <c r="LIH43" i="16"/>
  <c r="LIJ43" i="16" s="1"/>
  <c r="IRW43" i="58" l="1"/>
  <c r="ISR43" i="58"/>
  <c r="IST43" i="58" s="1"/>
  <c r="LIL43" i="16"/>
  <c r="LIE43" i="16"/>
  <c r="ISV43" i="58" l="1"/>
  <c r="IRY43" i="58"/>
  <c r="LIN43" i="16"/>
  <c r="LIG43" i="16"/>
  <c r="LII43" i="16" s="1"/>
  <c r="ISA43" i="58" l="1"/>
  <c r="ISX43" i="58"/>
  <c r="LIK43" i="16"/>
  <c r="LIP43" i="16"/>
  <c r="LIR43" i="16" s="1"/>
  <c r="ISZ43" i="58" l="1"/>
  <c r="ISC43" i="58"/>
  <c r="ISE43" i="58" s="1"/>
  <c r="LIT43" i="16"/>
  <c r="LIM43" i="16"/>
  <c r="ISG43" i="58" l="1"/>
  <c r="ITB43" i="58"/>
  <c r="LIV43" i="16"/>
  <c r="LIO43" i="16"/>
  <c r="LIQ43" i="16" s="1"/>
  <c r="ITD43" i="58" l="1"/>
  <c r="ISI43" i="58"/>
  <c r="ISK43" i="58" s="1"/>
  <c r="LIS43" i="16"/>
  <c r="LIX43" i="16"/>
  <c r="LIZ43" i="16" s="1"/>
  <c r="ISM43" i="58" l="1"/>
  <c r="ITF43" i="58"/>
  <c r="LJB43" i="16"/>
  <c r="LIU43" i="16"/>
  <c r="ITH43" i="58" l="1"/>
  <c r="ISO43" i="58"/>
  <c r="LJD43" i="16"/>
  <c r="LIW43" i="16"/>
  <c r="LIY43" i="16" s="1"/>
  <c r="ISQ43" i="58" l="1"/>
  <c r="ITJ43" i="58"/>
  <c r="LJA43" i="16"/>
  <c r="LJF43" i="16"/>
  <c r="LJH43" i="16" s="1"/>
  <c r="ITL43" i="58" l="1"/>
  <c r="ISS43" i="58"/>
  <c r="LJJ43" i="16"/>
  <c r="LJC43" i="16"/>
  <c r="LJE43" i="16" s="1"/>
  <c r="ISU43" i="58" l="1"/>
  <c r="ITN43" i="58"/>
  <c r="ITP43" i="58" s="1"/>
  <c r="LJG43" i="16"/>
  <c r="LJL43" i="16"/>
  <c r="ITR43" i="58" l="1"/>
  <c r="ISW43" i="58"/>
  <c r="ISY43" i="58" s="1"/>
  <c r="LJI43" i="16"/>
  <c r="LJN43" i="16"/>
  <c r="LJP43" i="16" s="1"/>
  <c r="ITA43" i="58" l="1"/>
  <c r="ITT43" i="58"/>
  <c r="LJR43" i="16"/>
  <c r="LJK43" i="16"/>
  <c r="LJM43" i="16" s="1"/>
  <c r="ITV43" i="58" l="1"/>
  <c r="ITC43" i="58"/>
  <c r="LJO43" i="16"/>
  <c r="LJT43" i="16"/>
  <c r="LJV43" i="16" s="1"/>
  <c r="ITE43" i="58" l="1"/>
  <c r="ITX43" i="58"/>
  <c r="LJX43" i="16"/>
  <c r="LJQ43" i="16"/>
  <c r="LJS43" i="16" s="1"/>
  <c r="ITZ43" i="58" l="1"/>
  <c r="ITG43" i="58"/>
  <c r="LJU43" i="16"/>
  <c r="LJZ43" i="16"/>
  <c r="ITI43" i="58" l="1"/>
  <c r="IUB43" i="58"/>
  <c r="LJW43" i="16"/>
  <c r="LKB43" i="16"/>
  <c r="LKD43" i="16" s="1"/>
  <c r="IUD43" i="58" l="1"/>
  <c r="ITK43" i="58"/>
  <c r="ITM43" i="58" s="1"/>
  <c r="LKF43" i="16"/>
  <c r="LJY43" i="16"/>
  <c r="LKA43" i="16" s="1"/>
  <c r="ITO43" i="58" l="1"/>
  <c r="IUF43" i="58"/>
  <c r="IUH43" i="58" s="1"/>
  <c r="LKC43" i="16"/>
  <c r="LKH43" i="16"/>
  <c r="IUJ43" i="58" l="1"/>
  <c r="ITQ43" i="58"/>
  <c r="LKE43" i="16"/>
  <c r="LKJ43" i="16"/>
  <c r="LKL43" i="16" s="1"/>
  <c r="ITS43" i="58" l="1"/>
  <c r="IUL43" i="58"/>
  <c r="IUN43" i="58" s="1"/>
  <c r="LKN43" i="16"/>
  <c r="LKG43" i="16"/>
  <c r="LKI43" i="16" s="1"/>
  <c r="IUP43" i="58" l="1"/>
  <c r="ITU43" i="58"/>
  <c r="ITW43" i="58" s="1"/>
  <c r="LKK43" i="16"/>
  <c r="LKP43" i="16"/>
  <c r="ITY43" i="58" l="1"/>
  <c r="IUR43" i="58"/>
  <c r="IUT43" i="58" s="1"/>
  <c r="LKM43" i="16"/>
  <c r="LKR43" i="16"/>
  <c r="LKT43" i="16" s="1"/>
  <c r="IUV43" i="58" l="1"/>
  <c r="IUA43" i="58"/>
  <c r="IUC43" i="58" s="1"/>
  <c r="LKV43" i="16"/>
  <c r="LKO43" i="16"/>
  <c r="LKQ43" i="16" s="1"/>
  <c r="IUE43" i="58" l="1"/>
  <c r="IUX43" i="58"/>
  <c r="LKS43" i="16"/>
  <c r="LKX43" i="16"/>
  <c r="IUZ43" i="58" l="1"/>
  <c r="IUG43" i="58"/>
  <c r="IUI43" i="58" s="1"/>
  <c r="LKU43" i="16"/>
  <c r="LKZ43" i="16"/>
  <c r="LLB43" i="16" s="1"/>
  <c r="IUK43" i="58" l="1"/>
  <c r="IVB43" i="58"/>
  <c r="IVD43" i="58" s="1"/>
  <c r="LLD43" i="16"/>
  <c r="LKW43" i="16"/>
  <c r="LKY43" i="16" s="1"/>
  <c r="IVF43" i="58" l="1"/>
  <c r="IUM43" i="58"/>
  <c r="LLA43" i="16"/>
  <c r="LLF43" i="16"/>
  <c r="IUO43" i="58" l="1"/>
  <c r="IVH43" i="58"/>
  <c r="LLC43" i="16"/>
  <c r="LLH43" i="16"/>
  <c r="LLJ43" i="16" s="1"/>
  <c r="IVJ43" i="58" l="1"/>
  <c r="IUQ43" i="58"/>
  <c r="IUS43" i="58" s="1"/>
  <c r="LLL43" i="16"/>
  <c r="LLE43" i="16"/>
  <c r="LLG43" i="16" s="1"/>
  <c r="IUU43" i="58" l="1"/>
  <c r="IVL43" i="58"/>
  <c r="LLI43" i="16"/>
  <c r="LLN43" i="16"/>
  <c r="IVN43" i="58" l="1"/>
  <c r="IUW43" i="58"/>
  <c r="IUY43" i="58" s="1"/>
  <c r="LLK43" i="16"/>
  <c r="LLP43" i="16"/>
  <c r="LLR43" i="16" s="1"/>
  <c r="IVA43" i="58" l="1"/>
  <c r="IVP43" i="58"/>
  <c r="IVR43" i="58" s="1"/>
  <c r="LLT43" i="16"/>
  <c r="LLM43" i="16"/>
  <c r="LLO43" i="16" s="1"/>
  <c r="IVT43" i="58" l="1"/>
  <c r="IVC43" i="58"/>
  <c r="LLQ43" i="16"/>
  <c r="LLV43" i="16"/>
  <c r="IVE43" i="58" l="1"/>
  <c r="IVV43" i="58"/>
  <c r="IVX43" i="58" s="1"/>
  <c r="LLS43" i="16"/>
  <c r="LLX43" i="16"/>
  <c r="LLZ43" i="16" s="1"/>
  <c r="IVZ43" i="58" l="1"/>
  <c r="IVG43" i="58"/>
  <c r="LMB43" i="16"/>
  <c r="LLU43" i="16"/>
  <c r="IVI43" i="58" l="1"/>
  <c r="IWB43" i="58"/>
  <c r="IWD43" i="58" s="1"/>
  <c r="LMD43" i="16"/>
  <c r="LLW43" i="16"/>
  <c r="LLY43" i="16" s="1"/>
  <c r="IWF43" i="58" l="1"/>
  <c r="IVK43" i="58"/>
  <c r="LMA43" i="16"/>
  <c r="LMF43" i="16"/>
  <c r="LMH43" i="16" s="1"/>
  <c r="IVM43" i="58" l="1"/>
  <c r="IWH43" i="58"/>
  <c r="IWJ43" i="58" s="1"/>
  <c r="LMJ43" i="16"/>
  <c r="LMC43" i="16"/>
  <c r="IWL43" i="58" l="1"/>
  <c r="IVO43" i="58"/>
  <c r="IVQ43" i="58" s="1"/>
  <c r="LML43" i="16"/>
  <c r="LME43" i="16"/>
  <c r="LMG43" i="16" s="1"/>
  <c r="IVS43" i="58" l="1"/>
  <c r="IWN43" i="58"/>
  <c r="IWP43" i="58" s="1"/>
  <c r="LMI43" i="16"/>
  <c r="LMN43" i="16"/>
  <c r="LMP43" i="16" s="1"/>
  <c r="IWR43" i="58" l="1"/>
  <c r="IVU43" i="58"/>
  <c r="LMR43" i="16"/>
  <c r="LMK43" i="16"/>
  <c r="IVW43" i="58" l="1"/>
  <c r="IWT43" i="58"/>
  <c r="LMT43" i="16"/>
  <c r="LMM43" i="16"/>
  <c r="LMO43" i="16" s="1"/>
  <c r="IWV43" i="58" l="1"/>
  <c r="IVY43" i="58"/>
  <c r="LMQ43" i="16"/>
  <c r="LMV43" i="16"/>
  <c r="LMX43" i="16" s="1"/>
  <c r="IWA43" i="58" l="1"/>
  <c r="IWC43" i="58" s="1"/>
  <c r="IWX43" i="58"/>
  <c r="LMZ43" i="16"/>
  <c r="LMS43" i="16"/>
  <c r="IWZ43" i="58" l="1"/>
  <c r="IWE43" i="58"/>
  <c r="LNB43" i="16"/>
  <c r="LMU43" i="16"/>
  <c r="LMW43" i="16" s="1"/>
  <c r="IXB43" i="58" l="1"/>
  <c r="IXD43" i="58" s="1"/>
  <c r="IWG43" i="58"/>
  <c r="LMY43" i="16"/>
  <c r="LND43" i="16"/>
  <c r="LNF43" i="16" s="1"/>
  <c r="IXF43" i="58" l="1"/>
  <c r="IWI43" i="58"/>
  <c r="IWK43" i="58" s="1"/>
  <c r="LNH43" i="16"/>
  <c r="LNA43" i="16"/>
  <c r="IXH43" i="58" l="1"/>
  <c r="IWM43" i="58"/>
  <c r="LNJ43" i="16"/>
  <c r="LNC43" i="16"/>
  <c r="LNE43" i="16" s="1"/>
  <c r="IXJ43" i="58" l="1"/>
  <c r="IWO43" i="58"/>
  <c r="LNG43" i="16"/>
  <c r="LNL43" i="16"/>
  <c r="LNN43" i="16" s="1"/>
  <c r="IXL43" i="58" l="1"/>
  <c r="IWQ43" i="58"/>
  <c r="LNP43" i="16"/>
  <c r="LNI43" i="16"/>
  <c r="IXN43" i="58" l="1"/>
  <c r="IWS43" i="58"/>
  <c r="LNR43" i="16"/>
  <c r="LNK43" i="16"/>
  <c r="LNM43" i="16" s="1"/>
  <c r="IWU43" i="58" l="1"/>
  <c r="IXP43" i="58"/>
  <c r="LNO43" i="16"/>
  <c r="LNT43" i="16"/>
  <c r="LNV43" i="16" s="1"/>
  <c r="IXR43" i="58" l="1"/>
  <c r="IWW43" i="58"/>
  <c r="LNX43" i="16"/>
  <c r="LNQ43" i="16"/>
  <c r="IXT43" i="58" l="1"/>
  <c r="IWY43" i="58"/>
  <c r="LNZ43" i="16"/>
  <c r="LNS43" i="16"/>
  <c r="LNU43" i="16" s="1"/>
  <c r="IXV43" i="58" l="1"/>
  <c r="IXA43" i="58"/>
  <c r="LNW43" i="16"/>
  <c r="LOB43" i="16"/>
  <c r="LOD43" i="16" s="1"/>
  <c r="IXX43" i="58" l="1"/>
  <c r="IXC43" i="58"/>
  <c r="LOF43" i="16"/>
  <c r="LNY43" i="16"/>
  <c r="IXZ43" i="58" l="1"/>
  <c r="IXE43" i="58"/>
  <c r="LOH43" i="16"/>
  <c r="LOA43" i="16"/>
  <c r="LOC43" i="16" s="1"/>
  <c r="IYB43" i="58" l="1"/>
  <c r="IXG43" i="58"/>
  <c r="LOE43" i="16"/>
  <c r="LOJ43" i="16"/>
  <c r="LOL43" i="16" s="1"/>
  <c r="IXI43" i="58" l="1"/>
  <c r="IYD43" i="58"/>
  <c r="LON43" i="16"/>
  <c r="LOG43" i="16"/>
  <c r="IYF43" i="58" l="1"/>
  <c r="IXK43" i="58"/>
  <c r="IXM43" i="58" s="1"/>
  <c r="LOP43" i="16"/>
  <c r="LOI43" i="16"/>
  <c r="LOK43" i="16" s="1"/>
  <c r="IXO43" i="58" l="1"/>
  <c r="IYH43" i="58"/>
  <c r="LOM43" i="16"/>
  <c r="LOR43" i="16"/>
  <c r="LOT43" i="16" s="1"/>
  <c r="IYJ43" i="58" l="1"/>
  <c r="IXQ43" i="58"/>
  <c r="LOV43" i="16"/>
  <c r="LOO43" i="16"/>
  <c r="IXS43" i="58" l="1"/>
  <c r="IYL43" i="58"/>
  <c r="IYN43" i="58" s="1"/>
  <c r="LOX43" i="16"/>
  <c r="LOQ43" i="16"/>
  <c r="LOS43" i="16" s="1"/>
  <c r="IYP43" i="58" l="1"/>
  <c r="IXU43" i="58"/>
  <c r="IXW43" i="58" s="1"/>
  <c r="LOU43" i="16"/>
  <c r="LOZ43" i="16"/>
  <c r="LPB43" i="16" s="1"/>
  <c r="IXY43" i="58" l="1"/>
  <c r="IYR43" i="58"/>
  <c r="LPD43" i="16"/>
  <c r="LOW43" i="16"/>
  <c r="IYT43" i="58" l="1"/>
  <c r="IYA43" i="58"/>
  <c r="LPF43" i="16"/>
  <c r="LOY43" i="16"/>
  <c r="LPA43" i="16" s="1"/>
  <c r="IYC43" i="58" l="1"/>
  <c r="IYV43" i="58"/>
  <c r="IYX43" i="58" s="1"/>
  <c r="LPC43" i="16"/>
  <c r="LPH43" i="16"/>
  <c r="LPJ43" i="16" s="1"/>
  <c r="IYZ43" i="58" l="1"/>
  <c r="IYE43" i="58"/>
  <c r="LPL43" i="16"/>
  <c r="LPE43" i="16"/>
  <c r="IYG43" i="58" l="1"/>
  <c r="IZB43" i="58"/>
  <c r="IZD43" i="58" s="1"/>
  <c r="LPN43" i="16"/>
  <c r="LPG43" i="16"/>
  <c r="LPI43" i="16" s="1"/>
  <c r="IZF43" i="58" l="1"/>
  <c r="IYI43" i="58"/>
  <c r="LPK43" i="16"/>
  <c r="LPP43" i="16"/>
  <c r="LPR43" i="16" s="1"/>
  <c r="IYK43" i="58" l="1"/>
  <c r="IZH43" i="58"/>
  <c r="IZJ43" i="58" s="1"/>
  <c r="LPT43" i="16"/>
  <c r="LPM43" i="16"/>
  <c r="IZL43" i="58" l="1"/>
  <c r="IYM43" i="58"/>
  <c r="LPV43" i="16"/>
  <c r="LPO43" i="16"/>
  <c r="LPQ43" i="16" s="1"/>
  <c r="IYO43" i="58" l="1"/>
  <c r="IZN43" i="58"/>
  <c r="IZP43" i="58" s="1"/>
  <c r="LPS43" i="16"/>
  <c r="LPX43" i="16"/>
  <c r="LPZ43" i="16" s="1"/>
  <c r="IZR43" i="58" l="1"/>
  <c r="IYQ43" i="58"/>
  <c r="IYS43" i="58" s="1"/>
  <c r="LQB43" i="16"/>
  <c r="LPU43" i="16"/>
  <c r="IYU43" i="58" l="1"/>
  <c r="IZT43" i="58"/>
  <c r="LQD43" i="16"/>
  <c r="LPW43" i="16"/>
  <c r="LPY43" i="16" s="1"/>
  <c r="IZV43" i="58" l="1"/>
  <c r="IYW43" i="58"/>
  <c r="LQA43" i="16"/>
  <c r="LQF43" i="16"/>
  <c r="LQH43" i="16" s="1"/>
  <c r="IYY43" i="58" l="1"/>
  <c r="IZX43" i="58"/>
  <c r="LQJ43" i="16"/>
  <c r="LQC43" i="16"/>
  <c r="IZZ43" i="58" l="1"/>
  <c r="IZA43" i="58"/>
  <c r="LQL43" i="16"/>
  <c r="LQE43" i="16"/>
  <c r="LQG43" i="16" s="1"/>
  <c r="IZC43" i="58" l="1"/>
  <c r="JAB43" i="58"/>
  <c r="LQI43" i="16"/>
  <c r="LQN43" i="16"/>
  <c r="LQP43" i="16" s="1"/>
  <c r="JAD43" i="58" l="1"/>
  <c r="IZE43" i="58"/>
  <c r="IZG43" i="58" s="1"/>
  <c r="LQR43" i="16"/>
  <c r="LQK43" i="16"/>
  <c r="IZI43" i="58" l="1"/>
  <c r="JAF43" i="58"/>
  <c r="JAH43" i="58" s="1"/>
  <c r="LQT43" i="16"/>
  <c r="LQM43" i="16"/>
  <c r="LQO43" i="16" s="1"/>
  <c r="JAJ43" i="58" l="1"/>
  <c r="IZK43" i="58"/>
  <c r="LQQ43" i="16"/>
  <c r="LQV43" i="16"/>
  <c r="LQX43" i="16" s="1"/>
  <c r="IZM43" i="58" l="1"/>
  <c r="JAL43" i="58"/>
  <c r="JAN43" i="58" s="1"/>
  <c r="LQZ43" i="16"/>
  <c r="LQS43" i="16"/>
  <c r="JAP43" i="58" l="1"/>
  <c r="IZO43" i="58"/>
  <c r="IZQ43" i="58" s="1"/>
  <c r="LRB43" i="16"/>
  <c r="LQU43" i="16"/>
  <c r="LQW43" i="16" s="1"/>
  <c r="IZS43" i="58" l="1"/>
  <c r="JAR43" i="58"/>
  <c r="JAT43" i="58" s="1"/>
  <c r="LQY43" i="16"/>
  <c r="LRD43" i="16"/>
  <c r="LRF43" i="16" s="1"/>
  <c r="JAV43" i="58" l="1"/>
  <c r="IZU43" i="58"/>
  <c r="LRH43" i="16"/>
  <c r="LRA43" i="16"/>
  <c r="IZW43" i="58" l="1"/>
  <c r="JAX43" i="58"/>
  <c r="JAZ43" i="58" s="1"/>
  <c r="LRJ43" i="16"/>
  <c r="LRC43" i="16"/>
  <c r="LRE43" i="16" s="1"/>
  <c r="JBB43" i="58" l="1"/>
  <c r="IZY43" i="58"/>
  <c r="LRG43" i="16"/>
  <c r="LRL43" i="16"/>
  <c r="LRN43" i="16" s="1"/>
  <c r="JAA43" i="58" l="1"/>
  <c r="JBD43" i="58"/>
  <c r="LRP43" i="16"/>
  <c r="LRI43" i="16"/>
  <c r="JBF43" i="58" l="1"/>
  <c r="JAC43" i="58"/>
  <c r="LRR43" i="16"/>
  <c r="LRK43" i="16"/>
  <c r="LRM43" i="16" s="1"/>
  <c r="JAE43" i="58" l="1"/>
  <c r="JBH43" i="58"/>
  <c r="LRO43" i="16"/>
  <c r="LRT43" i="16"/>
  <c r="LRV43" i="16" s="1"/>
  <c r="JBJ43" i="58" l="1"/>
  <c r="JAG43" i="58"/>
  <c r="LRX43" i="16"/>
  <c r="LRQ43" i="16"/>
  <c r="JAI43" i="58" l="1"/>
  <c r="JBL43" i="58"/>
  <c r="LRZ43" i="16"/>
  <c r="LRS43" i="16"/>
  <c r="LRU43" i="16" s="1"/>
  <c r="JBN43" i="58" l="1"/>
  <c r="JAK43" i="58"/>
  <c r="LRW43" i="16"/>
  <c r="LSB43" i="16"/>
  <c r="LSD43" i="16" s="1"/>
  <c r="JAM43" i="58" l="1"/>
  <c r="JBP43" i="58"/>
  <c r="LSF43" i="16"/>
  <c r="LRY43" i="16"/>
  <c r="JBR43" i="58" l="1"/>
  <c r="JAO43" i="58"/>
  <c r="LSH43" i="16"/>
  <c r="LSA43" i="16"/>
  <c r="LSC43" i="16" s="1"/>
  <c r="JAQ43" i="58" l="1"/>
  <c r="JBT43" i="58"/>
  <c r="LSE43" i="16"/>
  <c r="LSJ43" i="16"/>
  <c r="LSL43" i="16" s="1"/>
  <c r="JBV43" i="58" l="1"/>
  <c r="JAS43" i="58"/>
  <c r="LSN43" i="16"/>
  <c r="LSG43" i="16"/>
  <c r="JAU43" i="58" l="1"/>
  <c r="JBX43" i="58"/>
  <c r="LSP43" i="16"/>
  <c r="LSI43" i="16"/>
  <c r="LSK43" i="16" s="1"/>
  <c r="JBZ43" i="58" l="1"/>
  <c r="JAW43" i="58"/>
  <c r="LSM43" i="16"/>
  <c r="LSR43" i="16"/>
  <c r="JAY43" i="58" l="1"/>
  <c r="JCB43" i="58"/>
  <c r="LSO43" i="16"/>
  <c r="LST43" i="16"/>
  <c r="LSV43" i="16" s="1"/>
  <c r="JCD43" i="58" l="1"/>
  <c r="JBA43" i="58"/>
  <c r="LSX43" i="16"/>
  <c r="LSQ43" i="16"/>
  <c r="LSS43" i="16" s="1"/>
  <c r="JBC43" i="58" l="1"/>
  <c r="JCF43" i="58"/>
  <c r="LSU43" i="16"/>
  <c r="LSZ43" i="16"/>
  <c r="JCH43" i="58" l="1"/>
  <c r="JBE43" i="58"/>
  <c r="LSW43" i="16"/>
  <c r="LTB43" i="16"/>
  <c r="LTD43" i="16" s="1"/>
  <c r="JBG43" i="58" l="1"/>
  <c r="JCJ43" i="58"/>
  <c r="LTF43" i="16"/>
  <c r="LSY43" i="16"/>
  <c r="LTA43" i="16" s="1"/>
  <c r="JCL43" i="58" l="1"/>
  <c r="JBI43" i="58"/>
  <c r="JBK43" i="58" s="1"/>
  <c r="LTC43" i="16"/>
  <c r="LTH43" i="16"/>
  <c r="JBM43" i="58" l="1"/>
  <c r="JCN43" i="58"/>
  <c r="LTE43" i="16"/>
  <c r="LTJ43" i="16"/>
  <c r="LTL43" i="16" s="1"/>
  <c r="JCP43" i="58" l="1"/>
  <c r="JBO43" i="58"/>
  <c r="LTN43" i="16"/>
  <c r="LTG43" i="16"/>
  <c r="JBQ43" i="58" l="1"/>
  <c r="JCR43" i="58"/>
  <c r="LTP43" i="16"/>
  <c r="LTI43" i="16"/>
  <c r="LTK43" i="16" s="1"/>
  <c r="JCT43" i="58" l="1"/>
  <c r="JBS43" i="58"/>
  <c r="LTM43" i="16"/>
  <c r="LTR43" i="16"/>
  <c r="LTT43" i="16" s="1"/>
  <c r="JBU43" i="58" l="1"/>
  <c r="JCV43" i="58"/>
  <c r="LTV43" i="16"/>
  <c r="LTO43" i="16"/>
  <c r="LTQ43" i="16" s="1"/>
  <c r="JCX43" i="58" l="1"/>
  <c r="JBW43" i="58"/>
  <c r="LTS43" i="16"/>
  <c r="LTX43" i="16"/>
  <c r="LTZ43" i="16" s="1"/>
  <c r="JBY43" i="58" l="1"/>
  <c r="JCZ43" i="58"/>
  <c r="LUB43" i="16"/>
  <c r="LUD43" i="16" s="1"/>
  <c r="LTU43" i="16"/>
  <c r="JDB43" i="58" l="1"/>
  <c r="JCA43" i="58"/>
  <c r="LUF43" i="16"/>
  <c r="LUH43" i="16" s="1"/>
  <c r="LTW43" i="16"/>
  <c r="LTY43" i="16" s="1"/>
  <c r="JCC43" i="58" l="1"/>
  <c r="JDD43" i="58"/>
  <c r="LUA43" i="16"/>
  <c r="LUJ43" i="16"/>
  <c r="LUL43" i="16" s="1"/>
  <c r="JDF43" i="58" l="1"/>
  <c r="JCE43" i="58"/>
  <c r="LUN43" i="16"/>
  <c r="LUC43" i="16"/>
  <c r="JCG43" i="58" l="1"/>
  <c r="JDH43" i="58"/>
  <c r="LUP43" i="16"/>
  <c r="LUE43" i="16"/>
  <c r="LUG43" i="16" s="1"/>
  <c r="JDJ43" i="58" l="1"/>
  <c r="JCI43" i="58"/>
  <c r="LUI43" i="16"/>
  <c r="LUR43" i="16"/>
  <c r="LUT43" i="16" s="1"/>
  <c r="JCK43" i="58" l="1"/>
  <c r="JDL43" i="58"/>
  <c r="LUV43" i="16"/>
  <c r="LUK43" i="16"/>
  <c r="LUM43" i="16" s="1"/>
  <c r="JDN43" i="58" l="1"/>
  <c r="JCM43" i="58"/>
  <c r="LUO43" i="16"/>
  <c r="LUX43" i="16"/>
  <c r="JCO43" i="58" l="1"/>
  <c r="JDP43" i="58"/>
  <c r="LUQ43" i="16"/>
  <c r="LUZ43" i="16"/>
  <c r="LVB43" i="16" s="1"/>
  <c r="JDR43" i="58" l="1"/>
  <c r="JCQ43" i="58"/>
  <c r="JCS43" i="58" s="1"/>
  <c r="LVD43" i="16"/>
  <c r="LUS43" i="16"/>
  <c r="LUU43" i="16" s="1"/>
  <c r="JCU43" i="58" l="1"/>
  <c r="JDT43" i="58"/>
  <c r="JDV43" i="58" s="1"/>
  <c r="LUW43" i="16"/>
  <c r="LVF43" i="16"/>
  <c r="JDX43" i="58" l="1"/>
  <c r="JCW43" i="58"/>
  <c r="LUY43" i="16"/>
  <c r="LVH43" i="16"/>
  <c r="LVJ43" i="16" s="1"/>
  <c r="JCY43" i="58" l="1"/>
  <c r="JDZ43" i="58"/>
  <c r="LVL43" i="16"/>
  <c r="LVA43" i="16"/>
  <c r="LVC43" i="16" s="1"/>
  <c r="JEB43" i="58" l="1"/>
  <c r="JDA43" i="58"/>
  <c r="LVE43" i="16"/>
  <c r="LVN43" i="16"/>
  <c r="LVP43" i="16" s="1"/>
  <c r="JDC43" i="58" l="1"/>
  <c r="JED43" i="58"/>
  <c r="JEF43" i="58" s="1"/>
  <c r="LVR43" i="16"/>
  <c r="LVT43" i="16" s="1"/>
  <c r="LVG43" i="16"/>
  <c r="JEH43" i="58" l="1"/>
  <c r="JDE43" i="58"/>
  <c r="LVV43" i="16"/>
  <c r="LVI43" i="16"/>
  <c r="LVK43" i="16" s="1"/>
  <c r="JDG43" i="58" l="1"/>
  <c r="JEJ43" i="58"/>
  <c r="JEL43" i="58" s="1"/>
  <c r="LVM43" i="16"/>
  <c r="LVX43" i="16"/>
  <c r="JEN43" i="58" l="1"/>
  <c r="JDI43" i="58"/>
  <c r="JDK43" i="58" s="1"/>
  <c r="LVO43" i="16"/>
  <c r="LVZ43" i="16"/>
  <c r="LWB43" i="16" s="1"/>
  <c r="JDM43" i="58" l="1"/>
  <c r="JEP43" i="58"/>
  <c r="JER43" i="58" s="1"/>
  <c r="LWD43" i="16"/>
  <c r="LVQ43" i="16"/>
  <c r="LVS43" i="16" s="1"/>
  <c r="JET43" i="58" l="1"/>
  <c r="JDO43" i="58"/>
  <c r="LVU43" i="16"/>
  <c r="LWF43" i="16"/>
  <c r="JDQ43" i="58" l="1"/>
  <c r="JEV43" i="58"/>
  <c r="LVW43" i="16"/>
  <c r="LWH43" i="16"/>
  <c r="LWJ43" i="16" s="1"/>
  <c r="JEX43" i="58" l="1"/>
  <c r="JDS43" i="58"/>
  <c r="LWL43" i="16"/>
  <c r="LVY43" i="16"/>
  <c r="LWA43" i="16" s="1"/>
  <c r="JDU43" i="58" l="1"/>
  <c r="JEZ43" i="58"/>
  <c r="JFB43" i="58" s="1"/>
  <c r="LWC43" i="16"/>
  <c r="LWN43" i="16"/>
  <c r="JFD43" i="58" l="1"/>
  <c r="JDW43" i="58"/>
  <c r="LWE43" i="16"/>
  <c r="LWP43" i="16"/>
  <c r="LWR43" i="16" s="1"/>
  <c r="JDY43" i="58" l="1"/>
  <c r="JFF43" i="58"/>
  <c r="JFH43" i="58" s="1"/>
  <c r="LWT43" i="16"/>
  <c r="LWG43" i="16"/>
  <c r="LWI43" i="16" s="1"/>
  <c r="JFJ43" i="58" l="1"/>
  <c r="JEA43" i="58"/>
  <c r="LWK43" i="16"/>
  <c r="LWV43" i="16"/>
  <c r="JEC43" i="58" l="1"/>
  <c r="JFL43" i="58"/>
  <c r="JFN43" i="58" s="1"/>
  <c r="LWM43" i="16"/>
  <c r="LWX43" i="16"/>
  <c r="LWZ43" i="16" s="1"/>
  <c r="JFP43" i="58" l="1"/>
  <c r="JEE43" i="58"/>
  <c r="LXB43" i="16"/>
  <c r="LWO43" i="16"/>
  <c r="LWQ43" i="16" s="1"/>
  <c r="JEG43" i="58" l="1"/>
  <c r="JFR43" i="58"/>
  <c r="JFT43" i="58" s="1"/>
  <c r="LWS43" i="16"/>
  <c r="LXD43" i="16"/>
  <c r="JFV43" i="58" l="1"/>
  <c r="JEI43" i="58"/>
  <c r="LWU43" i="16"/>
  <c r="LXF43" i="16"/>
  <c r="LXH43" i="16" s="1"/>
  <c r="JEK43" i="58" l="1"/>
  <c r="JFX43" i="58"/>
  <c r="LXJ43" i="16"/>
  <c r="LWW43" i="16"/>
  <c r="LWY43" i="16" s="1"/>
  <c r="JFZ43" i="58" l="1"/>
  <c r="JEM43" i="58"/>
  <c r="LXA43" i="16"/>
  <c r="LXL43" i="16"/>
  <c r="JEO43" i="58" l="1"/>
  <c r="JGB43" i="58"/>
  <c r="JGD43" i="58" s="1"/>
  <c r="LXC43" i="16"/>
  <c r="LXN43" i="16"/>
  <c r="LXP43" i="16" s="1"/>
  <c r="JGF43" i="58" l="1"/>
  <c r="JEQ43" i="58"/>
  <c r="LXR43" i="16"/>
  <c r="LXE43" i="16"/>
  <c r="LXG43" i="16" s="1"/>
  <c r="JES43" i="58" l="1"/>
  <c r="JGH43" i="58"/>
  <c r="LXI43" i="16"/>
  <c r="LXT43" i="16"/>
  <c r="JGJ43" i="58" l="1"/>
  <c r="JEU43" i="58"/>
  <c r="LXK43" i="16"/>
  <c r="LXV43" i="16"/>
  <c r="LXX43" i="16" s="1"/>
  <c r="JEW43" i="58" l="1"/>
  <c r="JGL43" i="58"/>
  <c r="LXZ43" i="16"/>
  <c r="LXM43" i="16"/>
  <c r="LXO43" i="16" s="1"/>
  <c r="JGN43" i="58" l="1"/>
  <c r="JEY43" i="58"/>
  <c r="LXQ43" i="16"/>
  <c r="LYB43" i="16"/>
  <c r="JFA43" i="58" l="1"/>
  <c r="JGP43" i="58"/>
  <c r="JGR43" i="58" s="1"/>
  <c r="LXS43" i="16"/>
  <c r="LYD43" i="16"/>
  <c r="LYF43" i="16" s="1"/>
  <c r="JGT43" i="58" l="1"/>
  <c r="JFC43" i="58"/>
  <c r="LYH43" i="16"/>
  <c r="LXU43" i="16"/>
  <c r="LXW43" i="16" s="1"/>
  <c r="JFE43" i="58" l="1"/>
  <c r="JGV43" i="58"/>
  <c r="JGX43" i="58" s="1"/>
  <c r="LXY43" i="16"/>
  <c r="LYJ43" i="16"/>
  <c r="LYL43" i="16" s="1"/>
  <c r="JGZ43" i="58" l="1"/>
  <c r="JFG43" i="58"/>
  <c r="JFI43" i="58" s="1"/>
  <c r="LYN43" i="16"/>
  <c r="LYA43" i="16"/>
  <c r="JFK43" i="58" l="1"/>
  <c r="JHB43" i="58"/>
  <c r="LYP43" i="16"/>
  <c r="LYC43" i="16"/>
  <c r="LYE43" i="16" s="1"/>
  <c r="JHD43" i="58" l="1"/>
  <c r="JFM43" i="58"/>
  <c r="JFO43" i="58" s="1"/>
  <c r="LYG43" i="16"/>
  <c r="LYR43" i="16"/>
  <c r="LYT43" i="16" s="1"/>
  <c r="JFQ43" i="58" l="1"/>
  <c r="JHF43" i="58"/>
  <c r="LYV43" i="16"/>
  <c r="LYI43" i="16"/>
  <c r="JHH43" i="58" l="1"/>
  <c r="JFS43" i="58"/>
  <c r="JFU43" i="58" s="1"/>
  <c r="LYX43" i="16"/>
  <c r="LYK43" i="16"/>
  <c r="LYM43" i="16" s="1"/>
  <c r="JFW43" i="58" l="1"/>
  <c r="JHJ43" i="58"/>
  <c r="JHL43" i="58" s="1"/>
  <c r="LYO43" i="16"/>
  <c r="LYZ43" i="16"/>
  <c r="LZB43" i="16" s="1"/>
  <c r="JHN43" i="58" l="1"/>
  <c r="JFY43" i="58"/>
  <c r="LZD43" i="16"/>
  <c r="LYQ43" i="16"/>
  <c r="JGA43" i="58" l="1"/>
  <c r="JHP43" i="58"/>
  <c r="LZF43" i="16"/>
  <c r="LYS43" i="16"/>
  <c r="LYU43" i="16" s="1"/>
  <c r="JHR43" i="58" l="1"/>
  <c r="JGC43" i="58"/>
  <c r="LYW43" i="16"/>
  <c r="LZH43" i="16"/>
  <c r="LZJ43" i="16" s="1"/>
  <c r="JGE43" i="58" l="1"/>
  <c r="JHT43" i="58"/>
  <c r="LZL43" i="16"/>
  <c r="LYY43" i="16"/>
  <c r="JHV43" i="58" l="1"/>
  <c r="JGG43" i="58"/>
  <c r="LZN43" i="16"/>
  <c r="LZA43" i="16"/>
  <c r="LZC43" i="16" s="1"/>
  <c r="JGI43" i="58" l="1"/>
  <c r="JHX43" i="58"/>
  <c r="LZE43" i="16"/>
  <c r="LZP43" i="16"/>
  <c r="LZR43" i="16" s="1"/>
  <c r="JHZ43" i="58" l="1"/>
  <c r="JGK43" i="58"/>
  <c r="LZT43" i="16"/>
  <c r="LZG43" i="16"/>
  <c r="LZI43" i="16" s="1"/>
  <c r="JGM43" i="58" l="1"/>
  <c r="JIB43" i="58"/>
  <c r="LZV43" i="16"/>
  <c r="LZK43" i="16"/>
  <c r="JID43" i="58" l="1"/>
  <c r="JGO43" i="58"/>
  <c r="JGQ43" i="58" s="1"/>
  <c r="LZX43" i="16"/>
  <c r="LZM43" i="16"/>
  <c r="LZO43" i="16" s="1"/>
  <c r="JGS43" i="58" l="1"/>
  <c r="JIF43" i="58"/>
  <c r="JIH43" i="58" s="1"/>
  <c r="LZQ43" i="16"/>
  <c r="LZZ43" i="16"/>
  <c r="JIJ43" i="58" l="1"/>
  <c r="JGU43" i="58"/>
  <c r="MAB43" i="16"/>
  <c r="MAD43" i="16" s="1"/>
  <c r="LZS43" i="16"/>
  <c r="JGW43" i="58" l="1"/>
  <c r="JIL43" i="58"/>
  <c r="MAF43" i="16"/>
  <c r="LZU43" i="16"/>
  <c r="JIN43" i="58" l="1"/>
  <c r="JGY43" i="58"/>
  <c r="MAH43" i="16"/>
  <c r="LZW43" i="16"/>
  <c r="JHA43" i="58" l="1"/>
  <c r="JIP43" i="58"/>
  <c r="JIR43" i="58" s="1"/>
  <c r="MAJ43" i="16"/>
  <c r="LZY43" i="16"/>
  <c r="MAA43" i="16" s="1"/>
  <c r="JIT43" i="58" l="1"/>
  <c r="JHC43" i="58"/>
  <c r="MAC43" i="16"/>
  <c r="MAL43" i="16"/>
  <c r="MAN43" i="16" s="1"/>
  <c r="JHE43" i="58" l="1"/>
  <c r="JIV43" i="58"/>
  <c r="MAP43" i="16"/>
  <c r="MAE43" i="16"/>
  <c r="MAG43" i="16" s="1"/>
  <c r="JIX43" i="58" l="1"/>
  <c r="JHG43" i="58"/>
  <c r="MAI43" i="16"/>
  <c r="MAK43" i="16" s="1"/>
  <c r="MAR43" i="16"/>
  <c r="MAT43" i="16" s="1"/>
  <c r="JHI43" i="58" l="1"/>
  <c r="JIZ43" i="58"/>
  <c r="MAM43" i="16"/>
  <c r="MAO43" i="16" s="1"/>
  <c r="MAV43" i="16"/>
  <c r="JJB43" i="58" l="1"/>
  <c r="JHK43" i="58"/>
  <c r="JHM43" i="58" s="1"/>
  <c r="MAQ43" i="16"/>
  <c r="MAS43" i="16" s="1"/>
  <c r="MAX43" i="16"/>
  <c r="JHO43" i="58" l="1"/>
  <c r="JHQ43" i="58" s="1"/>
  <c r="JJD43" i="58"/>
  <c r="JJF43" i="58" s="1"/>
  <c r="MAZ43" i="16"/>
  <c r="MAU43" i="16"/>
  <c r="JJH43" i="58" l="1"/>
  <c r="JHS43" i="58"/>
  <c r="JHU43" i="58" s="1"/>
  <c r="MBB43" i="16"/>
  <c r="MAW43" i="16"/>
  <c r="MAY43" i="16" s="1"/>
  <c r="JHW43" i="58" l="1"/>
  <c r="JJJ43" i="58"/>
  <c r="MBA43" i="16"/>
  <c r="MBD43" i="16"/>
  <c r="MBF43" i="16" s="1"/>
  <c r="JJL43" i="58" l="1"/>
  <c r="JHY43" i="58"/>
  <c r="MBH43" i="16"/>
  <c r="MBC43" i="16"/>
  <c r="MBE43" i="16" s="1"/>
  <c r="JIA43" i="58" l="1"/>
  <c r="JJN43" i="58"/>
  <c r="JJP43" i="58" s="1"/>
  <c r="MBG43" i="16"/>
  <c r="MBJ43" i="16"/>
  <c r="MBL43" i="16" s="1"/>
  <c r="JJR43" i="58" l="1"/>
  <c r="JIC43" i="58"/>
  <c r="MBN43" i="16"/>
  <c r="MBI43" i="16"/>
  <c r="MBK43" i="16" s="1"/>
  <c r="JIE43" i="58" l="1"/>
  <c r="JJT43" i="58"/>
  <c r="MBM43" i="16"/>
  <c r="MBO43" i="16" s="1"/>
  <c r="MBP43" i="16"/>
  <c r="JJV43" i="58" l="1"/>
  <c r="JIG43" i="58"/>
  <c r="MBQ43" i="16"/>
  <c r="MBS43" i="16" s="1"/>
  <c r="MBR43" i="16"/>
  <c r="JII43" i="58" l="1"/>
  <c r="JJX43" i="58"/>
  <c r="MBU43" i="16"/>
  <c r="MBT43" i="16"/>
  <c r="MBV43" i="16" s="1"/>
  <c r="JJZ43" i="58" l="1"/>
  <c r="JIK43" i="58"/>
  <c r="MBX43" i="16"/>
  <c r="MBW43" i="16"/>
  <c r="MBY43" i="16" s="1"/>
  <c r="JIM43" i="58" l="1"/>
  <c r="JKB43" i="58"/>
  <c r="MCA43" i="16"/>
  <c r="MBZ43" i="16"/>
  <c r="MCB43" i="16" s="1"/>
  <c r="JKD43" i="58" l="1"/>
  <c r="JIO43" i="58"/>
  <c r="MCD43" i="16"/>
  <c r="MCC43" i="16"/>
  <c r="MCE43" i="16" s="1"/>
  <c r="JIQ43" i="58" l="1"/>
  <c r="JKF43" i="58"/>
  <c r="MCG43" i="16"/>
  <c r="MCF43" i="16"/>
  <c r="JIS43" i="58" l="1"/>
  <c r="JKH43" i="58"/>
  <c r="MCI43" i="16"/>
  <c r="MCH43" i="16"/>
  <c r="MCJ43" i="16" s="1"/>
  <c r="JIU43" i="58" l="1"/>
  <c r="JKJ43" i="58"/>
  <c r="JKL43" i="58" s="1"/>
  <c r="MCL43" i="16"/>
  <c r="MCK43" i="16"/>
  <c r="MCM43" i="16" s="1"/>
  <c r="JKN43" i="58" l="1"/>
  <c r="JIW43" i="58"/>
  <c r="JIY43" i="58" s="1"/>
  <c r="MCO43" i="16"/>
  <c r="MCN43" i="16"/>
  <c r="MCP43" i="16" s="1"/>
  <c r="JJA43" i="58" l="1"/>
  <c r="JKP43" i="58"/>
  <c r="JKR43" i="58" s="1"/>
  <c r="MCR43" i="16"/>
  <c r="MCQ43" i="16"/>
  <c r="MCS43" i="16" s="1"/>
  <c r="JKT43" i="58" l="1"/>
  <c r="JJC43" i="58"/>
  <c r="MCU43" i="16"/>
  <c r="MCT43" i="16"/>
  <c r="JJE43" i="58" l="1"/>
  <c r="JKV43" i="58"/>
  <c r="JKX43" i="58" s="1"/>
  <c r="MCW43" i="16"/>
  <c r="MCV43" i="16"/>
  <c r="MCX43" i="16" s="1"/>
  <c r="JKZ43" i="58" l="1"/>
  <c r="JJG43" i="58"/>
  <c r="MCZ43" i="16"/>
  <c r="MCY43" i="16"/>
  <c r="MDA43" i="16" s="1"/>
  <c r="JJI43" i="58" l="1"/>
  <c r="JLB43" i="58"/>
  <c r="JLD43" i="58" s="1"/>
  <c r="MDC43" i="16"/>
  <c r="MDB43" i="16"/>
  <c r="MDD43" i="16" s="1"/>
  <c r="JLF43" i="58" l="1"/>
  <c r="JJK43" i="58"/>
  <c r="MDF43" i="16"/>
  <c r="MDE43" i="16"/>
  <c r="MDG43" i="16" s="1"/>
  <c r="JJM43" i="58" l="1"/>
  <c r="JLH43" i="58"/>
  <c r="MDI43" i="16"/>
  <c r="MDH43" i="16"/>
  <c r="MDJ43" i="16" s="1"/>
  <c r="JLJ43" i="58" l="1"/>
  <c r="JJO43" i="58"/>
  <c r="MDL43" i="16"/>
  <c r="MDK43" i="16"/>
  <c r="MDM43" i="16" s="1"/>
  <c r="JJQ43" i="58" l="1"/>
  <c r="JLL43" i="58"/>
  <c r="MDO43" i="16"/>
  <c r="MDN43" i="16"/>
  <c r="MDP43" i="16" s="1"/>
  <c r="JLN43" i="58" l="1"/>
  <c r="JJS43" i="58"/>
  <c r="JJU43" i="58" s="1"/>
  <c r="MDR43" i="16"/>
  <c r="MDQ43" i="16"/>
  <c r="MDS43" i="16" s="1"/>
  <c r="JJW43" i="58" l="1"/>
  <c r="JLP43" i="58"/>
  <c r="MDU43" i="16"/>
  <c r="MDT43" i="16"/>
  <c r="JLR43" i="58" l="1"/>
  <c r="JJY43" i="58"/>
  <c r="JKA43" i="58" s="1"/>
  <c r="MDW43" i="16"/>
  <c r="MDV43" i="16"/>
  <c r="JKC43" i="58" l="1"/>
  <c r="JLT43" i="58"/>
  <c r="JLV43" i="58" s="1"/>
  <c r="MDY43" i="16"/>
  <c r="MDX43" i="16"/>
  <c r="MDZ43" i="16" s="1"/>
  <c r="JLX43" i="58" l="1"/>
  <c r="JKE43" i="58"/>
  <c r="JKG43" i="58" s="1"/>
  <c r="MEB43" i="16"/>
  <c r="MEA43" i="16"/>
  <c r="JKI43" i="58" l="1"/>
  <c r="JLZ43" i="58"/>
  <c r="MEC43" i="16"/>
  <c r="MED43" i="16"/>
  <c r="MEF43" i="16" s="1"/>
  <c r="JMB43" i="58" l="1"/>
  <c r="JKK43" i="58"/>
  <c r="JKM43" i="58" s="1"/>
  <c r="MEH43" i="16"/>
  <c r="MEE43" i="16"/>
  <c r="MEG43" i="16" s="1"/>
  <c r="JKO43" i="58" l="1"/>
  <c r="JMD43" i="58"/>
  <c r="MEI43" i="16"/>
  <c r="MEJ43" i="16"/>
  <c r="JMF43" i="58" l="1"/>
  <c r="JKQ43" i="58"/>
  <c r="MEK43" i="16"/>
  <c r="MEL43" i="16"/>
  <c r="MEN43" i="16" s="1"/>
  <c r="JKS43" i="58" l="1"/>
  <c r="JMH43" i="58"/>
  <c r="MEP43" i="16"/>
  <c r="MEM43" i="16"/>
  <c r="MEO43" i="16" s="1"/>
  <c r="JMJ43" i="58" l="1"/>
  <c r="JKU43" i="58"/>
  <c r="JKW43" i="58" s="1"/>
  <c r="MEQ43" i="16"/>
  <c r="MER43" i="16"/>
  <c r="JKY43" i="58" l="1"/>
  <c r="JML43" i="58"/>
  <c r="MES43" i="16"/>
  <c r="MET43" i="16"/>
  <c r="MEV43" i="16" s="1"/>
  <c r="JMN43" i="58" l="1"/>
  <c r="JLA43" i="58"/>
  <c r="JLC43" i="58" s="1"/>
  <c r="MEX43" i="16"/>
  <c r="MEU43" i="16"/>
  <c r="MEW43" i="16" s="1"/>
  <c r="JLE43" i="58" l="1"/>
  <c r="JMP43" i="58"/>
  <c r="MEY43" i="16"/>
  <c r="MEZ43" i="16"/>
  <c r="JMR43" i="58" l="1"/>
  <c r="JLG43" i="58"/>
  <c r="MFA43" i="16"/>
  <c r="MFB43" i="16"/>
  <c r="MFD43" i="16" s="1"/>
  <c r="JLI43" i="58" l="1"/>
  <c r="JMT43" i="58"/>
  <c r="MFF43" i="16"/>
  <c r="MFC43" i="16"/>
  <c r="MFE43" i="16" s="1"/>
  <c r="JMV43" i="58" l="1"/>
  <c r="JLK43" i="58"/>
  <c r="MFG43" i="16"/>
  <c r="MFH43" i="16"/>
  <c r="JLM43" i="58" l="1"/>
  <c r="JMX43" i="58"/>
  <c r="MFI43" i="16"/>
  <c r="MFJ43" i="16"/>
  <c r="MFL43" i="16" s="1"/>
  <c r="JMZ43" i="58" l="1"/>
  <c r="JLO43" i="58"/>
  <c r="MFN43" i="16"/>
  <c r="MFK43" i="16"/>
  <c r="MFM43" i="16" s="1"/>
  <c r="JLQ43" i="58" l="1"/>
  <c r="JNB43" i="58"/>
  <c r="MFO43" i="16"/>
  <c r="MFP43" i="16"/>
  <c r="JND43" i="58" l="1"/>
  <c r="JLS43" i="58"/>
  <c r="MFQ43" i="16"/>
  <c r="MFR43" i="16"/>
  <c r="MFT43" i="16" s="1"/>
  <c r="JLU43" i="58" l="1"/>
  <c r="JNF43" i="58"/>
  <c r="MFV43" i="16"/>
  <c r="MFS43" i="16"/>
  <c r="MFU43" i="16" s="1"/>
  <c r="JNH43" i="58" l="1"/>
  <c r="JLW43" i="58"/>
  <c r="JLY43" i="58" s="1"/>
  <c r="MFW43" i="16"/>
  <c r="MFY43" i="16" s="1"/>
  <c r="MFX43" i="16"/>
  <c r="JMA43" i="58" l="1"/>
  <c r="JNJ43" i="58"/>
  <c r="MFZ43" i="16"/>
  <c r="MGA43" i="16"/>
  <c r="JNL43" i="58" l="1"/>
  <c r="JMC43" i="58"/>
  <c r="JME43" i="58" s="1"/>
  <c r="MGB43" i="16"/>
  <c r="MGC43" i="16"/>
  <c r="MGE43" i="16" s="1"/>
  <c r="JMG43" i="58" l="1"/>
  <c r="JNN43" i="58"/>
  <c r="MGG43" i="16"/>
  <c r="MGD43" i="16"/>
  <c r="MGF43" i="16" s="1"/>
  <c r="JNP43" i="58" l="1"/>
  <c r="JMI43" i="58"/>
  <c r="MGH43" i="16"/>
  <c r="MGI43" i="16"/>
  <c r="JMK43" i="58" l="1"/>
  <c r="JNR43" i="58"/>
  <c r="JNT43" i="58" s="1"/>
  <c r="MGJ43" i="16"/>
  <c r="MGK43" i="16"/>
  <c r="MGM43" i="16" s="1"/>
  <c r="JNV43" i="58" l="1"/>
  <c r="JMM43" i="58"/>
  <c r="MGO43" i="16"/>
  <c r="MGL43" i="16"/>
  <c r="MGN43" i="16" s="1"/>
  <c r="JMO43" i="58" l="1"/>
  <c r="JNX43" i="58"/>
  <c r="MGP43" i="16"/>
  <c r="MGQ43" i="16"/>
  <c r="JNZ43" i="58" l="1"/>
  <c r="JMQ43" i="58"/>
  <c r="JMS43" i="58" s="1"/>
  <c r="MGR43" i="16"/>
  <c r="MGS43" i="16"/>
  <c r="MGU43" i="16" s="1"/>
  <c r="JMU43" i="58" l="1"/>
  <c r="JOB43" i="58"/>
  <c r="JOD43" i="58" s="1"/>
  <c r="MGW43" i="16"/>
  <c r="MGT43" i="16"/>
  <c r="MGV43" i="16" s="1"/>
  <c r="JOF43" i="58" l="1"/>
  <c r="JMW43" i="58"/>
  <c r="MGX43" i="16"/>
  <c r="MGY43" i="16"/>
  <c r="JMY43" i="58" l="1"/>
  <c r="JOH43" i="58"/>
  <c r="JOJ43" i="58" s="1"/>
  <c r="MGZ43" i="16"/>
  <c r="MHA43" i="16"/>
  <c r="MHC43" i="16" s="1"/>
  <c r="JOL43" i="58" l="1"/>
  <c r="JNA43" i="58"/>
  <c r="JNC43" i="58" s="1"/>
  <c r="MHE43" i="16"/>
  <c r="MHB43" i="16"/>
  <c r="MHD43" i="16" s="1"/>
  <c r="JNE43" i="58" l="1"/>
  <c r="JON43" i="58"/>
  <c r="JOP43" i="58" s="1"/>
  <c r="MHF43" i="16"/>
  <c r="MHG43" i="16"/>
  <c r="JOR43" i="58" l="1"/>
  <c r="JNG43" i="58"/>
  <c r="JNI43" i="58" s="1"/>
  <c r="MHH43" i="16"/>
  <c r="MHI43" i="16"/>
  <c r="MHK43" i="16" s="1"/>
  <c r="JNK43" i="58" l="1"/>
  <c r="JOT43" i="58"/>
  <c r="MHM43" i="16"/>
  <c r="MHJ43" i="16"/>
  <c r="JOV43" i="58" l="1"/>
  <c r="JNM43" i="58"/>
  <c r="JNO43" i="58" s="1"/>
  <c r="MHL43" i="16"/>
  <c r="MHO43" i="16"/>
  <c r="MHQ43" i="16" s="1"/>
  <c r="JNQ43" i="58" l="1"/>
  <c r="JOX43" i="58"/>
  <c r="MHS43" i="16"/>
  <c r="MHN43" i="16"/>
  <c r="MHP43" i="16" s="1"/>
  <c r="JOZ43" i="58" l="1"/>
  <c r="JNS43" i="58"/>
  <c r="JNU43" i="58" s="1"/>
  <c r="MHR43" i="16"/>
  <c r="MHU43" i="16"/>
  <c r="MHW43" i="16" s="1"/>
  <c r="JNW43" i="58" l="1"/>
  <c r="JPB43" i="58"/>
  <c r="MHY43" i="16"/>
  <c r="MHT43" i="16"/>
  <c r="JPD43" i="58" l="1"/>
  <c r="JNY43" i="58"/>
  <c r="MIA43" i="16"/>
  <c r="MHV43" i="16"/>
  <c r="MHX43" i="16" s="1"/>
  <c r="JOA43" i="58" l="1"/>
  <c r="JPF43" i="58"/>
  <c r="JPH43" i="58" s="1"/>
  <c r="MHZ43" i="16"/>
  <c r="MIC43" i="16"/>
  <c r="MIE43" i="16" s="1"/>
  <c r="JPJ43" i="58" l="1"/>
  <c r="JOC43" i="58"/>
  <c r="MIG43" i="16"/>
  <c r="MIB43" i="16"/>
  <c r="MID43" i="16" s="1"/>
  <c r="JOE43" i="58" l="1"/>
  <c r="JPL43" i="58"/>
  <c r="JPN43" i="58" s="1"/>
  <c r="MIF43" i="16"/>
  <c r="MIH43" i="16" s="1"/>
  <c r="MII43" i="16"/>
  <c r="JPP43" i="58" l="1"/>
  <c r="JOG43" i="58"/>
  <c r="JOI43" i="58" s="1"/>
  <c r="MIJ43" i="16"/>
  <c r="MIK43" i="16"/>
  <c r="JOK43" i="58" l="1"/>
  <c r="JPR43" i="58"/>
  <c r="MIL43" i="16"/>
  <c r="MIM43" i="16"/>
  <c r="MIO43" i="16" s="1"/>
  <c r="JPT43" i="58" l="1"/>
  <c r="JOM43" i="58"/>
  <c r="MIQ43" i="16"/>
  <c r="MIN43" i="16"/>
  <c r="MIP43" i="16" s="1"/>
  <c r="JOO43" i="58" l="1"/>
  <c r="JPV43" i="58"/>
  <c r="MIR43" i="16"/>
  <c r="MIS43" i="16"/>
  <c r="JPX43" i="58" l="1"/>
  <c r="JOQ43" i="58"/>
  <c r="JOS43" i="58" s="1"/>
  <c r="MIT43" i="16"/>
  <c r="MIU43" i="16"/>
  <c r="MIW43" i="16" s="1"/>
  <c r="JOU43" i="58" l="1"/>
  <c r="JPZ43" i="58"/>
  <c r="JQB43" i="58" s="1"/>
  <c r="MIY43" i="16"/>
  <c r="MIV43" i="16"/>
  <c r="MIX43" i="16" s="1"/>
  <c r="JQD43" i="58" l="1"/>
  <c r="JOW43" i="58"/>
  <c r="JOY43" i="58" s="1"/>
  <c r="MIZ43" i="16"/>
  <c r="MJA43" i="16"/>
  <c r="JPA43" i="58" l="1"/>
  <c r="JQF43" i="58"/>
  <c r="JQH43" i="58" s="1"/>
  <c r="MJB43" i="16"/>
  <c r="MJC43" i="16"/>
  <c r="MJE43" i="16" s="1"/>
  <c r="JQJ43" i="58" l="1"/>
  <c r="JPC43" i="58"/>
  <c r="JPE43" i="58" s="1"/>
  <c r="MJG43" i="16"/>
  <c r="MJD43" i="16"/>
  <c r="MJF43" i="16" s="1"/>
  <c r="JPG43" i="58" l="1"/>
  <c r="JQL43" i="58"/>
  <c r="JQN43" i="58" s="1"/>
  <c r="MJH43" i="16"/>
  <c r="MJI43" i="16"/>
  <c r="JQP43" i="58" l="1"/>
  <c r="JPI43" i="58"/>
  <c r="MJJ43" i="16"/>
  <c r="MJK43" i="16"/>
  <c r="MJM43" i="16" s="1"/>
  <c r="JPK43" i="58" l="1"/>
  <c r="JQR43" i="58"/>
  <c r="JQT43" i="58" s="1"/>
  <c r="MJO43" i="16"/>
  <c r="MJL43" i="16"/>
  <c r="MJN43" i="16" s="1"/>
  <c r="JQV43" i="58" l="1"/>
  <c r="JPM43" i="58"/>
  <c r="JPO43" i="58" s="1"/>
  <c r="MJP43" i="16"/>
  <c r="MJQ43" i="16"/>
  <c r="JPQ43" i="58" l="1"/>
  <c r="JQX43" i="58"/>
  <c r="JQZ43" i="58" s="1"/>
  <c r="MJR43" i="16"/>
  <c r="MJS43" i="16"/>
  <c r="MJU43" i="16" s="1"/>
  <c r="JRB43" i="58" l="1"/>
  <c r="JPS43" i="58"/>
  <c r="JPU43" i="58" s="1"/>
  <c r="MJW43" i="16"/>
  <c r="MJT43" i="16"/>
  <c r="MJV43" i="16" s="1"/>
  <c r="JPW43" i="58" l="1"/>
  <c r="JRD43" i="58"/>
  <c r="MJX43" i="16"/>
  <c r="MJZ43" i="16" s="1"/>
  <c r="MJY43" i="16"/>
  <c r="JRF43" i="58" l="1"/>
  <c r="JPY43" i="58"/>
  <c r="MKA43" i="16"/>
  <c r="MKB43" i="16"/>
  <c r="JQA43" i="58" l="1"/>
  <c r="JRH43" i="58"/>
  <c r="JRJ43" i="58" s="1"/>
  <c r="MKD43" i="16"/>
  <c r="MKC43" i="16"/>
  <c r="MKE43" i="16" s="1"/>
  <c r="JRL43" i="58" l="1"/>
  <c r="JQC43" i="58"/>
  <c r="JQE43" i="58" s="1"/>
  <c r="MKG43" i="16"/>
  <c r="MKF43" i="16"/>
  <c r="JQG43" i="58" l="1"/>
  <c r="JRN43" i="58"/>
  <c r="MKI43" i="16"/>
  <c r="MKH43" i="16"/>
  <c r="MKJ43" i="16" s="1"/>
  <c r="JRP43" i="58" l="1"/>
  <c r="JQI43" i="58"/>
  <c r="JQK43" i="58" s="1"/>
  <c r="MKL43" i="16"/>
  <c r="MKK43" i="16"/>
  <c r="MKM43" i="16" s="1"/>
  <c r="JQM43" i="58" l="1"/>
  <c r="JRR43" i="58"/>
  <c r="JRT43" i="58" s="1"/>
  <c r="MKO43" i="16"/>
  <c r="MKN43" i="16"/>
  <c r="JRV43" i="58" l="1"/>
  <c r="JQO43" i="58"/>
  <c r="JQQ43" i="58" s="1"/>
  <c r="MKQ43" i="16"/>
  <c r="MKP43" i="16"/>
  <c r="MKR43" i="16" s="1"/>
  <c r="JQS43" i="58" l="1"/>
  <c r="JRX43" i="58"/>
  <c r="MKT43" i="16"/>
  <c r="MKS43" i="16"/>
  <c r="MKU43" i="16" s="1"/>
  <c r="JRZ43" i="58" l="1"/>
  <c r="JQU43" i="58"/>
  <c r="MKW43" i="16"/>
  <c r="MKV43" i="16"/>
  <c r="JQW43" i="58" l="1"/>
  <c r="JSB43" i="58"/>
  <c r="MKY43" i="16"/>
  <c r="MKX43" i="16"/>
  <c r="MKZ43" i="16" s="1"/>
  <c r="JSD43" i="58" l="1"/>
  <c r="JQY43" i="58"/>
  <c r="MLB43" i="16"/>
  <c r="MLA43" i="16"/>
  <c r="MLC43" i="16" s="1"/>
  <c r="JRA43" i="58" l="1"/>
  <c r="JSF43" i="58"/>
  <c r="JSH43" i="58" s="1"/>
  <c r="MLE43" i="16"/>
  <c r="MLD43" i="16"/>
  <c r="JSJ43" i="58" l="1"/>
  <c r="JRC43" i="58"/>
  <c r="MLG43" i="16"/>
  <c r="MLF43" i="16"/>
  <c r="MLH43" i="16" s="1"/>
  <c r="JRE43" i="58" l="1"/>
  <c r="JSL43" i="58"/>
  <c r="JSN43" i="58" s="1"/>
  <c r="MLJ43" i="16"/>
  <c r="MLI43" i="16"/>
  <c r="MLK43" i="16" s="1"/>
  <c r="JSP43" i="58" l="1"/>
  <c r="JRG43" i="58"/>
  <c r="MLM43" i="16"/>
  <c r="MLL43" i="16"/>
  <c r="JRI43" i="58" l="1"/>
  <c r="JSR43" i="58"/>
  <c r="JST43" i="58" s="1"/>
  <c r="MLO43" i="16"/>
  <c r="MLN43" i="16"/>
  <c r="MLP43" i="16" s="1"/>
  <c r="JSV43" i="58" l="1"/>
  <c r="JRK43" i="58"/>
  <c r="JRM43" i="58" s="1"/>
  <c r="MLR43" i="16"/>
  <c r="MLQ43" i="16"/>
  <c r="MLS43" i="16" s="1"/>
  <c r="JRO43" i="58" l="1"/>
  <c r="JSX43" i="58"/>
  <c r="JSZ43" i="58" s="1"/>
  <c r="MLU43" i="16"/>
  <c r="MLT43" i="16"/>
  <c r="JTB43" i="58" l="1"/>
  <c r="JRQ43" i="58"/>
  <c r="MLW43" i="16"/>
  <c r="MLV43" i="16"/>
  <c r="MLX43" i="16" s="1"/>
  <c r="JRS43" i="58" l="1"/>
  <c r="JTD43" i="58"/>
  <c r="JTF43" i="58" s="1"/>
  <c r="MLZ43" i="16"/>
  <c r="MLY43" i="16"/>
  <c r="MMA43" i="16" s="1"/>
  <c r="JTH43" i="58" l="1"/>
  <c r="JRU43" i="58"/>
  <c r="MMC43" i="16"/>
  <c r="MMB43" i="16"/>
  <c r="JRW43" i="58" l="1"/>
  <c r="JTJ43" i="58"/>
  <c r="MME43" i="16"/>
  <c r="MMD43" i="16"/>
  <c r="MMF43" i="16" s="1"/>
  <c r="JTL43" i="58" l="1"/>
  <c r="JRY43" i="58"/>
  <c r="MMH43" i="16"/>
  <c r="MMG43" i="16"/>
  <c r="MMI43" i="16" s="1"/>
  <c r="JSA43" i="58" l="1"/>
  <c r="JTN43" i="58"/>
  <c r="MMK43" i="16"/>
  <c r="MMJ43" i="16"/>
  <c r="JTP43" i="58" l="1"/>
  <c r="JSC43" i="58"/>
  <c r="MMM43" i="16"/>
  <c r="MML43" i="16"/>
  <c r="MMN43" i="16" s="1"/>
  <c r="JSE43" i="58" l="1"/>
  <c r="JTR43" i="58"/>
  <c r="JTT43" i="58" s="1"/>
  <c r="MMP43" i="16"/>
  <c r="MMO43" i="16"/>
  <c r="MMQ43" i="16" s="1"/>
  <c r="JTV43" i="58" l="1"/>
  <c r="JSG43" i="58"/>
  <c r="MMS43" i="16"/>
  <c r="MMR43" i="16"/>
  <c r="JSI43" i="58" l="1"/>
  <c r="JTX43" i="58"/>
  <c r="MMU43" i="16"/>
  <c r="MMT43" i="16"/>
  <c r="MMV43" i="16" s="1"/>
  <c r="JTZ43" i="58" l="1"/>
  <c r="JSK43" i="58"/>
  <c r="MMX43" i="16"/>
  <c r="MMW43" i="16"/>
  <c r="MMY43" i="16" s="1"/>
  <c r="JSM43" i="58" l="1"/>
  <c r="JUB43" i="58"/>
  <c r="MNA43" i="16"/>
  <c r="MMZ43" i="16"/>
  <c r="JUD43" i="58" l="1"/>
  <c r="JSO43" i="58"/>
  <c r="MNC43" i="16"/>
  <c r="MNB43" i="16"/>
  <c r="MND43" i="16" s="1"/>
  <c r="JSQ43" i="58" l="1"/>
  <c r="JUF43" i="58"/>
  <c r="JUH43" i="58" s="1"/>
  <c r="MNF43" i="16"/>
  <c r="MNE43" i="16"/>
  <c r="MNG43" i="16" s="1"/>
  <c r="JUJ43" i="58" l="1"/>
  <c r="JSS43" i="58"/>
  <c r="MNI43" i="16"/>
  <c r="MNH43" i="16"/>
  <c r="JSU43" i="58" l="1"/>
  <c r="JUL43" i="58"/>
  <c r="MNK43" i="16"/>
  <c r="MNJ43" i="16"/>
  <c r="MNL43" i="16" s="1"/>
  <c r="JUN43" i="58" l="1"/>
  <c r="JSW43" i="58"/>
  <c r="MNN43" i="16"/>
  <c r="MNM43" i="16"/>
  <c r="MNO43" i="16" s="1"/>
  <c r="JSY43" i="58" l="1"/>
  <c r="JUP43" i="58"/>
  <c r="JUR43" i="58" s="1"/>
  <c r="MNQ43" i="16"/>
  <c r="MNP43" i="16"/>
  <c r="JUT43" i="58" l="1"/>
  <c r="JTA43" i="58"/>
  <c r="MNS43" i="16"/>
  <c r="MNR43" i="16"/>
  <c r="MNT43" i="16" s="1"/>
  <c r="JTC43" i="58" l="1"/>
  <c r="JUV43" i="58"/>
  <c r="JUX43" i="58" s="1"/>
  <c r="MNV43" i="16"/>
  <c r="MNU43" i="16"/>
  <c r="MNW43" i="16" s="1"/>
  <c r="JUZ43" i="58" l="1"/>
  <c r="JTE43" i="58"/>
  <c r="JTG43" i="58" s="1"/>
  <c r="MNY43" i="16"/>
  <c r="MNX43" i="16"/>
  <c r="JTI43" i="58" l="1"/>
  <c r="JVB43" i="58"/>
  <c r="JVD43" i="58" s="1"/>
  <c r="MOA43" i="16"/>
  <c r="MNZ43" i="16"/>
  <c r="MOB43" i="16" s="1"/>
  <c r="JVF43" i="58" l="1"/>
  <c r="JTK43" i="58"/>
  <c r="MOD43" i="16"/>
  <c r="MOC43" i="16"/>
  <c r="MOE43" i="16" s="1"/>
  <c r="JTM43" i="58" l="1"/>
  <c r="JVH43" i="58"/>
  <c r="MOG43" i="16"/>
  <c r="MOF43" i="16"/>
  <c r="JVJ43" i="58" l="1"/>
  <c r="JTO43" i="58"/>
  <c r="JTQ43" i="58" s="1"/>
  <c r="MOI43" i="16"/>
  <c r="MOH43" i="16"/>
  <c r="MOJ43" i="16" s="1"/>
  <c r="JTS43" i="58" l="1"/>
  <c r="JVL43" i="58"/>
  <c r="JVN43" i="58" s="1"/>
  <c r="MOL43" i="16"/>
  <c r="MOK43" i="16"/>
  <c r="MOM43" i="16" s="1"/>
  <c r="JVP43" i="58" l="1"/>
  <c r="JTU43" i="58"/>
  <c r="JTW43" i="58" s="1"/>
  <c r="MOO43" i="16"/>
  <c r="MON43" i="16"/>
  <c r="JTY43" i="58" l="1"/>
  <c r="JVR43" i="58"/>
  <c r="MOQ43" i="16"/>
  <c r="MOP43" i="16"/>
  <c r="MOR43" i="16" s="1"/>
  <c r="JVT43" i="58" l="1"/>
  <c r="JUA43" i="58"/>
  <c r="MOT43" i="16"/>
  <c r="MOS43" i="16"/>
  <c r="MOU43" i="16" s="1"/>
  <c r="JUC43" i="58" l="1"/>
  <c r="JVV43" i="58"/>
  <c r="MOW43" i="16"/>
  <c r="MOV43" i="16"/>
  <c r="JUE43" i="58" l="1"/>
  <c r="JVX43" i="58"/>
  <c r="MOY43" i="16"/>
  <c r="MOX43" i="16"/>
  <c r="MOZ43" i="16" s="1"/>
  <c r="JUG43" i="58" l="1"/>
  <c r="JVZ43" i="58"/>
  <c r="MPB43" i="16"/>
  <c r="MPA43" i="16"/>
  <c r="MPC43" i="16" s="1"/>
  <c r="JUI43" i="58" l="1"/>
  <c r="JWB43" i="58"/>
  <c r="MPE43" i="16"/>
  <c r="MPD43" i="16"/>
  <c r="JUK43" i="58" l="1"/>
  <c r="JWD43" i="58"/>
  <c r="MPG43" i="16"/>
  <c r="MPF43" i="16"/>
  <c r="MPH43" i="16" s="1"/>
  <c r="JUM43" i="58" l="1"/>
  <c r="JWF43" i="58"/>
  <c r="JWH43" i="58" s="1"/>
  <c r="MPJ43" i="16"/>
  <c r="MPI43" i="16"/>
  <c r="MPK43" i="16" s="1"/>
  <c r="JWJ43" i="58" l="1"/>
  <c r="JWL43" i="58" s="1"/>
  <c r="JUO43" i="58"/>
  <c r="JUQ43" i="58" s="1"/>
  <c r="MPM43" i="16"/>
  <c r="MPL43" i="16"/>
  <c r="JUS43" i="58" l="1"/>
  <c r="JUU43" i="58" s="1"/>
  <c r="JWN43" i="58"/>
  <c r="MPO43" i="16"/>
  <c r="MPN43" i="16"/>
  <c r="MPP43" i="16" s="1"/>
  <c r="JUW43" i="58" l="1"/>
  <c r="JUY43" i="58" s="1"/>
  <c r="JWP43" i="58"/>
  <c r="MPR43" i="16"/>
  <c r="MPQ43" i="16"/>
  <c r="MPS43" i="16" s="1"/>
  <c r="JVA43" i="58" l="1"/>
  <c r="JWR43" i="58"/>
  <c r="MPU43" i="16"/>
  <c r="MPT43" i="16"/>
  <c r="JWT43" i="58" l="1"/>
  <c r="JVC43" i="58"/>
  <c r="MPW43" i="16"/>
  <c r="MPV43" i="16"/>
  <c r="MPX43" i="16" s="1"/>
  <c r="JVE43" i="58" l="1"/>
  <c r="JWV43" i="58"/>
  <c r="MPZ43" i="16"/>
  <c r="MPY43" i="16"/>
  <c r="MQA43" i="16" s="1"/>
  <c r="JWX43" i="58" l="1"/>
  <c r="JVG43" i="58"/>
  <c r="MQC43" i="16"/>
  <c r="MQB43" i="16"/>
  <c r="JVI43" i="58" l="1"/>
  <c r="JWZ43" i="58"/>
  <c r="MQE43" i="16"/>
  <c r="MQD43" i="16"/>
  <c r="MQF43" i="16" s="1"/>
  <c r="JXB43" i="58" l="1"/>
  <c r="JVK43" i="58"/>
  <c r="MQH43" i="16"/>
  <c r="MQG43" i="16"/>
  <c r="MQI43" i="16" s="1"/>
  <c r="JVM43" i="58" l="1"/>
  <c r="JXD43" i="58"/>
  <c r="MQK43" i="16"/>
  <c r="MQJ43" i="16"/>
  <c r="JXF43" i="58" l="1"/>
  <c r="JVO43" i="58"/>
  <c r="MQM43" i="16"/>
  <c r="MQL43" i="16"/>
  <c r="MQN43" i="16" s="1"/>
  <c r="JVQ43" i="58" l="1"/>
  <c r="JXH43" i="58"/>
  <c r="MQP43" i="16"/>
  <c r="MQO43" i="16"/>
  <c r="MQQ43" i="16" s="1"/>
  <c r="JXJ43" i="58" l="1"/>
  <c r="JVS43" i="58"/>
  <c r="MQS43" i="16"/>
  <c r="MQR43" i="16"/>
  <c r="JVU43" i="58" l="1"/>
  <c r="JXL43" i="58"/>
  <c r="MQU43" i="16"/>
  <c r="MQT43" i="16"/>
  <c r="MQV43" i="16" s="1"/>
  <c r="JXN43" i="58" l="1"/>
  <c r="JVW43" i="58"/>
  <c r="MQX43" i="16"/>
  <c r="MQW43" i="16"/>
  <c r="MQY43" i="16" s="1"/>
  <c r="JVY43" i="58" l="1"/>
  <c r="JXP43" i="58"/>
  <c r="MRA43" i="16"/>
  <c r="MQZ43" i="16"/>
  <c r="JXR43" i="58" l="1"/>
  <c r="JWA43" i="58"/>
  <c r="MRC43" i="16"/>
  <c r="MRB43" i="16"/>
  <c r="MRD43" i="16" s="1"/>
  <c r="JWC43" i="58" l="1"/>
  <c r="JXT43" i="58"/>
  <c r="MRF43" i="16"/>
  <c r="MRE43" i="16"/>
  <c r="MRG43" i="16" s="1"/>
  <c r="JXV43" i="58" l="1"/>
  <c r="JWE43" i="58"/>
  <c r="MRI43" i="16"/>
  <c r="MRH43" i="16"/>
  <c r="JWG43" i="58" l="1"/>
  <c r="JXX43" i="58"/>
  <c r="MRK43" i="16"/>
  <c r="MRJ43" i="16"/>
  <c r="MRL43" i="16" s="1"/>
  <c r="JXZ43" i="58" l="1"/>
  <c r="JWI43" i="58"/>
  <c r="MRN43" i="16"/>
  <c r="MRM43" i="16"/>
  <c r="MRO43" i="16" s="1"/>
  <c r="JWK43" i="58" l="1"/>
  <c r="JYB43" i="58"/>
  <c r="MRQ43" i="16"/>
  <c r="MRP43" i="16"/>
  <c r="JYD43" i="58" l="1"/>
  <c r="JWM43" i="58"/>
  <c r="MRS43" i="16"/>
  <c r="MRR43" i="16"/>
  <c r="MRT43" i="16" s="1"/>
  <c r="JWO43" i="58" l="1"/>
  <c r="JYF43" i="58"/>
  <c r="MRV43" i="16"/>
  <c r="MRU43" i="16"/>
  <c r="MRW43" i="16" s="1"/>
  <c r="JYH43" i="58" l="1"/>
  <c r="JWQ43" i="58"/>
  <c r="MRY43" i="16"/>
  <c r="MRX43" i="16"/>
  <c r="JWS43" i="58" l="1"/>
  <c r="JYJ43" i="58"/>
  <c r="MSA43" i="16"/>
  <c r="MRZ43" i="16"/>
  <c r="MSB43" i="16" s="1"/>
  <c r="JYL43" i="58" l="1"/>
  <c r="JWU43" i="58"/>
  <c r="MSD43" i="16"/>
  <c r="MSC43" i="16"/>
  <c r="MSE43" i="16" s="1"/>
  <c r="JWW43" i="58" l="1"/>
  <c r="JYN43" i="58"/>
  <c r="MSG43" i="16"/>
  <c r="MSF43" i="16"/>
  <c r="JYP43" i="58" l="1"/>
  <c r="JWY43" i="58"/>
  <c r="MSI43" i="16"/>
  <c r="MSH43" i="16"/>
  <c r="MSJ43" i="16" s="1"/>
  <c r="JXA43" i="58" l="1"/>
  <c r="JYR43" i="58"/>
  <c r="MSL43" i="16"/>
  <c r="MSK43" i="16"/>
  <c r="MSM43" i="16" s="1"/>
  <c r="JYT43" i="58" l="1"/>
  <c r="JXC43" i="58"/>
  <c r="MSO43" i="16"/>
  <c r="MSN43" i="16"/>
  <c r="JXE43" i="58" l="1"/>
  <c r="JYV43" i="58"/>
  <c r="MSQ43" i="16"/>
  <c r="MSP43" i="16"/>
  <c r="MSR43" i="16" s="1"/>
  <c r="JYX43" i="58" l="1"/>
  <c r="JXG43" i="58"/>
  <c r="MST43" i="16"/>
  <c r="MSS43" i="16"/>
  <c r="MSU43" i="16" s="1"/>
  <c r="JXI43" i="58" l="1"/>
  <c r="JYZ43" i="58"/>
  <c r="MSW43" i="16"/>
  <c r="MSV43" i="16"/>
  <c r="JZB43" i="58" l="1"/>
  <c r="JXK43" i="58"/>
  <c r="MSY43" i="16"/>
  <c r="MSX43" i="16"/>
  <c r="MSZ43" i="16" s="1"/>
  <c r="JXM43" i="58" l="1"/>
  <c r="JZD43" i="58"/>
  <c r="MTB43" i="16"/>
  <c r="MTA43" i="16"/>
  <c r="MTC43" i="16" s="1"/>
  <c r="JZF43" i="58" l="1"/>
  <c r="JXO43" i="58"/>
  <c r="MTE43" i="16"/>
  <c r="MTD43" i="16"/>
  <c r="JXQ43" i="58" l="1"/>
  <c r="JZH43" i="58"/>
  <c r="MTG43" i="16"/>
  <c r="MTF43" i="16"/>
  <c r="MTH43" i="16" s="1"/>
  <c r="JZJ43" i="58" l="1"/>
  <c r="JXS43" i="58"/>
  <c r="MTJ43" i="16"/>
  <c r="MTI43" i="16"/>
  <c r="MTK43" i="16" s="1"/>
  <c r="JXU43" i="58" l="1"/>
  <c r="JZL43" i="58"/>
  <c r="MTM43" i="16"/>
  <c r="MTL43" i="16"/>
  <c r="JZN43" i="58" l="1"/>
  <c r="JXW43" i="58"/>
  <c r="MTO43" i="16"/>
  <c r="MTN43" i="16"/>
  <c r="MTP43" i="16" s="1"/>
  <c r="JXY43" i="58" l="1"/>
  <c r="JZP43" i="58"/>
  <c r="MTR43" i="16"/>
  <c r="MTQ43" i="16"/>
  <c r="MTS43" i="16" s="1"/>
  <c r="JZR43" i="58" l="1"/>
  <c r="JYA43" i="58"/>
  <c r="MTU43" i="16"/>
  <c r="MTT43" i="16"/>
  <c r="JYC43" i="58" l="1"/>
  <c r="JZT43" i="58"/>
  <c r="MTW43" i="16"/>
  <c r="MTV43" i="16"/>
  <c r="MTX43" i="16" s="1"/>
  <c r="JZV43" i="58" l="1"/>
  <c r="JYE43" i="58"/>
  <c r="MTZ43" i="16"/>
  <c r="MTY43" i="16"/>
  <c r="MUA43" i="16" s="1"/>
  <c r="JYG43" i="58" l="1"/>
  <c r="JZX43" i="58"/>
  <c r="MUC43" i="16"/>
  <c r="MUB43" i="16"/>
  <c r="JZZ43" i="58" l="1"/>
  <c r="JYI43" i="58"/>
  <c r="MUE43" i="16"/>
  <c r="MUD43" i="16"/>
  <c r="MUF43" i="16" s="1"/>
  <c r="JYK43" i="58" l="1"/>
  <c r="KAB43" i="58"/>
  <c r="MUH43" i="16"/>
  <c r="MUG43" i="16"/>
  <c r="MUI43" i="16" s="1"/>
  <c r="KAD43" i="58" l="1"/>
  <c r="JYM43" i="58"/>
  <c r="MUK43" i="16"/>
  <c r="MUJ43" i="16"/>
  <c r="JYO43" i="58" l="1"/>
  <c r="KAF43" i="58"/>
  <c r="MUM43" i="16"/>
  <c r="MUL43" i="16"/>
  <c r="MUN43" i="16" s="1"/>
  <c r="KAH43" i="58" l="1"/>
  <c r="JYQ43" i="58"/>
  <c r="MUP43" i="16"/>
  <c r="MUO43" i="16"/>
  <c r="MUQ43" i="16" s="1"/>
  <c r="JYS43" i="58" l="1"/>
  <c r="KAJ43" i="58"/>
  <c r="MUS43" i="16"/>
  <c r="MUR43" i="16"/>
  <c r="KAL43" i="58" l="1"/>
  <c r="JYU43" i="58"/>
  <c r="MUU43" i="16"/>
  <c r="MUT43" i="16"/>
  <c r="MUV43" i="16" s="1"/>
  <c r="JYW43" i="58" l="1"/>
  <c r="KAN43" i="58"/>
  <c r="MUX43" i="16"/>
  <c r="MUW43" i="16"/>
  <c r="MUY43" i="16" s="1"/>
  <c r="KAP43" i="58" l="1"/>
  <c r="JYY43" i="58"/>
  <c r="MVA43" i="16"/>
  <c r="MUZ43" i="16"/>
  <c r="JZA43" i="58" l="1"/>
  <c r="KAR43" i="58"/>
  <c r="MVC43" i="16"/>
  <c r="MVB43" i="16"/>
  <c r="MVD43" i="16" s="1"/>
  <c r="KAT43" i="58" l="1"/>
  <c r="JZC43" i="58"/>
  <c r="MVF43" i="16"/>
  <c r="MVE43" i="16"/>
  <c r="MVG43" i="16" s="1"/>
  <c r="JZE43" i="58" l="1"/>
  <c r="KAV43" i="58"/>
  <c r="MVI43" i="16"/>
  <c r="MVH43" i="16"/>
  <c r="KAX43" i="58" l="1"/>
  <c r="JZG43" i="58"/>
  <c r="MVK43" i="16"/>
  <c r="MVJ43" i="16"/>
  <c r="MVL43" i="16" s="1"/>
  <c r="JZI43" i="58" l="1"/>
  <c r="KAZ43" i="58"/>
  <c r="MVN43" i="16"/>
  <c r="MVM43" i="16"/>
  <c r="MVO43" i="16" s="1"/>
  <c r="KBB43" i="58" l="1"/>
  <c r="JZK43" i="58"/>
  <c r="MVQ43" i="16"/>
  <c r="MVP43" i="16"/>
  <c r="JZM43" i="58" l="1"/>
  <c r="KBD43" i="58"/>
  <c r="MVS43" i="16"/>
  <c r="MVR43" i="16"/>
  <c r="MVT43" i="16" s="1"/>
  <c r="KBF43" i="58" l="1"/>
  <c r="JZO43" i="58"/>
  <c r="MVV43" i="16"/>
  <c r="MVU43" i="16"/>
  <c r="MVW43" i="16" s="1"/>
  <c r="JZQ43" i="58" l="1"/>
  <c r="KBH43" i="58"/>
  <c r="MVY43" i="16"/>
  <c r="MVX43" i="16"/>
  <c r="KBJ43" i="58" l="1"/>
  <c r="JZS43" i="58"/>
  <c r="MWA43" i="16"/>
  <c r="MVZ43" i="16"/>
  <c r="MWB43" i="16" s="1"/>
  <c r="JZU43" i="58" l="1"/>
  <c r="KBL43" i="58"/>
  <c r="MWD43" i="16"/>
  <c r="MWC43" i="16"/>
  <c r="MWE43" i="16" s="1"/>
  <c r="KBN43" i="58" l="1"/>
  <c r="JZW43" i="58"/>
  <c r="MWG43" i="16"/>
  <c r="MWF43" i="16"/>
  <c r="JZY43" i="58" l="1"/>
  <c r="KBP43" i="58"/>
  <c r="MWI43" i="16"/>
  <c r="MWH43" i="16"/>
  <c r="MWJ43" i="16" s="1"/>
  <c r="KBR43" i="58" l="1"/>
  <c r="KAA43" i="58"/>
  <c r="MWL43" i="16"/>
  <c r="MWK43" i="16"/>
  <c r="MWM43" i="16" s="1"/>
  <c r="KAC43" i="58" l="1"/>
  <c r="KBT43" i="58"/>
  <c r="MWO43" i="16"/>
  <c r="MWN43" i="16"/>
  <c r="KBV43" i="58" l="1"/>
  <c r="KAE43" i="58"/>
  <c r="MWQ43" i="16"/>
  <c r="MWP43" i="16"/>
  <c r="MWR43" i="16" s="1"/>
  <c r="KAG43" i="58" l="1"/>
  <c r="KBX43" i="58"/>
  <c r="MWT43" i="16"/>
  <c r="MWS43" i="16"/>
  <c r="MWU43" i="16" s="1"/>
  <c r="KBZ43" i="58" l="1"/>
  <c r="KAI43" i="58"/>
  <c r="MWW43" i="16"/>
  <c r="MWV43" i="16"/>
  <c r="KAK43" i="58" l="1"/>
  <c r="KCB43" i="58"/>
  <c r="MWY43" i="16"/>
  <c r="MWX43" i="16"/>
  <c r="MWZ43" i="16" s="1"/>
  <c r="KCD43" i="58" l="1"/>
  <c r="KAM43" i="58"/>
  <c r="MXB43" i="16"/>
  <c r="MXA43" i="16"/>
  <c r="MXC43" i="16" s="1"/>
  <c r="KAO43" i="58" l="1"/>
  <c r="KCF43" i="58"/>
  <c r="MXE43" i="16"/>
  <c r="MXD43" i="16"/>
  <c r="KCH43" i="58" l="1"/>
  <c r="KAQ43" i="58"/>
  <c r="MXG43" i="16"/>
  <c r="MXF43" i="16"/>
  <c r="MXH43" i="16" s="1"/>
  <c r="KAS43" i="58" l="1"/>
  <c r="KCJ43" i="58"/>
  <c r="MXJ43" i="16"/>
  <c r="MXI43" i="16"/>
  <c r="MXK43" i="16" s="1"/>
  <c r="KCL43" i="58" l="1"/>
  <c r="KAU43" i="58"/>
  <c r="MXM43" i="16"/>
  <c r="MXL43" i="16"/>
  <c r="KAW43" i="58" l="1"/>
  <c r="KCN43" i="58"/>
  <c r="MXO43" i="16"/>
  <c r="MXN43" i="16"/>
  <c r="MXP43" i="16" s="1"/>
  <c r="KCP43" i="58" l="1"/>
  <c r="KAY43" i="58"/>
  <c r="MXR43" i="16"/>
  <c r="MXQ43" i="16"/>
  <c r="MXS43" i="16" s="1"/>
  <c r="KBA43" i="58" l="1"/>
  <c r="KCR43" i="58"/>
  <c r="MXU43" i="16"/>
  <c r="MXT43" i="16"/>
  <c r="KCT43" i="58" l="1"/>
  <c r="KBC43" i="58"/>
  <c r="MXW43" i="16"/>
  <c r="MXV43" i="16"/>
  <c r="MXX43" i="16" s="1"/>
  <c r="KBE43" i="58" l="1"/>
  <c r="KCV43" i="58"/>
  <c r="MXZ43" i="16"/>
  <c r="MXY43" i="16"/>
  <c r="MYA43" i="16" s="1"/>
  <c r="KCX43" i="58" l="1"/>
  <c r="KBG43" i="58"/>
  <c r="MYC43" i="16"/>
  <c r="MYB43" i="16"/>
  <c r="KBI43" i="58" l="1"/>
  <c r="KCZ43" i="58"/>
  <c r="MYE43" i="16"/>
  <c r="MYD43" i="16"/>
  <c r="MYF43" i="16" s="1"/>
  <c r="KDB43" i="58" l="1"/>
  <c r="KBK43" i="58"/>
  <c r="MYH43" i="16"/>
  <c r="MYG43" i="16"/>
  <c r="MYI43" i="16" s="1"/>
  <c r="KBM43" i="58" l="1"/>
  <c r="KDD43" i="58"/>
  <c r="MYK43" i="16"/>
  <c r="MYJ43" i="16"/>
  <c r="KDF43" i="58" l="1"/>
  <c r="KBO43" i="58"/>
  <c r="MYM43" i="16"/>
  <c r="MYL43" i="16"/>
  <c r="MYN43" i="16" s="1"/>
  <c r="KBQ43" i="58" l="1"/>
  <c r="KDH43" i="58"/>
  <c r="MYP43" i="16"/>
  <c r="MYO43" i="16"/>
  <c r="MYQ43" i="16" s="1"/>
  <c r="KDJ43" i="58" l="1"/>
  <c r="KBS43" i="58"/>
  <c r="MYS43" i="16"/>
  <c r="MYR43" i="16"/>
  <c r="KBU43" i="58" l="1"/>
  <c r="KDL43" i="58"/>
  <c r="MYU43" i="16"/>
  <c r="MYT43" i="16"/>
  <c r="MYV43" i="16" s="1"/>
  <c r="KDN43" i="58" l="1"/>
  <c r="KBW43" i="58"/>
  <c r="MYX43" i="16"/>
  <c r="MYW43" i="16"/>
  <c r="MYY43" i="16" s="1"/>
  <c r="KBY43" i="58" l="1"/>
  <c r="KDP43" i="58"/>
  <c r="MZA43" i="16"/>
  <c r="MYZ43" i="16"/>
  <c r="KDR43" i="58" l="1"/>
  <c r="KCA43" i="58"/>
  <c r="MZC43" i="16"/>
  <c r="MZB43" i="16"/>
  <c r="MZD43" i="16" s="1"/>
  <c r="KCC43" i="58" l="1"/>
  <c r="KDT43" i="58"/>
  <c r="MZF43" i="16"/>
  <c r="MZE43" i="16"/>
  <c r="MZG43" i="16" s="1"/>
  <c r="KDV43" i="58" l="1"/>
  <c r="KCE43" i="58"/>
  <c r="MZI43" i="16"/>
  <c r="MZH43" i="16"/>
  <c r="KCG43" i="58" l="1"/>
  <c r="KDX43" i="58"/>
  <c r="MZK43" i="16"/>
  <c r="MZJ43" i="16"/>
  <c r="MZL43" i="16" s="1"/>
  <c r="KDZ43" i="58" l="1"/>
  <c r="KCI43" i="58"/>
  <c r="MZN43" i="16"/>
  <c r="MZM43" i="16"/>
  <c r="MZO43" i="16" s="1"/>
  <c r="KCK43" i="58" l="1"/>
  <c r="KEB43" i="58"/>
  <c r="MZQ43" i="16"/>
  <c r="MZP43" i="16"/>
  <c r="KED43" i="58" l="1"/>
  <c r="KCM43" i="58"/>
  <c r="MZS43" i="16"/>
  <c r="MZR43" i="16"/>
  <c r="MZT43" i="16" s="1"/>
  <c r="KCO43" i="58" l="1"/>
  <c r="KEF43" i="58"/>
  <c r="MZV43" i="16"/>
  <c r="MZU43" i="16"/>
  <c r="MZW43" i="16" s="1"/>
  <c r="KEH43" i="58" l="1"/>
  <c r="KCQ43" i="58"/>
  <c r="MZY43" i="16"/>
  <c r="MZX43" i="16"/>
  <c r="KCS43" i="58" l="1"/>
  <c r="KEJ43" i="58"/>
  <c r="NAA43" i="16"/>
  <c r="MZZ43" i="16"/>
  <c r="NAB43" i="16" s="1"/>
  <c r="KEL43" i="58" l="1"/>
  <c r="KCU43" i="58"/>
  <c r="NAD43" i="16"/>
  <c r="NAC43" i="16"/>
  <c r="NAE43" i="16" s="1"/>
  <c r="KCW43" i="58" l="1"/>
  <c r="KEN43" i="58"/>
  <c r="NAG43" i="16"/>
  <c r="NAF43" i="16"/>
  <c r="KEP43" i="58" l="1"/>
  <c r="KCY43" i="58"/>
  <c r="NAI43" i="16"/>
  <c r="NAH43" i="16"/>
  <c r="NAJ43" i="16" s="1"/>
  <c r="KDA43" i="58" l="1"/>
  <c r="KER43" i="58"/>
  <c r="NAL43" i="16"/>
  <c r="NAK43" i="16"/>
  <c r="NAM43" i="16" s="1"/>
  <c r="KET43" i="58" l="1"/>
  <c r="KDC43" i="58"/>
  <c r="NAO43" i="16"/>
  <c r="NAN43" i="16"/>
  <c r="KDE43" i="58" l="1"/>
  <c r="KEV43" i="58"/>
  <c r="NAQ43" i="16"/>
  <c r="NAP43" i="16"/>
  <c r="NAR43" i="16" s="1"/>
  <c r="KEX43" i="58" l="1"/>
  <c r="KDG43" i="58"/>
  <c r="NAT43" i="16"/>
  <c r="NAS43" i="16"/>
  <c r="NAU43" i="16" s="1"/>
  <c r="KDI43" i="58" l="1"/>
  <c r="KEZ43" i="58"/>
  <c r="NAW43" i="16"/>
  <c r="NAV43" i="16"/>
  <c r="KFB43" i="58" l="1"/>
  <c r="KDK43" i="58"/>
  <c r="NAY43" i="16"/>
  <c r="NAX43" i="16"/>
  <c r="NAZ43" i="16" s="1"/>
  <c r="KDM43" i="58" l="1"/>
  <c r="KFD43" i="58"/>
  <c r="NBB43" i="16"/>
  <c r="NBA43" i="16"/>
  <c r="NBC43" i="16" s="1"/>
  <c r="KFF43" i="58" l="1"/>
  <c r="KDO43" i="58"/>
  <c r="NBE43" i="16"/>
  <c r="NBD43" i="16"/>
  <c r="KDQ43" i="58" l="1"/>
  <c r="KFH43" i="58"/>
  <c r="NBG43" i="16"/>
  <c r="NBF43" i="16"/>
  <c r="NBH43" i="16" s="1"/>
  <c r="KFJ43" i="58" l="1"/>
  <c r="KDS43" i="58"/>
  <c r="NBJ43" i="16"/>
  <c r="NBI43" i="16"/>
  <c r="NBK43" i="16" s="1"/>
  <c r="KDU43" i="58" l="1"/>
  <c r="KFL43" i="58"/>
  <c r="NBM43" i="16"/>
  <c r="NBL43" i="16"/>
  <c r="KFN43" i="58" l="1"/>
  <c r="KDW43" i="58"/>
  <c r="NBO43" i="16"/>
  <c r="NBN43" i="16"/>
  <c r="NBP43" i="16" s="1"/>
  <c r="KDY43" i="58" l="1"/>
  <c r="KFP43" i="58"/>
  <c r="NBR43" i="16"/>
  <c r="NBQ43" i="16"/>
  <c r="NBS43" i="16" s="1"/>
  <c r="KFR43" i="58" l="1"/>
  <c r="KEA43" i="58"/>
  <c r="NBU43" i="16"/>
  <c r="NBT43" i="16"/>
  <c r="KEC43" i="58" l="1"/>
  <c r="KFT43" i="58"/>
  <c r="NBW43" i="16"/>
  <c r="NBV43" i="16"/>
  <c r="NBX43" i="16" s="1"/>
  <c r="KFV43" i="58" l="1"/>
  <c r="KEE43" i="58"/>
  <c r="NBZ43" i="16"/>
  <c r="NBY43" i="16"/>
  <c r="NCA43" i="16" s="1"/>
  <c r="KEG43" i="58" l="1"/>
  <c r="KFX43" i="58"/>
  <c r="NCC43" i="16"/>
  <c r="NCB43" i="16"/>
  <c r="KFZ43" i="58" l="1"/>
  <c r="KEI43" i="58"/>
  <c r="NCE43" i="16"/>
  <c r="NCD43" i="16"/>
  <c r="NCF43" i="16" s="1"/>
  <c r="KEK43" i="58" l="1"/>
  <c r="KGB43" i="58"/>
  <c r="NCH43" i="16"/>
  <c r="NCG43" i="16"/>
  <c r="NCI43" i="16" s="1"/>
  <c r="KGD43" i="58" l="1"/>
  <c r="KEM43" i="58"/>
  <c r="NCK43" i="16"/>
  <c r="NCJ43" i="16"/>
  <c r="KEO43" i="58" l="1"/>
  <c r="KGF43" i="58"/>
  <c r="NCM43" i="16"/>
  <c r="NCL43" i="16"/>
  <c r="NCN43" i="16" s="1"/>
  <c r="KGH43" i="58" l="1"/>
  <c r="KEQ43" i="58"/>
  <c r="NCP43" i="16"/>
  <c r="NCO43" i="16"/>
  <c r="NCQ43" i="16" s="1"/>
  <c r="KES43" i="58" l="1"/>
  <c r="KGJ43" i="58"/>
  <c r="NCS43" i="16"/>
  <c r="NCR43" i="16"/>
  <c r="KGL43" i="58" l="1"/>
  <c r="KEU43" i="58"/>
  <c r="NCU43" i="16"/>
  <c r="NCT43" i="16"/>
  <c r="NCV43" i="16" s="1"/>
  <c r="KEW43" i="58" l="1"/>
  <c r="KGN43" i="58"/>
  <c r="NCX43" i="16"/>
  <c r="NCW43" i="16"/>
  <c r="NCY43" i="16" s="1"/>
  <c r="KGP43" i="58" l="1"/>
  <c r="KEY43" i="58"/>
  <c r="KFA43" i="58" s="1"/>
  <c r="NDA43" i="16"/>
  <c r="NCZ43" i="16"/>
  <c r="KFC43" i="58" l="1"/>
  <c r="KGR43" i="58"/>
  <c r="NDC43" i="16"/>
  <c r="NDB43" i="16"/>
  <c r="NDD43" i="16" s="1"/>
  <c r="KGT43" i="58" l="1"/>
  <c r="KFE43" i="58"/>
  <c r="NDF43" i="16"/>
  <c r="NDE43" i="16"/>
  <c r="NDG43" i="16" s="1"/>
  <c r="KFG43" i="58" l="1"/>
  <c r="KGV43" i="58"/>
  <c r="NDI43" i="16"/>
  <c r="NDH43" i="16"/>
  <c r="KGX43" i="58" l="1"/>
  <c r="KFI43" i="58"/>
  <c r="KFK43" i="58" s="1"/>
  <c r="NDK43" i="16"/>
  <c r="NDJ43" i="16"/>
  <c r="NDL43" i="16" s="1"/>
  <c r="KFM43" i="58" l="1"/>
  <c r="KGZ43" i="58"/>
  <c r="NDN43" i="16"/>
  <c r="NDM43" i="16"/>
  <c r="NDO43" i="16" s="1"/>
  <c r="KHB43" i="58" l="1"/>
  <c r="KFO43" i="58"/>
  <c r="KFQ43" i="58" s="1"/>
  <c r="NDQ43" i="16"/>
  <c r="NDP43" i="16"/>
  <c r="KFS43" i="58" l="1"/>
  <c r="KHD43" i="58"/>
  <c r="NDS43" i="16"/>
  <c r="NDR43" i="16"/>
  <c r="NDT43" i="16" s="1"/>
  <c r="KHF43" i="58" l="1"/>
  <c r="KFU43" i="58"/>
  <c r="KFW43" i="58" s="1"/>
  <c r="NDV43" i="16"/>
  <c r="NDU43" i="16"/>
  <c r="NDW43" i="16" s="1"/>
  <c r="KFY43" i="58" l="1"/>
  <c r="KHH43" i="58"/>
  <c r="NDY43" i="16"/>
  <c r="NDX43" i="16"/>
  <c r="KHJ43" i="58" l="1"/>
  <c r="KGA43" i="58"/>
  <c r="NEA43" i="16"/>
  <c r="NDZ43" i="16"/>
  <c r="NEB43" i="16" s="1"/>
  <c r="KGC43" i="58" l="1"/>
  <c r="KHL43" i="58"/>
  <c r="KHN43" i="58" s="1"/>
  <c r="NED43" i="16"/>
  <c r="NEC43" i="16"/>
  <c r="NEE43" i="16" s="1"/>
  <c r="KHP43" i="58" l="1"/>
  <c r="KGE43" i="58"/>
  <c r="NEG43" i="16"/>
  <c r="NEF43" i="16"/>
  <c r="KGG43" i="58" l="1"/>
  <c r="KHR43" i="58"/>
  <c r="NEI43" i="16"/>
  <c r="NEH43" i="16"/>
  <c r="NEJ43" i="16" s="1"/>
  <c r="KHT43" i="58" l="1"/>
  <c r="KGI43" i="58"/>
  <c r="NEL43" i="16"/>
  <c r="NEK43" i="16"/>
  <c r="NEM43" i="16" s="1"/>
  <c r="KGK43" i="58" l="1"/>
  <c r="KHV43" i="58"/>
  <c r="NEO43" i="16"/>
  <c r="NEN43" i="16"/>
  <c r="KHX43" i="58" l="1"/>
  <c r="KGM43" i="58"/>
  <c r="NEQ43" i="16"/>
  <c r="NEP43" i="16"/>
  <c r="NER43" i="16" s="1"/>
  <c r="KGO43" i="58" l="1"/>
  <c r="KHZ43" i="58"/>
  <c r="NET43" i="16"/>
  <c r="NES43" i="16"/>
  <c r="NEU43" i="16" s="1"/>
  <c r="KIB43" i="58" l="1"/>
  <c r="KGQ43" i="58"/>
  <c r="NEW43" i="16"/>
  <c r="NEV43" i="16"/>
  <c r="KGS43" i="58" l="1"/>
  <c r="KID43" i="58"/>
  <c r="NEY43" i="16"/>
  <c r="NEX43" i="16"/>
  <c r="NEZ43" i="16" s="1"/>
  <c r="KIF43" i="58" l="1"/>
  <c r="KGU43" i="58"/>
  <c r="NFB43" i="16"/>
  <c r="NFA43" i="16"/>
  <c r="NFC43" i="16" s="1"/>
  <c r="KGW43" i="58" l="1"/>
  <c r="KIH43" i="58"/>
  <c r="NFE43" i="16"/>
  <c r="NFD43" i="16"/>
  <c r="KIJ43" i="58" l="1"/>
  <c r="KGY43" i="58"/>
  <c r="NFG43" i="16"/>
  <c r="NFF43" i="16"/>
  <c r="NFH43" i="16" s="1"/>
  <c r="KHA43" i="58" l="1"/>
  <c r="KIL43" i="58"/>
  <c r="NFJ43" i="16"/>
  <c r="NFI43" i="16"/>
  <c r="NFK43" i="16" s="1"/>
  <c r="KIN43" i="58" l="1"/>
  <c r="KHC43" i="58"/>
  <c r="NFM43" i="16"/>
  <c r="NFL43" i="16"/>
  <c r="KHE43" i="58" l="1"/>
  <c r="KIP43" i="58"/>
  <c r="NFO43" i="16"/>
  <c r="NFN43" i="16"/>
  <c r="NFP43" i="16" s="1"/>
  <c r="KIR43" i="58" l="1"/>
  <c r="KHG43" i="58"/>
  <c r="NFR43" i="16"/>
  <c r="NFQ43" i="16"/>
  <c r="NFS43" i="16" s="1"/>
  <c r="KHI43" i="58" l="1"/>
  <c r="KIT43" i="58"/>
  <c r="NFU43" i="16"/>
  <c r="NFT43" i="16"/>
  <c r="KIV43" i="58" l="1"/>
  <c r="KHK43" i="58"/>
  <c r="NFW43" i="16"/>
  <c r="NFV43" i="16"/>
  <c r="NFX43" i="16" s="1"/>
  <c r="KHM43" i="58" l="1"/>
  <c r="KIX43" i="58"/>
  <c r="NFZ43" i="16"/>
  <c r="NFY43" i="16"/>
  <c r="NGA43" i="16" s="1"/>
  <c r="KIZ43" i="58" l="1"/>
  <c r="KHO43" i="58"/>
  <c r="NGC43" i="16"/>
  <c r="NGB43" i="16"/>
  <c r="KHQ43" i="58" l="1"/>
  <c r="KJB43" i="58"/>
  <c r="NGE43" i="16"/>
  <c r="NGD43" i="16"/>
  <c r="NGF43" i="16" s="1"/>
  <c r="KJD43" i="58" l="1"/>
  <c r="KHS43" i="58"/>
  <c r="NGH43" i="16"/>
  <c r="NGG43" i="16"/>
  <c r="NGI43" i="16" s="1"/>
  <c r="KHU43" i="58" l="1"/>
  <c r="KJF43" i="58"/>
  <c r="NGK43" i="16"/>
  <c r="NGJ43" i="16"/>
  <c r="KJH43" i="58" l="1"/>
  <c r="KHW43" i="58"/>
  <c r="KHY43" i="58" s="1"/>
  <c r="NGM43" i="16"/>
  <c r="NGL43" i="16"/>
  <c r="NGN43" i="16" s="1"/>
  <c r="KIA43" i="58" l="1"/>
  <c r="KJJ43" i="58"/>
  <c r="NGP43" i="16"/>
  <c r="NGO43" i="16"/>
  <c r="NGQ43" i="16" s="1"/>
  <c r="KJL43" i="58" l="1"/>
  <c r="KIC43" i="58"/>
  <c r="KIE43" i="58" s="1"/>
  <c r="NGS43" i="16"/>
  <c r="NGR43" i="16"/>
  <c r="KIG43" i="58" l="1"/>
  <c r="KJN43" i="58"/>
  <c r="NGU43" i="16"/>
  <c r="NGT43" i="16"/>
  <c r="KJP43" i="58" l="1"/>
  <c r="KII43" i="58"/>
  <c r="NGV43" i="16"/>
  <c r="NGW43" i="16"/>
  <c r="NGY43" i="16" s="1"/>
  <c r="KIK43" i="58" l="1"/>
  <c r="KJR43" i="58"/>
  <c r="NHA43" i="16"/>
  <c r="NGX43" i="16"/>
  <c r="NGZ43" i="16" s="1"/>
  <c r="KJT43" i="58" l="1"/>
  <c r="KIM43" i="58"/>
  <c r="KIO43" i="58" s="1"/>
  <c r="NHB43" i="16"/>
  <c r="NHC43" i="16"/>
  <c r="NHE43" i="16" s="1"/>
  <c r="KIQ43" i="58" l="1"/>
  <c r="KJV43" i="58"/>
  <c r="NHG43" i="16"/>
  <c r="NHD43" i="16"/>
  <c r="NHF43" i="16" s="1"/>
  <c r="KJX43" i="58" l="1"/>
  <c r="KIS43" i="58"/>
  <c r="NHH43" i="16"/>
  <c r="NHJ43" i="16" s="1"/>
  <c r="NHI43" i="16"/>
  <c r="KIU43" i="58" l="1"/>
  <c r="KJZ43" i="58"/>
  <c r="KKB43" i="58" s="1"/>
  <c r="NHL43" i="16"/>
  <c r="NHK43" i="16"/>
  <c r="NHM43" i="16" s="1"/>
  <c r="KKD43" i="58" l="1"/>
  <c r="KIW43" i="58"/>
  <c r="NHO43" i="16"/>
  <c r="NHN43" i="16"/>
  <c r="KIY43" i="58" l="1"/>
  <c r="KKF43" i="58"/>
  <c r="KKH43" i="58" s="1"/>
  <c r="NHQ43" i="16"/>
  <c r="NHP43" i="16"/>
  <c r="NHR43" i="16" s="1"/>
  <c r="KKJ43" i="58" l="1"/>
  <c r="KJA43" i="58"/>
  <c r="KJC43" i="58" s="1"/>
  <c r="NHT43" i="16"/>
  <c r="NHS43" i="16"/>
  <c r="NHU43" i="16" s="1"/>
  <c r="KJE43" i="58" l="1"/>
  <c r="KKL43" i="58"/>
  <c r="NHW43" i="16"/>
  <c r="NHV43" i="16"/>
  <c r="KKN43" i="58" l="1"/>
  <c r="KJG43" i="58"/>
  <c r="KJI43" i="58" s="1"/>
  <c r="NHY43" i="16"/>
  <c r="NHX43" i="16"/>
  <c r="NHZ43" i="16" s="1"/>
  <c r="KJK43" i="58" l="1"/>
  <c r="KKP43" i="58"/>
  <c r="NIB43" i="16"/>
  <c r="NIA43" i="16"/>
  <c r="NIC43" i="16" s="1"/>
  <c r="KKR43" i="58" l="1"/>
  <c r="KJM43" i="58"/>
  <c r="NIE43" i="16"/>
  <c r="NID43" i="16"/>
  <c r="NIF43" i="16" s="1"/>
  <c r="KJO43" i="58" l="1"/>
  <c r="KKT43" i="58"/>
  <c r="NIH43" i="16"/>
  <c r="NIG43" i="16"/>
  <c r="NII43" i="16" s="1"/>
  <c r="KKV43" i="58" l="1"/>
  <c r="KJQ43" i="58"/>
  <c r="NIK43" i="16"/>
  <c r="NIJ43" i="16"/>
  <c r="KJS43" i="58" l="1"/>
  <c r="KKX43" i="58"/>
  <c r="NIM43" i="16"/>
  <c r="NIL43" i="16"/>
  <c r="NIN43" i="16" s="1"/>
  <c r="KKZ43" i="58" l="1"/>
  <c r="KJU43" i="58"/>
  <c r="NIP43" i="16"/>
  <c r="NIO43" i="16"/>
  <c r="KJW43" i="58" l="1"/>
  <c r="KLB43" i="58"/>
  <c r="NIR43" i="16"/>
  <c r="NIQ43" i="16"/>
  <c r="NIS43" i="16" s="1"/>
  <c r="KLD43" i="58" l="1"/>
  <c r="KJY43" i="58"/>
  <c r="NIU43" i="16"/>
  <c r="NIT43" i="16"/>
  <c r="NIV43" i="16" s="1"/>
  <c r="KKA43" i="58" l="1"/>
  <c r="KLF43" i="58"/>
  <c r="NIX43" i="16"/>
  <c r="NIW43" i="16"/>
  <c r="NIY43" i="16" s="1"/>
  <c r="KLH43" i="58" l="1"/>
  <c r="KKC43" i="58"/>
  <c r="NJA43" i="16"/>
  <c r="NIZ43" i="16"/>
  <c r="NJB43" i="16" s="1"/>
  <c r="KKE43" i="58" l="1"/>
  <c r="KLJ43" i="58"/>
  <c r="NJD43" i="16"/>
  <c r="NJC43" i="16"/>
  <c r="NJE43" i="16" s="1"/>
  <c r="KLL43" i="58" l="1"/>
  <c r="KKG43" i="58"/>
  <c r="NJG43" i="16"/>
  <c r="NJF43" i="16"/>
  <c r="KKI43" i="58" l="1"/>
  <c r="KLN43" i="58"/>
  <c r="NJI43" i="16"/>
  <c r="NJH43" i="16"/>
  <c r="NJJ43" i="16" s="1"/>
  <c r="KLP43" i="58" l="1"/>
  <c r="KKK43" i="58"/>
  <c r="NJL43" i="16"/>
  <c r="NJK43" i="16"/>
  <c r="NJM43" i="16" s="1"/>
  <c r="KKM43" i="58" l="1"/>
  <c r="KLR43" i="58"/>
  <c r="NJO43" i="16"/>
  <c r="NJN43" i="16"/>
  <c r="KLT43" i="58" l="1"/>
  <c r="KKO43" i="58"/>
  <c r="NJQ43" i="16"/>
  <c r="NJP43" i="16"/>
  <c r="NJR43" i="16" s="1"/>
  <c r="KKQ43" i="58" l="1"/>
  <c r="KLV43" i="58"/>
  <c r="NJT43" i="16"/>
  <c r="NJV43" i="16" s="1"/>
  <c r="NJS43" i="16"/>
  <c r="KLX43" i="58" l="1"/>
  <c r="KKS43" i="58"/>
  <c r="NJX43" i="16"/>
  <c r="NJU43" i="16"/>
  <c r="NJW43" i="16" s="1"/>
  <c r="KKU43" i="58" l="1"/>
  <c r="KLZ43" i="58"/>
  <c r="NJY43" i="16"/>
  <c r="NJZ43" i="16"/>
  <c r="KMB43" i="58" l="1"/>
  <c r="KKW43" i="58"/>
  <c r="NKA43" i="16"/>
  <c r="NKB43" i="16"/>
  <c r="NKD43" i="16" s="1"/>
  <c r="KKY43" i="58" l="1"/>
  <c r="KMD43" i="58"/>
  <c r="NKF43" i="16"/>
  <c r="NKC43" i="16"/>
  <c r="NKE43" i="16" s="1"/>
  <c r="KMF43" i="58" l="1"/>
  <c r="KLA43" i="58"/>
  <c r="KLC43" i="58" s="1"/>
  <c r="NKG43" i="16"/>
  <c r="NKH43" i="16"/>
  <c r="KLE43" i="58" l="1"/>
  <c r="KMH43" i="58"/>
  <c r="KMJ43" i="58" s="1"/>
  <c r="NKI43" i="16"/>
  <c r="NKJ43" i="16"/>
  <c r="NKL43" i="16" s="1"/>
  <c r="KML43" i="58" l="1"/>
  <c r="KLG43" i="58"/>
  <c r="KLI43" i="58" s="1"/>
  <c r="NKN43" i="16"/>
  <c r="NKK43" i="16"/>
  <c r="NKM43" i="16" s="1"/>
  <c r="KLK43" i="58" l="1"/>
  <c r="KMN43" i="58"/>
  <c r="KMP43" i="58" s="1"/>
  <c r="NKO43" i="16"/>
  <c r="NKP43" i="16"/>
  <c r="KMR43" i="58" l="1"/>
  <c r="KLM43" i="58"/>
  <c r="NKQ43" i="16"/>
  <c r="NKR43" i="16"/>
  <c r="NKT43" i="16" s="1"/>
  <c r="KLO43" i="58" l="1"/>
  <c r="KMT43" i="58"/>
  <c r="KMV43" i="58" s="1"/>
  <c r="NKV43" i="16"/>
  <c r="NKS43" i="16"/>
  <c r="NKU43" i="16" s="1"/>
  <c r="KMX43" i="58" l="1"/>
  <c r="KLQ43" i="58"/>
  <c r="KLS43" i="58" s="1"/>
  <c r="NKW43" i="16"/>
  <c r="NKY43" i="16" s="1"/>
  <c r="NKX43" i="16"/>
  <c r="NKZ43" i="16" s="1"/>
  <c r="KLU43" i="58" l="1"/>
  <c r="KMZ43" i="58"/>
  <c r="NLB43" i="16"/>
  <c r="NLA43" i="16"/>
  <c r="NLC43" i="16" s="1"/>
  <c r="KNB43" i="58" l="1"/>
  <c r="KLW43" i="58"/>
  <c r="NLE43" i="16"/>
  <c r="NLD43" i="16"/>
  <c r="NLF43" i="16" s="1"/>
  <c r="KLY43" i="58" l="1"/>
  <c r="KND43" i="58"/>
  <c r="NLH43" i="16"/>
  <c r="NLG43" i="16"/>
  <c r="KNF43" i="58" l="1"/>
  <c r="KMA43" i="58"/>
  <c r="KMC43" i="58" s="1"/>
  <c r="NLJ43" i="16"/>
  <c r="NLI43" i="16"/>
  <c r="KME43" i="58" l="1"/>
  <c r="KNH43" i="58"/>
  <c r="NLL43" i="16"/>
  <c r="NLK43" i="16"/>
  <c r="NLM43" i="16" s="1"/>
  <c r="KNJ43" i="58" l="1"/>
  <c r="KMG43" i="58"/>
  <c r="NLO43" i="16"/>
  <c r="NLN43" i="16"/>
  <c r="NLP43" i="16" s="1"/>
  <c r="KMI43" i="58" l="1"/>
  <c r="KNL43" i="58"/>
  <c r="KNN43" i="58" s="1"/>
  <c r="NLR43" i="16"/>
  <c r="NLQ43" i="16"/>
  <c r="KNP43" i="58" l="1"/>
  <c r="KMK43" i="58"/>
  <c r="NLT43" i="16"/>
  <c r="NLS43" i="16"/>
  <c r="NLU43" i="16" s="1"/>
  <c r="KMM43" i="58" l="1"/>
  <c r="KNR43" i="58"/>
  <c r="KNT43" i="58" s="1"/>
  <c r="NLW43" i="16"/>
  <c r="NLV43" i="16"/>
  <c r="NLX43" i="16" s="1"/>
  <c r="KNV43" i="58" l="1"/>
  <c r="KMO43" i="58"/>
  <c r="KMQ43" i="58" s="1"/>
  <c r="NLZ43" i="16"/>
  <c r="NLY43" i="16"/>
  <c r="NMA43" i="16" s="1"/>
  <c r="KMS43" i="58" l="1"/>
  <c r="KNX43" i="58"/>
  <c r="NMC43" i="16"/>
  <c r="NMB43" i="16"/>
  <c r="KNZ43" i="58" l="1"/>
  <c r="KMU43" i="58"/>
  <c r="NME43" i="16"/>
  <c r="NMD43" i="16"/>
  <c r="NMF43" i="16" s="1"/>
  <c r="KMW43" i="58" l="1"/>
  <c r="KOB43" i="58"/>
  <c r="KOD43" i="58" s="1"/>
  <c r="NMH43" i="16"/>
  <c r="NMG43" i="16"/>
  <c r="NMI43" i="16" s="1"/>
  <c r="KOF43" i="58" l="1"/>
  <c r="KMY43" i="58"/>
  <c r="KNA43" i="58" s="1"/>
  <c r="NMK43" i="16"/>
  <c r="NMJ43" i="16"/>
  <c r="NML43" i="16" s="1"/>
  <c r="KNC43" i="58" l="1"/>
  <c r="KOH43" i="58"/>
  <c r="NMN43" i="16"/>
  <c r="NMM43" i="16"/>
  <c r="NMO43" i="16" s="1"/>
  <c r="KOJ43" i="58" l="1"/>
  <c r="KNE43" i="58"/>
  <c r="NMQ43" i="16"/>
  <c r="NMP43" i="16"/>
  <c r="KNG43" i="58" l="1"/>
  <c r="KOL43" i="58"/>
  <c r="KON43" i="58" s="1"/>
  <c r="NMS43" i="16"/>
  <c r="NMR43" i="16"/>
  <c r="NMT43" i="16" s="1"/>
  <c r="KOP43" i="58" l="1"/>
  <c r="KNI43" i="58"/>
  <c r="KNK43" i="58" s="1"/>
  <c r="NMV43" i="16"/>
  <c r="NMU43" i="16"/>
  <c r="NMW43" i="16" s="1"/>
  <c r="KNM43" i="58" l="1"/>
  <c r="KOR43" i="58"/>
  <c r="NMY43" i="16"/>
  <c r="NMX43" i="16"/>
  <c r="KOT43" i="58" l="1"/>
  <c r="KNO43" i="58"/>
  <c r="NNA43" i="16"/>
  <c r="NNC43" i="16" s="1"/>
  <c r="NMZ43" i="16"/>
  <c r="KNQ43" i="58" l="1"/>
  <c r="KOV43" i="58"/>
  <c r="NNB43" i="16"/>
  <c r="NNE43" i="16"/>
  <c r="KOX43" i="58" l="1"/>
  <c r="KNS43" i="58"/>
  <c r="NND43" i="16"/>
  <c r="NNG43" i="16"/>
  <c r="NNI43" i="16" s="1"/>
  <c r="KNU43" i="58" l="1"/>
  <c r="KOZ43" i="58"/>
  <c r="NNK43" i="16"/>
  <c r="NNF43" i="16"/>
  <c r="NNH43" i="16" s="1"/>
  <c r="KPB43" i="58" l="1"/>
  <c r="KNW43" i="58"/>
  <c r="KNY43" i="58" s="1"/>
  <c r="NNJ43" i="16"/>
  <c r="NNL43" i="16" s="1"/>
  <c r="NNM43" i="16"/>
  <c r="KOA43" i="58" l="1"/>
  <c r="KPD43" i="58"/>
  <c r="KPF43" i="58" s="1"/>
  <c r="NNN43" i="16"/>
  <c r="NNO43" i="16"/>
  <c r="NNQ43" i="16" s="1"/>
  <c r="KPH43" i="58" l="1"/>
  <c r="KOC43" i="58"/>
  <c r="NNS43" i="16"/>
  <c r="NNP43" i="16"/>
  <c r="KOE43" i="58" l="1"/>
  <c r="KPJ43" i="58"/>
  <c r="NNU43" i="16"/>
  <c r="NNR43" i="16"/>
  <c r="NNT43" i="16" s="1"/>
  <c r="KPL43" i="58" l="1"/>
  <c r="KOG43" i="58"/>
  <c r="KOI43" i="58" s="1"/>
  <c r="NNV43" i="16"/>
  <c r="NNW43" i="16"/>
  <c r="NNY43" i="16" s="1"/>
  <c r="KOK43" i="58" l="1"/>
  <c r="KPN43" i="58"/>
  <c r="NOA43" i="16"/>
  <c r="NNX43" i="16"/>
  <c r="NNZ43" i="16" s="1"/>
  <c r="KPP43" i="58" l="1"/>
  <c r="KOM43" i="58"/>
  <c r="NOB43" i="16"/>
  <c r="NOC43" i="16"/>
  <c r="KOO43" i="58" l="1"/>
  <c r="KPR43" i="58"/>
  <c r="NOD43" i="16"/>
  <c r="NOE43" i="16"/>
  <c r="NOG43" i="16" s="1"/>
  <c r="KPT43" i="58" l="1"/>
  <c r="KOQ43" i="58"/>
  <c r="KOS43" i="58" s="1"/>
  <c r="NOI43" i="16"/>
  <c r="NOF43" i="16"/>
  <c r="KOU43" i="58" l="1"/>
  <c r="KPV43" i="58"/>
  <c r="KPX43" i="58" s="1"/>
  <c r="NOK43" i="16"/>
  <c r="NOH43" i="16"/>
  <c r="NOJ43" i="16" s="1"/>
  <c r="KPZ43" i="58" l="1"/>
  <c r="KOW43" i="58"/>
  <c r="NOL43" i="16"/>
  <c r="NOM43" i="16"/>
  <c r="NOO43" i="16" s="1"/>
  <c r="KOY43" i="58" l="1"/>
  <c r="KQB43" i="58"/>
  <c r="KQD43" i="58" s="1"/>
  <c r="NOQ43" i="16"/>
  <c r="NON43" i="16"/>
  <c r="KQF43" i="58" l="1"/>
  <c r="KPA43" i="58"/>
  <c r="NOS43" i="16"/>
  <c r="NOP43" i="16"/>
  <c r="NOR43" i="16" s="1"/>
  <c r="KPC43" i="58" l="1"/>
  <c r="KQH43" i="58"/>
  <c r="NOT43" i="16"/>
  <c r="NOU43" i="16"/>
  <c r="NOW43" i="16" s="1"/>
  <c r="KQJ43" i="58" l="1"/>
  <c r="KPE43" i="58"/>
  <c r="NOY43" i="16"/>
  <c r="NOV43" i="16"/>
  <c r="NOX43" i="16" s="1"/>
  <c r="KPG43" i="58" l="1"/>
  <c r="KQL43" i="58"/>
  <c r="KQN43" i="58" s="1"/>
  <c r="NOZ43" i="16"/>
  <c r="NPA43" i="16"/>
  <c r="KQP43" i="58" l="1"/>
  <c r="KPI43" i="58"/>
  <c r="NPB43" i="16"/>
  <c r="NPC43" i="16"/>
  <c r="NPE43" i="16" s="1"/>
  <c r="KPK43" i="58" l="1"/>
  <c r="KQR43" i="58"/>
  <c r="NPG43" i="16"/>
  <c r="NPD43" i="16"/>
  <c r="NPF43" i="16" s="1"/>
  <c r="KQT43" i="58" l="1"/>
  <c r="KPM43" i="58"/>
  <c r="KPO43" i="58" s="1"/>
  <c r="NPH43" i="16"/>
  <c r="NPI43" i="16"/>
  <c r="KPQ43" i="58" l="1"/>
  <c r="KQV43" i="58"/>
  <c r="NPJ43" i="16"/>
  <c r="NPK43" i="16"/>
  <c r="NPM43" i="16" s="1"/>
  <c r="KQX43" i="58" l="1"/>
  <c r="KPS43" i="58"/>
  <c r="NPO43" i="16"/>
  <c r="NPL43" i="16"/>
  <c r="NPN43" i="16" s="1"/>
  <c r="KPU43" i="58" l="1"/>
  <c r="KQZ43" i="58"/>
  <c r="NPP43" i="16"/>
  <c r="NPQ43" i="16"/>
  <c r="KRB43" i="58" l="1"/>
  <c r="KPW43" i="58"/>
  <c r="NPR43" i="16"/>
  <c r="NPS43" i="16"/>
  <c r="NPU43" i="16" s="1"/>
  <c r="KPY43" i="58" l="1"/>
  <c r="KRD43" i="58"/>
  <c r="NPW43" i="16"/>
  <c r="NPT43" i="16"/>
  <c r="NPV43" i="16" s="1"/>
  <c r="KRF43" i="58" l="1"/>
  <c r="KQA43" i="58"/>
  <c r="NPX43" i="16"/>
  <c r="NPY43" i="16"/>
  <c r="KQC43" i="58" l="1"/>
  <c r="KRH43" i="58"/>
  <c r="NPZ43" i="16"/>
  <c r="NQA43" i="16"/>
  <c r="NQC43" i="16" s="1"/>
  <c r="KRJ43" i="58" l="1"/>
  <c r="KQE43" i="58"/>
  <c r="KQG43" i="58" s="1"/>
  <c r="NQE43" i="16"/>
  <c r="NQB43" i="16"/>
  <c r="NQD43" i="16" s="1"/>
  <c r="KQI43" i="58" l="1"/>
  <c r="KRL43" i="58"/>
  <c r="NQF43" i="16"/>
  <c r="NQG43" i="16"/>
  <c r="KRN43" i="58" l="1"/>
  <c r="KQK43" i="58"/>
  <c r="KQM43" i="58" s="1"/>
  <c r="NQH43" i="16"/>
  <c r="NQI43" i="16"/>
  <c r="NQK43" i="16" s="1"/>
  <c r="KQO43" i="58" l="1"/>
  <c r="KRP43" i="58"/>
  <c r="KRR43" i="58" s="1"/>
  <c r="NQM43" i="16"/>
  <c r="NQJ43" i="16"/>
  <c r="KRT43" i="58" l="1"/>
  <c r="KQQ43" i="58"/>
  <c r="NQO43" i="16"/>
  <c r="NQL43" i="16"/>
  <c r="NQN43" i="16" s="1"/>
  <c r="KQS43" i="58" l="1"/>
  <c r="KRV43" i="58"/>
  <c r="KRX43" i="58" s="1"/>
  <c r="NQP43" i="16"/>
  <c r="NQQ43" i="16"/>
  <c r="NQS43" i="16" s="1"/>
  <c r="KRZ43" i="58" l="1"/>
  <c r="KQU43" i="58"/>
  <c r="NQU43" i="16"/>
  <c r="NQR43" i="16"/>
  <c r="NQT43" i="16" s="1"/>
  <c r="KQW43" i="58" l="1"/>
  <c r="KSB43" i="58"/>
  <c r="KSD43" i="58" s="1"/>
  <c r="NQV43" i="16"/>
  <c r="NQW43" i="16"/>
  <c r="KSF43" i="58" l="1"/>
  <c r="KQY43" i="58"/>
  <c r="NQX43" i="16"/>
  <c r="NQY43" i="16"/>
  <c r="NRA43" i="16" s="1"/>
  <c r="KRA43" i="58" l="1"/>
  <c r="KSH43" i="58"/>
  <c r="KSJ43" i="58" s="1"/>
  <c r="NRC43" i="16"/>
  <c r="NRE43" i="16" s="1"/>
  <c r="NQZ43" i="16"/>
  <c r="KSL43" i="58" l="1"/>
  <c r="KRC43" i="58"/>
  <c r="KRE43" i="58" s="1"/>
  <c r="NRG43" i="16"/>
  <c r="NRB43" i="16"/>
  <c r="NRD43" i="16" s="1"/>
  <c r="KRG43" i="58" l="1"/>
  <c r="KSN43" i="58"/>
  <c r="KSP43" i="58" s="1"/>
  <c r="NRF43" i="16"/>
  <c r="NRI43" i="16"/>
  <c r="NRK43" i="16" s="1"/>
  <c r="KSR43" i="58" l="1"/>
  <c r="KRI43" i="58"/>
  <c r="NRM43" i="16"/>
  <c r="NRH43" i="16"/>
  <c r="KRK43" i="58" l="1"/>
  <c r="KST43" i="58"/>
  <c r="NRO43" i="16"/>
  <c r="NRJ43" i="16"/>
  <c r="NRL43" i="16" s="1"/>
  <c r="KSV43" i="58" l="1"/>
  <c r="KRM43" i="58"/>
  <c r="NRN43" i="16"/>
  <c r="NRQ43" i="16"/>
  <c r="NRS43" i="16" s="1"/>
  <c r="KRO43" i="58" l="1"/>
  <c r="KSX43" i="58"/>
  <c r="KSZ43" i="58" s="1"/>
  <c r="NRU43" i="16"/>
  <c r="NRP43" i="16"/>
  <c r="KTB43" i="58" l="1"/>
  <c r="KRQ43" i="58"/>
  <c r="KRS43" i="58" s="1"/>
  <c r="NRW43" i="16"/>
  <c r="NRR43" i="16"/>
  <c r="NRT43" i="16" s="1"/>
  <c r="KRU43" i="58" l="1"/>
  <c r="KTD43" i="58"/>
  <c r="NRV43" i="16"/>
  <c r="NRX43" i="16" s="1"/>
  <c r="NRY43" i="16"/>
  <c r="KTF43" i="58" l="1"/>
  <c r="KRW43" i="58"/>
  <c r="NRZ43" i="16"/>
  <c r="NSA43" i="16"/>
  <c r="NSC43" i="16" s="1"/>
  <c r="KRY43" i="58" l="1"/>
  <c r="KTH43" i="58"/>
  <c r="NSE43" i="16"/>
  <c r="NSB43" i="16"/>
  <c r="KTJ43" i="58" l="1"/>
  <c r="KSA43" i="58"/>
  <c r="NSG43" i="16"/>
  <c r="NSD43" i="16"/>
  <c r="NSF43" i="16" s="1"/>
  <c r="KSC43" i="58" l="1"/>
  <c r="KTL43" i="58"/>
  <c r="NSH43" i="16"/>
  <c r="NSI43" i="16"/>
  <c r="NSK43" i="16" s="1"/>
  <c r="KTN43" i="58" l="1"/>
  <c r="KSE43" i="58"/>
  <c r="KSG43" i="58" s="1"/>
  <c r="NSM43" i="16"/>
  <c r="NSJ43" i="16"/>
  <c r="NSL43" i="16" s="1"/>
  <c r="KSI43" i="58" l="1"/>
  <c r="KTP43" i="58"/>
  <c r="KTR43" i="58" s="1"/>
  <c r="NSN43" i="16"/>
  <c r="NSO43" i="16"/>
  <c r="NSQ43" i="16" s="1"/>
  <c r="KTT43" i="58" l="1"/>
  <c r="KSK43" i="58"/>
  <c r="NSS43" i="16"/>
  <c r="NSP43" i="16"/>
  <c r="NSR43" i="16" s="1"/>
  <c r="KSM43" i="58" l="1"/>
  <c r="KTV43" i="58"/>
  <c r="KTX43" i="58" s="1"/>
  <c r="NST43" i="16"/>
  <c r="NSU43" i="16"/>
  <c r="NSW43" i="16" s="1"/>
  <c r="KTZ43" i="58" l="1"/>
  <c r="KSO43" i="58"/>
  <c r="KSQ43" i="58" s="1"/>
  <c r="NSY43" i="16"/>
  <c r="NSV43" i="16"/>
  <c r="NSX43" i="16" s="1"/>
  <c r="KSS43" i="58" l="1"/>
  <c r="KUB43" i="58"/>
  <c r="NSZ43" i="16"/>
  <c r="NTA43" i="16"/>
  <c r="NTC43" i="16" s="1"/>
  <c r="KUD43" i="58" l="1"/>
  <c r="KSU43" i="58"/>
  <c r="KSW43" i="58" s="1"/>
  <c r="NTE43" i="16"/>
  <c r="NTB43" i="16"/>
  <c r="NTD43" i="16" s="1"/>
  <c r="KSY43" i="58" l="1"/>
  <c r="KUF43" i="58"/>
  <c r="NTF43" i="16"/>
  <c r="NTG43" i="16"/>
  <c r="NTI43" i="16" s="1"/>
  <c r="KUH43" i="58" l="1"/>
  <c r="KTA43" i="58"/>
  <c r="NTK43" i="16"/>
  <c r="NTH43" i="16"/>
  <c r="NTJ43" i="16" s="1"/>
  <c r="KTC43" i="58" l="1"/>
  <c r="KUJ43" i="58"/>
  <c r="KUL43" i="58" s="1"/>
  <c r="NTL43" i="16"/>
  <c r="NTM43" i="16"/>
  <c r="KUN43" i="58" l="1"/>
  <c r="KTE43" i="58"/>
  <c r="NTN43" i="16"/>
  <c r="NTO43" i="16"/>
  <c r="NTQ43" i="16" s="1"/>
  <c r="KTG43" i="58" l="1"/>
  <c r="KUP43" i="58"/>
  <c r="KUR43" i="58" s="1"/>
  <c r="NTS43" i="16"/>
  <c r="NTP43" i="16"/>
  <c r="NTR43" i="16" s="1"/>
  <c r="KUT43" i="58" l="1"/>
  <c r="KTI43" i="58"/>
  <c r="NTT43" i="16"/>
  <c r="NTU43" i="16"/>
  <c r="KTK43" i="58" l="1"/>
  <c r="KUV43" i="58"/>
  <c r="KUX43" i="58" s="1"/>
  <c r="NTV43" i="16"/>
  <c r="NTW43" i="16"/>
  <c r="NTY43" i="16" s="1"/>
  <c r="KUZ43" i="58" l="1"/>
  <c r="KTM43" i="58"/>
  <c r="KTO43" i="58" s="1"/>
  <c r="NUA43" i="16"/>
  <c r="NTX43" i="16"/>
  <c r="NTZ43" i="16" s="1"/>
  <c r="KTQ43" i="58" l="1"/>
  <c r="KVB43" i="58"/>
  <c r="NUB43" i="16"/>
  <c r="NUC43" i="16"/>
  <c r="NUE43" i="16" s="1"/>
  <c r="KVD43" i="58" l="1"/>
  <c r="KTS43" i="58"/>
  <c r="NUG43" i="16"/>
  <c r="NUD43" i="16"/>
  <c r="NUF43" i="16" s="1"/>
  <c r="KTU43" i="58" l="1"/>
  <c r="KVF43" i="58"/>
  <c r="KVH43" i="58" s="1"/>
  <c r="NUH43" i="16"/>
  <c r="NUI43" i="16"/>
  <c r="NUK43" i="16" s="1"/>
  <c r="KVJ43" i="58" l="1"/>
  <c r="KTW43" i="58"/>
  <c r="NUM43" i="16"/>
  <c r="NUJ43" i="16"/>
  <c r="NUL43" i="16" s="1"/>
  <c r="KTY43" i="58" l="1"/>
  <c r="KVL43" i="58"/>
  <c r="NUN43" i="16"/>
  <c r="NUO43" i="16"/>
  <c r="KVN43" i="58" l="1"/>
  <c r="KUA43" i="58"/>
  <c r="KUC43" i="58" s="1"/>
  <c r="NUP43" i="16"/>
  <c r="NUQ43" i="16"/>
  <c r="NUS43" i="16" s="1"/>
  <c r="KUE43" i="58" l="1"/>
  <c r="KVP43" i="58"/>
  <c r="NUU43" i="16"/>
  <c r="NUR43" i="16"/>
  <c r="NUT43" i="16" s="1"/>
  <c r="KVR43" i="58" l="1"/>
  <c r="KUG43" i="58"/>
  <c r="KUI43" i="58" s="1"/>
  <c r="NUV43" i="16"/>
  <c r="NUW43" i="16"/>
  <c r="KUK43" i="58" l="1"/>
  <c r="KVT43" i="58"/>
  <c r="KVV43" i="58" s="1"/>
  <c r="NUX43" i="16"/>
  <c r="NUY43" i="16"/>
  <c r="NVA43" i="16" s="1"/>
  <c r="KVX43" i="58" l="1"/>
  <c r="KUM43" i="58"/>
  <c r="KUO43" i="58" s="1"/>
  <c r="NVC43" i="16"/>
  <c r="NUZ43" i="16"/>
  <c r="NVB43" i="16" s="1"/>
  <c r="KUQ43" i="58" l="1"/>
  <c r="KVZ43" i="58"/>
  <c r="KWB43" i="58" s="1"/>
  <c r="NVD43" i="16"/>
  <c r="NVE43" i="16"/>
  <c r="KWD43" i="58" l="1"/>
  <c r="KUS43" i="58"/>
  <c r="NVF43" i="16"/>
  <c r="NVG43" i="16"/>
  <c r="NVI43" i="16" s="1"/>
  <c r="KUU43" i="58" l="1"/>
  <c r="KWF43" i="58"/>
  <c r="NVK43" i="16"/>
  <c r="NVH43" i="16"/>
  <c r="NVJ43" i="16" s="1"/>
  <c r="KWH43" i="58" l="1"/>
  <c r="KUW43" i="58"/>
  <c r="NVL43" i="16"/>
  <c r="NVM43" i="16"/>
  <c r="KUY43" i="58" l="1"/>
  <c r="KWJ43" i="58"/>
  <c r="NVN43" i="16"/>
  <c r="NVO43" i="16"/>
  <c r="NVQ43" i="16" s="1"/>
  <c r="KWL43" i="58" l="1"/>
  <c r="KVA43" i="58"/>
  <c r="NVS43" i="16"/>
  <c r="NVP43" i="16"/>
  <c r="NVR43" i="16" s="1"/>
  <c r="KVC43" i="58" l="1"/>
  <c r="KWN43" i="58"/>
  <c r="NVT43" i="16"/>
  <c r="NVU43" i="16"/>
  <c r="KWP43" i="58" l="1"/>
  <c r="KVE43" i="58"/>
  <c r="NVV43" i="16"/>
  <c r="NVW43" i="16"/>
  <c r="NVY43" i="16" s="1"/>
  <c r="KVG43" i="58" l="1"/>
  <c r="KWR43" i="58"/>
  <c r="NWA43" i="16"/>
  <c r="NVX43" i="16"/>
  <c r="NVZ43" i="16" s="1"/>
  <c r="KWT43" i="58" l="1"/>
  <c r="KVI43" i="58"/>
  <c r="KVK43" i="58" s="1"/>
  <c r="NWB43" i="16"/>
  <c r="NWC43" i="16"/>
  <c r="KVM43" i="58" l="1"/>
  <c r="KWV43" i="58"/>
  <c r="NWD43" i="16"/>
  <c r="NWE43" i="16"/>
  <c r="NWG43" i="16" s="1"/>
  <c r="KWX43" i="58" l="1"/>
  <c r="KVO43" i="58"/>
  <c r="NWI43" i="16"/>
  <c r="NWF43" i="16"/>
  <c r="NWH43" i="16" s="1"/>
  <c r="KVQ43" i="58" l="1"/>
  <c r="KWZ43" i="58"/>
  <c r="KXB43" i="58" s="1"/>
  <c r="NWJ43" i="16"/>
  <c r="NWK43" i="16"/>
  <c r="KXD43" i="58" l="1"/>
  <c r="KVS43" i="58"/>
  <c r="NWL43" i="16"/>
  <c r="NWM43" i="16"/>
  <c r="NWO43" i="16" s="1"/>
  <c r="KVU43" i="58" l="1"/>
  <c r="KXF43" i="58"/>
  <c r="NWQ43" i="16"/>
  <c r="NWN43" i="16"/>
  <c r="NWP43" i="16" s="1"/>
  <c r="KXH43" i="58" l="1"/>
  <c r="KVW43" i="58"/>
  <c r="NWR43" i="16"/>
  <c r="NWS43" i="16"/>
  <c r="KVY43" i="58" l="1"/>
  <c r="KXJ43" i="58"/>
  <c r="NWT43" i="16"/>
  <c r="NWU43" i="16"/>
  <c r="NWW43" i="16" s="1"/>
  <c r="KXL43" i="58" l="1"/>
  <c r="KWA43" i="58"/>
  <c r="NWY43" i="16"/>
  <c r="NWV43" i="16"/>
  <c r="NWX43" i="16" s="1"/>
  <c r="KWC43" i="58" l="1"/>
  <c r="KXN43" i="58"/>
  <c r="NWZ43" i="16"/>
  <c r="NXA43" i="16"/>
  <c r="KXP43" i="58" l="1"/>
  <c r="KWE43" i="58"/>
  <c r="NXB43" i="16"/>
  <c r="NXC43" i="16"/>
  <c r="NXE43" i="16" s="1"/>
  <c r="KWG43" i="58" l="1"/>
  <c r="KXR43" i="58"/>
  <c r="NXG43" i="16"/>
  <c r="NXD43" i="16"/>
  <c r="NXF43" i="16" s="1"/>
  <c r="KXT43" i="58" l="1"/>
  <c r="KWI43" i="58"/>
  <c r="NXH43" i="16"/>
  <c r="NXJ43" i="16" s="1"/>
  <c r="NXI43" i="16"/>
  <c r="NXK43" i="16" s="1"/>
  <c r="KWK43" i="58" l="1"/>
  <c r="KXV43" i="58"/>
  <c r="NXL43" i="16"/>
  <c r="NXN43" i="16" s="1"/>
  <c r="NXM43" i="16"/>
  <c r="KXX43" i="58" l="1"/>
  <c r="KWM43" i="58"/>
  <c r="NXO43" i="16"/>
  <c r="NXP43" i="16"/>
  <c r="KWO43" i="58" l="1"/>
  <c r="KXZ43" i="58"/>
  <c r="NXQ43" i="16"/>
  <c r="NXR43" i="16"/>
  <c r="NXT43" i="16" s="1"/>
  <c r="KYB43" i="58" l="1"/>
  <c r="KWQ43" i="58"/>
  <c r="NXV43" i="16"/>
  <c r="NXS43" i="16"/>
  <c r="NXU43" i="16" s="1"/>
  <c r="KWS43" i="58" l="1"/>
  <c r="KYD43" i="58"/>
  <c r="NXW43" i="16"/>
  <c r="NXX43" i="16"/>
  <c r="KYF43" i="58" l="1"/>
  <c r="KWU43" i="58"/>
  <c r="NXY43" i="16"/>
  <c r="NXZ43" i="16"/>
  <c r="NYB43" i="16" s="1"/>
  <c r="KWW43" i="58" l="1"/>
  <c r="KYH43" i="58"/>
  <c r="KYJ43" i="58" s="1"/>
  <c r="NYD43" i="16"/>
  <c r="NYA43" i="16"/>
  <c r="NYC43" i="16" s="1"/>
  <c r="KYL43" i="58" l="1"/>
  <c r="KWY43" i="58"/>
  <c r="NYE43" i="16"/>
  <c r="NYF43" i="16"/>
  <c r="KXA43" i="58" l="1"/>
  <c r="KYN43" i="58"/>
  <c r="KYP43" i="58" s="1"/>
  <c r="NYG43" i="16"/>
  <c r="NYH43" i="16"/>
  <c r="NYJ43" i="16" s="1"/>
  <c r="KYR43" i="58" l="1"/>
  <c r="KXC43" i="58"/>
  <c r="NYL43" i="16"/>
  <c r="NYI43" i="16"/>
  <c r="NYK43" i="16" s="1"/>
  <c r="KXE43" i="58" l="1"/>
  <c r="KYT43" i="58"/>
  <c r="NYM43" i="16"/>
  <c r="NYN43" i="16"/>
  <c r="KYV43" i="58" l="1"/>
  <c r="KXG43" i="58"/>
  <c r="NYO43" i="16"/>
  <c r="NYP43" i="16"/>
  <c r="NYR43" i="16" s="1"/>
  <c r="KXI43" i="58" l="1"/>
  <c r="KYX43" i="58"/>
  <c r="NYT43" i="16"/>
  <c r="NYQ43" i="16"/>
  <c r="NYS43" i="16" s="1"/>
  <c r="KYZ43" i="58" l="1"/>
  <c r="KXK43" i="58"/>
  <c r="KXM43" i="58" s="1"/>
  <c r="NYU43" i="16"/>
  <c r="NYV43" i="16"/>
  <c r="KXO43" i="58" l="1"/>
  <c r="KZB43" i="58"/>
  <c r="KZD43" i="58" s="1"/>
  <c r="NYW43" i="16"/>
  <c r="NYX43" i="16"/>
  <c r="NYZ43" i="16" s="1"/>
  <c r="KZF43" i="58" l="1"/>
  <c r="KXQ43" i="58"/>
  <c r="NZB43" i="16"/>
  <c r="NYY43" i="16"/>
  <c r="NZA43" i="16" s="1"/>
  <c r="KXS43" i="58" l="1"/>
  <c r="KZH43" i="58"/>
  <c r="KZJ43" i="58" s="1"/>
  <c r="NZC43" i="16"/>
  <c r="NZD43" i="16"/>
  <c r="KZL43" i="58" l="1"/>
  <c r="KXU43" i="58"/>
  <c r="KXW43" i="58" s="1"/>
  <c r="NZE43" i="16"/>
  <c r="NZF43" i="16"/>
  <c r="NZH43" i="16" s="1"/>
  <c r="KXY43" i="58" l="1"/>
  <c r="KZN43" i="58"/>
  <c r="NZJ43" i="16"/>
  <c r="NZG43" i="16"/>
  <c r="NZI43" i="16" s="1"/>
  <c r="KZP43" i="58" l="1"/>
  <c r="KYA43" i="58"/>
  <c r="NZK43" i="16"/>
  <c r="NZL43" i="16"/>
  <c r="KYC43" i="58" l="1"/>
  <c r="KZR43" i="58"/>
  <c r="NZM43" i="16"/>
  <c r="NZN43" i="16"/>
  <c r="NZP43" i="16" s="1"/>
  <c r="KZT43" i="58" l="1"/>
  <c r="KYE43" i="58"/>
  <c r="NZR43" i="16"/>
  <c r="NZO43" i="16"/>
  <c r="NZQ43" i="16" s="1"/>
  <c r="KYG43" i="58" l="1"/>
  <c r="KZV43" i="58"/>
  <c r="KZX43" i="58" s="1"/>
  <c r="NZS43" i="16"/>
  <c r="NZT43" i="16"/>
  <c r="KZZ43" i="58" l="1"/>
  <c r="KYI43" i="58"/>
  <c r="NZU43" i="16"/>
  <c r="NZV43" i="16"/>
  <c r="NZX43" i="16" s="1"/>
  <c r="KYK43" i="58" l="1"/>
  <c r="LAB43" i="58"/>
  <c r="NZZ43" i="16"/>
  <c r="NZW43" i="16"/>
  <c r="NZY43" i="16" s="1"/>
  <c r="LAD43" i="58" l="1"/>
  <c r="KYM43" i="58"/>
  <c r="OAA43" i="16"/>
  <c r="OAB43" i="16"/>
  <c r="KYO43" i="58" l="1"/>
  <c r="LAF43" i="58"/>
  <c r="OAC43" i="16"/>
  <c r="OAD43" i="16"/>
  <c r="OAF43" i="16" s="1"/>
  <c r="LAH43" i="58" l="1"/>
  <c r="KYQ43" i="58"/>
  <c r="KYS43" i="58" s="1"/>
  <c r="OAH43" i="16"/>
  <c r="OAE43" i="16"/>
  <c r="OAG43" i="16" s="1"/>
  <c r="KYU43" i="58" l="1"/>
  <c r="LAJ43" i="58"/>
  <c r="OAI43" i="16"/>
  <c r="OAJ43" i="16"/>
  <c r="LAL43" i="58" l="1"/>
  <c r="KYW43" i="58"/>
  <c r="OAK43" i="16"/>
  <c r="OAL43" i="16"/>
  <c r="OAN43" i="16" s="1"/>
  <c r="KYY43" i="58" l="1"/>
  <c r="LAN43" i="58"/>
  <c r="LAP43" i="58" s="1"/>
  <c r="OAP43" i="16"/>
  <c r="OAM43" i="16"/>
  <c r="OAO43" i="16" s="1"/>
  <c r="LAR43" i="58" l="1"/>
  <c r="KZA43" i="58"/>
  <c r="OAQ43" i="16"/>
  <c r="OAR43" i="16"/>
  <c r="KZC43" i="58" l="1"/>
  <c r="LAT43" i="58"/>
  <c r="OAS43" i="16"/>
  <c r="OAT43" i="16"/>
  <c r="OAV43" i="16" s="1"/>
  <c r="LAV43" i="58" l="1"/>
  <c r="KZE43" i="58"/>
  <c r="OAX43" i="16"/>
  <c r="OAU43" i="16"/>
  <c r="OAW43" i="16" s="1"/>
  <c r="KZG43" i="58" l="1"/>
  <c r="LAX43" i="58"/>
  <c r="OAY43" i="16"/>
  <c r="OAZ43" i="16"/>
  <c r="LAZ43" i="58" l="1"/>
  <c r="KZI43" i="58"/>
  <c r="OBA43" i="16"/>
  <c r="OBB43" i="16"/>
  <c r="OBD43" i="16" s="1"/>
  <c r="KZK43" i="58" l="1"/>
  <c r="LBB43" i="58"/>
  <c r="OBF43" i="16"/>
  <c r="OBC43" i="16"/>
  <c r="OBE43" i="16" s="1"/>
  <c r="LBD43" i="58" l="1"/>
  <c r="KZM43" i="58"/>
  <c r="KZO43" i="58" s="1"/>
  <c r="OBG43" i="16"/>
  <c r="OBH43" i="16"/>
  <c r="KZQ43" i="58" l="1"/>
  <c r="LBF43" i="58"/>
  <c r="LBH43" i="58" s="1"/>
  <c r="OBI43" i="16"/>
  <c r="OBJ43" i="16"/>
  <c r="OBL43" i="16" s="1"/>
  <c r="LBJ43" i="58" l="1"/>
  <c r="KZS43" i="58"/>
  <c r="OBN43" i="16"/>
  <c r="OBK43" i="16"/>
  <c r="OBM43" i="16" s="1"/>
  <c r="KZU43" i="58" l="1"/>
  <c r="LBL43" i="58"/>
  <c r="LBN43" i="58" s="1"/>
  <c r="OBO43" i="16"/>
  <c r="OBP43" i="16"/>
  <c r="LBP43" i="58" l="1"/>
  <c r="KZW43" i="58"/>
  <c r="KZY43" i="58" s="1"/>
  <c r="OBQ43" i="16"/>
  <c r="OBR43" i="16"/>
  <c r="OBT43" i="16" s="1"/>
  <c r="LAA43" i="58" l="1"/>
  <c r="LBR43" i="58"/>
  <c r="OBV43" i="16"/>
  <c r="OBS43" i="16"/>
  <c r="OBU43" i="16" s="1"/>
  <c r="LBT43" i="58" l="1"/>
  <c r="LAC43" i="58"/>
  <c r="OBW43" i="16"/>
  <c r="OBX43" i="16"/>
  <c r="LAE43" i="58" l="1"/>
  <c r="LBV43" i="58"/>
  <c r="LBX43" i="58" s="1"/>
  <c r="OBY43" i="16"/>
  <c r="OBZ43" i="16"/>
  <c r="OCB43" i="16" s="1"/>
  <c r="LBZ43" i="58" l="1"/>
  <c r="LAG43" i="58"/>
  <c r="OCD43" i="16"/>
  <c r="OCA43" i="16"/>
  <c r="OCC43" i="16" s="1"/>
  <c r="LAI43" i="58" l="1"/>
  <c r="LCB43" i="58"/>
  <c r="OCE43" i="16"/>
  <c r="OCF43" i="16"/>
  <c r="LCD43" i="58" l="1"/>
  <c r="LAK43" i="58"/>
  <c r="OCG43" i="16"/>
  <c r="OCH43" i="16"/>
  <c r="OCJ43" i="16" s="1"/>
  <c r="LAM43" i="58" l="1"/>
  <c r="LCF43" i="58"/>
  <c r="OCL43" i="16"/>
  <c r="OCI43" i="16"/>
  <c r="OCK43" i="16" s="1"/>
  <c r="LCH43" i="58" l="1"/>
  <c r="LAO43" i="58"/>
  <c r="OCM43" i="16"/>
  <c r="OCN43" i="16"/>
  <c r="LAQ43" i="58" l="1"/>
  <c r="LCJ43" i="58"/>
  <c r="OCO43" i="16"/>
  <c r="OCP43" i="16"/>
  <c r="OCR43" i="16" s="1"/>
  <c r="LCL43" i="58" l="1"/>
  <c r="LAS43" i="58"/>
  <c r="LAU43" i="58" s="1"/>
  <c r="OCT43" i="16"/>
  <c r="OCQ43" i="16"/>
  <c r="OCS43" i="16" s="1"/>
  <c r="LAW43" i="58" l="1"/>
  <c r="LCN43" i="58"/>
  <c r="OCU43" i="16"/>
  <c r="OCV43" i="16"/>
  <c r="LCP43" i="58" l="1"/>
  <c r="LAY43" i="58"/>
  <c r="LBA43" i="58" s="1"/>
  <c r="OCW43" i="16"/>
  <c r="OCX43" i="16"/>
  <c r="OCZ43" i="16" s="1"/>
  <c r="LBC43" i="58" l="1"/>
  <c r="LCR43" i="58"/>
  <c r="LCT43" i="58" s="1"/>
  <c r="ODB43" i="16"/>
  <c r="OCY43" i="16"/>
  <c r="ODA43" i="16" s="1"/>
  <c r="LCV43" i="58" l="1"/>
  <c r="LBE43" i="58"/>
  <c r="ODC43" i="16"/>
  <c r="ODD43" i="16"/>
  <c r="LBG43" i="58" l="1"/>
  <c r="LCX43" i="58"/>
  <c r="ODE43" i="16"/>
  <c r="ODF43" i="16"/>
  <c r="ODH43" i="16" s="1"/>
  <c r="LCZ43" i="58" l="1"/>
  <c r="LBI43" i="58"/>
  <c r="LBK43" i="58" s="1"/>
  <c r="ODJ43" i="16"/>
  <c r="ODG43" i="16"/>
  <c r="ODI43" i="16" s="1"/>
  <c r="LBM43" i="58" l="1"/>
  <c r="LDB43" i="58"/>
  <c r="ODK43" i="16"/>
  <c r="ODL43" i="16"/>
  <c r="LDD43" i="58" l="1"/>
  <c r="LBO43" i="58"/>
  <c r="LBQ43" i="58" s="1"/>
  <c r="ODM43" i="16"/>
  <c r="ODN43" i="16"/>
  <c r="ODP43" i="16" s="1"/>
  <c r="LBS43" i="58" l="1"/>
  <c r="LDF43" i="58"/>
  <c r="ODR43" i="16"/>
  <c r="ODO43" i="16"/>
  <c r="ODQ43" i="16" s="1"/>
  <c r="LDH43" i="58" l="1"/>
  <c r="LBU43" i="58"/>
  <c r="ODS43" i="16"/>
  <c r="ODT43" i="16"/>
  <c r="LBW43" i="58" l="1"/>
  <c r="LDJ43" i="58"/>
  <c r="LDL43" i="58" s="1"/>
  <c r="ODU43" i="16"/>
  <c r="ODV43" i="16"/>
  <c r="ODX43" i="16" s="1"/>
  <c r="LDN43" i="58" l="1"/>
  <c r="LBY43" i="58"/>
  <c r="ODZ43" i="16"/>
  <c r="ODW43" i="16"/>
  <c r="ODY43" i="16" s="1"/>
  <c r="LCA43" i="58" l="1"/>
  <c r="LDP43" i="58"/>
  <c r="LDR43" i="58" s="1"/>
  <c r="OEA43" i="16"/>
  <c r="OEB43" i="16"/>
  <c r="LDT43" i="58" l="1"/>
  <c r="LCC43" i="58"/>
  <c r="LCE43" i="58" s="1"/>
  <c r="OEC43" i="16"/>
  <c r="OED43" i="16"/>
  <c r="OEF43" i="16" s="1"/>
  <c r="LCG43" i="58" l="1"/>
  <c r="LDV43" i="58"/>
  <c r="LDX43" i="58" s="1"/>
  <c r="OEH43" i="16"/>
  <c r="OEE43" i="16"/>
  <c r="OEG43" i="16" s="1"/>
  <c r="LDZ43" i="58" l="1"/>
  <c r="LCI43" i="58"/>
  <c r="OEI43" i="16"/>
  <c r="OEJ43" i="16"/>
  <c r="LCK43" i="58" l="1"/>
  <c r="LEB43" i="58"/>
  <c r="LED43" i="58" s="1"/>
  <c r="OEK43" i="16"/>
  <c r="OEL43" i="16"/>
  <c r="OEN43" i="16" s="1"/>
  <c r="LEF43" i="58" l="1"/>
  <c r="LCM43" i="58"/>
  <c r="OEP43" i="16"/>
  <c r="OEM43" i="16"/>
  <c r="OEO43" i="16" s="1"/>
  <c r="LCO43" i="58" l="1"/>
  <c r="LEH43" i="58"/>
  <c r="OEQ43" i="16"/>
  <c r="OER43" i="16"/>
  <c r="LEJ43" i="58" l="1"/>
  <c r="LCQ43" i="58"/>
  <c r="LCS43" i="58" s="1"/>
  <c r="OES43" i="16"/>
  <c r="OET43" i="16"/>
  <c r="OEV43" i="16" s="1"/>
  <c r="LCU43" i="58" l="1"/>
  <c r="LEL43" i="58"/>
  <c r="LEN43" i="58" s="1"/>
  <c r="OEX43" i="16"/>
  <c r="OEU43" i="16"/>
  <c r="OEW43" i="16" s="1"/>
  <c r="LEP43" i="58" l="1"/>
  <c r="LCW43" i="58"/>
  <c r="LCY43" i="58" s="1"/>
  <c r="OEY43" i="16"/>
  <c r="OEZ43" i="16"/>
  <c r="LDA43" i="58" l="1"/>
  <c r="LER43" i="58"/>
  <c r="LET43" i="58" s="1"/>
  <c r="OFA43" i="16"/>
  <c r="OFB43" i="16"/>
  <c r="OFD43" i="16" s="1"/>
  <c r="LEV43" i="58" l="1"/>
  <c r="LDC43" i="58"/>
  <c r="OFF43" i="16"/>
  <c r="OFC43" i="16"/>
  <c r="OFE43" i="16" s="1"/>
  <c r="LDE43" i="58" l="1"/>
  <c r="LEX43" i="58"/>
  <c r="OFG43" i="16"/>
  <c r="OFH43" i="16"/>
  <c r="LEZ43" i="58" l="1"/>
  <c r="LDG43" i="58"/>
  <c r="LDI43" i="58" s="1"/>
  <c r="OFI43" i="16"/>
  <c r="OFJ43" i="16"/>
  <c r="LDK43" i="58" l="1"/>
  <c r="LFB43" i="58"/>
  <c r="OFL43" i="16"/>
  <c r="OFK43" i="16"/>
  <c r="OFM43" i="16" s="1"/>
  <c r="LFD43" i="58" l="1"/>
  <c r="LDM43" i="58"/>
  <c r="OFO43" i="16"/>
  <c r="OFN43" i="16"/>
  <c r="OFP43" i="16" s="1"/>
  <c r="LDO43" i="58" l="1"/>
  <c r="LFF43" i="58"/>
  <c r="LFH43" i="58" s="1"/>
  <c r="OFR43" i="16"/>
  <c r="OFT43" i="16" s="1"/>
  <c r="OFQ43" i="16"/>
  <c r="OFS43" i="16" s="1"/>
  <c r="LFJ43" i="58" l="1"/>
  <c r="LDQ43" i="58"/>
  <c r="OFU43" i="16"/>
  <c r="OFV43" i="16"/>
  <c r="LDS43" i="58" l="1"/>
  <c r="LFL43" i="58"/>
  <c r="OFX43" i="16"/>
  <c r="OFW43" i="16"/>
  <c r="OFY43" i="16" s="1"/>
  <c r="LFN43" i="58" l="1"/>
  <c r="LDU43" i="58"/>
  <c r="LDW43" i="58" s="1"/>
  <c r="OGA43" i="16"/>
  <c r="OFZ43" i="16"/>
  <c r="LDY43" i="58" l="1"/>
  <c r="LFP43" i="58"/>
  <c r="LFR43" i="58" s="1"/>
  <c r="OGC43" i="16"/>
  <c r="OGB43" i="16"/>
  <c r="OGD43" i="16" s="1"/>
  <c r="LFT43" i="58" l="1"/>
  <c r="LEA43" i="58"/>
  <c r="LEC43" i="58" s="1"/>
  <c r="OGF43" i="16"/>
  <c r="OGE43" i="16"/>
  <c r="OGG43" i="16" s="1"/>
  <c r="LEE43" i="58" l="1"/>
  <c r="LFV43" i="58"/>
  <c r="OGI43" i="16"/>
  <c r="OGH43" i="16"/>
  <c r="LFX43" i="58" l="1"/>
  <c r="LEG43" i="58"/>
  <c r="OGK43" i="16"/>
  <c r="OGJ43" i="16"/>
  <c r="OGL43" i="16" s="1"/>
  <c r="LEI43" i="58" l="1"/>
  <c r="LFZ43" i="58"/>
  <c r="LGB43" i="58" s="1"/>
  <c r="OGN43" i="16"/>
  <c r="OGM43" i="16"/>
  <c r="OGO43" i="16" s="1"/>
  <c r="LGD43" i="58" l="1"/>
  <c r="LEK43" i="58"/>
  <c r="OGQ43" i="16"/>
  <c r="OGP43" i="16"/>
  <c r="LEM43" i="58" l="1"/>
  <c r="LGF43" i="58"/>
  <c r="OGS43" i="16"/>
  <c r="OGR43" i="16"/>
  <c r="OGT43" i="16" s="1"/>
  <c r="LGH43" i="58" l="1"/>
  <c r="LEO43" i="58"/>
  <c r="LEQ43" i="58" s="1"/>
  <c r="OGV43" i="16"/>
  <c r="OGU43" i="16"/>
  <c r="OGW43" i="16" s="1"/>
  <c r="LES43" i="58" l="1"/>
  <c r="LGJ43" i="58"/>
  <c r="OGY43" i="16"/>
  <c r="OGX43" i="16"/>
  <c r="LGL43" i="58" l="1"/>
  <c r="LEU43" i="58"/>
  <c r="LEW43" i="58" s="1"/>
  <c r="OHA43" i="16"/>
  <c r="OGZ43" i="16"/>
  <c r="OHB43" i="16" s="1"/>
  <c r="LEY43" i="58" l="1"/>
  <c r="LGN43" i="58"/>
  <c r="OHD43" i="16"/>
  <c r="OHC43" i="16"/>
  <c r="OHE43" i="16" s="1"/>
  <c r="LGP43" i="58" l="1"/>
  <c r="LFA43" i="58"/>
  <c r="OHG43" i="16"/>
  <c r="OHF43" i="16"/>
  <c r="OHH43" i="16" s="1"/>
  <c r="LFC43" i="58" l="1"/>
  <c r="LGR43" i="58"/>
  <c r="LGT43" i="58" s="1"/>
  <c r="OHJ43" i="16"/>
  <c r="OHI43" i="16"/>
  <c r="LGV43" i="58" l="1"/>
  <c r="LFE43" i="58"/>
  <c r="OHL43" i="16"/>
  <c r="OHK43" i="16"/>
  <c r="OHM43" i="16" s="1"/>
  <c r="LFG43" i="58" l="1"/>
  <c r="LGX43" i="58"/>
  <c r="LGZ43" i="58" s="1"/>
  <c r="OHO43" i="16"/>
  <c r="OHN43" i="16"/>
  <c r="OHP43" i="16" s="1"/>
  <c r="LHB43" i="58" l="1"/>
  <c r="LFI43" i="58"/>
  <c r="OHR43" i="16"/>
  <c r="OHQ43" i="16"/>
  <c r="LFK43" i="58" l="1"/>
  <c r="LHD43" i="58"/>
  <c r="OHT43" i="16"/>
  <c r="OHS43" i="16"/>
  <c r="OHU43" i="16" s="1"/>
  <c r="LHF43" i="58" l="1"/>
  <c r="LFM43" i="58"/>
  <c r="OHW43" i="16"/>
  <c r="OHV43" i="16"/>
  <c r="OHX43" i="16" s="1"/>
  <c r="LFO43" i="58" l="1"/>
  <c r="LHH43" i="58"/>
  <c r="OHZ43" i="16"/>
  <c r="OHY43" i="16"/>
  <c r="LHJ43" i="58" l="1"/>
  <c r="LFQ43" i="58"/>
  <c r="OIB43" i="16"/>
  <c r="OIA43" i="16"/>
  <c r="OIC43" i="16" s="1"/>
  <c r="LFS43" i="58" l="1"/>
  <c r="LHL43" i="58"/>
  <c r="OIE43" i="16"/>
  <c r="OID43" i="16"/>
  <c r="OIF43" i="16" s="1"/>
  <c r="LHN43" i="58" l="1"/>
  <c r="LFU43" i="58"/>
  <c r="OIH43" i="16"/>
  <c r="OIG43" i="16"/>
  <c r="LFW43" i="58" l="1"/>
  <c r="LHP43" i="58"/>
  <c r="OIJ43" i="16"/>
  <c r="OII43" i="16"/>
  <c r="OIK43" i="16" s="1"/>
  <c r="LHR43" i="58" l="1"/>
  <c r="LFY43" i="58"/>
  <c r="LGA43" i="58" s="1"/>
  <c r="OIM43" i="16"/>
  <c r="OIL43" i="16"/>
  <c r="OIN43" i="16" s="1"/>
  <c r="LGC43" i="58" l="1"/>
  <c r="LHT43" i="58"/>
  <c r="LHV43" i="58" s="1"/>
  <c r="OIP43" i="16"/>
  <c r="OIO43" i="16"/>
  <c r="LHX43" i="58" l="1"/>
  <c r="LGE43" i="58"/>
  <c r="OIR43" i="16"/>
  <c r="OIQ43" i="16"/>
  <c r="OIS43" i="16" s="1"/>
  <c r="LGG43" i="58" l="1"/>
  <c r="LHZ43" i="58"/>
  <c r="OIU43" i="16"/>
  <c r="OIT43" i="16"/>
  <c r="OIV43" i="16" s="1"/>
  <c r="LIB43" i="58" l="1"/>
  <c r="LGI43" i="58"/>
  <c r="OIX43" i="16"/>
  <c r="OIW43" i="16"/>
  <c r="LGK43" i="58" l="1"/>
  <c r="LID43" i="58"/>
  <c r="OIZ43" i="16"/>
  <c r="OIY43" i="16"/>
  <c r="OJA43" i="16" s="1"/>
  <c r="LIF43" i="58" l="1"/>
  <c r="LGM43" i="58"/>
  <c r="OJC43" i="16"/>
  <c r="OJB43" i="16"/>
  <c r="OJD43" i="16" s="1"/>
  <c r="LGO43" i="58" l="1"/>
  <c r="LIH43" i="58"/>
  <c r="OJF43" i="16"/>
  <c r="OJE43" i="16"/>
  <c r="LIJ43" i="58" l="1"/>
  <c r="LGQ43" i="58"/>
  <c r="LGS43" i="58" s="1"/>
  <c r="OJH43" i="16"/>
  <c r="OJG43" i="16"/>
  <c r="OJI43" i="16" s="1"/>
  <c r="LGU43" i="58" l="1"/>
  <c r="LIL43" i="58"/>
  <c r="OJK43" i="16"/>
  <c r="OJJ43" i="16"/>
  <c r="OJL43" i="16" s="1"/>
  <c r="LIN43" i="58" l="1"/>
  <c r="LGW43" i="58"/>
  <c r="OJN43" i="16"/>
  <c r="OJM43" i="16"/>
  <c r="LGY43" i="58" l="1"/>
  <c r="LIP43" i="58"/>
  <c r="OJP43" i="16"/>
  <c r="OJO43" i="16"/>
  <c r="OJQ43" i="16" s="1"/>
  <c r="LIR43" i="58" l="1"/>
  <c r="LHA43" i="58"/>
  <c r="OJS43" i="16"/>
  <c r="OJR43" i="16"/>
  <c r="OJT43" i="16" s="1"/>
  <c r="LHC43" i="58" l="1"/>
  <c r="LIT43" i="58"/>
  <c r="OJV43" i="16"/>
  <c r="OJU43" i="16"/>
  <c r="LIV43" i="58" l="1"/>
  <c r="LHE43" i="58"/>
  <c r="LHG43" i="58" s="1"/>
  <c r="OJX43" i="16"/>
  <c r="OJW43" i="16"/>
  <c r="OJY43" i="16" s="1"/>
  <c r="LHI43" i="58" l="1"/>
  <c r="LIX43" i="58"/>
  <c r="OKA43" i="16"/>
  <c r="OJZ43" i="16"/>
  <c r="OKB43" i="16" s="1"/>
  <c r="LIZ43" i="58" l="1"/>
  <c r="LHK43" i="58"/>
  <c r="OKD43" i="16"/>
  <c r="OKC43" i="16"/>
  <c r="LHM43" i="58" l="1"/>
  <c r="LJB43" i="58"/>
  <c r="OKF43" i="16"/>
  <c r="OKE43" i="16"/>
  <c r="OKG43" i="16" s="1"/>
  <c r="LJD43" i="58" l="1"/>
  <c r="LHO43" i="58"/>
  <c r="OKI43" i="16"/>
  <c r="OKH43" i="16"/>
  <c r="OKJ43" i="16" s="1"/>
  <c r="LJF43" i="58" l="1"/>
  <c r="LHQ43" i="58"/>
  <c r="OKL43" i="16"/>
  <c r="OKK43" i="16"/>
  <c r="LJH43" i="58" l="1"/>
  <c r="LHS43" i="58"/>
  <c r="LHU43" i="58" s="1"/>
  <c r="OKN43" i="16"/>
  <c r="OKM43" i="16"/>
  <c r="OKO43" i="16" s="1"/>
  <c r="LJJ43" i="58" l="1"/>
  <c r="LHW43" i="58"/>
  <c r="OKQ43" i="16"/>
  <c r="OKP43" i="16"/>
  <c r="OKR43" i="16" s="1"/>
  <c r="LJL43" i="58" l="1"/>
  <c r="LJN43" i="58" s="1"/>
  <c r="LHY43" i="58"/>
  <c r="OKT43" i="16"/>
  <c r="OKS43" i="16"/>
  <c r="LJP43" i="58" l="1"/>
  <c r="LJR43" i="58" s="1"/>
  <c r="LIA43" i="58"/>
  <c r="OKV43" i="16"/>
  <c r="OKU43" i="16"/>
  <c r="OKW43" i="16" s="1"/>
  <c r="LJT43" i="58" l="1"/>
  <c r="LIC43" i="58"/>
  <c r="OKY43" i="16"/>
  <c r="OKX43" i="16"/>
  <c r="OKZ43" i="16" s="1"/>
  <c r="LIE43" i="58" l="1"/>
  <c r="LIG43" i="58" s="1"/>
  <c r="LJV43" i="58"/>
  <c r="OLB43" i="16"/>
  <c r="OLA43" i="16"/>
  <c r="LII43" i="58" l="1"/>
  <c r="LJX43" i="58"/>
  <c r="OLD43" i="16"/>
  <c r="OLC43" i="16"/>
  <c r="OLE43" i="16" s="1"/>
  <c r="LJZ43" i="58" l="1"/>
  <c r="LIK43" i="58"/>
  <c r="OLG43" i="16"/>
  <c r="OLF43" i="16"/>
  <c r="OLH43" i="16" s="1"/>
  <c r="LKB43" i="58" l="1"/>
  <c r="LIM43" i="58"/>
  <c r="OLJ43" i="16"/>
  <c r="OLL43" i="16" s="1"/>
  <c r="OLI43" i="16"/>
  <c r="OLK43" i="16" s="1"/>
  <c r="LKD43" i="58" l="1"/>
  <c r="LIO43" i="58"/>
  <c r="OLM43" i="16"/>
  <c r="OLN43" i="16"/>
  <c r="LKF43" i="58" l="1"/>
  <c r="LIQ43" i="58"/>
  <c r="OLP43" i="16"/>
  <c r="OLO43" i="16"/>
  <c r="OLQ43" i="16" s="1"/>
  <c r="LKH43" i="58" l="1"/>
  <c r="LIS43" i="58"/>
  <c r="OLS43" i="16"/>
  <c r="OLR43" i="16"/>
  <c r="LKJ43" i="58" l="1"/>
  <c r="LIU43" i="58"/>
  <c r="OLU43" i="16"/>
  <c r="OLT43" i="16"/>
  <c r="OLV43" i="16" s="1"/>
  <c r="LKL43" i="58" l="1"/>
  <c r="LIW43" i="58"/>
  <c r="OLX43" i="16"/>
  <c r="OLW43" i="16"/>
  <c r="OLY43" i="16" s="1"/>
  <c r="LKN43" i="58" l="1"/>
  <c r="LIY43" i="58"/>
  <c r="OMA43" i="16"/>
  <c r="OLZ43" i="16"/>
  <c r="LJA43" i="58" l="1"/>
  <c r="LKP43" i="58"/>
  <c r="OMC43" i="16"/>
  <c r="OMB43" i="16"/>
  <c r="OMD43" i="16" s="1"/>
  <c r="LKR43" i="58" l="1"/>
  <c r="LJC43" i="58"/>
  <c r="OMF43" i="16"/>
  <c r="OME43" i="16"/>
  <c r="OMG43" i="16" s="1"/>
  <c r="LJE43" i="58" l="1"/>
  <c r="LKT43" i="58"/>
  <c r="OMI43" i="16"/>
  <c r="OMH43" i="16"/>
  <c r="LKV43" i="58" l="1"/>
  <c r="LJG43" i="58"/>
  <c r="OMK43" i="16"/>
  <c r="OMJ43" i="16"/>
  <c r="OML43" i="16" s="1"/>
  <c r="LJI43" i="58" l="1"/>
  <c r="LKX43" i="58"/>
  <c r="LKZ43" i="58" s="1"/>
  <c r="OMN43" i="16"/>
  <c r="OMM43" i="16"/>
  <c r="LJK43" i="58" l="1"/>
  <c r="LLB43" i="58"/>
  <c r="OMO43" i="16"/>
  <c r="OMP43" i="16"/>
  <c r="OMR43" i="16" s="1"/>
  <c r="LJM43" i="58" l="1"/>
  <c r="LLD43" i="58"/>
  <c r="OMT43" i="16"/>
  <c r="OMQ43" i="16"/>
  <c r="OMS43" i="16" s="1"/>
  <c r="LJO43" i="58" l="1"/>
  <c r="LLF43" i="58"/>
  <c r="OMU43" i="16"/>
  <c r="OMW43" i="16" s="1"/>
  <c r="OMV43" i="16"/>
  <c r="LJQ43" i="58" l="1"/>
  <c r="LLH43" i="58"/>
  <c r="OMY43" i="16"/>
  <c r="OMX43" i="16"/>
  <c r="LJS43" i="58" l="1"/>
  <c r="LJU43" i="58" s="1"/>
  <c r="LLJ43" i="58"/>
  <c r="OMZ43" i="16"/>
  <c r="ONA43" i="16"/>
  <c r="LJW43" i="58" l="1"/>
  <c r="LLL43" i="58"/>
  <c r="ONC43" i="16"/>
  <c r="ONB43" i="16"/>
  <c r="LLN43" i="58" l="1"/>
  <c r="LJY43" i="58"/>
  <c r="OND43" i="16"/>
  <c r="ONE43" i="16"/>
  <c r="LKA43" i="58" l="1"/>
  <c r="LLP43" i="58"/>
  <c r="ONF43" i="16"/>
  <c r="ONG43" i="16"/>
  <c r="ONI43" i="16" s="1"/>
  <c r="LLR43" i="58" l="1"/>
  <c r="LKC43" i="58"/>
  <c r="ONK43" i="16"/>
  <c r="ONH43" i="16"/>
  <c r="LKE43" i="58" l="1"/>
  <c r="LLT43" i="58"/>
  <c r="ONJ43" i="16"/>
  <c r="ONM43" i="16"/>
  <c r="LLV43" i="58" l="1"/>
  <c r="LKG43" i="58"/>
  <c r="ONO43" i="16"/>
  <c r="ONL43" i="16"/>
  <c r="LKI43" i="58" l="1"/>
  <c r="LLX43" i="58"/>
  <c r="ONN43" i="16"/>
  <c r="ONQ43" i="16"/>
  <c r="LLZ43" i="58" l="1"/>
  <c r="LKK43" i="58"/>
  <c r="ONS43" i="16"/>
  <c r="ONP43" i="16"/>
  <c r="LKM43" i="58" l="1"/>
  <c r="LMB43" i="58"/>
  <c r="ONR43" i="16"/>
  <c r="ONU43" i="16"/>
  <c r="LMD43" i="58" l="1"/>
  <c r="LKO43" i="58"/>
  <c r="ONW43" i="16"/>
  <c r="ONT43" i="16"/>
  <c r="LKQ43" i="58" l="1"/>
  <c r="LMF43" i="58"/>
  <c r="ONV43" i="16"/>
  <c r="ONY43" i="16"/>
  <c r="LMH43" i="58" l="1"/>
  <c r="LKS43" i="58"/>
  <c r="OOA43" i="16"/>
  <c r="ONX43" i="16"/>
  <c r="LKU43" i="58" l="1"/>
  <c r="LMJ43" i="58"/>
  <c r="ONZ43" i="16"/>
  <c r="OOC43" i="16"/>
  <c r="LML43" i="58" l="1"/>
  <c r="LKW43" i="58"/>
  <c r="OOE43" i="16"/>
  <c r="OOB43" i="16"/>
  <c r="LKY43" i="58" l="1"/>
  <c r="LMN43" i="58"/>
  <c r="OOD43" i="16"/>
  <c r="OOG43" i="16"/>
  <c r="LMP43" i="58" l="1"/>
  <c r="LLA43" i="58"/>
  <c r="OOI43" i="16"/>
  <c r="OOF43" i="16"/>
  <c r="LLC43" i="58" l="1"/>
  <c r="LMR43" i="58"/>
  <c r="OOH43" i="16"/>
  <c r="OOK43" i="16"/>
  <c r="LMT43" i="58" l="1"/>
  <c r="LLE43" i="58"/>
  <c r="OOM43" i="16"/>
  <c r="OOJ43" i="16"/>
  <c r="LLG43" i="58" l="1"/>
  <c r="LMV43" i="58"/>
  <c r="OOL43" i="16"/>
  <c r="OOO43" i="16"/>
  <c r="LMX43" i="58" l="1"/>
  <c r="LLI43" i="58"/>
  <c r="OOQ43" i="16"/>
  <c r="OON43" i="16"/>
  <c r="LLK43" i="58" l="1"/>
  <c r="LMZ43" i="58"/>
  <c r="OOP43" i="16"/>
  <c r="OOS43" i="16"/>
  <c r="LNB43" i="58" l="1"/>
  <c r="LLM43" i="58"/>
  <c r="OOU43" i="16"/>
  <c r="OOR43" i="16"/>
  <c r="LLO43" i="58" l="1"/>
  <c r="LND43" i="58"/>
  <c r="OOT43" i="16"/>
  <c r="OOW43" i="16"/>
  <c r="OOY43" i="16" s="1"/>
  <c r="LNF43" i="58" l="1"/>
  <c r="LLQ43" i="58"/>
  <c r="OPA43" i="16"/>
  <c r="OPC43" i="16" s="1"/>
  <c r="OOV43" i="16"/>
  <c r="LLS43" i="58" l="1"/>
  <c r="LNH43" i="58"/>
  <c r="OPE43" i="16"/>
  <c r="OPG43" i="16" s="1"/>
  <c r="OOX43" i="16"/>
  <c r="LNJ43" i="58" l="1"/>
  <c r="LLU43" i="58"/>
  <c r="OOZ43" i="16"/>
  <c r="OPB43" i="16" s="1"/>
  <c r="OPI43" i="16"/>
  <c r="LLW43" i="58" l="1"/>
  <c r="LNL43" i="58"/>
  <c r="OPD43" i="16"/>
  <c r="OPK43" i="16"/>
  <c r="LNN43" i="58" l="1"/>
  <c r="LLY43" i="58"/>
  <c r="OPM43" i="16"/>
  <c r="OPF43" i="16"/>
  <c r="LMA43" i="58" l="1"/>
  <c r="LNP43" i="58"/>
  <c r="OPO43" i="16"/>
  <c r="OPH43" i="16"/>
  <c r="LNR43" i="58" l="1"/>
  <c r="LMC43" i="58"/>
  <c r="OPQ43" i="16"/>
  <c r="OPJ43" i="16"/>
  <c r="LME43" i="58" l="1"/>
  <c r="LNT43" i="58"/>
  <c r="OPS43" i="16"/>
  <c r="OPL43" i="16"/>
  <c r="LNV43" i="58" l="1"/>
  <c r="LMG43" i="58"/>
  <c r="OPN43" i="16"/>
  <c r="OPU43" i="16"/>
  <c r="LNX43" i="58" l="1"/>
  <c r="LMI43" i="58"/>
  <c r="OPW43" i="16"/>
  <c r="OPP43" i="16"/>
  <c r="LNZ43" i="58" l="1"/>
  <c r="LMK43" i="58"/>
  <c r="OPR43" i="16"/>
  <c r="OPT43" i="16" s="1"/>
  <c r="OPY43" i="16"/>
  <c r="LOB43" i="58" l="1"/>
  <c r="LMM43" i="58"/>
  <c r="OPV43" i="16"/>
  <c r="OQA43" i="16"/>
  <c r="LOD43" i="58" l="1"/>
  <c r="LMO43" i="58"/>
  <c r="OQC43" i="16"/>
  <c r="OPX43" i="16"/>
  <c r="LOF43" i="58" l="1"/>
  <c r="LMQ43" i="58"/>
  <c r="OPZ43" i="16"/>
  <c r="OQE43" i="16"/>
  <c r="LOH43" i="58" l="1"/>
  <c r="LMS43" i="58"/>
  <c r="OQB43" i="16"/>
  <c r="OQG43" i="16"/>
  <c r="LOJ43" i="58" l="1"/>
  <c r="LMU43" i="58"/>
  <c r="OQD43" i="16"/>
  <c r="OQI43" i="16"/>
  <c r="OQK43" i="16" s="1"/>
  <c r="LOL43" i="58" l="1"/>
  <c r="LMW43" i="58"/>
  <c r="OQM43" i="16"/>
  <c r="OQO43" i="16" s="1"/>
  <c r="OQF43" i="16"/>
  <c r="OQH43" i="16" s="1"/>
  <c r="LON43" i="58" l="1"/>
  <c r="LMY43" i="58"/>
  <c r="OQJ43" i="16"/>
  <c r="OQQ43" i="16"/>
  <c r="OQS43" i="16" s="1"/>
  <c r="LOP43" i="58" l="1"/>
  <c r="LNA43" i="58"/>
  <c r="OQL43" i="16"/>
  <c r="OQU43" i="16"/>
  <c r="LOR43" i="58" l="1"/>
  <c r="LNC43" i="58"/>
  <c r="OQN43" i="16"/>
  <c r="OQP43" i="16" s="1"/>
  <c r="OQW43" i="16"/>
  <c r="OQY43" i="16" s="1"/>
  <c r="LOT43" i="58" l="1"/>
  <c r="LNE43" i="58"/>
  <c r="ORA43" i="16"/>
  <c r="ORC43" i="16" s="1"/>
  <c r="OQR43" i="16"/>
  <c r="OQT43" i="16" s="1"/>
  <c r="LOV43" i="58" l="1"/>
  <c r="LNG43" i="58"/>
  <c r="OQV43" i="16"/>
  <c r="OQX43" i="16" s="1"/>
  <c r="ORE43" i="16"/>
  <c r="ORG43" i="16" s="1"/>
  <c r="LOX43" i="58" l="1"/>
  <c r="LNI43" i="58"/>
  <c r="ORI43" i="16"/>
  <c r="ORK43" i="16" s="1"/>
  <c r="OQZ43" i="16"/>
  <c r="LOZ43" i="58" l="1"/>
  <c r="LNK43" i="58"/>
  <c r="ORB43" i="16"/>
  <c r="ORM43" i="16"/>
  <c r="LPB43" i="58" l="1"/>
  <c r="LNM43" i="58"/>
  <c r="ORD43" i="16"/>
  <c r="ORF43" i="16" s="1"/>
  <c r="ORO43" i="16"/>
  <c r="LPD43" i="58" l="1"/>
  <c r="LNO43" i="58"/>
  <c r="ORH43" i="16"/>
  <c r="ORQ43" i="16"/>
  <c r="LPF43" i="58" l="1"/>
  <c r="LNQ43" i="58"/>
  <c r="ORS43" i="16"/>
  <c r="ORJ43" i="16"/>
  <c r="LPH43" i="58" l="1"/>
  <c r="LNS43" i="58"/>
  <c r="ORL43" i="16"/>
  <c r="ORU43" i="16"/>
  <c r="LPJ43" i="58" l="1"/>
  <c r="LNU43" i="58"/>
  <c r="ORN43" i="16"/>
  <c r="ORP43" i="16" s="1"/>
  <c r="ORW43" i="16"/>
  <c r="ORY43" i="16" s="1"/>
  <c r="LPL43" i="58" l="1"/>
  <c r="LNW43" i="58"/>
  <c r="OSA43" i="16"/>
  <c r="OSC43" i="16" s="1"/>
  <c r="ORR43" i="16"/>
  <c r="ORT43" i="16" s="1"/>
  <c r="LPN43" i="58" l="1"/>
  <c r="LNY43" i="58"/>
  <c r="ORV43" i="16"/>
  <c r="OSE43" i="16"/>
  <c r="OSG43" i="16" s="1"/>
  <c r="LPP43" i="58" l="1"/>
  <c r="LOA43" i="58"/>
  <c r="OSI43" i="16"/>
  <c r="ORX43" i="16"/>
  <c r="LPR43" i="58" l="1"/>
  <c r="LOC43" i="58"/>
  <c r="ORZ43" i="16"/>
  <c r="OSK43" i="16"/>
  <c r="LPT43" i="58" l="1"/>
  <c r="LOE43" i="58"/>
  <c r="OSM43" i="16"/>
  <c r="OSB43" i="16"/>
  <c r="OSD43" i="16" s="1"/>
  <c r="LOG43" i="58" l="1"/>
  <c r="LPV43" i="58"/>
  <c r="OSF43" i="16"/>
  <c r="OSO43" i="16"/>
  <c r="OSQ43" i="16" s="1"/>
  <c r="LPX43" i="58" l="1"/>
  <c r="LOI43" i="58"/>
  <c r="OSS43" i="16"/>
  <c r="OSU43" i="16" s="1"/>
  <c r="OSH43" i="16"/>
  <c r="LOK43" i="58" l="1"/>
  <c r="LPZ43" i="58"/>
  <c r="OSJ43" i="16"/>
  <c r="OSW43" i="16"/>
  <c r="LQB43" i="58" l="1"/>
  <c r="LOM43" i="58"/>
  <c r="OSY43" i="16"/>
  <c r="OSL43" i="16"/>
  <c r="LOO43" i="58" l="1"/>
  <c r="LQD43" i="58"/>
  <c r="OSN43" i="16"/>
  <c r="OTA43" i="16"/>
  <c r="OTC43" i="16" s="1"/>
  <c r="LQF43" i="58" l="1"/>
  <c r="LOQ43" i="58"/>
  <c r="OTE43" i="16"/>
  <c r="OSP43" i="16"/>
  <c r="LOS43" i="58" l="1"/>
  <c r="LQH43" i="58"/>
  <c r="OSR43" i="16"/>
  <c r="OTG43" i="16"/>
  <c r="OTI43" i="16" s="1"/>
  <c r="LQJ43" i="58" l="1"/>
  <c r="LOU43" i="58"/>
  <c r="OTK43" i="16"/>
  <c r="OST43" i="16"/>
  <c r="OSV43" i="16" s="1"/>
  <c r="LOW43" i="58" l="1"/>
  <c r="LQL43" i="58"/>
  <c r="OSX43" i="16"/>
  <c r="OTM43" i="16"/>
  <c r="LQN43" i="58" l="1"/>
  <c r="LOY43" i="58"/>
  <c r="OTO43" i="16"/>
  <c r="OSZ43" i="16"/>
  <c r="LPA43" i="58" l="1"/>
  <c r="LQP43" i="58"/>
  <c r="OTB43" i="16"/>
  <c r="OTQ43" i="16"/>
  <c r="LQR43" i="58" l="1"/>
  <c r="LPC43" i="58"/>
  <c r="OTS43" i="16"/>
  <c r="OTD43" i="16"/>
  <c r="LPE43" i="58" l="1"/>
  <c r="LQT43" i="58"/>
  <c r="OTF43" i="16"/>
  <c r="OTU43" i="16"/>
  <c r="LQV43" i="58" l="1"/>
  <c r="LPG43" i="58"/>
  <c r="OTW43" i="16"/>
  <c r="OTH43" i="16"/>
  <c r="LPI43" i="58" l="1"/>
  <c r="LQX43" i="58"/>
  <c r="OTJ43" i="16"/>
  <c r="OTY43" i="16"/>
  <c r="LQZ43" i="58" l="1"/>
  <c r="LPK43" i="58"/>
  <c r="OUA43" i="16"/>
  <c r="OTL43" i="16"/>
  <c r="LPM43" i="58" l="1"/>
  <c r="LRB43" i="58"/>
  <c r="OTN43" i="16"/>
  <c r="OUC43" i="16"/>
  <c r="LRD43" i="58" l="1"/>
  <c r="LPO43" i="58"/>
  <c r="OUE43" i="16"/>
  <c r="OTP43" i="16"/>
  <c r="LPQ43" i="58" l="1"/>
  <c r="LRF43" i="58"/>
  <c r="OTR43" i="16"/>
  <c r="OUG43" i="16"/>
  <c r="LRH43" i="58" l="1"/>
  <c r="LPS43" i="58"/>
  <c r="OUI43" i="16"/>
  <c r="OTT43" i="16"/>
  <c r="LPU43" i="58" l="1"/>
  <c r="LRJ43" i="58"/>
  <c r="OTV43" i="16"/>
  <c r="OUK43" i="16"/>
  <c r="LRL43" i="58" l="1"/>
  <c r="LPW43" i="58"/>
  <c r="OUM43" i="16"/>
  <c r="OTX43" i="16"/>
  <c r="LPY43" i="58" l="1"/>
  <c r="LRN43" i="58"/>
  <c r="OTZ43" i="16"/>
  <c r="OUO43" i="16"/>
  <c r="LRP43" i="58" l="1"/>
  <c r="LQA43" i="58"/>
  <c r="OUQ43" i="16"/>
  <c r="OUB43" i="16"/>
  <c r="LQC43" i="58" l="1"/>
  <c r="LRR43" i="58"/>
  <c r="OUD43" i="16"/>
  <c r="OUS43" i="16"/>
  <c r="LRT43" i="58" l="1"/>
  <c r="LQE43" i="58"/>
  <c r="OUU43" i="16"/>
  <c r="OUF43" i="16"/>
  <c r="LQG43" i="58" l="1"/>
  <c r="LRV43" i="58"/>
  <c r="OUH43" i="16"/>
  <c r="OUW43" i="16"/>
  <c r="LRX43" i="58" l="1"/>
  <c r="LQI43" i="58"/>
  <c r="OUY43" i="16"/>
  <c r="OUJ43" i="16"/>
  <c r="LQK43" i="58" l="1"/>
  <c r="LRZ43" i="58"/>
  <c r="OUL43" i="16"/>
  <c r="OVA43" i="16"/>
  <c r="LSB43" i="58" l="1"/>
  <c r="LQM43" i="58"/>
  <c r="LQO43" i="58" s="1"/>
  <c r="OVC43" i="16"/>
  <c r="OUN43" i="16"/>
  <c r="LQQ43" i="58" l="1"/>
  <c r="LSD43" i="58"/>
  <c r="OUP43" i="16"/>
  <c r="OVE43" i="16"/>
  <c r="LSF43" i="58" l="1"/>
  <c r="LQS43" i="58"/>
  <c r="OVG43" i="16"/>
  <c r="OUR43" i="16"/>
  <c r="LQU43" i="58" l="1"/>
  <c r="LSH43" i="58"/>
  <c r="OUT43" i="16"/>
  <c r="OVI43" i="16"/>
  <c r="LSJ43" i="58" l="1"/>
  <c r="LQW43" i="58"/>
  <c r="OVK43" i="16"/>
  <c r="OUV43" i="16"/>
  <c r="LQY43" i="58" l="1"/>
  <c r="LSL43" i="58"/>
  <c r="OUX43" i="16"/>
  <c r="OVM43" i="16"/>
  <c r="LSN43" i="58" l="1"/>
  <c r="LSP43" i="58" s="1"/>
  <c r="LRA43" i="58"/>
  <c r="OVO43" i="16"/>
  <c r="OUZ43" i="16"/>
  <c r="LRC43" i="58" l="1"/>
  <c r="LSR43" i="58"/>
  <c r="LST43" i="58" s="1"/>
  <c r="OVB43" i="16"/>
  <c r="OVQ43" i="16"/>
  <c r="LSV43" i="58" l="1"/>
  <c r="LRE43" i="58"/>
  <c r="OVS43" i="16"/>
  <c r="OVD43" i="16"/>
  <c r="LRG43" i="58" l="1"/>
  <c r="LSX43" i="58"/>
  <c r="LSZ43" i="58" s="1"/>
  <c r="OVF43" i="16"/>
  <c r="OVU43" i="16"/>
  <c r="LTB43" i="58" l="1"/>
  <c r="LRI43" i="58"/>
  <c r="OVW43" i="16"/>
  <c r="OVH43" i="16"/>
  <c r="LRK43" i="58" l="1"/>
  <c r="LTD43" i="58"/>
  <c r="OVJ43" i="16"/>
  <c r="OVY43" i="16"/>
  <c r="LTF43" i="58" l="1"/>
  <c r="LRM43" i="58"/>
  <c r="OWA43" i="16"/>
  <c r="OVL43" i="16"/>
  <c r="LRO43" i="58" l="1"/>
  <c r="LTH43" i="58"/>
  <c r="OWC43" i="16"/>
  <c r="OVN43" i="16"/>
  <c r="OVP43" i="16" s="1"/>
  <c r="LTJ43" i="58" l="1"/>
  <c r="LRQ43" i="58"/>
  <c r="OVR43" i="16"/>
  <c r="OWE43" i="16"/>
  <c r="LRS43" i="58" l="1"/>
  <c r="LTL43" i="58"/>
  <c r="OWG43" i="16"/>
  <c r="OVT43" i="16"/>
  <c r="LTN43" i="58" l="1"/>
  <c r="LRU43" i="58"/>
  <c r="OVV43" i="16"/>
  <c r="OWI43" i="16"/>
  <c r="OWK43" i="16" s="1"/>
  <c r="LRW43" i="58" l="1"/>
  <c r="LTP43" i="58"/>
  <c r="OWM43" i="16"/>
  <c r="OVX43" i="16"/>
  <c r="LTR43" i="58" l="1"/>
  <c r="LRY43" i="58"/>
  <c r="OVZ43" i="16"/>
  <c r="OWO43" i="16"/>
  <c r="OWQ43" i="16" s="1"/>
  <c r="LSA43" i="58" l="1"/>
  <c r="LTT43" i="58"/>
  <c r="OWS43" i="16"/>
  <c r="OWB43" i="16"/>
  <c r="LTV43" i="58" l="1"/>
  <c r="LSC43" i="58"/>
  <c r="OWD43" i="16"/>
  <c r="OWU43" i="16"/>
  <c r="LSE43" i="58" l="1"/>
  <c r="LTX43" i="58"/>
  <c r="OWW43" i="16"/>
  <c r="OWF43" i="16"/>
  <c r="LTZ43" i="58" l="1"/>
  <c r="LSG43" i="58"/>
  <c r="OWH43" i="16"/>
  <c r="OWY43" i="16"/>
  <c r="LSI43" i="58" l="1"/>
  <c r="LUB43" i="58"/>
  <c r="LUD43" i="58" s="1"/>
  <c r="OXA43" i="16"/>
  <c r="OWJ43" i="16"/>
  <c r="LUF43" i="58" l="1"/>
  <c r="LSK43" i="58"/>
  <c r="LSM43" i="58" s="1"/>
  <c r="OWL43" i="16"/>
  <c r="OXC43" i="16"/>
  <c r="OXE43" i="16" s="1"/>
  <c r="LSO43" i="58" l="1"/>
  <c r="LUH43" i="58"/>
  <c r="LUJ43" i="58" s="1"/>
  <c r="OXG43" i="16"/>
  <c r="OWN43" i="16"/>
  <c r="LUL43" i="58" l="1"/>
  <c r="LSQ43" i="58"/>
  <c r="OWP43" i="16"/>
  <c r="OXI43" i="16"/>
  <c r="LSS43" i="58" l="1"/>
  <c r="LUN43" i="58"/>
  <c r="OWR43" i="16"/>
  <c r="OXK43" i="16"/>
  <c r="LUP43" i="58" l="1"/>
  <c r="LSU43" i="58"/>
  <c r="OWT43" i="16"/>
  <c r="OXM43" i="16"/>
  <c r="LSW43" i="58" l="1"/>
  <c r="LUR43" i="58"/>
  <c r="OWV43" i="16"/>
  <c r="OWX43" i="16" s="1"/>
  <c r="OXO43" i="16"/>
  <c r="LUT43" i="58" l="1"/>
  <c r="LSY43" i="58"/>
  <c r="LTA43" i="58" s="1"/>
  <c r="OWZ43" i="16"/>
  <c r="OXQ43" i="16"/>
  <c r="LTC43" i="58" l="1"/>
  <c r="LUV43" i="58"/>
  <c r="LUX43" i="58" s="1"/>
  <c r="OXS43" i="16"/>
  <c r="OXB43" i="16"/>
  <c r="LUZ43" i="58" l="1"/>
  <c r="LTE43" i="58"/>
  <c r="OXD43" i="16"/>
  <c r="OXU43" i="16"/>
  <c r="LTG43" i="58" l="1"/>
  <c r="LVB43" i="58"/>
  <c r="OXW43" i="16"/>
  <c r="OXF43" i="16"/>
  <c r="LVD43" i="58" l="1"/>
  <c r="LTI43" i="58"/>
  <c r="OXH43" i="16"/>
  <c r="OXY43" i="16"/>
  <c r="LTK43" i="58" l="1"/>
  <c r="LVF43" i="58"/>
  <c r="LVH43" i="58" s="1"/>
  <c r="OYA43" i="16"/>
  <c r="OXJ43" i="16"/>
  <c r="LVJ43" i="58" l="1"/>
  <c r="LTM43" i="58"/>
  <c r="OYC43" i="16"/>
  <c r="OXL43" i="16"/>
  <c r="LTO43" i="58" l="1"/>
  <c r="LVL43" i="58"/>
  <c r="LVN43" i="58" s="1"/>
  <c r="OXN43" i="16"/>
  <c r="OYE43" i="16"/>
  <c r="LVP43" i="58" l="1"/>
  <c r="LTQ43" i="58"/>
  <c r="OXP43" i="16"/>
  <c r="OYG43" i="16"/>
  <c r="LTS43" i="58" l="1"/>
  <c r="LVR43" i="58"/>
  <c r="OXR43" i="16"/>
  <c r="OYI43" i="16"/>
  <c r="LVT43" i="58" l="1"/>
  <c r="LTU43" i="58"/>
  <c r="LTW43" i="58" s="1"/>
  <c r="OYK43" i="16"/>
  <c r="OXT43" i="16"/>
  <c r="LTY43" i="58" l="1"/>
  <c r="LVV43" i="58"/>
  <c r="OYM43" i="16"/>
  <c r="OXV43" i="16"/>
  <c r="LVX43" i="58" l="1"/>
  <c r="LUA43" i="58"/>
  <c r="OYO43" i="16"/>
  <c r="OXX43" i="16"/>
  <c r="LUC43" i="58" l="1"/>
  <c r="LVZ43" i="58"/>
  <c r="OYQ43" i="16"/>
  <c r="OXZ43" i="16"/>
  <c r="LWB43" i="58" l="1"/>
  <c r="LUE43" i="58"/>
  <c r="OYS43" i="16"/>
  <c r="OYB43" i="16"/>
  <c r="LUG43" i="58" l="1"/>
  <c r="LWD43" i="58"/>
  <c r="OYD43" i="16"/>
  <c r="OYU43" i="16"/>
  <c r="LWF43" i="58" l="1"/>
  <c r="LUI43" i="58"/>
  <c r="OYW43" i="16"/>
  <c r="OYF43" i="16"/>
  <c r="LUK43" i="58" l="1"/>
  <c r="LWH43" i="58"/>
  <c r="OYH43" i="16"/>
  <c r="OYY43" i="16"/>
  <c r="LWJ43" i="58" l="1"/>
  <c r="LUM43" i="58"/>
  <c r="OZA43" i="16"/>
  <c r="OYJ43" i="16"/>
  <c r="OYL43" i="16" s="1"/>
  <c r="LUO43" i="58" l="1"/>
  <c r="LWL43" i="58"/>
  <c r="OYN43" i="16"/>
  <c r="OZC43" i="16"/>
  <c r="OZE43" i="16" s="1"/>
  <c r="LUQ43" i="58" l="1"/>
  <c r="LWN43" i="58"/>
  <c r="OZG43" i="16"/>
  <c r="OYP43" i="16"/>
  <c r="LUS43" i="58" l="1"/>
  <c r="LUU43" i="58" s="1"/>
  <c r="LWP43" i="58"/>
  <c r="OYR43" i="16"/>
  <c r="OZI43" i="16"/>
  <c r="LUW43" i="58" l="1"/>
  <c r="LWR43" i="58"/>
  <c r="OYT43" i="16"/>
  <c r="OZK43" i="16"/>
  <c r="LWT43" i="58" l="1"/>
  <c r="LUY43" i="58"/>
  <c r="OYV43" i="16"/>
  <c r="OZM43" i="16"/>
  <c r="LVA43" i="58" l="1"/>
  <c r="LWV43" i="58"/>
  <c r="OYX43" i="16"/>
  <c r="OZO43" i="16"/>
  <c r="LWX43" i="58" l="1"/>
  <c r="LVC43" i="58"/>
  <c r="OYZ43" i="16"/>
  <c r="OZQ43" i="16"/>
  <c r="LVE43" i="58" l="1"/>
  <c r="LWZ43" i="58"/>
  <c r="OZB43" i="16"/>
  <c r="OZS43" i="16"/>
  <c r="LXB43" i="58" l="1"/>
  <c r="LVG43" i="58"/>
  <c r="OZD43" i="16"/>
  <c r="OZU43" i="16"/>
  <c r="LVI43" i="58" l="1"/>
  <c r="LXD43" i="58"/>
  <c r="OZF43" i="16"/>
  <c r="OZW43" i="16"/>
  <c r="LXF43" i="58" l="1"/>
  <c r="LVK43" i="58"/>
  <c r="OZY43" i="16"/>
  <c r="OZH43" i="16"/>
  <c r="LVM43" i="58" l="1"/>
  <c r="LXH43" i="58"/>
  <c r="OZJ43" i="16"/>
  <c r="PAA43" i="16"/>
  <c r="LXJ43" i="58" l="1"/>
  <c r="LVO43" i="58"/>
  <c r="PAC43" i="16"/>
  <c r="OZL43" i="16"/>
  <c r="LVQ43" i="58" l="1"/>
  <c r="LXL43" i="58"/>
  <c r="OZN43" i="16"/>
  <c r="PAE43" i="16"/>
  <c r="LXN43" i="58" l="1"/>
  <c r="LVS43" i="58"/>
  <c r="PAG43" i="16"/>
  <c r="OZP43" i="16"/>
  <c r="LVU43" i="58" l="1"/>
  <c r="LXP43" i="58"/>
  <c r="LXR43" i="58" s="1"/>
  <c r="OZR43" i="16"/>
  <c r="PAI43" i="16"/>
  <c r="LXT43" i="58" l="1"/>
  <c r="LVW43" i="58"/>
  <c r="LVY43" i="58" s="1"/>
  <c r="PAK43" i="16"/>
  <c r="OZT43" i="16"/>
  <c r="LWA43" i="58" l="1"/>
  <c r="LXV43" i="58"/>
  <c r="LXX43" i="58" s="1"/>
  <c r="OZV43" i="16"/>
  <c r="PAM43" i="16"/>
  <c r="LXZ43" i="58" l="1"/>
  <c r="LWC43" i="58"/>
  <c r="LWE43" i="58" s="1"/>
  <c r="PAO43" i="16"/>
  <c r="OZX43" i="16"/>
  <c r="LWG43" i="58" l="1"/>
  <c r="LYB43" i="58"/>
  <c r="OZZ43" i="16"/>
  <c r="PAQ43" i="16"/>
  <c r="LYD43" i="58" l="1"/>
  <c r="LWI43" i="58"/>
  <c r="LWK43" i="58" s="1"/>
  <c r="PAS43" i="16"/>
  <c r="PAB43" i="16"/>
  <c r="LWM43" i="58" l="1"/>
  <c r="LYF43" i="58"/>
  <c r="LYH43" i="58" s="1"/>
  <c r="PAD43" i="16"/>
  <c r="PAU43" i="16"/>
  <c r="LYJ43" i="58" l="1"/>
  <c r="LWO43" i="58"/>
  <c r="PAW43" i="16"/>
  <c r="PAF43" i="16"/>
  <c r="LWQ43" i="58" l="1"/>
  <c r="LYL43" i="58"/>
  <c r="PAH43" i="16"/>
  <c r="PAY43" i="16"/>
  <c r="LYN43" i="58" l="1"/>
  <c r="LWS43" i="58"/>
  <c r="PBA43" i="16"/>
  <c r="PAJ43" i="16"/>
  <c r="LWU43" i="58" l="1"/>
  <c r="LYP43" i="58"/>
  <c r="PAL43" i="16"/>
  <c r="PBC43" i="16"/>
  <c r="LYR43" i="58" l="1"/>
  <c r="LWW43" i="58"/>
  <c r="LWY43" i="58" s="1"/>
  <c r="PBE43" i="16"/>
  <c r="PAN43" i="16"/>
  <c r="LXA43" i="58" l="1"/>
  <c r="LYT43" i="58"/>
  <c r="LYV43" i="58" s="1"/>
  <c r="PAP43" i="16"/>
  <c r="PBG43" i="16"/>
  <c r="LYX43" i="58" l="1"/>
  <c r="LXC43" i="58"/>
  <c r="PBI43" i="16"/>
  <c r="PAR43" i="16"/>
  <c r="LXE43" i="58" l="1"/>
  <c r="LYZ43" i="58"/>
  <c r="PAT43" i="16"/>
  <c r="PBK43" i="16"/>
  <c r="LZB43" i="58" l="1"/>
  <c r="LXG43" i="58"/>
  <c r="PBM43" i="16"/>
  <c r="PAV43" i="16"/>
  <c r="LXI43" i="58" l="1"/>
  <c r="LZD43" i="58"/>
  <c r="PAX43" i="16"/>
  <c r="PBO43" i="16"/>
  <c r="LZF43" i="58" l="1"/>
  <c r="LXK43" i="58"/>
  <c r="LXM43" i="58" s="1"/>
  <c r="PBQ43" i="16"/>
  <c r="PAZ43" i="16"/>
  <c r="LXO43" i="58" l="1"/>
  <c r="LZH43" i="58"/>
  <c r="PBB43" i="16"/>
  <c r="PBS43" i="16"/>
  <c r="LZJ43" i="58" l="1"/>
  <c r="LXQ43" i="58"/>
  <c r="LXS43" i="58" s="1"/>
  <c r="PBU43" i="16"/>
  <c r="PBD43" i="16"/>
  <c r="LXU43" i="58" l="1"/>
  <c r="LZL43" i="58"/>
  <c r="PBF43" i="16"/>
  <c r="PBW43" i="16"/>
  <c r="LZN43" i="58" l="1"/>
  <c r="LXW43" i="58"/>
  <c r="LXY43" i="58" s="1"/>
  <c r="PBY43" i="16"/>
  <c r="PBH43" i="16"/>
  <c r="LYA43" i="58" l="1"/>
  <c r="LZP43" i="58"/>
  <c r="PBJ43" i="16"/>
  <c r="PCA43" i="16"/>
  <c r="PCC43" i="16" s="1"/>
  <c r="LZR43" i="58" l="1"/>
  <c r="LYC43" i="58"/>
  <c r="PCE43" i="16"/>
  <c r="PCG43" i="16" s="1"/>
  <c r="PBL43" i="16"/>
  <c r="LYE43" i="58" l="1"/>
  <c r="LZT43" i="58"/>
  <c r="PCI43" i="16"/>
  <c r="PBN43" i="16"/>
  <c r="PBP43" i="16" s="1"/>
  <c r="LZV43" i="58" l="1"/>
  <c r="LYG43" i="58"/>
  <c r="PBR43" i="16"/>
  <c r="PCK43" i="16"/>
  <c r="PCM43" i="16" s="1"/>
  <c r="LYI43" i="58" l="1"/>
  <c r="LZX43" i="58"/>
  <c r="LZZ43" i="58" s="1"/>
  <c r="PCO43" i="16"/>
  <c r="PBT43" i="16"/>
  <c r="MAB43" i="58" l="1"/>
  <c r="LYK43" i="58"/>
  <c r="PBV43" i="16"/>
  <c r="PCQ43" i="16"/>
  <c r="LYM43" i="58" l="1"/>
  <c r="MAD43" i="58"/>
  <c r="MAF43" i="58" s="1"/>
  <c r="PCS43" i="16"/>
  <c r="PBX43" i="16"/>
  <c r="PBZ43" i="16" s="1"/>
  <c r="MAH43" i="58" l="1"/>
  <c r="LYO43" i="58"/>
  <c r="PCB43" i="16"/>
  <c r="PCU43" i="16"/>
  <c r="LYQ43" i="58" l="1"/>
  <c r="MAJ43" i="58"/>
  <c r="MAL43" i="58" s="1"/>
  <c r="PCW43" i="16"/>
  <c r="PCD43" i="16"/>
  <c r="MAN43" i="58" l="1"/>
  <c r="LYS43" i="58"/>
  <c r="PCF43" i="16"/>
  <c r="PCY43" i="16"/>
  <c r="PDA43" i="16" s="1"/>
  <c r="LYU43" i="58" l="1"/>
  <c r="MAP43" i="58"/>
  <c r="MAR43" i="58" s="1"/>
  <c r="PDC43" i="16"/>
  <c r="PCH43" i="16"/>
  <c r="MAT43" i="58" l="1"/>
  <c r="LYW43" i="58"/>
  <c r="LYY43" i="58" s="1"/>
  <c r="PCJ43" i="16"/>
  <c r="PDE43" i="16"/>
  <c r="LZA43" i="58" l="1"/>
  <c r="MAV43" i="58"/>
  <c r="MAX43" i="58" s="1"/>
  <c r="PCL43" i="16"/>
  <c r="PDG43" i="16"/>
  <c r="MAZ43" i="58" l="1"/>
  <c r="LZC43" i="58"/>
  <c r="PDI43" i="16"/>
  <c r="PCN43" i="16"/>
  <c r="LZE43" i="58" l="1"/>
  <c r="MBB43" i="58"/>
  <c r="MBD43" i="58" s="1"/>
  <c r="PDK43" i="16"/>
  <c r="PCP43" i="16"/>
  <c r="MBF43" i="58" l="1"/>
  <c r="LZG43" i="58"/>
  <c r="PDM43" i="16"/>
  <c r="PCR43" i="16"/>
  <c r="PCT43" i="16" s="1"/>
  <c r="LZI43" i="58" l="1"/>
  <c r="MBH43" i="58"/>
  <c r="PCV43" i="16"/>
  <c r="PDO43" i="16"/>
  <c r="MBJ43" i="58" l="1"/>
  <c r="LZK43" i="58"/>
  <c r="PDQ43" i="16"/>
  <c r="PCX43" i="16"/>
  <c r="MBL43" i="58" l="1"/>
  <c r="LZM43" i="58"/>
  <c r="PCZ43" i="16"/>
  <c r="PDS43" i="16"/>
  <c r="PDU43" i="16" s="1"/>
  <c r="MBN43" i="58" l="1"/>
  <c r="LZO43" i="58"/>
  <c r="PDW43" i="16"/>
  <c r="PDB43" i="16"/>
  <c r="MBP43" i="58" l="1"/>
  <c r="LZQ43" i="58"/>
  <c r="PDD43" i="16"/>
  <c r="PDY43" i="16"/>
  <c r="MBR43" i="58" l="1"/>
  <c r="LZS43" i="58"/>
  <c r="PDF43" i="16"/>
  <c r="PEA43" i="16"/>
  <c r="MBT43" i="58" l="1"/>
  <c r="LZU43" i="58"/>
  <c r="PDH43" i="16"/>
  <c r="PEC43" i="16"/>
  <c r="MBV43" i="58" l="1"/>
  <c r="LZW43" i="58"/>
  <c r="PDJ43" i="16"/>
  <c r="PEE43" i="16"/>
  <c r="MBX43" i="58" l="1"/>
  <c r="LZY43" i="58"/>
  <c r="PDL43" i="16"/>
  <c r="PEG43" i="16"/>
  <c r="MBZ43" i="58" l="1"/>
  <c r="MAA43" i="58"/>
  <c r="PDN43" i="16"/>
  <c r="PEI43" i="16"/>
  <c r="MCB43" i="58" l="1"/>
  <c r="MAC43" i="58"/>
  <c r="PDP43" i="16"/>
  <c r="PEK43" i="16"/>
  <c r="MCD43" i="58" l="1"/>
  <c r="MAE43" i="58"/>
  <c r="PEM43" i="16"/>
  <c r="PEO43" i="16" s="1"/>
  <c r="PDR43" i="16"/>
  <c r="MCF43" i="58" l="1"/>
  <c r="MAG43" i="58"/>
  <c r="PDT43" i="16"/>
  <c r="PEQ43" i="16"/>
  <c r="MAI43" i="58" l="1"/>
  <c r="MCH43" i="58"/>
  <c r="PDV43" i="16"/>
  <c r="PDX43" i="16" s="1"/>
  <c r="PES43" i="16"/>
  <c r="MCJ43" i="58" l="1"/>
  <c r="MAK43" i="58"/>
  <c r="PDZ43" i="16"/>
  <c r="PEU43" i="16"/>
  <c r="MAM43" i="58" l="1"/>
  <c r="MCL43" i="58"/>
  <c r="PEW43" i="16"/>
  <c r="PEB43" i="16"/>
  <c r="MCN43" i="58" l="1"/>
  <c r="MAO43" i="58"/>
  <c r="PED43" i="16"/>
  <c r="PEY43" i="16"/>
  <c r="MAQ43" i="58" l="1"/>
  <c r="MCP43" i="58"/>
  <c r="PFA43" i="16"/>
  <c r="PEF43" i="16"/>
  <c r="PEH43" i="16" s="1"/>
  <c r="MCR43" i="58" l="1"/>
  <c r="MAS43" i="58"/>
  <c r="PEJ43" i="16"/>
  <c r="PFC43" i="16"/>
  <c r="MAU43" i="58" l="1"/>
  <c r="MCT43" i="58"/>
  <c r="PFE43" i="16"/>
  <c r="PEL43" i="16"/>
  <c r="MCV43" i="58" l="1"/>
  <c r="MAW43" i="58"/>
  <c r="PEN43" i="16"/>
  <c r="PFG43" i="16"/>
  <c r="MAY43" i="58" l="1"/>
  <c r="MCX43" i="58"/>
  <c r="PFI43" i="16"/>
  <c r="PEP43" i="16"/>
  <c r="MCZ43" i="58" l="1"/>
  <c r="MBA43" i="58"/>
  <c r="PER43" i="16"/>
  <c r="PFK43" i="16"/>
  <c r="MBC43" i="58" l="1"/>
  <c r="MDB43" i="58"/>
  <c r="PFM43" i="16"/>
  <c r="PET43" i="16"/>
  <c r="MDD43" i="58" l="1"/>
  <c r="MBE43" i="58"/>
  <c r="PEV43" i="16"/>
  <c r="PFO43" i="16"/>
  <c r="MBG43" i="58" l="1"/>
  <c r="MDF43" i="58"/>
  <c r="PFQ43" i="16"/>
  <c r="PEX43" i="16"/>
  <c r="MDH43" i="58" l="1"/>
  <c r="MBI43" i="58"/>
  <c r="PFS43" i="16"/>
  <c r="PEZ43" i="16"/>
  <c r="MBK43" i="58" l="1"/>
  <c r="MDJ43" i="58"/>
  <c r="PFU43" i="16"/>
  <c r="PFB43" i="16"/>
  <c r="MDL43" i="58" l="1"/>
  <c r="MBM43" i="58"/>
  <c r="PFW43" i="16"/>
  <c r="PFD43" i="16"/>
  <c r="MBO43" i="58" l="1"/>
  <c r="MDN43" i="58"/>
  <c r="PFY43" i="16"/>
  <c r="PGA43" i="16" s="1"/>
  <c r="PFF43" i="16"/>
  <c r="MDP43" i="58" l="1"/>
  <c r="MBQ43" i="58"/>
  <c r="PGC43" i="16"/>
  <c r="PFH43" i="16"/>
  <c r="MBS43" i="58" l="1"/>
  <c r="MDR43" i="58"/>
  <c r="PFJ43" i="16"/>
  <c r="PGE43" i="16"/>
  <c r="MDT43" i="58" l="1"/>
  <c r="MBU43" i="58"/>
  <c r="PGG43" i="16"/>
  <c r="PFL43" i="16"/>
  <c r="MBW43" i="58" l="1"/>
  <c r="MDV43" i="58"/>
  <c r="PFN43" i="16"/>
  <c r="PGI43" i="16"/>
  <c r="MDX43" i="58" l="1"/>
  <c r="MBY43" i="58"/>
  <c r="PGK43" i="16"/>
  <c r="PFP43" i="16"/>
  <c r="MCA43" i="58" l="1"/>
  <c r="MDZ43" i="58"/>
  <c r="PFR43" i="16"/>
  <c r="PGM43" i="16"/>
  <c r="MEB43" i="58" l="1"/>
  <c r="MCC43" i="58"/>
  <c r="PGO43" i="16"/>
  <c r="PFT43" i="16"/>
  <c r="MCE43" i="58" l="1"/>
  <c r="MED43" i="58"/>
  <c r="PFV43" i="16"/>
  <c r="PGQ43" i="16"/>
  <c r="MEF43" i="58" l="1"/>
  <c r="MCG43" i="58"/>
  <c r="PGS43" i="16"/>
  <c r="PFX43" i="16"/>
  <c r="MCI43" i="58" l="1"/>
  <c r="MEH43" i="58"/>
  <c r="PFZ43" i="16"/>
  <c r="PGU43" i="16"/>
  <c r="MEJ43" i="58" l="1"/>
  <c r="MCK43" i="58"/>
  <c r="PGW43" i="16"/>
  <c r="PGB43" i="16"/>
  <c r="MCM43" i="58" l="1"/>
  <c r="MEL43" i="58"/>
  <c r="PGD43" i="16"/>
  <c r="PGY43" i="16"/>
  <c r="MEN43" i="58" l="1"/>
  <c r="MCO43" i="58"/>
  <c r="PGF43" i="16"/>
  <c r="PHA43" i="16"/>
  <c r="MCQ43" i="58" l="1"/>
  <c r="MEP43" i="58"/>
  <c r="PGH43" i="16"/>
  <c r="PHC43" i="16"/>
  <c r="MER43" i="58" l="1"/>
  <c r="MCS43" i="58"/>
  <c r="PGJ43" i="16"/>
  <c r="PHE43" i="16"/>
  <c r="PHG43" i="16" s="1"/>
  <c r="MCU43" i="58" l="1"/>
  <c r="MET43" i="58"/>
  <c r="PHI43" i="16"/>
  <c r="PGL43" i="16"/>
  <c r="MEV43" i="58" l="1"/>
  <c r="MCW43" i="58"/>
  <c r="PHK43" i="16"/>
  <c r="PGN43" i="16"/>
  <c r="MCY43" i="58" l="1"/>
  <c r="MEX43" i="58"/>
  <c r="PHM43" i="16"/>
  <c r="PGP43" i="16"/>
  <c r="MEZ43" i="58" l="1"/>
  <c r="MDA43" i="58"/>
  <c r="PHO43" i="16"/>
  <c r="PGR43" i="16"/>
  <c r="MDC43" i="58" l="1"/>
  <c r="MFB43" i="58"/>
  <c r="PHQ43" i="16"/>
  <c r="PGT43" i="16"/>
  <c r="MFD43" i="58" l="1"/>
  <c r="MDE43" i="58"/>
  <c r="PHS43" i="16"/>
  <c r="PGV43" i="16"/>
  <c r="MDG43" i="58" l="1"/>
  <c r="MFF43" i="58"/>
  <c r="PHU43" i="16"/>
  <c r="PGX43" i="16"/>
  <c r="MFH43" i="58" l="1"/>
  <c r="MDI43" i="58"/>
  <c r="PGZ43" i="16"/>
  <c r="PHW43" i="16"/>
  <c r="MDK43" i="58" l="1"/>
  <c r="MFJ43" i="58"/>
  <c r="PHY43" i="16"/>
  <c r="PHB43" i="16"/>
  <c r="PHD43" i="16" s="1"/>
  <c r="MFL43" i="58" l="1"/>
  <c r="MDM43" i="58"/>
  <c r="PHF43" i="16"/>
  <c r="PIA43" i="16"/>
  <c r="MDO43" i="58" l="1"/>
  <c r="MFN43" i="58"/>
  <c r="PIC43" i="16"/>
  <c r="PHH43" i="16"/>
  <c r="MFP43" i="58" l="1"/>
  <c r="MDQ43" i="58"/>
  <c r="PHJ43" i="16"/>
  <c r="PIE43" i="16"/>
  <c r="MDS43" i="58" l="1"/>
  <c r="MFR43" i="58"/>
  <c r="PIG43" i="16"/>
  <c r="PHL43" i="16"/>
  <c r="MFT43" i="58" l="1"/>
  <c r="MDU43" i="58"/>
  <c r="PHN43" i="16"/>
  <c r="PII43" i="16"/>
  <c r="MDW43" i="58" l="1"/>
  <c r="MFV43" i="58"/>
  <c r="PIK43" i="16"/>
  <c r="PIM43" i="16" s="1"/>
  <c r="PHP43" i="16"/>
  <c r="MFX43" i="58" l="1"/>
  <c r="MDY43" i="58"/>
  <c r="PIO43" i="16"/>
  <c r="PHR43" i="16"/>
  <c r="MEA43" i="58" l="1"/>
  <c r="MFZ43" i="58"/>
  <c r="PHT43" i="16"/>
  <c r="PIQ43" i="16"/>
  <c r="MGB43" i="58" l="1"/>
  <c r="MEC43" i="58"/>
  <c r="PIS43" i="16"/>
  <c r="PHV43" i="16"/>
  <c r="PHX43" i="16" s="1"/>
  <c r="MEE43" i="58" l="1"/>
  <c r="MGD43" i="58"/>
  <c r="PHZ43" i="16"/>
  <c r="PIU43" i="16"/>
  <c r="MGF43" i="58" l="1"/>
  <c r="MEG43" i="58"/>
  <c r="PIW43" i="16"/>
  <c r="PIB43" i="16"/>
  <c r="MEI43" i="58" l="1"/>
  <c r="MGH43" i="58"/>
  <c r="PID43" i="16"/>
  <c r="PIY43" i="16"/>
  <c r="MGJ43" i="58" l="1"/>
  <c r="MEK43" i="58"/>
  <c r="PJA43" i="16"/>
  <c r="PIF43" i="16"/>
  <c r="PIH43" i="16" s="1"/>
  <c r="MEM43" i="58" l="1"/>
  <c r="MGL43" i="58"/>
  <c r="PIJ43" i="16"/>
  <c r="PJC43" i="16"/>
  <c r="MGN43" i="58" l="1"/>
  <c r="MEO43" i="58"/>
  <c r="PJE43" i="16"/>
  <c r="PIL43" i="16"/>
  <c r="PIN43" i="16" s="1"/>
  <c r="MEQ43" i="58" l="1"/>
  <c r="MGP43" i="58"/>
  <c r="PIP43" i="16"/>
  <c r="PJG43" i="16"/>
  <c r="PJI43" i="16" s="1"/>
  <c r="MGR43" i="58" l="1"/>
  <c r="MES43" i="58"/>
  <c r="PJK43" i="16"/>
  <c r="PIR43" i="16"/>
  <c r="MEU43" i="58" l="1"/>
  <c r="MGT43" i="58"/>
  <c r="PIT43" i="16"/>
  <c r="PJM43" i="16"/>
  <c r="MGV43" i="58" l="1"/>
  <c r="MEW43" i="58"/>
  <c r="PIV43" i="16"/>
  <c r="PJO43" i="16"/>
  <c r="MEY43" i="58" l="1"/>
  <c r="MGX43" i="58"/>
  <c r="PIX43" i="16"/>
  <c r="PJQ43" i="16"/>
  <c r="MGZ43" i="58" l="1"/>
  <c r="MFA43" i="58"/>
  <c r="PIZ43" i="16"/>
  <c r="PJS43" i="16"/>
  <c r="MFC43" i="58" l="1"/>
  <c r="MHB43" i="58"/>
  <c r="PJB43" i="16"/>
  <c r="PJU43" i="16"/>
  <c r="MHD43" i="58" l="1"/>
  <c r="MFE43" i="58"/>
  <c r="PJW43" i="16"/>
  <c r="PJD43" i="16"/>
  <c r="MFG43" i="58" l="1"/>
  <c r="MHF43" i="58"/>
  <c r="PJF43" i="16"/>
  <c r="PJY43" i="16"/>
  <c r="MHH43" i="58" l="1"/>
  <c r="MFI43" i="58"/>
  <c r="PKA43" i="16"/>
  <c r="PJH43" i="16"/>
  <c r="MFK43" i="58" l="1"/>
  <c r="MHJ43" i="58"/>
  <c r="PJJ43" i="16"/>
  <c r="PKC43" i="16"/>
  <c r="MHL43" i="58" l="1"/>
  <c r="MFM43" i="58"/>
  <c r="PKE43" i="16"/>
  <c r="PJL43" i="16"/>
  <c r="MFO43" i="58" l="1"/>
  <c r="MHN43" i="58"/>
  <c r="PJN43" i="16"/>
  <c r="PKG43" i="16"/>
  <c r="MHP43" i="58" l="1"/>
  <c r="MFQ43" i="58"/>
  <c r="PKI43" i="16"/>
  <c r="PJP43" i="16"/>
  <c r="MFS43" i="58" l="1"/>
  <c r="MHR43" i="58"/>
  <c r="PJR43" i="16"/>
  <c r="PKK43" i="16"/>
  <c r="PKM43" i="16" s="1"/>
  <c r="MHT43" i="58" l="1"/>
  <c r="MFU43" i="58"/>
  <c r="PKO43" i="16"/>
  <c r="PKQ43" i="16" s="1"/>
  <c r="PJT43" i="16"/>
  <c r="MFW43" i="58" l="1"/>
  <c r="MHV43" i="58"/>
  <c r="PKS43" i="16"/>
  <c r="PJV43" i="16"/>
  <c r="MHX43" i="58" l="1"/>
  <c r="MFY43" i="58"/>
  <c r="PJX43" i="16"/>
  <c r="PKU43" i="16"/>
  <c r="MGA43" i="58" l="1"/>
  <c r="MHZ43" i="58"/>
  <c r="PKW43" i="16"/>
  <c r="PJZ43" i="16"/>
  <c r="MIB43" i="58" l="1"/>
  <c r="MGC43" i="58"/>
  <c r="PKB43" i="16"/>
  <c r="PKY43" i="16"/>
  <c r="MGE43" i="58" l="1"/>
  <c r="MID43" i="58"/>
  <c r="PLA43" i="16"/>
  <c r="PKD43" i="16"/>
  <c r="MIF43" i="58" l="1"/>
  <c r="MGG43" i="58"/>
  <c r="PKF43" i="16"/>
  <c r="PLC43" i="16"/>
  <c r="MGI43" i="58" l="1"/>
  <c r="MIH43" i="58"/>
  <c r="PLE43" i="16"/>
  <c r="PKH43" i="16"/>
  <c r="MIJ43" i="58" l="1"/>
  <c r="MGK43" i="58"/>
  <c r="PKJ43" i="16"/>
  <c r="PLG43" i="16"/>
  <c r="MGM43" i="58" l="1"/>
  <c r="MIL43" i="58"/>
  <c r="PLI43" i="16"/>
  <c r="PKL43" i="16"/>
  <c r="MIN43" i="58" l="1"/>
  <c r="MGO43" i="58"/>
  <c r="PKN43" i="16"/>
  <c r="PLK43" i="16"/>
  <c r="MGQ43" i="58" l="1"/>
  <c r="MIP43" i="58"/>
  <c r="PLM43" i="16"/>
  <c r="PKP43" i="16"/>
  <c r="MIR43" i="58" l="1"/>
  <c r="MGS43" i="58"/>
  <c r="PKR43" i="16"/>
  <c r="PLO43" i="16"/>
  <c r="MGU43" i="58" l="1"/>
  <c r="MIT43" i="58"/>
  <c r="PLQ43" i="16"/>
  <c r="PKT43" i="16"/>
  <c r="MIV43" i="58" l="1"/>
  <c r="MGW43" i="58"/>
  <c r="PKV43" i="16"/>
  <c r="PLS43" i="16"/>
  <c r="MGY43" i="58" l="1"/>
  <c r="MIX43" i="58"/>
  <c r="PLU43" i="16"/>
  <c r="PKX43" i="16"/>
  <c r="MIZ43" i="58" l="1"/>
  <c r="MHA43" i="58"/>
  <c r="PKZ43" i="16"/>
  <c r="PLW43" i="16"/>
  <c r="MHC43" i="58" l="1"/>
  <c r="MJB43" i="58"/>
  <c r="PLY43" i="16"/>
  <c r="PLB43" i="16"/>
  <c r="MJD43" i="58" l="1"/>
  <c r="MHE43" i="58"/>
  <c r="PLD43" i="16"/>
  <c r="PMA43" i="16"/>
  <c r="MHG43" i="58" l="1"/>
  <c r="MJF43" i="58"/>
  <c r="PMC43" i="16"/>
  <c r="PME43" i="16" s="1"/>
  <c r="PLF43" i="16"/>
  <c r="MJH43" i="58" l="1"/>
  <c r="MHI43" i="58"/>
  <c r="PMG43" i="16"/>
  <c r="PMI43" i="16" s="1"/>
  <c r="PLH43" i="16"/>
  <c r="MHK43" i="58" l="1"/>
  <c r="MJJ43" i="58"/>
  <c r="PMK43" i="16"/>
  <c r="PLJ43" i="16"/>
  <c r="MJL43" i="58" l="1"/>
  <c r="MHM43" i="58"/>
  <c r="PMM43" i="16"/>
  <c r="PLL43" i="16"/>
  <c r="MHO43" i="58" l="1"/>
  <c r="MJN43" i="58"/>
  <c r="PMO43" i="16"/>
  <c r="PLN43" i="16"/>
  <c r="MJP43" i="58" l="1"/>
  <c r="MHQ43" i="58"/>
  <c r="PMQ43" i="16"/>
  <c r="PLP43" i="16"/>
  <c r="MHS43" i="58" l="1"/>
  <c r="MJR43" i="58"/>
  <c r="PMS43" i="16"/>
  <c r="PLR43" i="16"/>
  <c r="MJT43" i="58" l="1"/>
  <c r="MHU43" i="58"/>
  <c r="PMU43" i="16"/>
  <c r="PLT43" i="16"/>
  <c r="MHW43" i="58" l="1"/>
  <c r="MJV43" i="58"/>
  <c r="PMW43" i="16"/>
  <c r="PLV43" i="16"/>
  <c r="MJX43" i="58" l="1"/>
  <c r="MHY43" i="58"/>
  <c r="PMY43" i="16"/>
  <c r="PLX43" i="16"/>
  <c r="PLZ43" i="16" s="1"/>
  <c r="MIA43" i="58" l="1"/>
  <c r="MJZ43" i="58"/>
  <c r="PMB43" i="16"/>
  <c r="PNA43" i="16"/>
  <c r="MKB43" i="58" l="1"/>
  <c r="MIC43" i="58"/>
  <c r="PNC43" i="16"/>
  <c r="PNE43" i="16" s="1"/>
  <c r="PMD43" i="16"/>
  <c r="MIE43" i="58" l="1"/>
  <c r="MKD43" i="58"/>
  <c r="PMF43" i="16"/>
  <c r="PNG43" i="16"/>
  <c r="PNI43" i="16" s="1"/>
  <c r="MKF43" i="58" l="1"/>
  <c r="MIG43" i="58"/>
  <c r="PNK43" i="16"/>
  <c r="PMH43" i="16"/>
  <c r="MII43" i="58" l="1"/>
  <c r="MKH43" i="58"/>
  <c r="PNM43" i="16"/>
  <c r="PMJ43" i="16"/>
  <c r="MKJ43" i="58" l="1"/>
  <c r="MIK43" i="58"/>
  <c r="PNO43" i="16"/>
  <c r="PML43" i="16"/>
  <c r="MIM43" i="58" l="1"/>
  <c r="MKL43" i="58"/>
  <c r="PNQ43" i="16"/>
  <c r="PMN43" i="16"/>
  <c r="MKN43" i="58" l="1"/>
  <c r="MIO43" i="58"/>
  <c r="PNS43" i="16"/>
  <c r="PMP43" i="16"/>
  <c r="MIQ43" i="58" l="1"/>
  <c r="MKP43" i="58"/>
  <c r="PNU43" i="16"/>
  <c r="PMR43" i="16"/>
  <c r="MKR43" i="58" l="1"/>
  <c r="MIS43" i="58"/>
  <c r="PNW43" i="16"/>
  <c r="PMT43" i="16"/>
  <c r="MIU43" i="58" l="1"/>
  <c r="MKT43" i="58"/>
  <c r="PNY43" i="16"/>
  <c r="POA43" i="16" s="1"/>
  <c r="PMV43" i="16"/>
  <c r="MKV43" i="58" l="1"/>
  <c r="MIW43" i="58"/>
  <c r="POC43" i="16"/>
  <c r="PMX43" i="16"/>
  <c r="MIY43" i="58" l="1"/>
  <c r="MKX43" i="58"/>
  <c r="PMZ43" i="16"/>
  <c r="PNB43" i="16" s="1"/>
  <c r="POE43" i="16"/>
  <c r="POG43" i="16" s="1"/>
  <c r="MKZ43" i="58" l="1"/>
  <c r="MJA43" i="58"/>
  <c r="POI43" i="16"/>
  <c r="POK43" i="16" s="1"/>
  <c r="PND43" i="16"/>
  <c r="MJC43" i="58" l="1"/>
  <c r="MLB43" i="58"/>
  <c r="POM43" i="16"/>
  <c r="POO43" i="16" s="1"/>
  <c r="PNF43" i="16"/>
  <c r="MLD43" i="58" l="1"/>
  <c r="MJE43" i="58"/>
  <c r="PNH43" i="16"/>
  <c r="POQ43" i="16"/>
  <c r="MJG43" i="58" l="1"/>
  <c r="MLF43" i="58"/>
  <c r="POS43" i="16"/>
  <c r="PNJ43" i="16"/>
  <c r="MLH43" i="58" l="1"/>
  <c r="MJI43" i="58"/>
  <c r="PNL43" i="16"/>
  <c r="POU43" i="16"/>
  <c r="MJK43" i="58" l="1"/>
  <c r="MLJ43" i="58"/>
  <c r="POW43" i="16"/>
  <c r="PNN43" i="16"/>
  <c r="MLL43" i="58" l="1"/>
  <c r="MJM43" i="58"/>
  <c r="PNP43" i="16"/>
  <c r="POY43" i="16"/>
  <c r="MJO43" i="58" l="1"/>
  <c r="MLN43" i="58"/>
  <c r="PPA43" i="16"/>
  <c r="PNR43" i="16"/>
  <c r="MLP43" i="58" l="1"/>
  <c r="MJQ43" i="58"/>
  <c r="PNT43" i="16"/>
  <c r="PPC43" i="16"/>
  <c r="MJS43" i="58" l="1"/>
  <c r="MLR43" i="58"/>
  <c r="PPE43" i="16"/>
  <c r="PNV43" i="16"/>
  <c r="MLT43" i="58" l="1"/>
  <c r="MJU43" i="58"/>
  <c r="PNX43" i="16"/>
  <c r="PPG43" i="16"/>
  <c r="MJW43" i="58" l="1"/>
  <c r="MLV43" i="58"/>
  <c r="MLX43" i="58" s="1"/>
  <c r="PPI43" i="16"/>
  <c r="PNZ43" i="16"/>
  <c r="MLZ43" i="58" l="1"/>
  <c r="MJY43" i="58"/>
  <c r="POB43" i="16"/>
  <c r="PPK43" i="16"/>
  <c r="MKA43" i="58" l="1"/>
  <c r="MMB43" i="58"/>
  <c r="MMD43" i="58" s="1"/>
  <c r="PPM43" i="16"/>
  <c r="POD43" i="16"/>
  <c r="MMF43" i="58" l="1"/>
  <c r="MKC43" i="58"/>
  <c r="POF43" i="16"/>
  <c r="PPO43" i="16"/>
  <c r="MKE43" i="58" l="1"/>
  <c r="MMH43" i="58"/>
  <c r="PPQ43" i="16"/>
  <c r="PPS43" i="16" s="1"/>
  <c r="POH43" i="16"/>
  <c r="POJ43" i="16" s="1"/>
  <c r="MMJ43" i="58" l="1"/>
  <c r="MKG43" i="58"/>
  <c r="POL43" i="16"/>
  <c r="PON43" i="16" s="1"/>
  <c r="PPU43" i="16"/>
  <c r="PPW43" i="16" s="1"/>
  <c r="MKI43" i="58" l="1"/>
  <c r="MML43" i="58"/>
  <c r="MMN43" i="58" s="1"/>
  <c r="PPY43" i="16"/>
  <c r="POP43" i="16"/>
  <c r="POR43" i="16" s="1"/>
  <c r="MMP43" i="58" l="1"/>
  <c r="MKK43" i="58"/>
  <c r="MKM43" i="58" s="1"/>
  <c r="POT43" i="16"/>
  <c r="PQA43" i="16"/>
  <c r="PQC43" i="16" s="1"/>
  <c r="MKO43" i="58" l="1"/>
  <c r="MMR43" i="58"/>
  <c r="PQE43" i="16"/>
  <c r="POV43" i="16"/>
  <c r="MMT43" i="58" l="1"/>
  <c r="MKQ43" i="58"/>
  <c r="MKS43" i="58" s="1"/>
  <c r="POX43" i="16"/>
  <c r="POZ43" i="16" s="1"/>
  <c r="PQG43" i="16"/>
  <c r="MKU43" i="58" l="1"/>
  <c r="MMV43" i="58"/>
  <c r="PPB43" i="16"/>
  <c r="PPD43" i="16" s="1"/>
  <c r="PQI43" i="16"/>
  <c r="MMX43" i="58" l="1"/>
  <c r="MKW43" i="58"/>
  <c r="MKY43" i="58" s="1"/>
  <c r="PPF43" i="16"/>
  <c r="PQK43" i="16"/>
  <c r="PQM43" i="16" s="1"/>
  <c r="MLA43" i="58" l="1"/>
  <c r="MMZ43" i="58"/>
  <c r="PQO43" i="16"/>
  <c r="PQQ43" i="16" s="1"/>
  <c r="PPH43" i="16"/>
  <c r="MNB43" i="58" l="1"/>
  <c r="MLC43" i="58"/>
  <c r="PQS43" i="16"/>
  <c r="PQU43" i="16" s="1"/>
  <c r="PPJ43" i="16"/>
  <c r="MLE43" i="58" l="1"/>
  <c r="MND43" i="58"/>
  <c r="MNF43" i="58" s="1"/>
  <c r="PPL43" i="16"/>
  <c r="PQW43" i="16"/>
  <c r="MNH43" i="58" l="1"/>
  <c r="MLG43" i="58"/>
  <c r="MLI43" i="58" s="1"/>
  <c r="PPN43" i="16"/>
  <c r="PQY43" i="16"/>
  <c r="MLK43" i="58" l="1"/>
  <c r="MNJ43" i="58"/>
  <c r="MNL43" i="58" s="1"/>
  <c r="PPP43" i="16"/>
  <c r="PRA43" i="16"/>
  <c r="MNN43" i="58" l="1"/>
  <c r="MLM43" i="58"/>
  <c r="MLO43" i="58" s="1"/>
  <c r="PPR43" i="16"/>
  <c r="PRC43" i="16"/>
  <c r="PRE43" i="16" s="1"/>
  <c r="MLQ43" i="58" l="1"/>
  <c r="MNP43" i="58"/>
  <c r="PRG43" i="16"/>
  <c r="PPT43" i="16"/>
  <c r="MNR43" i="58" l="1"/>
  <c r="MLS43" i="58"/>
  <c r="MLU43" i="58" s="1"/>
  <c r="PPV43" i="16"/>
  <c r="PRI43" i="16"/>
  <c r="PRK43" i="16" s="1"/>
  <c r="MLW43" i="58" l="1"/>
  <c r="MNT43" i="58"/>
  <c r="PRM43" i="16"/>
  <c r="PPX43" i="16"/>
  <c r="PPZ43" i="16" s="1"/>
  <c r="MNV43" i="58" l="1"/>
  <c r="MLY43" i="58"/>
  <c r="MMA43" i="58" s="1"/>
  <c r="PQB43" i="16"/>
  <c r="PRO43" i="16"/>
  <c r="MMC43" i="58" l="1"/>
  <c r="MNX43" i="58"/>
  <c r="MNZ43" i="58" s="1"/>
  <c r="PRQ43" i="16"/>
  <c r="PQD43" i="16"/>
  <c r="MOB43" i="58" l="1"/>
  <c r="MME43" i="58"/>
  <c r="PQF43" i="16"/>
  <c r="PRS43" i="16"/>
  <c r="MMG43" i="58" l="1"/>
  <c r="MOD43" i="58"/>
  <c r="PRU43" i="16"/>
  <c r="PQH43" i="16"/>
  <c r="MOF43" i="58" l="1"/>
  <c r="MMI43" i="58"/>
  <c r="PQJ43" i="16"/>
  <c r="PRW43" i="16"/>
  <c r="MMK43" i="58" l="1"/>
  <c r="MOH43" i="58"/>
  <c r="PRY43" i="16"/>
  <c r="PQL43" i="16"/>
  <c r="MMM43" i="58" l="1"/>
  <c r="MOJ43" i="58"/>
  <c r="PSA43" i="16"/>
  <c r="PQN43" i="16"/>
  <c r="PQP43" i="16" s="1"/>
  <c r="MMO43" i="58" l="1"/>
  <c r="MOL43" i="58"/>
  <c r="PQR43" i="16"/>
  <c r="PSC43" i="16"/>
  <c r="MMQ43" i="58" l="1"/>
  <c r="MON43" i="58"/>
  <c r="PSE43" i="16"/>
  <c r="PQT43" i="16"/>
  <c r="MMS43" i="58" l="1"/>
  <c r="MOP43" i="58"/>
  <c r="PSG43" i="16"/>
  <c r="PQV43" i="16"/>
  <c r="MMU43" i="58" l="1"/>
  <c r="MOR43" i="58"/>
  <c r="PSI43" i="16"/>
  <c r="PQX43" i="16"/>
  <c r="MMW43" i="58" l="1"/>
  <c r="MOT43" i="58"/>
  <c r="PQZ43" i="16"/>
  <c r="PSK43" i="16"/>
  <c r="PSM43" i="16" s="1"/>
  <c r="MMY43" i="58" l="1"/>
  <c r="MOV43" i="58"/>
  <c r="PSO43" i="16"/>
  <c r="PRB43" i="16"/>
  <c r="PRD43" i="16" s="1"/>
  <c r="MNA43" i="58" l="1"/>
  <c r="MOX43" i="58"/>
  <c r="PRF43" i="16"/>
  <c r="PSQ43" i="16"/>
  <c r="MNC43" i="58" l="1"/>
  <c r="MOZ43" i="58"/>
  <c r="PSS43" i="16"/>
  <c r="PRH43" i="16"/>
  <c r="MNE43" i="58" l="1"/>
  <c r="MPB43" i="58"/>
  <c r="PRJ43" i="16"/>
  <c r="PSU43" i="16"/>
  <c r="MNG43" i="58" l="1"/>
  <c r="MPD43" i="58"/>
  <c r="PSW43" i="16"/>
  <c r="PRL43" i="16"/>
  <c r="MNI43" i="58" l="1"/>
  <c r="MPF43" i="58"/>
  <c r="PRN43" i="16"/>
  <c r="PSY43" i="16"/>
  <c r="MNK43" i="58" l="1"/>
  <c r="MPH43" i="58"/>
  <c r="PTA43" i="16"/>
  <c r="PRP43" i="16"/>
  <c r="MNM43" i="58" l="1"/>
  <c r="MPJ43" i="58"/>
  <c r="PRR43" i="16"/>
  <c r="PTC43" i="16"/>
  <c r="MNO43" i="58" l="1"/>
  <c r="MPL43" i="58"/>
  <c r="PTE43" i="16"/>
  <c r="PRT43" i="16"/>
  <c r="MNQ43" i="58" l="1"/>
  <c r="MPN43" i="58"/>
  <c r="PRV43" i="16"/>
  <c r="PTG43" i="16"/>
  <c r="MNS43" i="58" l="1"/>
  <c r="MPP43" i="58"/>
  <c r="PTI43" i="16"/>
  <c r="PTK43" i="16" s="1"/>
  <c r="PRX43" i="16"/>
  <c r="MNU43" i="58" l="1"/>
  <c r="MPR43" i="58"/>
  <c r="PRZ43" i="16"/>
  <c r="PTM43" i="16"/>
  <c r="MNW43" i="58" l="1"/>
  <c r="MPT43" i="58"/>
  <c r="PSB43" i="16"/>
  <c r="PSD43" i="16" s="1"/>
  <c r="PTO43" i="16"/>
  <c r="PTQ43" i="16" s="1"/>
  <c r="MNY43" i="58" l="1"/>
  <c r="MPV43" i="58"/>
  <c r="PTS43" i="16"/>
  <c r="PTU43" i="16" s="1"/>
  <c r="PSF43" i="16"/>
  <c r="MOA43" i="58" l="1"/>
  <c r="MPX43" i="58"/>
  <c r="PTW43" i="16"/>
  <c r="PSH43" i="16"/>
  <c r="MOC43" i="58" l="1"/>
  <c r="MPZ43" i="58"/>
  <c r="PSJ43" i="16"/>
  <c r="PTY43" i="16"/>
  <c r="MOE43" i="58" l="1"/>
  <c r="MQB43" i="58"/>
  <c r="PUA43" i="16"/>
  <c r="PUC43" i="16" s="1"/>
  <c r="PSL43" i="16"/>
  <c r="PSN43" i="16" s="1"/>
  <c r="MOG43" i="58" l="1"/>
  <c r="MQD43" i="58"/>
  <c r="PSP43" i="16"/>
  <c r="PUE43" i="16"/>
  <c r="MOI43" i="58" l="1"/>
  <c r="MQF43" i="58"/>
  <c r="PUG43" i="16"/>
  <c r="PSR43" i="16"/>
  <c r="MOK43" i="58" l="1"/>
  <c r="MQH43" i="58"/>
  <c r="PST43" i="16"/>
  <c r="PUI43" i="16"/>
  <c r="MOM43" i="58" l="1"/>
  <c r="MQJ43" i="58"/>
  <c r="PUK43" i="16"/>
  <c r="PSV43" i="16"/>
  <c r="MOO43" i="58" l="1"/>
  <c r="MQL43" i="58"/>
  <c r="PSX43" i="16"/>
  <c r="PUM43" i="16"/>
  <c r="MOQ43" i="58" l="1"/>
  <c r="MQN43" i="58"/>
  <c r="PUO43" i="16"/>
  <c r="PSZ43" i="16"/>
  <c r="MOS43" i="58" l="1"/>
  <c r="MQP43" i="58"/>
  <c r="PTB43" i="16"/>
  <c r="PTD43" i="16" s="1"/>
  <c r="PUQ43" i="16"/>
  <c r="PUS43" i="16" s="1"/>
  <c r="MOU43" i="58" l="1"/>
  <c r="MQR43" i="58"/>
  <c r="PUU43" i="16"/>
  <c r="PTF43" i="16"/>
  <c r="MOW43" i="58" l="1"/>
  <c r="MQT43" i="58"/>
  <c r="PUW43" i="16"/>
  <c r="PTH43" i="16"/>
  <c r="MOY43" i="58" l="1"/>
  <c r="MQV43" i="58"/>
  <c r="PUY43" i="16"/>
  <c r="PTJ43" i="16"/>
  <c r="MPA43" i="58" l="1"/>
  <c r="MQX43" i="58"/>
  <c r="PVA43" i="16"/>
  <c r="PTL43" i="16"/>
  <c r="MPC43" i="58" l="1"/>
  <c r="MQZ43" i="58"/>
  <c r="PTN43" i="16"/>
  <c r="PVC43" i="16"/>
  <c r="MPE43" i="58" l="1"/>
  <c r="MRB43" i="58"/>
  <c r="PVE43" i="16"/>
  <c r="PTP43" i="16"/>
  <c r="MPG43" i="58" l="1"/>
  <c r="MRD43" i="58"/>
  <c r="PVG43" i="16"/>
  <c r="PTR43" i="16"/>
  <c r="MPI43" i="58" l="1"/>
  <c r="MRF43" i="58"/>
  <c r="PVI43" i="16"/>
  <c r="PTT43" i="16"/>
  <c r="MPK43" i="58" l="1"/>
  <c r="MRH43" i="58"/>
  <c r="PVK43" i="16"/>
  <c r="PTV43" i="16"/>
  <c r="MPM43" i="58" l="1"/>
  <c r="MRJ43" i="58"/>
  <c r="PVM43" i="16"/>
  <c r="PTX43" i="16"/>
  <c r="MPO43" i="58" l="1"/>
  <c r="MRL43" i="58"/>
  <c r="PVO43" i="16"/>
  <c r="PTZ43" i="16"/>
  <c r="MPQ43" i="58" l="1"/>
  <c r="MRN43" i="58"/>
  <c r="PVQ43" i="16"/>
  <c r="PUB43" i="16"/>
  <c r="MPS43" i="58" l="1"/>
  <c r="MRP43" i="58"/>
  <c r="PVS43" i="16"/>
  <c r="PUD43" i="16"/>
  <c r="MPU43" i="58" l="1"/>
  <c r="MRR43" i="58"/>
  <c r="PVU43" i="16"/>
  <c r="PUF43" i="16"/>
  <c r="MPW43" i="58" l="1"/>
  <c r="MRT43" i="58"/>
  <c r="PVW43" i="16"/>
  <c r="PUH43" i="16"/>
  <c r="MPY43" i="58" l="1"/>
  <c r="MRV43" i="58"/>
  <c r="PVY43" i="16"/>
  <c r="PUJ43" i="16"/>
  <c r="MQA43" i="58" l="1"/>
  <c r="MRX43" i="58"/>
  <c r="PWA43" i="16"/>
  <c r="PUL43" i="16"/>
  <c r="MQC43" i="58" l="1"/>
  <c r="MRZ43" i="58"/>
  <c r="PWC43" i="16"/>
  <c r="PUN43" i="16"/>
  <c r="MQE43" i="58" l="1"/>
  <c r="MSB43" i="58"/>
  <c r="PWE43" i="16"/>
  <c r="PUP43" i="16"/>
  <c r="MQG43" i="58" l="1"/>
  <c r="MSD43" i="58"/>
  <c r="PWG43" i="16"/>
  <c r="PUR43" i="16"/>
  <c r="MQI43" i="58" l="1"/>
  <c r="MSF43" i="58"/>
  <c r="PWI43" i="16"/>
  <c r="PUT43" i="16"/>
  <c r="MQK43" i="58" l="1"/>
  <c r="MSH43" i="58"/>
  <c r="PWK43" i="16"/>
  <c r="PUV43" i="16"/>
  <c r="MQM43" i="58" l="1"/>
  <c r="MSJ43" i="58"/>
  <c r="PWM43" i="16"/>
  <c r="PUX43" i="16"/>
  <c r="MQO43" i="58" l="1"/>
  <c r="MSL43" i="58"/>
  <c r="PWO43" i="16"/>
  <c r="PUZ43" i="16"/>
  <c r="MQQ43" i="58" l="1"/>
  <c r="MSN43" i="58"/>
  <c r="PWQ43" i="16"/>
  <c r="PVB43" i="16"/>
  <c r="MQS43" i="58" l="1"/>
  <c r="MSP43" i="58"/>
  <c r="PWS43" i="16"/>
  <c r="PVD43" i="16"/>
  <c r="MQU43" i="58" l="1"/>
  <c r="MSR43" i="58"/>
  <c r="PWU43" i="16"/>
  <c r="PVF43" i="16"/>
  <c r="MQW43" i="58" l="1"/>
  <c r="MST43" i="58"/>
  <c r="PWW43" i="16"/>
  <c r="PVH43" i="16"/>
  <c r="PVJ43" i="16" s="1"/>
  <c r="MQY43" i="58" l="1"/>
  <c r="MSV43" i="58"/>
  <c r="PVL43" i="16"/>
  <c r="PWY43" i="16"/>
  <c r="MRA43" i="58" l="1"/>
  <c r="MSX43" i="58"/>
  <c r="PXA43" i="16"/>
  <c r="PVN43" i="16"/>
  <c r="MRC43" i="58" l="1"/>
  <c r="MSZ43" i="58"/>
  <c r="PXC43" i="16"/>
  <c r="PVP43" i="16"/>
  <c r="MRE43" i="58" l="1"/>
  <c r="MTB43" i="58"/>
  <c r="PXE43" i="16"/>
  <c r="PXG43" i="16" s="1"/>
  <c r="PVR43" i="16"/>
  <c r="PVT43" i="16" s="1"/>
  <c r="MRG43" i="58" l="1"/>
  <c r="MTD43" i="58"/>
  <c r="PVV43" i="16"/>
  <c r="PVX43" i="16" s="1"/>
  <c r="PXI43" i="16"/>
  <c r="PXK43" i="16" s="1"/>
  <c r="MRI43" i="58" l="1"/>
  <c r="MTF43" i="58"/>
  <c r="PXM43" i="16"/>
  <c r="PVZ43" i="16"/>
  <c r="PWB43" i="16" s="1"/>
  <c r="MRK43" i="58" l="1"/>
  <c r="MTH43" i="58"/>
  <c r="PXO43" i="16"/>
  <c r="PWD43" i="16"/>
  <c r="MRM43" i="58" l="1"/>
  <c r="MTJ43" i="58"/>
  <c r="PWF43" i="16"/>
  <c r="PXQ43" i="16"/>
  <c r="PXS43" i="16" s="1"/>
  <c r="MRO43" i="58" l="1"/>
  <c r="MTL43" i="58"/>
  <c r="PXU43" i="16"/>
  <c r="PWH43" i="16"/>
  <c r="PWJ43" i="16" s="1"/>
  <c r="MRQ43" i="58" l="1"/>
  <c r="MTN43" i="58"/>
  <c r="PWL43" i="16"/>
  <c r="PXW43" i="16"/>
  <c r="MRS43" i="58" l="1"/>
  <c r="MTP43" i="58"/>
  <c r="PXY43" i="16"/>
  <c r="PWN43" i="16"/>
  <c r="MRU43" i="58" l="1"/>
  <c r="MTR43" i="58"/>
  <c r="PWP43" i="16"/>
  <c r="PYA43" i="16"/>
  <c r="MRW43" i="58" l="1"/>
  <c r="MTT43" i="58"/>
  <c r="PYC43" i="16"/>
  <c r="PWR43" i="16"/>
  <c r="MRY43" i="58" l="1"/>
  <c r="MTV43" i="58"/>
  <c r="PYE43" i="16"/>
  <c r="PWT43" i="16"/>
  <c r="MSA43" i="58" l="1"/>
  <c r="MSC43" i="58" s="1"/>
  <c r="MTX43" i="58"/>
  <c r="PYG43" i="16"/>
  <c r="PWV43" i="16"/>
  <c r="MSE43" i="58" l="1"/>
  <c r="MTZ43" i="58"/>
  <c r="PYI43" i="16"/>
  <c r="PWX43" i="16"/>
  <c r="PWZ43" i="16" s="1"/>
  <c r="MUB43" i="58" l="1"/>
  <c r="MSG43" i="58"/>
  <c r="PXB43" i="16"/>
  <c r="PXD43" i="16" s="1"/>
  <c r="PYK43" i="16"/>
  <c r="MSI43" i="58" l="1"/>
  <c r="MUD43" i="58"/>
  <c r="PXF43" i="16"/>
  <c r="PXH43" i="16" s="1"/>
  <c r="PYM43" i="16"/>
  <c r="MUF43" i="58" l="1"/>
  <c r="MSK43" i="58"/>
  <c r="PXJ43" i="16"/>
  <c r="PXL43" i="16" s="1"/>
  <c r="PYO43" i="16"/>
  <c r="MSM43" i="58" l="1"/>
  <c r="MUH43" i="58"/>
  <c r="PYQ43" i="16"/>
  <c r="PXN43" i="16"/>
  <c r="MUJ43" i="58" l="1"/>
  <c r="MSO43" i="58"/>
  <c r="PXP43" i="16"/>
  <c r="PYS43" i="16"/>
  <c r="MSQ43" i="58" l="1"/>
  <c r="MUL43" i="58"/>
  <c r="PYU43" i="16"/>
  <c r="PXR43" i="16"/>
  <c r="MUN43" i="58" l="1"/>
  <c r="MSS43" i="58"/>
  <c r="PXT43" i="16"/>
  <c r="PYW43" i="16"/>
  <c r="MSU43" i="58" l="1"/>
  <c r="MUP43" i="58"/>
  <c r="PYY43" i="16"/>
  <c r="PZA43" i="16" s="1"/>
  <c r="PXV43" i="16"/>
  <c r="MUR43" i="58" l="1"/>
  <c r="MSW43" i="58"/>
  <c r="PXX43" i="16"/>
  <c r="PZC43" i="16"/>
  <c r="PZE43" i="16" s="1"/>
  <c r="MSY43" i="58" l="1"/>
  <c r="MUT43" i="58"/>
  <c r="PZG43" i="16"/>
  <c r="PXZ43" i="16"/>
  <c r="MUV43" i="58" l="1"/>
  <c r="MTA43" i="58"/>
  <c r="PYB43" i="16"/>
  <c r="PZI43" i="16"/>
  <c r="PZK43" i="16" s="1"/>
  <c r="MTC43" i="58" l="1"/>
  <c r="MUX43" i="58"/>
  <c r="PZM43" i="16"/>
  <c r="PYD43" i="16"/>
  <c r="MUZ43" i="58" l="1"/>
  <c r="MTE43" i="58"/>
  <c r="PYF43" i="16"/>
  <c r="PZO43" i="16"/>
  <c r="MTG43" i="58" l="1"/>
  <c r="MVB43" i="58"/>
  <c r="PZQ43" i="16"/>
  <c r="PYH43" i="16"/>
  <c r="MVD43" i="58" l="1"/>
  <c r="MTI43" i="58"/>
  <c r="PYJ43" i="16"/>
  <c r="PZS43" i="16"/>
  <c r="MTK43" i="58" l="1"/>
  <c r="MVF43" i="58"/>
  <c r="PYL43" i="16"/>
  <c r="PZU43" i="16"/>
  <c r="MVH43" i="58" l="1"/>
  <c r="MTM43" i="58"/>
  <c r="PZW43" i="16"/>
  <c r="PYN43" i="16"/>
  <c r="PYP43" i="16" s="1"/>
  <c r="MTO43" i="58" l="1"/>
  <c r="MVJ43" i="58"/>
  <c r="PYR43" i="16"/>
  <c r="PZY43" i="16"/>
  <c r="MVL43" i="58" l="1"/>
  <c r="MTQ43" i="58"/>
  <c r="QAA43" i="16"/>
  <c r="PYT43" i="16"/>
  <c r="MTS43" i="58" l="1"/>
  <c r="MVN43" i="58"/>
  <c r="PYV43" i="16"/>
  <c r="QAC43" i="16"/>
  <c r="MVP43" i="58" l="1"/>
  <c r="MTU43" i="58"/>
  <c r="PYX43" i="16"/>
  <c r="QAE43" i="16"/>
  <c r="MTW43" i="58" l="1"/>
  <c r="MVR43" i="58"/>
  <c r="QAG43" i="16"/>
  <c r="PYZ43" i="16"/>
  <c r="MVT43" i="58" l="1"/>
  <c r="MTY43" i="58"/>
  <c r="PZB43" i="16"/>
  <c r="QAI43" i="16"/>
  <c r="MUA43" i="58" l="1"/>
  <c r="MVV43" i="58"/>
  <c r="QAK43" i="16"/>
  <c r="PZD43" i="16"/>
  <c r="MVX43" i="58" l="1"/>
  <c r="MUC43" i="58"/>
  <c r="PZF43" i="16"/>
  <c r="QAM43" i="16"/>
  <c r="MUE43" i="58" l="1"/>
  <c r="MVZ43" i="58"/>
  <c r="QAO43" i="16"/>
  <c r="PZH43" i="16"/>
  <c r="PZJ43" i="16" s="1"/>
  <c r="MWB43" i="58" l="1"/>
  <c r="MUG43" i="58"/>
  <c r="PZL43" i="16"/>
  <c r="QAQ43" i="16"/>
  <c r="QAS43" i="16" s="1"/>
  <c r="MUI43" i="58" l="1"/>
  <c r="MWD43" i="58"/>
  <c r="QAU43" i="16"/>
  <c r="PZN43" i="16"/>
  <c r="MWF43" i="58" l="1"/>
  <c r="MUK43" i="58"/>
  <c r="PZP43" i="16"/>
  <c r="QAW43" i="16"/>
  <c r="MUM43" i="58" l="1"/>
  <c r="MWH43" i="58"/>
  <c r="QAY43" i="16"/>
  <c r="PZR43" i="16"/>
  <c r="PZT43" i="16" s="1"/>
  <c r="MWJ43" i="58" l="1"/>
  <c r="MUO43" i="58"/>
  <c r="PZV43" i="16"/>
  <c r="QBA43" i="16"/>
  <c r="MUQ43" i="58" l="1"/>
  <c r="MWL43" i="58"/>
  <c r="QBC43" i="16"/>
  <c r="PZX43" i="16"/>
  <c r="MWN43" i="58" l="1"/>
  <c r="MUS43" i="58"/>
  <c r="PZZ43" i="16"/>
  <c r="QBE43" i="16"/>
  <c r="MUU43" i="58" l="1"/>
  <c r="MWP43" i="58"/>
  <c r="QBG43" i="16"/>
  <c r="QAB43" i="16"/>
  <c r="MWR43" i="58" l="1"/>
  <c r="MUW43" i="58"/>
  <c r="QAD43" i="16"/>
  <c r="QBI43" i="16"/>
  <c r="MUY43" i="58" l="1"/>
  <c r="MWT43" i="58"/>
  <c r="QBK43" i="16"/>
  <c r="QAF43" i="16"/>
  <c r="MWV43" i="58" l="1"/>
  <c r="MVA43" i="58"/>
  <c r="QAH43" i="16"/>
  <c r="QBM43" i="16"/>
  <c r="MVC43" i="58" l="1"/>
  <c r="MWX43" i="58"/>
  <c r="QBO43" i="16"/>
  <c r="QAJ43" i="16"/>
  <c r="MWZ43" i="58" l="1"/>
  <c r="MVE43" i="58"/>
  <c r="QAL43" i="16"/>
  <c r="QBQ43" i="16"/>
  <c r="MVG43" i="58" l="1"/>
  <c r="MXB43" i="58"/>
  <c r="QBS43" i="16"/>
  <c r="QAN43" i="16"/>
  <c r="QAP43" i="16" s="1"/>
  <c r="MXD43" i="58" l="1"/>
  <c r="MVI43" i="58"/>
  <c r="QAR43" i="16"/>
  <c r="QBU43" i="16"/>
  <c r="QBW43" i="16" s="1"/>
  <c r="MVK43" i="58" l="1"/>
  <c r="MXF43" i="58"/>
  <c r="QBY43" i="16"/>
  <c r="QAT43" i="16"/>
  <c r="MXH43" i="58" l="1"/>
  <c r="MVM43" i="58"/>
  <c r="QAV43" i="16"/>
  <c r="QCA43" i="16"/>
  <c r="MVO43" i="58" l="1"/>
  <c r="MXJ43" i="58"/>
  <c r="QCC43" i="16"/>
  <c r="QAX43" i="16"/>
  <c r="MXL43" i="58" l="1"/>
  <c r="MVQ43" i="58"/>
  <c r="QAZ43" i="16"/>
  <c r="QCE43" i="16"/>
  <c r="MVS43" i="58" l="1"/>
  <c r="MXN43" i="58"/>
  <c r="QCG43" i="16"/>
  <c r="QBB43" i="16"/>
  <c r="QBD43" i="16" s="1"/>
  <c r="MXP43" i="58" l="1"/>
  <c r="MVU43" i="58"/>
  <c r="QBF43" i="16"/>
  <c r="QCI43" i="16"/>
  <c r="MVW43" i="58" l="1"/>
  <c r="MXR43" i="58"/>
  <c r="QCK43" i="16"/>
  <c r="QBH43" i="16"/>
  <c r="MXT43" i="58" l="1"/>
  <c r="MVY43" i="58"/>
  <c r="QBJ43" i="16"/>
  <c r="QCM43" i="16"/>
  <c r="MWA43" i="58" l="1"/>
  <c r="MXV43" i="58"/>
  <c r="QCO43" i="16"/>
  <c r="QBL43" i="16"/>
  <c r="MXX43" i="58" l="1"/>
  <c r="MWC43" i="58"/>
  <c r="QBN43" i="16"/>
  <c r="QCQ43" i="16"/>
  <c r="MWE43" i="58" l="1"/>
  <c r="MXZ43" i="58"/>
  <c r="QCS43" i="16"/>
  <c r="QBP43" i="16"/>
  <c r="QBR43" i="16" s="1"/>
  <c r="MYB43" i="58" l="1"/>
  <c r="MWG43" i="58"/>
  <c r="QBT43" i="16"/>
  <c r="QCU43" i="16"/>
  <c r="MWI43" i="58" l="1"/>
  <c r="MYD43" i="58"/>
  <c r="QCW43" i="16"/>
  <c r="QBV43" i="16"/>
  <c r="MYF43" i="58" l="1"/>
  <c r="MWK43" i="58"/>
  <c r="QBX43" i="16"/>
  <c r="QCY43" i="16"/>
  <c r="QDA43" i="16" s="1"/>
  <c r="MWM43" i="58" l="1"/>
  <c r="MYH43" i="58"/>
  <c r="QDC43" i="16"/>
  <c r="QBZ43" i="16"/>
  <c r="MYJ43" i="58" l="1"/>
  <c r="MWO43" i="58"/>
  <c r="QCB43" i="16"/>
  <c r="QDE43" i="16"/>
  <c r="MWQ43" i="58" l="1"/>
  <c r="MYL43" i="58"/>
  <c r="QDG43" i="16"/>
  <c r="QCD43" i="16"/>
  <c r="MYN43" i="58" l="1"/>
  <c r="MWS43" i="58"/>
  <c r="QCF43" i="16"/>
  <c r="QDI43" i="16"/>
  <c r="MWU43" i="58" l="1"/>
  <c r="MYP43" i="58"/>
  <c r="QDK43" i="16"/>
  <c r="QCH43" i="16"/>
  <c r="MYR43" i="58" l="1"/>
  <c r="MWW43" i="58"/>
  <c r="QCJ43" i="16"/>
  <c r="QDM43" i="16"/>
  <c r="MWY43" i="58" l="1"/>
  <c r="MYT43" i="58"/>
  <c r="QDO43" i="16"/>
  <c r="QDQ43" i="16" s="1"/>
  <c r="QCL43" i="16"/>
  <c r="QCN43" i="16" s="1"/>
  <c r="MYV43" i="58" l="1"/>
  <c r="MXA43" i="58"/>
  <c r="QCP43" i="16"/>
  <c r="QDS43" i="16"/>
  <c r="QDU43" i="16" s="1"/>
  <c r="MXC43" i="58" l="1"/>
  <c r="MYX43" i="58"/>
  <c r="QDW43" i="16"/>
  <c r="QCR43" i="16"/>
  <c r="MYZ43" i="58" l="1"/>
  <c r="MXE43" i="58"/>
  <c r="QCT43" i="16"/>
  <c r="QCV43" i="16" s="1"/>
  <c r="QDY43" i="16"/>
  <c r="MXG43" i="58" l="1"/>
  <c r="MZB43" i="58"/>
  <c r="QEA43" i="16"/>
  <c r="QCX43" i="16"/>
  <c r="QCZ43" i="16" s="1"/>
  <c r="MZD43" i="58" l="1"/>
  <c r="MXI43" i="58"/>
  <c r="QDB43" i="16"/>
  <c r="QEC43" i="16"/>
  <c r="MXK43" i="58" l="1"/>
  <c r="MZF43" i="58"/>
  <c r="QEE43" i="16"/>
  <c r="QDD43" i="16"/>
  <c r="MZH43" i="58" l="1"/>
  <c r="MXM43" i="58"/>
  <c r="QDF43" i="16"/>
  <c r="QEG43" i="16"/>
  <c r="MXO43" i="58" l="1"/>
  <c r="MZJ43" i="58"/>
  <c r="QEI43" i="16"/>
  <c r="QDH43" i="16"/>
  <c r="MZL43" i="58" l="1"/>
  <c r="MXQ43" i="58"/>
  <c r="QDJ43" i="16"/>
  <c r="QEK43" i="16"/>
  <c r="MXS43" i="58" l="1"/>
  <c r="MZN43" i="58"/>
  <c r="QEM43" i="16"/>
  <c r="QDL43" i="16"/>
  <c r="MZP43" i="58" l="1"/>
  <c r="MXU43" i="58"/>
  <c r="QDN43" i="16"/>
  <c r="QEO43" i="16"/>
  <c r="MXW43" i="58" l="1"/>
  <c r="MZR43" i="58"/>
  <c r="QEQ43" i="16"/>
  <c r="QDP43" i="16"/>
  <c r="MZT43" i="58" l="1"/>
  <c r="MXY43" i="58"/>
  <c r="QDR43" i="16"/>
  <c r="QES43" i="16"/>
  <c r="MYA43" i="58" l="1"/>
  <c r="MZV43" i="58"/>
  <c r="QEU43" i="16"/>
  <c r="QDT43" i="16"/>
  <c r="MZX43" i="58" l="1"/>
  <c r="MYC43" i="58"/>
  <c r="QDV43" i="16"/>
  <c r="QEW43" i="16"/>
  <c r="QEY43" i="16" s="1"/>
  <c r="MYE43" i="58" l="1"/>
  <c r="MZZ43" i="58"/>
  <c r="QFA43" i="16"/>
  <c r="QFC43" i="16" s="1"/>
  <c r="QDX43" i="16"/>
  <c r="NAB43" i="58" l="1"/>
  <c r="MYG43" i="58"/>
  <c r="QFE43" i="16"/>
  <c r="QFG43" i="16" s="1"/>
  <c r="QDZ43" i="16"/>
  <c r="MYI43" i="58" l="1"/>
  <c r="NAD43" i="58"/>
  <c r="QFI43" i="16"/>
  <c r="QEB43" i="16"/>
  <c r="NAF43" i="58" l="1"/>
  <c r="MYK43" i="58"/>
  <c r="QED43" i="16"/>
  <c r="QFK43" i="16"/>
  <c r="MYM43" i="58" l="1"/>
  <c r="NAH43" i="58"/>
  <c r="QEF43" i="16"/>
  <c r="QFM43" i="16"/>
  <c r="NAJ43" i="58" l="1"/>
  <c r="MYO43" i="58"/>
  <c r="QFO43" i="16"/>
  <c r="QEH43" i="16"/>
  <c r="MYQ43" i="58" l="1"/>
  <c r="NAL43" i="58"/>
  <c r="QFQ43" i="16"/>
  <c r="QEJ43" i="16"/>
  <c r="NAN43" i="58" l="1"/>
  <c r="MYS43" i="58"/>
  <c r="QFS43" i="16"/>
  <c r="QEL43" i="16"/>
  <c r="MYU43" i="58" l="1"/>
  <c r="NAP43" i="58"/>
  <c r="QFU43" i="16"/>
  <c r="QEN43" i="16"/>
  <c r="NAR43" i="58" l="1"/>
  <c r="MYW43" i="58"/>
  <c r="QFW43" i="16"/>
  <c r="QEP43" i="16"/>
  <c r="MYY43" i="58" l="1"/>
  <c r="NAT43" i="58"/>
  <c r="QFY43" i="16"/>
  <c r="QER43" i="16"/>
  <c r="NAV43" i="58" l="1"/>
  <c r="MZA43" i="58"/>
  <c r="QGA43" i="16"/>
  <c r="QET43" i="16"/>
  <c r="QEV43" i="16" s="1"/>
  <c r="MZC43" i="58" l="1"/>
  <c r="NAX43" i="58"/>
  <c r="QEX43" i="16"/>
  <c r="QEZ43" i="16" s="1"/>
  <c r="QGC43" i="16"/>
  <c r="NAZ43" i="58" l="1"/>
  <c r="MZE43" i="58"/>
  <c r="QGE43" i="16"/>
  <c r="QFB43" i="16"/>
  <c r="MZG43" i="58" l="1"/>
  <c r="NBB43" i="58"/>
  <c r="QGG43" i="16"/>
  <c r="QFD43" i="16"/>
  <c r="NBD43" i="58" l="1"/>
  <c r="MZI43" i="58"/>
  <c r="QGI43" i="16"/>
  <c r="QGK43" i="16" s="1"/>
  <c r="QFF43" i="16"/>
  <c r="MZK43" i="58" l="1"/>
  <c r="NBF43" i="58"/>
  <c r="QGM43" i="16"/>
  <c r="QFH43" i="16"/>
  <c r="NBH43" i="58" l="1"/>
  <c r="MZM43" i="58"/>
  <c r="QFJ43" i="16"/>
  <c r="QGO43" i="16"/>
  <c r="MZO43" i="58" l="1"/>
  <c r="NBJ43" i="58"/>
  <c r="QGQ43" i="16"/>
  <c r="QFL43" i="16"/>
  <c r="NBL43" i="58" l="1"/>
  <c r="MZQ43" i="58"/>
  <c r="QFN43" i="16"/>
  <c r="QGS43" i="16"/>
  <c r="MZS43" i="58" l="1"/>
  <c r="NBN43" i="58"/>
  <c r="QGU43" i="16"/>
  <c r="QFP43" i="16"/>
  <c r="NBP43" i="58" l="1"/>
  <c r="MZU43" i="58"/>
  <c r="QFR43" i="16"/>
  <c r="QGW43" i="16"/>
  <c r="QGY43" i="16" s="1"/>
  <c r="MZW43" i="58" l="1"/>
  <c r="NBR43" i="58"/>
  <c r="QHA43" i="16"/>
  <c r="QFT43" i="16"/>
  <c r="NBT43" i="58" l="1"/>
  <c r="MZY43" i="58"/>
  <c r="QFV43" i="16"/>
  <c r="QHC43" i="16"/>
  <c r="NAA43" i="58" l="1"/>
  <c r="NBV43" i="58"/>
  <c r="QHE43" i="16"/>
  <c r="QFX43" i="16"/>
  <c r="NBX43" i="58" l="1"/>
  <c r="NAC43" i="58"/>
  <c r="QFZ43" i="16"/>
  <c r="QHG43" i="16"/>
  <c r="NAE43" i="58" l="1"/>
  <c r="NBZ43" i="58"/>
  <c r="QHI43" i="16"/>
  <c r="QGB43" i="16"/>
  <c r="NCB43" i="58" l="1"/>
  <c r="NAG43" i="58"/>
  <c r="QGD43" i="16"/>
  <c r="QHK43" i="16"/>
  <c r="NAI43" i="58" l="1"/>
  <c r="NCD43" i="58"/>
  <c r="QHM43" i="16"/>
  <c r="QGF43" i="16"/>
  <c r="NCF43" i="58" l="1"/>
  <c r="NAK43" i="58"/>
  <c r="QGH43" i="16"/>
  <c r="QHO43" i="16"/>
  <c r="NAM43" i="58" l="1"/>
  <c r="NCH43" i="58"/>
  <c r="QHQ43" i="16"/>
  <c r="QGJ43" i="16"/>
  <c r="NCJ43" i="58" l="1"/>
  <c r="NAO43" i="58"/>
  <c r="QGL43" i="16"/>
  <c r="QHS43" i="16"/>
  <c r="NAQ43" i="58" l="1"/>
  <c r="NCL43" i="58"/>
  <c r="QHU43" i="16"/>
  <c r="QGN43" i="16"/>
  <c r="NCN43" i="58" l="1"/>
  <c r="NAS43" i="58"/>
  <c r="QHW43" i="16"/>
  <c r="QGP43" i="16"/>
  <c r="NAU43" i="58" l="1"/>
  <c r="NCP43" i="58"/>
  <c r="QHY43" i="16"/>
  <c r="QIA43" i="16" s="1"/>
  <c r="QGR43" i="16"/>
  <c r="NCR43" i="58" l="1"/>
  <c r="NAW43" i="58"/>
  <c r="QGT43" i="16"/>
  <c r="QIC43" i="16"/>
  <c r="NAY43" i="58" l="1"/>
  <c r="NCT43" i="58"/>
  <c r="QIE43" i="16"/>
  <c r="QGV43" i="16"/>
  <c r="NCV43" i="58" l="1"/>
  <c r="NBA43" i="58"/>
  <c r="QGX43" i="16"/>
  <c r="QIG43" i="16"/>
  <c r="NBC43" i="58" l="1"/>
  <c r="NCX43" i="58"/>
  <c r="QII43" i="16"/>
  <c r="QGZ43" i="16"/>
  <c r="NCZ43" i="58" l="1"/>
  <c r="NBE43" i="58"/>
  <c r="QHB43" i="16"/>
  <c r="QIK43" i="16"/>
  <c r="NBG43" i="58" l="1"/>
  <c r="NDB43" i="58"/>
  <c r="QHD43" i="16"/>
  <c r="QIM43" i="16"/>
  <c r="NDD43" i="58" l="1"/>
  <c r="NBI43" i="58"/>
  <c r="QIO43" i="16"/>
  <c r="QHF43" i="16"/>
  <c r="NBK43" i="58" l="1"/>
  <c r="NDF43" i="58"/>
  <c r="QIQ43" i="16"/>
  <c r="QHH43" i="16"/>
  <c r="NDH43" i="58" l="1"/>
  <c r="NBM43" i="58"/>
  <c r="QIS43" i="16"/>
  <c r="QHJ43" i="16"/>
  <c r="QHL43" i="16" s="1"/>
  <c r="NBO43" i="58" l="1"/>
  <c r="NDJ43" i="58"/>
  <c r="QHN43" i="16"/>
  <c r="QHP43" i="16" s="1"/>
  <c r="QIU43" i="16"/>
  <c r="QIW43" i="16" s="1"/>
  <c r="NDL43" i="58" l="1"/>
  <c r="NBQ43" i="58"/>
  <c r="QIY43" i="16"/>
  <c r="QHR43" i="16"/>
  <c r="NBS43" i="58" l="1"/>
  <c r="NDN43" i="58"/>
  <c r="QHT43" i="16"/>
  <c r="QJA43" i="16"/>
  <c r="NDP43" i="58" l="1"/>
  <c r="NBU43" i="58"/>
  <c r="QHV43" i="16"/>
  <c r="QJC43" i="16"/>
  <c r="NBW43" i="58" l="1"/>
  <c r="NDR43" i="58"/>
  <c r="QJE43" i="16"/>
  <c r="QHX43" i="16"/>
  <c r="NDT43" i="58" l="1"/>
  <c r="NBY43" i="58"/>
  <c r="QJG43" i="16"/>
  <c r="QJI43" i="16" s="1"/>
  <c r="QHZ43" i="16"/>
  <c r="NCA43" i="58" l="1"/>
  <c r="NDV43" i="58"/>
  <c r="QIB43" i="16"/>
  <c r="QJK43" i="16"/>
  <c r="QJM43" i="16" s="1"/>
  <c r="NDX43" i="58" l="1"/>
  <c r="NCC43" i="58"/>
  <c r="NCE43" i="58" s="1"/>
  <c r="QJO43" i="16"/>
  <c r="QJQ43" i="16" s="1"/>
  <c r="QID43" i="16"/>
  <c r="NCG43" i="58" l="1"/>
  <c r="NDZ43" i="58"/>
  <c r="NEB43" i="58" s="1"/>
  <c r="QIF43" i="16"/>
  <c r="QJS43" i="16"/>
  <c r="QJU43" i="16" s="1"/>
  <c r="NED43" i="58" l="1"/>
  <c r="NCI43" i="58"/>
  <c r="QJW43" i="16"/>
  <c r="QIH43" i="16"/>
  <c r="NCK43" i="58" l="1"/>
  <c r="NEF43" i="58"/>
  <c r="NEH43" i="58" s="1"/>
  <c r="QJY43" i="16"/>
  <c r="QIJ43" i="16"/>
  <c r="NEJ43" i="58" l="1"/>
  <c r="NCM43" i="58"/>
  <c r="NCO43" i="58" s="1"/>
  <c r="QKA43" i="16"/>
  <c r="QIL43" i="16"/>
  <c r="NCQ43" i="58" l="1"/>
  <c r="NEL43" i="58"/>
  <c r="QKC43" i="16"/>
  <c r="QIN43" i="16"/>
  <c r="NEN43" i="58" l="1"/>
  <c r="NCS43" i="58"/>
  <c r="NCU43" i="58" s="1"/>
  <c r="QKE43" i="16"/>
  <c r="QIP43" i="16"/>
  <c r="NCW43" i="58" l="1"/>
  <c r="NEP43" i="58"/>
  <c r="QKG43" i="16"/>
  <c r="QIR43" i="16"/>
  <c r="NER43" i="58" l="1"/>
  <c r="NCY43" i="58"/>
  <c r="NDA43" i="58" s="1"/>
  <c r="QIT43" i="16"/>
  <c r="QIV43" i="16" s="1"/>
  <c r="QKI43" i="16"/>
  <c r="NDC43" i="58" l="1"/>
  <c r="NET43" i="58"/>
  <c r="QKK43" i="16"/>
  <c r="QIX43" i="16"/>
  <c r="NEV43" i="58" l="1"/>
  <c r="NDE43" i="58"/>
  <c r="NDG43" i="58" s="1"/>
  <c r="QKM43" i="16"/>
  <c r="QIZ43" i="16"/>
  <c r="NDI43" i="58" l="1"/>
  <c r="NEX43" i="58"/>
  <c r="QKO43" i="16"/>
  <c r="QJB43" i="16"/>
  <c r="NEZ43" i="58" l="1"/>
  <c r="NDK43" i="58"/>
  <c r="NDM43" i="58" s="1"/>
  <c r="QKQ43" i="16"/>
  <c r="QKS43" i="16" s="1"/>
  <c r="QJD43" i="16"/>
  <c r="QJF43" i="16" s="1"/>
  <c r="NDO43" i="58" l="1"/>
  <c r="NFB43" i="58"/>
  <c r="QJH43" i="16"/>
  <c r="QJJ43" i="16" s="1"/>
  <c r="QKU43" i="16"/>
  <c r="QKW43" i="16" s="1"/>
  <c r="NFD43" i="58" l="1"/>
  <c r="NDQ43" i="58"/>
  <c r="QKY43" i="16"/>
  <c r="QLA43" i="16" s="1"/>
  <c r="QJL43" i="16"/>
  <c r="NDS43" i="58" l="1"/>
  <c r="NFF43" i="58"/>
  <c r="QLC43" i="16"/>
  <c r="QLE43" i="16" s="1"/>
  <c r="QJN43" i="16"/>
  <c r="NFH43" i="58" l="1"/>
  <c r="NDU43" i="58"/>
  <c r="QJP43" i="16"/>
  <c r="QJR43" i="16" s="1"/>
  <c r="QLG43" i="16"/>
  <c r="NDW43" i="58" l="1"/>
  <c r="NFJ43" i="58"/>
  <c r="NFL43" i="58" s="1"/>
  <c r="QLI43" i="16"/>
  <c r="QLK43" i="16" s="1"/>
  <c r="QJT43" i="16"/>
  <c r="NFN43" i="58" l="1"/>
  <c r="NDY43" i="58"/>
  <c r="QJV43" i="16"/>
  <c r="QLM43" i="16"/>
  <c r="NEA43" i="58" l="1"/>
  <c r="NFP43" i="58"/>
  <c r="NFR43" i="58" s="1"/>
  <c r="QLO43" i="16"/>
  <c r="QJX43" i="16"/>
  <c r="NFT43" i="58" l="1"/>
  <c r="NEC43" i="58"/>
  <c r="QJZ43" i="16"/>
  <c r="QLQ43" i="16"/>
  <c r="NEE43" i="58" l="1"/>
  <c r="NFV43" i="58"/>
  <c r="NFX43" i="58" s="1"/>
  <c r="QLS43" i="16"/>
  <c r="QKB43" i="16"/>
  <c r="NFZ43" i="58" l="1"/>
  <c r="NEG43" i="58"/>
  <c r="QKD43" i="16"/>
  <c r="QLU43" i="16"/>
  <c r="NEI43" i="58" l="1"/>
  <c r="NGB43" i="58"/>
  <c r="QKF43" i="16"/>
  <c r="QLW43" i="16"/>
  <c r="QLY43" i="16" s="1"/>
  <c r="NGD43" i="58" l="1"/>
  <c r="NEK43" i="58"/>
  <c r="QMA43" i="16"/>
  <c r="QKH43" i="16"/>
  <c r="NEM43" i="58" l="1"/>
  <c r="NGF43" i="58"/>
  <c r="QKJ43" i="16"/>
  <c r="QMC43" i="16"/>
  <c r="NGH43" i="58" l="1"/>
  <c r="NEO43" i="58"/>
  <c r="QME43" i="16"/>
  <c r="QKL43" i="16"/>
  <c r="NEQ43" i="58" l="1"/>
  <c r="NGJ43" i="58"/>
  <c r="QKN43" i="16"/>
  <c r="QMG43" i="16"/>
  <c r="NGL43" i="58" l="1"/>
  <c r="NES43" i="58"/>
  <c r="QMI43" i="16"/>
  <c r="QKP43" i="16"/>
  <c r="NEU43" i="58" l="1"/>
  <c r="NGN43" i="58"/>
  <c r="QKR43" i="16"/>
  <c r="QMK43" i="16"/>
  <c r="NGP43" i="58" l="1"/>
  <c r="NEW43" i="58"/>
  <c r="QMM43" i="16"/>
  <c r="QKT43" i="16"/>
  <c r="NEY43" i="58" l="1"/>
  <c r="NGR43" i="58"/>
  <c r="QKV43" i="16"/>
  <c r="QKX43" i="16" s="1"/>
  <c r="QMO43" i="16"/>
  <c r="NGT43" i="58" l="1"/>
  <c r="NFA43" i="58"/>
  <c r="QKZ43" i="16"/>
  <c r="QLB43" i="16" s="1"/>
  <c r="QMQ43" i="16"/>
  <c r="NFC43" i="58" l="1"/>
  <c r="NGV43" i="58"/>
  <c r="QLD43" i="16"/>
  <c r="QMS43" i="16"/>
  <c r="NGX43" i="58" l="1"/>
  <c r="NFE43" i="58"/>
  <c r="QLF43" i="16"/>
  <c r="QMU43" i="16"/>
  <c r="NFG43" i="58" l="1"/>
  <c r="NGZ43" i="58"/>
  <c r="QLH43" i="16"/>
  <c r="QMW43" i="16"/>
  <c r="NHB43" i="58" l="1"/>
  <c r="NFI43" i="58"/>
  <c r="QMY43" i="16"/>
  <c r="QNA43" i="16" s="1"/>
  <c r="QLJ43" i="16"/>
  <c r="NFK43" i="58" l="1"/>
  <c r="NHD43" i="58"/>
  <c r="QLL43" i="16"/>
  <c r="QNC43" i="16"/>
  <c r="QNE43" i="16" s="1"/>
  <c r="NHF43" i="58" l="1"/>
  <c r="NFM43" i="58"/>
  <c r="QNG43" i="16"/>
  <c r="QNI43" i="16" s="1"/>
  <c r="QLN43" i="16"/>
  <c r="NFO43" i="58" l="1"/>
  <c r="NHH43" i="58"/>
  <c r="QLP43" i="16"/>
  <c r="QNK43" i="16"/>
  <c r="NHJ43" i="58" l="1"/>
  <c r="NFQ43" i="58"/>
  <c r="QLR43" i="16"/>
  <c r="QNM43" i="16"/>
  <c r="NFS43" i="58" l="1"/>
  <c r="NHL43" i="58"/>
  <c r="QNO43" i="16"/>
  <c r="QLT43" i="16"/>
  <c r="NHN43" i="58" l="1"/>
  <c r="NFU43" i="58"/>
  <c r="QLV43" i="16"/>
  <c r="QNQ43" i="16"/>
  <c r="QNS43" i="16" s="1"/>
  <c r="NFW43" i="58" l="1"/>
  <c r="NHP43" i="58"/>
  <c r="QNU43" i="16"/>
  <c r="QLX43" i="16"/>
  <c r="NHR43" i="58" l="1"/>
  <c r="NFY43" i="58"/>
  <c r="QLZ43" i="16"/>
  <c r="QNW43" i="16"/>
  <c r="NGA43" i="58" l="1"/>
  <c r="NHT43" i="58"/>
  <c r="QNY43" i="16"/>
  <c r="QMB43" i="16"/>
  <c r="NHV43" i="58" l="1"/>
  <c r="NGC43" i="58"/>
  <c r="QMD43" i="16"/>
  <c r="QOA43" i="16"/>
  <c r="NGE43" i="58" l="1"/>
  <c r="NHX43" i="58"/>
  <c r="QOC43" i="16"/>
  <c r="QMF43" i="16"/>
  <c r="NHZ43" i="58" l="1"/>
  <c r="NGG43" i="58"/>
  <c r="QMH43" i="16"/>
  <c r="QOE43" i="16"/>
  <c r="NGI43" i="58" l="1"/>
  <c r="NIB43" i="58"/>
  <c r="QMJ43" i="16"/>
  <c r="QOG43" i="16"/>
  <c r="QOI43" i="16" s="1"/>
  <c r="NID43" i="58" l="1"/>
  <c r="NGK43" i="58"/>
  <c r="QOK43" i="16"/>
  <c r="QML43" i="16"/>
  <c r="NGM43" i="58" l="1"/>
  <c r="NIF43" i="58"/>
  <c r="QMN43" i="16"/>
  <c r="QOM43" i="16"/>
  <c r="NIH43" i="58" l="1"/>
  <c r="NGO43" i="58"/>
  <c r="QOO43" i="16"/>
  <c r="QMP43" i="16"/>
  <c r="NGQ43" i="58" l="1"/>
  <c r="NIJ43" i="58"/>
  <c r="QMR43" i="16"/>
  <c r="QOQ43" i="16"/>
  <c r="NIL43" i="58" l="1"/>
  <c r="NGS43" i="58"/>
  <c r="QOS43" i="16"/>
  <c r="QMT43" i="16"/>
  <c r="NGU43" i="58" l="1"/>
  <c r="NIN43" i="58"/>
  <c r="QMV43" i="16"/>
  <c r="QOU43" i="16"/>
  <c r="NIP43" i="58" l="1"/>
  <c r="NGW43" i="58"/>
  <c r="QOW43" i="16"/>
  <c r="QMX43" i="16"/>
  <c r="NGY43" i="58" l="1"/>
  <c r="NIR43" i="58"/>
  <c r="QMZ43" i="16"/>
  <c r="QNB43" i="16" s="1"/>
  <c r="QOY43" i="16"/>
  <c r="NIT43" i="58" l="1"/>
  <c r="NHA43" i="58"/>
  <c r="QND43" i="16"/>
  <c r="QPA43" i="16"/>
  <c r="NHC43" i="58" l="1"/>
  <c r="NIV43" i="58"/>
  <c r="QNF43" i="16"/>
  <c r="QPC43" i="16"/>
  <c r="NIX43" i="58" l="1"/>
  <c r="NHE43" i="58"/>
  <c r="QPE43" i="16"/>
  <c r="QNH43" i="16"/>
  <c r="NHG43" i="58" l="1"/>
  <c r="NIZ43" i="58"/>
  <c r="QNJ43" i="16"/>
  <c r="QPG43" i="16"/>
  <c r="NJB43" i="58" l="1"/>
  <c r="NHI43" i="58"/>
  <c r="QPI43" i="16"/>
  <c r="QNL43" i="16"/>
  <c r="NHK43" i="58" l="1"/>
  <c r="NJD43" i="58"/>
  <c r="QPK43" i="16"/>
  <c r="QNN43" i="16"/>
  <c r="NJF43" i="58" l="1"/>
  <c r="NHM43" i="58"/>
  <c r="QNP43" i="16"/>
  <c r="QPM43" i="16"/>
  <c r="NHO43" i="58" l="1"/>
  <c r="NJH43" i="58"/>
  <c r="QPO43" i="16"/>
  <c r="QNR43" i="16"/>
  <c r="NJJ43" i="58" l="1"/>
  <c r="NHQ43" i="58"/>
  <c r="QNT43" i="16"/>
  <c r="QPQ43" i="16"/>
  <c r="NHS43" i="58" l="1"/>
  <c r="NJL43" i="58"/>
  <c r="QPS43" i="16"/>
  <c r="QNV43" i="16"/>
  <c r="NJN43" i="58" l="1"/>
  <c r="NHU43" i="58"/>
  <c r="QNX43" i="16"/>
  <c r="QPU43" i="16"/>
  <c r="NHW43" i="58" l="1"/>
  <c r="NJP43" i="58"/>
  <c r="QPW43" i="16"/>
  <c r="QNZ43" i="16"/>
  <c r="NJR43" i="58" l="1"/>
  <c r="NHY43" i="58"/>
  <c r="QPY43" i="16"/>
  <c r="QOB43" i="16"/>
  <c r="NIA43" i="58" l="1"/>
  <c r="NJT43" i="58"/>
  <c r="QOD43" i="16"/>
  <c r="QOF43" i="16" s="1"/>
  <c r="QQA43" i="16"/>
  <c r="QQC43" i="16" s="1"/>
  <c r="NJV43" i="58" l="1"/>
  <c r="NIC43" i="58"/>
  <c r="QQE43" i="16"/>
  <c r="QQG43" i="16" s="1"/>
  <c r="QOH43" i="16"/>
  <c r="NIE43" i="58" l="1"/>
  <c r="NJX43" i="58"/>
  <c r="QQI43" i="16"/>
  <c r="QOJ43" i="16"/>
  <c r="NJZ43" i="58" l="1"/>
  <c r="NIG43" i="58"/>
  <c r="QOL43" i="16"/>
  <c r="QQK43" i="16"/>
  <c r="NII43" i="58" l="1"/>
  <c r="NKB43" i="58"/>
  <c r="QQM43" i="16"/>
  <c r="QON43" i="16"/>
  <c r="NKD43" i="58" l="1"/>
  <c r="NIK43" i="58"/>
  <c r="QOP43" i="16"/>
  <c r="QOR43" i="16" s="1"/>
  <c r="QQO43" i="16"/>
  <c r="NIM43" i="58" l="1"/>
  <c r="NKF43" i="58"/>
  <c r="QOT43" i="16"/>
  <c r="QOV43" i="16" s="1"/>
  <c r="QQQ43" i="16"/>
  <c r="NKH43" i="58" l="1"/>
  <c r="NIO43" i="58"/>
  <c r="QOX43" i="16"/>
  <c r="QQS43" i="16"/>
  <c r="QQU43" i="16" s="1"/>
  <c r="NIQ43" i="58" l="1"/>
  <c r="NKJ43" i="58"/>
  <c r="QQW43" i="16"/>
  <c r="QOZ43" i="16"/>
  <c r="NKL43" i="58" l="1"/>
  <c r="NIS43" i="58"/>
  <c r="QPB43" i="16"/>
  <c r="QQY43" i="16"/>
  <c r="NIU43" i="58" l="1"/>
  <c r="NKN43" i="58"/>
  <c r="QRA43" i="16"/>
  <c r="QPD43" i="16"/>
  <c r="QPF43" i="16" s="1"/>
  <c r="NKP43" i="58" l="1"/>
  <c r="NIW43" i="58"/>
  <c r="QPH43" i="16"/>
  <c r="QRC43" i="16"/>
  <c r="NIY43" i="58" l="1"/>
  <c r="NKR43" i="58"/>
  <c r="QRE43" i="16"/>
  <c r="QPJ43" i="16"/>
  <c r="QPL43" i="16" s="1"/>
  <c r="NKT43" i="58" l="1"/>
  <c r="NJA43" i="58"/>
  <c r="QPN43" i="16"/>
  <c r="QRG43" i="16"/>
  <c r="NJC43" i="58" l="1"/>
  <c r="NKV43" i="58"/>
  <c r="QRI43" i="16"/>
  <c r="QPP43" i="16"/>
  <c r="NKX43" i="58" l="1"/>
  <c r="NJE43" i="58"/>
  <c r="QPR43" i="16"/>
  <c r="QRK43" i="16"/>
  <c r="NJG43" i="58" l="1"/>
  <c r="NKZ43" i="58"/>
  <c r="QRM43" i="16"/>
  <c r="QPT43" i="16"/>
  <c r="QPV43" i="16" s="1"/>
  <c r="NLB43" i="58" l="1"/>
  <c r="NJI43" i="58"/>
  <c r="QPX43" i="16"/>
  <c r="QRO43" i="16"/>
  <c r="NJK43" i="58" l="1"/>
  <c r="NLD43" i="58"/>
  <c r="QRQ43" i="16"/>
  <c r="QPZ43" i="16"/>
  <c r="NLF43" i="58" l="1"/>
  <c r="NJM43" i="58"/>
  <c r="QQB43" i="16"/>
  <c r="QRS43" i="16"/>
  <c r="QRU43" i="16" s="1"/>
  <c r="NJO43" i="58" l="1"/>
  <c r="NLH43" i="58"/>
  <c r="QRW43" i="16"/>
  <c r="QQD43" i="16"/>
  <c r="NLJ43" i="58" l="1"/>
  <c r="NJQ43" i="58"/>
  <c r="QQF43" i="16"/>
  <c r="QRY43" i="16"/>
  <c r="NJS43" i="58" l="1"/>
  <c r="NLL43" i="58"/>
  <c r="QSA43" i="16"/>
  <c r="QQH43" i="16"/>
  <c r="NLN43" i="58" l="1"/>
  <c r="NJU43" i="58"/>
  <c r="QQJ43" i="16"/>
  <c r="QSC43" i="16"/>
  <c r="NJW43" i="58" l="1"/>
  <c r="NLP43" i="58"/>
  <c r="QSE43" i="16"/>
  <c r="QQL43" i="16"/>
  <c r="QQN43" i="16" s="1"/>
  <c r="NLR43" i="58" l="1"/>
  <c r="NJY43" i="58"/>
  <c r="QQP43" i="16"/>
  <c r="QSG43" i="16"/>
  <c r="NKA43" i="58" l="1"/>
  <c r="NLT43" i="58"/>
  <c r="QSI43" i="16"/>
  <c r="QQR43" i="16"/>
  <c r="NLV43" i="58" l="1"/>
  <c r="NKC43" i="58"/>
  <c r="QQT43" i="16"/>
  <c r="QSK43" i="16"/>
  <c r="QSM43" i="16" s="1"/>
  <c r="NKE43" i="58" l="1"/>
  <c r="NLX43" i="58"/>
  <c r="QSO43" i="16"/>
  <c r="QQV43" i="16"/>
  <c r="QQX43" i="16" s="1"/>
  <c r="NLZ43" i="58" l="1"/>
  <c r="NKG43" i="58"/>
  <c r="QQZ43" i="16"/>
  <c r="QSQ43" i="16"/>
  <c r="NKI43" i="58" l="1"/>
  <c r="NMB43" i="58"/>
  <c r="QSS43" i="16"/>
  <c r="QRB43" i="16"/>
  <c r="NMD43" i="58" l="1"/>
  <c r="NKK43" i="58"/>
  <c r="QRD43" i="16"/>
  <c r="QSU43" i="16"/>
  <c r="QSW43" i="16" s="1"/>
  <c r="NKM43" i="58" l="1"/>
  <c r="NMF43" i="58"/>
  <c r="QSY43" i="16"/>
  <c r="QRF43" i="16"/>
  <c r="NMH43" i="58" l="1"/>
  <c r="NKO43" i="58"/>
  <c r="QRH43" i="16"/>
  <c r="QTA43" i="16"/>
  <c r="QTC43" i="16" s="1"/>
  <c r="NKQ43" i="58" l="1"/>
  <c r="NMJ43" i="58"/>
  <c r="QTE43" i="16"/>
  <c r="QRJ43" i="16"/>
  <c r="QRL43" i="16" s="1"/>
  <c r="NML43" i="58" l="1"/>
  <c r="NKS43" i="58"/>
  <c r="QRN43" i="16"/>
  <c r="QTG43" i="16"/>
  <c r="NKU43" i="58" l="1"/>
  <c r="NMN43" i="58"/>
  <c r="QTI43" i="16"/>
  <c r="QRP43" i="16"/>
  <c r="QRR43" i="16" s="1"/>
  <c r="NMP43" i="58" l="1"/>
  <c r="NKW43" i="58"/>
  <c r="QRT43" i="16"/>
  <c r="QTK43" i="16"/>
  <c r="NKY43" i="58" l="1"/>
  <c r="NMR43" i="58"/>
  <c r="QTM43" i="16"/>
  <c r="QRV43" i="16"/>
  <c r="NMT43" i="58" l="1"/>
  <c r="NLA43" i="58"/>
  <c r="QRX43" i="16"/>
  <c r="QTO43" i="16"/>
  <c r="NLC43" i="58" l="1"/>
  <c r="NMV43" i="58"/>
  <c r="QRZ43" i="16"/>
  <c r="QTQ43" i="16"/>
  <c r="NMX43" i="58" l="1"/>
  <c r="NLE43" i="58"/>
  <c r="QSB43" i="16"/>
  <c r="QSD43" i="16" s="1"/>
  <c r="QTS43" i="16"/>
  <c r="NLG43" i="58" l="1"/>
  <c r="NMZ43" i="58"/>
  <c r="QSF43" i="16"/>
  <c r="QTU43" i="16"/>
  <c r="NNB43" i="58" l="1"/>
  <c r="NLI43" i="58"/>
  <c r="QTW43" i="16"/>
  <c r="QSH43" i="16"/>
  <c r="NLK43" i="58" l="1"/>
  <c r="NND43" i="58"/>
  <c r="QSJ43" i="16"/>
  <c r="QTY43" i="16"/>
  <c r="NNF43" i="58" l="1"/>
  <c r="NLM43" i="58"/>
  <c r="QUA43" i="16"/>
  <c r="QUC43" i="16" s="1"/>
  <c r="QSL43" i="16"/>
  <c r="QSN43" i="16" s="1"/>
  <c r="NLO43" i="58" l="1"/>
  <c r="NNH43" i="58"/>
  <c r="QSP43" i="16"/>
  <c r="QSR43" i="16" s="1"/>
  <c r="QUE43" i="16"/>
  <c r="QUG43" i="16" s="1"/>
  <c r="NNJ43" i="58" l="1"/>
  <c r="NLQ43" i="58"/>
  <c r="QUI43" i="16"/>
  <c r="QST43" i="16"/>
  <c r="NLS43" i="58" l="1"/>
  <c r="NNL43" i="58"/>
  <c r="QSV43" i="16"/>
  <c r="QUK43" i="16"/>
  <c r="NNN43" i="58" l="1"/>
  <c r="NLU43" i="58"/>
  <c r="QUM43" i="16"/>
  <c r="QUO43" i="16" s="1"/>
  <c r="QSX43" i="16"/>
  <c r="NLW43" i="58" l="1"/>
  <c r="NNP43" i="58"/>
  <c r="QUQ43" i="16"/>
  <c r="QSZ43" i="16"/>
  <c r="NNR43" i="58" l="1"/>
  <c r="NLY43" i="58"/>
  <c r="QUS43" i="16"/>
  <c r="QTB43" i="16"/>
  <c r="NMA43" i="58" l="1"/>
  <c r="NNT43" i="58"/>
  <c r="QUU43" i="16"/>
  <c r="QTD43" i="16"/>
  <c r="NNV43" i="58" l="1"/>
  <c r="NMC43" i="58"/>
  <c r="QUW43" i="16"/>
  <c r="QTF43" i="16"/>
  <c r="NME43" i="58" l="1"/>
  <c r="NNX43" i="58"/>
  <c r="QTH43" i="16"/>
  <c r="QUY43" i="16"/>
  <c r="NNZ43" i="58" l="1"/>
  <c r="NMG43" i="58"/>
  <c r="QVA43" i="16"/>
  <c r="QTJ43" i="16"/>
  <c r="NMI43" i="58" l="1"/>
  <c r="NOB43" i="58"/>
  <c r="QTL43" i="16"/>
  <c r="QVC43" i="16"/>
  <c r="NOD43" i="58" l="1"/>
  <c r="NMK43" i="58"/>
  <c r="QVE43" i="16"/>
  <c r="QTN43" i="16"/>
  <c r="NMM43" i="58" l="1"/>
  <c r="NOF43" i="58"/>
  <c r="QTP43" i="16"/>
  <c r="QVG43" i="16"/>
  <c r="NOH43" i="58" l="1"/>
  <c r="NMO43" i="58"/>
  <c r="QVI43" i="16"/>
  <c r="QTR43" i="16"/>
  <c r="NMQ43" i="58" l="1"/>
  <c r="NOJ43" i="58"/>
  <c r="QTT43" i="16"/>
  <c r="QVK43" i="16"/>
  <c r="NOL43" i="58" l="1"/>
  <c r="NMS43" i="58"/>
  <c r="QVM43" i="16"/>
  <c r="QTV43" i="16"/>
  <c r="NMU43" i="58" l="1"/>
  <c r="NON43" i="58"/>
  <c r="QVO43" i="16"/>
  <c r="QTX43" i="16"/>
  <c r="NOP43" i="58" l="1"/>
  <c r="NMW43" i="58"/>
  <c r="QTZ43" i="16"/>
  <c r="QVQ43" i="16"/>
  <c r="NMY43" i="58" l="1"/>
  <c r="NOR43" i="58"/>
  <c r="QVS43" i="16"/>
  <c r="QUB43" i="16"/>
  <c r="NOT43" i="58" l="1"/>
  <c r="NNA43" i="58"/>
  <c r="QUD43" i="16"/>
  <c r="QVU43" i="16"/>
  <c r="NNC43" i="58" l="1"/>
  <c r="NOV43" i="58"/>
  <c r="QVW43" i="16"/>
  <c r="QUF43" i="16"/>
  <c r="QUH43" i="16" s="1"/>
  <c r="NOX43" i="58" l="1"/>
  <c r="NNE43" i="58"/>
  <c r="QUJ43" i="16"/>
  <c r="QVY43" i="16"/>
  <c r="NNG43" i="58" l="1"/>
  <c r="NOZ43" i="58"/>
  <c r="QWA43" i="16"/>
  <c r="QUL43" i="16"/>
  <c r="NPB43" i="58" l="1"/>
  <c r="NNI43" i="58"/>
  <c r="QUN43" i="16"/>
  <c r="QWC43" i="16"/>
  <c r="NNK43" i="58" l="1"/>
  <c r="NPD43" i="58"/>
  <c r="QWE43" i="16"/>
  <c r="QUP43" i="16"/>
  <c r="NPF43" i="58" l="1"/>
  <c r="NNM43" i="58"/>
  <c r="QUR43" i="16"/>
  <c r="QWG43" i="16"/>
  <c r="NNO43" i="58" l="1"/>
  <c r="NPH43" i="58"/>
  <c r="QWI43" i="16"/>
  <c r="QUT43" i="16"/>
  <c r="NPJ43" i="58" l="1"/>
  <c r="NNQ43" i="58"/>
  <c r="QUV43" i="16"/>
  <c r="QWK43" i="16"/>
  <c r="NNS43" i="58" l="1"/>
  <c r="NPL43" i="58"/>
  <c r="QWM43" i="16"/>
  <c r="QUX43" i="16"/>
  <c r="NPN43" i="58" l="1"/>
  <c r="NNU43" i="58"/>
  <c r="QUZ43" i="16"/>
  <c r="QWO43" i="16"/>
  <c r="NNW43" i="58" l="1"/>
  <c r="NPP43" i="58"/>
  <c r="QWQ43" i="16"/>
  <c r="QVB43" i="16"/>
  <c r="NPR43" i="58" l="1"/>
  <c r="NNY43" i="58"/>
  <c r="QVD43" i="16"/>
  <c r="QWS43" i="16"/>
  <c r="NOA43" i="58" l="1"/>
  <c r="NPT43" i="58"/>
  <c r="QVF43" i="16"/>
  <c r="QWU43" i="16"/>
  <c r="NPV43" i="58" l="1"/>
  <c r="NOC43" i="58"/>
  <c r="QVH43" i="16"/>
  <c r="QVJ43" i="16" s="1"/>
  <c r="QWW43" i="16"/>
  <c r="QWY43" i="16" s="1"/>
  <c r="NOE43" i="58" l="1"/>
  <c r="NPX43" i="58"/>
  <c r="QXA43" i="16"/>
  <c r="QVL43" i="16"/>
  <c r="NPZ43" i="58" l="1"/>
  <c r="NOG43" i="58"/>
  <c r="QXC43" i="16"/>
  <c r="QVN43" i="16"/>
  <c r="NOI43" i="58" l="1"/>
  <c r="NQB43" i="58"/>
  <c r="QXE43" i="16"/>
  <c r="QVP43" i="16"/>
  <c r="NQD43" i="58" l="1"/>
  <c r="NOK43" i="58"/>
  <c r="QXG43" i="16"/>
  <c r="QVR43" i="16"/>
  <c r="NOM43" i="58" l="1"/>
  <c r="NQF43" i="58"/>
  <c r="QXI43" i="16"/>
  <c r="QVT43" i="16"/>
  <c r="NQH43" i="58" l="1"/>
  <c r="NOO43" i="58"/>
  <c r="QXK43" i="16"/>
  <c r="QVV43" i="16"/>
  <c r="NOQ43" i="58" l="1"/>
  <c r="NQJ43" i="58"/>
  <c r="QXM43" i="16"/>
  <c r="QVX43" i="16"/>
  <c r="NQL43" i="58" l="1"/>
  <c r="NOS43" i="58"/>
  <c r="QVZ43" i="16"/>
  <c r="QXO43" i="16"/>
  <c r="NOU43" i="58" l="1"/>
  <c r="NQN43" i="58"/>
  <c r="QXQ43" i="16"/>
  <c r="QWB43" i="16"/>
  <c r="QWD43" i="16" s="1"/>
  <c r="NQP43" i="58" l="1"/>
  <c r="NOW43" i="58"/>
  <c r="QWF43" i="16"/>
  <c r="QXS43" i="16"/>
  <c r="QXU43" i="16" s="1"/>
  <c r="NOY43" i="58" l="1"/>
  <c r="NQR43" i="58"/>
  <c r="QXW43" i="16"/>
  <c r="QWH43" i="16"/>
  <c r="NQT43" i="58" l="1"/>
  <c r="NPA43" i="58"/>
  <c r="QWJ43" i="16"/>
  <c r="QXY43" i="16"/>
  <c r="QYA43" i="16" s="1"/>
  <c r="NPC43" i="58" l="1"/>
  <c r="NQV43" i="58"/>
  <c r="QYC43" i="16"/>
  <c r="QWL43" i="16"/>
  <c r="NQX43" i="58" l="1"/>
  <c r="NPE43" i="58"/>
  <c r="QWN43" i="16"/>
  <c r="QYE43" i="16"/>
  <c r="QYG43" i="16" s="1"/>
  <c r="NPG43" i="58" l="1"/>
  <c r="NQZ43" i="58"/>
  <c r="QYI43" i="16"/>
  <c r="QWP43" i="16"/>
  <c r="NRB43" i="58" l="1"/>
  <c r="NPI43" i="58"/>
  <c r="QWR43" i="16"/>
  <c r="QYK43" i="16"/>
  <c r="NPK43" i="58" l="1"/>
  <c r="NRD43" i="58"/>
  <c r="QYM43" i="16"/>
  <c r="QWT43" i="16"/>
  <c r="NRF43" i="58" l="1"/>
  <c r="NPM43" i="58"/>
  <c r="QWV43" i="16"/>
  <c r="QYO43" i="16"/>
  <c r="NPO43" i="58" l="1"/>
  <c r="NRH43" i="58"/>
  <c r="QWX43" i="16"/>
  <c r="QYQ43" i="16"/>
  <c r="NRJ43" i="58" l="1"/>
  <c r="NPQ43" i="58"/>
  <c r="QWZ43" i="16"/>
  <c r="QXB43" i="16" s="1"/>
  <c r="QYS43" i="16"/>
  <c r="NPS43" i="58" l="1"/>
  <c r="NRL43" i="58"/>
  <c r="QXD43" i="16"/>
  <c r="QYU43" i="16"/>
  <c r="NRN43" i="58" l="1"/>
  <c r="NPU43" i="58"/>
  <c r="QYW43" i="16"/>
  <c r="QXF43" i="16"/>
  <c r="NPW43" i="58" l="1"/>
  <c r="NRP43" i="58"/>
  <c r="QXH43" i="16"/>
  <c r="QYY43" i="16"/>
  <c r="NRR43" i="58" l="1"/>
  <c r="NPY43" i="58"/>
  <c r="QZA43" i="16"/>
  <c r="QXJ43" i="16"/>
  <c r="QXL43" i="16" s="1"/>
  <c r="NQA43" i="58" l="1"/>
  <c r="NRT43" i="58"/>
  <c r="QXN43" i="16"/>
  <c r="QZC43" i="16"/>
  <c r="NRV43" i="58" l="1"/>
  <c r="NQC43" i="58"/>
  <c r="QZE43" i="16"/>
  <c r="QXP43" i="16"/>
  <c r="NQE43" i="58" l="1"/>
  <c r="NRX43" i="58"/>
  <c r="QXR43" i="16"/>
  <c r="QZG43" i="16"/>
  <c r="NRZ43" i="58" l="1"/>
  <c r="NQG43" i="58"/>
  <c r="QZI43" i="16"/>
  <c r="QZK43" i="16" s="1"/>
  <c r="QXT43" i="16"/>
  <c r="NQI43" i="58" l="1"/>
  <c r="NSB43" i="58"/>
  <c r="QZM43" i="16"/>
  <c r="QZO43" i="16" s="1"/>
  <c r="QXV43" i="16"/>
  <c r="NSD43" i="58" l="1"/>
  <c r="NQK43" i="58"/>
  <c r="QXX43" i="16"/>
  <c r="QZQ43" i="16"/>
  <c r="NQM43" i="58" l="1"/>
  <c r="NSF43" i="58"/>
  <c r="QZS43" i="16"/>
  <c r="QXZ43" i="16"/>
  <c r="QYB43" i="16" s="1"/>
  <c r="NSH43" i="58" l="1"/>
  <c r="NQO43" i="58"/>
  <c r="QYD43" i="16"/>
  <c r="QZU43" i="16"/>
  <c r="NQQ43" i="58" l="1"/>
  <c r="NSJ43" i="58"/>
  <c r="QZW43" i="16"/>
  <c r="QYF43" i="16"/>
  <c r="NSL43" i="58" l="1"/>
  <c r="NQS43" i="58"/>
  <c r="QYH43" i="16"/>
  <c r="QZY43" i="16"/>
  <c r="RAA43" i="16" s="1"/>
  <c r="NQU43" i="58" l="1"/>
  <c r="NSN43" i="58"/>
  <c r="RAC43" i="16"/>
  <c r="QYJ43" i="16"/>
  <c r="NSP43" i="58" l="1"/>
  <c r="NQW43" i="58"/>
  <c r="QYL43" i="16"/>
  <c r="RAE43" i="16"/>
  <c r="NQY43" i="58" l="1"/>
  <c r="NSR43" i="58"/>
  <c r="RAG43" i="16"/>
  <c r="QYN43" i="16"/>
  <c r="NST43" i="58" l="1"/>
  <c r="NRA43" i="58"/>
  <c r="QYP43" i="16"/>
  <c r="RAI43" i="16"/>
  <c r="NRC43" i="58" l="1"/>
  <c r="NSV43" i="58"/>
  <c r="RAK43" i="16"/>
  <c r="QYR43" i="16"/>
  <c r="NSX43" i="58" l="1"/>
  <c r="NRE43" i="58"/>
  <c r="QYT43" i="16"/>
  <c r="RAM43" i="16"/>
  <c r="RAO43" i="16" s="1"/>
  <c r="NRG43" i="58" l="1"/>
  <c r="NSZ43" i="58"/>
  <c r="RAQ43" i="16"/>
  <c r="RAS43" i="16" s="1"/>
  <c r="QYV43" i="16"/>
  <c r="NTB43" i="58" l="1"/>
  <c r="NRI43" i="58"/>
  <c r="QYX43" i="16"/>
  <c r="RAU43" i="16"/>
  <c r="NRK43" i="58" l="1"/>
  <c r="NTD43" i="58"/>
  <c r="QYZ43" i="16"/>
  <c r="RAW43" i="16"/>
  <c r="NTF43" i="58" l="1"/>
  <c r="NRM43" i="58"/>
  <c r="QZB43" i="16"/>
  <c r="RAY43" i="16"/>
  <c r="NRO43" i="58" l="1"/>
  <c r="NTH43" i="58"/>
  <c r="QZD43" i="16"/>
  <c r="RBA43" i="16"/>
  <c r="NTJ43" i="58" l="1"/>
  <c r="NRQ43" i="58"/>
  <c r="QZF43" i="16"/>
  <c r="RBC43" i="16"/>
  <c r="NRS43" i="58" l="1"/>
  <c r="NTL43" i="58"/>
  <c r="QZH43" i="16"/>
  <c r="RBE43" i="16"/>
  <c r="NTN43" i="58" l="1"/>
  <c r="NRU43" i="58"/>
  <c r="QZJ43" i="16"/>
  <c r="RBG43" i="16"/>
  <c r="NRW43" i="58" l="1"/>
  <c r="NTP43" i="58"/>
  <c r="QZL43" i="16"/>
  <c r="RBI43" i="16"/>
  <c r="NTR43" i="58" l="1"/>
  <c r="NRY43" i="58"/>
  <c r="QZN43" i="16"/>
  <c r="RBK43" i="16"/>
  <c r="NSA43" i="58" l="1"/>
  <c r="NTT43" i="58"/>
  <c r="QZP43" i="16"/>
  <c r="RBM43" i="16"/>
  <c r="NTV43" i="58" l="1"/>
  <c r="NSC43" i="58"/>
  <c r="QZR43" i="16"/>
  <c r="RBO43" i="16"/>
  <c r="NSE43" i="58" l="1"/>
  <c r="NTX43" i="58"/>
  <c r="QZT43" i="16"/>
  <c r="RBQ43" i="16"/>
  <c r="NTZ43" i="58" l="1"/>
  <c r="NSG43" i="58"/>
  <c r="QZV43" i="16"/>
  <c r="RBS43" i="16"/>
  <c r="NSI43" i="58" l="1"/>
  <c r="NUB43" i="58"/>
  <c r="QZX43" i="16"/>
  <c r="RBU43" i="16"/>
  <c r="NUD43" i="58" l="1"/>
  <c r="NSK43" i="58"/>
  <c r="RBW43" i="16"/>
  <c r="QZZ43" i="16"/>
  <c r="NSM43" i="58" l="1"/>
  <c r="NUF43" i="58"/>
  <c r="RAB43" i="16"/>
  <c r="RBY43" i="16"/>
  <c r="NUH43" i="58" l="1"/>
  <c r="NSO43" i="58"/>
  <c r="RCA43" i="16"/>
  <c r="RAD43" i="16"/>
  <c r="NSQ43" i="58" l="1"/>
  <c r="NUJ43" i="58"/>
  <c r="RAF43" i="16"/>
  <c r="RCC43" i="16"/>
  <c r="NUL43" i="58" l="1"/>
  <c r="NSS43" i="58"/>
  <c r="RCE43" i="16"/>
  <c r="RCG43" i="16" s="1"/>
  <c r="RAH43" i="16"/>
  <c r="NSU43" i="58" l="1"/>
  <c r="NUN43" i="58"/>
  <c r="RCI43" i="16"/>
  <c r="RAJ43" i="16"/>
  <c r="NUP43" i="58" l="1"/>
  <c r="NSW43" i="58"/>
  <c r="RAL43" i="16"/>
  <c r="RCK43" i="16"/>
  <c r="NSY43" i="58" l="1"/>
  <c r="NUR43" i="58"/>
  <c r="RCM43" i="16"/>
  <c r="RAN43" i="16"/>
  <c r="NUT43" i="58" l="1"/>
  <c r="NTA43" i="58"/>
  <c r="RAP43" i="16"/>
  <c r="RCO43" i="16"/>
  <c r="NTC43" i="58" l="1"/>
  <c r="NUV43" i="58"/>
  <c r="RCQ43" i="16"/>
  <c r="RAR43" i="16"/>
  <c r="NUX43" i="58" l="1"/>
  <c r="NTE43" i="58"/>
  <c r="RCS43" i="16"/>
  <c r="RAT43" i="16"/>
  <c r="NTG43" i="58" l="1"/>
  <c r="NUZ43" i="58"/>
  <c r="RCU43" i="16"/>
  <c r="RAV43" i="16"/>
  <c r="RAX43" i="16" s="1"/>
  <c r="NVB43" i="58" l="1"/>
  <c r="NTI43" i="58"/>
  <c r="RAZ43" i="16"/>
  <c r="RCW43" i="16"/>
  <c r="RCY43" i="16" s="1"/>
  <c r="NTK43" i="58" l="1"/>
  <c r="NVD43" i="58"/>
  <c r="RDA43" i="16"/>
  <c r="RBB43" i="16"/>
  <c r="NVF43" i="58" l="1"/>
  <c r="NTM43" i="58"/>
  <c r="RBD43" i="16"/>
  <c r="RDC43" i="16"/>
  <c r="NTO43" i="58" l="1"/>
  <c r="NVH43" i="58"/>
  <c r="RBF43" i="16"/>
  <c r="RDE43" i="16"/>
  <c r="NVJ43" i="58" l="1"/>
  <c r="NTQ43" i="58"/>
  <c r="RBH43" i="16"/>
  <c r="RDG43" i="16"/>
  <c r="NTS43" i="58" l="1"/>
  <c r="NVL43" i="58"/>
  <c r="RDI43" i="16"/>
  <c r="RBJ43" i="16"/>
  <c r="NVN43" i="58" l="1"/>
  <c r="NTU43" i="58"/>
  <c r="RBL43" i="16"/>
  <c r="RDK43" i="16"/>
  <c r="NTW43" i="58" l="1"/>
  <c r="NTY43" i="58" s="1"/>
  <c r="NVP43" i="58"/>
  <c r="RDM43" i="16"/>
  <c r="RBN43" i="16"/>
  <c r="NUA43" i="58" l="1"/>
  <c r="NVR43" i="58"/>
  <c r="RBP43" i="16"/>
  <c r="RDO43" i="16"/>
  <c r="NVT43" i="58" l="1"/>
  <c r="NUC43" i="58"/>
  <c r="RDQ43" i="16"/>
  <c r="RBR43" i="16"/>
  <c r="NUE43" i="58" l="1"/>
  <c r="NVV43" i="58"/>
  <c r="RBT43" i="16"/>
  <c r="RDS43" i="16"/>
  <c r="NVX43" i="58" l="1"/>
  <c r="NUG43" i="58"/>
  <c r="RDU43" i="16"/>
  <c r="RBV43" i="16"/>
  <c r="NUI43" i="58" l="1"/>
  <c r="NVZ43" i="58"/>
  <c r="RBX43" i="16"/>
  <c r="RDW43" i="16"/>
  <c r="NWB43" i="58" l="1"/>
  <c r="NUK43" i="58"/>
  <c r="RDY43" i="16"/>
  <c r="RBZ43" i="16"/>
  <c r="NUM43" i="58" l="1"/>
  <c r="NWD43" i="58"/>
  <c r="RCB43" i="16"/>
  <c r="REA43" i="16"/>
  <c r="NWF43" i="58" l="1"/>
  <c r="NUO43" i="58"/>
  <c r="REC43" i="16"/>
  <c r="RCD43" i="16"/>
  <c r="NUQ43" i="58" l="1"/>
  <c r="NWH43" i="58"/>
  <c r="RCF43" i="16"/>
  <c r="REE43" i="16"/>
  <c r="REG43" i="16" s="1"/>
  <c r="NWJ43" i="58" l="1"/>
  <c r="NUS43" i="58"/>
  <c r="REI43" i="16"/>
  <c r="RCH43" i="16"/>
  <c r="RCJ43" i="16" s="1"/>
  <c r="NUU43" i="58" l="1"/>
  <c r="NWL43" i="58"/>
  <c r="RCL43" i="16"/>
  <c r="REK43" i="16"/>
  <c r="REM43" i="16" s="1"/>
  <c r="NWN43" i="58" l="1"/>
  <c r="NUW43" i="58"/>
  <c r="REO43" i="16"/>
  <c r="RCN43" i="16"/>
  <c r="NUY43" i="58" l="1"/>
  <c r="NWP43" i="58"/>
  <c r="RCP43" i="16"/>
  <c r="REQ43" i="16"/>
  <c r="NWR43" i="58" l="1"/>
  <c r="NVA43" i="58"/>
  <c r="RES43" i="16"/>
  <c r="RCR43" i="16"/>
  <c r="NVC43" i="58" l="1"/>
  <c r="NWT43" i="58"/>
  <c r="REU43" i="16"/>
  <c r="RCT43" i="16"/>
  <c r="NWV43" i="58" l="1"/>
  <c r="NVE43" i="58"/>
  <c r="REW43" i="16"/>
  <c r="RCV43" i="16"/>
  <c r="NVG43" i="58" l="1"/>
  <c r="NWX43" i="58"/>
  <c r="REY43" i="16"/>
  <c r="RCX43" i="16"/>
  <c r="RCZ43" i="16" s="1"/>
  <c r="NWZ43" i="58" l="1"/>
  <c r="NVI43" i="58"/>
  <c r="RDB43" i="16"/>
  <c r="RFA43" i="16"/>
  <c r="RFC43" i="16" s="1"/>
  <c r="NVK43" i="58" l="1"/>
  <c r="NXB43" i="58"/>
  <c r="RFE43" i="16"/>
  <c r="RDD43" i="16"/>
  <c r="NXD43" i="58" l="1"/>
  <c r="NVM43" i="58"/>
  <c r="RDF43" i="16"/>
  <c r="RFG43" i="16"/>
  <c r="RFI43" i="16" s="1"/>
  <c r="NVO43" i="58" l="1"/>
  <c r="NXF43" i="58"/>
  <c r="RFK43" i="16"/>
  <c r="RDH43" i="16"/>
  <c r="RDJ43" i="16" s="1"/>
  <c r="NXH43" i="58" l="1"/>
  <c r="NVQ43" i="58"/>
  <c r="RDL43" i="16"/>
  <c r="RFM43" i="16"/>
  <c r="NVS43" i="58" l="1"/>
  <c r="NXJ43" i="58"/>
  <c r="RFO43" i="16"/>
  <c r="RFQ43" i="16" s="1"/>
  <c r="RDN43" i="16"/>
  <c r="RDP43" i="16" s="1"/>
  <c r="NXL43" i="58" l="1"/>
  <c r="NVU43" i="58"/>
  <c r="RDR43" i="16"/>
  <c r="RDT43" i="16" s="1"/>
  <c r="RFS43" i="16"/>
  <c r="NVW43" i="58" l="1"/>
  <c r="NXN43" i="58"/>
  <c r="RDV43" i="16"/>
  <c r="RFU43" i="16"/>
  <c r="RFW43" i="16" s="1"/>
  <c r="NXP43" i="58" l="1"/>
  <c r="NVY43" i="58"/>
  <c r="RFY43" i="16"/>
  <c r="RDX43" i="16"/>
  <c r="NWA43" i="58" l="1"/>
  <c r="NXR43" i="58"/>
  <c r="RDZ43" i="16"/>
  <c r="RGA43" i="16"/>
  <c r="NXT43" i="58" l="1"/>
  <c r="NWC43" i="58"/>
  <c r="RGC43" i="16"/>
  <c r="RGE43" i="16" s="1"/>
  <c r="REB43" i="16"/>
  <c r="NWE43" i="58" l="1"/>
  <c r="NXV43" i="58"/>
  <c r="RGG43" i="16"/>
  <c r="RGI43" i="16" s="1"/>
  <c r="RED43" i="16"/>
  <c r="REF43" i="16" s="1"/>
  <c r="NXX43" i="58" l="1"/>
  <c r="NWG43" i="58"/>
  <c r="REH43" i="16"/>
  <c r="RGK43" i="16"/>
  <c r="NWI43" i="58" l="1"/>
  <c r="NXZ43" i="58"/>
  <c r="RGM43" i="16"/>
  <c r="REJ43" i="16"/>
  <c r="NYB43" i="58" l="1"/>
  <c r="NWK43" i="58"/>
  <c r="REL43" i="16"/>
  <c r="RGO43" i="16"/>
  <c r="NWM43" i="58" l="1"/>
  <c r="NYD43" i="58"/>
  <c r="RGQ43" i="16"/>
  <c r="REN43" i="16"/>
  <c r="NYF43" i="58" l="1"/>
  <c r="NWO43" i="58"/>
  <c r="REP43" i="16"/>
  <c r="RGS43" i="16"/>
  <c r="NWQ43" i="58" l="1"/>
  <c r="NYH43" i="58"/>
  <c r="RER43" i="16"/>
  <c r="RGU43" i="16"/>
  <c r="NYJ43" i="58" l="1"/>
  <c r="NWS43" i="58"/>
  <c r="RGW43" i="16"/>
  <c r="RET43" i="16"/>
  <c r="NWU43" i="58" l="1"/>
  <c r="NYL43" i="58"/>
  <c r="REV43" i="16"/>
  <c r="RGY43" i="16"/>
  <c r="NYN43" i="58" l="1"/>
  <c r="NWW43" i="58"/>
  <c r="RHA43" i="16"/>
  <c r="REX43" i="16"/>
  <c r="NWY43" i="58" l="1"/>
  <c r="NYP43" i="58"/>
  <c r="REZ43" i="16"/>
  <c r="RHC43" i="16"/>
  <c r="NYR43" i="58" l="1"/>
  <c r="NXA43" i="58"/>
  <c r="RHE43" i="16"/>
  <c r="RFB43" i="16"/>
  <c r="NXC43" i="58" l="1"/>
  <c r="NYT43" i="58"/>
  <c r="RFD43" i="16"/>
  <c r="RHG43" i="16"/>
  <c r="NYV43" i="58" l="1"/>
  <c r="NXE43" i="58"/>
  <c r="RFF43" i="16"/>
  <c r="RHI43" i="16"/>
  <c r="NXG43" i="58" l="1"/>
  <c r="NYX43" i="58"/>
  <c r="RFH43" i="16"/>
  <c r="RHK43" i="16"/>
  <c r="NYZ43" i="58" l="1"/>
  <c r="NXI43" i="58"/>
  <c r="RFJ43" i="16"/>
  <c r="RHM43" i="16"/>
  <c r="NXK43" i="58" l="1"/>
  <c r="NZB43" i="58"/>
  <c r="RFL43" i="16"/>
  <c r="RHO43" i="16"/>
  <c r="NZD43" i="58" l="1"/>
  <c r="NXM43" i="58"/>
  <c r="RFN43" i="16"/>
  <c r="RHQ43" i="16"/>
  <c r="NXO43" i="58" l="1"/>
  <c r="NZF43" i="58"/>
  <c r="RFP43" i="16"/>
  <c r="RHS43" i="16"/>
  <c r="NZH43" i="58" l="1"/>
  <c r="NXQ43" i="58"/>
  <c r="RFR43" i="16"/>
  <c r="RHU43" i="16"/>
  <c r="NXS43" i="58" l="1"/>
  <c r="NZJ43" i="58"/>
  <c r="RFT43" i="16"/>
  <c r="RHW43" i="16"/>
  <c r="NZL43" i="58" l="1"/>
  <c r="NXU43" i="58"/>
  <c r="RFV43" i="16"/>
  <c r="RHY43" i="16"/>
  <c r="NXW43" i="58" l="1"/>
  <c r="NZN43" i="58"/>
  <c r="RFX43" i="16"/>
  <c r="RIA43" i="16"/>
  <c r="NZP43" i="58" l="1"/>
  <c r="NXY43" i="58"/>
  <c r="RFZ43" i="16"/>
  <c r="RGB43" i="16" s="1"/>
  <c r="RIC43" i="16"/>
  <c r="NYA43" i="58" l="1"/>
  <c r="NZR43" i="58"/>
  <c r="RGD43" i="16"/>
  <c r="RIE43" i="16"/>
  <c r="NZT43" i="58" l="1"/>
  <c r="NYC43" i="58"/>
  <c r="RIG43" i="16"/>
  <c r="RGF43" i="16"/>
  <c r="NYE43" i="58" l="1"/>
  <c r="NZV43" i="58"/>
  <c r="RGH43" i="16"/>
  <c r="RII43" i="16"/>
  <c r="NZX43" i="58" l="1"/>
  <c r="NYG43" i="58"/>
  <c r="RIK43" i="16"/>
  <c r="RGJ43" i="16"/>
  <c r="NYI43" i="58" l="1"/>
  <c r="NZZ43" i="58"/>
  <c r="RGL43" i="16"/>
  <c r="RIM43" i="16"/>
  <c r="OAB43" i="58" l="1"/>
  <c r="NYK43" i="58"/>
  <c r="RIO43" i="16"/>
  <c r="RGN43" i="16"/>
  <c r="NYM43" i="58" l="1"/>
  <c r="OAD43" i="58"/>
  <c r="RGP43" i="16"/>
  <c r="RIQ43" i="16"/>
  <c r="RIS43" i="16" s="1"/>
  <c r="OAF43" i="58" l="1"/>
  <c r="NYO43" i="58"/>
  <c r="RIU43" i="16"/>
  <c r="RGR43" i="16"/>
  <c r="RGT43" i="16" s="1"/>
  <c r="NYQ43" i="58" l="1"/>
  <c r="OAH43" i="58"/>
  <c r="RGV43" i="16"/>
  <c r="RIW43" i="16"/>
  <c r="RIY43" i="16" s="1"/>
  <c r="OAJ43" i="58" l="1"/>
  <c r="NYS43" i="58"/>
  <c r="RGX43" i="16"/>
  <c r="RJA43" i="16"/>
  <c r="RJC43" i="16" s="1"/>
  <c r="NYU43" i="58" l="1"/>
  <c r="OAL43" i="58"/>
  <c r="RJE43" i="16"/>
  <c r="RGZ43" i="16"/>
  <c r="RHB43" i="16" s="1"/>
  <c r="OAN43" i="58" l="1"/>
  <c r="NYW43" i="58"/>
  <c r="RHD43" i="16"/>
  <c r="RJG43" i="16"/>
  <c r="RJI43" i="16" s="1"/>
  <c r="NYY43" i="58" l="1"/>
  <c r="OAP43" i="58"/>
  <c r="RJK43" i="16"/>
  <c r="RHF43" i="16"/>
  <c r="RHH43" i="16" s="1"/>
  <c r="OAR43" i="58" l="1"/>
  <c r="NZA43" i="58"/>
  <c r="RHJ43" i="16"/>
  <c r="RHL43" i="16" s="1"/>
  <c r="RJM43" i="16"/>
  <c r="NZC43" i="58" l="1"/>
  <c r="OAT43" i="58"/>
  <c r="RHN43" i="16"/>
  <c r="RJO43" i="16"/>
  <c r="OAV43" i="58" l="1"/>
  <c r="NZE43" i="58"/>
  <c r="RJQ43" i="16"/>
  <c r="RHP43" i="16"/>
  <c r="NZG43" i="58" l="1"/>
  <c r="OAX43" i="58"/>
  <c r="RHR43" i="16"/>
  <c r="RJS43" i="16"/>
  <c r="OAZ43" i="58" l="1"/>
  <c r="NZI43" i="58"/>
  <c r="RJU43" i="16"/>
  <c r="RHT43" i="16"/>
  <c r="NZK43" i="58" l="1"/>
  <c r="OBB43" i="58"/>
  <c r="RHV43" i="16"/>
  <c r="RJW43" i="16"/>
  <c r="OBD43" i="58" l="1"/>
  <c r="NZM43" i="58"/>
  <c r="RJY43" i="16"/>
  <c r="RHX43" i="16"/>
  <c r="NZO43" i="58" l="1"/>
  <c r="OBF43" i="58"/>
  <c r="RKA43" i="16"/>
  <c r="RHZ43" i="16"/>
  <c r="OBH43" i="58" l="1"/>
  <c r="NZQ43" i="58"/>
  <c r="RKC43" i="16"/>
  <c r="RIB43" i="16"/>
  <c r="NZS43" i="58" l="1"/>
  <c r="OBJ43" i="58"/>
  <c r="RKE43" i="16"/>
  <c r="RID43" i="16"/>
  <c r="OBL43" i="58" l="1"/>
  <c r="NZU43" i="58"/>
  <c r="RKG43" i="16"/>
  <c r="RIF43" i="16"/>
  <c r="NZW43" i="58" l="1"/>
  <c r="OBN43" i="58"/>
  <c r="RKI43" i="16"/>
  <c r="RIH43" i="16"/>
  <c r="OBP43" i="58" l="1"/>
  <c r="NZY43" i="58"/>
  <c r="RKK43" i="16"/>
  <c r="RIJ43" i="16"/>
  <c r="OAA43" i="58" l="1"/>
  <c r="OBR43" i="58"/>
  <c r="RKM43" i="16"/>
  <c r="RIL43" i="16"/>
  <c r="OBT43" i="58" l="1"/>
  <c r="OAC43" i="58"/>
  <c r="RKO43" i="16"/>
  <c r="RIN43" i="16"/>
  <c r="OAE43" i="58" l="1"/>
  <c r="OBV43" i="58"/>
  <c r="RKQ43" i="16"/>
  <c r="RIP43" i="16"/>
  <c r="OBX43" i="58" l="1"/>
  <c r="OAG43" i="58"/>
  <c r="RKS43" i="16"/>
  <c r="RIR43" i="16"/>
  <c r="OAI43" i="58" l="1"/>
  <c r="OBZ43" i="58"/>
  <c r="RKU43" i="16"/>
  <c r="RIT43" i="16"/>
  <c r="OCB43" i="58" l="1"/>
  <c r="OAK43" i="58"/>
  <c r="RKW43" i="16"/>
  <c r="RIV43" i="16"/>
  <c r="OAM43" i="58" l="1"/>
  <c r="OCD43" i="58"/>
  <c r="RKY43" i="16"/>
  <c r="RIX43" i="16"/>
  <c r="OCF43" i="58" l="1"/>
  <c r="OAO43" i="58"/>
  <c r="RLA43" i="16"/>
  <c r="RIZ43" i="16"/>
  <c r="RJB43" i="16" s="1"/>
  <c r="OAQ43" i="58" l="1"/>
  <c r="OCH43" i="58"/>
  <c r="RJD43" i="16"/>
  <c r="RLC43" i="16"/>
  <c r="OCJ43" i="58" l="1"/>
  <c r="OAS43" i="58"/>
  <c r="RLE43" i="16"/>
  <c r="RJF43" i="16"/>
  <c r="OAU43" i="58" l="1"/>
  <c r="OCL43" i="58"/>
  <c r="RLG43" i="16"/>
  <c r="RJH43" i="16"/>
  <c r="OCN43" i="58" l="1"/>
  <c r="OAW43" i="58"/>
  <c r="RLI43" i="16"/>
  <c r="RJJ43" i="16"/>
  <c r="OAY43" i="58" l="1"/>
  <c r="OCP43" i="58"/>
  <c r="RLK43" i="16"/>
  <c r="RJL43" i="16"/>
  <c r="OCR43" i="58" l="1"/>
  <c r="OBA43" i="58"/>
  <c r="RLM43" i="16"/>
  <c r="RJN43" i="16"/>
  <c r="OBC43" i="58" l="1"/>
  <c r="OCT43" i="58"/>
  <c r="RLO43" i="16"/>
  <c r="RJP43" i="16"/>
  <c r="OCV43" i="58" l="1"/>
  <c r="OBE43" i="58"/>
  <c r="RLQ43" i="16"/>
  <c r="RJR43" i="16"/>
  <c r="OBG43" i="58" l="1"/>
  <c r="OCX43" i="58"/>
  <c r="RLS43" i="16"/>
  <c r="RJT43" i="16"/>
  <c r="OCZ43" i="58" l="1"/>
  <c r="OBI43" i="58"/>
  <c r="RLU43" i="16"/>
  <c r="RJV43" i="16"/>
  <c r="OBK43" i="58" l="1"/>
  <c r="ODB43" i="58"/>
  <c r="RJX43" i="16"/>
  <c r="RLW43" i="16"/>
  <c r="ODD43" i="58" l="1"/>
  <c r="OBM43" i="58"/>
  <c r="RLY43" i="16"/>
  <c r="RJZ43" i="16"/>
  <c r="OBO43" i="58" l="1"/>
  <c r="ODF43" i="58"/>
  <c r="RKB43" i="16"/>
  <c r="RMA43" i="16"/>
  <c r="ODH43" i="58" l="1"/>
  <c r="OBQ43" i="58"/>
  <c r="RMC43" i="16"/>
  <c r="RKD43" i="16"/>
  <c r="OBS43" i="58" l="1"/>
  <c r="ODJ43" i="58"/>
  <c r="RKF43" i="16"/>
  <c r="RME43" i="16"/>
  <c r="ODL43" i="58" l="1"/>
  <c r="OBU43" i="58"/>
  <c r="RKH43" i="16"/>
  <c r="RMG43" i="16"/>
  <c r="OBW43" i="58" l="1"/>
  <c r="ODN43" i="58"/>
  <c r="RKJ43" i="16"/>
  <c r="RMI43" i="16"/>
  <c r="ODP43" i="58" l="1"/>
  <c r="OBY43" i="58"/>
  <c r="RKL43" i="16"/>
  <c r="RMK43" i="16"/>
  <c r="OCA43" i="58" l="1"/>
  <c r="ODR43" i="58"/>
  <c r="RKN43" i="16"/>
  <c r="RMM43" i="16"/>
  <c r="ODT43" i="58" l="1"/>
  <c r="OCC43" i="58"/>
  <c r="RKP43" i="16"/>
  <c r="RMO43" i="16"/>
  <c r="OCE43" i="58" l="1"/>
  <c r="ODV43" i="58"/>
  <c r="RKR43" i="16"/>
  <c r="RMQ43" i="16"/>
  <c r="ODX43" i="58" l="1"/>
  <c r="OCG43" i="58"/>
  <c r="RKT43" i="16"/>
  <c r="RMS43" i="16"/>
  <c r="OCI43" i="58" l="1"/>
  <c r="ODZ43" i="58"/>
  <c r="RKV43" i="16"/>
  <c r="RMU43" i="16"/>
  <c r="OEB43" i="58" l="1"/>
  <c r="OCK43" i="58"/>
  <c r="RKX43" i="16"/>
  <c r="RKZ43" i="16" s="1"/>
  <c r="RMW43" i="16"/>
  <c r="OCM43" i="58" l="1"/>
  <c r="OED43" i="58"/>
  <c r="RLB43" i="16"/>
  <c r="RMY43" i="16"/>
  <c r="RNA43" i="16" s="1"/>
  <c r="OEF43" i="58" l="1"/>
  <c r="OCO43" i="58"/>
  <c r="RNC43" i="16"/>
  <c r="RLD43" i="16"/>
  <c r="RLF43" i="16" s="1"/>
  <c r="OCQ43" i="58" l="1"/>
  <c r="OEH43" i="58"/>
  <c r="RLH43" i="16"/>
  <c r="RNE43" i="16"/>
  <c r="RNG43" i="16" s="1"/>
  <c r="OEJ43" i="58" l="1"/>
  <c r="OCS43" i="58"/>
  <c r="RNI43" i="16"/>
  <c r="RLJ43" i="16"/>
  <c r="OCU43" i="58" l="1"/>
  <c r="OEL43" i="58"/>
  <c r="RLL43" i="16"/>
  <c r="RNK43" i="16"/>
  <c r="RNM43" i="16" s="1"/>
  <c r="OEN43" i="58" l="1"/>
  <c r="OCW43" i="58"/>
  <c r="RNO43" i="16"/>
  <c r="RLN43" i="16"/>
  <c r="OCY43" i="58" l="1"/>
  <c r="OEP43" i="58"/>
  <c r="RLP43" i="16"/>
  <c r="RNQ43" i="16"/>
  <c r="RNS43" i="16" s="1"/>
  <c r="OER43" i="58" l="1"/>
  <c r="ODA43" i="58"/>
  <c r="RNU43" i="16"/>
  <c r="RLR43" i="16"/>
  <c r="ODC43" i="58" l="1"/>
  <c r="OET43" i="58"/>
  <c r="RLT43" i="16"/>
  <c r="RNW43" i="16"/>
  <c r="OEV43" i="58" l="1"/>
  <c r="ODE43" i="58"/>
  <c r="RLV43" i="16"/>
  <c r="RNY43" i="16"/>
  <c r="ROA43" i="16" s="1"/>
  <c r="ODG43" i="58" l="1"/>
  <c r="OEX43" i="58"/>
  <c r="ROC43" i="16"/>
  <c r="ROE43" i="16" s="1"/>
  <c r="RLX43" i="16"/>
  <c r="OEZ43" i="58" l="1"/>
  <c r="ODI43" i="58"/>
  <c r="RLZ43" i="16"/>
  <c r="ROG43" i="16"/>
  <c r="ODK43" i="58" l="1"/>
  <c r="OFB43" i="58"/>
  <c r="RMB43" i="16"/>
  <c r="ROI43" i="16"/>
  <c r="ROK43" i="16" s="1"/>
  <c r="OFD43" i="58" l="1"/>
  <c r="ODM43" i="58"/>
  <c r="ROM43" i="16"/>
  <c r="RMD43" i="16"/>
  <c r="ODO43" i="58" l="1"/>
  <c r="OFF43" i="58"/>
  <c r="RMF43" i="16"/>
  <c r="ROO43" i="16"/>
  <c r="ROQ43" i="16" s="1"/>
  <c r="OFH43" i="58" l="1"/>
  <c r="ODQ43" i="58"/>
  <c r="ROS43" i="16"/>
  <c r="RMH43" i="16"/>
  <c r="RMJ43" i="16" s="1"/>
  <c r="ODS43" i="58" l="1"/>
  <c r="OFJ43" i="58"/>
  <c r="RML43" i="16"/>
  <c r="RMN43" i="16" s="1"/>
  <c r="ROU43" i="16"/>
  <c r="OFL43" i="58" l="1"/>
  <c r="ODU43" i="58"/>
  <c r="RMP43" i="16"/>
  <c r="ROW43" i="16"/>
  <c r="ODW43" i="58" l="1"/>
  <c r="OFN43" i="58"/>
  <c r="ROY43" i="16"/>
  <c r="RMR43" i="16"/>
  <c r="OFP43" i="58" l="1"/>
  <c r="ODY43" i="58"/>
  <c r="RMT43" i="16"/>
  <c r="RPA43" i="16"/>
  <c r="OEA43" i="58" l="1"/>
  <c r="OFR43" i="58"/>
  <c r="RPC43" i="16"/>
  <c r="RMV43" i="16"/>
  <c r="OFT43" i="58" l="1"/>
  <c r="OEC43" i="58"/>
  <c r="RMX43" i="16"/>
  <c r="RPE43" i="16"/>
  <c r="OEE43" i="58" l="1"/>
  <c r="OFV43" i="58"/>
  <c r="RPG43" i="16"/>
  <c r="RMZ43" i="16"/>
  <c r="OFX43" i="58" l="1"/>
  <c r="OEG43" i="58"/>
  <c r="RNB43" i="16"/>
  <c r="RPI43" i="16"/>
  <c r="OEI43" i="58" l="1"/>
  <c r="OFZ43" i="58"/>
  <c r="RPK43" i="16"/>
  <c r="RND43" i="16"/>
  <c r="OGB43" i="58" l="1"/>
  <c r="OEK43" i="58"/>
  <c r="RNF43" i="16"/>
  <c r="RPM43" i="16"/>
  <c r="OEM43" i="58" l="1"/>
  <c r="OGD43" i="58"/>
  <c r="RPO43" i="16"/>
  <c r="RNH43" i="16"/>
  <c r="OGF43" i="58" l="1"/>
  <c r="OEO43" i="58"/>
  <c r="RNJ43" i="16"/>
  <c r="RPQ43" i="16"/>
  <c r="OEQ43" i="58" l="1"/>
  <c r="OGH43" i="58"/>
  <c r="RPS43" i="16"/>
  <c r="RNL43" i="16"/>
  <c r="RNN43" i="16" s="1"/>
  <c r="OGJ43" i="58" l="1"/>
  <c r="OES43" i="58"/>
  <c r="RNP43" i="16"/>
  <c r="RPU43" i="16"/>
  <c r="RPW43" i="16" s="1"/>
  <c r="OEU43" i="58" l="1"/>
  <c r="OGL43" i="58"/>
  <c r="RPY43" i="16"/>
  <c r="RNR43" i="16"/>
  <c r="RNT43" i="16" s="1"/>
  <c r="OGN43" i="58" l="1"/>
  <c r="OEW43" i="58"/>
  <c r="RNV43" i="16"/>
  <c r="RQA43" i="16"/>
  <c r="OEY43" i="58" l="1"/>
  <c r="OGP43" i="58"/>
  <c r="RQC43" i="16"/>
  <c r="RNX43" i="16"/>
  <c r="RNZ43" i="16" s="1"/>
  <c r="OGR43" i="58" l="1"/>
  <c r="OFA43" i="58"/>
  <c r="ROB43" i="16"/>
  <c r="RQE43" i="16"/>
  <c r="OFC43" i="58" l="1"/>
  <c r="OGT43" i="58"/>
  <c r="RQG43" i="16"/>
  <c r="ROD43" i="16"/>
  <c r="OGV43" i="58" l="1"/>
  <c r="OFE43" i="58"/>
  <c r="ROF43" i="16"/>
  <c r="RQI43" i="16"/>
  <c r="OFG43" i="58" l="1"/>
  <c r="OGX43" i="58"/>
  <c r="RQK43" i="16"/>
  <c r="ROH43" i="16"/>
  <c r="OGZ43" i="58" l="1"/>
  <c r="OFI43" i="58"/>
  <c r="ROJ43" i="16"/>
  <c r="RQM43" i="16"/>
  <c r="RQO43" i="16" s="1"/>
  <c r="OFK43" i="58" l="1"/>
  <c r="OHB43" i="58"/>
  <c r="RQQ43" i="16"/>
  <c r="ROL43" i="16"/>
  <c r="OHD43" i="58" l="1"/>
  <c r="OFM43" i="58"/>
  <c r="RON43" i="16"/>
  <c r="RQS43" i="16"/>
  <c r="OFO43" i="58" l="1"/>
  <c r="OHF43" i="58"/>
  <c r="RQU43" i="16"/>
  <c r="RQW43" i="16" s="1"/>
  <c r="ROP43" i="16"/>
  <c r="OHH43" i="58" l="1"/>
  <c r="OFQ43" i="58"/>
  <c r="RQY43" i="16"/>
  <c r="ROR43" i="16"/>
  <c r="ROT43" i="16" s="1"/>
  <c r="OFS43" i="58" l="1"/>
  <c r="OHJ43" i="58"/>
  <c r="ROV43" i="16"/>
  <c r="RRA43" i="16"/>
  <c r="OHL43" i="58" l="1"/>
  <c r="OFU43" i="58"/>
  <c r="RRC43" i="16"/>
  <c r="ROX43" i="16"/>
  <c r="OFW43" i="58" l="1"/>
  <c r="OHN43" i="58"/>
  <c r="RRE43" i="16"/>
  <c r="RRG43" i="16" s="1"/>
  <c r="ROZ43" i="16"/>
  <c r="OHP43" i="58" l="1"/>
  <c r="OFY43" i="58"/>
  <c r="RRI43" i="16"/>
  <c r="RPB43" i="16"/>
  <c r="OGA43" i="58" l="1"/>
  <c r="OHR43" i="58"/>
  <c r="RRK43" i="16"/>
  <c r="RPD43" i="16"/>
  <c r="OHT43" i="58" l="1"/>
  <c r="OGC43" i="58"/>
  <c r="RPF43" i="16"/>
  <c r="RRM43" i="16"/>
  <c r="OGE43" i="58" l="1"/>
  <c r="OHV43" i="58"/>
  <c r="RRO43" i="16"/>
  <c r="RPH43" i="16"/>
  <c r="OHX43" i="58" l="1"/>
  <c r="OGG43" i="58"/>
  <c r="RPJ43" i="16"/>
  <c r="RPL43" i="16" s="1"/>
  <c r="RRQ43" i="16"/>
  <c r="OGI43" i="58" l="1"/>
  <c r="OHZ43" i="58"/>
  <c r="RPN43" i="16"/>
  <c r="RRS43" i="16"/>
  <c r="OIB43" i="58" l="1"/>
  <c r="OGK43" i="58"/>
  <c r="RRU43" i="16"/>
  <c r="RPP43" i="16"/>
  <c r="OGM43" i="58" l="1"/>
  <c r="OID43" i="58"/>
  <c r="RPR43" i="16"/>
  <c r="RPT43" i="16" s="1"/>
  <c r="RRW43" i="16"/>
  <c r="OIF43" i="58" l="1"/>
  <c r="OGO43" i="58"/>
  <c r="RPV43" i="16"/>
  <c r="RRY43" i="16"/>
  <c r="OGQ43" i="58" l="1"/>
  <c r="OIH43" i="58"/>
  <c r="RSA43" i="16"/>
  <c r="RPX43" i="16"/>
  <c r="OIJ43" i="58" l="1"/>
  <c r="OGS43" i="58"/>
  <c r="RSC43" i="16"/>
  <c r="RPZ43" i="16"/>
  <c r="OGU43" i="58" l="1"/>
  <c r="OIL43" i="58"/>
  <c r="RSE43" i="16"/>
  <c r="RSG43" i="16" s="1"/>
  <c r="RQB43" i="16"/>
  <c r="OIN43" i="58" l="1"/>
  <c r="OGW43" i="58"/>
  <c r="RQD43" i="16"/>
  <c r="RSI43" i="16"/>
  <c r="OGY43" i="58" l="1"/>
  <c r="OIP43" i="58"/>
  <c r="RSK43" i="16"/>
  <c r="RQF43" i="16"/>
  <c r="OIR43" i="58" l="1"/>
  <c r="OHA43" i="58"/>
  <c r="RQH43" i="16"/>
  <c r="RSM43" i="16"/>
  <c r="RSO43" i="16" s="1"/>
  <c r="OHC43" i="58" l="1"/>
  <c r="OIT43" i="58"/>
  <c r="RSQ43" i="16"/>
  <c r="RQJ43" i="16"/>
  <c r="OIV43" i="58" l="1"/>
  <c r="OHE43" i="58"/>
  <c r="RQL43" i="16"/>
  <c r="RSS43" i="16"/>
  <c r="RSU43" i="16" s="1"/>
  <c r="OHG43" i="58" l="1"/>
  <c r="OIX43" i="58"/>
  <c r="OIZ43" i="58" s="1"/>
  <c r="RSW43" i="16"/>
  <c r="RQN43" i="16"/>
  <c r="OJB43" i="58" l="1"/>
  <c r="OHI43" i="58"/>
  <c r="OHK43" i="58" s="1"/>
  <c r="RQP43" i="16"/>
  <c r="RSY43" i="16"/>
  <c r="OHM43" i="58" l="1"/>
  <c r="OJD43" i="58"/>
  <c r="OJF43" i="58" s="1"/>
  <c r="RTA43" i="16"/>
  <c r="RQR43" i="16"/>
  <c r="OJH43" i="58" l="1"/>
  <c r="OHO43" i="58"/>
  <c r="OHQ43" i="58" s="1"/>
  <c r="RTC43" i="16"/>
  <c r="RQT43" i="16"/>
  <c r="OHS43" i="58" l="1"/>
  <c r="OJJ43" i="58"/>
  <c r="RQV43" i="16"/>
  <c r="RTE43" i="16"/>
  <c r="OJL43" i="58" l="1"/>
  <c r="OHU43" i="58"/>
  <c r="RQX43" i="16"/>
  <c r="RTG43" i="16"/>
  <c r="OHW43" i="58" l="1"/>
  <c r="OJN43" i="58"/>
  <c r="RTI43" i="16"/>
  <c r="RQZ43" i="16"/>
  <c r="OHY43" i="58" l="1"/>
  <c r="OJP43" i="58"/>
  <c r="RRB43" i="16"/>
  <c r="RTK43" i="16"/>
  <c r="OIA43" i="58" l="1"/>
  <c r="OJR43" i="58"/>
  <c r="RTM43" i="16"/>
  <c r="RRD43" i="16"/>
  <c r="OIC43" i="58" l="1"/>
  <c r="OJT43" i="58"/>
  <c r="RRF43" i="16"/>
  <c r="RTO43" i="16"/>
  <c r="OIE43" i="58" l="1"/>
  <c r="OJV43" i="58"/>
  <c r="RTQ43" i="16"/>
  <c r="RRH43" i="16"/>
  <c r="OIG43" i="58" l="1"/>
  <c r="OJX43" i="58"/>
  <c r="RRJ43" i="16"/>
  <c r="RRL43" i="16" s="1"/>
  <c r="RTS43" i="16"/>
  <c r="OII43" i="58" l="1"/>
  <c r="OJZ43" i="58"/>
  <c r="RTU43" i="16"/>
  <c r="RRN43" i="16"/>
  <c r="OIK43" i="58" l="1"/>
  <c r="OKB43" i="58"/>
  <c r="RTW43" i="16"/>
  <c r="RRP43" i="16"/>
  <c r="OIM43" i="58" l="1"/>
  <c r="OKD43" i="58"/>
  <c r="RTY43" i="16"/>
  <c r="RRR43" i="16"/>
  <c r="OIO43" i="58" l="1"/>
  <c r="OKF43" i="58"/>
  <c r="RUA43" i="16"/>
  <c r="RRT43" i="16"/>
  <c r="OKH43" i="58" l="1"/>
  <c r="OIQ43" i="58"/>
  <c r="RUC43" i="16"/>
  <c r="RRV43" i="16"/>
  <c r="OIS43" i="58" l="1"/>
  <c r="OKJ43" i="58"/>
  <c r="OKL43" i="58" s="1"/>
  <c r="RUE43" i="16"/>
  <c r="RRX43" i="16"/>
  <c r="OKN43" i="58" l="1"/>
  <c r="OIU43" i="58"/>
  <c r="OIW43" i="58" s="1"/>
  <c r="RUG43" i="16"/>
  <c r="RRZ43" i="16"/>
  <c r="OIY43" i="58" l="1"/>
  <c r="OKP43" i="58"/>
  <c r="OKR43" i="58" s="1"/>
  <c r="RUI43" i="16"/>
  <c r="RSB43" i="16"/>
  <c r="OKT43" i="58" l="1"/>
  <c r="OJA43" i="58"/>
  <c r="OJC43" i="58" s="1"/>
  <c r="RUK43" i="16"/>
  <c r="RSD43" i="16"/>
  <c r="OJE43" i="58" l="1"/>
  <c r="OKV43" i="58"/>
  <c r="OKX43" i="58" s="1"/>
  <c r="RUM43" i="16"/>
  <c r="RUO43" i="16" s="1"/>
  <c r="RSF43" i="16"/>
  <c r="RSH43" i="16" s="1"/>
  <c r="OKZ43" i="58" l="1"/>
  <c r="OJG43" i="58"/>
  <c r="OJI43" i="58" s="1"/>
  <c r="RSJ43" i="16"/>
  <c r="RSL43" i="16" s="1"/>
  <c r="RUQ43" i="16"/>
  <c r="RUS43" i="16" s="1"/>
  <c r="OJK43" i="58" l="1"/>
  <c r="OLB43" i="58"/>
  <c r="OLD43" i="58" s="1"/>
  <c r="RUU43" i="16"/>
  <c r="RSN43" i="16"/>
  <c r="OLF43" i="58" l="1"/>
  <c r="OJM43" i="58"/>
  <c r="OJO43" i="58" s="1"/>
  <c r="RSP43" i="16"/>
  <c r="RUW43" i="16"/>
  <c r="RUY43" i="16" s="1"/>
  <c r="OJQ43" i="58" l="1"/>
  <c r="OLH43" i="58"/>
  <c r="OLJ43" i="58" s="1"/>
  <c r="RVA43" i="16"/>
  <c r="RSR43" i="16"/>
  <c r="OLL43" i="58" l="1"/>
  <c r="OJS43" i="58"/>
  <c r="RST43" i="16"/>
  <c r="RVC43" i="16"/>
  <c r="RVE43" i="16" s="1"/>
  <c r="OJU43" i="58" l="1"/>
  <c r="OLN43" i="58"/>
  <c r="OLP43" i="58" s="1"/>
  <c r="RVG43" i="16"/>
  <c r="RSV43" i="16"/>
  <c r="RSX43" i="16" s="1"/>
  <c r="OLR43" i="58" l="1"/>
  <c r="OJW43" i="58"/>
  <c r="RSZ43" i="16"/>
  <c r="RVI43" i="16"/>
  <c r="RVK43" i="16" s="1"/>
  <c r="OJY43" i="58" l="1"/>
  <c r="OLT43" i="58"/>
  <c r="OLV43" i="58" s="1"/>
  <c r="RVM43" i="16"/>
  <c r="RTB43" i="16"/>
  <c r="OLX43" i="58" l="1"/>
  <c r="OKA43" i="58"/>
  <c r="RTD43" i="16"/>
  <c r="RVO43" i="16"/>
  <c r="RVQ43" i="16" s="1"/>
  <c r="OKC43" i="58" l="1"/>
  <c r="OLZ43" i="58"/>
  <c r="RVS43" i="16"/>
  <c r="RTF43" i="16"/>
  <c r="OMB43" i="58" l="1"/>
  <c r="OKE43" i="58"/>
  <c r="RTH43" i="16"/>
  <c r="RVU43" i="16"/>
  <c r="OKG43" i="58" l="1"/>
  <c r="OMD43" i="58"/>
  <c r="RTJ43" i="16"/>
  <c r="RVW43" i="16"/>
  <c r="OMF43" i="58" l="1"/>
  <c r="OKI43" i="58"/>
  <c r="RTL43" i="16"/>
  <c r="RVY43" i="16"/>
  <c r="OKK43" i="58" l="1"/>
  <c r="OMH43" i="58"/>
  <c r="RTN43" i="16"/>
  <c r="RWA43" i="16"/>
  <c r="OMJ43" i="58" l="1"/>
  <c r="OKM43" i="58"/>
  <c r="RWC43" i="16"/>
  <c r="RTP43" i="16"/>
  <c r="OKO43" i="58" l="1"/>
  <c r="OML43" i="58"/>
  <c r="RWE43" i="16"/>
  <c r="RTR43" i="16"/>
  <c r="OMN43" i="58" l="1"/>
  <c r="OKQ43" i="58"/>
  <c r="RWG43" i="16"/>
  <c r="RTT43" i="16"/>
  <c r="OKS43" i="58" l="1"/>
  <c r="OMP43" i="58"/>
  <c r="RWI43" i="16"/>
  <c r="RTV43" i="16"/>
  <c r="OMR43" i="58" l="1"/>
  <c r="OKU43" i="58"/>
  <c r="RTX43" i="16"/>
  <c r="RWK43" i="16"/>
  <c r="OKW43" i="58" l="1"/>
  <c r="OMT43" i="58"/>
  <c r="RWM43" i="16"/>
  <c r="RTZ43" i="16"/>
  <c r="OMV43" i="58" l="1"/>
  <c r="OKY43" i="58"/>
  <c r="RUB43" i="16"/>
  <c r="RWO43" i="16"/>
  <c r="OLA43" i="58" l="1"/>
  <c r="OMX43" i="58"/>
  <c r="OMZ43" i="58" s="1"/>
  <c r="RWQ43" i="16"/>
  <c r="RUD43" i="16"/>
  <c r="ONB43" i="58" l="1"/>
  <c r="OLC43" i="58"/>
  <c r="RUF43" i="16"/>
  <c r="RWS43" i="16"/>
  <c r="OLE43" i="58" l="1"/>
  <c r="OND43" i="58"/>
  <c r="ONF43" i="58" s="1"/>
  <c r="RWU43" i="16"/>
  <c r="RUH43" i="16"/>
  <c r="ONH43" i="58" l="1"/>
  <c r="OLG43" i="58"/>
  <c r="OLI43" i="58" s="1"/>
  <c r="RUJ43" i="16"/>
  <c r="RWW43" i="16"/>
  <c r="OLK43" i="58" l="1"/>
  <c r="ONJ43" i="58"/>
  <c r="RWY43" i="16"/>
  <c r="RUL43" i="16"/>
  <c r="ONL43" i="58" l="1"/>
  <c r="OLM43" i="58"/>
  <c r="OLO43" i="58" s="1"/>
  <c r="RUN43" i="16"/>
  <c r="RXA43" i="16"/>
  <c r="OLQ43" i="58" l="1"/>
  <c r="ONN43" i="58"/>
  <c r="ONP43" i="58" s="1"/>
  <c r="RXC43" i="16"/>
  <c r="RUP43" i="16"/>
  <c r="ONR43" i="58" l="1"/>
  <c r="OLS43" i="58"/>
  <c r="OLU43" i="58" s="1"/>
  <c r="RUR43" i="16"/>
  <c r="RXE43" i="16"/>
  <c r="OLW43" i="58" l="1"/>
  <c r="ONT43" i="58"/>
  <c r="RXG43" i="16"/>
  <c r="RUT43" i="16"/>
  <c r="ONV43" i="58" l="1"/>
  <c r="OLY43" i="58"/>
  <c r="OMA43" i="58" s="1"/>
  <c r="RUV43" i="16"/>
  <c r="RXI43" i="16"/>
  <c r="OMC43" i="58" l="1"/>
  <c r="ONX43" i="58"/>
  <c r="RXK43" i="16"/>
  <c r="RUX43" i="16"/>
  <c r="ONZ43" i="58" l="1"/>
  <c r="OME43" i="58"/>
  <c r="OMG43" i="58" s="1"/>
  <c r="RUZ43" i="16"/>
  <c r="RXM43" i="16"/>
  <c r="OMI43" i="58" l="1"/>
  <c r="OOB43" i="58"/>
  <c r="RXO43" i="16"/>
  <c r="RVB43" i="16"/>
  <c r="OOD43" i="58" l="1"/>
  <c r="OMK43" i="58"/>
  <c r="RVD43" i="16"/>
  <c r="RXQ43" i="16"/>
  <c r="OMM43" i="58" l="1"/>
  <c r="OOF43" i="58"/>
  <c r="RXS43" i="16"/>
  <c r="RVF43" i="16"/>
  <c r="OOH43" i="58" l="1"/>
  <c r="OMO43" i="58"/>
  <c r="OMQ43" i="58" s="1"/>
  <c r="RVH43" i="16"/>
  <c r="RXU43" i="16"/>
  <c r="OMS43" i="58" l="1"/>
  <c r="OOJ43" i="58"/>
  <c r="OOL43" i="58" s="1"/>
  <c r="RXW43" i="16"/>
  <c r="RVJ43" i="16"/>
  <c r="OON43" i="58" l="1"/>
  <c r="OMU43" i="58"/>
  <c r="OMW43" i="58" s="1"/>
  <c r="RVL43" i="16"/>
  <c r="RXY43" i="16"/>
  <c r="OMY43" i="58" l="1"/>
  <c r="OOP43" i="58"/>
  <c r="OOR43" i="58" s="1"/>
  <c r="RYA43" i="16"/>
  <c r="RVN43" i="16"/>
  <c r="OOT43" i="58" l="1"/>
  <c r="ONA43" i="58"/>
  <c r="ONC43" i="58" s="1"/>
  <c r="RVP43" i="16"/>
  <c r="RYC43" i="16"/>
  <c r="ONE43" i="58" l="1"/>
  <c r="OOV43" i="58"/>
  <c r="OOX43" i="58" s="1"/>
  <c r="RYE43" i="16"/>
  <c r="RVR43" i="16"/>
  <c r="OOZ43" i="58" l="1"/>
  <c r="ONG43" i="58"/>
  <c r="ONI43" i="58" s="1"/>
  <c r="RVT43" i="16"/>
  <c r="RYG43" i="16"/>
  <c r="ONK43" i="58" l="1"/>
  <c r="OPB43" i="58"/>
  <c r="RYI43" i="16"/>
  <c r="RVV43" i="16"/>
  <c r="OPD43" i="58" l="1"/>
  <c r="ONM43" i="58"/>
  <c r="ONO43" i="58" s="1"/>
  <c r="RVX43" i="16"/>
  <c r="RYK43" i="16"/>
  <c r="ONQ43" i="58" l="1"/>
  <c r="OPF43" i="58"/>
  <c r="OPH43" i="58" s="1"/>
  <c r="RYM43" i="16"/>
  <c r="RVZ43" i="16"/>
  <c r="OPJ43" i="58" l="1"/>
  <c r="ONS43" i="58"/>
  <c r="ONU43" i="58" s="1"/>
  <c r="RWB43" i="16"/>
  <c r="RYO43" i="16"/>
  <c r="ONW43" i="58" l="1"/>
  <c r="OPL43" i="58"/>
  <c r="RYQ43" i="16"/>
  <c r="RWD43" i="16"/>
  <c r="OPN43" i="58" l="1"/>
  <c r="ONY43" i="58"/>
  <c r="RWF43" i="16"/>
  <c r="RYS43" i="16"/>
  <c r="OOA43" i="58" l="1"/>
  <c r="OPP43" i="58"/>
  <c r="RYU43" i="16"/>
  <c r="RWH43" i="16"/>
  <c r="OPR43" i="58" l="1"/>
  <c r="OOC43" i="58"/>
  <c r="RWJ43" i="16"/>
  <c r="RYW43" i="16"/>
  <c r="OOE43" i="58" l="1"/>
  <c r="OPT43" i="58"/>
  <c r="RYY43" i="16"/>
  <c r="RWL43" i="16"/>
  <c r="OPV43" i="58" l="1"/>
  <c r="OOG43" i="58"/>
  <c r="RWN43" i="16"/>
  <c r="RZA43" i="16"/>
  <c r="OOI43" i="58" l="1"/>
  <c r="OPX43" i="58"/>
  <c r="RZC43" i="16"/>
  <c r="RWP43" i="16"/>
  <c r="OPZ43" i="58" l="1"/>
  <c r="OOK43" i="58"/>
  <c r="RWR43" i="16"/>
  <c r="RZE43" i="16"/>
  <c r="OOM43" i="58" l="1"/>
  <c r="OQB43" i="58"/>
  <c r="RZG43" i="16"/>
  <c r="RWT43" i="16"/>
  <c r="OQD43" i="58" l="1"/>
  <c r="OOO43" i="58"/>
  <c r="OOQ43" i="58" s="1"/>
  <c r="RWV43" i="16"/>
  <c r="RZI43" i="16"/>
  <c r="OOS43" i="58" l="1"/>
  <c r="OQF43" i="58"/>
  <c r="RZK43" i="16"/>
  <c r="RWX43" i="16"/>
  <c r="OQH43" i="58" l="1"/>
  <c r="OOU43" i="58"/>
  <c r="RWZ43" i="16"/>
  <c r="RZM43" i="16"/>
  <c r="OOW43" i="58" l="1"/>
  <c r="OQJ43" i="58"/>
  <c r="OQL43" i="58" s="1"/>
  <c r="RZO43" i="16"/>
  <c r="RXB43" i="16"/>
  <c r="OQN43" i="58" l="1"/>
  <c r="OOY43" i="58"/>
  <c r="RXD43" i="16"/>
  <c r="RZQ43" i="16"/>
  <c r="OPA43" i="58" l="1"/>
  <c r="OQP43" i="58"/>
  <c r="OQR43" i="58" s="1"/>
  <c r="RXF43" i="16"/>
  <c r="RZS43" i="16"/>
  <c r="OQT43" i="58" l="1"/>
  <c r="OPC43" i="58"/>
  <c r="OPE43" i="58" s="1"/>
  <c r="RXH43" i="16"/>
  <c r="RZU43" i="16"/>
  <c r="OPG43" i="58" l="1"/>
  <c r="OQV43" i="58"/>
  <c r="OQX43" i="58" s="1"/>
  <c r="RXJ43" i="16"/>
  <c r="RXL43" i="16" s="1"/>
  <c r="RZW43" i="16"/>
  <c r="OQZ43" i="58" l="1"/>
  <c r="OPI43" i="58"/>
  <c r="RXN43" i="16"/>
  <c r="RZY43" i="16"/>
  <c r="OPK43" i="58" l="1"/>
  <c r="ORB43" i="58"/>
  <c r="SAA43" i="16"/>
  <c r="RXP43" i="16"/>
  <c r="ORD43" i="58" l="1"/>
  <c r="OPM43" i="58"/>
  <c r="OPO43" i="58" s="1"/>
  <c r="RXR43" i="16"/>
  <c r="SAC43" i="16"/>
  <c r="OPQ43" i="58" l="1"/>
  <c r="ORF43" i="58"/>
  <c r="ORH43" i="58" s="1"/>
  <c r="SAE43" i="16"/>
  <c r="RXT43" i="16"/>
  <c r="ORJ43" i="58" l="1"/>
  <c r="OPS43" i="58"/>
  <c r="RXV43" i="16"/>
  <c r="SAG43" i="16"/>
  <c r="OPU43" i="58" l="1"/>
  <c r="ORL43" i="58"/>
  <c r="ORN43" i="58" s="1"/>
  <c r="SAI43" i="16"/>
  <c r="RXX43" i="16"/>
  <c r="ORP43" i="58" l="1"/>
  <c r="OPW43" i="58"/>
  <c r="OPY43" i="58" s="1"/>
  <c r="RXZ43" i="16"/>
  <c r="SAK43" i="16"/>
  <c r="OQA43" i="58" l="1"/>
  <c r="ORR43" i="58"/>
  <c r="SAM43" i="16"/>
  <c r="RYB43" i="16"/>
  <c r="ORT43" i="58" l="1"/>
  <c r="OQC43" i="58"/>
  <c r="OQE43" i="58" s="1"/>
  <c r="RYD43" i="16"/>
  <c r="SAO43" i="16"/>
  <c r="OQG43" i="58" l="1"/>
  <c r="ORV43" i="58"/>
  <c r="SAQ43" i="16"/>
  <c r="RYF43" i="16"/>
  <c r="RYH43" i="16" s="1"/>
  <c r="ORX43" i="58" l="1"/>
  <c r="OQI43" i="58"/>
  <c r="OQK43" i="58" s="1"/>
  <c r="RYJ43" i="16"/>
  <c r="SAS43" i="16"/>
  <c r="OQM43" i="58" l="1"/>
  <c r="ORZ43" i="58"/>
  <c r="OSB43" i="58" s="1"/>
  <c r="SAU43" i="16"/>
  <c r="RYL43" i="16"/>
  <c r="OSD43" i="58" l="1"/>
  <c r="OQO43" i="58"/>
  <c r="OQQ43" i="58" s="1"/>
  <c r="RYN43" i="16"/>
  <c r="SAW43" i="16"/>
  <c r="OQS43" i="58" l="1"/>
  <c r="OSF43" i="58"/>
  <c r="OSH43" i="58" s="1"/>
  <c r="SAY43" i="16"/>
  <c r="RYP43" i="16"/>
  <c r="RYR43" i="16" s="1"/>
  <c r="OSJ43" i="58" l="1"/>
  <c r="OQU43" i="58"/>
  <c r="OQW43" i="58" s="1"/>
  <c r="RYT43" i="16"/>
  <c r="SBA43" i="16"/>
  <c r="OQY43" i="58" l="1"/>
  <c r="OSL43" i="58"/>
  <c r="SBC43" i="16"/>
  <c r="RYV43" i="16"/>
  <c r="OSN43" i="58" l="1"/>
  <c r="ORA43" i="58"/>
  <c r="ORC43" i="58" s="1"/>
  <c r="RYX43" i="16"/>
  <c r="SBE43" i="16"/>
  <c r="ORE43" i="58" l="1"/>
  <c r="OSP43" i="58"/>
  <c r="SBG43" i="16"/>
  <c r="RYZ43" i="16"/>
  <c r="OSR43" i="58" l="1"/>
  <c r="ORG43" i="58"/>
  <c r="ORI43" i="58" s="1"/>
  <c r="RZB43" i="16"/>
  <c r="SBI43" i="16"/>
  <c r="ORK43" i="58" l="1"/>
  <c r="OST43" i="58"/>
  <c r="SBK43" i="16"/>
  <c r="RZD43" i="16"/>
  <c r="OSV43" i="58" l="1"/>
  <c r="ORM43" i="58"/>
  <c r="ORO43" i="58" s="1"/>
  <c r="RZF43" i="16"/>
  <c r="SBM43" i="16"/>
  <c r="SBO43" i="16" s="1"/>
  <c r="ORQ43" i="58" l="1"/>
  <c r="OSX43" i="58"/>
  <c r="OSZ43" i="58" s="1"/>
  <c r="SBQ43" i="16"/>
  <c r="RZH43" i="16"/>
  <c r="RZJ43" i="16" s="1"/>
  <c r="OTB43" i="58" l="1"/>
  <c r="ORS43" i="58"/>
  <c r="RZL43" i="16"/>
  <c r="SBS43" i="16"/>
  <c r="SBU43" i="16" s="1"/>
  <c r="ORU43" i="58" l="1"/>
  <c r="OTD43" i="58"/>
  <c r="OTF43" i="58" s="1"/>
  <c r="SBW43" i="16"/>
  <c r="RZN43" i="16"/>
  <c r="RZP43" i="16" s="1"/>
  <c r="OTH43" i="58" l="1"/>
  <c r="ORW43" i="58"/>
  <c r="RZR43" i="16"/>
  <c r="SBY43" i="16"/>
  <c r="ORY43" i="58" l="1"/>
  <c r="OTJ43" i="58"/>
  <c r="SCA43" i="16"/>
  <c r="RZT43" i="16"/>
  <c r="OTL43" i="58" l="1"/>
  <c r="OSA43" i="58"/>
  <c r="SCC43" i="16"/>
  <c r="RZV43" i="16"/>
  <c r="OSC43" i="58" l="1"/>
  <c r="OTN43" i="58"/>
  <c r="OTP43" i="58" s="1"/>
  <c r="RZX43" i="16"/>
  <c r="SCE43" i="16"/>
  <c r="OTR43" i="58" l="1"/>
  <c r="OSE43" i="58"/>
  <c r="OSG43" i="58" s="1"/>
  <c r="RZZ43" i="16"/>
  <c r="SCG43" i="16"/>
  <c r="OSI43" i="58" l="1"/>
  <c r="OTT43" i="58"/>
  <c r="OTV43" i="58" s="1"/>
  <c r="SAB43" i="16"/>
  <c r="SCI43" i="16"/>
  <c r="OTX43" i="58" l="1"/>
  <c r="OSK43" i="58"/>
  <c r="SAD43" i="16"/>
  <c r="SCK43" i="16"/>
  <c r="OSM43" i="58" l="1"/>
  <c r="OTZ43" i="58"/>
  <c r="SAF43" i="16"/>
  <c r="SCM43" i="16"/>
  <c r="OUB43" i="58" l="1"/>
  <c r="OSO43" i="58"/>
  <c r="SAH43" i="16"/>
  <c r="SCO43" i="16"/>
  <c r="OSQ43" i="58" l="1"/>
  <c r="OUD43" i="58"/>
  <c r="SAJ43" i="16"/>
  <c r="SCQ43" i="16"/>
  <c r="OUF43" i="58" l="1"/>
  <c r="OSS43" i="58"/>
  <c r="SAL43" i="16"/>
  <c r="SCS43" i="16"/>
  <c r="OSU43" i="58" l="1"/>
  <c r="OUH43" i="58"/>
  <c r="SAN43" i="16"/>
  <c r="SCU43" i="16"/>
  <c r="OUJ43" i="58" l="1"/>
  <c r="OSW43" i="58"/>
  <c r="SAP43" i="16"/>
  <c r="SCW43" i="16"/>
  <c r="OSY43" i="58" l="1"/>
  <c r="OUL43" i="58"/>
  <c r="SAR43" i="16"/>
  <c r="SCY43" i="16"/>
  <c r="OUN43" i="58" l="1"/>
  <c r="OTA43" i="58"/>
  <c r="SAT43" i="16"/>
  <c r="SDA43" i="16"/>
  <c r="OTC43" i="58" l="1"/>
  <c r="OUP43" i="58"/>
  <c r="SAV43" i="16"/>
  <c r="SDC43" i="16"/>
  <c r="OUR43" i="58" l="1"/>
  <c r="OTE43" i="58"/>
  <c r="SAX43" i="16"/>
  <c r="SDE43" i="16"/>
  <c r="OTG43" i="58" l="1"/>
  <c r="OUT43" i="58"/>
  <c r="SAZ43" i="16"/>
  <c r="SDG43" i="16"/>
  <c r="OUV43" i="58" l="1"/>
  <c r="OTI43" i="58"/>
  <c r="SDI43" i="16"/>
  <c r="SBB43" i="16"/>
  <c r="OTK43" i="58" l="1"/>
  <c r="OUX43" i="58"/>
  <c r="SBD43" i="16"/>
  <c r="SDK43" i="16"/>
  <c r="OUZ43" i="58" l="1"/>
  <c r="OTM43" i="58"/>
  <c r="SDM43" i="16"/>
  <c r="SBF43" i="16"/>
  <c r="OTO43" i="58" l="1"/>
  <c r="OVB43" i="58"/>
  <c r="SBH43" i="16"/>
  <c r="SBJ43" i="16" s="1"/>
  <c r="SDO43" i="16"/>
  <c r="OVD43" i="58" l="1"/>
  <c r="OTQ43" i="58"/>
  <c r="SBL43" i="16"/>
  <c r="SDQ43" i="16"/>
  <c r="OTS43" i="58" l="1"/>
  <c r="OVF43" i="58"/>
  <c r="SDS43" i="16"/>
  <c r="SBN43" i="16"/>
  <c r="OVH43" i="58" l="1"/>
  <c r="OTU43" i="58"/>
  <c r="SBP43" i="16"/>
  <c r="SDU43" i="16"/>
  <c r="OTW43" i="58" l="1"/>
  <c r="OVJ43" i="58"/>
  <c r="SDW43" i="16"/>
  <c r="SBR43" i="16"/>
  <c r="OVL43" i="58" l="1"/>
  <c r="OTY43" i="58"/>
  <c r="SBT43" i="16"/>
  <c r="SDY43" i="16"/>
  <c r="SEA43" i="16" s="1"/>
  <c r="OUA43" i="58" l="1"/>
  <c r="OVN43" i="58"/>
  <c r="SEC43" i="16"/>
  <c r="SBV43" i="16"/>
  <c r="OVP43" i="58" l="1"/>
  <c r="OUC43" i="58"/>
  <c r="SBX43" i="16"/>
  <c r="SEE43" i="16"/>
  <c r="OUE43" i="58" l="1"/>
  <c r="OVR43" i="58"/>
  <c r="SEG43" i="16"/>
  <c r="SBZ43" i="16"/>
  <c r="OVT43" i="58" l="1"/>
  <c r="OUG43" i="58"/>
  <c r="SCB43" i="16"/>
  <c r="SEI43" i="16"/>
  <c r="OUI43" i="58" l="1"/>
  <c r="OVV43" i="58"/>
  <c r="SEK43" i="16"/>
  <c r="SCD43" i="16"/>
  <c r="OVX43" i="58" l="1"/>
  <c r="OUK43" i="58"/>
  <c r="SCF43" i="16"/>
  <c r="SEM43" i="16"/>
  <c r="OUM43" i="58" l="1"/>
  <c r="OVZ43" i="58"/>
  <c r="SEO43" i="16"/>
  <c r="SCH43" i="16"/>
  <c r="OWB43" i="58" l="1"/>
  <c r="OUO43" i="58"/>
  <c r="SCJ43" i="16"/>
  <c r="SEQ43" i="16"/>
  <c r="OUQ43" i="58" l="1"/>
  <c r="OWD43" i="58"/>
  <c r="SCL43" i="16"/>
  <c r="SES43" i="16"/>
  <c r="OWF43" i="58" l="1"/>
  <c r="OUS43" i="58"/>
  <c r="SCN43" i="16"/>
  <c r="SEU43" i="16"/>
  <c r="OUU43" i="58" l="1"/>
  <c r="OWH43" i="58"/>
  <c r="SEW43" i="16"/>
  <c r="SCP43" i="16"/>
  <c r="OWJ43" i="58" l="1"/>
  <c r="OUW43" i="58"/>
  <c r="SCR43" i="16"/>
  <c r="SEY43" i="16"/>
  <c r="OUY43" i="58" l="1"/>
  <c r="OWL43" i="58"/>
  <c r="SFA43" i="16"/>
  <c r="SCT43" i="16"/>
  <c r="OWN43" i="58" l="1"/>
  <c r="OVA43" i="58"/>
  <c r="SCV43" i="16"/>
  <c r="SFC43" i="16"/>
  <c r="OVC43" i="58" l="1"/>
  <c r="OWP43" i="58"/>
  <c r="SFE43" i="16"/>
  <c r="SCX43" i="16"/>
  <c r="OWR43" i="58" l="1"/>
  <c r="OVE43" i="58"/>
  <c r="SCZ43" i="16"/>
  <c r="SFG43" i="16"/>
  <c r="OVG43" i="58" l="1"/>
  <c r="OWT43" i="58"/>
  <c r="SFI43" i="16"/>
  <c r="SDB43" i="16"/>
  <c r="OWV43" i="58" l="1"/>
  <c r="OVI43" i="58"/>
  <c r="SDD43" i="16"/>
  <c r="SFK43" i="16"/>
  <c r="OVK43" i="58" l="1"/>
  <c r="OWX43" i="58"/>
  <c r="SFM43" i="16"/>
  <c r="SDF43" i="16"/>
  <c r="OWZ43" i="58" l="1"/>
  <c r="OVM43" i="58"/>
  <c r="SDH43" i="16"/>
  <c r="SFO43" i="16"/>
  <c r="OVO43" i="58" l="1"/>
  <c r="OXB43" i="58"/>
  <c r="OXD43" i="58" s="1"/>
  <c r="SFQ43" i="16"/>
  <c r="SDJ43" i="16"/>
  <c r="OXF43" i="58" l="1"/>
  <c r="OVQ43" i="58"/>
  <c r="OVS43" i="58" s="1"/>
  <c r="SDL43" i="16"/>
  <c r="SFS43" i="16"/>
  <c r="OVU43" i="58" l="1"/>
  <c r="OXH43" i="58"/>
  <c r="SFU43" i="16"/>
  <c r="SDN43" i="16"/>
  <c r="OXJ43" i="58" l="1"/>
  <c r="OVW43" i="58"/>
  <c r="SDP43" i="16"/>
  <c r="SDR43" i="16" s="1"/>
  <c r="SFW43" i="16"/>
  <c r="OVY43" i="58" l="1"/>
  <c r="OXL43" i="58"/>
  <c r="SDT43" i="16"/>
  <c r="SFY43" i="16"/>
  <c r="OXN43" i="58" l="1"/>
  <c r="OWA43" i="58"/>
  <c r="OWC43" i="58" s="1"/>
  <c r="SGA43" i="16"/>
  <c r="SDV43" i="16"/>
  <c r="SDX43" i="16" s="1"/>
  <c r="OWE43" i="58" l="1"/>
  <c r="OXP43" i="58"/>
  <c r="OXR43" i="58" s="1"/>
  <c r="SDZ43" i="16"/>
  <c r="SGC43" i="16"/>
  <c r="SGE43" i="16" s="1"/>
  <c r="OXT43" i="58" l="1"/>
  <c r="OWG43" i="58"/>
  <c r="SGG43" i="16"/>
  <c r="SEB43" i="16"/>
  <c r="SED43" i="16" s="1"/>
  <c r="OWI43" i="58" l="1"/>
  <c r="OXV43" i="58"/>
  <c r="SEF43" i="16"/>
  <c r="SGI43" i="16"/>
  <c r="OXX43" i="58" l="1"/>
  <c r="OWK43" i="58"/>
  <c r="SGK43" i="16"/>
  <c r="SEH43" i="16"/>
  <c r="OWM43" i="58" l="1"/>
  <c r="OXZ43" i="58"/>
  <c r="SEJ43" i="16"/>
  <c r="SGM43" i="16"/>
  <c r="SGO43" i="16" s="1"/>
  <c r="OYB43" i="58" l="1"/>
  <c r="OWO43" i="58"/>
  <c r="SGQ43" i="16"/>
  <c r="SEL43" i="16"/>
  <c r="SEN43" i="16" s="1"/>
  <c r="OWQ43" i="58" l="1"/>
  <c r="OYD43" i="58"/>
  <c r="SEP43" i="16"/>
  <c r="SGS43" i="16"/>
  <c r="SGU43" i="16" s="1"/>
  <c r="OYF43" i="58" l="1"/>
  <c r="OWS43" i="58"/>
  <c r="SGW43" i="16"/>
  <c r="SER43" i="16"/>
  <c r="OWU43" i="58" l="1"/>
  <c r="OYH43" i="58"/>
  <c r="OYJ43" i="58" s="1"/>
  <c r="SET43" i="16"/>
  <c r="SGY43" i="16"/>
  <c r="OYL43" i="58" l="1"/>
  <c r="OWW43" i="58"/>
  <c r="OWY43" i="58" s="1"/>
  <c r="SHA43" i="16"/>
  <c r="SHC43" i="16" s="1"/>
  <c r="SEV43" i="16"/>
  <c r="OXA43" i="58" l="1"/>
  <c r="OYN43" i="58"/>
  <c r="SEX43" i="16"/>
  <c r="SHE43" i="16"/>
  <c r="SHG43" i="16" s="1"/>
  <c r="OYP43" i="58" l="1"/>
  <c r="OXC43" i="58"/>
  <c r="OXE43" i="58" s="1"/>
  <c r="SHI43" i="16"/>
  <c r="SEZ43" i="16"/>
  <c r="OXG43" i="58" l="1"/>
  <c r="OYR43" i="58"/>
  <c r="OYT43" i="58" s="1"/>
  <c r="SHK43" i="16"/>
  <c r="SFB43" i="16"/>
  <c r="OYV43" i="58" l="1"/>
  <c r="OXI43" i="58"/>
  <c r="OXK43" i="58" s="1"/>
  <c r="SHM43" i="16"/>
  <c r="SFD43" i="16"/>
  <c r="OXM43" i="58" l="1"/>
  <c r="OYX43" i="58"/>
  <c r="SHO43" i="16"/>
  <c r="SHQ43" i="16" s="1"/>
  <c r="SFF43" i="16"/>
  <c r="OYZ43" i="58" l="1"/>
  <c r="OXO43" i="58"/>
  <c r="OXQ43" i="58" s="1"/>
  <c r="SHS43" i="16"/>
  <c r="SFH43" i="16"/>
  <c r="OXS43" i="58" l="1"/>
  <c r="OZB43" i="58"/>
  <c r="OZD43" i="58" s="1"/>
  <c r="SFJ43" i="16"/>
  <c r="SHU43" i="16"/>
  <c r="OZF43" i="58" l="1"/>
  <c r="OXU43" i="58"/>
  <c r="OXW43" i="58" s="1"/>
  <c r="SHW43" i="16"/>
  <c r="SFL43" i="16"/>
  <c r="SFN43" i="16" s="1"/>
  <c r="OXY43" i="58" l="1"/>
  <c r="OZH43" i="58"/>
  <c r="SFP43" i="16"/>
  <c r="SHY43" i="16"/>
  <c r="OZJ43" i="58" l="1"/>
  <c r="OYA43" i="58"/>
  <c r="OYC43" i="58" s="1"/>
  <c r="SIA43" i="16"/>
  <c r="SFR43" i="16"/>
  <c r="OYE43" i="58" l="1"/>
  <c r="OZL43" i="58"/>
  <c r="OZN43" i="58" s="1"/>
  <c r="SFT43" i="16"/>
  <c r="SIC43" i="16"/>
  <c r="OZP43" i="58" l="1"/>
  <c r="OYG43" i="58"/>
  <c r="OYI43" i="58" s="1"/>
  <c r="SIE43" i="16"/>
  <c r="SFV43" i="16"/>
  <c r="OYK43" i="58" l="1"/>
  <c r="OZR43" i="58"/>
  <c r="SFX43" i="16"/>
  <c r="SIG43" i="16"/>
  <c r="SII43" i="16" s="1"/>
  <c r="OZT43" i="58" l="1"/>
  <c r="OYM43" i="58"/>
  <c r="OYO43" i="58" s="1"/>
  <c r="SIK43" i="16"/>
  <c r="SFZ43" i="16"/>
  <c r="SGB43" i="16" s="1"/>
  <c r="OYQ43" i="58" l="1"/>
  <c r="OZV43" i="58"/>
  <c r="SGD43" i="16"/>
  <c r="SIM43" i="16"/>
  <c r="SIO43" i="16" s="1"/>
  <c r="OZX43" i="58" l="1"/>
  <c r="OYS43" i="58"/>
  <c r="OYU43" i="58" s="1"/>
  <c r="SIQ43" i="16"/>
  <c r="SGF43" i="16"/>
  <c r="OYW43" i="58" l="1"/>
  <c r="OZZ43" i="58"/>
  <c r="PAB43" i="58" s="1"/>
  <c r="SGH43" i="16"/>
  <c r="SIS43" i="16"/>
  <c r="PAD43" i="58" l="1"/>
  <c r="OYY43" i="58"/>
  <c r="SIU43" i="16"/>
  <c r="SGJ43" i="16"/>
  <c r="OZA43" i="58" l="1"/>
  <c r="PAF43" i="58"/>
  <c r="PAH43" i="58" s="1"/>
  <c r="SGL43" i="16"/>
  <c r="SIW43" i="16"/>
  <c r="PAJ43" i="58" l="1"/>
  <c r="OZC43" i="58"/>
  <c r="OZE43" i="58" s="1"/>
  <c r="SIY43" i="16"/>
  <c r="SGN43" i="16"/>
  <c r="OZG43" i="58" l="1"/>
  <c r="PAL43" i="58"/>
  <c r="SGP43" i="16"/>
  <c r="SJA43" i="16"/>
  <c r="PAN43" i="58" l="1"/>
  <c r="OZI43" i="58"/>
  <c r="SJC43" i="16"/>
  <c r="SJE43" i="16" s="1"/>
  <c r="SGR43" i="16"/>
  <c r="OZK43" i="58" l="1"/>
  <c r="PAP43" i="58"/>
  <c r="PAR43" i="58" s="1"/>
  <c r="SGT43" i="16"/>
  <c r="SJG43" i="16"/>
  <c r="SJI43" i="16" s="1"/>
  <c r="PAT43" i="58" l="1"/>
  <c r="OZM43" i="58"/>
  <c r="SJK43" i="16"/>
  <c r="SJM43" i="16" s="1"/>
  <c r="SGV43" i="16"/>
  <c r="OZO43" i="58" l="1"/>
  <c r="PAV43" i="58"/>
  <c r="SJO43" i="16"/>
  <c r="SGX43" i="16"/>
  <c r="PAX43" i="58" l="1"/>
  <c r="OZQ43" i="58"/>
  <c r="OZS43" i="58" s="1"/>
  <c r="SGZ43" i="16"/>
  <c r="SJQ43" i="16"/>
  <c r="OZU43" i="58" l="1"/>
  <c r="PAZ43" i="58"/>
  <c r="PBB43" i="58" s="1"/>
  <c r="SJS43" i="16"/>
  <c r="SHB43" i="16"/>
  <c r="PBD43" i="58" l="1"/>
  <c r="OZW43" i="58"/>
  <c r="SHD43" i="16"/>
  <c r="SJU43" i="16"/>
  <c r="OZY43" i="58" l="1"/>
  <c r="PBF43" i="58"/>
  <c r="SJW43" i="16"/>
  <c r="SHF43" i="16"/>
  <c r="PBH43" i="58" l="1"/>
  <c r="PAA43" i="58"/>
  <c r="SHH43" i="16"/>
  <c r="SJY43" i="16"/>
  <c r="PAC43" i="58" l="1"/>
  <c r="PBJ43" i="58"/>
  <c r="PBL43" i="58" s="1"/>
  <c r="SKA43" i="16"/>
  <c r="SKC43" i="16" s="1"/>
  <c r="SHJ43" i="16"/>
  <c r="PBN43" i="58" l="1"/>
  <c r="PAE43" i="58"/>
  <c r="PAG43" i="58" s="1"/>
  <c r="SKE43" i="16"/>
  <c r="SKG43" i="16" s="1"/>
  <c r="SHL43" i="16"/>
  <c r="PAI43" i="58" l="1"/>
  <c r="PBP43" i="58"/>
  <c r="PBR43" i="58" s="1"/>
  <c r="SHN43" i="16"/>
  <c r="SKI43" i="16"/>
  <c r="PBT43" i="58" l="1"/>
  <c r="PAK43" i="58"/>
  <c r="PAM43" i="58" s="1"/>
  <c r="SHP43" i="16"/>
  <c r="SHR43" i="16" s="1"/>
  <c r="SKK43" i="16"/>
  <c r="PAO43" i="58" l="1"/>
  <c r="PBV43" i="58"/>
  <c r="PBX43" i="58" s="1"/>
  <c r="SHT43" i="16"/>
  <c r="SHV43" i="16" s="1"/>
  <c r="SKM43" i="16"/>
  <c r="PBZ43" i="58" l="1"/>
  <c r="PAQ43" i="58"/>
  <c r="SKO43" i="16"/>
  <c r="SHX43" i="16"/>
  <c r="PAS43" i="58" l="1"/>
  <c r="PCB43" i="58"/>
  <c r="PCD43" i="58" s="1"/>
  <c r="SHZ43" i="16"/>
  <c r="SIB43" i="16" s="1"/>
  <c r="SKQ43" i="16"/>
  <c r="SKS43" i="16" s="1"/>
  <c r="PCF43" i="58" l="1"/>
  <c r="PAU43" i="58"/>
  <c r="SKU43" i="16"/>
  <c r="SID43" i="16"/>
  <c r="PAW43" i="58" l="1"/>
  <c r="PCH43" i="58"/>
  <c r="SIF43" i="16"/>
  <c r="SKW43" i="16"/>
  <c r="PCJ43" i="58" l="1"/>
  <c r="PAY43" i="58"/>
  <c r="SKY43" i="16"/>
  <c r="SIH43" i="16"/>
  <c r="PBA43" i="58" l="1"/>
  <c r="PCL43" i="58"/>
  <c r="SLA43" i="16"/>
  <c r="SIJ43" i="16"/>
  <c r="PCN43" i="58" l="1"/>
  <c r="PBC43" i="58"/>
  <c r="SLC43" i="16"/>
  <c r="SIL43" i="16"/>
  <c r="PBE43" i="58" l="1"/>
  <c r="PCP43" i="58"/>
  <c r="SLE43" i="16"/>
  <c r="SIN43" i="16"/>
  <c r="PCR43" i="58" l="1"/>
  <c r="PBG43" i="58"/>
  <c r="SLG43" i="16"/>
  <c r="SIP43" i="16"/>
  <c r="PBI43" i="58" l="1"/>
  <c r="PCT43" i="58"/>
  <c r="SLI43" i="16"/>
  <c r="SIR43" i="16"/>
  <c r="PCV43" i="58" l="1"/>
  <c r="PBK43" i="58"/>
  <c r="SLK43" i="16"/>
  <c r="SIT43" i="16"/>
  <c r="PBM43" i="58" l="1"/>
  <c r="PCX43" i="58"/>
  <c r="SLM43" i="16"/>
  <c r="SIV43" i="16"/>
  <c r="PCZ43" i="58" l="1"/>
  <c r="PBO43" i="58"/>
  <c r="SLO43" i="16"/>
  <c r="SIX43" i="16"/>
  <c r="PBQ43" i="58" l="1"/>
  <c r="PDB43" i="58"/>
  <c r="PDD43" i="58" s="1"/>
  <c r="SLQ43" i="16"/>
  <c r="SIZ43" i="16"/>
  <c r="PDF43" i="58" l="1"/>
  <c r="PBS43" i="58"/>
  <c r="SLS43" i="16"/>
  <c r="SJB43" i="16"/>
  <c r="PBU43" i="58" l="1"/>
  <c r="PDH43" i="58"/>
  <c r="SLU43" i="16"/>
  <c r="SJD43" i="16"/>
  <c r="PDJ43" i="58" l="1"/>
  <c r="PBW43" i="58"/>
  <c r="SLW43" i="16"/>
  <c r="SJF43" i="16"/>
  <c r="PBY43" i="58" l="1"/>
  <c r="PDL43" i="58"/>
  <c r="SLY43" i="16"/>
  <c r="SJH43" i="16"/>
  <c r="PDN43" i="58" l="1"/>
  <c r="PCA43" i="58"/>
  <c r="SMA43" i="16"/>
  <c r="SJJ43" i="16"/>
  <c r="PCC43" i="58" l="1"/>
  <c r="PDP43" i="58"/>
  <c r="SMC43" i="16"/>
  <c r="SJL43" i="16"/>
  <c r="PDR43" i="58" l="1"/>
  <c r="PCE43" i="58"/>
  <c r="SME43" i="16"/>
  <c r="SMG43" i="16" s="1"/>
  <c r="SJN43" i="16"/>
  <c r="SJP43" i="16" s="1"/>
  <c r="PCG43" i="58" l="1"/>
  <c r="PDT43" i="58"/>
  <c r="PDV43" i="58" s="1"/>
  <c r="SJR43" i="16"/>
  <c r="SJT43" i="16" s="1"/>
  <c r="SMI43" i="16"/>
  <c r="SMK43" i="16" s="1"/>
  <c r="PDX43" i="58" l="1"/>
  <c r="PCI43" i="58"/>
  <c r="SMM43" i="16"/>
  <c r="SJV43" i="16"/>
  <c r="PCK43" i="58" l="1"/>
  <c r="PDZ43" i="58"/>
  <c r="SMO43" i="16"/>
  <c r="SJX43" i="16"/>
  <c r="PEB43" i="58" l="1"/>
  <c r="PCM43" i="58"/>
  <c r="PCO43" i="58" s="1"/>
  <c r="SMQ43" i="16"/>
  <c r="SJZ43" i="16"/>
  <c r="PCQ43" i="58" l="1"/>
  <c r="PED43" i="58"/>
  <c r="PEF43" i="58" s="1"/>
  <c r="SMS43" i="16"/>
  <c r="SKB43" i="16"/>
  <c r="PEH43" i="58" l="1"/>
  <c r="PCS43" i="58"/>
  <c r="SMU43" i="16"/>
  <c r="SMW43" i="16" s="1"/>
  <c r="SKD43" i="16"/>
  <c r="PCU43" i="58" l="1"/>
  <c r="PEJ43" i="58"/>
  <c r="PEL43" i="58" s="1"/>
  <c r="SMY43" i="16"/>
  <c r="SKF43" i="16"/>
  <c r="PEN43" i="58" l="1"/>
  <c r="PCW43" i="58"/>
  <c r="SKH43" i="16"/>
  <c r="SNA43" i="16"/>
  <c r="PCY43" i="58" l="1"/>
  <c r="PEP43" i="58"/>
  <c r="PER43" i="58" s="1"/>
  <c r="SNC43" i="16"/>
  <c r="SKJ43" i="16"/>
  <c r="PET43" i="58" l="1"/>
  <c r="PDA43" i="58"/>
  <c r="SKL43" i="16"/>
  <c r="SNE43" i="16"/>
  <c r="PDC43" i="58" l="1"/>
  <c r="PEV43" i="58"/>
  <c r="SNG43" i="16"/>
  <c r="SKN43" i="16"/>
  <c r="PEX43" i="58" l="1"/>
  <c r="PDE43" i="58"/>
  <c r="SKP43" i="16"/>
  <c r="SNI43" i="16"/>
  <c r="PDG43" i="58" l="1"/>
  <c r="PEZ43" i="58"/>
  <c r="PFB43" i="58" s="1"/>
  <c r="SNK43" i="16"/>
  <c r="SKR43" i="16"/>
  <c r="PFD43" i="58" l="1"/>
  <c r="PDI43" i="58"/>
  <c r="SKT43" i="16"/>
  <c r="SNM43" i="16"/>
  <c r="PDK43" i="58" l="1"/>
  <c r="PFF43" i="58"/>
  <c r="PFH43" i="58" s="1"/>
  <c r="SNO43" i="16"/>
  <c r="SKV43" i="16"/>
  <c r="PFJ43" i="58" l="1"/>
  <c r="PDM43" i="58"/>
  <c r="PDO43" i="58" s="1"/>
  <c r="SKX43" i="16"/>
  <c r="SNQ43" i="16"/>
  <c r="PDQ43" i="58" l="1"/>
  <c r="PFL43" i="58"/>
  <c r="SNS43" i="16"/>
  <c r="SKZ43" i="16"/>
  <c r="PFN43" i="58" l="1"/>
  <c r="PDS43" i="58"/>
  <c r="PDU43" i="58" s="1"/>
  <c r="SLB43" i="16"/>
  <c r="SNU43" i="16"/>
  <c r="PDW43" i="58" l="1"/>
  <c r="PFP43" i="58"/>
  <c r="SNW43" i="16"/>
  <c r="SLD43" i="16"/>
  <c r="PFR43" i="58" l="1"/>
  <c r="PDY43" i="58"/>
  <c r="SLF43" i="16"/>
  <c r="SNY43" i="16"/>
  <c r="PEA43" i="58" l="1"/>
  <c r="PFT43" i="58"/>
  <c r="PFV43" i="58" s="1"/>
  <c r="SOA43" i="16"/>
  <c r="SLH43" i="16"/>
  <c r="PFX43" i="58" l="1"/>
  <c r="PEC43" i="58"/>
  <c r="SLJ43" i="16"/>
  <c r="SOC43" i="16"/>
  <c r="PEE43" i="58" l="1"/>
  <c r="PFZ43" i="58"/>
  <c r="PGB43" i="58" s="1"/>
  <c r="SOE43" i="16"/>
  <c r="SLL43" i="16"/>
  <c r="PGD43" i="58" l="1"/>
  <c r="PEG43" i="58"/>
  <c r="SLN43" i="16"/>
  <c r="SOG43" i="16"/>
  <c r="PEI43" i="58" l="1"/>
  <c r="PGF43" i="58"/>
  <c r="SOI43" i="16"/>
  <c r="SLP43" i="16"/>
  <c r="PGH43" i="58" l="1"/>
  <c r="PEK43" i="58"/>
  <c r="SLR43" i="16"/>
  <c r="SOK43" i="16"/>
  <c r="PEM43" i="58" l="1"/>
  <c r="PGJ43" i="58"/>
  <c r="SOM43" i="16"/>
  <c r="SLT43" i="16"/>
  <c r="PGL43" i="58" l="1"/>
  <c r="PEO43" i="58"/>
  <c r="SLV43" i="16"/>
  <c r="SOO43" i="16"/>
  <c r="PEQ43" i="58" l="1"/>
  <c r="PGN43" i="58"/>
  <c r="SOQ43" i="16"/>
  <c r="SLX43" i="16"/>
  <c r="PGP43" i="58" l="1"/>
  <c r="PES43" i="58"/>
  <c r="SLZ43" i="16"/>
  <c r="SOS43" i="16"/>
  <c r="PEU43" i="58" l="1"/>
  <c r="PGR43" i="58"/>
  <c r="SOU43" i="16"/>
  <c r="SMB43" i="16"/>
  <c r="PGT43" i="58" l="1"/>
  <c r="PEW43" i="58"/>
  <c r="SMD43" i="16"/>
  <c r="SOW43" i="16"/>
  <c r="PEY43" i="58" l="1"/>
  <c r="PGV43" i="58"/>
  <c r="SOY43" i="16"/>
  <c r="SPA43" i="16" s="1"/>
  <c r="SMF43" i="16"/>
  <c r="PGX43" i="58" l="1"/>
  <c r="PFA43" i="58"/>
  <c r="SMH43" i="16"/>
  <c r="SMJ43" i="16" s="1"/>
  <c r="SPC43" i="16"/>
  <c r="SPE43" i="16" s="1"/>
  <c r="PFC43" i="58" l="1"/>
  <c r="PGZ43" i="58"/>
  <c r="SPG43" i="16"/>
  <c r="SPI43" i="16" s="1"/>
  <c r="SML43" i="16"/>
  <c r="SMN43" i="16" s="1"/>
  <c r="PHB43" i="58" l="1"/>
  <c r="PFE43" i="58"/>
  <c r="SMP43" i="16"/>
  <c r="SPK43" i="16"/>
  <c r="PFG43" i="58" l="1"/>
  <c r="PHD43" i="58"/>
  <c r="SMR43" i="16"/>
  <c r="SPM43" i="16"/>
  <c r="PHF43" i="58" l="1"/>
  <c r="PFI43" i="58"/>
  <c r="SMT43" i="16"/>
  <c r="SPO43" i="16"/>
  <c r="PHH43" i="58" l="1"/>
  <c r="PFK43" i="58"/>
  <c r="SMV43" i="16"/>
  <c r="SPQ43" i="16"/>
  <c r="PHJ43" i="58" l="1"/>
  <c r="PFM43" i="58"/>
  <c r="SMX43" i="16"/>
  <c r="SPS43" i="16"/>
  <c r="PFO43" i="58" l="1"/>
  <c r="PHL43" i="58"/>
  <c r="SMZ43" i="16"/>
  <c r="SPU43" i="16"/>
  <c r="PHN43" i="58" l="1"/>
  <c r="PFQ43" i="58"/>
  <c r="SNB43" i="16"/>
  <c r="SPW43" i="16"/>
  <c r="PFS43" i="58" l="1"/>
  <c r="PHP43" i="58"/>
  <c r="SND43" i="16"/>
  <c r="SPY43" i="16"/>
  <c r="PHR43" i="58" l="1"/>
  <c r="PFU43" i="58"/>
  <c r="SNF43" i="16"/>
  <c r="SQA43" i="16"/>
  <c r="PFW43" i="58" l="1"/>
  <c r="PHT43" i="58"/>
  <c r="SNH43" i="16"/>
  <c r="SQC43" i="16"/>
  <c r="PHV43" i="58" l="1"/>
  <c r="PFY43" i="58"/>
  <c r="PGA43" i="58" s="1"/>
  <c r="SNJ43" i="16"/>
  <c r="SQE43" i="16"/>
  <c r="PGC43" i="58" l="1"/>
  <c r="PHX43" i="58"/>
  <c r="PHZ43" i="58" s="1"/>
  <c r="SNL43" i="16"/>
  <c r="SQG43" i="16"/>
  <c r="PIB43" i="58" l="1"/>
  <c r="PGE43" i="58"/>
  <c r="SNN43" i="16"/>
  <c r="SQI43" i="16"/>
  <c r="PGG43" i="58" l="1"/>
  <c r="PID43" i="58"/>
  <c r="SNP43" i="16"/>
  <c r="SQK43" i="16"/>
  <c r="PIF43" i="58" l="1"/>
  <c r="PGI43" i="58"/>
  <c r="PGK43" i="58" s="1"/>
  <c r="SNR43" i="16"/>
  <c r="SQM43" i="16"/>
  <c r="SQO43" i="16" s="1"/>
  <c r="PGM43" i="58" l="1"/>
  <c r="PIH43" i="58"/>
  <c r="PIJ43" i="58" s="1"/>
  <c r="SQQ43" i="16"/>
  <c r="SNT43" i="16"/>
  <c r="PIL43" i="58" l="1"/>
  <c r="PGO43" i="58"/>
  <c r="SQS43" i="16"/>
  <c r="SNV43" i="16"/>
  <c r="PGQ43" i="58" l="1"/>
  <c r="PIN43" i="58"/>
  <c r="SQU43" i="16"/>
  <c r="SNX43" i="16"/>
  <c r="PIP43" i="58" l="1"/>
  <c r="PGS43" i="58"/>
  <c r="PGU43" i="58" s="1"/>
  <c r="SQW43" i="16"/>
  <c r="SNZ43" i="16"/>
  <c r="PGW43" i="58" l="1"/>
  <c r="PIR43" i="58"/>
  <c r="PIT43" i="58" s="1"/>
  <c r="SQY43" i="16"/>
  <c r="SOB43" i="16"/>
  <c r="PIV43" i="58" l="1"/>
  <c r="PGY43" i="58"/>
  <c r="SRA43" i="16"/>
  <c r="SOD43" i="16"/>
  <c r="PHA43" i="58" l="1"/>
  <c r="PIX43" i="58"/>
  <c r="PIZ43" i="58" s="1"/>
  <c r="SRC43" i="16"/>
  <c r="SOF43" i="16"/>
  <c r="PJB43" i="58" l="1"/>
  <c r="PHC43" i="58"/>
  <c r="PHE43" i="58" s="1"/>
  <c r="SRE43" i="16"/>
  <c r="SOH43" i="16"/>
  <c r="PHG43" i="58" l="1"/>
  <c r="PJD43" i="58"/>
  <c r="PJF43" i="58" s="1"/>
  <c r="SRG43" i="16"/>
  <c r="SOJ43" i="16"/>
  <c r="PJH43" i="58" l="1"/>
  <c r="PHI43" i="58"/>
  <c r="PHK43" i="58" s="1"/>
  <c r="SRI43" i="16"/>
  <c r="SOL43" i="16"/>
  <c r="PHM43" i="58" l="1"/>
  <c r="PJJ43" i="58"/>
  <c r="PJL43" i="58" s="1"/>
  <c r="SRK43" i="16"/>
  <c r="SON43" i="16"/>
  <c r="PJN43" i="58" l="1"/>
  <c r="PHO43" i="58"/>
  <c r="PHQ43" i="58" s="1"/>
  <c r="SRM43" i="16"/>
  <c r="SOP43" i="16"/>
  <c r="PHS43" i="58" l="1"/>
  <c r="PJP43" i="58"/>
  <c r="PJR43" i="58" s="1"/>
  <c r="SRO43" i="16"/>
  <c r="SOR43" i="16"/>
  <c r="PJT43" i="58" l="1"/>
  <c r="PHU43" i="58"/>
  <c r="SRQ43" i="16"/>
  <c r="SOT43" i="16"/>
  <c r="PHW43" i="58" l="1"/>
  <c r="PJV43" i="58"/>
  <c r="SRS43" i="16"/>
  <c r="SOV43" i="16"/>
  <c r="PJX43" i="58" l="1"/>
  <c r="PHY43" i="58"/>
  <c r="SRU43" i="16"/>
  <c r="SOX43" i="16"/>
  <c r="PIA43" i="58" l="1"/>
  <c r="PJZ43" i="58"/>
  <c r="PKB43" i="58" s="1"/>
  <c r="SRW43" i="16"/>
  <c r="SOZ43" i="16"/>
  <c r="PKD43" i="58" l="1"/>
  <c r="PIC43" i="58"/>
  <c r="PIE43" i="58" s="1"/>
  <c r="SRY43" i="16"/>
  <c r="SPB43" i="16"/>
  <c r="PIG43" i="58" l="1"/>
  <c r="PKF43" i="58"/>
  <c r="PKH43" i="58" s="1"/>
  <c r="SSA43" i="16"/>
  <c r="SPD43" i="16"/>
  <c r="PKJ43" i="58" l="1"/>
  <c r="PII43" i="58"/>
  <c r="PIK43" i="58" s="1"/>
  <c r="SSC43" i="16"/>
  <c r="SPF43" i="16"/>
  <c r="PIM43" i="58" l="1"/>
  <c r="PKL43" i="58"/>
  <c r="SSE43" i="16"/>
  <c r="SPH43" i="16"/>
  <c r="PKN43" i="58" l="1"/>
  <c r="PIO43" i="58"/>
  <c r="PIQ43" i="58" s="1"/>
  <c r="SSG43" i="16"/>
  <c r="SPJ43" i="16"/>
  <c r="PIS43" i="58" l="1"/>
  <c r="PKP43" i="58"/>
  <c r="PKR43" i="58" s="1"/>
  <c r="SSI43" i="16"/>
  <c r="SPL43" i="16"/>
  <c r="PKT43" i="58" l="1"/>
  <c r="PIU43" i="58"/>
  <c r="SSK43" i="16"/>
  <c r="SPN43" i="16"/>
  <c r="PIW43" i="58" l="1"/>
  <c r="PKV43" i="58"/>
  <c r="PKX43" i="58" s="1"/>
  <c r="SSM43" i="16"/>
  <c r="SPP43" i="16"/>
  <c r="PKZ43" i="58" l="1"/>
  <c r="PIY43" i="58"/>
  <c r="SSO43" i="16"/>
  <c r="SPR43" i="16"/>
  <c r="PJA43" i="58" l="1"/>
  <c r="PLB43" i="58"/>
  <c r="PLD43" i="58" s="1"/>
  <c r="SSQ43" i="16"/>
  <c r="SPT43" i="16"/>
  <c r="PLF43" i="58" l="1"/>
  <c r="PJC43" i="58"/>
  <c r="PJE43" i="58" s="1"/>
  <c r="SSS43" i="16"/>
  <c r="SPV43" i="16"/>
  <c r="PJG43" i="58" l="1"/>
  <c r="PLH43" i="58"/>
  <c r="SSU43" i="16"/>
  <c r="SPX43" i="16"/>
  <c r="PLJ43" i="58" l="1"/>
  <c r="PJI43" i="58"/>
  <c r="SSW43" i="16"/>
  <c r="SPZ43" i="16"/>
  <c r="PJK43" i="58" l="1"/>
  <c r="PLL43" i="58"/>
  <c r="PLN43" i="58" s="1"/>
  <c r="SSY43" i="16"/>
  <c r="SQB43" i="16"/>
  <c r="PLP43" i="58" l="1"/>
  <c r="PJM43" i="58"/>
  <c r="PJO43" i="58" s="1"/>
  <c r="STA43" i="16"/>
  <c r="SQD43" i="16"/>
  <c r="PJQ43" i="58" l="1"/>
  <c r="PLR43" i="58"/>
  <c r="PLT43" i="58" s="1"/>
  <c r="STC43" i="16"/>
  <c r="SQF43" i="16"/>
  <c r="PLV43" i="58" l="1"/>
  <c r="PJS43" i="58"/>
  <c r="PJU43" i="58" s="1"/>
  <c r="STE43" i="16"/>
  <c r="SQH43" i="16"/>
  <c r="PJW43" i="58" l="1"/>
  <c r="PLX43" i="58"/>
  <c r="PLZ43" i="58" s="1"/>
  <c r="STG43" i="16"/>
  <c r="SQJ43" i="16"/>
  <c r="PMB43" i="58" l="1"/>
  <c r="PJY43" i="58"/>
  <c r="PKA43" i="58" s="1"/>
  <c r="STI43" i="16"/>
  <c r="SQL43" i="16"/>
  <c r="PKC43" i="58" l="1"/>
  <c r="PMD43" i="58"/>
  <c r="STK43" i="16"/>
  <c r="SQN43" i="16"/>
  <c r="PMF43" i="58" l="1"/>
  <c r="PKE43" i="58"/>
  <c r="PKG43" i="58" s="1"/>
  <c r="STM43" i="16"/>
  <c r="SQP43" i="16"/>
  <c r="PKI43" i="58" l="1"/>
  <c r="PMH43" i="58"/>
  <c r="PMJ43" i="58" s="1"/>
  <c r="STO43" i="16"/>
  <c r="SQR43" i="16"/>
  <c r="PML43" i="58" l="1"/>
  <c r="PKK43" i="58"/>
  <c r="PKM43" i="58" s="1"/>
  <c r="STQ43" i="16"/>
  <c r="SQT43" i="16"/>
  <c r="PKO43" i="58" l="1"/>
  <c r="PMN43" i="58"/>
  <c r="STS43" i="16"/>
  <c r="SQV43" i="16"/>
  <c r="PMP43" i="58" l="1"/>
  <c r="PKQ43" i="58"/>
  <c r="STU43" i="16"/>
  <c r="SQX43" i="16"/>
  <c r="PKS43" i="58" l="1"/>
  <c r="PMR43" i="58"/>
  <c r="STW43" i="16"/>
  <c r="SQZ43" i="16"/>
  <c r="PMT43" i="58" l="1"/>
  <c r="PKU43" i="58"/>
  <c r="PKW43" i="58" s="1"/>
  <c r="STY43" i="16"/>
  <c r="SRB43" i="16"/>
  <c r="PKY43" i="58" l="1"/>
  <c r="PMV43" i="58"/>
  <c r="PMX43" i="58" s="1"/>
  <c r="SUA43" i="16"/>
  <c r="SRD43" i="16"/>
  <c r="PMZ43" i="58" l="1"/>
  <c r="PLA43" i="58"/>
  <c r="PLC43" i="58" s="1"/>
  <c r="SUC43" i="16"/>
  <c r="SRF43" i="16"/>
  <c r="PLE43" i="58" l="1"/>
  <c r="PNB43" i="58"/>
  <c r="SUE43" i="16"/>
  <c r="SRH43" i="16"/>
  <c r="PND43" i="58" l="1"/>
  <c r="PLG43" i="58"/>
  <c r="PLI43" i="58" s="1"/>
  <c r="SUG43" i="16"/>
  <c r="SRJ43" i="16"/>
  <c r="PLK43" i="58" l="1"/>
  <c r="PNF43" i="58"/>
  <c r="SUI43" i="16"/>
  <c r="SRL43" i="16"/>
  <c r="PNH43" i="58" l="1"/>
  <c r="PLM43" i="58"/>
  <c r="PLO43" i="58" s="1"/>
  <c r="SUK43" i="16"/>
  <c r="SRN43" i="16"/>
  <c r="PLQ43" i="58" l="1"/>
  <c r="PNJ43" i="58"/>
  <c r="SUM43" i="16"/>
  <c r="SRP43" i="16"/>
  <c r="PNL43" i="58" l="1"/>
  <c r="PLS43" i="58"/>
  <c r="PLU43" i="58" s="1"/>
  <c r="SUO43" i="16"/>
  <c r="SRR43" i="16"/>
  <c r="PLW43" i="58" l="1"/>
  <c r="PNN43" i="58"/>
  <c r="SUQ43" i="16"/>
  <c r="SRT43" i="16"/>
  <c r="PNP43" i="58" l="1"/>
  <c r="PLY43" i="58"/>
  <c r="SUS43" i="16"/>
  <c r="SRV43" i="16"/>
  <c r="PMA43" i="58" l="1"/>
  <c r="PNR43" i="58"/>
  <c r="PNT43" i="58" s="1"/>
  <c r="SUU43" i="16"/>
  <c r="SRX43" i="16"/>
  <c r="PNV43" i="58" l="1"/>
  <c r="PMC43" i="58"/>
  <c r="SUW43" i="16"/>
  <c r="SRZ43" i="16"/>
  <c r="PME43" i="58" l="1"/>
  <c r="PNX43" i="58"/>
  <c r="PNZ43" i="58" s="1"/>
  <c r="SUY43" i="16"/>
  <c r="SSB43" i="16"/>
  <c r="POB43" i="58" l="1"/>
  <c r="PMG43" i="58"/>
  <c r="SVA43" i="16"/>
  <c r="SSD43" i="16"/>
  <c r="PMI43" i="58" l="1"/>
  <c r="POD43" i="58"/>
  <c r="SVC43" i="16"/>
  <c r="SSF43" i="16"/>
  <c r="PMK43" i="58" l="1"/>
  <c r="POF43" i="58"/>
  <c r="SVE43" i="16"/>
  <c r="SSH43" i="16"/>
  <c r="PMM43" i="58" l="1"/>
  <c r="POH43" i="58"/>
  <c r="SVG43" i="16"/>
  <c r="SSJ43" i="16"/>
  <c r="PMO43" i="58" l="1"/>
  <c r="POJ43" i="58"/>
  <c r="SVI43" i="16"/>
  <c r="SSL43" i="16"/>
  <c r="PMQ43" i="58" l="1"/>
  <c r="POL43" i="58"/>
  <c r="SVK43" i="16"/>
  <c r="SSN43" i="16"/>
  <c r="PMS43" i="58" l="1"/>
  <c r="PON43" i="58"/>
  <c r="SVM43" i="16"/>
  <c r="SSP43" i="16"/>
  <c r="PMU43" i="58" l="1"/>
  <c r="POP43" i="58"/>
  <c r="SVO43" i="16"/>
  <c r="SSR43" i="16"/>
  <c r="PMW43" i="58" l="1"/>
  <c r="POR43" i="58"/>
  <c r="SVQ43" i="16"/>
  <c r="SVS43" i="16" s="1"/>
  <c r="SST43" i="16"/>
  <c r="PMY43" i="58" l="1"/>
  <c r="POT43" i="58"/>
  <c r="SVU43" i="16"/>
  <c r="SSV43" i="16"/>
  <c r="PNA43" i="58" l="1"/>
  <c r="POV43" i="58"/>
  <c r="SSX43" i="16"/>
  <c r="SVW43" i="16"/>
  <c r="PNC43" i="58" l="1"/>
  <c r="POX43" i="58"/>
  <c r="SVY43" i="16"/>
  <c r="SSZ43" i="16"/>
  <c r="PNE43" i="58" l="1"/>
  <c r="POZ43" i="58"/>
  <c r="STB43" i="16"/>
  <c r="SWA43" i="16"/>
  <c r="PNG43" i="58" l="1"/>
  <c r="PPB43" i="58"/>
  <c r="SWC43" i="16"/>
  <c r="STD43" i="16"/>
  <c r="PNI43" i="58" l="1"/>
  <c r="PPD43" i="58"/>
  <c r="STF43" i="16"/>
  <c r="SWE43" i="16"/>
  <c r="PNK43" i="58" l="1"/>
  <c r="PPF43" i="58"/>
  <c r="SWG43" i="16"/>
  <c r="STH43" i="16"/>
  <c r="STJ43" i="16" s="1"/>
  <c r="PNM43" i="58" l="1"/>
  <c r="PPH43" i="58"/>
  <c r="STL43" i="16"/>
  <c r="SWI43" i="16"/>
  <c r="PNO43" i="58" l="1"/>
  <c r="PPJ43" i="58"/>
  <c r="SWK43" i="16"/>
  <c r="STN43" i="16"/>
  <c r="PNQ43" i="58" l="1"/>
  <c r="PPL43" i="58"/>
  <c r="STP43" i="16"/>
  <c r="SWM43" i="16"/>
  <c r="PNS43" i="58" l="1"/>
  <c r="PPN43" i="58"/>
  <c r="SWO43" i="16"/>
  <c r="STR43" i="16"/>
  <c r="PNU43" i="58" l="1"/>
  <c r="PPP43" i="58"/>
  <c r="STT43" i="16"/>
  <c r="SWQ43" i="16"/>
  <c r="PNW43" i="58" l="1"/>
  <c r="PPR43" i="58"/>
  <c r="SWS43" i="16"/>
  <c r="STV43" i="16"/>
  <c r="PNY43" i="58" l="1"/>
  <c r="PPT43" i="58"/>
  <c r="STX43" i="16"/>
  <c r="SWU43" i="16"/>
  <c r="POA43" i="58" l="1"/>
  <c r="PPV43" i="58"/>
  <c r="SWW43" i="16"/>
  <c r="STZ43" i="16"/>
  <c r="POC43" i="58" l="1"/>
  <c r="PPX43" i="58"/>
  <c r="SUB43" i="16"/>
  <c r="SWY43" i="16"/>
  <c r="POE43" i="58" l="1"/>
  <c r="PPZ43" i="58"/>
  <c r="SXA43" i="16"/>
  <c r="SUD43" i="16"/>
  <c r="POG43" i="58" l="1"/>
  <c r="PQB43" i="58"/>
  <c r="SUF43" i="16"/>
  <c r="SXC43" i="16"/>
  <c r="POI43" i="58" l="1"/>
  <c r="PQD43" i="58"/>
  <c r="SXE43" i="16"/>
  <c r="SUH43" i="16"/>
  <c r="POK43" i="58" l="1"/>
  <c r="PQF43" i="58"/>
  <c r="SUJ43" i="16"/>
  <c r="SXG43" i="16"/>
  <c r="POM43" i="58" l="1"/>
  <c r="PQH43" i="58"/>
  <c r="SXI43" i="16"/>
  <c r="SUL43" i="16"/>
  <c r="POO43" i="58" l="1"/>
  <c r="PQJ43" i="58"/>
  <c r="SUN43" i="16"/>
  <c r="SXK43" i="16"/>
  <c r="POQ43" i="58" l="1"/>
  <c r="PQL43" i="58"/>
  <c r="SXM43" i="16"/>
  <c r="SUP43" i="16"/>
  <c r="POS43" i="58" l="1"/>
  <c r="PQN43" i="58"/>
  <c r="SUR43" i="16"/>
  <c r="SXO43" i="16"/>
  <c r="POU43" i="58" l="1"/>
  <c r="PQP43" i="58"/>
  <c r="SXQ43" i="16"/>
  <c r="SUT43" i="16"/>
  <c r="POW43" i="58" l="1"/>
  <c r="PQR43" i="58"/>
  <c r="SUV43" i="16"/>
  <c r="SXS43" i="16"/>
  <c r="POY43" i="58" l="1"/>
  <c r="PQT43" i="58"/>
  <c r="SXU43" i="16"/>
  <c r="SUX43" i="16"/>
  <c r="PPA43" i="58" l="1"/>
  <c r="PQV43" i="58"/>
  <c r="SXW43" i="16"/>
  <c r="SUZ43" i="16"/>
  <c r="PPC43" i="58" l="1"/>
  <c r="PQX43" i="58"/>
  <c r="SXY43" i="16"/>
  <c r="SVB43" i="16"/>
  <c r="PPE43" i="58" l="1"/>
  <c r="PQZ43" i="58"/>
  <c r="SYA43" i="16"/>
  <c r="SVD43" i="16"/>
  <c r="PPG43" i="58" l="1"/>
  <c r="PRB43" i="58"/>
  <c r="SYC43" i="16"/>
  <c r="SVF43" i="16"/>
  <c r="PPI43" i="58" l="1"/>
  <c r="PRD43" i="58"/>
  <c r="SYE43" i="16"/>
  <c r="SVH43" i="16"/>
  <c r="PPK43" i="58" l="1"/>
  <c r="PRF43" i="58"/>
  <c r="SYG43" i="16"/>
  <c r="SVJ43" i="16"/>
  <c r="PPM43" i="58" l="1"/>
  <c r="PRH43" i="58"/>
  <c r="SYI43" i="16"/>
  <c r="SVL43" i="16"/>
  <c r="PPO43" i="58" l="1"/>
  <c r="PRJ43" i="58"/>
  <c r="SYK43" i="16"/>
  <c r="SVN43" i="16"/>
  <c r="PPQ43" i="58" l="1"/>
  <c r="PRL43" i="58"/>
  <c r="SYM43" i="16"/>
  <c r="SVP43" i="16"/>
  <c r="PPS43" i="58" l="1"/>
  <c r="PRN43" i="58"/>
  <c r="SYO43" i="16"/>
  <c r="SVR43" i="16"/>
  <c r="PPU43" i="58" l="1"/>
  <c r="PRP43" i="58"/>
  <c r="SYQ43" i="16"/>
  <c r="SVT43" i="16"/>
  <c r="PPW43" i="58" l="1"/>
  <c r="PRR43" i="58"/>
  <c r="SYS43" i="16"/>
  <c r="SVV43" i="16"/>
  <c r="PPY43" i="58" l="1"/>
  <c r="PRT43" i="58"/>
  <c r="SYU43" i="16"/>
  <c r="SVX43" i="16"/>
  <c r="PQA43" i="58" l="1"/>
  <c r="PRV43" i="58"/>
  <c r="SYW43" i="16"/>
  <c r="SVZ43" i="16"/>
  <c r="PQC43" i="58" l="1"/>
  <c r="PRX43" i="58"/>
  <c r="SYY43" i="16"/>
  <c r="SWB43" i="16"/>
  <c r="PQE43" i="58" l="1"/>
  <c r="PRZ43" i="58"/>
  <c r="SZA43" i="16"/>
  <c r="SWD43" i="16"/>
  <c r="PQG43" i="58" l="1"/>
  <c r="PSB43" i="58"/>
  <c r="SZC43" i="16"/>
  <c r="SWF43" i="16"/>
  <c r="PQI43" i="58" l="1"/>
  <c r="PSD43" i="58"/>
  <c r="SZE43" i="16"/>
  <c r="SWH43" i="16"/>
  <c r="PQK43" i="58" l="1"/>
  <c r="PSF43" i="58"/>
  <c r="SZG43" i="16"/>
  <c r="SWJ43" i="16"/>
  <c r="PQM43" i="58" l="1"/>
  <c r="PSH43" i="58"/>
  <c r="SZI43" i="16"/>
  <c r="SWL43" i="16"/>
  <c r="PQO43" i="58" l="1"/>
  <c r="PSJ43" i="58"/>
  <c r="SZK43" i="16"/>
  <c r="SWN43" i="16"/>
  <c r="PQQ43" i="58" l="1"/>
  <c r="PSL43" i="58"/>
  <c r="SZM43" i="16"/>
  <c r="SWP43" i="16"/>
  <c r="PQS43" i="58" l="1"/>
  <c r="PSN43" i="58"/>
  <c r="SZO43" i="16"/>
  <c r="SWR43" i="16"/>
  <c r="PQU43" i="58" l="1"/>
  <c r="PSP43" i="58"/>
  <c r="SZQ43" i="16"/>
  <c r="SWT43" i="16"/>
  <c r="PQW43" i="58" l="1"/>
  <c r="PSR43" i="58"/>
  <c r="SZS43" i="16"/>
  <c r="SWV43" i="16"/>
  <c r="PQY43" i="58" l="1"/>
  <c r="PST43" i="58"/>
  <c r="SZU43" i="16"/>
  <c r="SWX43" i="16"/>
  <c r="PRA43" i="58" l="1"/>
  <c r="PSV43" i="58"/>
  <c r="SZW43" i="16"/>
  <c r="SWZ43" i="16"/>
  <c r="PRC43" i="58" l="1"/>
  <c r="PSX43" i="58"/>
  <c r="PSZ43" i="58" s="1"/>
  <c r="SZY43" i="16"/>
  <c r="SXB43" i="16"/>
  <c r="PTB43" i="58" l="1"/>
  <c r="PRE43" i="58"/>
  <c r="TAA43" i="16"/>
  <c r="SXD43" i="16"/>
  <c r="PRG43" i="58" l="1"/>
  <c r="PTD43" i="58"/>
  <c r="TAC43" i="16"/>
  <c r="SXF43" i="16"/>
  <c r="PTF43" i="58" l="1"/>
  <c r="PRI43" i="58"/>
  <c r="TAE43" i="16"/>
  <c r="SXH43" i="16"/>
  <c r="PRK43" i="58" l="1"/>
  <c r="PTH43" i="58"/>
  <c r="TAG43" i="16"/>
  <c r="SXJ43" i="16"/>
  <c r="PTJ43" i="58" l="1"/>
  <c r="PRM43" i="58"/>
  <c r="TAI43" i="16"/>
  <c r="SXL43" i="16"/>
  <c r="PRO43" i="58" l="1"/>
  <c r="PTL43" i="58"/>
  <c r="TAK43" i="16"/>
  <c r="SXN43" i="16"/>
  <c r="PTN43" i="58" l="1"/>
  <c r="PRQ43" i="58"/>
  <c r="TAM43" i="16"/>
  <c r="SXP43" i="16"/>
  <c r="PRS43" i="58" l="1"/>
  <c r="PTP43" i="58"/>
  <c r="TAO43" i="16"/>
  <c r="SXR43" i="16"/>
  <c r="PTR43" i="58" l="1"/>
  <c r="PRU43" i="58"/>
  <c r="TAQ43" i="16"/>
  <c r="SXT43" i="16"/>
  <c r="PRW43" i="58" l="1"/>
  <c r="PTT43" i="58"/>
  <c r="TAS43" i="16"/>
  <c r="SXV43" i="16"/>
  <c r="PTV43" i="58" l="1"/>
  <c r="PRY43" i="58"/>
  <c r="TAU43" i="16"/>
  <c r="SXX43" i="16"/>
  <c r="PSA43" i="58" l="1"/>
  <c r="PTX43" i="58"/>
  <c r="TAW43" i="16"/>
  <c r="SXZ43" i="16"/>
  <c r="PTZ43" i="58" l="1"/>
  <c r="PSC43" i="58"/>
  <c r="TAY43" i="16"/>
  <c r="SYB43" i="16"/>
  <c r="PUB43" i="58" l="1"/>
  <c r="PUD43" i="58" s="1"/>
  <c r="PSE43" i="58"/>
  <c r="TBA43" i="16"/>
  <c r="SYD43" i="16"/>
  <c r="PUF43" i="58" l="1"/>
  <c r="PUH43" i="58" s="1"/>
  <c r="PSG43" i="58"/>
  <c r="SYF43" i="16"/>
  <c r="TBC43" i="16"/>
  <c r="TBE43" i="16" s="1"/>
  <c r="PUJ43" i="58" l="1"/>
  <c r="PSI43" i="58"/>
  <c r="TBG43" i="16"/>
  <c r="SYH43" i="16"/>
  <c r="SYJ43" i="16" s="1"/>
  <c r="PSK43" i="58" l="1"/>
  <c r="PUL43" i="58"/>
  <c r="SYL43" i="16"/>
  <c r="TBI43" i="16"/>
  <c r="TBK43" i="16" s="1"/>
  <c r="PUN43" i="58" l="1"/>
  <c r="PSM43" i="58"/>
  <c r="TBM43" i="16"/>
  <c r="SYN43" i="16"/>
  <c r="PSO43" i="58" l="1"/>
  <c r="PUP43" i="58"/>
  <c r="SYP43" i="16"/>
  <c r="TBO43" i="16"/>
  <c r="PUR43" i="58" l="1"/>
  <c r="PSQ43" i="58"/>
  <c r="TBQ43" i="16"/>
  <c r="SYR43" i="16"/>
  <c r="SYT43" i="16" s="1"/>
  <c r="PSS43" i="58" l="1"/>
  <c r="PUT43" i="58"/>
  <c r="PUV43" i="58" s="1"/>
  <c r="SYV43" i="16"/>
  <c r="TBS43" i="16"/>
  <c r="PUX43" i="58" l="1"/>
  <c r="PSU43" i="58"/>
  <c r="TBU43" i="16"/>
  <c r="SYX43" i="16"/>
  <c r="PSW43" i="58" l="1"/>
  <c r="PUZ43" i="58"/>
  <c r="SYZ43" i="16"/>
  <c r="TBW43" i="16"/>
  <c r="TBY43" i="16" s="1"/>
  <c r="PVB43" i="58" l="1"/>
  <c r="PSY43" i="58"/>
  <c r="TCA43" i="16"/>
  <c r="TCC43" i="16" s="1"/>
  <c r="SZB43" i="16"/>
  <c r="PTA43" i="58" l="1"/>
  <c r="PVD43" i="58"/>
  <c r="SZD43" i="16"/>
  <c r="TCE43" i="16"/>
  <c r="PVF43" i="58" l="1"/>
  <c r="PTC43" i="58"/>
  <c r="SZF43" i="16"/>
  <c r="TCG43" i="16"/>
  <c r="PTE43" i="58" l="1"/>
  <c r="PVH43" i="58"/>
  <c r="SZH43" i="16"/>
  <c r="SZJ43" i="16" s="1"/>
  <c r="TCI43" i="16"/>
  <c r="TCK43" i="16" s="1"/>
  <c r="PVJ43" i="58" l="1"/>
  <c r="PTG43" i="58"/>
  <c r="TCM43" i="16"/>
  <c r="SZL43" i="16"/>
  <c r="SZN43" i="16" s="1"/>
  <c r="PTI43" i="58" l="1"/>
  <c r="PVL43" i="58"/>
  <c r="SZP43" i="16"/>
  <c r="TCO43" i="16"/>
  <c r="PVN43" i="58" l="1"/>
  <c r="PTK43" i="58"/>
  <c r="TCQ43" i="16"/>
  <c r="SZR43" i="16"/>
  <c r="PTM43" i="58" l="1"/>
  <c r="PVP43" i="58"/>
  <c r="SZT43" i="16"/>
  <c r="TCS43" i="16"/>
  <c r="PVR43" i="58" l="1"/>
  <c r="PTO43" i="58"/>
  <c r="TCU43" i="16"/>
  <c r="SZV43" i="16"/>
  <c r="SZX43" i="16" s="1"/>
  <c r="PTQ43" i="58" l="1"/>
  <c r="PVT43" i="58"/>
  <c r="SZZ43" i="16"/>
  <c r="TCW43" i="16"/>
  <c r="TCY43" i="16" s="1"/>
  <c r="PVV43" i="58" l="1"/>
  <c r="PTS43" i="58"/>
  <c r="TDA43" i="16"/>
  <c r="TDC43" i="16" s="1"/>
  <c r="TAB43" i="16"/>
  <c r="TAD43" i="16" s="1"/>
  <c r="PTU43" i="58" l="1"/>
  <c r="PVX43" i="58"/>
  <c r="TAF43" i="16"/>
  <c r="TAH43" i="16" s="1"/>
  <c r="TDE43" i="16"/>
  <c r="PVZ43" i="58" l="1"/>
  <c r="PTW43" i="58"/>
  <c r="TAJ43" i="16"/>
  <c r="TDG43" i="16"/>
  <c r="PTY43" i="58" l="1"/>
  <c r="PWB43" i="58"/>
  <c r="TDI43" i="16"/>
  <c r="TAL43" i="16"/>
  <c r="PWD43" i="58" l="1"/>
  <c r="PUA43" i="58"/>
  <c r="TAN43" i="16"/>
  <c r="TDK43" i="16"/>
  <c r="PUC43" i="58" l="1"/>
  <c r="PWF43" i="58"/>
  <c r="TDM43" i="16"/>
  <c r="TAP43" i="16"/>
  <c r="PWH43" i="58" l="1"/>
  <c r="PUE43" i="58"/>
  <c r="TAR43" i="16"/>
  <c r="TDO43" i="16"/>
  <c r="PUG43" i="58" l="1"/>
  <c r="PWJ43" i="58"/>
  <c r="TDQ43" i="16"/>
  <c r="TAT43" i="16"/>
  <c r="PWL43" i="58" l="1"/>
  <c r="PUI43" i="58"/>
  <c r="TAV43" i="16"/>
  <c r="TDS43" i="16"/>
  <c r="PUK43" i="58" l="1"/>
  <c r="PWN43" i="58"/>
  <c r="TDU43" i="16"/>
  <c r="TAX43" i="16"/>
  <c r="PWP43" i="58" l="1"/>
  <c r="PUM43" i="58"/>
  <c r="TAZ43" i="16"/>
  <c r="TDW43" i="16"/>
  <c r="PUO43" i="58" l="1"/>
  <c r="PWR43" i="58"/>
  <c r="TDY43" i="16"/>
  <c r="TBB43" i="16"/>
  <c r="PWT43" i="58" l="1"/>
  <c r="PUQ43" i="58"/>
  <c r="TBD43" i="16"/>
  <c r="TEA43" i="16"/>
  <c r="PUS43" i="58" l="1"/>
  <c r="PWV43" i="58"/>
  <c r="TEC43" i="16"/>
  <c r="TBF43" i="16"/>
  <c r="PWX43" i="58" l="1"/>
  <c r="PUU43" i="58"/>
  <c r="TBH43" i="16"/>
  <c r="TEE43" i="16"/>
  <c r="PUW43" i="58" l="1"/>
  <c r="PWZ43" i="58"/>
  <c r="TEG43" i="16"/>
  <c r="TBJ43" i="16"/>
  <c r="PXB43" i="58" l="1"/>
  <c r="PUY43" i="58"/>
  <c r="TBL43" i="16"/>
  <c r="TEI43" i="16"/>
  <c r="PVA43" i="58" l="1"/>
  <c r="PXD43" i="58"/>
  <c r="TEK43" i="16"/>
  <c r="TEM43" i="16" s="1"/>
  <c r="TBN43" i="16"/>
  <c r="TBP43" i="16" s="1"/>
  <c r="PXF43" i="58" l="1"/>
  <c r="PVC43" i="58"/>
  <c r="TBR43" i="16"/>
  <c r="TBT43" i="16" s="1"/>
  <c r="TEO43" i="16"/>
  <c r="PVE43" i="58" l="1"/>
  <c r="PXH43" i="58"/>
  <c r="TBV43" i="16"/>
  <c r="TEQ43" i="16"/>
  <c r="PXJ43" i="58" l="1"/>
  <c r="PVG43" i="58"/>
  <c r="TBX43" i="16"/>
  <c r="TES43" i="16"/>
  <c r="PVI43" i="58" l="1"/>
  <c r="PXL43" i="58"/>
  <c r="TBZ43" i="16"/>
  <c r="TCB43" i="16" s="1"/>
  <c r="TEU43" i="16"/>
  <c r="TEW43" i="16" s="1"/>
  <c r="PXN43" i="58" l="1"/>
  <c r="PVK43" i="58"/>
  <c r="TEY43" i="16"/>
  <c r="TCD43" i="16"/>
  <c r="PVM43" i="58" l="1"/>
  <c r="PXP43" i="58"/>
  <c r="TCF43" i="16"/>
  <c r="TFA43" i="16"/>
  <c r="TFC43" i="16" s="1"/>
  <c r="PXR43" i="58" l="1"/>
  <c r="PVO43" i="58"/>
  <c r="TFE43" i="16"/>
  <c r="TCH43" i="16"/>
  <c r="PVQ43" i="58" l="1"/>
  <c r="PXT43" i="58"/>
  <c r="TCJ43" i="16"/>
  <c r="TCL43" i="16" s="1"/>
  <c r="TFG43" i="16"/>
  <c r="PXV43" i="58" l="1"/>
  <c r="PVS43" i="58"/>
  <c r="TFI43" i="16"/>
  <c r="TCN43" i="16"/>
  <c r="PVU43" i="58" l="1"/>
  <c r="PXX43" i="58"/>
  <c r="TFK43" i="16"/>
  <c r="TCP43" i="16"/>
  <c r="PXZ43" i="58" l="1"/>
  <c r="PVW43" i="58"/>
  <c r="TFM43" i="16"/>
  <c r="TCR43" i="16"/>
  <c r="PVY43" i="58" l="1"/>
  <c r="PYB43" i="58"/>
  <c r="TCT43" i="16"/>
  <c r="TCV43" i="16" s="1"/>
  <c r="TFO43" i="16"/>
  <c r="PYD43" i="58" l="1"/>
  <c r="PWA43" i="58"/>
  <c r="TCX43" i="16"/>
  <c r="TFQ43" i="16"/>
  <c r="PWC43" i="58" l="1"/>
  <c r="PYF43" i="58"/>
  <c r="TFS43" i="16"/>
  <c r="TFU43" i="16" s="1"/>
  <c r="TCZ43" i="16"/>
  <c r="PYH43" i="58" l="1"/>
  <c r="PWE43" i="58"/>
  <c r="TDB43" i="16"/>
  <c r="TFW43" i="16"/>
  <c r="TFY43" i="16" s="1"/>
  <c r="PWG43" i="58" l="1"/>
  <c r="PYJ43" i="58"/>
  <c r="TGA43" i="16"/>
  <c r="TDD43" i="16"/>
  <c r="PYL43" i="58" l="1"/>
  <c r="PWI43" i="58"/>
  <c r="TDF43" i="16"/>
  <c r="TGC43" i="16"/>
  <c r="PWK43" i="58" l="1"/>
  <c r="PYN43" i="58"/>
  <c r="TGE43" i="16"/>
  <c r="TDH43" i="16"/>
  <c r="TDJ43" i="16" s="1"/>
  <c r="PYP43" i="58" l="1"/>
  <c r="PWM43" i="58"/>
  <c r="TDL43" i="16"/>
  <c r="TGG43" i="16"/>
  <c r="PWO43" i="58" l="1"/>
  <c r="PYR43" i="58"/>
  <c r="TGI43" i="16"/>
  <c r="TDN43" i="16"/>
  <c r="PYT43" i="58" l="1"/>
  <c r="PWQ43" i="58"/>
  <c r="TGK43" i="16"/>
  <c r="TDP43" i="16"/>
  <c r="PWS43" i="58" l="1"/>
  <c r="PYV43" i="58"/>
  <c r="TGM43" i="16"/>
  <c r="TGO43" i="16" s="1"/>
  <c r="TDR43" i="16"/>
  <c r="PYX43" i="58" l="1"/>
  <c r="PWU43" i="58"/>
  <c r="TGQ43" i="16"/>
  <c r="TDT43" i="16"/>
  <c r="PWW43" i="58" l="1"/>
  <c r="PYZ43" i="58"/>
  <c r="TDV43" i="16"/>
  <c r="TGS43" i="16"/>
  <c r="PZB43" i="58" l="1"/>
  <c r="PWY43" i="58"/>
  <c r="TGU43" i="16"/>
  <c r="TDX43" i="16"/>
  <c r="PXA43" i="58" l="1"/>
  <c r="PZD43" i="58"/>
  <c r="TDZ43" i="16"/>
  <c r="TGW43" i="16"/>
  <c r="PZF43" i="58" l="1"/>
  <c r="PXC43" i="58"/>
  <c r="TGY43" i="16"/>
  <c r="TEB43" i="16"/>
  <c r="PXE43" i="58" l="1"/>
  <c r="PZH43" i="58"/>
  <c r="THA43" i="16"/>
  <c r="TED43" i="16"/>
  <c r="PZJ43" i="58" l="1"/>
  <c r="PXG43" i="58"/>
  <c r="THC43" i="16"/>
  <c r="TEF43" i="16"/>
  <c r="PXI43" i="58" l="1"/>
  <c r="PZL43" i="58"/>
  <c r="THE43" i="16"/>
  <c r="TEH43" i="16"/>
  <c r="PZN43" i="58" l="1"/>
  <c r="PXK43" i="58"/>
  <c r="THG43" i="16"/>
  <c r="TEJ43" i="16"/>
  <c r="PXM43" i="58" l="1"/>
  <c r="PZP43" i="58"/>
  <c r="THI43" i="16"/>
  <c r="TEL43" i="16"/>
  <c r="PZR43" i="58" l="1"/>
  <c r="PXO43" i="58"/>
  <c r="TEN43" i="16"/>
  <c r="THK43" i="16"/>
  <c r="PXQ43" i="58" l="1"/>
  <c r="PZT43" i="58"/>
  <c r="THM43" i="16"/>
  <c r="TEP43" i="16"/>
  <c r="PZV43" i="58" l="1"/>
  <c r="PXS43" i="58"/>
  <c r="THO43" i="16"/>
  <c r="TER43" i="16"/>
  <c r="TET43" i="16" s="1"/>
  <c r="PXU43" i="58" l="1"/>
  <c r="PZX43" i="58"/>
  <c r="TEV43" i="16"/>
  <c r="THQ43" i="16"/>
  <c r="THS43" i="16" s="1"/>
  <c r="PZZ43" i="58" l="1"/>
  <c r="PXW43" i="58"/>
  <c r="THU43" i="16"/>
  <c r="TEX43" i="16"/>
  <c r="PXY43" i="58" l="1"/>
  <c r="QAB43" i="58"/>
  <c r="TEZ43" i="16"/>
  <c r="THW43" i="16"/>
  <c r="QAD43" i="58" l="1"/>
  <c r="PYA43" i="58"/>
  <c r="THY43" i="16"/>
  <c r="TFB43" i="16"/>
  <c r="PYC43" i="58" l="1"/>
  <c r="QAF43" i="58"/>
  <c r="QAH43" i="58" s="1"/>
  <c r="TFD43" i="16"/>
  <c r="TIA43" i="16"/>
  <c r="TIC43" i="16" s="1"/>
  <c r="QAJ43" i="58" l="1"/>
  <c r="PYE43" i="58"/>
  <c r="TIE43" i="16"/>
  <c r="TFF43" i="16"/>
  <c r="PYG43" i="58" l="1"/>
  <c r="QAL43" i="58"/>
  <c r="TFH43" i="16"/>
  <c r="TIG43" i="16"/>
  <c r="QAN43" i="58" l="1"/>
  <c r="PYI43" i="58"/>
  <c r="TII43" i="16"/>
  <c r="TFJ43" i="16"/>
  <c r="PYK43" i="58" l="1"/>
  <c r="QAP43" i="58"/>
  <c r="TFL43" i="16"/>
  <c r="TIK43" i="16"/>
  <c r="QAR43" i="58" l="1"/>
  <c r="PYM43" i="58"/>
  <c r="TFN43" i="16"/>
  <c r="TIM43" i="16"/>
  <c r="PYO43" i="58" l="1"/>
  <c r="QAT43" i="58"/>
  <c r="TFP43" i="16"/>
  <c r="TIO43" i="16"/>
  <c r="QAV43" i="58" l="1"/>
  <c r="PYQ43" i="58"/>
  <c r="TFR43" i="16"/>
  <c r="TIQ43" i="16"/>
  <c r="PYS43" i="58" l="1"/>
  <c r="QAX43" i="58"/>
  <c r="TFT43" i="16"/>
  <c r="TIS43" i="16"/>
  <c r="QAZ43" i="58" l="1"/>
  <c r="PYU43" i="58"/>
  <c r="TFV43" i="16"/>
  <c r="TIU43" i="16"/>
  <c r="PYW43" i="58" l="1"/>
  <c r="QBB43" i="58"/>
  <c r="TFX43" i="16"/>
  <c r="TIW43" i="16"/>
  <c r="QBD43" i="58" l="1"/>
  <c r="PYY43" i="58"/>
  <c r="TFZ43" i="16"/>
  <c r="TIY43" i="16"/>
  <c r="PZA43" i="58" l="1"/>
  <c r="QBF43" i="58"/>
  <c r="TGB43" i="16"/>
  <c r="TJA43" i="16"/>
  <c r="QBH43" i="58" l="1"/>
  <c r="PZC43" i="58"/>
  <c r="TGD43" i="16"/>
  <c r="TJC43" i="16"/>
  <c r="PZE43" i="58" l="1"/>
  <c r="QBJ43" i="58"/>
  <c r="TGF43" i="16"/>
  <c r="TJE43" i="16"/>
  <c r="QBL43" i="58" l="1"/>
  <c r="PZG43" i="58"/>
  <c r="TGH43" i="16"/>
  <c r="TJG43" i="16"/>
  <c r="PZI43" i="58" l="1"/>
  <c r="QBN43" i="58"/>
  <c r="TGJ43" i="16"/>
  <c r="TJI43" i="16"/>
  <c r="QBP43" i="58" l="1"/>
  <c r="PZK43" i="58"/>
  <c r="TGL43" i="16"/>
  <c r="TJK43" i="16"/>
  <c r="PZM43" i="58" l="1"/>
  <c r="QBR43" i="58"/>
  <c r="TGN43" i="16"/>
  <c r="TJM43" i="16"/>
  <c r="QBT43" i="58" l="1"/>
  <c r="PZO43" i="58"/>
  <c r="TGP43" i="16"/>
  <c r="TJO43" i="16"/>
  <c r="PZQ43" i="58" l="1"/>
  <c r="QBV43" i="58"/>
  <c r="QBX43" i="58" s="1"/>
  <c r="TGR43" i="16"/>
  <c r="TJQ43" i="16"/>
  <c r="QBZ43" i="58" l="1"/>
  <c r="PZS43" i="58"/>
  <c r="TGT43" i="16"/>
  <c r="TJS43" i="16"/>
  <c r="PZU43" i="58" l="1"/>
  <c r="QCB43" i="58"/>
  <c r="TGV43" i="16"/>
  <c r="TJU43" i="16"/>
  <c r="QCD43" i="58" l="1"/>
  <c r="PZW43" i="58"/>
  <c r="PZY43" i="58" s="1"/>
  <c r="TGX43" i="16"/>
  <c r="TJW43" i="16"/>
  <c r="QAA43" i="58" l="1"/>
  <c r="QCF43" i="58"/>
  <c r="TGZ43" i="16"/>
  <c r="TJY43" i="16"/>
  <c r="QCH43" i="58" l="1"/>
  <c r="QAC43" i="58"/>
  <c r="QAE43" i="58" s="1"/>
  <c r="THB43" i="16"/>
  <c r="THD43" i="16" s="1"/>
  <c r="TKA43" i="16"/>
  <c r="QAG43" i="58" l="1"/>
  <c r="QCJ43" i="58"/>
  <c r="QCL43" i="58" s="1"/>
  <c r="TKC43" i="16"/>
  <c r="THF43" i="16"/>
  <c r="THH43" i="16" s="1"/>
  <c r="QCN43" i="58" l="1"/>
  <c r="QAI43" i="58"/>
  <c r="THJ43" i="16"/>
  <c r="THL43" i="16" s="1"/>
  <c r="TKE43" i="16"/>
  <c r="TKG43" i="16" s="1"/>
  <c r="QAK43" i="58" l="1"/>
  <c r="QCP43" i="58"/>
  <c r="QCR43" i="58" s="1"/>
  <c r="TKI43" i="16"/>
  <c r="THN43" i="16"/>
  <c r="QCT43" i="58" l="1"/>
  <c r="QAM43" i="58"/>
  <c r="TKK43" i="16"/>
  <c r="THP43" i="16"/>
  <c r="THR43" i="16" s="1"/>
  <c r="QAO43" i="58" l="1"/>
  <c r="QCV43" i="58"/>
  <c r="QCX43" i="58" s="1"/>
  <c r="THT43" i="16"/>
  <c r="TKM43" i="16"/>
  <c r="QCZ43" i="58" l="1"/>
  <c r="QAQ43" i="58"/>
  <c r="QAS43" i="58" s="1"/>
  <c r="TKO43" i="16"/>
  <c r="THV43" i="16"/>
  <c r="QAU43" i="58" l="1"/>
  <c r="QDB43" i="58"/>
  <c r="THX43" i="16"/>
  <c r="TKQ43" i="16"/>
  <c r="QDD43" i="58" l="1"/>
  <c r="QAW43" i="58"/>
  <c r="TKS43" i="16"/>
  <c r="TKU43" i="16" s="1"/>
  <c r="THZ43" i="16"/>
  <c r="TIB43" i="16" s="1"/>
  <c r="QDF43" i="58" l="1"/>
  <c r="QAY43" i="58"/>
  <c r="TID43" i="16"/>
  <c r="TKW43" i="16"/>
  <c r="QDH43" i="58" l="1"/>
  <c r="QBA43" i="58"/>
  <c r="TKY43" i="16"/>
  <c r="TLA43" i="16" s="1"/>
  <c r="TIF43" i="16"/>
  <c r="TIH43" i="16" s="1"/>
  <c r="QDJ43" i="58" l="1"/>
  <c r="QBC43" i="58"/>
  <c r="TIJ43" i="16"/>
  <c r="TLC43" i="16"/>
  <c r="QDL43" i="58" l="1"/>
  <c r="QBE43" i="58"/>
  <c r="TLE43" i="16"/>
  <c r="TIL43" i="16"/>
  <c r="QDN43" i="58" l="1"/>
  <c r="QBG43" i="58"/>
  <c r="TLG43" i="16"/>
  <c r="TIN43" i="16"/>
  <c r="TIP43" i="16" s="1"/>
  <c r="QDP43" i="58" l="1"/>
  <c r="QBI43" i="58"/>
  <c r="TIR43" i="16"/>
  <c r="TIT43" i="16" s="1"/>
  <c r="TLI43" i="16"/>
  <c r="TLK43" i="16" s="1"/>
  <c r="QDR43" i="58" l="1"/>
  <c r="QBK43" i="58"/>
  <c r="TLM43" i="16"/>
  <c r="TIV43" i="16"/>
  <c r="TIX43" i="16" s="1"/>
  <c r="QDT43" i="58" l="1"/>
  <c r="QBM43" i="58"/>
  <c r="TIZ43" i="16"/>
  <c r="TLO43" i="16"/>
  <c r="QDV43" i="58" l="1"/>
  <c r="QBO43" i="58"/>
  <c r="TLQ43" i="16"/>
  <c r="TJB43" i="16"/>
  <c r="QDX43" i="58" l="1"/>
  <c r="QBQ43" i="58"/>
  <c r="TJD43" i="16"/>
  <c r="TLS43" i="16"/>
  <c r="QDZ43" i="58" l="1"/>
  <c r="QBS43" i="58"/>
  <c r="TLU43" i="16"/>
  <c r="TJF43" i="16"/>
  <c r="QEB43" i="58" l="1"/>
  <c r="QBU43" i="58"/>
  <c r="TJH43" i="16"/>
  <c r="TLW43" i="16"/>
  <c r="QED43" i="58" l="1"/>
  <c r="QBW43" i="58"/>
  <c r="TLY43" i="16"/>
  <c r="TJJ43" i="16"/>
  <c r="QEF43" i="58" l="1"/>
  <c r="QBY43" i="58"/>
  <c r="TJL43" i="16"/>
  <c r="TMA43" i="16"/>
  <c r="QEH43" i="58" l="1"/>
  <c r="QCA43" i="58"/>
  <c r="TMC43" i="16"/>
  <c r="TJN43" i="16"/>
  <c r="QEJ43" i="58" l="1"/>
  <c r="QCC43" i="58"/>
  <c r="TJP43" i="16"/>
  <c r="TJR43" i="16" s="1"/>
  <c r="TME43" i="16"/>
  <c r="TMG43" i="16" s="1"/>
  <c r="QEL43" i="58" l="1"/>
  <c r="QCE43" i="58"/>
  <c r="TMI43" i="16"/>
  <c r="TJT43" i="16"/>
  <c r="QEN43" i="58" l="1"/>
  <c r="QCG43" i="58"/>
  <c r="TJV43" i="16"/>
  <c r="TMK43" i="16"/>
  <c r="QEP43" i="58" l="1"/>
  <c r="QCI43" i="58"/>
  <c r="TMM43" i="16"/>
  <c r="TJX43" i="16"/>
  <c r="QER43" i="58" l="1"/>
  <c r="QCK43" i="58"/>
  <c r="TJZ43" i="16"/>
  <c r="TMO43" i="16"/>
  <c r="QET43" i="58" l="1"/>
  <c r="QCM43" i="58"/>
  <c r="TMQ43" i="16"/>
  <c r="TKB43" i="16"/>
  <c r="QEV43" i="58" l="1"/>
  <c r="QCO43" i="58"/>
  <c r="TKD43" i="16"/>
  <c r="TKF43" i="16" s="1"/>
  <c r="TMS43" i="16"/>
  <c r="TMU43" i="16" s="1"/>
  <c r="QCQ43" i="58" l="1"/>
  <c r="QEX43" i="58"/>
  <c r="TMW43" i="16"/>
  <c r="TKH43" i="16"/>
  <c r="QEZ43" i="58" l="1"/>
  <c r="QCS43" i="58"/>
  <c r="TKJ43" i="16"/>
  <c r="TMY43" i="16"/>
  <c r="QCU43" i="58" l="1"/>
  <c r="QFB43" i="58"/>
  <c r="QFD43" i="58" s="1"/>
  <c r="TNA43" i="16"/>
  <c r="TKL43" i="16"/>
  <c r="QFF43" i="58" l="1"/>
  <c r="QCW43" i="58"/>
  <c r="TKN43" i="16"/>
  <c r="TNC43" i="16"/>
  <c r="QCY43" i="58" l="1"/>
  <c r="QDA43" i="58" s="1"/>
  <c r="QFH43" i="58"/>
  <c r="TKP43" i="16"/>
  <c r="TNE43" i="16"/>
  <c r="QDC43" i="58" l="1"/>
  <c r="QFJ43" i="58"/>
  <c r="TNG43" i="16"/>
  <c r="TKR43" i="16"/>
  <c r="QFL43" i="58" l="1"/>
  <c r="QDE43" i="58"/>
  <c r="TKT43" i="16"/>
  <c r="TNI43" i="16"/>
  <c r="QDG43" i="58" l="1"/>
  <c r="QFN43" i="58"/>
  <c r="TNK43" i="16"/>
  <c r="TKV43" i="16"/>
  <c r="QFP43" i="58" l="1"/>
  <c r="QDI43" i="58"/>
  <c r="TKX43" i="16"/>
  <c r="TNM43" i="16"/>
  <c r="QDK43" i="58" l="1"/>
  <c r="QFR43" i="58"/>
  <c r="TNO43" i="16"/>
  <c r="TKZ43" i="16"/>
  <c r="QFT43" i="58" l="1"/>
  <c r="QDM43" i="58"/>
  <c r="TLB43" i="16"/>
  <c r="TNQ43" i="16"/>
  <c r="QDO43" i="58" l="1"/>
  <c r="QFV43" i="58"/>
  <c r="TNS43" i="16"/>
  <c r="TNU43" i="16" s="1"/>
  <c r="TLD43" i="16"/>
  <c r="QFX43" i="58" l="1"/>
  <c r="QDQ43" i="58"/>
  <c r="TLF43" i="16"/>
  <c r="TLH43" i="16" s="1"/>
  <c r="TNW43" i="16"/>
  <c r="QDS43" i="58" l="1"/>
  <c r="QFZ43" i="58"/>
  <c r="TNY43" i="16"/>
  <c r="TLJ43" i="16"/>
  <c r="TLL43" i="16" s="1"/>
  <c r="QGB43" i="58" l="1"/>
  <c r="QDU43" i="58"/>
  <c r="TLN43" i="16"/>
  <c r="TOA43" i="16"/>
  <c r="QDW43" i="58" l="1"/>
  <c r="QGD43" i="58"/>
  <c r="TOC43" i="16"/>
  <c r="TLP43" i="16"/>
  <c r="QGF43" i="58" l="1"/>
  <c r="QDY43" i="58"/>
  <c r="TOE43" i="16"/>
  <c r="TLR43" i="16"/>
  <c r="TLT43" i="16" s="1"/>
  <c r="QEA43" i="58" l="1"/>
  <c r="QGH43" i="58"/>
  <c r="TLV43" i="16"/>
  <c r="TOG43" i="16"/>
  <c r="QGJ43" i="58" l="1"/>
  <c r="QEC43" i="58"/>
  <c r="TLX43" i="16"/>
  <c r="TLZ43" i="16" s="1"/>
  <c r="TOI43" i="16"/>
  <c r="QEE43" i="58" l="1"/>
  <c r="QGL43" i="58"/>
  <c r="TMB43" i="16"/>
  <c r="TOK43" i="16"/>
  <c r="QGN43" i="58" l="1"/>
  <c r="QEG43" i="58"/>
  <c r="TOM43" i="16"/>
  <c r="TOO43" i="16" s="1"/>
  <c r="TMD43" i="16"/>
  <c r="QEI43" i="58" l="1"/>
  <c r="QGP43" i="58"/>
  <c r="TMF43" i="16"/>
  <c r="TMH43" i="16" s="1"/>
  <c r="TOQ43" i="16"/>
  <c r="QGR43" i="58" l="1"/>
  <c r="QEK43" i="58"/>
  <c r="QEM43" i="58" s="1"/>
  <c r="TOS43" i="16"/>
  <c r="TMJ43" i="16"/>
  <c r="QEO43" i="58" l="1"/>
  <c r="QGT43" i="58"/>
  <c r="TML43" i="16"/>
  <c r="TMN43" i="16" s="1"/>
  <c r="TOU43" i="16"/>
  <c r="TOW43" i="16" s="1"/>
  <c r="QGV43" i="58" l="1"/>
  <c r="QEQ43" i="58"/>
  <c r="QES43" i="58" s="1"/>
  <c r="TOY43" i="16"/>
  <c r="TPA43" i="16" s="1"/>
  <c r="TMP43" i="16"/>
  <c r="QEU43" i="58" l="1"/>
  <c r="QGX43" i="58"/>
  <c r="TPC43" i="16"/>
  <c r="TPE43" i="16" s="1"/>
  <c r="TMR43" i="16"/>
  <c r="QGZ43" i="58" l="1"/>
  <c r="QEW43" i="58"/>
  <c r="TMT43" i="16"/>
  <c r="TMV43" i="16" s="1"/>
  <c r="TPG43" i="16"/>
  <c r="QEY43" i="58" l="1"/>
  <c r="QHB43" i="58"/>
  <c r="TPI43" i="16"/>
  <c r="TPK43" i="16" s="1"/>
  <c r="TMX43" i="16"/>
  <c r="QHD43" i="58" l="1"/>
  <c r="QFA43" i="58"/>
  <c r="QFC43" i="58" s="1"/>
  <c r="TMZ43" i="16"/>
  <c r="TNB43" i="16" s="1"/>
  <c r="TPM43" i="16"/>
  <c r="QFE43" i="58" l="1"/>
  <c r="QHF43" i="58"/>
  <c r="TPO43" i="16"/>
  <c r="TPQ43" i="16" s="1"/>
  <c r="TND43" i="16"/>
  <c r="QHH43" i="58" l="1"/>
  <c r="QFG43" i="58"/>
  <c r="TNF43" i="16"/>
  <c r="TNH43" i="16" s="1"/>
  <c r="TPS43" i="16"/>
  <c r="QFI43" i="58" l="1"/>
  <c r="QHJ43" i="58"/>
  <c r="TPU43" i="16"/>
  <c r="TNJ43" i="16"/>
  <c r="QHL43" i="58" l="1"/>
  <c r="QFK43" i="58"/>
  <c r="QFM43" i="58" s="1"/>
  <c r="TNL43" i="16"/>
  <c r="TNN43" i="16" s="1"/>
  <c r="TPW43" i="16"/>
  <c r="QFO43" i="58" l="1"/>
  <c r="QHN43" i="58"/>
  <c r="TNP43" i="16"/>
  <c r="TPY43" i="16"/>
  <c r="QHP43" i="58" l="1"/>
  <c r="QFQ43" i="58"/>
  <c r="TQA43" i="16"/>
  <c r="TNR43" i="16"/>
  <c r="QFS43" i="58" l="1"/>
  <c r="QHR43" i="58"/>
  <c r="QHT43" i="58" s="1"/>
  <c r="TNT43" i="16"/>
  <c r="TQC43" i="16"/>
  <c r="QHV43" i="58" l="1"/>
  <c r="QFU43" i="58"/>
  <c r="TQE43" i="16"/>
  <c r="TNV43" i="16"/>
  <c r="QFW43" i="58" l="1"/>
  <c r="QHX43" i="58"/>
  <c r="QHZ43" i="58" s="1"/>
  <c r="TNX43" i="16"/>
  <c r="TQG43" i="16"/>
  <c r="QIB43" i="58" l="1"/>
  <c r="QFY43" i="58"/>
  <c r="TQI43" i="16"/>
  <c r="TNZ43" i="16"/>
  <c r="QGA43" i="58" l="1"/>
  <c r="QID43" i="58"/>
  <c r="TOB43" i="16"/>
  <c r="TQK43" i="16"/>
  <c r="QIF43" i="58" l="1"/>
  <c r="QGC43" i="58"/>
  <c r="TQM43" i="16"/>
  <c r="TOD43" i="16"/>
  <c r="QGE43" i="58" l="1"/>
  <c r="QIH43" i="58"/>
  <c r="TOF43" i="16"/>
  <c r="TQO43" i="16"/>
  <c r="QIJ43" i="58" l="1"/>
  <c r="QGG43" i="58"/>
  <c r="TQQ43" i="16"/>
  <c r="TOH43" i="16"/>
  <c r="QGI43" i="58" l="1"/>
  <c r="QIL43" i="58"/>
  <c r="TOJ43" i="16"/>
  <c r="TQS43" i="16"/>
  <c r="QIN43" i="58" l="1"/>
  <c r="QGK43" i="58"/>
  <c r="QGM43" i="58" s="1"/>
  <c r="TQU43" i="16"/>
  <c r="TOL43" i="16"/>
  <c r="TON43" i="16" s="1"/>
  <c r="QGO43" i="58" l="1"/>
  <c r="QIP43" i="58"/>
  <c r="TOP43" i="16"/>
  <c r="TQW43" i="16"/>
  <c r="QIR43" i="58" l="1"/>
  <c r="QGQ43" i="58"/>
  <c r="TQY43" i="16"/>
  <c r="TOR43" i="16"/>
  <c r="QGS43" i="58" l="1"/>
  <c r="QIT43" i="58"/>
  <c r="QIV43" i="58" s="1"/>
  <c r="TRA43" i="16"/>
  <c r="TOT43" i="16"/>
  <c r="TOV43" i="16" s="1"/>
  <c r="QIX43" i="58" l="1"/>
  <c r="QGU43" i="58"/>
  <c r="QGW43" i="58" s="1"/>
  <c r="TOX43" i="16"/>
  <c r="TRC43" i="16"/>
  <c r="TRE43" i="16" s="1"/>
  <c r="QGY43" i="58" l="1"/>
  <c r="QIZ43" i="58"/>
  <c r="TRG43" i="16"/>
  <c r="TOZ43" i="16"/>
  <c r="QJB43" i="58" l="1"/>
  <c r="QHA43" i="58"/>
  <c r="QHC43" i="58" s="1"/>
  <c r="TPB43" i="16"/>
  <c r="TRI43" i="16"/>
  <c r="TRK43" i="16" s="1"/>
  <c r="QHE43" i="58" l="1"/>
  <c r="QJD43" i="58"/>
  <c r="TRM43" i="16"/>
  <c r="TPD43" i="16"/>
  <c r="QJF43" i="58" l="1"/>
  <c r="QHG43" i="58"/>
  <c r="TPF43" i="16"/>
  <c r="TRO43" i="16"/>
  <c r="QHI43" i="58" l="1"/>
  <c r="QJH43" i="58"/>
  <c r="TPH43" i="16"/>
  <c r="TRQ43" i="16"/>
  <c r="QJJ43" i="58" l="1"/>
  <c r="QHK43" i="58"/>
  <c r="QHM43" i="58" s="1"/>
  <c r="TRS43" i="16"/>
  <c r="TPJ43" i="16"/>
  <c r="QHO43" i="58" l="1"/>
  <c r="QJL43" i="58"/>
  <c r="QJN43" i="58" s="1"/>
  <c r="TRU43" i="16"/>
  <c r="TRW43" i="16" s="1"/>
  <c r="TPL43" i="16"/>
  <c r="QJP43" i="58" l="1"/>
  <c r="QHQ43" i="58"/>
  <c r="QHS43" i="58" s="1"/>
  <c r="TPN43" i="16"/>
  <c r="TRY43" i="16"/>
  <c r="QHU43" i="58" l="1"/>
  <c r="QJR43" i="58"/>
  <c r="TPP43" i="16"/>
  <c r="TSA43" i="16"/>
  <c r="QJT43" i="58" l="1"/>
  <c r="QHW43" i="58"/>
  <c r="QHY43" i="58" s="1"/>
  <c r="TSC43" i="16"/>
  <c r="TPR43" i="16"/>
  <c r="TPT43" i="16" s="1"/>
  <c r="QIA43" i="58" l="1"/>
  <c r="QJV43" i="58"/>
  <c r="TPV43" i="16"/>
  <c r="TSE43" i="16"/>
  <c r="QJX43" i="58" l="1"/>
  <c r="QIC43" i="58"/>
  <c r="TSG43" i="16"/>
  <c r="TPX43" i="16"/>
  <c r="QIE43" i="58" l="1"/>
  <c r="QJZ43" i="58"/>
  <c r="TPZ43" i="16"/>
  <c r="TSI43" i="16"/>
  <c r="QKB43" i="58" l="1"/>
  <c r="QIG43" i="58"/>
  <c r="TQB43" i="16"/>
  <c r="TSK43" i="16"/>
  <c r="QII43" i="58" l="1"/>
  <c r="QKD43" i="58"/>
  <c r="QKF43" i="58" s="1"/>
  <c r="TQD43" i="16"/>
  <c r="TSM43" i="16"/>
  <c r="QKH43" i="58" l="1"/>
  <c r="QIK43" i="58"/>
  <c r="TSO43" i="16"/>
  <c r="TQF43" i="16"/>
  <c r="QIM43" i="58" l="1"/>
  <c r="QKJ43" i="58"/>
  <c r="QKL43" i="58" s="1"/>
  <c r="TQH43" i="16"/>
  <c r="TQJ43" i="16" s="1"/>
  <c r="TSQ43" i="16"/>
  <c r="QKN43" i="58" l="1"/>
  <c r="QIO43" i="58"/>
  <c r="QIQ43" i="58" s="1"/>
  <c r="TQL43" i="16"/>
  <c r="TQN43" i="16" s="1"/>
  <c r="TSS43" i="16"/>
  <c r="TSU43" i="16" s="1"/>
  <c r="QIS43" i="58" l="1"/>
  <c r="QKP43" i="58"/>
  <c r="TSW43" i="16"/>
  <c r="TSY43" i="16" s="1"/>
  <c r="TQP43" i="16"/>
  <c r="QKR43" i="58" l="1"/>
  <c r="QIU43" i="58"/>
  <c r="TTA43" i="16"/>
  <c r="TQR43" i="16"/>
  <c r="QIW43" i="58" l="1"/>
  <c r="QKT43" i="58"/>
  <c r="TTC43" i="16"/>
  <c r="TQT43" i="16"/>
  <c r="QKV43" i="58" l="1"/>
  <c r="QIY43" i="58"/>
  <c r="QJA43" i="58" s="1"/>
  <c r="TQV43" i="16"/>
  <c r="TTE43" i="16"/>
  <c r="TTG43" i="16" s="1"/>
  <c r="QJC43" i="58" l="1"/>
  <c r="QKX43" i="58"/>
  <c r="QKZ43" i="58" s="1"/>
  <c r="TTI43" i="16"/>
  <c r="TQX43" i="16"/>
  <c r="QLB43" i="58" l="1"/>
  <c r="QJE43" i="58"/>
  <c r="QJG43" i="58" s="1"/>
  <c r="TQZ43" i="16"/>
  <c r="TTK43" i="16"/>
  <c r="TTM43" i="16" s="1"/>
  <c r="QJI43" i="58" l="1"/>
  <c r="QLD43" i="58"/>
  <c r="TTO43" i="16"/>
  <c r="TRB43" i="16"/>
  <c r="TRD43" i="16" s="1"/>
  <c r="QLF43" i="58" l="1"/>
  <c r="QJK43" i="58"/>
  <c r="QJM43" i="58" s="1"/>
  <c r="TRF43" i="16"/>
  <c r="TTQ43" i="16"/>
  <c r="QJO43" i="58" l="1"/>
  <c r="QLH43" i="58"/>
  <c r="QLJ43" i="58" s="1"/>
  <c r="TTS43" i="16"/>
  <c r="TRH43" i="16"/>
  <c r="QLL43" i="58" l="1"/>
  <c r="QJQ43" i="58"/>
  <c r="TRJ43" i="16"/>
  <c r="TTU43" i="16"/>
  <c r="QJS43" i="58" l="1"/>
  <c r="QLN43" i="58"/>
  <c r="TTW43" i="16"/>
  <c r="TRL43" i="16"/>
  <c r="QJU43" i="58" l="1"/>
  <c r="QLP43" i="58"/>
  <c r="TRN43" i="16"/>
  <c r="TTY43" i="16"/>
  <c r="QJW43" i="58" l="1"/>
  <c r="QLR43" i="58"/>
  <c r="TRP43" i="16"/>
  <c r="TUA43" i="16"/>
  <c r="QJY43" i="58" l="1"/>
  <c r="QLT43" i="58"/>
  <c r="TRR43" i="16"/>
  <c r="TUC43" i="16"/>
  <c r="QKA43" i="58" l="1"/>
  <c r="QLV43" i="58"/>
  <c r="TRT43" i="16"/>
  <c r="TUE43" i="16"/>
  <c r="QKC43" i="58" l="1"/>
  <c r="QKE43" i="58" s="1"/>
  <c r="QLX43" i="58"/>
  <c r="TUG43" i="16"/>
  <c r="TRV43" i="16"/>
  <c r="QKG43" i="58" l="1"/>
  <c r="QLZ43" i="58"/>
  <c r="TRX43" i="16"/>
  <c r="TUI43" i="16"/>
  <c r="QMB43" i="58" l="1"/>
  <c r="QKI43" i="58"/>
  <c r="TUK43" i="16"/>
  <c r="TRZ43" i="16"/>
  <c r="TSB43" i="16" s="1"/>
  <c r="QKK43" i="58" l="1"/>
  <c r="QMD43" i="58"/>
  <c r="TSD43" i="16"/>
  <c r="TUM43" i="16"/>
  <c r="QMF43" i="58" l="1"/>
  <c r="QKM43" i="58"/>
  <c r="TUO43" i="16"/>
  <c r="TSF43" i="16"/>
  <c r="QKO43" i="58" l="1"/>
  <c r="QMH43" i="58"/>
  <c r="TSH43" i="16"/>
  <c r="TUQ43" i="16"/>
  <c r="QMJ43" i="58" l="1"/>
  <c r="QKQ43" i="58"/>
  <c r="TUS43" i="16"/>
  <c r="TSJ43" i="16"/>
  <c r="QKS43" i="58" l="1"/>
  <c r="QML43" i="58"/>
  <c r="TSL43" i="16"/>
  <c r="TUU43" i="16"/>
  <c r="QMN43" i="58" l="1"/>
  <c r="QKU43" i="58"/>
  <c r="TUW43" i="16"/>
  <c r="TSN43" i="16"/>
  <c r="QKW43" i="58" l="1"/>
  <c r="QMP43" i="58"/>
  <c r="TSP43" i="16"/>
  <c r="TUY43" i="16"/>
  <c r="QMR43" i="58" l="1"/>
  <c r="QKY43" i="58"/>
  <c r="TVA43" i="16"/>
  <c r="TSR43" i="16"/>
  <c r="QLA43" i="58" l="1"/>
  <c r="QMT43" i="58"/>
  <c r="TST43" i="16"/>
  <c r="TVC43" i="16"/>
  <c r="QMV43" i="58" l="1"/>
  <c r="QLC43" i="58"/>
  <c r="TVE43" i="16"/>
  <c r="TSV43" i="16"/>
  <c r="QLE43" i="58" l="1"/>
  <c r="QMX43" i="58"/>
  <c r="TSX43" i="16"/>
  <c r="TSZ43" i="16" s="1"/>
  <c r="TVG43" i="16"/>
  <c r="QMZ43" i="58" l="1"/>
  <c r="QLG43" i="58"/>
  <c r="TTB43" i="16"/>
  <c r="TTD43" i="16" s="1"/>
  <c r="TVI43" i="16"/>
  <c r="TVK43" i="16" s="1"/>
  <c r="QLI43" i="58" l="1"/>
  <c r="QNB43" i="58"/>
  <c r="TVM43" i="16"/>
  <c r="TTF43" i="16"/>
  <c r="QND43" i="58" l="1"/>
  <c r="QLK43" i="58"/>
  <c r="TVO43" i="16"/>
  <c r="TTH43" i="16"/>
  <c r="QLM43" i="58" l="1"/>
  <c r="QNF43" i="58"/>
  <c r="TVQ43" i="16"/>
  <c r="TTJ43" i="16"/>
  <c r="QNH43" i="58" l="1"/>
  <c r="QLO43" i="58"/>
  <c r="TVS43" i="16"/>
  <c r="TTL43" i="16"/>
  <c r="QNJ43" i="58" l="1"/>
  <c r="QLQ43" i="58"/>
  <c r="TVU43" i="16"/>
  <c r="TTN43" i="16"/>
  <c r="QNL43" i="58" l="1"/>
  <c r="QLS43" i="58"/>
  <c r="TVW43" i="16"/>
  <c r="TTP43" i="16"/>
  <c r="QNN43" i="58" l="1"/>
  <c r="QLU43" i="58"/>
  <c r="TVY43" i="16"/>
  <c r="TTR43" i="16"/>
  <c r="QNP43" i="58" l="1"/>
  <c r="QLW43" i="58"/>
  <c r="TWA43" i="16"/>
  <c r="TTT43" i="16"/>
  <c r="QNR43" i="58" l="1"/>
  <c r="QLY43" i="58"/>
  <c r="TWC43" i="16"/>
  <c r="TTV43" i="16"/>
  <c r="QNT43" i="58" l="1"/>
  <c r="QMA43" i="58"/>
  <c r="TWE43" i="16"/>
  <c r="TTX43" i="16"/>
  <c r="QNV43" i="58" l="1"/>
  <c r="QMC43" i="58"/>
  <c r="TWG43" i="16"/>
  <c r="TTZ43" i="16"/>
  <c r="QNX43" i="58" l="1"/>
  <c r="QNZ43" i="58" s="1"/>
  <c r="QME43" i="58"/>
  <c r="TWI43" i="16"/>
  <c r="TUB43" i="16"/>
  <c r="QOB43" i="58" l="1"/>
  <c r="QMG43" i="58"/>
  <c r="TWK43" i="16"/>
  <c r="TUD43" i="16"/>
  <c r="QMI43" i="58" l="1"/>
  <c r="QOD43" i="58"/>
  <c r="TWM43" i="16"/>
  <c r="TUF43" i="16"/>
  <c r="QOF43" i="58" l="1"/>
  <c r="QMK43" i="58"/>
  <c r="TWO43" i="16"/>
  <c r="TUH43" i="16"/>
  <c r="QMM43" i="58" l="1"/>
  <c r="QOH43" i="58"/>
  <c r="TWQ43" i="16"/>
  <c r="TUJ43" i="16"/>
  <c r="QOJ43" i="58" l="1"/>
  <c r="QMO43" i="58"/>
  <c r="TWS43" i="16"/>
  <c r="TUL43" i="16"/>
  <c r="QMQ43" i="58" l="1"/>
  <c r="QOL43" i="58"/>
  <c r="TWU43" i="16"/>
  <c r="TUN43" i="16"/>
  <c r="QON43" i="58" l="1"/>
  <c r="QMS43" i="58"/>
  <c r="TWW43" i="16"/>
  <c r="TUP43" i="16"/>
  <c r="QMU43" i="58" l="1"/>
  <c r="QOP43" i="58"/>
  <c r="TWY43" i="16"/>
  <c r="TUR43" i="16"/>
  <c r="QOR43" i="58" l="1"/>
  <c r="QMW43" i="58"/>
  <c r="TXA43" i="16"/>
  <c r="TUT43" i="16"/>
  <c r="QMY43" i="58" l="1"/>
  <c r="QOT43" i="58"/>
  <c r="TXC43" i="16"/>
  <c r="TUV43" i="16"/>
  <c r="QOV43" i="58" l="1"/>
  <c r="QNA43" i="58"/>
  <c r="TXE43" i="16"/>
  <c r="TUX43" i="16"/>
  <c r="QOX43" i="58" l="1"/>
  <c r="QNC43" i="58"/>
  <c r="TXG43" i="16"/>
  <c r="TUZ43" i="16"/>
  <c r="QOZ43" i="58" l="1"/>
  <c r="QNE43" i="58"/>
  <c r="TXI43" i="16"/>
  <c r="TVB43" i="16"/>
  <c r="QPB43" i="58" l="1"/>
  <c r="QNG43" i="58"/>
  <c r="TXK43" i="16"/>
  <c r="TVD43" i="16"/>
  <c r="QPD43" i="58" l="1"/>
  <c r="QNI43" i="58"/>
  <c r="TXM43" i="16"/>
  <c r="TVF43" i="16"/>
  <c r="QPF43" i="58" l="1"/>
  <c r="QNK43" i="58"/>
  <c r="TXO43" i="16"/>
  <c r="TVH43" i="16"/>
  <c r="QPH43" i="58" l="1"/>
  <c r="QNM43" i="58"/>
  <c r="TXQ43" i="16"/>
  <c r="TVJ43" i="16"/>
  <c r="QPJ43" i="58" l="1"/>
  <c r="QNO43" i="58"/>
  <c r="TXS43" i="16"/>
  <c r="TVL43" i="16"/>
  <c r="QPL43" i="58" l="1"/>
  <c r="QNQ43" i="58"/>
  <c r="TXU43" i="16"/>
  <c r="TVN43" i="16"/>
  <c r="QPN43" i="58" l="1"/>
  <c r="QPP43" i="58" s="1"/>
  <c r="QNS43" i="58"/>
  <c r="TXW43" i="16"/>
  <c r="TVP43" i="16"/>
  <c r="QPR43" i="58" l="1"/>
  <c r="QNU43" i="58"/>
  <c r="TXY43" i="16"/>
  <c r="TVR43" i="16"/>
  <c r="QNW43" i="58" l="1"/>
  <c r="QPT43" i="58"/>
  <c r="TYA43" i="16"/>
  <c r="TVT43" i="16"/>
  <c r="QPV43" i="58" l="1"/>
  <c r="QNY43" i="58"/>
  <c r="TYC43" i="16"/>
  <c r="TVV43" i="16"/>
  <c r="QOA43" i="58" l="1"/>
  <c r="QOC43" i="58" s="1"/>
  <c r="QPX43" i="58"/>
  <c r="TYE43" i="16"/>
  <c r="TVX43" i="16"/>
  <c r="QOE43" i="58" l="1"/>
  <c r="QOG43" i="58" s="1"/>
  <c r="QPZ43" i="58"/>
  <c r="TYG43" i="16"/>
  <c r="TVZ43" i="16"/>
  <c r="QOI43" i="58" l="1"/>
  <c r="QQB43" i="58"/>
  <c r="TYI43" i="16"/>
  <c r="TWB43" i="16"/>
  <c r="QQD43" i="58" l="1"/>
  <c r="QOK43" i="58"/>
  <c r="TYK43" i="16"/>
  <c r="TWD43" i="16"/>
  <c r="QOM43" i="58" l="1"/>
  <c r="QQF43" i="58"/>
  <c r="TYM43" i="16"/>
  <c r="TWF43" i="16"/>
  <c r="QQH43" i="58" l="1"/>
  <c r="QQJ43" i="58" s="1"/>
  <c r="QOO43" i="58"/>
  <c r="TYO43" i="16"/>
  <c r="TWH43" i="16"/>
  <c r="QQL43" i="58" l="1"/>
  <c r="QQN43" i="58" s="1"/>
  <c r="QOQ43" i="58"/>
  <c r="TYQ43" i="16"/>
  <c r="TWJ43" i="16"/>
  <c r="QQP43" i="58" l="1"/>
  <c r="QOS43" i="58"/>
  <c r="TYS43" i="16"/>
  <c r="TWL43" i="16"/>
  <c r="QQR43" i="58" l="1"/>
  <c r="QOU43" i="58"/>
  <c r="TYU43" i="16"/>
  <c r="TWN43" i="16"/>
  <c r="QQT43" i="58" l="1"/>
  <c r="QOW43" i="58"/>
  <c r="TYW43" i="16"/>
  <c r="TWP43" i="16"/>
  <c r="QQV43" i="58" l="1"/>
  <c r="QOY43" i="58"/>
  <c r="TYY43" i="16"/>
  <c r="TWR43" i="16"/>
  <c r="QQX43" i="58" l="1"/>
  <c r="QPA43" i="58"/>
  <c r="TZA43" i="16"/>
  <c r="TWT43" i="16"/>
  <c r="QQZ43" i="58" l="1"/>
  <c r="QPC43" i="58"/>
  <c r="TZC43" i="16"/>
  <c r="TZE43" i="16" s="1"/>
  <c r="TWV43" i="16"/>
  <c r="QRB43" i="58" l="1"/>
  <c r="QRD43" i="58" s="1"/>
  <c r="QPE43" i="58"/>
  <c r="QPG43" i="58" s="1"/>
  <c r="TZG43" i="16"/>
  <c r="TZI43" i="16" s="1"/>
  <c r="TWX43" i="16"/>
  <c r="QPI43" i="58" l="1"/>
  <c r="QPK43" i="58" s="1"/>
  <c r="QRF43" i="58"/>
  <c r="QRH43" i="58" s="1"/>
  <c r="TZK43" i="16"/>
  <c r="TWZ43" i="16"/>
  <c r="QRJ43" i="58" l="1"/>
  <c r="QPM43" i="58"/>
  <c r="TZM43" i="16"/>
  <c r="TXB43" i="16"/>
  <c r="QRL43" i="58" l="1"/>
  <c r="QPO43" i="58"/>
  <c r="TZO43" i="16"/>
  <c r="TXD43" i="16"/>
  <c r="QRN43" i="58" l="1"/>
  <c r="QPQ43" i="58"/>
  <c r="TZQ43" i="16"/>
  <c r="TZS43" i="16" s="1"/>
  <c r="TXF43" i="16"/>
  <c r="QRP43" i="58" l="1"/>
  <c r="QPS43" i="58"/>
  <c r="TZU43" i="16"/>
  <c r="TZW43" i="16" s="1"/>
  <c r="TXH43" i="16"/>
  <c r="QRR43" i="58" l="1"/>
  <c r="QPU43" i="58"/>
  <c r="TZY43" i="16"/>
  <c r="TXJ43" i="16"/>
  <c r="QPW43" i="58" l="1"/>
  <c r="QRT43" i="58"/>
  <c r="QRV43" i="58" s="1"/>
  <c r="TXL43" i="16"/>
  <c r="UAA43" i="16"/>
  <c r="QRX43" i="58" l="1"/>
  <c r="QPY43" i="58"/>
  <c r="QQA43" i="58" s="1"/>
  <c r="UAC43" i="16"/>
  <c r="TXN43" i="16"/>
  <c r="QQC43" i="58" l="1"/>
  <c r="QRZ43" i="58"/>
  <c r="QSB43" i="58" s="1"/>
  <c r="TXP43" i="16"/>
  <c r="UAE43" i="16"/>
  <c r="QSD43" i="58" l="1"/>
  <c r="QQE43" i="58"/>
  <c r="UAG43" i="16"/>
  <c r="TXR43" i="16"/>
  <c r="QQG43" i="58" l="1"/>
  <c r="QSF43" i="58"/>
  <c r="TXT43" i="16"/>
  <c r="UAI43" i="16"/>
  <c r="QSH43" i="58" l="1"/>
  <c r="QQI43" i="58"/>
  <c r="UAK43" i="16"/>
  <c r="TXV43" i="16"/>
  <c r="QQK43" i="58" l="1"/>
  <c r="QSJ43" i="58"/>
  <c r="QSL43" i="58" s="1"/>
  <c r="TXX43" i="16"/>
  <c r="UAM43" i="16"/>
  <c r="QSN43" i="58" l="1"/>
  <c r="QQM43" i="58"/>
  <c r="UAO43" i="16"/>
  <c r="TXZ43" i="16"/>
  <c r="QQO43" i="58" l="1"/>
  <c r="QSP43" i="58"/>
  <c r="QSR43" i="58" s="1"/>
  <c r="TYB43" i="16"/>
  <c r="UAQ43" i="16"/>
  <c r="QST43" i="58" l="1"/>
  <c r="QQQ43" i="58"/>
  <c r="UAS43" i="16"/>
  <c r="UAU43" i="16" s="1"/>
  <c r="TYD43" i="16"/>
  <c r="QQS43" i="58" l="1"/>
  <c r="QSV43" i="58"/>
  <c r="UAW43" i="16"/>
  <c r="UAY43" i="16" s="1"/>
  <c r="TYF43" i="16"/>
  <c r="QSX43" i="58" l="1"/>
  <c r="QQU43" i="58"/>
  <c r="UBA43" i="16"/>
  <c r="TYH43" i="16"/>
  <c r="QQW43" i="58" l="1"/>
  <c r="QSZ43" i="58"/>
  <c r="TYJ43" i="16"/>
  <c r="UBC43" i="16"/>
  <c r="QTB43" i="58" l="1"/>
  <c r="QQY43" i="58"/>
  <c r="UBE43" i="16"/>
  <c r="TYL43" i="16"/>
  <c r="QRA43" i="58" l="1"/>
  <c r="QTD43" i="58"/>
  <c r="TYN43" i="16"/>
  <c r="UBG43" i="16"/>
  <c r="QTF43" i="58" l="1"/>
  <c r="QRC43" i="58"/>
  <c r="UBI43" i="16"/>
  <c r="TYP43" i="16"/>
  <c r="QRE43" i="58" l="1"/>
  <c r="QTH43" i="58"/>
  <c r="TYR43" i="16"/>
  <c r="UBK43" i="16"/>
  <c r="QTJ43" i="58" l="1"/>
  <c r="QRG43" i="58"/>
  <c r="UBM43" i="16"/>
  <c r="TYT43" i="16"/>
  <c r="QRI43" i="58" l="1"/>
  <c r="QTL43" i="58"/>
  <c r="TYV43" i="16"/>
  <c r="UBO43" i="16"/>
  <c r="QTN43" i="58" l="1"/>
  <c r="QRK43" i="58"/>
  <c r="UBQ43" i="16"/>
  <c r="TYX43" i="16"/>
  <c r="QRM43" i="58" l="1"/>
  <c r="QTP43" i="58"/>
  <c r="TYZ43" i="16"/>
  <c r="UBS43" i="16"/>
  <c r="QTR43" i="58" l="1"/>
  <c r="QRO43" i="58"/>
  <c r="QRQ43" i="58" s="1"/>
  <c r="UBU43" i="16"/>
  <c r="TZB43" i="16"/>
  <c r="QRS43" i="58" l="1"/>
  <c r="QTT43" i="58"/>
  <c r="TZD43" i="16"/>
  <c r="UBW43" i="16"/>
  <c r="QTV43" i="58" l="1"/>
  <c r="QRU43" i="58"/>
  <c r="QRW43" i="58" s="1"/>
  <c r="UBY43" i="16"/>
  <c r="TZF43" i="16"/>
  <c r="QRY43" i="58" l="1"/>
  <c r="QTX43" i="58"/>
  <c r="TZH43" i="16"/>
  <c r="UCA43" i="16"/>
  <c r="QTZ43" i="58" l="1"/>
  <c r="QSA43" i="58"/>
  <c r="QSC43" i="58" s="1"/>
  <c r="UCC43" i="16"/>
  <c r="TZJ43" i="16"/>
  <c r="QSE43" i="58" l="1"/>
  <c r="QUB43" i="58"/>
  <c r="TZL43" i="16"/>
  <c r="UCE43" i="16"/>
  <c r="QUD43" i="58" l="1"/>
  <c r="QSG43" i="58"/>
  <c r="UCG43" i="16"/>
  <c r="TZN43" i="16"/>
  <c r="QSI43" i="58" l="1"/>
  <c r="QUF43" i="58"/>
  <c r="TZP43" i="16"/>
  <c r="UCI43" i="16"/>
  <c r="QUH43" i="58" l="1"/>
  <c r="QSK43" i="58"/>
  <c r="UCK43" i="16"/>
  <c r="TZR43" i="16"/>
  <c r="QSM43" i="58" l="1"/>
  <c r="QUJ43" i="58"/>
  <c r="QUL43" i="58" s="1"/>
  <c r="TZT43" i="16"/>
  <c r="UCM43" i="16"/>
  <c r="QUN43" i="58" l="1"/>
  <c r="QSO43" i="58"/>
  <c r="QSQ43" i="58" s="1"/>
  <c r="UCO43" i="16"/>
  <c r="TZV43" i="16"/>
  <c r="QSS43" i="58" l="1"/>
  <c r="QUP43" i="58"/>
  <c r="QUR43" i="58" s="1"/>
  <c r="TZX43" i="16"/>
  <c r="UCQ43" i="16"/>
  <c r="QUT43" i="58" l="1"/>
  <c r="QSU43" i="58"/>
  <c r="UCS43" i="16"/>
  <c r="TZZ43" i="16"/>
  <c r="QSW43" i="58" l="1"/>
  <c r="QUV43" i="58"/>
  <c r="QUX43" i="58" s="1"/>
  <c r="UAB43" i="16"/>
  <c r="UCU43" i="16"/>
  <c r="QUZ43" i="58" l="1"/>
  <c r="QSY43" i="58"/>
  <c r="UCW43" i="16"/>
  <c r="UAD43" i="16"/>
  <c r="QTA43" i="58" l="1"/>
  <c r="QVB43" i="58"/>
  <c r="UAF43" i="16"/>
  <c r="UCY43" i="16"/>
  <c r="QVD43" i="58" l="1"/>
  <c r="QTC43" i="58"/>
  <c r="QTE43" i="58" s="1"/>
  <c r="UDA43" i="16"/>
  <c r="UAH43" i="16"/>
  <c r="QTG43" i="58" l="1"/>
  <c r="QVF43" i="58"/>
  <c r="UAJ43" i="16"/>
  <c r="UDC43" i="16"/>
  <c r="QVH43" i="58" l="1"/>
  <c r="QTI43" i="58"/>
  <c r="QTK43" i="58" s="1"/>
  <c r="UDE43" i="16"/>
  <c r="UAL43" i="16"/>
  <c r="QTM43" i="58" l="1"/>
  <c r="QVJ43" i="58"/>
  <c r="QVL43" i="58" s="1"/>
  <c r="UAN43" i="16"/>
  <c r="UDG43" i="16"/>
  <c r="QVN43" i="58" l="1"/>
  <c r="QTO43" i="58"/>
  <c r="QTQ43" i="58" s="1"/>
  <c r="UDI43" i="16"/>
  <c r="UAP43" i="16"/>
  <c r="QTS43" i="58" l="1"/>
  <c r="QVP43" i="58"/>
  <c r="UAR43" i="16"/>
  <c r="UDK43" i="16"/>
  <c r="QVR43" i="58" l="1"/>
  <c r="QTU43" i="58"/>
  <c r="UDM43" i="16"/>
  <c r="UAT43" i="16"/>
  <c r="QTW43" i="58" l="1"/>
  <c r="QVT43" i="58"/>
  <c r="QVV43" i="58" s="1"/>
  <c r="UAV43" i="16"/>
  <c r="UDO43" i="16"/>
  <c r="QVX43" i="58" l="1"/>
  <c r="QTY43" i="58"/>
  <c r="UDQ43" i="16"/>
  <c r="UAX43" i="16"/>
  <c r="QUA43" i="58" l="1"/>
  <c r="QVZ43" i="58"/>
  <c r="UAZ43" i="16"/>
  <c r="UDS43" i="16"/>
  <c r="QWB43" i="58" l="1"/>
  <c r="QUC43" i="58"/>
  <c r="QUE43" i="58" s="1"/>
  <c r="UDU43" i="16"/>
  <c r="UBB43" i="16"/>
  <c r="QUG43" i="58" l="1"/>
  <c r="QWD43" i="58"/>
  <c r="UBD43" i="16"/>
  <c r="UDW43" i="16"/>
  <c r="QWF43" i="58" l="1"/>
  <c r="QUI43" i="58"/>
  <c r="UDY43" i="16"/>
  <c r="UBF43" i="16"/>
  <c r="QUK43" i="58" l="1"/>
  <c r="QWH43" i="58"/>
  <c r="QWJ43" i="58" s="1"/>
  <c r="UBH43" i="16"/>
  <c r="UEA43" i="16"/>
  <c r="QWL43" i="58" l="1"/>
  <c r="QUM43" i="58"/>
  <c r="UEC43" i="16"/>
  <c r="UBJ43" i="16"/>
  <c r="QUO43" i="58" l="1"/>
  <c r="QWN43" i="58"/>
  <c r="UBL43" i="16"/>
  <c r="UEE43" i="16"/>
  <c r="QWP43" i="58" l="1"/>
  <c r="QUQ43" i="58"/>
  <c r="QUS43" i="58" s="1"/>
  <c r="UEG43" i="16"/>
  <c r="UBN43" i="16"/>
  <c r="QUU43" i="58" l="1"/>
  <c r="QWR43" i="58"/>
  <c r="QWT43" i="58" s="1"/>
  <c r="UBP43" i="16"/>
  <c r="UEI43" i="16"/>
  <c r="QWV43" i="58" l="1"/>
  <c r="QUW43" i="58"/>
  <c r="UEK43" i="16"/>
  <c r="UEM43" i="16" s="1"/>
  <c r="UBR43" i="16"/>
  <c r="QUY43" i="58" l="1"/>
  <c r="QWX43" i="58"/>
  <c r="UEO43" i="16"/>
  <c r="UEQ43" i="16" s="1"/>
  <c r="UBT43" i="16"/>
  <c r="QWZ43" i="58" l="1"/>
  <c r="QVA43" i="58"/>
  <c r="UES43" i="16"/>
  <c r="UBV43" i="16"/>
  <c r="QVC43" i="58" l="1"/>
  <c r="QXB43" i="58"/>
  <c r="QXD43" i="58" s="1"/>
  <c r="UBX43" i="16"/>
  <c r="UEU43" i="16"/>
  <c r="QXF43" i="58" l="1"/>
  <c r="QVE43" i="58"/>
  <c r="UEW43" i="16"/>
  <c r="UBZ43" i="16"/>
  <c r="QVG43" i="58" l="1"/>
  <c r="QXH43" i="58"/>
  <c r="UCB43" i="16"/>
  <c r="UEY43" i="16"/>
  <c r="QXJ43" i="58" l="1"/>
  <c r="QVI43" i="58"/>
  <c r="QVK43" i="58" s="1"/>
  <c r="UFA43" i="16"/>
  <c r="UCD43" i="16"/>
  <c r="QVM43" i="58" l="1"/>
  <c r="QXL43" i="58"/>
  <c r="UCF43" i="16"/>
  <c r="UFC43" i="16"/>
  <c r="QXN43" i="58" l="1"/>
  <c r="QVO43" i="58"/>
  <c r="UFE43" i="16"/>
  <c r="UCH43" i="16"/>
  <c r="QVQ43" i="58" l="1"/>
  <c r="QXP43" i="58"/>
  <c r="QXR43" i="58" s="1"/>
  <c r="UCJ43" i="16"/>
  <c r="UFG43" i="16"/>
  <c r="QXT43" i="58" l="1"/>
  <c r="QVS43" i="58"/>
  <c r="UFI43" i="16"/>
  <c r="UCL43" i="16"/>
  <c r="QVU43" i="58" l="1"/>
  <c r="QXV43" i="58"/>
  <c r="UCN43" i="16"/>
  <c r="UFK43" i="16"/>
  <c r="QXX43" i="58" l="1"/>
  <c r="QVW43" i="58"/>
  <c r="QVY43" i="58" s="1"/>
  <c r="UFM43" i="16"/>
  <c r="UCP43" i="16"/>
  <c r="QWA43" i="58" l="1"/>
  <c r="QXZ43" i="58"/>
  <c r="QYB43" i="58" s="1"/>
  <c r="UCR43" i="16"/>
  <c r="UFO43" i="16"/>
  <c r="QYD43" i="58" l="1"/>
  <c r="QWC43" i="58"/>
  <c r="QWE43" i="58" s="1"/>
  <c r="UFQ43" i="16"/>
  <c r="UFS43" i="16" s="1"/>
  <c r="UCT43" i="16"/>
  <c r="QWG43" i="58" l="1"/>
  <c r="QYF43" i="58"/>
  <c r="QYH43" i="58" s="1"/>
  <c r="UFU43" i="16"/>
  <c r="UFW43" i="16" s="1"/>
  <c r="UCV43" i="16"/>
  <c r="QYJ43" i="58" l="1"/>
  <c r="QWI43" i="58"/>
  <c r="UFY43" i="16"/>
  <c r="UGA43" i="16" s="1"/>
  <c r="UCX43" i="16"/>
  <c r="UCZ43" i="16" s="1"/>
  <c r="QWK43" i="58" l="1"/>
  <c r="QYL43" i="58"/>
  <c r="UDB43" i="16"/>
  <c r="UGC43" i="16"/>
  <c r="QYN43" i="58" l="1"/>
  <c r="QWM43" i="58"/>
  <c r="QWO43" i="58" s="1"/>
  <c r="UDD43" i="16"/>
  <c r="UGE43" i="16"/>
  <c r="QWQ43" i="58" l="1"/>
  <c r="QYP43" i="58"/>
  <c r="UGG43" i="16"/>
  <c r="UDF43" i="16"/>
  <c r="QYR43" i="58" l="1"/>
  <c r="QWS43" i="58"/>
  <c r="QWU43" i="58" s="1"/>
  <c r="UDH43" i="16"/>
  <c r="UGI43" i="16"/>
  <c r="QWW43" i="58" l="1"/>
  <c r="QYT43" i="58"/>
  <c r="UGK43" i="16"/>
  <c r="UDJ43" i="16"/>
  <c r="QYV43" i="58" l="1"/>
  <c r="QWY43" i="58"/>
  <c r="QXA43" i="58" s="1"/>
  <c r="UDL43" i="16"/>
  <c r="UGM43" i="16"/>
  <c r="QXC43" i="58" l="1"/>
  <c r="QYX43" i="58"/>
  <c r="UGO43" i="16"/>
  <c r="UDN43" i="16"/>
  <c r="QYZ43" i="58" l="1"/>
  <c r="QXE43" i="58"/>
  <c r="UDP43" i="16"/>
  <c r="UGQ43" i="16"/>
  <c r="QXG43" i="58" l="1"/>
  <c r="QZB43" i="58"/>
  <c r="QZD43" i="58" s="1"/>
  <c r="UGS43" i="16"/>
  <c r="UDR43" i="16"/>
  <c r="QZF43" i="58" l="1"/>
  <c r="QXI43" i="58"/>
  <c r="QXK43" i="58" s="1"/>
  <c r="UDT43" i="16"/>
  <c r="UDV43" i="16" s="1"/>
  <c r="UGU43" i="16"/>
  <c r="QXM43" i="58" l="1"/>
  <c r="QZH43" i="58"/>
  <c r="UDX43" i="16"/>
  <c r="UDZ43" i="16" s="1"/>
  <c r="UGW43" i="16"/>
  <c r="QZJ43" i="58" l="1"/>
  <c r="QXO43" i="58"/>
  <c r="UEB43" i="16"/>
  <c r="UED43" i="16" s="1"/>
  <c r="UGY43" i="16"/>
  <c r="QXQ43" i="58" l="1"/>
  <c r="QZL43" i="58"/>
  <c r="QZN43" i="58" s="1"/>
  <c r="UEF43" i="16"/>
  <c r="UHA43" i="16"/>
  <c r="QZP43" i="58" l="1"/>
  <c r="QXS43" i="58"/>
  <c r="UEH43" i="16"/>
  <c r="UHC43" i="16"/>
  <c r="QXU43" i="58" l="1"/>
  <c r="QZR43" i="58"/>
  <c r="UEJ43" i="16"/>
  <c r="UHE43" i="16"/>
  <c r="QZT43" i="58" l="1"/>
  <c r="QXW43" i="58"/>
  <c r="UHG43" i="16"/>
  <c r="UEL43" i="16"/>
  <c r="QXY43" i="58" l="1"/>
  <c r="QZV43" i="58"/>
  <c r="UEN43" i="16"/>
  <c r="UHI43" i="16"/>
  <c r="QZX43" i="58" l="1"/>
  <c r="QYA43" i="58"/>
  <c r="UHK43" i="16"/>
  <c r="UEP43" i="16"/>
  <c r="QYC43" i="58" l="1"/>
  <c r="QZZ43" i="58"/>
  <c r="UER43" i="16"/>
  <c r="UHM43" i="16"/>
  <c r="RAB43" i="58" l="1"/>
  <c r="QYE43" i="58"/>
  <c r="QYG43" i="58" s="1"/>
  <c r="UHO43" i="16"/>
  <c r="UET43" i="16"/>
  <c r="QYI43" i="58" l="1"/>
  <c r="RAD43" i="58"/>
  <c r="UEV43" i="16"/>
  <c r="UHQ43" i="16"/>
  <c r="RAF43" i="58" l="1"/>
  <c r="QYK43" i="58"/>
  <c r="QYM43" i="58" s="1"/>
  <c r="UHS43" i="16"/>
  <c r="UEX43" i="16"/>
  <c r="QYO43" i="58" l="1"/>
  <c r="RAH43" i="58"/>
  <c r="RAJ43" i="58" s="1"/>
  <c r="UEZ43" i="16"/>
  <c r="UHU43" i="16"/>
  <c r="RAL43" i="58" l="1"/>
  <c r="QYQ43" i="58"/>
  <c r="UHW43" i="16"/>
  <c r="UFB43" i="16"/>
  <c r="QYS43" i="58" l="1"/>
  <c r="RAN43" i="58"/>
  <c r="UFD43" i="16"/>
  <c r="UHY43" i="16"/>
  <c r="RAP43" i="58" l="1"/>
  <c r="QYU43" i="58"/>
  <c r="UIA43" i="16"/>
  <c r="UFF43" i="16"/>
  <c r="QYW43" i="58" l="1"/>
  <c r="RAR43" i="58"/>
  <c r="UFH43" i="16"/>
  <c r="UIC43" i="16"/>
  <c r="RAT43" i="58" l="1"/>
  <c r="QYY43" i="58"/>
  <c r="UIE43" i="16"/>
  <c r="UFJ43" i="16"/>
  <c r="QZA43" i="58" l="1"/>
  <c r="RAV43" i="58"/>
  <c r="RAX43" i="58" s="1"/>
  <c r="UFL43" i="16"/>
  <c r="UIG43" i="16"/>
  <c r="RAZ43" i="58" l="1"/>
  <c r="QZC43" i="58"/>
  <c r="QZE43" i="58" s="1"/>
  <c r="UII43" i="16"/>
  <c r="UFN43" i="16"/>
  <c r="QZG43" i="58" l="1"/>
  <c r="RBB43" i="58"/>
  <c r="RBD43" i="58" s="1"/>
  <c r="UFP43" i="16"/>
  <c r="UIK43" i="16"/>
  <c r="RBF43" i="58" l="1"/>
  <c r="QZI43" i="58"/>
  <c r="UIM43" i="16"/>
  <c r="UFR43" i="16"/>
  <c r="QZK43" i="58" l="1"/>
  <c r="RBH43" i="58"/>
  <c r="RBJ43" i="58" s="1"/>
  <c r="UIO43" i="16"/>
  <c r="UFT43" i="16"/>
  <c r="RBL43" i="58" l="1"/>
  <c r="QZM43" i="58"/>
  <c r="UIQ43" i="16"/>
  <c r="UFV43" i="16"/>
  <c r="QZO43" i="58" l="1"/>
  <c r="RBN43" i="58"/>
  <c r="RBP43" i="58" s="1"/>
  <c r="UIS43" i="16"/>
  <c r="UFX43" i="16"/>
  <c r="RBR43" i="58" l="1"/>
  <c r="QZQ43" i="58"/>
  <c r="QZS43" i="58" s="1"/>
  <c r="UIU43" i="16"/>
  <c r="UFZ43" i="16"/>
  <c r="QZU43" i="58" l="1"/>
  <c r="RBT43" i="58"/>
  <c r="UIW43" i="16"/>
  <c r="UGB43" i="16"/>
  <c r="RBV43" i="58" l="1"/>
  <c r="QZW43" i="58"/>
  <c r="QZY43" i="58" s="1"/>
  <c r="UIY43" i="16"/>
  <c r="UGD43" i="16"/>
  <c r="RAA43" i="58" l="1"/>
  <c r="RBX43" i="58"/>
  <c r="UJA43" i="16"/>
  <c r="UGF43" i="16"/>
  <c r="RBZ43" i="58" l="1"/>
  <c r="RAC43" i="58"/>
  <c r="UJC43" i="16"/>
  <c r="UGH43" i="16"/>
  <c r="RAE43" i="58" l="1"/>
  <c r="RCB43" i="58"/>
  <c r="UJE43" i="16"/>
  <c r="UGJ43" i="16"/>
  <c r="RCD43" i="58" l="1"/>
  <c r="RAG43" i="58"/>
  <c r="UJG43" i="16"/>
  <c r="UGL43" i="16"/>
  <c r="RAI43" i="58" l="1"/>
  <c r="RCF43" i="58"/>
  <c r="UJI43" i="16"/>
  <c r="UGN43" i="16"/>
  <c r="RCH43" i="58" l="1"/>
  <c r="RAK43" i="58"/>
  <c r="UJK43" i="16"/>
  <c r="UGP43" i="16"/>
  <c r="RAM43" i="58" l="1"/>
  <c r="RCJ43" i="58"/>
  <c r="UJM43" i="16"/>
  <c r="UGR43" i="16"/>
  <c r="RCL43" i="58" l="1"/>
  <c r="RAO43" i="58"/>
  <c r="UJO43" i="16"/>
  <c r="UGT43" i="16"/>
  <c r="RAQ43" i="58" l="1"/>
  <c r="RCN43" i="58"/>
  <c r="UJQ43" i="16"/>
  <c r="UGV43" i="16"/>
  <c r="RCP43" i="58" l="1"/>
  <c r="RAS43" i="58"/>
  <c r="UJS43" i="16"/>
  <c r="UGX43" i="16"/>
  <c r="RAU43" i="58" l="1"/>
  <c r="RCR43" i="58"/>
  <c r="UJU43" i="16"/>
  <c r="UGZ43" i="16"/>
  <c r="RCT43" i="58" l="1"/>
  <c r="RAW43" i="58"/>
  <c r="UJW43" i="16"/>
  <c r="UHB43" i="16"/>
  <c r="RAY43" i="58" l="1"/>
  <c r="RCV43" i="58"/>
  <c r="RCX43" i="58" s="1"/>
  <c r="UJY43" i="16"/>
  <c r="UHD43" i="16"/>
  <c r="RCZ43" i="58" l="1"/>
  <c r="RBA43" i="58"/>
  <c r="UKA43" i="16"/>
  <c r="UHF43" i="16"/>
  <c r="RBC43" i="58" l="1"/>
  <c r="RDB43" i="58"/>
  <c r="UKC43" i="16"/>
  <c r="UHH43" i="16"/>
  <c r="RDD43" i="58" l="1"/>
  <c r="RBE43" i="58"/>
  <c r="RBG43" i="58" s="1"/>
  <c r="UKE43" i="16"/>
  <c r="UHJ43" i="16"/>
  <c r="RBI43" i="58" l="1"/>
  <c r="RDF43" i="58"/>
  <c r="RDH43" i="58" s="1"/>
  <c r="UKG43" i="16"/>
  <c r="UHL43" i="16"/>
  <c r="RDJ43" i="58" l="1"/>
  <c r="RBK43" i="58"/>
  <c r="RBM43" i="58" s="1"/>
  <c r="UKI43" i="16"/>
  <c r="UHN43" i="16"/>
  <c r="RBO43" i="58" l="1"/>
  <c r="RDL43" i="58"/>
  <c r="UKK43" i="16"/>
  <c r="UHP43" i="16"/>
  <c r="RDN43" i="58" l="1"/>
  <c r="RBQ43" i="58"/>
  <c r="RBS43" i="58" s="1"/>
  <c r="UKM43" i="16"/>
  <c r="UHR43" i="16"/>
  <c r="RBU43" i="58" l="1"/>
  <c r="RDP43" i="58"/>
  <c r="RDR43" i="58" s="1"/>
  <c r="UKO43" i="16"/>
  <c r="UHT43" i="16"/>
  <c r="RDT43" i="58" l="1"/>
  <c r="RBW43" i="58"/>
  <c r="UKQ43" i="16"/>
  <c r="UHV43" i="16"/>
  <c r="RBY43" i="58" l="1"/>
  <c r="RDV43" i="58"/>
  <c r="UKS43" i="16"/>
  <c r="UHX43" i="16"/>
  <c r="RDX43" i="58" l="1"/>
  <c r="RCA43" i="58"/>
  <c r="RCC43" i="58" s="1"/>
  <c r="UKU43" i="16"/>
  <c r="UHZ43" i="16"/>
  <c r="RCE43" i="58" l="1"/>
  <c r="RDZ43" i="58"/>
  <c r="UKW43" i="16"/>
  <c r="UIB43" i="16"/>
  <c r="REB43" i="58" l="1"/>
  <c r="RCG43" i="58"/>
  <c r="RCI43" i="58" s="1"/>
  <c r="UKY43" i="16"/>
  <c r="UID43" i="16"/>
  <c r="RCK43" i="58" l="1"/>
  <c r="RED43" i="58"/>
  <c r="REF43" i="58" s="1"/>
  <c r="ULA43" i="16"/>
  <c r="UIF43" i="16"/>
  <c r="REH43" i="58" l="1"/>
  <c r="RCM43" i="58"/>
  <c r="ULC43" i="16"/>
  <c r="UIH43" i="16"/>
  <c r="RCO43" i="58" l="1"/>
  <c r="REJ43" i="58"/>
  <c r="REL43" i="58" s="1"/>
  <c r="ULE43" i="16"/>
  <c r="UIJ43" i="16"/>
  <c r="REN43" i="58" l="1"/>
  <c r="RCQ43" i="58"/>
  <c r="ULG43" i="16"/>
  <c r="UIL43" i="16"/>
  <c r="RCS43" i="58" l="1"/>
  <c r="REP43" i="58"/>
  <c r="RER43" i="58" s="1"/>
  <c r="ULI43" i="16"/>
  <c r="UIN43" i="16"/>
  <c r="RET43" i="58" l="1"/>
  <c r="RCU43" i="58"/>
  <c r="ULK43" i="16"/>
  <c r="UIP43" i="16"/>
  <c r="RCW43" i="58" l="1"/>
  <c r="REV43" i="58"/>
  <c r="ULM43" i="16"/>
  <c r="UIR43" i="16"/>
  <c r="REX43" i="58" l="1"/>
  <c r="RCY43" i="58"/>
  <c r="ULO43" i="16"/>
  <c r="UIT43" i="16"/>
  <c r="RDA43" i="58" l="1"/>
  <c r="REZ43" i="58"/>
  <c r="RFB43" i="58" s="1"/>
  <c r="ULQ43" i="16"/>
  <c r="UIV43" i="16"/>
  <c r="RFD43" i="58" l="1"/>
  <c r="RDC43" i="58"/>
  <c r="RDE43" i="58" s="1"/>
  <c r="ULS43" i="16"/>
  <c r="UIX43" i="16"/>
  <c r="RDG43" i="58" l="1"/>
  <c r="RFF43" i="58"/>
  <c r="RFH43" i="58" s="1"/>
  <c r="ULU43" i="16"/>
  <c r="UIZ43" i="16"/>
  <c r="RFJ43" i="58" l="1"/>
  <c r="RDI43" i="58"/>
  <c r="ULW43" i="16"/>
  <c r="UJB43" i="16"/>
  <c r="RDK43" i="58" l="1"/>
  <c r="RFL43" i="58"/>
  <c r="RFN43" i="58" s="1"/>
  <c r="ULY43" i="16"/>
  <c r="UJD43" i="16"/>
  <c r="RFP43" i="58" l="1"/>
  <c r="RDM43" i="58"/>
  <c r="RDO43" i="58" s="1"/>
  <c r="UMA43" i="16"/>
  <c r="UMC43" i="16" s="1"/>
  <c r="UJF43" i="16"/>
  <c r="UJH43" i="16" s="1"/>
  <c r="RDQ43" i="58" l="1"/>
  <c r="RFR43" i="58"/>
  <c r="UJJ43" i="16"/>
  <c r="UJL43" i="16" s="1"/>
  <c r="UME43" i="16"/>
  <c r="UMG43" i="16" s="1"/>
  <c r="RFT43" i="58" l="1"/>
  <c r="RDS43" i="58"/>
  <c r="RDU43" i="58" s="1"/>
  <c r="UMI43" i="16"/>
  <c r="UJN43" i="16"/>
  <c r="RDW43" i="58" l="1"/>
  <c r="RFV43" i="58"/>
  <c r="UJP43" i="16"/>
  <c r="UMK43" i="16"/>
  <c r="RFX43" i="58" l="1"/>
  <c r="RDY43" i="58"/>
  <c r="UMM43" i="16"/>
  <c r="UJR43" i="16"/>
  <c r="REA43" i="58" l="1"/>
  <c r="RFZ43" i="58"/>
  <c r="UJT43" i="16"/>
  <c r="UMO43" i="16"/>
  <c r="RGB43" i="58" l="1"/>
  <c r="REC43" i="58"/>
  <c r="UMQ43" i="16"/>
  <c r="UJV43" i="16"/>
  <c r="REE43" i="58" l="1"/>
  <c r="RGD43" i="58"/>
  <c r="RGF43" i="58" s="1"/>
  <c r="UMS43" i="16"/>
  <c r="UJX43" i="16"/>
  <c r="RGH43" i="58" l="1"/>
  <c r="REG43" i="58"/>
  <c r="UMU43" i="16"/>
  <c r="UJZ43" i="16"/>
  <c r="REI43" i="58" l="1"/>
  <c r="RGJ43" i="58"/>
  <c r="UMW43" i="16"/>
  <c r="UKB43" i="16"/>
  <c r="RGL43" i="58" l="1"/>
  <c r="REK43" i="58"/>
  <c r="UMY43" i="16"/>
  <c r="UKD43" i="16"/>
  <c r="REM43" i="58" l="1"/>
  <c r="RGN43" i="58"/>
  <c r="UNA43" i="16"/>
  <c r="UKF43" i="16"/>
  <c r="RGP43" i="58" l="1"/>
  <c r="REO43" i="58"/>
  <c r="UNC43" i="16"/>
  <c r="UKH43" i="16"/>
  <c r="REQ43" i="58" l="1"/>
  <c r="RGR43" i="58"/>
  <c r="UNE43" i="16"/>
  <c r="UKJ43" i="16"/>
  <c r="RGT43" i="58" l="1"/>
  <c r="RES43" i="58"/>
  <c r="UNG43" i="16"/>
  <c r="UKL43" i="16"/>
  <c r="REU43" i="58" l="1"/>
  <c r="RGV43" i="58"/>
  <c r="UNI43" i="16"/>
  <c r="UKN43" i="16"/>
  <c r="RGX43" i="58" l="1"/>
  <c r="REW43" i="58"/>
  <c r="UNK43" i="16"/>
  <c r="UKP43" i="16"/>
  <c r="REY43" i="58" l="1"/>
  <c r="RGZ43" i="58"/>
  <c r="UNM43" i="16"/>
  <c r="UKR43" i="16"/>
  <c r="RHB43" i="58" l="1"/>
  <c r="RFA43" i="58"/>
  <c r="UNO43" i="16"/>
  <c r="UKT43" i="16"/>
  <c r="RFC43" i="58" l="1"/>
  <c r="RHD43" i="58"/>
  <c r="UKV43" i="16"/>
  <c r="UNQ43" i="16"/>
  <c r="RHF43" i="58" l="1"/>
  <c r="RFE43" i="58"/>
  <c r="UNS43" i="16"/>
  <c r="UKX43" i="16"/>
  <c r="RFG43" i="58" l="1"/>
  <c r="RHH43" i="58"/>
  <c r="UKZ43" i="16"/>
  <c r="UNU43" i="16"/>
  <c r="RHJ43" i="58" l="1"/>
  <c r="RFI43" i="58"/>
  <c r="UNW43" i="16"/>
  <c r="ULB43" i="16"/>
  <c r="RFK43" i="58" l="1"/>
  <c r="RHL43" i="58"/>
  <c r="ULD43" i="16"/>
  <c r="UNY43" i="16"/>
  <c r="RHN43" i="58" l="1"/>
  <c r="RFM43" i="58"/>
  <c r="UOA43" i="16"/>
  <c r="ULF43" i="16"/>
  <c r="RFO43" i="58" l="1"/>
  <c r="RHP43" i="58"/>
  <c r="ULH43" i="16"/>
  <c r="UOC43" i="16"/>
  <c r="RHR43" i="58" l="1"/>
  <c r="RFQ43" i="58"/>
  <c r="UOE43" i="16"/>
  <c r="ULJ43" i="16"/>
  <c r="RFS43" i="58" l="1"/>
  <c r="RHT43" i="58"/>
  <c r="ULL43" i="16"/>
  <c r="UOG43" i="16"/>
  <c r="RHV43" i="58" l="1"/>
  <c r="RFU43" i="58"/>
  <c r="UOI43" i="16"/>
  <c r="ULN43" i="16"/>
  <c r="RFW43" i="58" l="1"/>
  <c r="RHX43" i="58"/>
  <c r="ULP43" i="16"/>
  <c r="UOK43" i="16"/>
  <c r="RHZ43" i="58" l="1"/>
  <c r="RFY43" i="58"/>
  <c r="UOM43" i="16"/>
  <c r="ULR43" i="16"/>
  <c r="RGA43" i="58" l="1"/>
  <c r="RIB43" i="58"/>
  <c r="ULT43" i="16"/>
  <c r="UOO43" i="16"/>
  <c r="RID43" i="58" l="1"/>
  <c r="RGC43" i="58"/>
  <c r="UOQ43" i="16"/>
  <c r="ULV43" i="16"/>
  <c r="RGE43" i="58" l="1"/>
  <c r="RIF43" i="58"/>
  <c r="ULX43" i="16"/>
  <c r="UOS43" i="16"/>
  <c r="RIH43" i="58" l="1"/>
  <c r="RGG43" i="58"/>
  <c r="UOU43" i="16"/>
  <c r="ULZ43" i="16"/>
  <c r="RGI43" i="58" l="1"/>
  <c r="RIJ43" i="58"/>
  <c r="UMB43" i="16"/>
  <c r="UOW43" i="16"/>
  <c r="RIL43" i="58" l="1"/>
  <c r="RGK43" i="58"/>
  <c r="UOY43" i="16"/>
  <c r="UMD43" i="16"/>
  <c r="RGM43" i="58" l="1"/>
  <c r="RIN43" i="58"/>
  <c r="UMF43" i="16"/>
  <c r="UPA43" i="16"/>
  <c r="RIP43" i="58" l="1"/>
  <c r="RGO43" i="58"/>
  <c r="UPC43" i="16"/>
  <c r="UPE43" i="16" s="1"/>
  <c r="UMH43" i="16"/>
  <c r="RGQ43" i="58" l="1"/>
  <c r="RIR43" i="58"/>
  <c r="UPG43" i="16"/>
  <c r="UMJ43" i="16"/>
  <c r="RIT43" i="58" l="1"/>
  <c r="RGS43" i="58"/>
  <c r="UML43" i="16"/>
  <c r="UPI43" i="16"/>
  <c r="UPK43" i="16" s="1"/>
  <c r="RGU43" i="58" l="1"/>
  <c r="RIV43" i="58"/>
  <c r="UPM43" i="16"/>
  <c r="UMN43" i="16"/>
  <c r="RIX43" i="58" l="1"/>
  <c r="RGW43" i="58"/>
  <c r="UMP43" i="16"/>
  <c r="UPO43" i="16"/>
  <c r="RGY43" i="58" l="1"/>
  <c r="RIZ43" i="58"/>
  <c r="UPQ43" i="16"/>
  <c r="UMR43" i="16"/>
  <c r="RJB43" i="58" l="1"/>
  <c r="RHA43" i="58"/>
  <c r="UMT43" i="16"/>
  <c r="UPS43" i="16"/>
  <c r="RHC43" i="58" l="1"/>
  <c r="RJD43" i="58"/>
  <c r="UPU43" i="16"/>
  <c r="UMV43" i="16"/>
  <c r="RJF43" i="58" l="1"/>
  <c r="RHE43" i="58"/>
  <c r="UMX43" i="16"/>
  <c r="UPW43" i="16"/>
  <c r="RHG43" i="58" l="1"/>
  <c r="RJH43" i="58"/>
  <c r="UPY43" i="16"/>
  <c r="UQA43" i="16" s="1"/>
  <c r="UMZ43" i="16"/>
  <c r="RJJ43" i="58" l="1"/>
  <c r="RHI43" i="58"/>
  <c r="UNB43" i="16"/>
  <c r="UQC43" i="16"/>
  <c r="RHK43" i="58" l="1"/>
  <c r="RJL43" i="58"/>
  <c r="UND43" i="16"/>
  <c r="UQE43" i="16"/>
  <c r="RJN43" i="58" l="1"/>
  <c r="RHM43" i="58"/>
  <c r="UNF43" i="16"/>
  <c r="UQG43" i="16"/>
  <c r="UQI43" i="16" s="1"/>
  <c r="RHO43" i="58" l="1"/>
  <c r="RJP43" i="58"/>
  <c r="UQK43" i="16"/>
  <c r="UQM43" i="16" s="1"/>
  <c r="UNH43" i="16"/>
  <c r="UNJ43" i="16" s="1"/>
  <c r="RJR43" i="58" l="1"/>
  <c r="RHQ43" i="58"/>
  <c r="UNL43" i="16"/>
  <c r="UNN43" i="16" s="1"/>
  <c r="UQO43" i="16"/>
  <c r="UQQ43" i="16" s="1"/>
  <c r="RHS43" i="58" l="1"/>
  <c r="RJT43" i="58"/>
  <c r="UQS43" i="16"/>
  <c r="UQU43" i="16" s="1"/>
  <c r="UNP43" i="16"/>
  <c r="UNR43" i="16" s="1"/>
  <c r="RJV43" i="58" l="1"/>
  <c r="RHU43" i="58"/>
  <c r="UNT43" i="16"/>
  <c r="UNV43" i="16" s="1"/>
  <c r="UQW43" i="16"/>
  <c r="RHW43" i="58" l="1"/>
  <c r="RJX43" i="58"/>
  <c r="UNX43" i="16"/>
  <c r="UQY43" i="16"/>
  <c r="RJZ43" i="58" l="1"/>
  <c r="RHY43" i="58"/>
  <c r="URA43" i="16"/>
  <c r="UNZ43" i="16"/>
  <c r="RIA43" i="58" l="1"/>
  <c r="RKB43" i="58"/>
  <c r="UOB43" i="16"/>
  <c r="URC43" i="16"/>
  <c r="RKD43" i="58" l="1"/>
  <c r="RIC43" i="58"/>
  <c r="URE43" i="16"/>
  <c r="UOD43" i="16"/>
  <c r="RIE43" i="58" l="1"/>
  <c r="RKF43" i="58"/>
  <c r="UOF43" i="16"/>
  <c r="URG43" i="16"/>
  <c r="RKH43" i="58" l="1"/>
  <c r="RIG43" i="58"/>
  <c r="URI43" i="16"/>
  <c r="UOH43" i="16"/>
  <c r="RII43" i="58" l="1"/>
  <c r="RKJ43" i="58"/>
  <c r="UOJ43" i="16"/>
  <c r="URK43" i="16"/>
  <c r="RKL43" i="58" l="1"/>
  <c r="RIK43" i="58"/>
  <c r="URM43" i="16"/>
  <c r="UOL43" i="16"/>
  <c r="RIM43" i="58" l="1"/>
  <c r="RKN43" i="58"/>
  <c r="UON43" i="16"/>
  <c r="URO43" i="16"/>
  <c r="RKP43" i="58" l="1"/>
  <c r="RIO43" i="58"/>
  <c r="URQ43" i="16"/>
  <c r="UOP43" i="16"/>
  <c r="RIQ43" i="58" l="1"/>
  <c r="RKR43" i="58"/>
  <c r="UOR43" i="16"/>
  <c r="URS43" i="16"/>
  <c r="URU43" i="16" s="1"/>
  <c r="RKT43" i="58" l="1"/>
  <c r="RIS43" i="58"/>
  <c r="URW43" i="16"/>
  <c r="UOT43" i="16"/>
  <c r="RIU43" i="58" l="1"/>
  <c r="RKV43" i="58"/>
  <c r="UOV43" i="16"/>
  <c r="URY43" i="16"/>
  <c r="RKX43" i="58" l="1"/>
  <c r="RIW43" i="58"/>
  <c r="USA43" i="16"/>
  <c r="USC43" i="16" s="1"/>
  <c r="UOX43" i="16"/>
  <c r="RIY43" i="58" l="1"/>
  <c r="RKZ43" i="58"/>
  <c r="USE43" i="16"/>
  <c r="USG43" i="16" s="1"/>
  <c r="UOZ43" i="16"/>
  <c r="RLB43" i="58" l="1"/>
  <c r="RJA43" i="58"/>
  <c r="USI43" i="16"/>
  <c r="UPB43" i="16"/>
  <c r="UPD43" i="16" s="1"/>
  <c r="RJC43" i="58" l="1"/>
  <c r="RLD43" i="58"/>
  <c r="UPF43" i="16"/>
  <c r="USK43" i="16"/>
  <c r="RLF43" i="58" l="1"/>
  <c r="RJE43" i="58"/>
  <c r="USM43" i="16"/>
  <c r="UPH43" i="16"/>
  <c r="RJG43" i="58" l="1"/>
  <c r="RLH43" i="58"/>
  <c r="USO43" i="16"/>
  <c r="UPJ43" i="16"/>
  <c r="RLJ43" i="58" l="1"/>
  <c r="RJI43" i="58"/>
  <c r="USQ43" i="16"/>
  <c r="UPL43" i="16"/>
  <c r="RJK43" i="58" l="1"/>
  <c r="RLL43" i="58"/>
  <c r="USS43" i="16"/>
  <c r="UPN43" i="16"/>
  <c r="RLN43" i="58" l="1"/>
  <c r="RJM43" i="58"/>
  <c r="USU43" i="16"/>
  <c r="UPP43" i="16"/>
  <c r="RJO43" i="58" l="1"/>
  <c r="RLP43" i="58"/>
  <c r="USW43" i="16"/>
  <c r="UPR43" i="16"/>
  <c r="RLR43" i="58" l="1"/>
  <c r="RJQ43" i="58"/>
  <c r="USY43" i="16"/>
  <c r="UPT43" i="16"/>
  <c r="RJS43" i="58" l="1"/>
  <c r="RLT43" i="58"/>
  <c r="UTA43" i="16"/>
  <c r="UPV43" i="16"/>
  <c r="RLV43" i="58" l="1"/>
  <c r="RJU43" i="58"/>
  <c r="UTC43" i="16"/>
  <c r="UPX43" i="16"/>
  <c r="RJW43" i="58" l="1"/>
  <c r="RLX43" i="58"/>
  <c r="UTE43" i="16"/>
  <c r="UPZ43" i="16"/>
  <c r="RLZ43" i="58" l="1"/>
  <c r="RJY43" i="58"/>
  <c r="UTG43" i="16"/>
  <c r="UQB43" i="16"/>
  <c r="RKA43" i="58" l="1"/>
  <c r="RMB43" i="58"/>
  <c r="UTI43" i="16"/>
  <c r="UTK43" i="16" s="1"/>
  <c r="UQD43" i="16"/>
  <c r="RMD43" i="58" l="1"/>
  <c r="RKC43" i="58"/>
  <c r="UTM43" i="16"/>
  <c r="UQF43" i="16"/>
  <c r="RKE43" i="58" l="1"/>
  <c r="RMF43" i="58"/>
  <c r="UQH43" i="16"/>
  <c r="UTO43" i="16"/>
  <c r="RMH43" i="58" l="1"/>
  <c r="RKG43" i="58"/>
  <c r="UQJ43" i="16"/>
  <c r="UTQ43" i="16"/>
  <c r="RKI43" i="58" l="1"/>
  <c r="RMJ43" i="58"/>
  <c r="UQL43" i="16"/>
  <c r="UTS43" i="16"/>
  <c r="RML43" i="58" l="1"/>
  <c r="RKK43" i="58"/>
  <c r="UTU43" i="16"/>
  <c r="UQN43" i="16"/>
  <c r="RKM43" i="58" l="1"/>
  <c r="RMN43" i="58"/>
  <c r="UQP43" i="16"/>
  <c r="UTW43" i="16"/>
  <c r="UTY43" i="16" s="1"/>
  <c r="RMP43" i="58" l="1"/>
  <c r="RKO43" i="58"/>
  <c r="UUA43" i="16"/>
  <c r="UQR43" i="16"/>
  <c r="RKQ43" i="58" l="1"/>
  <c r="RMR43" i="58"/>
  <c r="UQT43" i="16"/>
  <c r="UUC43" i="16"/>
  <c r="RMT43" i="58" l="1"/>
  <c r="RKS43" i="58"/>
  <c r="UUE43" i="16"/>
  <c r="UQV43" i="16"/>
  <c r="RKU43" i="58" l="1"/>
  <c r="RMV43" i="58"/>
  <c r="UQX43" i="16"/>
  <c r="UUG43" i="16"/>
  <c r="RMX43" i="58" l="1"/>
  <c r="RKW43" i="58"/>
  <c r="UUI43" i="16"/>
  <c r="UQZ43" i="16"/>
  <c r="RKY43" i="58" l="1"/>
  <c r="RMZ43" i="58"/>
  <c r="URB43" i="16"/>
  <c r="UUK43" i="16"/>
  <c r="RNB43" i="58" l="1"/>
  <c r="RLA43" i="58"/>
  <c r="UUM43" i="16"/>
  <c r="URD43" i="16"/>
  <c r="RLC43" i="58" l="1"/>
  <c r="RND43" i="58"/>
  <c r="URF43" i="16"/>
  <c r="UUO43" i="16"/>
  <c r="RNF43" i="58" l="1"/>
  <c r="RLE43" i="58"/>
  <c r="UUQ43" i="16"/>
  <c r="URH43" i="16"/>
  <c r="URJ43" i="16" s="1"/>
  <c r="RLG43" i="58" l="1"/>
  <c r="RNH43" i="58"/>
  <c r="URL43" i="16"/>
  <c r="UUS43" i="16"/>
  <c r="RNJ43" i="58" l="1"/>
  <c r="RLI43" i="58"/>
  <c r="UUU43" i="16"/>
  <c r="UUW43" i="16" s="1"/>
  <c r="URN43" i="16"/>
  <c r="RLK43" i="58" l="1"/>
  <c r="RNL43" i="58"/>
  <c r="URP43" i="16"/>
  <c r="UUY43" i="16"/>
  <c r="UVA43" i="16" s="1"/>
  <c r="RNN43" i="58" l="1"/>
  <c r="RLM43" i="58"/>
  <c r="UVC43" i="16"/>
  <c r="UVE43" i="16" s="1"/>
  <c r="URR43" i="16"/>
  <c r="URT43" i="16" s="1"/>
  <c r="RLO43" i="58" l="1"/>
  <c r="RNP43" i="58"/>
  <c r="URV43" i="16"/>
  <c r="UVG43" i="16"/>
  <c r="UVI43" i="16" s="1"/>
  <c r="RNR43" i="58" l="1"/>
  <c r="RLQ43" i="58"/>
  <c r="UVK43" i="16"/>
  <c r="URX43" i="16"/>
  <c r="RLS43" i="58" l="1"/>
  <c r="RNT43" i="58"/>
  <c r="URZ43" i="16"/>
  <c r="UVM43" i="16"/>
  <c r="RNV43" i="58" l="1"/>
  <c r="RLU43" i="58"/>
  <c r="UVO43" i="16"/>
  <c r="USB43" i="16"/>
  <c r="RLW43" i="58" l="1"/>
  <c r="RNX43" i="58"/>
  <c r="USD43" i="16"/>
  <c r="UVQ43" i="16"/>
  <c r="RNZ43" i="58" l="1"/>
  <c r="RLY43" i="58"/>
  <c r="UVS43" i="16"/>
  <c r="USF43" i="16"/>
  <c r="RMA43" i="58" l="1"/>
  <c r="ROB43" i="58"/>
  <c r="USH43" i="16"/>
  <c r="UVU43" i="16"/>
  <c r="ROD43" i="58" l="1"/>
  <c r="RMC43" i="58"/>
  <c r="UVW43" i="16"/>
  <c r="USJ43" i="16"/>
  <c r="USL43" i="16" s="1"/>
  <c r="RME43" i="58" l="1"/>
  <c r="ROF43" i="58"/>
  <c r="USN43" i="16"/>
  <c r="UVY43" i="16"/>
  <c r="UWA43" i="16" s="1"/>
  <c r="ROH43" i="58" l="1"/>
  <c r="RMG43" i="58"/>
  <c r="UWC43" i="16"/>
  <c r="UWE43" i="16" s="1"/>
  <c r="USP43" i="16"/>
  <c r="USR43" i="16" s="1"/>
  <c r="RMI43" i="58" l="1"/>
  <c r="ROJ43" i="58"/>
  <c r="UST43" i="16"/>
  <c r="UWG43" i="16"/>
  <c r="UWI43" i="16" s="1"/>
  <c r="ROL43" i="58" l="1"/>
  <c r="RMK43" i="58"/>
  <c r="UWK43" i="16"/>
  <c r="USV43" i="16"/>
  <c r="RMM43" i="58" l="1"/>
  <c r="RON43" i="58"/>
  <c r="USX43" i="16"/>
  <c r="UWM43" i="16"/>
  <c r="ROP43" i="58" l="1"/>
  <c r="RMO43" i="58"/>
  <c r="UWO43" i="16"/>
  <c r="USZ43" i="16"/>
  <c r="RMQ43" i="58" l="1"/>
  <c r="ROR43" i="58"/>
  <c r="UTB43" i="16"/>
  <c r="UWQ43" i="16"/>
  <c r="ROT43" i="58" l="1"/>
  <c r="RMS43" i="58"/>
  <c r="UWS43" i="16"/>
  <c r="UTD43" i="16"/>
  <c r="RMU43" i="58" l="1"/>
  <c r="ROV43" i="58"/>
  <c r="UTF43" i="16"/>
  <c r="UWU43" i="16"/>
  <c r="ROX43" i="58" l="1"/>
  <c r="RMW43" i="58"/>
  <c r="UWW43" i="16"/>
  <c r="UTH43" i="16"/>
  <c r="UTJ43" i="16" s="1"/>
  <c r="RMY43" i="58" l="1"/>
  <c r="ROZ43" i="58"/>
  <c r="UTL43" i="16"/>
  <c r="UWY43" i="16"/>
  <c r="UXA43" i="16" s="1"/>
  <c r="RPB43" i="58" l="1"/>
  <c r="RNA43" i="58"/>
  <c r="UXC43" i="16"/>
  <c r="UTN43" i="16"/>
  <c r="UTP43" i="16" s="1"/>
  <c r="RNC43" i="58" l="1"/>
  <c r="RPD43" i="58"/>
  <c r="UTR43" i="16"/>
  <c r="UXE43" i="16"/>
  <c r="UXG43" i="16" s="1"/>
  <c r="RPF43" i="58" l="1"/>
  <c r="RNE43" i="58"/>
  <c r="UXI43" i="16"/>
  <c r="UTT43" i="16"/>
  <c r="UTV43" i="16" s="1"/>
  <c r="RNG43" i="58" l="1"/>
  <c r="RPH43" i="58"/>
  <c r="UTX43" i="16"/>
  <c r="UXK43" i="16"/>
  <c r="RPJ43" i="58" l="1"/>
  <c r="RNI43" i="58"/>
  <c r="UXM43" i="16"/>
  <c r="UTZ43" i="16"/>
  <c r="RNK43" i="58" l="1"/>
  <c r="RPL43" i="58"/>
  <c r="UUB43" i="16"/>
  <c r="UXO43" i="16"/>
  <c r="RPN43" i="58" l="1"/>
  <c r="RNM43" i="58"/>
  <c r="UXQ43" i="16"/>
  <c r="UUD43" i="16"/>
  <c r="RNO43" i="58" l="1"/>
  <c r="RPP43" i="58"/>
  <c r="UUF43" i="16"/>
  <c r="UXS43" i="16"/>
  <c r="RPR43" i="58" l="1"/>
  <c r="RNQ43" i="58"/>
  <c r="UXU43" i="16"/>
  <c r="UUH43" i="16"/>
  <c r="RNS43" i="58" l="1"/>
  <c r="RPT43" i="58"/>
  <c r="UUJ43" i="16"/>
  <c r="UXW43" i="16"/>
  <c r="UXY43" i="16" s="1"/>
  <c r="RPV43" i="58" l="1"/>
  <c r="RNU43" i="58"/>
  <c r="UYA43" i="16"/>
  <c r="UUL43" i="16"/>
  <c r="RNW43" i="58" l="1"/>
  <c r="RPX43" i="58"/>
  <c r="UUN43" i="16"/>
  <c r="UYC43" i="16"/>
  <c r="RPZ43" i="58" l="1"/>
  <c r="RNY43" i="58"/>
  <c r="UYE43" i="16"/>
  <c r="UUP43" i="16"/>
  <c r="ROA43" i="58" l="1"/>
  <c r="RQB43" i="58"/>
  <c r="UUR43" i="16"/>
  <c r="UYG43" i="16"/>
  <c r="RQD43" i="58" l="1"/>
  <c r="ROC43" i="58"/>
  <c r="UYI43" i="16"/>
  <c r="UUT43" i="16"/>
  <c r="ROE43" i="58" l="1"/>
  <c r="RQF43" i="58"/>
  <c r="UUV43" i="16"/>
  <c r="UYK43" i="16"/>
  <c r="RQH43" i="58" l="1"/>
  <c r="ROG43" i="58"/>
  <c r="UYM43" i="16"/>
  <c r="UUX43" i="16"/>
  <c r="ROI43" i="58" l="1"/>
  <c r="RQJ43" i="58"/>
  <c r="UUZ43" i="16"/>
  <c r="UYO43" i="16"/>
  <c r="RQL43" i="58" l="1"/>
  <c r="ROK43" i="58"/>
  <c r="UYQ43" i="16"/>
  <c r="UVB43" i="16"/>
  <c r="ROM43" i="58" l="1"/>
  <c r="RQN43" i="58"/>
  <c r="UVD43" i="16"/>
  <c r="UYS43" i="16"/>
  <c r="UYU43" i="16" s="1"/>
  <c r="RQP43" i="58" l="1"/>
  <c r="ROO43" i="58"/>
  <c r="UYW43" i="16"/>
  <c r="UVF43" i="16"/>
  <c r="ROQ43" i="58" l="1"/>
  <c r="RQR43" i="58"/>
  <c r="UVH43" i="16"/>
  <c r="UYY43" i="16"/>
  <c r="RQT43" i="58" l="1"/>
  <c r="ROS43" i="58"/>
  <c r="UZA43" i="16"/>
  <c r="UVJ43" i="16"/>
  <c r="ROU43" i="58" l="1"/>
  <c r="RQV43" i="58"/>
  <c r="UVL43" i="16"/>
  <c r="UZC43" i="16"/>
  <c r="RQX43" i="58" l="1"/>
  <c r="ROW43" i="58"/>
  <c r="UZE43" i="16"/>
  <c r="UVN43" i="16"/>
  <c r="UVP43" i="16" s="1"/>
  <c r="ROY43" i="58" l="1"/>
  <c r="RQZ43" i="58"/>
  <c r="UVR43" i="16"/>
  <c r="UZG43" i="16"/>
  <c r="RRB43" i="58" l="1"/>
  <c r="RPA43" i="58"/>
  <c r="UZI43" i="16"/>
  <c r="UVT43" i="16"/>
  <c r="RPC43" i="58" l="1"/>
  <c r="RRD43" i="58"/>
  <c r="UVV43" i="16"/>
  <c r="UZK43" i="16"/>
  <c r="RRF43" i="58" l="1"/>
  <c r="RPE43" i="58"/>
  <c r="UZM43" i="16"/>
  <c r="UVX43" i="16"/>
  <c r="RPG43" i="58" l="1"/>
  <c r="RRH43" i="58"/>
  <c r="UVZ43" i="16"/>
  <c r="UZO43" i="16"/>
  <c r="RRJ43" i="58" l="1"/>
  <c r="RPI43" i="58"/>
  <c r="UZQ43" i="16"/>
  <c r="UWB43" i="16"/>
  <c r="RPK43" i="58" l="1"/>
  <c r="RRL43" i="58"/>
  <c r="UWD43" i="16"/>
  <c r="UZS43" i="16"/>
  <c r="RRN43" i="58" l="1"/>
  <c r="RPM43" i="58"/>
  <c r="UZU43" i="16"/>
  <c r="UWF43" i="16"/>
  <c r="RPO43" i="58" l="1"/>
  <c r="RRP43" i="58"/>
  <c r="UWH43" i="16"/>
  <c r="UZW43" i="16"/>
  <c r="RRR43" i="58" l="1"/>
  <c r="RPQ43" i="58"/>
  <c r="UZY43" i="16"/>
  <c r="UWJ43" i="16"/>
  <c r="RPS43" i="58" l="1"/>
  <c r="RRT43" i="58"/>
  <c r="UWL43" i="16"/>
  <c r="VAA43" i="16"/>
  <c r="RRV43" i="58" l="1"/>
  <c r="RPU43" i="58"/>
  <c r="VAC43" i="16"/>
  <c r="UWN43" i="16"/>
  <c r="RPW43" i="58" l="1"/>
  <c r="RRX43" i="58"/>
  <c r="UWP43" i="16"/>
  <c r="VAE43" i="16"/>
  <c r="RRZ43" i="58" l="1"/>
  <c r="RPY43" i="58"/>
  <c r="VAG43" i="16"/>
  <c r="UWR43" i="16"/>
  <c r="RQA43" i="58" l="1"/>
  <c r="RSB43" i="58"/>
  <c r="UWT43" i="16"/>
  <c r="VAI43" i="16"/>
  <c r="RSD43" i="58" l="1"/>
  <c r="RQC43" i="58"/>
  <c r="VAK43" i="16"/>
  <c r="UWV43" i="16"/>
  <c r="RQE43" i="58" l="1"/>
  <c r="RSF43" i="58"/>
  <c r="UWX43" i="16"/>
  <c r="VAM43" i="16"/>
  <c r="RSH43" i="58" l="1"/>
  <c r="RQG43" i="58"/>
  <c r="VAO43" i="16"/>
  <c r="UWZ43" i="16"/>
  <c r="RQI43" i="58" l="1"/>
  <c r="RSJ43" i="58"/>
  <c r="UXB43" i="16"/>
  <c r="VAQ43" i="16"/>
  <c r="RSL43" i="58" l="1"/>
  <c r="RQK43" i="58"/>
  <c r="VAS43" i="16"/>
  <c r="UXD43" i="16"/>
  <c r="RQM43" i="58" l="1"/>
  <c r="RSN43" i="58"/>
  <c r="UXF43" i="16"/>
  <c r="VAU43" i="16"/>
  <c r="RSP43" i="58" l="1"/>
  <c r="RQO43" i="58"/>
  <c r="VAW43" i="16"/>
  <c r="UXH43" i="16"/>
  <c r="RQQ43" i="58" l="1"/>
  <c r="RSR43" i="58"/>
  <c r="UXJ43" i="16"/>
  <c r="VAY43" i="16"/>
  <c r="RST43" i="58" l="1"/>
  <c r="RQS43" i="58"/>
  <c r="VBA43" i="16"/>
  <c r="UXL43" i="16"/>
  <c r="RQU43" i="58" l="1"/>
  <c r="RSV43" i="58"/>
  <c r="UXN43" i="16"/>
  <c r="VBC43" i="16"/>
  <c r="RSX43" i="58" l="1"/>
  <c r="RQW43" i="58"/>
  <c r="VBE43" i="16"/>
  <c r="UXP43" i="16"/>
  <c r="RQY43" i="58" l="1"/>
  <c r="RSZ43" i="58"/>
  <c r="UXR43" i="16"/>
  <c r="VBG43" i="16"/>
  <c r="RTB43" i="58" l="1"/>
  <c r="RRA43" i="58"/>
  <c r="VBI43" i="16"/>
  <c r="UXT43" i="16"/>
  <c r="RRC43" i="58" l="1"/>
  <c r="RTD43" i="58"/>
  <c r="UXV43" i="16"/>
  <c r="VBK43" i="16"/>
  <c r="RTF43" i="58" l="1"/>
  <c r="RRE43" i="58"/>
  <c r="VBM43" i="16"/>
  <c r="UXX43" i="16"/>
  <c r="RRG43" i="58" l="1"/>
  <c r="RTH43" i="58"/>
  <c r="UXZ43" i="16"/>
  <c r="VBO43" i="16"/>
  <c r="RTJ43" i="58" l="1"/>
  <c r="RRI43" i="58"/>
  <c r="VBQ43" i="16"/>
  <c r="UYB43" i="16"/>
  <c r="RRK43" i="58" l="1"/>
  <c r="RTL43" i="58"/>
  <c r="UYD43" i="16"/>
  <c r="VBS43" i="16"/>
  <c r="RTN43" i="58" l="1"/>
  <c r="RRM43" i="58"/>
  <c r="VBU43" i="16"/>
  <c r="UYF43" i="16"/>
  <c r="RRO43" i="58" l="1"/>
  <c r="RTP43" i="58"/>
  <c r="UYH43" i="16"/>
  <c r="VBW43" i="16"/>
  <c r="RTR43" i="58" l="1"/>
  <c r="RRQ43" i="58"/>
  <c r="VBY43" i="16"/>
  <c r="UYJ43" i="16"/>
  <c r="RRS43" i="58" l="1"/>
  <c r="RTT43" i="58"/>
  <c r="UYL43" i="16"/>
  <c r="VCA43" i="16"/>
  <c r="RTV43" i="58" l="1"/>
  <c r="RRU43" i="58"/>
  <c r="VCC43" i="16"/>
  <c r="UYN43" i="16"/>
  <c r="RRW43" i="58" l="1"/>
  <c r="RTX43" i="58"/>
  <c r="UYP43" i="16"/>
  <c r="VCE43" i="16"/>
  <c r="RTZ43" i="58" l="1"/>
  <c r="RRY43" i="58"/>
  <c r="VCG43" i="16"/>
  <c r="UYR43" i="16"/>
  <c r="RSA43" i="58" l="1"/>
  <c r="RUB43" i="58"/>
  <c r="UYT43" i="16"/>
  <c r="VCI43" i="16"/>
  <c r="RUD43" i="58" l="1"/>
  <c r="RSC43" i="58"/>
  <c r="VCK43" i="16"/>
  <c r="UYV43" i="16"/>
  <c r="RSE43" i="58" l="1"/>
  <c r="RUF43" i="58"/>
  <c r="UYX43" i="16"/>
  <c r="VCM43" i="16"/>
  <c r="RUH43" i="58" l="1"/>
  <c r="RSG43" i="58"/>
  <c r="VCO43" i="16"/>
  <c r="UYZ43" i="16"/>
  <c r="RSI43" i="58" l="1"/>
  <c r="RUJ43" i="58"/>
  <c r="UZB43" i="16"/>
  <c r="VCQ43" i="16"/>
  <c r="RUL43" i="58" l="1"/>
  <c r="RSK43" i="58"/>
  <c r="VCS43" i="16"/>
  <c r="UZD43" i="16"/>
  <c r="RSM43" i="58" l="1"/>
  <c r="RUN43" i="58"/>
  <c r="UZF43" i="16"/>
  <c r="VCU43" i="16"/>
  <c r="RUP43" i="58" l="1"/>
  <c r="RSO43" i="58"/>
  <c r="VCW43" i="16"/>
  <c r="UZH43" i="16"/>
  <c r="RSQ43" i="58" l="1"/>
  <c r="RUR43" i="58"/>
  <c r="UZJ43" i="16"/>
  <c r="VCY43" i="16"/>
  <c r="RUT43" i="58" l="1"/>
  <c r="RSS43" i="58"/>
  <c r="VDA43" i="16"/>
  <c r="UZL43" i="16"/>
  <c r="RSU43" i="58" l="1"/>
  <c r="RUV43" i="58"/>
  <c r="UZN43" i="16"/>
  <c r="VDC43" i="16"/>
  <c r="RUX43" i="58" l="1"/>
  <c r="RSW43" i="58"/>
  <c r="VDE43" i="16"/>
  <c r="UZP43" i="16"/>
  <c r="RSY43" i="58" l="1"/>
  <c r="RUZ43" i="58"/>
  <c r="UZR43" i="16"/>
  <c r="VDG43" i="16"/>
  <c r="RVB43" i="58" l="1"/>
  <c r="RTA43" i="58"/>
  <c r="VDI43" i="16"/>
  <c r="UZT43" i="16"/>
  <c r="RTC43" i="58" l="1"/>
  <c r="RVD43" i="58"/>
  <c r="UZV43" i="16"/>
  <c r="VDK43" i="16"/>
  <c r="RVF43" i="58" l="1"/>
  <c r="RTE43" i="58"/>
  <c r="VDM43" i="16"/>
  <c r="UZX43" i="16"/>
  <c r="UZZ43" i="16" s="1"/>
  <c r="RTG43" i="58" l="1"/>
  <c r="RVH43" i="58"/>
  <c r="VAB43" i="16"/>
  <c r="VAD43" i="16" s="1"/>
  <c r="VDO43" i="16"/>
  <c r="RVJ43" i="58" l="1"/>
  <c r="RTI43" i="58"/>
  <c r="VAF43" i="16"/>
  <c r="VAH43" i="16" s="1"/>
  <c r="VDQ43" i="16"/>
  <c r="RTK43" i="58" l="1"/>
  <c r="RVL43" i="58"/>
  <c r="VAJ43" i="16"/>
  <c r="VDS43" i="16"/>
  <c r="VDU43" i="16" s="1"/>
  <c r="RVN43" i="58" l="1"/>
  <c r="RTM43" i="58"/>
  <c r="VDW43" i="16"/>
  <c r="VAL43" i="16"/>
  <c r="RTO43" i="58" l="1"/>
  <c r="RVP43" i="58"/>
  <c r="VAN43" i="16"/>
  <c r="VDY43" i="16"/>
  <c r="RVR43" i="58" l="1"/>
  <c r="RTQ43" i="58"/>
  <c r="VEA43" i="16"/>
  <c r="VAP43" i="16"/>
  <c r="RTS43" i="58" l="1"/>
  <c r="RVT43" i="58"/>
  <c r="VAR43" i="16"/>
  <c r="VEC43" i="16"/>
  <c r="RVV43" i="58" l="1"/>
  <c r="RTU43" i="58"/>
  <c r="VEE43" i="16"/>
  <c r="VAT43" i="16"/>
  <c r="RTW43" i="58" l="1"/>
  <c r="RVX43" i="58"/>
  <c r="VAV43" i="16"/>
  <c r="VEG43" i="16"/>
  <c r="RVZ43" i="58" l="1"/>
  <c r="RTY43" i="58"/>
  <c r="VEI43" i="16"/>
  <c r="VEK43" i="16" s="1"/>
  <c r="VAX43" i="16"/>
  <c r="RUA43" i="58" l="1"/>
  <c r="RWB43" i="58"/>
  <c r="VEM43" i="16"/>
  <c r="VAZ43" i="16"/>
  <c r="RWD43" i="58" l="1"/>
  <c r="RUC43" i="58"/>
  <c r="VBB43" i="16"/>
  <c r="VEO43" i="16"/>
  <c r="RUE43" i="58" l="1"/>
  <c r="RWF43" i="58"/>
  <c r="VEQ43" i="16"/>
  <c r="VBD43" i="16"/>
  <c r="RWH43" i="58" l="1"/>
  <c r="RUG43" i="58"/>
  <c r="VBF43" i="16"/>
  <c r="VES43" i="16"/>
  <c r="RUI43" i="58" l="1"/>
  <c r="RWJ43" i="58"/>
  <c r="VEU43" i="16"/>
  <c r="VBH43" i="16"/>
  <c r="RWL43" i="58" l="1"/>
  <c r="RUK43" i="58"/>
  <c r="VBJ43" i="16"/>
  <c r="VEW43" i="16"/>
  <c r="RUM43" i="58" l="1"/>
  <c r="RWN43" i="58"/>
  <c r="VEY43" i="16"/>
  <c r="VBL43" i="16"/>
  <c r="RWP43" i="58" l="1"/>
  <c r="RUO43" i="58"/>
  <c r="VFA43" i="16"/>
  <c r="VBN43" i="16"/>
  <c r="RUQ43" i="58" l="1"/>
  <c r="RWR43" i="58"/>
  <c r="VFC43" i="16"/>
  <c r="VBP43" i="16"/>
  <c r="RWT43" i="58" l="1"/>
  <c r="RUS43" i="58"/>
  <c r="VFE43" i="16"/>
  <c r="VBR43" i="16"/>
  <c r="RUU43" i="58" l="1"/>
  <c r="RWV43" i="58"/>
  <c r="VFG43" i="16"/>
  <c r="VBT43" i="16"/>
  <c r="RWX43" i="58" l="1"/>
  <c r="RUW43" i="58"/>
  <c r="VFI43" i="16"/>
  <c r="VBV43" i="16"/>
  <c r="RUY43" i="58" l="1"/>
  <c r="RWZ43" i="58"/>
  <c r="VFK43" i="16"/>
  <c r="VFM43" i="16" s="1"/>
  <c r="VBX43" i="16"/>
  <c r="RXB43" i="58" l="1"/>
  <c r="RVA43" i="58"/>
  <c r="VFO43" i="16"/>
  <c r="VBZ43" i="16"/>
  <c r="RVC43" i="58" l="1"/>
  <c r="RXD43" i="58"/>
  <c r="VCB43" i="16"/>
  <c r="VFQ43" i="16"/>
  <c r="RXF43" i="58" l="1"/>
  <c r="RVE43" i="58"/>
  <c r="VFS43" i="16"/>
  <c r="VCD43" i="16"/>
  <c r="RVG43" i="58" l="1"/>
  <c r="RXH43" i="58"/>
  <c r="VCF43" i="16"/>
  <c r="VFU43" i="16"/>
  <c r="RXJ43" i="58" l="1"/>
  <c r="RVI43" i="58"/>
  <c r="VFW43" i="16"/>
  <c r="VCH43" i="16"/>
  <c r="RVK43" i="58" l="1"/>
  <c r="RXL43" i="58"/>
  <c r="VCJ43" i="16"/>
  <c r="VFY43" i="16"/>
  <c r="RXN43" i="58" l="1"/>
  <c r="RVM43" i="58"/>
  <c r="VGA43" i="16"/>
  <c r="VCL43" i="16"/>
  <c r="RVO43" i="58" l="1"/>
  <c r="RXP43" i="58"/>
  <c r="VCN43" i="16"/>
  <c r="VGC43" i="16"/>
  <c r="RXR43" i="58" l="1"/>
  <c r="RVQ43" i="58"/>
  <c r="VGE43" i="16"/>
  <c r="VCP43" i="16"/>
  <c r="RVS43" i="58" l="1"/>
  <c r="RXT43" i="58"/>
  <c r="VCR43" i="16"/>
  <c r="VGG43" i="16"/>
  <c r="RXV43" i="58" l="1"/>
  <c r="RVU43" i="58"/>
  <c r="VGI43" i="16"/>
  <c r="VCT43" i="16"/>
  <c r="RVW43" i="58" l="1"/>
  <c r="RXX43" i="58"/>
  <c r="VCV43" i="16"/>
  <c r="VGK43" i="16"/>
  <c r="RXZ43" i="58" l="1"/>
  <c r="RVY43" i="58"/>
  <c r="VGM43" i="16"/>
  <c r="VCX43" i="16"/>
  <c r="RWA43" i="58" l="1"/>
  <c r="RYB43" i="58"/>
  <c r="VCZ43" i="16"/>
  <c r="VGO43" i="16"/>
  <c r="RYD43" i="58" l="1"/>
  <c r="RWC43" i="58"/>
  <c r="VGQ43" i="16"/>
  <c r="VGS43" i="16" s="1"/>
  <c r="VDB43" i="16"/>
  <c r="RWE43" i="58" l="1"/>
  <c r="RYF43" i="58"/>
  <c r="VGU43" i="16"/>
  <c r="VGW43" i="16" s="1"/>
  <c r="VDD43" i="16"/>
  <c r="VDF43" i="16" s="1"/>
  <c r="RYH43" i="58" l="1"/>
  <c r="RWG43" i="58"/>
  <c r="VDH43" i="16"/>
  <c r="VGY43" i="16"/>
  <c r="RWI43" i="58" l="1"/>
  <c r="RYJ43" i="58"/>
  <c r="VDJ43" i="16"/>
  <c r="VDL43" i="16" s="1"/>
  <c r="VHA43" i="16"/>
  <c r="VHC43" i="16" s="1"/>
  <c r="RYL43" i="58" l="1"/>
  <c r="RWK43" i="58"/>
  <c r="VHE43" i="16"/>
  <c r="VDN43" i="16"/>
  <c r="VDP43" i="16" s="1"/>
  <c r="RWM43" i="58" l="1"/>
  <c r="RYN43" i="58"/>
  <c r="VDR43" i="16"/>
  <c r="VHG43" i="16"/>
  <c r="VHI43" i="16" s="1"/>
  <c r="RYP43" i="58" l="1"/>
  <c r="RWO43" i="58"/>
  <c r="VHK43" i="16"/>
  <c r="VDT43" i="16"/>
  <c r="RWQ43" i="58" l="1"/>
  <c r="RYR43" i="58"/>
  <c r="VDV43" i="16"/>
  <c r="VHM43" i="16"/>
  <c r="RYT43" i="58" l="1"/>
  <c r="RWS43" i="58"/>
  <c r="VHO43" i="16"/>
  <c r="VDX43" i="16"/>
  <c r="RWU43" i="58" l="1"/>
  <c r="RYV43" i="58"/>
  <c r="VDZ43" i="16"/>
  <c r="VHQ43" i="16"/>
  <c r="RYX43" i="58" l="1"/>
  <c r="RWW43" i="58"/>
  <c r="VHS43" i="16"/>
  <c r="VEB43" i="16"/>
  <c r="RWY43" i="58" l="1"/>
  <c r="RYZ43" i="58"/>
  <c r="VED43" i="16"/>
  <c r="VHU43" i="16"/>
  <c r="RZB43" i="58" l="1"/>
  <c r="RXA43" i="58"/>
  <c r="VHW43" i="16"/>
  <c r="VEF43" i="16"/>
  <c r="RXC43" i="58" l="1"/>
  <c r="RZD43" i="58"/>
  <c r="VEH43" i="16"/>
  <c r="VHY43" i="16"/>
  <c r="RZF43" i="58" l="1"/>
  <c r="RXE43" i="58"/>
  <c r="VIA43" i="16"/>
  <c r="VEJ43" i="16"/>
  <c r="RXG43" i="58" l="1"/>
  <c r="RZH43" i="58"/>
  <c r="VEL43" i="16"/>
  <c r="VIC43" i="16"/>
  <c r="RZJ43" i="58" l="1"/>
  <c r="RXI43" i="58"/>
  <c r="VIE43" i="16"/>
  <c r="VEN43" i="16"/>
  <c r="RXK43" i="58" l="1"/>
  <c r="RZL43" i="58"/>
  <c r="VEP43" i="16"/>
  <c r="VIG43" i="16"/>
  <c r="RZN43" i="58" l="1"/>
  <c r="RXM43" i="58"/>
  <c r="VII43" i="16"/>
  <c r="VER43" i="16"/>
  <c r="RXO43" i="58" l="1"/>
  <c r="RZP43" i="58"/>
  <c r="VET43" i="16"/>
  <c r="VIK43" i="16"/>
  <c r="RZR43" i="58" l="1"/>
  <c r="RXQ43" i="58"/>
  <c r="VIM43" i="16"/>
  <c r="VEV43" i="16"/>
  <c r="RXS43" i="58" l="1"/>
  <c r="RZT43" i="58"/>
  <c r="VEX43" i="16"/>
  <c r="VIO43" i="16"/>
  <c r="RZV43" i="58" l="1"/>
  <c r="RXU43" i="58"/>
  <c r="VIQ43" i="16"/>
  <c r="VEZ43" i="16"/>
  <c r="VFB43" i="16" s="1"/>
  <c r="RXW43" i="58" l="1"/>
  <c r="RZX43" i="58"/>
  <c r="VFD43" i="16"/>
  <c r="VIS43" i="16"/>
  <c r="RZZ43" i="58" l="1"/>
  <c r="RXY43" i="58"/>
  <c r="VIU43" i="16"/>
  <c r="VFF43" i="16"/>
  <c r="RYA43" i="58" l="1"/>
  <c r="SAB43" i="58"/>
  <c r="VFH43" i="16"/>
  <c r="VIW43" i="16"/>
  <c r="VIY43" i="16" s="1"/>
  <c r="SAD43" i="58" l="1"/>
  <c r="RYC43" i="58"/>
  <c r="VJA43" i="16"/>
  <c r="VFJ43" i="16"/>
  <c r="RYE43" i="58" l="1"/>
  <c r="SAF43" i="58"/>
  <c r="VFL43" i="16"/>
  <c r="VJC43" i="16"/>
  <c r="SAH43" i="58" l="1"/>
  <c r="RYG43" i="58"/>
  <c r="VJE43" i="16"/>
  <c r="VFN43" i="16"/>
  <c r="RYI43" i="58" l="1"/>
  <c r="SAJ43" i="58"/>
  <c r="VFP43" i="16"/>
  <c r="VJG43" i="16"/>
  <c r="SAL43" i="58" l="1"/>
  <c r="RYK43" i="58"/>
  <c r="VJI43" i="16"/>
  <c r="VFR43" i="16"/>
  <c r="RYM43" i="58" l="1"/>
  <c r="SAN43" i="58"/>
  <c r="VFT43" i="16"/>
  <c r="VJK43" i="16"/>
  <c r="SAP43" i="58" l="1"/>
  <c r="RYO43" i="58"/>
  <c r="VJM43" i="16"/>
  <c r="VFV43" i="16"/>
  <c r="RYQ43" i="58" l="1"/>
  <c r="SAR43" i="58"/>
  <c r="VFX43" i="16"/>
  <c r="VJO43" i="16"/>
  <c r="SAT43" i="58" l="1"/>
  <c r="RYS43" i="58"/>
  <c r="VJQ43" i="16"/>
  <c r="VFZ43" i="16"/>
  <c r="RYU43" i="58" l="1"/>
  <c r="SAV43" i="58"/>
  <c r="VGB43" i="16"/>
  <c r="VJS43" i="16"/>
  <c r="SAX43" i="58" l="1"/>
  <c r="RYW43" i="58"/>
  <c r="VJU43" i="16"/>
  <c r="VGD43" i="16"/>
  <c r="RYY43" i="58" l="1"/>
  <c r="SAZ43" i="58"/>
  <c r="VGF43" i="16"/>
  <c r="VJW43" i="16"/>
  <c r="SBB43" i="58" l="1"/>
  <c r="RZA43" i="58"/>
  <c r="VJY43" i="16"/>
  <c r="VGH43" i="16"/>
  <c r="RZC43" i="58" l="1"/>
  <c r="SBD43" i="58"/>
  <c r="VGJ43" i="16"/>
  <c r="VKA43" i="16"/>
  <c r="SBF43" i="58" l="1"/>
  <c r="RZE43" i="58"/>
  <c r="VKC43" i="16"/>
  <c r="VGL43" i="16"/>
  <c r="RZG43" i="58" l="1"/>
  <c r="SBH43" i="58"/>
  <c r="VGN43" i="16"/>
  <c r="VKE43" i="16"/>
  <c r="SBJ43" i="58" l="1"/>
  <c r="RZI43" i="58"/>
  <c r="VKG43" i="16"/>
  <c r="VGP43" i="16"/>
  <c r="RZK43" i="58" l="1"/>
  <c r="SBL43" i="58"/>
  <c r="VGR43" i="16"/>
  <c r="VKI43" i="16"/>
  <c r="SBN43" i="58" l="1"/>
  <c r="RZM43" i="58"/>
  <c r="VKK43" i="16"/>
  <c r="VGT43" i="16"/>
  <c r="RZO43" i="58" l="1"/>
  <c r="SBP43" i="58"/>
  <c r="VGV43" i="16"/>
  <c r="VKM43" i="16"/>
  <c r="SBR43" i="58" l="1"/>
  <c r="RZQ43" i="58"/>
  <c r="VKO43" i="16"/>
  <c r="VGX43" i="16"/>
  <c r="RZS43" i="58" l="1"/>
  <c r="SBT43" i="58"/>
  <c r="VGZ43" i="16"/>
  <c r="VKQ43" i="16"/>
  <c r="SBV43" i="58" l="1"/>
  <c r="RZU43" i="58"/>
  <c r="VKS43" i="16"/>
  <c r="VHB43" i="16"/>
  <c r="RZW43" i="58" l="1"/>
  <c r="SBX43" i="58"/>
  <c r="VHD43" i="16"/>
  <c r="VKU43" i="16"/>
  <c r="SBZ43" i="58" l="1"/>
  <c r="RZY43" i="58"/>
  <c r="VKW43" i="16"/>
  <c r="VHF43" i="16"/>
  <c r="SAA43" i="58" l="1"/>
  <c r="SCB43" i="58"/>
  <c r="VHH43" i="16"/>
  <c r="VKY43" i="16"/>
  <c r="SCD43" i="58" l="1"/>
  <c r="SAC43" i="58"/>
  <c r="VLA43" i="16"/>
  <c r="VHJ43" i="16"/>
  <c r="SAE43" i="58" l="1"/>
  <c r="SCF43" i="58"/>
  <c r="VHL43" i="16"/>
  <c r="VLC43" i="16"/>
  <c r="SCH43" i="58" l="1"/>
  <c r="SAG43" i="58"/>
  <c r="VLE43" i="16"/>
  <c r="VHN43" i="16"/>
  <c r="SAI43" i="58" l="1"/>
  <c r="SCJ43" i="58"/>
  <c r="VHP43" i="16"/>
  <c r="VLG43" i="16"/>
  <c r="SCL43" i="58" l="1"/>
  <c r="SAK43" i="58"/>
  <c r="VHR43" i="16"/>
  <c r="VLI43" i="16"/>
  <c r="SAM43" i="58" l="1"/>
  <c r="SCN43" i="58"/>
  <c r="VLK43" i="16"/>
  <c r="VHT43" i="16"/>
  <c r="SCP43" i="58" l="1"/>
  <c r="SAO43" i="58"/>
  <c r="VHV43" i="16"/>
  <c r="VLM43" i="16"/>
  <c r="SAQ43" i="58" l="1"/>
  <c r="SCR43" i="58"/>
  <c r="VLO43" i="16"/>
  <c r="VHX43" i="16"/>
  <c r="SCT43" i="58" l="1"/>
  <c r="SAS43" i="58"/>
  <c r="VHZ43" i="16"/>
  <c r="VLQ43" i="16"/>
  <c r="SAU43" i="58" l="1"/>
  <c r="SCV43" i="58"/>
  <c r="VIB43" i="16"/>
  <c r="VLS43" i="16"/>
  <c r="SCX43" i="58" l="1"/>
  <c r="SAW43" i="58"/>
  <c r="VID43" i="16"/>
  <c r="VLU43" i="16"/>
  <c r="SAY43" i="58" l="1"/>
  <c r="SBA43" i="58" s="1"/>
  <c r="SCZ43" i="58"/>
  <c r="SDB43" i="58" s="1"/>
  <c r="VIF43" i="16"/>
  <c r="VLW43" i="16"/>
  <c r="SDD43" i="58" l="1"/>
  <c r="SDF43" i="58" s="1"/>
  <c r="SBC43" i="58"/>
  <c r="VIH43" i="16"/>
  <c r="VLY43" i="16"/>
  <c r="SDH43" i="58" l="1"/>
  <c r="SBE43" i="58"/>
  <c r="VIJ43" i="16"/>
  <c r="VMA43" i="16"/>
  <c r="SBG43" i="58" l="1"/>
  <c r="SBI43" i="58" s="1"/>
  <c r="SDJ43" i="58"/>
  <c r="VIL43" i="16"/>
  <c r="VMC43" i="16"/>
  <c r="SDL43" i="58" l="1"/>
  <c r="SBK43" i="58"/>
  <c r="VIN43" i="16"/>
  <c r="VIP43" i="16" s="1"/>
  <c r="VME43" i="16"/>
  <c r="SDN43" i="58" l="1"/>
  <c r="SBM43" i="58"/>
  <c r="VIR43" i="16"/>
  <c r="VMG43" i="16"/>
  <c r="SDP43" i="58" l="1"/>
  <c r="SBO43" i="58"/>
  <c r="VMI43" i="16"/>
  <c r="VIT43" i="16"/>
  <c r="SDR43" i="58" l="1"/>
  <c r="SBQ43" i="58"/>
  <c r="VIV43" i="16"/>
  <c r="VMK43" i="16"/>
  <c r="SDT43" i="58" l="1"/>
  <c r="SBS43" i="58"/>
  <c r="VMM43" i="16"/>
  <c r="VIX43" i="16"/>
  <c r="SDV43" i="58" l="1"/>
  <c r="SBU43" i="58"/>
  <c r="VMO43" i="16"/>
  <c r="VMQ43" i="16" s="1"/>
  <c r="VIZ43" i="16"/>
  <c r="SBW43" i="58" l="1"/>
  <c r="SDX43" i="58"/>
  <c r="VMS43" i="16"/>
  <c r="VMU43" i="16" s="1"/>
  <c r="VJB43" i="16"/>
  <c r="SDZ43" i="58" l="1"/>
  <c r="SBY43" i="58"/>
  <c r="VMW43" i="16"/>
  <c r="VMY43" i="16" s="1"/>
  <c r="VJD43" i="16"/>
  <c r="SEB43" i="58" l="1"/>
  <c r="SCA43" i="58"/>
  <c r="VJF43" i="16"/>
  <c r="VNA43" i="16"/>
  <c r="SED43" i="58" l="1"/>
  <c r="SCC43" i="58"/>
  <c r="VJH43" i="16"/>
  <c r="VNC43" i="16"/>
  <c r="SEF43" i="58" l="1"/>
  <c r="SCE43" i="58"/>
  <c r="VJJ43" i="16"/>
  <c r="VNE43" i="16"/>
  <c r="SEH43" i="58" l="1"/>
  <c r="SCG43" i="58"/>
  <c r="VJL43" i="16"/>
  <c r="VNG43" i="16"/>
  <c r="SEJ43" i="58" l="1"/>
  <c r="SCI43" i="58"/>
  <c r="VJN43" i="16"/>
  <c r="VNI43" i="16"/>
  <c r="SEL43" i="58" l="1"/>
  <c r="SCK43" i="58"/>
  <c r="VJP43" i="16"/>
  <c r="VNK43" i="16"/>
  <c r="SCM43" i="58" l="1"/>
  <c r="SEN43" i="58"/>
  <c r="VJR43" i="16"/>
  <c r="VNM43" i="16"/>
  <c r="SCO43" i="58" l="1"/>
  <c r="SEP43" i="58"/>
  <c r="VJT43" i="16"/>
  <c r="VNO43" i="16"/>
  <c r="SCQ43" i="58" l="1"/>
  <c r="SER43" i="58"/>
  <c r="VJV43" i="16"/>
  <c r="VJX43" i="16" s="1"/>
  <c r="VNQ43" i="16"/>
  <c r="SCS43" i="58" l="1"/>
  <c r="SET43" i="58"/>
  <c r="VJZ43" i="16"/>
  <c r="VNS43" i="16"/>
  <c r="SCU43" i="58" l="1"/>
  <c r="SEV43" i="58"/>
  <c r="VNU43" i="16"/>
  <c r="VKB43" i="16"/>
  <c r="SCW43" i="58" l="1"/>
  <c r="SEX43" i="58"/>
  <c r="VKD43" i="16"/>
  <c r="VNW43" i="16"/>
  <c r="SCY43" i="58" l="1"/>
  <c r="SEZ43" i="58"/>
  <c r="VNY43" i="16"/>
  <c r="VKF43" i="16"/>
  <c r="SDA43" i="58" l="1"/>
  <c r="SFB43" i="58"/>
  <c r="VKH43" i="16"/>
  <c r="VOA43" i="16"/>
  <c r="SDC43" i="58" l="1"/>
  <c r="SFD43" i="58"/>
  <c r="VOC43" i="16"/>
  <c r="VKJ43" i="16"/>
  <c r="SDE43" i="58" l="1"/>
  <c r="SFF43" i="58"/>
  <c r="VKL43" i="16"/>
  <c r="VKN43" i="16" s="1"/>
  <c r="VOE43" i="16"/>
  <c r="VOG43" i="16" s="1"/>
  <c r="SDG43" i="58" l="1"/>
  <c r="SFH43" i="58"/>
  <c r="VOI43" i="16"/>
  <c r="VKP43" i="16"/>
  <c r="SDI43" i="58" l="1"/>
  <c r="SFJ43" i="58"/>
  <c r="VKR43" i="16"/>
  <c r="VOK43" i="16"/>
  <c r="SDK43" i="58" l="1"/>
  <c r="SFL43" i="58"/>
  <c r="VOM43" i="16"/>
  <c r="VKT43" i="16"/>
  <c r="SDM43" i="58" l="1"/>
  <c r="SFN43" i="58"/>
  <c r="VKV43" i="16"/>
  <c r="VOO43" i="16"/>
  <c r="SFP43" i="58" l="1"/>
  <c r="SDO43" i="58"/>
  <c r="VOQ43" i="16"/>
  <c r="VKX43" i="16"/>
  <c r="SDQ43" i="58" l="1"/>
  <c r="SFR43" i="58"/>
  <c r="VKZ43" i="16"/>
  <c r="VOS43" i="16"/>
  <c r="SFT43" i="58" l="1"/>
  <c r="SDS43" i="58"/>
  <c r="VOU43" i="16"/>
  <c r="VOW43" i="16" s="1"/>
  <c r="VLB43" i="16"/>
  <c r="SDU43" i="58" l="1"/>
  <c r="SFV43" i="58"/>
  <c r="VOY43" i="16"/>
  <c r="VLD43" i="16"/>
  <c r="SFX43" i="58" l="1"/>
  <c r="SDW43" i="58"/>
  <c r="VLF43" i="16"/>
  <c r="VPA43" i="16"/>
  <c r="SDY43" i="58" l="1"/>
  <c r="SFZ43" i="58"/>
  <c r="VPC43" i="16"/>
  <c r="VPE43" i="16" s="1"/>
  <c r="VLH43" i="16"/>
  <c r="VLJ43" i="16" s="1"/>
  <c r="SEA43" i="58" l="1"/>
  <c r="SGB43" i="58"/>
  <c r="VLL43" i="16"/>
  <c r="VLN43" i="16" s="1"/>
  <c r="VPG43" i="16"/>
  <c r="VPI43" i="16" s="1"/>
  <c r="SEC43" i="58" l="1"/>
  <c r="SGD43" i="58"/>
  <c r="VPK43" i="16"/>
  <c r="VPM43" i="16" s="1"/>
  <c r="VLP43" i="16"/>
  <c r="SEE43" i="58" l="1"/>
  <c r="SGF43" i="58"/>
  <c r="VPO43" i="16"/>
  <c r="VLR43" i="16"/>
  <c r="SEG43" i="58" l="1"/>
  <c r="SGH43" i="58"/>
  <c r="VPQ43" i="16"/>
  <c r="VLT43" i="16"/>
  <c r="SEI43" i="58" l="1"/>
  <c r="SGJ43" i="58"/>
  <c r="VPS43" i="16"/>
  <c r="VLV43" i="16"/>
  <c r="SEK43" i="58" l="1"/>
  <c r="SGL43" i="58"/>
  <c r="VPU43" i="16"/>
  <c r="VLX43" i="16"/>
  <c r="SEM43" i="58" l="1"/>
  <c r="SGN43" i="58"/>
  <c r="VPW43" i="16"/>
  <c r="VLZ43" i="16"/>
  <c r="SGP43" i="58" l="1"/>
  <c r="SEO43" i="58"/>
  <c r="VPY43" i="16"/>
  <c r="VMB43" i="16"/>
  <c r="SGR43" i="58" l="1"/>
  <c r="SEQ43" i="58"/>
  <c r="VMD43" i="16"/>
  <c r="VQA43" i="16"/>
  <c r="SGT43" i="58" l="1"/>
  <c r="SGV43" i="58" s="1"/>
  <c r="SES43" i="58"/>
  <c r="VQC43" i="16"/>
  <c r="VMF43" i="16"/>
  <c r="SGX43" i="58" l="1"/>
  <c r="SEU43" i="58"/>
  <c r="SEW43" i="58" s="1"/>
  <c r="VMH43" i="16"/>
  <c r="VQE43" i="16"/>
  <c r="SEY43" i="58" l="1"/>
  <c r="SGZ43" i="58"/>
  <c r="VQG43" i="16"/>
  <c r="VMJ43" i="16"/>
  <c r="SHB43" i="58" l="1"/>
  <c r="SFA43" i="58"/>
  <c r="VML43" i="16"/>
  <c r="VQI43" i="16"/>
  <c r="SFC43" i="58" l="1"/>
  <c r="SFE43" i="58" s="1"/>
  <c r="SHD43" i="58"/>
  <c r="VQK43" i="16"/>
  <c r="VMN43" i="16"/>
  <c r="SFG43" i="58" l="1"/>
  <c r="SFI43" i="58" s="1"/>
  <c r="SHF43" i="58"/>
  <c r="VMP43" i="16"/>
  <c r="VQM43" i="16"/>
  <c r="SFK43" i="58" l="1"/>
  <c r="SHH43" i="58"/>
  <c r="VQO43" i="16"/>
  <c r="VMR43" i="16"/>
  <c r="SHJ43" i="58" l="1"/>
  <c r="SFM43" i="58"/>
  <c r="VMT43" i="16"/>
  <c r="VQQ43" i="16"/>
  <c r="SFO43" i="58" l="1"/>
  <c r="SHL43" i="58"/>
  <c r="VQS43" i="16"/>
  <c r="VMV43" i="16"/>
  <c r="SHN43" i="58" l="1"/>
  <c r="SFQ43" i="58"/>
  <c r="VMX43" i="16"/>
  <c r="VQU43" i="16"/>
  <c r="SHP43" i="58" l="1"/>
  <c r="SFS43" i="58"/>
  <c r="VQW43" i="16"/>
  <c r="VMZ43" i="16"/>
  <c r="SFU43" i="58" l="1"/>
  <c r="SHR43" i="58"/>
  <c r="VNB43" i="16"/>
  <c r="VQY43" i="16"/>
  <c r="SHT43" i="58" l="1"/>
  <c r="SFW43" i="58"/>
  <c r="VRA43" i="16"/>
  <c r="VND43" i="16"/>
  <c r="SFY43" i="58" l="1"/>
  <c r="SHV43" i="58"/>
  <c r="VNF43" i="16"/>
  <c r="VRC43" i="16"/>
  <c r="SHX43" i="58" l="1"/>
  <c r="SGA43" i="58"/>
  <c r="SGC43" i="58" s="1"/>
  <c r="VRE43" i="16"/>
  <c r="VNH43" i="16"/>
  <c r="SGE43" i="58" l="1"/>
  <c r="SHZ43" i="58"/>
  <c r="VNJ43" i="16"/>
  <c r="VRG43" i="16"/>
  <c r="SIB43" i="58" l="1"/>
  <c r="SGG43" i="58"/>
  <c r="VRI43" i="16"/>
  <c r="VNL43" i="16"/>
  <c r="SGI43" i="58" l="1"/>
  <c r="SID43" i="58"/>
  <c r="VNN43" i="16"/>
  <c r="VRK43" i="16"/>
  <c r="SIF43" i="58" l="1"/>
  <c r="SGK43" i="58"/>
  <c r="VRM43" i="16"/>
  <c r="VNP43" i="16"/>
  <c r="SGM43" i="58" l="1"/>
  <c r="SIH43" i="58"/>
  <c r="VNR43" i="16"/>
  <c r="VRO43" i="16"/>
  <c r="SIJ43" i="58" l="1"/>
  <c r="SGO43" i="58"/>
  <c r="VRQ43" i="16"/>
  <c r="VNT43" i="16"/>
  <c r="SGQ43" i="58" l="1"/>
  <c r="SIL43" i="58"/>
  <c r="VNV43" i="16"/>
  <c r="VRS43" i="16"/>
  <c r="SIN43" i="58" l="1"/>
  <c r="SGS43" i="58"/>
  <c r="VRU43" i="16"/>
  <c r="VNX43" i="16"/>
  <c r="SGU43" i="58" l="1"/>
  <c r="SIP43" i="58"/>
  <c r="VNZ43" i="16"/>
  <c r="VRW43" i="16"/>
  <c r="SIR43" i="58" l="1"/>
  <c r="SGW43" i="58"/>
  <c r="VRY43" i="16"/>
  <c r="VOB43" i="16"/>
  <c r="SGY43" i="58" l="1"/>
  <c r="SIT43" i="58"/>
  <c r="SIV43" i="58" s="1"/>
  <c r="VOD43" i="16"/>
  <c r="VSA43" i="16"/>
  <c r="SIX43" i="58" l="1"/>
  <c r="SHA43" i="58"/>
  <c r="VSC43" i="16"/>
  <c r="VOF43" i="16"/>
  <c r="SHC43" i="58" l="1"/>
  <c r="SIZ43" i="58"/>
  <c r="VOH43" i="16"/>
  <c r="VSE43" i="16"/>
  <c r="SJB43" i="58" l="1"/>
  <c r="SHE43" i="58"/>
  <c r="VSG43" i="16"/>
  <c r="VOJ43" i="16"/>
  <c r="SHG43" i="58" l="1"/>
  <c r="SJD43" i="58"/>
  <c r="VOL43" i="16"/>
  <c r="VSI43" i="16"/>
  <c r="SJF43" i="58" l="1"/>
  <c r="SHI43" i="58"/>
  <c r="VSK43" i="16"/>
  <c r="VON43" i="16"/>
  <c r="SHK43" i="58" l="1"/>
  <c r="SJH43" i="58"/>
  <c r="VOP43" i="16"/>
  <c r="VSM43" i="16"/>
  <c r="SJJ43" i="58" l="1"/>
  <c r="SHM43" i="58"/>
  <c r="VSO43" i="16"/>
  <c r="VOR43" i="16"/>
  <c r="SHO43" i="58" l="1"/>
  <c r="SJL43" i="58"/>
  <c r="VOT43" i="16"/>
  <c r="VSQ43" i="16"/>
  <c r="SJN43" i="58" l="1"/>
  <c r="SHQ43" i="58"/>
  <c r="VSS43" i="16"/>
  <c r="VOV43" i="16"/>
  <c r="SHS43" i="58" l="1"/>
  <c r="SJP43" i="58"/>
  <c r="VOX43" i="16"/>
  <c r="VSU43" i="16"/>
  <c r="SJR43" i="58" l="1"/>
  <c r="SHU43" i="58"/>
  <c r="VSW43" i="16"/>
  <c r="VOZ43" i="16"/>
  <c r="SHW43" i="58" l="1"/>
  <c r="SJT43" i="58"/>
  <c r="VPB43" i="16"/>
  <c r="VSY43" i="16"/>
  <c r="SJV43" i="58" l="1"/>
  <c r="SHY43" i="58"/>
  <c r="VTA43" i="16"/>
  <c r="VPD43" i="16"/>
  <c r="SIA43" i="58" l="1"/>
  <c r="SJX43" i="58"/>
  <c r="VPF43" i="16"/>
  <c r="VTC43" i="16"/>
  <c r="SJZ43" i="58" l="1"/>
  <c r="SIC43" i="58"/>
  <c r="VTE43" i="16"/>
  <c r="VPH43" i="16"/>
  <c r="SIE43" i="58" l="1"/>
  <c r="SKB43" i="58"/>
  <c r="VPJ43" i="16"/>
  <c r="VTG43" i="16"/>
  <c r="SKD43" i="58" l="1"/>
  <c r="SIG43" i="58"/>
  <c r="VTI43" i="16"/>
  <c r="VPL43" i="16"/>
  <c r="SII43" i="58" l="1"/>
  <c r="SKF43" i="58"/>
  <c r="VPN43" i="16"/>
  <c r="VTK43" i="16"/>
  <c r="SKH43" i="58" l="1"/>
  <c r="SIK43" i="58"/>
  <c r="VTM43" i="16"/>
  <c r="VPP43" i="16"/>
  <c r="SIM43" i="58" l="1"/>
  <c r="SKJ43" i="58"/>
  <c r="VPR43" i="16"/>
  <c r="VTO43" i="16"/>
  <c r="SKL43" i="58" l="1"/>
  <c r="SIO43" i="58"/>
  <c r="VTQ43" i="16"/>
  <c r="VPT43" i="16"/>
  <c r="SIQ43" i="58" l="1"/>
  <c r="SKN43" i="58"/>
  <c r="VPV43" i="16"/>
  <c r="VTS43" i="16"/>
  <c r="SKP43" i="58" l="1"/>
  <c r="SIS43" i="58"/>
  <c r="VTU43" i="16"/>
  <c r="VPX43" i="16"/>
  <c r="SIU43" i="58" l="1"/>
  <c r="SKR43" i="58"/>
  <c r="VPZ43" i="16"/>
  <c r="VTW43" i="16"/>
  <c r="SKT43" i="58" l="1"/>
  <c r="SIW43" i="58"/>
  <c r="VTY43" i="16"/>
  <c r="VQB43" i="16"/>
  <c r="SIY43" i="58" l="1"/>
  <c r="SKV43" i="58"/>
  <c r="VQD43" i="16"/>
  <c r="VUA43" i="16"/>
  <c r="SKX43" i="58" l="1"/>
  <c r="SJA43" i="58"/>
  <c r="VUC43" i="16"/>
  <c r="VQF43" i="16"/>
  <c r="SJC43" i="58" l="1"/>
  <c r="SKZ43" i="58"/>
  <c r="VQH43" i="16"/>
  <c r="VUE43" i="16"/>
  <c r="SLB43" i="58" l="1"/>
  <c r="SJE43" i="58"/>
  <c r="VUG43" i="16"/>
  <c r="VQJ43" i="16"/>
  <c r="SJG43" i="58" l="1"/>
  <c r="SLD43" i="58"/>
  <c r="VQL43" i="16"/>
  <c r="VUI43" i="16"/>
  <c r="SLF43" i="58" l="1"/>
  <c r="SJI43" i="58"/>
  <c r="VUK43" i="16"/>
  <c r="VQN43" i="16"/>
  <c r="SJK43" i="58" l="1"/>
  <c r="SLH43" i="58"/>
  <c r="VQP43" i="16"/>
  <c r="VUM43" i="16"/>
  <c r="SLJ43" i="58" l="1"/>
  <c r="SJM43" i="58"/>
  <c r="VUO43" i="16"/>
  <c r="VQR43" i="16"/>
  <c r="SJO43" i="58" l="1"/>
  <c r="SLL43" i="58"/>
  <c r="VQT43" i="16"/>
  <c r="VUQ43" i="16"/>
  <c r="SLN43" i="58" l="1"/>
  <c r="SJQ43" i="58"/>
  <c r="VUS43" i="16"/>
  <c r="VQV43" i="16"/>
  <c r="SJS43" i="58" l="1"/>
  <c r="SLP43" i="58"/>
  <c r="VQX43" i="16"/>
  <c r="VUU43" i="16"/>
  <c r="SLR43" i="58" l="1"/>
  <c r="SJU43" i="58"/>
  <c r="VUW43" i="16"/>
  <c r="VQZ43" i="16"/>
  <c r="SJW43" i="58" l="1"/>
  <c r="SLT43" i="58"/>
  <c r="VRB43" i="16"/>
  <c r="VUY43" i="16"/>
  <c r="SLV43" i="58" l="1"/>
  <c r="SJY43" i="58"/>
  <c r="VVA43" i="16"/>
  <c r="VRD43" i="16"/>
  <c r="SKA43" i="58" l="1"/>
  <c r="SLX43" i="58"/>
  <c r="VRF43" i="16"/>
  <c r="VVC43" i="16"/>
  <c r="SLZ43" i="58" l="1"/>
  <c r="SKC43" i="58"/>
  <c r="VVE43" i="16"/>
  <c r="VRH43" i="16"/>
  <c r="SKE43" i="58" l="1"/>
  <c r="SMB43" i="58"/>
  <c r="VRJ43" i="16"/>
  <c r="VVG43" i="16"/>
  <c r="SMD43" i="58" l="1"/>
  <c r="SKG43" i="58"/>
  <c r="VVI43" i="16"/>
  <c r="VRL43" i="16"/>
  <c r="SKI43" i="58" l="1"/>
  <c r="SMF43" i="58"/>
  <c r="VRN43" i="16"/>
  <c r="VVK43" i="16"/>
  <c r="SMH43" i="58" l="1"/>
  <c r="SKK43" i="58"/>
  <c r="VVM43" i="16"/>
  <c r="VRP43" i="16"/>
  <c r="SKM43" i="58" l="1"/>
  <c r="SMJ43" i="58"/>
  <c r="VRR43" i="16"/>
  <c r="VVO43" i="16"/>
  <c r="SML43" i="58" l="1"/>
  <c r="SKO43" i="58"/>
  <c r="VVQ43" i="16"/>
  <c r="VRT43" i="16"/>
  <c r="SKQ43" i="58" l="1"/>
  <c r="SMN43" i="58"/>
  <c r="VRV43" i="16"/>
  <c r="VVS43" i="16"/>
  <c r="SMP43" i="58" l="1"/>
  <c r="SKS43" i="58"/>
  <c r="VVU43" i="16"/>
  <c r="VRX43" i="16"/>
  <c r="SKU43" i="58" l="1"/>
  <c r="SMR43" i="58"/>
  <c r="VRZ43" i="16"/>
  <c r="VVW43" i="16"/>
  <c r="SMT43" i="58" l="1"/>
  <c r="SKW43" i="58"/>
  <c r="VVY43" i="16"/>
  <c r="VSB43" i="16"/>
  <c r="SKY43" i="58" l="1"/>
  <c r="SMV43" i="58"/>
  <c r="VSD43" i="16"/>
  <c r="VWA43" i="16"/>
  <c r="SMX43" i="58" l="1"/>
  <c r="SLA43" i="58"/>
  <c r="VWC43" i="16"/>
  <c r="VSF43" i="16"/>
  <c r="SLC43" i="58" l="1"/>
  <c r="SMZ43" i="58"/>
  <c r="VSH43" i="16"/>
  <c r="VWE43" i="16"/>
  <c r="SNB43" i="58" l="1"/>
  <c r="SLE43" i="58"/>
  <c r="VWG43" i="16"/>
  <c r="VSJ43" i="16"/>
  <c r="SLG43" i="58" l="1"/>
  <c r="SND43" i="58"/>
  <c r="VSL43" i="16"/>
  <c r="VWI43" i="16"/>
  <c r="SNF43" i="58" l="1"/>
  <c r="SLI43" i="58"/>
  <c r="VWK43" i="16"/>
  <c r="VSN43" i="16"/>
  <c r="SLK43" i="58" l="1"/>
  <c r="SNH43" i="58"/>
  <c r="VSP43" i="16"/>
  <c r="VWM43" i="16"/>
  <c r="SNJ43" i="58" l="1"/>
  <c r="SLM43" i="58"/>
  <c r="VWO43" i="16"/>
  <c r="VSR43" i="16"/>
  <c r="SLO43" i="58" l="1"/>
  <c r="SNL43" i="58"/>
  <c r="VST43" i="16"/>
  <c r="VWQ43" i="16"/>
  <c r="SNN43" i="58" l="1"/>
  <c r="SLQ43" i="58"/>
  <c r="VWS43" i="16"/>
  <c r="VSV43" i="16"/>
  <c r="SLS43" i="58" l="1"/>
  <c r="SNP43" i="58"/>
  <c r="VSX43" i="16"/>
  <c r="VWU43" i="16"/>
  <c r="SNR43" i="58" l="1"/>
  <c r="SLU43" i="58"/>
  <c r="VWW43" i="16"/>
  <c r="VSZ43" i="16"/>
  <c r="SLW43" i="58" l="1"/>
  <c r="SNT43" i="58"/>
  <c r="VTB43" i="16"/>
  <c r="VWY43" i="16"/>
  <c r="SNV43" i="58" l="1"/>
  <c r="SLY43" i="58"/>
  <c r="VXA43" i="16"/>
  <c r="VTD43" i="16"/>
  <c r="SMA43" i="58" l="1"/>
  <c r="SNX43" i="58"/>
  <c r="VTF43" i="16"/>
  <c r="VXC43" i="16"/>
  <c r="SNZ43" i="58" l="1"/>
  <c r="SMC43" i="58"/>
  <c r="VXE43" i="16"/>
  <c r="VTH43" i="16"/>
  <c r="SME43" i="58" l="1"/>
  <c r="SOB43" i="58"/>
  <c r="VTJ43" i="16"/>
  <c r="VXG43" i="16"/>
  <c r="SOD43" i="58" l="1"/>
  <c r="SMG43" i="58"/>
  <c r="VXI43" i="16"/>
  <c r="VTL43" i="16"/>
  <c r="SMI43" i="58" l="1"/>
  <c r="SOF43" i="58"/>
  <c r="VTN43" i="16"/>
  <c r="VXK43" i="16"/>
  <c r="SOH43" i="58" l="1"/>
  <c r="SMK43" i="58"/>
  <c r="VXM43" i="16"/>
  <c r="VTP43" i="16"/>
  <c r="SMM43" i="58" l="1"/>
  <c r="SOJ43" i="58"/>
  <c r="VTR43" i="16"/>
  <c r="VXO43" i="16"/>
  <c r="SOL43" i="58" l="1"/>
  <c r="SMO43" i="58"/>
  <c r="VXQ43" i="16"/>
  <c r="VTT43" i="16"/>
  <c r="SMQ43" i="58" l="1"/>
  <c r="SON43" i="58"/>
  <c r="VTV43" i="16"/>
  <c r="VXS43" i="16"/>
  <c r="SOP43" i="58" l="1"/>
  <c r="SMS43" i="58"/>
  <c r="VXU43" i="16"/>
  <c r="VTX43" i="16"/>
  <c r="SMU43" i="58" l="1"/>
  <c r="SOR43" i="58"/>
  <c r="VTZ43" i="16"/>
  <c r="VXW43" i="16"/>
  <c r="SOT43" i="58" l="1"/>
  <c r="SMW43" i="58"/>
  <c r="VXY43" i="16"/>
  <c r="VUB43" i="16"/>
  <c r="SMY43" i="58" l="1"/>
  <c r="SOV43" i="58"/>
  <c r="VUD43" i="16"/>
  <c r="VYA43" i="16"/>
  <c r="SOX43" i="58" l="1"/>
  <c r="SNA43" i="58"/>
  <c r="VYC43" i="16"/>
  <c r="VUF43" i="16"/>
  <c r="SNC43" i="58" l="1"/>
  <c r="SOZ43" i="58"/>
  <c r="VUH43" i="16"/>
  <c r="VYE43" i="16"/>
  <c r="SPB43" i="58" l="1"/>
  <c r="SNE43" i="58"/>
  <c r="VYG43" i="16"/>
  <c r="VUJ43" i="16"/>
  <c r="SNG43" i="58" l="1"/>
  <c r="SPD43" i="58"/>
  <c r="SPF43" i="58" s="1"/>
  <c r="VUL43" i="16"/>
  <c r="VYI43" i="16"/>
  <c r="SPH43" i="58" l="1"/>
  <c r="SNI43" i="58"/>
  <c r="VYK43" i="16"/>
  <c r="VUN43" i="16"/>
  <c r="SNK43" i="58" l="1"/>
  <c r="SPJ43" i="58"/>
  <c r="VUP43" i="16"/>
  <c r="VYM43" i="16"/>
  <c r="SPL43" i="58" l="1"/>
  <c r="SNM43" i="58"/>
  <c r="SNO43" i="58" s="1"/>
  <c r="VYO43" i="16"/>
  <c r="VUR43" i="16"/>
  <c r="SNQ43" i="58" l="1"/>
  <c r="SPN43" i="58"/>
  <c r="VUT43" i="16"/>
  <c r="VYQ43" i="16"/>
  <c r="SPP43" i="58" l="1"/>
  <c r="SNS43" i="58"/>
  <c r="VYS43" i="16"/>
  <c r="VUV43" i="16"/>
  <c r="SNU43" i="58" l="1"/>
  <c r="SPR43" i="58"/>
  <c r="VUX43" i="16"/>
  <c r="VYU43" i="16"/>
  <c r="SPT43" i="58" l="1"/>
  <c r="SPV43" i="58" s="1"/>
  <c r="SNW43" i="58"/>
  <c r="VYW43" i="16"/>
  <c r="VUZ43" i="16"/>
  <c r="SPX43" i="58" l="1"/>
  <c r="SPZ43" i="58" s="1"/>
  <c r="SNY43" i="58"/>
  <c r="VVB43" i="16"/>
  <c r="VYY43" i="16"/>
  <c r="SQB43" i="58" l="1"/>
  <c r="SQD43" i="58" s="1"/>
  <c r="SOA43" i="58"/>
  <c r="VZA43" i="16"/>
  <c r="VVD43" i="16"/>
  <c r="SOC43" i="58" l="1"/>
  <c r="SQF43" i="58"/>
  <c r="VVF43" i="16"/>
  <c r="VZC43" i="16"/>
  <c r="SOE43" i="58" l="1"/>
  <c r="SQH43" i="58"/>
  <c r="VZE43" i="16"/>
  <c r="VVH43" i="16"/>
  <c r="SQJ43" i="58" l="1"/>
  <c r="SOG43" i="58"/>
  <c r="VVJ43" i="16"/>
  <c r="VZG43" i="16"/>
  <c r="SQL43" i="58" l="1"/>
  <c r="SOI43" i="58"/>
  <c r="VZI43" i="16"/>
  <c r="VVL43" i="16"/>
  <c r="SOK43" i="58" l="1"/>
  <c r="SQN43" i="58"/>
  <c r="VVN43" i="16"/>
  <c r="VZK43" i="16"/>
  <c r="SOM43" i="58" l="1"/>
  <c r="SQP43" i="58"/>
  <c r="VZM43" i="16"/>
  <c r="VVP43" i="16"/>
  <c r="SOO43" i="58" l="1"/>
  <c r="SQR43" i="58"/>
  <c r="VVR43" i="16"/>
  <c r="VZO43" i="16"/>
  <c r="SOQ43" i="58" l="1"/>
  <c r="SQT43" i="58"/>
  <c r="VZQ43" i="16"/>
  <c r="VVT43" i="16"/>
  <c r="SOS43" i="58" l="1"/>
  <c r="SQV43" i="58"/>
  <c r="VVV43" i="16"/>
  <c r="VZS43" i="16"/>
  <c r="SOU43" i="58" l="1"/>
  <c r="SQX43" i="58"/>
  <c r="VZU43" i="16"/>
  <c r="VVX43" i="16"/>
  <c r="SOW43" i="58" l="1"/>
  <c r="SQZ43" i="58"/>
  <c r="VVZ43" i="16"/>
  <c r="VZW43" i="16"/>
  <c r="SOY43" i="58" l="1"/>
  <c r="SRB43" i="58"/>
  <c r="VZY43" i="16"/>
  <c r="VWB43" i="16"/>
  <c r="SPA43" i="58" l="1"/>
  <c r="SRD43" i="58"/>
  <c r="VWD43" i="16"/>
  <c r="WAA43" i="16"/>
  <c r="SPC43" i="58" l="1"/>
  <c r="SRF43" i="58"/>
  <c r="WAC43" i="16"/>
  <c r="VWF43" i="16"/>
  <c r="SPE43" i="58" l="1"/>
  <c r="SRH43" i="58"/>
  <c r="VWH43" i="16"/>
  <c r="VWJ43" i="16" s="1"/>
  <c r="WAE43" i="16"/>
  <c r="SPG43" i="58" l="1"/>
  <c r="SRJ43" i="58"/>
  <c r="VWL43" i="16"/>
  <c r="VWN43" i="16" s="1"/>
  <c r="WAG43" i="16"/>
  <c r="SPI43" i="58" l="1"/>
  <c r="SRL43" i="58"/>
  <c r="VWP43" i="16"/>
  <c r="WAI43" i="16"/>
  <c r="SPK43" i="58" l="1"/>
  <c r="SRN43" i="58"/>
  <c r="WAK43" i="16"/>
  <c r="VWR43" i="16"/>
  <c r="SPM43" i="58" l="1"/>
  <c r="SRP43" i="58"/>
  <c r="VWT43" i="16"/>
  <c r="WAM43" i="16"/>
  <c r="SPO43" i="58" l="1"/>
  <c r="SRR43" i="58"/>
  <c r="WAO43" i="16"/>
  <c r="VWV43" i="16"/>
  <c r="SPQ43" i="58" l="1"/>
  <c r="SRT43" i="58"/>
  <c r="VWX43" i="16"/>
  <c r="WAQ43" i="16"/>
  <c r="SPS43" i="58" l="1"/>
  <c r="SRV43" i="58"/>
  <c r="WAS43" i="16"/>
  <c r="VWZ43" i="16"/>
  <c r="SPU43" i="58" l="1"/>
  <c r="SRX43" i="58"/>
  <c r="VXB43" i="16"/>
  <c r="WAU43" i="16"/>
  <c r="SPW43" i="58" l="1"/>
  <c r="SRZ43" i="58"/>
  <c r="WAW43" i="16"/>
  <c r="VXD43" i="16"/>
  <c r="SPY43" i="58" l="1"/>
  <c r="SSB43" i="58"/>
  <c r="VXF43" i="16"/>
  <c r="WAY43" i="16"/>
  <c r="SQA43" i="58" l="1"/>
  <c r="SSD43" i="58"/>
  <c r="VXH43" i="16"/>
  <c r="WBA43" i="16"/>
  <c r="SQC43" i="58" l="1"/>
  <c r="SSF43" i="58"/>
  <c r="VXJ43" i="16"/>
  <c r="WBC43" i="16"/>
  <c r="SQE43" i="58" l="1"/>
  <c r="SSH43" i="58"/>
  <c r="VXL43" i="16"/>
  <c r="WBE43" i="16"/>
  <c r="SQG43" i="58" l="1"/>
  <c r="SSJ43" i="58"/>
  <c r="VXN43" i="16"/>
  <c r="WBG43" i="16"/>
  <c r="SQI43" i="58" l="1"/>
  <c r="SSL43" i="58"/>
  <c r="VXP43" i="16"/>
  <c r="WBI43" i="16"/>
  <c r="SQK43" i="58" l="1"/>
  <c r="SSN43" i="58"/>
  <c r="VXR43" i="16"/>
  <c r="WBK43" i="16"/>
  <c r="SQM43" i="58" l="1"/>
  <c r="SSP43" i="58"/>
  <c r="VXT43" i="16"/>
  <c r="WBM43" i="16"/>
  <c r="SQO43" i="58" l="1"/>
  <c r="SSR43" i="58"/>
  <c r="VXV43" i="16"/>
  <c r="WBO43" i="16"/>
  <c r="SQQ43" i="58" l="1"/>
  <c r="SST43" i="58"/>
  <c r="WBQ43" i="16"/>
  <c r="VXX43" i="16"/>
  <c r="SQS43" i="58" l="1"/>
  <c r="SSV43" i="58"/>
  <c r="VXZ43" i="16"/>
  <c r="WBS43" i="16"/>
  <c r="SQU43" i="58" l="1"/>
  <c r="SSX43" i="58"/>
  <c r="WBU43" i="16"/>
  <c r="VYB43" i="16"/>
  <c r="SQW43" i="58" l="1"/>
  <c r="SSZ43" i="58"/>
  <c r="VYD43" i="16"/>
  <c r="WBW43" i="16"/>
  <c r="SQY43" i="58" l="1"/>
  <c r="STB43" i="58"/>
  <c r="WBY43" i="16"/>
  <c r="VYF43" i="16"/>
  <c r="SRA43" i="58" l="1"/>
  <c r="STD43" i="58"/>
  <c r="VYH43" i="16"/>
  <c r="WCA43" i="16"/>
  <c r="SRC43" i="58" l="1"/>
  <c r="STF43" i="58"/>
  <c r="WCC43" i="16"/>
  <c r="VYJ43" i="16"/>
  <c r="SRE43" i="58" l="1"/>
  <c r="STH43" i="58"/>
  <c r="VYL43" i="16"/>
  <c r="WCE43" i="16"/>
  <c r="SRG43" i="58" l="1"/>
  <c r="STJ43" i="58"/>
  <c r="WCG43" i="16"/>
  <c r="VYN43" i="16"/>
  <c r="SRI43" i="58" l="1"/>
  <c r="STL43" i="58"/>
  <c r="VYP43" i="16"/>
  <c r="WCI43" i="16"/>
  <c r="SRK43" i="58" l="1"/>
  <c r="STN43" i="58"/>
  <c r="WCK43" i="16"/>
  <c r="VYR43" i="16"/>
  <c r="SRM43" i="58" l="1"/>
  <c r="STP43" i="58"/>
  <c r="WCM43" i="16"/>
  <c r="VYT43" i="16"/>
  <c r="SRO43" i="58" l="1"/>
  <c r="STR43" i="58"/>
  <c r="WCO43" i="16"/>
  <c r="VYV43" i="16"/>
  <c r="SRQ43" i="58" l="1"/>
  <c r="STT43" i="58"/>
  <c r="WCQ43" i="16"/>
  <c r="VYX43" i="16"/>
  <c r="SRS43" i="58" l="1"/>
  <c r="STV43" i="58"/>
  <c r="WCS43" i="16"/>
  <c r="VYZ43" i="16"/>
  <c r="SRU43" i="58" l="1"/>
  <c r="STX43" i="58"/>
  <c r="WCU43" i="16"/>
  <c r="VZB43" i="16"/>
  <c r="SRW43" i="58" l="1"/>
  <c r="STZ43" i="58"/>
  <c r="WCW43" i="16"/>
  <c r="VZD43" i="16"/>
  <c r="SRY43" i="58" l="1"/>
  <c r="SUB43" i="58"/>
  <c r="WCY43" i="16"/>
  <c r="VZF43" i="16"/>
  <c r="SSA43" i="58" l="1"/>
  <c r="SUD43" i="58"/>
  <c r="WDA43" i="16"/>
  <c r="WDC43" i="16" s="1"/>
  <c r="VZH43" i="16"/>
  <c r="SSC43" i="58" l="1"/>
  <c r="SUF43" i="58"/>
  <c r="WDE43" i="16"/>
  <c r="WDG43" i="16" s="1"/>
  <c r="VZJ43" i="16"/>
  <c r="VZL43" i="16" s="1"/>
  <c r="SSE43" i="58" l="1"/>
  <c r="SUH43" i="58"/>
  <c r="VZN43" i="16"/>
  <c r="VZP43" i="16" s="1"/>
  <c r="WDI43" i="16"/>
  <c r="SSG43" i="58" l="1"/>
  <c r="SUJ43" i="58"/>
  <c r="WDK43" i="16"/>
  <c r="VZR43" i="16"/>
  <c r="SSI43" i="58" l="1"/>
  <c r="SUL43" i="58"/>
  <c r="WDM43" i="16"/>
  <c r="VZT43" i="16"/>
  <c r="SSK43" i="58" l="1"/>
  <c r="SUN43" i="58"/>
  <c r="WDO43" i="16"/>
  <c r="VZV43" i="16"/>
  <c r="SSM43" i="58" l="1"/>
  <c r="SUP43" i="58"/>
  <c r="VZX43" i="16"/>
  <c r="WDQ43" i="16"/>
  <c r="SSO43" i="58" l="1"/>
  <c r="SUR43" i="58"/>
  <c r="WDS43" i="16"/>
  <c r="VZZ43" i="16"/>
  <c r="SSQ43" i="58" l="1"/>
  <c r="SUT43" i="58"/>
  <c r="WAB43" i="16"/>
  <c r="WDU43" i="16"/>
  <c r="SSS43" i="58" l="1"/>
  <c r="SUV43" i="58"/>
  <c r="WDW43" i="16"/>
  <c r="WAD43" i="16"/>
  <c r="WAF43" i="16" s="1"/>
  <c r="SSU43" i="58" l="1"/>
  <c r="SUX43" i="58"/>
  <c r="WAH43" i="16"/>
  <c r="WDY43" i="16"/>
  <c r="SSW43" i="58" l="1"/>
  <c r="SUZ43" i="58"/>
  <c r="WEA43" i="16"/>
  <c r="WAJ43" i="16"/>
  <c r="WAL43" i="16" s="1"/>
  <c r="SSY43" i="58" l="1"/>
  <c r="SVB43" i="58"/>
  <c r="WAN43" i="16"/>
  <c r="WEC43" i="16"/>
  <c r="STA43" i="58" l="1"/>
  <c r="SVD43" i="58"/>
  <c r="WEE43" i="16"/>
  <c r="WAP43" i="16"/>
  <c r="STC43" i="58" l="1"/>
  <c r="SVF43" i="58"/>
  <c r="WAR43" i="16"/>
  <c r="WEG43" i="16"/>
  <c r="STE43" i="58" l="1"/>
  <c r="SVH43" i="58"/>
  <c r="WEI43" i="16"/>
  <c r="WAT43" i="16"/>
  <c r="STG43" i="58" l="1"/>
  <c r="SVJ43" i="58"/>
  <c r="WAV43" i="16"/>
  <c r="WAX43" i="16" s="1"/>
  <c r="WEK43" i="16"/>
  <c r="WEM43" i="16" s="1"/>
  <c r="STI43" i="58" l="1"/>
  <c r="SVL43" i="58"/>
  <c r="WEO43" i="16"/>
  <c r="WAZ43" i="16"/>
  <c r="WBB43" i="16" s="1"/>
  <c r="STK43" i="58" l="1"/>
  <c r="SVN43" i="58"/>
  <c r="WBD43" i="16"/>
  <c r="WBF43" i="16" s="1"/>
  <c r="WEQ43" i="16"/>
  <c r="WES43" i="16" s="1"/>
  <c r="STM43" i="58" l="1"/>
  <c r="SVP43" i="58"/>
  <c r="WEU43" i="16"/>
  <c r="WBH43" i="16"/>
  <c r="STO43" i="58" l="1"/>
  <c r="SVR43" i="58"/>
  <c r="WBJ43" i="16"/>
  <c r="WEW43" i="16"/>
  <c r="STQ43" i="58" l="1"/>
  <c r="SVT43" i="58"/>
  <c r="WEY43" i="16"/>
  <c r="WBL43" i="16"/>
  <c r="STS43" i="58" l="1"/>
  <c r="SVV43" i="58"/>
  <c r="WBN43" i="16"/>
  <c r="WFA43" i="16"/>
  <c r="STU43" i="58" l="1"/>
  <c r="SVX43" i="58"/>
  <c r="WFC43" i="16"/>
  <c r="WBP43" i="16"/>
  <c r="STW43" i="58" l="1"/>
  <c r="SVZ43" i="58"/>
  <c r="WBR43" i="16"/>
  <c r="WFE43" i="16"/>
  <c r="STY43" i="58" l="1"/>
  <c r="SWB43" i="58"/>
  <c r="WFG43" i="16"/>
  <c r="WBT43" i="16"/>
  <c r="SUA43" i="58" l="1"/>
  <c r="SWD43" i="58"/>
  <c r="WBV43" i="16"/>
  <c r="WFI43" i="16"/>
  <c r="SUC43" i="58" l="1"/>
  <c r="SWF43" i="58"/>
  <c r="WFK43" i="16"/>
  <c r="WBX43" i="16"/>
  <c r="SUE43" i="58" l="1"/>
  <c r="SWH43" i="58"/>
  <c r="WBZ43" i="16"/>
  <c r="WFM43" i="16"/>
  <c r="SUG43" i="58" l="1"/>
  <c r="SWJ43" i="58"/>
  <c r="WFO43" i="16"/>
  <c r="WCB43" i="16"/>
  <c r="SUI43" i="58" l="1"/>
  <c r="SWL43" i="58"/>
  <c r="WCD43" i="16"/>
  <c r="WFQ43" i="16"/>
  <c r="WFS43" i="16" s="1"/>
  <c r="SUK43" i="58" l="1"/>
  <c r="SWN43" i="58"/>
  <c r="WFU43" i="16"/>
  <c r="WCF43" i="16"/>
  <c r="SUM43" i="58" l="1"/>
  <c r="SWP43" i="58"/>
  <c r="WCH43" i="16"/>
  <c r="WFW43" i="16"/>
  <c r="SUO43" i="58" l="1"/>
  <c r="SWR43" i="58"/>
  <c r="WFY43" i="16"/>
  <c r="WCJ43" i="16"/>
  <c r="SUQ43" i="58" l="1"/>
  <c r="SWT43" i="58"/>
  <c r="WCL43" i="16"/>
  <c r="WGA43" i="16"/>
  <c r="SUS43" i="58" l="1"/>
  <c r="SWV43" i="58"/>
  <c r="WGC43" i="16"/>
  <c r="WCN43" i="16"/>
  <c r="WCP43" i="16" s="1"/>
  <c r="SUU43" i="58" l="1"/>
  <c r="SWX43" i="58"/>
  <c r="WCR43" i="16"/>
  <c r="WGE43" i="16"/>
  <c r="SUW43" i="58" l="1"/>
  <c r="SWZ43" i="58"/>
  <c r="WGG43" i="16"/>
  <c r="WCT43" i="16"/>
  <c r="SUY43" i="58" l="1"/>
  <c r="SXB43" i="58"/>
  <c r="WCV43" i="16"/>
  <c r="WGI43" i="16"/>
  <c r="SVA43" i="58" l="1"/>
  <c r="SXD43" i="58"/>
  <c r="WGK43" i="16"/>
  <c r="WCX43" i="16"/>
  <c r="SVC43" i="58" l="1"/>
  <c r="SXF43" i="58"/>
  <c r="WCZ43" i="16"/>
  <c r="WGM43" i="16"/>
  <c r="SVE43" i="58" l="1"/>
  <c r="SXH43" i="58"/>
  <c r="WGO43" i="16"/>
  <c r="WDB43" i="16"/>
  <c r="SVG43" i="58" l="1"/>
  <c r="SXJ43" i="58"/>
  <c r="WDD43" i="16"/>
  <c r="WGQ43" i="16"/>
  <c r="SVI43" i="58" l="1"/>
  <c r="SXL43" i="58"/>
  <c r="WGS43" i="16"/>
  <c r="WDF43" i="16"/>
  <c r="SVK43" i="58" l="1"/>
  <c r="SXN43" i="58"/>
  <c r="WDH43" i="16"/>
  <c r="WGU43" i="16"/>
  <c r="SVM43" i="58" l="1"/>
  <c r="SXP43" i="58"/>
  <c r="WGW43" i="16"/>
  <c r="WDJ43" i="16"/>
  <c r="SVO43" i="58" l="1"/>
  <c r="SXR43" i="58"/>
  <c r="WDL43" i="16"/>
  <c r="WGY43" i="16"/>
  <c r="SVQ43" i="58" l="1"/>
  <c r="SXT43" i="58"/>
  <c r="WHA43" i="16"/>
  <c r="WHC43" i="16" s="1"/>
  <c r="WDN43" i="16"/>
  <c r="SVS43" i="58" l="1"/>
  <c r="SXV43" i="58"/>
  <c r="WHE43" i="16"/>
  <c r="WHG43" i="16" s="1"/>
  <c r="WDP43" i="16"/>
  <c r="SVU43" i="58" l="1"/>
  <c r="SXX43" i="58"/>
  <c r="WDR43" i="16"/>
  <c r="WHI43" i="16"/>
  <c r="SVW43" i="58" l="1"/>
  <c r="SXZ43" i="58"/>
  <c r="WDT43" i="16"/>
  <c r="WHK43" i="16"/>
  <c r="SVY43" i="58" l="1"/>
  <c r="SYB43" i="58"/>
  <c r="WDV43" i="16"/>
  <c r="WHM43" i="16"/>
  <c r="SWA43" i="58" l="1"/>
  <c r="SYD43" i="58"/>
  <c r="WDX43" i="16"/>
  <c r="WHO43" i="16"/>
  <c r="SWC43" i="58" l="1"/>
  <c r="SYF43" i="58"/>
  <c r="WDZ43" i="16"/>
  <c r="WHQ43" i="16"/>
  <c r="SWE43" i="58" l="1"/>
  <c r="SYH43" i="58"/>
  <c r="WEB43" i="16"/>
  <c r="WHS43" i="16"/>
  <c r="SWG43" i="58" l="1"/>
  <c r="SYJ43" i="58"/>
  <c r="WED43" i="16"/>
  <c r="WHU43" i="16"/>
  <c r="SWI43" i="58" l="1"/>
  <c r="SYL43" i="58"/>
  <c r="WEF43" i="16"/>
  <c r="WHW43" i="16"/>
  <c r="SWK43" i="58" l="1"/>
  <c r="SYN43" i="58"/>
  <c r="WEH43" i="16"/>
  <c r="WHY43" i="16"/>
  <c r="SWM43" i="58" l="1"/>
  <c r="SYP43" i="58"/>
  <c r="WEJ43" i="16"/>
  <c r="WIA43" i="16"/>
  <c r="SWO43" i="58" l="1"/>
  <c r="SYR43" i="58"/>
  <c r="WEL43" i="16"/>
  <c r="WIC43" i="16"/>
  <c r="SWQ43" i="58" l="1"/>
  <c r="SYT43" i="58"/>
  <c r="WEN43" i="16"/>
  <c r="WIE43" i="16"/>
  <c r="SWS43" i="58" l="1"/>
  <c r="SYV43" i="58"/>
  <c r="WEP43" i="16"/>
  <c r="WIG43" i="16"/>
  <c r="SWU43" i="58" l="1"/>
  <c r="SYX43" i="58"/>
  <c r="WER43" i="16"/>
  <c r="WII43" i="16"/>
  <c r="SWW43" i="58" l="1"/>
  <c r="SYZ43" i="58"/>
  <c r="WET43" i="16"/>
  <c r="WIK43" i="16"/>
  <c r="SWY43" i="58" l="1"/>
  <c r="SZB43" i="58"/>
  <c r="WEV43" i="16"/>
  <c r="WIM43" i="16"/>
  <c r="SXA43" i="58" l="1"/>
  <c r="SZD43" i="58"/>
  <c r="WEX43" i="16"/>
  <c r="WIO43" i="16"/>
  <c r="SXC43" i="58" l="1"/>
  <c r="SZF43" i="58"/>
  <c r="WEZ43" i="16"/>
  <c r="WIQ43" i="16"/>
  <c r="SXE43" i="58" l="1"/>
  <c r="SZH43" i="58"/>
  <c r="WFB43" i="16"/>
  <c r="WIS43" i="16"/>
  <c r="SXG43" i="58" l="1"/>
  <c r="SXI43" i="58" s="1"/>
  <c r="SZJ43" i="58"/>
  <c r="WFD43" i="16"/>
  <c r="WIU43" i="16"/>
  <c r="SXK43" i="58" l="1"/>
  <c r="SZL43" i="58"/>
  <c r="WFF43" i="16"/>
  <c r="WIW43" i="16"/>
  <c r="SZN43" i="58" l="1"/>
  <c r="SXM43" i="58"/>
  <c r="WFH43" i="16"/>
  <c r="WIY43" i="16"/>
  <c r="SXO43" i="58" l="1"/>
  <c r="SZP43" i="58"/>
  <c r="WFJ43" i="16"/>
  <c r="WJA43" i="16"/>
  <c r="SZR43" i="58" l="1"/>
  <c r="SXQ43" i="58"/>
  <c r="WFL43" i="16"/>
  <c r="WJC43" i="16"/>
  <c r="SXS43" i="58" l="1"/>
  <c r="SZT43" i="58"/>
  <c r="WFN43" i="16"/>
  <c r="WJE43" i="16"/>
  <c r="SZV43" i="58" l="1"/>
  <c r="SXU43" i="58"/>
  <c r="WFP43" i="16"/>
  <c r="WJG43" i="16"/>
  <c r="SXW43" i="58" l="1"/>
  <c r="SZX43" i="58"/>
  <c r="WFR43" i="16"/>
  <c r="WJI43" i="16"/>
  <c r="SZZ43" i="58" l="1"/>
  <c r="SXY43" i="58"/>
  <c r="WFT43" i="16"/>
  <c r="WJK43" i="16"/>
  <c r="SYA43" i="58" l="1"/>
  <c r="TAB43" i="58"/>
  <c r="WFV43" i="16"/>
  <c r="WJM43" i="16"/>
  <c r="TAD43" i="58" l="1"/>
  <c r="SYC43" i="58"/>
  <c r="WFX43" i="16"/>
  <c r="WJO43" i="16"/>
  <c r="SYE43" i="58" l="1"/>
  <c r="TAF43" i="58"/>
  <c r="WFZ43" i="16"/>
  <c r="WJQ43" i="16"/>
  <c r="TAH43" i="58" l="1"/>
  <c r="SYG43" i="58"/>
  <c r="WGB43" i="16"/>
  <c r="WJS43" i="16"/>
  <c r="SYI43" i="58" l="1"/>
  <c r="TAJ43" i="58"/>
  <c r="WGD43" i="16"/>
  <c r="WJU43" i="16"/>
  <c r="TAL43" i="58" l="1"/>
  <c r="SYK43" i="58"/>
  <c r="WGF43" i="16"/>
  <c r="WJW43" i="16"/>
  <c r="SYM43" i="58" l="1"/>
  <c r="TAN43" i="58"/>
  <c r="WGH43" i="16"/>
  <c r="WJY43" i="16"/>
  <c r="TAP43" i="58" l="1"/>
  <c r="SYO43" i="58"/>
  <c r="WGJ43" i="16"/>
  <c r="WKA43" i="16"/>
  <c r="SYQ43" i="58" l="1"/>
  <c r="TAR43" i="58"/>
  <c r="WGL43" i="16"/>
  <c r="WKC43" i="16"/>
  <c r="TAT43" i="58" l="1"/>
  <c r="SYS43" i="58"/>
  <c r="WGN43" i="16"/>
  <c r="WKE43" i="16"/>
  <c r="SYU43" i="58" l="1"/>
  <c r="TAV43" i="58"/>
  <c r="WGP43" i="16"/>
  <c r="WKG43" i="16"/>
  <c r="TAX43" i="58" l="1"/>
  <c r="SYW43" i="58"/>
  <c r="WGR43" i="16"/>
  <c r="WKI43" i="16"/>
  <c r="SYY43" i="58" l="1"/>
  <c r="TAZ43" i="58"/>
  <c r="WGT43" i="16"/>
  <c r="WKK43" i="16"/>
  <c r="TBB43" i="58" l="1"/>
  <c r="SZA43" i="58"/>
  <c r="WGV43" i="16"/>
  <c r="WKM43" i="16"/>
  <c r="SZC43" i="58" l="1"/>
  <c r="TBD43" i="58"/>
  <c r="WGX43" i="16"/>
  <c r="WKO43" i="16"/>
  <c r="TBF43" i="58" l="1"/>
  <c r="SZE43" i="58"/>
  <c r="WGZ43" i="16"/>
  <c r="WKQ43" i="16"/>
  <c r="SZG43" i="58" l="1"/>
  <c r="TBH43" i="58"/>
  <c r="WHB43" i="16"/>
  <c r="WKS43" i="16"/>
  <c r="TBJ43" i="58" l="1"/>
  <c r="SZI43" i="58"/>
  <c r="WHD43" i="16"/>
  <c r="WKU43" i="16"/>
  <c r="SZK43" i="58" l="1"/>
  <c r="TBL43" i="58"/>
  <c r="WHF43" i="16"/>
  <c r="WKW43" i="16"/>
  <c r="TBN43" i="58" l="1"/>
  <c r="SZM43" i="58"/>
  <c r="WHH43" i="16"/>
  <c r="WKY43" i="16"/>
  <c r="SZO43" i="58" l="1"/>
  <c r="TBP43" i="58"/>
  <c r="WHJ43" i="16"/>
  <c r="WLA43" i="16"/>
  <c r="TBR43" i="58" l="1"/>
  <c r="SZQ43" i="58"/>
  <c r="WHL43" i="16"/>
  <c r="WLC43" i="16"/>
  <c r="SZS43" i="58" l="1"/>
  <c r="TBT43" i="58"/>
  <c r="WHN43" i="16"/>
  <c r="WLE43" i="16"/>
  <c r="TBV43" i="58" l="1"/>
  <c r="SZU43" i="58"/>
  <c r="WHP43" i="16"/>
  <c r="WLG43" i="16"/>
  <c r="SZW43" i="58" l="1"/>
  <c r="TBX43" i="58"/>
  <c r="WHR43" i="16"/>
  <c r="WLI43" i="16"/>
  <c r="TBZ43" i="58" l="1"/>
  <c r="SZY43" i="58"/>
  <c r="WHT43" i="16"/>
  <c r="WLK43" i="16"/>
  <c r="TAA43" i="58" l="1"/>
  <c r="TCB43" i="58"/>
  <c r="WHV43" i="16"/>
  <c r="WLM43" i="16"/>
  <c r="TCD43" i="58" l="1"/>
  <c r="TAC43" i="58"/>
  <c r="WHX43" i="16"/>
  <c r="WLO43" i="16"/>
  <c r="TAE43" i="58" l="1"/>
  <c r="TCF43" i="58"/>
  <c r="WHZ43" i="16"/>
  <c r="WLQ43" i="16"/>
  <c r="TCH43" i="58" l="1"/>
  <c r="TAG43" i="58"/>
  <c r="WIB43" i="16"/>
  <c r="WLS43" i="16"/>
  <c r="TAI43" i="58" l="1"/>
  <c r="TCJ43" i="58"/>
  <c r="WID43" i="16"/>
  <c r="WLU43" i="16"/>
  <c r="TCL43" i="58" l="1"/>
  <c r="TAK43" i="58"/>
  <c r="WIF43" i="16"/>
  <c r="WLW43" i="16"/>
  <c r="TAM43" i="58" l="1"/>
  <c r="TCN43" i="58"/>
  <c r="WIH43" i="16"/>
  <c r="WLY43" i="16"/>
  <c r="TCP43" i="58" l="1"/>
  <c r="TAO43" i="58"/>
  <c r="WIJ43" i="16"/>
  <c r="WMA43" i="16"/>
  <c r="TAQ43" i="58" l="1"/>
  <c r="TCR43" i="58"/>
  <c r="WIL43" i="16"/>
  <c r="WMC43" i="16"/>
  <c r="TCT43" i="58" l="1"/>
  <c r="TAS43" i="58"/>
  <c r="WIN43" i="16"/>
  <c r="WME43" i="16"/>
  <c r="TAU43" i="58" l="1"/>
  <c r="TCV43" i="58"/>
  <c r="WIP43" i="16"/>
  <c r="WMG43" i="16"/>
  <c r="TCX43" i="58" l="1"/>
  <c r="TAW43" i="58"/>
  <c r="WIR43" i="16"/>
  <c r="WMI43" i="16"/>
  <c r="TAY43" i="58" l="1"/>
  <c r="TCZ43" i="58"/>
  <c r="WIT43" i="16"/>
  <c r="WMK43" i="16"/>
  <c r="TDB43" i="58" l="1"/>
  <c r="TBA43" i="58"/>
  <c r="WIV43" i="16"/>
  <c r="WMM43" i="16"/>
  <c r="TBC43" i="58" l="1"/>
  <c r="TDD43" i="58"/>
  <c r="WIX43" i="16"/>
  <c r="WMO43" i="16"/>
  <c r="TDF43" i="58" l="1"/>
  <c r="TBE43" i="58"/>
  <c r="WIZ43" i="16"/>
  <c r="WMQ43" i="16"/>
  <c r="TBG43" i="58" l="1"/>
  <c r="TDH43" i="58"/>
  <c r="WJB43" i="16"/>
  <c r="WMS43" i="16"/>
  <c r="TDJ43" i="58" l="1"/>
  <c r="TBI43" i="58"/>
  <c r="WJD43" i="16"/>
  <c r="WMU43" i="16"/>
  <c r="TBK43" i="58" l="1"/>
  <c r="TDL43" i="58"/>
  <c r="WJF43" i="16"/>
  <c r="WMW43" i="16"/>
  <c r="TDN43" i="58" l="1"/>
  <c r="TBM43" i="58"/>
  <c r="WJH43" i="16"/>
  <c r="WMY43" i="16"/>
  <c r="TBO43" i="58" l="1"/>
  <c r="TDP43" i="58"/>
  <c r="WJJ43" i="16"/>
  <c r="WNA43" i="16"/>
  <c r="TDR43" i="58" l="1"/>
  <c r="TBQ43" i="58"/>
  <c r="WJL43" i="16"/>
  <c r="WNC43" i="16"/>
  <c r="TBS43" i="58" l="1"/>
  <c r="TDT43" i="58"/>
  <c r="WJN43" i="16"/>
  <c r="WNE43" i="16"/>
  <c r="TDV43" i="58" l="1"/>
  <c r="TBU43" i="58"/>
  <c r="WJP43" i="16"/>
  <c r="WNG43" i="16"/>
  <c r="TBW43" i="58" l="1"/>
  <c r="TDX43" i="58"/>
  <c r="WJR43" i="16"/>
  <c r="WNI43" i="16"/>
  <c r="TDZ43" i="58" l="1"/>
  <c r="TBY43" i="58"/>
  <c r="WJT43" i="16"/>
  <c r="WNK43" i="16"/>
  <c r="TCA43" i="58" l="1"/>
  <c r="TEB43" i="58"/>
  <c r="WJV43" i="16"/>
  <c r="WNM43" i="16"/>
  <c r="TED43" i="58" l="1"/>
  <c r="TCC43" i="58"/>
  <c r="WJX43" i="16"/>
  <c r="WNO43" i="16"/>
  <c r="TCE43" i="58" l="1"/>
  <c r="TEF43" i="58"/>
  <c r="WJZ43" i="16"/>
  <c r="WNQ43" i="16"/>
  <c r="TEH43" i="58" l="1"/>
  <c r="TCG43" i="58"/>
  <c r="WKB43" i="16"/>
  <c r="WNS43" i="16"/>
  <c r="TCI43" i="58" l="1"/>
  <c r="TEJ43" i="58"/>
  <c r="WKD43" i="16"/>
  <c r="WNU43" i="16"/>
  <c r="TEL43" i="58" l="1"/>
  <c r="TCK43" i="58"/>
  <c r="WKF43" i="16"/>
  <c r="WNW43" i="16"/>
  <c r="TCM43" i="58" l="1"/>
  <c r="TEN43" i="58"/>
  <c r="WKH43" i="16"/>
  <c r="WNY43" i="16"/>
  <c r="TEP43" i="58" l="1"/>
  <c r="TCO43" i="58"/>
  <c r="WKJ43" i="16"/>
  <c r="WOA43" i="16"/>
  <c r="TCQ43" i="58" l="1"/>
  <c r="TER43" i="58"/>
  <c r="WKL43" i="16"/>
  <c r="WOC43" i="16"/>
  <c r="TET43" i="58" l="1"/>
  <c r="TCS43" i="58"/>
  <c r="WKN43" i="16"/>
  <c r="WOE43" i="16"/>
  <c r="TCU43" i="58" l="1"/>
  <c r="TEV43" i="58"/>
  <c r="WKP43" i="16"/>
  <c r="WOG43" i="16"/>
  <c r="TEX43" i="58" l="1"/>
  <c r="TCW43" i="58"/>
  <c r="WKR43" i="16"/>
  <c r="WOI43" i="16"/>
  <c r="TCY43" i="58" l="1"/>
  <c r="TEZ43" i="58"/>
  <c r="WOK43" i="16"/>
  <c r="WOM43" i="16" s="1"/>
  <c r="WKT43" i="16"/>
  <c r="TFB43" i="58" l="1"/>
  <c r="TDA43" i="58"/>
  <c r="WOO43" i="16"/>
  <c r="WOQ43" i="16" s="1"/>
  <c r="WKV43" i="16"/>
  <c r="WKX43" i="16" s="1"/>
  <c r="TDC43" i="58" l="1"/>
  <c r="TFD43" i="58"/>
  <c r="WKZ43" i="16"/>
  <c r="WOS43" i="16"/>
  <c r="TFF43" i="58" l="1"/>
  <c r="TDE43" i="58"/>
  <c r="WLB43" i="16"/>
  <c r="WOU43" i="16"/>
  <c r="TDG43" i="58" l="1"/>
  <c r="TFH43" i="58"/>
  <c r="WLD43" i="16"/>
  <c r="WOW43" i="16"/>
  <c r="TFJ43" i="58" l="1"/>
  <c r="TDI43" i="58"/>
  <c r="WLF43" i="16"/>
  <c r="WOY43" i="16"/>
  <c r="TDK43" i="58" l="1"/>
  <c r="TFL43" i="58"/>
  <c r="WLH43" i="16"/>
  <c r="WPA43" i="16"/>
  <c r="TFN43" i="58" l="1"/>
  <c r="TDM43" i="58"/>
  <c r="WLJ43" i="16"/>
  <c r="WPC43" i="16"/>
  <c r="TDO43" i="58" l="1"/>
  <c r="TFP43" i="58"/>
  <c r="WLL43" i="16"/>
  <c r="WPE43" i="16"/>
  <c r="TFR43" i="58" l="1"/>
  <c r="TDQ43" i="58"/>
  <c r="WLN43" i="16"/>
  <c r="WPG43" i="16"/>
  <c r="TDS43" i="58" l="1"/>
  <c r="TFT43" i="58"/>
  <c r="WLP43" i="16"/>
  <c r="WPI43" i="16"/>
  <c r="TFV43" i="58" l="1"/>
  <c r="TDU43" i="58"/>
  <c r="WLR43" i="16"/>
  <c r="WPK43" i="16"/>
  <c r="TDW43" i="58" l="1"/>
  <c r="TFX43" i="58"/>
  <c r="WPM43" i="16"/>
  <c r="WLT43" i="16"/>
  <c r="WLV43" i="16" s="1"/>
  <c r="TFZ43" i="58" l="1"/>
  <c r="TDY43" i="58"/>
  <c r="WLX43" i="16"/>
  <c r="WPO43" i="16"/>
  <c r="TEA43" i="58" l="1"/>
  <c r="TGB43" i="58"/>
  <c r="WPQ43" i="16"/>
  <c r="WLZ43" i="16"/>
  <c r="TGD43" i="58" l="1"/>
  <c r="TEC43" i="58"/>
  <c r="WMB43" i="16"/>
  <c r="WPS43" i="16"/>
  <c r="TEE43" i="58" l="1"/>
  <c r="TGF43" i="58"/>
  <c r="WPU43" i="16"/>
  <c r="WMD43" i="16"/>
  <c r="TGH43" i="58" l="1"/>
  <c r="TEG43" i="58"/>
  <c r="WMF43" i="16"/>
  <c r="WPW43" i="16"/>
  <c r="TEI43" i="58" l="1"/>
  <c r="TGJ43" i="58"/>
  <c r="WPY43" i="16"/>
  <c r="WMH43" i="16"/>
  <c r="TGL43" i="58" l="1"/>
  <c r="TEK43" i="58"/>
  <c r="WMJ43" i="16"/>
  <c r="WQA43" i="16"/>
  <c r="TEM43" i="58" l="1"/>
  <c r="TGN43" i="58"/>
  <c r="WQC43" i="16"/>
  <c r="WML43" i="16"/>
  <c r="TGP43" i="58" l="1"/>
  <c r="TEO43" i="58"/>
  <c r="WMN43" i="16"/>
  <c r="WQE43" i="16"/>
  <c r="TEQ43" i="58" l="1"/>
  <c r="TGR43" i="58"/>
  <c r="WQG43" i="16"/>
  <c r="WMP43" i="16"/>
  <c r="TGT43" i="58" l="1"/>
  <c r="TES43" i="58"/>
  <c r="WMR43" i="16"/>
  <c r="WMT43" i="16" s="1"/>
  <c r="WQI43" i="16"/>
  <c r="TEU43" i="58" l="1"/>
  <c r="TGV43" i="58"/>
  <c r="WQK43" i="16"/>
  <c r="WMV43" i="16"/>
  <c r="TGX43" i="58" l="1"/>
  <c r="TEW43" i="58"/>
  <c r="WQM43" i="16"/>
  <c r="WMX43" i="16"/>
  <c r="TEY43" i="58" l="1"/>
  <c r="TGZ43" i="58"/>
  <c r="WQO43" i="16"/>
  <c r="WMZ43" i="16"/>
  <c r="THB43" i="58" l="1"/>
  <c r="TFA43" i="58"/>
  <c r="WQQ43" i="16"/>
  <c r="WNB43" i="16"/>
  <c r="TFC43" i="58" l="1"/>
  <c r="THD43" i="58"/>
  <c r="WQS43" i="16"/>
  <c r="WND43" i="16"/>
  <c r="THF43" i="58" l="1"/>
  <c r="TFE43" i="58"/>
  <c r="WQU43" i="16"/>
  <c r="WNF43" i="16"/>
  <c r="TFG43" i="58" l="1"/>
  <c r="THH43" i="58"/>
  <c r="WQW43" i="16"/>
  <c r="WNH43" i="16"/>
  <c r="THJ43" i="58" l="1"/>
  <c r="TFI43" i="58"/>
  <c r="WQY43" i="16"/>
  <c r="WNJ43" i="16"/>
  <c r="TFK43" i="58" l="1"/>
  <c r="THL43" i="58"/>
  <c r="WRA43" i="16"/>
  <c r="WNL43" i="16"/>
  <c r="THN43" i="58" l="1"/>
  <c r="TFM43" i="58"/>
  <c r="WRC43" i="16"/>
  <c r="WNN43" i="16"/>
  <c r="TFO43" i="58" l="1"/>
  <c r="THP43" i="58"/>
  <c r="WNP43" i="16"/>
  <c r="WRE43" i="16"/>
  <c r="WRG43" i="16" s="1"/>
  <c r="THR43" i="58" l="1"/>
  <c r="TFQ43" i="58"/>
  <c r="WRI43" i="16"/>
  <c r="WNR43" i="16"/>
  <c r="WNT43" i="16" s="1"/>
  <c r="TFS43" i="58" l="1"/>
  <c r="THT43" i="58"/>
  <c r="WNV43" i="16"/>
  <c r="WRK43" i="16"/>
  <c r="THV43" i="58" l="1"/>
  <c r="TFU43" i="58"/>
  <c r="WRM43" i="16"/>
  <c r="WNX43" i="16"/>
  <c r="TFW43" i="58" l="1"/>
  <c r="THX43" i="58"/>
  <c r="WNZ43" i="16"/>
  <c r="WRO43" i="16"/>
  <c r="WRQ43" i="16" s="1"/>
  <c r="THZ43" i="58" l="1"/>
  <c r="TFY43" i="58"/>
  <c r="WRS43" i="16"/>
  <c r="WOB43" i="16"/>
  <c r="TGA43" i="58" l="1"/>
  <c r="TIB43" i="58"/>
  <c r="WOD43" i="16"/>
  <c r="WRU43" i="16"/>
  <c r="WRW43" i="16" s="1"/>
  <c r="TID43" i="58" l="1"/>
  <c r="TGC43" i="58"/>
  <c r="WRY43" i="16"/>
  <c r="WOF43" i="16"/>
  <c r="TGE43" i="58" l="1"/>
  <c r="TIF43" i="58"/>
  <c r="WOH43" i="16"/>
  <c r="WSA43" i="16"/>
  <c r="TIH43" i="58" l="1"/>
  <c r="TGG43" i="58"/>
  <c r="WSC43" i="16"/>
  <c r="WOJ43" i="16"/>
  <c r="TGI43" i="58" l="1"/>
  <c r="TIJ43" i="58"/>
  <c r="WOL43" i="16"/>
  <c r="WSE43" i="16"/>
  <c r="TIL43" i="58" l="1"/>
  <c r="TGK43" i="58"/>
  <c r="WON43" i="16"/>
  <c r="WOP43" i="16" s="1"/>
  <c r="WSG43" i="16"/>
  <c r="TGM43" i="58" l="1"/>
  <c r="TIN43" i="58"/>
  <c r="WOR43" i="16"/>
  <c r="WSI43" i="16"/>
  <c r="TIP43" i="58" l="1"/>
  <c r="TGO43" i="58"/>
  <c r="WSK43" i="16"/>
  <c r="WOT43" i="16"/>
  <c r="TGQ43" i="58" l="1"/>
  <c r="TIR43" i="58"/>
  <c r="WOV43" i="16"/>
  <c r="WSM43" i="16"/>
  <c r="TIT43" i="58" l="1"/>
  <c r="TGS43" i="58"/>
  <c r="WSO43" i="16"/>
  <c r="WOX43" i="16"/>
  <c r="TGU43" i="58" l="1"/>
  <c r="TIV43" i="58"/>
  <c r="WOZ43" i="16"/>
  <c r="WSQ43" i="16"/>
  <c r="TIX43" i="58" l="1"/>
  <c r="TGW43" i="58"/>
  <c r="WSS43" i="16"/>
  <c r="WPB43" i="16"/>
  <c r="TGY43" i="58" l="1"/>
  <c r="TIZ43" i="58"/>
  <c r="WPD43" i="16"/>
  <c r="WSU43" i="16"/>
  <c r="TJB43" i="58" l="1"/>
  <c r="THA43" i="58"/>
  <c r="WSW43" i="16"/>
  <c r="WPF43" i="16"/>
  <c r="THC43" i="58" l="1"/>
  <c r="TJD43" i="58"/>
  <c r="WPH43" i="16"/>
  <c r="WSY43" i="16"/>
  <c r="TJF43" i="58" l="1"/>
  <c r="THE43" i="58"/>
  <c r="WTA43" i="16"/>
  <c r="WPJ43" i="16"/>
  <c r="THG43" i="58" l="1"/>
  <c r="TJH43" i="58"/>
  <c r="WPL43" i="16"/>
  <c r="WTC43" i="16"/>
  <c r="TJJ43" i="58" l="1"/>
  <c r="THI43" i="58"/>
  <c r="WTE43" i="16"/>
  <c r="WPN43" i="16"/>
  <c r="THK43" i="58" l="1"/>
  <c r="TJL43" i="58"/>
  <c r="WPP43" i="16"/>
  <c r="WTG43" i="16"/>
  <c r="TJN43" i="58" l="1"/>
  <c r="THM43" i="58"/>
  <c r="WTI43" i="16"/>
  <c r="WPR43" i="16"/>
  <c r="THO43" i="58" l="1"/>
  <c r="TJP43" i="58"/>
  <c r="WPT43" i="16"/>
  <c r="WTK43" i="16"/>
  <c r="TJR43" i="58" l="1"/>
  <c r="THQ43" i="58"/>
  <c r="WTM43" i="16"/>
  <c r="WPV43" i="16"/>
  <c r="THS43" i="58" l="1"/>
  <c r="TJT43" i="58"/>
  <c r="WPX43" i="16"/>
  <c r="WTO43" i="16"/>
  <c r="TJV43" i="58" l="1"/>
  <c r="THU43" i="58"/>
  <c r="WTQ43" i="16"/>
  <c r="WPZ43" i="16"/>
  <c r="THW43" i="58" l="1"/>
  <c r="TJX43" i="58"/>
  <c r="WQB43" i="16"/>
  <c r="WTS43" i="16"/>
  <c r="TJZ43" i="58" l="1"/>
  <c r="THY43" i="58"/>
  <c r="WTU43" i="16"/>
  <c r="WQD43" i="16"/>
  <c r="TIA43" i="58" l="1"/>
  <c r="TKB43" i="58"/>
  <c r="WQF43" i="16"/>
  <c r="WTW43" i="16"/>
  <c r="TKD43" i="58" l="1"/>
  <c r="TIC43" i="58"/>
  <c r="WTY43" i="16"/>
  <c r="WQH43" i="16"/>
  <c r="TIE43" i="58" l="1"/>
  <c r="TKF43" i="58"/>
  <c r="WQJ43" i="16"/>
  <c r="WUA43" i="16"/>
  <c r="TKH43" i="58" l="1"/>
  <c r="TIG43" i="58"/>
  <c r="WUC43" i="16"/>
  <c r="WQL43" i="16"/>
  <c r="TII43" i="58" l="1"/>
  <c r="TKJ43" i="58"/>
  <c r="WQN43" i="16"/>
  <c r="WUE43" i="16"/>
  <c r="TKL43" i="58" l="1"/>
  <c r="TIK43" i="58"/>
  <c r="WUG43" i="16"/>
  <c r="WQP43" i="16"/>
  <c r="TIM43" i="58" l="1"/>
  <c r="TKN43" i="58"/>
  <c r="WQR43" i="16"/>
  <c r="WUI43" i="16"/>
  <c r="TKP43" i="58" l="1"/>
  <c r="TIO43" i="58"/>
  <c r="WUK43" i="16"/>
  <c r="WQT43" i="16"/>
  <c r="TIQ43" i="58" l="1"/>
  <c r="TKR43" i="58"/>
  <c r="WQV43" i="16"/>
  <c r="WQX43" i="16" s="1"/>
  <c r="WUM43" i="16"/>
  <c r="TKT43" i="58" l="1"/>
  <c r="TIS43" i="58"/>
  <c r="WQZ43" i="16"/>
  <c r="WUO43" i="16"/>
  <c r="TIU43" i="58" l="1"/>
  <c r="TKV43" i="58"/>
  <c r="WUQ43" i="16"/>
  <c r="WRB43" i="16"/>
  <c r="TKX43" i="58" l="1"/>
  <c r="TIW43" i="58"/>
  <c r="WRD43" i="16"/>
  <c r="WUS43" i="16"/>
  <c r="TIY43" i="58" l="1"/>
  <c r="TKZ43" i="58"/>
  <c r="WUU43" i="16"/>
  <c r="WRF43" i="16"/>
  <c r="TLB43" i="58" l="1"/>
  <c r="TJA43" i="58"/>
  <c r="WRH43" i="16"/>
  <c r="WUW43" i="16"/>
  <c r="TJC43" i="58" l="1"/>
  <c r="TLD43" i="58"/>
  <c r="WUY43" i="16"/>
  <c r="WRJ43" i="16"/>
  <c r="WRL43" i="16" s="1"/>
  <c r="TLF43" i="58" l="1"/>
  <c r="TJE43" i="58"/>
  <c r="WRN43" i="16"/>
  <c r="WVA43" i="16"/>
  <c r="WVC43" i="16" s="1"/>
  <c r="TJG43" i="58" l="1"/>
  <c r="TLH43" i="58"/>
  <c r="WVE43" i="16"/>
  <c r="WRP43" i="16"/>
  <c r="TLJ43" i="58" l="1"/>
  <c r="TJI43" i="58"/>
  <c r="WRR43" i="16"/>
  <c r="WVG43" i="16"/>
  <c r="TJK43" i="58" l="1"/>
  <c r="TLL43" i="58"/>
  <c r="WVI43" i="16"/>
  <c r="WRT43" i="16"/>
  <c r="TLN43" i="58" l="1"/>
  <c r="TJM43" i="58"/>
  <c r="WRV43" i="16"/>
  <c r="WVK43" i="16"/>
  <c r="TJO43" i="58" l="1"/>
  <c r="TLP43" i="58"/>
  <c r="WVM43" i="16"/>
  <c r="WRX43" i="16"/>
  <c r="TLR43" i="58" l="1"/>
  <c r="TJQ43" i="58"/>
  <c r="WVO43" i="16"/>
  <c r="WRZ43" i="16"/>
  <c r="TJS43" i="58" l="1"/>
  <c r="TLT43" i="58"/>
  <c r="WVQ43" i="16"/>
  <c r="WSB43" i="16"/>
  <c r="TLV43" i="58" l="1"/>
  <c r="TJU43" i="58"/>
  <c r="WVS43" i="16"/>
  <c r="WSD43" i="16"/>
  <c r="TJW43" i="58" l="1"/>
  <c r="TLX43" i="58"/>
  <c r="WVU43" i="16"/>
  <c r="WSF43" i="16"/>
  <c r="TLZ43" i="58" l="1"/>
  <c r="TJY43" i="58"/>
  <c r="WVW43" i="16"/>
  <c r="WSH43" i="16"/>
  <c r="TKA43" i="58" l="1"/>
  <c r="TMB43" i="58"/>
  <c r="WVY43" i="16"/>
  <c r="WSJ43" i="16"/>
  <c r="TMD43" i="58" l="1"/>
  <c r="TKC43" i="58"/>
  <c r="WWA43" i="16"/>
  <c r="WSL43" i="16"/>
  <c r="TKE43" i="58" l="1"/>
  <c r="TMF43" i="58"/>
  <c r="WSN43" i="16"/>
  <c r="WWC43" i="16"/>
  <c r="TMH43" i="58" l="1"/>
  <c r="TKG43" i="58"/>
  <c r="WWE43" i="16"/>
  <c r="WSP43" i="16"/>
  <c r="TKI43" i="58" l="1"/>
  <c r="TMJ43" i="58"/>
  <c r="WSR43" i="16"/>
  <c r="WWG43" i="16"/>
  <c r="TML43" i="58" l="1"/>
  <c r="TKK43" i="58"/>
  <c r="WWI43" i="16"/>
  <c r="WST43" i="16"/>
  <c r="TKM43" i="58" l="1"/>
  <c r="TMN43" i="58"/>
  <c r="WSV43" i="16"/>
  <c r="WWK43" i="16"/>
  <c r="TMP43" i="58" l="1"/>
  <c r="TKO43" i="58"/>
  <c r="WWM43" i="16"/>
  <c r="WSX43" i="16"/>
  <c r="TKQ43" i="58" l="1"/>
  <c r="TMR43" i="58"/>
  <c r="WSZ43" i="16"/>
  <c r="WWO43" i="16"/>
  <c r="TMT43" i="58" l="1"/>
  <c r="TKS43" i="58"/>
  <c r="WWQ43" i="16"/>
  <c r="WTB43" i="16"/>
  <c r="TKU43" i="58" l="1"/>
  <c r="TMV43" i="58"/>
  <c r="WTD43" i="16"/>
  <c r="WWS43" i="16"/>
  <c r="TMX43" i="58" l="1"/>
  <c r="TKW43" i="58"/>
  <c r="WWU43" i="16"/>
  <c r="WTF43" i="16"/>
  <c r="TKY43" i="58" l="1"/>
  <c r="TMZ43" i="58"/>
  <c r="WTH43" i="16"/>
  <c r="WWW43" i="16"/>
  <c r="TNB43" i="58" l="1"/>
  <c r="TLA43" i="58"/>
  <c r="WWY43" i="16"/>
  <c r="WTJ43" i="16"/>
  <c r="TLC43" i="58" l="1"/>
  <c r="TND43" i="58"/>
  <c r="WTL43" i="16"/>
  <c r="WXA43" i="16"/>
  <c r="TNF43" i="58" l="1"/>
  <c r="TLE43" i="58"/>
  <c r="WXC43" i="16"/>
  <c r="WTN43" i="16"/>
  <c r="TLG43" i="58" l="1"/>
  <c r="TNH43" i="58"/>
  <c r="WTP43" i="16"/>
  <c r="WXE43" i="16"/>
  <c r="TNJ43" i="58" l="1"/>
  <c r="TLI43" i="58"/>
  <c r="WXG43" i="16"/>
  <c r="WTR43" i="16"/>
  <c r="TLK43" i="58" l="1"/>
  <c r="TNL43" i="58"/>
  <c r="WTT43" i="16"/>
  <c r="WXI43" i="16"/>
  <c r="TNN43" i="58" l="1"/>
  <c r="TLM43" i="58"/>
  <c r="WXK43" i="16"/>
  <c r="WTV43" i="16"/>
  <c r="TLO43" i="58" l="1"/>
  <c r="TNP43" i="58"/>
  <c r="WTX43" i="16"/>
  <c r="WXM43" i="16"/>
  <c r="TNR43" i="58" l="1"/>
  <c r="TLQ43" i="58"/>
  <c r="WXO43" i="16"/>
  <c r="WTZ43" i="16"/>
  <c r="TLS43" i="58" l="1"/>
  <c r="TNT43" i="58"/>
  <c r="WUB43" i="16"/>
  <c r="WXQ43" i="16"/>
  <c r="TNV43" i="58" l="1"/>
  <c r="TLU43" i="58"/>
  <c r="WXS43" i="16"/>
  <c r="WUD43" i="16"/>
  <c r="WUF43" i="16" s="1"/>
  <c r="TLW43" i="58" l="1"/>
  <c r="TNX43" i="58"/>
  <c r="WUH43" i="16"/>
  <c r="WXU43" i="16"/>
  <c r="TNZ43" i="58" l="1"/>
  <c r="TLY43" i="58"/>
  <c r="WXW43" i="16"/>
  <c r="WUJ43" i="16"/>
  <c r="TMA43" i="58" l="1"/>
  <c r="TOB43" i="58"/>
  <c r="WUL43" i="16"/>
  <c r="WXY43" i="16"/>
  <c r="TOD43" i="58" l="1"/>
  <c r="TMC43" i="58"/>
  <c r="WYA43" i="16"/>
  <c r="WUN43" i="16"/>
  <c r="TME43" i="58" l="1"/>
  <c r="TOF43" i="58"/>
  <c r="WUP43" i="16"/>
  <c r="WYC43" i="16"/>
  <c r="TOH43" i="58" l="1"/>
  <c r="TMG43" i="58"/>
  <c r="WYE43" i="16"/>
  <c r="WUR43" i="16"/>
  <c r="TMI43" i="58" l="1"/>
  <c r="TOJ43" i="58"/>
  <c r="WUT43" i="16"/>
  <c r="WYG43" i="16"/>
  <c r="TOL43" i="58" l="1"/>
  <c r="TMK43" i="58"/>
  <c r="WYI43" i="16"/>
  <c r="WUV43" i="16"/>
  <c r="TMM43" i="58" l="1"/>
  <c r="TON43" i="58"/>
  <c r="WUX43" i="16"/>
  <c r="WYK43" i="16"/>
  <c r="TOP43" i="58" l="1"/>
  <c r="TMO43" i="58"/>
  <c r="WYM43" i="16"/>
  <c r="WUZ43" i="16"/>
  <c r="TMQ43" i="58" l="1"/>
  <c r="TOR43" i="58"/>
  <c r="WVB43" i="16"/>
  <c r="WYO43" i="16"/>
  <c r="TOT43" i="58" l="1"/>
  <c r="TMS43" i="58"/>
  <c r="WYQ43" i="16"/>
  <c r="WVD43" i="16"/>
  <c r="TMU43" i="58" l="1"/>
  <c r="TOV43" i="58"/>
  <c r="WVF43" i="16"/>
  <c r="WYS43" i="16"/>
  <c r="TOX43" i="58" l="1"/>
  <c r="TMW43" i="58"/>
  <c r="WYU43" i="16"/>
  <c r="WVH43" i="16"/>
  <c r="TMY43" i="58" l="1"/>
  <c r="TOZ43" i="58"/>
  <c r="WVJ43" i="16"/>
  <c r="WYW43" i="16"/>
  <c r="TPB43" i="58" l="1"/>
  <c r="TNA43" i="58"/>
  <c r="WYY43" i="16"/>
  <c r="WVL43" i="16"/>
  <c r="TNC43" i="58" l="1"/>
  <c r="TPD43" i="58"/>
  <c r="WVN43" i="16"/>
  <c r="WZA43" i="16"/>
  <c r="TPF43" i="58" l="1"/>
  <c r="TNE43" i="58"/>
  <c r="WZC43" i="16"/>
  <c r="WVP43" i="16"/>
  <c r="TNG43" i="58" l="1"/>
  <c r="TPH43" i="58"/>
  <c r="WVR43" i="16"/>
  <c r="WZE43" i="16"/>
  <c r="TPJ43" i="58" l="1"/>
  <c r="TNI43" i="58"/>
  <c r="WZG43" i="16"/>
  <c r="WVT43" i="16"/>
  <c r="TNK43" i="58" l="1"/>
  <c r="TPL43" i="58"/>
  <c r="WVV43" i="16"/>
  <c r="WZI43" i="16"/>
  <c r="TPN43" i="58" l="1"/>
  <c r="TNM43" i="58"/>
  <c r="WZK43" i="16"/>
  <c r="WVX43" i="16"/>
  <c r="TNO43" i="58" l="1"/>
  <c r="TPP43" i="58"/>
  <c r="WVZ43" i="16"/>
  <c r="WZM43" i="16"/>
  <c r="TPR43" i="58" l="1"/>
  <c r="TNQ43" i="58"/>
  <c r="WZO43" i="16"/>
  <c r="WWB43" i="16"/>
  <c r="TNS43" i="58" l="1"/>
  <c r="TPT43" i="58"/>
  <c r="WWD43" i="16"/>
  <c r="WZQ43" i="16"/>
  <c r="TPV43" i="58" l="1"/>
  <c r="TNU43" i="58"/>
  <c r="WWF43" i="16"/>
  <c r="WZS43" i="16"/>
  <c r="TNW43" i="58" l="1"/>
  <c r="TPX43" i="58"/>
  <c r="WWH43" i="16"/>
  <c r="WZU43" i="16"/>
  <c r="TPZ43" i="58" l="1"/>
  <c r="TNY43" i="58"/>
  <c r="WWJ43" i="16"/>
  <c r="WZW43" i="16"/>
  <c r="TOA43" i="58" l="1"/>
  <c r="TQB43" i="58"/>
  <c r="WWL43" i="16"/>
  <c r="WZY43" i="16"/>
  <c r="TQD43" i="58" l="1"/>
  <c r="TQF43" i="58" s="1"/>
  <c r="TOC43" i="58"/>
  <c r="WWN43" i="16"/>
  <c r="XAA43" i="16"/>
  <c r="TQH43" i="58" l="1"/>
  <c r="TOE43" i="58"/>
  <c r="WWP43" i="16"/>
  <c r="XAC43" i="16"/>
  <c r="TOG43" i="58" l="1"/>
  <c r="TQJ43" i="58"/>
  <c r="WWR43" i="16"/>
  <c r="XAE43" i="16"/>
  <c r="TQL43" i="58" l="1"/>
  <c r="TOI43" i="58"/>
  <c r="WWT43" i="16"/>
  <c r="XAG43" i="16"/>
  <c r="TOK43" i="58" l="1"/>
  <c r="TQN43" i="58"/>
  <c r="WWV43" i="16"/>
  <c r="XAI43" i="16"/>
  <c r="TQP43" i="58" l="1"/>
  <c r="TOM43" i="58"/>
  <c r="WWX43" i="16"/>
  <c r="XAK43" i="16"/>
  <c r="TOO43" i="58" l="1"/>
  <c r="TQR43" i="58"/>
  <c r="WWZ43" i="16"/>
  <c r="XAM43" i="16"/>
  <c r="TQT43" i="58" l="1"/>
  <c r="TOQ43" i="58"/>
  <c r="WXB43" i="16"/>
  <c r="XAO43" i="16"/>
  <c r="TOS43" i="58" l="1"/>
  <c r="TQV43" i="58"/>
  <c r="WXD43" i="16"/>
  <c r="XAQ43" i="16"/>
  <c r="TQX43" i="58" l="1"/>
  <c r="TOU43" i="58"/>
  <c r="WXF43" i="16"/>
  <c r="XAS43" i="16"/>
  <c r="TOW43" i="58" l="1"/>
  <c r="TQZ43" i="58"/>
  <c r="WXH43" i="16"/>
  <c r="XAU43" i="16"/>
  <c r="TRB43" i="58" l="1"/>
  <c r="TOY43" i="58"/>
  <c r="WXJ43" i="16"/>
  <c r="XAW43" i="16"/>
  <c r="TPA43" i="58" l="1"/>
  <c r="TRD43" i="58"/>
  <c r="XAY43" i="16"/>
  <c r="WXL43" i="16"/>
  <c r="TRF43" i="58" l="1"/>
  <c r="TPC43" i="58"/>
  <c r="WXN43" i="16"/>
  <c r="XBA43" i="16"/>
  <c r="TPE43" i="58" l="1"/>
  <c r="TRH43" i="58"/>
  <c r="XBC43" i="16"/>
  <c r="WXP43" i="16"/>
  <c r="TRJ43" i="58" l="1"/>
  <c r="TPG43" i="58"/>
  <c r="WXR43" i="16"/>
  <c r="XBE43" i="16"/>
  <c r="TPI43" i="58" l="1"/>
  <c r="TRL43" i="58"/>
  <c r="XBG43" i="16"/>
  <c r="WXT43" i="16"/>
  <c r="TRN43" i="58" l="1"/>
  <c r="TPK43" i="58"/>
  <c r="WXV43" i="16"/>
  <c r="XBI43" i="16"/>
  <c r="TPM43" i="58" l="1"/>
  <c r="TRP43" i="58"/>
  <c r="XBK43" i="16"/>
  <c r="WXX43" i="16"/>
  <c r="TRR43" i="58" l="1"/>
  <c r="TPO43" i="58"/>
  <c r="WXZ43" i="16"/>
  <c r="XBM43" i="16"/>
  <c r="TPQ43" i="58" l="1"/>
  <c r="TRT43" i="58"/>
  <c r="XBO43" i="16"/>
  <c r="WYB43" i="16"/>
  <c r="TRV43" i="58" l="1"/>
  <c r="TPS43" i="58"/>
  <c r="WYD43" i="16"/>
  <c r="XBQ43" i="16"/>
  <c r="TPU43" i="58" l="1"/>
  <c r="TRX43" i="58"/>
  <c r="XBS43" i="16"/>
  <c r="WYF43" i="16"/>
  <c r="TRZ43" i="58" l="1"/>
  <c r="TPW43" i="58"/>
  <c r="WYH43" i="16"/>
  <c r="XBU43" i="16"/>
  <c r="TPY43" i="58" l="1"/>
  <c r="TSB43" i="58"/>
  <c r="XBW43" i="16"/>
  <c r="WYJ43" i="16"/>
  <c r="TSD43" i="58" l="1"/>
  <c r="TQA43" i="58"/>
  <c r="WYL43" i="16"/>
  <c r="XBY43" i="16"/>
  <c r="TQC43" i="58" l="1"/>
  <c r="TSF43" i="58"/>
  <c r="XCA43" i="16"/>
  <c r="WYN43" i="16"/>
  <c r="TSH43" i="58" l="1"/>
  <c r="TQE43" i="58"/>
  <c r="WYP43" i="16"/>
  <c r="XCC43" i="16"/>
  <c r="TQG43" i="58" l="1"/>
  <c r="TSJ43" i="58"/>
  <c r="XCE43" i="16"/>
  <c r="WYR43" i="16"/>
  <c r="TSL43" i="58" l="1"/>
  <c r="TQI43" i="58"/>
  <c r="WYT43" i="16"/>
  <c r="XCG43" i="16"/>
  <c r="TQK43" i="58" l="1"/>
  <c r="TSN43" i="58"/>
  <c r="XCI43" i="16"/>
  <c r="WYV43" i="16"/>
  <c r="TSP43" i="58" l="1"/>
  <c r="TQM43" i="58"/>
  <c r="WYX43" i="16"/>
  <c r="XCK43" i="16"/>
  <c r="TQO43" i="58" l="1"/>
  <c r="TSR43" i="58"/>
  <c r="XCM43" i="16"/>
  <c r="WYZ43" i="16"/>
  <c r="TST43" i="58" l="1"/>
  <c r="TQQ43" i="58"/>
  <c r="WZB43" i="16"/>
  <c r="XCO43" i="16"/>
  <c r="TQS43" i="58" l="1"/>
  <c r="TSV43" i="58"/>
  <c r="XCQ43" i="16"/>
  <c r="WZD43" i="16"/>
  <c r="TSX43" i="58" l="1"/>
  <c r="TQU43" i="58"/>
  <c r="WZF43" i="16"/>
  <c r="XCS43" i="16"/>
  <c r="TQW43" i="58" l="1"/>
  <c r="TSZ43" i="58"/>
  <c r="XCU43" i="16"/>
  <c r="WZH43" i="16"/>
  <c r="TTB43" i="58" l="1"/>
  <c r="TQY43" i="58"/>
  <c r="WZJ43" i="16"/>
  <c r="XCW43" i="16"/>
  <c r="TRA43" i="58" l="1"/>
  <c r="TTD43" i="58"/>
  <c r="XCY43" i="16"/>
  <c r="WZL43" i="16"/>
  <c r="TTF43" i="58" l="1"/>
  <c r="TRC43" i="58"/>
  <c r="WZN43" i="16"/>
  <c r="XDA43" i="16"/>
  <c r="TRE43" i="58" l="1"/>
  <c r="TTH43" i="58"/>
  <c r="XDC43" i="16"/>
  <c r="WZP43" i="16"/>
  <c r="TTJ43" i="58" l="1"/>
  <c r="TRG43" i="58"/>
  <c r="WZR43" i="16"/>
  <c r="XDE43" i="16"/>
  <c r="TRI43" i="58" l="1"/>
  <c r="TTL43" i="58"/>
  <c r="XDG43" i="16"/>
  <c r="WZT43" i="16"/>
  <c r="TTN43" i="58" l="1"/>
  <c r="TRK43" i="58"/>
  <c r="WZV43" i="16"/>
  <c r="XDI43" i="16"/>
  <c r="TRM43" i="58" l="1"/>
  <c r="TTP43" i="58"/>
  <c r="XDK43" i="16"/>
  <c r="WZX43" i="16"/>
  <c r="TTR43" i="58" l="1"/>
  <c r="TRO43" i="58"/>
  <c r="WZZ43" i="16"/>
  <c r="XDM43" i="16"/>
  <c r="TRQ43" i="58" l="1"/>
  <c r="TTT43" i="58"/>
  <c r="XDO43" i="16"/>
  <c r="XAB43" i="16"/>
  <c r="TTV43" i="58" l="1"/>
  <c r="TRS43" i="58"/>
  <c r="XAD43" i="16"/>
  <c r="XDQ43" i="16"/>
  <c r="TRU43" i="58" l="1"/>
  <c r="TTX43" i="58"/>
  <c r="XDS43" i="16"/>
  <c r="XAF43" i="16"/>
  <c r="XAH43" i="16" s="1"/>
  <c r="TTZ43" i="58" l="1"/>
  <c r="TRW43" i="58"/>
  <c r="XAJ43" i="16"/>
  <c r="XDU43" i="16"/>
  <c r="TRY43" i="58" l="1"/>
  <c r="TUB43" i="58"/>
  <c r="XDW43" i="16"/>
  <c r="XAL43" i="16"/>
  <c r="TUD43" i="58" l="1"/>
  <c r="TSA43" i="58"/>
  <c r="XAN43" i="16"/>
  <c r="XDY43" i="16"/>
  <c r="TSC43" i="58" l="1"/>
  <c r="TUF43" i="58"/>
  <c r="XEA43" i="16"/>
  <c r="XAP43" i="16"/>
  <c r="TUH43" i="58" l="1"/>
  <c r="TSE43" i="58"/>
  <c r="XAR43" i="16"/>
  <c r="XEC43" i="16"/>
  <c r="TSG43" i="58" l="1"/>
  <c r="TUJ43" i="58"/>
  <c r="XEE43" i="16"/>
  <c r="XAT43" i="16"/>
  <c r="TUL43" i="58" l="1"/>
  <c r="TSI43" i="58"/>
  <c r="XAV43" i="16"/>
  <c r="XEG43" i="16"/>
  <c r="TSK43" i="58" l="1"/>
  <c r="TUN43" i="58"/>
  <c r="XEI43" i="16"/>
  <c r="XAX43" i="16"/>
  <c r="TUP43" i="58" l="1"/>
  <c r="TSM43" i="58"/>
  <c r="XAZ43" i="16"/>
  <c r="XEK43" i="16"/>
  <c r="TSO43" i="58" l="1"/>
  <c r="TUR43" i="58"/>
  <c r="XEM43" i="16"/>
  <c r="XBB43" i="16"/>
  <c r="TUT43" i="58" l="1"/>
  <c r="TSQ43" i="58"/>
  <c r="XBD43" i="16"/>
  <c r="XEO43" i="16"/>
  <c r="TSS43" i="58" l="1"/>
  <c r="TUV43" i="58"/>
  <c r="XEQ43" i="16"/>
  <c r="XBF43" i="16"/>
  <c r="TUX43" i="58" l="1"/>
  <c r="TSU43" i="58"/>
  <c r="XBH43" i="16"/>
  <c r="XES43" i="16"/>
  <c r="TSW43" i="58" l="1"/>
  <c r="TUZ43" i="58"/>
  <c r="XEU43" i="16"/>
  <c r="XBJ43" i="16"/>
  <c r="TVB43" i="58" l="1"/>
  <c r="TSY43" i="58"/>
  <c r="XBL43" i="16"/>
  <c r="XEW43" i="16"/>
  <c r="TTA43" i="58" l="1"/>
  <c r="TVD43" i="58"/>
  <c r="XEY43" i="16"/>
  <c r="XBN43" i="16"/>
  <c r="TVF43" i="58" l="1"/>
  <c r="TTC43" i="58"/>
  <c r="XBP43" i="16"/>
  <c r="XFA43" i="16"/>
  <c r="XFC43" i="16" s="1"/>
  <c r="TTE43" i="58" l="1"/>
  <c r="TVH43" i="58"/>
  <c r="XBR43" i="16"/>
  <c r="TVJ43" i="58" l="1"/>
  <c r="TTG43" i="58"/>
  <c r="XBT43" i="16"/>
  <c r="TTI43" i="58" l="1"/>
  <c r="TVL43" i="58"/>
  <c r="XBV43" i="16"/>
  <c r="TVN43" i="58" l="1"/>
  <c r="TTK43" i="58"/>
  <c r="XBX43" i="16"/>
  <c r="TTM43" i="58" l="1"/>
  <c r="TVP43" i="58"/>
  <c r="XBZ43" i="16"/>
  <c r="TVR43" i="58" l="1"/>
  <c r="TTO43" i="58"/>
  <c r="XCB43" i="16"/>
  <c r="TTQ43" i="58" l="1"/>
  <c r="TVT43" i="58"/>
  <c r="XCD43" i="16"/>
  <c r="TVV43" i="58" l="1"/>
  <c r="TTS43" i="58"/>
  <c r="XCF43" i="16"/>
  <c r="TTU43" i="58" l="1"/>
  <c r="TVX43" i="58"/>
  <c r="XCH43" i="16"/>
  <c r="TVZ43" i="58" l="1"/>
  <c r="TTW43" i="58"/>
  <c r="XCJ43" i="16"/>
  <c r="TTY43" i="58" l="1"/>
  <c r="TWB43" i="58"/>
  <c r="XCL43" i="16"/>
  <c r="TWD43" i="58" l="1"/>
  <c r="TUA43" i="58"/>
  <c r="XCN43" i="16"/>
  <c r="TUC43" i="58" l="1"/>
  <c r="TWF43" i="58"/>
  <c r="XCP43" i="16"/>
  <c r="TWH43" i="58" l="1"/>
  <c r="TUE43" i="58"/>
  <c r="XCR43" i="16"/>
  <c r="TUG43" i="58" l="1"/>
  <c r="TWJ43" i="58"/>
  <c r="XCT43" i="16"/>
  <c r="TWL43" i="58" l="1"/>
  <c r="TUI43" i="58"/>
  <c r="XCV43" i="16"/>
  <c r="TUK43" i="58" l="1"/>
  <c r="TWN43" i="58"/>
  <c r="XCX43" i="16"/>
  <c r="TWP43" i="58" l="1"/>
  <c r="TUM43" i="58"/>
  <c r="XCZ43" i="16"/>
  <c r="TUO43" i="58" l="1"/>
  <c r="TWR43" i="58"/>
  <c r="XDB43" i="16"/>
  <c r="TWT43" i="58" l="1"/>
  <c r="TUQ43" i="58"/>
  <c r="XDD43" i="16"/>
  <c r="TUS43" i="58" l="1"/>
  <c r="TWV43" i="58"/>
  <c r="XDF43" i="16"/>
  <c r="TWX43" i="58" l="1"/>
  <c r="TUU43" i="58"/>
  <c r="XDH43" i="16"/>
  <c r="TUW43" i="58" l="1"/>
  <c r="TWZ43" i="58"/>
  <c r="XDJ43" i="16"/>
  <c r="TXB43" i="58" l="1"/>
  <c r="TUY43" i="58"/>
  <c r="XDL43" i="16"/>
  <c r="TVA43" i="58" l="1"/>
  <c r="TXD43" i="58"/>
  <c r="XDN43" i="16"/>
  <c r="TXF43" i="58" l="1"/>
  <c r="TVC43" i="58"/>
  <c r="XDP43" i="16"/>
  <c r="TVE43" i="58" l="1"/>
  <c r="TXH43" i="58"/>
  <c r="XDR43" i="16"/>
  <c r="TXJ43" i="58" l="1"/>
  <c r="TVG43" i="58"/>
  <c r="XDT43" i="16"/>
  <c r="TVI43" i="58" l="1"/>
  <c r="TXL43" i="58"/>
  <c r="XDV43" i="16"/>
  <c r="TXN43" i="58" l="1"/>
  <c r="TVK43" i="58"/>
  <c r="XDX43" i="16"/>
  <c r="TVM43" i="58" l="1"/>
  <c r="TXP43" i="58"/>
  <c r="XDZ43" i="16"/>
  <c r="TXR43" i="58" l="1"/>
  <c r="TVO43" i="58"/>
  <c r="XEB43" i="16"/>
  <c r="TVQ43" i="58" l="1"/>
  <c r="TXT43" i="58"/>
  <c r="XED43" i="16"/>
  <c r="TXV43" i="58" l="1"/>
  <c r="TVS43" i="58"/>
  <c r="XEF43" i="16"/>
  <c r="TVU43" i="58" l="1"/>
  <c r="TXX43" i="58"/>
  <c r="XEH43" i="16"/>
  <c r="XEJ43" i="16" s="1"/>
  <c r="TXZ43" i="58" l="1"/>
  <c r="TVW43" i="58"/>
  <c r="XEL43" i="16"/>
  <c r="TVY43" i="58" l="1"/>
  <c r="TYB43" i="58"/>
  <c r="XEN43" i="16"/>
  <c r="TYD43" i="58" l="1"/>
  <c r="TWA43" i="58"/>
  <c r="XEP43" i="16"/>
  <c r="TWC43" i="58" l="1"/>
  <c r="TYF43" i="58"/>
  <c r="XER43" i="16"/>
  <c r="TYH43" i="58" l="1"/>
  <c r="TWE43" i="58"/>
  <c r="XET43" i="16"/>
  <c r="TWG43" i="58" l="1"/>
  <c r="TYJ43" i="58"/>
  <c r="XEV43" i="16"/>
  <c r="TYL43" i="58" l="1"/>
  <c r="TWI43" i="58"/>
  <c r="XEX43" i="16"/>
  <c r="TWK43" i="58" l="1"/>
  <c r="TYN43" i="58"/>
  <c r="XEZ43" i="16"/>
  <c r="TYP43" i="58" l="1"/>
  <c r="TWM43" i="58"/>
  <c r="XFB43" i="16"/>
  <c r="XFD43" i="16" s="1"/>
  <c r="TWO43" i="58" l="1"/>
  <c r="TYR43" i="58"/>
  <c r="TYT43" i="58" l="1"/>
  <c r="TWQ43" i="58"/>
  <c r="TWS43" i="58" l="1"/>
  <c r="TYV43" i="58"/>
  <c r="TYX43" i="58" l="1"/>
  <c r="TWU43" i="58"/>
  <c r="TWW43" i="58" l="1"/>
  <c r="TYZ43" i="58"/>
  <c r="TZB43" i="58" l="1"/>
  <c r="TWY43" i="58"/>
  <c r="TXA43" i="58" l="1"/>
  <c r="TZD43" i="58"/>
  <c r="TZF43" i="58" l="1"/>
  <c r="TXC43" i="58"/>
  <c r="TXE43" i="58" l="1"/>
  <c r="TZH43" i="58"/>
  <c r="TZJ43" i="58" l="1"/>
  <c r="TXG43" i="58"/>
  <c r="TXI43" i="58" l="1"/>
  <c r="TZL43" i="58"/>
  <c r="TZN43" i="58" l="1"/>
  <c r="TXK43" i="58"/>
  <c r="TXM43" i="58" l="1"/>
  <c r="TZP43" i="58"/>
  <c r="TZR43" i="58" l="1"/>
  <c r="TXO43" i="58"/>
  <c r="TXQ43" i="58" l="1"/>
  <c r="TZT43" i="58"/>
  <c r="TZV43" i="58" l="1"/>
  <c r="TXS43" i="58"/>
  <c r="TXU43" i="58" l="1"/>
  <c r="TZX43" i="58"/>
  <c r="TZZ43" i="58" l="1"/>
  <c r="TXW43" i="58"/>
  <c r="TXY43" i="58" l="1"/>
  <c r="UAB43" i="58"/>
  <c r="UAD43" i="58" l="1"/>
  <c r="TYA43" i="58"/>
  <c r="TYC43" i="58" l="1"/>
  <c r="UAF43" i="58"/>
  <c r="UAH43" i="58" l="1"/>
  <c r="TYE43" i="58"/>
  <c r="TYG43" i="58" l="1"/>
  <c r="UAJ43" i="58"/>
  <c r="UAL43" i="58" l="1"/>
  <c r="TYI43" i="58"/>
  <c r="TYK43" i="58" l="1"/>
  <c r="UAN43" i="58"/>
  <c r="UAP43" i="58" l="1"/>
  <c r="TYM43" i="58"/>
  <c r="TYO43" i="58" l="1"/>
  <c r="UAR43" i="58"/>
  <c r="UAT43" i="58" l="1"/>
  <c r="TYQ43" i="58"/>
  <c r="TYS43" i="58" l="1"/>
  <c r="UAV43" i="58"/>
  <c r="UAX43" i="58" l="1"/>
  <c r="TYU43" i="58"/>
  <c r="TYW43" i="58" l="1"/>
  <c r="UAZ43" i="58"/>
  <c r="UBB43" i="58" l="1"/>
  <c r="TYY43" i="58"/>
  <c r="TZA43" i="58" l="1"/>
  <c r="UBD43" i="58"/>
  <c r="UBF43" i="58" l="1"/>
  <c r="TZC43" i="58"/>
  <c r="TZE43" i="58" l="1"/>
  <c r="UBH43" i="58"/>
  <c r="UBJ43" i="58" l="1"/>
  <c r="TZG43" i="58"/>
  <c r="TZI43" i="58" l="1"/>
  <c r="UBL43" i="58"/>
  <c r="UBN43" i="58" l="1"/>
  <c r="TZK43" i="58"/>
  <c r="TZM43" i="58" l="1"/>
  <c r="UBP43" i="58"/>
  <c r="UBR43" i="58" l="1"/>
  <c r="TZO43" i="58"/>
  <c r="TZQ43" i="58" l="1"/>
  <c r="UBT43" i="58"/>
  <c r="UBV43" i="58" l="1"/>
  <c r="TZS43" i="58"/>
  <c r="TZU43" i="58" l="1"/>
  <c r="UBX43" i="58"/>
  <c r="UBZ43" i="58" l="1"/>
  <c r="TZW43" i="58"/>
  <c r="TZY43" i="58" l="1"/>
  <c r="UCB43" i="58"/>
  <c r="UCD43" i="58" l="1"/>
  <c r="UAA43" i="58"/>
  <c r="UAC43" i="58" l="1"/>
  <c r="UCF43" i="58"/>
  <c r="UCH43" i="58" l="1"/>
  <c r="UAE43" i="58"/>
  <c r="UAG43" i="58" l="1"/>
  <c r="UCJ43" i="58"/>
  <c r="UCL43" i="58" l="1"/>
  <c r="UAI43" i="58"/>
  <c r="UAK43" i="58" l="1"/>
  <c r="UCN43" i="58"/>
  <c r="UCP43" i="58" l="1"/>
  <c r="UAM43" i="58"/>
  <c r="UAO43" i="58" l="1"/>
  <c r="UCR43" i="58"/>
  <c r="UCT43" i="58" l="1"/>
  <c r="UAQ43" i="58"/>
  <c r="UAS43" i="58" l="1"/>
  <c r="UCV43" i="58"/>
  <c r="UCX43" i="58" l="1"/>
  <c r="UAU43" i="58"/>
  <c r="UAW43" i="58" l="1"/>
  <c r="UCZ43" i="58"/>
  <c r="UDB43" i="58" l="1"/>
  <c r="UAY43" i="58"/>
  <c r="UBA43" i="58" l="1"/>
  <c r="UDD43" i="58"/>
  <c r="UDF43" i="58" l="1"/>
  <c r="UBC43" i="58"/>
  <c r="UBE43" i="58" l="1"/>
  <c r="UDH43" i="58"/>
  <c r="UDJ43" i="58" l="1"/>
  <c r="UBG43" i="58"/>
  <c r="UBI43" i="58" l="1"/>
  <c r="UDL43" i="58"/>
  <c r="UDN43" i="58" l="1"/>
  <c r="UBK43" i="58"/>
  <c r="UBM43" i="58" l="1"/>
  <c r="UDP43" i="58"/>
  <c r="UDR43" i="58" l="1"/>
  <c r="UBO43" i="58"/>
  <c r="UBQ43" i="58" l="1"/>
  <c r="UDT43" i="58"/>
  <c r="UDV43" i="58" l="1"/>
  <c r="UBS43" i="58"/>
  <c r="UBU43" i="58" l="1"/>
  <c r="UDX43" i="58"/>
  <c r="UDZ43" i="58" l="1"/>
  <c r="UBW43" i="58"/>
  <c r="UBY43" i="58" l="1"/>
  <c r="UEB43" i="58"/>
  <c r="UED43" i="58" l="1"/>
  <c r="UCA43" i="58"/>
  <c r="UCC43" i="58" l="1"/>
  <c r="UEF43" i="58"/>
  <c r="UEH43" i="58" l="1"/>
  <c r="UCE43" i="58"/>
  <c r="UCG43" i="58" l="1"/>
  <c r="UEJ43" i="58"/>
  <c r="UEL43" i="58" l="1"/>
  <c r="UCI43" i="58"/>
  <c r="UCK43" i="58" l="1"/>
  <c r="UEN43" i="58"/>
  <c r="UEP43" i="58" l="1"/>
  <c r="UCM43" i="58"/>
  <c r="UCO43" i="58" l="1"/>
  <c r="UER43" i="58"/>
  <c r="UET43" i="58" l="1"/>
  <c r="UCQ43" i="58"/>
  <c r="UCS43" i="58" l="1"/>
  <c r="UEV43" i="58"/>
  <c r="UEX43" i="58" l="1"/>
  <c r="UCU43" i="58"/>
  <c r="UCW43" i="58" l="1"/>
  <c r="UEZ43" i="58"/>
  <c r="UFB43" i="58" l="1"/>
  <c r="UCY43" i="58"/>
  <c r="UDA43" i="58" l="1"/>
  <c r="UFD43" i="58"/>
  <c r="UFF43" i="58" l="1"/>
  <c r="UDC43" i="58"/>
  <c r="UDE43" i="58" l="1"/>
  <c r="UFH43" i="58"/>
  <c r="UFJ43" i="58" l="1"/>
  <c r="UDG43" i="58"/>
  <c r="UDI43" i="58" l="1"/>
  <c r="UFL43" i="58"/>
  <c r="UFN43" i="58" l="1"/>
  <c r="UDK43" i="58"/>
  <c r="UDM43" i="58" l="1"/>
  <c r="UFP43" i="58"/>
  <c r="UFR43" i="58" l="1"/>
  <c r="UDO43" i="58"/>
  <c r="UDQ43" i="58" l="1"/>
  <c r="UFT43" i="58"/>
  <c r="UFV43" i="58" l="1"/>
  <c r="UDS43" i="58"/>
  <c r="UDU43" i="58" l="1"/>
  <c r="UFX43" i="58"/>
  <c r="UFZ43" i="58" l="1"/>
  <c r="UDW43" i="58"/>
  <c r="UDY43" i="58" l="1"/>
  <c r="UGB43" i="58"/>
  <c r="UGD43" i="58" l="1"/>
  <c r="UEA43" i="58"/>
  <c r="UEC43" i="58" l="1"/>
  <c r="UGF43" i="58"/>
  <c r="UGH43" i="58" l="1"/>
  <c r="UEE43" i="58"/>
  <c r="UEG43" i="58" l="1"/>
  <c r="UGJ43" i="58"/>
  <c r="UGL43" i="58" l="1"/>
  <c r="UEI43" i="58"/>
  <c r="UEK43" i="58" l="1"/>
  <c r="UGN43" i="58"/>
  <c r="UGP43" i="58" l="1"/>
  <c r="UEM43" i="58"/>
  <c r="UEO43" i="58" l="1"/>
  <c r="UGR43" i="58"/>
  <c r="UGT43" i="58" l="1"/>
  <c r="UEQ43" i="58"/>
  <c r="UES43" i="58" l="1"/>
  <c r="UGV43" i="58"/>
  <c r="UGX43" i="58" l="1"/>
  <c r="UEU43" i="58"/>
  <c r="UEW43" i="58" l="1"/>
  <c r="UGZ43" i="58"/>
  <c r="UHB43" i="58" l="1"/>
  <c r="UEY43" i="58"/>
  <c r="UFA43" i="58" l="1"/>
  <c r="UHD43" i="58"/>
  <c r="UHF43" i="58" l="1"/>
  <c r="UFC43" i="58"/>
  <c r="UFE43" i="58" l="1"/>
  <c r="UHH43" i="58"/>
  <c r="UHJ43" i="58" l="1"/>
  <c r="UFG43" i="58"/>
  <c r="UFI43" i="58" l="1"/>
  <c r="UHL43" i="58"/>
  <c r="UHN43" i="58" l="1"/>
  <c r="UFK43" i="58"/>
  <c r="UFM43" i="58" l="1"/>
  <c r="UHP43" i="58"/>
  <c r="UHR43" i="58" l="1"/>
  <c r="UFO43" i="58"/>
  <c r="UFQ43" i="58" l="1"/>
  <c r="UHT43" i="58"/>
  <c r="UHV43" i="58" l="1"/>
  <c r="UFS43" i="58"/>
  <c r="UFU43" i="58" l="1"/>
  <c r="UHX43" i="58"/>
  <c r="UHZ43" i="58" l="1"/>
  <c r="UFW43" i="58"/>
  <c r="UFY43" i="58" l="1"/>
  <c r="UIB43" i="58"/>
  <c r="UID43" i="58" l="1"/>
  <c r="UGA43" i="58"/>
  <c r="UGC43" i="58" l="1"/>
  <c r="UIF43" i="58"/>
  <c r="UIH43" i="58" l="1"/>
  <c r="UGE43" i="58"/>
  <c r="UGG43" i="58" l="1"/>
  <c r="UIJ43" i="58"/>
  <c r="UIL43" i="58" s="1"/>
  <c r="UIN43" i="58" l="1"/>
  <c r="UGI43" i="58"/>
  <c r="UGK43" i="58" l="1"/>
  <c r="UIP43" i="58"/>
  <c r="UIR43" i="58" l="1"/>
  <c r="UGM43" i="58"/>
  <c r="UGO43" i="58" l="1"/>
  <c r="UIT43" i="58"/>
  <c r="UIV43" i="58" l="1"/>
  <c r="UGQ43" i="58"/>
  <c r="UGS43" i="58" l="1"/>
  <c r="UIX43" i="58"/>
  <c r="UIZ43" i="58" l="1"/>
  <c r="UGU43" i="58"/>
  <c r="UGW43" i="58" l="1"/>
  <c r="UJB43" i="58"/>
  <c r="UJD43" i="58" l="1"/>
  <c r="UGY43" i="58"/>
  <c r="UHA43" i="58" l="1"/>
  <c r="UJF43" i="58"/>
  <c r="UJH43" i="58" l="1"/>
  <c r="UHC43" i="58"/>
  <c r="UHE43" i="58" l="1"/>
  <c r="UJJ43" i="58"/>
  <c r="UJL43" i="58" l="1"/>
  <c r="UHG43" i="58"/>
  <c r="UJN43" i="58" l="1"/>
  <c r="UHI43" i="58"/>
  <c r="UJP43" i="58" l="1"/>
  <c r="UHK43" i="58"/>
  <c r="UJR43" i="58" l="1"/>
  <c r="UHM43" i="58"/>
  <c r="UJT43" i="58" l="1"/>
  <c r="UHO43" i="58"/>
  <c r="UJV43" i="58" l="1"/>
  <c r="UHQ43" i="58"/>
  <c r="UJX43" i="58" l="1"/>
  <c r="UHS43" i="58"/>
  <c r="UJZ43" i="58" l="1"/>
  <c r="UHU43" i="58"/>
  <c r="UKB43" i="58" l="1"/>
  <c r="UHW43" i="58"/>
  <c r="UKD43" i="58" l="1"/>
  <c r="UHY43" i="58"/>
  <c r="UKF43" i="58" l="1"/>
  <c r="UIA43" i="58"/>
  <c r="UKH43" i="58" l="1"/>
  <c r="UIC43" i="58"/>
  <c r="UKJ43" i="58" l="1"/>
  <c r="UIE43" i="58"/>
  <c r="UKL43" i="58" l="1"/>
  <c r="UIG43" i="58"/>
  <c r="UKN43" i="58" l="1"/>
  <c r="UII43" i="58"/>
  <c r="UKP43" i="58" l="1"/>
  <c r="UIK43" i="58"/>
  <c r="UKR43" i="58" l="1"/>
  <c r="UIM43" i="58"/>
  <c r="UKT43" i="58" l="1"/>
  <c r="UIO43" i="58"/>
  <c r="UKV43" i="58" l="1"/>
  <c r="UIQ43" i="58"/>
  <c r="UIS43" i="58" l="1"/>
  <c r="UKX43" i="58"/>
  <c r="UKZ43" i="58" l="1"/>
  <c r="UIU43" i="58"/>
  <c r="UIW43" i="58" l="1"/>
  <c r="ULB43" i="58"/>
  <c r="ULD43" i="58" s="1"/>
  <c r="ULF43" i="58" l="1"/>
  <c r="UIY43" i="58"/>
  <c r="UJA43" i="58" s="1"/>
  <c r="UJC43" i="58" l="1"/>
  <c r="ULH43" i="58"/>
  <c r="ULJ43" i="58" s="1"/>
  <c r="ULL43" i="58" l="1"/>
  <c r="UJE43" i="58"/>
  <c r="UJG43" i="58" l="1"/>
  <c r="ULN43" i="58"/>
  <c r="ULP43" i="58" l="1"/>
  <c r="UJI43" i="58"/>
  <c r="UJK43" i="58" l="1"/>
  <c r="ULR43" i="58"/>
  <c r="ULT43" i="58" l="1"/>
  <c r="UJM43" i="58"/>
  <c r="UJO43" i="58" s="1"/>
  <c r="UJQ43" i="58" l="1"/>
  <c r="ULV43" i="58"/>
  <c r="ULX43" i="58" s="1"/>
  <c r="ULZ43" i="58" l="1"/>
  <c r="UJS43" i="58"/>
  <c r="UJU43" i="58" s="1"/>
  <c r="UJW43" i="58" l="1"/>
  <c r="UMB43" i="58"/>
  <c r="UMD43" i="58" s="1"/>
  <c r="UMF43" i="58" l="1"/>
  <c r="UJY43" i="58"/>
  <c r="UKA43" i="58" s="1"/>
  <c r="UKC43" i="58" l="1"/>
  <c r="UMH43" i="58"/>
  <c r="UMJ43" i="58" s="1"/>
  <c r="UML43" i="58" l="1"/>
  <c r="UKE43" i="58"/>
  <c r="UKG43" i="58" l="1"/>
  <c r="UMN43" i="58"/>
  <c r="UMP43" i="58" s="1"/>
  <c r="UMR43" i="58" l="1"/>
  <c r="UKI43" i="58"/>
  <c r="UKK43" i="58" l="1"/>
  <c r="UMT43" i="58"/>
  <c r="UMV43" i="58" l="1"/>
  <c r="UKM43" i="58"/>
  <c r="UKO43" i="58" l="1"/>
  <c r="UMX43" i="58"/>
  <c r="UMZ43" i="58" l="1"/>
  <c r="UKQ43" i="58"/>
  <c r="UKS43" i="58" s="1"/>
  <c r="UKU43" i="58" l="1"/>
  <c r="UNB43" i="58"/>
  <c r="UND43" i="58" s="1"/>
  <c r="UNF43" i="58" l="1"/>
  <c r="UKW43" i="58"/>
  <c r="UKY43" i="58" s="1"/>
  <c r="ULA43" i="58" l="1"/>
  <c r="UNH43" i="58"/>
  <c r="UNJ43" i="58" l="1"/>
  <c r="ULC43" i="58"/>
  <c r="ULE43" i="58" l="1"/>
  <c r="UNL43" i="58"/>
  <c r="UNN43" i="58" l="1"/>
  <c r="ULG43" i="58"/>
  <c r="ULI43" i="58" s="1"/>
  <c r="ULK43" i="58" l="1"/>
  <c r="UNP43" i="58"/>
  <c r="UNR43" i="58" l="1"/>
  <c r="ULM43" i="58"/>
  <c r="ULO43" i="58" s="1"/>
  <c r="ULQ43" i="58" l="1"/>
  <c r="UNT43" i="58"/>
  <c r="UNV43" i="58" s="1"/>
  <c r="UNX43" i="58" l="1"/>
  <c r="ULS43" i="58"/>
  <c r="ULU43" i="58" s="1"/>
  <c r="ULW43" i="58" l="1"/>
  <c r="UNZ43" i="58"/>
  <c r="UOB43" i="58" l="1"/>
  <c r="ULY43" i="58"/>
  <c r="UMA43" i="58" l="1"/>
  <c r="UOD43" i="58"/>
  <c r="UOF43" i="58" l="1"/>
  <c r="UMC43" i="58"/>
  <c r="UME43" i="58" s="1"/>
  <c r="UMG43" i="58" l="1"/>
  <c r="UOH43" i="58"/>
  <c r="UOJ43" i="58" s="1"/>
  <c r="UOL43" i="58" l="1"/>
  <c r="UMI43" i="58"/>
  <c r="UMK43" i="58" s="1"/>
  <c r="UMM43" i="58" l="1"/>
  <c r="UON43" i="58"/>
  <c r="UOP43" i="58" l="1"/>
  <c r="UMO43" i="58"/>
  <c r="UMQ43" i="58" s="1"/>
  <c r="UMS43" i="58" l="1"/>
  <c r="UOR43" i="58"/>
  <c r="UOT43" i="58" s="1"/>
  <c r="UOV43" i="58" l="1"/>
  <c r="UMU43" i="58"/>
  <c r="UMW43" i="58" l="1"/>
  <c r="UOX43" i="58"/>
  <c r="UOZ43" i="58" l="1"/>
  <c r="UMY43" i="58"/>
  <c r="UNA43" i="58" l="1"/>
  <c r="UPB43" i="58"/>
  <c r="UPD43" i="58" l="1"/>
  <c r="UNC43" i="58"/>
  <c r="UPF43" i="58" l="1"/>
  <c r="UNE43" i="58"/>
  <c r="UPH43" i="58" l="1"/>
  <c r="UPJ43" i="58" s="1"/>
  <c r="UNG43" i="58"/>
  <c r="UPL43" i="58" l="1"/>
  <c r="UNI43" i="58"/>
  <c r="UNK43" i="58" l="1"/>
  <c r="UPN43" i="58"/>
  <c r="UPP43" i="58" l="1"/>
  <c r="UNM43" i="58"/>
  <c r="UNO43" i="58" l="1"/>
  <c r="UPR43" i="58"/>
  <c r="UPT43" i="58" l="1"/>
  <c r="UNQ43" i="58"/>
  <c r="UNS43" i="58" l="1"/>
  <c r="UPV43" i="58"/>
  <c r="UPX43" i="58" l="1"/>
  <c r="UNU43" i="58"/>
  <c r="UNW43" i="58" l="1"/>
  <c r="UPZ43" i="58"/>
  <c r="UQB43" i="58" l="1"/>
  <c r="UNY43" i="58"/>
  <c r="UOA43" i="58" l="1"/>
  <c r="UQD43" i="58"/>
  <c r="UQF43" i="58" l="1"/>
  <c r="UOC43" i="58"/>
  <c r="UOE43" i="58" l="1"/>
  <c r="UQH43" i="58"/>
  <c r="UQJ43" i="58" l="1"/>
  <c r="UOG43" i="58"/>
  <c r="UOI43" i="58" l="1"/>
  <c r="UQL43" i="58"/>
  <c r="UQN43" i="58" l="1"/>
  <c r="UOK43" i="58"/>
  <c r="UOM43" i="58" l="1"/>
  <c r="UQP43" i="58"/>
  <c r="UQR43" i="58" l="1"/>
  <c r="UOO43" i="58"/>
  <c r="UOQ43" i="58" l="1"/>
  <c r="UQT43" i="58"/>
  <c r="UQV43" i="58" l="1"/>
  <c r="UOS43" i="58"/>
  <c r="UOU43" i="58" l="1"/>
  <c r="UQX43" i="58"/>
  <c r="UQZ43" i="58" l="1"/>
  <c r="UOW43" i="58"/>
  <c r="UOY43" i="58" l="1"/>
  <c r="URB43" i="58"/>
  <c r="URD43" i="58" l="1"/>
  <c r="UPA43" i="58"/>
  <c r="UPC43" i="58" l="1"/>
  <c r="URF43" i="58"/>
  <c r="URH43" i="58" l="1"/>
  <c r="UPE43" i="58"/>
  <c r="UPG43" i="58" l="1"/>
  <c r="URJ43" i="58"/>
  <c r="URL43" i="58" l="1"/>
  <c r="UPI43" i="58"/>
  <c r="UPK43" i="58" l="1"/>
  <c r="URN43" i="58"/>
  <c r="URP43" i="58" l="1"/>
  <c r="UPM43" i="58"/>
  <c r="UPO43" i="58" l="1"/>
  <c r="URR43" i="58"/>
  <c r="URT43" i="58" l="1"/>
  <c r="UPQ43" i="58"/>
  <c r="UPS43" i="58" l="1"/>
  <c r="URV43" i="58"/>
  <c r="URX43" i="58" l="1"/>
  <c r="UPU43" i="58"/>
  <c r="UPW43" i="58" l="1"/>
  <c r="URZ43" i="58"/>
  <c r="USB43" i="58" l="1"/>
  <c r="UPY43" i="58"/>
  <c r="UQA43" i="58" l="1"/>
  <c r="USD43" i="58"/>
  <c r="USF43" i="58" l="1"/>
  <c r="UQC43" i="58"/>
  <c r="UQE43" i="58" l="1"/>
  <c r="USH43" i="58"/>
  <c r="USJ43" i="58" l="1"/>
  <c r="UQG43" i="58"/>
  <c r="UQI43" i="58" l="1"/>
  <c r="USL43" i="58"/>
  <c r="USN43" i="58" l="1"/>
  <c r="UQK43" i="58"/>
  <c r="UQM43" i="58" l="1"/>
  <c r="USP43" i="58"/>
  <c r="USR43" i="58" l="1"/>
  <c r="UQO43" i="58"/>
  <c r="UQQ43" i="58" l="1"/>
  <c r="UST43" i="58"/>
  <c r="USV43" i="58" l="1"/>
  <c r="UQS43" i="58"/>
  <c r="UQU43" i="58" l="1"/>
  <c r="USX43" i="58"/>
  <c r="USZ43" i="58" l="1"/>
  <c r="UQW43" i="58"/>
  <c r="UQY43" i="58" l="1"/>
  <c r="UTB43" i="58"/>
  <c r="UTD43" i="58" l="1"/>
  <c r="URA43" i="58"/>
  <c r="URC43" i="58" l="1"/>
  <c r="UTF43" i="58"/>
  <c r="UTH43" i="58" l="1"/>
  <c r="URE43" i="58"/>
  <c r="URG43" i="58" l="1"/>
  <c r="UTJ43" i="58"/>
  <c r="UTL43" i="58" l="1"/>
  <c r="URI43" i="58"/>
  <c r="URK43" i="58" l="1"/>
  <c r="UTN43" i="58"/>
  <c r="UTP43" i="58" l="1"/>
  <c r="URM43" i="58"/>
  <c r="URO43" i="58" l="1"/>
  <c r="UTR43" i="58"/>
  <c r="UTT43" i="58" l="1"/>
  <c r="URQ43" i="58"/>
  <c r="URS43" i="58" l="1"/>
  <c r="UTV43" i="58"/>
  <c r="UTX43" i="58" l="1"/>
  <c r="URU43" i="58"/>
  <c r="URW43" i="58" l="1"/>
  <c r="UTZ43" i="58"/>
  <c r="UUB43" i="58" l="1"/>
  <c r="URY43" i="58"/>
  <c r="UUD43" i="58" l="1"/>
  <c r="USA43" i="58"/>
  <c r="UUF43" i="58" l="1"/>
  <c r="USC43" i="58"/>
  <c r="UUH43" i="58" l="1"/>
  <c r="USE43" i="58"/>
  <c r="UUJ43" i="58" l="1"/>
  <c r="USG43" i="58"/>
  <c r="UUL43" i="58" l="1"/>
  <c r="USI43" i="58"/>
  <c r="UUN43" i="58" l="1"/>
  <c r="USK43" i="58"/>
  <c r="UUP43" i="58" l="1"/>
  <c r="USM43" i="58"/>
  <c r="UUR43" i="58" l="1"/>
  <c r="USO43" i="58"/>
  <c r="UUT43" i="58" l="1"/>
  <c r="UUV43" i="58" s="1"/>
  <c r="USQ43" i="58"/>
  <c r="UUX43" i="58" l="1"/>
  <c r="USS43" i="58"/>
  <c r="USU43" i="58" l="1"/>
  <c r="UUZ43" i="58"/>
  <c r="UVB43" i="58" l="1"/>
  <c r="USW43" i="58"/>
  <c r="USY43" i="58" l="1"/>
  <c r="UVD43" i="58"/>
  <c r="UVF43" i="58" l="1"/>
  <c r="UTA43" i="58"/>
  <c r="UTC43" i="58" l="1"/>
  <c r="UVH43" i="58"/>
  <c r="UVJ43" i="58" l="1"/>
  <c r="UTE43" i="58"/>
  <c r="UTG43" i="58" l="1"/>
  <c r="UVL43" i="58"/>
  <c r="UVN43" i="58" l="1"/>
  <c r="UTI43" i="58"/>
  <c r="UTK43" i="58" l="1"/>
  <c r="UVP43" i="58"/>
  <c r="UVR43" i="58" l="1"/>
  <c r="UTM43" i="58"/>
  <c r="UTO43" i="58" l="1"/>
  <c r="UVT43" i="58"/>
  <c r="UVV43" i="58" l="1"/>
  <c r="UTQ43" i="58"/>
  <c r="UTS43" i="58" l="1"/>
  <c r="UVX43" i="58"/>
  <c r="UVZ43" i="58" l="1"/>
  <c r="UTU43" i="58"/>
  <c r="UTW43" i="58" l="1"/>
  <c r="UWB43" i="58"/>
  <c r="UWD43" i="58" l="1"/>
  <c r="UTY43" i="58"/>
  <c r="UUA43" i="58" l="1"/>
  <c r="UWF43" i="58"/>
  <c r="UWH43" i="58" l="1"/>
  <c r="UUC43" i="58"/>
  <c r="UUE43" i="58" l="1"/>
  <c r="UWJ43" i="58"/>
  <c r="UWL43" i="58" l="1"/>
  <c r="UUG43" i="58"/>
  <c r="UUI43" i="58" l="1"/>
  <c r="UWN43" i="58"/>
  <c r="UWP43" i="58" l="1"/>
  <c r="UUK43" i="58"/>
  <c r="UUM43" i="58" l="1"/>
  <c r="UWR43" i="58"/>
  <c r="UWT43" i="58" l="1"/>
  <c r="UUO43" i="58"/>
  <c r="UUQ43" i="58" l="1"/>
  <c r="UWV43" i="58"/>
  <c r="UWX43" i="58" l="1"/>
  <c r="UUS43" i="58"/>
  <c r="UUU43" i="58" l="1"/>
  <c r="UWZ43" i="58"/>
  <c r="UXB43" i="58" l="1"/>
  <c r="UUW43" i="58"/>
  <c r="UUY43" i="58" l="1"/>
  <c r="UXD43" i="58"/>
  <c r="UXF43" i="58" l="1"/>
  <c r="UVA43" i="58"/>
  <c r="UVC43" i="58" l="1"/>
  <c r="UXH43" i="58"/>
  <c r="UXJ43" i="58" l="1"/>
  <c r="UVE43" i="58"/>
  <c r="UVG43" i="58" l="1"/>
  <c r="UXL43" i="58"/>
  <c r="UXN43" i="58" l="1"/>
  <c r="UVI43" i="58"/>
  <c r="UVK43" i="58" l="1"/>
  <c r="UXP43" i="58"/>
  <c r="UXR43" i="58" l="1"/>
  <c r="UVM43" i="58"/>
  <c r="UVO43" i="58" l="1"/>
  <c r="UXT43" i="58"/>
  <c r="UXV43" i="58" l="1"/>
  <c r="UVQ43" i="58"/>
  <c r="UVS43" i="58" l="1"/>
  <c r="UXX43" i="58"/>
  <c r="UXZ43" i="58" l="1"/>
  <c r="UVU43" i="58"/>
  <c r="UVW43" i="58" l="1"/>
  <c r="UYB43" i="58"/>
  <c r="UYD43" i="58" l="1"/>
  <c r="UVY43" i="58"/>
  <c r="UWA43" i="58" l="1"/>
  <c r="UYF43" i="58"/>
  <c r="UYH43" i="58" l="1"/>
  <c r="UWC43" i="58"/>
  <c r="UWE43" i="58" l="1"/>
  <c r="UYJ43" i="58"/>
  <c r="UYL43" i="58" l="1"/>
  <c r="UWG43" i="58"/>
  <c r="UWI43" i="58" l="1"/>
  <c r="UYN43" i="58"/>
  <c r="UYP43" i="58" l="1"/>
  <c r="UWK43" i="58"/>
  <c r="UWM43" i="58" l="1"/>
  <c r="UYR43" i="58"/>
  <c r="UYT43" i="58" l="1"/>
  <c r="UWO43" i="58"/>
  <c r="UWQ43" i="58" l="1"/>
  <c r="UYV43" i="58"/>
  <c r="UYX43" i="58" l="1"/>
  <c r="UWS43" i="58"/>
  <c r="UWU43" i="58" l="1"/>
  <c r="UYZ43" i="58"/>
  <c r="UZB43" i="58" l="1"/>
  <c r="UWW43" i="58"/>
  <c r="UWY43" i="58" l="1"/>
  <c r="UZD43" i="58"/>
  <c r="UZF43" i="58" l="1"/>
  <c r="UXA43" i="58"/>
  <c r="UXC43" i="58" l="1"/>
  <c r="UZH43" i="58"/>
  <c r="UZJ43" i="58" l="1"/>
  <c r="UXE43" i="58"/>
  <c r="UXG43" i="58" l="1"/>
  <c r="UZL43" i="58"/>
  <c r="UZN43" i="58" l="1"/>
  <c r="UXI43" i="58"/>
  <c r="UXK43" i="58" l="1"/>
  <c r="UZP43" i="58"/>
  <c r="UZR43" i="58" l="1"/>
  <c r="UXM43" i="58"/>
  <c r="UXO43" i="58" l="1"/>
  <c r="UZT43" i="58"/>
  <c r="UZV43" i="58" l="1"/>
  <c r="UXQ43" i="58"/>
  <c r="UXS43" i="58" l="1"/>
  <c r="UZX43" i="58"/>
  <c r="UZZ43" i="58" l="1"/>
  <c r="UXU43" i="58"/>
  <c r="UXW43" i="58" l="1"/>
  <c r="VAB43" i="58"/>
  <c r="VAD43" i="58" l="1"/>
  <c r="UXY43" i="58"/>
  <c r="UYA43" i="58" l="1"/>
  <c r="VAF43" i="58"/>
  <c r="VAH43" i="58" l="1"/>
  <c r="UYC43" i="58"/>
  <c r="UYE43" i="58" l="1"/>
  <c r="VAJ43" i="58"/>
  <c r="VAL43" i="58" l="1"/>
  <c r="UYG43" i="58"/>
  <c r="UYI43" i="58" l="1"/>
  <c r="VAN43" i="58"/>
  <c r="VAP43" i="58" l="1"/>
  <c r="UYK43" i="58"/>
  <c r="UYM43" i="58" l="1"/>
  <c r="VAR43" i="58"/>
  <c r="VAT43" i="58" l="1"/>
  <c r="UYO43" i="58"/>
  <c r="UYQ43" i="58" l="1"/>
  <c r="VAV43" i="58"/>
  <c r="VAX43" i="58" l="1"/>
  <c r="UYS43" i="58"/>
  <c r="UYU43" i="58" l="1"/>
  <c r="VAZ43" i="58"/>
  <c r="VBB43" i="58" l="1"/>
  <c r="UYW43" i="58"/>
  <c r="UYY43" i="58" l="1"/>
  <c r="VBD43" i="58"/>
  <c r="VBF43" i="58" l="1"/>
  <c r="UZA43" i="58"/>
  <c r="UZC43" i="58" l="1"/>
  <c r="VBH43" i="58"/>
  <c r="VBJ43" i="58" l="1"/>
  <c r="UZE43" i="58"/>
  <c r="UZG43" i="58" l="1"/>
  <c r="VBL43" i="58"/>
  <c r="VBN43" i="58" l="1"/>
  <c r="UZI43" i="58"/>
  <c r="UZK43" i="58" l="1"/>
  <c r="VBP43" i="58"/>
  <c r="VBR43" i="58" l="1"/>
  <c r="UZM43" i="58"/>
  <c r="UZO43" i="58" l="1"/>
  <c r="VBT43" i="58"/>
  <c r="VBV43" i="58" l="1"/>
  <c r="UZQ43" i="58"/>
  <c r="UZS43" i="58" l="1"/>
  <c r="VBX43" i="58"/>
  <c r="VBZ43" i="58" l="1"/>
  <c r="UZU43" i="58"/>
  <c r="UZW43" i="58" l="1"/>
  <c r="VCB43" i="58"/>
  <c r="VCD43" i="58" l="1"/>
  <c r="UZY43" i="58"/>
  <c r="VAA43" i="58" l="1"/>
  <c r="VCF43" i="58"/>
  <c r="VCH43" i="58" l="1"/>
  <c r="VAC43" i="58"/>
  <c r="VAE43" i="58" l="1"/>
  <c r="VCJ43" i="58"/>
  <c r="VCL43" i="58" l="1"/>
  <c r="VAG43" i="58"/>
  <c r="VAI43" i="58" l="1"/>
  <c r="VCN43" i="58"/>
  <c r="VCP43" i="58" l="1"/>
  <c r="VAK43" i="58"/>
  <c r="VAM43" i="58" l="1"/>
  <c r="VCR43" i="58"/>
  <c r="VCT43" i="58" l="1"/>
  <c r="VAO43" i="58"/>
  <c r="VAQ43" i="58" l="1"/>
  <c r="VCV43" i="58"/>
  <c r="VCX43" i="58" l="1"/>
  <c r="VAS43" i="58"/>
  <c r="VAU43" i="58" l="1"/>
  <c r="VCZ43" i="58"/>
  <c r="VDB43" i="58" l="1"/>
  <c r="VAW43" i="58"/>
  <c r="VAY43" i="58" l="1"/>
  <c r="VDD43" i="58"/>
  <c r="VDF43" i="58" l="1"/>
  <c r="VBA43" i="58"/>
  <c r="VBC43" i="58" l="1"/>
  <c r="VDH43" i="58"/>
  <c r="VDJ43" i="58" l="1"/>
  <c r="VBE43" i="58"/>
  <c r="VBG43" i="58" l="1"/>
  <c r="VDL43" i="58"/>
  <c r="VDN43" i="58" l="1"/>
  <c r="VBI43" i="58"/>
  <c r="VBK43" i="58" l="1"/>
  <c r="VDP43" i="58"/>
  <c r="VDR43" i="58" l="1"/>
  <c r="VBM43" i="58"/>
  <c r="VBO43" i="58" l="1"/>
  <c r="VDT43" i="58"/>
  <c r="VDV43" i="58" l="1"/>
  <c r="VBQ43" i="58"/>
  <c r="VBS43" i="58" l="1"/>
  <c r="VDX43" i="58"/>
  <c r="VDZ43" i="58" l="1"/>
  <c r="VBU43" i="58"/>
  <c r="VBW43" i="58" l="1"/>
  <c r="VEB43" i="58"/>
  <c r="VED43" i="58" l="1"/>
  <c r="VBY43" i="58"/>
  <c r="VCA43" i="58" l="1"/>
  <c r="VEF43" i="58"/>
  <c r="VEH43" i="58" l="1"/>
  <c r="VCC43" i="58"/>
  <c r="VCE43" i="58" l="1"/>
  <c r="VEJ43" i="58"/>
  <c r="VEL43" i="58" l="1"/>
  <c r="VCG43" i="58"/>
  <c r="VCI43" i="58" l="1"/>
  <c r="VEN43" i="58"/>
  <c r="VEP43" i="58" l="1"/>
  <c r="VCK43" i="58"/>
  <c r="VCM43" i="58" l="1"/>
  <c r="VER43" i="58"/>
  <c r="VET43" i="58" l="1"/>
  <c r="VCO43" i="58"/>
  <c r="VCQ43" i="58" l="1"/>
  <c r="VEV43" i="58"/>
  <c r="VEX43" i="58" l="1"/>
  <c r="VCS43" i="58"/>
  <c r="VCU43" i="58" l="1"/>
  <c r="VEZ43" i="58"/>
  <c r="VFB43" i="58" l="1"/>
  <c r="VCW43" i="58"/>
  <c r="VCY43" i="58" l="1"/>
  <c r="VFD43" i="58"/>
  <c r="VFF43" i="58" l="1"/>
  <c r="VDA43" i="58"/>
  <c r="VDC43" i="58" l="1"/>
  <c r="VFH43" i="58"/>
  <c r="VFJ43" i="58" l="1"/>
  <c r="VDE43" i="58"/>
  <c r="VDG43" i="58" l="1"/>
  <c r="VFL43" i="58"/>
  <c r="VFN43" i="58" l="1"/>
  <c r="VDI43" i="58"/>
  <c r="VDK43" i="58" l="1"/>
  <c r="VFP43" i="58"/>
  <c r="VFR43" i="58" l="1"/>
  <c r="VDM43" i="58"/>
  <c r="VDO43" i="58" l="1"/>
  <c r="VFT43" i="58"/>
  <c r="VFV43" i="58" l="1"/>
  <c r="VDQ43" i="58"/>
  <c r="VDS43" i="58" l="1"/>
  <c r="VFX43" i="58"/>
  <c r="VFZ43" i="58" l="1"/>
  <c r="VDU43" i="58"/>
  <c r="VDW43" i="58" l="1"/>
  <c r="VGB43" i="58"/>
  <c r="VGD43" i="58" l="1"/>
  <c r="VDY43" i="58"/>
  <c r="VEA43" i="58" l="1"/>
  <c r="VGF43" i="58"/>
  <c r="VGH43" i="58" l="1"/>
  <c r="VEC43" i="58"/>
  <c r="VEE43" i="58" l="1"/>
  <c r="VGJ43" i="58"/>
  <c r="VGL43" i="58" l="1"/>
  <c r="VEG43" i="58"/>
  <c r="VEI43" i="58" l="1"/>
  <c r="VGN43" i="58"/>
  <c r="VGP43" i="58" l="1"/>
  <c r="VEK43" i="58"/>
  <c r="VEM43" i="58" l="1"/>
  <c r="VGR43" i="58"/>
  <c r="VGT43" i="58" l="1"/>
  <c r="VEO43" i="58"/>
  <c r="VEQ43" i="58" l="1"/>
  <c r="VGV43" i="58"/>
  <c r="VGX43" i="58" l="1"/>
  <c r="VES43" i="58"/>
  <c r="VEU43" i="58" l="1"/>
  <c r="VGZ43" i="58"/>
  <c r="VHB43" i="58" l="1"/>
  <c r="VEW43" i="58"/>
  <c r="VEY43" i="58" l="1"/>
  <c r="VHD43" i="58"/>
  <c r="VHF43" i="58" l="1"/>
  <c r="VFA43" i="58"/>
  <c r="VFC43" i="58" l="1"/>
  <c r="VHH43" i="58"/>
  <c r="VHJ43" i="58" l="1"/>
  <c r="VFE43" i="58"/>
  <c r="VFG43" i="58" l="1"/>
  <c r="VHL43" i="58"/>
  <c r="VHN43" i="58" l="1"/>
  <c r="VFI43" i="58"/>
  <c r="VFK43" i="58" l="1"/>
  <c r="VHP43" i="58"/>
  <c r="VHR43" i="58" l="1"/>
  <c r="VFM43" i="58"/>
  <c r="VFO43" i="58" l="1"/>
  <c r="VHT43" i="58"/>
  <c r="VHV43" i="58" l="1"/>
  <c r="VFQ43" i="58"/>
  <c r="VFS43" i="58" l="1"/>
  <c r="VHX43" i="58"/>
  <c r="VHZ43" i="58" l="1"/>
  <c r="VFU43" i="58"/>
  <c r="VFW43" i="58" l="1"/>
  <c r="VIB43" i="58"/>
  <c r="VID43" i="58" l="1"/>
  <c r="VFY43" i="58"/>
  <c r="VGA43" i="58" l="1"/>
  <c r="VIF43" i="58"/>
  <c r="VIH43" i="58" l="1"/>
  <c r="VGC43" i="58"/>
  <c r="VGE43" i="58" l="1"/>
  <c r="VIJ43" i="58"/>
  <c r="VIL43" i="58" l="1"/>
  <c r="VGG43" i="58"/>
  <c r="VGI43" i="58" l="1"/>
  <c r="VIN43" i="58"/>
  <c r="VIP43" i="58" l="1"/>
  <c r="VGK43" i="58"/>
  <c r="VGM43" i="58" l="1"/>
  <c r="VIR43" i="58"/>
  <c r="VIT43" i="58" l="1"/>
  <c r="VGO43" i="58"/>
  <c r="VGQ43" i="58" l="1"/>
  <c r="VIV43" i="58"/>
  <c r="VIX43" i="58" l="1"/>
  <c r="VGS43" i="58"/>
  <c r="VGU43" i="58" l="1"/>
  <c r="VIZ43" i="58"/>
  <c r="VJB43" i="58" l="1"/>
  <c r="VGW43" i="58"/>
  <c r="VGY43" i="58" l="1"/>
  <c r="VJD43" i="58"/>
  <c r="VJF43" i="58" l="1"/>
  <c r="VHA43" i="58"/>
  <c r="VHC43" i="58" l="1"/>
  <c r="VJH43" i="58"/>
  <c r="VJJ43" i="58" l="1"/>
  <c r="VHE43" i="58"/>
  <c r="VHG43" i="58" l="1"/>
  <c r="VJL43" i="58"/>
  <c r="VJN43" i="58" l="1"/>
  <c r="VHI43" i="58"/>
  <c r="VHK43" i="58" l="1"/>
  <c r="VJP43" i="58"/>
  <c r="VJR43" i="58" l="1"/>
  <c r="VHM43" i="58"/>
  <c r="VHO43" i="58" l="1"/>
  <c r="VJT43" i="58"/>
  <c r="VJV43" i="58" l="1"/>
  <c r="VHQ43" i="58"/>
  <c r="VHS43" i="58" l="1"/>
  <c r="VJX43" i="58"/>
  <c r="VJZ43" i="58" l="1"/>
  <c r="VHU43" i="58"/>
  <c r="VHW43" i="58" l="1"/>
  <c r="VKB43" i="58"/>
  <c r="VKD43" i="58" l="1"/>
  <c r="VHY43" i="58"/>
  <c r="VIA43" i="58" l="1"/>
  <c r="VKF43" i="58"/>
  <c r="VKH43" i="58" l="1"/>
  <c r="VIC43" i="58"/>
  <c r="VIE43" i="58" l="1"/>
  <c r="VKJ43" i="58"/>
  <c r="VKL43" i="58" l="1"/>
  <c r="VIG43" i="58"/>
  <c r="VII43" i="58" l="1"/>
  <c r="VKN43" i="58"/>
  <c r="VKP43" i="58" l="1"/>
  <c r="VIK43" i="58"/>
  <c r="VIM43" i="58" l="1"/>
  <c r="VKR43" i="58"/>
  <c r="VKT43" i="58" l="1"/>
  <c r="VIO43" i="58"/>
  <c r="VIQ43" i="58" l="1"/>
  <c r="VKV43" i="58"/>
  <c r="VKX43" i="58" l="1"/>
  <c r="VIS43" i="58"/>
  <c r="VIU43" i="58" l="1"/>
  <c r="VKZ43" i="58"/>
  <c r="VLB43" i="58" l="1"/>
  <c r="VIW43" i="58"/>
  <c r="VIY43" i="58" l="1"/>
  <c r="VLD43" i="58"/>
  <c r="VLF43" i="58" l="1"/>
  <c r="VJA43" i="58"/>
  <c r="VJC43" i="58" l="1"/>
  <c r="VLH43" i="58"/>
  <c r="VLJ43" i="58" l="1"/>
  <c r="VJE43" i="58"/>
  <c r="VJG43" i="58" l="1"/>
  <c r="VLL43" i="58"/>
  <c r="VLN43" i="58" l="1"/>
  <c r="VJI43" i="58"/>
  <c r="VJK43" i="58" l="1"/>
  <c r="VLP43" i="58"/>
  <c r="VLR43" i="58" l="1"/>
  <c r="VJM43" i="58"/>
  <c r="VJO43" i="58" l="1"/>
  <c r="VLT43" i="58"/>
  <c r="VLV43" i="58" l="1"/>
  <c r="VJQ43" i="58"/>
  <c r="VJS43" i="58" l="1"/>
  <c r="VLX43" i="58"/>
  <c r="VLZ43" i="58" l="1"/>
  <c r="VJU43" i="58"/>
  <c r="VJW43" i="58" l="1"/>
  <c r="VMB43" i="58"/>
  <c r="VMD43" i="58" l="1"/>
  <c r="VJY43" i="58"/>
  <c r="VKA43" i="58" l="1"/>
  <c r="VMF43" i="58"/>
  <c r="VMH43" i="58" l="1"/>
  <c r="VKC43" i="58"/>
  <c r="VKE43" i="58" l="1"/>
  <c r="VMJ43" i="58"/>
  <c r="VML43" i="58" l="1"/>
  <c r="VKG43" i="58"/>
  <c r="VKI43" i="58" l="1"/>
  <c r="VMN43" i="58"/>
  <c r="VMP43" i="58" l="1"/>
  <c r="VKK43" i="58"/>
  <c r="VKM43" i="58" l="1"/>
  <c r="VMR43" i="58"/>
  <c r="VMT43" i="58" l="1"/>
  <c r="VKO43" i="58"/>
  <c r="VKQ43" i="58" l="1"/>
  <c r="VMV43" i="58"/>
  <c r="VMX43" i="58" l="1"/>
  <c r="VKS43" i="58"/>
  <c r="VKU43" i="58" l="1"/>
  <c r="VMZ43" i="58"/>
  <c r="VNB43" i="58" l="1"/>
  <c r="VKW43" i="58"/>
  <c r="VKY43" i="58" l="1"/>
  <c r="VND43" i="58"/>
  <c r="VNF43" i="58" l="1"/>
  <c r="VLA43" i="58"/>
  <c r="VLC43" i="58" l="1"/>
  <c r="VNH43" i="58"/>
  <c r="VNJ43" i="58" l="1"/>
  <c r="VLE43" i="58"/>
  <c r="VLG43" i="58" l="1"/>
  <c r="VNL43" i="58"/>
  <c r="VNN43" i="58" l="1"/>
  <c r="VLI43" i="58"/>
  <c r="VLK43" i="58" l="1"/>
  <c r="VNP43" i="58"/>
  <c r="VNR43" i="58" l="1"/>
  <c r="VLM43" i="58"/>
  <c r="VLO43" i="58" l="1"/>
  <c r="VNT43" i="58"/>
  <c r="VNV43" i="58" l="1"/>
  <c r="VLQ43" i="58"/>
  <c r="VLS43" i="58" l="1"/>
  <c r="VNX43" i="58"/>
  <c r="VNZ43" i="58" l="1"/>
  <c r="VLU43" i="58"/>
  <c r="VLW43" i="58" l="1"/>
  <c r="VOB43" i="58"/>
  <c r="VOD43" i="58" l="1"/>
  <c r="VLY43" i="58"/>
  <c r="VMA43" i="58" l="1"/>
  <c r="VOF43" i="58"/>
  <c r="VOH43" i="58" l="1"/>
  <c r="VMC43" i="58"/>
  <c r="VME43" i="58" l="1"/>
  <c r="VOJ43" i="58"/>
  <c r="VOL43" i="58" l="1"/>
  <c r="VMG43" i="58"/>
  <c r="VMI43" i="58" l="1"/>
  <c r="VON43" i="58"/>
  <c r="VOP43" i="58" l="1"/>
  <c r="VMK43" i="58"/>
  <c r="VMM43" i="58" l="1"/>
  <c r="VOR43" i="58"/>
  <c r="VOT43" i="58" l="1"/>
  <c r="VMO43" i="58"/>
  <c r="VMQ43" i="58" l="1"/>
  <c r="VOV43" i="58"/>
  <c r="VOX43" i="58" l="1"/>
  <c r="VMS43" i="58"/>
  <c r="VMU43" i="58" l="1"/>
  <c r="VOZ43" i="58"/>
  <c r="VPB43" i="58" l="1"/>
  <c r="VMW43" i="58"/>
  <c r="VMY43" i="58" l="1"/>
  <c r="VPD43" i="58"/>
  <c r="VPF43" i="58" l="1"/>
  <c r="VNA43" i="58"/>
  <c r="VNC43" i="58" l="1"/>
  <c r="VPH43" i="58"/>
  <c r="VPJ43" i="58" l="1"/>
  <c r="VNE43" i="58"/>
  <c r="VNG43" i="58" l="1"/>
  <c r="VPL43" i="58"/>
  <c r="VPN43" i="58" l="1"/>
  <c r="VNI43" i="58"/>
  <c r="VNK43" i="58" l="1"/>
  <c r="VPP43" i="58"/>
  <c r="VPR43" i="58" l="1"/>
  <c r="VNM43" i="58"/>
  <c r="VNO43" i="58" l="1"/>
  <c r="VPT43" i="58"/>
  <c r="VPV43" i="58" l="1"/>
  <c r="VNQ43" i="58"/>
  <c r="VNS43" i="58" l="1"/>
  <c r="VPX43" i="58"/>
  <c r="VPZ43" i="58" l="1"/>
  <c r="VNU43" i="58"/>
  <c r="VNW43" i="58" l="1"/>
  <c r="VQB43" i="58"/>
  <c r="VQD43" i="58" l="1"/>
  <c r="VNY43" i="58"/>
  <c r="VOA43" i="58" l="1"/>
  <c r="VQF43" i="58"/>
  <c r="VQH43" i="58" l="1"/>
  <c r="VOC43" i="58"/>
  <c r="VOE43" i="58" l="1"/>
  <c r="VQJ43" i="58"/>
  <c r="VQL43" i="58" l="1"/>
  <c r="VOG43" i="58"/>
  <c r="VOI43" i="58" l="1"/>
  <c r="VQN43" i="58"/>
  <c r="VQP43" i="58" l="1"/>
  <c r="VOK43" i="58"/>
  <c r="VOM43" i="58" l="1"/>
  <c r="VQR43" i="58"/>
  <c r="VQT43" i="58" l="1"/>
  <c r="VOO43" i="58"/>
  <c r="VOQ43" i="58" l="1"/>
  <c r="VQV43" i="58"/>
  <c r="VQX43" i="58" l="1"/>
  <c r="VOS43" i="58"/>
  <c r="VOU43" i="58" l="1"/>
  <c r="VQZ43" i="58"/>
  <c r="VRB43" i="58" l="1"/>
  <c r="VOW43" i="58"/>
  <c r="VOY43" i="58" l="1"/>
  <c r="VRD43" i="58"/>
  <c r="VRF43" i="58" l="1"/>
  <c r="VPA43" i="58"/>
  <c r="VPC43" i="58" l="1"/>
  <c r="VRH43" i="58"/>
  <c r="VRJ43" i="58" l="1"/>
  <c r="VPE43" i="58"/>
  <c r="VPG43" i="58" l="1"/>
  <c r="VRL43" i="58"/>
  <c r="VRN43" i="58" l="1"/>
  <c r="VPI43" i="58"/>
  <c r="VPK43" i="58" s="1"/>
  <c r="VPM43" i="58" l="1"/>
  <c r="VRP43" i="58"/>
  <c r="VRR43" i="58" l="1"/>
  <c r="VPO43" i="58"/>
  <c r="VPQ43" i="58" s="1"/>
  <c r="VPS43" i="58" l="1"/>
  <c r="VRT43" i="58"/>
  <c r="VRV43" i="58" s="1"/>
  <c r="VRX43" i="58" l="1"/>
  <c r="VPU43" i="58"/>
  <c r="VPW43" i="58" l="1"/>
  <c r="VRZ43" i="58"/>
  <c r="VSB43" i="58" s="1"/>
  <c r="VSD43" i="58" l="1"/>
  <c r="VPY43" i="58"/>
  <c r="VQA43" i="58" s="1"/>
  <c r="VQC43" i="58" l="1"/>
  <c r="VSF43" i="58"/>
  <c r="VSH43" i="58" l="1"/>
  <c r="VQE43" i="58"/>
  <c r="VQG43" i="58" l="1"/>
  <c r="VSJ43" i="58"/>
  <c r="VSL43" i="58" s="1"/>
  <c r="VSN43" i="58" l="1"/>
  <c r="VQI43" i="58"/>
  <c r="VQK43" i="58" s="1"/>
  <c r="VQM43" i="58" l="1"/>
  <c r="VSP43" i="58"/>
  <c r="VSR43" i="58" s="1"/>
  <c r="VST43" i="58" l="1"/>
  <c r="VQO43" i="58"/>
  <c r="VQQ43" i="58" l="1"/>
  <c r="VSV43" i="58"/>
  <c r="VSX43" i="58" l="1"/>
  <c r="VQS43" i="58"/>
  <c r="VQU43" i="58" s="1"/>
  <c r="VQW43" i="58" l="1"/>
  <c r="VSZ43" i="58"/>
  <c r="VTB43" i="58" l="1"/>
  <c r="VQY43" i="58"/>
  <c r="VRA43" i="58" s="1"/>
  <c r="VRC43" i="58" l="1"/>
  <c r="VTD43" i="58"/>
  <c r="VTF43" i="58" s="1"/>
  <c r="VTH43" i="58" l="1"/>
  <c r="VRE43" i="58"/>
  <c r="VRG43" i="58" s="1"/>
  <c r="VRI43" i="58" l="1"/>
  <c r="VTJ43" i="58"/>
  <c r="VTL43" i="58" s="1"/>
  <c r="VTN43" i="58" l="1"/>
  <c r="VRK43" i="58"/>
  <c r="VRM43" i="58" l="1"/>
  <c r="VTP43" i="58"/>
  <c r="VTR43" i="58" s="1"/>
  <c r="VTT43" i="58" l="1"/>
  <c r="VRO43" i="58"/>
  <c r="VRQ43" i="58" l="1"/>
  <c r="VTV43" i="58"/>
  <c r="VTX43" i="58" s="1"/>
  <c r="VTZ43" i="58" l="1"/>
  <c r="VRS43" i="58"/>
  <c r="VRU43" i="58" s="1"/>
  <c r="VRW43" i="58" l="1"/>
  <c r="VUB43" i="58"/>
  <c r="VUD43" i="58" l="1"/>
  <c r="VRY43" i="58"/>
  <c r="VSA43" i="58" s="1"/>
  <c r="VSC43" i="58" l="1"/>
  <c r="VUF43" i="58"/>
  <c r="VUH43" i="58" l="1"/>
  <c r="VSE43" i="58"/>
  <c r="VSG43" i="58" s="1"/>
  <c r="VSI43" i="58" l="1"/>
  <c r="VUJ43" i="58"/>
  <c r="VUL43" i="58" s="1"/>
  <c r="VUN43" i="58" l="1"/>
  <c r="VSK43" i="58"/>
  <c r="VSM43" i="58" l="1"/>
  <c r="VUP43" i="58"/>
  <c r="VUR43" i="58" l="1"/>
  <c r="VSO43" i="58"/>
  <c r="VSQ43" i="58" s="1"/>
  <c r="VSS43" i="58" l="1"/>
  <c r="VUT43" i="58"/>
  <c r="VUV43" i="58" l="1"/>
  <c r="VSU43" i="58"/>
  <c r="VSW43" i="58" l="1"/>
  <c r="VUX43" i="58"/>
  <c r="VUZ43" i="58" l="1"/>
  <c r="VSY43" i="58"/>
  <c r="VTA43" i="58" l="1"/>
  <c r="VVB43" i="58"/>
  <c r="VVD43" i="58" s="1"/>
  <c r="VVF43" i="58" l="1"/>
  <c r="VTC43" i="58"/>
  <c r="VTE43" i="58" s="1"/>
  <c r="VTG43" i="58" l="1"/>
  <c r="VVH43" i="58"/>
  <c r="VVJ43" i="58" l="1"/>
  <c r="VTI43" i="58"/>
  <c r="VTK43" i="58" l="1"/>
  <c r="VVL43" i="58"/>
  <c r="VVN43" i="58" l="1"/>
  <c r="VTM43" i="58"/>
  <c r="VTO43" i="58" l="1"/>
  <c r="VVP43" i="58"/>
  <c r="VVR43" i="58" l="1"/>
  <c r="VTQ43" i="58"/>
  <c r="VTS43" i="58" l="1"/>
  <c r="VVT43" i="58"/>
  <c r="VVV43" i="58" l="1"/>
  <c r="VTU43" i="58"/>
  <c r="VTW43" i="58" l="1"/>
  <c r="VVX43" i="58"/>
  <c r="VVZ43" i="58" l="1"/>
  <c r="VTY43" i="58"/>
  <c r="VUA43" i="58" l="1"/>
  <c r="VWB43" i="58"/>
  <c r="VWD43" i="58" l="1"/>
  <c r="VUC43" i="58"/>
  <c r="VUE43" i="58" l="1"/>
  <c r="VWF43" i="58"/>
  <c r="VWH43" i="58" l="1"/>
  <c r="VUG43" i="58"/>
  <c r="VWJ43" i="58" l="1"/>
  <c r="VUI43" i="58"/>
  <c r="VUK43" i="58" l="1"/>
  <c r="VWL43" i="58"/>
  <c r="VWN43" i="58" l="1"/>
  <c r="VUM43" i="58"/>
  <c r="VUO43" i="58" l="1"/>
  <c r="VWP43" i="58"/>
  <c r="VWR43" i="58" l="1"/>
  <c r="VUQ43" i="58"/>
  <c r="VUS43" i="58" l="1"/>
  <c r="VWT43" i="58"/>
  <c r="VWV43" i="58" l="1"/>
  <c r="VUU43" i="58"/>
  <c r="VUW43" i="58" l="1"/>
  <c r="VWX43" i="58"/>
  <c r="VWZ43" i="58" l="1"/>
  <c r="VUY43" i="58"/>
  <c r="VVA43" i="58" l="1"/>
  <c r="VXB43" i="58"/>
  <c r="VXD43" i="58" l="1"/>
  <c r="VVC43" i="58"/>
  <c r="VVE43" i="58" s="1"/>
  <c r="VVG43" i="58" l="1"/>
  <c r="VXF43" i="58"/>
  <c r="VXH43" i="58" l="1"/>
  <c r="VVI43" i="58"/>
  <c r="VVK43" i="58" l="1"/>
  <c r="VXJ43" i="58"/>
  <c r="VXL43" i="58" s="1"/>
  <c r="VXN43" i="58" l="1"/>
  <c r="VVM43" i="58"/>
  <c r="VVO43" i="58" l="1"/>
  <c r="VXP43" i="58"/>
  <c r="VXR43" i="58" l="1"/>
  <c r="VVQ43" i="58"/>
  <c r="VVS43" i="58" l="1"/>
  <c r="VXT43" i="58"/>
  <c r="VXV43" i="58" l="1"/>
  <c r="VVU43" i="58"/>
  <c r="VVW43" i="58" l="1"/>
  <c r="VXX43" i="58"/>
  <c r="VXZ43" i="58" l="1"/>
  <c r="VVY43" i="58"/>
  <c r="VWA43" i="58" l="1"/>
  <c r="VYB43" i="58"/>
  <c r="VYD43" i="58" l="1"/>
  <c r="VWC43" i="58"/>
  <c r="VWE43" i="58" l="1"/>
  <c r="VYF43" i="58"/>
  <c r="VWG43" i="58" l="1"/>
  <c r="VYH43" i="58"/>
  <c r="VYJ43" i="58" l="1"/>
  <c r="VYL43" i="58" s="1"/>
  <c r="VWI43" i="58"/>
  <c r="VYN43" i="58" l="1"/>
  <c r="VWK43" i="58"/>
  <c r="VYP43" i="58" l="1"/>
  <c r="VWM43" i="58"/>
  <c r="VYR43" i="58" l="1"/>
  <c r="VWO43" i="58"/>
  <c r="VYT43" i="58" l="1"/>
  <c r="VWQ43" i="58"/>
  <c r="VWS43" i="58" l="1"/>
  <c r="VYV43" i="58"/>
  <c r="VWU43" i="58" l="1"/>
  <c r="VYX43" i="58"/>
  <c r="VYZ43" i="58" l="1"/>
  <c r="VWW43" i="58"/>
  <c r="VWY43" i="58" l="1"/>
  <c r="VZB43" i="58"/>
  <c r="VZD43" i="58" l="1"/>
  <c r="VXA43" i="58"/>
  <c r="VXC43" i="58" l="1"/>
  <c r="VZF43" i="58"/>
  <c r="VZH43" i="58" l="1"/>
  <c r="VXE43" i="58"/>
  <c r="VXG43" i="58" l="1"/>
  <c r="VZJ43" i="58"/>
  <c r="VZL43" i="58" l="1"/>
  <c r="VZN43" i="58" s="1"/>
  <c r="VXI43" i="58"/>
  <c r="VZP43" i="58" l="1"/>
  <c r="VXK43" i="58"/>
  <c r="VXM43" i="58" s="1"/>
  <c r="VXO43" i="58" l="1"/>
  <c r="VZR43" i="58"/>
  <c r="VZT43" i="58" l="1"/>
  <c r="VXQ43" i="58"/>
  <c r="VXS43" i="58" l="1"/>
  <c r="VZV43" i="58"/>
  <c r="VZX43" i="58" s="1"/>
  <c r="VZZ43" i="58" l="1"/>
  <c r="VXU43" i="58"/>
  <c r="VXW43" i="58" s="1"/>
  <c r="VXY43" i="58" l="1"/>
  <c r="WAB43" i="58"/>
  <c r="WAD43" i="58" l="1"/>
  <c r="VYA43" i="58"/>
  <c r="VYC43" i="58" s="1"/>
  <c r="VYE43" i="58" l="1"/>
  <c r="WAF43" i="58"/>
  <c r="WAH43" i="58" l="1"/>
  <c r="VYG43" i="58"/>
  <c r="VYI43" i="58" l="1"/>
  <c r="WAJ43" i="58"/>
  <c r="WAL43" i="58" l="1"/>
  <c r="VYK43" i="58"/>
  <c r="VYM43" i="58" l="1"/>
  <c r="WAN43" i="58"/>
  <c r="WAP43" i="58" s="1"/>
  <c r="WAR43" i="58" l="1"/>
  <c r="VYO43" i="58"/>
  <c r="VYQ43" i="58" l="1"/>
  <c r="WAT43" i="58"/>
  <c r="WAV43" i="58" l="1"/>
  <c r="VYS43" i="58"/>
  <c r="VYU43" i="58" l="1"/>
  <c r="WAX43" i="58"/>
  <c r="WAZ43" i="58" l="1"/>
  <c r="VYW43" i="58"/>
  <c r="VYY43" i="58" l="1"/>
  <c r="WBB43" i="58"/>
  <c r="WBD43" i="58" s="1"/>
  <c r="WBF43" i="58" l="1"/>
  <c r="VZA43" i="58"/>
  <c r="VZC43" i="58" l="1"/>
  <c r="WBH43" i="58"/>
  <c r="WBJ43" i="58" s="1"/>
  <c r="WBL43" i="58" l="1"/>
  <c r="VZE43" i="58"/>
  <c r="VZG43" i="58" l="1"/>
  <c r="WBN43" i="58"/>
  <c r="WBP43" i="58" s="1"/>
  <c r="WBR43" i="58" l="1"/>
  <c r="VZI43" i="58"/>
  <c r="VZK43" i="58" l="1"/>
  <c r="WBT43" i="58"/>
  <c r="WBV43" i="58" s="1"/>
  <c r="WBX43" i="58" l="1"/>
  <c r="VZM43" i="58"/>
  <c r="VZO43" i="58" l="1"/>
  <c r="WBZ43" i="58"/>
  <c r="WCB43" i="58" l="1"/>
  <c r="VZQ43" i="58"/>
  <c r="VZS43" i="58" l="1"/>
  <c r="WCD43" i="58"/>
  <c r="WCF43" i="58" l="1"/>
  <c r="VZU43" i="58"/>
  <c r="VZW43" i="58" s="1"/>
  <c r="VZY43" i="58" l="1"/>
  <c r="WCH43" i="58"/>
  <c r="WCJ43" i="58" s="1"/>
  <c r="WCL43" i="58" l="1"/>
  <c r="WAA43" i="58"/>
  <c r="WAC43" i="58" l="1"/>
  <c r="WCN43" i="58"/>
  <c r="WCP43" i="58" l="1"/>
  <c r="WAE43" i="58"/>
  <c r="WAG43" i="58" s="1"/>
  <c r="WAI43" i="58" l="1"/>
  <c r="WCR43" i="58"/>
  <c r="WCT43" i="58" s="1"/>
  <c r="WCV43" i="58" l="1"/>
  <c r="WAK43" i="58"/>
  <c r="WAM43" i="58" l="1"/>
  <c r="WCX43" i="58"/>
  <c r="WCZ43" i="58" l="1"/>
  <c r="WAO43" i="58"/>
  <c r="WAQ43" i="58" l="1"/>
  <c r="WDB43" i="58"/>
  <c r="WDD43" i="58" s="1"/>
  <c r="WDF43" i="58" l="1"/>
  <c r="WAS43" i="58"/>
  <c r="WAU43" i="58" s="1"/>
  <c r="WAW43" i="58" l="1"/>
  <c r="WDH43" i="58"/>
  <c r="WDJ43" i="58" l="1"/>
  <c r="WAY43" i="58"/>
  <c r="WDL43" i="58" l="1"/>
  <c r="WBA43" i="58"/>
  <c r="WBC43" i="58" l="1"/>
  <c r="WDN43" i="58"/>
  <c r="WDP43" i="58" l="1"/>
  <c r="WBE43" i="58"/>
  <c r="WBG43" i="58" l="1"/>
  <c r="WDR43" i="58"/>
  <c r="WDT43" i="58" l="1"/>
  <c r="WBI43" i="58"/>
  <c r="WBK43" i="58" l="1"/>
  <c r="WDV43" i="58"/>
  <c r="WDX43" i="58" l="1"/>
  <c r="WBM43" i="58"/>
  <c r="WBO43" i="58" l="1"/>
  <c r="WDZ43" i="58"/>
  <c r="WEB43" i="58" l="1"/>
  <c r="WBQ43" i="58"/>
  <c r="WBS43" i="58" l="1"/>
  <c r="WED43" i="58"/>
  <c r="WEF43" i="58" l="1"/>
  <c r="WBU43" i="58"/>
  <c r="WBW43" i="58" l="1"/>
  <c r="WEH43" i="58"/>
  <c r="WEJ43" i="58" l="1"/>
  <c r="WBY43" i="58"/>
  <c r="WCA43" i="58" l="1"/>
  <c r="WEL43" i="58"/>
  <c r="WEN43" i="58" l="1"/>
  <c r="WCC43" i="58"/>
  <c r="WCE43" i="58" l="1"/>
  <c r="WEP43" i="58"/>
  <c r="WER43" i="58" l="1"/>
  <c r="WCG43" i="58"/>
  <c r="WCI43" i="58" l="1"/>
  <c r="WET43" i="58"/>
  <c r="WEV43" i="58" l="1"/>
  <c r="WCK43" i="58"/>
  <c r="WCM43" i="58" l="1"/>
  <c r="WEX43" i="58"/>
  <c r="WEZ43" i="58" l="1"/>
  <c r="WCO43" i="58"/>
  <c r="WCQ43" i="58" l="1"/>
  <c r="WFB43" i="58"/>
  <c r="WFD43" i="58" l="1"/>
  <c r="WCS43" i="58"/>
  <c r="WCU43" i="58" l="1"/>
  <c r="WFF43" i="58"/>
  <c r="WFH43" i="58" l="1"/>
  <c r="WCW43" i="58"/>
  <c r="WCY43" i="58" l="1"/>
  <c r="WFJ43" i="58"/>
  <c r="WFL43" i="58" l="1"/>
  <c r="WDA43" i="58"/>
  <c r="WDC43" i="58" l="1"/>
  <c r="WFN43" i="58"/>
  <c r="WFP43" i="58" l="1"/>
  <c r="WDE43" i="58"/>
  <c r="WDG43" i="58" l="1"/>
  <c r="WFR43" i="58"/>
  <c r="WFT43" i="58" l="1"/>
  <c r="WDI43" i="58"/>
  <c r="WDK43" i="58" l="1"/>
  <c r="WFV43" i="58"/>
  <c r="WFX43" i="58" l="1"/>
  <c r="WDM43" i="58"/>
  <c r="WDO43" i="58" l="1"/>
  <c r="WFZ43" i="58"/>
  <c r="WGB43" i="58" l="1"/>
  <c r="WDQ43" i="58"/>
  <c r="WGD43" i="58" l="1"/>
  <c r="WDS43" i="58"/>
  <c r="WGF43" i="58" l="1"/>
  <c r="WDU43" i="58"/>
  <c r="WDW43" i="58" l="1"/>
  <c r="WGH43" i="58"/>
  <c r="WGJ43" i="58" l="1"/>
  <c r="WDY43" i="58"/>
  <c r="WEA43" i="58" l="1"/>
  <c r="WGL43" i="58"/>
  <c r="WGN43" i="58" s="1"/>
  <c r="WGP43" i="58" l="1"/>
  <c r="WEC43" i="58"/>
  <c r="WEE43" i="58" l="1"/>
  <c r="WGR43" i="58"/>
  <c r="WGT43" i="58" l="1"/>
  <c r="WEG43" i="58"/>
  <c r="WEI43" i="58" l="1"/>
  <c r="WGV43" i="58"/>
  <c r="WGX43" i="58" l="1"/>
  <c r="WEK43" i="58"/>
  <c r="WEM43" i="58" l="1"/>
  <c r="WGZ43" i="58"/>
  <c r="WHB43" i="58" l="1"/>
  <c r="WEO43" i="58"/>
  <c r="WEQ43" i="58" l="1"/>
  <c r="WHD43" i="58"/>
  <c r="WHF43" i="58" l="1"/>
  <c r="WES43" i="58"/>
  <c r="WEU43" i="58" l="1"/>
  <c r="WHH43" i="58"/>
  <c r="WHJ43" i="58" l="1"/>
  <c r="WEW43" i="58"/>
  <c r="WEY43" i="58" l="1"/>
  <c r="WHL43" i="58"/>
  <c r="WHN43" i="58" l="1"/>
  <c r="WFA43" i="58"/>
  <c r="WFC43" i="58" l="1"/>
  <c r="WHP43" i="58"/>
  <c r="WHR43" i="58" l="1"/>
  <c r="WFE43" i="58"/>
  <c r="WFG43" i="58" l="1"/>
  <c r="WHT43" i="58"/>
  <c r="WHV43" i="58" l="1"/>
  <c r="WFI43" i="58"/>
  <c r="WFK43" i="58" l="1"/>
  <c r="WHX43" i="58"/>
  <c r="WHZ43" i="58" l="1"/>
  <c r="WFM43" i="58"/>
  <c r="WFO43" i="58" l="1"/>
  <c r="WIB43" i="58"/>
  <c r="WID43" i="58" l="1"/>
  <c r="WFQ43" i="58"/>
  <c r="WFS43" i="58" l="1"/>
  <c r="WIF43" i="58"/>
  <c r="WIH43" i="58" l="1"/>
  <c r="WFU43" i="58"/>
  <c r="WFW43" i="58" l="1"/>
  <c r="WIJ43" i="58"/>
  <c r="WIL43" i="58" l="1"/>
  <c r="WFY43" i="58"/>
  <c r="WGA43" i="58" l="1"/>
  <c r="WIN43" i="58"/>
  <c r="WIP43" i="58" l="1"/>
  <c r="WGC43" i="58"/>
  <c r="WGE43" i="58" l="1"/>
  <c r="WIR43" i="58"/>
  <c r="WIT43" i="58" l="1"/>
  <c r="WGG43" i="58"/>
  <c r="WGI43" i="58" l="1"/>
  <c r="WIV43" i="58"/>
  <c r="WIX43" i="58" l="1"/>
  <c r="WGK43" i="58"/>
  <c r="WGM43" i="58" l="1"/>
  <c r="WIZ43" i="58"/>
  <c r="WJB43" i="58" l="1"/>
  <c r="WGO43" i="58"/>
  <c r="WGQ43" i="58" l="1"/>
  <c r="WJD43" i="58"/>
  <c r="WJF43" i="58" l="1"/>
  <c r="WGS43" i="58"/>
  <c r="WGU43" i="58" l="1"/>
  <c r="WJH43" i="58"/>
  <c r="WJJ43" i="58" l="1"/>
  <c r="WGW43" i="58"/>
  <c r="WGY43" i="58" l="1"/>
  <c r="WJL43" i="58"/>
  <c r="WJN43" i="58" l="1"/>
  <c r="WHA43" i="58"/>
  <c r="WHC43" i="58" l="1"/>
  <c r="WJP43" i="58"/>
  <c r="WJR43" i="58" l="1"/>
  <c r="WHE43" i="58"/>
  <c r="WHG43" i="58" l="1"/>
  <c r="WJT43" i="58"/>
  <c r="WJV43" i="58" l="1"/>
  <c r="WHI43" i="58"/>
  <c r="WHK43" i="58" l="1"/>
  <c r="WJX43" i="58"/>
  <c r="WJZ43" i="58" l="1"/>
  <c r="WHM43" i="58"/>
  <c r="WHO43" i="58" l="1"/>
  <c r="WKB43" i="58"/>
  <c r="WKD43" i="58" l="1"/>
  <c r="WHQ43" i="58"/>
  <c r="WHS43" i="58" l="1"/>
  <c r="WKF43" i="58"/>
  <c r="WKH43" i="58" l="1"/>
  <c r="WHU43" i="58"/>
  <c r="WHW43" i="58" l="1"/>
  <c r="WKJ43" i="58"/>
  <c r="WKL43" i="58" l="1"/>
  <c r="WHY43" i="58"/>
  <c r="WIA43" i="58" l="1"/>
  <c r="WKN43" i="58"/>
  <c r="WKP43" i="58" l="1"/>
  <c r="WIC43" i="58"/>
  <c r="WIE43" i="58" l="1"/>
  <c r="WKR43" i="58"/>
  <c r="WKT43" i="58" l="1"/>
  <c r="WIG43" i="58"/>
  <c r="WII43" i="58" l="1"/>
  <c r="WKV43" i="58"/>
  <c r="WKX43" i="58" l="1"/>
  <c r="WIK43" i="58"/>
  <c r="WIM43" i="58" l="1"/>
  <c r="WKZ43" i="58"/>
  <c r="WLB43" i="58" l="1"/>
  <c r="WIO43" i="58"/>
  <c r="WIQ43" i="58" l="1"/>
  <c r="WLD43" i="58"/>
  <c r="WLF43" i="58" l="1"/>
  <c r="WIS43" i="58"/>
  <c r="WIU43" i="58" l="1"/>
  <c r="WLH43" i="58"/>
  <c r="WLJ43" i="58" l="1"/>
  <c r="WIW43" i="58"/>
  <c r="WIY43" i="58" l="1"/>
  <c r="WLL43" i="58"/>
  <c r="WLN43" i="58" l="1"/>
  <c r="WJA43" i="58"/>
  <c r="WJC43" i="58" l="1"/>
  <c r="WLP43" i="58"/>
  <c r="WLR43" i="58" l="1"/>
  <c r="WJE43" i="58"/>
  <c r="WJG43" i="58" l="1"/>
  <c r="WLT43" i="58"/>
  <c r="WLV43" i="58" l="1"/>
  <c r="WJI43" i="58"/>
  <c r="WJK43" i="58" l="1"/>
  <c r="WLX43" i="58"/>
  <c r="WLZ43" i="58" l="1"/>
  <c r="WJM43" i="58"/>
  <c r="WJO43" i="58" l="1"/>
  <c r="WMB43" i="58"/>
  <c r="WMD43" i="58" l="1"/>
  <c r="WJQ43" i="58"/>
  <c r="WJS43" i="58" l="1"/>
  <c r="WMF43" i="58"/>
  <c r="WMH43" i="58" l="1"/>
  <c r="WJU43" i="58"/>
  <c r="WJW43" i="58" l="1"/>
  <c r="WMJ43" i="58"/>
  <c r="WML43" i="58" l="1"/>
  <c r="WJY43" i="58"/>
  <c r="WKA43" i="58" l="1"/>
  <c r="WMN43" i="58"/>
  <c r="WMP43" i="58" l="1"/>
  <c r="WKC43" i="58"/>
  <c r="WKE43" i="58" l="1"/>
  <c r="WMR43" i="58"/>
  <c r="WMT43" i="58" l="1"/>
  <c r="WKG43" i="58"/>
  <c r="WKI43" i="58" l="1"/>
  <c r="WMV43" i="58"/>
  <c r="WMX43" i="58" l="1"/>
  <c r="WKK43" i="58"/>
  <c r="WKM43" i="58" l="1"/>
  <c r="WMZ43" i="58"/>
  <c r="WNB43" i="58" l="1"/>
  <c r="WKO43" i="58"/>
  <c r="WKQ43" i="58" l="1"/>
  <c r="WND43" i="58"/>
  <c r="WNF43" i="58" l="1"/>
  <c r="WKS43" i="58"/>
  <c r="WKU43" i="58" l="1"/>
  <c r="WNH43" i="58"/>
  <c r="WNJ43" i="58" l="1"/>
  <c r="WKW43" i="58"/>
  <c r="WKY43" i="58" l="1"/>
  <c r="WNL43" i="58"/>
  <c r="WNN43" i="58" l="1"/>
  <c r="WLA43" i="58"/>
  <c r="WLC43" i="58" l="1"/>
  <c r="WNP43" i="58"/>
  <c r="WNR43" i="58" l="1"/>
  <c r="WLE43" i="58"/>
  <c r="WLG43" i="58" l="1"/>
  <c r="WNT43" i="58"/>
  <c r="WNV43" i="58" l="1"/>
  <c r="WLI43" i="58"/>
  <c r="WLK43" i="58" l="1"/>
  <c r="WNX43" i="58"/>
  <c r="WNZ43" i="58" l="1"/>
  <c r="WLM43" i="58"/>
  <c r="WLO43" i="58" l="1"/>
  <c r="WOB43" i="58"/>
  <c r="WOD43" i="58" l="1"/>
  <c r="WLQ43" i="58"/>
  <c r="WLS43" i="58" l="1"/>
  <c r="WOF43" i="58"/>
  <c r="WOH43" i="58" l="1"/>
  <c r="WLU43" i="58"/>
  <c r="WLW43" i="58" l="1"/>
  <c r="WOJ43" i="58"/>
  <c r="WOL43" i="58" l="1"/>
  <c r="WLY43" i="58"/>
  <c r="WMA43" i="58" l="1"/>
  <c r="WON43" i="58"/>
  <c r="WOP43" i="58" l="1"/>
  <c r="WMC43" i="58"/>
  <c r="WME43" i="58" l="1"/>
  <c r="WOR43" i="58"/>
  <c r="WOT43" i="58" l="1"/>
  <c r="WMG43" i="58"/>
  <c r="WMI43" i="58" l="1"/>
  <c r="WOV43" i="58"/>
  <c r="WOX43" i="58" l="1"/>
  <c r="WMK43" i="58"/>
  <c r="WMM43" i="58" l="1"/>
  <c r="WOZ43" i="58"/>
  <c r="WPB43" i="58" l="1"/>
  <c r="WMO43" i="58"/>
  <c r="WMQ43" i="58" l="1"/>
  <c r="WPD43" i="58"/>
  <c r="WPF43" i="58" l="1"/>
  <c r="WMS43" i="58"/>
  <c r="WMU43" i="58" l="1"/>
  <c r="WPH43" i="58"/>
  <c r="WPJ43" i="58" l="1"/>
  <c r="WMW43" i="58"/>
  <c r="WMY43" i="58" l="1"/>
  <c r="WPL43" i="58"/>
  <c r="WPN43" i="58" l="1"/>
  <c r="WNA43" i="58"/>
  <c r="WNC43" i="58" l="1"/>
  <c r="WPP43" i="58"/>
  <c r="WPR43" i="58" l="1"/>
  <c r="WNE43" i="58"/>
  <c r="WNG43" i="58" l="1"/>
  <c r="WPT43" i="58"/>
  <c r="WPV43" i="58" l="1"/>
  <c r="WNI43" i="58"/>
  <c r="WNK43" i="58" l="1"/>
  <c r="WPX43" i="58"/>
  <c r="WPZ43" i="58" l="1"/>
  <c r="WNM43" i="58"/>
  <c r="WNO43" i="58" l="1"/>
  <c r="WQB43" i="58"/>
  <c r="WQD43" i="58" l="1"/>
  <c r="WNQ43" i="58"/>
  <c r="WNS43" i="58" l="1"/>
  <c r="WQF43" i="58"/>
  <c r="WQH43" i="58" l="1"/>
  <c r="WNU43" i="58"/>
  <c r="WNW43" i="58" s="1"/>
  <c r="WNY43" i="58" l="1"/>
  <c r="WQJ43" i="58"/>
  <c r="WQL43" i="58" l="1"/>
  <c r="WOA43" i="58"/>
  <c r="WOC43" i="58" l="1"/>
  <c r="WQN43" i="58"/>
  <c r="WQP43" i="58" l="1"/>
  <c r="WOE43" i="58"/>
  <c r="WOG43" i="58" s="1"/>
  <c r="WOI43" i="58" l="1"/>
  <c r="WQR43" i="58"/>
  <c r="WQT43" i="58" l="1"/>
  <c r="WOK43" i="58"/>
  <c r="WOM43" i="58" l="1"/>
  <c r="WQV43" i="58"/>
  <c r="WQX43" i="58" s="1"/>
  <c r="WQZ43" i="58" l="1"/>
  <c r="WOO43" i="58"/>
  <c r="WOQ43" i="58" l="1"/>
  <c r="WRB43" i="58"/>
  <c r="WRD43" i="58" l="1"/>
  <c r="WOS43" i="58"/>
  <c r="WOU43" i="58" s="1"/>
  <c r="WOW43" i="58" l="1"/>
  <c r="WRF43" i="58"/>
  <c r="WRH43" i="58" s="1"/>
  <c r="WRJ43" i="58" l="1"/>
  <c r="WOY43" i="58"/>
  <c r="WPA43" i="58" s="1"/>
  <c r="WPC43" i="58" l="1"/>
  <c r="WRL43" i="58"/>
  <c r="WRN43" i="58" l="1"/>
  <c r="WPE43" i="58"/>
  <c r="WPG43" i="58" l="1"/>
  <c r="WRP43" i="58"/>
  <c r="WRR43" i="58" s="1"/>
  <c r="WRT43" i="58" l="1"/>
  <c r="WPI43" i="58"/>
  <c r="WPK43" i="58" l="1"/>
  <c r="WRV43" i="58"/>
  <c r="WRX43" i="58" s="1"/>
  <c r="WRZ43" i="58" l="1"/>
  <c r="WPM43" i="58"/>
  <c r="WPO43" i="58" l="1"/>
  <c r="WSB43" i="58"/>
  <c r="WSD43" i="58" l="1"/>
  <c r="WPQ43" i="58"/>
  <c r="WPS43" i="58" s="1"/>
  <c r="WPU43" i="58" l="1"/>
  <c r="WSF43" i="58"/>
  <c r="WSH43" i="58" l="1"/>
  <c r="WPW43" i="58"/>
  <c r="WPY43" i="58" s="1"/>
  <c r="WQA43" i="58" l="1"/>
  <c r="WSJ43" i="58"/>
  <c r="WSL43" i="58" s="1"/>
  <c r="WSN43" i="58" l="1"/>
  <c r="WQC43" i="58"/>
  <c r="WQE43" i="58" s="1"/>
  <c r="WQG43" i="58" l="1"/>
  <c r="WSP43" i="58"/>
  <c r="WSR43" i="58" l="1"/>
  <c r="WQI43" i="58"/>
  <c r="WQK43" i="58" s="1"/>
  <c r="WQM43" i="58" l="1"/>
  <c r="WST43" i="58"/>
  <c r="WSV43" i="58" s="1"/>
  <c r="WSX43" i="58" l="1"/>
  <c r="WQO43" i="58"/>
  <c r="WQQ43" i="58" s="1"/>
  <c r="WQS43" i="58" l="1"/>
  <c r="WSZ43" i="58"/>
  <c r="WTB43" i="58" l="1"/>
  <c r="WQU43" i="58"/>
  <c r="WQW43" i="58" s="1"/>
  <c r="WQY43" i="58" l="1"/>
  <c r="WTD43" i="58"/>
  <c r="WTF43" i="58" s="1"/>
  <c r="WTH43" i="58" l="1"/>
  <c r="WRA43" i="58"/>
  <c r="WRC43" i="58" l="1"/>
  <c r="WTJ43" i="58"/>
  <c r="WTL43" i="58" l="1"/>
  <c r="WRE43" i="58"/>
  <c r="WRG43" i="58" l="1"/>
  <c r="WTN43" i="58"/>
  <c r="WTP43" i="58" l="1"/>
  <c r="WRI43" i="58"/>
  <c r="WRK43" i="58" l="1"/>
  <c r="WTR43" i="58"/>
  <c r="WTT43" i="58" l="1"/>
  <c r="WRM43" i="58"/>
  <c r="WRO43" i="58" l="1"/>
  <c r="WTV43" i="58"/>
  <c r="WTX43" i="58" l="1"/>
  <c r="WRQ43" i="58"/>
  <c r="WRS43" i="58" l="1"/>
  <c r="WTZ43" i="58"/>
  <c r="WUB43" i="58" l="1"/>
  <c r="WRU43" i="58"/>
  <c r="WRW43" i="58" l="1"/>
  <c r="WUD43" i="58"/>
  <c r="WUF43" i="58" l="1"/>
  <c r="WRY43" i="58"/>
  <c r="WSA43" i="58" l="1"/>
  <c r="WUH43" i="58"/>
  <c r="WUJ43" i="58" l="1"/>
  <c r="WSC43" i="58"/>
  <c r="WSE43" i="58" l="1"/>
  <c r="WUL43" i="58"/>
  <c r="WUN43" i="58" s="1"/>
  <c r="WUP43" i="58" l="1"/>
  <c r="WSG43" i="58"/>
  <c r="WSI43" i="58" l="1"/>
  <c r="WUR43" i="58"/>
  <c r="WUT43" i="58" l="1"/>
  <c r="WSK43" i="58"/>
  <c r="WSM43" i="58" s="1"/>
  <c r="WSO43" i="58" l="1"/>
  <c r="WUV43" i="58"/>
  <c r="WUX43" i="58" s="1"/>
  <c r="WUZ43" i="58" l="1"/>
  <c r="WSQ43" i="58"/>
  <c r="WSS43" i="58" l="1"/>
  <c r="WVB43" i="58"/>
  <c r="WVD43" i="58" s="1"/>
  <c r="WVF43" i="58" l="1"/>
  <c r="WSU43" i="58"/>
  <c r="WSW43" i="58" l="1"/>
  <c r="WVH43" i="58"/>
  <c r="WVJ43" i="58" s="1"/>
  <c r="WVL43" i="58" l="1"/>
  <c r="WSY43" i="58"/>
  <c r="WTA43" i="58" l="1"/>
  <c r="WVN43" i="58"/>
  <c r="WVP43" i="58" s="1"/>
  <c r="WVR43" i="58" l="1"/>
  <c r="WTC43" i="58"/>
  <c r="WTE43" i="58" l="1"/>
  <c r="WVT43" i="58"/>
  <c r="WVV43" i="58" l="1"/>
  <c r="WTG43" i="58"/>
  <c r="WTI43" i="58" s="1"/>
  <c r="WTK43" i="58" l="1"/>
  <c r="WVX43" i="58"/>
  <c r="WVZ43" i="58" l="1"/>
  <c r="WTM43" i="58"/>
  <c r="WTO43" i="58" s="1"/>
  <c r="WTQ43" i="58" l="1"/>
  <c r="WWB43" i="58"/>
  <c r="WWD43" i="58" s="1"/>
  <c r="WWF43" i="58" l="1"/>
  <c r="WTS43" i="58"/>
  <c r="WTU43" i="58" l="1"/>
  <c r="WWH43" i="58"/>
  <c r="WWJ43" i="58" s="1"/>
  <c r="WWL43" i="58" l="1"/>
  <c r="WTW43" i="58"/>
  <c r="WTY43" i="58" s="1"/>
  <c r="WUA43" i="58" l="1"/>
  <c r="WWN43" i="58"/>
  <c r="WWP43" i="58" s="1"/>
  <c r="WWR43" i="58" l="1"/>
  <c r="WUC43" i="58"/>
  <c r="WUE43" i="58" s="1"/>
  <c r="WUG43" i="58" l="1"/>
  <c r="WWT43" i="58"/>
  <c r="WWV43" i="58" l="1"/>
  <c r="WUI43" i="58"/>
  <c r="WUK43" i="58" s="1"/>
  <c r="WUM43" i="58" l="1"/>
  <c r="WWX43" i="58"/>
  <c r="WWZ43" i="58" l="1"/>
  <c r="WUO43" i="58"/>
  <c r="WUQ43" i="58" s="1"/>
  <c r="WUS43" i="58" l="1"/>
  <c r="WXB43" i="58"/>
  <c r="WXD43" i="58" l="1"/>
  <c r="WUU43" i="58"/>
  <c r="WUW43" i="58" s="1"/>
  <c r="WUY43" i="58" l="1"/>
  <c r="WXF43" i="58"/>
  <c r="WXH43" i="58" s="1"/>
  <c r="WXJ43" i="58" l="1"/>
  <c r="WVA43" i="58"/>
  <c r="WVC43" i="58" l="1"/>
  <c r="WXL43" i="58"/>
  <c r="WXN43" i="58" l="1"/>
  <c r="WVE43" i="58"/>
  <c r="WVG43" i="58" s="1"/>
  <c r="WVI43" i="58" l="1"/>
  <c r="WXP43" i="58"/>
  <c r="WXR43" i="58" l="1"/>
  <c r="WVK43" i="58"/>
  <c r="WVM43" i="58" s="1"/>
  <c r="WVO43" i="58" l="1"/>
  <c r="WXT43" i="58"/>
  <c r="WXV43" i="58" s="1"/>
  <c r="WXX43" i="58" l="1"/>
  <c r="WVQ43" i="58"/>
  <c r="WVS43" i="58" s="1"/>
  <c r="WVU43" i="58" l="1"/>
  <c r="WXZ43" i="58"/>
  <c r="WYB43" i="58" s="1"/>
  <c r="WYD43" i="58" l="1"/>
  <c r="WVW43" i="58"/>
  <c r="WVY43" i="58" s="1"/>
  <c r="WWA43" i="58" l="1"/>
  <c r="WYF43" i="58"/>
  <c r="WYH43" i="58" s="1"/>
  <c r="WYJ43" i="58" l="1"/>
  <c r="WWC43" i="58"/>
  <c r="WWE43" i="58" l="1"/>
  <c r="WYL43" i="58"/>
  <c r="WYN43" i="58" s="1"/>
  <c r="WYP43" i="58" l="1"/>
  <c r="WWG43" i="58"/>
  <c r="WWI43" i="58" l="1"/>
  <c r="WYR43" i="58"/>
  <c r="WYT43" i="58" l="1"/>
  <c r="WWK43" i="58"/>
  <c r="WWM43" i="58" s="1"/>
  <c r="WWO43" i="58" l="1"/>
  <c r="WYV43" i="58"/>
  <c r="WYX43" i="58" l="1"/>
  <c r="WWQ43" i="58"/>
  <c r="WWS43" i="58" s="1"/>
  <c r="WWU43" i="58" l="1"/>
  <c r="WYZ43" i="58"/>
  <c r="WZB43" i="58" s="1"/>
  <c r="WZD43" i="58" l="1"/>
  <c r="WWW43" i="58"/>
  <c r="WWY43" i="58" s="1"/>
  <c r="WXA43" i="58" l="1"/>
  <c r="WZF43" i="58"/>
  <c r="WZH43" i="58" s="1"/>
  <c r="WZJ43" i="58" l="1"/>
  <c r="WXC43" i="58"/>
  <c r="WXE43" i="58" s="1"/>
  <c r="WXG43" i="58" l="1"/>
  <c r="WZL43" i="58"/>
  <c r="WZN43" i="58" l="1"/>
  <c r="WXI43" i="58"/>
  <c r="WXK43" i="58" l="1"/>
  <c r="WZP43" i="58"/>
  <c r="WZR43" i="58" s="1"/>
  <c r="WZT43" i="58" l="1"/>
  <c r="WXM43" i="58"/>
  <c r="WXO43" i="58" l="1"/>
  <c r="WZV43" i="58"/>
  <c r="WZX43" i="58" s="1"/>
  <c r="WZZ43" i="58" l="1"/>
  <c r="WXQ43" i="58"/>
  <c r="WXS43" i="58" l="1"/>
  <c r="XAB43" i="58"/>
  <c r="XAD43" i="58" l="1"/>
  <c r="WXU43" i="58"/>
  <c r="WXW43" i="58" l="1"/>
  <c r="XAF43" i="58"/>
  <c r="XAH43" i="58" l="1"/>
  <c r="WXY43" i="58"/>
  <c r="WYA43" i="58" s="1"/>
  <c r="WYC43" i="58" l="1"/>
  <c r="XAJ43" i="58"/>
  <c r="XAL43" i="58" l="1"/>
  <c r="WYE43" i="58"/>
  <c r="WYG43" i="58" l="1"/>
  <c r="XAN43" i="58"/>
  <c r="XAP43" i="58" s="1"/>
  <c r="XAR43" i="58" l="1"/>
  <c r="WYI43" i="58"/>
  <c r="WYK43" i="58" s="1"/>
  <c r="WYM43" i="58" l="1"/>
  <c r="XAT43" i="58"/>
  <c r="XAV43" i="58" s="1"/>
  <c r="XAX43" i="58" l="1"/>
  <c r="WYO43" i="58"/>
  <c r="WYQ43" i="58" l="1"/>
  <c r="XAZ43" i="58"/>
  <c r="XBB43" i="58" s="1"/>
  <c r="XBD43" i="58" l="1"/>
  <c r="WYS43" i="58"/>
  <c r="WYU43" i="58" s="1"/>
  <c r="WYW43" i="58" l="1"/>
  <c r="XBF43" i="58"/>
  <c r="XBH43" i="58" l="1"/>
  <c r="WYY43" i="58"/>
  <c r="WZA43" i="58" s="1"/>
  <c r="WZC43" i="58" l="1"/>
  <c r="XBJ43" i="58"/>
  <c r="XBL43" i="58" s="1"/>
  <c r="XBN43" i="58" l="1"/>
  <c r="WZE43" i="58"/>
  <c r="WZG43" i="58" s="1"/>
  <c r="WZI43" i="58" l="1"/>
  <c r="XBP43" i="58"/>
  <c r="XBR43" i="58" l="1"/>
  <c r="WZK43" i="58"/>
  <c r="WZM43" i="58" s="1"/>
  <c r="WZO43" i="58" l="1"/>
  <c r="XBT43" i="58"/>
  <c r="XBV43" i="58" l="1"/>
  <c r="WZQ43" i="58"/>
  <c r="WZS43" i="58" l="1"/>
  <c r="XBX43" i="58"/>
  <c r="XBZ43" i="58" l="1"/>
  <c r="WZU43" i="58"/>
  <c r="WZW43" i="58" l="1"/>
  <c r="XCB43" i="58"/>
  <c r="XCD43" i="58" s="1"/>
  <c r="XCF43" i="58" l="1"/>
  <c r="WZY43" i="58"/>
  <c r="XAA43" i="58" s="1"/>
  <c r="XAC43" i="58" l="1"/>
  <c r="XCH43" i="58"/>
  <c r="XCJ43" i="58" l="1"/>
  <c r="XAE43" i="58"/>
  <c r="XAG43" i="58" s="1"/>
  <c r="XAI43" i="58" l="1"/>
  <c r="XCL43" i="58"/>
  <c r="XCN43" i="58" l="1"/>
  <c r="XAK43" i="58"/>
  <c r="XAM43" i="58" s="1"/>
  <c r="XAO43" i="58" l="1"/>
  <c r="XCP43" i="58"/>
  <c r="XCR43" i="58" l="1"/>
  <c r="XAQ43" i="58"/>
  <c r="XAS43" i="58" l="1"/>
  <c r="XCT43" i="58"/>
  <c r="XCV43" i="58" l="1"/>
  <c r="XAU43" i="58"/>
  <c r="XAW43" i="58" s="1"/>
  <c r="XAY43" i="58" l="1"/>
  <c r="XCX43" i="58"/>
  <c r="XCZ43" i="58" l="1"/>
  <c r="XBA43" i="58"/>
  <c r="XBC43" i="58" l="1"/>
  <c r="XDB43" i="58"/>
  <c r="XDD43" i="58" s="1"/>
  <c r="XDF43" i="58" l="1"/>
  <c r="XBE43" i="58"/>
  <c r="XBG43" i="58" s="1"/>
  <c r="XBI43" i="58" l="1"/>
  <c r="XDH43" i="58"/>
  <c r="XDJ43" i="58" l="1"/>
  <c r="XBK43" i="58"/>
  <c r="XBM43" i="58" s="1"/>
  <c r="XBO43" i="58" l="1"/>
  <c r="XDL43" i="58"/>
  <c r="XDN43" i="58" l="1"/>
  <c r="XBQ43" i="58"/>
  <c r="XBS43" i="58" l="1"/>
  <c r="XDP43" i="58"/>
  <c r="XDR43" i="58" l="1"/>
  <c r="XBU43" i="58"/>
  <c r="XBW43" i="58" s="1"/>
  <c r="XBY43" i="58" l="1"/>
  <c r="XDT43" i="58"/>
  <c r="XDV43" i="58" l="1"/>
  <c r="XCA43" i="58"/>
  <c r="XCC43" i="58" l="1"/>
  <c r="XDX43" i="58"/>
  <c r="XDZ43" i="58" l="1"/>
  <c r="XCE43" i="58"/>
  <c r="XCG43" i="58" l="1"/>
  <c r="XEB43" i="58"/>
  <c r="XED43" i="58" l="1"/>
  <c r="XCI43" i="58"/>
  <c r="XCK43" i="58" l="1"/>
  <c r="XEF43" i="58"/>
  <c r="XEH43" i="58" l="1"/>
  <c r="XCM43" i="58"/>
  <c r="XCO43" i="58" l="1"/>
  <c r="XEJ43" i="58"/>
  <c r="XEL43" i="58" l="1"/>
  <c r="XCQ43" i="58"/>
  <c r="XCS43" i="58" l="1"/>
  <c r="XEN43" i="58"/>
  <c r="XEP43" i="58" l="1"/>
  <c r="XCU43" i="58"/>
  <c r="XCW43" i="58" l="1"/>
  <c r="XER43" i="58"/>
  <c r="XET43" i="58" l="1"/>
  <c r="XCY43" i="58"/>
  <c r="XDA43" i="58" l="1"/>
  <c r="XEV43" i="58"/>
  <c r="XEX43" i="58" s="1"/>
  <c r="XEZ43" i="58" l="1"/>
  <c r="XDC43" i="58"/>
  <c r="XDE43" i="58" s="1"/>
  <c r="XDG43" i="58" l="1"/>
  <c r="XFB43" i="58"/>
  <c r="XFD43" i="58" s="1"/>
  <c r="XDI43" i="58" l="1"/>
  <c r="XDK43" i="58" l="1"/>
  <c r="XDM43" i="58" l="1"/>
  <c r="XDO43" i="58" l="1"/>
  <c r="XDQ43" i="58" l="1"/>
  <c r="XDS43" i="58" l="1"/>
  <c r="XDU43" i="58" l="1"/>
  <c r="XDW43" i="58" l="1"/>
  <c r="XDY43" i="58" l="1"/>
  <c r="XEA43" i="58" l="1"/>
  <c r="XEC43" i="58" l="1"/>
  <c r="XEE43" i="58" l="1"/>
  <c r="XEG43" i="58" l="1"/>
  <c r="XEI43" i="58" l="1"/>
  <c r="XEK43" i="58" l="1"/>
  <c r="XEM43" i="58" l="1"/>
  <c r="XEO43" i="58" l="1"/>
  <c r="XEQ43" i="58" l="1"/>
  <c r="XES43" i="58" l="1"/>
  <c r="XEU43" i="58" l="1"/>
  <c r="XEW43" i="58" l="1"/>
  <c r="XEY43" i="58" l="1"/>
  <c r="XFA43" i="58" l="1"/>
  <c r="XFC43" i="58" s="1"/>
</calcChain>
</file>

<file path=xl/sharedStrings.xml><?xml version="1.0" encoding="utf-8"?>
<sst xmlns="http://schemas.openxmlformats.org/spreadsheetml/2006/main" count="3270" uniqueCount="515">
  <si>
    <t>Work code labor rates</t>
  </si>
  <si>
    <t>Shop Labor Rate</t>
  </si>
  <si>
    <t>old rate 92</t>
  </si>
  <si>
    <t>increase effective 1-1-26</t>
  </si>
  <si>
    <t xml:space="preserve"> Work Code</t>
  </si>
  <si>
    <t>Description</t>
  </si>
  <si>
    <t>Hourly Rate</t>
  </si>
  <si>
    <t>Estimated Units</t>
  </si>
  <si>
    <t>Total</t>
  </si>
  <si>
    <t>Routing Labor</t>
  </si>
  <si>
    <t>Cabinet Metal Labor</t>
  </si>
  <si>
    <t>Letter Metal Labor</t>
  </si>
  <si>
    <t>Structural Steel Metal Labor</t>
  </si>
  <si>
    <t>Rework Metal Labor</t>
  </si>
  <si>
    <t>Paint Prep Labor</t>
  </si>
  <si>
    <t>Paint Cabinet &amp; Letters Labor</t>
  </si>
  <si>
    <t>Paint Vinyl Faces Labor</t>
  </si>
  <si>
    <t>Hand Painting Labor</t>
  </si>
  <si>
    <t>Rework Paint Labor</t>
  </si>
  <si>
    <t>LED Wiring Labor</t>
  </si>
  <si>
    <t>Assembly Labor</t>
  </si>
  <si>
    <t>Electronics Wiring &amp; Assembly Labor</t>
  </si>
  <si>
    <t>Crating Labor</t>
  </si>
  <si>
    <t>Rework Wiring &amp; Assembly Labor</t>
  </si>
  <si>
    <t>Plastic Face Labor</t>
  </si>
  <si>
    <t>Routed Face Labor</t>
  </si>
  <si>
    <t>Trim Cap Labor</t>
  </si>
  <si>
    <t>Face Assembly Labor</t>
  </si>
  <si>
    <t>Flex Face Assembly Labor</t>
  </si>
  <si>
    <t>Rework Face Labor</t>
  </si>
  <si>
    <t>Digital Printing Labor</t>
  </si>
  <si>
    <t>Graphics Cut Weed &amp; Mask Labor</t>
  </si>
  <si>
    <t>Graphics Application Labor</t>
  </si>
  <si>
    <t>Rework Graphics Labor</t>
  </si>
  <si>
    <t>No.</t>
  </si>
  <si>
    <t>Unit Cost</t>
  </si>
  <si>
    <t>Unit Price</t>
  </si>
  <si>
    <t>Base Unit of Measure</t>
  </si>
  <si>
    <t>Profit %</t>
  </si>
  <si>
    <t>Piece Length (Ft)</t>
  </si>
  <si>
    <t>Last Date of Purchase</t>
  </si>
  <si>
    <t>Job Number</t>
  </si>
  <si>
    <t>Total Estimated Units</t>
  </si>
  <si>
    <t> </t>
  </si>
  <si>
    <t>Job Task Number</t>
  </si>
  <si>
    <t>Item Number</t>
  </si>
  <si>
    <t>Item Description</t>
  </si>
  <si>
    <t xml:space="preserve"> Quantity </t>
  </si>
  <si>
    <t>Task / Resource Number</t>
  </si>
  <si>
    <t>Run Time</t>
  </si>
  <si>
    <t>Vinyl cut/weed/mask sqft/hour</t>
  </si>
  <si>
    <t>Vinyl application flat surface sqft/hour</t>
  </si>
  <si>
    <t>Vinyl application push through sqft/hour</t>
  </si>
  <si>
    <t>Grams of paint/sqft</t>
  </si>
  <si>
    <t>Extra paint color percentage</t>
  </si>
  <si>
    <t>old rate</t>
  </si>
  <si>
    <t>% change</t>
  </si>
  <si>
    <t>new rate effective 1-1-26</t>
  </si>
  <si>
    <t>Cabinet paint prep sqft/hour</t>
  </si>
  <si>
    <t>5% less</t>
  </si>
  <si>
    <t>Cabinet paint sqft/hour</t>
  </si>
  <si>
    <t>Pan paint prep sqft/hour</t>
  </si>
  <si>
    <t>12.5% less</t>
  </si>
  <si>
    <t>Pan paint sqft/hour</t>
  </si>
  <si>
    <t>Post &amp; panel paint prep/sqft/hour</t>
  </si>
  <si>
    <t>Post &amp; panel paint sqft/hour</t>
  </si>
  <si>
    <t>Reveal paint prep sqft/hour</t>
  </si>
  <si>
    <t>Reveal paint sqft/hour</t>
  </si>
  <si>
    <t>Crown paint bondo &amp; prep sqft/hour</t>
  </si>
  <si>
    <t>Crown paint sqft/hour</t>
  </si>
  <si>
    <t>Radius or angle extra labor percentage</t>
  </si>
  <si>
    <t>Post &amp; panel feet of post fab feet/hour</t>
  </si>
  <si>
    <t>LED wiring sqft/hour</t>
  </si>
  <si>
    <t>Synergy 24 volt LEDs/sqft</t>
  </si>
  <si>
    <t>Synergy 24 volt LEDs/power supply</t>
  </si>
  <si>
    <t>Quickmod 12 volt LEDs/sqft</t>
  </si>
  <si>
    <t>Quickmod 12 volt LEDs/power supply</t>
  </si>
  <si>
    <t>Acrylic cut sqft/hour</t>
  </si>
  <si>
    <t>Polycarbonate cut sqft/hour</t>
  </si>
  <si>
    <t>ACM cut sqft/hour</t>
  </si>
  <si>
    <t>Prepainted aluminum cut sqft/hour</t>
  </si>
  <si>
    <t>Router setup hours</t>
  </si>
  <si>
    <t>Letter perimeter path factor</t>
  </si>
  <si>
    <t>Routed panel shape sqft/hour</t>
  </si>
  <si>
    <t>Routing aluminum inches/hour</t>
  </si>
  <si>
    <t>Routing push through acrylic inches/hour</t>
  </si>
  <si>
    <t>Routed pop stud sqft/hour</t>
  </si>
  <si>
    <t>Routed backer assembly sqft/hour</t>
  </si>
  <si>
    <t>Routed face fabrication rate sqft/hour</t>
  </si>
  <si>
    <t>Retainer assembly sqft/hour</t>
  </si>
  <si>
    <t>Flex face assembly sqft/hour</t>
  </si>
  <si>
    <t>Flex face clip plastic per/foot</t>
  </si>
  <si>
    <t>Flex face metal clip per/foot</t>
  </si>
  <si>
    <t>EMC hand paint sqft/hour</t>
  </si>
  <si>
    <t>CC rail fab feet/hour</t>
  </si>
  <si>
    <t>Trim cap face fab inches/hour</t>
  </si>
  <si>
    <t>Channel letter block fab inches/hour</t>
  </si>
  <si>
    <t>Channel letter serif fab inches/hour</t>
  </si>
  <si>
    <t>Channel letter script fab inches/hour</t>
  </si>
  <si>
    <t>Channel letter paint prep sqft/hour</t>
  </si>
  <si>
    <t>Channel letter paint sqft/hour</t>
  </si>
  <si>
    <t xml:space="preserve">old rate </t>
  </si>
  <si>
    <t>new rate</t>
  </si>
  <si>
    <t>pan increment 1</t>
  </si>
  <si>
    <t>pan rate 1</t>
  </si>
  <si>
    <t>pan increment 2</t>
  </si>
  <si>
    <t>pan rate 2</t>
  </si>
  <si>
    <t>pan increment 3</t>
  </si>
  <si>
    <t>pan rate 3</t>
  </si>
  <si>
    <t>pan increment 4</t>
  </si>
  <si>
    <t>pan rate 4</t>
  </si>
  <si>
    <t>pan increment 5</t>
  </si>
  <si>
    <t>pan rate 5</t>
  </si>
  <si>
    <t>post &amp; panel increment 1</t>
  </si>
  <si>
    <t>post &amp; panel rate 1</t>
  </si>
  <si>
    <t>post &amp; panel increment 2</t>
  </si>
  <si>
    <t>post &amp; panel rate 2</t>
  </si>
  <si>
    <t>post &amp; panel increment 3</t>
  </si>
  <si>
    <t>post &amp; panel rate 3</t>
  </si>
  <si>
    <t>post &amp; panel increment 4</t>
  </si>
  <si>
    <t>post &amp; panel rate 4</t>
  </si>
  <si>
    <t>post &amp; panel increment 5</t>
  </si>
  <si>
    <t>post &amp; panel rate 5</t>
  </si>
  <si>
    <t>routed cabinet increment 1</t>
  </si>
  <si>
    <t>routed cabinet rate 1</t>
  </si>
  <si>
    <t>routed cabinet increment 2</t>
  </si>
  <si>
    <t>routed cabinet rate 2</t>
  </si>
  <si>
    <t>routed cabinet increment 3</t>
  </si>
  <si>
    <t>routed cabinet rate 3</t>
  </si>
  <si>
    <t>routed cabinet increment 4</t>
  </si>
  <si>
    <t>routed cabinet rate 4</t>
  </si>
  <si>
    <t>acrylic cabinet increment 1</t>
  </si>
  <si>
    <t>acrylic cabinet rate 1</t>
  </si>
  <si>
    <t>acrylic cabinet increment 2</t>
  </si>
  <si>
    <t>acrylic cabinet rate 2</t>
  </si>
  <si>
    <t>acrylic cabinet increment 3</t>
  </si>
  <si>
    <t>acrylic cabinet rate 3</t>
  </si>
  <si>
    <t>acrylic cabinet increment 4</t>
  </si>
  <si>
    <t>acrylic cabinet rate 4</t>
  </si>
  <si>
    <t>flex cabinet increment 1</t>
  </si>
  <si>
    <t>flex cabinet rate 1</t>
  </si>
  <si>
    <t>flex cabinet increment 2</t>
  </si>
  <si>
    <t>flex cabinet rate2</t>
  </si>
  <si>
    <t>flex cabinet increment 3</t>
  </si>
  <si>
    <t>flex cabinet rate 3</t>
  </si>
  <si>
    <t>polecover increment 1</t>
  </si>
  <si>
    <t>polecover rate 1</t>
  </si>
  <si>
    <t>polecover increment 2</t>
  </si>
  <si>
    <t>polecover rate 2</t>
  </si>
  <si>
    <t>polecover increment 3</t>
  </si>
  <si>
    <t>polecover rate 3</t>
  </si>
  <si>
    <t>polecover increment 4</t>
  </si>
  <si>
    <t>polecover rate 4</t>
  </si>
  <si>
    <t>reveal increment 1</t>
  </si>
  <si>
    <t>reveal rate 1</t>
  </si>
  <si>
    <t>reveal increment 2</t>
  </si>
  <si>
    <t>reveal rate 2</t>
  </si>
  <si>
    <t>crown increment 1</t>
  </si>
  <si>
    <t>crown rate 1</t>
  </si>
  <si>
    <t>crown increment 2</t>
  </si>
  <si>
    <t>crown rate 2</t>
  </si>
  <si>
    <t>EMC assembly increment 1</t>
  </si>
  <si>
    <t>EMC rate 1</t>
  </si>
  <si>
    <t>EMC assembly increment 2</t>
  </si>
  <si>
    <t>EMC rate 2</t>
  </si>
  <si>
    <t>EMC assembly increment 3</t>
  </si>
  <si>
    <t>EMC rate 3</t>
  </si>
  <si>
    <t>EMC assembly increment 4</t>
  </si>
  <si>
    <t>EMC rate 4</t>
  </si>
  <si>
    <t>EMC assembly increment 5</t>
  </si>
  <si>
    <t>EMC rate 5</t>
  </si>
  <si>
    <t>large pole cover size for face material change</t>
  </si>
  <si>
    <t>large pole cover frame multiplier</t>
  </si>
  <si>
    <t>large pole size for cover frame multiplier</t>
  </si>
  <si>
    <t>Ceiling Hour rounding rate for labor calulations</t>
  </si>
  <si>
    <t>Header Info: Enter project information on this sheet. This will copy to all sheets</t>
  </si>
  <si>
    <t>release date 1-1-26</t>
  </si>
  <si>
    <t>Project number</t>
  </si>
  <si>
    <t>J36938</t>
  </si>
  <si>
    <t xml:space="preserve"> &lt;&lt;&lt; Required: Uppercase letter J as well as the project number </t>
  </si>
  <si>
    <t>Project name</t>
  </si>
  <si>
    <t>Community National Bank and Trust</t>
  </si>
  <si>
    <t>Estimator</t>
  </si>
  <si>
    <t>DD</t>
  </si>
  <si>
    <t>D/F I/I Routed push thru w/Logo cabinets, EMC frame, pole cover, reveal</t>
  </si>
  <si>
    <t>Total of all sheets used</t>
  </si>
  <si>
    <t>&lt;&lt;&lt; Check against imported total in Project task planning lines</t>
  </si>
  <si>
    <t>Freeform time and material</t>
  </si>
  <si>
    <t>Job number</t>
  </si>
  <si>
    <t>Job name</t>
  </si>
  <si>
    <t>ALL MANUAL INPUT</t>
  </si>
  <si>
    <t>Total sign price</t>
  </si>
  <si>
    <t>Inventory items</t>
  </si>
  <si>
    <r>
      <t xml:space="preserve">Choose all inventory items needed by description and manually enter </t>
    </r>
    <r>
      <rPr>
        <sz val="11"/>
        <color rgb="FFFF0000"/>
        <rFont val="Calibri"/>
        <family val="2"/>
      </rPr>
      <t>Units Needed</t>
    </r>
  </si>
  <si>
    <t>Inventory Item Description</t>
  </si>
  <si>
    <t>Inventory #</t>
  </si>
  <si>
    <t>Unit Measure</t>
  </si>
  <si>
    <t>Units Needed</t>
  </si>
  <si>
    <t>Estimate for Custom Paint Color</t>
  </si>
  <si>
    <t>2x2x.187 SqCrnrArcAl Ang 20'</t>
  </si>
  <si>
    <t>Estimate for Misc Hardware &amp; Adhesive Materials</t>
  </si>
  <si>
    <t>Shop Labor</t>
  </si>
  <si>
    <r>
      <t xml:space="preserve">Enter </t>
    </r>
    <r>
      <rPr>
        <sz val="11"/>
        <color rgb="FFFF0000"/>
        <rFont val="Calibri"/>
        <family val="2"/>
        <scheme val="minor"/>
      </rPr>
      <t>Estimated Hours</t>
    </r>
    <r>
      <rPr>
        <sz val="11"/>
        <rFont val="Calibri"/>
        <family val="2"/>
        <scheme val="minor"/>
      </rPr>
      <t xml:space="preserve"> needed</t>
    </r>
  </si>
  <si>
    <t>Labor Work Code #</t>
  </si>
  <si>
    <t>Work Code Description</t>
  </si>
  <si>
    <t>Estimated Hours</t>
  </si>
  <si>
    <t>Mount &amp; wire Trim cap logos</t>
  </si>
  <si>
    <t>Formula calculation details below DO NOT ALTER</t>
  </si>
  <si>
    <t>Cut vinyl           (usually only one or two colors, consider printing if more colors are needed)</t>
  </si>
  <si>
    <t>Quantity to cut?</t>
  </si>
  <si>
    <t>Height inches?</t>
  </si>
  <si>
    <t>Length inches?</t>
  </si>
  <si>
    <t>Inventory Items</t>
  </si>
  <si>
    <r>
      <t xml:space="preserve">Choose masking and vinyl by description and manually enter </t>
    </r>
    <r>
      <rPr>
        <sz val="11"/>
        <color rgb="FFFF0000"/>
        <rFont val="Calibri"/>
        <family val="2"/>
        <scheme val="minor"/>
      </rPr>
      <t>Units Needed</t>
    </r>
    <r>
      <rPr>
        <sz val="11"/>
        <rFont val="Calibri"/>
        <family val="2"/>
        <scheme val="minor"/>
      </rPr>
      <t xml:space="preserve">. </t>
    </r>
  </si>
  <si>
    <t>Calculated units suggestion only</t>
  </si>
  <si>
    <t>Calculated Units</t>
  </si>
  <si>
    <t>48" R1 Transferrite 782 Ultra</t>
  </si>
  <si>
    <t>48" 7725-10 White</t>
  </si>
  <si>
    <t>48" 7725-12 Black</t>
  </si>
  <si>
    <t xml:space="preserve">48" 680-10 White </t>
  </si>
  <si>
    <t>48" 8510-090 Etchlook</t>
  </si>
  <si>
    <t>48" 3630-20 White</t>
  </si>
  <si>
    <t>48" 3630-22 Black</t>
  </si>
  <si>
    <t>Sqft to Process</t>
  </si>
  <si>
    <t>Sqft/Hr</t>
  </si>
  <si>
    <t>Data in RateData sheet</t>
  </si>
  <si>
    <t xml:space="preserve">sqft </t>
  </si>
  <si>
    <t>default work code</t>
  </si>
  <si>
    <t>Apply Vinyl Graphics</t>
  </si>
  <si>
    <t>Push Through</t>
  </si>
  <si>
    <t>&lt;&lt; Choose Flat or Push Through surface application</t>
  </si>
  <si>
    <t>Quantity to apply?</t>
  </si>
  <si>
    <t>Total price</t>
  </si>
  <si>
    <r>
      <t xml:space="preserve">Choose vinyl inventory items and </t>
    </r>
    <r>
      <rPr>
        <sz val="11"/>
        <color rgb="FFFF0000"/>
        <rFont val="Calibri"/>
        <family val="2"/>
        <scheme val="minor"/>
      </rPr>
      <t>Units Needed</t>
    </r>
    <r>
      <rPr>
        <sz val="11"/>
        <rFont val="Calibri"/>
        <family val="2"/>
        <scheme val="minor"/>
      </rPr>
      <t xml:space="preserve"> if necessary</t>
    </r>
  </si>
  <si>
    <t>48" 3635-70 Wht Diffuser 70%</t>
  </si>
  <si>
    <t>48" 3635-222 Dual-Color Blck</t>
  </si>
  <si>
    <t>Shop labor</t>
  </si>
  <si>
    <t>sqft</t>
  </si>
  <si>
    <t>Flat</t>
  </si>
  <si>
    <t>Alum pan sign without graphics</t>
  </si>
  <si>
    <t>Rectangular</t>
  </si>
  <si>
    <t>&lt;&lt;&lt;Choose Rectangular or Radius/Angle shape</t>
  </si>
  <si>
    <t>&lt;&lt;&lt; Choose number of extra paint colors over 1 standard</t>
  </si>
  <si>
    <t>Number of pans?</t>
  </si>
  <si>
    <t>Depth? (2" std)</t>
  </si>
  <si>
    <t>.090 Mil Alum 3003</t>
  </si>
  <si>
    <t>1.5x1.5x.187 SqCrnrArcAlAng 20'</t>
  </si>
  <si>
    <t>Extra color masking</t>
  </si>
  <si>
    <t xml:space="preserve">Radius/Angle </t>
  </si>
  <si>
    <t>number of colors list</t>
  </si>
  <si>
    <t>extra paint color materials</t>
  </si>
  <si>
    <t>perimeter</t>
  </si>
  <si>
    <t>area of filler</t>
  </si>
  <si>
    <t>paint area w/filler</t>
  </si>
  <si>
    <t>Radius/Angle</t>
  </si>
  <si>
    <t xml:space="preserve">speed table lookup </t>
  </si>
  <si>
    <t>Economy Pan Sign</t>
  </si>
  <si>
    <t>Height inches? (44" max)</t>
  </si>
  <si>
    <t>&lt;&lt;&lt; 44" max</t>
  </si>
  <si>
    <t>Length inches? (116 max")</t>
  </si>
  <si>
    <t>&lt;&lt;&lt; 116 max"</t>
  </si>
  <si>
    <t>Depth only as 2"</t>
  </si>
  <si>
    <t>&lt;&lt;&lt; 2" only</t>
  </si>
  <si>
    <t>.063 White Alum</t>
  </si>
  <si>
    <t>1.5 x 1.5 x .125 Arch Angle 24'</t>
  </si>
  <si>
    <t>pre-painted aluminum sheets used</t>
  </si>
  <si>
    <t>pre-painted alum sheet sqft</t>
  </si>
  <si>
    <t>Post and Panel sign</t>
  </si>
  <si>
    <t>Number of signs?</t>
  </si>
  <si>
    <t>Depth inches?</t>
  </si>
  <si>
    <t>&lt;&lt;&lt; Choose post depth only 2", 3" or 4"</t>
  </si>
  <si>
    <t>Number of posts?</t>
  </si>
  <si>
    <t>Length of post inches?</t>
  </si>
  <si>
    <t>2 x .125 ArchAl Sq Tube 24'</t>
  </si>
  <si>
    <t>3 x .125 Arch Alum Sq Tube 24'</t>
  </si>
  <si>
    <t>4 x .125 ArchAl Sq Tube 24'</t>
  </si>
  <si>
    <t>body</t>
  </si>
  <si>
    <t>posts</t>
  </si>
  <si>
    <t>post size list</t>
  </si>
  <si>
    <t>sqft of faces</t>
  </si>
  <si>
    <t>feet of post</t>
  </si>
  <si>
    <t>Area of posts to paint</t>
  </si>
  <si>
    <t>body area to paint</t>
  </si>
  <si>
    <t>total post and panel paint area</t>
  </si>
  <si>
    <t>Flat Panel Face No Graphics (Acrylic, Polycarbonate , ACM or Prepainted Aluminum)</t>
  </si>
  <si>
    <t>Number of panels?</t>
  </si>
  <si>
    <t>Substrate material?</t>
  </si>
  <si>
    <t>Acrylic</t>
  </si>
  <si>
    <t>&lt;&lt;&lt;Choose Acrylic, Polycarbonate, ACM or Pre-paint Alum</t>
  </si>
  <si>
    <t>.177 "FF" White 4 X 10 Plex</t>
  </si>
  <si>
    <t>.177 Wh SG Poly 52" UV coated</t>
  </si>
  <si>
    <t>Omegabond 3mm ACM</t>
  </si>
  <si>
    <t>Sqft</t>
  </si>
  <si>
    <t>Speed table</t>
  </si>
  <si>
    <t>PolyCarbonate</t>
  </si>
  <si>
    <t>ACM</t>
  </si>
  <si>
    <t>Pre-Paint Aluminum</t>
  </si>
  <si>
    <t xml:space="preserve">Routed Panel Shapes Aluminum or Acrylic </t>
  </si>
  <si>
    <t>Material</t>
  </si>
  <si>
    <t>Aluminum .125</t>
  </si>
  <si>
    <t>&lt;&lt;&lt;Choose Aluminum or Acrylic</t>
  </si>
  <si>
    <t>Routing - .125 Mil Alum 5052</t>
  </si>
  <si>
    <t>setup</t>
  </si>
  <si>
    <t>sqft/hr</t>
  </si>
  <si>
    <t>White Acrylic</t>
  </si>
  <si>
    <t>Routed Face with Paint and Acrylic Backer or Push through Acrylic</t>
  </si>
  <si>
    <t>Number of faces?</t>
  </si>
  <si>
    <t>Inches of copy?</t>
  </si>
  <si>
    <t>Push through copy option?</t>
  </si>
  <si>
    <t>No</t>
  </si>
  <si>
    <t>&lt;&lt;&lt; Choose yes or no</t>
  </si>
  <si>
    <t>.500 Clear Plex</t>
  </si>
  <si>
    <t>1 x 1 x .125 Alum Ang 20'</t>
  </si>
  <si>
    <t>Inches or Sqft to Process</t>
  </si>
  <si>
    <t>Sqft or Inches/Hr</t>
  </si>
  <si>
    <t>Alum copy routing rate inches</t>
  </si>
  <si>
    <t>acrylic</t>
  </si>
  <si>
    <t>Push thru acrylic</t>
  </si>
  <si>
    <t>perimeter ft</t>
  </si>
  <si>
    <t>sqft of filler</t>
  </si>
  <si>
    <t>Yes</t>
  </si>
  <si>
    <t>Routed Aluminum Faces or Letters NO PAINT NO STUDS</t>
  </si>
  <si>
    <t>Total inches of copy?</t>
  </si>
  <si>
    <t>Inches to Process</t>
  </si>
  <si>
    <t>Inches/Hr</t>
  </si>
  <si>
    <t>inches to rout</t>
  </si>
  <si>
    <t>Routed Push Through Acrylic</t>
  </si>
  <si>
    <t>Single face routed cabinet</t>
  </si>
  <si>
    <t>&lt;&lt;&lt; Choose Rectangular or Radius/Angle shape</t>
  </si>
  <si>
    <t>Inches of routed copy?</t>
  </si>
  <si>
    <t>Alum Piano Hinge 3 x .075 x 8'</t>
  </si>
  <si>
    <t>Sloan Prism Synergy Spec 24V</t>
  </si>
  <si>
    <t>SLOAN 24VDC 100W POWER SUPPLY</t>
  </si>
  <si>
    <t>Estimate for Misc Electrical Materials</t>
  </si>
  <si>
    <t>copy</t>
  </si>
  <si>
    <t>backer</t>
  </si>
  <si>
    <t>push thru</t>
  </si>
  <si>
    <t/>
  </si>
  <si>
    <t>radius/angle factor</t>
  </si>
  <si>
    <t>popstuds</t>
  </si>
  <si>
    <t>extra color</t>
  </si>
  <si>
    <t>Extra paint color material</t>
  </si>
  <si>
    <t>perimeter ft X 2</t>
  </si>
  <si>
    <t>perimeter ft X3</t>
  </si>
  <si>
    <t>Router setup hours X 2 (1 aluminum &amp; 1 acrylic)</t>
  </si>
  <si>
    <t>LEDs 1 sign</t>
  </si>
  <si>
    <t>Power supplies 1 sign</t>
  </si>
  <si>
    <t>speed table lookup</t>
  </si>
  <si>
    <t>Double face routed cabinet</t>
  </si>
  <si>
    <t>Inches of routed copy</t>
  </si>
  <si>
    <t>SQFT</t>
  </si>
  <si>
    <t>FT</t>
  </si>
  <si>
    <t>ZF .188 Retainer</t>
  </si>
  <si>
    <t>2 X 2 X .187 Angle Iron</t>
  </si>
  <si>
    <t>EA</t>
  </si>
  <si>
    <t>GM</t>
  </si>
  <si>
    <t>ACM 4'x 8' LED Grade</t>
  </si>
  <si>
    <t>SHT</t>
  </si>
  <si>
    <t>Double face spreadsheet</t>
  </si>
  <si>
    <t>number of colors</t>
  </si>
  <si>
    <t>pole nest ft</t>
  </si>
  <si>
    <t>routed ACM supports ft</t>
  </si>
  <si>
    <t>ACM sheets</t>
  </si>
  <si>
    <t>Sf Acrylic cabinet</t>
  </si>
  <si>
    <t>&lt;&lt;&lt; Choose White acrylic or White Polycarbonate</t>
  </si>
  <si>
    <t>radius/angles</t>
  </si>
  <si>
    <t>retainer ft</t>
  </si>
  <si>
    <t>Polycarbonate</t>
  </si>
  <si>
    <t>Sf Economy Acrylic cabinet (prepainted aluminum skin)</t>
  </si>
  <si>
    <t>Height inches? (36" max)</t>
  </si>
  <si>
    <t>&lt;&lt;&lt; 36" max</t>
  </si>
  <si>
    <t>Length inches? (120" max)</t>
  </si>
  <si>
    <t>&lt;&lt;&lt; 120" max</t>
  </si>
  <si>
    <t>Depth is 6" only</t>
  </si>
  <si>
    <t>&lt;&lt;&lt; 6" only</t>
  </si>
  <si>
    <t>.063 Black Alum</t>
  </si>
  <si>
    <t>depth inches default</t>
  </si>
  <si>
    <t>sqft filler</t>
  </si>
  <si>
    <t>Area back&amp;filler</t>
  </si>
  <si>
    <t>Pre-painted aluminum sheet sqft</t>
  </si>
  <si>
    <t>Sheets of pre-painted aluminum</t>
  </si>
  <si>
    <t>Df Acrylic cabinet</t>
  </si>
  <si>
    <t>.177 "FF" White 5 X 10 Plex</t>
  </si>
  <si>
    <t>Radius/angles</t>
  </si>
  <si>
    <t>extra paint colors</t>
  </si>
  <si>
    <t>double face</t>
  </si>
  <si>
    <t>ACM supports ft</t>
  </si>
  <si>
    <t>Sf Flex Cabinet</t>
  </si>
  <si>
    <t>Use kerf cut extrusion kit for radius or angle cabinet</t>
  </si>
  <si>
    <t>2 x 3 x .125 Alum Rec Tube</t>
  </si>
  <si>
    <t>extra paint color</t>
  </si>
  <si>
    <t>Df Flex Cabinet</t>
  </si>
  <si>
    <t>Alum angle or steel tube frame?</t>
  </si>
  <si>
    <t>Alum Angle</t>
  </si>
  <si>
    <t>&lt;&lt;&lt; Choose frame material (if over 80 sqft use steel tube)</t>
  </si>
  <si>
    <t>Standard retainers or bleed face retainers?</t>
  </si>
  <si>
    <t>Standard</t>
  </si>
  <si>
    <t>&lt;&lt;&lt; Choose retainer style (if bleed choose plastic clips)</t>
  </si>
  <si>
    <t>Type of face attachment?</t>
  </si>
  <si>
    <t>Screws</t>
  </si>
  <si>
    <t xml:space="preserve">&lt;&lt;&lt; Choose face attachment (if steel tube frame use metal clips not screws) </t>
  </si>
  <si>
    <t>2 X 2 X .187 Sq Tube</t>
  </si>
  <si>
    <t>1.25 X 1.25 X .187 Angle Iron</t>
  </si>
  <si>
    <t>SignComp 2107 Flat Bleed Retro Frame II</t>
  </si>
  <si>
    <t>Signcomp #2093 Bleed Cover</t>
  </si>
  <si>
    <t>Flex Face Clip w/Bolt @ bar</t>
  </si>
  <si>
    <t>SignComp Flex Tension Clip</t>
  </si>
  <si>
    <t>1.5 X 1.5 X .125 Angle Iron</t>
  </si>
  <si>
    <t>Steel Tube</t>
  </si>
  <si>
    <t>Bleed</t>
  </si>
  <si>
    <t>Metal Clips</t>
  </si>
  <si>
    <t>Plastic Clips</t>
  </si>
  <si>
    <t>WC code adjusted lines, INV code needs updated to include G17 thru 36 (six more lines)</t>
  </si>
  <si>
    <t xml:space="preserve">12-5-23 added tube frame retainer and face attachment choices </t>
  </si>
  <si>
    <t>Pole cover or large reveals/ornaments</t>
  </si>
  <si>
    <t>Number of polecovers?</t>
  </si>
  <si>
    <t>.125 Mil Alum</t>
  </si>
  <si>
    <t>radius/angle</t>
  </si>
  <si>
    <t>Mount Flexi Brite LED product</t>
  </si>
  <si>
    <t>double face by definition</t>
  </si>
  <si>
    <t>Speed table lookup</t>
  </si>
  <si>
    <t>large pole cover size for frame multiplier</t>
  </si>
  <si>
    <t xml:space="preserve">Mount FCO's </t>
  </si>
  <si>
    <t>Structural Steel Fabrication</t>
  </si>
  <si>
    <r>
      <t xml:space="preserve">Choose Inventory item enter </t>
    </r>
    <r>
      <rPr>
        <b/>
        <sz val="11"/>
        <color rgb="FFFF0000"/>
        <rFont val="Calibri"/>
        <family val="2"/>
        <scheme val="minor"/>
      </rPr>
      <t>Units Needed</t>
    </r>
  </si>
  <si>
    <r>
      <t xml:space="preserve">Choose labor work code enter </t>
    </r>
    <r>
      <rPr>
        <b/>
        <sz val="11"/>
        <color rgb="FFFF0000"/>
        <rFont val="Calibri"/>
        <family val="2"/>
        <scheme val="minor"/>
      </rPr>
      <t>Estimated Hours</t>
    </r>
  </si>
  <si>
    <t xml:space="preserve">Inventory items </t>
  </si>
  <si>
    <t>3.5" ODX.216 Wall New Pipe</t>
  </si>
  <si>
    <t>5.5" OD Pipe</t>
  </si>
  <si>
    <t>8.625" ODX.322 Sch40New Pipe</t>
  </si>
  <si>
    <t>1/2" Plate 4' X 8'</t>
  </si>
  <si>
    <t>Red Oxide Primer</t>
  </si>
  <si>
    <t>3" Fuzzy Paint Roller</t>
  </si>
  <si>
    <t>3" Paint Brush</t>
  </si>
  <si>
    <t>2 x 6 x 16 Crating Lumber</t>
  </si>
  <si>
    <t xml:space="preserve">Shop labor </t>
  </si>
  <si>
    <r>
      <t xml:space="preserve">Enter </t>
    </r>
    <r>
      <rPr>
        <sz val="11"/>
        <color rgb="FFFF0000"/>
        <rFont val="Calibri"/>
        <family val="2"/>
        <scheme val="minor"/>
      </rPr>
      <t xml:space="preserve">Estimated Hours </t>
    </r>
  </si>
  <si>
    <t>Reveal</t>
  </si>
  <si>
    <t>If reveal is less than 1" or greater than 4" it will have to be custom fabricated</t>
  </si>
  <si>
    <t>Number of reveals?</t>
  </si>
  <si>
    <t>&lt;&lt;&lt; Choose reveal height only 1", 2", 3" or 4"</t>
  </si>
  <si>
    <t>1 x .125 Arch Al Sq Tube 24'</t>
  </si>
  <si>
    <t>Ft/Hr</t>
  </si>
  <si>
    <t>Data in RateDate sheet</t>
  </si>
  <si>
    <t>feet of angle support</t>
  </si>
  <si>
    <t>sqft of painting</t>
  </si>
  <si>
    <t>Grams of paint/sqf</t>
  </si>
  <si>
    <t>Crowned or Cove Top Cap</t>
  </si>
  <si>
    <t>Number of crown tops?</t>
  </si>
  <si>
    <t>perimeter of top</t>
  </si>
  <si>
    <t>sqft of reveal perimeter</t>
  </si>
  <si>
    <t>sqft of top</t>
  </si>
  <si>
    <t>sqft to paint</t>
  </si>
  <si>
    <t>EMC Fabrication and Assembly</t>
  </si>
  <si>
    <t>Standard pre-painted black aluminum filler</t>
  </si>
  <si>
    <t>EMC height inches?</t>
  </si>
  <si>
    <t>EMC length inches?</t>
  </si>
  <si>
    <t>Assembled depth inches?</t>
  </si>
  <si>
    <t>Steel or aluminum frame?</t>
  </si>
  <si>
    <t>Steel</t>
  </si>
  <si>
    <t>&lt;&lt;&lt;Choose steel or aluminum frame (steel is default)</t>
  </si>
  <si>
    <t>2" Chip Brush</t>
  </si>
  <si>
    <t>filler sqft</t>
  </si>
  <si>
    <t>Aluminum</t>
  </si>
  <si>
    <t>perimeter X 2</t>
  </si>
  <si>
    <t>Crating</t>
  </si>
  <si>
    <t>2 x 4 x 16 Crating Lumber</t>
  </si>
  <si>
    <t>1/2" Crating Plywood</t>
  </si>
  <si>
    <r>
      <t xml:space="preserve">Shop labor </t>
    </r>
    <r>
      <rPr>
        <b/>
        <sz val="11"/>
        <color rgb="FFFF0000"/>
        <rFont val="Calibri"/>
        <family val="2"/>
      </rPr>
      <t xml:space="preserve"> </t>
    </r>
  </si>
  <si>
    <t>Enter Estimated Hours</t>
  </si>
  <si>
    <t>LED Wiring</t>
  </si>
  <si>
    <t xml:space="preserve">&lt;&lt;&lt; Include ACM panels for LED illumination choose YES or NO </t>
  </si>
  <si>
    <t>Number of Faces?</t>
  </si>
  <si>
    <t>Changeable Copy Face</t>
  </si>
  <si>
    <t>Manually enter footage of rails as needed, top, dual and bottom</t>
  </si>
  <si>
    <t>Enter track footage manually</t>
  </si>
  <si>
    <t>CC Top Track Zip-Change</t>
  </si>
  <si>
    <t>CC Dual Track Zip-Change</t>
  </si>
  <si>
    <t>CC Bottom Track Zip-Change</t>
  </si>
  <si>
    <t>cut face to size</t>
  </si>
  <si>
    <t>assemble rails</t>
  </si>
  <si>
    <t>plastic face fabrication</t>
  </si>
  <si>
    <t>Flex Face Assembly</t>
  </si>
  <si>
    <t>Include clips?</t>
  </si>
  <si>
    <t>&lt;&lt;&lt; Choose yes or no (default is screw attachment)</t>
  </si>
  <si>
    <t>Type of clip?</t>
  </si>
  <si>
    <t>Metal</t>
  </si>
  <si>
    <t>&lt;&lt;&lt; Choose metal or plastic</t>
  </si>
  <si>
    <t>modified 12-5-23 to use EST MISC Hardware if no clips are used to allow for screws and washers</t>
  </si>
  <si>
    <t>lookup clips per foot</t>
  </si>
  <si>
    <t xml:space="preserve">metal face clamps every 9" = 1.34/foot </t>
  </si>
  <si>
    <t xml:space="preserve">Plastic Signcomp every 6" = 2/foot </t>
  </si>
  <si>
    <t>Plastic</t>
  </si>
  <si>
    <t>Routed Face Assembly</t>
  </si>
  <si>
    <t>Paint Calculation</t>
  </si>
  <si>
    <t>Depth inches? (flat is 0)</t>
  </si>
  <si>
    <t>area to paint</t>
  </si>
  <si>
    <t>Trimcap Letter Face</t>
  </si>
  <si>
    <t>Number of Letters?</t>
  </si>
  <si>
    <t>Height of letters inches?</t>
  </si>
  <si>
    <t>1" White Trim Cap (150' Roll)</t>
  </si>
  <si>
    <t>inches/hr</t>
  </si>
  <si>
    <t>inches of letter fab</t>
  </si>
  <si>
    <t>letter perimeter inches</t>
  </si>
  <si>
    <t>sqft of backs</t>
  </si>
  <si>
    <t>Channel Letter Fabrication</t>
  </si>
  <si>
    <t>Letter style?</t>
  </si>
  <si>
    <t>Block</t>
  </si>
  <si>
    <t>&lt;&lt;&lt; Choose style</t>
  </si>
  <si>
    <t>Depth of letters inches?</t>
  </si>
  <si>
    <t>.063 Mil Alum</t>
  </si>
  <si>
    <t>Inches or Sqft/Hr</t>
  </si>
  <si>
    <t>speed lookup table</t>
  </si>
  <si>
    <t>Serif</t>
  </si>
  <si>
    <t>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</si>
</sst>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"/>
    <numFmt numFmtId="165" formatCode="0.0"/>
    <numFmt numFmtId="166" formatCode="&quot;$&quot;#,##0.00"/>
  </numFmts>
  <fonts count="27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Verdana"/>
      <family val="2"/>
    </font>
    <font>
      <sz val="10"/>
      <name val="Arial"/>
      <family val="2"/>
    </font>
    <font>
      <sz val="10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b/>
      <sz val="10"/>
      <color rgb="FF9C0006"/>
      <name val="Verdana"/>
      <family val="2"/>
    </font>
    <font>
      <sz val="10.5"/>
      <color rgb="FF212121"/>
      <name val="Segoe UI"/>
      <charset val="1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3F3F76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sz val="11"/>
      <color rgb="FF212121"/>
      <name val="Segoe UI"/>
      <charset val="1"/>
    </font>
  </fonts>
  <fills count="2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6F7F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CC99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1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D3D6DA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7" fillId="0" borderId="0"/>
    <xf numFmtId="0" fontId="17" fillId="17" borderId="10" applyNumberFormat="0" applyAlignment="0" applyProtection="0"/>
    <xf numFmtId="0" fontId="18" fillId="0" borderId="11" applyNumberFormat="0" applyFill="0" applyAlignment="0" applyProtection="0"/>
  </cellStyleXfs>
  <cellXfs count="103">
    <xf numFmtId="0" fontId="0" fillId="0" borderId="0" xfId="0"/>
    <xf numFmtId="2" fontId="0" fillId="0" borderId="0" xfId="0" applyNumberFormat="1"/>
    <xf numFmtId="0" fontId="2" fillId="0" borderId="0" xfId="0" applyFont="1"/>
    <xf numFmtId="0" fontId="0" fillId="2" borderId="0" xfId="0" applyFill="1"/>
    <xf numFmtId="2" fontId="0" fillId="2" borderId="0" xfId="0" applyNumberFormat="1" applyFill="1"/>
    <xf numFmtId="0" fontId="3" fillId="0" borderId="0" xfId="0" applyFont="1"/>
    <xf numFmtId="0" fontId="0" fillId="3" borderId="0" xfId="0" applyFill="1"/>
    <xf numFmtId="2" fontId="0" fillId="3" borderId="0" xfId="0" applyNumberFormat="1" applyFill="1"/>
    <xf numFmtId="164" fontId="1" fillId="4" borderId="0" xfId="0" applyNumberFormat="1" applyFont="1" applyFill="1"/>
    <xf numFmtId="164" fontId="1" fillId="3" borderId="0" xfId="0" applyNumberFormat="1" applyFont="1" applyFill="1"/>
    <xf numFmtId="0" fontId="0" fillId="5" borderId="0" xfId="0" applyFill="1"/>
    <xf numFmtId="2" fontId="0" fillId="5" borderId="0" xfId="0" applyNumberFormat="1" applyFill="1"/>
    <xf numFmtId="0" fontId="2" fillId="5" borderId="0" xfId="0" applyFont="1" applyFill="1"/>
    <xf numFmtId="2" fontId="2" fillId="5" borderId="0" xfId="0" applyNumberFormat="1" applyFont="1" applyFill="1"/>
    <xf numFmtId="0" fontId="0" fillId="0" borderId="0" xfId="0" applyAlignment="1">
      <alignment horizontal="right"/>
    </xf>
    <xf numFmtId="0" fontId="2" fillId="5" borderId="0" xfId="0" applyFont="1" applyFill="1" applyAlignment="1">
      <alignment horizontal="right"/>
    </xf>
    <xf numFmtId="2" fontId="2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2" fillId="7" borderId="0" xfId="0" applyFont="1" applyFill="1"/>
    <xf numFmtId="0" fontId="0" fillId="7" borderId="0" xfId="0" applyFill="1"/>
    <xf numFmtId="2" fontId="0" fillId="7" borderId="0" xfId="0" applyNumberFormat="1" applyFill="1"/>
    <xf numFmtId="2" fontId="2" fillId="0" borderId="0" xfId="0" applyNumberFormat="1" applyFont="1"/>
    <xf numFmtId="0" fontId="0" fillId="6" borderId="0" xfId="0" applyFill="1"/>
    <xf numFmtId="165" fontId="0" fillId="6" borderId="0" xfId="0" applyNumberFormat="1" applyFill="1"/>
    <xf numFmtId="0" fontId="4" fillId="5" borderId="0" xfId="0" applyFont="1" applyFill="1"/>
    <xf numFmtId="0" fontId="6" fillId="8" borderId="1" xfId="0" applyFont="1" applyFill="1" applyBorder="1" applyProtection="1">
      <protection locked="0"/>
    </xf>
    <xf numFmtId="0" fontId="8" fillId="9" borderId="2" xfId="1" applyFont="1" applyFill="1" applyBorder="1" applyAlignment="1">
      <alignment horizontal="center"/>
    </xf>
    <xf numFmtId="166" fontId="8" fillId="9" borderId="1" xfId="1" applyNumberFormat="1" applyFont="1" applyFill="1" applyBorder="1" applyAlignment="1">
      <alignment horizontal="center"/>
    </xf>
    <xf numFmtId="2" fontId="8" fillId="9" borderId="1" xfId="1" applyNumberFormat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14" fontId="8" fillId="9" borderId="3" xfId="1" applyNumberFormat="1" applyFont="1" applyFill="1" applyBorder="1" applyAlignment="1">
      <alignment horizontal="center"/>
    </xf>
    <xf numFmtId="0" fontId="9" fillId="10" borderId="4" xfId="0" applyFont="1" applyFill="1" applyBorder="1" applyAlignment="1">
      <alignment wrapText="1"/>
    </xf>
    <xf numFmtId="0" fontId="9" fillId="10" borderId="5" xfId="0" applyFont="1" applyFill="1" applyBorder="1" applyAlignment="1">
      <alignment wrapText="1"/>
    </xf>
    <xf numFmtId="0" fontId="9" fillId="10" borderId="6" xfId="0" applyFont="1" applyFill="1" applyBorder="1" applyAlignment="1">
      <alignment wrapText="1"/>
    </xf>
    <xf numFmtId="0" fontId="8" fillId="11" borderId="1" xfId="0" applyFont="1" applyFill="1" applyBorder="1" applyAlignment="1">
      <alignment wrapText="1"/>
    </xf>
    <xf numFmtId="0" fontId="8" fillId="12" borderId="2" xfId="0" applyFont="1" applyFill="1" applyBorder="1" applyAlignment="1">
      <alignment wrapText="1"/>
    </xf>
    <xf numFmtId="0" fontId="10" fillId="12" borderId="2" xfId="0" applyFont="1" applyFill="1" applyBorder="1" applyAlignment="1">
      <alignment wrapText="1"/>
    </xf>
    <xf numFmtId="0" fontId="11" fillId="13" borderId="3" xfId="0" applyFont="1" applyFill="1" applyBorder="1" applyAlignment="1">
      <alignment wrapText="1"/>
    </xf>
    <xf numFmtId="0" fontId="8" fillId="14" borderId="2" xfId="0" applyFont="1" applyFill="1" applyBorder="1"/>
    <xf numFmtId="0" fontId="8" fillId="14" borderId="7" xfId="0" applyFont="1" applyFill="1" applyBorder="1"/>
    <xf numFmtId="0" fontId="7" fillId="0" borderId="0" xfId="0" applyFont="1"/>
    <xf numFmtId="0" fontId="7" fillId="0" borderId="8" xfId="0" applyFont="1" applyBorder="1"/>
    <xf numFmtId="0" fontId="12" fillId="15" borderId="9" xfId="0" applyFont="1" applyFill="1" applyBorder="1"/>
    <xf numFmtId="0" fontId="2" fillId="0" borderId="0" xfId="0" applyFont="1" applyAlignment="1">
      <alignment horizontal="right"/>
    </xf>
    <xf numFmtId="0" fontId="13" fillId="16" borderId="0" xfId="0" applyFont="1" applyFill="1"/>
    <xf numFmtId="0" fontId="14" fillId="3" borderId="0" xfId="0" applyFont="1" applyFill="1"/>
    <xf numFmtId="0" fontId="17" fillId="17" borderId="10" xfId="2"/>
    <xf numFmtId="0" fontId="18" fillId="0" borderId="11" xfId="3" applyFill="1"/>
    <xf numFmtId="2" fontId="18" fillId="0" borderId="11" xfId="3" applyNumberFormat="1" applyFill="1"/>
    <xf numFmtId="0" fontId="17" fillId="18" borderId="10" xfId="2" applyFill="1"/>
    <xf numFmtId="0" fontId="0" fillId="18" borderId="0" xfId="0" applyFill="1"/>
    <xf numFmtId="2" fontId="0" fillId="18" borderId="0" xfId="0" applyNumberFormat="1" applyFill="1"/>
    <xf numFmtId="0" fontId="3" fillId="18" borderId="0" xfId="0" applyFont="1" applyFill="1"/>
    <xf numFmtId="1" fontId="17" fillId="17" borderId="10" xfId="2" applyNumberFormat="1"/>
    <xf numFmtId="1" fontId="17" fillId="18" borderId="10" xfId="2" applyNumberFormat="1" applyFill="1"/>
    <xf numFmtId="0" fontId="5" fillId="18" borderId="0" xfId="0" applyFont="1" applyFill="1"/>
    <xf numFmtId="0" fontId="0" fillId="18" borderId="0" xfId="0" applyFill="1" applyProtection="1">
      <protection locked="0" hidden="1"/>
    </xf>
    <xf numFmtId="4" fontId="18" fillId="0" borderId="11" xfId="3" applyNumberFormat="1" applyFill="1"/>
    <xf numFmtId="3" fontId="17" fillId="18" borderId="10" xfId="2" applyNumberFormat="1" applyFill="1"/>
    <xf numFmtId="0" fontId="19" fillId="18" borderId="10" xfId="2" applyFont="1" applyFill="1"/>
    <xf numFmtId="0" fontId="0" fillId="19" borderId="0" xfId="0" applyFill="1"/>
    <xf numFmtId="1" fontId="0" fillId="3" borderId="0" xfId="0" applyNumberFormat="1" applyFill="1"/>
    <xf numFmtId="0" fontId="7" fillId="18" borderId="0" xfId="1" applyFill="1"/>
    <xf numFmtId="0" fontId="20" fillId="3" borderId="0" xfId="0" applyFont="1" applyFill="1"/>
    <xf numFmtId="0" fontId="20" fillId="0" borderId="0" xfId="0" applyFont="1"/>
    <xf numFmtId="0" fontId="16" fillId="18" borderId="0" xfId="0" applyFont="1" applyFill="1"/>
    <xf numFmtId="0" fontId="2" fillId="18" borderId="0" xfId="0" applyFont="1" applyFill="1"/>
    <xf numFmtId="0" fontId="2" fillId="2" borderId="0" xfId="0" applyFont="1" applyFill="1"/>
    <xf numFmtId="0" fontId="0" fillId="0" borderId="0" xfId="0" applyAlignment="1">
      <alignment vertical="center"/>
    </xf>
    <xf numFmtId="14" fontId="0" fillId="3" borderId="0" xfId="0" applyNumberFormat="1" applyFill="1"/>
    <xf numFmtId="0" fontId="21" fillId="18" borderId="0" xfId="0" applyFont="1" applyFill="1"/>
    <xf numFmtId="2" fontId="0" fillId="6" borderId="0" xfId="0" applyNumberFormat="1" applyFill="1"/>
    <xf numFmtId="0" fontId="0" fillId="6" borderId="0" xfId="0" applyFill="1" applyAlignment="1">
      <alignment vertical="center"/>
    </xf>
    <xf numFmtId="0" fontId="4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3" fillId="20" borderId="0" xfId="0" applyFont="1" applyFill="1"/>
    <xf numFmtId="0" fontId="21" fillId="19" borderId="0" xfId="0" applyFont="1" applyFill="1"/>
    <xf numFmtId="2" fontId="18" fillId="0" borderId="11" xfId="3" applyNumberFormat="1"/>
    <xf numFmtId="0" fontId="18" fillId="0" borderId="11" xfId="3"/>
    <xf numFmtId="0" fontId="22" fillId="5" borderId="0" xfId="0" applyFont="1" applyFill="1"/>
    <xf numFmtId="0" fontId="20" fillId="2" borderId="0" xfId="0" applyFont="1" applyFill="1"/>
    <xf numFmtId="0" fontId="4" fillId="0" borderId="11" xfId="3" applyFont="1"/>
    <xf numFmtId="0" fontId="25" fillId="5" borderId="0" xfId="0" applyFont="1" applyFill="1"/>
    <xf numFmtId="0" fontId="0" fillId="21" borderId="0" xfId="0" applyFill="1"/>
    <xf numFmtId="0" fontId="17" fillId="21" borderId="10" xfId="2" applyFill="1"/>
    <xf numFmtId="1" fontId="3" fillId="18" borderId="0" xfId="0" applyNumberFormat="1" applyFont="1" applyFill="1"/>
    <xf numFmtId="0" fontId="0" fillId="22" borderId="0" xfId="0" applyFill="1"/>
    <xf numFmtId="2" fontId="0" fillId="22" borderId="0" xfId="0" applyNumberFormat="1" applyFill="1"/>
    <xf numFmtId="0" fontId="17" fillId="21" borderId="10" xfId="2" applyFill="1" applyAlignment="1">
      <alignment horizontal="right"/>
    </xf>
    <xf numFmtId="0" fontId="15" fillId="21" borderId="10" xfId="2" applyFont="1" applyFill="1"/>
    <xf numFmtId="0" fontId="0" fillId="3" borderId="0" xfId="0" applyFill="1" applyAlignment="1">
      <alignment horizontal="right"/>
    </xf>
    <xf numFmtId="1" fontId="0" fillId="22" borderId="0" xfId="0" applyNumberFormat="1" applyFill="1"/>
    <xf numFmtId="165" fontId="0" fillId="22" borderId="0" xfId="0" applyNumberFormat="1" applyFill="1"/>
    <xf numFmtId="0" fontId="13" fillId="23" borderId="0" xfId="0" applyFont="1" applyFill="1"/>
    <xf numFmtId="165" fontId="0" fillId="3" borderId="0" xfId="0" applyNumberFormat="1" applyFill="1"/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26" fillId="0" borderId="0" xfId="0" applyFont="1"/>
  </cellXfs>
  <cellStyles count="4">
    <cellStyle name="Input" xfId="2" builtinId="20"/>
    <cellStyle name="Normal" xfId="0" builtinId="0"/>
    <cellStyle name="Normal 2" xfId="1" xr:uid="{F1F5A606-2F48-4E95-9A6D-417CA194D326}"/>
    <cellStyle name="Total" xfId="3" builtinId="2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ustomXml" Target="../ink/ink3.xml"/><Relationship Id="rId7" Type="http://schemas.openxmlformats.org/officeDocument/2006/relationships/customXml" Target="../ink/ink5.xml"/><Relationship Id="rId2" Type="http://schemas.openxmlformats.org/officeDocument/2006/relationships/image" Target="../media/image1.png"/><Relationship Id="rId1" Type="http://schemas.openxmlformats.org/officeDocument/2006/relationships/customXml" Target="../ink/ink2.xml"/><Relationship Id="rId6" Type="http://schemas.openxmlformats.org/officeDocument/2006/relationships/image" Target="../media/image1.png"/><Relationship Id="rId5" Type="http://schemas.openxmlformats.org/officeDocument/2006/relationships/customXml" Target="../ink/ink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399960</xdr:colOff>
      <xdr:row>49</xdr:row>
      <xdr:rowOff>133200</xdr:rowOff>
    </xdr:from>
    <xdr:to>
      <xdr:col>0</xdr:col>
      <xdr:colOff>400320</xdr:colOff>
      <xdr:row>49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14:cNvPr>
            <xdr14:cNvContentPartPr/>
          </xdr14:nvContentPartPr>
          <xdr14:nvPr macro=""/>
          <xdr14:xfrm>
            <a:off x="399960" y="58482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0960" y="5839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399960</xdr:colOff>
      <xdr:row>49</xdr:row>
      <xdr:rowOff>133200</xdr:rowOff>
    </xdr:from>
    <xdr:to>
      <xdr:col>0</xdr:col>
      <xdr:colOff>400320</xdr:colOff>
      <xdr:row>49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F609085-7267-493E-8481-62B471DE17A1}"/>
                </a:ext>
              </a:extLst>
            </xdr14:cNvPr>
            <xdr14:cNvContentPartPr/>
          </xdr14:nvContentPartPr>
          <xdr14:nvPr macro=""/>
          <xdr14:xfrm>
            <a:off x="399960" y="58482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0960" y="5839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399960</xdr:colOff>
      <xdr:row>49</xdr:row>
      <xdr:rowOff>133200</xdr:rowOff>
    </xdr:from>
    <xdr:to>
      <xdr:col>0</xdr:col>
      <xdr:colOff>400320</xdr:colOff>
      <xdr:row>49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58B0E22-0C80-41DA-A834-C9D48BE6DBFC}"/>
                </a:ext>
              </a:extLst>
            </xdr14:cNvPr>
            <xdr14:cNvContentPartPr/>
          </xdr14:nvContentPartPr>
          <xdr14:nvPr macro=""/>
          <xdr14:xfrm>
            <a:off x="399960" y="58482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90960" y="5839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399960</xdr:colOff>
      <xdr:row>49</xdr:row>
      <xdr:rowOff>133200</xdr:rowOff>
    </xdr:from>
    <xdr:to>
      <xdr:col>0</xdr:col>
      <xdr:colOff>400320</xdr:colOff>
      <xdr:row>49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EE937FC-F2C8-4CEA-9FE8-C374C2B1E971}"/>
                </a:ext>
              </a:extLst>
            </xdr14:cNvPr>
            <xdr14:cNvContentPartPr/>
          </xdr14:nvContentPartPr>
          <xdr14:nvPr macro=""/>
          <xdr14:xfrm>
            <a:off x="399960" y="58482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90960" y="5839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399960</xdr:colOff>
      <xdr:row>49</xdr:row>
      <xdr:rowOff>133200</xdr:rowOff>
    </xdr:from>
    <xdr:to>
      <xdr:col>0</xdr:col>
      <xdr:colOff>400320</xdr:colOff>
      <xdr:row>49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AAA8BE8-9A13-493B-8E92-44F83E4EDD60}"/>
                </a:ext>
              </a:extLst>
            </xdr14:cNvPr>
            <xdr14:cNvContentPartPr/>
          </xdr14:nvContentPartPr>
          <xdr14:nvPr macro=""/>
          <xdr14:xfrm>
            <a:off x="399960" y="58482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1A9F7-EB12-A0DE-14FE-F622D729C7A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90960" y="5839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uminousneon.sharepoint.com/sites/JobFiles/Shared%20Documents/Pro-Estimate%20V.12%20Data%20Source.xlsx" TargetMode="External"/><Relationship Id="rId1" Type="http://schemas.openxmlformats.org/officeDocument/2006/relationships/externalLinkPath" Target="https://luminousneon.sharepoint.com/sites/JobFiles/Shared%20Documents/Pro-Estimate%20V.12%20Data%20Sou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JAha-wfbCkq7NscVDREOjWvhgfZR3BxApQVlgAwl50W2hnpvwmA6S6Xjvhgdlb5V" itemId="01NWUVKW7APXYAPF2D7FFLTLFJ5Q7EMHMO">
      <xxl21:absoluteUrl r:id="rId2"/>
    </xxl21:alternateUrls>
    <sheetNames>
      <sheetName val="ODBC"/>
    </sheetNames>
    <sheetDataSet>
      <sheetData sheetId="0">
        <row r="1">
          <cell r="B1" t="str">
            <v>No</v>
          </cell>
          <cell r="C1" t="str">
            <v>Unit_Cost</v>
          </cell>
          <cell r="D1" t="str">
            <v>Unit_Price</v>
          </cell>
          <cell r="E1" t="str">
            <v>Base_Unit_of_Measure</v>
          </cell>
          <cell r="F1" t="str">
            <v>Profit_Percent</v>
          </cell>
          <cell r="G1" t="str">
            <v>Piece_Length_FT</v>
          </cell>
          <cell r="H1" t="str">
            <v>Last_Purchase_Date</v>
          </cell>
        </row>
        <row r="3">
          <cell r="A3" t="str">
            <v>SHOP SUPPLIES</v>
          </cell>
          <cell r="B3" t="str">
            <v>0</v>
          </cell>
          <cell r="C3">
            <v>1</v>
          </cell>
          <cell r="D3">
            <v>1</v>
          </cell>
          <cell r="E3" t="str">
            <v>EA</v>
          </cell>
          <cell r="F3">
            <v>0</v>
          </cell>
          <cell r="G3">
            <v>0</v>
          </cell>
          <cell r="H3">
            <v>45964</v>
          </cell>
        </row>
        <row r="4">
          <cell r="A4" t="str">
            <v>54" 3M IJ180-CV3 Controltac White Opaque</v>
          </cell>
          <cell r="B4" t="str">
            <v>10000</v>
          </cell>
          <cell r="C4">
            <v>5.3810000000000002</v>
          </cell>
          <cell r="D4">
            <v>9.6869999999999994</v>
          </cell>
          <cell r="E4" t="str">
            <v>LF</v>
          </cell>
          <cell r="F4">
            <v>44.45</v>
          </cell>
          <cell r="G4">
            <v>0</v>
          </cell>
          <cell r="H4">
            <v>45240</v>
          </cell>
        </row>
        <row r="5">
          <cell r="A5" t="str">
            <v>60" 3M IJ180-CV3 Controltac White Opaque</v>
          </cell>
          <cell r="B5" t="str">
            <v>10001</v>
          </cell>
          <cell r="C5">
            <v>5.8090000000000002</v>
          </cell>
          <cell r="D5">
            <v>10.457000000000001</v>
          </cell>
          <cell r="E5" t="str">
            <v>LF</v>
          </cell>
          <cell r="F5">
            <v>44.45</v>
          </cell>
          <cell r="G5">
            <v>0</v>
          </cell>
          <cell r="H5">
            <v>44804</v>
          </cell>
        </row>
        <row r="6">
          <cell r="A6" t="str">
            <v>54" 3M 3650-114 Clear Transparent</v>
          </cell>
          <cell r="B6" t="str">
            <v>10015</v>
          </cell>
          <cell r="C6">
            <v>5.77</v>
          </cell>
          <cell r="D6">
            <v>10.387</v>
          </cell>
          <cell r="E6" t="str">
            <v>LF</v>
          </cell>
          <cell r="F6">
            <v>44.45</v>
          </cell>
          <cell r="G6">
            <v>0</v>
          </cell>
          <cell r="H6">
            <v>44742</v>
          </cell>
        </row>
        <row r="7">
          <cell r="A7" t="str">
            <v>54" IJ36-20 Low Tac Print Media</v>
          </cell>
          <cell r="B7" t="str">
            <v>10018</v>
          </cell>
          <cell r="C7">
            <v>1.37</v>
          </cell>
          <cell r="D7">
            <v>2.4660000000000002</v>
          </cell>
          <cell r="E7" t="str">
            <v>LF</v>
          </cell>
          <cell r="F7">
            <v>44.45</v>
          </cell>
          <cell r="G7">
            <v>0</v>
          </cell>
          <cell r="H7">
            <v>44578</v>
          </cell>
        </row>
        <row r="8">
          <cell r="A8" t="str">
            <v>54" IJ3730-50 White Translucent</v>
          </cell>
          <cell r="B8" t="str">
            <v>10021</v>
          </cell>
          <cell r="C8">
            <v>8.3520000000000003</v>
          </cell>
          <cell r="D8">
            <v>15.035</v>
          </cell>
          <cell r="E8" t="str">
            <v>LF</v>
          </cell>
          <cell r="F8">
            <v>44.45</v>
          </cell>
          <cell r="G8">
            <v>0</v>
          </cell>
          <cell r="H8"/>
        </row>
        <row r="9">
          <cell r="A9" t="str">
            <v>63"x 50yd Cooly 13oz Gl Banner</v>
          </cell>
          <cell r="B9" t="str">
            <v>10026</v>
          </cell>
          <cell r="C9">
            <v>1.091</v>
          </cell>
          <cell r="D9">
            <v>1.964</v>
          </cell>
          <cell r="E9" t="str">
            <v>LF</v>
          </cell>
          <cell r="F9">
            <v>44.45</v>
          </cell>
          <cell r="G9">
            <v>0</v>
          </cell>
          <cell r="H9">
            <v>45014</v>
          </cell>
        </row>
        <row r="10">
          <cell r="A10" t="str">
            <v>54" White Perf Window Graphic</v>
          </cell>
          <cell r="B10" t="str">
            <v>10050</v>
          </cell>
          <cell r="C10">
            <v>11.32</v>
          </cell>
          <cell r="D10">
            <v>20.378</v>
          </cell>
          <cell r="E10" t="str">
            <v>LF</v>
          </cell>
          <cell r="F10">
            <v>44.45</v>
          </cell>
          <cell r="G10">
            <v>0</v>
          </cell>
          <cell r="H10"/>
        </row>
        <row r="11">
          <cell r="A11" t="str">
            <v>6" R1 Transferrite 782 Ultra</v>
          </cell>
          <cell r="B11" t="str">
            <v>12000</v>
          </cell>
          <cell r="C11">
            <v>0.24</v>
          </cell>
          <cell r="D11">
            <v>0.432</v>
          </cell>
          <cell r="E11" t="str">
            <v>SQFT</v>
          </cell>
          <cell r="F11">
            <v>44.45</v>
          </cell>
          <cell r="G11">
            <v>0</v>
          </cell>
          <cell r="H11">
            <v>45602</v>
          </cell>
        </row>
        <row r="12">
          <cell r="A12" t="str">
            <v>12" R1 Transferrite 782 Ultra</v>
          </cell>
          <cell r="B12" t="str">
            <v>12005</v>
          </cell>
          <cell r="C12">
            <v>0.216</v>
          </cell>
          <cell r="D12">
            <v>0.38900000000000001</v>
          </cell>
          <cell r="E12" t="str">
            <v>SQFT</v>
          </cell>
          <cell r="F12">
            <v>44.45</v>
          </cell>
          <cell r="G12">
            <v>0</v>
          </cell>
          <cell r="H12">
            <v>45932</v>
          </cell>
        </row>
        <row r="13">
          <cell r="A13" t="str">
            <v>12" High Tac App Tape 792U</v>
          </cell>
          <cell r="B13" t="str">
            <v>12006</v>
          </cell>
          <cell r="C13">
            <v>0.19500000000000001</v>
          </cell>
          <cell r="D13">
            <v>0.35099999999999998</v>
          </cell>
          <cell r="E13" t="str">
            <v>SQFT</v>
          </cell>
          <cell r="F13">
            <v>44.45</v>
          </cell>
          <cell r="G13">
            <v>0</v>
          </cell>
          <cell r="H13">
            <v>45488</v>
          </cell>
        </row>
        <row r="14">
          <cell r="A14" t="str">
            <v>16" R1 Transferrite 782 Ultra</v>
          </cell>
          <cell r="B14" t="str">
            <v>12010</v>
          </cell>
          <cell r="C14">
            <v>0.161</v>
          </cell>
          <cell r="D14">
            <v>0.28999999999999998</v>
          </cell>
          <cell r="E14" t="str">
            <v>SQFT</v>
          </cell>
          <cell r="F14">
            <v>44.45</v>
          </cell>
          <cell r="G14">
            <v>0</v>
          </cell>
          <cell r="H14"/>
        </row>
        <row r="15">
          <cell r="A15" t="str">
            <v>24" R1 Transferrite 782 Ultra</v>
          </cell>
          <cell r="B15" t="str">
            <v>12015</v>
          </cell>
          <cell r="C15">
            <v>0.19400000000000001</v>
          </cell>
          <cell r="D15">
            <v>0.34899999999999998</v>
          </cell>
          <cell r="E15" t="str">
            <v>SQFT</v>
          </cell>
          <cell r="F15">
            <v>44.45</v>
          </cell>
          <cell r="G15">
            <v>0</v>
          </cell>
          <cell r="H15">
            <v>45932</v>
          </cell>
        </row>
        <row r="16">
          <cell r="A16" t="str">
            <v>30" R1 Transferrite 782 Ultra</v>
          </cell>
          <cell r="B16" t="str">
            <v>12020</v>
          </cell>
          <cell r="C16">
            <v>0.17299999999999999</v>
          </cell>
          <cell r="D16">
            <v>0.311</v>
          </cell>
          <cell r="E16" t="str">
            <v>SQFT</v>
          </cell>
          <cell r="F16">
            <v>44.45</v>
          </cell>
          <cell r="G16">
            <v>0</v>
          </cell>
          <cell r="H16">
            <v>45728</v>
          </cell>
        </row>
        <row r="17">
          <cell r="A17" t="str">
            <v>30" High Tack App Tape 792U</v>
          </cell>
          <cell r="B17" t="str">
            <v>12021</v>
          </cell>
          <cell r="C17">
            <v>0.17199999999999999</v>
          </cell>
          <cell r="D17">
            <v>0.31</v>
          </cell>
          <cell r="E17" t="str">
            <v>SQFT</v>
          </cell>
          <cell r="F17">
            <v>44.45</v>
          </cell>
          <cell r="G17">
            <v>0</v>
          </cell>
          <cell r="H17"/>
        </row>
        <row r="18">
          <cell r="A18" t="str">
            <v>48" R1 Transferrite 782 Ultra</v>
          </cell>
          <cell r="B18" t="str">
            <v>12022</v>
          </cell>
          <cell r="C18">
            <v>0.16300000000000001</v>
          </cell>
          <cell r="D18">
            <v>0.29299999999999998</v>
          </cell>
          <cell r="E18" t="str">
            <v>SQFT</v>
          </cell>
          <cell r="F18">
            <v>44.45</v>
          </cell>
          <cell r="G18">
            <v>0</v>
          </cell>
          <cell r="H18">
            <v>46057</v>
          </cell>
        </row>
        <row r="19">
          <cell r="A19" t="str">
            <v>48" TransferRite Ultra 792U</v>
          </cell>
          <cell r="B19" t="str">
            <v>12023</v>
          </cell>
          <cell r="C19">
            <v>0.21099999999999999</v>
          </cell>
          <cell r="D19">
            <v>0.38</v>
          </cell>
          <cell r="E19" t="str">
            <v>SQFT</v>
          </cell>
          <cell r="F19">
            <v>44.45</v>
          </cell>
          <cell r="G19">
            <v>0</v>
          </cell>
          <cell r="H19">
            <v>46057</v>
          </cell>
        </row>
        <row r="20">
          <cell r="A20" t="str">
            <v>54" 3M 8518 Gloss Overlaminate</v>
          </cell>
          <cell r="B20" t="str">
            <v>12025</v>
          </cell>
          <cell r="C20">
            <v>4.1280000000000001</v>
          </cell>
          <cell r="D20">
            <v>7.431</v>
          </cell>
          <cell r="E20" t="str">
            <v>LF</v>
          </cell>
          <cell r="F20">
            <v>44.45</v>
          </cell>
          <cell r="G20">
            <v>0</v>
          </cell>
          <cell r="H20">
            <v>45016</v>
          </cell>
        </row>
        <row r="21">
          <cell r="A21" t="str">
            <v>60" 3M 8518 Gloss Overlaminate</v>
          </cell>
          <cell r="B21" t="str">
            <v>12026</v>
          </cell>
          <cell r="C21">
            <v>4.6879999999999997</v>
          </cell>
          <cell r="D21">
            <v>8.4390000000000001</v>
          </cell>
          <cell r="E21" t="str">
            <v>LF</v>
          </cell>
          <cell r="F21">
            <v>44.45</v>
          </cell>
          <cell r="G21">
            <v>0</v>
          </cell>
          <cell r="H21">
            <v>44804</v>
          </cell>
        </row>
        <row r="22">
          <cell r="A22" t="str">
            <v>54" 3M 8915 Ultra Matte Laminate</v>
          </cell>
          <cell r="B22" t="str">
            <v>12027</v>
          </cell>
          <cell r="C22">
            <v>3.8029999999999999</v>
          </cell>
          <cell r="D22">
            <v>6.8460000000000001</v>
          </cell>
          <cell r="E22" t="str">
            <v>LF</v>
          </cell>
          <cell r="F22">
            <v>44.45</v>
          </cell>
          <cell r="G22">
            <v>0</v>
          </cell>
          <cell r="H22">
            <v>44887</v>
          </cell>
        </row>
        <row r="23">
          <cell r="A23" t="str">
            <v>54" Dry Erase DBM 11154 Laminate</v>
          </cell>
          <cell r="B23" t="str">
            <v>12028</v>
          </cell>
          <cell r="C23">
            <v>1.0880000000000001</v>
          </cell>
          <cell r="D23">
            <v>1.9590000000000001</v>
          </cell>
          <cell r="E23" t="str">
            <v>LF</v>
          </cell>
          <cell r="F23">
            <v>44.45</v>
          </cell>
          <cell r="G23">
            <v>0</v>
          </cell>
          <cell r="H23"/>
        </row>
        <row r="24">
          <cell r="A24" t="str">
            <v>54" Optically Clear Overlam Scotchcal</v>
          </cell>
          <cell r="B24" t="str">
            <v>12029</v>
          </cell>
          <cell r="C24">
            <v>7.2329999999999997</v>
          </cell>
          <cell r="D24">
            <v>13.021000000000001</v>
          </cell>
          <cell r="E24" t="str">
            <v>LF</v>
          </cell>
          <cell r="F24">
            <v>44.45</v>
          </cell>
          <cell r="G24">
            <v>0</v>
          </cell>
          <cell r="H24"/>
        </row>
        <row r="25">
          <cell r="A25" t="str">
            <v>60" 3M 8915 Ultra Matte Laminate</v>
          </cell>
          <cell r="B25" t="str">
            <v>12030</v>
          </cell>
          <cell r="C25">
            <v>4.2279999999999998</v>
          </cell>
          <cell r="D25">
            <v>7.6109999999999998</v>
          </cell>
          <cell r="E25" t="str">
            <v>LF</v>
          </cell>
          <cell r="F25">
            <v>44.45</v>
          </cell>
          <cell r="G25">
            <v>0</v>
          </cell>
          <cell r="H25">
            <v>44887</v>
          </cell>
        </row>
        <row r="26">
          <cell r="A26" t="str">
            <v>36" White Pattern Paper-20lb</v>
          </cell>
          <cell r="B26" t="str">
            <v>12031</v>
          </cell>
          <cell r="C26">
            <v>0.11</v>
          </cell>
          <cell r="D26">
            <v>0.19800000000000001</v>
          </cell>
          <cell r="E26" t="str">
            <v>SQFT</v>
          </cell>
          <cell r="F26">
            <v>44.45</v>
          </cell>
          <cell r="G26">
            <v>0</v>
          </cell>
          <cell r="H26"/>
        </row>
        <row r="27">
          <cell r="A27" t="str">
            <v>48" White Pattern Paper-20lb</v>
          </cell>
          <cell r="B27" t="str">
            <v>12032</v>
          </cell>
          <cell r="C27">
            <v>0.105</v>
          </cell>
          <cell r="D27">
            <v>0.189</v>
          </cell>
          <cell r="E27" t="str">
            <v>SQFT</v>
          </cell>
          <cell r="F27">
            <v>44.45</v>
          </cell>
          <cell r="G27">
            <v>0</v>
          </cell>
          <cell r="H27">
            <v>45911</v>
          </cell>
        </row>
        <row r="28">
          <cell r="A28" t="str">
            <v>48" Barrows Lined Pattern Paper</v>
          </cell>
          <cell r="B28" t="str">
            <v>12040</v>
          </cell>
          <cell r="C28">
            <v>0.11700000000000001</v>
          </cell>
          <cell r="D28">
            <v>0.21099999999999999</v>
          </cell>
          <cell r="E28" t="str">
            <v>SQFT</v>
          </cell>
          <cell r="F28">
            <v>44.45</v>
          </cell>
          <cell r="G28">
            <v>0</v>
          </cell>
          <cell r="H28">
            <v>45917</v>
          </cell>
        </row>
        <row r="29">
          <cell r="A29" t="str">
            <v>48" Tyvek 10G White</v>
          </cell>
          <cell r="B29" t="str">
            <v>12042</v>
          </cell>
          <cell r="C29">
            <v>0.246</v>
          </cell>
          <cell r="D29">
            <v>0.443</v>
          </cell>
          <cell r="E29" t="str">
            <v>SQFT</v>
          </cell>
          <cell r="F29">
            <v>44.45</v>
          </cell>
          <cell r="G29">
            <v>0</v>
          </cell>
          <cell r="H29">
            <v>46035</v>
          </cell>
        </row>
        <row r="30">
          <cell r="A30" t="str">
            <v>24" Magnum Magnetic Sheeting</v>
          </cell>
          <cell r="B30" t="str">
            <v>12045</v>
          </cell>
          <cell r="C30">
            <v>1.9</v>
          </cell>
          <cell r="D30">
            <v>3.42</v>
          </cell>
          <cell r="E30" t="str">
            <v>SQFT</v>
          </cell>
          <cell r="F30">
            <v>44.45</v>
          </cell>
          <cell r="G30">
            <v>0</v>
          </cell>
          <cell r="H30"/>
        </row>
        <row r="31">
          <cell r="A31" t="str">
            <v>10-1/2" X 63" Blanking</v>
          </cell>
          <cell r="B31" t="str">
            <v>12050</v>
          </cell>
          <cell r="C31">
            <v>0.4</v>
          </cell>
          <cell r="D31">
            <v>0.72</v>
          </cell>
          <cell r="E31" t="str">
            <v>EA</v>
          </cell>
          <cell r="F31">
            <v>44.45</v>
          </cell>
          <cell r="G31">
            <v>0</v>
          </cell>
          <cell r="H31"/>
        </row>
        <row r="32">
          <cell r="A32" t="str">
            <v>1" Banner Hem Tape</v>
          </cell>
          <cell r="B32" t="str">
            <v>12055</v>
          </cell>
          <cell r="C32">
            <v>7.9000000000000001E-2</v>
          </cell>
          <cell r="D32">
            <v>0.14199999999999999</v>
          </cell>
          <cell r="E32" t="str">
            <v>FT</v>
          </cell>
          <cell r="F32">
            <v>44.45</v>
          </cell>
          <cell r="G32">
            <v>0</v>
          </cell>
          <cell r="H32">
            <v>44749</v>
          </cell>
        </row>
        <row r="33">
          <cell r="A33" t="str">
            <v>Banner Grommets</v>
          </cell>
          <cell r="B33" t="str">
            <v>12060</v>
          </cell>
          <cell r="C33">
            <v>7.0999999999999994E-2</v>
          </cell>
          <cell r="D33">
            <v>0.128</v>
          </cell>
          <cell r="E33" t="str">
            <v>EA</v>
          </cell>
          <cell r="F33">
            <v>44.45</v>
          </cell>
          <cell r="G33">
            <v>0</v>
          </cell>
          <cell r="H33"/>
        </row>
        <row r="34">
          <cell r="A34" t="str">
            <v>Okidata Digital Ink</v>
          </cell>
          <cell r="B34" t="str">
            <v>12064</v>
          </cell>
          <cell r="C34">
            <v>0.26600000000000001</v>
          </cell>
          <cell r="D34">
            <v>0.47899999999999998</v>
          </cell>
          <cell r="E34" t="str">
            <v>ML</v>
          </cell>
          <cell r="F34">
            <v>44.45</v>
          </cell>
          <cell r="G34">
            <v>0</v>
          </cell>
          <cell r="H34">
            <v>44987</v>
          </cell>
        </row>
        <row r="35">
          <cell r="A35" t="str">
            <v>1/8" Router Bit</v>
          </cell>
          <cell r="B35" t="str">
            <v>12070</v>
          </cell>
          <cell r="C35">
            <v>17.2</v>
          </cell>
          <cell r="D35">
            <v>30.963000000000001</v>
          </cell>
          <cell r="E35" t="str">
            <v>EA</v>
          </cell>
          <cell r="F35">
            <v>44.45</v>
          </cell>
          <cell r="G35">
            <v>0</v>
          </cell>
          <cell r="H35"/>
        </row>
        <row r="36">
          <cell r="A36" t="str">
            <v>1/8" w/ 1/4" Shank Router Bit</v>
          </cell>
          <cell r="B36" t="str">
            <v>12075</v>
          </cell>
          <cell r="C36">
            <v>25.664000000000001</v>
          </cell>
          <cell r="D36">
            <v>46.2</v>
          </cell>
          <cell r="E36" t="str">
            <v>EA</v>
          </cell>
          <cell r="F36">
            <v>44.45</v>
          </cell>
          <cell r="G36">
            <v>0</v>
          </cell>
          <cell r="H36"/>
        </row>
        <row r="37">
          <cell r="A37" t="str">
            <v>3/16" Router Bit</v>
          </cell>
          <cell r="B37" t="str">
            <v>12080</v>
          </cell>
          <cell r="C37">
            <v>28.518999999999998</v>
          </cell>
          <cell r="D37">
            <v>51.338999999999999</v>
          </cell>
          <cell r="E37" t="str">
            <v>EA</v>
          </cell>
          <cell r="F37">
            <v>44.45</v>
          </cell>
          <cell r="G37">
            <v>0</v>
          </cell>
          <cell r="H37">
            <v>45954</v>
          </cell>
        </row>
        <row r="38">
          <cell r="A38" t="str">
            <v>1/4" Router Bit</v>
          </cell>
          <cell r="B38" t="str">
            <v>12085</v>
          </cell>
          <cell r="C38">
            <v>23.8</v>
          </cell>
          <cell r="D38">
            <v>42.844000000000001</v>
          </cell>
          <cell r="E38" t="str">
            <v>EA</v>
          </cell>
          <cell r="F38">
            <v>44.45</v>
          </cell>
          <cell r="G38">
            <v>0</v>
          </cell>
          <cell r="H38"/>
        </row>
        <row r="39">
          <cell r="A39" t="str">
            <v>3/8" Router Bit</v>
          </cell>
          <cell r="B39" t="str">
            <v>12090</v>
          </cell>
          <cell r="C39">
            <v>24.754000000000001</v>
          </cell>
          <cell r="D39">
            <v>44.561999999999998</v>
          </cell>
          <cell r="E39" t="str">
            <v>EA</v>
          </cell>
          <cell r="F39">
            <v>44.45</v>
          </cell>
          <cell r="G39">
            <v>0</v>
          </cell>
          <cell r="H39">
            <v>45954</v>
          </cell>
        </row>
        <row r="40">
          <cell r="A40" t="str">
            <v>24" X 18" White Coroplast</v>
          </cell>
          <cell r="B40" t="str">
            <v>13000</v>
          </cell>
          <cell r="C40">
            <v>1.34</v>
          </cell>
          <cell r="D40">
            <v>2.4119999999999999</v>
          </cell>
          <cell r="E40" t="str">
            <v>EA</v>
          </cell>
          <cell r="F40">
            <v>44.45</v>
          </cell>
          <cell r="G40">
            <v>0</v>
          </cell>
          <cell r="H40">
            <v>44818</v>
          </cell>
        </row>
        <row r="41">
          <cell r="A41" t="str">
            <v>3mm Sintra Black 4'x8'</v>
          </cell>
          <cell r="B41" t="str">
            <v>13004</v>
          </cell>
          <cell r="C41">
            <v>0.67200000000000004</v>
          </cell>
          <cell r="D41">
            <v>1.21</v>
          </cell>
          <cell r="E41" t="str">
            <v>SQFT</v>
          </cell>
          <cell r="F41">
            <v>44.45</v>
          </cell>
          <cell r="G41">
            <v>0</v>
          </cell>
          <cell r="H41">
            <v>45673</v>
          </cell>
        </row>
        <row r="42">
          <cell r="A42" t="str">
            <v>3mm Sintra White 4'x8'</v>
          </cell>
          <cell r="B42" t="str">
            <v>13005</v>
          </cell>
          <cell r="C42">
            <v>0.68500000000000005</v>
          </cell>
          <cell r="D42">
            <v>1.2330000000000001</v>
          </cell>
          <cell r="E42" t="str">
            <v>SQFT</v>
          </cell>
          <cell r="F42">
            <v>44.45</v>
          </cell>
          <cell r="G42">
            <v>0</v>
          </cell>
          <cell r="H42">
            <v>45083</v>
          </cell>
        </row>
        <row r="43">
          <cell r="A43" t="str">
            <v>1mm Sintra White 4'x8'</v>
          </cell>
          <cell r="B43" t="str">
            <v>13008</v>
          </cell>
          <cell r="C43">
            <v>0.5</v>
          </cell>
          <cell r="D43">
            <v>0.9</v>
          </cell>
          <cell r="E43" t="str">
            <v>SQFT</v>
          </cell>
          <cell r="F43">
            <v>44.45</v>
          </cell>
          <cell r="G43">
            <v>0</v>
          </cell>
          <cell r="H43"/>
        </row>
        <row r="44">
          <cell r="A44" t="str">
            <v>6mm(1/4) Sintra Fm Brd 4'x8'</v>
          </cell>
          <cell r="B44" t="str">
            <v>13015</v>
          </cell>
          <cell r="C44">
            <v>1.6140000000000001</v>
          </cell>
          <cell r="D44">
            <v>2.9049999999999998</v>
          </cell>
          <cell r="E44" t="str">
            <v>SQFT</v>
          </cell>
          <cell r="F44">
            <v>44.45</v>
          </cell>
          <cell r="G44">
            <v>0</v>
          </cell>
          <cell r="H44">
            <v>45442</v>
          </cell>
        </row>
        <row r="45">
          <cell r="A45" t="str">
            <v>12mm (1/2) Sintra 4'x 8'</v>
          </cell>
          <cell r="B45" t="str">
            <v>13017</v>
          </cell>
          <cell r="C45">
            <v>2.5819999999999999</v>
          </cell>
          <cell r="D45">
            <v>4.6479999999999997</v>
          </cell>
          <cell r="E45" t="str">
            <v>SQFT</v>
          </cell>
          <cell r="F45">
            <v>44.45</v>
          </cell>
          <cell r="G45">
            <v>0</v>
          </cell>
          <cell r="H45">
            <v>45950</v>
          </cell>
        </row>
        <row r="46">
          <cell r="A46" t="str">
            <v>1/8" White Coroplast</v>
          </cell>
          <cell r="B46" t="str">
            <v>13055</v>
          </cell>
          <cell r="C46">
            <v>0.41299999999999998</v>
          </cell>
          <cell r="D46">
            <v>0.74299999999999999</v>
          </cell>
          <cell r="E46" t="str">
            <v>SQFT</v>
          </cell>
          <cell r="F46">
            <v>44.45</v>
          </cell>
          <cell r="G46">
            <v>0</v>
          </cell>
          <cell r="H46">
            <v>44911</v>
          </cell>
        </row>
        <row r="47">
          <cell r="A47" t="str">
            <v>2-Side Primed Plywood 4' x 8'</v>
          </cell>
          <cell r="B47" t="str">
            <v>13065</v>
          </cell>
          <cell r="C47">
            <v>3.9729999999999999</v>
          </cell>
          <cell r="D47">
            <v>7.1520000000000001</v>
          </cell>
          <cell r="E47" t="str">
            <v>SQFT</v>
          </cell>
          <cell r="F47">
            <v>44.45</v>
          </cell>
          <cell r="G47">
            <v>0</v>
          </cell>
          <cell r="H47">
            <v>45895</v>
          </cell>
        </row>
        <row r="48">
          <cell r="A48" t="str">
            <v>2-Side Primed Plywood 4' x 10'</v>
          </cell>
          <cell r="B48" t="str">
            <v>13070</v>
          </cell>
          <cell r="C48">
            <v>3.87</v>
          </cell>
          <cell r="D48">
            <v>6.9669999999999996</v>
          </cell>
          <cell r="E48" t="str">
            <v>SQFT</v>
          </cell>
          <cell r="F48">
            <v>44.45</v>
          </cell>
          <cell r="G48">
            <v>0</v>
          </cell>
          <cell r="H48">
            <v>45562</v>
          </cell>
        </row>
        <row r="49">
          <cell r="A49" t="str">
            <v>1/2" Pre-Paintd Wh MDO 4'x8'</v>
          </cell>
          <cell r="B49" t="str">
            <v>13080</v>
          </cell>
          <cell r="C49">
            <v>4.5650000000000004</v>
          </cell>
          <cell r="D49">
            <v>8.218</v>
          </cell>
          <cell r="E49" t="str">
            <v>SQFT</v>
          </cell>
          <cell r="F49">
            <v>44.45</v>
          </cell>
          <cell r="G49">
            <v>0</v>
          </cell>
          <cell r="H49">
            <v>44869</v>
          </cell>
        </row>
        <row r="50">
          <cell r="A50" t="str">
            <v>Omegabond 3mm ACM</v>
          </cell>
          <cell r="B50" t="str">
            <v>13085</v>
          </cell>
          <cell r="C50">
            <v>1.93</v>
          </cell>
          <cell r="D50">
            <v>3.4740000000000002</v>
          </cell>
          <cell r="E50" t="str">
            <v>SQFT</v>
          </cell>
          <cell r="F50">
            <v>44.45</v>
          </cell>
          <cell r="G50">
            <v>0</v>
          </cell>
          <cell r="H50">
            <v>46058</v>
          </cell>
        </row>
        <row r="51">
          <cell r="A51" t="str">
            <v>ACM 4'x 8' LED Grade</v>
          </cell>
          <cell r="B51" t="str">
            <v>13090</v>
          </cell>
          <cell r="C51">
            <v>61.805</v>
          </cell>
          <cell r="D51">
            <v>111.26</v>
          </cell>
          <cell r="E51" t="str">
            <v>SH</v>
          </cell>
          <cell r="F51">
            <v>44.45</v>
          </cell>
          <cell r="G51">
            <v>0</v>
          </cell>
          <cell r="H51">
            <v>46003</v>
          </cell>
        </row>
        <row r="52">
          <cell r="A52" t="str">
            <v>48" 3630-20 White</v>
          </cell>
          <cell r="B52" t="str">
            <v>15456</v>
          </cell>
          <cell r="C52">
            <v>1.968</v>
          </cell>
          <cell r="D52">
            <v>3.5430000000000001</v>
          </cell>
          <cell r="E52" t="str">
            <v>SQFT</v>
          </cell>
          <cell r="F52">
            <v>44.45</v>
          </cell>
          <cell r="G52">
            <v>0</v>
          </cell>
          <cell r="H52">
            <v>45932</v>
          </cell>
        </row>
        <row r="53">
          <cell r="A53" t="str">
            <v>48" 3630-22 Black</v>
          </cell>
          <cell r="B53" t="str">
            <v>15460</v>
          </cell>
          <cell r="C53">
            <v>1.4530000000000001</v>
          </cell>
          <cell r="D53">
            <v>2.6160000000000001</v>
          </cell>
          <cell r="E53" t="str">
            <v>SQFT</v>
          </cell>
          <cell r="F53">
            <v>44.45</v>
          </cell>
          <cell r="G53">
            <v>0</v>
          </cell>
          <cell r="H53">
            <v>45764</v>
          </cell>
        </row>
        <row r="54">
          <cell r="A54" t="str">
            <v>48" 3630-005 Ivory</v>
          </cell>
          <cell r="B54" t="str">
            <v>15464</v>
          </cell>
          <cell r="C54">
            <v>1.875</v>
          </cell>
          <cell r="D54">
            <v>3.375</v>
          </cell>
          <cell r="E54" t="str">
            <v>SQFT</v>
          </cell>
          <cell r="F54">
            <v>44.45</v>
          </cell>
          <cell r="G54">
            <v>0</v>
          </cell>
          <cell r="H54">
            <v>44972</v>
          </cell>
        </row>
        <row r="55">
          <cell r="A55" t="str">
            <v>48" 3630-149 Lt Beige</v>
          </cell>
          <cell r="B55" t="str">
            <v>15468</v>
          </cell>
          <cell r="C55">
            <v>1.9350000000000001</v>
          </cell>
          <cell r="D55">
            <v>3.4830000000000001</v>
          </cell>
          <cell r="E55" t="str">
            <v>SQFT</v>
          </cell>
          <cell r="F55">
            <v>44.45</v>
          </cell>
          <cell r="G55">
            <v>0</v>
          </cell>
          <cell r="H55">
            <v>46069</v>
          </cell>
        </row>
        <row r="56">
          <cell r="A56" t="str">
            <v>48" 3630-121 Silver</v>
          </cell>
          <cell r="B56" t="str">
            <v>15472</v>
          </cell>
          <cell r="C56">
            <v>1.8580000000000001</v>
          </cell>
          <cell r="D56">
            <v>3.3450000000000002</v>
          </cell>
          <cell r="E56" t="str">
            <v>SQFT</v>
          </cell>
          <cell r="F56">
            <v>44.45</v>
          </cell>
          <cell r="G56">
            <v>0</v>
          </cell>
          <cell r="H56">
            <v>45825</v>
          </cell>
        </row>
        <row r="57">
          <cell r="A57" t="str">
            <v>48" 3630-141 Gold Nugget</v>
          </cell>
          <cell r="B57" t="str">
            <v>15476</v>
          </cell>
          <cell r="C57">
            <v>1.8540000000000001</v>
          </cell>
          <cell r="D57">
            <v>3.3380000000000001</v>
          </cell>
          <cell r="E57" t="str">
            <v>SQFT</v>
          </cell>
          <cell r="F57">
            <v>44.45</v>
          </cell>
          <cell r="G57">
            <v>0</v>
          </cell>
          <cell r="H57">
            <v>45464</v>
          </cell>
        </row>
        <row r="58">
          <cell r="A58" t="str">
            <v>48" 3630-131 Gold Metallic</v>
          </cell>
          <cell r="B58" t="str">
            <v>15480</v>
          </cell>
          <cell r="C58">
            <v>1.87</v>
          </cell>
          <cell r="D58">
            <v>3.3660000000000001</v>
          </cell>
          <cell r="E58" t="str">
            <v>SQFT</v>
          </cell>
          <cell r="F58">
            <v>44.45</v>
          </cell>
          <cell r="G58">
            <v>0</v>
          </cell>
          <cell r="H58">
            <v>45357</v>
          </cell>
        </row>
        <row r="59">
          <cell r="A59" t="str">
            <v>48" 3630-129 Bronze</v>
          </cell>
          <cell r="B59" t="str">
            <v>15484</v>
          </cell>
          <cell r="C59">
            <v>1.5633300000000001</v>
          </cell>
          <cell r="D59">
            <v>2.8140000000000001</v>
          </cell>
          <cell r="E59" t="str">
            <v>SQFT</v>
          </cell>
          <cell r="F59">
            <v>44.45</v>
          </cell>
          <cell r="G59">
            <v>0</v>
          </cell>
          <cell r="H59"/>
        </row>
        <row r="60">
          <cell r="A60" t="str">
            <v>48" 3630-71 Shadow Gray</v>
          </cell>
          <cell r="B60" t="str">
            <v>15488</v>
          </cell>
          <cell r="C60">
            <v>1.5629999999999999</v>
          </cell>
          <cell r="D60">
            <v>2.8140000000000001</v>
          </cell>
          <cell r="E60" t="str">
            <v>SQFT</v>
          </cell>
          <cell r="F60">
            <v>44.45</v>
          </cell>
          <cell r="G60">
            <v>0</v>
          </cell>
          <cell r="H60"/>
        </row>
        <row r="61">
          <cell r="A61" t="str">
            <v>48" 3630-51 Silver Gray</v>
          </cell>
          <cell r="B61" t="str">
            <v>15492</v>
          </cell>
          <cell r="C61">
            <v>1.698</v>
          </cell>
          <cell r="D61">
            <v>3.0569999999999999</v>
          </cell>
          <cell r="E61" t="str">
            <v>SQFT</v>
          </cell>
          <cell r="F61">
            <v>44.45</v>
          </cell>
          <cell r="G61">
            <v>0</v>
          </cell>
          <cell r="H61">
            <v>45761</v>
          </cell>
        </row>
        <row r="62">
          <cell r="A62" t="str">
            <v>48" 3630-61 Slate Gray</v>
          </cell>
          <cell r="B62" t="str">
            <v>15496</v>
          </cell>
          <cell r="C62">
            <v>1.5629999999999999</v>
          </cell>
          <cell r="D62">
            <v>2.8140000000000001</v>
          </cell>
          <cell r="E62" t="str">
            <v>SQFT</v>
          </cell>
          <cell r="F62">
            <v>44.45</v>
          </cell>
          <cell r="G62">
            <v>0</v>
          </cell>
          <cell r="H62"/>
        </row>
        <row r="63">
          <cell r="A63" t="str">
            <v>48" 3630-69 Duranodic</v>
          </cell>
          <cell r="B63" t="str">
            <v>15500</v>
          </cell>
          <cell r="C63">
            <v>1.875</v>
          </cell>
          <cell r="D63">
            <v>3.375</v>
          </cell>
          <cell r="E63" t="str">
            <v>SQFT</v>
          </cell>
          <cell r="F63">
            <v>44.45</v>
          </cell>
          <cell r="G63">
            <v>0</v>
          </cell>
          <cell r="H63">
            <v>44847</v>
          </cell>
        </row>
        <row r="64">
          <cell r="A64" t="str">
            <v>48" 3630-59 Dark Brown</v>
          </cell>
          <cell r="B64" t="str">
            <v>15504</v>
          </cell>
          <cell r="C64">
            <v>1.5629999999999999</v>
          </cell>
          <cell r="D64">
            <v>2.8140000000000001</v>
          </cell>
          <cell r="E64" t="str">
            <v>SQFT</v>
          </cell>
          <cell r="F64">
            <v>44.45</v>
          </cell>
          <cell r="G64">
            <v>0</v>
          </cell>
          <cell r="H64"/>
        </row>
        <row r="65">
          <cell r="A65" t="str">
            <v>48" 3630-63 Rust Brown</v>
          </cell>
          <cell r="B65" t="str">
            <v>15508</v>
          </cell>
          <cell r="C65">
            <v>1.637</v>
          </cell>
          <cell r="D65">
            <v>2.9470000000000001</v>
          </cell>
          <cell r="E65" t="str">
            <v>SQFT</v>
          </cell>
          <cell r="F65">
            <v>44.45</v>
          </cell>
          <cell r="G65">
            <v>0</v>
          </cell>
          <cell r="H65">
            <v>45021</v>
          </cell>
        </row>
        <row r="66">
          <cell r="A66" t="str">
            <v>48" 3630-109 Lt Rust Brown</v>
          </cell>
          <cell r="B66" t="str">
            <v>15512</v>
          </cell>
          <cell r="C66">
            <v>1.5629999999999999</v>
          </cell>
          <cell r="D66">
            <v>2.8140000000000001</v>
          </cell>
          <cell r="E66" t="str">
            <v>SQFT</v>
          </cell>
          <cell r="F66">
            <v>44.45</v>
          </cell>
          <cell r="G66">
            <v>0</v>
          </cell>
          <cell r="H66"/>
        </row>
        <row r="67">
          <cell r="A67" t="str">
            <v>48" 3630-49 Burgundy</v>
          </cell>
          <cell r="B67" t="str">
            <v>15516</v>
          </cell>
          <cell r="C67">
            <v>1.875</v>
          </cell>
          <cell r="D67">
            <v>3.375</v>
          </cell>
          <cell r="E67" t="str">
            <v>SQFT</v>
          </cell>
          <cell r="F67">
            <v>44.45</v>
          </cell>
          <cell r="G67">
            <v>0</v>
          </cell>
          <cell r="H67">
            <v>45705</v>
          </cell>
        </row>
        <row r="68">
          <cell r="A68" t="str">
            <v>48" 3630-133 Raspberry</v>
          </cell>
          <cell r="B68" t="str">
            <v>15520</v>
          </cell>
          <cell r="C68">
            <v>1.5633300000000001</v>
          </cell>
          <cell r="D68">
            <v>2.8140000000000001</v>
          </cell>
          <cell r="E68" t="str">
            <v>SQFT</v>
          </cell>
          <cell r="F68">
            <v>44.45</v>
          </cell>
          <cell r="G68">
            <v>0</v>
          </cell>
          <cell r="H68"/>
        </row>
        <row r="69">
          <cell r="A69" t="str">
            <v>48" 3630-78 Vivid Rose</v>
          </cell>
          <cell r="B69" t="str">
            <v>15524</v>
          </cell>
          <cell r="C69">
            <v>1.5629999999999999</v>
          </cell>
          <cell r="D69">
            <v>2.8140000000000001</v>
          </cell>
          <cell r="E69" t="str">
            <v>SQFT</v>
          </cell>
          <cell r="F69">
            <v>44.45</v>
          </cell>
          <cell r="G69">
            <v>0</v>
          </cell>
          <cell r="H69"/>
        </row>
        <row r="70">
          <cell r="A70" t="str">
            <v>48" 3630-68 Rose Mauve</v>
          </cell>
          <cell r="B70" t="str">
            <v>15528</v>
          </cell>
          <cell r="C70">
            <v>1.5633300000000001</v>
          </cell>
          <cell r="D70">
            <v>2.8140000000000001</v>
          </cell>
          <cell r="E70" t="str">
            <v>SQFT</v>
          </cell>
          <cell r="F70">
            <v>44.45</v>
          </cell>
          <cell r="G70">
            <v>0</v>
          </cell>
          <cell r="H70"/>
        </row>
        <row r="71">
          <cell r="A71" t="str">
            <v>48" 3630-53 Cardinal Red</v>
          </cell>
          <cell r="B71" t="str">
            <v>15532</v>
          </cell>
          <cell r="C71">
            <v>1.8720000000000001</v>
          </cell>
          <cell r="D71">
            <v>3.37</v>
          </cell>
          <cell r="E71" t="str">
            <v>SQFT</v>
          </cell>
          <cell r="F71">
            <v>44.45</v>
          </cell>
          <cell r="G71">
            <v>0</v>
          </cell>
          <cell r="H71">
            <v>45568</v>
          </cell>
        </row>
        <row r="72">
          <cell r="A72" t="str">
            <v>48" 3630-73 Dark Red</v>
          </cell>
          <cell r="B72" t="str">
            <v>15536</v>
          </cell>
          <cell r="C72">
            <v>1.875</v>
          </cell>
          <cell r="D72">
            <v>3.375</v>
          </cell>
          <cell r="E72" t="str">
            <v>SQFT</v>
          </cell>
          <cell r="F72">
            <v>44.45</v>
          </cell>
          <cell r="G72">
            <v>0</v>
          </cell>
          <cell r="H72">
            <v>45566</v>
          </cell>
        </row>
        <row r="73">
          <cell r="A73" t="str">
            <v>48" 3630-33 Red</v>
          </cell>
          <cell r="B73" t="str">
            <v>15540</v>
          </cell>
          <cell r="C73">
            <v>1.885</v>
          </cell>
          <cell r="D73">
            <v>3.3929999999999998</v>
          </cell>
          <cell r="E73" t="str">
            <v>SQFT</v>
          </cell>
          <cell r="F73">
            <v>44.45</v>
          </cell>
          <cell r="G73">
            <v>0</v>
          </cell>
          <cell r="H73">
            <v>45938</v>
          </cell>
        </row>
        <row r="74">
          <cell r="A74" t="str">
            <v>48" 3630-83 Regal Red</v>
          </cell>
          <cell r="B74" t="str">
            <v>15544</v>
          </cell>
          <cell r="C74">
            <v>1.5633300000000001</v>
          </cell>
          <cell r="D74">
            <v>2.8140000000000001</v>
          </cell>
          <cell r="E74" t="str">
            <v>SQFT</v>
          </cell>
          <cell r="F74">
            <v>44.45</v>
          </cell>
          <cell r="G74">
            <v>0</v>
          </cell>
          <cell r="H74"/>
        </row>
        <row r="75">
          <cell r="A75" t="str">
            <v>48" 3630-93 Fire Engine Red</v>
          </cell>
          <cell r="B75" t="str">
            <v>15546</v>
          </cell>
          <cell r="C75">
            <v>1.875</v>
          </cell>
          <cell r="D75">
            <v>3.375</v>
          </cell>
          <cell r="E75" t="str">
            <v>SQFT</v>
          </cell>
          <cell r="F75">
            <v>44.45</v>
          </cell>
          <cell r="G75">
            <v>0</v>
          </cell>
          <cell r="H75">
            <v>45629</v>
          </cell>
        </row>
        <row r="76">
          <cell r="A76" t="str">
            <v>48" 3630-143 Poppy Red</v>
          </cell>
          <cell r="B76" t="str">
            <v>15548</v>
          </cell>
          <cell r="C76">
            <v>2.0569999999999999</v>
          </cell>
          <cell r="D76">
            <v>3.7029999999999998</v>
          </cell>
          <cell r="E76" t="str">
            <v>SQFT</v>
          </cell>
          <cell r="F76">
            <v>44.45</v>
          </cell>
          <cell r="G76">
            <v>0</v>
          </cell>
          <cell r="H76">
            <v>46048</v>
          </cell>
        </row>
        <row r="77">
          <cell r="A77" t="str">
            <v>48" 3630-43 Lt Tomato Red</v>
          </cell>
          <cell r="B77" t="str">
            <v>15552</v>
          </cell>
          <cell r="C77">
            <v>1.8480000000000001</v>
          </cell>
          <cell r="D77">
            <v>3.327</v>
          </cell>
          <cell r="E77" t="str">
            <v>SQFT</v>
          </cell>
          <cell r="F77">
            <v>44.45</v>
          </cell>
          <cell r="G77">
            <v>0</v>
          </cell>
          <cell r="H77">
            <v>44736</v>
          </cell>
        </row>
        <row r="78">
          <cell r="A78" t="str">
            <v>48" 3630-44 Orange</v>
          </cell>
          <cell r="B78" t="str">
            <v>15556</v>
          </cell>
          <cell r="C78">
            <v>1.9119999999999999</v>
          </cell>
          <cell r="D78">
            <v>3.4420000000000002</v>
          </cell>
          <cell r="E78" t="str">
            <v>SQFT</v>
          </cell>
          <cell r="F78">
            <v>44.45</v>
          </cell>
          <cell r="G78">
            <v>0</v>
          </cell>
          <cell r="H78">
            <v>45758</v>
          </cell>
        </row>
        <row r="79">
          <cell r="A79" t="str">
            <v>48" 3630-84 Tangerine</v>
          </cell>
          <cell r="B79" t="str">
            <v>15560</v>
          </cell>
          <cell r="C79">
            <v>1.875</v>
          </cell>
          <cell r="D79">
            <v>3.375</v>
          </cell>
          <cell r="E79" t="str">
            <v>SQFT</v>
          </cell>
          <cell r="F79">
            <v>44.45</v>
          </cell>
          <cell r="G79">
            <v>0</v>
          </cell>
          <cell r="H79">
            <v>45208</v>
          </cell>
        </row>
        <row r="80">
          <cell r="A80" t="str">
            <v>48" 3630-74 Kumquat Orange</v>
          </cell>
          <cell r="B80" t="str">
            <v>15564</v>
          </cell>
          <cell r="C80">
            <v>1.5629999999999999</v>
          </cell>
          <cell r="D80">
            <v>2.8140000000000001</v>
          </cell>
          <cell r="E80" t="str">
            <v>SQFT</v>
          </cell>
          <cell r="F80">
            <v>44.45</v>
          </cell>
          <cell r="G80">
            <v>0</v>
          </cell>
          <cell r="H80"/>
        </row>
        <row r="81">
          <cell r="A81" t="str">
            <v>48" 3630-128 Plum Purple</v>
          </cell>
          <cell r="B81" t="str">
            <v>15568</v>
          </cell>
          <cell r="C81">
            <v>1.615</v>
          </cell>
          <cell r="D81">
            <v>2.907</v>
          </cell>
          <cell r="E81" t="str">
            <v>SQFT</v>
          </cell>
          <cell r="F81">
            <v>44.45</v>
          </cell>
          <cell r="G81">
            <v>0</v>
          </cell>
          <cell r="H81">
            <v>45784</v>
          </cell>
        </row>
        <row r="82">
          <cell r="A82" t="str">
            <v>48" 3630-75 Marigold</v>
          </cell>
          <cell r="B82" t="str">
            <v>15572</v>
          </cell>
          <cell r="C82">
            <v>1.5629999999999999</v>
          </cell>
          <cell r="D82">
            <v>2.8140000000000001</v>
          </cell>
          <cell r="E82" t="str">
            <v>SQFT</v>
          </cell>
          <cell r="F82">
            <v>44.45</v>
          </cell>
          <cell r="G82">
            <v>0</v>
          </cell>
          <cell r="H82"/>
        </row>
        <row r="83">
          <cell r="A83" t="str">
            <v>48" 3630-25 Sunflower</v>
          </cell>
          <cell r="B83" t="str">
            <v>15576</v>
          </cell>
          <cell r="C83">
            <v>1.952</v>
          </cell>
          <cell r="D83">
            <v>3.5139999999999998</v>
          </cell>
          <cell r="E83" t="str">
            <v>SQFT</v>
          </cell>
          <cell r="F83">
            <v>44.45</v>
          </cell>
          <cell r="G83">
            <v>0</v>
          </cell>
          <cell r="H83">
            <v>45435</v>
          </cell>
        </row>
        <row r="84">
          <cell r="A84" t="str">
            <v>48" 3630-125 Golden Yellow</v>
          </cell>
          <cell r="B84" t="str">
            <v>15580</v>
          </cell>
          <cell r="C84">
            <v>1.988</v>
          </cell>
          <cell r="D84">
            <v>3.5790000000000002</v>
          </cell>
          <cell r="E84" t="str">
            <v>SQFT</v>
          </cell>
          <cell r="F84">
            <v>44.45</v>
          </cell>
          <cell r="G84">
            <v>0</v>
          </cell>
          <cell r="H84">
            <v>46042</v>
          </cell>
        </row>
        <row r="85">
          <cell r="A85" t="str">
            <v>48" 3630-015 Yellow</v>
          </cell>
          <cell r="B85" t="str">
            <v>15584</v>
          </cell>
          <cell r="C85">
            <v>1.8560000000000001</v>
          </cell>
          <cell r="D85">
            <v>3.3410000000000002</v>
          </cell>
          <cell r="E85" t="str">
            <v>SQFT</v>
          </cell>
          <cell r="F85">
            <v>44.45</v>
          </cell>
          <cell r="G85">
            <v>0</v>
          </cell>
          <cell r="H85">
            <v>45457</v>
          </cell>
        </row>
        <row r="86">
          <cell r="A86" t="str">
            <v>48" 3630-115 Lt Lemon Yellow</v>
          </cell>
          <cell r="B86" t="str">
            <v>15588</v>
          </cell>
          <cell r="C86">
            <v>1.5629999999999999</v>
          </cell>
          <cell r="D86">
            <v>2.8140000000000001</v>
          </cell>
          <cell r="E86" t="str">
            <v>SQFT</v>
          </cell>
          <cell r="F86">
            <v>44.45</v>
          </cell>
          <cell r="G86">
            <v>0</v>
          </cell>
          <cell r="H86"/>
        </row>
        <row r="87">
          <cell r="A87" t="str">
            <v>48" 3630-106 Brilliant Green</v>
          </cell>
          <cell r="B87" t="str">
            <v>15592</v>
          </cell>
          <cell r="C87">
            <v>1.5629999999999999</v>
          </cell>
          <cell r="D87">
            <v>2.8140000000000001</v>
          </cell>
          <cell r="E87" t="str">
            <v>SQFT</v>
          </cell>
          <cell r="F87">
            <v>44.45</v>
          </cell>
          <cell r="G87">
            <v>0</v>
          </cell>
          <cell r="H87"/>
        </row>
        <row r="88">
          <cell r="A88" t="str">
            <v>48" 3630-136 Lime Green</v>
          </cell>
          <cell r="B88" t="str">
            <v>15596</v>
          </cell>
          <cell r="C88">
            <v>1.5629999999999999</v>
          </cell>
          <cell r="D88">
            <v>2.8140000000000001</v>
          </cell>
          <cell r="E88" t="str">
            <v>SQFT</v>
          </cell>
          <cell r="F88">
            <v>44.45</v>
          </cell>
          <cell r="G88">
            <v>0</v>
          </cell>
          <cell r="H88"/>
        </row>
        <row r="89">
          <cell r="A89" t="str">
            <v>48" 3630-156 Vivid Green</v>
          </cell>
          <cell r="B89" t="str">
            <v>15600</v>
          </cell>
          <cell r="C89">
            <v>1.875</v>
          </cell>
          <cell r="D89">
            <v>3.375</v>
          </cell>
          <cell r="E89" t="str">
            <v>SQFT</v>
          </cell>
          <cell r="F89">
            <v>44.45</v>
          </cell>
          <cell r="G89">
            <v>0</v>
          </cell>
          <cell r="H89">
            <v>45660</v>
          </cell>
        </row>
        <row r="90">
          <cell r="A90" t="str">
            <v>48" 3630-146 Lt Kelly Green</v>
          </cell>
          <cell r="B90" t="str">
            <v>15604</v>
          </cell>
          <cell r="C90">
            <v>1.9510000000000001</v>
          </cell>
          <cell r="D90">
            <v>3.512</v>
          </cell>
          <cell r="E90" t="str">
            <v>SQFT</v>
          </cell>
          <cell r="F90">
            <v>44.45</v>
          </cell>
          <cell r="G90">
            <v>0</v>
          </cell>
          <cell r="H90">
            <v>45747</v>
          </cell>
        </row>
        <row r="91">
          <cell r="A91" t="str">
            <v>48" 3630-116 Brt Jade Green</v>
          </cell>
          <cell r="B91" t="str">
            <v>15608</v>
          </cell>
          <cell r="C91">
            <v>1.5629999999999999</v>
          </cell>
          <cell r="D91">
            <v>2.8140000000000001</v>
          </cell>
          <cell r="E91" t="str">
            <v>SQFT</v>
          </cell>
          <cell r="F91">
            <v>44.45</v>
          </cell>
          <cell r="G91">
            <v>0</v>
          </cell>
          <cell r="H91"/>
        </row>
        <row r="92">
          <cell r="A92" t="str">
            <v>48" 3630-26 Green</v>
          </cell>
          <cell r="B92" t="str">
            <v>15612</v>
          </cell>
          <cell r="C92">
            <v>1.875</v>
          </cell>
          <cell r="D92">
            <v>3.375</v>
          </cell>
          <cell r="E92" t="str">
            <v>SQFT</v>
          </cell>
          <cell r="F92">
            <v>44.45</v>
          </cell>
          <cell r="G92">
            <v>0</v>
          </cell>
          <cell r="H92">
            <v>45166</v>
          </cell>
        </row>
        <row r="93">
          <cell r="A93" t="str">
            <v>48" 3630-76 Holly Green</v>
          </cell>
          <cell r="B93" t="str">
            <v>15616</v>
          </cell>
          <cell r="C93">
            <v>1.8580000000000001</v>
          </cell>
          <cell r="D93">
            <v>3.3450000000000002</v>
          </cell>
          <cell r="E93" t="str">
            <v>SQFT</v>
          </cell>
          <cell r="F93">
            <v>44.45</v>
          </cell>
          <cell r="G93">
            <v>0</v>
          </cell>
          <cell r="H93">
            <v>45310</v>
          </cell>
        </row>
        <row r="94">
          <cell r="A94" t="str">
            <v>48" 3630-126 Dk Emerld Green</v>
          </cell>
          <cell r="B94" t="str">
            <v>15620</v>
          </cell>
          <cell r="C94">
            <v>1.7689999999999999</v>
          </cell>
          <cell r="D94">
            <v>3.1850000000000001</v>
          </cell>
          <cell r="E94" t="str">
            <v>SQFT</v>
          </cell>
          <cell r="F94">
            <v>44.45</v>
          </cell>
          <cell r="G94">
            <v>0</v>
          </cell>
          <cell r="H94"/>
        </row>
        <row r="95">
          <cell r="A95" t="str">
            <v>48" 3630-236 Turquoise</v>
          </cell>
          <cell r="B95" t="str">
            <v>15624</v>
          </cell>
          <cell r="C95">
            <v>1.875</v>
          </cell>
          <cell r="D95">
            <v>3.375</v>
          </cell>
          <cell r="E95" t="str">
            <v>SQFT</v>
          </cell>
          <cell r="F95">
            <v>44.45</v>
          </cell>
          <cell r="G95">
            <v>0</v>
          </cell>
          <cell r="H95">
            <v>45418</v>
          </cell>
        </row>
        <row r="96">
          <cell r="A96" t="str">
            <v>48" 3630-246 Teal Green</v>
          </cell>
          <cell r="B96" t="str">
            <v>15628</v>
          </cell>
          <cell r="C96">
            <v>1.875</v>
          </cell>
          <cell r="D96">
            <v>3.375</v>
          </cell>
          <cell r="E96" t="str">
            <v>SQFT</v>
          </cell>
          <cell r="F96">
            <v>44.45</v>
          </cell>
          <cell r="G96">
            <v>0</v>
          </cell>
          <cell r="H96">
            <v>45541</v>
          </cell>
        </row>
        <row r="97">
          <cell r="A97" t="str">
            <v>48" 3630-317 Evening Blue</v>
          </cell>
          <cell r="B97" t="str">
            <v>15632</v>
          </cell>
          <cell r="C97">
            <v>1.5629999999999999</v>
          </cell>
          <cell r="D97">
            <v>2.8140000000000001</v>
          </cell>
          <cell r="E97" t="str">
            <v>SQFT</v>
          </cell>
          <cell r="F97">
            <v>44.45</v>
          </cell>
          <cell r="G97">
            <v>0</v>
          </cell>
          <cell r="H97"/>
        </row>
        <row r="98">
          <cell r="A98" t="str">
            <v>48" 3630-147 Lt European Blue</v>
          </cell>
          <cell r="B98" t="str">
            <v>15636</v>
          </cell>
          <cell r="C98">
            <v>1.8540000000000001</v>
          </cell>
          <cell r="D98">
            <v>3.3380000000000001</v>
          </cell>
          <cell r="E98" t="str">
            <v>SQFT</v>
          </cell>
          <cell r="F98">
            <v>44.45</v>
          </cell>
          <cell r="G98">
            <v>0</v>
          </cell>
          <cell r="H98">
            <v>45747</v>
          </cell>
        </row>
        <row r="99">
          <cell r="A99" t="str">
            <v>48" 3630-57 Olympic Blue</v>
          </cell>
          <cell r="B99" t="str">
            <v>15640</v>
          </cell>
          <cell r="C99">
            <v>1.875</v>
          </cell>
          <cell r="D99">
            <v>3.375</v>
          </cell>
          <cell r="E99" t="str">
            <v>SQFT</v>
          </cell>
          <cell r="F99">
            <v>44.45</v>
          </cell>
          <cell r="G99">
            <v>0</v>
          </cell>
          <cell r="H99">
            <v>45033</v>
          </cell>
        </row>
        <row r="100">
          <cell r="A100" t="str">
            <v>48" 3630-337 Process Blue</v>
          </cell>
          <cell r="B100" t="str">
            <v>15644</v>
          </cell>
          <cell r="C100">
            <v>1.5629999999999999</v>
          </cell>
          <cell r="D100">
            <v>2.8140000000000001</v>
          </cell>
          <cell r="E100" t="str">
            <v>SQFT</v>
          </cell>
          <cell r="F100">
            <v>44.45</v>
          </cell>
          <cell r="G100">
            <v>0</v>
          </cell>
          <cell r="H100"/>
        </row>
        <row r="101">
          <cell r="A101" t="str">
            <v>48" 3630-127 Intense Blue</v>
          </cell>
          <cell r="B101" t="str">
            <v>15648</v>
          </cell>
          <cell r="C101">
            <v>1.97</v>
          </cell>
          <cell r="D101">
            <v>3.5459999999999998</v>
          </cell>
          <cell r="E101" t="str">
            <v>SQFT</v>
          </cell>
          <cell r="F101">
            <v>44.45</v>
          </cell>
          <cell r="G101">
            <v>0</v>
          </cell>
          <cell r="H101">
            <v>45932</v>
          </cell>
        </row>
        <row r="102">
          <cell r="A102" t="str">
            <v>48" 3630-167 Bright Blue</v>
          </cell>
          <cell r="B102" t="str">
            <v>15652</v>
          </cell>
          <cell r="C102">
            <v>1.9410000000000001</v>
          </cell>
          <cell r="D102">
            <v>3.4940000000000002</v>
          </cell>
          <cell r="E102" t="str">
            <v>SQFT</v>
          </cell>
          <cell r="F102">
            <v>44.45</v>
          </cell>
          <cell r="G102">
            <v>0</v>
          </cell>
          <cell r="H102">
            <v>45938</v>
          </cell>
        </row>
        <row r="103">
          <cell r="A103" t="str">
            <v>48" 3630-97 Bristol Blue</v>
          </cell>
          <cell r="B103" t="str">
            <v>15656</v>
          </cell>
          <cell r="C103">
            <v>1.772</v>
          </cell>
          <cell r="D103">
            <v>3.19</v>
          </cell>
          <cell r="E103" t="str">
            <v>SQFT</v>
          </cell>
          <cell r="F103">
            <v>44.45</v>
          </cell>
          <cell r="G103">
            <v>0</v>
          </cell>
          <cell r="H103">
            <v>45531</v>
          </cell>
        </row>
        <row r="104">
          <cell r="A104" t="str">
            <v>48" 3630-157 Sultan Blue</v>
          </cell>
          <cell r="B104" t="str">
            <v>15660</v>
          </cell>
          <cell r="C104">
            <v>2.0529999999999999</v>
          </cell>
          <cell r="D104">
            <v>3.6960000000000002</v>
          </cell>
          <cell r="E104" t="str">
            <v>SQFT</v>
          </cell>
          <cell r="F104">
            <v>44.45</v>
          </cell>
          <cell r="G104">
            <v>0</v>
          </cell>
          <cell r="H104">
            <v>46048</v>
          </cell>
        </row>
        <row r="105">
          <cell r="A105" t="str">
            <v>48" 3630-137 European Blue</v>
          </cell>
          <cell r="B105" t="str">
            <v>15664</v>
          </cell>
          <cell r="C105">
            <v>1.92</v>
          </cell>
          <cell r="D105">
            <v>3.456</v>
          </cell>
          <cell r="E105" t="str">
            <v>SQFT</v>
          </cell>
          <cell r="F105">
            <v>44.45</v>
          </cell>
          <cell r="G105">
            <v>0</v>
          </cell>
          <cell r="H105">
            <v>45721</v>
          </cell>
        </row>
        <row r="106">
          <cell r="A106" t="str">
            <v>48" 3630-36 Blue</v>
          </cell>
          <cell r="B106" t="str">
            <v>15668</v>
          </cell>
          <cell r="C106">
            <v>1.9339999999999999</v>
          </cell>
          <cell r="D106">
            <v>3.4820000000000002</v>
          </cell>
          <cell r="E106" t="str">
            <v>SQFT</v>
          </cell>
          <cell r="F106">
            <v>44.45</v>
          </cell>
          <cell r="G106">
            <v>0</v>
          </cell>
          <cell r="H106">
            <v>45825</v>
          </cell>
        </row>
        <row r="107">
          <cell r="A107" t="str">
            <v>48" 3630-87 Royal Blue</v>
          </cell>
          <cell r="B107" t="str">
            <v>15672</v>
          </cell>
          <cell r="C107">
            <v>1.825</v>
          </cell>
          <cell r="D107">
            <v>3.2850000000000001</v>
          </cell>
          <cell r="E107" t="str">
            <v>SQFT</v>
          </cell>
          <cell r="F107">
            <v>44.45</v>
          </cell>
          <cell r="G107">
            <v>0</v>
          </cell>
          <cell r="H107">
            <v>44819</v>
          </cell>
        </row>
        <row r="108">
          <cell r="A108" t="str">
            <v>48" 3630-118 Intense Magenta</v>
          </cell>
          <cell r="B108" t="str">
            <v>15676</v>
          </cell>
          <cell r="C108">
            <v>1.5633300000000001</v>
          </cell>
          <cell r="D108">
            <v>2.8140000000000001</v>
          </cell>
          <cell r="E108" t="str">
            <v>SQFT</v>
          </cell>
          <cell r="F108">
            <v>44.45</v>
          </cell>
          <cell r="G108">
            <v>0</v>
          </cell>
          <cell r="H108"/>
        </row>
        <row r="109">
          <cell r="A109" t="str">
            <v>48" 3630-108 Pink</v>
          </cell>
          <cell r="B109" t="str">
            <v>15680</v>
          </cell>
          <cell r="C109">
            <v>1.5633300000000001</v>
          </cell>
          <cell r="D109">
            <v>2.8140000000000001</v>
          </cell>
          <cell r="E109" t="str">
            <v>SQFT</v>
          </cell>
          <cell r="F109">
            <v>44.45</v>
          </cell>
          <cell r="G109">
            <v>0</v>
          </cell>
          <cell r="H109"/>
        </row>
        <row r="110">
          <cell r="A110" t="str">
            <v>60" 3630-20 White</v>
          </cell>
          <cell r="B110" t="str">
            <v>15916</v>
          </cell>
          <cell r="C110">
            <v>1.61</v>
          </cell>
          <cell r="D110">
            <v>2.8980000000000001</v>
          </cell>
          <cell r="E110" t="str">
            <v>SQFT</v>
          </cell>
          <cell r="F110">
            <v>44.45</v>
          </cell>
          <cell r="G110">
            <v>0</v>
          </cell>
          <cell r="H110"/>
        </row>
        <row r="111">
          <cell r="A111" t="str">
            <v>48" 8510-090 Etchlook</v>
          </cell>
          <cell r="B111" t="str">
            <v>16440</v>
          </cell>
          <cell r="C111">
            <v>1.0249999999999999</v>
          </cell>
          <cell r="D111">
            <v>1.845</v>
          </cell>
          <cell r="E111" t="str">
            <v>SQFT</v>
          </cell>
          <cell r="F111">
            <v>44.45</v>
          </cell>
          <cell r="G111">
            <v>0</v>
          </cell>
          <cell r="H111">
            <v>46052</v>
          </cell>
        </row>
        <row r="112">
          <cell r="A112" t="str">
            <v>48" 7125-10 White</v>
          </cell>
          <cell r="B112" t="str">
            <v>16600</v>
          </cell>
          <cell r="C112">
            <v>1.155</v>
          </cell>
          <cell r="D112">
            <v>2.0790000000000002</v>
          </cell>
          <cell r="E112" t="str">
            <v>SQFT</v>
          </cell>
          <cell r="F112">
            <v>44.45</v>
          </cell>
          <cell r="G112">
            <v>0</v>
          </cell>
          <cell r="H112">
            <v>45877</v>
          </cell>
        </row>
        <row r="113">
          <cell r="A113" t="str">
            <v>48" 7125-11 Pearl Gray</v>
          </cell>
          <cell r="B113" t="str">
            <v>16601</v>
          </cell>
          <cell r="C113">
            <v>0.90500000000000003</v>
          </cell>
          <cell r="D113">
            <v>1.629</v>
          </cell>
          <cell r="E113" t="str">
            <v>SQFT</v>
          </cell>
          <cell r="F113">
            <v>44.45</v>
          </cell>
          <cell r="G113">
            <v>0</v>
          </cell>
          <cell r="H113"/>
        </row>
        <row r="114">
          <cell r="A114" t="str">
            <v>48" 7125-12 Black</v>
          </cell>
          <cell r="B114" t="str">
            <v>16602</v>
          </cell>
          <cell r="C114">
            <v>1.046</v>
          </cell>
          <cell r="D114">
            <v>1.883</v>
          </cell>
          <cell r="E114" t="str">
            <v>SQFT</v>
          </cell>
          <cell r="F114">
            <v>44.45</v>
          </cell>
          <cell r="G114">
            <v>0</v>
          </cell>
          <cell r="H114">
            <v>45630</v>
          </cell>
        </row>
        <row r="115">
          <cell r="A115" t="str">
            <v>48" 7125-13 Tomato Red</v>
          </cell>
          <cell r="B115" t="str">
            <v>16603</v>
          </cell>
          <cell r="C115">
            <v>1.1599999999999999</v>
          </cell>
          <cell r="D115">
            <v>2.0880000000000001</v>
          </cell>
          <cell r="E115" t="str">
            <v>SQFT</v>
          </cell>
          <cell r="F115">
            <v>44.45</v>
          </cell>
          <cell r="G115">
            <v>0</v>
          </cell>
          <cell r="H115">
            <v>44672</v>
          </cell>
        </row>
        <row r="116">
          <cell r="A116" t="str">
            <v>48" 7125-14 Bright Orange</v>
          </cell>
          <cell r="B116" t="str">
            <v>16604</v>
          </cell>
          <cell r="C116">
            <v>1.0429999999999999</v>
          </cell>
          <cell r="D116">
            <v>1.8779999999999999</v>
          </cell>
          <cell r="E116" t="str">
            <v>SQFT</v>
          </cell>
          <cell r="F116">
            <v>44.45</v>
          </cell>
          <cell r="G116">
            <v>0</v>
          </cell>
          <cell r="H116"/>
        </row>
        <row r="117">
          <cell r="A117" t="str">
            <v>48" 7125-15 Bright Yellow</v>
          </cell>
          <cell r="B117" t="str">
            <v>16605</v>
          </cell>
          <cell r="C117">
            <v>1.1659999999999999</v>
          </cell>
          <cell r="D117">
            <v>2.0990000000000002</v>
          </cell>
          <cell r="E117" t="str">
            <v>SQFT</v>
          </cell>
          <cell r="F117">
            <v>44.45</v>
          </cell>
          <cell r="G117">
            <v>0</v>
          </cell>
          <cell r="H117">
            <v>44844</v>
          </cell>
        </row>
        <row r="118">
          <cell r="A118" t="str">
            <v>48" 7125-17 Vivid Blue</v>
          </cell>
          <cell r="B118" t="str">
            <v>16607</v>
          </cell>
          <cell r="C118">
            <v>0.97699999999999998</v>
          </cell>
          <cell r="D118">
            <v>1.7589999999999999</v>
          </cell>
          <cell r="E118" t="str">
            <v>SQFT</v>
          </cell>
          <cell r="F118">
            <v>44.45</v>
          </cell>
          <cell r="G118">
            <v>0</v>
          </cell>
          <cell r="H118"/>
        </row>
        <row r="119">
          <cell r="A119" t="str">
            <v>48" 7125-19 Deep Mahogany Brwn</v>
          </cell>
          <cell r="B119" t="str">
            <v>16609</v>
          </cell>
          <cell r="C119">
            <v>0.98799999999999999</v>
          </cell>
          <cell r="D119">
            <v>1.7789999999999999</v>
          </cell>
          <cell r="E119" t="str">
            <v>SQFT</v>
          </cell>
          <cell r="F119">
            <v>44.45</v>
          </cell>
          <cell r="G119">
            <v>0</v>
          </cell>
          <cell r="H119"/>
        </row>
        <row r="120">
          <cell r="A120" t="str">
            <v>48" 7125-20 Matte White</v>
          </cell>
          <cell r="B120" t="str">
            <v>16610</v>
          </cell>
          <cell r="C120">
            <v>0.86799999999999999</v>
          </cell>
          <cell r="D120">
            <v>1.5629999999999999</v>
          </cell>
          <cell r="E120" t="str">
            <v>SQFT</v>
          </cell>
          <cell r="F120">
            <v>44.45</v>
          </cell>
          <cell r="G120">
            <v>0</v>
          </cell>
          <cell r="H120"/>
        </row>
        <row r="121">
          <cell r="A121" t="str">
            <v>48" 7125-22 Matte Black</v>
          </cell>
          <cell r="B121" t="str">
            <v>16612</v>
          </cell>
          <cell r="C121">
            <v>1.0680000000000001</v>
          </cell>
          <cell r="D121">
            <v>1.923</v>
          </cell>
          <cell r="E121" t="str">
            <v>SQFT</v>
          </cell>
          <cell r="F121">
            <v>44.45</v>
          </cell>
          <cell r="G121">
            <v>0</v>
          </cell>
          <cell r="H121">
            <v>45194</v>
          </cell>
        </row>
        <row r="122">
          <cell r="A122" t="str">
            <v>48" 7125-23 Deep Red</v>
          </cell>
          <cell r="B122" t="str">
            <v>16613</v>
          </cell>
          <cell r="C122">
            <v>0.98799999999999999</v>
          </cell>
          <cell r="D122">
            <v>1.7789999999999999</v>
          </cell>
          <cell r="E122" t="str">
            <v>SQFT</v>
          </cell>
          <cell r="F122">
            <v>44.45</v>
          </cell>
          <cell r="G122">
            <v>0</v>
          </cell>
          <cell r="H122"/>
        </row>
        <row r="123">
          <cell r="A123" t="str">
            <v>48" 7125-24 Terra Cotta</v>
          </cell>
          <cell r="B123" t="str">
            <v>16614</v>
          </cell>
          <cell r="C123">
            <v>0.98833000000000004</v>
          </cell>
          <cell r="D123">
            <v>1.7789999999999999</v>
          </cell>
          <cell r="E123" t="str">
            <v>SQFT</v>
          </cell>
          <cell r="F123">
            <v>44.45</v>
          </cell>
          <cell r="G123">
            <v>0</v>
          </cell>
          <cell r="H123"/>
        </row>
        <row r="124">
          <cell r="A124" t="str">
            <v>48" 7125-25 Sunflower</v>
          </cell>
          <cell r="B124" t="str">
            <v>16615</v>
          </cell>
          <cell r="C124">
            <v>1.35</v>
          </cell>
          <cell r="D124">
            <v>2.4300000000000002</v>
          </cell>
          <cell r="E124" t="str">
            <v>SQFT</v>
          </cell>
          <cell r="F124">
            <v>44.45</v>
          </cell>
          <cell r="G124">
            <v>0</v>
          </cell>
          <cell r="H124">
            <v>45020</v>
          </cell>
        </row>
        <row r="125">
          <cell r="A125" t="str">
            <v>48" 7125-27 Indigo</v>
          </cell>
          <cell r="B125" t="str">
            <v>16617</v>
          </cell>
          <cell r="C125">
            <v>0.98799999999999999</v>
          </cell>
          <cell r="D125">
            <v>1.7789999999999999</v>
          </cell>
          <cell r="E125" t="str">
            <v>SQFT</v>
          </cell>
          <cell r="F125">
            <v>44.45</v>
          </cell>
          <cell r="G125">
            <v>0</v>
          </cell>
          <cell r="H125"/>
        </row>
        <row r="126">
          <cell r="A126" t="str">
            <v>48" 7125-29 Russet Brown</v>
          </cell>
          <cell r="B126" t="str">
            <v>16619</v>
          </cell>
          <cell r="C126">
            <v>0.98799999999999999</v>
          </cell>
          <cell r="D126">
            <v>1.7789999999999999</v>
          </cell>
          <cell r="E126" t="str">
            <v>SQFT</v>
          </cell>
          <cell r="F126">
            <v>44.45</v>
          </cell>
          <cell r="G126">
            <v>0</v>
          </cell>
          <cell r="H126"/>
        </row>
        <row r="127">
          <cell r="A127" t="str">
            <v>48" 7125-31 Medium Gray</v>
          </cell>
          <cell r="B127" t="str">
            <v>16621</v>
          </cell>
          <cell r="C127">
            <v>0.98</v>
          </cell>
          <cell r="D127">
            <v>1.764</v>
          </cell>
          <cell r="E127" t="str">
            <v>SQFT</v>
          </cell>
          <cell r="F127">
            <v>44.45</v>
          </cell>
          <cell r="G127">
            <v>0</v>
          </cell>
          <cell r="H127"/>
        </row>
        <row r="128">
          <cell r="A128" t="str">
            <v>48" 7125-37 Sapphire Blue</v>
          </cell>
          <cell r="B128" t="str">
            <v>16627</v>
          </cell>
          <cell r="C128">
            <v>1.1080000000000001</v>
          </cell>
          <cell r="D128">
            <v>1.9950000000000001</v>
          </cell>
          <cell r="E128" t="str">
            <v>SQFT</v>
          </cell>
          <cell r="F128">
            <v>44.45</v>
          </cell>
          <cell r="G128">
            <v>0</v>
          </cell>
          <cell r="H128">
            <v>44726</v>
          </cell>
        </row>
        <row r="129">
          <cell r="A129" t="str">
            <v>48" 7125-38 Royal Purple</v>
          </cell>
          <cell r="B129" t="str">
            <v>16628</v>
          </cell>
          <cell r="C129">
            <v>0.98833000000000004</v>
          </cell>
          <cell r="D129">
            <v>1.7789999999999999</v>
          </cell>
          <cell r="E129" t="str">
            <v>SQFT</v>
          </cell>
          <cell r="F129">
            <v>44.45</v>
          </cell>
          <cell r="G129">
            <v>0</v>
          </cell>
          <cell r="H129"/>
        </row>
        <row r="130">
          <cell r="A130" t="str">
            <v>48" 7125-39 Tan</v>
          </cell>
          <cell r="B130" t="str">
            <v>16629</v>
          </cell>
          <cell r="C130">
            <v>1.23</v>
          </cell>
          <cell r="D130">
            <v>2.214</v>
          </cell>
          <cell r="E130" t="str">
            <v>SQFT</v>
          </cell>
          <cell r="F130">
            <v>44.45</v>
          </cell>
          <cell r="G130">
            <v>0</v>
          </cell>
          <cell r="H130">
            <v>45194</v>
          </cell>
        </row>
        <row r="131">
          <cell r="A131" t="str">
            <v>48" 7125-41 Dark Gray</v>
          </cell>
          <cell r="B131" t="str">
            <v>16631</v>
          </cell>
          <cell r="C131">
            <v>1.0489999999999999</v>
          </cell>
          <cell r="D131">
            <v>1.8879999999999999</v>
          </cell>
          <cell r="E131" t="str">
            <v>SQFT</v>
          </cell>
          <cell r="F131">
            <v>44.45</v>
          </cell>
          <cell r="G131">
            <v>0</v>
          </cell>
          <cell r="H131">
            <v>45329</v>
          </cell>
        </row>
        <row r="132">
          <cell r="A132" t="str">
            <v>48" 7125-46 Kelly Green</v>
          </cell>
          <cell r="B132" t="str">
            <v>16636</v>
          </cell>
          <cell r="C132">
            <v>0.98833000000000004</v>
          </cell>
          <cell r="D132">
            <v>1.7789999999999999</v>
          </cell>
          <cell r="E132" t="str">
            <v>SQFT</v>
          </cell>
          <cell r="F132">
            <v>44.45</v>
          </cell>
          <cell r="G132">
            <v>0</v>
          </cell>
          <cell r="H132"/>
        </row>
        <row r="133">
          <cell r="A133" t="str">
            <v>48" 7125-47 Intense Blue</v>
          </cell>
          <cell r="B133" t="str">
            <v>16637</v>
          </cell>
          <cell r="C133">
            <v>1.641</v>
          </cell>
          <cell r="D133">
            <v>2.9540000000000002</v>
          </cell>
          <cell r="E133" t="str">
            <v>SQFT</v>
          </cell>
          <cell r="F133">
            <v>44.45</v>
          </cell>
          <cell r="G133">
            <v>0</v>
          </cell>
          <cell r="H133">
            <v>45021</v>
          </cell>
        </row>
        <row r="134">
          <cell r="A134" t="str">
            <v>48" 7125-48 Purple</v>
          </cell>
          <cell r="B134" t="str">
            <v>16638</v>
          </cell>
          <cell r="C134">
            <v>0.98833000000000004</v>
          </cell>
          <cell r="D134">
            <v>1.7789999999999999</v>
          </cell>
          <cell r="E134" t="str">
            <v>SQFT</v>
          </cell>
          <cell r="F134">
            <v>44.45</v>
          </cell>
          <cell r="G134">
            <v>0</v>
          </cell>
          <cell r="H134"/>
        </row>
        <row r="135">
          <cell r="A135" t="str">
            <v>48" 7125-49 Beige</v>
          </cell>
          <cell r="B135" t="str">
            <v>16639</v>
          </cell>
          <cell r="C135">
            <v>1.2729999999999999</v>
          </cell>
          <cell r="D135">
            <v>2.2919999999999998</v>
          </cell>
          <cell r="E135" t="str">
            <v>SQFT</v>
          </cell>
          <cell r="F135">
            <v>44.45</v>
          </cell>
          <cell r="G135">
            <v>0</v>
          </cell>
          <cell r="H135">
            <v>45726</v>
          </cell>
        </row>
        <row r="136">
          <cell r="A136" t="str">
            <v>48" 7125-53 Cardinal Red</v>
          </cell>
          <cell r="B136" t="str">
            <v>16643</v>
          </cell>
          <cell r="C136">
            <v>1.1359999999999999</v>
          </cell>
          <cell r="D136">
            <v>2.0449999999999999</v>
          </cell>
          <cell r="E136" t="str">
            <v>SQFT</v>
          </cell>
          <cell r="F136">
            <v>44.45</v>
          </cell>
          <cell r="G136">
            <v>0</v>
          </cell>
          <cell r="H136">
            <v>44796</v>
          </cell>
        </row>
        <row r="137">
          <cell r="A137" t="str">
            <v>48" 7125-54 Light Orange</v>
          </cell>
          <cell r="B137" t="str">
            <v>16644</v>
          </cell>
          <cell r="C137">
            <v>0.98833000000000004</v>
          </cell>
          <cell r="D137">
            <v>1.7789999999999999</v>
          </cell>
          <cell r="E137" t="str">
            <v>SQFT</v>
          </cell>
          <cell r="F137">
            <v>44.45</v>
          </cell>
          <cell r="G137">
            <v>0</v>
          </cell>
          <cell r="H137"/>
        </row>
        <row r="138">
          <cell r="A138" t="str">
            <v>48" 7125-56 Dark Green</v>
          </cell>
          <cell r="B138" t="str">
            <v>16646</v>
          </cell>
          <cell r="C138">
            <v>1.026</v>
          </cell>
          <cell r="D138">
            <v>1.847</v>
          </cell>
          <cell r="E138" t="str">
            <v>SQFT</v>
          </cell>
          <cell r="F138">
            <v>44.45</v>
          </cell>
          <cell r="G138">
            <v>0</v>
          </cell>
          <cell r="H138"/>
        </row>
        <row r="139">
          <cell r="A139" t="str">
            <v>48" 7125-57 Olympic Blue</v>
          </cell>
          <cell r="B139" t="str">
            <v>16647</v>
          </cell>
          <cell r="C139">
            <v>0.98799999999999999</v>
          </cell>
          <cell r="D139">
            <v>1.7789999999999999</v>
          </cell>
          <cell r="E139" t="str">
            <v>SQFT</v>
          </cell>
          <cell r="F139">
            <v>44.45</v>
          </cell>
          <cell r="G139">
            <v>0</v>
          </cell>
          <cell r="H139"/>
        </row>
        <row r="140">
          <cell r="A140" t="str">
            <v>48" 7125-58 Burgundy</v>
          </cell>
          <cell r="B140" t="str">
            <v>16648</v>
          </cell>
          <cell r="C140">
            <v>1.0269999999999999</v>
          </cell>
          <cell r="D140">
            <v>1.849</v>
          </cell>
          <cell r="E140" t="str">
            <v>SQFT</v>
          </cell>
          <cell r="F140">
            <v>44.45</v>
          </cell>
          <cell r="G140">
            <v>0</v>
          </cell>
          <cell r="H140"/>
        </row>
        <row r="141">
          <cell r="A141" t="str">
            <v>48" 7125-59 Putty</v>
          </cell>
          <cell r="B141" t="str">
            <v>16649</v>
          </cell>
          <cell r="C141">
            <v>0.98799999999999999</v>
          </cell>
          <cell r="D141">
            <v>1.7789999999999999</v>
          </cell>
          <cell r="E141" t="str">
            <v>SQFT</v>
          </cell>
          <cell r="F141">
            <v>44.45</v>
          </cell>
          <cell r="G141">
            <v>0</v>
          </cell>
          <cell r="H141"/>
        </row>
        <row r="142">
          <cell r="A142" t="str">
            <v>48" 7125-63 Geranium</v>
          </cell>
          <cell r="B142" t="str">
            <v>16653</v>
          </cell>
          <cell r="C142">
            <v>0.98799999999999999</v>
          </cell>
          <cell r="D142">
            <v>1.7789999999999999</v>
          </cell>
          <cell r="E142" t="str">
            <v>SQFT</v>
          </cell>
          <cell r="F142">
            <v>44.45</v>
          </cell>
          <cell r="G142">
            <v>0</v>
          </cell>
          <cell r="H142"/>
        </row>
        <row r="143">
          <cell r="A143" t="str">
            <v>48" 7125-64 Apricot</v>
          </cell>
          <cell r="B143" t="str">
            <v>16654</v>
          </cell>
          <cell r="C143">
            <v>0.98833000000000004</v>
          </cell>
          <cell r="D143">
            <v>1.7789999999999999</v>
          </cell>
          <cell r="E143" t="str">
            <v>SQFT</v>
          </cell>
          <cell r="F143">
            <v>44.45</v>
          </cell>
          <cell r="G143">
            <v>0</v>
          </cell>
          <cell r="H143"/>
        </row>
        <row r="144">
          <cell r="A144" t="str">
            <v>48" 7125-66 Forest Green</v>
          </cell>
          <cell r="B144" t="str">
            <v>16656</v>
          </cell>
          <cell r="C144">
            <v>1.1759999999999999</v>
          </cell>
          <cell r="D144">
            <v>2.117</v>
          </cell>
          <cell r="E144" t="str">
            <v>SQFT</v>
          </cell>
          <cell r="F144">
            <v>44.45</v>
          </cell>
          <cell r="G144">
            <v>0</v>
          </cell>
          <cell r="H144">
            <v>45460</v>
          </cell>
        </row>
        <row r="145">
          <cell r="A145" t="str">
            <v>48" 7125-77 Peacock Blue</v>
          </cell>
          <cell r="B145" t="str">
            <v>16667</v>
          </cell>
          <cell r="C145">
            <v>0.98799999999999999</v>
          </cell>
          <cell r="D145">
            <v>1.7789999999999999</v>
          </cell>
          <cell r="E145" t="str">
            <v>SQFT</v>
          </cell>
          <cell r="F145">
            <v>44.45</v>
          </cell>
          <cell r="G145">
            <v>0</v>
          </cell>
          <cell r="H145"/>
        </row>
        <row r="146">
          <cell r="A146" t="str">
            <v>48" 7125-85 Vista Yellow</v>
          </cell>
          <cell r="B146" t="str">
            <v>16675</v>
          </cell>
          <cell r="C146">
            <v>0.98833000000000004</v>
          </cell>
          <cell r="D146">
            <v>1.7789999999999999</v>
          </cell>
          <cell r="E146" t="str">
            <v>SQFT</v>
          </cell>
          <cell r="F146">
            <v>44.45</v>
          </cell>
          <cell r="G146">
            <v>0</v>
          </cell>
          <cell r="H146"/>
        </row>
        <row r="147">
          <cell r="A147" t="str">
            <v>48" 7125-86 Robin Egg Blue</v>
          </cell>
          <cell r="B147" t="str">
            <v>16676</v>
          </cell>
          <cell r="C147">
            <v>0.98833000000000004</v>
          </cell>
          <cell r="D147">
            <v>1.7789999999999999</v>
          </cell>
          <cell r="E147" t="str">
            <v>SQFT</v>
          </cell>
          <cell r="F147">
            <v>44.45</v>
          </cell>
          <cell r="G147">
            <v>0</v>
          </cell>
          <cell r="H147"/>
        </row>
        <row r="148">
          <cell r="A148" t="str">
            <v>48" 7125-88 Violet</v>
          </cell>
          <cell r="B148" t="str">
            <v>16678</v>
          </cell>
          <cell r="C148">
            <v>0.98833000000000004</v>
          </cell>
          <cell r="D148">
            <v>1.7789999999999999</v>
          </cell>
          <cell r="E148" t="str">
            <v>SQFT</v>
          </cell>
          <cell r="F148">
            <v>44.45</v>
          </cell>
          <cell r="G148">
            <v>0</v>
          </cell>
          <cell r="H148"/>
        </row>
        <row r="149">
          <cell r="A149" t="str">
            <v>48" 7125-89 Sandstone</v>
          </cell>
          <cell r="B149" t="str">
            <v>16679</v>
          </cell>
          <cell r="C149">
            <v>0.98833000000000004</v>
          </cell>
          <cell r="D149">
            <v>1.7789999999999999</v>
          </cell>
          <cell r="E149" t="str">
            <v>SQFT</v>
          </cell>
          <cell r="F149">
            <v>44.45</v>
          </cell>
          <cell r="G149">
            <v>0</v>
          </cell>
          <cell r="H149"/>
        </row>
        <row r="150">
          <cell r="A150" t="str">
            <v>48" 7125-90 Antique White</v>
          </cell>
          <cell r="B150" t="str">
            <v>16680</v>
          </cell>
          <cell r="C150">
            <v>0.98799999999999999</v>
          </cell>
          <cell r="D150">
            <v>1.7789999999999999</v>
          </cell>
          <cell r="E150" t="str">
            <v>SQFT</v>
          </cell>
          <cell r="F150">
            <v>44.45</v>
          </cell>
          <cell r="G150">
            <v>0</v>
          </cell>
          <cell r="H150"/>
        </row>
        <row r="151">
          <cell r="A151" t="str">
            <v>48" 7125-96 Teal</v>
          </cell>
          <cell r="B151" t="str">
            <v>16686</v>
          </cell>
          <cell r="C151">
            <v>0.98799999999999999</v>
          </cell>
          <cell r="D151">
            <v>1.7789999999999999</v>
          </cell>
          <cell r="E151" t="str">
            <v>SQFT</v>
          </cell>
          <cell r="F151">
            <v>44.45</v>
          </cell>
          <cell r="G151">
            <v>0</v>
          </cell>
          <cell r="H151"/>
        </row>
        <row r="152">
          <cell r="A152" t="str">
            <v>48" 7125-98 Dark Violet</v>
          </cell>
          <cell r="B152" t="str">
            <v>16688</v>
          </cell>
          <cell r="C152">
            <v>0.98833000000000004</v>
          </cell>
          <cell r="D152">
            <v>1.7789999999999999</v>
          </cell>
          <cell r="E152" t="str">
            <v>SQFT</v>
          </cell>
          <cell r="F152">
            <v>44.45</v>
          </cell>
          <cell r="G152">
            <v>0</v>
          </cell>
          <cell r="H152"/>
        </row>
        <row r="153">
          <cell r="A153" t="str">
            <v>48" 7125-99 Fawn</v>
          </cell>
          <cell r="B153" t="str">
            <v>16689</v>
          </cell>
          <cell r="C153">
            <v>0.98799999999999999</v>
          </cell>
          <cell r="D153">
            <v>1.7789999999999999</v>
          </cell>
          <cell r="E153" t="str">
            <v>SQFT</v>
          </cell>
          <cell r="F153">
            <v>44.45</v>
          </cell>
          <cell r="G153">
            <v>0</v>
          </cell>
          <cell r="H153"/>
        </row>
        <row r="154">
          <cell r="A154" t="str">
            <v>48" 7125-103 Magenta</v>
          </cell>
          <cell r="B154" t="str">
            <v>16693</v>
          </cell>
          <cell r="C154">
            <v>1.2529999999999999</v>
          </cell>
          <cell r="D154">
            <v>2.2559999999999998</v>
          </cell>
          <cell r="E154" t="str">
            <v>SQFT</v>
          </cell>
          <cell r="F154">
            <v>44.45</v>
          </cell>
          <cell r="G154">
            <v>0</v>
          </cell>
          <cell r="H154">
            <v>45512</v>
          </cell>
        </row>
        <row r="155">
          <cell r="A155" t="str">
            <v>48" 7125-105 Harvest Gold</v>
          </cell>
          <cell r="B155" t="str">
            <v>16695</v>
          </cell>
          <cell r="C155">
            <v>1.175</v>
          </cell>
          <cell r="D155">
            <v>2.1150000000000002</v>
          </cell>
          <cell r="E155" t="str">
            <v>SQFT</v>
          </cell>
          <cell r="F155">
            <v>44.45</v>
          </cell>
          <cell r="G155">
            <v>0</v>
          </cell>
          <cell r="H155">
            <v>45602</v>
          </cell>
        </row>
        <row r="156">
          <cell r="A156" t="str">
            <v>48" 7125-114 Clear</v>
          </cell>
          <cell r="B156" t="str">
            <v>16704</v>
          </cell>
          <cell r="C156">
            <v>0.98833000000000004</v>
          </cell>
          <cell r="D156">
            <v>1.7789999999999999</v>
          </cell>
          <cell r="E156" t="str">
            <v>SQFT</v>
          </cell>
          <cell r="F156">
            <v>44.45</v>
          </cell>
          <cell r="G156">
            <v>0</v>
          </cell>
          <cell r="H156"/>
        </row>
        <row r="157">
          <cell r="A157" t="str">
            <v>48" 7125-120 Satin Aluminum</v>
          </cell>
          <cell r="B157" t="str">
            <v>16710</v>
          </cell>
          <cell r="C157">
            <v>1.117</v>
          </cell>
          <cell r="D157">
            <v>2.0110000000000001</v>
          </cell>
          <cell r="E157" t="str">
            <v>SQFT</v>
          </cell>
          <cell r="F157">
            <v>44.45</v>
          </cell>
          <cell r="G157">
            <v>0</v>
          </cell>
          <cell r="H157"/>
        </row>
        <row r="158">
          <cell r="A158" t="str">
            <v>48" 7125-130 Eggshell</v>
          </cell>
          <cell r="B158" t="str">
            <v>16720</v>
          </cell>
          <cell r="C158">
            <v>0.98833000000000004</v>
          </cell>
          <cell r="D158">
            <v>1.7789999999999999</v>
          </cell>
          <cell r="E158" t="str">
            <v>SQFT</v>
          </cell>
          <cell r="F158">
            <v>44.45</v>
          </cell>
          <cell r="G158">
            <v>0</v>
          </cell>
          <cell r="H158"/>
        </row>
        <row r="159">
          <cell r="A159" t="str">
            <v>48" 7125-131 Satin Gold</v>
          </cell>
          <cell r="B159" t="str">
            <v>16721</v>
          </cell>
          <cell r="C159">
            <v>0.97799999999999998</v>
          </cell>
          <cell r="D159">
            <v>1.7609999999999999</v>
          </cell>
          <cell r="E159" t="str">
            <v>SQFT</v>
          </cell>
          <cell r="F159">
            <v>44.45</v>
          </cell>
          <cell r="G159">
            <v>0</v>
          </cell>
          <cell r="H159"/>
        </row>
        <row r="160">
          <cell r="A160" t="str">
            <v>48" 7125-139 Saddle Brown</v>
          </cell>
          <cell r="B160" t="str">
            <v>16729</v>
          </cell>
          <cell r="C160">
            <v>0.98833000000000004</v>
          </cell>
          <cell r="D160">
            <v>1.7789999999999999</v>
          </cell>
          <cell r="E160" t="str">
            <v>SQFT</v>
          </cell>
          <cell r="F160">
            <v>44.45</v>
          </cell>
          <cell r="G160">
            <v>0</v>
          </cell>
          <cell r="H160"/>
        </row>
        <row r="161">
          <cell r="A161" t="str">
            <v>48" 7125-151 Traffic Gray</v>
          </cell>
          <cell r="B161" t="str">
            <v>16750</v>
          </cell>
          <cell r="C161">
            <v>0.98799999999999999</v>
          </cell>
          <cell r="D161">
            <v>1.7789999999999999</v>
          </cell>
          <cell r="E161" t="str">
            <v>SQFT</v>
          </cell>
          <cell r="F161">
            <v>44.45</v>
          </cell>
          <cell r="G161">
            <v>0</v>
          </cell>
          <cell r="H161"/>
        </row>
        <row r="162">
          <cell r="A162" t="str">
            <v>48" 7125-176 Aqua</v>
          </cell>
          <cell r="B162" t="str">
            <v>16766</v>
          </cell>
          <cell r="C162">
            <v>0.98833000000000004</v>
          </cell>
          <cell r="D162">
            <v>1.7789999999999999</v>
          </cell>
          <cell r="E162" t="str">
            <v>SQFT</v>
          </cell>
          <cell r="F162">
            <v>44.45</v>
          </cell>
          <cell r="G162">
            <v>0</v>
          </cell>
          <cell r="H162"/>
        </row>
        <row r="163">
          <cell r="A163" t="str">
            <v>48" 7125-177 Shadow Blue</v>
          </cell>
          <cell r="B163" t="str">
            <v>16767</v>
          </cell>
          <cell r="C163">
            <v>0.98899999999999999</v>
          </cell>
          <cell r="D163">
            <v>1.78</v>
          </cell>
          <cell r="E163" t="str">
            <v>SQFT</v>
          </cell>
          <cell r="F163">
            <v>44.45</v>
          </cell>
          <cell r="G163">
            <v>0</v>
          </cell>
          <cell r="H163"/>
        </row>
        <row r="164">
          <cell r="A164" t="str">
            <v>48" 7125-186 Bright Green</v>
          </cell>
          <cell r="B164" t="str">
            <v>16776</v>
          </cell>
          <cell r="C164">
            <v>0.98799999999999999</v>
          </cell>
          <cell r="D164">
            <v>1.7789999999999999</v>
          </cell>
          <cell r="E164" t="str">
            <v>SQFT</v>
          </cell>
          <cell r="F164">
            <v>44.45</v>
          </cell>
          <cell r="G164">
            <v>0</v>
          </cell>
          <cell r="H164"/>
        </row>
        <row r="165">
          <cell r="A165" t="str">
            <v>48" 7125-193 Mauve</v>
          </cell>
          <cell r="B165" t="str">
            <v>16783</v>
          </cell>
          <cell r="C165">
            <v>0.98833000000000004</v>
          </cell>
          <cell r="D165">
            <v>1.7789999999999999</v>
          </cell>
          <cell r="E165" t="str">
            <v>SQFT</v>
          </cell>
          <cell r="F165">
            <v>44.45</v>
          </cell>
          <cell r="G165">
            <v>0</v>
          </cell>
          <cell r="H165"/>
        </row>
        <row r="166">
          <cell r="A166" t="str">
            <v>48" 7125-196 Apple Green</v>
          </cell>
          <cell r="B166" t="str">
            <v>16786</v>
          </cell>
          <cell r="C166">
            <v>0.98833000000000004</v>
          </cell>
          <cell r="D166">
            <v>1.7789999999999999</v>
          </cell>
          <cell r="E166" t="str">
            <v>SQFT</v>
          </cell>
          <cell r="F166">
            <v>44.45</v>
          </cell>
          <cell r="G166">
            <v>0</v>
          </cell>
          <cell r="H166"/>
        </row>
        <row r="167">
          <cell r="A167" t="str">
            <v>48" 7125-197 Light Navy</v>
          </cell>
          <cell r="B167" t="str">
            <v>16787</v>
          </cell>
          <cell r="C167">
            <v>1.101</v>
          </cell>
          <cell r="D167">
            <v>1.982</v>
          </cell>
          <cell r="E167" t="str">
            <v>SQFT</v>
          </cell>
          <cell r="F167">
            <v>44.45</v>
          </cell>
          <cell r="G167">
            <v>0</v>
          </cell>
          <cell r="H167">
            <v>45525</v>
          </cell>
        </row>
        <row r="168">
          <cell r="A168" t="str">
            <v>48" 7125-263 Prfct Match Red</v>
          </cell>
          <cell r="B168" t="str">
            <v>16853</v>
          </cell>
          <cell r="C168">
            <v>1.6579999999999999</v>
          </cell>
          <cell r="D168">
            <v>2.9849999999999999</v>
          </cell>
          <cell r="E168" t="str">
            <v>SQFT</v>
          </cell>
          <cell r="F168">
            <v>44.45</v>
          </cell>
          <cell r="G168">
            <v>0</v>
          </cell>
          <cell r="H168">
            <v>45007</v>
          </cell>
        </row>
        <row r="169">
          <cell r="A169" t="str">
            <v>48" 7125-273 Process Magenta</v>
          </cell>
          <cell r="B169" t="str">
            <v>16863</v>
          </cell>
          <cell r="C169">
            <v>0.98833000000000004</v>
          </cell>
          <cell r="D169">
            <v>1.7789999999999999</v>
          </cell>
          <cell r="E169" t="str">
            <v>SQFT</v>
          </cell>
          <cell r="F169">
            <v>44.45</v>
          </cell>
          <cell r="G169">
            <v>0</v>
          </cell>
          <cell r="H169"/>
        </row>
        <row r="170">
          <cell r="A170" t="str">
            <v>48" 7125-276 Bottle Green</v>
          </cell>
          <cell r="B170" t="str">
            <v>16866</v>
          </cell>
          <cell r="C170">
            <v>0.98833000000000004</v>
          </cell>
          <cell r="D170">
            <v>1.7789999999999999</v>
          </cell>
          <cell r="E170" t="str">
            <v>SQFT</v>
          </cell>
          <cell r="F170">
            <v>44.45</v>
          </cell>
          <cell r="G170">
            <v>0</v>
          </cell>
          <cell r="H170"/>
        </row>
        <row r="171">
          <cell r="A171" t="str">
            <v>48" 7125-293 Atomic Red</v>
          </cell>
          <cell r="B171" t="str">
            <v>16881</v>
          </cell>
          <cell r="C171">
            <v>1.23</v>
          </cell>
          <cell r="D171">
            <v>2.214</v>
          </cell>
          <cell r="E171" t="str">
            <v>SQFT</v>
          </cell>
          <cell r="F171">
            <v>44.45</v>
          </cell>
          <cell r="G171">
            <v>0</v>
          </cell>
          <cell r="H171">
            <v>44992</v>
          </cell>
        </row>
        <row r="172">
          <cell r="A172" t="str">
            <v>48" 7125-307 Dark Aqua</v>
          </cell>
          <cell r="B172" t="str">
            <v>16897</v>
          </cell>
          <cell r="C172">
            <v>0.98833000000000004</v>
          </cell>
          <cell r="D172">
            <v>1.7789999999999999</v>
          </cell>
          <cell r="E172" t="str">
            <v>SQFT</v>
          </cell>
          <cell r="F172">
            <v>44.45</v>
          </cell>
          <cell r="G172">
            <v>0</v>
          </cell>
          <cell r="H172"/>
        </row>
        <row r="173">
          <cell r="A173" t="str">
            <v>48" 7125-357 Bermuda Blue</v>
          </cell>
          <cell r="B173" t="str">
            <v>16947</v>
          </cell>
          <cell r="C173">
            <v>1.103</v>
          </cell>
          <cell r="D173">
            <v>1.986</v>
          </cell>
          <cell r="E173" t="str">
            <v>SQFT</v>
          </cell>
          <cell r="F173">
            <v>44.45</v>
          </cell>
          <cell r="G173">
            <v>0</v>
          </cell>
          <cell r="H173">
            <v>45665</v>
          </cell>
        </row>
        <row r="174">
          <cell r="A174" t="str">
            <v>48" 7125-397 Dark Blue</v>
          </cell>
          <cell r="B174" t="str">
            <v>16955</v>
          </cell>
          <cell r="C174">
            <v>1.2370000000000001</v>
          </cell>
          <cell r="D174">
            <v>2.2269999999999999</v>
          </cell>
          <cell r="E174" t="str">
            <v>SQFT</v>
          </cell>
          <cell r="F174">
            <v>44.45</v>
          </cell>
          <cell r="G174">
            <v>0</v>
          </cell>
          <cell r="H174">
            <v>46058</v>
          </cell>
        </row>
        <row r="175">
          <cell r="A175" t="str">
            <v>48" 7725-12 Black</v>
          </cell>
          <cell r="B175" t="str">
            <v>17496</v>
          </cell>
          <cell r="C175">
            <v>1.1919999999999999</v>
          </cell>
          <cell r="D175">
            <v>2.1459999999999999</v>
          </cell>
          <cell r="E175" t="str">
            <v>SQFT</v>
          </cell>
          <cell r="F175">
            <v>44.45</v>
          </cell>
          <cell r="G175">
            <v>0</v>
          </cell>
          <cell r="H175">
            <v>45974</v>
          </cell>
        </row>
        <row r="176">
          <cell r="A176" t="str">
            <v>48" 7725-10 White</v>
          </cell>
          <cell r="B176" t="str">
            <v>17500</v>
          </cell>
          <cell r="C176">
            <v>1.1559999999999999</v>
          </cell>
          <cell r="D176">
            <v>2.081</v>
          </cell>
          <cell r="E176" t="str">
            <v>SQFT</v>
          </cell>
          <cell r="F176">
            <v>44.45</v>
          </cell>
          <cell r="G176">
            <v>0</v>
          </cell>
          <cell r="H176">
            <v>45974</v>
          </cell>
        </row>
        <row r="177">
          <cell r="A177" t="str">
            <v>48" 7725-120 Satin Aluminum</v>
          </cell>
          <cell r="B177" t="str">
            <v>17504</v>
          </cell>
          <cell r="C177">
            <v>1.355</v>
          </cell>
          <cell r="D177">
            <v>2.4390000000000001</v>
          </cell>
          <cell r="E177" t="str">
            <v>SQFT</v>
          </cell>
          <cell r="F177">
            <v>44.45</v>
          </cell>
          <cell r="G177">
            <v>0</v>
          </cell>
          <cell r="H177">
            <v>45131</v>
          </cell>
        </row>
        <row r="178">
          <cell r="A178" t="str">
            <v>48" 7725-131 Satin Gold</v>
          </cell>
          <cell r="B178" t="str">
            <v>17508</v>
          </cell>
          <cell r="C178">
            <v>1.528</v>
          </cell>
          <cell r="D178">
            <v>2.7509999999999999</v>
          </cell>
          <cell r="E178" t="str">
            <v>SQFT</v>
          </cell>
          <cell r="F178">
            <v>44.45</v>
          </cell>
          <cell r="G178">
            <v>0</v>
          </cell>
          <cell r="H178">
            <v>45936</v>
          </cell>
        </row>
        <row r="179">
          <cell r="A179" t="str">
            <v>48" 7725-20 Matte White</v>
          </cell>
          <cell r="B179" t="str">
            <v>17516</v>
          </cell>
          <cell r="C179">
            <v>1.329</v>
          </cell>
          <cell r="D179">
            <v>2.3919999999999999</v>
          </cell>
          <cell r="E179" t="str">
            <v>SQFT</v>
          </cell>
          <cell r="F179">
            <v>44.45</v>
          </cell>
          <cell r="G179">
            <v>0</v>
          </cell>
          <cell r="H179">
            <v>46066</v>
          </cell>
        </row>
        <row r="180">
          <cell r="A180" t="str">
            <v>48" 7725-22 Matte Black</v>
          </cell>
          <cell r="B180" t="str">
            <v>17518</v>
          </cell>
          <cell r="C180">
            <v>1.1919999999999999</v>
          </cell>
          <cell r="D180">
            <v>2.1459999999999999</v>
          </cell>
          <cell r="E180" t="str">
            <v>SQFT</v>
          </cell>
          <cell r="F180">
            <v>44.45</v>
          </cell>
          <cell r="G180">
            <v>0</v>
          </cell>
          <cell r="H180">
            <v>45666</v>
          </cell>
        </row>
        <row r="181">
          <cell r="A181" t="str">
            <v>48" 7725-90 Antique White</v>
          </cell>
          <cell r="B181" t="str">
            <v>17524</v>
          </cell>
          <cell r="C181">
            <v>1.4039999999999999</v>
          </cell>
          <cell r="D181">
            <v>2.5270000000000001</v>
          </cell>
          <cell r="E181" t="str">
            <v>SQFT</v>
          </cell>
          <cell r="F181">
            <v>44.45</v>
          </cell>
          <cell r="G181">
            <v>0</v>
          </cell>
          <cell r="H181">
            <v>45188</v>
          </cell>
        </row>
        <row r="182">
          <cell r="A182" t="str">
            <v>48" 7725-11 Pearl Gray</v>
          </cell>
          <cell r="B182" t="str">
            <v>17528</v>
          </cell>
          <cell r="C182">
            <v>1.357</v>
          </cell>
          <cell r="D182">
            <v>2.4430000000000001</v>
          </cell>
          <cell r="E182" t="str">
            <v>SQFT</v>
          </cell>
          <cell r="F182">
            <v>44.45</v>
          </cell>
          <cell r="G182">
            <v>0</v>
          </cell>
          <cell r="H182">
            <v>45188</v>
          </cell>
        </row>
        <row r="183">
          <cell r="A183" t="str">
            <v>48" 7725-31 Medium Gray</v>
          </cell>
          <cell r="B183" t="str">
            <v>17532</v>
          </cell>
          <cell r="C183">
            <v>1.502</v>
          </cell>
          <cell r="D183">
            <v>2.7040000000000002</v>
          </cell>
          <cell r="E183" t="str">
            <v>SQFT</v>
          </cell>
          <cell r="F183">
            <v>44.45</v>
          </cell>
          <cell r="G183">
            <v>0</v>
          </cell>
          <cell r="H183">
            <v>45069</v>
          </cell>
        </row>
        <row r="184">
          <cell r="A184" t="str">
            <v>48" 7725-41 Dark Gray</v>
          </cell>
          <cell r="B184" t="str">
            <v>17536</v>
          </cell>
          <cell r="C184">
            <v>1.375</v>
          </cell>
          <cell r="D184">
            <v>2.4750000000000001</v>
          </cell>
          <cell r="E184" t="str">
            <v>SQFT</v>
          </cell>
          <cell r="F184">
            <v>44.45</v>
          </cell>
          <cell r="G184">
            <v>0</v>
          </cell>
          <cell r="H184">
            <v>45791</v>
          </cell>
        </row>
        <row r="185">
          <cell r="A185" t="str">
            <v>48" 7725-151 Traffic Gray</v>
          </cell>
          <cell r="B185" t="str">
            <v>17540</v>
          </cell>
          <cell r="C185">
            <v>1.502</v>
          </cell>
          <cell r="D185">
            <v>2.7040000000000002</v>
          </cell>
          <cell r="E185" t="str">
            <v>SQFT</v>
          </cell>
          <cell r="F185">
            <v>44.45</v>
          </cell>
          <cell r="G185">
            <v>0</v>
          </cell>
          <cell r="H185">
            <v>45041</v>
          </cell>
        </row>
        <row r="186">
          <cell r="A186" t="str">
            <v>48" 7725-19 Deep Mahogany</v>
          </cell>
          <cell r="B186" t="str">
            <v>17544</v>
          </cell>
          <cell r="C186">
            <v>1.1499999999999999</v>
          </cell>
          <cell r="D186">
            <v>2.0699999999999998</v>
          </cell>
          <cell r="E186" t="str">
            <v>SQFT</v>
          </cell>
          <cell r="F186">
            <v>44.45</v>
          </cell>
          <cell r="G186">
            <v>0</v>
          </cell>
          <cell r="H186"/>
        </row>
        <row r="187">
          <cell r="A187" t="str">
            <v>48" 7725-39 Tan</v>
          </cell>
          <cell r="B187" t="str">
            <v>17556</v>
          </cell>
          <cell r="C187">
            <v>1.1499999999999999</v>
          </cell>
          <cell r="D187">
            <v>2.0699999999999998</v>
          </cell>
          <cell r="E187" t="str">
            <v>SQFT</v>
          </cell>
          <cell r="F187">
            <v>44.45</v>
          </cell>
          <cell r="G187">
            <v>0</v>
          </cell>
          <cell r="H187"/>
        </row>
        <row r="188">
          <cell r="A188" t="str">
            <v>48" 7725-49 Beige</v>
          </cell>
          <cell r="B188" t="str">
            <v>17560</v>
          </cell>
          <cell r="C188">
            <v>1.462</v>
          </cell>
          <cell r="D188">
            <v>2.6320000000000001</v>
          </cell>
          <cell r="E188" t="str">
            <v>SQFT</v>
          </cell>
          <cell r="F188">
            <v>44.45</v>
          </cell>
          <cell r="G188">
            <v>0</v>
          </cell>
          <cell r="H188">
            <v>45104</v>
          </cell>
        </row>
        <row r="189">
          <cell r="A189" t="str">
            <v>48" 7725-89 Sandstone</v>
          </cell>
          <cell r="B189" t="str">
            <v>17564</v>
          </cell>
          <cell r="C189">
            <v>1.1499999999999999</v>
          </cell>
          <cell r="D189">
            <v>2.0699999999999998</v>
          </cell>
          <cell r="E189" t="str">
            <v>SQFT</v>
          </cell>
          <cell r="F189">
            <v>44.45</v>
          </cell>
          <cell r="G189">
            <v>0</v>
          </cell>
          <cell r="H189"/>
        </row>
        <row r="190">
          <cell r="A190" t="str">
            <v>48" 7725-229 Copper Metallic</v>
          </cell>
          <cell r="B190" t="str">
            <v>17568</v>
          </cell>
          <cell r="C190">
            <v>1.1499999999999999</v>
          </cell>
          <cell r="D190">
            <v>2.0699999999999998</v>
          </cell>
          <cell r="E190" t="str">
            <v>SQFT</v>
          </cell>
          <cell r="F190">
            <v>44.45</v>
          </cell>
          <cell r="G190">
            <v>0</v>
          </cell>
          <cell r="H190"/>
        </row>
        <row r="191">
          <cell r="A191" t="str">
            <v>48" 7725-273 Process Magenta</v>
          </cell>
          <cell r="B191" t="str">
            <v>17588</v>
          </cell>
          <cell r="C191">
            <v>1.1499999999999999</v>
          </cell>
          <cell r="D191">
            <v>2.0699999999999998</v>
          </cell>
          <cell r="E191" t="str">
            <v>SQFT</v>
          </cell>
          <cell r="F191">
            <v>44.45</v>
          </cell>
          <cell r="G191">
            <v>0</v>
          </cell>
          <cell r="H191"/>
        </row>
        <row r="192">
          <cell r="A192" t="str">
            <v>48" 7725-13 Tomato Red</v>
          </cell>
          <cell r="B192" t="str">
            <v>17600</v>
          </cell>
          <cell r="C192">
            <v>1.516</v>
          </cell>
          <cell r="D192">
            <v>2.7290000000000001</v>
          </cell>
          <cell r="E192" t="str">
            <v>SQFT</v>
          </cell>
          <cell r="F192">
            <v>44.45</v>
          </cell>
          <cell r="G192">
            <v>0</v>
          </cell>
          <cell r="H192">
            <v>46052</v>
          </cell>
        </row>
        <row r="193">
          <cell r="A193" t="str">
            <v>48" 7725-23 Deep Red</v>
          </cell>
          <cell r="B193" t="str">
            <v>17604</v>
          </cell>
          <cell r="C193">
            <v>1.458</v>
          </cell>
          <cell r="D193">
            <v>2.625</v>
          </cell>
          <cell r="E193" t="str">
            <v>SQFT</v>
          </cell>
          <cell r="F193">
            <v>44.45</v>
          </cell>
          <cell r="G193">
            <v>0</v>
          </cell>
          <cell r="H193">
            <v>45369</v>
          </cell>
        </row>
        <row r="194">
          <cell r="A194" t="str">
            <v>48" 7725-53 Cardinal Red</v>
          </cell>
          <cell r="B194" t="str">
            <v>17612</v>
          </cell>
          <cell r="C194">
            <v>1.633</v>
          </cell>
          <cell r="D194">
            <v>2.94</v>
          </cell>
          <cell r="E194" t="str">
            <v>SQFT</v>
          </cell>
          <cell r="F194">
            <v>44.45</v>
          </cell>
          <cell r="G194">
            <v>0</v>
          </cell>
          <cell r="H194">
            <v>46052</v>
          </cell>
        </row>
        <row r="195">
          <cell r="A195" t="str">
            <v>48" 7725-58 Burgundy</v>
          </cell>
          <cell r="B195" t="str">
            <v>17616</v>
          </cell>
          <cell r="C195">
            <v>1.4119999999999999</v>
          </cell>
          <cell r="D195">
            <v>2.5419999999999998</v>
          </cell>
          <cell r="E195" t="str">
            <v>SQFT</v>
          </cell>
          <cell r="F195">
            <v>44.45</v>
          </cell>
          <cell r="G195">
            <v>0</v>
          </cell>
          <cell r="H195">
            <v>44796</v>
          </cell>
        </row>
        <row r="196">
          <cell r="A196" t="str">
            <v>48" 7725-263 Prfct Match Red</v>
          </cell>
          <cell r="B196" t="str">
            <v>17620</v>
          </cell>
          <cell r="C196">
            <v>1.581</v>
          </cell>
          <cell r="D196">
            <v>2.8460000000000001</v>
          </cell>
          <cell r="E196" t="str">
            <v>SQFT</v>
          </cell>
          <cell r="F196">
            <v>44.45</v>
          </cell>
          <cell r="G196">
            <v>0</v>
          </cell>
          <cell r="H196"/>
        </row>
        <row r="197">
          <cell r="A197" t="str">
            <v>48" 7725-14 Bright Orange</v>
          </cell>
          <cell r="B197" t="str">
            <v>17624</v>
          </cell>
          <cell r="C197">
            <v>1.5760000000000001</v>
          </cell>
          <cell r="D197">
            <v>2.8370000000000002</v>
          </cell>
          <cell r="E197" t="str">
            <v>SQFT</v>
          </cell>
          <cell r="F197">
            <v>44.45</v>
          </cell>
          <cell r="G197">
            <v>0</v>
          </cell>
          <cell r="H197">
            <v>45975</v>
          </cell>
        </row>
        <row r="198">
          <cell r="A198" t="str">
            <v>48" 7725-54 Light Orange</v>
          </cell>
          <cell r="B198" t="str">
            <v>17632</v>
          </cell>
          <cell r="C198">
            <v>1.1499999999999999</v>
          </cell>
          <cell r="D198">
            <v>2.0699999999999998</v>
          </cell>
          <cell r="E198" t="str">
            <v>SQFT</v>
          </cell>
          <cell r="F198">
            <v>44.45</v>
          </cell>
          <cell r="G198">
            <v>0</v>
          </cell>
          <cell r="H198"/>
        </row>
        <row r="199">
          <cell r="A199" t="str">
            <v>48" 7725-15 Bright Yellow</v>
          </cell>
          <cell r="B199" t="str">
            <v>17644</v>
          </cell>
          <cell r="C199">
            <v>1.325</v>
          </cell>
          <cell r="D199">
            <v>2.3849999999999998</v>
          </cell>
          <cell r="E199" t="str">
            <v>SQFT</v>
          </cell>
          <cell r="F199">
            <v>44.45</v>
          </cell>
          <cell r="G199">
            <v>0</v>
          </cell>
          <cell r="H199">
            <v>45453</v>
          </cell>
        </row>
        <row r="200">
          <cell r="A200" t="str">
            <v>48" 7725-25 Sunflower</v>
          </cell>
          <cell r="B200" t="str">
            <v>17648</v>
          </cell>
          <cell r="C200">
            <v>1.405</v>
          </cell>
          <cell r="D200">
            <v>2.5289999999999999</v>
          </cell>
          <cell r="E200" t="str">
            <v>SQFT</v>
          </cell>
          <cell r="F200">
            <v>44.45</v>
          </cell>
          <cell r="G200">
            <v>0</v>
          </cell>
          <cell r="H200">
            <v>45924</v>
          </cell>
        </row>
        <row r="201">
          <cell r="A201" t="str">
            <v>48" 7725-196 Apple Green</v>
          </cell>
          <cell r="B201" t="str">
            <v>17652</v>
          </cell>
          <cell r="C201">
            <v>1.1499999999999999</v>
          </cell>
          <cell r="D201">
            <v>2.0699999999999998</v>
          </cell>
          <cell r="E201" t="str">
            <v>SQFT</v>
          </cell>
          <cell r="F201">
            <v>44.45</v>
          </cell>
          <cell r="G201">
            <v>0</v>
          </cell>
          <cell r="H201">
            <v>45086</v>
          </cell>
        </row>
        <row r="202">
          <cell r="A202" t="str">
            <v>48" 7725-46 Kelly Green</v>
          </cell>
          <cell r="B202" t="str">
            <v>17656</v>
          </cell>
          <cell r="C202">
            <v>1.1499999999999999</v>
          </cell>
          <cell r="D202">
            <v>2.0699999999999998</v>
          </cell>
          <cell r="E202" t="str">
            <v>SQFT</v>
          </cell>
          <cell r="F202">
            <v>44.45</v>
          </cell>
          <cell r="G202">
            <v>0</v>
          </cell>
          <cell r="H202"/>
        </row>
        <row r="203">
          <cell r="A203" t="str">
            <v>48" 7725-56 Dark Green</v>
          </cell>
          <cell r="B203" t="str">
            <v>17658</v>
          </cell>
          <cell r="C203">
            <v>1.5029999999999999</v>
          </cell>
          <cell r="D203">
            <v>2.706</v>
          </cell>
          <cell r="E203" t="str">
            <v>SQFT</v>
          </cell>
          <cell r="F203">
            <v>44.45</v>
          </cell>
          <cell r="G203">
            <v>0</v>
          </cell>
          <cell r="H203">
            <v>45665</v>
          </cell>
        </row>
        <row r="204">
          <cell r="A204" t="str">
            <v>48" 7725-186 Bright Green</v>
          </cell>
          <cell r="B204" t="str">
            <v>17660</v>
          </cell>
          <cell r="C204">
            <v>1.359</v>
          </cell>
          <cell r="D204">
            <v>2.4460000000000002</v>
          </cell>
          <cell r="E204" t="str">
            <v>SQFT</v>
          </cell>
          <cell r="F204">
            <v>44.45</v>
          </cell>
          <cell r="G204">
            <v>0</v>
          </cell>
          <cell r="H204">
            <v>45166</v>
          </cell>
        </row>
        <row r="205">
          <cell r="A205" t="str">
            <v>48" 7725-276 Bottle Green</v>
          </cell>
          <cell r="B205" t="str">
            <v>17668</v>
          </cell>
          <cell r="C205">
            <v>1.1499999999999999</v>
          </cell>
          <cell r="D205">
            <v>2.0699999999999998</v>
          </cell>
          <cell r="E205" t="str">
            <v>SQFT</v>
          </cell>
          <cell r="F205">
            <v>44.45</v>
          </cell>
          <cell r="G205">
            <v>0</v>
          </cell>
          <cell r="H205"/>
        </row>
        <row r="206">
          <cell r="A206" t="str">
            <v>48" 7725-66 Forest Green</v>
          </cell>
          <cell r="B206" t="str">
            <v>17672</v>
          </cell>
          <cell r="C206">
            <v>1.1499999999999999</v>
          </cell>
          <cell r="D206">
            <v>2.0699999999999998</v>
          </cell>
          <cell r="E206" t="str">
            <v>SQFT</v>
          </cell>
          <cell r="F206">
            <v>44.45</v>
          </cell>
          <cell r="G206">
            <v>0</v>
          </cell>
          <cell r="H206"/>
        </row>
        <row r="207">
          <cell r="A207" t="str">
            <v>48" 7725-96 Teal</v>
          </cell>
          <cell r="B207" t="str">
            <v>17680</v>
          </cell>
          <cell r="C207">
            <v>1.1499999999999999</v>
          </cell>
          <cell r="D207">
            <v>2.0699999999999998</v>
          </cell>
          <cell r="E207" t="str">
            <v>SQFT</v>
          </cell>
          <cell r="F207">
            <v>44.45</v>
          </cell>
          <cell r="G207">
            <v>0</v>
          </cell>
          <cell r="H207"/>
        </row>
        <row r="208">
          <cell r="A208" t="str">
            <v>48" 7725-77 Peacock Blue</v>
          </cell>
          <cell r="B208" t="str">
            <v>17692</v>
          </cell>
          <cell r="C208">
            <v>1.1499999999999999</v>
          </cell>
          <cell r="D208">
            <v>2.0699999999999998</v>
          </cell>
          <cell r="E208" t="str">
            <v>SQFT</v>
          </cell>
          <cell r="F208">
            <v>44.45</v>
          </cell>
          <cell r="G208">
            <v>0</v>
          </cell>
          <cell r="H208"/>
        </row>
        <row r="209">
          <cell r="A209" t="str">
            <v>48" 7725-57 Olympic Blue</v>
          </cell>
          <cell r="B209" t="str">
            <v>17700</v>
          </cell>
          <cell r="C209">
            <v>1.5089999999999999</v>
          </cell>
          <cell r="D209">
            <v>2.7160000000000002</v>
          </cell>
          <cell r="E209" t="str">
            <v>SQFT</v>
          </cell>
          <cell r="F209">
            <v>44.45</v>
          </cell>
          <cell r="G209">
            <v>0</v>
          </cell>
          <cell r="H209">
            <v>45194</v>
          </cell>
        </row>
        <row r="210">
          <cell r="A210" t="str">
            <v>48" 7725-17 Vivid Blue</v>
          </cell>
          <cell r="B210" t="str">
            <v>17708</v>
          </cell>
          <cell r="C210">
            <v>1.431</v>
          </cell>
          <cell r="D210">
            <v>2.5760000000000001</v>
          </cell>
          <cell r="E210" t="str">
            <v>SQFT</v>
          </cell>
          <cell r="F210">
            <v>44.45</v>
          </cell>
          <cell r="G210">
            <v>0</v>
          </cell>
          <cell r="H210">
            <v>44796</v>
          </cell>
        </row>
        <row r="211">
          <cell r="A211" t="str">
            <v>48" 7725-37 Sapphire Blue</v>
          </cell>
          <cell r="B211" t="str">
            <v>17712</v>
          </cell>
          <cell r="C211">
            <v>1.4870000000000001</v>
          </cell>
          <cell r="D211">
            <v>2.677</v>
          </cell>
          <cell r="E211" t="str">
            <v>SQFT</v>
          </cell>
          <cell r="F211">
            <v>44.45</v>
          </cell>
          <cell r="G211">
            <v>0</v>
          </cell>
          <cell r="H211">
            <v>45924</v>
          </cell>
        </row>
        <row r="212">
          <cell r="A212" t="str">
            <v>48" 7725-47 Intense Blue</v>
          </cell>
          <cell r="B212" t="str">
            <v>17714</v>
          </cell>
          <cell r="C212">
            <v>1.53</v>
          </cell>
          <cell r="D212">
            <v>2.754</v>
          </cell>
          <cell r="E212" t="str">
            <v>SQFT</v>
          </cell>
          <cell r="F212">
            <v>44.45</v>
          </cell>
          <cell r="G212">
            <v>0</v>
          </cell>
          <cell r="H212">
            <v>45932</v>
          </cell>
        </row>
        <row r="213">
          <cell r="A213" t="str">
            <v>48" 7725-177 Shadow Blue</v>
          </cell>
          <cell r="B213" t="str">
            <v>17716</v>
          </cell>
          <cell r="C213">
            <v>1.4119999999999999</v>
          </cell>
          <cell r="D213">
            <v>2.5419999999999998</v>
          </cell>
          <cell r="E213" t="str">
            <v>SQFT</v>
          </cell>
          <cell r="F213">
            <v>44.45</v>
          </cell>
          <cell r="G213">
            <v>0</v>
          </cell>
          <cell r="H213">
            <v>44932</v>
          </cell>
        </row>
        <row r="214">
          <cell r="A214" t="str">
            <v>48" 7725-197 Light Navy</v>
          </cell>
          <cell r="B214" t="str">
            <v>17724</v>
          </cell>
          <cell r="C214">
            <v>1.3380000000000001</v>
          </cell>
          <cell r="D214">
            <v>2.4089999999999998</v>
          </cell>
          <cell r="E214" t="str">
            <v>SQFT</v>
          </cell>
          <cell r="F214">
            <v>44.45</v>
          </cell>
          <cell r="G214">
            <v>0</v>
          </cell>
          <cell r="H214">
            <v>45373</v>
          </cell>
        </row>
        <row r="215">
          <cell r="A215" t="str">
            <v>48" 7725-38 Royal Purple</v>
          </cell>
          <cell r="B215" t="str">
            <v>17728</v>
          </cell>
          <cell r="C215">
            <v>1.353</v>
          </cell>
          <cell r="D215">
            <v>2.4359999999999999</v>
          </cell>
          <cell r="E215" t="str">
            <v>SQFT</v>
          </cell>
          <cell r="F215">
            <v>44.45</v>
          </cell>
          <cell r="G215">
            <v>0</v>
          </cell>
          <cell r="H215">
            <v>45020</v>
          </cell>
        </row>
        <row r="216">
          <cell r="A216" t="str">
            <v xml:space="preserve">48" 680-10 White </v>
          </cell>
          <cell r="B216" t="str">
            <v>18120</v>
          </cell>
          <cell r="C216">
            <v>5.0289999999999999</v>
          </cell>
          <cell r="D216">
            <v>9.0530000000000008</v>
          </cell>
          <cell r="E216" t="str">
            <v>SQFT</v>
          </cell>
          <cell r="F216">
            <v>44.45</v>
          </cell>
          <cell r="G216">
            <v>0</v>
          </cell>
          <cell r="H216">
            <v>45845</v>
          </cell>
        </row>
        <row r="217">
          <cell r="A217" t="str">
            <v xml:space="preserve">48" 680-85 Black </v>
          </cell>
          <cell r="B217" t="str">
            <v>18125</v>
          </cell>
          <cell r="C217">
            <v>4.4569999999999999</v>
          </cell>
          <cell r="D217">
            <v>8.0229999999999997</v>
          </cell>
          <cell r="E217" t="str">
            <v>SQFT</v>
          </cell>
          <cell r="F217">
            <v>44.45</v>
          </cell>
          <cell r="G217">
            <v>0</v>
          </cell>
          <cell r="H217">
            <v>45349</v>
          </cell>
        </row>
        <row r="218">
          <cell r="A218" t="str">
            <v>48" 680-81 Lemon Yellow</v>
          </cell>
          <cell r="B218" t="str">
            <v>18130</v>
          </cell>
          <cell r="C218">
            <v>3.68</v>
          </cell>
          <cell r="D218">
            <v>6.625</v>
          </cell>
          <cell r="E218" t="str">
            <v>SQFT</v>
          </cell>
          <cell r="F218">
            <v>44.45</v>
          </cell>
          <cell r="G218">
            <v>0</v>
          </cell>
          <cell r="H218"/>
        </row>
        <row r="219">
          <cell r="A219" t="str">
            <v>48" 680-77 Green</v>
          </cell>
          <cell r="B219" t="str">
            <v>18145</v>
          </cell>
          <cell r="C219">
            <v>3.68</v>
          </cell>
          <cell r="D219">
            <v>6.625</v>
          </cell>
          <cell r="E219" t="str">
            <v>SQFT</v>
          </cell>
          <cell r="F219">
            <v>44.45</v>
          </cell>
          <cell r="G219">
            <v>0</v>
          </cell>
          <cell r="H219"/>
        </row>
        <row r="220">
          <cell r="A220" t="str">
            <v>48" 680-75 Blue</v>
          </cell>
          <cell r="B220" t="str">
            <v>18155</v>
          </cell>
          <cell r="C220">
            <v>3.68</v>
          </cell>
          <cell r="D220">
            <v>6.625</v>
          </cell>
          <cell r="E220" t="str">
            <v>SQFT</v>
          </cell>
          <cell r="F220">
            <v>44.45</v>
          </cell>
          <cell r="G220">
            <v>0</v>
          </cell>
          <cell r="H220"/>
        </row>
        <row r="221">
          <cell r="A221" t="str">
            <v>48" 680-76 Light Blue</v>
          </cell>
          <cell r="B221" t="str">
            <v>18160</v>
          </cell>
          <cell r="C221">
            <v>4.657</v>
          </cell>
          <cell r="D221">
            <v>8.3829999999999991</v>
          </cell>
          <cell r="E221" t="str">
            <v>SQFT</v>
          </cell>
          <cell r="F221">
            <v>44.45</v>
          </cell>
          <cell r="G221">
            <v>0</v>
          </cell>
          <cell r="H221">
            <v>45302</v>
          </cell>
        </row>
        <row r="222">
          <cell r="A222" t="str">
            <v xml:space="preserve">48" 680-72 Red </v>
          </cell>
          <cell r="B222" t="str">
            <v>18165</v>
          </cell>
          <cell r="C222">
            <v>4.3</v>
          </cell>
          <cell r="D222">
            <v>7.7409999999999997</v>
          </cell>
          <cell r="E222" t="str">
            <v>SQFT</v>
          </cell>
          <cell r="F222">
            <v>44.45</v>
          </cell>
          <cell r="G222">
            <v>0</v>
          </cell>
          <cell r="H222">
            <v>45320</v>
          </cell>
        </row>
        <row r="223">
          <cell r="A223" t="str">
            <v>48" 680-14 Orange</v>
          </cell>
          <cell r="B223" t="str">
            <v>18170</v>
          </cell>
          <cell r="C223">
            <v>5.1269999999999998</v>
          </cell>
          <cell r="D223">
            <v>9.23</v>
          </cell>
          <cell r="E223" t="str">
            <v>SQFT</v>
          </cell>
          <cell r="F223">
            <v>44.45</v>
          </cell>
          <cell r="G223">
            <v>0</v>
          </cell>
          <cell r="H223">
            <v>44820</v>
          </cell>
        </row>
        <row r="224">
          <cell r="A224" t="str">
            <v>15" 3950-07  Arlon Brushed Silver</v>
          </cell>
          <cell r="B224" t="str">
            <v>19010</v>
          </cell>
          <cell r="C224">
            <v>1.49</v>
          </cell>
          <cell r="D224">
            <v>2.6819999999999999</v>
          </cell>
          <cell r="E224" t="str">
            <v>SQFT</v>
          </cell>
          <cell r="F224">
            <v>44.45</v>
          </cell>
          <cell r="G224">
            <v>0</v>
          </cell>
          <cell r="H224"/>
        </row>
        <row r="225">
          <cell r="A225" t="str">
            <v>60" 3090 Wht Remv Paint Mask</v>
          </cell>
          <cell r="B225" t="str">
            <v>19075</v>
          </cell>
          <cell r="C225">
            <v>0.93899999999999995</v>
          </cell>
          <cell r="D225">
            <v>1.69</v>
          </cell>
          <cell r="E225" t="str">
            <v>SQFT</v>
          </cell>
          <cell r="F225">
            <v>44.45</v>
          </cell>
          <cell r="G225">
            <v>0</v>
          </cell>
          <cell r="H225">
            <v>44802</v>
          </cell>
        </row>
        <row r="226">
          <cell r="A226" t="str">
            <v>48" 3635-222 Dual-Color Blck</v>
          </cell>
          <cell r="B226" t="str">
            <v>19095</v>
          </cell>
          <cell r="C226">
            <v>4.548</v>
          </cell>
          <cell r="D226">
            <v>8.1869999999999994</v>
          </cell>
          <cell r="E226" t="str">
            <v>SQFT</v>
          </cell>
          <cell r="F226">
            <v>44.45</v>
          </cell>
          <cell r="G226">
            <v>0</v>
          </cell>
          <cell r="H226">
            <v>46066</v>
          </cell>
        </row>
        <row r="227">
          <cell r="A227" t="str">
            <v>48" 3635-20B WhMatteBlockout</v>
          </cell>
          <cell r="B227" t="str">
            <v>19100</v>
          </cell>
          <cell r="C227">
            <v>1.0229999999999999</v>
          </cell>
          <cell r="D227">
            <v>1.8420000000000001</v>
          </cell>
          <cell r="E227" t="str">
            <v>SQFT</v>
          </cell>
          <cell r="F227">
            <v>44.45</v>
          </cell>
          <cell r="G227">
            <v>0</v>
          </cell>
          <cell r="H227"/>
        </row>
        <row r="228">
          <cell r="A228" t="str">
            <v>48" 3635-70 Wht Diffuser 70%</v>
          </cell>
          <cell r="B228" t="str">
            <v>19120</v>
          </cell>
          <cell r="C228">
            <v>1.25</v>
          </cell>
          <cell r="D228">
            <v>2.25</v>
          </cell>
          <cell r="E228" t="str">
            <v>SQFT</v>
          </cell>
          <cell r="F228">
            <v>44.45</v>
          </cell>
          <cell r="G228">
            <v>0</v>
          </cell>
          <cell r="H228">
            <v>45820</v>
          </cell>
        </row>
        <row r="229">
          <cell r="A229" t="str">
            <v>48" 3635-210 Dual-Color White</v>
          </cell>
          <cell r="B229" t="str">
            <v>19125</v>
          </cell>
          <cell r="C229">
            <v>3.7959999999999998</v>
          </cell>
          <cell r="D229">
            <v>6.8330000000000002</v>
          </cell>
          <cell r="E229" t="str">
            <v>SQFT</v>
          </cell>
          <cell r="F229">
            <v>44.45</v>
          </cell>
          <cell r="G229">
            <v>0</v>
          </cell>
          <cell r="H229"/>
        </row>
        <row r="230">
          <cell r="A230" t="str">
            <v>48" 7725SE-314 Dusted Crystal</v>
          </cell>
          <cell r="B230" t="str">
            <v>19160</v>
          </cell>
          <cell r="C230">
            <v>1.9810000000000001</v>
          </cell>
          <cell r="D230">
            <v>3.5659999999999998</v>
          </cell>
          <cell r="E230" t="str">
            <v>SQFT</v>
          </cell>
          <cell r="F230">
            <v>44.45</v>
          </cell>
          <cell r="G230">
            <v>0</v>
          </cell>
          <cell r="H230">
            <v>45995</v>
          </cell>
        </row>
        <row r="231">
          <cell r="A231" t="str">
            <v>48" 7725SE-324 Frosted Crystal</v>
          </cell>
          <cell r="B231" t="str">
            <v>19165</v>
          </cell>
          <cell r="C231">
            <v>1.885</v>
          </cell>
          <cell r="D231">
            <v>3.3929999999999998</v>
          </cell>
          <cell r="E231" t="str">
            <v>SQFT</v>
          </cell>
          <cell r="F231">
            <v>44.45</v>
          </cell>
          <cell r="G231">
            <v>0</v>
          </cell>
          <cell r="H231">
            <v>45728</v>
          </cell>
        </row>
        <row r="232">
          <cell r="A232" t="str">
            <v>48" 7725SE-326 Frosted Mint Crystal</v>
          </cell>
          <cell r="B232" t="str">
            <v>19180</v>
          </cell>
          <cell r="C232">
            <v>1.7729999999999999</v>
          </cell>
          <cell r="D232">
            <v>3.1920000000000002</v>
          </cell>
          <cell r="E232" t="str">
            <v>SQFT</v>
          </cell>
          <cell r="F232">
            <v>44.45</v>
          </cell>
          <cell r="G232">
            <v>0</v>
          </cell>
          <cell r="H232"/>
        </row>
        <row r="233">
          <cell r="A233" t="str">
            <v>48" 8500-090 Silver</v>
          </cell>
          <cell r="B233" t="str">
            <v>19256</v>
          </cell>
          <cell r="C233">
            <v>1.0620000000000001</v>
          </cell>
          <cell r="D233">
            <v>1.9119999999999999</v>
          </cell>
          <cell r="E233" t="str">
            <v>SQFT</v>
          </cell>
          <cell r="F233">
            <v>44.45</v>
          </cell>
          <cell r="G233">
            <v>0</v>
          </cell>
          <cell r="H233"/>
        </row>
        <row r="234">
          <cell r="A234" t="str">
            <v>1 x 1 x .125 Alum Ang 20'</v>
          </cell>
          <cell r="B234" t="str">
            <v>20005</v>
          </cell>
          <cell r="C234">
            <v>0.9</v>
          </cell>
          <cell r="D234">
            <v>1.62</v>
          </cell>
          <cell r="E234" t="str">
            <v>FT</v>
          </cell>
          <cell r="F234">
            <v>44.45</v>
          </cell>
          <cell r="G234">
            <v>0</v>
          </cell>
          <cell r="H234">
            <v>44866</v>
          </cell>
        </row>
        <row r="235">
          <cell r="A235" t="str">
            <v>1.25x1.25x.187 StrcAlAng 25'</v>
          </cell>
          <cell r="B235" t="str">
            <v>20010</v>
          </cell>
          <cell r="C235">
            <v>1.87</v>
          </cell>
          <cell r="D235">
            <v>3.3660000000000001</v>
          </cell>
          <cell r="E235" t="str">
            <v>FT</v>
          </cell>
          <cell r="F235">
            <v>44.45</v>
          </cell>
          <cell r="G235">
            <v>0</v>
          </cell>
          <cell r="H235">
            <v>45216</v>
          </cell>
        </row>
        <row r="236">
          <cell r="A236" t="str">
            <v>1.25 x 1.25 x .125 ArchAlAngle 20'</v>
          </cell>
          <cell r="B236" t="str">
            <v>20013</v>
          </cell>
          <cell r="C236">
            <v>0.89700000000000002</v>
          </cell>
          <cell r="D236">
            <v>1.615</v>
          </cell>
          <cell r="E236" t="str">
            <v>FT</v>
          </cell>
          <cell r="F236">
            <v>44.45</v>
          </cell>
          <cell r="G236">
            <v>0</v>
          </cell>
          <cell r="H236">
            <v>45642</v>
          </cell>
        </row>
        <row r="237">
          <cell r="A237" t="str">
            <v>.75 x 1.5 x .125 Alum Ang 20'</v>
          </cell>
          <cell r="B237" t="str">
            <v>20014</v>
          </cell>
          <cell r="C237">
            <v>1.1479999999999999</v>
          </cell>
          <cell r="D237">
            <v>2.0670000000000002</v>
          </cell>
          <cell r="E237" t="str">
            <v>FT</v>
          </cell>
          <cell r="F237">
            <v>44.45</v>
          </cell>
          <cell r="G237">
            <v>0</v>
          </cell>
          <cell r="H237">
            <v>45852</v>
          </cell>
        </row>
        <row r="238">
          <cell r="A238" t="str">
            <v>1.5 x 1.5 x .125 Alm Ang 24'</v>
          </cell>
          <cell r="B238" t="str">
            <v>20015</v>
          </cell>
          <cell r="C238">
            <v>1.78</v>
          </cell>
          <cell r="D238">
            <v>3.2040000000000002</v>
          </cell>
          <cell r="E238" t="str">
            <v>FT</v>
          </cell>
          <cell r="F238">
            <v>44.45</v>
          </cell>
          <cell r="G238">
            <v>0</v>
          </cell>
          <cell r="H238">
            <v>46034</v>
          </cell>
        </row>
        <row r="239">
          <cell r="A239" t="str">
            <v>1.5 x 1.5 x .125 Arch Angle 24'</v>
          </cell>
          <cell r="B239" t="str">
            <v>20017</v>
          </cell>
          <cell r="C239">
            <v>1.7330000000000001</v>
          </cell>
          <cell r="D239">
            <v>3.12</v>
          </cell>
          <cell r="E239" t="str">
            <v>FT</v>
          </cell>
          <cell r="F239">
            <v>44.45</v>
          </cell>
          <cell r="G239">
            <v>0</v>
          </cell>
          <cell r="H239">
            <v>46042</v>
          </cell>
        </row>
        <row r="240">
          <cell r="A240" t="str">
            <v>2 x 2 x .125 Alum Ang 25'</v>
          </cell>
          <cell r="B240" t="str">
            <v>20020</v>
          </cell>
          <cell r="C240">
            <v>2.278</v>
          </cell>
          <cell r="D240">
            <v>4.101</v>
          </cell>
          <cell r="E240" t="str">
            <v>FT</v>
          </cell>
          <cell r="F240">
            <v>44.45</v>
          </cell>
          <cell r="G240">
            <v>0</v>
          </cell>
          <cell r="H240">
            <v>45968</v>
          </cell>
        </row>
        <row r="241">
          <cell r="A241" t="str">
            <v>1 x 1.5 x .125 Alum Ang 20'</v>
          </cell>
          <cell r="B241" t="str">
            <v>20025</v>
          </cell>
          <cell r="C241">
            <v>1.3320000000000001</v>
          </cell>
          <cell r="D241">
            <v>2.3980000000000001</v>
          </cell>
          <cell r="E241" t="str">
            <v>FT</v>
          </cell>
          <cell r="F241">
            <v>44.45</v>
          </cell>
          <cell r="G241">
            <v>0</v>
          </cell>
          <cell r="H241">
            <v>46034</v>
          </cell>
        </row>
        <row r="242">
          <cell r="A242" t="str">
            <v>2 x 1.5 x .125 Alum Angle</v>
          </cell>
          <cell r="B242" t="str">
            <v>20030</v>
          </cell>
          <cell r="C242">
            <v>2.02</v>
          </cell>
          <cell r="D242">
            <v>3.6360000000000001</v>
          </cell>
          <cell r="E242" t="str">
            <v>FT</v>
          </cell>
          <cell r="F242">
            <v>44.45</v>
          </cell>
          <cell r="G242">
            <v>0</v>
          </cell>
          <cell r="H242"/>
        </row>
        <row r="243">
          <cell r="A243" t="str">
            <v>2 x 5 x .125 Arch Al Ang 20'</v>
          </cell>
          <cell r="B243" t="str">
            <v>20034</v>
          </cell>
          <cell r="C243">
            <v>2.59</v>
          </cell>
          <cell r="D243">
            <v>4.6619999999999999</v>
          </cell>
          <cell r="E243" t="str">
            <v>FT</v>
          </cell>
          <cell r="F243">
            <v>44.45</v>
          </cell>
          <cell r="G243">
            <v>0</v>
          </cell>
          <cell r="H243"/>
        </row>
        <row r="244">
          <cell r="A244" t="str">
            <v>1.5x1.5x.187 SqCrnrArcAlAng 20'</v>
          </cell>
          <cell r="B244" t="str">
            <v>20040</v>
          </cell>
          <cell r="C244">
            <v>2.5819999999999999</v>
          </cell>
          <cell r="D244">
            <v>4.6479999999999997</v>
          </cell>
          <cell r="E244" t="str">
            <v>FT</v>
          </cell>
          <cell r="F244">
            <v>44.45</v>
          </cell>
          <cell r="G244">
            <v>0</v>
          </cell>
          <cell r="H244">
            <v>46059</v>
          </cell>
        </row>
        <row r="245">
          <cell r="A245" t="str">
            <v>2x2x.187 SqCrnrArcAl Ang 20'</v>
          </cell>
          <cell r="B245" t="str">
            <v>20050</v>
          </cell>
          <cell r="C245">
            <v>3.444</v>
          </cell>
          <cell r="D245">
            <v>6.2</v>
          </cell>
          <cell r="E245" t="str">
            <v>FT</v>
          </cell>
          <cell r="F245">
            <v>44.45</v>
          </cell>
          <cell r="G245">
            <v>0</v>
          </cell>
          <cell r="H245">
            <v>46059</v>
          </cell>
        </row>
        <row r="246">
          <cell r="A246" t="str">
            <v>2 x 2 x.187 StrcAlum Ang 25'</v>
          </cell>
          <cell r="B246" t="str">
            <v>20055</v>
          </cell>
          <cell r="C246">
            <v>2.37</v>
          </cell>
          <cell r="D246">
            <v>4.266</v>
          </cell>
          <cell r="E246" t="str">
            <v>FT</v>
          </cell>
          <cell r="F246">
            <v>44.45</v>
          </cell>
          <cell r="G246">
            <v>0</v>
          </cell>
          <cell r="H246"/>
        </row>
        <row r="247">
          <cell r="A247" t="str">
            <v>2 x 1.5 x .187 Alum Angle</v>
          </cell>
          <cell r="B247" t="str">
            <v>20056</v>
          </cell>
          <cell r="C247">
            <v>3.0419999999999998</v>
          </cell>
          <cell r="D247">
            <v>5.476</v>
          </cell>
          <cell r="E247" t="str">
            <v>FT</v>
          </cell>
          <cell r="F247">
            <v>44.45</v>
          </cell>
          <cell r="G247">
            <v>0</v>
          </cell>
          <cell r="H247">
            <v>46034</v>
          </cell>
        </row>
        <row r="248">
          <cell r="A248" t="str">
            <v>3 x 3 x .125 Alum Angle</v>
          </cell>
          <cell r="B248" t="str">
            <v>20059</v>
          </cell>
          <cell r="C248">
            <v>3.5939999999999999</v>
          </cell>
          <cell r="D248">
            <v>6.47</v>
          </cell>
          <cell r="E248" t="str">
            <v>FT</v>
          </cell>
          <cell r="F248">
            <v>44.45</v>
          </cell>
          <cell r="G248">
            <v>0</v>
          </cell>
          <cell r="H248">
            <v>46042</v>
          </cell>
        </row>
        <row r="249">
          <cell r="A249" t="str">
            <v>2 X 2 X .250 Alum Angle</v>
          </cell>
          <cell r="B249" t="str">
            <v>20063</v>
          </cell>
          <cell r="C249">
            <v>7.2</v>
          </cell>
          <cell r="D249">
            <v>12.961</v>
          </cell>
          <cell r="E249" t="str">
            <v>FT</v>
          </cell>
          <cell r="F249">
            <v>44.45</v>
          </cell>
          <cell r="G249">
            <v>0</v>
          </cell>
          <cell r="H249">
            <v>45504</v>
          </cell>
        </row>
        <row r="250">
          <cell r="A250" t="str">
            <v>2 X 4 X .250 Alum Angle</v>
          </cell>
          <cell r="B250" t="str">
            <v>20065</v>
          </cell>
          <cell r="C250">
            <v>6.23</v>
          </cell>
          <cell r="D250">
            <v>11.215</v>
          </cell>
          <cell r="E250" t="str">
            <v>FT</v>
          </cell>
          <cell r="F250">
            <v>44.45</v>
          </cell>
          <cell r="G250">
            <v>0</v>
          </cell>
          <cell r="H250"/>
        </row>
        <row r="251">
          <cell r="A251" t="str">
            <v>4 x 4 x .250 Alum Angle</v>
          </cell>
          <cell r="B251" t="str">
            <v>20070</v>
          </cell>
          <cell r="C251">
            <v>8.2789999999999999</v>
          </cell>
          <cell r="D251">
            <v>14.904</v>
          </cell>
          <cell r="E251" t="str">
            <v>FT</v>
          </cell>
          <cell r="F251">
            <v>44.45</v>
          </cell>
          <cell r="G251">
            <v>0</v>
          </cell>
          <cell r="H251">
            <v>45954</v>
          </cell>
        </row>
        <row r="252">
          <cell r="A252" t="str">
            <v>.5 x .125 Alum Flat Bar</v>
          </cell>
          <cell r="B252" t="str">
            <v>21000</v>
          </cell>
          <cell r="C252">
            <v>0.27772999999999998</v>
          </cell>
          <cell r="D252">
            <v>0.5</v>
          </cell>
          <cell r="E252" t="str">
            <v>FT</v>
          </cell>
          <cell r="F252">
            <v>44.45</v>
          </cell>
          <cell r="G252">
            <v>0</v>
          </cell>
          <cell r="H252"/>
        </row>
        <row r="253">
          <cell r="A253" t="str">
            <v>1.5 x .125 Alum Flat Bar 20'</v>
          </cell>
          <cell r="B253" t="str">
            <v>21020</v>
          </cell>
          <cell r="C253">
            <v>0.89</v>
          </cell>
          <cell r="D253">
            <v>1.6020000000000001</v>
          </cell>
          <cell r="E253" t="str">
            <v>FT</v>
          </cell>
          <cell r="F253">
            <v>44.45</v>
          </cell>
          <cell r="G253">
            <v>0</v>
          </cell>
          <cell r="H253">
            <v>45974</v>
          </cell>
        </row>
        <row r="254">
          <cell r="A254" t="str">
            <v>2 x .125 Alum Flat Bar 20'</v>
          </cell>
          <cell r="B254" t="str">
            <v>21030</v>
          </cell>
          <cell r="C254">
            <v>0.85</v>
          </cell>
          <cell r="D254">
            <v>1.53</v>
          </cell>
          <cell r="E254" t="str">
            <v>FT</v>
          </cell>
          <cell r="F254">
            <v>44.45</v>
          </cell>
          <cell r="G254">
            <v>0</v>
          </cell>
          <cell r="H254">
            <v>45664</v>
          </cell>
        </row>
        <row r="255">
          <cell r="A255" t="str">
            <v>1 x .187 Alum Flat Bar</v>
          </cell>
          <cell r="B255" t="str">
            <v>21040</v>
          </cell>
          <cell r="C255">
            <v>1.113</v>
          </cell>
          <cell r="D255">
            <v>2.004</v>
          </cell>
          <cell r="E255" t="str">
            <v>FT</v>
          </cell>
          <cell r="F255">
            <v>44.45</v>
          </cell>
          <cell r="G255">
            <v>0</v>
          </cell>
          <cell r="H255"/>
        </row>
        <row r="256">
          <cell r="A256" t="str">
            <v>2 x .187 Alum Flat Bar</v>
          </cell>
          <cell r="B256" t="str">
            <v>21055</v>
          </cell>
          <cell r="C256">
            <v>0.56000000000000005</v>
          </cell>
          <cell r="D256">
            <v>1.008</v>
          </cell>
          <cell r="E256" t="str">
            <v>FT</v>
          </cell>
          <cell r="F256">
            <v>44.45</v>
          </cell>
          <cell r="G256">
            <v>0</v>
          </cell>
          <cell r="H256"/>
        </row>
        <row r="257">
          <cell r="A257" t="str">
            <v>2 x .250 Alum Flat Bar 20'</v>
          </cell>
          <cell r="B257" t="str">
            <v>21065</v>
          </cell>
          <cell r="C257">
            <v>1.86</v>
          </cell>
          <cell r="D257">
            <v>3.3479999999999999</v>
          </cell>
          <cell r="E257" t="str">
            <v>FT</v>
          </cell>
          <cell r="F257">
            <v>44.45</v>
          </cell>
          <cell r="G257">
            <v>0</v>
          </cell>
          <cell r="H257">
            <v>45184</v>
          </cell>
        </row>
        <row r="258">
          <cell r="A258" t="str">
            <v>Div Bar 1.5 Alum</v>
          </cell>
          <cell r="B258" t="str">
            <v>22000</v>
          </cell>
          <cell r="C258">
            <v>1.9710000000000001</v>
          </cell>
          <cell r="D258">
            <v>3.548</v>
          </cell>
          <cell r="E258" t="str">
            <v>FT</v>
          </cell>
          <cell r="F258">
            <v>44.45</v>
          </cell>
          <cell r="G258">
            <v>0</v>
          </cell>
          <cell r="H258">
            <v>46055</v>
          </cell>
        </row>
        <row r="259">
          <cell r="A259" t="str">
            <v>Div Bar 2.5 Alum</v>
          </cell>
          <cell r="B259" t="str">
            <v>22005</v>
          </cell>
          <cell r="C259">
            <v>4.2869999999999999</v>
          </cell>
          <cell r="D259">
            <v>7.7169999999999996</v>
          </cell>
          <cell r="E259" t="str">
            <v>FT</v>
          </cell>
          <cell r="F259">
            <v>44.45</v>
          </cell>
          <cell r="G259">
            <v>0</v>
          </cell>
          <cell r="H259">
            <v>45512</v>
          </cell>
        </row>
        <row r="260">
          <cell r="A260" t="str">
            <v>1.5" F Retainer</v>
          </cell>
          <cell r="B260" t="str">
            <v>22017</v>
          </cell>
          <cell r="C260">
            <v>2.629</v>
          </cell>
          <cell r="D260">
            <v>4.7329999999999997</v>
          </cell>
          <cell r="E260" t="str">
            <v>FT</v>
          </cell>
          <cell r="F260">
            <v>44.45</v>
          </cell>
          <cell r="G260">
            <v>0</v>
          </cell>
          <cell r="H260">
            <v>46055</v>
          </cell>
        </row>
        <row r="261">
          <cell r="A261" t="str">
            <v>ZF .188 Retainer</v>
          </cell>
          <cell r="B261" t="str">
            <v>22030</v>
          </cell>
          <cell r="C261">
            <v>2.5569999999999999</v>
          </cell>
          <cell r="D261">
            <v>4.6029999999999998</v>
          </cell>
          <cell r="E261" t="str">
            <v>FT</v>
          </cell>
          <cell r="F261">
            <v>44.45</v>
          </cell>
          <cell r="G261">
            <v>0</v>
          </cell>
          <cell r="H261">
            <v>45812</v>
          </cell>
        </row>
        <row r="262">
          <cell r="A262" t="str">
            <v>Signcomp #2093 Bleed Cover</v>
          </cell>
          <cell r="B262" t="str">
            <v>22045</v>
          </cell>
          <cell r="C262">
            <v>2.6</v>
          </cell>
          <cell r="D262">
            <v>4.68</v>
          </cell>
          <cell r="E262" t="str">
            <v>FT</v>
          </cell>
          <cell r="F262">
            <v>44.45</v>
          </cell>
          <cell r="G262">
            <v>0</v>
          </cell>
          <cell r="H262"/>
        </row>
        <row r="263">
          <cell r="A263" t="str">
            <v>SignComp #1612 Series 12 Hinge Body</v>
          </cell>
          <cell r="B263" t="str">
            <v>22050</v>
          </cell>
          <cell r="C263">
            <v>11.1633</v>
          </cell>
          <cell r="D263">
            <v>20.096</v>
          </cell>
          <cell r="E263" t="str">
            <v>FT</v>
          </cell>
          <cell r="F263">
            <v>44.45</v>
          </cell>
          <cell r="G263">
            <v>0</v>
          </cell>
          <cell r="H263"/>
        </row>
        <row r="264">
          <cell r="A264" t="str">
            <v>SignComp #1602 Series 7 S/F Hinge Body</v>
          </cell>
          <cell r="B264" t="str">
            <v>22055</v>
          </cell>
          <cell r="C264">
            <v>5.133</v>
          </cell>
          <cell r="D264">
            <v>9.24</v>
          </cell>
          <cell r="E264" t="str">
            <v>FT</v>
          </cell>
          <cell r="F264">
            <v>44.45</v>
          </cell>
          <cell r="G264">
            <v>0</v>
          </cell>
          <cell r="H264"/>
        </row>
        <row r="265">
          <cell r="A265" t="str">
            <v>SignComp #1624 Slide Retainer</v>
          </cell>
          <cell r="B265" t="str">
            <v>22060</v>
          </cell>
          <cell r="C265">
            <v>2.3130000000000002</v>
          </cell>
          <cell r="D265">
            <v>4.1639999999999997</v>
          </cell>
          <cell r="E265" t="str">
            <v>FT</v>
          </cell>
          <cell r="F265">
            <v>44.45</v>
          </cell>
          <cell r="G265">
            <v>0</v>
          </cell>
          <cell r="H265"/>
        </row>
        <row r="266">
          <cell r="A266" t="str">
            <v>Signcomp #1592 series 7 D/F Hinge Body</v>
          </cell>
          <cell r="B266" t="str">
            <v>22065</v>
          </cell>
          <cell r="C266">
            <v>6.2939999999999996</v>
          </cell>
          <cell r="D266">
            <v>11.33</v>
          </cell>
          <cell r="E266" t="str">
            <v>FT</v>
          </cell>
          <cell r="F266">
            <v>44.45</v>
          </cell>
          <cell r="G266">
            <v>0</v>
          </cell>
          <cell r="H266"/>
        </row>
        <row r="267">
          <cell r="A267" t="str">
            <v>SignComp 2008 Flat D/F Body</v>
          </cell>
          <cell r="B267" t="str">
            <v>22100</v>
          </cell>
          <cell r="C267">
            <v>0.64400000000000002</v>
          </cell>
          <cell r="D267">
            <v>1.159</v>
          </cell>
          <cell r="E267" t="str">
            <v>FT</v>
          </cell>
          <cell r="F267">
            <v>44.45</v>
          </cell>
          <cell r="G267">
            <v>0</v>
          </cell>
          <cell r="H267">
            <v>45167</v>
          </cell>
        </row>
        <row r="268">
          <cell r="A268" t="str">
            <v>SignComp 2047 Flat 2" Retainer</v>
          </cell>
          <cell r="B268" t="str">
            <v>22105</v>
          </cell>
          <cell r="C268">
            <v>0.23799999999999999</v>
          </cell>
          <cell r="D268">
            <v>0.42799999999999999</v>
          </cell>
          <cell r="E268" t="str">
            <v>FT</v>
          </cell>
          <cell r="F268">
            <v>44.45</v>
          </cell>
          <cell r="G268">
            <v>0</v>
          </cell>
          <cell r="H268">
            <v>45167</v>
          </cell>
        </row>
        <row r="269">
          <cell r="A269" t="str">
            <v>SignComp 2107 Flat Bleed Retro Frame II</v>
          </cell>
          <cell r="B269" t="str">
            <v>22110</v>
          </cell>
          <cell r="C269">
            <v>8.5559999999999992</v>
          </cell>
          <cell r="D269">
            <v>15.401999999999999</v>
          </cell>
          <cell r="E269" t="str">
            <v>FT</v>
          </cell>
          <cell r="F269">
            <v>44.45</v>
          </cell>
          <cell r="G269">
            <v>0</v>
          </cell>
          <cell r="H269">
            <v>45350</v>
          </cell>
        </row>
        <row r="270">
          <cell r="A270" t="str">
            <v>SignComp 2124 Ext Bleed Retro Frame Cover II</v>
          </cell>
          <cell r="B270" t="str">
            <v>22115</v>
          </cell>
          <cell r="C270">
            <v>0.1</v>
          </cell>
          <cell r="D270">
            <v>0.18</v>
          </cell>
          <cell r="E270" t="str">
            <v>FT</v>
          </cell>
          <cell r="F270">
            <v>44.45</v>
          </cell>
          <cell r="G270">
            <v>0</v>
          </cell>
          <cell r="H270">
            <v>45167</v>
          </cell>
        </row>
        <row r="271">
          <cell r="A271" t="str">
            <v>SignComp 2010 Flat 2pc D/F Body</v>
          </cell>
          <cell r="B271" t="str">
            <v>22200</v>
          </cell>
          <cell r="C271">
            <v>9.9619999999999997</v>
          </cell>
          <cell r="D271">
            <v>17.933</v>
          </cell>
          <cell r="E271" t="str">
            <v>FT</v>
          </cell>
          <cell r="F271">
            <v>44.45</v>
          </cell>
          <cell r="G271">
            <v>0</v>
          </cell>
          <cell r="H271">
            <v>44858</v>
          </cell>
        </row>
        <row r="272">
          <cell r="A272" t="str">
            <v>SignComp 5357 2pc Frame Brace Arm &amp; Yoke</v>
          </cell>
          <cell r="B272" t="str">
            <v>22205</v>
          </cell>
          <cell r="C272">
            <v>8.69</v>
          </cell>
          <cell r="D272">
            <v>15.644</v>
          </cell>
          <cell r="E272" t="str">
            <v>EA</v>
          </cell>
          <cell r="F272">
            <v>44.45</v>
          </cell>
          <cell r="G272">
            <v>0</v>
          </cell>
          <cell r="H272">
            <v>45350</v>
          </cell>
        </row>
        <row r="273">
          <cell r="A273" t="str">
            <v>SignComp 2127 1.5" Flat Retro Frame Cover II</v>
          </cell>
          <cell r="B273" t="str">
            <v>22215</v>
          </cell>
          <cell r="C273">
            <v>0.159</v>
          </cell>
          <cell r="D273">
            <v>0.28599999999999998</v>
          </cell>
          <cell r="E273" t="str">
            <v>FT</v>
          </cell>
          <cell r="F273">
            <v>44.45</v>
          </cell>
          <cell r="G273">
            <v>0</v>
          </cell>
          <cell r="H273">
            <v>45167</v>
          </cell>
        </row>
        <row r="274">
          <cell r="A274" t="str">
            <v>.50 Alum Round Rod</v>
          </cell>
          <cell r="B274" t="str">
            <v>23000</v>
          </cell>
          <cell r="C274">
            <v>0.68</v>
          </cell>
          <cell r="D274">
            <v>1.224</v>
          </cell>
          <cell r="E274" t="str">
            <v>FT</v>
          </cell>
          <cell r="F274">
            <v>44.45</v>
          </cell>
          <cell r="G274">
            <v>0</v>
          </cell>
          <cell r="H274"/>
        </row>
        <row r="275">
          <cell r="A275" t="str">
            <v>1.75 x .125 ArchAlumChnnl 20'</v>
          </cell>
          <cell r="B275" t="str">
            <v>23010</v>
          </cell>
          <cell r="C275">
            <v>1.5149999999999999</v>
          </cell>
          <cell r="D275">
            <v>2.7269999999999999</v>
          </cell>
          <cell r="E275" t="str">
            <v>FT</v>
          </cell>
          <cell r="F275">
            <v>44.45</v>
          </cell>
          <cell r="G275">
            <v>0</v>
          </cell>
          <cell r="H275"/>
        </row>
        <row r="276">
          <cell r="A276" t="str">
            <v>2 x .50 x .125 ArchAlChnl 20'</v>
          </cell>
          <cell r="B276" t="str">
            <v>23015</v>
          </cell>
          <cell r="C276">
            <v>1.351</v>
          </cell>
          <cell r="D276">
            <v>2.4319999999999999</v>
          </cell>
          <cell r="E276" t="str">
            <v>FT</v>
          </cell>
          <cell r="F276">
            <v>44.45</v>
          </cell>
          <cell r="G276">
            <v>0</v>
          </cell>
          <cell r="H276">
            <v>45860</v>
          </cell>
        </row>
        <row r="277">
          <cell r="A277" t="str">
            <v>2 x .125 Alum Channel</v>
          </cell>
          <cell r="B277" t="str">
            <v>23018</v>
          </cell>
          <cell r="C277">
            <v>2.165</v>
          </cell>
          <cell r="D277">
            <v>3.8969999999999998</v>
          </cell>
          <cell r="E277" t="str">
            <v>FT</v>
          </cell>
          <cell r="F277">
            <v>44.45</v>
          </cell>
          <cell r="G277">
            <v>0</v>
          </cell>
          <cell r="H277">
            <v>45881</v>
          </cell>
        </row>
        <row r="278">
          <cell r="A278" t="str">
            <v>3 x .125 Alum Channel</v>
          </cell>
          <cell r="B278" t="str">
            <v>23020</v>
          </cell>
          <cell r="C278">
            <v>2.17</v>
          </cell>
          <cell r="D278">
            <v>3.9060000000000001</v>
          </cell>
          <cell r="E278" t="str">
            <v>FT</v>
          </cell>
          <cell r="F278">
            <v>44.45</v>
          </cell>
          <cell r="G278">
            <v>0</v>
          </cell>
          <cell r="H278">
            <v>45121</v>
          </cell>
        </row>
        <row r="279">
          <cell r="A279" t="str">
            <v>3 x 1 x.125 ArchAlumChnl 20'</v>
          </cell>
          <cell r="B279" t="str">
            <v>23025</v>
          </cell>
          <cell r="C279">
            <v>2.153</v>
          </cell>
          <cell r="D279">
            <v>3.8759999999999999</v>
          </cell>
          <cell r="E279" t="str">
            <v>FT</v>
          </cell>
          <cell r="F279">
            <v>44.45</v>
          </cell>
          <cell r="G279">
            <v>0</v>
          </cell>
          <cell r="H279">
            <v>45660</v>
          </cell>
        </row>
        <row r="280">
          <cell r="A280" t="str">
            <v>4 x .125 Alum Channel</v>
          </cell>
          <cell r="B280" t="str">
            <v>23030</v>
          </cell>
          <cell r="C280">
            <v>1.22</v>
          </cell>
          <cell r="D280">
            <v>2.1960000000000002</v>
          </cell>
          <cell r="E280" t="str">
            <v>FT</v>
          </cell>
          <cell r="F280">
            <v>44.45</v>
          </cell>
          <cell r="G280">
            <v>0</v>
          </cell>
          <cell r="H280"/>
        </row>
        <row r="281">
          <cell r="A281" t="str">
            <v>2 x 1 x .125 ArchAl Chnl</v>
          </cell>
          <cell r="B281" t="str">
            <v>23035</v>
          </cell>
          <cell r="C281">
            <v>2.12</v>
          </cell>
          <cell r="D281">
            <v>3.8159999999999998</v>
          </cell>
          <cell r="E281" t="str">
            <v>FT</v>
          </cell>
          <cell r="F281">
            <v>44.45</v>
          </cell>
          <cell r="G281">
            <v>0</v>
          </cell>
          <cell r="H281">
            <v>44774</v>
          </cell>
        </row>
        <row r="282">
          <cell r="A282" t="str">
            <v>3 x 1.41 x .170 StrcAlChnl 25'</v>
          </cell>
          <cell r="B282" t="str">
            <v>23040</v>
          </cell>
          <cell r="C282">
            <v>5.1440000000000001</v>
          </cell>
          <cell r="D282">
            <v>9.26</v>
          </cell>
          <cell r="E282" t="str">
            <v>FT</v>
          </cell>
          <cell r="F282">
            <v>44.45</v>
          </cell>
          <cell r="G282">
            <v>0</v>
          </cell>
          <cell r="H282">
            <v>45036</v>
          </cell>
        </row>
        <row r="283">
          <cell r="A283" t="str">
            <v>4 x 1 x.080/.105RadArAlChnl 20'</v>
          </cell>
          <cell r="B283" t="str">
            <v>23045</v>
          </cell>
          <cell r="C283">
            <v>1.33</v>
          </cell>
          <cell r="D283">
            <v>2.3940000000000001</v>
          </cell>
          <cell r="E283" t="str">
            <v>FT</v>
          </cell>
          <cell r="F283">
            <v>44.45</v>
          </cell>
          <cell r="G283">
            <v>0</v>
          </cell>
          <cell r="H283"/>
        </row>
        <row r="284">
          <cell r="A284" t="str">
            <v>4 x 1.58 x .180 StrcAlChnl 25'</v>
          </cell>
          <cell r="B284" t="str">
            <v>23050</v>
          </cell>
          <cell r="C284">
            <v>7.6369999999999996</v>
          </cell>
          <cell r="D284">
            <v>13.747999999999999</v>
          </cell>
          <cell r="E284" t="str">
            <v>FT</v>
          </cell>
          <cell r="F284">
            <v>44.45</v>
          </cell>
          <cell r="G284">
            <v>0</v>
          </cell>
          <cell r="H284">
            <v>44817</v>
          </cell>
        </row>
        <row r="285">
          <cell r="A285" t="str">
            <v>.040 Color Alum</v>
          </cell>
          <cell r="B285" t="str">
            <v>24005</v>
          </cell>
          <cell r="C285">
            <v>2.8420000000000001</v>
          </cell>
          <cell r="D285">
            <v>5.1159999999999997</v>
          </cell>
          <cell r="E285" t="str">
            <v>SQFT</v>
          </cell>
          <cell r="F285">
            <v>44.45</v>
          </cell>
          <cell r="G285">
            <v>0</v>
          </cell>
          <cell r="H285">
            <v>44883</v>
          </cell>
        </row>
        <row r="286">
          <cell r="A286" t="str">
            <v>.040 White Alum</v>
          </cell>
          <cell r="B286" t="str">
            <v>24015</v>
          </cell>
          <cell r="C286">
            <v>1.5720000000000001</v>
          </cell>
          <cell r="D286">
            <v>2.83</v>
          </cell>
          <cell r="E286" t="str">
            <v>SQFT</v>
          </cell>
          <cell r="F286">
            <v>44.45</v>
          </cell>
          <cell r="G286">
            <v>0</v>
          </cell>
          <cell r="H286"/>
        </row>
        <row r="287">
          <cell r="A287" t="str">
            <v>.040 Black Alum</v>
          </cell>
          <cell r="B287" t="str">
            <v>24016</v>
          </cell>
          <cell r="C287">
            <v>2.214</v>
          </cell>
          <cell r="D287">
            <v>3.9860000000000002</v>
          </cell>
          <cell r="E287" t="str">
            <v>SQFT</v>
          </cell>
          <cell r="F287">
            <v>44.45</v>
          </cell>
          <cell r="G287">
            <v>0</v>
          </cell>
          <cell r="H287">
            <v>45216</v>
          </cell>
        </row>
        <row r="288">
          <cell r="A288" t="str">
            <v>.040 Bronze Alum</v>
          </cell>
          <cell r="B288" t="str">
            <v>24017</v>
          </cell>
          <cell r="C288">
            <v>1.2549999999999999</v>
          </cell>
          <cell r="D288">
            <v>2.2589999999999999</v>
          </cell>
          <cell r="E288" t="str">
            <v>SQFT</v>
          </cell>
          <cell r="F288">
            <v>44.45</v>
          </cell>
          <cell r="G288">
            <v>0</v>
          </cell>
          <cell r="H288"/>
        </row>
        <row r="289">
          <cell r="A289" t="str">
            <v>.050 Aluminum</v>
          </cell>
          <cell r="B289" t="str">
            <v>24020</v>
          </cell>
          <cell r="C289">
            <v>1.7330000000000001</v>
          </cell>
          <cell r="D289">
            <v>3.12</v>
          </cell>
          <cell r="E289" t="str">
            <v>SQFT</v>
          </cell>
          <cell r="F289">
            <v>44.45</v>
          </cell>
          <cell r="G289">
            <v>0</v>
          </cell>
          <cell r="H289"/>
        </row>
        <row r="290">
          <cell r="A290" t="str">
            <v>.063 Bronze Alum</v>
          </cell>
          <cell r="B290" t="str">
            <v>24025</v>
          </cell>
          <cell r="C290">
            <v>6.43</v>
          </cell>
          <cell r="D290">
            <v>11.574999999999999</v>
          </cell>
          <cell r="E290" t="str">
            <v>SQFT</v>
          </cell>
          <cell r="F290">
            <v>44.45</v>
          </cell>
          <cell r="G290">
            <v>0</v>
          </cell>
          <cell r="H290">
            <v>45720</v>
          </cell>
        </row>
        <row r="291">
          <cell r="A291" t="str">
            <v>.063 Mil Alum</v>
          </cell>
          <cell r="B291" t="str">
            <v>24030</v>
          </cell>
          <cell r="C291">
            <v>2.56</v>
          </cell>
          <cell r="D291">
            <v>4.6079999999999997</v>
          </cell>
          <cell r="E291" t="str">
            <v>SQFT</v>
          </cell>
          <cell r="F291">
            <v>44.45</v>
          </cell>
          <cell r="G291">
            <v>0</v>
          </cell>
          <cell r="H291">
            <v>46059</v>
          </cell>
        </row>
        <row r="292">
          <cell r="A292" t="str">
            <v>.063 White Alum</v>
          </cell>
          <cell r="B292" t="str">
            <v>24035</v>
          </cell>
          <cell r="C292">
            <v>3.617</v>
          </cell>
          <cell r="D292">
            <v>6.5110000000000001</v>
          </cell>
          <cell r="E292" t="str">
            <v>SQFT</v>
          </cell>
          <cell r="F292">
            <v>44.45</v>
          </cell>
          <cell r="G292">
            <v>0</v>
          </cell>
          <cell r="H292">
            <v>46027</v>
          </cell>
        </row>
        <row r="293">
          <cell r="A293" t="str">
            <v>.063 Black Alum</v>
          </cell>
          <cell r="B293" t="str">
            <v>24036</v>
          </cell>
          <cell r="C293">
            <v>4.2140000000000004</v>
          </cell>
          <cell r="D293">
            <v>7.5860000000000003</v>
          </cell>
          <cell r="E293" t="str">
            <v>SQFT</v>
          </cell>
          <cell r="F293">
            <v>44.45</v>
          </cell>
          <cell r="G293">
            <v>0</v>
          </cell>
          <cell r="H293">
            <v>46027</v>
          </cell>
        </row>
        <row r="294">
          <cell r="A294" t="str">
            <v>.063/.250 Dia Perf Alum</v>
          </cell>
          <cell r="B294" t="str">
            <v>24040</v>
          </cell>
          <cell r="C294">
            <v>5.5460000000000003</v>
          </cell>
          <cell r="D294">
            <v>9.984</v>
          </cell>
          <cell r="E294" t="str">
            <v>SQFT</v>
          </cell>
          <cell r="F294">
            <v>44.45</v>
          </cell>
          <cell r="G294">
            <v>0</v>
          </cell>
          <cell r="H294">
            <v>45503</v>
          </cell>
        </row>
        <row r="295">
          <cell r="A295" t="str">
            <v>.080 Mil Alum 3003</v>
          </cell>
          <cell r="B295" t="str">
            <v>24045</v>
          </cell>
          <cell r="C295">
            <v>3.41</v>
          </cell>
          <cell r="D295">
            <v>6.1390000000000002</v>
          </cell>
          <cell r="E295" t="str">
            <v>SQFT</v>
          </cell>
          <cell r="F295">
            <v>44.45</v>
          </cell>
          <cell r="G295">
            <v>0</v>
          </cell>
          <cell r="H295">
            <v>45924</v>
          </cell>
        </row>
        <row r="296">
          <cell r="A296" t="str">
            <v>.090 Mil Alum 3003</v>
          </cell>
          <cell r="B296" t="str">
            <v>24055</v>
          </cell>
          <cell r="C296">
            <v>4.1870000000000003</v>
          </cell>
          <cell r="D296">
            <v>7.5369999999999999</v>
          </cell>
          <cell r="E296" t="str">
            <v>SQFT</v>
          </cell>
          <cell r="F296">
            <v>44.45</v>
          </cell>
          <cell r="G296">
            <v>0</v>
          </cell>
          <cell r="H296">
            <v>46034</v>
          </cell>
        </row>
        <row r="297">
          <cell r="A297" t="str">
            <v>Routing - .090 Mil Alum 5052</v>
          </cell>
          <cell r="B297" t="str">
            <v>24060</v>
          </cell>
          <cell r="C297">
            <v>4.09</v>
          </cell>
          <cell r="D297">
            <v>7.3630000000000004</v>
          </cell>
          <cell r="E297" t="str">
            <v>SQFT</v>
          </cell>
          <cell r="F297">
            <v>44.45</v>
          </cell>
          <cell r="G297">
            <v>0</v>
          </cell>
          <cell r="H297">
            <v>46015</v>
          </cell>
        </row>
        <row r="298">
          <cell r="A298" t="str">
            <v>Routing - .125 Mil Alum 5052</v>
          </cell>
          <cell r="B298" t="str">
            <v>24065</v>
          </cell>
          <cell r="C298">
            <v>5.516</v>
          </cell>
          <cell r="D298">
            <v>9.93</v>
          </cell>
          <cell r="E298" t="str">
            <v>SQFT</v>
          </cell>
          <cell r="F298">
            <v>44.45</v>
          </cell>
          <cell r="G298">
            <v>0</v>
          </cell>
          <cell r="H298">
            <v>46048</v>
          </cell>
        </row>
        <row r="299">
          <cell r="A299" t="str">
            <v>.125 Mil Alum</v>
          </cell>
          <cell r="B299" t="str">
            <v>24068</v>
          </cell>
          <cell r="C299">
            <v>4.8099999999999996</v>
          </cell>
          <cell r="D299">
            <v>8.6590000000000007</v>
          </cell>
          <cell r="E299" t="str">
            <v>SQFT</v>
          </cell>
          <cell r="F299">
            <v>44.45</v>
          </cell>
          <cell r="G299">
            <v>0</v>
          </cell>
          <cell r="H299"/>
        </row>
        <row r="300">
          <cell r="A300" t="str">
            <v>.250 Mil Alum</v>
          </cell>
          <cell r="B300" t="str">
            <v>24070</v>
          </cell>
          <cell r="C300">
            <v>9.18</v>
          </cell>
          <cell r="D300">
            <v>16.526</v>
          </cell>
          <cell r="E300" t="str">
            <v>SQFT</v>
          </cell>
          <cell r="F300">
            <v>44.45</v>
          </cell>
          <cell r="G300">
            <v>0</v>
          </cell>
          <cell r="H300">
            <v>45796</v>
          </cell>
        </row>
        <row r="301">
          <cell r="A301" t="str">
            <v>.375 Mil Alum</v>
          </cell>
          <cell r="B301" t="str">
            <v>24075</v>
          </cell>
          <cell r="C301">
            <v>31.995000000000001</v>
          </cell>
          <cell r="D301">
            <v>57.597000000000001</v>
          </cell>
          <cell r="E301" t="str">
            <v>SQFT</v>
          </cell>
          <cell r="F301">
            <v>44.45</v>
          </cell>
          <cell r="G301">
            <v>0</v>
          </cell>
          <cell r="H301">
            <v>45966</v>
          </cell>
        </row>
        <row r="302">
          <cell r="A302" t="str">
            <v>.500 Mil Alum</v>
          </cell>
          <cell r="B302" t="str">
            <v>24080</v>
          </cell>
          <cell r="C302">
            <v>27.571000000000002</v>
          </cell>
          <cell r="D302">
            <v>49.633000000000003</v>
          </cell>
          <cell r="E302" t="str">
            <v>SQFT</v>
          </cell>
          <cell r="F302">
            <v>44.45</v>
          </cell>
          <cell r="G302">
            <v>0</v>
          </cell>
          <cell r="H302"/>
        </row>
        <row r="303">
          <cell r="A303" t="str">
            <v>Routing - 6' Sheet .125 Mil Al 5052</v>
          </cell>
          <cell r="B303" t="str">
            <v>24135</v>
          </cell>
          <cell r="C303">
            <v>5.9160000000000004</v>
          </cell>
          <cell r="D303">
            <v>10.65</v>
          </cell>
          <cell r="E303" t="str">
            <v>SQFT</v>
          </cell>
          <cell r="F303">
            <v>44.45</v>
          </cell>
          <cell r="G303">
            <v>0</v>
          </cell>
          <cell r="H303">
            <v>46048</v>
          </cell>
        </row>
        <row r="304">
          <cell r="A304" t="str">
            <v>1 x 1 x .065 Alum Sq Tube</v>
          </cell>
          <cell r="B304" t="str">
            <v>25005</v>
          </cell>
          <cell r="C304">
            <v>0.52</v>
          </cell>
          <cell r="D304">
            <v>0.93600000000000005</v>
          </cell>
          <cell r="E304" t="str">
            <v>FT</v>
          </cell>
          <cell r="F304">
            <v>44.45</v>
          </cell>
          <cell r="G304">
            <v>0</v>
          </cell>
          <cell r="H304"/>
        </row>
        <row r="305">
          <cell r="A305" t="str">
            <v>1 x .125 Sq Tube Clr Anodized</v>
          </cell>
          <cell r="B305" t="str">
            <v>25010</v>
          </cell>
          <cell r="C305">
            <v>2.16</v>
          </cell>
          <cell r="D305">
            <v>3.8879999999999999</v>
          </cell>
          <cell r="E305" t="str">
            <v>FT</v>
          </cell>
          <cell r="F305">
            <v>44.45</v>
          </cell>
          <cell r="G305">
            <v>0</v>
          </cell>
          <cell r="H305"/>
        </row>
        <row r="306">
          <cell r="A306" t="str">
            <v>1 x .125 Arch Al Sq Tube 24'</v>
          </cell>
          <cell r="B306" t="str">
            <v>25015</v>
          </cell>
          <cell r="C306">
            <v>1.532</v>
          </cell>
          <cell r="D306">
            <v>2.758</v>
          </cell>
          <cell r="E306" t="str">
            <v>FT</v>
          </cell>
          <cell r="F306">
            <v>44.45</v>
          </cell>
          <cell r="G306">
            <v>0</v>
          </cell>
          <cell r="H306">
            <v>45660</v>
          </cell>
        </row>
        <row r="307">
          <cell r="A307" t="str">
            <v>1.250 x .125 Alum Sq Tube</v>
          </cell>
          <cell r="B307" t="str">
            <v>25020</v>
          </cell>
          <cell r="C307">
            <v>1.5</v>
          </cell>
          <cell r="D307">
            <v>2.7</v>
          </cell>
          <cell r="E307" t="str">
            <v>FT</v>
          </cell>
          <cell r="F307">
            <v>44.45</v>
          </cell>
          <cell r="G307">
            <v>0</v>
          </cell>
          <cell r="H307"/>
        </row>
        <row r="308">
          <cell r="A308" t="str">
            <v>1.5 x .125 Alum Sq Tube</v>
          </cell>
          <cell r="B308" t="str">
            <v>25025</v>
          </cell>
          <cell r="C308">
            <v>2.3039999999999998</v>
          </cell>
          <cell r="D308">
            <v>4.1479999999999997</v>
          </cell>
          <cell r="E308" t="str">
            <v>FT</v>
          </cell>
          <cell r="F308">
            <v>44.45</v>
          </cell>
          <cell r="G308">
            <v>0</v>
          </cell>
          <cell r="H308">
            <v>45664</v>
          </cell>
        </row>
        <row r="309">
          <cell r="A309" t="str">
            <v>1.5 x .75 x .125 Alum Rec Tube</v>
          </cell>
          <cell r="B309" t="str">
            <v>25030</v>
          </cell>
          <cell r="C309">
            <v>2.052</v>
          </cell>
          <cell r="D309">
            <v>3.694</v>
          </cell>
          <cell r="E309" t="str">
            <v>FT</v>
          </cell>
          <cell r="F309">
            <v>44.45</v>
          </cell>
          <cell r="G309">
            <v>0</v>
          </cell>
          <cell r="H309">
            <v>45974</v>
          </cell>
        </row>
        <row r="310">
          <cell r="A310" t="str">
            <v>2 x .125 ArchAl Sq Tube 24'</v>
          </cell>
          <cell r="B310" t="str">
            <v>25035</v>
          </cell>
          <cell r="C310">
            <v>4.1459999999999999</v>
          </cell>
          <cell r="D310">
            <v>7.4640000000000004</v>
          </cell>
          <cell r="E310" t="str">
            <v>FT</v>
          </cell>
          <cell r="F310">
            <v>44.45</v>
          </cell>
          <cell r="G310">
            <v>0</v>
          </cell>
          <cell r="H310">
            <v>46027</v>
          </cell>
        </row>
        <row r="311">
          <cell r="A311" t="str">
            <v>2x1 x .125 ArcAlRect Tube 24'</v>
          </cell>
          <cell r="B311" t="str">
            <v>25040</v>
          </cell>
          <cell r="C311">
            <v>2.8010000000000002</v>
          </cell>
          <cell r="D311">
            <v>5.0419999999999998</v>
          </cell>
          <cell r="E311" t="str">
            <v>FT</v>
          </cell>
          <cell r="F311">
            <v>44.45</v>
          </cell>
          <cell r="G311">
            <v>0</v>
          </cell>
          <cell r="H311">
            <v>45784</v>
          </cell>
        </row>
        <row r="312">
          <cell r="A312" t="str">
            <v>2.5 x .125 Alum Sq Tube</v>
          </cell>
          <cell r="B312" t="str">
            <v>25045</v>
          </cell>
          <cell r="C312">
            <v>5.95</v>
          </cell>
          <cell r="D312">
            <v>10.711</v>
          </cell>
          <cell r="E312" t="str">
            <v>FT</v>
          </cell>
          <cell r="F312">
            <v>44.45</v>
          </cell>
          <cell r="G312">
            <v>0</v>
          </cell>
          <cell r="H312"/>
        </row>
        <row r="313">
          <cell r="A313" t="str">
            <v>2.7 x .125 Radius Corner Alum Sq Tube</v>
          </cell>
          <cell r="B313" t="str">
            <v>25047</v>
          </cell>
          <cell r="C313">
            <v>6.1079999999999997</v>
          </cell>
          <cell r="D313">
            <v>10.994999999999999</v>
          </cell>
          <cell r="E313" t="str">
            <v>FT</v>
          </cell>
          <cell r="F313">
            <v>44.45</v>
          </cell>
          <cell r="G313">
            <v>0</v>
          </cell>
          <cell r="H313">
            <v>45784</v>
          </cell>
        </row>
        <row r="314">
          <cell r="A314" t="str">
            <v>3 x .125 Arch Alum Sq Tube 24'</v>
          </cell>
          <cell r="B314" t="str">
            <v>25050</v>
          </cell>
          <cell r="C314">
            <v>6.4480000000000004</v>
          </cell>
          <cell r="D314">
            <v>11.608000000000001</v>
          </cell>
          <cell r="E314" t="str">
            <v>FT</v>
          </cell>
          <cell r="F314">
            <v>44.45</v>
          </cell>
          <cell r="G314">
            <v>0</v>
          </cell>
          <cell r="H314">
            <v>46027</v>
          </cell>
        </row>
        <row r="315">
          <cell r="A315" t="str">
            <v>2 x 3 x .125 Alum Rec Tube</v>
          </cell>
          <cell r="B315" t="str">
            <v>25055</v>
          </cell>
          <cell r="C315">
            <v>5.2679999999999998</v>
          </cell>
          <cell r="D315">
            <v>9.4830000000000005</v>
          </cell>
          <cell r="E315" t="str">
            <v>FT</v>
          </cell>
          <cell r="F315">
            <v>44.45</v>
          </cell>
          <cell r="G315">
            <v>0</v>
          </cell>
          <cell r="H315">
            <v>45975</v>
          </cell>
        </row>
        <row r="316">
          <cell r="A316" t="str">
            <v>4 x .125 ArchAl Sq Tube 24'</v>
          </cell>
          <cell r="B316" t="str">
            <v>25060</v>
          </cell>
          <cell r="C316">
            <v>9.9770000000000003</v>
          </cell>
          <cell r="D316">
            <v>17.96</v>
          </cell>
          <cell r="E316" t="str">
            <v>FT</v>
          </cell>
          <cell r="F316">
            <v>44.45</v>
          </cell>
          <cell r="G316">
            <v>0</v>
          </cell>
          <cell r="H316">
            <v>46034</v>
          </cell>
        </row>
        <row r="317">
          <cell r="A317" t="str">
            <v>#6 3/4" Rebar</v>
          </cell>
          <cell r="B317" t="str">
            <v>26015</v>
          </cell>
          <cell r="C317">
            <v>0.8</v>
          </cell>
          <cell r="D317">
            <v>1.44</v>
          </cell>
          <cell r="E317" t="str">
            <v>FT</v>
          </cell>
          <cell r="F317">
            <v>44.45</v>
          </cell>
          <cell r="G317">
            <v>0</v>
          </cell>
          <cell r="H317"/>
        </row>
        <row r="318">
          <cell r="A318" t="str">
            <v>1/2" Round Bar</v>
          </cell>
          <cell r="B318" t="str">
            <v>26030</v>
          </cell>
          <cell r="C318">
            <v>0.376</v>
          </cell>
          <cell r="D318">
            <v>0.67700000000000005</v>
          </cell>
          <cell r="E318" t="str">
            <v>FT</v>
          </cell>
          <cell r="F318">
            <v>44.45</v>
          </cell>
          <cell r="G318">
            <v>0</v>
          </cell>
          <cell r="H318"/>
        </row>
        <row r="319">
          <cell r="A319" t="str">
            <v>3.5" ODX.216 Wall New Pipe</v>
          </cell>
          <cell r="B319" t="str">
            <v>26510</v>
          </cell>
          <cell r="C319">
            <v>5.9349999999999996</v>
          </cell>
          <cell r="D319">
            <v>10.683999999999999</v>
          </cell>
          <cell r="E319" t="str">
            <v>FT</v>
          </cell>
          <cell r="F319">
            <v>44.45</v>
          </cell>
          <cell r="G319">
            <v>0</v>
          </cell>
          <cell r="H319">
            <v>45936</v>
          </cell>
        </row>
        <row r="320">
          <cell r="A320" t="str">
            <v>4" OD Pipe</v>
          </cell>
          <cell r="B320" t="str">
            <v>26515</v>
          </cell>
          <cell r="C320">
            <v>3.036</v>
          </cell>
          <cell r="D320">
            <v>5.4649999999999999</v>
          </cell>
          <cell r="E320" t="str">
            <v>FT</v>
          </cell>
          <cell r="F320">
            <v>44.45</v>
          </cell>
          <cell r="G320">
            <v>0</v>
          </cell>
          <cell r="H320">
            <v>45589</v>
          </cell>
        </row>
        <row r="321">
          <cell r="A321" t="str">
            <v>4.5" ODX.216 Wall New Pipe</v>
          </cell>
          <cell r="B321" t="str">
            <v>26520</v>
          </cell>
          <cell r="C321">
            <v>5.4039999999999999</v>
          </cell>
          <cell r="D321">
            <v>9.7279999999999998</v>
          </cell>
          <cell r="E321" t="str">
            <v>FT</v>
          </cell>
          <cell r="F321">
            <v>44.45</v>
          </cell>
          <cell r="G321">
            <v>0</v>
          </cell>
          <cell r="H321"/>
        </row>
        <row r="322">
          <cell r="A322" t="str">
            <v>5.5" OD Pipe</v>
          </cell>
          <cell r="B322" t="str">
            <v>26525</v>
          </cell>
          <cell r="C322">
            <v>10.192</v>
          </cell>
          <cell r="D322">
            <v>18.347000000000001</v>
          </cell>
          <cell r="E322" t="str">
            <v>FT</v>
          </cell>
          <cell r="F322">
            <v>44.45</v>
          </cell>
          <cell r="G322">
            <v>0</v>
          </cell>
          <cell r="H322">
            <v>45812</v>
          </cell>
        </row>
        <row r="323">
          <cell r="A323" t="str">
            <v>6.625" ODX.280 Wall New Pipe</v>
          </cell>
          <cell r="B323" t="str">
            <v>26530</v>
          </cell>
          <cell r="C323">
            <v>17.206</v>
          </cell>
          <cell r="D323">
            <v>30.974</v>
          </cell>
          <cell r="E323" t="str">
            <v>FT</v>
          </cell>
          <cell r="F323">
            <v>44.45</v>
          </cell>
          <cell r="G323">
            <v>0</v>
          </cell>
          <cell r="H323">
            <v>45540</v>
          </cell>
        </row>
        <row r="324">
          <cell r="A324" t="str">
            <v>7" OD Pipe</v>
          </cell>
          <cell r="B324" t="str">
            <v>26535</v>
          </cell>
          <cell r="C324">
            <v>6.1717500000000003</v>
          </cell>
          <cell r="D324">
            <v>11.11</v>
          </cell>
          <cell r="E324" t="str">
            <v>FT</v>
          </cell>
          <cell r="F324">
            <v>44.45</v>
          </cell>
          <cell r="G324">
            <v>0</v>
          </cell>
          <cell r="H324"/>
        </row>
        <row r="325">
          <cell r="A325" t="str">
            <v>8.625" ODX.250 Sch20New Pipe</v>
          </cell>
          <cell r="B325" t="str">
            <v>26545</v>
          </cell>
          <cell r="C325">
            <v>22.9</v>
          </cell>
          <cell r="D325">
            <v>41.223999999999997</v>
          </cell>
          <cell r="E325" t="str">
            <v>FT</v>
          </cell>
          <cell r="F325">
            <v>44.45</v>
          </cell>
          <cell r="G325">
            <v>0</v>
          </cell>
          <cell r="H325">
            <v>44988</v>
          </cell>
        </row>
        <row r="326">
          <cell r="A326" t="str">
            <v>8.625" ODX.322 Sch40New Pipe</v>
          </cell>
          <cell r="B326" t="str">
            <v>26550</v>
          </cell>
          <cell r="C326">
            <v>23.268000000000001</v>
          </cell>
          <cell r="D326">
            <v>41.887</v>
          </cell>
          <cell r="E326" t="str">
            <v>FT</v>
          </cell>
          <cell r="F326">
            <v>44.45</v>
          </cell>
          <cell r="G326">
            <v>0</v>
          </cell>
          <cell r="H326">
            <v>45540</v>
          </cell>
        </row>
        <row r="327">
          <cell r="A327" t="str">
            <v>9.625" OD Pipe</v>
          </cell>
          <cell r="B327" t="str">
            <v>26555</v>
          </cell>
          <cell r="C327">
            <v>26</v>
          </cell>
          <cell r="D327">
            <v>46.805</v>
          </cell>
          <cell r="E327" t="str">
            <v>FT</v>
          </cell>
          <cell r="F327">
            <v>44.45</v>
          </cell>
          <cell r="G327">
            <v>0</v>
          </cell>
          <cell r="H327"/>
        </row>
        <row r="328">
          <cell r="A328" t="str">
            <v>10.75" ODX.250 Wall New Pipe</v>
          </cell>
          <cell r="B328" t="str">
            <v>26565</v>
          </cell>
          <cell r="C328">
            <v>22.352</v>
          </cell>
          <cell r="D328">
            <v>40.238</v>
          </cell>
          <cell r="E328" t="str">
            <v>FT</v>
          </cell>
          <cell r="F328">
            <v>44.45</v>
          </cell>
          <cell r="G328">
            <v>0</v>
          </cell>
          <cell r="H328"/>
        </row>
        <row r="329">
          <cell r="A329" t="str">
            <v>10.75" ODX.365 Wall New Pipe</v>
          </cell>
          <cell r="B329" t="str">
            <v>26570</v>
          </cell>
          <cell r="C329">
            <v>32.436999999999998</v>
          </cell>
          <cell r="D329">
            <v>58.392000000000003</v>
          </cell>
          <cell r="E329" t="str">
            <v>FT</v>
          </cell>
          <cell r="F329">
            <v>44.45</v>
          </cell>
          <cell r="G329">
            <v>0</v>
          </cell>
          <cell r="H329">
            <v>45839</v>
          </cell>
        </row>
        <row r="330">
          <cell r="A330" t="str">
            <v>12.75" ODX.250 Wall New Pipe</v>
          </cell>
          <cell r="B330" t="str">
            <v>26575</v>
          </cell>
          <cell r="C330">
            <v>19.335000000000001</v>
          </cell>
          <cell r="D330">
            <v>34.805999999999997</v>
          </cell>
          <cell r="E330" t="str">
            <v>FT</v>
          </cell>
          <cell r="F330">
            <v>44.45</v>
          </cell>
          <cell r="G330">
            <v>0</v>
          </cell>
          <cell r="H330"/>
        </row>
        <row r="331">
          <cell r="A331" t="str">
            <v>12.75" ODX.375 Wall New Pipe</v>
          </cell>
          <cell r="B331" t="str">
            <v>26580</v>
          </cell>
          <cell r="C331">
            <v>53.918999999999997</v>
          </cell>
          <cell r="D331">
            <v>97.063999999999993</v>
          </cell>
          <cell r="E331" t="str">
            <v>FT</v>
          </cell>
          <cell r="F331">
            <v>44.45</v>
          </cell>
          <cell r="G331">
            <v>0</v>
          </cell>
          <cell r="H331">
            <v>46003</v>
          </cell>
        </row>
        <row r="332">
          <cell r="A332" t="str">
            <v>14" OD Pipe</v>
          </cell>
          <cell r="B332" t="str">
            <v>26585</v>
          </cell>
          <cell r="C332">
            <v>41</v>
          </cell>
          <cell r="D332">
            <v>73.807000000000002</v>
          </cell>
          <cell r="E332" t="str">
            <v>FT</v>
          </cell>
          <cell r="F332">
            <v>44.45</v>
          </cell>
          <cell r="G332">
            <v>0</v>
          </cell>
          <cell r="H332"/>
        </row>
        <row r="333">
          <cell r="A333" t="str">
            <v>20" OD Pipe</v>
          </cell>
          <cell r="B333" t="str">
            <v>26600</v>
          </cell>
          <cell r="C333">
            <v>43.25</v>
          </cell>
          <cell r="D333">
            <v>77.858000000000004</v>
          </cell>
          <cell r="E333" t="str">
            <v>FT</v>
          </cell>
          <cell r="F333">
            <v>44.45</v>
          </cell>
          <cell r="G333">
            <v>0</v>
          </cell>
          <cell r="H333"/>
        </row>
        <row r="334">
          <cell r="A334" t="str">
            <v>24" OD Pipe</v>
          </cell>
          <cell r="B334" t="str">
            <v>26615</v>
          </cell>
          <cell r="C334">
            <v>74</v>
          </cell>
          <cell r="D334">
            <v>133.21299999999999</v>
          </cell>
          <cell r="E334" t="str">
            <v>FT</v>
          </cell>
          <cell r="F334">
            <v>44.45</v>
          </cell>
          <cell r="G334">
            <v>0</v>
          </cell>
          <cell r="H334"/>
        </row>
        <row r="335">
          <cell r="A335" t="str">
            <v>Outdr Adv Strctr 8'x20' stacked w/10'V</v>
          </cell>
          <cell r="B335" t="str">
            <v>27000</v>
          </cell>
          <cell r="C335">
            <v>15600</v>
          </cell>
          <cell r="D335">
            <v>28082.808000000001</v>
          </cell>
          <cell r="E335" t="str">
            <v>EA</v>
          </cell>
          <cell r="F335">
            <v>44.45</v>
          </cell>
          <cell r="G335">
            <v>0</v>
          </cell>
          <cell r="H335"/>
        </row>
        <row r="336">
          <cell r="A336" t="str">
            <v>1 X 1 X .125 Angle Iron</v>
          </cell>
          <cell r="B336" t="str">
            <v>28010</v>
          </cell>
          <cell r="C336">
            <v>0.68</v>
          </cell>
          <cell r="D336">
            <v>1.224</v>
          </cell>
          <cell r="E336" t="str">
            <v>FT</v>
          </cell>
          <cell r="F336">
            <v>44.45</v>
          </cell>
          <cell r="G336">
            <v>0</v>
          </cell>
          <cell r="H336">
            <v>45771</v>
          </cell>
        </row>
        <row r="337">
          <cell r="A337" t="str">
            <v>1.25 X 1.25 X .125 Angle Iron</v>
          </cell>
          <cell r="B337" t="str">
            <v>28020</v>
          </cell>
          <cell r="C337">
            <v>0.7</v>
          </cell>
          <cell r="D337">
            <v>1.26</v>
          </cell>
          <cell r="E337" t="str">
            <v>FT</v>
          </cell>
          <cell r="F337">
            <v>44.45</v>
          </cell>
          <cell r="G337">
            <v>0</v>
          </cell>
          <cell r="H337">
            <v>45488</v>
          </cell>
        </row>
        <row r="338">
          <cell r="A338" t="str">
            <v>1.25 X 1.25 X .187 Angle Iron</v>
          </cell>
          <cell r="B338" t="str">
            <v>28025</v>
          </cell>
          <cell r="C338">
            <v>1.05</v>
          </cell>
          <cell r="D338">
            <v>1.89</v>
          </cell>
          <cell r="E338" t="str">
            <v>FT</v>
          </cell>
          <cell r="F338">
            <v>44.45</v>
          </cell>
          <cell r="G338">
            <v>0</v>
          </cell>
          <cell r="H338">
            <v>45258</v>
          </cell>
        </row>
        <row r="339">
          <cell r="A339" t="str">
            <v>1.5 X 1.5 X .187 Angle Iron</v>
          </cell>
          <cell r="B339" t="str">
            <v>28035</v>
          </cell>
          <cell r="C339">
            <v>1.21</v>
          </cell>
          <cell r="D339">
            <v>2.1779999999999999</v>
          </cell>
          <cell r="E339" t="str">
            <v>FT</v>
          </cell>
          <cell r="F339">
            <v>44.45</v>
          </cell>
          <cell r="G339">
            <v>0</v>
          </cell>
          <cell r="H339">
            <v>45982</v>
          </cell>
        </row>
        <row r="340">
          <cell r="A340" t="str">
            <v>1.5 X 1.5 X .125 Angle Iron</v>
          </cell>
          <cell r="B340" t="str">
            <v>28040</v>
          </cell>
          <cell r="C340">
            <v>0.77</v>
          </cell>
          <cell r="D340">
            <v>1.3859999999999999</v>
          </cell>
          <cell r="E340" t="str">
            <v>FT</v>
          </cell>
          <cell r="F340">
            <v>44.45</v>
          </cell>
          <cell r="G340">
            <v>0</v>
          </cell>
          <cell r="H340">
            <v>45778</v>
          </cell>
        </row>
        <row r="341">
          <cell r="A341" t="str">
            <v>2 X 2 X .125 Angle Iron</v>
          </cell>
          <cell r="B341" t="str">
            <v>28045</v>
          </cell>
          <cell r="C341">
            <v>1.1100000000000001</v>
          </cell>
          <cell r="D341">
            <v>1.998</v>
          </cell>
          <cell r="E341" t="str">
            <v>FT</v>
          </cell>
          <cell r="F341">
            <v>44.45</v>
          </cell>
          <cell r="G341">
            <v>0</v>
          </cell>
          <cell r="H341">
            <v>45982</v>
          </cell>
        </row>
        <row r="342">
          <cell r="A342" t="str">
            <v>2 X 2 X .187 Angle Iron</v>
          </cell>
          <cell r="B342" t="str">
            <v>28050</v>
          </cell>
          <cell r="C342">
            <v>1.639</v>
          </cell>
          <cell r="D342">
            <v>2.95</v>
          </cell>
          <cell r="E342" t="str">
            <v>FT</v>
          </cell>
          <cell r="F342">
            <v>44.45</v>
          </cell>
          <cell r="G342">
            <v>0</v>
          </cell>
          <cell r="H342">
            <v>46048</v>
          </cell>
        </row>
        <row r="343">
          <cell r="A343" t="str">
            <v>2 X 2 X .250 Angle Iron</v>
          </cell>
          <cell r="B343" t="str">
            <v>28055</v>
          </cell>
          <cell r="C343">
            <v>0.89</v>
          </cell>
          <cell r="D343">
            <v>1.6020000000000001</v>
          </cell>
          <cell r="E343" t="str">
            <v>FT</v>
          </cell>
          <cell r="F343">
            <v>44.45</v>
          </cell>
          <cell r="G343">
            <v>0</v>
          </cell>
          <cell r="H343"/>
        </row>
        <row r="344">
          <cell r="A344" t="str">
            <v>3 X 3 X .187 Angle Iron</v>
          </cell>
          <cell r="B344" t="str">
            <v>28060</v>
          </cell>
          <cell r="C344">
            <v>2.48</v>
          </cell>
          <cell r="D344">
            <v>4.4640000000000004</v>
          </cell>
          <cell r="E344" t="str">
            <v>FT</v>
          </cell>
          <cell r="F344">
            <v>44.45</v>
          </cell>
          <cell r="G344">
            <v>0</v>
          </cell>
          <cell r="H344">
            <v>45992</v>
          </cell>
        </row>
        <row r="345">
          <cell r="A345" t="str">
            <v>3 X 5 X .250 Angle Iron</v>
          </cell>
          <cell r="B345" t="str">
            <v>28070</v>
          </cell>
          <cell r="C345">
            <v>2.0499999999999998</v>
          </cell>
          <cell r="D345">
            <v>3.69</v>
          </cell>
          <cell r="E345" t="str">
            <v>FT</v>
          </cell>
          <cell r="F345">
            <v>44.45</v>
          </cell>
          <cell r="G345">
            <v>0</v>
          </cell>
          <cell r="H345"/>
        </row>
        <row r="346">
          <cell r="A346" t="str">
            <v>3 X 2 X .250 Steel Angle Iron</v>
          </cell>
          <cell r="B346" t="str">
            <v>28080</v>
          </cell>
          <cell r="C346">
            <v>2.38</v>
          </cell>
          <cell r="D346">
            <v>4.2839999999999998</v>
          </cell>
          <cell r="E346" t="str">
            <v>FT</v>
          </cell>
          <cell r="F346">
            <v>44.45</v>
          </cell>
          <cell r="G346">
            <v>0</v>
          </cell>
          <cell r="H346"/>
        </row>
        <row r="347">
          <cell r="A347" t="str">
            <v>2" Channel Iron</v>
          </cell>
          <cell r="B347" t="str">
            <v>28105</v>
          </cell>
          <cell r="C347">
            <v>1.32</v>
          </cell>
          <cell r="D347">
            <v>2.3759999999999999</v>
          </cell>
          <cell r="E347" t="str">
            <v>FT</v>
          </cell>
          <cell r="F347">
            <v>44.45</v>
          </cell>
          <cell r="G347">
            <v>0</v>
          </cell>
          <cell r="H347"/>
        </row>
        <row r="348">
          <cell r="A348" t="str">
            <v>3" Channel Iron</v>
          </cell>
          <cell r="B348" t="str">
            <v>28110</v>
          </cell>
          <cell r="C348">
            <v>2.27</v>
          </cell>
          <cell r="D348">
            <v>4.0860000000000003</v>
          </cell>
          <cell r="E348" t="str">
            <v>FT</v>
          </cell>
          <cell r="F348">
            <v>44.45</v>
          </cell>
          <cell r="G348">
            <v>0</v>
          </cell>
          <cell r="H348"/>
        </row>
        <row r="349">
          <cell r="A349" t="str">
            <v>8" Channel Iron</v>
          </cell>
          <cell r="B349" t="str">
            <v>28125</v>
          </cell>
          <cell r="C349">
            <v>4.1399999999999997</v>
          </cell>
          <cell r="D349">
            <v>7.4530000000000003</v>
          </cell>
          <cell r="E349" t="str">
            <v>FT</v>
          </cell>
          <cell r="F349">
            <v>44.45</v>
          </cell>
          <cell r="G349">
            <v>0</v>
          </cell>
          <cell r="H349"/>
        </row>
        <row r="350">
          <cell r="A350" t="str">
            <v>.250 X .750 Steel Flat Bar</v>
          </cell>
          <cell r="B350" t="str">
            <v>28145</v>
          </cell>
          <cell r="C350">
            <v>0.61</v>
          </cell>
          <cell r="D350">
            <v>1.0980000000000001</v>
          </cell>
          <cell r="E350" t="str">
            <v>FT</v>
          </cell>
          <cell r="F350">
            <v>44.45</v>
          </cell>
          <cell r="G350">
            <v>0</v>
          </cell>
          <cell r="H350"/>
        </row>
        <row r="351">
          <cell r="A351" t="str">
            <v>.250 x 2" Steel Flat Bar</v>
          </cell>
          <cell r="B351" t="str">
            <v>28148</v>
          </cell>
          <cell r="C351">
            <v>1.08</v>
          </cell>
          <cell r="D351">
            <v>1.944</v>
          </cell>
          <cell r="E351" t="str">
            <v>FT</v>
          </cell>
          <cell r="F351">
            <v>44.45</v>
          </cell>
          <cell r="G351">
            <v>0</v>
          </cell>
          <cell r="H351">
            <v>45726</v>
          </cell>
        </row>
        <row r="352">
          <cell r="A352" t="str">
            <v>.250 X 8 Steel Flat Bar</v>
          </cell>
          <cell r="B352" t="str">
            <v>28155</v>
          </cell>
          <cell r="C352">
            <v>5.28</v>
          </cell>
          <cell r="D352">
            <v>9.5050000000000008</v>
          </cell>
          <cell r="E352" t="str">
            <v>FT</v>
          </cell>
          <cell r="F352">
            <v>44.45</v>
          </cell>
          <cell r="G352">
            <v>0</v>
          </cell>
          <cell r="H352"/>
        </row>
        <row r="353">
          <cell r="A353" t="str">
            <v>.375 X 4 Steel Flat Bar</v>
          </cell>
          <cell r="B353" t="str">
            <v>28160</v>
          </cell>
          <cell r="C353">
            <v>3.03</v>
          </cell>
          <cell r="D353">
            <v>5.4550000000000001</v>
          </cell>
          <cell r="E353" t="str">
            <v>FT</v>
          </cell>
          <cell r="F353">
            <v>44.45</v>
          </cell>
          <cell r="G353">
            <v>0</v>
          </cell>
          <cell r="H353"/>
        </row>
        <row r="354">
          <cell r="A354" t="str">
            <v>.375 X 8" Steel Flat Bar</v>
          </cell>
          <cell r="B354" t="str">
            <v>28170</v>
          </cell>
          <cell r="C354">
            <v>7.57</v>
          </cell>
          <cell r="D354">
            <v>13.627000000000001</v>
          </cell>
          <cell r="E354" t="str">
            <v>FT</v>
          </cell>
          <cell r="F354">
            <v>44.45</v>
          </cell>
          <cell r="G354">
            <v>0</v>
          </cell>
          <cell r="H354"/>
        </row>
        <row r="355">
          <cell r="A355" t="str">
            <v>.500 X 8" Steel Flat Bar</v>
          </cell>
          <cell r="B355" t="str">
            <v>28175</v>
          </cell>
          <cell r="C355">
            <v>10.09</v>
          </cell>
          <cell r="D355">
            <v>18.164000000000001</v>
          </cell>
          <cell r="E355" t="str">
            <v>FT</v>
          </cell>
          <cell r="F355">
            <v>44.45</v>
          </cell>
          <cell r="G355">
            <v>0</v>
          </cell>
          <cell r="H355"/>
        </row>
        <row r="356">
          <cell r="A356" t="str">
            <v>1 X .250 Flat Strap</v>
          </cell>
          <cell r="B356" t="str">
            <v>28180</v>
          </cell>
          <cell r="C356">
            <v>0.3</v>
          </cell>
          <cell r="D356">
            <v>0.54</v>
          </cell>
          <cell r="E356" t="str">
            <v>FT</v>
          </cell>
          <cell r="F356">
            <v>44.45</v>
          </cell>
          <cell r="G356">
            <v>0</v>
          </cell>
          <cell r="H356"/>
        </row>
        <row r="357">
          <cell r="A357" t="str">
            <v>1/4" Plate 4' X 8'</v>
          </cell>
          <cell r="B357" t="str">
            <v>29035</v>
          </cell>
          <cell r="C357">
            <v>6.133</v>
          </cell>
          <cell r="D357">
            <v>11.041</v>
          </cell>
          <cell r="E357" t="str">
            <v>SQFT</v>
          </cell>
          <cell r="F357">
            <v>44.45</v>
          </cell>
          <cell r="G357">
            <v>0</v>
          </cell>
          <cell r="H357"/>
        </row>
        <row r="358">
          <cell r="A358" t="str">
            <v>3/8" Plate 4' X 8'</v>
          </cell>
          <cell r="B358" t="str">
            <v>29040</v>
          </cell>
          <cell r="C358">
            <v>9.5869999999999997</v>
          </cell>
          <cell r="D358">
            <v>17.257999999999999</v>
          </cell>
          <cell r="E358" t="str">
            <v>SQFT</v>
          </cell>
          <cell r="F358">
            <v>44.45</v>
          </cell>
          <cell r="G358">
            <v>0</v>
          </cell>
          <cell r="H358">
            <v>45680</v>
          </cell>
        </row>
        <row r="359">
          <cell r="A359" t="str">
            <v>1/2" Plate 4' X 8'</v>
          </cell>
          <cell r="B359" t="str">
            <v>29045</v>
          </cell>
          <cell r="C359">
            <v>13.143000000000001</v>
          </cell>
          <cell r="D359">
            <v>23.66</v>
          </cell>
          <cell r="E359" t="str">
            <v>SQFT</v>
          </cell>
          <cell r="F359">
            <v>44.45</v>
          </cell>
          <cell r="G359">
            <v>0</v>
          </cell>
          <cell r="H359">
            <v>45684</v>
          </cell>
        </row>
        <row r="360">
          <cell r="A360" t="str">
            <v>3/4" Plate 4' X 8'</v>
          </cell>
          <cell r="B360" t="str">
            <v>29050</v>
          </cell>
          <cell r="C360">
            <v>31.756</v>
          </cell>
          <cell r="D360">
            <v>57.167000000000002</v>
          </cell>
          <cell r="E360" t="str">
            <v>SQFT</v>
          </cell>
          <cell r="F360">
            <v>44.45</v>
          </cell>
          <cell r="G360">
            <v>0</v>
          </cell>
          <cell r="H360">
            <v>44586</v>
          </cell>
        </row>
        <row r="361">
          <cell r="A361" t="str">
            <v>1" Plate 4' X 8'</v>
          </cell>
          <cell r="B361" t="str">
            <v>29060</v>
          </cell>
          <cell r="C361">
            <v>37.51</v>
          </cell>
          <cell r="D361">
            <v>67.525000000000006</v>
          </cell>
          <cell r="E361" t="str">
            <v>SQFT</v>
          </cell>
          <cell r="F361">
            <v>44.45</v>
          </cell>
          <cell r="G361">
            <v>0</v>
          </cell>
          <cell r="H361"/>
        </row>
        <row r="362">
          <cell r="A362" t="str">
            <v>LNI Plate Kit - Raw/Unpainted</v>
          </cell>
          <cell r="B362" t="str">
            <v>29065</v>
          </cell>
          <cell r="C362">
            <v>62.63</v>
          </cell>
          <cell r="D362">
            <v>112.745</v>
          </cell>
          <cell r="E362" t="str">
            <v>EA</v>
          </cell>
          <cell r="F362">
            <v>44.45</v>
          </cell>
          <cell r="G362">
            <v>0</v>
          </cell>
          <cell r="H362"/>
        </row>
        <row r="363">
          <cell r="A363" t="str">
            <v>1 X 1 X 16 Gage Sq Tube</v>
          </cell>
          <cell r="B363" t="str">
            <v>29505</v>
          </cell>
          <cell r="C363">
            <v>0.68</v>
          </cell>
          <cell r="D363">
            <v>1.224</v>
          </cell>
          <cell r="E363" t="str">
            <v>FT</v>
          </cell>
          <cell r="F363">
            <v>44.45</v>
          </cell>
          <cell r="G363">
            <v>0</v>
          </cell>
          <cell r="H363">
            <v>45415</v>
          </cell>
        </row>
        <row r="364">
          <cell r="A364" t="str">
            <v>2 X 1 X 16 Gage Rect Tube</v>
          </cell>
          <cell r="B364" t="str">
            <v>29510</v>
          </cell>
          <cell r="C364">
            <v>1.05</v>
          </cell>
          <cell r="D364">
            <v>1.89</v>
          </cell>
          <cell r="E364" t="str">
            <v>FT</v>
          </cell>
          <cell r="F364">
            <v>44.45</v>
          </cell>
          <cell r="G364">
            <v>0</v>
          </cell>
          <cell r="H364">
            <v>45911</v>
          </cell>
        </row>
        <row r="365">
          <cell r="A365" t="str">
            <v>1.5 X 1.5 X .125 Sq Tube</v>
          </cell>
          <cell r="B365" t="str">
            <v>29515</v>
          </cell>
          <cell r="C365">
            <v>3.5419999999999998</v>
          </cell>
          <cell r="D365">
            <v>6.3760000000000003</v>
          </cell>
          <cell r="E365" t="str">
            <v>FT</v>
          </cell>
          <cell r="F365">
            <v>44.45</v>
          </cell>
          <cell r="G365">
            <v>0</v>
          </cell>
          <cell r="H365">
            <v>45974</v>
          </cell>
        </row>
        <row r="366">
          <cell r="A366" t="str">
            <v>2 X 2 X .125 Sq Tube</v>
          </cell>
          <cell r="B366" t="str">
            <v>29520</v>
          </cell>
          <cell r="C366">
            <v>3.3450000000000002</v>
          </cell>
          <cell r="D366">
            <v>6.0220000000000002</v>
          </cell>
          <cell r="E366" t="str">
            <v>FT</v>
          </cell>
          <cell r="F366">
            <v>44.45</v>
          </cell>
          <cell r="G366">
            <v>0</v>
          </cell>
          <cell r="H366">
            <v>46048</v>
          </cell>
        </row>
        <row r="367">
          <cell r="A367" t="str">
            <v>2 X 2 X .187 Sq Tube</v>
          </cell>
          <cell r="B367" t="str">
            <v>29525</v>
          </cell>
          <cell r="C367">
            <v>3.66</v>
          </cell>
          <cell r="D367">
            <v>6.5890000000000004</v>
          </cell>
          <cell r="E367" t="str">
            <v>FT</v>
          </cell>
          <cell r="F367">
            <v>44.45</v>
          </cell>
          <cell r="G367">
            <v>0</v>
          </cell>
          <cell r="H367">
            <v>45258</v>
          </cell>
        </row>
        <row r="368">
          <cell r="A368" t="str">
            <v>2.50 x .125 Steel Sq Tube</v>
          </cell>
          <cell r="B368" t="str">
            <v>29540</v>
          </cell>
          <cell r="C368">
            <v>3.96</v>
          </cell>
          <cell r="D368">
            <v>7.1289999999999996</v>
          </cell>
          <cell r="E368" t="str">
            <v>FT</v>
          </cell>
          <cell r="F368">
            <v>44.45</v>
          </cell>
          <cell r="G368">
            <v>0</v>
          </cell>
          <cell r="H368"/>
        </row>
        <row r="369">
          <cell r="A369" t="str">
            <v>3 X 3 X .250 Steel Sq Tube</v>
          </cell>
          <cell r="B369" t="str">
            <v>29545</v>
          </cell>
          <cell r="C369">
            <v>5.35</v>
          </cell>
          <cell r="D369">
            <v>9.6310000000000002</v>
          </cell>
          <cell r="E369" t="str">
            <v>FT</v>
          </cell>
          <cell r="F369">
            <v>44.45</v>
          </cell>
          <cell r="G369">
            <v>0</v>
          </cell>
          <cell r="H369"/>
        </row>
        <row r="370">
          <cell r="A370" t="str">
            <v>4 X 4 X 11 Gage Sq Tube</v>
          </cell>
          <cell r="B370" t="str">
            <v>29565</v>
          </cell>
          <cell r="C370">
            <v>5.86</v>
          </cell>
          <cell r="D370">
            <v>10.548999999999999</v>
          </cell>
          <cell r="E370" t="str">
            <v>FT</v>
          </cell>
          <cell r="F370">
            <v>44.45</v>
          </cell>
          <cell r="G370">
            <v>0</v>
          </cell>
          <cell r="H370"/>
        </row>
        <row r="371">
          <cell r="A371" t="str">
            <v>4 X 4 X .125 Sq Tube</v>
          </cell>
          <cell r="B371" t="str">
            <v>29570</v>
          </cell>
          <cell r="C371">
            <v>5.726</v>
          </cell>
          <cell r="D371">
            <v>10.308</v>
          </cell>
          <cell r="E371" t="str">
            <v>FT</v>
          </cell>
          <cell r="F371">
            <v>44.45</v>
          </cell>
          <cell r="G371">
            <v>0</v>
          </cell>
          <cell r="H371">
            <v>46027</v>
          </cell>
        </row>
        <row r="372">
          <cell r="A372" t="str">
            <v>5 X 5 X 5/16 (.312) Sq Tube</v>
          </cell>
          <cell r="B372" t="str">
            <v>29575</v>
          </cell>
          <cell r="C372">
            <v>10.92</v>
          </cell>
          <cell r="D372">
            <v>19.658000000000001</v>
          </cell>
          <cell r="E372" t="str">
            <v>FT</v>
          </cell>
          <cell r="F372">
            <v>44.45</v>
          </cell>
          <cell r="G372">
            <v>0</v>
          </cell>
          <cell r="H372"/>
        </row>
        <row r="373">
          <cell r="A373" t="str">
            <v>6 X 6 X .250 SqTube</v>
          </cell>
          <cell r="B373" t="str">
            <v>29580</v>
          </cell>
          <cell r="C373">
            <v>13.45</v>
          </cell>
          <cell r="D373">
            <v>24.212</v>
          </cell>
          <cell r="E373" t="str">
            <v>FT</v>
          </cell>
          <cell r="F373">
            <v>44.45</v>
          </cell>
          <cell r="G373">
            <v>0</v>
          </cell>
          <cell r="H373">
            <v>45558</v>
          </cell>
        </row>
        <row r="374">
          <cell r="A374" t="str">
            <v>7 X 7 .250 Sq Tube</v>
          </cell>
          <cell r="B374" t="str">
            <v>29585</v>
          </cell>
          <cell r="C374">
            <v>1.1180000000000001</v>
          </cell>
          <cell r="D374">
            <v>2.0129999999999999</v>
          </cell>
          <cell r="E374" t="str">
            <v>FT</v>
          </cell>
          <cell r="F374">
            <v>44.45</v>
          </cell>
          <cell r="G374">
            <v>0</v>
          </cell>
          <cell r="H374">
            <v>44602</v>
          </cell>
        </row>
        <row r="375">
          <cell r="A375" t="str">
            <v>8 X 8 X .250 Sq Tube</v>
          </cell>
          <cell r="B375" t="str">
            <v>29590</v>
          </cell>
          <cell r="C375">
            <v>20</v>
          </cell>
          <cell r="D375">
            <v>36.003999999999998</v>
          </cell>
          <cell r="E375" t="str">
            <v>FT</v>
          </cell>
          <cell r="F375">
            <v>44.45</v>
          </cell>
          <cell r="G375">
            <v>0</v>
          </cell>
          <cell r="H375"/>
        </row>
        <row r="376">
          <cell r="A376" t="str">
            <v>10 X 10 X .312 Sq Tube</v>
          </cell>
          <cell r="B376" t="str">
            <v>29600</v>
          </cell>
          <cell r="C376">
            <v>31.7</v>
          </cell>
          <cell r="D376">
            <v>57.066000000000003</v>
          </cell>
          <cell r="E376" t="str">
            <v>FT</v>
          </cell>
          <cell r="F376">
            <v>44.45</v>
          </cell>
          <cell r="G376">
            <v>0</v>
          </cell>
          <cell r="H376"/>
        </row>
        <row r="377">
          <cell r="A377" t="str">
            <v>12 X 12 X .250 Sq Tube</v>
          </cell>
          <cell r="B377" t="str">
            <v>29605</v>
          </cell>
          <cell r="C377">
            <v>45</v>
          </cell>
          <cell r="D377">
            <v>81.007999999999996</v>
          </cell>
          <cell r="E377" t="str">
            <v>FT</v>
          </cell>
          <cell r="F377">
            <v>44.45</v>
          </cell>
          <cell r="G377">
            <v>0</v>
          </cell>
          <cell r="H377"/>
        </row>
        <row r="378">
          <cell r="A378" t="str">
            <v>10-24 X 1/2 Bolt</v>
          </cell>
          <cell r="B378" t="str">
            <v>30000</v>
          </cell>
          <cell r="C378">
            <v>2.5999999999999999E-2</v>
          </cell>
          <cell r="D378">
            <v>4.7E-2</v>
          </cell>
          <cell r="E378" t="str">
            <v>EA</v>
          </cell>
          <cell r="F378">
            <v>44.45</v>
          </cell>
          <cell r="G378">
            <v>0</v>
          </cell>
          <cell r="H378"/>
        </row>
        <row r="379">
          <cell r="A379" t="str">
            <v>10-24 X 3/4 Bolt</v>
          </cell>
          <cell r="B379" t="str">
            <v>30005</v>
          </cell>
          <cell r="C379">
            <v>3.5000000000000003E-2</v>
          </cell>
          <cell r="D379">
            <v>6.3E-2</v>
          </cell>
          <cell r="E379" t="str">
            <v>EA</v>
          </cell>
          <cell r="F379">
            <v>44.45</v>
          </cell>
          <cell r="G379">
            <v>0</v>
          </cell>
          <cell r="H379"/>
        </row>
        <row r="380">
          <cell r="A380" t="str">
            <v>10-24 x 7/8 FH stainless machine screw</v>
          </cell>
          <cell r="B380" t="str">
            <v>30007</v>
          </cell>
          <cell r="C380">
            <v>0.08</v>
          </cell>
          <cell r="D380">
            <v>0.14399999999999999</v>
          </cell>
          <cell r="E380" t="str">
            <v>EA</v>
          </cell>
          <cell r="F380">
            <v>44.45</v>
          </cell>
          <cell r="G380">
            <v>0</v>
          </cell>
          <cell r="H380"/>
        </row>
        <row r="381">
          <cell r="A381" t="str">
            <v>10-24 X 1 Bolt</v>
          </cell>
          <cell r="B381" t="str">
            <v>30010</v>
          </cell>
          <cell r="C381">
            <v>0.03</v>
          </cell>
          <cell r="D381">
            <v>5.3999999999999999E-2</v>
          </cell>
          <cell r="E381" t="str">
            <v>EA</v>
          </cell>
          <cell r="F381">
            <v>44.45</v>
          </cell>
          <cell r="G381">
            <v>0</v>
          </cell>
          <cell r="H381"/>
        </row>
        <row r="382">
          <cell r="A382" t="str">
            <v>10-24 Nut</v>
          </cell>
          <cell r="B382" t="str">
            <v>30020</v>
          </cell>
          <cell r="C382">
            <v>2.5999999999999999E-2</v>
          </cell>
          <cell r="D382">
            <v>4.7E-2</v>
          </cell>
          <cell r="E382" t="str">
            <v>EA</v>
          </cell>
          <cell r="F382">
            <v>44.45</v>
          </cell>
          <cell r="G382">
            <v>0</v>
          </cell>
          <cell r="H382">
            <v>45882</v>
          </cell>
        </row>
        <row r="383">
          <cell r="A383" t="str">
            <v>3/16 USS FlatWasher Z</v>
          </cell>
          <cell r="B383" t="str">
            <v>30025</v>
          </cell>
          <cell r="C383">
            <v>1.7999999999999999E-2</v>
          </cell>
          <cell r="D383">
            <v>3.2000000000000001E-2</v>
          </cell>
          <cell r="E383" t="str">
            <v>EA</v>
          </cell>
          <cell r="F383">
            <v>44.45</v>
          </cell>
          <cell r="G383">
            <v>0</v>
          </cell>
          <cell r="H383">
            <v>45943</v>
          </cell>
        </row>
        <row r="384">
          <cell r="A384" t="str">
            <v>#10 LockWasher Z</v>
          </cell>
          <cell r="B384" t="str">
            <v>30030</v>
          </cell>
          <cell r="C384">
            <v>1.2999999999999999E-2</v>
          </cell>
          <cell r="D384">
            <v>2.3E-2</v>
          </cell>
          <cell r="E384" t="str">
            <v>EA</v>
          </cell>
          <cell r="F384">
            <v>44.45</v>
          </cell>
          <cell r="G384">
            <v>0</v>
          </cell>
          <cell r="H384">
            <v>45720</v>
          </cell>
        </row>
        <row r="385">
          <cell r="A385" t="str">
            <v>1/4-20 X 1/2 RS Bolt Z</v>
          </cell>
          <cell r="B385" t="str">
            <v>30040</v>
          </cell>
          <cell r="C385">
            <v>3.7999999999999999E-2</v>
          </cell>
          <cell r="D385">
            <v>6.8000000000000005E-2</v>
          </cell>
          <cell r="E385" t="str">
            <v>EA</v>
          </cell>
          <cell r="F385">
            <v>44.45</v>
          </cell>
          <cell r="G385">
            <v>0</v>
          </cell>
          <cell r="H385">
            <v>44869</v>
          </cell>
        </row>
        <row r="386">
          <cell r="A386" t="str">
            <v>1/4-20 X 3/4 RS Bolt Z</v>
          </cell>
          <cell r="B386" t="str">
            <v>30045</v>
          </cell>
          <cell r="C386">
            <v>5.7000000000000002E-2</v>
          </cell>
          <cell r="D386">
            <v>0.10299999999999999</v>
          </cell>
          <cell r="E386" t="str">
            <v>EA</v>
          </cell>
          <cell r="F386">
            <v>44.45</v>
          </cell>
          <cell r="G386">
            <v>0</v>
          </cell>
          <cell r="H386"/>
        </row>
        <row r="387">
          <cell r="A387" t="str">
            <v>1/4-20 X 1 RS Bolt Z</v>
          </cell>
          <cell r="B387" t="str">
            <v>30050</v>
          </cell>
          <cell r="C387">
            <v>0.14199999999999999</v>
          </cell>
          <cell r="D387">
            <v>0.25600000000000001</v>
          </cell>
          <cell r="E387" t="str">
            <v>EA</v>
          </cell>
          <cell r="F387">
            <v>44.45</v>
          </cell>
          <cell r="G387">
            <v>0</v>
          </cell>
          <cell r="H387"/>
        </row>
        <row r="388">
          <cell r="A388" t="str">
            <v>1/4-20 x 1 Hex Bolt Z5</v>
          </cell>
          <cell r="B388" t="str">
            <v>30051</v>
          </cell>
          <cell r="C388">
            <v>6.3E-2</v>
          </cell>
          <cell r="D388">
            <v>0.113</v>
          </cell>
          <cell r="E388" t="str">
            <v>EA</v>
          </cell>
          <cell r="F388">
            <v>44.45</v>
          </cell>
          <cell r="G388">
            <v>0</v>
          </cell>
          <cell r="H388">
            <v>45726</v>
          </cell>
        </row>
        <row r="389">
          <cell r="A389" t="str">
            <v>1/4-20 x 1 Phillips Flat Head Bolt Z</v>
          </cell>
          <cell r="B389" t="str">
            <v>30052</v>
          </cell>
          <cell r="C389">
            <v>6.5000000000000002E-2</v>
          </cell>
          <cell r="D389">
            <v>0.11700000000000001</v>
          </cell>
          <cell r="E389" t="str">
            <v>EA</v>
          </cell>
          <cell r="F389">
            <v>44.45</v>
          </cell>
          <cell r="G389">
            <v>0</v>
          </cell>
          <cell r="H389"/>
        </row>
        <row r="390">
          <cell r="A390" t="str">
            <v>1/4-20 X 1-1/2 RS Bolt Z</v>
          </cell>
          <cell r="B390" t="str">
            <v>30055</v>
          </cell>
          <cell r="C390">
            <v>0.14699999999999999</v>
          </cell>
          <cell r="D390">
            <v>0.26500000000000001</v>
          </cell>
          <cell r="E390" t="str">
            <v>EA</v>
          </cell>
          <cell r="F390">
            <v>44.45</v>
          </cell>
          <cell r="G390">
            <v>0</v>
          </cell>
          <cell r="H390">
            <v>45618</v>
          </cell>
        </row>
        <row r="391">
          <cell r="A391" t="str">
            <v>NR-1/4-20 X 2 RS Bolt Z</v>
          </cell>
          <cell r="B391" t="str">
            <v>30060</v>
          </cell>
          <cell r="C391">
            <v>9.8000000000000004E-2</v>
          </cell>
          <cell r="D391">
            <v>0.17599999999999999</v>
          </cell>
          <cell r="E391" t="str">
            <v>EA</v>
          </cell>
          <cell r="F391">
            <v>44.45</v>
          </cell>
          <cell r="G391">
            <v>0</v>
          </cell>
          <cell r="H391"/>
        </row>
        <row r="392">
          <cell r="A392" t="str">
            <v>1/4-20 X 3 RS Bolt Z</v>
          </cell>
          <cell r="B392" t="str">
            <v>30065</v>
          </cell>
          <cell r="C392">
            <v>0.29799999999999999</v>
          </cell>
          <cell r="D392">
            <v>0.53600000000000003</v>
          </cell>
          <cell r="E392" t="str">
            <v>EA</v>
          </cell>
          <cell r="F392">
            <v>44.45</v>
          </cell>
          <cell r="G392">
            <v>0</v>
          </cell>
          <cell r="H392">
            <v>45324</v>
          </cell>
        </row>
        <row r="393">
          <cell r="A393" t="str">
            <v>1/4-20 X 4 RS Bolt Z</v>
          </cell>
          <cell r="B393" t="str">
            <v>30075</v>
          </cell>
          <cell r="C393">
            <v>0.17</v>
          </cell>
          <cell r="D393">
            <v>0.30599999999999999</v>
          </cell>
          <cell r="E393" t="str">
            <v>EA</v>
          </cell>
          <cell r="F393">
            <v>44.45</v>
          </cell>
          <cell r="G393">
            <v>0</v>
          </cell>
          <cell r="H393">
            <v>46008</v>
          </cell>
        </row>
        <row r="394">
          <cell r="A394" t="str">
            <v>1/4-20 X 5 RS Bolt Z</v>
          </cell>
          <cell r="B394" t="str">
            <v>30080</v>
          </cell>
          <cell r="C394">
            <v>0.19700000000000001</v>
          </cell>
          <cell r="D394">
            <v>0.35499999999999998</v>
          </cell>
          <cell r="E394" t="str">
            <v>EA</v>
          </cell>
          <cell r="F394">
            <v>44.45</v>
          </cell>
          <cell r="G394">
            <v>0</v>
          </cell>
          <cell r="H394">
            <v>46008</v>
          </cell>
        </row>
        <row r="395">
          <cell r="A395" t="str">
            <v>1/4-20 X 6 RS Bolt Z</v>
          </cell>
          <cell r="B395" t="str">
            <v>30085</v>
          </cell>
          <cell r="C395">
            <v>0.3</v>
          </cell>
          <cell r="D395">
            <v>0.54</v>
          </cell>
          <cell r="E395" t="str">
            <v>EA</v>
          </cell>
          <cell r="F395">
            <v>44.45</v>
          </cell>
          <cell r="G395">
            <v>0</v>
          </cell>
          <cell r="H395">
            <v>46008</v>
          </cell>
        </row>
        <row r="396">
          <cell r="A396" t="str">
            <v>1/4-20 Nut Z</v>
          </cell>
          <cell r="B396" t="str">
            <v>30090</v>
          </cell>
          <cell r="C396">
            <v>2.5000000000000001E-2</v>
          </cell>
          <cell r="D396">
            <v>4.4999999999999998E-2</v>
          </cell>
          <cell r="E396" t="str">
            <v>EA</v>
          </cell>
          <cell r="F396">
            <v>44.45</v>
          </cell>
          <cell r="G396">
            <v>0</v>
          </cell>
          <cell r="H396">
            <v>46050</v>
          </cell>
        </row>
        <row r="397">
          <cell r="A397" t="str">
            <v>1/4 USS Flat Washer Z</v>
          </cell>
          <cell r="B397" t="str">
            <v>30095</v>
          </cell>
          <cell r="C397">
            <v>2.4E-2</v>
          </cell>
          <cell r="D397">
            <v>4.2999999999999997E-2</v>
          </cell>
          <cell r="E397" t="str">
            <v>EA</v>
          </cell>
          <cell r="F397">
            <v>44.45</v>
          </cell>
          <cell r="G397">
            <v>0</v>
          </cell>
          <cell r="H397">
            <v>46050</v>
          </cell>
        </row>
        <row r="398">
          <cell r="A398" t="str">
            <v>1/4 Lock Washer Z</v>
          </cell>
          <cell r="B398" t="str">
            <v>30100</v>
          </cell>
          <cell r="C398">
            <v>1.7000000000000001E-2</v>
          </cell>
          <cell r="D398">
            <v>3.1E-2</v>
          </cell>
          <cell r="E398" t="str">
            <v>EA</v>
          </cell>
          <cell r="F398">
            <v>44.45</v>
          </cell>
          <cell r="G398">
            <v>0</v>
          </cell>
          <cell r="H398">
            <v>46050</v>
          </cell>
        </row>
        <row r="399">
          <cell r="A399" t="str">
            <v>1/4 X 1-1/4 Fender Washer Z</v>
          </cell>
          <cell r="B399" t="str">
            <v>30105</v>
          </cell>
          <cell r="C399">
            <v>6.8000000000000005E-2</v>
          </cell>
          <cell r="D399">
            <v>0.122</v>
          </cell>
          <cell r="E399" t="str">
            <v>EA</v>
          </cell>
          <cell r="F399">
            <v>44.45</v>
          </cell>
          <cell r="G399">
            <v>0</v>
          </cell>
          <cell r="H399">
            <v>46066</v>
          </cell>
        </row>
        <row r="400">
          <cell r="A400" t="str">
            <v>1/4 X 1-1/2 Fender Washer Z</v>
          </cell>
          <cell r="B400" t="str">
            <v>30110</v>
          </cell>
          <cell r="C400">
            <v>5.5E-2</v>
          </cell>
          <cell r="D400">
            <v>9.9000000000000005E-2</v>
          </cell>
          <cell r="E400" t="str">
            <v>EA</v>
          </cell>
          <cell r="F400">
            <v>44.45</v>
          </cell>
          <cell r="G400">
            <v>0</v>
          </cell>
          <cell r="H400">
            <v>45923</v>
          </cell>
        </row>
        <row r="401">
          <cell r="A401" t="str">
            <v>1/4-20 Stainless Stl Acorn Nut</v>
          </cell>
          <cell r="B401" t="str">
            <v>30118</v>
          </cell>
          <cell r="C401">
            <v>0.32700000000000001</v>
          </cell>
          <cell r="D401">
            <v>0.58899999999999997</v>
          </cell>
          <cell r="E401" t="str">
            <v>EA</v>
          </cell>
          <cell r="F401">
            <v>44.45</v>
          </cell>
          <cell r="G401">
            <v>0</v>
          </cell>
          <cell r="H401"/>
        </row>
        <row r="402">
          <cell r="A402" t="str">
            <v>1/4-20 Weld Nut</v>
          </cell>
          <cell r="B402" t="str">
            <v>30121</v>
          </cell>
          <cell r="C402">
            <v>0.224</v>
          </cell>
          <cell r="D402">
            <v>0.40300000000000002</v>
          </cell>
          <cell r="E402" t="str">
            <v>EA</v>
          </cell>
          <cell r="F402">
            <v>44.45</v>
          </cell>
          <cell r="G402">
            <v>0</v>
          </cell>
          <cell r="H402"/>
        </row>
        <row r="403">
          <cell r="A403" t="str">
            <v>1/4-20 Nutsert (Ribbed)</v>
          </cell>
          <cell r="B403" t="str">
            <v>30122</v>
          </cell>
          <cell r="C403">
            <v>0.13300000000000001</v>
          </cell>
          <cell r="D403">
            <v>0.23899999999999999</v>
          </cell>
          <cell r="E403" t="str">
            <v>EA</v>
          </cell>
          <cell r="F403">
            <v>44.45</v>
          </cell>
          <cell r="G403">
            <v>0</v>
          </cell>
          <cell r="H403">
            <v>45280</v>
          </cell>
        </row>
        <row r="404">
          <cell r="A404" t="str">
            <v>1/4-20 Self-Locking Nut Z</v>
          </cell>
          <cell r="B404" t="str">
            <v>30125</v>
          </cell>
          <cell r="C404">
            <v>6.7000000000000004E-2</v>
          </cell>
          <cell r="D404">
            <v>0.121</v>
          </cell>
          <cell r="E404" t="str">
            <v>EA</v>
          </cell>
          <cell r="F404">
            <v>44.45</v>
          </cell>
          <cell r="G404">
            <v>0</v>
          </cell>
          <cell r="H404">
            <v>45705</v>
          </cell>
        </row>
        <row r="405">
          <cell r="A405" t="str">
            <v>NR-5/16-18 X 1 Bolt Z5</v>
          </cell>
          <cell r="B405" t="str">
            <v>30130</v>
          </cell>
          <cell r="C405">
            <v>0.04</v>
          </cell>
          <cell r="D405">
            <v>7.1999999999999995E-2</v>
          </cell>
          <cell r="E405" t="str">
            <v>EA</v>
          </cell>
          <cell r="F405">
            <v>44.45</v>
          </cell>
          <cell r="G405">
            <v>0</v>
          </cell>
          <cell r="H405"/>
        </row>
        <row r="406">
          <cell r="A406" t="str">
            <v>NR-5/16 USS Flat Washer Z</v>
          </cell>
          <cell r="B406" t="str">
            <v>30145</v>
          </cell>
          <cell r="C406">
            <v>0.05</v>
          </cell>
          <cell r="D406">
            <v>0.09</v>
          </cell>
          <cell r="E406" t="str">
            <v>EA</v>
          </cell>
          <cell r="F406">
            <v>44.45</v>
          </cell>
          <cell r="G406">
            <v>0</v>
          </cell>
          <cell r="H406"/>
        </row>
        <row r="407">
          <cell r="A407" t="str">
            <v>NR-5/16 Lock Washer Z</v>
          </cell>
          <cell r="B407" t="str">
            <v>30150</v>
          </cell>
          <cell r="C407">
            <v>2.8000000000000001E-2</v>
          </cell>
          <cell r="D407">
            <v>0.05</v>
          </cell>
          <cell r="E407" t="str">
            <v>EA</v>
          </cell>
          <cell r="F407">
            <v>44.45</v>
          </cell>
          <cell r="G407">
            <v>0</v>
          </cell>
          <cell r="H407">
            <v>45610</v>
          </cell>
        </row>
        <row r="408">
          <cell r="A408" t="str">
            <v>NR-5/16-18 Nut Z5</v>
          </cell>
          <cell r="B408" t="str">
            <v>30155</v>
          </cell>
          <cell r="C408">
            <v>7.0000000000000007E-2</v>
          </cell>
          <cell r="D408">
            <v>0.126</v>
          </cell>
          <cell r="E408" t="str">
            <v>EA</v>
          </cell>
          <cell r="F408">
            <v>44.45</v>
          </cell>
          <cell r="G408">
            <v>0</v>
          </cell>
          <cell r="H408"/>
        </row>
        <row r="409">
          <cell r="A409" t="str">
            <v>3/8-16 X 1 Bolt Z5</v>
          </cell>
          <cell r="B409" t="str">
            <v>30160</v>
          </cell>
          <cell r="C409">
            <v>0.13800000000000001</v>
          </cell>
          <cell r="D409">
            <v>0.248</v>
          </cell>
          <cell r="E409" t="str">
            <v>EA</v>
          </cell>
          <cell r="F409">
            <v>44.45</v>
          </cell>
          <cell r="G409">
            <v>0</v>
          </cell>
          <cell r="H409">
            <v>45982</v>
          </cell>
        </row>
        <row r="410">
          <cell r="A410" t="str">
            <v>3/8-16 X 1-1/4 Bolt Z5</v>
          </cell>
          <cell r="B410" t="str">
            <v>30165</v>
          </cell>
          <cell r="C410">
            <v>0.159</v>
          </cell>
          <cell r="D410">
            <v>0.28599999999999998</v>
          </cell>
          <cell r="E410" t="str">
            <v>EA</v>
          </cell>
          <cell r="F410">
            <v>44.45</v>
          </cell>
          <cell r="G410">
            <v>0</v>
          </cell>
          <cell r="H410">
            <v>45923</v>
          </cell>
        </row>
        <row r="411">
          <cell r="A411" t="str">
            <v>3/8-16 X 1-1/2 Bolt Z5</v>
          </cell>
          <cell r="B411" t="str">
            <v>30170</v>
          </cell>
          <cell r="C411">
            <v>0.16200000000000001</v>
          </cell>
          <cell r="D411">
            <v>0.29199999999999998</v>
          </cell>
          <cell r="E411" t="str">
            <v>EA</v>
          </cell>
          <cell r="F411">
            <v>44.45</v>
          </cell>
          <cell r="G411">
            <v>0</v>
          </cell>
          <cell r="H411"/>
        </row>
        <row r="412">
          <cell r="A412" t="str">
            <v>3/8-16 X 2 Bolt Z5</v>
          </cell>
          <cell r="B412" t="str">
            <v>30175</v>
          </cell>
          <cell r="C412">
            <v>0.17499999999999999</v>
          </cell>
          <cell r="D412">
            <v>0.315</v>
          </cell>
          <cell r="E412" t="str">
            <v>EA</v>
          </cell>
          <cell r="F412">
            <v>44.45</v>
          </cell>
          <cell r="G412">
            <v>0</v>
          </cell>
          <cell r="H412"/>
        </row>
        <row r="413">
          <cell r="A413" t="str">
            <v>3/8-16X2 Self Thrdng Bolt Z</v>
          </cell>
          <cell r="B413" t="str">
            <v>30180</v>
          </cell>
          <cell r="C413">
            <v>0.65600000000000003</v>
          </cell>
          <cell r="D413">
            <v>1.181</v>
          </cell>
          <cell r="E413" t="str">
            <v>EA</v>
          </cell>
          <cell r="F413">
            <v>44.45</v>
          </cell>
          <cell r="G413">
            <v>0</v>
          </cell>
          <cell r="H413">
            <v>45660</v>
          </cell>
        </row>
        <row r="414">
          <cell r="A414" t="str">
            <v>NR-3/8-16 X 2-1/2 Bolt Z5</v>
          </cell>
          <cell r="B414" t="str">
            <v>30185</v>
          </cell>
          <cell r="C414">
            <v>0.41199999999999998</v>
          </cell>
          <cell r="D414">
            <v>0.74199999999999999</v>
          </cell>
          <cell r="E414" t="str">
            <v>EA</v>
          </cell>
          <cell r="F414">
            <v>44.45</v>
          </cell>
          <cell r="G414">
            <v>0</v>
          </cell>
          <cell r="H414"/>
        </row>
        <row r="415">
          <cell r="A415" t="str">
            <v>3/8-16 X 3 Bolt Z5</v>
          </cell>
          <cell r="B415" t="str">
            <v>30190</v>
          </cell>
          <cell r="C415">
            <v>0.246</v>
          </cell>
          <cell r="D415">
            <v>0.443</v>
          </cell>
          <cell r="E415" t="str">
            <v>EA</v>
          </cell>
          <cell r="F415">
            <v>44.45</v>
          </cell>
          <cell r="G415">
            <v>0</v>
          </cell>
          <cell r="H415"/>
        </row>
        <row r="416">
          <cell r="A416" t="str">
            <v>3/8-16 X 3 Self Threadng Blt Z</v>
          </cell>
          <cell r="B416" t="str">
            <v>30195</v>
          </cell>
          <cell r="C416">
            <v>1.016</v>
          </cell>
          <cell r="D416">
            <v>1.829</v>
          </cell>
          <cell r="E416" t="str">
            <v>EA</v>
          </cell>
          <cell r="F416">
            <v>44.45</v>
          </cell>
          <cell r="G416">
            <v>0</v>
          </cell>
          <cell r="H416">
            <v>45077</v>
          </cell>
        </row>
        <row r="417">
          <cell r="A417" t="str">
            <v>NR-3/8-16 X 3-1/2 Bolt Z5</v>
          </cell>
          <cell r="B417" t="str">
            <v>30200</v>
          </cell>
          <cell r="C417">
            <v>0.502</v>
          </cell>
          <cell r="D417">
            <v>0.90400000000000003</v>
          </cell>
          <cell r="E417" t="str">
            <v>EA</v>
          </cell>
          <cell r="F417">
            <v>44.45</v>
          </cell>
          <cell r="G417">
            <v>0</v>
          </cell>
          <cell r="H417">
            <v>44977</v>
          </cell>
        </row>
        <row r="418">
          <cell r="A418" t="str">
            <v>3/8-16 X 4 Bolt Z5</v>
          </cell>
          <cell r="B418" t="str">
            <v>30205</v>
          </cell>
          <cell r="C418">
            <v>0.34899999999999998</v>
          </cell>
          <cell r="D418">
            <v>0.628</v>
          </cell>
          <cell r="E418" t="str">
            <v>EA</v>
          </cell>
          <cell r="F418">
            <v>44.45</v>
          </cell>
          <cell r="G418">
            <v>0</v>
          </cell>
          <cell r="H418"/>
        </row>
        <row r="419">
          <cell r="A419" t="str">
            <v>NR-3/8-16 X 4-1/2 Bolt Z5</v>
          </cell>
          <cell r="B419" t="str">
            <v>30210</v>
          </cell>
          <cell r="C419">
            <v>0.14000000000000001</v>
          </cell>
          <cell r="D419">
            <v>0.252</v>
          </cell>
          <cell r="E419" t="str">
            <v>EA</v>
          </cell>
          <cell r="F419">
            <v>44.45</v>
          </cell>
          <cell r="G419">
            <v>0</v>
          </cell>
          <cell r="H419"/>
        </row>
        <row r="420">
          <cell r="A420" t="str">
            <v>NR-3/8-16 X 5 Bolt Z5</v>
          </cell>
          <cell r="B420" t="str">
            <v>30215</v>
          </cell>
          <cell r="C420">
            <v>0.16</v>
          </cell>
          <cell r="D420">
            <v>0.28799999999999998</v>
          </cell>
          <cell r="E420" t="str">
            <v>EA</v>
          </cell>
          <cell r="F420">
            <v>44.45</v>
          </cell>
          <cell r="G420">
            <v>0</v>
          </cell>
          <cell r="H420"/>
        </row>
        <row r="421">
          <cell r="A421" t="str">
            <v>NR-3/8-16 X 6 Bolt Z5</v>
          </cell>
          <cell r="B421" t="str">
            <v>30225</v>
          </cell>
          <cell r="C421">
            <v>0.45800000000000002</v>
          </cell>
          <cell r="D421">
            <v>0.82399999999999995</v>
          </cell>
          <cell r="E421" t="str">
            <v>EA</v>
          </cell>
          <cell r="F421">
            <v>44.45</v>
          </cell>
          <cell r="G421">
            <v>0</v>
          </cell>
          <cell r="H421">
            <v>45747</v>
          </cell>
        </row>
        <row r="422">
          <cell r="A422" t="str">
            <v>3/8 USS Flat Washer Z</v>
          </cell>
          <cell r="B422" t="str">
            <v>30230</v>
          </cell>
          <cell r="C422">
            <v>4.1000000000000002E-2</v>
          </cell>
          <cell r="D422">
            <v>7.3999999999999996E-2</v>
          </cell>
          <cell r="E422" t="str">
            <v>EA</v>
          </cell>
          <cell r="F422">
            <v>44.45</v>
          </cell>
          <cell r="G422">
            <v>0</v>
          </cell>
          <cell r="H422">
            <v>45936</v>
          </cell>
        </row>
        <row r="423">
          <cell r="A423" t="str">
            <v>3/8 Lock Washer Z</v>
          </cell>
          <cell r="B423" t="str">
            <v>30235</v>
          </cell>
          <cell r="C423">
            <v>3.2000000000000001E-2</v>
          </cell>
          <cell r="D423">
            <v>5.8000000000000003E-2</v>
          </cell>
          <cell r="E423" t="str">
            <v>EA</v>
          </cell>
          <cell r="F423">
            <v>44.45</v>
          </cell>
          <cell r="G423">
            <v>0</v>
          </cell>
          <cell r="H423">
            <v>45936</v>
          </cell>
        </row>
        <row r="424">
          <cell r="A424" t="str">
            <v>3/8-16 Nut Z5</v>
          </cell>
          <cell r="B424" t="str">
            <v>30240</v>
          </cell>
          <cell r="C424">
            <v>0.04</v>
          </cell>
          <cell r="D424">
            <v>7.1999999999999995E-2</v>
          </cell>
          <cell r="E424" t="str">
            <v>EA</v>
          </cell>
          <cell r="F424">
            <v>44.45</v>
          </cell>
          <cell r="G424">
            <v>0</v>
          </cell>
          <cell r="H424">
            <v>45982</v>
          </cell>
        </row>
        <row r="425">
          <cell r="A425" t="str">
            <v>3/8-16 Aluminum Nut</v>
          </cell>
          <cell r="B425" t="str">
            <v>30245</v>
          </cell>
          <cell r="C425">
            <v>0.13500000000000001</v>
          </cell>
          <cell r="D425">
            <v>0.24299999999999999</v>
          </cell>
          <cell r="E425" t="str">
            <v>EA</v>
          </cell>
          <cell r="F425">
            <v>44.45</v>
          </cell>
          <cell r="G425">
            <v>0</v>
          </cell>
          <cell r="H425">
            <v>45936</v>
          </cell>
        </row>
        <row r="426">
          <cell r="A426" t="str">
            <v>1/2-13 X 1 Bolt Z5</v>
          </cell>
          <cell r="B426" t="str">
            <v>30250</v>
          </cell>
          <cell r="C426">
            <v>0.45900000000000002</v>
          </cell>
          <cell r="D426">
            <v>0.82599999999999996</v>
          </cell>
          <cell r="E426" t="str">
            <v>EA</v>
          </cell>
          <cell r="F426">
            <v>44.45</v>
          </cell>
          <cell r="G426">
            <v>0</v>
          </cell>
          <cell r="H426"/>
        </row>
        <row r="427">
          <cell r="A427" t="str">
            <v>NR-1/2-13 X 1-1/4 Bolt Z5</v>
          </cell>
          <cell r="B427" t="str">
            <v>30255</v>
          </cell>
          <cell r="C427">
            <v>0.12</v>
          </cell>
          <cell r="D427">
            <v>0.216</v>
          </cell>
          <cell r="E427" t="str">
            <v>EA</v>
          </cell>
          <cell r="F427">
            <v>44.45</v>
          </cell>
          <cell r="G427">
            <v>0</v>
          </cell>
          <cell r="H427"/>
        </row>
        <row r="428">
          <cell r="A428" t="str">
            <v>1/2-13 X 1-1/2 Bolt Z5</v>
          </cell>
          <cell r="B428" t="str">
            <v>30260</v>
          </cell>
          <cell r="C428">
            <v>0.29199999999999998</v>
          </cell>
          <cell r="D428">
            <v>0.52600000000000002</v>
          </cell>
          <cell r="E428" t="str">
            <v>EA</v>
          </cell>
          <cell r="F428">
            <v>44.45</v>
          </cell>
          <cell r="G428">
            <v>0</v>
          </cell>
          <cell r="H428">
            <v>45726</v>
          </cell>
        </row>
        <row r="429">
          <cell r="A429" t="str">
            <v>1/2-13 X 2 Bolt Z5</v>
          </cell>
          <cell r="B429" t="str">
            <v>30265</v>
          </cell>
          <cell r="C429">
            <v>0.253</v>
          </cell>
          <cell r="D429">
            <v>0.45500000000000002</v>
          </cell>
          <cell r="E429" t="str">
            <v>EA</v>
          </cell>
          <cell r="F429">
            <v>44.45</v>
          </cell>
          <cell r="G429">
            <v>0</v>
          </cell>
          <cell r="H429">
            <v>45280</v>
          </cell>
        </row>
        <row r="430">
          <cell r="A430" t="str">
            <v>NR-1/2-13 X 2-1/2 Bolt Z5</v>
          </cell>
          <cell r="B430" t="str">
            <v>30270</v>
          </cell>
          <cell r="C430">
            <v>0.63400000000000001</v>
          </cell>
          <cell r="D430">
            <v>1.141</v>
          </cell>
          <cell r="E430" t="str">
            <v>EA</v>
          </cell>
          <cell r="F430">
            <v>44.45</v>
          </cell>
          <cell r="G430">
            <v>0</v>
          </cell>
          <cell r="H430"/>
        </row>
        <row r="431">
          <cell r="A431" t="str">
            <v>1/2-13 X 3 Bolt Z5</v>
          </cell>
          <cell r="B431" t="str">
            <v>30275</v>
          </cell>
          <cell r="C431">
            <v>0.85</v>
          </cell>
          <cell r="D431">
            <v>1.53</v>
          </cell>
          <cell r="E431" t="str">
            <v>EA</v>
          </cell>
          <cell r="F431">
            <v>44.45</v>
          </cell>
          <cell r="G431">
            <v>0</v>
          </cell>
          <cell r="H431"/>
        </row>
        <row r="432">
          <cell r="A432" t="str">
            <v>NR-1/2-13 X 3-1/2 Bolt Z5</v>
          </cell>
          <cell r="B432" t="str">
            <v>30280</v>
          </cell>
          <cell r="C432">
            <v>1.02</v>
          </cell>
          <cell r="D432">
            <v>1.8360000000000001</v>
          </cell>
          <cell r="E432" t="str">
            <v>EA</v>
          </cell>
          <cell r="F432">
            <v>44.45</v>
          </cell>
          <cell r="G432">
            <v>0</v>
          </cell>
          <cell r="H432"/>
        </row>
        <row r="433">
          <cell r="A433" t="str">
            <v>1/2-13 X 4 Bolt Z5</v>
          </cell>
          <cell r="B433" t="str">
            <v>30285</v>
          </cell>
          <cell r="C433">
            <v>0.27</v>
          </cell>
          <cell r="D433">
            <v>0.48599999999999999</v>
          </cell>
          <cell r="E433" t="str">
            <v>EA</v>
          </cell>
          <cell r="F433">
            <v>44.45</v>
          </cell>
          <cell r="G433">
            <v>0</v>
          </cell>
          <cell r="H433"/>
        </row>
        <row r="434">
          <cell r="A434" t="str">
            <v>NR-1/2-13 X 4 1/2 Bolt Z5</v>
          </cell>
          <cell r="B434" t="str">
            <v>30290</v>
          </cell>
          <cell r="C434">
            <v>1.75</v>
          </cell>
          <cell r="D434">
            <v>3.15</v>
          </cell>
          <cell r="E434" t="str">
            <v>EA</v>
          </cell>
          <cell r="F434">
            <v>44.45</v>
          </cell>
          <cell r="G434">
            <v>0</v>
          </cell>
          <cell r="H434"/>
        </row>
        <row r="435">
          <cell r="A435" t="str">
            <v>1/2-13 X 5 Bolt Z5</v>
          </cell>
          <cell r="B435" t="str">
            <v>30295</v>
          </cell>
          <cell r="C435">
            <v>1.165</v>
          </cell>
          <cell r="D435">
            <v>2.097</v>
          </cell>
          <cell r="E435" t="str">
            <v>EA</v>
          </cell>
          <cell r="F435">
            <v>44.45</v>
          </cell>
          <cell r="G435">
            <v>0</v>
          </cell>
          <cell r="H435">
            <v>44977</v>
          </cell>
        </row>
        <row r="436">
          <cell r="A436" t="str">
            <v>1/2-13 X 6 Thru Bolt Z5</v>
          </cell>
          <cell r="B436" t="str">
            <v>30300</v>
          </cell>
          <cell r="C436">
            <v>2.431</v>
          </cell>
          <cell r="D436">
            <v>4.3760000000000003</v>
          </cell>
          <cell r="E436" t="str">
            <v>EA</v>
          </cell>
          <cell r="F436">
            <v>44.45</v>
          </cell>
          <cell r="G436">
            <v>0</v>
          </cell>
          <cell r="H436"/>
        </row>
        <row r="437">
          <cell r="A437" t="str">
            <v>1/2 USS Flat Washer Z</v>
          </cell>
          <cell r="B437" t="str">
            <v>30325</v>
          </cell>
          <cell r="C437">
            <v>7.1999999999999995E-2</v>
          </cell>
          <cell r="D437">
            <v>0.13</v>
          </cell>
          <cell r="E437" t="str">
            <v>EA</v>
          </cell>
          <cell r="F437">
            <v>44.45</v>
          </cell>
          <cell r="G437">
            <v>0</v>
          </cell>
          <cell r="H437">
            <v>45418</v>
          </cell>
        </row>
        <row r="438">
          <cell r="A438" t="str">
            <v>1/2 Lock Washer Z</v>
          </cell>
          <cell r="B438" t="str">
            <v>30330</v>
          </cell>
          <cell r="C438">
            <v>4.7E-2</v>
          </cell>
          <cell r="D438">
            <v>8.5000000000000006E-2</v>
          </cell>
          <cell r="E438" t="str">
            <v>EA</v>
          </cell>
          <cell r="F438">
            <v>44.45</v>
          </cell>
          <cell r="G438">
            <v>0</v>
          </cell>
          <cell r="H438">
            <v>45280</v>
          </cell>
        </row>
        <row r="439">
          <cell r="A439" t="str">
            <v>1/2-13 Nut Z5</v>
          </cell>
          <cell r="B439" t="str">
            <v>30335</v>
          </cell>
          <cell r="C439">
            <v>7.9000000000000001E-2</v>
          </cell>
          <cell r="D439">
            <v>0.14199999999999999</v>
          </cell>
          <cell r="E439" t="str">
            <v>EA</v>
          </cell>
          <cell r="F439">
            <v>44.45</v>
          </cell>
          <cell r="G439">
            <v>0</v>
          </cell>
          <cell r="H439">
            <v>45726</v>
          </cell>
        </row>
        <row r="440">
          <cell r="A440" t="str">
            <v>1/2-13 Aluminum Nut</v>
          </cell>
          <cell r="B440" t="str">
            <v>30340</v>
          </cell>
          <cell r="C440">
            <v>0.25900000000000001</v>
          </cell>
          <cell r="D440">
            <v>0.46600000000000003</v>
          </cell>
          <cell r="E440" t="str">
            <v>EA</v>
          </cell>
          <cell r="F440">
            <v>44.45</v>
          </cell>
          <cell r="G440">
            <v>0</v>
          </cell>
          <cell r="H440">
            <v>45784</v>
          </cell>
        </row>
        <row r="441">
          <cell r="A441" t="str">
            <v>1/2-13 Weld Nut</v>
          </cell>
          <cell r="B441" t="str">
            <v>30341</v>
          </cell>
          <cell r="C441">
            <v>0.81</v>
          </cell>
          <cell r="D441">
            <v>1.458</v>
          </cell>
          <cell r="E441" t="str">
            <v>EA</v>
          </cell>
          <cell r="F441">
            <v>44.45</v>
          </cell>
          <cell r="G441">
            <v>0</v>
          </cell>
          <cell r="H441"/>
        </row>
        <row r="442">
          <cell r="A442" t="str">
            <v>5/8-11 X 1-1/2 Bolt Z5</v>
          </cell>
          <cell r="B442" t="str">
            <v>30345</v>
          </cell>
          <cell r="C442">
            <v>0.18</v>
          </cell>
          <cell r="D442">
            <v>0.32400000000000001</v>
          </cell>
          <cell r="E442" t="str">
            <v>EA</v>
          </cell>
          <cell r="F442">
            <v>44.45</v>
          </cell>
          <cell r="G442">
            <v>0</v>
          </cell>
          <cell r="H442"/>
        </row>
        <row r="443">
          <cell r="A443" t="str">
            <v>5/8-11 X 2-1/2 Bolt Z5</v>
          </cell>
          <cell r="B443" t="str">
            <v>30355</v>
          </cell>
          <cell r="C443">
            <v>0.38</v>
          </cell>
          <cell r="D443">
            <v>0.68400000000000005</v>
          </cell>
          <cell r="E443" t="str">
            <v>EA</v>
          </cell>
          <cell r="F443">
            <v>44.45</v>
          </cell>
          <cell r="G443">
            <v>0</v>
          </cell>
          <cell r="H443"/>
        </row>
        <row r="444">
          <cell r="A444" t="str">
            <v>5/8-11 X 3-1/2 Bolt Z5</v>
          </cell>
          <cell r="B444" t="str">
            <v>30365</v>
          </cell>
          <cell r="C444">
            <v>0.3</v>
          </cell>
          <cell r="D444">
            <v>0.54</v>
          </cell>
          <cell r="E444" t="str">
            <v>EA</v>
          </cell>
          <cell r="F444">
            <v>44.45</v>
          </cell>
          <cell r="G444">
            <v>0</v>
          </cell>
          <cell r="H444"/>
        </row>
        <row r="445">
          <cell r="A445" t="str">
            <v>5/8 USS Flat Washer Z</v>
          </cell>
          <cell r="B445" t="str">
            <v>30380</v>
          </cell>
          <cell r="C445">
            <v>0.08</v>
          </cell>
          <cell r="D445">
            <v>0.14399999999999999</v>
          </cell>
          <cell r="E445" t="str">
            <v>EA</v>
          </cell>
          <cell r="F445">
            <v>44.45</v>
          </cell>
          <cell r="G445">
            <v>0</v>
          </cell>
          <cell r="H445"/>
        </row>
        <row r="446">
          <cell r="A446" t="str">
            <v>5/8 Lock Washer Z</v>
          </cell>
          <cell r="B446" t="str">
            <v>30385</v>
          </cell>
          <cell r="C446">
            <v>0.2</v>
          </cell>
          <cell r="D446">
            <v>0.36</v>
          </cell>
          <cell r="E446" t="str">
            <v>EA</v>
          </cell>
          <cell r="F446">
            <v>44.45</v>
          </cell>
          <cell r="G446">
            <v>0</v>
          </cell>
          <cell r="H446"/>
        </row>
        <row r="447">
          <cell r="A447" t="str">
            <v>5/8- Nuts Z5</v>
          </cell>
          <cell r="B447" t="str">
            <v>30390</v>
          </cell>
          <cell r="C447">
            <v>0.13100000000000001</v>
          </cell>
          <cell r="D447">
            <v>0.23599999999999999</v>
          </cell>
          <cell r="E447" t="str">
            <v>EA</v>
          </cell>
          <cell r="F447">
            <v>44.45</v>
          </cell>
          <cell r="G447">
            <v>0</v>
          </cell>
          <cell r="H447"/>
        </row>
        <row r="448">
          <cell r="A448" t="str">
            <v>3/4-10 X 2-1/2 Bolt Z5</v>
          </cell>
          <cell r="B448" t="str">
            <v>30405</v>
          </cell>
          <cell r="C448">
            <v>0.35</v>
          </cell>
          <cell r="D448">
            <v>0.63</v>
          </cell>
          <cell r="E448" t="str">
            <v>EA</v>
          </cell>
          <cell r="F448">
            <v>44.45</v>
          </cell>
          <cell r="G448">
            <v>0</v>
          </cell>
          <cell r="H448"/>
        </row>
        <row r="449">
          <cell r="A449" t="str">
            <v>3/4-10 X 3 Bolt Z5</v>
          </cell>
          <cell r="B449" t="str">
            <v>30410</v>
          </cell>
          <cell r="C449">
            <v>1.82</v>
          </cell>
          <cell r="D449">
            <v>3.2759999999999998</v>
          </cell>
          <cell r="E449" t="str">
            <v>EA</v>
          </cell>
          <cell r="F449">
            <v>44.45</v>
          </cell>
          <cell r="G449">
            <v>0</v>
          </cell>
          <cell r="H449"/>
        </row>
        <row r="450">
          <cell r="A450" t="str">
            <v>3/4-10 X 4 Bolt Z5</v>
          </cell>
          <cell r="B450" t="str">
            <v>30415</v>
          </cell>
          <cell r="C450">
            <v>1.1299999999999999</v>
          </cell>
          <cell r="D450">
            <v>2.0339999999999998</v>
          </cell>
          <cell r="E450" t="str">
            <v>EA</v>
          </cell>
          <cell r="F450">
            <v>44.45</v>
          </cell>
          <cell r="G450">
            <v>0</v>
          </cell>
          <cell r="H450"/>
        </row>
        <row r="451">
          <cell r="A451" t="str">
            <v>3/4 USS Flat Washer Z</v>
          </cell>
          <cell r="B451" t="str">
            <v>30430</v>
          </cell>
          <cell r="C451">
            <v>0.3</v>
          </cell>
          <cell r="D451">
            <v>0.54</v>
          </cell>
          <cell r="E451" t="str">
            <v>EA</v>
          </cell>
          <cell r="F451">
            <v>44.45</v>
          </cell>
          <cell r="G451">
            <v>0</v>
          </cell>
          <cell r="H451"/>
        </row>
        <row r="452">
          <cell r="A452" t="str">
            <v>3/4 Lock Washer Z</v>
          </cell>
          <cell r="B452" t="str">
            <v>30435</v>
          </cell>
          <cell r="C452">
            <v>0.18</v>
          </cell>
          <cell r="D452">
            <v>0.32400000000000001</v>
          </cell>
          <cell r="E452" t="str">
            <v>EA</v>
          </cell>
          <cell r="F452">
            <v>44.45</v>
          </cell>
          <cell r="G452">
            <v>0</v>
          </cell>
          <cell r="H452"/>
        </row>
        <row r="453">
          <cell r="A453" t="str">
            <v>3/4-10 Nuts Z5</v>
          </cell>
          <cell r="B453" t="str">
            <v>30440</v>
          </cell>
          <cell r="C453">
            <v>0.47</v>
          </cell>
          <cell r="D453">
            <v>0.84599999999999997</v>
          </cell>
          <cell r="E453" t="str">
            <v>EA</v>
          </cell>
          <cell r="F453">
            <v>44.45</v>
          </cell>
          <cell r="G453">
            <v>0</v>
          </cell>
          <cell r="H453"/>
        </row>
        <row r="454">
          <cell r="A454" t="str">
            <v>NR 1"-8 Nut Z5</v>
          </cell>
          <cell r="B454" t="str">
            <v>30465</v>
          </cell>
          <cell r="C454">
            <v>0.5</v>
          </cell>
          <cell r="D454">
            <v>0.9</v>
          </cell>
          <cell r="E454" t="str">
            <v>EA</v>
          </cell>
          <cell r="F454">
            <v>44.45</v>
          </cell>
          <cell r="G454">
            <v>0</v>
          </cell>
          <cell r="H454"/>
        </row>
        <row r="455">
          <cell r="A455" t="str">
            <v>1" USS Flat Washer Z</v>
          </cell>
          <cell r="B455" t="str">
            <v>30470</v>
          </cell>
          <cell r="C455">
            <v>0.54700000000000004</v>
          </cell>
          <cell r="D455">
            <v>0.98499999999999999</v>
          </cell>
          <cell r="E455" t="str">
            <v>EA</v>
          </cell>
          <cell r="F455">
            <v>44.45</v>
          </cell>
          <cell r="G455">
            <v>0</v>
          </cell>
          <cell r="H455">
            <v>44603</v>
          </cell>
        </row>
        <row r="456">
          <cell r="A456" t="str">
            <v>1" Lock Washer Z</v>
          </cell>
          <cell r="B456" t="str">
            <v>30475</v>
          </cell>
          <cell r="C456">
            <v>0.316</v>
          </cell>
          <cell r="D456">
            <v>0.56899999999999995</v>
          </cell>
          <cell r="E456" t="str">
            <v>EA</v>
          </cell>
          <cell r="F456">
            <v>44.45</v>
          </cell>
          <cell r="G456">
            <v>0</v>
          </cell>
          <cell r="H456"/>
        </row>
        <row r="457">
          <cell r="A457" t="str">
            <v>10-24 x 3' Threaded Rod Z</v>
          </cell>
          <cell r="B457" t="str">
            <v>30480</v>
          </cell>
          <cell r="C457">
            <v>0.16</v>
          </cell>
          <cell r="D457">
            <v>0.28799999999999998</v>
          </cell>
          <cell r="E457" t="str">
            <v>FT</v>
          </cell>
          <cell r="F457">
            <v>44.45</v>
          </cell>
          <cell r="G457">
            <v>0</v>
          </cell>
          <cell r="H457"/>
        </row>
        <row r="458">
          <cell r="A458" t="str">
            <v>1/4-20 x 6" Threaded Rod</v>
          </cell>
          <cell r="B458" t="str">
            <v>30481</v>
          </cell>
          <cell r="C458">
            <v>0.72</v>
          </cell>
          <cell r="D458">
            <v>1.296</v>
          </cell>
          <cell r="E458" t="str">
            <v>EA</v>
          </cell>
          <cell r="F458">
            <v>44.45</v>
          </cell>
          <cell r="G458">
            <v>0</v>
          </cell>
          <cell r="H458"/>
        </row>
        <row r="459">
          <cell r="A459" t="str">
            <v>1/4-20 x 3' Threaded Rod Z</v>
          </cell>
          <cell r="B459" t="str">
            <v>30485</v>
          </cell>
          <cell r="C459">
            <v>0.60499999999999998</v>
          </cell>
          <cell r="D459">
            <v>1.089</v>
          </cell>
          <cell r="E459" t="str">
            <v>FT</v>
          </cell>
          <cell r="F459">
            <v>44.45</v>
          </cell>
          <cell r="G459">
            <v>0</v>
          </cell>
          <cell r="H459">
            <v>45992</v>
          </cell>
        </row>
        <row r="460">
          <cell r="A460" t="str">
            <v>1/4-28 x 3' Threaded Rod Z</v>
          </cell>
          <cell r="B460" t="str">
            <v>30490</v>
          </cell>
          <cell r="C460">
            <v>0.25</v>
          </cell>
          <cell r="D460">
            <v>0.45</v>
          </cell>
          <cell r="E460" t="str">
            <v>FT</v>
          </cell>
          <cell r="F460">
            <v>44.45</v>
          </cell>
          <cell r="G460">
            <v>0</v>
          </cell>
          <cell r="H460"/>
        </row>
        <row r="461">
          <cell r="A461" t="str">
            <v>3/8-16 x 6' Threaded Rod Z</v>
          </cell>
          <cell r="B461" t="str">
            <v>30495</v>
          </cell>
          <cell r="C461">
            <v>1.3169999999999999</v>
          </cell>
          <cell r="D461">
            <v>2.371</v>
          </cell>
          <cell r="E461" t="str">
            <v>FT</v>
          </cell>
          <cell r="F461">
            <v>44.45</v>
          </cell>
          <cell r="G461">
            <v>0</v>
          </cell>
          <cell r="H461">
            <v>45187</v>
          </cell>
        </row>
        <row r="462">
          <cell r="A462" t="str">
            <v>1/2-13 x 6' Threaded Rod Z</v>
          </cell>
          <cell r="B462" t="str">
            <v>30500</v>
          </cell>
          <cell r="C462">
            <v>1.748</v>
          </cell>
          <cell r="D462">
            <v>3.1469999999999998</v>
          </cell>
          <cell r="E462" t="str">
            <v>FT</v>
          </cell>
          <cell r="F462">
            <v>44.45</v>
          </cell>
          <cell r="G462">
            <v>0</v>
          </cell>
          <cell r="H462"/>
        </row>
        <row r="463">
          <cell r="A463" t="str">
            <v>3/4-10 x 6' Threaded Rod Z</v>
          </cell>
          <cell r="B463" t="str">
            <v>30505</v>
          </cell>
          <cell r="C463">
            <v>0.73</v>
          </cell>
          <cell r="D463">
            <v>1.3140000000000001</v>
          </cell>
          <cell r="E463" t="str">
            <v>FT</v>
          </cell>
          <cell r="F463">
            <v>44.45</v>
          </cell>
          <cell r="G463">
            <v>0</v>
          </cell>
          <cell r="H463"/>
        </row>
        <row r="464">
          <cell r="A464" t="str">
            <v>Trubolt 1/4 X 2 1/4 Z(redhead)</v>
          </cell>
          <cell r="B464" t="str">
            <v>30510</v>
          </cell>
          <cell r="C464">
            <v>0.5</v>
          </cell>
          <cell r="D464">
            <v>0.9</v>
          </cell>
          <cell r="E464" t="str">
            <v>EA</v>
          </cell>
          <cell r="F464">
            <v>44.45</v>
          </cell>
          <cell r="G464">
            <v>0</v>
          </cell>
          <cell r="H464">
            <v>44651</v>
          </cell>
        </row>
        <row r="465">
          <cell r="A465" t="str">
            <v>Trubolt 1/4 X 3 1/4 Z(redhead)</v>
          </cell>
          <cell r="B465" t="str">
            <v>30515</v>
          </cell>
          <cell r="C465">
            <v>0.51</v>
          </cell>
          <cell r="D465">
            <v>0.91800000000000004</v>
          </cell>
          <cell r="E465" t="str">
            <v>EA</v>
          </cell>
          <cell r="F465">
            <v>44.45</v>
          </cell>
          <cell r="G465">
            <v>0</v>
          </cell>
          <cell r="H465"/>
        </row>
        <row r="466">
          <cell r="A466" t="str">
            <v>Trubolt 3/8 X 3 Z(redhead)</v>
          </cell>
          <cell r="B466" t="str">
            <v>30530</v>
          </cell>
          <cell r="C466">
            <v>0.98199999999999998</v>
          </cell>
          <cell r="D466">
            <v>1.768</v>
          </cell>
          <cell r="E466" t="str">
            <v>EA</v>
          </cell>
          <cell r="F466">
            <v>44.45</v>
          </cell>
          <cell r="G466">
            <v>0</v>
          </cell>
          <cell r="H466">
            <v>44603</v>
          </cell>
        </row>
        <row r="467">
          <cell r="A467" t="str">
            <v>1/4 X 1 Hex Lag Screw Z</v>
          </cell>
          <cell r="B467" t="str">
            <v>32000</v>
          </cell>
          <cell r="C467">
            <v>0.1</v>
          </cell>
          <cell r="D467">
            <v>0.18</v>
          </cell>
          <cell r="E467" t="str">
            <v>EA</v>
          </cell>
          <cell r="F467">
            <v>44.45</v>
          </cell>
          <cell r="G467">
            <v>0</v>
          </cell>
          <cell r="H467"/>
        </row>
        <row r="468">
          <cell r="A468" t="str">
            <v>1/4 X 1-1/4 Hex Lag Screw Z</v>
          </cell>
          <cell r="B468" t="str">
            <v>32005</v>
          </cell>
          <cell r="C468">
            <v>0.08</v>
          </cell>
          <cell r="D468">
            <v>0.14399999999999999</v>
          </cell>
          <cell r="E468" t="str">
            <v>EA</v>
          </cell>
          <cell r="F468">
            <v>44.45</v>
          </cell>
          <cell r="G468">
            <v>0</v>
          </cell>
          <cell r="H468">
            <v>44608</v>
          </cell>
        </row>
        <row r="469">
          <cell r="A469" t="str">
            <v>1/4 X 2 Hex Lag Screw Z</v>
          </cell>
          <cell r="B469" t="str">
            <v>32010</v>
          </cell>
          <cell r="C469">
            <v>0.15</v>
          </cell>
          <cell r="D469">
            <v>0.27</v>
          </cell>
          <cell r="E469" t="str">
            <v>EA</v>
          </cell>
          <cell r="F469">
            <v>44.45</v>
          </cell>
          <cell r="G469">
            <v>0</v>
          </cell>
          <cell r="H469"/>
        </row>
        <row r="470">
          <cell r="A470" t="str">
            <v>1/4 X 2-1/2 Hex Lag Screw Z</v>
          </cell>
          <cell r="B470" t="str">
            <v>32015</v>
          </cell>
          <cell r="C470">
            <v>0.18</v>
          </cell>
          <cell r="D470">
            <v>0.32400000000000001</v>
          </cell>
          <cell r="E470" t="str">
            <v>EA</v>
          </cell>
          <cell r="F470">
            <v>44.45</v>
          </cell>
          <cell r="G470">
            <v>0</v>
          </cell>
          <cell r="H470"/>
        </row>
        <row r="471">
          <cell r="A471" t="str">
            <v>1/4 X 3 Hex Lag Screw Z</v>
          </cell>
          <cell r="B471" t="str">
            <v>32020</v>
          </cell>
          <cell r="C471">
            <v>0.2</v>
          </cell>
          <cell r="D471">
            <v>0.36</v>
          </cell>
          <cell r="E471" t="str">
            <v>EA</v>
          </cell>
          <cell r="F471">
            <v>44.45</v>
          </cell>
          <cell r="G471">
            <v>0</v>
          </cell>
          <cell r="H471"/>
        </row>
        <row r="472">
          <cell r="A472" t="str">
            <v>1/4 X 4 Hex Lag Screw Z</v>
          </cell>
          <cell r="B472" t="str">
            <v>32030</v>
          </cell>
          <cell r="C472">
            <v>0.13200000000000001</v>
          </cell>
          <cell r="D472">
            <v>0.23799999999999999</v>
          </cell>
          <cell r="E472" t="str">
            <v>EA</v>
          </cell>
          <cell r="F472">
            <v>44.45</v>
          </cell>
          <cell r="G472">
            <v>0</v>
          </cell>
          <cell r="H472"/>
        </row>
        <row r="473">
          <cell r="A473" t="str">
            <v>1/4 X 5 Hex Lag Screw Z</v>
          </cell>
          <cell r="B473" t="str">
            <v>32035</v>
          </cell>
          <cell r="C473">
            <v>0.129</v>
          </cell>
          <cell r="D473">
            <v>0.23200000000000001</v>
          </cell>
          <cell r="E473" t="str">
            <v>EA</v>
          </cell>
          <cell r="F473">
            <v>44.45</v>
          </cell>
          <cell r="G473">
            <v>0</v>
          </cell>
          <cell r="H473">
            <v>44594</v>
          </cell>
        </row>
        <row r="474">
          <cell r="A474" t="str">
            <v>1/4 X 6 Hex Lag Screw Z</v>
          </cell>
          <cell r="B474" t="str">
            <v>32040</v>
          </cell>
          <cell r="C474">
            <v>0.51300000000000001</v>
          </cell>
          <cell r="D474">
            <v>0.92300000000000004</v>
          </cell>
          <cell r="E474" t="str">
            <v>EA</v>
          </cell>
          <cell r="F474">
            <v>44.45</v>
          </cell>
          <cell r="G474">
            <v>0</v>
          </cell>
          <cell r="H474"/>
        </row>
        <row r="475">
          <cell r="A475" t="str">
            <v>3/8 X 2 Hex Lag Screw Z</v>
          </cell>
          <cell r="B475" t="str">
            <v>32045</v>
          </cell>
          <cell r="C475">
            <v>0.27</v>
          </cell>
          <cell r="D475">
            <v>0.48599999999999999</v>
          </cell>
          <cell r="E475" t="str">
            <v>EA</v>
          </cell>
          <cell r="F475">
            <v>44.45</v>
          </cell>
          <cell r="G475">
            <v>0</v>
          </cell>
          <cell r="H475"/>
        </row>
        <row r="476">
          <cell r="A476" t="str">
            <v>3/8 X 2-1/2 Hex Lag Screw Z</v>
          </cell>
          <cell r="B476" t="str">
            <v>32050</v>
          </cell>
          <cell r="C476">
            <v>9.2999999999999999E-2</v>
          </cell>
          <cell r="D476">
            <v>0.16700000000000001</v>
          </cell>
          <cell r="E476" t="str">
            <v>EA</v>
          </cell>
          <cell r="F476">
            <v>44.45</v>
          </cell>
          <cell r="G476">
            <v>0</v>
          </cell>
          <cell r="H476"/>
        </row>
        <row r="477">
          <cell r="A477" t="str">
            <v>3/8 X 3 Hex Lag Screw Z</v>
          </cell>
          <cell r="B477" t="str">
            <v>32055</v>
          </cell>
          <cell r="C477">
            <v>0.185</v>
          </cell>
          <cell r="D477">
            <v>0.33300000000000002</v>
          </cell>
          <cell r="E477" t="str">
            <v>EA</v>
          </cell>
          <cell r="F477">
            <v>44.45</v>
          </cell>
          <cell r="G477">
            <v>0</v>
          </cell>
          <cell r="H477">
            <v>45287</v>
          </cell>
        </row>
        <row r="478">
          <cell r="A478" t="str">
            <v>3/8 X 3-1/2 Hex Lag Screw Z</v>
          </cell>
          <cell r="B478" t="str">
            <v>32060</v>
          </cell>
          <cell r="C478">
            <v>0.193</v>
          </cell>
          <cell r="D478">
            <v>0.34699999999999998</v>
          </cell>
          <cell r="E478" t="str">
            <v>EA</v>
          </cell>
          <cell r="F478">
            <v>44.45</v>
          </cell>
          <cell r="G478">
            <v>0</v>
          </cell>
          <cell r="H478">
            <v>45644</v>
          </cell>
        </row>
        <row r="479">
          <cell r="A479" t="str">
            <v>3/8 X 4 Hex Lag Screw Z</v>
          </cell>
          <cell r="B479" t="str">
            <v>32065</v>
          </cell>
          <cell r="C479">
            <v>0.26900000000000002</v>
          </cell>
          <cell r="D479">
            <v>0.48399999999999999</v>
          </cell>
          <cell r="E479" t="str">
            <v>EA</v>
          </cell>
          <cell r="F479">
            <v>44.45</v>
          </cell>
          <cell r="G479">
            <v>0</v>
          </cell>
          <cell r="H479">
            <v>45293</v>
          </cell>
        </row>
        <row r="480">
          <cell r="A480" t="str">
            <v>3/8 X 5 Hex Lag Screw Z</v>
          </cell>
          <cell r="B480" t="str">
            <v>32070</v>
          </cell>
          <cell r="C480">
            <v>0.32400000000000001</v>
          </cell>
          <cell r="D480">
            <v>0.58299999999999996</v>
          </cell>
          <cell r="E480" t="str">
            <v>EA</v>
          </cell>
          <cell r="F480">
            <v>44.45</v>
          </cell>
          <cell r="G480">
            <v>0</v>
          </cell>
          <cell r="H480"/>
        </row>
        <row r="481">
          <cell r="A481" t="str">
            <v>3/8 X 6 Hex Lag Screw Z</v>
          </cell>
          <cell r="B481" t="str">
            <v>32075</v>
          </cell>
          <cell r="C481">
            <v>0.33900000000000002</v>
          </cell>
          <cell r="D481">
            <v>0.61</v>
          </cell>
          <cell r="E481" t="str">
            <v>EA</v>
          </cell>
          <cell r="F481">
            <v>44.45</v>
          </cell>
          <cell r="G481">
            <v>0</v>
          </cell>
          <cell r="H481">
            <v>44680</v>
          </cell>
        </row>
        <row r="482">
          <cell r="A482" t="str">
            <v>3/8 X 10 Hex Lag Screw Z</v>
          </cell>
          <cell r="B482" t="str">
            <v>32090</v>
          </cell>
          <cell r="C482">
            <v>0.74</v>
          </cell>
          <cell r="D482">
            <v>1.3320000000000001</v>
          </cell>
          <cell r="E482" t="str">
            <v>EA</v>
          </cell>
          <cell r="F482">
            <v>44.45</v>
          </cell>
          <cell r="G482">
            <v>0</v>
          </cell>
          <cell r="H482"/>
        </row>
        <row r="483">
          <cell r="A483" t="str">
            <v>1/2 X 2 Hex Lag Screw Z</v>
          </cell>
          <cell r="B483" t="str">
            <v>32100</v>
          </cell>
          <cell r="C483">
            <v>0.25</v>
          </cell>
          <cell r="D483">
            <v>0.45</v>
          </cell>
          <cell r="E483" t="str">
            <v>EA</v>
          </cell>
          <cell r="F483">
            <v>44.45</v>
          </cell>
          <cell r="G483">
            <v>0</v>
          </cell>
          <cell r="H483"/>
        </row>
        <row r="484">
          <cell r="A484" t="str">
            <v>1/2 X 2-1/2 Hex Lag Screw Z</v>
          </cell>
          <cell r="B484" t="str">
            <v>32105</v>
          </cell>
          <cell r="C484">
            <v>0.39600000000000002</v>
          </cell>
          <cell r="D484">
            <v>0.71299999999999997</v>
          </cell>
          <cell r="E484" t="str">
            <v>EA</v>
          </cell>
          <cell r="F484">
            <v>44.45</v>
          </cell>
          <cell r="G484">
            <v>0</v>
          </cell>
          <cell r="H484"/>
        </row>
        <row r="485">
          <cell r="A485" t="str">
            <v>1/2 X 3 Hex Lag Screw Z</v>
          </cell>
          <cell r="B485" t="str">
            <v>32110</v>
          </cell>
          <cell r="C485">
            <v>0.28000000000000003</v>
          </cell>
          <cell r="D485">
            <v>0.504</v>
          </cell>
          <cell r="E485" t="str">
            <v>EA</v>
          </cell>
          <cell r="F485">
            <v>44.45</v>
          </cell>
          <cell r="G485">
            <v>0</v>
          </cell>
          <cell r="H485"/>
        </row>
        <row r="486">
          <cell r="A486" t="str">
            <v>1/2 X 3-1/2 Hex Lag Screw Z</v>
          </cell>
          <cell r="B486" t="str">
            <v>32115</v>
          </cell>
          <cell r="C486">
            <v>0.82</v>
          </cell>
          <cell r="D486">
            <v>1.476</v>
          </cell>
          <cell r="E486" t="str">
            <v>EA</v>
          </cell>
          <cell r="F486">
            <v>44.45</v>
          </cell>
          <cell r="G486">
            <v>0</v>
          </cell>
          <cell r="H486"/>
        </row>
        <row r="487">
          <cell r="A487" t="str">
            <v>1/2 X 4 Hex Lag Screw Z</v>
          </cell>
          <cell r="B487" t="str">
            <v>32120</v>
          </cell>
          <cell r="C487">
            <v>0.35</v>
          </cell>
          <cell r="D487">
            <v>0.63</v>
          </cell>
          <cell r="E487" t="str">
            <v>EA</v>
          </cell>
          <cell r="F487">
            <v>44.45</v>
          </cell>
          <cell r="G487">
            <v>0</v>
          </cell>
          <cell r="H487"/>
        </row>
        <row r="488">
          <cell r="A488" t="str">
            <v>1/2 X 5 Hex Lag Screw Z</v>
          </cell>
          <cell r="B488" t="str">
            <v>32125</v>
          </cell>
          <cell r="C488">
            <v>0.4</v>
          </cell>
          <cell r="D488">
            <v>0.72</v>
          </cell>
          <cell r="E488" t="str">
            <v>EA</v>
          </cell>
          <cell r="F488">
            <v>44.45</v>
          </cell>
          <cell r="G488">
            <v>0</v>
          </cell>
          <cell r="H488"/>
        </row>
        <row r="489">
          <cell r="A489" t="str">
            <v>1/2 X 6 Hex Lag Screw Z</v>
          </cell>
          <cell r="B489" t="str">
            <v>32130</v>
          </cell>
          <cell r="C489">
            <v>0.45</v>
          </cell>
          <cell r="D489">
            <v>0.81</v>
          </cell>
          <cell r="E489" t="str">
            <v>EA</v>
          </cell>
          <cell r="F489">
            <v>44.45</v>
          </cell>
          <cell r="G489">
            <v>0</v>
          </cell>
          <cell r="H489"/>
        </row>
        <row r="490">
          <cell r="A490" t="str">
            <v>1/2 X 8 Hex Lag Screw Z</v>
          </cell>
          <cell r="B490" t="str">
            <v>32140</v>
          </cell>
          <cell r="C490">
            <v>1.806</v>
          </cell>
          <cell r="D490">
            <v>3.2509999999999999</v>
          </cell>
          <cell r="E490" t="str">
            <v>EA</v>
          </cell>
          <cell r="F490">
            <v>44.45</v>
          </cell>
          <cell r="G490">
            <v>0</v>
          </cell>
          <cell r="H490"/>
        </row>
        <row r="491">
          <cell r="A491" t="str">
            <v>NR 1/4" Lag Shield Anchor</v>
          </cell>
          <cell r="B491" t="str">
            <v>32155</v>
          </cell>
          <cell r="C491">
            <v>0.23</v>
          </cell>
          <cell r="D491">
            <v>0.41399999999999998</v>
          </cell>
          <cell r="E491" t="str">
            <v>EA</v>
          </cell>
          <cell r="F491">
            <v>44.45</v>
          </cell>
          <cell r="G491">
            <v>0</v>
          </cell>
          <cell r="H491"/>
        </row>
        <row r="492">
          <cell r="A492" t="str">
            <v>3/8" Lag Shield Anchor (Short)</v>
          </cell>
          <cell r="B492" t="str">
            <v>32160</v>
          </cell>
          <cell r="C492">
            <v>0.75</v>
          </cell>
          <cell r="D492">
            <v>1.35</v>
          </cell>
          <cell r="E492" t="str">
            <v>EA</v>
          </cell>
          <cell r="F492">
            <v>44.45</v>
          </cell>
          <cell r="G492">
            <v>0</v>
          </cell>
          <cell r="H492"/>
        </row>
        <row r="493">
          <cell r="A493" t="str">
            <v>3/8" Lag Shield Anchor (Long)</v>
          </cell>
          <cell r="B493" t="str">
            <v>32165</v>
          </cell>
          <cell r="C493">
            <v>1.3160000000000001</v>
          </cell>
          <cell r="D493">
            <v>2.3690000000000002</v>
          </cell>
          <cell r="E493" t="str">
            <v>EA</v>
          </cell>
          <cell r="F493">
            <v>44.45</v>
          </cell>
          <cell r="G493">
            <v>0</v>
          </cell>
          <cell r="H493">
            <v>45558</v>
          </cell>
        </row>
        <row r="494">
          <cell r="A494" t="str">
            <v>1/2" Lag Shield Anchor (Short)</v>
          </cell>
          <cell r="B494" t="str">
            <v>32170</v>
          </cell>
          <cell r="C494">
            <v>1.47</v>
          </cell>
          <cell r="D494">
            <v>2.6459999999999999</v>
          </cell>
          <cell r="E494" t="str">
            <v>EA</v>
          </cell>
          <cell r="F494">
            <v>44.45</v>
          </cell>
          <cell r="G494">
            <v>0</v>
          </cell>
          <cell r="H494">
            <v>45644</v>
          </cell>
        </row>
        <row r="495">
          <cell r="A495" t="str">
            <v>1/2" Lag Shield Anchor (Long)</v>
          </cell>
          <cell r="B495" t="str">
            <v>32175</v>
          </cell>
          <cell r="C495">
            <v>1.08</v>
          </cell>
          <cell r="D495">
            <v>1.944</v>
          </cell>
          <cell r="E495" t="str">
            <v>EA</v>
          </cell>
          <cell r="F495">
            <v>44.45</v>
          </cell>
          <cell r="G495">
            <v>0</v>
          </cell>
          <cell r="H495"/>
        </row>
        <row r="496">
          <cell r="A496" t="str">
            <v>1/4 Toggle Wing</v>
          </cell>
          <cell r="B496" t="str">
            <v>34020</v>
          </cell>
          <cell r="C496">
            <v>0.40699999999999997</v>
          </cell>
          <cell r="D496">
            <v>0.73299999999999998</v>
          </cell>
          <cell r="E496" t="str">
            <v>EA</v>
          </cell>
          <cell r="F496">
            <v>44.45</v>
          </cell>
          <cell r="G496">
            <v>0</v>
          </cell>
          <cell r="H496">
            <v>45418</v>
          </cell>
        </row>
        <row r="497">
          <cell r="A497" t="str">
            <v>3/8 Toggle Wings</v>
          </cell>
          <cell r="B497" t="str">
            <v>34025</v>
          </cell>
          <cell r="C497">
            <v>0.47599999999999998</v>
          </cell>
          <cell r="D497">
            <v>0.85699999999999998</v>
          </cell>
          <cell r="E497" t="str">
            <v>EA</v>
          </cell>
          <cell r="F497">
            <v>44.45</v>
          </cell>
          <cell r="G497">
            <v>0</v>
          </cell>
          <cell r="H497">
            <v>45419</v>
          </cell>
        </row>
        <row r="498">
          <cell r="A498" t="str">
            <v>1/2 Toggle Wing</v>
          </cell>
          <cell r="B498" t="str">
            <v>34030</v>
          </cell>
          <cell r="C498">
            <v>0.48</v>
          </cell>
          <cell r="D498">
            <v>0.86399999999999999</v>
          </cell>
          <cell r="E498" t="str">
            <v>EA</v>
          </cell>
          <cell r="F498">
            <v>44.45</v>
          </cell>
          <cell r="G498">
            <v>0</v>
          </cell>
          <cell r="H498"/>
        </row>
        <row r="499">
          <cell r="A499" t="str">
            <v>3/16 X 24 "E-Z" Togglers</v>
          </cell>
          <cell r="B499" t="str">
            <v>34035</v>
          </cell>
          <cell r="C499">
            <v>0.8</v>
          </cell>
          <cell r="D499">
            <v>1.44</v>
          </cell>
          <cell r="E499" t="str">
            <v>EA</v>
          </cell>
          <cell r="F499">
            <v>44.45</v>
          </cell>
          <cell r="G499">
            <v>0</v>
          </cell>
          <cell r="H499"/>
        </row>
        <row r="500">
          <cell r="A500" t="str">
            <v>1/4 Togglers</v>
          </cell>
          <cell r="B500" t="str">
            <v>34040</v>
          </cell>
          <cell r="C500">
            <v>0.85</v>
          </cell>
          <cell r="D500">
            <v>1.53</v>
          </cell>
          <cell r="E500" t="str">
            <v>EA</v>
          </cell>
          <cell r="F500">
            <v>44.45</v>
          </cell>
          <cell r="G500">
            <v>0</v>
          </cell>
          <cell r="H500"/>
        </row>
        <row r="501">
          <cell r="A501" t="str">
            <v>1/4-20 EZ Toggler</v>
          </cell>
          <cell r="B501" t="str">
            <v>34045</v>
          </cell>
          <cell r="C501">
            <v>0.68200000000000005</v>
          </cell>
          <cell r="D501">
            <v>1.228</v>
          </cell>
          <cell r="E501" t="str">
            <v>EA</v>
          </cell>
          <cell r="F501">
            <v>44.45</v>
          </cell>
          <cell r="G501">
            <v>0</v>
          </cell>
          <cell r="H501">
            <v>44960</v>
          </cell>
        </row>
        <row r="502">
          <cell r="A502" t="str">
            <v>3/8-16 "E Z" Toggler</v>
          </cell>
          <cell r="B502" t="str">
            <v>34050</v>
          </cell>
          <cell r="C502">
            <v>1.9510000000000001</v>
          </cell>
          <cell r="D502">
            <v>3.512</v>
          </cell>
          <cell r="E502" t="str">
            <v>EA</v>
          </cell>
          <cell r="F502">
            <v>44.45</v>
          </cell>
          <cell r="G502">
            <v>0</v>
          </cell>
          <cell r="H502">
            <v>44615</v>
          </cell>
        </row>
        <row r="503">
          <cell r="A503" t="str">
            <v>1/4 X 5 Toggle Bolt</v>
          </cell>
          <cell r="B503" t="str">
            <v>34080</v>
          </cell>
          <cell r="C503">
            <v>0.25</v>
          </cell>
          <cell r="D503">
            <v>0.45</v>
          </cell>
          <cell r="E503" t="str">
            <v>EA</v>
          </cell>
          <cell r="F503">
            <v>44.45</v>
          </cell>
          <cell r="G503">
            <v>0</v>
          </cell>
          <cell r="H503"/>
        </row>
        <row r="504">
          <cell r="A504" t="str">
            <v>45 Degree Clips 304</v>
          </cell>
          <cell r="B504" t="str">
            <v>34090</v>
          </cell>
          <cell r="C504">
            <v>0.78</v>
          </cell>
          <cell r="D504">
            <v>1.4039999999999999</v>
          </cell>
          <cell r="E504" t="str">
            <v>EA</v>
          </cell>
          <cell r="F504">
            <v>44.45</v>
          </cell>
          <cell r="G504">
            <v>0</v>
          </cell>
          <cell r="H504"/>
        </row>
        <row r="505">
          <cell r="A505" t="str">
            <v>90 Degree Clips 301</v>
          </cell>
          <cell r="B505" t="str">
            <v>34095</v>
          </cell>
          <cell r="C505">
            <v>1.1659999999999999</v>
          </cell>
          <cell r="D505">
            <v>2.0990000000000002</v>
          </cell>
          <cell r="E505" t="str">
            <v>EA</v>
          </cell>
          <cell r="F505">
            <v>44.45</v>
          </cell>
          <cell r="G505">
            <v>0</v>
          </cell>
          <cell r="H505">
            <v>45552</v>
          </cell>
        </row>
        <row r="506">
          <cell r="A506" t="str">
            <v>90 Degree Clips (long) 306</v>
          </cell>
          <cell r="B506" t="str">
            <v>34100</v>
          </cell>
          <cell r="C506">
            <v>2.0409999999999999</v>
          </cell>
          <cell r="D506">
            <v>3.6739999999999999</v>
          </cell>
          <cell r="E506" t="str">
            <v>EA</v>
          </cell>
          <cell r="F506">
            <v>44.45</v>
          </cell>
          <cell r="G506">
            <v>0</v>
          </cell>
          <cell r="H506">
            <v>45576</v>
          </cell>
        </row>
        <row r="507">
          <cell r="A507" t="str">
            <v>A-Strap Z Clips (short)</v>
          </cell>
          <cell r="B507" t="str">
            <v>34105</v>
          </cell>
          <cell r="C507">
            <v>0.8</v>
          </cell>
          <cell r="D507">
            <v>1.44</v>
          </cell>
          <cell r="E507" t="str">
            <v>EA</v>
          </cell>
          <cell r="F507">
            <v>44.45</v>
          </cell>
          <cell r="G507">
            <v>0</v>
          </cell>
          <cell r="H507"/>
        </row>
        <row r="508">
          <cell r="A508" t="str">
            <v>A-Strap Z Clips (long)</v>
          </cell>
          <cell r="B508" t="str">
            <v>34110</v>
          </cell>
          <cell r="C508">
            <v>1</v>
          </cell>
          <cell r="D508">
            <v>1.8</v>
          </cell>
          <cell r="E508" t="str">
            <v>EA</v>
          </cell>
          <cell r="F508">
            <v>44.45</v>
          </cell>
          <cell r="G508">
            <v>0</v>
          </cell>
          <cell r="H508"/>
        </row>
        <row r="509">
          <cell r="A509" t="str">
            <v>8 Zip-In Sheetrock Anchor</v>
          </cell>
          <cell r="B509" t="str">
            <v>34115</v>
          </cell>
          <cell r="C509">
            <v>0.26800000000000002</v>
          </cell>
          <cell r="D509">
            <v>0.48199999999999998</v>
          </cell>
          <cell r="E509" t="str">
            <v>EA</v>
          </cell>
          <cell r="F509">
            <v>44.45</v>
          </cell>
          <cell r="G509">
            <v>0</v>
          </cell>
          <cell r="H509">
            <v>44783</v>
          </cell>
        </row>
        <row r="510">
          <cell r="A510" t="str">
            <v>8-10 Plastic Anchor (Conical)</v>
          </cell>
          <cell r="B510" t="str">
            <v>34120</v>
          </cell>
          <cell r="C510">
            <v>4.9000000000000002E-2</v>
          </cell>
          <cell r="D510">
            <v>8.7999999999999995E-2</v>
          </cell>
          <cell r="E510" t="str">
            <v>EA</v>
          </cell>
          <cell r="F510">
            <v>44.45</v>
          </cell>
          <cell r="G510">
            <v>0</v>
          </cell>
          <cell r="H510"/>
        </row>
        <row r="511">
          <cell r="A511" t="str">
            <v>10-12 X1 PlasticAnchr(Conical)</v>
          </cell>
          <cell r="B511" t="str">
            <v>34125</v>
          </cell>
          <cell r="C511">
            <v>4.7E-2</v>
          </cell>
          <cell r="D511">
            <v>8.5000000000000006E-2</v>
          </cell>
          <cell r="E511" t="str">
            <v>EA</v>
          </cell>
          <cell r="F511">
            <v>44.45</v>
          </cell>
          <cell r="G511">
            <v>0</v>
          </cell>
          <cell r="H511">
            <v>45944</v>
          </cell>
        </row>
        <row r="512">
          <cell r="A512" t="str">
            <v>14-16 Plastic Anchor (Conical)</v>
          </cell>
          <cell r="B512" t="str">
            <v>34130</v>
          </cell>
          <cell r="C512">
            <v>8.2000000000000003E-2</v>
          </cell>
          <cell r="D512">
            <v>0.14799999999999999</v>
          </cell>
          <cell r="E512" t="str">
            <v>EA</v>
          </cell>
          <cell r="F512">
            <v>44.45</v>
          </cell>
          <cell r="G512">
            <v>0</v>
          </cell>
          <cell r="H512">
            <v>46034</v>
          </cell>
        </row>
        <row r="513">
          <cell r="A513" t="str">
            <v>1/4 Turnbuckle Eye/Hook</v>
          </cell>
          <cell r="B513" t="str">
            <v>34135</v>
          </cell>
          <cell r="C513">
            <v>3.42</v>
          </cell>
          <cell r="D513">
            <v>6.157</v>
          </cell>
          <cell r="E513" t="str">
            <v>EA</v>
          </cell>
          <cell r="F513">
            <v>44.45</v>
          </cell>
          <cell r="G513">
            <v>0</v>
          </cell>
          <cell r="H513"/>
        </row>
        <row r="514">
          <cell r="A514" t="str">
            <v>5/16 Turnbuckle Eye/Hook</v>
          </cell>
          <cell r="B514" t="str">
            <v>34140</v>
          </cell>
          <cell r="C514">
            <v>6.28</v>
          </cell>
          <cell r="D514">
            <v>11.305</v>
          </cell>
          <cell r="E514" t="str">
            <v>EA</v>
          </cell>
          <cell r="F514">
            <v>44.45</v>
          </cell>
          <cell r="G514">
            <v>0</v>
          </cell>
          <cell r="H514"/>
        </row>
        <row r="515">
          <cell r="A515" t="str">
            <v>3/8 Turnbuckle Eye/Hook</v>
          </cell>
          <cell r="B515" t="str">
            <v>34145</v>
          </cell>
          <cell r="C515">
            <v>7.95</v>
          </cell>
          <cell r="D515">
            <v>14.311</v>
          </cell>
          <cell r="E515" t="str">
            <v>EA</v>
          </cell>
          <cell r="F515">
            <v>44.45</v>
          </cell>
          <cell r="G515">
            <v>0</v>
          </cell>
          <cell r="H515">
            <v>45698</v>
          </cell>
        </row>
        <row r="516">
          <cell r="A516" t="str">
            <v>3/8-16 Shoulder Eye</v>
          </cell>
          <cell r="B516" t="str">
            <v>34150</v>
          </cell>
          <cell r="C516">
            <v>6.0640000000000001</v>
          </cell>
          <cell r="D516">
            <v>10.916</v>
          </cell>
          <cell r="E516" t="str">
            <v>EA</v>
          </cell>
          <cell r="F516">
            <v>44.45</v>
          </cell>
          <cell r="G516">
            <v>0</v>
          </cell>
          <cell r="H516">
            <v>45568</v>
          </cell>
        </row>
        <row r="517">
          <cell r="A517" t="str">
            <v>1/2-13 Shoulder Eye</v>
          </cell>
          <cell r="B517" t="str">
            <v>34155</v>
          </cell>
          <cell r="C517">
            <v>6.6219999999999999</v>
          </cell>
          <cell r="D517">
            <v>11.920999999999999</v>
          </cell>
          <cell r="E517" t="str">
            <v>EA</v>
          </cell>
          <cell r="F517">
            <v>44.45</v>
          </cell>
          <cell r="G517">
            <v>0</v>
          </cell>
          <cell r="H517">
            <v>45961</v>
          </cell>
        </row>
        <row r="518">
          <cell r="A518" t="str">
            <v>3/4-10 Shoulder Eye</v>
          </cell>
          <cell r="B518" t="str">
            <v>34160</v>
          </cell>
          <cell r="C518">
            <v>7.36</v>
          </cell>
          <cell r="D518">
            <v>13.249000000000001</v>
          </cell>
          <cell r="E518" t="str">
            <v>EA</v>
          </cell>
          <cell r="F518">
            <v>44.45</v>
          </cell>
          <cell r="G518">
            <v>0</v>
          </cell>
          <cell r="H518"/>
        </row>
        <row r="519">
          <cell r="A519" t="str">
            <v>1-8 Shoulder Eye</v>
          </cell>
          <cell r="B519" t="str">
            <v>34165</v>
          </cell>
          <cell r="C519">
            <v>16.13</v>
          </cell>
          <cell r="D519">
            <v>29.036999999999999</v>
          </cell>
          <cell r="E519" t="str">
            <v>EA</v>
          </cell>
          <cell r="F519">
            <v>44.45</v>
          </cell>
          <cell r="G519">
            <v>0</v>
          </cell>
          <cell r="H519"/>
        </row>
        <row r="520">
          <cell r="A520" t="str">
            <v>Hanger Bolt</v>
          </cell>
          <cell r="B520" t="str">
            <v>34170</v>
          </cell>
          <cell r="C520">
            <v>0.12</v>
          </cell>
          <cell r="D520">
            <v>0.216</v>
          </cell>
          <cell r="E520" t="str">
            <v>EA</v>
          </cell>
          <cell r="F520">
            <v>44.45</v>
          </cell>
          <cell r="G520">
            <v>0</v>
          </cell>
          <cell r="H520"/>
        </row>
        <row r="521">
          <cell r="A521" t="str">
            <v>NR-1" Vents (Louvers)</v>
          </cell>
          <cell r="B521" t="str">
            <v>34173</v>
          </cell>
          <cell r="C521">
            <v>0.52900000000000003</v>
          </cell>
          <cell r="D521">
            <v>0.95199999999999996</v>
          </cell>
          <cell r="E521" t="str">
            <v>EA</v>
          </cell>
          <cell r="F521">
            <v>44.45</v>
          </cell>
          <cell r="G521">
            <v>0</v>
          </cell>
          <cell r="H521"/>
        </row>
        <row r="522">
          <cell r="A522" t="str">
            <v>2" Vents (Louvers)</v>
          </cell>
          <cell r="B522" t="str">
            <v>34175</v>
          </cell>
          <cell r="C522">
            <v>1.07</v>
          </cell>
          <cell r="D522">
            <v>1.9259999999999999</v>
          </cell>
          <cell r="E522" t="str">
            <v>EA</v>
          </cell>
          <cell r="F522">
            <v>44.45</v>
          </cell>
          <cell r="G522">
            <v>0</v>
          </cell>
          <cell r="H522"/>
        </row>
        <row r="523">
          <cell r="A523" t="str">
            <v>3" Vents (Louvers)</v>
          </cell>
          <cell r="B523" t="str">
            <v>34180</v>
          </cell>
          <cell r="C523">
            <v>1.647</v>
          </cell>
          <cell r="D523">
            <v>2.9649999999999999</v>
          </cell>
          <cell r="E523" t="str">
            <v>EA</v>
          </cell>
          <cell r="F523">
            <v>44.45</v>
          </cell>
          <cell r="G523">
            <v>0</v>
          </cell>
          <cell r="H523">
            <v>45568</v>
          </cell>
        </row>
        <row r="524">
          <cell r="A524" t="str">
            <v>4" Vents (Louvers)</v>
          </cell>
          <cell r="B524" t="str">
            <v>34185</v>
          </cell>
          <cell r="C524">
            <v>1.41</v>
          </cell>
          <cell r="D524">
            <v>2.5379999999999998</v>
          </cell>
          <cell r="E524" t="str">
            <v>EA</v>
          </cell>
          <cell r="F524">
            <v>44.45</v>
          </cell>
          <cell r="G524">
            <v>0</v>
          </cell>
          <cell r="H524"/>
        </row>
        <row r="525">
          <cell r="A525" t="str">
            <v>1/8" Galv Aircraft Cable</v>
          </cell>
          <cell r="B525" t="str">
            <v>34190</v>
          </cell>
          <cell r="C525">
            <v>0.13</v>
          </cell>
          <cell r="D525">
            <v>0.23400000000000001</v>
          </cell>
          <cell r="E525" t="str">
            <v>FT</v>
          </cell>
          <cell r="F525">
            <v>44.45</v>
          </cell>
          <cell r="G525">
            <v>0</v>
          </cell>
          <cell r="H525"/>
        </row>
        <row r="526">
          <cell r="A526" t="str">
            <v>1/8" Aircraft Cable Clamp</v>
          </cell>
          <cell r="B526" t="str">
            <v>34195</v>
          </cell>
          <cell r="C526">
            <v>0.39</v>
          </cell>
          <cell r="D526">
            <v>0.70199999999999996</v>
          </cell>
          <cell r="E526" t="str">
            <v>EA</v>
          </cell>
          <cell r="F526">
            <v>44.45</v>
          </cell>
          <cell r="G526">
            <v>0</v>
          </cell>
          <cell r="H526"/>
        </row>
        <row r="527">
          <cell r="A527" t="str">
            <v>3/16" Aircraft Cable</v>
          </cell>
          <cell r="B527" t="str">
            <v>34200</v>
          </cell>
          <cell r="C527">
            <v>0.38</v>
          </cell>
          <cell r="D527">
            <v>0.68400000000000005</v>
          </cell>
          <cell r="E527" t="str">
            <v>FT</v>
          </cell>
          <cell r="F527">
            <v>44.45</v>
          </cell>
          <cell r="G527">
            <v>0</v>
          </cell>
          <cell r="H527">
            <v>44622</v>
          </cell>
        </row>
        <row r="528">
          <cell r="A528" t="str">
            <v>1/4" Guy Wire</v>
          </cell>
          <cell r="B528" t="str">
            <v>34205</v>
          </cell>
          <cell r="C528">
            <v>0.45</v>
          </cell>
          <cell r="D528">
            <v>0.81</v>
          </cell>
          <cell r="E528" t="str">
            <v>FT</v>
          </cell>
          <cell r="F528">
            <v>44.45</v>
          </cell>
          <cell r="G528">
            <v>0</v>
          </cell>
          <cell r="H528"/>
        </row>
        <row r="529">
          <cell r="A529" t="str">
            <v>S Hooks</v>
          </cell>
          <cell r="B529" t="str">
            <v>34215</v>
          </cell>
          <cell r="C529">
            <v>0.25</v>
          </cell>
          <cell r="D529">
            <v>0.45</v>
          </cell>
          <cell r="E529" t="str">
            <v>EA</v>
          </cell>
          <cell r="F529">
            <v>44.45</v>
          </cell>
          <cell r="G529">
            <v>0</v>
          </cell>
          <cell r="H529"/>
        </row>
        <row r="530">
          <cell r="A530" t="str">
            <v>1/4" Nylon Rope</v>
          </cell>
          <cell r="B530" t="str">
            <v>34220</v>
          </cell>
          <cell r="C530">
            <v>0.09</v>
          </cell>
          <cell r="D530">
            <v>0.16200000000000001</v>
          </cell>
          <cell r="E530" t="str">
            <v>FT</v>
          </cell>
          <cell r="F530">
            <v>44.45</v>
          </cell>
          <cell r="G530">
            <v>0</v>
          </cell>
          <cell r="H530"/>
        </row>
        <row r="531">
          <cell r="A531" t="str">
            <v>Nixalite Bird Spike (S4B100)</v>
          </cell>
          <cell r="B531" t="str">
            <v>34225</v>
          </cell>
          <cell r="C531">
            <v>5.75</v>
          </cell>
          <cell r="D531">
            <v>10.351000000000001</v>
          </cell>
          <cell r="E531" t="str">
            <v>FT</v>
          </cell>
          <cell r="F531">
            <v>44.45</v>
          </cell>
          <cell r="G531">
            <v>0</v>
          </cell>
          <cell r="H531"/>
        </row>
        <row r="532">
          <cell r="A532" t="str">
            <v>Alum Piano Hinge 3 x .075 x 8'</v>
          </cell>
          <cell r="B532" t="str">
            <v>34246</v>
          </cell>
          <cell r="C532">
            <v>5.95</v>
          </cell>
          <cell r="D532">
            <v>10.711</v>
          </cell>
          <cell r="E532" t="str">
            <v>FT</v>
          </cell>
          <cell r="F532">
            <v>44.45</v>
          </cell>
          <cell r="G532">
            <v>0</v>
          </cell>
          <cell r="H532">
            <v>45887</v>
          </cell>
        </row>
        <row r="533">
          <cell r="A533" t="str">
            <v>10-24 X 1/2" CD Alum Stud</v>
          </cell>
          <cell r="B533" t="str">
            <v>34255</v>
          </cell>
          <cell r="C533">
            <v>0.09</v>
          </cell>
          <cell r="D533">
            <v>0.16200000000000001</v>
          </cell>
          <cell r="E533" t="str">
            <v>EA</v>
          </cell>
          <cell r="F533">
            <v>44.45</v>
          </cell>
          <cell r="G533">
            <v>0</v>
          </cell>
          <cell r="H533"/>
        </row>
        <row r="534">
          <cell r="A534" t="str">
            <v>10-24 X 3/4" CDF Alum Stud</v>
          </cell>
          <cell r="B534" t="str">
            <v>34260</v>
          </cell>
          <cell r="C534">
            <v>9.1999999999999998E-2</v>
          </cell>
          <cell r="D534">
            <v>0.16600000000000001</v>
          </cell>
          <cell r="E534" t="str">
            <v>EA</v>
          </cell>
          <cell r="F534">
            <v>44.45</v>
          </cell>
          <cell r="G534">
            <v>0</v>
          </cell>
          <cell r="H534">
            <v>46001</v>
          </cell>
        </row>
        <row r="535">
          <cell r="A535" t="str">
            <v>10-24 X 1 1/2" CDF Alum Stud</v>
          </cell>
          <cell r="B535" t="str">
            <v>34265</v>
          </cell>
          <cell r="C535">
            <v>0.14000000000000001</v>
          </cell>
          <cell r="D535">
            <v>0.252</v>
          </cell>
          <cell r="E535" t="str">
            <v>EA</v>
          </cell>
          <cell r="F535">
            <v>44.45</v>
          </cell>
          <cell r="G535">
            <v>0</v>
          </cell>
          <cell r="H535"/>
        </row>
        <row r="536">
          <cell r="A536" t="str">
            <v>10-24 Klik-RivNutA</v>
          </cell>
          <cell r="B536" t="str">
            <v>34270</v>
          </cell>
          <cell r="C536">
            <v>0.69689999999999996</v>
          </cell>
          <cell r="D536">
            <v>1.2549999999999999</v>
          </cell>
          <cell r="E536" t="str">
            <v>EA</v>
          </cell>
          <cell r="F536">
            <v>44.45</v>
          </cell>
          <cell r="G536">
            <v>0</v>
          </cell>
          <cell r="H536"/>
        </row>
        <row r="537">
          <cell r="A537" t="str">
            <v>3/4" Flanged Non Threaded Stud</v>
          </cell>
          <cell r="B537" t="str">
            <v>34285</v>
          </cell>
          <cell r="C537">
            <v>0.04</v>
          </cell>
          <cell r="D537">
            <v>7.1999999999999995E-2</v>
          </cell>
          <cell r="E537" t="str">
            <v>EA</v>
          </cell>
          <cell r="F537">
            <v>44.45</v>
          </cell>
          <cell r="G537">
            <v>0</v>
          </cell>
          <cell r="H537"/>
        </row>
        <row r="538">
          <cell r="A538" t="str">
            <v>3/4" X 10' Solid Grip Rod</v>
          </cell>
          <cell r="B538" t="str">
            <v>34305</v>
          </cell>
          <cell r="C538">
            <v>8.577</v>
          </cell>
          <cell r="D538">
            <v>15.44</v>
          </cell>
          <cell r="E538" t="str">
            <v>EA</v>
          </cell>
          <cell r="F538">
            <v>44.45</v>
          </cell>
          <cell r="G538">
            <v>0</v>
          </cell>
          <cell r="H538">
            <v>45442</v>
          </cell>
        </row>
        <row r="539">
          <cell r="A539" t="str">
            <v>3/4" X 12' Solid Grip Rod</v>
          </cell>
          <cell r="B539" t="str">
            <v>34310</v>
          </cell>
          <cell r="C539">
            <v>11.378</v>
          </cell>
          <cell r="D539">
            <v>20.481999999999999</v>
          </cell>
          <cell r="E539" t="str">
            <v>EA</v>
          </cell>
          <cell r="F539">
            <v>44.45</v>
          </cell>
          <cell r="G539">
            <v>0</v>
          </cell>
          <cell r="H539">
            <v>45825</v>
          </cell>
        </row>
        <row r="540">
          <cell r="A540" t="str">
            <v>3/4" X 20' Solid Grip Rod</v>
          </cell>
          <cell r="B540" t="str">
            <v>34315</v>
          </cell>
          <cell r="C540">
            <v>13.2</v>
          </cell>
          <cell r="D540">
            <v>23.762</v>
          </cell>
          <cell r="E540" t="str">
            <v>EA</v>
          </cell>
          <cell r="F540">
            <v>44.45</v>
          </cell>
          <cell r="G540">
            <v>0</v>
          </cell>
          <cell r="H540"/>
        </row>
        <row r="541">
          <cell r="A541" t="str">
            <v>3/4" X 24' Solid Grip Rod</v>
          </cell>
          <cell r="B541" t="str">
            <v>34320</v>
          </cell>
          <cell r="C541">
            <v>15.84</v>
          </cell>
          <cell r="D541">
            <v>28.515000000000001</v>
          </cell>
          <cell r="E541" t="str">
            <v>EA</v>
          </cell>
          <cell r="F541">
            <v>44.45</v>
          </cell>
          <cell r="G541">
            <v>0</v>
          </cell>
          <cell r="H541"/>
        </row>
        <row r="542">
          <cell r="A542" t="str">
            <v>80" Ratchet Strap (Short)</v>
          </cell>
          <cell r="B542" t="str">
            <v>34325</v>
          </cell>
          <cell r="C542">
            <v>3.7829999999999999</v>
          </cell>
          <cell r="D542">
            <v>6.81</v>
          </cell>
          <cell r="E542" t="str">
            <v>EA</v>
          </cell>
          <cell r="F542">
            <v>44.45</v>
          </cell>
          <cell r="G542">
            <v>0</v>
          </cell>
          <cell r="H542">
            <v>46059</v>
          </cell>
        </row>
        <row r="543">
          <cell r="A543" t="str">
            <v>144" Ratchet Strap (Long)</v>
          </cell>
          <cell r="B543" t="str">
            <v>34330</v>
          </cell>
          <cell r="C543">
            <v>5.1029999999999998</v>
          </cell>
          <cell r="D543">
            <v>9.1859999999999999</v>
          </cell>
          <cell r="E543" t="str">
            <v>EA</v>
          </cell>
          <cell r="F543">
            <v>44.45</v>
          </cell>
          <cell r="G543">
            <v>0</v>
          </cell>
          <cell r="H543">
            <v>46059</v>
          </cell>
        </row>
        <row r="544">
          <cell r="A544" t="str">
            <v>192" Ratchet Strap (Xtr Long)</v>
          </cell>
          <cell r="B544" t="str">
            <v>34333</v>
          </cell>
          <cell r="C544">
            <v>5.0709999999999997</v>
          </cell>
          <cell r="D544">
            <v>9.1289999999999996</v>
          </cell>
          <cell r="E544" t="str">
            <v>EA</v>
          </cell>
          <cell r="F544">
            <v>44.45</v>
          </cell>
          <cell r="G544">
            <v>0</v>
          </cell>
          <cell r="H544">
            <v>45932</v>
          </cell>
        </row>
        <row r="545">
          <cell r="A545" t="str">
            <v>Banner Grip Clamps</v>
          </cell>
          <cell r="B545" t="str">
            <v>34340</v>
          </cell>
          <cell r="C545">
            <v>4.5369999999999999</v>
          </cell>
          <cell r="D545">
            <v>8.1669999999999998</v>
          </cell>
          <cell r="E545" t="str">
            <v>EA</v>
          </cell>
          <cell r="F545">
            <v>44.45</v>
          </cell>
          <cell r="G545">
            <v>0</v>
          </cell>
          <cell r="H545">
            <v>45742</v>
          </cell>
        </row>
        <row r="546">
          <cell r="A546" t="str">
            <v>1"x1" Brushed Stainless Standoff</v>
          </cell>
          <cell r="B546" t="str">
            <v>34430</v>
          </cell>
          <cell r="C546">
            <v>3.96</v>
          </cell>
          <cell r="D546">
            <v>7.1289999999999996</v>
          </cell>
          <cell r="E546" t="str">
            <v>EA</v>
          </cell>
          <cell r="F546">
            <v>44.45</v>
          </cell>
          <cell r="G546">
            <v>0</v>
          </cell>
          <cell r="H546">
            <v>45679</v>
          </cell>
        </row>
        <row r="547">
          <cell r="A547" t="str">
            <v>3/16" ID x 1" L Alum Spacer</v>
          </cell>
          <cell r="B547" t="str">
            <v>34470</v>
          </cell>
          <cell r="C547">
            <v>0.3</v>
          </cell>
          <cell r="D547">
            <v>0.54</v>
          </cell>
          <cell r="E547" t="str">
            <v>EA</v>
          </cell>
          <cell r="F547">
            <v>44.45</v>
          </cell>
          <cell r="G547">
            <v>0</v>
          </cell>
          <cell r="H547"/>
        </row>
        <row r="548">
          <cell r="A548" t="str">
            <v>3/16" ID x 1.5" L Alum Spacer</v>
          </cell>
          <cell r="B548" t="str">
            <v>34475</v>
          </cell>
          <cell r="C548">
            <v>0.44</v>
          </cell>
          <cell r="D548">
            <v>0.79200000000000004</v>
          </cell>
          <cell r="E548" t="str">
            <v>EA</v>
          </cell>
          <cell r="F548">
            <v>44.45</v>
          </cell>
          <cell r="G548">
            <v>0</v>
          </cell>
          <cell r="H548"/>
        </row>
        <row r="549">
          <cell r="A549" t="str">
            <v>3/16" ID x 2" L Alum Spacer</v>
          </cell>
          <cell r="B549" t="str">
            <v>34480</v>
          </cell>
          <cell r="C549">
            <v>0.56999999999999995</v>
          </cell>
          <cell r="D549">
            <v>1.026</v>
          </cell>
          <cell r="E549" t="str">
            <v>EA</v>
          </cell>
          <cell r="F549">
            <v>44.45</v>
          </cell>
          <cell r="G549">
            <v>0</v>
          </cell>
          <cell r="H549"/>
        </row>
        <row r="550">
          <cell r="A550" t="str">
            <v>1/4" ID X 1/4" L Alum Spacer</v>
          </cell>
          <cell r="B550" t="str">
            <v>34510</v>
          </cell>
          <cell r="C550">
            <v>0.153</v>
          </cell>
          <cell r="D550">
            <v>0.27500000000000002</v>
          </cell>
          <cell r="E550" t="str">
            <v>EA</v>
          </cell>
          <cell r="F550">
            <v>44.45</v>
          </cell>
          <cell r="G550">
            <v>0</v>
          </cell>
          <cell r="H550"/>
        </row>
        <row r="551">
          <cell r="A551" t="str">
            <v>1/4" ID x 1" L Alum Spacer</v>
          </cell>
          <cell r="B551" t="str">
            <v>34515</v>
          </cell>
          <cell r="C551">
            <v>0.3</v>
          </cell>
          <cell r="D551">
            <v>0.54</v>
          </cell>
          <cell r="E551" t="str">
            <v>EA</v>
          </cell>
          <cell r="F551">
            <v>44.45</v>
          </cell>
          <cell r="G551">
            <v>0</v>
          </cell>
          <cell r="H551"/>
        </row>
        <row r="552">
          <cell r="A552" t="str">
            <v>1/4" ID X 1.5" L Alum Spacer</v>
          </cell>
          <cell r="B552" t="str">
            <v>34530</v>
          </cell>
          <cell r="C552">
            <v>0.69699999999999995</v>
          </cell>
          <cell r="D552">
            <v>1.2549999999999999</v>
          </cell>
          <cell r="E552" t="str">
            <v>EA</v>
          </cell>
          <cell r="F552">
            <v>44.45</v>
          </cell>
          <cell r="G552">
            <v>0</v>
          </cell>
          <cell r="H552">
            <v>45517</v>
          </cell>
        </row>
        <row r="553">
          <cell r="A553" t="str">
            <v>1/4" ID X 2" L Alum Spacer</v>
          </cell>
          <cell r="B553" t="str">
            <v>34535</v>
          </cell>
          <cell r="C553">
            <v>0.80400000000000005</v>
          </cell>
          <cell r="D553">
            <v>1.4470000000000001</v>
          </cell>
          <cell r="E553" t="str">
            <v>EA</v>
          </cell>
          <cell r="F553">
            <v>44.45</v>
          </cell>
          <cell r="G553">
            <v>0</v>
          </cell>
          <cell r="H553">
            <v>45538</v>
          </cell>
        </row>
        <row r="554">
          <cell r="A554" t="str">
            <v>1/8" Alum Rivet/Steel Mandrel #41203</v>
          </cell>
          <cell r="B554" t="str">
            <v>35002</v>
          </cell>
          <cell r="C554">
            <v>0.14699999999999999</v>
          </cell>
          <cell r="D554">
            <v>0.26500000000000001</v>
          </cell>
          <cell r="E554" t="str">
            <v>EA</v>
          </cell>
          <cell r="F554">
            <v>44.45</v>
          </cell>
          <cell r="G554">
            <v>0</v>
          </cell>
          <cell r="H554">
            <v>45315</v>
          </cell>
        </row>
        <row r="555">
          <cell r="A555" t="str">
            <v>1/8" Aluminum Rivets</v>
          </cell>
          <cell r="B555" t="str">
            <v>35005</v>
          </cell>
          <cell r="C555">
            <v>7.9000000000000001E-2</v>
          </cell>
          <cell r="D555">
            <v>0.14199999999999999</v>
          </cell>
          <cell r="E555" t="str">
            <v>EA</v>
          </cell>
          <cell r="F555">
            <v>44.45</v>
          </cell>
          <cell r="G555">
            <v>0</v>
          </cell>
          <cell r="H555">
            <v>45705</v>
          </cell>
        </row>
        <row r="556">
          <cell r="A556" t="str">
            <v>1/8" Painted Rivets</v>
          </cell>
          <cell r="B556" t="str">
            <v>35010</v>
          </cell>
          <cell r="C556">
            <v>0.04</v>
          </cell>
          <cell r="D556">
            <v>7.1999999999999995E-2</v>
          </cell>
          <cell r="E556" t="str">
            <v>EA</v>
          </cell>
          <cell r="F556">
            <v>44.45</v>
          </cell>
          <cell r="G556">
            <v>0</v>
          </cell>
          <cell r="H556"/>
        </row>
        <row r="557">
          <cell r="A557" t="str">
            <v>3/16" Aluminum Rivets</v>
          </cell>
          <cell r="B557" t="str">
            <v>35015</v>
          </cell>
          <cell r="C557">
            <v>0.13100000000000001</v>
          </cell>
          <cell r="D557">
            <v>0.23599999999999999</v>
          </cell>
          <cell r="E557" t="str">
            <v>EA</v>
          </cell>
          <cell r="F557">
            <v>44.45</v>
          </cell>
          <cell r="G557">
            <v>0</v>
          </cell>
          <cell r="H557">
            <v>45615</v>
          </cell>
        </row>
        <row r="558">
          <cell r="A558" t="str">
            <v>3/16 ABL6-6 Blind RVT</v>
          </cell>
          <cell r="B558" t="str">
            <v>35025</v>
          </cell>
          <cell r="C558">
            <v>0.08</v>
          </cell>
          <cell r="D558">
            <v>0.14399999999999999</v>
          </cell>
          <cell r="E558" t="str">
            <v>EA</v>
          </cell>
          <cell r="F558">
            <v>44.45</v>
          </cell>
          <cell r="G558">
            <v>0</v>
          </cell>
          <cell r="H558"/>
        </row>
        <row r="559">
          <cell r="A559" t="str">
            <v>1/2 X 1-1/2 Sq Hd Set Screw</v>
          </cell>
          <cell r="B559" t="str">
            <v>36000</v>
          </cell>
          <cell r="C559">
            <v>0.45</v>
          </cell>
          <cell r="D559">
            <v>0.81</v>
          </cell>
          <cell r="E559" t="str">
            <v>EA</v>
          </cell>
          <cell r="F559">
            <v>44.45</v>
          </cell>
          <cell r="G559">
            <v>0</v>
          </cell>
          <cell r="H559"/>
        </row>
        <row r="560">
          <cell r="A560" t="str">
            <v>1/2 X 2 Sq Hd Set Screw</v>
          </cell>
          <cell r="B560" t="str">
            <v>36005</v>
          </cell>
          <cell r="C560">
            <v>0.53</v>
          </cell>
          <cell r="D560">
            <v>0.95399999999999996</v>
          </cell>
          <cell r="E560" t="str">
            <v>EA</v>
          </cell>
          <cell r="F560">
            <v>44.45</v>
          </cell>
          <cell r="G560">
            <v>0</v>
          </cell>
          <cell r="H560"/>
        </row>
        <row r="561">
          <cell r="A561" t="str">
            <v>1/2 X 2-1/2 Sq Hd Set Screw</v>
          </cell>
          <cell r="B561" t="str">
            <v>36010</v>
          </cell>
          <cell r="C561">
            <v>0.52</v>
          </cell>
          <cell r="D561">
            <v>0.93600000000000005</v>
          </cell>
          <cell r="E561" t="str">
            <v>EA</v>
          </cell>
          <cell r="F561">
            <v>44.45</v>
          </cell>
          <cell r="G561">
            <v>0</v>
          </cell>
          <cell r="H561"/>
        </row>
        <row r="562">
          <cell r="A562" t="str">
            <v>1/2 X 3 Sq Hd Set Screw</v>
          </cell>
          <cell r="B562" t="str">
            <v>36015</v>
          </cell>
          <cell r="C562">
            <v>0.62</v>
          </cell>
          <cell r="D562">
            <v>1.1160000000000001</v>
          </cell>
          <cell r="E562" t="str">
            <v>EA</v>
          </cell>
          <cell r="F562">
            <v>44.45</v>
          </cell>
          <cell r="G562">
            <v>0</v>
          </cell>
          <cell r="H562"/>
        </row>
        <row r="563">
          <cell r="A563" t="str">
            <v>#8 X 1/2 Hex Drill Screw Z</v>
          </cell>
          <cell r="B563" t="str">
            <v>36020</v>
          </cell>
          <cell r="C563">
            <v>2.9000000000000001E-2</v>
          </cell>
          <cell r="D563">
            <v>5.1999999999999998E-2</v>
          </cell>
          <cell r="E563" t="str">
            <v>EA</v>
          </cell>
          <cell r="F563">
            <v>44.45</v>
          </cell>
          <cell r="G563">
            <v>0</v>
          </cell>
          <cell r="H563">
            <v>45810</v>
          </cell>
        </row>
        <row r="564">
          <cell r="A564" t="str">
            <v>#8 X 1/2 K-Lath SDS #2 Z</v>
          </cell>
          <cell r="B564" t="str">
            <v>36021</v>
          </cell>
          <cell r="C564">
            <v>3.7999999999999999E-2</v>
          </cell>
          <cell r="D564">
            <v>6.8000000000000005E-2</v>
          </cell>
          <cell r="E564" t="str">
            <v>EA</v>
          </cell>
          <cell r="F564">
            <v>44.45</v>
          </cell>
          <cell r="G564">
            <v>0</v>
          </cell>
          <cell r="H564"/>
        </row>
        <row r="565">
          <cell r="A565" t="str">
            <v>#8 x 1/2 Truss Head SDS</v>
          </cell>
          <cell r="B565" t="str">
            <v>36023</v>
          </cell>
          <cell r="C565">
            <v>2.1000000000000001E-2</v>
          </cell>
          <cell r="D565">
            <v>3.7999999999999999E-2</v>
          </cell>
          <cell r="E565" t="str">
            <v>EA</v>
          </cell>
          <cell r="F565">
            <v>44.45</v>
          </cell>
          <cell r="G565">
            <v>0</v>
          </cell>
          <cell r="H565">
            <v>45800</v>
          </cell>
        </row>
        <row r="566">
          <cell r="A566" t="str">
            <v>#8 X 1/2 Hex/Slot SMS Screw Z</v>
          </cell>
          <cell r="B566" t="str">
            <v>36025</v>
          </cell>
          <cell r="C566">
            <v>4.2999999999999997E-2</v>
          </cell>
          <cell r="D566">
            <v>7.6999999999999999E-2</v>
          </cell>
          <cell r="E566" t="str">
            <v>EA</v>
          </cell>
          <cell r="F566">
            <v>44.45</v>
          </cell>
          <cell r="G566">
            <v>0</v>
          </cell>
          <cell r="H566"/>
        </row>
        <row r="567">
          <cell r="A567" t="str">
            <v>#8 x 3/4" HEX (SMS) Screw</v>
          </cell>
          <cell r="B567" t="str">
            <v>36026</v>
          </cell>
          <cell r="C567">
            <v>1.4999999999999999E-2</v>
          </cell>
          <cell r="D567">
            <v>2.7E-2</v>
          </cell>
          <cell r="E567" t="str">
            <v>EA</v>
          </cell>
          <cell r="F567">
            <v>44.45</v>
          </cell>
          <cell r="G567">
            <v>0</v>
          </cell>
          <cell r="H567">
            <v>45800</v>
          </cell>
        </row>
        <row r="568">
          <cell r="A568" t="str">
            <v>#8 X 3/4 Square Drill Flat HD SMS</v>
          </cell>
          <cell r="B568" t="str">
            <v>36029</v>
          </cell>
          <cell r="C568">
            <v>7.0000000000000007E-2</v>
          </cell>
          <cell r="D568">
            <v>0.126</v>
          </cell>
          <cell r="E568" t="str">
            <v>EA</v>
          </cell>
          <cell r="F568">
            <v>44.45</v>
          </cell>
          <cell r="G568">
            <v>0</v>
          </cell>
          <cell r="H568">
            <v>46062</v>
          </cell>
        </row>
        <row r="569">
          <cell r="A569" t="str">
            <v>#8 X 3/4 Phil Drill Screw Z</v>
          </cell>
          <cell r="B569" t="str">
            <v>36030</v>
          </cell>
          <cell r="C569">
            <v>3.5999999999999997E-2</v>
          </cell>
          <cell r="D569">
            <v>6.5000000000000002E-2</v>
          </cell>
          <cell r="E569" t="str">
            <v>EA</v>
          </cell>
          <cell r="F569">
            <v>44.45</v>
          </cell>
          <cell r="G569">
            <v>0</v>
          </cell>
          <cell r="H569">
            <v>46056</v>
          </cell>
        </row>
        <row r="570">
          <cell r="A570" t="str">
            <v>#8 X 3/4 K-Lath SDS #2 Z</v>
          </cell>
          <cell r="B570" t="str">
            <v>36031</v>
          </cell>
          <cell r="C570">
            <v>3.7999999999999999E-2</v>
          </cell>
          <cell r="D570">
            <v>6.8000000000000005E-2</v>
          </cell>
          <cell r="E570" t="str">
            <v>EA</v>
          </cell>
          <cell r="F570">
            <v>44.45</v>
          </cell>
          <cell r="G570">
            <v>0</v>
          </cell>
          <cell r="H570">
            <v>45982</v>
          </cell>
        </row>
        <row r="571">
          <cell r="A571" t="str">
            <v>#8 x 3/4 Hex/Slot SMS Screw</v>
          </cell>
          <cell r="B571" t="str">
            <v>36032</v>
          </cell>
          <cell r="C571">
            <v>4.2999999999999997E-2</v>
          </cell>
          <cell r="D571">
            <v>7.6999999999999999E-2</v>
          </cell>
          <cell r="E571" t="str">
            <v>EA</v>
          </cell>
          <cell r="F571">
            <v>44.45</v>
          </cell>
          <cell r="G571">
            <v>0</v>
          </cell>
          <cell r="H571">
            <v>44680</v>
          </cell>
        </row>
        <row r="572">
          <cell r="A572" t="str">
            <v>#8 X 1 Hex Drill Screw Z</v>
          </cell>
          <cell r="B572" t="str">
            <v>36035</v>
          </cell>
          <cell r="C572">
            <v>5.7000000000000002E-2</v>
          </cell>
          <cell r="D572">
            <v>0.10299999999999999</v>
          </cell>
          <cell r="E572" t="str">
            <v>EA</v>
          </cell>
          <cell r="F572">
            <v>44.45</v>
          </cell>
          <cell r="G572">
            <v>0</v>
          </cell>
          <cell r="H572">
            <v>46056</v>
          </cell>
        </row>
        <row r="573">
          <cell r="A573" t="str">
            <v>#8 x 1 Truss Head SDS</v>
          </cell>
          <cell r="B573" t="str">
            <v>36037</v>
          </cell>
          <cell r="C573">
            <v>2.5999999999999999E-2</v>
          </cell>
          <cell r="D573">
            <v>4.7E-2</v>
          </cell>
          <cell r="E573" t="str">
            <v>EA</v>
          </cell>
          <cell r="F573">
            <v>44.45</v>
          </cell>
          <cell r="G573">
            <v>0</v>
          </cell>
          <cell r="H573">
            <v>45882</v>
          </cell>
        </row>
        <row r="574">
          <cell r="A574" t="str">
            <v>#8 X 1-1/2 Hex Drill Screw Z</v>
          </cell>
          <cell r="B574" t="str">
            <v>36040</v>
          </cell>
          <cell r="C574">
            <v>6.3E-2</v>
          </cell>
          <cell r="D574">
            <v>0.113</v>
          </cell>
          <cell r="E574" t="str">
            <v>EA</v>
          </cell>
          <cell r="F574">
            <v>44.45</v>
          </cell>
          <cell r="G574">
            <v>0</v>
          </cell>
          <cell r="H574"/>
        </row>
        <row r="575">
          <cell r="A575" t="str">
            <v>#8 X 2 Hex Drill Screw Z</v>
          </cell>
          <cell r="B575" t="str">
            <v>36045</v>
          </cell>
          <cell r="C575">
            <v>0.104</v>
          </cell>
          <cell r="D575">
            <v>0.187</v>
          </cell>
          <cell r="E575" t="str">
            <v>EA</v>
          </cell>
          <cell r="F575">
            <v>44.45</v>
          </cell>
          <cell r="G575">
            <v>0</v>
          </cell>
          <cell r="H575">
            <v>45628</v>
          </cell>
        </row>
        <row r="576">
          <cell r="A576" t="str">
            <v>#10 X 1/2 Hex Drill Screw Z</v>
          </cell>
          <cell r="B576" t="str">
            <v>36050</v>
          </cell>
          <cell r="C576">
            <v>5.5E-2</v>
          </cell>
          <cell r="D576">
            <v>9.9000000000000005E-2</v>
          </cell>
          <cell r="E576" t="str">
            <v>EA</v>
          </cell>
          <cell r="F576">
            <v>44.45</v>
          </cell>
          <cell r="G576">
            <v>0</v>
          </cell>
          <cell r="H576"/>
        </row>
        <row r="577">
          <cell r="A577" t="str">
            <v>#10 X 3/4 Hex Drill Screw Z</v>
          </cell>
          <cell r="B577" t="str">
            <v>36055</v>
          </cell>
          <cell r="C577">
            <v>5.7000000000000002E-2</v>
          </cell>
          <cell r="D577">
            <v>0.10299999999999999</v>
          </cell>
          <cell r="E577" t="str">
            <v>EA</v>
          </cell>
          <cell r="F577">
            <v>44.45</v>
          </cell>
          <cell r="G577">
            <v>0</v>
          </cell>
          <cell r="H577">
            <v>45106</v>
          </cell>
        </row>
        <row r="578">
          <cell r="A578" t="str">
            <v>#8 x 3/4 Truss Head SDS</v>
          </cell>
          <cell r="B578" t="str">
            <v>36061</v>
          </cell>
          <cell r="C578">
            <v>2.1999999999999999E-2</v>
          </cell>
          <cell r="D578">
            <v>0.04</v>
          </cell>
          <cell r="E578" t="str">
            <v>EA</v>
          </cell>
          <cell r="F578">
            <v>44.45</v>
          </cell>
          <cell r="G578">
            <v>0</v>
          </cell>
          <cell r="H578">
            <v>45882</v>
          </cell>
        </row>
        <row r="579">
          <cell r="A579" t="str">
            <v>#10 X 1 Hex Drill Screw Z</v>
          </cell>
          <cell r="B579" t="str">
            <v>36065</v>
          </cell>
          <cell r="C579">
            <v>9.0999999999999998E-2</v>
          </cell>
          <cell r="D579">
            <v>0.16400000000000001</v>
          </cell>
          <cell r="E579" t="str">
            <v>EA</v>
          </cell>
          <cell r="F579">
            <v>44.45</v>
          </cell>
          <cell r="G579">
            <v>0</v>
          </cell>
          <cell r="H579">
            <v>46062</v>
          </cell>
        </row>
        <row r="580">
          <cell r="A580" t="str">
            <v>#10 X 1-1/2 Hex Drill Screw Z</v>
          </cell>
          <cell r="B580" t="str">
            <v>36070</v>
          </cell>
          <cell r="C580">
            <v>0.105</v>
          </cell>
          <cell r="D580">
            <v>0.189</v>
          </cell>
          <cell r="E580" t="str">
            <v>EA</v>
          </cell>
          <cell r="F580">
            <v>44.45</v>
          </cell>
          <cell r="G580">
            <v>0</v>
          </cell>
          <cell r="H580">
            <v>45432</v>
          </cell>
        </row>
        <row r="581">
          <cell r="A581" t="str">
            <v>#10 X 2 Hex Drill Screw Z</v>
          </cell>
          <cell r="B581" t="str">
            <v>36075</v>
          </cell>
          <cell r="C581">
            <v>0.17499999999999999</v>
          </cell>
          <cell r="D581">
            <v>0.315</v>
          </cell>
          <cell r="E581" t="str">
            <v>EA</v>
          </cell>
          <cell r="F581">
            <v>44.45</v>
          </cell>
          <cell r="G581">
            <v>0</v>
          </cell>
          <cell r="H581">
            <v>46056</v>
          </cell>
        </row>
        <row r="582">
          <cell r="A582" t="str">
            <v>#10 X 2 Hex/Slot SMS Z</v>
          </cell>
          <cell r="B582" t="str">
            <v>36080</v>
          </cell>
          <cell r="C582">
            <v>8.8999999999999996E-2</v>
          </cell>
          <cell r="D582">
            <v>0.16</v>
          </cell>
          <cell r="E582" t="str">
            <v>EA</v>
          </cell>
          <cell r="F582">
            <v>44.45</v>
          </cell>
          <cell r="G582">
            <v>0</v>
          </cell>
          <cell r="H582">
            <v>45748</v>
          </cell>
        </row>
        <row r="583">
          <cell r="A583" t="str">
            <v>#10 X 3 Hex/Slot SMS Z</v>
          </cell>
          <cell r="B583" t="str">
            <v>36085</v>
          </cell>
          <cell r="C583">
            <v>0.14899999999999999</v>
          </cell>
          <cell r="D583">
            <v>0.26800000000000002</v>
          </cell>
          <cell r="E583" t="str">
            <v>EA</v>
          </cell>
          <cell r="F583">
            <v>44.45</v>
          </cell>
          <cell r="G583">
            <v>0</v>
          </cell>
          <cell r="H583">
            <v>45993</v>
          </cell>
        </row>
        <row r="584">
          <cell r="A584" t="str">
            <v>#10 X 3 Tek 3 SDS</v>
          </cell>
          <cell r="B584" t="str">
            <v>36086</v>
          </cell>
          <cell r="C584">
            <v>0.13600000000000001</v>
          </cell>
          <cell r="D584">
            <v>0.245</v>
          </cell>
          <cell r="E584" t="str">
            <v>EA</v>
          </cell>
          <cell r="F584">
            <v>44.45</v>
          </cell>
          <cell r="G584">
            <v>0</v>
          </cell>
          <cell r="H584">
            <v>45628</v>
          </cell>
        </row>
        <row r="585">
          <cell r="A585" t="str">
            <v>#12 X 7/8 TEK 4 Drill Screw</v>
          </cell>
          <cell r="B585" t="str">
            <v>36090</v>
          </cell>
          <cell r="C585">
            <v>0.14099999999999999</v>
          </cell>
          <cell r="D585">
            <v>0.254</v>
          </cell>
          <cell r="E585" t="str">
            <v>EA</v>
          </cell>
          <cell r="F585">
            <v>44.45</v>
          </cell>
          <cell r="G585">
            <v>0</v>
          </cell>
          <cell r="H585">
            <v>45993</v>
          </cell>
        </row>
        <row r="586">
          <cell r="A586" t="str">
            <v>#12 X 1 TEKS 3 Drill Screw</v>
          </cell>
          <cell r="B586" t="str">
            <v>36095</v>
          </cell>
          <cell r="C586">
            <v>0.105</v>
          </cell>
          <cell r="D586">
            <v>0.189</v>
          </cell>
          <cell r="E586" t="str">
            <v>EA</v>
          </cell>
          <cell r="F586">
            <v>44.45</v>
          </cell>
          <cell r="G586">
            <v>0</v>
          </cell>
          <cell r="H586">
            <v>46062</v>
          </cell>
        </row>
        <row r="587">
          <cell r="A587" t="str">
            <v>#12 X 1-1/4" HEX WSHR HD SELF Drill</v>
          </cell>
          <cell r="B587" t="str">
            <v>36100</v>
          </cell>
          <cell r="C587">
            <v>0.17100000000000001</v>
          </cell>
          <cell r="D587">
            <v>0.308</v>
          </cell>
          <cell r="E587" t="str">
            <v>EA</v>
          </cell>
          <cell r="F587">
            <v>44.45</v>
          </cell>
          <cell r="G587">
            <v>0</v>
          </cell>
          <cell r="H587">
            <v>45747</v>
          </cell>
        </row>
        <row r="588">
          <cell r="A588" t="str">
            <v>#12 X 1-1/2 TEKS 2 Drll Scrw</v>
          </cell>
          <cell r="B588" t="str">
            <v>36105</v>
          </cell>
          <cell r="C588">
            <v>0.13100000000000001</v>
          </cell>
          <cell r="D588">
            <v>0.23599999999999999</v>
          </cell>
          <cell r="E588" t="str">
            <v>EA</v>
          </cell>
          <cell r="F588">
            <v>44.45</v>
          </cell>
          <cell r="G588">
            <v>0</v>
          </cell>
          <cell r="H588">
            <v>45932</v>
          </cell>
        </row>
        <row r="589">
          <cell r="A589" t="str">
            <v>#12 x 1-1/2 SMS Z</v>
          </cell>
          <cell r="B589" t="str">
            <v>36107</v>
          </cell>
          <cell r="C589">
            <v>9.2999999999999999E-2</v>
          </cell>
          <cell r="D589">
            <v>0.16700000000000001</v>
          </cell>
          <cell r="E589" t="str">
            <v>EA</v>
          </cell>
          <cell r="F589">
            <v>44.45</v>
          </cell>
          <cell r="G589">
            <v>0</v>
          </cell>
          <cell r="H589">
            <v>45628</v>
          </cell>
        </row>
        <row r="590">
          <cell r="A590" t="str">
            <v>#12 X 1-1/2 TEK 5 SDS</v>
          </cell>
          <cell r="B590" t="str">
            <v>36108</v>
          </cell>
          <cell r="C590">
            <v>0.54100000000000004</v>
          </cell>
          <cell r="D590">
            <v>0.97399999999999998</v>
          </cell>
          <cell r="E590" t="str">
            <v>EA</v>
          </cell>
          <cell r="F590">
            <v>44.45</v>
          </cell>
          <cell r="G590">
            <v>0</v>
          </cell>
          <cell r="H590">
            <v>45979</v>
          </cell>
        </row>
        <row r="591">
          <cell r="A591" t="str">
            <v>#12 X 2 TEKS 2 Drill Screw</v>
          </cell>
          <cell r="B591" t="str">
            <v>36110</v>
          </cell>
          <cell r="C591">
            <v>0.22500000000000001</v>
          </cell>
          <cell r="D591">
            <v>0.40500000000000003</v>
          </cell>
          <cell r="E591" t="str">
            <v>EA</v>
          </cell>
          <cell r="F591">
            <v>44.45</v>
          </cell>
          <cell r="G591">
            <v>0</v>
          </cell>
          <cell r="H591">
            <v>45979</v>
          </cell>
        </row>
        <row r="592">
          <cell r="A592" t="str">
            <v>#12 X 2 TEK 5 Drill Screw</v>
          </cell>
          <cell r="B592" t="str">
            <v>36115</v>
          </cell>
          <cell r="C592">
            <v>0.215</v>
          </cell>
          <cell r="D592">
            <v>0.38700000000000001</v>
          </cell>
          <cell r="E592" t="str">
            <v>EA</v>
          </cell>
          <cell r="F592">
            <v>44.45</v>
          </cell>
          <cell r="G592">
            <v>0</v>
          </cell>
          <cell r="H592">
            <v>46056</v>
          </cell>
        </row>
        <row r="593">
          <cell r="A593" t="str">
            <v>#12 X 2 Hex Drill Screw Z</v>
          </cell>
          <cell r="B593" t="str">
            <v>36120</v>
          </cell>
          <cell r="C593">
            <v>0.14099999999999999</v>
          </cell>
          <cell r="D593">
            <v>0.254</v>
          </cell>
          <cell r="E593" t="str">
            <v>EA</v>
          </cell>
          <cell r="F593">
            <v>44.45</v>
          </cell>
          <cell r="G593">
            <v>0</v>
          </cell>
          <cell r="H593">
            <v>45677</v>
          </cell>
        </row>
        <row r="594">
          <cell r="A594" t="str">
            <v>#12 X 3 SMS Z</v>
          </cell>
          <cell r="B594" t="str">
            <v>36122</v>
          </cell>
          <cell r="C594">
            <v>0.113</v>
          </cell>
          <cell r="D594">
            <v>0.20300000000000001</v>
          </cell>
          <cell r="E594" t="str">
            <v>EA</v>
          </cell>
          <cell r="F594">
            <v>44.45</v>
          </cell>
          <cell r="G594">
            <v>0</v>
          </cell>
          <cell r="H594">
            <v>45750</v>
          </cell>
        </row>
        <row r="595">
          <cell r="A595" t="str">
            <v>#14 X 3/4 Hex/Slot SMS Z</v>
          </cell>
          <cell r="B595" t="str">
            <v>36125</v>
          </cell>
          <cell r="C595">
            <v>0.12</v>
          </cell>
          <cell r="D595">
            <v>0.216</v>
          </cell>
          <cell r="E595" t="str">
            <v>EA</v>
          </cell>
          <cell r="F595">
            <v>44.45</v>
          </cell>
          <cell r="G595">
            <v>0</v>
          </cell>
          <cell r="H595"/>
        </row>
        <row r="596">
          <cell r="A596" t="str">
            <v>#14 X 1 Hex/Slot SMS Z</v>
          </cell>
          <cell r="B596" t="str">
            <v>36130</v>
          </cell>
          <cell r="C596">
            <v>0.159</v>
          </cell>
          <cell r="D596">
            <v>0.28599999999999998</v>
          </cell>
          <cell r="E596" t="str">
            <v>EA</v>
          </cell>
          <cell r="F596">
            <v>44.45</v>
          </cell>
          <cell r="G596">
            <v>0</v>
          </cell>
          <cell r="H596"/>
        </row>
        <row r="597">
          <cell r="A597" t="str">
            <v>#14 X 1-1/2 Hex/Slot SMS Z</v>
          </cell>
          <cell r="B597" t="str">
            <v>36135</v>
          </cell>
          <cell r="C597">
            <v>0.108</v>
          </cell>
          <cell r="D597">
            <v>0.19400000000000001</v>
          </cell>
          <cell r="E597" t="str">
            <v>EA</v>
          </cell>
          <cell r="F597">
            <v>44.45</v>
          </cell>
          <cell r="G597">
            <v>0</v>
          </cell>
          <cell r="H597">
            <v>45737</v>
          </cell>
        </row>
        <row r="598">
          <cell r="A598" t="str">
            <v>#14 X 2 Hex/Slot SMS Z</v>
          </cell>
          <cell r="B598" t="str">
            <v>36140</v>
          </cell>
          <cell r="C598">
            <v>0.157</v>
          </cell>
          <cell r="D598">
            <v>0.28299999999999997</v>
          </cell>
          <cell r="E598" t="str">
            <v>EA</v>
          </cell>
          <cell r="F598">
            <v>44.45</v>
          </cell>
          <cell r="G598">
            <v>0</v>
          </cell>
          <cell r="H598"/>
        </row>
        <row r="599">
          <cell r="A599" t="str">
            <v>#14 X 3 Hex/Slot SMS Z</v>
          </cell>
          <cell r="B599" t="str">
            <v>36145</v>
          </cell>
          <cell r="C599">
            <v>0.313</v>
          </cell>
          <cell r="D599">
            <v>0.56299999999999994</v>
          </cell>
          <cell r="E599" t="str">
            <v>EA</v>
          </cell>
          <cell r="F599">
            <v>44.45</v>
          </cell>
          <cell r="G599">
            <v>0</v>
          </cell>
          <cell r="H599">
            <v>45810</v>
          </cell>
        </row>
        <row r="600">
          <cell r="A600" t="str">
            <v>NR-1/4-14 X 3/4 TEKS 3 Drll Scrw</v>
          </cell>
          <cell r="B600" t="str">
            <v>36150</v>
          </cell>
          <cell r="C600">
            <v>0.09</v>
          </cell>
          <cell r="D600">
            <v>0.16200000000000001</v>
          </cell>
          <cell r="E600" t="str">
            <v>EA</v>
          </cell>
          <cell r="F600">
            <v>44.45</v>
          </cell>
          <cell r="G600">
            <v>0</v>
          </cell>
          <cell r="H600"/>
        </row>
        <row r="601">
          <cell r="A601" t="str">
            <v>1/4-14 X 1 TEKS 3 Drill Screw</v>
          </cell>
          <cell r="B601" t="str">
            <v>36155</v>
          </cell>
          <cell r="C601">
            <v>0.1</v>
          </cell>
          <cell r="D601">
            <v>0.18</v>
          </cell>
          <cell r="E601" t="str">
            <v>EA</v>
          </cell>
          <cell r="F601">
            <v>44.45</v>
          </cell>
          <cell r="G601">
            <v>0</v>
          </cell>
          <cell r="H601">
            <v>45644</v>
          </cell>
        </row>
        <row r="602">
          <cell r="A602" t="str">
            <v>1/4-14 X 1-1/2 TEKS 3 DrllScrw</v>
          </cell>
          <cell r="B602" t="str">
            <v>36160</v>
          </cell>
          <cell r="C602">
            <v>0.13700000000000001</v>
          </cell>
          <cell r="D602">
            <v>0.247</v>
          </cell>
          <cell r="E602" t="str">
            <v>EA</v>
          </cell>
          <cell r="F602">
            <v>44.45</v>
          </cell>
          <cell r="G602">
            <v>0</v>
          </cell>
          <cell r="H602">
            <v>45932</v>
          </cell>
        </row>
        <row r="603">
          <cell r="A603" t="str">
            <v>1/4-14 X 1-1/2" TEK3 W/ Washer</v>
          </cell>
          <cell r="B603" t="str">
            <v>36162</v>
          </cell>
          <cell r="C603">
            <v>0.16900000000000001</v>
          </cell>
          <cell r="D603">
            <v>0.30399999999999999</v>
          </cell>
          <cell r="E603" t="str">
            <v>EA</v>
          </cell>
          <cell r="F603">
            <v>44.45</v>
          </cell>
          <cell r="G603">
            <v>0</v>
          </cell>
          <cell r="H603">
            <v>45895</v>
          </cell>
        </row>
        <row r="604">
          <cell r="A604" t="str">
            <v>1/4-14 X 2 TEKS 3 Drill Screw</v>
          </cell>
          <cell r="B604" t="str">
            <v>36165</v>
          </cell>
          <cell r="C604">
            <v>0.192</v>
          </cell>
          <cell r="D604">
            <v>0.34599999999999997</v>
          </cell>
          <cell r="E604" t="str">
            <v>EA</v>
          </cell>
          <cell r="F604">
            <v>44.45</v>
          </cell>
          <cell r="G604">
            <v>0</v>
          </cell>
          <cell r="H604">
            <v>45800</v>
          </cell>
        </row>
        <row r="605">
          <cell r="A605" t="str">
            <v>1/4-14 X 3 TEKS 3 Drill Screw</v>
          </cell>
          <cell r="B605" t="str">
            <v>36170</v>
          </cell>
          <cell r="C605">
            <v>0.24</v>
          </cell>
          <cell r="D605">
            <v>0.432</v>
          </cell>
          <cell r="E605" t="str">
            <v>EA</v>
          </cell>
          <cell r="F605">
            <v>44.45</v>
          </cell>
          <cell r="G605">
            <v>0</v>
          </cell>
          <cell r="H605">
            <v>45607</v>
          </cell>
        </row>
        <row r="606">
          <cell r="A606" t="str">
            <v>1/4-20 X 3 TEK 5 Drill Screw 5/16 Hex</v>
          </cell>
          <cell r="B606" t="str">
            <v>36174</v>
          </cell>
          <cell r="C606">
            <v>0.44900000000000001</v>
          </cell>
          <cell r="D606">
            <v>0.80800000000000005</v>
          </cell>
          <cell r="E606" t="str">
            <v>EA</v>
          </cell>
          <cell r="F606">
            <v>44.45</v>
          </cell>
          <cell r="G606">
            <v>0</v>
          </cell>
          <cell r="H606">
            <v>45663</v>
          </cell>
        </row>
        <row r="607">
          <cell r="A607" t="str">
            <v>1/4 X 6 TEKS 5 Drill Screw</v>
          </cell>
          <cell r="B607" t="str">
            <v>36175</v>
          </cell>
          <cell r="C607">
            <v>1.875</v>
          </cell>
          <cell r="D607">
            <v>3.375</v>
          </cell>
          <cell r="E607" t="str">
            <v>EA</v>
          </cell>
          <cell r="F607">
            <v>44.45</v>
          </cell>
          <cell r="G607">
            <v>0</v>
          </cell>
          <cell r="H607"/>
        </row>
        <row r="608">
          <cell r="A608" t="str">
            <v>1/4 X 8 TEKS 5 Drill Screw</v>
          </cell>
          <cell r="B608" t="str">
            <v>36180</v>
          </cell>
          <cell r="C608">
            <v>2.5350000000000001</v>
          </cell>
          <cell r="D608">
            <v>4.5629999999999997</v>
          </cell>
          <cell r="E608" t="str">
            <v>EA</v>
          </cell>
          <cell r="F608">
            <v>44.45</v>
          </cell>
          <cell r="G608">
            <v>0</v>
          </cell>
          <cell r="H608"/>
        </row>
        <row r="609">
          <cell r="A609" t="str">
            <v>1/4 X 1-1/4 Concrete Screw</v>
          </cell>
          <cell r="B609" t="str">
            <v>36185</v>
          </cell>
          <cell r="C609">
            <v>0.188</v>
          </cell>
          <cell r="D609">
            <v>0.33800000000000002</v>
          </cell>
          <cell r="E609" t="str">
            <v>EA</v>
          </cell>
          <cell r="F609">
            <v>44.45</v>
          </cell>
          <cell r="G609">
            <v>0</v>
          </cell>
          <cell r="H609">
            <v>45149</v>
          </cell>
        </row>
        <row r="610">
          <cell r="A610" t="str">
            <v>1/4 X 1-3/4 Concrete Screw</v>
          </cell>
          <cell r="B610" t="str">
            <v>36190</v>
          </cell>
          <cell r="C610">
            <v>0.218</v>
          </cell>
          <cell r="D610">
            <v>0.39200000000000002</v>
          </cell>
          <cell r="E610" t="str">
            <v>EA</v>
          </cell>
          <cell r="F610">
            <v>44.45</v>
          </cell>
          <cell r="G610">
            <v>0</v>
          </cell>
          <cell r="H610">
            <v>46066</v>
          </cell>
        </row>
        <row r="611">
          <cell r="A611" t="str">
            <v>1/4 X 2-1/4 Concrete Screw</v>
          </cell>
          <cell r="B611" t="str">
            <v>36195</v>
          </cell>
          <cell r="C611">
            <v>0.20200000000000001</v>
          </cell>
          <cell r="D611">
            <v>0.36399999999999999</v>
          </cell>
          <cell r="E611" t="str">
            <v>EA</v>
          </cell>
          <cell r="F611">
            <v>44.45</v>
          </cell>
          <cell r="G611">
            <v>0</v>
          </cell>
          <cell r="H611">
            <v>45982</v>
          </cell>
        </row>
        <row r="612">
          <cell r="A612" t="str">
            <v>1/4 X 2-3/4 Concrete Screw</v>
          </cell>
          <cell r="B612" t="str">
            <v>36197</v>
          </cell>
          <cell r="C612">
            <v>0.30399999999999999</v>
          </cell>
          <cell r="D612">
            <v>0.54700000000000004</v>
          </cell>
          <cell r="E612" t="str">
            <v>EA</v>
          </cell>
          <cell r="F612">
            <v>44.45</v>
          </cell>
          <cell r="G612">
            <v>0</v>
          </cell>
          <cell r="H612">
            <v>45492</v>
          </cell>
        </row>
        <row r="613">
          <cell r="A613" t="str">
            <v>1/4 X 3-1/4 Concrete Screw</v>
          </cell>
          <cell r="B613" t="str">
            <v>36198</v>
          </cell>
          <cell r="C613">
            <v>0.32</v>
          </cell>
          <cell r="D613">
            <v>0.57599999999999996</v>
          </cell>
          <cell r="E613" t="str">
            <v>EA</v>
          </cell>
          <cell r="F613">
            <v>44.45</v>
          </cell>
          <cell r="G613">
            <v>0</v>
          </cell>
          <cell r="H613">
            <v>45468</v>
          </cell>
        </row>
        <row r="614">
          <cell r="A614" t="str">
            <v>1/4 X 3-3/4 Concrete Screw</v>
          </cell>
          <cell r="B614" t="str">
            <v>36200</v>
          </cell>
          <cell r="C614">
            <v>0.39800000000000002</v>
          </cell>
          <cell r="D614">
            <v>0.71599999999999997</v>
          </cell>
          <cell r="E614" t="str">
            <v>EA</v>
          </cell>
          <cell r="F614">
            <v>44.45</v>
          </cell>
          <cell r="G614">
            <v>0</v>
          </cell>
          <cell r="H614"/>
        </row>
        <row r="615">
          <cell r="A615" t="str">
            <v>1/4 X 4 Concrete Screw</v>
          </cell>
          <cell r="B615" t="str">
            <v>36205</v>
          </cell>
          <cell r="C615">
            <v>0.45</v>
          </cell>
          <cell r="D615">
            <v>0.81</v>
          </cell>
          <cell r="E615" t="str">
            <v>EA</v>
          </cell>
          <cell r="F615">
            <v>44.45</v>
          </cell>
          <cell r="G615">
            <v>0</v>
          </cell>
          <cell r="H615"/>
        </row>
        <row r="616">
          <cell r="A616" t="str">
            <v>1/4 X 6 Concrete Screw</v>
          </cell>
          <cell r="B616" t="str">
            <v>36215</v>
          </cell>
          <cell r="C616">
            <v>0.30099999999999999</v>
          </cell>
          <cell r="D616">
            <v>0.54200000000000004</v>
          </cell>
          <cell r="E616" t="str">
            <v>EA</v>
          </cell>
          <cell r="F616">
            <v>44.45</v>
          </cell>
          <cell r="G616">
            <v>0</v>
          </cell>
          <cell r="H616">
            <v>44735</v>
          </cell>
        </row>
        <row r="617">
          <cell r="A617" t="str">
            <v>#8 X 1 Drywall Screw</v>
          </cell>
          <cell r="B617" t="str">
            <v>36240</v>
          </cell>
          <cell r="C617">
            <v>0.02</v>
          </cell>
          <cell r="D617">
            <v>3.5999999999999997E-2</v>
          </cell>
          <cell r="E617" t="str">
            <v>EA</v>
          </cell>
          <cell r="F617">
            <v>44.45</v>
          </cell>
          <cell r="G617">
            <v>0</v>
          </cell>
          <cell r="H617">
            <v>44760</v>
          </cell>
        </row>
        <row r="618">
          <cell r="A618" t="str">
            <v>#8 X 1-1/2 Drywall Screw</v>
          </cell>
          <cell r="B618" t="str">
            <v>36245</v>
          </cell>
          <cell r="C618">
            <v>7.4999999999999997E-2</v>
          </cell>
          <cell r="D618">
            <v>0.13500000000000001</v>
          </cell>
          <cell r="E618" t="str">
            <v>EA</v>
          </cell>
          <cell r="F618">
            <v>44.45</v>
          </cell>
          <cell r="G618">
            <v>0</v>
          </cell>
          <cell r="H618">
            <v>44972</v>
          </cell>
        </row>
        <row r="619">
          <cell r="A619" t="str">
            <v>#8 X 2 Drywall Screw</v>
          </cell>
          <cell r="B619" t="str">
            <v>36250</v>
          </cell>
          <cell r="C619">
            <v>0.08</v>
          </cell>
          <cell r="D619">
            <v>0.14399999999999999</v>
          </cell>
          <cell r="E619" t="str">
            <v>EA</v>
          </cell>
          <cell r="F619">
            <v>44.45</v>
          </cell>
          <cell r="G619">
            <v>0</v>
          </cell>
          <cell r="H619"/>
        </row>
        <row r="620">
          <cell r="A620" t="str">
            <v>#8 X 2-1/2 Drywall Screw</v>
          </cell>
          <cell r="B620" t="str">
            <v>36255</v>
          </cell>
          <cell r="C620">
            <v>0.09</v>
          </cell>
          <cell r="D620">
            <v>0.16200000000000001</v>
          </cell>
          <cell r="E620" t="str">
            <v>EA</v>
          </cell>
          <cell r="F620">
            <v>44.45</v>
          </cell>
          <cell r="G620">
            <v>0</v>
          </cell>
          <cell r="H620"/>
        </row>
        <row r="621">
          <cell r="A621" t="str">
            <v>#8 X 3" Drywall Screw</v>
          </cell>
          <cell r="B621" t="str">
            <v>36260</v>
          </cell>
          <cell r="C621">
            <v>2.8000000000000001E-2</v>
          </cell>
          <cell r="D621">
            <v>0.05</v>
          </cell>
          <cell r="E621" t="str">
            <v>EA</v>
          </cell>
          <cell r="F621">
            <v>44.45</v>
          </cell>
          <cell r="G621">
            <v>0</v>
          </cell>
          <cell r="H621"/>
        </row>
        <row r="622">
          <cell r="A622" t="str">
            <v>#10 X 3-1/2 Drywall Screw</v>
          </cell>
          <cell r="B622" t="str">
            <v>36265</v>
          </cell>
          <cell r="C622">
            <v>0.12</v>
          </cell>
          <cell r="D622">
            <v>0.216</v>
          </cell>
          <cell r="E622" t="str">
            <v>EA</v>
          </cell>
          <cell r="F622">
            <v>44.45</v>
          </cell>
          <cell r="G622">
            <v>0</v>
          </cell>
          <cell r="H622"/>
        </row>
        <row r="623">
          <cell r="A623" t="str">
            <v>#10 X 4" Drywall Screw</v>
          </cell>
          <cell r="B623" t="str">
            <v>36270</v>
          </cell>
          <cell r="C623">
            <v>0.12</v>
          </cell>
          <cell r="D623">
            <v>0.216</v>
          </cell>
          <cell r="E623" t="str">
            <v>EA</v>
          </cell>
          <cell r="F623">
            <v>44.45</v>
          </cell>
          <cell r="G623">
            <v>0</v>
          </cell>
          <cell r="H623"/>
        </row>
        <row r="624">
          <cell r="A624" t="str">
            <v>6" Roofgrip Screw #3 phillips</v>
          </cell>
          <cell r="B624" t="str">
            <v>36280</v>
          </cell>
          <cell r="C624">
            <v>0.4</v>
          </cell>
          <cell r="D624">
            <v>0.72</v>
          </cell>
          <cell r="E624" t="str">
            <v>EA</v>
          </cell>
          <cell r="F624">
            <v>44.45</v>
          </cell>
          <cell r="G624">
            <v>0</v>
          </cell>
          <cell r="H624"/>
        </row>
        <row r="625">
          <cell r="A625" t="str">
            <v>#14 x 4" UHWHSMS</v>
          </cell>
          <cell r="B625" t="str">
            <v>36295</v>
          </cell>
          <cell r="C625">
            <v>0.34</v>
          </cell>
          <cell r="D625">
            <v>0.61199999999999999</v>
          </cell>
          <cell r="E625" t="str">
            <v>EA</v>
          </cell>
          <cell r="F625">
            <v>44.45</v>
          </cell>
          <cell r="G625">
            <v>0</v>
          </cell>
          <cell r="H625">
            <v>45747</v>
          </cell>
        </row>
        <row r="626">
          <cell r="A626" t="str">
            <v>4-3/8" Hex RoofScrw DPH4500RH</v>
          </cell>
          <cell r="B626" t="str">
            <v>36300</v>
          </cell>
          <cell r="C626">
            <v>0.23</v>
          </cell>
          <cell r="D626">
            <v>0.41399999999999998</v>
          </cell>
          <cell r="E626" t="str">
            <v>EA</v>
          </cell>
          <cell r="F626">
            <v>44.45</v>
          </cell>
          <cell r="G626">
            <v>0</v>
          </cell>
          <cell r="H626"/>
        </row>
        <row r="627">
          <cell r="A627" t="str">
            <v>5" Hex RfScrw DPH-5000-RH5-CLI</v>
          </cell>
          <cell r="B627" t="str">
            <v>36305</v>
          </cell>
          <cell r="C627">
            <v>0.29799999999999999</v>
          </cell>
          <cell r="D627">
            <v>0.53600000000000003</v>
          </cell>
          <cell r="E627" t="str">
            <v>EA</v>
          </cell>
          <cell r="F627">
            <v>44.45</v>
          </cell>
          <cell r="G627">
            <v>0</v>
          </cell>
          <cell r="H627"/>
        </row>
        <row r="628">
          <cell r="A628" t="str">
            <v>6" Hex RfScrw DPH-6000-RH6-CLI</v>
          </cell>
          <cell r="B628" t="str">
            <v>36310</v>
          </cell>
          <cell r="C628">
            <v>0.73899999999999999</v>
          </cell>
          <cell r="D628">
            <v>1.33</v>
          </cell>
          <cell r="E628" t="str">
            <v>EA</v>
          </cell>
          <cell r="F628">
            <v>44.45</v>
          </cell>
          <cell r="G628">
            <v>0</v>
          </cell>
          <cell r="H628"/>
        </row>
        <row r="629">
          <cell r="A629" t="str">
            <v>8" Hex RfScrw DPH-8000-RH8-CLI</v>
          </cell>
          <cell r="B629" t="str">
            <v>36320</v>
          </cell>
          <cell r="C629">
            <v>0.69399999999999995</v>
          </cell>
          <cell r="D629">
            <v>1.2490000000000001</v>
          </cell>
          <cell r="E629" t="str">
            <v>EA</v>
          </cell>
          <cell r="F629">
            <v>44.45</v>
          </cell>
          <cell r="G629">
            <v>0</v>
          </cell>
          <cell r="H629"/>
        </row>
        <row r="630">
          <cell r="A630" t="str">
            <v>12" #15 Roof Screw RS12 RO</v>
          </cell>
          <cell r="B630" t="str">
            <v>36325</v>
          </cell>
          <cell r="C630">
            <v>2.06</v>
          </cell>
          <cell r="D630">
            <v>3.7080000000000002</v>
          </cell>
          <cell r="E630" t="str">
            <v>EA</v>
          </cell>
          <cell r="F630">
            <v>44.45</v>
          </cell>
          <cell r="G630">
            <v>0</v>
          </cell>
          <cell r="H630"/>
        </row>
        <row r="631">
          <cell r="A631" t="str">
            <v>NR-ASB0412 Adv Ballast</v>
          </cell>
          <cell r="B631" t="str">
            <v>40150</v>
          </cell>
          <cell r="C631">
            <v>42.31</v>
          </cell>
          <cell r="D631">
            <v>95.206999999999994</v>
          </cell>
          <cell r="E631" t="str">
            <v>EA</v>
          </cell>
          <cell r="F631">
            <v>55.56</v>
          </cell>
          <cell r="G631">
            <v>0</v>
          </cell>
          <cell r="H631"/>
        </row>
        <row r="632">
          <cell r="A632" t="str">
            <v>NR-4120AT Allanson Ballast</v>
          </cell>
          <cell r="B632" t="str">
            <v>40215</v>
          </cell>
          <cell r="C632">
            <v>82.9</v>
          </cell>
          <cell r="D632">
            <v>186.54400000000001</v>
          </cell>
          <cell r="E632" t="str">
            <v>EA</v>
          </cell>
          <cell r="F632">
            <v>55.56</v>
          </cell>
          <cell r="G632">
            <v>0</v>
          </cell>
          <cell r="H632"/>
        </row>
        <row r="633">
          <cell r="A633" t="str">
            <v>NR-EESB832-16L Ltg Comp</v>
          </cell>
          <cell r="B633" t="str">
            <v>40335</v>
          </cell>
          <cell r="C633">
            <v>89.99</v>
          </cell>
          <cell r="D633">
            <v>202.49799999999999</v>
          </cell>
          <cell r="E633" t="str">
            <v>EA</v>
          </cell>
          <cell r="F633">
            <v>55.56</v>
          </cell>
          <cell r="G633">
            <v>0</v>
          </cell>
          <cell r="H633"/>
        </row>
        <row r="634">
          <cell r="A634" t="str">
            <v>NR-EESB1040-14L Ltg Comp</v>
          </cell>
          <cell r="B634" t="str">
            <v>40340</v>
          </cell>
          <cell r="C634">
            <v>68.62</v>
          </cell>
          <cell r="D634">
            <v>154.41</v>
          </cell>
          <cell r="E634" t="str">
            <v>EA</v>
          </cell>
          <cell r="F634">
            <v>55.56</v>
          </cell>
          <cell r="G634">
            <v>0</v>
          </cell>
          <cell r="H634"/>
        </row>
        <row r="635">
          <cell r="A635" t="str">
            <v>NR-EESB1048-26L Ltg Comp</v>
          </cell>
          <cell r="B635" t="str">
            <v>40345</v>
          </cell>
          <cell r="C635">
            <v>73.72</v>
          </cell>
          <cell r="D635">
            <v>165.887</v>
          </cell>
          <cell r="E635" t="str">
            <v>EA</v>
          </cell>
          <cell r="F635">
            <v>55.56</v>
          </cell>
          <cell r="G635">
            <v>0</v>
          </cell>
          <cell r="H635"/>
        </row>
        <row r="636">
          <cell r="A636" t="str">
            <v>NR-MR 16 60W Ballast (Halogen Lamps)</v>
          </cell>
          <cell r="B636" t="str">
            <v>40347</v>
          </cell>
          <cell r="C636">
            <v>13.9</v>
          </cell>
          <cell r="D636">
            <v>31.277999999999999</v>
          </cell>
          <cell r="E636" t="str">
            <v>EA</v>
          </cell>
          <cell r="F636">
            <v>55.56</v>
          </cell>
          <cell r="G636">
            <v>0</v>
          </cell>
          <cell r="H636"/>
        </row>
        <row r="637">
          <cell r="A637" t="str">
            <v>NR-LU150 Multi-Tap Ballast Kit</v>
          </cell>
          <cell r="B637" t="str">
            <v>40348</v>
          </cell>
          <cell r="C637">
            <v>58.76</v>
          </cell>
          <cell r="D637">
            <v>132.22300000000001</v>
          </cell>
          <cell r="E637" t="str">
            <v>EA</v>
          </cell>
          <cell r="F637">
            <v>55.56</v>
          </cell>
          <cell r="G637">
            <v>0</v>
          </cell>
          <cell r="H637"/>
        </row>
        <row r="638">
          <cell r="A638" t="str">
            <v>MVR175W Multi-Tap Ballast Kit</v>
          </cell>
          <cell r="B638" t="str">
            <v>40350</v>
          </cell>
          <cell r="C638">
            <v>49.86</v>
          </cell>
          <cell r="D638">
            <v>112.196</v>
          </cell>
          <cell r="E638" t="str">
            <v>EA</v>
          </cell>
          <cell r="F638">
            <v>55.56</v>
          </cell>
          <cell r="G638">
            <v>0</v>
          </cell>
          <cell r="H638"/>
        </row>
        <row r="639">
          <cell r="A639" t="str">
            <v>F-Can 1110-245-SC-TC 175W Univ</v>
          </cell>
          <cell r="B639" t="str">
            <v>40351</v>
          </cell>
          <cell r="C639">
            <v>100.76</v>
          </cell>
          <cell r="D639">
            <v>226.733</v>
          </cell>
          <cell r="E639" t="str">
            <v>EA</v>
          </cell>
          <cell r="F639">
            <v>55.56</v>
          </cell>
          <cell r="G639">
            <v>0</v>
          </cell>
          <cell r="H639"/>
        </row>
        <row r="640">
          <cell r="A640" t="str">
            <v>MH175 Capacitor</v>
          </cell>
          <cell r="B640" t="str">
            <v>40353</v>
          </cell>
          <cell r="C640">
            <v>19.5</v>
          </cell>
          <cell r="D640">
            <v>43.878999999999998</v>
          </cell>
          <cell r="E640" t="str">
            <v>EA</v>
          </cell>
          <cell r="F640">
            <v>55.56</v>
          </cell>
          <cell r="G640">
            <v>0</v>
          </cell>
          <cell r="H640">
            <v>44602</v>
          </cell>
        </row>
        <row r="641">
          <cell r="A641" t="str">
            <v>MH250 Multi-Tap Ballast</v>
          </cell>
          <cell r="B641" t="str">
            <v>40355</v>
          </cell>
          <cell r="C641">
            <v>67.430000000000007</v>
          </cell>
          <cell r="D641">
            <v>151.733</v>
          </cell>
          <cell r="E641" t="str">
            <v>EA</v>
          </cell>
          <cell r="F641">
            <v>55.56</v>
          </cell>
          <cell r="G641">
            <v>0</v>
          </cell>
          <cell r="H641">
            <v>46027</v>
          </cell>
        </row>
        <row r="642">
          <cell r="A642" t="str">
            <v>F-Can 1110-246 C-T6 250W Univ</v>
          </cell>
          <cell r="B642" t="str">
            <v>40356</v>
          </cell>
          <cell r="C642">
            <v>91.19</v>
          </cell>
          <cell r="D642">
            <v>205.19800000000001</v>
          </cell>
          <cell r="E642" t="str">
            <v>EA</v>
          </cell>
          <cell r="F642">
            <v>55.56</v>
          </cell>
          <cell r="G642">
            <v>0</v>
          </cell>
          <cell r="H642"/>
        </row>
        <row r="643">
          <cell r="A643" t="str">
            <v>NR-LU250 Multi-Tap Ballast Kit</v>
          </cell>
          <cell r="B643" t="str">
            <v>40360</v>
          </cell>
          <cell r="C643">
            <v>79</v>
          </cell>
          <cell r="D643">
            <v>177.768</v>
          </cell>
          <cell r="E643" t="str">
            <v>EA</v>
          </cell>
          <cell r="F643">
            <v>55.56</v>
          </cell>
          <cell r="G643">
            <v>0</v>
          </cell>
          <cell r="H643"/>
        </row>
        <row r="644">
          <cell r="A644" t="str">
            <v>MH400 Capacitor</v>
          </cell>
          <cell r="B644" t="str">
            <v>40365</v>
          </cell>
          <cell r="C644">
            <v>18.126000000000001</v>
          </cell>
          <cell r="D644">
            <v>40.787999999999997</v>
          </cell>
          <cell r="E644" t="str">
            <v>EA</v>
          </cell>
          <cell r="F644">
            <v>55.56</v>
          </cell>
          <cell r="G644">
            <v>0</v>
          </cell>
          <cell r="H644">
            <v>45974</v>
          </cell>
        </row>
        <row r="645">
          <cell r="A645" t="str">
            <v>NR-LU400 Multi-Tap Ballast Kit</v>
          </cell>
          <cell r="B645" t="str">
            <v>40370</v>
          </cell>
          <cell r="C645">
            <v>76</v>
          </cell>
          <cell r="D645">
            <v>171.017</v>
          </cell>
          <cell r="E645" t="str">
            <v>EA</v>
          </cell>
          <cell r="F645">
            <v>55.56</v>
          </cell>
          <cell r="G645">
            <v>0</v>
          </cell>
          <cell r="H645">
            <v>44998</v>
          </cell>
        </row>
        <row r="646">
          <cell r="A646" t="str">
            <v>MH400 Multi-Tap Ballast</v>
          </cell>
          <cell r="B646" t="str">
            <v>40375</v>
          </cell>
          <cell r="C646">
            <v>92.537000000000006</v>
          </cell>
          <cell r="D646">
            <v>208.22900000000001</v>
          </cell>
          <cell r="E646" t="str">
            <v>EA</v>
          </cell>
          <cell r="F646">
            <v>55.56</v>
          </cell>
          <cell r="G646">
            <v>0</v>
          </cell>
          <cell r="H646">
            <v>45974</v>
          </cell>
        </row>
        <row r="647">
          <cell r="A647" t="str">
            <v>M400 "F-CAN" 120/277 Ballast</v>
          </cell>
          <cell r="B647" t="str">
            <v>40380</v>
          </cell>
          <cell r="C647">
            <v>130.9</v>
          </cell>
          <cell r="D647">
            <v>294.55399999999997</v>
          </cell>
          <cell r="E647" t="str">
            <v>EA</v>
          </cell>
          <cell r="F647">
            <v>55.56</v>
          </cell>
          <cell r="G647">
            <v>0</v>
          </cell>
          <cell r="H647">
            <v>45546</v>
          </cell>
        </row>
        <row r="648">
          <cell r="A648" t="str">
            <v>HPS1000 Multi-Tap Core &amp; Coil</v>
          </cell>
          <cell r="B648" t="str">
            <v>40385</v>
          </cell>
          <cell r="C648">
            <v>167.96</v>
          </cell>
          <cell r="D648">
            <v>377.94799999999998</v>
          </cell>
          <cell r="E648" t="str">
            <v>EA</v>
          </cell>
          <cell r="F648">
            <v>55.56</v>
          </cell>
          <cell r="G648">
            <v>0</v>
          </cell>
          <cell r="H648"/>
        </row>
        <row r="649">
          <cell r="A649" t="str">
            <v>MVR1000 Multi-Tap Ballast</v>
          </cell>
          <cell r="B649" t="str">
            <v>40387</v>
          </cell>
          <cell r="C649">
            <v>132.05000000000001</v>
          </cell>
          <cell r="D649">
            <v>297.142</v>
          </cell>
          <cell r="E649" t="str">
            <v>EA</v>
          </cell>
          <cell r="F649">
            <v>55.56</v>
          </cell>
          <cell r="G649">
            <v>0</v>
          </cell>
          <cell r="H649">
            <v>45954</v>
          </cell>
        </row>
        <row r="650">
          <cell r="A650" t="str">
            <v>MH1000 Capacitor</v>
          </cell>
          <cell r="B650" t="str">
            <v>40390</v>
          </cell>
          <cell r="C650">
            <v>14.124000000000001</v>
          </cell>
          <cell r="D650">
            <v>31.782</v>
          </cell>
          <cell r="E650" t="str">
            <v>EA</v>
          </cell>
          <cell r="F650">
            <v>55.56</v>
          </cell>
          <cell r="G650">
            <v>0</v>
          </cell>
          <cell r="H650">
            <v>45223</v>
          </cell>
        </row>
        <row r="651">
          <cell r="A651" t="str">
            <v>NR-55 Watt Starter</v>
          </cell>
          <cell r="B651" t="str">
            <v>40395</v>
          </cell>
          <cell r="C651">
            <v>17.5</v>
          </cell>
          <cell r="D651">
            <v>39.378999999999998</v>
          </cell>
          <cell r="E651" t="str">
            <v>EA</v>
          </cell>
          <cell r="F651">
            <v>55.56</v>
          </cell>
          <cell r="G651">
            <v>0</v>
          </cell>
          <cell r="H651"/>
        </row>
        <row r="652">
          <cell r="A652" t="str">
            <v>NR-100 Watt Starter</v>
          </cell>
          <cell r="B652" t="str">
            <v>40400</v>
          </cell>
          <cell r="C652">
            <v>17.5</v>
          </cell>
          <cell r="D652">
            <v>39.378999999999998</v>
          </cell>
          <cell r="E652" t="str">
            <v>EA</v>
          </cell>
          <cell r="F652">
            <v>55.56</v>
          </cell>
          <cell r="G652">
            <v>0</v>
          </cell>
          <cell r="H652"/>
        </row>
        <row r="653">
          <cell r="A653" t="str">
            <v>WH5-120L Fulham Workhorse Ballast</v>
          </cell>
          <cell r="B653" t="str">
            <v>40480</v>
          </cell>
          <cell r="C653">
            <v>39.837000000000003</v>
          </cell>
          <cell r="D653">
            <v>89.641999999999996</v>
          </cell>
          <cell r="E653" t="str">
            <v>EA</v>
          </cell>
          <cell r="F653">
            <v>55.56</v>
          </cell>
          <cell r="G653">
            <v>0</v>
          </cell>
          <cell r="H653"/>
        </row>
        <row r="654">
          <cell r="A654" t="str">
            <v>EESB-0216-12L 120-277V (MultiVolt)</v>
          </cell>
          <cell r="B654" t="str">
            <v>40500</v>
          </cell>
          <cell r="C654">
            <v>51.051000000000002</v>
          </cell>
          <cell r="D654">
            <v>114.876</v>
          </cell>
          <cell r="E654" t="str">
            <v>EA</v>
          </cell>
          <cell r="F654">
            <v>55.56</v>
          </cell>
          <cell r="G654">
            <v>0</v>
          </cell>
          <cell r="H654">
            <v>45974</v>
          </cell>
        </row>
        <row r="655">
          <cell r="A655" t="str">
            <v>EESB-0432-14L 120-277V (MultiVolt)</v>
          </cell>
          <cell r="B655" t="str">
            <v>40505</v>
          </cell>
          <cell r="C655">
            <v>79.716999999999999</v>
          </cell>
          <cell r="D655">
            <v>179.381</v>
          </cell>
          <cell r="E655" t="str">
            <v>EA</v>
          </cell>
          <cell r="F655">
            <v>55.56</v>
          </cell>
          <cell r="G655">
            <v>0</v>
          </cell>
          <cell r="H655">
            <v>46069</v>
          </cell>
        </row>
        <row r="656">
          <cell r="A656" t="str">
            <v>EESB-0250-16L 120-277V (MultiVolt)</v>
          </cell>
          <cell r="B656" t="str">
            <v>40510</v>
          </cell>
          <cell r="C656">
            <v>125.83199999999999</v>
          </cell>
          <cell r="D656">
            <v>283.14999999999998</v>
          </cell>
          <cell r="E656" t="str">
            <v>EA</v>
          </cell>
          <cell r="F656">
            <v>55.56</v>
          </cell>
          <cell r="G656">
            <v>0</v>
          </cell>
          <cell r="H656">
            <v>46069</v>
          </cell>
        </row>
        <row r="657">
          <cell r="A657" t="str">
            <v>EESB-1048-26L 120-277V (MultiVolt)</v>
          </cell>
          <cell r="B657" t="str">
            <v>40515</v>
          </cell>
          <cell r="C657">
            <v>130.61199999999999</v>
          </cell>
          <cell r="D657">
            <v>293.90600000000001</v>
          </cell>
          <cell r="E657" t="str">
            <v>EA</v>
          </cell>
          <cell r="F657">
            <v>55.56</v>
          </cell>
          <cell r="G657">
            <v>0</v>
          </cell>
          <cell r="H657">
            <v>46069</v>
          </cell>
        </row>
        <row r="658">
          <cell r="A658" t="str">
            <v>RSS 296 AT Allanson Field Ballast</v>
          </cell>
          <cell r="B658" t="str">
            <v>40550</v>
          </cell>
          <cell r="C658">
            <v>55.3</v>
          </cell>
          <cell r="D658">
            <v>124.437</v>
          </cell>
          <cell r="E658" t="str">
            <v>EA</v>
          </cell>
          <cell r="F658">
            <v>55.56</v>
          </cell>
          <cell r="G658">
            <v>0</v>
          </cell>
          <cell r="H658">
            <v>45796</v>
          </cell>
        </row>
        <row r="659">
          <cell r="A659" t="str">
            <v>NR-RSS 396 AT Allanson Field Ballast</v>
          </cell>
          <cell r="B659" t="str">
            <v>40553</v>
          </cell>
          <cell r="C659">
            <v>42.18</v>
          </cell>
          <cell r="D659">
            <v>94.914000000000001</v>
          </cell>
          <cell r="E659" t="str">
            <v>EA</v>
          </cell>
          <cell r="F659">
            <v>55.56</v>
          </cell>
          <cell r="G659">
            <v>0</v>
          </cell>
          <cell r="H659"/>
        </row>
        <row r="660">
          <cell r="A660" t="str">
            <v>RSS 496 AT Allanson Field Ballast</v>
          </cell>
          <cell r="B660" t="str">
            <v>40556</v>
          </cell>
          <cell r="C660">
            <v>77.301000000000002</v>
          </cell>
          <cell r="D660">
            <v>173.94499999999999</v>
          </cell>
          <cell r="E660" t="str">
            <v>EA</v>
          </cell>
          <cell r="F660">
            <v>55.56</v>
          </cell>
          <cell r="G660">
            <v>0</v>
          </cell>
          <cell r="H660">
            <v>46069</v>
          </cell>
        </row>
        <row r="661">
          <cell r="A661" t="str">
            <v>RSS 696 AT Allanson Field Ballast</v>
          </cell>
          <cell r="B661" t="str">
            <v>40559</v>
          </cell>
          <cell r="C661">
            <v>102.758</v>
          </cell>
          <cell r="D661">
            <v>231.22900000000001</v>
          </cell>
          <cell r="E661" t="str">
            <v>EA</v>
          </cell>
          <cell r="F661">
            <v>55.56</v>
          </cell>
          <cell r="G661">
            <v>0</v>
          </cell>
          <cell r="H661">
            <v>46069</v>
          </cell>
        </row>
        <row r="662">
          <cell r="A662" t="str">
            <v>RSS1648 Field Retro Long Lmp Bllst</v>
          </cell>
          <cell r="B662" t="str">
            <v>40565</v>
          </cell>
          <cell r="C662">
            <v>116.751</v>
          </cell>
          <cell r="D662">
            <v>262.71600000000001</v>
          </cell>
          <cell r="E662" t="str">
            <v>EA</v>
          </cell>
          <cell r="F662">
            <v>55.56</v>
          </cell>
          <cell r="G662">
            <v>0</v>
          </cell>
          <cell r="H662">
            <v>46062</v>
          </cell>
        </row>
        <row r="663">
          <cell r="A663" t="str">
            <v>NR-1260BPX/120 Allanson</v>
          </cell>
          <cell r="B663" t="str">
            <v>41015</v>
          </cell>
          <cell r="C663">
            <v>165.5</v>
          </cell>
          <cell r="D663">
            <v>372.41199999999998</v>
          </cell>
          <cell r="E663" t="str">
            <v>EA</v>
          </cell>
          <cell r="F663">
            <v>55.56</v>
          </cell>
          <cell r="G663">
            <v>0</v>
          </cell>
          <cell r="H663"/>
        </row>
        <row r="664">
          <cell r="A664" t="str">
            <v>NR-1230BPX/120 Allanson</v>
          </cell>
          <cell r="B664" t="str">
            <v>41020</v>
          </cell>
          <cell r="C664">
            <v>96.02</v>
          </cell>
          <cell r="D664">
            <v>216.06700000000001</v>
          </cell>
          <cell r="E664" t="str">
            <v>EA</v>
          </cell>
          <cell r="F664">
            <v>55.56</v>
          </cell>
          <cell r="G664">
            <v>0</v>
          </cell>
          <cell r="H664"/>
        </row>
        <row r="665">
          <cell r="A665" t="str">
            <v>NR-1030BPX/120 Allanson</v>
          </cell>
          <cell r="B665" t="str">
            <v>41025</v>
          </cell>
          <cell r="C665">
            <v>99.36</v>
          </cell>
          <cell r="D665">
            <v>223.58199999999999</v>
          </cell>
          <cell r="E665" t="str">
            <v>EA</v>
          </cell>
          <cell r="F665">
            <v>55.56</v>
          </cell>
          <cell r="G665">
            <v>0</v>
          </cell>
          <cell r="H665"/>
        </row>
        <row r="666">
          <cell r="A666" t="str">
            <v>NR-960BPX/120 Allanson</v>
          </cell>
          <cell r="B666" t="str">
            <v>41030</v>
          </cell>
          <cell r="C666">
            <v>131.82</v>
          </cell>
          <cell r="D666">
            <v>296.625</v>
          </cell>
          <cell r="E666" t="str">
            <v>EA</v>
          </cell>
          <cell r="F666">
            <v>55.56</v>
          </cell>
          <cell r="G666">
            <v>0</v>
          </cell>
          <cell r="H666"/>
        </row>
        <row r="667">
          <cell r="A667" t="str">
            <v>1530BPX/277 Allanson</v>
          </cell>
          <cell r="B667" t="str">
            <v>41095</v>
          </cell>
          <cell r="C667">
            <v>115.35</v>
          </cell>
          <cell r="D667">
            <v>259.56299999999999</v>
          </cell>
          <cell r="E667" t="str">
            <v>EA</v>
          </cell>
          <cell r="F667">
            <v>55.56</v>
          </cell>
          <cell r="G667">
            <v>0</v>
          </cell>
          <cell r="H667"/>
        </row>
        <row r="668">
          <cell r="A668" t="str">
            <v>FRAN15030P5G-2UE-277</v>
          </cell>
          <cell r="B668" t="str">
            <v>41098</v>
          </cell>
          <cell r="C668">
            <v>305.89999999999998</v>
          </cell>
          <cell r="D668">
            <v>688.34400000000005</v>
          </cell>
          <cell r="E668" t="str">
            <v>EA</v>
          </cell>
          <cell r="F668">
            <v>55.56</v>
          </cell>
          <cell r="G668">
            <v>0</v>
          </cell>
          <cell r="H668">
            <v>45660</v>
          </cell>
        </row>
        <row r="669">
          <cell r="A669" t="str">
            <v>NR-1230BPX/277 Allanson</v>
          </cell>
          <cell r="B669" t="str">
            <v>41105</v>
          </cell>
          <cell r="C669">
            <v>130.81</v>
          </cell>
          <cell r="D669">
            <v>294.35199999999998</v>
          </cell>
          <cell r="E669" t="str">
            <v>EA</v>
          </cell>
          <cell r="F669">
            <v>55.56</v>
          </cell>
          <cell r="G669">
            <v>0</v>
          </cell>
          <cell r="H669"/>
        </row>
        <row r="670">
          <cell r="A670" t="str">
            <v>NR-930CPX/277 Allanson</v>
          </cell>
          <cell r="B670" t="str">
            <v>41120</v>
          </cell>
          <cell r="C670">
            <v>117.3</v>
          </cell>
          <cell r="D670">
            <v>263.95100000000002</v>
          </cell>
          <cell r="E670" t="str">
            <v>EA</v>
          </cell>
          <cell r="F670">
            <v>55.56</v>
          </cell>
          <cell r="G670">
            <v>0</v>
          </cell>
          <cell r="H670"/>
        </row>
        <row r="671">
          <cell r="A671" t="str">
            <v>NR-7530CPX/277 Allanson</v>
          </cell>
          <cell r="B671" t="str">
            <v>41130</v>
          </cell>
          <cell r="C671">
            <v>67.680000000000007</v>
          </cell>
          <cell r="D671">
            <v>152.29499999999999</v>
          </cell>
          <cell r="E671" t="str">
            <v>EA</v>
          </cell>
          <cell r="F671">
            <v>55.56</v>
          </cell>
          <cell r="G671">
            <v>0</v>
          </cell>
          <cell r="H671"/>
        </row>
        <row r="672">
          <cell r="A672" t="str">
            <v>SS1235OX Chnnl Ltr Allanson</v>
          </cell>
          <cell r="B672" t="str">
            <v>41175</v>
          </cell>
          <cell r="C672">
            <v>92.941000000000003</v>
          </cell>
          <cell r="D672">
            <v>209.13800000000001</v>
          </cell>
          <cell r="E672" t="str">
            <v>EA</v>
          </cell>
          <cell r="F672">
            <v>55.56</v>
          </cell>
          <cell r="G672">
            <v>0</v>
          </cell>
          <cell r="H672">
            <v>45966</v>
          </cell>
        </row>
        <row r="673">
          <cell r="A673" t="str">
            <v>SS1235ICH Indoor Allanson</v>
          </cell>
          <cell r="B673" t="str">
            <v>41180</v>
          </cell>
          <cell r="C673">
            <v>67.959999999999994</v>
          </cell>
          <cell r="D673">
            <v>152.92500000000001</v>
          </cell>
          <cell r="E673" t="str">
            <v>EA</v>
          </cell>
          <cell r="F673">
            <v>55.56</v>
          </cell>
          <cell r="G673">
            <v>0</v>
          </cell>
          <cell r="H673">
            <v>46042</v>
          </cell>
        </row>
        <row r="674">
          <cell r="A674" t="str">
            <v>NR-SS935OX Chnnl Ltr Allanson</v>
          </cell>
          <cell r="B674" t="str">
            <v>41185</v>
          </cell>
          <cell r="C674">
            <v>56.94</v>
          </cell>
          <cell r="D674">
            <v>128.12799999999999</v>
          </cell>
          <cell r="E674" t="str">
            <v>EA</v>
          </cell>
          <cell r="F674">
            <v>55.56</v>
          </cell>
          <cell r="G674">
            <v>0</v>
          </cell>
          <cell r="H674"/>
        </row>
        <row r="675">
          <cell r="A675" t="str">
            <v>NR-6030 Ventex CL</v>
          </cell>
          <cell r="B675" t="str">
            <v>41192</v>
          </cell>
          <cell r="C675">
            <v>54.63</v>
          </cell>
          <cell r="D675">
            <v>122.93</v>
          </cell>
          <cell r="E675" t="str">
            <v>EA</v>
          </cell>
          <cell r="F675">
            <v>55.56</v>
          </cell>
          <cell r="G675">
            <v>0</v>
          </cell>
          <cell r="H675"/>
        </row>
        <row r="676">
          <cell r="A676" t="str">
            <v>VT9030CL-277 Ventex</v>
          </cell>
          <cell r="B676" t="str">
            <v>41195</v>
          </cell>
          <cell r="C676">
            <v>68.849999999999994</v>
          </cell>
          <cell r="D676">
            <v>154.928</v>
          </cell>
          <cell r="E676" t="str">
            <v>EA</v>
          </cell>
          <cell r="F676">
            <v>55.56</v>
          </cell>
          <cell r="G676">
            <v>0</v>
          </cell>
          <cell r="H676"/>
        </row>
        <row r="677">
          <cell r="A677" t="str">
            <v>NR-1230CL-120v  Ventex</v>
          </cell>
          <cell r="B677" t="str">
            <v>41196</v>
          </cell>
          <cell r="C677">
            <v>165.42</v>
          </cell>
          <cell r="D677">
            <v>372.23200000000003</v>
          </cell>
          <cell r="E677" t="str">
            <v>EA</v>
          </cell>
          <cell r="F677">
            <v>55.56</v>
          </cell>
          <cell r="G677">
            <v>0</v>
          </cell>
          <cell r="H677">
            <v>45153</v>
          </cell>
        </row>
        <row r="678">
          <cell r="A678" t="str">
            <v>NR-9060 Ventex CL</v>
          </cell>
          <cell r="B678" t="str">
            <v>41197</v>
          </cell>
          <cell r="C678">
            <v>97.34</v>
          </cell>
          <cell r="D678">
            <v>219.03700000000001</v>
          </cell>
          <cell r="E678" t="str">
            <v>EA</v>
          </cell>
          <cell r="F678">
            <v>55.56</v>
          </cell>
          <cell r="G678">
            <v>0</v>
          </cell>
          <cell r="H678"/>
        </row>
        <row r="679">
          <cell r="A679" t="str">
            <v>NR-VT930CL-120 Ventex</v>
          </cell>
          <cell r="B679" t="str">
            <v>41198</v>
          </cell>
          <cell r="C679">
            <v>83.59</v>
          </cell>
          <cell r="D679">
            <v>188.096</v>
          </cell>
          <cell r="E679" t="str">
            <v>EA</v>
          </cell>
          <cell r="F679">
            <v>55.56</v>
          </cell>
          <cell r="G679">
            <v>0</v>
          </cell>
          <cell r="H679"/>
        </row>
        <row r="680">
          <cell r="A680" t="str">
            <v>7B09N6-CB</v>
          </cell>
          <cell r="B680" t="str">
            <v>41341</v>
          </cell>
          <cell r="C680">
            <v>257.89999999999998</v>
          </cell>
          <cell r="D680">
            <v>580.33299999999997</v>
          </cell>
          <cell r="E680" t="str">
            <v>EA</v>
          </cell>
          <cell r="F680">
            <v>55.56</v>
          </cell>
          <cell r="G680">
            <v>0</v>
          </cell>
          <cell r="H680"/>
        </row>
        <row r="681">
          <cell r="A681" t="str">
            <v>15030P5G-2UE France</v>
          </cell>
          <cell r="B681" t="str">
            <v>41407</v>
          </cell>
          <cell r="C681">
            <v>220.62299999999999</v>
          </cell>
          <cell r="D681">
            <v>496.45100000000002</v>
          </cell>
          <cell r="E681" t="str">
            <v>EA</v>
          </cell>
          <cell r="F681">
            <v>55.56</v>
          </cell>
          <cell r="G681">
            <v>0</v>
          </cell>
          <cell r="H681">
            <v>46069</v>
          </cell>
        </row>
        <row r="682">
          <cell r="A682" t="str">
            <v>NR-9030P5G2 France</v>
          </cell>
          <cell r="B682" t="str">
            <v>41450</v>
          </cell>
          <cell r="C682">
            <v>73.41</v>
          </cell>
          <cell r="D682">
            <v>165.18899999999999</v>
          </cell>
          <cell r="E682" t="str">
            <v>EA</v>
          </cell>
          <cell r="F682">
            <v>55.56</v>
          </cell>
          <cell r="G682">
            <v>0</v>
          </cell>
          <cell r="H682"/>
        </row>
        <row r="683">
          <cell r="A683" t="str">
            <v>9030P5G2UE Trans France</v>
          </cell>
          <cell r="B683" t="str">
            <v>41452</v>
          </cell>
          <cell r="C683">
            <v>158.166</v>
          </cell>
          <cell r="D683">
            <v>355.90899999999999</v>
          </cell>
          <cell r="E683" t="str">
            <v>EA</v>
          </cell>
          <cell r="F683">
            <v>55.56</v>
          </cell>
          <cell r="G683">
            <v>0</v>
          </cell>
          <cell r="H683">
            <v>46069</v>
          </cell>
        </row>
        <row r="684">
          <cell r="A684" t="str">
            <v>NR-6030P2G Trans France</v>
          </cell>
          <cell r="B684" t="str">
            <v>41485</v>
          </cell>
          <cell r="C684">
            <v>43.23</v>
          </cell>
          <cell r="D684">
            <v>97.277000000000001</v>
          </cell>
          <cell r="E684" t="str">
            <v>EA</v>
          </cell>
          <cell r="F684">
            <v>55.56</v>
          </cell>
          <cell r="G684">
            <v>0</v>
          </cell>
          <cell r="H684"/>
        </row>
        <row r="685">
          <cell r="A685" t="str">
            <v>NR-5030P2G Trans France</v>
          </cell>
          <cell r="B685" t="str">
            <v>41490</v>
          </cell>
          <cell r="C685">
            <v>42.94</v>
          </cell>
          <cell r="D685">
            <v>96.625</v>
          </cell>
          <cell r="E685" t="str">
            <v>EA</v>
          </cell>
          <cell r="F685">
            <v>55.56</v>
          </cell>
          <cell r="G685">
            <v>0</v>
          </cell>
          <cell r="H685"/>
        </row>
        <row r="686">
          <cell r="A686" t="str">
            <v>5000 Econo Base (Black)</v>
          </cell>
          <cell r="B686" t="str">
            <v>41500</v>
          </cell>
          <cell r="C686">
            <v>53.4816</v>
          </cell>
          <cell r="D686">
            <v>120.346</v>
          </cell>
          <cell r="E686" t="str">
            <v>EA</v>
          </cell>
          <cell r="F686">
            <v>55.56</v>
          </cell>
          <cell r="G686">
            <v>0</v>
          </cell>
          <cell r="H686"/>
        </row>
        <row r="687">
          <cell r="A687" t="str">
            <v>NR-4030P2G Transformer France</v>
          </cell>
          <cell r="B687" t="str">
            <v>41510</v>
          </cell>
          <cell r="C687">
            <v>38.9</v>
          </cell>
          <cell r="D687">
            <v>87.534000000000006</v>
          </cell>
          <cell r="E687" t="str">
            <v>EA</v>
          </cell>
          <cell r="F687">
            <v>55.56</v>
          </cell>
          <cell r="G687">
            <v>0</v>
          </cell>
          <cell r="H687"/>
        </row>
        <row r="688">
          <cell r="A688" t="str">
            <v>NR-15030P5G2 France 277V</v>
          </cell>
          <cell r="B688" t="str">
            <v>41535</v>
          </cell>
          <cell r="C688">
            <v>305.89999999999998</v>
          </cell>
          <cell r="D688">
            <v>688.34400000000005</v>
          </cell>
          <cell r="E688" t="str">
            <v>EA</v>
          </cell>
          <cell r="F688">
            <v>55.56</v>
          </cell>
          <cell r="G688">
            <v>0</v>
          </cell>
          <cell r="H688">
            <v>45364</v>
          </cell>
        </row>
        <row r="689">
          <cell r="A689" t="str">
            <v>NR-12060P5G2 France 277V</v>
          </cell>
          <cell r="B689" t="str">
            <v>41545</v>
          </cell>
          <cell r="C689">
            <v>166.5</v>
          </cell>
          <cell r="D689">
            <v>374.66199999999998</v>
          </cell>
          <cell r="E689" t="str">
            <v>EA</v>
          </cell>
          <cell r="F689">
            <v>55.56</v>
          </cell>
          <cell r="G689">
            <v>0</v>
          </cell>
          <cell r="H689"/>
        </row>
        <row r="690">
          <cell r="A690" t="str">
            <v>NR-9030PBKMG51 France 120V</v>
          </cell>
          <cell r="B690" t="str">
            <v>41615</v>
          </cell>
          <cell r="C690">
            <v>101.99</v>
          </cell>
          <cell r="D690">
            <v>229.5</v>
          </cell>
          <cell r="E690" t="str">
            <v>EA</v>
          </cell>
          <cell r="F690">
            <v>55.56</v>
          </cell>
          <cell r="G690">
            <v>0</v>
          </cell>
          <cell r="H690"/>
        </row>
        <row r="691">
          <cell r="A691" t="str">
            <v>15030 PBKMG - 51 France 277V</v>
          </cell>
          <cell r="B691" t="str">
            <v>41665</v>
          </cell>
          <cell r="C691">
            <v>93.18</v>
          </cell>
          <cell r="D691">
            <v>209.67599999999999</v>
          </cell>
          <cell r="E691" t="str">
            <v>EA</v>
          </cell>
          <cell r="F691">
            <v>55.56</v>
          </cell>
          <cell r="G691">
            <v>0</v>
          </cell>
          <cell r="H691"/>
        </row>
        <row r="692">
          <cell r="A692" t="str">
            <v>9030 PBKMG - 51 France 277V</v>
          </cell>
          <cell r="B692" t="str">
            <v>41680</v>
          </cell>
          <cell r="C692">
            <v>323.08999999999997</v>
          </cell>
          <cell r="D692">
            <v>727.02499999999998</v>
          </cell>
          <cell r="E692" t="str">
            <v>EA</v>
          </cell>
          <cell r="F692">
            <v>55.56</v>
          </cell>
          <cell r="G692">
            <v>0</v>
          </cell>
          <cell r="H692">
            <v>45176</v>
          </cell>
        </row>
        <row r="693">
          <cell r="A693" t="str">
            <v>NR-11S14/CL Clear Bulb</v>
          </cell>
          <cell r="B693" t="str">
            <v>42010</v>
          </cell>
          <cell r="C693">
            <v>0.63</v>
          </cell>
          <cell r="D693">
            <v>1.1339999999999999</v>
          </cell>
          <cell r="E693" t="str">
            <v>EA</v>
          </cell>
          <cell r="F693">
            <v>44.45</v>
          </cell>
          <cell r="G693">
            <v>0</v>
          </cell>
          <cell r="H693"/>
        </row>
        <row r="694">
          <cell r="A694" t="str">
            <v>NR-11S14/TY Transparent Yllw Bulb</v>
          </cell>
          <cell r="B694" t="str">
            <v>42030</v>
          </cell>
          <cell r="C694">
            <v>0.66</v>
          </cell>
          <cell r="D694">
            <v>1.1879999999999999</v>
          </cell>
          <cell r="E694" t="str">
            <v>EA</v>
          </cell>
          <cell r="F694">
            <v>44.45</v>
          </cell>
          <cell r="G694">
            <v>0</v>
          </cell>
          <cell r="H694"/>
        </row>
        <row r="695">
          <cell r="A695" t="str">
            <v>NR-11S14/Y Yellow Bulb</v>
          </cell>
          <cell r="B695" t="str">
            <v>42040</v>
          </cell>
          <cell r="C695">
            <v>0.66</v>
          </cell>
          <cell r="D695">
            <v>1.1879999999999999</v>
          </cell>
          <cell r="E695" t="str">
            <v>EA</v>
          </cell>
          <cell r="F695">
            <v>44.45</v>
          </cell>
          <cell r="G695">
            <v>0</v>
          </cell>
          <cell r="H695"/>
        </row>
        <row r="696">
          <cell r="A696" t="str">
            <v>NR-25A19/CL Clear Bulb</v>
          </cell>
          <cell r="B696" t="str">
            <v>42045</v>
          </cell>
          <cell r="C696">
            <v>1.1299999999999999</v>
          </cell>
          <cell r="D696">
            <v>2.0339999999999998</v>
          </cell>
          <cell r="E696" t="str">
            <v>EA</v>
          </cell>
          <cell r="F696">
            <v>44.45</v>
          </cell>
          <cell r="G696">
            <v>0</v>
          </cell>
          <cell r="H696"/>
        </row>
        <row r="697">
          <cell r="A697" t="str">
            <v>NR-25A19/R Red Bulb</v>
          </cell>
          <cell r="B697" t="str">
            <v>42050</v>
          </cell>
          <cell r="C697">
            <v>1.5</v>
          </cell>
          <cell r="D697">
            <v>2.7</v>
          </cell>
          <cell r="E697" t="str">
            <v>EA</v>
          </cell>
          <cell r="F697">
            <v>44.45</v>
          </cell>
          <cell r="G697">
            <v>0</v>
          </cell>
          <cell r="H697"/>
        </row>
        <row r="698">
          <cell r="A698" t="str">
            <v>30A15/8 130V IF Bulb</v>
          </cell>
          <cell r="B698" t="str">
            <v>42060</v>
          </cell>
          <cell r="C698">
            <v>1.0900000000000001</v>
          </cell>
          <cell r="D698">
            <v>1.962</v>
          </cell>
          <cell r="E698" t="str">
            <v>EA</v>
          </cell>
          <cell r="F698">
            <v>44.45</v>
          </cell>
          <cell r="G698">
            <v>0</v>
          </cell>
          <cell r="H698"/>
        </row>
        <row r="699">
          <cell r="A699" t="str">
            <v>30R20/6 130V/6,000HR</v>
          </cell>
          <cell r="B699" t="str">
            <v>42065</v>
          </cell>
          <cell r="C699">
            <v>1.49</v>
          </cell>
          <cell r="D699">
            <v>2.6819999999999999</v>
          </cell>
          <cell r="E699" t="str">
            <v>EA</v>
          </cell>
          <cell r="F699">
            <v>44.45</v>
          </cell>
          <cell r="G699">
            <v>0</v>
          </cell>
          <cell r="H699"/>
        </row>
        <row r="700">
          <cell r="A700" t="str">
            <v>NR-45PAR/FL/H/130V</v>
          </cell>
          <cell r="B700" t="str">
            <v>42080</v>
          </cell>
          <cell r="C700">
            <v>6.99</v>
          </cell>
          <cell r="D700">
            <v>12.583</v>
          </cell>
          <cell r="E700" t="str">
            <v>EA</v>
          </cell>
          <cell r="F700">
            <v>44.45</v>
          </cell>
          <cell r="G700">
            <v>0</v>
          </cell>
          <cell r="H700"/>
        </row>
        <row r="701">
          <cell r="A701" t="str">
            <v>5 Watt 12V Wedge Base</v>
          </cell>
          <cell r="B701" t="str">
            <v>42090</v>
          </cell>
          <cell r="C701">
            <v>1.54</v>
          </cell>
          <cell r="D701">
            <v>2.7719999999999998</v>
          </cell>
          <cell r="E701" t="str">
            <v>EA</v>
          </cell>
          <cell r="F701">
            <v>44.45</v>
          </cell>
          <cell r="G701">
            <v>0</v>
          </cell>
          <cell r="H701"/>
        </row>
        <row r="702">
          <cell r="A702" t="str">
            <v>5 Watt 24V Wedge Base</v>
          </cell>
          <cell r="B702" t="str">
            <v>42095</v>
          </cell>
          <cell r="C702">
            <v>0.55000000000000004</v>
          </cell>
          <cell r="D702">
            <v>0.99</v>
          </cell>
          <cell r="E702" t="str">
            <v>EA</v>
          </cell>
          <cell r="F702">
            <v>44.45</v>
          </cell>
          <cell r="G702">
            <v>0</v>
          </cell>
          <cell r="H702"/>
        </row>
        <row r="703">
          <cell r="A703" t="str">
            <v>8 Watt 24V Wedge Base</v>
          </cell>
          <cell r="B703" t="str">
            <v>42100</v>
          </cell>
          <cell r="C703">
            <v>1.34</v>
          </cell>
          <cell r="D703">
            <v>2.4119999999999999</v>
          </cell>
          <cell r="E703" t="str">
            <v>EA</v>
          </cell>
          <cell r="F703">
            <v>44.45</v>
          </cell>
          <cell r="G703">
            <v>0</v>
          </cell>
          <cell r="H703"/>
        </row>
        <row r="704">
          <cell r="A704" t="str">
            <v>150W Metal Halide (Emprise)</v>
          </cell>
          <cell r="B704" t="str">
            <v>42150</v>
          </cell>
          <cell r="C704">
            <v>18.754000000000001</v>
          </cell>
          <cell r="D704">
            <v>33.761000000000003</v>
          </cell>
          <cell r="E704" t="str">
            <v>EA</v>
          </cell>
          <cell r="F704">
            <v>44.45</v>
          </cell>
          <cell r="G704">
            <v>0</v>
          </cell>
          <cell r="H704">
            <v>45398</v>
          </cell>
        </row>
        <row r="705">
          <cell r="A705" t="str">
            <v>NR-LU50 High Pressure Sodium Med</v>
          </cell>
          <cell r="B705" t="str">
            <v>42155</v>
          </cell>
          <cell r="C705">
            <v>22.02</v>
          </cell>
          <cell r="D705">
            <v>39.64</v>
          </cell>
          <cell r="E705" t="str">
            <v>EA</v>
          </cell>
          <cell r="F705">
            <v>44.45</v>
          </cell>
          <cell r="G705">
            <v>0</v>
          </cell>
          <cell r="H705">
            <v>44825</v>
          </cell>
        </row>
        <row r="706">
          <cell r="A706" t="str">
            <v>MH50/U Medium Clear</v>
          </cell>
          <cell r="B706" t="str">
            <v>42156</v>
          </cell>
          <cell r="C706">
            <v>13.455</v>
          </cell>
          <cell r="D706">
            <v>24.221</v>
          </cell>
          <cell r="E706" t="str">
            <v>EA</v>
          </cell>
          <cell r="F706">
            <v>44.45</v>
          </cell>
          <cell r="G706">
            <v>0</v>
          </cell>
          <cell r="H706">
            <v>45343</v>
          </cell>
        </row>
        <row r="707">
          <cell r="A707" t="str">
            <v>NR-LU70 High Pressure Sodium Med</v>
          </cell>
          <cell r="B707" t="str">
            <v>42160</v>
          </cell>
          <cell r="C707">
            <v>18.2</v>
          </cell>
          <cell r="D707">
            <v>32.762999999999998</v>
          </cell>
          <cell r="E707" t="str">
            <v>EA</v>
          </cell>
          <cell r="F707">
            <v>44.45</v>
          </cell>
          <cell r="G707">
            <v>0</v>
          </cell>
          <cell r="H707"/>
        </row>
        <row r="708">
          <cell r="A708" t="str">
            <v>MH70/U Medium Clear</v>
          </cell>
          <cell r="B708" t="str">
            <v>42161</v>
          </cell>
          <cell r="C708">
            <v>18.25</v>
          </cell>
          <cell r="D708">
            <v>32.853000000000002</v>
          </cell>
          <cell r="E708" t="str">
            <v>EA</v>
          </cell>
          <cell r="F708">
            <v>44.45</v>
          </cell>
          <cell r="G708">
            <v>0</v>
          </cell>
          <cell r="H708"/>
        </row>
        <row r="709">
          <cell r="A709" t="str">
            <v>MH100/U Medium Clear</v>
          </cell>
          <cell r="B709" t="str">
            <v>42166</v>
          </cell>
          <cell r="C709">
            <v>30.074999999999999</v>
          </cell>
          <cell r="D709">
            <v>54.14</v>
          </cell>
          <cell r="E709" t="str">
            <v>EA</v>
          </cell>
          <cell r="F709">
            <v>44.45</v>
          </cell>
          <cell r="G709">
            <v>0</v>
          </cell>
          <cell r="H709">
            <v>45918</v>
          </cell>
        </row>
        <row r="710">
          <cell r="A710" t="str">
            <v>NR-LU150 High Pressure Sodium Med</v>
          </cell>
          <cell r="B710" t="str">
            <v>42170</v>
          </cell>
          <cell r="C710">
            <v>18.2</v>
          </cell>
          <cell r="D710">
            <v>32.762999999999998</v>
          </cell>
          <cell r="E710" t="str">
            <v>EA</v>
          </cell>
          <cell r="F710">
            <v>44.45</v>
          </cell>
          <cell r="G710">
            <v>0</v>
          </cell>
          <cell r="H710"/>
        </row>
        <row r="711">
          <cell r="A711" t="str">
            <v>NR-LU150 High Pressure Sodium Mogul</v>
          </cell>
          <cell r="B711" t="str">
            <v>42171</v>
          </cell>
          <cell r="C711">
            <v>13.68</v>
          </cell>
          <cell r="D711">
            <v>24.626000000000001</v>
          </cell>
          <cell r="E711" t="str">
            <v>EA</v>
          </cell>
          <cell r="F711">
            <v>44.45</v>
          </cell>
          <cell r="G711">
            <v>0</v>
          </cell>
          <cell r="H711"/>
        </row>
        <row r="712">
          <cell r="A712" t="str">
            <v>NR-HR175DX39 Mercury Vapor White</v>
          </cell>
          <cell r="B712" t="str">
            <v>42175</v>
          </cell>
          <cell r="C712">
            <v>12</v>
          </cell>
          <cell r="D712">
            <v>21.602</v>
          </cell>
          <cell r="E712" t="str">
            <v>EA</v>
          </cell>
          <cell r="F712">
            <v>44.45</v>
          </cell>
          <cell r="G712">
            <v>0</v>
          </cell>
          <cell r="H712"/>
        </row>
        <row r="713">
          <cell r="A713" t="str">
            <v>MVR175/U Metal Halide Clr</v>
          </cell>
          <cell r="B713" t="str">
            <v>42190</v>
          </cell>
          <cell r="C713">
            <v>13.289</v>
          </cell>
          <cell r="D713">
            <v>23.922999999999998</v>
          </cell>
          <cell r="E713" t="str">
            <v>EA</v>
          </cell>
          <cell r="F713">
            <v>44.45</v>
          </cell>
          <cell r="G713">
            <v>0</v>
          </cell>
          <cell r="H713">
            <v>45383</v>
          </cell>
        </row>
        <row r="714">
          <cell r="A714" t="str">
            <v>MVR175/U Med Base Clear</v>
          </cell>
          <cell r="B714" t="str">
            <v>42195</v>
          </cell>
          <cell r="C714">
            <v>15.326000000000001</v>
          </cell>
          <cell r="D714">
            <v>27.59</v>
          </cell>
          <cell r="E714" t="str">
            <v>EA</v>
          </cell>
          <cell r="F714">
            <v>44.45</v>
          </cell>
          <cell r="G714">
            <v>0</v>
          </cell>
          <cell r="H714">
            <v>45876</v>
          </cell>
        </row>
        <row r="715">
          <cell r="A715" t="str">
            <v>MVR175C/U Metal Halide Coated</v>
          </cell>
          <cell r="B715" t="str">
            <v>42200</v>
          </cell>
          <cell r="C715">
            <v>21.04</v>
          </cell>
          <cell r="D715">
            <v>37.875999999999998</v>
          </cell>
          <cell r="E715" t="str">
            <v>EA</v>
          </cell>
          <cell r="F715">
            <v>44.45</v>
          </cell>
          <cell r="G715">
            <v>0</v>
          </cell>
          <cell r="H715"/>
        </row>
        <row r="716">
          <cell r="A716" t="str">
            <v>MVR250U Metal Halide Clear</v>
          </cell>
          <cell r="B716" t="str">
            <v>42215</v>
          </cell>
          <cell r="C716">
            <v>9.7509999999999994</v>
          </cell>
          <cell r="D716">
            <v>17.553999999999998</v>
          </cell>
          <cell r="E716" t="str">
            <v>EA</v>
          </cell>
          <cell r="F716">
            <v>44.45</v>
          </cell>
          <cell r="G716">
            <v>0</v>
          </cell>
          <cell r="H716">
            <v>46027</v>
          </cell>
        </row>
        <row r="717">
          <cell r="A717" t="str">
            <v>MVR250C/U Metal Halide Coated</v>
          </cell>
          <cell r="B717" t="str">
            <v>42220</v>
          </cell>
          <cell r="C717">
            <v>18.2</v>
          </cell>
          <cell r="D717">
            <v>32.762999999999998</v>
          </cell>
          <cell r="E717" t="str">
            <v>EA</v>
          </cell>
          <cell r="F717">
            <v>44.45</v>
          </cell>
          <cell r="G717">
            <v>0</v>
          </cell>
          <cell r="H717"/>
        </row>
        <row r="718">
          <cell r="A718" t="str">
            <v>NR-LU250D High Pressure Sodium</v>
          </cell>
          <cell r="B718" t="str">
            <v>42225</v>
          </cell>
          <cell r="C718">
            <v>18.2</v>
          </cell>
          <cell r="D718">
            <v>32.762999999999998</v>
          </cell>
          <cell r="E718" t="str">
            <v>EA</v>
          </cell>
          <cell r="F718">
            <v>44.45</v>
          </cell>
          <cell r="G718">
            <v>0</v>
          </cell>
          <cell r="H718"/>
        </row>
        <row r="719">
          <cell r="A719" t="str">
            <v>MS320/PS/BU Metal Halide</v>
          </cell>
          <cell r="B719" t="str">
            <v>42230</v>
          </cell>
          <cell r="C719">
            <v>12.14</v>
          </cell>
          <cell r="D719">
            <v>21.853999999999999</v>
          </cell>
          <cell r="E719" t="str">
            <v>EA</v>
          </cell>
          <cell r="F719">
            <v>44.45</v>
          </cell>
          <cell r="G719">
            <v>0</v>
          </cell>
          <cell r="H719">
            <v>44817</v>
          </cell>
        </row>
        <row r="720">
          <cell r="A720" t="str">
            <v>HR400DX33 Mercury Vapor White</v>
          </cell>
          <cell r="B720" t="str">
            <v>42240</v>
          </cell>
          <cell r="C720">
            <v>16.260000000000002</v>
          </cell>
          <cell r="D720">
            <v>29.271000000000001</v>
          </cell>
          <cell r="E720" t="str">
            <v>EA</v>
          </cell>
          <cell r="F720">
            <v>44.45</v>
          </cell>
          <cell r="G720">
            <v>0</v>
          </cell>
          <cell r="H720"/>
        </row>
        <row r="721">
          <cell r="A721" t="str">
            <v>MVR400U Metal Halide Clear</v>
          </cell>
          <cell r="B721" t="str">
            <v>42250</v>
          </cell>
          <cell r="C721">
            <v>18.446999999999999</v>
          </cell>
          <cell r="D721">
            <v>33.207999999999998</v>
          </cell>
          <cell r="E721" t="str">
            <v>EA</v>
          </cell>
          <cell r="F721">
            <v>44.45</v>
          </cell>
          <cell r="G721">
            <v>0</v>
          </cell>
          <cell r="H721">
            <v>46002</v>
          </cell>
        </row>
        <row r="722">
          <cell r="A722" t="str">
            <v>MVR400C/U Halide Coated</v>
          </cell>
          <cell r="B722" t="str">
            <v>42255</v>
          </cell>
          <cell r="C722">
            <v>20.957000000000001</v>
          </cell>
          <cell r="D722">
            <v>37.725999999999999</v>
          </cell>
          <cell r="E722" t="str">
            <v>EA</v>
          </cell>
          <cell r="F722">
            <v>44.45</v>
          </cell>
          <cell r="G722">
            <v>0</v>
          </cell>
          <cell r="H722">
            <v>45373</v>
          </cell>
        </row>
        <row r="723">
          <cell r="A723" t="str">
            <v>42260</v>
          </cell>
          <cell r="B723" t="str">
            <v>42260</v>
          </cell>
          <cell r="C723">
            <v>16.152000000000001</v>
          </cell>
          <cell r="D723">
            <v>29.077000000000002</v>
          </cell>
          <cell r="E723" t="str">
            <v>EA</v>
          </cell>
          <cell r="F723">
            <v>44.45</v>
          </cell>
          <cell r="G723">
            <v>0</v>
          </cell>
          <cell r="H723">
            <v>46042</v>
          </cell>
        </row>
        <row r="724">
          <cell r="A724" t="str">
            <v>NR-LU400D High Pressure Sodium</v>
          </cell>
          <cell r="B724" t="str">
            <v>42265</v>
          </cell>
          <cell r="C724">
            <v>15.935</v>
          </cell>
          <cell r="D724">
            <v>28.686</v>
          </cell>
          <cell r="E724" t="str">
            <v>EA</v>
          </cell>
          <cell r="F724">
            <v>44.45</v>
          </cell>
          <cell r="G724">
            <v>0</v>
          </cell>
          <cell r="H724">
            <v>44998</v>
          </cell>
        </row>
        <row r="725">
          <cell r="A725" t="str">
            <v>NR-LU600 High Pressure Sodium</v>
          </cell>
          <cell r="B725" t="str">
            <v>42266</v>
          </cell>
          <cell r="C725">
            <v>99</v>
          </cell>
          <cell r="D725">
            <v>178.21799999999999</v>
          </cell>
          <cell r="E725" t="str">
            <v>EA</v>
          </cell>
          <cell r="F725">
            <v>44.45</v>
          </cell>
          <cell r="G725">
            <v>0</v>
          </cell>
          <cell r="H725"/>
        </row>
        <row r="726">
          <cell r="A726" t="str">
            <v>MS750 PS BU HO R3</v>
          </cell>
          <cell r="B726" t="str">
            <v>42268</v>
          </cell>
          <cell r="C726">
            <v>42</v>
          </cell>
          <cell r="D726">
            <v>75.608000000000004</v>
          </cell>
          <cell r="E726" t="str">
            <v>EA</v>
          </cell>
          <cell r="F726">
            <v>44.45</v>
          </cell>
          <cell r="G726">
            <v>0</v>
          </cell>
          <cell r="H726"/>
        </row>
        <row r="727">
          <cell r="A727" t="str">
            <v>NR-HR1000DX36 Mercury Vapor White</v>
          </cell>
          <cell r="B727" t="str">
            <v>42270</v>
          </cell>
          <cell r="C727">
            <v>39.799999999999997</v>
          </cell>
          <cell r="D727">
            <v>71.647000000000006</v>
          </cell>
          <cell r="E727" t="str">
            <v>EA</v>
          </cell>
          <cell r="F727">
            <v>44.45</v>
          </cell>
          <cell r="G727">
            <v>0</v>
          </cell>
          <cell r="H727"/>
        </row>
        <row r="728">
          <cell r="A728" t="str">
            <v>MVR1000U Metal Halide Clear</v>
          </cell>
          <cell r="B728" t="str">
            <v>42280</v>
          </cell>
          <cell r="C728">
            <v>39.411999999999999</v>
          </cell>
          <cell r="D728">
            <v>70.948999999999998</v>
          </cell>
          <cell r="E728" t="str">
            <v>EA</v>
          </cell>
          <cell r="F728">
            <v>44.45</v>
          </cell>
          <cell r="G728">
            <v>0</v>
          </cell>
          <cell r="H728">
            <v>44929</v>
          </cell>
        </row>
        <row r="729">
          <cell r="A729" t="str">
            <v>MVR1000-BT37 Metal Halide</v>
          </cell>
          <cell r="B729" t="str">
            <v>42290</v>
          </cell>
          <cell r="C729">
            <v>33.973999999999997</v>
          </cell>
          <cell r="D729">
            <v>61.158999999999999</v>
          </cell>
          <cell r="E729" t="str">
            <v>EA</v>
          </cell>
          <cell r="F729">
            <v>44.45</v>
          </cell>
          <cell r="G729">
            <v>0</v>
          </cell>
          <cell r="H729">
            <v>46027</v>
          </cell>
        </row>
        <row r="730">
          <cell r="A730" t="str">
            <v>NR-LU1000 High Pressure Sodium</v>
          </cell>
          <cell r="B730" t="str">
            <v>42295</v>
          </cell>
          <cell r="C730">
            <v>57.68</v>
          </cell>
          <cell r="D730">
            <v>103.834</v>
          </cell>
          <cell r="E730" t="str">
            <v>EA</v>
          </cell>
          <cell r="F730">
            <v>44.45</v>
          </cell>
          <cell r="G730">
            <v>0</v>
          </cell>
          <cell r="H730"/>
        </row>
        <row r="731">
          <cell r="A731" t="str">
            <v>NR-MR16 Halogen</v>
          </cell>
          <cell r="B731" t="str">
            <v>42300</v>
          </cell>
          <cell r="C731">
            <v>1.99</v>
          </cell>
          <cell r="D731">
            <v>3.5819999999999999</v>
          </cell>
          <cell r="E731" t="str">
            <v>EA</v>
          </cell>
          <cell r="F731">
            <v>44.45</v>
          </cell>
          <cell r="G731">
            <v>0</v>
          </cell>
          <cell r="H731"/>
        </row>
        <row r="732">
          <cell r="A732" t="str">
            <v>Q500T3/CL Quartz</v>
          </cell>
          <cell r="B732" t="str">
            <v>42325</v>
          </cell>
          <cell r="C732">
            <v>8.61</v>
          </cell>
          <cell r="D732">
            <v>15.5</v>
          </cell>
          <cell r="E732" t="str">
            <v>EA</v>
          </cell>
          <cell r="F732">
            <v>44.45</v>
          </cell>
          <cell r="G732">
            <v>0</v>
          </cell>
          <cell r="H732"/>
        </row>
        <row r="733">
          <cell r="A733" t="str">
            <v>FO32/741/T8 Office Lamp</v>
          </cell>
          <cell r="B733" t="str">
            <v>43000</v>
          </cell>
          <cell r="C733">
            <v>2.226</v>
          </cell>
          <cell r="D733">
            <v>7.5250000000000004</v>
          </cell>
          <cell r="E733" t="str">
            <v>EA</v>
          </cell>
          <cell r="F733">
            <v>70.42</v>
          </cell>
          <cell r="G733">
            <v>0</v>
          </cell>
          <cell r="H733">
            <v>44600</v>
          </cell>
        </row>
        <row r="734">
          <cell r="A734" t="str">
            <v>F18T12CWHO Lamp</v>
          </cell>
          <cell r="B734" t="str">
            <v>43005</v>
          </cell>
          <cell r="C734">
            <v>4.7</v>
          </cell>
          <cell r="D734">
            <v>15.888999999999999</v>
          </cell>
          <cell r="E734" t="str">
            <v>EA</v>
          </cell>
          <cell r="F734">
            <v>70.42</v>
          </cell>
          <cell r="G734">
            <v>0</v>
          </cell>
          <cell r="H734"/>
        </row>
        <row r="735">
          <cell r="A735" t="str">
            <v>F24T12CWHO Lamp</v>
          </cell>
          <cell r="B735" t="str">
            <v>43010</v>
          </cell>
          <cell r="C735">
            <v>3.52</v>
          </cell>
          <cell r="D735">
            <v>11.9</v>
          </cell>
          <cell r="E735" t="str">
            <v>EA</v>
          </cell>
          <cell r="F735">
            <v>70.42</v>
          </cell>
          <cell r="G735">
            <v>0</v>
          </cell>
          <cell r="H735"/>
        </row>
        <row r="736">
          <cell r="A736" t="str">
            <v>F30T12CWHO Lamp</v>
          </cell>
          <cell r="B736" t="str">
            <v>43015</v>
          </cell>
          <cell r="C736">
            <v>3.1</v>
          </cell>
          <cell r="D736">
            <v>10.48</v>
          </cell>
          <cell r="E736" t="str">
            <v>EA</v>
          </cell>
          <cell r="F736">
            <v>70.42</v>
          </cell>
          <cell r="G736">
            <v>0</v>
          </cell>
          <cell r="H736"/>
        </row>
        <row r="737">
          <cell r="A737" t="str">
            <v>F36T12CWHO Lamp</v>
          </cell>
          <cell r="B737" t="str">
            <v>43020</v>
          </cell>
          <cell r="C737">
            <v>2.95</v>
          </cell>
          <cell r="D737">
            <v>9.9730000000000008</v>
          </cell>
          <cell r="E737" t="str">
            <v>EA</v>
          </cell>
          <cell r="F737">
            <v>70.42</v>
          </cell>
          <cell r="G737">
            <v>0</v>
          </cell>
          <cell r="H737"/>
        </row>
        <row r="738">
          <cell r="A738" t="str">
            <v>F42T12CWHO Lamp</v>
          </cell>
          <cell r="B738" t="str">
            <v>43025</v>
          </cell>
          <cell r="C738">
            <v>3.74</v>
          </cell>
          <cell r="D738">
            <v>12.644</v>
          </cell>
          <cell r="E738" t="str">
            <v>EA</v>
          </cell>
          <cell r="F738">
            <v>70.42</v>
          </cell>
          <cell r="G738">
            <v>0</v>
          </cell>
          <cell r="H738"/>
        </row>
        <row r="739">
          <cell r="A739" t="str">
            <v>F48T12CWHO Lamp</v>
          </cell>
          <cell r="B739" t="str">
            <v>43030</v>
          </cell>
          <cell r="C739">
            <v>4.2549999999999999</v>
          </cell>
          <cell r="D739">
            <v>14.385</v>
          </cell>
          <cell r="E739" t="str">
            <v>EA</v>
          </cell>
          <cell r="F739">
            <v>70.42</v>
          </cell>
          <cell r="G739">
            <v>0</v>
          </cell>
          <cell r="H739">
            <v>45223</v>
          </cell>
        </row>
        <row r="740">
          <cell r="A740" t="str">
            <v>F60T12CWHO Lamp</v>
          </cell>
          <cell r="B740" t="str">
            <v>43035</v>
          </cell>
          <cell r="C740">
            <v>3.786</v>
          </cell>
          <cell r="D740">
            <v>12.798999999999999</v>
          </cell>
          <cell r="E740" t="str">
            <v>EA</v>
          </cell>
          <cell r="F740">
            <v>70.42</v>
          </cell>
          <cell r="G740">
            <v>0</v>
          </cell>
          <cell r="H740">
            <v>45974</v>
          </cell>
        </row>
        <row r="741">
          <cell r="A741" t="str">
            <v>F64T12CWHO Lamp</v>
          </cell>
          <cell r="B741" t="str">
            <v>43040</v>
          </cell>
          <cell r="C741">
            <v>4.0389999999999997</v>
          </cell>
          <cell r="D741">
            <v>13.654</v>
          </cell>
          <cell r="E741" t="str">
            <v>EA</v>
          </cell>
          <cell r="F741">
            <v>70.42</v>
          </cell>
          <cell r="G741">
            <v>0</v>
          </cell>
          <cell r="H741">
            <v>45378</v>
          </cell>
        </row>
        <row r="742">
          <cell r="A742" t="str">
            <v>F72T12CWHO Lamp</v>
          </cell>
          <cell r="B742" t="str">
            <v>43045</v>
          </cell>
          <cell r="C742">
            <v>4.6760000000000002</v>
          </cell>
          <cell r="D742">
            <v>15.808</v>
          </cell>
          <cell r="E742" t="str">
            <v>EA</v>
          </cell>
          <cell r="F742">
            <v>70.42</v>
          </cell>
          <cell r="G742">
            <v>0</v>
          </cell>
          <cell r="H742">
            <v>45776</v>
          </cell>
        </row>
        <row r="743">
          <cell r="A743" t="str">
            <v>F84T12CWHO Lamp</v>
          </cell>
          <cell r="B743" t="str">
            <v>43050</v>
          </cell>
          <cell r="C743">
            <v>3.7869999999999999</v>
          </cell>
          <cell r="D743">
            <v>12.803000000000001</v>
          </cell>
          <cell r="E743" t="str">
            <v>EA</v>
          </cell>
          <cell r="F743">
            <v>70.42</v>
          </cell>
          <cell r="G743">
            <v>0</v>
          </cell>
          <cell r="H743">
            <v>44783</v>
          </cell>
        </row>
        <row r="744">
          <cell r="A744" t="str">
            <v>F96T12CWHOCT Lamp</v>
          </cell>
          <cell r="B744" t="str">
            <v>43055</v>
          </cell>
          <cell r="C744">
            <v>4.1029999999999998</v>
          </cell>
          <cell r="D744">
            <v>13.871</v>
          </cell>
          <cell r="E744" t="str">
            <v>EA</v>
          </cell>
          <cell r="F744">
            <v>70.42</v>
          </cell>
          <cell r="G744">
            <v>0</v>
          </cell>
          <cell r="H744">
            <v>44595</v>
          </cell>
        </row>
        <row r="745">
          <cell r="A745" t="str">
            <v>F108T12CWHO Lamp</v>
          </cell>
          <cell r="B745" t="str">
            <v>43060</v>
          </cell>
          <cell r="C745">
            <v>10</v>
          </cell>
          <cell r="D745">
            <v>33.807000000000002</v>
          </cell>
          <cell r="E745" t="str">
            <v>EA</v>
          </cell>
          <cell r="F745">
            <v>70.42</v>
          </cell>
          <cell r="G745">
            <v>0</v>
          </cell>
          <cell r="H745"/>
        </row>
        <row r="746">
          <cell r="A746" t="str">
            <v>F117T12CWHO Lamp</v>
          </cell>
          <cell r="B746" t="str">
            <v>43065</v>
          </cell>
          <cell r="C746">
            <v>10.25</v>
          </cell>
          <cell r="D746">
            <v>34.652000000000001</v>
          </cell>
          <cell r="E746" t="str">
            <v>EA</v>
          </cell>
          <cell r="F746">
            <v>70.42</v>
          </cell>
          <cell r="G746">
            <v>0</v>
          </cell>
          <cell r="H746"/>
        </row>
        <row r="747">
          <cell r="A747" t="str">
            <v>F120T12CWHO Lamp</v>
          </cell>
          <cell r="B747" t="str">
            <v>43070</v>
          </cell>
          <cell r="C747">
            <v>11.207000000000001</v>
          </cell>
          <cell r="D747">
            <v>37.887</v>
          </cell>
          <cell r="E747" t="str">
            <v>EA</v>
          </cell>
          <cell r="F747">
            <v>70.42</v>
          </cell>
          <cell r="G747">
            <v>0</v>
          </cell>
          <cell r="H747">
            <v>45166</v>
          </cell>
        </row>
        <row r="748">
          <cell r="A748" t="str">
            <v>F40CW Bi Pin Lamp</v>
          </cell>
          <cell r="B748" t="str">
            <v>43075</v>
          </cell>
          <cell r="C748">
            <v>2.21</v>
          </cell>
          <cell r="D748">
            <v>7.4710000000000001</v>
          </cell>
          <cell r="E748" t="str">
            <v>EA</v>
          </cell>
          <cell r="F748">
            <v>70.42</v>
          </cell>
          <cell r="G748">
            <v>0</v>
          </cell>
          <cell r="H748"/>
        </row>
        <row r="749">
          <cell r="A749" t="str">
            <v>F18T12DHO Lamp</v>
          </cell>
          <cell r="B749" t="str">
            <v>43080</v>
          </cell>
          <cell r="C749">
            <v>9.2029999999999994</v>
          </cell>
          <cell r="D749">
            <v>31.111999999999998</v>
          </cell>
          <cell r="E749" t="str">
            <v>EA</v>
          </cell>
          <cell r="F749">
            <v>70.42</v>
          </cell>
          <cell r="G749">
            <v>0</v>
          </cell>
          <cell r="H749">
            <v>45373</v>
          </cell>
        </row>
        <row r="750">
          <cell r="A750" t="str">
            <v>F24T12DHO Lamp</v>
          </cell>
          <cell r="B750" t="str">
            <v>43085</v>
          </cell>
          <cell r="C750">
            <v>5.3440000000000003</v>
          </cell>
          <cell r="D750">
            <v>18.065999999999999</v>
          </cell>
          <cell r="E750" t="str">
            <v>EA</v>
          </cell>
          <cell r="F750">
            <v>70.42</v>
          </cell>
          <cell r="G750">
            <v>0</v>
          </cell>
          <cell r="H750">
            <v>45919</v>
          </cell>
        </row>
        <row r="751">
          <cell r="A751" t="str">
            <v>F30T12DHO Lamp</v>
          </cell>
          <cell r="B751" t="str">
            <v>43090</v>
          </cell>
          <cell r="C751">
            <v>6.5549999999999997</v>
          </cell>
          <cell r="D751">
            <v>22.16</v>
          </cell>
          <cell r="E751" t="str">
            <v>EA</v>
          </cell>
          <cell r="F751">
            <v>70.42</v>
          </cell>
          <cell r="G751">
            <v>0</v>
          </cell>
          <cell r="H751">
            <v>45118</v>
          </cell>
        </row>
        <row r="752">
          <cell r="A752" t="str">
            <v>F36T12DHO Lamp</v>
          </cell>
          <cell r="B752" t="str">
            <v>43095</v>
          </cell>
          <cell r="C752">
            <v>6.6989999999999998</v>
          </cell>
          <cell r="D752">
            <v>22.646999999999998</v>
          </cell>
          <cell r="E752" t="str">
            <v>EA</v>
          </cell>
          <cell r="F752">
            <v>70.42</v>
          </cell>
          <cell r="G752">
            <v>0</v>
          </cell>
          <cell r="H752">
            <v>46042</v>
          </cell>
        </row>
        <row r="753">
          <cell r="A753" t="str">
            <v>F42T12DHO Lamp</v>
          </cell>
          <cell r="B753" t="str">
            <v>43100</v>
          </cell>
          <cell r="C753">
            <v>6.649</v>
          </cell>
          <cell r="D753">
            <v>22.478000000000002</v>
          </cell>
          <cell r="E753" t="str">
            <v>EA</v>
          </cell>
          <cell r="F753">
            <v>70.42</v>
          </cell>
          <cell r="G753">
            <v>0</v>
          </cell>
          <cell r="H753">
            <v>46042</v>
          </cell>
        </row>
        <row r="754">
          <cell r="A754" t="str">
            <v>F48T12DHO Lamp</v>
          </cell>
          <cell r="B754" t="str">
            <v>43105</v>
          </cell>
          <cell r="C754">
            <v>6.3730000000000002</v>
          </cell>
          <cell r="D754">
            <v>21.545000000000002</v>
          </cell>
          <cell r="E754" t="str">
            <v>EA</v>
          </cell>
          <cell r="F754">
            <v>70.42</v>
          </cell>
          <cell r="G754">
            <v>0</v>
          </cell>
          <cell r="H754">
            <v>46042</v>
          </cell>
        </row>
        <row r="755">
          <cell r="A755" t="str">
            <v>F60T12DHO Lamp</v>
          </cell>
          <cell r="B755" t="str">
            <v>43110</v>
          </cell>
          <cell r="C755">
            <v>7.2569999999999997</v>
          </cell>
          <cell r="D755">
            <v>24.533000000000001</v>
          </cell>
          <cell r="E755" t="str">
            <v>EA</v>
          </cell>
          <cell r="F755">
            <v>70.42</v>
          </cell>
          <cell r="G755">
            <v>0</v>
          </cell>
          <cell r="H755">
            <v>45992</v>
          </cell>
        </row>
        <row r="756">
          <cell r="A756" t="str">
            <v>F64T12DHO Lamp</v>
          </cell>
          <cell r="B756" t="str">
            <v>43115</v>
          </cell>
          <cell r="C756">
            <v>8.0670000000000002</v>
          </cell>
          <cell r="D756">
            <v>27.271999999999998</v>
          </cell>
          <cell r="E756" t="str">
            <v>EA</v>
          </cell>
          <cell r="F756">
            <v>70.42</v>
          </cell>
          <cell r="G756">
            <v>0</v>
          </cell>
          <cell r="H756">
            <v>45945</v>
          </cell>
        </row>
        <row r="757">
          <cell r="A757" t="str">
            <v>F72T12DHO Lamp</v>
          </cell>
          <cell r="B757" t="str">
            <v>43120</v>
          </cell>
          <cell r="C757">
            <v>7.7</v>
          </cell>
          <cell r="D757">
            <v>26.030999999999999</v>
          </cell>
          <cell r="E757" t="str">
            <v>EA</v>
          </cell>
          <cell r="F757">
            <v>70.42</v>
          </cell>
          <cell r="G757">
            <v>0</v>
          </cell>
          <cell r="H757">
            <v>45966</v>
          </cell>
        </row>
        <row r="758">
          <cell r="A758" t="str">
            <v>F84T12DHO Lamp</v>
          </cell>
          <cell r="B758" t="str">
            <v>43125</v>
          </cell>
          <cell r="C758">
            <v>6.2130000000000001</v>
          </cell>
          <cell r="D758">
            <v>21.004000000000001</v>
          </cell>
          <cell r="E758" t="str">
            <v>EA</v>
          </cell>
          <cell r="F758">
            <v>70.42</v>
          </cell>
          <cell r="G758">
            <v>0</v>
          </cell>
          <cell r="H758">
            <v>45974</v>
          </cell>
        </row>
        <row r="759">
          <cell r="A759" t="str">
            <v>F96T12DHOCT Lamp</v>
          </cell>
          <cell r="B759" t="str">
            <v>43130</v>
          </cell>
          <cell r="C759">
            <v>7.8109999999999999</v>
          </cell>
          <cell r="D759">
            <v>26.405999999999999</v>
          </cell>
          <cell r="E759" t="str">
            <v>EA</v>
          </cell>
          <cell r="F759">
            <v>70.42</v>
          </cell>
          <cell r="G759">
            <v>0</v>
          </cell>
          <cell r="H759">
            <v>45992</v>
          </cell>
        </row>
        <row r="760">
          <cell r="A760" t="str">
            <v>F108T12DHO Lamp</v>
          </cell>
          <cell r="B760" t="str">
            <v>43135</v>
          </cell>
          <cell r="C760">
            <v>15.95</v>
          </cell>
          <cell r="D760">
            <v>53.921999999999997</v>
          </cell>
          <cell r="E760" t="str">
            <v>EA</v>
          </cell>
          <cell r="F760">
            <v>70.42</v>
          </cell>
          <cell r="G760">
            <v>0</v>
          </cell>
          <cell r="H760">
            <v>45932</v>
          </cell>
        </row>
        <row r="761">
          <cell r="A761" t="str">
            <v>F117T12DHO Lamp</v>
          </cell>
          <cell r="B761" t="str">
            <v>43140</v>
          </cell>
          <cell r="C761">
            <v>13.151999999999999</v>
          </cell>
          <cell r="D761">
            <v>44.462000000000003</v>
          </cell>
          <cell r="E761" t="str">
            <v>EA</v>
          </cell>
          <cell r="F761">
            <v>70.42</v>
          </cell>
          <cell r="G761">
            <v>0</v>
          </cell>
          <cell r="H761">
            <v>45733</v>
          </cell>
        </row>
        <row r="762">
          <cell r="A762" t="str">
            <v>F120T12DHO Lamp</v>
          </cell>
          <cell r="B762" t="str">
            <v>43145</v>
          </cell>
          <cell r="C762">
            <v>15.952999999999999</v>
          </cell>
          <cell r="D762">
            <v>53.932000000000002</v>
          </cell>
          <cell r="E762" t="str">
            <v>EA</v>
          </cell>
          <cell r="F762">
            <v>70.42</v>
          </cell>
          <cell r="G762">
            <v>0</v>
          </cell>
          <cell r="H762">
            <v>45733</v>
          </cell>
        </row>
        <row r="763">
          <cell r="A763" t="str">
            <v>U6-24CWHO Lamp</v>
          </cell>
          <cell r="B763" t="str">
            <v>43160</v>
          </cell>
          <cell r="C763">
            <v>24.58</v>
          </cell>
          <cell r="D763">
            <v>83.096999999999994</v>
          </cell>
          <cell r="E763" t="str">
            <v>EA</v>
          </cell>
          <cell r="F763">
            <v>70.42</v>
          </cell>
          <cell r="G763">
            <v>0</v>
          </cell>
          <cell r="H763"/>
        </row>
        <row r="764">
          <cell r="A764" t="str">
            <v>U6-36CWHO Lamp</v>
          </cell>
          <cell r="B764" t="str">
            <v>43165</v>
          </cell>
          <cell r="C764">
            <v>24.58</v>
          </cell>
          <cell r="D764">
            <v>83.096999999999994</v>
          </cell>
          <cell r="E764" t="str">
            <v>EA</v>
          </cell>
          <cell r="F764">
            <v>70.42</v>
          </cell>
          <cell r="G764">
            <v>0</v>
          </cell>
          <cell r="H764"/>
        </row>
        <row r="765">
          <cell r="A765" t="str">
            <v>U6-48CWHO Lamp</v>
          </cell>
          <cell r="B765" t="str">
            <v>43170</v>
          </cell>
          <cell r="C765">
            <v>24.97</v>
          </cell>
          <cell r="D765">
            <v>84.415000000000006</v>
          </cell>
          <cell r="E765" t="str">
            <v>EA</v>
          </cell>
          <cell r="F765">
            <v>70.42</v>
          </cell>
          <cell r="G765">
            <v>0</v>
          </cell>
          <cell r="H765"/>
        </row>
        <row r="766">
          <cell r="A766" t="str">
            <v>U6-60CWHO Lamp</v>
          </cell>
          <cell r="B766" t="str">
            <v>43175</v>
          </cell>
          <cell r="C766">
            <v>27.86</v>
          </cell>
          <cell r="D766">
            <v>94.185000000000002</v>
          </cell>
          <cell r="E766" t="str">
            <v>EA</v>
          </cell>
          <cell r="F766">
            <v>70.42</v>
          </cell>
          <cell r="G766">
            <v>0</v>
          </cell>
          <cell r="H766"/>
        </row>
        <row r="767">
          <cell r="A767" t="str">
            <v>U6-72CWHO Lamp</v>
          </cell>
          <cell r="B767" t="str">
            <v>43180</v>
          </cell>
          <cell r="C767">
            <v>21.77</v>
          </cell>
          <cell r="D767">
            <v>73.596999999999994</v>
          </cell>
          <cell r="E767" t="str">
            <v>EA</v>
          </cell>
          <cell r="F767">
            <v>70.42</v>
          </cell>
          <cell r="G767">
            <v>0</v>
          </cell>
          <cell r="H767"/>
        </row>
        <row r="768">
          <cell r="A768" t="str">
            <v>U6-84CWHO Lamp</v>
          </cell>
          <cell r="B768" t="str">
            <v>43185</v>
          </cell>
          <cell r="C768">
            <v>22.54</v>
          </cell>
          <cell r="D768">
            <v>76.2</v>
          </cell>
          <cell r="E768" t="str">
            <v>EA</v>
          </cell>
          <cell r="F768">
            <v>70.42</v>
          </cell>
          <cell r="G768">
            <v>0</v>
          </cell>
          <cell r="H768"/>
        </row>
        <row r="769">
          <cell r="A769" t="str">
            <v>U6-96CWHO Lamp</v>
          </cell>
          <cell r="B769" t="str">
            <v>43190</v>
          </cell>
          <cell r="C769">
            <v>22.67</v>
          </cell>
          <cell r="D769">
            <v>76.64</v>
          </cell>
          <cell r="E769" t="str">
            <v>EA</v>
          </cell>
          <cell r="F769">
            <v>70.42</v>
          </cell>
          <cell r="G769">
            <v>0</v>
          </cell>
          <cell r="H769"/>
        </row>
        <row r="770">
          <cell r="A770" t="str">
            <v>U6-120CWHO Lamp</v>
          </cell>
          <cell r="B770" t="str">
            <v>43195</v>
          </cell>
          <cell r="C770">
            <v>28.27</v>
          </cell>
          <cell r="D770">
            <v>95.570999999999998</v>
          </cell>
          <cell r="E770" t="str">
            <v>EA</v>
          </cell>
          <cell r="F770">
            <v>70.42</v>
          </cell>
          <cell r="G770">
            <v>0</v>
          </cell>
          <cell r="H770"/>
        </row>
        <row r="771">
          <cell r="A771" t="str">
            <v>U9-36CWHO Lamp</v>
          </cell>
          <cell r="B771" t="str">
            <v>43200</v>
          </cell>
          <cell r="C771">
            <v>26.913</v>
          </cell>
          <cell r="D771">
            <v>90.983999999999995</v>
          </cell>
          <cell r="E771" t="str">
            <v>EA</v>
          </cell>
          <cell r="F771">
            <v>70.42</v>
          </cell>
          <cell r="G771">
            <v>0</v>
          </cell>
          <cell r="H771">
            <v>45153</v>
          </cell>
        </row>
        <row r="772">
          <cell r="A772" t="str">
            <v>U9-48CWHO Lamp</v>
          </cell>
          <cell r="B772" t="str">
            <v>43205</v>
          </cell>
          <cell r="C772">
            <v>21.5</v>
          </cell>
          <cell r="D772">
            <v>72.683999999999997</v>
          </cell>
          <cell r="E772" t="str">
            <v>EA</v>
          </cell>
          <cell r="F772">
            <v>70.42</v>
          </cell>
          <cell r="G772">
            <v>0</v>
          </cell>
          <cell r="H772"/>
        </row>
        <row r="773">
          <cell r="A773" t="str">
            <v>U9-72CWHO Lamp</v>
          </cell>
          <cell r="B773" t="str">
            <v>43215</v>
          </cell>
          <cell r="C773">
            <v>25.62</v>
          </cell>
          <cell r="D773">
            <v>86.613</v>
          </cell>
          <cell r="E773" t="str">
            <v>EA</v>
          </cell>
          <cell r="F773">
            <v>70.42</v>
          </cell>
          <cell r="G773">
            <v>0</v>
          </cell>
          <cell r="H773"/>
        </row>
        <row r="774">
          <cell r="A774" t="str">
            <v>U9-84CWHO Lamp</v>
          </cell>
          <cell r="B774" t="str">
            <v>43220</v>
          </cell>
          <cell r="C774">
            <v>22.92</v>
          </cell>
          <cell r="D774">
            <v>77.484999999999999</v>
          </cell>
          <cell r="E774" t="str">
            <v>EA</v>
          </cell>
          <cell r="F774">
            <v>70.42</v>
          </cell>
          <cell r="G774">
            <v>0</v>
          </cell>
          <cell r="H774"/>
        </row>
        <row r="775">
          <cell r="A775" t="str">
            <v>U9-96CWHO Lamp</v>
          </cell>
          <cell r="B775" t="str">
            <v>43225</v>
          </cell>
          <cell r="C775">
            <v>22.92</v>
          </cell>
          <cell r="D775">
            <v>77.484999999999999</v>
          </cell>
          <cell r="E775" t="str">
            <v>EA</v>
          </cell>
          <cell r="F775">
            <v>70.42</v>
          </cell>
          <cell r="G775">
            <v>0</v>
          </cell>
          <cell r="H775"/>
        </row>
        <row r="776">
          <cell r="A776" t="str">
            <v>U9-84D/HO Lamp</v>
          </cell>
          <cell r="B776" t="str">
            <v>43295</v>
          </cell>
          <cell r="C776">
            <v>26.66</v>
          </cell>
          <cell r="D776">
            <v>90.128</v>
          </cell>
          <cell r="E776" t="str">
            <v>EA</v>
          </cell>
          <cell r="F776">
            <v>70.42</v>
          </cell>
          <cell r="G776">
            <v>0</v>
          </cell>
          <cell r="H776"/>
        </row>
        <row r="777">
          <cell r="A777" t="str">
            <v>Sloan 60C1 White Power Supply</v>
          </cell>
          <cell r="B777" t="str">
            <v>44001</v>
          </cell>
          <cell r="C777">
            <v>28.65</v>
          </cell>
          <cell r="D777">
            <v>51.575000000000003</v>
          </cell>
          <cell r="E777" t="str">
            <v>EA</v>
          </cell>
          <cell r="F777">
            <v>44.45</v>
          </cell>
          <cell r="G777">
            <v>0</v>
          </cell>
          <cell r="H777"/>
        </row>
        <row r="778">
          <cell r="A778" t="str">
            <v>LED Stripe 24V PwrSup 100W</v>
          </cell>
          <cell r="B778" t="str">
            <v>44007</v>
          </cell>
          <cell r="C778">
            <v>35.064</v>
          </cell>
          <cell r="D778">
            <v>63.122</v>
          </cell>
          <cell r="E778" t="str">
            <v>EA</v>
          </cell>
          <cell r="F778">
            <v>44.45</v>
          </cell>
          <cell r="G778">
            <v>0</v>
          </cell>
          <cell r="H778">
            <v>45966</v>
          </cell>
        </row>
        <row r="779">
          <cell r="A779" t="str">
            <v>Sloan #701507 Pwr Spply 277V</v>
          </cell>
          <cell r="B779" t="str">
            <v>44008</v>
          </cell>
          <cell r="C779">
            <v>85.86</v>
          </cell>
          <cell r="D779">
            <v>154.56299999999999</v>
          </cell>
          <cell r="E779" t="str">
            <v>EA</v>
          </cell>
          <cell r="F779">
            <v>44.45</v>
          </cell>
          <cell r="G779">
            <v>0</v>
          </cell>
          <cell r="H779"/>
        </row>
        <row r="780">
          <cell r="A780" t="str">
            <v>NR-GE CLPS-5</v>
          </cell>
          <cell r="B780" t="str">
            <v>44011</v>
          </cell>
          <cell r="C780">
            <v>20.552</v>
          </cell>
          <cell r="D780">
            <v>36.997</v>
          </cell>
          <cell r="E780" t="str">
            <v>EA</v>
          </cell>
          <cell r="F780">
            <v>44.45</v>
          </cell>
          <cell r="G780">
            <v>0</v>
          </cell>
          <cell r="H780"/>
        </row>
        <row r="781">
          <cell r="A781" t="str">
            <v>PLED 12 volt SINGLE Power Supply</v>
          </cell>
          <cell r="B781" t="str">
            <v>44300</v>
          </cell>
          <cell r="C781">
            <v>26.984999999999999</v>
          </cell>
          <cell r="D781">
            <v>48.578000000000003</v>
          </cell>
          <cell r="E781" t="str">
            <v>EA</v>
          </cell>
          <cell r="F781">
            <v>44.45</v>
          </cell>
          <cell r="G781">
            <v>0</v>
          </cell>
          <cell r="H781">
            <v>46070</v>
          </cell>
        </row>
        <row r="782">
          <cell r="A782" t="str">
            <v>UL 12V Power Supply</v>
          </cell>
          <cell r="B782" t="str">
            <v>44305</v>
          </cell>
          <cell r="C782">
            <v>54.51</v>
          </cell>
          <cell r="D782">
            <v>98.128</v>
          </cell>
          <cell r="E782" t="str">
            <v>EA</v>
          </cell>
          <cell r="F782">
            <v>44.45</v>
          </cell>
          <cell r="G782">
            <v>0</v>
          </cell>
          <cell r="H782">
            <v>46015</v>
          </cell>
        </row>
        <row r="783">
          <cell r="A783" t="str">
            <v>PLED 12V Microdriver PSU</v>
          </cell>
          <cell r="B783" t="str">
            <v>44307</v>
          </cell>
          <cell r="C783">
            <v>32.805999999999997</v>
          </cell>
          <cell r="D783">
            <v>59.057000000000002</v>
          </cell>
          <cell r="E783" t="str">
            <v>EA</v>
          </cell>
          <cell r="F783">
            <v>44.45</v>
          </cell>
          <cell r="G783">
            <v>0</v>
          </cell>
          <cell r="H783">
            <v>45902</v>
          </cell>
        </row>
        <row r="784">
          <cell r="A784" t="str">
            <v>SLOAN 24VDC 100W POWER SUPPLY</v>
          </cell>
          <cell r="B784" t="str">
            <v>44350</v>
          </cell>
          <cell r="C784">
            <v>36.082999999999998</v>
          </cell>
          <cell r="D784">
            <v>64.956000000000003</v>
          </cell>
          <cell r="E784" t="str">
            <v>EA</v>
          </cell>
          <cell r="F784">
            <v>44.45</v>
          </cell>
          <cell r="G784">
            <v>0</v>
          </cell>
          <cell r="H784">
            <v>45974</v>
          </cell>
        </row>
        <row r="785">
          <cell r="A785" t="str">
            <v>UL SLOAN ENERGIZER LED DRIVER 100W 24V</v>
          </cell>
          <cell r="B785" t="str">
            <v>44355</v>
          </cell>
          <cell r="C785">
            <v>76.959999999999994</v>
          </cell>
          <cell r="D785">
            <v>138.542</v>
          </cell>
          <cell r="E785" t="str">
            <v>EA</v>
          </cell>
          <cell r="F785">
            <v>44.45</v>
          </cell>
          <cell r="G785">
            <v>0</v>
          </cell>
          <cell r="H785">
            <v>45936</v>
          </cell>
        </row>
        <row r="786">
          <cell r="A786" t="str">
            <v>Agilight 12V/120-277 60W Pwr Sply</v>
          </cell>
          <cell r="B786" t="str">
            <v>44430</v>
          </cell>
          <cell r="C786">
            <v>40.9</v>
          </cell>
          <cell r="D786">
            <v>73.626999999999995</v>
          </cell>
          <cell r="E786" t="str">
            <v>EA</v>
          </cell>
          <cell r="F786">
            <v>44.45</v>
          </cell>
          <cell r="G786">
            <v>0</v>
          </cell>
          <cell r="H786"/>
        </row>
        <row r="787">
          <cell r="A787" t="str">
            <v>Optodriver 12V/60W Thin Pwr Supply</v>
          </cell>
          <cell r="B787" t="str">
            <v>44444</v>
          </cell>
          <cell r="C787">
            <v>21.81</v>
          </cell>
          <cell r="D787">
            <v>39.262</v>
          </cell>
          <cell r="E787" t="str">
            <v>EA</v>
          </cell>
          <cell r="F787">
            <v>44.45</v>
          </cell>
          <cell r="G787">
            <v>0</v>
          </cell>
          <cell r="H787"/>
        </row>
        <row r="788">
          <cell r="A788" t="str">
            <v>Quickmod 3 LED</v>
          </cell>
          <cell r="B788" t="str">
            <v>44603</v>
          </cell>
          <cell r="C788">
            <v>1.381</v>
          </cell>
          <cell r="D788">
            <v>2.4860000000000002</v>
          </cell>
          <cell r="E788" t="str">
            <v>MODULE</v>
          </cell>
          <cell r="F788">
            <v>44.45</v>
          </cell>
          <cell r="G788">
            <v>0</v>
          </cell>
          <cell r="H788">
            <v>45831</v>
          </cell>
        </row>
        <row r="789">
          <cell r="A789" t="str">
            <v>Quickmod 2 LED</v>
          </cell>
          <cell r="B789" t="str">
            <v>44610</v>
          </cell>
          <cell r="C789">
            <v>0.78200000000000003</v>
          </cell>
          <cell r="D789">
            <v>1.4079999999999999</v>
          </cell>
          <cell r="E789" t="str">
            <v>MODULE</v>
          </cell>
          <cell r="F789">
            <v>44.45</v>
          </cell>
          <cell r="G789">
            <v>0</v>
          </cell>
          <cell r="H789">
            <v>46015</v>
          </cell>
        </row>
        <row r="790">
          <cell r="A790" t="str">
            <v>Quickmod 4 LED</v>
          </cell>
          <cell r="B790" t="str">
            <v>44702</v>
          </cell>
          <cell r="C790">
            <v>1.73</v>
          </cell>
          <cell r="D790">
            <v>3.1139999999999999</v>
          </cell>
          <cell r="E790" t="str">
            <v>MODULE</v>
          </cell>
          <cell r="F790">
            <v>44.45</v>
          </cell>
          <cell r="G790">
            <v>0</v>
          </cell>
          <cell r="H790"/>
        </row>
        <row r="791">
          <cell r="A791" t="str">
            <v>Sloan Prism Synergy Spec 24V</v>
          </cell>
          <cell r="B791" t="str">
            <v>44750</v>
          </cell>
          <cell r="C791">
            <v>1.829</v>
          </cell>
          <cell r="D791">
            <v>3.2930000000000001</v>
          </cell>
          <cell r="E791" t="str">
            <v>MODULE</v>
          </cell>
          <cell r="F791">
            <v>44.45</v>
          </cell>
          <cell r="G791">
            <v>0</v>
          </cell>
          <cell r="H791">
            <v>45945</v>
          </cell>
        </row>
        <row r="792">
          <cell r="A792" t="str">
            <v>LED Flood Light</v>
          </cell>
          <cell r="B792" t="str">
            <v>44800</v>
          </cell>
          <cell r="C792">
            <v>42.99</v>
          </cell>
          <cell r="D792">
            <v>77.39</v>
          </cell>
          <cell r="E792" t="str">
            <v>EA</v>
          </cell>
          <cell r="F792">
            <v>44.45</v>
          </cell>
          <cell r="G792">
            <v>0</v>
          </cell>
          <cell r="H792"/>
        </row>
        <row r="793">
          <cell r="A793" t="str">
            <v>LED 42W - 400W HID REPLACEMENT</v>
          </cell>
          <cell r="B793" t="str">
            <v>44803</v>
          </cell>
          <cell r="C793">
            <v>61.81</v>
          </cell>
          <cell r="D793">
            <v>111.26900000000001</v>
          </cell>
          <cell r="E793" t="str">
            <v>EA</v>
          </cell>
          <cell r="F793">
            <v>44.45</v>
          </cell>
          <cell r="G793">
            <v>0</v>
          </cell>
          <cell r="H793">
            <v>45282</v>
          </cell>
        </row>
        <row r="794">
          <cell r="A794" t="str">
            <v>LED CORN BULB 54W - 175W EQUIVALENT</v>
          </cell>
          <cell r="B794" t="str">
            <v>44805</v>
          </cell>
          <cell r="C794">
            <v>62.16</v>
          </cell>
          <cell r="D794">
            <v>111.899</v>
          </cell>
          <cell r="E794" t="str">
            <v>EA</v>
          </cell>
          <cell r="F794">
            <v>44.45</v>
          </cell>
          <cell r="G794">
            <v>0</v>
          </cell>
          <cell r="H794"/>
        </row>
        <row r="795">
          <cell r="A795" t="str">
            <v>LED CORN BULB 80W - 250W EQUIVALENT</v>
          </cell>
          <cell r="B795" t="str">
            <v>44810</v>
          </cell>
          <cell r="C795">
            <v>79.489999999999995</v>
          </cell>
          <cell r="D795">
            <v>143.096</v>
          </cell>
          <cell r="E795" t="str">
            <v>EA</v>
          </cell>
          <cell r="F795">
            <v>44.45</v>
          </cell>
          <cell r="G795">
            <v>0</v>
          </cell>
          <cell r="H795"/>
        </row>
        <row r="796">
          <cell r="A796" t="str">
            <v>LED CORN BULB 120W - 400W EQUIVALENT</v>
          </cell>
          <cell r="B796" t="str">
            <v>44815</v>
          </cell>
          <cell r="C796">
            <v>92.04</v>
          </cell>
          <cell r="D796">
            <v>165.68899999999999</v>
          </cell>
          <cell r="E796" t="str">
            <v>EA</v>
          </cell>
          <cell r="F796">
            <v>44.45</v>
          </cell>
          <cell r="G796">
            <v>0</v>
          </cell>
          <cell r="H796"/>
        </row>
        <row r="797">
          <cell r="A797" t="str">
            <v>Adhesive Plastic Tie Base 2way</v>
          </cell>
          <cell r="B797" t="str">
            <v>45000</v>
          </cell>
          <cell r="C797">
            <v>0.14899999999999999</v>
          </cell>
          <cell r="D797">
            <v>0.26800000000000002</v>
          </cell>
          <cell r="E797" t="str">
            <v>EA</v>
          </cell>
          <cell r="F797">
            <v>44.45</v>
          </cell>
          <cell r="G797">
            <v>0</v>
          </cell>
          <cell r="H797">
            <v>45932</v>
          </cell>
        </row>
        <row r="798">
          <cell r="A798" t="str">
            <v>ROCOX 120 Flashers</v>
          </cell>
          <cell r="B798" t="str">
            <v>46005</v>
          </cell>
          <cell r="C798">
            <v>333.34</v>
          </cell>
          <cell r="D798">
            <v>600.072</v>
          </cell>
          <cell r="E798" t="str">
            <v>EA</v>
          </cell>
          <cell r="F798">
            <v>44.45</v>
          </cell>
          <cell r="G798">
            <v>0</v>
          </cell>
          <cell r="H798"/>
        </row>
        <row r="799">
          <cell r="A799" t="str">
            <v>ROCOX 210 Flashers</v>
          </cell>
          <cell r="B799" t="str">
            <v>46010</v>
          </cell>
          <cell r="C799">
            <v>151.05000000000001</v>
          </cell>
          <cell r="D799">
            <v>271.91699999999997</v>
          </cell>
          <cell r="E799" t="str">
            <v>EA</v>
          </cell>
          <cell r="F799">
            <v>44.45</v>
          </cell>
          <cell r="G799">
            <v>0</v>
          </cell>
          <cell r="H799"/>
        </row>
        <row r="800">
          <cell r="A800" t="str">
            <v>ROCOX 310 Flashers</v>
          </cell>
          <cell r="B800" t="str">
            <v>46020</v>
          </cell>
          <cell r="C800">
            <v>161.46</v>
          </cell>
          <cell r="D800">
            <v>290.65699999999998</v>
          </cell>
          <cell r="E800" t="str">
            <v>EA</v>
          </cell>
          <cell r="F800">
            <v>44.45</v>
          </cell>
          <cell r="G800">
            <v>0</v>
          </cell>
          <cell r="H800"/>
        </row>
        <row r="801">
          <cell r="A801" t="str">
            <v>ROCOX 410 Flashers</v>
          </cell>
          <cell r="B801" t="str">
            <v>46025</v>
          </cell>
          <cell r="C801">
            <v>166.67</v>
          </cell>
          <cell r="D801">
            <v>300.036</v>
          </cell>
          <cell r="E801" t="str">
            <v>EA</v>
          </cell>
          <cell r="F801">
            <v>44.45</v>
          </cell>
          <cell r="G801">
            <v>0</v>
          </cell>
          <cell r="H801"/>
        </row>
        <row r="802">
          <cell r="A802" t="str">
            <v>Snubbers</v>
          </cell>
          <cell r="B802" t="str">
            <v>46035</v>
          </cell>
          <cell r="C802">
            <v>2.5</v>
          </cell>
          <cell r="D802">
            <v>4.5</v>
          </cell>
          <cell r="E802" t="str">
            <v>EA</v>
          </cell>
          <cell r="F802">
            <v>44.45</v>
          </cell>
          <cell r="G802">
            <v>0</v>
          </cell>
          <cell r="H802"/>
        </row>
        <row r="803">
          <cell r="A803" t="str">
            <v>30-01 Flashers</v>
          </cell>
          <cell r="B803" t="str">
            <v>46045</v>
          </cell>
          <cell r="C803">
            <v>66.56</v>
          </cell>
          <cell r="D803">
            <v>119.82</v>
          </cell>
          <cell r="E803" t="str">
            <v>EA</v>
          </cell>
          <cell r="F803">
            <v>44.45</v>
          </cell>
          <cell r="G803">
            <v>0</v>
          </cell>
          <cell r="H803"/>
        </row>
        <row r="804">
          <cell r="A804" t="str">
            <v>30-A2 Flashers</v>
          </cell>
          <cell r="B804" t="str">
            <v>46050</v>
          </cell>
          <cell r="C804">
            <v>197.44</v>
          </cell>
          <cell r="D804">
            <v>355.428</v>
          </cell>
          <cell r="E804" t="str">
            <v>EA</v>
          </cell>
          <cell r="F804">
            <v>44.45</v>
          </cell>
          <cell r="G804">
            <v>0</v>
          </cell>
          <cell r="H804">
            <v>45345</v>
          </cell>
        </row>
        <row r="805">
          <cell r="A805" t="str">
            <v>30-44 Flashers</v>
          </cell>
          <cell r="B805" t="str">
            <v>46060</v>
          </cell>
          <cell r="C805">
            <v>186.88</v>
          </cell>
          <cell r="D805">
            <v>336.41800000000001</v>
          </cell>
          <cell r="E805" t="str">
            <v>EA</v>
          </cell>
          <cell r="F805">
            <v>44.45</v>
          </cell>
          <cell r="G805">
            <v>0</v>
          </cell>
          <cell r="H805"/>
        </row>
        <row r="806">
          <cell r="A806" t="str">
            <v>530-1K (Spring) Socket</v>
          </cell>
          <cell r="B806" t="str">
            <v>46065</v>
          </cell>
          <cell r="C806">
            <v>1.57</v>
          </cell>
          <cell r="D806">
            <v>3.5329999999999999</v>
          </cell>
          <cell r="E806" t="str">
            <v>EA</v>
          </cell>
          <cell r="F806">
            <v>55.56</v>
          </cell>
          <cell r="G806">
            <v>0</v>
          </cell>
          <cell r="H806"/>
        </row>
        <row r="807">
          <cell r="A807" t="str">
            <v>530-2K Socket</v>
          </cell>
          <cell r="B807" t="str">
            <v>46070</v>
          </cell>
          <cell r="C807">
            <v>1.27</v>
          </cell>
          <cell r="D807">
            <v>2.8580000000000001</v>
          </cell>
          <cell r="E807" t="str">
            <v>EA</v>
          </cell>
          <cell r="F807">
            <v>55.56</v>
          </cell>
          <cell r="G807">
            <v>0</v>
          </cell>
          <cell r="H807"/>
        </row>
        <row r="808">
          <cell r="A808" t="str">
            <v>540.XHU (Spring) Socket</v>
          </cell>
          <cell r="B808" t="str">
            <v>46075</v>
          </cell>
          <cell r="C808">
            <v>5.835</v>
          </cell>
          <cell r="D808">
            <v>13.13</v>
          </cell>
          <cell r="E808" t="str">
            <v>EA</v>
          </cell>
          <cell r="F808">
            <v>55.56</v>
          </cell>
          <cell r="G808">
            <v>0</v>
          </cell>
          <cell r="H808">
            <v>45531</v>
          </cell>
        </row>
        <row r="809">
          <cell r="A809" t="str">
            <v>541.XHU Socket</v>
          </cell>
          <cell r="B809" t="str">
            <v>46080</v>
          </cell>
          <cell r="C809">
            <v>4.93</v>
          </cell>
          <cell r="D809">
            <v>11.093999999999999</v>
          </cell>
          <cell r="E809" t="str">
            <v>EA</v>
          </cell>
          <cell r="F809">
            <v>55.56</v>
          </cell>
          <cell r="G809">
            <v>0</v>
          </cell>
          <cell r="H809">
            <v>45531</v>
          </cell>
        </row>
        <row r="810">
          <cell r="A810" t="str">
            <v>582.GDF Socket</v>
          </cell>
          <cell r="B810" t="str">
            <v>46085</v>
          </cell>
          <cell r="C810">
            <v>2.0030000000000001</v>
          </cell>
          <cell r="D810">
            <v>4.5069999999999997</v>
          </cell>
          <cell r="E810" t="str">
            <v>EA</v>
          </cell>
          <cell r="F810">
            <v>55.56</v>
          </cell>
          <cell r="G810">
            <v>0</v>
          </cell>
          <cell r="H810">
            <v>45825</v>
          </cell>
        </row>
        <row r="811">
          <cell r="A811" t="str">
            <v>583.GDF (Spring) Socket</v>
          </cell>
          <cell r="B811" t="str">
            <v>46090</v>
          </cell>
          <cell r="C811">
            <v>1.1060000000000001</v>
          </cell>
          <cell r="D811">
            <v>2.4889999999999999</v>
          </cell>
          <cell r="E811" t="str">
            <v>EA</v>
          </cell>
          <cell r="F811">
            <v>55.56</v>
          </cell>
          <cell r="G811">
            <v>0</v>
          </cell>
          <cell r="H811">
            <v>45005</v>
          </cell>
        </row>
        <row r="812">
          <cell r="A812" t="str">
            <v>Spring 800/1500MA LT Socket</v>
          </cell>
          <cell r="B812" t="str">
            <v>46095</v>
          </cell>
          <cell r="C812">
            <v>4.6440000000000001</v>
          </cell>
          <cell r="D812">
            <v>10.45</v>
          </cell>
          <cell r="E812" t="str">
            <v>EA</v>
          </cell>
          <cell r="F812">
            <v>55.56</v>
          </cell>
          <cell r="G812">
            <v>0</v>
          </cell>
          <cell r="H812">
            <v>45845</v>
          </cell>
        </row>
        <row r="813">
          <cell r="A813" t="str">
            <v>Fixed 800/1500MA LT Socket</v>
          </cell>
          <cell r="B813" t="str">
            <v>46100</v>
          </cell>
          <cell r="C813">
            <v>4.0060000000000002</v>
          </cell>
          <cell r="D813">
            <v>9.0139999999999993</v>
          </cell>
          <cell r="E813" t="str">
            <v>EA</v>
          </cell>
          <cell r="F813">
            <v>55.56</v>
          </cell>
          <cell r="G813">
            <v>0</v>
          </cell>
          <cell r="H813">
            <v>45860</v>
          </cell>
        </row>
        <row r="814">
          <cell r="A814" t="str">
            <v>4734-2 Eagle Sockets</v>
          </cell>
          <cell r="B814" t="str">
            <v>46115</v>
          </cell>
          <cell r="C814">
            <v>1.47</v>
          </cell>
          <cell r="D814">
            <v>2.6459999999999999</v>
          </cell>
          <cell r="E814" t="str">
            <v>EA</v>
          </cell>
          <cell r="F814">
            <v>44.45</v>
          </cell>
          <cell r="G814">
            <v>0</v>
          </cell>
          <cell r="H814"/>
        </row>
        <row r="815">
          <cell r="A815" t="str">
            <v>22248 Med Base Sockets</v>
          </cell>
          <cell r="B815" t="str">
            <v>46118</v>
          </cell>
          <cell r="C815">
            <v>1.93</v>
          </cell>
          <cell r="D815">
            <v>3.4740000000000002</v>
          </cell>
          <cell r="E815" t="str">
            <v>EA</v>
          </cell>
          <cell r="F815">
            <v>44.45</v>
          </cell>
          <cell r="G815">
            <v>0</v>
          </cell>
          <cell r="H815"/>
        </row>
        <row r="816">
          <cell r="A816" t="str">
            <v>#610 Porcelain Med Base Socket</v>
          </cell>
          <cell r="B816" t="str">
            <v>46120</v>
          </cell>
          <cell r="C816">
            <v>3.41</v>
          </cell>
          <cell r="D816">
            <v>6.1390000000000002</v>
          </cell>
          <cell r="E816" t="str">
            <v>EA</v>
          </cell>
          <cell r="F816">
            <v>44.45</v>
          </cell>
          <cell r="G816">
            <v>0</v>
          </cell>
          <cell r="H816"/>
        </row>
        <row r="817">
          <cell r="A817" t="str">
            <v>#19 Mogul Base Porcelain Socket</v>
          </cell>
          <cell r="B817" t="str">
            <v>46125</v>
          </cell>
          <cell r="C817">
            <v>5.6360000000000001</v>
          </cell>
          <cell r="D817">
            <v>10.146000000000001</v>
          </cell>
          <cell r="E817" t="str">
            <v>EA</v>
          </cell>
          <cell r="F817">
            <v>44.45</v>
          </cell>
          <cell r="G817">
            <v>0</v>
          </cell>
          <cell r="H817">
            <v>45629</v>
          </cell>
        </row>
        <row r="818">
          <cell r="A818" t="str">
            <v>Plastic Cable Tie</v>
          </cell>
          <cell r="B818" t="str">
            <v>46130</v>
          </cell>
          <cell r="C818">
            <v>0.03</v>
          </cell>
          <cell r="D818">
            <v>5.3999999999999999E-2</v>
          </cell>
          <cell r="E818" t="str">
            <v>EA</v>
          </cell>
          <cell r="F818">
            <v>44.45</v>
          </cell>
          <cell r="G818">
            <v>0</v>
          </cell>
          <cell r="H818">
            <v>45932</v>
          </cell>
        </row>
        <row r="819">
          <cell r="A819" t="str">
            <v>Time Clock Trippers</v>
          </cell>
          <cell r="B819" t="str">
            <v>46147</v>
          </cell>
          <cell r="C819">
            <v>3.67</v>
          </cell>
          <cell r="D819">
            <v>6.6070000000000002</v>
          </cell>
          <cell r="E819" t="str">
            <v>PR</v>
          </cell>
          <cell r="F819">
            <v>44.45</v>
          </cell>
          <cell r="G819">
            <v>0</v>
          </cell>
          <cell r="H819"/>
        </row>
        <row r="820">
          <cell r="A820" t="str">
            <v>Paige 98P183 Plus 18-2 LED Wire</v>
          </cell>
          <cell r="B820" t="str">
            <v>46150</v>
          </cell>
          <cell r="C820">
            <v>0.34699999999999998</v>
          </cell>
          <cell r="D820">
            <v>0.625</v>
          </cell>
          <cell r="E820" t="str">
            <v>FT</v>
          </cell>
          <cell r="F820">
            <v>44.45</v>
          </cell>
          <cell r="G820">
            <v>0</v>
          </cell>
          <cell r="H820">
            <v>46042</v>
          </cell>
        </row>
        <row r="821">
          <cell r="A821" t="str">
            <v>18 AWG 4-Wire RGB Paige 984184</v>
          </cell>
          <cell r="B821" t="str">
            <v>46155</v>
          </cell>
          <cell r="C821">
            <v>0.52500000000000002</v>
          </cell>
          <cell r="D821">
            <v>0.94499999999999995</v>
          </cell>
          <cell r="E821" t="str">
            <v>FT</v>
          </cell>
          <cell r="F821">
            <v>44.45</v>
          </cell>
          <cell r="G821">
            <v>0</v>
          </cell>
          <cell r="H821">
            <v>45390</v>
          </cell>
        </row>
        <row r="822">
          <cell r="A822" t="str">
            <v>MTW-18 Gage Wire, All Colors</v>
          </cell>
          <cell r="B822" t="str">
            <v>46165</v>
          </cell>
          <cell r="C822">
            <v>9.6000000000000002E-2</v>
          </cell>
          <cell r="D822">
            <v>0.17299999999999999</v>
          </cell>
          <cell r="E822" t="str">
            <v>FT</v>
          </cell>
          <cell r="F822">
            <v>44.45</v>
          </cell>
          <cell r="G822">
            <v>0</v>
          </cell>
          <cell r="H822">
            <v>44972</v>
          </cell>
        </row>
        <row r="823">
          <cell r="A823" t="str">
            <v>THHN-8 Gage stranded Wire</v>
          </cell>
          <cell r="B823" t="str">
            <v>46175</v>
          </cell>
          <cell r="C823">
            <v>0.28000000000000003</v>
          </cell>
          <cell r="D823">
            <v>0.504</v>
          </cell>
          <cell r="E823" t="str">
            <v>FT</v>
          </cell>
          <cell r="F823">
            <v>44.45</v>
          </cell>
          <cell r="G823">
            <v>0</v>
          </cell>
          <cell r="H823"/>
        </row>
        <row r="824">
          <cell r="A824" t="str">
            <v>TW-10 Gage Wire, Black</v>
          </cell>
          <cell r="B824" t="str">
            <v>46180</v>
          </cell>
          <cell r="C824">
            <v>0.32200000000000001</v>
          </cell>
          <cell r="D824">
            <v>0.57999999999999996</v>
          </cell>
          <cell r="E824" t="str">
            <v>FT</v>
          </cell>
          <cell r="F824">
            <v>44.45</v>
          </cell>
          <cell r="G824">
            <v>0</v>
          </cell>
          <cell r="H824">
            <v>45932</v>
          </cell>
        </row>
        <row r="825">
          <cell r="A825" t="str">
            <v>TW-10 Gage Wire, White</v>
          </cell>
          <cell r="B825" t="str">
            <v>46185</v>
          </cell>
          <cell r="C825">
            <v>0.28599999999999998</v>
          </cell>
          <cell r="D825">
            <v>0.51500000000000001</v>
          </cell>
          <cell r="E825" t="str">
            <v>FT</v>
          </cell>
          <cell r="F825">
            <v>44.45</v>
          </cell>
          <cell r="G825">
            <v>0</v>
          </cell>
          <cell r="H825">
            <v>45720</v>
          </cell>
        </row>
        <row r="826">
          <cell r="A826" t="str">
            <v>TW-10 Gage Wire, Green</v>
          </cell>
          <cell r="B826" t="str">
            <v>46190</v>
          </cell>
          <cell r="C826">
            <v>0.28899999999999998</v>
          </cell>
          <cell r="D826">
            <v>0.52</v>
          </cell>
          <cell r="E826" t="str">
            <v>FT</v>
          </cell>
          <cell r="F826">
            <v>44.45</v>
          </cell>
          <cell r="G826">
            <v>0</v>
          </cell>
          <cell r="H826">
            <v>45720</v>
          </cell>
        </row>
        <row r="827">
          <cell r="A827" t="str">
            <v>#12 Gage "Solid"  Wire</v>
          </cell>
          <cell r="B827" t="str">
            <v>46192</v>
          </cell>
          <cell r="C827">
            <v>0.185</v>
          </cell>
          <cell r="D827">
            <v>0.33300000000000002</v>
          </cell>
          <cell r="E827" t="str">
            <v>FT</v>
          </cell>
          <cell r="F827">
            <v>44.45</v>
          </cell>
          <cell r="G827">
            <v>0</v>
          </cell>
          <cell r="H827">
            <v>45552</v>
          </cell>
        </row>
        <row r="828">
          <cell r="A828" t="str">
            <v>TW-12 Gage Wire, Black</v>
          </cell>
          <cell r="B828" t="str">
            <v>46195</v>
          </cell>
          <cell r="C828">
            <v>0.222</v>
          </cell>
          <cell r="D828">
            <v>0.4</v>
          </cell>
          <cell r="E828" t="str">
            <v>FT</v>
          </cell>
          <cell r="F828">
            <v>44.45</v>
          </cell>
          <cell r="G828">
            <v>0</v>
          </cell>
          <cell r="H828">
            <v>45939</v>
          </cell>
        </row>
        <row r="829">
          <cell r="A829" t="str">
            <v>TW-12 Gage Wire, White</v>
          </cell>
          <cell r="B829" t="str">
            <v>46200</v>
          </cell>
          <cell r="C829">
            <v>0.214</v>
          </cell>
          <cell r="D829">
            <v>0.38500000000000001</v>
          </cell>
          <cell r="E829" t="str">
            <v>FT</v>
          </cell>
          <cell r="F829">
            <v>44.45</v>
          </cell>
          <cell r="G829">
            <v>0</v>
          </cell>
          <cell r="H829">
            <v>45919</v>
          </cell>
        </row>
        <row r="830">
          <cell r="A830" t="str">
            <v>TW-12 Gage Wire, Green</v>
          </cell>
          <cell r="B830" t="str">
            <v>46205</v>
          </cell>
          <cell r="C830">
            <v>0.214</v>
          </cell>
          <cell r="D830">
            <v>0.38500000000000001</v>
          </cell>
          <cell r="E830" t="str">
            <v>FT</v>
          </cell>
          <cell r="F830">
            <v>44.45</v>
          </cell>
          <cell r="G830">
            <v>0</v>
          </cell>
          <cell r="H830">
            <v>45919</v>
          </cell>
        </row>
        <row r="831">
          <cell r="A831" t="str">
            <v>TW-12 Gage Wire, Red</v>
          </cell>
          <cell r="B831" t="str">
            <v>46210</v>
          </cell>
          <cell r="C831">
            <v>0.185</v>
          </cell>
          <cell r="D831">
            <v>0.33300000000000002</v>
          </cell>
          <cell r="E831" t="str">
            <v>FT</v>
          </cell>
          <cell r="F831">
            <v>44.45</v>
          </cell>
          <cell r="G831">
            <v>0</v>
          </cell>
          <cell r="H831">
            <v>45425</v>
          </cell>
        </row>
        <row r="832">
          <cell r="A832" t="str">
            <v>TW-14 Gage Ballast Wire, Black</v>
          </cell>
          <cell r="B832" t="str">
            <v>46215</v>
          </cell>
          <cell r="C832">
            <v>0.1</v>
          </cell>
          <cell r="D832">
            <v>0.22500000000000001</v>
          </cell>
          <cell r="E832" t="str">
            <v>FT</v>
          </cell>
          <cell r="F832">
            <v>55.56</v>
          </cell>
          <cell r="G832">
            <v>0</v>
          </cell>
          <cell r="H832"/>
        </row>
        <row r="833">
          <cell r="A833" t="str">
            <v>TW-14 Gage Ballast Wire, White</v>
          </cell>
          <cell r="B833" t="str">
            <v>46220</v>
          </cell>
          <cell r="C833">
            <v>0.1</v>
          </cell>
          <cell r="D833">
            <v>0.22500000000000001</v>
          </cell>
          <cell r="E833" t="str">
            <v>FT</v>
          </cell>
          <cell r="F833">
            <v>55.56</v>
          </cell>
          <cell r="G833">
            <v>0</v>
          </cell>
          <cell r="H833"/>
        </row>
        <row r="834">
          <cell r="A834" t="str">
            <v>TW-14 Gage Ballast Wire, Green</v>
          </cell>
          <cell r="B834" t="str">
            <v>46225</v>
          </cell>
          <cell r="C834">
            <v>0.1</v>
          </cell>
          <cell r="D834">
            <v>0.22500000000000001</v>
          </cell>
          <cell r="E834" t="str">
            <v>FT</v>
          </cell>
          <cell r="F834">
            <v>55.56</v>
          </cell>
          <cell r="G834">
            <v>0</v>
          </cell>
          <cell r="H834"/>
        </row>
        <row r="835">
          <cell r="A835" t="str">
            <v>TW-14 Gage Ballast Wire, Gray</v>
          </cell>
          <cell r="B835" t="str">
            <v>46226</v>
          </cell>
          <cell r="C835">
            <v>9.5200000000000007E-2</v>
          </cell>
          <cell r="D835">
            <v>0.214</v>
          </cell>
          <cell r="E835" t="str">
            <v>FT</v>
          </cell>
          <cell r="F835">
            <v>55.56</v>
          </cell>
          <cell r="G835">
            <v>0</v>
          </cell>
          <cell r="H835"/>
        </row>
        <row r="836">
          <cell r="A836" t="str">
            <v>TW-14 Gage Ballast Wire,Yellow</v>
          </cell>
          <cell r="B836" t="str">
            <v>46230</v>
          </cell>
          <cell r="C836">
            <v>0.123</v>
          </cell>
          <cell r="D836">
            <v>0.27700000000000002</v>
          </cell>
          <cell r="E836" t="str">
            <v>FT</v>
          </cell>
          <cell r="F836">
            <v>55.56</v>
          </cell>
          <cell r="G836">
            <v>0</v>
          </cell>
          <cell r="H836"/>
        </row>
        <row r="837">
          <cell r="A837" t="str">
            <v>TW-14 Gage Ballast Wire, Red</v>
          </cell>
          <cell r="B837" t="str">
            <v>46235</v>
          </cell>
          <cell r="C837">
            <v>0.104</v>
          </cell>
          <cell r="D837">
            <v>0.23400000000000001</v>
          </cell>
          <cell r="E837" t="str">
            <v>FT</v>
          </cell>
          <cell r="F837">
            <v>55.56</v>
          </cell>
          <cell r="G837">
            <v>0</v>
          </cell>
          <cell r="H837"/>
        </row>
        <row r="838">
          <cell r="A838" t="str">
            <v>TW-14 Gage Ballast Wire, Blue</v>
          </cell>
          <cell r="B838" t="str">
            <v>46240</v>
          </cell>
          <cell r="C838">
            <v>0.104</v>
          </cell>
          <cell r="D838">
            <v>0.23400000000000001</v>
          </cell>
          <cell r="E838" t="str">
            <v>FT</v>
          </cell>
          <cell r="F838">
            <v>55.56</v>
          </cell>
          <cell r="G838">
            <v>0</v>
          </cell>
          <cell r="H838"/>
        </row>
        <row r="839">
          <cell r="A839" t="str">
            <v>TW-14 Gage Ballast Wire, Brown</v>
          </cell>
          <cell r="B839" t="str">
            <v>46245</v>
          </cell>
          <cell r="C839">
            <v>0.123</v>
          </cell>
          <cell r="D839">
            <v>0.27700000000000002</v>
          </cell>
          <cell r="E839" t="str">
            <v>FT</v>
          </cell>
          <cell r="F839">
            <v>55.56</v>
          </cell>
          <cell r="G839">
            <v>0</v>
          </cell>
          <cell r="H839"/>
        </row>
        <row r="840">
          <cell r="A840" t="str">
            <v>TW-14 Ga BallastWire,Blue/Wht</v>
          </cell>
          <cell r="B840" t="str">
            <v>46250</v>
          </cell>
          <cell r="C840">
            <v>0.126</v>
          </cell>
          <cell r="D840">
            <v>0.28399999999999997</v>
          </cell>
          <cell r="E840" t="str">
            <v>FT</v>
          </cell>
          <cell r="F840">
            <v>55.56</v>
          </cell>
          <cell r="G840">
            <v>0</v>
          </cell>
          <cell r="H840"/>
        </row>
        <row r="841">
          <cell r="A841" t="str">
            <v>TW-14 Gage Ballast Wire Orange</v>
          </cell>
          <cell r="B841" t="str">
            <v>46252</v>
          </cell>
          <cell r="C841">
            <v>0.123</v>
          </cell>
          <cell r="D841">
            <v>0.27700000000000002</v>
          </cell>
          <cell r="E841" t="str">
            <v>FT</v>
          </cell>
          <cell r="F841">
            <v>55.56</v>
          </cell>
          <cell r="G841">
            <v>0</v>
          </cell>
          <cell r="H841"/>
        </row>
        <row r="842">
          <cell r="A842" t="str">
            <v>TW-14 Ga BallastWire,Org/Blck</v>
          </cell>
          <cell r="B842" t="str">
            <v>46255</v>
          </cell>
          <cell r="C842">
            <v>0.12</v>
          </cell>
          <cell r="D842">
            <v>0.27</v>
          </cell>
          <cell r="E842" t="str">
            <v>FT</v>
          </cell>
          <cell r="F842">
            <v>55.56</v>
          </cell>
          <cell r="G842">
            <v>0</v>
          </cell>
          <cell r="H842"/>
        </row>
        <row r="843">
          <cell r="A843" t="str">
            <v>TW-10 Gage Wire, Red</v>
          </cell>
          <cell r="B843" t="str">
            <v>46277</v>
          </cell>
          <cell r="C843">
            <v>0.224</v>
          </cell>
          <cell r="D843">
            <v>0.40300000000000002</v>
          </cell>
          <cell r="E843" t="str">
            <v>FT</v>
          </cell>
          <cell r="F843">
            <v>44.45</v>
          </cell>
          <cell r="G843">
            <v>0</v>
          </cell>
          <cell r="H843">
            <v>44981</v>
          </cell>
        </row>
        <row r="844">
          <cell r="A844" t="str">
            <v>GTO 15 Grey</v>
          </cell>
          <cell r="B844" t="str">
            <v>46280</v>
          </cell>
          <cell r="C844">
            <v>0.28999999999999998</v>
          </cell>
          <cell r="D844">
            <v>0.65300000000000002</v>
          </cell>
          <cell r="E844" t="str">
            <v>FT</v>
          </cell>
          <cell r="F844">
            <v>55.56</v>
          </cell>
          <cell r="G844">
            <v>0</v>
          </cell>
          <cell r="H844"/>
        </row>
        <row r="845">
          <cell r="A845" t="str">
            <v>GTO 15w/Integral Slv Transco Wht (.275OD)</v>
          </cell>
          <cell r="B845" t="str">
            <v>46285</v>
          </cell>
          <cell r="C845">
            <v>0.58899999999999997</v>
          </cell>
          <cell r="D845">
            <v>1.325</v>
          </cell>
          <cell r="E845" t="str">
            <v>FT</v>
          </cell>
          <cell r="F845">
            <v>55.56</v>
          </cell>
          <cell r="G845">
            <v>0</v>
          </cell>
          <cell r="H845"/>
        </row>
        <row r="846">
          <cell r="A846" t="str">
            <v>GTOw/Integral SlvTuffhideIIBlk</v>
          </cell>
          <cell r="B846" t="str">
            <v>46290</v>
          </cell>
          <cell r="C846">
            <v>0.95</v>
          </cell>
          <cell r="D846">
            <v>2.1379999999999999</v>
          </cell>
          <cell r="E846" t="str">
            <v>FT</v>
          </cell>
          <cell r="F846">
            <v>55.56</v>
          </cell>
          <cell r="G846">
            <v>0</v>
          </cell>
          <cell r="H846">
            <v>46052</v>
          </cell>
        </row>
        <row r="847">
          <cell r="A847" t="str">
            <v>Tie Wire-5 lb Roll</v>
          </cell>
          <cell r="B847" t="str">
            <v>46295</v>
          </cell>
          <cell r="C847">
            <v>0.104</v>
          </cell>
          <cell r="D847">
            <v>0.23400000000000001</v>
          </cell>
          <cell r="E847" t="str">
            <v>FT</v>
          </cell>
          <cell r="F847">
            <v>55.56</v>
          </cell>
          <cell r="G847">
            <v>0</v>
          </cell>
          <cell r="H847">
            <v>45623</v>
          </cell>
        </row>
        <row r="848">
          <cell r="A848" t="str">
            <v>10 Amp Fuse</v>
          </cell>
          <cell r="B848" t="str">
            <v>46310</v>
          </cell>
          <cell r="C848">
            <v>2.88</v>
          </cell>
          <cell r="D848">
            <v>5.1849999999999996</v>
          </cell>
          <cell r="E848" t="str">
            <v>EA</v>
          </cell>
          <cell r="F848">
            <v>44.45</v>
          </cell>
          <cell r="G848">
            <v>0</v>
          </cell>
          <cell r="H848"/>
        </row>
        <row r="849">
          <cell r="A849" t="str">
            <v>HLR Fuse Holder</v>
          </cell>
          <cell r="B849" t="str">
            <v>46320</v>
          </cell>
          <cell r="C849">
            <v>5.335</v>
          </cell>
          <cell r="D849">
            <v>9.6039999999999992</v>
          </cell>
          <cell r="E849" t="str">
            <v>EA</v>
          </cell>
          <cell r="F849">
            <v>44.45</v>
          </cell>
          <cell r="G849">
            <v>0</v>
          </cell>
          <cell r="H849">
            <v>44971</v>
          </cell>
        </row>
        <row r="850">
          <cell r="A850" t="str">
            <v>Blue (small) Wirenuts Ideal</v>
          </cell>
          <cell r="B850" t="str">
            <v>46325</v>
          </cell>
          <cell r="C850">
            <v>0.115</v>
          </cell>
          <cell r="D850">
            <v>0.20699999999999999</v>
          </cell>
          <cell r="E850" t="str">
            <v>EA</v>
          </cell>
          <cell r="F850">
            <v>44.45</v>
          </cell>
          <cell r="G850">
            <v>0</v>
          </cell>
          <cell r="H850">
            <v>46042</v>
          </cell>
        </row>
        <row r="851">
          <cell r="A851" t="str">
            <v>#3 Gray Wirenuts</v>
          </cell>
          <cell r="B851" t="str">
            <v>46330</v>
          </cell>
          <cell r="C851">
            <v>8.1000000000000003E-2</v>
          </cell>
          <cell r="D851">
            <v>0.14599999999999999</v>
          </cell>
          <cell r="E851" t="str">
            <v>EA</v>
          </cell>
          <cell r="F851">
            <v>44.45</v>
          </cell>
          <cell r="G851">
            <v>0</v>
          </cell>
          <cell r="H851">
            <v>45887</v>
          </cell>
        </row>
        <row r="852">
          <cell r="A852" t="str">
            <v>Yellow Wirenuts Ideal(451)</v>
          </cell>
          <cell r="B852" t="str">
            <v>46335</v>
          </cell>
          <cell r="C852">
            <v>0.13900000000000001</v>
          </cell>
          <cell r="D852">
            <v>0.25</v>
          </cell>
          <cell r="E852" t="str">
            <v>EA</v>
          </cell>
          <cell r="F852">
            <v>44.45</v>
          </cell>
          <cell r="G852">
            <v>0</v>
          </cell>
          <cell r="H852">
            <v>46042</v>
          </cell>
        </row>
        <row r="853">
          <cell r="A853" t="str">
            <v>#6 Orange Wirenuts</v>
          </cell>
          <cell r="B853" t="str">
            <v>46340</v>
          </cell>
          <cell r="C853">
            <v>0.113</v>
          </cell>
          <cell r="D853">
            <v>0.20300000000000001</v>
          </cell>
          <cell r="E853" t="str">
            <v>EA</v>
          </cell>
          <cell r="F853">
            <v>44.45</v>
          </cell>
          <cell r="G853">
            <v>0</v>
          </cell>
          <cell r="H853">
            <v>46034</v>
          </cell>
        </row>
        <row r="854">
          <cell r="A854" t="str">
            <v>Red Wirenuts ideal(452)</v>
          </cell>
          <cell r="B854" t="str">
            <v>46345</v>
          </cell>
          <cell r="C854">
            <v>0.14499999999999999</v>
          </cell>
          <cell r="D854">
            <v>0.26100000000000001</v>
          </cell>
          <cell r="E854" t="str">
            <v>EA</v>
          </cell>
          <cell r="F854">
            <v>44.45</v>
          </cell>
          <cell r="G854">
            <v>0</v>
          </cell>
          <cell r="H854">
            <v>46042</v>
          </cell>
        </row>
        <row r="855">
          <cell r="A855" t="str">
            <v>3M Quick Splice Connector</v>
          </cell>
          <cell r="B855" t="str">
            <v>46347</v>
          </cell>
          <cell r="C855">
            <v>7.9000000000000001E-2</v>
          </cell>
          <cell r="D855">
            <v>0.14199999999999999</v>
          </cell>
          <cell r="E855" t="str">
            <v>EA</v>
          </cell>
          <cell r="F855">
            <v>44.45</v>
          </cell>
          <cell r="G855">
            <v>0</v>
          </cell>
          <cell r="H855"/>
        </row>
        <row r="856">
          <cell r="A856" t="str">
            <v>A-105 Photo Control</v>
          </cell>
          <cell r="B856" t="str">
            <v>46350</v>
          </cell>
          <cell r="C856">
            <v>14.848000000000001</v>
          </cell>
          <cell r="D856">
            <v>26.728999999999999</v>
          </cell>
          <cell r="E856" t="str">
            <v>EA</v>
          </cell>
          <cell r="F856">
            <v>44.45</v>
          </cell>
          <cell r="G856">
            <v>0</v>
          </cell>
          <cell r="H856">
            <v>45825</v>
          </cell>
        </row>
        <row r="857">
          <cell r="A857" t="str">
            <v>K4021C (Button Style)</v>
          </cell>
          <cell r="B857" t="str">
            <v>46355</v>
          </cell>
          <cell r="C857">
            <v>17.402999999999999</v>
          </cell>
          <cell r="D857">
            <v>31.329000000000001</v>
          </cell>
          <cell r="E857" t="str">
            <v>EA</v>
          </cell>
          <cell r="F857">
            <v>44.45</v>
          </cell>
          <cell r="G857">
            <v>0</v>
          </cell>
          <cell r="H857">
            <v>46052</v>
          </cell>
        </row>
        <row r="858">
          <cell r="A858" t="str">
            <v>K4221C (8.3 Ballast) Photo Eye</v>
          </cell>
          <cell r="B858" t="str">
            <v>46360</v>
          </cell>
          <cell r="C858">
            <v>18.111000000000001</v>
          </cell>
          <cell r="D858">
            <v>32.603000000000002</v>
          </cell>
          <cell r="E858" t="str">
            <v>EA</v>
          </cell>
          <cell r="F858">
            <v>44.45</v>
          </cell>
          <cell r="G858">
            <v>0</v>
          </cell>
          <cell r="H858">
            <v>45723</v>
          </cell>
        </row>
        <row r="859">
          <cell r="A859" t="str">
            <v>ST15 16 amp Photo Cell</v>
          </cell>
          <cell r="B859" t="str">
            <v>46362</v>
          </cell>
          <cell r="C859">
            <v>11.95</v>
          </cell>
          <cell r="D859">
            <v>21.512</v>
          </cell>
          <cell r="E859" t="str">
            <v>EA</v>
          </cell>
          <cell r="F859">
            <v>44.45</v>
          </cell>
          <cell r="G859">
            <v>0</v>
          </cell>
          <cell r="H859"/>
        </row>
        <row r="860">
          <cell r="A860" t="str">
            <v>K4141 25 Amp Photo Control</v>
          </cell>
          <cell r="B860" t="str">
            <v>46365</v>
          </cell>
          <cell r="C860">
            <v>23.98</v>
          </cell>
          <cell r="D860">
            <v>43.167999999999999</v>
          </cell>
          <cell r="E860" t="str">
            <v>EA</v>
          </cell>
          <cell r="F860">
            <v>44.45</v>
          </cell>
          <cell r="G860">
            <v>0</v>
          </cell>
          <cell r="H860"/>
        </row>
        <row r="861">
          <cell r="A861" t="str">
            <v>T30 Photo Control</v>
          </cell>
          <cell r="B861" t="str">
            <v>46370</v>
          </cell>
          <cell r="C861">
            <v>42.95</v>
          </cell>
          <cell r="D861">
            <v>77.317999999999998</v>
          </cell>
          <cell r="E861" t="str">
            <v>EA</v>
          </cell>
          <cell r="F861">
            <v>44.45</v>
          </cell>
          <cell r="G861">
            <v>0</v>
          </cell>
          <cell r="H861">
            <v>46035</v>
          </cell>
        </row>
        <row r="862">
          <cell r="A862" t="str">
            <v>8690 Photo Cell - Lumatrol</v>
          </cell>
          <cell r="B862" t="str">
            <v>46376</v>
          </cell>
          <cell r="C862">
            <v>9.25</v>
          </cell>
          <cell r="D862">
            <v>16.652000000000001</v>
          </cell>
          <cell r="E862" t="str">
            <v>EA</v>
          </cell>
          <cell r="F862">
            <v>44.45</v>
          </cell>
          <cell r="G862">
            <v>0</v>
          </cell>
          <cell r="H862"/>
        </row>
        <row r="863">
          <cell r="A863" t="str">
            <v>ST-15 Photo Cell</v>
          </cell>
          <cell r="B863" t="str">
            <v>46377</v>
          </cell>
          <cell r="C863">
            <v>7.99</v>
          </cell>
          <cell r="D863">
            <v>14.382999999999999</v>
          </cell>
          <cell r="E863" t="str">
            <v>EA</v>
          </cell>
          <cell r="F863">
            <v>44.45</v>
          </cell>
          <cell r="G863">
            <v>0</v>
          </cell>
          <cell r="H863"/>
        </row>
        <row r="864">
          <cell r="A864" t="str">
            <v>1/2" Closed Nipple</v>
          </cell>
          <cell r="B864" t="str">
            <v>46380</v>
          </cell>
          <cell r="C864">
            <v>0.36</v>
          </cell>
          <cell r="D864">
            <v>0.64800000000000002</v>
          </cell>
          <cell r="E864" t="str">
            <v>EA</v>
          </cell>
          <cell r="F864">
            <v>44.45</v>
          </cell>
          <cell r="G864">
            <v>0</v>
          </cell>
          <cell r="H864"/>
        </row>
        <row r="865">
          <cell r="A865" t="str">
            <v>1/2" Lock Ring</v>
          </cell>
          <cell r="B865" t="str">
            <v>46385</v>
          </cell>
          <cell r="C865">
            <v>0.15</v>
          </cell>
          <cell r="D865">
            <v>0.27</v>
          </cell>
          <cell r="E865" t="str">
            <v>EA</v>
          </cell>
          <cell r="F865">
            <v>44.45</v>
          </cell>
          <cell r="G865">
            <v>0</v>
          </cell>
          <cell r="H865">
            <v>45796</v>
          </cell>
        </row>
        <row r="866">
          <cell r="A866" t="str">
            <v>3/4" Closed Nipple</v>
          </cell>
          <cell r="B866" t="str">
            <v>46390</v>
          </cell>
          <cell r="C866">
            <v>0.62</v>
          </cell>
          <cell r="D866">
            <v>1.1160000000000001</v>
          </cell>
          <cell r="E866" t="str">
            <v>EA</v>
          </cell>
          <cell r="F866">
            <v>44.45</v>
          </cell>
          <cell r="G866">
            <v>0</v>
          </cell>
          <cell r="H866"/>
        </row>
        <row r="867">
          <cell r="A867" t="str">
            <v>3/4" Lock Ring</v>
          </cell>
          <cell r="B867" t="str">
            <v>46395</v>
          </cell>
          <cell r="C867">
            <v>0.16600000000000001</v>
          </cell>
          <cell r="D867">
            <v>0.29899999999999999</v>
          </cell>
          <cell r="E867" t="str">
            <v>EA</v>
          </cell>
          <cell r="F867">
            <v>44.45</v>
          </cell>
          <cell r="G867">
            <v>0</v>
          </cell>
          <cell r="H867">
            <v>45554</v>
          </cell>
        </row>
        <row r="868">
          <cell r="A868" t="str">
            <v>1/2 X 4" Pipe Nipple</v>
          </cell>
          <cell r="B868" t="str">
            <v>46400</v>
          </cell>
          <cell r="C868">
            <v>0.26</v>
          </cell>
          <cell r="D868">
            <v>0.46800000000000003</v>
          </cell>
          <cell r="E868" t="str">
            <v>EA</v>
          </cell>
          <cell r="F868">
            <v>44.45</v>
          </cell>
          <cell r="G868">
            <v>0</v>
          </cell>
          <cell r="H868"/>
        </row>
        <row r="869">
          <cell r="A869" t="str">
            <v>Transformer Box</v>
          </cell>
          <cell r="B869" t="str">
            <v>46430</v>
          </cell>
          <cell r="C869">
            <v>13.31</v>
          </cell>
          <cell r="D869">
            <v>29.95</v>
          </cell>
          <cell r="E869" t="str">
            <v>EA</v>
          </cell>
          <cell r="F869">
            <v>55.56</v>
          </cell>
          <cell r="G869">
            <v>0</v>
          </cell>
          <cell r="H869"/>
        </row>
        <row r="870">
          <cell r="A870" t="str">
            <v>7/8" Plastic Grommets</v>
          </cell>
          <cell r="B870" t="str">
            <v>46505</v>
          </cell>
          <cell r="C870">
            <v>0.32</v>
          </cell>
          <cell r="D870">
            <v>0.57599999999999996</v>
          </cell>
          <cell r="E870" t="str">
            <v>EA</v>
          </cell>
          <cell r="F870">
            <v>44.45</v>
          </cell>
          <cell r="G870">
            <v>0</v>
          </cell>
          <cell r="H870">
            <v>45660</v>
          </cell>
        </row>
        <row r="871">
          <cell r="A871" t="str">
            <v>No Reorder-2" Pass Thru</v>
          </cell>
          <cell r="B871" t="str">
            <v>46510</v>
          </cell>
          <cell r="C871">
            <v>2.44</v>
          </cell>
          <cell r="D871">
            <v>4.3920000000000003</v>
          </cell>
          <cell r="E871" t="str">
            <v>EA</v>
          </cell>
          <cell r="F871">
            <v>44.45</v>
          </cell>
          <cell r="G871">
            <v>0</v>
          </cell>
          <cell r="H871"/>
        </row>
        <row r="872">
          <cell r="A872" t="str">
            <v>No Reorder-6" Pass Thru</v>
          </cell>
          <cell r="B872" t="str">
            <v>46520</v>
          </cell>
          <cell r="C872">
            <v>3.95</v>
          </cell>
          <cell r="D872">
            <v>7.1109999999999998</v>
          </cell>
          <cell r="E872" t="str">
            <v>EA</v>
          </cell>
          <cell r="F872">
            <v>44.45</v>
          </cell>
          <cell r="G872">
            <v>0</v>
          </cell>
          <cell r="H872"/>
        </row>
        <row r="873">
          <cell r="A873" t="str">
            <v>12" Pass Thru</v>
          </cell>
          <cell r="B873" t="str">
            <v>46530</v>
          </cell>
          <cell r="C873">
            <v>7.9880000000000004</v>
          </cell>
          <cell r="D873">
            <v>14.38</v>
          </cell>
          <cell r="E873" t="str">
            <v>EA</v>
          </cell>
          <cell r="F873">
            <v>44.45</v>
          </cell>
          <cell r="G873">
            <v>0</v>
          </cell>
          <cell r="H873">
            <v>44979</v>
          </cell>
        </row>
        <row r="874">
          <cell r="A874" t="str">
            <v>SCF 1/2</v>
          </cell>
          <cell r="B874" t="str">
            <v>46540</v>
          </cell>
          <cell r="C874">
            <v>1.05</v>
          </cell>
          <cell r="D874">
            <v>1.89</v>
          </cell>
          <cell r="E874" t="str">
            <v>EA</v>
          </cell>
          <cell r="F874">
            <v>44.45</v>
          </cell>
          <cell r="G874">
            <v>0</v>
          </cell>
          <cell r="H874"/>
        </row>
        <row r="875">
          <cell r="A875" t="str">
            <v>NR-Mega Fans for Pwr Supply</v>
          </cell>
          <cell r="B875" t="str">
            <v>46556</v>
          </cell>
          <cell r="C875">
            <v>11</v>
          </cell>
          <cell r="D875">
            <v>19.802</v>
          </cell>
          <cell r="E875" t="str">
            <v>EA</v>
          </cell>
          <cell r="F875">
            <v>44.45</v>
          </cell>
          <cell r="G875">
            <v>0</v>
          </cell>
          <cell r="H875"/>
        </row>
        <row r="876">
          <cell r="A876" t="str">
            <v>WatchFire Fan</v>
          </cell>
          <cell r="B876" t="str">
            <v>46560</v>
          </cell>
          <cell r="C876">
            <v>55</v>
          </cell>
          <cell r="D876">
            <v>99.01</v>
          </cell>
          <cell r="E876" t="str">
            <v>EA</v>
          </cell>
          <cell r="F876">
            <v>44.45</v>
          </cell>
          <cell r="G876">
            <v>0</v>
          </cell>
          <cell r="H876">
            <v>45202</v>
          </cell>
        </row>
        <row r="877">
          <cell r="A877" t="str">
            <v>Elect Bit Sleeving</v>
          </cell>
          <cell r="B877" t="str">
            <v>46585</v>
          </cell>
          <cell r="C877">
            <v>0.65</v>
          </cell>
          <cell r="D877">
            <v>1.17</v>
          </cell>
          <cell r="E877" t="str">
            <v>FT</v>
          </cell>
          <cell r="F877">
            <v>44.45</v>
          </cell>
          <cell r="G877">
            <v>0</v>
          </cell>
          <cell r="H877"/>
        </row>
        <row r="878">
          <cell r="A878" t="str">
            <v>HVC1000Conect (GTO Box)</v>
          </cell>
          <cell r="B878" t="str">
            <v>46590</v>
          </cell>
          <cell r="C878">
            <v>4.8899999999999997</v>
          </cell>
          <cell r="D878">
            <v>8.8030000000000008</v>
          </cell>
          <cell r="E878" t="str">
            <v>EA</v>
          </cell>
          <cell r="F878">
            <v>44.45</v>
          </cell>
          <cell r="G878">
            <v>0</v>
          </cell>
          <cell r="H878"/>
        </row>
        <row r="879">
          <cell r="A879" t="str">
            <v>Cable Bushing Small RD09NR</v>
          </cell>
          <cell r="B879" t="str">
            <v>46591</v>
          </cell>
          <cell r="C879">
            <v>0.67</v>
          </cell>
          <cell r="D879">
            <v>1.206</v>
          </cell>
          <cell r="E879" t="str">
            <v>EA</v>
          </cell>
          <cell r="F879">
            <v>44.45</v>
          </cell>
          <cell r="G879">
            <v>0</v>
          </cell>
          <cell r="H879"/>
        </row>
        <row r="880">
          <cell r="A880" t="str">
            <v>Cable Bushing Medium RD09NA</v>
          </cell>
          <cell r="B880" t="str">
            <v>46592</v>
          </cell>
          <cell r="C880">
            <v>0.7</v>
          </cell>
          <cell r="D880">
            <v>1.26</v>
          </cell>
          <cell r="E880" t="str">
            <v>EA</v>
          </cell>
          <cell r="F880">
            <v>44.45</v>
          </cell>
          <cell r="G880">
            <v>0</v>
          </cell>
          <cell r="H880"/>
        </row>
        <row r="881">
          <cell r="A881" t="str">
            <v>1" To 1/2" Reducer Bushing</v>
          </cell>
          <cell r="B881" t="str">
            <v>46595</v>
          </cell>
          <cell r="C881">
            <v>0.57999999999999996</v>
          </cell>
          <cell r="D881">
            <v>1.044</v>
          </cell>
          <cell r="E881" t="str">
            <v>EA</v>
          </cell>
          <cell r="F881">
            <v>44.45</v>
          </cell>
          <cell r="G881">
            <v>0</v>
          </cell>
          <cell r="H881"/>
        </row>
        <row r="882">
          <cell r="A882" t="str">
            <v>1/2" EMT Conduit</v>
          </cell>
          <cell r="B882" t="str">
            <v>46600</v>
          </cell>
          <cell r="C882">
            <v>0.44800000000000001</v>
          </cell>
          <cell r="D882">
            <v>0.80600000000000005</v>
          </cell>
          <cell r="E882" t="str">
            <v>FT</v>
          </cell>
          <cell r="F882">
            <v>44.45</v>
          </cell>
          <cell r="G882">
            <v>0</v>
          </cell>
          <cell r="H882">
            <v>44897</v>
          </cell>
        </row>
        <row r="883">
          <cell r="A883" t="str">
            <v>1/2" EMT Half Strap</v>
          </cell>
          <cell r="B883" t="str">
            <v>46605</v>
          </cell>
          <cell r="C883">
            <v>0.128</v>
          </cell>
          <cell r="D883">
            <v>0.23</v>
          </cell>
          <cell r="E883" t="str">
            <v>EA</v>
          </cell>
          <cell r="F883">
            <v>44.45</v>
          </cell>
          <cell r="G883">
            <v>0</v>
          </cell>
          <cell r="H883">
            <v>45187</v>
          </cell>
        </row>
        <row r="884">
          <cell r="A884" t="str">
            <v>1/2" EMT Screw Coupler</v>
          </cell>
          <cell r="B884" t="str">
            <v>46610</v>
          </cell>
          <cell r="C884">
            <v>0.2</v>
          </cell>
          <cell r="D884">
            <v>0.36</v>
          </cell>
          <cell r="E884" t="str">
            <v>EA</v>
          </cell>
          <cell r="F884">
            <v>44.45</v>
          </cell>
          <cell r="G884">
            <v>0</v>
          </cell>
          <cell r="H884"/>
        </row>
        <row r="885">
          <cell r="A885" t="str">
            <v>1/2" EMT Screw Connector</v>
          </cell>
          <cell r="B885" t="str">
            <v>46615</v>
          </cell>
          <cell r="C885">
            <v>0.18</v>
          </cell>
          <cell r="D885">
            <v>0.32400000000000001</v>
          </cell>
          <cell r="E885" t="str">
            <v>EA</v>
          </cell>
          <cell r="F885">
            <v>44.45</v>
          </cell>
          <cell r="G885">
            <v>0</v>
          </cell>
          <cell r="H885"/>
        </row>
        <row r="886">
          <cell r="A886" t="str">
            <v>1/2" EMT to Flex Coupler</v>
          </cell>
          <cell r="B886" t="str">
            <v>46617</v>
          </cell>
          <cell r="C886">
            <v>1.99</v>
          </cell>
          <cell r="D886">
            <v>3.5819999999999999</v>
          </cell>
          <cell r="E886" t="str">
            <v>EA</v>
          </cell>
          <cell r="F886">
            <v>44.45</v>
          </cell>
          <cell r="G886">
            <v>0</v>
          </cell>
          <cell r="H886"/>
        </row>
        <row r="887">
          <cell r="A887" t="str">
            <v>1/2" EMT Compression Coupler</v>
          </cell>
          <cell r="B887" t="str">
            <v>46620</v>
          </cell>
          <cell r="C887">
            <v>0.36</v>
          </cell>
          <cell r="D887">
            <v>0.64800000000000002</v>
          </cell>
          <cell r="E887" t="str">
            <v>EA</v>
          </cell>
          <cell r="F887">
            <v>44.45</v>
          </cell>
          <cell r="G887">
            <v>0</v>
          </cell>
          <cell r="H887"/>
        </row>
        <row r="888">
          <cell r="A888" t="str">
            <v>1/2" EMT Compression Connector</v>
          </cell>
          <cell r="B888" t="str">
            <v>46625</v>
          </cell>
          <cell r="C888">
            <v>0.31</v>
          </cell>
          <cell r="D888">
            <v>0.55800000000000005</v>
          </cell>
          <cell r="E888" t="str">
            <v>EA</v>
          </cell>
          <cell r="F888">
            <v>44.45</v>
          </cell>
          <cell r="G888">
            <v>0</v>
          </cell>
          <cell r="H888"/>
        </row>
        <row r="889">
          <cell r="A889" t="str">
            <v>1/2" Rigid Conduit</v>
          </cell>
          <cell r="B889" t="str">
            <v>46630</v>
          </cell>
          <cell r="C889">
            <v>0.7</v>
          </cell>
          <cell r="D889">
            <v>1.26</v>
          </cell>
          <cell r="E889" t="str">
            <v>FT</v>
          </cell>
          <cell r="F889">
            <v>44.45</v>
          </cell>
          <cell r="G889">
            <v>0</v>
          </cell>
          <cell r="H889"/>
        </row>
        <row r="890">
          <cell r="A890" t="str">
            <v>1/2" Rigid Couplers</v>
          </cell>
          <cell r="B890" t="str">
            <v>46635</v>
          </cell>
          <cell r="C890">
            <v>1.05</v>
          </cell>
          <cell r="D890">
            <v>1.89</v>
          </cell>
          <cell r="E890" t="str">
            <v>EA</v>
          </cell>
          <cell r="F890">
            <v>44.45</v>
          </cell>
          <cell r="G890">
            <v>0</v>
          </cell>
          <cell r="H890"/>
        </row>
        <row r="891">
          <cell r="A891" t="str">
            <v>3/4" EMT Half Strap</v>
          </cell>
          <cell r="B891" t="str">
            <v>46642</v>
          </cell>
          <cell r="C891">
            <v>0.25</v>
          </cell>
          <cell r="D891">
            <v>0.45</v>
          </cell>
          <cell r="E891" t="str">
            <v>EA</v>
          </cell>
          <cell r="F891">
            <v>44.45</v>
          </cell>
          <cell r="G891">
            <v>0</v>
          </cell>
          <cell r="H891">
            <v>45987</v>
          </cell>
        </row>
        <row r="892">
          <cell r="A892" t="str">
            <v>3/4" To 1/2" Reducers</v>
          </cell>
          <cell r="B892" t="str">
            <v>46650</v>
          </cell>
          <cell r="C892">
            <v>0.8</v>
          </cell>
          <cell r="D892">
            <v>1.44</v>
          </cell>
          <cell r="E892" t="str">
            <v>EA</v>
          </cell>
          <cell r="F892">
            <v>44.45</v>
          </cell>
          <cell r="G892">
            <v>0</v>
          </cell>
          <cell r="H892"/>
        </row>
        <row r="893">
          <cell r="A893" t="str">
            <v>1/2" PVC Sched 40</v>
          </cell>
          <cell r="B893" t="str">
            <v>46651</v>
          </cell>
          <cell r="C893">
            <v>0.22</v>
          </cell>
          <cell r="D893">
            <v>0.39600000000000002</v>
          </cell>
          <cell r="E893" t="str">
            <v>FT</v>
          </cell>
          <cell r="F893">
            <v>44.45</v>
          </cell>
          <cell r="G893">
            <v>0</v>
          </cell>
          <cell r="H893"/>
        </row>
        <row r="894">
          <cell r="A894" t="str">
            <v>1/2" PVC Coupler</v>
          </cell>
          <cell r="B894" t="str">
            <v>46652</v>
          </cell>
          <cell r="C894">
            <v>0.13</v>
          </cell>
          <cell r="D894">
            <v>0.23400000000000001</v>
          </cell>
          <cell r="E894" t="str">
            <v>EA</v>
          </cell>
          <cell r="F894">
            <v>44.45</v>
          </cell>
          <cell r="G894">
            <v>0</v>
          </cell>
          <cell r="H894"/>
        </row>
        <row r="895">
          <cell r="A895" t="str">
            <v>1/2" PVC 90 Degree Sweep</v>
          </cell>
          <cell r="B895" t="str">
            <v>46653</v>
          </cell>
          <cell r="C895">
            <v>0.46</v>
          </cell>
          <cell r="D895">
            <v>0.82799999999999996</v>
          </cell>
          <cell r="E895" t="str">
            <v>EA</v>
          </cell>
          <cell r="F895">
            <v>44.45</v>
          </cell>
          <cell r="G895">
            <v>0</v>
          </cell>
          <cell r="H895"/>
        </row>
        <row r="896">
          <cell r="A896" t="str">
            <v>3/4" PVC SCHED 40</v>
          </cell>
          <cell r="B896" t="str">
            <v>46655</v>
          </cell>
          <cell r="C896">
            <v>0.73</v>
          </cell>
          <cell r="D896">
            <v>1.3140000000000001</v>
          </cell>
          <cell r="E896" t="str">
            <v>FT</v>
          </cell>
          <cell r="F896">
            <v>44.45</v>
          </cell>
          <cell r="G896">
            <v>0</v>
          </cell>
          <cell r="H896">
            <v>45919</v>
          </cell>
        </row>
        <row r="897">
          <cell r="A897" t="str">
            <v>3/4" PVC Coupler</v>
          </cell>
          <cell r="B897" t="str">
            <v>46660</v>
          </cell>
          <cell r="C897">
            <v>0.41299999999999998</v>
          </cell>
          <cell r="D897">
            <v>0.74299999999999999</v>
          </cell>
          <cell r="E897" t="str">
            <v>EA</v>
          </cell>
          <cell r="F897">
            <v>44.45</v>
          </cell>
          <cell r="G897">
            <v>0</v>
          </cell>
          <cell r="H897">
            <v>45825</v>
          </cell>
        </row>
        <row r="898">
          <cell r="A898" t="str">
            <v>3/4" PVC Adaptor</v>
          </cell>
          <cell r="B898" t="str">
            <v>46665</v>
          </cell>
          <cell r="C898">
            <v>0.58099999999999996</v>
          </cell>
          <cell r="D898">
            <v>1.046</v>
          </cell>
          <cell r="E898" t="str">
            <v>EA</v>
          </cell>
          <cell r="F898">
            <v>44.45</v>
          </cell>
          <cell r="G898">
            <v>0</v>
          </cell>
          <cell r="H898">
            <v>45875</v>
          </cell>
        </row>
        <row r="899">
          <cell r="A899" t="str">
            <v>3/4" PVC 90 Degree Sweep</v>
          </cell>
          <cell r="B899" t="str">
            <v>46680</v>
          </cell>
          <cell r="C899">
            <v>1.3260000000000001</v>
          </cell>
          <cell r="D899">
            <v>2.387</v>
          </cell>
          <cell r="E899" t="str">
            <v>EA</v>
          </cell>
          <cell r="F899">
            <v>44.45</v>
          </cell>
          <cell r="G899">
            <v>0</v>
          </cell>
          <cell r="H899">
            <v>45211</v>
          </cell>
        </row>
        <row r="900">
          <cell r="A900" t="str">
            <v>1" Lock Nut (steel)</v>
          </cell>
          <cell r="B900" t="str">
            <v>46697</v>
          </cell>
          <cell r="C900">
            <v>0.39300000000000002</v>
          </cell>
          <cell r="D900">
            <v>0.70699999999999996</v>
          </cell>
          <cell r="E900" t="str">
            <v>EA</v>
          </cell>
          <cell r="F900">
            <v>44.45</v>
          </cell>
          <cell r="G900">
            <v>0</v>
          </cell>
          <cell r="H900">
            <v>45034</v>
          </cell>
        </row>
        <row r="901">
          <cell r="A901" t="str">
            <v>1" PVC 90 Degree "L"</v>
          </cell>
          <cell r="B901" t="str">
            <v>46705</v>
          </cell>
          <cell r="C901">
            <v>1.1100000000000001</v>
          </cell>
          <cell r="D901">
            <v>1.998</v>
          </cell>
          <cell r="E901" t="str">
            <v>EA</v>
          </cell>
          <cell r="F901">
            <v>44.45</v>
          </cell>
          <cell r="G901">
            <v>0</v>
          </cell>
          <cell r="H901"/>
        </row>
        <row r="902">
          <cell r="A902" t="str">
            <v>1" PVC Adaptor</v>
          </cell>
          <cell r="B902" t="str">
            <v>46710</v>
          </cell>
          <cell r="C902">
            <v>0.749</v>
          </cell>
          <cell r="D902">
            <v>1.3480000000000001</v>
          </cell>
          <cell r="E902" t="str">
            <v>EA</v>
          </cell>
          <cell r="F902">
            <v>44.45</v>
          </cell>
          <cell r="G902">
            <v>0</v>
          </cell>
          <cell r="H902"/>
        </row>
        <row r="903">
          <cell r="A903" t="str">
            <v>1" PVC Sched 40</v>
          </cell>
          <cell r="B903" t="str">
            <v>46715</v>
          </cell>
          <cell r="C903">
            <v>1.1459999999999999</v>
          </cell>
          <cell r="D903">
            <v>2.0630000000000002</v>
          </cell>
          <cell r="E903" t="str">
            <v>FT</v>
          </cell>
          <cell r="F903">
            <v>44.45</v>
          </cell>
          <cell r="G903">
            <v>0</v>
          </cell>
          <cell r="H903">
            <v>45825</v>
          </cell>
        </row>
        <row r="904">
          <cell r="A904" t="str">
            <v>1" PVC 90 Degree Sweep</v>
          </cell>
          <cell r="B904" t="str">
            <v>46725</v>
          </cell>
          <cell r="C904">
            <v>1.9910000000000001</v>
          </cell>
          <cell r="D904">
            <v>3.5840000000000001</v>
          </cell>
          <cell r="E904" t="str">
            <v>EA</v>
          </cell>
          <cell r="F904">
            <v>44.45</v>
          </cell>
          <cell r="G904">
            <v>0</v>
          </cell>
          <cell r="H904">
            <v>45686</v>
          </cell>
        </row>
        <row r="905">
          <cell r="A905" t="str">
            <v>1" PVC Coupling</v>
          </cell>
          <cell r="B905" t="str">
            <v>46730</v>
          </cell>
          <cell r="C905">
            <v>0.45800000000000002</v>
          </cell>
          <cell r="D905">
            <v>0.82399999999999995</v>
          </cell>
          <cell r="E905" t="str">
            <v>EA</v>
          </cell>
          <cell r="F905">
            <v>44.45</v>
          </cell>
          <cell r="G905">
            <v>0</v>
          </cell>
          <cell r="H905">
            <v>45153</v>
          </cell>
        </row>
        <row r="906">
          <cell r="A906" t="str">
            <v>1 1/2" PVC Sched 40</v>
          </cell>
          <cell r="B906" t="str">
            <v>46732</v>
          </cell>
          <cell r="C906">
            <v>0.72799999999999998</v>
          </cell>
          <cell r="D906">
            <v>1.3109999999999999</v>
          </cell>
          <cell r="E906" t="str">
            <v>FT</v>
          </cell>
          <cell r="F906">
            <v>44.45</v>
          </cell>
          <cell r="G906">
            <v>0</v>
          </cell>
          <cell r="H906"/>
        </row>
        <row r="907">
          <cell r="A907" t="str">
            <v>1 1/2" PVC Coupler</v>
          </cell>
          <cell r="B907" t="str">
            <v>46733</v>
          </cell>
          <cell r="C907">
            <v>1.1000000000000001</v>
          </cell>
          <cell r="D907">
            <v>1.98</v>
          </cell>
          <cell r="E907" t="str">
            <v>EA</v>
          </cell>
          <cell r="F907">
            <v>44.45</v>
          </cell>
          <cell r="G907">
            <v>0</v>
          </cell>
          <cell r="H907"/>
        </row>
        <row r="908">
          <cell r="A908" t="str">
            <v>1 1/2" PVC 90 Degree Sweep</v>
          </cell>
          <cell r="B908" t="str">
            <v>46734</v>
          </cell>
          <cell r="C908">
            <v>4.33</v>
          </cell>
          <cell r="D908">
            <v>7.7949999999999999</v>
          </cell>
          <cell r="E908" t="str">
            <v>EA</v>
          </cell>
          <cell r="F908">
            <v>44.45</v>
          </cell>
          <cell r="G908">
            <v>0</v>
          </cell>
          <cell r="H908"/>
        </row>
        <row r="909">
          <cell r="A909" t="str">
            <v>3/8" Flex (Aluminum)</v>
          </cell>
          <cell r="B909" t="str">
            <v>46735</v>
          </cell>
          <cell r="C909">
            <v>0.55800000000000005</v>
          </cell>
          <cell r="D909">
            <v>1.0049999999999999</v>
          </cell>
          <cell r="E909" t="str">
            <v>FT</v>
          </cell>
          <cell r="F909">
            <v>44.45</v>
          </cell>
          <cell r="G909">
            <v>0</v>
          </cell>
          <cell r="H909"/>
        </row>
        <row r="910">
          <cell r="A910" t="str">
            <v>3/8" Flex Connectors</v>
          </cell>
          <cell r="B910" t="str">
            <v>46740</v>
          </cell>
          <cell r="C910">
            <v>0.67300000000000004</v>
          </cell>
          <cell r="D910">
            <v>1.212</v>
          </cell>
          <cell r="E910" t="str">
            <v>EA</v>
          </cell>
          <cell r="F910">
            <v>44.45</v>
          </cell>
          <cell r="G910">
            <v>0</v>
          </cell>
          <cell r="H910">
            <v>46050</v>
          </cell>
        </row>
        <row r="911">
          <cell r="A911" t="str">
            <v>3/8" Half Strap</v>
          </cell>
          <cell r="B911" t="str">
            <v>46741</v>
          </cell>
          <cell r="C911">
            <v>0.08</v>
          </cell>
          <cell r="D911">
            <v>0.14399999999999999</v>
          </cell>
          <cell r="E911" t="str">
            <v>EA</v>
          </cell>
          <cell r="F911">
            <v>44.45</v>
          </cell>
          <cell r="G911">
            <v>0</v>
          </cell>
          <cell r="H911"/>
        </row>
        <row r="912">
          <cell r="A912" t="str">
            <v>MC Cable 12ga Al w/Grd Solid</v>
          </cell>
          <cell r="B912" t="str">
            <v>46745</v>
          </cell>
          <cell r="C912">
            <v>0.99</v>
          </cell>
          <cell r="D912">
            <v>1.782</v>
          </cell>
          <cell r="E912" t="str">
            <v>FT</v>
          </cell>
          <cell r="F912">
            <v>44.45</v>
          </cell>
          <cell r="G912">
            <v>0</v>
          </cell>
          <cell r="H912">
            <v>45931</v>
          </cell>
        </row>
        <row r="913">
          <cell r="A913" t="str">
            <v>MC Cable 12ga Al w/Grd Strand</v>
          </cell>
          <cell r="B913" t="str">
            <v>46750</v>
          </cell>
          <cell r="C913">
            <v>1.0820000000000001</v>
          </cell>
          <cell r="D913">
            <v>1.948</v>
          </cell>
          <cell r="E913" t="str">
            <v>FT</v>
          </cell>
          <cell r="F913">
            <v>44.45</v>
          </cell>
          <cell r="G913">
            <v>0</v>
          </cell>
          <cell r="H913">
            <v>46036</v>
          </cell>
        </row>
        <row r="914">
          <cell r="A914" t="str">
            <v>3/8 Push in MC Cable connector</v>
          </cell>
          <cell r="B914" t="str">
            <v>46755</v>
          </cell>
          <cell r="C914">
            <v>1.1559999999999999</v>
          </cell>
          <cell r="D914">
            <v>2.081</v>
          </cell>
          <cell r="E914" t="str">
            <v>EA</v>
          </cell>
          <cell r="F914">
            <v>44.45</v>
          </cell>
          <cell r="G914">
            <v>0</v>
          </cell>
          <cell r="H914">
            <v>44732</v>
          </cell>
        </row>
        <row r="915">
          <cell r="A915" t="str">
            <v>3/8 2 Screw MC Cable Connector</v>
          </cell>
          <cell r="B915" t="str">
            <v>46760</v>
          </cell>
          <cell r="C915">
            <v>0.56899999999999995</v>
          </cell>
          <cell r="D915">
            <v>1.024</v>
          </cell>
          <cell r="E915" t="str">
            <v>EA</v>
          </cell>
          <cell r="F915">
            <v>44.45</v>
          </cell>
          <cell r="G915">
            <v>0</v>
          </cell>
          <cell r="H915">
            <v>45783</v>
          </cell>
        </row>
        <row r="916">
          <cell r="A916" t="str">
            <v>3/8" Liquidtight Connectors</v>
          </cell>
          <cell r="B916" t="str">
            <v>46770</v>
          </cell>
          <cell r="C916">
            <v>3.08</v>
          </cell>
          <cell r="D916">
            <v>5.5449999999999999</v>
          </cell>
          <cell r="E916" t="str">
            <v>EA</v>
          </cell>
          <cell r="F916">
            <v>44.45</v>
          </cell>
          <cell r="G916">
            <v>0</v>
          </cell>
          <cell r="H916"/>
        </row>
        <row r="917">
          <cell r="A917" t="str">
            <v>3/8" Liquidtight 90'S</v>
          </cell>
          <cell r="B917" t="str">
            <v>46775</v>
          </cell>
          <cell r="C917">
            <v>5.5</v>
          </cell>
          <cell r="D917">
            <v>9.9009999999999998</v>
          </cell>
          <cell r="E917" t="str">
            <v>EA</v>
          </cell>
          <cell r="F917">
            <v>44.45</v>
          </cell>
          <cell r="G917">
            <v>0</v>
          </cell>
          <cell r="H917"/>
        </row>
        <row r="918">
          <cell r="A918" t="str">
            <v>1/2" Flex (Aluminum)</v>
          </cell>
          <cell r="B918" t="str">
            <v>46780</v>
          </cell>
          <cell r="C918">
            <v>0.376</v>
          </cell>
          <cell r="D918">
            <v>0.67700000000000005</v>
          </cell>
          <cell r="E918" t="str">
            <v>FT</v>
          </cell>
          <cell r="F918">
            <v>44.45</v>
          </cell>
          <cell r="G918">
            <v>0</v>
          </cell>
          <cell r="H918"/>
        </row>
        <row r="919">
          <cell r="A919" t="str">
            <v>1/2'' Flex Connectors</v>
          </cell>
          <cell r="B919" t="str">
            <v>46785</v>
          </cell>
          <cell r="C919">
            <v>0.28000000000000003</v>
          </cell>
          <cell r="D919">
            <v>0.504</v>
          </cell>
          <cell r="E919" t="str">
            <v>EA</v>
          </cell>
          <cell r="F919">
            <v>44.45</v>
          </cell>
          <cell r="G919">
            <v>0</v>
          </cell>
          <cell r="H919"/>
        </row>
        <row r="920">
          <cell r="A920" t="str">
            <v>1/2" Flex 90 Connector</v>
          </cell>
          <cell r="B920" t="str">
            <v>46786</v>
          </cell>
          <cell r="C920">
            <v>0.76600000000000001</v>
          </cell>
          <cell r="D920">
            <v>1.379</v>
          </cell>
          <cell r="E920" t="str">
            <v>EA</v>
          </cell>
          <cell r="F920">
            <v>44.45</v>
          </cell>
          <cell r="G920">
            <v>0</v>
          </cell>
          <cell r="H920"/>
        </row>
        <row r="921">
          <cell r="A921" t="str">
            <v>1/2" Flex Screw-In Coupling</v>
          </cell>
          <cell r="B921" t="str">
            <v>46787</v>
          </cell>
          <cell r="C921">
            <v>0.69199999999999995</v>
          </cell>
          <cell r="D921">
            <v>1.246</v>
          </cell>
          <cell r="E921" t="str">
            <v>EA</v>
          </cell>
          <cell r="F921">
            <v>44.45</v>
          </cell>
          <cell r="G921">
            <v>0</v>
          </cell>
          <cell r="H921"/>
        </row>
        <row r="922">
          <cell r="A922" t="str">
            <v>1/2" Liquidtight Flex</v>
          </cell>
          <cell r="B922" t="str">
            <v>46790</v>
          </cell>
          <cell r="C922">
            <v>0.30299999999999999</v>
          </cell>
          <cell r="D922">
            <v>0.54500000000000004</v>
          </cell>
          <cell r="E922" t="str">
            <v>FT</v>
          </cell>
          <cell r="F922">
            <v>44.45</v>
          </cell>
          <cell r="G922">
            <v>0</v>
          </cell>
          <cell r="H922">
            <v>46042</v>
          </cell>
        </row>
        <row r="923">
          <cell r="A923" t="str">
            <v>1/2" Liquidtight Connectors</v>
          </cell>
          <cell r="B923" t="str">
            <v>46795</v>
          </cell>
          <cell r="C923">
            <v>3.274</v>
          </cell>
          <cell r="D923">
            <v>5.8940000000000001</v>
          </cell>
          <cell r="E923" t="str">
            <v>EA</v>
          </cell>
          <cell r="F923">
            <v>44.45</v>
          </cell>
          <cell r="G923">
            <v>0</v>
          </cell>
          <cell r="H923">
            <v>45987</v>
          </cell>
        </row>
        <row r="924">
          <cell r="A924" t="str">
            <v>1/2" Liquidtight 90'S</v>
          </cell>
          <cell r="B924" t="str">
            <v>46800</v>
          </cell>
          <cell r="C924">
            <v>6.1539999999999999</v>
          </cell>
          <cell r="D924">
            <v>11.077999999999999</v>
          </cell>
          <cell r="E924" t="str">
            <v>EA</v>
          </cell>
          <cell r="F924">
            <v>44.45</v>
          </cell>
          <cell r="G924">
            <v>0</v>
          </cell>
          <cell r="H924">
            <v>45713</v>
          </cell>
        </row>
        <row r="925">
          <cell r="A925" t="str">
            <v>Female Cord Plug NEMA515R</v>
          </cell>
          <cell r="B925" t="str">
            <v>46810</v>
          </cell>
          <cell r="C925">
            <v>16.05</v>
          </cell>
          <cell r="D925">
            <v>28.893000000000001</v>
          </cell>
          <cell r="E925" t="str">
            <v>EA</v>
          </cell>
          <cell r="F925">
            <v>44.45</v>
          </cell>
          <cell r="G925">
            <v>0</v>
          </cell>
          <cell r="H925"/>
        </row>
        <row r="926">
          <cell r="A926" t="str">
            <v>Male Cord Plug NEMA5-15P</v>
          </cell>
          <cell r="B926" t="str">
            <v>46815</v>
          </cell>
          <cell r="C926">
            <v>9.6999999999999993</v>
          </cell>
          <cell r="D926">
            <v>17.462</v>
          </cell>
          <cell r="E926" t="str">
            <v>EA</v>
          </cell>
          <cell r="F926">
            <v>44.45</v>
          </cell>
          <cell r="G926">
            <v>0</v>
          </cell>
          <cell r="H926"/>
        </row>
        <row r="927">
          <cell r="A927" t="str">
            <v>Standard Wall Toggle Switch</v>
          </cell>
          <cell r="B927" t="str">
            <v>46825</v>
          </cell>
          <cell r="C927">
            <v>2.2000000000000002</v>
          </cell>
          <cell r="D927">
            <v>3.96</v>
          </cell>
          <cell r="E927" t="str">
            <v>EA</v>
          </cell>
          <cell r="F927">
            <v>44.45</v>
          </cell>
          <cell r="G927">
            <v>0</v>
          </cell>
          <cell r="H927"/>
        </row>
        <row r="928">
          <cell r="A928" t="str">
            <v>60Amp Disconnect Box</v>
          </cell>
          <cell r="B928" t="str">
            <v>46827</v>
          </cell>
          <cell r="C928">
            <v>7.5380000000000003</v>
          </cell>
          <cell r="D928">
            <v>13.57</v>
          </cell>
          <cell r="E928" t="str">
            <v>EA</v>
          </cell>
          <cell r="F928">
            <v>44.45</v>
          </cell>
          <cell r="G928">
            <v>0</v>
          </cell>
          <cell r="H928"/>
        </row>
        <row r="929">
          <cell r="A929" t="str">
            <v>On-Off Toggle Switch W/boot</v>
          </cell>
          <cell r="B929" t="str">
            <v>46835</v>
          </cell>
          <cell r="C929">
            <v>5.59</v>
          </cell>
          <cell r="D929">
            <v>10.063000000000001</v>
          </cell>
          <cell r="E929" t="str">
            <v>EA</v>
          </cell>
          <cell r="F929">
            <v>44.45</v>
          </cell>
          <cell r="G929">
            <v>0</v>
          </cell>
          <cell r="H929">
            <v>46042</v>
          </cell>
        </row>
        <row r="930">
          <cell r="A930" t="str">
            <v>UL Ground Bar</v>
          </cell>
          <cell r="B930" t="str">
            <v>46836</v>
          </cell>
          <cell r="C930">
            <v>8.1460000000000008</v>
          </cell>
          <cell r="D930">
            <v>14.664</v>
          </cell>
          <cell r="E930" t="str">
            <v>EA</v>
          </cell>
          <cell r="F930">
            <v>44.45</v>
          </cell>
          <cell r="G930">
            <v>0</v>
          </cell>
          <cell r="H930">
            <v>45933</v>
          </cell>
        </row>
        <row r="931">
          <cell r="A931" t="str">
            <v>2x4 Weatherproof Bell Box</v>
          </cell>
          <cell r="B931" t="str">
            <v>46840</v>
          </cell>
          <cell r="C931">
            <v>4.4560000000000004</v>
          </cell>
          <cell r="D931">
            <v>8.0220000000000002</v>
          </cell>
          <cell r="E931" t="str">
            <v>EA</v>
          </cell>
          <cell r="F931">
            <v>44.45</v>
          </cell>
          <cell r="G931">
            <v>0</v>
          </cell>
          <cell r="H931">
            <v>45723</v>
          </cell>
        </row>
        <row r="932">
          <cell r="A932" t="str">
            <v>2x4 Weatherproof Box Cover</v>
          </cell>
          <cell r="B932" t="str">
            <v>46845</v>
          </cell>
          <cell r="C932">
            <v>1.4870000000000001</v>
          </cell>
          <cell r="D932">
            <v>2.677</v>
          </cell>
          <cell r="E932" t="str">
            <v>EA</v>
          </cell>
          <cell r="F932">
            <v>44.45</v>
          </cell>
          <cell r="G932">
            <v>0</v>
          </cell>
          <cell r="H932">
            <v>45723</v>
          </cell>
        </row>
        <row r="933">
          <cell r="A933" t="str">
            <v>2x4 Weatherproof Switch Cover</v>
          </cell>
          <cell r="B933" t="str">
            <v>46850</v>
          </cell>
          <cell r="C933">
            <v>2.94</v>
          </cell>
          <cell r="D933">
            <v>5.2930000000000001</v>
          </cell>
          <cell r="E933" t="str">
            <v>EA</v>
          </cell>
          <cell r="F933">
            <v>44.45</v>
          </cell>
          <cell r="G933">
            <v>0</v>
          </cell>
          <cell r="H933"/>
        </row>
        <row r="934">
          <cell r="A934" t="str">
            <v>2x4 Handi Box</v>
          </cell>
          <cell r="B934" t="str">
            <v>46855</v>
          </cell>
          <cell r="C934">
            <v>0.73799999999999999</v>
          </cell>
          <cell r="D934">
            <v>1.329</v>
          </cell>
          <cell r="E934" t="str">
            <v>EA</v>
          </cell>
          <cell r="F934">
            <v>44.45</v>
          </cell>
          <cell r="G934">
            <v>0</v>
          </cell>
          <cell r="H934">
            <v>45933</v>
          </cell>
        </row>
        <row r="935">
          <cell r="A935" t="str">
            <v>2x4 Handi Box Lid</v>
          </cell>
          <cell r="B935" t="str">
            <v>46860</v>
          </cell>
          <cell r="C935">
            <v>0.70099999999999996</v>
          </cell>
          <cell r="D935">
            <v>1.262</v>
          </cell>
          <cell r="E935" t="str">
            <v>EA</v>
          </cell>
          <cell r="F935">
            <v>44.45</v>
          </cell>
          <cell r="G935">
            <v>0</v>
          </cell>
          <cell r="H935">
            <v>45933</v>
          </cell>
        </row>
        <row r="936">
          <cell r="A936" t="str">
            <v>4x4 Handi-Box w/Lid</v>
          </cell>
          <cell r="B936" t="str">
            <v>46865</v>
          </cell>
          <cell r="C936">
            <v>3.0209999999999999</v>
          </cell>
          <cell r="D936">
            <v>5.4379999999999997</v>
          </cell>
          <cell r="E936" t="str">
            <v>EA</v>
          </cell>
          <cell r="F936">
            <v>44.45</v>
          </cell>
          <cell r="G936">
            <v>0</v>
          </cell>
          <cell r="H936">
            <v>45918</v>
          </cell>
        </row>
        <row r="937">
          <cell r="A937" t="str">
            <v>4x4 Weatherproof Bell Box</v>
          </cell>
          <cell r="B937" t="str">
            <v>46867</v>
          </cell>
          <cell r="C937">
            <v>12.513</v>
          </cell>
          <cell r="D937">
            <v>22.526</v>
          </cell>
          <cell r="E937" t="str">
            <v>EA</v>
          </cell>
          <cell r="F937">
            <v>44.45</v>
          </cell>
          <cell r="G937">
            <v>0</v>
          </cell>
          <cell r="H937">
            <v>45180</v>
          </cell>
        </row>
        <row r="938">
          <cell r="A938" t="str">
            <v>4x4 Weatherproof Box Cover</v>
          </cell>
          <cell r="B938" t="str">
            <v>46868</v>
          </cell>
          <cell r="C938">
            <v>3.036</v>
          </cell>
          <cell r="D938">
            <v>5.4649999999999999</v>
          </cell>
          <cell r="E938" t="str">
            <v>EA</v>
          </cell>
          <cell r="F938">
            <v>44.45</v>
          </cell>
          <cell r="G938">
            <v>0</v>
          </cell>
          <cell r="H938">
            <v>45187</v>
          </cell>
        </row>
        <row r="939">
          <cell r="A939" t="str">
            <v>8' X 1/2" Ground Rod</v>
          </cell>
          <cell r="B939" t="str">
            <v>46885</v>
          </cell>
          <cell r="C939">
            <v>15.29</v>
          </cell>
          <cell r="D939">
            <v>27.524999999999999</v>
          </cell>
          <cell r="E939" t="str">
            <v>EA</v>
          </cell>
          <cell r="F939">
            <v>44.45</v>
          </cell>
          <cell r="G939">
            <v>0</v>
          </cell>
          <cell r="H939">
            <v>45580</v>
          </cell>
        </row>
        <row r="940">
          <cell r="A940" t="str">
            <v>1/2" Ground Clamp</v>
          </cell>
          <cell r="B940" t="str">
            <v>46890</v>
          </cell>
          <cell r="C940">
            <v>3.516</v>
          </cell>
          <cell r="D940">
            <v>6.3289999999999997</v>
          </cell>
          <cell r="E940" t="str">
            <v>EA</v>
          </cell>
          <cell r="F940">
            <v>44.45</v>
          </cell>
          <cell r="G940">
            <v>0</v>
          </cell>
          <cell r="H940">
            <v>45573</v>
          </cell>
        </row>
        <row r="941">
          <cell r="A941" t="str">
            <v>#6 Bare Copper Wire</v>
          </cell>
          <cell r="B941" t="str">
            <v>46895</v>
          </cell>
          <cell r="C941">
            <v>0.83</v>
          </cell>
          <cell r="D941">
            <v>1.494</v>
          </cell>
          <cell r="E941" t="str">
            <v>FT</v>
          </cell>
          <cell r="F941">
            <v>44.45</v>
          </cell>
          <cell r="G941">
            <v>0</v>
          </cell>
          <cell r="H941">
            <v>45609</v>
          </cell>
        </row>
        <row r="942">
          <cell r="A942" t="str">
            <v>HO Socket Washers, Neoprene</v>
          </cell>
          <cell r="B942" t="str">
            <v>46905</v>
          </cell>
          <cell r="C942">
            <v>2.1800000000000002</v>
          </cell>
          <cell r="D942">
            <v>3.9239999999999999</v>
          </cell>
          <cell r="E942" t="str">
            <v>EA</v>
          </cell>
          <cell r="F942">
            <v>44.45</v>
          </cell>
          <cell r="G942">
            <v>0</v>
          </cell>
          <cell r="H942"/>
        </row>
        <row r="943">
          <cell r="A943" t="str">
            <v>Flex Face Clip w/Bolt @ bar</v>
          </cell>
          <cell r="B943" t="str">
            <v>50000</v>
          </cell>
          <cell r="C943">
            <v>2.1520000000000001</v>
          </cell>
          <cell r="D943">
            <v>3.8740000000000001</v>
          </cell>
          <cell r="E943" t="str">
            <v>EA</v>
          </cell>
          <cell r="F943">
            <v>44.45</v>
          </cell>
          <cell r="G943">
            <v>0</v>
          </cell>
          <cell r="H943">
            <v>45688</v>
          </cell>
        </row>
        <row r="944">
          <cell r="A944" t="str">
            <v>SignComp Flex Tension Clip</v>
          </cell>
          <cell r="B944" t="str">
            <v>50005</v>
          </cell>
          <cell r="C944">
            <v>0.12</v>
          </cell>
          <cell r="D944">
            <v>0.216</v>
          </cell>
          <cell r="E944" t="str">
            <v>EA</v>
          </cell>
          <cell r="F944">
            <v>44.45</v>
          </cell>
          <cell r="G944">
            <v>0</v>
          </cell>
          <cell r="H944">
            <v>44726</v>
          </cell>
        </row>
        <row r="945">
          <cell r="A945" t="str">
            <v>6'-8" Panaflex 945</v>
          </cell>
          <cell r="B945" t="str">
            <v>50025</v>
          </cell>
          <cell r="C945">
            <v>2.7040000000000002</v>
          </cell>
          <cell r="D945">
            <v>4.8680000000000003</v>
          </cell>
          <cell r="E945" t="str">
            <v>SQFT</v>
          </cell>
          <cell r="F945">
            <v>44.45</v>
          </cell>
          <cell r="G945">
            <v>0</v>
          </cell>
          <cell r="H945"/>
        </row>
        <row r="946">
          <cell r="A946" t="str">
            <v>4'-11" Panagraphics 3 Flex</v>
          </cell>
          <cell r="B946" t="str">
            <v>50045</v>
          </cell>
          <cell r="C946">
            <v>1.8</v>
          </cell>
          <cell r="D946">
            <v>3.24</v>
          </cell>
          <cell r="E946" t="str">
            <v>SQFT</v>
          </cell>
          <cell r="F946">
            <v>44.45</v>
          </cell>
          <cell r="G946">
            <v>0</v>
          </cell>
          <cell r="H946"/>
        </row>
        <row r="947">
          <cell r="A947" t="str">
            <v>Plex Hang Bar</v>
          </cell>
          <cell r="B947" t="str">
            <v>51005</v>
          </cell>
          <cell r="C947">
            <v>1.113</v>
          </cell>
          <cell r="D947">
            <v>2.004</v>
          </cell>
          <cell r="E947" t="str">
            <v>FT</v>
          </cell>
          <cell r="F947">
            <v>44.45</v>
          </cell>
          <cell r="G947">
            <v>0</v>
          </cell>
          <cell r="H947"/>
        </row>
        <row r="948">
          <cell r="A948" t="str">
            <v>2 X 4 Styrene Egg Crate</v>
          </cell>
          <cell r="B948" t="str">
            <v>51020</v>
          </cell>
          <cell r="C948">
            <v>8.1300000000000008</v>
          </cell>
          <cell r="D948">
            <v>14.635</v>
          </cell>
          <cell r="E948" t="str">
            <v>EA</v>
          </cell>
          <cell r="F948">
            <v>44.45</v>
          </cell>
          <cell r="G948">
            <v>0</v>
          </cell>
          <cell r="H948"/>
        </row>
        <row r="949">
          <cell r="A949" t="str">
            <v>2 X 4 Aluminum Egg Crate</v>
          </cell>
          <cell r="B949" t="str">
            <v>51025</v>
          </cell>
          <cell r="C949">
            <v>26.44</v>
          </cell>
          <cell r="D949">
            <v>47.597000000000001</v>
          </cell>
          <cell r="E949" t="str">
            <v>EA</v>
          </cell>
          <cell r="F949">
            <v>44.45</v>
          </cell>
          <cell r="G949">
            <v>0</v>
          </cell>
          <cell r="H949"/>
        </row>
        <row r="950">
          <cell r="A950" t="str">
            <v>3/4" Trim Cap</v>
          </cell>
          <cell r="B950" t="str">
            <v>51050</v>
          </cell>
          <cell r="C950">
            <v>0.38</v>
          </cell>
          <cell r="D950">
            <v>0.68400000000000005</v>
          </cell>
          <cell r="E950" t="str">
            <v>FT</v>
          </cell>
          <cell r="F950">
            <v>44.45</v>
          </cell>
          <cell r="G950">
            <v>0</v>
          </cell>
          <cell r="H950"/>
        </row>
        <row r="951">
          <cell r="A951" t="str">
            <v>1" Silver Trim Cap</v>
          </cell>
          <cell r="B951" t="str">
            <v>51055</v>
          </cell>
          <cell r="C951">
            <v>0.38100000000000001</v>
          </cell>
          <cell r="D951">
            <v>0.68600000000000005</v>
          </cell>
          <cell r="E951" t="str">
            <v>FT</v>
          </cell>
          <cell r="F951">
            <v>44.45</v>
          </cell>
          <cell r="G951">
            <v>0</v>
          </cell>
          <cell r="H951">
            <v>45660</v>
          </cell>
        </row>
        <row r="952">
          <cell r="A952" t="str">
            <v>1" Orange Trimcap</v>
          </cell>
          <cell r="B952" t="str">
            <v>51057</v>
          </cell>
          <cell r="C952">
            <v>0.35599999999999998</v>
          </cell>
          <cell r="D952">
            <v>0.64100000000000001</v>
          </cell>
          <cell r="E952" t="str">
            <v>FT</v>
          </cell>
          <cell r="F952">
            <v>44.45</v>
          </cell>
          <cell r="G952">
            <v>0</v>
          </cell>
          <cell r="H952"/>
        </row>
        <row r="953">
          <cell r="A953" t="str">
            <v>1" Green Trim Cap</v>
          </cell>
          <cell r="B953" t="str">
            <v>51060</v>
          </cell>
          <cell r="C953">
            <v>0.371</v>
          </cell>
          <cell r="D953">
            <v>0.66800000000000004</v>
          </cell>
          <cell r="E953" t="str">
            <v>FT</v>
          </cell>
          <cell r="F953">
            <v>44.45</v>
          </cell>
          <cell r="G953">
            <v>0</v>
          </cell>
          <cell r="H953">
            <v>44666</v>
          </cell>
        </row>
        <row r="954">
          <cell r="A954" t="str">
            <v>1" Teal Trim Cap</v>
          </cell>
          <cell r="B954" t="str">
            <v>51065</v>
          </cell>
          <cell r="C954">
            <v>0.35599999999999998</v>
          </cell>
          <cell r="D954">
            <v>0.64100000000000001</v>
          </cell>
          <cell r="E954" t="str">
            <v>FT</v>
          </cell>
          <cell r="F954">
            <v>44.45</v>
          </cell>
          <cell r="G954">
            <v>0</v>
          </cell>
          <cell r="H954">
            <v>45391</v>
          </cell>
        </row>
        <row r="955">
          <cell r="A955" t="str">
            <v>1" Yellow Trim Cap (150' Roll)</v>
          </cell>
          <cell r="B955" t="str">
            <v>51070</v>
          </cell>
          <cell r="C955">
            <v>0.35599999999999998</v>
          </cell>
          <cell r="D955">
            <v>0.64100000000000001</v>
          </cell>
          <cell r="E955" t="str">
            <v>FT</v>
          </cell>
          <cell r="F955">
            <v>44.45</v>
          </cell>
          <cell r="G955">
            <v>0</v>
          </cell>
          <cell r="H955"/>
        </row>
        <row r="956">
          <cell r="A956" t="str">
            <v>1" White Trim Cap (150' Roll)</v>
          </cell>
          <cell r="B956" t="str">
            <v>51075</v>
          </cell>
          <cell r="C956">
            <v>0.39800000000000002</v>
          </cell>
          <cell r="D956">
            <v>0.71599999999999997</v>
          </cell>
          <cell r="E956" t="str">
            <v>FT</v>
          </cell>
          <cell r="F956">
            <v>44.45</v>
          </cell>
          <cell r="G956">
            <v>0</v>
          </cell>
          <cell r="H956">
            <v>46066</v>
          </cell>
        </row>
        <row r="957">
          <cell r="A957" t="str">
            <v>1" Black Trim Cap</v>
          </cell>
          <cell r="B957" t="str">
            <v>51080</v>
          </cell>
          <cell r="C957">
            <v>0.42599999999999999</v>
          </cell>
          <cell r="D957">
            <v>0.76700000000000002</v>
          </cell>
          <cell r="E957" t="str">
            <v>FT</v>
          </cell>
          <cell r="F957">
            <v>44.45</v>
          </cell>
          <cell r="G957">
            <v>0</v>
          </cell>
          <cell r="H957">
            <v>46030</v>
          </cell>
        </row>
        <row r="958">
          <cell r="A958" t="str">
            <v>1" Brown Trim Cap</v>
          </cell>
          <cell r="B958" t="str">
            <v>51085</v>
          </cell>
          <cell r="C958">
            <v>0.39400000000000002</v>
          </cell>
          <cell r="D958">
            <v>0.70899999999999996</v>
          </cell>
          <cell r="E958" t="str">
            <v>FT</v>
          </cell>
          <cell r="F958">
            <v>44.45</v>
          </cell>
          <cell r="G958">
            <v>0</v>
          </cell>
          <cell r="H958"/>
        </row>
        <row r="959">
          <cell r="A959" t="str">
            <v>1" Shiny Bronze Trimcap</v>
          </cell>
          <cell r="B959" t="str">
            <v>51086</v>
          </cell>
          <cell r="C959">
            <v>0.35599999999999998</v>
          </cell>
          <cell r="D959">
            <v>0.64100000000000001</v>
          </cell>
          <cell r="E959" t="str">
            <v>FT</v>
          </cell>
          <cell r="F959">
            <v>44.45</v>
          </cell>
          <cell r="G959">
            <v>0</v>
          </cell>
          <cell r="H959"/>
        </row>
        <row r="960">
          <cell r="A960" t="str">
            <v>1" Blue Trim Cap</v>
          </cell>
          <cell r="B960" t="str">
            <v>51090</v>
          </cell>
          <cell r="C960">
            <v>0.40500000000000003</v>
          </cell>
          <cell r="D960">
            <v>0.72899999999999998</v>
          </cell>
          <cell r="E960" t="str">
            <v>FT</v>
          </cell>
          <cell r="F960">
            <v>44.45</v>
          </cell>
          <cell r="G960">
            <v>0</v>
          </cell>
          <cell r="H960">
            <v>46034</v>
          </cell>
        </row>
        <row r="961">
          <cell r="A961" t="str">
            <v>1" Bronze Trim Cap</v>
          </cell>
          <cell r="B961" t="str">
            <v>51091</v>
          </cell>
          <cell r="C961">
            <v>0.35599999999999998</v>
          </cell>
          <cell r="D961">
            <v>0.64100000000000001</v>
          </cell>
          <cell r="E961" t="str">
            <v>FT</v>
          </cell>
          <cell r="F961">
            <v>44.45</v>
          </cell>
          <cell r="G961">
            <v>0</v>
          </cell>
          <cell r="H961"/>
        </row>
        <row r="962">
          <cell r="A962" t="str">
            <v>1" Red Trim Cap</v>
          </cell>
          <cell r="B962" t="str">
            <v>51095</v>
          </cell>
          <cell r="C962">
            <v>0.38100000000000001</v>
          </cell>
          <cell r="D962">
            <v>0.68600000000000005</v>
          </cell>
          <cell r="E962" t="str">
            <v>FT</v>
          </cell>
          <cell r="F962">
            <v>44.45</v>
          </cell>
          <cell r="G962">
            <v>0</v>
          </cell>
          <cell r="H962">
            <v>45950</v>
          </cell>
        </row>
        <row r="963">
          <cell r="A963" t="str">
            <v>1" Bronze Trim Cap (313E)</v>
          </cell>
          <cell r="B963" t="str">
            <v>51100</v>
          </cell>
          <cell r="C963">
            <v>0.375</v>
          </cell>
          <cell r="D963">
            <v>0.67500000000000004</v>
          </cell>
          <cell r="E963" t="str">
            <v>FT</v>
          </cell>
          <cell r="F963">
            <v>44.45</v>
          </cell>
          <cell r="G963">
            <v>0</v>
          </cell>
          <cell r="H963"/>
        </row>
        <row r="964">
          <cell r="A964" t="str">
            <v>1" Brushed Chrome Trim Cap</v>
          </cell>
          <cell r="B964" t="str">
            <v>51102</v>
          </cell>
          <cell r="C964">
            <v>0.38</v>
          </cell>
          <cell r="D964">
            <v>0.68400000000000005</v>
          </cell>
          <cell r="E964" t="str">
            <v>FT</v>
          </cell>
          <cell r="F964">
            <v>44.45</v>
          </cell>
          <cell r="G964">
            <v>0</v>
          </cell>
          <cell r="H964"/>
        </row>
        <row r="965">
          <cell r="A965" t="str">
            <v>1" Shiny Chrome Trim Cap</v>
          </cell>
          <cell r="B965" t="str">
            <v>51103</v>
          </cell>
          <cell r="C965">
            <v>0.38</v>
          </cell>
          <cell r="D965">
            <v>0.68400000000000005</v>
          </cell>
          <cell r="E965" t="str">
            <v>FT</v>
          </cell>
          <cell r="F965">
            <v>44.45</v>
          </cell>
          <cell r="G965">
            <v>0</v>
          </cell>
          <cell r="H965"/>
        </row>
        <row r="966">
          <cell r="A966" t="str">
            <v>1" Gold Trim Cap</v>
          </cell>
          <cell r="B966" t="str">
            <v>51105</v>
          </cell>
          <cell r="C966">
            <v>0.38</v>
          </cell>
          <cell r="D966">
            <v>0.68400000000000005</v>
          </cell>
          <cell r="E966" t="str">
            <v>FT</v>
          </cell>
          <cell r="F966">
            <v>44.45</v>
          </cell>
          <cell r="G966">
            <v>0</v>
          </cell>
          <cell r="H966"/>
        </row>
        <row r="967">
          <cell r="A967" t="str">
            <v>2" Bronze 313E Trim Cap</v>
          </cell>
          <cell r="B967" t="str">
            <v>51122</v>
          </cell>
          <cell r="C967">
            <v>0.74</v>
          </cell>
          <cell r="D967">
            <v>1.3320000000000001</v>
          </cell>
          <cell r="E967" t="str">
            <v>FT</v>
          </cell>
          <cell r="F967">
            <v>44.45</v>
          </cell>
          <cell r="G967">
            <v>0</v>
          </cell>
          <cell r="H967"/>
        </row>
        <row r="968">
          <cell r="A968" t="str">
            <v>2" Blue Trim Cap</v>
          </cell>
          <cell r="B968" t="str">
            <v>51125</v>
          </cell>
          <cell r="C968">
            <v>0.80300000000000005</v>
          </cell>
          <cell r="D968">
            <v>1.446</v>
          </cell>
          <cell r="E968" t="str">
            <v>FT</v>
          </cell>
          <cell r="F968">
            <v>44.45</v>
          </cell>
          <cell r="G968">
            <v>0</v>
          </cell>
          <cell r="H968"/>
        </row>
        <row r="969">
          <cell r="A969" t="str">
            <v>2" Bronze Trimcap</v>
          </cell>
          <cell r="B969" t="str">
            <v>51130</v>
          </cell>
          <cell r="C969">
            <v>0.74</v>
          </cell>
          <cell r="D969">
            <v>1.3320000000000001</v>
          </cell>
          <cell r="E969" t="str">
            <v>FT</v>
          </cell>
          <cell r="F969">
            <v>44.45</v>
          </cell>
          <cell r="G969">
            <v>0</v>
          </cell>
          <cell r="H969"/>
        </row>
        <row r="970">
          <cell r="A970" t="str">
            <v>2" Green Trimcap</v>
          </cell>
          <cell r="B970" t="str">
            <v>51135</v>
          </cell>
          <cell r="C970">
            <v>0.74</v>
          </cell>
          <cell r="D970">
            <v>1.3320000000000001</v>
          </cell>
          <cell r="E970" t="str">
            <v>FT</v>
          </cell>
          <cell r="F970">
            <v>44.45</v>
          </cell>
          <cell r="G970">
            <v>0</v>
          </cell>
          <cell r="H970"/>
        </row>
        <row r="971">
          <cell r="A971" t="str">
            <v>2" Red Trimcap</v>
          </cell>
          <cell r="B971" t="str">
            <v>51140</v>
          </cell>
          <cell r="C971">
            <v>0.88800000000000001</v>
          </cell>
          <cell r="D971">
            <v>1.599</v>
          </cell>
          <cell r="E971" t="str">
            <v>FT</v>
          </cell>
          <cell r="F971">
            <v>44.45</v>
          </cell>
          <cell r="G971">
            <v>0</v>
          </cell>
          <cell r="H971">
            <v>45076</v>
          </cell>
        </row>
        <row r="972">
          <cell r="A972" t="str">
            <v>2" White Trimcap</v>
          </cell>
          <cell r="B972" t="str">
            <v>51145</v>
          </cell>
          <cell r="C972">
            <v>0.74</v>
          </cell>
          <cell r="D972">
            <v>1.3320000000000001</v>
          </cell>
          <cell r="E972" t="str">
            <v>FT</v>
          </cell>
          <cell r="F972">
            <v>44.45</v>
          </cell>
          <cell r="G972">
            <v>0</v>
          </cell>
          <cell r="H972"/>
        </row>
        <row r="973">
          <cell r="A973" t="str">
            <v>2" Black Trim Cap</v>
          </cell>
          <cell r="B973" t="str">
            <v>51150</v>
          </cell>
          <cell r="C973">
            <v>1.024</v>
          </cell>
          <cell r="D973">
            <v>1.843</v>
          </cell>
          <cell r="E973" t="str">
            <v>FT</v>
          </cell>
          <cell r="F973">
            <v>44.45</v>
          </cell>
          <cell r="G973">
            <v>0</v>
          </cell>
          <cell r="H973">
            <v>46066</v>
          </cell>
        </row>
        <row r="974">
          <cell r="A974" t="str">
            <v>.118 "FF" Grade Clear Plex</v>
          </cell>
          <cell r="B974" t="str">
            <v>53000</v>
          </cell>
          <cell r="C974">
            <v>2.2290000000000001</v>
          </cell>
          <cell r="D974">
            <v>4.0129999999999999</v>
          </cell>
          <cell r="E974" t="str">
            <v>SQFT</v>
          </cell>
          <cell r="F974">
            <v>44.45</v>
          </cell>
          <cell r="G974">
            <v>0</v>
          </cell>
          <cell r="H974">
            <v>46052</v>
          </cell>
        </row>
        <row r="975">
          <cell r="A975" t="str">
            <v>.177 "FF" Clear 4 x 8 Plex</v>
          </cell>
          <cell r="B975" t="str">
            <v>53030</v>
          </cell>
          <cell r="C975">
            <v>2.9550000000000001</v>
          </cell>
          <cell r="D975">
            <v>5.32</v>
          </cell>
          <cell r="E975" t="str">
            <v>SQFT</v>
          </cell>
          <cell r="F975">
            <v>44.45</v>
          </cell>
          <cell r="G975">
            <v>0</v>
          </cell>
          <cell r="H975">
            <v>45979</v>
          </cell>
        </row>
        <row r="976">
          <cell r="A976" t="str">
            <v>.177 "FF" Clear 4 x 10 Plex</v>
          </cell>
          <cell r="B976" t="str">
            <v>53032</v>
          </cell>
          <cell r="C976">
            <v>2.7829999999999999</v>
          </cell>
          <cell r="D976">
            <v>5.01</v>
          </cell>
          <cell r="E976" t="str">
            <v>SQFT</v>
          </cell>
          <cell r="F976">
            <v>44.45</v>
          </cell>
          <cell r="G976">
            <v>0</v>
          </cell>
          <cell r="H976">
            <v>46029</v>
          </cell>
        </row>
        <row r="977">
          <cell r="A977" t="str">
            <v>.177 "FF" Clear 6 x 8 Plex</v>
          </cell>
          <cell r="B977" t="str">
            <v>53033</v>
          </cell>
          <cell r="C977">
            <v>4.3499999999999996</v>
          </cell>
          <cell r="D977">
            <v>7.8310000000000004</v>
          </cell>
          <cell r="E977" t="str">
            <v>SQFT</v>
          </cell>
          <cell r="F977">
            <v>44.45</v>
          </cell>
          <cell r="G977">
            <v>0</v>
          </cell>
          <cell r="H977">
            <v>44847</v>
          </cell>
        </row>
        <row r="978">
          <cell r="A978" t="str">
            <v>.250 Clear Plex</v>
          </cell>
          <cell r="B978" t="str">
            <v>53040</v>
          </cell>
          <cell r="C978">
            <v>4.1289999999999996</v>
          </cell>
          <cell r="D978">
            <v>7.4329999999999998</v>
          </cell>
          <cell r="E978" t="str">
            <v>SQFT</v>
          </cell>
          <cell r="F978">
            <v>44.45</v>
          </cell>
          <cell r="G978">
            <v>0</v>
          </cell>
          <cell r="H978">
            <v>46042</v>
          </cell>
        </row>
        <row r="979">
          <cell r="A979" t="str">
            <v>.375 Clear Plex</v>
          </cell>
          <cell r="B979" t="str">
            <v>53043</v>
          </cell>
          <cell r="C979">
            <v>5.8129999999999997</v>
          </cell>
          <cell r="D979">
            <v>10.464</v>
          </cell>
          <cell r="E979" t="str">
            <v>SQFT</v>
          </cell>
          <cell r="F979">
            <v>44.45</v>
          </cell>
          <cell r="G979">
            <v>0</v>
          </cell>
          <cell r="H979">
            <v>45602</v>
          </cell>
        </row>
        <row r="980">
          <cell r="A980" t="str">
            <v>.500 Clear Plex</v>
          </cell>
          <cell r="B980" t="str">
            <v>53045</v>
          </cell>
          <cell r="C980">
            <v>8.7889999999999997</v>
          </cell>
          <cell r="D980">
            <v>15.821999999999999</v>
          </cell>
          <cell r="E980" t="str">
            <v>SQFT</v>
          </cell>
          <cell r="F980">
            <v>44.45</v>
          </cell>
          <cell r="G980">
            <v>0</v>
          </cell>
          <cell r="H980">
            <v>45954</v>
          </cell>
        </row>
        <row r="981">
          <cell r="A981" t="str">
            <v>.500 Matte Clear Plex</v>
          </cell>
          <cell r="B981" t="str">
            <v>53050</v>
          </cell>
          <cell r="C981">
            <v>10.253</v>
          </cell>
          <cell r="D981">
            <v>18.457000000000001</v>
          </cell>
          <cell r="E981" t="str">
            <v>SQFT</v>
          </cell>
          <cell r="F981">
            <v>44.45</v>
          </cell>
          <cell r="G981">
            <v>0</v>
          </cell>
          <cell r="H981">
            <v>46048</v>
          </cell>
        </row>
        <row r="982">
          <cell r="A982" t="str">
            <v>.750 Clear Plex</v>
          </cell>
          <cell r="B982" t="str">
            <v>53055</v>
          </cell>
          <cell r="C982">
            <v>12.416</v>
          </cell>
          <cell r="D982">
            <v>22.350999999999999</v>
          </cell>
          <cell r="E982" t="str">
            <v>SQFT</v>
          </cell>
          <cell r="F982">
            <v>44.45</v>
          </cell>
          <cell r="G982">
            <v>0</v>
          </cell>
          <cell r="H982"/>
        </row>
        <row r="983">
          <cell r="A983" t="str">
            <v>.750 Matte Clear Plex (P95)</v>
          </cell>
          <cell r="B983" t="str">
            <v>53060</v>
          </cell>
          <cell r="C983">
            <v>20.11</v>
          </cell>
          <cell r="D983">
            <v>36.201999999999998</v>
          </cell>
          <cell r="E983" t="str">
            <v>SQFT</v>
          </cell>
          <cell r="F983">
            <v>44.45</v>
          </cell>
          <cell r="G983">
            <v>0</v>
          </cell>
          <cell r="H983"/>
        </row>
        <row r="984">
          <cell r="A984" t="str">
            <v>1.00 Clear Plex</v>
          </cell>
          <cell r="B984" t="str">
            <v>53065</v>
          </cell>
          <cell r="C984">
            <v>17.850000000000001</v>
          </cell>
          <cell r="D984">
            <v>32.133000000000003</v>
          </cell>
          <cell r="E984" t="str">
            <v>SQFT</v>
          </cell>
          <cell r="F984">
            <v>44.45</v>
          </cell>
          <cell r="G984">
            <v>0</v>
          </cell>
          <cell r="H984"/>
        </row>
        <row r="985">
          <cell r="A985" t="str">
            <v>30mm White Lucitelux</v>
          </cell>
          <cell r="B985" t="str">
            <v>53067</v>
          </cell>
          <cell r="C985">
            <v>44.37</v>
          </cell>
          <cell r="D985">
            <v>79.873999999999995</v>
          </cell>
          <cell r="E985" t="str">
            <v>SQFT</v>
          </cell>
          <cell r="F985">
            <v>44.45</v>
          </cell>
          <cell r="G985">
            <v>0</v>
          </cell>
          <cell r="H985"/>
        </row>
        <row r="986">
          <cell r="A986" t="str">
            <v>.118 "FF" White Plex 4'X8'</v>
          </cell>
          <cell r="B986" t="str">
            <v>53070</v>
          </cell>
          <cell r="C986">
            <v>1.641</v>
          </cell>
          <cell r="D986">
            <v>2.9540000000000002</v>
          </cell>
          <cell r="E986" t="str">
            <v>SQFT</v>
          </cell>
          <cell r="F986">
            <v>44.45</v>
          </cell>
          <cell r="G986">
            <v>0</v>
          </cell>
          <cell r="H986">
            <v>46028</v>
          </cell>
        </row>
        <row r="987">
          <cell r="A987" t="str">
            <v>.118 Milky White (2447)Plex</v>
          </cell>
          <cell r="B987" t="str">
            <v>53082</v>
          </cell>
          <cell r="C987">
            <v>2.1070000000000002</v>
          </cell>
          <cell r="D987">
            <v>3.7930000000000001</v>
          </cell>
          <cell r="E987" t="str">
            <v>SQFT</v>
          </cell>
          <cell r="F987">
            <v>44.45</v>
          </cell>
          <cell r="G987">
            <v>0</v>
          </cell>
          <cell r="H987">
            <v>45950</v>
          </cell>
        </row>
        <row r="988">
          <cell r="A988" t="str">
            <v>.177 Milky White Plex (2447)</v>
          </cell>
          <cell r="B988" t="str">
            <v>53095</v>
          </cell>
          <cell r="C988">
            <v>4.2190000000000003</v>
          </cell>
          <cell r="D988">
            <v>7.5949999999999998</v>
          </cell>
          <cell r="E988" t="str">
            <v>SQFT</v>
          </cell>
          <cell r="F988">
            <v>44.45</v>
          </cell>
          <cell r="G988">
            <v>0</v>
          </cell>
          <cell r="H988"/>
        </row>
        <row r="989">
          <cell r="A989" t="str">
            <v>.177 "FF" White 4 X 8 Plex</v>
          </cell>
          <cell r="B989" t="str">
            <v>53100</v>
          </cell>
          <cell r="C989">
            <v>3.5230000000000001</v>
          </cell>
          <cell r="D989">
            <v>6.3419999999999996</v>
          </cell>
          <cell r="E989" t="str">
            <v>SQFT</v>
          </cell>
          <cell r="F989">
            <v>44.45</v>
          </cell>
          <cell r="G989">
            <v>0</v>
          </cell>
          <cell r="H989">
            <v>46058</v>
          </cell>
        </row>
        <row r="990">
          <cell r="A990" t="str">
            <v>.177 "FF" White 4 X 10 Plex</v>
          </cell>
          <cell r="B990" t="str">
            <v>53105</v>
          </cell>
          <cell r="C990">
            <v>3.738</v>
          </cell>
          <cell r="D990">
            <v>6.7290000000000001</v>
          </cell>
          <cell r="E990" t="str">
            <v>SQFT</v>
          </cell>
          <cell r="F990">
            <v>44.45</v>
          </cell>
          <cell r="G990">
            <v>0</v>
          </cell>
          <cell r="H990">
            <v>46058</v>
          </cell>
        </row>
        <row r="991">
          <cell r="A991" t="str">
            <v>.177 "FF" White 5 X 10 Plex</v>
          </cell>
          <cell r="B991" t="str">
            <v>53107</v>
          </cell>
          <cell r="C991">
            <v>3.67</v>
          </cell>
          <cell r="D991">
            <v>6.6070000000000002</v>
          </cell>
          <cell r="E991" t="str">
            <v>SQFT</v>
          </cell>
          <cell r="F991">
            <v>44.45</v>
          </cell>
          <cell r="G991">
            <v>0</v>
          </cell>
          <cell r="H991">
            <v>46058</v>
          </cell>
        </row>
        <row r="992">
          <cell r="A992" t="str">
            <v>.177 "FF" White 6 X 8 Plex</v>
          </cell>
          <cell r="B992" t="str">
            <v>53110</v>
          </cell>
          <cell r="C992">
            <v>3.6349999999999998</v>
          </cell>
          <cell r="D992">
            <v>6.5439999999999996</v>
          </cell>
          <cell r="E992" t="str">
            <v>SQFT</v>
          </cell>
          <cell r="F992">
            <v>44.45</v>
          </cell>
          <cell r="G992">
            <v>0</v>
          </cell>
          <cell r="H992">
            <v>45442</v>
          </cell>
        </row>
        <row r="993">
          <cell r="A993" t="str">
            <v>.177 "FF" White 6 X 10 Plex</v>
          </cell>
          <cell r="B993" t="str">
            <v>53115</v>
          </cell>
          <cell r="C993">
            <v>3.988</v>
          </cell>
          <cell r="D993">
            <v>7.1790000000000003</v>
          </cell>
          <cell r="E993" t="str">
            <v>SQFT</v>
          </cell>
          <cell r="F993">
            <v>44.45</v>
          </cell>
          <cell r="G993">
            <v>0</v>
          </cell>
          <cell r="H993"/>
        </row>
        <row r="994">
          <cell r="A994" t="str">
            <v>.118 "FF" Color Plex 4X8</v>
          </cell>
          <cell r="B994" t="str">
            <v>53120</v>
          </cell>
          <cell r="C994">
            <v>2.254</v>
          </cell>
          <cell r="D994">
            <v>4.0579999999999998</v>
          </cell>
          <cell r="E994" t="str">
            <v>SQFT</v>
          </cell>
          <cell r="F994">
            <v>44.45</v>
          </cell>
          <cell r="G994">
            <v>0</v>
          </cell>
          <cell r="H994"/>
        </row>
        <row r="995">
          <cell r="A995" t="str">
            <v>.177 "FF" Color Plex 4X8</v>
          </cell>
          <cell r="B995" t="str">
            <v>53130</v>
          </cell>
          <cell r="C995">
            <v>4.0629999999999997</v>
          </cell>
          <cell r="D995">
            <v>7.3140000000000001</v>
          </cell>
          <cell r="E995" t="str">
            <v>SQFT</v>
          </cell>
          <cell r="F995">
            <v>44.45</v>
          </cell>
          <cell r="G995">
            <v>0</v>
          </cell>
          <cell r="H995">
            <v>45853</v>
          </cell>
        </row>
        <row r="996">
          <cell r="A996" t="str">
            <v>.177 "FF" Red 4 X 8 Plex</v>
          </cell>
          <cell r="B996" t="str">
            <v>53140</v>
          </cell>
          <cell r="C996">
            <v>4.0449999999999999</v>
          </cell>
          <cell r="D996">
            <v>7.282</v>
          </cell>
          <cell r="E996" t="str">
            <v>SQFT</v>
          </cell>
          <cell r="F996">
            <v>44.45</v>
          </cell>
          <cell r="G996">
            <v>0</v>
          </cell>
          <cell r="H996">
            <v>45667</v>
          </cell>
        </row>
        <row r="997">
          <cell r="A997" t="str">
            <v>.177 "FF" Red 6 X 8 Plex</v>
          </cell>
          <cell r="B997" t="str">
            <v>53142</v>
          </cell>
          <cell r="C997">
            <v>3.649</v>
          </cell>
          <cell r="D997">
            <v>6.569</v>
          </cell>
          <cell r="E997" t="str">
            <v>SQFT</v>
          </cell>
          <cell r="F997">
            <v>44.45</v>
          </cell>
          <cell r="G997">
            <v>0</v>
          </cell>
          <cell r="H997"/>
        </row>
        <row r="998">
          <cell r="A998" t="str">
            <v>.118 Clr SG Poly 52" UV coated</v>
          </cell>
          <cell r="B998" t="str">
            <v>55000</v>
          </cell>
          <cell r="C998">
            <v>2.75</v>
          </cell>
          <cell r="D998">
            <v>4.95</v>
          </cell>
          <cell r="E998" t="str">
            <v>SQFT</v>
          </cell>
          <cell r="F998">
            <v>44.45</v>
          </cell>
          <cell r="G998">
            <v>0</v>
          </cell>
          <cell r="H998">
            <v>45156</v>
          </cell>
        </row>
        <row r="999">
          <cell r="A999" t="str">
            <v>.150 Clear SG Polycarb 52"</v>
          </cell>
          <cell r="B999" t="str">
            <v>55005</v>
          </cell>
          <cell r="C999">
            <v>3.48</v>
          </cell>
          <cell r="D999">
            <v>6.2649999999999997</v>
          </cell>
          <cell r="E999" t="str">
            <v>SQFT</v>
          </cell>
          <cell r="F999">
            <v>44.45</v>
          </cell>
          <cell r="G999">
            <v>0</v>
          </cell>
          <cell r="H999"/>
        </row>
        <row r="1000">
          <cell r="A1000" t="str">
            <v>.177 Clr SG Poly 52" UV coated</v>
          </cell>
          <cell r="B1000" t="str">
            <v>55010</v>
          </cell>
          <cell r="C1000">
            <v>3.6619999999999999</v>
          </cell>
          <cell r="D1000">
            <v>6.5919999999999996</v>
          </cell>
          <cell r="E1000" t="str">
            <v>SQFT</v>
          </cell>
          <cell r="F1000">
            <v>44.45</v>
          </cell>
          <cell r="G1000">
            <v>0</v>
          </cell>
          <cell r="H1000">
            <v>45936</v>
          </cell>
        </row>
        <row r="1001">
          <cell r="A1001" t="str">
            <v>.177 Clr SG Poly 48x120 UV coated</v>
          </cell>
          <cell r="B1001" t="str">
            <v>55020</v>
          </cell>
          <cell r="C1001">
            <v>4.4630000000000001</v>
          </cell>
          <cell r="D1001">
            <v>8.0340000000000007</v>
          </cell>
          <cell r="E1001" t="str">
            <v>SQFT</v>
          </cell>
          <cell r="F1001">
            <v>44.45</v>
          </cell>
          <cell r="G1001">
            <v>0</v>
          </cell>
          <cell r="H1001">
            <v>45503</v>
          </cell>
        </row>
        <row r="1002">
          <cell r="A1002" t="str">
            <v>.150 White SG Polycarb 52"</v>
          </cell>
          <cell r="B1002" t="str">
            <v>55030</v>
          </cell>
          <cell r="C1002">
            <v>3.4830000000000001</v>
          </cell>
          <cell r="D1002">
            <v>6.27</v>
          </cell>
          <cell r="E1002" t="str">
            <v>SQFT</v>
          </cell>
          <cell r="F1002">
            <v>44.45</v>
          </cell>
          <cell r="G1002">
            <v>0</v>
          </cell>
          <cell r="H1002">
            <v>45194</v>
          </cell>
        </row>
        <row r="1003">
          <cell r="A1003" t="str">
            <v>.177 Wh SG Poly 52" UV coated</v>
          </cell>
          <cell r="B1003" t="str">
            <v>55040</v>
          </cell>
          <cell r="C1003">
            <v>3.1749999999999998</v>
          </cell>
          <cell r="D1003">
            <v>5.7160000000000002</v>
          </cell>
          <cell r="E1003" t="str">
            <v>SQFT</v>
          </cell>
          <cell r="F1003">
            <v>44.45</v>
          </cell>
          <cell r="G1003">
            <v>0</v>
          </cell>
          <cell r="H1003">
            <v>46062</v>
          </cell>
        </row>
        <row r="1004">
          <cell r="A1004" t="str">
            <v>.177 Wh SG Poly 76" UV coated</v>
          </cell>
          <cell r="B1004" t="str">
            <v>55045</v>
          </cell>
          <cell r="C1004">
            <v>3.1749999999999998</v>
          </cell>
          <cell r="D1004">
            <v>5.7160000000000002</v>
          </cell>
          <cell r="E1004" t="str">
            <v>SQFT</v>
          </cell>
          <cell r="F1004">
            <v>44.45</v>
          </cell>
          <cell r="G1004">
            <v>0</v>
          </cell>
          <cell r="H1004">
            <v>45943</v>
          </cell>
        </row>
        <row r="1005">
          <cell r="A1005" t="str">
            <v>.177 Wht SG Poly 48x120</v>
          </cell>
          <cell r="B1005" t="str">
            <v>55050</v>
          </cell>
          <cell r="C1005">
            <v>4.22</v>
          </cell>
          <cell r="D1005">
            <v>7.5970000000000004</v>
          </cell>
          <cell r="E1005" t="str">
            <v>SQFT</v>
          </cell>
          <cell r="F1005">
            <v>44.45</v>
          </cell>
          <cell r="G1005">
            <v>0</v>
          </cell>
          <cell r="H1005">
            <v>45974</v>
          </cell>
        </row>
        <row r="1006">
          <cell r="A1006" t="str">
            <v>.177 Wht SG Poly 76X125</v>
          </cell>
          <cell r="B1006" t="str">
            <v>55055</v>
          </cell>
          <cell r="C1006">
            <v>3.835</v>
          </cell>
          <cell r="D1006">
            <v>6.9039999999999999</v>
          </cell>
          <cell r="E1006" t="str">
            <v>SQFT</v>
          </cell>
          <cell r="F1006">
            <v>44.45</v>
          </cell>
          <cell r="G1006">
            <v>0</v>
          </cell>
          <cell r="H1006">
            <v>45974</v>
          </cell>
        </row>
        <row r="1007">
          <cell r="A1007" t="str">
            <v>CC Top Track Zip-Change</v>
          </cell>
          <cell r="B1007" t="str">
            <v>57000</v>
          </cell>
          <cell r="C1007">
            <v>0.87</v>
          </cell>
          <cell r="D1007">
            <v>1.5660000000000001</v>
          </cell>
          <cell r="E1007" t="str">
            <v>FT</v>
          </cell>
          <cell r="F1007">
            <v>44.45</v>
          </cell>
          <cell r="G1007">
            <v>0</v>
          </cell>
          <cell r="H1007">
            <v>45936</v>
          </cell>
        </row>
        <row r="1008">
          <cell r="A1008" t="str">
            <v>CC Dual Track Zip-Change</v>
          </cell>
          <cell r="B1008" t="str">
            <v>57005</v>
          </cell>
          <cell r="C1008">
            <v>0.85299999999999998</v>
          </cell>
          <cell r="D1008">
            <v>1.536</v>
          </cell>
          <cell r="E1008" t="str">
            <v>FT</v>
          </cell>
          <cell r="F1008">
            <v>44.45</v>
          </cell>
          <cell r="G1008">
            <v>0</v>
          </cell>
          <cell r="H1008">
            <v>45936</v>
          </cell>
        </row>
        <row r="1009">
          <cell r="A1009" t="str">
            <v>CC Bottom Track Zip-Change</v>
          </cell>
          <cell r="B1009" t="str">
            <v>57010</v>
          </cell>
          <cell r="C1009">
            <v>0.64900000000000002</v>
          </cell>
          <cell r="D1009">
            <v>1.1679999999999999</v>
          </cell>
          <cell r="E1009" t="str">
            <v>FT</v>
          </cell>
          <cell r="F1009">
            <v>44.45</v>
          </cell>
          <cell r="G1009">
            <v>0</v>
          </cell>
          <cell r="H1009">
            <v>45938</v>
          </cell>
        </row>
        <row r="1010">
          <cell r="A1010" t="str">
            <v>Wagner Track For Slotted Ltrs</v>
          </cell>
          <cell r="B1010" t="str">
            <v>57015</v>
          </cell>
          <cell r="C1010">
            <v>0.66</v>
          </cell>
          <cell r="D1010">
            <v>1.1879999999999999</v>
          </cell>
          <cell r="E1010" t="str">
            <v>FT</v>
          </cell>
          <cell r="F1010">
            <v>44.45</v>
          </cell>
          <cell r="G1010">
            <v>0</v>
          </cell>
          <cell r="H1010"/>
        </row>
        <row r="1011">
          <cell r="A1011" t="str">
            <v>6'-18' C/C Letter Changer-Reg</v>
          </cell>
          <cell r="B1011" t="str">
            <v>57020</v>
          </cell>
          <cell r="C1011">
            <v>66.599999999999994</v>
          </cell>
          <cell r="D1011">
            <v>119.892</v>
          </cell>
          <cell r="E1011" t="str">
            <v>EA</v>
          </cell>
          <cell r="F1011">
            <v>44.45</v>
          </cell>
          <cell r="G1011">
            <v>0</v>
          </cell>
          <cell r="H1011"/>
        </row>
        <row r="1012">
          <cell r="A1012" t="str">
            <v>Blockout Grey</v>
          </cell>
          <cell r="B1012" t="str">
            <v>63015</v>
          </cell>
          <cell r="C1012">
            <v>21.01</v>
          </cell>
          <cell r="D1012">
            <v>37.822000000000003</v>
          </cell>
          <cell r="E1012" t="str">
            <v>QT</v>
          </cell>
          <cell r="F1012">
            <v>44.45</v>
          </cell>
          <cell r="G1012">
            <v>0</v>
          </cell>
          <cell r="H1012"/>
        </row>
        <row r="1013">
          <cell r="A1013" t="str">
            <v>Blockout Grey</v>
          </cell>
          <cell r="B1013" t="str">
            <v>63020</v>
          </cell>
          <cell r="C1013">
            <v>0.78</v>
          </cell>
          <cell r="D1013">
            <v>1.4039999999999999</v>
          </cell>
          <cell r="E1013" t="str">
            <v>OZ</v>
          </cell>
          <cell r="F1013">
            <v>44.45</v>
          </cell>
          <cell r="G1013">
            <v>0</v>
          </cell>
          <cell r="H1013"/>
        </row>
        <row r="1014">
          <cell r="A1014" t="str">
            <v>Blockout Black</v>
          </cell>
          <cell r="B1014" t="str">
            <v>63030</v>
          </cell>
          <cell r="C1014">
            <v>0.73</v>
          </cell>
          <cell r="D1014">
            <v>1.3140000000000001</v>
          </cell>
          <cell r="E1014" t="str">
            <v>OZ</v>
          </cell>
          <cell r="F1014">
            <v>44.45</v>
          </cell>
          <cell r="G1014">
            <v>0</v>
          </cell>
          <cell r="H1014"/>
        </row>
        <row r="1015">
          <cell r="A1015" t="str">
            <v>Pyrex #200 Housings</v>
          </cell>
          <cell r="B1015" t="str">
            <v>65000</v>
          </cell>
          <cell r="C1015">
            <v>3.13</v>
          </cell>
          <cell r="D1015">
            <v>5.6349999999999998</v>
          </cell>
          <cell r="E1015" t="str">
            <v>EA</v>
          </cell>
          <cell r="F1015">
            <v>44.45</v>
          </cell>
          <cell r="G1015">
            <v>0</v>
          </cell>
          <cell r="H1015"/>
        </row>
        <row r="1016">
          <cell r="A1016" t="str">
            <v>Large #300 Housings</v>
          </cell>
          <cell r="B1016" t="str">
            <v>65005</v>
          </cell>
          <cell r="C1016">
            <v>6.98</v>
          </cell>
          <cell r="D1016">
            <v>12.565</v>
          </cell>
          <cell r="E1016" t="str">
            <v>EA</v>
          </cell>
          <cell r="F1016">
            <v>44.45</v>
          </cell>
          <cell r="G1016">
            <v>0</v>
          </cell>
          <cell r="H1016"/>
        </row>
        <row r="1017">
          <cell r="A1017" t="str">
            <v>Standard #100 Housings</v>
          </cell>
          <cell r="B1017" t="str">
            <v>65010</v>
          </cell>
          <cell r="C1017">
            <v>1.97</v>
          </cell>
          <cell r="D1017">
            <v>3.5459999999999998</v>
          </cell>
          <cell r="E1017" t="str">
            <v>EA</v>
          </cell>
          <cell r="F1017">
            <v>44.45</v>
          </cell>
          <cell r="G1017">
            <v>0</v>
          </cell>
          <cell r="H1017"/>
        </row>
        <row r="1018">
          <cell r="A1018" t="str">
            <v>No Reorder-PK Housings w/Metal Slv</v>
          </cell>
          <cell r="B1018" t="str">
            <v>65015</v>
          </cell>
          <cell r="C1018">
            <v>4.83</v>
          </cell>
          <cell r="D1018">
            <v>8.6950000000000003</v>
          </cell>
          <cell r="E1018" t="str">
            <v>EA</v>
          </cell>
          <cell r="F1018">
            <v>44.45</v>
          </cell>
          <cell r="G1018">
            <v>0</v>
          </cell>
          <cell r="H1018"/>
        </row>
        <row r="1019">
          <cell r="A1019" t="str">
            <v>No Reorder-PK Housing Springs</v>
          </cell>
          <cell r="B1019" t="str">
            <v>65017</v>
          </cell>
          <cell r="C1019">
            <v>0.8</v>
          </cell>
          <cell r="D1019">
            <v>1.44</v>
          </cell>
          <cell r="E1019" t="str">
            <v>EA</v>
          </cell>
          <cell r="F1019">
            <v>44.45</v>
          </cell>
          <cell r="G1019">
            <v>0</v>
          </cell>
          <cell r="H1019"/>
        </row>
        <row r="1020">
          <cell r="A1020" t="str">
            <v>Porcelain 1/2 Bushings</v>
          </cell>
          <cell r="B1020" t="str">
            <v>65020</v>
          </cell>
          <cell r="C1020">
            <v>0.7</v>
          </cell>
          <cell r="D1020">
            <v>1.26</v>
          </cell>
          <cell r="E1020" t="str">
            <v>EA</v>
          </cell>
          <cell r="F1020">
            <v>44.45</v>
          </cell>
          <cell r="G1020">
            <v>0</v>
          </cell>
          <cell r="H1020"/>
        </row>
        <row r="1021">
          <cell r="A1021" t="str">
            <v>1-3/4 w/Wire Tube Support</v>
          </cell>
          <cell r="B1021" t="str">
            <v>65035</v>
          </cell>
          <cell r="C1021">
            <v>0.34499999999999997</v>
          </cell>
          <cell r="D1021">
            <v>0.621</v>
          </cell>
          <cell r="E1021" t="str">
            <v>EA</v>
          </cell>
          <cell r="F1021">
            <v>44.45</v>
          </cell>
          <cell r="G1021">
            <v>0</v>
          </cell>
          <cell r="H1021"/>
        </row>
        <row r="1022">
          <cell r="A1022" t="str">
            <v>No Reorder-1 3/4 Al Tube Support</v>
          </cell>
          <cell r="B1022" t="str">
            <v>65040</v>
          </cell>
          <cell r="C1022">
            <v>0.31</v>
          </cell>
          <cell r="D1022">
            <v>0.55800000000000005</v>
          </cell>
          <cell r="E1022" t="str">
            <v>EA</v>
          </cell>
          <cell r="F1022">
            <v>44.45</v>
          </cell>
          <cell r="G1022">
            <v>0</v>
          </cell>
          <cell r="H1022"/>
        </row>
        <row r="1023">
          <cell r="A1023" t="str">
            <v>3-1/2 #835 Tube Support</v>
          </cell>
          <cell r="B1023" t="str">
            <v>65045</v>
          </cell>
          <cell r="C1023">
            <v>0.19</v>
          </cell>
          <cell r="D1023">
            <v>0.34200000000000003</v>
          </cell>
          <cell r="E1023" t="str">
            <v>EA</v>
          </cell>
          <cell r="F1023">
            <v>44.45</v>
          </cell>
          <cell r="G1023">
            <v>0</v>
          </cell>
          <cell r="H1023"/>
        </row>
        <row r="1024">
          <cell r="A1024" t="str">
            <v>Plastic Tube Supports</v>
          </cell>
          <cell r="B1024" t="str">
            <v>65050</v>
          </cell>
          <cell r="C1024">
            <v>0.38</v>
          </cell>
          <cell r="D1024">
            <v>0.68400000000000005</v>
          </cell>
          <cell r="E1024" t="str">
            <v>EA</v>
          </cell>
          <cell r="F1024">
            <v>44.45</v>
          </cell>
          <cell r="G1024">
            <v>0</v>
          </cell>
          <cell r="H1024"/>
        </row>
        <row r="1025">
          <cell r="A1025" t="str">
            <v>12mm Clear Grab - IT</v>
          </cell>
          <cell r="B1025" t="str">
            <v>65053</v>
          </cell>
          <cell r="C1025">
            <v>0.47</v>
          </cell>
          <cell r="D1025">
            <v>0.84599999999999997</v>
          </cell>
          <cell r="E1025" t="str">
            <v>EA</v>
          </cell>
          <cell r="F1025">
            <v>44.45</v>
          </cell>
          <cell r="G1025">
            <v>0</v>
          </cell>
          <cell r="H1025"/>
        </row>
        <row r="1026">
          <cell r="A1026" t="str">
            <v>Short Stops</v>
          </cell>
          <cell r="B1026" t="str">
            <v>65055</v>
          </cell>
          <cell r="C1026">
            <v>0.51600000000000001</v>
          </cell>
          <cell r="D1026">
            <v>0.92900000000000005</v>
          </cell>
          <cell r="E1026" t="str">
            <v>EA</v>
          </cell>
          <cell r="F1026">
            <v>44.45</v>
          </cell>
          <cell r="G1026">
            <v>0</v>
          </cell>
          <cell r="H1026"/>
        </row>
        <row r="1027">
          <cell r="A1027" t="str">
            <v>Buttons</v>
          </cell>
          <cell r="B1027" t="str">
            <v>65057</v>
          </cell>
          <cell r="C1027">
            <v>0.02</v>
          </cell>
          <cell r="D1027">
            <v>3.5999999999999997E-2</v>
          </cell>
          <cell r="E1027" t="str">
            <v>EA</v>
          </cell>
          <cell r="F1027">
            <v>44.45</v>
          </cell>
          <cell r="G1027">
            <v>0</v>
          </cell>
          <cell r="H1027"/>
        </row>
        <row r="1028">
          <cell r="A1028" t="str">
            <v>13MM Caps</v>
          </cell>
          <cell r="B1028" t="str">
            <v>65065</v>
          </cell>
          <cell r="C1028">
            <v>0.42</v>
          </cell>
          <cell r="D1028">
            <v>0.75600000000000001</v>
          </cell>
          <cell r="E1028" t="str">
            <v>EA</v>
          </cell>
          <cell r="F1028">
            <v>44.45</v>
          </cell>
          <cell r="G1028">
            <v>0</v>
          </cell>
          <cell r="H1028"/>
        </row>
        <row r="1029">
          <cell r="A1029" t="str">
            <v>15MM Caps</v>
          </cell>
          <cell r="B1029" t="str">
            <v>65070</v>
          </cell>
          <cell r="C1029">
            <v>0.74099999999999999</v>
          </cell>
          <cell r="D1029">
            <v>1.3340000000000001</v>
          </cell>
          <cell r="E1029" t="str">
            <v>EA</v>
          </cell>
          <cell r="F1029">
            <v>44.45</v>
          </cell>
          <cell r="G1029">
            <v>0</v>
          </cell>
          <cell r="H1029">
            <v>45677</v>
          </cell>
        </row>
        <row r="1030">
          <cell r="A1030" t="str">
            <v>13MM Masters 2 pc. Boot</v>
          </cell>
          <cell r="B1030" t="str">
            <v>65080</v>
          </cell>
          <cell r="C1030">
            <v>2.4</v>
          </cell>
          <cell r="D1030">
            <v>4.32</v>
          </cell>
          <cell r="E1030" t="str">
            <v>EA</v>
          </cell>
          <cell r="F1030">
            <v>44.45</v>
          </cell>
          <cell r="G1030">
            <v>0</v>
          </cell>
          <cell r="H1030"/>
        </row>
        <row r="1031">
          <cell r="A1031" t="str">
            <v>16MM Masters 2 pc. Boot</v>
          </cell>
          <cell r="B1031" t="str">
            <v>65085</v>
          </cell>
          <cell r="C1031">
            <v>2.1800000000000002</v>
          </cell>
          <cell r="D1031">
            <v>3.9239999999999999</v>
          </cell>
          <cell r="E1031" t="str">
            <v>EA</v>
          </cell>
          <cell r="F1031">
            <v>44.45</v>
          </cell>
          <cell r="G1031">
            <v>0</v>
          </cell>
          <cell r="H1031"/>
        </row>
        <row r="1032">
          <cell r="A1032" t="str">
            <v>13MM Sleeves</v>
          </cell>
          <cell r="B1032" t="str">
            <v>65095</v>
          </cell>
          <cell r="C1032">
            <v>0.48</v>
          </cell>
          <cell r="D1032">
            <v>0.86399999999999999</v>
          </cell>
          <cell r="E1032" t="str">
            <v>EA</v>
          </cell>
          <cell r="F1032">
            <v>44.45</v>
          </cell>
          <cell r="G1032">
            <v>0</v>
          </cell>
          <cell r="H1032"/>
        </row>
        <row r="1033">
          <cell r="A1033" t="str">
            <v>15MM Sleeves</v>
          </cell>
          <cell r="B1033" t="str">
            <v>65100</v>
          </cell>
          <cell r="C1033">
            <v>0.69</v>
          </cell>
          <cell r="D1033">
            <v>1.242</v>
          </cell>
          <cell r="E1033" t="str">
            <v>EA</v>
          </cell>
          <cell r="F1033">
            <v>44.45</v>
          </cell>
          <cell r="G1033">
            <v>0</v>
          </cell>
          <cell r="H1033"/>
        </row>
        <row r="1034">
          <cell r="A1034" t="str">
            <v>100 Vermillon Chromatic</v>
          </cell>
          <cell r="B1034" t="str">
            <v>70000</v>
          </cell>
          <cell r="C1034">
            <v>12.57</v>
          </cell>
          <cell r="D1034">
            <v>22.628</v>
          </cell>
          <cell r="E1034" t="str">
            <v>QT</v>
          </cell>
          <cell r="F1034">
            <v>44.45</v>
          </cell>
          <cell r="G1034">
            <v>0</v>
          </cell>
          <cell r="H1034"/>
        </row>
        <row r="1035">
          <cell r="A1035" t="str">
            <v>101 White Chromatic</v>
          </cell>
          <cell r="B1035" t="str">
            <v>70005</v>
          </cell>
          <cell r="C1035">
            <v>17.02</v>
          </cell>
          <cell r="D1035">
            <v>30.638999999999999</v>
          </cell>
          <cell r="E1035" t="str">
            <v>QT</v>
          </cell>
          <cell r="F1035">
            <v>44.45</v>
          </cell>
          <cell r="G1035">
            <v>0</v>
          </cell>
          <cell r="H1035">
            <v>45552</v>
          </cell>
        </row>
        <row r="1036">
          <cell r="A1036" t="str">
            <v>116 Ivory Chromatic</v>
          </cell>
          <cell r="B1036" t="str">
            <v>70010</v>
          </cell>
          <cell r="C1036">
            <v>13.238</v>
          </cell>
          <cell r="D1036">
            <v>23.831</v>
          </cell>
          <cell r="E1036" t="str">
            <v>QT</v>
          </cell>
          <cell r="F1036">
            <v>44.45</v>
          </cell>
          <cell r="G1036">
            <v>0</v>
          </cell>
          <cell r="H1036"/>
        </row>
        <row r="1037">
          <cell r="A1037" t="str">
            <v>102 Fire Red Chromatic</v>
          </cell>
          <cell r="B1037" t="str">
            <v>70015</v>
          </cell>
          <cell r="C1037">
            <v>18.53</v>
          </cell>
          <cell r="D1037">
            <v>33.356999999999999</v>
          </cell>
          <cell r="E1037" t="str">
            <v>QT</v>
          </cell>
          <cell r="F1037">
            <v>44.45</v>
          </cell>
          <cell r="G1037">
            <v>0</v>
          </cell>
          <cell r="H1037"/>
        </row>
        <row r="1038">
          <cell r="A1038" t="str">
            <v>104 Brt Red Chromatic</v>
          </cell>
          <cell r="B1038" t="str">
            <v>70020</v>
          </cell>
          <cell r="C1038">
            <v>13.82</v>
          </cell>
          <cell r="D1038">
            <v>24.878</v>
          </cell>
          <cell r="E1038" t="str">
            <v>QT</v>
          </cell>
          <cell r="F1038">
            <v>44.45</v>
          </cell>
          <cell r="G1038">
            <v>0</v>
          </cell>
          <cell r="H1038"/>
        </row>
        <row r="1039">
          <cell r="A1039" t="str">
            <v>106 Carmine Chromatic</v>
          </cell>
          <cell r="B1039" t="str">
            <v>70025</v>
          </cell>
          <cell r="C1039">
            <v>13.76</v>
          </cell>
          <cell r="D1039">
            <v>24.77</v>
          </cell>
          <cell r="E1039" t="str">
            <v>QT</v>
          </cell>
          <cell r="F1039">
            <v>44.45</v>
          </cell>
          <cell r="G1039">
            <v>0</v>
          </cell>
          <cell r="H1039"/>
        </row>
        <row r="1040">
          <cell r="A1040" t="str">
            <v>108 Maroon Chromatic</v>
          </cell>
          <cell r="B1040" t="str">
            <v>70030</v>
          </cell>
          <cell r="C1040">
            <v>12.57</v>
          </cell>
          <cell r="D1040">
            <v>22.628</v>
          </cell>
          <cell r="E1040" t="str">
            <v>QT</v>
          </cell>
          <cell r="F1040">
            <v>44.45</v>
          </cell>
          <cell r="G1040">
            <v>0</v>
          </cell>
          <cell r="H1040"/>
        </row>
        <row r="1041">
          <cell r="A1041" t="str">
            <v>124 Orange Chromatic</v>
          </cell>
          <cell r="B1041" t="str">
            <v>70045</v>
          </cell>
          <cell r="C1041">
            <v>13.82</v>
          </cell>
          <cell r="D1041">
            <v>24.878</v>
          </cell>
          <cell r="E1041" t="str">
            <v>QT</v>
          </cell>
          <cell r="F1041">
            <v>44.45</v>
          </cell>
          <cell r="G1041">
            <v>0</v>
          </cell>
          <cell r="H1041"/>
        </row>
        <row r="1042">
          <cell r="A1042" t="str">
            <v>130 Prim. Yellow Chromatic</v>
          </cell>
          <cell r="B1042" t="str">
            <v>70050</v>
          </cell>
          <cell r="C1042">
            <v>13.51</v>
          </cell>
          <cell r="D1042">
            <v>24.32</v>
          </cell>
          <cell r="E1042" t="str">
            <v>QT</v>
          </cell>
          <cell r="F1042">
            <v>44.45</v>
          </cell>
          <cell r="G1042">
            <v>0</v>
          </cell>
          <cell r="H1042"/>
        </row>
        <row r="1043">
          <cell r="A1043" t="str">
            <v>132 Lemon Yellow Chromatic</v>
          </cell>
          <cell r="B1043" t="str">
            <v>70055</v>
          </cell>
          <cell r="C1043">
            <v>13.51</v>
          </cell>
          <cell r="D1043">
            <v>24.32</v>
          </cell>
          <cell r="E1043" t="str">
            <v>QT</v>
          </cell>
          <cell r="F1043">
            <v>44.45</v>
          </cell>
          <cell r="G1043">
            <v>0</v>
          </cell>
          <cell r="H1043"/>
        </row>
        <row r="1044">
          <cell r="A1044" t="str">
            <v>134 Chrm Yellow Chromatic</v>
          </cell>
          <cell r="B1044" t="str">
            <v>70060</v>
          </cell>
          <cell r="C1044">
            <v>17.088000000000001</v>
          </cell>
          <cell r="D1044">
            <v>30.760999999999999</v>
          </cell>
          <cell r="E1044" t="str">
            <v>QT</v>
          </cell>
          <cell r="F1044">
            <v>44.45</v>
          </cell>
          <cell r="G1044">
            <v>0</v>
          </cell>
          <cell r="H1044"/>
        </row>
        <row r="1045">
          <cell r="A1045" t="str">
            <v>142 Emerald Green Chromatic</v>
          </cell>
          <cell r="B1045" t="str">
            <v>70070</v>
          </cell>
          <cell r="C1045">
            <v>12.57</v>
          </cell>
          <cell r="D1045">
            <v>22.628</v>
          </cell>
          <cell r="E1045" t="str">
            <v>QT</v>
          </cell>
          <cell r="F1045">
            <v>44.45</v>
          </cell>
          <cell r="G1045">
            <v>0</v>
          </cell>
          <cell r="H1045"/>
        </row>
        <row r="1046">
          <cell r="A1046" t="str">
            <v>144 Medium Green Chromatic</v>
          </cell>
          <cell r="B1046" t="str">
            <v>70075</v>
          </cell>
          <cell r="C1046">
            <v>11.37</v>
          </cell>
          <cell r="D1046">
            <v>20.468</v>
          </cell>
          <cell r="E1046" t="str">
            <v>QT</v>
          </cell>
          <cell r="F1046">
            <v>44.45</v>
          </cell>
          <cell r="G1046">
            <v>0</v>
          </cell>
          <cell r="H1046"/>
        </row>
        <row r="1047">
          <cell r="A1047" t="str">
            <v>148 Dark Green Chromatic</v>
          </cell>
          <cell r="B1047" t="str">
            <v>70080</v>
          </cell>
          <cell r="C1047">
            <v>13.433</v>
          </cell>
          <cell r="D1047">
            <v>24.181999999999999</v>
          </cell>
          <cell r="E1047" t="str">
            <v>QT</v>
          </cell>
          <cell r="F1047">
            <v>44.45</v>
          </cell>
          <cell r="G1047">
            <v>0</v>
          </cell>
          <cell r="H1047"/>
        </row>
        <row r="1048">
          <cell r="A1048" t="str">
            <v>152 Light Blue Chromatic</v>
          </cell>
          <cell r="B1048" t="str">
            <v>70090</v>
          </cell>
          <cell r="C1048">
            <v>12.212999999999999</v>
          </cell>
          <cell r="D1048">
            <v>21.986000000000001</v>
          </cell>
          <cell r="E1048" t="str">
            <v>QT</v>
          </cell>
          <cell r="F1048">
            <v>44.45</v>
          </cell>
          <cell r="G1048">
            <v>0</v>
          </cell>
          <cell r="H1048"/>
        </row>
        <row r="1049">
          <cell r="A1049" t="str">
            <v>153 Process Blue</v>
          </cell>
          <cell r="B1049" t="str">
            <v>70095</v>
          </cell>
          <cell r="C1049">
            <v>12.57</v>
          </cell>
          <cell r="D1049">
            <v>22.628</v>
          </cell>
          <cell r="E1049" t="str">
            <v>QT</v>
          </cell>
          <cell r="F1049">
            <v>44.45</v>
          </cell>
          <cell r="G1049">
            <v>0</v>
          </cell>
          <cell r="H1049"/>
        </row>
        <row r="1050">
          <cell r="A1050" t="str">
            <v>156 Brilliant Blue Chromatic</v>
          </cell>
          <cell r="B1050" t="str">
            <v>70100</v>
          </cell>
          <cell r="C1050">
            <v>12.57</v>
          </cell>
          <cell r="D1050">
            <v>22.628</v>
          </cell>
          <cell r="E1050" t="str">
            <v>QT</v>
          </cell>
          <cell r="F1050">
            <v>44.45</v>
          </cell>
          <cell r="G1050">
            <v>0</v>
          </cell>
          <cell r="H1050"/>
        </row>
        <row r="1051">
          <cell r="A1051" t="str">
            <v>158 Dark Blue Chromatic</v>
          </cell>
          <cell r="B1051" t="str">
            <v>70105</v>
          </cell>
          <cell r="C1051">
            <v>9.8699999999999992</v>
          </cell>
          <cell r="D1051">
            <v>17.768000000000001</v>
          </cell>
          <cell r="E1051" t="str">
            <v>QT</v>
          </cell>
          <cell r="F1051">
            <v>44.45</v>
          </cell>
          <cell r="G1051">
            <v>0</v>
          </cell>
          <cell r="H1051"/>
        </row>
        <row r="1052">
          <cell r="A1052" t="str">
            <v>162 Purple Chromatic</v>
          </cell>
          <cell r="B1052" t="str">
            <v>70110</v>
          </cell>
          <cell r="C1052">
            <v>19.149999999999999</v>
          </cell>
          <cell r="D1052">
            <v>34.472999999999999</v>
          </cell>
          <cell r="E1052" t="str">
            <v>QT</v>
          </cell>
          <cell r="F1052">
            <v>44.45</v>
          </cell>
          <cell r="G1052">
            <v>0</v>
          </cell>
          <cell r="H1052"/>
        </row>
        <row r="1053">
          <cell r="A1053" t="str">
            <v>163 Magenta Chromatic</v>
          </cell>
          <cell r="B1053" t="str">
            <v>70115</v>
          </cell>
          <cell r="C1053">
            <v>19.149999999999999</v>
          </cell>
          <cell r="D1053">
            <v>34.472999999999999</v>
          </cell>
          <cell r="E1053" t="str">
            <v>QT</v>
          </cell>
          <cell r="F1053">
            <v>44.45</v>
          </cell>
          <cell r="G1053">
            <v>0</v>
          </cell>
          <cell r="H1053"/>
        </row>
        <row r="1054">
          <cell r="A1054" t="str">
            <v>#21 Gloss Black Chromatic</v>
          </cell>
          <cell r="B1054" t="str">
            <v>70135</v>
          </cell>
          <cell r="C1054">
            <v>13.757999999999999</v>
          </cell>
          <cell r="D1054">
            <v>24.766999999999999</v>
          </cell>
          <cell r="E1054" t="str">
            <v>QT</v>
          </cell>
          <cell r="F1054">
            <v>44.45</v>
          </cell>
          <cell r="G1054">
            <v>0</v>
          </cell>
          <cell r="H1054">
            <v>46034</v>
          </cell>
        </row>
        <row r="1055">
          <cell r="A1055" t="str">
            <v>200 Block Out White Chromatic</v>
          </cell>
          <cell r="B1055" t="str">
            <v>70140</v>
          </cell>
          <cell r="C1055">
            <v>14.526</v>
          </cell>
          <cell r="D1055">
            <v>26.149000000000001</v>
          </cell>
          <cell r="E1055" t="str">
            <v>QT</v>
          </cell>
          <cell r="F1055">
            <v>44.45</v>
          </cell>
          <cell r="G1055">
            <v>0</v>
          </cell>
          <cell r="H1055">
            <v>45562</v>
          </cell>
        </row>
        <row r="1056">
          <cell r="A1056" t="str">
            <v>Surfacer 2K100 #576881</v>
          </cell>
          <cell r="B1056" t="str">
            <v>71002</v>
          </cell>
          <cell r="C1056">
            <v>3.9E-2</v>
          </cell>
          <cell r="D1056">
            <v>7.0000000000000007E-2</v>
          </cell>
          <cell r="E1056" t="str">
            <v>GM</v>
          </cell>
          <cell r="F1056">
            <v>44.45</v>
          </cell>
          <cell r="G1056">
            <v>0</v>
          </cell>
          <cell r="H1056">
            <v>46028</v>
          </cell>
        </row>
        <row r="1057">
          <cell r="A1057" t="str">
            <v>Surfacer Hardener 2K100 #576880</v>
          </cell>
          <cell r="B1057" t="str">
            <v>71003</v>
          </cell>
          <cell r="C1057">
            <v>8.6999999999999994E-2</v>
          </cell>
          <cell r="D1057">
            <v>0.157</v>
          </cell>
          <cell r="E1057" t="str">
            <v>GM</v>
          </cell>
          <cell r="F1057">
            <v>44.45</v>
          </cell>
          <cell r="G1057">
            <v>0</v>
          </cell>
          <cell r="H1057">
            <v>46028</v>
          </cell>
        </row>
        <row r="1058">
          <cell r="A1058" t="str">
            <v>GG Epoxy Sealer Fast Reducer</v>
          </cell>
          <cell r="B1058" t="str">
            <v>71004</v>
          </cell>
          <cell r="C1058">
            <v>1.0999999999999999E-2</v>
          </cell>
          <cell r="D1058">
            <v>0.02</v>
          </cell>
          <cell r="E1058" t="str">
            <v>GM</v>
          </cell>
          <cell r="F1058">
            <v>44.45</v>
          </cell>
          <cell r="G1058">
            <v>0</v>
          </cell>
          <cell r="H1058"/>
        </row>
        <row r="1059">
          <cell r="A1059" t="str">
            <v>GGP White Wash Primer</v>
          </cell>
          <cell r="B1059" t="str">
            <v>71005</v>
          </cell>
          <cell r="C1059">
            <v>2.9000000000000001E-2</v>
          </cell>
          <cell r="D1059">
            <v>5.1999999999999998E-2</v>
          </cell>
          <cell r="E1059" t="str">
            <v>GM</v>
          </cell>
          <cell r="F1059">
            <v>44.45</v>
          </cell>
          <cell r="G1059">
            <v>0</v>
          </cell>
          <cell r="H1059">
            <v>46069</v>
          </cell>
        </row>
        <row r="1060">
          <cell r="A1060" t="str">
            <v>GG Epoxy Sealer #480744</v>
          </cell>
          <cell r="B1060" t="str">
            <v>71006</v>
          </cell>
          <cell r="C1060">
            <v>1.644E-2</v>
          </cell>
          <cell r="D1060">
            <v>0.03</v>
          </cell>
          <cell r="E1060" t="str">
            <v>GM</v>
          </cell>
          <cell r="F1060">
            <v>44.45</v>
          </cell>
          <cell r="G1060">
            <v>0</v>
          </cell>
          <cell r="H1060"/>
        </row>
        <row r="1061">
          <cell r="A1061" t="str">
            <v>GG E-Hardener #483100</v>
          </cell>
          <cell r="B1061" t="str">
            <v>71007</v>
          </cell>
          <cell r="C1061">
            <v>3.7999999999999999E-2</v>
          </cell>
          <cell r="D1061">
            <v>6.8000000000000005E-2</v>
          </cell>
          <cell r="E1061" t="str">
            <v>GM</v>
          </cell>
          <cell r="F1061">
            <v>44.45</v>
          </cell>
          <cell r="G1061">
            <v>0</v>
          </cell>
          <cell r="H1061"/>
        </row>
        <row r="1062">
          <cell r="A1062" t="str">
            <v>GGP Polyurethane Hardener</v>
          </cell>
          <cell r="B1062" t="str">
            <v>71010</v>
          </cell>
          <cell r="C1062">
            <v>3.5999999999999997E-2</v>
          </cell>
          <cell r="D1062">
            <v>6.5000000000000002E-2</v>
          </cell>
          <cell r="E1062" t="str">
            <v>GM</v>
          </cell>
          <cell r="F1062">
            <v>44.45</v>
          </cell>
          <cell r="G1062">
            <v>0</v>
          </cell>
          <cell r="H1062"/>
        </row>
        <row r="1063">
          <cell r="A1063" t="str">
            <v>GGP Standard Reducer</v>
          </cell>
          <cell r="B1063" t="str">
            <v>71015</v>
          </cell>
          <cell r="C1063">
            <v>1.4E-2</v>
          </cell>
          <cell r="D1063">
            <v>2.5000000000000001E-2</v>
          </cell>
          <cell r="E1063" t="str">
            <v>GM</v>
          </cell>
          <cell r="F1063">
            <v>44.45</v>
          </cell>
          <cell r="G1063">
            <v>0</v>
          </cell>
          <cell r="H1063"/>
        </row>
        <row r="1064">
          <cell r="A1064" t="str">
            <v>GGP Plus Exempt Reducer</v>
          </cell>
          <cell r="B1064" t="str">
            <v>71020</v>
          </cell>
          <cell r="C1064">
            <v>0.77</v>
          </cell>
          <cell r="D1064">
            <v>1.3859999999999999</v>
          </cell>
          <cell r="E1064" t="str">
            <v>OZ</v>
          </cell>
          <cell r="F1064">
            <v>44.45</v>
          </cell>
          <cell r="G1064">
            <v>0</v>
          </cell>
          <cell r="H1064"/>
        </row>
        <row r="1065">
          <cell r="A1065" t="str">
            <v>GGP VPS-1 Base Cl.</v>
          </cell>
          <cell r="B1065" t="str">
            <v>71025</v>
          </cell>
          <cell r="C1065">
            <v>2.3E-2</v>
          </cell>
          <cell r="D1065">
            <v>4.1000000000000002E-2</v>
          </cell>
          <cell r="E1065" t="str">
            <v>GM</v>
          </cell>
          <cell r="F1065">
            <v>44.45</v>
          </cell>
          <cell r="G1065">
            <v>0</v>
          </cell>
          <cell r="H1065">
            <v>45350</v>
          </cell>
        </row>
        <row r="1066">
          <cell r="A1066" t="str">
            <v>GGP 1K Touch Up Additive</v>
          </cell>
          <cell r="B1066" t="str">
            <v>71027</v>
          </cell>
          <cell r="C1066">
            <v>5.7349999999999998E-2</v>
          </cell>
          <cell r="D1066">
            <v>0.10299999999999999</v>
          </cell>
          <cell r="E1066" t="str">
            <v>GM</v>
          </cell>
          <cell r="F1066">
            <v>44.45</v>
          </cell>
          <cell r="G1066">
            <v>0</v>
          </cell>
          <cell r="H1066"/>
        </row>
        <row r="1067">
          <cell r="A1067" t="str">
            <v>GGP B02 Matte Reducer</v>
          </cell>
          <cell r="B1067" t="str">
            <v>71030</v>
          </cell>
          <cell r="C1067">
            <v>2.8000000000000001E-2</v>
          </cell>
          <cell r="D1067">
            <v>0.05</v>
          </cell>
          <cell r="E1067" t="str">
            <v>GM</v>
          </cell>
          <cell r="F1067">
            <v>44.45</v>
          </cell>
          <cell r="G1067">
            <v>0</v>
          </cell>
          <cell r="H1067"/>
        </row>
        <row r="1068">
          <cell r="A1068" t="str">
            <v>GGP B05 Binder/Blender</v>
          </cell>
          <cell r="B1068" t="str">
            <v>71035</v>
          </cell>
          <cell r="C1068">
            <v>3.3000000000000002E-2</v>
          </cell>
          <cell r="D1068">
            <v>5.8999999999999997E-2</v>
          </cell>
          <cell r="E1068" t="str">
            <v>GM</v>
          </cell>
          <cell r="F1068">
            <v>44.45</v>
          </cell>
          <cell r="G1068">
            <v>0</v>
          </cell>
          <cell r="H1068"/>
        </row>
        <row r="1069">
          <cell r="A1069" t="str">
            <v>GGBC10 Basecoat #391225</v>
          </cell>
          <cell r="B1069" t="str">
            <v>72000</v>
          </cell>
          <cell r="C1069">
            <v>4.1000000000000002E-2</v>
          </cell>
          <cell r="D1069">
            <v>7.3999999999999996E-2</v>
          </cell>
          <cell r="E1069" t="str">
            <v>GM</v>
          </cell>
          <cell r="F1069">
            <v>44.45</v>
          </cell>
          <cell r="G1069">
            <v>0</v>
          </cell>
          <cell r="H1069">
            <v>45875</v>
          </cell>
        </row>
        <row r="1070">
          <cell r="A1070" t="str">
            <v>GGBC070 Pearl Transp Enha #399864</v>
          </cell>
          <cell r="B1070" t="str">
            <v>72010</v>
          </cell>
          <cell r="C1070">
            <v>4.3999999999999997E-2</v>
          </cell>
          <cell r="D1070">
            <v>7.9000000000000001E-2</v>
          </cell>
          <cell r="E1070" t="str">
            <v>GM</v>
          </cell>
          <cell r="F1070">
            <v>44.45</v>
          </cell>
          <cell r="G1070">
            <v>0</v>
          </cell>
          <cell r="H1070"/>
        </row>
        <row r="1071">
          <cell r="A1071" t="str">
            <v>GGBC80 S/S Gloss Bndr #397268</v>
          </cell>
          <cell r="B1071" t="str">
            <v>72018</v>
          </cell>
          <cell r="C1071">
            <v>3.2000000000000001E-2</v>
          </cell>
          <cell r="D1071">
            <v>5.8000000000000003E-2</v>
          </cell>
          <cell r="E1071" t="str">
            <v>GM</v>
          </cell>
          <cell r="F1071">
            <v>44.45</v>
          </cell>
          <cell r="G1071">
            <v>0</v>
          </cell>
          <cell r="H1071"/>
        </row>
        <row r="1072">
          <cell r="A1072" t="str">
            <v>GGBC83 S/S Semi-Glss Bndr #509753</v>
          </cell>
          <cell r="B1072" t="str">
            <v>72020</v>
          </cell>
          <cell r="C1072">
            <v>3.1E-2</v>
          </cell>
          <cell r="D1072">
            <v>5.6000000000000001E-2</v>
          </cell>
          <cell r="E1072" t="str">
            <v>GM</v>
          </cell>
          <cell r="F1072">
            <v>44.45</v>
          </cell>
          <cell r="G1072">
            <v>0</v>
          </cell>
          <cell r="H1072"/>
        </row>
        <row r="1073">
          <cell r="A1073" t="str">
            <v>GGBC85 S/S Matte Bndr #483517</v>
          </cell>
          <cell r="B1073" t="str">
            <v>72025</v>
          </cell>
          <cell r="C1073">
            <v>3.1E-2</v>
          </cell>
          <cell r="D1073">
            <v>5.6000000000000001E-2</v>
          </cell>
          <cell r="E1073" t="str">
            <v>GM</v>
          </cell>
          <cell r="F1073">
            <v>44.45</v>
          </cell>
          <cell r="G1073">
            <v>0</v>
          </cell>
          <cell r="H1073"/>
        </row>
        <row r="1074">
          <cell r="A1074" t="str">
            <v>Flattening Agent 100 Akzo</v>
          </cell>
          <cell r="B1074" t="str">
            <v>72026</v>
          </cell>
          <cell r="C1074">
            <v>2.8000000000000001E-2</v>
          </cell>
          <cell r="D1074">
            <v>0.05</v>
          </cell>
          <cell r="E1074" t="str">
            <v>GM</v>
          </cell>
          <cell r="F1074">
            <v>44.45</v>
          </cell>
          <cell r="G1074">
            <v>0</v>
          </cell>
          <cell r="H1074"/>
        </row>
        <row r="1075">
          <cell r="A1075" t="str">
            <v>SS Binder 95HG #571288</v>
          </cell>
          <cell r="B1075" t="str">
            <v>72030</v>
          </cell>
          <cell r="C1075">
            <v>3.5000000000000003E-2</v>
          </cell>
          <cell r="D1075">
            <v>6.3E-2</v>
          </cell>
          <cell r="E1075" t="str">
            <v>GM</v>
          </cell>
          <cell r="F1075">
            <v>44.45</v>
          </cell>
          <cell r="G1075">
            <v>0</v>
          </cell>
          <cell r="H1075"/>
        </row>
        <row r="1076">
          <cell r="A1076" t="str">
            <v>SS Binder 95SG #571287</v>
          </cell>
          <cell r="B1076" t="str">
            <v>72032</v>
          </cell>
          <cell r="C1076">
            <v>3.1E-2</v>
          </cell>
          <cell r="D1076">
            <v>5.6000000000000001E-2</v>
          </cell>
          <cell r="E1076" t="str">
            <v>GM</v>
          </cell>
          <cell r="F1076">
            <v>44.45</v>
          </cell>
          <cell r="G1076">
            <v>0</v>
          </cell>
          <cell r="H1076"/>
        </row>
        <row r="1077">
          <cell r="A1077" t="str">
            <v>SS Binder 95LG #571272</v>
          </cell>
          <cell r="B1077" t="str">
            <v>72034</v>
          </cell>
          <cell r="C1077">
            <v>0.03</v>
          </cell>
          <cell r="D1077">
            <v>5.3999999999999999E-2</v>
          </cell>
          <cell r="E1077" t="str">
            <v>GM</v>
          </cell>
          <cell r="F1077">
            <v>44.45</v>
          </cell>
          <cell r="G1077">
            <v>0</v>
          </cell>
          <cell r="H1077"/>
        </row>
        <row r="1078">
          <cell r="A1078" t="str">
            <v>GGBC110 White #391226</v>
          </cell>
          <cell r="B1078" t="str">
            <v>72040</v>
          </cell>
          <cell r="C1078">
            <v>3.4000000000000002E-2</v>
          </cell>
          <cell r="D1078">
            <v>6.0999999999999999E-2</v>
          </cell>
          <cell r="E1078" t="str">
            <v>GM</v>
          </cell>
          <cell r="F1078">
            <v>44.45</v>
          </cell>
          <cell r="G1078">
            <v>0</v>
          </cell>
          <cell r="H1078">
            <v>46003</v>
          </cell>
        </row>
        <row r="1079">
          <cell r="A1079" t="str">
            <v>GGBC120 HS Wh #391227</v>
          </cell>
          <cell r="B1079" t="str">
            <v>72045</v>
          </cell>
          <cell r="C1079">
            <v>2.9000000000000001E-2</v>
          </cell>
          <cell r="D1079">
            <v>5.1999999999999998E-2</v>
          </cell>
          <cell r="E1079" t="str">
            <v>GM</v>
          </cell>
          <cell r="F1079">
            <v>44.45</v>
          </cell>
          <cell r="G1079">
            <v>0</v>
          </cell>
          <cell r="H1079">
            <v>46069</v>
          </cell>
        </row>
        <row r="1080">
          <cell r="A1080" t="str">
            <v>GGBC140 Deep Black #391228</v>
          </cell>
          <cell r="B1080" t="str">
            <v>72050</v>
          </cell>
          <cell r="C1080">
            <v>4.2000000000000003E-2</v>
          </cell>
          <cell r="D1080">
            <v>7.5999999999999998E-2</v>
          </cell>
          <cell r="E1080" t="str">
            <v>GM</v>
          </cell>
          <cell r="F1080">
            <v>44.45</v>
          </cell>
          <cell r="G1080">
            <v>0</v>
          </cell>
          <cell r="H1080">
            <v>46062</v>
          </cell>
        </row>
        <row r="1081">
          <cell r="A1081" t="str">
            <v>GGBC160 Mixing Black #391229</v>
          </cell>
          <cell r="B1081" t="str">
            <v>72055</v>
          </cell>
          <cell r="C1081">
            <v>3.9E-2</v>
          </cell>
          <cell r="D1081">
            <v>7.0000000000000007E-2</v>
          </cell>
          <cell r="E1081" t="str">
            <v>GM</v>
          </cell>
          <cell r="F1081">
            <v>44.45</v>
          </cell>
          <cell r="G1081">
            <v>0</v>
          </cell>
          <cell r="H1081">
            <v>45791</v>
          </cell>
        </row>
        <row r="1082">
          <cell r="A1082" t="str">
            <v>GGBC190 Wh/Gray Trnsp #391230</v>
          </cell>
          <cell r="B1082" t="str">
            <v>72060</v>
          </cell>
          <cell r="C1082">
            <v>5.1999999999999998E-2</v>
          </cell>
          <cell r="D1082">
            <v>9.4E-2</v>
          </cell>
          <cell r="E1082" t="str">
            <v>GM</v>
          </cell>
          <cell r="F1082">
            <v>44.45</v>
          </cell>
          <cell r="G1082">
            <v>0</v>
          </cell>
          <cell r="H1082">
            <v>46069</v>
          </cell>
        </row>
        <row r="1083">
          <cell r="A1083" t="str">
            <v>GGBC196 White Transparent</v>
          </cell>
          <cell r="B1083" t="str">
            <v>72065</v>
          </cell>
          <cell r="C1083">
            <v>4.7E-2</v>
          </cell>
          <cell r="D1083">
            <v>8.5000000000000006E-2</v>
          </cell>
          <cell r="E1083" t="str">
            <v>GM</v>
          </cell>
          <cell r="F1083">
            <v>44.45</v>
          </cell>
          <cell r="G1083">
            <v>0</v>
          </cell>
          <cell r="H1083">
            <v>45510</v>
          </cell>
        </row>
        <row r="1084">
          <cell r="A1084" t="str">
            <v>GGBC231 Brilliant Red #391232</v>
          </cell>
          <cell r="B1084" t="str">
            <v>72070</v>
          </cell>
          <cell r="C1084">
            <v>8.8999999999999996E-2</v>
          </cell>
          <cell r="D1084">
            <v>0.16</v>
          </cell>
          <cell r="E1084" t="str">
            <v>GM</v>
          </cell>
          <cell r="F1084">
            <v>44.45</v>
          </cell>
          <cell r="G1084">
            <v>0</v>
          </cell>
          <cell r="H1084">
            <v>46003</v>
          </cell>
        </row>
        <row r="1085">
          <cell r="A1085" t="str">
            <v>GGBC232 Red Trans #399865</v>
          </cell>
          <cell r="B1085" t="str">
            <v>72075</v>
          </cell>
          <cell r="C1085">
            <v>8.6999999999999994E-2</v>
          </cell>
          <cell r="D1085">
            <v>0.157</v>
          </cell>
          <cell r="E1085" t="str">
            <v>GM</v>
          </cell>
          <cell r="F1085">
            <v>44.45</v>
          </cell>
          <cell r="G1085">
            <v>0</v>
          </cell>
          <cell r="H1085"/>
        </row>
        <row r="1086">
          <cell r="A1086" t="str">
            <v>GGBC235 Brllnt Red Orng #391233</v>
          </cell>
          <cell r="B1086" t="str">
            <v>72080</v>
          </cell>
          <cell r="C1086">
            <v>0.108</v>
          </cell>
          <cell r="D1086">
            <v>0.19400000000000001</v>
          </cell>
          <cell r="E1086" t="str">
            <v>GM</v>
          </cell>
          <cell r="F1086">
            <v>44.45</v>
          </cell>
          <cell r="G1086">
            <v>0</v>
          </cell>
          <cell r="H1086">
            <v>46052</v>
          </cell>
        </row>
        <row r="1087">
          <cell r="A1087" t="str">
            <v>GGBC239 Red Oxide #391234</v>
          </cell>
          <cell r="B1087" t="str">
            <v>72085</v>
          </cell>
          <cell r="C1087">
            <v>4.4999999999999998E-2</v>
          </cell>
          <cell r="D1087">
            <v>8.1000000000000003E-2</v>
          </cell>
          <cell r="E1087" t="str">
            <v>GM</v>
          </cell>
          <cell r="F1087">
            <v>44.45</v>
          </cell>
          <cell r="G1087">
            <v>0</v>
          </cell>
          <cell r="H1087">
            <v>45835</v>
          </cell>
        </row>
        <row r="1088">
          <cell r="A1088" t="str">
            <v>GGBC271 Red Maroon Trans #391235</v>
          </cell>
          <cell r="B1088" t="str">
            <v>72090</v>
          </cell>
          <cell r="C1088">
            <v>7.1999999999999995E-2</v>
          </cell>
          <cell r="D1088">
            <v>0.13</v>
          </cell>
          <cell r="E1088" t="str">
            <v>GM</v>
          </cell>
          <cell r="F1088">
            <v>44.45</v>
          </cell>
          <cell r="G1088">
            <v>0</v>
          </cell>
          <cell r="H1088"/>
        </row>
        <row r="1089">
          <cell r="A1089" t="str">
            <v>GGBC279 Red Semi Transp #391236</v>
          </cell>
          <cell r="B1089" t="str">
            <v>72095</v>
          </cell>
          <cell r="C1089">
            <v>9.1999999999999998E-2</v>
          </cell>
          <cell r="D1089">
            <v>0.16600000000000001</v>
          </cell>
          <cell r="E1089" t="str">
            <v>GM</v>
          </cell>
          <cell r="F1089">
            <v>44.45</v>
          </cell>
          <cell r="G1089">
            <v>0</v>
          </cell>
          <cell r="H1089">
            <v>46003</v>
          </cell>
        </row>
        <row r="1090">
          <cell r="A1090" t="str">
            <v>GGBC325 Drk Orange #399866</v>
          </cell>
          <cell r="B1090" t="str">
            <v>72100</v>
          </cell>
          <cell r="C1090">
            <v>0.108</v>
          </cell>
          <cell r="D1090">
            <v>0.19400000000000001</v>
          </cell>
          <cell r="E1090" t="str">
            <v>GM</v>
          </cell>
          <cell r="F1090">
            <v>44.45</v>
          </cell>
          <cell r="G1090">
            <v>0</v>
          </cell>
          <cell r="H1090">
            <v>46062</v>
          </cell>
        </row>
        <row r="1091">
          <cell r="A1091" t="str">
            <v>GGBC328 Brwn Red Oxide Trans #391238</v>
          </cell>
          <cell r="B1091" t="str">
            <v>72105</v>
          </cell>
          <cell r="C1091">
            <v>4.7E-2</v>
          </cell>
          <cell r="D1091">
            <v>8.5000000000000006E-2</v>
          </cell>
          <cell r="E1091" t="str">
            <v>GM</v>
          </cell>
          <cell r="F1091">
            <v>44.45</v>
          </cell>
          <cell r="G1091">
            <v>0</v>
          </cell>
          <cell r="H1091">
            <v>44778</v>
          </cell>
        </row>
        <row r="1092">
          <cell r="A1092" t="str">
            <v>GGBC348 Orange Yellow #391239</v>
          </cell>
          <cell r="B1092" t="str">
            <v>72110</v>
          </cell>
          <cell r="C1092">
            <v>7.0000000000000007E-2</v>
          </cell>
          <cell r="D1092">
            <v>0.126</v>
          </cell>
          <cell r="E1092" t="str">
            <v>GM</v>
          </cell>
          <cell r="F1092">
            <v>44.45</v>
          </cell>
          <cell r="G1092">
            <v>0</v>
          </cell>
          <cell r="H1092"/>
        </row>
        <row r="1093">
          <cell r="A1093" t="str">
            <v>GGBC Non-Stand 431 Yel Trans</v>
          </cell>
          <cell r="B1093" t="str">
            <v>72114</v>
          </cell>
          <cell r="C1093">
            <v>0.09</v>
          </cell>
          <cell r="D1093">
            <v>0.16200000000000001</v>
          </cell>
          <cell r="E1093" t="str">
            <v>GM</v>
          </cell>
          <cell r="F1093">
            <v>44.45</v>
          </cell>
          <cell r="G1093">
            <v>0</v>
          </cell>
          <cell r="H1093"/>
        </row>
        <row r="1094">
          <cell r="A1094" t="str">
            <v>GGBC436 Dk Yell Oxide Trans #391240</v>
          </cell>
          <cell r="B1094" t="str">
            <v>72115</v>
          </cell>
          <cell r="C1094">
            <v>7.2999999999999995E-2</v>
          </cell>
          <cell r="D1094">
            <v>0.13100000000000001</v>
          </cell>
          <cell r="E1094" t="str">
            <v>GM</v>
          </cell>
          <cell r="F1094">
            <v>44.45</v>
          </cell>
          <cell r="G1094">
            <v>0</v>
          </cell>
          <cell r="H1094">
            <v>46071</v>
          </cell>
        </row>
        <row r="1095">
          <cell r="A1095" t="str">
            <v>GGBC437 Brght Yellow Oxide #391241</v>
          </cell>
          <cell r="B1095" t="str">
            <v>72120</v>
          </cell>
          <cell r="C1095">
            <v>5.7000000000000002E-2</v>
          </cell>
          <cell r="D1095">
            <v>0.10299999999999999</v>
          </cell>
          <cell r="E1095" t="str">
            <v>GM</v>
          </cell>
          <cell r="F1095">
            <v>44.45</v>
          </cell>
          <cell r="G1095">
            <v>0</v>
          </cell>
          <cell r="H1095">
            <v>46069</v>
          </cell>
        </row>
        <row r="1096">
          <cell r="A1096" t="str">
            <v>GGBC439 Yllw Orng Tranp #391242</v>
          </cell>
          <cell r="B1096" t="str">
            <v>72125</v>
          </cell>
          <cell r="C1096">
            <v>8.3000000000000004E-2</v>
          </cell>
          <cell r="D1096">
            <v>0.14899999999999999</v>
          </cell>
          <cell r="E1096" t="str">
            <v>GM</v>
          </cell>
          <cell r="F1096">
            <v>44.45</v>
          </cell>
          <cell r="G1096">
            <v>0</v>
          </cell>
          <cell r="H1096"/>
        </row>
        <row r="1097">
          <cell r="A1097" t="str">
            <v>GGBC452 Lt Yellow #391243</v>
          </cell>
          <cell r="B1097" t="str">
            <v>72130</v>
          </cell>
          <cell r="C1097">
            <v>0.09</v>
          </cell>
          <cell r="D1097">
            <v>0.16200000000000001</v>
          </cell>
          <cell r="E1097" t="str">
            <v>GM</v>
          </cell>
          <cell r="F1097">
            <v>44.45</v>
          </cell>
          <cell r="G1097">
            <v>0</v>
          </cell>
          <cell r="H1097">
            <v>46052</v>
          </cell>
        </row>
        <row r="1098">
          <cell r="A1098" t="str">
            <v>GGBC455 Brt Yellow #391318</v>
          </cell>
          <cell r="B1098" t="str">
            <v>72135</v>
          </cell>
          <cell r="C1098">
            <v>8.1000000000000003E-2</v>
          </cell>
          <cell r="D1098">
            <v>0.14599999999999999</v>
          </cell>
          <cell r="E1098" t="str">
            <v>GM</v>
          </cell>
          <cell r="F1098">
            <v>44.45</v>
          </cell>
          <cell r="G1098">
            <v>0</v>
          </cell>
          <cell r="H1098">
            <v>46069</v>
          </cell>
        </row>
        <row r="1099">
          <cell r="A1099" t="str">
            <v>GGBC550 Green Transp #391244</v>
          </cell>
          <cell r="B1099" t="str">
            <v>72140</v>
          </cell>
          <cell r="C1099">
            <v>7.1999999999999995E-2</v>
          </cell>
          <cell r="D1099">
            <v>0.13</v>
          </cell>
          <cell r="E1099" t="str">
            <v>GM</v>
          </cell>
          <cell r="F1099">
            <v>44.45</v>
          </cell>
          <cell r="G1099">
            <v>0</v>
          </cell>
          <cell r="H1099">
            <v>46069</v>
          </cell>
        </row>
        <row r="1100">
          <cell r="A1100" t="str">
            <v>GGBC564 Drk Grn Trnsp #391245</v>
          </cell>
          <cell r="B1100" t="str">
            <v>72145</v>
          </cell>
          <cell r="C1100">
            <v>7.4999999999999997E-2</v>
          </cell>
          <cell r="D1100">
            <v>0.13500000000000001</v>
          </cell>
          <cell r="E1100" t="str">
            <v>GM</v>
          </cell>
          <cell r="F1100">
            <v>44.45</v>
          </cell>
          <cell r="G1100">
            <v>0</v>
          </cell>
          <cell r="H1100">
            <v>46052</v>
          </cell>
        </row>
        <row r="1101">
          <cell r="A1101" t="str">
            <v>GGBC653 Blue Gr Trn #599963</v>
          </cell>
          <cell r="B1101" t="str">
            <v>72150</v>
          </cell>
          <cell r="C1101">
            <v>8.7999999999999995E-2</v>
          </cell>
          <cell r="D1101">
            <v>0.158</v>
          </cell>
          <cell r="E1101" t="str">
            <v>GM</v>
          </cell>
          <cell r="F1101">
            <v>44.45</v>
          </cell>
          <cell r="G1101">
            <v>0</v>
          </cell>
          <cell r="H1101">
            <v>45924</v>
          </cell>
        </row>
        <row r="1102">
          <cell r="A1102" t="str">
            <v>GGBC671 Blue Transp #391246</v>
          </cell>
          <cell r="B1102" t="str">
            <v>72155</v>
          </cell>
          <cell r="C1102">
            <v>7.9000000000000001E-2</v>
          </cell>
          <cell r="D1102">
            <v>0.14199999999999999</v>
          </cell>
          <cell r="E1102" t="str">
            <v>GM</v>
          </cell>
          <cell r="F1102">
            <v>44.45</v>
          </cell>
          <cell r="G1102">
            <v>0</v>
          </cell>
          <cell r="H1102">
            <v>46062</v>
          </cell>
        </row>
        <row r="1103">
          <cell r="A1103" t="str">
            <v>GGBC673 Brt Blue Transp #391247</v>
          </cell>
          <cell r="B1103" t="str">
            <v>72160</v>
          </cell>
          <cell r="C1103">
            <v>7.6999999999999999E-2</v>
          </cell>
          <cell r="D1103">
            <v>0.13900000000000001</v>
          </cell>
          <cell r="E1103" t="str">
            <v>GM</v>
          </cell>
          <cell r="F1103">
            <v>44.45</v>
          </cell>
          <cell r="G1103">
            <v>0</v>
          </cell>
          <cell r="H1103">
            <v>46062</v>
          </cell>
        </row>
        <row r="1104">
          <cell r="A1104" t="str">
            <v>GGBC679 Blue Violet #679-537172</v>
          </cell>
          <cell r="B1104" t="str">
            <v>72165</v>
          </cell>
          <cell r="C1104">
            <v>6.6000000000000003E-2</v>
          </cell>
          <cell r="D1104">
            <v>0.11899999999999999</v>
          </cell>
          <cell r="E1104" t="str">
            <v>GM</v>
          </cell>
          <cell r="F1104">
            <v>44.45</v>
          </cell>
          <cell r="G1104">
            <v>0</v>
          </cell>
          <cell r="H1104">
            <v>44949</v>
          </cell>
        </row>
        <row r="1105">
          <cell r="A1105" t="str">
            <v>GGBC680 Violet Transparent #680-576380</v>
          </cell>
          <cell r="B1105" t="str">
            <v>72167</v>
          </cell>
          <cell r="C1105">
            <v>7.9000000000000001E-2</v>
          </cell>
          <cell r="D1105">
            <v>0.14199999999999999</v>
          </cell>
          <cell r="E1105" t="str">
            <v>GM</v>
          </cell>
          <cell r="F1105">
            <v>44.45</v>
          </cell>
          <cell r="G1105">
            <v>0</v>
          </cell>
          <cell r="H1105">
            <v>45492</v>
          </cell>
        </row>
        <row r="1106">
          <cell r="A1106" t="str">
            <v>GGBC725 Brt Maroon Transp #391249</v>
          </cell>
          <cell r="B1106" t="str">
            <v>72170</v>
          </cell>
          <cell r="C1106">
            <v>7.3999999999999996E-2</v>
          </cell>
          <cell r="D1106">
            <v>0.13300000000000001</v>
          </cell>
          <cell r="E1106" t="str">
            <v>GM</v>
          </cell>
          <cell r="F1106">
            <v>44.45</v>
          </cell>
          <cell r="G1106">
            <v>0</v>
          </cell>
          <cell r="H1106"/>
        </row>
        <row r="1107">
          <cell r="A1107" t="str">
            <v>GGBC726 Violet Red Transp #391250</v>
          </cell>
          <cell r="B1107" t="str">
            <v>72175</v>
          </cell>
          <cell r="C1107">
            <v>9.0999999999999998E-2</v>
          </cell>
          <cell r="D1107">
            <v>0.16400000000000001</v>
          </cell>
          <cell r="E1107" t="str">
            <v>GM</v>
          </cell>
          <cell r="F1107">
            <v>44.45</v>
          </cell>
          <cell r="G1107">
            <v>0</v>
          </cell>
          <cell r="H1107">
            <v>45881</v>
          </cell>
        </row>
        <row r="1108">
          <cell r="A1108" t="str">
            <v>GGBC766 Violet Blue Transp #391251</v>
          </cell>
          <cell r="B1108" t="str">
            <v>72180</v>
          </cell>
          <cell r="C1108">
            <v>7.9000000000000001E-2</v>
          </cell>
          <cell r="D1108">
            <v>0.14199999999999999</v>
          </cell>
          <cell r="E1108" t="str">
            <v>GM</v>
          </cell>
          <cell r="F1108">
            <v>44.45</v>
          </cell>
          <cell r="G1108">
            <v>0</v>
          </cell>
          <cell r="H1108">
            <v>46052</v>
          </cell>
        </row>
        <row r="1109">
          <cell r="A1109" t="str">
            <v>GGBC811B Met Xtra Fine #391252</v>
          </cell>
          <cell r="B1109" t="str">
            <v>72185</v>
          </cell>
          <cell r="C1109">
            <v>7.0999999999999994E-2</v>
          </cell>
          <cell r="D1109">
            <v>0.128</v>
          </cell>
          <cell r="E1109" t="str">
            <v>GM</v>
          </cell>
          <cell r="F1109">
            <v>44.45</v>
          </cell>
          <cell r="G1109">
            <v>0</v>
          </cell>
          <cell r="H1109">
            <v>45568</v>
          </cell>
        </row>
        <row r="1110">
          <cell r="A1110" t="str">
            <v>GGBC811E Met Fine #391253</v>
          </cell>
          <cell r="B1110" t="str">
            <v>72190</v>
          </cell>
          <cell r="C1110">
            <v>0.06</v>
          </cell>
          <cell r="D1110">
            <v>0.108</v>
          </cell>
          <cell r="E1110" t="str">
            <v>GM</v>
          </cell>
          <cell r="F1110">
            <v>44.45</v>
          </cell>
          <cell r="G1110">
            <v>0</v>
          </cell>
          <cell r="H1110">
            <v>45791</v>
          </cell>
        </row>
        <row r="1111">
          <cell r="A1111" t="str">
            <v>GGBC Met Med Spkl #389813</v>
          </cell>
          <cell r="B1111" t="str">
            <v>72195</v>
          </cell>
          <cell r="C1111">
            <v>5.8000000000000003E-2</v>
          </cell>
          <cell r="D1111">
            <v>0.104</v>
          </cell>
          <cell r="E1111" t="str">
            <v>GM</v>
          </cell>
          <cell r="F1111">
            <v>44.45</v>
          </cell>
          <cell r="G1111">
            <v>0</v>
          </cell>
          <cell r="H1111"/>
        </row>
        <row r="1112">
          <cell r="A1112" t="str">
            <v>GGBC811M Met Med Coarse Sprklng #391254</v>
          </cell>
          <cell r="B1112" t="str">
            <v>72200</v>
          </cell>
          <cell r="C1112">
            <v>7.3999999999999996E-2</v>
          </cell>
          <cell r="D1112">
            <v>0.13300000000000001</v>
          </cell>
          <cell r="E1112" t="str">
            <v>GM</v>
          </cell>
          <cell r="F1112">
            <v>44.45</v>
          </cell>
          <cell r="G1112">
            <v>0</v>
          </cell>
          <cell r="H1112">
            <v>45609</v>
          </cell>
        </row>
        <row r="1113">
          <cell r="A1113" t="str">
            <v>GGBC811P Met Coarse #399870</v>
          </cell>
          <cell r="B1113" t="str">
            <v>72205</v>
          </cell>
          <cell r="C1113">
            <v>6.8000000000000005E-2</v>
          </cell>
          <cell r="D1113">
            <v>0.122</v>
          </cell>
          <cell r="E1113" t="str">
            <v>GM</v>
          </cell>
          <cell r="F1113">
            <v>44.45</v>
          </cell>
          <cell r="G1113">
            <v>0</v>
          </cell>
          <cell r="H1113"/>
        </row>
        <row r="1114">
          <cell r="A1114" t="str">
            <v>GGBC811R Met Very Coarse #391255</v>
          </cell>
          <cell r="B1114" t="str">
            <v>72210</v>
          </cell>
          <cell r="C1114">
            <v>5.3999999999999999E-2</v>
          </cell>
          <cell r="D1114">
            <v>9.7000000000000003E-2</v>
          </cell>
          <cell r="E1114" t="str">
            <v>GM</v>
          </cell>
          <cell r="F1114">
            <v>44.45</v>
          </cell>
          <cell r="G1114">
            <v>0</v>
          </cell>
          <cell r="H1114">
            <v>45538</v>
          </cell>
        </row>
        <row r="1115">
          <cell r="A1115" t="str">
            <v>GGBC843H Yellow Gold #391256</v>
          </cell>
          <cell r="B1115" t="str">
            <v>72220</v>
          </cell>
          <cell r="C1115">
            <v>6.0999999999999999E-2</v>
          </cell>
          <cell r="D1115">
            <v>0.11</v>
          </cell>
          <cell r="E1115" t="str">
            <v>GM</v>
          </cell>
          <cell r="F1115">
            <v>44.45</v>
          </cell>
          <cell r="G1115">
            <v>0</v>
          </cell>
          <cell r="H1115"/>
        </row>
        <row r="1116">
          <cell r="A1116" t="str">
            <v>GGBC911M Pearl Wh Med Coarse #391257</v>
          </cell>
          <cell r="B1116" t="str">
            <v>72225</v>
          </cell>
          <cell r="C1116">
            <v>6.9000000000000006E-2</v>
          </cell>
          <cell r="D1116">
            <v>0.124</v>
          </cell>
          <cell r="E1116" t="str">
            <v>GM</v>
          </cell>
          <cell r="F1116">
            <v>44.45</v>
          </cell>
          <cell r="G1116">
            <v>0</v>
          </cell>
          <cell r="H1116"/>
        </row>
        <row r="1117">
          <cell r="A1117" t="str">
            <v>GGBC914F Pearl Wh Fine #391258</v>
          </cell>
          <cell r="B1117" t="str">
            <v>72230</v>
          </cell>
          <cell r="C1117">
            <v>0.06</v>
          </cell>
          <cell r="D1117">
            <v>0.108</v>
          </cell>
          <cell r="E1117" t="str">
            <v>GM</v>
          </cell>
          <cell r="F1117">
            <v>44.45</v>
          </cell>
          <cell r="G1117">
            <v>0</v>
          </cell>
          <cell r="H1117"/>
        </row>
        <row r="1118">
          <cell r="A1118" t="str">
            <v>GGBC922M Pearl Red #391259</v>
          </cell>
          <cell r="B1118" t="str">
            <v>72235</v>
          </cell>
          <cell r="C1118">
            <v>0.06</v>
          </cell>
          <cell r="D1118">
            <v>0.108</v>
          </cell>
          <cell r="E1118" t="str">
            <v>GM</v>
          </cell>
          <cell r="F1118">
            <v>44.45</v>
          </cell>
          <cell r="G1118">
            <v>0</v>
          </cell>
          <cell r="H1118"/>
        </row>
        <row r="1119">
          <cell r="A1119" t="str">
            <v>GGBC941M Gold Xirallic #391260</v>
          </cell>
          <cell r="B1119" t="str">
            <v>72240</v>
          </cell>
          <cell r="C1119">
            <v>7.0999999999999994E-2</v>
          </cell>
          <cell r="D1119">
            <v>0.128</v>
          </cell>
          <cell r="E1119" t="str">
            <v>GM</v>
          </cell>
          <cell r="F1119">
            <v>44.45</v>
          </cell>
          <cell r="G1119">
            <v>0</v>
          </cell>
          <cell r="H1119">
            <v>45845</v>
          </cell>
        </row>
        <row r="1120">
          <cell r="A1120" t="str">
            <v>GGBC954S Pearl Brt Green #391261</v>
          </cell>
          <cell r="B1120" t="str">
            <v>72245</v>
          </cell>
          <cell r="C1120">
            <v>6.9000000000000006E-2</v>
          </cell>
          <cell r="D1120">
            <v>0.124</v>
          </cell>
          <cell r="E1120" t="str">
            <v>GM</v>
          </cell>
          <cell r="F1120">
            <v>44.45</v>
          </cell>
          <cell r="G1120">
            <v>0</v>
          </cell>
          <cell r="H1120"/>
        </row>
        <row r="1121">
          <cell r="A1121" t="str">
            <v>GGBC964R Pearl Blue #391262</v>
          </cell>
          <cell r="B1121" t="str">
            <v>72255</v>
          </cell>
          <cell r="C1121">
            <v>7.2999999999999995E-2</v>
          </cell>
          <cell r="D1121">
            <v>0.13100000000000001</v>
          </cell>
          <cell r="E1121" t="str">
            <v>GM</v>
          </cell>
          <cell r="F1121">
            <v>44.45</v>
          </cell>
          <cell r="G1121">
            <v>0</v>
          </cell>
          <cell r="H1121">
            <v>45492</v>
          </cell>
        </row>
        <row r="1122">
          <cell r="A1122" t="str">
            <v>GGBC975S Pearl Violet #391263</v>
          </cell>
          <cell r="B1122" t="str">
            <v>72260</v>
          </cell>
          <cell r="C1122">
            <v>5.7729999999999997E-2</v>
          </cell>
          <cell r="D1122">
            <v>0.104</v>
          </cell>
          <cell r="E1122" t="str">
            <v>GM</v>
          </cell>
          <cell r="F1122">
            <v>44.45</v>
          </cell>
          <cell r="G1122">
            <v>0</v>
          </cell>
          <cell r="H1122"/>
        </row>
        <row r="1123">
          <cell r="A1123" t="str">
            <v>GGBC Fast Reducer #391264</v>
          </cell>
          <cell r="B1123" t="str">
            <v>72335</v>
          </cell>
          <cell r="C1123">
            <v>1.2E-2</v>
          </cell>
          <cell r="D1123">
            <v>2.1999999999999999E-2</v>
          </cell>
          <cell r="E1123" t="str">
            <v>GM</v>
          </cell>
          <cell r="F1123">
            <v>44.45</v>
          </cell>
          <cell r="G1123">
            <v>0</v>
          </cell>
          <cell r="H1123">
            <v>46062</v>
          </cell>
        </row>
        <row r="1124">
          <cell r="A1124" t="str">
            <v>GGBC Med Reducer #391265</v>
          </cell>
          <cell r="B1124" t="str">
            <v>72340</v>
          </cell>
          <cell r="C1124">
            <v>1.2E-2</v>
          </cell>
          <cell r="D1124">
            <v>2.1999999999999999E-2</v>
          </cell>
          <cell r="E1124" t="str">
            <v>GM</v>
          </cell>
          <cell r="F1124">
            <v>44.45</v>
          </cell>
          <cell r="G1124">
            <v>0</v>
          </cell>
          <cell r="H1124">
            <v>46062</v>
          </cell>
        </row>
        <row r="1125">
          <cell r="A1125" t="str">
            <v>GGBC Slow Reducer #391266</v>
          </cell>
          <cell r="B1125" t="str">
            <v>72345</v>
          </cell>
          <cell r="C1125">
            <v>1.2E-2</v>
          </cell>
          <cell r="D1125">
            <v>2.1999999999999999E-2</v>
          </cell>
          <cell r="E1125" t="str">
            <v>GM</v>
          </cell>
          <cell r="F1125">
            <v>44.45</v>
          </cell>
          <cell r="G1125">
            <v>0</v>
          </cell>
          <cell r="H1125">
            <v>46062</v>
          </cell>
        </row>
        <row r="1126">
          <cell r="A1126" t="str">
            <v>GGBC Xtr Slow Reducer #391267</v>
          </cell>
          <cell r="B1126" t="str">
            <v>72350</v>
          </cell>
          <cell r="C1126">
            <v>1.2E-2</v>
          </cell>
          <cell r="D1126">
            <v>2.1999999999999999E-2</v>
          </cell>
          <cell r="E1126" t="str">
            <v>GM</v>
          </cell>
          <cell r="F1126">
            <v>44.45</v>
          </cell>
          <cell r="G1126">
            <v>0</v>
          </cell>
          <cell r="H1126">
            <v>45950</v>
          </cell>
        </row>
        <row r="1127">
          <cell r="A1127" t="str">
            <v>GGBC Clear #571430</v>
          </cell>
          <cell r="B1127" t="str">
            <v>72355</v>
          </cell>
          <cell r="C1127">
            <v>4.1000000000000002E-2</v>
          </cell>
          <cell r="D1127">
            <v>7.3999999999999996E-2</v>
          </cell>
          <cell r="E1127" t="str">
            <v>GM</v>
          </cell>
          <cell r="F1127">
            <v>44.45</v>
          </cell>
          <cell r="G1127">
            <v>0</v>
          </cell>
          <cell r="H1127">
            <v>45562</v>
          </cell>
        </row>
        <row r="1128">
          <cell r="A1128" t="str">
            <v>GGBC Satin Clear #481084</v>
          </cell>
          <cell r="B1128" t="str">
            <v>72360</v>
          </cell>
          <cell r="C1128">
            <v>3.1E-2</v>
          </cell>
          <cell r="D1128">
            <v>5.6000000000000001E-2</v>
          </cell>
          <cell r="E1128" t="str">
            <v>GM</v>
          </cell>
          <cell r="F1128">
            <v>44.45</v>
          </cell>
          <cell r="G1128">
            <v>0</v>
          </cell>
          <cell r="H1128"/>
        </row>
        <row r="1129">
          <cell r="A1129" t="str">
            <v>GGBC Low Gloss Clr #391271</v>
          </cell>
          <cell r="B1129" t="str">
            <v>72365</v>
          </cell>
          <cell r="C1129">
            <v>3.4000000000000002E-2</v>
          </cell>
          <cell r="D1129">
            <v>6.0999999999999999E-2</v>
          </cell>
          <cell r="E1129" t="str">
            <v>GM</v>
          </cell>
          <cell r="F1129">
            <v>44.45</v>
          </cell>
          <cell r="G1129">
            <v>0</v>
          </cell>
          <cell r="H1129"/>
        </row>
        <row r="1130">
          <cell r="A1130" t="str">
            <v>UNV Clear HG #571430</v>
          </cell>
          <cell r="B1130" t="str">
            <v>72366</v>
          </cell>
          <cell r="C1130">
            <v>4.1000000000000002E-2</v>
          </cell>
          <cell r="D1130">
            <v>7.3999999999999996E-2</v>
          </cell>
          <cell r="E1130" t="str">
            <v>GM</v>
          </cell>
          <cell r="F1130">
            <v>44.45</v>
          </cell>
          <cell r="G1130">
            <v>0</v>
          </cell>
          <cell r="H1130">
            <v>45336</v>
          </cell>
        </row>
        <row r="1131">
          <cell r="A1131" t="str">
            <v>UNV Clear SG #563423</v>
          </cell>
          <cell r="B1131" t="str">
            <v>72367</v>
          </cell>
          <cell r="C1131">
            <v>0.04</v>
          </cell>
          <cell r="D1131">
            <v>7.1999999999999995E-2</v>
          </cell>
          <cell r="E1131" t="str">
            <v>GM</v>
          </cell>
          <cell r="F1131">
            <v>44.45</v>
          </cell>
          <cell r="G1131">
            <v>0</v>
          </cell>
          <cell r="H1131">
            <v>46069</v>
          </cell>
        </row>
        <row r="1132">
          <cell r="A1132" t="str">
            <v>UNV Clear LG #563426</v>
          </cell>
          <cell r="B1132" t="str">
            <v>72368</v>
          </cell>
          <cell r="C1132">
            <v>3.9E-2</v>
          </cell>
          <cell r="D1132">
            <v>7.0000000000000007E-2</v>
          </cell>
          <cell r="E1132" t="str">
            <v>GM</v>
          </cell>
          <cell r="F1132">
            <v>44.45</v>
          </cell>
          <cell r="G1132">
            <v>0</v>
          </cell>
          <cell r="H1132">
            <v>46052</v>
          </cell>
        </row>
        <row r="1133">
          <cell r="A1133" t="str">
            <v>GGBC Clear Hardener Slow #481146</v>
          </cell>
          <cell r="B1133" t="str">
            <v>72370</v>
          </cell>
          <cell r="C1133">
            <v>0.03</v>
          </cell>
          <cell r="D1133">
            <v>5.3999999999999999E-2</v>
          </cell>
          <cell r="E1133" t="str">
            <v>GM</v>
          </cell>
          <cell r="F1133">
            <v>44.45</v>
          </cell>
          <cell r="G1133">
            <v>0</v>
          </cell>
          <cell r="H1133"/>
        </row>
        <row r="1134">
          <cell r="A1134" t="str">
            <v>GGBC Clear Hard #391268</v>
          </cell>
          <cell r="B1134" t="str">
            <v>72375</v>
          </cell>
          <cell r="C1134">
            <v>3.175E-2</v>
          </cell>
          <cell r="D1134">
            <v>5.7000000000000002E-2</v>
          </cell>
          <cell r="E1134" t="str">
            <v>GM</v>
          </cell>
          <cell r="F1134">
            <v>44.45</v>
          </cell>
          <cell r="G1134">
            <v>0</v>
          </cell>
          <cell r="H1134"/>
        </row>
        <row r="1135">
          <cell r="A1135" t="str">
            <v>UNV Hardener 3.5 #563553</v>
          </cell>
          <cell r="B1135" t="str">
            <v>72377</v>
          </cell>
          <cell r="C1135">
            <v>3.9E-2</v>
          </cell>
          <cell r="D1135">
            <v>7.0000000000000007E-2</v>
          </cell>
          <cell r="E1135" t="str">
            <v>GM</v>
          </cell>
          <cell r="F1135">
            <v>44.45</v>
          </cell>
          <cell r="G1135">
            <v>0</v>
          </cell>
          <cell r="H1135">
            <v>46062</v>
          </cell>
        </row>
        <row r="1136">
          <cell r="A1136" t="str">
            <v>UNV Hardener 2.8 #563557</v>
          </cell>
          <cell r="B1136" t="str">
            <v>72378</v>
          </cell>
          <cell r="C1136">
            <v>3.7999999999999999E-2</v>
          </cell>
          <cell r="D1136">
            <v>6.8000000000000005E-2</v>
          </cell>
          <cell r="E1136" t="str">
            <v>GM</v>
          </cell>
          <cell r="F1136">
            <v>44.45</v>
          </cell>
          <cell r="G1136">
            <v>0</v>
          </cell>
          <cell r="H1136"/>
        </row>
        <row r="1137">
          <cell r="A1137" t="str">
            <v>GGBC Topcoat Accelerator(250ML)#391273</v>
          </cell>
          <cell r="B1137" t="str">
            <v>72380</v>
          </cell>
          <cell r="C1137">
            <v>5.0999999999999997E-2</v>
          </cell>
          <cell r="D1137">
            <v>9.1999999999999998E-2</v>
          </cell>
          <cell r="E1137" t="str">
            <v>GM</v>
          </cell>
          <cell r="F1137">
            <v>44.45</v>
          </cell>
          <cell r="G1137">
            <v>0</v>
          </cell>
          <cell r="H1137"/>
        </row>
        <row r="1138">
          <cell r="A1138" t="str">
            <v>890 Flattening Agent #399084</v>
          </cell>
          <cell r="B1138" t="str">
            <v>72385</v>
          </cell>
          <cell r="C1138">
            <v>3.5000000000000003E-2</v>
          </cell>
          <cell r="D1138">
            <v>6.3E-2</v>
          </cell>
          <cell r="E1138" t="str">
            <v>GM</v>
          </cell>
          <cell r="F1138">
            <v>44.45</v>
          </cell>
          <cell r="G1138">
            <v>0</v>
          </cell>
          <cell r="H1138">
            <v>44965</v>
          </cell>
        </row>
        <row r="1139">
          <cell r="A1139" t="str">
            <v>GG SURFACER SEALER #545807</v>
          </cell>
          <cell r="B1139" t="str">
            <v>72390</v>
          </cell>
          <cell r="C1139">
            <v>1.4999999999999999E-2</v>
          </cell>
          <cell r="D1139">
            <v>2.7E-2</v>
          </cell>
          <cell r="E1139" t="str">
            <v>GM</v>
          </cell>
          <cell r="F1139">
            <v>44.45</v>
          </cell>
          <cell r="G1139">
            <v>0</v>
          </cell>
          <cell r="H1139">
            <v>45905</v>
          </cell>
        </row>
        <row r="1140">
          <cell r="A1140" t="str">
            <v>GG EFX-LV B60HG Hi Gloss Blender</v>
          </cell>
          <cell r="B1140" t="str">
            <v>72400</v>
          </cell>
          <cell r="C1140">
            <v>3.2000000000000001E-2</v>
          </cell>
          <cell r="D1140">
            <v>5.8000000000000003E-2</v>
          </cell>
          <cell r="E1140" t="str">
            <v>GM</v>
          </cell>
          <cell r="F1140">
            <v>44.45</v>
          </cell>
          <cell r="G1140">
            <v>0</v>
          </cell>
          <cell r="H1140"/>
        </row>
        <row r="1141">
          <cell r="A1141" t="str">
            <v>GG EFX-LV Reflects High Gloss</v>
          </cell>
          <cell r="B1141" t="str">
            <v>72401</v>
          </cell>
          <cell r="C1141">
            <v>3.4000000000000002E-2</v>
          </cell>
          <cell r="D1141">
            <v>6.0999999999999999E-2</v>
          </cell>
          <cell r="E1141" t="str">
            <v>GM</v>
          </cell>
          <cell r="F1141">
            <v>44.45</v>
          </cell>
          <cell r="G1141">
            <v>0</v>
          </cell>
          <cell r="H1141"/>
        </row>
        <row r="1142">
          <cell r="A1142" t="str">
            <v>GG EFX-LV B60SG Satin Gl Blender</v>
          </cell>
          <cell r="B1142" t="str">
            <v>72405</v>
          </cell>
          <cell r="C1142">
            <v>3.1E-2</v>
          </cell>
          <cell r="D1142">
            <v>5.6000000000000001E-2</v>
          </cell>
          <cell r="E1142" t="str">
            <v>GM</v>
          </cell>
          <cell r="F1142">
            <v>44.45</v>
          </cell>
          <cell r="G1142">
            <v>0</v>
          </cell>
          <cell r="H1142"/>
        </row>
        <row r="1143">
          <cell r="A1143" t="str">
            <v>GG EFX-LV Hardener 3.5</v>
          </cell>
          <cell r="B1143" t="str">
            <v>72410</v>
          </cell>
          <cell r="C1143">
            <v>3.5999999999999997E-2</v>
          </cell>
          <cell r="D1143">
            <v>6.5000000000000002E-2</v>
          </cell>
          <cell r="E1143" t="str">
            <v>GM</v>
          </cell>
          <cell r="F1143">
            <v>44.45</v>
          </cell>
          <cell r="G1143">
            <v>0</v>
          </cell>
          <cell r="H1143">
            <v>45187</v>
          </cell>
        </row>
        <row r="1144">
          <cell r="A1144" t="str">
            <v>GG EFX-LV Hardener Exempt</v>
          </cell>
          <cell r="B1144" t="str">
            <v>72411</v>
          </cell>
          <cell r="C1144">
            <v>6.4380000000000007E-2</v>
          </cell>
          <cell r="D1144">
            <v>0.11600000000000001</v>
          </cell>
          <cell r="E1144" t="str">
            <v>GM</v>
          </cell>
          <cell r="F1144">
            <v>44.45</v>
          </cell>
          <cell r="G1144">
            <v>0</v>
          </cell>
          <cell r="H1144"/>
        </row>
        <row r="1145">
          <cell r="A1145" t="str">
            <v>GG EFX-LV 3.5 Reducer Medium</v>
          </cell>
          <cell r="B1145" t="str">
            <v>72415</v>
          </cell>
          <cell r="C1145">
            <v>1.4E-2</v>
          </cell>
          <cell r="D1145">
            <v>2.5000000000000001E-2</v>
          </cell>
          <cell r="E1145" t="str">
            <v>GM</v>
          </cell>
          <cell r="F1145">
            <v>44.45</v>
          </cell>
          <cell r="G1145">
            <v>0</v>
          </cell>
          <cell r="H1145">
            <v>44678</v>
          </cell>
        </row>
        <row r="1146">
          <cell r="A1146" t="str">
            <v>GG EFX-LV 3.5 Reducer Slow</v>
          </cell>
          <cell r="B1146" t="str">
            <v>72420</v>
          </cell>
          <cell r="C1146">
            <v>1.7000000000000001E-2</v>
          </cell>
          <cell r="D1146">
            <v>3.1E-2</v>
          </cell>
          <cell r="E1146" t="str">
            <v>GM</v>
          </cell>
          <cell r="F1146">
            <v>44.45</v>
          </cell>
          <cell r="G1146">
            <v>0</v>
          </cell>
          <cell r="H1146"/>
        </row>
        <row r="1147">
          <cell r="A1147" t="str">
            <v>GG EFX-LV Reducer Extra Slow</v>
          </cell>
          <cell r="B1147" t="str">
            <v>72421</v>
          </cell>
          <cell r="C1147">
            <v>0.01</v>
          </cell>
          <cell r="D1147">
            <v>1.7999999999999999E-2</v>
          </cell>
          <cell r="E1147" t="str">
            <v>GM</v>
          </cell>
          <cell r="F1147">
            <v>44.45</v>
          </cell>
          <cell r="G1147">
            <v>0</v>
          </cell>
          <cell r="H1147">
            <v>45118</v>
          </cell>
        </row>
        <row r="1148">
          <cell r="A1148" t="str">
            <v>GG EFX-LV Touch Up Additive</v>
          </cell>
          <cell r="B1148" t="str">
            <v>72425</v>
          </cell>
          <cell r="C1148">
            <v>4.2000000000000003E-2</v>
          </cell>
          <cell r="D1148">
            <v>7.5999999999999998E-2</v>
          </cell>
          <cell r="E1148" t="str">
            <v>GM</v>
          </cell>
          <cell r="F1148">
            <v>44.45</v>
          </cell>
          <cell r="G1148">
            <v>0</v>
          </cell>
          <cell r="H1148"/>
        </row>
        <row r="1149">
          <cell r="A1149" t="str">
            <v>GG EFX-LV Supertop</v>
          </cell>
          <cell r="B1149" t="str">
            <v>72430</v>
          </cell>
          <cell r="C1149">
            <v>0.111</v>
          </cell>
          <cell r="D1149">
            <v>0.2</v>
          </cell>
          <cell r="E1149" t="str">
            <v>GM</v>
          </cell>
          <cell r="F1149">
            <v>44.45</v>
          </cell>
          <cell r="G1149">
            <v>0</v>
          </cell>
          <cell r="H1149">
            <v>46052</v>
          </cell>
        </row>
        <row r="1150">
          <cell r="A1150" t="str">
            <v>GG EFX-LV B610 HS White</v>
          </cell>
          <cell r="B1150" t="str">
            <v>72450</v>
          </cell>
          <cell r="C1150">
            <v>2.5999999999999999E-2</v>
          </cell>
          <cell r="D1150">
            <v>4.7E-2</v>
          </cell>
          <cell r="E1150" t="str">
            <v>GM</v>
          </cell>
          <cell r="F1150">
            <v>44.45</v>
          </cell>
          <cell r="G1150">
            <v>0</v>
          </cell>
          <cell r="H1150"/>
        </row>
        <row r="1151">
          <cell r="A1151" t="str">
            <v>GG EFX-LV Speckle Sand</v>
          </cell>
          <cell r="B1151" t="str">
            <v>72465</v>
          </cell>
          <cell r="C1151">
            <v>5.6000000000000001E-2</v>
          </cell>
          <cell r="D1151">
            <v>0.10100000000000001</v>
          </cell>
          <cell r="E1151" t="str">
            <v>GM</v>
          </cell>
          <cell r="F1151">
            <v>44.45</v>
          </cell>
          <cell r="G1151">
            <v>0</v>
          </cell>
          <cell r="H1151"/>
        </row>
        <row r="1152">
          <cell r="A1152" t="str">
            <v>GG EFX-LV Satin Black</v>
          </cell>
          <cell r="B1152" t="str">
            <v>72480</v>
          </cell>
          <cell r="C1152">
            <v>3.1E-2</v>
          </cell>
          <cell r="D1152">
            <v>5.6000000000000001E-2</v>
          </cell>
          <cell r="E1152" t="str">
            <v>GM</v>
          </cell>
          <cell r="F1152">
            <v>44.45</v>
          </cell>
          <cell r="G1152">
            <v>0</v>
          </cell>
          <cell r="H1152"/>
        </row>
        <row r="1153">
          <cell r="A1153" t="str">
            <v>Matthews 46-400 Brilliant Gold</v>
          </cell>
          <cell r="B1153" t="str">
            <v>73000</v>
          </cell>
          <cell r="C1153">
            <v>5.8999999999999997E-2</v>
          </cell>
          <cell r="D1153">
            <v>0.106</v>
          </cell>
          <cell r="E1153" t="str">
            <v>GM</v>
          </cell>
          <cell r="F1153">
            <v>44.45</v>
          </cell>
          <cell r="G1153">
            <v>0</v>
          </cell>
          <cell r="H1153">
            <v>44901</v>
          </cell>
        </row>
        <row r="1154">
          <cell r="A1154" t="str">
            <v>Matthews 46-401 Aztec Gold</v>
          </cell>
          <cell r="B1154" t="str">
            <v>73005</v>
          </cell>
          <cell r="C1154">
            <v>3.9E-2</v>
          </cell>
          <cell r="D1154">
            <v>7.0000000000000007E-2</v>
          </cell>
          <cell r="E1154" t="str">
            <v>GM</v>
          </cell>
          <cell r="F1154">
            <v>44.45</v>
          </cell>
          <cell r="G1154">
            <v>0</v>
          </cell>
          <cell r="H1154"/>
        </row>
        <row r="1155">
          <cell r="A1155" t="str">
            <v>Matthews 41-342SP Brushed Alum</v>
          </cell>
          <cell r="B1155" t="str">
            <v>73010</v>
          </cell>
          <cell r="C1155">
            <v>6.4000000000000001E-2</v>
          </cell>
          <cell r="D1155">
            <v>0.115</v>
          </cell>
          <cell r="E1155" t="str">
            <v>GM</v>
          </cell>
          <cell r="F1155">
            <v>44.45</v>
          </cell>
          <cell r="G1155">
            <v>0</v>
          </cell>
          <cell r="H1155">
            <v>45966</v>
          </cell>
        </row>
        <row r="1156">
          <cell r="A1156" t="str">
            <v>AKZO 313E/313 Meteflex</v>
          </cell>
          <cell r="B1156" t="str">
            <v>73020</v>
          </cell>
          <cell r="C1156">
            <v>1.67E-2</v>
          </cell>
          <cell r="D1156">
            <v>0.03</v>
          </cell>
          <cell r="E1156" t="str">
            <v>GM</v>
          </cell>
          <cell r="F1156">
            <v>44.45</v>
          </cell>
          <cell r="G1156">
            <v>0</v>
          </cell>
          <cell r="H1156"/>
        </row>
        <row r="1157">
          <cell r="A1157" t="str">
            <v>Matthews 43-270 Catalyst</v>
          </cell>
          <cell r="B1157" t="str">
            <v>73025</v>
          </cell>
          <cell r="C1157">
            <v>3.6999999999999998E-2</v>
          </cell>
          <cell r="D1157">
            <v>6.7000000000000004E-2</v>
          </cell>
          <cell r="E1157" t="str">
            <v>GM</v>
          </cell>
          <cell r="F1157">
            <v>44.45</v>
          </cell>
          <cell r="G1157">
            <v>0</v>
          </cell>
          <cell r="H1157"/>
        </row>
        <row r="1158">
          <cell r="A1158" t="str">
            <v>Matthews 45-280 Med.Reducer</v>
          </cell>
          <cell r="B1158" t="str">
            <v>73035</v>
          </cell>
          <cell r="C1158">
            <v>1.3220000000000001E-2</v>
          </cell>
          <cell r="D1158">
            <v>2.4E-2</v>
          </cell>
          <cell r="E1158" t="str">
            <v>GM</v>
          </cell>
          <cell r="F1158">
            <v>44.45</v>
          </cell>
          <cell r="G1158">
            <v>0</v>
          </cell>
          <cell r="H1158"/>
        </row>
        <row r="1159">
          <cell r="A1159" t="str">
            <v>Matthews 45-251 Slow Reducer</v>
          </cell>
          <cell r="B1159" t="str">
            <v>73040</v>
          </cell>
          <cell r="C1159">
            <v>0.40300000000000002</v>
          </cell>
          <cell r="D1159">
            <v>0.72499999999999998</v>
          </cell>
          <cell r="E1159" t="str">
            <v>OZ</v>
          </cell>
          <cell r="F1159">
            <v>44.45</v>
          </cell>
          <cell r="G1159">
            <v>0</v>
          </cell>
          <cell r="H1159"/>
        </row>
        <row r="1160">
          <cell r="A1160" t="str">
            <v>Matthews 42-228 Satin Clear</v>
          </cell>
          <cell r="B1160" t="str">
            <v>73045</v>
          </cell>
          <cell r="C1160">
            <v>3.3050000000000003E-2</v>
          </cell>
          <cell r="D1160">
            <v>5.8999999999999997E-2</v>
          </cell>
          <cell r="E1160" t="str">
            <v>GM</v>
          </cell>
          <cell r="F1160">
            <v>44.45</v>
          </cell>
          <cell r="G1160">
            <v>0</v>
          </cell>
          <cell r="H1160"/>
        </row>
        <row r="1161">
          <cell r="A1161" t="str">
            <v>Matthews 287-437SP Accelerator</v>
          </cell>
          <cell r="B1161" t="str">
            <v>73047</v>
          </cell>
          <cell r="C1161">
            <v>6.6519999999999996E-2</v>
          </cell>
          <cell r="D1161">
            <v>0.12</v>
          </cell>
          <cell r="E1161" t="str">
            <v>GM</v>
          </cell>
          <cell r="F1161">
            <v>44.45</v>
          </cell>
          <cell r="G1161">
            <v>0</v>
          </cell>
          <cell r="H1161"/>
        </row>
        <row r="1162">
          <cell r="A1162" t="str">
            <v>Matthews 274-908 Rust Inhib Wht</v>
          </cell>
          <cell r="B1162" t="str">
            <v>73090</v>
          </cell>
          <cell r="C1162">
            <v>2.1999999999999999E-2</v>
          </cell>
          <cell r="D1162">
            <v>0.04</v>
          </cell>
          <cell r="E1162" t="str">
            <v>GM</v>
          </cell>
          <cell r="F1162">
            <v>44.45</v>
          </cell>
          <cell r="G1162">
            <v>0</v>
          </cell>
          <cell r="H1162">
            <v>45468</v>
          </cell>
        </row>
        <row r="1163">
          <cell r="A1163" t="str">
            <v>Matthews 274-909 Epoxy Hardener</v>
          </cell>
          <cell r="B1163" t="str">
            <v>73095</v>
          </cell>
          <cell r="C1163">
            <v>0.04</v>
          </cell>
          <cell r="D1163">
            <v>7.1999999999999995E-2</v>
          </cell>
          <cell r="E1163" t="str">
            <v>GM</v>
          </cell>
          <cell r="F1163">
            <v>44.45</v>
          </cell>
          <cell r="G1163">
            <v>0</v>
          </cell>
          <cell r="H1163">
            <v>44735</v>
          </cell>
        </row>
        <row r="1164">
          <cell r="A1164" t="str">
            <v>Red Oxide Primer</v>
          </cell>
          <cell r="B1164" t="str">
            <v>75005</v>
          </cell>
          <cell r="C1164">
            <v>7.625</v>
          </cell>
          <cell r="D1164">
            <v>13.726000000000001</v>
          </cell>
          <cell r="E1164" t="str">
            <v>PT</v>
          </cell>
          <cell r="F1164">
            <v>44.45</v>
          </cell>
          <cell r="G1164">
            <v>0</v>
          </cell>
          <cell r="H1164">
            <v>46069</v>
          </cell>
        </row>
        <row r="1165">
          <cell r="A1165" t="str">
            <v>T-2003 Grip Flex (PC Thinner)</v>
          </cell>
          <cell r="B1165" t="str">
            <v>75015</v>
          </cell>
          <cell r="C1165">
            <v>0.22</v>
          </cell>
          <cell r="D1165">
            <v>0.39600000000000002</v>
          </cell>
          <cell r="E1165" t="str">
            <v>OZ</v>
          </cell>
          <cell r="F1165">
            <v>44.45</v>
          </cell>
          <cell r="G1165">
            <v>0</v>
          </cell>
          <cell r="H1165"/>
        </row>
        <row r="1166">
          <cell r="A1166" t="str">
            <v>Pittsburg "Pussywillow Gray"</v>
          </cell>
          <cell r="B1166" t="str">
            <v>75050</v>
          </cell>
          <cell r="C1166">
            <v>17</v>
          </cell>
          <cell r="D1166">
            <v>30.603000000000002</v>
          </cell>
          <cell r="E1166" t="str">
            <v>QT</v>
          </cell>
          <cell r="F1166">
            <v>44.45</v>
          </cell>
          <cell r="G1166">
            <v>0</v>
          </cell>
          <cell r="H1166">
            <v>45463</v>
          </cell>
        </row>
        <row r="1167">
          <cell r="A1167" t="str">
            <v>3" Fuzzy Paint Roller</v>
          </cell>
          <cell r="B1167" t="str">
            <v>75055</v>
          </cell>
          <cell r="C1167">
            <v>1.5580000000000001</v>
          </cell>
          <cell r="D1167">
            <v>2.8050000000000002</v>
          </cell>
          <cell r="E1167" t="str">
            <v>EA</v>
          </cell>
          <cell r="F1167">
            <v>44.45</v>
          </cell>
          <cell r="G1167">
            <v>0</v>
          </cell>
          <cell r="H1167">
            <v>46042</v>
          </cell>
        </row>
        <row r="1168">
          <cell r="A1168" t="str">
            <v>4" Fuzzy Roller Cover</v>
          </cell>
          <cell r="B1168" t="str">
            <v>75060</v>
          </cell>
          <cell r="C1168">
            <v>1.462</v>
          </cell>
          <cell r="D1168">
            <v>2.6320000000000001</v>
          </cell>
          <cell r="E1168" t="str">
            <v>EA</v>
          </cell>
          <cell r="F1168">
            <v>44.45</v>
          </cell>
          <cell r="G1168">
            <v>0</v>
          </cell>
          <cell r="H1168">
            <v>45574</v>
          </cell>
        </row>
        <row r="1169">
          <cell r="A1169" t="str">
            <v>9" Fuzzy Roller Cover</v>
          </cell>
          <cell r="B1169" t="str">
            <v>75065</v>
          </cell>
          <cell r="C1169">
            <v>2.3340000000000001</v>
          </cell>
          <cell r="D1169">
            <v>4.202</v>
          </cell>
          <cell r="E1169" t="str">
            <v>EA</v>
          </cell>
          <cell r="F1169">
            <v>44.45</v>
          </cell>
          <cell r="G1169">
            <v>0</v>
          </cell>
          <cell r="H1169">
            <v>45686</v>
          </cell>
        </row>
        <row r="1170">
          <cell r="A1170" t="str">
            <v>9" Foam Roller Cover</v>
          </cell>
          <cell r="B1170" t="str">
            <v>75070</v>
          </cell>
          <cell r="C1170">
            <v>0.69899999999999995</v>
          </cell>
          <cell r="D1170">
            <v>1.258</v>
          </cell>
          <cell r="E1170" t="str">
            <v>EA</v>
          </cell>
          <cell r="F1170">
            <v>44.45</v>
          </cell>
          <cell r="G1170">
            <v>0</v>
          </cell>
          <cell r="H1170">
            <v>44774</v>
          </cell>
        </row>
        <row r="1171">
          <cell r="A1171" t="str">
            <v>1" Foam Paint Brush</v>
          </cell>
          <cell r="B1171" t="str">
            <v>75075</v>
          </cell>
          <cell r="C1171">
            <v>0.47699999999999998</v>
          </cell>
          <cell r="D1171">
            <v>0.85899999999999999</v>
          </cell>
          <cell r="E1171" t="str">
            <v>EA</v>
          </cell>
          <cell r="F1171">
            <v>44.45</v>
          </cell>
          <cell r="G1171">
            <v>0</v>
          </cell>
          <cell r="H1171">
            <v>45665</v>
          </cell>
        </row>
        <row r="1172">
          <cell r="A1172" t="str">
            <v>2" Foam Paint Brush</v>
          </cell>
          <cell r="B1172" t="str">
            <v>75080</v>
          </cell>
          <cell r="C1172">
            <v>0.56399999999999995</v>
          </cell>
          <cell r="D1172">
            <v>1.0149999999999999</v>
          </cell>
          <cell r="E1172" t="str">
            <v>EA</v>
          </cell>
          <cell r="F1172">
            <v>44.45</v>
          </cell>
          <cell r="G1172">
            <v>0</v>
          </cell>
          <cell r="H1172">
            <v>45665</v>
          </cell>
        </row>
        <row r="1173">
          <cell r="A1173" t="str">
            <v>2" Paint Brush</v>
          </cell>
          <cell r="B1173" t="str">
            <v>75085</v>
          </cell>
          <cell r="C1173">
            <v>1.67</v>
          </cell>
          <cell r="D1173">
            <v>3.0059999999999998</v>
          </cell>
          <cell r="E1173" t="str">
            <v>EA</v>
          </cell>
          <cell r="F1173">
            <v>44.45</v>
          </cell>
          <cell r="G1173">
            <v>0</v>
          </cell>
          <cell r="H1173">
            <v>45993</v>
          </cell>
        </row>
        <row r="1174">
          <cell r="A1174" t="str">
            <v>3" Paint Brush</v>
          </cell>
          <cell r="B1174" t="str">
            <v>75090</v>
          </cell>
          <cell r="C1174">
            <v>0.68</v>
          </cell>
          <cell r="D1174">
            <v>1.224</v>
          </cell>
          <cell r="E1174" t="str">
            <v>EA</v>
          </cell>
          <cell r="F1174">
            <v>44.45</v>
          </cell>
          <cell r="G1174">
            <v>0</v>
          </cell>
          <cell r="H1174"/>
        </row>
        <row r="1175">
          <cell r="A1175" t="str">
            <v>Touch-Up Bottles</v>
          </cell>
          <cell r="B1175" t="str">
            <v>75095</v>
          </cell>
          <cell r="C1175">
            <v>1.37</v>
          </cell>
          <cell r="D1175">
            <v>2.4660000000000002</v>
          </cell>
          <cell r="E1175" t="str">
            <v>EA</v>
          </cell>
          <cell r="F1175">
            <v>44.45</v>
          </cell>
          <cell r="G1175">
            <v>0</v>
          </cell>
          <cell r="H1175">
            <v>45897</v>
          </cell>
        </row>
        <row r="1176">
          <cell r="A1176" t="str">
            <v>1 Gal. Empty Cans</v>
          </cell>
          <cell r="B1176" t="str">
            <v>75100</v>
          </cell>
          <cell r="C1176">
            <v>3.62</v>
          </cell>
          <cell r="D1176">
            <v>6.5170000000000003</v>
          </cell>
          <cell r="E1176" t="str">
            <v>EA</v>
          </cell>
          <cell r="F1176">
            <v>44.45</v>
          </cell>
          <cell r="G1176">
            <v>0</v>
          </cell>
          <cell r="H1176">
            <v>46027</v>
          </cell>
        </row>
        <row r="1177">
          <cell r="A1177" t="str">
            <v>1 Qt. Empty Cans(56 per box)</v>
          </cell>
          <cell r="B1177" t="str">
            <v>75105</v>
          </cell>
          <cell r="C1177">
            <v>2.41</v>
          </cell>
          <cell r="D1177">
            <v>4.3380000000000001</v>
          </cell>
          <cell r="E1177" t="str">
            <v>EA</v>
          </cell>
          <cell r="F1177">
            <v>44.45</v>
          </cell>
          <cell r="G1177">
            <v>0</v>
          </cell>
          <cell r="H1177">
            <v>46035</v>
          </cell>
        </row>
        <row r="1178">
          <cell r="A1178" t="str">
            <v>1 Pt. Empty Cans</v>
          </cell>
          <cell r="B1178" t="str">
            <v>75110</v>
          </cell>
          <cell r="C1178">
            <v>4</v>
          </cell>
          <cell r="D1178">
            <v>7.2009999999999996</v>
          </cell>
          <cell r="E1178" t="str">
            <v>EA</v>
          </cell>
          <cell r="F1178">
            <v>44.45</v>
          </cell>
          <cell r="G1178">
            <v>0</v>
          </cell>
          <cell r="H1178"/>
        </row>
        <row r="1179">
          <cell r="A1179" t="str">
            <v>32 Oz Mixing Cup(100 per box)</v>
          </cell>
          <cell r="B1179" t="str">
            <v>75115</v>
          </cell>
          <cell r="C1179">
            <v>0.36199999999999999</v>
          </cell>
          <cell r="D1179">
            <v>0.65200000000000002</v>
          </cell>
          <cell r="E1179" t="str">
            <v>EA</v>
          </cell>
          <cell r="F1179">
            <v>44.45</v>
          </cell>
          <cell r="G1179">
            <v>0</v>
          </cell>
          <cell r="H1179">
            <v>46052</v>
          </cell>
        </row>
        <row r="1180">
          <cell r="A1180" t="str">
            <v>PPS Lid &amp; Liner Large</v>
          </cell>
          <cell r="B1180" t="str">
            <v>75118</v>
          </cell>
          <cell r="C1180">
            <v>3.468</v>
          </cell>
          <cell r="D1180">
            <v>6.2430000000000003</v>
          </cell>
          <cell r="E1180" t="str">
            <v>EA</v>
          </cell>
          <cell r="F1180">
            <v>44.45</v>
          </cell>
          <cell r="G1180">
            <v>0</v>
          </cell>
          <cell r="H1180">
            <v>46052</v>
          </cell>
        </row>
        <row r="1181">
          <cell r="A1181" t="str">
            <v>Propyltex #20 Texture Additive</v>
          </cell>
          <cell r="B1181" t="str">
            <v>75120</v>
          </cell>
          <cell r="C1181">
            <v>5.3810000000000002</v>
          </cell>
          <cell r="D1181">
            <v>9.6869999999999994</v>
          </cell>
          <cell r="E1181" t="str">
            <v>LB</v>
          </cell>
          <cell r="F1181">
            <v>44.45</v>
          </cell>
          <cell r="G1181">
            <v>0</v>
          </cell>
          <cell r="H1181"/>
        </row>
        <row r="1182">
          <cell r="A1182" t="str">
            <v>1" Chip Brush</v>
          </cell>
          <cell r="B1182" t="str">
            <v>75130</v>
          </cell>
          <cell r="C1182">
            <v>0.47299999999999998</v>
          </cell>
          <cell r="D1182">
            <v>0.85099999999999998</v>
          </cell>
          <cell r="E1182" t="str">
            <v>EA</v>
          </cell>
          <cell r="F1182">
            <v>44.45</v>
          </cell>
          <cell r="G1182">
            <v>0</v>
          </cell>
          <cell r="H1182">
            <v>45677</v>
          </cell>
        </row>
        <row r="1183">
          <cell r="A1183" t="str">
            <v>2" Chip Brush</v>
          </cell>
          <cell r="B1183" t="str">
            <v>75135</v>
          </cell>
          <cell r="C1183">
            <v>0.67300000000000004</v>
          </cell>
          <cell r="D1183">
            <v>1.212</v>
          </cell>
          <cell r="E1183" t="str">
            <v>EA</v>
          </cell>
          <cell r="F1183">
            <v>44.45</v>
          </cell>
          <cell r="G1183">
            <v>0</v>
          </cell>
          <cell r="H1183">
            <v>46042</v>
          </cell>
        </row>
        <row r="1184">
          <cell r="A1184" t="str">
            <v>3" Chip Brush</v>
          </cell>
          <cell r="B1184" t="str">
            <v>75140</v>
          </cell>
          <cell r="C1184">
            <v>0.58299999999999996</v>
          </cell>
          <cell r="D1184">
            <v>1.05</v>
          </cell>
          <cell r="E1184" t="str">
            <v>EA</v>
          </cell>
          <cell r="F1184">
            <v>44.45</v>
          </cell>
          <cell r="G1184">
            <v>0</v>
          </cell>
          <cell r="H1184">
            <v>44578</v>
          </cell>
        </row>
        <row r="1185">
          <cell r="A1185" t="str">
            <v>4" Chip Brush</v>
          </cell>
          <cell r="B1185" t="str">
            <v>75145</v>
          </cell>
          <cell r="C1185">
            <v>2.3439999999999999</v>
          </cell>
          <cell r="D1185">
            <v>4.22</v>
          </cell>
          <cell r="E1185" t="str">
            <v>EA</v>
          </cell>
          <cell r="F1185">
            <v>44.45</v>
          </cell>
          <cell r="G1185">
            <v>0</v>
          </cell>
          <cell r="H1185">
            <v>44783</v>
          </cell>
        </row>
        <row r="1186">
          <cell r="A1186" t="str">
            <v>Signlok 810</v>
          </cell>
          <cell r="B1186" t="str">
            <v>80000</v>
          </cell>
          <cell r="C1186">
            <v>10.132</v>
          </cell>
          <cell r="D1186">
            <v>18.239000000000001</v>
          </cell>
          <cell r="E1186" t="str">
            <v>QTRTB</v>
          </cell>
          <cell r="F1186">
            <v>44.45</v>
          </cell>
          <cell r="G1186">
            <v>0</v>
          </cell>
          <cell r="H1186">
            <v>46059</v>
          </cell>
        </row>
        <row r="1187">
          <cell r="A1187" t="str">
            <v>Signlok Mixing Tips for 225ml</v>
          </cell>
          <cell r="B1187" t="str">
            <v>80005</v>
          </cell>
          <cell r="C1187">
            <v>2.8809999999999998</v>
          </cell>
          <cell r="D1187">
            <v>5.1859999999999999</v>
          </cell>
          <cell r="E1187" t="str">
            <v>EA</v>
          </cell>
          <cell r="F1187">
            <v>44.45</v>
          </cell>
          <cell r="G1187">
            <v>0</v>
          </cell>
          <cell r="H1187">
            <v>46062</v>
          </cell>
        </row>
        <row r="1188">
          <cell r="A1188" t="str">
            <v>Weldon #3</v>
          </cell>
          <cell r="B1188" t="str">
            <v>80015</v>
          </cell>
          <cell r="C1188">
            <v>0.55500000000000005</v>
          </cell>
          <cell r="D1188">
            <v>0.999</v>
          </cell>
          <cell r="E1188" t="str">
            <v>OZ</v>
          </cell>
          <cell r="F1188">
            <v>44.45</v>
          </cell>
          <cell r="G1188">
            <v>0</v>
          </cell>
          <cell r="H1188">
            <v>44694</v>
          </cell>
        </row>
        <row r="1189">
          <cell r="A1189" t="str">
            <v>Weldon #4</v>
          </cell>
          <cell r="B1189" t="str">
            <v>80020</v>
          </cell>
          <cell r="C1189">
            <v>77.61</v>
          </cell>
          <cell r="D1189">
            <v>139.71199999999999</v>
          </cell>
          <cell r="E1189" t="str">
            <v>GL</v>
          </cell>
          <cell r="F1189">
            <v>44.45</v>
          </cell>
          <cell r="G1189">
            <v>0</v>
          </cell>
          <cell r="H1189">
            <v>45917</v>
          </cell>
        </row>
        <row r="1190">
          <cell r="A1190" t="str">
            <v>Weldon #16</v>
          </cell>
          <cell r="B1190" t="str">
            <v>80025</v>
          </cell>
          <cell r="C1190">
            <v>0.628</v>
          </cell>
          <cell r="D1190">
            <v>1.131</v>
          </cell>
          <cell r="E1190" t="str">
            <v>OZ</v>
          </cell>
          <cell r="F1190">
            <v>44.45</v>
          </cell>
          <cell r="G1190">
            <v>0</v>
          </cell>
          <cell r="H1190">
            <v>45492</v>
          </cell>
        </row>
        <row r="1191">
          <cell r="A1191" t="str">
            <v>Weldon #16 Thick cement tube</v>
          </cell>
          <cell r="B1191" t="str">
            <v>80030</v>
          </cell>
          <cell r="C1191">
            <v>6.516</v>
          </cell>
          <cell r="D1191">
            <v>11.73</v>
          </cell>
          <cell r="E1191" t="str">
            <v>TUBE</v>
          </cell>
          <cell r="F1191">
            <v>44.45</v>
          </cell>
          <cell r="G1191">
            <v>0</v>
          </cell>
          <cell r="H1191">
            <v>45930</v>
          </cell>
        </row>
        <row r="1192">
          <cell r="A1192" t="str">
            <v>50ML Weldon 42 Trnsprnt Epoxy</v>
          </cell>
          <cell r="B1192" t="str">
            <v>80035</v>
          </cell>
          <cell r="C1192">
            <v>4.67</v>
          </cell>
          <cell r="D1192">
            <v>8.407</v>
          </cell>
          <cell r="E1192" t="str">
            <v>QTRTB</v>
          </cell>
          <cell r="F1192">
            <v>44.45</v>
          </cell>
          <cell r="G1192">
            <v>0</v>
          </cell>
          <cell r="H1192"/>
        </row>
        <row r="1193">
          <cell r="A1193" t="str">
            <v>50ML Weldon 42 Mix Tips</v>
          </cell>
          <cell r="B1193" t="str">
            <v>80036</v>
          </cell>
          <cell r="C1193">
            <v>0.99</v>
          </cell>
          <cell r="D1193">
            <v>1.782</v>
          </cell>
          <cell r="E1193" t="str">
            <v>EA</v>
          </cell>
          <cell r="F1193">
            <v>44.45</v>
          </cell>
          <cell r="G1193">
            <v>0</v>
          </cell>
          <cell r="H1193"/>
        </row>
        <row r="1194">
          <cell r="A1194" t="str">
            <v>230ML Weldon 42</v>
          </cell>
          <cell r="B1194" t="str">
            <v>80040</v>
          </cell>
          <cell r="C1194">
            <v>10.14</v>
          </cell>
          <cell r="D1194">
            <v>18.254000000000001</v>
          </cell>
          <cell r="E1194" t="str">
            <v>QTRTB</v>
          </cell>
          <cell r="F1194">
            <v>44.45</v>
          </cell>
          <cell r="G1194">
            <v>0</v>
          </cell>
          <cell r="H1194"/>
        </row>
        <row r="1195">
          <cell r="A1195" t="str">
            <v>230ML Weldon 42 Mix Tips</v>
          </cell>
          <cell r="B1195" t="str">
            <v>80041</v>
          </cell>
          <cell r="C1195">
            <v>2.04</v>
          </cell>
          <cell r="D1195">
            <v>3.6720000000000002</v>
          </cell>
          <cell r="E1195" t="str">
            <v>EA</v>
          </cell>
          <cell r="F1195">
            <v>44.45</v>
          </cell>
          <cell r="G1195">
            <v>0</v>
          </cell>
          <cell r="H1195"/>
        </row>
        <row r="1196">
          <cell r="A1196" t="str">
            <v>F-26 Adhesive</v>
          </cell>
          <cell r="B1196" t="str">
            <v>80050</v>
          </cell>
          <cell r="C1196">
            <v>3.34</v>
          </cell>
          <cell r="D1196">
            <v>6.0129999999999999</v>
          </cell>
          <cell r="E1196" t="str">
            <v>EA</v>
          </cell>
          <cell r="F1196">
            <v>44.45</v>
          </cell>
          <cell r="G1196">
            <v>0</v>
          </cell>
          <cell r="H1196"/>
        </row>
        <row r="1197">
          <cell r="A1197" t="str">
            <v>Clear Silicone</v>
          </cell>
          <cell r="B1197" t="str">
            <v>80055</v>
          </cell>
          <cell r="C1197">
            <v>6.48</v>
          </cell>
          <cell r="D1197">
            <v>11.664999999999999</v>
          </cell>
          <cell r="E1197" t="str">
            <v>EA</v>
          </cell>
          <cell r="F1197">
            <v>44.45</v>
          </cell>
          <cell r="G1197">
            <v>0</v>
          </cell>
          <cell r="H1197">
            <v>45932</v>
          </cell>
        </row>
        <row r="1198">
          <cell r="A1198" t="str">
            <v>White Latex Caulk</v>
          </cell>
          <cell r="B1198" t="str">
            <v>80060</v>
          </cell>
          <cell r="C1198">
            <v>2.4249999999999998</v>
          </cell>
          <cell r="D1198">
            <v>4.3650000000000002</v>
          </cell>
          <cell r="E1198" t="str">
            <v>EA</v>
          </cell>
          <cell r="F1198">
            <v>44.45</v>
          </cell>
          <cell r="G1198">
            <v>0</v>
          </cell>
          <cell r="H1198">
            <v>45797</v>
          </cell>
        </row>
        <row r="1199">
          <cell r="A1199" t="str">
            <v>Almond Caulk</v>
          </cell>
          <cell r="B1199" t="str">
            <v>80062</v>
          </cell>
          <cell r="C1199">
            <v>5.9870000000000001</v>
          </cell>
          <cell r="D1199">
            <v>10.778</v>
          </cell>
          <cell r="E1199" t="str">
            <v>EA</v>
          </cell>
          <cell r="F1199">
            <v>44.45</v>
          </cell>
          <cell r="G1199">
            <v>0</v>
          </cell>
          <cell r="H1199">
            <v>45713</v>
          </cell>
        </row>
        <row r="1200">
          <cell r="A1200" t="str">
            <v>Tan Caulk</v>
          </cell>
          <cell r="B1200" t="str">
            <v>80063</v>
          </cell>
          <cell r="C1200">
            <v>6.99</v>
          </cell>
          <cell r="D1200">
            <v>12.583</v>
          </cell>
          <cell r="E1200" t="str">
            <v>EA</v>
          </cell>
          <cell r="F1200">
            <v>44.45</v>
          </cell>
          <cell r="G1200">
            <v>0</v>
          </cell>
          <cell r="H1200"/>
        </row>
        <row r="1201">
          <cell r="A1201" t="str">
            <v>Power Grab Adhesive</v>
          </cell>
          <cell r="B1201" t="str">
            <v>80075</v>
          </cell>
          <cell r="C1201">
            <v>4.49</v>
          </cell>
          <cell r="D1201">
            <v>8.0830000000000002</v>
          </cell>
          <cell r="E1201" t="str">
            <v>TUBE</v>
          </cell>
          <cell r="F1201">
            <v>44.45</v>
          </cell>
          <cell r="G1201">
            <v>0</v>
          </cell>
          <cell r="H1201"/>
        </row>
        <row r="1202">
          <cell r="A1202" t="str">
            <v>VHB 4920 1" Doubleside</v>
          </cell>
          <cell r="B1202" t="str">
            <v>80105</v>
          </cell>
          <cell r="C1202">
            <v>0.86399999999999999</v>
          </cell>
          <cell r="D1202">
            <v>1.5549999999999999</v>
          </cell>
          <cell r="E1202" t="str">
            <v>FT</v>
          </cell>
          <cell r="F1202">
            <v>44.45</v>
          </cell>
          <cell r="G1202">
            <v>0</v>
          </cell>
          <cell r="H1202">
            <v>45530</v>
          </cell>
        </row>
        <row r="1203">
          <cell r="A1203" t="str">
            <v>Olathe VHB 4910 3/4" Dblside Acrylic Clr</v>
          </cell>
          <cell r="B1203" t="str">
            <v>80107</v>
          </cell>
          <cell r="C1203">
            <v>0.57799999999999996</v>
          </cell>
          <cell r="D1203">
            <v>1.0409999999999999</v>
          </cell>
          <cell r="E1203" t="str">
            <v>FT</v>
          </cell>
          <cell r="F1203">
            <v>44.45</v>
          </cell>
          <cell r="G1203">
            <v>0</v>
          </cell>
          <cell r="H1203">
            <v>45530</v>
          </cell>
        </row>
        <row r="1204">
          <cell r="A1204" t="str">
            <v>VHB 4930 3/4" Doubleside</v>
          </cell>
          <cell r="B1204" t="str">
            <v>80110</v>
          </cell>
          <cell r="C1204">
            <v>1.3049999999999999</v>
          </cell>
          <cell r="D1204">
            <v>2.3490000000000002</v>
          </cell>
          <cell r="E1204" t="str">
            <v>FT</v>
          </cell>
          <cell r="F1204">
            <v>44.45</v>
          </cell>
          <cell r="G1204">
            <v>0</v>
          </cell>
          <cell r="H1204">
            <v>45091</v>
          </cell>
        </row>
        <row r="1205">
          <cell r="A1205" t="str">
            <v>3M 4905 Thin Clear VHB 3/4" Tape</v>
          </cell>
          <cell r="B1205" t="str">
            <v>80113</v>
          </cell>
          <cell r="C1205">
            <v>1.0329999999999999</v>
          </cell>
          <cell r="D1205">
            <v>1.86</v>
          </cell>
          <cell r="E1205" t="str">
            <v>FT</v>
          </cell>
          <cell r="F1205">
            <v>44.45</v>
          </cell>
          <cell r="G1205">
            <v>0</v>
          </cell>
          <cell r="H1205">
            <v>45874</v>
          </cell>
        </row>
        <row r="1206">
          <cell r="A1206" t="str">
            <v>Epoxy Adhesive MP55420</v>
          </cell>
          <cell r="B1206" t="str">
            <v>80200</v>
          </cell>
          <cell r="C1206">
            <v>6.1319999999999997</v>
          </cell>
          <cell r="D1206">
            <v>11.039</v>
          </cell>
          <cell r="E1206" t="str">
            <v>QTRTB</v>
          </cell>
          <cell r="F1206">
            <v>44.45</v>
          </cell>
          <cell r="G1206">
            <v>0</v>
          </cell>
          <cell r="H1206">
            <v>45267</v>
          </cell>
        </row>
        <row r="1207">
          <cell r="A1207" t="str">
            <v>Static Mix Tips</v>
          </cell>
          <cell r="B1207" t="str">
            <v>80205</v>
          </cell>
          <cell r="C1207">
            <v>2.29</v>
          </cell>
          <cell r="D1207">
            <v>4.1219999999999999</v>
          </cell>
          <cell r="E1207" t="str">
            <v>EA</v>
          </cell>
          <cell r="F1207">
            <v>44.45</v>
          </cell>
          <cell r="G1207">
            <v>0</v>
          </cell>
          <cell r="H1207">
            <v>45966</v>
          </cell>
        </row>
        <row r="1208">
          <cell r="A1208" t="str">
            <v>6" X 12" License Plates</v>
          </cell>
          <cell r="B1208" t="str">
            <v>83000</v>
          </cell>
          <cell r="C1208">
            <v>3.19</v>
          </cell>
          <cell r="D1208">
            <v>5.7430000000000003</v>
          </cell>
          <cell r="E1208" t="str">
            <v>EA</v>
          </cell>
          <cell r="F1208">
            <v>44.45</v>
          </cell>
          <cell r="G1208">
            <v>0</v>
          </cell>
          <cell r="H1208"/>
        </row>
        <row r="1209">
          <cell r="A1209" t="str">
            <v>18 X 24 HR W/Rider Yard Frame</v>
          </cell>
          <cell r="B1209" t="str">
            <v>83005</v>
          </cell>
          <cell r="C1209">
            <v>16.835000000000001</v>
          </cell>
          <cell r="D1209">
            <v>30.306000000000001</v>
          </cell>
          <cell r="E1209" t="str">
            <v>EA</v>
          </cell>
          <cell r="F1209">
            <v>44.45</v>
          </cell>
          <cell r="G1209">
            <v>0</v>
          </cell>
          <cell r="H1209"/>
        </row>
        <row r="1210">
          <cell r="A1210" t="str">
            <v>20 X 28 HR W/Rider Yard Frame</v>
          </cell>
          <cell r="B1210" t="str">
            <v>83010</v>
          </cell>
          <cell r="C1210">
            <v>27.2</v>
          </cell>
          <cell r="D1210">
            <v>48.965000000000003</v>
          </cell>
          <cell r="E1210" t="str">
            <v>EA</v>
          </cell>
          <cell r="F1210">
            <v>44.45</v>
          </cell>
          <cell r="G1210">
            <v>0</v>
          </cell>
          <cell r="H1210">
            <v>44607</v>
          </cell>
        </row>
        <row r="1211">
          <cell r="A1211" t="str">
            <v>24 x 36 "H" Angle Iron Frame</v>
          </cell>
          <cell r="B1211" t="str">
            <v>83012</v>
          </cell>
          <cell r="C1211">
            <v>33.159999999999997</v>
          </cell>
          <cell r="D1211">
            <v>59.694000000000003</v>
          </cell>
          <cell r="E1211" t="str">
            <v>EA</v>
          </cell>
          <cell r="F1211">
            <v>44.45</v>
          </cell>
          <cell r="G1211">
            <v>0</v>
          </cell>
          <cell r="H1211">
            <v>44841</v>
          </cell>
        </row>
        <row r="1212">
          <cell r="A1212" t="str">
            <v>18x24 Blanks .040 for Yard Frames</v>
          </cell>
          <cell r="B1212" t="str">
            <v>83015</v>
          </cell>
          <cell r="C1212">
            <v>8.5500000000000007</v>
          </cell>
          <cell r="D1212">
            <v>15.391999999999999</v>
          </cell>
          <cell r="E1212" t="str">
            <v>EA</v>
          </cell>
          <cell r="F1212">
            <v>44.45</v>
          </cell>
          <cell r="G1212">
            <v>0</v>
          </cell>
          <cell r="H1212"/>
        </row>
        <row r="1213">
          <cell r="A1213" t="str">
            <v>24 x 36 .063 Alum Blank</v>
          </cell>
          <cell r="B1213" t="str">
            <v>83022</v>
          </cell>
          <cell r="C1213">
            <v>11.79</v>
          </cell>
          <cell r="D1213">
            <v>21.224</v>
          </cell>
          <cell r="E1213" t="str">
            <v>EA</v>
          </cell>
          <cell r="F1213">
            <v>44.45</v>
          </cell>
          <cell r="G1213">
            <v>0</v>
          </cell>
          <cell r="H1213">
            <v>44607</v>
          </cell>
        </row>
        <row r="1214">
          <cell r="A1214" t="str">
            <v>10" X 30" Wire Stakes</v>
          </cell>
          <cell r="B1214" t="str">
            <v>83025</v>
          </cell>
          <cell r="C1214">
            <v>0.42</v>
          </cell>
          <cell r="D1214">
            <v>0.75600000000000001</v>
          </cell>
          <cell r="E1214" t="str">
            <v>EA</v>
          </cell>
          <cell r="F1214">
            <v>44.45</v>
          </cell>
          <cell r="G1214">
            <v>0</v>
          </cell>
          <cell r="H1214"/>
        </row>
        <row r="1215">
          <cell r="A1215" t="str">
            <v>10" X 30" Heavy Duty Wire Stakes</v>
          </cell>
          <cell r="B1215" t="str">
            <v>83027</v>
          </cell>
          <cell r="C1215">
            <v>1.88</v>
          </cell>
          <cell r="D1215">
            <v>3.3839999999999999</v>
          </cell>
          <cell r="E1215" t="str">
            <v>EA</v>
          </cell>
          <cell r="F1215">
            <v>44.45</v>
          </cell>
          <cell r="G1215">
            <v>0</v>
          </cell>
          <cell r="H1215"/>
        </row>
        <row r="1216">
          <cell r="A1216" t="str">
            <v>10' U-Channel Green Post</v>
          </cell>
          <cell r="B1216" t="str">
            <v>83035</v>
          </cell>
          <cell r="C1216">
            <v>28.167999999999999</v>
          </cell>
          <cell r="D1216">
            <v>50.707000000000001</v>
          </cell>
          <cell r="E1216" t="str">
            <v>EA</v>
          </cell>
          <cell r="F1216">
            <v>44.45</v>
          </cell>
          <cell r="G1216">
            <v>0</v>
          </cell>
          <cell r="H1216">
            <v>45831</v>
          </cell>
        </row>
        <row r="1217">
          <cell r="A1217" t="str">
            <v>8' U-Channel Green Post</v>
          </cell>
          <cell r="B1217" t="str">
            <v>83036</v>
          </cell>
          <cell r="C1217">
            <v>26.945</v>
          </cell>
          <cell r="D1217">
            <v>48.506</v>
          </cell>
          <cell r="E1217" t="str">
            <v>EA</v>
          </cell>
          <cell r="F1217">
            <v>44.45</v>
          </cell>
          <cell r="G1217">
            <v>0</v>
          </cell>
          <cell r="H1217">
            <v>45831</v>
          </cell>
        </row>
        <row r="1218">
          <cell r="A1218" t="str">
            <v>12x18x.063 White Alum Blank 3/4" Radius Corners</v>
          </cell>
          <cell r="B1218" t="str">
            <v>83040</v>
          </cell>
          <cell r="C1218">
            <v>9.4130000000000003</v>
          </cell>
          <cell r="D1218">
            <v>16.945</v>
          </cell>
          <cell r="E1218" t="str">
            <v>EA</v>
          </cell>
          <cell r="F1218">
            <v>44.45</v>
          </cell>
          <cell r="G1218">
            <v>0</v>
          </cell>
          <cell r="H1218">
            <v>46027</v>
          </cell>
        </row>
        <row r="1219">
          <cell r="A1219" t="str">
            <v>18 X 24 .080 White Alum Blank</v>
          </cell>
          <cell r="B1219" t="str">
            <v>83045</v>
          </cell>
          <cell r="C1219">
            <v>19.094999999999999</v>
          </cell>
          <cell r="D1219">
            <v>34.374000000000002</v>
          </cell>
          <cell r="E1219" t="str">
            <v>EA</v>
          </cell>
          <cell r="F1219">
            <v>44.45</v>
          </cell>
          <cell r="G1219">
            <v>0</v>
          </cell>
          <cell r="H1219">
            <v>46008</v>
          </cell>
        </row>
        <row r="1220">
          <cell r="A1220" t="str">
            <v>Sackrete Concrete 80# Bags</v>
          </cell>
          <cell r="B1220" t="str">
            <v>83050</v>
          </cell>
          <cell r="C1220">
            <v>7.78</v>
          </cell>
          <cell r="D1220">
            <v>14.005000000000001</v>
          </cell>
          <cell r="E1220" t="str">
            <v>EA</v>
          </cell>
          <cell r="F1220">
            <v>44.45</v>
          </cell>
          <cell r="G1220">
            <v>0</v>
          </cell>
          <cell r="H1220">
            <v>46069</v>
          </cell>
        </row>
        <row r="1221">
          <cell r="A1221" t="str">
            <v>#588 Grout</v>
          </cell>
          <cell r="B1221" t="str">
            <v>83055</v>
          </cell>
          <cell r="C1221">
            <v>28.5</v>
          </cell>
          <cell r="D1221">
            <v>51.305</v>
          </cell>
          <cell r="E1221" t="str">
            <v>EA</v>
          </cell>
          <cell r="F1221">
            <v>44.45</v>
          </cell>
          <cell r="G1221">
            <v>0</v>
          </cell>
          <cell r="H1221"/>
        </row>
        <row r="1222">
          <cell r="A1222" t="str">
            <v>5'x8' U.S. Flag Model PF8</v>
          </cell>
          <cell r="B1222" t="str">
            <v>83080</v>
          </cell>
          <cell r="C1222">
            <v>74.557000000000002</v>
          </cell>
          <cell r="D1222">
            <v>134.21600000000001</v>
          </cell>
          <cell r="E1222" t="str">
            <v>EA</v>
          </cell>
          <cell r="F1222">
            <v>44.45</v>
          </cell>
          <cell r="G1222">
            <v>0</v>
          </cell>
          <cell r="H1222">
            <v>46042</v>
          </cell>
        </row>
        <row r="1223">
          <cell r="A1223" t="str">
            <v>5/16" Wh Flag Pole Rope</v>
          </cell>
          <cell r="B1223" t="str">
            <v>83085</v>
          </cell>
          <cell r="C1223">
            <v>0.39</v>
          </cell>
          <cell r="D1223">
            <v>0.70199999999999996</v>
          </cell>
          <cell r="E1223" t="str">
            <v>FT</v>
          </cell>
          <cell r="F1223">
            <v>44.45</v>
          </cell>
          <cell r="G1223">
            <v>0</v>
          </cell>
          <cell r="H1223"/>
        </row>
        <row r="1224">
          <cell r="A1224" t="str">
            <v>Stainless Steel Swivel Snaps</v>
          </cell>
          <cell r="B1224" t="str">
            <v>83090</v>
          </cell>
          <cell r="C1224">
            <v>12.25</v>
          </cell>
          <cell r="D1224">
            <v>22.052</v>
          </cell>
          <cell r="E1224" t="str">
            <v>EA</v>
          </cell>
          <cell r="F1224">
            <v>44.45</v>
          </cell>
          <cell r="G1224">
            <v>0</v>
          </cell>
          <cell r="H1224">
            <v>44631</v>
          </cell>
        </row>
        <row r="1225">
          <cell r="A1225" t="str">
            <v>Mini Slatz Anodized</v>
          </cell>
          <cell r="B1225" t="str">
            <v>84000</v>
          </cell>
          <cell r="C1225">
            <v>1.82</v>
          </cell>
          <cell r="D1225">
            <v>3.2759999999999998</v>
          </cell>
          <cell r="E1225" t="str">
            <v>FT</v>
          </cell>
          <cell r="F1225">
            <v>44.45</v>
          </cell>
          <cell r="G1225">
            <v>0</v>
          </cell>
          <cell r="H1225"/>
        </row>
        <row r="1226">
          <cell r="A1226" t="str">
            <v>Mini Slatz Bronze</v>
          </cell>
          <cell r="B1226" t="str">
            <v>84005</v>
          </cell>
          <cell r="C1226">
            <v>2.57</v>
          </cell>
          <cell r="D1226">
            <v>4.6260000000000003</v>
          </cell>
          <cell r="E1226" t="str">
            <v>FT</v>
          </cell>
          <cell r="F1226">
            <v>44.45</v>
          </cell>
          <cell r="G1226">
            <v>0</v>
          </cell>
          <cell r="H1226"/>
        </row>
        <row r="1227">
          <cell r="A1227" t="str">
            <v>Mini Slatz Caps</v>
          </cell>
          <cell r="B1227" t="str">
            <v>84010</v>
          </cell>
          <cell r="C1227">
            <v>0.73</v>
          </cell>
          <cell r="D1227">
            <v>1.3140000000000001</v>
          </cell>
          <cell r="E1227" t="str">
            <v>EA</v>
          </cell>
          <cell r="F1227">
            <v>44.45</v>
          </cell>
          <cell r="G1227">
            <v>0</v>
          </cell>
          <cell r="H1227"/>
        </row>
        <row r="1228">
          <cell r="A1228" t="str">
            <v>Little Slatz Anodized</v>
          </cell>
          <cell r="B1228" t="str">
            <v>84015</v>
          </cell>
          <cell r="C1228">
            <v>4.66</v>
          </cell>
          <cell r="D1228">
            <v>8.3889999999999993</v>
          </cell>
          <cell r="E1228" t="str">
            <v>FT</v>
          </cell>
          <cell r="F1228">
            <v>44.45</v>
          </cell>
          <cell r="G1228">
            <v>0</v>
          </cell>
          <cell r="H1228"/>
        </row>
        <row r="1229">
          <cell r="A1229" t="str">
            <v>Little Slatz Bronze</v>
          </cell>
          <cell r="B1229" t="str">
            <v>84020</v>
          </cell>
          <cell r="C1229">
            <v>3.97</v>
          </cell>
          <cell r="D1229">
            <v>7.1470000000000002</v>
          </cell>
          <cell r="E1229" t="str">
            <v>FT</v>
          </cell>
          <cell r="F1229">
            <v>44.45</v>
          </cell>
          <cell r="G1229">
            <v>0</v>
          </cell>
          <cell r="H1229"/>
        </row>
        <row r="1230">
          <cell r="A1230" t="str">
            <v>Little Slatz Caps</v>
          </cell>
          <cell r="B1230" t="str">
            <v>84025</v>
          </cell>
          <cell r="C1230">
            <v>1.43</v>
          </cell>
          <cell r="D1230">
            <v>2.5739999999999998</v>
          </cell>
          <cell r="E1230" t="str">
            <v>EA</v>
          </cell>
          <cell r="F1230">
            <v>44.45</v>
          </cell>
          <cell r="G1230">
            <v>0</v>
          </cell>
          <cell r="H1230"/>
        </row>
        <row r="1231">
          <cell r="A1231" t="str">
            <v>Middle Slatz Anodized</v>
          </cell>
          <cell r="B1231" t="str">
            <v>84030</v>
          </cell>
          <cell r="C1231">
            <v>3.98</v>
          </cell>
          <cell r="D1231">
            <v>7.165</v>
          </cell>
          <cell r="E1231" t="str">
            <v>FT</v>
          </cell>
          <cell r="F1231">
            <v>44.45</v>
          </cell>
          <cell r="G1231">
            <v>0</v>
          </cell>
          <cell r="H1231"/>
        </row>
        <row r="1232">
          <cell r="A1232" t="str">
            <v>Middle Slatz Bronze</v>
          </cell>
          <cell r="B1232" t="str">
            <v>84035</v>
          </cell>
          <cell r="C1232">
            <v>6.03</v>
          </cell>
          <cell r="D1232">
            <v>10.855</v>
          </cell>
          <cell r="E1232" t="str">
            <v>FT</v>
          </cell>
          <cell r="F1232">
            <v>44.45</v>
          </cell>
          <cell r="G1232">
            <v>0</v>
          </cell>
          <cell r="H1232"/>
        </row>
        <row r="1233">
          <cell r="A1233" t="str">
            <v>Middle Slatz Caps</v>
          </cell>
          <cell r="B1233" t="str">
            <v>84040</v>
          </cell>
          <cell r="C1233">
            <v>1.38</v>
          </cell>
          <cell r="D1233">
            <v>2.484</v>
          </cell>
          <cell r="E1233" t="str">
            <v>EA</v>
          </cell>
          <cell r="F1233">
            <v>44.45</v>
          </cell>
          <cell r="G1233">
            <v>0</v>
          </cell>
          <cell r="H1233"/>
        </row>
        <row r="1234">
          <cell r="A1234" t="str">
            <v>Big Slatz Anodized</v>
          </cell>
          <cell r="B1234" t="str">
            <v>84045</v>
          </cell>
          <cell r="C1234">
            <v>4.57</v>
          </cell>
          <cell r="D1234">
            <v>8.2270000000000003</v>
          </cell>
          <cell r="E1234" t="str">
            <v>FT</v>
          </cell>
          <cell r="F1234">
            <v>44.45</v>
          </cell>
          <cell r="G1234">
            <v>0</v>
          </cell>
          <cell r="H1234"/>
        </row>
        <row r="1235">
          <cell r="A1235" t="str">
            <v>Big Slatz Bronze</v>
          </cell>
          <cell r="B1235" t="str">
            <v>84050</v>
          </cell>
          <cell r="C1235">
            <v>6.5</v>
          </cell>
          <cell r="D1235">
            <v>11.701000000000001</v>
          </cell>
          <cell r="E1235" t="str">
            <v>FT</v>
          </cell>
          <cell r="F1235">
            <v>44.45</v>
          </cell>
          <cell r="G1235">
            <v>0</v>
          </cell>
          <cell r="H1235"/>
        </row>
        <row r="1236">
          <cell r="A1236" t="str">
            <v>Big Slatz Caps</v>
          </cell>
          <cell r="B1236" t="str">
            <v>84055</v>
          </cell>
          <cell r="C1236">
            <v>1.22</v>
          </cell>
          <cell r="D1236">
            <v>2.1960000000000002</v>
          </cell>
          <cell r="E1236" t="str">
            <v>EA</v>
          </cell>
          <cell r="F1236">
            <v>44.45</v>
          </cell>
          <cell r="G1236">
            <v>0</v>
          </cell>
          <cell r="H1236"/>
        </row>
        <row r="1237">
          <cell r="A1237" t="str">
            <v>King Slatz Anodized</v>
          </cell>
          <cell r="B1237" t="str">
            <v>84060</v>
          </cell>
          <cell r="C1237">
            <v>8.98</v>
          </cell>
          <cell r="D1237">
            <v>16.166</v>
          </cell>
          <cell r="E1237" t="str">
            <v>FT</v>
          </cell>
          <cell r="F1237">
            <v>44.45</v>
          </cell>
          <cell r="G1237">
            <v>0</v>
          </cell>
          <cell r="H1237"/>
        </row>
        <row r="1238">
          <cell r="A1238" t="str">
            <v>King Slatz Bronze</v>
          </cell>
          <cell r="B1238" t="str">
            <v>84065</v>
          </cell>
          <cell r="C1238">
            <v>10.4</v>
          </cell>
          <cell r="D1238">
            <v>18.722000000000001</v>
          </cell>
          <cell r="E1238" t="str">
            <v>FT</v>
          </cell>
          <cell r="F1238">
            <v>44.45</v>
          </cell>
          <cell r="G1238">
            <v>0</v>
          </cell>
          <cell r="H1238"/>
        </row>
        <row r="1239">
          <cell r="A1239" t="str">
            <v>King Slatz Caps</v>
          </cell>
          <cell r="B1239" t="str">
            <v>84070</v>
          </cell>
          <cell r="C1239">
            <v>1.18</v>
          </cell>
          <cell r="D1239">
            <v>2.1240000000000001</v>
          </cell>
          <cell r="E1239" t="str">
            <v>EA</v>
          </cell>
          <cell r="F1239">
            <v>44.45</v>
          </cell>
          <cell r="G1239">
            <v>0</v>
          </cell>
          <cell r="H1239"/>
        </row>
        <row r="1240">
          <cell r="A1240" t="str">
            <v>Super Slatz Anodized</v>
          </cell>
          <cell r="B1240" t="str">
            <v>84075</v>
          </cell>
          <cell r="C1240">
            <v>8.08</v>
          </cell>
          <cell r="D1240">
            <v>14.545</v>
          </cell>
          <cell r="E1240" t="str">
            <v>FT</v>
          </cell>
          <cell r="F1240">
            <v>44.45</v>
          </cell>
          <cell r="G1240">
            <v>0</v>
          </cell>
          <cell r="H1240"/>
        </row>
        <row r="1241">
          <cell r="A1241" t="str">
            <v>Super Slatz Bronze</v>
          </cell>
          <cell r="B1241" t="str">
            <v>84080</v>
          </cell>
          <cell r="C1241">
            <v>12.19</v>
          </cell>
          <cell r="D1241">
            <v>21.943999999999999</v>
          </cell>
          <cell r="E1241" t="str">
            <v>FT</v>
          </cell>
          <cell r="F1241">
            <v>44.45</v>
          </cell>
          <cell r="G1241">
            <v>0</v>
          </cell>
          <cell r="H1241"/>
        </row>
        <row r="1242">
          <cell r="A1242" t="str">
            <v>Super Slatz Caps</v>
          </cell>
          <cell r="B1242" t="str">
            <v>84085</v>
          </cell>
          <cell r="C1242">
            <v>2.0099999999999998</v>
          </cell>
          <cell r="D1242">
            <v>3.6179999999999999</v>
          </cell>
          <cell r="E1242" t="str">
            <v>EA</v>
          </cell>
          <cell r="F1242">
            <v>44.45</v>
          </cell>
          <cell r="G1242">
            <v>0</v>
          </cell>
          <cell r="H1242"/>
        </row>
        <row r="1243">
          <cell r="A1243" t="str">
            <v>Multi-Channel Slatz Black</v>
          </cell>
          <cell r="B1243" t="str">
            <v>84100</v>
          </cell>
          <cell r="C1243">
            <v>2.85</v>
          </cell>
          <cell r="D1243">
            <v>5.1310000000000002</v>
          </cell>
          <cell r="E1243" t="str">
            <v>FT</v>
          </cell>
          <cell r="F1243">
            <v>44.45</v>
          </cell>
          <cell r="G1243">
            <v>0</v>
          </cell>
          <cell r="H1243"/>
        </row>
        <row r="1244">
          <cell r="A1244" t="str">
            <v>Multi-Clip Slatz 6" Pcs.</v>
          </cell>
          <cell r="B1244" t="str">
            <v>84110</v>
          </cell>
          <cell r="C1244">
            <v>3.67</v>
          </cell>
          <cell r="D1244">
            <v>6.6070000000000002</v>
          </cell>
          <cell r="E1244" t="str">
            <v>EA</v>
          </cell>
          <cell r="F1244">
            <v>44.45</v>
          </cell>
          <cell r="G1244">
            <v>0</v>
          </cell>
          <cell r="H1244"/>
        </row>
        <row r="1245">
          <cell r="A1245" t="str">
            <v>Slatz Poppers</v>
          </cell>
          <cell r="B1245" t="str">
            <v>84120</v>
          </cell>
          <cell r="C1245">
            <v>0.28000000000000003</v>
          </cell>
          <cell r="D1245">
            <v>0.504</v>
          </cell>
          <cell r="E1245" t="str">
            <v>EA</v>
          </cell>
          <cell r="F1245">
            <v>44.45</v>
          </cell>
          <cell r="G1245">
            <v>0</v>
          </cell>
          <cell r="H1245"/>
        </row>
        <row r="1246">
          <cell r="A1246" t="str">
            <v>Slatz Desk Clip Black</v>
          </cell>
          <cell r="B1246" t="str">
            <v>84125</v>
          </cell>
          <cell r="C1246">
            <v>1.27</v>
          </cell>
          <cell r="D1246">
            <v>2.286</v>
          </cell>
          <cell r="E1246" t="str">
            <v>EA</v>
          </cell>
          <cell r="F1246">
            <v>44.45</v>
          </cell>
          <cell r="G1246">
            <v>0</v>
          </cell>
          <cell r="H1246"/>
        </row>
        <row r="1247">
          <cell r="A1247" t="str">
            <v>Slatz Triangular Desk Extursion</v>
          </cell>
          <cell r="B1247" t="str">
            <v>84135</v>
          </cell>
          <cell r="C1247">
            <v>7.3570000000000002</v>
          </cell>
          <cell r="D1247">
            <v>13.244</v>
          </cell>
          <cell r="E1247" t="str">
            <v>FT</v>
          </cell>
          <cell r="F1247">
            <v>44.45</v>
          </cell>
          <cell r="G1247">
            <v>0</v>
          </cell>
          <cell r="H1247"/>
        </row>
        <row r="1248">
          <cell r="A1248" t="str">
            <v>Slatz Triangular Desk Insert</v>
          </cell>
          <cell r="B1248" t="str">
            <v>84140</v>
          </cell>
          <cell r="C1248">
            <v>2.68</v>
          </cell>
          <cell r="D1248">
            <v>4.8239999999999998</v>
          </cell>
          <cell r="E1248" t="str">
            <v>FT</v>
          </cell>
          <cell r="F1248">
            <v>44.45</v>
          </cell>
          <cell r="G1248">
            <v>0</v>
          </cell>
          <cell r="H1248"/>
        </row>
        <row r="1249">
          <cell r="A1249" t="str">
            <v>4 X 8 Tempered Hardboard</v>
          </cell>
          <cell r="B1249" t="str">
            <v>85000</v>
          </cell>
          <cell r="C1249">
            <v>0.29599999999999999</v>
          </cell>
          <cell r="D1249">
            <v>0.53300000000000003</v>
          </cell>
          <cell r="E1249" t="str">
            <v>SQFT</v>
          </cell>
          <cell r="F1249">
            <v>44.45</v>
          </cell>
          <cell r="G1249">
            <v>0</v>
          </cell>
          <cell r="H1249"/>
        </row>
        <row r="1250">
          <cell r="A1250" t="str">
            <v>1/2" Crating Plywood</v>
          </cell>
          <cell r="B1250" t="str">
            <v>85003</v>
          </cell>
          <cell r="C1250">
            <v>13.48</v>
          </cell>
          <cell r="D1250">
            <v>24.265999999999998</v>
          </cell>
          <cell r="E1250" t="str">
            <v>SH</v>
          </cell>
          <cell r="F1250">
            <v>44.45</v>
          </cell>
          <cell r="G1250">
            <v>0</v>
          </cell>
          <cell r="H1250">
            <v>46069</v>
          </cell>
        </row>
        <row r="1251">
          <cell r="A1251" t="str">
            <v>OSB 7/16" 4'x8' Sheathing</v>
          </cell>
          <cell r="B1251" t="str">
            <v>85004</v>
          </cell>
          <cell r="C1251">
            <v>12.98</v>
          </cell>
          <cell r="D1251">
            <v>23.366</v>
          </cell>
          <cell r="E1251" t="str">
            <v>SH</v>
          </cell>
          <cell r="F1251">
            <v>44.45</v>
          </cell>
          <cell r="G1251">
            <v>0</v>
          </cell>
          <cell r="H1251">
            <v>45943</v>
          </cell>
        </row>
        <row r="1252">
          <cell r="A1252" t="str">
            <v>1 X 4 X 8 Crating Lumber</v>
          </cell>
          <cell r="B1252" t="str">
            <v>85005</v>
          </cell>
          <cell r="C1252">
            <v>0.29749999999999999</v>
          </cell>
          <cell r="D1252">
            <v>0.53600000000000003</v>
          </cell>
          <cell r="E1252" t="str">
            <v>FT</v>
          </cell>
          <cell r="F1252">
            <v>44.45</v>
          </cell>
          <cell r="G1252">
            <v>0</v>
          </cell>
          <cell r="H1252"/>
        </row>
        <row r="1253">
          <cell r="A1253" t="str">
            <v>1 X 6 X 8 Crating Lumber</v>
          </cell>
          <cell r="B1253" t="str">
            <v>85010</v>
          </cell>
          <cell r="C1253">
            <v>0.65</v>
          </cell>
          <cell r="D1253">
            <v>1.17</v>
          </cell>
          <cell r="E1253" t="str">
            <v>FT</v>
          </cell>
          <cell r="F1253">
            <v>44.45</v>
          </cell>
          <cell r="G1253">
            <v>0</v>
          </cell>
          <cell r="H1253"/>
        </row>
        <row r="1254">
          <cell r="A1254" t="str">
            <v>2 X 4 X 8 Crating Lumber</v>
          </cell>
          <cell r="B1254" t="str">
            <v>85015</v>
          </cell>
          <cell r="C1254">
            <v>1.05</v>
          </cell>
          <cell r="D1254">
            <v>1.89</v>
          </cell>
          <cell r="E1254" t="str">
            <v>FT</v>
          </cell>
          <cell r="F1254">
            <v>44.45</v>
          </cell>
          <cell r="G1254">
            <v>0</v>
          </cell>
          <cell r="H1254"/>
        </row>
        <row r="1255">
          <cell r="A1255" t="str">
            <v>2 x 4 x 16 Crating Lumber</v>
          </cell>
          <cell r="B1255" t="str">
            <v>85017</v>
          </cell>
          <cell r="C1255">
            <v>0.47799999999999998</v>
          </cell>
          <cell r="D1255">
            <v>0.86</v>
          </cell>
          <cell r="E1255" t="str">
            <v>FT</v>
          </cell>
          <cell r="F1255">
            <v>44.45</v>
          </cell>
          <cell r="G1255">
            <v>0</v>
          </cell>
          <cell r="H1255">
            <v>46069</v>
          </cell>
        </row>
        <row r="1256">
          <cell r="A1256" t="str">
            <v>2 X 6 X 8 Crating Lumber</v>
          </cell>
          <cell r="B1256" t="str">
            <v>85020</v>
          </cell>
          <cell r="C1256">
            <v>0.76600000000000001</v>
          </cell>
          <cell r="D1256">
            <v>1.379</v>
          </cell>
          <cell r="E1256" t="str">
            <v>FT</v>
          </cell>
          <cell r="F1256">
            <v>44.45</v>
          </cell>
          <cell r="G1256">
            <v>0</v>
          </cell>
          <cell r="H1256"/>
        </row>
        <row r="1257">
          <cell r="A1257" t="str">
            <v>2 x 6 x 12 Crating Lumber</v>
          </cell>
          <cell r="B1257" t="str">
            <v>85023</v>
          </cell>
          <cell r="C1257">
            <v>1.387</v>
          </cell>
          <cell r="D1257">
            <v>2.4969999999999999</v>
          </cell>
          <cell r="E1257" t="str">
            <v>FT</v>
          </cell>
          <cell r="F1257">
            <v>44.45</v>
          </cell>
          <cell r="G1257">
            <v>0</v>
          </cell>
          <cell r="H1257">
            <v>44820</v>
          </cell>
        </row>
        <row r="1258">
          <cell r="A1258" t="str">
            <v>2 x 6 x 16 Crating Lumber</v>
          </cell>
          <cell r="B1258" t="str">
            <v>85024</v>
          </cell>
          <cell r="C1258">
            <v>0.79600000000000004</v>
          </cell>
          <cell r="D1258">
            <v>1.4330000000000001</v>
          </cell>
          <cell r="E1258" t="str">
            <v>FT</v>
          </cell>
          <cell r="F1258">
            <v>44.45</v>
          </cell>
          <cell r="G1258">
            <v>0</v>
          </cell>
          <cell r="H1258">
            <v>45875</v>
          </cell>
        </row>
        <row r="1259">
          <cell r="A1259" t="str">
            <v>2 X 4 X 16 Treated Lumber</v>
          </cell>
          <cell r="B1259" t="str">
            <v>85025</v>
          </cell>
          <cell r="C1259">
            <v>0.83799999999999997</v>
          </cell>
          <cell r="D1259">
            <v>1.5089999999999999</v>
          </cell>
          <cell r="E1259" t="str">
            <v>FT</v>
          </cell>
          <cell r="F1259">
            <v>44.45</v>
          </cell>
          <cell r="G1259">
            <v>0</v>
          </cell>
          <cell r="H1259">
            <v>46069</v>
          </cell>
        </row>
        <row r="1260">
          <cell r="A1260" t="str">
            <v>2 X 6 X 16 Treated Lumber</v>
          </cell>
          <cell r="B1260" t="str">
            <v>85030</v>
          </cell>
          <cell r="C1260">
            <v>0.99299999999999999</v>
          </cell>
          <cell r="D1260">
            <v>1.788</v>
          </cell>
          <cell r="E1260" t="str">
            <v>FT</v>
          </cell>
          <cell r="F1260">
            <v>44.45</v>
          </cell>
          <cell r="G1260">
            <v>0</v>
          </cell>
          <cell r="H1260"/>
        </row>
        <row r="1261">
          <cell r="A1261" t="str">
            <v>4 X 4 X 12 Treated Post</v>
          </cell>
          <cell r="B1261" t="str">
            <v>85035</v>
          </cell>
          <cell r="C1261">
            <v>1.6220000000000001</v>
          </cell>
          <cell r="D1261">
            <v>2.92</v>
          </cell>
          <cell r="E1261" t="str">
            <v>FT</v>
          </cell>
          <cell r="F1261">
            <v>44.45</v>
          </cell>
          <cell r="G1261">
            <v>0</v>
          </cell>
          <cell r="H1261">
            <v>46069</v>
          </cell>
        </row>
        <row r="1262">
          <cell r="A1262" t="str">
            <v>6 X 6 X 12 Treated Post</v>
          </cell>
          <cell r="B1262" t="str">
            <v>85040</v>
          </cell>
          <cell r="C1262">
            <v>1.75</v>
          </cell>
          <cell r="D1262">
            <v>3.15</v>
          </cell>
          <cell r="E1262" t="str">
            <v>FT</v>
          </cell>
          <cell r="F1262">
            <v>44.45</v>
          </cell>
          <cell r="G1262">
            <v>0</v>
          </cell>
          <cell r="H1262"/>
        </row>
        <row r="1263">
          <cell r="A1263" t="str">
            <v>Estimate for Misc Electrical Materials</v>
          </cell>
          <cell r="B1263" t="str">
            <v>EST ELECTRICAL</v>
          </cell>
          <cell r="C1263">
            <v>0</v>
          </cell>
          <cell r="D1263">
            <v>1</v>
          </cell>
          <cell r="E1263" t="str">
            <v>SQFT</v>
          </cell>
          <cell r="F1263">
            <v>0</v>
          </cell>
          <cell r="G1263">
            <v>0</v>
          </cell>
          <cell r="H1263"/>
        </row>
        <row r="1264">
          <cell r="A1264" t="str">
            <v>Estimate for Misc Hardware &amp; Adhesive Materials</v>
          </cell>
          <cell r="B1264" t="str">
            <v>EST HARDWARE-ADHESIV</v>
          </cell>
          <cell r="C1264">
            <v>0</v>
          </cell>
          <cell r="D1264">
            <v>3</v>
          </cell>
          <cell r="E1264" t="str">
            <v>SQFT</v>
          </cell>
          <cell r="F1264">
            <v>0</v>
          </cell>
          <cell r="G1264">
            <v>0</v>
          </cell>
          <cell r="H1264"/>
        </row>
        <row r="1265">
          <cell r="A1265" t="str">
            <v>Estimate for Custom Paint Color</v>
          </cell>
          <cell r="B1265" t="str">
            <v>EST PAINT - CUSTOM</v>
          </cell>
          <cell r="C1265">
            <v>2.8559999999999999E-2</v>
          </cell>
          <cell r="D1265">
            <v>5.0999999999999997E-2</v>
          </cell>
          <cell r="E1265" t="str">
            <v>GM</v>
          </cell>
          <cell r="F1265">
            <v>44.45</v>
          </cell>
          <cell r="G1265">
            <v>0</v>
          </cell>
          <cell r="H1265"/>
        </row>
        <row r="1266">
          <cell r="A1266" t="str">
            <v>Estimate for Specialty/Metallic Paint Color</v>
          </cell>
          <cell r="B1266" t="str">
            <v>EST PAINT - SPEC</v>
          </cell>
          <cell r="C1266">
            <v>3.5700000000000003E-2</v>
          </cell>
          <cell r="D1266">
            <v>6.4000000000000001E-2</v>
          </cell>
          <cell r="E1266" t="str">
            <v>GM</v>
          </cell>
          <cell r="F1266">
            <v>44.45</v>
          </cell>
          <cell r="G1266">
            <v>0</v>
          </cell>
          <cell r="H1266"/>
        </row>
        <row r="1267">
          <cell r="A1267" t="str">
            <v>Estimate for Standard Paint Color</v>
          </cell>
          <cell r="B1267" t="str">
            <v>EST PAINT - STANDARD</v>
          </cell>
          <cell r="C1267">
            <v>2.3800000000000002E-2</v>
          </cell>
          <cell r="D1267">
            <v>4.2999999999999997E-2</v>
          </cell>
          <cell r="E1267" t="str">
            <v>GM</v>
          </cell>
          <cell r="F1267">
            <v>44.45</v>
          </cell>
          <cell r="G1267">
            <v>0</v>
          </cell>
          <cell r="H1267"/>
        </row>
        <row r="1268">
          <cell r="A1268" t="str">
            <v>Finished Sign</v>
          </cell>
          <cell r="B1268" t="str">
            <v>FINISHED SIGN</v>
          </cell>
          <cell r="C1268">
            <v>0</v>
          </cell>
          <cell r="D1268">
            <v>0</v>
          </cell>
          <cell r="E1268" t="str">
            <v>EA</v>
          </cell>
          <cell r="F1268">
            <v>0</v>
          </cell>
          <cell r="G1268">
            <v>0</v>
          </cell>
          <cell r="H1268"/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8-16T15:06:41.4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2-01T20:48:52.3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33:34.6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8T21:19:58.6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7T16:14:12.3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8B71-F280-4528-88DD-4AEC37F8A9D1}">
  <dimension ref="A1:E31"/>
  <sheetViews>
    <sheetView workbookViewId="0">
      <selection activeCell="E3" sqref="E3"/>
    </sheetView>
  </sheetViews>
  <sheetFormatPr defaultRowHeight="15"/>
  <cols>
    <col min="1" max="1" width="21.140625" bestFit="1" customWidth="1"/>
    <col min="2" max="2" width="29.28515625" bestFit="1" customWidth="1"/>
    <col min="3" max="3" width="18.7109375" customWidth="1"/>
    <col min="4" max="4" width="19.28515625" customWidth="1"/>
    <col min="5" max="5" width="14.42578125" customWidth="1"/>
  </cols>
  <sheetData>
    <row r="1" spans="1:5">
      <c r="A1" s="21" t="s">
        <v>0</v>
      </c>
      <c r="B1" s="22"/>
    </row>
    <row r="3" spans="1:5">
      <c r="A3" t="s">
        <v>1</v>
      </c>
      <c r="B3" s="25">
        <v>97</v>
      </c>
      <c r="D3" t="s">
        <v>2</v>
      </c>
      <c r="E3" t="s">
        <v>3</v>
      </c>
    </row>
    <row r="5" spans="1:5">
      <c r="A5" s="2" t="s">
        <v>4</v>
      </c>
      <c r="B5" s="2" t="s">
        <v>5</v>
      </c>
      <c r="C5" s="46" t="s">
        <v>6</v>
      </c>
      <c r="D5" s="46" t="s">
        <v>7</v>
      </c>
      <c r="E5" s="46" t="s">
        <v>8</v>
      </c>
    </row>
    <row r="6" spans="1:5" ht="15.75">
      <c r="A6" s="45">
        <v>2010</v>
      </c>
      <c r="B6" s="45" t="s">
        <v>9</v>
      </c>
      <c r="C6" s="45">
        <f>$B$3</f>
        <v>97</v>
      </c>
      <c r="D6" s="45">
        <f>(SUMIF('Freeform time and material'!$A$33:$A$44,A6,'Freeform time and material'!$G$33:$G$44)) +
(SUMIF('Vinyl cutting'!$A$33:$A$44,A6,'Vinyl cutting'!$G$33:$G$44)) +
(SUMIF('Vinyl cutting (2)'!$A$33:$A$44,A6,'Vinyl cutting (2)'!$G$33:$G$44)) +
(SUMIF('Apply vinyl graphics'!$A$33:$A$44,A6,'Apply vinyl graphics'!$G$33:$G$44)) +
(SUMIF('Apply vinyl graphics (2)'!$A$33:$A$44,A6,'Apply vinyl graphics (2)'!$G$33:$G$44)) +
(SUMIF('Alum pan sign'!$A$33:$A$44,A6,'Alum pan sign'!$G$33:$G$44)) +
(SUMIF('Alum pan sign (2)'!$A$33:$A$44,A6,'Alum pan sign (2)'!$G$33:$G$44)) +
(SUMIF('Economy pan sign'!$A$33:$A$44,A6,'Economy pan sign'!$G$33:$G$44)) +
(SUMIF('Post and panel sign'!$A$33:$A$44,A6,'Post and panel sign'!$G$33:$G$44)) +
(SUMIF('Post and panel sign (2)'!$A$33:$A$44,A6,'Post and panel sign (2)'!$G$33:$G$44)) +
(SUMIF('Flat panels only'!$A$33:$A$44,A6,'Flat panels only'!$G$33:$G$44)) +
(SUMIF('Flat panels only (2)'!$A$33:$A$44,A6,'Flat panels only (2)'!$G$33:$G$44)) +
(SUMIF('Routed panel shapes'!$A$34:$A$45,A6,'Routed panel shapes'!$G$34:$G$45)) +
(SUMIF('Routed panel shapes (2)'!$A$34:$A$45,A6,'Routed panel shapes (2)'!$G$34:$G$45)) +
(SUMIF('Routed face only'!$A$33:$A$44,A6,'Routed face only'!$G$33:$G$44)) +
(SUMIF('Routed face only (2)'!$A$33:$A$44,A6,'Routed face only (2)'!$G$33:$G$44)) +
(SUMIF('Routed alum faces letters'!$A$33:$A$44,A6,'Routed alum faces letters'!$G$33:$G$44)) +
(SUMIF('Routed alum faces letters (2)'!$A$33:$A$44,A6,'Routed alum faces letters (2)'!$G$33:$G$44)) +
(SUMIF('Routed push through acrylic'!$A$33:$A$44,A6,'Routed push through acrylic'!$G$33:$G$44)) +
(SUMIF('Routed push through acrylic (2)'!$A$33:$A$44,A6,'Routed push through acrylic (2)'!$G$33:$G$44)) +
(SUMIF('Sf routed cabinet'!$A$33:$A$44,A6,'Sf routed cabinet'!$G$33:$G$44)) +
(SUMIF('Sf routed cabinet (2)'!$A$33:$A$44,A6,'Sf routed cabinet (2)'!$G$33:$G$44)) +
(SUMIF('Df routed cabinet'!$A$33:$A$44,A6,'Df routed cabinet'!$G$33:$G$44)) +
(SUMIF('Df routed cabinet (2)'!$A$33:$A$44,A6,'Df routed cabinet (2)'!$G$33:$G$44)) +
(SUMIF('Sf acrylic cabinet'!$A$33:$A$44,A6,'Sf acrylic cabinet'!$G$33:$G$44)) +
(SUMIF('Sf acrylic cabinet (2)'!$A$33:$A$44,A6,'Sf acrylic cabinet (2)'!$G$33:$G$44)) +
(SUMIF('Economy Sf acrylic'!$A$33:$A$44,A6,'Economy Sf acrylic'!$G$33:$G$44)) +
(SUMIF('Df acrylic cabinet'!$A$33:$A$44,A6,'Df acrylic cabinet'!$G$33:$G$44)) +
(SUMIF('Df acrylic cabinet (2)'!$A$33:$A$44,A6,'Df acrylic cabinet (2)'!$G$33:$G$44)) +
(SUMIF('Sf flex cabinet'!$A$33:$A$44,A6,'Sf flex cabinet'!$G$33:$G$44)) +
(SUMIF('Sf flex cabinet (2)'!$A$33:$A$44,A6,'Sf flex cabinet (2)'!$G$33:$G$44)) +
(SUMIF('Df flex cabinet'!$A$39:$A$50,A6,'Df flex cabinet'!$G$39:$G$50)) +
(SUMIF('Df flex cabinet (2)'!$A$39:$A$50,A6,'Df flex cabinet (2)'!$G$39:$G$50)) +
(SUMIF('Pole cover'!$A$33:$A$44,A6,'Pole cover'!$G$33:$G$44)) +
(SUMIF('Pole cover (2)'!$A$33:$A$44,A6,'Pole cover (2)'!$G$33:$G$44)) +
(SUMIF('Structural Steel Fab'!$A$33:$A$44,A6,'Structural Steel Fab'!$G$33:$G$44)) +
(SUMIF(Reveal!$A$33:$A$44,A6,Reveal!$G$33:$G$44)) +
(SUMIF('Reveal (2)'!$A$33:$A$44,A6,'Reveal (2)'!$G$33:$G$44)) +
(SUMIF('Crown cove top'!$A$33:$A$44,A6,'Crown cove top'!$G$33:$G$44)) +
(SUMIF('EMC assembly'!$A$33:$A$44,A6,'EMC assembly'!$G$33:$G$44)) +
(SUMIF(Crating!$A$33:$A$44,A6,Crating!$G$33:$G$44)) +
(SUMIF('LED wiring'!$A$33:$A$44,A6,'LED wiring'!$G$33:$G$44)) +
(SUMIF('Changeable copy face'!$A$33:$A$44,A6,'Changeable copy face'!$G$33:$G$44)) +
(SUMIF('Flex face assembly'!$A$33:$A$44,A6,'Flex face assembly'!$G$33:$G$44)) +
(SUMIF('Routed face assembly'!$A$33:$A$44,A6,'Routed face assembly'!$G$33:$G$44)) +
(SUMIF('Paint calculation'!$A$33:$A$44,A6,'Paint calculation'!$G$33:$G$44)) +
(SUMIF('Trimcap letter face'!$A$33:$A$44,A6,'Trimcap letter face'!$G$33:$G$44)) +
(SUMIF('Trimcap letter face (2)'!$A$33:$A$44,A6,'Trimcap letter face (2)'!$G$33:$G$44)) +
(SUMIF('Channel letter fabrication'!$A$33:$A$44,A6,'Channel letter fabrication'!$G$33:$G$44)) +
(SUMIF('Channel letter fabrication (2)'!$A$33:$A$44,A6,'Channel letter fabrication (2)'!$G$33:$G$44))</f>
        <v>28.25</v>
      </c>
      <c r="E6" s="45">
        <f>C6*D6</f>
        <v>2740.25</v>
      </c>
    </row>
    <row r="7" spans="1:5" ht="15.75">
      <c r="A7" s="45">
        <v>2011</v>
      </c>
      <c r="B7" s="45" t="s">
        <v>10</v>
      </c>
      <c r="C7" s="45">
        <f t="shared" ref="C7:C30" si="0">$B$3</f>
        <v>97</v>
      </c>
      <c r="D7" s="45">
        <f>(SUMIF('Freeform time and material'!$A$33:$A$44,A7,'Freeform time and material'!$G$33:$G$44)) +
(SUMIF('Vinyl cutting'!$A$33:$A$44,A7,'Vinyl cutting'!$G$33:$G$44)) +
(SUMIF('Vinyl cutting (2)'!$A$33:$A$44,A7,'Vinyl cutting (2)'!$G$33:$G$44)) +
(SUMIF('Apply vinyl graphics'!$A$33:$A$44,A7,'Apply vinyl graphics'!$G$33:$G$44)) +
(SUMIF('Apply vinyl graphics (2)'!$A$33:$A$44,A7,'Apply vinyl graphics (2)'!$G$33:$G$44)) +
(SUMIF('Alum pan sign'!$A$33:$A$44,A7,'Alum pan sign'!$G$33:$G$44)) +
(SUMIF('Alum pan sign (2)'!$A$33:$A$44,A7,'Alum pan sign (2)'!$G$33:$G$44)) +
(SUMIF('Economy pan sign'!$A$33:$A$44,A7,'Economy pan sign'!$G$33:$G$44)) +
(SUMIF('Post and panel sign'!$A$33:$A$44,A7,'Post and panel sign'!$G$33:$G$44)) +
(SUMIF('Post and panel sign (2)'!$A$33:$A$44,A7,'Post and panel sign (2)'!$G$33:$G$44)) +
(SUMIF('Flat panels only'!$A$33:$A$44,A7,'Flat panels only'!$G$33:$G$44)) +
(SUMIF('Flat panels only (2)'!$A$33:$A$44,A7,'Flat panels only (2)'!$G$33:$G$44)) +
(SUMIF('Routed panel shapes'!$A$34:$A$45,A7,'Routed panel shapes'!$G$34:$G$45)) +
(SUMIF('Routed panel shapes (2)'!$A$34:$A$45,A7,'Routed panel shapes (2)'!$G$34:$G$45)) +
(SUMIF('Routed face only'!$A$33:$A$44,A7,'Routed face only'!$G$33:$G$44)) +
(SUMIF('Routed face only (2)'!$A$33:$A$44,A7,'Routed face only (2)'!$G$33:$G$44)) +
(SUMIF('Routed alum faces letters'!$A$33:$A$44,A7,'Routed alum faces letters'!$G$33:$G$44)) +
(SUMIF('Routed alum faces letters (2)'!$A$33:$A$44,A7,'Routed alum faces letters (2)'!$G$33:$G$44)) +
(SUMIF('Routed push through acrylic'!$A$33:$A$44,A7,'Routed push through acrylic'!$G$33:$G$44)) +
(SUMIF('Routed push through acrylic (2)'!$A$33:$A$44,A7,'Routed push through acrylic (2)'!$G$33:$G$44)) +
(SUMIF('Sf routed cabinet'!$A$33:$A$44,A7,'Sf routed cabinet'!$G$33:$G$44)) +
(SUMIF('Sf routed cabinet (2)'!$A$33:$A$44,A7,'Sf routed cabinet (2)'!$G$33:$G$44)) +
(SUMIF('Df routed cabinet'!$A$33:$A$44,A7,'Df routed cabinet'!$G$33:$G$44)) +
(SUMIF('Df routed cabinet (2)'!$A$33:$A$44,A7,'Df routed cabinet (2)'!$G$33:$G$44)) +
(SUMIF('Sf acrylic cabinet'!$A$33:$A$44,A7,'Sf acrylic cabinet'!$G$33:$G$44)) +
(SUMIF('Sf acrylic cabinet (2)'!$A$33:$A$44,A7,'Sf acrylic cabinet (2)'!$G$33:$G$44)) +
(SUMIF('Economy Sf acrylic'!$A$33:$A$44,A7,'Economy Sf acrylic'!$G$33:$G$44)) +
(SUMIF('Df acrylic cabinet'!$A$33:$A$44,A7,'Df acrylic cabinet'!$G$33:$G$44)) +
(SUMIF('Df acrylic cabinet (2)'!$A$33:$A$44,A7,'Df acrylic cabinet (2)'!$G$33:$G$44)) +
(SUMIF('Sf flex cabinet'!$A$33:$A$44,A7,'Sf flex cabinet'!$G$33:$G$44)) +
(SUMIF('Sf flex cabinet (2)'!$A$33:$A$44,A7,'Sf flex cabinet (2)'!$G$33:$G$44)) +
(SUMIF('Df flex cabinet'!$A$39:$A$50,A7,'Df flex cabinet'!$G$39:$G$50)) +
(SUMIF('Df flex cabinet (2)'!$A$39:$A$50,A7,'Df flex cabinet (2)'!$G$39:$G$50)) +
(SUMIF('Pole cover'!$A$33:$A$44,A7,'Pole cover'!$G$33:$G$44)) +
(SUMIF('Pole cover (2)'!$A$33:$A$44,A7,'Pole cover (2)'!$G$33:$G$44)) +
(SUMIF('Structural Steel Fab'!$A$33:$A$44,A7,'Structural Steel Fab'!$G$33:$G$44)) +
(SUMIF(Reveal!$A$33:$A$44,A7,Reveal!$G$33:$G$44)) +
(SUMIF('Reveal (2)'!$A$33:$A$44,A7,'Reveal (2)'!$G$33:$G$44)) +
(SUMIF('Crown cove top'!$A$33:$A$44,A7,'Crown cove top'!$G$33:$G$44)) +
(SUMIF('EMC assembly'!$A$33:$A$44,A7,'EMC assembly'!$G$33:$G$44)) +
(SUMIF(Crating!$A$33:$A$44,A7,Crating!$G$33:$G$44)) +
(SUMIF('LED wiring'!$A$33:$A$44,A7,'LED wiring'!$G$33:$G$44)) +
(SUMIF('Changeable copy face'!$A$33:$A$44,A7,'Changeable copy face'!$G$33:$G$44)) +
(SUMIF('Flex face assembly'!$A$33:$A$44,A7,'Flex face assembly'!$G$33:$G$44)) +
(SUMIF('Routed face assembly'!$A$33:$A$44,A7,'Routed face assembly'!$G$33:$G$44)) +
(SUMIF('Paint calculation'!$A$33:$A$44,A7,'Paint calculation'!$G$33:$G$44)) +
(SUMIF('Trimcap letter face'!$A$33:$A$44,A7,'Trimcap letter face'!$G$33:$G$44)) +
(SUMIF('Trimcap letter face (2)'!$A$33:$A$44,A7,'Trimcap letter face (2)'!$G$33:$G$44)) +
(SUMIF('Channel letter fabrication'!$A$33:$A$44,A7,'Channel letter fabrication'!$G$33:$G$44)) +
(SUMIF('Channel letter fabrication (2)'!$A$33:$A$44,A7,'Channel letter fabrication (2)'!$G$33:$G$44))</f>
        <v>57.5625</v>
      </c>
      <c r="E7" s="45">
        <f t="shared" ref="E7:E30" si="1">C7*D7</f>
        <v>5583.5625</v>
      </c>
    </row>
    <row r="8" spans="1:5" ht="15.75">
      <c r="A8" s="45">
        <v>2014</v>
      </c>
      <c r="B8" s="45" t="s">
        <v>11</v>
      </c>
      <c r="C8" s="45">
        <f t="shared" si="0"/>
        <v>97</v>
      </c>
      <c r="D8" s="45">
        <f>(SUMIF('Freeform time and material'!$A$33:$A$44,A8,'Freeform time and material'!$G$33:$G$44)) +
(SUMIF('Vinyl cutting'!$A$33:$A$44,A8,'Vinyl cutting'!$G$33:$G$44)) +
(SUMIF('Vinyl cutting (2)'!$A$33:$A$44,A8,'Vinyl cutting (2)'!$G$33:$G$44)) +
(SUMIF('Apply vinyl graphics'!$A$33:$A$44,A8,'Apply vinyl graphics'!$G$33:$G$44)) +
(SUMIF('Apply vinyl graphics (2)'!$A$33:$A$44,A8,'Apply vinyl graphics (2)'!$G$33:$G$44)) +
(SUMIF('Alum pan sign'!$A$33:$A$44,A8,'Alum pan sign'!$G$33:$G$44)) +
(SUMIF('Alum pan sign (2)'!$A$33:$A$44,A8,'Alum pan sign (2)'!$G$33:$G$44)) +
(SUMIF('Economy pan sign'!$A$33:$A$44,A8,'Economy pan sign'!$G$33:$G$44)) +
(SUMIF('Post and panel sign'!$A$33:$A$44,A8,'Post and panel sign'!$G$33:$G$44)) +
(SUMIF('Post and panel sign (2)'!$A$33:$A$44,A8,'Post and panel sign (2)'!$G$33:$G$44)) +
(SUMIF('Flat panels only'!$A$33:$A$44,A8,'Flat panels only'!$G$33:$G$44)) +
(SUMIF('Flat panels only (2)'!$A$33:$A$44,A8,'Flat panels only (2)'!$G$33:$G$44)) +
(SUMIF('Routed panel shapes'!$A$34:$A$45,A8,'Routed panel shapes'!$G$34:$G$45)) +
(SUMIF('Routed panel shapes (2)'!$A$34:$A$45,A8,'Routed panel shapes (2)'!$G$34:$G$45)) +
(SUMIF('Routed face only'!$A$33:$A$44,A8,'Routed face only'!$G$33:$G$44)) +
(SUMIF('Routed face only (2)'!$A$33:$A$44,A8,'Routed face only (2)'!$G$33:$G$44)) +
(SUMIF('Routed alum faces letters'!$A$33:$A$44,A8,'Routed alum faces letters'!$G$33:$G$44)) +
(SUMIF('Routed alum faces letters (2)'!$A$33:$A$44,A8,'Routed alum faces letters (2)'!$G$33:$G$44)) +
(SUMIF('Routed push through acrylic'!$A$33:$A$44,A8,'Routed push through acrylic'!$G$33:$G$44)) +
(SUMIF('Routed push through acrylic (2)'!$A$33:$A$44,A8,'Routed push through acrylic (2)'!$G$33:$G$44)) +
(SUMIF('Sf routed cabinet'!$A$33:$A$44,A8,'Sf routed cabinet'!$G$33:$G$44)) +
(SUMIF('Sf routed cabinet (2)'!$A$33:$A$44,A8,'Sf routed cabinet (2)'!$G$33:$G$44)) +
(SUMIF('Df routed cabinet'!$A$33:$A$44,A8,'Df routed cabinet'!$G$33:$G$44)) +
(SUMIF('Df routed cabinet (2)'!$A$33:$A$44,A8,'Df routed cabinet (2)'!$G$33:$G$44)) +
(SUMIF('Sf acrylic cabinet'!$A$33:$A$44,A8,'Sf acrylic cabinet'!$G$33:$G$44)) +
(SUMIF('Sf acrylic cabinet (2)'!$A$33:$A$44,A8,'Sf acrylic cabinet (2)'!$G$33:$G$44)) +
(SUMIF('Economy Sf acrylic'!$A$33:$A$44,A8,'Economy Sf acrylic'!$G$33:$G$44)) +
(SUMIF('Df acrylic cabinet'!$A$33:$A$44,A8,'Df acrylic cabinet'!$G$33:$G$44)) +
(SUMIF('Df acrylic cabinet (2)'!$A$33:$A$44,A8,'Df acrylic cabinet (2)'!$G$33:$G$44)) +
(SUMIF('Sf flex cabinet'!$A$33:$A$44,A8,'Sf flex cabinet'!$G$33:$G$44)) +
(SUMIF('Sf flex cabinet (2)'!$A$33:$A$44,A8,'Sf flex cabinet (2)'!$G$33:$G$44)) +
(SUMIF('Df flex cabinet'!$A$39:$A$50,A8,'Df flex cabinet'!$G$39:$G$50)) +
(SUMIF('Df flex cabinet (2)'!$A$39:$A$50,A8,'Df flex cabinet (2)'!$G$39:$G$50)) +
(SUMIF('Pole cover'!$A$33:$A$44,A8,'Pole cover'!$G$33:$G$44)) +
(SUMIF('Pole cover (2)'!$A$33:$A$44,A8,'Pole cover (2)'!$G$33:$G$44)) +
(SUMIF('Structural Steel Fab'!$A$33:$A$44,A8,'Structural Steel Fab'!$G$33:$G$44)) +
(SUMIF(Reveal!$A$33:$A$44,A8,Reveal!$G$33:$G$44)) +
(SUMIF('Reveal (2)'!$A$33:$A$44,A8,'Reveal (2)'!$G$33:$G$44)) +
(SUMIF('Crown cove top'!$A$33:$A$44,A8,'Crown cove top'!$G$33:$G$44)) +
(SUMIF('EMC assembly'!$A$33:$A$44,A8,'EMC assembly'!$G$33:$G$44)) +
(SUMIF(Crating!$A$33:$A$44,A8,Crating!$G$33:$G$44)) +
(SUMIF('LED wiring'!$A$33:$A$44,A8,'LED wiring'!$G$33:$G$44)) +
(SUMIF('Changeable copy face'!$A$33:$A$44,A8,'Changeable copy face'!$G$33:$G$44)) +
(SUMIF('Flex face assembly'!$A$33:$A$44,A8,'Flex face assembly'!$G$33:$G$44)) +
(SUMIF('Routed face assembly'!$A$33:$A$44,A8,'Routed face assembly'!$G$33:$G$44)) +
(SUMIF('Paint calculation'!$A$33:$A$44,A8,'Paint calculation'!$G$33:$G$44)) +
(SUMIF('Trimcap letter face'!$A$33:$A$44,A8,'Trimcap letter face'!$G$33:$G$44)) +
(SUMIF('Trimcap letter face (2)'!$A$33:$A$44,A8,'Trimcap letter face (2)'!$G$33:$G$44)) +
(SUMIF('Channel letter fabrication'!$A$33:$A$44,A8,'Channel letter fabrication'!$G$33:$G$44)) +
(SUMIF('Channel letter fabrication (2)'!$A$33:$A$44,A8,'Channel letter fabrication (2)'!$G$33:$G$44))</f>
        <v>0</v>
      </c>
      <c r="E8" s="45">
        <f t="shared" si="1"/>
        <v>0</v>
      </c>
    </row>
    <row r="9" spans="1:5" ht="15.75">
      <c r="A9" s="45">
        <v>2016</v>
      </c>
      <c r="B9" s="45" t="s">
        <v>12</v>
      </c>
      <c r="C9" s="45">
        <f t="shared" si="0"/>
        <v>97</v>
      </c>
      <c r="D9" s="45">
        <f>(SUMIF('Freeform time and material'!$A$33:$A$44,A9,'Freeform time and material'!$G$33:$G$44)) +
(SUMIF('Vinyl cutting'!$A$33:$A$44,A9,'Vinyl cutting'!$G$33:$G$44)) +
(SUMIF('Vinyl cutting (2)'!$A$33:$A$44,A9,'Vinyl cutting (2)'!$G$33:$G$44)) +
(SUMIF('Apply vinyl graphics'!$A$33:$A$44,A9,'Apply vinyl graphics'!$G$33:$G$44)) +
(SUMIF('Apply vinyl graphics (2)'!$A$33:$A$44,A9,'Apply vinyl graphics (2)'!$G$33:$G$44)) +
(SUMIF('Alum pan sign'!$A$33:$A$44,A9,'Alum pan sign'!$G$33:$G$44)) +
(SUMIF('Alum pan sign (2)'!$A$33:$A$44,A9,'Alum pan sign (2)'!$G$33:$G$44)) +
(SUMIF('Economy pan sign'!$A$33:$A$44,A9,'Economy pan sign'!$G$33:$G$44)) +
(SUMIF('Post and panel sign'!$A$33:$A$44,A9,'Post and panel sign'!$G$33:$G$44)) +
(SUMIF('Post and panel sign (2)'!$A$33:$A$44,A9,'Post and panel sign (2)'!$G$33:$G$44)) +
(SUMIF('Flat panels only'!$A$33:$A$44,A9,'Flat panels only'!$G$33:$G$44)) +
(SUMIF('Flat panels only (2)'!$A$33:$A$44,A9,'Flat panels only (2)'!$G$33:$G$44)) +
(SUMIF('Routed panel shapes'!$A$34:$A$45,A9,'Routed panel shapes'!$G$34:$G$45)) +
(SUMIF('Routed panel shapes (2)'!$A$34:$A$45,A9,'Routed panel shapes (2)'!$G$34:$G$45)) +
(SUMIF('Routed face only'!$A$33:$A$44,A9,'Routed face only'!$G$33:$G$44)) +
(SUMIF('Routed face only (2)'!$A$33:$A$44,A9,'Routed face only (2)'!$G$33:$G$44)) +
(SUMIF('Routed alum faces letters'!$A$33:$A$44,A9,'Routed alum faces letters'!$G$33:$G$44)) +
(SUMIF('Routed alum faces letters (2)'!$A$33:$A$44,A9,'Routed alum faces letters (2)'!$G$33:$G$44)) +
(SUMIF('Routed push through acrylic'!$A$33:$A$44,A9,'Routed push through acrylic'!$G$33:$G$44)) +
(SUMIF('Routed push through acrylic (2)'!$A$33:$A$44,A9,'Routed push through acrylic (2)'!$G$33:$G$44)) +
(SUMIF('Sf routed cabinet'!$A$33:$A$44,A9,'Sf routed cabinet'!$G$33:$G$44)) +
(SUMIF('Sf routed cabinet (2)'!$A$33:$A$44,A9,'Sf routed cabinet (2)'!$G$33:$G$44)) +
(SUMIF('Df routed cabinet'!$A$33:$A$44,A9,'Df routed cabinet'!$G$33:$G$44)) +
(SUMIF('Df routed cabinet (2)'!$A$33:$A$44,A9,'Df routed cabinet (2)'!$G$33:$G$44)) +
(SUMIF('Sf acrylic cabinet'!$A$33:$A$44,A9,'Sf acrylic cabinet'!$G$33:$G$44)) +
(SUMIF('Sf acrylic cabinet (2)'!$A$33:$A$44,A9,'Sf acrylic cabinet (2)'!$G$33:$G$44)) +
(SUMIF('Economy Sf acrylic'!$A$33:$A$44,A9,'Economy Sf acrylic'!$G$33:$G$44)) +
(SUMIF('Df acrylic cabinet'!$A$33:$A$44,A9,'Df acrylic cabinet'!$G$33:$G$44)) +
(SUMIF('Df acrylic cabinet (2)'!$A$33:$A$44,A9,'Df acrylic cabinet (2)'!$G$33:$G$44)) +
(SUMIF('Sf flex cabinet'!$A$33:$A$44,A9,'Sf flex cabinet'!$G$33:$G$44)) +
(SUMIF('Sf flex cabinet (2)'!$A$33:$A$44,A9,'Sf flex cabinet (2)'!$G$33:$G$44)) +
(SUMIF('Df flex cabinet'!$A$39:$A$50,A9,'Df flex cabinet'!$G$39:$G$50)) +
(SUMIF('Df flex cabinet (2)'!$A$39:$A$50,A9,'Df flex cabinet (2)'!$G$39:$G$50)) +
(SUMIF('Pole cover'!$A$33:$A$44,A9,'Pole cover'!$G$33:$G$44)) +
(SUMIF('Pole cover (2)'!$A$33:$A$44,A9,'Pole cover (2)'!$G$33:$G$44)) +
(SUMIF('Structural Steel Fab'!$A$33:$A$44,A9,'Structural Steel Fab'!$G$33:$G$44)) +
(SUMIF(Reveal!$A$33:$A$44,A9,Reveal!$G$33:$G$44)) +
(SUMIF('Reveal (2)'!$A$33:$A$44,A9,'Reveal (2)'!$G$33:$G$44)) +
(SUMIF('Crown cove top'!$A$33:$A$44,A9,'Crown cove top'!$G$33:$G$44)) +
(SUMIF('EMC assembly'!$A$33:$A$44,A9,'EMC assembly'!$G$33:$G$44)) +
(SUMIF(Crating!$A$33:$A$44,A9,Crating!$G$33:$G$44)) +
(SUMIF('LED wiring'!$A$33:$A$44,A9,'LED wiring'!$G$33:$G$44)) +
(SUMIF('Changeable copy face'!$A$33:$A$44,A9,'Changeable copy face'!$G$33:$G$44)) +
(SUMIF('Flex face assembly'!$A$33:$A$44,A9,'Flex face assembly'!$G$33:$G$44)) +
(SUMIF('Routed face assembly'!$A$33:$A$44,A9,'Routed face assembly'!$G$33:$G$44)) +
(SUMIF('Paint calculation'!$A$33:$A$44,A9,'Paint calculation'!$G$33:$G$44)) +
(SUMIF('Trimcap letter face'!$A$33:$A$44,A9,'Trimcap letter face'!$G$33:$G$44)) +
(SUMIF('Trimcap letter face (2)'!$A$33:$A$44,A9,'Trimcap letter face (2)'!$G$33:$G$44)) +
(SUMIF('Channel letter fabrication'!$A$33:$A$44,A9,'Channel letter fabrication'!$G$33:$G$44)) +
(SUMIF('Channel letter fabrication (2)'!$A$33:$A$44,A9,'Channel letter fabrication (2)'!$G$33:$G$44))</f>
        <v>4</v>
      </c>
      <c r="E9" s="45">
        <f t="shared" si="1"/>
        <v>388</v>
      </c>
    </row>
    <row r="10" spans="1:5" ht="15.75">
      <c r="A10" s="45">
        <v>2099</v>
      </c>
      <c r="B10" s="45" t="s">
        <v>13</v>
      </c>
      <c r="C10" s="45">
        <f t="shared" si="0"/>
        <v>97</v>
      </c>
      <c r="D10" s="45">
        <f>(SUMIF('Freeform time and material'!$A$33:$A$44,A10,'Freeform time and material'!$G$33:$G$44)) +
(SUMIF('Vinyl cutting'!$A$33:$A$44,A10,'Vinyl cutting'!$G$33:$G$44)) +
(SUMIF('Vinyl cutting (2)'!$A$33:$A$44,A10,'Vinyl cutting (2)'!$G$33:$G$44)) +
(SUMIF('Apply vinyl graphics'!$A$33:$A$44,A10,'Apply vinyl graphics'!$G$33:$G$44)) +
(SUMIF('Apply vinyl graphics (2)'!$A$33:$A$44,A10,'Apply vinyl graphics (2)'!$G$33:$G$44)) +
(SUMIF('Alum pan sign'!$A$33:$A$44,A10,'Alum pan sign'!$G$33:$G$44)) +
(SUMIF('Alum pan sign (2)'!$A$33:$A$44,A10,'Alum pan sign (2)'!$G$33:$G$44)) +
(SUMIF('Economy pan sign'!$A$33:$A$44,A10,'Economy pan sign'!$G$33:$G$44)) +
(SUMIF('Post and panel sign'!$A$33:$A$44,A10,'Post and panel sign'!$G$33:$G$44)) +
(SUMIF('Post and panel sign (2)'!$A$33:$A$44,A10,'Post and panel sign (2)'!$G$33:$G$44)) +
(SUMIF('Flat panels only'!$A$33:$A$44,A10,'Flat panels only'!$G$33:$G$44)) +
(SUMIF('Flat panels only (2)'!$A$33:$A$44,A10,'Flat panels only (2)'!$G$33:$G$44)) +
(SUMIF('Routed panel shapes'!$A$34:$A$45,A10,'Routed panel shapes'!$G$34:$G$45)) +
(SUMIF('Routed panel shapes (2)'!$A$34:$A$45,A10,'Routed panel shapes (2)'!$G$34:$G$45)) +
(SUMIF('Routed face only'!$A$33:$A$44,A10,'Routed face only'!$G$33:$G$44)) +
(SUMIF('Routed face only (2)'!$A$33:$A$44,A10,'Routed face only (2)'!$G$33:$G$44)) +
(SUMIF('Routed alum faces letters'!$A$33:$A$44,A10,'Routed alum faces letters'!$G$33:$G$44)) +
(SUMIF('Routed alum faces letters (2)'!$A$33:$A$44,A10,'Routed alum faces letters (2)'!$G$33:$G$44)) +
(SUMIF('Routed push through acrylic'!$A$33:$A$44,A10,'Routed push through acrylic'!$G$33:$G$44)) +
(SUMIF('Routed push through acrylic (2)'!$A$33:$A$44,A10,'Routed push through acrylic (2)'!$G$33:$G$44)) +
(SUMIF('Sf routed cabinet'!$A$33:$A$44,A10,'Sf routed cabinet'!$G$33:$G$44)) +
(SUMIF('Sf routed cabinet (2)'!$A$33:$A$44,A10,'Sf routed cabinet (2)'!$G$33:$G$44)) +
(SUMIF('Df routed cabinet'!$A$33:$A$44,A10,'Df routed cabinet'!$G$33:$G$44)) +
(SUMIF('Df routed cabinet (2)'!$A$33:$A$44,A10,'Df routed cabinet (2)'!$G$33:$G$44)) +
(SUMIF('Sf acrylic cabinet'!$A$33:$A$44,A10,'Sf acrylic cabinet'!$G$33:$G$44)) +
(SUMIF('Sf acrylic cabinet (2)'!$A$33:$A$44,A10,'Sf acrylic cabinet (2)'!$G$33:$G$44)) +
(SUMIF('Economy Sf acrylic'!$A$33:$A$44,A10,'Economy Sf acrylic'!$G$33:$G$44)) +
(SUMIF('Df acrylic cabinet'!$A$33:$A$44,A10,'Df acrylic cabinet'!$G$33:$G$44)) +
(SUMIF('Df acrylic cabinet (2)'!$A$33:$A$44,A10,'Df acrylic cabinet (2)'!$G$33:$G$44)) +
(SUMIF('Sf flex cabinet'!$A$33:$A$44,A10,'Sf flex cabinet'!$G$33:$G$44)) +
(SUMIF('Sf flex cabinet (2)'!$A$33:$A$44,A10,'Sf flex cabinet (2)'!$G$33:$G$44)) +
(SUMIF('Df flex cabinet'!$A$39:$A$50,A10,'Df flex cabinet'!$G$39:$G$50)) +
(SUMIF('Df flex cabinet (2)'!$A$39:$A$50,A10,'Df flex cabinet (2)'!$G$39:$G$50)) +
(SUMIF('Pole cover'!$A$33:$A$44,A10,'Pole cover'!$G$33:$G$44)) +
(SUMIF('Pole cover (2)'!$A$33:$A$44,A10,'Pole cover (2)'!$G$33:$G$44)) +
(SUMIF('Structural Steel Fab'!$A$33:$A$44,A10,'Structural Steel Fab'!$G$33:$G$44)) +
(SUMIF(Reveal!$A$33:$A$44,A10,Reveal!$G$33:$G$44)) +
(SUMIF('Reveal (2)'!$A$33:$A$44,A10,'Reveal (2)'!$G$33:$G$44)) +
(SUMIF('Crown cove top'!$A$33:$A$44,A10,'Crown cove top'!$G$33:$G$44)) +
(SUMIF('EMC assembly'!$A$33:$A$44,A10,'EMC assembly'!$G$33:$G$44)) +
(SUMIF(Crating!$A$33:$A$44,A10,Crating!$G$33:$G$44)) +
(SUMIF('LED wiring'!$A$33:$A$44,A10,'LED wiring'!$G$33:$G$44)) +
(SUMIF('Changeable copy face'!$A$33:$A$44,A10,'Changeable copy face'!$G$33:$G$44)) +
(SUMIF('Flex face assembly'!$A$33:$A$44,A10,'Flex face assembly'!$G$33:$G$44)) +
(SUMIF('Routed face assembly'!$A$33:$A$44,A10,'Routed face assembly'!$G$33:$G$44)) +
(SUMIF('Paint calculation'!$A$33:$A$44,A10,'Paint calculation'!$G$33:$G$44)) +
(SUMIF('Trimcap letter face'!$A$33:$A$44,A10,'Trimcap letter face'!$G$33:$G$44)) +
(SUMIF('Trimcap letter face (2)'!$A$33:$A$44,A10,'Trimcap letter face (2)'!$G$33:$G$44)) +
(SUMIF('Channel letter fabrication'!$A$33:$A$44,A10,'Channel letter fabrication'!$G$33:$G$44)) +
(SUMIF('Channel letter fabrication (2)'!$A$33:$A$44,A10,'Channel letter fabrication (2)'!$G$33:$G$44))</f>
        <v>0</v>
      </c>
      <c r="E10" s="45">
        <f t="shared" si="1"/>
        <v>0</v>
      </c>
    </row>
    <row r="11" spans="1:5" ht="15.75">
      <c r="A11" s="45">
        <v>2110</v>
      </c>
      <c r="B11" s="45" t="s">
        <v>14</v>
      </c>
      <c r="C11" s="45">
        <f t="shared" si="0"/>
        <v>97</v>
      </c>
      <c r="D11" s="45">
        <f>(SUMIF('Freeform time and material'!$A$33:$A$44,A11,'Freeform time and material'!$G$33:$G$44)) +
(SUMIF('Vinyl cutting'!$A$33:$A$44,A11,'Vinyl cutting'!$G$33:$G$44)) +
(SUMIF('Vinyl cutting (2)'!$A$33:$A$44,A11,'Vinyl cutting (2)'!$G$33:$G$44)) +
(SUMIF('Apply vinyl graphics'!$A$33:$A$44,A11,'Apply vinyl graphics'!$G$33:$G$44)) +
(SUMIF('Apply vinyl graphics (2)'!$A$33:$A$44,A11,'Apply vinyl graphics (2)'!$G$33:$G$44)) +
(SUMIF('Alum pan sign'!$A$33:$A$44,A11,'Alum pan sign'!$G$33:$G$44)) +
(SUMIF('Alum pan sign (2)'!$A$33:$A$44,A11,'Alum pan sign (2)'!$G$33:$G$44)) +
(SUMIF('Economy pan sign'!$A$33:$A$44,A11,'Economy pan sign'!$G$33:$G$44)) +
(SUMIF('Post and panel sign'!$A$33:$A$44,A11,'Post and panel sign'!$G$33:$G$44)) +
(SUMIF('Post and panel sign (2)'!$A$33:$A$44,A11,'Post and panel sign (2)'!$G$33:$G$44)) +
(SUMIF('Flat panels only'!$A$33:$A$44,A11,'Flat panels only'!$G$33:$G$44)) +
(SUMIF('Flat panels only (2)'!$A$33:$A$44,A11,'Flat panels only (2)'!$G$33:$G$44)) +
(SUMIF('Routed panel shapes'!$A$34:$A$45,A11,'Routed panel shapes'!$G$34:$G$45)) +
(SUMIF('Routed panel shapes (2)'!$A$34:$A$45,A11,'Routed panel shapes (2)'!$G$34:$G$45)) +
(SUMIF('Routed face only'!$A$33:$A$44,A11,'Routed face only'!$G$33:$G$44)) +
(SUMIF('Routed face only (2)'!$A$33:$A$44,A11,'Routed face only (2)'!$G$33:$G$44)) +
(SUMIF('Routed alum faces letters'!$A$33:$A$44,A11,'Routed alum faces letters'!$G$33:$G$44)) +
(SUMIF('Routed alum faces letters (2)'!$A$33:$A$44,A11,'Routed alum faces letters (2)'!$G$33:$G$44)) +
(SUMIF('Routed push through acrylic'!$A$33:$A$44,A11,'Routed push through acrylic'!$G$33:$G$44)) +
(SUMIF('Routed push through acrylic (2)'!$A$33:$A$44,A11,'Routed push through acrylic (2)'!$G$33:$G$44)) +
(SUMIF('Sf routed cabinet'!$A$33:$A$44,A11,'Sf routed cabinet'!$G$33:$G$44)) +
(SUMIF('Sf routed cabinet (2)'!$A$33:$A$44,A11,'Sf routed cabinet (2)'!$G$33:$G$44)) +
(SUMIF('Df routed cabinet'!$A$33:$A$44,A11,'Df routed cabinet'!$G$33:$G$44)) +
(SUMIF('Df routed cabinet (2)'!$A$33:$A$44,A11,'Df routed cabinet (2)'!$G$33:$G$44)) +
(SUMIF('Sf acrylic cabinet'!$A$33:$A$44,A11,'Sf acrylic cabinet'!$G$33:$G$44)) +
(SUMIF('Sf acrylic cabinet (2)'!$A$33:$A$44,A11,'Sf acrylic cabinet (2)'!$G$33:$G$44)) +
(SUMIF('Economy Sf acrylic'!$A$33:$A$44,A11,'Economy Sf acrylic'!$G$33:$G$44)) +
(SUMIF('Df acrylic cabinet'!$A$33:$A$44,A11,'Df acrylic cabinet'!$G$33:$G$44)) +
(SUMIF('Df acrylic cabinet (2)'!$A$33:$A$44,A11,'Df acrylic cabinet (2)'!$G$33:$G$44)) +
(SUMIF('Sf flex cabinet'!$A$33:$A$44,A11,'Sf flex cabinet'!$G$33:$G$44)) +
(SUMIF('Sf flex cabinet (2)'!$A$33:$A$44,A11,'Sf flex cabinet (2)'!$G$33:$G$44)) +
(SUMIF('Df flex cabinet'!$A$39:$A$50,A11,'Df flex cabinet'!$G$39:$G$50)) +
(SUMIF('Df flex cabinet (2)'!$A$39:$A$50,A11,'Df flex cabinet (2)'!$G$39:$G$50)) +
(SUMIF('Pole cover'!$A$33:$A$44,A11,'Pole cover'!$G$33:$G$44)) +
(SUMIF('Pole cover (2)'!$A$33:$A$44,A11,'Pole cover (2)'!$G$33:$G$44)) +
(SUMIF('Structural Steel Fab'!$A$33:$A$44,A11,'Structural Steel Fab'!$G$33:$G$44)) +
(SUMIF(Reveal!$A$33:$A$44,A11,Reveal!$G$33:$G$44)) +
(SUMIF('Reveal (2)'!$A$33:$A$44,A11,'Reveal (2)'!$G$33:$G$44)) +
(SUMIF('Crown cove top'!$A$33:$A$44,A11,'Crown cove top'!$G$33:$G$44)) +
(SUMIF('EMC assembly'!$A$33:$A$44,A11,'EMC assembly'!$G$33:$G$44)) +
(SUMIF(Crating!$A$33:$A$44,A11,Crating!$G$33:$G$44)) +
(SUMIF('LED wiring'!$A$33:$A$44,A11,'LED wiring'!$G$33:$G$44)) +
(SUMIF('Changeable copy face'!$A$33:$A$44,A11,'Changeable copy face'!$G$33:$G$44)) +
(SUMIF('Flex face assembly'!$A$33:$A$44,A11,'Flex face assembly'!$G$33:$G$44)) +
(SUMIF('Routed face assembly'!$A$33:$A$44,A11,'Routed face assembly'!$G$33:$G$44)) +
(SUMIF('Paint calculation'!$A$33:$A$44,A11,'Paint calculation'!$G$33:$G$44)) +
(SUMIF('Trimcap letter face'!$A$33:$A$44,A11,'Trimcap letter face'!$G$33:$G$44)) +
(SUMIF('Trimcap letter face (2)'!$A$33:$A$44,A11,'Trimcap letter face (2)'!$G$33:$G$44)) +
(SUMIF('Channel letter fabrication'!$A$33:$A$44,A11,'Channel letter fabrication'!$G$33:$G$44)) +
(SUMIF('Channel letter fabrication (2)'!$A$33:$A$44,A11,'Channel letter fabrication (2)'!$G$33:$G$44))</f>
        <v>25.5</v>
      </c>
      <c r="E11" s="45">
        <f t="shared" si="1"/>
        <v>2473.5</v>
      </c>
    </row>
    <row r="12" spans="1:5" ht="15.75">
      <c r="A12" s="45">
        <v>2112</v>
      </c>
      <c r="B12" s="45" t="s">
        <v>15</v>
      </c>
      <c r="C12" s="45">
        <f t="shared" si="0"/>
        <v>97</v>
      </c>
      <c r="D12" s="45">
        <f>(SUMIF('Freeform time and material'!$A$33:$A$44,A12,'Freeform time and material'!$G$33:$G$44)) +
(SUMIF('Vinyl cutting'!$A$33:$A$44,A12,'Vinyl cutting'!$G$33:$G$44)) +
(SUMIF('Vinyl cutting (2)'!$A$33:$A$44,A12,'Vinyl cutting (2)'!$G$33:$G$44)) +
(SUMIF('Apply vinyl graphics'!$A$33:$A$44,A12,'Apply vinyl graphics'!$G$33:$G$44)) +
(SUMIF('Apply vinyl graphics (2)'!$A$33:$A$44,A12,'Apply vinyl graphics (2)'!$G$33:$G$44)) +
(SUMIF('Alum pan sign'!$A$33:$A$44,A12,'Alum pan sign'!$G$33:$G$44)) +
(SUMIF('Alum pan sign (2)'!$A$33:$A$44,A12,'Alum pan sign (2)'!$G$33:$G$44)) +
(SUMIF('Economy pan sign'!$A$33:$A$44,A12,'Economy pan sign'!$G$33:$G$44)) +
(SUMIF('Post and panel sign'!$A$33:$A$44,A12,'Post and panel sign'!$G$33:$G$44)) +
(SUMIF('Post and panel sign (2)'!$A$33:$A$44,A12,'Post and panel sign (2)'!$G$33:$G$44)) +
(SUMIF('Flat panels only'!$A$33:$A$44,A12,'Flat panels only'!$G$33:$G$44)) +
(SUMIF('Flat panels only (2)'!$A$33:$A$44,A12,'Flat panels only (2)'!$G$33:$G$44)) +
(SUMIF('Routed panel shapes'!$A$34:$A$45,A12,'Routed panel shapes'!$G$34:$G$45)) +
(SUMIF('Routed panel shapes (2)'!$A$34:$A$45,A12,'Routed panel shapes (2)'!$G$34:$G$45)) +
(SUMIF('Routed face only'!$A$33:$A$44,A12,'Routed face only'!$G$33:$G$44)) +
(SUMIF('Routed face only (2)'!$A$33:$A$44,A12,'Routed face only (2)'!$G$33:$G$44)) +
(SUMIF('Routed alum faces letters'!$A$33:$A$44,A12,'Routed alum faces letters'!$G$33:$G$44)) +
(SUMIF('Routed alum faces letters (2)'!$A$33:$A$44,A12,'Routed alum faces letters (2)'!$G$33:$G$44)) +
(SUMIF('Routed push through acrylic'!$A$33:$A$44,A12,'Routed push through acrylic'!$G$33:$G$44)) +
(SUMIF('Routed push through acrylic (2)'!$A$33:$A$44,A12,'Routed push through acrylic (2)'!$G$33:$G$44)) +
(SUMIF('Sf routed cabinet'!$A$33:$A$44,A12,'Sf routed cabinet'!$G$33:$G$44)) +
(SUMIF('Sf routed cabinet (2)'!$A$33:$A$44,A12,'Sf routed cabinet (2)'!$G$33:$G$44)) +
(SUMIF('Df routed cabinet'!$A$33:$A$44,A12,'Df routed cabinet'!$G$33:$G$44)) +
(SUMIF('Df routed cabinet (2)'!$A$33:$A$44,A12,'Df routed cabinet (2)'!$G$33:$G$44)) +
(SUMIF('Sf acrylic cabinet'!$A$33:$A$44,A12,'Sf acrylic cabinet'!$G$33:$G$44)) +
(SUMIF('Sf acrylic cabinet (2)'!$A$33:$A$44,A12,'Sf acrylic cabinet (2)'!$G$33:$G$44)) +
(SUMIF('Economy Sf acrylic'!$A$33:$A$44,A12,'Economy Sf acrylic'!$G$33:$G$44)) +
(SUMIF('Df acrylic cabinet'!$A$33:$A$44,A12,'Df acrylic cabinet'!$G$33:$G$44)) +
(SUMIF('Df acrylic cabinet (2)'!$A$33:$A$44,A12,'Df acrylic cabinet (2)'!$G$33:$G$44)) +
(SUMIF('Sf flex cabinet'!$A$33:$A$44,A12,'Sf flex cabinet'!$G$33:$G$44)) +
(SUMIF('Sf flex cabinet (2)'!$A$33:$A$44,A12,'Sf flex cabinet (2)'!$G$33:$G$44)) +
(SUMIF('Df flex cabinet'!$A$39:$A$50,A12,'Df flex cabinet'!$G$39:$G$50)) +
(SUMIF('Df flex cabinet (2)'!$A$39:$A$50,A12,'Df flex cabinet (2)'!$G$39:$G$50)) +
(SUMIF('Pole cover'!$A$33:$A$44,A12,'Pole cover'!$G$33:$G$44)) +
(SUMIF('Pole cover (2)'!$A$33:$A$44,A12,'Pole cover (2)'!$G$33:$G$44)) +
(SUMIF('Structural Steel Fab'!$A$33:$A$44,A12,'Structural Steel Fab'!$G$33:$G$44)) +
(SUMIF(Reveal!$A$33:$A$44,A12,Reveal!$G$33:$G$44)) +
(SUMIF('Reveal (2)'!$A$33:$A$44,A12,'Reveal (2)'!$G$33:$G$44)) +
(SUMIF('Crown cove top'!$A$33:$A$44,A12,'Crown cove top'!$G$33:$G$44)) +
(SUMIF('EMC assembly'!$A$33:$A$44,A12,'EMC assembly'!$G$33:$G$44)) +
(SUMIF(Crating!$A$33:$A$44,A12,Crating!$G$33:$G$44)) +
(SUMIF('LED wiring'!$A$33:$A$44,A12,'LED wiring'!$G$33:$G$44)) +
(SUMIF('Changeable copy face'!$A$33:$A$44,A12,'Changeable copy face'!$G$33:$G$44)) +
(SUMIF('Flex face assembly'!$A$33:$A$44,A12,'Flex face assembly'!$G$33:$G$44)) +
(SUMIF('Routed face assembly'!$A$33:$A$44,A12,'Routed face assembly'!$G$33:$G$44)) +
(SUMIF('Paint calculation'!$A$33:$A$44,A12,'Paint calculation'!$G$33:$G$44)) +
(SUMIF('Trimcap letter face'!$A$33:$A$44,A12,'Trimcap letter face'!$G$33:$G$44)) +
(SUMIF('Trimcap letter face (2)'!$A$33:$A$44,A12,'Trimcap letter face (2)'!$G$33:$G$44)) +
(SUMIF('Channel letter fabrication'!$A$33:$A$44,A12,'Channel letter fabrication'!$G$33:$G$44)) +
(SUMIF('Channel letter fabrication (2)'!$A$33:$A$44,A12,'Channel letter fabrication (2)'!$G$33:$G$44))</f>
        <v>19.25</v>
      </c>
      <c r="E12" s="45">
        <f t="shared" si="1"/>
        <v>1867.25</v>
      </c>
    </row>
    <row r="13" spans="1:5" ht="15.75">
      <c r="A13" s="45">
        <v>2114</v>
      </c>
      <c r="B13" s="45" t="s">
        <v>16</v>
      </c>
      <c r="C13" s="45">
        <f t="shared" si="0"/>
        <v>97</v>
      </c>
      <c r="D13" s="45">
        <f>(SUMIF('Freeform time and material'!$A$33:$A$44,A13,'Freeform time and material'!$G$33:$G$44)) +
(SUMIF('Vinyl cutting'!$A$33:$A$44,A13,'Vinyl cutting'!$G$33:$G$44)) +
(SUMIF('Vinyl cutting (2)'!$A$33:$A$44,A13,'Vinyl cutting (2)'!$G$33:$G$44)) +
(SUMIF('Apply vinyl graphics'!$A$33:$A$44,A13,'Apply vinyl graphics'!$G$33:$G$44)) +
(SUMIF('Apply vinyl graphics (2)'!$A$33:$A$44,A13,'Apply vinyl graphics (2)'!$G$33:$G$44)) +
(SUMIF('Alum pan sign'!$A$33:$A$44,A13,'Alum pan sign'!$G$33:$G$44)) +
(SUMIF('Alum pan sign (2)'!$A$33:$A$44,A13,'Alum pan sign (2)'!$G$33:$G$44)) +
(SUMIF('Economy pan sign'!$A$33:$A$44,A13,'Economy pan sign'!$G$33:$G$44)) +
(SUMIF('Post and panel sign'!$A$33:$A$44,A13,'Post and panel sign'!$G$33:$G$44)) +
(SUMIF('Post and panel sign (2)'!$A$33:$A$44,A13,'Post and panel sign (2)'!$G$33:$G$44)) +
(SUMIF('Flat panels only'!$A$33:$A$44,A13,'Flat panels only'!$G$33:$G$44)) +
(SUMIF('Flat panels only (2)'!$A$33:$A$44,A13,'Flat panels only (2)'!$G$33:$G$44)) +
(SUMIF('Routed panel shapes'!$A$34:$A$45,A13,'Routed panel shapes'!$G$34:$G$45)) +
(SUMIF('Routed panel shapes (2)'!$A$34:$A$45,A13,'Routed panel shapes (2)'!$G$34:$G$45)) +
(SUMIF('Routed face only'!$A$33:$A$44,A13,'Routed face only'!$G$33:$G$44)) +
(SUMIF('Routed face only (2)'!$A$33:$A$44,A13,'Routed face only (2)'!$G$33:$G$44)) +
(SUMIF('Routed alum faces letters'!$A$33:$A$44,A13,'Routed alum faces letters'!$G$33:$G$44)) +
(SUMIF('Routed alum faces letters (2)'!$A$33:$A$44,A13,'Routed alum faces letters (2)'!$G$33:$G$44)) +
(SUMIF('Routed push through acrylic'!$A$33:$A$44,A13,'Routed push through acrylic'!$G$33:$G$44)) +
(SUMIF('Routed push through acrylic (2)'!$A$33:$A$44,A13,'Routed push through acrylic (2)'!$G$33:$G$44)) +
(SUMIF('Sf routed cabinet'!$A$33:$A$44,A13,'Sf routed cabinet'!$G$33:$G$44)) +
(SUMIF('Sf routed cabinet (2)'!$A$33:$A$44,A13,'Sf routed cabinet (2)'!$G$33:$G$44)) +
(SUMIF('Df routed cabinet'!$A$33:$A$44,A13,'Df routed cabinet'!$G$33:$G$44)) +
(SUMIF('Df routed cabinet (2)'!$A$33:$A$44,A13,'Df routed cabinet (2)'!$G$33:$G$44)) +
(SUMIF('Sf acrylic cabinet'!$A$33:$A$44,A13,'Sf acrylic cabinet'!$G$33:$G$44)) +
(SUMIF('Sf acrylic cabinet (2)'!$A$33:$A$44,A13,'Sf acrylic cabinet (2)'!$G$33:$G$44)) +
(SUMIF('Economy Sf acrylic'!$A$33:$A$44,A13,'Economy Sf acrylic'!$G$33:$G$44)) +
(SUMIF('Df acrylic cabinet'!$A$33:$A$44,A13,'Df acrylic cabinet'!$G$33:$G$44)) +
(SUMIF('Df acrylic cabinet (2)'!$A$33:$A$44,A13,'Df acrylic cabinet (2)'!$G$33:$G$44)) +
(SUMIF('Sf flex cabinet'!$A$33:$A$44,A13,'Sf flex cabinet'!$G$33:$G$44)) +
(SUMIF('Sf flex cabinet (2)'!$A$33:$A$44,A13,'Sf flex cabinet (2)'!$G$33:$G$44)) +
(SUMIF('Df flex cabinet'!$A$39:$A$50,A13,'Df flex cabinet'!$G$39:$G$50)) +
(SUMIF('Df flex cabinet (2)'!$A$39:$A$50,A13,'Df flex cabinet (2)'!$G$39:$G$50)) +
(SUMIF('Pole cover'!$A$33:$A$44,A13,'Pole cover'!$G$33:$G$44)) +
(SUMIF('Pole cover (2)'!$A$33:$A$44,A13,'Pole cover (2)'!$G$33:$G$44)) +
(SUMIF('Structural Steel Fab'!$A$33:$A$44,A13,'Structural Steel Fab'!$G$33:$G$44)) +
(SUMIF(Reveal!$A$33:$A$44,A13,Reveal!$G$33:$G$44)) +
(SUMIF('Reveal (2)'!$A$33:$A$44,A13,'Reveal (2)'!$G$33:$G$44)) +
(SUMIF('Crown cove top'!$A$33:$A$44,A13,'Crown cove top'!$G$33:$G$44)) +
(SUMIF('EMC assembly'!$A$33:$A$44,A13,'EMC assembly'!$G$33:$G$44)) +
(SUMIF(Crating!$A$33:$A$44,A13,Crating!$G$33:$G$44)) +
(SUMIF('LED wiring'!$A$33:$A$44,A13,'LED wiring'!$G$33:$G$44)) +
(SUMIF('Changeable copy face'!$A$33:$A$44,A13,'Changeable copy face'!$G$33:$G$44)) +
(SUMIF('Flex face assembly'!$A$33:$A$44,A13,'Flex face assembly'!$G$33:$G$44)) +
(SUMIF('Routed face assembly'!$A$33:$A$44,A13,'Routed face assembly'!$G$33:$G$44)) +
(SUMIF('Paint calculation'!$A$33:$A$44,A13,'Paint calculation'!$G$33:$G$44)) +
(SUMIF('Trimcap letter face'!$A$33:$A$44,A13,'Trimcap letter face'!$G$33:$G$44)) +
(SUMIF('Trimcap letter face (2)'!$A$33:$A$44,A13,'Trimcap letter face (2)'!$G$33:$G$44)) +
(SUMIF('Channel letter fabrication'!$A$33:$A$44,A13,'Channel letter fabrication'!$G$33:$G$44)) +
(SUMIF('Channel letter fabrication (2)'!$A$33:$A$44,A13,'Channel letter fabrication (2)'!$G$33:$G$44))</f>
        <v>0</v>
      </c>
      <c r="E13" s="45">
        <f t="shared" si="1"/>
        <v>0</v>
      </c>
    </row>
    <row r="14" spans="1:5" ht="15.75">
      <c r="A14" s="45">
        <v>2116</v>
      </c>
      <c r="B14" s="45" t="s">
        <v>17</v>
      </c>
      <c r="C14" s="45">
        <f t="shared" si="0"/>
        <v>97</v>
      </c>
      <c r="D14" s="45">
        <f>(SUMIF('Freeform time and material'!$A$33:$A$44,A14,'Freeform time and material'!$G$33:$G$44)) +
(SUMIF('Vinyl cutting'!$A$33:$A$44,A14,'Vinyl cutting'!$G$33:$G$44)) +
(SUMIF('Vinyl cutting (2)'!$A$33:$A$44,A14,'Vinyl cutting (2)'!$G$33:$G$44)) +
(SUMIF('Apply vinyl graphics'!$A$33:$A$44,A14,'Apply vinyl graphics'!$G$33:$G$44)) +
(SUMIF('Apply vinyl graphics (2)'!$A$33:$A$44,A14,'Apply vinyl graphics (2)'!$G$33:$G$44)) +
(SUMIF('Alum pan sign'!$A$33:$A$44,A14,'Alum pan sign'!$G$33:$G$44)) +
(SUMIF('Alum pan sign (2)'!$A$33:$A$44,A14,'Alum pan sign (2)'!$G$33:$G$44)) +
(SUMIF('Economy pan sign'!$A$33:$A$44,A14,'Economy pan sign'!$G$33:$G$44)) +
(SUMIF('Post and panel sign'!$A$33:$A$44,A14,'Post and panel sign'!$G$33:$G$44)) +
(SUMIF('Post and panel sign (2)'!$A$33:$A$44,A14,'Post and panel sign (2)'!$G$33:$G$44)) +
(SUMIF('Flat panels only'!$A$33:$A$44,A14,'Flat panels only'!$G$33:$G$44)) +
(SUMIF('Flat panels only (2)'!$A$33:$A$44,A14,'Flat panels only (2)'!$G$33:$G$44)) +
(SUMIF('Routed panel shapes'!$A$34:$A$45,A14,'Routed panel shapes'!$G$34:$G$45)) +
(SUMIF('Routed panel shapes (2)'!$A$34:$A$45,A14,'Routed panel shapes (2)'!$G$34:$G$45)) +
(SUMIF('Routed face only'!$A$33:$A$44,A14,'Routed face only'!$G$33:$G$44)) +
(SUMIF('Routed face only (2)'!$A$33:$A$44,A14,'Routed face only (2)'!$G$33:$G$44)) +
(SUMIF('Routed alum faces letters'!$A$33:$A$44,A14,'Routed alum faces letters'!$G$33:$G$44)) +
(SUMIF('Routed alum faces letters (2)'!$A$33:$A$44,A14,'Routed alum faces letters (2)'!$G$33:$G$44)) +
(SUMIF('Routed push through acrylic'!$A$33:$A$44,A14,'Routed push through acrylic'!$G$33:$G$44)) +
(SUMIF('Routed push through acrylic (2)'!$A$33:$A$44,A14,'Routed push through acrylic (2)'!$G$33:$G$44)) +
(SUMIF('Sf routed cabinet'!$A$33:$A$44,A14,'Sf routed cabinet'!$G$33:$G$44)) +
(SUMIF('Sf routed cabinet (2)'!$A$33:$A$44,A14,'Sf routed cabinet (2)'!$G$33:$G$44)) +
(SUMIF('Df routed cabinet'!$A$33:$A$44,A14,'Df routed cabinet'!$G$33:$G$44)) +
(SUMIF('Df routed cabinet (2)'!$A$33:$A$44,A14,'Df routed cabinet (2)'!$G$33:$G$44)) +
(SUMIF('Sf acrylic cabinet'!$A$33:$A$44,A14,'Sf acrylic cabinet'!$G$33:$G$44)) +
(SUMIF('Sf acrylic cabinet (2)'!$A$33:$A$44,A14,'Sf acrylic cabinet (2)'!$G$33:$G$44)) +
(SUMIF('Economy Sf acrylic'!$A$33:$A$44,A14,'Economy Sf acrylic'!$G$33:$G$44)) +
(SUMIF('Df acrylic cabinet'!$A$33:$A$44,A14,'Df acrylic cabinet'!$G$33:$G$44)) +
(SUMIF('Df acrylic cabinet (2)'!$A$33:$A$44,A14,'Df acrylic cabinet (2)'!$G$33:$G$44)) +
(SUMIF('Sf flex cabinet'!$A$33:$A$44,A14,'Sf flex cabinet'!$G$33:$G$44)) +
(SUMIF('Sf flex cabinet (2)'!$A$33:$A$44,A14,'Sf flex cabinet (2)'!$G$33:$G$44)) +
(SUMIF('Df flex cabinet'!$A$39:$A$50,A14,'Df flex cabinet'!$G$39:$G$50)) +
(SUMIF('Df flex cabinet (2)'!$A$39:$A$50,A14,'Df flex cabinet (2)'!$G$39:$G$50)) +
(SUMIF('Pole cover'!$A$33:$A$44,A14,'Pole cover'!$G$33:$G$44)) +
(SUMIF('Pole cover (2)'!$A$33:$A$44,A14,'Pole cover (2)'!$G$33:$G$44)) +
(SUMIF('Structural Steel Fab'!$A$33:$A$44,A14,'Structural Steel Fab'!$G$33:$G$44)) +
(SUMIF(Reveal!$A$33:$A$44,A14,Reveal!$G$33:$G$44)) +
(SUMIF('Reveal (2)'!$A$33:$A$44,A14,'Reveal (2)'!$G$33:$G$44)) +
(SUMIF('Crown cove top'!$A$33:$A$44,A14,'Crown cove top'!$G$33:$G$44)) +
(SUMIF('EMC assembly'!$A$33:$A$44,A14,'EMC assembly'!$G$33:$G$44)) +
(SUMIF(Crating!$A$33:$A$44,A14,Crating!$G$33:$G$44)) +
(SUMIF('LED wiring'!$A$33:$A$44,A14,'LED wiring'!$G$33:$G$44)) +
(SUMIF('Changeable copy face'!$A$33:$A$44,A14,'Changeable copy face'!$G$33:$G$44)) +
(SUMIF('Flex face assembly'!$A$33:$A$44,A14,'Flex face assembly'!$G$33:$G$44)) +
(SUMIF('Routed face assembly'!$A$33:$A$44,A14,'Routed face assembly'!$G$33:$G$44)) +
(SUMIF('Paint calculation'!$A$33:$A$44,A14,'Paint calculation'!$G$33:$G$44)) +
(SUMIF('Trimcap letter face'!$A$33:$A$44,A14,'Trimcap letter face'!$G$33:$G$44)) +
(SUMIF('Trimcap letter face (2)'!$A$33:$A$44,A14,'Trimcap letter face (2)'!$G$33:$G$44)) +
(SUMIF('Channel letter fabrication'!$A$33:$A$44,A14,'Channel letter fabrication'!$G$33:$G$44)) +
(SUMIF('Channel letter fabrication (2)'!$A$33:$A$44,A14,'Channel letter fabrication (2)'!$G$33:$G$44))</f>
        <v>2.5</v>
      </c>
      <c r="E14" s="45">
        <f t="shared" si="1"/>
        <v>242.5</v>
      </c>
    </row>
    <row r="15" spans="1:5" ht="15.75">
      <c r="A15" s="45">
        <v>2199</v>
      </c>
      <c r="B15" s="45" t="s">
        <v>18</v>
      </c>
      <c r="C15" s="45">
        <f t="shared" si="0"/>
        <v>97</v>
      </c>
      <c r="D15" s="45">
        <f>(SUMIF('Freeform time and material'!$A$33:$A$44,A15,'Freeform time and material'!$G$33:$G$44)) +
(SUMIF('Vinyl cutting'!$A$33:$A$44,A15,'Vinyl cutting'!$G$33:$G$44)) +
(SUMIF('Vinyl cutting (2)'!$A$33:$A$44,A15,'Vinyl cutting (2)'!$G$33:$G$44)) +
(SUMIF('Apply vinyl graphics'!$A$33:$A$44,A15,'Apply vinyl graphics'!$G$33:$G$44)) +
(SUMIF('Apply vinyl graphics (2)'!$A$33:$A$44,A15,'Apply vinyl graphics (2)'!$G$33:$G$44)) +
(SUMIF('Alum pan sign'!$A$33:$A$44,A15,'Alum pan sign'!$G$33:$G$44)) +
(SUMIF('Alum pan sign (2)'!$A$33:$A$44,A15,'Alum pan sign (2)'!$G$33:$G$44)) +
(SUMIF('Economy pan sign'!$A$33:$A$44,A15,'Economy pan sign'!$G$33:$G$44)) +
(SUMIF('Post and panel sign'!$A$33:$A$44,A15,'Post and panel sign'!$G$33:$G$44)) +
(SUMIF('Post and panel sign (2)'!$A$33:$A$44,A15,'Post and panel sign (2)'!$G$33:$G$44)) +
(SUMIF('Flat panels only'!$A$33:$A$44,A15,'Flat panels only'!$G$33:$G$44)) +
(SUMIF('Flat panels only (2)'!$A$33:$A$44,A15,'Flat panels only (2)'!$G$33:$G$44)) +
(SUMIF('Routed panel shapes'!$A$34:$A$45,A15,'Routed panel shapes'!$G$34:$G$45)) +
(SUMIF('Routed panel shapes (2)'!$A$34:$A$45,A15,'Routed panel shapes (2)'!$G$34:$G$45)) +
(SUMIF('Routed face only'!$A$33:$A$44,A15,'Routed face only'!$G$33:$G$44)) +
(SUMIF('Routed face only (2)'!$A$33:$A$44,A15,'Routed face only (2)'!$G$33:$G$44)) +
(SUMIF('Routed alum faces letters'!$A$33:$A$44,A15,'Routed alum faces letters'!$G$33:$G$44)) +
(SUMIF('Routed alum faces letters (2)'!$A$33:$A$44,A15,'Routed alum faces letters (2)'!$G$33:$G$44)) +
(SUMIF('Routed push through acrylic'!$A$33:$A$44,A15,'Routed push through acrylic'!$G$33:$G$44)) +
(SUMIF('Routed push through acrylic (2)'!$A$33:$A$44,A15,'Routed push through acrylic (2)'!$G$33:$G$44)) +
(SUMIF('Sf routed cabinet'!$A$33:$A$44,A15,'Sf routed cabinet'!$G$33:$G$44)) +
(SUMIF('Sf routed cabinet (2)'!$A$33:$A$44,A15,'Sf routed cabinet (2)'!$G$33:$G$44)) +
(SUMIF('Df routed cabinet'!$A$33:$A$44,A15,'Df routed cabinet'!$G$33:$G$44)) +
(SUMIF('Df routed cabinet (2)'!$A$33:$A$44,A15,'Df routed cabinet (2)'!$G$33:$G$44)) +
(SUMIF('Sf acrylic cabinet'!$A$33:$A$44,A15,'Sf acrylic cabinet'!$G$33:$G$44)) +
(SUMIF('Sf acrylic cabinet (2)'!$A$33:$A$44,A15,'Sf acrylic cabinet (2)'!$G$33:$G$44)) +
(SUMIF('Economy Sf acrylic'!$A$33:$A$44,A15,'Economy Sf acrylic'!$G$33:$G$44)) +
(SUMIF('Df acrylic cabinet'!$A$33:$A$44,A15,'Df acrylic cabinet'!$G$33:$G$44)) +
(SUMIF('Df acrylic cabinet (2)'!$A$33:$A$44,A15,'Df acrylic cabinet (2)'!$G$33:$G$44)) +
(SUMIF('Sf flex cabinet'!$A$33:$A$44,A15,'Sf flex cabinet'!$G$33:$G$44)) +
(SUMIF('Sf flex cabinet (2)'!$A$33:$A$44,A15,'Sf flex cabinet (2)'!$G$33:$G$44)) +
(SUMIF('Df flex cabinet'!$A$39:$A$50,A15,'Df flex cabinet'!$G$39:$G$50)) +
(SUMIF('Df flex cabinet (2)'!$A$39:$A$50,A15,'Df flex cabinet (2)'!$G$39:$G$50)) +
(SUMIF('Pole cover'!$A$33:$A$44,A15,'Pole cover'!$G$33:$G$44)) +
(SUMIF('Pole cover (2)'!$A$33:$A$44,A15,'Pole cover (2)'!$G$33:$G$44)) +
(SUMIF('Structural Steel Fab'!$A$33:$A$44,A15,'Structural Steel Fab'!$G$33:$G$44)) +
(SUMIF(Reveal!$A$33:$A$44,A15,Reveal!$G$33:$G$44)) +
(SUMIF('Reveal (2)'!$A$33:$A$44,A15,'Reveal (2)'!$G$33:$G$44)) +
(SUMIF('Crown cove top'!$A$33:$A$44,A15,'Crown cove top'!$G$33:$G$44)) +
(SUMIF('EMC assembly'!$A$33:$A$44,A15,'EMC assembly'!$G$33:$G$44)) +
(SUMIF(Crating!$A$33:$A$44,A15,Crating!$G$33:$G$44)) +
(SUMIF('LED wiring'!$A$33:$A$44,A15,'LED wiring'!$G$33:$G$44)) +
(SUMIF('Changeable copy face'!$A$33:$A$44,A15,'Changeable copy face'!$G$33:$G$44)) +
(SUMIF('Flex face assembly'!$A$33:$A$44,A15,'Flex face assembly'!$G$33:$G$44)) +
(SUMIF('Routed face assembly'!$A$33:$A$44,A15,'Routed face assembly'!$G$33:$G$44)) +
(SUMIF('Paint calculation'!$A$33:$A$44,A15,'Paint calculation'!$G$33:$G$44)) +
(SUMIF('Trimcap letter face'!$A$33:$A$44,A15,'Trimcap letter face'!$G$33:$G$44)) +
(SUMIF('Trimcap letter face (2)'!$A$33:$A$44,A15,'Trimcap letter face (2)'!$G$33:$G$44)) +
(SUMIF('Channel letter fabrication'!$A$33:$A$44,A15,'Channel letter fabrication'!$G$33:$G$44)) +
(SUMIF('Channel letter fabrication (2)'!$A$33:$A$44,A15,'Channel letter fabrication (2)'!$G$33:$G$44))</f>
        <v>0</v>
      </c>
      <c r="E15" s="45">
        <f t="shared" si="1"/>
        <v>0</v>
      </c>
    </row>
    <row r="16" spans="1:5" ht="15.75">
      <c r="A16" s="45">
        <v>2212</v>
      </c>
      <c r="B16" s="45" t="s">
        <v>19</v>
      </c>
      <c r="C16" s="45">
        <f t="shared" si="0"/>
        <v>97</v>
      </c>
      <c r="D16" s="45">
        <f>(SUMIF('Freeform time and material'!$A$33:$A$44,A16,'Freeform time and material'!$G$33:$G$44)) +
(SUMIF('Vinyl cutting'!$A$33:$A$44,A16,'Vinyl cutting'!$G$33:$G$44)) +
(SUMIF('Vinyl cutting (2)'!$A$33:$A$44,A16,'Vinyl cutting (2)'!$G$33:$G$44)) +
(SUMIF('Apply vinyl graphics'!$A$33:$A$44,A16,'Apply vinyl graphics'!$G$33:$G$44)) +
(SUMIF('Apply vinyl graphics (2)'!$A$33:$A$44,A16,'Apply vinyl graphics (2)'!$G$33:$G$44)) +
(SUMIF('Alum pan sign'!$A$33:$A$44,A16,'Alum pan sign'!$G$33:$G$44)) +
(SUMIF('Alum pan sign (2)'!$A$33:$A$44,A16,'Alum pan sign (2)'!$G$33:$G$44)) +
(SUMIF('Economy pan sign'!$A$33:$A$44,A16,'Economy pan sign'!$G$33:$G$44)) +
(SUMIF('Post and panel sign'!$A$33:$A$44,A16,'Post and panel sign'!$G$33:$G$44)) +
(SUMIF('Post and panel sign (2)'!$A$33:$A$44,A16,'Post and panel sign (2)'!$G$33:$G$44)) +
(SUMIF('Flat panels only'!$A$33:$A$44,A16,'Flat panels only'!$G$33:$G$44)) +
(SUMIF('Flat panels only (2)'!$A$33:$A$44,A16,'Flat panels only (2)'!$G$33:$G$44)) +
(SUMIF('Routed panel shapes'!$A$34:$A$45,A16,'Routed panel shapes'!$G$34:$G$45)) +
(SUMIF('Routed panel shapes (2)'!$A$34:$A$45,A16,'Routed panel shapes (2)'!$G$34:$G$45)) +
(SUMIF('Routed face only'!$A$33:$A$44,A16,'Routed face only'!$G$33:$G$44)) +
(SUMIF('Routed face only (2)'!$A$33:$A$44,A16,'Routed face only (2)'!$G$33:$G$44)) +
(SUMIF('Routed alum faces letters'!$A$33:$A$44,A16,'Routed alum faces letters'!$G$33:$G$44)) +
(SUMIF('Routed alum faces letters (2)'!$A$33:$A$44,A16,'Routed alum faces letters (2)'!$G$33:$G$44)) +
(SUMIF('Routed push through acrylic'!$A$33:$A$44,A16,'Routed push through acrylic'!$G$33:$G$44)) +
(SUMIF('Routed push through acrylic (2)'!$A$33:$A$44,A16,'Routed push through acrylic (2)'!$G$33:$G$44)) +
(SUMIF('Sf routed cabinet'!$A$33:$A$44,A16,'Sf routed cabinet'!$G$33:$G$44)) +
(SUMIF('Sf routed cabinet (2)'!$A$33:$A$44,A16,'Sf routed cabinet (2)'!$G$33:$G$44)) +
(SUMIF('Df routed cabinet'!$A$33:$A$44,A16,'Df routed cabinet'!$G$33:$G$44)) +
(SUMIF('Df routed cabinet (2)'!$A$33:$A$44,A16,'Df routed cabinet (2)'!$G$33:$G$44)) +
(SUMIF('Sf acrylic cabinet'!$A$33:$A$44,A16,'Sf acrylic cabinet'!$G$33:$G$44)) +
(SUMIF('Sf acrylic cabinet (2)'!$A$33:$A$44,A16,'Sf acrylic cabinet (2)'!$G$33:$G$44)) +
(SUMIF('Economy Sf acrylic'!$A$33:$A$44,A16,'Economy Sf acrylic'!$G$33:$G$44)) +
(SUMIF('Df acrylic cabinet'!$A$33:$A$44,A16,'Df acrylic cabinet'!$G$33:$G$44)) +
(SUMIF('Df acrylic cabinet (2)'!$A$33:$A$44,A16,'Df acrylic cabinet (2)'!$G$33:$G$44)) +
(SUMIF('Sf flex cabinet'!$A$33:$A$44,A16,'Sf flex cabinet'!$G$33:$G$44)) +
(SUMIF('Sf flex cabinet (2)'!$A$33:$A$44,A16,'Sf flex cabinet (2)'!$G$33:$G$44)) +
(SUMIF('Df flex cabinet'!$A$39:$A$50,A16,'Df flex cabinet'!$G$39:$G$50)) +
(SUMIF('Df flex cabinet (2)'!$A$39:$A$50,A16,'Df flex cabinet (2)'!$G$39:$G$50)) +
(SUMIF('Pole cover'!$A$33:$A$44,A16,'Pole cover'!$G$33:$G$44)) +
(SUMIF('Pole cover (2)'!$A$33:$A$44,A16,'Pole cover (2)'!$G$33:$G$44)) +
(SUMIF('Structural Steel Fab'!$A$33:$A$44,A16,'Structural Steel Fab'!$G$33:$G$44)) +
(SUMIF(Reveal!$A$33:$A$44,A16,Reveal!$G$33:$G$44)) +
(SUMIF('Reveal (2)'!$A$33:$A$44,A16,'Reveal (2)'!$G$33:$G$44)) +
(SUMIF('Crown cove top'!$A$33:$A$44,A16,'Crown cove top'!$G$33:$G$44)) +
(SUMIF('EMC assembly'!$A$33:$A$44,A16,'EMC assembly'!$G$33:$G$44)) +
(SUMIF(Crating!$A$33:$A$44,A16,Crating!$G$33:$G$44)) +
(SUMIF('LED wiring'!$A$33:$A$44,A16,'LED wiring'!$G$33:$G$44)) +
(SUMIF('Changeable copy face'!$A$33:$A$44,A16,'Changeable copy face'!$G$33:$G$44)) +
(SUMIF('Flex face assembly'!$A$33:$A$44,A16,'Flex face assembly'!$G$33:$G$44)) +
(SUMIF('Routed face assembly'!$A$33:$A$44,A16,'Routed face assembly'!$G$33:$G$44)) +
(SUMIF('Paint calculation'!$A$33:$A$44,A16,'Paint calculation'!$G$33:$G$44)) +
(SUMIF('Trimcap letter face'!$A$33:$A$44,A16,'Trimcap letter face'!$G$33:$G$44)) +
(SUMIF('Trimcap letter face (2)'!$A$33:$A$44,A16,'Trimcap letter face (2)'!$G$33:$G$44)) +
(SUMIF('Channel letter fabrication'!$A$33:$A$44,A16,'Channel letter fabrication'!$G$33:$G$44)) +
(SUMIF('Channel letter fabrication (2)'!$A$33:$A$44,A16,'Channel letter fabrication (2)'!$G$33:$G$44))</f>
        <v>7.25</v>
      </c>
      <c r="E16" s="45">
        <f t="shared" si="1"/>
        <v>703.25</v>
      </c>
    </row>
    <row r="17" spans="1:5" ht="15.75">
      <c r="A17" s="45">
        <v>2215</v>
      </c>
      <c r="B17" s="45" t="s">
        <v>20</v>
      </c>
      <c r="C17" s="45">
        <f t="shared" si="0"/>
        <v>97</v>
      </c>
      <c r="D17" s="45">
        <f>(SUMIF('Freeform time and material'!$A$33:$A$44,A17,'Freeform time and material'!$G$33:$G$44)) +
(SUMIF('Vinyl cutting'!$A$33:$A$44,A17,'Vinyl cutting'!$G$33:$G$44)) +
(SUMIF('Vinyl cutting (2)'!$A$33:$A$44,A17,'Vinyl cutting (2)'!$G$33:$G$44)) +
(SUMIF('Apply vinyl graphics'!$A$33:$A$44,A17,'Apply vinyl graphics'!$G$33:$G$44)) +
(SUMIF('Apply vinyl graphics (2)'!$A$33:$A$44,A17,'Apply vinyl graphics (2)'!$G$33:$G$44)) +
(SUMIF('Alum pan sign'!$A$33:$A$44,A17,'Alum pan sign'!$G$33:$G$44)) +
(SUMIF('Alum pan sign (2)'!$A$33:$A$44,A17,'Alum pan sign (2)'!$G$33:$G$44)) +
(SUMIF('Economy pan sign'!$A$33:$A$44,A17,'Economy pan sign'!$G$33:$G$44)) +
(SUMIF('Post and panel sign'!$A$33:$A$44,A17,'Post and panel sign'!$G$33:$G$44)) +
(SUMIF('Post and panel sign (2)'!$A$33:$A$44,A17,'Post and panel sign (2)'!$G$33:$G$44)) +
(SUMIF('Flat panels only'!$A$33:$A$44,A17,'Flat panels only'!$G$33:$G$44)) +
(SUMIF('Flat panels only (2)'!$A$33:$A$44,A17,'Flat panels only (2)'!$G$33:$G$44)) +
(SUMIF('Routed panel shapes'!$A$34:$A$45,A17,'Routed panel shapes'!$G$34:$G$45)) +
(SUMIF('Routed panel shapes (2)'!$A$34:$A$45,A17,'Routed panel shapes (2)'!$G$34:$G$45)) +
(SUMIF('Routed face only'!$A$33:$A$44,A17,'Routed face only'!$G$33:$G$44)) +
(SUMIF('Routed face only (2)'!$A$33:$A$44,A17,'Routed face only (2)'!$G$33:$G$44)) +
(SUMIF('Routed alum faces letters'!$A$33:$A$44,A17,'Routed alum faces letters'!$G$33:$G$44)) +
(SUMIF('Routed alum faces letters (2)'!$A$33:$A$44,A17,'Routed alum faces letters (2)'!$G$33:$G$44)) +
(SUMIF('Routed push through acrylic'!$A$33:$A$44,A17,'Routed push through acrylic'!$G$33:$G$44)) +
(SUMIF('Routed push through acrylic (2)'!$A$33:$A$44,A17,'Routed push through acrylic (2)'!$G$33:$G$44)) +
(SUMIF('Sf routed cabinet'!$A$33:$A$44,A17,'Sf routed cabinet'!$G$33:$G$44)) +
(SUMIF('Sf routed cabinet (2)'!$A$33:$A$44,A17,'Sf routed cabinet (2)'!$G$33:$G$44)) +
(SUMIF('Df routed cabinet'!$A$33:$A$44,A17,'Df routed cabinet'!$G$33:$G$44)) +
(SUMIF('Df routed cabinet (2)'!$A$33:$A$44,A17,'Df routed cabinet (2)'!$G$33:$G$44)) +
(SUMIF('Sf acrylic cabinet'!$A$33:$A$44,A17,'Sf acrylic cabinet'!$G$33:$G$44)) +
(SUMIF('Sf acrylic cabinet (2)'!$A$33:$A$44,A17,'Sf acrylic cabinet (2)'!$G$33:$G$44)) +
(SUMIF('Economy Sf acrylic'!$A$33:$A$44,A17,'Economy Sf acrylic'!$G$33:$G$44)) +
(SUMIF('Df acrylic cabinet'!$A$33:$A$44,A17,'Df acrylic cabinet'!$G$33:$G$44)) +
(SUMIF('Df acrylic cabinet (2)'!$A$33:$A$44,A17,'Df acrylic cabinet (2)'!$G$33:$G$44)) +
(SUMIF('Sf flex cabinet'!$A$33:$A$44,A17,'Sf flex cabinet'!$G$33:$G$44)) +
(SUMIF('Sf flex cabinet (2)'!$A$33:$A$44,A17,'Sf flex cabinet (2)'!$G$33:$G$44)) +
(SUMIF('Df flex cabinet'!$A$39:$A$50,A17,'Df flex cabinet'!$G$39:$G$50)) +
(SUMIF('Df flex cabinet (2)'!$A$39:$A$50,A17,'Df flex cabinet (2)'!$G$39:$G$50)) +
(SUMIF('Pole cover'!$A$33:$A$44,A17,'Pole cover'!$G$33:$G$44)) +
(SUMIF('Pole cover (2)'!$A$33:$A$44,A17,'Pole cover (2)'!$G$33:$G$44)) +
(SUMIF('Structural Steel Fab'!$A$33:$A$44,A17,'Structural Steel Fab'!$G$33:$G$44)) +
(SUMIF(Reveal!$A$33:$A$44,A17,Reveal!$G$33:$G$44)) +
(SUMIF('Reveal (2)'!$A$33:$A$44,A17,'Reveal (2)'!$G$33:$G$44)) +
(SUMIF('Crown cove top'!$A$33:$A$44,A17,'Crown cove top'!$G$33:$G$44)) +
(SUMIF('EMC assembly'!$A$33:$A$44,A17,'EMC assembly'!$G$33:$G$44)) +
(SUMIF(Crating!$A$33:$A$44,A17,Crating!$G$33:$G$44)) +
(SUMIF('LED wiring'!$A$33:$A$44,A17,'LED wiring'!$G$33:$G$44)) +
(SUMIF('Changeable copy face'!$A$33:$A$44,A17,'Changeable copy face'!$G$33:$G$44)) +
(SUMIF('Flex face assembly'!$A$33:$A$44,A17,'Flex face assembly'!$G$33:$G$44)) +
(SUMIF('Routed face assembly'!$A$33:$A$44,A17,'Routed face assembly'!$G$33:$G$44)) +
(SUMIF('Paint calculation'!$A$33:$A$44,A17,'Paint calculation'!$G$33:$G$44)) +
(SUMIF('Trimcap letter face'!$A$33:$A$44,A17,'Trimcap letter face'!$G$33:$G$44)) +
(SUMIF('Trimcap letter face (2)'!$A$33:$A$44,A17,'Trimcap letter face (2)'!$G$33:$G$44)) +
(SUMIF('Channel letter fabrication'!$A$33:$A$44,A17,'Channel letter fabrication'!$G$33:$G$44)) +
(SUMIF('Channel letter fabrication (2)'!$A$33:$A$44,A17,'Channel letter fabrication (2)'!$G$33:$G$44))</f>
        <v>18.75</v>
      </c>
      <c r="E17" s="45">
        <f t="shared" si="1"/>
        <v>1818.75</v>
      </c>
    </row>
    <row r="18" spans="1:5" ht="15.75">
      <c r="A18" s="45">
        <v>2216</v>
      </c>
      <c r="B18" s="45" t="s">
        <v>21</v>
      </c>
      <c r="C18" s="45">
        <f t="shared" si="0"/>
        <v>97</v>
      </c>
      <c r="D18" s="45">
        <f>(SUMIF('Freeform time and material'!$A$33:$A$44,A18,'Freeform time and material'!$G$33:$G$44)) +
(SUMIF('Vinyl cutting'!$A$33:$A$44,A18,'Vinyl cutting'!$G$33:$G$44)) +
(SUMIF('Vinyl cutting (2)'!$A$33:$A$44,A18,'Vinyl cutting (2)'!$G$33:$G$44)) +
(SUMIF('Apply vinyl graphics'!$A$33:$A$44,A18,'Apply vinyl graphics'!$G$33:$G$44)) +
(SUMIF('Apply vinyl graphics (2)'!$A$33:$A$44,A18,'Apply vinyl graphics (2)'!$G$33:$G$44)) +
(SUMIF('Alum pan sign'!$A$33:$A$44,A18,'Alum pan sign'!$G$33:$G$44)) +
(SUMIF('Alum pan sign (2)'!$A$33:$A$44,A18,'Alum pan sign (2)'!$G$33:$G$44)) +
(SUMIF('Economy pan sign'!$A$33:$A$44,A18,'Economy pan sign'!$G$33:$G$44)) +
(SUMIF('Post and panel sign'!$A$33:$A$44,A18,'Post and panel sign'!$G$33:$G$44)) +
(SUMIF('Post and panel sign (2)'!$A$33:$A$44,A18,'Post and panel sign (2)'!$G$33:$G$44)) +
(SUMIF('Flat panels only'!$A$33:$A$44,A18,'Flat panels only'!$G$33:$G$44)) +
(SUMIF('Flat panels only (2)'!$A$33:$A$44,A18,'Flat panels only (2)'!$G$33:$G$44)) +
(SUMIF('Routed panel shapes'!$A$34:$A$45,A18,'Routed panel shapes'!$G$34:$G$45)) +
(SUMIF('Routed panel shapes (2)'!$A$34:$A$45,A18,'Routed panel shapes (2)'!$G$34:$G$45)) +
(SUMIF('Routed face only'!$A$33:$A$44,A18,'Routed face only'!$G$33:$G$44)) +
(SUMIF('Routed face only (2)'!$A$33:$A$44,A18,'Routed face only (2)'!$G$33:$G$44)) +
(SUMIF('Routed alum faces letters'!$A$33:$A$44,A18,'Routed alum faces letters'!$G$33:$G$44)) +
(SUMIF('Routed alum faces letters (2)'!$A$33:$A$44,A18,'Routed alum faces letters (2)'!$G$33:$G$44)) +
(SUMIF('Routed push through acrylic'!$A$33:$A$44,A18,'Routed push through acrylic'!$G$33:$G$44)) +
(SUMIF('Routed push through acrylic (2)'!$A$33:$A$44,A18,'Routed push through acrylic (2)'!$G$33:$G$44)) +
(SUMIF('Sf routed cabinet'!$A$33:$A$44,A18,'Sf routed cabinet'!$G$33:$G$44)) +
(SUMIF('Sf routed cabinet (2)'!$A$33:$A$44,A18,'Sf routed cabinet (2)'!$G$33:$G$44)) +
(SUMIF('Df routed cabinet'!$A$33:$A$44,A18,'Df routed cabinet'!$G$33:$G$44)) +
(SUMIF('Df routed cabinet (2)'!$A$33:$A$44,A18,'Df routed cabinet (2)'!$G$33:$G$44)) +
(SUMIF('Sf acrylic cabinet'!$A$33:$A$44,A18,'Sf acrylic cabinet'!$G$33:$G$44)) +
(SUMIF('Sf acrylic cabinet (2)'!$A$33:$A$44,A18,'Sf acrylic cabinet (2)'!$G$33:$G$44)) +
(SUMIF('Economy Sf acrylic'!$A$33:$A$44,A18,'Economy Sf acrylic'!$G$33:$G$44)) +
(SUMIF('Df acrylic cabinet'!$A$33:$A$44,A18,'Df acrylic cabinet'!$G$33:$G$44)) +
(SUMIF('Df acrylic cabinet (2)'!$A$33:$A$44,A18,'Df acrylic cabinet (2)'!$G$33:$G$44)) +
(SUMIF('Sf flex cabinet'!$A$33:$A$44,A18,'Sf flex cabinet'!$G$33:$G$44)) +
(SUMIF('Sf flex cabinet (2)'!$A$33:$A$44,A18,'Sf flex cabinet (2)'!$G$33:$G$44)) +
(SUMIF('Df flex cabinet'!$A$39:$A$50,A18,'Df flex cabinet'!$G$39:$G$50)) +
(SUMIF('Df flex cabinet (2)'!$A$39:$A$50,A18,'Df flex cabinet (2)'!$G$39:$G$50)) +
(SUMIF('Pole cover'!$A$33:$A$44,A18,'Pole cover'!$G$33:$G$44)) +
(SUMIF('Pole cover (2)'!$A$33:$A$44,A18,'Pole cover (2)'!$G$33:$G$44)) +
(SUMIF('Structural Steel Fab'!$A$33:$A$44,A18,'Structural Steel Fab'!$G$33:$G$44)) +
(SUMIF(Reveal!$A$33:$A$44,A18,Reveal!$G$33:$G$44)) +
(SUMIF('Reveal (2)'!$A$33:$A$44,A18,'Reveal (2)'!$G$33:$G$44)) +
(SUMIF('Crown cove top'!$A$33:$A$44,A18,'Crown cove top'!$G$33:$G$44)) +
(SUMIF('EMC assembly'!$A$33:$A$44,A18,'EMC assembly'!$G$33:$G$44)) +
(SUMIF(Crating!$A$33:$A$44,A18,Crating!$G$33:$G$44)) +
(SUMIF('LED wiring'!$A$33:$A$44,A18,'LED wiring'!$G$33:$G$44)) +
(SUMIF('Changeable copy face'!$A$33:$A$44,A18,'Changeable copy face'!$G$33:$G$44)) +
(SUMIF('Flex face assembly'!$A$33:$A$44,A18,'Flex face assembly'!$G$33:$G$44)) +
(SUMIF('Routed face assembly'!$A$33:$A$44,A18,'Routed face assembly'!$G$33:$G$44)) +
(SUMIF('Paint calculation'!$A$33:$A$44,A18,'Paint calculation'!$G$33:$G$44)) +
(SUMIF('Trimcap letter face'!$A$33:$A$44,A18,'Trimcap letter face'!$G$33:$G$44)) +
(SUMIF('Trimcap letter face (2)'!$A$33:$A$44,A18,'Trimcap letter face (2)'!$G$33:$G$44)) +
(SUMIF('Channel letter fabrication'!$A$33:$A$44,A18,'Channel letter fabrication'!$G$33:$G$44)) +
(SUMIF('Channel letter fabrication (2)'!$A$33:$A$44,A18,'Channel letter fabrication (2)'!$G$33:$G$44))</f>
        <v>10.75</v>
      </c>
      <c r="E18" s="45">
        <f t="shared" si="1"/>
        <v>1042.75</v>
      </c>
    </row>
    <row r="19" spans="1:5" ht="15.75">
      <c r="A19" s="45">
        <v>2217</v>
      </c>
      <c r="B19" s="45" t="s">
        <v>22</v>
      </c>
      <c r="C19" s="45">
        <f t="shared" si="0"/>
        <v>97</v>
      </c>
      <c r="D19" s="45">
        <f>(SUMIF('Freeform time and material'!$A$33:$A$44,A19,'Freeform time and material'!$G$33:$G$44)) +
(SUMIF('Vinyl cutting'!$A$33:$A$44,A19,'Vinyl cutting'!$G$33:$G$44)) +
(SUMIF('Vinyl cutting (2)'!$A$33:$A$44,A19,'Vinyl cutting (2)'!$G$33:$G$44)) +
(SUMIF('Apply vinyl graphics'!$A$33:$A$44,A19,'Apply vinyl graphics'!$G$33:$G$44)) +
(SUMIF('Apply vinyl graphics (2)'!$A$33:$A$44,A19,'Apply vinyl graphics (2)'!$G$33:$G$44)) +
(SUMIF('Alum pan sign'!$A$33:$A$44,A19,'Alum pan sign'!$G$33:$G$44)) +
(SUMIF('Alum pan sign (2)'!$A$33:$A$44,A19,'Alum pan sign (2)'!$G$33:$G$44)) +
(SUMIF('Economy pan sign'!$A$33:$A$44,A19,'Economy pan sign'!$G$33:$G$44)) +
(SUMIF('Post and panel sign'!$A$33:$A$44,A19,'Post and panel sign'!$G$33:$G$44)) +
(SUMIF('Post and panel sign (2)'!$A$33:$A$44,A19,'Post and panel sign (2)'!$G$33:$G$44)) +
(SUMIF('Flat panels only'!$A$33:$A$44,A19,'Flat panels only'!$G$33:$G$44)) +
(SUMIF('Flat panels only (2)'!$A$33:$A$44,A19,'Flat panels only (2)'!$G$33:$G$44)) +
(SUMIF('Routed panel shapes'!$A$34:$A$45,A19,'Routed panel shapes'!$G$34:$G$45)) +
(SUMIF('Routed panel shapes (2)'!$A$34:$A$45,A19,'Routed panel shapes (2)'!$G$34:$G$45)) +
(SUMIF('Routed face only'!$A$33:$A$44,A19,'Routed face only'!$G$33:$G$44)) +
(SUMIF('Routed face only (2)'!$A$33:$A$44,A19,'Routed face only (2)'!$G$33:$G$44)) +
(SUMIF('Routed alum faces letters'!$A$33:$A$44,A19,'Routed alum faces letters'!$G$33:$G$44)) +
(SUMIF('Routed alum faces letters (2)'!$A$33:$A$44,A19,'Routed alum faces letters (2)'!$G$33:$G$44)) +
(SUMIF('Routed push through acrylic'!$A$33:$A$44,A19,'Routed push through acrylic'!$G$33:$G$44)) +
(SUMIF('Routed push through acrylic (2)'!$A$33:$A$44,A19,'Routed push through acrylic (2)'!$G$33:$G$44)) +
(SUMIF('Sf routed cabinet'!$A$33:$A$44,A19,'Sf routed cabinet'!$G$33:$G$44)) +
(SUMIF('Sf routed cabinet (2)'!$A$33:$A$44,A19,'Sf routed cabinet (2)'!$G$33:$G$44)) +
(SUMIF('Df routed cabinet'!$A$33:$A$44,A19,'Df routed cabinet'!$G$33:$G$44)) +
(SUMIF('Df routed cabinet (2)'!$A$33:$A$44,A19,'Df routed cabinet (2)'!$G$33:$G$44)) +
(SUMIF('Sf acrylic cabinet'!$A$33:$A$44,A19,'Sf acrylic cabinet'!$G$33:$G$44)) +
(SUMIF('Sf acrylic cabinet (2)'!$A$33:$A$44,A19,'Sf acrylic cabinet (2)'!$G$33:$G$44)) +
(SUMIF('Economy Sf acrylic'!$A$33:$A$44,A19,'Economy Sf acrylic'!$G$33:$G$44)) +
(SUMIF('Df acrylic cabinet'!$A$33:$A$44,A19,'Df acrylic cabinet'!$G$33:$G$44)) +
(SUMIF('Df acrylic cabinet (2)'!$A$33:$A$44,A19,'Df acrylic cabinet (2)'!$G$33:$G$44)) +
(SUMIF('Sf flex cabinet'!$A$33:$A$44,A19,'Sf flex cabinet'!$G$33:$G$44)) +
(SUMIF('Sf flex cabinet (2)'!$A$33:$A$44,A19,'Sf flex cabinet (2)'!$G$33:$G$44)) +
(SUMIF('Df flex cabinet'!$A$39:$A$50,A19,'Df flex cabinet'!$G$39:$G$50)) +
(SUMIF('Df flex cabinet (2)'!$A$39:$A$50,A19,'Df flex cabinet (2)'!$G$39:$G$50)) +
(SUMIF('Pole cover'!$A$33:$A$44,A19,'Pole cover'!$G$33:$G$44)) +
(SUMIF('Pole cover (2)'!$A$33:$A$44,A19,'Pole cover (2)'!$G$33:$G$44)) +
(SUMIF('Structural Steel Fab'!$A$33:$A$44,A19,'Structural Steel Fab'!$G$33:$G$44)) +
(SUMIF(Reveal!$A$33:$A$44,A19,Reveal!$G$33:$G$44)) +
(SUMIF('Reveal (2)'!$A$33:$A$44,A19,'Reveal (2)'!$G$33:$G$44)) +
(SUMIF('Crown cove top'!$A$33:$A$44,A19,'Crown cove top'!$G$33:$G$44)) +
(SUMIF('EMC assembly'!$A$33:$A$44,A19,'EMC assembly'!$G$33:$G$44)) +
(SUMIF(Crating!$A$33:$A$44,A19,Crating!$G$33:$G$44)) +
(SUMIF('LED wiring'!$A$33:$A$44,A19,'LED wiring'!$G$33:$G$44)) +
(SUMIF('Changeable copy face'!$A$33:$A$44,A19,'Changeable copy face'!$G$33:$G$44)) +
(SUMIF('Flex face assembly'!$A$33:$A$44,A19,'Flex face assembly'!$G$33:$G$44)) +
(SUMIF('Routed face assembly'!$A$33:$A$44,A19,'Routed face assembly'!$G$33:$G$44)) +
(SUMIF('Paint calculation'!$A$33:$A$44,A19,'Paint calculation'!$G$33:$G$44)) +
(SUMIF('Trimcap letter face'!$A$33:$A$44,A19,'Trimcap letter face'!$G$33:$G$44)) +
(SUMIF('Trimcap letter face (2)'!$A$33:$A$44,A19,'Trimcap letter face (2)'!$G$33:$G$44)) +
(SUMIF('Channel letter fabrication'!$A$33:$A$44,A19,'Channel letter fabrication'!$G$33:$G$44)) +
(SUMIF('Channel letter fabrication (2)'!$A$33:$A$44,A19,'Channel letter fabrication (2)'!$G$33:$G$44))</f>
        <v>0</v>
      </c>
      <c r="E19" s="45">
        <f t="shared" si="1"/>
        <v>0</v>
      </c>
    </row>
    <row r="20" spans="1:5" ht="15.75">
      <c r="A20" s="45">
        <v>2299</v>
      </c>
      <c r="B20" s="45" t="s">
        <v>23</v>
      </c>
      <c r="C20" s="45">
        <f t="shared" si="0"/>
        <v>97</v>
      </c>
      <c r="D20" s="45">
        <f>(SUMIF('Freeform time and material'!$A$33:$A$44,A20,'Freeform time and material'!$G$33:$G$44)) +
(SUMIF('Vinyl cutting'!$A$33:$A$44,A20,'Vinyl cutting'!$G$33:$G$44)) +
(SUMIF('Vinyl cutting (2)'!$A$33:$A$44,A20,'Vinyl cutting (2)'!$G$33:$G$44)) +
(SUMIF('Apply vinyl graphics'!$A$33:$A$44,A20,'Apply vinyl graphics'!$G$33:$G$44)) +
(SUMIF('Apply vinyl graphics (2)'!$A$33:$A$44,A20,'Apply vinyl graphics (2)'!$G$33:$G$44)) +
(SUMIF('Alum pan sign'!$A$33:$A$44,A20,'Alum pan sign'!$G$33:$G$44)) +
(SUMIF('Alum pan sign (2)'!$A$33:$A$44,A20,'Alum pan sign (2)'!$G$33:$G$44)) +
(SUMIF('Economy pan sign'!$A$33:$A$44,A20,'Economy pan sign'!$G$33:$G$44)) +
(SUMIF('Post and panel sign'!$A$33:$A$44,A20,'Post and panel sign'!$G$33:$G$44)) +
(SUMIF('Post and panel sign (2)'!$A$33:$A$44,A20,'Post and panel sign (2)'!$G$33:$G$44)) +
(SUMIF('Flat panels only'!$A$33:$A$44,A20,'Flat panels only'!$G$33:$G$44)) +
(SUMIF('Flat panels only (2)'!$A$33:$A$44,A20,'Flat panels only (2)'!$G$33:$G$44)) +
(SUMIF('Routed panel shapes'!$A$34:$A$45,A20,'Routed panel shapes'!$G$34:$G$45)) +
(SUMIF('Routed panel shapes (2)'!$A$34:$A$45,A20,'Routed panel shapes (2)'!$G$34:$G$45)) +
(SUMIF('Routed face only'!$A$33:$A$44,A20,'Routed face only'!$G$33:$G$44)) +
(SUMIF('Routed face only (2)'!$A$33:$A$44,A20,'Routed face only (2)'!$G$33:$G$44)) +
(SUMIF('Routed alum faces letters'!$A$33:$A$44,A20,'Routed alum faces letters'!$G$33:$G$44)) +
(SUMIF('Routed alum faces letters (2)'!$A$33:$A$44,A20,'Routed alum faces letters (2)'!$G$33:$G$44)) +
(SUMIF('Routed push through acrylic'!$A$33:$A$44,A20,'Routed push through acrylic'!$G$33:$G$44)) +
(SUMIF('Routed push through acrylic (2)'!$A$33:$A$44,A20,'Routed push through acrylic (2)'!$G$33:$G$44)) +
(SUMIF('Sf routed cabinet'!$A$33:$A$44,A20,'Sf routed cabinet'!$G$33:$G$44)) +
(SUMIF('Sf routed cabinet (2)'!$A$33:$A$44,A20,'Sf routed cabinet (2)'!$G$33:$G$44)) +
(SUMIF('Df routed cabinet'!$A$33:$A$44,A20,'Df routed cabinet'!$G$33:$G$44)) +
(SUMIF('Df routed cabinet (2)'!$A$33:$A$44,A20,'Df routed cabinet (2)'!$G$33:$G$44)) +
(SUMIF('Sf acrylic cabinet'!$A$33:$A$44,A20,'Sf acrylic cabinet'!$G$33:$G$44)) +
(SUMIF('Sf acrylic cabinet (2)'!$A$33:$A$44,A20,'Sf acrylic cabinet (2)'!$G$33:$G$44)) +
(SUMIF('Economy Sf acrylic'!$A$33:$A$44,A20,'Economy Sf acrylic'!$G$33:$G$44)) +
(SUMIF('Df acrylic cabinet'!$A$33:$A$44,A20,'Df acrylic cabinet'!$G$33:$G$44)) +
(SUMIF('Df acrylic cabinet (2)'!$A$33:$A$44,A20,'Df acrylic cabinet (2)'!$G$33:$G$44)) +
(SUMIF('Sf flex cabinet'!$A$33:$A$44,A20,'Sf flex cabinet'!$G$33:$G$44)) +
(SUMIF('Sf flex cabinet (2)'!$A$33:$A$44,A20,'Sf flex cabinet (2)'!$G$33:$G$44)) +
(SUMIF('Df flex cabinet'!$A$39:$A$50,A20,'Df flex cabinet'!$G$39:$G$50)) +
(SUMIF('Df flex cabinet (2)'!$A$39:$A$50,A20,'Df flex cabinet (2)'!$G$39:$G$50)) +
(SUMIF('Pole cover'!$A$33:$A$44,A20,'Pole cover'!$G$33:$G$44)) +
(SUMIF('Pole cover (2)'!$A$33:$A$44,A20,'Pole cover (2)'!$G$33:$G$44)) +
(SUMIF('Structural Steel Fab'!$A$33:$A$44,A20,'Structural Steel Fab'!$G$33:$G$44)) +
(SUMIF(Reveal!$A$33:$A$44,A20,Reveal!$G$33:$G$44)) +
(SUMIF('Reveal (2)'!$A$33:$A$44,A20,'Reveal (2)'!$G$33:$G$44)) +
(SUMIF('Crown cove top'!$A$33:$A$44,A20,'Crown cove top'!$G$33:$G$44)) +
(SUMIF('EMC assembly'!$A$33:$A$44,A20,'EMC assembly'!$G$33:$G$44)) +
(SUMIF(Crating!$A$33:$A$44,A20,Crating!$G$33:$G$44)) +
(SUMIF('LED wiring'!$A$33:$A$44,A20,'LED wiring'!$G$33:$G$44)) +
(SUMIF('Changeable copy face'!$A$33:$A$44,A20,'Changeable copy face'!$G$33:$G$44)) +
(SUMIF('Flex face assembly'!$A$33:$A$44,A20,'Flex face assembly'!$G$33:$G$44)) +
(SUMIF('Routed face assembly'!$A$33:$A$44,A20,'Routed face assembly'!$G$33:$G$44)) +
(SUMIF('Paint calculation'!$A$33:$A$44,A20,'Paint calculation'!$G$33:$G$44)) +
(SUMIF('Trimcap letter face'!$A$33:$A$44,A20,'Trimcap letter face'!$G$33:$G$44)) +
(SUMIF('Trimcap letter face (2)'!$A$33:$A$44,A20,'Trimcap letter face (2)'!$G$33:$G$44)) +
(SUMIF('Channel letter fabrication'!$A$33:$A$44,A20,'Channel letter fabrication'!$G$33:$G$44)) +
(SUMIF('Channel letter fabrication (2)'!$A$33:$A$44,A20,'Channel letter fabrication (2)'!$G$33:$G$44))</f>
        <v>0</v>
      </c>
      <c r="E20" s="45">
        <f t="shared" si="1"/>
        <v>0</v>
      </c>
    </row>
    <row r="21" spans="1:5" ht="15.75">
      <c r="A21" s="45">
        <v>2312</v>
      </c>
      <c r="B21" s="45" t="s">
        <v>24</v>
      </c>
      <c r="C21" s="45">
        <f t="shared" si="0"/>
        <v>97</v>
      </c>
      <c r="D21" s="45">
        <f>(SUMIF('Freeform time and material'!$A$33:$A$44,A21,'Freeform time and material'!$G$33:$G$44)) +
(SUMIF('Vinyl cutting'!$A$33:$A$44,A21,'Vinyl cutting'!$G$33:$G$44)) +
(SUMIF('Vinyl cutting (2)'!$A$33:$A$44,A21,'Vinyl cutting (2)'!$G$33:$G$44)) +
(SUMIF('Apply vinyl graphics'!$A$33:$A$44,A21,'Apply vinyl graphics'!$G$33:$G$44)) +
(SUMIF('Apply vinyl graphics (2)'!$A$33:$A$44,A21,'Apply vinyl graphics (2)'!$G$33:$G$44)) +
(SUMIF('Alum pan sign'!$A$33:$A$44,A21,'Alum pan sign'!$G$33:$G$44)) +
(SUMIF('Alum pan sign (2)'!$A$33:$A$44,A21,'Alum pan sign (2)'!$G$33:$G$44)) +
(SUMIF('Economy pan sign'!$A$33:$A$44,A21,'Economy pan sign'!$G$33:$G$44)) +
(SUMIF('Post and panel sign'!$A$33:$A$44,A21,'Post and panel sign'!$G$33:$G$44)) +
(SUMIF('Post and panel sign (2)'!$A$33:$A$44,A21,'Post and panel sign (2)'!$G$33:$G$44)) +
(SUMIF('Flat panels only'!$A$33:$A$44,A21,'Flat panels only'!$G$33:$G$44)) +
(SUMIF('Flat panels only (2)'!$A$33:$A$44,A21,'Flat panels only (2)'!$G$33:$G$44)) +
(SUMIF('Routed panel shapes'!$A$34:$A$45,A21,'Routed panel shapes'!$G$34:$G$45)) +
(SUMIF('Routed panel shapes (2)'!$A$34:$A$45,A21,'Routed panel shapes (2)'!$G$34:$G$45)) +
(SUMIF('Routed face only'!$A$33:$A$44,A21,'Routed face only'!$G$33:$G$44)) +
(SUMIF('Routed face only (2)'!$A$33:$A$44,A21,'Routed face only (2)'!$G$33:$G$44)) +
(SUMIF('Routed alum faces letters'!$A$33:$A$44,A21,'Routed alum faces letters'!$G$33:$G$44)) +
(SUMIF('Routed alum faces letters (2)'!$A$33:$A$44,A21,'Routed alum faces letters (2)'!$G$33:$G$44)) +
(SUMIF('Routed push through acrylic'!$A$33:$A$44,A21,'Routed push through acrylic'!$G$33:$G$44)) +
(SUMIF('Routed push through acrylic (2)'!$A$33:$A$44,A21,'Routed push through acrylic (2)'!$G$33:$G$44)) +
(SUMIF('Sf routed cabinet'!$A$33:$A$44,A21,'Sf routed cabinet'!$G$33:$G$44)) +
(SUMIF('Sf routed cabinet (2)'!$A$33:$A$44,A21,'Sf routed cabinet (2)'!$G$33:$G$44)) +
(SUMIF('Df routed cabinet'!$A$33:$A$44,A21,'Df routed cabinet'!$G$33:$G$44)) +
(SUMIF('Df routed cabinet (2)'!$A$33:$A$44,A21,'Df routed cabinet (2)'!$G$33:$G$44)) +
(SUMIF('Sf acrylic cabinet'!$A$33:$A$44,A21,'Sf acrylic cabinet'!$G$33:$G$44)) +
(SUMIF('Sf acrylic cabinet (2)'!$A$33:$A$44,A21,'Sf acrylic cabinet (2)'!$G$33:$G$44)) +
(SUMIF('Economy Sf acrylic'!$A$33:$A$44,A21,'Economy Sf acrylic'!$G$33:$G$44)) +
(SUMIF('Df acrylic cabinet'!$A$33:$A$44,A21,'Df acrylic cabinet'!$G$33:$G$44)) +
(SUMIF('Df acrylic cabinet (2)'!$A$33:$A$44,A21,'Df acrylic cabinet (2)'!$G$33:$G$44)) +
(SUMIF('Sf flex cabinet'!$A$33:$A$44,A21,'Sf flex cabinet'!$G$33:$G$44)) +
(SUMIF('Sf flex cabinet (2)'!$A$33:$A$44,A21,'Sf flex cabinet (2)'!$G$33:$G$44)) +
(SUMIF('Df flex cabinet'!$A$39:$A$50,A21,'Df flex cabinet'!$G$39:$G$50)) +
(SUMIF('Df flex cabinet (2)'!$A$39:$A$50,A21,'Df flex cabinet (2)'!$G$39:$G$50)) +
(SUMIF('Pole cover'!$A$33:$A$44,A21,'Pole cover'!$G$33:$G$44)) +
(SUMIF('Pole cover (2)'!$A$33:$A$44,A21,'Pole cover (2)'!$G$33:$G$44)) +
(SUMIF('Structural Steel Fab'!$A$33:$A$44,A21,'Structural Steel Fab'!$G$33:$G$44)) +
(SUMIF(Reveal!$A$33:$A$44,A21,Reveal!$G$33:$G$44)) +
(SUMIF('Reveal (2)'!$A$33:$A$44,A21,'Reveal (2)'!$G$33:$G$44)) +
(SUMIF('Crown cove top'!$A$33:$A$44,A21,'Crown cove top'!$G$33:$G$44)) +
(SUMIF('EMC assembly'!$A$33:$A$44,A21,'EMC assembly'!$G$33:$G$44)) +
(SUMIF(Crating!$A$33:$A$44,A21,Crating!$G$33:$G$44)) +
(SUMIF('LED wiring'!$A$33:$A$44,A21,'LED wiring'!$G$33:$G$44)) +
(SUMIF('Changeable copy face'!$A$33:$A$44,A21,'Changeable copy face'!$G$33:$G$44)) +
(SUMIF('Flex face assembly'!$A$33:$A$44,A21,'Flex face assembly'!$G$33:$G$44)) +
(SUMIF('Routed face assembly'!$A$33:$A$44,A21,'Routed face assembly'!$G$33:$G$44)) +
(SUMIF('Paint calculation'!$A$33:$A$44,A21,'Paint calculation'!$G$33:$G$44)) +
(SUMIF('Trimcap letter face'!$A$33:$A$44,A21,'Trimcap letter face'!$G$33:$G$44)) +
(SUMIF('Trimcap letter face (2)'!$A$33:$A$44,A21,'Trimcap letter face (2)'!$G$33:$G$44)) +
(SUMIF('Channel letter fabrication'!$A$33:$A$44,A21,'Channel letter fabrication'!$G$33:$G$44)) +
(SUMIF('Channel letter fabrication (2)'!$A$33:$A$44,A21,'Channel letter fabrication (2)'!$G$33:$G$44))</f>
        <v>0</v>
      </c>
      <c r="E21" s="45">
        <f t="shared" si="1"/>
        <v>0</v>
      </c>
    </row>
    <row r="22" spans="1:5" ht="15.75">
      <c r="A22" s="45">
        <v>2313</v>
      </c>
      <c r="B22" s="45" t="s">
        <v>25</v>
      </c>
      <c r="C22" s="45">
        <f t="shared" si="0"/>
        <v>97</v>
      </c>
      <c r="D22" s="45">
        <f>(SUMIF('Freeform time and material'!$A$33:$A$44,A22,'Freeform time and material'!$G$33:$G$44)) +
(SUMIF('Vinyl cutting'!$A$33:$A$44,A22,'Vinyl cutting'!$G$33:$G$44)) +
(SUMIF('Vinyl cutting (2)'!$A$33:$A$44,A22,'Vinyl cutting (2)'!$G$33:$G$44)) +
(SUMIF('Apply vinyl graphics'!$A$33:$A$44,A22,'Apply vinyl graphics'!$G$33:$G$44)) +
(SUMIF('Apply vinyl graphics (2)'!$A$33:$A$44,A22,'Apply vinyl graphics (2)'!$G$33:$G$44)) +
(SUMIF('Alum pan sign'!$A$33:$A$44,A22,'Alum pan sign'!$G$33:$G$44)) +
(SUMIF('Alum pan sign (2)'!$A$33:$A$44,A22,'Alum pan sign (2)'!$G$33:$G$44)) +
(SUMIF('Economy pan sign'!$A$33:$A$44,A22,'Economy pan sign'!$G$33:$G$44)) +
(SUMIF('Post and panel sign'!$A$33:$A$44,A22,'Post and panel sign'!$G$33:$G$44)) +
(SUMIF('Post and panel sign (2)'!$A$33:$A$44,A22,'Post and panel sign (2)'!$G$33:$G$44)) +
(SUMIF('Flat panels only'!$A$33:$A$44,A22,'Flat panels only'!$G$33:$G$44)) +
(SUMIF('Flat panels only (2)'!$A$33:$A$44,A22,'Flat panels only (2)'!$G$33:$G$44)) +
(SUMIF('Routed panel shapes'!$A$34:$A$45,A22,'Routed panel shapes'!$G$34:$G$45)) +
(SUMIF('Routed panel shapes (2)'!$A$34:$A$45,A22,'Routed panel shapes (2)'!$G$34:$G$45)) +
(SUMIF('Routed face only'!$A$33:$A$44,A22,'Routed face only'!$G$33:$G$44)) +
(SUMIF('Routed face only (2)'!$A$33:$A$44,A22,'Routed face only (2)'!$G$33:$G$44)) +
(SUMIF('Routed alum faces letters'!$A$33:$A$44,A22,'Routed alum faces letters'!$G$33:$G$44)) +
(SUMIF('Routed alum faces letters (2)'!$A$33:$A$44,A22,'Routed alum faces letters (2)'!$G$33:$G$44)) +
(SUMIF('Routed push through acrylic'!$A$33:$A$44,A22,'Routed push through acrylic'!$G$33:$G$44)) +
(SUMIF('Routed push through acrylic (2)'!$A$33:$A$44,A22,'Routed push through acrylic (2)'!$G$33:$G$44)) +
(SUMIF('Sf routed cabinet'!$A$33:$A$44,A22,'Sf routed cabinet'!$G$33:$G$44)) +
(SUMIF('Sf routed cabinet (2)'!$A$33:$A$44,A22,'Sf routed cabinet (2)'!$G$33:$G$44)) +
(SUMIF('Df routed cabinet'!$A$33:$A$44,A22,'Df routed cabinet'!$G$33:$G$44)) +
(SUMIF('Df routed cabinet (2)'!$A$33:$A$44,A22,'Df routed cabinet (2)'!$G$33:$G$44)) +
(SUMIF('Sf acrylic cabinet'!$A$33:$A$44,A22,'Sf acrylic cabinet'!$G$33:$G$44)) +
(SUMIF('Sf acrylic cabinet (2)'!$A$33:$A$44,A22,'Sf acrylic cabinet (2)'!$G$33:$G$44)) +
(SUMIF('Economy Sf acrylic'!$A$33:$A$44,A22,'Economy Sf acrylic'!$G$33:$G$44)) +
(SUMIF('Df acrylic cabinet'!$A$33:$A$44,A22,'Df acrylic cabinet'!$G$33:$G$44)) +
(SUMIF('Df acrylic cabinet (2)'!$A$33:$A$44,A22,'Df acrylic cabinet (2)'!$G$33:$G$44)) +
(SUMIF('Sf flex cabinet'!$A$33:$A$44,A22,'Sf flex cabinet'!$G$33:$G$44)) +
(SUMIF('Sf flex cabinet (2)'!$A$33:$A$44,A22,'Sf flex cabinet (2)'!$G$33:$G$44)) +
(SUMIF('Df flex cabinet'!$A$39:$A$50,A22,'Df flex cabinet'!$G$39:$G$50)) +
(SUMIF('Df flex cabinet (2)'!$A$39:$A$50,A22,'Df flex cabinet (2)'!$G$39:$G$50)) +
(SUMIF('Pole cover'!$A$33:$A$44,A22,'Pole cover'!$G$33:$G$44)) +
(SUMIF('Pole cover (2)'!$A$33:$A$44,A22,'Pole cover (2)'!$G$33:$G$44)) +
(SUMIF('Structural Steel Fab'!$A$33:$A$44,A22,'Structural Steel Fab'!$G$33:$G$44)) +
(SUMIF(Reveal!$A$33:$A$44,A22,Reveal!$G$33:$G$44)) +
(SUMIF('Reveal (2)'!$A$33:$A$44,A22,'Reveal (2)'!$G$33:$G$44)) +
(SUMIF('Crown cove top'!$A$33:$A$44,A22,'Crown cove top'!$G$33:$G$44)) +
(SUMIF('EMC assembly'!$A$33:$A$44,A22,'EMC assembly'!$G$33:$G$44)) +
(SUMIF(Crating!$A$33:$A$44,A22,Crating!$G$33:$G$44)) +
(SUMIF('LED wiring'!$A$33:$A$44,A22,'LED wiring'!$G$33:$G$44)) +
(SUMIF('Changeable copy face'!$A$33:$A$44,A22,'Changeable copy face'!$G$33:$G$44)) +
(SUMIF('Flex face assembly'!$A$33:$A$44,A22,'Flex face assembly'!$G$33:$G$44)) +
(SUMIF('Routed face assembly'!$A$33:$A$44,A22,'Routed face assembly'!$G$33:$G$44)) +
(SUMIF('Paint calculation'!$A$33:$A$44,A22,'Paint calculation'!$G$33:$G$44)) +
(SUMIF('Trimcap letter face'!$A$33:$A$44,A22,'Trimcap letter face'!$G$33:$G$44)) +
(SUMIF('Trimcap letter face (2)'!$A$33:$A$44,A22,'Trimcap letter face (2)'!$G$33:$G$44)) +
(SUMIF('Channel letter fabrication'!$A$33:$A$44,A22,'Channel letter fabrication'!$G$33:$G$44)) +
(SUMIF('Channel letter fabrication (2)'!$A$33:$A$44,A22,'Channel letter fabrication (2)'!$G$33:$G$44))</f>
        <v>1.75</v>
      </c>
      <c r="E22" s="45">
        <f t="shared" si="1"/>
        <v>169.75</v>
      </c>
    </row>
    <row r="23" spans="1:5" ht="15.75">
      <c r="A23">
        <v>2314</v>
      </c>
      <c r="B23" t="s">
        <v>26</v>
      </c>
      <c r="C23" s="45">
        <f t="shared" si="0"/>
        <v>97</v>
      </c>
      <c r="D23" s="45">
        <f>(SUMIF('Freeform time and material'!$A$33:$A$44,A23,'Freeform time and material'!$G$33:$G$44)) +
(SUMIF('Vinyl cutting'!$A$33:$A$44,A23,'Vinyl cutting'!$G$33:$G$44)) +
(SUMIF('Vinyl cutting (2)'!$A$33:$A$44,A23,'Vinyl cutting (2)'!$G$33:$G$44)) +
(SUMIF('Apply vinyl graphics'!$A$33:$A$44,A23,'Apply vinyl graphics'!$G$33:$G$44)) +
(SUMIF('Apply vinyl graphics (2)'!$A$33:$A$44,A23,'Apply vinyl graphics (2)'!$G$33:$G$44)) +
(SUMIF('Alum pan sign'!$A$33:$A$44,A23,'Alum pan sign'!$G$33:$G$44)) +
(SUMIF('Alum pan sign (2)'!$A$33:$A$44,A23,'Alum pan sign (2)'!$G$33:$G$44)) +
(SUMIF('Economy pan sign'!$A$33:$A$44,A23,'Economy pan sign'!$G$33:$G$44)) +
(SUMIF('Post and panel sign'!$A$33:$A$44,A23,'Post and panel sign'!$G$33:$G$44)) +
(SUMIF('Post and panel sign (2)'!$A$33:$A$44,A23,'Post and panel sign (2)'!$G$33:$G$44)) +
(SUMIF('Flat panels only'!$A$33:$A$44,A23,'Flat panels only'!$G$33:$G$44)) +
(SUMIF('Flat panels only (2)'!$A$33:$A$44,A23,'Flat panels only (2)'!$G$33:$G$44)) +
(SUMIF('Routed panel shapes'!$A$34:$A$45,A23,'Routed panel shapes'!$G$34:$G$45)) +
(SUMIF('Routed panel shapes (2)'!$A$34:$A$45,A23,'Routed panel shapes (2)'!$G$34:$G$45)) +
(SUMIF('Routed face only'!$A$33:$A$44,A23,'Routed face only'!$G$33:$G$44)) +
(SUMIF('Routed face only (2)'!$A$33:$A$44,A23,'Routed face only (2)'!$G$33:$G$44)) +
(SUMIF('Routed alum faces letters'!$A$33:$A$44,A23,'Routed alum faces letters'!$G$33:$G$44)) +
(SUMIF('Routed alum faces letters (2)'!$A$33:$A$44,A23,'Routed alum faces letters (2)'!$G$33:$G$44)) +
(SUMIF('Routed push through acrylic'!$A$33:$A$44,A23,'Routed push through acrylic'!$G$33:$G$44)) +
(SUMIF('Routed push through acrylic (2)'!$A$33:$A$44,A23,'Routed push through acrylic (2)'!$G$33:$G$44)) +
(SUMIF('Sf routed cabinet'!$A$33:$A$44,A23,'Sf routed cabinet'!$G$33:$G$44)) +
(SUMIF('Sf routed cabinet (2)'!$A$33:$A$44,A23,'Sf routed cabinet (2)'!$G$33:$G$44)) +
(SUMIF('Df routed cabinet'!$A$33:$A$44,A23,'Df routed cabinet'!$G$33:$G$44)) +
(SUMIF('Df routed cabinet (2)'!$A$33:$A$44,A23,'Df routed cabinet (2)'!$G$33:$G$44)) +
(SUMIF('Sf acrylic cabinet'!$A$33:$A$44,A23,'Sf acrylic cabinet'!$G$33:$G$44)) +
(SUMIF('Sf acrylic cabinet (2)'!$A$33:$A$44,A23,'Sf acrylic cabinet (2)'!$G$33:$G$44)) +
(SUMIF('Economy Sf acrylic'!$A$33:$A$44,A23,'Economy Sf acrylic'!$G$33:$G$44)) +
(SUMIF('Df acrylic cabinet'!$A$33:$A$44,A23,'Df acrylic cabinet'!$G$33:$G$44)) +
(SUMIF('Df acrylic cabinet (2)'!$A$33:$A$44,A23,'Df acrylic cabinet (2)'!$G$33:$G$44)) +
(SUMIF('Sf flex cabinet'!$A$33:$A$44,A23,'Sf flex cabinet'!$G$33:$G$44)) +
(SUMIF('Sf flex cabinet (2)'!$A$33:$A$44,A23,'Sf flex cabinet (2)'!$G$33:$G$44)) +
(SUMIF('Df flex cabinet'!$A$39:$A$50,A23,'Df flex cabinet'!$G$39:$G$50)) +
(SUMIF('Df flex cabinet (2)'!$A$39:$A$50,A23,'Df flex cabinet (2)'!$G$39:$G$50)) +
(SUMIF('Pole cover'!$A$33:$A$44,A23,'Pole cover'!$G$33:$G$44)) +
(SUMIF('Pole cover (2)'!$A$33:$A$44,A23,'Pole cover (2)'!$G$33:$G$44)) +
(SUMIF('Structural Steel Fab'!$A$33:$A$44,A23,'Structural Steel Fab'!$G$33:$G$44)) +
(SUMIF(Reveal!$A$33:$A$44,A23,Reveal!$G$33:$G$44)) +
(SUMIF('Reveal (2)'!$A$33:$A$44,A23,'Reveal (2)'!$G$33:$G$44)) +
(SUMIF('Crown cove top'!$A$33:$A$44,A23,'Crown cove top'!$G$33:$G$44)) +
(SUMIF('EMC assembly'!$A$33:$A$44,A23,'EMC assembly'!$G$33:$G$44)) +
(SUMIF(Crating!$A$33:$A$44,A23,Crating!$G$33:$G$44)) +
(SUMIF('LED wiring'!$A$33:$A$44,A23,'LED wiring'!$G$33:$G$44)) +
(SUMIF('Changeable copy face'!$A$33:$A$44,A23,'Changeable copy face'!$G$33:$G$44)) +
(SUMIF('Flex face assembly'!$A$33:$A$44,A23,'Flex face assembly'!$G$33:$G$44)) +
(SUMIF('Routed face assembly'!$A$33:$A$44,A23,'Routed face assembly'!$G$33:$G$44)) +
(SUMIF('Paint calculation'!$A$33:$A$44,A23,'Paint calculation'!$G$33:$G$44)) +
(SUMIF('Trimcap letter face'!$A$33:$A$44,A23,'Trimcap letter face'!$G$33:$G$44)) +
(SUMIF('Trimcap letter face (2)'!$A$33:$A$44,A23,'Trimcap letter face (2)'!$G$33:$G$44)) +
(SUMIF('Channel letter fabrication'!$A$33:$A$44,A23,'Channel letter fabrication'!$G$33:$G$44)) +
(SUMIF('Channel letter fabrication (2)'!$A$33:$A$44,A23,'Channel letter fabrication (2)'!$G$33:$G$44))</f>
        <v>0</v>
      </c>
      <c r="E23" s="45">
        <f t="shared" si="1"/>
        <v>0</v>
      </c>
    </row>
    <row r="24" spans="1:5" ht="15.75">
      <c r="A24">
        <v>2315</v>
      </c>
      <c r="B24" t="s">
        <v>27</v>
      </c>
      <c r="C24" s="45">
        <f t="shared" si="0"/>
        <v>97</v>
      </c>
      <c r="D24" s="45">
        <f>(SUMIF('Freeform time and material'!$A$33:$A$44,A24,'Freeform time and material'!$G$33:$G$44)) +
(SUMIF('Vinyl cutting'!$A$33:$A$44,A24,'Vinyl cutting'!$G$33:$G$44)) +
(SUMIF('Vinyl cutting (2)'!$A$33:$A$44,A24,'Vinyl cutting (2)'!$G$33:$G$44)) +
(SUMIF('Apply vinyl graphics'!$A$33:$A$44,A24,'Apply vinyl graphics'!$G$33:$G$44)) +
(SUMIF('Apply vinyl graphics (2)'!$A$33:$A$44,A24,'Apply vinyl graphics (2)'!$G$33:$G$44)) +
(SUMIF('Alum pan sign'!$A$33:$A$44,A24,'Alum pan sign'!$G$33:$G$44)) +
(SUMIF('Alum pan sign (2)'!$A$33:$A$44,A24,'Alum pan sign (2)'!$G$33:$G$44)) +
(SUMIF('Economy pan sign'!$A$33:$A$44,A24,'Economy pan sign'!$G$33:$G$44)) +
(SUMIF('Post and panel sign'!$A$33:$A$44,A24,'Post and panel sign'!$G$33:$G$44)) +
(SUMIF('Post and panel sign (2)'!$A$33:$A$44,A24,'Post and panel sign (2)'!$G$33:$G$44)) +
(SUMIF('Flat panels only'!$A$33:$A$44,A24,'Flat panels only'!$G$33:$G$44)) +
(SUMIF('Flat panels only (2)'!$A$33:$A$44,A24,'Flat panels only (2)'!$G$33:$G$44)) +
(SUMIF('Routed panel shapes'!$A$34:$A$45,A24,'Routed panel shapes'!$G$34:$G$45)) +
(SUMIF('Routed panel shapes (2)'!$A$34:$A$45,A24,'Routed panel shapes (2)'!$G$34:$G$45)) +
(SUMIF('Routed face only'!$A$33:$A$44,A24,'Routed face only'!$G$33:$G$44)) +
(SUMIF('Routed face only (2)'!$A$33:$A$44,A24,'Routed face only (2)'!$G$33:$G$44)) +
(SUMIF('Routed alum faces letters'!$A$33:$A$44,A24,'Routed alum faces letters'!$G$33:$G$44)) +
(SUMIF('Routed alum faces letters (2)'!$A$33:$A$44,A24,'Routed alum faces letters (2)'!$G$33:$G$44)) +
(SUMIF('Routed push through acrylic'!$A$33:$A$44,A24,'Routed push through acrylic'!$G$33:$G$44)) +
(SUMIF('Routed push through acrylic (2)'!$A$33:$A$44,A24,'Routed push through acrylic (2)'!$G$33:$G$44)) +
(SUMIF('Sf routed cabinet'!$A$33:$A$44,A24,'Sf routed cabinet'!$G$33:$G$44)) +
(SUMIF('Sf routed cabinet (2)'!$A$33:$A$44,A24,'Sf routed cabinet (2)'!$G$33:$G$44)) +
(SUMIF('Df routed cabinet'!$A$33:$A$44,A24,'Df routed cabinet'!$G$33:$G$44)) +
(SUMIF('Df routed cabinet (2)'!$A$33:$A$44,A24,'Df routed cabinet (2)'!$G$33:$G$44)) +
(SUMIF('Sf acrylic cabinet'!$A$33:$A$44,A24,'Sf acrylic cabinet'!$G$33:$G$44)) +
(SUMIF('Sf acrylic cabinet (2)'!$A$33:$A$44,A24,'Sf acrylic cabinet (2)'!$G$33:$G$44)) +
(SUMIF('Economy Sf acrylic'!$A$33:$A$44,A24,'Economy Sf acrylic'!$G$33:$G$44)) +
(SUMIF('Df acrylic cabinet'!$A$33:$A$44,A24,'Df acrylic cabinet'!$G$33:$G$44)) +
(SUMIF('Df acrylic cabinet (2)'!$A$33:$A$44,A24,'Df acrylic cabinet (2)'!$G$33:$G$44)) +
(SUMIF('Sf flex cabinet'!$A$33:$A$44,A24,'Sf flex cabinet'!$G$33:$G$44)) +
(SUMIF('Sf flex cabinet (2)'!$A$33:$A$44,A24,'Sf flex cabinet (2)'!$G$33:$G$44)) +
(SUMIF('Df flex cabinet'!$A$39:$A$50,A24,'Df flex cabinet'!$G$39:$G$50)) +
(SUMIF('Df flex cabinet (2)'!$A$39:$A$50,A24,'Df flex cabinet (2)'!$G$39:$G$50)) +
(SUMIF('Pole cover'!$A$33:$A$44,A24,'Pole cover'!$G$33:$G$44)) +
(SUMIF('Pole cover (2)'!$A$33:$A$44,A24,'Pole cover (2)'!$G$33:$G$44)) +
(SUMIF('Structural Steel Fab'!$A$33:$A$44,A24,'Structural Steel Fab'!$G$33:$G$44)) +
(SUMIF(Reveal!$A$33:$A$44,A24,Reveal!$G$33:$G$44)) +
(SUMIF('Reveal (2)'!$A$33:$A$44,A24,'Reveal (2)'!$G$33:$G$44)) +
(SUMIF('Crown cove top'!$A$33:$A$44,A24,'Crown cove top'!$G$33:$G$44)) +
(SUMIF('EMC assembly'!$A$33:$A$44,A24,'EMC assembly'!$G$33:$G$44)) +
(SUMIF(Crating!$A$33:$A$44,A24,Crating!$G$33:$G$44)) +
(SUMIF('LED wiring'!$A$33:$A$44,A24,'LED wiring'!$G$33:$G$44)) +
(SUMIF('Changeable copy face'!$A$33:$A$44,A24,'Changeable copy face'!$G$33:$G$44)) +
(SUMIF('Flex face assembly'!$A$33:$A$44,A24,'Flex face assembly'!$G$33:$G$44)) +
(SUMIF('Routed face assembly'!$A$33:$A$44,A24,'Routed face assembly'!$G$33:$G$44)) +
(SUMIF('Paint calculation'!$A$33:$A$44,A24,'Paint calculation'!$G$33:$G$44)) +
(SUMIF('Trimcap letter face'!$A$33:$A$44,A24,'Trimcap letter face'!$G$33:$G$44)) +
(SUMIF('Trimcap letter face (2)'!$A$33:$A$44,A24,'Trimcap letter face (2)'!$G$33:$G$44)) +
(SUMIF('Channel letter fabrication'!$A$33:$A$44,A24,'Channel letter fabrication'!$G$33:$G$44)) +
(SUMIF('Channel letter fabrication (2)'!$A$33:$A$44,A24,'Channel letter fabrication (2)'!$G$33:$G$44))</f>
        <v>0</v>
      </c>
      <c r="E24" s="45">
        <f t="shared" si="1"/>
        <v>0</v>
      </c>
    </row>
    <row r="25" spans="1:5" ht="15.75">
      <c r="A25">
        <v>2316</v>
      </c>
      <c r="B25" t="s">
        <v>28</v>
      </c>
      <c r="C25" s="45">
        <f t="shared" si="0"/>
        <v>97</v>
      </c>
      <c r="D25" s="45">
        <f>(SUMIF('Freeform time and material'!$A$33:$A$44,A25,'Freeform time and material'!$G$33:$G$44)) +
(SUMIF('Vinyl cutting'!$A$33:$A$44,A25,'Vinyl cutting'!$G$33:$G$44)) +
(SUMIF('Vinyl cutting (2)'!$A$33:$A$44,A25,'Vinyl cutting (2)'!$G$33:$G$44)) +
(SUMIF('Apply vinyl graphics'!$A$33:$A$44,A25,'Apply vinyl graphics'!$G$33:$G$44)) +
(SUMIF('Apply vinyl graphics (2)'!$A$33:$A$44,A25,'Apply vinyl graphics (2)'!$G$33:$G$44)) +
(SUMIF('Alum pan sign'!$A$33:$A$44,A25,'Alum pan sign'!$G$33:$G$44)) +
(SUMIF('Alum pan sign (2)'!$A$33:$A$44,A25,'Alum pan sign (2)'!$G$33:$G$44)) +
(SUMIF('Economy pan sign'!$A$33:$A$44,A25,'Economy pan sign'!$G$33:$G$44)) +
(SUMIF('Post and panel sign'!$A$33:$A$44,A25,'Post and panel sign'!$G$33:$G$44)) +
(SUMIF('Post and panel sign (2)'!$A$33:$A$44,A25,'Post and panel sign (2)'!$G$33:$G$44)) +
(SUMIF('Flat panels only'!$A$33:$A$44,A25,'Flat panels only'!$G$33:$G$44)) +
(SUMIF('Flat panels only (2)'!$A$33:$A$44,A25,'Flat panels only (2)'!$G$33:$G$44)) +
(SUMIF('Routed panel shapes'!$A$34:$A$45,A25,'Routed panel shapes'!$G$34:$G$45)) +
(SUMIF('Routed panel shapes (2)'!$A$34:$A$45,A25,'Routed panel shapes (2)'!$G$34:$G$45)) +
(SUMIF('Routed face only'!$A$33:$A$44,A25,'Routed face only'!$G$33:$G$44)) +
(SUMIF('Routed face only (2)'!$A$33:$A$44,A25,'Routed face only (2)'!$G$33:$G$44)) +
(SUMIF('Routed alum faces letters'!$A$33:$A$44,A25,'Routed alum faces letters'!$G$33:$G$44)) +
(SUMIF('Routed alum faces letters (2)'!$A$33:$A$44,A25,'Routed alum faces letters (2)'!$G$33:$G$44)) +
(SUMIF('Routed push through acrylic'!$A$33:$A$44,A25,'Routed push through acrylic'!$G$33:$G$44)) +
(SUMIF('Routed push through acrylic (2)'!$A$33:$A$44,A25,'Routed push through acrylic (2)'!$G$33:$G$44)) +
(SUMIF('Sf routed cabinet'!$A$33:$A$44,A25,'Sf routed cabinet'!$G$33:$G$44)) +
(SUMIF('Sf routed cabinet (2)'!$A$33:$A$44,A25,'Sf routed cabinet (2)'!$G$33:$G$44)) +
(SUMIF('Df routed cabinet'!$A$33:$A$44,A25,'Df routed cabinet'!$G$33:$G$44)) +
(SUMIF('Df routed cabinet (2)'!$A$33:$A$44,A25,'Df routed cabinet (2)'!$G$33:$G$44)) +
(SUMIF('Sf acrylic cabinet'!$A$33:$A$44,A25,'Sf acrylic cabinet'!$G$33:$G$44)) +
(SUMIF('Sf acrylic cabinet (2)'!$A$33:$A$44,A25,'Sf acrylic cabinet (2)'!$G$33:$G$44)) +
(SUMIF('Economy Sf acrylic'!$A$33:$A$44,A25,'Economy Sf acrylic'!$G$33:$G$44)) +
(SUMIF('Df acrylic cabinet'!$A$33:$A$44,A25,'Df acrylic cabinet'!$G$33:$G$44)) +
(SUMIF('Df acrylic cabinet (2)'!$A$33:$A$44,A25,'Df acrylic cabinet (2)'!$G$33:$G$44)) +
(SUMIF('Sf flex cabinet'!$A$33:$A$44,A25,'Sf flex cabinet'!$G$33:$G$44)) +
(SUMIF('Sf flex cabinet (2)'!$A$33:$A$44,A25,'Sf flex cabinet (2)'!$G$33:$G$44)) +
(SUMIF('Df flex cabinet'!$A$39:$A$50,A25,'Df flex cabinet'!$G$39:$G$50)) +
(SUMIF('Df flex cabinet (2)'!$A$39:$A$50,A25,'Df flex cabinet (2)'!$G$39:$G$50)) +
(SUMIF('Pole cover'!$A$33:$A$44,A25,'Pole cover'!$G$33:$G$44)) +
(SUMIF('Pole cover (2)'!$A$33:$A$44,A25,'Pole cover (2)'!$G$33:$G$44)) +
(SUMIF('Structural Steel Fab'!$A$33:$A$44,A25,'Structural Steel Fab'!$G$33:$G$44)) +
(SUMIF(Reveal!$A$33:$A$44,A25,Reveal!$G$33:$G$44)) +
(SUMIF('Reveal (2)'!$A$33:$A$44,A25,'Reveal (2)'!$G$33:$G$44)) +
(SUMIF('Crown cove top'!$A$33:$A$44,A25,'Crown cove top'!$G$33:$G$44)) +
(SUMIF('EMC assembly'!$A$33:$A$44,A25,'EMC assembly'!$G$33:$G$44)) +
(SUMIF(Crating!$A$33:$A$44,A25,Crating!$G$33:$G$44)) +
(SUMIF('LED wiring'!$A$33:$A$44,A25,'LED wiring'!$G$33:$G$44)) +
(SUMIF('Changeable copy face'!$A$33:$A$44,A25,'Changeable copy face'!$G$33:$G$44)) +
(SUMIF('Flex face assembly'!$A$33:$A$44,A25,'Flex face assembly'!$G$33:$G$44)) +
(SUMIF('Routed face assembly'!$A$33:$A$44,A25,'Routed face assembly'!$G$33:$G$44)) +
(SUMIF('Paint calculation'!$A$33:$A$44,A25,'Paint calculation'!$G$33:$G$44)) +
(SUMIF('Trimcap letter face'!$A$33:$A$44,A25,'Trimcap letter face'!$G$33:$G$44)) +
(SUMIF('Trimcap letter face (2)'!$A$33:$A$44,A25,'Trimcap letter face (2)'!$G$33:$G$44)) +
(SUMIF('Channel letter fabrication'!$A$33:$A$44,A25,'Channel letter fabrication'!$G$33:$G$44)) +
(SUMIF('Channel letter fabrication (2)'!$A$33:$A$44,A25,'Channel letter fabrication (2)'!$G$33:$G$44))</f>
        <v>0</v>
      </c>
      <c r="E25" s="45">
        <f t="shared" si="1"/>
        <v>0</v>
      </c>
    </row>
    <row r="26" spans="1:5" ht="15.75">
      <c r="A26">
        <v>2399</v>
      </c>
      <c r="B26" t="s">
        <v>29</v>
      </c>
      <c r="C26" s="45">
        <f t="shared" si="0"/>
        <v>97</v>
      </c>
      <c r="D26" s="45">
        <f>(SUMIF('Freeform time and material'!$A$33:$A$44,A26,'Freeform time and material'!$G$33:$G$44)) +
(SUMIF('Vinyl cutting'!$A$33:$A$44,A26,'Vinyl cutting'!$G$33:$G$44)) +
(SUMIF('Vinyl cutting (2)'!$A$33:$A$44,A26,'Vinyl cutting (2)'!$G$33:$G$44)) +
(SUMIF('Apply vinyl graphics'!$A$33:$A$44,A26,'Apply vinyl graphics'!$G$33:$G$44)) +
(SUMIF('Apply vinyl graphics (2)'!$A$33:$A$44,A26,'Apply vinyl graphics (2)'!$G$33:$G$44)) +
(SUMIF('Alum pan sign'!$A$33:$A$44,A26,'Alum pan sign'!$G$33:$G$44)) +
(SUMIF('Alum pan sign (2)'!$A$33:$A$44,A26,'Alum pan sign (2)'!$G$33:$G$44)) +
(SUMIF('Economy pan sign'!$A$33:$A$44,A26,'Economy pan sign'!$G$33:$G$44)) +
(SUMIF('Post and panel sign'!$A$33:$A$44,A26,'Post and panel sign'!$G$33:$G$44)) +
(SUMIF('Post and panel sign (2)'!$A$33:$A$44,A26,'Post and panel sign (2)'!$G$33:$G$44)) +
(SUMIF('Flat panels only'!$A$33:$A$44,A26,'Flat panels only'!$G$33:$G$44)) +
(SUMIF('Flat panels only (2)'!$A$33:$A$44,A26,'Flat panels only (2)'!$G$33:$G$44)) +
(SUMIF('Routed panel shapes'!$A$34:$A$45,A26,'Routed panel shapes'!$G$34:$G$45)) +
(SUMIF('Routed panel shapes (2)'!$A$34:$A$45,A26,'Routed panel shapes (2)'!$G$34:$G$45)) +
(SUMIF('Routed face only'!$A$33:$A$44,A26,'Routed face only'!$G$33:$G$44)) +
(SUMIF('Routed face only (2)'!$A$33:$A$44,A26,'Routed face only (2)'!$G$33:$G$44)) +
(SUMIF('Routed alum faces letters'!$A$33:$A$44,A26,'Routed alum faces letters'!$G$33:$G$44)) +
(SUMIF('Routed alum faces letters (2)'!$A$33:$A$44,A26,'Routed alum faces letters (2)'!$G$33:$G$44)) +
(SUMIF('Routed push through acrylic'!$A$33:$A$44,A26,'Routed push through acrylic'!$G$33:$G$44)) +
(SUMIF('Routed push through acrylic (2)'!$A$33:$A$44,A26,'Routed push through acrylic (2)'!$G$33:$G$44)) +
(SUMIF('Sf routed cabinet'!$A$33:$A$44,A26,'Sf routed cabinet'!$G$33:$G$44)) +
(SUMIF('Sf routed cabinet (2)'!$A$33:$A$44,A26,'Sf routed cabinet (2)'!$G$33:$G$44)) +
(SUMIF('Df routed cabinet'!$A$33:$A$44,A26,'Df routed cabinet'!$G$33:$G$44)) +
(SUMIF('Df routed cabinet (2)'!$A$33:$A$44,A26,'Df routed cabinet (2)'!$G$33:$G$44)) +
(SUMIF('Sf acrylic cabinet'!$A$33:$A$44,A26,'Sf acrylic cabinet'!$G$33:$G$44)) +
(SUMIF('Sf acrylic cabinet (2)'!$A$33:$A$44,A26,'Sf acrylic cabinet (2)'!$G$33:$G$44)) +
(SUMIF('Economy Sf acrylic'!$A$33:$A$44,A26,'Economy Sf acrylic'!$G$33:$G$44)) +
(SUMIF('Df acrylic cabinet'!$A$33:$A$44,A26,'Df acrylic cabinet'!$G$33:$G$44)) +
(SUMIF('Df acrylic cabinet (2)'!$A$33:$A$44,A26,'Df acrylic cabinet (2)'!$G$33:$G$44)) +
(SUMIF('Sf flex cabinet'!$A$33:$A$44,A26,'Sf flex cabinet'!$G$33:$G$44)) +
(SUMIF('Sf flex cabinet (2)'!$A$33:$A$44,A26,'Sf flex cabinet (2)'!$G$33:$G$44)) +
(SUMIF('Df flex cabinet'!$A$39:$A$50,A26,'Df flex cabinet'!$G$39:$G$50)) +
(SUMIF('Df flex cabinet (2)'!$A$39:$A$50,A26,'Df flex cabinet (2)'!$G$39:$G$50)) +
(SUMIF('Pole cover'!$A$33:$A$44,A26,'Pole cover'!$G$33:$G$44)) +
(SUMIF('Pole cover (2)'!$A$33:$A$44,A26,'Pole cover (2)'!$G$33:$G$44)) +
(SUMIF('Structural Steel Fab'!$A$33:$A$44,A26,'Structural Steel Fab'!$G$33:$G$44)) +
(SUMIF(Reveal!$A$33:$A$44,A26,Reveal!$G$33:$G$44)) +
(SUMIF('Reveal (2)'!$A$33:$A$44,A26,'Reveal (2)'!$G$33:$G$44)) +
(SUMIF('Crown cove top'!$A$33:$A$44,A26,'Crown cove top'!$G$33:$G$44)) +
(SUMIF('EMC assembly'!$A$33:$A$44,A26,'EMC assembly'!$G$33:$G$44)) +
(SUMIF(Crating!$A$33:$A$44,A26,Crating!$G$33:$G$44)) +
(SUMIF('LED wiring'!$A$33:$A$44,A26,'LED wiring'!$G$33:$G$44)) +
(SUMIF('Changeable copy face'!$A$33:$A$44,A26,'Changeable copy face'!$G$33:$G$44)) +
(SUMIF('Flex face assembly'!$A$33:$A$44,A26,'Flex face assembly'!$G$33:$G$44)) +
(SUMIF('Routed face assembly'!$A$33:$A$44,A26,'Routed face assembly'!$G$33:$G$44)) +
(SUMIF('Paint calculation'!$A$33:$A$44,A26,'Paint calculation'!$G$33:$G$44)) +
(SUMIF('Trimcap letter face'!$A$33:$A$44,A26,'Trimcap letter face'!$G$33:$G$44)) +
(SUMIF('Trimcap letter face (2)'!$A$33:$A$44,A26,'Trimcap letter face (2)'!$G$33:$G$44)) +
(SUMIF('Channel letter fabrication'!$A$33:$A$44,A26,'Channel letter fabrication'!$G$33:$G$44)) +
(SUMIF('Channel letter fabrication (2)'!$A$33:$A$44,A26,'Channel letter fabrication (2)'!$G$33:$G$44))</f>
        <v>0</v>
      </c>
      <c r="E26" s="45">
        <f t="shared" si="1"/>
        <v>0</v>
      </c>
    </row>
    <row r="27" spans="1:5" ht="15.75">
      <c r="A27">
        <v>2412</v>
      </c>
      <c r="B27" t="s">
        <v>30</v>
      </c>
      <c r="C27" s="45">
        <f t="shared" si="0"/>
        <v>97</v>
      </c>
      <c r="D27" s="45">
        <f>(SUMIF('Freeform time and material'!$A$33:$A$44,A27,'Freeform time and material'!$G$33:$G$44)) +
(SUMIF('Vinyl cutting'!$A$33:$A$44,A27,'Vinyl cutting'!$G$33:$G$44)) +
(SUMIF('Vinyl cutting (2)'!$A$33:$A$44,A27,'Vinyl cutting (2)'!$G$33:$G$44)) +
(SUMIF('Apply vinyl graphics'!$A$33:$A$44,A27,'Apply vinyl graphics'!$G$33:$G$44)) +
(SUMIF('Apply vinyl graphics (2)'!$A$33:$A$44,A27,'Apply vinyl graphics (2)'!$G$33:$G$44)) +
(SUMIF('Alum pan sign'!$A$33:$A$44,A27,'Alum pan sign'!$G$33:$G$44)) +
(SUMIF('Alum pan sign (2)'!$A$33:$A$44,A27,'Alum pan sign (2)'!$G$33:$G$44)) +
(SUMIF('Economy pan sign'!$A$33:$A$44,A27,'Economy pan sign'!$G$33:$G$44)) +
(SUMIF('Post and panel sign'!$A$33:$A$44,A27,'Post and panel sign'!$G$33:$G$44)) +
(SUMIF('Post and panel sign (2)'!$A$33:$A$44,A27,'Post and panel sign (2)'!$G$33:$G$44)) +
(SUMIF('Flat panels only'!$A$33:$A$44,A27,'Flat panels only'!$G$33:$G$44)) +
(SUMIF('Flat panels only (2)'!$A$33:$A$44,A27,'Flat panels only (2)'!$G$33:$G$44)) +
(SUMIF('Routed panel shapes'!$A$34:$A$45,A27,'Routed panel shapes'!$G$34:$G$45)) +
(SUMIF('Routed panel shapes (2)'!$A$34:$A$45,A27,'Routed panel shapes (2)'!$G$34:$G$45)) +
(SUMIF('Routed face only'!$A$33:$A$44,A27,'Routed face only'!$G$33:$G$44)) +
(SUMIF('Routed face only (2)'!$A$33:$A$44,A27,'Routed face only (2)'!$G$33:$G$44)) +
(SUMIF('Routed alum faces letters'!$A$33:$A$44,A27,'Routed alum faces letters'!$G$33:$G$44)) +
(SUMIF('Routed alum faces letters (2)'!$A$33:$A$44,A27,'Routed alum faces letters (2)'!$G$33:$G$44)) +
(SUMIF('Routed push through acrylic'!$A$33:$A$44,A27,'Routed push through acrylic'!$G$33:$G$44)) +
(SUMIF('Routed push through acrylic (2)'!$A$33:$A$44,A27,'Routed push through acrylic (2)'!$G$33:$G$44)) +
(SUMIF('Sf routed cabinet'!$A$33:$A$44,A27,'Sf routed cabinet'!$G$33:$G$44)) +
(SUMIF('Sf routed cabinet (2)'!$A$33:$A$44,A27,'Sf routed cabinet (2)'!$G$33:$G$44)) +
(SUMIF('Df routed cabinet'!$A$33:$A$44,A27,'Df routed cabinet'!$G$33:$G$44)) +
(SUMIF('Df routed cabinet (2)'!$A$33:$A$44,A27,'Df routed cabinet (2)'!$G$33:$G$44)) +
(SUMIF('Sf acrylic cabinet'!$A$33:$A$44,A27,'Sf acrylic cabinet'!$G$33:$G$44)) +
(SUMIF('Sf acrylic cabinet (2)'!$A$33:$A$44,A27,'Sf acrylic cabinet (2)'!$G$33:$G$44)) +
(SUMIF('Economy Sf acrylic'!$A$33:$A$44,A27,'Economy Sf acrylic'!$G$33:$G$44)) +
(SUMIF('Df acrylic cabinet'!$A$33:$A$44,A27,'Df acrylic cabinet'!$G$33:$G$44)) +
(SUMIF('Df acrylic cabinet (2)'!$A$33:$A$44,A27,'Df acrylic cabinet (2)'!$G$33:$G$44)) +
(SUMIF('Sf flex cabinet'!$A$33:$A$44,A27,'Sf flex cabinet'!$G$33:$G$44)) +
(SUMIF('Sf flex cabinet (2)'!$A$33:$A$44,A27,'Sf flex cabinet (2)'!$G$33:$G$44)) +
(SUMIF('Df flex cabinet'!$A$39:$A$50,A27,'Df flex cabinet'!$G$39:$G$50)) +
(SUMIF('Df flex cabinet (2)'!$A$39:$A$50,A27,'Df flex cabinet (2)'!$G$39:$G$50)) +
(SUMIF('Pole cover'!$A$33:$A$44,A27,'Pole cover'!$G$33:$G$44)) +
(SUMIF('Pole cover (2)'!$A$33:$A$44,A27,'Pole cover (2)'!$G$33:$G$44)) +
(SUMIF('Structural Steel Fab'!$A$33:$A$44,A27,'Structural Steel Fab'!$G$33:$G$44)) +
(SUMIF(Reveal!$A$33:$A$44,A27,Reveal!$G$33:$G$44)) +
(SUMIF('Reveal (2)'!$A$33:$A$44,A27,'Reveal (2)'!$G$33:$G$44)) +
(SUMIF('Crown cove top'!$A$33:$A$44,A27,'Crown cove top'!$G$33:$G$44)) +
(SUMIF('EMC assembly'!$A$33:$A$44,A27,'EMC assembly'!$G$33:$G$44)) +
(SUMIF(Crating!$A$33:$A$44,A27,Crating!$G$33:$G$44)) +
(SUMIF('LED wiring'!$A$33:$A$44,A27,'LED wiring'!$G$33:$G$44)) +
(SUMIF('Changeable copy face'!$A$33:$A$44,A27,'Changeable copy face'!$G$33:$G$44)) +
(SUMIF('Flex face assembly'!$A$33:$A$44,A27,'Flex face assembly'!$G$33:$G$44)) +
(SUMIF('Routed face assembly'!$A$33:$A$44,A27,'Routed face assembly'!$G$33:$G$44)) +
(SUMIF('Paint calculation'!$A$33:$A$44,A27,'Paint calculation'!$G$33:$G$44)) +
(SUMIF('Trimcap letter face'!$A$33:$A$44,A27,'Trimcap letter face'!$G$33:$G$44)) +
(SUMIF('Trimcap letter face (2)'!$A$33:$A$44,A27,'Trimcap letter face (2)'!$G$33:$G$44)) +
(SUMIF('Channel letter fabrication'!$A$33:$A$44,A27,'Channel letter fabrication'!$G$33:$G$44)) +
(SUMIF('Channel letter fabrication (2)'!$A$33:$A$44,A27,'Channel letter fabrication (2)'!$G$33:$G$44))</f>
        <v>0</v>
      </c>
      <c r="E27" s="45">
        <f t="shared" si="1"/>
        <v>0</v>
      </c>
    </row>
    <row r="28" spans="1:5" ht="15.75">
      <c r="A28">
        <v>2415</v>
      </c>
      <c r="B28" t="s">
        <v>31</v>
      </c>
      <c r="C28" s="45">
        <f t="shared" si="0"/>
        <v>97</v>
      </c>
      <c r="D28" s="45">
        <f>(SUMIF('Freeform time and material'!$A$33:$A$44,A28,'Freeform time and material'!$G$33:$G$44)) +
(SUMIF('Vinyl cutting'!$A$33:$A$44,A28,'Vinyl cutting'!$G$33:$G$44)) +
(SUMIF('Vinyl cutting (2)'!$A$33:$A$44,A28,'Vinyl cutting (2)'!$G$33:$G$44)) +
(SUMIF('Apply vinyl graphics'!$A$33:$A$44,A28,'Apply vinyl graphics'!$G$33:$G$44)) +
(SUMIF('Apply vinyl graphics (2)'!$A$33:$A$44,A28,'Apply vinyl graphics (2)'!$G$33:$G$44)) +
(SUMIF('Alum pan sign'!$A$33:$A$44,A28,'Alum pan sign'!$G$33:$G$44)) +
(SUMIF('Alum pan sign (2)'!$A$33:$A$44,A28,'Alum pan sign (2)'!$G$33:$G$44)) +
(SUMIF('Economy pan sign'!$A$33:$A$44,A28,'Economy pan sign'!$G$33:$G$44)) +
(SUMIF('Post and panel sign'!$A$33:$A$44,A28,'Post and panel sign'!$G$33:$G$44)) +
(SUMIF('Post and panel sign (2)'!$A$33:$A$44,A28,'Post and panel sign (2)'!$G$33:$G$44)) +
(SUMIF('Flat panels only'!$A$33:$A$44,A28,'Flat panels only'!$G$33:$G$44)) +
(SUMIF('Flat panels only (2)'!$A$33:$A$44,A28,'Flat panels only (2)'!$G$33:$G$44)) +
(SUMIF('Routed panel shapes'!$A$34:$A$45,A28,'Routed panel shapes'!$G$34:$G$45)) +
(SUMIF('Routed panel shapes (2)'!$A$34:$A$45,A28,'Routed panel shapes (2)'!$G$34:$G$45)) +
(SUMIF('Routed face only'!$A$33:$A$44,A28,'Routed face only'!$G$33:$G$44)) +
(SUMIF('Routed face only (2)'!$A$33:$A$44,A28,'Routed face only (2)'!$G$33:$G$44)) +
(SUMIF('Routed alum faces letters'!$A$33:$A$44,A28,'Routed alum faces letters'!$G$33:$G$44)) +
(SUMIF('Routed alum faces letters (2)'!$A$33:$A$44,A28,'Routed alum faces letters (2)'!$G$33:$G$44)) +
(SUMIF('Routed push through acrylic'!$A$33:$A$44,A28,'Routed push through acrylic'!$G$33:$G$44)) +
(SUMIF('Routed push through acrylic (2)'!$A$33:$A$44,A28,'Routed push through acrylic (2)'!$G$33:$G$44)) +
(SUMIF('Sf routed cabinet'!$A$33:$A$44,A28,'Sf routed cabinet'!$G$33:$G$44)) +
(SUMIF('Sf routed cabinet (2)'!$A$33:$A$44,A28,'Sf routed cabinet (2)'!$G$33:$G$44)) +
(SUMIF('Df routed cabinet'!$A$33:$A$44,A28,'Df routed cabinet'!$G$33:$G$44)) +
(SUMIF('Df routed cabinet (2)'!$A$33:$A$44,A28,'Df routed cabinet (2)'!$G$33:$G$44)) +
(SUMIF('Sf acrylic cabinet'!$A$33:$A$44,A28,'Sf acrylic cabinet'!$G$33:$G$44)) +
(SUMIF('Sf acrylic cabinet (2)'!$A$33:$A$44,A28,'Sf acrylic cabinet (2)'!$G$33:$G$44)) +
(SUMIF('Economy Sf acrylic'!$A$33:$A$44,A28,'Economy Sf acrylic'!$G$33:$G$44)) +
(SUMIF('Df acrylic cabinet'!$A$33:$A$44,A28,'Df acrylic cabinet'!$G$33:$G$44)) +
(SUMIF('Df acrylic cabinet (2)'!$A$33:$A$44,A28,'Df acrylic cabinet (2)'!$G$33:$G$44)) +
(SUMIF('Sf flex cabinet'!$A$33:$A$44,A28,'Sf flex cabinet'!$G$33:$G$44)) +
(SUMIF('Sf flex cabinet (2)'!$A$33:$A$44,A28,'Sf flex cabinet (2)'!$G$33:$G$44)) +
(SUMIF('Df flex cabinet'!$A$39:$A$50,A28,'Df flex cabinet'!$G$39:$G$50)) +
(SUMIF('Df flex cabinet (2)'!$A$39:$A$50,A28,'Df flex cabinet (2)'!$G$39:$G$50)) +
(SUMIF('Pole cover'!$A$33:$A$44,A28,'Pole cover'!$G$33:$G$44)) +
(SUMIF('Pole cover (2)'!$A$33:$A$44,A28,'Pole cover (2)'!$G$33:$G$44)) +
(SUMIF('Structural Steel Fab'!$A$33:$A$44,A28,'Structural Steel Fab'!$G$33:$G$44)) +
(SUMIF(Reveal!$A$33:$A$44,A28,Reveal!$G$33:$G$44)) +
(SUMIF('Reveal (2)'!$A$33:$A$44,A28,'Reveal (2)'!$G$33:$G$44)) +
(SUMIF('Crown cove top'!$A$33:$A$44,A28,'Crown cove top'!$G$33:$G$44)) +
(SUMIF('EMC assembly'!$A$33:$A$44,A28,'EMC assembly'!$G$33:$G$44)) +
(SUMIF(Crating!$A$33:$A$44,A28,Crating!$G$33:$G$44)) +
(SUMIF('LED wiring'!$A$33:$A$44,A28,'LED wiring'!$G$33:$G$44)) +
(SUMIF('Changeable copy face'!$A$33:$A$44,A28,'Changeable copy face'!$G$33:$G$44)) +
(SUMIF('Flex face assembly'!$A$33:$A$44,A28,'Flex face assembly'!$G$33:$G$44)) +
(SUMIF('Routed face assembly'!$A$33:$A$44,A28,'Routed face assembly'!$G$33:$G$44)) +
(SUMIF('Paint calculation'!$A$33:$A$44,A28,'Paint calculation'!$G$33:$G$44)) +
(SUMIF('Trimcap letter face'!$A$33:$A$44,A28,'Trimcap letter face'!$G$33:$G$44)) +
(SUMIF('Trimcap letter face (2)'!$A$33:$A$44,A28,'Trimcap letter face (2)'!$G$33:$G$44)) +
(SUMIF('Channel letter fabrication'!$A$33:$A$44,A28,'Channel letter fabrication'!$G$33:$G$44)) +
(SUMIF('Channel letter fabrication (2)'!$A$33:$A$44,A28,'Channel letter fabrication (2)'!$G$33:$G$44))</f>
        <v>0</v>
      </c>
      <c r="E28" s="45">
        <f t="shared" si="1"/>
        <v>0</v>
      </c>
    </row>
    <row r="29" spans="1:5" ht="15.75">
      <c r="A29">
        <v>2416</v>
      </c>
      <c r="B29" t="s">
        <v>32</v>
      </c>
      <c r="C29" s="45">
        <f t="shared" si="0"/>
        <v>97</v>
      </c>
      <c r="D29" s="45">
        <f>(SUMIF('Freeform time and material'!$A$33:$A$44,A29,'Freeform time and material'!$G$33:$G$44)) +
(SUMIF('Vinyl cutting'!$A$33:$A$44,A29,'Vinyl cutting'!$G$33:$G$44)) +
(SUMIF('Vinyl cutting (2)'!$A$33:$A$44,A29,'Vinyl cutting (2)'!$G$33:$G$44)) +
(SUMIF('Apply vinyl graphics'!$A$33:$A$44,A29,'Apply vinyl graphics'!$G$33:$G$44)) +
(SUMIF('Apply vinyl graphics (2)'!$A$33:$A$44,A29,'Apply vinyl graphics (2)'!$G$33:$G$44)) +
(SUMIF('Alum pan sign'!$A$33:$A$44,A29,'Alum pan sign'!$G$33:$G$44)) +
(SUMIF('Alum pan sign (2)'!$A$33:$A$44,A29,'Alum pan sign (2)'!$G$33:$G$44)) +
(SUMIF('Economy pan sign'!$A$33:$A$44,A29,'Economy pan sign'!$G$33:$G$44)) +
(SUMIF('Post and panel sign'!$A$33:$A$44,A29,'Post and panel sign'!$G$33:$G$44)) +
(SUMIF('Post and panel sign (2)'!$A$33:$A$44,A29,'Post and panel sign (2)'!$G$33:$G$44)) +
(SUMIF('Flat panels only'!$A$33:$A$44,A29,'Flat panels only'!$G$33:$G$44)) +
(SUMIF('Flat panels only (2)'!$A$33:$A$44,A29,'Flat panels only (2)'!$G$33:$G$44)) +
(SUMIF('Routed panel shapes'!$A$34:$A$45,A29,'Routed panel shapes'!$G$34:$G$45)) +
(SUMIF('Routed panel shapes (2)'!$A$34:$A$45,A29,'Routed panel shapes (2)'!$G$34:$G$45)) +
(SUMIF('Routed face only'!$A$33:$A$44,A29,'Routed face only'!$G$33:$G$44)) +
(SUMIF('Routed face only (2)'!$A$33:$A$44,A29,'Routed face only (2)'!$G$33:$G$44)) +
(SUMIF('Routed alum faces letters'!$A$33:$A$44,A29,'Routed alum faces letters'!$G$33:$G$44)) +
(SUMIF('Routed alum faces letters (2)'!$A$33:$A$44,A29,'Routed alum faces letters (2)'!$G$33:$G$44)) +
(SUMIF('Routed push through acrylic'!$A$33:$A$44,A29,'Routed push through acrylic'!$G$33:$G$44)) +
(SUMIF('Routed push through acrylic (2)'!$A$33:$A$44,A29,'Routed push through acrylic (2)'!$G$33:$G$44)) +
(SUMIF('Sf routed cabinet'!$A$33:$A$44,A29,'Sf routed cabinet'!$G$33:$G$44)) +
(SUMIF('Sf routed cabinet (2)'!$A$33:$A$44,A29,'Sf routed cabinet (2)'!$G$33:$G$44)) +
(SUMIF('Df routed cabinet'!$A$33:$A$44,A29,'Df routed cabinet'!$G$33:$G$44)) +
(SUMIF('Df routed cabinet (2)'!$A$33:$A$44,A29,'Df routed cabinet (2)'!$G$33:$G$44)) +
(SUMIF('Sf acrylic cabinet'!$A$33:$A$44,A29,'Sf acrylic cabinet'!$G$33:$G$44)) +
(SUMIF('Sf acrylic cabinet (2)'!$A$33:$A$44,A29,'Sf acrylic cabinet (2)'!$G$33:$G$44)) +
(SUMIF('Economy Sf acrylic'!$A$33:$A$44,A29,'Economy Sf acrylic'!$G$33:$G$44)) +
(SUMIF('Df acrylic cabinet'!$A$33:$A$44,A29,'Df acrylic cabinet'!$G$33:$G$44)) +
(SUMIF('Df acrylic cabinet (2)'!$A$33:$A$44,A29,'Df acrylic cabinet (2)'!$G$33:$G$44)) +
(SUMIF('Sf flex cabinet'!$A$33:$A$44,A29,'Sf flex cabinet'!$G$33:$G$44)) +
(SUMIF('Sf flex cabinet (2)'!$A$33:$A$44,A29,'Sf flex cabinet (2)'!$G$33:$G$44)) +
(SUMIF('Df flex cabinet'!$A$39:$A$50,A29,'Df flex cabinet'!$G$39:$G$50)) +
(SUMIF('Df flex cabinet (2)'!$A$39:$A$50,A29,'Df flex cabinet (2)'!$G$39:$G$50)) +
(SUMIF('Pole cover'!$A$33:$A$44,A29,'Pole cover'!$G$33:$G$44)) +
(SUMIF('Pole cover (2)'!$A$33:$A$44,A29,'Pole cover (2)'!$G$33:$G$44)) +
(SUMIF('Structural Steel Fab'!$A$33:$A$44,A29,'Structural Steel Fab'!$G$33:$G$44)) +
(SUMIF(Reveal!$A$33:$A$44,A29,Reveal!$G$33:$G$44)) +
(SUMIF('Reveal (2)'!$A$33:$A$44,A29,'Reveal (2)'!$G$33:$G$44)) +
(SUMIF('Crown cove top'!$A$33:$A$44,A29,'Crown cove top'!$G$33:$G$44)) +
(SUMIF('EMC assembly'!$A$33:$A$44,A29,'EMC assembly'!$G$33:$G$44)) +
(SUMIF(Crating!$A$33:$A$44,A29,Crating!$G$33:$G$44)) +
(SUMIF('LED wiring'!$A$33:$A$44,A29,'LED wiring'!$G$33:$G$44)) +
(SUMIF('Changeable copy face'!$A$33:$A$44,A29,'Changeable copy face'!$G$33:$G$44)) +
(SUMIF('Flex face assembly'!$A$33:$A$44,A29,'Flex face assembly'!$G$33:$G$44)) +
(SUMIF('Routed face assembly'!$A$33:$A$44,A29,'Routed face assembly'!$G$33:$G$44)) +
(SUMIF('Paint calculation'!$A$33:$A$44,A29,'Paint calculation'!$G$33:$G$44)) +
(SUMIF('Trimcap letter face'!$A$33:$A$44,A29,'Trimcap letter face'!$G$33:$G$44)) +
(SUMIF('Trimcap letter face (2)'!$A$33:$A$44,A29,'Trimcap letter face (2)'!$G$33:$G$44)) +
(SUMIF('Channel letter fabrication'!$A$33:$A$44,A29,'Channel letter fabrication'!$G$33:$G$44)) +
(SUMIF('Channel letter fabrication (2)'!$A$33:$A$44,A29,'Channel letter fabrication (2)'!$G$33:$G$44))</f>
        <v>3.75</v>
      </c>
      <c r="E29" s="45">
        <f t="shared" si="1"/>
        <v>363.75</v>
      </c>
    </row>
    <row r="30" spans="1:5" ht="15.75">
      <c r="A30">
        <v>2499</v>
      </c>
      <c r="B30" t="s">
        <v>33</v>
      </c>
      <c r="C30" s="45">
        <f t="shared" si="0"/>
        <v>97</v>
      </c>
      <c r="D30" s="45">
        <f>(SUMIF('Freeform time and material'!$A$33:$A$44,A30,'Freeform time and material'!$G$33:$G$44)) +
(SUMIF('Vinyl cutting'!$A$33:$A$44,A30,'Vinyl cutting'!$G$33:$G$44)) +
(SUMIF('Vinyl cutting (2)'!$A$33:$A$44,A30,'Vinyl cutting (2)'!$G$33:$G$44)) +
(SUMIF('Apply vinyl graphics'!$A$33:$A$44,A30,'Apply vinyl graphics'!$G$33:$G$44)) +
(SUMIF('Apply vinyl graphics (2)'!$A$33:$A$44,A30,'Apply vinyl graphics (2)'!$G$33:$G$44)) +
(SUMIF('Alum pan sign'!$A$33:$A$44,A30,'Alum pan sign'!$G$33:$G$44)) +
(SUMIF('Alum pan sign (2)'!$A$33:$A$44,A30,'Alum pan sign (2)'!$G$33:$G$44)) +
(SUMIF('Economy pan sign'!$A$33:$A$44,A30,'Economy pan sign'!$G$33:$G$44)) +
(SUMIF('Post and panel sign'!$A$33:$A$44,A30,'Post and panel sign'!$G$33:$G$44)) +
(SUMIF('Post and panel sign (2)'!$A$33:$A$44,A30,'Post and panel sign (2)'!$G$33:$G$44)) +
(SUMIF('Flat panels only'!$A$33:$A$44,A30,'Flat panels only'!$G$33:$G$44)) +
(SUMIF('Flat panels only (2)'!$A$33:$A$44,A30,'Flat panels only (2)'!$G$33:$G$44)) +
(SUMIF('Routed panel shapes'!$A$34:$A$45,A30,'Routed panel shapes'!$G$34:$G$45)) +
(SUMIF('Routed panel shapes (2)'!$A$34:$A$45,A30,'Routed panel shapes (2)'!$G$34:$G$45)) +
(SUMIF('Routed face only'!$A$33:$A$44,A30,'Routed face only'!$G$33:$G$44)) +
(SUMIF('Routed face only (2)'!$A$33:$A$44,A30,'Routed face only (2)'!$G$33:$G$44)) +
(SUMIF('Routed alum faces letters'!$A$33:$A$44,A30,'Routed alum faces letters'!$G$33:$G$44)) +
(SUMIF('Routed alum faces letters (2)'!$A$33:$A$44,A30,'Routed alum faces letters (2)'!$G$33:$G$44)) +
(SUMIF('Routed push through acrylic'!$A$33:$A$44,A30,'Routed push through acrylic'!$G$33:$G$44)) +
(SUMIF('Routed push through acrylic (2)'!$A$33:$A$44,A30,'Routed push through acrylic (2)'!$G$33:$G$44)) +
(SUMIF('Sf routed cabinet'!$A$33:$A$44,A30,'Sf routed cabinet'!$G$33:$G$44)) +
(SUMIF('Sf routed cabinet (2)'!$A$33:$A$44,A30,'Sf routed cabinet (2)'!$G$33:$G$44)) +
(SUMIF('Df routed cabinet'!$A$33:$A$44,A30,'Df routed cabinet'!$G$33:$G$44)) +
(SUMIF('Df routed cabinet (2)'!$A$33:$A$44,A30,'Df routed cabinet (2)'!$G$33:$G$44)) +
(SUMIF('Sf acrylic cabinet'!$A$33:$A$44,A30,'Sf acrylic cabinet'!$G$33:$G$44)) +
(SUMIF('Sf acrylic cabinet (2)'!$A$33:$A$44,A30,'Sf acrylic cabinet (2)'!$G$33:$G$44)) +
(SUMIF('Economy Sf acrylic'!$A$33:$A$44,A30,'Economy Sf acrylic'!$G$33:$G$44)) +
(SUMIF('Df acrylic cabinet'!$A$33:$A$44,A30,'Df acrylic cabinet'!$G$33:$G$44)) +
(SUMIF('Df acrylic cabinet (2)'!$A$33:$A$44,A30,'Df acrylic cabinet (2)'!$G$33:$G$44)) +
(SUMIF('Sf flex cabinet'!$A$33:$A$44,A30,'Sf flex cabinet'!$G$33:$G$44)) +
(SUMIF('Sf flex cabinet (2)'!$A$33:$A$44,A30,'Sf flex cabinet (2)'!$G$33:$G$44)) +
(SUMIF('Df flex cabinet'!$A$39:$A$50,A30,'Df flex cabinet'!$G$39:$G$50)) +
(SUMIF('Df flex cabinet (2)'!$A$39:$A$50,A30,'Df flex cabinet (2)'!$G$39:$G$50)) +
(SUMIF('Pole cover'!$A$33:$A$44,A30,'Pole cover'!$G$33:$G$44)) +
(SUMIF('Pole cover (2)'!$A$33:$A$44,A30,'Pole cover (2)'!$G$33:$G$44)) +
(SUMIF('Structural Steel Fab'!$A$33:$A$44,A30,'Structural Steel Fab'!$G$33:$G$44)) +
(SUMIF(Reveal!$A$33:$A$44,A30,Reveal!$G$33:$G$44)) +
(SUMIF('Reveal (2)'!$A$33:$A$44,A30,'Reveal (2)'!$G$33:$G$44)) +
(SUMIF('Crown cove top'!$A$33:$A$44,A30,'Crown cove top'!$G$33:$G$44)) +
(SUMIF('EMC assembly'!$A$33:$A$44,A30,'EMC assembly'!$G$33:$G$44)) +
(SUMIF(Crating!$A$33:$A$44,A30,Crating!$G$33:$G$44)) +
(SUMIF('LED wiring'!$A$33:$A$44,A30,'LED wiring'!$G$33:$G$44)) +
(SUMIF('Changeable copy face'!$A$33:$A$44,A30,'Changeable copy face'!$G$33:$G$44)) +
(SUMIF('Flex face assembly'!$A$33:$A$44,A30,'Flex face assembly'!$G$33:$G$44)) +
(SUMIF('Routed face assembly'!$A$33:$A$44,A30,'Routed face assembly'!$G$33:$G$44)) +
(SUMIF('Paint calculation'!$A$33:$A$44,A30,'Paint calculation'!$G$33:$G$44)) +
(SUMIF('Trimcap letter face'!$A$33:$A$44,A30,'Trimcap letter face'!$G$33:$G$44)) +
(SUMIF('Trimcap letter face (2)'!$A$33:$A$44,A30,'Trimcap letter face (2)'!$G$33:$G$44)) +
(SUMIF('Channel letter fabrication'!$A$33:$A$44,A30,'Channel letter fabrication'!$G$33:$G$44)) +
(SUMIF('Channel letter fabrication (2)'!$A$33:$A$44,A30,'Channel letter fabrication (2)'!$G$33:$G$44))</f>
        <v>0</v>
      </c>
      <c r="E30" s="45">
        <f t="shared" si="1"/>
        <v>0</v>
      </c>
    </row>
    <row r="31" spans="1:5">
      <c r="D31" s="2">
        <f>SUM(D6:D30)</f>
        <v>179.3125</v>
      </c>
      <c r="E31" s="2">
        <f>SUM(E6:E30)</f>
        <v>17393.3125</v>
      </c>
    </row>
  </sheetData>
  <sortState xmlns:xlrd2="http://schemas.microsoft.com/office/spreadsheetml/2017/richdata2" ref="A6:D107">
    <sortCondition ref="A6:A1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DBCA-8CA2-474E-AC78-CD9F564066E6}">
  <dimension ref="A1:J2002"/>
  <sheetViews>
    <sheetView topLeftCell="B1" workbookViewId="0">
      <selection activeCell="B3" sqref="B3"/>
    </sheetView>
  </sheetViews>
  <sheetFormatPr defaultColWidth="28.28515625" defaultRowHeight="15"/>
  <cols>
    <col min="1" max="1" width="50.140625" bestFit="1" customWidth="1"/>
    <col min="2" max="2" width="19.28515625" customWidth="1"/>
    <col min="3" max="3" width="15.5703125" customWidth="1"/>
    <col min="4" max="4" width="16.28515625" customWidth="1"/>
    <col min="5" max="5" width="13.85546875" customWidth="1"/>
    <col min="6" max="6" width="12.5703125" customWidth="1"/>
    <col min="7" max="7" width="10.85546875" customWidth="1"/>
  </cols>
  <sheetData>
    <row r="1" spans="1:10" ht="33">
      <c r="A1" s="34" t="s">
        <v>5</v>
      </c>
      <c r="B1" s="35" t="s">
        <v>34</v>
      </c>
      <c r="C1" s="35" t="s">
        <v>35</v>
      </c>
      <c r="D1" s="35" t="s">
        <v>36</v>
      </c>
      <c r="E1" s="35" t="s">
        <v>37</v>
      </c>
      <c r="F1" s="35" t="s">
        <v>38</v>
      </c>
      <c r="G1" s="35" t="s">
        <v>39</v>
      </c>
      <c r="H1" s="35" t="s">
        <v>40</v>
      </c>
      <c r="I1" s="35" t="s">
        <v>41</v>
      </c>
      <c r="J1" s="36" t="s">
        <v>42</v>
      </c>
    </row>
    <row r="2" spans="1:10">
      <c r="A2" s="37" t="s">
        <v>43</v>
      </c>
      <c r="B2" s="38" t="s">
        <v>43</v>
      </c>
      <c r="C2" s="38" t="s">
        <v>43</v>
      </c>
      <c r="D2" s="38" t="s">
        <v>43</v>
      </c>
      <c r="E2" s="38" t="s">
        <v>43</v>
      </c>
      <c r="F2" s="38" t="s">
        <v>43</v>
      </c>
      <c r="G2" s="39" t="s">
        <v>43</v>
      </c>
      <c r="H2" s="40" t="s">
        <v>43</v>
      </c>
      <c r="I2" s="41" t="s">
        <v>43</v>
      </c>
      <c r="J2" s="42" t="s">
        <v>43</v>
      </c>
    </row>
    <row r="3" spans="1:10">
      <c r="A3" s="28" t="str">
        <f>[1]ODBC!$A3</f>
        <v>SHOP SUPPLIES</v>
      </c>
      <c r="B3" s="29" t="str">
        <f>[1]ODBC!B3</f>
        <v>0</v>
      </c>
      <c r="C3" s="30">
        <f>IFERROR(VLOOKUP($B3,[1]ODBC!$B:$H,2,FALSE),"")</f>
        <v>1</v>
      </c>
      <c r="D3" s="30">
        <f>IFERROR(VLOOKUP($B3,[1]ODBC!$B:$H,3,FALSE),"")</f>
        <v>1</v>
      </c>
      <c r="E3" s="30" t="str">
        <f>IFERROR(VLOOKUP($B3,[1]ODBC!$B:$H,4,FALSE),"")</f>
        <v>EA</v>
      </c>
      <c r="F3" s="31">
        <f>IFERROR(VLOOKUP($B3,[1]ODBC!$B:$H,5,FALSE),"")</f>
        <v>0</v>
      </c>
      <c r="G3" s="32">
        <f>[1]ODBC!G3</f>
        <v>0</v>
      </c>
      <c r="H3" s="33">
        <f>SUM([1]ODBC!H3)</f>
        <v>45964</v>
      </c>
      <c r="I3" s="41" t="str">
        <f>'Vinyl cutting'!$B$2</f>
        <v>J36938</v>
      </c>
      <c r="J3" s="42">
        <f ca="1">(SUMIF('Freeform time and material'!$B$17:$B$30,B3,'Freeform time and material'!$G$17:$G$30)) +
(SUMIF('Vinyl cutting'!$B$17:$B$30,B3,'Vinyl cutting'!$G$17:$G$30)) +
(SUMIF('Vinyl cutting (2)'!$B$17:$B$30,B3,'Vinyl cutting (2)'!$G$17:$G$30)) +
(SUMIF('Apply vinyl graphics'!$B$17:$B$30,B3,'Apply vinyl graphics'!$G$17:$G$30)) +
(SUMIF('Apply vinyl graphics (2)'!$B$17:$B$30,B3,'Apply vinyl graphics (2)'!$G$17:$G$30)) +
(SUMIF('Alum pan sign'!$B$17:$B$30,B3,'Alum pan sign'!$G$17:$G$30)) +
(SUMIF('Alum pan sign (2)'!$B$17:$B$30,B3,'Alum pan sign (2)'!$G$17:$G$30)) +
(SUMIF('Economy pan sign'!$B$17:$B$30,B3,'Economy pan sign'!$G$17:$G$30)) +
(SUMIF('Post and panel sign'!$B$17:$B$30,B3,'Post and panel sign'!$G$17:$G$30)) +
(SUMIF('Post and panel sign (2)'!$B$17:$B$30,B3,'Post and panel sign (2)'!$G$17:$G$30)) +
(SUMIF('Flat panels only'!$B$17:$B$30,B3,'Flat panels only'!$G$17:$G$30)) +
(SUMIF('Flat panels only (2)'!$B$17:$B$30,B3,'Flat panels only (2)'!$G$17:$G$30)) +
(SUMIF('Routed panel shapes'!$B$18:$B$31,B3,'Routed panel shapes'!$G$18:$G$31)) +
(SUMIF('Routed panel shapes (2)'!$B$18:$B$31,B3,'Routed panel shapes (2)'!$G$18:$G$31)) +
(SUMIF('Routed face only'!$B$17:$B$30,B3,'Routed face only'!$G$17:$G$30)) +
(SUMIF('Routed face only (2)'!$B$17:$B$30,B3,'Routed face only (2)'!$G$17:$G$30)) +
(SUMIF('Routed alum faces letters'!$B$17:$B$30,B3,'Routed alum faces letters'!$G$17:$G$30)) +
(SUMIF('Routed alum faces letters (2)'!$B$17:$B$30,B3,'Routed alum faces letters (2)'!$G$17:$G$30)) +
(SUMIF('Routed push through acrylic'!$B$17:$B$30,B3,'Routed push through acrylic'!$G$17:$G$30)) +
(SUMIF('Routed push through acrylic (2)'!$B$17:$B$30,B3,'Routed push through acrylic (2)'!$G$17:$G$30)) +
(SUMIF('Sf routed cabinet'!$B$17:$B$30,B3,'Sf routed cabinet'!$G$17:$G$30)) +
(SUMIF('Sf routed cabinet (2)'!$B$17:$B$30,B3,'Sf routed cabinet (2)'!$G$17:$G$30)) +
(SUMIF('Df routed cabinet'!$B$17:$B$30,B3,'Df routed cabinet'!$G$17:$G$30)) +
(SUMIF('Df routed cabinet (2)'!$B$17:$B$30,B3,'Df routed cabinet (2)'!$G$17:$G$30)) +
(SUMIF('Sf acrylic cabinet'!$B$17:$B$30,B3,'Sf acrylic cabinet'!$G$17:$G$30)) +
(SUMIF('Sf acrylic cabinet (2)'!$B$17:$B$30,B3,'Sf acrylic cabinet (2)'!$G$17:$G$30)) +
(SUMIF('Economy Sf acrylic'!$B$17:$B$30,B3,'Economy Sf acrylic'!$G$17:$G$30)) +
(SUMIF('Df acrylic cabinet'!$B$17:$B$30,B3,'Df acrylic cabinet'!$G$17:$G$30)) +
(SUMIF('Df acrylic cabinet (2)'!$B$17:$B$30,B3,'Df acrylic cabinet (2)'!$G$17:$G$30)) +
(SUMIF('Sf flex cabinet'!$B$17:$B$30,B3,'Sf flex cabinet'!$G$17:$G$30)) +
(SUMIF('Sf flex cabinet (2)'!$B$17:$B$30,B3,'Sf flex cabinet (2)'!$G$17:$G$30)) +
(SUMIF('Df flex cabinet'!$B$17:$B$36,B3,'Df flex cabinet'!$G$17:$G$36)) +
(SUMIF('Df flex cabinet (2)'!$B$17:$B$36,B3,'Df flex cabinet (2)'!$G$17:$G$36)) +
(SUMIF('Pole cover'!$B$17:$B$30,B3,'Pole cover'!$G$17:$G$30)) +
(SUMIF('Pole cover (2)'!$B$17:$B$30,B3,'Pole cover (2)'!$G$17:$G$30)) +
(SUMIF('Structural Steel Fab'!$B$17:$B$29,B3,'Structural Steel Fab'!$G$17:$G$29)) +
(SUMIF(Reveal!$B$17:$B$30,B3,Reveal!$G$17:$G$30)) +
(SUMIF('Reveal (2)'!$B$17:$B$30,B3,'Reveal (2)'!$G$17:$G$30)) +
(SUMIF('Crown cove top'!$B$17:$B$30,B3,'Crown cove top'!$G$17:$G$30)) +
(SUMIF('EMC assembly'!$B$17:$B$30,B3,'EMC assembly'!$G$17:$G$30)) +
(SUMIF(Crating!$B$17:$B$29,B3,Crating!$G$17:$G$29)) +
(SUMIF('LED wiring'!$B$17:$B$30,B3,'LED wiring'!$G$17:$G$30)) +
(SUMIF('Changeable copy face'!$B$17:$B$30,B3,'Changeable copy face'!$G$17:$G$30)) +
(SUMIF('Flex face assembly'!$B$17:$B$30,B3,'Flex face assembly'!$G$17:$G$30)) +
(SUMIF('Routed face assembly'!$B$17:$B$30,B3,'Routed face assembly'!$G$17:$G$30)) +
(SUMIF('Paint calculation'!$B$17:$B$30,B3,'Paint calculation'!$G$17:$G$30)) +
(SUMIF('Trimcap letter face'!$B$17:$B$30,B3,'Trimcap letter face'!$G$17:$G$30)) +
(SUMIF('Trimcap letter face (2)'!$B$17:$B$30,B3,'Trimcap letter face (2)'!$G$17:$G$30)) +
(SUMIF('Channel letter fabrication'!$B$17:$B$30,B3,'Channel letter fabrication'!$G$17:$G$30)) +
(SUMIF('Channel letter fabrication (2)'!$B$17:$B$30,B3,'Channel letter fabrication (2)'!$G$17:$G$30))</f>
        <v>0</v>
      </c>
    </row>
    <row r="4" spans="1:10">
      <c r="A4" s="28" t="str">
        <f>[1]ODBC!$A4</f>
        <v>54" 3M IJ180-CV3 Controltac White Opaque</v>
      </c>
      <c r="B4" s="29" t="str">
        <f>[1]ODBC!B4</f>
        <v>10000</v>
      </c>
      <c r="C4" s="30">
        <f>IFERROR(VLOOKUP($B4,[1]ODBC!$B:$H,2,FALSE),"")</f>
        <v>5.3810000000000002</v>
      </c>
      <c r="D4" s="30">
        <f>IFERROR(VLOOKUP($B4,[1]ODBC!$B:$H,3,FALSE),"")</f>
        <v>9.6869999999999994</v>
      </c>
      <c r="E4" s="30" t="str">
        <f>IFERROR(VLOOKUP($B4,[1]ODBC!$B:$H,4,FALSE),"")</f>
        <v>LF</v>
      </c>
      <c r="F4" s="31">
        <f>IFERROR(VLOOKUP($B4,[1]ODBC!$B:$H,5,FALSE),"")</f>
        <v>44.45</v>
      </c>
      <c r="G4" s="32">
        <f>[1]ODBC!G4</f>
        <v>0</v>
      </c>
      <c r="H4" s="33">
        <f>SUM([1]ODBC!H4)</f>
        <v>45240</v>
      </c>
      <c r="I4" s="41" t="str">
        <f>'Vinyl cutting'!$B$2</f>
        <v>J36938</v>
      </c>
      <c r="J4" s="42">
        <f ca="1">(SUMIF('Freeform time and material'!$B$17:$B$30,B4,'Freeform time and material'!$G$17:$G$30)) +
(SUMIF('Vinyl cutting'!$B$17:$B$30,B4,'Vinyl cutting'!$G$17:$G$30)) +
(SUMIF('Vinyl cutting (2)'!$B$17:$B$30,B4,'Vinyl cutting (2)'!$G$17:$G$30)) +
(SUMIF('Apply vinyl graphics'!$B$17:$B$30,B4,'Apply vinyl graphics'!$G$17:$G$30)) +
(SUMIF('Apply vinyl graphics (2)'!$B$17:$B$30,B4,'Apply vinyl graphics (2)'!$G$17:$G$30)) +
(SUMIF('Alum pan sign'!$B$17:$B$30,B4,'Alum pan sign'!$G$17:$G$30)) +
(SUMIF('Alum pan sign (2)'!$B$17:$B$30,B4,'Alum pan sign (2)'!$G$17:$G$30)) +
(SUMIF('Economy pan sign'!$B$17:$B$30,B4,'Economy pan sign'!$G$17:$G$30)) +
(SUMIF('Post and panel sign'!$B$17:$B$30,B4,'Post and panel sign'!$G$17:$G$30)) +
(SUMIF('Post and panel sign (2)'!$B$17:$B$30,B4,'Post and panel sign (2)'!$G$17:$G$30)) +
(SUMIF('Flat panels only'!$B$17:$B$30,B4,'Flat panels only'!$G$17:$G$30)) +
(SUMIF('Flat panels only (2)'!$B$17:$B$30,B4,'Flat panels only (2)'!$G$17:$G$30)) +
(SUMIF('Routed panel shapes'!$B$18:$B$31,B4,'Routed panel shapes'!$G$18:$G$31)) +
(SUMIF('Routed panel shapes (2)'!$B$18:$B$31,B4,'Routed panel shapes (2)'!$G$18:$G$31)) +
(SUMIF('Routed face only'!$B$17:$B$30,B4,'Routed face only'!$G$17:$G$30)) +
(SUMIF('Routed face only (2)'!$B$17:$B$30,B4,'Routed face only (2)'!$G$17:$G$30)) +
(SUMIF('Routed alum faces letters'!$B$17:$B$30,B4,'Routed alum faces letters'!$G$17:$G$30)) +
(SUMIF('Routed alum faces letters (2)'!$B$17:$B$30,B4,'Routed alum faces letters (2)'!$G$17:$G$30)) +
(SUMIF('Routed push through acrylic'!$B$17:$B$30,B4,'Routed push through acrylic'!$G$17:$G$30)) +
(SUMIF('Routed push through acrylic (2)'!$B$17:$B$30,B4,'Routed push through acrylic (2)'!$G$17:$G$30)) +
(SUMIF('Sf routed cabinet'!$B$17:$B$30,B4,'Sf routed cabinet'!$G$17:$G$30)) +
(SUMIF('Sf routed cabinet (2)'!$B$17:$B$30,B4,'Sf routed cabinet (2)'!$G$17:$G$30)) +
(SUMIF('Df routed cabinet'!$B$17:$B$30,B4,'Df routed cabinet'!$G$17:$G$30)) +
(SUMIF('Df routed cabinet (2)'!$B$17:$B$30,B4,'Df routed cabinet (2)'!$G$17:$G$30)) +
(SUMIF('Sf acrylic cabinet'!$B$17:$B$30,B4,'Sf acrylic cabinet'!$G$17:$G$30)) +
(SUMIF('Sf acrylic cabinet (2)'!$B$17:$B$30,B4,'Sf acrylic cabinet (2)'!$G$17:$G$30)) +
(SUMIF('Economy Sf acrylic'!$B$17:$B$30,B4,'Economy Sf acrylic'!$G$17:$G$30)) +
(SUMIF('Df acrylic cabinet'!$B$17:$B$30,B4,'Df acrylic cabinet'!$G$17:$G$30)) +
(SUMIF('Df acrylic cabinet (2)'!$B$17:$B$30,B4,'Df acrylic cabinet (2)'!$G$17:$G$30)) +
(SUMIF('Sf flex cabinet'!$B$17:$B$30,B4,'Sf flex cabinet'!$G$17:$G$30)) +
(SUMIF('Sf flex cabinet (2)'!$B$17:$B$30,B4,'Sf flex cabinet (2)'!$G$17:$G$30)) +
(SUMIF('Df flex cabinet'!$B$17:$B$36,B4,'Df flex cabinet'!$G$17:$G$36)) +
(SUMIF('Df flex cabinet (2)'!$B$17:$B$36,B4,'Df flex cabinet (2)'!$G$17:$G$36)) +
(SUMIF('Pole cover'!$B$17:$B$30,B4,'Pole cover'!$G$17:$G$30)) +
(SUMIF('Pole cover (2)'!$B$17:$B$30,B4,'Pole cover (2)'!$G$17:$G$30)) +
(SUMIF('Structural Steel Fab'!$B$17:$B$29,B4,'Structural Steel Fab'!$G$17:$G$29)) +
(SUMIF(Reveal!$B$17:$B$30,B4,Reveal!$G$17:$G$30)) +
(SUMIF('Reveal (2)'!$B$17:$B$30,B4,'Reveal (2)'!$G$17:$G$30)) +
(SUMIF('Crown cove top'!$B$17:$B$30,B4,'Crown cove top'!$G$17:$G$30)) +
(SUMIF('EMC assembly'!$B$17:$B$30,B4,'EMC assembly'!$G$17:$G$30)) +
(SUMIF(Crating!$B$17:$B$29,B4,Crating!$G$17:$G$29)) +
(SUMIF('LED wiring'!$B$17:$B$30,B4,'LED wiring'!$G$17:$G$30)) +
(SUMIF('Changeable copy face'!$B$17:$B$30,B4,'Changeable copy face'!$G$17:$G$30)) +
(SUMIF('Flex face assembly'!$B$17:$B$30,B4,'Flex face assembly'!$G$17:$G$30)) +
(SUMIF('Routed face assembly'!$B$17:$B$30,B4,'Routed face assembly'!$G$17:$G$30)) +
(SUMIF('Paint calculation'!$B$17:$B$30,B4,'Paint calculation'!$G$17:$G$30)) +
(SUMIF('Trimcap letter face'!$B$17:$B$30,B4,'Trimcap letter face'!$G$17:$G$30)) +
(SUMIF('Trimcap letter face (2)'!$B$17:$B$30,B4,'Trimcap letter face (2)'!$G$17:$G$30)) +
(SUMIF('Channel letter fabrication'!$B$17:$B$30,B4,'Channel letter fabrication'!$G$17:$G$30)) +
(SUMIF('Channel letter fabrication (2)'!$B$17:$B$30,B4,'Channel letter fabrication (2)'!$G$17:$G$30))</f>
        <v>0</v>
      </c>
    </row>
    <row r="5" spans="1:10">
      <c r="A5" s="28" t="str">
        <f>[1]ODBC!$A5</f>
        <v>60" 3M IJ180-CV3 Controltac White Opaque</v>
      </c>
      <c r="B5" s="29" t="str">
        <f>[1]ODBC!B5</f>
        <v>10001</v>
      </c>
      <c r="C5" s="30">
        <f>IFERROR(VLOOKUP($B5,[1]ODBC!$B:$H,2,FALSE),"")</f>
        <v>5.8090000000000002</v>
      </c>
      <c r="D5" s="30">
        <f>IFERROR(VLOOKUP($B5,[1]ODBC!$B:$H,3,FALSE),"")</f>
        <v>10.457000000000001</v>
      </c>
      <c r="E5" s="30" t="str">
        <f>IFERROR(VLOOKUP($B5,[1]ODBC!$B:$H,4,FALSE),"")</f>
        <v>LF</v>
      </c>
      <c r="F5" s="31">
        <f>IFERROR(VLOOKUP($B5,[1]ODBC!$B:$H,5,FALSE),"")</f>
        <v>44.45</v>
      </c>
      <c r="G5" s="32">
        <f>[1]ODBC!G5</f>
        <v>0</v>
      </c>
      <c r="H5" s="33">
        <f>SUM([1]ODBC!H5)</f>
        <v>44804</v>
      </c>
      <c r="I5" s="41" t="str">
        <f>'Vinyl cutting'!$B$2</f>
        <v>J36938</v>
      </c>
      <c r="J5" s="42">
        <f ca="1">(SUMIF('Freeform time and material'!$B$17:$B$30,B5,'Freeform time and material'!$G$17:$G$30)) +
(SUMIF('Vinyl cutting'!$B$17:$B$30,B5,'Vinyl cutting'!$G$17:$G$30)) +
(SUMIF('Vinyl cutting (2)'!$B$17:$B$30,B5,'Vinyl cutting (2)'!$G$17:$G$30)) +
(SUMIF('Apply vinyl graphics'!$B$17:$B$30,B5,'Apply vinyl graphics'!$G$17:$G$30)) +
(SUMIF('Apply vinyl graphics (2)'!$B$17:$B$30,B5,'Apply vinyl graphics (2)'!$G$17:$G$30)) +
(SUMIF('Alum pan sign'!$B$17:$B$30,B5,'Alum pan sign'!$G$17:$G$30)) +
(SUMIF('Alum pan sign (2)'!$B$17:$B$30,B5,'Alum pan sign (2)'!$G$17:$G$30)) +
(SUMIF('Economy pan sign'!$B$17:$B$30,B5,'Economy pan sign'!$G$17:$G$30)) +
(SUMIF('Post and panel sign'!$B$17:$B$30,B5,'Post and panel sign'!$G$17:$G$30)) +
(SUMIF('Post and panel sign (2)'!$B$17:$B$30,B5,'Post and panel sign (2)'!$G$17:$G$30)) +
(SUMIF('Flat panels only'!$B$17:$B$30,B5,'Flat panels only'!$G$17:$G$30)) +
(SUMIF('Flat panels only (2)'!$B$17:$B$30,B5,'Flat panels only (2)'!$G$17:$G$30)) +
(SUMIF('Routed panel shapes'!$B$18:$B$31,B5,'Routed panel shapes'!$G$18:$G$31)) +
(SUMIF('Routed panel shapes (2)'!$B$18:$B$31,B5,'Routed panel shapes (2)'!$G$18:$G$31)) +
(SUMIF('Routed face only'!$B$17:$B$30,B5,'Routed face only'!$G$17:$G$30)) +
(SUMIF('Routed face only (2)'!$B$17:$B$30,B5,'Routed face only (2)'!$G$17:$G$30)) +
(SUMIF('Routed alum faces letters'!$B$17:$B$30,B5,'Routed alum faces letters'!$G$17:$G$30)) +
(SUMIF('Routed alum faces letters (2)'!$B$17:$B$30,B5,'Routed alum faces letters (2)'!$G$17:$G$30)) +
(SUMIF('Routed push through acrylic'!$B$17:$B$30,B5,'Routed push through acrylic'!$G$17:$G$30)) +
(SUMIF('Routed push through acrylic (2)'!$B$17:$B$30,B5,'Routed push through acrylic (2)'!$G$17:$G$30)) +
(SUMIF('Sf routed cabinet'!$B$17:$B$30,B5,'Sf routed cabinet'!$G$17:$G$30)) +
(SUMIF('Sf routed cabinet (2)'!$B$17:$B$30,B5,'Sf routed cabinet (2)'!$G$17:$G$30)) +
(SUMIF('Df routed cabinet'!$B$17:$B$30,B5,'Df routed cabinet'!$G$17:$G$30)) +
(SUMIF('Df routed cabinet (2)'!$B$17:$B$30,B5,'Df routed cabinet (2)'!$G$17:$G$30)) +
(SUMIF('Sf acrylic cabinet'!$B$17:$B$30,B5,'Sf acrylic cabinet'!$G$17:$G$30)) +
(SUMIF('Sf acrylic cabinet (2)'!$B$17:$B$30,B5,'Sf acrylic cabinet (2)'!$G$17:$G$30)) +
(SUMIF('Economy Sf acrylic'!$B$17:$B$30,B5,'Economy Sf acrylic'!$G$17:$G$30)) +
(SUMIF('Df acrylic cabinet'!$B$17:$B$30,B5,'Df acrylic cabinet'!$G$17:$G$30)) +
(SUMIF('Df acrylic cabinet (2)'!$B$17:$B$30,B5,'Df acrylic cabinet (2)'!$G$17:$G$30)) +
(SUMIF('Sf flex cabinet'!$B$17:$B$30,B5,'Sf flex cabinet'!$G$17:$G$30)) +
(SUMIF('Sf flex cabinet (2)'!$B$17:$B$30,B5,'Sf flex cabinet (2)'!$G$17:$G$30)) +
(SUMIF('Df flex cabinet'!$B$17:$B$36,B5,'Df flex cabinet'!$G$17:$G$36)) +
(SUMIF('Df flex cabinet (2)'!$B$17:$B$36,B5,'Df flex cabinet (2)'!$G$17:$G$36)) +
(SUMIF('Pole cover'!$B$17:$B$30,B5,'Pole cover'!$G$17:$G$30)) +
(SUMIF('Pole cover (2)'!$B$17:$B$30,B5,'Pole cover (2)'!$G$17:$G$30)) +
(SUMIF('Structural Steel Fab'!$B$17:$B$29,B5,'Structural Steel Fab'!$G$17:$G$29)) +
(SUMIF(Reveal!$B$17:$B$30,B5,Reveal!$G$17:$G$30)) +
(SUMIF('Reveal (2)'!$B$17:$B$30,B5,'Reveal (2)'!$G$17:$G$30)) +
(SUMIF('Crown cove top'!$B$17:$B$30,B5,'Crown cove top'!$G$17:$G$30)) +
(SUMIF('EMC assembly'!$B$17:$B$30,B5,'EMC assembly'!$G$17:$G$30)) +
(SUMIF(Crating!$B$17:$B$29,B5,Crating!$G$17:$G$29)) +
(SUMIF('LED wiring'!$B$17:$B$30,B5,'LED wiring'!$G$17:$G$30)) +
(SUMIF('Changeable copy face'!$B$17:$B$30,B5,'Changeable copy face'!$G$17:$G$30)) +
(SUMIF('Flex face assembly'!$B$17:$B$30,B5,'Flex face assembly'!$G$17:$G$30)) +
(SUMIF('Routed face assembly'!$B$17:$B$30,B5,'Routed face assembly'!$G$17:$G$30)) +
(SUMIF('Paint calculation'!$B$17:$B$30,B5,'Paint calculation'!$G$17:$G$30)) +
(SUMIF('Trimcap letter face'!$B$17:$B$30,B5,'Trimcap letter face'!$G$17:$G$30)) +
(SUMIF('Trimcap letter face (2)'!$B$17:$B$30,B5,'Trimcap letter face (2)'!$G$17:$G$30)) +
(SUMIF('Channel letter fabrication'!$B$17:$B$30,B5,'Channel letter fabrication'!$G$17:$G$30)) +
(SUMIF('Channel letter fabrication (2)'!$B$17:$B$30,B5,'Channel letter fabrication (2)'!$G$17:$G$30))</f>
        <v>0</v>
      </c>
    </row>
    <row r="6" spans="1:10">
      <c r="A6" s="28" t="str">
        <f>[1]ODBC!$A6</f>
        <v>54" 3M 3650-114 Clear Transparent</v>
      </c>
      <c r="B6" s="29" t="str">
        <f>[1]ODBC!B6</f>
        <v>10015</v>
      </c>
      <c r="C6" s="30">
        <f>IFERROR(VLOOKUP($B6,[1]ODBC!$B:$H,2,FALSE),"")</f>
        <v>5.77</v>
      </c>
      <c r="D6" s="30">
        <f>IFERROR(VLOOKUP($B6,[1]ODBC!$B:$H,3,FALSE),"")</f>
        <v>10.387</v>
      </c>
      <c r="E6" s="30" t="str">
        <f>IFERROR(VLOOKUP($B6,[1]ODBC!$B:$H,4,FALSE),"")</f>
        <v>LF</v>
      </c>
      <c r="F6" s="31">
        <f>IFERROR(VLOOKUP($B6,[1]ODBC!$B:$H,5,FALSE),"")</f>
        <v>44.45</v>
      </c>
      <c r="G6" s="32">
        <f>[1]ODBC!G6</f>
        <v>0</v>
      </c>
      <c r="H6" s="33">
        <f>SUM([1]ODBC!H6)</f>
        <v>44742</v>
      </c>
      <c r="I6" s="41" t="str">
        <f>'Vinyl cutting'!$B$2</f>
        <v>J36938</v>
      </c>
      <c r="J6" s="42">
        <f ca="1">(SUMIF('Freeform time and material'!$B$17:$B$30,B6,'Freeform time and material'!$G$17:$G$30)) +
(SUMIF('Vinyl cutting'!$B$17:$B$30,B6,'Vinyl cutting'!$G$17:$G$30)) +
(SUMIF('Vinyl cutting (2)'!$B$17:$B$30,B6,'Vinyl cutting (2)'!$G$17:$G$30)) +
(SUMIF('Apply vinyl graphics'!$B$17:$B$30,B6,'Apply vinyl graphics'!$G$17:$G$30)) +
(SUMIF('Apply vinyl graphics (2)'!$B$17:$B$30,B6,'Apply vinyl graphics (2)'!$G$17:$G$30)) +
(SUMIF('Alum pan sign'!$B$17:$B$30,B6,'Alum pan sign'!$G$17:$G$30)) +
(SUMIF('Alum pan sign (2)'!$B$17:$B$30,B6,'Alum pan sign (2)'!$G$17:$G$30)) +
(SUMIF('Economy pan sign'!$B$17:$B$30,B6,'Economy pan sign'!$G$17:$G$30)) +
(SUMIF('Post and panel sign'!$B$17:$B$30,B6,'Post and panel sign'!$G$17:$G$30)) +
(SUMIF('Post and panel sign (2)'!$B$17:$B$30,B6,'Post and panel sign (2)'!$G$17:$G$30)) +
(SUMIF('Flat panels only'!$B$17:$B$30,B6,'Flat panels only'!$G$17:$G$30)) +
(SUMIF('Flat panels only (2)'!$B$17:$B$30,B6,'Flat panels only (2)'!$G$17:$G$30)) +
(SUMIF('Routed panel shapes'!$B$18:$B$31,B6,'Routed panel shapes'!$G$18:$G$31)) +
(SUMIF('Routed panel shapes (2)'!$B$18:$B$31,B6,'Routed panel shapes (2)'!$G$18:$G$31)) +
(SUMIF('Routed face only'!$B$17:$B$30,B6,'Routed face only'!$G$17:$G$30)) +
(SUMIF('Routed face only (2)'!$B$17:$B$30,B6,'Routed face only (2)'!$G$17:$G$30)) +
(SUMIF('Routed alum faces letters'!$B$17:$B$30,B6,'Routed alum faces letters'!$G$17:$G$30)) +
(SUMIF('Routed alum faces letters (2)'!$B$17:$B$30,B6,'Routed alum faces letters (2)'!$G$17:$G$30)) +
(SUMIF('Routed push through acrylic'!$B$17:$B$30,B6,'Routed push through acrylic'!$G$17:$G$30)) +
(SUMIF('Routed push through acrylic (2)'!$B$17:$B$30,B6,'Routed push through acrylic (2)'!$G$17:$G$30)) +
(SUMIF('Sf routed cabinet'!$B$17:$B$30,B6,'Sf routed cabinet'!$G$17:$G$30)) +
(SUMIF('Sf routed cabinet (2)'!$B$17:$B$30,B6,'Sf routed cabinet (2)'!$G$17:$G$30)) +
(SUMIF('Df routed cabinet'!$B$17:$B$30,B6,'Df routed cabinet'!$G$17:$G$30)) +
(SUMIF('Df routed cabinet (2)'!$B$17:$B$30,B6,'Df routed cabinet (2)'!$G$17:$G$30)) +
(SUMIF('Sf acrylic cabinet'!$B$17:$B$30,B6,'Sf acrylic cabinet'!$G$17:$G$30)) +
(SUMIF('Sf acrylic cabinet (2)'!$B$17:$B$30,B6,'Sf acrylic cabinet (2)'!$G$17:$G$30)) +
(SUMIF('Economy Sf acrylic'!$B$17:$B$30,B6,'Economy Sf acrylic'!$G$17:$G$30)) +
(SUMIF('Df acrylic cabinet'!$B$17:$B$30,B6,'Df acrylic cabinet'!$G$17:$G$30)) +
(SUMIF('Df acrylic cabinet (2)'!$B$17:$B$30,B6,'Df acrylic cabinet (2)'!$G$17:$G$30)) +
(SUMIF('Sf flex cabinet'!$B$17:$B$30,B6,'Sf flex cabinet'!$G$17:$G$30)) +
(SUMIF('Sf flex cabinet (2)'!$B$17:$B$30,B6,'Sf flex cabinet (2)'!$G$17:$G$30)) +
(SUMIF('Df flex cabinet'!$B$17:$B$36,B6,'Df flex cabinet'!$G$17:$G$36)) +
(SUMIF('Df flex cabinet (2)'!$B$17:$B$36,B6,'Df flex cabinet (2)'!$G$17:$G$36)) +
(SUMIF('Pole cover'!$B$17:$B$30,B6,'Pole cover'!$G$17:$G$30)) +
(SUMIF('Pole cover (2)'!$B$17:$B$30,B6,'Pole cover (2)'!$G$17:$G$30)) +
(SUMIF('Structural Steel Fab'!$B$17:$B$29,B6,'Structural Steel Fab'!$G$17:$G$29)) +
(SUMIF(Reveal!$B$17:$B$30,B6,Reveal!$G$17:$G$30)) +
(SUMIF('Reveal (2)'!$B$17:$B$30,B6,'Reveal (2)'!$G$17:$G$30)) +
(SUMIF('Crown cove top'!$B$17:$B$30,B6,'Crown cove top'!$G$17:$G$30)) +
(SUMIF('EMC assembly'!$B$17:$B$30,B6,'EMC assembly'!$G$17:$G$30)) +
(SUMIF(Crating!$B$17:$B$29,B6,Crating!$G$17:$G$29)) +
(SUMIF('LED wiring'!$B$17:$B$30,B6,'LED wiring'!$G$17:$G$30)) +
(SUMIF('Changeable copy face'!$B$17:$B$30,B6,'Changeable copy face'!$G$17:$G$30)) +
(SUMIF('Flex face assembly'!$B$17:$B$30,B6,'Flex face assembly'!$G$17:$G$30)) +
(SUMIF('Routed face assembly'!$B$17:$B$30,B6,'Routed face assembly'!$G$17:$G$30)) +
(SUMIF('Paint calculation'!$B$17:$B$30,B6,'Paint calculation'!$G$17:$G$30)) +
(SUMIF('Trimcap letter face'!$B$17:$B$30,B6,'Trimcap letter face'!$G$17:$G$30)) +
(SUMIF('Trimcap letter face (2)'!$B$17:$B$30,B6,'Trimcap letter face (2)'!$G$17:$G$30)) +
(SUMIF('Channel letter fabrication'!$B$17:$B$30,B6,'Channel letter fabrication'!$G$17:$G$30)) +
(SUMIF('Channel letter fabrication (2)'!$B$17:$B$30,B6,'Channel letter fabrication (2)'!$G$17:$G$30))</f>
        <v>0</v>
      </c>
    </row>
    <row r="7" spans="1:10">
      <c r="A7" s="28" t="str">
        <f>[1]ODBC!$A7</f>
        <v>54" IJ36-20 Low Tac Print Media</v>
      </c>
      <c r="B7" s="29" t="str">
        <f>[1]ODBC!B7</f>
        <v>10018</v>
      </c>
      <c r="C7" s="30">
        <f>IFERROR(VLOOKUP($B7,[1]ODBC!$B:$H,2,FALSE),"")</f>
        <v>1.37</v>
      </c>
      <c r="D7" s="30">
        <f>IFERROR(VLOOKUP($B7,[1]ODBC!$B:$H,3,FALSE),"")</f>
        <v>2.4660000000000002</v>
      </c>
      <c r="E7" s="30" t="str">
        <f>IFERROR(VLOOKUP($B7,[1]ODBC!$B:$H,4,FALSE),"")</f>
        <v>LF</v>
      </c>
      <c r="F7" s="31">
        <f>IFERROR(VLOOKUP($B7,[1]ODBC!$B:$H,5,FALSE),"")</f>
        <v>44.45</v>
      </c>
      <c r="G7" s="32">
        <f>[1]ODBC!G7</f>
        <v>0</v>
      </c>
      <c r="H7" s="33">
        <f>SUM([1]ODBC!H7)</f>
        <v>44578</v>
      </c>
      <c r="I7" s="41" t="str">
        <f>'Vinyl cutting'!$B$2</f>
        <v>J36938</v>
      </c>
      <c r="J7" s="42">
        <f ca="1">(SUMIF('Freeform time and material'!$B$17:$B$30,B7,'Freeform time and material'!$G$17:$G$30)) +
(SUMIF('Vinyl cutting'!$B$17:$B$30,B7,'Vinyl cutting'!$G$17:$G$30)) +
(SUMIF('Vinyl cutting (2)'!$B$17:$B$30,B7,'Vinyl cutting (2)'!$G$17:$G$30)) +
(SUMIF('Apply vinyl graphics'!$B$17:$B$30,B7,'Apply vinyl graphics'!$G$17:$G$30)) +
(SUMIF('Apply vinyl graphics (2)'!$B$17:$B$30,B7,'Apply vinyl graphics (2)'!$G$17:$G$30)) +
(SUMIF('Alum pan sign'!$B$17:$B$30,B7,'Alum pan sign'!$G$17:$G$30)) +
(SUMIF('Alum pan sign (2)'!$B$17:$B$30,B7,'Alum pan sign (2)'!$G$17:$G$30)) +
(SUMIF('Economy pan sign'!$B$17:$B$30,B7,'Economy pan sign'!$G$17:$G$30)) +
(SUMIF('Post and panel sign'!$B$17:$B$30,B7,'Post and panel sign'!$G$17:$G$30)) +
(SUMIF('Post and panel sign (2)'!$B$17:$B$30,B7,'Post and panel sign (2)'!$G$17:$G$30)) +
(SUMIF('Flat panels only'!$B$17:$B$30,B7,'Flat panels only'!$G$17:$G$30)) +
(SUMIF('Flat panels only (2)'!$B$17:$B$30,B7,'Flat panels only (2)'!$G$17:$G$30)) +
(SUMIF('Routed panel shapes'!$B$18:$B$31,B7,'Routed panel shapes'!$G$18:$G$31)) +
(SUMIF('Routed panel shapes (2)'!$B$18:$B$31,B7,'Routed panel shapes (2)'!$G$18:$G$31)) +
(SUMIF('Routed face only'!$B$17:$B$30,B7,'Routed face only'!$G$17:$G$30)) +
(SUMIF('Routed face only (2)'!$B$17:$B$30,B7,'Routed face only (2)'!$G$17:$G$30)) +
(SUMIF('Routed alum faces letters'!$B$17:$B$30,B7,'Routed alum faces letters'!$G$17:$G$30)) +
(SUMIF('Routed alum faces letters (2)'!$B$17:$B$30,B7,'Routed alum faces letters (2)'!$G$17:$G$30)) +
(SUMIF('Routed push through acrylic'!$B$17:$B$30,B7,'Routed push through acrylic'!$G$17:$G$30)) +
(SUMIF('Routed push through acrylic (2)'!$B$17:$B$30,B7,'Routed push through acrylic (2)'!$G$17:$G$30)) +
(SUMIF('Sf routed cabinet'!$B$17:$B$30,B7,'Sf routed cabinet'!$G$17:$G$30)) +
(SUMIF('Sf routed cabinet (2)'!$B$17:$B$30,B7,'Sf routed cabinet (2)'!$G$17:$G$30)) +
(SUMIF('Df routed cabinet'!$B$17:$B$30,B7,'Df routed cabinet'!$G$17:$G$30)) +
(SUMIF('Df routed cabinet (2)'!$B$17:$B$30,B7,'Df routed cabinet (2)'!$G$17:$G$30)) +
(SUMIF('Sf acrylic cabinet'!$B$17:$B$30,B7,'Sf acrylic cabinet'!$G$17:$G$30)) +
(SUMIF('Sf acrylic cabinet (2)'!$B$17:$B$30,B7,'Sf acrylic cabinet (2)'!$G$17:$G$30)) +
(SUMIF('Economy Sf acrylic'!$B$17:$B$30,B7,'Economy Sf acrylic'!$G$17:$G$30)) +
(SUMIF('Df acrylic cabinet'!$B$17:$B$30,B7,'Df acrylic cabinet'!$G$17:$G$30)) +
(SUMIF('Df acrylic cabinet (2)'!$B$17:$B$30,B7,'Df acrylic cabinet (2)'!$G$17:$G$30)) +
(SUMIF('Sf flex cabinet'!$B$17:$B$30,B7,'Sf flex cabinet'!$G$17:$G$30)) +
(SUMIF('Sf flex cabinet (2)'!$B$17:$B$30,B7,'Sf flex cabinet (2)'!$G$17:$G$30)) +
(SUMIF('Df flex cabinet'!$B$17:$B$36,B7,'Df flex cabinet'!$G$17:$G$36)) +
(SUMIF('Df flex cabinet (2)'!$B$17:$B$36,B7,'Df flex cabinet (2)'!$G$17:$G$36)) +
(SUMIF('Pole cover'!$B$17:$B$30,B7,'Pole cover'!$G$17:$G$30)) +
(SUMIF('Pole cover (2)'!$B$17:$B$30,B7,'Pole cover (2)'!$G$17:$G$30)) +
(SUMIF('Structural Steel Fab'!$B$17:$B$29,B7,'Structural Steel Fab'!$G$17:$G$29)) +
(SUMIF(Reveal!$B$17:$B$30,B7,Reveal!$G$17:$G$30)) +
(SUMIF('Reveal (2)'!$B$17:$B$30,B7,'Reveal (2)'!$G$17:$G$30)) +
(SUMIF('Crown cove top'!$B$17:$B$30,B7,'Crown cove top'!$G$17:$G$30)) +
(SUMIF('EMC assembly'!$B$17:$B$30,B7,'EMC assembly'!$G$17:$G$30)) +
(SUMIF(Crating!$B$17:$B$29,B7,Crating!$G$17:$G$29)) +
(SUMIF('LED wiring'!$B$17:$B$30,B7,'LED wiring'!$G$17:$G$30)) +
(SUMIF('Changeable copy face'!$B$17:$B$30,B7,'Changeable copy face'!$G$17:$G$30)) +
(SUMIF('Flex face assembly'!$B$17:$B$30,B7,'Flex face assembly'!$G$17:$G$30)) +
(SUMIF('Routed face assembly'!$B$17:$B$30,B7,'Routed face assembly'!$G$17:$G$30)) +
(SUMIF('Paint calculation'!$B$17:$B$30,B7,'Paint calculation'!$G$17:$G$30)) +
(SUMIF('Trimcap letter face'!$B$17:$B$30,B7,'Trimcap letter face'!$G$17:$G$30)) +
(SUMIF('Trimcap letter face (2)'!$B$17:$B$30,B7,'Trimcap letter face (2)'!$G$17:$G$30)) +
(SUMIF('Channel letter fabrication'!$B$17:$B$30,B7,'Channel letter fabrication'!$G$17:$G$30)) +
(SUMIF('Channel letter fabrication (2)'!$B$17:$B$30,B7,'Channel letter fabrication (2)'!$G$17:$G$30))</f>
        <v>0</v>
      </c>
    </row>
    <row r="8" spans="1:10">
      <c r="A8" s="28" t="str">
        <f>[1]ODBC!$A8</f>
        <v>54" IJ3730-50 White Translucent</v>
      </c>
      <c r="B8" s="29" t="str">
        <f>[1]ODBC!B8</f>
        <v>10021</v>
      </c>
      <c r="C8" s="30">
        <f>IFERROR(VLOOKUP($B8,[1]ODBC!$B:$H,2,FALSE),"")</f>
        <v>8.3520000000000003</v>
      </c>
      <c r="D8" s="30">
        <f>IFERROR(VLOOKUP($B8,[1]ODBC!$B:$H,3,FALSE),"")</f>
        <v>15.035</v>
      </c>
      <c r="E8" s="30" t="str">
        <f>IFERROR(VLOOKUP($B8,[1]ODBC!$B:$H,4,FALSE),"")</f>
        <v>LF</v>
      </c>
      <c r="F8" s="31">
        <f>IFERROR(VLOOKUP($B8,[1]ODBC!$B:$H,5,FALSE),"")</f>
        <v>44.45</v>
      </c>
      <c r="G8" s="32">
        <f>[1]ODBC!G8</f>
        <v>0</v>
      </c>
      <c r="H8" s="33">
        <f>SUM([1]ODBC!H8)</f>
        <v>0</v>
      </c>
      <c r="I8" s="41" t="str">
        <f>'Vinyl cutting'!$B$2</f>
        <v>J36938</v>
      </c>
      <c r="J8" s="42">
        <f ca="1">(SUMIF('Freeform time and material'!$B$17:$B$30,B8,'Freeform time and material'!$G$17:$G$30)) +
(SUMIF('Vinyl cutting'!$B$17:$B$30,B8,'Vinyl cutting'!$G$17:$G$30)) +
(SUMIF('Vinyl cutting (2)'!$B$17:$B$30,B8,'Vinyl cutting (2)'!$G$17:$G$30)) +
(SUMIF('Apply vinyl graphics'!$B$17:$B$30,B8,'Apply vinyl graphics'!$G$17:$G$30)) +
(SUMIF('Apply vinyl graphics (2)'!$B$17:$B$30,B8,'Apply vinyl graphics (2)'!$G$17:$G$30)) +
(SUMIF('Alum pan sign'!$B$17:$B$30,B8,'Alum pan sign'!$G$17:$G$30)) +
(SUMIF('Alum pan sign (2)'!$B$17:$B$30,B8,'Alum pan sign (2)'!$G$17:$G$30)) +
(SUMIF('Economy pan sign'!$B$17:$B$30,B8,'Economy pan sign'!$G$17:$G$30)) +
(SUMIF('Post and panel sign'!$B$17:$B$30,B8,'Post and panel sign'!$G$17:$G$30)) +
(SUMIF('Post and panel sign (2)'!$B$17:$B$30,B8,'Post and panel sign (2)'!$G$17:$G$30)) +
(SUMIF('Flat panels only'!$B$17:$B$30,B8,'Flat panels only'!$G$17:$G$30)) +
(SUMIF('Flat panels only (2)'!$B$17:$B$30,B8,'Flat panels only (2)'!$G$17:$G$30)) +
(SUMIF('Routed panel shapes'!$B$18:$B$31,B8,'Routed panel shapes'!$G$18:$G$31)) +
(SUMIF('Routed panel shapes (2)'!$B$18:$B$31,B8,'Routed panel shapes (2)'!$G$18:$G$31)) +
(SUMIF('Routed face only'!$B$17:$B$30,B8,'Routed face only'!$G$17:$G$30)) +
(SUMIF('Routed face only (2)'!$B$17:$B$30,B8,'Routed face only (2)'!$G$17:$G$30)) +
(SUMIF('Routed alum faces letters'!$B$17:$B$30,B8,'Routed alum faces letters'!$G$17:$G$30)) +
(SUMIF('Routed alum faces letters (2)'!$B$17:$B$30,B8,'Routed alum faces letters (2)'!$G$17:$G$30)) +
(SUMIF('Routed push through acrylic'!$B$17:$B$30,B8,'Routed push through acrylic'!$G$17:$G$30)) +
(SUMIF('Routed push through acrylic (2)'!$B$17:$B$30,B8,'Routed push through acrylic (2)'!$G$17:$G$30)) +
(SUMIF('Sf routed cabinet'!$B$17:$B$30,B8,'Sf routed cabinet'!$G$17:$G$30)) +
(SUMIF('Sf routed cabinet (2)'!$B$17:$B$30,B8,'Sf routed cabinet (2)'!$G$17:$G$30)) +
(SUMIF('Df routed cabinet'!$B$17:$B$30,B8,'Df routed cabinet'!$G$17:$G$30)) +
(SUMIF('Df routed cabinet (2)'!$B$17:$B$30,B8,'Df routed cabinet (2)'!$G$17:$G$30)) +
(SUMIF('Sf acrylic cabinet'!$B$17:$B$30,B8,'Sf acrylic cabinet'!$G$17:$G$30)) +
(SUMIF('Sf acrylic cabinet (2)'!$B$17:$B$30,B8,'Sf acrylic cabinet (2)'!$G$17:$G$30)) +
(SUMIF('Economy Sf acrylic'!$B$17:$B$30,B8,'Economy Sf acrylic'!$G$17:$G$30)) +
(SUMIF('Df acrylic cabinet'!$B$17:$B$30,B8,'Df acrylic cabinet'!$G$17:$G$30)) +
(SUMIF('Df acrylic cabinet (2)'!$B$17:$B$30,B8,'Df acrylic cabinet (2)'!$G$17:$G$30)) +
(SUMIF('Sf flex cabinet'!$B$17:$B$30,B8,'Sf flex cabinet'!$G$17:$G$30)) +
(SUMIF('Sf flex cabinet (2)'!$B$17:$B$30,B8,'Sf flex cabinet (2)'!$G$17:$G$30)) +
(SUMIF('Df flex cabinet'!$B$17:$B$36,B8,'Df flex cabinet'!$G$17:$G$36)) +
(SUMIF('Df flex cabinet (2)'!$B$17:$B$36,B8,'Df flex cabinet (2)'!$G$17:$G$36)) +
(SUMIF('Pole cover'!$B$17:$B$30,B8,'Pole cover'!$G$17:$G$30)) +
(SUMIF('Pole cover (2)'!$B$17:$B$30,B8,'Pole cover (2)'!$G$17:$G$30)) +
(SUMIF('Structural Steel Fab'!$B$17:$B$29,B8,'Structural Steel Fab'!$G$17:$G$29)) +
(SUMIF(Reveal!$B$17:$B$30,B8,Reveal!$G$17:$G$30)) +
(SUMIF('Reveal (2)'!$B$17:$B$30,B8,'Reveal (2)'!$G$17:$G$30)) +
(SUMIF('Crown cove top'!$B$17:$B$30,B8,'Crown cove top'!$G$17:$G$30)) +
(SUMIF('EMC assembly'!$B$17:$B$30,B8,'EMC assembly'!$G$17:$G$30)) +
(SUMIF(Crating!$B$17:$B$29,B8,Crating!$G$17:$G$29)) +
(SUMIF('LED wiring'!$B$17:$B$30,B8,'LED wiring'!$G$17:$G$30)) +
(SUMIF('Changeable copy face'!$B$17:$B$30,B8,'Changeable copy face'!$G$17:$G$30)) +
(SUMIF('Flex face assembly'!$B$17:$B$30,B8,'Flex face assembly'!$G$17:$G$30)) +
(SUMIF('Routed face assembly'!$B$17:$B$30,B8,'Routed face assembly'!$G$17:$G$30)) +
(SUMIF('Paint calculation'!$B$17:$B$30,B8,'Paint calculation'!$G$17:$G$30)) +
(SUMIF('Trimcap letter face'!$B$17:$B$30,B8,'Trimcap letter face'!$G$17:$G$30)) +
(SUMIF('Trimcap letter face (2)'!$B$17:$B$30,B8,'Trimcap letter face (2)'!$G$17:$G$30)) +
(SUMIF('Channel letter fabrication'!$B$17:$B$30,B8,'Channel letter fabrication'!$G$17:$G$30)) +
(SUMIF('Channel letter fabrication (2)'!$B$17:$B$30,B8,'Channel letter fabrication (2)'!$G$17:$G$30))</f>
        <v>0</v>
      </c>
    </row>
    <row r="9" spans="1:10">
      <c r="A9" s="28" t="str">
        <f>[1]ODBC!$A9</f>
        <v>63"x 50yd Cooly 13oz Gl Banner</v>
      </c>
      <c r="B9" s="29" t="str">
        <f>[1]ODBC!B9</f>
        <v>10026</v>
      </c>
      <c r="C9" s="30">
        <f>IFERROR(VLOOKUP($B9,[1]ODBC!$B:$H,2,FALSE),"")</f>
        <v>1.091</v>
      </c>
      <c r="D9" s="30">
        <f>IFERROR(VLOOKUP($B9,[1]ODBC!$B:$H,3,FALSE),"")</f>
        <v>1.964</v>
      </c>
      <c r="E9" s="30" t="str">
        <f>IFERROR(VLOOKUP($B9,[1]ODBC!$B:$H,4,FALSE),"")</f>
        <v>LF</v>
      </c>
      <c r="F9" s="31">
        <f>IFERROR(VLOOKUP($B9,[1]ODBC!$B:$H,5,FALSE),"")</f>
        <v>44.45</v>
      </c>
      <c r="G9" s="32">
        <f>[1]ODBC!G9</f>
        <v>0</v>
      </c>
      <c r="H9" s="33">
        <f>SUM([1]ODBC!H9)</f>
        <v>45014</v>
      </c>
      <c r="I9" s="41" t="str">
        <f>'Vinyl cutting'!$B$2</f>
        <v>J36938</v>
      </c>
      <c r="J9" s="42">
        <f ca="1">(SUMIF('Freeform time and material'!$B$17:$B$30,B9,'Freeform time and material'!$G$17:$G$30)) +
(SUMIF('Vinyl cutting'!$B$17:$B$30,B9,'Vinyl cutting'!$G$17:$G$30)) +
(SUMIF('Vinyl cutting (2)'!$B$17:$B$30,B9,'Vinyl cutting (2)'!$G$17:$G$30)) +
(SUMIF('Apply vinyl graphics'!$B$17:$B$30,B9,'Apply vinyl graphics'!$G$17:$G$30)) +
(SUMIF('Apply vinyl graphics (2)'!$B$17:$B$30,B9,'Apply vinyl graphics (2)'!$G$17:$G$30)) +
(SUMIF('Alum pan sign'!$B$17:$B$30,B9,'Alum pan sign'!$G$17:$G$30)) +
(SUMIF('Alum pan sign (2)'!$B$17:$B$30,B9,'Alum pan sign (2)'!$G$17:$G$30)) +
(SUMIF('Economy pan sign'!$B$17:$B$30,B9,'Economy pan sign'!$G$17:$G$30)) +
(SUMIF('Post and panel sign'!$B$17:$B$30,B9,'Post and panel sign'!$G$17:$G$30)) +
(SUMIF('Post and panel sign (2)'!$B$17:$B$30,B9,'Post and panel sign (2)'!$G$17:$G$30)) +
(SUMIF('Flat panels only'!$B$17:$B$30,B9,'Flat panels only'!$G$17:$G$30)) +
(SUMIF('Flat panels only (2)'!$B$17:$B$30,B9,'Flat panels only (2)'!$G$17:$G$30)) +
(SUMIF('Routed panel shapes'!$B$18:$B$31,B9,'Routed panel shapes'!$G$18:$G$31)) +
(SUMIF('Routed panel shapes (2)'!$B$18:$B$31,B9,'Routed panel shapes (2)'!$G$18:$G$31)) +
(SUMIF('Routed face only'!$B$17:$B$30,B9,'Routed face only'!$G$17:$G$30)) +
(SUMIF('Routed face only (2)'!$B$17:$B$30,B9,'Routed face only (2)'!$G$17:$G$30)) +
(SUMIF('Routed alum faces letters'!$B$17:$B$30,B9,'Routed alum faces letters'!$G$17:$G$30)) +
(SUMIF('Routed alum faces letters (2)'!$B$17:$B$30,B9,'Routed alum faces letters (2)'!$G$17:$G$30)) +
(SUMIF('Routed push through acrylic'!$B$17:$B$30,B9,'Routed push through acrylic'!$G$17:$G$30)) +
(SUMIF('Routed push through acrylic (2)'!$B$17:$B$30,B9,'Routed push through acrylic (2)'!$G$17:$G$30)) +
(SUMIF('Sf routed cabinet'!$B$17:$B$30,B9,'Sf routed cabinet'!$G$17:$G$30)) +
(SUMIF('Sf routed cabinet (2)'!$B$17:$B$30,B9,'Sf routed cabinet (2)'!$G$17:$G$30)) +
(SUMIF('Df routed cabinet'!$B$17:$B$30,B9,'Df routed cabinet'!$G$17:$G$30)) +
(SUMIF('Df routed cabinet (2)'!$B$17:$B$30,B9,'Df routed cabinet (2)'!$G$17:$G$30)) +
(SUMIF('Sf acrylic cabinet'!$B$17:$B$30,B9,'Sf acrylic cabinet'!$G$17:$G$30)) +
(SUMIF('Sf acrylic cabinet (2)'!$B$17:$B$30,B9,'Sf acrylic cabinet (2)'!$G$17:$G$30)) +
(SUMIF('Economy Sf acrylic'!$B$17:$B$30,B9,'Economy Sf acrylic'!$G$17:$G$30)) +
(SUMIF('Df acrylic cabinet'!$B$17:$B$30,B9,'Df acrylic cabinet'!$G$17:$G$30)) +
(SUMIF('Df acrylic cabinet (2)'!$B$17:$B$30,B9,'Df acrylic cabinet (2)'!$G$17:$G$30)) +
(SUMIF('Sf flex cabinet'!$B$17:$B$30,B9,'Sf flex cabinet'!$G$17:$G$30)) +
(SUMIF('Sf flex cabinet (2)'!$B$17:$B$30,B9,'Sf flex cabinet (2)'!$G$17:$G$30)) +
(SUMIF('Df flex cabinet'!$B$17:$B$36,B9,'Df flex cabinet'!$G$17:$G$36)) +
(SUMIF('Df flex cabinet (2)'!$B$17:$B$36,B9,'Df flex cabinet (2)'!$G$17:$G$36)) +
(SUMIF('Pole cover'!$B$17:$B$30,B9,'Pole cover'!$G$17:$G$30)) +
(SUMIF('Pole cover (2)'!$B$17:$B$30,B9,'Pole cover (2)'!$G$17:$G$30)) +
(SUMIF('Structural Steel Fab'!$B$17:$B$29,B9,'Structural Steel Fab'!$G$17:$G$29)) +
(SUMIF(Reveal!$B$17:$B$30,B9,Reveal!$G$17:$G$30)) +
(SUMIF('Reveal (2)'!$B$17:$B$30,B9,'Reveal (2)'!$G$17:$G$30)) +
(SUMIF('Crown cove top'!$B$17:$B$30,B9,'Crown cove top'!$G$17:$G$30)) +
(SUMIF('EMC assembly'!$B$17:$B$30,B9,'EMC assembly'!$G$17:$G$30)) +
(SUMIF(Crating!$B$17:$B$29,B9,Crating!$G$17:$G$29)) +
(SUMIF('LED wiring'!$B$17:$B$30,B9,'LED wiring'!$G$17:$G$30)) +
(SUMIF('Changeable copy face'!$B$17:$B$30,B9,'Changeable copy face'!$G$17:$G$30)) +
(SUMIF('Flex face assembly'!$B$17:$B$30,B9,'Flex face assembly'!$G$17:$G$30)) +
(SUMIF('Routed face assembly'!$B$17:$B$30,B9,'Routed face assembly'!$G$17:$G$30)) +
(SUMIF('Paint calculation'!$B$17:$B$30,B9,'Paint calculation'!$G$17:$G$30)) +
(SUMIF('Trimcap letter face'!$B$17:$B$30,B9,'Trimcap letter face'!$G$17:$G$30)) +
(SUMIF('Trimcap letter face (2)'!$B$17:$B$30,B9,'Trimcap letter face (2)'!$G$17:$G$30)) +
(SUMIF('Channel letter fabrication'!$B$17:$B$30,B9,'Channel letter fabrication'!$G$17:$G$30)) +
(SUMIF('Channel letter fabrication (2)'!$B$17:$B$30,B9,'Channel letter fabrication (2)'!$G$17:$G$30))</f>
        <v>0</v>
      </c>
    </row>
    <row r="10" spans="1:10">
      <c r="A10" s="28" t="str">
        <f>[1]ODBC!$A10</f>
        <v>54" White Perf Window Graphic</v>
      </c>
      <c r="B10" s="29" t="str">
        <f>[1]ODBC!B10</f>
        <v>10050</v>
      </c>
      <c r="C10" s="30">
        <f>IFERROR(VLOOKUP($B10,[1]ODBC!$B:$H,2,FALSE),"")</f>
        <v>11.32</v>
      </c>
      <c r="D10" s="30">
        <f>IFERROR(VLOOKUP($B10,[1]ODBC!$B:$H,3,FALSE),"")</f>
        <v>20.378</v>
      </c>
      <c r="E10" s="30" t="str">
        <f>IFERROR(VLOOKUP($B10,[1]ODBC!$B:$H,4,FALSE),"")</f>
        <v>LF</v>
      </c>
      <c r="F10" s="31">
        <f>IFERROR(VLOOKUP($B10,[1]ODBC!$B:$H,5,FALSE),"")</f>
        <v>44.45</v>
      </c>
      <c r="G10" s="32">
        <f>[1]ODBC!G10</f>
        <v>0</v>
      </c>
      <c r="H10" s="33">
        <f>SUM([1]ODBC!H10)</f>
        <v>0</v>
      </c>
      <c r="I10" s="41" t="str">
        <f>'Vinyl cutting'!$B$2</f>
        <v>J36938</v>
      </c>
      <c r="J10" s="42">
        <f ca="1">(SUMIF('Freeform time and material'!$B$17:$B$30,B10,'Freeform time and material'!$G$17:$G$30)) +
(SUMIF('Vinyl cutting'!$B$17:$B$30,B10,'Vinyl cutting'!$G$17:$G$30)) +
(SUMIF('Vinyl cutting (2)'!$B$17:$B$30,B10,'Vinyl cutting (2)'!$G$17:$G$30)) +
(SUMIF('Apply vinyl graphics'!$B$17:$B$30,B10,'Apply vinyl graphics'!$G$17:$G$30)) +
(SUMIF('Apply vinyl graphics (2)'!$B$17:$B$30,B10,'Apply vinyl graphics (2)'!$G$17:$G$30)) +
(SUMIF('Alum pan sign'!$B$17:$B$30,B10,'Alum pan sign'!$G$17:$G$30)) +
(SUMIF('Alum pan sign (2)'!$B$17:$B$30,B10,'Alum pan sign (2)'!$G$17:$G$30)) +
(SUMIF('Economy pan sign'!$B$17:$B$30,B10,'Economy pan sign'!$G$17:$G$30)) +
(SUMIF('Post and panel sign'!$B$17:$B$30,B10,'Post and panel sign'!$G$17:$G$30)) +
(SUMIF('Post and panel sign (2)'!$B$17:$B$30,B10,'Post and panel sign (2)'!$G$17:$G$30)) +
(SUMIF('Flat panels only'!$B$17:$B$30,B10,'Flat panels only'!$G$17:$G$30)) +
(SUMIF('Flat panels only (2)'!$B$17:$B$30,B10,'Flat panels only (2)'!$G$17:$G$30)) +
(SUMIF('Routed panel shapes'!$B$18:$B$31,B10,'Routed panel shapes'!$G$18:$G$31)) +
(SUMIF('Routed panel shapes (2)'!$B$18:$B$31,B10,'Routed panel shapes (2)'!$G$18:$G$31)) +
(SUMIF('Routed face only'!$B$17:$B$30,B10,'Routed face only'!$G$17:$G$30)) +
(SUMIF('Routed face only (2)'!$B$17:$B$30,B10,'Routed face only (2)'!$G$17:$G$30)) +
(SUMIF('Routed alum faces letters'!$B$17:$B$30,B10,'Routed alum faces letters'!$G$17:$G$30)) +
(SUMIF('Routed alum faces letters (2)'!$B$17:$B$30,B10,'Routed alum faces letters (2)'!$G$17:$G$30)) +
(SUMIF('Routed push through acrylic'!$B$17:$B$30,B10,'Routed push through acrylic'!$G$17:$G$30)) +
(SUMIF('Routed push through acrylic (2)'!$B$17:$B$30,B10,'Routed push through acrylic (2)'!$G$17:$G$30)) +
(SUMIF('Sf routed cabinet'!$B$17:$B$30,B10,'Sf routed cabinet'!$G$17:$G$30)) +
(SUMIF('Sf routed cabinet (2)'!$B$17:$B$30,B10,'Sf routed cabinet (2)'!$G$17:$G$30)) +
(SUMIF('Df routed cabinet'!$B$17:$B$30,B10,'Df routed cabinet'!$G$17:$G$30)) +
(SUMIF('Df routed cabinet (2)'!$B$17:$B$30,B10,'Df routed cabinet (2)'!$G$17:$G$30)) +
(SUMIF('Sf acrylic cabinet'!$B$17:$B$30,B10,'Sf acrylic cabinet'!$G$17:$G$30)) +
(SUMIF('Sf acrylic cabinet (2)'!$B$17:$B$30,B10,'Sf acrylic cabinet (2)'!$G$17:$G$30)) +
(SUMIF('Economy Sf acrylic'!$B$17:$B$30,B10,'Economy Sf acrylic'!$G$17:$G$30)) +
(SUMIF('Df acrylic cabinet'!$B$17:$B$30,B10,'Df acrylic cabinet'!$G$17:$G$30)) +
(SUMIF('Df acrylic cabinet (2)'!$B$17:$B$30,B10,'Df acrylic cabinet (2)'!$G$17:$G$30)) +
(SUMIF('Sf flex cabinet'!$B$17:$B$30,B10,'Sf flex cabinet'!$G$17:$G$30)) +
(SUMIF('Sf flex cabinet (2)'!$B$17:$B$30,B10,'Sf flex cabinet (2)'!$G$17:$G$30)) +
(SUMIF('Df flex cabinet'!$B$17:$B$36,B10,'Df flex cabinet'!$G$17:$G$36)) +
(SUMIF('Df flex cabinet (2)'!$B$17:$B$36,B10,'Df flex cabinet (2)'!$G$17:$G$36)) +
(SUMIF('Pole cover'!$B$17:$B$30,B10,'Pole cover'!$G$17:$G$30)) +
(SUMIF('Pole cover (2)'!$B$17:$B$30,B10,'Pole cover (2)'!$G$17:$G$30)) +
(SUMIF('Structural Steel Fab'!$B$17:$B$29,B10,'Structural Steel Fab'!$G$17:$G$29)) +
(SUMIF(Reveal!$B$17:$B$30,B10,Reveal!$G$17:$G$30)) +
(SUMIF('Reveal (2)'!$B$17:$B$30,B10,'Reveal (2)'!$G$17:$G$30)) +
(SUMIF('Crown cove top'!$B$17:$B$30,B10,'Crown cove top'!$G$17:$G$30)) +
(SUMIF('EMC assembly'!$B$17:$B$30,B10,'EMC assembly'!$G$17:$G$30)) +
(SUMIF(Crating!$B$17:$B$29,B10,Crating!$G$17:$G$29)) +
(SUMIF('LED wiring'!$B$17:$B$30,B10,'LED wiring'!$G$17:$G$30)) +
(SUMIF('Changeable copy face'!$B$17:$B$30,B10,'Changeable copy face'!$G$17:$G$30)) +
(SUMIF('Flex face assembly'!$B$17:$B$30,B10,'Flex face assembly'!$G$17:$G$30)) +
(SUMIF('Routed face assembly'!$B$17:$B$30,B10,'Routed face assembly'!$G$17:$G$30)) +
(SUMIF('Paint calculation'!$B$17:$B$30,B10,'Paint calculation'!$G$17:$G$30)) +
(SUMIF('Trimcap letter face'!$B$17:$B$30,B10,'Trimcap letter face'!$G$17:$G$30)) +
(SUMIF('Trimcap letter face (2)'!$B$17:$B$30,B10,'Trimcap letter face (2)'!$G$17:$G$30)) +
(SUMIF('Channel letter fabrication'!$B$17:$B$30,B10,'Channel letter fabrication'!$G$17:$G$30)) +
(SUMIF('Channel letter fabrication (2)'!$B$17:$B$30,B10,'Channel letter fabrication (2)'!$G$17:$G$30))</f>
        <v>0</v>
      </c>
    </row>
    <row r="11" spans="1:10">
      <c r="A11" s="28" t="str">
        <f>[1]ODBC!$A11</f>
        <v>6" R1 Transferrite 782 Ultra</v>
      </c>
      <c r="B11" s="29" t="str">
        <f>[1]ODBC!B11</f>
        <v>12000</v>
      </c>
      <c r="C11" s="30">
        <f>IFERROR(VLOOKUP($B11,[1]ODBC!$B:$H,2,FALSE),"")</f>
        <v>0.24</v>
      </c>
      <c r="D11" s="30">
        <f>IFERROR(VLOOKUP($B11,[1]ODBC!$B:$H,3,FALSE),"")</f>
        <v>0.432</v>
      </c>
      <c r="E11" s="30" t="str">
        <f>IFERROR(VLOOKUP($B11,[1]ODBC!$B:$H,4,FALSE),"")</f>
        <v>SQFT</v>
      </c>
      <c r="F11" s="31">
        <f>IFERROR(VLOOKUP($B11,[1]ODBC!$B:$H,5,FALSE),"")</f>
        <v>44.45</v>
      </c>
      <c r="G11" s="32">
        <f>[1]ODBC!G11</f>
        <v>0</v>
      </c>
      <c r="H11" s="33">
        <f>SUM([1]ODBC!H11)</f>
        <v>45602</v>
      </c>
      <c r="I11" s="41" t="str">
        <f>'Vinyl cutting'!$B$2</f>
        <v>J36938</v>
      </c>
      <c r="J11" s="42">
        <f ca="1">(SUMIF('Freeform time and material'!$B$17:$B$30,B11,'Freeform time and material'!$G$17:$G$30)) +
(SUMIF('Vinyl cutting'!$B$17:$B$30,B11,'Vinyl cutting'!$G$17:$G$30)) +
(SUMIF('Vinyl cutting (2)'!$B$17:$B$30,B11,'Vinyl cutting (2)'!$G$17:$G$30)) +
(SUMIF('Apply vinyl graphics'!$B$17:$B$30,B11,'Apply vinyl graphics'!$G$17:$G$30)) +
(SUMIF('Apply vinyl graphics (2)'!$B$17:$B$30,B11,'Apply vinyl graphics (2)'!$G$17:$G$30)) +
(SUMIF('Alum pan sign'!$B$17:$B$30,B11,'Alum pan sign'!$G$17:$G$30)) +
(SUMIF('Alum pan sign (2)'!$B$17:$B$30,B11,'Alum pan sign (2)'!$G$17:$G$30)) +
(SUMIF('Economy pan sign'!$B$17:$B$30,B11,'Economy pan sign'!$G$17:$G$30)) +
(SUMIF('Post and panel sign'!$B$17:$B$30,B11,'Post and panel sign'!$G$17:$G$30)) +
(SUMIF('Post and panel sign (2)'!$B$17:$B$30,B11,'Post and panel sign (2)'!$G$17:$G$30)) +
(SUMIF('Flat panels only'!$B$17:$B$30,B11,'Flat panels only'!$G$17:$G$30)) +
(SUMIF('Flat panels only (2)'!$B$17:$B$30,B11,'Flat panels only (2)'!$G$17:$G$30)) +
(SUMIF('Routed panel shapes'!$B$18:$B$31,B11,'Routed panel shapes'!$G$18:$G$31)) +
(SUMIF('Routed panel shapes (2)'!$B$18:$B$31,B11,'Routed panel shapes (2)'!$G$18:$G$31)) +
(SUMIF('Routed face only'!$B$17:$B$30,B11,'Routed face only'!$G$17:$G$30)) +
(SUMIF('Routed face only (2)'!$B$17:$B$30,B11,'Routed face only (2)'!$G$17:$G$30)) +
(SUMIF('Routed alum faces letters'!$B$17:$B$30,B11,'Routed alum faces letters'!$G$17:$G$30)) +
(SUMIF('Routed alum faces letters (2)'!$B$17:$B$30,B11,'Routed alum faces letters (2)'!$G$17:$G$30)) +
(SUMIF('Routed push through acrylic'!$B$17:$B$30,B11,'Routed push through acrylic'!$G$17:$G$30)) +
(SUMIF('Routed push through acrylic (2)'!$B$17:$B$30,B11,'Routed push through acrylic (2)'!$G$17:$G$30)) +
(SUMIF('Sf routed cabinet'!$B$17:$B$30,B11,'Sf routed cabinet'!$G$17:$G$30)) +
(SUMIF('Sf routed cabinet (2)'!$B$17:$B$30,B11,'Sf routed cabinet (2)'!$G$17:$G$30)) +
(SUMIF('Df routed cabinet'!$B$17:$B$30,B11,'Df routed cabinet'!$G$17:$G$30)) +
(SUMIF('Df routed cabinet (2)'!$B$17:$B$30,B11,'Df routed cabinet (2)'!$G$17:$G$30)) +
(SUMIF('Sf acrylic cabinet'!$B$17:$B$30,B11,'Sf acrylic cabinet'!$G$17:$G$30)) +
(SUMIF('Sf acrylic cabinet (2)'!$B$17:$B$30,B11,'Sf acrylic cabinet (2)'!$G$17:$G$30)) +
(SUMIF('Economy Sf acrylic'!$B$17:$B$30,B11,'Economy Sf acrylic'!$G$17:$G$30)) +
(SUMIF('Df acrylic cabinet'!$B$17:$B$30,B11,'Df acrylic cabinet'!$G$17:$G$30)) +
(SUMIF('Df acrylic cabinet (2)'!$B$17:$B$30,B11,'Df acrylic cabinet (2)'!$G$17:$G$30)) +
(SUMIF('Sf flex cabinet'!$B$17:$B$30,B11,'Sf flex cabinet'!$G$17:$G$30)) +
(SUMIF('Sf flex cabinet (2)'!$B$17:$B$30,B11,'Sf flex cabinet (2)'!$G$17:$G$30)) +
(SUMIF('Df flex cabinet'!$B$17:$B$36,B11,'Df flex cabinet'!$G$17:$G$36)) +
(SUMIF('Df flex cabinet (2)'!$B$17:$B$36,B11,'Df flex cabinet (2)'!$G$17:$G$36)) +
(SUMIF('Pole cover'!$B$17:$B$30,B11,'Pole cover'!$G$17:$G$30)) +
(SUMIF('Pole cover (2)'!$B$17:$B$30,B11,'Pole cover (2)'!$G$17:$G$30)) +
(SUMIF('Structural Steel Fab'!$B$17:$B$29,B11,'Structural Steel Fab'!$G$17:$G$29)) +
(SUMIF(Reveal!$B$17:$B$30,B11,Reveal!$G$17:$G$30)) +
(SUMIF('Reveal (2)'!$B$17:$B$30,B11,'Reveal (2)'!$G$17:$G$30)) +
(SUMIF('Crown cove top'!$B$17:$B$30,B11,'Crown cove top'!$G$17:$G$30)) +
(SUMIF('EMC assembly'!$B$17:$B$30,B11,'EMC assembly'!$G$17:$G$30)) +
(SUMIF(Crating!$B$17:$B$29,B11,Crating!$G$17:$G$29)) +
(SUMIF('LED wiring'!$B$17:$B$30,B11,'LED wiring'!$G$17:$G$30)) +
(SUMIF('Changeable copy face'!$B$17:$B$30,B11,'Changeable copy face'!$G$17:$G$30)) +
(SUMIF('Flex face assembly'!$B$17:$B$30,B11,'Flex face assembly'!$G$17:$G$30)) +
(SUMIF('Routed face assembly'!$B$17:$B$30,B11,'Routed face assembly'!$G$17:$G$30)) +
(SUMIF('Paint calculation'!$B$17:$B$30,B11,'Paint calculation'!$G$17:$G$30)) +
(SUMIF('Trimcap letter face'!$B$17:$B$30,B11,'Trimcap letter face'!$G$17:$G$30)) +
(SUMIF('Trimcap letter face (2)'!$B$17:$B$30,B11,'Trimcap letter face (2)'!$G$17:$G$30)) +
(SUMIF('Channel letter fabrication'!$B$17:$B$30,B11,'Channel letter fabrication'!$G$17:$G$30)) +
(SUMIF('Channel letter fabrication (2)'!$B$17:$B$30,B11,'Channel letter fabrication (2)'!$G$17:$G$30))</f>
        <v>0</v>
      </c>
    </row>
    <row r="12" spans="1:10">
      <c r="A12" s="28" t="str">
        <f>[1]ODBC!$A12</f>
        <v>12" R1 Transferrite 782 Ultra</v>
      </c>
      <c r="B12" s="29" t="str">
        <f>[1]ODBC!B12</f>
        <v>12005</v>
      </c>
      <c r="C12" s="30">
        <f>IFERROR(VLOOKUP($B12,[1]ODBC!$B:$H,2,FALSE),"")</f>
        <v>0.216</v>
      </c>
      <c r="D12" s="30">
        <f>IFERROR(VLOOKUP($B12,[1]ODBC!$B:$H,3,FALSE),"")</f>
        <v>0.38900000000000001</v>
      </c>
      <c r="E12" s="30" t="str">
        <f>IFERROR(VLOOKUP($B12,[1]ODBC!$B:$H,4,FALSE),"")</f>
        <v>SQFT</v>
      </c>
      <c r="F12" s="31">
        <f>IFERROR(VLOOKUP($B12,[1]ODBC!$B:$H,5,FALSE),"")</f>
        <v>44.45</v>
      </c>
      <c r="G12" s="32">
        <f>[1]ODBC!G12</f>
        <v>0</v>
      </c>
      <c r="H12" s="33">
        <f>SUM([1]ODBC!H12)</f>
        <v>45932</v>
      </c>
      <c r="I12" s="41" t="str">
        <f>'Vinyl cutting'!$B$2</f>
        <v>J36938</v>
      </c>
      <c r="J12" s="42">
        <f ca="1">(SUMIF('Freeform time and material'!$B$17:$B$30,B12,'Freeform time and material'!$G$17:$G$30)) +
(SUMIF('Vinyl cutting'!$B$17:$B$30,B12,'Vinyl cutting'!$G$17:$G$30)) +
(SUMIF('Vinyl cutting (2)'!$B$17:$B$30,B12,'Vinyl cutting (2)'!$G$17:$G$30)) +
(SUMIF('Apply vinyl graphics'!$B$17:$B$30,B12,'Apply vinyl graphics'!$G$17:$G$30)) +
(SUMIF('Apply vinyl graphics (2)'!$B$17:$B$30,B12,'Apply vinyl graphics (2)'!$G$17:$G$30)) +
(SUMIF('Alum pan sign'!$B$17:$B$30,B12,'Alum pan sign'!$G$17:$G$30)) +
(SUMIF('Alum pan sign (2)'!$B$17:$B$30,B12,'Alum pan sign (2)'!$G$17:$G$30)) +
(SUMIF('Economy pan sign'!$B$17:$B$30,B12,'Economy pan sign'!$G$17:$G$30)) +
(SUMIF('Post and panel sign'!$B$17:$B$30,B12,'Post and panel sign'!$G$17:$G$30)) +
(SUMIF('Post and panel sign (2)'!$B$17:$B$30,B12,'Post and panel sign (2)'!$G$17:$G$30)) +
(SUMIF('Flat panels only'!$B$17:$B$30,B12,'Flat panels only'!$G$17:$G$30)) +
(SUMIF('Flat panels only (2)'!$B$17:$B$30,B12,'Flat panels only (2)'!$G$17:$G$30)) +
(SUMIF('Routed panel shapes'!$B$18:$B$31,B12,'Routed panel shapes'!$G$18:$G$31)) +
(SUMIF('Routed panel shapes (2)'!$B$18:$B$31,B12,'Routed panel shapes (2)'!$G$18:$G$31)) +
(SUMIF('Routed face only'!$B$17:$B$30,B12,'Routed face only'!$G$17:$G$30)) +
(SUMIF('Routed face only (2)'!$B$17:$B$30,B12,'Routed face only (2)'!$G$17:$G$30)) +
(SUMIF('Routed alum faces letters'!$B$17:$B$30,B12,'Routed alum faces letters'!$G$17:$G$30)) +
(SUMIF('Routed alum faces letters (2)'!$B$17:$B$30,B12,'Routed alum faces letters (2)'!$G$17:$G$30)) +
(SUMIF('Routed push through acrylic'!$B$17:$B$30,B12,'Routed push through acrylic'!$G$17:$G$30)) +
(SUMIF('Routed push through acrylic (2)'!$B$17:$B$30,B12,'Routed push through acrylic (2)'!$G$17:$G$30)) +
(SUMIF('Sf routed cabinet'!$B$17:$B$30,B12,'Sf routed cabinet'!$G$17:$G$30)) +
(SUMIF('Sf routed cabinet (2)'!$B$17:$B$30,B12,'Sf routed cabinet (2)'!$G$17:$G$30)) +
(SUMIF('Df routed cabinet'!$B$17:$B$30,B12,'Df routed cabinet'!$G$17:$G$30)) +
(SUMIF('Df routed cabinet (2)'!$B$17:$B$30,B12,'Df routed cabinet (2)'!$G$17:$G$30)) +
(SUMIF('Sf acrylic cabinet'!$B$17:$B$30,B12,'Sf acrylic cabinet'!$G$17:$G$30)) +
(SUMIF('Sf acrylic cabinet (2)'!$B$17:$B$30,B12,'Sf acrylic cabinet (2)'!$G$17:$G$30)) +
(SUMIF('Economy Sf acrylic'!$B$17:$B$30,B12,'Economy Sf acrylic'!$G$17:$G$30)) +
(SUMIF('Df acrylic cabinet'!$B$17:$B$30,B12,'Df acrylic cabinet'!$G$17:$G$30)) +
(SUMIF('Df acrylic cabinet (2)'!$B$17:$B$30,B12,'Df acrylic cabinet (2)'!$G$17:$G$30)) +
(SUMIF('Sf flex cabinet'!$B$17:$B$30,B12,'Sf flex cabinet'!$G$17:$G$30)) +
(SUMIF('Sf flex cabinet (2)'!$B$17:$B$30,B12,'Sf flex cabinet (2)'!$G$17:$G$30)) +
(SUMIF('Df flex cabinet'!$B$17:$B$36,B12,'Df flex cabinet'!$G$17:$G$36)) +
(SUMIF('Df flex cabinet (2)'!$B$17:$B$36,B12,'Df flex cabinet (2)'!$G$17:$G$36)) +
(SUMIF('Pole cover'!$B$17:$B$30,B12,'Pole cover'!$G$17:$G$30)) +
(SUMIF('Pole cover (2)'!$B$17:$B$30,B12,'Pole cover (2)'!$G$17:$G$30)) +
(SUMIF('Structural Steel Fab'!$B$17:$B$29,B12,'Structural Steel Fab'!$G$17:$G$29)) +
(SUMIF(Reveal!$B$17:$B$30,B12,Reveal!$G$17:$G$30)) +
(SUMIF('Reveal (2)'!$B$17:$B$30,B12,'Reveal (2)'!$G$17:$G$30)) +
(SUMIF('Crown cove top'!$B$17:$B$30,B12,'Crown cove top'!$G$17:$G$30)) +
(SUMIF('EMC assembly'!$B$17:$B$30,B12,'EMC assembly'!$G$17:$G$30)) +
(SUMIF(Crating!$B$17:$B$29,B12,Crating!$G$17:$G$29)) +
(SUMIF('LED wiring'!$B$17:$B$30,B12,'LED wiring'!$G$17:$G$30)) +
(SUMIF('Changeable copy face'!$B$17:$B$30,B12,'Changeable copy face'!$G$17:$G$30)) +
(SUMIF('Flex face assembly'!$B$17:$B$30,B12,'Flex face assembly'!$G$17:$G$30)) +
(SUMIF('Routed face assembly'!$B$17:$B$30,B12,'Routed face assembly'!$G$17:$G$30)) +
(SUMIF('Paint calculation'!$B$17:$B$30,B12,'Paint calculation'!$G$17:$G$30)) +
(SUMIF('Trimcap letter face'!$B$17:$B$30,B12,'Trimcap letter face'!$G$17:$G$30)) +
(SUMIF('Trimcap letter face (2)'!$B$17:$B$30,B12,'Trimcap letter face (2)'!$G$17:$G$30)) +
(SUMIF('Channel letter fabrication'!$B$17:$B$30,B12,'Channel letter fabrication'!$G$17:$G$30)) +
(SUMIF('Channel letter fabrication (2)'!$B$17:$B$30,B12,'Channel letter fabrication (2)'!$G$17:$G$30))</f>
        <v>0</v>
      </c>
    </row>
    <row r="13" spans="1:10">
      <c r="A13" s="28" t="str">
        <f>[1]ODBC!$A13</f>
        <v>12" High Tac App Tape 792U</v>
      </c>
      <c r="B13" s="29" t="str">
        <f>[1]ODBC!B13</f>
        <v>12006</v>
      </c>
      <c r="C13" s="30">
        <f>IFERROR(VLOOKUP($B13,[1]ODBC!$B:$H,2,FALSE),"")</f>
        <v>0.19500000000000001</v>
      </c>
      <c r="D13" s="30">
        <f>IFERROR(VLOOKUP($B13,[1]ODBC!$B:$H,3,FALSE),"")</f>
        <v>0.35099999999999998</v>
      </c>
      <c r="E13" s="30" t="str">
        <f>IFERROR(VLOOKUP($B13,[1]ODBC!$B:$H,4,FALSE),"")</f>
        <v>SQFT</v>
      </c>
      <c r="F13" s="31">
        <f>IFERROR(VLOOKUP($B13,[1]ODBC!$B:$H,5,FALSE),"")</f>
        <v>44.45</v>
      </c>
      <c r="G13" s="32">
        <f>[1]ODBC!G13</f>
        <v>0</v>
      </c>
      <c r="H13" s="33">
        <f>SUM([1]ODBC!H13)</f>
        <v>45488</v>
      </c>
      <c r="I13" s="41" t="str">
        <f>'Vinyl cutting'!$B$2</f>
        <v>J36938</v>
      </c>
      <c r="J13" s="42">
        <f ca="1">(SUMIF('Freeform time and material'!$B$17:$B$30,B13,'Freeform time and material'!$G$17:$G$30)) +
(SUMIF('Vinyl cutting'!$B$17:$B$30,B13,'Vinyl cutting'!$G$17:$G$30)) +
(SUMIF('Vinyl cutting (2)'!$B$17:$B$30,B13,'Vinyl cutting (2)'!$G$17:$G$30)) +
(SUMIF('Apply vinyl graphics'!$B$17:$B$30,B13,'Apply vinyl graphics'!$G$17:$G$30)) +
(SUMIF('Apply vinyl graphics (2)'!$B$17:$B$30,B13,'Apply vinyl graphics (2)'!$G$17:$G$30)) +
(SUMIF('Alum pan sign'!$B$17:$B$30,B13,'Alum pan sign'!$G$17:$G$30)) +
(SUMIF('Alum pan sign (2)'!$B$17:$B$30,B13,'Alum pan sign (2)'!$G$17:$G$30)) +
(SUMIF('Economy pan sign'!$B$17:$B$30,B13,'Economy pan sign'!$G$17:$G$30)) +
(SUMIF('Post and panel sign'!$B$17:$B$30,B13,'Post and panel sign'!$G$17:$G$30)) +
(SUMIF('Post and panel sign (2)'!$B$17:$B$30,B13,'Post and panel sign (2)'!$G$17:$G$30)) +
(SUMIF('Flat panels only'!$B$17:$B$30,B13,'Flat panels only'!$G$17:$G$30)) +
(SUMIF('Flat panels only (2)'!$B$17:$B$30,B13,'Flat panels only (2)'!$G$17:$G$30)) +
(SUMIF('Routed panel shapes'!$B$18:$B$31,B13,'Routed panel shapes'!$G$18:$G$31)) +
(SUMIF('Routed panel shapes (2)'!$B$18:$B$31,B13,'Routed panel shapes (2)'!$G$18:$G$31)) +
(SUMIF('Routed face only'!$B$17:$B$30,B13,'Routed face only'!$G$17:$G$30)) +
(SUMIF('Routed face only (2)'!$B$17:$B$30,B13,'Routed face only (2)'!$G$17:$G$30)) +
(SUMIF('Routed alum faces letters'!$B$17:$B$30,B13,'Routed alum faces letters'!$G$17:$G$30)) +
(SUMIF('Routed alum faces letters (2)'!$B$17:$B$30,B13,'Routed alum faces letters (2)'!$G$17:$G$30)) +
(SUMIF('Routed push through acrylic'!$B$17:$B$30,B13,'Routed push through acrylic'!$G$17:$G$30)) +
(SUMIF('Routed push through acrylic (2)'!$B$17:$B$30,B13,'Routed push through acrylic (2)'!$G$17:$G$30)) +
(SUMIF('Sf routed cabinet'!$B$17:$B$30,B13,'Sf routed cabinet'!$G$17:$G$30)) +
(SUMIF('Sf routed cabinet (2)'!$B$17:$B$30,B13,'Sf routed cabinet (2)'!$G$17:$G$30)) +
(SUMIF('Df routed cabinet'!$B$17:$B$30,B13,'Df routed cabinet'!$G$17:$G$30)) +
(SUMIF('Df routed cabinet (2)'!$B$17:$B$30,B13,'Df routed cabinet (2)'!$G$17:$G$30)) +
(SUMIF('Sf acrylic cabinet'!$B$17:$B$30,B13,'Sf acrylic cabinet'!$G$17:$G$30)) +
(SUMIF('Sf acrylic cabinet (2)'!$B$17:$B$30,B13,'Sf acrylic cabinet (2)'!$G$17:$G$30)) +
(SUMIF('Economy Sf acrylic'!$B$17:$B$30,B13,'Economy Sf acrylic'!$G$17:$G$30)) +
(SUMIF('Df acrylic cabinet'!$B$17:$B$30,B13,'Df acrylic cabinet'!$G$17:$G$30)) +
(SUMIF('Df acrylic cabinet (2)'!$B$17:$B$30,B13,'Df acrylic cabinet (2)'!$G$17:$G$30)) +
(SUMIF('Sf flex cabinet'!$B$17:$B$30,B13,'Sf flex cabinet'!$G$17:$G$30)) +
(SUMIF('Sf flex cabinet (2)'!$B$17:$B$30,B13,'Sf flex cabinet (2)'!$G$17:$G$30)) +
(SUMIF('Df flex cabinet'!$B$17:$B$36,B13,'Df flex cabinet'!$G$17:$G$36)) +
(SUMIF('Df flex cabinet (2)'!$B$17:$B$36,B13,'Df flex cabinet (2)'!$G$17:$G$36)) +
(SUMIF('Pole cover'!$B$17:$B$30,B13,'Pole cover'!$G$17:$G$30)) +
(SUMIF('Pole cover (2)'!$B$17:$B$30,B13,'Pole cover (2)'!$G$17:$G$30)) +
(SUMIF('Structural Steel Fab'!$B$17:$B$29,B13,'Structural Steel Fab'!$G$17:$G$29)) +
(SUMIF(Reveal!$B$17:$B$30,B13,Reveal!$G$17:$G$30)) +
(SUMIF('Reveal (2)'!$B$17:$B$30,B13,'Reveal (2)'!$G$17:$G$30)) +
(SUMIF('Crown cove top'!$B$17:$B$30,B13,'Crown cove top'!$G$17:$G$30)) +
(SUMIF('EMC assembly'!$B$17:$B$30,B13,'EMC assembly'!$G$17:$G$30)) +
(SUMIF(Crating!$B$17:$B$29,B13,Crating!$G$17:$G$29)) +
(SUMIF('LED wiring'!$B$17:$B$30,B13,'LED wiring'!$G$17:$G$30)) +
(SUMIF('Changeable copy face'!$B$17:$B$30,B13,'Changeable copy face'!$G$17:$G$30)) +
(SUMIF('Flex face assembly'!$B$17:$B$30,B13,'Flex face assembly'!$G$17:$G$30)) +
(SUMIF('Routed face assembly'!$B$17:$B$30,B13,'Routed face assembly'!$G$17:$G$30)) +
(SUMIF('Paint calculation'!$B$17:$B$30,B13,'Paint calculation'!$G$17:$G$30)) +
(SUMIF('Trimcap letter face'!$B$17:$B$30,B13,'Trimcap letter face'!$G$17:$G$30)) +
(SUMIF('Trimcap letter face (2)'!$B$17:$B$30,B13,'Trimcap letter face (2)'!$G$17:$G$30)) +
(SUMIF('Channel letter fabrication'!$B$17:$B$30,B13,'Channel letter fabrication'!$G$17:$G$30)) +
(SUMIF('Channel letter fabrication (2)'!$B$17:$B$30,B13,'Channel letter fabrication (2)'!$G$17:$G$30))</f>
        <v>0</v>
      </c>
    </row>
    <row r="14" spans="1:10">
      <c r="A14" s="28" t="str">
        <f>[1]ODBC!$A14</f>
        <v>16" R1 Transferrite 782 Ultra</v>
      </c>
      <c r="B14" s="29" t="str">
        <f>[1]ODBC!B14</f>
        <v>12010</v>
      </c>
      <c r="C14" s="30">
        <f>IFERROR(VLOOKUP($B14,[1]ODBC!$B:$H,2,FALSE),"")</f>
        <v>0.161</v>
      </c>
      <c r="D14" s="30">
        <f>IFERROR(VLOOKUP($B14,[1]ODBC!$B:$H,3,FALSE),"")</f>
        <v>0.28999999999999998</v>
      </c>
      <c r="E14" s="30" t="str">
        <f>IFERROR(VLOOKUP($B14,[1]ODBC!$B:$H,4,FALSE),"")</f>
        <v>SQFT</v>
      </c>
      <c r="F14" s="31">
        <f>IFERROR(VLOOKUP($B14,[1]ODBC!$B:$H,5,FALSE),"")</f>
        <v>44.45</v>
      </c>
      <c r="G14" s="32">
        <f>[1]ODBC!G14</f>
        <v>0</v>
      </c>
      <c r="H14" s="33">
        <f>SUM([1]ODBC!H14)</f>
        <v>0</v>
      </c>
      <c r="I14" s="41" t="str">
        <f>'Vinyl cutting'!$B$2</f>
        <v>J36938</v>
      </c>
      <c r="J14" s="42">
        <f ca="1">(SUMIF('Freeform time and material'!$B$17:$B$30,B14,'Freeform time and material'!$G$17:$G$30)) +
(SUMIF('Vinyl cutting'!$B$17:$B$30,B14,'Vinyl cutting'!$G$17:$G$30)) +
(SUMIF('Vinyl cutting (2)'!$B$17:$B$30,B14,'Vinyl cutting (2)'!$G$17:$G$30)) +
(SUMIF('Apply vinyl graphics'!$B$17:$B$30,B14,'Apply vinyl graphics'!$G$17:$G$30)) +
(SUMIF('Apply vinyl graphics (2)'!$B$17:$B$30,B14,'Apply vinyl graphics (2)'!$G$17:$G$30)) +
(SUMIF('Alum pan sign'!$B$17:$B$30,B14,'Alum pan sign'!$G$17:$G$30)) +
(SUMIF('Alum pan sign (2)'!$B$17:$B$30,B14,'Alum pan sign (2)'!$G$17:$G$30)) +
(SUMIF('Economy pan sign'!$B$17:$B$30,B14,'Economy pan sign'!$G$17:$G$30)) +
(SUMIF('Post and panel sign'!$B$17:$B$30,B14,'Post and panel sign'!$G$17:$G$30)) +
(SUMIF('Post and panel sign (2)'!$B$17:$B$30,B14,'Post and panel sign (2)'!$G$17:$G$30)) +
(SUMIF('Flat panels only'!$B$17:$B$30,B14,'Flat panels only'!$G$17:$G$30)) +
(SUMIF('Flat panels only (2)'!$B$17:$B$30,B14,'Flat panels only (2)'!$G$17:$G$30)) +
(SUMIF('Routed panel shapes'!$B$18:$B$31,B14,'Routed panel shapes'!$G$18:$G$31)) +
(SUMIF('Routed panel shapes (2)'!$B$18:$B$31,B14,'Routed panel shapes (2)'!$G$18:$G$31)) +
(SUMIF('Routed face only'!$B$17:$B$30,B14,'Routed face only'!$G$17:$G$30)) +
(SUMIF('Routed face only (2)'!$B$17:$B$30,B14,'Routed face only (2)'!$G$17:$G$30)) +
(SUMIF('Routed alum faces letters'!$B$17:$B$30,B14,'Routed alum faces letters'!$G$17:$G$30)) +
(SUMIF('Routed alum faces letters (2)'!$B$17:$B$30,B14,'Routed alum faces letters (2)'!$G$17:$G$30)) +
(SUMIF('Routed push through acrylic'!$B$17:$B$30,B14,'Routed push through acrylic'!$G$17:$G$30)) +
(SUMIF('Routed push through acrylic (2)'!$B$17:$B$30,B14,'Routed push through acrylic (2)'!$G$17:$G$30)) +
(SUMIF('Sf routed cabinet'!$B$17:$B$30,B14,'Sf routed cabinet'!$G$17:$G$30)) +
(SUMIF('Sf routed cabinet (2)'!$B$17:$B$30,B14,'Sf routed cabinet (2)'!$G$17:$G$30)) +
(SUMIF('Df routed cabinet'!$B$17:$B$30,B14,'Df routed cabinet'!$G$17:$G$30)) +
(SUMIF('Df routed cabinet (2)'!$B$17:$B$30,B14,'Df routed cabinet (2)'!$G$17:$G$30)) +
(SUMIF('Sf acrylic cabinet'!$B$17:$B$30,B14,'Sf acrylic cabinet'!$G$17:$G$30)) +
(SUMIF('Sf acrylic cabinet (2)'!$B$17:$B$30,B14,'Sf acrylic cabinet (2)'!$G$17:$G$30)) +
(SUMIF('Economy Sf acrylic'!$B$17:$B$30,B14,'Economy Sf acrylic'!$G$17:$G$30)) +
(SUMIF('Df acrylic cabinet'!$B$17:$B$30,B14,'Df acrylic cabinet'!$G$17:$G$30)) +
(SUMIF('Df acrylic cabinet (2)'!$B$17:$B$30,B14,'Df acrylic cabinet (2)'!$G$17:$G$30)) +
(SUMIF('Sf flex cabinet'!$B$17:$B$30,B14,'Sf flex cabinet'!$G$17:$G$30)) +
(SUMIF('Sf flex cabinet (2)'!$B$17:$B$30,B14,'Sf flex cabinet (2)'!$G$17:$G$30)) +
(SUMIF('Df flex cabinet'!$B$17:$B$36,B14,'Df flex cabinet'!$G$17:$G$36)) +
(SUMIF('Df flex cabinet (2)'!$B$17:$B$36,B14,'Df flex cabinet (2)'!$G$17:$G$36)) +
(SUMIF('Pole cover'!$B$17:$B$30,B14,'Pole cover'!$G$17:$G$30)) +
(SUMIF('Pole cover (2)'!$B$17:$B$30,B14,'Pole cover (2)'!$G$17:$G$30)) +
(SUMIF('Structural Steel Fab'!$B$17:$B$29,B14,'Structural Steel Fab'!$G$17:$G$29)) +
(SUMIF(Reveal!$B$17:$B$30,B14,Reveal!$G$17:$G$30)) +
(SUMIF('Reveal (2)'!$B$17:$B$30,B14,'Reveal (2)'!$G$17:$G$30)) +
(SUMIF('Crown cove top'!$B$17:$B$30,B14,'Crown cove top'!$G$17:$G$30)) +
(SUMIF('EMC assembly'!$B$17:$B$30,B14,'EMC assembly'!$G$17:$G$30)) +
(SUMIF(Crating!$B$17:$B$29,B14,Crating!$G$17:$G$29)) +
(SUMIF('LED wiring'!$B$17:$B$30,B14,'LED wiring'!$G$17:$G$30)) +
(SUMIF('Changeable copy face'!$B$17:$B$30,B14,'Changeable copy face'!$G$17:$G$30)) +
(SUMIF('Flex face assembly'!$B$17:$B$30,B14,'Flex face assembly'!$G$17:$G$30)) +
(SUMIF('Routed face assembly'!$B$17:$B$30,B14,'Routed face assembly'!$G$17:$G$30)) +
(SUMIF('Paint calculation'!$B$17:$B$30,B14,'Paint calculation'!$G$17:$G$30)) +
(SUMIF('Trimcap letter face'!$B$17:$B$30,B14,'Trimcap letter face'!$G$17:$G$30)) +
(SUMIF('Trimcap letter face (2)'!$B$17:$B$30,B14,'Trimcap letter face (2)'!$G$17:$G$30)) +
(SUMIF('Channel letter fabrication'!$B$17:$B$30,B14,'Channel letter fabrication'!$G$17:$G$30)) +
(SUMIF('Channel letter fabrication (2)'!$B$17:$B$30,B14,'Channel letter fabrication (2)'!$G$17:$G$30))</f>
        <v>0</v>
      </c>
    </row>
    <row r="15" spans="1:10">
      <c r="A15" s="28" t="str">
        <f>[1]ODBC!$A15</f>
        <v>24" R1 Transferrite 782 Ultra</v>
      </c>
      <c r="B15" s="29" t="str">
        <f>[1]ODBC!B15</f>
        <v>12015</v>
      </c>
      <c r="C15" s="30">
        <f>IFERROR(VLOOKUP($B15,[1]ODBC!$B:$H,2,FALSE),"")</f>
        <v>0.19400000000000001</v>
      </c>
      <c r="D15" s="30">
        <f>IFERROR(VLOOKUP($B15,[1]ODBC!$B:$H,3,FALSE),"")</f>
        <v>0.34899999999999998</v>
      </c>
      <c r="E15" s="30" t="str">
        <f>IFERROR(VLOOKUP($B15,[1]ODBC!$B:$H,4,FALSE),"")</f>
        <v>SQFT</v>
      </c>
      <c r="F15" s="31">
        <f>IFERROR(VLOOKUP($B15,[1]ODBC!$B:$H,5,FALSE),"")</f>
        <v>44.45</v>
      </c>
      <c r="G15" s="32">
        <f>[1]ODBC!G15</f>
        <v>0</v>
      </c>
      <c r="H15" s="33">
        <f>SUM([1]ODBC!H15)</f>
        <v>45932</v>
      </c>
      <c r="I15" s="41" t="str">
        <f>'Vinyl cutting'!$B$2</f>
        <v>J36938</v>
      </c>
      <c r="J15" s="42">
        <f ca="1">(SUMIF('Freeform time and material'!$B$17:$B$30,B15,'Freeform time and material'!$G$17:$G$30)) +
(SUMIF('Vinyl cutting'!$B$17:$B$30,B15,'Vinyl cutting'!$G$17:$G$30)) +
(SUMIF('Vinyl cutting (2)'!$B$17:$B$30,B15,'Vinyl cutting (2)'!$G$17:$G$30)) +
(SUMIF('Apply vinyl graphics'!$B$17:$B$30,B15,'Apply vinyl graphics'!$G$17:$G$30)) +
(SUMIF('Apply vinyl graphics (2)'!$B$17:$B$30,B15,'Apply vinyl graphics (2)'!$G$17:$G$30)) +
(SUMIF('Alum pan sign'!$B$17:$B$30,B15,'Alum pan sign'!$G$17:$G$30)) +
(SUMIF('Alum pan sign (2)'!$B$17:$B$30,B15,'Alum pan sign (2)'!$G$17:$G$30)) +
(SUMIF('Economy pan sign'!$B$17:$B$30,B15,'Economy pan sign'!$G$17:$G$30)) +
(SUMIF('Post and panel sign'!$B$17:$B$30,B15,'Post and panel sign'!$G$17:$G$30)) +
(SUMIF('Post and panel sign (2)'!$B$17:$B$30,B15,'Post and panel sign (2)'!$G$17:$G$30)) +
(SUMIF('Flat panels only'!$B$17:$B$30,B15,'Flat panels only'!$G$17:$G$30)) +
(SUMIF('Flat panels only (2)'!$B$17:$B$30,B15,'Flat panels only (2)'!$G$17:$G$30)) +
(SUMIF('Routed panel shapes'!$B$18:$B$31,B15,'Routed panel shapes'!$G$18:$G$31)) +
(SUMIF('Routed panel shapes (2)'!$B$18:$B$31,B15,'Routed panel shapes (2)'!$G$18:$G$31)) +
(SUMIF('Routed face only'!$B$17:$B$30,B15,'Routed face only'!$G$17:$G$30)) +
(SUMIF('Routed face only (2)'!$B$17:$B$30,B15,'Routed face only (2)'!$G$17:$G$30)) +
(SUMIF('Routed alum faces letters'!$B$17:$B$30,B15,'Routed alum faces letters'!$G$17:$G$30)) +
(SUMIF('Routed alum faces letters (2)'!$B$17:$B$30,B15,'Routed alum faces letters (2)'!$G$17:$G$30)) +
(SUMIF('Routed push through acrylic'!$B$17:$B$30,B15,'Routed push through acrylic'!$G$17:$G$30)) +
(SUMIF('Routed push through acrylic (2)'!$B$17:$B$30,B15,'Routed push through acrylic (2)'!$G$17:$G$30)) +
(SUMIF('Sf routed cabinet'!$B$17:$B$30,B15,'Sf routed cabinet'!$G$17:$G$30)) +
(SUMIF('Sf routed cabinet (2)'!$B$17:$B$30,B15,'Sf routed cabinet (2)'!$G$17:$G$30)) +
(SUMIF('Df routed cabinet'!$B$17:$B$30,B15,'Df routed cabinet'!$G$17:$G$30)) +
(SUMIF('Df routed cabinet (2)'!$B$17:$B$30,B15,'Df routed cabinet (2)'!$G$17:$G$30)) +
(SUMIF('Sf acrylic cabinet'!$B$17:$B$30,B15,'Sf acrylic cabinet'!$G$17:$G$30)) +
(SUMIF('Sf acrylic cabinet (2)'!$B$17:$B$30,B15,'Sf acrylic cabinet (2)'!$G$17:$G$30)) +
(SUMIF('Economy Sf acrylic'!$B$17:$B$30,B15,'Economy Sf acrylic'!$G$17:$G$30)) +
(SUMIF('Df acrylic cabinet'!$B$17:$B$30,B15,'Df acrylic cabinet'!$G$17:$G$30)) +
(SUMIF('Df acrylic cabinet (2)'!$B$17:$B$30,B15,'Df acrylic cabinet (2)'!$G$17:$G$30)) +
(SUMIF('Sf flex cabinet'!$B$17:$B$30,B15,'Sf flex cabinet'!$G$17:$G$30)) +
(SUMIF('Sf flex cabinet (2)'!$B$17:$B$30,B15,'Sf flex cabinet (2)'!$G$17:$G$30)) +
(SUMIF('Df flex cabinet'!$B$17:$B$36,B15,'Df flex cabinet'!$G$17:$G$36)) +
(SUMIF('Df flex cabinet (2)'!$B$17:$B$36,B15,'Df flex cabinet (2)'!$G$17:$G$36)) +
(SUMIF('Pole cover'!$B$17:$B$30,B15,'Pole cover'!$G$17:$G$30)) +
(SUMIF('Pole cover (2)'!$B$17:$B$30,B15,'Pole cover (2)'!$G$17:$G$30)) +
(SUMIF('Structural Steel Fab'!$B$17:$B$29,B15,'Structural Steel Fab'!$G$17:$G$29)) +
(SUMIF(Reveal!$B$17:$B$30,B15,Reveal!$G$17:$G$30)) +
(SUMIF('Reveal (2)'!$B$17:$B$30,B15,'Reveal (2)'!$G$17:$G$30)) +
(SUMIF('Crown cove top'!$B$17:$B$30,B15,'Crown cove top'!$G$17:$G$30)) +
(SUMIF('EMC assembly'!$B$17:$B$30,B15,'EMC assembly'!$G$17:$G$30)) +
(SUMIF(Crating!$B$17:$B$29,B15,Crating!$G$17:$G$29)) +
(SUMIF('LED wiring'!$B$17:$B$30,B15,'LED wiring'!$G$17:$G$30)) +
(SUMIF('Changeable copy face'!$B$17:$B$30,B15,'Changeable copy face'!$G$17:$G$30)) +
(SUMIF('Flex face assembly'!$B$17:$B$30,B15,'Flex face assembly'!$G$17:$G$30)) +
(SUMIF('Routed face assembly'!$B$17:$B$30,B15,'Routed face assembly'!$G$17:$G$30)) +
(SUMIF('Paint calculation'!$B$17:$B$30,B15,'Paint calculation'!$G$17:$G$30)) +
(SUMIF('Trimcap letter face'!$B$17:$B$30,B15,'Trimcap letter face'!$G$17:$G$30)) +
(SUMIF('Trimcap letter face (2)'!$B$17:$B$30,B15,'Trimcap letter face (2)'!$G$17:$G$30)) +
(SUMIF('Channel letter fabrication'!$B$17:$B$30,B15,'Channel letter fabrication'!$G$17:$G$30)) +
(SUMIF('Channel letter fabrication (2)'!$B$17:$B$30,B15,'Channel letter fabrication (2)'!$G$17:$G$30))</f>
        <v>0</v>
      </c>
    </row>
    <row r="16" spans="1:10">
      <c r="A16" s="28" t="str">
        <f>[1]ODBC!$A16</f>
        <v>30" R1 Transferrite 782 Ultra</v>
      </c>
      <c r="B16" s="29" t="str">
        <f>[1]ODBC!B16</f>
        <v>12020</v>
      </c>
      <c r="C16" s="30">
        <f>IFERROR(VLOOKUP($B16,[1]ODBC!$B:$H,2,FALSE),"")</f>
        <v>0.17299999999999999</v>
      </c>
      <c r="D16" s="30">
        <f>IFERROR(VLOOKUP($B16,[1]ODBC!$B:$H,3,FALSE),"")</f>
        <v>0.311</v>
      </c>
      <c r="E16" s="30" t="str">
        <f>IFERROR(VLOOKUP($B16,[1]ODBC!$B:$H,4,FALSE),"")</f>
        <v>SQFT</v>
      </c>
      <c r="F16" s="31">
        <f>IFERROR(VLOOKUP($B16,[1]ODBC!$B:$H,5,FALSE),"")</f>
        <v>44.45</v>
      </c>
      <c r="G16" s="32">
        <f>[1]ODBC!G16</f>
        <v>0</v>
      </c>
      <c r="H16" s="33">
        <f>SUM([1]ODBC!H16)</f>
        <v>45728</v>
      </c>
      <c r="I16" s="41" t="str">
        <f>'Vinyl cutting'!$B$2</f>
        <v>J36938</v>
      </c>
      <c r="J16" s="42">
        <f ca="1">(SUMIF('Freeform time and material'!$B$17:$B$30,B16,'Freeform time and material'!$G$17:$G$30)) +
(SUMIF('Vinyl cutting'!$B$17:$B$30,B16,'Vinyl cutting'!$G$17:$G$30)) +
(SUMIF('Vinyl cutting (2)'!$B$17:$B$30,B16,'Vinyl cutting (2)'!$G$17:$G$30)) +
(SUMIF('Apply vinyl graphics'!$B$17:$B$30,B16,'Apply vinyl graphics'!$G$17:$G$30)) +
(SUMIF('Apply vinyl graphics (2)'!$B$17:$B$30,B16,'Apply vinyl graphics (2)'!$G$17:$G$30)) +
(SUMIF('Alum pan sign'!$B$17:$B$30,B16,'Alum pan sign'!$G$17:$G$30)) +
(SUMIF('Alum pan sign (2)'!$B$17:$B$30,B16,'Alum pan sign (2)'!$G$17:$G$30)) +
(SUMIF('Economy pan sign'!$B$17:$B$30,B16,'Economy pan sign'!$G$17:$G$30)) +
(SUMIF('Post and panel sign'!$B$17:$B$30,B16,'Post and panel sign'!$G$17:$G$30)) +
(SUMIF('Post and panel sign (2)'!$B$17:$B$30,B16,'Post and panel sign (2)'!$G$17:$G$30)) +
(SUMIF('Flat panels only'!$B$17:$B$30,B16,'Flat panels only'!$G$17:$G$30)) +
(SUMIF('Flat panels only (2)'!$B$17:$B$30,B16,'Flat panels only (2)'!$G$17:$G$30)) +
(SUMIF('Routed panel shapes'!$B$18:$B$31,B16,'Routed panel shapes'!$G$18:$G$31)) +
(SUMIF('Routed panel shapes (2)'!$B$18:$B$31,B16,'Routed panel shapes (2)'!$G$18:$G$31)) +
(SUMIF('Routed face only'!$B$17:$B$30,B16,'Routed face only'!$G$17:$G$30)) +
(SUMIF('Routed face only (2)'!$B$17:$B$30,B16,'Routed face only (2)'!$G$17:$G$30)) +
(SUMIF('Routed alum faces letters'!$B$17:$B$30,B16,'Routed alum faces letters'!$G$17:$G$30)) +
(SUMIF('Routed alum faces letters (2)'!$B$17:$B$30,B16,'Routed alum faces letters (2)'!$G$17:$G$30)) +
(SUMIF('Routed push through acrylic'!$B$17:$B$30,B16,'Routed push through acrylic'!$G$17:$G$30)) +
(SUMIF('Routed push through acrylic (2)'!$B$17:$B$30,B16,'Routed push through acrylic (2)'!$G$17:$G$30)) +
(SUMIF('Sf routed cabinet'!$B$17:$B$30,B16,'Sf routed cabinet'!$G$17:$G$30)) +
(SUMIF('Sf routed cabinet (2)'!$B$17:$B$30,B16,'Sf routed cabinet (2)'!$G$17:$G$30)) +
(SUMIF('Df routed cabinet'!$B$17:$B$30,B16,'Df routed cabinet'!$G$17:$G$30)) +
(SUMIF('Df routed cabinet (2)'!$B$17:$B$30,B16,'Df routed cabinet (2)'!$G$17:$G$30)) +
(SUMIF('Sf acrylic cabinet'!$B$17:$B$30,B16,'Sf acrylic cabinet'!$G$17:$G$30)) +
(SUMIF('Sf acrylic cabinet (2)'!$B$17:$B$30,B16,'Sf acrylic cabinet (2)'!$G$17:$G$30)) +
(SUMIF('Economy Sf acrylic'!$B$17:$B$30,B16,'Economy Sf acrylic'!$G$17:$G$30)) +
(SUMIF('Df acrylic cabinet'!$B$17:$B$30,B16,'Df acrylic cabinet'!$G$17:$G$30)) +
(SUMIF('Df acrylic cabinet (2)'!$B$17:$B$30,B16,'Df acrylic cabinet (2)'!$G$17:$G$30)) +
(SUMIF('Sf flex cabinet'!$B$17:$B$30,B16,'Sf flex cabinet'!$G$17:$G$30)) +
(SUMIF('Sf flex cabinet (2)'!$B$17:$B$30,B16,'Sf flex cabinet (2)'!$G$17:$G$30)) +
(SUMIF('Df flex cabinet'!$B$17:$B$36,B16,'Df flex cabinet'!$G$17:$G$36)) +
(SUMIF('Df flex cabinet (2)'!$B$17:$B$36,B16,'Df flex cabinet (2)'!$G$17:$G$36)) +
(SUMIF('Pole cover'!$B$17:$B$30,B16,'Pole cover'!$G$17:$G$30)) +
(SUMIF('Pole cover (2)'!$B$17:$B$30,B16,'Pole cover (2)'!$G$17:$G$30)) +
(SUMIF('Structural Steel Fab'!$B$17:$B$29,B16,'Structural Steel Fab'!$G$17:$G$29)) +
(SUMIF(Reveal!$B$17:$B$30,B16,Reveal!$G$17:$G$30)) +
(SUMIF('Reveal (2)'!$B$17:$B$30,B16,'Reveal (2)'!$G$17:$G$30)) +
(SUMIF('Crown cove top'!$B$17:$B$30,B16,'Crown cove top'!$G$17:$G$30)) +
(SUMIF('EMC assembly'!$B$17:$B$30,B16,'EMC assembly'!$G$17:$G$30)) +
(SUMIF(Crating!$B$17:$B$29,B16,Crating!$G$17:$G$29)) +
(SUMIF('LED wiring'!$B$17:$B$30,B16,'LED wiring'!$G$17:$G$30)) +
(SUMIF('Changeable copy face'!$B$17:$B$30,B16,'Changeable copy face'!$G$17:$G$30)) +
(SUMIF('Flex face assembly'!$B$17:$B$30,B16,'Flex face assembly'!$G$17:$G$30)) +
(SUMIF('Routed face assembly'!$B$17:$B$30,B16,'Routed face assembly'!$G$17:$G$30)) +
(SUMIF('Paint calculation'!$B$17:$B$30,B16,'Paint calculation'!$G$17:$G$30)) +
(SUMIF('Trimcap letter face'!$B$17:$B$30,B16,'Trimcap letter face'!$G$17:$G$30)) +
(SUMIF('Trimcap letter face (2)'!$B$17:$B$30,B16,'Trimcap letter face (2)'!$G$17:$G$30)) +
(SUMIF('Channel letter fabrication'!$B$17:$B$30,B16,'Channel letter fabrication'!$G$17:$G$30)) +
(SUMIF('Channel letter fabrication (2)'!$B$17:$B$30,B16,'Channel letter fabrication (2)'!$G$17:$G$30))</f>
        <v>0</v>
      </c>
    </row>
    <row r="17" spans="1:10">
      <c r="A17" s="28" t="str">
        <f>[1]ODBC!$A17</f>
        <v>30" High Tack App Tape 792U</v>
      </c>
      <c r="B17" s="29" t="str">
        <f>[1]ODBC!B17</f>
        <v>12021</v>
      </c>
      <c r="C17" s="30">
        <f>IFERROR(VLOOKUP($B17,[1]ODBC!$B:$H,2,FALSE),"")</f>
        <v>0.17199999999999999</v>
      </c>
      <c r="D17" s="30">
        <f>IFERROR(VLOOKUP($B17,[1]ODBC!$B:$H,3,FALSE),"")</f>
        <v>0.31</v>
      </c>
      <c r="E17" s="30" t="str">
        <f>IFERROR(VLOOKUP($B17,[1]ODBC!$B:$H,4,FALSE),"")</f>
        <v>SQFT</v>
      </c>
      <c r="F17" s="31">
        <f>IFERROR(VLOOKUP($B17,[1]ODBC!$B:$H,5,FALSE),"")</f>
        <v>44.45</v>
      </c>
      <c r="G17" s="32">
        <f>[1]ODBC!G17</f>
        <v>0</v>
      </c>
      <c r="H17" s="33">
        <f>SUM([1]ODBC!H17)</f>
        <v>0</v>
      </c>
      <c r="I17" s="41" t="str">
        <f>'Vinyl cutting'!$B$2</f>
        <v>J36938</v>
      </c>
      <c r="J17" s="42">
        <f ca="1">(SUMIF('Freeform time and material'!$B$17:$B$30,B17,'Freeform time and material'!$G$17:$G$30)) +
(SUMIF('Vinyl cutting'!$B$17:$B$30,B17,'Vinyl cutting'!$G$17:$G$30)) +
(SUMIF('Vinyl cutting (2)'!$B$17:$B$30,B17,'Vinyl cutting (2)'!$G$17:$G$30)) +
(SUMIF('Apply vinyl graphics'!$B$17:$B$30,B17,'Apply vinyl graphics'!$G$17:$G$30)) +
(SUMIF('Apply vinyl graphics (2)'!$B$17:$B$30,B17,'Apply vinyl graphics (2)'!$G$17:$G$30)) +
(SUMIF('Alum pan sign'!$B$17:$B$30,B17,'Alum pan sign'!$G$17:$G$30)) +
(SUMIF('Alum pan sign (2)'!$B$17:$B$30,B17,'Alum pan sign (2)'!$G$17:$G$30)) +
(SUMIF('Economy pan sign'!$B$17:$B$30,B17,'Economy pan sign'!$G$17:$G$30)) +
(SUMIF('Post and panel sign'!$B$17:$B$30,B17,'Post and panel sign'!$G$17:$G$30)) +
(SUMIF('Post and panel sign (2)'!$B$17:$B$30,B17,'Post and panel sign (2)'!$G$17:$G$30)) +
(SUMIF('Flat panels only'!$B$17:$B$30,B17,'Flat panels only'!$G$17:$G$30)) +
(SUMIF('Flat panels only (2)'!$B$17:$B$30,B17,'Flat panels only (2)'!$G$17:$G$30)) +
(SUMIF('Routed panel shapes'!$B$18:$B$31,B17,'Routed panel shapes'!$G$18:$G$31)) +
(SUMIF('Routed panel shapes (2)'!$B$18:$B$31,B17,'Routed panel shapes (2)'!$G$18:$G$31)) +
(SUMIF('Routed face only'!$B$17:$B$30,B17,'Routed face only'!$G$17:$G$30)) +
(SUMIF('Routed face only (2)'!$B$17:$B$30,B17,'Routed face only (2)'!$G$17:$G$30)) +
(SUMIF('Routed alum faces letters'!$B$17:$B$30,B17,'Routed alum faces letters'!$G$17:$G$30)) +
(SUMIF('Routed alum faces letters (2)'!$B$17:$B$30,B17,'Routed alum faces letters (2)'!$G$17:$G$30)) +
(SUMIF('Routed push through acrylic'!$B$17:$B$30,B17,'Routed push through acrylic'!$G$17:$G$30)) +
(SUMIF('Routed push through acrylic (2)'!$B$17:$B$30,B17,'Routed push through acrylic (2)'!$G$17:$G$30)) +
(SUMIF('Sf routed cabinet'!$B$17:$B$30,B17,'Sf routed cabinet'!$G$17:$G$30)) +
(SUMIF('Sf routed cabinet (2)'!$B$17:$B$30,B17,'Sf routed cabinet (2)'!$G$17:$G$30)) +
(SUMIF('Df routed cabinet'!$B$17:$B$30,B17,'Df routed cabinet'!$G$17:$G$30)) +
(SUMIF('Df routed cabinet (2)'!$B$17:$B$30,B17,'Df routed cabinet (2)'!$G$17:$G$30)) +
(SUMIF('Sf acrylic cabinet'!$B$17:$B$30,B17,'Sf acrylic cabinet'!$G$17:$G$30)) +
(SUMIF('Sf acrylic cabinet (2)'!$B$17:$B$30,B17,'Sf acrylic cabinet (2)'!$G$17:$G$30)) +
(SUMIF('Economy Sf acrylic'!$B$17:$B$30,B17,'Economy Sf acrylic'!$G$17:$G$30)) +
(SUMIF('Df acrylic cabinet'!$B$17:$B$30,B17,'Df acrylic cabinet'!$G$17:$G$30)) +
(SUMIF('Df acrylic cabinet (2)'!$B$17:$B$30,B17,'Df acrylic cabinet (2)'!$G$17:$G$30)) +
(SUMIF('Sf flex cabinet'!$B$17:$B$30,B17,'Sf flex cabinet'!$G$17:$G$30)) +
(SUMIF('Sf flex cabinet (2)'!$B$17:$B$30,B17,'Sf flex cabinet (2)'!$G$17:$G$30)) +
(SUMIF('Df flex cabinet'!$B$17:$B$36,B17,'Df flex cabinet'!$G$17:$G$36)) +
(SUMIF('Df flex cabinet (2)'!$B$17:$B$36,B17,'Df flex cabinet (2)'!$G$17:$G$36)) +
(SUMIF('Pole cover'!$B$17:$B$30,B17,'Pole cover'!$G$17:$G$30)) +
(SUMIF('Pole cover (2)'!$B$17:$B$30,B17,'Pole cover (2)'!$G$17:$G$30)) +
(SUMIF('Structural Steel Fab'!$B$17:$B$29,B17,'Structural Steel Fab'!$G$17:$G$29)) +
(SUMIF(Reveal!$B$17:$B$30,B17,Reveal!$G$17:$G$30)) +
(SUMIF('Reveal (2)'!$B$17:$B$30,B17,'Reveal (2)'!$G$17:$G$30)) +
(SUMIF('Crown cove top'!$B$17:$B$30,B17,'Crown cove top'!$G$17:$G$30)) +
(SUMIF('EMC assembly'!$B$17:$B$30,B17,'EMC assembly'!$G$17:$G$30)) +
(SUMIF(Crating!$B$17:$B$29,B17,Crating!$G$17:$G$29)) +
(SUMIF('LED wiring'!$B$17:$B$30,B17,'LED wiring'!$G$17:$G$30)) +
(SUMIF('Changeable copy face'!$B$17:$B$30,B17,'Changeable copy face'!$G$17:$G$30)) +
(SUMIF('Flex face assembly'!$B$17:$B$30,B17,'Flex face assembly'!$G$17:$G$30)) +
(SUMIF('Routed face assembly'!$B$17:$B$30,B17,'Routed face assembly'!$G$17:$G$30)) +
(SUMIF('Paint calculation'!$B$17:$B$30,B17,'Paint calculation'!$G$17:$G$30)) +
(SUMIF('Trimcap letter face'!$B$17:$B$30,B17,'Trimcap letter face'!$G$17:$G$30)) +
(SUMIF('Trimcap letter face (2)'!$B$17:$B$30,B17,'Trimcap letter face (2)'!$G$17:$G$30)) +
(SUMIF('Channel letter fabrication'!$B$17:$B$30,B17,'Channel letter fabrication'!$G$17:$G$30)) +
(SUMIF('Channel letter fabrication (2)'!$B$17:$B$30,B17,'Channel letter fabrication (2)'!$G$17:$G$30))</f>
        <v>0</v>
      </c>
    </row>
    <row r="18" spans="1:10" ht="14.25" customHeight="1">
      <c r="A18" s="28" t="str">
        <f>[1]ODBC!$A18</f>
        <v>48" R1 Transferrite 782 Ultra</v>
      </c>
      <c r="B18" s="29" t="str">
        <f>[1]ODBC!B18</f>
        <v>12022</v>
      </c>
      <c r="C18" s="30">
        <f>IFERROR(VLOOKUP($B18,[1]ODBC!$B:$H,2,FALSE),"")</f>
        <v>0.16300000000000001</v>
      </c>
      <c r="D18" s="30">
        <f>IFERROR(VLOOKUP($B18,[1]ODBC!$B:$H,3,FALSE),"")</f>
        <v>0.29299999999999998</v>
      </c>
      <c r="E18" s="30" t="str">
        <f>IFERROR(VLOOKUP($B18,[1]ODBC!$B:$H,4,FALSE),"")</f>
        <v>SQFT</v>
      </c>
      <c r="F18" s="31">
        <f>IFERROR(VLOOKUP($B18,[1]ODBC!$B:$H,5,FALSE),"")</f>
        <v>44.45</v>
      </c>
      <c r="G18" s="32">
        <f>[1]ODBC!G18</f>
        <v>0</v>
      </c>
      <c r="H18" s="33">
        <f>SUM([1]ODBC!H18)</f>
        <v>46057</v>
      </c>
      <c r="I18" s="41" t="str">
        <f>'Vinyl cutting'!$B$2</f>
        <v>J36938</v>
      </c>
      <c r="J18" s="42">
        <f ca="1">(SUMIF('Freeform time and material'!$B$17:$B$30,B18,'Freeform time and material'!$G$17:$G$30)) +
(SUMIF('Vinyl cutting'!$B$17:$B$30,B18,'Vinyl cutting'!$G$17:$G$30)) +
(SUMIF('Vinyl cutting (2)'!$B$17:$B$30,B18,'Vinyl cutting (2)'!$G$17:$G$30)) +
(SUMIF('Apply vinyl graphics'!$B$17:$B$30,B18,'Apply vinyl graphics'!$G$17:$G$30)) +
(SUMIF('Apply vinyl graphics (2)'!$B$17:$B$30,B18,'Apply vinyl graphics (2)'!$G$17:$G$30)) +
(SUMIF('Alum pan sign'!$B$17:$B$30,B18,'Alum pan sign'!$G$17:$G$30)) +
(SUMIF('Alum pan sign (2)'!$B$17:$B$30,B18,'Alum pan sign (2)'!$G$17:$G$30)) +
(SUMIF('Economy pan sign'!$B$17:$B$30,B18,'Economy pan sign'!$G$17:$G$30)) +
(SUMIF('Post and panel sign'!$B$17:$B$30,B18,'Post and panel sign'!$G$17:$G$30)) +
(SUMIF('Post and panel sign (2)'!$B$17:$B$30,B18,'Post and panel sign (2)'!$G$17:$G$30)) +
(SUMIF('Flat panels only'!$B$17:$B$30,B18,'Flat panels only'!$G$17:$G$30)) +
(SUMIF('Flat panels only (2)'!$B$17:$B$30,B18,'Flat panels only (2)'!$G$17:$G$30)) +
(SUMIF('Routed panel shapes'!$B$18:$B$31,B18,'Routed panel shapes'!$G$18:$G$31)) +
(SUMIF('Routed panel shapes (2)'!$B$18:$B$31,B18,'Routed panel shapes (2)'!$G$18:$G$31)) +
(SUMIF('Routed face only'!$B$17:$B$30,B18,'Routed face only'!$G$17:$G$30)) +
(SUMIF('Routed face only (2)'!$B$17:$B$30,B18,'Routed face only (2)'!$G$17:$G$30)) +
(SUMIF('Routed alum faces letters'!$B$17:$B$30,B18,'Routed alum faces letters'!$G$17:$G$30)) +
(SUMIF('Routed alum faces letters (2)'!$B$17:$B$30,B18,'Routed alum faces letters (2)'!$G$17:$G$30)) +
(SUMIF('Routed push through acrylic'!$B$17:$B$30,B18,'Routed push through acrylic'!$G$17:$G$30)) +
(SUMIF('Routed push through acrylic (2)'!$B$17:$B$30,B18,'Routed push through acrylic (2)'!$G$17:$G$30)) +
(SUMIF('Sf routed cabinet'!$B$17:$B$30,B18,'Sf routed cabinet'!$G$17:$G$30)) +
(SUMIF('Sf routed cabinet (2)'!$B$17:$B$30,B18,'Sf routed cabinet (2)'!$G$17:$G$30)) +
(SUMIF('Df routed cabinet'!$B$17:$B$30,B18,'Df routed cabinet'!$G$17:$G$30)) +
(SUMIF('Df routed cabinet (2)'!$B$17:$B$30,B18,'Df routed cabinet (2)'!$G$17:$G$30)) +
(SUMIF('Sf acrylic cabinet'!$B$17:$B$30,B18,'Sf acrylic cabinet'!$G$17:$G$30)) +
(SUMIF('Sf acrylic cabinet (2)'!$B$17:$B$30,B18,'Sf acrylic cabinet (2)'!$G$17:$G$30)) +
(SUMIF('Economy Sf acrylic'!$B$17:$B$30,B18,'Economy Sf acrylic'!$G$17:$G$30)) +
(SUMIF('Df acrylic cabinet'!$B$17:$B$30,B18,'Df acrylic cabinet'!$G$17:$G$30)) +
(SUMIF('Df acrylic cabinet (2)'!$B$17:$B$30,B18,'Df acrylic cabinet (2)'!$G$17:$G$30)) +
(SUMIF('Sf flex cabinet'!$B$17:$B$30,B18,'Sf flex cabinet'!$G$17:$G$30)) +
(SUMIF('Sf flex cabinet (2)'!$B$17:$B$30,B18,'Sf flex cabinet (2)'!$G$17:$G$30)) +
(SUMIF('Df flex cabinet'!$B$17:$B$36,B18,'Df flex cabinet'!$G$17:$G$36)) +
(SUMIF('Df flex cabinet (2)'!$B$17:$B$36,B18,'Df flex cabinet (2)'!$G$17:$G$36)) +
(SUMIF('Pole cover'!$B$17:$B$30,B18,'Pole cover'!$G$17:$G$30)) +
(SUMIF('Pole cover (2)'!$B$17:$B$30,B18,'Pole cover (2)'!$G$17:$G$30)) +
(SUMIF('Structural Steel Fab'!$B$17:$B$29,B18,'Structural Steel Fab'!$G$17:$G$29)) +
(SUMIF(Reveal!$B$17:$B$30,B18,Reveal!$G$17:$G$30)) +
(SUMIF('Reveal (2)'!$B$17:$B$30,B18,'Reveal (2)'!$G$17:$G$30)) +
(SUMIF('Crown cove top'!$B$17:$B$30,B18,'Crown cove top'!$G$17:$G$30)) +
(SUMIF('EMC assembly'!$B$17:$B$30,B18,'EMC assembly'!$G$17:$G$30)) +
(SUMIF(Crating!$B$17:$B$29,B18,Crating!$G$17:$G$29)) +
(SUMIF('LED wiring'!$B$17:$B$30,B18,'LED wiring'!$G$17:$G$30)) +
(SUMIF('Changeable copy face'!$B$17:$B$30,B18,'Changeable copy face'!$G$17:$G$30)) +
(SUMIF('Flex face assembly'!$B$17:$B$30,B18,'Flex face assembly'!$G$17:$G$30)) +
(SUMIF('Routed face assembly'!$B$17:$B$30,B18,'Routed face assembly'!$G$17:$G$30)) +
(SUMIF('Paint calculation'!$B$17:$B$30,B18,'Paint calculation'!$G$17:$G$30)) +
(SUMIF('Trimcap letter face'!$B$17:$B$30,B18,'Trimcap letter face'!$G$17:$G$30)) +
(SUMIF('Trimcap letter face (2)'!$B$17:$B$30,B18,'Trimcap letter face (2)'!$G$17:$G$30)) +
(SUMIF('Channel letter fabrication'!$B$17:$B$30,B18,'Channel letter fabrication'!$G$17:$G$30)) +
(SUMIF('Channel letter fabrication (2)'!$B$17:$B$30,B18,'Channel letter fabrication (2)'!$G$17:$G$30))</f>
        <v>0</v>
      </c>
    </row>
    <row r="19" spans="1:10">
      <c r="A19" s="28" t="str">
        <f>[1]ODBC!$A19</f>
        <v>48" TransferRite Ultra 792U</v>
      </c>
      <c r="B19" s="29" t="str">
        <f>[1]ODBC!B19</f>
        <v>12023</v>
      </c>
      <c r="C19" s="30">
        <f>IFERROR(VLOOKUP($B19,[1]ODBC!$B:$H,2,FALSE),"")</f>
        <v>0.21099999999999999</v>
      </c>
      <c r="D19" s="30">
        <f>IFERROR(VLOOKUP($B19,[1]ODBC!$B:$H,3,FALSE),"")</f>
        <v>0.38</v>
      </c>
      <c r="E19" s="30" t="str">
        <f>IFERROR(VLOOKUP($B19,[1]ODBC!$B:$H,4,FALSE),"")</f>
        <v>SQFT</v>
      </c>
      <c r="F19" s="31">
        <f>IFERROR(VLOOKUP($B19,[1]ODBC!$B:$H,5,FALSE),"")</f>
        <v>44.45</v>
      </c>
      <c r="G19" s="32">
        <f>[1]ODBC!G19</f>
        <v>0</v>
      </c>
      <c r="H19" s="33">
        <f>SUM([1]ODBC!H19)</f>
        <v>46057</v>
      </c>
      <c r="I19" s="41" t="str">
        <f>'Vinyl cutting'!$B$2</f>
        <v>J36938</v>
      </c>
      <c r="J19" s="42">
        <f ca="1">(SUMIF('Freeform time and material'!$B$17:$B$30,B19,'Freeform time and material'!$G$17:$G$30)) +
(SUMIF('Vinyl cutting'!$B$17:$B$30,B19,'Vinyl cutting'!$G$17:$G$30)) +
(SUMIF('Vinyl cutting (2)'!$B$17:$B$30,B19,'Vinyl cutting (2)'!$G$17:$G$30)) +
(SUMIF('Apply vinyl graphics'!$B$17:$B$30,B19,'Apply vinyl graphics'!$G$17:$G$30)) +
(SUMIF('Apply vinyl graphics (2)'!$B$17:$B$30,B19,'Apply vinyl graphics (2)'!$G$17:$G$30)) +
(SUMIF('Alum pan sign'!$B$17:$B$30,B19,'Alum pan sign'!$G$17:$G$30)) +
(SUMIF('Alum pan sign (2)'!$B$17:$B$30,B19,'Alum pan sign (2)'!$G$17:$G$30)) +
(SUMIF('Economy pan sign'!$B$17:$B$30,B19,'Economy pan sign'!$G$17:$G$30)) +
(SUMIF('Post and panel sign'!$B$17:$B$30,B19,'Post and panel sign'!$G$17:$G$30)) +
(SUMIF('Post and panel sign (2)'!$B$17:$B$30,B19,'Post and panel sign (2)'!$G$17:$G$30)) +
(SUMIF('Flat panels only'!$B$17:$B$30,B19,'Flat panels only'!$G$17:$G$30)) +
(SUMIF('Flat panels only (2)'!$B$17:$B$30,B19,'Flat panels only (2)'!$G$17:$G$30)) +
(SUMIF('Routed panel shapes'!$B$18:$B$31,B19,'Routed panel shapes'!$G$18:$G$31)) +
(SUMIF('Routed panel shapes (2)'!$B$18:$B$31,B19,'Routed panel shapes (2)'!$G$18:$G$31)) +
(SUMIF('Routed face only'!$B$17:$B$30,B19,'Routed face only'!$G$17:$G$30)) +
(SUMIF('Routed face only (2)'!$B$17:$B$30,B19,'Routed face only (2)'!$G$17:$G$30)) +
(SUMIF('Routed alum faces letters'!$B$17:$B$30,B19,'Routed alum faces letters'!$G$17:$G$30)) +
(SUMIF('Routed alum faces letters (2)'!$B$17:$B$30,B19,'Routed alum faces letters (2)'!$G$17:$G$30)) +
(SUMIF('Routed push through acrylic'!$B$17:$B$30,B19,'Routed push through acrylic'!$G$17:$G$30)) +
(SUMIF('Routed push through acrylic (2)'!$B$17:$B$30,B19,'Routed push through acrylic (2)'!$G$17:$G$30)) +
(SUMIF('Sf routed cabinet'!$B$17:$B$30,B19,'Sf routed cabinet'!$G$17:$G$30)) +
(SUMIF('Sf routed cabinet (2)'!$B$17:$B$30,B19,'Sf routed cabinet (2)'!$G$17:$G$30)) +
(SUMIF('Df routed cabinet'!$B$17:$B$30,B19,'Df routed cabinet'!$G$17:$G$30)) +
(SUMIF('Df routed cabinet (2)'!$B$17:$B$30,B19,'Df routed cabinet (2)'!$G$17:$G$30)) +
(SUMIF('Sf acrylic cabinet'!$B$17:$B$30,B19,'Sf acrylic cabinet'!$G$17:$G$30)) +
(SUMIF('Sf acrylic cabinet (2)'!$B$17:$B$30,B19,'Sf acrylic cabinet (2)'!$G$17:$G$30)) +
(SUMIF('Economy Sf acrylic'!$B$17:$B$30,B19,'Economy Sf acrylic'!$G$17:$G$30)) +
(SUMIF('Df acrylic cabinet'!$B$17:$B$30,B19,'Df acrylic cabinet'!$G$17:$G$30)) +
(SUMIF('Df acrylic cabinet (2)'!$B$17:$B$30,B19,'Df acrylic cabinet (2)'!$G$17:$G$30)) +
(SUMIF('Sf flex cabinet'!$B$17:$B$30,B19,'Sf flex cabinet'!$G$17:$G$30)) +
(SUMIF('Sf flex cabinet (2)'!$B$17:$B$30,B19,'Sf flex cabinet (2)'!$G$17:$G$30)) +
(SUMIF('Df flex cabinet'!$B$17:$B$36,B19,'Df flex cabinet'!$G$17:$G$36)) +
(SUMIF('Df flex cabinet (2)'!$B$17:$B$36,B19,'Df flex cabinet (2)'!$G$17:$G$36)) +
(SUMIF('Pole cover'!$B$17:$B$30,B19,'Pole cover'!$G$17:$G$30)) +
(SUMIF('Pole cover (2)'!$B$17:$B$30,B19,'Pole cover (2)'!$G$17:$G$30)) +
(SUMIF('Structural Steel Fab'!$B$17:$B$29,B19,'Structural Steel Fab'!$G$17:$G$29)) +
(SUMIF(Reveal!$B$17:$B$30,B19,Reveal!$G$17:$G$30)) +
(SUMIF('Reveal (2)'!$B$17:$B$30,B19,'Reveal (2)'!$G$17:$G$30)) +
(SUMIF('Crown cove top'!$B$17:$B$30,B19,'Crown cove top'!$G$17:$G$30)) +
(SUMIF('EMC assembly'!$B$17:$B$30,B19,'EMC assembly'!$G$17:$G$30)) +
(SUMIF(Crating!$B$17:$B$29,B19,Crating!$G$17:$G$29)) +
(SUMIF('LED wiring'!$B$17:$B$30,B19,'LED wiring'!$G$17:$G$30)) +
(SUMIF('Changeable copy face'!$B$17:$B$30,B19,'Changeable copy face'!$G$17:$G$30)) +
(SUMIF('Flex face assembly'!$B$17:$B$30,B19,'Flex face assembly'!$G$17:$G$30)) +
(SUMIF('Routed face assembly'!$B$17:$B$30,B19,'Routed face assembly'!$G$17:$G$30)) +
(SUMIF('Paint calculation'!$B$17:$B$30,B19,'Paint calculation'!$G$17:$G$30)) +
(SUMIF('Trimcap letter face'!$B$17:$B$30,B19,'Trimcap letter face'!$G$17:$G$30)) +
(SUMIF('Trimcap letter face (2)'!$B$17:$B$30,B19,'Trimcap letter face (2)'!$G$17:$G$30)) +
(SUMIF('Channel letter fabrication'!$B$17:$B$30,B19,'Channel letter fabrication'!$G$17:$G$30)) +
(SUMIF('Channel letter fabrication (2)'!$B$17:$B$30,B19,'Channel letter fabrication (2)'!$G$17:$G$30))</f>
        <v>0</v>
      </c>
    </row>
    <row r="20" spans="1:10">
      <c r="A20" s="28" t="str">
        <f>[1]ODBC!$A20</f>
        <v>54" 3M 8518 Gloss Overlaminate</v>
      </c>
      <c r="B20" s="29" t="str">
        <f>[1]ODBC!B20</f>
        <v>12025</v>
      </c>
      <c r="C20" s="30">
        <f>IFERROR(VLOOKUP($B20,[1]ODBC!$B:$H,2,FALSE),"")</f>
        <v>4.1280000000000001</v>
      </c>
      <c r="D20" s="30">
        <f>IFERROR(VLOOKUP($B20,[1]ODBC!$B:$H,3,FALSE),"")</f>
        <v>7.431</v>
      </c>
      <c r="E20" s="30" t="str">
        <f>IFERROR(VLOOKUP($B20,[1]ODBC!$B:$H,4,FALSE),"")</f>
        <v>LF</v>
      </c>
      <c r="F20" s="31">
        <f>IFERROR(VLOOKUP($B20,[1]ODBC!$B:$H,5,FALSE),"")</f>
        <v>44.45</v>
      </c>
      <c r="G20" s="32">
        <f>[1]ODBC!G20</f>
        <v>0</v>
      </c>
      <c r="H20" s="33">
        <f>SUM([1]ODBC!H20)</f>
        <v>45016</v>
      </c>
      <c r="I20" s="41" t="str">
        <f>'Vinyl cutting'!$B$2</f>
        <v>J36938</v>
      </c>
      <c r="J20" s="42">
        <f ca="1">(SUMIF('Freeform time and material'!$B$17:$B$30,B20,'Freeform time and material'!$G$17:$G$30)) +
(SUMIF('Vinyl cutting'!$B$17:$B$30,B20,'Vinyl cutting'!$G$17:$G$30)) +
(SUMIF('Vinyl cutting (2)'!$B$17:$B$30,B20,'Vinyl cutting (2)'!$G$17:$G$30)) +
(SUMIF('Apply vinyl graphics'!$B$17:$B$30,B20,'Apply vinyl graphics'!$G$17:$G$30)) +
(SUMIF('Apply vinyl graphics (2)'!$B$17:$B$30,B20,'Apply vinyl graphics (2)'!$G$17:$G$30)) +
(SUMIF('Alum pan sign'!$B$17:$B$30,B20,'Alum pan sign'!$G$17:$G$30)) +
(SUMIF('Alum pan sign (2)'!$B$17:$B$30,B20,'Alum pan sign (2)'!$G$17:$G$30)) +
(SUMIF('Economy pan sign'!$B$17:$B$30,B20,'Economy pan sign'!$G$17:$G$30)) +
(SUMIF('Post and panel sign'!$B$17:$B$30,B20,'Post and panel sign'!$G$17:$G$30)) +
(SUMIF('Post and panel sign (2)'!$B$17:$B$30,B20,'Post and panel sign (2)'!$G$17:$G$30)) +
(SUMIF('Flat panels only'!$B$17:$B$30,B20,'Flat panels only'!$G$17:$G$30)) +
(SUMIF('Flat panels only (2)'!$B$17:$B$30,B20,'Flat panels only (2)'!$G$17:$G$30)) +
(SUMIF('Routed panel shapes'!$B$18:$B$31,B20,'Routed panel shapes'!$G$18:$G$31)) +
(SUMIF('Routed panel shapes (2)'!$B$18:$B$31,B20,'Routed panel shapes (2)'!$G$18:$G$31)) +
(SUMIF('Routed face only'!$B$17:$B$30,B20,'Routed face only'!$G$17:$G$30)) +
(SUMIF('Routed face only (2)'!$B$17:$B$30,B20,'Routed face only (2)'!$G$17:$G$30)) +
(SUMIF('Routed alum faces letters'!$B$17:$B$30,B20,'Routed alum faces letters'!$G$17:$G$30)) +
(SUMIF('Routed alum faces letters (2)'!$B$17:$B$30,B20,'Routed alum faces letters (2)'!$G$17:$G$30)) +
(SUMIF('Routed push through acrylic'!$B$17:$B$30,B20,'Routed push through acrylic'!$G$17:$G$30)) +
(SUMIF('Routed push through acrylic (2)'!$B$17:$B$30,B20,'Routed push through acrylic (2)'!$G$17:$G$30)) +
(SUMIF('Sf routed cabinet'!$B$17:$B$30,B20,'Sf routed cabinet'!$G$17:$G$30)) +
(SUMIF('Sf routed cabinet (2)'!$B$17:$B$30,B20,'Sf routed cabinet (2)'!$G$17:$G$30)) +
(SUMIF('Df routed cabinet'!$B$17:$B$30,B20,'Df routed cabinet'!$G$17:$G$30)) +
(SUMIF('Df routed cabinet (2)'!$B$17:$B$30,B20,'Df routed cabinet (2)'!$G$17:$G$30)) +
(SUMIF('Sf acrylic cabinet'!$B$17:$B$30,B20,'Sf acrylic cabinet'!$G$17:$G$30)) +
(SUMIF('Sf acrylic cabinet (2)'!$B$17:$B$30,B20,'Sf acrylic cabinet (2)'!$G$17:$G$30)) +
(SUMIF('Economy Sf acrylic'!$B$17:$B$30,B20,'Economy Sf acrylic'!$G$17:$G$30)) +
(SUMIF('Df acrylic cabinet'!$B$17:$B$30,B20,'Df acrylic cabinet'!$G$17:$G$30)) +
(SUMIF('Df acrylic cabinet (2)'!$B$17:$B$30,B20,'Df acrylic cabinet (2)'!$G$17:$G$30)) +
(SUMIF('Sf flex cabinet'!$B$17:$B$30,B20,'Sf flex cabinet'!$G$17:$G$30)) +
(SUMIF('Sf flex cabinet (2)'!$B$17:$B$30,B20,'Sf flex cabinet (2)'!$G$17:$G$30)) +
(SUMIF('Df flex cabinet'!$B$17:$B$36,B20,'Df flex cabinet'!$G$17:$G$36)) +
(SUMIF('Df flex cabinet (2)'!$B$17:$B$36,B20,'Df flex cabinet (2)'!$G$17:$G$36)) +
(SUMIF('Pole cover'!$B$17:$B$30,B20,'Pole cover'!$G$17:$G$30)) +
(SUMIF('Pole cover (2)'!$B$17:$B$30,B20,'Pole cover (2)'!$G$17:$G$30)) +
(SUMIF('Structural Steel Fab'!$B$17:$B$29,B20,'Structural Steel Fab'!$G$17:$G$29)) +
(SUMIF(Reveal!$B$17:$B$30,B20,Reveal!$G$17:$G$30)) +
(SUMIF('Reveal (2)'!$B$17:$B$30,B20,'Reveal (2)'!$G$17:$G$30)) +
(SUMIF('Crown cove top'!$B$17:$B$30,B20,'Crown cove top'!$G$17:$G$30)) +
(SUMIF('EMC assembly'!$B$17:$B$30,B20,'EMC assembly'!$G$17:$G$30)) +
(SUMIF(Crating!$B$17:$B$29,B20,Crating!$G$17:$G$29)) +
(SUMIF('LED wiring'!$B$17:$B$30,B20,'LED wiring'!$G$17:$G$30)) +
(SUMIF('Changeable copy face'!$B$17:$B$30,B20,'Changeable copy face'!$G$17:$G$30)) +
(SUMIF('Flex face assembly'!$B$17:$B$30,B20,'Flex face assembly'!$G$17:$G$30)) +
(SUMIF('Routed face assembly'!$B$17:$B$30,B20,'Routed face assembly'!$G$17:$G$30)) +
(SUMIF('Paint calculation'!$B$17:$B$30,B20,'Paint calculation'!$G$17:$G$30)) +
(SUMIF('Trimcap letter face'!$B$17:$B$30,B20,'Trimcap letter face'!$G$17:$G$30)) +
(SUMIF('Trimcap letter face (2)'!$B$17:$B$30,B20,'Trimcap letter face (2)'!$G$17:$G$30)) +
(SUMIF('Channel letter fabrication'!$B$17:$B$30,B20,'Channel letter fabrication'!$G$17:$G$30)) +
(SUMIF('Channel letter fabrication (2)'!$B$17:$B$30,B20,'Channel letter fabrication (2)'!$G$17:$G$30))</f>
        <v>0</v>
      </c>
    </row>
    <row r="21" spans="1:10">
      <c r="A21" s="28" t="str">
        <f>[1]ODBC!$A21</f>
        <v>60" 3M 8518 Gloss Overlaminate</v>
      </c>
      <c r="B21" s="29" t="str">
        <f>[1]ODBC!B21</f>
        <v>12026</v>
      </c>
      <c r="C21" s="30">
        <f>IFERROR(VLOOKUP($B21,[1]ODBC!$B:$H,2,FALSE),"")</f>
        <v>4.6879999999999997</v>
      </c>
      <c r="D21" s="30">
        <f>IFERROR(VLOOKUP($B21,[1]ODBC!$B:$H,3,FALSE),"")</f>
        <v>8.4390000000000001</v>
      </c>
      <c r="E21" s="30" t="str">
        <f>IFERROR(VLOOKUP($B21,[1]ODBC!$B:$H,4,FALSE),"")</f>
        <v>LF</v>
      </c>
      <c r="F21" s="31">
        <f>IFERROR(VLOOKUP($B21,[1]ODBC!$B:$H,5,FALSE),"")</f>
        <v>44.45</v>
      </c>
      <c r="G21" s="32">
        <f>[1]ODBC!G21</f>
        <v>0</v>
      </c>
      <c r="H21" s="33">
        <f>SUM([1]ODBC!H21)</f>
        <v>44804</v>
      </c>
      <c r="I21" s="41" t="str">
        <f>'Vinyl cutting'!$B$2</f>
        <v>J36938</v>
      </c>
      <c r="J21" s="42">
        <f ca="1">(SUMIF('Freeform time and material'!$B$17:$B$30,B21,'Freeform time and material'!$G$17:$G$30)) +
(SUMIF('Vinyl cutting'!$B$17:$B$30,B21,'Vinyl cutting'!$G$17:$G$30)) +
(SUMIF('Vinyl cutting (2)'!$B$17:$B$30,B21,'Vinyl cutting (2)'!$G$17:$G$30)) +
(SUMIF('Apply vinyl graphics'!$B$17:$B$30,B21,'Apply vinyl graphics'!$G$17:$G$30)) +
(SUMIF('Apply vinyl graphics (2)'!$B$17:$B$30,B21,'Apply vinyl graphics (2)'!$G$17:$G$30)) +
(SUMIF('Alum pan sign'!$B$17:$B$30,B21,'Alum pan sign'!$G$17:$G$30)) +
(SUMIF('Alum pan sign (2)'!$B$17:$B$30,B21,'Alum pan sign (2)'!$G$17:$G$30)) +
(SUMIF('Economy pan sign'!$B$17:$B$30,B21,'Economy pan sign'!$G$17:$G$30)) +
(SUMIF('Post and panel sign'!$B$17:$B$30,B21,'Post and panel sign'!$G$17:$G$30)) +
(SUMIF('Post and panel sign (2)'!$B$17:$B$30,B21,'Post and panel sign (2)'!$G$17:$G$30)) +
(SUMIF('Flat panels only'!$B$17:$B$30,B21,'Flat panels only'!$G$17:$G$30)) +
(SUMIF('Flat panels only (2)'!$B$17:$B$30,B21,'Flat panels only (2)'!$G$17:$G$30)) +
(SUMIF('Routed panel shapes'!$B$18:$B$31,B21,'Routed panel shapes'!$G$18:$G$31)) +
(SUMIF('Routed panel shapes (2)'!$B$18:$B$31,B21,'Routed panel shapes (2)'!$G$18:$G$31)) +
(SUMIF('Routed face only'!$B$17:$B$30,B21,'Routed face only'!$G$17:$G$30)) +
(SUMIF('Routed face only (2)'!$B$17:$B$30,B21,'Routed face only (2)'!$G$17:$G$30)) +
(SUMIF('Routed alum faces letters'!$B$17:$B$30,B21,'Routed alum faces letters'!$G$17:$G$30)) +
(SUMIF('Routed alum faces letters (2)'!$B$17:$B$30,B21,'Routed alum faces letters (2)'!$G$17:$G$30)) +
(SUMIF('Routed push through acrylic'!$B$17:$B$30,B21,'Routed push through acrylic'!$G$17:$G$30)) +
(SUMIF('Routed push through acrylic (2)'!$B$17:$B$30,B21,'Routed push through acrylic (2)'!$G$17:$G$30)) +
(SUMIF('Sf routed cabinet'!$B$17:$B$30,B21,'Sf routed cabinet'!$G$17:$G$30)) +
(SUMIF('Sf routed cabinet (2)'!$B$17:$B$30,B21,'Sf routed cabinet (2)'!$G$17:$G$30)) +
(SUMIF('Df routed cabinet'!$B$17:$B$30,B21,'Df routed cabinet'!$G$17:$G$30)) +
(SUMIF('Df routed cabinet (2)'!$B$17:$B$30,B21,'Df routed cabinet (2)'!$G$17:$G$30)) +
(SUMIF('Sf acrylic cabinet'!$B$17:$B$30,B21,'Sf acrylic cabinet'!$G$17:$G$30)) +
(SUMIF('Sf acrylic cabinet (2)'!$B$17:$B$30,B21,'Sf acrylic cabinet (2)'!$G$17:$G$30)) +
(SUMIF('Economy Sf acrylic'!$B$17:$B$30,B21,'Economy Sf acrylic'!$G$17:$G$30)) +
(SUMIF('Df acrylic cabinet'!$B$17:$B$30,B21,'Df acrylic cabinet'!$G$17:$G$30)) +
(SUMIF('Df acrylic cabinet (2)'!$B$17:$B$30,B21,'Df acrylic cabinet (2)'!$G$17:$G$30)) +
(SUMIF('Sf flex cabinet'!$B$17:$B$30,B21,'Sf flex cabinet'!$G$17:$G$30)) +
(SUMIF('Sf flex cabinet (2)'!$B$17:$B$30,B21,'Sf flex cabinet (2)'!$G$17:$G$30)) +
(SUMIF('Df flex cabinet'!$B$17:$B$36,B21,'Df flex cabinet'!$G$17:$G$36)) +
(SUMIF('Df flex cabinet (2)'!$B$17:$B$36,B21,'Df flex cabinet (2)'!$G$17:$G$36)) +
(SUMIF('Pole cover'!$B$17:$B$30,B21,'Pole cover'!$G$17:$G$30)) +
(SUMIF('Pole cover (2)'!$B$17:$B$30,B21,'Pole cover (2)'!$G$17:$G$30)) +
(SUMIF('Structural Steel Fab'!$B$17:$B$29,B21,'Structural Steel Fab'!$G$17:$G$29)) +
(SUMIF(Reveal!$B$17:$B$30,B21,Reveal!$G$17:$G$30)) +
(SUMIF('Reveal (2)'!$B$17:$B$30,B21,'Reveal (2)'!$G$17:$G$30)) +
(SUMIF('Crown cove top'!$B$17:$B$30,B21,'Crown cove top'!$G$17:$G$30)) +
(SUMIF('EMC assembly'!$B$17:$B$30,B21,'EMC assembly'!$G$17:$G$30)) +
(SUMIF(Crating!$B$17:$B$29,B21,Crating!$G$17:$G$29)) +
(SUMIF('LED wiring'!$B$17:$B$30,B21,'LED wiring'!$G$17:$G$30)) +
(SUMIF('Changeable copy face'!$B$17:$B$30,B21,'Changeable copy face'!$G$17:$G$30)) +
(SUMIF('Flex face assembly'!$B$17:$B$30,B21,'Flex face assembly'!$G$17:$G$30)) +
(SUMIF('Routed face assembly'!$B$17:$B$30,B21,'Routed face assembly'!$G$17:$G$30)) +
(SUMIF('Paint calculation'!$B$17:$B$30,B21,'Paint calculation'!$G$17:$G$30)) +
(SUMIF('Trimcap letter face'!$B$17:$B$30,B21,'Trimcap letter face'!$G$17:$G$30)) +
(SUMIF('Trimcap letter face (2)'!$B$17:$B$30,B21,'Trimcap letter face (2)'!$G$17:$G$30)) +
(SUMIF('Channel letter fabrication'!$B$17:$B$30,B21,'Channel letter fabrication'!$G$17:$G$30)) +
(SUMIF('Channel letter fabrication (2)'!$B$17:$B$30,B21,'Channel letter fabrication (2)'!$G$17:$G$30))</f>
        <v>0</v>
      </c>
    </row>
    <row r="22" spans="1:10">
      <c r="A22" s="28" t="str">
        <f>[1]ODBC!$A22</f>
        <v>54" 3M 8915 Ultra Matte Laminate</v>
      </c>
      <c r="B22" s="29" t="str">
        <f>[1]ODBC!B22</f>
        <v>12027</v>
      </c>
      <c r="C22" s="30">
        <f>IFERROR(VLOOKUP($B22,[1]ODBC!$B:$H,2,FALSE),"")</f>
        <v>3.8029999999999999</v>
      </c>
      <c r="D22" s="30">
        <f>IFERROR(VLOOKUP($B22,[1]ODBC!$B:$H,3,FALSE),"")</f>
        <v>6.8460000000000001</v>
      </c>
      <c r="E22" s="30" t="str">
        <f>IFERROR(VLOOKUP($B22,[1]ODBC!$B:$H,4,FALSE),"")</f>
        <v>LF</v>
      </c>
      <c r="F22" s="31">
        <f>IFERROR(VLOOKUP($B22,[1]ODBC!$B:$H,5,FALSE),"")</f>
        <v>44.45</v>
      </c>
      <c r="G22" s="32">
        <f>[1]ODBC!G22</f>
        <v>0</v>
      </c>
      <c r="H22" s="33">
        <f>SUM([1]ODBC!H22)</f>
        <v>44887</v>
      </c>
      <c r="I22" s="41" t="str">
        <f>'Vinyl cutting'!$B$2</f>
        <v>J36938</v>
      </c>
      <c r="J22" s="42">
        <f ca="1">(SUMIF('Freeform time and material'!$B$17:$B$30,B22,'Freeform time and material'!$G$17:$G$30)) +
(SUMIF('Vinyl cutting'!$B$17:$B$30,B22,'Vinyl cutting'!$G$17:$G$30)) +
(SUMIF('Vinyl cutting (2)'!$B$17:$B$30,B22,'Vinyl cutting (2)'!$G$17:$G$30)) +
(SUMIF('Apply vinyl graphics'!$B$17:$B$30,B22,'Apply vinyl graphics'!$G$17:$G$30)) +
(SUMIF('Apply vinyl graphics (2)'!$B$17:$B$30,B22,'Apply vinyl graphics (2)'!$G$17:$G$30)) +
(SUMIF('Alum pan sign'!$B$17:$B$30,B22,'Alum pan sign'!$G$17:$G$30)) +
(SUMIF('Alum pan sign (2)'!$B$17:$B$30,B22,'Alum pan sign (2)'!$G$17:$G$30)) +
(SUMIF('Economy pan sign'!$B$17:$B$30,B22,'Economy pan sign'!$G$17:$G$30)) +
(SUMIF('Post and panel sign'!$B$17:$B$30,B22,'Post and panel sign'!$G$17:$G$30)) +
(SUMIF('Post and panel sign (2)'!$B$17:$B$30,B22,'Post and panel sign (2)'!$G$17:$G$30)) +
(SUMIF('Flat panels only'!$B$17:$B$30,B22,'Flat panels only'!$G$17:$G$30)) +
(SUMIF('Flat panels only (2)'!$B$17:$B$30,B22,'Flat panels only (2)'!$G$17:$G$30)) +
(SUMIF('Routed panel shapes'!$B$18:$B$31,B22,'Routed panel shapes'!$G$18:$G$31)) +
(SUMIF('Routed panel shapes (2)'!$B$18:$B$31,B22,'Routed panel shapes (2)'!$G$18:$G$31)) +
(SUMIF('Routed face only'!$B$17:$B$30,B22,'Routed face only'!$G$17:$G$30)) +
(SUMIF('Routed face only (2)'!$B$17:$B$30,B22,'Routed face only (2)'!$G$17:$G$30)) +
(SUMIF('Routed alum faces letters'!$B$17:$B$30,B22,'Routed alum faces letters'!$G$17:$G$30)) +
(SUMIF('Routed alum faces letters (2)'!$B$17:$B$30,B22,'Routed alum faces letters (2)'!$G$17:$G$30)) +
(SUMIF('Routed push through acrylic'!$B$17:$B$30,B22,'Routed push through acrylic'!$G$17:$G$30)) +
(SUMIF('Routed push through acrylic (2)'!$B$17:$B$30,B22,'Routed push through acrylic (2)'!$G$17:$G$30)) +
(SUMIF('Sf routed cabinet'!$B$17:$B$30,B22,'Sf routed cabinet'!$G$17:$G$30)) +
(SUMIF('Sf routed cabinet (2)'!$B$17:$B$30,B22,'Sf routed cabinet (2)'!$G$17:$G$30)) +
(SUMIF('Df routed cabinet'!$B$17:$B$30,B22,'Df routed cabinet'!$G$17:$G$30)) +
(SUMIF('Df routed cabinet (2)'!$B$17:$B$30,B22,'Df routed cabinet (2)'!$G$17:$G$30)) +
(SUMIF('Sf acrylic cabinet'!$B$17:$B$30,B22,'Sf acrylic cabinet'!$G$17:$G$30)) +
(SUMIF('Sf acrylic cabinet (2)'!$B$17:$B$30,B22,'Sf acrylic cabinet (2)'!$G$17:$G$30)) +
(SUMIF('Economy Sf acrylic'!$B$17:$B$30,B22,'Economy Sf acrylic'!$G$17:$G$30)) +
(SUMIF('Df acrylic cabinet'!$B$17:$B$30,B22,'Df acrylic cabinet'!$G$17:$G$30)) +
(SUMIF('Df acrylic cabinet (2)'!$B$17:$B$30,B22,'Df acrylic cabinet (2)'!$G$17:$G$30)) +
(SUMIF('Sf flex cabinet'!$B$17:$B$30,B22,'Sf flex cabinet'!$G$17:$G$30)) +
(SUMIF('Sf flex cabinet (2)'!$B$17:$B$30,B22,'Sf flex cabinet (2)'!$G$17:$G$30)) +
(SUMIF('Df flex cabinet'!$B$17:$B$36,B22,'Df flex cabinet'!$G$17:$G$36)) +
(SUMIF('Df flex cabinet (2)'!$B$17:$B$36,B22,'Df flex cabinet (2)'!$G$17:$G$36)) +
(SUMIF('Pole cover'!$B$17:$B$30,B22,'Pole cover'!$G$17:$G$30)) +
(SUMIF('Pole cover (2)'!$B$17:$B$30,B22,'Pole cover (2)'!$G$17:$G$30)) +
(SUMIF('Structural Steel Fab'!$B$17:$B$29,B22,'Structural Steel Fab'!$G$17:$G$29)) +
(SUMIF(Reveal!$B$17:$B$30,B22,Reveal!$G$17:$G$30)) +
(SUMIF('Reveal (2)'!$B$17:$B$30,B22,'Reveal (2)'!$G$17:$G$30)) +
(SUMIF('Crown cove top'!$B$17:$B$30,B22,'Crown cove top'!$G$17:$G$30)) +
(SUMIF('EMC assembly'!$B$17:$B$30,B22,'EMC assembly'!$G$17:$G$30)) +
(SUMIF(Crating!$B$17:$B$29,B22,Crating!$G$17:$G$29)) +
(SUMIF('LED wiring'!$B$17:$B$30,B22,'LED wiring'!$G$17:$G$30)) +
(SUMIF('Changeable copy face'!$B$17:$B$30,B22,'Changeable copy face'!$G$17:$G$30)) +
(SUMIF('Flex face assembly'!$B$17:$B$30,B22,'Flex face assembly'!$G$17:$G$30)) +
(SUMIF('Routed face assembly'!$B$17:$B$30,B22,'Routed face assembly'!$G$17:$G$30)) +
(SUMIF('Paint calculation'!$B$17:$B$30,B22,'Paint calculation'!$G$17:$G$30)) +
(SUMIF('Trimcap letter face'!$B$17:$B$30,B22,'Trimcap letter face'!$G$17:$G$30)) +
(SUMIF('Trimcap letter face (2)'!$B$17:$B$30,B22,'Trimcap letter face (2)'!$G$17:$G$30)) +
(SUMIF('Channel letter fabrication'!$B$17:$B$30,B22,'Channel letter fabrication'!$G$17:$G$30)) +
(SUMIF('Channel letter fabrication (2)'!$B$17:$B$30,B22,'Channel letter fabrication (2)'!$G$17:$G$30))</f>
        <v>0</v>
      </c>
    </row>
    <row r="23" spans="1:10">
      <c r="A23" s="28" t="str">
        <f>[1]ODBC!$A23</f>
        <v>54" Dry Erase DBM 11154 Laminate</v>
      </c>
      <c r="B23" s="29" t="str">
        <f>[1]ODBC!B23</f>
        <v>12028</v>
      </c>
      <c r="C23" s="30">
        <f>IFERROR(VLOOKUP($B23,[1]ODBC!$B:$H,2,FALSE),"")</f>
        <v>1.0880000000000001</v>
      </c>
      <c r="D23" s="30">
        <f>IFERROR(VLOOKUP($B23,[1]ODBC!$B:$H,3,FALSE),"")</f>
        <v>1.9590000000000001</v>
      </c>
      <c r="E23" s="30" t="str">
        <f>IFERROR(VLOOKUP($B23,[1]ODBC!$B:$H,4,FALSE),"")</f>
        <v>LF</v>
      </c>
      <c r="F23" s="31">
        <f>IFERROR(VLOOKUP($B23,[1]ODBC!$B:$H,5,FALSE),"")</f>
        <v>44.45</v>
      </c>
      <c r="G23" s="32">
        <f>[1]ODBC!G23</f>
        <v>0</v>
      </c>
      <c r="H23" s="33">
        <f>SUM([1]ODBC!H23)</f>
        <v>0</v>
      </c>
      <c r="I23" s="41" t="str">
        <f>'Vinyl cutting'!$B$2</f>
        <v>J36938</v>
      </c>
      <c r="J23" s="42">
        <f ca="1">(SUMIF('Freeform time and material'!$B$17:$B$30,B23,'Freeform time and material'!$G$17:$G$30)) +
(SUMIF('Vinyl cutting'!$B$17:$B$30,B23,'Vinyl cutting'!$G$17:$G$30)) +
(SUMIF('Vinyl cutting (2)'!$B$17:$B$30,B23,'Vinyl cutting (2)'!$G$17:$G$30)) +
(SUMIF('Apply vinyl graphics'!$B$17:$B$30,B23,'Apply vinyl graphics'!$G$17:$G$30)) +
(SUMIF('Apply vinyl graphics (2)'!$B$17:$B$30,B23,'Apply vinyl graphics (2)'!$G$17:$G$30)) +
(SUMIF('Alum pan sign'!$B$17:$B$30,B23,'Alum pan sign'!$G$17:$G$30)) +
(SUMIF('Alum pan sign (2)'!$B$17:$B$30,B23,'Alum pan sign (2)'!$G$17:$G$30)) +
(SUMIF('Economy pan sign'!$B$17:$B$30,B23,'Economy pan sign'!$G$17:$G$30)) +
(SUMIF('Post and panel sign'!$B$17:$B$30,B23,'Post and panel sign'!$G$17:$G$30)) +
(SUMIF('Post and panel sign (2)'!$B$17:$B$30,B23,'Post and panel sign (2)'!$G$17:$G$30)) +
(SUMIF('Flat panels only'!$B$17:$B$30,B23,'Flat panels only'!$G$17:$G$30)) +
(SUMIF('Flat panels only (2)'!$B$17:$B$30,B23,'Flat panels only (2)'!$G$17:$G$30)) +
(SUMIF('Routed panel shapes'!$B$18:$B$31,B23,'Routed panel shapes'!$G$18:$G$31)) +
(SUMIF('Routed panel shapes (2)'!$B$18:$B$31,B23,'Routed panel shapes (2)'!$G$18:$G$31)) +
(SUMIF('Routed face only'!$B$17:$B$30,B23,'Routed face only'!$G$17:$G$30)) +
(SUMIF('Routed face only (2)'!$B$17:$B$30,B23,'Routed face only (2)'!$G$17:$G$30)) +
(SUMIF('Routed alum faces letters'!$B$17:$B$30,B23,'Routed alum faces letters'!$G$17:$G$30)) +
(SUMIF('Routed alum faces letters (2)'!$B$17:$B$30,B23,'Routed alum faces letters (2)'!$G$17:$G$30)) +
(SUMIF('Routed push through acrylic'!$B$17:$B$30,B23,'Routed push through acrylic'!$G$17:$G$30)) +
(SUMIF('Routed push through acrylic (2)'!$B$17:$B$30,B23,'Routed push through acrylic (2)'!$G$17:$G$30)) +
(SUMIF('Sf routed cabinet'!$B$17:$B$30,B23,'Sf routed cabinet'!$G$17:$G$30)) +
(SUMIF('Sf routed cabinet (2)'!$B$17:$B$30,B23,'Sf routed cabinet (2)'!$G$17:$G$30)) +
(SUMIF('Df routed cabinet'!$B$17:$B$30,B23,'Df routed cabinet'!$G$17:$G$30)) +
(SUMIF('Df routed cabinet (2)'!$B$17:$B$30,B23,'Df routed cabinet (2)'!$G$17:$G$30)) +
(SUMIF('Sf acrylic cabinet'!$B$17:$B$30,B23,'Sf acrylic cabinet'!$G$17:$G$30)) +
(SUMIF('Sf acrylic cabinet (2)'!$B$17:$B$30,B23,'Sf acrylic cabinet (2)'!$G$17:$G$30)) +
(SUMIF('Economy Sf acrylic'!$B$17:$B$30,B23,'Economy Sf acrylic'!$G$17:$G$30)) +
(SUMIF('Df acrylic cabinet'!$B$17:$B$30,B23,'Df acrylic cabinet'!$G$17:$G$30)) +
(SUMIF('Df acrylic cabinet (2)'!$B$17:$B$30,B23,'Df acrylic cabinet (2)'!$G$17:$G$30)) +
(SUMIF('Sf flex cabinet'!$B$17:$B$30,B23,'Sf flex cabinet'!$G$17:$G$30)) +
(SUMIF('Sf flex cabinet (2)'!$B$17:$B$30,B23,'Sf flex cabinet (2)'!$G$17:$G$30)) +
(SUMIF('Df flex cabinet'!$B$17:$B$36,B23,'Df flex cabinet'!$G$17:$G$36)) +
(SUMIF('Df flex cabinet (2)'!$B$17:$B$36,B23,'Df flex cabinet (2)'!$G$17:$G$36)) +
(SUMIF('Pole cover'!$B$17:$B$30,B23,'Pole cover'!$G$17:$G$30)) +
(SUMIF('Pole cover (2)'!$B$17:$B$30,B23,'Pole cover (2)'!$G$17:$G$30)) +
(SUMIF('Structural Steel Fab'!$B$17:$B$29,B23,'Structural Steel Fab'!$G$17:$G$29)) +
(SUMIF(Reveal!$B$17:$B$30,B23,Reveal!$G$17:$G$30)) +
(SUMIF('Reveal (2)'!$B$17:$B$30,B23,'Reveal (2)'!$G$17:$G$30)) +
(SUMIF('Crown cove top'!$B$17:$B$30,B23,'Crown cove top'!$G$17:$G$30)) +
(SUMIF('EMC assembly'!$B$17:$B$30,B23,'EMC assembly'!$G$17:$G$30)) +
(SUMIF(Crating!$B$17:$B$29,B23,Crating!$G$17:$G$29)) +
(SUMIF('LED wiring'!$B$17:$B$30,B23,'LED wiring'!$G$17:$G$30)) +
(SUMIF('Changeable copy face'!$B$17:$B$30,B23,'Changeable copy face'!$G$17:$G$30)) +
(SUMIF('Flex face assembly'!$B$17:$B$30,B23,'Flex face assembly'!$G$17:$G$30)) +
(SUMIF('Routed face assembly'!$B$17:$B$30,B23,'Routed face assembly'!$G$17:$G$30)) +
(SUMIF('Paint calculation'!$B$17:$B$30,B23,'Paint calculation'!$G$17:$G$30)) +
(SUMIF('Trimcap letter face'!$B$17:$B$30,B23,'Trimcap letter face'!$G$17:$G$30)) +
(SUMIF('Trimcap letter face (2)'!$B$17:$B$30,B23,'Trimcap letter face (2)'!$G$17:$G$30)) +
(SUMIF('Channel letter fabrication'!$B$17:$B$30,B23,'Channel letter fabrication'!$G$17:$G$30)) +
(SUMIF('Channel letter fabrication (2)'!$B$17:$B$30,B23,'Channel letter fabrication (2)'!$G$17:$G$30))</f>
        <v>0</v>
      </c>
    </row>
    <row r="24" spans="1:10">
      <c r="A24" s="28" t="str">
        <f>[1]ODBC!$A24</f>
        <v>54" Optically Clear Overlam Scotchcal</v>
      </c>
      <c r="B24" s="29" t="str">
        <f>[1]ODBC!B24</f>
        <v>12029</v>
      </c>
      <c r="C24" s="30">
        <f>IFERROR(VLOOKUP($B24,[1]ODBC!$B:$H,2,FALSE),"")</f>
        <v>7.2329999999999997</v>
      </c>
      <c r="D24" s="30">
        <f>IFERROR(VLOOKUP($B24,[1]ODBC!$B:$H,3,FALSE),"")</f>
        <v>13.021000000000001</v>
      </c>
      <c r="E24" s="30" t="str">
        <f>IFERROR(VLOOKUP($B24,[1]ODBC!$B:$H,4,FALSE),"")</f>
        <v>LF</v>
      </c>
      <c r="F24" s="31">
        <f>IFERROR(VLOOKUP($B24,[1]ODBC!$B:$H,5,FALSE),"")</f>
        <v>44.45</v>
      </c>
      <c r="G24" s="32">
        <f>[1]ODBC!G24</f>
        <v>0</v>
      </c>
      <c r="H24" s="33">
        <f>SUM([1]ODBC!H24)</f>
        <v>0</v>
      </c>
      <c r="I24" s="41" t="str">
        <f>'Vinyl cutting'!$B$2</f>
        <v>J36938</v>
      </c>
      <c r="J24" s="42">
        <f ca="1">(SUMIF('Freeform time and material'!$B$17:$B$30,B24,'Freeform time and material'!$G$17:$G$30)) +
(SUMIF('Vinyl cutting'!$B$17:$B$30,B24,'Vinyl cutting'!$G$17:$G$30)) +
(SUMIF('Vinyl cutting (2)'!$B$17:$B$30,B24,'Vinyl cutting (2)'!$G$17:$G$30)) +
(SUMIF('Apply vinyl graphics'!$B$17:$B$30,B24,'Apply vinyl graphics'!$G$17:$G$30)) +
(SUMIF('Apply vinyl graphics (2)'!$B$17:$B$30,B24,'Apply vinyl graphics (2)'!$G$17:$G$30)) +
(SUMIF('Alum pan sign'!$B$17:$B$30,B24,'Alum pan sign'!$G$17:$G$30)) +
(SUMIF('Alum pan sign (2)'!$B$17:$B$30,B24,'Alum pan sign (2)'!$G$17:$G$30)) +
(SUMIF('Economy pan sign'!$B$17:$B$30,B24,'Economy pan sign'!$G$17:$G$30)) +
(SUMIF('Post and panel sign'!$B$17:$B$30,B24,'Post and panel sign'!$G$17:$G$30)) +
(SUMIF('Post and panel sign (2)'!$B$17:$B$30,B24,'Post and panel sign (2)'!$G$17:$G$30)) +
(SUMIF('Flat panels only'!$B$17:$B$30,B24,'Flat panels only'!$G$17:$G$30)) +
(SUMIF('Flat panels only (2)'!$B$17:$B$30,B24,'Flat panels only (2)'!$G$17:$G$30)) +
(SUMIF('Routed panel shapes'!$B$18:$B$31,B24,'Routed panel shapes'!$G$18:$G$31)) +
(SUMIF('Routed panel shapes (2)'!$B$18:$B$31,B24,'Routed panel shapes (2)'!$G$18:$G$31)) +
(SUMIF('Routed face only'!$B$17:$B$30,B24,'Routed face only'!$G$17:$G$30)) +
(SUMIF('Routed face only (2)'!$B$17:$B$30,B24,'Routed face only (2)'!$G$17:$G$30)) +
(SUMIF('Routed alum faces letters'!$B$17:$B$30,B24,'Routed alum faces letters'!$G$17:$G$30)) +
(SUMIF('Routed alum faces letters (2)'!$B$17:$B$30,B24,'Routed alum faces letters (2)'!$G$17:$G$30)) +
(SUMIF('Routed push through acrylic'!$B$17:$B$30,B24,'Routed push through acrylic'!$G$17:$G$30)) +
(SUMIF('Routed push through acrylic (2)'!$B$17:$B$30,B24,'Routed push through acrylic (2)'!$G$17:$G$30)) +
(SUMIF('Sf routed cabinet'!$B$17:$B$30,B24,'Sf routed cabinet'!$G$17:$G$30)) +
(SUMIF('Sf routed cabinet (2)'!$B$17:$B$30,B24,'Sf routed cabinet (2)'!$G$17:$G$30)) +
(SUMIF('Df routed cabinet'!$B$17:$B$30,B24,'Df routed cabinet'!$G$17:$G$30)) +
(SUMIF('Df routed cabinet (2)'!$B$17:$B$30,B24,'Df routed cabinet (2)'!$G$17:$G$30)) +
(SUMIF('Sf acrylic cabinet'!$B$17:$B$30,B24,'Sf acrylic cabinet'!$G$17:$G$30)) +
(SUMIF('Sf acrylic cabinet (2)'!$B$17:$B$30,B24,'Sf acrylic cabinet (2)'!$G$17:$G$30)) +
(SUMIF('Economy Sf acrylic'!$B$17:$B$30,B24,'Economy Sf acrylic'!$G$17:$G$30)) +
(SUMIF('Df acrylic cabinet'!$B$17:$B$30,B24,'Df acrylic cabinet'!$G$17:$G$30)) +
(SUMIF('Df acrylic cabinet (2)'!$B$17:$B$30,B24,'Df acrylic cabinet (2)'!$G$17:$G$30)) +
(SUMIF('Sf flex cabinet'!$B$17:$B$30,B24,'Sf flex cabinet'!$G$17:$G$30)) +
(SUMIF('Sf flex cabinet (2)'!$B$17:$B$30,B24,'Sf flex cabinet (2)'!$G$17:$G$30)) +
(SUMIF('Df flex cabinet'!$B$17:$B$36,B24,'Df flex cabinet'!$G$17:$G$36)) +
(SUMIF('Df flex cabinet (2)'!$B$17:$B$36,B24,'Df flex cabinet (2)'!$G$17:$G$36)) +
(SUMIF('Pole cover'!$B$17:$B$30,B24,'Pole cover'!$G$17:$G$30)) +
(SUMIF('Pole cover (2)'!$B$17:$B$30,B24,'Pole cover (2)'!$G$17:$G$30)) +
(SUMIF('Structural Steel Fab'!$B$17:$B$29,B24,'Structural Steel Fab'!$G$17:$G$29)) +
(SUMIF(Reveal!$B$17:$B$30,B24,Reveal!$G$17:$G$30)) +
(SUMIF('Reveal (2)'!$B$17:$B$30,B24,'Reveal (2)'!$G$17:$G$30)) +
(SUMIF('Crown cove top'!$B$17:$B$30,B24,'Crown cove top'!$G$17:$G$30)) +
(SUMIF('EMC assembly'!$B$17:$B$30,B24,'EMC assembly'!$G$17:$G$30)) +
(SUMIF(Crating!$B$17:$B$29,B24,Crating!$G$17:$G$29)) +
(SUMIF('LED wiring'!$B$17:$B$30,B24,'LED wiring'!$G$17:$G$30)) +
(SUMIF('Changeable copy face'!$B$17:$B$30,B24,'Changeable copy face'!$G$17:$G$30)) +
(SUMIF('Flex face assembly'!$B$17:$B$30,B24,'Flex face assembly'!$G$17:$G$30)) +
(SUMIF('Routed face assembly'!$B$17:$B$30,B24,'Routed face assembly'!$G$17:$G$30)) +
(SUMIF('Paint calculation'!$B$17:$B$30,B24,'Paint calculation'!$G$17:$G$30)) +
(SUMIF('Trimcap letter face'!$B$17:$B$30,B24,'Trimcap letter face'!$G$17:$G$30)) +
(SUMIF('Trimcap letter face (2)'!$B$17:$B$30,B24,'Trimcap letter face (2)'!$G$17:$G$30)) +
(SUMIF('Channel letter fabrication'!$B$17:$B$30,B24,'Channel letter fabrication'!$G$17:$G$30)) +
(SUMIF('Channel letter fabrication (2)'!$B$17:$B$30,B24,'Channel letter fabrication (2)'!$G$17:$G$30))</f>
        <v>0</v>
      </c>
    </row>
    <row r="25" spans="1:10">
      <c r="A25" s="28" t="str">
        <f>[1]ODBC!$A25</f>
        <v>60" 3M 8915 Ultra Matte Laminate</v>
      </c>
      <c r="B25" s="29" t="str">
        <f>[1]ODBC!B25</f>
        <v>12030</v>
      </c>
      <c r="C25" s="30">
        <f>IFERROR(VLOOKUP($B25,[1]ODBC!$B:$H,2,FALSE),"")</f>
        <v>4.2279999999999998</v>
      </c>
      <c r="D25" s="30">
        <f>IFERROR(VLOOKUP($B25,[1]ODBC!$B:$H,3,FALSE),"")</f>
        <v>7.6109999999999998</v>
      </c>
      <c r="E25" s="30" t="str">
        <f>IFERROR(VLOOKUP($B25,[1]ODBC!$B:$H,4,FALSE),"")</f>
        <v>LF</v>
      </c>
      <c r="F25" s="31">
        <f>IFERROR(VLOOKUP($B25,[1]ODBC!$B:$H,5,FALSE),"")</f>
        <v>44.45</v>
      </c>
      <c r="G25" s="32">
        <f>[1]ODBC!G25</f>
        <v>0</v>
      </c>
      <c r="H25" s="33">
        <f>SUM([1]ODBC!H25)</f>
        <v>44887</v>
      </c>
      <c r="I25" s="41" t="str">
        <f>'Vinyl cutting'!$B$2</f>
        <v>J36938</v>
      </c>
      <c r="J25" s="42">
        <f ca="1">(SUMIF('Freeform time and material'!$B$17:$B$30,B25,'Freeform time and material'!$G$17:$G$30)) +
(SUMIF('Vinyl cutting'!$B$17:$B$30,B25,'Vinyl cutting'!$G$17:$G$30)) +
(SUMIF('Vinyl cutting (2)'!$B$17:$B$30,B25,'Vinyl cutting (2)'!$G$17:$G$30)) +
(SUMIF('Apply vinyl graphics'!$B$17:$B$30,B25,'Apply vinyl graphics'!$G$17:$G$30)) +
(SUMIF('Apply vinyl graphics (2)'!$B$17:$B$30,B25,'Apply vinyl graphics (2)'!$G$17:$G$30)) +
(SUMIF('Alum pan sign'!$B$17:$B$30,B25,'Alum pan sign'!$G$17:$G$30)) +
(SUMIF('Alum pan sign (2)'!$B$17:$B$30,B25,'Alum pan sign (2)'!$G$17:$G$30)) +
(SUMIF('Economy pan sign'!$B$17:$B$30,B25,'Economy pan sign'!$G$17:$G$30)) +
(SUMIF('Post and panel sign'!$B$17:$B$30,B25,'Post and panel sign'!$G$17:$G$30)) +
(SUMIF('Post and panel sign (2)'!$B$17:$B$30,B25,'Post and panel sign (2)'!$G$17:$G$30)) +
(SUMIF('Flat panels only'!$B$17:$B$30,B25,'Flat panels only'!$G$17:$G$30)) +
(SUMIF('Flat panels only (2)'!$B$17:$B$30,B25,'Flat panels only (2)'!$G$17:$G$30)) +
(SUMIF('Routed panel shapes'!$B$18:$B$31,B25,'Routed panel shapes'!$G$18:$G$31)) +
(SUMIF('Routed panel shapes (2)'!$B$18:$B$31,B25,'Routed panel shapes (2)'!$G$18:$G$31)) +
(SUMIF('Routed face only'!$B$17:$B$30,B25,'Routed face only'!$G$17:$G$30)) +
(SUMIF('Routed face only (2)'!$B$17:$B$30,B25,'Routed face only (2)'!$G$17:$G$30)) +
(SUMIF('Routed alum faces letters'!$B$17:$B$30,B25,'Routed alum faces letters'!$G$17:$G$30)) +
(SUMIF('Routed alum faces letters (2)'!$B$17:$B$30,B25,'Routed alum faces letters (2)'!$G$17:$G$30)) +
(SUMIF('Routed push through acrylic'!$B$17:$B$30,B25,'Routed push through acrylic'!$G$17:$G$30)) +
(SUMIF('Routed push through acrylic (2)'!$B$17:$B$30,B25,'Routed push through acrylic (2)'!$G$17:$G$30)) +
(SUMIF('Sf routed cabinet'!$B$17:$B$30,B25,'Sf routed cabinet'!$G$17:$G$30)) +
(SUMIF('Sf routed cabinet (2)'!$B$17:$B$30,B25,'Sf routed cabinet (2)'!$G$17:$G$30)) +
(SUMIF('Df routed cabinet'!$B$17:$B$30,B25,'Df routed cabinet'!$G$17:$G$30)) +
(SUMIF('Df routed cabinet (2)'!$B$17:$B$30,B25,'Df routed cabinet (2)'!$G$17:$G$30)) +
(SUMIF('Sf acrylic cabinet'!$B$17:$B$30,B25,'Sf acrylic cabinet'!$G$17:$G$30)) +
(SUMIF('Sf acrylic cabinet (2)'!$B$17:$B$30,B25,'Sf acrylic cabinet (2)'!$G$17:$G$30)) +
(SUMIF('Economy Sf acrylic'!$B$17:$B$30,B25,'Economy Sf acrylic'!$G$17:$G$30)) +
(SUMIF('Df acrylic cabinet'!$B$17:$B$30,B25,'Df acrylic cabinet'!$G$17:$G$30)) +
(SUMIF('Df acrylic cabinet (2)'!$B$17:$B$30,B25,'Df acrylic cabinet (2)'!$G$17:$G$30)) +
(SUMIF('Sf flex cabinet'!$B$17:$B$30,B25,'Sf flex cabinet'!$G$17:$G$30)) +
(SUMIF('Sf flex cabinet (2)'!$B$17:$B$30,B25,'Sf flex cabinet (2)'!$G$17:$G$30)) +
(SUMIF('Df flex cabinet'!$B$17:$B$36,B25,'Df flex cabinet'!$G$17:$G$36)) +
(SUMIF('Df flex cabinet (2)'!$B$17:$B$36,B25,'Df flex cabinet (2)'!$G$17:$G$36)) +
(SUMIF('Pole cover'!$B$17:$B$30,B25,'Pole cover'!$G$17:$G$30)) +
(SUMIF('Pole cover (2)'!$B$17:$B$30,B25,'Pole cover (2)'!$G$17:$G$30)) +
(SUMIF('Structural Steel Fab'!$B$17:$B$29,B25,'Structural Steel Fab'!$G$17:$G$29)) +
(SUMIF(Reveal!$B$17:$B$30,B25,Reveal!$G$17:$G$30)) +
(SUMIF('Reveal (2)'!$B$17:$B$30,B25,'Reveal (2)'!$G$17:$G$30)) +
(SUMIF('Crown cove top'!$B$17:$B$30,B25,'Crown cove top'!$G$17:$G$30)) +
(SUMIF('EMC assembly'!$B$17:$B$30,B25,'EMC assembly'!$G$17:$G$30)) +
(SUMIF(Crating!$B$17:$B$29,B25,Crating!$G$17:$G$29)) +
(SUMIF('LED wiring'!$B$17:$B$30,B25,'LED wiring'!$G$17:$G$30)) +
(SUMIF('Changeable copy face'!$B$17:$B$30,B25,'Changeable copy face'!$G$17:$G$30)) +
(SUMIF('Flex face assembly'!$B$17:$B$30,B25,'Flex face assembly'!$G$17:$G$30)) +
(SUMIF('Routed face assembly'!$B$17:$B$30,B25,'Routed face assembly'!$G$17:$G$30)) +
(SUMIF('Paint calculation'!$B$17:$B$30,B25,'Paint calculation'!$G$17:$G$30)) +
(SUMIF('Trimcap letter face'!$B$17:$B$30,B25,'Trimcap letter face'!$G$17:$G$30)) +
(SUMIF('Trimcap letter face (2)'!$B$17:$B$30,B25,'Trimcap letter face (2)'!$G$17:$G$30)) +
(SUMIF('Channel letter fabrication'!$B$17:$B$30,B25,'Channel letter fabrication'!$G$17:$G$30)) +
(SUMIF('Channel letter fabrication (2)'!$B$17:$B$30,B25,'Channel letter fabrication (2)'!$G$17:$G$30))</f>
        <v>0</v>
      </c>
    </row>
    <row r="26" spans="1:10">
      <c r="A26" s="28" t="str">
        <f>[1]ODBC!$A26</f>
        <v>36" White Pattern Paper-20lb</v>
      </c>
      <c r="B26" s="29" t="str">
        <f>[1]ODBC!B26</f>
        <v>12031</v>
      </c>
      <c r="C26" s="30">
        <f>IFERROR(VLOOKUP($B26,[1]ODBC!$B:$H,2,FALSE),"")</f>
        <v>0.11</v>
      </c>
      <c r="D26" s="30">
        <f>IFERROR(VLOOKUP($B26,[1]ODBC!$B:$H,3,FALSE),"")</f>
        <v>0.19800000000000001</v>
      </c>
      <c r="E26" s="30" t="str">
        <f>IFERROR(VLOOKUP($B26,[1]ODBC!$B:$H,4,FALSE),"")</f>
        <v>SQFT</v>
      </c>
      <c r="F26" s="31">
        <f>IFERROR(VLOOKUP($B26,[1]ODBC!$B:$H,5,FALSE),"")</f>
        <v>44.45</v>
      </c>
      <c r="G26" s="32">
        <f>[1]ODBC!G26</f>
        <v>0</v>
      </c>
      <c r="H26" s="33">
        <f>SUM([1]ODBC!H26)</f>
        <v>0</v>
      </c>
      <c r="I26" s="41" t="str">
        <f>'Vinyl cutting'!$B$2</f>
        <v>J36938</v>
      </c>
      <c r="J26" s="42">
        <f ca="1">(SUMIF('Freeform time and material'!$B$17:$B$30,B26,'Freeform time and material'!$G$17:$G$30)) +
(SUMIF('Vinyl cutting'!$B$17:$B$30,B26,'Vinyl cutting'!$G$17:$G$30)) +
(SUMIF('Vinyl cutting (2)'!$B$17:$B$30,B26,'Vinyl cutting (2)'!$G$17:$G$30)) +
(SUMIF('Apply vinyl graphics'!$B$17:$B$30,B26,'Apply vinyl graphics'!$G$17:$G$30)) +
(SUMIF('Apply vinyl graphics (2)'!$B$17:$B$30,B26,'Apply vinyl graphics (2)'!$G$17:$G$30)) +
(SUMIF('Alum pan sign'!$B$17:$B$30,B26,'Alum pan sign'!$G$17:$G$30)) +
(SUMIF('Alum pan sign (2)'!$B$17:$B$30,B26,'Alum pan sign (2)'!$G$17:$G$30)) +
(SUMIF('Economy pan sign'!$B$17:$B$30,B26,'Economy pan sign'!$G$17:$G$30)) +
(SUMIF('Post and panel sign'!$B$17:$B$30,B26,'Post and panel sign'!$G$17:$G$30)) +
(SUMIF('Post and panel sign (2)'!$B$17:$B$30,B26,'Post and panel sign (2)'!$G$17:$G$30)) +
(SUMIF('Flat panels only'!$B$17:$B$30,B26,'Flat panels only'!$G$17:$G$30)) +
(SUMIF('Flat panels only (2)'!$B$17:$B$30,B26,'Flat panels only (2)'!$G$17:$G$30)) +
(SUMIF('Routed panel shapes'!$B$18:$B$31,B26,'Routed panel shapes'!$G$18:$G$31)) +
(SUMIF('Routed panel shapes (2)'!$B$18:$B$31,B26,'Routed panel shapes (2)'!$G$18:$G$31)) +
(SUMIF('Routed face only'!$B$17:$B$30,B26,'Routed face only'!$G$17:$G$30)) +
(SUMIF('Routed face only (2)'!$B$17:$B$30,B26,'Routed face only (2)'!$G$17:$G$30)) +
(SUMIF('Routed alum faces letters'!$B$17:$B$30,B26,'Routed alum faces letters'!$G$17:$G$30)) +
(SUMIF('Routed alum faces letters (2)'!$B$17:$B$30,B26,'Routed alum faces letters (2)'!$G$17:$G$30)) +
(SUMIF('Routed push through acrylic'!$B$17:$B$30,B26,'Routed push through acrylic'!$G$17:$G$30)) +
(SUMIF('Routed push through acrylic (2)'!$B$17:$B$30,B26,'Routed push through acrylic (2)'!$G$17:$G$30)) +
(SUMIF('Sf routed cabinet'!$B$17:$B$30,B26,'Sf routed cabinet'!$G$17:$G$30)) +
(SUMIF('Sf routed cabinet (2)'!$B$17:$B$30,B26,'Sf routed cabinet (2)'!$G$17:$G$30)) +
(SUMIF('Df routed cabinet'!$B$17:$B$30,B26,'Df routed cabinet'!$G$17:$G$30)) +
(SUMIF('Df routed cabinet (2)'!$B$17:$B$30,B26,'Df routed cabinet (2)'!$G$17:$G$30)) +
(SUMIF('Sf acrylic cabinet'!$B$17:$B$30,B26,'Sf acrylic cabinet'!$G$17:$G$30)) +
(SUMIF('Sf acrylic cabinet (2)'!$B$17:$B$30,B26,'Sf acrylic cabinet (2)'!$G$17:$G$30)) +
(SUMIF('Economy Sf acrylic'!$B$17:$B$30,B26,'Economy Sf acrylic'!$G$17:$G$30)) +
(SUMIF('Df acrylic cabinet'!$B$17:$B$30,B26,'Df acrylic cabinet'!$G$17:$G$30)) +
(SUMIF('Df acrylic cabinet (2)'!$B$17:$B$30,B26,'Df acrylic cabinet (2)'!$G$17:$G$30)) +
(SUMIF('Sf flex cabinet'!$B$17:$B$30,B26,'Sf flex cabinet'!$G$17:$G$30)) +
(SUMIF('Sf flex cabinet (2)'!$B$17:$B$30,B26,'Sf flex cabinet (2)'!$G$17:$G$30)) +
(SUMIF('Df flex cabinet'!$B$17:$B$36,B26,'Df flex cabinet'!$G$17:$G$36)) +
(SUMIF('Df flex cabinet (2)'!$B$17:$B$36,B26,'Df flex cabinet (2)'!$G$17:$G$36)) +
(SUMIF('Pole cover'!$B$17:$B$30,B26,'Pole cover'!$G$17:$G$30)) +
(SUMIF('Pole cover (2)'!$B$17:$B$30,B26,'Pole cover (2)'!$G$17:$G$30)) +
(SUMIF('Structural Steel Fab'!$B$17:$B$29,B26,'Structural Steel Fab'!$G$17:$G$29)) +
(SUMIF(Reveal!$B$17:$B$30,B26,Reveal!$G$17:$G$30)) +
(SUMIF('Reveal (2)'!$B$17:$B$30,B26,'Reveal (2)'!$G$17:$G$30)) +
(SUMIF('Crown cove top'!$B$17:$B$30,B26,'Crown cove top'!$G$17:$G$30)) +
(SUMIF('EMC assembly'!$B$17:$B$30,B26,'EMC assembly'!$G$17:$G$30)) +
(SUMIF(Crating!$B$17:$B$29,B26,Crating!$G$17:$G$29)) +
(SUMIF('LED wiring'!$B$17:$B$30,B26,'LED wiring'!$G$17:$G$30)) +
(SUMIF('Changeable copy face'!$B$17:$B$30,B26,'Changeable copy face'!$G$17:$G$30)) +
(SUMIF('Flex face assembly'!$B$17:$B$30,B26,'Flex face assembly'!$G$17:$G$30)) +
(SUMIF('Routed face assembly'!$B$17:$B$30,B26,'Routed face assembly'!$G$17:$G$30)) +
(SUMIF('Paint calculation'!$B$17:$B$30,B26,'Paint calculation'!$G$17:$G$30)) +
(SUMIF('Trimcap letter face'!$B$17:$B$30,B26,'Trimcap letter face'!$G$17:$G$30)) +
(SUMIF('Trimcap letter face (2)'!$B$17:$B$30,B26,'Trimcap letter face (2)'!$G$17:$G$30)) +
(SUMIF('Channel letter fabrication'!$B$17:$B$30,B26,'Channel letter fabrication'!$G$17:$G$30)) +
(SUMIF('Channel letter fabrication (2)'!$B$17:$B$30,B26,'Channel letter fabrication (2)'!$G$17:$G$30))</f>
        <v>0</v>
      </c>
    </row>
    <row r="27" spans="1:10">
      <c r="A27" s="28" t="str">
        <f>[1]ODBC!$A27</f>
        <v>48" White Pattern Paper-20lb</v>
      </c>
      <c r="B27" s="29" t="str">
        <f>[1]ODBC!B27</f>
        <v>12032</v>
      </c>
      <c r="C27" s="30">
        <f>IFERROR(VLOOKUP($B27,[1]ODBC!$B:$H,2,FALSE),"")</f>
        <v>0.105</v>
      </c>
      <c r="D27" s="30">
        <f>IFERROR(VLOOKUP($B27,[1]ODBC!$B:$H,3,FALSE),"")</f>
        <v>0.189</v>
      </c>
      <c r="E27" s="30" t="str">
        <f>IFERROR(VLOOKUP($B27,[1]ODBC!$B:$H,4,FALSE),"")</f>
        <v>SQFT</v>
      </c>
      <c r="F27" s="31">
        <f>IFERROR(VLOOKUP($B27,[1]ODBC!$B:$H,5,FALSE),"")</f>
        <v>44.45</v>
      </c>
      <c r="G27" s="32">
        <f>[1]ODBC!G27</f>
        <v>0</v>
      </c>
      <c r="H27" s="33">
        <f>SUM([1]ODBC!H27)</f>
        <v>45911</v>
      </c>
      <c r="I27" s="41" t="str">
        <f>'Vinyl cutting'!$B$2</f>
        <v>J36938</v>
      </c>
      <c r="J27" s="42">
        <f ca="1">(SUMIF('Freeform time and material'!$B$17:$B$30,B27,'Freeform time and material'!$G$17:$G$30)) +
(SUMIF('Vinyl cutting'!$B$17:$B$30,B27,'Vinyl cutting'!$G$17:$G$30)) +
(SUMIF('Vinyl cutting (2)'!$B$17:$B$30,B27,'Vinyl cutting (2)'!$G$17:$G$30)) +
(SUMIF('Apply vinyl graphics'!$B$17:$B$30,B27,'Apply vinyl graphics'!$G$17:$G$30)) +
(SUMIF('Apply vinyl graphics (2)'!$B$17:$B$30,B27,'Apply vinyl graphics (2)'!$G$17:$G$30)) +
(SUMIF('Alum pan sign'!$B$17:$B$30,B27,'Alum pan sign'!$G$17:$G$30)) +
(SUMIF('Alum pan sign (2)'!$B$17:$B$30,B27,'Alum pan sign (2)'!$G$17:$G$30)) +
(SUMIF('Economy pan sign'!$B$17:$B$30,B27,'Economy pan sign'!$G$17:$G$30)) +
(SUMIF('Post and panel sign'!$B$17:$B$30,B27,'Post and panel sign'!$G$17:$G$30)) +
(SUMIF('Post and panel sign (2)'!$B$17:$B$30,B27,'Post and panel sign (2)'!$G$17:$G$30)) +
(SUMIF('Flat panels only'!$B$17:$B$30,B27,'Flat panels only'!$G$17:$G$30)) +
(SUMIF('Flat panels only (2)'!$B$17:$B$30,B27,'Flat panels only (2)'!$G$17:$G$30)) +
(SUMIF('Routed panel shapes'!$B$18:$B$31,B27,'Routed panel shapes'!$G$18:$G$31)) +
(SUMIF('Routed panel shapes (2)'!$B$18:$B$31,B27,'Routed panel shapes (2)'!$G$18:$G$31)) +
(SUMIF('Routed face only'!$B$17:$B$30,B27,'Routed face only'!$G$17:$G$30)) +
(SUMIF('Routed face only (2)'!$B$17:$B$30,B27,'Routed face only (2)'!$G$17:$G$30)) +
(SUMIF('Routed alum faces letters'!$B$17:$B$30,B27,'Routed alum faces letters'!$G$17:$G$30)) +
(SUMIF('Routed alum faces letters (2)'!$B$17:$B$30,B27,'Routed alum faces letters (2)'!$G$17:$G$30)) +
(SUMIF('Routed push through acrylic'!$B$17:$B$30,B27,'Routed push through acrylic'!$G$17:$G$30)) +
(SUMIF('Routed push through acrylic (2)'!$B$17:$B$30,B27,'Routed push through acrylic (2)'!$G$17:$G$30)) +
(SUMIF('Sf routed cabinet'!$B$17:$B$30,B27,'Sf routed cabinet'!$G$17:$G$30)) +
(SUMIF('Sf routed cabinet (2)'!$B$17:$B$30,B27,'Sf routed cabinet (2)'!$G$17:$G$30)) +
(SUMIF('Df routed cabinet'!$B$17:$B$30,B27,'Df routed cabinet'!$G$17:$G$30)) +
(SUMIF('Df routed cabinet (2)'!$B$17:$B$30,B27,'Df routed cabinet (2)'!$G$17:$G$30)) +
(SUMIF('Sf acrylic cabinet'!$B$17:$B$30,B27,'Sf acrylic cabinet'!$G$17:$G$30)) +
(SUMIF('Sf acrylic cabinet (2)'!$B$17:$B$30,B27,'Sf acrylic cabinet (2)'!$G$17:$G$30)) +
(SUMIF('Economy Sf acrylic'!$B$17:$B$30,B27,'Economy Sf acrylic'!$G$17:$G$30)) +
(SUMIF('Df acrylic cabinet'!$B$17:$B$30,B27,'Df acrylic cabinet'!$G$17:$G$30)) +
(SUMIF('Df acrylic cabinet (2)'!$B$17:$B$30,B27,'Df acrylic cabinet (2)'!$G$17:$G$30)) +
(SUMIF('Sf flex cabinet'!$B$17:$B$30,B27,'Sf flex cabinet'!$G$17:$G$30)) +
(SUMIF('Sf flex cabinet (2)'!$B$17:$B$30,B27,'Sf flex cabinet (2)'!$G$17:$G$30)) +
(SUMIF('Df flex cabinet'!$B$17:$B$36,B27,'Df flex cabinet'!$G$17:$G$36)) +
(SUMIF('Df flex cabinet (2)'!$B$17:$B$36,B27,'Df flex cabinet (2)'!$G$17:$G$36)) +
(SUMIF('Pole cover'!$B$17:$B$30,B27,'Pole cover'!$G$17:$G$30)) +
(SUMIF('Pole cover (2)'!$B$17:$B$30,B27,'Pole cover (2)'!$G$17:$G$30)) +
(SUMIF('Structural Steel Fab'!$B$17:$B$29,B27,'Structural Steel Fab'!$G$17:$G$29)) +
(SUMIF(Reveal!$B$17:$B$30,B27,Reveal!$G$17:$G$30)) +
(SUMIF('Reveal (2)'!$B$17:$B$30,B27,'Reveal (2)'!$G$17:$G$30)) +
(SUMIF('Crown cove top'!$B$17:$B$30,B27,'Crown cove top'!$G$17:$G$30)) +
(SUMIF('EMC assembly'!$B$17:$B$30,B27,'EMC assembly'!$G$17:$G$30)) +
(SUMIF(Crating!$B$17:$B$29,B27,Crating!$G$17:$G$29)) +
(SUMIF('LED wiring'!$B$17:$B$30,B27,'LED wiring'!$G$17:$G$30)) +
(SUMIF('Changeable copy face'!$B$17:$B$30,B27,'Changeable copy face'!$G$17:$G$30)) +
(SUMIF('Flex face assembly'!$B$17:$B$30,B27,'Flex face assembly'!$G$17:$G$30)) +
(SUMIF('Routed face assembly'!$B$17:$B$30,B27,'Routed face assembly'!$G$17:$G$30)) +
(SUMIF('Paint calculation'!$B$17:$B$30,B27,'Paint calculation'!$G$17:$G$30)) +
(SUMIF('Trimcap letter face'!$B$17:$B$30,B27,'Trimcap letter face'!$G$17:$G$30)) +
(SUMIF('Trimcap letter face (2)'!$B$17:$B$30,B27,'Trimcap letter face (2)'!$G$17:$G$30)) +
(SUMIF('Channel letter fabrication'!$B$17:$B$30,B27,'Channel letter fabrication'!$G$17:$G$30)) +
(SUMIF('Channel letter fabrication (2)'!$B$17:$B$30,B27,'Channel letter fabrication (2)'!$G$17:$G$30))</f>
        <v>0</v>
      </c>
    </row>
    <row r="28" spans="1:10">
      <c r="A28" s="28" t="str">
        <f>[1]ODBC!$A28</f>
        <v>48" Barrows Lined Pattern Paper</v>
      </c>
      <c r="B28" s="29" t="str">
        <f>[1]ODBC!B28</f>
        <v>12040</v>
      </c>
      <c r="C28" s="30">
        <f>IFERROR(VLOOKUP($B28,[1]ODBC!$B:$H,2,FALSE),"")</f>
        <v>0.11700000000000001</v>
      </c>
      <c r="D28" s="30">
        <f>IFERROR(VLOOKUP($B28,[1]ODBC!$B:$H,3,FALSE),"")</f>
        <v>0.21099999999999999</v>
      </c>
      <c r="E28" s="30" t="str">
        <f>IFERROR(VLOOKUP($B28,[1]ODBC!$B:$H,4,FALSE),"")</f>
        <v>SQFT</v>
      </c>
      <c r="F28" s="31">
        <f>IFERROR(VLOOKUP($B28,[1]ODBC!$B:$H,5,FALSE),"")</f>
        <v>44.45</v>
      </c>
      <c r="G28" s="32">
        <f>[1]ODBC!G28</f>
        <v>0</v>
      </c>
      <c r="H28" s="33">
        <f>SUM([1]ODBC!H28)</f>
        <v>45917</v>
      </c>
      <c r="I28" s="41" t="str">
        <f>'Vinyl cutting'!$B$2</f>
        <v>J36938</v>
      </c>
      <c r="J28" s="42">
        <f ca="1">(SUMIF('Freeform time and material'!$B$17:$B$30,B28,'Freeform time and material'!$G$17:$G$30)) +
(SUMIF('Vinyl cutting'!$B$17:$B$30,B28,'Vinyl cutting'!$G$17:$G$30)) +
(SUMIF('Vinyl cutting (2)'!$B$17:$B$30,B28,'Vinyl cutting (2)'!$G$17:$G$30)) +
(SUMIF('Apply vinyl graphics'!$B$17:$B$30,B28,'Apply vinyl graphics'!$G$17:$G$30)) +
(SUMIF('Apply vinyl graphics (2)'!$B$17:$B$30,B28,'Apply vinyl graphics (2)'!$G$17:$G$30)) +
(SUMIF('Alum pan sign'!$B$17:$B$30,B28,'Alum pan sign'!$G$17:$G$30)) +
(SUMIF('Alum pan sign (2)'!$B$17:$B$30,B28,'Alum pan sign (2)'!$G$17:$G$30)) +
(SUMIF('Economy pan sign'!$B$17:$B$30,B28,'Economy pan sign'!$G$17:$G$30)) +
(SUMIF('Post and panel sign'!$B$17:$B$30,B28,'Post and panel sign'!$G$17:$G$30)) +
(SUMIF('Post and panel sign (2)'!$B$17:$B$30,B28,'Post and panel sign (2)'!$G$17:$G$30)) +
(SUMIF('Flat panels only'!$B$17:$B$30,B28,'Flat panels only'!$G$17:$G$30)) +
(SUMIF('Flat panels only (2)'!$B$17:$B$30,B28,'Flat panels only (2)'!$G$17:$G$30)) +
(SUMIF('Routed panel shapes'!$B$18:$B$31,B28,'Routed panel shapes'!$G$18:$G$31)) +
(SUMIF('Routed panel shapes (2)'!$B$18:$B$31,B28,'Routed panel shapes (2)'!$G$18:$G$31)) +
(SUMIF('Routed face only'!$B$17:$B$30,B28,'Routed face only'!$G$17:$G$30)) +
(SUMIF('Routed face only (2)'!$B$17:$B$30,B28,'Routed face only (2)'!$G$17:$G$30)) +
(SUMIF('Routed alum faces letters'!$B$17:$B$30,B28,'Routed alum faces letters'!$G$17:$G$30)) +
(SUMIF('Routed alum faces letters (2)'!$B$17:$B$30,B28,'Routed alum faces letters (2)'!$G$17:$G$30)) +
(SUMIF('Routed push through acrylic'!$B$17:$B$30,B28,'Routed push through acrylic'!$G$17:$G$30)) +
(SUMIF('Routed push through acrylic (2)'!$B$17:$B$30,B28,'Routed push through acrylic (2)'!$G$17:$G$30)) +
(SUMIF('Sf routed cabinet'!$B$17:$B$30,B28,'Sf routed cabinet'!$G$17:$G$30)) +
(SUMIF('Sf routed cabinet (2)'!$B$17:$B$30,B28,'Sf routed cabinet (2)'!$G$17:$G$30)) +
(SUMIF('Df routed cabinet'!$B$17:$B$30,B28,'Df routed cabinet'!$G$17:$G$30)) +
(SUMIF('Df routed cabinet (2)'!$B$17:$B$30,B28,'Df routed cabinet (2)'!$G$17:$G$30)) +
(SUMIF('Sf acrylic cabinet'!$B$17:$B$30,B28,'Sf acrylic cabinet'!$G$17:$G$30)) +
(SUMIF('Sf acrylic cabinet (2)'!$B$17:$B$30,B28,'Sf acrylic cabinet (2)'!$G$17:$G$30)) +
(SUMIF('Economy Sf acrylic'!$B$17:$B$30,B28,'Economy Sf acrylic'!$G$17:$G$30)) +
(SUMIF('Df acrylic cabinet'!$B$17:$B$30,B28,'Df acrylic cabinet'!$G$17:$G$30)) +
(SUMIF('Df acrylic cabinet (2)'!$B$17:$B$30,B28,'Df acrylic cabinet (2)'!$G$17:$G$30)) +
(SUMIF('Sf flex cabinet'!$B$17:$B$30,B28,'Sf flex cabinet'!$G$17:$G$30)) +
(SUMIF('Sf flex cabinet (2)'!$B$17:$B$30,B28,'Sf flex cabinet (2)'!$G$17:$G$30)) +
(SUMIF('Df flex cabinet'!$B$17:$B$36,B28,'Df flex cabinet'!$G$17:$G$36)) +
(SUMIF('Df flex cabinet (2)'!$B$17:$B$36,B28,'Df flex cabinet (2)'!$G$17:$G$36)) +
(SUMIF('Pole cover'!$B$17:$B$30,B28,'Pole cover'!$G$17:$G$30)) +
(SUMIF('Pole cover (2)'!$B$17:$B$30,B28,'Pole cover (2)'!$G$17:$G$30)) +
(SUMIF('Structural Steel Fab'!$B$17:$B$29,B28,'Structural Steel Fab'!$G$17:$G$29)) +
(SUMIF(Reveal!$B$17:$B$30,B28,Reveal!$G$17:$G$30)) +
(SUMIF('Reveal (2)'!$B$17:$B$30,B28,'Reveal (2)'!$G$17:$G$30)) +
(SUMIF('Crown cove top'!$B$17:$B$30,B28,'Crown cove top'!$G$17:$G$30)) +
(SUMIF('EMC assembly'!$B$17:$B$30,B28,'EMC assembly'!$G$17:$G$30)) +
(SUMIF(Crating!$B$17:$B$29,B28,Crating!$G$17:$G$29)) +
(SUMIF('LED wiring'!$B$17:$B$30,B28,'LED wiring'!$G$17:$G$30)) +
(SUMIF('Changeable copy face'!$B$17:$B$30,B28,'Changeable copy face'!$G$17:$G$30)) +
(SUMIF('Flex face assembly'!$B$17:$B$30,B28,'Flex face assembly'!$G$17:$G$30)) +
(SUMIF('Routed face assembly'!$B$17:$B$30,B28,'Routed face assembly'!$G$17:$G$30)) +
(SUMIF('Paint calculation'!$B$17:$B$30,B28,'Paint calculation'!$G$17:$G$30)) +
(SUMIF('Trimcap letter face'!$B$17:$B$30,B28,'Trimcap letter face'!$G$17:$G$30)) +
(SUMIF('Trimcap letter face (2)'!$B$17:$B$30,B28,'Trimcap letter face (2)'!$G$17:$G$30)) +
(SUMIF('Channel letter fabrication'!$B$17:$B$30,B28,'Channel letter fabrication'!$G$17:$G$30)) +
(SUMIF('Channel letter fabrication (2)'!$B$17:$B$30,B28,'Channel letter fabrication (2)'!$G$17:$G$30))</f>
        <v>0</v>
      </c>
    </row>
    <row r="29" spans="1:10">
      <c r="A29" s="28" t="str">
        <f>[1]ODBC!$A29</f>
        <v>48" Tyvek 10G White</v>
      </c>
      <c r="B29" s="29" t="str">
        <f>[1]ODBC!B29</f>
        <v>12042</v>
      </c>
      <c r="C29" s="30">
        <f>IFERROR(VLOOKUP($B29,[1]ODBC!$B:$H,2,FALSE),"")</f>
        <v>0.246</v>
      </c>
      <c r="D29" s="30">
        <f>IFERROR(VLOOKUP($B29,[1]ODBC!$B:$H,3,FALSE),"")</f>
        <v>0.443</v>
      </c>
      <c r="E29" s="30" t="str">
        <f>IFERROR(VLOOKUP($B29,[1]ODBC!$B:$H,4,FALSE),"")</f>
        <v>SQFT</v>
      </c>
      <c r="F29" s="31">
        <f>IFERROR(VLOOKUP($B29,[1]ODBC!$B:$H,5,FALSE),"")</f>
        <v>44.45</v>
      </c>
      <c r="G29" s="32">
        <f>[1]ODBC!G29</f>
        <v>0</v>
      </c>
      <c r="H29" s="33">
        <f>SUM([1]ODBC!H29)</f>
        <v>46035</v>
      </c>
      <c r="I29" s="41" t="str">
        <f>'Vinyl cutting'!$B$2</f>
        <v>J36938</v>
      </c>
      <c r="J29" s="42">
        <f ca="1">(SUMIF('Freeform time and material'!$B$17:$B$30,B29,'Freeform time and material'!$G$17:$G$30)) +
(SUMIF('Vinyl cutting'!$B$17:$B$30,B29,'Vinyl cutting'!$G$17:$G$30)) +
(SUMIF('Vinyl cutting (2)'!$B$17:$B$30,B29,'Vinyl cutting (2)'!$G$17:$G$30)) +
(SUMIF('Apply vinyl graphics'!$B$17:$B$30,B29,'Apply vinyl graphics'!$G$17:$G$30)) +
(SUMIF('Apply vinyl graphics (2)'!$B$17:$B$30,B29,'Apply vinyl graphics (2)'!$G$17:$G$30)) +
(SUMIF('Alum pan sign'!$B$17:$B$30,B29,'Alum pan sign'!$G$17:$G$30)) +
(SUMIF('Alum pan sign (2)'!$B$17:$B$30,B29,'Alum pan sign (2)'!$G$17:$G$30)) +
(SUMIF('Economy pan sign'!$B$17:$B$30,B29,'Economy pan sign'!$G$17:$G$30)) +
(SUMIF('Post and panel sign'!$B$17:$B$30,B29,'Post and panel sign'!$G$17:$G$30)) +
(SUMIF('Post and panel sign (2)'!$B$17:$B$30,B29,'Post and panel sign (2)'!$G$17:$G$30)) +
(SUMIF('Flat panels only'!$B$17:$B$30,B29,'Flat panels only'!$G$17:$G$30)) +
(SUMIF('Flat panels only (2)'!$B$17:$B$30,B29,'Flat panels only (2)'!$G$17:$G$30)) +
(SUMIF('Routed panel shapes'!$B$18:$B$31,B29,'Routed panel shapes'!$G$18:$G$31)) +
(SUMIF('Routed panel shapes (2)'!$B$18:$B$31,B29,'Routed panel shapes (2)'!$G$18:$G$31)) +
(SUMIF('Routed face only'!$B$17:$B$30,B29,'Routed face only'!$G$17:$G$30)) +
(SUMIF('Routed face only (2)'!$B$17:$B$30,B29,'Routed face only (2)'!$G$17:$G$30)) +
(SUMIF('Routed alum faces letters'!$B$17:$B$30,B29,'Routed alum faces letters'!$G$17:$G$30)) +
(SUMIF('Routed alum faces letters (2)'!$B$17:$B$30,B29,'Routed alum faces letters (2)'!$G$17:$G$30)) +
(SUMIF('Routed push through acrylic'!$B$17:$B$30,B29,'Routed push through acrylic'!$G$17:$G$30)) +
(SUMIF('Routed push through acrylic (2)'!$B$17:$B$30,B29,'Routed push through acrylic (2)'!$G$17:$G$30)) +
(SUMIF('Sf routed cabinet'!$B$17:$B$30,B29,'Sf routed cabinet'!$G$17:$G$30)) +
(SUMIF('Sf routed cabinet (2)'!$B$17:$B$30,B29,'Sf routed cabinet (2)'!$G$17:$G$30)) +
(SUMIF('Df routed cabinet'!$B$17:$B$30,B29,'Df routed cabinet'!$G$17:$G$30)) +
(SUMIF('Df routed cabinet (2)'!$B$17:$B$30,B29,'Df routed cabinet (2)'!$G$17:$G$30)) +
(SUMIF('Sf acrylic cabinet'!$B$17:$B$30,B29,'Sf acrylic cabinet'!$G$17:$G$30)) +
(SUMIF('Sf acrylic cabinet (2)'!$B$17:$B$30,B29,'Sf acrylic cabinet (2)'!$G$17:$G$30)) +
(SUMIF('Economy Sf acrylic'!$B$17:$B$30,B29,'Economy Sf acrylic'!$G$17:$G$30)) +
(SUMIF('Df acrylic cabinet'!$B$17:$B$30,B29,'Df acrylic cabinet'!$G$17:$G$30)) +
(SUMIF('Df acrylic cabinet (2)'!$B$17:$B$30,B29,'Df acrylic cabinet (2)'!$G$17:$G$30)) +
(SUMIF('Sf flex cabinet'!$B$17:$B$30,B29,'Sf flex cabinet'!$G$17:$G$30)) +
(SUMIF('Sf flex cabinet (2)'!$B$17:$B$30,B29,'Sf flex cabinet (2)'!$G$17:$G$30)) +
(SUMIF('Df flex cabinet'!$B$17:$B$36,B29,'Df flex cabinet'!$G$17:$G$36)) +
(SUMIF('Df flex cabinet (2)'!$B$17:$B$36,B29,'Df flex cabinet (2)'!$G$17:$G$36)) +
(SUMIF('Pole cover'!$B$17:$B$30,B29,'Pole cover'!$G$17:$G$30)) +
(SUMIF('Pole cover (2)'!$B$17:$B$30,B29,'Pole cover (2)'!$G$17:$G$30)) +
(SUMIF('Structural Steel Fab'!$B$17:$B$29,B29,'Structural Steel Fab'!$G$17:$G$29)) +
(SUMIF(Reveal!$B$17:$B$30,B29,Reveal!$G$17:$G$30)) +
(SUMIF('Reveal (2)'!$B$17:$B$30,B29,'Reveal (2)'!$G$17:$G$30)) +
(SUMIF('Crown cove top'!$B$17:$B$30,B29,'Crown cove top'!$G$17:$G$30)) +
(SUMIF('EMC assembly'!$B$17:$B$30,B29,'EMC assembly'!$G$17:$G$30)) +
(SUMIF(Crating!$B$17:$B$29,B29,Crating!$G$17:$G$29)) +
(SUMIF('LED wiring'!$B$17:$B$30,B29,'LED wiring'!$G$17:$G$30)) +
(SUMIF('Changeable copy face'!$B$17:$B$30,B29,'Changeable copy face'!$G$17:$G$30)) +
(SUMIF('Flex face assembly'!$B$17:$B$30,B29,'Flex face assembly'!$G$17:$G$30)) +
(SUMIF('Routed face assembly'!$B$17:$B$30,B29,'Routed face assembly'!$G$17:$G$30)) +
(SUMIF('Paint calculation'!$B$17:$B$30,B29,'Paint calculation'!$G$17:$G$30)) +
(SUMIF('Trimcap letter face'!$B$17:$B$30,B29,'Trimcap letter face'!$G$17:$G$30)) +
(SUMIF('Trimcap letter face (2)'!$B$17:$B$30,B29,'Trimcap letter face (2)'!$G$17:$G$30)) +
(SUMIF('Channel letter fabrication'!$B$17:$B$30,B29,'Channel letter fabrication'!$G$17:$G$30)) +
(SUMIF('Channel letter fabrication (2)'!$B$17:$B$30,B29,'Channel letter fabrication (2)'!$G$17:$G$30))</f>
        <v>0</v>
      </c>
    </row>
    <row r="30" spans="1:10">
      <c r="A30" s="28" t="str">
        <f>[1]ODBC!$A30</f>
        <v>24" Magnum Magnetic Sheeting</v>
      </c>
      <c r="B30" s="29" t="str">
        <f>[1]ODBC!B30</f>
        <v>12045</v>
      </c>
      <c r="C30" s="30">
        <f>IFERROR(VLOOKUP($B30,[1]ODBC!$B:$H,2,FALSE),"")</f>
        <v>1.9</v>
      </c>
      <c r="D30" s="30">
        <f>IFERROR(VLOOKUP($B30,[1]ODBC!$B:$H,3,FALSE),"")</f>
        <v>3.42</v>
      </c>
      <c r="E30" s="30" t="str">
        <f>IFERROR(VLOOKUP($B30,[1]ODBC!$B:$H,4,FALSE),"")</f>
        <v>SQFT</v>
      </c>
      <c r="F30" s="31">
        <f>IFERROR(VLOOKUP($B30,[1]ODBC!$B:$H,5,FALSE),"")</f>
        <v>44.45</v>
      </c>
      <c r="G30" s="32">
        <f>[1]ODBC!G30</f>
        <v>0</v>
      </c>
      <c r="H30" s="33">
        <f>SUM([1]ODBC!H30)</f>
        <v>0</v>
      </c>
      <c r="I30" s="41" t="str">
        <f>'Vinyl cutting'!$B$2</f>
        <v>J36938</v>
      </c>
      <c r="J30" s="42">
        <f ca="1">(SUMIF('Freeform time and material'!$B$17:$B$30,B30,'Freeform time and material'!$G$17:$G$30)) +
(SUMIF('Vinyl cutting'!$B$17:$B$30,B30,'Vinyl cutting'!$G$17:$G$30)) +
(SUMIF('Vinyl cutting (2)'!$B$17:$B$30,B30,'Vinyl cutting (2)'!$G$17:$G$30)) +
(SUMIF('Apply vinyl graphics'!$B$17:$B$30,B30,'Apply vinyl graphics'!$G$17:$G$30)) +
(SUMIF('Apply vinyl graphics (2)'!$B$17:$B$30,B30,'Apply vinyl graphics (2)'!$G$17:$G$30)) +
(SUMIF('Alum pan sign'!$B$17:$B$30,B30,'Alum pan sign'!$G$17:$G$30)) +
(SUMIF('Alum pan sign (2)'!$B$17:$B$30,B30,'Alum pan sign (2)'!$G$17:$G$30)) +
(SUMIF('Economy pan sign'!$B$17:$B$30,B30,'Economy pan sign'!$G$17:$G$30)) +
(SUMIF('Post and panel sign'!$B$17:$B$30,B30,'Post and panel sign'!$G$17:$G$30)) +
(SUMIF('Post and panel sign (2)'!$B$17:$B$30,B30,'Post and panel sign (2)'!$G$17:$G$30)) +
(SUMIF('Flat panels only'!$B$17:$B$30,B30,'Flat panels only'!$G$17:$G$30)) +
(SUMIF('Flat panels only (2)'!$B$17:$B$30,B30,'Flat panels only (2)'!$G$17:$G$30)) +
(SUMIF('Routed panel shapes'!$B$18:$B$31,B30,'Routed panel shapes'!$G$18:$G$31)) +
(SUMIF('Routed panel shapes (2)'!$B$18:$B$31,B30,'Routed panel shapes (2)'!$G$18:$G$31)) +
(SUMIF('Routed face only'!$B$17:$B$30,B30,'Routed face only'!$G$17:$G$30)) +
(SUMIF('Routed face only (2)'!$B$17:$B$30,B30,'Routed face only (2)'!$G$17:$G$30)) +
(SUMIF('Routed alum faces letters'!$B$17:$B$30,B30,'Routed alum faces letters'!$G$17:$G$30)) +
(SUMIF('Routed alum faces letters (2)'!$B$17:$B$30,B30,'Routed alum faces letters (2)'!$G$17:$G$30)) +
(SUMIF('Routed push through acrylic'!$B$17:$B$30,B30,'Routed push through acrylic'!$G$17:$G$30)) +
(SUMIF('Routed push through acrylic (2)'!$B$17:$B$30,B30,'Routed push through acrylic (2)'!$G$17:$G$30)) +
(SUMIF('Sf routed cabinet'!$B$17:$B$30,B30,'Sf routed cabinet'!$G$17:$G$30)) +
(SUMIF('Sf routed cabinet (2)'!$B$17:$B$30,B30,'Sf routed cabinet (2)'!$G$17:$G$30)) +
(SUMIF('Df routed cabinet'!$B$17:$B$30,B30,'Df routed cabinet'!$G$17:$G$30)) +
(SUMIF('Df routed cabinet (2)'!$B$17:$B$30,B30,'Df routed cabinet (2)'!$G$17:$G$30)) +
(SUMIF('Sf acrylic cabinet'!$B$17:$B$30,B30,'Sf acrylic cabinet'!$G$17:$G$30)) +
(SUMIF('Sf acrylic cabinet (2)'!$B$17:$B$30,B30,'Sf acrylic cabinet (2)'!$G$17:$G$30)) +
(SUMIF('Economy Sf acrylic'!$B$17:$B$30,B30,'Economy Sf acrylic'!$G$17:$G$30)) +
(SUMIF('Df acrylic cabinet'!$B$17:$B$30,B30,'Df acrylic cabinet'!$G$17:$G$30)) +
(SUMIF('Df acrylic cabinet (2)'!$B$17:$B$30,B30,'Df acrylic cabinet (2)'!$G$17:$G$30)) +
(SUMIF('Sf flex cabinet'!$B$17:$B$30,B30,'Sf flex cabinet'!$G$17:$G$30)) +
(SUMIF('Sf flex cabinet (2)'!$B$17:$B$30,B30,'Sf flex cabinet (2)'!$G$17:$G$30)) +
(SUMIF('Df flex cabinet'!$B$17:$B$36,B30,'Df flex cabinet'!$G$17:$G$36)) +
(SUMIF('Df flex cabinet (2)'!$B$17:$B$36,B30,'Df flex cabinet (2)'!$G$17:$G$36)) +
(SUMIF('Pole cover'!$B$17:$B$30,B30,'Pole cover'!$G$17:$G$30)) +
(SUMIF('Pole cover (2)'!$B$17:$B$30,B30,'Pole cover (2)'!$G$17:$G$30)) +
(SUMIF('Structural Steel Fab'!$B$17:$B$29,B30,'Structural Steel Fab'!$G$17:$G$29)) +
(SUMIF(Reveal!$B$17:$B$30,B30,Reveal!$G$17:$G$30)) +
(SUMIF('Reveal (2)'!$B$17:$B$30,B30,'Reveal (2)'!$G$17:$G$30)) +
(SUMIF('Crown cove top'!$B$17:$B$30,B30,'Crown cove top'!$G$17:$G$30)) +
(SUMIF('EMC assembly'!$B$17:$B$30,B30,'EMC assembly'!$G$17:$G$30)) +
(SUMIF(Crating!$B$17:$B$29,B30,Crating!$G$17:$G$29)) +
(SUMIF('LED wiring'!$B$17:$B$30,B30,'LED wiring'!$G$17:$G$30)) +
(SUMIF('Changeable copy face'!$B$17:$B$30,B30,'Changeable copy face'!$G$17:$G$30)) +
(SUMIF('Flex face assembly'!$B$17:$B$30,B30,'Flex face assembly'!$G$17:$G$30)) +
(SUMIF('Routed face assembly'!$B$17:$B$30,B30,'Routed face assembly'!$G$17:$G$30)) +
(SUMIF('Paint calculation'!$B$17:$B$30,B30,'Paint calculation'!$G$17:$G$30)) +
(SUMIF('Trimcap letter face'!$B$17:$B$30,B30,'Trimcap letter face'!$G$17:$G$30)) +
(SUMIF('Trimcap letter face (2)'!$B$17:$B$30,B30,'Trimcap letter face (2)'!$G$17:$G$30)) +
(SUMIF('Channel letter fabrication'!$B$17:$B$30,B30,'Channel letter fabrication'!$G$17:$G$30)) +
(SUMIF('Channel letter fabrication (2)'!$B$17:$B$30,B30,'Channel letter fabrication (2)'!$G$17:$G$30))</f>
        <v>0</v>
      </c>
    </row>
    <row r="31" spans="1:10">
      <c r="A31" s="28" t="str">
        <f>[1]ODBC!$A31</f>
        <v>10-1/2" X 63" Blanking</v>
      </c>
      <c r="B31" s="29" t="str">
        <f>[1]ODBC!B31</f>
        <v>12050</v>
      </c>
      <c r="C31" s="30">
        <f>IFERROR(VLOOKUP($B31,[1]ODBC!$B:$H,2,FALSE),"")</f>
        <v>0.4</v>
      </c>
      <c r="D31" s="30">
        <f>IFERROR(VLOOKUP($B31,[1]ODBC!$B:$H,3,FALSE),"")</f>
        <v>0.72</v>
      </c>
      <c r="E31" s="30" t="str">
        <f>IFERROR(VLOOKUP($B31,[1]ODBC!$B:$H,4,FALSE),"")</f>
        <v>EA</v>
      </c>
      <c r="F31" s="31">
        <f>IFERROR(VLOOKUP($B31,[1]ODBC!$B:$H,5,FALSE),"")</f>
        <v>44.45</v>
      </c>
      <c r="G31" s="32">
        <f>[1]ODBC!G31</f>
        <v>0</v>
      </c>
      <c r="H31" s="33">
        <f>SUM([1]ODBC!H31)</f>
        <v>0</v>
      </c>
      <c r="I31" s="41" t="str">
        <f>'Vinyl cutting'!$B$2</f>
        <v>J36938</v>
      </c>
      <c r="J31" s="42">
        <f ca="1">(SUMIF('Freeform time and material'!$B$17:$B$30,B31,'Freeform time and material'!$G$17:$G$30)) +
(SUMIF('Vinyl cutting'!$B$17:$B$30,B31,'Vinyl cutting'!$G$17:$G$30)) +
(SUMIF('Vinyl cutting (2)'!$B$17:$B$30,B31,'Vinyl cutting (2)'!$G$17:$G$30)) +
(SUMIF('Apply vinyl graphics'!$B$17:$B$30,B31,'Apply vinyl graphics'!$G$17:$G$30)) +
(SUMIF('Apply vinyl graphics (2)'!$B$17:$B$30,B31,'Apply vinyl graphics (2)'!$G$17:$G$30)) +
(SUMIF('Alum pan sign'!$B$17:$B$30,B31,'Alum pan sign'!$G$17:$G$30)) +
(SUMIF('Alum pan sign (2)'!$B$17:$B$30,B31,'Alum pan sign (2)'!$G$17:$G$30)) +
(SUMIF('Economy pan sign'!$B$17:$B$30,B31,'Economy pan sign'!$G$17:$G$30)) +
(SUMIF('Post and panel sign'!$B$17:$B$30,B31,'Post and panel sign'!$G$17:$G$30)) +
(SUMIF('Post and panel sign (2)'!$B$17:$B$30,B31,'Post and panel sign (2)'!$G$17:$G$30)) +
(SUMIF('Flat panels only'!$B$17:$B$30,B31,'Flat panels only'!$G$17:$G$30)) +
(SUMIF('Flat panels only (2)'!$B$17:$B$30,B31,'Flat panels only (2)'!$G$17:$G$30)) +
(SUMIF('Routed panel shapes'!$B$18:$B$31,B31,'Routed panel shapes'!$G$18:$G$31)) +
(SUMIF('Routed panel shapes (2)'!$B$18:$B$31,B31,'Routed panel shapes (2)'!$G$18:$G$31)) +
(SUMIF('Routed face only'!$B$17:$B$30,B31,'Routed face only'!$G$17:$G$30)) +
(SUMIF('Routed face only (2)'!$B$17:$B$30,B31,'Routed face only (2)'!$G$17:$G$30)) +
(SUMIF('Routed alum faces letters'!$B$17:$B$30,B31,'Routed alum faces letters'!$G$17:$G$30)) +
(SUMIF('Routed alum faces letters (2)'!$B$17:$B$30,B31,'Routed alum faces letters (2)'!$G$17:$G$30)) +
(SUMIF('Routed push through acrylic'!$B$17:$B$30,B31,'Routed push through acrylic'!$G$17:$G$30)) +
(SUMIF('Routed push through acrylic (2)'!$B$17:$B$30,B31,'Routed push through acrylic (2)'!$G$17:$G$30)) +
(SUMIF('Sf routed cabinet'!$B$17:$B$30,B31,'Sf routed cabinet'!$G$17:$G$30)) +
(SUMIF('Sf routed cabinet (2)'!$B$17:$B$30,B31,'Sf routed cabinet (2)'!$G$17:$G$30)) +
(SUMIF('Df routed cabinet'!$B$17:$B$30,B31,'Df routed cabinet'!$G$17:$G$30)) +
(SUMIF('Df routed cabinet (2)'!$B$17:$B$30,B31,'Df routed cabinet (2)'!$G$17:$G$30)) +
(SUMIF('Sf acrylic cabinet'!$B$17:$B$30,B31,'Sf acrylic cabinet'!$G$17:$G$30)) +
(SUMIF('Sf acrylic cabinet (2)'!$B$17:$B$30,B31,'Sf acrylic cabinet (2)'!$G$17:$G$30)) +
(SUMIF('Economy Sf acrylic'!$B$17:$B$30,B31,'Economy Sf acrylic'!$G$17:$G$30)) +
(SUMIF('Df acrylic cabinet'!$B$17:$B$30,B31,'Df acrylic cabinet'!$G$17:$G$30)) +
(SUMIF('Df acrylic cabinet (2)'!$B$17:$B$30,B31,'Df acrylic cabinet (2)'!$G$17:$G$30)) +
(SUMIF('Sf flex cabinet'!$B$17:$B$30,B31,'Sf flex cabinet'!$G$17:$G$30)) +
(SUMIF('Sf flex cabinet (2)'!$B$17:$B$30,B31,'Sf flex cabinet (2)'!$G$17:$G$30)) +
(SUMIF('Df flex cabinet'!$B$17:$B$36,B31,'Df flex cabinet'!$G$17:$G$36)) +
(SUMIF('Df flex cabinet (2)'!$B$17:$B$36,B31,'Df flex cabinet (2)'!$G$17:$G$36)) +
(SUMIF('Pole cover'!$B$17:$B$30,B31,'Pole cover'!$G$17:$G$30)) +
(SUMIF('Pole cover (2)'!$B$17:$B$30,B31,'Pole cover (2)'!$G$17:$G$30)) +
(SUMIF('Structural Steel Fab'!$B$17:$B$29,B31,'Structural Steel Fab'!$G$17:$G$29)) +
(SUMIF(Reveal!$B$17:$B$30,B31,Reveal!$G$17:$G$30)) +
(SUMIF('Reveal (2)'!$B$17:$B$30,B31,'Reveal (2)'!$G$17:$G$30)) +
(SUMIF('Crown cove top'!$B$17:$B$30,B31,'Crown cove top'!$G$17:$G$30)) +
(SUMIF('EMC assembly'!$B$17:$B$30,B31,'EMC assembly'!$G$17:$G$30)) +
(SUMIF(Crating!$B$17:$B$29,B31,Crating!$G$17:$G$29)) +
(SUMIF('LED wiring'!$B$17:$B$30,B31,'LED wiring'!$G$17:$G$30)) +
(SUMIF('Changeable copy face'!$B$17:$B$30,B31,'Changeable copy face'!$G$17:$G$30)) +
(SUMIF('Flex face assembly'!$B$17:$B$30,B31,'Flex face assembly'!$G$17:$G$30)) +
(SUMIF('Routed face assembly'!$B$17:$B$30,B31,'Routed face assembly'!$G$17:$G$30)) +
(SUMIF('Paint calculation'!$B$17:$B$30,B31,'Paint calculation'!$G$17:$G$30)) +
(SUMIF('Trimcap letter face'!$B$17:$B$30,B31,'Trimcap letter face'!$G$17:$G$30)) +
(SUMIF('Trimcap letter face (2)'!$B$17:$B$30,B31,'Trimcap letter face (2)'!$G$17:$G$30)) +
(SUMIF('Channel letter fabrication'!$B$17:$B$30,B31,'Channel letter fabrication'!$G$17:$G$30)) +
(SUMIF('Channel letter fabrication (2)'!$B$17:$B$30,B31,'Channel letter fabrication (2)'!$G$17:$G$30))</f>
        <v>0</v>
      </c>
    </row>
    <row r="32" spans="1:10">
      <c r="A32" s="28" t="str">
        <f>[1]ODBC!$A32</f>
        <v>1" Banner Hem Tape</v>
      </c>
      <c r="B32" s="29" t="str">
        <f>[1]ODBC!B32</f>
        <v>12055</v>
      </c>
      <c r="C32" s="30">
        <f>IFERROR(VLOOKUP($B32,[1]ODBC!$B:$H,2,FALSE),"")</f>
        <v>7.9000000000000001E-2</v>
      </c>
      <c r="D32" s="30">
        <f>IFERROR(VLOOKUP($B32,[1]ODBC!$B:$H,3,FALSE),"")</f>
        <v>0.14199999999999999</v>
      </c>
      <c r="E32" s="30" t="str">
        <f>IFERROR(VLOOKUP($B32,[1]ODBC!$B:$H,4,FALSE),"")</f>
        <v>FT</v>
      </c>
      <c r="F32" s="31">
        <f>IFERROR(VLOOKUP($B32,[1]ODBC!$B:$H,5,FALSE),"")</f>
        <v>44.45</v>
      </c>
      <c r="G32" s="32">
        <f>[1]ODBC!G32</f>
        <v>0</v>
      </c>
      <c r="H32" s="33">
        <f>SUM([1]ODBC!H32)</f>
        <v>44749</v>
      </c>
      <c r="I32" s="41" t="str">
        <f>'Vinyl cutting'!$B$2</f>
        <v>J36938</v>
      </c>
      <c r="J32" s="42">
        <f ca="1">(SUMIF('Freeform time and material'!$B$17:$B$30,B32,'Freeform time and material'!$G$17:$G$30)) +
(SUMIF('Vinyl cutting'!$B$17:$B$30,B32,'Vinyl cutting'!$G$17:$G$30)) +
(SUMIF('Vinyl cutting (2)'!$B$17:$B$30,B32,'Vinyl cutting (2)'!$G$17:$G$30)) +
(SUMIF('Apply vinyl graphics'!$B$17:$B$30,B32,'Apply vinyl graphics'!$G$17:$G$30)) +
(SUMIF('Apply vinyl graphics (2)'!$B$17:$B$30,B32,'Apply vinyl graphics (2)'!$G$17:$G$30)) +
(SUMIF('Alum pan sign'!$B$17:$B$30,B32,'Alum pan sign'!$G$17:$G$30)) +
(SUMIF('Alum pan sign (2)'!$B$17:$B$30,B32,'Alum pan sign (2)'!$G$17:$G$30)) +
(SUMIF('Economy pan sign'!$B$17:$B$30,B32,'Economy pan sign'!$G$17:$G$30)) +
(SUMIF('Post and panel sign'!$B$17:$B$30,B32,'Post and panel sign'!$G$17:$G$30)) +
(SUMIF('Post and panel sign (2)'!$B$17:$B$30,B32,'Post and panel sign (2)'!$G$17:$G$30)) +
(SUMIF('Flat panels only'!$B$17:$B$30,B32,'Flat panels only'!$G$17:$G$30)) +
(SUMIF('Flat panels only (2)'!$B$17:$B$30,B32,'Flat panels only (2)'!$G$17:$G$30)) +
(SUMIF('Routed panel shapes'!$B$18:$B$31,B32,'Routed panel shapes'!$G$18:$G$31)) +
(SUMIF('Routed panel shapes (2)'!$B$18:$B$31,B32,'Routed panel shapes (2)'!$G$18:$G$31)) +
(SUMIF('Routed face only'!$B$17:$B$30,B32,'Routed face only'!$G$17:$G$30)) +
(SUMIF('Routed face only (2)'!$B$17:$B$30,B32,'Routed face only (2)'!$G$17:$G$30)) +
(SUMIF('Routed alum faces letters'!$B$17:$B$30,B32,'Routed alum faces letters'!$G$17:$G$30)) +
(SUMIF('Routed alum faces letters (2)'!$B$17:$B$30,B32,'Routed alum faces letters (2)'!$G$17:$G$30)) +
(SUMIF('Routed push through acrylic'!$B$17:$B$30,B32,'Routed push through acrylic'!$G$17:$G$30)) +
(SUMIF('Routed push through acrylic (2)'!$B$17:$B$30,B32,'Routed push through acrylic (2)'!$G$17:$G$30)) +
(SUMIF('Sf routed cabinet'!$B$17:$B$30,B32,'Sf routed cabinet'!$G$17:$G$30)) +
(SUMIF('Sf routed cabinet (2)'!$B$17:$B$30,B32,'Sf routed cabinet (2)'!$G$17:$G$30)) +
(SUMIF('Df routed cabinet'!$B$17:$B$30,B32,'Df routed cabinet'!$G$17:$G$30)) +
(SUMIF('Df routed cabinet (2)'!$B$17:$B$30,B32,'Df routed cabinet (2)'!$G$17:$G$30)) +
(SUMIF('Sf acrylic cabinet'!$B$17:$B$30,B32,'Sf acrylic cabinet'!$G$17:$G$30)) +
(SUMIF('Sf acrylic cabinet (2)'!$B$17:$B$30,B32,'Sf acrylic cabinet (2)'!$G$17:$G$30)) +
(SUMIF('Economy Sf acrylic'!$B$17:$B$30,B32,'Economy Sf acrylic'!$G$17:$G$30)) +
(SUMIF('Df acrylic cabinet'!$B$17:$B$30,B32,'Df acrylic cabinet'!$G$17:$G$30)) +
(SUMIF('Df acrylic cabinet (2)'!$B$17:$B$30,B32,'Df acrylic cabinet (2)'!$G$17:$G$30)) +
(SUMIF('Sf flex cabinet'!$B$17:$B$30,B32,'Sf flex cabinet'!$G$17:$G$30)) +
(SUMIF('Sf flex cabinet (2)'!$B$17:$B$30,B32,'Sf flex cabinet (2)'!$G$17:$G$30)) +
(SUMIF('Df flex cabinet'!$B$17:$B$36,B32,'Df flex cabinet'!$G$17:$G$36)) +
(SUMIF('Df flex cabinet (2)'!$B$17:$B$36,B32,'Df flex cabinet (2)'!$G$17:$G$36)) +
(SUMIF('Pole cover'!$B$17:$B$30,B32,'Pole cover'!$G$17:$G$30)) +
(SUMIF('Pole cover (2)'!$B$17:$B$30,B32,'Pole cover (2)'!$G$17:$G$30)) +
(SUMIF('Structural Steel Fab'!$B$17:$B$29,B32,'Structural Steel Fab'!$G$17:$G$29)) +
(SUMIF(Reveal!$B$17:$B$30,B32,Reveal!$G$17:$G$30)) +
(SUMIF('Reveal (2)'!$B$17:$B$30,B32,'Reveal (2)'!$G$17:$G$30)) +
(SUMIF('Crown cove top'!$B$17:$B$30,B32,'Crown cove top'!$G$17:$G$30)) +
(SUMIF('EMC assembly'!$B$17:$B$30,B32,'EMC assembly'!$G$17:$G$30)) +
(SUMIF(Crating!$B$17:$B$29,B32,Crating!$G$17:$G$29)) +
(SUMIF('LED wiring'!$B$17:$B$30,B32,'LED wiring'!$G$17:$G$30)) +
(SUMIF('Changeable copy face'!$B$17:$B$30,B32,'Changeable copy face'!$G$17:$G$30)) +
(SUMIF('Flex face assembly'!$B$17:$B$30,B32,'Flex face assembly'!$G$17:$G$30)) +
(SUMIF('Routed face assembly'!$B$17:$B$30,B32,'Routed face assembly'!$G$17:$G$30)) +
(SUMIF('Paint calculation'!$B$17:$B$30,B32,'Paint calculation'!$G$17:$G$30)) +
(SUMIF('Trimcap letter face'!$B$17:$B$30,B32,'Trimcap letter face'!$G$17:$G$30)) +
(SUMIF('Trimcap letter face (2)'!$B$17:$B$30,B32,'Trimcap letter face (2)'!$G$17:$G$30)) +
(SUMIF('Channel letter fabrication'!$B$17:$B$30,B32,'Channel letter fabrication'!$G$17:$G$30)) +
(SUMIF('Channel letter fabrication (2)'!$B$17:$B$30,B32,'Channel letter fabrication (2)'!$G$17:$G$30))</f>
        <v>0</v>
      </c>
    </row>
    <row r="33" spans="1:10">
      <c r="A33" s="28" t="str">
        <f>[1]ODBC!$A33</f>
        <v>Banner Grommets</v>
      </c>
      <c r="B33" s="29" t="str">
        <f>[1]ODBC!B33</f>
        <v>12060</v>
      </c>
      <c r="C33" s="30">
        <f>IFERROR(VLOOKUP($B33,[1]ODBC!$B:$H,2,FALSE),"")</f>
        <v>7.0999999999999994E-2</v>
      </c>
      <c r="D33" s="30">
        <f>IFERROR(VLOOKUP($B33,[1]ODBC!$B:$H,3,FALSE),"")</f>
        <v>0.128</v>
      </c>
      <c r="E33" s="30" t="str">
        <f>IFERROR(VLOOKUP($B33,[1]ODBC!$B:$H,4,FALSE),"")</f>
        <v>EA</v>
      </c>
      <c r="F33" s="31">
        <f>IFERROR(VLOOKUP($B33,[1]ODBC!$B:$H,5,FALSE),"")</f>
        <v>44.45</v>
      </c>
      <c r="G33" s="32">
        <f>[1]ODBC!G33</f>
        <v>0</v>
      </c>
      <c r="H33" s="33">
        <f>SUM([1]ODBC!H33)</f>
        <v>0</v>
      </c>
      <c r="I33" s="41" t="str">
        <f>'Vinyl cutting'!$B$2</f>
        <v>J36938</v>
      </c>
      <c r="J33" s="42">
        <f ca="1">(SUMIF('Freeform time and material'!$B$17:$B$30,B33,'Freeform time and material'!$G$17:$G$30)) +
(SUMIF('Vinyl cutting'!$B$17:$B$30,B33,'Vinyl cutting'!$G$17:$G$30)) +
(SUMIF('Vinyl cutting (2)'!$B$17:$B$30,B33,'Vinyl cutting (2)'!$G$17:$G$30)) +
(SUMIF('Apply vinyl graphics'!$B$17:$B$30,B33,'Apply vinyl graphics'!$G$17:$G$30)) +
(SUMIF('Apply vinyl graphics (2)'!$B$17:$B$30,B33,'Apply vinyl graphics (2)'!$G$17:$G$30)) +
(SUMIF('Alum pan sign'!$B$17:$B$30,B33,'Alum pan sign'!$G$17:$G$30)) +
(SUMIF('Alum pan sign (2)'!$B$17:$B$30,B33,'Alum pan sign (2)'!$G$17:$G$30)) +
(SUMIF('Economy pan sign'!$B$17:$B$30,B33,'Economy pan sign'!$G$17:$G$30)) +
(SUMIF('Post and panel sign'!$B$17:$B$30,B33,'Post and panel sign'!$G$17:$G$30)) +
(SUMIF('Post and panel sign (2)'!$B$17:$B$30,B33,'Post and panel sign (2)'!$G$17:$G$30)) +
(SUMIF('Flat panels only'!$B$17:$B$30,B33,'Flat panels only'!$G$17:$G$30)) +
(SUMIF('Flat panels only (2)'!$B$17:$B$30,B33,'Flat panels only (2)'!$G$17:$G$30)) +
(SUMIF('Routed panel shapes'!$B$18:$B$31,B33,'Routed panel shapes'!$G$18:$G$31)) +
(SUMIF('Routed panel shapes (2)'!$B$18:$B$31,B33,'Routed panel shapes (2)'!$G$18:$G$31)) +
(SUMIF('Routed face only'!$B$17:$B$30,B33,'Routed face only'!$G$17:$G$30)) +
(SUMIF('Routed face only (2)'!$B$17:$B$30,B33,'Routed face only (2)'!$G$17:$G$30)) +
(SUMIF('Routed alum faces letters'!$B$17:$B$30,B33,'Routed alum faces letters'!$G$17:$G$30)) +
(SUMIF('Routed alum faces letters (2)'!$B$17:$B$30,B33,'Routed alum faces letters (2)'!$G$17:$G$30)) +
(SUMIF('Routed push through acrylic'!$B$17:$B$30,B33,'Routed push through acrylic'!$G$17:$G$30)) +
(SUMIF('Routed push through acrylic (2)'!$B$17:$B$30,B33,'Routed push through acrylic (2)'!$G$17:$G$30)) +
(SUMIF('Sf routed cabinet'!$B$17:$B$30,B33,'Sf routed cabinet'!$G$17:$G$30)) +
(SUMIF('Sf routed cabinet (2)'!$B$17:$B$30,B33,'Sf routed cabinet (2)'!$G$17:$G$30)) +
(SUMIF('Df routed cabinet'!$B$17:$B$30,B33,'Df routed cabinet'!$G$17:$G$30)) +
(SUMIF('Df routed cabinet (2)'!$B$17:$B$30,B33,'Df routed cabinet (2)'!$G$17:$G$30)) +
(SUMIF('Sf acrylic cabinet'!$B$17:$B$30,B33,'Sf acrylic cabinet'!$G$17:$G$30)) +
(SUMIF('Sf acrylic cabinet (2)'!$B$17:$B$30,B33,'Sf acrylic cabinet (2)'!$G$17:$G$30)) +
(SUMIF('Economy Sf acrylic'!$B$17:$B$30,B33,'Economy Sf acrylic'!$G$17:$G$30)) +
(SUMIF('Df acrylic cabinet'!$B$17:$B$30,B33,'Df acrylic cabinet'!$G$17:$G$30)) +
(SUMIF('Df acrylic cabinet (2)'!$B$17:$B$30,B33,'Df acrylic cabinet (2)'!$G$17:$G$30)) +
(SUMIF('Sf flex cabinet'!$B$17:$B$30,B33,'Sf flex cabinet'!$G$17:$G$30)) +
(SUMIF('Sf flex cabinet (2)'!$B$17:$B$30,B33,'Sf flex cabinet (2)'!$G$17:$G$30)) +
(SUMIF('Df flex cabinet'!$B$17:$B$36,B33,'Df flex cabinet'!$G$17:$G$36)) +
(SUMIF('Df flex cabinet (2)'!$B$17:$B$36,B33,'Df flex cabinet (2)'!$G$17:$G$36)) +
(SUMIF('Pole cover'!$B$17:$B$30,B33,'Pole cover'!$G$17:$G$30)) +
(SUMIF('Pole cover (2)'!$B$17:$B$30,B33,'Pole cover (2)'!$G$17:$G$30)) +
(SUMIF('Structural Steel Fab'!$B$17:$B$29,B33,'Structural Steel Fab'!$G$17:$G$29)) +
(SUMIF(Reveal!$B$17:$B$30,B33,Reveal!$G$17:$G$30)) +
(SUMIF('Reveal (2)'!$B$17:$B$30,B33,'Reveal (2)'!$G$17:$G$30)) +
(SUMIF('Crown cove top'!$B$17:$B$30,B33,'Crown cove top'!$G$17:$G$30)) +
(SUMIF('EMC assembly'!$B$17:$B$30,B33,'EMC assembly'!$G$17:$G$30)) +
(SUMIF(Crating!$B$17:$B$29,B33,Crating!$G$17:$G$29)) +
(SUMIF('LED wiring'!$B$17:$B$30,B33,'LED wiring'!$G$17:$G$30)) +
(SUMIF('Changeable copy face'!$B$17:$B$30,B33,'Changeable copy face'!$G$17:$G$30)) +
(SUMIF('Flex face assembly'!$B$17:$B$30,B33,'Flex face assembly'!$G$17:$G$30)) +
(SUMIF('Routed face assembly'!$B$17:$B$30,B33,'Routed face assembly'!$G$17:$G$30)) +
(SUMIF('Paint calculation'!$B$17:$B$30,B33,'Paint calculation'!$G$17:$G$30)) +
(SUMIF('Trimcap letter face'!$B$17:$B$30,B33,'Trimcap letter face'!$G$17:$G$30)) +
(SUMIF('Trimcap letter face (2)'!$B$17:$B$30,B33,'Trimcap letter face (2)'!$G$17:$G$30)) +
(SUMIF('Channel letter fabrication'!$B$17:$B$30,B33,'Channel letter fabrication'!$G$17:$G$30)) +
(SUMIF('Channel letter fabrication (2)'!$B$17:$B$30,B33,'Channel letter fabrication (2)'!$G$17:$G$30))</f>
        <v>0</v>
      </c>
    </row>
    <row r="34" spans="1:10">
      <c r="A34" s="28" t="str">
        <f>[1]ODBC!$A34</f>
        <v>Okidata Digital Ink</v>
      </c>
      <c r="B34" s="29" t="str">
        <f>[1]ODBC!B34</f>
        <v>12064</v>
      </c>
      <c r="C34" s="30">
        <f>IFERROR(VLOOKUP($B34,[1]ODBC!$B:$H,2,FALSE),"")</f>
        <v>0.26600000000000001</v>
      </c>
      <c r="D34" s="30">
        <f>IFERROR(VLOOKUP($B34,[1]ODBC!$B:$H,3,FALSE),"")</f>
        <v>0.47899999999999998</v>
      </c>
      <c r="E34" s="30" t="str">
        <f>IFERROR(VLOOKUP($B34,[1]ODBC!$B:$H,4,FALSE),"")</f>
        <v>ML</v>
      </c>
      <c r="F34" s="31">
        <f>IFERROR(VLOOKUP($B34,[1]ODBC!$B:$H,5,FALSE),"")</f>
        <v>44.45</v>
      </c>
      <c r="G34" s="32">
        <f>[1]ODBC!G34</f>
        <v>0</v>
      </c>
      <c r="H34" s="33">
        <f>SUM([1]ODBC!H34)</f>
        <v>44987</v>
      </c>
      <c r="I34" s="41" t="str">
        <f>'Vinyl cutting'!$B$2</f>
        <v>J36938</v>
      </c>
      <c r="J34" s="42">
        <f ca="1">(SUMIF('Freeform time and material'!$B$17:$B$30,B34,'Freeform time and material'!$G$17:$G$30)) +
(SUMIF('Vinyl cutting'!$B$17:$B$30,B34,'Vinyl cutting'!$G$17:$G$30)) +
(SUMIF('Vinyl cutting (2)'!$B$17:$B$30,B34,'Vinyl cutting (2)'!$G$17:$G$30)) +
(SUMIF('Apply vinyl graphics'!$B$17:$B$30,B34,'Apply vinyl graphics'!$G$17:$G$30)) +
(SUMIF('Apply vinyl graphics (2)'!$B$17:$B$30,B34,'Apply vinyl graphics (2)'!$G$17:$G$30)) +
(SUMIF('Alum pan sign'!$B$17:$B$30,B34,'Alum pan sign'!$G$17:$G$30)) +
(SUMIF('Alum pan sign (2)'!$B$17:$B$30,B34,'Alum pan sign (2)'!$G$17:$G$30)) +
(SUMIF('Economy pan sign'!$B$17:$B$30,B34,'Economy pan sign'!$G$17:$G$30)) +
(SUMIF('Post and panel sign'!$B$17:$B$30,B34,'Post and panel sign'!$G$17:$G$30)) +
(SUMIF('Post and panel sign (2)'!$B$17:$B$30,B34,'Post and panel sign (2)'!$G$17:$G$30)) +
(SUMIF('Flat panels only'!$B$17:$B$30,B34,'Flat panels only'!$G$17:$G$30)) +
(SUMIF('Flat panels only (2)'!$B$17:$B$30,B34,'Flat panels only (2)'!$G$17:$G$30)) +
(SUMIF('Routed panel shapes'!$B$18:$B$31,B34,'Routed panel shapes'!$G$18:$G$31)) +
(SUMIF('Routed panel shapes (2)'!$B$18:$B$31,B34,'Routed panel shapes (2)'!$G$18:$G$31)) +
(SUMIF('Routed face only'!$B$17:$B$30,B34,'Routed face only'!$G$17:$G$30)) +
(SUMIF('Routed face only (2)'!$B$17:$B$30,B34,'Routed face only (2)'!$G$17:$G$30)) +
(SUMIF('Routed alum faces letters'!$B$17:$B$30,B34,'Routed alum faces letters'!$G$17:$G$30)) +
(SUMIF('Routed alum faces letters (2)'!$B$17:$B$30,B34,'Routed alum faces letters (2)'!$G$17:$G$30)) +
(SUMIF('Routed push through acrylic'!$B$17:$B$30,B34,'Routed push through acrylic'!$G$17:$G$30)) +
(SUMIF('Routed push through acrylic (2)'!$B$17:$B$30,B34,'Routed push through acrylic (2)'!$G$17:$G$30)) +
(SUMIF('Sf routed cabinet'!$B$17:$B$30,B34,'Sf routed cabinet'!$G$17:$G$30)) +
(SUMIF('Sf routed cabinet (2)'!$B$17:$B$30,B34,'Sf routed cabinet (2)'!$G$17:$G$30)) +
(SUMIF('Df routed cabinet'!$B$17:$B$30,B34,'Df routed cabinet'!$G$17:$G$30)) +
(SUMIF('Df routed cabinet (2)'!$B$17:$B$30,B34,'Df routed cabinet (2)'!$G$17:$G$30)) +
(SUMIF('Sf acrylic cabinet'!$B$17:$B$30,B34,'Sf acrylic cabinet'!$G$17:$G$30)) +
(SUMIF('Sf acrylic cabinet (2)'!$B$17:$B$30,B34,'Sf acrylic cabinet (2)'!$G$17:$G$30)) +
(SUMIF('Economy Sf acrylic'!$B$17:$B$30,B34,'Economy Sf acrylic'!$G$17:$G$30)) +
(SUMIF('Df acrylic cabinet'!$B$17:$B$30,B34,'Df acrylic cabinet'!$G$17:$G$30)) +
(SUMIF('Df acrylic cabinet (2)'!$B$17:$B$30,B34,'Df acrylic cabinet (2)'!$G$17:$G$30)) +
(SUMIF('Sf flex cabinet'!$B$17:$B$30,B34,'Sf flex cabinet'!$G$17:$G$30)) +
(SUMIF('Sf flex cabinet (2)'!$B$17:$B$30,B34,'Sf flex cabinet (2)'!$G$17:$G$30)) +
(SUMIF('Df flex cabinet'!$B$17:$B$36,B34,'Df flex cabinet'!$G$17:$G$36)) +
(SUMIF('Df flex cabinet (2)'!$B$17:$B$36,B34,'Df flex cabinet (2)'!$G$17:$G$36)) +
(SUMIF('Pole cover'!$B$17:$B$30,B34,'Pole cover'!$G$17:$G$30)) +
(SUMIF('Pole cover (2)'!$B$17:$B$30,B34,'Pole cover (2)'!$G$17:$G$30)) +
(SUMIF('Structural Steel Fab'!$B$17:$B$29,B34,'Structural Steel Fab'!$G$17:$G$29)) +
(SUMIF(Reveal!$B$17:$B$30,B34,Reveal!$G$17:$G$30)) +
(SUMIF('Reveal (2)'!$B$17:$B$30,B34,'Reveal (2)'!$G$17:$G$30)) +
(SUMIF('Crown cove top'!$B$17:$B$30,B34,'Crown cove top'!$G$17:$G$30)) +
(SUMIF('EMC assembly'!$B$17:$B$30,B34,'EMC assembly'!$G$17:$G$30)) +
(SUMIF(Crating!$B$17:$B$29,B34,Crating!$G$17:$G$29)) +
(SUMIF('LED wiring'!$B$17:$B$30,B34,'LED wiring'!$G$17:$G$30)) +
(SUMIF('Changeable copy face'!$B$17:$B$30,B34,'Changeable copy face'!$G$17:$G$30)) +
(SUMIF('Flex face assembly'!$B$17:$B$30,B34,'Flex face assembly'!$G$17:$G$30)) +
(SUMIF('Routed face assembly'!$B$17:$B$30,B34,'Routed face assembly'!$G$17:$G$30)) +
(SUMIF('Paint calculation'!$B$17:$B$30,B34,'Paint calculation'!$G$17:$G$30)) +
(SUMIF('Trimcap letter face'!$B$17:$B$30,B34,'Trimcap letter face'!$G$17:$G$30)) +
(SUMIF('Trimcap letter face (2)'!$B$17:$B$30,B34,'Trimcap letter face (2)'!$G$17:$G$30)) +
(SUMIF('Channel letter fabrication'!$B$17:$B$30,B34,'Channel letter fabrication'!$G$17:$G$30)) +
(SUMIF('Channel letter fabrication (2)'!$B$17:$B$30,B34,'Channel letter fabrication (2)'!$G$17:$G$30))</f>
        <v>0</v>
      </c>
    </row>
    <row r="35" spans="1:10">
      <c r="A35" s="28" t="str">
        <f>[1]ODBC!$A35</f>
        <v>1/8" Router Bit</v>
      </c>
      <c r="B35" s="29" t="str">
        <f>[1]ODBC!B35</f>
        <v>12070</v>
      </c>
      <c r="C35" s="30">
        <f>IFERROR(VLOOKUP($B35,[1]ODBC!$B:$H,2,FALSE),"")</f>
        <v>17.2</v>
      </c>
      <c r="D35" s="30">
        <f>IFERROR(VLOOKUP($B35,[1]ODBC!$B:$H,3,FALSE),"")</f>
        <v>30.963000000000001</v>
      </c>
      <c r="E35" s="30" t="str">
        <f>IFERROR(VLOOKUP($B35,[1]ODBC!$B:$H,4,FALSE),"")</f>
        <v>EA</v>
      </c>
      <c r="F35" s="31">
        <f>IFERROR(VLOOKUP($B35,[1]ODBC!$B:$H,5,FALSE),"")</f>
        <v>44.45</v>
      </c>
      <c r="G35" s="32">
        <f>[1]ODBC!G35</f>
        <v>0</v>
      </c>
      <c r="H35" s="33">
        <f>SUM([1]ODBC!H35)</f>
        <v>0</v>
      </c>
      <c r="I35" s="41" t="str">
        <f>'Vinyl cutting'!$B$2</f>
        <v>J36938</v>
      </c>
      <c r="J35" s="42">
        <f ca="1">(SUMIF('Freeform time and material'!$B$17:$B$30,B35,'Freeform time and material'!$G$17:$G$30)) +
(SUMIF('Vinyl cutting'!$B$17:$B$30,B35,'Vinyl cutting'!$G$17:$G$30)) +
(SUMIF('Vinyl cutting (2)'!$B$17:$B$30,B35,'Vinyl cutting (2)'!$G$17:$G$30)) +
(SUMIF('Apply vinyl graphics'!$B$17:$B$30,B35,'Apply vinyl graphics'!$G$17:$G$30)) +
(SUMIF('Apply vinyl graphics (2)'!$B$17:$B$30,B35,'Apply vinyl graphics (2)'!$G$17:$G$30)) +
(SUMIF('Alum pan sign'!$B$17:$B$30,B35,'Alum pan sign'!$G$17:$G$30)) +
(SUMIF('Alum pan sign (2)'!$B$17:$B$30,B35,'Alum pan sign (2)'!$G$17:$G$30)) +
(SUMIF('Economy pan sign'!$B$17:$B$30,B35,'Economy pan sign'!$G$17:$G$30)) +
(SUMIF('Post and panel sign'!$B$17:$B$30,B35,'Post and panel sign'!$G$17:$G$30)) +
(SUMIF('Post and panel sign (2)'!$B$17:$B$30,B35,'Post and panel sign (2)'!$G$17:$G$30)) +
(SUMIF('Flat panels only'!$B$17:$B$30,B35,'Flat panels only'!$G$17:$G$30)) +
(SUMIF('Flat panels only (2)'!$B$17:$B$30,B35,'Flat panels only (2)'!$G$17:$G$30)) +
(SUMIF('Routed panel shapes'!$B$18:$B$31,B35,'Routed panel shapes'!$G$18:$G$31)) +
(SUMIF('Routed panel shapes (2)'!$B$18:$B$31,B35,'Routed panel shapes (2)'!$G$18:$G$31)) +
(SUMIF('Routed face only'!$B$17:$B$30,B35,'Routed face only'!$G$17:$G$30)) +
(SUMIF('Routed face only (2)'!$B$17:$B$30,B35,'Routed face only (2)'!$G$17:$G$30)) +
(SUMIF('Routed alum faces letters'!$B$17:$B$30,B35,'Routed alum faces letters'!$G$17:$G$30)) +
(SUMIF('Routed alum faces letters (2)'!$B$17:$B$30,B35,'Routed alum faces letters (2)'!$G$17:$G$30)) +
(SUMIF('Routed push through acrylic'!$B$17:$B$30,B35,'Routed push through acrylic'!$G$17:$G$30)) +
(SUMIF('Routed push through acrylic (2)'!$B$17:$B$30,B35,'Routed push through acrylic (2)'!$G$17:$G$30)) +
(SUMIF('Sf routed cabinet'!$B$17:$B$30,B35,'Sf routed cabinet'!$G$17:$G$30)) +
(SUMIF('Sf routed cabinet (2)'!$B$17:$B$30,B35,'Sf routed cabinet (2)'!$G$17:$G$30)) +
(SUMIF('Df routed cabinet'!$B$17:$B$30,B35,'Df routed cabinet'!$G$17:$G$30)) +
(SUMIF('Df routed cabinet (2)'!$B$17:$B$30,B35,'Df routed cabinet (2)'!$G$17:$G$30)) +
(SUMIF('Sf acrylic cabinet'!$B$17:$B$30,B35,'Sf acrylic cabinet'!$G$17:$G$30)) +
(SUMIF('Sf acrylic cabinet (2)'!$B$17:$B$30,B35,'Sf acrylic cabinet (2)'!$G$17:$G$30)) +
(SUMIF('Economy Sf acrylic'!$B$17:$B$30,B35,'Economy Sf acrylic'!$G$17:$G$30)) +
(SUMIF('Df acrylic cabinet'!$B$17:$B$30,B35,'Df acrylic cabinet'!$G$17:$G$30)) +
(SUMIF('Df acrylic cabinet (2)'!$B$17:$B$30,B35,'Df acrylic cabinet (2)'!$G$17:$G$30)) +
(SUMIF('Sf flex cabinet'!$B$17:$B$30,B35,'Sf flex cabinet'!$G$17:$G$30)) +
(SUMIF('Sf flex cabinet (2)'!$B$17:$B$30,B35,'Sf flex cabinet (2)'!$G$17:$G$30)) +
(SUMIF('Df flex cabinet'!$B$17:$B$36,B35,'Df flex cabinet'!$G$17:$G$36)) +
(SUMIF('Df flex cabinet (2)'!$B$17:$B$36,B35,'Df flex cabinet (2)'!$G$17:$G$36)) +
(SUMIF('Pole cover'!$B$17:$B$30,B35,'Pole cover'!$G$17:$G$30)) +
(SUMIF('Pole cover (2)'!$B$17:$B$30,B35,'Pole cover (2)'!$G$17:$G$30)) +
(SUMIF('Structural Steel Fab'!$B$17:$B$29,B35,'Structural Steel Fab'!$G$17:$G$29)) +
(SUMIF(Reveal!$B$17:$B$30,B35,Reveal!$G$17:$G$30)) +
(SUMIF('Reveal (2)'!$B$17:$B$30,B35,'Reveal (2)'!$G$17:$G$30)) +
(SUMIF('Crown cove top'!$B$17:$B$30,B35,'Crown cove top'!$G$17:$G$30)) +
(SUMIF('EMC assembly'!$B$17:$B$30,B35,'EMC assembly'!$G$17:$G$30)) +
(SUMIF(Crating!$B$17:$B$29,B35,Crating!$G$17:$G$29)) +
(SUMIF('LED wiring'!$B$17:$B$30,B35,'LED wiring'!$G$17:$G$30)) +
(SUMIF('Changeable copy face'!$B$17:$B$30,B35,'Changeable copy face'!$G$17:$G$30)) +
(SUMIF('Flex face assembly'!$B$17:$B$30,B35,'Flex face assembly'!$G$17:$G$30)) +
(SUMIF('Routed face assembly'!$B$17:$B$30,B35,'Routed face assembly'!$G$17:$G$30)) +
(SUMIF('Paint calculation'!$B$17:$B$30,B35,'Paint calculation'!$G$17:$G$30)) +
(SUMIF('Trimcap letter face'!$B$17:$B$30,B35,'Trimcap letter face'!$G$17:$G$30)) +
(SUMIF('Trimcap letter face (2)'!$B$17:$B$30,B35,'Trimcap letter face (2)'!$G$17:$G$30)) +
(SUMIF('Channel letter fabrication'!$B$17:$B$30,B35,'Channel letter fabrication'!$G$17:$G$30)) +
(SUMIF('Channel letter fabrication (2)'!$B$17:$B$30,B35,'Channel letter fabrication (2)'!$G$17:$G$30))</f>
        <v>0</v>
      </c>
    </row>
    <row r="36" spans="1:10">
      <c r="A36" s="28" t="str">
        <f>[1]ODBC!$A36</f>
        <v>1/8" w/ 1/4" Shank Router Bit</v>
      </c>
      <c r="B36" s="29" t="str">
        <f>[1]ODBC!B36</f>
        <v>12075</v>
      </c>
      <c r="C36" s="30">
        <f>IFERROR(VLOOKUP($B36,[1]ODBC!$B:$H,2,FALSE),"")</f>
        <v>25.664000000000001</v>
      </c>
      <c r="D36" s="30">
        <f>IFERROR(VLOOKUP($B36,[1]ODBC!$B:$H,3,FALSE),"")</f>
        <v>46.2</v>
      </c>
      <c r="E36" s="30" t="str">
        <f>IFERROR(VLOOKUP($B36,[1]ODBC!$B:$H,4,FALSE),"")</f>
        <v>EA</v>
      </c>
      <c r="F36" s="31">
        <f>IFERROR(VLOOKUP($B36,[1]ODBC!$B:$H,5,FALSE),"")</f>
        <v>44.45</v>
      </c>
      <c r="G36" s="32">
        <f>[1]ODBC!G36</f>
        <v>0</v>
      </c>
      <c r="H36" s="33">
        <f>SUM([1]ODBC!H36)</f>
        <v>0</v>
      </c>
      <c r="I36" s="41" t="str">
        <f>'Vinyl cutting'!$B$2</f>
        <v>J36938</v>
      </c>
      <c r="J36" s="42">
        <f ca="1">(SUMIF('Freeform time and material'!$B$17:$B$30,B36,'Freeform time and material'!$G$17:$G$30)) +
(SUMIF('Vinyl cutting'!$B$17:$B$30,B36,'Vinyl cutting'!$G$17:$G$30)) +
(SUMIF('Vinyl cutting (2)'!$B$17:$B$30,B36,'Vinyl cutting (2)'!$G$17:$G$30)) +
(SUMIF('Apply vinyl graphics'!$B$17:$B$30,B36,'Apply vinyl graphics'!$G$17:$G$30)) +
(SUMIF('Apply vinyl graphics (2)'!$B$17:$B$30,B36,'Apply vinyl graphics (2)'!$G$17:$G$30)) +
(SUMIF('Alum pan sign'!$B$17:$B$30,B36,'Alum pan sign'!$G$17:$G$30)) +
(SUMIF('Alum pan sign (2)'!$B$17:$B$30,B36,'Alum pan sign (2)'!$G$17:$G$30)) +
(SUMIF('Economy pan sign'!$B$17:$B$30,B36,'Economy pan sign'!$G$17:$G$30)) +
(SUMIF('Post and panel sign'!$B$17:$B$30,B36,'Post and panel sign'!$G$17:$G$30)) +
(SUMIF('Post and panel sign (2)'!$B$17:$B$30,B36,'Post and panel sign (2)'!$G$17:$G$30)) +
(SUMIF('Flat panels only'!$B$17:$B$30,B36,'Flat panels only'!$G$17:$G$30)) +
(SUMIF('Flat panels only (2)'!$B$17:$B$30,B36,'Flat panels only (2)'!$G$17:$G$30)) +
(SUMIF('Routed panel shapes'!$B$18:$B$31,B36,'Routed panel shapes'!$G$18:$G$31)) +
(SUMIF('Routed panel shapes (2)'!$B$18:$B$31,B36,'Routed panel shapes (2)'!$G$18:$G$31)) +
(SUMIF('Routed face only'!$B$17:$B$30,B36,'Routed face only'!$G$17:$G$30)) +
(SUMIF('Routed face only (2)'!$B$17:$B$30,B36,'Routed face only (2)'!$G$17:$G$30)) +
(SUMIF('Routed alum faces letters'!$B$17:$B$30,B36,'Routed alum faces letters'!$G$17:$G$30)) +
(SUMIF('Routed alum faces letters (2)'!$B$17:$B$30,B36,'Routed alum faces letters (2)'!$G$17:$G$30)) +
(SUMIF('Routed push through acrylic'!$B$17:$B$30,B36,'Routed push through acrylic'!$G$17:$G$30)) +
(SUMIF('Routed push through acrylic (2)'!$B$17:$B$30,B36,'Routed push through acrylic (2)'!$G$17:$G$30)) +
(SUMIF('Sf routed cabinet'!$B$17:$B$30,B36,'Sf routed cabinet'!$G$17:$G$30)) +
(SUMIF('Sf routed cabinet (2)'!$B$17:$B$30,B36,'Sf routed cabinet (2)'!$G$17:$G$30)) +
(SUMIF('Df routed cabinet'!$B$17:$B$30,B36,'Df routed cabinet'!$G$17:$G$30)) +
(SUMIF('Df routed cabinet (2)'!$B$17:$B$30,B36,'Df routed cabinet (2)'!$G$17:$G$30)) +
(SUMIF('Sf acrylic cabinet'!$B$17:$B$30,B36,'Sf acrylic cabinet'!$G$17:$G$30)) +
(SUMIF('Sf acrylic cabinet (2)'!$B$17:$B$30,B36,'Sf acrylic cabinet (2)'!$G$17:$G$30)) +
(SUMIF('Economy Sf acrylic'!$B$17:$B$30,B36,'Economy Sf acrylic'!$G$17:$G$30)) +
(SUMIF('Df acrylic cabinet'!$B$17:$B$30,B36,'Df acrylic cabinet'!$G$17:$G$30)) +
(SUMIF('Df acrylic cabinet (2)'!$B$17:$B$30,B36,'Df acrylic cabinet (2)'!$G$17:$G$30)) +
(SUMIF('Sf flex cabinet'!$B$17:$B$30,B36,'Sf flex cabinet'!$G$17:$G$30)) +
(SUMIF('Sf flex cabinet (2)'!$B$17:$B$30,B36,'Sf flex cabinet (2)'!$G$17:$G$30)) +
(SUMIF('Df flex cabinet'!$B$17:$B$36,B36,'Df flex cabinet'!$G$17:$G$36)) +
(SUMIF('Df flex cabinet (2)'!$B$17:$B$36,B36,'Df flex cabinet (2)'!$G$17:$G$36)) +
(SUMIF('Pole cover'!$B$17:$B$30,B36,'Pole cover'!$G$17:$G$30)) +
(SUMIF('Pole cover (2)'!$B$17:$B$30,B36,'Pole cover (2)'!$G$17:$G$30)) +
(SUMIF('Structural Steel Fab'!$B$17:$B$29,B36,'Structural Steel Fab'!$G$17:$G$29)) +
(SUMIF(Reveal!$B$17:$B$30,B36,Reveal!$G$17:$G$30)) +
(SUMIF('Reveal (2)'!$B$17:$B$30,B36,'Reveal (2)'!$G$17:$G$30)) +
(SUMIF('Crown cove top'!$B$17:$B$30,B36,'Crown cove top'!$G$17:$G$30)) +
(SUMIF('EMC assembly'!$B$17:$B$30,B36,'EMC assembly'!$G$17:$G$30)) +
(SUMIF(Crating!$B$17:$B$29,B36,Crating!$G$17:$G$29)) +
(SUMIF('LED wiring'!$B$17:$B$30,B36,'LED wiring'!$G$17:$G$30)) +
(SUMIF('Changeable copy face'!$B$17:$B$30,B36,'Changeable copy face'!$G$17:$G$30)) +
(SUMIF('Flex face assembly'!$B$17:$B$30,B36,'Flex face assembly'!$G$17:$G$30)) +
(SUMIF('Routed face assembly'!$B$17:$B$30,B36,'Routed face assembly'!$G$17:$G$30)) +
(SUMIF('Paint calculation'!$B$17:$B$30,B36,'Paint calculation'!$G$17:$G$30)) +
(SUMIF('Trimcap letter face'!$B$17:$B$30,B36,'Trimcap letter face'!$G$17:$G$30)) +
(SUMIF('Trimcap letter face (2)'!$B$17:$B$30,B36,'Trimcap letter face (2)'!$G$17:$G$30)) +
(SUMIF('Channel letter fabrication'!$B$17:$B$30,B36,'Channel letter fabrication'!$G$17:$G$30)) +
(SUMIF('Channel letter fabrication (2)'!$B$17:$B$30,B36,'Channel letter fabrication (2)'!$G$17:$G$30))</f>
        <v>0</v>
      </c>
    </row>
    <row r="37" spans="1:10">
      <c r="A37" s="28" t="str">
        <f>[1]ODBC!$A37</f>
        <v>3/16" Router Bit</v>
      </c>
      <c r="B37" s="29" t="str">
        <f>[1]ODBC!B37</f>
        <v>12080</v>
      </c>
      <c r="C37" s="30">
        <f>IFERROR(VLOOKUP($B37,[1]ODBC!$B:$H,2,FALSE),"")</f>
        <v>28.518999999999998</v>
      </c>
      <c r="D37" s="30">
        <f>IFERROR(VLOOKUP($B37,[1]ODBC!$B:$H,3,FALSE),"")</f>
        <v>51.338999999999999</v>
      </c>
      <c r="E37" s="30" t="str">
        <f>IFERROR(VLOOKUP($B37,[1]ODBC!$B:$H,4,FALSE),"")</f>
        <v>EA</v>
      </c>
      <c r="F37" s="31">
        <f>IFERROR(VLOOKUP($B37,[1]ODBC!$B:$H,5,FALSE),"")</f>
        <v>44.45</v>
      </c>
      <c r="G37" s="32">
        <f>[1]ODBC!G37</f>
        <v>0</v>
      </c>
      <c r="H37" s="33">
        <f>SUM([1]ODBC!H37)</f>
        <v>45954</v>
      </c>
      <c r="I37" s="41" t="str">
        <f>'Vinyl cutting'!$B$2</f>
        <v>J36938</v>
      </c>
      <c r="J37" s="42">
        <f ca="1">(SUMIF('Freeform time and material'!$B$17:$B$30,B37,'Freeform time and material'!$G$17:$G$30)) +
(SUMIF('Vinyl cutting'!$B$17:$B$30,B37,'Vinyl cutting'!$G$17:$G$30)) +
(SUMIF('Vinyl cutting (2)'!$B$17:$B$30,B37,'Vinyl cutting (2)'!$G$17:$G$30)) +
(SUMIF('Apply vinyl graphics'!$B$17:$B$30,B37,'Apply vinyl graphics'!$G$17:$G$30)) +
(SUMIF('Apply vinyl graphics (2)'!$B$17:$B$30,B37,'Apply vinyl graphics (2)'!$G$17:$G$30)) +
(SUMIF('Alum pan sign'!$B$17:$B$30,B37,'Alum pan sign'!$G$17:$G$30)) +
(SUMIF('Alum pan sign (2)'!$B$17:$B$30,B37,'Alum pan sign (2)'!$G$17:$G$30)) +
(SUMIF('Economy pan sign'!$B$17:$B$30,B37,'Economy pan sign'!$G$17:$G$30)) +
(SUMIF('Post and panel sign'!$B$17:$B$30,B37,'Post and panel sign'!$G$17:$G$30)) +
(SUMIF('Post and panel sign (2)'!$B$17:$B$30,B37,'Post and panel sign (2)'!$G$17:$G$30)) +
(SUMIF('Flat panels only'!$B$17:$B$30,B37,'Flat panels only'!$G$17:$G$30)) +
(SUMIF('Flat panels only (2)'!$B$17:$B$30,B37,'Flat panels only (2)'!$G$17:$G$30)) +
(SUMIF('Routed panel shapes'!$B$18:$B$31,B37,'Routed panel shapes'!$G$18:$G$31)) +
(SUMIF('Routed panel shapes (2)'!$B$18:$B$31,B37,'Routed panel shapes (2)'!$G$18:$G$31)) +
(SUMIF('Routed face only'!$B$17:$B$30,B37,'Routed face only'!$G$17:$G$30)) +
(SUMIF('Routed face only (2)'!$B$17:$B$30,B37,'Routed face only (2)'!$G$17:$G$30)) +
(SUMIF('Routed alum faces letters'!$B$17:$B$30,B37,'Routed alum faces letters'!$G$17:$G$30)) +
(SUMIF('Routed alum faces letters (2)'!$B$17:$B$30,B37,'Routed alum faces letters (2)'!$G$17:$G$30)) +
(SUMIF('Routed push through acrylic'!$B$17:$B$30,B37,'Routed push through acrylic'!$G$17:$G$30)) +
(SUMIF('Routed push through acrylic (2)'!$B$17:$B$30,B37,'Routed push through acrylic (2)'!$G$17:$G$30)) +
(SUMIF('Sf routed cabinet'!$B$17:$B$30,B37,'Sf routed cabinet'!$G$17:$G$30)) +
(SUMIF('Sf routed cabinet (2)'!$B$17:$B$30,B37,'Sf routed cabinet (2)'!$G$17:$G$30)) +
(SUMIF('Df routed cabinet'!$B$17:$B$30,B37,'Df routed cabinet'!$G$17:$G$30)) +
(SUMIF('Df routed cabinet (2)'!$B$17:$B$30,B37,'Df routed cabinet (2)'!$G$17:$G$30)) +
(SUMIF('Sf acrylic cabinet'!$B$17:$B$30,B37,'Sf acrylic cabinet'!$G$17:$G$30)) +
(SUMIF('Sf acrylic cabinet (2)'!$B$17:$B$30,B37,'Sf acrylic cabinet (2)'!$G$17:$G$30)) +
(SUMIF('Economy Sf acrylic'!$B$17:$B$30,B37,'Economy Sf acrylic'!$G$17:$G$30)) +
(SUMIF('Df acrylic cabinet'!$B$17:$B$30,B37,'Df acrylic cabinet'!$G$17:$G$30)) +
(SUMIF('Df acrylic cabinet (2)'!$B$17:$B$30,B37,'Df acrylic cabinet (2)'!$G$17:$G$30)) +
(SUMIF('Sf flex cabinet'!$B$17:$B$30,B37,'Sf flex cabinet'!$G$17:$G$30)) +
(SUMIF('Sf flex cabinet (2)'!$B$17:$B$30,B37,'Sf flex cabinet (2)'!$G$17:$G$30)) +
(SUMIF('Df flex cabinet'!$B$17:$B$36,B37,'Df flex cabinet'!$G$17:$G$36)) +
(SUMIF('Df flex cabinet (2)'!$B$17:$B$36,B37,'Df flex cabinet (2)'!$G$17:$G$36)) +
(SUMIF('Pole cover'!$B$17:$B$30,B37,'Pole cover'!$G$17:$G$30)) +
(SUMIF('Pole cover (2)'!$B$17:$B$30,B37,'Pole cover (2)'!$G$17:$G$30)) +
(SUMIF('Structural Steel Fab'!$B$17:$B$29,B37,'Structural Steel Fab'!$G$17:$G$29)) +
(SUMIF(Reveal!$B$17:$B$30,B37,Reveal!$G$17:$G$30)) +
(SUMIF('Reveal (2)'!$B$17:$B$30,B37,'Reveal (2)'!$G$17:$G$30)) +
(SUMIF('Crown cove top'!$B$17:$B$30,B37,'Crown cove top'!$G$17:$G$30)) +
(SUMIF('EMC assembly'!$B$17:$B$30,B37,'EMC assembly'!$G$17:$G$30)) +
(SUMIF(Crating!$B$17:$B$29,B37,Crating!$G$17:$G$29)) +
(SUMIF('LED wiring'!$B$17:$B$30,B37,'LED wiring'!$G$17:$G$30)) +
(SUMIF('Changeable copy face'!$B$17:$B$30,B37,'Changeable copy face'!$G$17:$G$30)) +
(SUMIF('Flex face assembly'!$B$17:$B$30,B37,'Flex face assembly'!$G$17:$G$30)) +
(SUMIF('Routed face assembly'!$B$17:$B$30,B37,'Routed face assembly'!$G$17:$G$30)) +
(SUMIF('Paint calculation'!$B$17:$B$30,B37,'Paint calculation'!$G$17:$G$30)) +
(SUMIF('Trimcap letter face'!$B$17:$B$30,B37,'Trimcap letter face'!$G$17:$G$30)) +
(SUMIF('Trimcap letter face (2)'!$B$17:$B$30,B37,'Trimcap letter face (2)'!$G$17:$G$30)) +
(SUMIF('Channel letter fabrication'!$B$17:$B$30,B37,'Channel letter fabrication'!$G$17:$G$30)) +
(SUMIF('Channel letter fabrication (2)'!$B$17:$B$30,B37,'Channel letter fabrication (2)'!$G$17:$G$30))</f>
        <v>0</v>
      </c>
    </row>
    <row r="38" spans="1:10">
      <c r="A38" s="28" t="str">
        <f>[1]ODBC!$A38</f>
        <v>1/4" Router Bit</v>
      </c>
      <c r="B38" s="29" t="str">
        <f>[1]ODBC!B38</f>
        <v>12085</v>
      </c>
      <c r="C38" s="30">
        <f>IFERROR(VLOOKUP($B38,[1]ODBC!$B:$H,2,FALSE),"")</f>
        <v>23.8</v>
      </c>
      <c r="D38" s="30">
        <f>IFERROR(VLOOKUP($B38,[1]ODBC!$B:$H,3,FALSE),"")</f>
        <v>42.844000000000001</v>
      </c>
      <c r="E38" s="30" t="str">
        <f>IFERROR(VLOOKUP($B38,[1]ODBC!$B:$H,4,FALSE),"")</f>
        <v>EA</v>
      </c>
      <c r="F38" s="31">
        <f>IFERROR(VLOOKUP($B38,[1]ODBC!$B:$H,5,FALSE),"")</f>
        <v>44.45</v>
      </c>
      <c r="G38" s="32">
        <f>[1]ODBC!G38</f>
        <v>0</v>
      </c>
      <c r="H38" s="33">
        <f>SUM([1]ODBC!H38)</f>
        <v>0</v>
      </c>
      <c r="I38" s="41" t="str">
        <f>'Vinyl cutting'!$B$2</f>
        <v>J36938</v>
      </c>
      <c r="J38" s="42">
        <f ca="1">(SUMIF('Freeform time and material'!$B$17:$B$30,B38,'Freeform time and material'!$G$17:$G$30)) +
(SUMIF('Vinyl cutting'!$B$17:$B$30,B38,'Vinyl cutting'!$G$17:$G$30)) +
(SUMIF('Vinyl cutting (2)'!$B$17:$B$30,B38,'Vinyl cutting (2)'!$G$17:$G$30)) +
(SUMIF('Apply vinyl graphics'!$B$17:$B$30,B38,'Apply vinyl graphics'!$G$17:$G$30)) +
(SUMIF('Apply vinyl graphics (2)'!$B$17:$B$30,B38,'Apply vinyl graphics (2)'!$G$17:$G$30)) +
(SUMIF('Alum pan sign'!$B$17:$B$30,B38,'Alum pan sign'!$G$17:$G$30)) +
(SUMIF('Alum pan sign (2)'!$B$17:$B$30,B38,'Alum pan sign (2)'!$G$17:$G$30)) +
(SUMIF('Economy pan sign'!$B$17:$B$30,B38,'Economy pan sign'!$G$17:$G$30)) +
(SUMIF('Post and panel sign'!$B$17:$B$30,B38,'Post and panel sign'!$G$17:$G$30)) +
(SUMIF('Post and panel sign (2)'!$B$17:$B$30,B38,'Post and panel sign (2)'!$G$17:$G$30)) +
(SUMIF('Flat panels only'!$B$17:$B$30,B38,'Flat panels only'!$G$17:$G$30)) +
(SUMIF('Flat panels only (2)'!$B$17:$B$30,B38,'Flat panels only (2)'!$G$17:$G$30)) +
(SUMIF('Routed panel shapes'!$B$18:$B$31,B38,'Routed panel shapes'!$G$18:$G$31)) +
(SUMIF('Routed panel shapes (2)'!$B$18:$B$31,B38,'Routed panel shapes (2)'!$G$18:$G$31)) +
(SUMIF('Routed face only'!$B$17:$B$30,B38,'Routed face only'!$G$17:$G$30)) +
(SUMIF('Routed face only (2)'!$B$17:$B$30,B38,'Routed face only (2)'!$G$17:$G$30)) +
(SUMIF('Routed alum faces letters'!$B$17:$B$30,B38,'Routed alum faces letters'!$G$17:$G$30)) +
(SUMIF('Routed alum faces letters (2)'!$B$17:$B$30,B38,'Routed alum faces letters (2)'!$G$17:$G$30)) +
(SUMIF('Routed push through acrylic'!$B$17:$B$30,B38,'Routed push through acrylic'!$G$17:$G$30)) +
(SUMIF('Routed push through acrylic (2)'!$B$17:$B$30,B38,'Routed push through acrylic (2)'!$G$17:$G$30)) +
(SUMIF('Sf routed cabinet'!$B$17:$B$30,B38,'Sf routed cabinet'!$G$17:$G$30)) +
(SUMIF('Sf routed cabinet (2)'!$B$17:$B$30,B38,'Sf routed cabinet (2)'!$G$17:$G$30)) +
(SUMIF('Df routed cabinet'!$B$17:$B$30,B38,'Df routed cabinet'!$G$17:$G$30)) +
(SUMIF('Df routed cabinet (2)'!$B$17:$B$30,B38,'Df routed cabinet (2)'!$G$17:$G$30)) +
(SUMIF('Sf acrylic cabinet'!$B$17:$B$30,B38,'Sf acrylic cabinet'!$G$17:$G$30)) +
(SUMIF('Sf acrylic cabinet (2)'!$B$17:$B$30,B38,'Sf acrylic cabinet (2)'!$G$17:$G$30)) +
(SUMIF('Economy Sf acrylic'!$B$17:$B$30,B38,'Economy Sf acrylic'!$G$17:$G$30)) +
(SUMIF('Df acrylic cabinet'!$B$17:$B$30,B38,'Df acrylic cabinet'!$G$17:$G$30)) +
(SUMIF('Df acrylic cabinet (2)'!$B$17:$B$30,B38,'Df acrylic cabinet (2)'!$G$17:$G$30)) +
(SUMIF('Sf flex cabinet'!$B$17:$B$30,B38,'Sf flex cabinet'!$G$17:$G$30)) +
(SUMIF('Sf flex cabinet (2)'!$B$17:$B$30,B38,'Sf flex cabinet (2)'!$G$17:$G$30)) +
(SUMIF('Df flex cabinet'!$B$17:$B$36,B38,'Df flex cabinet'!$G$17:$G$36)) +
(SUMIF('Df flex cabinet (2)'!$B$17:$B$36,B38,'Df flex cabinet (2)'!$G$17:$G$36)) +
(SUMIF('Pole cover'!$B$17:$B$30,B38,'Pole cover'!$G$17:$G$30)) +
(SUMIF('Pole cover (2)'!$B$17:$B$30,B38,'Pole cover (2)'!$G$17:$G$30)) +
(SUMIF('Structural Steel Fab'!$B$17:$B$29,B38,'Structural Steel Fab'!$G$17:$G$29)) +
(SUMIF(Reveal!$B$17:$B$30,B38,Reveal!$G$17:$G$30)) +
(SUMIF('Reveal (2)'!$B$17:$B$30,B38,'Reveal (2)'!$G$17:$G$30)) +
(SUMIF('Crown cove top'!$B$17:$B$30,B38,'Crown cove top'!$G$17:$G$30)) +
(SUMIF('EMC assembly'!$B$17:$B$30,B38,'EMC assembly'!$G$17:$G$30)) +
(SUMIF(Crating!$B$17:$B$29,B38,Crating!$G$17:$G$29)) +
(SUMIF('LED wiring'!$B$17:$B$30,B38,'LED wiring'!$G$17:$G$30)) +
(SUMIF('Changeable copy face'!$B$17:$B$30,B38,'Changeable copy face'!$G$17:$G$30)) +
(SUMIF('Flex face assembly'!$B$17:$B$30,B38,'Flex face assembly'!$G$17:$G$30)) +
(SUMIF('Routed face assembly'!$B$17:$B$30,B38,'Routed face assembly'!$G$17:$G$30)) +
(SUMIF('Paint calculation'!$B$17:$B$30,B38,'Paint calculation'!$G$17:$G$30)) +
(SUMIF('Trimcap letter face'!$B$17:$B$30,B38,'Trimcap letter face'!$G$17:$G$30)) +
(SUMIF('Trimcap letter face (2)'!$B$17:$B$30,B38,'Trimcap letter face (2)'!$G$17:$G$30)) +
(SUMIF('Channel letter fabrication'!$B$17:$B$30,B38,'Channel letter fabrication'!$G$17:$G$30)) +
(SUMIF('Channel letter fabrication (2)'!$B$17:$B$30,B38,'Channel letter fabrication (2)'!$G$17:$G$30))</f>
        <v>0</v>
      </c>
    </row>
    <row r="39" spans="1:10">
      <c r="A39" s="28" t="str">
        <f>[1]ODBC!$A39</f>
        <v>3/8" Router Bit</v>
      </c>
      <c r="B39" s="29" t="str">
        <f>[1]ODBC!B39</f>
        <v>12090</v>
      </c>
      <c r="C39" s="30">
        <f>IFERROR(VLOOKUP($B39,[1]ODBC!$B:$H,2,FALSE),"")</f>
        <v>24.754000000000001</v>
      </c>
      <c r="D39" s="30">
        <f>IFERROR(VLOOKUP($B39,[1]ODBC!$B:$H,3,FALSE),"")</f>
        <v>44.561999999999998</v>
      </c>
      <c r="E39" s="30" t="str">
        <f>IFERROR(VLOOKUP($B39,[1]ODBC!$B:$H,4,FALSE),"")</f>
        <v>EA</v>
      </c>
      <c r="F39" s="31">
        <f>IFERROR(VLOOKUP($B39,[1]ODBC!$B:$H,5,FALSE),"")</f>
        <v>44.45</v>
      </c>
      <c r="G39" s="32">
        <f>[1]ODBC!G39</f>
        <v>0</v>
      </c>
      <c r="H39" s="33">
        <f>SUM([1]ODBC!H39)</f>
        <v>45954</v>
      </c>
      <c r="I39" s="41" t="str">
        <f>'Vinyl cutting'!$B$2</f>
        <v>J36938</v>
      </c>
      <c r="J39" s="42">
        <f ca="1">(SUMIF('Freeform time and material'!$B$17:$B$30,B39,'Freeform time and material'!$G$17:$G$30)) +
(SUMIF('Vinyl cutting'!$B$17:$B$30,B39,'Vinyl cutting'!$G$17:$G$30)) +
(SUMIF('Vinyl cutting (2)'!$B$17:$B$30,B39,'Vinyl cutting (2)'!$G$17:$G$30)) +
(SUMIF('Apply vinyl graphics'!$B$17:$B$30,B39,'Apply vinyl graphics'!$G$17:$G$30)) +
(SUMIF('Apply vinyl graphics (2)'!$B$17:$B$30,B39,'Apply vinyl graphics (2)'!$G$17:$G$30)) +
(SUMIF('Alum pan sign'!$B$17:$B$30,B39,'Alum pan sign'!$G$17:$G$30)) +
(SUMIF('Alum pan sign (2)'!$B$17:$B$30,B39,'Alum pan sign (2)'!$G$17:$G$30)) +
(SUMIF('Economy pan sign'!$B$17:$B$30,B39,'Economy pan sign'!$G$17:$G$30)) +
(SUMIF('Post and panel sign'!$B$17:$B$30,B39,'Post and panel sign'!$G$17:$G$30)) +
(SUMIF('Post and panel sign (2)'!$B$17:$B$30,B39,'Post and panel sign (2)'!$G$17:$G$30)) +
(SUMIF('Flat panels only'!$B$17:$B$30,B39,'Flat panels only'!$G$17:$G$30)) +
(SUMIF('Flat panels only (2)'!$B$17:$B$30,B39,'Flat panels only (2)'!$G$17:$G$30)) +
(SUMIF('Routed panel shapes'!$B$18:$B$31,B39,'Routed panel shapes'!$G$18:$G$31)) +
(SUMIF('Routed panel shapes (2)'!$B$18:$B$31,B39,'Routed panel shapes (2)'!$G$18:$G$31)) +
(SUMIF('Routed face only'!$B$17:$B$30,B39,'Routed face only'!$G$17:$G$30)) +
(SUMIF('Routed face only (2)'!$B$17:$B$30,B39,'Routed face only (2)'!$G$17:$G$30)) +
(SUMIF('Routed alum faces letters'!$B$17:$B$30,B39,'Routed alum faces letters'!$G$17:$G$30)) +
(SUMIF('Routed alum faces letters (2)'!$B$17:$B$30,B39,'Routed alum faces letters (2)'!$G$17:$G$30)) +
(SUMIF('Routed push through acrylic'!$B$17:$B$30,B39,'Routed push through acrylic'!$G$17:$G$30)) +
(SUMIF('Routed push through acrylic (2)'!$B$17:$B$30,B39,'Routed push through acrylic (2)'!$G$17:$G$30)) +
(SUMIF('Sf routed cabinet'!$B$17:$B$30,B39,'Sf routed cabinet'!$G$17:$G$30)) +
(SUMIF('Sf routed cabinet (2)'!$B$17:$B$30,B39,'Sf routed cabinet (2)'!$G$17:$G$30)) +
(SUMIF('Df routed cabinet'!$B$17:$B$30,B39,'Df routed cabinet'!$G$17:$G$30)) +
(SUMIF('Df routed cabinet (2)'!$B$17:$B$30,B39,'Df routed cabinet (2)'!$G$17:$G$30)) +
(SUMIF('Sf acrylic cabinet'!$B$17:$B$30,B39,'Sf acrylic cabinet'!$G$17:$G$30)) +
(SUMIF('Sf acrylic cabinet (2)'!$B$17:$B$30,B39,'Sf acrylic cabinet (2)'!$G$17:$G$30)) +
(SUMIF('Economy Sf acrylic'!$B$17:$B$30,B39,'Economy Sf acrylic'!$G$17:$G$30)) +
(SUMIF('Df acrylic cabinet'!$B$17:$B$30,B39,'Df acrylic cabinet'!$G$17:$G$30)) +
(SUMIF('Df acrylic cabinet (2)'!$B$17:$B$30,B39,'Df acrylic cabinet (2)'!$G$17:$G$30)) +
(SUMIF('Sf flex cabinet'!$B$17:$B$30,B39,'Sf flex cabinet'!$G$17:$G$30)) +
(SUMIF('Sf flex cabinet (2)'!$B$17:$B$30,B39,'Sf flex cabinet (2)'!$G$17:$G$30)) +
(SUMIF('Df flex cabinet'!$B$17:$B$36,B39,'Df flex cabinet'!$G$17:$G$36)) +
(SUMIF('Df flex cabinet (2)'!$B$17:$B$36,B39,'Df flex cabinet (2)'!$G$17:$G$36)) +
(SUMIF('Pole cover'!$B$17:$B$30,B39,'Pole cover'!$G$17:$G$30)) +
(SUMIF('Pole cover (2)'!$B$17:$B$30,B39,'Pole cover (2)'!$G$17:$G$30)) +
(SUMIF('Structural Steel Fab'!$B$17:$B$29,B39,'Structural Steel Fab'!$G$17:$G$29)) +
(SUMIF(Reveal!$B$17:$B$30,B39,Reveal!$G$17:$G$30)) +
(SUMIF('Reveal (2)'!$B$17:$B$30,B39,'Reveal (2)'!$G$17:$G$30)) +
(SUMIF('Crown cove top'!$B$17:$B$30,B39,'Crown cove top'!$G$17:$G$30)) +
(SUMIF('EMC assembly'!$B$17:$B$30,B39,'EMC assembly'!$G$17:$G$30)) +
(SUMIF(Crating!$B$17:$B$29,B39,Crating!$G$17:$G$29)) +
(SUMIF('LED wiring'!$B$17:$B$30,B39,'LED wiring'!$G$17:$G$30)) +
(SUMIF('Changeable copy face'!$B$17:$B$30,B39,'Changeable copy face'!$G$17:$G$30)) +
(SUMIF('Flex face assembly'!$B$17:$B$30,B39,'Flex face assembly'!$G$17:$G$30)) +
(SUMIF('Routed face assembly'!$B$17:$B$30,B39,'Routed face assembly'!$G$17:$G$30)) +
(SUMIF('Paint calculation'!$B$17:$B$30,B39,'Paint calculation'!$G$17:$G$30)) +
(SUMIF('Trimcap letter face'!$B$17:$B$30,B39,'Trimcap letter face'!$G$17:$G$30)) +
(SUMIF('Trimcap letter face (2)'!$B$17:$B$30,B39,'Trimcap letter face (2)'!$G$17:$G$30)) +
(SUMIF('Channel letter fabrication'!$B$17:$B$30,B39,'Channel letter fabrication'!$G$17:$G$30)) +
(SUMIF('Channel letter fabrication (2)'!$B$17:$B$30,B39,'Channel letter fabrication (2)'!$G$17:$G$30))</f>
        <v>0</v>
      </c>
    </row>
    <row r="40" spans="1:10">
      <c r="A40" s="28" t="str">
        <f>[1]ODBC!$A40</f>
        <v>24" X 18" White Coroplast</v>
      </c>
      <c r="B40" s="29" t="str">
        <f>[1]ODBC!B40</f>
        <v>13000</v>
      </c>
      <c r="C40" s="30">
        <f>IFERROR(VLOOKUP($B40,[1]ODBC!$B:$H,2,FALSE),"")</f>
        <v>1.34</v>
      </c>
      <c r="D40" s="30">
        <f>IFERROR(VLOOKUP($B40,[1]ODBC!$B:$H,3,FALSE),"")</f>
        <v>2.4119999999999999</v>
      </c>
      <c r="E40" s="30" t="str">
        <f>IFERROR(VLOOKUP($B40,[1]ODBC!$B:$H,4,FALSE),"")</f>
        <v>EA</v>
      </c>
      <c r="F40" s="31">
        <f>IFERROR(VLOOKUP($B40,[1]ODBC!$B:$H,5,FALSE),"")</f>
        <v>44.45</v>
      </c>
      <c r="G40" s="32">
        <f>[1]ODBC!G40</f>
        <v>0</v>
      </c>
      <c r="H40" s="33">
        <f>SUM([1]ODBC!H40)</f>
        <v>44818</v>
      </c>
      <c r="I40" s="41" t="str">
        <f>'Vinyl cutting'!$B$2</f>
        <v>J36938</v>
      </c>
      <c r="J40" s="42">
        <f ca="1">(SUMIF('Freeform time and material'!$B$17:$B$30,B40,'Freeform time and material'!$G$17:$G$30)) +
(SUMIF('Vinyl cutting'!$B$17:$B$30,B40,'Vinyl cutting'!$G$17:$G$30)) +
(SUMIF('Vinyl cutting (2)'!$B$17:$B$30,B40,'Vinyl cutting (2)'!$G$17:$G$30)) +
(SUMIF('Apply vinyl graphics'!$B$17:$B$30,B40,'Apply vinyl graphics'!$G$17:$G$30)) +
(SUMIF('Apply vinyl graphics (2)'!$B$17:$B$30,B40,'Apply vinyl graphics (2)'!$G$17:$G$30)) +
(SUMIF('Alum pan sign'!$B$17:$B$30,B40,'Alum pan sign'!$G$17:$G$30)) +
(SUMIF('Alum pan sign (2)'!$B$17:$B$30,B40,'Alum pan sign (2)'!$G$17:$G$30)) +
(SUMIF('Economy pan sign'!$B$17:$B$30,B40,'Economy pan sign'!$G$17:$G$30)) +
(SUMIF('Post and panel sign'!$B$17:$B$30,B40,'Post and panel sign'!$G$17:$G$30)) +
(SUMIF('Post and panel sign (2)'!$B$17:$B$30,B40,'Post and panel sign (2)'!$G$17:$G$30)) +
(SUMIF('Flat panels only'!$B$17:$B$30,B40,'Flat panels only'!$G$17:$G$30)) +
(SUMIF('Flat panels only (2)'!$B$17:$B$30,B40,'Flat panels only (2)'!$G$17:$G$30)) +
(SUMIF('Routed panel shapes'!$B$18:$B$31,B40,'Routed panel shapes'!$G$18:$G$31)) +
(SUMIF('Routed panel shapes (2)'!$B$18:$B$31,B40,'Routed panel shapes (2)'!$G$18:$G$31)) +
(SUMIF('Routed face only'!$B$17:$B$30,B40,'Routed face only'!$G$17:$G$30)) +
(SUMIF('Routed face only (2)'!$B$17:$B$30,B40,'Routed face only (2)'!$G$17:$G$30)) +
(SUMIF('Routed alum faces letters'!$B$17:$B$30,B40,'Routed alum faces letters'!$G$17:$G$30)) +
(SUMIF('Routed alum faces letters (2)'!$B$17:$B$30,B40,'Routed alum faces letters (2)'!$G$17:$G$30)) +
(SUMIF('Routed push through acrylic'!$B$17:$B$30,B40,'Routed push through acrylic'!$G$17:$G$30)) +
(SUMIF('Routed push through acrylic (2)'!$B$17:$B$30,B40,'Routed push through acrylic (2)'!$G$17:$G$30)) +
(SUMIF('Sf routed cabinet'!$B$17:$B$30,B40,'Sf routed cabinet'!$G$17:$G$30)) +
(SUMIF('Sf routed cabinet (2)'!$B$17:$B$30,B40,'Sf routed cabinet (2)'!$G$17:$G$30)) +
(SUMIF('Df routed cabinet'!$B$17:$B$30,B40,'Df routed cabinet'!$G$17:$G$30)) +
(SUMIF('Df routed cabinet (2)'!$B$17:$B$30,B40,'Df routed cabinet (2)'!$G$17:$G$30)) +
(SUMIF('Sf acrylic cabinet'!$B$17:$B$30,B40,'Sf acrylic cabinet'!$G$17:$G$30)) +
(SUMIF('Sf acrylic cabinet (2)'!$B$17:$B$30,B40,'Sf acrylic cabinet (2)'!$G$17:$G$30)) +
(SUMIF('Economy Sf acrylic'!$B$17:$B$30,B40,'Economy Sf acrylic'!$G$17:$G$30)) +
(SUMIF('Df acrylic cabinet'!$B$17:$B$30,B40,'Df acrylic cabinet'!$G$17:$G$30)) +
(SUMIF('Df acrylic cabinet (2)'!$B$17:$B$30,B40,'Df acrylic cabinet (2)'!$G$17:$G$30)) +
(SUMIF('Sf flex cabinet'!$B$17:$B$30,B40,'Sf flex cabinet'!$G$17:$G$30)) +
(SUMIF('Sf flex cabinet (2)'!$B$17:$B$30,B40,'Sf flex cabinet (2)'!$G$17:$G$30)) +
(SUMIF('Df flex cabinet'!$B$17:$B$36,B40,'Df flex cabinet'!$G$17:$G$36)) +
(SUMIF('Df flex cabinet (2)'!$B$17:$B$36,B40,'Df flex cabinet (2)'!$G$17:$G$36)) +
(SUMIF('Pole cover'!$B$17:$B$30,B40,'Pole cover'!$G$17:$G$30)) +
(SUMIF('Pole cover (2)'!$B$17:$B$30,B40,'Pole cover (2)'!$G$17:$G$30)) +
(SUMIF('Structural Steel Fab'!$B$17:$B$29,B40,'Structural Steel Fab'!$G$17:$G$29)) +
(SUMIF(Reveal!$B$17:$B$30,B40,Reveal!$G$17:$G$30)) +
(SUMIF('Reveal (2)'!$B$17:$B$30,B40,'Reveal (2)'!$G$17:$G$30)) +
(SUMIF('Crown cove top'!$B$17:$B$30,B40,'Crown cove top'!$G$17:$G$30)) +
(SUMIF('EMC assembly'!$B$17:$B$30,B40,'EMC assembly'!$G$17:$G$30)) +
(SUMIF(Crating!$B$17:$B$29,B40,Crating!$G$17:$G$29)) +
(SUMIF('LED wiring'!$B$17:$B$30,B40,'LED wiring'!$G$17:$G$30)) +
(SUMIF('Changeable copy face'!$B$17:$B$30,B40,'Changeable copy face'!$G$17:$G$30)) +
(SUMIF('Flex face assembly'!$B$17:$B$30,B40,'Flex face assembly'!$G$17:$G$30)) +
(SUMIF('Routed face assembly'!$B$17:$B$30,B40,'Routed face assembly'!$G$17:$G$30)) +
(SUMIF('Paint calculation'!$B$17:$B$30,B40,'Paint calculation'!$G$17:$G$30)) +
(SUMIF('Trimcap letter face'!$B$17:$B$30,B40,'Trimcap letter face'!$G$17:$G$30)) +
(SUMIF('Trimcap letter face (2)'!$B$17:$B$30,B40,'Trimcap letter face (2)'!$G$17:$G$30)) +
(SUMIF('Channel letter fabrication'!$B$17:$B$30,B40,'Channel letter fabrication'!$G$17:$G$30)) +
(SUMIF('Channel letter fabrication (2)'!$B$17:$B$30,B40,'Channel letter fabrication (2)'!$G$17:$G$30))</f>
        <v>0</v>
      </c>
    </row>
    <row r="41" spans="1:10">
      <c r="A41" s="28" t="str">
        <f>[1]ODBC!$A41</f>
        <v>3mm Sintra Black 4'x8'</v>
      </c>
      <c r="B41" s="29" t="str">
        <f>[1]ODBC!B41</f>
        <v>13004</v>
      </c>
      <c r="C41" s="30">
        <f>IFERROR(VLOOKUP($B41,[1]ODBC!$B:$H,2,FALSE),"")</f>
        <v>0.67200000000000004</v>
      </c>
      <c r="D41" s="30">
        <f>IFERROR(VLOOKUP($B41,[1]ODBC!$B:$H,3,FALSE),"")</f>
        <v>1.21</v>
      </c>
      <c r="E41" s="30" t="str">
        <f>IFERROR(VLOOKUP($B41,[1]ODBC!$B:$H,4,FALSE),"")</f>
        <v>SQFT</v>
      </c>
      <c r="F41" s="31">
        <f>IFERROR(VLOOKUP($B41,[1]ODBC!$B:$H,5,FALSE),"")</f>
        <v>44.45</v>
      </c>
      <c r="G41" s="32">
        <f>[1]ODBC!G41</f>
        <v>0</v>
      </c>
      <c r="H41" s="33">
        <f>SUM([1]ODBC!H41)</f>
        <v>45673</v>
      </c>
      <c r="I41" s="41" t="str">
        <f>'Vinyl cutting'!$B$2</f>
        <v>J36938</v>
      </c>
      <c r="J41" s="42">
        <f ca="1">(SUMIF('Freeform time and material'!$B$17:$B$30,B41,'Freeform time and material'!$G$17:$G$30)) +
(SUMIF('Vinyl cutting'!$B$17:$B$30,B41,'Vinyl cutting'!$G$17:$G$30)) +
(SUMIF('Vinyl cutting (2)'!$B$17:$B$30,B41,'Vinyl cutting (2)'!$G$17:$G$30)) +
(SUMIF('Apply vinyl graphics'!$B$17:$B$30,B41,'Apply vinyl graphics'!$G$17:$G$30)) +
(SUMIF('Apply vinyl graphics (2)'!$B$17:$B$30,B41,'Apply vinyl graphics (2)'!$G$17:$G$30)) +
(SUMIF('Alum pan sign'!$B$17:$B$30,B41,'Alum pan sign'!$G$17:$G$30)) +
(SUMIF('Alum pan sign (2)'!$B$17:$B$30,B41,'Alum pan sign (2)'!$G$17:$G$30)) +
(SUMIF('Economy pan sign'!$B$17:$B$30,B41,'Economy pan sign'!$G$17:$G$30)) +
(SUMIF('Post and panel sign'!$B$17:$B$30,B41,'Post and panel sign'!$G$17:$G$30)) +
(SUMIF('Post and panel sign (2)'!$B$17:$B$30,B41,'Post and panel sign (2)'!$G$17:$G$30)) +
(SUMIF('Flat panels only'!$B$17:$B$30,B41,'Flat panels only'!$G$17:$G$30)) +
(SUMIF('Flat panels only (2)'!$B$17:$B$30,B41,'Flat panels only (2)'!$G$17:$G$30)) +
(SUMIF('Routed panel shapes'!$B$18:$B$31,B41,'Routed panel shapes'!$G$18:$G$31)) +
(SUMIF('Routed panel shapes (2)'!$B$18:$B$31,B41,'Routed panel shapes (2)'!$G$18:$G$31)) +
(SUMIF('Routed face only'!$B$17:$B$30,B41,'Routed face only'!$G$17:$G$30)) +
(SUMIF('Routed face only (2)'!$B$17:$B$30,B41,'Routed face only (2)'!$G$17:$G$30)) +
(SUMIF('Routed alum faces letters'!$B$17:$B$30,B41,'Routed alum faces letters'!$G$17:$G$30)) +
(SUMIF('Routed alum faces letters (2)'!$B$17:$B$30,B41,'Routed alum faces letters (2)'!$G$17:$G$30)) +
(SUMIF('Routed push through acrylic'!$B$17:$B$30,B41,'Routed push through acrylic'!$G$17:$G$30)) +
(SUMIF('Routed push through acrylic (2)'!$B$17:$B$30,B41,'Routed push through acrylic (2)'!$G$17:$G$30)) +
(SUMIF('Sf routed cabinet'!$B$17:$B$30,B41,'Sf routed cabinet'!$G$17:$G$30)) +
(SUMIF('Sf routed cabinet (2)'!$B$17:$B$30,B41,'Sf routed cabinet (2)'!$G$17:$G$30)) +
(SUMIF('Df routed cabinet'!$B$17:$B$30,B41,'Df routed cabinet'!$G$17:$G$30)) +
(SUMIF('Df routed cabinet (2)'!$B$17:$B$30,B41,'Df routed cabinet (2)'!$G$17:$G$30)) +
(SUMIF('Sf acrylic cabinet'!$B$17:$B$30,B41,'Sf acrylic cabinet'!$G$17:$G$30)) +
(SUMIF('Sf acrylic cabinet (2)'!$B$17:$B$30,B41,'Sf acrylic cabinet (2)'!$G$17:$G$30)) +
(SUMIF('Economy Sf acrylic'!$B$17:$B$30,B41,'Economy Sf acrylic'!$G$17:$G$30)) +
(SUMIF('Df acrylic cabinet'!$B$17:$B$30,B41,'Df acrylic cabinet'!$G$17:$G$30)) +
(SUMIF('Df acrylic cabinet (2)'!$B$17:$B$30,B41,'Df acrylic cabinet (2)'!$G$17:$G$30)) +
(SUMIF('Sf flex cabinet'!$B$17:$B$30,B41,'Sf flex cabinet'!$G$17:$G$30)) +
(SUMIF('Sf flex cabinet (2)'!$B$17:$B$30,B41,'Sf flex cabinet (2)'!$G$17:$G$30)) +
(SUMIF('Df flex cabinet'!$B$17:$B$36,B41,'Df flex cabinet'!$G$17:$G$36)) +
(SUMIF('Df flex cabinet (2)'!$B$17:$B$36,B41,'Df flex cabinet (2)'!$G$17:$G$36)) +
(SUMIF('Pole cover'!$B$17:$B$30,B41,'Pole cover'!$G$17:$G$30)) +
(SUMIF('Pole cover (2)'!$B$17:$B$30,B41,'Pole cover (2)'!$G$17:$G$30)) +
(SUMIF('Structural Steel Fab'!$B$17:$B$29,B41,'Structural Steel Fab'!$G$17:$G$29)) +
(SUMIF(Reveal!$B$17:$B$30,B41,Reveal!$G$17:$G$30)) +
(SUMIF('Reveal (2)'!$B$17:$B$30,B41,'Reveal (2)'!$G$17:$G$30)) +
(SUMIF('Crown cove top'!$B$17:$B$30,B41,'Crown cove top'!$G$17:$G$30)) +
(SUMIF('EMC assembly'!$B$17:$B$30,B41,'EMC assembly'!$G$17:$G$30)) +
(SUMIF(Crating!$B$17:$B$29,B41,Crating!$G$17:$G$29)) +
(SUMIF('LED wiring'!$B$17:$B$30,B41,'LED wiring'!$G$17:$G$30)) +
(SUMIF('Changeable copy face'!$B$17:$B$30,B41,'Changeable copy face'!$G$17:$G$30)) +
(SUMIF('Flex face assembly'!$B$17:$B$30,B41,'Flex face assembly'!$G$17:$G$30)) +
(SUMIF('Routed face assembly'!$B$17:$B$30,B41,'Routed face assembly'!$G$17:$G$30)) +
(SUMIF('Paint calculation'!$B$17:$B$30,B41,'Paint calculation'!$G$17:$G$30)) +
(SUMIF('Trimcap letter face'!$B$17:$B$30,B41,'Trimcap letter face'!$G$17:$G$30)) +
(SUMIF('Trimcap letter face (2)'!$B$17:$B$30,B41,'Trimcap letter face (2)'!$G$17:$G$30)) +
(SUMIF('Channel letter fabrication'!$B$17:$B$30,B41,'Channel letter fabrication'!$G$17:$G$30)) +
(SUMIF('Channel letter fabrication (2)'!$B$17:$B$30,B41,'Channel letter fabrication (2)'!$G$17:$G$30))</f>
        <v>0</v>
      </c>
    </row>
    <row r="42" spans="1:10">
      <c r="A42" s="28" t="str">
        <f>[1]ODBC!$A42</f>
        <v>3mm Sintra White 4'x8'</v>
      </c>
      <c r="B42" s="29" t="str">
        <f>[1]ODBC!B42</f>
        <v>13005</v>
      </c>
      <c r="C42" s="30">
        <f>IFERROR(VLOOKUP($B42,[1]ODBC!$B:$H,2,FALSE),"")</f>
        <v>0.68500000000000005</v>
      </c>
      <c r="D42" s="30">
        <f>IFERROR(VLOOKUP($B42,[1]ODBC!$B:$H,3,FALSE),"")</f>
        <v>1.2330000000000001</v>
      </c>
      <c r="E42" s="30" t="str">
        <f>IFERROR(VLOOKUP($B42,[1]ODBC!$B:$H,4,FALSE),"")</f>
        <v>SQFT</v>
      </c>
      <c r="F42" s="31">
        <f>IFERROR(VLOOKUP($B42,[1]ODBC!$B:$H,5,FALSE),"")</f>
        <v>44.45</v>
      </c>
      <c r="G42" s="32">
        <f>[1]ODBC!G42</f>
        <v>0</v>
      </c>
      <c r="H42" s="33">
        <f>SUM([1]ODBC!H42)</f>
        <v>45083</v>
      </c>
      <c r="I42" s="41" t="str">
        <f>'Vinyl cutting'!$B$2</f>
        <v>J36938</v>
      </c>
      <c r="J42" s="42">
        <f ca="1">(SUMIF('Freeform time and material'!$B$17:$B$30,B42,'Freeform time and material'!$G$17:$G$30)) +
(SUMIF('Vinyl cutting'!$B$17:$B$30,B42,'Vinyl cutting'!$G$17:$G$30)) +
(SUMIF('Vinyl cutting (2)'!$B$17:$B$30,B42,'Vinyl cutting (2)'!$G$17:$G$30)) +
(SUMIF('Apply vinyl graphics'!$B$17:$B$30,B42,'Apply vinyl graphics'!$G$17:$G$30)) +
(SUMIF('Apply vinyl graphics (2)'!$B$17:$B$30,B42,'Apply vinyl graphics (2)'!$G$17:$G$30)) +
(SUMIF('Alum pan sign'!$B$17:$B$30,B42,'Alum pan sign'!$G$17:$G$30)) +
(SUMIF('Alum pan sign (2)'!$B$17:$B$30,B42,'Alum pan sign (2)'!$G$17:$G$30)) +
(SUMIF('Economy pan sign'!$B$17:$B$30,B42,'Economy pan sign'!$G$17:$G$30)) +
(SUMIF('Post and panel sign'!$B$17:$B$30,B42,'Post and panel sign'!$G$17:$G$30)) +
(SUMIF('Post and panel sign (2)'!$B$17:$B$30,B42,'Post and panel sign (2)'!$G$17:$G$30)) +
(SUMIF('Flat panels only'!$B$17:$B$30,B42,'Flat panels only'!$G$17:$G$30)) +
(SUMIF('Flat panels only (2)'!$B$17:$B$30,B42,'Flat panels only (2)'!$G$17:$G$30)) +
(SUMIF('Routed panel shapes'!$B$18:$B$31,B42,'Routed panel shapes'!$G$18:$G$31)) +
(SUMIF('Routed panel shapes (2)'!$B$18:$B$31,B42,'Routed panel shapes (2)'!$G$18:$G$31)) +
(SUMIF('Routed face only'!$B$17:$B$30,B42,'Routed face only'!$G$17:$G$30)) +
(SUMIF('Routed face only (2)'!$B$17:$B$30,B42,'Routed face only (2)'!$G$17:$G$30)) +
(SUMIF('Routed alum faces letters'!$B$17:$B$30,B42,'Routed alum faces letters'!$G$17:$G$30)) +
(SUMIF('Routed alum faces letters (2)'!$B$17:$B$30,B42,'Routed alum faces letters (2)'!$G$17:$G$30)) +
(SUMIF('Routed push through acrylic'!$B$17:$B$30,B42,'Routed push through acrylic'!$G$17:$G$30)) +
(SUMIF('Routed push through acrylic (2)'!$B$17:$B$30,B42,'Routed push through acrylic (2)'!$G$17:$G$30)) +
(SUMIF('Sf routed cabinet'!$B$17:$B$30,B42,'Sf routed cabinet'!$G$17:$G$30)) +
(SUMIF('Sf routed cabinet (2)'!$B$17:$B$30,B42,'Sf routed cabinet (2)'!$G$17:$G$30)) +
(SUMIF('Df routed cabinet'!$B$17:$B$30,B42,'Df routed cabinet'!$G$17:$G$30)) +
(SUMIF('Df routed cabinet (2)'!$B$17:$B$30,B42,'Df routed cabinet (2)'!$G$17:$G$30)) +
(SUMIF('Sf acrylic cabinet'!$B$17:$B$30,B42,'Sf acrylic cabinet'!$G$17:$G$30)) +
(SUMIF('Sf acrylic cabinet (2)'!$B$17:$B$30,B42,'Sf acrylic cabinet (2)'!$G$17:$G$30)) +
(SUMIF('Economy Sf acrylic'!$B$17:$B$30,B42,'Economy Sf acrylic'!$G$17:$G$30)) +
(SUMIF('Df acrylic cabinet'!$B$17:$B$30,B42,'Df acrylic cabinet'!$G$17:$G$30)) +
(SUMIF('Df acrylic cabinet (2)'!$B$17:$B$30,B42,'Df acrylic cabinet (2)'!$G$17:$G$30)) +
(SUMIF('Sf flex cabinet'!$B$17:$B$30,B42,'Sf flex cabinet'!$G$17:$G$30)) +
(SUMIF('Sf flex cabinet (2)'!$B$17:$B$30,B42,'Sf flex cabinet (2)'!$G$17:$G$30)) +
(SUMIF('Df flex cabinet'!$B$17:$B$36,B42,'Df flex cabinet'!$G$17:$G$36)) +
(SUMIF('Df flex cabinet (2)'!$B$17:$B$36,B42,'Df flex cabinet (2)'!$G$17:$G$36)) +
(SUMIF('Pole cover'!$B$17:$B$30,B42,'Pole cover'!$G$17:$G$30)) +
(SUMIF('Pole cover (2)'!$B$17:$B$30,B42,'Pole cover (2)'!$G$17:$G$30)) +
(SUMIF('Structural Steel Fab'!$B$17:$B$29,B42,'Structural Steel Fab'!$G$17:$G$29)) +
(SUMIF(Reveal!$B$17:$B$30,B42,Reveal!$G$17:$G$30)) +
(SUMIF('Reveal (2)'!$B$17:$B$30,B42,'Reveal (2)'!$G$17:$G$30)) +
(SUMIF('Crown cove top'!$B$17:$B$30,B42,'Crown cove top'!$G$17:$G$30)) +
(SUMIF('EMC assembly'!$B$17:$B$30,B42,'EMC assembly'!$G$17:$G$30)) +
(SUMIF(Crating!$B$17:$B$29,B42,Crating!$G$17:$G$29)) +
(SUMIF('LED wiring'!$B$17:$B$30,B42,'LED wiring'!$G$17:$G$30)) +
(SUMIF('Changeable copy face'!$B$17:$B$30,B42,'Changeable copy face'!$G$17:$G$30)) +
(SUMIF('Flex face assembly'!$B$17:$B$30,B42,'Flex face assembly'!$G$17:$G$30)) +
(SUMIF('Routed face assembly'!$B$17:$B$30,B42,'Routed face assembly'!$G$17:$G$30)) +
(SUMIF('Paint calculation'!$B$17:$B$30,B42,'Paint calculation'!$G$17:$G$30)) +
(SUMIF('Trimcap letter face'!$B$17:$B$30,B42,'Trimcap letter face'!$G$17:$G$30)) +
(SUMIF('Trimcap letter face (2)'!$B$17:$B$30,B42,'Trimcap letter face (2)'!$G$17:$G$30)) +
(SUMIF('Channel letter fabrication'!$B$17:$B$30,B42,'Channel letter fabrication'!$G$17:$G$30)) +
(SUMIF('Channel letter fabrication (2)'!$B$17:$B$30,B42,'Channel letter fabrication (2)'!$G$17:$G$30))</f>
        <v>0</v>
      </c>
    </row>
    <row r="43" spans="1:10">
      <c r="A43" s="28" t="str">
        <f>[1]ODBC!$A43</f>
        <v>1mm Sintra White 4'x8'</v>
      </c>
      <c r="B43" s="29" t="str">
        <f>[1]ODBC!B43</f>
        <v>13008</v>
      </c>
      <c r="C43" s="30">
        <f>IFERROR(VLOOKUP($B43,[1]ODBC!$B:$H,2,FALSE),"")</f>
        <v>0.5</v>
      </c>
      <c r="D43" s="30">
        <f>IFERROR(VLOOKUP($B43,[1]ODBC!$B:$H,3,FALSE),"")</f>
        <v>0.9</v>
      </c>
      <c r="E43" s="30" t="str">
        <f>IFERROR(VLOOKUP($B43,[1]ODBC!$B:$H,4,FALSE),"")</f>
        <v>SQFT</v>
      </c>
      <c r="F43" s="31">
        <f>IFERROR(VLOOKUP($B43,[1]ODBC!$B:$H,5,FALSE),"")</f>
        <v>44.45</v>
      </c>
      <c r="G43" s="32">
        <f>[1]ODBC!G43</f>
        <v>0</v>
      </c>
      <c r="H43" s="33">
        <f>SUM([1]ODBC!H43)</f>
        <v>0</v>
      </c>
      <c r="I43" s="41" t="str">
        <f>'Vinyl cutting'!$B$2</f>
        <v>J36938</v>
      </c>
      <c r="J43" s="42">
        <f ca="1">(SUMIF('Freeform time and material'!$B$17:$B$30,B43,'Freeform time and material'!$G$17:$G$30)) +
(SUMIF('Vinyl cutting'!$B$17:$B$30,B43,'Vinyl cutting'!$G$17:$G$30)) +
(SUMIF('Vinyl cutting (2)'!$B$17:$B$30,B43,'Vinyl cutting (2)'!$G$17:$G$30)) +
(SUMIF('Apply vinyl graphics'!$B$17:$B$30,B43,'Apply vinyl graphics'!$G$17:$G$30)) +
(SUMIF('Apply vinyl graphics (2)'!$B$17:$B$30,B43,'Apply vinyl graphics (2)'!$G$17:$G$30)) +
(SUMIF('Alum pan sign'!$B$17:$B$30,B43,'Alum pan sign'!$G$17:$G$30)) +
(SUMIF('Alum pan sign (2)'!$B$17:$B$30,B43,'Alum pan sign (2)'!$G$17:$G$30)) +
(SUMIF('Economy pan sign'!$B$17:$B$30,B43,'Economy pan sign'!$G$17:$G$30)) +
(SUMIF('Post and panel sign'!$B$17:$B$30,B43,'Post and panel sign'!$G$17:$G$30)) +
(SUMIF('Post and panel sign (2)'!$B$17:$B$30,B43,'Post and panel sign (2)'!$G$17:$G$30)) +
(SUMIF('Flat panels only'!$B$17:$B$30,B43,'Flat panels only'!$G$17:$G$30)) +
(SUMIF('Flat panels only (2)'!$B$17:$B$30,B43,'Flat panels only (2)'!$G$17:$G$30)) +
(SUMIF('Routed panel shapes'!$B$18:$B$31,B43,'Routed panel shapes'!$G$18:$G$31)) +
(SUMIF('Routed panel shapes (2)'!$B$18:$B$31,B43,'Routed panel shapes (2)'!$G$18:$G$31)) +
(SUMIF('Routed face only'!$B$17:$B$30,B43,'Routed face only'!$G$17:$G$30)) +
(SUMIF('Routed face only (2)'!$B$17:$B$30,B43,'Routed face only (2)'!$G$17:$G$30)) +
(SUMIF('Routed alum faces letters'!$B$17:$B$30,B43,'Routed alum faces letters'!$G$17:$G$30)) +
(SUMIF('Routed alum faces letters (2)'!$B$17:$B$30,B43,'Routed alum faces letters (2)'!$G$17:$G$30)) +
(SUMIF('Routed push through acrylic'!$B$17:$B$30,B43,'Routed push through acrylic'!$G$17:$G$30)) +
(SUMIF('Routed push through acrylic (2)'!$B$17:$B$30,B43,'Routed push through acrylic (2)'!$G$17:$G$30)) +
(SUMIF('Sf routed cabinet'!$B$17:$B$30,B43,'Sf routed cabinet'!$G$17:$G$30)) +
(SUMIF('Sf routed cabinet (2)'!$B$17:$B$30,B43,'Sf routed cabinet (2)'!$G$17:$G$30)) +
(SUMIF('Df routed cabinet'!$B$17:$B$30,B43,'Df routed cabinet'!$G$17:$G$30)) +
(SUMIF('Df routed cabinet (2)'!$B$17:$B$30,B43,'Df routed cabinet (2)'!$G$17:$G$30)) +
(SUMIF('Sf acrylic cabinet'!$B$17:$B$30,B43,'Sf acrylic cabinet'!$G$17:$G$30)) +
(SUMIF('Sf acrylic cabinet (2)'!$B$17:$B$30,B43,'Sf acrylic cabinet (2)'!$G$17:$G$30)) +
(SUMIF('Economy Sf acrylic'!$B$17:$B$30,B43,'Economy Sf acrylic'!$G$17:$G$30)) +
(SUMIF('Df acrylic cabinet'!$B$17:$B$30,B43,'Df acrylic cabinet'!$G$17:$G$30)) +
(SUMIF('Df acrylic cabinet (2)'!$B$17:$B$30,B43,'Df acrylic cabinet (2)'!$G$17:$G$30)) +
(SUMIF('Sf flex cabinet'!$B$17:$B$30,B43,'Sf flex cabinet'!$G$17:$G$30)) +
(SUMIF('Sf flex cabinet (2)'!$B$17:$B$30,B43,'Sf flex cabinet (2)'!$G$17:$G$30)) +
(SUMIF('Df flex cabinet'!$B$17:$B$36,B43,'Df flex cabinet'!$G$17:$G$36)) +
(SUMIF('Df flex cabinet (2)'!$B$17:$B$36,B43,'Df flex cabinet (2)'!$G$17:$G$36)) +
(SUMIF('Pole cover'!$B$17:$B$30,B43,'Pole cover'!$G$17:$G$30)) +
(SUMIF('Pole cover (2)'!$B$17:$B$30,B43,'Pole cover (2)'!$G$17:$G$30)) +
(SUMIF('Structural Steel Fab'!$B$17:$B$29,B43,'Structural Steel Fab'!$G$17:$G$29)) +
(SUMIF(Reveal!$B$17:$B$30,B43,Reveal!$G$17:$G$30)) +
(SUMIF('Reveal (2)'!$B$17:$B$30,B43,'Reveal (2)'!$G$17:$G$30)) +
(SUMIF('Crown cove top'!$B$17:$B$30,B43,'Crown cove top'!$G$17:$G$30)) +
(SUMIF('EMC assembly'!$B$17:$B$30,B43,'EMC assembly'!$G$17:$G$30)) +
(SUMIF(Crating!$B$17:$B$29,B43,Crating!$G$17:$G$29)) +
(SUMIF('LED wiring'!$B$17:$B$30,B43,'LED wiring'!$G$17:$G$30)) +
(SUMIF('Changeable copy face'!$B$17:$B$30,B43,'Changeable copy face'!$G$17:$G$30)) +
(SUMIF('Flex face assembly'!$B$17:$B$30,B43,'Flex face assembly'!$G$17:$G$30)) +
(SUMIF('Routed face assembly'!$B$17:$B$30,B43,'Routed face assembly'!$G$17:$G$30)) +
(SUMIF('Paint calculation'!$B$17:$B$30,B43,'Paint calculation'!$G$17:$G$30)) +
(SUMIF('Trimcap letter face'!$B$17:$B$30,B43,'Trimcap letter face'!$G$17:$G$30)) +
(SUMIF('Trimcap letter face (2)'!$B$17:$B$30,B43,'Trimcap letter face (2)'!$G$17:$G$30)) +
(SUMIF('Channel letter fabrication'!$B$17:$B$30,B43,'Channel letter fabrication'!$G$17:$G$30)) +
(SUMIF('Channel letter fabrication (2)'!$B$17:$B$30,B43,'Channel letter fabrication (2)'!$G$17:$G$30))</f>
        <v>0</v>
      </c>
    </row>
    <row r="44" spans="1:10">
      <c r="A44" s="28" t="str">
        <f>[1]ODBC!$A44</f>
        <v>6mm(1/4) Sintra Fm Brd 4'x8'</v>
      </c>
      <c r="B44" s="29" t="str">
        <f>[1]ODBC!B44</f>
        <v>13015</v>
      </c>
      <c r="C44" s="30">
        <f>IFERROR(VLOOKUP($B44,[1]ODBC!$B:$H,2,FALSE),"")</f>
        <v>1.6140000000000001</v>
      </c>
      <c r="D44" s="30">
        <f>IFERROR(VLOOKUP($B44,[1]ODBC!$B:$H,3,FALSE),"")</f>
        <v>2.9049999999999998</v>
      </c>
      <c r="E44" s="30" t="str">
        <f>IFERROR(VLOOKUP($B44,[1]ODBC!$B:$H,4,FALSE),"")</f>
        <v>SQFT</v>
      </c>
      <c r="F44" s="31">
        <f>IFERROR(VLOOKUP($B44,[1]ODBC!$B:$H,5,FALSE),"")</f>
        <v>44.45</v>
      </c>
      <c r="G44" s="32">
        <f>[1]ODBC!G44</f>
        <v>0</v>
      </c>
      <c r="H44" s="33">
        <f>SUM([1]ODBC!H44)</f>
        <v>45442</v>
      </c>
      <c r="I44" s="41" t="str">
        <f>'Vinyl cutting'!$B$2</f>
        <v>J36938</v>
      </c>
      <c r="J44" s="42">
        <f ca="1">(SUMIF('Freeform time and material'!$B$17:$B$30,B44,'Freeform time and material'!$G$17:$G$30)) +
(SUMIF('Vinyl cutting'!$B$17:$B$30,B44,'Vinyl cutting'!$G$17:$G$30)) +
(SUMIF('Vinyl cutting (2)'!$B$17:$B$30,B44,'Vinyl cutting (2)'!$G$17:$G$30)) +
(SUMIF('Apply vinyl graphics'!$B$17:$B$30,B44,'Apply vinyl graphics'!$G$17:$G$30)) +
(SUMIF('Apply vinyl graphics (2)'!$B$17:$B$30,B44,'Apply vinyl graphics (2)'!$G$17:$G$30)) +
(SUMIF('Alum pan sign'!$B$17:$B$30,B44,'Alum pan sign'!$G$17:$G$30)) +
(SUMIF('Alum pan sign (2)'!$B$17:$B$30,B44,'Alum pan sign (2)'!$G$17:$G$30)) +
(SUMIF('Economy pan sign'!$B$17:$B$30,B44,'Economy pan sign'!$G$17:$G$30)) +
(SUMIF('Post and panel sign'!$B$17:$B$30,B44,'Post and panel sign'!$G$17:$G$30)) +
(SUMIF('Post and panel sign (2)'!$B$17:$B$30,B44,'Post and panel sign (2)'!$G$17:$G$30)) +
(SUMIF('Flat panels only'!$B$17:$B$30,B44,'Flat panels only'!$G$17:$G$30)) +
(SUMIF('Flat panels only (2)'!$B$17:$B$30,B44,'Flat panels only (2)'!$G$17:$G$30)) +
(SUMIF('Routed panel shapes'!$B$18:$B$31,B44,'Routed panel shapes'!$G$18:$G$31)) +
(SUMIF('Routed panel shapes (2)'!$B$18:$B$31,B44,'Routed panel shapes (2)'!$G$18:$G$31)) +
(SUMIF('Routed face only'!$B$17:$B$30,B44,'Routed face only'!$G$17:$G$30)) +
(SUMIF('Routed face only (2)'!$B$17:$B$30,B44,'Routed face only (2)'!$G$17:$G$30)) +
(SUMIF('Routed alum faces letters'!$B$17:$B$30,B44,'Routed alum faces letters'!$G$17:$G$30)) +
(SUMIF('Routed alum faces letters (2)'!$B$17:$B$30,B44,'Routed alum faces letters (2)'!$G$17:$G$30)) +
(SUMIF('Routed push through acrylic'!$B$17:$B$30,B44,'Routed push through acrylic'!$G$17:$G$30)) +
(SUMIF('Routed push through acrylic (2)'!$B$17:$B$30,B44,'Routed push through acrylic (2)'!$G$17:$G$30)) +
(SUMIF('Sf routed cabinet'!$B$17:$B$30,B44,'Sf routed cabinet'!$G$17:$G$30)) +
(SUMIF('Sf routed cabinet (2)'!$B$17:$B$30,B44,'Sf routed cabinet (2)'!$G$17:$G$30)) +
(SUMIF('Df routed cabinet'!$B$17:$B$30,B44,'Df routed cabinet'!$G$17:$G$30)) +
(SUMIF('Df routed cabinet (2)'!$B$17:$B$30,B44,'Df routed cabinet (2)'!$G$17:$G$30)) +
(SUMIF('Sf acrylic cabinet'!$B$17:$B$30,B44,'Sf acrylic cabinet'!$G$17:$G$30)) +
(SUMIF('Sf acrylic cabinet (2)'!$B$17:$B$30,B44,'Sf acrylic cabinet (2)'!$G$17:$G$30)) +
(SUMIF('Economy Sf acrylic'!$B$17:$B$30,B44,'Economy Sf acrylic'!$G$17:$G$30)) +
(SUMIF('Df acrylic cabinet'!$B$17:$B$30,B44,'Df acrylic cabinet'!$G$17:$G$30)) +
(SUMIF('Df acrylic cabinet (2)'!$B$17:$B$30,B44,'Df acrylic cabinet (2)'!$G$17:$G$30)) +
(SUMIF('Sf flex cabinet'!$B$17:$B$30,B44,'Sf flex cabinet'!$G$17:$G$30)) +
(SUMIF('Sf flex cabinet (2)'!$B$17:$B$30,B44,'Sf flex cabinet (2)'!$G$17:$G$30)) +
(SUMIF('Df flex cabinet'!$B$17:$B$36,B44,'Df flex cabinet'!$G$17:$G$36)) +
(SUMIF('Df flex cabinet (2)'!$B$17:$B$36,B44,'Df flex cabinet (2)'!$G$17:$G$36)) +
(SUMIF('Pole cover'!$B$17:$B$30,B44,'Pole cover'!$G$17:$G$30)) +
(SUMIF('Pole cover (2)'!$B$17:$B$30,B44,'Pole cover (2)'!$G$17:$G$30)) +
(SUMIF('Structural Steel Fab'!$B$17:$B$29,B44,'Structural Steel Fab'!$G$17:$G$29)) +
(SUMIF(Reveal!$B$17:$B$30,B44,Reveal!$G$17:$G$30)) +
(SUMIF('Reveal (2)'!$B$17:$B$30,B44,'Reveal (2)'!$G$17:$G$30)) +
(SUMIF('Crown cove top'!$B$17:$B$30,B44,'Crown cove top'!$G$17:$G$30)) +
(SUMIF('EMC assembly'!$B$17:$B$30,B44,'EMC assembly'!$G$17:$G$30)) +
(SUMIF(Crating!$B$17:$B$29,B44,Crating!$G$17:$G$29)) +
(SUMIF('LED wiring'!$B$17:$B$30,B44,'LED wiring'!$G$17:$G$30)) +
(SUMIF('Changeable copy face'!$B$17:$B$30,B44,'Changeable copy face'!$G$17:$G$30)) +
(SUMIF('Flex face assembly'!$B$17:$B$30,B44,'Flex face assembly'!$G$17:$G$30)) +
(SUMIF('Routed face assembly'!$B$17:$B$30,B44,'Routed face assembly'!$G$17:$G$30)) +
(SUMIF('Paint calculation'!$B$17:$B$30,B44,'Paint calculation'!$G$17:$G$30)) +
(SUMIF('Trimcap letter face'!$B$17:$B$30,B44,'Trimcap letter face'!$G$17:$G$30)) +
(SUMIF('Trimcap letter face (2)'!$B$17:$B$30,B44,'Trimcap letter face (2)'!$G$17:$G$30)) +
(SUMIF('Channel letter fabrication'!$B$17:$B$30,B44,'Channel letter fabrication'!$G$17:$G$30)) +
(SUMIF('Channel letter fabrication (2)'!$B$17:$B$30,B44,'Channel letter fabrication (2)'!$G$17:$G$30))</f>
        <v>0</v>
      </c>
    </row>
    <row r="45" spans="1:10">
      <c r="A45" s="28" t="str">
        <f>[1]ODBC!$A45</f>
        <v>12mm (1/2) Sintra 4'x 8'</v>
      </c>
      <c r="B45" s="29" t="str">
        <f>[1]ODBC!B45</f>
        <v>13017</v>
      </c>
      <c r="C45" s="30">
        <f>IFERROR(VLOOKUP($B45,[1]ODBC!$B:$H,2,FALSE),"")</f>
        <v>2.5819999999999999</v>
      </c>
      <c r="D45" s="30">
        <f>IFERROR(VLOOKUP($B45,[1]ODBC!$B:$H,3,FALSE),"")</f>
        <v>4.6479999999999997</v>
      </c>
      <c r="E45" s="30" t="str">
        <f>IFERROR(VLOOKUP($B45,[1]ODBC!$B:$H,4,FALSE),"")</f>
        <v>SQFT</v>
      </c>
      <c r="F45" s="31">
        <f>IFERROR(VLOOKUP($B45,[1]ODBC!$B:$H,5,FALSE),"")</f>
        <v>44.45</v>
      </c>
      <c r="G45" s="32">
        <f>[1]ODBC!G45</f>
        <v>0</v>
      </c>
      <c r="H45" s="33">
        <f>SUM([1]ODBC!H45)</f>
        <v>45950</v>
      </c>
      <c r="I45" s="41" t="str">
        <f>'Vinyl cutting'!$B$2</f>
        <v>J36938</v>
      </c>
      <c r="J45" s="42">
        <f ca="1">(SUMIF('Freeform time and material'!$B$17:$B$30,B45,'Freeform time and material'!$G$17:$G$30)) +
(SUMIF('Vinyl cutting'!$B$17:$B$30,B45,'Vinyl cutting'!$G$17:$G$30)) +
(SUMIF('Vinyl cutting (2)'!$B$17:$B$30,B45,'Vinyl cutting (2)'!$G$17:$G$30)) +
(SUMIF('Apply vinyl graphics'!$B$17:$B$30,B45,'Apply vinyl graphics'!$G$17:$G$30)) +
(SUMIF('Apply vinyl graphics (2)'!$B$17:$B$30,B45,'Apply vinyl graphics (2)'!$G$17:$G$30)) +
(SUMIF('Alum pan sign'!$B$17:$B$30,B45,'Alum pan sign'!$G$17:$G$30)) +
(SUMIF('Alum pan sign (2)'!$B$17:$B$30,B45,'Alum pan sign (2)'!$G$17:$G$30)) +
(SUMIF('Economy pan sign'!$B$17:$B$30,B45,'Economy pan sign'!$G$17:$G$30)) +
(SUMIF('Post and panel sign'!$B$17:$B$30,B45,'Post and panel sign'!$G$17:$G$30)) +
(SUMIF('Post and panel sign (2)'!$B$17:$B$30,B45,'Post and panel sign (2)'!$G$17:$G$30)) +
(SUMIF('Flat panels only'!$B$17:$B$30,B45,'Flat panels only'!$G$17:$G$30)) +
(SUMIF('Flat panels only (2)'!$B$17:$B$30,B45,'Flat panels only (2)'!$G$17:$G$30)) +
(SUMIF('Routed panel shapes'!$B$18:$B$31,B45,'Routed panel shapes'!$G$18:$G$31)) +
(SUMIF('Routed panel shapes (2)'!$B$18:$B$31,B45,'Routed panel shapes (2)'!$G$18:$G$31)) +
(SUMIF('Routed face only'!$B$17:$B$30,B45,'Routed face only'!$G$17:$G$30)) +
(SUMIF('Routed face only (2)'!$B$17:$B$30,B45,'Routed face only (2)'!$G$17:$G$30)) +
(SUMIF('Routed alum faces letters'!$B$17:$B$30,B45,'Routed alum faces letters'!$G$17:$G$30)) +
(SUMIF('Routed alum faces letters (2)'!$B$17:$B$30,B45,'Routed alum faces letters (2)'!$G$17:$G$30)) +
(SUMIF('Routed push through acrylic'!$B$17:$B$30,B45,'Routed push through acrylic'!$G$17:$G$30)) +
(SUMIF('Routed push through acrylic (2)'!$B$17:$B$30,B45,'Routed push through acrylic (2)'!$G$17:$G$30)) +
(SUMIF('Sf routed cabinet'!$B$17:$B$30,B45,'Sf routed cabinet'!$G$17:$G$30)) +
(SUMIF('Sf routed cabinet (2)'!$B$17:$B$30,B45,'Sf routed cabinet (2)'!$G$17:$G$30)) +
(SUMIF('Df routed cabinet'!$B$17:$B$30,B45,'Df routed cabinet'!$G$17:$G$30)) +
(SUMIF('Df routed cabinet (2)'!$B$17:$B$30,B45,'Df routed cabinet (2)'!$G$17:$G$30)) +
(SUMIF('Sf acrylic cabinet'!$B$17:$B$30,B45,'Sf acrylic cabinet'!$G$17:$G$30)) +
(SUMIF('Sf acrylic cabinet (2)'!$B$17:$B$30,B45,'Sf acrylic cabinet (2)'!$G$17:$G$30)) +
(SUMIF('Economy Sf acrylic'!$B$17:$B$30,B45,'Economy Sf acrylic'!$G$17:$G$30)) +
(SUMIF('Df acrylic cabinet'!$B$17:$B$30,B45,'Df acrylic cabinet'!$G$17:$G$30)) +
(SUMIF('Df acrylic cabinet (2)'!$B$17:$B$30,B45,'Df acrylic cabinet (2)'!$G$17:$G$30)) +
(SUMIF('Sf flex cabinet'!$B$17:$B$30,B45,'Sf flex cabinet'!$G$17:$G$30)) +
(SUMIF('Sf flex cabinet (2)'!$B$17:$B$30,B45,'Sf flex cabinet (2)'!$G$17:$G$30)) +
(SUMIF('Df flex cabinet'!$B$17:$B$36,B45,'Df flex cabinet'!$G$17:$G$36)) +
(SUMIF('Df flex cabinet (2)'!$B$17:$B$36,B45,'Df flex cabinet (2)'!$G$17:$G$36)) +
(SUMIF('Pole cover'!$B$17:$B$30,B45,'Pole cover'!$G$17:$G$30)) +
(SUMIF('Pole cover (2)'!$B$17:$B$30,B45,'Pole cover (2)'!$G$17:$G$30)) +
(SUMIF('Structural Steel Fab'!$B$17:$B$29,B45,'Structural Steel Fab'!$G$17:$G$29)) +
(SUMIF(Reveal!$B$17:$B$30,B45,Reveal!$G$17:$G$30)) +
(SUMIF('Reveal (2)'!$B$17:$B$30,B45,'Reveal (2)'!$G$17:$G$30)) +
(SUMIF('Crown cove top'!$B$17:$B$30,B45,'Crown cove top'!$G$17:$G$30)) +
(SUMIF('EMC assembly'!$B$17:$B$30,B45,'EMC assembly'!$G$17:$G$30)) +
(SUMIF(Crating!$B$17:$B$29,B45,Crating!$G$17:$G$29)) +
(SUMIF('LED wiring'!$B$17:$B$30,B45,'LED wiring'!$G$17:$G$30)) +
(SUMIF('Changeable copy face'!$B$17:$B$30,B45,'Changeable copy face'!$G$17:$G$30)) +
(SUMIF('Flex face assembly'!$B$17:$B$30,B45,'Flex face assembly'!$G$17:$G$30)) +
(SUMIF('Routed face assembly'!$B$17:$B$30,B45,'Routed face assembly'!$G$17:$G$30)) +
(SUMIF('Paint calculation'!$B$17:$B$30,B45,'Paint calculation'!$G$17:$G$30)) +
(SUMIF('Trimcap letter face'!$B$17:$B$30,B45,'Trimcap letter face'!$G$17:$G$30)) +
(SUMIF('Trimcap letter face (2)'!$B$17:$B$30,B45,'Trimcap letter face (2)'!$G$17:$G$30)) +
(SUMIF('Channel letter fabrication'!$B$17:$B$30,B45,'Channel letter fabrication'!$G$17:$G$30)) +
(SUMIF('Channel letter fabrication (2)'!$B$17:$B$30,B45,'Channel letter fabrication (2)'!$G$17:$G$30))</f>
        <v>0</v>
      </c>
    </row>
    <row r="46" spans="1:10">
      <c r="A46" s="28" t="str">
        <f>[1]ODBC!$A46</f>
        <v>1/8" White Coroplast</v>
      </c>
      <c r="B46" s="29" t="str">
        <f>[1]ODBC!B46</f>
        <v>13055</v>
      </c>
      <c r="C46" s="30">
        <f>IFERROR(VLOOKUP($B46,[1]ODBC!$B:$H,2,FALSE),"")</f>
        <v>0.41299999999999998</v>
      </c>
      <c r="D46" s="30">
        <f>IFERROR(VLOOKUP($B46,[1]ODBC!$B:$H,3,FALSE),"")</f>
        <v>0.74299999999999999</v>
      </c>
      <c r="E46" s="30" t="str">
        <f>IFERROR(VLOOKUP($B46,[1]ODBC!$B:$H,4,FALSE),"")</f>
        <v>SQFT</v>
      </c>
      <c r="F46" s="31">
        <f>IFERROR(VLOOKUP($B46,[1]ODBC!$B:$H,5,FALSE),"")</f>
        <v>44.45</v>
      </c>
      <c r="G46" s="32">
        <f>[1]ODBC!G46</f>
        <v>0</v>
      </c>
      <c r="H46" s="33">
        <f>SUM([1]ODBC!H46)</f>
        <v>44911</v>
      </c>
      <c r="I46" s="41" t="str">
        <f>'Vinyl cutting'!$B$2</f>
        <v>J36938</v>
      </c>
      <c r="J46" s="42">
        <f ca="1">(SUMIF('Freeform time and material'!$B$17:$B$30,B46,'Freeform time and material'!$G$17:$G$30)) +
(SUMIF('Vinyl cutting'!$B$17:$B$30,B46,'Vinyl cutting'!$G$17:$G$30)) +
(SUMIF('Vinyl cutting (2)'!$B$17:$B$30,B46,'Vinyl cutting (2)'!$G$17:$G$30)) +
(SUMIF('Apply vinyl graphics'!$B$17:$B$30,B46,'Apply vinyl graphics'!$G$17:$G$30)) +
(SUMIF('Apply vinyl graphics (2)'!$B$17:$B$30,B46,'Apply vinyl graphics (2)'!$G$17:$G$30)) +
(SUMIF('Alum pan sign'!$B$17:$B$30,B46,'Alum pan sign'!$G$17:$G$30)) +
(SUMIF('Alum pan sign (2)'!$B$17:$B$30,B46,'Alum pan sign (2)'!$G$17:$G$30)) +
(SUMIF('Economy pan sign'!$B$17:$B$30,B46,'Economy pan sign'!$G$17:$G$30)) +
(SUMIF('Post and panel sign'!$B$17:$B$30,B46,'Post and panel sign'!$G$17:$G$30)) +
(SUMIF('Post and panel sign (2)'!$B$17:$B$30,B46,'Post and panel sign (2)'!$G$17:$G$30)) +
(SUMIF('Flat panels only'!$B$17:$B$30,B46,'Flat panels only'!$G$17:$G$30)) +
(SUMIF('Flat panels only (2)'!$B$17:$B$30,B46,'Flat panels only (2)'!$G$17:$G$30)) +
(SUMIF('Routed panel shapes'!$B$18:$B$31,B46,'Routed panel shapes'!$G$18:$G$31)) +
(SUMIF('Routed panel shapes (2)'!$B$18:$B$31,B46,'Routed panel shapes (2)'!$G$18:$G$31)) +
(SUMIF('Routed face only'!$B$17:$B$30,B46,'Routed face only'!$G$17:$G$30)) +
(SUMIF('Routed face only (2)'!$B$17:$B$30,B46,'Routed face only (2)'!$G$17:$G$30)) +
(SUMIF('Routed alum faces letters'!$B$17:$B$30,B46,'Routed alum faces letters'!$G$17:$G$30)) +
(SUMIF('Routed alum faces letters (2)'!$B$17:$B$30,B46,'Routed alum faces letters (2)'!$G$17:$G$30)) +
(SUMIF('Routed push through acrylic'!$B$17:$B$30,B46,'Routed push through acrylic'!$G$17:$G$30)) +
(SUMIF('Routed push through acrylic (2)'!$B$17:$B$30,B46,'Routed push through acrylic (2)'!$G$17:$G$30)) +
(SUMIF('Sf routed cabinet'!$B$17:$B$30,B46,'Sf routed cabinet'!$G$17:$G$30)) +
(SUMIF('Sf routed cabinet (2)'!$B$17:$B$30,B46,'Sf routed cabinet (2)'!$G$17:$G$30)) +
(SUMIF('Df routed cabinet'!$B$17:$B$30,B46,'Df routed cabinet'!$G$17:$G$30)) +
(SUMIF('Df routed cabinet (2)'!$B$17:$B$30,B46,'Df routed cabinet (2)'!$G$17:$G$30)) +
(SUMIF('Sf acrylic cabinet'!$B$17:$B$30,B46,'Sf acrylic cabinet'!$G$17:$G$30)) +
(SUMIF('Sf acrylic cabinet (2)'!$B$17:$B$30,B46,'Sf acrylic cabinet (2)'!$G$17:$G$30)) +
(SUMIF('Economy Sf acrylic'!$B$17:$B$30,B46,'Economy Sf acrylic'!$G$17:$G$30)) +
(SUMIF('Df acrylic cabinet'!$B$17:$B$30,B46,'Df acrylic cabinet'!$G$17:$G$30)) +
(SUMIF('Df acrylic cabinet (2)'!$B$17:$B$30,B46,'Df acrylic cabinet (2)'!$G$17:$G$30)) +
(SUMIF('Sf flex cabinet'!$B$17:$B$30,B46,'Sf flex cabinet'!$G$17:$G$30)) +
(SUMIF('Sf flex cabinet (2)'!$B$17:$B$30,B46,'Sf flex cabinet (2)'!$G$17:$G$30)) +
(SUMIF('Df flex cabinet'!$B$17:$B$36,B46,'Df flex cabinet'!$G$17:$G$36)) +
(SUMIF('Df flex cabinet (2)'!$B$17:$B$36,B46,'Df flex cabinet (2)'!$G$17:$G$36)) +
(SUMIF('Pole cover'!$B$17:$B$30,B46,'Pole cover'!$G$17:$G$30)) +
(SUMIF('Pole cover (2)'!$B$17:$B$30,B46,'Pole cover (2)'!$G$17:$G$30)) +
(SUMIF('Structural Steel Fab'!$B$17:$B$29,B46,'Structural Steel Fab'!$G$17:$G$29)) +
(SUMIF(Reveal!$B$17:$B$30,B46,Reveal!$G$17:$G$30)) +
(SUMIF('Reveal (2)'!$B$17:$B$30,B46,'Reveal (2)'!$G$17:$G$30)) +
(SUMIF('Crown cove top'!$B$17:$B$30,B46,'Crown cove top'!$G$17:$G$30)) +
(SUMIF('EMC assembly'!$B$17:$B$30,B46,'EMC assembly'!$G$17:$G$30)) +
(SUMIF(Crating!$B$17:$B$29,B46,Crating!$G$17:$G$29)) +
(SUMIF('LED wiring'!$B$17:$B$30,B46,'LED wiring'!$G$17:$G$30)) +
(SUMIF('Changeable copy face'!$B$17:$B$30,B46,'Changeable copy face'!$G$17:$G$30)) +
(SUMIF('Flex face assembly'!$B$17:$B$30,B46,'Flex face assembly'!$G$17:$G$30)) +
(SUMIF('Routed face assembly'!$B$17:$B$30,B46,'Routed face assembly'!$G$17:$G$30)) +
(SUMIF('Paint calculation'!$B$17:$B$30,B46,'Paint calculation'!$G$17:$G$30)) +
(SUMIF('Trimcap letter face'!$B$17:$B$30,B46,'Trimcap letter face'!$G$17:$G$30)) +
(SUMIF('Trimcap letter face (2)'!$B$17:$B$30,B46,'Trimcap letter face (2)'!$G$17:$G$30)) +
(SUMIF('Channel letter fabrication'!$B$17:$B$30,B46,'Channel letter fabrication'!$G$17:$G$30)) +
(SUMIF('Channel letter fabrication (2)'!$B$17:$B$30,B46,'Channel letter fabrication (2)'!$G$17:$G$30))</f>
        <v>0</v>
      </c>
    </row>
    <row r="47" spans="1:10">
      <c r="A47" s="28" t="str">
        <f>[1]ODBC!$A47</f>
        <v>2-Side Primed Plywood 4' x 8'</v>
      </c>
      <c r="B47" s="29" t="str">
        <f>[1]ODBC!B47</f>
        <v>13065</v>
      </c>
      <c r="C47" s="30">
        <f>IFERROR(VLOOKUP($B47,[1]ODBC!$B:$H,2,FALSE),"")</f>
        <v>3.9729999999999999</v>
      </c>
      <c r="D47" s="30">
        <f>IFERROR(VLOOKUP($B47,[1]ODBC!$B:$H,3,FALSE),"")</f>
        <v>7.1520000000000001</v>
      </c>
      <c r="E47" s="30" t="str">
        <f>IFERROR(VLOOKUP($B47,[1]ODBC!$B:$H,4,FALSE),"")</f>
        <v>SQFT</v>
      </c>
      <c r="F47" s="31">
        <f>IFERROR(VLOOKUP($B47,[1]ODBC!$B:$H,5,FALSE),"")</f>
        <v>44.45</v>
      </c>
      <c r="G47" s="32">
        <f>[1]ODBC!G47</f>
        <v>0</v>
      </c>
      <c r="H47" s="33">
        <f>SUM([1]ODBC!H47)</f>
        <v>45895</v>
      </c>
      <c r="I47" s="41" t="str">
        <f>'Vinyl cutting'!$B$2</f>
        <v>J36938</v>
      </c>
      <c r="J47" s="42">
        <f ca="1">(SUMIF('Freeform time and material'!$B$17:$B$30,B47,'Freeform time and material'!$G$17:$G$30)) +
(SUMIF('Vinyl cutting'!$B$17:$B$30,B47,'Vinyl cutting'!$G$17:$G$30)) +
(SUMIF('Vinyl cutting (2)'!$B$17:$B$30,B47,'Vinyl cutting (2)'!$G$17:$G$30)) +
(SUMIF('Apply vinyl graphics'!$B$17:$B$30,B47,'Apply vinyl graphics'!$G$17:$G$30)) +
(SUMIF('Apply vinyl graphics (2)'!$B$17:$B$30,B47,'Apply vinyl graphics (2)'!$G$17:$G$30)) +
(SUMIF('Alum pan sign'!$B$17:$B$30,B47,'Alum pan sign'!$G$17:$G$30)) +
(SUMIF('Alum pan sign (2)'!$B$17:$B$30,B47,'Alum pan sign (2)'!$G$17:$G$30)) +
(SUMIF('Economy pan sign'!$B$17:$B$30,B47,'Economy pan sign'!$G$17:$G$30)) +
(SUMIF('Post and panel sign'!$B$17:$B$30,B47,'Post and panel sign'!$G$17:$G$30)) +
(SUMIF('Post and panel sign (2)'!$B$17:$B$30,B47,'Post and panel sign (2)'!$G$17:$G$30)) +
(SUMIF('Flat panels only'!$B$17:$B$30,B47,'Flat panels only'!$G$17:$G$30)) +
(SUMIF('Flat panels only (2)'!$B$17:$B$30,B47,'Flat panels only (2)'!$G$17:$G$30)) +
(SUMIF('Routed panel shapes'!$B$18:$B$31,B47,'Routed panel shapes'!$G$18:$G$31)) +
(SUMIF('Routed panel shapes (2)'!$B$18:$B$31,B47,'Routed panel shapes (2)'!$G$18:$G$31)) +
(SUMIF('Routed face only'!$B$17:$B$30,B47,'Routed face only'!$G$17:$G$30)) +
(SUMIF('Routed face only (2)'!$B$17:$B$30,B47,'Routed face only (2)'!$G$17:$G$30)) +
(SUMIF('Routed alum faces letters'!$B$17:$B$30,B47,'Routed alum faces letters'!$G$17:$G$30)) +
(SUMIF('Routed alum faces letters (2)'!$B$17:$B$30,B47,'Routed alum faces letters (2)'!$G$17:$G$30)) +
(SUMIF('Routed push through acrylic'!$B$17:$B$30,B47,'Routed push through acrylic'!$G$17:$G$30)) +
(SUMIF('Routed push through acrylic (2)'!$B$17:$B$30,B47,'Routed push through acrylic (2)'!$G$17:$G$30)) +
(SUMIF('Sf routed cabinet'!$B$17:$B$30,B47,'Sf routed cabinet'!$G$17:$G$30)) +
(SUMIF('Sf routed cabinet (2)'!$B$17:$B$30,B47,'Sf routed cabinet (2)'!$G$17:$G$30)) +
(SUMIF('Df routed cabinet'!$B$17:$B$30,B47,'Df routed cabinet'!$G$17:$G$30)) +
(SUMIF('Df routed cabinet (2)'!$B$17:$B$30,B47,'Df routed cabinet (2)'!$G$17:$G$30)) +
(SUMIF('Sf acrylic cabinet'!$B$17:$B$30,B47,'Sf acrylic cabinet'!$G$17:$G$30)) +
(SUMIF('Sf acrylic cabinet (2)'!$B$17:$B$30,B47,'Sf acrylic cabinet (2)'!$G$17:$G$30)) +
(SUMIF('Economy Sf acrylic'!$B$17:$B$30,B47,'Economy Sf acrylic'!$G$17:$G$30)) +
(SUMIF('Df acrylic cabinet'!$B$17:$B$30,B47,'Df acrylic cabinet'!$G$17:$G$30)) +
(SUMIF('Df acrylic cabinet (2)'!$B$17:$B$30,B47,'Df acrylic cabinet (2)'!$G$17:$G$30)) +
(SUMIF('Sf flex cabinet'!$B$17:$B$30,B47,'Sf flex cabinet'!$G$17:$G$30)) +
(SUMIF('Sf flex cabinet (2)'!$B$17:$B$30,B47,'Sf flex cabinet (2)'!$G$17:$G$30)) +
(SUMIF('Df flex cabinet'!$B$17:$B$36,B47,'Df flex cabinet'!$G$17:$G$36)) +
(SUMIF('Df flex cabinet (2)'!$B$17:$B$36,B47,'Df flex cabinet (2)'!$G$17:$G$36)) +
(SUMIF('Pole cover'!$B$17:$B$30,B47,'Pole cover'!$G$17:$G$30)) +
(SUMIF('Pole cover (2)'!$B$17:$B$30,B47,'Pole cover (2)'!$G$17:$G$30)) +
(SUMIF('Structural Steel Fab'!$B$17:$B$29,B47,'Structural Steel Fab'!$G$17:$G$29)) +
(SUMIF(Reveal!$B$17:$B$30,B47,Reveal!$G$17:$G$30)) +
(SUMIF('Reveal (2)'!$B$17:$B$30,B47,'Reveal (2)'!$G$17:$G$30)) +
(SUMIF('Crown cove top'!$B$17:$B$30,B47,'Crown cove top'!$G$17:$G$30)) +
(SUMIF('EMC assembly'!$B$17:$B$30,B47,'EMC assembly'!$G$17:$G$30)) +
(SUMIF(Crating!$B$17:$B$29,B47,Crating!$G$17:$G$29)) +
(SUMIF('LED wiring'!$B$17:$B$30,B47,'LED wiring'!$G$17:$G$30)) +
(SUMIF('Changeable copy face'!$B$17:$B$30,B47,'Changeable copy face'!$G$17:$G$30)) +
(SUMIF('Flex face assembly'!$B$17:$B$30,B47,'Flex face assembly'!$G$17:$G$30)) +
(SUMIF('Routed face assembly'!$B$17:$B$30,B47,'Routed face assembly'!$G$17:$G$30)) +
(SUMIF('Paint calculation'!$B$17:$B$30,B47,'Paint calculation'!$G$17:$G$30)) +
(SUMIF('Trimcap letter face'!$B$17:$B$30,B47,'Trimcap letter face'!$G$17:$G$30)) +
(SUMIF('Trimcap letter face (2)'!$B$17:$B$30,B47,'Trimcap letter face (2)'!$G$17:$G$30)) +
(SUMIF('Channel letter fabrication'!$B$17:$B$30,B47,'Channel letter fabrication'!$G$17:$G$30)) +
(SUMIF('Channel letter fabrication (2)'!$B$17:$B$30,B47,'Channel letter fabrication (2)'!$G$17:$G$30))</f>
        <v>0</v>
      </c>
    </row>
    <row r="48" spans="1:10">
      <c r="A48" s="28" t="str">
        <f>[1]ODBC!$A48</f>
        <v>2-Side Primed Plywood 4' x 10'</v>
      </c>
      <c r="B48" s="29" t="str">
        <f>[1]ODBC!B48</f>
        <v>13070</v>
      </c>
      <c r="C48" s="30">
        <f>IFERROR(VLOOKUP($B48,[1]ODBC!$B:$H,2,FALSE),"")</f>
        <v>3.87</v>
      </c>
      <c r="D48" s="30">
        <f>IFERROR(VLOOKUP($B48,[1]ODBC!$B:$H,3,FALSE),"")</f>
        <v>6.9669999999999996</v>
      </c>
      <c r="E48" s="30" t="str">
        <f>IFERROR(VLOOKUP($B48,[1]ODBC!$B:$H,4,FALSE),"")</f>
        <v>SQFT</v>
      </c>
      <c r="F48" s="31">
        <f>IFERROR(VLOOKUP($B48,[1]ODBC!$B:$H,5,FALSE),"")</f>
        <v>44.45</v>
      </c>
      <c r="G48" s="32">
        <f>[1]ODBC!G48</f>
        <v>0</v>
      </c>
      <c r="H48" s="33">
        <f>SUM([1]ODBC!H48)</f>
        <v>45562</v>
      </c>
      <c r="I48" s="41" t="str">
        <f>'Vinyl cutting'!$B$2</f>
        <v>J36938</v>
      </c>
      <c r="J48" s="42">
        <f ca="1">(SUMIF('Freeform time and material'!$B$17:$B$30,B48,'Freeform time and material'!$G$17:$G$30)) +
(SUMIF('Vinyl cutting'!$B$17:$B$30,B48,'Vinyl cutting'!$G$17:$G$30)) +
(SUMIF('Vinyl cutting (2)'!$B$17:$B$30,B48,'Vinyl cutting (2)'!$G$17:$G$30)) +
(SUMIF('Apply vinyl graphics'!$B$17:$B$30,B48,'Apply vinyl graphics'!$G$17:$G$30)) +
(SUMIF('Apply vinyl graphics (2)'!$B$17:$B$30,B48,'Apply vinyl graphics (2)'!$G$17:$G$30)) +
(SUMIF('Alum pan sign'!$B$17:$B$30,B48,'Alum pan sign'!$G$17:$G$30)) +
(SUMIF('Alum pan sign (2)'!$B$17:$B$30,B48,'Alum pan sign (2)'!$G$17:$G$30)) +
(SUMIF('Economy pan sign'!$B$17:$B$30,B48,'Economy pan sign'!$G$17:$G$30)) +
(SUMIF('Post and panel sign'!$B$17:$B$30,B48,'Post and panel sign'!$G$17:$G$30)) +
(SUMIF('Post and panel sign (2)'!$B$17:$B$30,B48,'Post and panel sign (2)'!$G$17:$G$30)) +
(SUMIF('Flat panels only'!$B$17:$B$30,B48,'Flat panels only'!$G$17:$G$30)) +
(SUMIF('Flat panels only (2)'!$B$17:$B$30,B48,'Flat panels only (2)'!$G$17:$G$30)) +
(SUMIF('Routed panel shapes'!$B$18:$B$31,B48,'Routed panel shapes'!$G$18:$G$31)) +
(SUMIF('Routed panel shapes (2)'!$B$18:$B$31,B48,'Routed panel shapes (2)'!$G$18:$G$31)) +
(SUMIF('Routed face only'!$B$17:$B$30,B48,'Routed face only'!$G$17:$G$30)) +
(SUMIF('Routed face only (2)'!$B$17:$B$30,B48,'Routed face only (2)'!$G$17:$G$30)) +
(SUMIF('Routed alum faces letters'!$B$17:$B$30,B48,'Routed alum faces letters'!$G$17:$G$30)) +
(SUMIF('Routed alum faces letters (2)'!$B$17:$B$30,B48,'Routed alum faces letters (2)'!$G$17:$G$30)) +
(SUMIF('Routed push through acrylic'!$B$17:$B$30,B48,'Routed push through acrylic'!$G$17:$G$30)) +
(SUMIF('Routed push through acrylic (2)'!$B$17:$B$30,B48,'Routed push through acrylic (2)'!$G$17:$G$30)) +
(SUMIF('Sf routed cabinet'!$B$17:$B$30,B48,'Sf routed cabinet'!$G$17:$G$30)) +
(SUMIF('Sf routed cabinet (2)'!$B$17:$B$30,B48,'Sf routed cabinet (2)'!$G$17:$G$30)) +
(SUMIF('Df routed cabinet'!$B$17:$B$30,B48,'Df routed cabinet'!$G$17:$G$30)) +
(SUMIF('Df routed cabinet (2)'!$B$17:$B$30,B48,'Df routed cabinet (2)'!$G$17:$G$30)) +
(SUMIF('Sf acrylic cabinet'!$B$17:$B$30,B48,'Sf acrylic cabinet'!$G$17:$G$30)) +
(SUMIF('Sf acrylic cabinet (2)'!$B$17:$B$30,B48,'Sf acrylic cabinet (2)'!$G$17:$G$30)) +
(SUMIF('Economy Sf acrylic'!$B$17:$B$30,B48,'Economy Sf acrylic'!$G$17:$G$30)) +
(SUMIF('Df acrylic cabinet'!$B$17:$B$30,B48,'Df acrylic cabinet'!$G$17:$G$30)) +
(SUMIF('Df acrylic cabinet (2)'!$B$17:$B$30,B48,'Df acrylic cabinet (2)'!$G$17:$G$30)) +
(SUMIF('Sf flex cabinet'!$B$17:$B$30,B48,'Sf flex cabinet'!$G$17:$G$30)) +
(SUMIF('Sf flex cabinet (2)'!$B$17:$B$30,B48,'Sf flex cabinet (2)'!$G$17:$G$30)) +
(SUMIF('Df flex cabinet'!$B$17:$B$36,B48,'Df flex cabinet'!$G$17:$G$36)) +
(SUMIF('Df flex cabinet (2)'!$B$17:$B$36,B48,'Df flex cabinet (2)'!$G$17:$G$36)) +
(SUMIF('Pole cover'!$B$17:$B$30,B48,'Pole cover'!$G$17:$G$30)) +
(SUMIF('Pole cover (2)'!$B$17:$B$30,B48,'Pole cover (2)'!$G$17:$G$30)) +
(SUMIF('Structural Steel Fab'!$B$17:$B$29,B48,'Structural Steel Fab'!$G$17:$G$29)) +
(SUMIF(Reveal!$B$17:$B$30,B48,Reveal!$G$17:$G$30)) +
(SUMIF('Reveal (2)'!$B$17:$B$30,B48,'Reveal (2)'!$G$17:$G$30)) +
(SUMIF('Crown cove top'!$B$17:$B$30,B48,'Crown cove top'!$G$17:$G$30)) +
(SUMIF('EMC assembly'!$B$17:$B$30,B48,'EMC assembly'!$G$17:$G$30)) +
(SUMIF(Crating!$B$17:$B$29,B48,Crating!$G$17:$G$29)) +
(SUMIF('LED wiring'!$B$17:$B$30,B48,'LED wiring'!$G$17:$G$30)) +
(SUMIF('Changeable copy face'!$B$17:$B$30,B48,'Changeable copy face'!$G$17:$G$30)) +
(SUMIF('Flex face assembly'!$B$17:$B$30,B48,'Flex face assembly'!$G$17:$G$30)) +
(SUMIF('Routed face assembly'!$B$17:$B$30,B48,'Routed face assembly'!$G$17:$G$30)) +
(SUMIF('Paint calculation'!$B$17:$B$30,B48,'Paint calculation'!$G$17:$G$30)) +
(SUMIF('Trimcap letter face'!$B$17:$B$30,B48,'Trimcap letter face'!$G$17:$G$30)) +
(SUMIF('Trimcap letter face (2)'!$B$17:$B$30,B48,'Trimcap letter face (2)'!$G$17:$G$30)) +
(SUMIF('Channel letter fabrication'!$B$17:$B$30,B48,'Channel letter fabrication'!$G$17:$G$30)) +
(SUMIF('Channel letter fabrication (2)'!$B$17:$B$30,B48,'Channel letter fabrication (2)'!$G$17:$G$30))</f>
        <v>0</v>
      </c>
    </row>
    <row r="49" spans="1:10">
      <c r="A49" s="28" t="str">
        <f>[1]ODBC!$A49</f>
        <v>1/2" Pre-Paintd Wh MDO 4'x8'</v>
      </c>
      <c r="B49" s="29" t="str">
        <f>[1]ODBC!B49</f>
        <v>13080</v>
      </c>
      <c r="C49" s="30">
        <f>IFERROR(VLOOKUP($B49,[1]ODBC!$B:$H,2,FALSE),"")</f>
        <v>4.5650000000000004</v>
      </c>
      <c r="D49" s="30">
        <f>IFERROR(VLOOKUP($B49,[1]ODBC!$B:$H,3,FALSE),"")</f>
        <v>8.218</v>
      </c>
      <c r="E49" s="30" t="str">
        <f>IFERROR(VLOOKUP($B49,[1]ODBC!$B:$H,4,FALSE),"")</f>
        <v>SQFT</v>
      </c>
      <c r="F49" s="31">
        <f>IFERROR(VLOOKUP($B49,[1]ODBC!$B:$H,5,FALSE),"")</f>
        <v>44.45</v>
      </c>
      <c r="G49" s="32">
        <f>[1]ODBC!G49</f>
        <v>0</v>
      </c>
      <c r="H49" s="33">
        <f>SUM([1]ODBC!H49)</f>
        <v>44869</v>
      </c>
      <c r="I49" s="41" t="str">
        <f>'Vinyl cutting'!$B$2</f>
        <v>J36938</v>
      </c>
      <c r="J49" s="42">
        <f ca="1">(SUMIF('Freeform time and material'!$B$17:$B$30,B49,'Freeform time and material'!$G$17:$G$30)) +
(SUMIF('Vinyl cutting'!$B$17:$B$30,B49,'Vinyl cutting'!$G$17:$G$30)) +
(SUMIF('Vinyl cutting (2)'!$B$17:$B$30,B49,'Vinyl cutting (2)'!$G$17:$G$30)) +
(SUMIF('Apply vinyl graphics'!$B$17:$B$30,B49,'Apply vinyl graphics'!$G$17:$G$30)) +
(SUMIF('Apply vinyl graphics (2)'!$B$17:$B$30,B49,'Apply vinyl graphics (2)'!$G$17:$G$30)) +
(SUMIF('Alum pan sign'!$B$17:$B$30,B49,'Alum pan sign'!$G$17:$G$30)) +
(SUMIF('Alum pan sign (2)'!$B$17:$B$30,B49,'Alum pan sign (2)'!$G$17:$G$30)) +
(SUMIF('Economy pan sign'!$B$17:$B$30,B49,'Economy pan sign'!$G$17:$G$30)) +
(SUMIF('Post and panel sign'!$B$17:$B$30,B49,'Post and panel sign'!$G$17:$G$30)) +
(SUMIF('Post and panel sign (2)'!$B$17:$B$30,B49,'Post and panel sign (2)'!$G$17:$G$30)) +
(SUMIF('Flat panels only'!$B$17:$B$30,B49,'Flat panels only'!$G$17:$G$30)) +
(SUMIF('Flat panels only (2)'!$B$17:$B$30,B49,'Flat panels only (2)'!$G$17:$G$30)) +
(SUMIF('Routed panel shapes'!$B$18:$B$31,B49,'Routed panel shapes'!$G$18:$G$31)) +
(SUMIF('Routed panel shapes (2)'!$B$18:$B$31,B49,'Routed panel shapes (2)'!$G$18:$G$31)) +
(SUMIF('Routed face only'!$B$17:$B$30,B49,'Routed face only'!$G$17:$G$30)) +
(SUMIF('Routed face only (2)'!$B$17:$B$30,B49,'Routed face only (2)'!$G$17:$G$30)) +
(SUMIF('Routed alum faces letters'!$B$17:$B$30,B49,'Routed alum faces letters'!$G$17:$G$30)) +
(SUMIF('Routed alum faces letters (2)'!$B$17:$B$30,B49,'Routed alum faces letters (2)'!$G$17:$G$30)) +
(SUMIF('Routed push through acrylic'!$B$17:$B$30,B49,'Routed push through acrylic'!$G$17:$G$30)) +
(SUMIF('Routed push through acrylic (2)'!$B$17:$B$30,B49,'Routed push through acrylic (2)'!$G$17:$G$30)) +
(SUMIF('Sf routed cabinet'!$B$17:$B$30,B49,'Sf routed cabinet'!$G$17:$G$30)) +
(SUMIF('Sf routed cabinet (2)'!$B$17:$B$30,B49,'Sf routed cabinet (2)'!$G$17:$G$30)) +
(SUMIF('Df routed cabinet'!$B$17:$B$30,B49,'Df routed cabinet'!$G$17:$G$30)) +
(SUMIF('Df routed cabinet (2)'!$B$17:$B$30,B49,'Df routed cabinet (2)'!$G$17:$G$30)) +
(SUMIF('Sf acrylic cabinet'!$B$17:$B$30,B49,'Sf acrylic cabinet'!$G$17:$G$30)) +
(SUMIF('Sf acrylic cabinet (2)'!$B$17:$B$30,B49,'Sf acrylic cabinet (2)'!$G$17:$G$30)) +
(SUMIF('Economy Sf acrylic'!$B$17:$B$30,B49,'Economy Sf acrylic'!$G$17:$G$30)) +
(SUMIF('Df acrylic cabinet'!$B$17:$B$30,B49,'Df acrylic cabinet'!$G$17:$G$30)) +
(SUMIF('Df acrylic cabinet (2)'!$B$17:$B$30,B49,'Df acrylic cabinet (2)'!$G$17:$G$30)) +
(SUMIF('Sf flex cabinet'!$B$17:$B$30,B49,'Sf flex cabinet'!$G$17:$G$30)) +
(SUMIF('Sf flex cabinet (2)'!$B$17:$B$30,B49,'Sf flex cabinet (2)'!$G$17:$G$30)) +
(SUMIF('Df flex cabinet'!$B$17:$B$36,B49,'Df flex cabinet'!$G$17:$G$36)) +
(SUMIF('Df flex cabinet (2)'!$B$17:$B$36,B49,'Df flex cabinet (2)'!$G$17:$G$36)) +
(SUMIF('Pole cover'!$B$17:$B$30,B49,'Pole cover'!$G$17:$G$30)) +
(SUMIF('Pole cover (2)'!$B$17:$B$30,B49,'Pole cover (2)'!$G$17:$G$30)) +
(SUMIF('Structural Steel Fab'!$B$17:$B$29,B49,'Structural Steel Fab'!$G$17:$G$29)) +
(SUMIF(Reveal!$B$17:$B$30,B49,Reveal!$G$17:$G$30)) +
(SUMIF('Reveal (2)'!$B$17:$B$30,B49,'Reveal (2)'!$G$17:$G$30)) +
(SUMIF('Crown cove top'!$B$17:$B$30,B49,'Crown cove top'!$G$17:$G$30)) +
(SUMIF('EMC assembly'!$B$17:$B$30,B49,'EMC assembly'!$G$17:$G$30)) +
(SUMIF(Crating!$B$17:$B$29,B49,Crating!$G$17:$G$29)) +
(SUMIF('LED wiring'!$B$17:$B$30,B49,'LED wiring'!$G$17:$G$30)) +
(SUMIF('Changeable copy face'!$B$17:$B$30,B49,'Changeable copy face'!$G$17:$G$30)) +
(SUMIF('Flex face assembly'!$B$17:$B$30,B49,'Flex face assembly'!$G$17:$G$30)) +
(SUMIF('Routed face assembly'!$B$17:$B$30,B49,'Routed face assembly'!$G$17:$G$30)) +
(SUMIF('Paint calculation'!$B$17:$B$30,B49,'Paint calculation'!$G$17:$G$30)) +
(SUMIF('Trimcap letter face'!$B$17:$B$30,B49,'Trimcap letter face'!$G$17:$G$30)) +
(SUMIF('Trimcap letter face (2)'!$B$17:$B$30,B49,'Trimcap letter face (2)'!$G$17:$G$30)) +
(SUMIF('Channel letter fabrication'!$B$17:$B$30,B49,'Channel letter fabrication'!$G$17:$G$30)) +
(SUMIF('Channel letter fabrication (2)'!$B$17:$B$30,B49,'Channel letter fabrication (2)'!$G$17:$G$30))</f>
        <v>0</v>
      </c>
    </row>
    <row r="50" spans="1:10">
      <c r="A50" s="28" t="str">
        <f>[1]ODBC!$A50</f>
        <v>Omegabond 3mm ACM</v>
      </c>
      <c r="B50" s="29" t="str">
        <f>[1]ODBC!B50</f>
        <v>13085</v>
      </c>
      <c r="C50" s="30">
        <f>IFERROR(VLOOKUP($B50,[1]ODBC!$B:$H,2,FALSE),"")</f>
        <v>1.93</v>
      </c>
      <c r="D50" s="30">
        <f>IFERROR(VLOOKUP($B50,[1]ODBC!$B:$H,3,FALSE),"")</f>
        <v>3.4740000000000002</v>
      </c>
      <c r="E50" s="30" t="str">
        <f>IFERROR(VLOOKUP($B50,[1]ODBC!$B:$H,4,FALSE),"")</f>
        <v>SQFT</v>
      </c>
      <c r="F50" s="31">
        <f>IFERROR(VLOOKUP($B50,[1]ODBC!$B:$H,5,FALSE),"")</f>
        <v>44.45</v>
      </c>
      <c r="G50" s="32">
        <f>[1]ODBC!G50</f>
        <v>0</v>
      </c>
      <c r="H50" s="33">
        <f>SUM([1]ODBC!H50)</f>
        <v>46058</v>
      </c>
      <c r="I50" s="41" t="str">
        <f>'Vinyl cutting'!$B$2</f>
        <v>J36938</v>
      </c>
      <c r="J50" s="42">
        <f ca="1">(SUMIF('Freeform time and material'!$B$17:$B$30,B50,'Freeform time and material'!$G$17:$G$30)) +
(SUMIF('Vinyl cutting'!$B$17:$B$30,B50,'Vinyl cutting'!$G$17:$G$30)) +
(SUMIF('Vinyl cutting (2)'!$B$17:$B$30,B50,'Vinyl cutting (2)'!$G$17:$G$30)) +
(SUMIF('Apply vinyl graphics'!$B$17:$B$30,B50,'Apply vinyl graphics'!$G$17:$G$30)) +
(SUMIF('Apply vinyl graphics (2)'!$B$17:$B$30,B50,'Apply vinyl graphics (2)'!$G$17:$G$30)) +
(SUMIF('Alum pan sign'!$B$17:$B$30,B50,'Alum pan sign'!$G$17:$G$30)) +
(SUMIF('Alum pan sign (2)'!$B$17:$B$30,B50,'Alum pan sign (2)'!$G$17:$G$30)) +
(SUMIF('Economy pan sign'!$B$17:$B$30,B50,'Economy pan sign'!$G$17:$G$30)) +
(SUMIF('Post and panel sign'!$B$17:$B$30,B50,'Post and panel sign'!$G$17:$G$30)) +
(SUMIF('Post and panel sign (2)'!$B$17:$B$30,B50,'Post and panel sign (2)'!$G$17:$G$30)) +
(SUMIF('Flat panels only'!$B$17:$B$30,B50,'Flat panels only'!$G$17:$G$30)) +
(SUMIF('Flat panels only (2)'!$B$17:$B$30,B50,'Flat panels only (2)'!$G$17:$G$30)) +
(SUMIF('Routed panel shapes'!$B$18:$B$31,B50,'Routed panel shapes'!$G$18:$G$31)) +
(SUMIF('Routed panel shapes (2)'!$B$18:$B$31,B50,'Routed panel shapes (2)'!$G$18:$G$31)) +
(SUMIF('Routed face only'!$B$17:$B$30,B50,'Routed face only'!$G$17:$G$30)) +
(SUMIF('Routed face only (2)'!$B$17:$B$30,B50,'Routed face only (2)'!$G$17:$G$30)) +
(SUMIF('Routed alum faces letters'!$B$17:$B$30,B50,'Routed alum faces letters'!$G$17:$G$30)) +
(SUMIF('Routed alum faces letters (2)'!$B$17:$B$30,B50,'Routed alum faces letters (2)'!$G$17:$G$30)) +
(SUMIF('Routed push through acrylic'!$B$17:$B$30,B50,'Routed push through acrylic'!$G$17:$G$30)) +
(SUMIF('Routed push through acrylic (2)'!$B$17:$B$30,B50,'Routed push through acrylic (2)'!$G$17:$G$30)) +
(SUMIF('Sf routed cabinet'!$B$17:$B$30,B50,'Sf routed cabinet'!$G$17:$G$30)) +
(SUMIF('Sf routed cabinet (2)'!$B$17:$B$30,B50,'Sf routed cabinet (2)'!$G$17:$G$30)) +
(SUMIF('Df routed cabinet'!$B$17:$B$30,B50,'Df routed cabinet'!$G$17:$G$30)) +
(SUMIF('Df routed cabinet (2)'!$B$17:$B$30,B50,'Df routed cabinet (2)'!$G$17:$G$30)) +
(SUMIF('Sf acrylic cabinet'!$B$17:$B$30,B50,'Sf acrylic cabinet'!$G$17:$G$30)) +
(SUMIF('Sf acrylic cabinet (2)'!$B$17:$B$30,B50,'Sf acrylic cabinet (2)'!$G$17:$G$30)) +
(SUMIF('Economy Sf acrylic'!$B$17:$B$30,B50,'Economy Sf acrylic'!$G$17:$G$30)) +
(SUMIF('Df acrylic cabinet'!$B$17:$B$30,B50,'Df acrylic cabinet'!$G$17:$G$30)) +
(SUMIF('Df acrylic cabinet (2)'!$B$17:$B$30,B50,'Df acrylic cabinet (2)'!$G$17:$G$30)) +
(SUMIF('Sf flex cabinet'!$B$17:$B$30,B50,'Sf flex cabinet'!$G$17:$G$30)) +
(SUMIF('Sf flex cabinet (2)'!$B$17:$B$30,B50,'Sf flex cabinet (2)'!$G$17:$G$30)) +
(SUMIF('Df flex cabinet'!$B$17:$B$36,B50,'Df flex cabinet'!$G$17:$G$36)) +
(SUMIF('Df flex cabinet (2)'!$B$17:$B$36,B50,'Df flex cabinet (2)'!$G$17:$G$36)) +
(SUMIF('Pole cover'!$B$17:$B$30,B50,'Pole cover'!$G$17:$G$30)) +
(SUMIF('Pole cover (2)'!$B$17:$B$30,B50,'Pole cover (2)'!$G$17:$G$30)) +
(SUMIF('Structural Steel Fab'!$B$17:$B$29,B50,'Structural Steel Fab'!$G$17:$G$29)) +
(SUMIF(Reveal!$B$17:$B$30,B50,Reveal!$G$17:$G$30)) +
(SUMIF('Reveal (2)'!$B$17:$B$30,B50,'Reveal (2)'!$G$17:$G$30)) +
(SUMIF('Crown cove top'!$B$17:$B$30,B50,'Crown cove top'!$G$17:$G$30)) +
(SUMIF('EMC assembly'!$B$17:$B$30,B50,'EMC assembly'!$G$17:$G$30)) +
(SUMIF(Crating!$B$17:$B$29,B50,Crating!$G$17:$G$29)) +
(SUMIF('LED wiring'!$B$17:$B$30,B50,'LED wiring'!$G$17:$G$30)) +
(SUMIF('Changeable copy face'!$B$17:$B$30,B50,'Changeable copy face'!$G$17:$G$30)) +
(SUMIF('Flex face assembly'!$B$17:$B$30,B50,'Flex face assembly'!$G$17:$G$30)) +
(SUMIF('Routed face assembly'!$B$17:$B$30,B50,'Routed face assembly'!$G$17:$G$30)) +
(SUMIF('Paint calculation'!$B$17:$B$30,B50,'Paint calculation'!$G$17:$G$30)) +
(SUMIF('Trimcap letter face'!$B$17:$B$30,B50,'Trimcap letter face'!$G$17:$G$30)) +
(SUMIF('Trimcap letter face (2)'!$B$17:$B$30,B50,'Trimcap letter face (2)'!$G$17:$G$30)) +
(SUMIF('Channel letter fabrication'!$B$17:$B$30,B50,'Channel letter fabrication'!$G$17:$G$30)) +
(SUMIF('Channel letter fabrication (2)'!$B$17:$B$30,B50,'Channel letter fabrication (2)'!$G$17:$G$30))</f>
        <v>0</v>
      </c>
    </row>
    <row r="51" spans="1:10">
      <c r="A51" s="28" t="str">
        <f>[1]ODBC!$A51</f>
        <v>ACM 4'x 8' LED Grade</v>
      </c>
      <c r="B51" s="29" t="str">
        <f>[1]ODBC!B51</f>
        <v>13090</v>
      </c>
      <c r="C51" s="30">
        <f>IFERROR(VLOOKUP($B51,[1]ODBC!$B:$H,2,FALSE),"")</f>
        <v>61.805</v>
      </c>
      <c r="D51" s="30">
        <f>IFERROR(VLOOKUP($B51,[1]ODBC!$B:$H,3,FALSE),"")</f>
        <v>111.26</v>
      </c>
      <c r="E51" s="30" t="str">
        <f>IFERROR(VLOOKUP($B51,[1]ODBC!$B:$H,4,FALSE),"")</f>
        <v>SH</v>
      </c>
      <c r="F51" s="31">
        <f>IFERROR(VLOOKUP($B51,[1]ODBC!$B:$H,5,FALSE),"")</f>
        <v>44.45</v>
      </c>
      <c r="G51" s="32">
        <f>[1]ODBC!G51</f>
        <v>0</v>
      </c>
      <c r="H51" s="33">
        <f>SUM([1]ODBC!H51)</f>
        <v>46003</v>
      </c>
      <c r="I51" s="41" t="str">
        <f>'Vinyl cutting'!$B$2</f>
        <v>J36938</v>
      </c>
      <c r="J51" s="42">
        <f ca="1">(SUMIF('Freeform time and material'!$B$17:$B$30,B51,'Freeform time and material'!$G$17:$G$30)) +
(SUMIF('Vinyl cutting'!$B$17:$B$30,B51,'Vinyl cutting'!$G$17:$G$30)) +
(SUMIF('Vinyl cutting (2)'!$B$17:$B$30,B51,'Vinyl cutting (2)'!$G$17:$G$30)) +
(SUMIF('Apply vinyl graphics'!$B$17:$B$30,B51,'Apply vinyl graphics'!$G$17:$G$30)) +
(SUMIF('Apply vinyl graphics (2)'!$B$17:$B$30,B51,'Apply vinyl graphics (2)'!$G$17:$G$30)) +
(SUMIF('Alum pan sign'!$B$17:$B$30,B51,'Alum pan sign'!$G$17:$G$30)) +
(SUMIF('Alum pan sign (2)'!$B$17:$B$30,B51,'Alum pan sign (2)'!$G$17:$G$30)) +
(SUMIF('Economy pan sign'!$B$17:$B$30,B51,'Economy pan sign'!$G$17:$G$30)) +
(SUMIF('Post and panel sign'!$B$17:$B$30,B51,'Post and panel sign'!$G$17:$G$30)) +
(SUMIF('Post and panel sign (2)'!$B$17:$B$30,B51,'Post and panel sign (2)'!$G$17:$G$30)) +
(SUMIF('Flat panels only'!$B$17:$B$30,B51,'Flat panels only'!$G$17:$G$30)) +
(SUMIF('Flat panels only (2)'!$B$17:$B$30,B51,'Flat panels only (2)'!$G$17:$G$30)) +
(SUMIF('Routed panel shapes'!$B$18:$B$31,B51,'Routed panel shapes'!$G$18:$G$31)) +
(SUMIF('Routed panel shapes (2)'!$B$18:$B$31,B51,'Routed panel shapes (2)'!$G$18:$G$31)) +
(SUMIF('Routed face only'!$B$17:$B$30,B51,'Routed face only'!$G$17:$G$30)) +
(SUMIF('Routed face only (2)'!$B$17:$B$30,B51,'Routed face only (2)'!$G$17:$G$30)) +
(SUMIF('Routed alum faces letters'!$B$17:$B$30,B51,'Routed alum faces letters'!$G$17:$G$30)) +
(SUMIF('Routed alum faces letters (2)'!$B$17:$B$30,B51,'Routed alum faces letters (2)'!$G$17:$G$30)) +
(SUMIF('Routed push through acrylic'!$B$17:$B$30,B51,'Routed push through acrylic'!$G$17:$G$30)) +
(SUMIF('Routed push through acrylic (2)'!$B$17:$B$30,B51,'Routed push through acrylic (2)'!$G$17:$G$30)) +
(SUMIF('Sf routed cabinet'!$B$17:$B$30,B51,'Sf routed cabinet'!$G$17:$G$30)) +
(SUMIF('Sf routed cabinet (2)'!$B$17:$B$30,B51,'Sf routed cabinet (2)'!$G$17:$G$30)) +
(SUMIF('Df routed cabinet'!$B$17:$B$30,B51,'Df routed cabinet'!$G$17:$G$30)) +
(SUMIF('Df routed cabinet (2)'!$B$17:$B$30,B51,'Df routed cabinet (2)'!$G$17:$G$30)) +
(SUMIF('Sf acrylic cabinet'!$B$17:$B$30,B51,'Sf acrylic cabinet'!$G$17:$G$30)) +
(SUMIF('Sf acrylic cabinet (2)'!$B$17:$B$30,B51,'Sf acrylic cabinet (2)'!$G$17:$G$30)) +
(SUMIF('Economy Sf acrylic'!$B$17:$B$30,B51,'Economy Sf acrylic'!$G$17:$G$30)) +
(SUMIF('Df acrylic cabinet'!$B$17:$B$30,B51,'Df acrylic cabinet'!$G$17:$G$30)) +
(SUMIF('Df acrylic cabinet (2)'!$B$17:$B$30,B51,'Df acrylic cabinet (2)'!$G$17:$G$30)) +
(SUMIF('Sf flex cabinet'!$B$17:$B$30,B51,'Sf flex cabinet'!$G$17:$G$30)) +
(SUMIF('Sf flex cabinet (2)'!$B$17:$B$30,B51,'Sf flex cabinet (2)'!$G$17:$G$30)) +
(SUMIF('Df flex cabinet'!$B$17:$B$36,B51,'Df flex cabinet'!$G$17:$G$36)) +
(SUMIF('Df flex cabinet (2)'!$B$17:$B$36,B51,'Df flex cabinet (2)'!$G$17:$G$36)) +
(SUMIF('Pole cover'!$B$17:$B$30,B51,'Pole cover'!$G$17:$G$30)) +
(SUMIF('Pole cover (2)'!$B$17:$B$30,B51,'Pole cover (2)'!$G$17:$G$30)) +
(SUMIF('Structural Steel Fab'!$B$17:$B$29,B51,'Structural Steel Fab'!$G$17:$G$29)) +
(SUMIF(Reveal!$B$17:$B$30,B51,Reveal!$G$17:$G$30)) +
(SUMIF('Reveal (2)'!$B$17:$B$30,B51,'Reveal (2)'!$G$17:$G$30)) +
(SUMIF('Crown cove top'!$B$17:$B$30,B51,'Crown cove top'!$G$17:$G$30)) +
(SUMIF('EMC assembly'!$B$17:$B$30,B51,'EMC assembly'!$G$17:$G$30)) +
(SUMIF(Crating!$B$17:$B$29,B51,Crating!$G$17:$G$29)) +
(SUMIF('LED wiring'!$B$17:$B$30,B51,'LED wiring'!$G$17:$G$30)) +
(SUMIF('Changeable copy face'!$B$17:$B$30,B51,'Changeable copy face'!$G$17:$G$30)) +
(SUMIF('Flex face assembly'!$B$17:$B$30,B51,'Flex face assembly'!$G$17:$G$30)) +
(SUMIF('Routed face assembly'!$B$17:$B$30,B51,'Routed face assembly'!$G$17:$G$30)) +
(SUMIF('Paint calculation'!$B$17:$B$30,B51,'Paint calculation'!$G$17:$G$30)) +
(SUMIF('Trimcap letter face'!$B$17:$B$30,B51,'Trimcap letter face'!$G$17:$G$30)) +
(SUMIF('Trimcap letter face (2)'!$B$17:$B$30,B51,'Trimcap letter face (2)'!$G$17:$G$30)) +
(SUMIF('Channel letter fabrication'!$B$17:$B$30,B51,'Channel letter fabrication'!$G$17:$G$30)) +
(SUMIF('Channel letter fabrication (2)'!$B$17:$B$30,B51,'Channel letter fabrication (2)'!$G$17:$G$30))</f>
        <v>3.5</v>
      </c>
    </row>
    <row r="52" spans="1:10">
      <c r="A52" s="28" t="str">
        <f>[1]ODBC!$A52</f>
        <v>48" 3630-20 White</v>
      </c>
      <c r="B52" s="29" t="str">
        <f>[1]ODBC!B52</f>
        <v>15456</v>
      </c>
      <c r="C52" s="30">
        <f>IFERROR(VLOOKUP($B52,[1]ODBC!$B:$H,2,FALSE),"")</f>
        <v>1.968</v>
      </c>
      <c r="D52" s="30">
        <f>IFERROR(VLOOKUP($B52,[1]ODBC!$B:$H,3,FALSE),"")</f>
        <v>3.5430000000000001</v>
      </c>
      <c r="E52" s="30" t="str">
        <f>IFERROR(VLOOKUP($B52,[1]ODBC!$B:$H,4,FALSE),"")</f>
        <v>SQFT</v>
      </c>
      <c r="F52" s="31">
        <f>IFERROR(VLOOKUP($B52,[1]ODBC!$B:$H,5,FALSE),"")</f>
        <v>44.45</v>
      </c>
      <c r="G52" s="32">
        <f>[1]ODBC!G52</f>
        <v>0</v>
      </c>
      <c r="H52" s="33">
        <f>SUM([1]ODBC!H52)</f>
        <v>45932</v>
      </c>
      <c r="I52" s="41" t="str">
        <f>'Vinyl cutting'!$B$2</f>
        <v>J36938</v>
      </c>
      <c r="J52" s="42">
        <f ca="1">(SUMIF('Freeform time and material'!$B$17:$B$30,B52,'Freeform time and material'!$G$17:$G$30)) +
(SUMIF('Vinyl cutting'!$B$17:$B$30,B52,'Vinyl cutting'!$G$17:$G$30)) +
(SUMIF('Vinyl cutting (2)'!$B$17:$B$30,B52,'Vinyl cutting (2)'!$G$17:$G$30)) +
(SUMIF('Apply vinyl graphics'!$B$17:$B$30,B52,'Apply vinyl graphics'!$G$17:$G$30)) +
(SUMIF('Apply vinyl graphics (2)'!$B$17:$B$30,B52,'Apply vinyl graphics (2)'!$G$17:$G$30)) +
(SUMIF('Alum pan sign'!$B$17:$B$30,B52,'Alum pan sign'!$G$17:$G$30)) +
(SUMIF('Alum pan sign (2)'!$B$17:$B$30,B52,'Alum pan sign (2)'!$G$17:$G$30)) +
(SUMIF('Economy pan sign'!$B$17:$B$30,B52,'Economy pan sign'!$G$17:$G$30)) +
(SUMIF('Post and panel sign'!$B$17:$B$30,B52,'Post and panel sign'!$G$17:$G$30)) +
(SUMIF('Post and panel sign (2)'!$B$17:$B$30,B52,'Post and panel sign (2)'!$G$17:$G$30)) +
(SUMIF('Flat panels only'!$B$17:$B$30,B52,'Flat panels only'!$G$17:$G$30)) +
(SUMIF('Flat panels only (2)'!$B$17:$B$30,B52,'Flat panels only (2)'!$G$17:$G$30)) +
(SUMIF('Routed panel shapes'!$B$18:$B$31,B52,'Routed panel shapes'!$G$18:$G$31)) +
(SUMIF('Routed panel shapes (2)'!$B$18:$B$31,B52,'Routed panel shapes (2)'!$G$18:$G$31)) +
(SUMIF('Routed face only'!$B$17:$B$30,B52,'Routed face only'!$G$17:$G$30)) +
(SUMIF('Routed face only (2)'!$B$17:$B$30,B52,'Routed face only (2)'!$G$17:$G$30)) +
(SUMIF('Routed alum faces letters'!$B$17:$B$30,B52,'Routed alum faces letters'!$G$17:$G$30)) +
(SUMIF('Routed alum faces letters (2)'!$B$17:$B$30,B52,'Routed alum faces letters (2)'!$G$17:$G$30)) +
(SUMIF('Routed push through acrylic'!$B$17:$B$30,B52,'Routed push through acrylic'!$G$17:$G$30)) +
(SUMIF('Routed push through acrylic (2)'!$B$17:$B$30,B52,'Routed push through acrylic (2)'!$G$17:$G$30)) +
(SUMIF('Sf routed cabinet'!$B$17:$B$30,B52,'Sf routed cabinet'!$G$17:$G$30)) +
(SUMIF('Sf routed cabinet (2)'!$B$17:$B$30,B52,'Sf routed cabinet (2)'!$G$17:$G$30)) +
(SUMIF('Df routed cabinet'!$B$17:$B$30,B52,'Df routed cabinet'!$G$17:$G$30)) +
(SUMIF('Df routed cabinet (2)'!$B$17:$B$30,B52,'Df routed cabinet (2)'!$G$17:$G$30)) +
(SUMIF('Sf acrylic cabinet'!$B$17:$B$30,B52,'Sf acrylic cabinet'!$G$17:$G$30)) +
(SUMIF('Sf acrylic cabinet (2)'!$B$17:$B$30,B52,'Sf acrylic cabinet (2)'!$G$17:$G$30)) +
(SUMIF('Economy Sf acrylic'!$B$17:$B$30,B52,'Economy Sf acrylic'!$G$17:$G$30)) +
(SUMIF('Df acrylic cabinet'!$B$17:$B$30,B52,'Df acrylic cabinet'!$G$17:$G$30)) +
(SUMIF('Df acrylic cabinet (2)'!$B$17:$B$30,B52,'Df acrylic cabinet (2)'!$G$17:$G$30)) +
(SUMIF('Sf flex cabinet'!$B$17:$B$30,B52,'Sf flex cabinet'!$G$17:$G$30)) +
(SUMIF('Sf flex cabinet (2)'!$B$17:$B$30,B52,'Sf flex cabinet (2)'!$G$17:$G$30)) +
(SUMIF('Df flex cabinet'!$B$17:$B$36,B52,'Df flex cabinet'!$G$17:$G$36)) +
(SUMIF('Df flex cabinet (2)'!$B$17:$B$36,B52,'Df flex cabinet (2)'!$G$17:$G$36)) +
(SUMIF('Pole cover'!$B$17:$B$30,B52,'Pole cover'!$G$17:$G$30)) +
(SUMIF('Pole cover (2)'!$B$17:$B$30,B52,'Pole cover (2)'!$G$17:$G$30)) +
(SUMIF('Structural Steel Fab'!$B$17:$B$29,B52,'Structural Steel Fab'!$G$17:$G$29)) +
(SUMIF(Reveal!$B$17:$B$30,B52,Reveal!$G$17:$G$30)) +
(SUMIF('Reveal (2)'!$B$17:$B$30,B52,'Reveal (2)'!$G$17:$G$30)) +
(SUMIF('Crown cove top'!$B$17:$B$30,B52,'Crown cove top'!$G$17:$G$30)) +
(SUMIF('EMC assembly'!$B$17:$B$30,B52,'EMC assembly'!$G$17:$G$30)) +
(SUMIF(Crating!$B$17:$B$29,B52,Crating!$G$17:$G$29)) +
(SUMIF('LED wiring'!$B$17:$B$30,B52,'LED wiring'!$G$17:$G$30)) +
(SUMIF('Changeable copy face'!$B$17:$B$30,B52,'Changeable copy face'!$G$17:$G$30)) +
(SUMIF('Flex face assembly'!$B$17:$B$30,B52,'Flex face assembly'!$G$17:$G$30)) +
(SUMIF('Routed face assembly'!$B$17:$B$30,B52,'Routed face assembly'!$G$17:$G$30)) +
(SUMIF('Paint calculation'!$B$17:$B$30,B52,'Paint calculation'!$G$17:$G$30)) +
(SUMIF('Trimcap letter face'!$B$17:$B$30,B52,'Trimcap letter face'!$G$17:$G$30)) +
(SUMIF('Trimcap letter face (2)'!$B$17:$B$30,B52,'Trimcap letter face (2)'!$G$17:$G$30)) +
(SUMIF('Channel letter fabrication'!$B$17:$B$30,B52,'Channel letter fabrication'!$G$17:$G$30)) +
(SUMIF('Channel letter fabrication (2)'!$B$17:$B$30,B52,'Channel letter fabrication (2)'!$G$17:$G$30))</f>
        <v>52</v>
      </c>
    </row>
    <row r="53" spans="1:10">
      <c r="A53" s="28" t="str">
        <f>[1]ODBC!$A53</f>
        <v>48" 3630-22 Black</v>
      </c>
      <c r="B53" s="29" t="str">
        <f>[1]ODBC!B53</f>
        <v>15460</v>
      </c>
      <c r="C53" s="30">
        <f>IFERROR(VLOOKUP($B53,[1]ODBC!$B:$H,2,FALSE),"")</f>
        <v>1.4530000000000001</v>
      </c>
      <c r="D53" s="30">
        <f>IFERROR(VLOOKUP($B53,[1]ODBC!$B:$H,3,FALSE),"")</f>
        <v>2.6160000000000001</v>
      </c>
      <c r="E53" s="30" t="str">
        <f>IFERROR(VLOOKUP($B53,[1]ODBC!$B:$H,4,FALSE),"")</f>
        <v>SQFT</v>
      </c>
      <c r="F53" s="31">
        <f>IFERROR(VLOOKUP($B53,[1]ODBC!$B:$H,5,FALSE),"")</f>
        <v>44.45</v>
      </c>
      <c r="G53" s="32">
        <f>[1]ODBC!G53</f>
        <v>0</v>
      </c>
      <c r="H53" s="33">
        <f>SUM([1]ODBC!H53)</f>
        <v>45764</v>
      </c>
      <c r="I53" s="41" t="str">
        <f>'Vinyl cutting'!$B$2</f>
        <v>J36938</v>
      </c>
      <c r="J53" s="42">
        <f ca="1">(SUMIF('Freeform time and material'!$B$17:$B$30,B53,'Freeform time and material'!$G$17:$G$30)) +
(SUMIF('Vinyl cutting'!$B$17:$B$30,B53,'Vinyl cutting'!$G$17:$G$30)) +
(SUMIF('Vinyl cutting (2)'!$B$17:$B$30,B53,'Vinyl cutting (2)'!$G$17:$G$30)) +
(SUMIF('Apply vinyl graphics'!$B$17:$B$30,B53,'Apply vinyl graphics'!$G$17:$G$30)) +
(SUMIF('Apply vinyl graphics (2)'!$B$17:$B$30,B53,'Apply vinyl graphics (2)'!$G$17:$G$30)) +
(SUMIF('Alum pan sign'!$B$17:$B$30,B53,'Alum pan sign'!$G$17:$G$30)) +
(SUMIF('Alum pan sign (2)'!$B$17:$B$30,B53,'Alum pan sign (2)'!$G$17:$G$30)) +
(SUMIF('Economy pan sign'!$B$17:$B$30,B53,'Economy pan sign'!$G$17:$G$30)) +
(SUMIF('Post and panel sign'!$B$17:$B$30,B53,'Post and panel sign'!$G$17:$G$30)) +
(SUMIF('Post and panel sign (2)'!$B$17:$B$30,B53,'Post and panel sign (2)'!$G$17:$G$30)) +
(SUMIF('Flat panels only'!$B$17:$B$30,B53,'Flat panels only'!$G$17:$G$30)) +
(SUMIF('Flat panels only (2)'!$B$17:$B$30,B53,'Flat panels only (2)'!$G$17:$G$30)) +
(SUMIF('Routed panel shapes'!$B$18:$B$31,B53,'Routed panel shapes'!$G$18:$G$31)) +
(SUMIF('Routed panel shapes (2)'!$B$18:$B$31,B53,'Routed panel shapes (2)'!$G$18:$G$31)) +
(SUMIF('Routed face only'!$B$17:$B$30,B53,'Routed face only'!$G$17:$G$30)) +
(SUMIF('Routed face only (2)'!$B$17:$B$30,B53,'Routed face only (2)'!$G$17:$G$30)) +
(SUMIF('Routed alum faces letters'!$B$17:$B$30,B53,'Routed alum faces letters'!$G$17:$G$30)) +
(SUMIF('Routed alum faces letters (2)'!$B$17:$B$30,B53,'Routed alum faces letters (2)'!$G$17:$G$30)) +
(SUMIF('Routed push through acrylic'!$B$17:$B$30,B53,'Routed push through acrylic'!$G$17:$G$30)) +
(SUMIF('Routed push through acrylic (2)'!$B$17:$B$30,B53,'Routed push through acrylic (2)'!$G$17:$G$30)) +
(SUMIF('Sf routed cabinet'!$B$17:$B$30,B53,'Sf routed cabinet'!$G$17:$G$30)) +
(SUMIF('Sf routed cabinet (2)'!$B$17:$B$30,B53,'Sf routed cabinet (2)'!$G$17:$G$30)) +
(SUMIF('Df routed cabinet'!$B$17:$B$30,B53,'Df routed cabinet'!$G$17:$G$30)) +
(SUMIF('Df routed cabinet (2)'!$B$17:$B$30,B53,'Df routed cabinet (2)'!$G$17:$G$30)) +
(SUMIF('Sf acrylic cabinet'!$B$17:$B$30,B53,'Sf acrylic cabinet'!$G$17:$G$30)) +
(SUMIF('Sf acrylic cabinet (2)'!$B$17:$B$30,B53,'Sf acrylic cabinet (2)'!$G$17:$G$30)) +
(SUMIF('Economy Sf acrylic'!$B$17:$B$30,B53,'Economy Sf acrylic'!$G$17:$G$30)) +
(SUMIF('Df acrylic cabinet'!$B$17:$B$30,B53,'Df acrylic cabinet'!$G$17:$G$30)) +
(SUMIF('Df acrylic cabinet (2)'!$B$17:$B$30,B53,'Df acrylic cabinet (2)'!$G$17:$G$30)) +
(SUMIF('Sf flex cabinet'!$B$17:$B$30,B53,'Sf flex cabinet'!$G$17:$G$30)) +
(SUMIF('Sf flex cabinet (2)'!$B$17:$B$30,B53,'Sf flex cabinet (2)'!$G$17:$G$30)) +
(SUMIF('Df flex cabinet'!$B$17:$B$36,B53,'Df flex cabinet'!$G$17:$G$36)) +
(SUMIF('Df flex cabinet (2)'!$B$17:$B$36,B53,'Df flex cabinet (2)'!$G$17:$G$36)) +
(SUMIF('Pole cover'!$B$17:$B$30,B53,'Pole cover'!$G$17:$G$30)) +
(SUMIF('Pole cover (2)'!$B$17:$B$30,B53,'Pole cover (2)'!$G$17:$G$30)) +
(SUMIF('Structural Steel Fab'!$B$17:$B$29,B53,'Structural Steel Fab'!$G$17:$G$29)) +
(SUMIF(Reveal!$B$17:$B$30,B53,Reveal!$G$17:$G$30)) +
(SUMIF('Reveal (2)'!$B$17:$B$30,B53,'Reveal (2)'!$G$17:$G$30)) +
(SUMIF('Crown cove top'!$B$17:$B$30,B53,'Crown cove top'!$G$17:$G$30)) +
(SUMIF('EMC assembly'!$B$17:$B$30,B53,'EMC assembly'!$G$17:$G$30)) +
(SUMIF(Crating!$B$17:$B$29,B53,Crating!$G$17:$G$29)) +
(SUMIF('LED wiring'!$B$17:$B$30,B53,'LED wiring'!$G$17:$G$30)) +
(SUMIF('Changeable copy face'!$B$17:$B$30,B53,'Changeable copy face'!$G$17:$G$30)) +
(SUMIF('Flex face assembly'!$B$17:$B$30,B53,'Flex face assembly'!$G$17:$G$30)) +
(SUMIF('Routed face assembly'!$B$17:$B$30,B53,'Routed face assembly'!$G$17:$G$30)) +
(SUMIF('Paint calculation'!$B$17:$B$30,B53,'Paint calculation'!$G$17:$G$30)) +
(SUMIF('Trimcap letter face'!$B$17:$B$30,B53,'Trimcap letter face'!$G$17:$G$30)) +
(SUMIF('Trimcap letter face (2)'!$B$17:$B$30,B53,'Trimcap letter face (2)'!$G$17:$G$30)) +
(SUMIF('Channel letter fabrication'!$B$17:$B$30,B53,'Channel letter fabrication'!$G$17:$G$30)) +
(SUMIF('Channel letter fabrication (2)'!$B$17:$B$30,B53,'Channel letter fabrication (2)'!$G$17:$G$30))</f>
        <v>0</v>
      </c>
    </row>
    <row r="54" spans="1:10">
      <c r="A54" s="28" t="str">
        <f>[1]ODBC!$A54</f>
        <v>48" 3630-005 Ivory</v>
      </c>
      <c r="B54" s="29" t="str">
        <f>[1]ODBC!B54</f>
        <v>15464</v>
      </c>
      <c r="C54" s="30">
        <f>IFERROR(VLOOKUP($B54,[1]ODBC!$B:$H,2,FALSE),"")</f>
        <v>1.875</v>
      </c>
      <c r="D54" s="30">
        <f>IFERROR(VLOOKUP($B54,[1]ODBC!$B:$H,3,FALSE),"")</f>
        <v>3.375</v>
      </c>
      <c r="E54" s="30" t="str">
        <f>IFERROR(VLOOKUP($B54,[1]ODBC!$B:$H,4,FALSE),"")</f>
        <v>SQFT</v>
      </c>
      <c r="F54" s="31">
        <f>IFERROR(VLOOKUP($B54,[1]ODBC!$B:$H,5,FALSE),"")</f>
        <v>44.45</v>
      </c>
      <c r="G54" s="32">
        <f>[1]ODBC!G54</f>
        <v>0</v>
      </c>
      <c r="H54" s="33">
        <f>SUM([1]ODBC!H54)</f>
        <v>44972</v>
      </c>
      <c r="I54" s="41" t="str">
        <f>'Vinyl cutting'!$B$2</f>
        <v>J36938</v>
      </c>
      <c r="J54" s="42">
        <f ca="1">(SUMIF('Freeform time and material'!$B$17:$B$30,B54,'Freeform time and material'!$G$17:$G$30)) +
(SUMIF('Vinyl cutting'!$B$17:$B$30,B54,'Vinyl cutting'!$G$17:$G$30)) +
(SUMIF('Vinyl cutting (2)'!$B$17:$B$30,B54,'Vinyl cutting (2)'!$G$17:$G$30)) +
(SUMIF('Apply vinyl graphics'!$B$17:$B$30,B54,'Apply vinyl graphics'!$G$17:$G$30)) +
(SUMIF('Apply vinyl graphics (2)'!$B$17:$B$30,B54,'Apply vinyl graphics (2)'!$G$17:$G$30)) +
(SUMIF('Alum pan sign'!$B$17:$B$30,B54,'Alum pan sign'!$G$17:$G$30)) +
(SUMIF('Alum pan sign (2)'!$B$17:$B$30,B54,'Alum pan sign (2)'!$G$17:$G$30)) +
(SUMIF('Economy pan sign'!$B$17:$B$30,B54,'Economy pan sign'!$G$17:$G$30)) +
(SUMIF('Post and panel sign'!$B$17:$B$30,B54,'Post and panel sign'!$G$17:$G$30)) +
(SUMIF('Post and panel sign (2)'!$B$17:$B$30,B54,'Post and panel sign (2)'!$G$17:$G$30)) +
(SUMIF('Flat panels only'!$B$17:$B$30,B54,'Flat panels only'!$G$17:$G$30)) +
(SUMIF('Flat panels only (2)'!$B$17:$B$30,B54,'Flat panels only (2)'!$G$17:$G$30)) +
(SUMIF('Routed panel shapes'!$B$18:$B$31,B54,'Routed panel shapes'!$G$18:$G$31)) +
(SUMIF('Routed panel shapes (2)'!$B$18:$B$31,B54,'Routed panel shapes (2)'!$G$18:$G$31)) +
(SUMIF('Routed face only'!$B$17:$B$30,B54,'Routed face only'!$G$17:$G$30)) +
(SUMIF('Routed face only (2)'!$B$17:$B$30,B54,'Routed face only (2)'!$G$17:$G$30)) +
(SUMIF('Routed alum faces letters'!$B$17:$B$30,B54,'Routed alum faces letters'!$G$17:$G$30)) +
(SUMIF('Routed alum faces letters (2)'!$B$17:$B$30,B54,'Routed alum faces letters (2)'!$G$17:$G$30)) +
(SUMIF('Routed push through acrylic'!$B$17:$B$30,B54,'Routed push through acrylic'!$G$17:$G$30)) +
(SUMIF('Routed push through acrylic (2)'!$B$17:$B$30,B54,'Routed push through acrylic (2)'!$G$17:$G$30)) +
(SUMIF('Sf routed cabinet'!$B$17:$B$30,B54,'Sf routed cabinet'!$G$17:$G$30)) +
(SUMIF('Sf routed cabinet (2)'!$B$17:$B$30,B54,'Sf routed cabinet (2)'!$G$17:$G$30)) +
(SUMIF('Df routed cabinet'!$B$17:$B$30,B54,'Df routed cabinet'!$G$17:$G$30)) +
(SUMIF('Df routed cabinet (2)'!$B$17:$B$30,B54,'Df routed cabinet (2)'!$G$17:$G$30)) +
(SUMIF('Sf acrylic cabinet'!$B$17:$B$30,B54,'Sf acrylic cabinet'!$G$17:$G$30)) +
(SUMIF('Sf acrylic cabinet (2)'!$B$17:$B$30,B54,'Sf acrylic cabinet (2)'!$G$17:$G$30)) +
(SUMIF('Economy Sf acrylic'!$B$17:$B$30,B54,'Economy Sf acrylic'!$G$17:$G$30)) +
(SUMIF('Df acrylic cabinet'!$B$17:$B$30,B54,'Df acrylic cabinet'!$G$17:$G$30)) +
(SUMIF('Df acrylic cabinet (2)'!$B$17:$B$30,B54,'Df acrylic cabinet (2)'!$G$17:$G$30)) +
(SUMIF('Sf flex cabinet'!$B$17:$B$30,B54,'Sf flex cabinet'!$G$17:$G$30)) +
(SUMIF('Sf flex cabinet (2)'!$B$17:$B$30,B54,'Sf flex cabinet (2)'!$G$17:$G$30)) +
(SUMIF('Df flex cabinet'!$B$17:$B$36,B54,'Df flex cabinet'!$G$17:$G$36)) +
(SUMIF('Df flex cabinet (2)'!$B$17:$B$36,B54,'Df flex cabinet (2)'!$G$17:$G$36)) +
(SUMIF('Pole cover'!$B$17:$B$30,B54,'Pole cover'!$G$17:$G$30)) +
(SUMIF('Pole cover (2)'!$B$17:$B$30,B54,'Pole cover (2)'!$G$17:$G$30)) +
(SUMIF('Structural Steel Fab'!$B$17:$B$29,B54,'Structural Steel Fab'!$G$17:$G$29)) +
(SUMIF(Reveal!$B$17:$B$30,B54,Reveal!$G$17:$G$30)) +
(SUMIF('Reveal (2)'!$B$17:$B$30,B54,'Reveal (2)'!$G$17:$G$30)) +
(SUMIF('Crown cove top'!$B$17:$B$30,B54,'Crown cove top'!$G$17:$G$30)) +
(SUMIF('EMC assembly'!$B$17:$B$30,B54,'EMC assembly'!$G$17:$G$30)) +
(SUMIF(Crating!$B$17:$B$29,B54,Crating!$G$17:$G$29)) +
(SUMIF('LED wiring'!$B$17:$B$30,B54,'LED wiring'!$G$17:$G$30)) +
(SUMIF('Changeable copy face'!$B$17:$B$30,B54,'Changeable copy face'!$G$17:$G$30)) +
(SUMIF('Flex face assembly'!$B$17:$B$30,B54,'Flex face assembly'!$G$17:$G$30)) +
(SUMIF('Routed face assembly'!$B$17:$B$30,B54,'Routed face assembly'!$G$17:$G$30)) +
(SUMIF('Paint calculation'!$B$17:$B$30,B54,'Paint calculation'!$G$17:$G$30)) +
(SUMIF('Trimcap letter face'!$B$17:$B$30,B54,'Trimcap letter face'!$G$17:$G$30)) +
(SUMIF('Trimcap letter face (2)'!$B$17:$B$30,B54,'Trimcap letter face (2)'!$G$17:$G$30)) +
(SUMIF('Channel letter fabrication'!$B$17:$B$30,B54,'Channel letter fabrication'!$G$17:$G$30)) +
(SUMIF('Channel letter fabrication (2)'!$B$17:$B$30,B54,'Channel letter fabrication (2)'!$G$17:$G$30))</f>
        <v>0</v>
      </c>
    </row>
    <row r="55" spans="1:10">
      <c r="A55" s="28" t="str">
        <f>[1]ODBC!$A55</f>
        <v>48" 3630-149 Lt Beige</v>
      </c>
      <c r="B55" s="29" t="str">
        <f>[1]ODBC!B55</f>
        <v>15468</v>
      </c>
      <c r="C55" s="30">
        <f>IFERROR(VLOOKUP($B55,[1]ODBC!$B:$H,2,FALSE),"")</f>
        <v>1.9350000000000001</v>
      </c>
      <c r="D55" s="30">
        <f>IFERROR(VLOOKUP($B55,[1]ODBC!$B:$H,3,FALSE),"")</f>
        <v>3.4830000000000001</v>
      </c>
      <c r="E55" s="30" t="str">
        <f>IFERROR(VLOOKUP($B55,[1]ODBC!$B:$H,4,FALSE),"")</f>
        <v>SQFT</v>
      </c>
      <c r="F55" s="31">
        <f>IFERROR(VLOOKUP($B55,[1]ODBC!$B:$H,5,FALSE),"")</f>
        <v>44.45</v>
      </c>
      <c r="G55" s="32">
        <f>[1]ODBC!G55</f>
        <v>0</v>
      </c>
      <c r="H55" s="33">
        <f>SUM([1]ODBC!H55)</f>
        <v>46069</v>
      </c>
      <c r="I55" s="41" t="str">
        <f>'Vinyl cutting'!$B$2</f>
        <v>J36938</v>
      </c>
      <c r="J55" s="42">
        <f ca="1">(SUMIF('Freeform time and material'!$B$17:$B$30,B55,'Freeform time and material'!$G$17:$G$30)) +
(SUMIF('Vinyl cutting'!$B$17:$B$30,B55,'Vinyl cutting'!$G$17:$G$30)) +
(SUMIF('Vinyl cutting (2)'!$B$17:$B$30,B55,'Vinyl cutting (2)'!$G$17:$G$30)) +
(SUMIF('Apply vinyl graphics'!$B$17:$B$30,B55,'Apply vinyl graphics'!$G$17:$G$30)) +
(SUMIF('Apply vinyl graphics (2)'!$B$17:$B$30,B55,'Apply vinyl graphics (2)'!$G$17:$G$30)) +
(SUMIF('Alum pan sign'!$B$17:$B$30,B55,'Alum pan sign'!$G$17:$G$30)) +
(SUMIF('Alum pan sign (2)'!$B$17:$B$30,B55,'Alum pan sign (2)'!$G$17:$G$30)) +
(SUMIF('Economy pan sign'!$B$17:$B$30,B55,'Economy pan sign'!$G$17:$G$30)) +
(SUMIF('Post and panel sign'!$B$17:$B$30,B55,'Post and panel sign'!$G$17:$G$30)) +
(SUMIF('Post and panel sign (2)'!$B$17:$B$30,B55,'Post and panel sign (2)'!$G$17:$G$30)) +
(SUMIF('Flat panels only'!$B$17:$B$30,B55,'Flat panels only'!$G$17:$G$30)) +
(SUMIF('Flat panels only (2)'!$B$17:$B$30,B55,'Flat panels only (2)'!$G$17:$G$30)) +
(SUMIF('Routed panel shapes'!$B$18:$B$31,B55,'Routed panel shapes'!$G$18:$G$31)) +
(SUMIF('Routed panel shapes (2)'!$B$18:$B$31,B55,'Routed panel shapes (2)'!$G$18:$G$31)) +
(SUMIF('Routed face only'!$B$17:$B$30,B55,'Routed face only'!$G$17:$G$30)) +
(SUMIF('Routed face only (2)'!$B$17:$B$30,B55,'Routed face only (2)'!$G$17:$G$30)) +
(SUMIF('Routed alum faces letters'!$B$17:$B$30,B55,'Routed alum faces letters'!$G$17:$G$30)) +
(SUMIF('Routed alum faces letters (2)'!$B$17:$B$30,B55,'Routed alum faces letters (2)'!$G$17:$G$30)) +
(SUMIF('Routed push through acrylic'!$B$17:$B$30,B55,'Routed push through acrylic'!$G$17:$G$30)) +
(SUMIF('Routed push through acrylic (2)'!$B$17:$B$30,B55,'Routed push through acrylic (2)'!$G$17:$G$30)) +
(SUMIF('Sf routed cabinet'!$B$17:$B$30,B55,'Sf routed cabinet'!$G$17:$G$30)) +
(SUMIF('Sf routed cabinet (2)'!$B$17:$B$30,B55,'Sf routed cabinet (2)'!$G$17:$G$30)) +
(SUMIF('Df routed cabinet'!$B$17:$B$30,B55,'Df routed cabinet'!$G$17:$G$30)) +
(SUMIF('Df routed cabinet (2)'!$B$17:$B$30,B55,'Df routed cabinet (2)'!$G$17:$G$30)) +
(SUMIF('Sf acrylic cabinet'!$B$17:$B$30,B55,'Sf acrylic cabinet'!$G$17:$G$30)) +
(SUMIF('Sf acrylic cabinet (2)'!$B$17:$B$30,B55,'Sf acrylic cabinet (2)'!$G$17:$G$30)) +
(SUMIF('Economy Sf acrylic'!$B$17:$B$30,B55,'Economy Sf acrylic'!$G$17:$G$30)) +
(SUMIF('Df acrylic cabinet'!$B$17:$B$30,B55,'Df acrylic cabinet'!$G$17:$G$30)) +
(SUMIF('Df acrylic cabinet (2)'!$B$17:$B$30,B55,'Df acrylic cabinet (2)'!$G$17:$G$30)) +
(SUMIF('Sf flex cabinet'!$B$17:$B$30,B55,'Sf flex cabinet'!$G$17:$G$30)) +
(SUMIF('Sf flex cabinet (2)'!$B$17:$B$30,B55,'Sf flex cabinet (2)'!$G$17:$G$30)) +
(SUMIF('Df flex cabinet'!$B$17:$B$36,B55,'Df flex cabinet'!$G$17:$G$36)) +
(SUMIF('Df flex cabinet (2)'!$B$17:$B$36,B55,'Df flex cabinet (2)'!$G$17:$G$36)) +
(SUMIF('Pole cover'!$B$17:$B$30,B55,'Pole cover'!$G$17:$G$30)) +
(SUMIF('Pole cover (2)'!$B$17:$B$30,B55,'Pole cover (2)'!$G$17:$G$30)) +
(SUMIF('Structural Steel Fab'!$B$17:$B$29,B55,'Structural Steel Fab'!$G$17:$G$29)) +
(SUMIF(Reveal!$B$17:$B$30,B55,Reveal!$G$17:$G$30)) +
(SUMIF('Reveal (2)'!$B$17:$B$30,B55,'Reveal (2)'!$G$17:$G$30)) +
(SUMIF('Crown cove top'!$B$17:$B$30,B55,'Crown cove top'!$G$17:$G$30)) +
(SUMIF('EMC assembly'!$B$17:$B$30,B55,'EMC assembly'!$G$17:$G$30)) +
(SUMIF(Crating!$B$17:$B$29,B55,Crating!$G$17:$G$29)) +
(SUMIF('LED wiring'!$B$17:$B$30,B55,'LED wiring'!$G$17:$G$30)) +
(SUMIF('Changeable copy face'!$B$17:$B$30,B55,'Changeable copy face'!$G$17:$G$30)) +
(SUMIF('Flex face assembly'!$B$17:$B$30,B55,'Flex face assembly'!$G$17:$G$30)) +
(SUMIF('Routed face assembly'!$B$17:$B$30,B55,'Routed face assembly'!$G$17:$G$30)) +
(SUMIF('Paint calculation'!$B$17:$B$30,B55,'Paint calculation'!$G$17:$G$30)) +
(SUMIF('Trimcap letter face'!$B$17:$B$30,B55,'Trimcap letter face'!$G$17:$G$30)) +
(SUMIF('Trimcap letter face (2)'!$B$17:$B$30,B55,'Trimcap letter face (2)'!$G$17:$G$30)) +
(SUMIF('Channel letter fabrication'!$B$17:$B$30,B55,'Channel letter fabrication'!$G$17:$G$30)) +
(SUMIF('Channel letter fabrication (2)'!$B$17:$B$30,B55,'Channel letter fabrication (2)'!$G$17:$G$30))</f>
        <v>0</v>
      </c>
    </row>
    <row r="56" spans="1:10">
      <c r="A56" s="28" t="str">
        <f>[1]ODBC!$A56</f>
        <v>48" 3630-121 Silver</v>
      </c>
      <c r="B56" s="29" t="str">
        <f>[1]ODBC!B56</f>
        <v>15472</v>
      </c>
      <c r="C56" s="30">
        <f>IFERROR(VLOOKUP($B56,[1]ODBC!$B:$H,2,FALSE),"")</f>
        <v>1.8580000000000001</v>
      </c>
      <c r="D56" s="30">
        <f>IFERROR(VLOOKUP($B56,[1]ODBC!$B:$H,3,FALSE),"")</f>
        <v>3.3450000000000002</v>
      </c>
      <c r="E56" s="30" t="str">
        <f>IFERROR(VLOOKUP($B56,[1]ODBC!$B:$H,4,FALSE),"")</f>
        <v>SQFT</v>
      </c>
      <c r="F56" s="31">
        <f>IFERROR(VLOOKUP($B56,[1]ODBC!$B:$H,5,FALSE),"")</f>
        <v>44.45</v>
      </c>
      <c r="G56" s="32">
        <f>[1]ODBC!G56</f>
        <v>0</v>
      </c>
      <c r="H56" s="33">
        <f>SUM([1]ODBC!H56)</f>
        <v>45825</v>
      </c>
      <c r="I56" s="41" t="str">
        <f>'Vinyl cutting'!$B$2</f>
        <v>J36938</v>
      </c>
      <c r="J56" s="42">
        <f ca="1">(SUMIF('Freeform time and material'!$B$17:$B$30,B56,'Freeform time and material'!$G$17:$G$30)) +
(SUMIF('Vinyl cutting'!$B$17:$B$30,B56,'Vinyl cutting'!$G$17:$G$30)) +
(SUMIF('Vinyl cutting (2)'!$B$17:$B$30,B56,'Vinyl cutting (2)'!$G$17:$G$30)) +
(SUMIF('Apply vinyl graphics'!$B$17:$B$30,B56,'Apply vinyl graphics'!$G$17:$G$30)) +
(SUMIF('Apply vinyl graphics (2)'!$B$17:$B$30,B56,'Apply vinyl graphics (2)'!$G$17:$G$30)) +
(SUMIF('Alum pan sign'!$B$17:$B$30,B56,'Alum pan sign'!$G$17:$G$30)) +
(SUMIF('Alum pan sign (2)'!$B$17:$B$30,B56,'Alum pan sign (2)'!$G$17:$G$30)) +
(SUMIF('Economy pan sign'!$B$17:$B$30,B56,'Economy pan sign'!$G$17:$G$30)) +
(SUMIF('Post and panel sign'!$B$17:$B$30,B56,'Post and panel sign'!$G$17:$G$30)) +
(SUMIF('Post and panel sign (2)'!$B$17:$B$30,B56,'Post and panel sign (2)'!$G$17:$G$30)) +
(SUMIF('Flat panels only'!$B$17:$B$30,B56,'Flat panels only'!$G$17:$G$30)) +
(SUMIF('Flat panels only (2)'!$B$17:$B$30,B56,'Flat panels only (2)'!$G$17:$G$30)) +
(SUMIF('Routed panel shapes'!$B$18:$B$31,B56,'Routed panel shapes'!$G$18:$G$31)) +
(SUMIF('Routed panel shapes (2)'!$B$18:$B$31,B56,'Routed panel shapes (2)'!$G$18:$G$31)) +
(SUMIF('Routed face only'!$B$17:$B$30,B56,'Routed face only'!$G$17:$G$30)) +
(SUMIF('Routed face only (2)'!$B$17:$B$30,B56,'Routed face only (2)'!$G$17:$G$30)) +
(SUMIF('Routed alum faces letters'!$B$17:$B$30,B56,'Routed alum faces letters'!$G$17:$G$30)) +
(SUMIF('Routed alum faces letters (2)'!$B$17:$B$30,B56,'Routed alum faces letters (2)'!$G$17:$G$30)) +
(SUMIF('Routed push through acrylic'!$B$17:$B$30,B56,'Routed push through acrylic'!$G$17:$G$30)) +
(SUMIF('Routed push through acrylic (2)'!$B$17:$B$30,B56,'Routed push through acrylic (2)'!$G$17:$G$30)) +
(SUMIF('Sf routed cabinet'!$B$17:$B$30,B56,'Sf routed cabinet'!$G$17:$G$30)) +
(SUMIF('Sf routed cabinet (2)'!$B$17:$B$30,B56,'Sf routed cabinet (2)'!$G$17:$G$30)) +
(SUMIF('Df routed cabinet'!$B$17:$B$30,B56,'Df routed cabinet'!$G$17:$G$30)) +
(SUMIF('Df routed cabinet (2)'!$B$17:$B$30,B56,'Df routed cabinet (2)'!$G$17:$G$30)) +
(SUMIF('Sf acrylic cabinet'!$B$17:$B$30,B56,'Sf acrylic cabinet'!$G$17:$G$30)) +
(SUMIF('Sf acrylic cabinet (2)'!$B$17:$B$30,B56,'Sf acrylic cabinet (2)'!$G$17:$G$30)) +
(SUMIF('Economy Sf acrylic'!$B$17:$B$30,B56,'Economy Sf acrylic'!$G$17:$G$30)) +
(SUMIF('Df acrylic cabinet'!$B$17:$B$30,B56,'Df acrylic cabinet'!$G$17:$G$30)) +
(SUMIF('Df acrylic cabinet (2)'!$B$17:$B$30,B56,'Df acrylic cabinet (2)'!$G$17:$G$30)) +
(SUMIF('Sf flex cabinet'!$B$17:$B$30,B56,'Sf flex cabinet'!$G$17:$G$30)) +
(SUMIF('Sf flex cabinet (2)'!$B$17:$B$30,B56,'Sf flex cabinet (2)'!$G$17:$G$30)) +
(SUMIF('Df flex cabinet'!$B$17:$B$36,B56,'Df flex cabinet'!$G$17:$G$36)) +
(SUMIF('Df flex cabinet (2)'!$B$17:$B$36,B56,'Df flex cabinet (2)'!$G$17:$G$36)) +
(SUMIF('Pole cover'!$B$17:$B$30,B56,'Pole cover'!$G$17:$G$30)) +
(SUMIF('Pole cover (2)'!$B$17:$B$30,B56,'Pole cover (2)'!$G$17:$G$30)) +
(SUMIF('Structural Steel Fab'!$B$17:$B$29,B56,'Structural Steel Fab'!$G$17:$G$29)) +
(SUMIF(Reveal!$B$17:$B$30,B56,Reveal!$G$17:$G$30)) +
(SUMIF('Reveal (2)'!$B$17:$B$30,B56,'Reveal (2)'!$G$17:$G$30)) +
(SUMIF('Crown cove top'!$B$17:$B$30,B56,'Crown cove top'!$G$17:$G$30)) +
(SUMIF('EMC assembly'!$B$17:$B$30,B56,'EMC assembly'!$G$17:$G$30)) +
(SUMIF(Crating!$B$17:$B$29,B56,Crating!$G$17:$G$29)) +
(SUMIF('LED wiring'!$B$17:$B$30,B56,'LED wiring'!$G$17:$G$30)) +
(SUMIF('Changeable copy face'!$B$17:$B$30,B56,'Changeable copy face'!$G$17:$G$30)) +
(SUMIF('Flex face assembly'!$B$17:$B$30,B56,'Flex face assembly'!$G$17:$G$30)) +
(SUMIF('Routed face assembly'!$B$17:$B$30,B56,'Routed face assembly'!$G$17:$G$30)) +
(SUMIF('Paint calculation'!$B$17:$B$30,B56,'Paint calculation'!$G$17:$G$30)) +
(SUMIF('Trimcap letter face'!$B$17:$B$30,B56,'Trimcap letter face'!$G$17:$G$30)) +
(SUMIF('Trimcap letter face (2)'!$B$17:$B$30,B56,'Trimcap letter face (2)'!$G$17:$G$30)) +
(SUMIF('Channel letter fabrication'!$B$17:$B$30,B56,'Channel letter fabrication'!$G$17:$G$30)) +
(SUMIF('Channel letter fabrication (2)'!$B$17:$B$30,B56,'Channel letter fabrication (2)'!$G$17:$G$30))</f>
        <v>0</v>
      </c>
    </row>
    <row r="57" spans="1:10">
      <c r="A57" s="28" t="str">
        <f>[1]ODBC!$A57</f>
        <v>48" 3630-141 Gold Nugget</v>
      </c>
      <c r="B57" s="29" t="str">
        <f>[1]ODBC!B57</f>
        <v>15476</v>
      </c>
      <c r="C57" s="30">
        <f>IFERROR(VLOOKUP($B57,[1]ODBC!$B:$H,2,FALSE),"")</f>
        <v>1.8540000000000001</v>
      </c>
      <c r="D57" s="30">
        <f>IFERROR(VLOOKUP($B57,[1]ODBC!$B:$H,3,FALSE),"")</f>
        <v>3.3380000000000001</v>
      </c>
      <c r="E57" s="30" t="str">
        <f>IFERROR(VLOOKUP($B57,[1]ODBC!$B:$H,4,FALSE),"")</f>
        <v>SQFT</v>
      </c>
      <c r="F57" s="31">
        <f>IFERROR(VLOOKUP($B57,[1]ODBC!$B:$H,5,FALSE),"")</f>
        <v>44.45</v>
      </c>
      <c r="G57" s="32">
        <f>[1]ODBC!G57</f>
        <v>0</v>
      </c>
      <c r="H57" s="33">
        <f>SUM([1]ODBC!H57)</f>
        <v>45464</v>
      </c>
      <c r="I57" s="41" t="str">
        <f>'Vinyl cutting'!$B$2</f>
        <v>J36938</v>
      </c>
      <c r="J57" s="42">
        <f ca="1">(SUMIF('Freeform time and material'!$B$17:$B$30,B57,'Freeform time and material'!$G$17:$G$30)) +
(SUMIF('Vinyl cutting'!$B$17:$B$30,B57,'Vinyl cutting'!$G$17:$G$30)) +
(SUMIF('Vinyl cutting (2)'!$B$17:$B$30,B57,'Vinyl cutting (2)'!$G$17:$G$30)) +
(SUMIF('Apply vinyl graphics'!$B$17:$B$30,B57,'Apply vinyl graphics'!$G$17:$G$30)) +
(SUMIF('Apply vinyl graphics (2)'!$B$17:$B$30,B57,'Apply vinyl graphics (2)'!$G$17:$G$30)) +
(SUMIF('Alum pan sign'!$B$17:$B$30,B57,'Alum pan sign'!$G$17:$G$30)) +
(SUMIF('Alum pan sign (2)'!$B$17:$B$30,B57,'Alum pan sign (2)'!$G$17:$G$30)) +
(SUMIF('Economy pan sign'!$B$17:$B$30,B57,'Economy pan sign'!$G$17:$G$30)) +
(SUMIF('Post and panel sign'!$B$17:$B$30,B57,'Post and panel sign'!$G$17:$G$30)) +
(SUMIF('Post and panel sign (2)'!$B$17:$B$30,B57,'Post and panel sign (2)'!$G$17:$G$30)) +
(SUMIF('Flat panels only'!$B$17:$B$30,B57,'Flat panels only'!$G$17:$G$30)) +
(SUMIF('Flat panels only (2)'!$B$17:$B$30,B57,'Flat panels only (2)'!$G$17:$G$30)) +
(SUMIF('Routed panel shapes'!$B$18:$B$31,B57,'Routed panel shapes'!$G$18:$G$31)) +
(SUMIF('Routed panel shapes (2)'!$B$18:$B$31,B57,'Routed panel shapes (2)'!$G$18:$G$31)) +
(SUMIF('Routed face only'!$B$17:$B$30,B57,'Routed face only'!$G$17:$G$30)) +
(SUMIF('Routed face only (2)'!$B$17:$B$30,B57,'Routed face only (2)'!$G$17:$G$30)) +
(SUMIF('Routed alum faces letters'!$B$17:$B$30,B57,'Routed alum faces letters'!$G$17:$G$30)) +
(SUMIF('Routed alum faces letters (2)'!$B$17:$B$30,B57,'Routed alum faces letters (2)'!$G$17:$G$30)) +
(SUMIF('Routed push through acrylic'!$B$17:$B$30,B57,'Routed push through acrylic'!$G$17:$G$30)) +
(SUMIF('Routed push through acrylic (2)'!$B$17:$B$30,B57,'Routed push through acrylic (2)'!$G$17:$G$30)) +
(SUMIF('Sf routed cabinet'!$B$17:$B$30,B57,'Sf routed cabinet'!$G$17:$G$30)) +
(SUMIF('Sf routed cabinet (2)'!$B$17:$B$30,B57,'Sf routed cabinet (2)'!$G$17:$G$30)) +
(SUMIF('Df routed cabinet'!$B$17:$B$30,B57,'Df routed cabinet'!$G$17:$G$30)) +
(SUMIF('Df routed cabinet (2)'!$B$17:$B$30,B57,'Df routed cabinet (2)'!$G$17:$G$30)) +
(SUMIF('Sf acrylic cabinet'!$B$17:$B$30,B57,'Sf acrylic cabinet'!$G$17:$G$30)) +
(SUMIF('Sf acrylic cabinet (2)'!$B$17:$B$30,B57,'Sf acrylic cabinet (2)'!$G$17:$G$30)) +
(SUMIF('Economy Sf acrylic'!$B$17:$B$30,B57,'Economy Sf acrylic'!$G$17:$G$30)) +
(SUMIF('Df acrylic cabinet'!$B$17:$B$30,B57,'Df acrylic cabinet'!$G$17:$G$30)) +
(SUMIF('Df acrylic cabinet (2)'!$B$17:$B$30,B57,'Df acrylic cabinet (2)'!$G$17:$G$30)) +
(SUMIF('Sf flex cabinet'!$B$17:$B$30,B57,'Sf flex cabinet'!$G$17:$G$30)) +
(SUMIF('Sf flex cabinet (2)'!$B$17:$B$30,B57,'Sf flex cabinet (2)'!$G$17:$G$30)) +
(SUMIF('Df flex cabinet'!$B$17:$B$36,B57,'Df flex cabinet'!$G$17:$G$36)) +
(SUMIF('Df flex cabinet (2)'!$B$17:$B$36,B57,'Df flex cabinet (2)'!$G$17:$G$36)) +
(SUMIF('Pole cover'!$B$17:$B$30,B57,'Pole cover'!$G$17:$G$30)) +
(SUMIF('Pole cover (2)'!$B$17:$B$30,B57,'Pole cover (2)'!$G$17:$G$30)) +
(SUMIF('Structural Steel Fab'!$B$17:$B$29,B57,'Structural Steel Fab'!$G$17:$G$29)) +
(SUMIF(Reveal!$B$17:$B$30,B57,Reveal!$G$17:$G$30)) +
(SUMIF('Reveal (2)'!$B$17:$B$30,B57,'Reveal (2)'!$G$17:$G$30)) +
(SUMIF('Crown cove top'!$B$17:$B$30,B57,'Crown cove top'!$G$17:$G$30)) +
(SUMIF('EMC assembly'!$B$17:$B$30,B57,'EMC assembly'!$G$17:$G$30)) +
(SUMIF(Crating!$B$17:$B$29,B57,Crating!$G$17:$G$29)) +
(SUMIF('LED wiring'!$B$17:$B$30,B57,'LED wiring'!$G$17:$G$30)) +
(SUMIF('Changeable copy face'!$B$17:$B$30,B57,'Changeable copy face'!$G$17:$G$30)) +
(SUMIF('Flex face assembly'!$B$17:$B$30,B57,'Flex face assembly'!$G$17:$G$30)) +
(SUMIF('Routed face assembly'!$B$17:$B$30,B57,'Routed face assembly'!$G$17:$G$30)) +
(SUMIF('Paint calculation'!$B$17:$B$30,B57,'Paint calculation'!$G$17:$G$30)) +
(SUMIF('Trimcap letter face'!$B$17:$B$30,B57,'Trimcap letter face'!$G$17:$G$30)) +
(SUMIF('Trimcap letter face (2)'!$B$17:$B$30,B57,'Trimcap letter face (2)'!$G$17:$G$30)) +
(SUMIF('Channel letter fabrication'!$B$17:$B$30,B57,'Channel letter fabrication'!$G$17:$G$30)) +
(SUMIF('Channel letter fabrication (2)'!$B$17:$B$30,B57,'Channel letter fabrication (2)'!$G$17:$G$30))</f>
        <v>0</v>
      </c>
    </row>
    <row r="58" spans="1:10">
      <c r="A58" s="28" t="str">
        <f>[1]ODBC!$A58</f>
        <v>48" 3630-131 Gold Metallic</v>
      </c>
      <c r="B58" s="29" t="str">
        <f>[1]ODBC!B58</f>
        <v>15480</v>
      </c>
      <c r="C58" s="30">
        <f>IFERROR(VLOOKUP($B58,[1]ODBC!$B:$H,2,FALSE),"")</f>
        <v>1.87</v>
      </c>
      <c r="D58" s="30">
        <f>IFERROR(VLOOKUP($B58,[1]ODBC!$B:$H,3,FALSE),"")</f>
        <v>3.3660000000000001</v>
      </c>
      <c r="E58" s="30" t="str">
        <f>IFERROR(VLOOKUP($B58,[1]ODBC!$B:$H,4,FALSE),"")</f>
        <v>SQFT</v>
      </c>
      <c r="F58" s="31">
        <f>IFERROR(VLOOKUP($B58,[1]ODBC!$B:$H,5,FALSE),"")</f>
        <v>44.45</v>
      </c>
      <c r="G58" s="32">
        <f>[1]ODBC!G58</f>
        <v>0</v>
      </c>
      <c r="H58" s="33">
        <f>SUM([1]ODBC!H58)</f>
        <v>45357</v>
      </c>
      <c r="I58" s="41" t="str">
        <f>'Vinyl cutting'!$B$2</f>
        <v>J36938</v>
      </c>
      <c r="J58" s="42">
        <f ca="1">(SUMIF('Freeform time and material'!$B$17:$B$30,B58,'Freeform time and material'!$G$17:$G$30)) +
(SUMIF('Vinyl cutting'!$B$17:$B$30,B58,'Vinyl cutting'!$G$17:$G$30)) +
(SUMIF('Vinyl cutting (2)'!$B$17:$B$30,B58,'Vinyl cutting (2)'!$G$17:$G$30)) +
(SUMIF('Apply vinyl graphics'!$B$17:$B$30,B58,'Apply vinyl graphics'!$G$17:$G$30)) +
(SUMIF('Apply vinyl graphics (2)'!$B$17:$B$30,B58,'Apply vinyl graphics (2)'!$G$17:$G$30)) +
(SUMIF('Alum pan sign'!$B$17:$B$30,B58,'Alum pan sign'!$G$17:$G$30)) +
(SUMIF('Alum pan sign (2)'!$B$17:$B$30,B58,'Alum pan sign (2)'!$G$17:$G$30)) +
(SUMIF('Economy pan sign'!$B$17:$B$30,B58,'Economy pan sign'!$G$17:$G$30)) +
(SUMIF('Post and panel sign'!$B$17:$B$30,B58,'Post and panel sign'!$G$17:$G$30)) +
(SUMIF('Post and panel sign (2)'!$B$17:$B$30,B58,'Post and panel sign (2)'!$G$17:$G$30)) +
(SUMIF('Flat panels only'!$B$17:$B$30,B58,'Flat panels only'!$G$17:$G$30)) +
(SUMIF('Flat panels only (2)'!$B$17:$B$30,B58,'Flat panels only (2)'!$G$17:$G$30)) +
(SUMIF('Routed panel shapes'!$B$18:$B$31,B58,'Routed panel shapes'!$G$18:$G$31)) +
(SUMIF('Routed panel shapes (2)'!$B$18:$B$31,B58,'Routed panel shapes (2)'!$G$18:$G$31)) +
(SUMIF('Routed face only'!$B$17:$B$30,B58,'Routed face only'!$G$17:$G$30)) +
(SUMIF('Routed face only (2)'!$B$17:$B$30,B58,'Routed face only (2)'!$G$17:$G$30)) +
(SUMIF('Routed alum faces letters'!$B$17:$B$30,B58,'Routed alum faces letters'!$G$17:$G$30)) +
(SUMIF('Routed alum faces letters (2)'!$B$17:$B$30,B58,'Routed alum faces letters (2)'!$G$17:$G$30)) +
(SUMIF('Routed push through acrylic'!$B$17:$B$30,B58,'Routed push through acrylic'!$G$17:$G$30)) +
(SUMIF('Routed push through acrylic (2)'!$B$17:$B$30,B58,'Routed push through acrylic (2)'!$G$17:$G$30)) +
(SUMIF('Sf routed cabinet'!$B$17:$B$30,B58,'Sf routed cabinet'!$G$17:$G$30)) +
(SUMIF('Sf routed cabinet (2)'!$B$17:$B$30,B58,'Sf routed cabinet (2)'!$G$17:$G$30)) +
(SUMIF('Df routed cabinet'!$B$17:$B$30,B58,'Df routed cabinet'!$G$17:$G$30)) +
(SUMIF('Df routed cabinet (2)'!$B$17:$B$30,B58,'Df routed cabinet (2)'!$G$17:$G$30)) +
(SUMIF('Sf acrylic cabinet'!$B$17:$B$30,B58,'Sf acrylic cabinet'!$G$17:$G$30)) +
(SUMIF('Sf acrylic cabinet (2)'!$B$17:$B$30,B58,'Sf acrylic cabinet (2)'!$G$17:$G$30)) +
(SUMIF('Economy Sf acrylic'!$B$17:$B$30,B58,'Economy Sf acrylic'!$G$17:$G$30)) +
(SUMIF('Df acrylic cabinet'!$B$17:$B$30,B58,'Df acrylic cabinet'!$G$17:$G$30)) +
(SUMIF('Df acrylic cabinet (2)'!$B$17:$B$30,B58,'Df acrylic cabinet (2)'!$G$17:$G$30)) +
(SUMIF('Sf flex cabinet'!$B$17:$B$30,B58,'Sf flex cabinet'!$G$17:$G$30)) +
(SUMIF('Sf flex cabinet (2)'!$B$17:$B$30,B58,'Sf flex cabinet (2)'!$G$17:$G$30)) +
(SUMIF('Df flex cabinet'!$B$17:$B$36,B58,'Df flex cabinet'!$G$17:$G$36)) +
(SUMIF('Df flex cabinet (2)'!$B$17:$B$36,B58,'Df flex cabinet (2)'!$G$17:$G$36)) +
(SUMIF('Pole cover'!$B$17:$B$30,B58,'Pole cover'!$G$17:$G$30)) +
(SUMIF('Pole cover (2)'!$B$17:$B$30,B58,'Pole cover (2)'!$G$17:$G$30)) +
(SUMIF('Structural Steel Fab'!$B$17:$B$29,B58,'Structural Steel Fab'!$G$17:$G$29)) +
(SUMIF(Reveal!$B$17:$B$30,B58,Reveal!$G$17:$G$30)) +
(SUMIF('Reveal (2)'!$B$17:$B$30,B58,'Reveal (2)'!$G$17:$G$30)) +
(SUMIF('Crown cove top'!$B$17:$B$30,B58,'Crown cove top'!$G$17:$G$30)) +
(SUMIF('EMC assembly'!$B$17:$B$30,B58,'EMC assembly'!$G$17:$G$30)) +
(SUMIF(Crating!$B$17:$B$29,B58,Crating!$G$17:$G$29)) +
(SUMIF('LED wiring'!$B$17:$B$30,B58,'LED wiring'!$G$17:$G$30)) +
(SUMIF('Changeable copy face'!$B$17:$B$30,B58,'Changeable copy face'!$G$17:$G$30)) +
(SUMIF('Flex face assembly'!$B$17:$B$30,B58,'Flex face assembly'!$G$17:$G$30)) +
(SUMIF('Routed face assembly'!$B$17:$B$30,B58,'Routed face assembly'!$G$17:$G$30)) +
(SUMIF('Paint calculation'!$B$17:$B$30,B58,'Paint calculation'!$G$17:$G$30)) +
(SUMIF('Trimcap letter face'!$B$17:$B$30,B58,'Trimcap letter face'!$G$17:$G$30)) +
(SUMIF('Trimcap letter face (2)'!$B$17:$B$30,B58,'Trimcap letter face (2)'!$G$17:$G$30)) +
(SUMIF('Channel letter fabrication'!$B$17:$B$30,B58,'Channel letter fabrication'!$G$17:$G$30)) +
(SUMIF('Channel letter fabrication (2)'!$B$17:$B$30,B58,'Channel letter fabrication (2)'!$G$17:$G$30))</f>
        <v>0</v>
      </c>
    </row>
    <row r="59" spans="1:10">
      <c r="A59" s="28" t="str">
        <f>[1]ODBC!$A59</f>
        <v>48" 3630-129 Bronze</v>
      </c>
      <c r="B59" s="29" t="str">
        <f>[1]ODBC!B59</f>
        <v>15484</v>
      </c>
      <c r="C59" s="30">
        <f>IFERROR(VLOOKUP($B59,[1]ODBC!$B:$H,2,FALSE),"")</f>
        <v>1.5633300000000001</v>
      </c>
      <c r="D59" s="30">
        <f>IFERROR(VLOOKUP($B59,[1]ODBC!$B:$H,3,FALSE),"")</f>
        <v>2.8140000000000001</v>
      </c>
      <c r="E59" s="30" t="str">
        <f>IFERROR(VLOOKUP($B59,[1]ODBC!$B:$H,4,FALSE),"")</f>
        <v>SQFT</v>
      </c>
      <c r="F59" s="31">
        <f>IFERROR(VLOOKUP($B59,[1]ODBC!$B:$H,5,FALSE),"")</f>
        <v>44.45</v>
      </c>
      <c r="G59" s="32">
        <f>[1]ODBC!G59</f>
        <v>0</v>
      </c>
      <c r="H59" s="33">
        <f>SUM([1]ODBC!H59)</f>
        <v>0</v>
      </c>
      <c r="I59" s="41" t="str">
        <f>'Vinyl cutting'!$B$2</f>
        <v>J36938</v>
      </c>
      <c r="J59" s="42">
        <f ca="1">(SUMIF('Freeform time and material'!$B$17:$B$30,B59,'Freeform time and material'!$G$17:$G$30)) +
(SUMIF('Vinyl cutting'!$B$17:$B$30,B59,'Vinyl cutting'!$G$17:$G$30)) +
(SUMIF('Vinyl cutting (2)'!$B$17:$B$30,B59,'Vinyl cutting (2)'!$G$17:$G$30)) +
(SUMIF('Apply vinyl graphics'!$B$17:$B$30,B59,'Apply vinyl graphics'!$G$17:$G$30)) +
(SUMIF('Apply vinyl graphics (2)'!$B$17:$B$30,B59,'Apply vinyl graphics (2)'!$G$17:$G$30)) +
(SUMIF('Alum pan sign'!$B$17:$B$30,B59,'Alum pan sign'!$G$17:$G$30)) +
(SUMIF('Alum pan sign (2)'!$B$17:$B$30,B59,'Alum pan sign (2)'!$G$17:$G$30)) +
(SUMIF('Economy pan sign'!$B$17:$B$30,B59,'Economy pan sign'!$G$17:$G$30)) +
(SUMIF('Post and panel sign'!$B$17:$B$30,B59,'Post and panel sign'!$G$17:$G$30)) +
(SUMIF('Post and panel sign (2)'!$B$17:$B$30,B59,'Post and panel sign (2)'!$G$17:$G$30)) +
(SUMIF('Flat panels only'!$B$17:$B$30,B59,'Flat panels only'!$G$17:$G$30)) +
(SUMIF('Flat panels only (2)'!$B$17:$B$30,B59,'Flat panels only (2)'!$G$17:$G$30)) +
(SUMIF('Routed panel shapes'!$B$18:$B$31,B59,'Routed panel shapes'!$G$18:$G$31)) +
(SUMIF('Routed panel shapes (2)'!$B$18:$B$31,B59,'Routed panel shapes (2)'!$G$18:$G$31)) +
(SUMIF('Routed face only'!$B$17:$B$30,B59,'Routed face only'!$G$17:$G$30)) +
(SUMIF('Routed face only (2)'!$B$17:$B$30,B59,'Routed face only (2)'!$G$17:$G$30)) +
(SUMIF('Routed alum faces letters'!$B$17:$B$30,B59,'Routed alum faces letters'!$G$17:$G$30)) +
(SUMIF('Routed alum faces letters (2)'!$B$17:$B$30,B59,'Routed alum faces letters (2)'!$G$17:$G$30)) +
(SUMIF('Routed push through acrylic'!$B$17:$B$30,B59,'Routed push through acrylic'!$G$17:$G$30)) +
(SUMIF('Routed push through acrylic (2)'!$B$17:$B$30,B59,'Routed push through acrylic (2)'!$G$17:$G$30)) +
(SUMIF('Sf routed cabinet'!$B$17:$B$30,B59,'Sf routed cabinet'!$G$17:$G$30)) +
(SUMIF('Sf routed cabinet (2)'!$B$17:$B$30,B59,'Sf routed cabinet (2)'!$G$17:$G$30)) +
(SUMIF('Df routed cabinet'!$B$17:$B$30,B59,'Df routed cabinet'!$G$17:$G$30)) +
(SUMIF('Df routed cabinet (2)'!$B$17:$B$30,B59,'Df routed cabinet (2)'!$G$17:$G$30)) +
(SUMIF('Sf acrylic cabinet'!$B$17:$B$30,B59,'Sf acrylic cabinet'!$G$17:$G$30)) +
(SUMIF('Sf acrylic cabinet (2)'!$B$17:$B$30,B59,'Sf acrylic cabinet (2)'!$G$17:$G$30)) +
(SUMIF('Economy Sf acrylic'!$B$17:$B$30,B59,'Economy Sf acrylic'!$G$17:$G$30)) +
(SUMIF('Df acrylic cabinet'!$B$17:$B$30,B59,'Df acrylic cabinet'!$G$17:$G$30)) +
(SUMIF('Df acrylic cabinet (2)'!$B$17:$B$30,B59,'Df acrylic cabinet (2)'!$G$17:$G$30)) +
(SUMIF('Sf flex cabinet'!$B$17:$B$30,B59,'Sf flex cabinet'!$G$17:$G$30)) +
(SUMIF('Sf flex cabinet (2)'!$B$17:$B$30,B59,'Sf flex cabinet (2)'!$G$17:$G$30)) +
(SUMIF('Df flex cabinet'!$B$17:$B$36,B59,'Df flex cabinet'!$G$17:$G$36)) +
(SUMIF('Df flex cabinet (2)'!$B$17:$B$36,B59,'Df flex cabinet (2)'!$G$17:$G$36)) +
(SUMIF('Pole cover'!$B$17:$B$30,B59,'Pole cover'!$G$17:$G$30)) +
(SUMIF('Pole cover (2)'!$B$17:$B$30,B59,'Pole cover (2)'!$G$17:$G$30)) +
(SUMIF('Structural Steel Fab'!$B$17:$B$29,B59,'Structural Steel Fab'!$G$17:$G$29)) +
(SUMIF(Reveal!$B$17:$B$30,B59,Reveal!$G$17:$G$30)) +
(SUMIF('Reveal (2)'!$B$17:$B$30,B59,'Reveal (2)'!$G$17:$G$30)) +
(SUMIF('Crown cove top'!$B$17:$B$30,B59,'Crown cove top'!$G$17:$G$30)) +
(SUMIF('EMC assembly'!$B$17:$B$30,B59,'EMC assembly'!$G$17:$G$30)) +
(SUMIF(Crating!$B$17:$B$29,B59,Crating!$G$17:$G$29)) +
(SUMIF('LED wiring'!$B$17:$B$30,B59,'LED wiring'!$G$17:$G$30)) +
(SUMIF('Changeable copy face'!$B$17:$B$30,B59,'Changeable copy face'!$G$17:$G$30)) +
(SUMIF('Flex face assembly'!$B$17:$B$30,B59,'Flex face assembly'!$G$17:$G$30)) +
(SUMIF('Routed face assembly'!$B$17:$B$30,B59,'Routed face assembly'!$G$17:$G$30)) +
(SUMIF('Paint calculation'!$B$17:$B$30,B59,'Paint calculation'!$G$17:$G$30)) +
(SUMIF('Trimcap letter face'!$B$17:$B$30,B59,'Trimcap letter face'!$G$17:$G$30)) +
(SUMIF('Trimcap letter face (2)'!$B$17:$B$30,B59,'Trimcap letter face (2)'!$G$17:$G$30)) +
(SUMIF('Channel letter fabrication'!$B$17:$B$30,B59,'Channel letter fabrication'!$G$17:$G$30)) +
(SUMIF('Channel letter fabrication (2)'!$B$17:$B$30,B59,'Channel letter fabrication (2)'!$G$17:$G$30))</f>
        <v>0</v>
      </c>
    </row>
    <row r="60" spans="1:10">
      <c r="A60" s="28" t="str">
        <f>[1]ODBC!$A60</f>
        <v>48" 3630-71 Shadow Gray</v>
      </c>
      <c r="B60" s="29" t="str">
        <f>[1]ODBC!B60</f>
        <v>15488</v>
      </c>
      <c r="C60" s="30">
        <f>IFERROR(VLOOKUP($B60,[1]ODBC!$B:$H,2,FALSE),"")</f>
        <v>1.5629999999999999</v>
      </c>
      <c r="D60" s="30">
        <f>IFERROR(VLOOKUP($B60,[1]ODBC!$B:$H,3,FALSE),"")</f>
        <v>2.8140000000000001</v>
      </c>
      <c r="E60" s="30" t="str">
        <f>IFERROR(VLOOKUP($B60,[1]ODBC!$B:$H,4,FALSE),"")</f>
        <v>SQFT</v>
      </c>
      <c r="F60" s="31">
        <f>IFERROR(VLOOKUP($B60,[1]ODBC!$B:$H,5,FALSE),"")</f>
        <v>44.45</v>
      </c>
      <c r="G60" s="32">
        <f>[1]ODBC!G60</f>
        <v>0</v>
      </c>
      <c r="H60" s="33">
        <f>SUM([1]ODBC!H60)</f>
        <v>0</v>
      </c>
      <c r="I60" s="41" t="str">
        <f>'Vinyl cutting'!$B$2</f>
        <v>J36938</v>
      </c>
      <c r="J60" s="42">
        <f ca="1">(SUMIF('Freeform time and material'!$B$17:$B$30,B60,'Freeform time and material'!$G$17:$G$30)) +
(SUMIF('Vinyl cutting'!$B$17:$B$30,B60,'Vinyl cutting'!$G$17:$G$30)) +
(SUMIF('Vinyl cutting (2)'!$B$17:$B$30,B60,'Vinyl cutting (2)'!$G$17:$G$30)) +
(SUMIF('Apply vinyl graphics'!$B$17:$B$30,B60,'Apply vinyl graphics'!$G$17:$G$30)) +
(SUMIF('Apply vinyl graphics (2)'!$B$17:$B$30,B60,'Apply vinyl graphics (2)'!$G$17:$G$30)) +
(SUMIF('Alum pan sign'!$B$17:$B$30,B60,'Alum pan sign'!$G$17:$G$30)) +
(SUMIF('Alum pan sign (2)'!$B$17:$B$30,B60,'Alum pan sign (2)'!$G$17:$G$30)) +
(SUMIF('Economy pan sign'!$B$17:$B$30,B60,'Economy pan sign'!$G$17:$G$30)) +
(SUMIF('Post and panel sign'!$B$17:$B$30,B60,'Post and panel sign'!$G$17:$G$30)) +
(SUMIF('Post and panel sign (2)'!$B$17:$B$30,B60,'Post and panel sign (2)'!$G$17:$G$30)) +
(SUMIF('Flat panels only'!$B$17:$B$30,B60,'Flat panels only'!$G$17:$G$30)) +
(SUMIF('Flat panels only (2)'!$B$17:$B$30,B60,'Flat panels only (2)'!$G$17:$G$30)) +
(SUMIF('Routed panel shapes'!$B$18:$B$31,B60,'Routed panel shapes'!$G$18:$G$31)) +
(SUMIF('Routed panel shapes (2)'!$B$18:$B$31,B60,'Routed panel shapes (2)'!$G$18:$G$31)) +
(SUMIF('Routed face only'!$B$17:$B$30,B60,'Routed face only'!$G$17:$G$30)) +
(SUMIF('Routed face only (2)'!$B$17:$B$30,B60,'Routed face only (2)'!$G$17:$G$30)) +
(SUMIF('Routed alum faces letters'!$B$17:$B$30,B60,'Routed alum faces letters'!$G$17:$G$30)) +
(SUMIF('Routed alum faces letters (2)'!$B$17:$B$30,B60,'Routed alum faces letters (2)'!$G$17:$G$30)) +
(SUMIF('Routed push through acrylic'!$B$17:$B$30,B60,'Routed push through acrylic'!$G$17:$G$30)) +
(SUMIF('Routed push through acrylic (2)'!$B$17:$B$30,B60,'Routed push through acrylic (2)'!$G$17:$G$30)) +
(SUMIF('Sf routed cabinet'!$B$17:$B$30,B60,'Sf routed cabinet'!$G$17:$G$30)) +
(SUMIF('Sf routed cabinet (2)'!$B$17:$B$30,B60,'Sf routed cabinet (2)'!$G$17:$G$30)) +
(SUMIF('Df routed cabinet'!$B$17:$B$30,B60,'Df routed cabinet'!$G$17:$G$30)) +
(SUMIF('Df routed cabinet (2)'!$B$17:$B$30,B60,'Df routed cabinet (2)'!$G$17:$G$30)) +
(SUMIF('Sf acrylic cabinet'!$B$17:$B$30,B60,'Sf acrylic cabinet'!$G$17:$G$30)) +
(SUMIF('Sf acrylic cabinet (2)'!$B$17:$B$30,B60,'Sf acrylic cabinet (2)'!$G$17:$G$30)) +
(SUMIF('Economy Sf acrylic'!$B$17:$B$30,B60,'Economy Sf acrylic'!$G$17:$G$30)) +
(SUMIF('Df acrylic cabinet'!$B$17:$B$30,B60,'Df acrylic cabinet'!$G$17:$G$30)) +
(SUMIF('Df acrylic cabinet (2)'!$B$17:$B$30,B60,'Df acrylic cabinet (2)'!$G$17:$G$30)) +
(SUMIF('Sf flex cabinet'!$B$17:$B$30,B60,'Sf flex cabinet'!$G$17:$G$30)) +
(SUMIF('Sf flex cabinet (2)'!$B$17:$B$30,B60,'Sf flex cabinet (2)'!$G$17:$G$30)) +
(SUMIF('Df flex cabinet'!$B$17:$B$36,B60,'Df flex cabinet'!$G$17:$G$36)) +
(SUMIF('Df flex cabinet (2)'!$B$17:$B$36,B60,'Df flex cabinet (2)'!$G$17:$G$36)) +
(SUMIF('Pole cover'!$B$17:$B$30,B60,'Pole cover'!$G$17:$G$30)) +
(SUMIF('Pole cover (2)'!$B$17:$B$30,B60,'Pole cover (2)'!$G$17:$G$30)) +
(SUMIF('Structural Steel Fab'!$B$17:$B$29,B60,'Structural Steel Fab'!$G$17:$G$29)) +
(SUMIF(Reveal!$B$17:$B$30,B60,Reveal!$G$17:$G$30)) +
(SUMIF('Reveal (2)'!$B$17:$B$30,B60,'Reveal (2)'!$G$17:$G$30)) +
(SUMIF('Crown cove top'!$B$17:$B$30,B60,'Crown cove top'!$G$17:$G$30)) +
(SUMIF('EMC assembly'!$B$17:$B$30,B60,'EMC assembly'!$G$17:$G$30)) +
(SUMIF(Crating!$B$17:$B$29,B60,Crating!$G$17:$G$29)) +
(SUMIF('LED wiring'!$B$17:$B$30,B60,'LED wiring'!$G$17:$G$30)) +
(SUMIF('Changeable copy face'!$B$17:$B$30,B60,'Changeable copy face'!$G$17:$G$30)) +
(SUMIF('Flex face assembly'!$B$17:$B$30,B60,'Flex face assembly'!$G$17:$G$30)) +
(SUMIF('Routed face assembly'!$B$17:$B$30,B60,'Routed face assembly'!$G$17:$G$30)) +
(SUMIF('Paint calculation'!$B$17:$B$30,B60,'Paint calculation'!$G$17:$G$30)) +
(SUMIF('Trimcap letter face'!$B$17:$B$30,B60,'Trimcap letter face'!$G$17:$G$30)) +
(SUMIF('Trimcap letter face (2)'!$B$17:$B$30,B60,'Trimcap letter face (2)'!$G$17:$G$30)) +
(SUMIF('Channel letter fabrication'!$B$17:$B$30,B60,'Channel letter fabrication'!$G$17:$G$30)) +
(SUMIF('Channel letter fabrication (2)'!$B$17:$B$30,B60,'Channel letter fabrication (2)'!$G$17:$G$30))</f>
        <v>0</v>
      </c>
    </row>
    <row r="61" spans="1:10">
      <c r="A61" s="28" t="str">
        <f>[1]ODBC!$A61</f>
        <v>48" 3630-51 Silver Gray</v>
      </c>
      <c r="B61" s="29" t="str">
        <f>[1]ODBC!B61</f>
        <v>15492</v>
      </c>
      <c r="C61" s="30">
        <f>IFERROR(VLOOKUP($B61,[1]ODBC!$B:$H,2,FALSE),"")</f>
        <v>1.698</v>
      </c>
      <c r="D61" s="30">
        <f>IFERROR(VLOOKUP($B61,[1]ODBC!$B:$H,3,FALSE),"")</f>
        <v>3.0569999999999999</v>
      </c>
      <c r="E61" s="30" t="str">
        <f>IFERROR(VLOOKUP($B61,[1]ODBC!$B:$H,4,FALSE),"")</f>
        <v>SQFT</v>
      </c>
      <c r="F61" s="31">
        <f>IFERROR(VLOOKUP($B61,[1]ODBC!$B:$H,5,FALSE),"")</f>
        <v>44.45</v>
      </c>
      <c r="G61" s="32">
        <f>[1]ODBC!G61</f>
        <v>0</v>
      </c>
      <c r="H61" s="33">
        <f>SUM([1]ODBC!H61)</f>
        <v>45761</v>
      </c>
      <c r="I61" s="41" t="str">
        <f>'Vinyl cutting'!$B$2</f>
        <v>J36938</v>
      </c>
      <c r="J61" s="42">
        <f ca="1">(SUMIF('Freeform time and material'!$B$17:$B$30,B61,'Freeform time and material'!$G$17:$G$30)) +
(SUMIF('Vinyl cutting'!$B$17:$B$30,B61,'Vinyl cutting'!$G$17:$G$30)) +
(SUMIF('Vinyl cutting (2)'!$B$17:$B$30,B61,'Vinyl cutting (2)'!$G$17:$G$30)) +
(SUMIF('Apply vinyl graphics'!$B$17:$B$30,B61,'Apply vinyl graphics'!$G$17:$G$30)) +
(SUMIF('Apply vinyl graphics (2)'!$B$17:$B$30,B61,'Apply vinyl graphics (2)'!$G$17:$G$30)) +
(SUMIF('Alum pan sign'!$B$17:$B$30,B61,'Alum pan sign'!$G$17:$G$30)) +
(SUMIF('Alum pan sign (2)'!$B$17:$B$30,B61,'Alum pan sign (2)'!$G$17:$G$30)) +
(SUMIF('Economy pan sign'!$B$17:$B$30,B61,'Economy pan sign'!$G$17:$G$30)) +
(SUMIF('Post and panel sign'!$B$17:$B$30,B61,'Post and panel sign'!$G$17:$G$30)) +
(SUMIF('Post and panel sign (2)'!$B$17:$B$30,B61,'Post and panel sign (2)'!$G$17:$G$30)) +
(SUMIF('Flat panels only'!$B$17:$B$30,B61,'Flat panels only'!$G$17:$G$30)) +
(SUMIF('Flat panels only (2)'!$B$17:$B$30,B61,'Flat panels only (2)'!$G$17:$G$30)) +
(SUMIF('Routed panel shapes'!$B$18:$B$31,B61,'Routed panel shapes'!$G$18:$G$31)) +
(SUMIF('Routed panel shapes (2)'!$B$18:$B$31,B61,'Routed panel shapes (2)'!$G$18:$G$31)) +
(SUMIF('Routed face only'!$B$17:$B$30,B61,'Routed face only'!$G$17:$G$30)) +
(SUMIF('Routed face only (2)'!$B$17:$B$30,B61,'Routed face only (2)'!$G$17:$G$30)) +
(SUMIF('Routed alum faces letters'!$B$17:$B$30,B61,'Routed alum faces letters'!$G$17:$G$30)) +
(SUMIF('Routed alum faces letters (2)'!$B$17:$B$30,B61,'Routed alum faces letters (2)'!$G$17:$G$30)) +
(SUMIF('Routed push through acrylic'!$B$17:$B$30,B61,'Routed push through acrylic'!$G$17:$G$30)) +
(SUMIF('Routed push through acrylic (2)'!$B$17:$B$30,B61,'Routed push through acrylic (2)'!$G$17:$G$30)) +
(SUMIF('Sf routed cabinet'!$B$17:$B$30,B61,'Sf routed cabinet'!$G$17:$G$30)) +
(SUMIF('Sf routed cabinet (2)'!$B$17:$B$30,B61,'Sf routed cabinet (2)'!$G$17:$G$30)) +
(SUMIF('Df routed cabinet'!$B$17:$B$30,B61,'Df routed cabinet'!$G$17:$G$30)) +
(SUMIF('Df routed cabinet (2)'!$B$17:$B$30,B61,'Df routed cabinet (2)'!$G$17:$G$30)) +
(SUMIF('Sf acrylic cabinet'!$B$17:$B$30,B61,'Sf acrylic cabinet'!$G$17:$G$30)) +
(SUMIF('Sf acrylic cabinet (2)'!$B$17:$B$30,B61,'Sf acrylic cabinet (2)'!$G$17:$G$30)) +
(SUMIF('Economy Sf acrylic'!$B$17:$B$30,B61,'Economy Sf acrylic'!$G$17:$G$30)) +
(SUMIF('Df acrylic cabinet'!$B$17:$B$30,B61,'Df acrylic cabinet'!$G$17:$G$30)) +
(SUMIF('Df acrylic cabinet (2)'!$B$17:$B$30,B61,'Df acrylic cabinet (2)'!$G$17:$G$30)) +
(SUMIF('Sf flex cabinet'!$B$17:$B$30,B61,'Sf flex cabinet'!$G$17:$G$30)) +
(SUMIF('Sf flex cabinet (2)'!$B$17:$B$30,B61,'Sf flex cabinet (2)'!$G$17:$G$30)) +
(SUMIF('Df flex cabinet'!$B$17:$B$36,B61,'Df flex cabinet'!$G$17:$G$36)) +
(SUMIF('Df flex cabinet (2)'!$B$17:$B$36,B61,'Df flex cabinet (2)'!$G$17:$G$36)) +
(SUMIF('Pole cover'!$B$17:$B$30,B61,'Pole cover'!$G$17:$G$30)) +
(SUMIF('Pole cover (2)'!$B$17:$B$30,B61,'Pole cover (2)'!$G$17:$G$30)) +
(SUMIF('Structural Steel Fab'!$B$17:$B$29,B61,'Structural Steel Fab'!$G$17:$G$29)) +
(SUMIF(Reveal!$B$17:$B$30,B61,Reveal!$G$17:$G$30)) +
(SUMIF('Reveal (2)'!$B$17:$B$30,B61,'Reveal (2)'!$G$17:$G$30)) +
(SUMIF('Crown cove top'!$B$17:$B$30,B61,'Crown cove top'!$G$17:$G$30)) +
(SUMIF('EMC assembly'!$B$17:$B$30,B61,'EMC assembly'!$G$17:$G$30)) +
(SUMIF(Crating!$B$17:$B$29,B61,Crating!$G$17:$G$29)) +
(SUMIF('LED wiring'!$B$17:$B$30,B61,'LED wiring'!$G$17:$G$30)) +
(SUMIF('Changeable copy face'!$B$17:$B$30,B61,'Changeable copy face'!$G$17:$G$30)) +
(SUMIF('Flex face assembly'!$B$17:$B$30,B61,'Flex face assembly'!$G$17:$G$30)) +
(SUMIF('Routed face assembly'!$B$17:$B$30,B61,'Routed face assembly'!$G$17:$G$30)) +
(SUMIF('Paint calculation'!$B$17:$B$30,B61,'Paint calculation'!$G$17:$G$30)) +
(SUMIF('Trimcap letter face'!$B$17:$B$30,B61,'Trimcap letter face'!$G$17:$G$30)) +
(SUMIF('Trimcap letter face (2)'!$B$17:$B$30,B61,'Trimcap letter face (2)'!$G$17:$G$30)) +
(SUMIF('Channel letter fabrication'!$B$17:$B$30,B61,'Channel letter fabrication'!$G$17:$G$30)) +
(SUMIF('Channel letter fabrication (2)'!$B$17:$B$30,B61,'Channel letter fabrication (2)'!$G$17:$G$30))</f>
        <v>0</v>
      </c>
    </row>
    <row r="62" spans="1:10">
      <c r="A62" s="28" t="str">
        <f>[1]ODBC!$A62</f>
        <v>48" 3630-61 Slate Gray</v>
      </c>
      <c r="B62" s="29" t="str">
        <f>[1]ODBC!B62</f>
        <v>15496</v>
      </c>
      <c r="C62" s="30">
        <f>IFERROR(VLOOKUP($B62,[1]ODBC!$B:$H,2,FALSE),"")</f>
        <v>1.5629999999999999</v>
      </c>
      <c r="D62" s="30">
        <f>IFERROR(VLOOKUP($B62,[1]ODBC!$B:$H,3,FALSE),"")</f>
        <v>2.8140000000000001</v>
      </c>
      <c r="E62" s="30" t="str">
        <f>IFERROR(VLOOKUP($B62,[1]ODBC!$B:$H,4,FALSE),"")</f>
        <v>SQFT</v>
      </c>
      <c r="F62" s="31">
        <f>IFERROR(VLOOKUP($B62,[1]ODBC!$B:$H,5,FALSE),"")</f>
        <v>44.45</v>
      </c>
      <c r="G62" s="32">
        <f>[1]ODBC!G62</f>
        <v>0</v>
      </c>
      <c r="H62" s="33">
        <f>SUM([1]ODBC!H62)</f>
        <v>0</v>
      </c>
      <c r="I62" s="41" t="str">
        <f>'Vinyl cutting'!$B$2</f>
        <v>J36938</v>
      </c>
      <c r="J62" s="42">
        <f ca="1">(SUMIF('Freeform time and material'!$B$17:$B$30,B62,'Freeform time and material'!$G$17:$G$30)) +
(SUMIF('Vinyl cutting'!$B$17:$B$30,B62,'Vinyl cutting'!$G$17:$G$30)) +
(SUMIF('Vinyl cutting (2)'!$B$17:$B$30,B62,'Vinyl cutting (2)'!$G$17:$G$30)) +
(SUMIF('Apply vinyl graphics'!$B$17:$B$30,B62,'Apply vinyl graphics'!$G$17:$G$30)) +
(SUMIF('Apply vinyl graphics (2)'!$B$17:$B$30,B62,'Apply vinyl graphics (2)'!$G$17:$G$30)) +
(SUMIF('Alum pan sign'!$B$17:$B$30,B62,'Alum pan sign'!$G$17:$G$30)) +
(SUMIF('Alum pan sign (2)'!$B$17:$B$30,B62,'Alum pan sign (2)'!$G$17:$G$30)) +
(SUMIF('Economy pan sign'!$B$17:$B$30,B62,'Economy pan sign'!$G$17:$G$30)) +
(SUMIF('Post and panel sign'!$B$17:$B$30,B62,'Post and panel sign'!$G$17:$G$30)) +
(SUMIF('Post and panel sign (2)'!$B$17:$B$30,B62,'Post and panel sign (2)'!$G$17:$G$30)) +
(SUMIF('Flat panels only'!$B$17:$B$30,B62,'Flat panels only'!$G$17:$G$30)) +
(SUMIF('Flat panels only (2)'!$B$17:$B$30,B62,'Flat panels only (2)'!$G$17:$G$30)) +
(SUMIF('Routed panel shapes'!$B$18:$B$31,B62,'Routed panel shapes'!$G$18:$G$31)) +
(SUMIF('Routed panel shapes (2)'!$B$18:$B$31,B62,'Routed panel shapes (2)'!$G$18:$G$31)) +
(SUMIF('Routed face only'!$B$17:$B$30,B62,'Routed face only'!$G$17:$G$30)) +
(SUMIF('Routed face only (2)'!$B$17:$B$30,B62,'Routed face only (2)'!$G$17:$G$30)) +
(SUMIF('Routed alum faces letters'!$B$17:$B$30,B62,'Routed alum faces letters'!$G$17:$G$30)) +
(SUMIF('Routed alum faces letters (2)'!$B$17:$B$30,B62,'Routed alum faces letters (2)'!$G$17:$G$30)) +
(SUMIF('Routed push through acrylic'!$B$17:$B$30,B62,'Routed push through acrylic'!$G$17:$G$30)) +
(SUMIF('Routed push through acrylic (2)'!$B$17:$B$30,B62,'Routed push through acrylic (2)'!$G$17:$G$30)) +
(SUMIF('Sf routed cabinet'!$B$17:$B$30,B62,'Sf routed cabinet'!$G$17:$G$30)) +
(SUMIF('Sf routed cabinet (2)'!$B$17:$B$30,B62,'Sf routed cabinet (2)'!$G$17:$G$30)) +
(SUMIF('Df routed cabinet'!$B$17:$B$30,B62,'Df routed cabinet'!$G$17:$G$30)) +
(SUMIF('Df routed cabinet (2)'!$B$17:$B$30,B62,'Df routed cabinet (2)'!$G$17:$G$30)) +
(SUMIF('Sf acrylic cabinet'!$B$17:$B$30,B62,'Sf acrylic cabinet'!$G$17:$G$30)) +
(SUMIF('Sf acrylic cabinet (2)'!$B$17:$B$30,B62,'Sf acrylic cabinet (2)'!$G$17:$G$30)) +
(SUMIF('Economy Sf acrylic'!$B$17:$B$30,B62,'Economy Sf acrylic'!$G$17:$G$30)) +
(SUMIF('Df acrylic cabinet'!$B$17:$B$30,B62,'Df acrylic cabinet'!$G$17:$G$30)) +
(SUMIF('Df acrylic cabinet (2)'!$B$17:$B$30,B62,'Df acrylic cabinet (2)'!$G$17:$G$30)) +
(SUMIF('Sf flex cabinet'!$B$17:$B$30,B62,'Sf flex cabinet'!$G$17:$G$30)) +
(SUMIF('Sf flex cabinet (2)'!$B$17:$B$30,B62,'Sf flex cabinet (2)'!$G$17:$G$30)) +
(SUMIF('Df flex cabinet'!$B$17:$B$36,B62,'Df flex cabinet'!$G$17:$G$36)) +
(SUMIF('Df flex cabinet (2)'!$B$17:$B$36,B62,'Df flex cabinet (2)'!$G$17:$G$36)) +
(SUMIF('Pole cover'!$B$17:$B$30,B62,'Pole cover'!$G$17:$G$30)) +
(SUMIF('Pole cover (2)'!$B$17:$B$30,B62,'Pole cover (2)'!$G$17:$G$30)) +
(SUMIF('Structural Steel Fab'!$B$17:$B$29,B62,'Structural Steel Fab'!$G$17:$G$29)) +
(SUMIF(Reveal!$B$17:$B$30,B62,Reveal!$G$17:$G$30)) +
(SUMIF('Reveal (2)'!$B$17:$B$30,B62,'Reveal (2)'!$G$17:$G$30)) +
(SUMIF('Crown cove top'!$B$17:$B$30,B62,'Crown cove top'!$G$17:$G$30)) +
(SUMIF('EMC assembly'!$B$17:$B$30,B62,'EMC assembly'!$G$17:$G$30)) +
(SUMIF(Crating!$B$17:$B$29,B62,Crating!$G$17:$G$29)) +
(SUMIF('LED wiring'!$B$17:$B$30,B62,'LED wiring'!$G$17:$G$30)) +
(SUMIF('Changeable copy face'!$B$17:$B$30,B62,'Changeable copy face'!$G$17:$G$30)) +
(SUMIF('Flex face assembly'!$B$17:$B$30,B62,'Flex face assembly'!$G$17:$G$30)) +
(SUMIF('Routed face assembly'!$B$17:$B$30,B62,'Routed face assembly'!$G$17:$G$30)) +
(SUMIF('Paint calculation'!$B$17:$B$30,B62,'Paint calculation'!$G$17:$G$30)) +
(SUMIF('Trimcap letter face'!$B$17:$B$30,B62,'Trimcap letter face'!$G$17:$G$30)) +
(SUMIF('Trimcap letter face (2)'!$B$17:$B$30,B62,'Trimcap letter face (2)'!$G$17:$G$30)) +
(SUMIF('Channel letter fabrication'!$B$17:$B$30,B62,'Channel letter fabrication'!$G$17:$G$30)) +
(SUMIF('Channel letter fabrication (2)'!$B$17:$B$30,B62,'Channel letter fabrication (2)'!$G$17:$G$30))</f>
        <v>0</v>
      </c>
    </row>
    <row r="63" spans="1:10">
      <c r="A63" s="28" t="str">
        <f>[1]ODBC!$A63</f>
        <v>48" 3630-69 Duranodic</v>
      </c>
      <c r="B63" s="29" t="str">
        <f>[1]ODBC!B63</f>
        <v>15500</v>
      </c>
      <c r="C63" s="30">
        <f>IFERROR(VLOOKUP($B63,[1]ODBC!$B:$H,2,FALSE),"")</f>
        <v>1.875</v>
      </c>
      <c r="D63" s="30">
        <f>IFERROR(VLOOKUP($B63,[1]ODBC!$B:$H,3,FALSE),"")</f>
        <v>3.375</v>
      </c>
      <c r="E63" s="30" t="str">
        <f>IFERROR(VLOOKUP($B63,[1]ODBC!$B:$H,4,FALSE),"")</f>
        <v>SQFT</v>
      </c>
      <c r="F63" s="31">
        <f>IFERROR(VLOOKUP($B63,[1]ODBC!$B:$H,5,FALSE),"")</f>
        <v>44.45</v>
      </c>
      <c r="G63" s="32">
        <f>[1]ODBC!G63</f>
        <v>0</v>
      </c>
      <c r="H63" s="33">
        <f>SUM([1]ODBC!H63)</f>
        <v>44847</v>
      </c>
      <c r="I63" s="41" t="str">
        <f>'Vinyl cutting'!$B$2</f>
        <v>J36938</v>
      </c>
      <c r="J63" s="42">
        <f ca="1">(SUMIF('Freeform time and material'!$B$17:$B$30,B63,'Freeform time and material'!$G$17:$G$30)) +
(SUMIF('Vinyl cutting'!$B$17:$B$30,B63,'Vinyl cutting'!$G$17:$G$30)) +
(SUMIF('Vinyl cutting (2)'!$B$17:$B$30,B63,'Vinyl cutting (2)'!$G$17:$G$30)) +
(SUMIF('Apply vinyl graphics'!$B$17:$B$30,B63,'Apply vinyl graphics'!$G$17:$G$30)) +
(SUMIF('Apply vinyl graphics (2)'!$B$17:$B$30,B63,'Apply vinyl graphics (2)'!$G$17:$G$30)) +
(SUMIF('Alum pan sign'!$B$17:$B$30,B63,'Alum pan sign'!$G$17:$G$30)) +
(SUMIF('Alum pan sign (2)'!$B$17:$B$30,B63,'Alum pan sign (2)'!$G$17:$G$30)) +
(SUMIF('Economy pan sign'!$B$17:$B$30,B63,'Economy pan sign'!$G$17:$G$30)) +
(SUMIF('Post and panel sign'!$B$17:$B$30,B63,'Post and panel sign'!$G$17:$G$30)) +
(SUMIF('Post and panel sign (2)'!$B$17:$B$30,B63,'Post and panel sign (2)'!$G$17:$G$30)) +
(SUMIF('Flat panels only'!$B$17:$B$30,B63,'Flat panels only'!$G$17:$G$30)) +
(SUMIF('Flat panels only (2)'!$B$17:$B$30,B63,'Flat panels only (2)'!$G$17:$G$30)) +
(SUMIF('Routed panel shapes'!$B$18:$B$31,B63,'Routed panel shapes'!$G$18:$G$31)) +
(SUMIF('Routed panel shapes (2)'!$B$18:$B$31,B63,'Routed panel shapes (2)'!$G$18:$G$31)) +
(SUMIF('Routed face only'!$B$17:$B$30,B63,'Routed face only'!$G$17:$G$30)) +
(SUMIF('Routed face only (2)'!$B$17:$B$30,B63,'Routed face only (2)'!$G$17:$G$30)) +
(SUMIF('Routed alum faces letters'!$B$17:$B$30,B63,'Routed alum faces letters'!$G$17:$G$30)) +
(SUMIF('Routed alum faces letters (2)'!$B$17:$B$30,B63,'Routed alum faces letters (2)'!$G$17:$G$30)) +
(SUMIF('Routed push through acrylic'!$B$17:$B$30,B63,'Routed push through acrylic'!$G$17:$G$30)) +
(SUMIF('Routed push through acrylic (2)'!$B$17:$B$30,B63,'Routed push through acrylic (2)'!$G$17:$G$30)) +
(SUMIF('Sf routed cabinet'!$B$17:$B$30,B63,'Sf routed cabinet'!$G$17:$G$30)) +
(SUMIF('Sf routed cabinet (2)'!$B$17:$B$30,B63,'Sf routed cabinet (2)'!$G$17:$G$30)) +
(SUMIF('Df routed cabinet'!$B$17:$B$30,B63,'Df routed cabinet'!$G$17:$G$30)) +
(SUMIF('Df routed cabinet (2)'!$B$17:$B$30,B63,'Df routed cabinet (2)'!$G$17:$G$30)) +
(SUMIF('Sf acrylic cabinet'!$B$17:$B$30,B63,'Sf acrylic cabinet'!$G$17:$G$30)) +
(SUMIF('Sf acrylic cabinet (2)'!$B$17:$B$30,B63,'Sf acrylic cabinet (2)'!$G$17:$G$30)) +
(SUMIF('Economy Sf acrylic'!$B$17:$B$30,B63,'Economy Sf acrylic'!$G$17:$G$30)) +
(SUMIF('Df acrylic cabinet'!$B$17:$B$30,B63,'Df acrylic cabinet'!$G$17:$G$30)) +
(SUMIF('Df acrylic cabinet (2)'!$B$17:$B$30,B63,'Df acrylic cabinet (2)'!$G$17:$G$30)) +
(SUMIF('Sf flex cabinet'!$B$17:$B$30,B63,'Sf flex cabinet'!$G$17:$G$30)) +
(SUMIF('Sf flex cabinet (2)'!$B$17:$B$30,B63,'Sf flex cabinet (2)'!$G$17:$G$30)) +
(SUMIF('Df flex cabinet'!$B$17:$B$36,B63,'Df flex cabinet'!$G$17:$G$36)) +
(SUMIF('Df flex cabinet (2)'!$B$17:$B$36,B63,'Df flex cabinet (2)'!$G$17:$G$36)) +
(SUMIF('Pole cover'!$B$17:$B$30,B63,'Pole cover'!$G$17:$G$30)) +
(SUMIF('Pole cover (2)'!$B$17:$B$30,B63,'Pole cover (2)'!$G$17:$G$30)) +
(SUMIF('Structural Steel Fab'!$B$17:$B$29,B63,'Structural Steel Fab'!$G$17:$G$29)) +
(SUMIF(Reveal!$B$17:$B$30,B63,Reveal!$G$17:$G$30)) +
(SUMIF('Reveal (2)'!$B$17:$B$30,B63,'Reveal (2)'!$G$17:$G$30)) +
(SUMIF('Crown cove top'!$B$17:$B$30,B63,'Crown cove top'!$G$17:$G$30)) +
(SUMIF('EMC assembly'!$B$17:$B$30,B63,'EMC assembly'!$G$17:$G$30)) +
(SUMIF(Crating!$B$17:$B$29,B63,Crating!$G$17:$G$29)) +
(SUMIF('LED wiring'!$B$17:$B$30,B63,'LED wiring'!$G$17:$G$30)) +
(SUMIF('Changeable copy face'!$B$17:$B$30,B63,'Changeable copy face'!$G$17:$G$30)) +
(SUMIF('Flex face assembly'!$B$17:$B$30,B63,'Flex face assembly'!$G$17:$G$30)) +
(SUMIF('Routed face assembly'!$B$17:$B$30,B63,'Routed face assembly'!$G$17:$G$30)) +
(SUMIF('Paint calculation'!$B$17:$B$30,B63,'Paint calculation'!$G$17:$G$30)) +
(SUMIF('Trimcap letter face'!$B$17:$B$30,B63,'Trimcap letter face'!$G$17:$G$30)) +
(SUMIF('Trimcap letter face (2)'!$B$17:$B$30,B63,'Trimcap letter face (2)'!$G$17:$G$30)) +
(SUMIF('Channel letter fabrication'!$B$17:$B$30,B63,'Channel letter fabrication'!$G$17:$G$30)) +
(SUMIF('Channel letter fabrication (2)'!$B$17:$B$30,B63,'Channel letter fabrication (2)'!$G$17:$G$30))</f>
        <v>0</v>
      </c>
    </row>
    <row r="64" spans="1:10">
      <c r="A64" s="28" t="str">
        <f>[1]ODBC!$A64</f>
        <v>48" 3630-59 Dark Brown</v>
      </c>
      <c r="B64" s="29" t="str">
        <f>[1]ODBC!B64</f>
        <v>15504</v>
      </c>
      <c r="C64" s="30">
        <f>IFERROR(VLOOKUP($B64,[1]ODBC!$B:$H,2,FALSE),"")</f>
        <v>1.5629999999999999</v>
      </c>
      <c r="D64" s="30">
        <f>IFERROR(VLOOKUP($B64,[1]ODBC!$B:$H,3,FALSE),"")</f>
        <v>2.8140000000000001</v>
      </c>
      <c r="E64" s="30" t="str">
        <f>IFERROR(VLOOKUP($B64,[1]ODBC!$B:$H,4,FALSE),"")</f>
        <v>SQFT</v>
      </c>
      <c r="F64" s="31">
        <f>IFERROR(VLOOKUP($B64,[1]ODBC!$B:$H,5,FALSE),"")</f>
        <v>44.45</v>
      </c>
      <c r="G64" s="32">
        <f>[1]ODBC!G64</f>
        <v>0</v>
      </c>
      <c r="H64" s="33">
        <f>SUM([1]ODBC!H64)</f>
        <v>0</v>
      </c>
      <c r="I64" s="41" t="str">
        <f>'Vinyl cutting'!$B$2</f>
        <v>J36938</v>
      </c>
      <c r="J64" s="42">
        <f ca="1">(SUMIF('Freeform time and material'!$B$17:$B$30,B64,'Freeform time and material'!$G$17:$G$30)) +
(SUMIF('Vinyl cutting'!$B$17:$B$30,B64,'Vinyl cutting'!$G$17:$G$30)) +
(SUMIF('Vinyl cutting (2)'!$B$17:$B$30,B64,'Vinyl cutting (2)'!$G$17:$G$30)) +
(SUMIF('Apply vinyl graphics'!$B$17:$B$30,B64,'Apply vinyl graphics'!$G$17:$G$30)) +
(SUMIF('Apply vinyl graphics (2)'!$B$17:$B$30,B64,'Apply vinyl graphics (2)'!$G$17:$G$30)) +
(SUMIF('Alum pan sign'!$B$17:$B$30,B64,'Alum pan sign'!$G$17:$G$30)) +
(SUMIF('Alum pan sign (2)'!$B$17:$B$30,B64,'Alum pan sign (2)'!$G$17:$G$30)) +
(SUMIF('Economy pan sign'!$B$17:$B$30,B64,'Economy pan sign'!$G$17:$G$30)) +
(SUMIF('Post and panel sign'!$B$17:$B$30,B64,'Post and panel sign'!$G$17:$G$30)) +
(SUMIF('Post and panel sign (2)'!$B$17:$B$30,B64,'Post and panel sign (2)'!$G$17:$G$30)) +
(SUMIF('Flat panels only'!$B$17:$B$30,B64,'Flat panels only'!$G$17:$G$30)) +
(SUMIF('Flat panels only (2)'!$B$17:$B$30,B64,'Flat panels only (2)'!$G$17:$G$30)) +
(SUMIF('Routed panel shapes'!$B$18:$B$31,B64,'Routed panel shapes'!$G$18:$G$31)) +
(SUMIF('Routed panel shapes (2)'!$B$18:$B$31,B64,'Routed panel shapes (2)'!$G$18:$G$31)) +
(SUMIF('Routed face only'!$B$17:$B$30,B64,'Routed face only'!$G$17:$G$30)) +
(SUMIF('Routed face only (2)'!$B$17:$B$30,B64,'Routed face only (2)'!$G$17:$G$30)) +
(SUMIF('Routed alum faces letters'!$B$17:$B$30,B64,'Routed alum faces letters'!$G$17:$G$30)) +
(SUMIF('Routed alum faces letters (2)'!$B$17:$B$30,B64,'Routed alum faces letters (2)'!$G$17:$G$30)) +
(SUMIF('Routed push through acrylic'!$B$17:$B$30,B64,'Routed push through acrylic'!$G$17:$G$30)) +
(SUMIF('Routed push through acrylic (2)'!$B$17:$B$30,B64,'Routed push through acrylic (2)'!$G$17:$G$30)) +
(SUMIF('Sf routed cabinet'!$B$17:$B$30,B64,'Sf routed cabinet'!$G$17:$G$30)) +
(SUMIF('Sf routed cabinet (2)'!$B$17:$B$30,B64,'Sf routed cabinet (2)'!$G$17:$G$30)) +
(SUMIF('Df routed cabinet'!$B$17:$B$30,B64,'Df routed cabinet'!$G$17:$G$30)) +
(SUMIF('Df routed cabinet (2)'!$B$17:$B$30,B64,'Df routed cabinet (2)'!$G$17:$G$30)) +
(SUMIF('Sf acrylic cabinet'!$B$17:$B$30,B64,'Sf acrylic cabinet'!$G$17:$G$30)) +
(SUMIF('Sf acrylic cabinet (2)'!$B$17:$B$30,B64,'Sf acrylic cabinet (2)'!$G$17:$G$30)) +
(SUMIF('Economy Sf acrylic'!$B$17:$B$30,B64,'Economy Sf acrylic'!$G$17:$G$30)) +
(SUMIF('Df acrylic cabinet'!$B$17:$B$30,B64,'Df acrylic cabinet'!$G$17:$G$30)) +
(SUMIF('Df acrylic cabinet (2)'!$B$17:$B$30,B64,'Df acrylic cabinet (2)'!$G$17:$G$30)) +
(SUMIF('Sf flex cabinet'!$B$17:$B$30,B64,'Sf flex cabinet'!$G$17:$G$30)) +
(SUMIF('Sf flex cabinet (2)'!$B$17:$B$30,B64,'Sf flex cabinet (2)'!$G$17:$G$30)) +
(SUMIF('Df flex cabinet'!$B$17:$B$36,B64,'Df flex cabinet'!$G$17:$G$36)) +
(SUMIF('Df flex cabinet (2)'!$B$17:$B$36,B64,'Df flex cabinet (2)'!$G$17:$G$36)) +
(SUMIF('Pole cover'!$B$17:$B$30,B64,'Pole cover'!$G$17:$G$30)) +
(SUMIF('Pole cover (2)'!$B$17:$B$30,B64,'Pole cover (2)'!$G$17:$G$30)) +
(SUMIF('Structural Steel Fab'!$B$17:$B$29,B64,'Structural Steel Fab'!$G$17:$G$29)) +
(SUMIF(Reveal!$B$17:$B$30,B64,Reveal!$G$17:$G$30)) +
(SUMIF('Reveal (2)'!$B$17:$B$30,B64,'Reveal (2)'!$G$17:$G$30)) +
(SUMIF('Crown cove top'!$B$17:$B$30,B64,'Crown cove top'!$G$17:$G$30)) +
(SUMIF('EMC assembly'!$B$17:$B$30,B64,'EMC assembly'!$G$17:$G$30)) +
(SUMIF(Crating!$B$17:$B$29,B64,Crating!$G$17:$G$29)) +
(SUMIF('LED wiring'!$B$17:$B$30,B64,'LED wiring'!$G$17:$G$30)) +
(SUMIF('Changeable copy face'!$B$17:$B$30,B64,'Changeable copy face'!$G$17:$G$30)) +
(SUMIF('Flex face assembly'!$B$17:$B$30,B64,'Flex face assembly'!$G$17:$G$30)) +
(SUMIF('Routed face assembly'!$B$17:$B$30,B64,'Routed face assembly'!$G$17:$G$30)) +
(SUMIF('Paint calculation'!$B$17:$B$30,B64,'Paint calculation'!$G$17:$G$30)) +
(SUMIF('Trimcap letter face'!$B$17:$B$30,B64,'Trimcap letter face'!$G$17:$G$30)) +
(SUMIF('Trimcap letter face (2)'!$B$17:$B$30,B64,'Trimcap letter face (2)'!$G$17:$G$30)) +
(SUMIF('Channel letter fabrication'!$B$17:$B$30,B64,'Channel letter fabrication'!$G$17:$G$30)) +
(SUMIF('Channel letter fabrication (2)'!$B$17:$B$30,B64,'Channel letter fabrication (2)'!$G$17:$G$30))</f>
        <v>0</v>
      </c>
    </row>
    <row r="65" spans="1:10">
      <c r="A65" s="28" t="str">
        <f>[1]ODBC!$A65</f>
        <v>48" 3630-63 Rust Brown</v>
      </c>
      <c r="B65" s="29" t="str">
        <f>[1]ODBC!B65</f>
        <v>15508</v>
      </c>
      <c r="C65" s="30">
        <f>IFERROR(VLOOKUP($B65,[1]ODBC!$B:$H,2,FALSE),"")</f>
        <v>1.637</v>
      </c>
      <c r="D65" s="30">
        <f>IFERROR(VLOOKUP($B65,[1]ODBC!$B:$H,3,FALSE),"")</f>
        <v>2.9470000000000001</v>
      </c>
      <c r="E65" s="30" t="str">
        <f>IFERROR(VLOOKUP($B65,[1]ODBC!$B:$H,4,FALSE),"")</f>
        <v>SQFT</v>
      </c>
      <c r="F65" s="31">
        <f>IFERROR(VLOOKUP($B65,[1]ODBC!$B:$H,5,FALSE),"")</f>
        <v>44.45</v>
      </c>
      <c r="G65" s="32">
        <f>[1]ODBC!G65</f>
        <v>0</v>
      </c>
      <c r="H65" s="33">
        <f>SUM([1]ODBC!H65)</f>
        <v>45021</v>
      </c>
      <c r="I65" s="41" t="str">
        <f>'Vinyl cutting'!$B$2</f>
        <v>J36938</v>
      </c>
      <c r="J65" s="42">
        <f ca="1">(SUMIF('Freeform time and material'!$B$17:$B$30,B65,'Freeform time and material'!$G$17:$G$30)) +
(SUMIF('Vinyl cutting'!$B$17:$B$30,B65,'Vinyl cutting'!$G$17:$G$30)) +
(SUMIF('Vinyl cutting (2)'!$B$17:$B$30,B65,'Vinyl cutting (2)'!$G$17:$G$30)) +
(SUMIF('Apply vinyl graphics'!$B$17:$B$30,B65,'Apply vinyl graphics'!$G$17:$G$30)) +
(SUMIF('Apply vinyl graphics (2)'!$B$17:$B$30,B65,'Apply vinyl graphics (2)'!$G$17:$G$30)) +
(SUMIF('Alum pan sign'!$B$17:$B$30,B65,'Alum pan sign'!$G$17:$G$30)) +
(SUMIF('Alum pan sign (2)'!$B$17:$B$30,B65,'Alum pan sign (2)'!$G$17:$G$30)) +
(SUMIF('Economy pan sign'!$B$17:$B$30,B65,'Economy pan sign'!$G$17:$G$30)) +
(SUMIF('Post and panel sign'!$B$17:$B$30,B65,'Post and panel sign'!$G$17:$G$30)) +
(SUMIF('Post and panel sign (2)'!$B$17:$B$30,B65,'Post and panel sign (2)'!$G$17:$G$30)) +
(SUMIF('Flat panels only'!$B$17:$B$30,B65,'Flat panels only'!$G$17:$G$30)) +
(SUMIF('Flat panels only (2)'!$B$17:$B$30,B65,'Flat panels only (2)'!$G$17:$G$30)) +
(SUMIF('Routed panel shapes'!$B$18:$B$31,B65,'Routed panel shapes'!$G$18:$G$31)) +
(SUMIF('Routed panel shapes (2)'!$B$18:$B$31,B65,'Routed panel shapes (2)'!$G$18:$G$31)) +
(SUMIF('Routed face only'!$B$17:$B$30,B65,'Routed face only'!$G$17:$G$30)) +
(SUMIF('Routed face only (2)'!$B$17:$B$30,B65,'Routed face only (2)'!$G$17:$G$30)) +
(SUMIF('Routed alum faces letters'!$B$17:$B$30,B65,'Routed alum faces letters'!$G$17:$G$30)) +
(SUMIF('Routed alum faces letters (2)'!$B$17:$B$30,B65,'Routed alum faces letters (2)'!$G$17:$G$30)) +
(SUMIF('Routed push through acrylic'!$B$17:$B$30,B65,'Routed push through acrylic'!$G$17:$G$30)) +
(SUMIF('Routed push through acrylic (2)'!$B$17:$B$30,B65,'Routed push through acrylic (2)'!$G$17:$G$30)) +
(SUMIF('Sf routed cabinet'!$B$17:$B$30,B65,'Sf routed cabinet'!$G$17:$G$30)) +
(SUMIF('Sf routed cabinet (2)'!$B$17:$B$30,B65,'Sf routed cabinet (2)'!$G$17:$G$30)) +
(SUMIF('Df routed cabinet'!$B$17:$B$30,B65,'Df routed cabinet'!$G$17:$G$30)) +
(SUMIF('Df routed cabinet (2)'!$B$17:$B$30,B65,'Df routed cabinet (2)'!$G$17:$G$30)) +
(SUMIF('Sf acrylic cabinet'!$B$17:$B$30,B65,'Sf acrylic cabinet'!$G$17:$G$30)) +
(SUMIF('Sf acrylic cabinet (2)'!$B$17:$B$30,B65,'Sf acrylic cabinet (2)'!$G$17:$G$30)) +
(SUMIF('Economy Sf acrylic'!$B$17:$B$30,B65,'Economy Sf acrylic'!$G$17:$G$30)) +
(SUMIF('Df acrylic cabinet'!$B$17:$B$30,B65,'Df acrylic cabinet'!$G$17:$G$30)) +
(SUMIF('Df acrylic cabinet (2)'!$B$17:$B$30,B65,'Df acrylic cabinet (2)'!$G$17:$G$30)) +
(SUMIF('Sf flex cabinet'!$B$17:$B$30,B65,'Sf flex cabinet'!$G$17:$G$30)) +
(SUMIF('Sf flex cabinet (2)'!$B$17:$B$30,B65,'Sf flex cabinet (2)'!$G$17:$G$30)) +
(SUMIF('Df flex cabinet'!$B$17:$B$36,B65,'Df flex cabinet'!$G$17:$G$36)) +
(SUMIF('Df flex cabinet (2)'!$B$17:$B$36,B65,'Df flex cabinet (2)'!$G$17:$G$36)) +
(SUMIF('Pole cover'!$B$17:$B$30,B65,'Pole cover'!$G$17:$G$30)) +
(SUMIF('Pole cover (2)'!$B$17:$B$30,B65,'Pole cover (2)'!$G$17:$G$30)) +
(SUMIF('Structural Steel Fab'!$B$17:$B$29,B65,'Structural Steel Fab'!$G$17:$G$29)) +
(SUMIF(Reveal!$B$17:$B$30,B65,Reveal!$G$17:$G$30)) +
(SUMIF('Reveal (2)'!$B$17:$B$30,B65,'Reveal (2)'!$G$17:$G$30)) +
(SUMIF('Crown cove top'!$B$17:$B$30,B65,'Crown cove top'!$G$17:$G$30)) +
(SUMIF('EMC assembly'!$B$17:$B$30,B65,'EMC assembly'!$G$17:$G$30)) +
(SUMIF(Crating!$B$17:$B$29,B65,Crating!$G$17:$G$29)) +
(SUMIF('LED wiring'!$B$17:$B$30,B65,'LED wiring'!$G$17:$G$30)) +
(SUMIF('Changeable copy face'!$B$17:$B$30,B65,'Changeable copy face'!$G$17:$G$30)) +
(SUMIF('Flex face assembly'!$B$17:$B$30,B65,'Flex face assembly'!$G$17:$G$30)) +
(SUMIF('Routed face assembly'!$B$17:$B$30,B65,'Routed face assembly'!$G$17:$G$30)) +
(SUMIF('Paint calculation'!$B$17:$B$30,B65,'Paint calculation'!$G$17:$G$30)) +
(SUMIF('Trimcap letter face'!$B$17:$B$30,B65,'Trimcap letter face'!$G$17:$G$30)) +
(SUMIF('Trimcap letter face (2)'!$B$17:$B$30,B65,'Trimcap letter face (2)'!$G$17:$G$30)) +
(SUMIF('Channel letter fabrication'!$B$17:$B$30,B65,'Channel letter fabrication'!$G$17:$G$30)) +
(SUMIF('Channel letter fabrication (2)'!$B$17:$B$30,B65,'Channel letter fabrication (2)'!$G$17:$G$30))</f>
        <v>0</v>
      </c>
    </row>
    <row r="66" spans="1:10">
      <c r="A66" s="28" t="str">
        <f>[1]ODBC!$A66</f>
        <v>48" 3630-109 Lt Rust Brown</v>
      </c>
      <c r="B66" s="29" t="str">
        <f>[1]ODBC!B66</f>
        <v>15512</v>
      </c>
      <c r="C66" s="30">
        <f>IFERROR(VLOOKUP($B66,[1]ODBC!$B:$H,2,FALSE),"")</f>
        <v>1.5629999999999999</v>
      </c>
      <c r="D66" s="30">
        <f>IFERROR(VLOOKUP($B66,[1]ODBC!$B:$H,3,FALSE),"")</f>
        <v>2.8140000000000001</v>
      </c>
      <c r="E66" s="30" t="str">
        <f>IFERROR(VLOOKUP($B66,[1]ODBC!$B:$H,4,FALSE),"")</f>
        <v>SQFT</v>
      </c>
      <c r="F66" s="31">
        <f>IFERROR(VLOOKUP($B66,[1]ODBC!$B:$H,5,FALSE),"")</f>
        <v>44.45</v>
      </c>
      <c r="G66" s="32">
        <f>[1]ODBC!G66</f>
        <v>0</v>
      </c>
      <c r="H66" s="33">
        <f>SUM([1]ODBC!H66)</f>
        <v>0</v>
      </c>
      <c r="I66" s="41" t="str">
        <f>'Vinyl cutting'!$B$2</f>
        <v>J36938</v>
      </c>
      <c r="J66" s="42">
        <f ca="1">(SUMIF('Freeform time and material'!$B$17:$B$30,B66,'Freeform time and material'!$G$17:$G$30)) +
(SUMIF('Vinyl cutting'!$B$17:$B$30,B66,'Vinyl cutting'!$G$17:$G$30)) +
(SUMIF('Vinyl cutting (2)'!$B$17:$B$30,B66,'Vinyl cutting (2)'!$G$17:$G$30)) +
(SUMIF('Apply vinyl graphics'!$B$17:$B$30,B66,'Apply vinyl graphics'!$G$17:$G$30)) +
(SUMIF('Apply vinyl graphics (2)'!$B$17:$B$30,B66,'Apply vinyl graphics (2)'!$G$17:$G$30)) +
(SUMIF('Alum pan sign'!$B$17:$B$30,B66,'Alum pan sign'!$G$17:$G$30)) +
(SUMIF('Alum pan sign (2)'!$B$17:$B$30,B66,'Alum pan sign (2)'!$G$17:$G$30)) +
(SUMIF('Economy pan sign'!$B$17:$B$30,B66,'Economy pan sign'!$G$17:$G$30)) +
(SUMIF('Post and panel sign'!$B$17:$B$30,B66,'Post and panel sign'!$G$17:$G$30)) +
(SUMIF('Post and panel sign (2)'!$B$17:$B$30,B66,'Post and panel sign (2)'!$G$17:$G$30)) +
(SUMIF('Flat panels only'!$B$17:$B$30,B66,'Flat panels only'!$G$17:$G$30)) +
(SUMIF('Flat panels only (2)'!$B$17:$B$30,B66,'Flat panels only (2)'!$G$17:$G$30)) +
(SUMIF('Routed panel shapes'!$B$18:$B$31,B66,'Routed panel shapes'!$G$18:$G$31)) +
(SUMIF('Routed panel shapes (2)'!$B$18:$B$31,B66,'Routed panel shapes (2)'!$G$18:$G$31)) +
(SUMIF('Routed face only'!$B$17:$B$30,B66,'Routed face only'!$G$17:$G$30)) +
(SUMIF('Routed face only (2)'!$B$17:$B$30,B66,'Routed face only (2)'!$G$17:$G$30)) +
(SUMIF('Routed alum faces letters'!$B$17:$B$30,B66,'Routed alum faces letters'!$G$17:$G$30)) +
(SUMIF('Routed alum faces letters (2)'!$B$17:$B$30,B66,'Routed alum faces letters (2)'!$G$17:$G$30)) +
(SUMIF('Routed push through acrylic'!$B$17:$B$30,B66,'Routed push through acrylic'!$G$17:$G$30)) +
(SUMIF('Routed push through acrylic (2)'!$B$17:$B$30,B66,'Routed push through acrylic (2)'!$G$17:$G$30)) +
(SUMIF('Sf routed cabinet'!$B$17:$B$30,B66,'Sf routed cabinet'!$G$17:$G$30)) +
(SUMIF('Sf routed cabinet (2)'!$B$17:$B$30,B66,'Sf routed cabinet (2)'!$G$17:$G$30)) +
(SUMIF('Df routed cabinet'!$B$17:$B$30,B66,'Df routed cabinet'!$G$17:$G$30)) +
(SUMIF('Df routed cabinet (2)'!$B$17:$B$30,B66,'Df routed cabinet (2)'!$G$17:$G$30)) +
(SUMIF('Sf acrylic cabinet'!$B$17:$B$30,B66,'Sf acrylic cabinet'!$G$17:$G$30)) +
(SUMIF('Sf acrylic cabinet (2)'!$B$17:$B$30,B66,'Sf acrylic cabinet (2)'!$G$17:$G$30)) +
(SUMIF('Economy Sf acrylic'!$B$17:$B$30,B66,'Economy Sf acrylic'!$G$17:$G$30)) +
(SUMIF('Df acrylic cabinet'!$B$17:$B$30,B66,'Df acrylic cabinet'!$G$17:$G$30)) +
(SUMIF('Df acrylic cabinet (2)'!$B$17:$B$30,B66,'Df acrylic cabinet (2)'!$G$17:$G$30)) +
(SUMIF('Sf flex cabinet'!$B$17:$B$30,B66,'Sf flex cabinet'!$G$17:$G$30)) +
(SUMIF('Sf flex cabinet (2)'!$B$17:$B$30,B66,'Sf flex cabinet (2)'!$G$17:$G$30)) +
(SUMIF('Df flex cabinet'!$B$17:$B$36,B66,'Df flex cabinet'!$G$17:$G$36)) +
(SUMIF('Df flex cabinet (2)'!$B$17:$B$36,B66,'Df flex cabinet (2)'!$G$17:$G$36)) +
(SUMIF('Pole cover'!$B$17:$B$30,B66,'Pole cover'!$G$17:$G$30)) +
(SUMIF('Pole cover (2)'!$B$17:$B$30,B66,'Pole cover (2)'!$G$17:$G$30)) +
(SUMIF('Structural Steel Fab'!$B$17:$B$29,B66,'Structural Steel Fab'!$G$17:$G$29)) +
(SUMIF(Reveal!$B$17:$B$30,B66,Reveal!$G$17:$G$30)) +
(SUMIF('Reveal (2)'!$B$17:$B$30,B66,'Reveal (2)'!$G$17:$G$30)) +
(SUMIF('Crown cove top'!$B$17:$B$30,B66,'Crown cove top'!$G$17:$G$30)) +
(SUMIF('EMC assembly'!$B$17:$B$30,B66,'EMC assembly'!$G$17:$G$30)) +
(SUMIF(Crating!$B$17:$B$29,B66,Crating!$G$17:$G$29)) +
(SUMIF('LED wiring'!$B$17:$B$30,B66,'LED wiring'!$G$17:$G$30)) +
(SUMIF('Changeable copy face'!$B$17:$B$30,B66,'Changeable copy face'!$G$17:$G$30)) +
(SUMIF('Flex face assembly'!$B$17:$B$30,B66,'Flex face assembly'!$G$17:$G$30)) +
(SUMIF('Routed face assembly'!$B$17:$B$30,B66,'Routed face assembly'!$G$17:$G$30)) +
(SUMIF('Paint calculation'!$B$17:$B$30,B66,'Paint calculation'!$G$17:$G$30)) +
(SUMIF('Trimcap letter face'!$B$17:$B$30,B66,'Trimcap letter face'!$G$17:$G$30)) +
(SUMIF('Trimcap letter face (2)'!$B$17:$B$30,B66,'Trimcap letter face (2)'!$G$17:$G$30)) +
(SUMIF('Channel letter fabrication'!$B$17:$B$30,B66,'Channel letter fabrication'!$G$17:$G$30)) +
(SUMIF('Channel letter fabrication (2)'!$B$17:$B$30,B66,'Channel letter fabrication (2)'!$G$17:$G$30))</f>
        <v>0</v>
      </c>
    </row>
    <row r="67" spans="1:10">
      <c r="A67" s="28" t="str">
        <f>[1]ODBC!$A67</f>
        <v>48" 3630-49 Burgundy</v>
      </c>
      <c r="B67" s="29" t="str">
        <f>[1]ODBC!B67</f>
        <v>15516</v>
      </c>
      <c r="C67" s="30">
        <f>IFERROR(VLOOKUP($B67,[1]ODBC!$B:$H,2,FALSE),"")</f>
        <v>1.875</v>
      </c>
      <c r="D67" s="30">
        <f>IFERROR(VLOOKUP($B67,[1]ODBC!$B:$H,3,FALSE),"")</f>
        <v>3.375</v>
      </c>
      <c r="E67" s="30" t="str">
        <f>IFERROR(VLOOKUP($B67,[1]ODBC!$B:$H,4,FALSE),"")</f>
        <v>SQFT</v>
      </c>
      <c r="F67" s="31">
        <f>IFERROR(VLOOKUP($B67,[1]ODBC!$B:$H,5,FALSE),"")</f>
        <v>44.45</v>
      </c>
      <c r="G67" s="32">
        <f>[1]ODBC!G67</f>
        <v>0</v>
      </c>
      <c r="H67" s="33">
        <f>SUM([1]ODBC!H67)</f>
        <v>45705</v>
      </c>
      <c r="I67" s="41" t="str">
        <f>'Vinyl cutting'!$B$2</f>
        <v>J36938</v>
      </c>
      <c r="J67" s="42">
        <f ca="1">(SUMIF('Freeform time and material'!$B$17:$B$30,B67,'Freeform time and material'!$G$17:$G$30)) +
(SUMIF('Vinyl cutting'!$B$17:$B$30,B67,'Vinyl cutting'!$G$17:$G$30)) +
(SUMIF('Vinyl cutting (2)'!$B$17:$B$30,B67,'Vinyl cutting (2)'!$G$17:$G$30)) +
(SUMIF('Apply vinyl graphics'!$B$17:$B$30,B67,'Apply vinyl graphics'!$G$17:$G$30)) +
(SUMIF('Apply vinyl graphics (2)'!$B$17:$B$30,B67,'Apply vinyl graphics (2)'!$G$17:$G$30)) +
(SUMIF('Alum pan sign'!$B$17:$B$30,B67,'Alum pan sign'!$G$17:$G$30)) +
(SUMIF('Alum pan sign (2)'!$B$17:$B$30,B67,'Alum pan sign (2)'!$G$17:$G$30)) +
(SUMIF('Economy pan sign'!$B$17:$B$30,B67,'Economy pan sign'!$G$17:$G$30)) +
(SUMIF('Post and panel sign'!$B$17:$B$30,B67,'Post and panel sign'!$G$17:$G$30)) +
(SUMIF('Post and panel sign (2)'!$B$17:$B$30,B67,'Post and panel sign (2)'!$G$17:$G$30)) +
(SUMIF('Flat panels only'!$B$17:$B$30,B67,'Flat panels only'!$G$17:$G$30)) +
(SUMIF('Flat panels only (2)'!$B$17:$B$30,B67,'Flat panels only (2)'!$G$17:$G$30)) +
(SUMIF('Routed panel shapes'!$B$18:$B$31,B67,'Routed panel shapes'!$G$18:$G$31)) +
(SUMIF('Routed panel shapes (2)'!$B$18:$B$31,B67,'Routed panel shapes (2)'!$G$18:$G$31)) +
(SUMIF('Routed face only'!$B$17:$B$30,B67,'Routed face only'!$G$17:$G$30)) +
(SUMIF('Routed face only (2)'!$B$17:$B$30,B67,'Routed face only (2)'!$G$17:$G$30)) +
(SUMIF('Routed alum faces letters'!$B$17:$B$30,B67,'Routed alum faces letters'!$G$17:$G$30)) +
(SUMIF('Routed alum faces letters (2)'!$B$17:$B$30,B67,'Routed alum faces letters (2)'!$G$17:$G$30)) +
(SUMIF('Routed push through acrylic'!$B$17:$B$30,B67,'Routed push through acrylic'!$G$17:$G$30)) +
(SUMIF('Routed push through acrylic (2)'!$B$17:$B$30,B67,'Routed push through acrylic (2)'!$G$17:$G$30)) +
(SUMIF('Sf routed cabinet'!$B$17:$B$30,B67,'Sf routed cabinet'!$G$17:$G$30)) +
(SUMIF('Sf routed cabinet (2)'!$B$17:$B$30,B67,'Sf routed cabinet (2)'!$G$17:$G$30)) +
(SUMIF('Df routed cabinet'!$B$17:$B$30,B67,'Df routed cabinet'!$G$17:$G$30)) +
(SUMIF('Df routed cabinet (2)'!$B$17:$B$30,B67,'Df routed cabinet (2)'!$G$17:$G$30)) +
(SUMIF('Sf acrylic cabinet'!$B$17:$B$30,B67,'Sf acrylic cabinet'!$G$17:$G$30)) +
(SUMIF('Sf acrylic cabinet (2)'!$B$17:$B$30,B67,'Sf acrylic cabinet (2)'!$G$17:$G$30)) +
(SUMIF('Economy Sf acrylic'!$B$17:$B$30,B67,'Economy Sf acrylic'!$G$17:$G$30)) +
(SUMIF('Df acrylic cabinet'!$B$17:$B$30,B67,'Df acrylic cabinet'!$G$17:$G$30)) +
(SUMIF('Df acrylic cabinet (2)'!$B$17:$B$30,B67,'Df acrylic cabinet (2)'!$G$17:$G$30)) +
(SUMIF('Sf flex cabinet'!$B$17:$B$30,B67,'Sf flex cabinet'!$G$17:$G$30)) +
(SUMIF('Sf flex cabinet (2)'!$B$17:$B$30,B67,'Sf flex cabinet (2)'!$G$17:$G$30)) +
(SUMIF('Df flex cabinet'!$B$17:$B$36,B67,'Df flex cabinet'!$G$17:$G$36)) +
(SUMIF('Df flex cabinet (2)'!$B$17:$B$36,B67,'Df flex cabinet (2)'!$G$17:$G$36)) +
(SUMIF('Pole cover'!$B$17:$B$30,B67,'Pole cover'!$G$17:$G$30)) +
(SUMIF('Pole cover (2)'!$B$17:$B$30,B67,'Pole cover (2)'!$G$17:$G$30)) +
(SUMIF('Structural Steel Fab'!$B$17:$B$29,B67,'Structural Steel Fab'!$G$17:$G$29)) +
(SUMIF(Reveal!$B$17:$B$30,B67,Reveal!$G$17:$G$30)) +
(SUMIF('Reveal (2)'!$B$17:$B$30,B67,'Reveal (2)'!$G$17:$G$30)) +
(SUMIF('Crown cove top'!$B$17:$B$30,B67,'Crown cove top'!$G$17:$G$30)) +
(SUMIF('EMC assembly'!$B$17:$B$30,B67,'EMC assembly'!$G$17:$G$30)) +
(SUMIF(Crating!$B$17:$B$29,B67,Crating!$G$17:$G$29)) +
(SUMIF('LED wiring'!$B$17:$B$30,B67,'LED wiring'!$G$17:$G$30)) +
(SUMIF('Changeable copy face'!$B$17:$B$30,B67,'Changeable copy face'!$G$17:$G$30)) +
(SUMIF('Flex face assembly'!$B$17:$B$30,B67,'Flex face assembly'!$G$17:$G$30)) +
(SUMIF('Routed face assembly'!$B$17:$B$30,B67,'Routed face assembly'!$G$17:$G$30)) +
(SUMIF('Paint calculation'!$B$17:$B$30,B67,'Paint calculation'!$G$17:$G$30)) +
(SUMIF('Trimcap letter face'!$B$17:$B$30,B67,'Trimcap letter face'!$G$17:$G$30)) +
(SUMIF('Trimcap letter face (2)'!$B$17:$B$30,B67,'Trimcap letter face (2)'!$G$17:$G$30)) +
(SUMIF('Channel letter fabrication'!$B$17:$B$30,B67,'Channel letter fabrication'!$G$17:$G$30)) +
(SUMIF('Channel letter fabrication (2)'!$B$17:$B$30,B67,'Channel letter fabrication (2)'!$G$17:$G$30))</f>
        <v>0</v>
      </c>
    </row>
    <row r="68" spans="1:10">
      <c r="A68" s="28" t="str">
        <f>[1]ODBC!$A68</f>
        <v>48" 3630-133 Raspberry</v>
      </c>
      <c r="B68" s="29" t="str">
        <f>[1]ODBC!B68</f>
        <v>15520</v>
      </c>
      <c r="C68" s="30">
        <f>IFERROR(VLOOKUP($B68,[1]ODBC!$B:$H,2,FALSE),"")</f>
        <v>1.5633300000000001</v>
      </c>
      <c r="D68" s="30">
        <f>IFERROR(VLOOKUP($B68,[1]ODBC!$B:$H,3,FALSE),"")</f>
        <v>2.8140000000000001</v>
      </c>
      <c r="E68" s="30" t="str">
        <f>IFERROR(VLOOKUP($B68,[1]ODBC!$B:$H,4,FALSE),"")</f>
        <v>SQFT</v>
      </c>
      <c r="F68" s="31">
        <f>IFERROR(VLOOKUP($B68,[1]ODBC!$B:$H,5,FALSE),"")</f>
        <v>44.45</v>
      </c>
      <c r="G68" s="32">
        <f>[1]ODBC!G68</f>
        <v>0</v>
      </c>
      <c r="H68" s="33">
        <f>SUM([1]ODBC!H68)</f>
        <v>0</v>
      </c>
      <c r="I68" s="41" t="str">
        <f>'Vinyl cutting'!$B$2</f>
        <v>J36938</v>
      </c>
      <c r="J68" s="42">
        <f ca="1">(SUMIF('Freeform time and material'!$B$17:$B$30,B68,'Freeform time and material'!$G$17:$G$30)) +
(SUMIF('Vinyl cutting'!$B$17:$B$30,B68,'Vinyl cutting'!$G$17:$G$30)) +
(SUMIF('Vinyl cutting (2)'!$B$17:$B$30,B68,'Vinyl cutting (2)'!$G$17:$G$30)) +
(SUMIF('Apply vinyl graphics'!$B$17:$B$30,B68,'Apply vinyl graphics'!$G$17:$G$30)) +
(SUMIF('Apply vinyl graphics (2)'!$B$17:$B$30,B68,'Apply vinyl graphics (2)'!$G$17:$G$30)) +
(SUMIF('Alum pan sign'!$B$17:$B$30,B68,'Alum pan sign'!$G$17:$G$30)) +
(SUMIF('Alum pan sign (2)'!$B$17:$B$30,B68,'Alum pan sign (2)'!$G$17:$G$30)) +
(SUMIF('Economy pan sign'!$B$17:$B$30,B68,'Economy pan sign'!$G$17:$G$30)) +
(SUMIF('Post and panel sign'!$B$17:$B$30,B68,'Post and panel sign'!$G$17:$G$30)) +
(SUMIF('Post and panel sign (2)'!$B$17:$B$30,B68,'Post and panel sign (2)'!$G$17:$G$30)) +
(SUMIF('Flat panels only'!$B$17:$B$30,B68,'Flat panels only'!$G$17:$G$30)) +
(SUMIF('Flat panels only (2)'!$B$17:$B$30,B68,'Flat panels only (2)'!$G$17:$G$30)) +
(SUMIF('Routed panel shapes'!$B$18:$B$31,B68,'Routed panel shapes'!$G$18:$G$31)) +
(SUMIF('Routed panel shapes (2)'!$B$18:$B$31,B68,'Routed panel shapes (2)'!$G$18:$G$31)) +
(SUMIF('Routed face only'!$B$17:$B$30,B68,'Routed face only'!$G$17:$G$30)) +
(SUMIF('Routed face only (2)'!$B$17:$B$30,B68,'Routed face only (2)'!$G$17:$G$30)) +
(SUMIF('Routed alum faces letters'!$B$17:$B$30,B68,'Routed alum faces letters'!$G$17:$G$30)) +
(SUMIF('Routed alum faces letters (2)'!$B$17:$B$30,B68,'Routed alum faces letters (2)'!$G$17:$G$30)) +
(SUMIF('Routed push through acrylic'!$B$17:$B$30,B68,'Routed push through acrylic'!$G$17:$G$30)) +
(SUMIF('Routed push through acrylic (2)'!$B$17:$B$30,B68,'Routed push through acrylic (2)'!$G$17:$G$30)) +
(SUMIF('Sf routed cabinet'!$B$17:$B$30,B68,'Sf routed cabinet'!$G$17:$G$30)) +
(SUMIF('Sf routed cabinet (2)'!$B$17:$B$30,B68,'Sf routed cabinet (2)'!$G$17:$G$30)) +
(SUMIF('Df routed cabinet'!$B$17:$B$30,B68,'Df routed cabinet'!$G$17:$G$30)) +
(SUMIF('Df routed cabinet (2)'!$B$17:$B$30,B68,'Df routed cabinet (2)'!$G$17:$G$30)) +
(SUMIF('Sf acrylic cabinet'!$B$17:$B$30,B68,'Sf acrylic cabinet'!$G$17:$G$30)) +
(SUMIF('Sf acrylic cabinet (2)'!$B$17:$B$30,B68,'Sf acrylic cabinet (2)'!$G$17:$G$30)) +
(SUMIF('Economy Sf acrylic'!$B$17:$B$30,B68,'Economy Sf acrylic'!$G$17:$G$30)) +
(SUMIF('Df acrylic cabinet'!$B$17:$B$30,B68,'Df acrylic cabinet'!$G$17:$G$30)) +
(SUMIF('Df acrylic cabinet (2)'!$B$17:$B$30,B68,'Df acrylic cabinet (2)'!$G$17:$G$30)) +
(SUMIF('Sf flex cabinet'!$B$17:$B$30,B68,'Sf flex cabinet'!$G$17:$G$30)) +
(SUMIF('Sf flex cabinet (2)'!$B$17:$B$30,B68,'Sf flex cabinet (2)'!$G$17:$G$30)) +
(SUMIF('Df flex cabinet'!$B$17:$B$36,B68,'Df flex cabinet'!$G$17:$G$36)) +
(SUMIF('Df flex cabinet (2)'!$B$17:$B$36,B68,'Df flex cabinet (2)'!$G$17:$G$36)) +
(SUMIF('Pole cover'!$B$17:$B$30,B68,'Pole cover'!$G$17:$G$30)) +
(SUMIF('Pole cover (2)'!$B$17:$B$30,B68,'Pole cover (2)'!$G$17:$G$30)) +
(SUMIF('Structural Steel Fab'!$B$17:$B$29,B68,'Structural Steel Fab'!$G$17:$G$29)) +
(SUMIF(Reveal!$B$17:$B$30,B68,Reveal!$G$17:$G$30)) +
(SUMIF('Reveal (2)'!$B$17:$B$30,B68,'Reveal (2)'!$G$17:$G$30)) +
(SUMIF('Crown cove top'!$B$17:$B$30,B68,'Crown cove top'!$G$17:$G$30)) +
(SUMIF('EMC assembly'!$B$17:$B$30,B68,'EMC assembly'!$G$17:$G$30)) +
(SUMIF(Crating!$B$17:$B$29,B68,Crating!$G$17:$G$29)) +
(SUMIF('LED wiring'!$B$17:$B$30,B68,'LED wiring'!$G$17:$G$30)) +
(SUMIF('Changeable copy face'!$B$17:$B$30,B68,'Changeable copy face'!$G$17:$G$30)) +
(SUMIF('Flex face assembly'!$B$17:$B$30,B68,'Flex face assembly'!$G$17:$G$30)) +
(SUMIF('Routed face assembly'!$B$17:$B$30,B68,'Routed face assembly'!$G$17:$G$30)) +
(SUMIF('Paint calculation'!$B$17:$B$30,B68,'Paint calculation'!$G$17:$G$30)) +
(SUMIF('Trimcap letter face'!$B$17:$B$30,B68,'Trimcap letter face'!$G$17:$G$30)) +
(SUMIF('Trimcap letter face (2)'!$B$17:$B$30,B68,'Trimcap letter face (2)'!$G$17:$G$30)) +
(SUMIF('Channel letter fabrication'!$B$17:$B$30,B68,'Channel letter fabrication'!$G$17:$G$30)) +
(SUMIF('Channel letter fabrication (2)'!$B$17:$B$30,B68,'Channel letter fabrication (2)'!$G$17:$G$30))</f>
        <v>0</v>
      </c>
    </row>
    <row r="69" spans="1:10">
      <c r="A69" s="28" t="str">
        <f>[1]ODBC!$A69</f>
        <v>48" 3630-78 Vivid Rose</v>
      </c>
      <c r="B69" s="29" t="str">
        <f>[1]ODBC!B69</f>
        <v>15524</v>
      </c>
      <c r="C69" s="30">
        <f>IFERROR(VLOOKUP($B69,[1]ODBC!$B:$H,2,FALSE),"")</f>
        <v>1.5629999999999999</v>
      </c>
      <c r="D69" s="30">
        <f>IFERROR(VLOOKUP($B69,[1]ODBC!$B:$H,3,FALSE),"")</f>
        <v>2.8140000000000001</v>
      </c>
      <c r="E69" s="30" t="str">
        <f>IFERROR(VLOOKUP($B69,[1]ODBC!$B:$H,4,FALSE),"")</f>
        <v>SQFT</v>
      </c>
      <c r="F69" s="31">
        <f>IFERROR(VLOOKUP($B69,[1]ODBC!$B:$H,5,FALSE),"")</f>
        <v>44.45</v>
      </c>
      <c r="G69" s="32">
        <f>[1]ODBC!G69</f>
        <v>0</v>
      </c>
      <c r="H69" s="33">
        <f>SUM([1]ODBC!H69)</f>
        <v>0</v>
      </c>
      <c r="I69" s="41" t="str">
        <f>'Vinyl cutting'!$B$2</f>
        <v>J36938</v>
      </c>
      <c r="J69" s="42">
        <f ca="1">(SUMIF('Freeform time and material'!$B$17:$B$30,B69,'Freeform time and material'!$G$17:$G$30)) +
(SUMIF('Vinyl cutting'!$B$17:$B$30,B69,'Vinyl cutting'!$G$17:$G$30)) +
(SUMIF('Vinyl cutting (2)'!$B$17:$B$30,B69,'Vinyl cutting (2)'!$G$17:$G$30)) +
(SUMIF('Apply vinyl graphics'!$B$17:$B$30,B69,'Apply vinyl graphics'!$G$17:$G$30)) +
(SUMIF('Apply vinyl graphics (2)'!$B$17:$B$30,B69,'Apply vinyl graphics (2)'!$G$17:$G$30)) +
(SUMIF('Alum pan sign'!$B$17:$B$30,B69,'Alum pan sign'!$G$17:$G$30)) +
(SUMIF('Alum pan sign (2)'!$B$17:$B$30,B69,'Alum pan sign (2)'!$G$17:$G$30)) +
(SUMIF('Economy pan sign'!$B$17:$B$30,B69,'Economy pan sign'!$G$17:$G$30)) +
(SUMIF('Post and panel sign'!$B$17:$B$30,B69,'Post and panel sign'!$G$17:$G$30)) +
(SUMIF('Post and panel sign (2)'!$B$17:$B$30,B69,'Post and panel sign (2)'!$G$17:$G$30)) +
(SUMIF('Flat panels only'!$B$17:$B$30,B69,'Flat panels only'!$G$17:$G$30)) +
(SUMIF('Flat panels only (2)'!$B$17:$B$30,B69,'Flat panels only (2)'!$G$17:$G$30)) +
(SUMIF('Routed panel shapes'!$B$18:$B$31,B69,'Routed panel shapes'!$G$18:$G$31)) +
(SUMIF('Routed panel shapes (2)'!$B$18:$B$31,B69,'Routed panel shapes (2)'!$G$18:$G$31)) +
(SUMIF('Routed face only'!$B$17:$B$30,B69,'Routed face only'!$G$17:$G$30)) +
(SUMIF('Routed face only (2)'!$B$17:$B$30,B69,'Routed face only (2)'!$G$17:$G$30)) +
(SUMIF('Routed alum faces letters'!$B$17:$B$30,B69,'Routed alum faces letters'!$G$17:$G$30)) +
(SUMIF('Routed alum faces letters (2)'!$B$17:$B$30,B69,'Routed alum faces letters (2)'!$G$17:$G$30)) +
(SUMIF('Routed push through acrylic'!$B$17:$B$30,B69,'Routed push through acrylic'!$G$17:$G$30)) +
(SUMIF('Routed push through acrylic (2)'!$B$17:$B$30,B69,'Routed push through acrylic (2)'!$G$17:$G$30)) +
(SUMIF('Sf routed cabinet'!$B$17:$B$30,B69,'Sf routed cabinet'!$G$17:$G$30)) +
(SUMIF('Sf routed cabinet (2)'!$B$17:$B$30,B69,'Sf routed cabinet (2)'!$G$17:$G$30)) +
(SUMIF('Df routed cabinet'!$B$17:$B$30,B69,'Df routed cabinet'!$G$17:$G$30)) +
(SUMIF('Df routed cabinet (2)'!$B$17:$B$30,B69,'Df routed cabinet (2)'!$G$17:$G$30)) +
(SUMIF('Sf acrylic cabinet'!$B$17:$B$30,B69,'Sf acrylic cabinet'!$G$17:$G$30)) +
(SUMIF('Sf acrylic cabinet (2)'!$B$17:$B$30,B69,'Sf acrylic cabinet (2)'!$G$17:$G$30)) +
(SUMIF('Economy Sf acrylic'!$B$17:$B$30,B69,'Economy Sf acrylic'!$G$17:$G$30)) +
(SUMIF('Df acrylic cabinet'!$B$17:$B$30,B69,'Df acrylic cabinet'!$G$17:$G$30)) +
(SUMIF('Df acrylic cabinet (2)'!$B$17:$B$30,B69,'Df acrylic cabinet (2)'!$G$17:$G$30)) +
(SUMIF('Sf flex cabinet'!$B$17:$B$30,B69,'Sf flex cabinet'!$G$17:$G$30)) +
(SUMIF('Sf flex cabinet (2)'!$B$17:$B$30,B69,'Sf flex cabinet (2)'!$G$17:$G$30)) +
(SUMIF('Df flex cabinet'!$B$17:$B$36,B69,'Df flex cabinet'!$G$17:$G$36)) +
(SUMIF('Df flex cabinet (2)'!$B$17:$B$36,B69,'Df flex cabinet (2)'!$G$17:$G$36)) +
(SUMIF('Pole cover'!$B$17:$B$30,B69,'Pole cover'!$G$17:$G$30)) +
(SUMIF('Pole cover (2)'!$B$17:$B$30,B69,'Pole cover (2)'!$G$17:$G$30)) +
(SUMIF('Structural Steel Fab'!$B$17:$B$29,B69,'Structural Steel Fab'!$G$17:$G$29)) +
(SUMIF(Reveal!$B$17:$B$30,B69,Reveal!$G$17:$G$30)) +
(SUMIF('Reveal (2)'!$B$17:$B$30,B69,'Reveal (2)'!$G$17:$G$30)) +
(SUMIF('Crown cove top'!$B$17:$B$30,B69,'Crown cove top'!$G$17:$G$30)) +
(SUMIF('EMC assembly'!$B$17:$B$30,B69,'EMC assembly'!$G$17:$G$30)) +
(SUMIF(Crating!$B$17:$B$29,B69,Crating!$G$17:$G$29)) +
(SUMIF('LED wiring'!$B$17:$B$30,B69,'LED wiring'!$G$17:$G$30)) +
(SUMIF('Changeable copy face'!$B$17:$B$30,B69,'Changeable copy face'!$G$17:$G$30)) +
(SUMIF('Flex face assembly'!$B$17:$B$30,B69,'Flex face assembly'!$G$17:$G$30)) +
(SUMIF('Routed face assembly'!$B$17:$B$30,B69,'Routed face assembly'!$G$17:$G$30)) +
(SUMIF('Paint calculation'!$B$17:$B$30,B69,'Paint calculation'!$G$17:$G$30)) +
(SUMIF('Trimcap letter face'!$B$17:$B$30,B69,'Trimcap letter face'!$G$17:$G$30)) +
(SUMIF('Trimcap letter face (2)'!$B$17:$B$30,B69,'Trimcap letter face (2)'!$G$17:$G$30)) +
(SUMIF('Channel letter fabrication'!$B$17:$B$30,B69,'Channel letter fabrication'!$G$17:$G$30)) +
(SUMIF('Channel letter fabrication (2)'!$B$17:$B$30,B69,'Channel letter fabrication (2)'!$G$17:$G$30))</f>
        <v>0</v>
      </c>
    </row>
    <row r="70" spans="1:10">
      <c r="A70" s="28" t="str">
        <f>[1]ODBC!$A70</f>
        <v>48" 3630-68 Rose Mauve</v>
      </c>
      <c r="B70" s="29" t="str">
        <f>[1]ODBC!B70</f>
        <v>15528</v>
      </c>
      <c r="C70" s="30">
        <f>IFERROR(VLOOKUP($B70,[1]ODBC!$B:$H,2,FALSE),"")</f>
        <v>1.5633300000000001</v>
      </c>
      <c r="D70" s="30">
        <f>IFERROR(VLOOKUP($B70,[1]ODBC!$B:$H,3,FALSE),"")</f>
        <v>2.8140000000000001</v>
      </c>
      <c r="E70" s="30" t="str">
        <f>IFERROR(VLOOKUP($B70,[1]ODBC!$B:$H,4,FALSE),"")</f>
        <v>SQFT</v>
      </c>
      <c r="F70" s="31">
        <f>IFERROR(VLOOKUP($B70,[1]ODBC!$B:$H,5,FALSE),"")</f>
        <v>44.45</v>
      </c>
      <c r="G70" s="32">
        <f>[1]ODBC!G70</f>
        <v>0</v>
      </c>
      <c r="H70" s="33">
        <f>SUM([1]ODBC!H70)</f>
        <v>0</v>
      </c>
      <c r="I70" s="41" t="str">
        <f>'Vinyl cutting'!$B$2</f>
        <v>J36938</v>
      </c>
      <c r="J70" s="42">
        <f ca="1">(SUMIF('Freeform time and material'!$B$17:$B$30,B70,'Freeform time and material'!$G$17:$G$30)) +
(SUMIF('Vinyl cutting'!$B$17:$B$30,B70,'Vinyl cutting'!$G$17:$G$30)) +
(SUMIF('Vinyl cutting (2)'!$B$17:$B$30,B70,'Vinyl cutting (2)'!$G$17:$G$30)) +
(SUMIF('Apply vinyl graphics'!$B$17:$B$30,B70,'Apply vinyl graphics'!$G$17:$G$30)) +
(SUMIF('Apply vinyl graphics (2)'!$B$17:$B$30,B70,'Apply vinyl graphics (2)'!$G$17:$G$30)) +
(SUMIF('Alum pan sign'!$B$17:$B$30,B70,'Alum pan sign'!$G$17:$G$30)) +
(SUMIF('Alum pan sign (2)'!$B$17:$B$30,B70,'Alum pan sign (2)'!$G$17:$G$30)) +
(SUMIF('Economy pan sign'!$B$17:$B$30,B70,'Economy pan sign'!$G$17:$G$30)) +
(SUMIF('Post and panel sign'!$B$17:$B$30,B70,'Post and panel sign'!$G$17:$G$30)) +
(SUMIF('Post and panel sign (2)'!$B$17:$B$30,B70,'Post and panel sign (2)'!$G$17:$G$30)) +
(SUMIF('Flat panels only'!$B$17:$B$30,B70,'Flat panels only'!$G$17:$G$30)) +
(SUMIF('Flat panels only (2)'!$B$17:$B$30,B70,'Flat panels only (2)'!$G$17:$G$30)) +
(SUMIF('Routed panel shapes'!$B$18:$B$31,B70,'Routed panel shapes'!$G$18:$G$31)) +
(SUMIF('Routed panel shapes (2)'!$B$18:$B$31,B70,'Routed panel shapes (2)'!$G$18:$G$31)) +
(SUMIF('Routed face only'!$B$17:$B$30,B70,'Routed face only'!$G$17:$G$30)) +
(SUMIF('Routed face only (2)'!$B$17:$B$30,B70,'Routed face only (2)'!$G$17:$G$30)) +
(SUMIF('Routed alum faces letters'!$B$17:$B$30,B70,'Routed alum faces letters'!$G$17:$G$30)) +
(SUMIF('Routed alum faces letters (2)'!$B$17:$B$30,B70,'Routed alum faces letters (2)'!$G$17:$G$30)) +
(SUMIF('Routed push through acrylic'!$B$17:$B$30,B70,'Routed push through acrylic'!$G$17:$G$30)) +
(SUMIF('Routed push through acrylic (2)'!$B$17:$B$30,B70,'Routed push through acrylic (2)'!$G$17:$G$30)) +
(SUMIF('Sf routed cabinet'!$B$17:$B$30,B70,'Sf routed cabinet'!$G$17:$G$30)) +
(SUMIF('Sf routed cabinet (2)'!$B$17:$B$30,B70,'Sf routed cabinet (2)'!$G$17:$G$30)) +
(SUMIF('Df routed cabinet'!$B$17:$B$30,B70,'Df routed cabinet'!$G$17:$G$30)) +
(SUMIF('Df routed cabinet (2)'!$B$17:$B$30,B70,'Df routed cabinet (2)'!$G$17:$G$30)) +
(SUMIF('Sf acrylic cabinet'!$B$17:$B$30,B70,'Sf acrylic cabinet'!$G$17:$G$30)) +
(SUMIF('Sf acrylic cabinet (2)'!$B$17:$B$30,B70,'Sf acrylic cabinet (2)'!$G$17:$G$30)) +
(SUMIF('Economy Sf acrylic'!$B$17:$B$30,B70,'Economy Sf acrylic'!$G$17:$G$30)) +
(SUMIF('Df acrylic cabinet'!$B$17:$B$30,B70,'Df acrylic cabinet'!$G$17:$G$30)) +
(SUMIF('Df acrylic cabinet (2)'!$B$17:$B$30,B70,'Df acrylic cabinet (2)'!$G$17:$G$30)) +
(SUMIF('Sf flex cabinet'!$B$17:$B$30,B70,'Sf flex cabinet'!$G$17:$G$30)) +
(SUMIF('Sf flex cabinet (2)'!$B$17:$B$30,B70,'Sf flex cabinet (2)'!$G$17:$G$30)) +
(SUMIF('Df flex cabinet'!$B$17:$B$36,B70,'Df flex cabinet'!$G$17:$G$36)) +
(SUMIF('Df flex cabinet (2)'!$B$17:$B$36,B70,'Df flex cabinet (2)'!$G$17:$G$36)) +
(SUMIF('Pole cover'!$B$17:$B$30,B70,'Pole cover'!$G$17:$G$30)) +
(SUMIF('Pole cover (2)'!$B$17:$B$30,B70,'Pole cover (2)'!$G$17:$G$30)) +
(SUMIF('Structural Steel Fab'!$B$17:$B$29,B70,'Structural Steel Fab'!$G$17:$G$29)) +
(SUMIF(Reveal!$B$17:$B$30,B70,Reveal!$G$17:$G$30)) +
(SUMIF('Reveal (2)'!$B$17:$B$30,B70,'Reveal (2)'!$G$17:$G$30)) +
(SUMIF('Crown cove top'!$B$17:$B$30,B70,'Crown cove top'!$G$17:$G$30)) +
(SUMIF('EMC assembly'!$B$17:$B$30,B70,'EMC assembly'!$G$17:$G$30)) +
(SUMIF(Crating!$B$17:$B$29,B70,Crating!$G$17:$G$29)) +
(SUMIF('LED wiring'!$B$17:$B$30,B70,'LED wiring'!$G$17:$G$30)) +
(SUMIF('Changeable copy face'!$B$17:$B$30,B70,'Changeable copy face'!$G$17:$G$30)) +
(SUMIF('Flex face assembly'!$B$17:$B$30,B70,'Flex face assembly'!$G$17:$G$30)) +
(SUMIF('Routed face assembly'!$B$17:$B$30,B70,'Routed face assembly'!$G$17:$G$30)) +
(SUMIF('Paint calculation'!$B$17:$B$30,B70,'Paint calculation'!$G$17:$G$30)) +
(SUMIF('Trimcap letter face'!$B$17:$B$30,B70,'Trimcap letter face'!$G$17:$G$30)) +
(SUMIF('Trimcap letter face (2)'!$B$17:$B$30,B70,'Trimcap letter face (2)'!$G$17:$G$30)) +
(SUMIF('Channel letter fabrication'!$B$17:$B$30,B70,'Channel letter fabrication'!$G$17:$G$30)) +
(SUMIF('Channel letter fabrication (2)'!$B$17:$B$30,B70,'Channel letter fabrication (2)'!$G$17:$G$30))</f>
        <v>0</v>
      </c>
    </row>
    <row r="71" spans="1:10">
      <c r="A71" s="28" t="str">
        <f>[1]ODBC!$A71</f>
        <v>48" 3630-53 Cardinal Red</v>
      </c>
      <c r="B71" s="29" t="str">
        <f>[1]ODBC!B71</f>
        <v>15532</v>
      </c>
      <c r="C71" s="30">
        <f>IFERROR(VLOOKUP($B71,[1]ODBC!$B:$H,2,FALSE),"")</f>
        <v>1.8720000000000001</v>
      </c>
      <c r="D71" s="30">
        <f>IFERROR(VLOOKUP($B71,[1]ODBC!$B:$H,3,FALSE),"")</f>
        <v>3.37</v>
      </c>
      <c r="E71" s="30" t="str">
        <f>IFERROR(VLOOKUP($B71,[1]ODBC!$B:$H,4,FALSE),"")</f>
        <v>SQFT</v>
      </c>
      <c r="F71" s="31">
        <f>IFERROR(VLOOKUP($B71,[1]ODBC!$B:$H,5,FALSE),"")</f>
        <v>44.45</v>
      </c>
      <c r="G71" s="32">
        <f>[1]ODBC!G71</f>
        <v>0</v>
      </c>
      <c r="H71" s="33">
        <f>SUM([1]ODBC!H71)</f>
        <v>45568</v>
      </c>
      <c r="I71" s="41" t="str">
        <f>'Vinyl cutting'!$B$2</f>
        <v>J36938</v>
      </c>
      <c r="J71" s="42">
        <f ca="1">(SUMIF('Freeform time and material'!$B$17:$B$30,B71,'Freeform time and material'!$G$17:$G$30)) +
(SUMIF('Vinyl cutting'!$B$17:$B$30,B71,'Vinyl cutting'!$G$17:$G$30)) +
(SUMIF('Vinyl cutting (2)'!$B$17:$B$30,B71,'Vinyl cutting (2)'!$G$17:$G$30)) +
(SUMIF('Apply vinyl graphics'!$B$17:$B$30,B71,'Apply vinyl graphics'!$G$17:$G$30)) +
(SUMIF('Apply vinyl graphics (2)'!$B$17:$B$30,B71,'Apply vinyl graphics (2)'!$G$17:$G$30)) +
(SUMIF('Alum pan sign'!$B$17:$B$30,B71,'Alum pan sign'!$G$17:$G$30)) +
(SUMIF('Alum pan sign (2)'!$B$17:$B$30,B71,'Alum pan sign (2)'!$G$17:$G$30)) +
(SUMIF('Economy pan sign'!$B$17:$B$30,B71,'Economy pan sign'!$G$17:$G$30)) +
(SUMIF('Post and panel sign'!$B$17:$B$30,B71,'Post and panel sign'!$G$17:$G$30)) +
(SUMIF('Post and panel sign (2)'!$B$17:$B$30,B71,'Post and panel sign (2)'!$G$17:$G$30)) +
(SUMIF('Flat panels only'!$B$17:$B$30,B71,'Flat panels only'!$G$17:$G$30)) +
(SUMIF('Flat panels only (2)'!$B$17:$B$30,B71,'Flat panels only (2)'!$G$17:$G$30)) +
(SUMIF('Routed panel shapes'!$B$18:$B$31,B71,'Routed panel shapes'!$G$18:$G$31)) +
(SUMIF('Routed panel shapes (2)'!$B$18:$B$31,B71,'Routed panel shapes (2)'!$G$18:$G$31)) +
(SUMIF('Routed face only'!$B$17:$B$30,B71,'Routed face only'!$G$17:$G$30)) +
(SUMIF('Routed face only (2)'!$B$17:$B$30,B71,'Routed face only (2)'!$G$17:$G$30)) +
(SUMIF('Routed alum faces letters'!$B$17:$B$30,B71,'Routed alum faces letters'!$G$17:$G$30)) +
(SUMIF('Routed alum faces letters (2)'!$B$17:$B$30,B71,'Routed alum faces letters (2)'!$G$17:$G$30)) +
(SUMIF('Routed push through acrylic'!$B$17:$B$30,B71,'Routed push through acrylic'!$G$17:$G$30)) +
(SUMIF('Routed push through acrylic (2)'!$B$17:$B$30,B71,'Routed push through acrylic (2)'!$G$17:$G$30)) +
(SUMIF('Sf routed cabinet'!$B$17:$B$30,B71,'Sf routed cabinet'!$G$17:$G$30)) +
(SUMIF('Sf routed cabinet (2)'!$B$17:$B$30,B71,'Sf routed cabinet (2)'!$G$17:$G$30)) +
(SUMIF('Df routed cabinet'!$B$17:$B$30,B71,'Df routed cabinet'!$G$17:$G$30)) +
(SUMIF('Df routed cabinet (2)'!$B$17:$B$30,B71,'Df routed cabinet (2)'!$G$17:$G$30)) +
(SUMIF('Sf acrylic cabinet'!$B$17:$B$30,B71,'Sf acrylic cabinet'!$G$17:$G$30)) +
(SUMIF('Sf acrylic cabinet (2)'!$B$17:$B$30,B71,'Sf acrylic cabinet (2)'!$G$17:$G$30)) +
(SUMIF('Economy Sf acrylic'!$B$17:$B$30,B71,'Economy Sf acrylic'!$G$17:$G$30)) +
(SUMIF('Df acrylic cabinet'!$B$17:$B$30,B71,'Df acrylic cabinet'!$G$17:$G$30)) +
(SUMIF('Df acrylic cabinet (2)'!$B$17:$B$30,B71,'Df acrylic cabinet (2)'!$G$17:$G$30)) +
(SUMIF('Sf flex cabinet'!$B$17:$B$30,B71,'Sf flex cabinet'!$G$17:$G$30)) +
(SUMIF('Sf flex cabinet (2)'!$B$17:$B$30,B71,'Sf flex cabinet (2)'!$G$17:$G$30)) +
(SUMIF('Df flex cabinet'!$B$17:$B$36,B71,'Df flex cabinet'!$G$17:$G$36)) +
(SUMIF('Df flex cabinet (2)'!$B$17:$B$36,B71,'Df flex cabinet (2)'!$G$17:$G$36)) +
(SUMIF('Pole cover'!$B$17:$B$30,B71,'Pole cover'!$G$17:$G$30)) +
(SUMIF('Pole cover (2)'!$B$17:$B$30,B71,'Pole cover (2)'!$G$17:$G$30)) +
(SUMIF('Structural Steel Fab'!$B$17:$B$29,B71,'Structural Steel Fab'!$G$17:$G$29)) +
(SUMIF(Reveal!$B$17:$B$30,B71,Reveal!$G$17:$G$30)) +
(SUMIF('Reveal (2)'!$B$17:$B$30,B71,'Reveal (2)'!$G$17:$G$30)) +
(SUMIF('Crown cove top'!$B$17:$B$30,B71,'Crown cove top'!$G$17:$G$30)) +
(SUMIF('EMC assembly'!$B$17:$B$30,B71,'EMC assembly'!$G$17:$G$30)) +
(SUMIF(Crating!$B$17:$B$29,B71,Crating!$G$17:$G$29)) +
(SUMIF('LED wiring'!$B$17:$B$30,B71,'LED wiring'!$G$17:$G$30)) +
(SUMIF('Changeable copy face'!$B$17:$B$30,B71,'Changeable copy face'!$G$17:$G$30)) +
(SUMIF('Flex face assembly'!$B$17:$B$30,B71,'Flex face assembly'!$G$17:$G$30)) +
(SUMIF('Routed face assembly'!$B$17:$B$30,B71,'Routed face assembly'!$G$17:$G$30)) +
(SUMIF('Paint calculation'!$B$17:$B$30,B71,'Paint calculation'!$G$17:$G$30)) +
(SUMIF('Trimcap letter face'!$B$17:$B$30,B71,'Trimcap letter face'!$G$17:$G$30)) +
(SUMIF('Trimcap letter face (2)'!$B$17:$B$30,B71,'Trimcap letter face (2)'!$G$17:$G$30)) +
(SUMIF('Channel letter fabrication'!$B$17:$B$30,B71,'Channel letter fabrication'!$G$17:$G$30)) +
(SUMIF('Channel letter fabrication (2)'!$B$17:$B$30,B71,'Channel letter fabrication (2)'!$G$17:$G$30))</f>
        <v>0</v>
      </c>
    </row>
    <row r="72" spans="1:10">
      <c r="A72" s="28" t="str">
        <f>[1]ODBC!$A72</f>
        <v>48" 3630-73 Dark Red</v>
      </c>
      <c r="B72" s="29" t="str">
        <f>[1]ODBC!B72</f>
        <v>15536</v>
      </c>
      <c r="C72" s="30">
        <f>IFERROR(VLOOKUP($B72,[1]ODBC!$B:$H,2,FALSE),"")</f>
        <v>1.875</v>
      </c>
      <c r="D72" s="30">
        <f>IFERROR(VLOOKUP($B72,[1]ODBC!$B:$H,3,FALSE),"")</f>
        <v>3.375</v>
      </c>
      <c r="E72" s="30" t="str">
        <f>IFERROR(VLOOKUP($B72,[1]ODBC!$B:$H,4,FALSE),"")</f>
        <v>SQFT</v>
      </c>
      <c r="F72" s="31">
        <f>IFERROR(VLOOKUP($B72,[1]ODBC!$B:$H,5,FALSE),"")</f>
        <v>44.45</v>
      </c>
      <c r="G72" s="32">
        <f>[1]ODBC!G72</f>
        <v>0</v>
      </c>
      <c r="H72" s="33">
        <f>SUM([1]ODBC!H72)</f>
        <v>45566</v>
      </c>
      <c r="I72" s="41" t="str">
        <f>'Vinyl cutting'!$B$2</f>
        <v>J36938</v>
      </c>
      <c r="J72" s="42">
        <f ca="1">(SUMIF('Freeform time and material'!$B$17:$B$30,B72,'Freeform time and material'!$G$17:$G$30)) +
(SUMIF('Vinyl cutting'!$B$17:$B$30,B72,'Vinyl cutting'!$G$17:$G$30)) +
(SUMIF('Vinyl cutting (2)'!$B$17:$B$30,B72,'Vinyl cutting (2)'!$G$17:$G$30)) +
(SUMIF('Apply vinyl graphics'!$B$17:$B$30,B72,'Apply vinyl graphics'!$G$17:$G$30)) +
(SUMIF('Apply vinyl graphics (2)'!$B$17:$B$30,B72,'Apply vinyl graphics (2)'!$G$17:$G$30)) +
(SUMIF('Alum pan sign'!$B$17:$B$30,B72,'Alum pan sign'!$G$17:$G$30)) +
(SUMIF('Alum pan sign (2)'!$B$17:$B$30,B72,'Alum pan sign (2)'!$G$17:$G$30)) +
(SUMIF('Economy pan sign'!$B$17:$B$30,B72,'Economy pan sign'!$G$17:$G$30)) +
(SUMIF('Post and panel sign'!$B$17:$B$30,B72,'Post and panel sign'!$G$17:$G$30)) +
(SUMIF('Post and panel sign (2)'!$B$17:$B$30,B72,'Post and panel sign (2)'!$G$17:$G$30)) +
(SUMIF('Flat panels only'!$B$17:$B$30,B72,'Flat panels only'!$G$17:$G$30)) +
(SUMIF('Flat panels only (2)'!$B$17:$B$30,B72,'Flat panels only (2)'!$G$17:$G$30)) +
(SUMIF('Routed panel shapes'!$B$18:$B$31,B72,'Routed panel shapes'!$G$18:$G$31)) +
(SUMIF('Routed panel shapes (2)'!$B$18:$B$31,B72,'Routed panel shapes (2)'!$G$18:$G$31)) +
(SUMIF('Routed face only'!$B$17:$B$30,B72,'Routed face only'!$G$17:$G$30)) +
(SUMIF('Routed face only (2)'!$B$17:$B$30,B72,'Routed face only (2)'!$G$17:$G$30)) +
(SUMIF('Routed alum faces letters'!$B$17:$B$30,B72,'Routed alum faces letters'!$G$17:$G$30)) +
(SUMIF('Routed alum faces letters (2)'!$B$17:$B$30,B72,'Routed alum faces letters (2)'!$G$17:$G$30)) +
(SUMIF('Routed push through acrylic'!$B$17:$B$30,B72,'Routed push through acrylic'!$G$17:$G$30)) +
(SUMIF('Routed push through acrylic (2)'!$B$17:$B$30,B72,'Routed push through acrylic (2)'!$G$17:$G$30)) +
(SUMIF('Sf routed cabinet'!$B$17:$B$30,B72,'Sf routed cabinet'!$G$17:$G$30)) +
(SUMIF('Sf routed cabinet (2)'!$B$17:$B$30,B72,'Sf routed cabinet (2)'!$G$17:$G$30)) +
(SUMIF('Df routed cabinet'!$B$17:$B$30,B72,'Df routed cabinet'!$G$17:$G$30)) +
(SUMIF('Df routed cabinet (2)'!$B$17:$B$30,B72,'Df routed cabinet (2)'!$G$17:$G$30)) +
(SUMIF('Sf acrylic cabinet'!$B$17:$B$30,B72,'Sf acrylic cabinet'!$G$17:$G$30)) +
(SUMIF('Sf acrylic cabinet (2)'!$B$17:$B$30,B72,'Sf acrylic cabinet (2)'!$G$17:$G$30)) +
(SUMIF('Economy Sf acrylic'!$B$17:$B$30,B72,'Economy Sf acrylic'!$G$17:$G$30)) +
(SUMIF('Df acrylic cabinet'!$B$17:$B$30,B72,'Df acrylic cabinet'!$G$17:$G$30)) +
(SUMIF('Df acrylic cabinet (2)'!$B$17:$B$30,B72,'Df acrylic cabinet (2)'!$G$17:$G$30)) +
(SUMIF('Sf flex cabinet'!$B$17:$B$30,B72,'Sf flex cabinet'!$G$17:$G$30)) +
(SUMIF('Sf flex cabinet (2)'!$B$17:$B$30,B72,'Sf flex cabinet (2)'!$G$17:$G$30)) +
(SUMIF('Df flex cabinet'!$B$17:$B$36,B72,'Df flex cabinet'!$G$17:$G$36)) +
(SUMIF('Df flex cabinet (2)'!$B$17:$B$36,B72,'Df flex cabinet (2)'!$G$17:$G$36)) +
(SUMIF('Pole cover'!$B$17:$B$30,B72,'Pole cover'!$G$17:$G$30)) +
(SUMIF('Pole cover (2)'!$B$17:$B$30,B72,'Pole cover (2)'!$G$17:$G$30)) +
(SUMIF('Structural Steel Fab'!$B$17:$B$29,B72,'Structural Steel Fab'!$G$17:$G$29)) +
(SUMIF(Reveal!$B$17:$B$30,B72,Reveal!$G$17:$G$30)) +
(SUMIF('Reveal (2)'!$B$17:$B$30,B72,'Reveal (2)'!$G$17:$G$30)) +
(SUMIF('Crown cove top'!$B$17:$B$30,B72,'Crown cove top'!$G$17:$G$30)) +
(SUMIF('EMC assembly'!$B$17:$B$30,B72,'EMC assembly'!$G$17:$G$30)) +
(SUMIF(Crating!$B$17:$B$29,B72,Crating!$G$17:$G$29)) +
(SUMIF('LED wiring'!$B$17:$B$30,B72,'LED wiring'!$G$17:$G$30)) +
(SUMIF('Changeable copy face'!$B$17:$B$30,B72,'Changeable copy face'!$G$17:$G$30)) +
(SUMIF('Flex face assembly'!$B$17:$B$30,B72,'Flex face assembly'!$G$17:$G$30)) +
(SUMIF('Routed face assembly'!$B$17:$B$30,B72,'Routed face assembly'!$G$17:$G$30)) +
(SUMIF('Paint calculation'!$B$17:$B$30,B72,'Paint calculation'!$G$17:$G$30)) +
(SUMIF('Trimcap letter face'!$B$17:$B$30,B72,'Trimcap letter face'!$G$17:$G$30)) +
(SUMIF('Trimcap letter face (2)'!$B$17:$B$30,B72,'Trimcap letter face (2)'!$G$17:$G$30)) +
(SUMIF('Channel letter fabrication'!$B$17:$B$30,B72,'Channel letter fabrication'!$G$17:$G$30)) +
(SUMIF('Channel letter fabrication (2)'!$B$17:$B$30,B72,'Channel letter fabrication (2)'!$G$17:$G$30))</f>
        <v>0</v>
      </c>
    </row>
    <row r="73" spans="1:10">
      <c r="A73" s="28" t="str">
        <f>[1]ODBC!$A73</f>
        <v>48" 3630-33 Red</v>
      </c>
      <c r="B73" s="29" t="str">
        <f>[1]ODBC!B73</f>
        <v>15540</v>
      </c>
      <c r="C73" s="30">
        <f>IFERROR(VLOOKUP($B73,[1]ODBC!$B:$H,2,FALSE),"")</f>
        <v>1.885</v>
      </c>
      <c r="D73" s="30">
        <f>IFERROR(VLOOKUP($B73,[1]ODBC!$B:$H,3,FALSE),"")</f>
        <v>3.3929999999999998</v>
      </c>
      <c r="E73" s="30" t="str">
        <f>IFERROR(VLOOKUP($B73,[1]ODBC!$B:$H,4,FALSE),"")</f>
        <v>SQFT</v>
      </c>
      <c r="F73" s="31">
        <f>IFERROR(VLOOKUP($B73,[1]ODBC!$B:$H,5,FALSE),"")</f>
        <v>44.45</v>
      </c>
      <c r="G73" s="32">
        <f>[1]ODBC!G73</f>
        <v>0</v>
      </c>
      <c r="H73" s="33">
        <f>SUM([1]ODBC!H73)</f>
        <v>45938</v>
      </c>
      <c r="I73" s="41" t="str">
        <f>'Vinyl cutting'!$B$2</f>
        <v>J36938</v>
      </c>
      <c r="J73" s="42">
        <f ca="1">(SUMIF('Freeform time and material'!$B$17:$B$30,B73,'Freeform time and material'!$G$17:$G$30)) +
(SUMIF('Vinyl cutting'!$B$17:$B$30,B73,'Vinyl cutting'!$G$17:$G$30)) +
(SUMIF('Vinyl cutting (2)'!$B$17:$B$30,B73,'Vinyl cutting (2)'!$G$17:$G$30)) +
(SUMIF('Apply vinyl graphics'!$B$17:$B$30,B73,'Apply vinyl graphics'!$G$17:$G$30)) +
(SUMIF('Apply vinyl graphics (2)'!$B$17:$B$30,B73,'Apply vinyl graphics (2)'!$G$17:$G$30)) +
(SUMIF('Alum pan sign'!$B$17:$B$30,B73,'Alum pan sign'!$G$17:$G$30)) +
(SUMIF('Alum pan sign (2)'!$B$17:$B$30,B73,'Alum pan sign (2)'!$G$17:$G$30)) +
(SUMIF('Economy pan sign'!$B$17:$B$30,B73,'Economy pan sign'!$G$17:$G$30)) +
(SUMIF('Post and panel sign'!$B$17:$B$30,B73,'Post and panel sign'!$G$17:$G$30)) +
(SUMIF('Post and panel sign (2)'!$B$17:$B$30,B73,'Post and panel sign (2)'!$G$17:$G$30)) +
(SUMIF('Flat panels only'!$B$17:$B$30,B73,'Flat panels only'!$G$17:$G$30)) +
(SUMIF('Flat panels only (2)'!$B$17:$B$30,B73,'Flat panels only (2)'!$G$17:$G$30)) +
(SUMIF('Routed panel shapes'!$B$18:$B$31,B73,'Routed panel shapes'!$G$18:$G$31)) +
(SUMIF('Routed panel shapes (2)'!$B$18:$B$31,B73,'Routed panel shapes (2)'!$G$18:$G$31)) +
(SUMIF('Routed face only'!$B$17:$B$30,B73,'Routed face only'!$G$17:$G$30)) +
(SUMIF('Routed face only (2)'!$B$17:$B$30,B73,'Routed face only (2)'!$G$17:$G$30)) +
(SUMIF('Routed alum faces letters'!$B$17:$B$30,B73,'Routed alum faces letters'!$G$17:$G$30)) +
(SUMIF('Routed alum faces letters (2)'!$B$17:$B$30,B73,'Routed alum faces letters (2)'!$G$17:$G$30)) +
(SUMIF('Routed push through acrylic'!$B$17:$B$30,B73,'Routed push through acrylic'!$G$17:$G$30)) +
(SUMIF('Routed push through acrylic (2)'!$B$17:$B$30,B73,'Routed push through acrylic (2)'!$G$17:$G$30)) +
(SUMIF('Sf routed cabinet'!$B$17:$B$30,B73,'Sf routed cabinet'!$G$17:$G$30)) +
(SUMIF('Sf routed cabinet (2)'!$B$17:$B$30,B73,'Sf routed cabinet (2)'!$G$17:$G$30)) +
(SUMIF('Df routed cabinet'!$B$17:$B$30,B73,'Df routed cabinet'!$G$17:$G$30)) +
(SUMIF('Df routed cabinet (2)'!$B$17:$B$30,B73,'Df routed cabinet (2)'!$G$17:$G$30)) +
(SUMIF('Sf acrylic cabinet'!$B$17:$B$30,B73,'Sf acrylic cabinet'!$G$17:$G$30)) +
(SUMIF('Sf acrylic cabinet (2)'!$B$17:$B$30,B73,'Sf acrylic cabinet (2)'!$G$17:$G$30)) +
(SUMIF('Economy Sf acrylic'!$B$17:$B$30,B73,'Economy Sf acrylic'!$G$17:$G$30)) +
(SUMIF('Df acrylic cabinet'!$B$17:$B$30,B73,'Df acrylic cabinet'!$G$17:$G$30)) +
(SUMIF('Df acrylic cabinet (2)'!$B$17:$B$30,B73,'Df acrylic cabinet (2)'!$G$17:$G$30)) +
(SUMIF('Sf flex cabinet'!$B$17:$B$30,B73,'Sf flex cabinet'!$G$17:$G$30)) +
(SUMIF('Sf flex cabinet (2)'!$B$17:$B$30,B73,'Sf flex cabinet (2)'!$G$17:$G$30)) +
(SUMIF('Df flex cabinet'!$B$17:$B$36,B73,'Df flex cabinet'!$G$17:$G$36)) +
(SUMIF('Df flex cabinet (2)'!$B$17:$B$36,B73,'Df flex cabinet (2)'!$G$17:$G$36)) +
(SUMIF('Pole cover'!$B$17:$B$30,B73,'Pole cover'!$G$17:$G$30)) +
(SUMIF('Pole cover (2)'!$B$17:$B$30,B73,'Pole cover (2)'!$G$17:$G$30)) +
(SUMIF('Structural Steel Fab'!$B$17:$B$29,B73,'Structural Steel Fab'!$G$17:$G$29)) +
(SUMIF(Reveal!$B$17:$B$30,B73,Reveal!$G$17:$G$30)) +
(SUMIF('Reveal (2)'!$B$17:$B$30,B73,'Reveal (2)'!$G$17:$G$30)) +
(SUMIF('Crown cove top'!$B$17:$B$30,B73,'Crown cove top'!$G$17:$G$30)) +
(SUMIF('EMC assembly'!$B$17:$B$30,B73,'EMC assembly'!$G$17:$G$30)) +
(SUMIF(Crating!$B$17:$B$29,B73,Crating!$G$17:$G$29)) +
(SUMIF('LED wiring'!$B$17:$B$30,B73,'LED wiring'!$G$17:$G$30)) +
(SUMIF('Changeable copy face'!$B$17:$B$30,B73,'Changeable copy face'!$G$17:$G$30)) +
(SUMIF('Flex face assembly'!$B$17:$B$30,B73,'Flex face assembly'!$G$17:$G$30)) +
(SUMIF('Routed face assembly'!$B$17:$B$30,B73,'Routed face assembly'!$G$17:$G$30)) +
(SUMIF('Paint calculation'!$B$17:$B$30,B73,'Paint calculation'!$G$17:$G$30)) +
(SUMIF('Trimcap letter face'!$B$17:$B$30,B73,'Trimcap letter face'!$G$17:$G$30)) +
(SUMIF('Trimcap letter face (2)'!$B$17:$B$30,B73,'Trimcap letter face (2)'!$G$17:$G$30)) +
(SUMIF('Channel letter fabrication'!$B$17:$B$30,B73,'Channel letter fabrication'!$G$17:$G$30)) +
(SUMIF('Channel letter fabrication (2)'!$B$17:$B$30,B73,'Channel letter fabrication (2)'!$G$17:$G$30))</f>
        <v>0</v>
      </c>
    </row>
    <row r="74" spans="1:10">
      <c r="A74" s="28" t="str">
        <f>[1]ODBC!$A74</f>
        <v>48" 3630-83 Regal Red</v>
      </c>
      <c r="B74" s="29" t="str">
        <f>[1]ODBC!B74</f>
        <v>15544</v>
      </c>
      <c r="C74" s="30">
        <f>IFERROR(VLOOKUP($B74,[1]ODBC!$B:$H,2,FALSE),"")</f>
        <v>1.5633300000000001</v>
      </c>
      <c r="D74" s="30">
        <f>IFERROR(VLOOKUP($B74,[1]ODBC!$B:$H,3,FALSE),"")</f>
        <v>2.8140000000000001</v>
      </c>
      <c r="E74" s="30" t="str">
        <f>IFERROR(VLOOKUP($B74,[1]ODBC!$B:$H,4,FALSE),"")</f>
        <v>SQFT</v>
      </c>
      <c r="F74" s="31">
        <f>IFERROR(VLOOKUP($B74,[1]ODBC!$B:$H,5,FALSE),"")</f>
        <v>44.45</v>
      </c>
      <c r="G74" s="32">
        <f>[1]ODBC!G74</f>
        <v>0</v>
      </c>
      <c r="H74" s="33">
        <f>SUM([1]ODBC!H74)</f>
        <v>0</v>
      </c>
      <c r="I74" s="41" t="str">
        <f>'Vinyl cutting'!$B$2</f>
        <v>J36938</v>
      </c>
      <c r="J74" s="42">
        <f ca="1">(SUMIF('Freeform time and material'!$B$17:$B$30,B74,'Freeform time and material'!$G$17:$G$30)) +
(SUMIF('Vinyl cutting'!$B$17:$B$30,B74,'Vinyl cutting'!$G$17:$G$30)) +
(SUMIF('Vinyl cutting (2)'!$B$17:$B$30,B74,'Vinyl cutting (2)'!$G$17:$G$30)) +
(SUMIF('Apply vinyl graphics'!$B$17:$B$30,B74,'Apply vinyl graphics'!$G$17:$G$30)) +
(SUMIF('Apply vinyl graphics (2)'!$B$17:$B$30,B74,'Apply vinyl graphics (2)'!$G$17:$G$30)) +
(SUMIF('Alum pan sign'!$B$17:$B$30,B74,'Alum pan sign'!$G$17:$G$30)) +
(SUMIF('Alum pan sign (2)'!$B$17:$B$30,B74,'Alum pan sign (2)'!$G$17:$G$30)) +
(SUMIF('Economy pan sign'!$B$17:$B$30,B74,'Economy pan sign'!$G$17:$G$30)) +
(SUMIF('Post and panel sign'!$B$17:$B$30,B74,'Post and panel sign'!$G$17:$G$30)) +
(SUMIF('Post and panel sign (2)'!$B$17:$B$30,B74,'Post and panel sign (2)'!$G$17:$G$30)) +
(SUMIF('Flat panels only'!$B$17:$B$30,B74,'Flat panels only'!$G$17:$G$30)) +
(SUMIF('Flat panels only (2)'!$B$17:$B$30,B74,'Flat panels only (2)'!$G$17:$G$30)) +
(SUMIF('Routed panel shapes'!$B$18:$B$31,B74,'Routed panel shapes'!$G$18:$G$31)) +
(SUMIF('Routed panel shapes (2)'!$B$18:$B$31,B74,'Routed panel shapes (2)'!$G$18:$G$31)) +
(SUMIF('Routed face only'!$B$17:$B$30,B74,'Routed face only'!$G$17:$G$30)) +
(SUMIF('Routed face only (2)'!$B$17:$B$30,B74,'Routed face only (2)'!$G$17:$G$30)) +
(SUMIF('Routed alum faces letters'!$B$17:$B$30,B74,'Routed alum faces letters'!$G$17:$G$30)) +
(SUMIF('Routed alum faces letters (2)'!$B$17:$B$30,B74,'Routed alum faces letters (2)'!$G$17:$G$30)) +
(SUMIF('Routed push through acrylic'!$B$17:$B$30,B74,'Routed push through acrylic'!$G$17:$G$30)) +
(SUMIF('Routed push through acrylic (2)'!$B$17:$B$30,B74,'Routed push through acrylic (2)'!$G$17:$G$30)) +
(SUMIF('Sf routed cabinet'!$B$17:$B$30,B74,'Sf routed cabinet'!$G$17:$G$30)) +
(SUMIF('Sf routed cabinet (2)'!$B$17:$B$30,B74,'Sf routed cabinet (2)'!$G$17:$G$30)) +
(SUMIF('Df routed cabinet'!$B$17:$B$30,B74,'Df routed cabinet'!$G$17:$G$30)) +
(SUMIF('Df routed cabinet (2)'!$B$17:$B$30,B74,'Df routed cabinet (2)'!$G$17:$G$30)) +
(SUMIF('Sf acrylic cabinet'!$B$17:$B$30,B74,'Sf acrylic cabinet'!$G$17:$G$30)) +
(SUMIF('Sf acrylic cabinet (2)'!$B$17:$B$30,B74,'Sf acrylic cabinet (2)'!$G$17:$G$30)) +
(SUMIF('Economy Sf acrylic'!$B$17:$B$30,B74,'Economy Sf acrylic'!$G$17:$G$30)) +
(SUMIF('Df acrylic cabinet'!$B$17:$B$30,B74,'Df acrylic cabinet'!$G$17:$G$30)) +
(SUMIF('Df acrylic cabinet (2)'!$B$17:$B$30,B74,'Df acrylic cabinet (2)'!$G$17:$G$30)) +
(SUMIF('Sf flex cabinet'!$B$17:$B$30,B74,'Sf flex cabinet'!$G$17:$G$30)) +
(SUMIF('Sf flex cabinet (2)'!$B$17:$B$30,B74,'Sf flex cabinet (2)'!$G$17:$G$30)) +
(SUMIF('Df flex cabinet'!$B$17:$B$36,B74,'Df flex cabinet'!$G$17:$G$36)) +
(SUMIF('Df flex cabinet (2)'!$B$17:$B$36,B74,'Df flex cabinet (2)'!$G$17:$G$36)) +
(SUMIF('Pole cover'!$B$17:$B$30,B74,'Pole cover'!$G$17:$G$30)) +
(SUMIF('Pole cover (2)'!$B$17:$B$30,B74,'Pole cover (2)'!$G$17:$G$30)) +
(SUMIF('Structural Steel Fab'!$B$17:$B$29,B74,'Structural Steel Fab'!$G$17:$G$29)) +
(SUMIF(Reveal!$B$17:$B$30,B74,Reveal!$G$17:$G$30)) +
(SUMIF('Reveal (2)'!$B$17:$B$30,B74,'Reveal (2)'!$G$17:$G$30)) +
(SUMIF('Crown cove top'!$B$17:$B$30,B74,'Crown cove top'!$G$17:$G$30)) +
(SUMIF('EMC assembly'!$B$17:$B$30,B74,'EMC assembly'!$G$17:$G$30)) +
(SUMIF(Crating!$B$17:$B$29,B74,Crating!$G$17:$G$29)) +
(SUMIF('LED wiring'!$B$17:$B$30,B74,'LED wiring'!$G$17:$G$30)) +
(SUMIF('Changeable copy face'!$B$17:$B$30,B74,'Changeable copy face'!$G$17:$G$30)) +
(SUMIF('Flex face assembly'!$B$17:$B$30,B74,'Flex face assembly'!$G$17:$G$30)) +
(SUMIF('Routed face assembly'!$B$17:$B$30,B74,'Routed face assembly'!$G$17:$G$30)) +
(SUMIF('Paint calculation'!$B$17:$B$30,B74,'Paint calculation'!$G$17:$G$30)) +
(SUMIF('Trimcap letter face'!$B$17:$B$30,B74,'Trimcap letter face'!$G$17:$G$30)) +
(SUMIF('Trimcap letter face (2)'!$B$17:$B$30,B74,'Trimcap letter face (2)'!$G$17:$G$30)) +
(SUMIF('Channel letter fabrication'!$B$17:$B$30,B74,'Channel letter fabrication'!$G$17:$G$30)) +
(SUMIF('Channel letter fabrication (2)'!$B$17:$B$30,B74,'Channel letter fabrication (2)'!$G$17:$G$30))</f>
        <v>0</v>
      </c>
    </row>
    <row r="75" spans="1:10">
      <c r="A75" s="28" t="str">
        <f>[1]ODBC!$A75</f>
        <v>48" 3630-93 Fire Engine Red</v>
      </c>
      <c r="B75" s="29" t="str">
        <f>[1]ODBC!B75</f>
        <v>15546</v>
      </c>
      <c r="C75" s="30">
        <f>IFERROR(VLOOKUP($B75,[1]ODBC!$B:$H,2,FALSE),"")</f>
        <v>1.875</v>
      </c>
      <c r="D75" s="30">
        <f>IFERROR(VLOOKUP($B75,[1]ODBC!$B:$H,3,FALSE),"")</f>
        <v>3.375</v>
      </c>
      <c r="E75" s="30" t="str">
        <f>IFERROR(VLOOKUP($B75,[1]ODBC!$B:$H,4,FALSE),"")</f>
        <v>SQFT</v>
      </c>
      <c r="F75" s="31">
        <f>IFERROR(VLOOKUP($B75,[1]ODBC!$B:$H,5,FALSE),"")</f>
        <v>44.45</v>
      </c>
      <c r="G75" s="32">
        <f>[1]ODBC!G75</f>
        <v>0</v>
      </c>
      <c r="H75" s="33">
        <f>SUM([1]ODBC!H75)</f>
        <v>45629</v>
      </c>
      <c r="I75" s="41" t="str">
        <f>'Vinyl cutting'!$B$2</f>
        <v>J36938</v>
      </c>
      <c r="J75" s="42">
        <f ca="1">(SUMIF('Freeform time and material'!$B$17:$B$30,B75,'Freeform time and material'!$G$17:$G$30)) +
(SUMIF('Vinyl cutting'!$B$17:$B$30,B75,'Vinyl cutting'!$G$17:$G$30)) +
(SUMIF('Vinyl cutting (2)'!$B$17:$B$30,B75,'Vinyl cutting (2)'!$G$17:$G$30)) +
(SUMIF('Apply vinyl graphics'!$B$17:$B$30,B75,'Apply vinyl graphics'!$G$17:$G$30)) +
(SUMIF('Apply vinyl graphics (2)'!$B$17:$B$30,B75,'Apply vinyl graphics (2)'!$G$17:$G$30)) +
(SUMIF('Alum pan sign'!$B$17:$B$30,B75,'Alum pan sign'!$G$17:$G$30)) +
(SUMIF('Alum pan sign (2)'!$B$17:$B$30,B75,'Alum pan sign (2)'!$G$17:$G$30)) +
(SUMIF('Economy pan sign'!$B$17:$B$30,B75,'Economy pan sign'!$G$17:$G$30)) +
(SUMIF('Post and panel sign'!$B$17:$B$30,B75,'Post and panel sign'!$G$17:$G$30)) +
(SUMIF('Post and panel sign (2)'!$B$17:$B$30,B75,'Post and panel sign (2)'!$G$17:$G$30)) +
(SUMIF('Flat panels only'!$B$17:$B$30,B75,'Flat panels only'!$G$17:$G$30)) +
(SUMIF('Flat panels only (2)'!$B$17:$B$30,B75,'Flat panels only (2)'!$G$17:$G$30)) +
(SUMIF('Routed panel shapes'!$B$18:$B$31,B75,'Routed panel shapes'!$G$18:$G$31)) +
(SUMIF('Routed panel shapes (2)'!$B$18:$B$31,B75,'Routed panel shapes (2)'!$G$18:$G$31)) +
(SUMIF('Routed face only'!$B$17:$B$30,B75,'Routed face only'!$G$17:$G$30)) +
(SUMIF('Routed face only (2)'!$B$17:$B$30,B75,'Routed face only (2)'!$G$17:$G$30)) +
(SUMIF('Routed alum faces letters'!$B$17:$B$30,B75,'Routed alum faces letters'!$G$17:$G$30)) +
(SUMIF('Routed alum faces letters (2)'!$B$17:$B$30,B75,'Routed alum faces letters (2)'!$G$17:$G$30)) +
(SUMIF('Routed push through acrylic'!$B$17:$B$30,B75,'Routed push through acrylic'!$G$17:$G$30)) +
(SUMIF('Routed push through acrylic (2)'!$B$17:$B$30,B75,'Routed push through acrylic (2)'!$G$17:$G$30)) +
(SUMIF('Sf routed cabinet'!$B$17:$B$30,B75,'Sf routed cabinet'!$G$17:$G$30)) +
(SUMIF('Sf routed cabinet (2)'!$B$17:$B$30,B75,'Sf routed cabinet (2)'!$G$17:$G$30)) +
(SUMIF('Df routed cabinet'!$B$17:$B$30,B75,'Df routed cabinet'!$G$17:$G$30)) +
(SUMIF('Df routed cabinet (2)'!$B$17:$B$30,B75,'Df routed cabinet (2)'!$G$17:$G$30)) +
(SUMIF('Sf acrylic cabinet'!$B$17:$B$30,B75,'Sf acrylic cabinet'!$G$17:$G$30)) +
(SUMIF('Sf acrylic cabinet (2)'!$B$17:$B$30,B75,'Sf acrylic cabinet (2)'!$G$17:$G$30)) +
(SUMIF('Economy Sf acrylic'!$B$17:$B$30,B75,'Economy Sf acrylic'!$G$17:$G$30)) +
(SUMIF('Df acrylic cabinet'!$B$17:$B$30,B75,'Df acrylic cabinet'!$G$17:$G$30)) +
(SUMIF('Df acrylic cabinet (2)'!$B$17:$B$30,B75,'Df acrylic cabinet (2)'!$G$17:$G$30)) +
(SUMIF('Sf flex cabinet'!$B$17:$B$30,B75,'Sf flex cabinet'!$G$17:$G$30)) +
(SUMIF('Sf flex cabinet (2)'!$B$17:$B$30,B75,'Sf flex cabinet (2)'!$G$17:$G$30)) +
(SUMIF('Df flex cabinet'!$B$17:$B$36,B75,'Df flex cabinet'!$G$17:$G$36)) +
(SUMIF('Df flex cabinet (2)'!$B$17:$B$36,B75,'Df flex cabinet (2)'!$G$17:$G$36)) +
(SUMIF('Pole cover'!$B$17:$B$30,B75,'Pole cover'!$G$17:$G$30)) +
(SUMIF('Pole cover (2)'!$B$17:$B$30,B75,'Pole cover (2)'!$G$17:$G$30)) +
(SUMIF('Structural Steel Fab'!$B$17:$B$29,B75,'Structural Steel Fab'!$G$17:$G$29)) +
(SUMIF(Reveal!$B$17:$B$30,B75,Reveal!$G$17:$G$30)) +
(SUMIF('Reveal (2)'!$B$17:$B$30,B75,'Reveal (2)'!$G$17:$G$30)) +
(SUMIF('Crown cove top'!$B$17:$B$30,B75,'Crown cove top'!$G$17:$G$30)) +
(SUMIF('EMC assembly'!$B$17:$B$30,B75,'EMC assembly'!$G$17:$G$30)) +
(SUMIF(Crating!$B$17:$B$29,B75,Crating!$G$17:$G$29)) +
(SUMIF('LED wiring'!$B$17:$B$30,B75,'LED wiring'!$G$17:$G$30)) +
(SUMIF('Changeable copy face'!$B$17:$B$30,B75,'Changeable copy face'!$G$17:$G$30)) +
(SUMIF('Flex face assembly'!$B$17:$B$30,B75,'Flex face assembly'!$G$17:$G$30)) +
(SUMIF('Routed face assembly'!$B$17:$B$30,B75,'Routed face assembly'!$G$17:$G$30)) +
(SUMIF('Paint calculation'!$B$17:$B$30,B75,'Paint calculation'!$G$17:$G$30)) +
(SUMIF('Trimcap letter face'!$B$17:$B$30,B75,'Trimcap letter face'!$G$17:$G$30)) +
(SUMIF('Trimcap letter face (2)'!$B$17:$B$30,B75,'Trimcap letter face (2)'!$G$17:$G$30)) +
(SUMIF('Channel letter fabrication'!$B$17:$B$30,B75,'Channel letter fabrication'!$G$17:$G$30)) +
(SUMIF('Channel letter fabrication (2)'!$B$17:$B$30,B75,'Channel letter fabrication (2)'!$G$17:$G$30))</f>
        <v>0</v>
      </c>
    </row>
    <row r="76" spans="1:10">
      <c r="A76" s="28" t="str">
        <f>[1]ODBC!$A76</f>
        <v>48" 3630-143 Poppy Red</v>
      </c>
      <c r="B76" s="29" t="str">
        <f>[1]ODBC!B76</f>
        <v>15548</v>
      </c>
      <c r="C76" s="30">
        <f>IFERROR(VLOOKUP($B76,[1]ODBC!$B:$H,2,FALSE),"")</f>
        <v>2.0569999999999999</v>
      </c>
      <c r="D76" s="30">
        <f>IFERROR(VLOOKUP($B76,[1]ODBC!$B:$H,3,FALSE),"")</f>
        <v>3.7029999999999998</v>
      </c>
      <c r="E76" s="30" t="str">
        <f>IFERROR(VLOOKUP($B76,[1]ODBC!$B:$H,4,FALSE),"")</f>
        <v>SQFT</v>
      </c>
      <c r="F76" s="31">
        <f>IFERROR(VLOOKUP($B76,[1]ODBC!$B:$H,5,FALSE),"")</f>
        <v>44.45</v>
      </c>
      <c r="G76" s="32">
        <f>[1]ODBC!G76</f>
        <v>0</v>
      </c>
      <c r="H76" s="33">
        <f>SUM([1]ODBC!H76)</f>
        <v>46048</v>
      </c>
      <c r="I76" s="41" t="str">
        <f>'Vinyl cutting'!$B$2</f>
        <v>J36938</v>
      </c>
      <c r="J76" s="42">
        <f ca="1">(SUMIF('Freeform time and material'!$B$17:$B$30,B76,'Freeform time and material'!$G$17:$G$30)) +
(SUMIF('Vinyl cutting'!$B$17:$B$30,B76,'Vinyl cutting'!$G$17:$G$30)) +
(SUMIF('Vinyl cutting (2)'!$B$17:$B$30,B76,'Vinyl cutting (2)'!$G$17:$G$30)) +
(SUMIF('Apply vinyl graphics'!$B$17:$B$30,B76,'Apply vinyl graphics'!$G$17:$G$30)) +
(SUMIF('Apply vinyl graphics (2)'!$B$17:$B$30,B76,'Apply vinyl graphics (2)'!$G$17:$G$30)) +
(SUMIF('Alum pan sign'!$B$17:$B$30,B76,'Alum pan sign'!$G$17:$G$30)) +
(SUMIF('Alum pan sign (2)'!$B$17:$B$30,B76,'Alum pan sign (2)'!$G$17:$G$30)) +
(SUMIF('Economy pan sign'!$B$17:$B$30,B76,'Economy pan sign'!$G$17:$G$30)) +
(SUMIF('Post and panel sign'!$B$17:$B$30,B76,'Post and panel sign'!$G$17:$G$30)) +
(SUMIF('Post and panel sign (2)'!$B$17:$B$30,B76,'Post and panel sign (2)'!$G$17:$G$30)) +
(SUMIF('Flat panels only'!$B$17:$B$30,B76,'Flat panels only'!$G$17:$G$30)) +
(SUMIF('Flat panels only (2)'!$B$17:$B$30,B76,'Flat panels only (2)'!$G$17:$G$30)) +
(SUMIF('Routed panel shapes'!$B$18:$B$31,B76,'Routed panel shapes'!$G$18:$G$31)) +
(SUMIF('Routed panel shapes (2)'!$B$18:$B$31,B76,'Routed panel shapes (2)'!$G$18:$G$31)) +
(SUMIF('Routed face only'!$B$17:$B$30,B76,'Routed face only'!$G$17:$G$30)) +
(SUMIF('Routed face only (2)'!$B$17:$B$30,B76,'Routed face only (2)'!$G$17:$G$30)) +
(SUMIF('Routed alum faces letters'!$B$17:$B$30,B76,'Routed alum faces letters'!$G$17:$G$30)) +
(SUMIF('Routed alum faces letters (2)'!$B$17:$B$30,B76,'Routed alum faces letters (2)'!$G$17:$G$30)) +
(SUMIF('Routed push through acrylic'!$B$17:$B$30,B76,'Routed push through acrylic'!$G$17:$G$30)) +
(SUMIF('Routed push through acrylic (2)'!$B$17:$B$30,B76,'Routed push through acrylic (2)'!$G$17:$G$30)) +
(SUMIF('Sf routed cabinet'!$B$17:$B$30,B76,'Sf routed cabinet'!$G$17:$G$30)) +
(SUMIF('Sf routed cabinet (2)'!$B$17:$B$30,B76,'Sf routed cabinet (2)'!$G$17:$G$30)) +
(SUMIF('Df routed cabinet'!$B$17:$B$30,B76,'Df routed cabinet'!$G$17:$G$30)) +
(SUMIF('Df routed cabinet (2)'!$B$17:$B$30,B76,'Df routed cabinet (2)'!$G$17:$G$30)) +
(SUMIF('Sf acrylic cabinet'!$B$17:$B$30,B76,'Sf acrylic cabinet'!$G$17:$G$30)) +
(SUMIF('Sf acrylic cabinet (2)'!$B$17:$B$30,B76,'Sf acrylic cabinet (2)'!$G$17:$G$30)) +
(SUMIF('Economy Sf acrylic'!$B$17:$B$30,B76,'Economy Sf acrylic'!$G$17:$G$30)) +
(SUMIF('Df acrylic cabinet'!$B$17:$B$30,B76,'Df acrylic cabinet'!$G$17:$G$30)) +
(SUMIF('Df acrylic cabinet (2)'!$B$17:$B$30,B76,'Df acrylic cabinet (2)'!$G$17:$G$30)) +
(SUMIF('Sf flex cabinet'!$B$17:$B$30,B76,'Sf flex cabinet'!$G$17:$G$30)) +
(SUMIF('Sf flex cabinet (2)'!$B$17:$B$30,B76,'Sf flex cabinet (2)'!$G$17:$G$30)) +
(SUMIF('Df flex cabinet'!$B$17:$B$36,B76,'Df flex cabinet'!$G$17:$G$36)) +
(SUMIF('Df flex cabinet (2)'!$B$17:$B$36,B76,'Df flex cabinet (2)'!$G$17:$G$36)) +
(SUMIF('Pole cover'!$B$17:$B$30,B76,'Pole cover'!$G$17:$G$30)) +
(SUMIF('Pole cover (2)'!$B$17:$B$30,B76,'Pole cover (2)'!$G$17:$G$30)) +
(SUMIF('Structural Steel Fab'!$B$17:$B$29,B76,'Structural Steel Fab'!$G$17:$G$29)) +
(SUMIF(Reveal!$B$17:$B$30,B76,Reveal!$G$17:$G$30)) +
(SUMIF('Reveal (2)'!$B$17:$B$30,B76,'Reveal (2)'!$G$17:$G$30)) +
(SUMIF('Crown cove top'!$B$17:$B$30,B76,'Crown cove top'!$G$17:$G$30)) +
(SUMIF('EMC assembly'!$B$17:$B$30,B76,'EMC assembly'!$G$17:$G$30)) +
(SUMIF(Crating!$B$17:$B$29,B76,Crating!$G$17:$G$29)) +
(SUMIF('LED wiring'!$B$17:$B$30,B76,'LED wiring'!$G$17:$G$30)) +
(SUMIF('Changeable copy face'!$B$17:$B$30,B76,'Changeable copy face'!$G$17:$G$30)) +
(SUMIF('Flex face assembly'!$B$17:$B$30,B76,'Flex face assembly'!$G$17:$G$30)) +
(SUMIF('Routed face assembly'!$B$17:$B$30,B76,'Routed face assembly'!$G$17:$G$30)) +
(SUMIF('Paint calculation'!$B$17:$B$30,B76,'Paint calculation'!$G$17:$G$30)) +
(SUMIF('Trimcap letter face'!$B$17:$B$30,B76,'Trimcap letter face'!$G$17:$G$30)) +
(SUMIF('Trimcap letter face (2)'!$B$17:$B$30,B76,'Trimcap letter face (2)'!$G$17:$G$30)) +
(SUMIF('Channel letter fabrication'!$B$17:$B$30,B76,'Channel letter fabrication'!$G$17:$G$30)) +
(SUMIF('Channel letter fabrication (2)'!$B$17:$B$30,B76,'Channel letter fabrication (2)'!$G$17:$G$30))</f>
        <v>0</v>
      </c>
    </row>
    <row r="77" spans="1:10">
      <c r="A77" s="28" t="str">
        <f>[1]ODBC!$A77</f>
        <v>48" 3630-43 Lt Tomato Red</v>
      </c>
      <c r="B77" s="29" t="str">
        <f>[1]ODBC!B77</f>
        <v>15552</v>
      </c>
      <c r="C77" s="30">
        <f>IFERROR(VLOOKUP($B77,[1]ODBC!$B:$H,2,FALSE),"")</f>
        <v>1.8480000000000001</v>
      </c>
      <c r="D77" s="30">
        <f>IFERROR(VLOOKUP($B77,[1]ODBC!$B:$H,3,FALSE),"")</f>
        <v>3.327</v>
      </c>
      <c r="E77" s="30" t="str">
        <f>IFERROR(VLOOKUP($B77,[1]ODBC!$B:$H,4,FALSE),"")</f>
        <v>SQFT</v>
      </c>
      <c r="F77" s="31">
        <f>IFERROR(VLOOKUP($B77,[1]ODBC!$B:$H,5,FALSE),"")</f>
        <v>44.45</v>
      </c>
      <c r="G77" s="32">
        <f>[1]ODBC!G77</f>
        <v>0</v>
      </c>
      <c r="H77" s="33">
        <f>SUM([1]ODBC!H77)</f>
        <v>44736</v>
      </c>
      <c r="I77" s="41" t="str">
        <f>'Vinyl cutting'!$B$2</f>
        <v>J36938</v>
      </c>
      <c r="J77" s="42">
        <f ca="1">(SUMIF('Freeform time and material'!$B$17:$B$30,B77,'Freeform time and material'!$G$17:$G$30)) +
(SUMIF('Vinyl cutting'!$B$17:$B$30,B77,'Vinyl cutting'!$G$17:$G$30)) +
(SUMIF('Vinyl cutting (2)'!$B$17:$B$30,B77,'Vinyl cutting (2)'!$G$17:$G$30)) +
(SUMIF('Apply vinyl graphics'!$B$17:$B$30,B77,'Apply vinyl graphics'!$G$17:$G$30)) +
(SUMIF('Apply vinyl graphics (2)'!$B$17:$B$30,B77,'Apply vinyl graphics (2)'!$G$17:$G$30)) +
(SUMIF('Alum pan sign'!$B$17:$B$30,B77,'Alum pan sign'!$G$17:$G$30)) +
(SUMIF('Alum pan sign (2)'!$B$17:$B$30,B77,'Alum pan sign (2)'!$G$17:$G$30)) +
(SUMIF('Economy pan sign'!$B$17:$B$30,B77,'Economy pan sign'!$G$17:$G$30)) +
(SUMIF('Post and panel sign'!$B$17:$B$30,B77,'Post and panel sign'!$G$17:$G$30)) +
(SUMIF('Post and panel sign (2)'!$B$17:$B$30,B77,'Post and panel sign (2)'!$G$17:$G$30)) +
(SUMIF('Flat panels only'!$B$17:$B$30,B77,'Flat panels only'!$G$17:$G$30)) +
(SUMIF('Flat panels only (2)'!$B$17:$B$30,B77,'Flat panels only (2)'!$G$17:$G$30)) +
(SUMIF('Routed panel shapes'!$B$18:$B$31,B77,'Routed panel shapes'!$G$18:$G$31)) +
(SUMIF('Routed panel shapes (2)'!$B$18:$B$31,B77,'Routed panel shapes (2)'!$G$18:$G$31)) +
(SUMIF('Routed face only'!$B$17:$B$30,B77,'Routed face only'!$G$17:$G$30)) +
(SUMIF('Routed face only (2)'!$B$17:$B$30,B77,'Routed face only (2)'!$G$17:$G$30)) +
(SUMIF('Routed alum faces letters'!$B$17:$B$30,B77,'Routed alum faces letters'!$G$17:$G$30)) +
(SUMIF('Routed alum faces letters (2)'!$B$17:$B$30,B77,'Routed alum faces letters (2)'!$G$17:$G$30)) +
(SUMIF('Routed push through acrylic'!$B$17:$B$30,B77,'Routed push through acrylic'!$G$17:$G$30)) +
(SUMIF('Routed push through acrylic (2)'!$B$17:$B$30,B77,'Routed push through acrylic (2)'!$G$17:$G$30)) +
(SUMIF('Sf routed cabinet'!$B$17:$B$30,B77,'Sf routed cabinet'!$G$17:$G$30)) +
(SUMIF('Sf routed cabinet (2)'!$B$17:$B$30,B77,'Sf routed cabinet (2)'!$G$17:$G$30)) +
(SUMIF('Df routed cabinet'!$B$17:$B$30,B77,'Df routed cabinet'!$G$17:$G$30)) +
(SUMIF('Df routed cabinet (2)'!$B$17:$B$30,B77,'Df routed cabinet (2)'!$G$17:$G$30)) +
(SUMIF('Sf acrylic cabinet'!$B$17:$B$30,B77,'Sf acrylic cabinet'!$G$17:$G$30)) +
(SUMIF('Sf acrylic cabinet (2)'!$B$17:$B$30,B77,'Sf acrylic cabinet (2)'!$G$17:$G$30)) +
(SUMIF('Economy Sf acrylic'!$B$17:$B$30,B77,'Economy Sf acrylic'!$G$17:$G$30)) +
(SUMIF('Df acrylic cabinet'!$B$17:$B$30,B77,'Df acrylic cabinet'!$G$17:$G$30)) +
(SUMIF('Df acrylic cabinet (2)'!$B$17:$B$30,B77,'Df acrylic cabinet (2)'!$G$17:$G$30)) +
(SUMIF('Sf flex cabinet'!$B$17:$B$30,B77,'Sf flex cabinet'!$G$17:$G$30)) +
(SUMIF('Sf flex cabinet (2)'!$B$17:$B$30,B77,'Sf flex cabinet (2)'!$G$17:$G$30)) +
(SUMIF('Df flex cabinet'!$B$17:$B$36,B77,'Df flex cabinet'!$G$17:$G$36)) +
(SUMIF('Df flex cabinet (2)'!$B$17:$B$36,B77,'Df flex cabinet (2)'!$G$17:$G$36)) +
(SUMIF('Pole cover'!$B$17:$B$30,B77,'Pole cover'!$G$17:$G$30)) +
(SUMIF('Pole cover (2)'!$B$17:$B$30,B77,'Pole cover (2)'!$G$17:$G$30)) +
(SUMIF('Structural Steel Fab'!$B$17:$B$29,B77,'Structural Steel Fab'!$G$17:$G$29)) +
(SUMIF(Reveal!$B$17:$B$30,B77,Reveal!$G$17:$G$30)) +
(SUMIF('Reveal (2)'!$B$17:$B$30,B77,'Reveal (2)'!$G$17:$G$30)) +
(SUMIF('Crown cove top'!$B$17:$B$30,B77,'Crown cove top'!$G$17:$G$30)) +
(SUMIF('EMC assembly'!$B$17:$B$30,B77,'EMC assembly'!$G$17:$G$30)) +
(SUMIF(Crating!$B$17:$B$29,B77,Crating!$G$17:$G$29)) +
(SUMIF('LED wiring'!$B$17:$B$30,B77,'LED wiring'!$G$17:$G$30)) +
(SUMIF('Changeable copy face'!$B$17:$B$30,B77,'Changeable copy face'!$G$17:$G$30)) +
(SUMIF('Flex face assembly'!$B$17:$B$30,B77,'Flex face assembly'!$G$17:$G$30)) +
(SUMIF('Routed face assembly'!$B$17:$B$30,B77,'Routed face assembly'!$G$17:$G$30)) +
(SUMIF('Paint calculation'!$B$17:$B$30,B77,'Paint calculation'!$G$17:$G$30)) +
(SUMIF('Trimcap letter face'!$B$17:$B$30,B77,'Trimcap letter face'!$G$17:$G$30)) +
(SUMIF('Trimcap letter face (2)'!$B$17:$B$30,B77,'Trimcap letter face (2)'!$G$17:$G$30)) +
(SUMIF('Channel letter fabrication'!$B$17:$B$30,B77,'Channel letter fabrication'!$G$17:$G$30)) +
(SUMIF('Channel letter fabrication (2)'!$B$17:$B$30,B77,'Channel letter fabrication (2)'!$G$17:$G$30))</f>
        <v>0</v>
      </c>
    </row>
    <row r="78" spans="1:10">
      <c r="A78" s="28" t="str">
        <f>[1]ODBC!$A78</f>
        <v>48" 3630-44 Orange</v>
      </c>
      <c r="B78" s="29" t="str">
        <f>[1]ODBC!B78</f>
        <v>15556</v>
      </c>
      <c r="C78" s="30">
        <f>IFERROR(VLOOKUP($B78,[1]ODBC!$B:$H,2,FALSE),"")</f>
        <v>1.9119999999999999</v>
      </c>
      <c r="D78" s="30">
        <f>IFERROR(VLOOKUP($B78,[1]ODBC!$B:$H,3,FALSE),"")</f>
        <v>3.4420000000000002</v>
      </c>
      <c r="E78" s="30" t="str">
        <f>IFERROR(VLOOKUP($B78,[1]ODBC!$B:$H,4,FALSE),"")</f>
        <v>SQFT</v>
      </c>
      <c r="F78" s="31">
        <f>IFERROR(VLOOKUP($B78,[1]ODBC!$B:$H,5,FALSE),"")</f>
        <v>44.45</v>
      </c>
      <c r="G78" s="32">
        <f>[1]ODBC!G78</f>
        <v>0</v>
      </c>
      <c r="H78" s="33">
        <f>SUM([1]ODBC!H78)</f>
        <v>45758</v>
      </c>
      <c r="I78" s="41" t="str">
        <f>'Vinyl cutting'!$B$2</f>
        <v>J36938</v>
      </c>
      <c r="J78" s="42">
        <f ca="1">(SUMIF('Freeform time and material'!$B$17:$B$30,B78,'Freeform time and material'!$G$17:$G$30)) +
(SUMIF('Vinyl cutting'!$B$17:$B$30,B78,'Vinyl cutting'!$G$17:$G$30)) +
(SUMIF('Vinyl cutting (2)'!$B$17:$B$30,B78,'Vinyl cutting (2)'!$G$17:$G$30)) +
(SUMIF('Apply vinyl graphics'!$B$17:$B$30,B78,'Apply vinyl graphics'!$G$17:$G$30)) +
(SUMIF('Apply vinyl graphics (2)'!$B$17:$B$30,B78,'Apply vinyl graphics (2)'!$G$17:$G$30)) +
(SUMIF('Alum pan sign'!$B$17:$B$30,B78,'Alum pan sign'!$G$17:$G$30)) +
(SUMIF('Alum pan sign (2)'!$B$17:$B$30,B78,'Alum pan sign (2)'!$G$17:$G$30)) +
(SUMIF('Economy pan sign'!$B$17:$B$30,B78,'Economy pan sign'!$G$17:$G$30)) +
(SUMIF('Post and panel sign'!$B$17:$B$30,B78,'Post and panel sign'!$G$17:$G$30)) +
(SUMIF('Post and panel sign (2)'!$B$17:$B$30,B78,'Post and panel sign (2)'!$G$17:$G$30)) +
(SUMIF('Flat panels only'!$B$17:$B$30,B78,'Flat panels only'!$G$17:$G$30)) +
(SUMIF('Flat panels only (2)'!$B$17:$B$30,B78,'Flat panels only (2)'!$G$17:$G$30)) +
(SUMIF('Routed panel shapes'!$B$18:$B$31,B78,'Routed panel shapes'!$G$18:$G$31)) +
(SUMIF('Routed panel shapes (2)'!$B$18:$B$31,B78,'Routed panel shapes (2)'!$G$18:$G$31)) +
(SUMIF('Routed face only'!$B$17:$B$30,B78,'Routed face only'!$G$17:$G$30)) +
(SUMIF('Routed face only (2)'!$B$17:$B$30,B78,'Routed face only (2)'!$G$17:$G$30)) +
(SUMIF('Routed alum faces letters'!$B$17:$B$30,B78,'Routed alum faces letters'!$G$17:$G$30)) +
(SUMIF('Routed alum faces letters (2)'!$B$17:$B$30,B78,'Routed alum faces letters (2)'!$G$17:$G$30)) +
(SUMIF('Routed push through acrylic'!$B$17:$B$30,B78,'Routed push through acrylic'!$G$17:$G$30)) +
(SUMIF('Routed push through acrylic (2)'!$B$17:$B$30,B78,'Routed push through acrylic (2)'!$G$17:$G$30)) +
(SUMIF('Sf routed cabinet'!$B$17:$B$30,B78,'Sf routed cabinet'!$G$17:$G$30)) +
(SUMIF('Sf routed cabinet (2)'!$B$17:$B$30,B78,'Sf routed cabinet (2)'!$G$17:$G$30)) +
(SUMIF('Df routed cabinet'!$B$17:$B$30,B78,'Df routed cabinet'!$G$17:$G$30)) +
(SUMIF('Df routed cabinet (2)'!$B$17:$B$30,B78,'Df routed cabinet (2)'!$G$17:$G$30)) +
(SUMIF('Sf acrylic cabinet'!$B$17:$B$30,B78,'Sf acrylic cabinet'!$G$17:$G$30)) +
(SUMIF('Sf acrylic cabinet (2)'!$B$17:$B$30,B78,'Sf acrylic cabinet (2)'!$G$17:$G$30)) +
(SUMIF('Economy Sf acrylic'!$B$17:$B$30,B78,'Economy Sf acrylic'!$G$17:$G$30)) +
(SUMIF('Df acrylic cabinet'!$B$17:$B$30,B78,'Df acrylic cabinet'!$G$17:$G$30)) +
(SUMIF('Df acrylic cabinet (2)'!$B$17:$B$30,B78,'Df acrylic cabinet (2)'!$G$17:$G$30)) +
(SUMIF('Sf flex cabinet'!$B$17:$B$30,B78,'Sf flex cabinet'!$G$17:$G$30)) +
(SUMIF('Sf flex cabinet (2)'!$B$17:$B$30,B78,'Sf flex cabinet (2)'!$G$17:$G$30)) +
(SUMIF('Df flex cabinet'!$B$17:$B$36,B78,'Df flex cabinet'!$G$17:$G$36)) +
(SUMIF('Df flex cabinet (2)'!$B$17:$B$36,B78,'Df flex cabinet (2)'!$G$17:$G$36)) +
(SUMIF('Pole cover'!$B$17:$B$30,B78,'Pole cover'!$G$17:$G$30)) +
(SUMIF('Pole cover (2)'!$B$17:$B$30,B78,'Pole cover (2)'!$G$17:$G$30)) +
(SUMIF('Structural Steel Fab'!$B$17:$B$29,B78,'Structural Steel Fab'!$G$17:$G$29)) +
(SUMIF(Reveal!$B$17:$B$30,B78,Reveal!$G$17:$G$30)) +
(SUMIF('Reveal (2)'!$B$17:$B$30,B78,'Reveal (2)'!$G$17:$G$30)) +
(SUMIF('Crown cove top'!$B$17:$B$30,B78,'Crown cove top'!$G$17:$G$30)) +
(SUMIF('EMC assembly'!$B$17:$B$30,B78,'EMC assembly'!$G$17:$G$30)) +
(SUMIF(Crating!$B$17:$B$29,B78,Crating!$G$17:$G$29)) +
(SUMIF('LED wiring'!$B$17:$B$30,B78,'LED wiring'!$G$17:$G$30)) +
(SUMIF('Changeable copy face'!$B$17:$B$30,B78,'Changeable copy face'!$G$17:$G$30)) +
(SUMIF('Flex face assembly'!$B$17:$B$30,B78,'Flex face assembly'!$G$17:$G$30)) +
(SUMIF('Routed face assembly'!$B$17:$B$30,B78,'Routed face assembly'!$G$17:$G$30)) +
(SUMIF('Paint calculation'!$B$17:$B$30,B78,'Paint calculation'!$G$17:$G$30)) +
(SUMIF('Trimcap letter face'!$B$17:$B$30,B78,'Trimcap letter face'!$G$17:$G$30)) +
(SUMIF('Trimcap letter face (2)'!$B$17:$B$30,B78,'Trimcap letter face (2)'!$G$17:$G$30)) +
(SUMIF('Channel letter fabrication'!$B$17:$B$30,B78,'Channel letter fabrication'!$G$17:$G$30)) +
(SUMIF('Channel letter fabrication (2)'!$B$17:$B$30,B78,'Channel letter fabrication (2)'!$G$17:$G$30))</f>
        <v>0</v>
      </c>
    </row>
    <row r="79" spans="1:10">
      <c r="A79" s="28" t="str">
        <f>[1]ODBC!$A79</f>
        <v>48" 3630-84 Tangerine</v>
      </c>
      <c r="B79" s="29" t="str">
        <f>[1]ODBC!B79</f>
        <v>15560</v>
      </c>
      <c r="C79" s="30">
        <f>IFERROR(VLOOKUP($B79,[1]ODBC!$B:$H,2,FALSE),"")</f>
        <v>1.875</v>
      </c>
      <c r="D79" s="30">
        <f>IFERROR(VLOOKUP($B79,[1]ODBC!$B:$H,3,FALSE),"")</f>
        <v>3.375</v>
      </c>
      <c r="E79" s="30" t="str">
        <f>IFERROR(VLOOKUP($B79,[1]ODBC!$B:$H,4,FALSE),"")</f>
        <v>SQFT</v>
      </c>
      <c r="F79" s="31">
        <f>IFERROR(VLOOKUP($B79,[1]ODBC!$B:$H,5,FALSE),"")</f>
        <v>44.45</v>
      </c>
      <c r="G79" s="32">
        <f>[1]ODBC!G79</f>
        <v>0</v>
      </c>
      <c r="H79" s="33">
        <f>SUM([1]ODBC!H79)</f>
        <v>45208</v>
      </c>
      <c r="I79" s="41" t="str">
        <f>'Vinyl cutting'!$B$2</f>
        <v>J36938</v>
      </c>
      <c r="J79" s="42">
        <f ca="1">(SUMIF('Freeform time and material'!$B$17:$B$30,B79,'Freeform time and material'!$G$17:$G$30)) +
(SUMIF('Vinyl cutting'!$B$17:$B$30,B79,'Vinyl cutting'!$G$17:$G$30)) +
(SUMIF('Vinyl cutting (2)'!$B$17:$B$30,B79,'Vinyl cutting (2)'!$G$17:$G$30)) +
(SUMIF('Apply vinyl graphics'!$B$17:$B$30,B79,'Apply vinyl graphics'!$G$17:$G$30)) +
(SUMIF('Apply vinyl graphics (2)'!$B$17:$B$30,B79,'Apply vinyl graphics (2)'!$G$17:$G$30)) +
(SUMIF('Alum pan sign'!$B$17:$B$30,B79,'Alum pan sign'!$G$17:$G$30)) +
(SUMIF('Alum pan sign (2)'!$B$17:$B$30,B79,'Alum pan sign (2)'!$G$17:$G$30)) +
(SUMIF('Economy pan sign'!$B$17:$B$30,B79,'Economy pan sign'!$G$17:$G$30)) +
(SUMIF('Post and panel sign'!$B$17:$B$30,B79,'Post and panel sign'!$G$17:$G$30)) +
(SUMIF('Post and panel sign (2)'!$B$17:$B$30,B79,'Post and panel sign (2)'!$G$17:$G$30)) +
(SUMIF('Flat panels only'!$B$17:$B$30,B79,'Flat panels only'!$G$17:$G$30)) +
(SUMIF('Flat panels only (2)'!$B$17:$B$30,B79,'Flat panels only (2)'!$G$17:$G$30)) +
(SUMIF('Routed panel shapes'!$B$18:$B$31,B79,'Routed panel shapes'!$G$18:$G$31)) +
(SUMIF('Routed panel shapes (2)'!$B$18:$B$31,B79,'Routed panel shapes (2)'!$G$18:$G$31)) +
(SUMIF('Routed face only'!$B$17:$B$30,B79,'Routed face only'!$G$17:$G$30)) +
(SUMIF('Routed face only (2)'!$B$17:$B$30,B79,'Routed face only (2)'!$G$17:$G$30)) +
(SUMIF('Routed alum faces letters'!$B$17:$B$30,B79,'Routed alum faces letters'!$G$17:$G$30)) +
(SUMIF('Routed alum faces letters (2)'!$B$17:$B$30,B79,'Routed alum faces letters (2)'!$G$17:$G$30)) +
(SUMIF('Routed push through acrylic'!$B$17:$B$30,B79,'Routed push through acrylic'!$G$17:$G$30)) +
(SUMIF('Routed push through acrylic (2)'!$B$17:$B$30,B79,'Routed push through acrylic (2)'!$G$17:$G$30)) +
(SUMIF('Sf routed cabinet'!$B$17:$B$30,B79,'Sf routed cabinet'!$G$17:$G$30)) +
(SUMIF('Sf routed cabinet (2)'!$B$17:$B$30,B79,'Sf routed cabinet (2)'!$G$17:$G$30)) +
(SUMIF('Df routed cabinet'!$B$17:$B$30,B79,'Df routed cabinet'!$G$17:$G$30)) +
(SUMIF('Df routed cabinet (2)'!$B$17:$B$30,B79,'Df routed cabinet (2)'!$G$17:$G$30)) +
(SUMIF('Sf acrylic cabinet'!$B$17:$B$30,B79,'Sf acrylic cabinet'!$G$17:$G$30)) +
(SUMIF('Sf acrylic cabinet (2)'!$B$17:$B$30,B79,'Sf acrylic cabinet (2)'!$G$17:$G$30)) +
(SUMIF('Economy Sf acrylic'!$B$17:$B$30,B79,'Economy Sf acrylic'!$G$17:$G$30)) +
(SUMIF('Df acrylic cabinet'!$B$17:$B$30,B79,'Df acrylic cabinet'!$G$17:$G$30)) +
(SUMIF('Df acrylic cabinet (2)'!$B$17:$B$30,B79,'Df acrylic cabinet (2)'!$G$17:$G$30)) +
(SUMIF('Sf flex cabinet'!$B$17:$B$30,B79,'Sf flex cabinet'!$G$17:$G$30)) +
(SUMIF('Sf flex cabinet (2)'!$B$17:$B$30,B79,'Sf flex cabinet (2)'!$G$17:$G$30)) +
(SUMIF('Df flex cabinet'!$B$17:$B$36,B79,'Df flex cabinet'!$G$17:$G$36)) +
(SUMIF('Df flex cabinet (2)'!$B$17:$B$36,B79,'Df flex cabinet (2)'!$G$17:$G$36)) +
(SUMIF('Pole cover'!$B$17:$B$30,B79,'Pole cover'!$G$17:$G$30)) +
(SUMIF('Pole cover (2)'!$B$17:$B$30,B79,'Pole cover (2)'!$G$17:$G$30)) +
(SUMIF('Structural Steel Fab'!$B$17:$B$29,B79,'Structural Steel Fab'!$G$17:$G$29)) +
(SUMIF(Reveal!$B$17:$B$30,B79,Reveal!$G$17:$G$30)) +
(SUMIF('Reveal (2)'!$B$17:$B$30,B79,'Reveal (2)'!$G$17:$G$30)) +
(SUMIF('Crown cove top'!$B$17:$B$30,B79,'Crown cove top'!$G$17:$G$30)) +
(SUMIF('EMC assembly'!$B$17:$B$30,B79,'EMC assembly'!$G$17:$G$30)) +
(SUMIF(Crating!$B$17:$B$29,B79,Crating!$G$17:$G$29)) +
(SUMIF('LED wiring'!$B$17:$B$30,B79,'LED wiring'!$G$17:$G$30)) +
(SUMIF('Changeable copy face'!$B$17:$B$30,B79,'Changeable copy face'!$G$17:$G$30)) +
(SUMIF('Flex face assembly'!$B$17:$B$30,B79,'Flex face assembly'!$G$17:$G$30)) +
(SUMIF('Routed face assembly'!$B$17:$B$30,B79,'Routed face assembly'!$G$17:$G$30)) +
(SUMIF('Paint calculation'!$B$17:$B$30,B79,'Paint calculation'!$G$17:$G$30)) +
(SUMIF('Trimcap letter face'!$B$17:$B$30,B79,'Trimcap letter face'!$G$17:$G$30)) +
(SUMIF('Trimcap letter face (2)'!$B$17:$B$30,B79,'Trimcap letter face (2)'!$G$17:$G$30)) +
(SUMIF('Channel letter fabrication'!$B$17:$B$30,B79,'Channel letter fabrication'!$G$17:$G$30)) +
(SUMIF('Channel letter fabrication (2)'!$B$17:$B$30,B79,'Channel letter fabrication (2)'!$G$17:$G$30))</f>
        <v>0</v>
      </c>
    </row>
    <row r="80" spans="1:10">
      <c r="A80" s="28" t="str">
        <f>[1]ODBC!$A80</f>
        <v>48" 3630-74 Kumquat Orange</v>
      </c>
      <c r="B80" s="29" t="str">
        <f>[1]ODBC!B80</f>
        <v>15564</v>
      </c>
      <c r="C80" s="30">
        <f>IFERROR(VLOOKUP($B80,[1]ODBC!$B:$H,2,FALSE),"")</f>
        <v>1.5629999999999999</v>
      </c>
      <c r="D80" s="30">
        <f>IFERROR(VLOOKUP($B80,[1]ODBC!$B:$H,3,FALSE),"")</f>
        <v>2.8140000000000001</v>
      </c>
      <c r="E80" s="30" t="str">
        <f>IFERROR(VLOOKUP($B80,[1]ODBC!$B:$H,4,FALSE),"")</f>
        <v>SQFT</v>
      </c>
      <c r="F80" s="31">
        <f>IFERROR(VLOOKUP($B80,[1]ODBC!$B:$H,5,FALSE),"")</f>
        <v>44.45</v>
      </c>
      <c r="G80" s="32">
        <f>[1]ODBC!G80</f>
        <v>0</v>
      </c>
      <c r="H80" s="33">
        <f>SUM([1]ODBC!H80)</f>
        <v>0</v>
      </c>
      <c r="I80" s="41" t="str">
        <f>'Vinyl cutting'!$B$2</f>
        <v>J36938</v>
      </c>
      <c r="J80" s="42">
        <f ca="1">(SUMIF('Freeform time and material'!$B$17:$B$30,B80,'Freeform time and material'!$G$17:$G$30)) +
(SUMIF('Vinyl cutting'!$B$17:$B$30,B80,'Vinyl cutting'!$G$17:$G$30)) +
(SUMIF('Vinyl cutting (2)'!$B$17:$B$30,B80,'Vinyl cutting (2)'!$G$17:$G$30)) +
(SUMIF('Apply vinyl graphics'!$B$17:$B$30,B80,'Apply vinyl graphics'!$G$17:$G$30)) +
(SUMIF('Apply vinyl graphics (2)'!$B$17:$B$30,B80,'Apply vinyl graphics (2)'!$G$17:$G$30)) +
(SUMIF('Alum pan sign'!$B$17:$B$30,B80,'Alum pan sign'!$G$17:$G$30)) +
(SUMIF('Alum pan sign (2)'!$B$17:$B$30,B80,'Alum pan sign (2)'!$G$17:$G$30)) +
(SUMIF('Economy pan sign'!$B$17:$B$30,B80,'Economy pan sign'!$G$17:$G$30)) +
(SUMIF('Post and panel sign'!$B$17:$B$30,B80,'Post and panel sign'!$G$17:$G$30)) +
(SUMIF('Post and panel sign (2)'!$B$17:$B$30,B80,'Post and panel sign (2)'!$G$17:$G$30)) +
(SUMIF('Flat panels only'!$B$17:$B$30,B80,'Flat panels only'!$G$17:$G$30)) +
(SUMIF('Flat panels only (2)'!$B$17:$B$30,B80,'Flat panels only (2)'!$G$17:$G$30)) +
(SUMIF('Routed panel shapes'!$B$18:$B$31,B80,'Routed panel shapes'!$G$18:$G$31)) +
(SUMIF('Routed panel shapes (2)'!$B$18:$B$31,B80,'Routed panel shapes (2)'!$G$18:$G$31)) +
(SUMIF('Routed face only'!$B$17:$B$30,B80,'Routed face only'!$G$17:$G$30)) +
(SUMIF('Routed face only (2)'!$B$17:$B$30,B80,'Routed face only (2)'!$G$17:$G$30)) +
(SUMIF('Routed alum faces letters'!$B$17:$B$30,B80,'Routed alum faces letters'!$G$17:$G$30)) +
(SUMIF('Routed alum faces letters (2)'!$B$17:$B$30,B80,'Routed alum faces letters (2)'!$G$17:$G$30)) +
(SUMIF('Routed push through acrylic'!$B$17:$B$30,B80,'Routed push through acrylic'!$G$17:$G$30)) +
(SUMIF('Routed push through acrylic (2)'!$B$17:$B$30,B80,'Routed push through acrylic (2)'!$G$17:$G$30)) +
(SUMIF('Sf routed cabinet'!$B$17:$B$30,B80,'Sf routed cabinet'!$G$17:$G$30)) +
(SUMIF('Sf routed cabinet (2)'!$B$17:$B$30,B80,'Sf routed cabinet (2)'!$G$17:$G$30)) +
(SUMIF('Df routed cabinet'!$B$17:$B$30,B80,'Df routed cabinet'!$G$17:$G$30)) +
(SUMIF('Df routed cabinet (2)'!$B$17:$B$30,B80,'Df routed cabinet (2)'!$G$17:$G$30)) +
(SUMIF('Sf acrylic cabinet'!$B$17:$B$30,B80,'Sf acrylic cabinet'!$G$17:$G$30)) +
(SUMIF('Sf acrylic cabinet (2)'!$B$17:$B$30,B80,'Sf acrylic cabinet (2)'!$G$17:$G$30)) +
(SUMIF('Economy Sf acrylic'!$B$17:$B$30,B80,'Economy Sf acrylic'!$G$17:$G$30)) +
(SUMIF('Df acrylic cabinet'!$B$17:$B$30,B80,'Df acrylic cabinet'!$G$17:$G$30)) +
(SUMIF('Df acrylic cabinet (2)'!$B$17:$B$30,B80,'Df acrylic cabinet (2)'!$G$17:$G$30)) +
(SUMIF('Sf flex cabinet'!$B$17:$B$30,B80,'Sf flex cabinet'!$G$17:$G$30)) +
(SUMIF('Sf flex cabinet (2)'!$B$17:$B$30,B80,'Sf flex cabinet (2)'!$G$17:$G$30)) +
(SUMIF('Df flex cabinet'!$B$17:$B$36,B80,'Df flex cabinet'!$G$17:$G$36)) +
(SUMIF('Df flex cabinet (2)'!$B$17:$B$36,B80,'Df flex cabinet (2)'!$G$17:$G$36)) +
(SUMIF('Pole cover'!$B$17:$B$30,B80,'Pole cover'!$G$17:$G$30)) +
(SUMIF('Pole cover (2)'!$B$17:$B$30,B80,'Pole cover (2)'!$G$17:$G$30)) +
(SUMIF('Structural Steel Fab'!$B$17:$B$29,B80,'Structural Steel Fab'!$G$17:$G$29)) +
(SUMIF(Reveal!$B$17:$B$30,B80,Reveal!$G$17:$G$30)) +
(SUMIF('Reveal (2)'!$B$17:$B$30,B80,'Reveal (2)'!$G$17:$G$30)) +
(SUMIF('Crown cove top'!$B$17:$B$30,B80,'Crown cove top'!$G$17:$G$30)) +
(SUMIF('EMC assembly'!$B$17:$B$30,B80,'EMC assembly'!$G$17:$G$30)) +
(SUMIF(Crating!$B$17:$B$29,B80,Crating!$G$17:$G$29)) +
(SUMIF('LED wiring'!$B$17:$B$30,B80,'LED wiring'!$G$17:$G$30)) +
(SUMIF('Changeable copy face'!$B$17:$B$30,B80,'Changeable copy face'!$G$17:$G$30)) +
(SUMIF('Flex face assembly'!$B$17:$B$30,B80,'Flex face assembly'!$G$17:$G$30)) +
(SUMIF('Routed face assembly'!$B$17:$B$30,B80,'Routed face assembly'!$G$17:$G$30)) +
(SUMIF('Paint calculation'!$B$17:$B$30,B80,'Paint calculation'!$G$17:$G$30)) +
(SUMIF('Trimcap letter face'!$B$17:$B$30,B80,'Trimcap letter face'!$G$17:$G$30)) +
(SUMIF('Trimcap letter face (2)'!$B$17:$B$30,B80,'Trimcap letter face (2)'!$G$17:$G$30)) +
(SUMIF('Channel letter fabrication'!$B$17:$B$30,B80,'Channel letter fabrication'!$G$17:$G$30)) +
(SUMIF('Channel letter fabrication (2)'!$B$17:$B$30,B80,'Channel letter fabrication (2)'!$G$17:$G$30))</f>
        <v>0</v>
      </c>
    </row>
    <row r="81" spans="1:10">
      <c r="A81" s="28" t="str">
        <f>[1]ODBC!$A81</f>
        <v>48" 3630-128 Plum Purple</v>
      </c>
      <c r="B81" s="29" t="str">
        <f>[1]ODBC!B81</f>
        <v>15568</v>
      </c>
      <c r="C81" s="30">
        <f>IFERROR(VLOOKUP($B81,[1]ODBC!$B:$H,2,FALSE),"")</f>
        <v>1.615</v>
      </c>
      <c r="D81" s="30">
        <f>IFERROR(VLOOKUP($B81,[1]ODBC!$B:$H,3,FALSE),"")</f>
        <v>2.907</v>
      </c>
      <c r="E81" s="30" t="str">
        <f>IFERROR(VLOOKUP($B81,[1]ODBC!$B:$H,4,FALSE),"")</f>
        <v>SQFT</v>
      </c>
      <c r="F81" s="31">
        <f>IFERROR(VLOOKUP($B81,[1]ODBC!$B:$H,5,FALSE),"")</f>
        <v>44.45</v>
      </c>
      <c r="G81" s="32">
        <f>[1]ODBC!G81</f>
        <v>0</v>
      </c>
      <c r="H81" s="33">
        <f>SUM([1]ODBC!H81)</f>
        <v>45784</v>
      </c>
      <c r="I81" s="41" t="str">
        <f>'Vinyl cutting'!$B$2</f>
        <v>J36938</v>
      </c>
      <c r="J81" s="42">
        <f ca="1">(SUMIF('Freeform time and material'!$B$17:$B$30,B81,'Freeform time and material'!$G$17:$G$30)) +
(SUMIF('Vinyl cutting'!$B$17:$B$30,B81,'Vinyl cutting'!$G$17:$G$30)) +
(SUMIF('Vinyl cutting (2)'!$B$17:$B$30,B81,'Vinyl cutting (2)'!$G$17:$G$30)) +
(SUMIF('Apply vinyl graphics'!$B$17:$B$30,B81,'Apply vinyl graphics'!$G$17:$G$30)) +
(SUMIF('Apply vinyl graphics (2)'!$B$17:$B$30,B81,'Apply vinyl graphics (2)'!$G$17:$G$30)) +
(SUMIF('Alum pan sign'!$B$17:$B$30,B81,'Alum pan sign'!$G$17:$G$30)) +
(SUMIF('Alum pan sign (2)'!$B$17:$B$30,B81,'Alum pan sign (2)'!$G$17:$G$30)) +
(SUMIF('Economy pan sign'!$B$17:$B$30,B81,'Economy pan sign'!$G$17:$G$30)) +
(SUMIF('Post and panel sign'!$B$17:$B$30,B81,'Post and panel sign'!$G$17:$G$30)) +
(SUMIF('Post and panel sign (2)'!$B$17:$B$30,B81,'Post and panel sign (2)'!$G$17:$G$30)) +
(SUMIF('Flat panels only'!$B$17:$B$30,B81,'Flat panels only'!$G$17:$G$30)) +
(SUMIF('Flat panels only (2)'!$B$17:$B$30,B81,'Flat panels only (2)'!$G$17:$G$30)) +
(SUMIF('Routed panel shapes'!$B$18:$B$31,B81,'Routed panel shapes'!$G$18:$G$31)) +
(SUMIF('Routed panel shapes (2)'!$B$18:$B$31,B81,'Routed panel shapes (2)'!$G$18:$G$31)) +
(SUMIF('Routed face only'!$B$17:$B$30,B81,'Routed face only'!$G$17:$G$30)) +
(SUMIF('Routed face only (2)'!$B$17:$B$30,B81,'Routed face only (2)'!$G$17:$G$30)) +
(SUMIF('Routed alum faces letters'!$B$17:$B$30,B81,'Routed alum faces letters'!$G$17:$G$30)) +
(SUMIF('Routed alum faces letters (2)'!$B$17:$B$30,B81,'Routed alum faces letters (2)'!$G$17:$G$30)) +
(SUMIF('Routed push through acrylic'!$B$17:$B$30,B81,'Routed push through acrylic'!$G$17:$G$30)) +
(SUMIF('Routed push through acrylic (2)'!$B$17:$B$30,B81,'Routed push through acrylic (2)'!$G$17:$G$30)) +
(SUMIF('Sf routed cabinet'!$B$17:$B$30,B81,'Sf routed cabinet'!$G$17:$G$30)) +
(SUMIF('Sf routed cabinet (2)'!$B$17:$B$30,B81,'Sf routed cabinet (2)'!$G$17:$G$30)) +
(SUMIF('Df routed cabinet'!$B$17:$B$30,B81,'Df routed cabinet'!$G$17:$G$30)) +
(SUMIF('Df routed cabinet (2)'!$B$17:$B$30,B81,'Df routed cabinet (2)'!$G$17:$G$30)) +
(SUMIF('Sf acrylic cabinet'!$B$17:$B$30,B81,'Sf acrylic cabinet'!$G$17:$G$30)) +
(SUMIF('Sf acrylic cabinet (2)'!$B$17:$B$30,B81,'Sf acrylic cabinet (2)'!$G$17:$G$30)) +
(SUMIF('Economy Sf acrylic'!$B$17:$B$30,B81,'Economy Sf acrylic'!$G$17:$G$30)) +
(SUMIF('Df acrylic cabinet'!$B$17:$B$30,B81,'Df acrylic cabinet'!$G$17:$G$30)) +
(SUMIF('Df acrylic cabinet (2)'!$B$17:$B$30,B81,'Df acrylic cabinet (2)'!$G$17:$G$30)) +
(SUMIF('Sf flex cabinet'!$B$17:$B$30,B81,'Sf flex cabinet'!$G$17:$G$30)) +
(SUMIF('Sf flex cabinet (2)'!$B$17:$B$30,B81,'Sf flex cabinet (2)'!$G$17:$G$30)) +
(SUMIF('Df flex cabinet'!$B$17:$B$36,B81,'Df flex cabinet'!$G$17:$G$36)) +
(SUMIF('Df flex cabinet (2)'!$B$17:$B$36,B81,'Df flex cabinet (2)'!$G$17:$G$36)) +
(SUMIF('Pole cover'!$B$17:$B$30,B81,'Pole cover'!$G$17:$G$30)) +
(SUMIF('Pole cover (2)'!$B$17:$B$30,B81,'Pole cover (2)'!$G$17:$G$30)) +
(SUMIF('Structural Steel Fab'!$B$17:$B$29,B81,'Structural Steel Fab'!$G$17:$G$29)) +
(SUMIF(Reveal!$B$17:$B$30,B81,Reveal!$G$17:$G$30)) +
(SUMIF('Reveal (2)'!$B$17:$B$30,B81,'Reveal (2)'!$G$17:$G$30)) +
(SUMIF('Crown cove top'!$B$17:$B$30,B81,'Crown cove top'!$G$17:$G$30)) +
(SUMIF('EMC assembly'!$B$17:$B$30,B81,'EMC assembly'!$G$17:$G$30)) +
(SUMIF(Crating!$B$17:$B$29,B81,Crating!$G$17:$G$29)) +
(SUMIF('LED wiring'!$B$17:$B$30,B81,'LED wiring'!$G$17:$G$30)) +
(SUMIF('Changeable copy face'!$B$17:$B$30,B81,'Changeable copy face'!$G$17:$G$30)) +
(SUMIF('Flex face assembly'!$B$17:$B$30,B81,'Flex face assembly'!$G$17:$G$30)) +
(SUMIF('Routed face assembly'!$B$17:$B$30,B81,'Routed face assembly'!$G$17:$G$30)) +
(SUMIF('Paint calculation'!$B$17:$B$30,B81,'Paint calculation'!$G$17:$G$30)) +
(SUMIF('Trimcap letter face'!$B$17:$B$30,B81,'Trimcap letter face'!$G$17:$G$30)) +
(SUMIF('Trimcap letter face (2)'!$B$17:$B$30,B81,'Trimcap letter face (2)'!$G$17:$G$30)) +
(SUMIF('Channel letter fabrication'!$B$17:$B$30,B81,'Channel letter fabrication'!$G$17:$G$30)) +
(SUMIF('Channel letter fabrication (2)'!$B$17:$B$30,B81,'Channel letter fabrication (2)'!$G$17:$G$30))</f>
        <v>0</v>
      </c>
    </row>
    <row r="82" spans="1:10">
      <c r="A82" s="28" t="str">
        <f>[1]ODBC!$A82</f>
        <v>48" 3630-75 Marigold</v>
      </c>
      <c r="B82" s="29" t="str">
        <f>[1]ODBC!B82</f>
        <v>15572</v>
      </c>
      <c r="C82" s="30">
        <f>IFERROR(VLOOKUP($B82,[1]ODBC!$B:$H,2,FALSE),"")</f>
        <v>1.5629999999999999</v>
      </c>
      <c r="D82" s="30">
        <f>IFERROR(VLOOKUP($B82,[1]ODBC!$B:$H,3,FALSE),"")</f>
        <v>2.8140000000000001</v>
      </c>
      <c r="E82" s="30" t="str">
        <f>IFERROR(VLOOKUP($B82,[1]ODBC!$B:$H,4,FALSE),"")</f>
        <v>SQFT</v>
      </c>
      <c r="F82" s="31">
        <f>IFERROR(VLOOKUP($B82,[1]ODBC!$B:$H,5,FALSE),"")</f>
        <v>44.45</v>
      </c>
      <c r="G82" s="32">
        <f>[1]ODBC!G82</f>
        <v>0</v>
      </c>
      <c r="H82" s="33">
        <f>SUM([1]ODBC!H82)</f>
        <v>0</v>
      </c>
      <c r="I82" s="41" t="str">
        <f>'Vinyl cutting'!$B$2</f>
        <v>J36938</v>
      </c>
      <c r="J82" s="42">
        <f ca="1">(SUMIF('Freeform time and material'!$B$17:$B$30,B82,'Freeform time and material'!$G$17:$G$30)) +
(SUMIF('Vinyl cutting'!$B$17:$B$30,B82,'Vinyl cutting'!$G$17:$G$30)) +
(SUMIF('Vinyl cutting (2)'!$B$17:$B$30,B82,'Vinyl cutting (2)'!$G$17:$G$30)) +
(SUMIF('Apply vinyl graphics'!$B$17:$B$30,B82,'Apply vinyl graphics'!$G$17:$G$30)) +
(SUMIF('Apply vinyl graphics (2)'!$B$17:$B$30,B82,'Apply vinyl graphics (2)'!$G$17:$G$30)) +
(SUMIF('Alum pan sign'!$B$17:$B$30,B82,'Alum pan sign'!$G$17:$G$30)) +
(SUMIF('Alum pan sign (2)'!$B$17:$B$30,B82,'Alum pan sign (2)'!$G$17:$G$30)) +
(SUMIF('Economy pan sign'!$B$17:$B$30,B82,'Economy pan sign'!$G$17:$G$30)) +
(SUMIF('Post and panel sign'!$B$17:$B$30,B82,'Post and panel sign'!$G$17:$G$30)) +
(SUMIF('Post and panel sign (2)'!$B$17:$B$30,B82,'Post and panel sign (2)'!$G$17:$G$30)) +
(SUMIF('Flat panels only'!$B$17:$B$30,B82,'Flat panels only'!$G$17:$G$30)) +
(SUMIF('Flat panels only (2)'!$B$17:$B$30,B82,'Flat panels only (2)'!$G$17:$G$30)) +
(SUMIF('Routed panel shapes'!$B$18:$B$31,B82,'Routed panel shapes'!$G$18:$G$31)) +
(SUMIF('Routed panel shapes (2)'!$B$18:$B$31,B82,'Routed panel shapes (2)'!$G$18:$G$31)) +
(SUMIF('Routed face only'!$B$17:$B$30,B82,'Routed face only'!$G$17:$G$30)) +
(SUMIF('Routed face only (2)'!$B$17:$B$30,B82,'Routed face only (2)'!$G$17:$G$30)) +
(SUMIF('Routed alum faces letters'!$B$17:$B$30,B82,'Routed alum faces letters'!$G$17:$G$30)) +
(SUMIF('Routed alum faces letters (2)'!$B$17:$B$30,B82,'Routed alum faces letters (2)'!$G$17:$G$30)) +
(SUMIF('Routed push through acrylic'!$B$17:$B$30,B82,'Routed push through acrylic'!$G$17:$G$30)) +
(SUMIF('Routed push through acrylic (2)'!$B$17:$B$30,B82,'Routed push through acrylic (2)'!$G$17:$G$30)) +
(SUMIF('Sf routed cabinet'!$B$17:$B$30,B82,'Sf routed cabinet'!$G$17:$G$30)) +
(SUMIF('Sf routed cabinet (2)'!$B$17:$B$30,B82,'Sf routed cabinet (2)'!$G$17:$G$30)) +
(SUMIF('Df routed cabinet'!$B$17:$B$30,B82,'Df routed cabinet'!$G$17:$G$30)) +
(SUMIF('Df routed cabinet (2)'!$B$17:$B$30,B82,'Df routed cabinet (2)'!$G$17:$G$30)) +
(SUMIF('Sf acrylic cabinet'!$B$17:$B$30,B82,'Sf acrylic cabinet'!$G$17:$G$30)) +
(SUMIF('Sf acrylic cabinet (2)'!$B$17:$B$30,B82,'Sf acrylic cabinet (2)'!$G$17:$G$30)) +
(SUMIF('Economy Sf acrylic'!$B$17:$B$30,B82,'Economy Sf acrylic'!$G$17:$G$30)) +
(SUMIF('Df acrylic cabinet'!$B$17:$B$30,B82,'Df acrylic cabinet'!$G$17:$G$30)) +
(SUMIF('Df acrylic cabinet (2)'!$B$17:$B$30,B82,'Df acrylic cabinet (2)'!$G$17:$G$30)) +
(SUMIF('Sf flex cabinet'!$B$17:$B$30,B82,'Sf flex cabinet'!$G$17:$G$30)) +
(SUMIF('Sf flex cabinet (2)'!$B$17:$B$30,B82,'Sf flex cabinet (2)'!$G$17:$G$30)) +
(SUMIF('Df flex cabinet'!$B$17:$B$36,B82,'Df flex cabinet'!$G$17:$G$36)) +
(SUMIF('Df flex cabinet (2)'!$B$17:$B$36,B82,'Df flex cabinet (2)'!$G$17:$G$36)) +
(SUMIF('Pole cover'!$B$17:$B$30,B82,'Pole cover'!$G$17:$G$30)) +
(SUMIF('Pole cover (2)'!$B$17:$B$30,B82,'Pole cover (2)'!$G$17:$G$30)) +
(SUMIF('Structural Steel Fab'!$B$17:$B$29,B82,'Structural Steel Fab'!$G$17:$G$29)) +
(SUMIF(Reveal!$B$17:$B$30,B82,Reveal!$G$17:$G$30)) +
(SUMIF('Reveal (2)'!$B$17:$B$30,B82,'Reveal (2)'!$G$17:$G$30)) +
(SUMIF('Crown cove top'!$B$17:$B$30,B82,'Crown cove top'!$G$17:$G$30)) +
(SUMIF('EMC assembly'!$B$17:$B$30,B82,'EMC assembly'!$G$17:$G$30)) +
(SUMIF(Crating!$B$17:$B$29,B82,Crating!$G$17:$G$29)) +
(SUMIF('LED wiring'!$B$17:$B$30,B82,'LED wiring'!$G$17:$G$30)) +
(SUMIF('Changeable copy face'!$B$17:$B$30,B82,'Changeable copy face'!$G$17:$G$30)) +
(SUMIF('Flex face assembly'!$B$17:$B$30,B82,'Flex face assembly'!$G$17:$G$30)) +
(SUMIF('Routed face assembly'!$B$17:$B$30,B82,'Routed face assembly'!$G$17:$G$30)) +
(SUMIF('Paint calculation'!$B$17:$B$30,B82,'Paint calculation'!$G$17:$G$30)) +
(SUMIF('Trimcap letter face'!$B$17:$B$30,B82,'Trimcap letter face'!$G$17:$G$30)) +
(SUMIF('Trimcap letter face (2)'!$B$17:$B$30,B82,'Trimcap letter face (2)'!$G$17:$G$30)) +
(SUMIF('Channel letter fabrication'!$B$17:$B$30,B82,'Channel letter fabrication'!$G$17:$G$30)) +
(SUMIF('Channel letter fabrication (2)'!$B$17:$B$30,B82,'Channel letter fabrication (2)'!$G$17:$G$30))</f>
        <v>0</v>
      </c>
    </row>
    <row r="83" spans="1:10">
      <c r="A83" s="28" t="str">
        <f>[1]ODBC!$A83</f>
        <v>48" 3630-25 Sunflower</v>
      </c>
      <c r="B83" s="29" t="str">
        <f>[1]ODBC!B83</f>
        <v>15576</v>
      </c>
      <c r="C83" s="30">
        <f>IFERROR(VLOOKUP($B83,[1]ODBC!$B:$H,2,FALSE),"")</f>
        <v>1.952</v>
      </c>
      <c r="D83" s="30">
        <f>IFERROR(VLOOKUP($B83,[1]ODBC!$B:$H,3,FALSE),"")</f>
        <v>3.5139999999999998</v>
      </c>
      <c r="E83" s="30" t="str">
        <f>IFERROR(VLOOKUP($B83,[1]ODBC!$B:$H,4,FALSE),"")</f>
        <v>SQFT</v>
      </c>
      <c r="F83" s="31">
        <f>IFERROR(VLOOKUP($B83,[1]ODBC!$B:$H,5,FALSE),"")</f>
        <v>44.45</v>
      </c>
      <c r="G83" s="32">
        <f>[1]ODBC!G83</f>
        <v>0</v>
      </c>
      <c r="H83" s="33">
        <f>SUM([1]ODBC!H83)</f>
        <v>45435</v>
      </c>
      <c r="I83" s="41" t="str">
        <f>'Vinyl cutting'!$B$2</f>
        <v>J36938</v>
      </c>
      <c r="J83" s="42">
        <f ca="1">(SUMIF('Freeform time and material'!$B$17:$B$30,B83,'Freeform time and material'!$G$17:$G$30)) +
(SUMIF('Vinyl cutting'!$B$17:$B$30,B83,'Vinyl cutting'!$G$17:$G$30)) +
(SUMIF('Vinyl cutting (2)'!$B$17:$B$30,B83,'Vinyl cutting (2)'!$G$17:$G$30)) +
(SUMIF('Apply vinyl graphics'!$B$17:$B$30,B83,'Apply vinyl graphics'!$G$17:$G$30)) +
(SUMIF('Apply vinyl graphics (2)'!$B$17:$B$30,B83,'Apply vinyl graphics (2)'!$G$17:$G$30)) +
(SUMIF('Alum pan sign'!$B$17:$B$30,B83,'Alum pan sign'!$G$17:$G$30)) +
(SUMIF('Alum pan sign (2)'!$B$17:$B$30,B83,'Alum pan sign (2)'!$G$17:$G$30)) +
(SUMIF('Economy pan sign'!$B$17:$B$30,B83,'Economy pan sign'!$G$17:$G$30)) +
(SUMIF('Post and panel sign'!$B$17:$B$30,B83,'Post and panel sign'!$G$17:$G$30)) +
(SUMIF('Post and panel sign (2)'!$B$17:$B$30,B83,'Post and panel sign (2)'!$G$17:$G$30)) +
(SUMIF('Flat panels only'!$B$17:$B$30,B83,'Flat panels only'!$G$17:$G$30)) +
(SUMIF('Flat panels only (2)'!$B$17:$B$30,B83,'Flat panels only (2)'!$G$17:$G$30)) +
(SUMIF('Routed panel shapes'!$B$18:$B$31,B83,'Routed panel shapes'!$G$18:$G$31)) +
(SUMIF('Routed panel shapes (2)'!$B$18:$B$31,B83,'Routed panel shapes (2)'!$G$18:$G$31)) +
(SUMIF('Routed face only'!$B$17:$B$30,B83,'Routed face only'!$G$17:$G$30)) +
(SUMIF('Routed face only (2)'!$B$17:$B$30,B83,'Routed face only (2)'!$G$17:$G$30)) +
(SUMIF('Routed alum faces letters'!$B$17:$B$30,B83,'Routed alum faces letters'!$G$17:$G$30)) +
(SUMIF('Routed alum faces letters (2)'!$B$17:$B$30,B83,'Routed alum faces letters (2)'!$G$17:$G$30)) +
(SUMIF('Routed push through acrylic'!$B$17:$B$30,B83,'Routed push through acrylic'!$G$17:$G$30)) +
(SUMIF('Routed push through acrylic (2)'!$B$17:$B$30,B83,'Routed push through acrylic (2)'!$G$17:$G$30)) +
(SUMIF('Sf routed cabinet'!$B$17:$B$30,B83,'Sf routed cabinet'!$G$17:$G$30)) +
(SUMIF('Sf routed cabinet (2)'!$B$17:$B$30,B83,'Sf routed cabinet (2)'!$G$17:$G$30)) +
(SUMIF('Df routed cabinet'!$B$17:$B$30,B83,'Df routed cabinet'!$G$17:$G$30)) +
(SUMIF('Df routed cabinet (2)'!$B$17:$B$30,B83,'Df routed cabinet (2)'!$G$17:$G$30)) +
(SUMIF('Sf acrylic cabinet'!$B$17:$B$30,B83,'Sf acrylic cabinet'!$G$17:$G$30)) +
(SUMIF('Sf acrylic cabinet (2)'!$B$17:$B$30,B83,'Sf acrylic cabinet (2)'!$G$17:$G$30)) +
(SUMIF('Economy Sf acrylic'!$B$17:$B$30,B83,'Economy Sf acrylic'!$G$17:$G$30)) +
(SUMIF('Df acrylic cabinet'!$B$17:$B$30,B83,'Df acrylic cabinet'!$G$17:$G$30)) +
(SUMIF('Df acrylic cabinet (2)'!$B$17:$B$30,B83,'Df acrylic cabinet (2)'!$G$17:$G$30)) +
(SUMIF('Sf flex cabinet'!$B$17:$B$30,B83,'Sf flex cabinet'!$G$17:$G$30)) +
(SUMIF('Sf flex cabinet (2)'!$B$17:$B$30,B83,'Sf flex cabinet (2)'!$G$17:$G$30)) +
(SUMIF('Df flex cabinet'!$B$17:$B$36,B83,'Df flex cabinet'!$G$17:$G$36)) +
(SUMIF('Df flex cabinet (2)'!$B$17:$B$36,B83,'Df flex cabinet (2)'!$G$17:$G$36)) +
(SUMIF('Pole cover'!$B$17:$B$30,B83,'Pole cover'!$G$17:$G$30)) +
(SUMIF('Pole cover (2)'!$B$17:$B$30,B83,'Pole cover (2)'!$G$17:$G$30)) +
(SUMIF('Structural Steel Fab'!$B$17:$B$29,B83,'Structural Steel Fab'!$G$17:$G$29)) +
(SUMIF(Reveal!$B$17:$B$30,B83,Reveal!$G$17:$G$30)) +
(SUMIF('Reveal (2)'!$B$17:$B$30,B83,'Reveal (2)'!$G$17:$G$30)) +
(SUMIF('Crown cove top'!$B$17:$B$30,B83,'Crown cove top'!$G$17:$G$30)) +
(SUMIF('EMC assembly'!$B$17:$B$30,B83,'EMC assembly'!$G$17:$G$30)) +
(SUMIF(Crating!$B$17:$B$29,B83,Crating!$G$17:$G$29)) +
(SUMIF('LED wiring'!$B$17:$B$30,B83,'LED wiring'!$G$17:$G$30)) +
(SUMIF('Changeable copy face'!$B$17:$B$30,B83,'Changeable copy face'!$G$17:$G$30)) +
(SUMIF('Flex face assembly'!$B$17:$B$30,B83,'Flex face assembly'!$G$17:$G$30)) +
(SUMIF('Routed face assembly'!$B$17:$B$30,B83,'Routed face assembly'!$G$17:$G$30)) +
(SUMIF('Paint calculation'!$B$17:$B$30,B83,'Paint calculation'!$G$17:$G$30)) +
(SUMIF('Trimcap letter face'!$B$17:$B$30,B83,'Trimcap letter face'!$G$17:$G$30)) +
(SUMIF('Trimcap letter face (2)'!$B$17:$B$30,B83,'Trimcap letter face (2)'!$G$17:$G$30)) +
(SUMIF('Channel letter fabrication'!$B$17:$B$30,B83,'Channel letter fabrication'!$G$17:$G$30)) +
(SUMIF('Channel letter fabrication (2)'!$B$17:$B$30,B83,'Channel letter fabrication (2)'!$G$17:$G$30))</f>
        <v>0</v>
      </c>
    </row>
    <row r="84" spans="1:10">
      <c r="A84" s="28" t="str">
        <f>[1]ODBC!$A84</f>
        <v>48" 3630-125 Golden Yellow</v>
      </c>
      <c r="B84" s="29" t="str">
        <f>[1]ODBC!B84</f>
        <v>15580</v>
      </c>
      <c r="C84" s="30">
        <f>IFERROR(VLOOKUP($B84,[1]ODBC!$B:$H,2,FALSE),"")</f>
        <v>1.988</v>
      </c>
      <c r="D84" s="30">
        <f>IFERROR(VLOOKUP($B84,[1]ODBC!$B:$H,3,FALSE),"")</f>
        <v>3.5790000000000002</v>
      </c>
      <c r="E84" s="30" t="str">
        <f>IFERROR(VLOOKUP($B84,[1]ODBC!$B:$H,4,FALSE),"")</f>
        <v>SQFT</v>
      </c>
      <c r="F84" s="31">
        <f>IFERROR(VLOOKUP($B84,[1]ODBC!$B:$H,5,FALSE),"")</f>
        <v>44.45</v>
      </c>
      <c r="G84" s="32">
        <f>[1]ODBC!G84</f>
        <v>0</v>
      </c>
      <c r="H84" s="33">
        <f>SUM([1]ODBC!H84)</f>
        <v>46042</v>
      </c>
      <c r="I84" s="41" t="str">
        <f>'Vinyl cutting'!$B$2</f>
        <v>J36938</v>
      </c>
      <c r="J84" s="42">
        <f ca="1">(SUMIF('Freeform time and material'!$B$17:$B$30,B84,'Freeform time and material'!$G$17:$G$30)) +
(SUMIF('Vinyl cutting'!$B$17:$B$30,B84,'Vinyl cutting'!$G$17:$G$30)) +
(SUMIF('Vinyl cutting (2)'!$B$17:$B$30,B84,'Vinyl cutting (2)'!$G$17:$G$30)) +
(SUMIF('Apply vinyl graphics'!$B$17:$B$30,B84,'Apply vinyl graphics'!$G$17:$G$30)) +
(SUMIF('Apply vinyl graphics (2)'!$B$17:$B$30,B84,'Apply vinyl graphics (2)'!$G$17:$G$30)) +
(SUMIF('Alum pan sign'!$B$17:$B$30,B84,'Alum pan sign'!$G$17:$G$30)) +
(SUMIF('Alum pan sign (2)'!$B$17:$B$30,B84,'Alum pan sign (2)'!$G$17:$G$30)) +
(SUMIF('Economy pan sign'!$B$17:$B$30,B84,'Economy pan sign'!$G$17:$G$30)) +
(SUMIF('Post and panel sign'!$B$17:$B$30,B84,'Post and panel sign'!$G$17:$G$30)) +
(SUMIF('Post and panel sign (2)'!$B$17:$B$30,B84,'Post and panel sign (2)'!$G$17:$G$30)) +
(SUMIF('Flat panels only'!$B$17:$B$30,B84,'Flat panels only'!$G$17:$G$30)) +
(SUMIF('Flat panels only (2)'!$B$17:$B$30,B84,'Flat panels only (2)'!$G$17:$G$30)) +
(SUMIF('Routed panel shapes'!$B$18:$B$31,B84,'Routed panel shapes'!$G$18:$G$31)) +
(SUMIF('Routed panel shapes (2)'!$B$18:$B$31,B84,'Routed panel shapes (2)'!$G$18:$G$31)) +
(SUMIF('Routed face only'!$B$17:$B$30,B84,'Routed face only'!$G$17:$G$30)) +
(SUMIF('Routed face only (2)'!$B$17:$B$30,B84,'Routed face only (2)'!$G$17:$G$30)) +
(SUMIF('Routed alum faces letters'!$B$17:$B$30,B84,'Routed alum faces letters'!$G$17:$G$30)) +
(SUMIF('Routed alum faces letters (2)'!$B$17:$B$30,B84,'Routed alum faces letters (2)'!$G$17:$G$30)) +
(SUMIF('Routed push through acrylic'!$B$17:$B$30,B84,'Routed push through acrylic'!$G$17:$G$30)) +
(SUMIF('Routed push through acrylic (2)'!$B$17:$B$30,B84,'Routed push through acrylic (2)'!$G$17:$G$30)) +
(SUMIF('Sf routed cabinet'!$B$17:$B$30,B84,'Sf routed cabinet'!$G$17:$G$30)) +
(SUMIF('Sf routed cabinet (2)'!$B$17:$B$30,B84,'Sf routed cabinet (2)'!$G$17:$G$30)) +
(SUMIF('Df routed cabinet'!$B$17:$B$30,B84,'Df routed cabinet'!$G$17:$G$30)) +
(SUMIF('Df routed cabinet (2)'!$B$17:$B$30,B84,'Df routed cabinet (2)'!$G$17:$G$30)) +
(SUMIF('Sf acrylic cabinet'!$B$17:$B$30,B84,'Sf acrylic cabinet'!$G$17:$G$30)) +
(SUMIF('Sf acrylic cabinet (2)'!$B$17:$B$30,B84,'Sf acrylic cabinet (2)'!$G$17:$G$30)) +
(SUMIF('Economy Sf acrylic'!$B$17:$B$30,B84,'Economy Sf acrylic'!$G$17:$G$30)) +
(SUMIF('Df acrylic cabinet'!$B$17:$B$30,B84,'Df acrylic cabinet'!$G$17:$G$30)) +
(SUMIF('Df acrylic cabinet (2)'!$B$17:$B$30,B84,'Df acrylic cabinet (2)'!$G$17:$G$30)) +
(SUMIF('Sf flex cabinet'!$B$17:$B$30,B84,'Sf flex cabinet'!$G$17:$G$30)) +
(SUMIF('Sf flex cabinet (2)'!$B$17:$B$30,B84,'Sf flex cabinet (2)'!$G$17:$G$30)) +
(SUMIF('Df flex cabinet'!$B$17:$B$36,B84,'Df flex cabinet'!$G$17:$G$36)) +
(SUMIF('Df flex cabinet (2)'!$B$17:$B$36,B84,'Df flex cabinet (2)'!$G$17:$G$36)) +
(SUMIF('Pole cover'!$B$17:$B$30,B84,'Pole cover'!$G$17:$G$30)) +
(SUMIF('Pole cover (2)'!$B$17:$B$30,B84,'Pole cover (2)'!$G$17:$G$30)) +
(SUMIF('Structural Steel Fab'!$B$17:$B$29,B84,'Structural Steel Fab'!$G$17:$G$29)) +
(SUMIF(Reveal!$B$17:$B$30,B84,Reveal!$G$17:$G$30)) +
(SUMIF('Reveal (2)'!$B$17:$B$30,B84,'Reveal (2)'!$G$17:$G$30)) +
(SUMIF('Crown cove top'!$B$17:$B$30,B84,'Crown cove top'!$G$17:$G$30)) +
(SUMIF('EMC assembly'!$B$17:$B$30,B84,'EMC assembly'!$G$17:$G$30)) +
(SUMIF(Crating!$B$17:$B$29,B84,Crating!$G$17:$G$29)) +
(SUMIF('LED wiring'!$B$17:$B$30,B84,'LED wiring'!$G$17:$G$30)) +
(SUMIF('Changeable copy face'!$B$17:$B$30,B84,'Changeable copy face'!$G$17:$G$30)) +
(SUMIF('Flex face assembly'!$B$17:$B$30,B84,'Flex face assembly'!$G$17:$G$30)) +
(SUMIF('Routed face assembly'!$B$17:$B$30,B84,'Routed face assembly'!$G$17:$G$30)) +
(SUMIF('Paint calculation'!$B$17:$B$30,B84,'Paint calculation'!$G$17:$G$30)) +
(SUMIF('Trimcap letter face'!$B$17:$B$30,B84,'Trimcap letter face'!$G$17:$G$30)) +
(SUMIF('Trimcap letter face (2)'!$B$17:$B$30,B84,'Trimcap letter face (2)'!$G$17:$G$30)) +
(SUMIF('Channel letter fabrication'!$B$17:$B$30,B84,'Channel letter fabrication'!$G$17:$G$30)) +
(SUMIF('Channel letter fabrication (2)'!$B$17:$B$30,B84,'Channel letter fabrication (2)'!$G$17:$G$30))</f>
        <v>0</v>
      </c>
    </row>
    <row r="85" spans="1:10">
      <c r="A85" s="28" t="str">
        <f>[1]ODBC!$A85</f>
        <v>48" 3630-015 Yellow</v>
      </c>
      <c r="B85" s="29" t="str">
        <f>[1]ODBC!B85</f>
        <v>15584</v>
      </c>
      <c r="C85" s="30">
        <f>IFERROR(VLOOKUP($B85,[1]ODBC!$B:$H,2,FALSE),"")</f>
        <v>1.8560000000000001</v>
      </c>
      <c r="D85" s="30">
        <f>IFERROR(VLOOKUP($B85,[1]ODBC!$B:$H,3,FALSE),"")</f>
        <v>3.3410000000000002</v>
      </c>
      <c r="E85" s="30" t="str">
        <f>IFERROR(VLOOKUP($B85,[1]ODBC!$B:$H,4,FALSE),"")</f>
        <v>SQFT</v>
      </c>
      <c r="F85" s="31">
        <f>IFERROR(VLOOKUP($B85,[1]ODBC!$B:$H,5,FALSE),"")</f>
        <v>44.45</v>
      </c>
      <c r="G85" s="32">
        <f>[1]ODBC!G85</f>
        <v>0</v>
      </c>
      <c r="H85" s="33">
        <f>SUM([1]ODBC!H85)</f>
        <v>45457</v>
      </c>
      <c r="I85" s="41" t="str">
        <f>'Vinyl cutting'!$B$2</f>
        <v>J36938</v>
      </c>
      <c r="J85" s="42">
        <f ca="1">(SUMIF('Freeform time and material'!$B$17:$B$30,B85,'Freeform time and material'!$G$17:$G$30)) +
(SUMIF('Vinyl cutting'!$B$17:$B$30,B85,'Vinyl cutting'!$G$17:$G$30)) +
(SUMIF('Vinyl cutting (2)'!$B$17:$B$30,B85,'Vinyl cutting (2)'!$G$17:$G$30)) +
(SUMIF('Apply vinyl graphics'!$B$17:$B$30,B85,'Apply vinyl graphics'!$G$17:$G$30)) +
(SUMIF('Apply vinyl graphics (2)'!$B$17:$B$30,B85,'Apply vinyl graphics (2)'!$G$17:$G$30)) +
(SUMIF('Alum pan sign'!$B$17:$B$30,B85,'Alum pan sign'!$G$17:$G$30)) +
(SUMIF('Alum pan sign (2)'!$B$17:$B$30,B85,'Alum pan sign (2)'!$G$17:$G$30)) +
(SUMIF('Economy pan sign'!$B$17:$B$30,B85,'Economy pan sign'!$G$17:$G$30)) +
(SUMIF('Post and panel sign'!$B$17:$B$30,B85,'Post and panel sign'!$G$17:$G$30)) +
(SUMIF('Post and panel sign (2)'!$B$17:$B$30,B85,'Post and panel sign (2)'!$G$17:$G$30)) +
(SUMIF('Flat panels only'!$B$17:$B$30,B85,'Flat panels only'!$G$17:$G$30)) +
(SUMIF('Flat panels only (2)'!$B$17:$B$30,B85,'Flat panels only (2)'!$G$17:$G$30)) +
(SUMIF('Routed panel shapes'!$B$18:$B$31,B85,'Routed panel shapes'!$G$18:$G$31)) +
(SUMIF('Routed panel shapes (2)'!$B$18:$B$31,B85,'Routed panel shapes (2)'!$G$18:$G$31)) +
(SUMIF('Routed face only'!$B$17:$B$30,B85,'Routed face only'!$G$17:$G$30)) +
(SUMIF('Routed face only (2)'!$B$17:$B$30,B85,'Routed face only (2)'!$G$17:$G$30)) +
(SUMIF('Routed alum faces letters'!$B$17:$B$30,B85,'Routed alum faces letters'!$G$17:$G$30)) +
(SUMIF('Routed alum faces letters (2)'!$B$17:$B$30,B85,'Routed alum faces letters (2)'!$G$17:$G$30)) +
(SUMIF('Routed push through acrylic'!$B$17:$B$30,B85,'Routed push through acrylic'!$G$17:$G$30)) +
(SUMIF('Routed push through acrylic (2)'!$B$17:$B$30,B85,'Routed push through acrylic (2)'!$G$17:$G$30)) +
(SUMIF('Sf routed cabinet'!$B$17:$B$30,B85,'Sf routed cabinet'!$G$17:$G$30)) +
(SUMIF('Sf routed cabinet (2)'!$B$17:$B$30,B85,'Sf routed cabinet (2)'!$G$17:$G$30)) +
(SUMIF('Df routed cabinet'!$B$17:$B$30,B85,'Df routed cabinet'!$G$17:$G$30)) +
(SUMIF('Df routed cabinet (2)'!$B$17:$B$30,B85,'Df routed cabinet (2)'!$G$17:$G$30)) +
(SUMIF('Sf acrylic cabinet'!$B$17:$B$30,B85,'Sf acrylic cabinet'!$G$17:$G$30)) +
(SUMIF('Sf acrylic cabinet (2)'!$B$17:$B$30,B85,'Sf acrylic cabinet (2)'!$G$17:$G$30)) +
(SUMIF('Economy Sf acrylic'!$B$17:$B$30,B85,'Economy Sf acrylic'!$G$17:$G$30)) +
(SUMIF('Df acrylic cabinet'!$B$17:$B$30,B85,'Df acrylic cabinet'!$G$17:$G$30)) +
(SUMIF('Df acrylic cabinet (2)'!$B$17:$B$30,B85,'Df acrylic cabinet (2)'!$G$17:$G$30)) +
(SUMIF('Sf flex cabinet'!$B$17:$B$30,B85,'Sf flex cabinet'!$G$17:$G$30)) +
(SUMIF('Sf flex cabinet (2)'!$B$17:$B$30,B85,'Sf flex cabinet (2)'!$G$17:$G$30)) +
(SUMIF('Df flex cabinet'!$B$17:$B$36,B85,'Df flex cabinet'!$G$17:$G$36)) +
(SUMIF('Df flex cabinet (2)'!$B$17:$B$36,B85,'Df flex cabinet (2)'!$G$17:$G$36)) +
(SUMIF('Pole cover'!$B$17:$B$30,B85,'Pole cover'!$G$17:$G$30)) +
(SUMIF('Pole cover (2)'!$B$17:$B$30,B85,'Pole cover (2)'!$G$17:$G$30)) +
(SUMIF('Structural Steel Fab'!$B$17:$B$29,B85,'Structural Steel Fab'!$G$17:$G$29)) +
(SUMIF(Reveal!$B$17:$B$30,B85,Reveal!$G$17:$G$30)) +
(SUMIF('Reveal (2)'!$B$17:$B$30,B85,'Reveal (2)'!$G$17:$G$30)) +
(SUMIF('Crown cove top'!$B$17:$B$30,B85,'Crown cove top'!$G$17:$G$30)) +
(SUMIF('EMC assembly'!$B$17:$B$30,B85,'EMC assembly'!$G$17:$G$30)) +
(SUMIF(Crating!$B$17:$B$29,B85,Crating!$G$17:$G$29)) +
(SUMIF('LED wiring'!$B$17:$B$30,B85,'LED wiring'!$G$17:$G$30)) +
(SUMIF('Changeable copy face'!$B$17:$B$30,B85,'Changeable copy face'!$G$17:$G$30)) +
(SUMIF('Flex face assembly'!$B$17:$B$30,B85,'Flex face assembly'!$G$17:$G$30)) +
(SUMIF('Routed face assembly'!$B$17:$B$30,B85,'Routed face assembly'!$G$17:$G$30)) +
(SUMIF('Paint calculation'!$B$17:$B$30,B85,'Paint calculation'!$G$17:$G$30)) +
(SUMIF('Trimcap letter face'!$B$17:$B$30,B85,'Trimcap letter face'!$G$17:$G$30)) +
(SUMIF('Trimcap letter face (2)'!$B$17:$B$30,B85,'Trimcap letter face (2)'!$G$17:$G$30)) +
(SUMIF('Channel letter fabrication'!$B$17:$B$30,B85,'Channel letter fabrication'!$G$17:$G$30)) +
(SUMIF('Channel letter fabrication (2)'!$B$17:$B$30,B85,'Channel letter fabrication (2)'!$G$17:$G$30))</f>
        <v>0</v>
      </c>
    </row>
    <row r="86" spans="1:10">
      <c r="A86" s="28" t="str">
        <f>[1]ODBC!$A86</f>
        <v>48" 3630-115 Lt Lemon Yellow</v>
      </c>
      <c r="B86" s="29" t="str">
        <f>[1]ODBC!B86</f>
        <v>15588</v>
      </c>
      <c r="C86" s="30">
        <f>IFERROR(VLOOKUP($B86,[1]ODBC!$B:$H,2,FALSE),"")</f>
        <v>1.5629999999999999</v>
      </c>
      <c r="D86" s="30">
        <f>IFERROR(VLOOKUP($B86,[1]ODBC!$B:$H,3,FALSE),"")</f>
        <v>2.8140000000000001</v>
      </c>
      <c r="E86" s="30" t="str">
        <f>IFERROR(VLOOKUP($B86,[1]ODBC!$B:$H,4,FALSE),"")</f>
        <v>SQFT</v>
      </c>
      <c r="F86" s="31">
        <f>IFERROR(VLOOKUP($B86,[1]ODBC!$B:$H,5,FALSE),"")</f>
        <v>44.45</v>
      </c>
      <c r="G86" s="32">
        <f>[1]ODBC!G86</f>
        <v>0</v>
      </c>
      <c r="H86" s="33">
        <f>SUM([1]ODBC!H86)</f>
        <v>0</v>
      </c>
      <c r="I86" s="41" t="str">
        <f>'Vinyl cutting'!$B$2</f>
        <v>J36938</v>
      </c>
      <c r="J86" s="42">
        <f ca="1">(SUMIF('Freeform time and material'!$B$17:$B$30,B86,'Freeform time and material'!$G$17:$G$30)) +
(SUMIF('Vinyl cutting'!$B$17:$B$30,B86,'Vinyl cutting'!$G$17:$G$30)) +
(SUMIF('Vinyl cutting (2)'!$B$17:$B$30,B86,'Vinyl cutting (2)'!$G$17:$G$30)) +
(SUMIF('Apply vinyl graphics'!$B$17:$B$30,B86,'Apply vinyl graphics'!$G$17:$G$30)) +
(SUMIF('Apply vinyl graphics (2)'!$B$17:$B$30,B86,'Apply vinyl graphics (2)'!$G$17:$G$30)) +
(SUMIF('Alum pan sign'!$B$17:$B$30,B86,'Alum pan sign'!$G$17:$G$30)) +
(SUMIF('Alum pan sign (2)'!$B$17:$B$30,B86,'Alum pan sign (2)'!$G$17:$G$30)) +
(SUMIF('Economy pan sign'!$B$17:$B$30,B86,'Economy pan sign'!$G$17:$G$30)) +
(SUMIF('Post and panel sign'!$B$17:$B$30,B86,'Post and panel sign'!$G$17:$G$30)) +
(SUMIF('Post and panel sign (2)'!$B$17:$B$30,B86,'Post and panel sign (2)'!$G$17:$G$30)) +
(SUMIF('Flat panels only'!$B$17:$B$30,B86,'Flat panels only'!$G$17:$G$30)) +
(SUMIF('Flat panels only (2)'!$B$17:$B$30,B86,'Flat panels only (2)'!$G$17:$G$30)) +
(SUMIF('Routed panel shapes'!$B$18:$B$31,B86,'Routed panel shapes'!$G$18:$G$31)) +
(SUMIF('Routed panel shapes (2)'!$B$18:$B$31,B86,'Routed panel shapes (2)'!$G$18:$G$31)) +
(SUMIF('Routed face only'!$B$17:$B$30,B86,'Routed face only'!$G$17:$G$30)) +
(SUMIF('Routed face only (2)'!$B$17:$B$30,B86,'Routed face only (2)'!$G$17:$G$30)) +
(SUMIF('Routed alum faces letters'!$B$17:$B$30,B86,'Routed alum faces letters'!$G$17:$G$30)) +
(SUMIF('Routed alum faces letters (2)'!$B$17:$B$30,B86,'Routed alum faces letters (2)'!$G$17:$G$30)) +
(SUMIF('Routed push through acrylic'!$B$17:$B$30,B86,'Routed push through acrylic'!$G$17:$G$30)) +
(SUMIF('Routed push through acrylic (2)'!$B$17:$B$30,B86,'Routed push through acrylic (2)'!$G$17:$G$30)) +
(SUMIF('Sf routed cabinet'!$B$17:$B$30,B86,'Sf routed cabinet'!$G$17:$G$30)) +
(SUMIF('Sf routed cabinet (2)'!$B$17:$B$30,B86,'Sf routed cabinet (2)'!$G$17:$G$30)) +
(SUMIF('Df routed cabinet'!$B$17:$B$30,B86,'Df routed cabinet'!$G$17:$G$30)) +
(SUMIF('Df routed cabinet (2)'!$B$17:$B$30,B86,'Df routed cabinet (2)'!$G$17:$G$30)) +
(SUMIF('Sf acrylic cabinet'!$B$17:$B$30,B86,'Sf acrylic cabinet'!$G$17:$G$30)) +
(SUMIF('Sf acrylic cabinet (2)'!$B$17:$B$30,B86,'Sf acrylic cabinet (2)'!$G$17:$G$30)) +
(SUMIF('Economy Sf acrylic'!$B$17:$B$30,B86,'Economy Sf acrylic'!$G$17:$G$30)) +
(SUMIF('Df acrylic cabinet'!$B$17:$B$30,B86,'Df acrylic cabinet'!$G$17:$G$30)) +
(SUMIF('Df acrylic cabinet (2)'!$B$17:$B$30,B86,'Df acrylic cabinet (2)'!$G$17:$G$30)) +
(SUMIF('Sf flex cabinet'!$B$17:$B$30,B86,'Sf flex cabinet'!$G$17:$G$30)) +
(SUMIF('Sf flex cabinet (2)'!$B$17:$B$30,B86,'Sf flex cabinet (2)'!$G$17:$G$30)) +
(SUMIF('Df flex cabinet'!$B$17:$B$36,B86,'Df flex cabinet'!$G$17:$G$36)) +
(SUMIF('Df flex cabinet (2)'!$B$17:$B$36,B86,'Df flex cabinet (2)'!$G$17:$G$36)) +
(SUMIF('Pole cover'!$B$17:$B$30,B86,'Pole cover'!$G$17:$G$30)) +
(SUMIF('Pole cover (2)'!$B$17:$B$30,B86,'Pole cover (2)'!$G$17:$G$30)) +
(SUMIF('Structural Steel Fab'!$B$17:$B$29,B86,'Structural Steel Fab'!$G$17:$G$29)) +
(SUMIF(Reveal!$B$17:$B$30,B86,Reveal!$G$17:$G$30)) +
(SUMIF('Reveal (2)'!$B$17:$B$30,B86,'Reveal (2)'!$G$17:$G$30)) +
(SUMIF('Crown cove top'!$B$17:$B$30,B86,'Crown cove top'!$G$17:$G$30)) +
(SUMIF('EMC assembly'!$B$17:$B$30,B86,'EMC assembly'!$G$17:$G$30)) +
(SUMIF(Crating!$B$17:$B$29,B86,Crating!$G$17:$G$29)) +
(SUMIF('LED wiring'!$B$17:$B$30,B86,'LED wiring'!$G$17:$G$30)) +
(SUMIF('Changeable copy face'!$B$17:$B$30,B86,'Changeable copy face'!$G$17:$G$30)) +
(SUMIF('Flex face assembly'!$B$17:$B$30,B86,'Flex face assembly'!$G$17:$G$30)) +
(SUMIF('Routed face assembly'!$B$17:$B$30,B86,'Routed face assembly'!$G$17:$G$30)) +
(SUMIF('Paint calculation'!$B$17:$B$30,B86,'Paint calculation'!$G$17:$G$30)) +
(SUMIF('Trimcap letter face'!$B$17:$B$30,B86,'Trimcap letter face'!$G$17:$G$30)) +
(SUMIF('Trimcap letter face (2)'!$B$17:$B$30,B86,'Trimcap letter face (2)'!$G$17:$G$30)) +
(SUMIF('Channel letter fabrication'!$B$17:$B$30,B86,'Channel letter fabrication'!$G$17:$G$30)) +
(SUMIF('Channel letter fabrication (2)'!$B$17:$B$30,B86,'Channel letter fabrication (2)'!$G$17:$G$30))</f>
        <v>0</v>
      </c>
    </row>
    <row r="87" spans="1:10">
      <c r="A87" s="28" t="str">
        <f>[1]ODBC!$A87</f>
        <v>48" 3630-106 Brilliant Green</v>
      </c>
      <c r="B87" s="29" t="str">
        <f>[1]ODBC!B87</f>
        <v>15592</v>
      </c>
      <c r="C87" s="30">
        <f>IFERROR(VLOOKUP($B87,[1]ODBC!$B:$H,2,FALSE),"")</f>
        <v>1.5629999999999999</v>
      </c>
      <c r="D87" s="30">
        <f>IFERROR(VLOOKUP($B87,[1]ODBC!$B:$H,3,FALSE),"")</f>
        <v>2.8140000000000001</v>
      </c>
      <c r="E87" s="30" t="str">
        <f>IFERROR(VLOOKUP($B87,[1]ODBC!$B:$H,4,FALSE),"")</f>
        <v>SQFT</v>
      </c>
      <c r="F87" s="31">
        <f>IFERROR(VLOOKUP($B87,[1]ODBC!$B:$H,5,FALSE),"")</f>
        <v>44.45</v>
      </c>
      <c r="G87" s="32">
        <f>[1]ODBC!G87</f>
        <v>0</v>
      </c>
      <c r="H87" s="33">
        <f>SUM([1]ODBC!H87)</f>
        <v>0</v>
      </c>
      <c r="I87" s="41" t="str">
        <f>'Vinyl cutting'!$B$2</f>
        <v>J36938</v>
      </c>
      <c r="J87" s="42">
        <f ca="1">(SUMIF('Freeform time and material'!$B$17:$B$30,B87,'Freeform time and material'!$G$17:$G$30)) +
(SUMIF('Vinyl cutting'!$B$17:$B$30,B87,'Vinyl cutting'!$G$17:$G$30)) +
(SUMIF('Vinyl cutting (2)'!$B$17:$B$30,B87,'Vinyl cutting (2)'!$G$17:$G$30)) +
(SUMIF('Apply vinyl graphics'!$B$17:$B$30,B87,'Apply vinyl graphics'!$G$17:$G$30)) +
(SUMIF('Apply vinyl graphics (2)'!$B$17:$B$30,B87,'Apply vinyl graphics (2)'!$G$17:$G$30)) +
(SUMIF('Alum pan sign'!$B$17:$B$30,B87,'Alum pan sign'!$G$17:$G$30)) +
(SUMIF('Alum pan sign (2)'!$B$17:$B$30,B87,'Alum pan sign (2)'!$G$17:$G$30)) +
(SUMIF('Economy pan sign'!$B$17:$B$30,B87,'Economy pan sign'!$G$17:$G$30)) +
(SUMIF('Post and panel sign'!$B$17:$B$30,B87,'Post and panel sign'!$G$17:$G$30)) +
(SUMIF('Post and panel sign (2)'!$B$17:$B$30,B87,'Post and panel sign (2)'!$G$17:$G$30)) +
(SUMIF('Flat panels only'!$B$17:$B$30,B87,'Flat panels only'!$G$17:$G$30)) +
(SUMIF('Flat panels only (2)'!$B$17:$B$30,B87,'Flat panels only (2)'!$G$17:$G$30)) +
(SUMIF('Routed panel shapes'!$B$18:$B$31,B87,'Routed panel shapes'!$G$18:$G$31)) +
(SUMIF('Routed panel shapes (2)'!$B$18:$B$31,B87,'Routed panel shapes (2)'!$G$18:$G$31)) +
(SUMIF('Routed face only'!$B$17:$B$30,B87,'Routed face only'!$G$17:$G$30)) +
(SUMIF('Routed face only (2)'!$B$17:$B$30,B87,'Routed face only (2)'!$G$17:$G$30)) +
(SUMIF('Routed alum faces letters'!$B$17:$B$30,B87,'Routed alum faces letters'!$G$17:$G$30)) +
(SUMIF('Routed alum faces letters (2)'!$B$17:$B$30,B87,'Routed alum faces letters (2)'!$G$17:$G$30)) +
(SUMIF('Routed push through acrylic'!$B$17:$B$30,B87,'Routed push through acrylic'!$G$17:$G$30)) +
(SUMIF('Routed push through acrylic (2)'!$B$17:$B$30,B87,'Routed push through acrylic (2)'!$G$17:$G$30)) +
(SUMIF('Sf routed cabinet'!$B$17:$B$30,B87,'Sf routed cabinet'!$G$17:$G$30)) +
(SUMIF('Sf routed cabinet (2)'!$B$17:$B$30,B87,'Sf routed cabinet (2)'!$G$17:$G$30)) +
(SUMIF('Df routed cabinet'!$B$17:$B$30,B87,'Df routed cabinet'!$G$17:$G$30)) +
(SUMIF('Df routed cabinet (2)'!$B$17:$B$30,B87,'Df routed cabinet (2)'!$G$17:$G$30)) +
(SUMIF('Sf acrylic cabinet'!$B$17:$B$30,B87,'Sf acrylic cabinet'!$G$17:$G$30)) +
(SUMIF('Sf acrylic cabinet (2)'!$B$17:$B$30,B87,'Sf acrylic cabinet (2)'!$G$17:$G$30)) +
(SUMIF('Economy Sf acrylic'!$B$17:$B$30,B87,'Economy Sf acrylic'!$G$17:$G$30)) +
(SUMIF('Df acrylic cabinet'!$B$17:$B$30,B87,'Df acrylic cabinet'!$G$17:$G$30)) +
(SUMIF('Df acrylic cabinet (2)'!$B$17:$B$30,B87,'Df acrylic cabinet (2)'!$G$17:$G$30)) +
(SUMIF('Sf flex cabinet'!$B$17:$B$30,B87,'Sf flex cabinet'!$G$17:$G$30)) +
(SUMIF('Sf flex cabinet (2)'!$B$17:$B$30,B87,'Sf flex cabinet (2)'!$G$17:$G$30)) +
(SUMIF('Df flex cabinet'!$B$17:$B$36,B87,'Df flex cabinet'!$G$17:$G$36)) +
(SUMIF('Df flex cabinet (2)'!$B$17:$B$36,B87,'Df flex cabinet (2)'!$G$17:$G$36)) +
(SUMIF('Pole cover'!$B$17:$B$30,B87,'Pole cover'!$G$17:$G$30)) +
(SUMIF('Pole cover (2)'!$B$17:$B$30,B87,'Pole cover (2)'!$G$17:$G$30)) +
(SUMIF('Structural Steel Fab'!$B$17:$B$29,B87,'Structural Steel Fab'!$G$17:$G$29)) +
(SUMIF(Reveal!$B$17:$B$30,B87,Reveal!$G$17:$G$30)) +
(SUMIF('Reveal (2)'!$B$17:$B$30,B87,'Reveal (2)'!$G$17:$G$30)) +
(SUMIF('Crown cove top'!$B$17:$B$30,B87,'Crown cove top'!$G$17:$G$30)) +
(SUMIF('EMC assembly'!$B$17:$B$30,B87,'EMC assembly'!$G$17:$G$30)) +
(SUMIF(Crating!$B$17:$B$29,B87,Crating!$G$17:$G$29)) +
(SUMIF('LED wiring'!$B$17:$B$30,B87,'LED wiring'!$G$17:$G$30)) +
(SUMIF('Changeable copy face'!$B$17:$B$30,B87,'Changeable copy face'!$G$17:$G$30)) +
(SUMIF('Flex face assembly'!$B$17:$B$30,B87,'Flex face assembly'!$G$17:$G$30)) +
(SUMIF('Routed face assembly'!$B$17:$B$30,B87,'Routed face assembly'!$G$17:$G$30)) +
(SUMIF('Paint calculation'!$B$17:$B$30,B87,'Paint calculation'!$G$17:$G$30)) +
(SUMIF('Trimcap letter face'!$B$17:$B$30,B87,'Trimcap letter face'!$G$17:$G$30)) +
(SUMIF('Trimcap letter face (2)'!$B$17:$B$30,B87,'Trimcap letter face (2)'!$G$17:$G$30)) +
(SUMIF('Channel letter fabrication'!$B$17:$B$30,B87,'Channel letter fabrication'!$G$17:$G$30)) +
(SUMIF('Channel letter fabrication (2)'!$B$17:$B$30,B87,'Channel letter fabrication (2)'!$G$17:$G$30))</f>
        <v>0</v>
      </c>
    </row>
    <row r="88" spans="1:10">
      <c r="A88" s="28" t="str">
        <f>[1]ODBC!$A88</f>
        <v>48" 3630-136 Lime Green</v>
      </c>
      <c r="B88" s="29" t="str">
        <f>[1]ODBC!B88</f>
        <v>15596</v>
      </c>
      <c r="C88" s="30">
        <f>IFERROR(VLOOKUP($B88,[1]ODBC!$B:$H,2,FALSE),"")</f>
        <v>1.5629999999999999</v>
      </c>
      <c r="D88" s="30">
        <f>IFERROR(VLOOKUP($B88,[1]ODBC!$B:$H,3,FALSE),"")</f>
        <v>2.8140000000000001</v>
      </c>
      <c r="E88" s="30" t="str">
        <f>IFERROR(VLOOKUP($B88,[1]ODBC!$B:$H,4,FALSE),"")</f>
        <v>SQFT</v>
      </c>
      <c r="F88" s="31">
        <f>IFERROR(VLOOKUP($B88,[1]ODBC!$B:$H,5,FALSE),"")</f>
        <v>44.45</v>
      </c>
      <c r="G88" s="32">
        <f>[1]ODBC!G88</f>
        <v>0</v>
      </c>
      <c r="H88" s="33">
        <f>SUM([1]ODBC!H88)</f>
        <v>0</v>
      </c>
      <c r="I88" s="41" t="str">
        <f>'Vinyl cutting'!$B$2</f>
        <v>J36938</v>
      </c>
      <c r="J88" s="42">
        <f ca="1">(SUMIF('Freeform time and material'!$B$17:$B$30,B88,'Freeform time and material'!$G$17:$G$30)) +
(SUMIF('Vinyl cutting'!$B$17:$B$30,B88,'Vinyl cutting'!$G$17:$G$30)) +
(SUMIF('Vinyl cutting (2)'!$B$17:$B$30,B88,'Vinyl cutting (2)'!$G$17:$G$30)) +
(SUMIF('Apply vinyl graphics'!$B$17:$B$30,B88,'Apply vinyl graphics'!$G$17:$G$30)) +
(SUMIF('Apply vinyl graphics (2)'!$B$17:$B$30,B88,'Apply vinyl graphics (2)'!$G$17:$G$30)) +
(SUMIF('Alum pan sign'!$B$17:$B$30,B88,'Alum pan sign'!$G$17:$G$30)) +
(SUMIF('Alum pan sign (2)'!$B$17:$B$30,B88,'Alum pan sign (2)'!$G$17:$G$30)) +
(SUMIF('Economy pan sign'!$B$17:$B$30,B88,'Economy pan sign'!$G$17:$G$30)) +
(SUMIF('Post and panel sign'!$B$17:$B$30,B88,'Post and panel sign'!$G$17:$G$30)) +
(SUMIF('Post and panel sign (2)'!$B$17:$B$30,B88,'Post and panel sign (2)'!$G$17:$G$30)) +
(SUMIF('Flat panels only'!$B$17:$B$30,B88,'Flat panels only'!$G$17:$G$30)) +
(SUMIF('Flat panels only (2)'!$B$17:$B$30,B88,'Flat panels only (2)'!$G$17:$G$30)) +
(SUMIF('Routed panel shapes'!$B$18:$B$31,B88,'Routed panel shapes'!$G$18:$G$31)) +
(SUMIF('Routed panel shapes (2)'!$B$18:$B$31,B88,'Routed panel shapes (2)'!$G$18:$G$31)) +
(SUMIF('Routed face only'!$B$17:$B$30,B88,'Routed face only'!$G$17:$G$30)) +
(SUMIF('Routed face only (2)'!$B$17:$B$30,B88,'Routed face only (2)'!$G$17:$G$30)) +
(SUMIF('Routed alum faces letters'!$B$17:$B$30,B88,'Routed alum faces letters'!$G$17:$G$30)) +
(SUMIF('Routed alum faces letters (2)'!$B$17:$B$30,B88,'Routed alum faces letters (2)'!$G$17:$G$30)) +
(SUMIF('Routed push through acrylic'!$B$17:$B$30,B88,'Routed push through acrylic'!$G$17:$G$30)) +
(SUMIF('Routed push through acrylic (2)'!$B$17:$B$30,B88,'Routed push through acrylic (2)'!$G$17:$G$30)) +
(SUMIF('Sf routed cabinet'!$B$17:$B$30,B88,'Sf routed cabinet'!$G$17:$G$30)) +
(SUMIF('Sf routed cabinet (2)'!$B$17:$B$30,B88,'Sf routed cabinet (2)'!$G$17:$G$30)) +
(SUMIF('Df routed cabinet'!$B$17:$B$30,B88,'Df routed cabinet'!$G$17:$G$30)) +
(SUMIF('Df routed cabinet (2)'!$B$17:$B$30,B88,'Df routed cabinet (2)'!$G$17:$G$30)) +
(SUMIF('Sf acrylic cabinet'!$B$17:$B$30,B88,'Sf acrylic cabinet'!$G$17:$G$30)) +
(SUMIF('Sf acrylic cabinet (2)'!$B$17:$B$30,B88,'Sf acrylic cabinet (2)'!$G$17:$G$30)) +
(SUMIF('Economy Sf acrylic'!$B$17:$B$30,B88,'Economy Sf acrylic'!$G$17:$G$30)) +
(SUMIF('Df acrylic cabinet'!$B$17:$B$30,B88,'Df acrylic cabinet'!$G$17:$G$30)) +
(SUMIF('Df acrylic cabinet (2)'!$B$17:$B$30,B88,'Df acrylic cabinet (2)'!$G$17:$G$30)) +
(SUMIF('Sf flex cabinet'!$B$17:$B$30,B88,'Sf flex cabinet'!$G$17:$G$30)) +
(SUMIF('Sf flex cabinet (2)'!$B$17:$B$30,B88,'Sf flex cabinet (2)'!$G$17:$G$30)) +
(SUMIF('Df flex cabinet'!$B$17:$B$36,B88,'Df flex cabinet'!$G$17:$G$36)) +
(SUMIF('Df flex cabinet (2)'!$B$17:$B$36,B88,'Df flex cabinet (2)'!$G$17:$G$36)) +
(SUMIF('Pole cover'!$B$17:$B$30,B88,'Pole cover'!$G$17:$G$30)) +
(SUMIF('Pole cover (2)'!$B$17:$B$30,B88,'Pole cover (2)'!$G$17:$G$30)) +
(SUMIF('Structural Steel Fab'!$B$17:$B$29,B88,'Structural Steel Fab'!$G$17:$G$29)) +
(SUMIF(Reveal!$B$17:$B$30,B88,Reveal!$G$17:$G$30)) +
(SUMIF('Reveal (2)'!$B$17:$B$30,B88,'Reveal (2)'!$G$17:$G$30)) +
(SUMIF('Crown cove top'!$B$17:$B$30,B88,'Crown cove top'!$G$17:$G$30)) +
(SUMIF('EMC assembly'!$B$17:$B$30,B88,'EMC assembly'!$G$17:$G$30)) +
(SUMIF(Crating!$B$17:$B$29,B88,Crating!$G$17:$G$29)) +
(SUMIF('LED wiring'!$B$17:$B$30,B88,'LED wiring'!$G$17:$G$30)) +
(SUMIF('Changeable copy face'!$B$17:$B$30,B88,'Changeable copy face'!$G$17:$G$30)) +
(SUMIF('Flex face assembly'!$B$17:$B$30,B88,'Flex face assembly'!$G$17:$G$30)) +
(SUMIF('Routed face assembly'!$B$17:$B$30,B88,'Routed face assembly'!$G$17:$G$30)) +
(SUMIF('Paint calculation'!$B$17:$B$30,B88,'Paint calculation'!$G$17:$G$30)) +
(SUMIF('Trimcap letter face'!$B$17:$B$30,B88,'Trimcap letter face'!$G$17:$G$30)) +
(SUMIF('Trimcap letter face (2)'!$B$17:$B$30,B88,'Trimcap letter face (2)'!$G$17:$G$30)) +
(SUMIF('Channel letter fabrication'!$B$17:$B$30,B88,'Channel letter fabrication'!$G$17:$G$30)) +
(SUMIF('Channel letter fabrication (2)'!$B$17:$B$30,B88,'Channel letter fabrication (2)'!$G$17:$G$30))</f>
        <v>0</v>
      </c>
    </row>
    <row r="89" spans="1:10">
      <c r="A89" s="28" t="str">
        <f>[1]ODBC!$A89</f>
        <v>48" 3630-156 Vivid Green</v>
      </c>
      <c r="B89" s="29" t="str">
        <f>[1]ODBC!B89</f>
        <v>15600</v>
      </c>
      <c r="C89" s="30">
        <f>IFERROR(VLOOKUP($B89,[1]ODBC!$B:$H,2,FALSE),"")</f>
        <v>1.875</v>
      </c>
      <c r="D89" s="30">
        <f>IFERROR(VLOOKUP($B89,[1]ODBC!$B:$H,3,FALSE),"")</f>
        <v>3.375</v>
      </c>
      <c r="E89" s="30" t="str">
        <f>IFERROR(VLOOKUP($B89,[1]ODBC!$B:$H,4,FALSE),"")</f>
        <v>SQFT</v>
      </c>
      <c r="F89" s="31">
        <f>IFERROR(VLOOKUP($B89,[1]ODBC!$B:$H,5,FALSE),"")</f>
        <v>44.45</v>
      </c>
      <c r="G89" s="32">
        <f>[1]ODBC!G89</f>
        <v>0</v>
      </c>
      <c r="H89" s="33">
        <f>SUM([1]ODBC!H89)</f>
        <v>45660</v>
      </c>
      <c r="I89" s="41" t="str">
        <f>'Vinyl cutting'!$B$2</f>
        <v>J36938</v>
      </c>
      <c r="J89" s="42">
        <f ca="1">(SUMIF('Freeform time and material'!$B$17:$B$30,B89,'Freeform time and material'!$G$17:$G$30)) +
(SUMIF('Vinyl cutting'!$B$17:$B$30,B89,'Vinyl cutting'!$G$17:$G$30)) +
(SUMIF('Vinyl cutting (2)'!$B$17:$B$30,B89,'Vinyl cutting (2)'!$G$17:$G$30)) +
(SUMIF('Apply vinyl graphics'!$B$17:$B$30,B89,'Apply vinyl graphics'!$G$17:$G$30)) +
(SUMIF('Apply vinyl graphics (2)'!$B$17:$B$30,B89,'Apply vinyl graphics (2)'!$G$17:$G$30)) +
(SUMIF('Alum pan sign'!$B$17:$B$30,B89,'Alum pan sign'!$G$17:$G$30)) +
(SUMIF('Alum pan sign (2)'!$B$17:$B$30,B89,'Alum pan sign (2)'!$G$17:$G$30)) +
(SUMIF('Economy pan sign'!$B$17:$B$30,B89,'Economy pan sign'!$G$17:$G$30)) +
(SUMIF('Post and panel sign'!$B$17:$B$30,B89,'Post and panel sign'!$G$17:$G$30)) +
(SUMIF('Post and panel sign (2)'!$B$17:$B$30,B89,'Post and panel sign (2)'!$G$17:$G$30)) +
(SUMIF('Flat panels only'!$B$17:$B$30,B89,'Flat panels only'!$G$17:$G$30)) +
(SUMIF('Flat panels only (2)'!$B$17:$B$30,B89,'Flat panels only (2)'!$G$17:$G$30)) +
(SUMIF('Routed panel shapes'!$B$18:$B$31,B89,'Routed panel shapes'!$G$18:$G$31)) +
(SUMIF('Routed panel shapes (2)'!$B$18:$B$31,B89,'Routed panel shapes (2)'!$G$18:$G$31)) +
(SUMIF('Routed face only'!$B$17:$B$30,B89,'Routed face only'!$G$17:$G$30)) +
(SUMIF('Routed face only (2)'!$B$17:$B$30,B89,'Routed face only (2)'!$G$17:$G$30)) +
(SUMIF('Routed alum faces letters'!$B$17:$B$30,B89,'Routed alum faces letters'!$G$17:$G$30)) +
(SUMIF('Routed alum faces letters (2)'!$B$17:$B$30,B89,'Routed alum faces letters (2)'!$G$17:$G$30)) +
(SUMIF('Routed push through acrylic'!$B$17:$B$30,B89,'Routed push through acrylic'!$G$17:$G$30)) +
(SUMIF('Routed push through acrylic (2)'!$B$17:$B$30,B89,'Routed push through acrylic (2)'!$G$17:$G$30)) +
(SUMIF('Sf routed cabinet'!$B$17:$B$30,B89,'Sf routed cabinet'!$G$17:$G$30)) +
(SUMIF('Sf routed cabinet (2)'!$B$17:$B$30,B89,'Sf routed cabinet (2)'!$G$17:$G$30)) +
(SUMIF('Df routed cabinet'!$B$17:$B$30,B89,'Df routed cabinet'!$G$17:$G$30)) +
(SUMIF('Df routed cabinet (2)'!$B$17:$B$30,B89,'Df routed cabinet (2)'!$G$17:$G$30)) +
(SUMIF('Sf acrylic cabinet'!$B$17:$B$30,B89,'Sf acrylic cabinet'!$G$17:$G$30)) +
(SUMIF('Sf acrylic cabinet (2)'!$B$17:$B$30,B89,'Sf acrylic cabinet (2)'!$G$17:$G$30)) +
(SUMIF('Economy Sf acrylic'!$B$17:$B$30,B89,'Economy Sf acrylic'!$G$17:$G$30)) +
(SUMIF('Df acrylic cabinet'!$B$17:$B$30,B89,'Df acrylic cabinet'!$G$17:$G$30)) +
(SUMIF('Df acrylic cabinet (2)'!$B$17:$B$30,B89,'Df acrylic cabinet (2)'!$G$17:$G$30)) +
(SUMIF('Sf flex cabinet'!$B$17:$B$30,B89,'Sf flex cabinet'!$G$17:$G$30)) +
(SUMIF('Sf flex cabinet (2)'!$B$17:$B$30,B89,'Sf flex cabinet (2)'!$G$17:$G$30)) +
(SUMIF('Df flex cabinet'!$B$17:$B$36,B89,'Df flex cabinet'!$G$17:$G$36)) +
(SUMIF('Df flex cabinet (2)'!$B$17:$B$36,B89,'Df flex cabinet (2)'!$G$17:$G$36)) +
(SUMIF('Pole cover'!$B$17:$B$30,B89,'Pole cover'!$G$17:$G$30)) +
(SUMIF('Pole cover (2)'!$B$17:$B$30,B89,'Pole cover (2)'!$G$17:$G$30)) +
(SUMIF('Structural Steel Fab'!$B$17:$B$29,B89,'Structural Steel Fab'!$G$17:$G$29)) +
(SUMIF(Reveal!$B$17:$B$30,B89,Reveal!$G$17:$G$30)) +
(SUMIF('Reveal (2)'!$B$17:$B$30,B89,'Reveal (2)'!$G$17:$G$30)) +
(SUMIF('Crown cove top'!$B$17:$B$30,B89,'Crown cove top'!$G$17:$G$30)) +
(SUMIF('EMC assembly'!$B$17:$B$30,B89,'EMC assembly'!$G$17:$G$30)) +
(SUMIF(Crating!$B$17:$B$29,B89,Crating!$G$17:$G$29)) +
(SUMIF('LED wiring'!$B$17:$B$30,B89,'LED wiring'!$G$17:$G$30)) +
(SUMIF('Changeable copy face'!$B$17:$B$30,B89,'Changeable copy face'!$G$17:$G$30)) +
(SUMIF('Flex face assembly'!$B$17:$B$30,B89,'Flex face assembly'!$G$17:$G$30)) +
(SUMIF('Routed face assembly'!$B$17:$B$30,B89,'Routed face assembly'!$G$17:$G$30)) +
(SUMIF('Paint calculation'!$B$17:$B$30,B89,'Paint calculation'!$G$17:$G$30)) +
(SUMIF('Trimcap letter face'!$B$17:$B$30,B89,'Trimcap letter face'!$G$17:$G$30)) +
(SUMIF('Trimcap letter face (2)'!$B$17:$B$30,B89,'Trimcap letter face (2)'!$G$17:$G$30)) +
(SUMIF('Channel letter fabrication'!$B$17:$B$30,B89,'Channel letter fabrication'!$G$17:$G$30)) +
(SUMIF('Channel letter fabrication (2)'!$B$17:$B$30,B89,'Channel letter fabrication (2)'!$G$17:$G$30))</f>
        <v>0</v>
      </c>
    </row>
    <row r="90" spans="1:10">
      <c r="A90" s="28" t="str">
        <f>[1]ODBC!$A90</f>
        <v>48" 3630-146 Lt Kelly Green</v>
      </c>
      <c r="B90" s="29" t="str">
        <f>[1]ODBC!B90</f>
        <v>15604</v>
      </c>
      <c r="C90" s="30">
        <f>IFERROR(VLOOKUP($B90,[1]ODBC!$B:$H,2,FALSE),"")</f>
        <v>1.9510000000000001</v>
      </c>
      <c r="D90" s="30">
        <f>IFERROR(VLOOKUP($B90,[1]ODBC!$B:$H,3,FALSE),"")</f>
        <v>3.512</v>
      </c>
      <c r="E90" s="30" t="str">
        <f>IFERROR(VLOOKUP($B90,[1]ODBC!$B:$H,4,FALSE),"")</f>
        <v>SQFT</v>
      </c>
      <c r="F90" s="31">
        <f>IFERROR(VLOOKUP($B90,[1]ODBC!$B:$H,5,FALSE),"")</f>
        <v>44.45</v>
      </c>
      <c r="G90" s="32">
        <f>[1]ODBC!G90</f>
        <v>0</v>
      </c>
      <c r="H90" s="33">
        <f>SUM([1]ODBC!H90)</f>
        <v>45747</v>
      </c>
      <c r="I90" s="41" t="str">
        <f>'Vinyl cutting'!$B$2</f>
        <v>J36938</v>
      </c>
      <c r="J90" s="42">
        <f ca="1">(SUMIF('Freeform time and material'!$B$17:$B$30,B90,'Freeform time and material'!$G$17:$G$30)) +
(SUMIF('Vinyl cutting'!$B$17:$B$30,B90,'Vinyl cutting'!$G$17:$G$30)) +
(SUMIF('Vinyl cutting (2)'!$B$17:$B$30,B90,'Vinyl cutting (2)'!$G$17:$G$30)) +
(SUMIF('Apply vinyl graphics'!$B$17:$B$30,B90,'Apply vinyl graphics'!$G$17:$G$30)) +
(SUMIF('Apply vinyl graphics (2)'!$B$17:$B$30,B90,'Apply vinyl graphics (2)'!$G$17:$G$30)) +
(SUMIF('Alum pan sign'!$B$17:$B$30,B90,'Alum pan sign'!$G$17:$G$30)) +
(SUMIF('Alum pan sign (2)'!$B$17:$B$30,B90,'Alum pan sign (2)'!$G$17:$G$30)) +
(SUMIF('Economy pan sign'!$B$17:$B$30,B90,'Economy pan sign'!$G$17:$G$30)) +
(SUMIF('Post and panel sign'!$B$17:$B$30,B90,'Post and panel sign'!$G$17:$G$30)) +
(SUMIF('Post and panel sign (2)'!$B$17:$B$30,B90,'Post and panel sign (2)'!$G$17:$G$30)) +
(SUMIF('Flat panels only'!$B$17:$B$30,B90,'Flat panels only'!$G$17:$G$30)) +
(SUMIF('Flat panels only (2)'!$B$17:$B$30,B90,'Flat panels only (2)'!$G$17:$G$30)) +
(SUMIF('Routed panel shapes'!$B$18:$B$31,B90,'Routed panel shapes'!$G$18:$G$31)) +
(SUMIF('Routed panel shapes (2)'!$B$18:$B$31,B90,'Routed panel shapes (2)'!$G$18:$G$31)) +
(SUMIF('Routed face only'!$B$17:$B$30,B90,'Routed face only'!$G$17:$G$30)) +
(SUMIF('Routed face only (2)'!$B$17:$B$30,B90,'Routed face only (2)'!$G$17:$G$30)) +
(SUMIF('Routed alum faces letters'!$B$17:$B$30,B90,'Routed alum faces letters'!$G$17:$G$30)) +
(SUMIF('Routed alum faces letters (2)'!$B$17:$B$30,B90,'Routed alum faces letters (2)'!$G$17:$G$30)) +
(SUMIF('Routed push through acrylic'!$B$17:$B$30,B90,'Routed push through acrylic'!$G$17:$G$30)) +
(SUMIF('Routed push through acrylic (2)'!$B$17:$B$30,B90,'Routed push through acrylic (2)'!$G$17:$G$30)) +
(SUMIF('Sf routed cabinet'!$B$17:$B$30,B90,'Sf routed cabinet'!$G$17:$G$30)) +
(SUMIF('Sf routed cabinet (2)'!$B$17:$B$30,B90,'Sf routed cabinet (2)'!$G$17:$G$30)) +
(SUMIF('Df routed cabinet'!$B$17:$B$30,B90,'Df routed cabinet'!$G$17:$G$30)) +
(SUMIF('Df routed cabinet (2)'!$B$17:$B$30,B90,'Df routed cabinet (2)'!$G$17:$G$30)) +
(SUMIF('Sf acrylic cabinet'!$B$17:$B$30,B90,'Sf acrylic cabinet'!$G$17:$G$30)) +
(SUMIF('Sf acrylic cabinet (2)'!$B$17:$B$30,B90,'Sf acrylic cabinet (2)'!$G$17:$G$30)) +
(SUMIF('Economy Sf acrylic'!$B$17:$B$30,B90,'Economy Sf acrylic'!$G$17:$G$30)) +
(SUMIF('Df acrylic cabinet'!$B$17:$B$30,B90,'Df acrylic cabinet'!$G$17:$G$30)) +
(SUMIF('Df acrylic cabinet (2)'!$B$17:$B$30,B90,'Df acrylic cabinet (2)'!$G$17:$G$30)) +
(SUMIF('Sf flex cabinet'!$B$17:$B$30,B90,'Sf flex cabinet'!$G$17:$G$30)) +
(SUMIF('Sf flex cabinet (2)'!$B$17:$B$30,B90,'Sf flex cabinet (2)'!$G$17:$G$30)) +
(SUMIF('Df flex cabinet'!$B$17:$B$36,B90,'Df flex cabinet'!$G$17:$G$36)) +
(SUMIF('Df flex cabinet (2)'!$B$17:$B$36,B90,'Df flex cabinet (2)'!$G$17:$G$36)) +
(SUMIF('Pole cover'!$B$17:$B$30,B90,'Pole cover'!$G$17:$G$30)) +
(SUMIF('Pole cover (2)'!$B$17:$B$30,B90,'Pole cover (2)'!$G$17:$G$30)) +
(SUMIF('Structural Steel Fab'!$B$17:$B$29,B90,'Structural Steel Fab'!$G$17:$G$29)) +
(SUMIF(Reveal!$B$17:$B$30,B90,Reveal!$G$17:$G$30)) +
(SUMIF('Reveal (2)'!$B$17:$B$30,B90,'Reveal (2)'!$G$17:$G$30)) +
(SUMIF('Crown cove top'!$B$17:$B$30,B90,'Crown cove top'!$G$17:$G$30)) +
(SUMIF('EMC assembly'!$B$17:$B$30,B90,'EMC assembly'!$G$17:$G$30)) +
(SUMIF(Crating!$B$17:$B$29,B90,Crating!$G$17:$G$29)) +
(SUMIF('LED wiring'!$B$17:$B$30,B90,'LED wiring'!$G$17:$G$30)) +
(SUMIF('Changeable copy face'!$B$17:$B$30,B90,'Changeable copy face'!$G$17:$G$30)) +
(SUMIF('Flex face assembly'!$B$17:$B$30,B90,'Flex face assembly'!$G$17:$G$30)) +
(SUMIF('Routed face assembly'!$B$17:$B$30,B90,'Routed face assembly'!$G$17:$G$30)) +
(SUMIF('Paint calculation'!$B$17:$B$30,B90,'Paint calculation'!$G$17:$G$30)) +
(SUMIF('Trimcap letter face'!$B$17:$B$30,B90,'Trimcap letter face'!$G$17:$G$30)) +
(SUMIF('Trimcap letter face (2)'!$B$17:$B$30,B90,'Trimcap letter face (2)'!$G$17:$G$30)) +
(SUMIF('Channel letter fabrication'!$B$17:$B$30,B90,'Channel letter fabrication'!$G$17:$G$30)) +
(SUMIF('Channel letter fabrication (2)'!$B$17:$B$30,B90,'Channel letter fabrication (2)'!$G$17:$G$30))</f>
        <v>0</v>
      </c>
    </row>
    <row r="91" spans="1:10">
      <c r="A91" s="28" t="str">
        <f>[1]ODBC!$A91</f>
        <v>48" 3630-116 Brt Jade Green</v>
      </c>
      <c r="B91" s="29" t="str">
        <f>[1]ODBC!B91</f>
        <v>15608</v>
      </c>
      <c r="C91" s="30">
        <f>IFERROR(VLOOKUP($B91,[1]ODBC!$B:$H,2,FALSE),"")</f>
        <v>1.5629999999999999</v>
      </c>
      <c r="D91" s="30">
        <f>IFERROR(VLOOKUP($B91,[1]ODBC!$B:$H,3,FALSE),"")</f>
        <v>2.8140000000000001</v>
      </c>
      <c r="E91" s="30" t="str">
        <f>IFERROR(VLOOKUP($B91,[1]ODBC!$B:$H,4,FALSE),"")</f>
        <v>SQFT</v>
      </c>
      <c r="F91" s="31">
        <f>IFERROR(VLOOKUP($B91,[1]ODBC!$B:$H,5,FALSE),"")</f>
        <v>44.45</v>
      </c>
      <c r="G91" s="32">
        <f>[1]ODBC!G91</f>
        <v>0</v>
      </c>
      <c r="H91" s="33">
        <f>SUM([1]ODBC!H91)</f>
        <v>0</v>
      </c>
      <c r="I91" s="41" t="str">
        <f>'Vinyl cutting'!$B$2</f>
        <v>J36938</v>
      </c>
      <c r="J91" s="42">
        <f ca="1">(SUMIF('Freeform time and material'!$B$17:$B$30,B91,'Freeform time and material'!$G$17:$G$30)) +
(SUMIF('Vinyl cutting'!$B$17:$B$30,B91,'Vinyl cutting'!$G$17:$G$30)) +
(SUMIF('Vinyl cutting (2)'!$B$17:$B$30,B91,'Vinyl cutting (2)'!$G$17:$G$30)) +
(SUMIF('Apply vinyl graphics'!$B$17:$B$30,B91,'Apply vinyl graphics'!$G$17:$G$30)) +
(SUMIF('Apply vinyl graphics (2)'!$B$17:$B$30,B91,'Apply vinyl graphics (2)'!$G$17:$G$30)) +
(SUMIF('Alum pan sign'!$B$17:$B$30,B91,'Alum pan sign'!$G$17:$G$30)) +
(SUMIF('Alum pan sign (2)'!$B$17:$B$30,B91,'Alum pan sign (2)'!$G$17:$G$30)) +
(SUMIF('Economy pan sign'!$B$17:$B$30,B91,'Economy pan sign'!$G$17:$G$30)) +
(SUMIF('Post and panel sign'!$B$17:$B$30,B91,'Post and panel sign'!$G$17:$G$30)) +
(SUMIF('Post and panel sign (2)'!$B$17:$B$30,B91,'Post and panel sign (2)'!$G$17:$G$30)) +
(SUMIF('Flat panels only'!$B$17:$B$30,B91,'Flat panels only'!$G$17:$G$30)) +
(SUMIF('Flat panels only (2)'!$B$17:$B$30,B91,'Flat panels only (2)'!$G$17:$G$30)) +
(SUMIF('Routed panel shapes'!$B$18:$B$31,B91,'Routed panel shapes'!$G$18:$G$31)) +
(SUMIF('Routed panel shapes (2)'!$B$18:$B$31,B91,'Routed panel shapes (2)'!$G$18:$G$31)) +
(SUMIF('Routed face only'!$B$17:$B$30,B91,'Routed face only'!$G$17:$G$30)) +
(SUMIF('Routed face only (2)'!$B$17:$B$30,B91,'Routed face only (2)'!$G$17:$G$30)) +
(SUMIF('Routed alum faces letters'!$B$17:$B$30,B91,'Routed alum faces letters'!$G$17:$G$30)) +
(SUMIF('Routed alum faces letters (2)'!$B$17:$B$30,B91,'Routed alum faces letters (2)'!$G$17:$G$30)) +
(SUMIF('Routed push through acrylic'!$B$17:$B$30,B91,'Routed push through acrylic'!$G$17:$G$30)) +
(SUMIF('Routed push through acrylic (2)'!$B$17:$B$30,B91,'Routed push through acrylic (2)'!$G$17:$G$30)) +
(SUMIF('Sf routed cabinet'!$B$17:$B$30,B91,'Sf routed cabinet'!$G$17:$G$30)) +
(SUMIF('Sf routed cabinet (2)'!$B$17:$B$30,B91,'Sf routed cabinet (2)'!$G$17:$G$30)) +
(SUMIF('Df routed cabinet'!$B$17:$B$30,B91,'Df routed cabinet'!$G$17:$G$30)) +
(SUMIF('Df routed cabinet (2)'!$B$17:$B$30,B91,'Df routed cabinet (2)'!$G$17:$G$30)) +
(SUMIF('Sf acrylic cabinet'!$B$17:$B$30,B91,'Sf acrylic cabinet'!$G$17:$G$30)) +
(SUMIF('Sf acrylic cabinet (2)'!$B$17:$B$30,B91,'Sf acrylic cabinet (2)'!$G$17:$G$30)) +
(SUMIF('Economy Sf acrylic'!$B$17:$B$30,B91,'Economy Sf acrylic'!$G$17:$G$30)) +
(SUMIF('Df acrylic cabinet'!$B$17:$B$30,B91,'Df acrylic cabinet'!$G$17:$G$30)) +
(SUMIF('Df acrylic cabinet (2)'!$B$17:$B$30,B91,'Df acrylic cabinet (2)'!$G$17:$G$30)) +
(SUMIF('Sf flex cabinet'!$B$17:$B$30,B91,'Sf flex cabinet'!$G$17:$G$30)) +
(SUMIF('Sf flex cabinet (2)'!$B$17:$B$30,B91,'Sf flex cabinet (2)'!$G$17:$G$30)) +
(SUMIF('Df flex cabinet'!$B$17:$B$36,B91,'Df flex cabinet'!$G$17:$G$36)) +
(SUMIF('Df flex cabinet (2)'!$B$17:$B$36,B91,'Df flex cabinet (2)'!$G$17:$G$36)) +
(SUMIF('Pole cover'!$B$17:$B$30,B91,'Pole cover'!$G$17:$G$30)) +
(SUMIF('Pole cover (2)'!$B$17:$B$30,B91,'Pole cover (2)'!$G$17:$G$30)) +
(SUMIF('Structural Steel Fab'!$B$17:$B$29,B91,'Structural Steel Fab'!$G$17:$G$29)) +
(SUMIF(Reveal!$B$17:$B$30,B91,Reveal!$G$17:$G$30)) +
(SUMIF('Reveal (2)'!$B$17:$B$30,B91,'Reveal (2)'!$G$17:$G$30)) +
(SUMIF('Crown cove top'!$B$17:$B$30,B91,'Crown cove top'!$G$17:$G$30)) +
(SUMIF('EMC assembly'!$B$17:$B$30,B91,'EMC assembly'!$G$17:$G$30)) +
(SUMIF(Crating!$B$17:$B$29,B91,Crating!$G$17:$G$29)) +
(SUMIF('LED wiring'!$B$17:$B$30,B91,'LED wiring'!$G$17:$G$30)) +
(SUMIF('Changeable copy face'!$B$17:$B$30,B91,'Changeable copy face'!$G$17:$G$30)) +
(SUMIF('Flex face assembly'!$B$17:$B$30,B91,'Flex face assembly'!$G$17:$G$30)) +
(SUMIF('Routed face assembly'!$B$17:$B$30,B91,'Routed face assembly'!$G$17:$G$30)) +
(SUMIF('Paint calculation'!$B$17:$B$30,B91,'Paint calculation'!$G$17:$G$30)) +
(SUMIF('Trimcap letter face'!$B$17:$B$30,B91,'Trimcap letter face'!$G$17:$G$30)) +
(SUMIF('Trimcap letter face (2)'!$B$17:$B$30,B91,'Trimcap letter face (2)'!$G$17:$G$30)) +
(SUMIF('Channel letter fabrication'!$B$17:$B$30,B91,'Channel letter fabrication'!$G$17:$G$30)) +
(SUMIF('Channel letter fabrication (2)'!$B$17:$B$30,B91,'Channel letter fabrication (2)'!$G$17:$G$30))</f>
        <v>0</v>
      </c>
    </row>
    <row r="92" spans="1:10">
      <c r="A92" s="28" t="str">
        <f>[1]ODBC!$A92</f>
        <v>48" 3630-26 Green</v>
      </c>
      <c r="B92" s="29" t="str">
        <f>[1]ODBC!B92</f>
        <v>15612</v>
      </c>
      <c r="C92" s="30">
        <f>IFERROR(VLOOKUP($B92,[1]ODBC!$B:$H,2,FALSE),"")</f>
        <v>1.875</v>
      </c>
      <c r="D92" s="30">
        <f>IFERROR(VLOOKUP($B92,[1]ODBC!$B:$H,3,FALSE),"")</f>
        <v>3.375</v>
      </c>
      <c r="E92" s="30" t="str">
        <f>IFERROR(VLOOKUP($B92,[1]ODBC!$B:$H,4,FALSE),"")</f>
        <v>SQFT</v>
      </c>
      <c r="F92" s="31">
        <f>IFERROR(VLOOKUP($B92,[1]ODBC!$B:$H,5,FALSE),"")</f>
        <v>44.45</v>
      </c>
      <c r="G92" s="32">
        <f>[1]ODBC!G92</f>
        <v>0</v>
      </c>
      <c r="H92" s="33">
        <f>SUM([1]ODBC!H92)</f>
        <v>45166</v>
      </c>
      <c r="I92" s="41" t="str">
        <f>'Vinyl cutting'!$B$2</f>
        <v>J36938</v>
      </c>
      <c r="J92" s="42">
        <f ca="1">(SUMIF('Freeform time and material'!$B$17:$B$30,B92,'Freeform time and material'!$G$17:$G$30)) +
(SUMIF('Vinyl cutting'!$B$17:$B$30,B92,'Vinyl cutting'!$G$17:$G$30)) +
(SUMIF('Vinyl cutting (2)'!$B$17:$B$30,B92,'Vinyl cutting (2)'!$G$17:$G$30)) +
(SUMIF('Apply vinyl graphics'!$B$17:$B$30,B92,'Apply vinyl graphics'!$G$17:$G$30)) +
(SUMIF('Apply vinyl graphics (2)'!$B$17:$B$30,B92,'Apply vinyl graphics (2)'!$G$17:$G$30)) +
(SUMIF('Alum pan sign'!$B$17:$B$30,B92,'Alum pan sign'!$G$17:$G$30)) +
(SUMIF('Alum pan sign (2)'!$B$17:$B$30,B92,'Alum pan sign (2)'!$G$17:$G$30)) +
(SUMIF('Economy pan sign'!$B$17:$B$30,B92,'Economy pan sign'!$G$17:$G$30)) +
(SUMIF('Post and panel sign'!$B$17:$B$30,B92,'Post and panel sign'!$G$17:$G$30)) +
(SUMIF('Post and panel sign (2)'!$B$17:$B$30,B92,'Post and panel sign (2)'!$G$17:$G$30)) +
(SUMIF('Flat panels only'!$B$17:$B$30,B92,'Flat panels only'!$G$17:$G$30)) +
(SUMIF('Flat panels only (2)'!$B$17:$B$30,B92,'Flat panels only (2)'!$G$17:$G$30)) +
(SUMIF('Routed panel shapes'!$B$18:$B$31,B92,'Routed panel shapes'!$G$18:$G$31)) +
(SUMIF('Routed panel shapes (2)'!$B$18:$B$31,B92,'Routed panel shapes (2)'!$G$18:$G$31)) +
(SUMIF('Routed face only'!$B$17:$B$30,B92,'Routed face only'!$G$17:$G$30)) +
(SUMIF('Routed face only (2)'!$B$17:$B$30,B92,'Routed face only (2)'!$G$17:$G$30)) +
(SUMIF('Routed alum faces letters'!$B$17:$B$30,B92,'Routed alum faces letters'!$G$17:$G$30)) +
(SUMIF('Routed alum faces letters (2)'!$B$17:$B$30,B92,'Routed alum faces letters (2)'!$G$17:$G$30)) +
(SUMIF('Routed push through acrylic'!$B$17:$B$30,B92,'Routed push through acrylic'!$G$17:$G$30)) +
(SUMIF('Routed push through acrylic (2)'!$B$17:$B$30,B92,'Routed push through acrylic (2)'!$G$17:$G$30)) +
(SUMIF('Sf routed cabinet'!$B$17:$B$30,B92,'Sf routed cabinet'!$G$17:$G$30)) +
(SUMIF('Sf routed cabinet (2)'!$B$17:$B$30,B92,'Sf routed cabinet (2)'!$G$17:$G$30)) +
(SUMIF('Df routed cabinet'!$B$17:$B$30,B92,'Df routed cabinet'!$G$17:$G$30)) +
(SUMIF('Df routed cabinet (2)'!$B$17:$B$30,B92,'Df routed cabinet (2)'!$G$17:$G$30)) +
(SUMIF('Sf acrylic cabinet'!$B$17:$B$30,B92,'Sf acrylic cabinet'!$G$17:$G$30)) +
(SUMIF('Sf acrylic cabinet (2)'!$B$17:$B$30,B92,'Sf acrylic cabinet (2)'!$G$17:$G$30)) +
(SUMIF('Economy Sf acrylic'!$B$17:$B$30,B92,'Economy Sf acrylic'!$G$17:$G$30)) +
(SUMIF('Df acrylic cabinet'!$B$17:$B$30,B92,'Df acrylic cabinet'!$G$17:$G$30)) +
(SUMIF('Df acrylic cabinet (2)'!$B$17:$B$30,B92,'Df acrylic cabinet (2)'!$G$17:$G$30)) +
(SUMIF('Sf flex cabinet'!$B$17:$B$30,B92,'Sf flex cabinet'!$G$17:$G$30)) +
(SUMIF('Sf flex cabinet (2)'!$B$17:$B$30,B92,'Sf flex cabinet (2)'!$G$17:$G$30)) +
(SUMIF('Df flex cabinet'!$B$17:$B$36,B92,'Df flex cabinet'!$G$17:$G$36)) +
(SUMIF('Df flex cabinet (2)'!$B$17:$B$36,B92,'Df flex cabinet (2)'!$G$17:$G$36)) +
(SUMIF('Pole cover'!$B$17:$B$30,B92,'Pole cover'!$G$17:$G$30)) +
(SUMIF('Pole cover (2)'!$B$17:$B$30,B92,'Pole cover (2)'!$G$17:$G$30)) +
(SUMIF('Structural Steel Fab'!$B$17:$B$29,B92,'Structural Steel Fab'!$G$17:$G$29)) +
(SUMIF(Reveal!$B$17:$B$30,B92,Reveal!$G$17:$G$30)) +
(SUMIF('Reveal (2)'!$B$17:$B$30,B92,'Reveal (2)'!$G$17:$G$30)) +
(SUMIF('Crown cove top'!$B$17:$B$30,B92,'Crown cove top'!$G$17:$G$30)) +
(SUMIF('EMC assembly'!$B$17:$B$30,B92,'EMC assembly'!$G$17:$G$30)) +
(SUMIF(Crating!$B$17:$B$29,B92,Crating!$G$17:$G$29)) +
(SUMIF('LED wiring'!$B$17:$B$30,B92,'LED wiring'!$G$17:$G$30)) +
(SUMIF('Changeable copy face'!$B$17:$B$30,B92,'Changeable copy face'!$G$17:$G$30)) +
(SUMIF('Flex face assembly'!$B$17:$B$30,B92,'Flex face assembly'!$G$17:$G$30)) +
(SUMIF('Routed face assembly'!$B$17:$B$30,B92,'Routed face assembly'!$G$17:$G$30)) +
(SUMIF('Paint calculation'!$B$17:$B$30,B92,'Paint calculation'!$G$17:$G$30)) +
(SUMIF('Trimcap letter face'!$B$17:$B$30,B92,'Trimcap letter face'!$G$17:$G$30)) +
(SUMIF('Trimcap letter face (2)'!$B$17:$B$30,B92,'Trimcap letter face (2)'!$G$17:$G$30)) +
(SUMIF('Channel letter fabrication'!$B$17:$B$30,B92,'Channel letter fabrication'!$G$17:$G$30)) +
(SUMIF('Channel letter fabrication (2)'!$B$17:$B$30,B92,'Channel letter fabrication (2)'!$G$17:$G$30))</f>
        <v>0</v>
      </c>
    </row>
    <row r="93" spans="1:10">
      <c r="A93" s="28" t="str">
        <f>[1]ODBC!$A93</f>
        <v>48" 3630-76 Holly Green</v>
      </c>
      <c r="B93" s="29" t="str">
        <f>[1]ODBC!B93</f>
        <v>15616</v>
      </c>
      <c r="C93" s="30">
        <f>IFERROR(VLOOKUP($B93,[1]ODBC!$B:$H,2,FALSE),"")</f>
        <v>1.8580000000000001</v>
      </c>
      <c r="D93" s="30">
        <f>IFERROR(VLOOKUP($B93,[1]ODBC!$B:$H,3,FALSE),"")</f>
        <v>3.3450000000000002</v>
      </c>
      <c r="E93" s="30" t="str">
        <f>IFERROR(VLOOKUP($B93,[1]ODBC!$B:$H,4,FALSE),"")</f>
        <v>SQFT</v>
      </c>
      <c r="F93" s="31">
        <f>IFERROR(VLOOKUP($B93,[1]ODBC!$B:$H,5,FALSE),"")</f>
        <v>44.45</v>
      </c>
      <c r="G93" s="32">
        <f>[1]ODBC!G93</f>
        <v>0</v>
      </c>
      <c r="H93" s="33">
        <f>SUM([1]ODBC!H93)</f>
        <v>45310</v>
      </c>
      <c r="I93" s="41" t="str">
        <f>'Vinyl cutting'!$B$2</f>
        <v>J36938</v>
      </c>
      <c r="J93" s="42">
        <f ca="1">(SUMIF('Freeform time and material'!$B$17:$B$30,B93,'Freeform time and material'!$G$17:$G$30)) +
(SUMIF('Vinyl cutting'!$B$17:$B$30,B93,'Vinyl cutting'!$G$17:$G$30)) +
(SUMIF('Vinyl cutting (2)'!$B$17:$B$30,B93,'Vinyl cutting (2)'!$G$17:$G$30)) +
(SUMIF('Apply vinyl graphics'!$B$17:$B$30,B93,'Apply vinyl graphics'!$G$17:$G$30)) +
(SUMIF('Apply vinyl graphics (2)'!$B$17:$B$30,B93,'Apply vinyl graphics (2)'!$G$17:$G$30)) +
(SUMIF('Alum pan sign'!$B$17:$B$30,B93,'Alum pan sign'!$G$17:$G$30)) +
(SUMIF('Alum pan sign (2)'!$B$17:$B$30,B93,'Alum pan sign (2)'!$G$17:$G$30)) +
(SUMIF('Economy pan sign'!$B$17:$B$30,B93,'Economy pan sign'!$G$17:$G$30)) +
(SUMIF('Post and panel sign'!$B$17:$B$30,B93,'Post and panel sign'!$G$17:$G$30)) +
(SUMIF('Post and panel sign (2)'!$B$17:$B$30,B93,'Post and panel sign (2)'!$G$17:$G$30)) +
(SUMIF('Flat panels only'!$B$17:$B$30,B93,'Flat panels only'!$G$17:$G$30)) +
(SUMIF('Flat panels only (2)'!$B$17:$B$30,B93,'Flat panels only (2)'!$G$17:$G$30)) +
(SUMIF('Routed panel shapes'!$B$18:$B$31,B93,'Routed panel shapes'!$G$18:$G$31)) +
(SUMIF('Routed panel shapes (2)'!$B$18:$B$31,B93,'Routed panel shapes (2)'!$G$18:$G$31)) +
(SUMIF('Routed face only'!$B$17:$B$30,B93,'Routed face only'!$G$17:$G$30)) +
(SUMIF('Routed face only (2)'!$B$17:$B$30,B93,'Routed face only (2)'!$G$17:$G$30)) +
(SUMIF('Routed alum faces letters'!$B$17:$B$30,B93,'Routed alum faces letters'!$G$17:$G$30)) +
(SUMIF('Routed alum faces letters (2)'!$B$17:$B$30,B93,'Routed alum faces letters (2)'!$G$17:$G$30)) +
(SUMIF('Routed push through acrylic'!$B$17:$B$30,B93,'Routed push through acrylic'!$G$17:$G$30)) +
(SUMIF('Routed push through acrylic (2)'!$B$17:$B$30,B93,'Routed push through acrylic (2)'!$G$17:$G$30)) +
(SUMIF('Sf routed cabinet'!$B$17:$B$30,B93,'Sf routed cabinet'!$G$17:$G$30)) +
(SUMIF('Sf routed cabinet (2)'!$B$17:$B$30,B93,'Sf routed cabinet (2)'!$G$17:$G$30)) +
(SUMIF('Df routed cabinet'!$B$17:$B$30,B93,'Df routed cabinet'!$G$17:$G$30)) +
(SUMIF('Df routed cabinet (2)'!$B$17:$B$30,B93,'Df routed cabinet (2)'!$G$17:$G$30)) +
(SUMIF('Sf acrylic cabinet'!$B$17:$B$30,B93,'Sf acrylic cabinet'!$G$17:$G$30)) +
(SUMIF('Sf acrylic cabinet (2)'!$B$17:$B$30,B93,'Sf acrylic cabinet (2)'!$G$17:$G$30)) +
(SUMIF('Economy Sf acrylic'!$B$17:$B$30,B93,'Economy Sf acrylic'!$G$17:$G$30)) +
(SUMIF('Df acrylic cabinet'!$B$17:$B$30,B93,'Df acrylic cabinet'!$G$17:$G$30)) +
(SUMIF('Df acrylic cabinet (2)'!$B$17:$B$30,B93,'Df acrylic cabinet (2)'!$G$17:$G$30)) +
(SUMIF('Sf flex cabinet'!$B$17:$B$30,B93,'Sf flex cabinet'!$G$17:$G$30)) +
(SUMIF('Sf flex cabinet (2)'!$B$17:$B$30,B93,'Sf flex cabinet (2)'!$G$17:$G$30)) +
(SUMIF('Df flex cabinet'!$B$17:$B$36,B93,'Df flex cabinet'!$G$17:$G$36)) +
(SUMIF('Df flex cabinet (2)'!$B$17:$B$36,B93,'Df flex cabinet (2)'!$G$17:$G$36)) +
(SUMIF('Pole cover'!$B$17:$B$30,B93,'Pole cover'!$G$17:$G$30)) +
(SUMIF('Pole cover (2)'!$B$17:$B$30,B93,'Pole cover (2)'!$G$17:$G$30)) +
(SUMIF('Structural Steel Fab'!$B$17:$B$29,B93,'Structural Steel Fab'!$G$17:$G$29)) +
(SUMIF(Reveal!$B$17:$B$30,B93,Reveal!$G$17:$G$30)) +
(SUMIF('Reveal (2)'!$B$17:$B$30,B93,'Reveal (2)'!$G$17:$G$30)) +
(SUMIF('Crown cove top'!$B$17:$B$30,B93,'Crown cove top'!$G$17:$G$30)) +
(SUMIF('EMC assembly'!$B$17:$B$30,B93,'EMC assembly'!$G$17:$G$30)) +
(SUMIF(Crating!$B$17:$B$29,B93,Crating!$G$17:$G$29)) +
(SUMIF('LED wiring'!$B$17:$B$30,B93,'LED wiring'!$G$17:$G$30)) +
(SUMIF('Changeable copy face'!$B$17:$B$30,B93,'Changeable copy face'!$G$17:$G$30)) +
(SUMIF('Flex face assembly'!$B$17:$B$30,B93,'Flex face assembly'!$G$17:$G$30)) +
(SUMIF('Routed face assembly'!$B$17:$B$30,B93,'Routed face assembly'!$G$17:$G$30)) +
(SUMIF('Paint calculation'!$B$17:$B$30,B93,'Paint calculation'!$G$17:$G$30)) +
(SUMIF('Trimcap letter face'!$B$17:$B$30,B93,'Trimcap letter face'!$G$17:$G$30)) +
(SUMIF('Trimcap letter face (2)'!$B$17:$B$30,B93,'Trimcap letter face (2)'!$G$17:$G$30)) +
(SUMIF('Channel letter fabrication'!$B$17:$B$30,B93,'Channel letter fabrication'!$G$17:$G$30)) +
(SUMIF('Channel letter fabrication (2)'!$B$17:$B$30,B93,'Channel letter fabrication (2)'!$G$17:$G$30))</f>
        <v>0</v>
      </c>
    </row>
    <row r="94" spans="1:10">
      <c r="A94" s="28" t="str">
        <f>[1]ODBC!$A94</f>
        <v>48" 3630-126 Dk Emerld Green</v>
      </c>
      <c r="B94" s="29" t="str">
        <f>[1]ODBC!B94</f>
        <v>15620</v>
      </c>
      <c r="C94" s="30">
        <f>IFERROR(VLOOKUP($B94,[1]ODBC!$B:$H,2,FALSE),"")</f>
        <v>1.7689999999999999</v>
      </c>
      <c r="D94" s="30">
        <f>IFERROR(VLOOKUP($B94,[1]ODBC!$B:$H,3,FALSE),"")</f>
        <v>3.1850000000000001</v>
      </c>
      <c r="E94" s="30" t="str">
        <f>IFERROR(VLOOKUP($B94,[1]ODBC!$B:$H,4,FALSE),"")</f>
        <v>SQFT</v>
      </c>
      <c r="F94" s="31">
        <f>IFERROR(VLOOKUP($B94,[1]ODBC!$B:$H,5,FALSE),"")</f>
        <v>44.45</v>
      </c>
      <c r="G94" s="32">
        <f>[1]ODBC!G94</f>
        <v>0</v>
      </c>
      <c r="H94" s="33">
        <f>SUM([1]ODBC!H94)</f>
        <v>0</v>
      </c>
      <c r="I94" s="41" t="str">
        <f>'Vinyl cutting'!$B$2</f>
        <v>J36938</v>
      </c>
      <c r="J94" s="42">
        <f ca="1">(SUMIF('Freeform time and material'!$B$17:$B$30,B94,'Freeform time and material'!$G$17:$G$30)) +
(SUMIF('Vinyl cutting'!$B$17:$B$30,B94,'Vinyl cutting'!$G$17:$G$30)) +
(SUMIF('Vinyl cutting (2)'!$B$17:$B$30,B94,'Vinyl cutting (2)'!$G$17:$G$30)) +
(SUMIF('Apply vinyl graphics'!$B$17:$B$30,B94,'Apply vinyl graphics'!$G$17:$G$30)) +
(SUMIF('Apply vinyl graphics (2)'!$B$17:$B$30,B94,'Apply vinyl graphics (2)'!$G$17:$G$30)) +
(SUMIF('Alum pan sign'!$B$17:$B$30,B94,'Alum pan sign'!$G$17:$G$30)) +
(SUMIF('Alum pan sign (2)'!$B$17:$B$30,B94,'Alum pan sign (2)'!$G$17:$G$30)) +
(SUMIF('Economy pan sign'!$B$17:$B$30,B94,'Economy pan sign'!$G$17:$G$30)) +
(SUMIF('Post and panel sign'!$B$17:$B$30,B94,'Post and panel sign'!$G$17:$G$30)) +
(SUMIF('Post and panel sign (2)'!$B$17:$B$30,B94,'Post and panel sign (2)'!$G$17:$G$30)) +
(SUMIF('Flat panels only'!$B$17:$B$30,B94,'Flat panels only'!$G$17:$G$30)) +
(SUMIF('Flat panels only (2)'!$B$17:$B$30,B94,'Flat panels only (2)'!$G$17:$G$30)) +
(SUMIF('Routed panel shapes'!$B$18:$B$31,B94,'Routed panel shapes'!$G$18:$G$31)) +
(SUMIF('Routed panel shapes (2)'!$B$18:$B$31,B94,'Routed panel shapes (2)'!$G$18:$G$31)) +
(SUMIF('Routed face only'!$B$17:$B$30,B94,'Routed face only'!$G$17:$G$30)) +
(SUMIF('Routed face only (2)'!$B$17:$B$30,B94,'Routed face only (2)'!$G$17:$G$30)) +
(SUMIF('Routed alum faces letters'!$B$17:$B$30,B94,'Routed alum faces letters'!$G$17:$G$30)) +
(SUMIF('Routed alum faces letters (2)'!$B$17:$B$30,B94,'Routed alum faces letters (2)'!$G$17:$G$30)) +
(SUMIF('Routed push through acrylic'!$B$17:$B$30,B94,'Routed push through acrylic'!$G$17:$G$30)) +
(SUMIF('Routed push through acrylic (2)'!$B$17:$B$30,B94,'Routed push through acrylic (2)'!$G$17:$G$30)) +
(SUMIF('Sf routed cabinet'!$B$17:$B$30,B94,'Sf routed cabinet'!$G$17:$G$30)) +
(SUMIF('Sf routed cabinet (2)'!$B$17:$B$30,B94,'Sf routed cabinet (2)'!$G$17:$G$30)) +
(SUMIF('Df routed cabinet'!$B$17:$B$30,B94,'Df routed cabinet'!$G$17:$G$30)) +
(SUMIF('Df routed cabinet (2)'!$B$17:$B$30,B94,'Df routed cabinet (2)'!$G$17:$G$30)) +
(SUMIF('Sf acrylic cabinet'!$B$17:$B$30,B94,'Sf acrylic cabinet'!$G$17:$G$30)) +
(SUMIF('Sf acrylic cabinet (2)'!$B$17:$B$30,B94,'Sf acrylic cabinet (2)'!$G$17:$G$30)) +
(SUMIF('Economy Sf acrylic'!$B$17:$B$30,B94,'Economy Sf acrylic'!$G$17:$G$30)) +
(SUMIF('Df acrylic cabinet'!$B$17:$B$30,B94,'Df acrylic cabinet'!$G$17:$G$30)) +
(SUMIF('Df acrylic cabinet (2)'!$B$17:$B$30,B94,'Df acrylic cabinet (2)'!$G$17:$G$30)) +
(SUMIF('Sf flex cabinet'!$B$17:$B$30,B94,'Sf flex cabinet'!$G$17:$G$30)) +
(SUMIF('Sf flex cabinet (2)'!$B$17:$B$30,B94,'Sf flex cabinet (2)'!$G$17:$G$30)) +
(SUMIF('Df flex cabinet'!$B$17:$B$36,B94,'Df flex cabinet'!$G$17:$G$36)) +
(SUMIF('Df flex cabinet (2)'!$B$17:$B$36,B94,'Df flex cabinet (2)'!$G$17:$G$36)) +
(SUMIF('Pole cover'!$B$17:$B$30,B94,'Pole cover'!$G$17:$G$30)) +
(SUMIF('Pole cover (2)'!$B$17:$B$30,B94,'Pole cover (2)'!$G$17:$G$30)) +
(SUMIF('Structural Steel Fab'!$B$17:$B$29,B94,'Structural Steel Fab'!$G$17:$G$29)) +
(SUMIF(Reveal!$B$17:$B$30,B94,Reveal!$G$17:$G$30)) +
(SUMIF('Reveal (2)'!$B$17:$B$30,B94,'Reveal (2)'!$G$17:$G$30)) +
(SUMIF('Crown cove top'!$B$17:$B$30,B94,'Crown cove top'!$G$17:$G$30)) +
(SUMIF('EMC assembly'!$B$17:$B$30,B94,'EMC assembly'!$G$17:$G$30)) +
(SUMIF(Crating!$B$17:$B$29,B94,Crating!$G$17:$G$29)) +
(SUMIF('LED wiring'!$B$17:$B$30,B94,'LED wiring'!$G$17:$G$30)) +
(SUMIF('Changeable copy face'!$B$17:$B$30,B94,'Changeable copy face'!$G$17:$G$30)) +
(SUMIF('Flex face assembly'!$B$17:$B$30,B94,'Flex face assembly'!$G$17:$G$30)) +
(SUMIF('Routed face assembly'!$B$17:$B$30,B94,'Routed face assembly'!$G$17:$G$30)) +
(SUMIF('Paint calculation'!$B$17:$B$30,B94,'Paint calculation'!$G$17:$G$30)) +
(SUMIF('Trimcap letter face'!$B$17:$B$30,B94,'Trimcap letter face'!$G$17:$G$30)) +
(SUMIF('Trimcap letter face (2)'!$B$17:$B$30,B94,'Trimcap letter face (2)'!$G$17:$G$30)) +
(SUMIF('Channel letter fabrication'!$B$17:$B$30,B94,'Channel letter fabrication'!$G$17:$G$30)) +
(SUMIF('Channel letter fabrication (2)'!$B$17:$B$30,B94,'Channel letter fabrication (2)'!$G$17:$G$30))</f>
        <v>0</v>
      </c>
    </row>
    <row r="95" spans="1:10">
      <c r="A95" s="28" t="str">
        <f>[1]ODBC!$A95</f>
        <v>48" 3630-236 Turquoise</v>
      </c>
      <c r="B95" s="29" t="str">
        <f>[1]ODBC!B95</f>
        <v>15624</v>
      </c>
      <c r="C95" s="30">
        <f>IFERROR(VLOOKUP($B95,[1]ODBC!$B:$H,2,FALSE),"")</f>
        <v>1.875</v>
      </c>
      <c r="D95" s="30">
        <f>IFERROR(VLOOKUP($B95,[1]ODBC!$B:$H,3,FALSE),"")</f>
        <v>3.375</v>
      </c>
      <c r="E95" s="30" t="str">
        <f>IFERROR(VLOOKUP($B95,[1]ODBC!$B:$H,4,FALSE),"")</f>
        <v>SQFT</v>
      </c>
      <c r="F95" s="31">
        <f>IFERROR(VLOOKUP($B95,[1]ODBC!$B:$H,5,FALSE),"")</f>
        <v>44.45</v>
      </c>
      <c r="G95" s="32">
        <f>[1]ODBC!G95</f>
        <v>0</v>
      </c>
      <c r="H95" s="33">
        <f>SUM([1]ODBC!H95)</f>
        <v>45418</v>
      </c>
      <c r="I95" s="41" t="str">
        <f>'Vinyl cutting'!$B$2</f>
        <v>J36938</v>
      </c>
      <c r="J95" s="42">
        <f ca="1">(SUMIF('Freeform time and material'!$B$17:$B$30,B95,'Freeform time and material'!$G$17:$G$30)) +
(SUMIF('Vinyl cutting'!$B$17:$B$30,B95,'Vinyl cutting'!$G$17:$G$30)) +
(SUMIF('Vinyl cutting (2)'!$B$17:$B$30,B95,'Vinyl cutting (2)'!$G$17:$G$30)) +
(SUMIF('Apply vinyl graphics'!$B$17:$B$30,B95,'Apply vinyl graphics'!$G$17:$G$30)) +
(SUMIF('Apply vinyl graphics (2)'!$B$17:$B$30,B95,'Apply vinyl graphics (2)'!$G$17:$G$30)) +
(SUMIF('Alum pan sign'!$B$17:$B$30,B95,'Alum pan sign'!$G$17:$G$30)) +
(SUMIF('Alum pan sign (2)'!$B$17:$B$30,B95,'Alum pan sign (2)'!$G$17:$G$30)) +
(SUMIF('Economy pan sign'!$B$17:$B$30,B95,'Economy pan sign'!$G$17:$G$30)) +
(SUMIF('Post and panel sign'!$B$17:$B$30,B95,'Post and panel sign'!$G$17:$G$30)) +
(SUMIF('Post and panel sign (2)'!$B$17:$B$30,B95,'Post and panel sign (2)'!$G$17:$G$30)) +
(SUMIF('Flat panels only'!$B$17:$B$30,B95,'Flat panels only'!$G$17:$G$30)) +
(SUMIF('Flat panels only (2)'!$B$17:$B$30,B95,'Flat panels only (2)'!$G$17:$G$30)) +
(SUMIF('Routed panel shapes'!$B$18:$B$31,B95,'Routed panel shapes'!$G$18:$G$31)) +
(SUMIF('Routed panel shapes (2)'!$B$18:$B$31,B95,'Routed panel shapes (2)'!$G$18:$G$31)) +
(SUMIF('Routed face only'!$B$17:$B$30,B95,'Routed face only'!$G$17:$G$30)) +
(SUMIF('Routed face only (2)'!$B$17:$B$30,B95,'Routed face only (2)'!$G$17:$G$30)) +
(SUMIF('Routed alum faces letters'!$B$17:$B$30,B95,'Routed alum faces letters'!$G$17:$G$30)) +
(SUMIF('Routed alum faces letters (2)'!$B$17:$B$30,B95,'Routed alum faces letters (2)'!$G$17:$G$30)) +
(SUMIF('Routed push through acrylic'!$B$17:$B$30,B95,'Routed push through acrylic'!$G$17:$G$30)) +
(SUMIF('Routed push through acrylic (2)'!$B$17:$B$30,B95,'Routed push through acrylic (2)'!$G$17:$G$30)) +
(SUMIF('Sf routed cabinet'!$B$17:$B$30,B95,'Sf routed cabinet'!$G$17:$G$30)) +
(SUMIF('Sf routed cabinet (2)'!$B$17:$B$30,B95,'Sf routed cabinet (2)'!$G$17:$G$30)) +
(SUMIF('Df routed cabinet'!$B$17:$B$30,B95,'Df routed cabinet'!$G$17:$G$30)) +
(SUMIF('Df routed cabinet (2)'!$B$17:$B$30,B95,'Df routed cabinet (2)'!$G$17:$G$30)) +
(SUMIF('Sf acrylic cabinet'!$B$17:$B$30,B95,'Sf acrylic cabinet'!$G$17:$G$30)) +
(SUMIF('Sf acrylic cabinet (2)'!$B$17:$B$30,B95,'Sf acrylic cabinet (2)'!$G$17:$G$30)) +
(SUMIF('Economy Sf acrylic'!$B$17:$B$30,B95,'Economy Sf acrylic'!$G$17:$G$30)) +
(SUMIF('Df acrylic cabinet'!$B$17:$B$30,B95,'Df acrylic cabinet'!$G$17:$G$30)) +
(SUMIF('Df acrylic cabinet (2)'!$B$17:$B$30,B95,'Df acrylic cabinet (2)'!$G$17:$G$30)) +
(SUMIF('Sf flex cabinet'!$B$17:$B$30,B95,'Sf flex cabinet'!$G$17:$G$30)) +
(SUMIF('Sf flex cabinet (2)'!$B$17:$B$30,B95,'Sf flex cabinet (2)'!$G$17:$G$30)) +
(SUMIF('Df flex cabinet'!$B$17:$B$36,B95,'Df flex cabinet'!$G$17:$G$36)) +
(SUMIF('Df flex cabinet (2)'!$B$17:$B$36,B95,'Df flex cabinet (2)'!$G$17:$G$36)) +
(SUMIF('Pole cover'!$B$17:$B$30,B95,'Pole cover'!$G$17:$G$30)) +
(SUMIF('Pole cover (2)'!$B$17:$B$30,B95,'Pole cover (2)'!$G$17:$G$30)) +
(SUMIF('Structural Steel Fab'!$B$17:$B$29,B95,'Structural Steel Fab'!$G$17:$G$29)) +
(SUMIF(Reveal!$B$17:$B$30,B95,Reveal!$G$17:$G$30)) +
(SUMIF('Reveal (2)'!$B$17:$B$30,B95,'Reveal (2)'!$G$17:$G$30)) +
(SUMIF('Crown cove top'!$B$17:$B$30,B95,'Crown cove top'!$G$17:$G$30)) +
(SUMIF('EMC assembly'!$B$17:$B$30,B95,'EMC assembly'!$G$17:$G$30)) +
(SUMIF(Crating!$B$17:$B$29,B95,Crating!$G$17:$G$29)) +
(SUMIF('LED wiring'!$B$17:$B$30,B95,'LED wiring'!$G$17:$G$30)) +
(SUMIF('Changeable copy face'!$B$17:$B$30,B95,'Changeable copy face'!$G$17:$G$30)) +
(SUMIF('Flex face assembly'!$B$17:$B$30,B95,'Flex face assembly'!$G$17:$G$30)) +
(SUMIF('Routed face assembly'!$B$17:$B$30,B95,'Routed face assembly'!$G$17:$G$30)) +
(SUMIF('Paint calculation'!$B$17:$B$30,B95,'Paint calculation'!$G$17:$G$30)) +
(SUMIF('Trimcap letter face'!$B$17:$B$30,B95,'Trimcap letter face'!$G$17:$G$30)) +
(SUMIF('Trimcap letter face (2)'!$B$17:$B$30,B95,'Trimcap letter face (2)'!$G$17:$G$30)) +
(SUMIF('Channel letter fabrication'!$B$17:$B$30,B95,'Channel letter fabrication'!$G$17:$G$30)) +
(SUMIF('Channel letter fabrication (2)'!$B$17:$B$30,B95,'Channel letter fabrication (2)'!$G$17:$G$30))</f>
        <v>0</v>
      </c>
    </row>
    <row r="96" spans="1:10">
      <c r="A96" s="28" t="str">
        <f>[1]ODBC!$A96</f>
        <v>48" 3630-246 Teal Green</v>
      </c>
      <c r="B96" s="29" t="str">
        <f>[1]ODBC!B96</f>
        <v>15628</v>
      </c>
      <c r="C96" s="30">
        <f>IFERROR(VLOOKUP($B96,[1]ODBC!$B:$H,2,FALSE),"")</f>
        <v>1.875</v>
      </c>
      <c r="D96" s="30">
        <f>IFERROR(VLOOKUP($B96,[1]ODBC!$B:$H,3,FALSE),"")</f>
        <v>3.375</v>
      </c>
      <c r="E96" s="30" t="str">
        <f>IFERROR(VLOOKUP($B96,[1]ODBC!$B:$H,4,FALSE),"")</f>
        <v>SQFT</v>
      </c>
      <c r="F96" s="31">
        <f>IFERROR(VLOOKUP($B96,[1]ODBC!$B:$H,5,FALSE),"")</f>
        <v>44.45</v>
      </c>
      <c r="G96" s="32">
        <f>[1]ODBC!G96</f>
        <v>0</v>
      </c>
      <c r="H96" s="33">
        <f>SUM([1]ODBC!H96)</f>
        <v>45541</v>
      </c>
      <c r="I96" s="41" t="str">
        <f>'Vinyl cutting'!$B$2</f>
        <v>J36938</v>
      </c>
      <c r="J96" s="42">
        <f ca="1">(SUMIF('Freeform time and material'!$B$17:$B$30,B96,'Freeform time and material'!$G$17:$G$30)) +
(SUMIF('Vinyl cutting'!$B$17:$B$30,B96,'Vinyl cutting'!$G$17:$G$30)) +
(SUMIF('Vinyl cutting (2)'!$B$17:$B$30,B96,'Vinyl cutting (2)'!$G$17:$G$30)) +
(SUMIF('Apply vinyl graphics'!$B$17:$B$30,B96,'Apply vinyl graphics'!$G$17:$G$30)) +
(SUMIF('Apply vinyl graphics (2)'!$B$17:$B$30,B96,'Apply vinyl graphics (2)'!$G$17:$G$30)) +
(SUMIF('Alum pan sign'!$B$17:$B$30,B96,'Alum pan sign'!$G$17:$G$30)) +
(SUMIF('Alum pan sign (2)'!$B$17:$B$30,B96,'Alum pan sign (2)'!$G$17:$G$30)) +
(SUMIF('Economy pan sign'!$B$17:$B$30,B96,'Economy pan sign'!$G$17:$G$30)) +
(SUMIF('Post and panel sign'!$B$17:$B$30,B96,'Post and panel sign'!$G$17:$G$30)) +
(SUMIF('Post and panel sign (2)'!$B$17:$B$30,B96,'Post and panel sign (2)'!$G$17:$G$30)) +
(SUMIF('Flat panels only'!$B$17:$B$30,B96,'Flat panels only'!$G$17:$G$30)) +
(SUMIF('Flat panels only (2)'!$B$17:$B$30,B96,'Flat panels only (2)'!$G$17:$G$30)) +
(SUMIF('Routed panel shapes'!$B$18:$B$31,B96,'Routed panel shapes'!$G$18:$G$31)) +
(SUMIF('Routed panel shapes (2)'!$B$18:$B$31,B96,'Routed panel shapes (2)'!$G$18:$G$31)) +
(SUMIF('Routed face only'!$B$17:$B$30,B96,'Routed face only'!$G$17:$G$30)) +
(SUMIF('Routed face only (2)'!$B$17:$B$30,B96,'Routed face only (2)'!$G$17:$G$30)) +
(SUMIF('Routed alum faces letters'!$B$17:$B$30,B96,'Routed alum faces letters'!$G$17:$G$30)) +
(SUMIF('Routed alum faces letters (2)'!$B$17:$B$30,B96,'Routed alum faces letters (2)'!$G$17:$G$30)) +
(SUMIF('Routed push through acrylic'!$B$17:$B$30,B96,'Routed push through acrylic'!$G$17:$G$30)) +
(SUMIF('Routed push through acrylic (2)'!$B$17:$B$30,B96,'Routed push through acrylic (2)'!$G$17:$G$30)) +
(SUMIF('Sf routed cabinet'!$B$17:$B$30,B96,'Sf routed cabinet'!$G$17:$G$30)) +
(SUMIF('Sf routed cabinet (2)'!$B$17:$B$30,B96,'Sf routed cabinet (2)'!$G$17:$G$30)) +
(SUMIF('Df routed cabinet'!$B$17:$B$30,B96,'Df routed cabinet'!$G$17:$G$30)) +
(SUMIF('Df routed cabinet (2)'!$B$17:$B$30,B96,'Df routed cabinet (2)'!$G$17:$G$30)) +
(SUMIF('Sf acrylic cabinet'!$B$17:$B$30,B96,'Sf acrylic cabinet'!$G$17:$G$30)) +
(SUMIF('Sf acrylic cabinet (2)'!$B$17:$B$30,B96,'Sf acrylic cabinet (2)'!$G$17:$G$30)) +
(SUMIF('Economy Sf acrylic'!$B$17:$B$30,B96,'Economy Sf acrylic'!$G$17:$G$30)) +
(SUMIF('Df acrylic cabinet'!$B$17:$B$30,B96,'Df acrylic cabinet'!$G$17:$G$30)) +
(SUMIF('Df acrylic cabinet (2)'!$B$17:$B$30,B96,'Df acrylic cabinet (2)'!$G$17:$G$30)) +
(SUMIF('Sf flex cabinet'!$B$17:$B$30,B96,'Sf flex cabinet'!$G$17:$G$30)) +
(SUMIF('Sf flex cabinet (2)'!$B$17:$B$30,B96,'Sf flex cabinet (2)'!$G$17:$G$30)) +
(SUMIF('Df flex cabinet'!$B$17:$B$36,B96,'Df flex cabinet'!$G$17:$G$36)) +
(SUMIF('Df flex cabinet (2)'!$B$17:$B$36,B96,'Df flex cabinet (2)'!$G$17:$G$36)) +
(SUMIF('Pole cover'!$B$17:$B$30,B96,'Pole cover'!$G$17:$G$30)) +
(SUMIF('Pole cover (2)'!$B$17:$B$30,B96,'Pole cover (2)'!$G$17:$G$30)) +
(SUMIF('Structural Steel Fab'!$B$17:$B$29,B96,'Structural Steel Fab'!$G$17:$G$29)) +
(SUMIF(Reveal!$B$17:$B$30,B96,Reveal!$G$17:$G$30)) +
(SUMIF('Reveal (2)'!$B$17:$B$30,B96,'Reveal (2)'!$G$17:$G$30)) +
(SUMIF('Crown cove top'!$B$17:$B$30,B96,'Crown cove top'!$G$17:$G$30)) +
(SUMIF('EMC assembly'!$B$17:$B$30,B96,'EMC assembly'!$G$17:$G$30)) +
(SUMIF(Crating!$B$17:$B$29,B96,Crating!$G$17:$G$29)) +
(SUMIF('LED wiring'!$B$17:$B$30,B96,'LED wiring'!$G$17:$G$30)) +
(SUMIF('Changeable copy face'!$B$17:$B$30,B96,'Changeable copy face'!$G$17:$G$30)) +
(SUMIF('Flex face assembly'!$B$17:$B$30,B96,'Flex face assembly'!$G$17:$G$30)) +
(SUMIF('Routed face assembly'!$B$17:$B$30,B96,'Routed face assembly'!$G$17:$G$30)) +
(SUMIF('Paint calculation'!$B$17:$B$30,B96,'Paint calculation'!$G$17:$G$30)) +
(SUMIF('Trimcap letter face'!$B$17:$B$30,B96,'Trimcap letter face'!$G$17:$G$30)) +
(SUMIF('Trimcap letter face (2)'!$B$17:$B$30,B96,'Trimcap letter face (2)'!$G$17:$G$30)) +
(SUMIF('Channel letter fabrication'!$B$17:$B$30,B96,'Channel letter fabrication'!$G$17:$G$30)) +
(SUMIF('Channel letter fabrication (2)'!$B$17:$B$30,B96,'Channel letter fabrication (2)'!$G$17:$G$30))</f>
        <v>0</v>
      </c>
    </row>
    <row r="97" spans="1:10">
      <c r="A97" s="28" t="str">
        <f>[1]ODBC!$A97</f>
        <v>48" 3630-317 Evening Blue</v>
      </c>
      <c r="B97" s="29" t="str">
        <f>[1]ODBC!B97</f>
        <v>15632</v>
      </c>
      <c r="C97" s="30">
        <f>IFERROR(VLOOKUP($B97,[1]ODBC!$B:$H,2,FALSE),"")</f>
        <v>1.5629999999999999</v>
      </c>
      <c r="D97" s="30">
        <f>IFERROR(VLOOKUP($B97,[1]ODBC!$B:$H,3,FALSE),"")</f>
        <v>2.8140000000000001</v>
      </c>
      <c r="E97" s="30" t="str">
        <f>IFERROR(VLOOKUP($B97,[1]ODBC!$B:$H,4,FALSE),"")</f>
        <v>SQFT</v>
      </c>
      <c r="F97" s="31">
        <f>IFERROR(VLOOKUP($B97,[1]ODBC!$B:$H,5,FALSE),"")</f>
        <v>44.45</v>
      </c>
      <c r="G97" s="32">
        <f>[1]ODBC!G97</f>
        <v>0</v>
      </c>
      <c r="H97" s="33">
        <f>SUM([1]ODBC!H97)</f>
        <v>0</v>
      </c>
      <c r="I97" s="41" t="str">
        <f>'Vinyl cutting'!$B$2</f>
        <v>J36938</v>
      </c>
      <c r="J97" s="42">
        <f ca="1">(SUMIF('Freeform time and material'!$B$17:$B$30,B97,'Freeform time and material'!$G$17:$G$30)) +
(SUMIF('Vinyl cutting'!$B$17:$B$30,B97,'Vinyl cutting'!$G$17:$G$30)) +
(SUMIF('Vinyl cutting (2)'!$B$17:$B$30,B97,'Vinyl cutting (2)'!$G$17:$G$30)) +
(SUMIF('Apply vinyl graphics'!$B$17:$B$30,B97,'Apply vinyl graphics'!$G$17:$G$30)) +
(SUMIF('Apply vinyl graphics (2)'!$B$17:$B$30,B97,'Apply vinyl graphics (2)'!$G$17:$G$30)) +
(SUMIF('Alum pan sign'!$B$17:$B$30,B97,'Alum pan sign'!$G$17:$G$30)) +
(SUMIF('Alum pan sign (2)'!$B$17:$B$30,B97,'Alum pan sign (2)'!$G$17:$G$30)) +
(SUMIF('Economy pan sign'!$B$17:$B$30,B97,'Economy pan sign'!$G$17:$G$30)) +
(SUMIF('Post and panel sign'!$B$17:$B$30,B97,'Post and panel sign'!$G$17:$G$30)) +
(SUMIF('Post and panel sign (2)'!$B$17:$B$30,B97,'Post and panel sign (2)'!$G$17:$G$30)) +
(SUMIF('Flat panels only'!$B$17:$B$30,B97,'Flat panels only'!$G$17:$G$30)) +
(SUMIF('Flat panels only (2)'!$B$17:$B$30,B97,'Flat panels only (2)'!$G$17:$G$30)) +
(SUMIF('Routed panel shapes'!$B$18:$B$31,B97,'Routed panel shapes'!$G$18:$G$31)) +
(SUMIF('Routed panel shapes (2)'!$B$18:$B$31,B97,'Routed panel shapes (2)'!$G$18:$G$31)) +
(SUMIF('Routed face only'!$B$17:$B$30,B97,'Routed face only'!$G$17:$G$30)) +
(SUMIF('Routed face only (2)'!$B$17:$B$30,B97,'Routed face only (2)'!$G$17:$G$30)) +
(SUMIF('Routed alum faces letters'!$B$17:$B$30,B97,'Routed alum faces letters'!$G$17:$G$30)) +
(SUMIF('Routed alum faces letters (2)'!$B$17:$B$30,B97,'Routed alum faces letters (2)'!$G$17:$G$30)) +
(SUMIF('Routed push through acrylic'!$B$17:$B$30,B97,'Routed push through acrylic'!$G$17:$G$30)) +
(SUMIF('Routed push through acrylic (2)'!$B$17:$B$30,B97,'Routed push through acrylic (2)'!$G$17:$G$30)) +
(SUMIF('Sf routed cabinet'!$B$17:$B$30,B97,'Sf routed cabinet'!$G$17:$G$30)) +
(SUMIF('Sf routed cabinet (2)'!$B$17:$B$30,B97,'Sf routed cabinet (2)'!$G$17:$G$30)) +
(SUMIF('Df routed cabinet'!$B$17:$B$30,B97,'Df routed cabinet'!$G$17:$G$30)) +
(SUMIF('Df routed cabinet (2)'!$B$17:$B$30,B97,'Df routed cabinet (2)'!$G$17:$G$30)) +
(SUMIF('Sf acrylic cabinet'!$B$17:$B$30,B97,'Sf acrylic cabinet'!$G$17:$G$30)) +
(SUMIF('Sf acrylic cabinet (2)'!$B$17:$B$30,B97,'Sf acrylic cabinet (2)'!$G$17:$G$30)) +
(SUMIF('Economy Sf acrylic'!$B$17:$B$30,B97,'Economy Sf acrylic'!$G$17:$G$30)) +
(SUMIF('Df acrylic cabinet'!$B$17:$B$30,B97,'Df acrylic cabinet'!$G$17:$G$30)) +
(SUMIF('Df acrylic cabinet (2)'!$B$17:$B$30,B97,'Df acrylic cabinet (2)'!$G$17:$G$30)) +
(SUMIF('Sf flex cabinet'!$B$17:$B$30,B97,'Sf flex cabinet'!$G$17:$G$30)) +
(SUMIF('Sf flex cabinet (2)'!$B$17:$B$30,B97,'Sf flex cabinet (2)'!$G$17:$G$30)) +
(SUMIF('Df flex cabinet'!$B$17:$B$36,B97,'Df flex cabinet'!$G$17:$G$36)) +
(SUMIF('Df flex cabinet (2)'!$B$17:$B$36,B97,'Df flex cabinet (2)'!$G$17:$G$36)) +
(SUMIF('Pole cover'!$B$17:$B$30,B97,'Pole cover'!$G$17:$G$30)) +
(SUMIF('Pole cover (2)'!$B$17:$B$30,B97,'Pole cover (2)'!$G$17:$G$30)) +
(SUMIF('Structural Steel Fab'!$B$17:$B$29,B97,'Structural Steel Fab'!$G$17:$G$29)) +
(SUMIF(Reveal!$B$17:$B$30,B97,Reveal!$G$17:$G$30)) +
(SUMIF('Reveal (2)'!$B$17:$B$30,B97,'Reveal (2)'!$G$17:$G$30)) +
(SUMIF('Crown cove top'!$B$17:$B$30,B97,'Crown cove top'!$G$17:$G$30)) +
(SUMIF('EMC assembly'!$B$17:$B$30,B97,'EMC assembly'!$G$17:$G$30)) +
(SUMIF(Crating!$B$17:$B$29,B97,Crating!$G$17:$G$29)) +
(SUMIF('LED wiring'!$B$17:$B$30,B97,'LED wiring'!$G$17:$G$30)) +
(SUMIF('Changeable copy face'!$B$17:$B$30,B97,'Changeable copy face'!$G$17:$G$30)) +
(SUMIF('Flex face assembly'!$B$17:$B$30,B97,'Flex face assembly'!$G$17:$G$30)) +
(SUMIF('Routed face assembly'!$B$17:$B$30,B97,'Routed face assembly'!$G$17:$G$30)) +
(SUMIF('Paint calculation'!$B$17:$B$30,B97,'Paint calculation'!$G$17:$G$30)) +
(SUMIF('Trimcap letter face'!$B$17:$B$30,B97,'Trimcap letter face'!$G$17:$G$30)) +
(SUMIF('Trimcap letter face (2)'!$B$17:$B$30,B97,'Trimcap letter face (2)'!$G$17:$G$30)) +
(SUMIF('Channel letter fabrication'!$B$17:$B$30,B97,'Channel letter fabrication'!$G$17:$G$30)) +
(SUMIF('Channel letter fabrication (2)'!$B$17:$B$30,B97,'Channel letter fabrication (2)'!$G$17:$G$30))</f>
        <v>0</v>
      </c>
    </row>
    <row r="98" spans="1:10">
      <c r="A98" s="28" t="str">
        <f>[1]ODBC!$A98</f>
        <v>48" 3630-147 Lt European Blue</v>
      </c>
      <c r="B98" s="29" t="str">
        <f>[1]ODBC!B98</f>
        <v>15636</v>
      </c>
      <c r="C98" s="30">
        <f>IFERROR(VLOOKUP($B98,[1]ODBC!$B:$H,2,FALSE),"")</f>
        <v>1.8540000000000001</v>
      </c>
      <c r="D98" s="30">
        <f>IFERROR(VLOOKUP($B98,[1]ODBC!$B:$H,3,FALSE),"")</f>
        <v>3.3380000000000001</v>
      </c>
      <c r="E98" s="30" t="str">
        <f>IFERROR(VLOOKUP($B98,[1]ODBC!$B:$H,4,FALSE),"")</f>
        <v>SQFT</v>
      </c>
      <c r="F98" s="31">
        <f>IFERROR(VLOOKUP($B98,[1]ODBC!$B:$H,5,FALSE),"")</f>
        <v>44.45</v>
      </c>
      <c r="G98" s="32">
        <f>[1]ODBC!G98</f>
        <v>0</v>
      </c>
      <c r="H98" s="33">
        <f>SUM([1]ODBC!H98)</f>
        <v>45747</v>
      </c>
      <c r="I98" s="41" t="str">
        <f>'Vinyl cutting'!$B$2</f>
        <v>J36938</v>
      </c>
      <c r="J98" s="42">
        <f ca="1">(SUMIF('Freeform time and material'!$B$17:$B$30,B98,'Freeform time and material'!$G$17:$G$30)) +
(SUMIF('Vinyl cutting'!$B$17:$B$30,B98,'Vinyl cutting'!$G$17:$G$30)) +
(SUMIF('Vinyl cutting (2)'!$B$17:$B$30,B98,'Vinyl cutting (2)'!$G$17:$G$30)) +
(SUMIF('Apply vinyl graphics'!$B$17:$B$30,B98,'Apply vinyl graphics'!$G$17:$G$30)) +
(SUMIF('Apply vinyl graphics (2)'!$B$17:$B$30,B98,'Apply vinyl graphics (2)'!$G$17:$G$30)) +
(SUMIF('Alum pan sign'!$B$17:$B$30,B98,'Alum pan sign'!$G$17:$G$30)) +
(SUMIF('Alum pan sign (2)'!$B$17:$B$30,B98,'Alum pan sign (2)'!$G$17:$G$30)) +
(SUMIF('Economy pan sign'!$B$17:$B$30,B98,'Economy pan sign'!$G$17:$G$30)) +
(SUMIF('Post and panel sign'!$B$17:$B$30,B98,'Post and panel sign'!$G$17:$G$30)) +
(SUMIF('Post and panel sign (2)'!$B$17:$B$30,B98,'Post and panel sign (2)'!$G$17:$G$30)) +
(SUMIF('Flat panels only'!$B$17:$B$30,B98,'Flat panels only'!$G$17:$G$30)) +
(SUMIF('Flat panels only (2)'!$B$17:$B$30,B98,'Flat panels only (2)'!$G$17:$G$30)) +
(SUMIF('Routed panel shapes'!$B$18:$B$31,B98,'Routed panel shapes'!$G$18:$G$31)) +
(SUMIF('Routed panel shapes (2)'!$B$18:$B$31,B98,'Routed panel shapes (2)'!$G$18:$G$31)) +
(SUMIF('Routed face only'!$B$17:$B$30,B98,'Routed face only'!$G$17:$G$30)) +
(SUMIF('Routed face only (2)'!$B$17:$B$30,B98,'Routed face only (2)'!$G$17:$G$30)) +
(SUMIF('Routed alum faces letters'!$B$17:$B$30,B98,'Routed alum faces letters'!$G$17:$G$30)) +
(SUMIF('Routed alum faces letters (2)'!$B$17:$B$30,B98,'Routed alum faces letters (2)'!$G$17:$G$30)) +
(SUMIF('Routed push through acrylic'!$B$17:$B$30,B98,'Routed push through acrylic'!$G$17:$G$30)) +
(SUMIF('Routed push through acrylic (2)'!$B$17:$B$30,B98,'Routed push through acrylic (2)'!$G$17:$G$30)) +
(SUMIF('Sf routed cabinet'!$B$17:$B$30,B98,'Sf routed cabinet'!$G$17:$G$30)) +
(SUMIF('Sf routed cabinet (2)'!$B$17:$B$30,B98,'Sf routed cabinet (2)'!$G$17:$G$30)) +
(SUMIF('Df routed cabinet'!$B$17:$B$30,B98,'Df routed cabinet'!$G$17:$G$30)) +
(SUMIF('Df routed cabinet (2)'!$B$17:$B$30,B98,'Df routed cabinet (2)'!$G$17:$G$30)) +
(SUMIF('Sf acrylic cabinet'!$B$17:$B$30,B98,'Sf acrylic cabinet'!$G$17:$G$30)) +
(SUMIF('Sf acrylic cabinet (2)'!$B$17:$B$30,B98,'Sf acrylic cabinet (2)'!$G$17:$G$30)) +
(SUMIF('Economy Sf acrylic'!$B$17:$B$30,B98,'Economy Sf acrylic'!$G$17:$G$30)) +
(SUMIF('Df acrylic cabinet'!$B$17:$B$30,B98,'Df acrylic cabinet'!$G$17:$G$30)) +
(SUMIF('Df acrylic cabinet (2)'!$B$17:$B$30,B98,'Df acrylic cabinet (2)'!$G$17:$G$30)) +
(SUMIF('Sf flex cabinet'!$B$17:$B$30,B98,'Sf flex cabinet'!$G$17:$G$30)) +
(SUMIF('Sf flex cabinet (2)'!$B$17:$B$30,B98,'Sf flex cabinet (2)'!$G$17:$G$30)) +
(SUMIF('Df flex cabinet'!$B$17:$B$36,B98,'Df flex cabinet'!$G$17:$G$36)) +
(SUMIF('Df flex cabinet (2)'!$B$17:$B$36,B98,'Df flex cabinet (2)'!$G$17:$G$36)) +
(SUMIF('Pole cover'!$B$17:$B$30,B98,'Pole cover'!$G$17:$G$30)) +
(SUMIF('Pole cover (2)'!$B$17:$B$30,B98,'Pole cover (2)'!$G$17:$G$30)) +
(SUMIF('Structural Steel Fab'!$B$17:$B$29,B98,'Structural Steel Fab'!$G$17:$G$29)) +
(SUMIF(Reveal!$B$17:$B$30,B98,Reveal!$G$17:$G$30)) +
(SUMIF('Reveal (2)'!$B$17:$B$30,B98,'Reveal (2)'!$G$17:$G$30)) +
(SUMIF('Crown cove top'!$B$17:$B$30,B98,'Crown cove top'!$G$17:$G$30)) +
(SUMIF('EMC assembly'!$B$17:$B$30,B98,'EMC assembly'!$G$17:$G$30)) +
(SUMIF(Crating!$B$17:$B$29,B98,Crating!$G$17:$G$29)) +
(SUMIF('LED wiring'!$B$17:$B$30,B98,'LED wiring'!$G$17:$G$30)) +
(SUMIF('Changeable copy face'!$B$17:$B$30,B98,'Changeable copy face'!$G$17:$G$30)) +
(SUMIF('Flex face assembly'!$B$17:$B$30,B98,'Flex face assembly'!$G$17:$G$30)) +
(SUMIF('Routed face assembly'!$B$17:$B$30,B98,'Routed face assembly'!$G$17:$G$30)) +
(SUMIF('Paint calculation'!$B$17:$B$30,B98,'Paint calculation'!$G$17:$G$30)) +
(SUMIF('Trimcap letter face'!$B$17:$B$30,B98,'Trimcap letter face'!$G$17:$G$30)) +
(SUMIF('Trimcap letter face (2)'!$B$17:$B$30,B98,'Trimcap letter face (2)'!$G$17:$G$30)) +
(SUMIF('Channel letter fabrication'!$B$17:$B$30,B98,'Channel letter fabrication'!$G$17:$G$30)) +
(SUMIF('Channel letter fabrication (2)'!$B$17:$B$30,B98,'Channel letter fabrication (2)'!$G$17:$G$30))</f>
        <v>0</v>
      </c>
    </row>
    <row r="99" spans="1:10">
      <c r="A99" s="28" t="str">
        <f>[1]ODBC!$A99</f>
        <v>48" 3630-57 Olympic Blue</v>
      </c>
      <c r="B99" s="29" t="str">
        <f>[1]ODBC!B99</f>
        <v>15640</v>
      </c>
      <c r="C99" s="30">
        <f>IFERROR(VLOOKUP($B99,[1]ODBC!$B:$H,2,FALSE),"")</f>
        <v>1.875</v>
      </c>
      <c r="D99" s="30">
        <f>IFERROR(VLOOKUP($B99,[1]ODBC!$B:$H,3,FALSE),"")</f>
        <v>3.375</v>
      </c>
      <c r="E99" s="30" t="str">
        <f>IFERROR(VLOOKUP($B99,[1]ODBC!$B:$H,4,FALSE),"")</f>
        <v>SQFT</v>
      </c>
      <c r="F99" s="31">
        <f>IFERROR(VLOOKUP($B99,[1]ODBC!$B:$H,5,FALSE),"")</f>
        <v>44.45</v>
      </c>
      <c r="G99" s="32">
        <f>[1]ODBC!G99</f>
        <v>0</v>
      </c>
      <c r="H99" s="33">
        <f>SUM([1]ODBC!H99)</f>
        <v>45033</v>
      </c>
      <c r="I99" s="41" t="str">
        <f>'Vinyl cutting'!$B$2</f>
        <v>J36938</v>
      </c>
      <c r="J99" s="42">
        <f ca="1">(SUMIF('Freeform time and material'!$B$17:$B$30,B99,'Freeform time and material'!$G$17:$G$30)) +
(SUMIF('Vinyl cutting'!$B$17:$B$30,B99,'Vinyl cutting'!$G$17:$G$30)) +
(SUMIF('Vinyl cutting (2)'!$B$17:$B$30,B99,'Vinyl cutting (2)'!$G$17:$G$30)) +
(SUMIF('Apply vinyl graphics'!$B$17:$B$30,B99,'Apply vinyl graphics'!$G$17:$G$30)) +
(SUMIF('Apply vinyl graphics (2)'!$B$17:$B$30,B99,'Apply vinyl graphics (2)'!$G$17:$G$30)) +
(SUMIF('Alum pan sign'!$B$17:$B$30,B99,'Alum pan sign'!$G$17:$G$30)) +
(SUMIF('Alum pan sign (2)'!$B$17:$B$30,B99,'Alum pan sign (2)'!$G$17:$G$30)) +
(SUMIF('Economy pan sign'!$B$17:$B$30,B99,'Economy pan sign'!$G$17:$G$30)) +
(SUMIF('Post and panel sign'!$B$17:$B$30,B99,'Post and panel sign'!$G$17:$G$30)) +
(SUMIF('Post and panel sign (2)'!$B$17:$B$30,B99,'Post and panel sign (2)'!$G$17:$G$30)) +
(SUMIF('Flat panels only'!$B$17:$B$30,B99,'Flat panels only'!$G$17:$G$30)) +
(SUMIF('Flat panels only (2)'!$B$17:$B$30,B99,'Flat panels only (2)'!$G$17:$G$30)) +
(SUMIF('Routed panel shapes'!$B$18:$B$31,B99,'Routed panel shapes'!$G$18:$G$31)) +
(SUMIF('Routed panel shapes (2)'!$B$18:$B$31,B99,'Routed panel shapes (2)'!$G$18:$G$31)) +
(SUMIF('Routed face only'!$B$17:$B$30,B99,'Routed face only'!$G$17:$G$30)) +
(SUMIF('Routed face only (2)'!$B$17:$B$30,B99,'Routed face only (2)'!$G$17:$G$30)) +
(SUMIF('Routed alum faces letters'!$B$17:$B$30,B99,'Routed alum faces letters'!$G$17:$G$30)) +
(SUMIF('Routed alum faces letters (2)'!$B$17:$B$30,B99,'Routed alum faces letters (2)'!$G$17:$G$30)) +
(SUMIF('Routed push through acrylic'!$B$17:$B$30,B99,'Routed push through acrylic'!$G$17:$G$30)) +
(SUMIF('Routed push through acrylic (2)'!$B$17:$B$30,B99,'Routed push through acrylic (2)'!$G$17:$G$30)) +
(SUMIF('Sf routed cabinet'!$B$17:$B$30,B99,'Sf routed cabinet'!$G$17:$G$30)) +
(SUMIF('Sf routed cabinet (2)'!$B$17:$B$30,B99,'Sf routed cabinet (2)'!$G$17:$G$30)) +
(SUMIF('Df routed cabinet'!$B$17:$B$30,B99,'Df routed cabinet'!$G$17:$G$30)) +
(SUMIF('Df routed cabinet (2)'!$B$17:$B$30,B99,'Df routed cabinet (2)'!$G$17:$G$30)) +
(SUMIF('Sf acrylic cabinet'!$B$17:$B$30,B99,'Sf acrylic cabinet'!$G$17:$G$30)) +
(SUMIF('Sf acrylic cabinet (2)'!$B$17:$B$30,B99,'Sf acrylic cabinet (2)'!$G$17:$G$30)) +
(SUMIF('Economy Sf acrylic'!$B$17:$B$30,B99,'Economy Sf acrylic'!$G$17:$G$30)) +
(SUMIF('Df acrylic cabinet'!$B$17:$B$30,B99,'Df acrylic cabinet'!$G$17:$G$30)) +
(SUMIF('Df acrylic cabinet (2)'!$B$17:$B$30,B99,'Df acrylic cabinet (2)'!$G$17:$G$30)) +
(SUMIF('Sf flex cabinet'!$B$17:$B$30,B99,'Sf flex cabinet'!$G$17:$G$30)) +
(SUMIF('Sf flex cabinet (2)'!$B$17:$B$30,B99,'Sf flex cabinet (2)'!$G$17:$G$30)) +
(SUMIF('Df flex cabinet'!$B$17:$B$36,B99,'Df flex cabinet'!$G$17:$G$36)) +
(SUMIF('Df flex cabinet (2)'!$B$17:$B$36,B99,'Df flex cabinet (2)'!$G$17:$G$36)) +
(SUMIF('Pole cover'!$B$17:$B$30,B99,'Pole cover'!$G$17:$G$30)) +
(SUMIF('Pole cover (2)'!$B$17:$B$30,B99,'Pole cover (2)'!$G$17:$G$30)) +
(SUMIF('Structural Steel Fab'!$B$17:$B$29,B99,'Structural Steel Fab'!$G$17:$G$29)) +
(SUMIF(Reveal!$B$17:$B$30,B99,Reveal!$G$17:$G$30)) +
(SUMIF('Reveal (2)'!$B$17:$B$30,B99,'Reveal (2)'!$G$17:$G$30)) +
(SUMIF('Crown cove top'!$B$17:$B$30,B99,'Crown cove top'!$G$17:$G$30)) +
(SUMIF('EMC assembly'!$B$17:$B$30,B99,'EMC assembly'!$G$17:$G$30)) +
(SUMIF(Crating!$B$17:$B$29,B99,Crating!$G$17:$G$29)) +
(SUMIF('LED wiring'!$B$17:$B$30,B99,'LED wiring'!$G$17:$G$30)) +
(SUMIF('Changeable copy face'!$B$17:$B$30,B99,'Changeable copy face'!$G$17:$G$30)) +
(SUMIF('Flex face assembly'!$B$17:$B$30,B99,'Flex face assembly'!$G$17:$G$30)) +
(SUMIF('Routed face assembly'!$B$17:$B$30,B99,'Routed face assembly'!$G$17:$G$30)) +
(SUMIF('Paint calculation'!$B$17:$B$30,B99,'Paint calculation'!$G$17:$G$30)) +
(SUMIF('Trimcap letter face'!$B$17:$B$30,B99,'Trimcap letter face'!$G$17:$G$30)) +
(SUMIF('Trimcap letter face (2)'!$B$17:$B$30,B99,'Trimcap letter face (2)'!$G$17:$G$30)) +
(SUMIF('Channel letter fabrication'!$B$17:$B$30,B99,'Channel letter fabrication'!$G$17:$G$30)) +
(SUMIF('Channel letter fabrication (2)'!$B$17:$B$30,B99,'Channel letter fabrication (2)'!$G$17:$G$30))</f>
        <v>0</v>
      </c>
    </row>
    <row r="100" spans="1:10">
      <c r="A100" s="28" t="str">
        <f>[1]ODBC!$A100</f>
        <v>48" 3630-337 Process Blue</v>
      </c>
      <c r="B100" s="29" t="str">
        <f>[1]ODBC!B100</f>
        <v>15644</v>
      </c>
      <c r="C100" s="30">
        <f>IFERROR(VLOOKUP($B100,[1]ODBC!$B:$H,2,FALSE),"")</f>
        <v>1.5629999999999999</v>
      </c>
      <c r="D100" s="30">
        <f>IFERROR(VLOOKUP($B100,[1]ODBC!$B:$H,3,FALSE),"")</f>
        <v>2.8140000000000001</v>
      </c>
      <c r="E100" s="30" t="str">
        <f>IFERROR(VLOOKUP($B100,[1]ODBC!$B:$H,4,FALSE),"")</f>
        <v>SQFT</v>
      </c>
      <c r="F100" s="31">
        <f>IFERROR(VLOOKUP($B100,[1]ODBC!$B:$H,5,FALSE),"")</f>
        <v>44.45</v>
      </c>
      <c r="G100" s="32">
        <f>[1]ODBC!G100</f>
        <v>0</v>
      </c>
      <c r="H100" s="33">
        <f>SUM([1]ODBC!H100)</f>
        <v>0</v>
      </c>
      <c r="I100" s="41" t="str">
        <f>'Vinyl cutting'!$B$2</f>
        <v>J36938</v>
      </c>
      <c r="J100" s="42">
        <f ca="1">(SUMIF('Freeform time and material'!$B$17:$B$30,B100,'Freeform time and material'!$G$17:$G$30)) +
(SUMIF('Vinyl cutting'!$B$17:$B$30,B100,'Vinyl cutting'!$G$17:$G$30)) +
(SUMIF('Vinyl cutting (2)'!$B$17:$B$30,B100,'Vinyl cutting (2)'!$G$17:$G$30)) +
(SUMIF('Apply vinyl graphics'!$B$17:$B$30,B100,'Apply vinyl graphics'!$G$17:$G$30)) +
(SUMIF('Apply vinyl graphics (2)'!$B$17:$B$30,B100,'Apply vinyl graphics (2)'!$G$17:$G$30)) +
(SUMIF('Alum pan sign'!$B$17:$B$30,B100,'Alum pan sign'!$G$17:$G$30)) +
(SUMIF('Alum pan sign (2)'!$B$17:$B$30,B100,'Alum pan sign (2)'!$G$17:$G$30)) +
(SUMIF('Economy pan sign'!$B$17:$B$30,B100,'Economy pan sign'!$G$17:$G$30)) +
(SUMIF('Post and panel sign'!$B$17:$B$30,B100,'Post and panel sign'!$G$17:$G$30)) +
(SUMIF('Post and panel sign (2)'!$B$17:$B$30,B100,'Post and panel sign (2)'!$G$17:$G$30)) +
(SUMIF('Flat panels only'!$B$17:$B$30,B100,'Flat panels only'!$G$17:$G$30)) +
(SUMIF('Flat panels only (2)'!$B$17:$B$30,B100,'Flat panels only (2)'!$G$17:$G$30)) +
(SUMIF('Routed panel shapes'!$B$18:$B$31,B100,'Routed panel shapes'!$G$18:$G$31)) +
(SUMIF('Routed panel shapes (2)'!$B$18:$B$31,B100,'Routed panel shapes (2)'!$G$18:$G$31)) +
(SUMIF('Routed face only'!$B$17:$B$30,B100,'Routed face only'!$G$17:$G$30)) +
(SUMIF('Routed face only (2)'!$B$17:$B$30,B100,'Routed face only (2)'!$G$17:$G$30)) +
(SUMIF('Routed alum faces letters'!$B$17:$B$30,B100,'Routed alum faces letters'!$G$17:$G$30)) +
(SUMIF('Routed alum faces letters (2)'!$B$17:$B$30,B100,'Routed alum faces letters (2)'!$G$17:$G$30)) +
(SUMIF('Routed push through acrylic'!$B$17:$B$30,B100,'Routed push through acrylic'!$G$17:$G$30)) +
(SUMIF('Routed push through acrylic (2)'!$B$17:$B$30,B100,'Routed push through acrylic (2)'!$G$17:$G$30)) +
(SUMIF('Sf routed cabinet'!$B$17:$B$30,B100,'Sf routed cabinet'!$G$17:$G$30)) +
(SUMIF('Sf routed cabinet (2)'!$B$17:$B$30,B100,'Sf routed cabinet (2)'!$G$17:$G$30)) +
(SUMIF('Df routed cabinet'!$B$17:$B$30,B100,'Df routed cabinet'!$G$17:$G$30)) +
(SUMIF('Df routed cabinet (2)'!$B$17:$B$30,B100,'Df routed cabinet (2)'!$G$17:$G$30)) +
(SUMIF('Sf acrylic cabinet'!$B$17:$B$30,B100,'Sf acrylic cabinet'!$G$17:$G$30)) +
(SUMIF('Sf acrylic cabinet (2)'!$B$17:$B$30,B100,'Sf acrylic cabinet (2)'!$G$17:$G$30)) +
(SUMIF('Economy Sf acrylic'!$B$17:$B$30,B100,'Economy Sf acrylic'!$G$17:$G$30)) +
(SUMIF('Df acrylic cabinet'!$B$17:$B$30,B100,'Df acrylic cabinet'!$G$17:$G$30)) +
(SUMIF('Df acrylic cabinet (2)'!$B$17:$B$30,B100,'Df acrylic cabinet (2)'!$G$17:$G$30)) +
(SUMIF('Sf flex cabinet'!$B$17:$B$30,B100,'Sf flex cabinet'!$G$17:$G$30)) +
(SUMIF('Sf flex cabinet (2)'!$B$17:$B$30,B100,'Sf flex cabinet (2)'!$G$17:$G$30)) +
(SUMIF('Df flex cabinet'!$B$17:$B$36,B100,'Df flex cabinet'!$G$17:$G$36)) +
(SUMIF('Df flex cabinet (2)'!$B$17:$B$36,B100,'Df flex cabinet (2)'!$G$17:$G$36)) +
(SUMIF('Pole cover'!$B$17:$B$30,B100,'Pole cover'!$G$17:$G$30)) +
(SUMIF('Pole cover (2)'!$B$17:$B$30,B100,'Pole cover (2)'!$G$17:$G$30)) +
(SUMIF('Structural Steel Fab'!$B$17:$B$29,B100,'Structural Steel Fab'!$G$17:$G$29)) +
(SUMIF(Reveal!$B$17:$B$30,B100,Reveal!$G$17:$G$30)) +
(SUMIF('Reveal (2)'!$B$17:$B$30,B100,'Reveal (2)'!$G$17:$G$30)) +
(SUMIF('Crown cove top'!$B$17:$B$30,B100,'Crown cove top'!$G$17:$G$30)) +
(SUMIF('EMC assembly'!$B$17:$B$30,B100,'EMC assembly'!$G$17:$G$30)) +
(SUMIF(Crating!$B$17:$B$29,B100,Crating!$G$17:$G$29)) +
(SUMIF('LED wiring'!$B$17:$B$30,B100,'LED wiring'!$G$17:$G$30)) +
(SUMIF('Changeable copy face'!$B$17:$B$30,B100,'Changeable copy face'!$G$17:$G$30)) +
(SUMIF('Flex face assembly'!$B$17:$B$30,B100,'Flex face assembly'!$G$17:$G$30)) +
(SUMIF('Routed face assembly'!$B$17:$B$30,B100,'Routed face assembly'!$G$17:$G$30)) +
(SUMIF('Paint calculation'!$B$17:$B$30,B100,'Paint calculation'!$G$17:$G$30)) +
(SUMIF('Trimcap letter face'!$B$17:$B$30,B100,'Trimcap letter face'!$G$17:$G$30)) +
(SUMIF('Trimcap letter face (2)'!$B$17:$B$30,B100,'Trimcap letter face (2)'!$G$17:$G$30)) +
(SUMIF('Channel letter fabrication'!$B$17:$B$30,B100,'Channel letter fabrication'!$G$17:$G$30)) +
(SUMIF('Channel letter fabrication (2)'!$B$17:$B$30,B100,'Channel letter fabrication (2)'!$G$17:$G$30))</f>
        <v>0</v>
      </c>
    </row>
    <row r="101" spans="1:10">
      <c r="A101" s="28" t="str">
        <f>[1]ODBC!$A101</f>
        <v>48" 3630-127 Intense Blue</v>
      </c>
      <c r="B101" s="29" t="str">
        <f>[1]ODBC!B101</f>
        <v>15648</v>
      </c>
      <c r="C101" s="30">
        <f>IFERROR(VLOOKUP($B101,[1]ODBC!$B:$H,2,FALSE),"")</f>
        <v>1.97</v>
      </c>
      <c r="D101" s="30">
        <f>IFERROR(VLOOKUP($B101,[1]ODBC!$B:$H,3,FALSE),"")</f>
        <v>3.5459999999999998</v>
      </c>
      <c r="E101" s="30" t="str">
        <f>IFERROR(VLOOKUP($B101,[1]ODBC!$B:$H,4,FALSE),"")</f>
        <v>SQFT</v>
      </c>
      <c r="F101" s="31">
        <f>IFERROR(VLOOKUP($B101,[1]ODBC!$B:$H,5,FALSE),"")</f>
        <v>44.45</v>
      </c>
      <c r="G101" s="32">
        <f>[1]ODBC!G101</f>
        <v>0</v>
      </c>
      <c r="H101" s="33">
        <f>SUM([1]ODBC!H101)</f>
        <v>45932</v>
      </c>
      <c r="I101" s="41" t="str">
        <f>'Vinyl cutting'!$B$2</f>
        <v>J36938</v>
      </c>
      <c r="J101" s="42">
        <f ca="1">(SUMIF('Freeform time and material'!$B$17:$B$30,B101,'Freeform time and material'!$G$17:$G$30)) +
(SUMIF('Vinyl cutting'!$B$17:$B$30,B101,'Vinyl cutting'!$G$17:$G$30)) +
(SUMIF('Vinyl cutting (2)'!$B$17:$B$30,B101,'Vinyl cutting (2)'!$G$17:$G$30)) +
(SUMIF('Apply vinyl graphics'!$B$17:$B$30,B101,'Apply vinyl graphics'!$G$17:$G$30)) +
(SUMIF('Apply vinyl graphics (2)'!$B$17:$B$30,B101,'Apply vinyl graphics (2)'!$G$17:$G$30)) +
(SUMIF('Alum pan sign'!$B$17:$B$30,B101,'Alum pan sign'!$G$17:$G$30)) +
(SUMIF('Alum pan sign (2)'!$B$17:$B$30,B101,'Alum pan sign (2)'!$G$17:$G$30)) +
(SUMIF('Economy pan sign'!$B$17:$B$30,B101,'Economy pan sign'!$G$17:$G$30)) +
(SUMIF('Post and panel sign'!$B$17:$B$30,B101,'Post and panel sign'!$G$17:$G$30)) +
(SUMIF('Post and panel sign (2)'!$B$17:$B$30,B101,'Post and panel sign (2)'!$G$17:$G$30)) +
(SUMIF('Flat panels only'!$B$17:$B$30,B101,'Flat panels only'!$G$17:$G$30)) +
(SUMIF('Flat panels only (2)'!$B$17:$B$30,B101,'Flat panels only (2)'!$G$17:$G$30)) +
(SUMIF('Routed panel shapes'!$B$18:$B$31,B101,'Routed panel shapes'!$G$18:$G$31)) +
(SUMIF('Routed panel shapes (2)'!$B$18:$B$31,B101,'Routed panel shapes (2)'!$G$18:$G$31)) +
(SUMIF('Routed face only'!$B$17:$B$30,B101,'Routed face only'!$G$17:$G$30)) +
(SUMIF('Routed face only (2)'!$B$17:$B$30,B101,'Routed face only (2)'!$G$17:$G$30)) +
(SUMIF('Routed alum faces letters'!$B$17:$B$30,B101,'Routed alum faces letters'!$G$17:$G$30)) +
(SUMIF('Routed alum faces letters (2)'!$B$17:$B$30,B101,'Routed alum faces letters (2)'!$G$17:$G$30)) +
(SUMIF('Routed push through acrylic'!$B$17:$B$30,B101,'Routed push through acrylic'!$G$17:$G$30)) +
(SUMIF('Routed push through acrylic (2)'!$B$17:$B$30,B101,'Routed push through acrylic (2)'!$G$17:$G$30)) +
(SUMIF('Sf routed cabinet'!$B$17:$B$30,B101,'Sf routed cabinet'!$G$17:$G$30)) +
(SUMIF('Sf routed cabinet (2)'!$B$17:$B$30,B101,'Sf routed cabinet (2)'!$G$17:$G$30)) +
(SUMIF('Df routed cabinet'!$B$17:$B$30,B101,'Df routed cabinet'!$G$17:$G$30)) +
(SUMIF('Df routed cabinet (2)'!$B$17:$B$30,B101,'Df routed cabinet (2)'!$G$17:$G$30)) +
(SUMIF('Sf acrylic cabinet'!$B$17:$B$30,B101,'Sf acrylic cabinet'!$G$17:$G$30)) +
(SUMIF('Sf acrylic cabinet (2)'!$B$17:$B$30,B101,'Sf acrylic cabinet (2)'!$G$17:$G$30)) +
(SUMIF('Economy Sf acrylic'!$B$17:$B$30,B101,'Economy Sf acrylic'!$G$17:$G$30)) +
(SUMIF('Df acrylic cabinet'!$B$17:$B$30,B101,'Df acrylic cabinet'!$G$17:$G$30)) +
(SUMIF('Df acrylic cabinet (2)'!$B$17:$B$30,B101,'Df acrylic cabinet (2)'!$G$17:$G$30)) +
(SUMIF('Sf flex cabinet'!$B$17:$B$30,B101,'Sf flex cabinet'!$G$17:$G$30)) +
(SUMIF('Sf flex cabinet (2)'!$B$17:$B$30,B101,'Sf flex cabinet (2)'!$G$17:$G$30)) +
(SUMIF('Df flex cabinet'!$B$17:$B$36,B101,'Df flex cabinet'!$G$17:$G$36)) +
(SUMIF('Df flex cabinet (2)'!$B$17:$B$36,B101,'Df flex cabinet (2)'!$G$17:$G$36)) +
(SUMIF('Pole cover'!$B$17:$B$30,B101,'Pole cover'!$G$17:$G$30)) +
(SUMIF('Pole cover (2)'!$B$17:$B$30,B101,'Pole cover (2)'!$G$17:$G$30)) +
(SUMIF('Structural Steel Fab'!$B$17:$B$29,B101,'Structural Steel Fab'!$G$17:$G$29)) +
(SUMIF(Reveal!$B$17:$B$30,B101,Reveal!$G$17:$G$30)) +
(SUMIF('Reveal (2)'!$B$17:$B$30,B101,'Reveal (2)'!$G$17:$G$30)) +
(SUMIF('Crown cove top'!$B$17:$B$30,B101,'Crown cove top'!$G$17:$G$30)) +
(SUMIF('EMC assembly'!$B$17:$B$30,B101,'EMC assembly'!$G$17:$G$30)) +
(SUMIF(Crating!$B$17:$B$29,B101,Crating!$G$17:$G$29)) +
(SUMIF('LED wiring'!$B$17:$B$30,B101,'LED wiring'!$G$17:$G$30)) +
(SUMIF('Changeable copy face'!$B$17:$B$30,B101,'Changeable copy face'!$G$17:$G$30)) +
(SUMIF('Flex face assembly'!$B$17:$B$30,B101,'Flex face assembly'!$G$17:$G$30)) +
(SUMIF('Routed face assembly'!$B$17:$B$30,B101,'Routed face assembly'!$G$17:$G$30)) +
(SUMIF('Paint calculation'!$B$17:$B$30,B101,'Paint calculation'!$G$17:$G$30)) +
(SUMIF('Trimcap letter face'!$B$17:$B$30,B101,'Trimcap letter face'!$G$17:$G$30)) +
(SUMIF('Trimcap letter face (2)'!$B$17:$B$30,B101,'Trimcap letter face (2)'!$G$17:$G$30)) +
(SUMIF('Channel letter fabrication'!$B$17:$B$30,B101,'Channel letter fabrication'!$G$17:$G$30)) +
(SUMIF('Channel letter fabrication (2)'!$B$17:$B$30,B101,'Channel letter fabrication (2)'!$G$17:$G$30))</f>
        <v>0</v>
      </c>
    </row>
    <row r="102" spans="1:10">
      <c r="A102" s="28" t="str">
        <f>[1]ODBC!$A102</f>
        <v>48" 3630-167 Bright Blue</v>
      </c>
      <c r="B102" s="29" t="str">
        <f>[1]ODBC!B102</f>
        <v>15652</v>
      </c>
      <c r="C102" s="30">
        <f>IFERROR(VLOOKUP($B102,[1]ODBC!$B:$H,2,FALSE),"")</f>
        <v>1.9410000000000001</v>
      </c>
      <c r="D102" s="30">
        <f>IFERROR(VLOOKUP($B102,[1]ODBC!$B:$H,3,FALSE),"")</f>
        <v>3.4940000000000002</v>
      </c>
      <c r="E102" s="30" t="str">
        <f>IFERROR(VLOOKUP($B102,[1]ODBC!$B:$H,4,FALSE),"")</f>
        <v>SQFT</v>
      </c>
      <c r="F102" s="31">
        <f>IFERROR(VLOOKUP($B102,[1]ODBC!$B:$H,5,FALSE),"")</f>
        <v>44.45</v>
      </c>
      <c r="G102" s="32">
        <f>[1]ODBC!G102</f>
        <v>0</v>
      </c>
      <c r="H102" s="33">
        <f>SUM([1]ODBC!H102)</f>
        <v>45938</v>
      </c>
      <c r="I102" s="41" t="str">
        <f>'Vinyl cutting'!$B$2</f>
        <v>J36938</v>
      </c>
      <c r="J102" s="42">
        <f ca="1">(SUMIF('Freeform time and material'!$B$17:$B$30,B102,'Freeform time and material'!$G$17:$G$30)) +
(SUMIF('Vinyl cutting'!$B$17:$B$30,B102,'Vinyl cutting'!$G$17:$G$30)) +
(SUMIF('Vinyl cutting (2)'!$B$17:$B$30,B102,'Vinyl cutting (2)'!$G$17:$G$30)) +
(SUMIF('Apply vinyl graphics'!$B$17:$B$30,B102,'Apply vinyl graphics'!$G$17:$G$30)) +
(SUMIF('Apply vinyl graphics (2)'!$B$17:$B$30,B102,'Apply vinyl graphics (2)'!$G$17:$G$30)) +
(SUMIF('Alum pan sign'!$B$17:$B$30,B102,'Alum pan sign'!$G$17:$G$30)) +
(SUMIF('Alum pan sign (2)'!$B$17:$B$30,B102,'Alum pan sign (2)'!$G$17:$G$30)) +
(SUMIF('Economy pan sign'!$B$17:$B$30,B102,'Economy pan sign'!$G$17:$G$30)) +
(SUMIF('Post and panel sign'!$B$17:$B$30,B102,'Post and panel sign'!$G$17:$G$30)) +
(SUMIF('Post and panel sign (2)'!$B$17:$B$30,B102,'Post and panel sign (2)'!$G$17:$G$30)) +
(SUMIF('Flat panels only'!$B$17:$B$30,B102,'Flat panels only'!$G$17:$G$30)) +
(SUMIF('Flat panels only (2)'!$B$17:$B$30,B102,'Flat panels only (2)'!$G$17:$G$30)) +
(SUMIF('Routed panel shapes'!$B$18:$B$31,B102,'Routed panel shapes'!$G$18:$G$31)) +
(SUMIF('Routed panel shapes (2)'!$B$18:$B$31,B102,'Routed panel shapes (2)'!$G$18:$G$31)) +
(SUMIF('Routed face only'!$B$17:$B$30,B102,'Routed face only'!$G$17:$G$30)) +
(SUMIF('Routed face only (2)'!$B$17:$B$30,B102,'Routed face only (2)'!$G$17:$G$30)) +
(SUMIF('Routed alum faces letters'!$B$17:$B$30,B102,'Routed alum faces letters'!$G$17:$G$30)) +
(SUMIF('Routed alum faces letters (2)'!$B$17:$B$30,B102,'Routed alum faces letters (2)'!$G$17:$G$30)) +
(SUMIF('Routed push through acrylic'!$B$17:$B$30,B102,'Routed push through acrylic'!$G$17:$G$30)) +
(SUMIF('Routed push through acrylic (2)'!$B$17:$B$30,B102,'Routed push through acrylic (2)'!$G$17:$G$30)) +
(SUMIF('Sf routed cabinet'!$B$17:$B$30,B102,'Sf routed cabinet'!$G$17:$G$30)) +
(SUMIF('Sf routed cabinet (2)'!$B$17:$B$30,B102,'Sf routed cabinet (2)'!$G$17:$G$30)) +
(SUMIF('Df routed cabinet'!$B$17:$B$30,B102,'Df routed cabinet'!$G$17:$G$30)) +
(SUMIF('Df routed cabinet (2)'!$B$17:$B$30,B102,'Df routed cabinet (2)'!$G$17:$G$30)) +
(SUMIF('Sf acrylic cabinet'!$B$17:$B$30,B102,'Sf acrylic cabinet'!$G$17:$G$30)) +
(SUMIF('Sf acrylic cabinet (2)'!$B$17:$B$30,B102,'Sf acrylic cabinet (2)'!$G$17:$G$30)) +
(SUMIF('Economy Sf acrylic'!$B$17:$B$30,B102,'Economy Sf acrylic'!$G$17:$G$30)) +
(SUMIF('Df acrylic cabinet'!$B$17:$B$30,B102,'Df acrylic cabinet'!$G$17:$G$30)) +
(SUMIF('Df acrylic cabinet (2)'!$B$17:$B$30,B102,'Df acrylic cabinet (2)'!$G$17:$G$30)) +
(SUMIF('Sf flex cabinet'!$B$17:$B$30,B102,'Sf flex cabinet'!$G$17:$G$30)) +
(SUMIF('Sf flex cabinet (2)'!$B$17:$B$30,B102,'Sf flex cabinet (2)'!$G$17:$G$30)) +
(SUMIF('Df flex cabinet'!$B$17:$B$36,B102,'Df flex cabinet'!$G$17:$G$36)) +
(SUMIF('Df flex cabinet (2)'!$B$17:$B$36,B102,'Df flex cabinet (2)'!$G$17:$G$36)) +
(SUMIF('Pole cover'!$B$17:$B$30,B102,'Pole cover'!$G$17:$G$30)) +
(SUMIF('Pole cover (2)'!$B$17:$B$30,B102,'Pole cover (2)'!$G$17:$G$30)) +
(SUMIF('Structural Steel Fab'!$B$17:$B$29,B102,'Structural Steel Fab'!$G$17:$G$29)) +
(SUMIF(Reveal!$B$17:$B$30,B102,Reveal!$G$17:$G$30)) +
(SUMIF('Reveal (2)'!$B$17:$B$30,B102,'Reveal (2)'!$G$17:$G$30)) +
(SUMIF('Crown cove top'!$B$17:$B$30,B102,'Crown cove top'!$G$17:$G$30)) +
(SUMIF('EMC assembly'!$B$17:$B$30,B102,'EMC assembly'!$G$17:$G$30)) +
(SUMIF(Crating!$B$17:$B$29,B102,Crating!$G$17:$G$29)) +
(SUMIF('LED wiring'!$B$17:$B$30,B102,'LED wiring'!$G$17:$G$30)) +
(SUMIF('Changeable copy face'!$B$17:$B$30,B102,'Changeable copy face'!$G$17:$G$30)) +
(SUMIF('Flex face assembly'!$B$17:$B$30,B102,'Flex face assembly'!$G$17:$G$30)) +
(SUMIF('Routed face assembly'!$B$17:$B$30,B102,'Routed face assembly'!$G$17:$G$30)) +
(SUMIF('Paint calculation'!$B$17:$B$30,B102,'Paint calculation'!$G$17:$G$30)) +
(SUMIF('Trimcap letter face'!$B$17:$B$30,B102,'Trimcap letter face'!$G$17:$G$30)) +
(SUMIF('Trimcap letter face (2)'!$B$17:$B$30,B102,'Trimcap letter face (2)'!$G$17:$G$30)) +
(SUMIF('Channel letter fabrication'!$B$17:$B$30,B102,'Channel letter fabrication'!$G$17:$G$30)) +
(SUMIF('Channel letter fabrication (2)'!$B$17:$B$30,B102,'Channel letter fabrication (2)'!$G$17:$G$30))</f>
        <v>0</v>
      </c>
    </row>
    <row r="103" spans="1:10">
      <c r="A103" s="28" t="str">
        <f>[1]ODBC!$A103</f>
        <v>48" 3630-97 Bristol Blue</v>
      </c>
      <c r="B103" s="29" t="str">
        <f>[1]ODBC!B103</f>
        <v>15656</v>
      </c>
      <c r="C103" s="30">
        <f>IFERROR(VLOOKUP($B103,[1]ODBC!$B:$H,2,FALSE),"")</f>
        <v>1.772</v>
      </c>
      <c r="D103" s="30">
        <f>IFERROR(VLOOKUP($B103,[1]ODBC!$B:$H,3,FALSE),"")</f>
        <v>3.19</v>
      </c>
      <c r="E103" s="30" t="str">
        <f>IFERROR(VLOOKUP($B103,[1]ODBC!$B:$H,4,FALSE),"")</f>
        <v>SQFT</v>
      </c>
      <c r="F103" s="31">
        <f>IFERROR(VLOOKUP($B103,[1]ODBC!$B:$H,5,FALSE),"")</f>
        <v>44.45</v>
      </c>
      <c r="G103" s="32">
        <f>[1]ODBC!G103</f>
        <v>0</v>
      </c>
      <c r="H103" s="33">
        <f>SUM([1]ODBC!H103)</f>
        <v>45531</v>
      </c>
      <c r="I103" s="41" t="str">
        <f>'Vinyl cutting'!$B$2</f>
        <v>J36938</v>
      </c>
      <c r="J103" s="42">
        <f ca="1">(SUMIF('Freeform time and material'!$B$17:$B$30,B103,'Freeform time and material'!$G$17:$G$30)) +
(SUMIF('Vinyl cutting'!$B$17:$B$30,B103,'Vinyl cutting'!$G$17:$G$30)) +
(SUMIF('Vinyl cutting (2)'!$B$17:$B$30,B103,'Vinyl cutting (2)'!$G$17:$G$30)) +
(SUMIF('Apply vinyl graphics'!$B$17:$B$30,B103,'Apply vinyl graphics'!$G$17:$G$30)) +
(SUMIF('Apply vinyl graphics (2)'!$B$17:$B$30,B103,'Apply vinyl graphics (2)'!$G$17:$G$30)) +
(SUMIF('Alum pan sign'!$B$17:$B$30,B103,'Alum pan sign'!$G$17:$G$30)) +
(SUMIF('Alum pan sign (2)'!$B$17:$B$30,B103,'Alum pan sign (2)'!$G$17:$G$30)) +
(SUMIF('Economy pan sign'!$B$17:$B$30,B103,'Economy pan sign'!$G$17:$G$30)) +
(SUMIF('Post and panel sign'!$B$17:$B$30,B103,'Post and panel sign'!$G$17:$G$30)) +
(SUMIF('Post and panel sign (2)'!$B$17:$B$30,B103,'Post and panel sign (2)'!$G$17:$G$30)) +
(SUMIF('Flat panels only'!$B$17:$B$30,B103,'Flat panels only'!$G$17:$G$30)) +
(SUMIF('Flat panels only (2)'!$B$17:$B$30,B103,'Flat panels only (2)'!$G$17:$G$30)) +
(SUMIF('Routed panel shapes'!$B$18:$B$31,B103,'Routed panel shapes'!$G$18:$G$31)) +
(SUMIF('Routed panel shapes (2)'!$B$18:$B$31,B103,'Routed panel shapes (2)'!$G$18:$G$31)) +
(SUMIF('Routed face only'!$B$17:$B$30,B103,'Routed face only'!$G$17:$G$30)) +
(SUMIF('Routed face only (2)'!$B$17:$B$30,B103,'Routed face only (2)'!$G$17:$G$30)) +
(SUMIF('Routed alum faces letters'!$B$17:$B$30,B103,'Routed alum faces letters'!$G$17:$G$30)) +
(SUMIF('Routed alum faces letters (2)'!$B$17:$B$30,B103,'Routed alum faces letters (2)'!$G$17:$G$30)) +
(SUMIF('Routed push through acrylic'!$B$17:$B$30,B103,'Routed push through acrylic'!$G$17:$G$30)) +
(SUMIF('Routed push through acrylic (2)'!$B$17:$B$30,B103,'Routed push through acrylic (2)'!$G$17:$G$30)) +
(SUMIF('Sf routed cabinet'!$B$17:$B$30,B103,'Sf routed cabinet'!$G$17:$G$30)) +
(SUMIF('Sf routed cabinet (2)'!$B$17:$B$30,B103,'Sf routed cabinet (2)'!$G$17:$G$30)) +
(SUMIF('Df routed cabinet'!$B$17:$B$30,B103,'Df routed cabinet'!$G$17:$G$30)) +
(SUMIF('Df routed cabinet (2)'!$B$17:$B$30,B103,'Df routed cabinet (2)'!$G$17:$G$30)) +
(SUMIF('Sf acrylic cabinet'!$B$17:$B$30,B103,'Sf acrylic cabinet'!$G$17:$G$30)) +
(SUMIF('Sf acrylic cabinet (2)'!$B$17:$B$30,B103,'Sf acrylic cabinet (2)'!$G$17:$G$30)) +
(SUMIF('Economy Sf acrylic'!$B$17:$B$30,B103,'Economy Sf acrylic'!$G$17:$G$30)) +
(SUMIF('Df acrylic cabinet'!$B$17:$B$30,B103,'Df acrylic cabinet'!$G$17:$G$30)) +
(SUMIF('Df acrylic cabinet (2)'!$B$17:$B$30,B103,'Df acrylic cabinet (2)'!$G$17:$G$30)) +
(SUMIF('Sf flex cabinet'!$B$17:$B$30,B103,'Sf flex cabinet'!$G$17:$G$30)) +
(SUMIF('Sf flex cabinet (2)'!$B$17:$B$30,B103,'Sf flex cabinet (2)'!$G$17:$G$30)) +
(SUMIF('Df flex cabinet'!$B$17:$B$36,B103,'Df flex cabinet'!$G$17:$G$36)) +
(SUMIF('Df flex cabinet (2)'!$B$17:$B$36,B103,'Df flex cabinet (2)'!$G$17:$G$36)) +
(SUMIF('Pole cover'!$B$17:$B$30,B103,'Pole cover'!$G$17:$G$30)) +
(SUMIF('Pole cover (2)'!$B$17:$B$30,B103,'Pole cover (2)'!$G$17:$G$30)) +
(SUMIF('Structural Steel Fab'!$B$17:$B$29,B103,'Structural Steel Fab'!$G$17:$G$29)) +
(SUMIF(Reveal!$B$17:$B$30,B103,Reveal!$G$17:$G$30)) +
(SUMIF('Reveal (2)'!$B$17:$B$30,B103,'Reveal (2)'!$G$17:$G$30)) +
(SUMIF('Crown cove top'!$B$17:$B$30,B103,'Crown cove top'!$G$17:$G$30)) +
(SUMIF('EMC assembly'!$B$17:$B$30,B103,'EMC assembly'!$G$17:$G$30)) +
(SUMIF(Crating!$B$17:$B$29,B103,Crating!$G$17:$G$29)) +
(SUMIF('LED wiring'!$B$17:$B$30,B103,'LED wiring'!$G$17:$G$30)) +
(SUMIF('Changeable copy face'!$B$17:$B$30,B103,'Changeable copy face'!$G$17:$G$30)) +
(SUMIF('Flex face assembly'!$B$17:$B$30,B103,'Flex face assembly'!$G$17:$G$30)) +
(SUMIF('Routed face assembly'!$B$17:$B$30,B103,'Routed face assembly'!$G$17:$G$30)) +
(SUMIF('Paint calculation'!$B$17:$B$30,B103,'Paint calculation'!$G$17:$G$30)) +
(SUMIF('Trimcap letter face'!$B$17:$B$30,B103,'Trimcap letter face'!$G$17:$G$30)) +
(SUMIF('Trimcap letter face (2)'!$B$17:$B$30,B103,'Trimcap letter face (2)'!$G$17:$G$30)) +
(SUMIF('Channel letter fabrication'!$B$17:$B$30,B103,'Channel letter fabrication'!$G$17:$G$30)) +
(SUMIF('Channel letter fabrication (2)'!$B$17:$B$30,B103,'Channel letter fabrication (2)'!$G$17:$G$30))</f>
        <v>0</v>
      </c>
    </row>
    <row r="104" spans="1:10">
      <c r="A104" s="28" t="str">
        <f>[1]ODBC!$A104</f>
        <v>48" 3630-157 Sultan Blue</v>
      </c>
      <c r="B104" s="29" t="str">
        <f>[1]ODBC!B104</f>
        <v>15660</v>
      </c>
      <c r="C104" s="30">
        <f>IFERROR(VLOOKUP($B104,[1]ODBC!$B:$H,2,FALSE),"")</f>
        <v>2.0529999999999999</v>
      </c>
      <c r="D104" s="30">
        <f>IFERROR(VLOOKUP($B104,[1]ODBC!$B:$H,3,FALSE),"")</f>
        <v>3.6960000000000002</v>
      </c>
      <c r="E104" s="30" t="str">
        <f>IFERROR(VLOOKUP($B104,[1]ODBC!$B:$H,4,FALSE),"")</f>
        <v>SQFT</v>
      </c>
      <c r="F104" s="31">
        <f>IFERROR(VLOOKUP($B104,[1]ODBC!$B:$H,5,FALSE),"")</f>
        <v>44.45</v>
      </c>
      <c r="G104" s="32">
        <f>[1]ODBC!G104</f>
        <v>0</v>
      </c>
      <c r="H104" s="33">
        <f>SUM([1]ODBC!H104)</f>
        <v>46048</v>
      </c>
      <c r="I104" s="41" t="str">
        <f>'Vinyl cutting'!$B$2</f>
        <v>J36938</v>
      </c>
      <c r="J104" s="42">
        <f ca="1">(SUMIF('Freeform time and material'!$B$17:$B$30,B104,'Freeform time and material'!$G$17:$G$30)) +
(SUMIF('Vinyl cutting'!$B$17:$B$30,B104,'Vinyl cutting'!$G$17:$G$30)) +
(SUMIF('Vinyl cutting (2)'!$B$17:$B$30,B104,'Vinyl cutting (2)'!$G$17:$G$30)) +
(SUMIF('Apply vinyl graphics'!$B$17:$B$30,B104,'Apply vinyl graphics'!$G$17:$G$30)) +
(SUMIF('Apply vinyl graphics (2)'!$B$17:$B$30,B104,'Apply vinyl graphics (2)'!$G$17:$G$30)) +
(SUMIF('Alum pan sign'!$B$17:$B$30,B104,'Alum pan sign'!$G$17:$G$30)) +
(SUMIF('Alum pan sign (2)'!$B$17:$B$30,B104,'Alum pan sign (2)'!$G$17:$G$30)) +
(SUMIF('Economy pan sign'!$B$17:$B$30,B104,'Economy pan sign'!$G$17:$G$30)) +
(SUMIF('Post and panel sign'!$B$17:$B$30,B104,'Post and panel sign'!$G$17:$G$30)) +
(SUMIF('Post and panel sign (2)'!$B$17:$B$30,B104,'Post and panel sign (2)'!$G$17:$G$30)) +
(SUMIF('Flat panels only'!$B$17:$B$30,B104,'Flat panels only'!$G$17:$G$30)) +
(SUMIF('Flat panels only (2)'!$B$17:$B$30,B104,'Flat panels only (2)'!$G$17:$G$30)) +
(SUMIF('Routed panel shapes'!$B$18:$B$31,B104,'Routed panel shapes'!$G$18:$G$31)) +
(SUMIF('Routed panel shapes (2)'!$B$18:$B$31,B104,'Routed panel shapes (2)'!$G$18:$G$31)) +
(SUMIF('Routed face only'!$B$17:$B$30,B104,'Routed face only'!$G$17:$G$30)) +
(SUMIF('Routed face only (2)'!$B$17:$B$30,B104,'Routed face only (2)'!$G$17:$G$30)) +
(SUMIF('Routed alum faces letters'!$B$17:$B$30,B104,'Routed alum faces letters'!$G$17:$G$30)) +
(SUMIF('Routed alum faces letters (2)'!$B$17:$B$30,B104,'Routed alum faces letters (2)'!$G$17:$G$30)) +
(SUMIF('Routed push through acrylic'!$B$17:$B$30,B104,'Routed push through acrylic'!$G$17:$G$30)) +
(SUMIF('Routed push through acrylic (2)'!$B$17:$B$30,B104,'Routed push through acrylic (2)'!$G$17:$G$30)) +
(SUMIF('Sf routed cabinet'!$B$17:$B$30,B104,'Sf routed cabinet'!$G$17:$G$30)) +
(SUMIF('Sf routed cabinet (2)'!$B$17:$B$30,B104,'Sf routed cabinet (2)'!$G$17:$G$30)) +
(SUMIF('Df routed cabinet'!$B$17:$B$30,B104,'Df routed cabinet'!$G$17:$G$30)) +
(SUMIF('Df routed cabinet (2)'!$B$17:$B$30,B104,'Df routed cabinet (2)'!$G$17:$G$30)) +
(SUMIF('Sf acrylic cabinet'!$B$17:$B$30,B104,'Sf acrylic cabinet'!$G$17:$G$30)) +
(SUMIF('Sf acrylic cabinet (2)'!$B$17:$B$30,B104,'Sf acrylic cabinet (2)'!$G$17:$G$30)) +
(SUMIF('Economy Sf acrylic'!$B$17:$B$30,B104,'Economy Sf acrylic'!$G$17:$G$30)) +
(SUMIF('Df acrylic cabinet'!$B$17:$B$30,B104,'Df acrylic cabinet'!$G$17:$G$30)) +
(SUMIF('Df acrylic cabinet (2)'!$B$17:$B$30,B104,'Df acrylic cabinet (2)'!$G$17:$G$30)) +
(SUMIF('Sf flex cabinet'!$B$17:$B$30,B104,'Sf flex cabinet'!$G$17:$G$30)) +
(SUMIF('Sf flex cabinet (2)'!$B$17:$B$30,B104,'Sf flex cabinet (2)'!$G$17:$G$30)) +
(SUMIF('Df flex cabinet'!$B$17:$B$36,B104,'Df flex cabinet'!$G$17:$G$36)) +
(SUMIF('Df flex cabinet (2)'!$B$17:$B$36,B104,'Df flex cabinet (2)'!$G$17:$G$36)) +
(SUMIF('Pole cover'!$B$17:$B$30,B104,'Pole cover'!$G$17:$G$30)) +
(SUMIF('Pole cover (2)'!$B$17:$B$30,B104,'Pole cover (2)'!$G$17:$G$30)) +
(SUMIF('Structural Steel Fab'!$B$17:$B$29,B104,'Structural Steel Fab'!$G$17:$G$29)) +
(SUMIF(Reveal!$B$17:$B$30,B104,Reveal!$G$17:$G$30)) +
(SUMIF('Reveal (2)'!$B$17:$B$30,B104,'Reveal (2)'!$G$17:$G$30)) +
(SUMIF('Crown cove top'!$B$17:$B$30,B104,'Crown cove top'!$G$17:$G$30)) +
(SUMIF('EMC assembly'!$B$17:$B$30,B104,'EMC assembly'!$G$17:$G$30)) +
(SUMIF(Crating!$B$17:$B$29,B104,Crating!$G$17:$G$29)) +
(SUMIF('LED wiring'!$B$17:$B$30,B104,'LED wiring'!$G$17:$G$30)) +
(SUMIF('Changeable copy face'!$B$17:$B$30,B104,'Changeable copy face'!$G$17:$G$30)) +
(SUMIF('Flex face assembly'!$B$17:$B$30,B104,'Flex face assembly'!$G$17:$G$30)) +
(SUMIF('Routed face assembly'!$B$17:$B$30,B104,'Routed face assembly'!$G$17:$G$30)) +
(SUMIF('Paint calculation'!$B$17:$B$30,B104,'Paint calculation'!$G$17:$G$30)) +
(SUMIF('Trimcap letter face'!$B$17:$B$30,B104,'Trimcap letter face'!$G$17:$G$30)) +
(SUMIF('Trimcap letter face (2)'!$B$17:$B$30,B104,'Trimcap letter face (2)'!$G$17:$G$30)) +
(SUMIF('Channel letter fabrication'!$B$17:$B$30,B104,'Channel letter fabrication'!$G$17:$G$30)) +
(SUMIF('Channel letter fabrication (2)'!$B$17:$B$30,B104,'Channel letter fabrication (2)'!$G$17:$G$30))</f>
        <v>0</v>
      </c>
    </row>
    <row r="105" spans="1:10">
      <c r="A105" s="28" t="str">
        <f>[1]ODBC!$A105</f>
        <v>48" 3630-137 European Blue</v>
      </c>
      <c r="B105" s="29" t="str">
        <f>[1]ODBC!B105</f>
        <v>15664</v>
      </c>
      <c r="C105" s="30">
        <f>IFERROR(VLOOKUP($B105,[1]ODBC!$B:$H,2,FALSE),"")</f>
        <v>1.92</v>
      </c>
      <c r="D105" s="30">
        <f>IFERROR(VLOOKUP($B105,[1]ODBC!$B:$H,3,FALSE),"")</f>
        <v>3.456</v>
      </c>
      <c r="E105" s="30" t="str">
        <f>IFERROR(VLOOKUP($B105,[1]ODBC!$B:$H,4,FALSE),"")</f>
        <v>SQFT</v>
      </c>
      <c r="F105" s="31">
        <f>IFERROR(VLOOKUP($B105,[1]ODBC!$B:$H,5,FALSE),"")</f>
        <v>44.45</v>
      </c>
      <c r="G105" s="32">
        <f>[1]ODBC!G105</f>
        <v>0</v>
      </c>
      <c r="H105" s="33">
        <f>SUM([1]ODBC!H105)</f>
        <v>45721</v>
      </c>
      <c r="I105" s="41" t="str">
        <f>'Vinyl cutting'!$B$2</f>
        <v>J36938</v>
      </c>
      <c r="J105" s="42">
        <f ca="1">(SUMIF('Freeform time and material'!$B$17:$B$30,B105,'Freeform time and material'!$G$17:$G$30)) +
(SUMIF('Vinyl cutting'!$B$17:$B$30,B105,'Vinyl cutting'!$G$17:$G$30)) +
(SUMIF('Vinyl cutting (2)'!$B$17:$B$30,B105,'Vinyl cutting (2)'!$G$17:$G$30)) +
(SUMIF('Apply vinyl graphics'!$B$17:$B$30,B105,'Apply vinyl graphics'!$G$17:$G$30)) +
(SUMIF('Apply vinyl graphics (2)'!$B$17:$B$30,B105,'Apply vinyl graphics (2)'!$G$17:$G$30)) +
(SUMIF('Alum pan sign'!$B$17:$B$30,B105,'Alum pan sign'!$G$17:$G$30)) +
(SUMIF('Alum pan sign (2)'!$B$17:$B$30,B105,'Alum pan sign (2)'!$G$17:$G$30)) +
(SUMIF('Economy pan sign'!$B$17:$B$30,B105,'Economy pan sign'!$G$17:$G$30)) +
(SUMIF('Post and panel sign'!$B$17:$B$30,B105,'Post and panel sign'!$G$17:$G$30)) +
(SUMIF('Post and panel sign (2)'!$B$17:$B$30,B105,'Post and panel sign (2)'!$G$17:$G$30)) +
(SUMIF('Flat panels only'!$B$17:$B$30,B105,'Flat panels only'!$G$17:$G$30)) +
(SUMIF('Flat panels only (2)'!$B$17:$B$30,B105,'Flat panels only (2)'!$G$17:$G$30)) +
(SUMIF('Routed panel shapes'!$B$18:$B$31,B105,'Routed panel shapes'!$G$18:$G$31)) +
(SUMIF('Routed panel shapes (2)'!$B$18:$B$31,B105,'Routed panel shapes (2)'!$G$18:$G$31)) +
(SUMIF('Routed face only'!$B$17:$B$30,B105,'Routed face only'!$G$17:$G$30)) +
(SUMIF('Routed face only (2)'!$B$17:$B$30,B105,'Routed face only (2)'!$G$17:$G$30)) +
(SUMIF('Routed alum faces letters'!$B$17:$B$30,B105,'Routed alum faces letters'!$G$17:$G$30)) +
(SUMIF('Routed alum faces letters (2)'!$B$17:$B$30,B105,'Routed alum faces letters (2)'!$G$17:$G$30)) +
(SUMIF('Routed push through acrylic'!$B$17:$B$30,B105,'Routed push through acrylic'!$G$17:$G$30)) +
(SUMIF('Routed push through acrylic (2)'!$B$17:$B$30,B105,'Routed push through acrylic (2)'!$G$17:$G$30)) +
(SUMIF('Sf routed cabinet'!$B$17:$B$30,B105,'Sf routed cabinet'!$G$17:$G$30)) +
(SUMIF('Sf routed cabinet (2)'!$B$17:$B$30,B105,'Sf routed cabinet (2)'!$G$17:$G$30)) +
(SUMIF('Df routed cabinet'!$B$17:$B$30,B105,'Df routed cabinet'!$G$17:$G$30)) +
(SUMIF('Df routed cabinet (2)'!$B$17:$B$30,B105,'Df routed cabinet (2)'!$G$17:$G$30)) +
(SUMIF('Sf acrylic cabinet'!$B$17:$B$30,B105,'Sf acrylic cabinet'!$G$17:$G$30)) +
(SUMIF('Sf acrylic cabinet (2)'!$B$17:$B$30,B105,'Sf acrylic cabinet (2)'!$G$17:$G$30)) +
(SUMIF('Economy Sf acrylic'!$B$17:$B$30,B105,'Economy Sf acrylic'!$G$17:$G$30)) +
(SUMIF('Df acrylic cabinet'!$B$17:$B$30,B105,'Df acrylic cabinet'!$G$17:$G$30)) +
(SUMIF('Df acrylic cabinet (2)'!$B$17:$B$30,B105,'Df acrylic cabinet (2)'!$G$17:$G$30)) +
(SUMIF('Sf flex cabinet'!$B$17:$B$30,B105,'Sf flex cabinet'!$G$17:$G$30)) +
(SUMIF('Sf flex cabinet (2)'!$B$17:$B$30,B105,'Sf flex cabinet (2)'!$G$17:$G$30)) +
(SUMIF('Df flex cabinet'!$B$17:$B$36,B105,'Df flex cabinet'!$G$17:$G$36)) +
(SUMIF('Df flex cabinet (2)'!$B$17:$B$36,B105,'Df flex cabinet (2)'!$G$17:$G$36)) +
(SUMIF('Pole cover'!$B$17:$B$30,B105,'Pole cover'!$G$17:$G$30)) +
(SUMIF('Pole cover (2)'!$B$17:$B$30,B105,'Pole cover (2)'!$G$17:$G$30)) +
(SUMIF('Structural Steel Fab'!$B$17:$B$29,B105,'Structural Steel Fab'!$G$17:$G$29)) +
(SUMIF(Reveal!$B$17:$B$30,B105,Reveal!$G$17:$G$30)) +
(SUMIF('Reveal (2)'!$B$17:$B$30,B105,'Reveal (2)'!$G$17:$G$30)) +
(SUMIF('Crown cove top'!$B$17:$B$30,B105,'Crown cove top'!$G$17:$G$30)) +
(SUMIF('EMC assembly'!$B$17:$B$30,B105,'EMC assembly'!$G$17:$G$30)) +
(SUMIF(Crating!$B$17:$B$29,B105,Crating!$G$17:$G$29)) +
(SUMIF('LED wiring'!$B$17:$B$30,B105,'LED wiring'!$G$17:$G$30)) +
(SUMIF('Changeable copy face'!$B$17:$B$30,B105,'Changeable copy face'!$G$17:$G$30)) +
(SUMIF('Flex face assembly'!$B$17:$B$30,B105,'Flex face assembly'!$G$17:$G$30)) +
(SUMIF('Routed face assembly'!$B$17:$B$30,B105,'Routed face assembly'!$G$17:$G$30)) +
(SUMIF('Paint calculation'!$B$17:$B$30,B105,'Paint calculation'!$G$17:$G$30)) +
(SUMIF('Trimcap letter face'!$B$17:$B$30,B105,'Trimcap letter face'!$G$17:$G$30)) +
(SUMIF('Trimcap letter face (2)'!$B$17:$B$30,B105,'Trimcap letter face (2)'!$G$17:$G$30)) +
(SUMIF('Channel letter fabrication'!$B$17:$B$30,B105,'Channel letter fabrication'!$G$17:$G$30)) +
(SUMIF('Channel letter fabrication (2)'!$B$17:$B$30,B105,'Channel letter fabrication (2)'!$G$17:$G$30))</f>
        <v>0</v>
      </c>
    </row>
    <row r="106" spans="1:10">
      <c r="A106" s="28" t="str">
        <f>[1]ODBC!$A106</f>
        <v>48" 3630-36 Blue</v>
      </c>
      <c r="B106" s="29" t="str">
        <f>[1]ODBC!B106</f>
        <v>15668</v>
      </c>
      <c r="C106" s="30">
        <f>IFERROR(VLOOKUP($B106,[1]ODBC!$B:$H,2,FALSE),"")</f>
        <v>1.9339999999999999</v>
      </c>
      <c r="D106" s="30">
        <f>IFERROR(VLOOKUP($B106,[1]ODBC!$B:$H,3,FALSE),"")</f>
        <v>3.4820000000000002</v>
      </c>
      <c r="E106" s="30" t="str">
        <f>IFERROR(VLOOKUP($B106,[1]ODBC!$B:$H,4,FALSE),"")</f>
        <v>SQFT</v>
      </c>
      <c r="F106" s="31">
        <f>IFERROR(VLOOKUP($B106,[1]ODBC!$B:$H,5,FALSE),"")</f>
        <v>44.45</v>
      </c>
      <c r="G106" s="32">
        <f>[1]ODBC!G106</f>
        <v>0</v>
      </c>
      <c r="H106" s="33">
        <f>SUM([1]ODBC!H106)</f>
        <v>45825</v>
      </c>
      <c r="I106" s="41" t="str">
        <f>'Vinyl cutting'!$B$2</f>
        <v>J36938</v>
      </c>
      <c r="J106" s="42">
        <f ca="1">(SUMIF('Freeform time and material'!$B$17:$B$30,B106,'Freeform time and material'!$G$17:$G$30)) +
(SUMIF('Vinyl cutting'!$B$17:$B$30,B106,'Vinyl cutting'!$G$17:$G$30)) +
(SUMIF('Vinyl cutting (2)'!$B$17:$B$30,B106,'Vinyl cutting (2)'!$G$17:$G$30)) +
(SUMIF('Apply vinyl graphics'!$B$17:$B$30,B106,'Apply vinyl graphics'!$G$17:$G$30)) +
(SUMIF('Apply vinyl graphics (2)'!$B$17:$B$30,B106,'Apply vinyl graphics (2)'!$G$17:$G$30)) +
(SUMIF('Alum pan sign'!$B$17:$B$30,B106,'Alum pan sign'!$G$17:$G$30)) +
(SUMIF('Alum pan sign (2)'!$B$17:$B$30,B106,'Alum pan sign (2)'!$G$17:$G$30)) +
(SUMIF('Economy pan sign'!$B$17:$B$30,B106,'Economy pan sign'!$G$17:$G$30)) +
(SUMIF('Post and panel sign'!$B$17:$B$30,B106,'Post and panel sign'!$G$17:$G$30)) +
(SUMIF('Post and panel sign (2)'!$B$17:$B$30,B106,'Post and panel sign (2)'!$G$17:$G$30)) +
(SUMIF('Flat panels only'!$B$17:$B$30,B106,'Flat panels only'!$G$17:$G$30)) +
(SUMIF('Flat panels only (2)'!$B$17:$B$30,B106,'Flat panels only (2)'!$G$17:$G$30)) +
(SUMIF('Routed panel shapes'!$B$18:$B$31,B106,'Routed panel shapes'!$G$18:$G$31)) +
(SUMIF('Routed panel shapes (2)'!$B$18:$B$31,B106,'Routed panel shapes (2)'!$G$18:$G$31)) +
(SUMIF('Routed face only'!$B$17:$B$30,B106,'Routed face only'!$G$17:$G$30)) +
(SUMIF('Routed face only (2)'!$B$17:$B$30,B106,'Routed face only (2)'!$G$17:$G$30)) +
(SUMIF('Routed alum faces letters'!$B$17:$B$30,B106,'Routed alum faces letters'!$G$17:$G$30)) +
(SUMIF('Routed alum faces letters (2)'!$B$17:$B$30,B106,'Routed alum faces letters (2)'!$G$17:$G$30)) +
(SUMIF('Routed push through acrylic'!$B$17:$B$30,B106,'Routed push through acrylic'!$G$17:$G$30)) +
(SUMIF('Routed push through acrylic (2)'!$B$17:$B$30,B106,'Routed push through acrylic (2)'!$G$17:$G$30)) +
(SUMIF('Sf routed cabinet'!$B$17:$B$30,B106,'Sf routed cabinet'!$G$17:$G$30)) +
(SUMIF('Sf routed cabinet (2)'!$B$17:$B$30,B106,'Sf routed cabinet (2)'!$G$17:$G$30)) +
(SUMIF('Df routed cabinet'!$B$17:$B$30,B106,'Df routed cabinet'!$G$17:$G$30)) +
(SUMIF('Df routed cabinet (2)'!$B$17:$B$30,B106,'Df routed cabinet (2)'!$G$17:$G$30)) +
(SUMIF('Sf acrylic cabinet'!$B$17:$B$30,B106,'Sf acrylic cabinet'!$G$17:$G$30)) +
(SUMIF('Sf acrylic cabinet (2)'!$B$17:$B$30,B106,'Sf acrylic cabinet (2)'!$G$17:$G$30)) +
(SUMIF('Economy Sf acrylic'!$B$17:$B$30,B106,'Economy Sf acrylic'!$G$17:$G$30)) +
(SUMIF('Df acrylic cabinet'!$B$17:$B$30,B106,'Df acrylic cabinet'!$G$17:$G$30)) +
(SUMIF('Df acrylic cabinet (2)'!$B$17:$B$30,B106,'Df acrylic cabinet (2)'!$G$17:$G$30)) +
(SUMIF('Sf flex cabinet'!$B$17:$B$30,B106,'Sf flex cabinet'!$G$17:$G$30)) +
(SUMIF('Sf flex cabinet (2)'!$B$17:$B$30,B106,'Sf flex cabinet (2)'!$G$17:$G$30)) +
(SUMIF('Df flex cabinet'!$B$17:$B$36,B106,'Df flex cabinet'!$G$17:$G$36)) +
(SUMIF('Df flex cabinet (2)'!$B$17:$B$36,B106,'Df flex cabinet (2)'!$G$17:$G$36)) +
(SUMIF('Pole cover'!$B$17:$B$30,B106,'Pole cover'!$G$17:$G$30)) +
(SUMIF('Pole cover (2)'!$B$17:$B$30,B106,'Pole cover (2)'!$G$17:$G$30)) +
(SUMIF('Structural Steel Fab'!$B$17:$B$29,B106,'Structural Steel Fab'!$G$17:$G$29)) +
(SUMIF(Reveal!$B$17:$B$30,B106,Reveal!$G$17:$G$30)) +
(SUMIF('Reveal (2)'!$B$17:$B$30,B106,'Reveal (2)'!$G$17:$G$30)) +
(SUMIF('Crown cove top'!$B$17:$B$30,B106,'Crown cove top'!$G$17:$G$30)) +
(SUMIF('EMC assembly'!$B$17:$B$30,B106,'EMC assembly'!$G$17:$G$30)) +
(SUMIF(Crating!$B$17:$B$29,B106,Crating!$G$17:$G$29)) +
(SUMIF('LED wiring'!$B$17:$B$30,B106,'LED wiring'!$G$17:$G$30)) +
(SUMIF('Changeable copy face'!$B$17:$B$30,B106,'Changeable copy face'!$G$17:$G$30)) +
(SUMIF('Flex face assembly'!$B$17:$B$30,B106,'Flex face assembly'!$G$17:$G$30)) +
(SUMIF('Routed face assembly'!$B$17:$B$30,B106,'Routed face assembly'!$G$17:$G$30)) +
(SUMIF('Paint calculation'!$B$17:$B$30,B106,'Paint calculation'!$G$17:$G$30)) +
(SUMIF('Trimcap letter face'!$B$17:$B$30,B106,'Trimcap letter face'!$G$17:$G$30)) +
(SUMIF('Trimcap letter face (2)'!$B$17:$B$30,B106,'Trimcap letter face (2)'!$G$17:$G$30)) +
(SUMIF('Channel letter fabrication'!$B$17:$B$30,B106,'Channel letter fabrication'!$G$17:$G$30)) +
(SUMIF('Channel letter fabrication (2)'!$B$17:$B$30,B106,'Channel letter fabrication (2)'!$G$17:$G$30))</f>
        <v>0</v>
      </c>
    </row>
    <row r="107" spans="1:10">
      <c r="A107" s="28" t="str">
        <f>[1]ODBC!$A107</f>
        <v>48" 3630-87 Royal Blue</v>
      </c>
      <c r="B107" s="29" t="str">
        <f>[1]ODBC!B107</f>
        <v>15672</v>
      </c>
      <c r="C107" s="30">
        <f>IFERROR(VLOOKUP($B107,[1]ODBC!$B:$H,2,FALSE),"")</f>
        <v>1.825</v>
      </c>
      <c r="D107" s="30">
        <f>IFERROR(VLOOKUP($B107,[1]ODBC!$B:$H,3,FALSE),"")</f>
        <v>3.2850000000000001</v>
      </c>
      <c r="E107" s="30" t="str">
        <f>IFERROR(VLOOKUP($B107,[1]ODBC!$B:$H,4,FALSE),"")</f>
        <v>SQFT</v>
      </c>
      <c r="F107" s="31">
        <f>IFERROR(VLOOKUP($B107,[1]ODBC!$B:$H,5,FALSE),"")</f>
        <v>44.45</v>
      </c>
      <c r="G107" s="32">
        <f>[1]ODBC!G107</f>
        <v>0</v>
      </c>
      <c r="H107" s="33">
        <f>SUM([1]ODBC!H107)</f>
        <v>44819</v>
      </c>
      <c r="I107" s="41" t="str">
        <f>'Vinyl cutting'!$B$2</f>
        <v>J36938</v>
      </c>
      <c r="J107" s="42">
        <f ca="1">(SUMIF('Freeform time and material'!$B$17:$B$30,B107,'Freeform time and material'!$G$17:$G$30)) +
(SUMIF('Vinyl cutting'!$B$17:$B$30,B107,'Vinyl cutting'!$G$17:$G$30)) +
(SUMIF('Vinyl cutting (2)'!$B$17:$B$30,B107,'Vinyl cutting (2)'!$G$17:$G$30)) +
(SUMIF('Apply vinyl graphics'!$B$17:$B$30,B107,'Apply vinyl graphics'!$G$17:$G$30)) +
(SUMIF('Apply vinyl graphics (2)'!$B$17:$B$30,B107,'Apply vinyl graphics (2)'!$G$17:$G$30)) +
(SUMIF('Alum pan sign'!$B$17:$B$30,B107,'Alum pan sign'!$G$17:$G$30)) +
(SUMIF('Alum pan sign (2)'!$B$17:$B$30,B107,'Alum pan sign (2)'!$G$17:$G$30)) +
(SUMIF('Economy pan sign'!$B$17:$B$30,B107,'Economy pan sign'!$G$17:$G$30)) +
(SUMIF('Post and panel sign'!$B$17:$B$30,B107,'Post and panel sign'!$G$17:$G$30)) +
(SUMIF('Post and panel sign (2)'!$B$17:$B$30,B107,'Post and panel sign (2)'!$G$17:$G$30)) +
(SUMIF('Flat panels only'!$B$17:$B$30,B107,'Flat panels only'!$G$17:$G$30)) +
(SUMIF('Flat panels only (2)'!$B$17:$B$30,B107,'Flat panels only (2)'!$G$17:$G$30)) +
(SUMIF('Routed panel shapes'!$B$18:$B$31,B107,'Routed panel shapes'!$G$18:$G$31)) +
(SUMIF('Routed panel shapes (2)'!$B$18:$B$31,B107,'Routed panel shapes (2)'!$G$18:$G$31)) +
(SUMIF('Routed face only'!$B$17:$B$30,B107,'Routed face only'!$G$17:$G$30)) +
(SUMIF('Routed face only (2)'!$B$17:$B$30,B107,'Routed face only (2)'!$G$17:$G$30)) +
(SUMIF('Routed alum faces letters'!$B$17:$B$30,B107,'Routed alum faces letters'!$G$17:$G$30)) +
(SUMIF('Routed alum faces letters (2)'!$B$17:$B$30,B107,'Routed alum faces letters (2)'!$G$17:$G$30)) +
(SUMIF('Routed push through acrylic'!$B$17:$B$30,B107,'Routed push through acrylic'!$G$17:$G$30)) +
(SUMIF('Routed push through acrylic (2)'!$B$17:$B$30,B107,'Routed push through acrylic (2)'!$G$17:$G$30)) +
(SUMIF('Sf routed cabinet'!$B$17:$B$30,B107,'Sf routed cabinet'!$G$17:$G$30)) +
(SUMIF('Sf routed cabinet (2)'!$B$17:$B$30,B107,'Sf routed cabinet (2)'!$G$17:$G$30)) +
(SUMIF('Df routed cabinet'!$B$17:$B$30,B107,'Df routed cabinet'!$G$17:$G$30)) +
(SUMIF('Df routed cabinet (2)'!$B$17:$B$30,B107,'Df routed cabinet (2)'!$G$17:$G$30)) +
(SUMIF('Sf acrylic cabinet'!$B$17:$B$30,B107,'Sf acrylic cabinet'!$G$17:$G$30)) +
(SUMIF('Sf acrylic cabinet (2)'!$B$17:$B$30,B107,'Sf acrylic cabinet (2)'!$G$17:$G$30)) +
(SUMIF('Economy Sf acrylic'!$B$17:$B$30,B107,'Economy Sf acrylic'!$G$17:$G$30)) +
(SUMIF('Df acrylic cabinet'!$B$17:$B$30,B107,'Df acrylic cabinet'!$G$17:$G$30)) +
(SUMIF('Df acrylic cabinet (2)'!$B$17:$B$30,B107,'Df acrylic cabinet (2)'!$G$17:$G$30)) +
(SUMIF('Sf flex cabinet'!$B$17:$B$30,B107,'Sf flex cabinet'!$G$17:$G$30)) +
(SUMIF('Sf flex cabinet (2)'!$B$17:$B$30,B107,'Sf flex cabinet (2)'!$G$17:$G$30)) +
(SUMIF('Df flex cabinet'!$B$17:$B$36,B107,'Df flex cabinet'!$G$17:$G$36)) +
(SUMIF('Df flex cabinet (2)'!$B$17:$B$36,B107,'Df flex cabinet (2)'!$G$17:$G$36)) +
(SUMIF('Pole cover'!$B$17:$B$30,B107,'Pole cover'!$G$17:$G$30)) +
(SUMIF('Pole cover (2)'!$B$17:$B$30,B107,'Pole cover (2)'!$G$17:$G$30)) +
(SUMIF('Structural Steel Fab'!$B$17:$B$29,B107,'Structural Steel Fab'!$G$17:$G$29)) +
(SUMIF(Reveal!$B$17:$B$30,B107,Reveal!$G$17:$G$30)) +
(SUMIF('Reveal (2)'!$B$17:$B$30,B107,'Reveal (2)'!$G$17:$G$30)) +
(SUMIF('Crown cove top'!$B$17:$B$30,B107,'Crown cove top'!$G$17:$G$30)) +
(SUMIF('EMC assembly'!$B$17:$B$30,B107,'EMC assembly'!$G$17:$G$30)) +
(SUMIF(Crating!$B$17:$B$29,B107,Crating!$G$17:$G$29)) +
(SUMIF('LED wiring'!$B$17:$B$30,B107,'LED wiring'!$G$17:$G$30)) +
(SUMIF('Changeable copy face'!$B$17:$B$30,B107,'Changeable copy face'!$G$17:$G$30)) +
(SUMIF('Flex face assembly'!$B$17:$B$30,B107,'Flex face assembly'!$G$17:$G$30)) +
(SUMIF('Routed face assembly'!$B$17:$B$30,B107,'Routed face assembly'!$G$17:$G$30)) +
(SUMIF('Paint calculation'!$B$17:$B$30,B107,'Paint calculation'!$G$17:$G$30)) +
(SUMIF('Trimcap letter face'!$B$17:$B$30,B107,'Trimcap letter face'!$G$17:$G$30)) +
(SUMIF('Trimcap letter face (2)'!$B$17:$B$30,B107,'Trimcap letter face (2)'!$G$17:$G$30)) +
(SUMIF('Channel letter fabrication'!$B$17:$B$30,B107,'Channel letter fabrication'!$G$17:$G$30)) +
(SUMIF('Channel letter fabrication (2)'!$B$17:$B$30,B107,'Channel letter fabrication (2)'!$G$17:$G$30))</f>
        <v>0</v>
      </c>
    </row>
    <row r="108" spans="1:10">
      <c r="A108" s="28" t="str">
        <f>[1]ODBC!$A108</f>
        <v>48" 3630-118 Intense Magenta</v>
      </c>
      <c r="B108" s="29" t="str">
        <f>[1]ODBC!B108</f>
        <v>15676</v>
      </c>
      <c r="C108" s="30">
        <f>IFERROR(VLOOKUP($B108,[1]ODBC!$B:$H,2,FALSE),"")</f>
        <v>1.5633300000000001</v>
      </c>
      <c r="D108" s="30">
        <f>IFERROR(VLOOKUP($B108,[1]ODBC!$B:$H,3,FALSE),"")</f>
        <v>2.8140000000000001</v>
      </c>
      <c r="E108" s="30" t="str">
        <f>IFERROR(VLOOKUP($B108,[1]ODBC!$B:$H,4,FALSE),"")</f>
        <v>SQFT</v>
      </c>
      <c r="F108" s="31">
        <f>IFERROR(VLOOKUP($B108,[1]ODBC!$B:$H,5,FALSE),"")</f>
        <v>44.45</v>
      </c>
      <c r="G108" s="32">
        <f>[1]ODBC!G108</f>
        <v>0</v>
      </c>
      <c r="H108" s="33">
        <f>SUM([1]ODBC!H108)</f>
        <v>0</v>
      </c>
      <c r="I108" s="41" t="str">
        <f>'Vinyl cutting'!$B$2</f>
        <v>J36938</v>
      </c>
      <c r="J108" s="42">
        <f ca="1">(SUMIF('Freeform time and material'!$B$17:$B$30,B108,'Freeform time and material'!$G$17:$G$30)) +
(SUMIF('Vinyl cutting'!$B$17:$B$30,B108,'Vinyl cutting'!$G$17:$G$30)) +
(SUMIF('Vinyl cutting (2)'!$B$17:$B$30,B108,'Vinyl cutting (2)'!$G$17:$G$30)) +
(SUMIF('Apply vinyl graphics'!$B$17:$B$30,B108,'Apply vinyl graphics'!$G$17:$G$30)) +
(SUMIF('Apply vinyl graphics (2)'!$B$17:$B$30,B108,'Apply vinyl graphics (2)'!$G$17:$G$30)) +
(SUMIF('Alum pan sign'!$B$17:$B$30,B108,'Alum pan sign'!$G$17:$G$30)) +
(SUMIF('Alum pan sign (2)'!$B$17:$B$30,B108,'Alum pan sign (2)'!$G$17:$G$30)) +
(SUMIF('Economy pan sign'!$B$17:$B$30,B108,'Economy pan sign'!$G$17:$G$30)) +
(SUMIF('Post and panel sign'!$B$17:$B$30,B108,'Post and panel sign'!$G$17:$G$30)) +
(SUMIF('Post and panel sign (2)'!$B$17:$B$30,B108,'Post and panel sign (2)'!$G$17:$G$30)) +
(SUMIF('Flat panels only'!$B$17:$B$30,B108,'Flat panels only'!$G$17:$G$30)) +
(SUMIF('Flat panels only (2)'!$B$17:$B$30,B108,'Flat panels only (2)'!$G$17:$G$30)) +
(SUMIF('Routed panel shapes'!$B$18:$B$31,B108,'Routed panel shapes'!$G$18:$G$31)) +
(SUMIF('Routed panel shapes (2)'!$B$18:$B$31,B108,'Routed panel shapes (2)'!$G$18:$G$31)) +
(SUMIF('Routed face only'!$B$17:$B$30,B108,'Routed face only'!$G$17:$G$30)) +
(SUMIF('Routed face only (2)'!$B$17:$B$30,B108,'Routed face only (2)'!$G$17:$G$30)) +
(SUMIF('Routed alum faces letters'!$B$17:$B$30,B108,'Routed alum faces letters'!$G$17:$G$30)) +
(SUMIF('Routed alum faces letters (2)'!$B$17:$B$30,B108,'Routed alum faces letters (2)'!$G$17:$G$30)) +
(SUMIF('Routed push through acrylic'!$B$17:$B$30,B108,'Routed push through acrylic'!$G$17:$G$30)) +
(SUMIF('Routed push through acrylic (2)'!$B$17:$B$30,B108,'Routed push through acrylic (2)'!$G$17:$G$30)) +
(SUMIF('Sf routed cabinet'!$B$17:$B$30,B108,'Sf routed cabinet'!$G$17:$G$30)) +
(SUMIF('Sf routed cabinet (2)'!$B$17:$B$30,B108,'Sf routed cabinet (2)'!$G$17:$G$30)) +
(SUMIF('Df routed cabinet'!$B$17:$B$30,B108,'Df routed cabinet'!$G$17:$G$30)) +
(SUMIF('Df routed cabinet (2)'!$B$17:$B$30,B108,'Df routed cabinet (2)'!$G$17:$G$30)) +
(SUMIF('Sf acrylic cabinet'!$B$17:$B$30,B108,'Sf acrylic cabinet'!$G$17:$G$30)) +
(SUMIF('Sf acrylic cabinet (2)'!$B$17:$B$30,B108,'Sf acrylic cabinet (2)'!$G$17:$G$30)) +
(SUMIF('Economy Sf acrylic'!$B$17:$B$30,B108,'Economy Sf acrylic'!$G$17:$G$30)) +
(SUMIF('Df acrylic cabinet'!$B$17:$B$30,B108,'Df acrylic cabinet'!$G$17:$G$30)) +
(SUMIF('Df acrylic cabinet (2)'!$B$17:$B$30,B108,'Df acrylic cabinet (2)'!$G$17:$G$30)) +
(SUMIF('Sf flex cabinet'!$B$17:$B$30,B108,'Sf flex cabinet'!$G$17:$G$30)) +
(SUMIF('Sf flex cabinet (2)'!$B$17:$B$30,B108,'Sf flex cabinet (2)'!$G$17:$G$30)) +
(SUMIF('Df flex cabinet'!$B$17:$B$36,B108,'Df flex cabinet'!$G$17:$G$36)) +
(SUMIF('Df flex cabinet (2)'!$B$17:$B$36,B108,'Df flex cabinet (2)'!$G$17:$G$36)) +
(SUMIF('Pole cover'!$B$17:$B$30,B108,'Pole cover'!$G$17:$G$30)) +
(SUMIF('Pole cover (2)'!$B$17:$B$30,B108,'Pole cover (2)'!$G$17:$G$30)) +
(SUMIF('Structural Steel Fab'!$B$17:$B$29,B108,'Structural Steel Fab'!$G$17:$G$29)) +
(SUMIF(Reveal!$B$17:$B$30,B108,Reveal!$G$17:$G$30)) +
(SUMIF('Reveal (2)'!$B$17:$B$30,B108,'Reveal (2)'!$G$17:$G$30)) +
(SUMIF('Crown cove top'!$B$17:$B$30,B108,'Crown cove top'!$G$17:$G$30)) +
(SUMIF('EMC assembly'!$B$17:$B$30,B108,'EMC assembly'!$G$17:$G$30)) +
(SUMIF(Crating!$B$17:$B$29,B108,Crating!$G$17:$G$29)) +
(SUMIF('LED wiring'!$B$17:$B$30,B108,'LED wiring'!$G$17:$G$30)) +
(SUMIF('Changeable copy face'!$B$17:$B$30,B108,'Changeable copy face'!$G$17:$G$30)) +
(SUMIF('Flex face assembly'!$B$17:$B$30,B108,'Flex face assembly'!$G$17:$G$30)) +
(SUMIF('Routed face assembly'!$B$17:$B$30,B108,'Routed face assembly'!$G$17:$G$30)) +
(SUMIF('Paint calculation'!$B$17:$B$30,B108,'Paint calculation'!$G$17:$G$30)) +
(SUMIF('Trimcap letter face'!$B$17:$B$30,B108,'Trimcap letter face'!$G$17:$G$30)) +
(SUMIF('Trimcap letter face (2)'!$B$17:$B$30,B108,'Trimcap letter face (2)'!$G$17:$G$30)) +
(SUMIF('Channel letter fabrication'!$B$17:$B$30,B108,'Channel letter fabrication'!$G$17:$G$30)) +
(SUMIF('Channel letter fabrication (2)'!$B$17:$B$30,B108,'Channel letter fabrication (2)'!$G$17:$G$30))</f>
        <v>0</v>
      </c>
    </row>
    <row r="109" spans="1:10">
      <c r="A109" s="28" t="str">
        <f>[1]ODBC!$A109</f>
        <v>48" 3630-108 Pink</v>
      </c>
      <c r="B109" s="29" t="str">
        <f>[1]ODBC!B109</f>
        <v>15680</v>
      </c>
      <c r="C109" s="30">
        <f>IFERROR(VLOOKUP($B109,[1]ODBC!$B:$H,2,FALSE),"")</f>
        <v>1.5633300000000001</v>
      </c>
      <c r="D109" s="30">
        <f>IFERROR(VLOOKUP($B109,[1]ODBC!$B:$H,3,FALSE),"")</f>
        <v>2.8140000000000001</v>
      </c>
      <c r="E109" s="30" t="str">
        <f>IFERROR(VLOOKUP($B109,[1]ODBC!$B:$H,4,FALSE),"")</f>
        <v>SQFT</v>
      </c>
      <c r="F109" s="31">
        <f>IFERROR(VLOOKUP($B109,[1]ODBC!$B:$H,5,FALSE),"")</f>
        <v>44.45</v>
      </c>
      <c r="G109" s="32">
        <f>[1]ODBC!G109</f>
        <v>0</v>
      </c>
      <c r="H109" s="33">
        <f>SUM([1]ODBC!H109)</f>
        <v>0</v>
      </c>
      <c r="I109" s="41" t="str">
        <f>'Vinyl cutting'!$B$2</f>
        <v>J36938</v>
      </c>
      <c r="J109" s="42">
        <f ca="1">(SUMIF('Freeform time and material'!$B$17:$B$30,B109,'Freeform time and material'!$G$17:$G$30)) +
(SUMIF('Vinyl cutting'!$B$17:$B$30,B109,'Vinyl cutting'!$G$17:$G$30)) +
(SUMIF('Vinyl cutting (2)'!$B$17:$B$30,B109,'Vinyl cutting (2)'!$G$17:$G$30)) +
(SUMIF('Apply vinyl graphics'!$B$17:$B$30,B109,'Apply vinyl graphics'!$G$17:$G$30)) +
(SUMIF('Apply vinyl graphics (2)'!$B$17:$B$30,B109,'Apply vinyl graphics (2)'!$G$17:$G$30)) +
(SUMIF('Alum pan sign'!$B$17:$B$30,B109,'Alum pan sign'!$G$17:$G$30)) +
(SUMIF('Alum pan sign (2)'!$B$17:$B$30,B109,'Alum pan sign (2)'!$G$17:$G$30)) +
(SUMIF('Economy pan sign'!$B$17:$B$30,B109,'Economy pan sign'!$G$17:$G$30)) +
(SUMIF('Post and panel sign'!$B$17:$B$30,B109,'Post and panel sign'!$G$17:$G$30)) +
(SUMIF('Post and panel sign (2)'!$B$17:$B$30,B109,'Post and panel sign (2)'!$G$17:$G$30)) +
(SUMIF('Flat panels only'!$B$17:$B$30,B109,'Flat panels only'!$G$17:$G$30)) +
(SUMIF('Flat panels only (2)'!$B$17:$B$30,B109,'Flat panels only (2)'!$G$17:$G$30)) +
(SUMIF('Routed panel shapes'!$B$18:$B$31,B109,'Routed panel shapes'!$G$18:$G$31)) +
(SUMIF('Routed panel shapes (2)'!$B$18:$B$31,B109,'Routed panel shapes (2)'!$G$18:$G$31)) +
(SUMIF('Routed face only'!$B$17:$B$30,B109,'Routed face only'!$G$17:$G$30)) +
(SUMIF('Routed face only (2)'!$B$17:$B$30,B109,'Routed face only (2)'!$G$17:$G$30)) +
(SUMIF('Routed alum faces letters'!$B$17:$B$30,B109,'Routed alum faces letters'!$G$17:$G$30)) +
(SUMIF('Routed alum faces letters (2)'!$B$17:$B$30,B109,'Routed alum faces letters (2)'!$G$17:$G$30)) +
(SUMIF('Routed push through acrylic'!$B$17:$B$30,B109,'Routed push through acrylic'!$G$17:$G$30)) +
(SUMIF('Routed push through acrylic (2)'!$B$17:$B$30,B109,'Routed push through acrylic (2)'!$G$17:$G$30)) +
(SUMIF('Sf routed cabinet'!$B$17:$B$30,B109,'Sf routed cabinet'!$G$17:$G$30)) +
(SUMIF('Sf routed cabinet (2)'!$B$17:$B$30,B109,'Sf routed cabinet (2)'!$G$17:$G$30)) +
(SUMIF('Df routed cabinet'!$B$17:$B$30,B109,'Df routed cabinet'!$G$17:$G$30)) +
(SUMIF('Df routed cabinet (2)'!$B$17:$B$30,B109,'Df routed cabinet (2)'!$G$17:$G$30)) +
(SUMIF('Sf acrylic cabinet'!$B$17:$B$30,B109,'Sf acrylic cabinet'!$G$17:$G$30)) +
(SUMIF('Sf acrylic cabinet (2)'!$B$17:$B$30,B109,'Sf acrylic cabinet (2)'!$G$17:$G$30)) +
(SUMIF('Economy Sf acrylic'!$B$17:$B$30,B109,'Economy Sf acrylic'!$G$17:$G$30)) +
(SUMIF('Df acrylic cabinet'!$B$17:$B$30,B109,'Df acrylic cabinet'!$G$17:$G$30)) +
(SUMIF('Df acrylic cabinet (2)'!$B$17:$B$30,B109,'Df acrylic cabinet (2)'!$G$17:$G$30)) +
(SUMIF('Sf flex cabinet'!$B$17:$B$30,B109,'Sf flex cabinet'!$G$17:$G$30)) +
(SUMIF('Sf flex cabinet (2)'!$B$17:$B$30,B109,'Sf flex cabinet (2)'!$G$17:$G$30)) +
(SUMIF('Df flex cabinet'!$B$17:$B$36,B109,'Df flex cabinet'!$G$17:$G$36)) +
(SUMIF('Df flex cabinet (2)'!$B$17:$B$36,B109,'Df flex cabinet (2)'!$G$17:$G$36)) +
(SUMIF('Pole cover'!$B$17:$B$30,B109,'Pole cover'!$G$17:$G$30)) +
(SUMIF('Pole cover (2)'!$B$17:$B$30,B109,'Pole cover (2)'!$G$17:$G$30)) +
(SUMIF('Structural Steel Fab'!$B$17:$B$29,B109,'Structural Steel Fab'!$G$17:$G$29)) +
(SUMIF(Reveal!$B$17:$B$30,B109,Reveal!$G$17:$G$30)) +
(SUMIF('Reveal (2)'!$B$17:$B$30,B109,'Reveal (2)'!$G$17:$G$30)) +
(SUMIF('Crown cove top'!$B$17:$B$30,B109,'Crown cove top'!$G$17:$G$30)) +
(SUMIF('EMC assembly'!$B$17:$B$30,B109,'EMC assembly'!$G$17:$G$30)) +
(SUMIF(Crating!$B$17:$B$29,B109,Crating!$G$17:$G$29)) +
(SUMIF('LED wiring'!$B$17:$B$30,B109,'LED wiring'!$G$17:$G$30)) +
(SUMIF('Changeable copy face'!$B$17:$B$30,B109,'Changeable copy face'!$G$17:$G$30)) +
(SUMIF('Flex face assembly'!$B$17:$B$30,B109,'Flex face assembly'!$G$17:$G$30)) +
(SUMIF('Routed face assembly'!$B$17:$B$30,B109,'Routed face assembly'!$G$17:$G$30)) +
(SUMIF('Paint calculation'!$B$17:$B$30,B109,'Paint calculation'!$G$17:$G$30)) +
(SUMIF('Trimcap letter face'!$B$17:$B$30,B109,'Trimcap letter face'!$G$17:$G$30)) +
(SUMIF('Trimcap letter face (2)'!$B$17:$B$30,B109,'Trimcap letter face (2)'!$G$17:$G$30)) +
(SUMIF('Channel letter fabrication'!$B$17:$B$30,B109,'Channel letter fabrication'!$G$17:$G$30)) +
(SUMIF('Channel letter fabrication (2)'!$B$17:$B$30,B109,'Channel letter fabrication (2)'!$G$17:$G$30))</f>
        <v>0</v>
      </c>
    </row>
    <row r="110" spans="1:10">
      <c r="A110" s="28" t="str">
        <f>[1]ODBC!$A110</f>
        <v>60" 3630-20 White</v>
      </c>
      <c r="B110" s="29" t="str">
        <f>[1]ODBC!B110</f>
        <v>15916</v>
      </c>
      <c r="C110" s="30">
        <f>IFERROR(VLOOKUP($B110,[1]ODBC!$B:$H,2,FALSE),"")</f>
        <v>1.61</v>
      </c>
      <c r="D110" s="30">
        <f>IFERROR(VLOOKUP($B110,[1]ODBC!$B:$H,3,FALSE),"")</f>
        <v>2.8980000000000001</v>
      </c>
      <c r="E110" s="30" t="str">
        <f>IFERROR(VLOOKUP($B110,[1]ODBC!$B:$H,4,FALSE),"")</f>
        <v>SQFT</v>
      </c>
      <c r="F110" s="31">
        <f>IFERROR(VLOOKUP($B110,[1]ODBC!$B:$H,5,FALSE),"")</f>
        <v>44.45</v>
      </c>
      <c r="G110" s="32">
        <f>[1]ODBC!G110</f>
        <v>0</v>
      </c>
      <c r="H110" s="33">
        <f>SUM([1]ODBC!H110)</f>
        <v>0</v>
      </c>
      <c r="I110" s="41" t="str">
        <f>'Vinyl cutting'!$B$2</f>
        <v>J36938</v>
      </c>
      <c r="J110" s="42">
        <f ca="1">(SUMIF('Freeform time and material'!$B$17:$B$30,B110,'Freeform time and material'!$G$17:$G$30)) +
(SUMIF('Vinyl cutting'!$B$17:$B$30,B110,'Vinyl cutting'!$G$17:$G$30)) +
(SUMIF('Vinyl cutting (2)'!$B$17:$B$30,B110,'Vinyl cutting (2)'!$G$17:$G$30)) +
(SUMIF('Apply vinyl graphics'!$B$17:$B$30,B110,'Apply vinyl graphics'!$G$17:$G$30)) +
(SUMIF('Apply vinyl graphics (2)'!$B$17:$B$30,B110,'Apply vinyl graphics (2)'!$G$17:$G$30)) +
(SUMIF('Alum pan sign'!$B$17:$B$30,B110,'Alum pan sign'!$G$17:$G$30)) +
(SUMIF('Alum pan sign (2)'!$B$17:$B$30,B110,'Alum pan sign (2)'!$G$17:$G$30)) +
(SUMIF('Economy pan sign'!$B$17:$B$30,B110,'Economy pan sign'!$G$17:$G$30)) +
(SUMIF('Post and panel sign'!$B$17:$B$30,B110,'Post and panel sign'!$G$17:$G$30)) +
(SUMIF('Post and panel sign (2)'!$B$17:$B$30,B110,'Post and panel sign (2)'!$G$17:$G$30)) +
(SUMIF('Flat panels only'!$B$17:$B$30,B110,'Flat panels only'!$G$17:$G$30)) +
(SUMIF('Flat panels only (2)'!$B$17:$B$30,B110,'Flat panels only (2)'!$G$17:$G$30)) +
(SUMIF('Routed panel shapes'!$B$18:$B$31,B110,'Routed panel shapes'!$G$18:$G$31)) +
(SUMIF('Routed panel shapes (2)'!$B$18:$B$31,B110,'Routed panel shapes (2)'!$G$18:$G$31)) +
(SUMIF('Routed face only'!$B$17:$B$30,B110,'Routed face only'!$G$17:$G$30)) +
(SUMIF('Routed face only (2)'!$B$17:$B$30,B110,'Routed face only (2)'!$G$17:$G$30)) +
(SUMIF('Routed alum faces letters'!$B$17:$B$30,B110,'Routed alum faces letters'!$G$17:$G$30)) +
(SUMIF('Routed alum faces letters (2)'!$B$17:$B$30,B110,'Routed alum faces letters (2)'!$G$17:$G$30)) +
(SUMIF('Routed push through acrylic'!$B$17:$B$30,B110,'Routed push through acrylic'!$G$17:$G$30)) +
(SUMIF('Routed push through acrylic (2)'!$B$17:$B$30,B110,'Routed push through acrylic (2)'!$G$17:$G$30)) +
(SUMIF('Sf routed cabinet'!$B$17:$B$30,B110,'Sf routed cabinet'!$G$17:$G$30)) +
(SUMIF('Sf routed cabinet (2)'!$B$17:$B$30,B110,'Sf routed cabinet (2)'!$G$17:$G$30)) +
(SUMIF('Df routed cabinet'!$B$17:$B$30,B110,'Df routed cabinet'!$G$17:$G$30)) +
(SUMIF('Df routed cabinet (2)'!$B$17:$B$30,B110,'Df routed cabinet (2)'!$G$17:$G$30)) +
(SUMIF('Sf acrylic cabinet'!$B$17:$B$30,B110,'Sf acrylic cabinet'!$G$17:$G$30)) +
(SUMIF('Sf acrylic cabinet (2)'!$B$17:$B$30,B110,'Sf acrylic cabinet (2)'!$G$17:$G$30)) +
(SUMIF('Economy Sf acrylic'!$B$17:$B$30,B110,'Economy Sf acrylic'!$G$17:$G$30)) +
(SUMIF('Df acrylic cabinet'!$B$17:$B$30,B110,'Df acrylic cabinet'!$G$17:$G$30)) +
(SUMIF('Df acrylic cabinet (2)'!$B$17:$B$30,B110,'Df acrylic cabinet (2)'!$G$17:$G$30)) +
(SUMIF('Sf flex cabinet'!$B$17:$B$30,B110,'Sf flex cabinet'!$G$17:$G$30)) +
(SUMIF('Sf flex cabinet (2)'!$B$17:$B$30,B110,'Sf flex cabinet (2)'!$G$17:$G$30)) +
(SUMIF('Df flex cabinet'!$B$17:$B$36,B110,'Df flex cabinet'!$G$17:$G$36)) +
(SUMIF('Df flex cabinet (2)'!$B$17:$B$36,B110,'Df flex cabinet (2)'!$G$17:$G$36)) +
(SUMIF('Pole cover'!$B$17:$B$30,B110,'Pole cover'!$G$17:$G$30)) +
(SUMIF('Pole cover (2)'!$B$17:$B$30,B110,'Pole cover (2)'!$G$17:$G$30)) +
(SUMIF('Structural Steel Fab'!$B$17:$B$29,B110,'Structural Steel Fab'!$G$17:$G$29)) +
(SUMIF(Reveal!$B$17:$B$30,B110,Reveal!$G$17:$G$30)) +
(SUMIF('Reveal (2)'!$B$17:$B$30,B110,'Reveal (2)'!$G$17:$G$30)) +
(SUMIF('Crown cove top'!$B$17:$B$30,B110,'Crown cove top'!$G$17:$G$30)) +
(SUMIF('EMC assembly'!$B$17:$B$30,B110,'EMC assembly'!$G$17:$G$30)) +
(SUMIF(Crating!$B$17:$B$29,B110,Crating!$G$17:$G$29)) +
(SUMIF('LED wiring'!$B$17:$B$30,B110,'LED wiring'!$G$17:$G$30)) +
(SUMIF('Changeable copy face'!$B$17:$B$30,B110,'Changeable copy face'!$G$17:$G$30)) +
(SUMIF('Flex face assembly'!$B$17:$B$30,B110,'Flex face assembly'!$G$17:$G$30)) +
(SUMIF('Routed face assembly'!$B$17:$B$30,B110,'Routed face assembly'!$G$17:$G$30)) +
(SUMIF('Paint calculation'!$B$17:$B$30,B110,'Paint calculation'!$G$17:$G$30)) +
(SUMIF('Trimcap letter face'!$B$17:$B$30,B110,'Trimcap letter face'!$G$17:$G$30)) +
(SUMIF('Trimcap letter face (2)'!$B$17:$B$30,B110,'Trimcap letter face (2)'!$G$17:$G$30)) +
(SUMIF('Channel letter fabrication'!$B$17:$B$30,B110,'Channel letter fabrication'!$G$17:$G$30)) +
(SUMIF('Channel letter fabrication (2)'!$B$17:$B$30,B110,'Channel letter fabrication (2)'!$G$17:$G$30))</f>
        <v>0</v>
      </c>
    </row>
    <row r="111" spans="1:10">
      <c r="A111" s="28" t="str">
        <f>[1]ODBC!$A111</f>
        <v>48" 8510-090 Etchlook</v>
      </c>
      <c r="B111" s="29" t="str">
        <f>[1]ODBC!B111</f>
        <v>16440</v>
      </c>
      <c r="C111" s="30">
        <f>IFERROR(VLOOKUP($B111,[1]ODBC!$B:$H,2,FALSE),"")</f>
        <v>1.0249999999999999</v>
      </c>
      <c r="D111" s="30">
        <f>IFERROR(VLOOKUP($B111,[1]ODBC!$B:$H,3,FALSE),"")</f>
        <v>1.845</v>
      </c>
      <c r="E111" s="30" t="str">
        <f>IFERROR(VLOOKUP($B111,[1]ODBC!$B:$H,4,FALSE),"")</f>
        <v>SQFT</v>
      </c>
      <c r="F111" s="31">
        <f>IFERROR(VLOOKUP($B111,[1]ODBC!$B:$H,5,FALSE),"")</f>
        <v>44.45</v>
      </c>
      <c r="G111" s="32">
        <f>[1]ODBC!G111</f>
        <v>0</v>
      </c>
      <c r="H111" s="33">
        <f>SUM([1]ODBC!H111)</f>
        <v>46052</v>
      </c>
      <c r="I111" s="41" t="str">
        <f>'Vinyl cutting'!$B$2</f>
        <v>J36938</v>
      </c>
      <c r="J111" s="42">
        <f ca="1">(SUMIF('Freeform time and material'!$B$17:$B$30,B111,'Freeform time and material'!$G$17:$G$30)) +
(SUMIF('Vinyl cutting'!$B$17:$B$30,B111,'Vinyl cutting'!$G$17:$G$30)) +
(SUMIF('Vinyl cutting (2)'!$B$17:$B$30,B111,'Vinyl cutting (2)'!$G$17:$G$30)) +
(SUMIF('Apply vinyl graphics'!$B$17:$B$30,B111,'Apply vinyl graphics'!$G$17:$G$30)) +
(SUMIF('Apply vinyl graphics (2)'!$B$17:$B$30,B111,'Apply vinyl graphics (2)'!$G$17:$G$30)) +
(SUMIF('Alum pan sign'!$B$17:$B$30,B111,'Alum pan sign'!$G$17:$G$30)) +
(SUMIF('Alum pan sign (2)'!$B$17:$B$30,B111,'Alum pan sign (2)'!$G$17:$G$30)) +
(SUMIF('Economy pan sign'!$B$17:$B$30,B111,'Economy pan sign'!$G$17:$G$30)) +
(SUMIF('Post and panel sign'!$B$17:$B$30,B111,'Post and panel sign'!$G$17:$G$30)) +
(SUMIF('Post and panel sign (2)'!$B$17:$B$30,B111,'Post and panel sign (2)'!$G$17:$G$30)) +
(SUMIF('Flat panels only'!$B$17:$B$30,B111,'Flat panels only'!$G$17:$G$30)) +
(SUMIF('Flat panels only (2)'!$B$17:$B$30,B111,'Flat panels only (2)'!$G$17:$G$30)) +
(SUMIF('Routed panel shapes'!$B$18:$B$31,B111,'Routed panel shapes'!$G$18:$G$31)) +
(SUMIF('Routed panel shapes (2)'!$B$18:$B$31,B111,'Routed panel shapes (2)'!$G$18:$G$31)) +
(SUMIF('Routed face only'!$B$17:$B$30,B111,'Routed face only'!$G$17:$G$30)) +
(SUMIF('Routed face only (2)'!$B$17:$B$30,B111,'Routed face only (2)'!$G$17:$G$30)) +
(SUMIF('Routed alum faces letters'!$B$17:$B$30,B111,'Routed alum faces letters'!$G$17:$G$30)) +
(SUMIF('Routed alum faces letters (2)'!$B$17:$B$30,B111,'Routed alum faces letters (2)'!$G$17:$G$30)) +
(SUMIF('Routed push through acrylic'!$B$17:$B$30,B111,'Routed push through acrylic'!$G$17:$G$30)) +
(SUMIF('Routed push through acrylic (2)'!$B$17:$B$30,B111,'Routed push through acrylic (2)'!$G$17:$G$30)) +
(SUMIF('Sf routed cabinet'!$B$17:$B$30,B111,'Sf routed cabinet'!$G$17:$G$30)) +
(SUMIF('Sf routed cabinet (2)'!$B$17:$B$30,B111,'Sf routed cabinet (2)'!$G$17:$G$30)) +
(SUMIF('Df routed cabinet'!$B$17:$B$30,B111,'Df routed cabinet'!$G$17:$G$30)) +
(SUMIF('Df routed cabinet (2)'!$B$17:$B$30,B111,'Df routed cabinet (2)'!$G$17:$G$30)) +
(SUMIF('Sf acrylic cabinet'!$B$17:$B$30,B111,'Sf acrylic cabinet'!$G$17:$G$30)) +
(SUMIF('Sf acrylic cabinet (2)'!$B$17:$B$30,B111,'Sf acrylic cabinet (2)'!$G$17:$G$30)) +
(SUMIF('Economy Sf acrylic'!$B$17:$B$30,B111,'Economy Sf acrylic'!$G$17:$G$30)) +
(SUMIF('Df acrylic cabinet'!$B$17:$B$30,B111,'Df acrylic cabinet'!$G$17:$G$30)) +
(SUMIF('Df acrylic cabinet (2)'!$B$17:$B$30,B111,'Df acrylic cabinet (2)'!$G$17:$G$30)) +
(SUMIF('Sf flex cabinet'!$B$17:$B$30,B111,'Sf flex cabinet'!$G$17:$G$30)) +
(SUMIF('Sf flex cabinet (2)'!$B$17:$B$30,B111,'Sf flex cabinet (2)'!$G$17:$G$30)) +
(SUMIF('Df flex cabinet'!$B$17:$B$36,B111,'Df flex cabinet'!$G$17:$G$36)) +
(SUMIF('Df flex cabinet (2)'!$B$17:$B$36,B111,'Df flex cabinet (2)'!$G$17:$G$36)) +
(SUMIF('Pole cover'!$B$17:$B$30,B111,'Pole cover'!$G$17:$G$30)) +
(SUMIF('Pole cover (2)'!$B$17:$B$30,B111,'Pole cover (2)'!$G$17:$G$30)) +
(SUMIF('Structural Steel Fab'!$B$17:$B$29,B111,'Structural Steel Fab'!$G$17:$G$29)) +
(SUMIF(Reveal!$B$17:$B$30,B111,Reveal!$G$17:$G$30)) +
(SUMIF('Reveal (2)'!$B$17:$B$30,B111,'Reveal (2)'!$G$17:$G$30)) +
(SUMIF('Crown cove top'!$B$17:$B$30,B111,'Crown cove top'!$G$17:$G$30)) +
(SUMIF('EMC assembly'!$B$17:$B$30,B111,'EMC assembly'!$G$17:$G$30)) +
(SUMIF(Crating!$B$17:$B$29,B111,Crating!$G$17:$G$29)) +
(SUMIF('LED wiring'!$B$17:$B$30,B111,'LED wiring'!$G$17:$G$30)) +
(SUMIF('Changeable copy face'!$B$17:$B$30,B111,'Changeable copy face'!$G$17:$G$30)) +
(SUMIF('Flex face assembly'!$B$17:$B$30,B111,'Flex face assembly'!$G$17:$G$30)) +
(SUMIF('Routed face assembly'!$B$17:$B$30,B111,'Routed face assembly'!$G$17:$G$30)) +
(SUMIF('Paint calculation'!$B$17:$B$30,B111,'Paint calculation'!$G$17:$G$30)) +
(SUMIF('Trimcap letter face'!$B$17:$B$30,B111,'Trimcap letter face'!$G$17:$G$30)) +
(SUMIF('Trimcap letter face (2)'!$B$17:$B$30,B111,'Trimcap letter face (2)'!$G$17:$G$30)) +
(SUMIF('Channel letter fabrication'!$B$17:$B$30,B111,'Channel letter fabrication'!$G$17:$G$30)) +
(SUMIF('Channel letter fabrication (2)'!$B$17:$B$30,B111,'Channel letter fabrication (2)'!$G$17:$G$30))</f>
        <v>0</v>
      </c>
    </row>
    <row r="112" spans="1:10">
      <c r="A112" s="28" t="str">
        <f>[1]ODBC!$A112</f>
        <v>48" 7125-10 White</v>
      </c>
      <c r="B112" s="29" t="str">
        <f>[1]ODBC!B112</f>
        <v>16600</v>
      </c>
      <c r="C112" s="30">
        <f>IFERROR(VLOOKUP($B112,[1]ODBC!$B:$H,2,FALSE),"")</f>
        <v>1.155</v>
      </c>
      <c r="D112" s="30">
        <f>IFERROR(VLOOKUP($B112,[1]ODBC!$B:$H,3,FALSE),"")</f>
        <v>2.0790000000000002</v>
      </c>
      <c r="E112" s="30" t="str">
        <f>IFERROR(VLOOKUP($B112,[1]ODBC!$B:$H,4,FALSE),"")</f>
        <v>SQFT</v>
      </c>
      <c r="F112" s="31">
        <f>IFERROR(VLOOKUP($B112,[1]ODBC!$B:$H,5,FALSE),"")</f>
        <v>44.45</v>
      </c>
      <c r="G112" s="32">
        <f>[1]ODBC!G112</f>
        <v>0</v>
      </c>
      <c r="H112" s="33">
        <f>SUM([1]ODBC!H112)</f>
        <v>45877</v>
      </c>
      <c r="I112" s="41" t="str">
        <f>'Vinyl cutting'!$B$2</f>
        <v>J36938</v>
      </c>
      <c r="J112" s="42">
        <f ca="1">(SUMIF('Freeform time and material'!$B$17:$B$30,B112,'Freeform time and material'!$G$17:$G$30)) +
(SUMIF('Vinyl cutting'!$B$17:$B$30,B112,'Vinyl cutting'!$G$17:$G$30)) +
(SUMIF('Vinyl cutting (2)'!$B$17:$B$30,B112,'Vinyl cutting (2)'!$G$17:$G$30)) +
(SUMIF('Apply vinyl graphics'!$B$17:$B$30,B112,'Apply vinyl graphics'!$G$17:$G$30)) +
(SUMIF('Apply vinyl graphics (2)'!$B$17:$B$30,B112,'Apply vinyl graphics (2)'!$G$17:$G$30)) +
(SUMIF('Alum pan sign'!$B$17:$B$30,B112,'Alum pan sign'!$G$17:$G$30)) +
(SUMIF('Alum pan sign (2)'!$B$17:$B$30,B112,'Alum pan sign (2)'!$G$17:$G$30)) +
(SUMIF('Economy pan sign'!$B$17:$B$30,B112,'Economy pan sign'!$G$17:$G$30)) +
(SUMIF('Post and panel sign'!$B$17:$B$30,B112,'Post and panel sign'!$G$17:$G$30)) +
(SUMIF('Post and panel sign (2)'!$B$17:$B$30,B112,'Post and panel sign (2)'!$G$17:$G$30)) +
(SUMIF('Flat panels only'!$B$17:$B$30,B112,'Flat panels only'!$G$17:$G$30)) +
(SUMIF('Flat panels only (2)'!$B$17:$B$30,B112,'Flat panels only (2)'!$G$17:$G$30)) +
(SUMIF('Routed panel shapes'!$B$18:$B$31,B112,'Routed panel shapes'!$G$18:$G$31)) +
(SUMIF('Routed panel shapes (2)'!$B$18:$B$31,B112,'Routed panel shapes (2)'!$G$18:$G$31)) +
(SUMIF('Routed face only'!$B$17:$B$30,B112,'Routed face only'!$G$17:$G$30)) +
(SUMIF('Routed face only (2)'!$B$17:$B$30,B112,'Routed face only (2)'!$G$17:$G$30)) +
(SUMIF('Routed alum faces letters'!$B$17:$B$30,B112,'Routed alum faces letters'!$G$17:$G$30)) +
(SUMIF('Routed alum faces letters (2)'!$B$17:$B$30,B112,'Routed alum faces letters (2)'!$G$17:$G$30)) +
(SUMIF('Routed push through acrylic'!$B$17:$B$30,B112,'Routed push through acrylic'!$G$17:$G$30)) +
(SUMIF('Routed push through acrylic (2)'!$B$17:$B$30,B112,'Routed push through acrylic (2)'!$G$17:$G$30)) +
(SUMIF('Sf routed cabinet'!$B$17:$B$30,B112,'Sf routed cabinet'!$G$17:$G$30)) +
(SUMIF('Sf routed cabinet (2)'!$B$17:$B$30,B112,'Sf routed cabinet (2)'!$G$17:$G$30)) +
(SUMIF('Df routed cabinet'!$B$17:$B$30,B112,'Df routed cabinet'!$G$17:$G$30)) +
(SUMIF('Df routed cabinet (2)'!$B$17:$B$30,B112,'Df routed cabinet (2)'!$G$17:$G$30)) +
(SUMIF('Sf acrylic cabinet'!$B$17:$B$30,B112,'Sf acrylic cabinet'!$G$17:$G$30)) +
(SUMIF('Sf acrylic cabinet (2)'!$B$17:$B$30,B112,'Sf acrylic cabinet (2)'!$G$17:$G$30)) +
(SUMIF('Economy Sf acrylic'!$B$17:$B$30,B112,'Economy Sf acrylic'!$G$17:$G$30)) +
(SUMIF('Df acrylic cabinet'!$B$17:$B$30,B112,'Df acrylic cabinet'!$G$17:$G$30)) +
(SUMIF('Df acrylic cabinet (2)'!$B$17:$B$30,B112,'Df acrylic cabinet (2)'!$G$17:$G$30)) +
(SUMIF('Sf flex cabinet'!$B$17:$B$30,B112,'Sf flex cabinet'!$G$17:$G$30)) +
(SUMIF('Sf flex cabinet (2)'!$B$17:$B$30,B112,'Sf flex cabinet (2)'!$G$17:$G$30)) +
(SUMIF('Df flex cabinet'!$B$17:$B$36,B112,'Df flex cabinet'!$G$17:$G$36)) +
(SUMIF('Df flex cabinet (2)'!$B$17:$B$36,B112,'Df flex cabinet (2)'!$G$17:$G$36)) +
(SUMIF('Pole cover'!$B$17:$B$30,B112,'Pole cover'!$G$17:$G$30)) +
(SUMIF('Pole cover (2)'!$B$17:$B$30,B112,'Pole cover (2)'!$G$17:$G$30)) +
(SUMIF('Structural Steel Fab'!$B$17:$B$29,B112,'Structural Steel Fab'!$G$17:$G$29)) +
(SUMIF(Reveal!$B$17:$B$30,B112,Reveal!$G$17:$G$30)) +
(SUMIF('Reveal (2)'!$B$17:$B$30,B112,'Reveal (2)'!$G$17:$G$30)) +
(SUMIF('Crown cove top'!$B$17:$B$30,B112,'Crown cove top'!$G$17:$G$30)) +
(SUMIF('EMC assembly'!$B$17:$B$30,B112,'EMC assembly'!$G$17:$G$30)) +
(SUMIF(Crating!$B$17:$B$29,B112,Crating!$G$17:$G$29)) +
(SUMIF('LED wiring'!$B$17:$B$30,B112,'LED wiring'!$G$17:$G$30)) +
(SUMIF('Changeable copy face'!$B$17:$B$30,B112,'Changeable copy face'!$G$17:$G$30)) +
(SUMIF('Flex face assembly'!$B$17:$B$30,B112,'Flex face assembly'!$G$17:$G$30)) +
(SUMIF('Routed face assembly'!$B$17:$B$30,B112,'Routed face assembly'!$G$17:$G$30)) +
(SUMIF('Paint calculation'!$B$17:$B$30,B112,'Paint calculation'!$G$17:$G$30)) +
(SUMIF('Trimcap letter face'!$B$17:$B$30,B112,'Trimcap letter face'!$G$17:$G$30)) +
(SUMIF('Trimcap letter face (2)'!$B$17:$B$30,B112,'Trimcap letter face (2)'!$G$17:$G$30)) +
(SUMIF('Channel letter fabrication'!$B$17:$B$30,B112,'Channel letter fabrication'!$G$17:$G$30)) +
(SUMIF('Channel letter fabrication (2)'!$B$17:$B$30,B112,'Channel letter fabrication (2)'!$G$17:$G$30))</f>
        <v>0</v>
      </c>
    </row>
    <row r="113" spans="1:10">
      <c r="A113" s="28" t="str">
        <f>[1]ODBC!$A113</f>
        <v>48" 7125-11 Pearl Gray</v>
      </c>
      <c r="B113" s="29" t="str">
        <f>[1]ODBC!B113</f>
        <v>16601</v>
      </c>
      <c r="C113" s="30">
        <f>IFERROR(VLOOKUP($B113,[1]ODBC!$B:$H,2,FALSE),"")</f>
        <v>0.90500000000000003</v>
      </c>
      <c r="D113" s="30">
        <f>IFERROR(VLOOKUP($B113,[1]ODBC!$B:$H,3,FALSE),"")</f>
        <v>1.629</v>
      </c>
      <c r="E113" s="30" t="str">
        <f>IFERROR(VLOOKUP($B113,[1]ODBC!$B:$H,4,FALSE),"")</f>
        <v>SQFT</v>
      </c>
      <c r="F113" s="31">
        <f>IFERROR(VLOOKUP($B113,[1]ODBC!$B:$H,5,FALSE),"")</f>
        <v>44.45</v>
      </c>
      <c r="G113" s="32">
        <f>[1]ODBC!G113</f>
        <v>0</v>
      </c>
      <c r="H113" s="33">
        <f>SUM([1]ODBC!H113)</f>
        <v>0</v>
      </c>
      <c r="I113" s="41" t="str">
        <f>'Vinyl cutting'!$B$2</f>
        <v>J36938</v>
      </c>
      <c r="J113" s="42">
        <f ca="1">(SUMIF('Freeform time and material'!$B$17:$B$30,B113,'Freeform time and material'!$G$17:$G$30)) +
(SUMIF('Vinyl cutting'!$B$17:$B$30,B113,'Vinyl cutting'!$G$17:$G$30)) +
(SUMIF('Vinyl cutting (2)'!$B$17:$B$30,B113,'Vinyl cutting (2)'!$G$17:$G$30)) +
(SUMIF('Apply vinyl graphics'!$B$17:$B$30,B113,'Apply vinyl graphics'!$G$17:$G$30)) +
(SUMIF('Apply vinyl graphics (2)'!$B$17:$B$30,B113,'Apply vinyl graphics (2)'!$G$17:$G$30)) +
(SUMIF('Alum pan sign'!$B$17:$B$30,B113,'Alum pan sign'!$G$17:$G$30)) +
(SUMIF('Alum pan sign (2)'!$B$17:$B$30,B113,'Alum pan sign (2)'!$G$17:$G$30)) +
(SUMIF('Economy pan sign'!$B$17:$B$30,B113,'Economy pan sign'!$G$17:$G$30)) +
(SUMIF('Post and panel sign'!$B$17:$B$30,B113,'Post and panel sign'!$G$17:$G$30)) +
(SUMIF('Post and panel sign (2)'!$B$17:$B$30,B113,'Post and panel sign (2)'!$G$17:$G$30)) +
(SUMIF('Flat panels only'!$B$17:$B$30,B113,'Flat panels only'!$G$17:$G$30)) +
(SUMIF('Flat panels only (2)'!$B$17:$B$30,B113,'Flat panels only (2)'!$G$17:$G$30)) +
(SUMIF('Routed panel shapes'!$B$18:$B$31,B113,'Routed panel shapes'!$G$18:$G$31)) +
(SUMIF('Routed panel shapes (2)'!$B$18:$B$31,B113,'Routed panel shapes (2)'!$G$18:$G$31)) +
(SUMIF('Routed face only'!$B$17:$B$30,B113,'Routed face only'!$G$17:$G$30)) +
(SUMIF('Routed face only (2)'!$B$17:$B$30,B113,'Routed face only (2)'!$G$17:$G$30)) +
(SUMIF('Routed alum faces letters'!$B$17:$B$30,B113,'Routed alum faces letters'!$G$17:$G$30)) +
(SUMIF('Routed alum faces letters (2)'!$B$17:$B$30,B113,'Routed alum faces letters (2)'!$G$17:$G$30)) +
(SUMIF('Routed push through acrylic'!$B$17:$B$30,B113,'Routed push through acrylic'!$G$17:$G$30)) +
(SUMIF('Routed push through acrylic (2)'!$B$17:$B$30,B113,'Routed push through acrylic (2)'!$G$17:$G$30)) +
(SUMIF('Sf routed cabinet'!$B$17:$B$30,B113,'Sf routed cabinet'!$G$17:$G$30)) +
(SUMIF('Sf routed cabinet (2)'!$B$17:$B$30,B113,'Sf routed cabinet (2)'!$G$17:$G$30)) +
(SUMIF('Df routed cabinet'!$B$17:$B$30,B113,'Df routed cabinet'!$G$17:$G$30)) +
(SUMIF('Df routed cabinet (2)'!$B$17:$B$30,B113,'Df routed cabinet (2)'!$G$17:$G$30)) +
(SUMIF('Sf acrylic cabinet'!$B$17:$B$30,B113,'Sf acrylic cabinet'!$G$17:$G$30)) +
(SUMIF('Sf acrylic cabinet (2)'!$B$17:$B$30,B113,'Sf acrylic cabinet (2)'!$G$17:$G$30)) +
(SUMIF('Economy Sf acrylic'!$B$17:$B$30,B113,'Economy Sf acrylic'!$G$17:$G$30)) +
(SUMIF('Df acrylic cabinet'!$B$17:$B$30,B113,'Df acrylic cabinet'!$G$17:$G$30)) +
(SUMIF('Df acrylic cabinet (2)'!$B$17:$B$30,B113,'Df acrylic cabinet (2)'!$G$17:$G$30)) +
(SUMIF('Sf flex cabinet'!$B$17:$B$30,B113,'Sf flex cabinet'!$G$17:$G$30)) +
(SUMIF('Sf flex cabinet (2)'!$B$17:$B$30,B113,'Sf flex cabinet (2)'!$G$17:$G$30)) +
(SUMIF('Df flex cabinet'!$B$17:$B$36,B113,'Df flex cabinet'!$G$17:$G$36)) +
(SUMIF('Df flex cabinet (2)'!$B$17:$B$36,B113,'Df flex cabinet (2)'!$G$17:$G$36)) +
(SUMIF('Pole cover'!$B$17:$B$30,B113,'Pole cover'!$G$17:$G$30)) +
(SUMIF('Pole cover (2)'!$B$17:$B$30,B113,'Pole cover (2)'!$G$17:$G$30)) +
(SUMIF('Structural Steel Fab'!$B$17:$B$29,B113,'Structural Steel Fab'!$G$17:$G$29)) +
(SUMIF(Reveal!$B$17:$B$30,B113,Reveal!$G$17:$G$30)) +
(SUMIF('Reveal (2)'!$B$17:$B$30,B113,'Reveal (2)'!$G$17:$G$30)) +
(SUMIF('Crown cove top'!$B$17:$B$30,B113,'Crown cove top'!$G$17:$G$30)) +
(SUMIF('EMC assembly'!$B$17:$B$30,B113,'EMC assembly'!$G$17:$G$30)) +
(SUMIF(Crating!$B$17:$B$29,B113,Crating!$G$17:$G$29)) +
(SUMIF('LED wiring'!$B$17:$B$30,B113,'LED wiring'!$G$17:$G$30)) +
(SUMIF('Changeable copy face'!$B$17:$B$30,B113,'Changeable copy face'!$G$17:$G$30)) +
(SUMIF('Flex face assembly'!$B$17:$B$30,B113,'Flex face assembly'!$G$17:$G$30)) +
(SUMIF('Routed face assembly'!$B$17:$B$30,B113,'Routed face assembly'!$G$17:$G$30)) +
(SUMIF('Paint calculation'!$B$17:$B$30,B113,'Paint calculation'!$G$17:$G$30)) +
(SUMIF('Trimcap letter face'!$B$17:$B$30,B113,'Trimcap letter face'!$G$17:$G$30)) +
(SUMIF('Trimcap letter face (2)'!$B$17:$B$30,B113,'Trimcap letter face (2)'!$G$17:$G$30)) +
(SUMIF('Channel letter fabrication'!$B$17:$B$30,B113,'Channel letter fabrication'!$G$17:$G$30)) +
(SUMIF('Channel letter fabrication (2)'!$B$17:$B$30,B113,'Channel letter fabrication (2)'!$G$17:$G$30))</f>
        <v>0</v>
      </c>
    </row>
    <row r="114" spans="1:10">
      <c r="A114" s="28" t="str">
        <f>[1]ODBC!$A114</f>
        <v>48" 7125-12 Black</v>
      </c>
      <c r="B114" s="29" t="str">
        <f>[1]ODBC!B114</f>
        <v>16602</v>
      </c>
      <c r="C114" s="30">
        <f>IFERROR(VLOOKUP($B114,[1]ODBC!$B:$H,2,FALSE),"")</f>
        <v>1.046</v>
      </c>
      <c r="D114" s="30">
        <f>IFERROR(VLOOKUP($B114,[1]ODBC!$B:$H,3,FALSE),"")</f>
        <v>1.883</v>
      </c>
      <c r="E114" s="30" t="str">
        <f>IFERROR(VLOOKUP($B114,[1]ODBC!$B:$H,4,FALSE),"")</f>
        <v>SQFT</v>
      </c>
      <c r="F114" s="31">
        <f>IFERROR(VLOOKUP($B114,[1]ODBC!$B:$H,5,FALSE),"")</f>
        <v>44.45</v>
      </c>
      <c r="G114" s="32">
        <f>[1]ODBC!G114</f>
        <v>0</v>
      </c>
      <c r="H114" s="33">
        <f>SUM([1]ODBC!H114)</f>
        <v>45630</v>
      </c>
      <c r="I114" s="41" t="str">
        <f>'Vinyl cutting'!$B$2</f>
        <v>J36938</v>
      </c>
      <c r="J114" s="42">
        <f ca="1">(SUMIF('Freeform time and material'!$B$17:$B$30,B114,'Freeform time and material'!$G$17:$G$30)) +
(SUMIF('Vinyl cutting'!$B$17:$B$30,B114,'Vinyl cutting'!$G$17:$G$30)) +
(SUMIF('Vinyl cutting (2)'!$B$17:$B$30,B114,'Vinyl cutting (2)'!$G$17:$G$30)) +
(SUMIF('Apply vinyl graphics'!$B$17:$B$30,B114,'Apply vinyl graphics'!$G$17:$G$30)) +
(SUMIF('Apply vinyl graphics (2)'!$B$17:$B$30,B114,'Apply vinyl graphics (2)'!$G$17:$G$30)) +
(SUMIF('Alum pan sign'!$B$17:$B$30,B114,'Alum pan sign'!$G$17:$G$30)) +
(SUMIF('Alum pan sign (2)'!$B$17:$B$30,B114,'Alum pan sign (2)'!$G$17:$G$30)) +
(SUMIF('Economy pan sign'!$B$17:$B$30,B114,'Economy pan sign'!$G$17:$G$30)) +
(SUMIF('Post and panel sign'!$B$17:$B$30,B114,'Post and panel sign'!$G$17:$G$30)) +
(SUMIF('Post and panel sign (2)'!$B$17:$B$30,B114,'Post and panel sign (2)'!$G$17:$G$30)) +
(SUMIF('Flat panels only'!$B$17:$B$30,B114,'Flat panels only'!$G$17:$G$30)) +
(SUMIF('Flat panels only (2)'!$B$17:$B$30,B114,'Flat panels only (2)'!$G$17:$G$30)) +
(SUMIF('Routed panel shapes'!$B$18:$B$31,B114,'Routed panel shapes'!$G$18:$G$31)) +
(SUMIF('Routed panel shapes (2)'!$B$18:$B$31,B114,'Routed panel shapes (2)'!$G$18:$G$31)) +
(SUMIF('Routed face only'!$B$17:$B$30,B114,'Routed face only'!$G$17:$G$30)) +
(SUMIF('Routed face only (2)'!$B$17:$B$30,B114,'Routed face only (2)'!$G$17:$G$30)) +
(SUMIF('Routed alum faces letters'!$B$17:$B$30,B114,'Routed alum faces letters'!$G$17:$G$30)) +
(SUMIF('Routed alum faces letters (2)'!$B$17:$B$30,B114,'Routed alum faces letters (2)'!$G$17:$G$30)) +
(SUMIF('Routed push through acrylic'!$B$17:$B$30,B114,'Routed push through acrylic'!$G$17:$G$30)) +
(SUMIF('Routed push through acrylic (2)'!$B$17:$B$30,B114,'Routed push through acrylic (2)'!$G$17:$G$30)) +
(SUMIF('Sf routed cabinet'!$B$17:$B$30,B114,'Sf routed cabinet'!$G$17:$G$30)) +
(SUMIF('Sf routed cabinet (2)'!$B$17:$B$30,B114,'Sf routed cabinet (2)'!$G$17:$G$30)) +
(SUMIF('Df routed cabinet'!$B$17:$B$30,B114,'Df routed cabinet'!$G$17:$G$30)) +
(SUMIF('Df routed cabinet (2)'!$B$17:$B$30,B114,'Df routed cabinet (2)'!$G$17:$G$30)) +
(SUMIF('Sf acrylic cabinet'!$B$17:$B$30,B114,'Sf acrylic cabinet'!$G$17:$G$30)) +
(SUMIF('Sf acrylic cabinet (2)'!$B$17:$B$30,B114,'Sf acrylic cabinet (2)'!$G$17:$G$30)) +
(SUMIF('Economy Sf acrylic'!$B$17:$B$30,B114,'Economy Sf acrylic'!$G$17:$G$30)) +
(SUMIF('Df acrylic cabinet'!$B$17:$B$30,B114,'Df acrylic cabinet'!$G$17:$G$30)) +
(SUMIF('Df acrylic cabinet (2)'!$B$17:$B$30,B114,'Df acrylic cabinet (2)'!$G$17:$G$30)) +
(SUMIF('Sf flex cabinet'!$B$17:$B$30,B114,'Sf flex cabinet'!$G$17:$G$30)) +
(SUMIF('Sf flex cabinet (2)'!$B$17:$B$30,B114,'Sf flex cabinet (2)'!$G$17:$G$30)) +
(SUMIF('Df flex cabinet'!$B$17:$B$36,B114,'Df flex cabinet'!$G$17:$G$36)) +
(SUMIF('Df flex cabinet (2)'!$B$17:$B$36,B114,'Df flex cabinet (2)'!$G$17:$G$36)) +
(SUMIF('Pole cover'!$B$17:$B$30,B114,'Pole cover'!$G$17:$G$30)) +
(SUMIF('Pole cover (2)'!$B$17:$B$30,B114,'Pole cover (2)'!$G$17:$G$30)) +
(SUMIF('Structural Steel Fab'!$B$17:$B$29,B114,'Structural Steel Fab'!$G$17:$G$29)) +
(SUMIF(Reveal!$B$17:$B$30,B114,Reveal!$G$17:$G$30)) +
(SUMIF('Reveal (2)'!$B$17:$B$30,B114,'Reveal (2)'!$G$17:$G$30)) +
(SUMIF('Crown cove top'!$B$17:$B$30,B114,'Crown cove top'!$G$17:$G$30)) +
(SUMIF('EMC assembly'!$B$17:$B$30,B114,'EMC assembly'!$G$17:$G$30)) +
(SUMIF(Crating!$B$17:$B$29,B114,Crating!$G$17:$G$29)) +
(SUMIF('LED wiring'!$B$17:$B$30,B114,'LED wiring'!$G$17:$G$30)) +
(SUMIF('Changeable copy face'!$B$17:$B$30,B114,'Changeable copy face'!$G$17:$G$30)) +
(SUMIF('Flex face assembly'!$B$17:$B$30,B114,'Flex face assembly'!$G$17:$G$30)) +
(SUMIF('Routed face assembly'!$B$17:$B$30,B114,'Routed face assembly'!$G$17:$G$30)) +
(SUMIF('Paint calculation'!$B$17:$B$30,B114,'Paint calculation'!$G$17:$G$30)) +
(SUMIF('Trimcap letter face'!$B$17:$B$30,B114,'Trimcap letter face'!$G$17:$G$30)) +
(SUMIF('Trimcap letter face (2)'!$B$17:$B$30,B114,'Trimcap letter face (2)'!$G$17:$G$30)) +
(SUMIF('Channel letter fabrication'!$B$17:$B$30,B114,'Channel letter fabrication'!$G$17:$G$30)) +
(SUMIF('Channel letter fabrication (2)'!$B$17:$B$30,B114,'Channel letter fabrication (2)'!$G$17:$G$30))</f>
        <v>0</v>
      </c>
    </row>
    <row r="115" spans="1:10">
      <c r="A115" s="28" t="str">
        <f>[1]ODBC!$A115</f>
        <v>48" 7125-13 Tomato Red</v>
      </c>
      <c r="B115" s="29" t="str">
        <f>[1]ODBC!B115</f>
        <v>16603</v>
      </c>
      <c r="C115" s="30">
        <f>IFERROR(VLOOKUP($B115,[1]ODBC!$B:$H,2,FALSE),"")</f>
        <v>1.1599999999999999</v>
      </c>
      <c r="D115" s="30">
        <f>IFERROR(VLOOKUP($B115,[1]ODBC!$B:$H,3,FALSE),"")</f>
        <v>2.0880000000000001</v>
      </c>
      <c r="E115" s="30" t="str">
        <f>IFERROR(VLOOKUP($B115,[1]ODBC!$B:$H,4,FALSE),"")</f>
        <v>SQFT</v>
      </c>
      <c r="F115" s="31">
        <f>IFERROR(VLOOKUP($B115,[1]ODBC!$B:$H,5,FALSE),"")</f>
        <v>44.45</v>
      </c>
      <c r="G115" s="32">
        <f>[1]ODBC!G115</f>
        <v>0</v>
      </c>
      <c r="H115" s="33">
        <f>SUM([1]ODBC!H115)</f>
        <v>44672</v>
      </c>
      <c r="I115" s="41" t="str">
        <f>'Vinyl cutting'!$B$2</f>
        <v>J36938</v>
      </c>
      <c r="J115" s="42">
        <f ca="1">(SUMIF('Freeform time and material'!$B$17:$B$30,B115,'Freeform time and material'!$G$17:$G$30)) +
(SUMIF('Vinyl cutting'!$B$17:$B$30,B115,'Vinyl cutting'!$G$17:$G$30)) +
(SUMIF('Vinyl cutting (2)'!$B$17:$B$30,B115,'Vinyl cutting (2)'!$G$17:$G$30)) +
(SUMIF('Apply vinyl graphics'!$B$17:$B$30,B115,'Apply vinyl graphics'!$G$17:$G$30)) +
(SUMIF('Apply vinyl graphics (2)'!$B$17:$B$30,B115,'Apply vinyl graphics (2)'!$G$17:$G$30)) +
(SUMIF('Alum pan sign'!$B$17:$B$30,B115,'Alum pan sign'!$G$17:$G$30)) +
(SUMIF('Alum pan sign (2)'!$B$17:$B$30,B115,'Alum pan sign (2)'!$G$17:$G$30)) +
(SUMIF('Economy pan sign'!$B$17:$B$30,B115,'Economy pan sign'!$G$17:$G$30)) +
(SUMIF('Post and panel sign'!$B$17:$B$30,B115,'Post and panel sign'!$G$17:$G$30)) +
(SUMIF('Post and panel sign (2)'!$B$17:$B$30,B115,'Post and panel sign (2)'!$G$17:$G$30)) +
(SUMIF('Flat panels only'!$B$17:$B$30,B115,'Flat panels only'!$G$17:$G$30)) +
(SUMIF('Flat panels only (2)'!$B$17:$B$30,B115,'Flat panels only (2)'!$G$17:$G$30)) +
(SUMIF('Routed panel shapes'!$B$18:$B$31,B115,'Routed panel shapes'!$G$18:$G$31)) +
(SUMIF('Routed panel shapes (2)'!$B$18:$B$31,B115,'Routed panel shapes (2)'!$G$18:$G$31)) +
(SUMIF('Routed face only'!$B$17:$B$30,B115,'Routed face only'!$G$17:$G$30)) +
(SUMIF('Routed face only (2)'!$B$17:$B$30,B115,'Routed face only (2)'!$G$17:$G$30)) +
(SUMIF('Routed alum faces letters'!$B$17:$B$30,B115,'Routed alum faces letters'!$G$17:$G$30)) +
(SUMIF('Routed alum faces letters (2)'!$B$17:$B$30,B115,'Routed alum faces letters (2)'!$G$17:$G$30)) +
(SUMIF('Routed push through acrylic'!$B$17:$B$30,B115,'Routed push through acrylic'!$G$17:$G$30)) +
(SUMIF('Routed push through acrylic (2)'!$B$17:$B$30,B115,'Routed push through acrylic (2)'!$G$17:$G$30)) +
(SUMIF('Sf routed cabinet'!$B$17:$B$30,B115,'Sf routed cabinet'!$G$17:$G$30)) +
(SUMIF('Sf routed cabinet (2)'!$B$17:$B$30,B115,'Sf routed cabinet (2)'!$G$17:$G$30)) +
(SUMIF('Df routed cabinet'!$B$17:$B$30,B115,'Df routed cabinet'!$G$17:$G$30)) +
(SUMIF('Df routed cabinet (2)'!$B$17:$B$30,B115,'Df routed cabinet (2)'!$G$17:$G$30)) +
(SUMIF('Sf acrylic cabinet'!$B$17:$B$30,B115,'Sf acrylic cabinet'!$G$17:$G$30)) +
(SUMIF('Sf acrylic cabinet (2)'!$B$17:$B$30,B115,'Sf acrylic cabinet (2)'!$G$17:$G$30)) +
(SUMIF('Economy Sf acrylic'!$B$17:$B$30,B115,'Economy Sf acrylic'!$G$17:$G$30)) +
(SUMIF('Df acrylic cabinet'!$B$17:$B$30,B115,'Df acrylic cabinet'!$G$17:$G$30)) +
(SUMIF('Df acrylic cabinet (2)'!$B$17:$B$30,B115,'Df acrylic cabinet (2)'!$G$17:$G$30)) +
(SUMIF('Sf flex cabinet'!$B$17:$B$30,B115,'Sf flex cabinet'!$G$17:$G$30)) +
(SUMIF('Sf flex cabinet (2)'!$B$17:$B$30,B115,'Sf flex cabinet (2)'!$G$17:$G$30)) +
(SUMIF('Df flex cabinet'!$B$17:$B$36,B115,'Df flex cabinet'!$G$17:$G$36)) +
(SUMIF('Df flex cabinet (2)'!$B$17:$B$36,B115,'Df flex cabinet (2)'!$G$17:$G$36)) +
(SUMIF('Pole cover'!$B$17:$B$30,B115,'Pole cover'!$G$17:$G$30)) +
(SUMIF('Pole cover (2)'!$B$17:$B$30,B115,'Pole cover (2)'!$G$17:$G$30)) +
(SUMIF('Structural Steel Fab'!$B$17:$B$29,B115,'Structural Steel Fab'!$G$17:$G$29)) +
(SUMIF(Reveal!$B$17:$B$30,B115,Reveal!$G$17:$G$30)) +
(SUMIF('Reveal (2)'!$B$17:$B$30,B115,'Reveal (2)'!$G$17:$G$30)) +
(SUMIF('Crown cove top'!$B$17:$B$30,B115,'Crown cove top'!$G$17:$G$30)) +
(SUMIF('EMC assembly'!$B$17:$B$30,B115,'EMC assembly'!$G$17:$G$30)) +
(SUMIF(Crating!$B$17:$B$29,B115,Crating!$G$17:$G$29)) +
(SUMIF('LED wiring'!$B$17:$B$30,B115,'LED wiring'!$G$17:$G$30)) +
(SUMIF('Changeable copy face'!$B$17:$B$30,B115,'Changeable copy face'!$G$17:$G$30)) +
(SUMIF('Flex face assembly'!$B$17:$B$30,B115,'Flex face assembly'!$G$17:$G$30)) +
(SUMIF('Routed face assembly'!$B$17:$B$30,B115,'Routed face assembly'!$G$17:$G$30)) +
(SUMIF('Paint calculation'!$B$17:$B$30,B115,'Paint calculation'!$G$17:$G$30)) +
(SUMIF('Trimcap letter face'!$B$17:$B$30,B115,'Trimcap letter face'!$G$17:$G$30)) +
(SUMIF('Trimcap letter face (2)'!$B$17:$B$30,B115,'Trimcap letter face (2)'!$G$17:$G$30)) +
(SUMIF('Channel letter fabrication'!$B$17:$B$30,B115,'Channel letter fabrication'!$G$17:$G$30)) +
(SUMIF('Channel letter fabrication (2)'!$B$17:$B$30,B115,'Channel letter fabrication (2)'!$G$17:$G$30))</f>
        <v>0</v>
      </c>
    </row>
    <row r="116" spans="1:10">
      <c r="A116" s="28" t="str">
        <f>[1]ODBC!$A116</f>
        <v>48" 7125-14 Bright Orange</v>
      </c>
      <c r="B116" s="29" t="str">
        <f>[1]ODBC!B116</f>
        <v>16604</v>
      </c>
      <c r="C116" s="30">
        <f>IFERROR(VLOOKUP($B116,[1]ODBC!$B:$H,2,FALSE),"")</f>
        <v>1.0429999999999999</v>
      </c>
      <c r="D116" s="30">
        <f>IFERROR(VLOOKUP($B116,[1]ODBC!$B:$H,3,FALSE),"")</f>
        <v>1.8779999999999999</v>
      </c>
      <c r="E116" s="30" t="str">
        <f>IFERROR(VLOOKUP($B116,[1]ODBC!$B:$H,4,FALSE),"")</f>
        <v>SQFT</v>
      </c>
      <c r="F116" s="31">
        <f>IFERROR(VLOOKUP($B116,[1]ODBC!$B:$H,5,FALSE),"")</f>
        <v>44.45</v>
      </c>
      <c r="G116" s="32">
        <f>[1]ODBC!G116</f>
        <v>0</v>
      </c>
      <c r="H116" s="33">
        <f>SUM([1]ODBC!H116)</f>
        <v>0</v>
      </c>
      <c r="I116" s="41" t="str">
        <f>'Vinyl cutting'!$B$2</f>
        <v>J36938</v>
      </c>
      <c r="J116" s="42">
        <f ca="1">(SUMIF('Freeform time and material'!$B$17:$B$30,B116,'Freeform time and material'!$G$17:$G$30)) +
(SUMIF('Vinyl cutting'!$B$17:$B$30,B116,'Vinyl cutting'!$G$17:$G$30)) +
(SUMIF('Vinyl cutting (2)'!$B$17:$B$30,B116,'Vinyl cutting (2)'!$G$17:$G$30)) +
(SUMIF('Apply vinyl graphics'!$B$17:$B$30,B116,'Apply vinyl graphics'!$G$17:$G$30)) +
(SUMIF('Apply vinyl graphics (2)'!$B$17:$B$30,B116,'Apply vinyl graphics (2)'!$G$17:$G$30)) +
(SUMIF('Alum pan sign'!$B$17:$B$30,B116,'Alum pan sign'!$G$17:$G$30)) +
(SUMIF('Alum pan sign (2)'!$B$17:$B$30,B116,'Alum pan sign (2)'!$G$17:$G$30)) +
(SUMIF('Economy pan sign'!$B$17:$B$30,B116,'Economy pan sign'!$G$17:$G$30)) +
(SUMIF('Post and panel sign'!$B$17:$B$30,B116,'Post and panel sign'!$G$17:$G$30)) +
(SUMIF('Post and panel sign (2)'!$B$17:$B$30,B116,'Post and panel sign (2)'!$G$17:$G$30)) +
(SUMIF('Flat panels only'!$B$17:$B$30,B116,'Flat panels only'!$G$17:$G$30)) +
(SUMIF('Flat panels only (2)'!$B$17:$B$30,B116,'Flat panels only (2)'!$G$17:$G$30)) +
(SUMIF('Routed panel shapes'!$B$18:$B$31,B116,'Routed panel shapes'!$G$18:$G$31)) +
(SUMIF('Routed panel shapes (2)'!$B$18:$B$31,B116,'Routed panel shapes (2)'!$G$18:$G$31)) +
(SUMIF('Routed face only'!$B$17:$B$30,B116,'Routed face only'!$G$17:$G$30)) +
(SUMIF('Routed face only (2)'!$B$17:$B$30,B116,'Routed face only (2)'!$G$17:$G$30)) +
(SUMIF('Routed alum faces letters'!$B$17:$B$30,B116,'Routed alum faces letters'!$G$17:$G$30)) +
(SUMIF('Routed alum faces letters (2)'!$B$17:$B$30,B116,'Routed alum faces letters (2)'!$G$17:$G$30)) +
(SUMIF('Routed push through acrylic'!$B$17:$B$30,B116,'Routed push through acrylic'!$G$17:$G$30)) +
(SUMIF('Routed push through acrylic (2)'!$B$17:$B$30,B116,'Routed push through acrylic (2)'!$G$17:$G$30)) +
(SUMIF('Sf routed cabinet'!$B$17:$B$30,B116,'Sf routed cabinet'!$G$17:$G$30)) +
(SUMIF('Sf routed cabinet (2)'!$B$17:$B$30,B116,'Sf routed cabinet (2)'!$G$17:$G$30)) +
(SUMIF('Df routed cabinet'!$B$17:$B$30,B116,'Df routed cabinet'!$G$17:$G$30)) +
(SUMIF('Df routed cabinet (2)'!$B$17:$B$30,B116,'Df routed cabinet (2)'!$G$17:$G$30)) +
(SUMIF('Sf acrylic cabinet'!$B$17:$B$30,B116,'Sf acrylic cabinet'!$G$17:$G$30)) +
(SUMIF('Sf acrylic cabinet (2)'!$B$17:$B$30,B116,'Sf acrylic cabinet (2)'!$G$17:$G$30)) +
(SUMIF('Economy Sf acrylic'!$B$17:$B$30,B116,'Economy Sf acrylic'!$G$17:$G$30)) +
(SUMIF('Df acrylic cabinet'!$B$17:$B$30,B116,'Df acrylic cabinet'!$G$17:$G$30)) +
(SUMIF('Df acrylic cabinet (2)'!$B$17:$B$30,B116,'Df acrylic cabinet (2)'!$G$17:$G$30)) +
(SUMIF('Sf flex cabinet'!$B$17:$B$30,B116,'Sf flex cabinet'!$G$17:$G$30)) +
(SUMIF('Sf flex cabinet (2)'!$B$17:$B$30,B116,'Sf flex cabinet (2)'!$G$17:$G$30)) +
(SUMIF('Df flex cabinet'!$B$17:$B$36,B116,'Df flex cabinet'!$G$17:$G$36)) +
(SUMIF('Df flex cabinet (2)'!$B$17:$B$36,B116,'Df flex cabinet (2)'!$G$17:$G$36)) +
(SUMIF('Pole cover'!$B$17:$B$30,B116,'Pole cover'!$G$17:$G$30)) +
(SUMIF('Pole cover (2)'!$B$17:$B$30,B116,'Pole cover (2)'!$G$17:$G$30)) +
(SUMIF('Structural Steel Fab'!$B$17:$B$29,B116,'Structural Steel Fab'!$G$17:$G$29)) +
(SUMIF(Reveal!$B$17:$B$30,B116,Reveal!$G$17:$G$30)) +
(SUMIF('Reveal (2)'!$B$17:$B$30,B116,'Reveal (2)'!$G$17:$G$30)) +
(SUMIF('Crown cove top'!$B$17:$B$30,B116,'Crown cove top'!$G$17:$G$30)) +
(SUMIF('EMC assembly'!$B$17:$B$30,B116,'EMC assembly'!$G$17:$G$30)) +
(SUMIF(Crating!$B$17:$B$29,B116,Crating!$G$17:$G$29)) +
(SUMIF('LED wiring'!$B$17:$B$30,B116,'LED wiring'!$G$17:$G$30)) +
(SUMIF('Changeable copy face'!$B$17:$B$30,B116,'Changeable copy face'!$G$17:$G$30)) +
(SUMIF('Flex face assembly'!$B$17:$B$30,B116,'Flex face assembly'!$G$17:$G$30)) +
(SUMIF('Routed face assembly'!$B$17:$B$30,B116,'Routed face assembly'!$G$17:$G$30)) +
(SUMIF('Paint calculation'!$B$17:$B$30,B116,'Paint calculation'!$G$17:$G$30)) +
(SUMIF('Trimcap letter face'!$B$17:$B$30,B116,'Trimcap letter face'!$G$17:$G$30)) +
(SUMIF('Trimcap letter face (2)'!$B$17:$B$30,B116,'Trimcap letter face (2)'!$G$17:$G$30)) +
(SUMIF('Channel letter fabrication'!$B$17:$B$30,B116,'Channel letter fabrication'!$G$17:$G$30)) +
(SUMIF('Channel letter fabrication (2)'!$B$17:$B$30,B116,'Channel letter fabrication (2)'!$G$17:$G$30))</f>
        <v>0</v>
      </c>
    </row>
    <row r="117" spans="1:10">
      <c r="A117" s="28" t="str">
        <f>[1]ODBC!$A117</f>
        <v>48" 7125-15 Bright Yellow</v>
      </c>
      <c r="B117" s="29" t="str">
        <f>[1]ODBC!B117</f>
        <v>16605</v>
      </c>
      <c r="C117" s="30">
        <f>IFERROR(VLOOKUP($B117,[1]ODBC!$B:$H,2,FALSE),"")</f>
        <v>1.1659999999999999</v>
      </c>
      <c r="D117" s="30">
        <f>IFERROR(VLOOKUP($B117,[1]ODBC!$B:$H,3,FALSE),"")</f>
        <v>2.0990000000000002</v>
      </c>
      <c r="E117" s="30" t="str">
        <f>IFERROR(VLOOKUP($B117,[1]ODBC!$B:$H,4,FALSE),"")</f>
        <v>SQFT</v>
      </c>
      <c r="F117" s="31">
        <f>IFERROR(VLOOKUP($B117,[1]ODBC!$B:$H,5,FALSE),"")</f>
        <v>44.45</v>
      </c>
      <c r="G117" s="32">
        <f>[1]ODBC!G117</f>
        <v>0</v>
      </c>
      <c r="H117" s="33">
        <f>SUM([1]ODBC!H117)</f>
        <v>44844</v>
      </c>
      <c r="I117" s="41" t="str">
        <f>'Vinyl cutting'!$B$2</f>
        <v>J36938</v>
      </c>
      <c r="J117" s="42">
        <f ca="1">(SUMIF('Freeform time and material'!$B$17:$B$30,B117,'Freeform time and material'!$G$17:$G$30)) +
(SUMIF('Vinyl cutting'!$B$17:$B$30,B117,'Vinyl cutting'!$G$17:$G$30)) +
(SUMIF('Vinyl cutting (2)'!$B$17:$B$30,B117,'Vinyl cutting (2)'!$G$17:$G$30)) +
(SUMIF('Apply vinyl graphics'!$B$17:$B$30,B117,'Apply vinyl graphics'!$G$17:$G$30)) +
(SUMIF('Apply vinyl graphics (2)'!$B$17:$B$30,B117,'Apply vinyl graphics (2)'!$G$17:$G$30)) +
(SUMIF('Alum pan sign'!$B$17:$B$30,B117,'Alum pan sign'!$G$17:$G$30)) +
(SUMIF('Alum pan sign (2)'!$B$17:$B$30,B117,'Alum pan sign (2)'!$G$17:$G$30)) +
(SUMIF('Economy pan sign'!$B$17:$B$30,B117,'Economy pan sign'!$G$17:$G$30)) +
(SUMIF('Post and panel sign'!$B$17:$B$30,B117,'Post and panel sign'!$G$17:$G$30)) +
(SUMIF('Post and panel sign (2)'!$B$17:$B$30,B117,'Post and panel sign (2)'!$G$17:$G$30)) +
(SUMIF('Flat panels only'!$B$17:$B$30,B117,'Flat panels only'!$G$17:$G$30)) +
(SUMIF('Flat panels only (2)'!$B$17:$B$30,B117,'Flat panels only (2)'!$G$17:$G$30)) +
(SUMIF('Routed panel shapes'!$B$18:$B$31,B117,'Routed panel shapes'!$G$18:$G$31)) +
(SUMIF('Routed panel shapes (2)'!$B$18:$B$31,B117,'Routed panel shapes (2)'!$G$18:$G$31)) +
(SUMIF('Routed face only'!$B$17:$B$30,B117,'Routed face only'!$G$17:$G$30)) +
(SUMIF('Routed face only (2)'!$B$17:$B$30,B117,'Routed face only (2)'!$G$17:$G$30)) +
(SUMIF('Routed alum faces letters'!$B$17:$B$30,B117,'Routed alum faces letters'!$G$17:$G$30)) +
(SUMIF('Routed alum faces letters (2)'!$B$17:$B$30,B117,'Routed alum faces letters (2)'!$G$17:$G$30)) +
(SUMIF('Routed push through acrylic'!$B$17:$B$30,B117,'Routed push through acrylic'!$G$17:$G$30)) +
(SUMIF('Routed push through acrylic (2)'!$B$17:$B$30,B117,'Routed push through acrylic (2)'!$G$17:$G$30)) +
(SUMIF('Sf routed cabinet'!$B$17:$B$30,B117,'Sf routed cabinet'!$G$17:$G$30)) +
(SUMIF('Sf routed cabinet (2)'!$B$17:$B$30,B117,'Sf routed cabinet (2)'!$G$17:$G$30)) +
(SUMIF('Df routed cabinet'!$B$17:$B$30,B117,'Df routed cabinet'!$G$17:$G$30)) +
(SUMIF('Df routed cabinet (2)'!$B$17:$B$30,B117,'Df routed cabinet (2)'!$G$17:$G$30)) +
(SUMIF('Sf acrylic cabinet'!$B$17:$B$30,B117,'Sf acrylic cabinet'!$G$17:$G$30)) +
(SUMIF('Sf acrylic cabinet (2)'!$B$17:$B$30,B117,'Sf acrylic cabinet (2)'!$G$17:$G$30)) +
(SUMIF('Economy Sf acrylic'!$B$17:$B$30,B117,'Economy Sf acrylic'!$G$17:$G$30)) +
(SUMIF('Df acrylic cabinet'!$B$17:$B$30,B117,'Df acrylic cabinet'!$G$17:$G$30)) +
(SUMIF('Df acrylic cabinet (2)'!$B$17:$B$30,B117,'Df acrylic cabinet (2)'!$G$17:$G$30)) +
(SUMIF('Sf flex cabinet'!$B$17:$B$30,B117,'Sf flex cabinet'!$G$17:$G$30)) +
(SUMIF('Sf flex cabinet (2)'!$B$17:$B$30,B117,'Sf flex cabinet (2)'!$G$17:$G$30)) +
(SUMIF('Df flex cabinet'!$B$17:$B$36,B117,'Df flex cabinet'!$G$17:$G$36)) +
(SUMIF('Df flex cabinet (2)'!$B$17:$B$36,B117,'Df flex cabinet (2)'!$G$17:$G$36)) +
(SUMIF('Pole cover'!$B$17:$B$30,B117,'Pole cover'!$G$17:$G$30)) +
(SUMIF('Pole cover (2)'!$B$17:$B$30,B117,'Pole cover (2)'!$G$17:$G$30)) +
(SUMIF('Structural Steel Fab'!$B$17:$B$29,B117,'Structural Steel Fab'!$G$17:$G$29)) +
(SUMIF(Reveal!$B$17:$B$30,B117,Reveal!$G$17:$G$30)) +
(SUMIF('Reveal (2)'!$B$17:$B$30,B117,'Reveal (2)'!$G$17:$G$30)) +
(SUMIF('Crown cove top'!$B$17:$B$30,B117,'Crown cove top'!$G$17:$G$30)) +
(SUMIF('EMC assembly'!$B$17:$B$30,B117,'EMC assembly'!$G$17:$G$30)) +
(SUMIF(Crating!$B$17:$B$29,B117,Crating!$G$17:$G$29)) +
(SUMIF('LED wiring'!$B$17:$B$30,B117,'LED wiring'!$G$17:$G$30)) +
(SUMIF('Changeable copy face'!$B$17:$B$30,B117,'Changeable copy face'!$G$17:$G$30)) +
(SUMIF('Flex face assembly'!$B$17:$B$30,B117,'Flex face assembly'!$G$17:$G$30)) +
(SUMIF('Routed face assembly'!$B$17:$B$30,B117,'Routed face assembly'!$G$17:$G$30)) +
(SUMIF('Paint calculation'!$B$17:$B$30,B117,'Paint calculation'!$G$17:$G$30)) +
(SUMIF('Trimcap letter face'!$B$17:$B$30,B117,'Trimcap letter face'!$G$17:$G$30)) +
(SUMIF('Trimcap letter face (2)'!$B$17:$B$30,B117,'Trimcap letter face (2)'!$G$17:$G$30)) +
(SUMIF('Channel letter fabrication'!$B$17:$B$30,B117,'Channel letter fabrication'!$G$17:$G$30)) +
(SUMIF('Channel letter fabrication (2)'!$B$17:$B$30,B117,'Channel letter fabrication (2)'!$G$17:$G$30))</f>
        <v>0</v>
      </c>
    </row>
    <row r="118" spans="1:10">
      <c r="A118" s="28" t="str">
        <f>[1]ODBC!$A118</f>
        <v>48" 7125-17 Vivid Blue</v>
      </c>
      <c r="B118" s="29" t="str">
        <f>[1]ODBC!B118</f>
        <v>16607</v>
      </c>
      <c r="C118" s="30">
        <f>IFERROR(VLOOKUP($B118,[1]ODBC!$B:$H,2,FALSE),"")</f>
        <v>0.97699999999999998</v>
      </c>
      <c r="D118" s="30">
        <f>IFERROR(VLOOKUP($B118,[1]ODBC!$B:$H,3,FALSE),"")</f>
        <v>1.7589999999999999</v>
      </c>
      <c r="E118" s="30" t="str">
        <f>IFERROR(VLOOKUP($B118,[1]ODBC!$B:$H,4,FALSE),"")</f>
        <v>SQFT</v>
      </c>
      <c r="F118" s="31">
        <f>IFERROR(VLOOKUP($B118,[1]ODBC!$B:$H,5,FALSE),"")</f>
        <v>44.45</v>
      </c>
      <c r="G118" s="32">
        <f>[1]ODBC!G118</f>
        <v>0</v>
      </c>
      <c r="H118" s="33">
        <f>SUM([1]ODBC!H118)</f>
        <v>0</v>
      </c>
      <c r="I118" s="41" t="str">
        <f>'Vinyl cutting'!$B$2</f>
        <v>J36938</v>
      </c>
      <c r="J118" s="42">
        <f ca="1">(SUMIF('Freeform time and material'!$B$17:$B$30,B118,'Freeform time and material'!$G$17:$G$30)) +
(SUMIF('Vinyl cutting'!$B$17:$B$30,B118,'Vinyl cutting'!$G$17:$G$30)) +
(SUMIF('Vinyl cutting (2)'!$B$17:$B$30,B118,'Vinyl cutting (2)'!$G$17:$G$30)) +
(SUMIF('Apply vinyl graphics'!$B$17:$B$30,B118,'Apply vinyl graphics'!$G$17:$G$30)) +
(SUMIF('Apply vinyl graphics (2)'!$B$17:$B$30,B118,'Apply vinyl graphics (2)'!$G$17:$G$30)) +
(SUMIF('Alum pan sign'!$B$17:$B$30,B118,'Alum pan sign'!$G$17:$G$30)) +
(SUMIF('Alum pan sign (2)'!$B$17:$B$30,B118,'Alum pan sign (2)'!$G$17:$G$30)) +
(SUMIF('Economy pan sign'!$B$17:$B$30,B118,'Economy pan sign'!$G$17:$G$30)) +
(SUMIF('Post and panel sign'!$B$17:$B$30,B118,'Post and panel sign'!$G$17:$G$30)) +
(SUMIF('Post and panel sign (2)'!$B$17:$B$30,B118,'Post and panel sign (2)'!$G$17:$G$30)) +
(SUMIF('Flat panels only'!$B$17:$B$30,B118,'Flat panels only'!$G$17:$G$30)) +
(SUMIF('Flat panels only (2)'!$B$17:$B$30,B118,'Flat panels only (2)'!$G$17:$G$30)) +
(SUMIF('Routed panel shapes'!$B$18:$B$31,B118,'Routed panel shapes'!$G$18:$G$31)) +
(SUMIF('Routed panel shapes (2)'!$B$18:$B$31,B118,'Routed panel shapes (2)'!$G$18:$G$31)) +
(SUMIF('Routed face only'!$B$17:$B$30,B118,'Routed face only'!$G$17:$G$30)) +
(SUMIF('Routed face only (2)'!$B$17:$B$30,B118,'Routed face only (2)'!$G$17:$G$30)) +
(SUMIF('Routed alum faces letters'!$B$17:$B$30,B118,'Routed alum faces letters'!$G$17:$G$30)) +
(SUMIF('Routed alum faces letters (2)'!$B$17:$B$30,B118,'Routed alum faces letters (2)'!$G$17:$G$30)) +
(SUMIF('Routed push through acrylic'!$B$17:$B$30,B118,'Routed push through acrylic'!$G$17:$G$30)) +
(SUMIF('Routed push through acrylic (2)'!$B$17:$B$30,B118,'Routed push through acrylic (2)'!$G$17:$G$30)) +
(SUMIF('Sf routed cabinet'!$B$17:$B$30,B118,'Sf routed cabinet'!$G$17:$G$30)) +
(SUMIF('Sf routed cabinet (2)'!$B$17:$B$30,B118,'Sf routed cabinet (2)'!$G$17:$G$30)) +
(SUMIF('Df routed cabinet'!$B$17:$B$30,B118,'Df routed cabinet'!$G$17:$G$30)) +
(SUMIF('Df routed cabinet (2)'!$B$17:$B$30,B118,'Df routed cabinet (2)'!$G$17:$G$30)) +
(SUMIF('Sf acrylic cabinet'!$B$17:$B$30,B118,'Sf acrylic cabinet'!$G$17:$G$30)) +
(SUMIF('Sf acrylic cabinet (2)'!$B$17:$B$30,B118,'Sf acrylic cabinet (2)'!$G$17:$G$30)) +
(SUMIF('Economy Sf acrylic'!$B$17:$B$30,B118,'Economy Sf acrylic'!$G$17:$G$30)) +
(SUMIF('Df acrylic cabinet'!$B$17:$B$30,B118,'Df acrylic cabinet'!$G$17:$G$30)) +
(SUMIF('Df acrylic cabinet (2)'!$B$17:$B$30,B118,'Df acrylic cabinet (2)'!$G$17:$G$30)) +
(SUMIF('Sf flex cabinet'!$B$17:$B$30,B118,'Sf flex cabinet'!$G$17:$G$30)) +
(SUMIF('Sf flex cabinet (2)'!$B$17:$B$30,B118,'Sf flex cabinet (2)'!$G$17:$G$30)) +
(SUMIF('Df flex cabinet'!$B$17:$B$36,B118,'Df flex cabinet'!$G$17:$G$36)) +
(SUMIF('Df flex cabinet (2)'!$B$17:$B$36,B118,'Df flex cabinet (2)'!$G$17:$G$36)) +
(SUMIF('Pole cover'!$B$17:$B$30,B118,'Pole cover'!$G$17:$G$30)) +
(SUMIF('Pole cover (2)'!$B$17:$B$30,B118,'Pole cover (2)'!$G$17:$G$30)) +
(SUMIF('Structural Steel Fab'!$B$17:$B$29,B118,'Structural Steel Fab'!$G$17:$G$29)) +
(SUMIF(Reveal!$B$17:$B$30,B118,Reveal!$G$17:$G$30)) +
(SUMIF('Reveal (2)'!$B$17:$B$30,B118,'Reveal (2)'!$G$17:$G$30)) +
(SUMIF('Crown cove top'!$B$17:$B$30,B118,'Crown cove top'!$G$17:$G$30)) +
(SUMIF('EMC assembly'!$B$17:$B$30,B118,'EMC assembly'!$G$17:$G$30)) +
(SUMIF(Crating!$B$17:$B$29,B118,Crating!$G$17:$G$29)) +
(SUMIF('LED wiring'!$B$17:$B$30,B118,'LED wiring'!$G$17:$G$30)) +
(SUMIF('Changeable copy face'!$B$17:$B$30,B118,'Changeable copy face'!$G$17:$G$30)) +
(SUMIF('Flex face assembly'!$B$17:$B$30,B118,'Flex face assembly'!$G$17:$G$30)) +
(SUMIF('Routed face assembly'!$B$17:$B$30,B118,'Routed face assembly'!$G$17:$G$30)) +
(SUMIF('Paint calculation'!$B$17:$B$30,B118,'Paint calculation'!$G$17:$G$30)) +
(SUMIF('Trimcap letter face'!$B$17:$B$30,B118,'Trimcap letter face'!$G$17:$G$30)) +
(SUMIF('Trimcap letter face (2)'!$B$17:$B$30,B118,'Trimcap letter face (2)'!$G$17:$G$30)) +
(SUMIF('Channel letter fabrication'!$B$17:$B$30,B118,'Channel letter fabrication'!$G$17:$G$30)) +
(SUMIF('Channel letter fabrication (2)'!$B$17:$B$30,B118,'Channel letter fabrication (2)'!$G$17:$G$30))</f>
        <v>0</v>
      </c>
    </row>
    <row r="119" spans="1:10">
      <c r="A119" s="28" t="str">
        <f>[1]ODBC!$A119</f>
        <v>48" 7125-19 Deep Mahogany Brwn</v>
      </c>
      <c r="B119" s="29" t="str">
        <f>[1]ODBC!B119</f>
        <v>16609</v>
      </c>
      <c r="C119" s="30">
        <f>IFERROR(VLOOKUP($B119,[1]ODBC!$B:$H,2,FALSE),"")</f>
        <v>0.98799999999999999</v>
      </c>
      <c r="D119" s="30">
        <f>IFERROR(VLOOKUP($B119,[1]ODBC!$B:$H,3,FALSE),"")</f>
        <v>1.7789999999999999</v>
      </c>
      <c r="E119" s="30" t="str">
        <f>IFERROR(VLOOKUP($B119,[1]ODBC!$B:$H,4,FALSE),"")</f>
        <v>SQFT</v>
      </c>
      <c r="F119" s="31">
        <f>IFERROR(VLOOKUP($B119,[1]ODBC!$B:$H,5,FALSE),"")</f>
        <v>44.45</v>
      </c>
      <c r="G119" s="32">
        <f>[1]ODBC!G119</f>
        <v>0</v>
      </c>
      <c r="H119" s="33">
        <f>SUM([1]ODBC!H119)</f>
        <v>0</v>
      </c>
      <c r="I119" s="41" t="str">
        <f>'Vinyl cutting'!$B$2</f>
        <v>J36938</v>
      </c>
      <c r="J119" s="42">
        <f ca="1">(SUMIF('Freeform time and material'!$B$17:$B$30,B119,'Freeform time and material'!$G$17:$G$30)) +
(SUMIF('Vinyl cutting'!$B$17:$B$30,B119,'Vinyl cutting'!$G$17:$G$30)) +
(SUMIF('Vinyl cutting (2)'!$B$17:$B$30,B119,'Vinyl cutting (2)'!$G$17:$G$30)) +
(SUMIF('Apply vinyl graphics'!$B$17:$B$30,B119,'Apply vinyl graphics'!$G$17:$G$30)) +
(SUMIF('Apply vinyl graphics (2)'!$B$17:$B$30,B119,'Apply vinyl graphics (2)'!$G$17:$G$30)) +
(SUMIF('Alum pan sign'!$B$17:$B$30,B119,'Alum pan sign'!$G$17:$G$30)) +
(SUMIF('Alum pan sign (2)'!$B$17:$B$30,B119,'Alum pan sign (2)'!$G$17:$G$30)) +
(SUMIF('Economy pan sign'!$B$17:$B$30,B119,'Economy pan sign'!$G$17:$G$30)) +
(SUMIF('Post and panel sign'!$B$17:$B$30,B119,'Post and panel sign'!$G$17:$G$30)) +
(SUMIF('Post and panel sign (2)'!$B$17:$B$30,B119,'Post and panel sign (2)'!$G$17:$G$30)) +
(SUMIF('Flat panels only'!$B$17:$B$30,B119,'Flat panels only'!$G$17:$G$30)) +
(SUMIF('Flat panels only (2)'!$B$17:$B$30,B119,'Flat panels only (2)'!$G$17:$G$30)) +
(SUMIF('Routed panel shapes'!$B$18:$B$31,B119,'Routed panel shapes'!$G$18:$G$31)) +
(SUMIF('Routed panel shapes (2)'!$B$18:$B$31,B119,'Routed panel shapes (2)'!$G$18:$G$31)) +
(SUMIF('Routed face only'!$B$17:$B$30,B119,'Routed face only'!$G$17:$G$30)) +
(SUMIF('Routed face only (2)'!$B$17:$B$30,B119,'Routed face only (2)'!$G$17:$G$30)) +
(SUMIF('Routed alum faces letters'!$B$17:$B$30,B119,'Routed alum faces letters'!$G$17:$G$30)) +
(SUMIF('Routed alum faces letters (2)'!$B$17:$B$30,B119,'Routed alum faces letters (2)'!$G$17:$G$30)) +
(SUMIF('Routed push through acrylic'!$B$17:$B$30,B119,'Routed push through acrylic'!$G$17:$G$30)) +
(SUMIF('Routed push through acrylic (2)'!$B$17:$B$30,B119,'Routed push through acrylic (2)'!$G$17:$G$30)) +
(SUMIF('Sf routed cabinet'!$B$17:$B$30,B119,'Sf routed cabinet'!$G$17:$G$30)) +
(SUMIF('Sf routed cabinet (2)'!$B$17:$B$30,B119,'Sf routed cabinet (2)'!$G$17:$G$30)) +
(SUMIF('Df routed cabinet'!$B$17:$B$30,B119,'Df routed cabinet'!$G$17:$G$30)) +
(SUMIF('Df routed cabinet (2)'!$B$17:$B$30,B119,'Df routed cabinet (2)'!$G$17:$G$30)) +
(SUMIF('Sf acrylic cabinet'!$B$17:$B$30,B119,'Sf acrylic cabinet'!$G$17:$G$30)) +
(SUMIF('Sf acrylic cabinet (2)'!$B$17:$B$30,B119,'Sf acrylic cabinet (2)'!$G$17:$G$30)) +
(SUMIF('Economy Sf acrylic'!$B$17:$B$30,B119,'Economy Sf acrylic'!$G$17:$G$30)) +
(SUMIF('Df acrylic cabinet'!$B$17:$B$30,B119,'Df acrylic cabinet'!$G$17:$G$30)) +
(SUMIF('Df acrylic cabinet (2)'!$B$17:$B$30,B119,'Df acrylic cabinet (2)'!$G$17:$G$30)) +
(SUMIF('Sf flex cabinet'!$B$17:$B$30,B119,'Sf flex cabinet'!$G$17:$G$30)) +
(SUMIF('Sf flex cabinet (2)'!$B$17:$B$30,B119,'Sf flex cabinet (2)'!$G$17:$G$30)) +
(SUMIF('Df flex cabinet'!$B$17:$B$36,B119,'Df flex cabinet'!$G$17:$G$36)) +
(SUMIF('Df flex cabinet (2)'!$B$17:$B$36,B119,'Df flex cabinet (2)'!$G$17:$G$36)) +
(SUMIF('Pole cover'!$B$17:$B$30,B119,'Pole cover'!$G$17:$G$30)) +
(SUMIF('Pole cover (2)'!$B$17:$B$30,B119,'Pole cover (2)'!$G$17:$G$30)) +
(SUMIF('Structural Steel Fab'!$B$17:$B$29,B119,'Structural Steel Fab'!$G$17:$G$29)) +
(SUMIF(Reveal!$B$17:$B$30,B119,Reveal!$G$17:$G$30)) +
(SUMIF('Reveal (2)'!$B$17:$B$30,B119,'Reveal (2)'!$G$17:$G$30)) +
(SUMIF('Crown cove top'!$B$17:$B$30,B119,'Crown cove top'!$G$17:$G$30)) +
(SUMIF('EMC assembly'!$B$17:$B$30,B119,'EMC assembly'!$G$17:$G$30)) +
(SUMIF(Crating!$B$17:$B$29,B119,Crating!$G$17:$G$29)) +
(SUMIF('LED wiring'!$B$17:$B$30,B119,'LED wiring'!$G$17:$G$30)) +
(SUMIF('Changeable copy face'!$B$17:$B$30,B119,'Changeable copy face'!$G$17:$G$30)) +
(SUMIF('Flex face assembly'!$B$17:$B$30,B119,'Flex face assembly'!$G$17:$G$30)) +
(SUMIF('Routed face assembly'!$B$17:$B$30,B119,'Routed face assembly'!$G$17:$G$30)) +
(SUMIF('Paint calculation'!$B$17:$B$30,B119,'Paint calculation'!$G$17:$G$30)) +
(SUMIF('Trimcap letter face'!$B$17:$B$30,B119,'Trimcap letter face'!$G$17:$G$30)) +
(SUMIF('Trimcap letter face (2)'!$B$17:$B$30,B119,'Trimcap letter face (2)'!$G$17:$G$30)) +
(SUMIF('Channel letter fabrication'!$B$17:$B$30,B119,'Channel letter fabrication'!$G$17:$G$30)) +
(SUMIF('Channel letter fabrication (2)'!$B$17:$B$30,B119,'Channel letter fabrication (2)'!$G$17:$G$30))</f>
        <v>0</v>
      </c>
    </row>
    <row r="120" spans="1:10">
      <c r="A120" s="28" t="str">
        <f>[1]ODBC!$A120</f>
        <v>48" 7125-20 Matte White</v>
      </c>
      <c r="B120" s="29" t="str">
        <f>[1]ODBC!B120</f>
        <v>16610</v>
      </c>
      <c r="C120" s="30">
        <f>IFERROR(VLOOKUP($B120,[1]ODBC!$B:$H,2,FALSE),"")</f>
        <v>0.86799999999999999</v>
      </c>
      <c r="D120" s="30">
        <f>IFERROR(VLOOKUP($B120,[1]ODBC!$B:$H,3,FALSE),"")</f>
        <v>1.5629999999999999</v>
      </c>
      <c r="E120" s="30" t="str">
        <f>IFERROR(VLOOKUP($B120,[1]ODBC!$B:$H,4,FALSE),"")</f>
        <v>SQFT</v>
      </c>
      <c r="F120" s="31">
        <f>IFERROR(VLOOKUP($B120,[1]ODBC!$B:$H,5,FALSE),"")</f>
        <v>44.45</v>
      </c>
      <c r="G120" s="32">
        <f>[1]ODBC!G120</f>
        <v>0</v>
      </c>
      <c r="H120" s="33">
        <f>SUM([1]ODBC!H120)</f>
        <v>0</v>
      </c>
      <c r="I120" s="41" t="str">
        <f>'Vinyl cutting'!$B$2</f>
        <v>J36938</v>
      </c>
      <c r="J120" s="42">
        <f ca="1">(SUMIF('Freeform time and material'!$B$17:$B$30,B120,'Freeform time and material'!$G$17:$G$30)) +
(SUMIF('Vinyl cutting'!$B$17:$B$30,B120,'Vinyl cutting'!$G$17:$G$30)) +
(SUMIF('Vinyl cutting (2)'!$B$17:$B$30,B120,'Vinyl cutting (2)'!$G$17:$G$30)) +
(SUMIF('Apply vinyl graphics'!$B$17:$B$30,B120,'Apply vinyl graphics'!$G$17:$G$30)) +
(SUMIF('Apply vinyl graphics (2)'!$B$17:$B$30,B120,'Apply vinyl graphics (2)'!$G$17:$G$30)) +
(SUMIF('Alum pan sign'!$B$17:$B$30,B120,'Alum pan sign'!$G$17:$G$30)) +
(SUMIF('Alum pan sign (2)'!$B$17:$B$30,B120,'Alum pan sign (2)'!$G$17:$G$30)) +
(SUMIF('Economy pan sign'!$B$17:$B$30,B120,'Economy pan sign'!$G$17:$G$30)) +
(SUMIF('Post and panel sign'!$B$17:$B$30,B120,'Post and panel sign'!$G$17:$G$30)) +
(SUMIF('Post and panel sign (2)'!$B$17:$B$30,B120,'Post and panel sign (2)'!$G$17:$G$30)) +
(SUMIF('Flat panels only'!$B$17:$B$30,B120,'Flat panels only'!$G$17:$G$30)) +
(SUMIF('Flat panels only (2)'!$B$17:$B$30,B120,'Flat panels only (2)'!$G$17:$G$30)) +
(SUMIF('Routed panel shapes'!$B$18:$B$31,B120,'Routed panel shapes'!$G$18:$G$31)) +
(SUMIF('Routed panel shapes (2)'!$B$18:$B$31,B120,'Routed panel shapes (2)'!$G$18:$G$31)) +
(SUMIF('Routed face only'!$B$17:$B$30,B120,'Routed face only'!$G$17:$G$30)) +
(SUMIF('Routed face only (2)'!$B$17:$B$30,B120,'Routed face only (2)'!$G$17:$G$30)) +
(SUMIF('Routed alum faces letters'!$B$17:$B$30,B120,'Routed alum faces letters'!$G$17:$G$30)) +
(SUMIF('Routed alum faces letters (2)'!$B$17:$B$30,B120,'Routed alum faces letters (2)'!$G$17:$G$30)) +
(SUMIF('Routed push through acrylic'!$B$17:$B$30,B120,'Routed push through acrylic'!$G$17:$G$30)) +
(SUMIF('Routed push through acrylic (2)'!$B$17:$B$30,B120,'Routed push through acrylic (2)'!$G$17:$G$30)) +
(SUMIF('Sf routed cabinet'!$B$17:$B$30,B120,'Sf routed cabinet'!$G$17:$G$30)) +
(SUMIF('Sf routed cabinet (2)'!$B$17:$B$30,B120,'Sf routed cabinet (2)'!$G$17:$G$30)) +
(SUMIF('Df routed cabinet'!$B$17:$B$30,B120,'Df routed cabinet'!$G$17:$G$30)) +
(SUMIF('Df routed cabinet (2)'!$B$17:$B$30,B120,'Df routed cabinet (2)'!$G$17:$G$30)) +
(SUMIF('Sf acrylic cabinet'!$B$17:$B$30,B120,'Sf acrylic cabinet'!$G$17:$G$30)) +
(SUMIF('Sf acrylic cabinet (2)'!$B$17:$B$30,B120,'Sf acrylic cabinet (2)'!$G$17:$G$30)) +
(SUMIF('Economy Sf acrylic'!$B$17:$B$30,B120,'Economy Sf acrylic'!$G$17:$G$30)) +
(SUMIF('Df acrylic cabinet'!$B$17:$B$30,B120,'Df acrylic cabinet'!$G$17:$G$30)) +
(SUMIF('Df acrylic cabinet (2)'!$B$17:$B$30,B120,'Df acrylic cabinet (2)'!$G$17:$G$30)) +
(SUMIF('Sf flex cabinet'!$B$17:$B$30,B120,'Sf flex cabinet'!$G$17:$G$30)) +
(SUMIF('Sf flex cabinet (2)'!$B$17:$B$30,B120,'Sf flex cabinet (2)'!$G$17:$G$30)) +
(SUMIF('Df flex cabinet'!$B$17:$B$36,B120,'Df flex cabinet'!$G$17:$G$36)) +
(SUMIF('Df flex cabinet (2)'!$B$17:$B$36,B120,'Df flex cabinet (2)'!$G$17:$G$36)) +
(SUMIF('Pole cover'!$B$17:$B$30,B120,'Pole cover'!$G$17:$G$30)) +
(SUMIF('Pole cover (2)'!$B$17:$B$30,B120,'Pole cover (2)'!$G$17:$G$30)) +
(SUMIF('Structural Steel Fab'!$B$17:$B$29,B120,'Structural Steel Fab'!$G$17:$G$29)) +
(SUMIF(Reveal!$B$17:$B$30,B120,Reveal!$G$17:$G$30)) +
(SUMIF('Reveal (2)'!$B$17:$B$30,B120,'Reveal (2)'!$G$17:$G$30)) +
(SUMIF('Crown cove top'!$B$17:$B$30,B120,'Crown cove top'!$G$17:$G$30)) +
(SUMIF('EMC assembly'!$B$17:$B$30,B120,'EMC assembly'!$G$17:$G$30)) +
(SUMIF(Crating!$B$17:$B$29,B120,Crating!$G$17:$G$29)) +
(SUMIF('LED wiring'!$B$17:$B$30,B120,'LED wiring'!$G$17:$G$30)) +
(SUMIF('Changeable copy face'!$B$17:$B$30,B120,'Changeable copy face'!$G$17:$G$30)) +
(SUMIF('Flex face assembly'!$B$17:$B$30,B120,'Flex face assembly'!$G$17:$G$30)) +
(SUMIF('Routed face assembly'!$B$17:$B$30,B120,'Routed face assembly'!$G$17:$G$30)) +
(SUMIF('Paint calculation'!$B$17:$B$30,B120,'Paint calculation'!$G$17:$G$30)) +
(SUMIF('Trimcap letter face'!$B$17:$B$30,B120,'Trimcap letter face'!$G$17:$G$30)) +
(SUMIF('Trimcap letter face (2)'!$B$17:$B$30,B120,'Trimcap letter face (2)'!$G$17:$G$30)) +
(SUMIF('Channel letter fabrication'!$B$17:$B$30,B120,'Channel letter fabrication'!$G$17:$G$30)) +
(SUMIF('Channel letter fabrication (2)'!$B$17:$B$30,B120,'Channel letter fabrication (2)'!$G$17:$G$30))</f>
        <v>0</v>
      </c>
    </row>
    <row r="121" spans="1:10">
      <c r="A121" s="28" t="str">
        <f>[1]ODBC!$A121</f>
        <v>48" 7125-22 Matte Black</v>
      </c>
      <c r="B121" s="29" t="str">
        <f>[1]ODBC!B121</f>
        <v>16612</v>
      </c>
      <c r="C121" s="30">
        <f>IFERROR(VLOOKUP($B121,[1]ODBC!$B:$H,2,FALSE),"")</f>
        <v>1.0680000000000001</v>
      </c>
      <c r="D121" s="30">
        <f>IFERROR(VLOOKUP($B121,[1]ODBC!$B:$H,3,FALSE),"")</f>
        <v>1.923</v>
      </c>
      <c r="E121" s="30" t="str">
        <f>IFERROR(VLOOKUP($B121,[1]ODBC!$B:$H,4,FALSE),"")</f>
        <v>SQFT</v>
      </c>
      <c r="F121" s="31">
        <f>IFERROR(VLOOKUP($B121,[1]ODBC!$B:$H,5,FALSE),"")</f>
        <v>44.45</v>
      </c>
      <c r="G121" s="32">
        <f>[1]ODBC!G121</f>
        <v>0</v>
      </c>
      <c r="H121" s="33">
        <f>SUM([1]ODBC!H121)</f>
        <v>45194</v>
      </c>
      <c r="I121" s="41" t="str">
        <f>'Vinyl cutting'!$B$2</f>
        <v>J36938</v>
      </c>
      <c r="J121" s="42">
        <f ca="1">(SUMIF('Freeform time and material'!$B$17:$B$30,B121,'Freeform time and material'!$G$17:$G$30)) +
(SUMIF('Vinyl cutting'!$B$17:$B$30,B121,'Vinyl cutting'!$G$17:$G$30)) +
(SUMIF('Vinyl cutting (2)'!$B$17:$B$30,B121,'Vinyl cutting (2)'!$G$17:$G$30)) +
(SUMIF('Apply vinyl graphics'!$B$17:$B$30,B121,'Apply vinyl graphics'!$G$17:$G$30)) +
(SUMIF('Apply vinyl graphics (2)'!$B$17:$B$30,B121,'Apply vinyl graphics (2)'!$G$17:$G$30)) +
(SUMIF('Alum pan sign'!$B$17:$B$30,B121,'Alum pan sign'!$G$17:$G$30)) +
(SUMIF('Alum pan sign (2)'!$B$17:$B$30,B121,'Alum pan sign (2)'!$G$17:$G$30)) +
(SUMIF('Economy pan sign'!$B$17:$B$30,B121,'Economy pan sign'!$G$17:$G$30)) +
(SUMIF('Post and panel sign'!$B$17:$B$30,B121,'Post and panel sign'!$G$17:$G$30)) +
(SUMIF('Post and panel sign (2)'!$B$17:$B$30,B121,'Post and panel sign (2)'!$G$17:$G$30)) +
(SUMIF('Flat panels only'!$B$17:$B$30,B121,'Flat panels only'!$G$17:$G$30)) +
(SUMIF('Flat panels only (2)'!$B$17:$B$30,B121,'Flat panels only (2)'!$G$17:$G$30)) +
(SUMIF('Routed panel shapes'!$B$18:$B$31,B121,'Routed panel shapes'!$G$18:$G$31)) +
(SUMIF('Routed panel shapes (2)'!$B$18:$B$31,B121,'Routed panel shapes (2)'!$G$18:$G$31)) +
(SUMIF('Routed face only'!$B$17:$B$30,B121,'Routed face only'!$G$17:$G$30)) +
(SUMIF('Routed face only (2)'!$B$17:$B$30,B121,'Routed face only (2)'!$G$17:$G$30)) +
(SUMIF('Routed alum faces letters'!$B$17:$B$30,B121,'Routed alum faces letters'!$G$17:$G$30)) +
(SUMIF('Routed alum faces letters (2)'!$B$17:$B$30,B121,'Routed alum faces letters (2)'!$G$17:$G$30)) +
(SUMIF('Routed push through acrylic'!$B$17:$B$30,B121,'Routed push through acrylic'!$G$17:$G$30)) +
(SUMIF('Routed push through acrylic (2)'!$B$17:$B$30,B121,'Routed push through acrylic (2)'!$G$17:$G$30)) +
(SUMIF('Sf routed cabinet'!$B$17:$B$30,B121,'Sf routed cabinet'!$G$17:$G$30)) +
(SUMIF('Sf routed cabinet (2)'!$B$17:$B$30,B121,'Sf routed cabinet (2)'!$G$17:$G$30)) +
(SUMIF('Df routed cabinet'!$B$17:$B$30,B121,'Df routed cabinet'!$G$17:$G$30)) +
(SUMIF('Df routed cabinet (2)'!$B$17:$B$30,B121,'Df routed cabinet (2)'!$G$17:$G$30)) +
(SUMIF('Sf acrylic cabinet'!$B$17:$B$30,B121,'Sf acrylic cabinet'!$G$17:$G$30)) +
(SUMIF('Sf acrylic cabinet (2)'!$B$17:$B$30,B121,'Sf acrylic cabinet (2)'!$G$17:$G$30)) +
(SUMIF('Economy Sf acrylic'!$B$17:$B$30,B121,'Economy Sf acrylic'!$G$17:$G$30)) +
(SUMIF('Df acrylic cabinet'!$B$17:$B$30,B121,'Df acrylic cabinet'!$G$17:$G$30)) +
(SUMIF('Df acrylic cabinet (2)'!$B$17:$B$30,B121,'Df acrylic cabinet (2)'!$G$17:$G$30)) +
(SUMIF('Sf flex cabinet'!$B$17:$B$30,B121,'Sf flex cabinet'!$G$17:$G$30)) +
(SUMIF('Sf flex cabinet (2)'!$B$17:$B$30,B121,'Sf flex cabinet (2)'!$G$17:$G$30)) +
(SUMIF('Df flex cabinet'!$B$17:$B$36,B121,'Df flex cabinet'!$G$17:$G$36)) +
(SUMIF('Df flex cabinet (2)'!$B$17:$B$36,B121,'Df flex cabinet (2)'!$G$17:$G$36)) +
(SUMIF('Pole cover'!$B$17:$B$30,B121,'Pole cover'!$G$17:$G$30)) +
(SUMIF('Pole cover (2)'!$B$17:$B$30,B121,'Pole cover (2)'!$G$17:$G$30)) +
(SUMIF('Structural Steel Fab'!$B$17:$B$29,B121,'Structural Steel Fab'!$G$17:$G$29)) +
(SUMIF(Reveal!$B$17:$B$30,B121,Reveal!$G$17:$G$30)) +
(SUMIF('Reveal (2)'!$B$17:$B$30,B121,'Reveal (2)'!$G$17:$G$30)) +
(SUMIF('Crown cove top'!$B$17:$B$30,B121,'Crown cove top'!$G$17:$G$30)) +
(SUMIF('EMC assembly'!$B$17:$B$30,B121,'EMC assembly'!$G$17:$G$30)) +
(SUMIF(Crating!$B$17:$B$29,B121,Crating!$G$17:$G$29)) +
(SUMIF('LED wiring'!$B$17:$B$30,B121,'LED wiring'!$G$17:$G$30)) +
(SUMIF('Changeable copy face'!$B$17:$B$30,B121,'Changeable copy face'!$G$17:$G$30)) +
(SUMIF('Flex face assembly'!$B$17:$B$30,B121,'Flex face assembly'!$G$17:$G$30)) +
(SUMIF('Routed face assembly'!$B$17:$B$30,B121,'Routed face assembly'!$G$17:$G$30)) +
(SUMIF('Paint calculation'!$B$17:$B$30,B121,'Paint calculation'!$G$17:$G$30)) +
(SUMIF('Trimcap letter face'!$B$17:$B$30,B121,'Trimcap letter face'!$G$17:$G$30)) +
(SUMIF('Trimcap letter face (2)'!$B$17:$B$30,B121,'Trimcap letter face (2)'!$G$17:$G$30)) +
(SUMIF('Channel letter fabrication'!$B$17:$B$30,B121,'Channel letter fabrication'!$G$17:$G$30)) +
(SUMIF('Channel letter fabrication (2)'!$B$17:$B$30,B121,'Channel letter fabrication (2)'!$G$17:$G$30))</f>
        <v>0</v>
      </c>
    </row>
    <row r="122" spans="1:10">
      <c r="A122" s="28" t="str">
        <f>[1]ODBC!$A122</f>
        <v>48" 7125-23 Deep Red</v>
      </c>
      <c r="B122" s="29" t="str">
        <f>[1]ODBC!B122</f>
        <v>16613</v>
      </c>
      <c r="C122" s="30">
        <f>IFERROR(VLOOKUP($B122,[1]ODBC!$B:$H,2,FALSE),"")</f>
        <v>0.98799999999999999</v>
      </c>
      <c r="D122" s="30">
        <f>IFERROR(VLOOKUP($B122,[1]ODBC!$B:$H,3,FALSE),"")</f>
        <v>1.7789999999999999</v>
      </c>
      <c r="E122" s="30" t="str">
        <f>IFERROR(VLOOKUP($B122,[1]ODBC!$B:$H,4,FALSE),"")</f>
        <v>SQFT</v>
      </c>
      <c r="F122" s="31">
        <f>IFERROR(VLOOKUP($B122,[1]ODBC!$B:$H,5,FALSE),"")</f>
        <v>44.45</v>
      </c>
      <c r="G122" s="32">
        <f>[1]ODBC!G122</f>
        <v>0</v>
      </c>
      <c r="H122" s="33">
        <f>SUM([1]ODBC!H122)</f>
        <v>0</v>
      </c>
      <c r="I122" s="41" t="str">
        <f>'Vinyl cutting'!$B$2</f>
        <v>J36938</v>
      </c>
      <c r="J122" s="42">
        <f ca="1">(SUMIF('Freeform time and material'!$B$17:$B$30,B122,'Freeform time and material'!$G$17:$G$30)) +
(SUMIF('Vinyl cutting'!$B$17:$B$30,B122,'Vinyl cutting'!$G$17:$G$30)) +
(SUMIF('Vinyl cutting (2)'!$B$17:$B$30,B122,'Vinyl cutting (2)'!$G$17:$G$30)) +
(SUMIF('Apply vinyl graphics'!$B$17:$B$30,B122,'Apply vinyl graphics'!$G$17:$G$30)) +
(SUMIF('Apply vinyl graphics (2)'!$B$17:$B$30,B122,'Apply vinyl graphics (2)'!$G$17:$G$30)) +
(SUMIF('Alum pan sign'!$B$17:$B$30,B122,'Alum pan sign'!$G$17:$G$30)) +
(SUMIF('Alum pan sign (2)'!$B$17:$B$30,B122,'Alum pan sign (2)'!$G$17:$G$30)) +
(SUMIF('Economy pan sign'!$B$17:$B$30,B122,'Economy pan sign'!$G$17:$G$30)) +
(SUMIF('Post and panel sign'!$B$17:$B$30,B122,'Post and panel sign'!$G$17:$G$30)) +
(SUMIF('Post and panel sign (2)'!$B$17:$B$30,B122,'Post and panel sign (2)'!$G$17:$G$30)) +
(SUMIF('Flat panels only'!$B$17:$B$30,B122,'Flat panels only'!$G$17:$G$30)) +
(SUMIF('Flat panels only (2)'!$B$17:$B$30,B122,'Flat panels only (2)'!$G$17:$G$30)) +
(SUMIF('Routed panel shapes'!$B$18:$B$31,B122,'Routed panel shapes'!$G$18:$G$31)) +
(SUMIF('Routed panel shapes (2)'!$B$18:$B$31,B122,'Routed panel shapes (2)'!$G$18:$G$31)) +
(SUMIF('Routed face only'!$B$17:$B$30,B122,'Routed face only'!$G$17:$G$30)) +
(SUMIF('Routed face only (2)'!$B$17:$B$30,B122,'Routed face only (2)'!$G$17:$G$30)) +
(SUMIF('Routed alum faces letters'!$B$17:$B$30,B122,'Routed alum faces letters'!$G$17:$G$30)) +
(SUMIF('Routed alum faces letters (2)'!$B$17:$B$30,B122,'Routed alum faces letters (2)'!$G$17:$G$30)) +
(SUMIF('Routed push through acrylic'!$B$17:$B$30,B122,'Routed push through acrylic'!$G$17:$G$30)) +
(SUMIF('Routed push through acrylic (2)'!$B$17:$B$30,B122,'Routed push through acrylic (2)'!$G$17:$G$30)) +
(SUMIF('Sf routed cabinet'!$B$17:$B$30,B122,'Sf routed cabinet'!$G$17:$G$30)) +
(SUMIF('Sf routed cabinet (2)'!$B$17:$B$30,B122,'Sf routed cabinet (2)'!$G$17:$G$30)) +
(SUMIF('Df routed cabinet'!$B$17:$B$30,B122,'Df routed cabinet'!$G$17:$G$30)) +
(SUMIF('Df routed cabinet (2)'!$B$17:$B$30,B122,'Df routed cabinet (2)'!$G$17:$G$30)) +
(SUMIF('Sf acrylic cabinet'!$B$17:$B$30,B122,'Sf acrylic cabinet'!$G$17:$G$30)) +
(SUMIF('Sf acrylic cabinet (2)'!$B$17:$B$30,B122,'Sf acrylic cabinet (2)'!$G$17:$G$30)) +
(SUMIF('Economy Sf acrylic'!$B$17:$B$30,B122,'Economy Sf acrylic'!$G$17:$G$30)) +
(SUMIF('Df acrylic cabinet'!$B$17:$B$30,B122,'Df acrylic cabinet'!$G$17:$G$30)) +
(SUMIF('Df acrylic cabinet (2)'!$B$17:$B$30,B122,'Df acrylic cabinet (2)'!$G$17:$G$30)) +
(SUMIF('Sf flex cabinet'!$B$17:$B$30,B122,'Sf flex cabinet'!$G$17:$G$30)) +
(SUMIF('Sf flex cabinet (2)'!$B$17:$B$30,B122,'Sf flex cabinet (2)'!$G$17:$G$30)) +
(SUMIF('Df flex cabinet'!$B$17:$B$36,B122,'Df flex cabinet'!$G$17:$G$36)) +
(SUMIF('Df flex cabinet (2)'!$B$17:$B$36,B122,'Df flex cabinet (2)'!$G$17:$G$36)) +
(SUMIF('Pole cover'!$B$17:$B$30,B122,'Pole cover'!$G$17:$G$30)) +
(SUMIF('Pole cover (2)'!$B$17:$B$30,B122,'Pole cover (2)'!$G$17:$G$30)) +
(SUMIF('Structural Steel Fab'!$B$17:$B$29,B122,'Structural Steel Fab'!$G$17:$G$29)) +
(SUMIF(Reveal!$B$17:$B$30,B122,Reveal!$G$17:$G$30)) +
(SUMIF('Reveal (2)'!$B$17:$B$30,B122,'Reveal (2)'!$G$17:$G$30)) +
(SUMIF('Crown cove top'!$B$17:$B$30,B122,'Crown cove top'!$G$17:$G$30)) +
(SUMIF('EMC assembly'!$B$17:$B$30,B122,'EMC assembly'!$G$17:$G$30)) +
(SUMIF(Crating!$B$17:$B$29,B122,Crating!$G$17:$G$29)) +
(SUMIF('LED wiring'!$B$17:$B$30,B122,'LED wiring'!$G$17:$G$30)) +
(SUMIF('Changeable copy face'!$B$17:$B$30,B122,'Changeable copy face'!$G$17:$G$30)) +
(SUMIF('Flex face assembly'!$B$17:$B$30,B122,'Flex face assembly'!$G$17:$G$30)) +
(SUMIF('Routed face assembly'!$B$17:$B$30,B122,'Routed face assembly'!$G$17:$G$30)) +
(SUMIF('Paint calculation'!$B$17:$B$30,B122,'Paint calculation'!$G$17:$G$30)) +
(SUMIF('Trimcap letter face'!$B$17:$B$30,B122,'Trimcap letter face'!$G$17:$G$30)) +
(SUMIF('Trimcap letter face (2)'!$B$17:$B$30,B122,'Trimcap letter face (2)'!$G$17:$G$30)) +
(SUMIF('Channel letter fabrication'!$B$17:$B$30,B122,'Channel letter fabrication'!$G$17:$G$30)) +
(SUMIF('Channel letter fabrication (2)'!$B$17:$B$30,B122,'Channel letter fabrication (2)'!$G$17:$G$30))</f>
        <v>0</v>
      </c>
    </row>
    <row r="123" spans="1:10">
      <c r="A123" s="28" t="str">
        <f>[1]ODBC!$A123</f>
        <v>48" 7125-24 Terra Cotta</v>
      </c>
      <c r="B123" s="29" t="str">
        <f>[1]ODBC!B123</f>
        <v>16614</v>
      </c>
      <c r="C123" s="30">
        <f>IFERROR(VLOOKUP($B123,[1]ODBC!$B:$H,2,FALSE),"")</f>
        <v>0.98833000000000004</v>
      </c>
      <c r="D123" s="30">
        <f>IFERROR(VLOOKUP($B123,[1]ODBC!$B:$H,3,FALSE),"")</f>
        <v>1.7789999999999999</v>
      </c>
      <c r="E123" s="30" t="str">
        <f>IFERROR(VLOOKUP($B123,[1]ODBC!$B:$H,4,FALSE),"")</f>
        <v>SQFT</v>
      </c>
      <c r="F123" s="31">
        <f>IFERROR(VLOOKUP($B123,[1]ODBC!$B:$H,5,FALSE),"")</f>
        <v>44.45</v>
      </c>
      <c r="G123" s="32">
        <f>[1]ODBC!G123</f>
        <v>0</v>
      </c>
      <c r="H123" s="33">
        <f>SUM([1]ODBC!H123)</f>
        <v>0</v>
      </c>
      <c r="I123" s="41" t="str">
        <f>'Vinyl cutting'!$B$2</f>
        <v>J36938</v>
      </c>
      <c r="J123" s="42">
        <f ca="1">(SUMIF('Freeform time and material'!$B$17:$B$30,B123,'Freeform time and material'!$G$17:$G$30)) +
(SUMIF('Vinyl cutting'!$B$17:$B$30,B123,'Vinyl cutting'!$G$17:$G$30)) +
(SUMIF('Vinyl cutting (2)'!$B$17:$B$30,B123,'Vinyl cutting (2)'!$G$17:$G$30)) +
(SUMIF('Apply vinyl graphics'!$B$17:$B$30,B123,'Apply vinyl graphics'!$G$17:$G$30)) +
(SUMIF('Apply vinyl graphics (2)'!$B$17:$B$30,B123,'Apply vinyl graphics (2)'!$G$17:$G$30)) +
(SUMIF('Alum pan sign'!$B$17:$B$30,B123,'Alum pan sign'!$G$17:$G$30)) +
(SUMIF('Alum pan sign (2)'!$B$17:$B$30,B123,'Alum pan sign (2)'!$G$17:$G$30)) +
(SUMIF('Economy pan sign'!$B$17:$B$30,B123,'Economy pan sign'!$G$17:$G$30)) +
(SUMIF('Post and panel sign'!$B$17:$B$30,B123,'Post and panel sign'!$G$17:$G$30)) +
(SUMIF('Post and panel sign (2)'!$B$17:$B$30,B123,'Post and panel sign (2)'!$G$17:$G$30)) +
(SUMIF('Flat panels only'!$B$17:$B$30,B123,'Flat panels only'!$G$17:$G$30)) +
(SUMIF('Flat panels only (2)'!$B$17:$B$30,B123,'Flat panels only (2)'!$G$17:$G$30)) +
(SUMIF('Routed panel shapes'!$B$18:$B$31,B123,'Routed panel shapes'!$G$18:$G$31)) +
(SUMIF('Routed panel shapes (2)'!$B$18:$B$31,B123,'Routed panel shapes (2)'!$G$18:$G$31)) +
(SUMIF('Routed face only'!$B$17:$B$30,B123,'Routed face only'!$G$17:$G$30)) +
(SUMIF('Routed face only (2)'!$B$17:$B$30,B123,'Routed face only (2)'!$G$17:$G$30)) +
(SUMIF('Routed alum faces letters'!$B$17:$B$30,B123,'Routed alum faces letters'!$G$17:$G$30)) +
(SUMIF('Routed alum faces letters (2)'!$B$17:$B$30,B123,'Routed alum faces letters (2)'!$G$17:$G$30)) +
(SUMIF('Routed push through acrylic'!$B$17:$B$30,B123,'Routed push through acrylic'!$G$17:$G$30)) +
(SUMIF('Routed push through acrylic (2)'!$B$17:$B$30,B123,'Routed push through acrylic (2)'!$G$17:$G$30)) +
(SUMIF('Sf routed cabinet'!$B$17:$B$30,B123,'Sf routed cabinet'!$G$17:$G$30)) +
(SUMIF('Sf routed cabinet (2)'!$B$17:$B$30,B123,'Sf routed cabinet (2)'!$G$17:$G$30)) +
(SUMIF('Df routed cabinet'!$B$17:$B$30,B123,'Df routed cabinet'!$G$17:$G$30)) +
(SUMIF('Df routed cabinet (2)'!$B$17:$B$30,B123,'Df routed cabinet (2)'!$G$17:$G$30)) +
(SUMIF('Sf acrylic cabinet'!$B$17:$B$30,B123,'Sf acrylic cabinet'!$G$17:$G$30)) +
(SUMIF('Sf acrylic cabinet (2)'!$B$17:$B$30,B123,'Sf acrylic cabinet (2)'!$G$17:$G$30)) +
(SUMIF('Economy Sf acrylic'!$B$17:$B$30,B123,'Economy Sf acrylic'!$G$17:$G$30)) +
(SUMIF('Df acrylic cabinet'!$B$17:$B$30,B123,'Df acrylic cabinet'!$G$17:$G$30)) +
(SUMIF('Df acrylic cabinet (2)'!$B$17:$B$30,B123,'Df acrylic cabinet (2)'!$G$17:$G$30)) +
(SUMIF('Sf flex cabinet'!$B$17:$B$30,B123,'Sf flex cabinet'!$G$17:$G$30)) +
(SUMIF('Sf flex cabinet (2)'!$B$17:$B$30,B123,'Sf flex cabinet (2)'!$G$17:$G$30)) +
(SUMIF('Df flex cabinet'!$B$17:$B$36,B123,'Df flex cabinet'!$G$17:$G$36)) +
(SUMIF('Df flex cabinet (2)'!$B$17:$B$36,B123,'Df flex cabinet (2)'!$G$17:$G$36)) +
(SUMIF('Pole cover'!$B$17:$B$30,B123,'Pole cover'!$G$17:$G$30)) +
(SUMIF('Pole cover (2)'!$B$17:$B$30,B123,'Pole cover (2)'!$G$17:$G$30)) +
(SUMIF('Structural Steel Fab'!$B$17:$B$29,B123,'Structural Steel Fab'!$G$17:$G$29)) +
(SUMIF(Reveal!$B$17:$B$30,B123,Reveal!$G$17:$G$30)) +
(SUMIF('Reveal (2)'!$B$17:$B$30,B123,'Reveal (2)'!$G$17:$G$30)) +
(SUMIF('Crown cove top'!$B$17:$B$30,B123,'Crown cove top'!$G$17:$G$30)) +
(SUMIF('EMC assembly'!$B$17:$B$30,B123,'EMC assembly'!$G$17:$G$30)) +
(SUMIF(Crating!$B$17:$B$29,B123,Crating!$G$17:$G$29)) +
(SUMIF('LED wiring'!$B$17:$B$30,B123,'LED wiring'!$G$17:$G$30)) +
(SUMIF('Changeable copy face'!$B$17:$B$30,B123,'Changeable copy face'!$G$17:$G$30)) +
(SUMIF('Flex face assembly'!$B$17:$B$30,B123,'Flex face assembly'!$G$17:$G$30)) +
(SUMIF('Routed face assembly'!$B$17:$B$30,B123,'Routed face assembly'!$G$17:$G$30)) +
(SUMIF('Paint calculation'!$B$17:$B$30,B123,'Paint calculation'!$G$17:$G$30)) +
(SUMIF('Trimcap letter face'!$B$17:$B$30,B123,'Trimcap letter face'!$G$17:$G$30)) +
(SUMIF('Trimcap letter face (2)'!$B$17:$B$30,B123,'Trimcap letter face (2)'!$G$17:$G$30)) +
(SUMIF('Channel letter fabrication'!$B$17:$B$30,B123,'Channel letter fabrication'!$G$17:$G$30)) +
(SUMIF('Channel letter fabrication (2)'!$B$17:$B$30,B123,'Channel letter fabrication (2)'!$G$17:$G$30))</f>
        <v>0</v>
      </c>
    </row>
    <row r="124" spans="1:10">
      <c r="A124" s="28" t="str">
        <f>[1]ODBC!$A124</f>
        <v>48" 7125-25 Sunflower</v>
      </c>
      <c r="B124" s="29" t="str">
        <f>[1]ODBC!B124</f>
        <v>16615</v>
      </c>
      <c r="C124" s="30">
        <f>IFERROR(VLOOKUP($B124,[1]ODBC!$B:$H,2,FALSE),"")</f>
        <v>1.35</v>
      </c>
      <c r="D124" s="30">
        <f>IFERROR(VLOOKUP($B124,[1]ODBC!$B:$H,3,FALSE),"")</f>
        <v>2.4300000000000002</v>
      </c>
      <c r="E124" s="30" t="str">
        <f>IFERROR(VLOOKUP($B124,[1]ODBC!$B:$H,4,FALSE),"")</f>
        <v>SQFT</v>
      </c>
      <c r="F124" s="31">
        <f>IFERROR(VLOOKUP($B124,[1]ODBC!$B:$H,5,FALSE),"")</f>
        <v>44.45</v>
      </c>
      <c r="G124" s="32">
        <f>[1]ODBC!G124</f>
        <v>0</v>
      </c>
      <c r="H124" s="33">
        <f>SUM([1]ODBC!H124)</f>
        <v>45020</v>
      </c>
      <c r="I124" s="41" t="str">
        <f>'Vinyl cutting'!$B$2</f>
        <v>J36938</v>
      </c>
      <c r="J124" s="42">
        <f ca="1">(SUMIF('Freeform time and material'!$B$17:$B$30,B124,'Freeform time and material'!$G$17:$G$30)) +
(SUMIF('Vinyl cutting'!$B$17:$B$30,B124,'Vinyl cutting'!$G$17:$G$30)) +
(SUMIF('Vinyl cutting (2)'!$B$17:$B$30,B124,'Vinyl cutting (2)'!$G$17:$G$30)) +
(SUMIF('Apply vinyl graphics'!$B$17:$B$30,B124,'Apply vinyl graphics'!$G$17:$G$30)) +
(SUMIF('Apply vinyl graphics (2)'!$B$17:$B$30,B124,'Apply vinyl graphics (2)'!$G$17:$G$30)) +
(SUMIF('Alum pan sign'!$B$17:$B$30,B124,'Alum pan sign'!$G$17:$G$30)) +
(SUMIF('Alum pan sign (2)'!$B$17:$B$30,B124,'Alum pan sign (2)'!$G$17:$G$30)) +
(SUMIF('Economy pan sign'!$B$17:$B$30,B124,'Economy pan sign'!$G$17:$G$30)) +
(SUMIF('Post and panel sign'!$B$17:$B$30,B124,'Post and panel sign'!$G$17:$G$30)) +
(SUMIF('Post and panel sign (2)'!$B$17:$B$30,B124,'Post and panel sign (2)'!$G$17:$G$30)) +
(SUMIF('Flat panels only'!$B$17:$B$30,B124,'Flat panels only'!$G$17:$G$30)) +
(SUMIF('Flat panels only (2)'!$B$17:$B$30,B124,'Flat panels only (2)'!$G$17:$G$30)) +
(SUMIF('Routed panel shapes'!$B$18:$B$31,B124,'Routed panel shapes'!$G$18:$G$31)) +
(SUMIF('Routed panel shapes (2)'!$B$18:$B$31,B124,'Routed panel shapes (2)'!$G$18:$G$31)) +
(SUMIF('Routed face only'!$B$17:$B$30,B124,'Routed face only'!$G$17:$G$30)) +
(SUMIF('Routed face only (2)'!$B$17:$B$30,B124,'Routed face only (2)'!$G$17:$G$30)) +
(SUMIF('Routed alum faces letters'!$B$17:$B$30,B124,'Routed alum faces letters'!$G$17:$G$30)) +
(SUMIF('Routed alum faces letters (2)'!$B$17:$B$30,B124,'Routed alum faces letters (2)'!$G$17:$G$30)) +
(SUMIF('Routed push through acrylic'!$B$17:$B$30,B124,'Routed push through acrylic'!$G$17:$G$30)) +
(SUMIF('Routed push through acrylic (2)'!$B$17:$B$30,B124,'Routed push through acrylic (2)'!$G$17:$G$30)) +
(SUMIF('Sf routed cabinet'!$B$17:$B$30,B124,'Sf routed cabinet'!$G$17:$G$30)) +
(SUMIF('Sf routed cabinet (2)'!$B$17:$B$30,B124,'Sf routed cabinet (2)'!$G$17:$G$30)) +
(SUMIF('Df routed cabinet'!$B$17:$B$30,B124,'Df routed cabinet'!$G$17:$G$30)) +
(SUMIF('Df routed cabinet (2)'!$B$17:$B$30,B124,'Df routed cabinet (2)'!$G$17:$G$30)) +
(SUMIF('Sf acrylic cabinet'!$B$17:$B$30,B124,'Sf acrylic cabinet'!$G$17:$G$30)) +
(SUMIF('Sf acrylic cabinet (2)'!$B$17:$B$30,B124,'Sf acrylic cabinet (2)'!$G$17:$G$30)) +
(SUMIF('Economy Sf acrylic'!$B$17:$B$30,B124,'Economy Sf acrylic'!$G$17:$G$30)) +
(SUMIF('Df acrylic cabinet'!$B$17:$B$30,B124,'Df acrylic cabinet'!$G$17:$G$30)) +
(SUMIF('Df acrylic cabinet (2)'!$B$17:$B$30,B124,'Df acrylic cabinet (2)'!$G$17:$G$30)) +
(SUMIF('Sf flex cabinet'!$B$17:$B$30,B124,'Sf flex cabinet'!$G$17:$G$30)) +
(SUMIF('Sf flex cabinet (2)'!$B$17:$B$30,B124,'Sf flex cabinet (2)'!$G$17:$G$30)) +
(SUMIF('Df flex cabinet'!$B$17:$B$36,B124,'Df flex cabinet'!$G$17:$G$36)) +
(SUMIF('Df flex cabinet (2)'!$B$17:$B$36,B124,'Df flex cabinet (2)'!$G$17:$G$36)) +
(SUMIF('Pole cover'!$B$17:$B$30,B124,'Pole cover'!$G$17:$G$30)) +
(SUMIF('Pole cover (2)'!$B$17:$B$30,B124,'Pole cover (2)'!$G$17:$G$30)) +
(SUMIF('Structural Steel Fab'!$B$17:$B$29,B124,'Structural Steel Fab'!$G$17:$G$29)) +
(SUMIF(Reveal!$B$17:$B$30,B124,Reveal!$G$17:$G$30)) +
(SUMIF('Reveal (2)'!$B$17:$B$30,B124,'Reveal (2)'!$G$17:$G$30)) +
(SUMIF('Crown cove top'!$B$17:$B$30,B124,'Crown cove top'!$G$17:$G$30)) +
(SUMIF('EMC assembly'!$B$17:$B$30,B124,'EMC assembly'!$G$17:$G$30)) +
(SUMIF(Crating!$B$17:$B$29,B124,Crating!$G$17:$G$29)) +
(SUMIF('LED wiring'!$B$17:$B$30,B124,'LED wiring'!$G$17:$G$30)) +
(SUMIF('Changeable copy face'!$B$17:$B$30,B124,'Changeable copy face'!$G$17:$G$30)) +
(SUMIF('Flex face assembly'!$B$17:$B$30,B124,'Flex face assembly'!$G$17:$G$30)) +
(SUMIF('Routed face assembly'!$B$17:$B$30,B124,'Routed face assembly'!$G$17:$G$30)) +
(SUMIF('Paint calculation'!$B$17:$B$30,B124,'Paint calculation'!$G$17:$G$30)) +
(SUMIF('Trimcap letter face'!$B$17:$B$30,B124,'Trimcap letter face'!$G$17:$G$30)) +
(SUMIF('Trimcap letter face (2)'!$B$17:$B$30,B124,'Trimcap letter face (2)'!$G$17:$G$30)) +
(SUMIF('Channel letter fabrication'!$B$17:$B$30,B124,'Channel letter fabrication'!$G$17:$G$30)) +
(SUMIF('Channel letter fabrication (2)'!$B$17:$B$30,B124,'Channel letter fabrication (2)'!$G$17:$G$30))</f>
        <v>0</v>
      </c>
    </row>
    <row r="125" spans="1:10">
      <c r="A125" s="28" t="str">
        <f>[1]ODBC!$A125</f>
        <v>48" 7125-27 Indigo</v>
      </c>
      <c r="B125" s="29" t="str">
        <f>[1]ODBC!B125</f>
        <v>16617</v>
      </c>
      <c r="C125" s="30">
        <f>IFERROR(VLOOKUP($B125,[1]ODBC!$B:$H,2,FALSE),"")</f>
        <v>0.98799999999999999</v>
      </c>
      <c r="D125" s="30">
        <f>IFERROR(VLOOKUP($B125,[1]ODBC!$B:$H,3,FALSE),"")</f>
        <v>1.7789999999999999</v>
      </c>
      <c r="E125" s="30" t="str">
        <f>IFERROR(VLOOKUP($B125,[1]ODBC!$B:$H,4,FALSE),"")</f>
        <v>SQFT</v>
      </c>
      <c r="F125" s="31">
        <f>IFERROR(VLOOKUP($B125,[1]ODBC!$B:$H,5,FALSE),"")</f>
        <v>44.45</v>
      </c>
      <c r="G125" s="32">
        <f>[1]ODBC!G125</f>
        <v>0</v>
      </c>
      <c r="H125" s="33">
        <f>SUM([1]ODBC!H125)</f>
        <v>0</v>
      </c>
      <c r="I125" s="41" t="str">
        <f>'Vinyl cutting'!$B$2</f>
        <v>J36938</v>
      </c>
      <c r="J125" s="42">
        <f ca="1">(SUMIF('Freeform time and material'!$B$17:$B$30,B125,'Freeform time and material'!$G$17:$G$30)) +
(SUMIF('Vinyl cutting'!$B$17:$B$30,B125,'Vinyl cutting'!$G$17:$G$30)) +
(SUMIF('Vinyl cutting (2)'!$B$17:$B$30,B125,'Vinyl cutting (2)'!$G$17:$G$30)) +
(SUMIF('Apply vinyl graphics'!$B$17:$B$30,B125,'Apply vinyl graphics'!$G$17:$G$30)) +
(SUMIF('Apply vinyl graphics (2)'!$B$17:$B$30,B125,'Apply vinyl graphics (2)'!$G$17:$G$30)) +
(SUMIF('Alum pan sign'!$B$17:$B$30,B125,'Alum pan sign'!$G$17:$G$30)) +
(SUMIF('Alum pan sign (2)'!$B$17:$B$30,B125,'Alum pan sign (2)'!$G$17:$G$30)) +
(SUMIF('Economy pan sign'!$B$17:$B$30,B125,'Economy pan sign'!$G$17:$G$30)) +
(SUMIF('Post and panel sign'!$B$17:$B$30,B125,'Post and panel sign'!$G$17:$G$30)) +
(SUMIF('Post and panel sign (2)'!$B$17:$B$30,B125,'Post and panel sign (2)'!$G$17:$G$30)) +
(SUMIF('Flat panels only'!$B$17:$B$30,B125,'Flat panels only'!$G$17:$G$30)) +
(SUMIF('Flat panels only (2)'!$B$17:$B$30,B125,'Flat panels only (2)'!$G$17:$G$30)) +
(SUMIF('Routed panel shapes'!$B$18:$B$31,B125,'Routed panel shapes'!$G$18:$G$31)) +
(SUMIF('Routed panel shapes (2)'!$B$18:$B$31,B125,'Routed panel shapes (2)'!$G$18:$G$31)) +
(SUMIF('Routed face only'!$B$17:$B$30,B125,'Routed face only'!$G$17:$G$30)) +
(SUMIF('Routed face only (2)'!$B$17:$B$30,B125,'Routed face only (2)'!$G$17:$G$30)) +
(SUMIF('Routed alum faces letters'!$B$17:$B$30,B125,'Routed alum faces letters'!$G$17:$G$30)) +
(SUMIF('Routed alum faces letters (2)'!$B$17:$B$30,B125,'Routed alum faces letters (2)'!$G$17:$G$30)) +
(SUMIF('Routed push through acrylic'!$B$17:$B$30,B125,'Routed push through acrylic'!$G$17:$G$30)) +
(SUMIF('Routed push through acrylic (2)'!$B$17:$B$30,B125,'Routed push through acrylic (2)'!$G$17:$G$30)) +
(SUMIF('Sf routed cabinet'!$B$17:$B$30,B125,'Sf routed cabinet'!$G$17:$G$30)) +
(SUMIF('Sf routed cabinet (2)'!$B$17:$B$30,B125,'Sf routed cabinet (2)'!$G$17:$G$30)) +
(SUMIF('Df routed cabinet'!$B$17:$B$30,B125,'Df routed cabinet'!$G$17:$G$30)) +
(SUMIF('Df routed cabinet (2)'!$B$17:$B$30,B125,'Df routed cabinet (2)'!$G$17:$G$30)) +
(SUMIF('Sf acrylic cabinet'!$B$17:$B$30,B125,'Sf acrylic cabinet'!$G$17:$G$30)) +
(SUMIF('Sf acrylic cabinet (2)'!$B$17:$B$30,B125,'Sf acrylic cabinet (2)'!$G$17:$G$30)) +
(SUMIF('Economy Sf acrylic'!$B$17:$B$30,B125,'Economy Sf acrylic'!$G$17:$G$30)) +
(SUMIF('Df acrylic cabinet'!$B$17:$B$30,B125,'Df acrylic cabinet'!$G$17:$G$30)) +
(SUMIF('Df acrylic cabinet (2)'!$B$17:$B$30,B125,'Df acrylic cabinet (2)'!$G$17:$G$30)) +
(SUMIF('Sf flex cabinet'!$B$17:$B$30,B125,'Sf flex cabinet'!$G$17:$G$30)) +
(SUMIF('Sf flex cabinet (2)'!$B$17:$B$30,B125,'Sf flex cabinet (2)'!$G$17:$G$30)) +
(SUMIF('Df flex cabinet'!$B$17:$B$36,B125,'Df flex cabinet'!$G$17:$G$36)) +
(SUMIF('Df flex cabinet (2)'!$B$17:$B$36,B125,'Df flex cabinet (2)'!$G$17:$G$36)) +
(SUMIF('Pole cover'!$B$17:$B$30,B125,'Pole cover'!$G$17:$G$30)) +
(SUMIF('Pole cover (2)'!$B$17:$B$30,B125,'Pole cover (2)'!$G$17:$G$30)) +
(SUMIF('Structural Steel Fab'!$B$17:$B$29,B125,'Structural Steel Fab'!$G$17:$G$29)) +
(SUMIF(Reveal!$B$17:$B$30,B125,Reveal!$G$17:$G$30)) +
(SUMIF('Reveal (2)'!$B$17:$B$30,B125,'Reveal (2)'!$G$17:$G$30)) +
(SUMIF('Crown cove top'!$B$17:$B$30,B125,'Crown cove top'!$G$17:$G$30)) +
(SUMIF('EMC assembly'!$B$17:$B$30,B125,'EMC assembly'!$G$17:$G$30)) +
(SUMIF(Crating!$B$17:$B$29,B125,Crating!$G$17:$G$29)) +
(SUMIF('LED wiring'!$B$17:$B$30,B125,'LED wiring'!$G$17:$G$30)) +
(SUMIF('Changeable copy face'!$B$17:$B$30,B125,'Changeable copy face'!$G$17:$G$30)) +
(SUMIF('Flex face assembly'!$B$17:$B$30,B125,'Flex face assembly'!$G$17:$G$30)) +
(SUMIF('Routed face assembly'!$B$17:$B$30,B125,'Routed face assembly'!$G$17:$G$30)) +
(SUMIF('Paint calculation'!$B$17:$B$30,B125,'Paint calculation'!$G$17:$G$30)) +
(SUMIF('Trimcap letter face'!$B$17:$B$30,B125,'Trimcap letter face'!$G$17:$G$30)) +
(SUMIF('Trimcap letter face (2)'!$B$17:$B$30,B125,'Trimcap letter face (2)'!$G$17:$G$30)) +
(SUMIF('Channel letter fabrication'!$B$17:$B$30,B125,'Channel letter fabrication'!$G$17:$G$30)) +
(SUMIF('Channel letter fabrication (2)'!$B$17:$B$30,B125,'Channel letter fabrication (2)'!$G$17:$G$30))</f>
        <v>0</v>
      </c>
    </row>
    <row r="126" spans="1:10">
      <c r="A126" s="28" t="str">
        <f>[1]ODBC!$A126</f>
        <v>48" 7125-29 Russet Brown</v>
      </c>
      <c r="B126" s="29" t="str">
        <f>[1]ODBC!B126</f>
        <v>16619</v>
      </c>
      <c r="C126" s="30">
        <f>IFERROR(VLOOKUP($B126,[1]ODBC!$B:$H,2,FALSE),"")</f>
        <v>0.98799999999999999</v>
      </c>
      <c r="D126" s="30">
        <f>IFERROR(VLOOKUP($B126,[1]ODBC!$B:$H,3,FALSE),"")</f>
        <v>1.7789999999999999</v>
      </c>
      <c r="E126" s="30" t="str">
        <f>IFERROR(VLOOKUP($B126,[1]ODBC!$B:$H,4,FALSE),"")</f>
        <v>SQFT</v>
      </c>
      <c r="F126" s="31">
        <f>IFERROR(VLOOKUP($B126,[1]ODBC!$B:$H,5,FALSE),"")</f>
        <v>44.45</v>
      </c>
      <c r="G126" s="32">
        <f>[1]ODBC!G126</f>
        <v>0</v>
      </c>
      <c r="H126" s="33">
        <f>SUM([1]ODBC!H126)</f>
        <v>0</v>
      </c>
      <c r="I126" s="41" t="str">
        <f>'Vinyl cutting'!$B$2</f>
        <v>J36938</v>
      </c>
      <c r="J126" s="42">
        <f ca="1">(SUMIF('Freeform time and material'!$B$17:$B$30,B126,'Freeform time and material'!$G$17:$G$30)) +
(SUMIF('Vinyl cutting'!$B$17:$B$30,B126,'Vinyl cutting'!$G$17:$G$30)) +
(SUMIF('Vinyl cutting (2)'!$B$17:$B$30,B126,'Vinyl cutting (2)'!$G$17:$G$30)) +
(SUMIF('Apply vinyl graphics'!$B$17:$B$30,B126,'Apply vinyl graphics'!$G$17:$G$30)) +
(SUMIF('Apply vinyl graphics (2)'!$B$17:$B$30,B126,'Apply vinyl graphics (2)'!$G$17:$G$30)) +
(SUMIF('Alum pan sign'!$B$17:$B$30,B126,'Alum pan sign'!$G$17:$G$30)) +
(SUMIF('Alum pan sign (2)'!$B$17:$B$30,B126,'Alum pan sign (2)'!$G$17:$G$30)) +
(SUMIF('Economy pan sign'!$B$17:$B$30,B126,'Economy pan sign'!$G$17:$G$30)) +
(SUMIF('Post and panel sign'!$B$17:$B$30,B126,'Post and panel sign'!$G$17:$G$30)) +
(SUMIF('Post and panel sign (2)'!$B$17:$B$30,B126,'Post and panel sign (2)'!$G$17:$G$30)) +
(SUMIF('Flat panels only'!$B$17:$B$30,B126,'Flat panels only'!$G$17:$G$30)) +
(SUMIF('Flat panels only (2)'!$B$17:$B$30,B126,'Flat panels only (2)'!$G$17:$G$30)) +
(SUMIF('Routed panel shapes'!$B$18:$B$31,B126,'Routed panel shapes'!$G$18:$G$31)) +
(SUMIF('Routed panel shapes (2)'!$B$18:$B$31,B126,'Routed panel shapes (2)'!$G$18:$G$31)) +
(SUMIF('Routed face only'!$B$17:$B$30,B126,'Routed face only'!$G$17:$G$30)) +
(SUMIF('Routed face only (2)'!$B$17:$B$30,B126,'Routed face only (2)'!$G$17:$G$30)) +
(SUMIF('Routed alum faces letters'!$B$17:$B$30,B126,'Routed alum faces letters'!$G$17:$G$30)) +
(SUMIF('Routed alum faces letters (2)'!$B$17:$B$30,B126,'Routed alum faces letters (2)'!$G$17:$G$30)) +
(SUMIF('Routed push through acrylic'!$B$17:$B$30,B126,'Routed push through acrylic'!$G$17:$G$30)) +
(SUMIF('Routed push through acrylic (2)'!$B$17:$B$30,B126,'Routed push through acrylic (2)'!$G$17:$G$30)) +
(SUMIF('Sf routed cabinet'!$B$17:$B$30,B126,'Sf routed cabinet'!$G$17:$G$30)) +
(SUMIF('Sf routed cabinet (2)'!$B$17:$B$30,B126,'Sf routed cabinet (2)'!$G$17:$G$30)) +
(SUMIF('Df routed cabinet'!$B$17:$B$30,B126,'Df routed cabinet'!$G$17:$G$30)) +
(SUMIF('Df routed cabinet (2)'!$B$17:$B$30,B126,'Df routed cabinet (2)'!$G$17:$G$30)) +
(SUMIF('Sf acrylic cabinet'!$B$17:$B$30,B126,'Sf acrylic cabinet'!$G$17:$G$30)) +
(SUMIF('Sf acrylic cabinet (2)'!$B$17:$B$30,B126,'Sf acrylic cabinet (2)'!$G$17:$G$30)) +
(SUMIF('Economy Sf acrylic'!$B$17:$B$30,B126,'Economy Sf acrylic'!$G$17:$G$30)) +
(SUMIF('Df acrylic cabinet'!$B$17:$B$30,B126,'Df acrylic cabinet'!$G$17:$G$30)) +
(SUMIF('Df acrylic cabinet (2)'!$B$17:$B$30,B126,'Df acrylic cabinet (2)'!$G$17:$G$30)) +
(SUMIF('Sf flex cabinet'!$B$17:$B$30,B126,'Sf flex cabinet'!$G$17:$G$30)) +
(SUMIF('Sf flex cabinet (2)'!$B$17:$B$30,B126,'Sf flex cabinet (2)'!$G$17:$G$30)) +
(SUMIF('Df flex cabinet'!$B$17:$B$36,B126,'Df flex cabinet'!$G$17:$G$36)) +
(SUMIF('Df flex cabinet (2)'!$B$17:$B$36,B126,'Df flex cabinet (2)'!$G$17:$G$36)) +
(SUMIF('Pole cover'!$B$17:$B$30,B126,'Pole cover'!$G$17:$G$30)) +
(SUMIF('Pole cover (2)'!$B$17:$B$30,B126,'Pole cover (2)'!$G$17:$G$30)) +
(SUMIF('Structural Steel Fab'!$B$17:$B$29,B126,'Structural Steel Fab'!$G$17:$G$29)) +
(SUMIF(Reveal!$B$17:$B$30,B126,Reveal!$G$17:$G$30)) +
(SUMIF('Reveal (2)'!$B$17:$B$30,B126,'Reveal (2)'!$G$17:$G$30)) +
(SUMIF('Crown cove top'!$B$17:$B$30,B126,'Crown cove top'!$G$17:$G$30)) +
(SUMIF('EMC assembly'!$B$17:$B$30,B126,'EMC assembly'!$G$17:$G$30)) +
(SUMIF(Crating!$B$17:$B$29,B126,Crating!$G$17:$G$29)) +
(SUMIF('LED wiring'!$B$17:$B$30,B126,'LED wiring'!$G$17:$G$30)) +
(SUMIF('Changeable copy face'!$B$17:$B$30,B126,'Changeable copy face'!$G$17:$G$30)) +
(SUMIF('Flex face assembly'!$B$17:$B$30,B126,'Flex face assembly'!$G$17:$G$30)) +
(SUMIF('Routed face assembly'!$B$17:$B$30,B126,'Routed face assembly'!$G$17:$G$30)) +
(SUMIF('Paint calculation'!$B$17:$B$30,B126,'Paint calculation'!$G$17:$G$30)) +
(SUMIF('Trimcap letter face'!$B$17:$B$30,B126,'Trimcap letter face'!$G$17:$G$30)) +
(SUMIF('Trimcap letter face (2)'!$B$17:$B$30,B126,'Trimcap letter face (2)'!$G$17:$G$30)) +
(SUMIF('Channel letter fabrication'!$B$17:$B$30,B126,'Channel letter fabrication'!$G$17:$G$30)) +
(SUMIF('Channel letter fabrication (2)'!$B$17:$B$30,B126,'Channel letter fabrication (2)'!$G$17:$G$30))</f>
        <v>0</v>
      </c>
    </row>
    <row r="127" spans="1:10">
      <c r="A127" s="28" t="str">
        <f>[1]ODBC!$A127</f>
        <v>48" 7125-31 Medium Gray</v>
      </c>
      <c r="B127" s="29" t="str">
        <f>[1]ODBC!B127</f>
        <v>16621</v>
      </c>
      <c r="C127" s="30">
        <f>IFERROR(VLOOKUP($B127,[1]ODBC!$B:$H,2,FALSE),"")</f>
        <v>0.98</v>
      </c>
      <c r="D127" s="30">
        <f>IFERROR(VLOOKUP($B127,[1]ODBC!$B:$H,3,FALSE),"")</f>
        <v>1.764</v>
      </c>
      <c r="E127" s="30" t="str">
        <f>IFERROR(VLOOKUP($B127,[1]ODBC!$B:$H,4,FALSE),"")</f>
        <v>SQFT</v>
      </c>
      <c r="F127" s="31">
        <f>IFERROR(VLOOKUP($B127,[1]ODBC!$B:$H,5,FALSE),"")</f>
        <v>44.45</v>
      </c>
      <c r="G127" s="32">
        <f>[1]ODBC!G127</f>
        <v>0</v>
      </c>
      <c r="H127" s="33">
        <f>SUM([1]ODBC!H127)</f>
        <v>0</v>
      </c>
      <c r="I127" s="41" t="str">
        <f>'Vinyl cutting'!$B$2</f>
        <v>J36938</v>
      </c>
      <c r="J127" s="42">
        <f ca="1">(SUMIF('Freeform time and material'!$B$17:$B$30,B127,'Freeform time and material'!$G$17:$G$30)) +
(SUMIF('Vinyl cutting'!$B$17:$B$30,B127,'Vinyl cutting'!$G$17:$G$30)) +
(SUMIF('Vinyl cutting (2)'!$B$17:$B$30,B127,'Vinyl cutting (2)'!$G$17:$G$30)) +
(SUMIF('Apply vinyl graphics'!$B$17:$B$30,B127,'Apply vinyl graphics'!$G$17:$G$30)) +
(SUMIF('Apply vinyl graphics (2)'!$B$17:$B$30,B127,'Apply vinyl graphics (2)'!$G$17:$G$30)) +
(SUMIF('Alum pan sign'!$B$17:$B$30,B127,'Alum pan sign'!$G$17:$G$30)) +
(SUMIF('Alum pan sign (2)'!$B$17:$B$30,B127,'Alum pan sign (2)'!$G$17:$G$30)) +
(SUMIF('Economy pan sign'!$B$17:$B$30,B127,'Economy pan sign'!$G$17:$G$30)) +
(SUMIF('Post and panel sign'!$B$17:$B$30,B127,'Post and panel sign'!$G$17:$G$30)) +
(SUMIF('Post and panel sign (2)'!$B$17:$B$30,B127,'Post and panel sign (2)'!$G$17:$G$30)) +
(SUMIF('Flat panels only'!$B$17:$B$30,B127,'Flat panels only'!$G$17:$G$30)) +
(SUMIF('Flat panels only (2)'!$B$17:$B$30,B127,'Flat panels only (2)'!$G$17:$G$30)) +
(SUMIF('Routed panel shapes'!$B$18:$B$31,B127,'Routed panel shapes'!$G$18:$G$31)) +
(SUMIF('Routed panel shapes (2)'!$B$18:$B$31,B127,'Routed panel shapes (2)'!$G$18:$G$31)) +
(SUMIF('Routed face only'!$B$17:$B$30,B127,'Routed face only'!$G$17:$G$30)) +
(SUMIF('Routed face only (2)'!$B$17:$B$30,B127,'Routed face only (2)'!$G$17:$G$30)) +
(SUMIF('Routed alum faces letters'!$B$17:$B$30,B127,'Routed alum faces letters'!$G$17:$G$30)) +
(SUMIF('Routed alum faces letters (2)'!$B$17:$B$30,B127,'Routed alum faces letters (2)'!$G$17:$G$30)) +
(SUMIF('Routed push through acrylic'!$B$17:$B$30,B127,'Routed push through acrylic'!$G$17:$G$30)) +
(SUMIF('Routed push through acrylic (2)'!$B$17:$B$30,B127,'Routed push through acrylic (2)'!$G$17:$G$30)) +
(SUMIF('Sf routed cabinet'!$B$17:$B$30,B127,'Sf routed cabinet'!$G$17:$G$30)) +
(SUMIF('Sf routed cabinet (2)'!$B$17:$B$30,B127,'Sf routed cabinet (2)'!$G$17:$G$30)) +
(SUMIF('Df routed cabinet'!$B$17:$B$30,B127,'Df routed cabinet'!$G$17:$G$30)) +
(SUMIF('Df routed cabinet (2)'!$B$17:$B$30,B127,'Df routed cabinet (2)'!$G$17:$G$30)) +
(SUMIF('Sf acrylic cabinet'!$B$17:$B$30,B127,'Sf acrylic cabinet'!$G$17:$G$30)) +
(SUMIF('Sf acrylic cabinet (2)'!$B$17:$B$30,B127,'Sf acrylic cabinet (2)'!$G$17:$G$30)) +
(SUMIF('Economy Sf acrylic'!$B$17:$B$30,B127,'Economy Sf acrylic'!$G$17:$G$30)) +
(SUMIF('Df acrylic cabinet'!$B$17:$B$30,B127,'Df acrylic cabinet'!$G$17:$G$30)) +
(SUMIF('Df acrylic cabinet (2)'!$B$17:$B$30,B127,'Df acrylic cabinet (2)'!$G$17:$G$30)) +
(SUMIF('Sf flex cabinet'!$B$17:$B$30,B127,'Sf flex cabinet'!$G$17:$G$30)) +
(SUMIF('Sf flex cabinet (2)'!$B$17:$B$30,B127,'Sf flex cabinet (2)'!$G$17:$G$30)) +
(SUMIF('Df flex cabinet'!$B$17:$B$36,B127,'Df flex cabinet'!$G$17:$G$36)) +
(SUMIF('Df flex cabinet (2)'!$B$17:$B$36,B127,'Df flex cabinet (2)'!$G$17:$G$36)) +
(SUMIF('Pole cover'!$B$17:$B$30,B127,'Pole cover'!$G$17:$G$30)) +
(SUMIF('Pole cover (2)'!$B$17:$B$30,B127,'Pole cover (2)'!$G$17:$G$30)) +
(SUMIF('Structural Steel Fab'!$B$17:$B$29,B127,'Structural Steel Fab'!$G$17:$G$29)) +
(SUMIF(Reveal!$B$17:$B$30,B127,Reveal!$G$17:$G$30)) +
(SUMIF('Reveal (2)'!$B$17:$B$30,B127,'Reveal (2)'!$G$17:$G$30)) +
(SUMIF('Crown cove top'!$B$17:$B$30,B127,'Crown cove top'!$G$17:$G$30)) +
(SUMIF('EMC assembly'!$B$17:$B$30,B127,'EMC assembly'!$G$17:$G$30)) +
(SUMIF(Crating!$B$17:$B$29,B127,Crating!$G$17:$G$29)) +
(SUMIF('LED wiring'!$B$17:$B$30,B127,'LED wiring'!$G$17:$G$30)) +
(SUMIF('Changeable copy face'!$B$17:$B$30,B127,'Changeable copy face'!$G$17:$G$30)) +
(SUMIF('Flex face assembly'!$B$17:$B$30,B127,'Flex face assembly'!$G$17:$G$30)) +
(SUMIF('Routed face assembly'!$B$17:$B$30,B127,'Routed face assembly'!$G$17:$G$30)) +
(SUMIF('Paint calculation'!$B$17:$B$30,B127,'Paint calculation'!$G$17:$G$30)) +
(SUMIF('Trimcap letter face'!$B$17:$B$30,B127,'Trimcap letter face'!$G$17:$G$30)) +
(SUMIF('Trimcap letter face (2)'!$B$17:$B$30,B127,'Trimcap letter face (2)'!$G$17:$G$30)) +
(SUMIF('Channel letter fabrication'!$B$17:$B$30,B127,'Channel letter fabrication'!$G$17:$G$30)) +
(SUMIF('Channel letter fabrication (2)'!$B$17:$B$30,B127,'Channel letter fabrication (2)'!$G$17:$G$30))</f>
        <v>0</v>
      </c>
    </row>
    <row r="128" spans="1:10">
      <c r="A128" s="28" t="str">
        <f>[1]ODBC!$A128</f>
        <v>48" 7125-37 Sapphire Blue</v>
      </c>
      <c r="B128" s="29" t="str">
        <f>[1]ODBC!B128</f>
        <v>16627</v>
      </c>
      <c r="C128" s="30">
        <f>IFERROR(VLOOKUP($B128,[1]ODBC!$B:$H,2,FALSE),"")</f>
        <v>1.1080000000000001</v>
      </c>
      <c r="D128" s="30">
        <f>IFERROR(VLOOKUP($B128,[1]ODBC!$B:$H,3,FALSE),"")</f>
        <v>1.9950000000000001</v>
      </c>
      <c r="E128" s="30" t="str">
        <f>IFERROR(VLOOKUP($B128,[1]ODBC!$B:$H,4,FALSE),"")</f>
        <v>SQFT</v>
      </c>
      <c r="F128" s="31">
        <f>IFERROR(VLOOKUP($B128,[1]ODBC!$B:$H,5,FALSE),"")</f>
        <v>44.45</v>
      </c>
      <c r="G128" s="32">
        <f>[1]ODBC!G128</f>
        <v>0</v>
      </c>
      <c r="H128" s="33">
        <f>SUM([1]ODBC!H128)</f>
        <v>44726</v>
      </c>
      <c r="I128" s="41" t="str">
        <f>'Vinyl cutting'!$B$2</f>
        <v>J36938</v>
      </c>
      <c r="J128" s="42">
        <f ca="1">(SUMIF('Freeform time and material'!$B$17:$B$30,B128,'Freeform time and material'!$G$17:$G$30)) +
(SUMIF('Vinyl cutting'!$B$17:$B$30,B128,'Vinyl cutting'!$G$17:$G$30)) +
(SUMIF('Vinyl cutting (2)'!$B$17:$B$30,B128,'Vinyl cutting (2)'!$G$17:$G$30)) +
(SUMIF('Apply vinyl graphics'!$B$17:$B$30,B128,'Apply vinyl graphics'!$G$17:$G$30)) +
(SUMIF('Apply vinyl graphics (2)'!$B$17:$B$30,B128,'Apply vinyl graphics (2)'!$G$17:$G$30)) +
(SUMIF('Alum pan sign'!$B$17:$B$30,B128,'Alum pan sign'!$G$17:$G$30)) +
(SUMIF('Alum pan sign (2)'!$B$17:$B$30,B128,'Alum pan sign (2)'!$G$17:$G$30)) +
(SUMIF('Economy pan sign'!$B$17:$B$30,B128,'Economy pan sign'!$G$17:$G$30)) +
(SUMIF('Post and panel sign'!$B$17:$B$30,B128,'Post and panel sign'!$G$17:$G$30)) +
(SUMIF('Post and panel sign (2)'!$B$17:$B$30,B128,'Post and panel sign (2)'!$G$17:$G$30)) +
(SUMIF('Flat panels only'!$B$17:$B$30,B128,'Flat panels only'!$G$17:$G$30)) +
(SUMIF('Flat panels only (2)'!$B$17:$B$30,B128,'Flat panels only (2)'!$G$17:$G$30)) +
(SUMIF('Routed panel shapes'!$B$18:$B$31,B128,'Routed panel shapes'!$G$18:$G$31)) +
(SUMIF('Routed panel shapes (2)'!$B$18:$B$31,B128,'Routed panel shapes (2)'!$G$18:$G$31)) +
(SUMIF('Routed face only'!$B$17:$B$30,B128,'Routed face only'!$G$17:$G$30)) +
(SUMIF('Routed face only (2)'!$B$17:$B$30,B128,'Routed face only (2)'!$G$17:$G$30)) +
(SUMIF('Routed alum faces letters'!$B$17:$B$30,B128,'Routed alum faces letters'!$G$17:$G$30)) +
(SUMIF('Routed alum faces letters (2)'!$B$17:$B$30,B128,'Routed alum faces letters (2)'!$G$17:$G$30)) +
(SUMIF('Routed push through acrylic'!$B$17:$B$30,B128,'Routed push through acrylic'!$G$17:$G$30)) +
(SUMIF('Routed push through acrylic (2)'!$B$17:$B$30,B128,'Routed push through acrylic (2)'!$G$17:$G$30)) +
(SUMIF('Sf routed cabinet'!$B$17:$B$30,B128,'Sf routed cabinet'!$G$17:$G$30)) +
(SUMIF('Sf routed cabinet (2)'!$B$17:$B$30,B128,'Sf routed cabinet (2)'!$G$17:$G$30)) +
(SUMIF('Df routed cabinet'!$B$17:$B$30,B128,'Df routed cabinet'!$G$17:$G$30)) +
(SUMIF('Df routed cabinet (2)'!$B$17:$B$30,B128,'Df routed cabinet (2)'!$G$17:$G$30)) +
(SUMIF('Sf acrylic cabinet'!$B$17:$B$30,B128,'Sf acrylic cabinet'!$G$17:$G$30)) +
(SUMIF('Sf acrylic cabinet (2)'!$B$17:$B$30,B128,'Sf acrylic cabinet (2)'!$G$17:$G$30)) +
(SUMIF('Economy Sf acrylic'!$B$17:$B$30,B128,'Economy Sf acrylic'!$G$17:$G$30)) +
(SUMIF('Df acrylic cabinet'!$B$17:$B$30,B128,'Df acrylic cabinet'!$G$17:$G$30)) +
(SUMIF('Df acrylic cabinet (2)'!$B$17:$B$30,B128,'Df acrylic cabinet (2)'!$G$17:$G$30)) +
(SUMIF('Sf flex cabinet'!$B$17:$B$30,B128,'Sf flex cabinet'!$G$17:$G$30)) +
(SUMIF('Sf flex cabinet (2)'!$B$17:$B$30,B128,'Sf flex cabinet (2)'!$G$17:$G$30)) +
(SUMIF('Df flex cabinet'!$B$17:$B$36,B128,'Df flex cabinet'!$G$17:$G$36)) +
(SUMIF('Df flex cabinet (2)'!$B$17:$B$36,B128,'Df flex cabinet (2)'!$G$17:$G$36)) +
(SUMIF('Pole cover'!$B$17:$B$30,B128,'Pole cover'!$G$17:$G$30)) +
(SUMIF('Pole cover (2)'!$B$17:$B$30,B128,'Pole cover (2)'!$G$17:$G$30)) +
(SUMIF('Structural Steel Fab'!$B$17:$B$29,B128,'Structural Steel Fab'!$G$17:$G$29)) +
(SUMIF(Reveal!$B$17:$B$30,B128,Reveal!$G$17:$G$30)) +
(SUMIF('Reveal (2)'!$B$17:$B$30,B128,'Reveal (2)'!$G$17:$G$30)) +
(SUMIF('Crown cove top'!$B$17:$B$30,B128,'Crown cove top'!$G$17:$G$30)) +
(SUMIF('EMC assembly'!$B$17:$B$30,B128,'EMC assembly'!$G$17:$G$30)) +
(SUMIF(Crating!$B$17:$B$29,B128,Crating!$G$17:$G$29)) +
(SUMIF('LED wiring'!$B$17:$B$30,B128,'LED wiring'!$G$17:$G$30)) +
(SUMIF('Changeable copy face'!$B$17:$B$30,B128,'Changeable copy face'!$G$17:$G$30)) +
(SUMIF('Flex face assembly'!$B$17:$B$30,B128,'Flex face assembly'!$G$17:$G$30)) +
(SUMIF('Routed face assembly'!$B$17:$B$30,B128,'Routed face assembly'!$G$17:$G$30)) +
(SUMIF('Paint calculation'!$B$17:$B$30,B128,'Paint calculation'!$G$17:$G$30)) +
(SUMIF('Trimcap letter face'!$B$17:$B$30,B128,'Trimcap letter face'!$G$17:$G$30)) +
(SUMIF('Trimcap letter face (2)'!$B$17:$B$30,B128,'Trimcap letter face (2)'!$G$17:$G$30)) +
(SUMIF('Channel letter fabrication'!$B$17:$B$30,B128,'Channel letter fabrication'!$G$17:$G$30)) +
(SUMIF('Channel letter fabrication (2)'!$B$17:$B$30,B128,'Channel letter fabrication (2)'!$G$17:$G$30))</f>
        <v>0</v>
      </c>
    </row>
    <row r="129" spans="1:10">
      <c r="A129" s="28" t="str">
        <f>[1]ODBC!$A129</f>
        <v>48" 7125-38 Royal Purple</v>
      </c>
      <c r="B129" s="29" t="str">
        <f>[1]ODBC!B129</f>
        <v>16628</v>
      </c>
      <c r="C129" s="30">
        <f>IFERROR(VLOOKUP($B129,[1]ODBC!$B:$H,2,FALSE),"")</f>
        <v>0.98833000000000004</v>
      </c>
      <c r="D129" s="30">
        <f>IFERROR(VLOOKUP($B129,[1]ODBC!$B:$H,3,FALSE),"")</f>
        <v>1.7789999999999999</v>
      </c>
      <c r="E129" s="30" t="str">
        <f>IFERROR(VLOOKUP($B129,[1]ODBC!$B:$H,4,FALSE),"")</f>
        <v>SQFT</v>
      </c>
      <c r="F129" s="31">
        <f>IFERROR(VLOOKUP($B129,[1]ODBC!$B:$H,5,FALSE),"")</f>
        <v>44.45</v>
      </c>
      <c r="G129" s="32">
        <f>[1]ODBC!G129</f>
        <v>0</v>
      </c>
      <c r="H129" s="33">
        <f>SUM([1]ODBC!H129)</f>
        <v>0</v>
      </c>
      <c r="I129" s="41" t="str">
        <f>'Vinyl cutting'!$B$2</f>
        <v>J36938</v>
      </c>
      <c r="J129" s="42">
        <f ca="1">(SUMIF('Freeform time and material'!$B$17:$B$30,B129,'Freeform time and material'!$G$17:$G$30)) +
(SUMIF('Vinyl cutting'!$B$17:$B$30,B129,'Vinyl cutting'!$G$17:$G$30)) +
(SUMIF('Vinyl cutting (2)'!$B$17:$B$30,B129,'Vinyl cutting (2)'!$G$17:$G$30)) +
(SUMIF('Apply vinyl graphics'!$B$17:$B$30,B129,'Apply vinyl graphics'!$G$17:$G$30)) +
(SUMIF('Apply vinyl graphics (2)'!$B$17:$B$30,B129,'Apply vinyl graphics (2)'!$G$17:$G$30)) +
(SUMIF('Alum pan sign'!$B$17:$B$30,B129,'Alum pan sign'!$G$17:$G$30)) +
(SUMIF('Alum pan sign (2)'!$B$17:$B$30,B129,'Alum pan sign (2)'!$G$17:$G$30)) +
(SUMIF('Economy pan sign'!$B$17:$B$30,B129,'Economy pan sign'!$G$17:$G$30)) +
(SUMIF('Post and panel sign'!$B$17:$B$30,B129,'Post and panel sign'!$G$17:$G$30)) +
(SUMIF('Post and panel sign (2)'!$B$17:$B$30,B129,'Post and panel sign (2)'!$G$17:$G$30)) +
(SUMIF('Flat panels only'!$B$17:$B$30,B129,'Flat panels only'!$G$17:$G$30)) +
(SUMIF('Flat panels only (2)'!$B$17:$B$30,B129,'Flat panels only (2)'!$G$17:$G$30)) +
(SUMIF('Routed panel shapes'!$B$18:$B$31,B129,'Routed panel shapes'!$G$18:$G$31)) +
(SUMIF('Routed panel shapes (2)'!$B$18:$B$31,B129,'Routed panel shapes (2)'!$G$18:$G$31)) +
(SUMIF('Routed face only'!$B$17:$B$30,B129,'Routed face only'!$G$17:$G$30)) +
(SUMIF('Routed face only (2)'!$B$17:$B$30,B129,'Routed face only (2)'!$G$17:$G$30)) +
(SUMIF('Routed alum faces letters'!$B$17:$B$30,B129,'Routed alum faces letters'!$G$17:$G$30)) +
(SUMIF('Routed alum faces letters (2)'!$B$17:$B$30,B129,'Routed alum faces letters (2)'!$G$17:$G$30)) +
(SUMIF('Routed push through acrylic'!$B$17:$B$30,B129,'Routed push through acrylic'!$G$17:$G$30)) +
(SUMIF('Routed push through acrylic (2)'!$B$17:$B$30,B129,'Routed push through acrylic (2)'!$G$17:$G$30)) +
(SUMIF('Sf routed cabinet'!$B$17:$B$30,B129,'Sf routed cabinet'!$G$17:$G$30)) +
(SUMIF('Sf routed cabinet (2)'!$B$17:$B$30,B129,'Sf routed cabinet (2)'!$G$17:$G$30)) +
(SUMIF('Df routed cabinet'!$B$17:$B$30,B129,'Df routed cabinet'!$G$17:$G$30)) +
(SUMIF('Df routed cabinet (2)'!$B$17:$B$30,B129,'Df routed cabinet (2)'!$G$17:$G$30)) +
(SUMIF('Sf acrylic cabinet'!$B$17:$B$30,B129,'Sf acrylic cabinet'!$G$17:$G$30)) +
(SUMIF('Sf acrylic cabinet (2)'!$B$17:$B$30,B129,'Sf acrylic cabinet (2)'!$G$17:$G$30)) +
(SUMIF('Economy Sf acrylic'!$B$17:$B$30,B129,'Economy Sf acrylic'!$G$17:$G$30)) +
(SUMIF('Df acrylic cabinet'!$B$17:$B$30,B129,'Df acrylic cabinet'!$G$17:$G$30)) +
(SUMIF('Df acrylic cabinet (2)'!$B$17:$B$30,B129,'Df acrylic cabinet (2)'!$G$17:$G$30)) +
(SUMIF('Sf flex cabinet'!$B$17:$B$30,B129,'Sf flex cabinet'!$G$17:$G$30)) +
(SUMIF('Sf flex cabinet (2)'!$B$17:$B$30,B129,'Sf flex cabinet (2)'!$G$17:$G$30)) +
(SUMIF('Df flex cabinet'!$B$17:$B$36,B129,'Df flex cabinet'!$G$17:$G$36)) +
(SUMIF('Df flex cabinet (2)'!$B$17:$B$36,B129,'Df flex cabinet (2)'!$G$17:$G$36)) +
(SUMIF('Pole cover'!$B$17:$B$30,B129,'Pole cover'!$G$17:$G$30)) +
(SUMIF('Pole cover (2)'!$B$17:$B$30,B129,'Pole cover (2)'!$G$17:$G$30)) +
(SUMIF('Structural Steel Fab'!$B$17:$B$29,B129,'Structural Steel Fab'!$G$17:$G$29)) +
(SUMIF(Reveal!$B$17:$B$30,B129,Reveal!$G$17:$G$30)) +
(SUMIF('Reveal (2)'!$B$17:$B$30,B129,'Reveal (2)'!$G$17:$G$30)) +
(SUMIF('Crown cove top'!$B$17:$B$30,B129,'Crown cove top'!$G$17:$G$30)) +
(SUMIF('EMC assembly'!$B$17:$B$30,B129,'EMC assembly'!$G$17:$G$30)) +
(SUMIF(Crating!$B$17:$B$29,B129,Crating!$G$17:$G$29)) +
(SUMIF('LED wiring'!$B$17:$B$30,B129,'LED wiring'!$G$17:$G$30)) +
(SUMIF('Changeable copy face'!$B$17:$B$30,B129,'Changeable copy face'!$G$17:$G$30)) +
(SUMIF('Flex face assembly'!$B$17:$B$30,B129,'Flex face assembly'!$G$17:$G$30)) +
(SUMIF('Routed face assembly'!$B$17:$B$30,B129,'Routed face assembly'!$G$17:$G$30)) +
(SUMIF('Paint calculation'!$B$17:$B$30,B129,'Paint calculation'!$G$17:$G$30)) +
(SUMIF('Trimcap letter face'!$B$17:$B$30,B129,'Trimcap letter face'!$G$17:$G$30)) +
(SUMIF('Trimcap letter face (2)'!$B$17:$B$30,B129,'Trimcap letter face (2)'!$G$17:$G$30)) +
(SUMIF('Channel letter fabrication'!$B$17:$B$30,B129,'Channel letter fabrication'!$G$17:$G$30)) +
(SUMIF('Channel letter fabrication (2)'!$B$17:$B$30,B129,'Channel letter fabrication (2)'!$G$17:$G$30))</f>
        <v>0</v>
      </c>
    </row>
    <row r="130" spans="1:10">
      <c r="A130" s="28" t="str">
        <f>[1]ODBC!$A130</f>
        <v>48" 7125-39 Tan</v>
      </c>
      <c r="B130" s="29" t="str">
        <f>[1]ODBC!B130</f>
        <v>16629</v>
      </c>
      <c r="C130" s="30">
        <f>IFERROR(VLOOKUP($B130,[1]ODBC!$B:$H,2,FALSE),"")</f>
        <v>1.23</v>
      </c>
      <c r="D130" s="30">
        <f>IFERROR(VLOOKUP($B130,[1]ODBC!$B:$H,3,FALSE),"")</f>
        <v>2.214</v>
      </c>
      <c r="E130" s="30" t="str">
        <f>IFERROR(VLOOKUP($B130,[1]ODBC!$B:$H,4,FALSE),"")</f>
        <v>SQFT</v>
      </c>
      <c r="F130" s="31">
        <f>IFERROR(VLOOKUP($B130,[1]ODBC!$B:$H,5,FALSE),"")</f>
        <v>44.45</v>
      </c>
      <c r="G130" s="32">
        <f>[1]ODBC!G130</f>
        <v>0</v>
      </c>
      <c r="H130" s="33">
        <f>SUM([1]ODBC!H130)</f>
        <v>45194</v>
      </c>
      <c r="I130" s="41" t="str">
        <f>'Vinyl cutting'!$B$2</f>
        <v>J36938</v>
      </c>
      <c r="J130" s="42">
        <f ca="1">(SUMIF('Freeform time and material'!$B$17:$B$30,B130,'Freeform time and material'!$G$17:$G$30)) +
(SUMIF('Vinyl cutting'!$B$17:$B$30,B130,'Vinyl cutting'!$G$17:$G$30)) +
(SUMIF('Vinyl cutting (2)'!$B$17:$B$30,B130,'Vinyl cutting (2)'!$G$17:$G$30)) +
(SUMIF('Apply vinyl graphics'!$B$17:$B$30,B130,'Apply vinyl graphics'!$G$17:$G$30)) +
(SUMIF('Apply vinyl graphics (2)'!$B$17:$B$30,B130,'Apply vinyl graphics (2)'!$G$17:$G$30)) +
(SUMIF('Alum pan sign'!$B$17:$B$30,B130,'Alum pan sign'!$G$17:$G$30)) +
(SUMIF('Alum pan sign (2)'!$B$17:$B$30,B130,'Alum pan sign (2)'!$G$17:$G$30)) +
(SUMIF('Economy pan sign'!$B$17:$B$30,B130,'Economy pan sign'!$G$17:$G$30)) +
(SUMIF('Post and panel sign'!$B$17:$B$30,B130,'Post and panel sign'!$G$17:$G$30)) +
(SUMIF('Post and panel sign (2)'!$B$17:$B$30,B130,'Post and panel sign (2)'!$G$17:$G$30)) +
(SUMIF('Flat panels only'!$B$17:$B$30,B130,'Flat panels only'!$G$17:$G$30)) +
(SUMIF('Flat panels only (2)'!$B$17:$B$30,B130,'Flat panels only (2)'!$G$17:$G$30)) +
(SUMIF('Routed panel shapes'!$B$18:$B$31,B130,'Routed panel shapes'!$G$18:$G$31)) +
(SUMIF('Routed panel shapes (2)'!$B$18:$B$31,B130,'Routed panel shapes (2)'!$G$18:$G$31)) +
(SUMIF('Routed face only'!$B$17:$B$30,B130,'Routed face only'!$G$17:$G$30)) +
(SUMIF('Routed face only (2)'!$B$17:$B$30,B130,'Routed face only (2)'!$G$17:$G$30)) +
(SUMIF('Routed alum faces letters'!$B$17:$B$30,B130,'Routed alum faces letters'!$G$17:$G$30)) +
(SUMIF('Routed alum faces letters (2)'!$B$17:$B$30,B130,'Routed alum faces letters (2)'!$G$17:$G$30)) +
(SUMIF('Routed push through acrylic'!$B$17:$B$30,B130,'Routed push through acrylic'!$G$17:$G$30)) +
(SUMIF('Routed push through acrylic (2)'!$B$17:$B$30,B130,'Routed push through acrylic (2)'!$G$17:$G$30)) +
(SUMIF('Sf routed cabinet'!$B$17:$B$30,B130,'Sf routed cabinet'!$G$17:$G$30)) +
(SUMIF('Sf routed cabinet (2)'!$B$17:$B$30,B130,'Sf routed cabinet (2)'!$G$17:$G$30)) +
(SUMIF('Df routed cabinet'!$B$17:$B$30,B130,'Df routed cabinet'!$G$17:$G$30)) +
(SUMIF('Df routed cabinet (2)'!$B$17:$B$30,B130,'Df routed cabinet (2)'!$G$17:$G$30)) +
(SUMIF('Sf acrylic cabinet'!$B$17:$B$30,B130,'Sf acrylic cabinet'!$G$17:$G$30)) +
(SUMIF('Sf acrylic cabinet (2)'!$B$17:$B$30,B130,'Sf acrylic cabinet (2)'!$G$17:$G$30)) +
(SUMIF('Economy Sf acrylic'!$B$17:$B$30,B130,'Economy Sf acrylic'!$G$17:$G$30)) +
(SUMIF('Df acrylic cabinet'!$B$17:$B$30,B130,'Df acrylic cabinet'!$G$17:$G$30)) +
(SUMIF('Df acrylic cabinet (2)'!$B$17:$B$30,B130,'Df acrylic cabinet (2)'!$G$17:$G$30)) +
(SUMIF('Sf flex cabinet'!$B$17:$B$30,B130,'Sf flex cabinet'!$G$17:$G$30)) +
(SUMIF('Sf flex cabinet (2)'!$B$17:$B$30,B130,'Sf flex cabinet (2)'!$G$17:$G$30)) +
(SUMIF('Df flex cabinet'!$B$17:$B$36,B130,'Df flex cabinet'!$G$17:$G$36)) +
(SUMIF('Df flex cabinet (2)'!$B$17:$B$36,B130,'Df flex cabinet (2)'!$G$17:$G$36)) +
(SUMIF('Pole cover'!$B$17:$B$30,B130,'Pole cover'!$G$17:$G$30)) +
(SUMIF('Pole cover (2)'!$B$17:$B$30,B130,'Pole cover (2)'!$G$17:$G$30)) +
(SUMIF('Structural Steel Fab'!$B$17:$B$29,B130,'Structural Steel Fab'!$G$17:$G$29)) +
(SUMIF(Reveal!$B$17:$B$30,B130,Reveal!$G$17:$G$30)) +
(SUMIF('Reveal (2)'!$B$17:$B$30,B130,'Reveal (2)'!$G$17:$G$30)) +
(SUMIF('Crown cove top'!$B$17:$B$30,B130,'Crown cove top'!$G$17:$G$30)) +
(SUMIF('EMC assembly'!$B$17:$B$30,B130,'EMC assembly'!$G$17:$G$30)) +
(SUMIF(Crating!$B$17:$B$29,B130,Crating!$G$17:$G$29)) +
(SUMIF('LED wiring'!$B$17:$B$30,B130,'LED wiring'!$G$17:$G$30)) +
(SUMIF('Changeable copy face'!$B$17:$B$30,B130,'Changeable copy face'!$G$17:$G$30)) +
(SUMIF('Flex face assembly'!$B$17:$B$30,B130,'Flex face assembly'!$G$17:$G$30)) +
(SUMIF('Routed face assembly'!$B$17:$B$30,B130,'Routed face assembly'!$G$17:$G$30)) +
(SUMIF('Paint calculation'!$B$17:$B$30,B130,'Paint calculation'!$G$17:$G$30)) +
(SUMIF('Trimcap letter face'!$B$17:$B$30,B130,'Trimcap letter face'!$G$17:$G$30)) +
(SUMIF('Trimcap letter face (2)'!$B$17:$B$30,B130,'Trimcap letter face (2)'!$G$17:$G$30)) +
(SUMIF('Channel letter fabrication'!$B$17:$B$30,B130,'Channel letter fabrication'!$G$17:$G$30)) +
(SUMIF('Channel letter fabrication (2)'!$B$17:$B$30,B130,'Channel letter fabrication (2)'!$G$17:$G$30))</f>
        <v>0</v>
      </c>
    </row>
    <row r="131" spans="1:10">
      <c r="A131" s="28" t="str">
        <f>[1]ODBC!$A131</f>
        <v>48" 7125-41 Dark Gray</v>
      </c>
      <c r="B131" s="29" t="str">
        <f>[1]ODBC!B131</f>
        <v>16631</v>
      </c>
      <c r="C131" s="30">
        <f>IFERROR(VLOOKUP($B131,[1]ODBC!$B:$H,2,FALSE),"")</f>
        <v>1.0489999999999999</v>
      </c>
      <c r="D131" s="30">
        <f>IFERROR(VLOOKUP($B131,[1]ODBC!$B:$H,3,FALSE),"")</f>
        <v>1.8879999999999999</v>
      </c>
      <c r="E131" s="30" t="str">
        <f>IFERROR(VLOOKUP($B131,[1]ODBC!$B:$H,4,FALSE),"")</f>
        <v>SQFT</v>
      </c>
      <c r="F131" s="31">
        <f>IFERROR(VLOOKUP($B131,[1]ODBC!$B:$H,5,FALSE),"")</f>
        <v>44.45</v>
      </c>
      <c r="G131" s="32">
        <f>[1]ODBC!G131</f>
        <v>0</v>
      </c>
      <c r="H131" s="33">
        <f>SUM([1]ODBC!H131)</f>
        <v>45329</v>
      </c>
      <c r="I131" s="41" t="str">
        <f>'Vinyl cutting'!$B$2</f>
        <v>J36938</v>
      </c>
      <c r="J131" s="42">
        <f ca="1">(SUMIF('Freeform time and material'!$B$17:$B$30,B131,'Freeform time and material'!$G$17:$G$30)) +
(SUMIF('Vinyl cutting'!$B$17:$B$30,B131,'Vinyl cutting'!$G$17:$G$30)) +
(SUMIF('Vinyl cutting (2)'!$B$17:$B$30,B131,'Vinyl cutting (2)'!$G$17:$G$30)) +
(SUMIF('Apply vinyl graphics'!$B$17:$B$30,B131,'Apply vinyl graphics'!$G$17:$G$30)) +
(SUMIF('Apply vinyl graphics (2)'!$B$17:$B$30,B131,'Apply vinyl graphics (2)'!$G$17:$G$30)) +
(SUMIF('Alum pan sign'!$B$17:$B$30,B131,'Alum pan sign'!$G$17:$G$30)) +
(SUMIF('Alum pan sign (2)'!$B$17:$B$30,B131,'Alum pan sign (2)'!$G$17:$G$30)) +
(SUMIF('Economy pan sign'!$B$17:$B$30,B131,'Economy pan sign'!$G$17:$G$30)) +
(SUMIF('Post and panel sign'!$B$17:$B$30,B131,'Post and panel sign'!$G$17:$G$30)) +
(SUMIF('Post and panel sign (2)'!$B$17:$B$30,B131,'Post and panel sign (2)'!$G$17:$G$30)) +
(SUMIF('Flat panels only'!$B$17:$B$30,B131,'Flat panels only'!$G$17:$G$30)) +
(SUMIF('Flat panels only (2)'!$B$17:$B$30,B131,'Flat panels only (2)'!$G$17:$G$30)) +
(SUMIF('Routed panel shapes'!$B$18:$B$31,B131,'Routed panel shapes'!$G$18:$G$31)) +
(SUMIF('Routed panel shapes (2)'!$B$18:$B$31,B131,'Routed panel shapes (2)'!$G$18:$G$31)) +
(SUMIF('Routed face only'!$B$17:$B$30,B131,'Routed face only'!$G$17:$G$30)) +
(SUMIF('Routed face only (2)'!$B$17:$B$30,B131,'Routed face only (2)'!$G$17:$G$30)) +
(SUMIF('Routed alum faces letters'!$B$17:$B$30,B131,'Routed alum faces letters'!$G$17:$G$30)) +
(SUMIF('Routed alum faces letters (2)'!$B$17:$B$30,B131,'Routed alum faces letters (2)'!$G$17:$G$30)) +
(SUMIF('Routed push through acrylic'!$B$17:$B$30,B131,'Routed push through acrylic'!$G$17:$G$30)) +
(SUMIF('Routed push through acrylic (2)'!$B$17:$B$30,B131,'Routed push through acrylic (2)'!$G$17:$G$30)) +
(SUMIF('Sf routed cabinet'!$B$17:$B$30,B131,'Sf routed cabinet'!$G$17:$G$30)) +
(SUMIF('Sf routed cabinet (2)'!$B$17:$B$30,B131,'Sf routed cabinet (2)'!$G$17:$G$30)) +
(SUMIF('Df routed cabinet'!$B$17:$B$30,B131,'Df routed cabinet'!$G$17:$G$30)) +
(SUMIF('Df routed cabinet (2)'!$B$17:$B$30,B131,'Df routed cabinet (2)'!$G$17:$G$30)) +
(SUMIF('Sf acrylic cabinet'!$B$17:$B$30,B131,'Sf acrylic cabinet'!$G$17:$G$30)) +
(SUMIF('Sf acrylic cabinet (2)'!$B$17:$B$30,B131,'Sf acrylic cabinet (2)'!$G$17:$G$30)) +
(SUMIF('Economy Sf acrylic'!$B$17:$B$30,B131,'Economy Sf acrylic'!$G$17:$G$30)) +
(SUMIF('Df acrylic cabinet'!$B$17:$B$30,B131,'Df acrylic cabinet'!$G$17:$G$30)) +
(SUMIF('Df acrylic cabinet (2)'!$B$17:$B$30,B131,'Df acrylic cabinet (2)'!$G$17:$G$30)) +
(SUMIF('Sf flex cabinet'!$B$17:$B$30,B131,'Sf flex cabinet'!$G$17:$G$30)) +
(SUMIF('Sf flex cabinet (2)'!$B$17:$B$30,B131,'Sf flex cabinet (2)'!$G$17:$G$30)) +
(SUMIF('Df flex cabinet'!$B$17:$B$36,B131,'Df flex cabinet'!$G$17:$G$36)) +
(SUMIF('Df flex cabinet (2)'!$B$17:$B$36,B131,'Df flex cabinet (2)'!$G$17:$G$36)) +
(SUMIF('Pole cover'!$B$17:$B$30,B131,'Pole cover'!$G$17:$G$30)) +
(SUMIF('Pole cover (2)'!$B$17:$B$30,B131,'Pole cover (2)'!$G$17:$G$30)) +
(SUMIF('Structural Steel Fab'!$B$17:$B$29,B131,'Structural Steel Fab'!$G$17:$G$29)) +
(SUMIF(Reveal!$B$17:$B$30,B131,Reveal!$G$17:$G$30)) +
(SUMIF('Reveal (2)'!$B$17:$B$30,B131,'Reveal (2)'!$G$17:$G$30)) +
(SUMIF('Crown cove top'!$B$17:$B$30,B131,'Crown cove top'!$G$17:$G$30)) +
(SUMIF('EMC assembly'!$B$17:$B$30,B131,'EMC assembly'!$G$17:$G$30)) +
(SUMIF(Crating!$B$17:$B$29,B131,Crating!$G$17:$G$29)) +
(SUMIF('LED wiring'!$B$17:$B$30,B131,'LED wiring'!$G$17:$G$30)) +
(SUMIF('Changeable copy face'!$B$17:$B$30,B131,'Changeable copy face'!$G$17:$G$30)) +
(SUMIF('Flex face assembly'!$B$17:$B$30,B131,'Flex face assembly'!$G$17:$G$30)) +
(SUMIF('Routed face assembly'!$B$17:$B$30,B131,'Routed face assembly'!$G$17:$G$30)) +
(SUMIF('Paint calculation'!$B$17:$B$30,B131,'Paint calculation'!$G$17:$G$30)) +
(SUMIF('Trimcap letter face'!$B$17:$B$30,B131,'Trimcap letter face'!$G$17:$G$30)) +
(SUMIF('Trimcap letter face (2)'!$B$17:$B$30,B131,'Trimcap letter face (2)'!$G$17:$G$30)) +
(SUMIF('Channel letter fabrication'!$B$17:$B$30,B131,'Channel letter fabrication'!$G$17:$G$30)) +
(SUMIF('Channel letter fabrication (2)'!$B$17:$B$30,B131,'Channel letter fabrication (2)'!$G$17:$G$30))</f>
        <v>0</v>
      </c>
    </row>
    <row r="132" spans="1:10">
      <c r="A132" s="28" t="str">
        <f>[1]ODBC!$A132</f>
        <v>48" 7125-46 Kelly Green</v>
      </c>
      <c r="B132" s="29" t="str">
        <f>[1]ODBC!B132</f>
        <v>16636</v>
      </c>
      <c r="C132" s="30">
        <f>IFERROR(VLOOKUP($B132,[1]ODBC!$B:$H,2,FALSE),"")</f>
        <v>0.98833000000000004</v>
      </c>
      <c r="D132" s="30">
        <f>IFERROR(VLOOKUP($B132,[1]ODBC!$B:$H,3,FALSE),"")</f>
        <v>1.7789999999999999</v>
      </c>
      <c r="E132" s="30" t="str">
        <f>IFERROR(VLOOKUP($B132,[1]ODBC!$B:$H,4,FALSE),"")</f>
        <v>SQFT</v>
      </c>
      <c r="F132" s="31">
        <f>IFERROR(VLOOKUP($B132,[1]ODBC!$B:$H,5,FALSE),"")</f>
        <v>44.45</v>
      </c>
      <c r="G132" s="32">
        <f>[1]ODBC!G132</f>
        <v>0</v>
      </c>
      <c r="H132" s="33">
        <f>SUM([1]ODBC!H132)</f>
        <v>0</v>
      </c>
      <c r="I132" s="41" t="str">
        <f>'Vinyl cutting'!$B$2</f>
        <v>J36938</v>
      </c>
      <c r="J132" s="42">
        <f ca="1">(SUMIF('Freeform time and material'!$B$17:$B$30,B132,'Freeform time and material'!$G$17:$G$30)) +
(SUMIF('Vinyl cutting'!$B$17:$B$30,B132,'Vinyl cutting'!$G$17:$G$30)) +
(SUMIF('Vinyl cutting (2)'!$B$17:$B$30,B132,'Vinyl cutting (2)'!$G$17:$G$30)) +
(SUMIF('Apply vinyl graphics'!$B$17:$B$30,B132,'Apply vinyl graphics'!$G$17:$G$30)) +
(SUMIF('Apply vinyl graphics (2)'!$B$17:$B$30,B132,'Apply vinyl graphics (2)'!$G$17:$G$30)) +
(SUMIF('Alum pan sign'!$B$17:$B$30,B132,'Alum pan sign'!$G$17:$G$30)) +
(SUMIF('Alum pan sign (2)'!$B$17:$B$30,B132,'Alum pan sign (2)'!$G$17:$G$30)) +
(SUMIF('Economy pan sign'!$B$17:$B$30,B132,'Economy pan sign'!$G$17:$G$30)) +
(SUMIF('Post and panel sign'!$B$17:$B$30,B132,'Post and panel sign'!$G$17:$G$30)) +
(SUMIF('Post and panel sign (2)'!$B$17:$B$30,B132,'Post and panel sign (2)'!$G$17:$G$30)) +
(SUMIF('Flat panels only'!$B$17:$B$30,B132,'Flat panels only'!$G$17:$G$30)) +
(SUMIF('Flat panels only (2)'!$B$17:$B$30,B132,'Flat panels only (2)'!$G$17:$G$30)) +
(SUMIF('Routed panel shapes'!$B$18:$B$31,B132,'Routed panel shapes'!$G$18:$G$31)) +
(SUMIF('Routed panel shapes (2)'!$B$18:$B$31,B132,'Routed panel shapes (2)'!$G$18:$G$31)) +
(SUMIF('Routed face only'!$B$17:$B$30,B132,'Routed face only'!$G$17:$G$30)) +
(SUMIF('Routed face only (2)'!$B$17:$B$30,B132,'Routed face only (2)'!$G$17:$G$30)) +
(SUMIF('Routed alum faces letters'!$B$17:$B$30,B132,'Routed alum faces letters'!$G$17:$G$30)) +
(SUMIF('Routed alum faces letters (2)'!$B$17:$B$30,B132,'Routed alum faces letters (2)'!$G$17:$G$30)) +
(SUMIF('Routed push through acrylic'!$B$17:$B$30,B132,'Routed push through acrylic'!$G$17:$G$30)) +
(SUMIF('Routed push through acrylic (2)'!$B$17:$B$30,B132,'Routed push through acrylic (2)'!$G$17:$G$30)) +
(SUMIF('Sf routed cabinet'!$B$17:$B$30,B132,'Sf routed cabinet'!$G$17:$G$30)) +
(SUMIF('Sf routed cabinet (2)'!$B$17:$B$30,B132,'Sf routed cabinet (2)'!$G$17:$G$30)) +
(SUMIF('Df routed cabinet'!$B$17:$B$30,B132,'Df routed cabinet'!$G$17:$G$30)) +
(SUMIF('Df routed cabinet (2)'!$B$17:$B$30,B132,'Df routed cabinet (2)'!$G$17:$G$30)) +
(SUMIF('Sf acrylic cabinet'!$B$17:$B$30,B132,'Sf acrylic cabinet'!$G$17:$G$30)) +
(SUMIF('Sf acrylic cabinet (2)'!$B$17:$B$30,B132,'Sf acrylic cabinet (2)'!$G$17:$G$30)) +
(SUMIF('Economy Sf acrylic'!$B$17:$B$30,B132,'Economy Sf acrylic'!$G$17:$G$30)) +
(SUMIF('Df acrylic cabinet'!$B$17:$B$30,B132,'Df acrylic cabinet'!$G$17:$G$30)) +
(SUMIF('Df acrylic cabinet (2)'!$B$17:$B$30,B132,'Df acrylic cabinet (2)'!$G$17:$G$30)) +
(SUMIF('Sf flex cabinet'!$B$17:$B$30,B132,'Sf flex cabinet'!$G$17:$G$30)) +
(SUMIF('Sf flex cabinet (2)'!$B$17:$B$30,B132,'Sf flex cabinet (2)'!$G$17:$G$30)) +
(SUMIF('Df flex cabinet'!$B$17:$B$36,B132,'Df flex cabinet'!$G$17:$G$36)) +
(SUMIF('Df flex cabinet (2)'!$B$17:$B$36,B132,'Df flex cabinet (2)'!$G$17:$G$36)) +
(SUMIF('Pole cover'!$B$17:$B$30,B132,'Pole cover'!$G$17:$G$30)) +
(SUMIF('Pole cover (2)'!$B$17:$B$30,B132,'Pole cover (2)'!$G$17:$G$30)) +
(SUMIF('Structural Steel Fab'!$B$17:$B$29,B132,'Structural Steel Fab'!$G$17:$G$29)) +
(SUMIF(Reveal!$B$17:$B$30,B132,Reveal!$G$17:$G$30)) +
(SUMIF('Reveal (2)'!$B$17:$B$30,B132,'Reveal (2)'!$G$17:$G$30)) +
(SUMIF('Crown cove top'!$B$17:$B$30,B132,'Crown cove top'!$G$17:$G$30)) +
(SUMIF('EMC assembly'!$B$17:$B$30,B132,'EMC assembly'!$G$17:$G$30)) +
(SUMIF(Crating!$B$17:$B$29,B132,Crating!$G$17:$G$29)) +
(SUMIF('LED wiring'!$B$17:$B$30,B132,'LED wiring'!$G$17:$G$30)) +
(SUMIF('Changeable copy face'!$B$17:$B$30,B132,'Changeable copy face'!$G$17:$G$30)) +
(SUMIF('Flex face assembly'!$B$17:$B$30,B132,'Flex face assembly'!$G$17:$G$30)) +
(SUMIF('Routed face assembly'!$B$17:$B$30,B132,'Routed face assembly'!$G$17:$G$30)) +
(SUMIF('Paint calculation'!$B$17:$B$30,B132,'Paint calculation'!$G$17:$G$30)) +
(SUMIF('Trimcap letter face'!$B$17:$B$30,B132,'Trimcap letter face'!$G$17:$G$30)) +
(SUMIF('Trimcap letter face (2)'!$B$17:$B$30,B132,'Trimcap letter face (2)'!$G$17:$G$30)) +
(SUMIF('Channel letter fabrication'!$B$17:$B$30,B132,'Channel letter fabrication'!$G$17:$G$30)) +
(SUMIF('Channel letter fabrication (2)'!$B$17:$B$30,B132,'Channel letter fabrication (2)'!$G$17:$G$30))</f>
        <v>0</v>
      </c>
    </row>
    <row r="133" spans="1:10">
      <c r="A133" s="28" t="str">
        <f>[1]ODBC!$A133</f>
        <v>48" 7125-47 Intense Blue</v>
      </c>
      <c r="B133" s="29" t="str">
        <f>[1]ODBC!B133</f>
        <v>16637</v>
      </c>
      <c r="C133" s="30">
        <f>IFERROR(VLOOKUP($B133,[1]ODBC!$B:$H,2,FALSE),"")</f>
        <v>1.641</v>
      </c>
      <c r="D133" s="30">
        <f>IFERROR(VLOOKUP($B133,[1]ODBC!$B:$H,3,FALSE),"")</f>
        <v>2.9540000000000002</v>
      </c>
      <c r="E133" s="30" t="str">
        <f>IFERROR(VLOOKUP($B133,[1]ODBC!$B:$H,4,FALSE),"")</f>
        <v>SQFT</v>
      </c>
      <c r="F133" s="31">
        <f>IFERROR(VLOOKUP($B133,[1]ODBC!$B:$H,5,FALSE),"")</f>
        <v>44.45</v>
      </c>
      <c r="G133" s="32">
        <f>[1]ODBC!G133</f>
        <v>0</v>
      </c>
      <c r="H133" s="33">
        <f>SUM([1]ODBC!H133)</f>
        <v>45021</v>
      </c>
      <c r="I133" s="41" t="str">
        <f>'Vinyl cutting'!$B$2</f>
        <v>J36938</v>
      </c>
      <c r="J133" s="42">
        <f ca="1">(SUMIF('Freeform time and material'!$B$17:$B$30,B133,'Freeform time and material'!$G$17:$G$30)) +
(SUMIF('Vinyl cutting'!$B$17:$B$30,B133,'Vinyl cutting'!$G$17:$G$30)) +
(SUMIF('Vinyl cutting (2)'!$B$17:$B$30,B133,'Vinyl cutting (2)'!$G$17:$G$30)) +
(SUMIF('Apply vinyl graphics'!$B$17:$B$30,B133,'Apply vinyl graphics'!$G$17:$G$30)) +
(SUMIF('Apply vinyl graphics (2)'!$B$17:$B$30,B133,'Apply vinyl graphics (2)'!$G$17:$G$30)) +
(SUMIF('Alum pan sign'!$B$17:$B$30,B133,'Alum pan sign'!$G$17:$G$30)) +
(SUMIF('Alum pan sign (2)'!$B$17:$B$30,B133,'Alum pan sign (2)'!$G$17:$G$30)) +
(SUMIF('Economy pan sign'!$B$17:$B$30,B133,'Economy pan sign'!$G$17:$G$30)) +
(SUMIF('Post and panel sign'!$B$17:$B$30,B133,'Post and panel sign'!$G$17:$G$30)) +
(SUMIF('Post and panel sign (2)'!$B$17:$B$30,B133,'Post and panel sign (2)'!$G$17:$G$30)) +
(SUMIF('Flat panels only'!$B$17:$B$30,B133,'Flat panels only'!$G$17:$G$30)) +
(SUMIF('Flat panels only (2)'!$B$17:$B$30,B133,'Flat panels only (2)'!$G$17:$G$30)) +
(SUMIF('Routed panel shapes'!$B$18:$B$31,B133,'Routed panel shapes'!$G$18:$G$31)) +
(SUMIF('Routed panel shapes (2)'!$B$18:$B$31,B133,'Routed panel shapes (2)'!$G$18:$G$31)) +
(SUMIF('Routed face only'!$B$17:$B$30,B133,'Routed face only'!$G$17:$G$30)) +
(SUMIF('Routed face only (2)'!$B$17:$B$30,B133,'Routed face only (2)'!$G$17:$G$30)) +
(SUMIF('Routed alum faces letters'!$B$17:$B$30,B133,'Routed alum faces letters'!$G$17:$G$30)) +
(SUMIF('Routed alum faces letters (2)'!$B$17:$B$30,B133,'Routed alum faces letters (2)'!$G$17:$G$30)) +
(SUMIF('Routed push through acrylic'!$B$17:$B$30,B133,'Routed push through acrylic'!$G$17:$G$30)) +
(SUMIF('Routed push through acrylic (2)'!$B$17:$B$30,B133,'Routed push through acrylic (2)'!$G$17:$G$30)) +
(SUMIF('Sf routed cabinet'!$B$17:$B$30,B133,'Sf routed cabinet'!$G$17:$G$30)) +
(SUMIF('Sf routed cabinet (2)'!$B$17:$B$30,B133,'Sf routed cabinet (2)'!$G$17:$G$30)) +
(SUMIF('Df routed cabinet'!$B$17:$B$30,B133,'Df routed cabinet'!$G$17:$G$30)) +
(SUMIF('Df routed cabinet (2)'!$B$17:$B$30,B133,'Df routed cabinet (2)'!$G$17:$G$30)) +
(SUMIF('Sf acrylic cabinet'!$B$17:$B$30,B133,'Sf acrylic cabinet'!$G$17:$G$30)) +
(SUMIF('Sf acrylic cabinet (2)'!$B$17:$B$30,B133,'Sf acrylic cabinet (2)'!$G$17:$G$30)) +
(SUMIF('Economy Sf acrylic'!$B$17:$B$30,B133,'Economy Sf acrylic'!$G$17:$G$30)) +
(SUMIF('Df acrylic cabinet'!$B$17:$B$30,B133,'Df acrylic cabinet'!$G$17:$G$30)) +
(SUMIF('Df acrylic cabinet (2)'!$B$17:$B$30,B133,'Df acrylic cabinet (2)'!$G$17:$G$30)) +
(SUMIF('Sf flex cabinet'!$B$17:$B$30,B133,'Sf flex cabinet'!$G$17:$G$30)) +
(SUMIF('Sf flex cabinet (2)'!$B$17:$B$30,B133,'Sf flex cabinet (2)'!$G$17:$G$30)) +
(SUMIF('Df flex cabinet'!$B$17:$B$36,B133,'Df flex cabinet'!$G$17:$G$36)) +
(SUMIF('Df flex cabinet (2)'!$B$17:$B$36,B133,'Df flex cabinet (2)'!$G$17:$G$36)) +
(SUMIF('Pole cover'!$B$17:$B$30,B133,'Pole cover'!$G$17:$G$30)) +
(SUMIF('Pole cover (2)'!$B$17:$B$30,B133,'Pole cover (2)'!$G$17:$G$30)) +
(SUMIF('Structural Steel Fab'!$B$17:$B$29,B133,'Structural Steel Fab'!$G$17:$G$29)) +
(SUMIF(Reveal!$B$17:$B$30,B133,Reveal!$G$17:$G$30)) +
(SUMIF('Reveal (2)'!$B$17:$B$30,B133,'Reveal (2)'!$G$17:$G$30)) +
(SUMIF('Crown cove top'!$B$17:$B$30,B133,'Crown cove top'!$G$17:$G$30)) +
(SUMIF('EMC assembly'!$B$17:$B$30,B133,'EMC assembly'!$G$17:$G$30)) +
(SUMIF(Crating!$B$17:$B$29,B133,Crating!$G$17:$G$29)) +
(SUMIF('LED wiring'!$B$17:$B$30,B133,'LED wiring'!$G$17:$G$30)) +
(SUMIF('Changeable copy face'!$B$17:$B$30,B133,'Changeable copy face'!$G$17:$G$30)) +
(SUMIF('Flex face assembly'!$B$17:$B$30,B133,'Flex face assembly'!$G$17:$G$30)) +
(SUMIF('Routed face assembly'!$B$17:$B$30,B133,'Routed face assembly'!$G$17:$G$30)) +
(SUMIF('Paint calculation'!$B$17:$B$30,B133,'Paint calculation'!$G$17:$G$30)) +
(SUMIF('Trimcap letter face'!$B$17:$B$30,B133,'Trimcap letter face'!$G$17:$G$30)) +
(SUMIF('Trimcap letter face (2)'!$B$17:$B$30,B133,'Trimcap letter face (2)'!$G$17:$G$30)) +
(SUMIF('Channel letter fabrication'!$B$17:$B$30,B133,'Channel letter fabrication'!$G$17:$G$30)) +
(SUMIF('Channel letter fabrication (2)'!$B$17:$B$30,B133,'Channel letter fabrication (2)'!$G$17:$G$30))</f>
        <v>0</v>
      </c>
    </row>
    <row r="134" spans="1:10">
      <c r="A134" s="28" t="str">
        <f>[1]ODBC!$A134</f>
        <v>48" 7125-48 Purple</v>
      </c>
      <c r="B134" s="29" t="str">
        <f>[1]ODBC!B134</f>
        <v>16638</v>
      </c>
      <c r="C134" s="30">
        <f>IFERROR(VLOOKUP($B134,[1]ODBC!$B:$H,2,FALSE),"")</f>
        <v>0.98833000000000004</v>
      </c>
      <c r="D134" s="30">
        <f>IFERROR(VLOOKUP($B134,[1]ODBC!$B:$H,3,FALSE),"")</f>
        <v>1.7789999999999999</v>
      </c>
      <c r="E134" s="30" t="str">
        <f>IFERROR(VLOOKUP($B134,[1]ODBC!$B:$H,4,FALSE),"")</f>
        <v>SQFT</v>
      </c>
      <c r="F134" s="31">
        <f>IFERROR(VLOOKUP($B134,[1]ODBC!$B:$H,5,FALSE),"")</f>
        <v>44.45</v>
      </c>
      <c r="G134" s="32">
        <f>[1]ODBC!G134</f>
        <v>0</v>
      </c>
      <c r="H134" s="33">
        <f>SUM([1]ODBC!H134)</f>
        <v>0</v>
      </c>
      <c r="I134" s="41" t="str">
        <f>'Vinyl cutting'!$B$2</f>
        <v>J36938</v>
      </c>
      <c r="J134" s="42">
        <f ca="1">(SUMIF('Freeform time and material'!$B$17:$B$30,B134,'Freeform time and material'!$G$17:$G$30)) +
(SUMIF('Vinyl cutting'!$B$17:$B$30,B134,'Vinyl cutting'!$G$17:$G$30)) +
(SUMIF('Vinyl cutting (2)'!$B$17:$B$30,B134,'Vinyl cutting (2)'!$G$17:$G$30)) +
(SUMIF('Apply vinyl graphics'!$B$17:$B$30,B134,'Apply vinyl graphics'!$G$17:$G$30)) +
(SUMIF('Apply vinyl graphics (2)'!$B$17:$B$30,B134,'Apply vinyl graphics (2)'!$G$17:$G$30)) +
(SUMIF('Alum pan sign'!$B$17:$B$30,B134,'Alum pan sign'!$G$17:$G$30)) +
(SUMIF('Alum pan sign (2)'!$B$17:$B$30,B134,'Alum pan sign (2)'!$G$17:$G$30)) +
(SUMIF('Economy pan sign'!$B$17:$B$30,B134,'Economy pan sign'!$G$17:$G$30)) +
(SUMIF('Post and panel sign'!$B$17:$B$30,B134,'Post and panel sign'!$G$17:$G$30)) +
(SUMIF('Post and panel sign (2)'!$B$17:$B$30,B134,'Post and panel sign (2)'!$G$17:$G$30)) +
(SUMIF('Flat panels only'!$B$17:$B$30,B134,'Flat panels only'!$G$17:$G$30)) +
(SUMIF('Flat panels only (2)'!$B$17:$B$30,B134,'Flat panels only (2)'!$G$17:$G$30)) +
(SUMIF('Routed panel shapes'!$B$18:$B$31,B134,'Routed panel shapes'!$G$18:$G$31)) +
(SUMIF('Routed panel shapes (2)'!$B$18:$B$31,B134,'Routed panel shapes (2)'!$G$18:$G$31)) +
(SUMIF('Routed face only'!$B$17:$B$30,B134,'Routed face only'!$G$17:$G$30)) +
(SUMIF('Routed face only (2)'!$B$17:$B$30,B134,'Routed face only (2)'!$G$17:$G$30)) +
(SUMIF('Routed alum faces letters'!$B$17:$B$30,B134,'Routed alum faces letters'!$G$17:$G$30)) +
(SUMIF('Routed alum faces letters (2)'!$B$17:$B$30,B134,'Routed alum faces letters (2)'!$G$17:$G$30)) +
(SUMIF('Routed push through acrylic'!$B$17:$B$30,B134,'Routed push through acrylic'!$G$17:$G$30)) +
(SUMIF('Routed push through acrylic (2)'!$B$17:$B$30,B134,'Routed push through acrylic (2)'!$G$17:$G$30)) +
(SUMIF('Sf routed cabinet'!$B$17:$B$30,B134,'Sf routed cabinet'!$G$17:$G$30)) +
(SUMIF('Sf routed cabinet (2)'!$B$17:$B$30,B134,'Sf routed cabinet (2)'!$G$17:$G$30)) +
(SUMIF('Df routed cabinet'!$B$17:$B$30,B134,'Df routed cabinet'!$G$17:$G$30)) +
(SUMIF('Df routed cabinet (2)'!$B$17:$B$30,B134,'Df routed cabinet (2)'!$G$17:$G$30)) +
(SUMIF('Sf acrylic cabinet'!$B$17:$B$30,B134,'Sf acrylic cabinet'!$G$17:$G$30)) +
(SUMIF('Sf acrylic cabinet (2)'!$B$17:$B$30,B134,'Sf acrylic cabinet (2)'!$G$17:$G$30)) +
(SUMIF('Economy Sf acrylic'!$B$17:$B$30,B134,'Economy Sf acrylic'!$G$17:$G$30)) +
(SUMIF('Df acrylic cabinet'!$B$17:$B$30,B134,'Df acrylic cabinet'!$G$17:$G$30)) +
(SUMIF('Df acrylic cabinet (2)'!$B$17:$B$30,B134,'Df acrylic cabinet (2)'!$G$17:$G$30)) +
(SUMIF('Sf flex cabinet'!$B$17:$B$30,B134,'Sf flex cabinet'!$G$17:$G$30)) +
(SUMIF('Sf flex cabinet (2)'!$B$17:$B$30,B134,'Sf flex cabinet (2)'!$G$17:$G$30)) +
(SUMIF('Df flex cabinet'!$B$17:$B$36,B134,'Df flex cabinet'!$G$17:$G$36)) +
(SUMIF('Df flex cabinet (2)'!$B$17:$B$36,B134,'Df flex cabinet (2)'!$G$17:$G$36)) +
(SUMIF('Pole cover'!$B$17:$B$30,B134,'Pole cover'!$G$17:$G$30)) +
(SUMIF('Pole cover (2)'!$B$17:$B$30,B134,'Pole cover (2)'!$G$17:$G$30)) +
(SUMIF('Structural Steel Fab'!$B$17:$B$29,B134,'Structural Steel Fab'!$G$17:$G$29)) +
(SUMIF(Reveal!$B$17:$B$30,B134,Reveal!$G$17:$G$30)) +
(SUMIF('Reveal (2)'!$B$17:$B$30,B134,'Reveal (2)'!$G$17:$G$30)) +
(SUMIF('Crown cove top'!$B$17:$B$30,B134,'Crown cove top'!$G$17:$G$30)) +
(SUMIF('EMC assembly'!$B$17:$B$30,B134,'EMC assembly'!$G$17:$G$30)) +
(SUMIF(Crating!$B$17:$B$29,B134,Crating!$G$17:$G$29)) +
(SUMIF('LED wiring'!$B$17:$B$30,B134,'LED wiring'!$G$17:$G$30)) +
(SUMIF('Changeable copy face'!$B$17:$B$30,B134,'Changeable copy face'!$G$17:$G$30)) +
(SUMIF('Flex face assembly'!$B$17:$B$30,B134,'Flex face assembly'!$G$17:$G$30)) +
(SUMIF('Routed face assembly'!$B$17:$B$30,B134,'Routed face assembly'!$G$17:$G$30)) +
(SUMIF('Paint calculation'!$B$17:$B$30,B134,'Paint calculation'!$G$17:$G$30)) +
(SUMIF('Trimcap letter face'!$B$17:$B$30,B134,'Trimcap letter face'!$G$17:$G$30)) +
(SUMIF('Trimcap letter face (2)'!$B$17:$B$30,B134,'Trimcap letter face (2)'!$G$17:$G$30)) +
(SUMIF('Channel letter fabrication'!$B$17:$B$30,B134,'Channel letter fabrication'!$G$17:$G$30)) +
(SUMIF('Channel letter fabrication (2)'!$B$17:$B$30,B134,'Channel letter fabrication (2)'!$G$17:$G$30))</f>
        <v>0</v>
      </c>
    </row>
    <row r="135" spans="1:10">
      <c r="A135" s="28" t="str">
        <f>[1]ODBC!$A135</f>
        <v>48" 7125-49 Beige</v>
      </c>
      <c r="B135" s="29" t="str">
        <f>[1]ODBC!B135</f>
        <v>16639</v>
      </c>
      <c r="C135" s="30">
        <f>IFERROR(VLOOKUP($B135,[1]ODBC!$B:$H,2,FALSE),"")</f>
        <v>1.2729999999999999</v>
      </c>
      <c r="D135" s="30">
        <f>IFERROR(VLOOKUP($B135,[1]ODBC!$B:$H,3,FALSE),"")</f>
        <v>2.2919999999999998</v>
      </c>
      <c r="E135" s="30" t="str">
        <f>IFERROR(VLOOKUP($B135,[1]ODBC!$B:$H,4,FALSE),"")</f>
        <v>SQFT</v>
      </c>
      <c r="F135" s="31">
        <f>IFERROR(VLOOKUP($B135,[1]ODBC!$B:$H,5,FALSE),"")</f>
        <v>44.45</v>
      </c>
      <c r="G135" s="32">
        <f>[1]ODBC!G135</f>
        <v>0</v>
      </c>
      <c r="H135" s="33">
        <f>SUM([1]ODBC!H135)</f>
        <v>45726</v>
      </c>
      <c r="I135" s="41" t="str">
        <f>'Vinyl cutting'!$B$2</f>
        <v>J36938</v>
      </c>
      <c r="J135" s="42">
        <f ca="1">(SUMIF('Freeform time and material'!$B$17:$B$30,B135,'Freeform time and material'!$G$17:$G$30)) +
(SUMIF('Vinyl cutting'!$B$17:$B$30,B135,'Vinyl cutting'!$G$17:$G$30)) +
(SUMIF('Vinyl cutting (2)'!$B$17:$B$30,B135,'Vinyl cutting (2)'!$G$17:$G$30)) +
(SUMIF('Apply vinyl graphics'!$B$17:$B$30,B135,'Apply vinyl graphics'!$G$17:$G$30)) +
(SUMIF('Apply vinyl graphics (2)'!$B$17:$B$30,B135,'Apply vinyl graphics (2)'!$G$17:$G$30)) +
(SUMIF('Alum pan sign'!$B$17:$B$30,B135,'Alum pan sign'!$G$17:$G$30)) +
(SUMIF('Alum pan sign (2)'!$B$17:$B$30,B135,'Alum pan sign (2)'!$G$17:$G$30)) +
(SUMIF('Economy pan sign'!$B$17:$B$30,B135,'Economy pan sign'!$G$17:$G$30)) +
(SUMIF('Post and panel sign'!$B$17:$B$30,B135,'Post and panel sign'!$G$17:$G$30)) +
(SUMIF('Post and panel sign (2)'!$B$17:$B$30,B135,'Post and panel sign (2)'!$G$17:$G$30)) +
(SUMIF('Flat panels only'!$B$17:$B$30,B135,'Flat panels only'!$G$17:$G$30)) +
(SUMIF('Flat panels only (2)'!$B$17:$B$30,B135,'Flat panels only (2)'!$G$17:$G$30)) +
(SUMIF('Routed panel shapes'!$B$18:$B$31,B135,'Routed panel shapes'!$G$18:$G$31)) +
(SUMIF('Routed panel shapes (2)'!$B$18:$B$31,B135,'Routed panel shapes (2)'!$G$18:$G$31)) +
(SUMIF('Routed face only'!$B$17:$B$30,B135,'Routed face only'!$G$17:$G$30)) +
(SUMIF('Routed face only (2)'!$B$17:$B$30,B135,'Routed face only (2)'!$G$17:$G$30)) +
(SUMIF('Routed alum faces letters'!$B$17:$B$30,B135,'Routed alum faces letters'!$G$17:$G$30)) +
(SUMIF('Routed alum faces letters (2)'!$B$17:$B$30,B135,'Routed alum faces letters (2)'!$G$17:$G$30)) +
(SUMIF('Routed push through acrylic'!$B$17:$B$30,B135,'Routed push through acrylic'!$G$17:$G$30)) +
(SUMIF('Routed push through acrylic (2)'!$B$17:$B$30,B135,'Routed push through acrylic (2)'!$G$17:$G$30)) +
(SUMIF('Sf routed cabinet'!$B$17:$B$30,B135,'Sf routed cabinet'!$G$17:$G$30)) +
(SUMIF('Sf routed cabinet (2)'!$B$17:$B$30,B135,'Sf routed cabinet (2)'!$G$17:$G$30)) +
(SUMIF('Df routed cabinet'!$B$17:$B$30,B135,'Df routed cabinet'!$G$17:$G$30)) +
(SUMIF('Df routed cabinet (2)'!$B$17:$B$30,B135,'Df routed cabinet (2)'!$G$17:$G$30)) +
(SUMIF('Sf acrylic cabinet'!$B$17:$B$30,B135,'Sf acrylic cabinet'!$G$17:$G$30)) +
(SUMIF('Sf acrylic cabinet (2)'!$B$17:$B$30,B135,'Sf acrylic cabinet (2)'!$G$17:$G$30)) +
(SUMIF('Economy Sf acrylic'!$B$17:$B$30,B135,'Economy Sf acrylic'!$G$17:$G$30)) +
(SUMIF('Df acrylic cabinet'!$B$17:$B$30,B135,'Df acrylic cabinet'!$G$17:$G$30)) +
(SUMIF('Df acrylic cabinet (2)'!$B$17:$B$30,B135,'Df acrylic cabinet (2)'!$G$17:$G$30)) +
(SUMIF('Sf flex cabinet'!$B$17:$B$30,B135,'Sf flex cabinet'!$G$17:$G$30)) +
(SUMIF('Sf flex cabinet (2)'!$B$17:$B$30,B135,'Sf flex cabinet (2)'!$G$17:$G$30)) +
(SUMIF('Df flex cabinet'!$B$17:$B$36,B135,'Df flex cabinet'!$G$17:$G$36)) +
(SUMIF('Df flex cabinet (2)'!$B$17:$B$36,B135,'Df flex cabinet (2)'!$G$17:$G$36)) +
(SUMIF('Pole cover'!$B$17:$B$30,B135,'Pole cover'!$G$17:$G$30)) +
(SUMIF('Pole cover (2)'!$B$17:$B$30,B135,'Pole cover (2)'!$G$17:$G$30)) +
(SUMIF('Structural Steel Fab'!$B$17:$B$29,B135,'Structural Steel Fab'!$G$17:$G$29)) +
(SUMIF(Reveal!$B$17:$B$30,B135,Reveal!$G$17:$G$30)) +
(SUMIF('Reveal (2)'!$B$17:$B$30,B135,'Reveal (2)'!$G$17:$G$30)) +
(SUMIF('Crown cove top'!$B$17:$B$30,B135,'Crown cove top'!$G$17:$G$30)) +
(SUMIF('EMC assembly'!$B$17:$B$30,B135,'EMC assembly'!$G$17:$G$30)) +
(SUMIF(Crating!$B$17:$B$29,B135,Crating!$G$17:$G$29)) +
(SUMIF('LED wiring'!$B$17:$B$30,B135,'LED wiring'!$G$17:$G$30)) +
(SUMIF('Changeable copy face'!$B$17:$B$30,B135,'Changeable copy face'!$G$17:$G$30)) +
(SUMIF('Flex face assembly'!$B$17:$B$30,B135,'Flex face assembly'!$G$17:$G$30)) +
(SUMIF('Routed face assembly'!$B$17:$B$30,B135,'Routed face assembly'!$G$17:$G$30)) +
(SUMIF('Paint calculation'!$B$17:$B$30,B135,'Paint calculation'!$G$17:$G$30)) +
(SUMIF('Trimcap letter face'!$B$17:$B$30,B135,'Trimcap letter face'!$G$17:$G$30)) +
(SUMIF('Trimcap letter face (2)'!$B$17:$B$30,B135,'Trimcap letter face (2)'!$G$17:$G$30)) +
(SUMIF('Channel letter fabrication'!$B$17:$B$30,B135,'Channel letter fabrication'!$G$17:$G$30)) +
(SUMIF('Channel letter fabrication (2)'!$B$17:$B$30,B135,'Channel letter fabrication (2)'!$G$17:$G$30))</f>
        <v>0</v>
      </c>
    </row>
    <row r="136" spans="1:10">
      <c r="A136" s="28" t="str">
        <f>[1]ODBC!$A136</f>
        <v>48" 7125-53 Cardinal Red</v>
      </c>
      <c r="B136" s="29" t="str">
        <f>[1]ODBC!B136</f>
        <v>16643</v>
      </c>
      <c r="C136" s="30">
        <f>IFERROR(VLOOKUP($B136,[1]ODBC!$B:$H,2,FALSE),"")</f>
        <v>1.1359999999999999</v>
      </c>
      <c r="D136" s="30">
        <f>IFERROR(VLOOKUP($B136,[1]ODBC!$B:$H,3,FALSE),"")</f>
        <v>2.0449999999999999</v>
      </c>
      <c r="E136" s="30" t="str">
        <f>IFERROR(VLOOKUP($B136,[1]ODBC!$B:$H,4,FALSE),"")</f>
        <v>SQFT</v>
      </c>
      <c r="F136" s="31">
        <f>IFERROR(VLOOKUP($B136,[1]ODBC!$B:$H,5,FALSE),"")</f>
        <v>44.45</v>
      </c>
      <c r="G136" s="32">
        <f>[1]ODBC!G136</f>
        <v>0</v>
      </c>
      <c r="H136" s="33">
        <f>SUM([1]ODBC!H136)</f>
        <v>44796</v>
      </c>
      <c r="I136" s="41" t="str">
        <f>'Vinyl cutting'!$B$2</f>
        <v>J36938</v>
      </c>
      <c r="J136" s="42">
        <f ca="1">(SUMIF('Freeform time and material'!$B$17:$B$30,B136,'Freeform time and material'!$G$17:$G$30)) +
(SUMIF('Vinyl cutting'!$B$17:$B$30,B136,'Vinyl cutting'!$G$17:$G$30)) +
(SUMIF('Vinyl cutting (2)'!$B$17:$B$30,B136,'Vinyl cutting (2)'!$G$17:$G$30)) +
(SUMIF('Apply vinyl graphics'!$B$17:$B$30,B136,'Apply vinyl graphics'!$G$17:$G$30)) +
(SUMIF('Apply vinyl graphics (2)'!$B$17:$B$30,B136,'Apply vinyl graphics (2)'!$G$17:$G$30)) +
(SUMIF('Alum pan sign'!$B$17:$B$30,B136,'Alum pan sign'!$G$17:$G$30)) +
(SUMIF('Alum pan sign (2)'!$B$17:$B$30,B136,'Alum pan sign (2)'!$G$17:$G$30)) +
(SUMIF('Economy pan sign'!$B$17:$B$30,B136,'Economy pan sign'!$G$17:$G$30)) +
(SUMIF('Post and panel sign'!$B$17:$B$30,B136,'Post and panel sign'!$G$17:$G$30)) +
(SUMIF('Post and panel sign (2)'!$B$17:$B$30,B136,'Post and panel sign (2)'!$G$17:$G$30)) +
(SUMIF('Flat panels only'!$B$17:$B$30,B136,'Flat panels only'!$G$17:$G$30)) +
(SUMIF('Flat panels only (2)'!$B$17:$B$30,B136,'Flat panels only (2)'!$G$17:$G$30)) +
(SUMIF('Routed panel shapes'!$B$18:$B$31,B136,'Routed panel shapes'!$G$18:$G$31)) +
(SUMIF('Routed panel shapes (2)'!$B$18:$B$31,B136,'Routed panel shapes (2)'!$G$18:$G$31)) +
(SUMIF('Routed face only'!$B$17:$B$30,B136,'Routed face only'!$G$17:$G$30)) +
(SUMIF('Routed face only (2)'!$B$17:$B$30,B136,'Routed face only (2)'!$G$17:$G$30)) +
(SUMIF('Routed alum faces letters'!$B$17:$B$30,B136,'Routed alum faces letters'!$G$17:$G$30)) +
(SUMIF('Routed alum faces letters (2)'!$B$17:$B$30,B136,'Routed alum faces letters (2)'!$G$17:$G$30)) +
(SUMIF('Routed push through acrylic'!$B$17:$B$30,B136,'Routed push through acrylic'!$G$17:$G$30)) +
(SUMIF('Routed push through acrylic (2)'!$B$17:$B$30,B136,'Routed push through acrylic (2)'!$G$17:$G$30)) +
(SUMIF('Sf routed cabinet'!$B$17:$B$30,B136,'Sf routed cabinet'!$G$17:$G$30)) +
(SUMIF('Sf routed cabinet (2)'!$B$17:$B$30,B136,'Sf routed cabinet (2)'!$G$17:$G$30)) +
(SUMIF('Df routed cabinet'!$B$17:$B$30,B136,'Df routed cabinet'!$G$17:$G$30)) +
(SUMIF('Df routed cabinet (2)'!$B$17:$B$30,B136,'Df routed cabinet (2)'!$G$17:$G$30)) +
(SUMIF('Sf acrylic cabinet'!$B$17:$B$30,B136,'Sf acrylic cabinet'!$G$17:$G$30)) +
(SUMIF('Sf acrylic cabinet (2)'!$B$17:$B$30,B136,'Sf acrylic cabinet (2)'!$G$17:$G$30)) +
(SUMIF('Economy Sf acrylic'!$B$17:$B$30,B136,'Economy Sf acrylic'!$G$17:$G$30)) +
(SUMIF('Df acrylic cabinet'!$B$17:$B$30,B136,'Df acrylic cabinet'!$G$17:$G$30)) +
(SUMIF('Df acrylic cabinet (2)'!$B$17:$B$30,B136,'Df acrylic cabinet (2)'!$G$17:$G$30)) +
(SUMIF('Sf flex cabinet'!$B$17:$B$30,B136,'Sf flex cabinet'!$G$17:$G$30)) +
(SUMIF('Sf flex cabinet (2)'!$B$17:$B$30,B136,'Sf flex cabinet (2)'!$G$17:$G$30)) +
(SUMIF('Df flex cabinet'!$B$17:$B$36,B136,'Df flex cabinet'!$G$17:$G$36)) +
(SUMIF('Df flex cabinet (2)'!$B$17:$B$36,B136,'Df flex cabinet (2)'!$G$17:$G$36)) +
(SUMIF('Pole cover'!$B$17:$B$30,B136,'Pole cover'!$G$17:$G$30)) +
(SUMIF('Pole cover (2)'!$B$17:$B$30,B136,'Pole cover (2)'!$G$17:$G$30)) +
(SUMIF('Structural Steel Fab'!$B$17:$B$29,B136,'Structural Steel Fab'!$G$17:$G$29)) +
(SUMIF(Reveal!$B$17:$B$30,B136,Reveal!$G$17:$G$30)) +
(SUMIF('Reveal (2)'!$B$17:$B$30,B136,'Reveal (2)'!$G$17:$G$30)) +
(SUMIF('Crown cove top'!$B$17:$B$30,B136,'Crown cove top'!$G$17:$G$30)) +
(SUMIF('EMC assembly'!$B$17:$B$30,B136,'EMC assembly'!$G$17:$G$30)) +
(SUMIF(Crating!$B$17:$B$29,B136,Crating!$G$17:$G$29)) +
(SUMIF('LED wiring'!$B$17:$B$30,B136,'LED wiring'!$G$17:$G$30)) +
(SUMIF('Changeable copy face'!$B$17:$B$30,B136,'Changeable copy face'!$G$17:$G$30)) +
(SUMIF('Flex face assembly'!$B$17:$B$30,B136,'Flex face assembly'!$G$17:$G$30)) +
(SUMIF('Routed face assembly'!$B$17:$B$30,B136,'Routed face assembly'!$G$17:$G$30)) +
(SUMIF('Paint calculation'!$B$17:$B$30,B136,'Paint calculation'!$G$17:$G$30)) +
(SUMIF('Trimcap letter face'!$B$17:$B$30,B136,'Trimcap letter face'!$G$17:$G$30)) +
(SUMIF('Trimcap letter face (2)'!$B$17:$B$30,B136,'Trimcap letter face (2)'!$G$17:$G$30)) +
(SUMIF('Channel letter fabrication'!$B$17:$B$30,B136,'Channel letter fabrication'!$G$17:$G$30)) +
(SUMIF('Channel letter fabrication (2)'!$B$17:$B$30,B136,'Channel letter fabrication (2)'!$G$17:$G$30))</f>
        <v>0</v>
      </c>
    </row>
    <row r="137" spans="1:10">
      <c r="A137" s="28" t="str">
        <f>[1]ODBC!$A137</f>
        <v>48" 7125-54 Light Orange</v>
      </c>
      <c r="B137" s="29" t="str">
        <f>[1]ODBC!B137</f>
        <v>16644</v>
      </c>
      <c r="C137" s="30">
        <f>IFERROR(VLOOKUP($B137,[1]ODBC!$B:$H,2,FALSE),"")</f>
        <v>0.98833000000000004</v>
      </c>
      <c r="D137" s="30">
        <f>IFERROR(VLOOKUP($B137,[1]ODBC!$B:$H,3,FALSE),"")</f>
        <v>1.7789999999999999</v>
      </c>
      <c r="E137" s="30" t="str">
        <f>IFERROR(VLOOKUP($B137,[1]ODBC!$B:$H,4,FALSE),"")</f>
        <v>SQFT</v>
      </c>
      <c r="F137" s="31">
        <f>IFERROR(VLOOKUP($B137,[1]ODBC!$B:$H,5,FALSE),"")</f>
        <v>44.45</v>
      </c>
      <c r="G137" s="32">
        <f>[1]ODBC!G137</f>
        <v>0</v>
      </c>
      <c r="H137" s="33">
        <f>SUM([1]ODBC!H137)</f>
        <v>0</v>
      </c>
      <c r="I137" s="41" t="str">
        <f>'Vinyl cutting'!$B$2</f>
        <v>J36938</v>
      </c>
      <c r="J137" s="42">
        <f ca="1">(SUMIF('Freeform time and material'!$B$17:$B$30,B137,'Freeform time and material'!$G$17:$G$30)) +
(SUMIF('Vinyl cutting'!$B$17:$B$30,B137,'Vinyl cutting'!$G$17:$G$30)) +
(SUMIF('Vinyl cutting (2)'!$B$17:$B$30,B137,'Vinyl cutting (2)'!$G$17:$G$30)) +
(SUMIF('Apply vinyl graphics'!$B$17:$B$30,B137,'Apply vinyl graphics'!$G$17:$G$30)) +
(SUMIF('Apply vinyl graphics (2)'!$B$17:$B$30,B137,'Apply vinyl graphics (2)'!$G$17:$G$30)) +
(SUMIF('Alum pan sign'!$B$17:$B$30,B137,'Alum pan sign'!$G$17:$G$30)) +
(SUMIF('Alum pan sign (2)'!$B$17:$B$30,B137,'Alum pan sign (2)'!$G$17:$G$30)) +
(SUMIF('Economy pan sign'!$B$17:$B$30,B137,'Economy pan sign'!$G$17:$G$30)) +
(SUMIF('Post and panel sign'!$B$17:$B$30,B137,'Post and panel sign'!$G$17:$G$30)) +
(SUMIF('Post and panel sign (2)'!$B$17:$B$30,B137,'Post and panel sign (2)'!$G$17:$G$30)) +
(SUMIF('Flat panels only'!$B$17:$B$30,B137,'Flat panels only'!$G$17:$G$30)) +
(SUMIF('Flat panels only (2)'!$B$17:$B$30,B137,'Flat panels only (2)'!$G$17:$G$30)) +
(SUMIF('Routed panel shapes'!$B$18:$B$31,B137,'Routed panel shapes'!$G$18:$G$31)) +
(SUMIF('Routed panel shapes (2)'!$B$18:$B$31,B137,'Routed panel shapes (2)'!$G$18:$G$31)) +
(SUMIF('Routed face only'!$B$17:$B$30,B137,'Routed face only'!$G$17:$G$30)) +
(SUMIF('Routed face only (2)'!$B$17:$B$30,B137,'Routed face only (2)'!$G$17:$G$30)) +
(SUMIF('Routed alum faces letters'!$B$17:$B$30,B137,'Routed alum faces letters'!$G$17:$G$30)) +
(SUMIF('Routed alum faces letters (2)'!$B$17:$B$30,B137,'Routed alum faces letters (2)'!$G$17:$G$30)) +
(SUMIF('Routed push through acrylic'!$B$17:$B$30,B137,'Routed push through acrylic'!$G$17:$G$30)) +
(SUMIF('Routed push through acrylic (2)'!$B$17:$B$30,B137,'Routed push through acrylic (2)'!$G$17:$G$30)) +
(SUMIF('Sf routed cabinet'!$B$17:$B$30,B137,'Sf routed cabinet'!$G$17:$G$30)) +
(SUMIF('Sf routed cabinet (2)'!$B$17:$B$30,B137,'Sf routed cabinet (2)'!$G$17:$G$30)) +
(SUMIF('Df routed cabinet'!$B$17:$B$30,B137,'Df routed cabinet'!$G$17:$G$30)) +
(SUMIF('Df routed cabinet (2)'!$B$17:$B$30,B137,'Df routed cabinet (2)'!$G$17:$G$30)) +
(SUMIF('Sf acrylic cabinet'!$B$17:$B$30,B137,'Sf acrylic cabinet'!$G$17:$G$30)) +
(SUMIF('Sf acrylic cabinet (2)'!$B$17:$B$30,B137,'Sf acrylic cabinet (2)'!$G$17:$G$30)) +
(SUMIF('Economy Sf acrylic'!$B$17:$B$30,B137,'Economy Sf acrylic'!$G$17:$G$30)) +
(SUMIF('Df acrylic cabinet'!$B$17:$B$30,B137,'Df acrylic cabinet'!$G$17:$G$30)) +
(SUMIF('Df acrylic cabinet (2)'!$B$17:$B$30,B137,'Df acrylic cabinet (2)'!$G$17:$G$30)) +
(SUMIF('Sf flex cabinet'!$B$17:$B$30,B137,'Sf flex cabinet'!$G$17:$G$30)) +
(SUMIF('Sf flex cabinet (2)'!$B$17:$B$30,B137,'Sf flex cabinet (2)'!$G$17:$G$30)) +
(SUMIF('Df flex cabinet'!$B$17:$B$36,B137,'Df flex cabinet'!$G$17:$G$36)) +
(SUMIF('Df flex cabinet (2)'!$B$17:$B$36,B137,'Df flex cabinet (2)'!$G$17:$G$36)) +
(SUMIF('Pole cover'!$B$17:$B$30,B137,'Pole cover'!$G$17:$G$30)) +
(SUMIF('Pole cover (2)'!$B$17:$B$30,B137,'Pole cover (2)'!$G$17:$G$30)) +
(SUMIF('Structural Steel Fab'!$B$17:$B$29,B137,'Structural Steel Fab'!$G$17:$G$29)) +
(SUMIF(Reveal!$B$17:$B$30,B137,Reveal!$G$17:$G$30)) +
(SUMIF('Reveal (2)'!$B$17:$B$30,B137,'Reveal (2)'!$G$17:$G$30)) +
(SUMIF('Crown cove top'!$B$17:$B$30,B137,'Crown cove top'!$G$17:$G$30)) +
(SUMIF('EMC assembly'!$B$17:$B$30,B137,'EMC assembly'!$G$17:$G$30)) +
(SUMIF(Crating!$B$17:$B$29,B137,Crating!$G$17:$G$29)) +
(SUMIF('LED wiring'!$B$17:$B$30,B137,'LED wiring'!$G$17:$G$30)) +
(SUMIF('Changeable copy face'!$B$17:$B$30,B137,'Changeable copy face'!$G$17:$G$30)) +
(SUMIF('Flex face assembly'!$B$17:$B$30,B137,'Flex face assembly'!$G$17:$G$30)) +
(SUMIF('Routed face assembly'!$B$17:$B$30,B137,'Routed face assembly'!$G$17:$G$30)) +
(SUMIF('Paint calculation'!$B$17:$B$30,B137,'Paint calculation'!$G$17:$G$30)) +
(SUMIF('Trimcap letter face'!$B$17:$B$30,B137,'Trimcap letter face'!$G$17:$G$30)) +
(SUMIF('Trimcap letter face (2)'!$B$17:$B$30,B137,'Trimcap letter face (2)'!$G$17:$G$30)) +
(SUMIF('Channel letter fabrication'!$B$17:$B$30,B137,'Channel letter fabrication'!$G$17:$G$30)) +
(SUMIF('Channel letter fabrication (2)'!$B$17:$B$30,B137,'Channel letter fabrication (2)'!$G$17:$G$30))</f>
        <v>0</v>
      </c>
    </row>
    <row r="138" spans="1:10">
      <c r="A138" s="28" t="str">
        <f>[1]ODBC!$A138</f>
        <v>48" 7125-56 Dark Green</v>
      </c>
      <c r="B138" s="29" t="str">
        <f>[1]ODBC!B138</f>
        <v>16646</v>
      </c>
      <c r="C138" s="30">
        <f>IFERROR(VLOOKUP($B138,[1]ODBC!$B:$H,2,FALSE),"")</f>
        <v>1.026</v>
      </c>
      <c r="D138" s="30">
        <f>IFERROR(VLOOKUP($B138,[1]ODBC!$B:$H,3,FALSE),"")</f>
        <v>1.847</v>
      </c>
      <c r="E138" s="30" t="str">
        <f>IFERROR(VLOOKUP($B138,[1]ODBC!$B:$H,4,FALSE),"")</f>
        <v>SQFT</v>
      </c>
      <c r="F138" s="31">
        <f>IFERROR(VLOOKUP($B138,[1]ODBC!$B:$H,5,FALSE),"")</f>
        <v>44.45</v>
      </c>
      <c r="G138" s="32">
        <f>[1]ODBC!G138</f>
        <v>0</v>
      </c>
      <c r="H138" s="33">
        <f>SUM([1]ODBC!H138)</f>
        <v>0</v>
      </c>
      <c r="I138" s="41" t="str">
        <f>'Vinyl cutting'!$B$2</f>
        <v>J36938</v>
      </c>
      <c r="J138" s="42">
        <f ca="1">(SUMIF('Freeform time and material'!$B$17:$B$30,B138,'Freeform time and material'!$G$17:$G$30)) +
(SUMIF('Vinyl cutting'!$B$17:$B$30,B138,'Vinyl cutting'!$G$17:$G$30)) +
(SUMIF('Vinyl cutting (2)'!$B$17:$B$30,B138,'Vinyl cutting (2)'!$G$17:$G$30)) +
(SUMIF('Apply vinyl graphics'!$B$17:$B$30,B138,'Apply vinyl graphics'!$G$17:$G$30)) +
(SUMIF('Apply vinyl graphics (2)'!$B$17:$B$30,B138,'Apply vinyl graphics (2)'!$G$17:$G$30)) +
(SUMIF('Alum pan sign'!$B$17:$B$30,B138,'Alum pan sign'!$G$17:$G$30)) +
(SUMIF('Alum pan sign (2)'!$B$17:$B$30,B138,'Alum pan sign (2)'!$G$17:$G$30)) +
(SUMIF('Economy pan sign'!$B$17:$B$30,B138,'Economy pan sign'!$G$17:$G$30)) +
(SUMIF('Post and panel sign'!$B$17:$B$30,B138,'Post and panel sign'!$G$17:$G$30)) +
(SUMIF('Post and panel sign (2)'!$B$17:$B$30,B138,'Post and panel sign (2)'!$G$17:$G$30)) +
(SUMIF('Flat panels only'!$B$17:$B$30,B138,'Flat panels only'!$G$17:$G$30)) +
(SUMIF('Flat panels only (2)'!$B$17:$B$30,B138,'Flat panels only (2)'!$G$17:$G$30)) +
(SUMIF('Routed panel shapes'!$B$18:$B$31,B138,'Routed panel shapes'!$G$18:$G$31)) +
(SUMIF('Routed panel shapes (2)'!$B$18:$B$31,B138,'Routed panel shapes (2)'!$G$18:$G$31)) +
(SUMIF('Routed face only'!$B$17:$B$30,B138,'Routed face only'!$G$17:$G$30)) +
(SUMIF('Routed face only (2)'!$B$17:$B$30,B138,'Routed face only (2)'!$G$17:$G$30)) +
(SUMIF('Routed alum faces letters'!$B$17:$B$30,B138,'Routed alum faces letters'!$G$17:$G$30)) +
(SUMIF('Routed alum faces letters (2)'!$B$17:$B$30,B138,'Routed alum faces letters (2)'!$G$17:$G$30)) +
(SUMIF('Routed push through acrylic'!$B$17:$B$30,B138,'Routed push through acrylic'!$G$17:$G$30)) +
(SUMIF('Routed push through acrylic (2)'!$B$17:$B$30,B138,'Routed push through acrylic (2)'!$G$17:$G$30)) +
(SUMIF('Sf routed cabinet'!$B$17:$B$30,B138,'Sf routed cabinet'!$G$17:$G$30)) +
(SUMIF('Sf routed cabinet (2)'!$B$17:$B$30,B138,'Sf routed cabinet (2)'!$G$17:$G$30)) +
(SUMIF('Df routed cabinet'!$B$17:$B$30,B138,'Df routed cabinet'!$G$17:$G$30)) +
(SUMIF('Df routed cabinet (2)'!$B$17:$B$30,B138,'Df routed cabinet (2)'!$G$17:$G$30)) +
(SUMIF('Sf acrylic cabinet'!$B$17:$B$30,B138,'Sf acrylic cabinet'!$G$17:$G$30)) +
(SUMIF('Sf acrylic cabinet (2)'!$B$17:$B$30,B138,'Sf acrylic cabinet (2)'!$G$17:$G$30)) +
(SUMIF('Economy Sf acrylic'!$B$17:$B$30,B138,'Economy Sf acrylic'!$G$17:$G$30)) +
(SUMIF('Df acrylic cabinet'!$B$17:$B$30,B138,'Df acrylic cabinet'!$G$17:$G$30)) +
(SUMIF('Df acrylic cabinet (2)'!$B$17:$B$30,B138,'Df acrylic cabinet (2)'!$G$17:$G$30)) +
(SUMIF('Sf flex cabinet'!$B$17:$B$30,B138,'Sf flex cabinet'!$G$17:$G$30)) +
(SUMIF('Sf flex cabinet (2)'!$B$17:$B$30,B138,'Sf flex cabinet (2)'!$G$17:$G$30)) +
(SUMIF('Df flex cabinet'!$B$17:$B$36,B138,'Df flex cabinet'!$G$17:$G$36)) +
(SUMIF('Df flex cabinet (2)'!$B$17:$B$36,B138,'Df flex cabinet (2)'!$G$17:$G$36)) +
(SUMIF('Pole cover'!$B$17:$B$30,B138,'Pole cover'!$G$17:$G$30)) +
(SUMIF('Pole cover (2)'!$B$17:$B$30,B138,'Pole cover (2)'!$G$17:$G$30)) +
(SUMIF('Structural Steel Fab'!$B$17:$B$29,B138,'Structural Steel Fab'!$G$17:$G$29)) +
(SUMIF(Reveal!$B$17:$B$30,B138,Reveal!$G$17:$G$30)) +
(SUMIF('Reveal (2)'!$B$17:$B$30,B138,'Reveal (2)'!$G$17:$G$30)) +
(SUMIF('Crown cove top'!$B$17:$B$30,B138,'Crown cove top'!$G$17:$G$30)) +
(SUMIF('EMC assembly'!$B$17:$B$30,B138,'EMC assembly'!$G$17:$G$30)) +
(SUMIF(Crating!$B$17:$B$29,B138,Crating!$G$17:$G$29)) +
(SUMIF('LED wiring'!$B$17:$B$30,B138,'LED wiring'!$G$17:$G$30)) +
(SUMIF('Changeable copy face'!$B$17:$B$30,B138,'Changeable copy face'!$G$17:$G$30)) +
(SUMIF('Flex face assembly'!$B$17:$B$30,B138,'Flex face assembly'!$G$17:$G$30)) +
(SUMIF('Routed face assembly'!$B$17:$B$30,B138,'Routed face assembly'!$G$17:$G$30)) +
(SUMIF('Paint calculation'!$B$17:$B$30,B138,'Paint calculation'!$G$17:$G$30)) +
(SUMIF('Trimcap letter face'!$B$17:$B$30,B138,'Trimcap letter face'!$G$17:$G$30)) +
(SUMIF('Trimcap letter face (2)'!$B$17:$B$30,B138,'Trimcap letter face (2)'!$G$17:$G$30)) +
(SUMIF('Channel letter fabrication'!$B$17:$B$30,B138,'Channel letter fabrication'!$G$17:$G$30)) +
(SUMIF('Channel letter fabrication (2)'!$B$17:$B$30,B138,'Channel letter fabrication (2)'!$G$17:$G$30))</f>
        <v>0</v>
      </c>
    </row>
    <row r="139" spans="1:10">
      <c r="A139" s="28" t="str">
        <f>[1]ODBC!$A139</f>
        <v>48" 7125-57 Olympic Blue</v>
      </c>
      <c r="B139" s="29" t="str">
        <f>[1]ODBC!B139</f>
        <v>16647</v>
      </c>
      <c r="C139" s="30">
        <f>IFERROR(VLOOKUP($B139,[1]ODBC!$B:$H,2,FALSE),"")</f>
        <v>0.98799999999999999</v>
      </c>
      <c r="D139" s="30">
        <f>IFERROR(VLOOKUP($B139,[1]ODBC!$B:$H,3,FALSE),"")</f>
        <v>1.7789999999999999</v>
      </c>
      <c r="E139" s="30" t="str">
        <f>IFERROR(VLOOKUP($B139,[1]ODBC!$B:$H,4,FALSE),"")</f>
        <v>SQFT</v>
      </c>
      <c r="F139" s="31">
        <f>IFERROR(VLOOKUP($B139,[1]ODBC!$B:$H,5,FALSE),"")</f>
        <v>44.45</v>
      </c>
      <c r="G139" s="32">
        <f>[1]ODBC!G139</f>
        <v>0</v>
      </c>
      <c r="H139" s="33">
        <f>SUM([1]ODBC!H139)</f>
        <v>0</v>
      </c>
      <c r="I139" s="41" t="str">
        <f>'Vinyl cutting'!$B$2</f>
        <v>J36938</v>
      </c>
      <c r="J139" s="42">
        <f ca="1">(SUMIF('Freeform time and material'!$B$17:$B$30,B139,'Freeform time and material'!$G$17:$G$30)) +
(SUMIF('Vinyl cutting'!$B$17:$B$30,B139,'Vinyl cutting'!$G$17:$G$30)) +
(SUMIF('Vinyl cutting (2)'!$B$17:$B$30,B139,'Vinyl cutting (2)'!$G$17:$G$30)) +
(SUMIF('Apply vinyl graphics'!$B$17:$B$30,B139,'Apply vinyl graphics'!$G$17:$G$30)) +
(SUMIF('Apply vinyl graphics (2)'!$B$17:$B$30,B139,'Apply vinyl graphics (2)'!$G$17:$G$30)) +
(SUMIF('Alum pan sign'!$B$17:$B$30,B139,'Alum pan sign'!$G$17:$G$30)) +
(SUMIF('Alum pan sign (2)'!$B$17:$B$30,B139,'Alum pan sign (2)'!$G$17:$G$30)) +
(SUMIF('Economy pan sign'!$B$17:$B$30,B139,'Economy pan sign'!$G$17:$G$30)) +
(SUMIF('Post and panel sign'!$B$17:$B$30,B139,'Post and panel sign'!$G$17:$G$30)) +
(SUMIF('Post and panel sign (2)'!$B$17:$B$30,B139,'Post and panel sign (2)'!$G$17:$G$30)) +
(SUMIF('Flat panels only'!$B$17:$B$30,B139,'Flat panels only'!$G$17:$G$30)) +
(SUMIF('Flat panels only (2)'!$B$17:$B$30,B139,'Flat panels only (2)'!$G$17:$G$30)) +
(SUMIF('Routed panel shapes'!$B$18:$B$31,B139,'Routed panel shapes'!$G$18:$G$31)) +
(SUMIF('Routed panel shapes (2)'!$B$18:$B$31,B139,'Routed panel shapes (2)'!$G$18:$G$31)) +
(SUMIF('Routed face only'!$B$17:$B$30,B139,'Routed face only'!$G$17:$G$30)) +
(SUMIF('Routed face only (2)'!$B$17:$B$30,B139,'Routed face only (2)'!$G$17:$G$30)) +
(SUMIF('Routed alum faces letters'!$B$17:$B$30,B139,'Routed alum faces letters'!$G$17:$G$30)) +
(SUMIF('Routed alum faces letters (2)'!$B$17:$B$30,B139,'Routed alum faces letters (2)'!$G$17:$G$30)) +
(SUMIF('Routed push through acrylic'!$B$17:$B$30,B139,'Routed push through acrylic'!$G$17:$G$30)) +
(SUMIF('Routed push through acrylic (2)'!$B$17:$B$30,B139,'Routed push through acrylic (2)'!$G$17:$G$30)) +
(SUMIF('Sf routed cabinet'!$B$17:$B$30,B139,'Sf routed cabinet'!$G$17:$G$30)) +
(SUMIF('Sf routed cabinet (2)'!$B$17:$B$30,B139,'Sf routed cabinet (2)'!$G$17:$G$30)) +
(SUMIF('Df routed cabinet'!$B$17:$B$30,B139,'Df routed cabinet'!$G$17:$G$30)) +
(SUMIF('Df routed cabinet (2)'!$B$17:$B$30,B139,'Df routed cabinet (2)'!$G$17:$G$30)) +
(SUMIF('Sf acrylic cabinet'!$B$17:$B$30,B139,'Sf acrylic cabinet'!$G$17:$G$30)) +
(SUMIF('Sf acrylic cabinet (2)'!$B$17:$B$30,B139,'Sf acrylic cabinet (2)'!$G$17:$G$30)) +
(SUMIF('Economy Sf acrylic'!$B$17:$B$30,B139,'Economy Sf acrylic'!$G$17:$G$30)) +
(SUMIF('Df acrylic cabinet'!$B$17:$B$30,B139,'Df acrylic cabinet'!$G$17:$G$30)) +
(SUMIF('Df acrylic cabinet (2)'!$B$17:$B$30,B139,'Df acrylic cabinet (2)'!$G$17:$G$30)) +
(SUMIF('Sf flex cabinet'!$B$17:$B$30,B139,'Sf flex cabinet'!$G$17:$G$30)) +
(SUMIF('Sf flex cabinet (2)'!$B$17:$B$30,B139,'Sf flex cabinet (2)'!$G$17:$G$30)) +
(SUMIF('Df flex cabinet'!$B$17:$B$36,B139,'Df flex cabinet'!$G$17:$G$36)) +
(SUMIF('Df flex cabinet (2)'!$B$17:$B$36,B139,'Df flex cabinet (2)'!$G$17:$G$36)) +
(SUMIF('Pole cover'!$B$17:$B$30,B139,'Pole cover'!$G$17:$G$30)) +
(SUMIF('Pole cover (2)'!$B$17:$B$30,B139,'Pole cover (2)'!$G$17:$G$30)) +
(SUMIF('Structural Steel Fab'!$B$17:$B$29,B139,'Structural Steel Fab'!$G$17:$G$29)) +
(SUMIF(Reveal!$B$17:$B$30,B139,Reveal!$G$17:$G$30)) +
(SUMIF('Reveal (2)'!$B$17:$B$30,B139,'Reveal (2)'!$G$17:$G$30)) +
(SUMIF('Crown cove top'!$B$17:$B$30,B139,'Crown cove top'!$G$17:$G$30)) +
(SUMIF('EMC assembly'!$B$17:$B$30,B139,'EMC assembly'!$G$17:$G$30)) +
(SUMIF(Crating!$B$17:$B$29,B139,Crating!$G$17:$G$29)) +
(SUMIF('LED wiring'!$B$17:$B$30,B139,'LED wiring'!$G$17:$G$30)) +
(SUMIF('Changeable copy face'!$B$17:$B$30,B139,'Changeable copy face'!$G$17:$G$30)) +
(SUMIF('Flex face assembly'!$B$17:$B$30,B139,'Flex face assembly'!$G$17:$G$30)) +
(SUMIF('Routed face assembly'!$B$17:$B$30,B139,'Routed face assembly'!$G$17:$G$30)) +
(SUMIF('Paint calculation'!$B$17:$B$30,B139,'Paint calculation'!$G$17:$G$30)) +
(SUMIF('Trimcap letter face'!$B$17:$B$30,B139,'Trimcap letter face'!$G$17:$G$30)) +
(SUMIF('Trimcap letter face (2)'!$B$17:$B$30,B139,'Trimcap letter face (2)'!$G$17:$G$30)) +
(SUMIF('Channel letter fabrication'!$B$17:$B$30,B139,'Channel letter fabrication'!$G$17:$G$30)) +
(SUMIF('Channel letter fabrication (2)'!$B$17:$B$30,B139,'Channel letter fabrication (2)'!$G$17:$G$30))</f>
        <v>0</v>
      </c>
    </row>
    <row r="140" spans="1:10">
      <c r="A140" s="28" t="str">
        <f>[1]ODBC!$A140</f>
        <v>48" 7125-58 Burgundy</v>
      </c>
      <c r="B140" s="29" t="str">
        <f>[1]ODBC!B140</f>
        <v>16648</v>
      </c>
      <c r="C140" s="30">
        <f>IFERROR(VLOOKUP($B140,[1]ODBC!$B:$H,2,FALSE),"")</f>
        <v>1.0269999999999999</v>
      </c>
      <c r="D140" s="30">
        <f>IFERROR(VLOOKUP($B140,[1]ODBC!$B:$H,3,FALSE),"")</f>
        <v>1.849</v>
      </c>
      <c r="E140" s="30" t="str">
        <f>IFERROR(VLOOKUP($B140,[1]ODBC!$B:$H,4,FALSE),"")</f>
        <v>SQFT</v>
      </c>
      <c r="F140" s="31">
        <f>IFERROR(VLOOKUP($B140,[1]ODBC!$B:$H,5,FALSE),"")</f>
        <v>44.45</v>
      </c>
      <c r="G140" s="32">
        <f>[1]ODBC!G140</f>
        <v>0</v>
      </c>
      <c r="H140" s="33">
        <f>SUM([1]ODBC!H140)</f>
        <v>0</v>
      </c>
      <c r="I140" s="41" t="str">
        <f>'Vinyl cutting'!$B$2</f>
        <v>J36938</v>
      </c>
      <c r="J140" s="42">
        <f ca="1">(SUMIF('Freeform time and material'!$B$17:$B$30,B140,'Freeform time and material'!$G$17:$G$30)) +
(SUMIF('Vinyl cutting'!$B$17:$B$30,B140,'Vinyl cutting'!$G$17:$G$30)) +
(SUMIF('Vinyl cutting (2)'!$B$17:$B$30,B140,'Vinyl cutting (2)'!$G$17:$G$30)) +
(SUMIF('Apply vinyl graphics'!$B$17:$B$30,B140,'Apply vinyl graphics'!$G$17:$G$30)) +
(SUMIF('Apply vinyl graphics (2)'!$B$17:$B$30,B140,'Apply vinyl graphics (2)'!$G$17:$G$30)) +
(SUMIF('Alum pan sign'!$B$17:$B$30,B140,'Alum pan sign'!$G$17:$G$30)) +
(SUMIF('Alum pan sign (2)'!$B$17:$B$30,B140,'Alum pan sign (2)'!$G$17:$G$30)) +
(SUMIF('Economy pan sign'!$B$17:$B$30,B140,'Economy pan sign'!$G$17:$G$30)) +
(SUMIF('Post and panel sign'!$B$17:$B$30,B140,'Post and panel sign'!$G$17:$G$30)) +
(SUMIF('Post and panel sign (2)'!$B$17:$B$30,B140,'Post and panel sign (2)'!$G$17:$G$30)) +
(SUMIF('Flat panels only'!$B$17:$B$30,B140,'Flat panels only'!$G$17:$G$30)) +
(SUMIF('Flat panels only (2)'!$B$17:$B$30,B140,'Flat panels only (2)'!$G$17:$G$30)) +
(SUMIF('Routed panel shapes'!$B$18:$B$31,B140,'Routed panel shapes'!$G$18:$G$31)) +
(SUMIF('Routed panel shapes (2)'!$B$18:$B$31,B140,'Routed panel shapes (2)'!$G$18:$G$31)) +
(SUMIF('Routed face only'!$B$17:$B$30,B140,'Routed face only'!$G$17:$G$30)) +
(SUMIF('Routed face only (2)'!$B$17:$B$30,B140,'Routed face only (2)'!$G$17:$G$30)) +
(SUMIF('Routed alum faces letters'!$B$17:$B$30,B140,'Routed alum faces letters'!$G$17:$G$30)) +
(SUMIF('Routed alum faces letters (2)'!$B$17:$B$30,B140,'Routed alum faces letters (2)'!$G$17:$G$30)) +
(SUMIF('Routed push through acrylic'!$B$17:$B$30,B140,'Routed push through acrylic'!$G$17:$G$30)) +
(SUMIF('Routed push through acrylic (2)'!$B$17:$B$30,B140,'Routed push through acrylic (2)'!$G$17:$G$30)) +
(SUMIF('Sf routed cabinet'!$B$17:$B$30,B140,'Sf routed cabinet'!$G$17:$G$30)) +
(SUMIF('Sf routed cabinet (2)'!$B$17:$B$30,B140,'Sf routed cabinet (2)'!$G$17:$G$30)) +
(SUMIF('Df routed cabinet'!$B$17:$B$30,B140,'Df routed cabinet'!$G$17:$G$30)) +
(SUMIF('Df routed cabinet (2)'!$B$17:$B$30,B140,'Df routed cabinet (2)'!$G$17:$G$30)) +
(SUMIF('Sf acrylic cabinet'!$B$17:$B$30,B140,'Sf acrylic cabinet'!$G$17:$G$30)) +
(SUMIF('Sf acrylic cabinet (2)'!$B$17:$B$30,B140,'Sf acrylic cabinet (2)'!$G$17:$G$30)) +
(SUMIF('Economy Sf acrylic'!$B$17:$B$30,B140,'Economy Sf acrylic'!$G$17:$G$30)) +
(SUMIF('Df acrylic cabinet'!$B$17:$B$30,B140,'Df acrylic cabinet'!$G$17:$G$30)) +
(SUMIF('Df acrylic cabinet (2)'!$B$17:$B$30,B140,'Df acrylic cabinet (2)'!$G$17:$G$30)) +
(SUMIF('Sf flex cabinet'!$B$17:$B$30,B140,'Sf flex cabinet'!$G$17:$G$30)) +
(SUMIF('Sf flex cabinet (2)'!$B$17:$B$30,B140,'Sf flex cabinet (2)'!$G$17:$G$30)) +
(SUMIF('Df flex cabinet'!$B$17:$B$36,B140,'Df flex cabinet'!$G$17:$G$36)) +
(SUMIF('Df flex cabinet (2)'!$B$17:$B$36,B140,'Df flex cabinet (2)'!$G$17:$G$36)) +
(SUMIF('Pole cover'!$B$17:$B$30,B140,'Pole cover'!$G$17:$G$30)) +
(SUMIF('Pole cover (2)'!$B$17:$B$30,B140,'Pole cover (2)'!$G$17:$G$30)) +
(SUMIF('Structural Steel Fab'!$B$17:$B$29,B140,'Structural Steel Fab'!$G$17:$G$29)) +
(SUMIF(Reveal!$B$17:$B$30,B140,Reveal!$G$17:$G$30)) +
(SUMIF('Reveal (2)'!$B$17:$B$30,B140,'Reveal (2)'!$G$17:$G$30)) +
(SUMIF('Crown cove top'!$B$17:$B$30,B140,'Crown cove top'!$G$17:$G$30)) +
(SUMIF('EMC assembly'!$B$17:$B$30,B140,'EMC assembly'!$G$17:$G$30)) +
(SUMIF(Crating!$B$17:$B$29,B140,Crating!$G$17:$G$29)) +
(SUMIF('LED wiring'!$B$17:$B$30,B140,'LED wiring'!$G$17:$G$30)) +
(SUMIF('Changeable copy face'!$B$17:$B$30,B140,'Changeable copy face'!$G$17:$G$30)) +
(SUMIF('Flex face assembly'!$B$17:$B$30,B140,'Flex face assembly'!$G$17:$G$30)) +
(SUMIF('Routed face assembly'!$B$17:$B$30,B140,'Routed face assembly'!$G$17:$G$30)) +
(SUMIF('Paint calculation'!$B$17:$B$30,B140,'Paint calculation'!$G$17:$G$30)) +
(SUMIF('Trimcap letter face'!$B$17:$B$30,B140,'Trimcap letter face'!$G$17:$G$30)) +
(SUMIF('Trimcap letter face (2)'!$B$17:$B$30,B140,'Trimcap letter face (2)'!$G$17:$G$30)) +
(SUMIF('Channel letter fabrication'!$B$17:$B$30,B140,'Channel letter fabrication'!$G$17:$G$30)) +
(SUMIF('Channel letter fabrication (2)'!$B$17:$B$30,B140,'Channel letter fabrication (2)'!$G$17:$G$30))</f>
        <v>0</v>
      </c>
    </row>
    <row r="141" spans="1:10">
      <c r="A141" s="28" t="str">
        <f>[1]ODBC!$A141</f>
        <v>48" 7125-59 Putty</v>
      </c>
      <c r="B141" s="29" t="str">
        <f>[1]ODBC!B141</f>
        <v>16649</v>
      </c>
      <c r="C141" s="30">
        <f>IFERROR(VLOOKUP($B141,[1]ODBC!$B:$H,2,FALSE),"")</f>
        <v>0.98799999999999999</v>
      </c>
      <c r="D141" s="30">
        <f>IFERROR(VLOOKUP($B141,[1]ODBC!$B:$H,3,FALSE),"")</f>
        <v>1.7789999999999999</v>
      </c>
      <c r="E141" s="30" t="str">
        <f>IFERROR(VLOOKUP($B141,[1]ODBC!$B:$H,4,FALSE),"")</f>
        <v>SQFT</v>
      </c>
      <c r="F141" s="31">
        <f>IFERROR(VLOOKUP($B141,[1]ODBC!$B:$H,5,FALSE),"")</f>
        <v>44.45</v>
      </c>
      <c r="G141" s="32">
        <f>[1]ODBC!G141</f>
        <v>0</v>
      </c>
      <c r="H141" s="33">
        <f>SUM([1]ODBC!H141)</f>
        <v>0</v>
      </c>
      <c r="I141" s="41" t="str">
        <f>'Vinyl cutting'!$B$2</f>
        <v>J36938</v>
      </c>
      <c r="J141" s="42">
        <f ca="1">(SUMIF('Freeform time and material'!$B$17:$B$30,B141,'Freeform time and material'!$G$17:$G$30)) +
(SUMIF('Vinyl cutting'!$B$17:$B$30,B141,'Vinyl cutting'!$G$17:$G$30)) +
(SUMIF('Vinyl cutting (2)'!$B$17:$B$30,B141,'Vinyl cutting (2)'!$G$17:$G$30)) +
(SUMIF('Apply vinyl graphics'!$B$17:$B$30,B141,'Apply vinyl graphics'!$G$17:$G$30)) +
(SUMIF('Apply vinyl graphics (2)'!$B$17:$B$30,B141,'Apply vinyl graphics (2)'!$G$17:$G$30)) +
(SUMIF('Alum pan sign'!$B$17:$B$30,B141,'Alum pan sign'!$G$17:$G$30)) +
(SUMIF('Alum pan sign (2)'!$B$17:$B$30,B141,'Alum pan sign (2)'!$G$17:$G$30)) +
(SUMIF('Economy pan sign'!$B$17:$B$30,B141,'Economy pan sign'!$G$17:$G$30)) +
(SUMIF('Post and panel sign'!$B$17:$B$30,B141,'Post and panel sign'!$G$17:$G$30)) +
(SUMIF('Post and panel sign (2)'!$B$17:$B$30,B141,'Post and panel sign (2)'!$G$17:$G$30)) +
(SUMIF('Flat panels only'!$B$17:$B$30,B141,'Flat panels only'!$G$17:$G$30)) +
(SUMIF('Flat panels only (2)'!$B$17:$B$30,B141,'Flat panels only (2)'!$G$17:$G$30)) +
(SUMIF('Routed panel shapes'!$B$18:$B$31,B141,'Routed panel shapes'!$G$18:$G$31)) +
(SUMIF('Routed panel shapes (2)'!$B$18:$B$31,B141,'Routed panel shapes (2)'!$G$18:$G$31)) +
(SUMIF('Routed face only'!$B$17:$B$30,B141,'Routed face only'!$G$17:$G$30)) +
(SUMIF('Routed face only (2)'!$B$17:$B$30,B141,'Routed face only (2)'!$G$17:$G$30)) +
(SUMIF('Routed alum faces letters'!$B$17:$B$30,B141,'Routed alum faces letters'!$G$17:$G$30)) +
(SUMIF('Routed alum faces letters (2)'!$B$17:$B$30,B141,'Routed alum faces letters (2)'!$G$17:$G$30)) +
(SUMIF('Routed push through acrylic'!$B$17:$B$30,B141,'Routed push through acrylic'!$G$17:$G$30)) +
(SUMIF('Routed push through acrylic (2)'!$B$17:$B$30,B141,'Routed push through acrylic (2)'!$G$17:$G$30)) +
(SUMIF('Sf routed cabinet'!$B$17:$B$30,B141,'Sf routed cabinet'!$G$17:$G$30)) +
(SUMIF('Sf routed cabinet (2)'!$B$17:$B$30,B141,'Sf routed cabinet (2)'!$G$17:$G$30)) +
(SUMIF('Df routed cabinet'!$B$17:$B$30,B141,'Df routed cabinet'!$G$17:$G$30)) +
(SUMIF('Df routed cabinet (2)'!$B$17:$B$30,B141,'Df routed cabinet (2)'!$G$17:$G$30)) +
(SUMIF('Sf acrylic cabinet'!$B$17:$B$30,B141,'Sf acrylic cabinet'!$G$17:$G$30)) +
(SUMIF('Sf acrylic cabinet (2)'!$B$17:$B$30,B141,'Sf acrylic cabinet (2)'!$G$17:$G$30)) +
(SUMIF('Economy Sf acrylic'!$B$17:$B$30,B141,'Economy Sf acrylic'!$G$17:$G$30)) +
(SUMIF('Df acrylic cabinet'!$B$17:$B$30,B141,'Df acrylic cabinet'!$G$17:$G$30)) +
(SUMIF('Df acrylic cabinet (2)'!$B$17:$B$30,B141,'Df acrylic cabinet (2)'!$G$17:$G$30)) +
(SUMIF('Sf flex cabinet'!$B$17:$B$30,B141,'Sf flex cabinet'!$G$17:$G$30)) +
(SUMIF('Sf flex cabinet (2)'!$B$17:$B$30,B141,'Sf flex cabinet (2)'!$G$17:$G$30)) +
(SUMIF('Df flex cabinet'!$B$17:$B$36,B141,'Df flex cabinet'!$G$17:$G$36)) +
(SUMIF('Df flex cabinet (2)'!$B$17:$B$36,B141,'Df flex cabinet (2)'!$G$17:$G$36)) +
(SUMIF('Pole cover'!$B$17:$B$30,B141,'Pole cover'!$G$17:$G$30)) +
(SUMIF('Pole cover (2)'!$B$17:$B$30,B141,'Pole cover (2)'!$G$17:$G$30)) +
(SUMIF('Structural Steel Fab'!$B$17:$B$29,B141,'Structural Steel Fab'!$G$17:$G$29)) +
(SUMIF(Reveal!$B$17:$B$30,B141,Reveal!$G$17:$G$30)) +
(SUMIF('Reveal (2)'!$B$17:$B$30,B141,'Reveal (2)'!$G$17:$G$30)) +
(SUMIF('Crown cove top'!$B$17:$B$30,B141,'Crown cove top'!$G$17:$G$30)) +
(SUMIF('EMC assembly'!$B$17:$B$30,B141,'EMC assembly'!$G$17:$G$30)) +
(SUMIF(Crating!$B$17:$B$29,B141,Crating!$G$17:$G$29)) +
(SUMIF('LED wiring'!$B$17:$B$30,B141,'LED wiring'!$G$17:$G$30)) +
(SUMIF('Changeable copy face'!$B$17:$B$30,B141,'Changeable copy face'!$G$17:$G$30)) +
(SUMIF('Flex face assembly'!$B$17:$B$30,B141,'Flex face assembly'!$G$17:$G$30)) +
(SUMIF('Routed face assembly'!$B$17:$B$30,B141,'Routed face assembly'!$G$17:$G$30)) +
(SUMIF('Paint calculation'!$B$17:$B$30,B141,'Paint calculation'!$G$17:$G$30)) +
(SUMIF('Trimcap letter face'!$B$17:$B$30,B141,'Trimcap letter face'!$G$17:$G$30)) +
(SUMIF('Trimcap letter face (2)'!$B$17:$B$30,B141,'Trimcap letter face (2)'!$G$17:$G$30)) +
(SUMIF('Channel letter fabrication'!$B$17:$B$30,B141,'Channel letter fabrication'!$G$17:$G$30)) +
(SUMIF('Channel letter fabrication (2)'!$B$17:$B$30,B141,'Channel letter fabrication (2)'!$G$17:$G$30))</f>
        <v>0</v>
      </c>
    </row>
    <row r="142" spans="1:10">
      <c r="A142" s="28" t="str">
        <f>[1]ODBC!$A142</f>
        <v>48" 7125-63 Geranium</v>
      </c>
      <c r="B142" s="29" t="str">
        <f>[1]ODBC!B142</f>
        <v>16653</v>
      </c>
      <c r="C142" s="30">
        <f>IFERROR(VLOOKUP($B142,[1]ODBC!$B:$H,2,FALSE),"")</f>
        <v>0.98799999999999999</v>
      </c>
      <c r="D142" s="30">
        <f>IFERROR(VLOOKUP($B142,[1]ODBC!$B:$H,3,FALSE),"")</f>
        <v>1.7789999999999999</v>
      </c>
      <c r="E142" s="30" t="str">
        <f>IFERROR(VLOOKUP($B142,[1]ODBC!$B:$H,4,FALSE),"")</f>
        <v>SQFT</v>
      </c>
      <c r="F142" s="31">
        <f>IFERROR(VLOOKUP($B142,[1]ODBC!$B:$H,5,FALSE),"")</f>
        <v>44.45</v>
      </c>
      <c r="G142" s="32">
        <f>[1]ODBC!G142</f>
        <v>0</v>
      </c>
      <c r="H142" s="33">
        <f>SUM([1]ODBC!H142)</f>
        <v>0</v>
      </c>
      <c r="I142" s="41" t="str">
        <f>'Vinyl cutting'!$B$2</f>
        <v>J36938</v>
      </c>
      <c r="J142" s="42">
        <f ca="1">(SUMIF('Freeform time and material'!$B$17:$B$30,B142,'Freeform time and material'!$G$17:$G$30)) +
(SUMIF('Vinyl cutting'!$B$17:$B$30,B142,'Vinyl cutting'!$G$17:$G$30)) +
(SUMIF('Vinyl cutting (2)'!$B$17:$B$30,B142,'Vinyl cutting (2)'!$G$17:$G$30)) +
(SUMIF('Apply vinyl graphics'!$B$17:$B$30,B142,'Apply vinyl graphics'!$G$17:$G$30)) +
(SUMIF('Apply vinyl graphics (2)'!$B$17:$B$30,B142,'Apply vinyl graphics (2)'!$G$17:$G$30)) +
(SUMIF('Alum pan sign'!$B$17:$B$30,B142,'Alum pan sign'!$G$17:$G$30)) +
(SUMIF('Alum pan sign (2)'!$B$17:$B$30,B142,'Alum pan sign (2)'!$G$17:$G$30)) +
(SUMIF('Economy pan sign'!$B$17:$B$30,B142,'Economy pan sign'!$G$17:$G$30)) +
(SUMIF('Post and panel sign'!$B$17:$B$30,B142,'Post and panel sign'!$G$17:$G$30)) +
(SUMIF('Post and panel sign (2)'!$B$17:$B$30,B142,'Post and panel sign (2)'!$G$17:$G$30)) +
(SUMIF('Flat panels only'!$B$17:$B$30,B142,'Flat panels only'!$G$17:$G$30)) +
(SUMIF('Flat panels only (2)'!$B$17:$B$30,B142,'Flat panels only (2)'!$G$17:$G$30)) +
(SUMIF('Routed panel shapes'!$B$18:$B$31,B142,'Routed panel shapes'!$G$18:$G$31)) +
(SUMIF('Routed panel shapes (2)'!$B$18:$B$31,B142,'Routed panel shapes (2)'!$G$18:$G$31)) +
(SUMIF('Routed face only'!$B$17:$B$30,B142,'Routed face only'!$G$17:$G$30)) +
(SUMIF('Routed face only (2)'!$B$17:$B$30,B142,'Routed face only (2)'!$G$17:$G$30)) +
(SUMIF('Routed alum faces letters'!$B$17:$B$30,B142,'Routed alum faces letters'!$G$17:$G$30)) +
(SUMIF('Routed alum faces letters (2)'!$B$17:$B$30,B142,'Routed alum faces letters (2)'!$G$17:$G$30)) +
(SUMIF('Routed push through acrylic'!$B$17:$B$30,B142,'Routed push through acrylic'!$G$17:$G$30)) +
(SUMIF('Routed push through acrylic (2)'!$B$17:$B$30,B142,'Routed push through acrylic (2)'!$G$17:$G$30)) +
(SUMIF('Sf routed cabinet'!$B$17:$B$30,B142,'Sf routed cabinet'!$G$17:$G$30)) +
(SUMIF('Sf routed cabinet (2)'!$B$17:$B$30,B142,'Sf routed cabinet (2)'!$G$17:$G$30)) +
(SUMIF('Df routed cabinet'!$B$17:$B$30,B142,'Df routed cabinet'!$G$17:$G$30)) +
(SUMIF('Df routed cabinet (2)'!$B$17:$B$30,B142,'Df routed cabinet (2)'!$G$17:$G$30)) +
(SUMIF('Sf acrylic cabinet'!$B$17:$B$30,B142,'Sf acrylic cabinet'!$G$17:$G$30)) +
(SUMIF('Sf acrylic cabinet (2)'!$B$17:$B$30,B142,'Sf acrylic cabinet (2)'!$G$17:$G$30)) +
(SUMIF('Economy Sf acrylic'!$B$17:$B$30,B142,'Economy Sf acrylic'!$G$17:$G$30)) +
(SUMIF('Df acrylic cabinet'!$B$17:$B$30,B142,'Df acrylic cabinet'!$G$17:$G$30)) +
(SUMIF('Df acrylic cabinet (2)'!$B$17:$B$30,B142,'Df acrylic cabinet (2)'!$G$17:$G$30)) +
(SUMIF('Sf flex cabinet'!$B$17:$B$30,B142,'Sf flex cabinet'!$G$17:$G$30)) +
(SUMIF('Sf flex cabinet (2)'!$B$17:$B$30,B142,'Sf flex cabinet (2)'!$G$17:$G$30)) +
(SUMIF('Df flex cabinet'!$B$17:$B$36,B142,'Df flex cabinet'!$G$17:$G$36)) +
(SUMIF('Df flex cabinet (2)'!$B$17:$B$36,B142,'Df flex cabinet (2)'!$G$17:$G$36)) +
(SUMIF('Pole cover'!$B$17:$B$30,B142,'Pole cover'!$G$17:$G$30)) +
(SUMIF('Pole cover (2)'!$B$17:$B$30,B142,'Pole cover (2)'!$G$17:$G$30)) +
(SUMIF('Structural Steel Fab'!$B$17:$B$29,B142,'Structural Steel Fab'!$G$17:$G$29)) +
(SUMIF(Reveal!$B$17:$B$30,B142,Reveal!$G$17:$G$30)) +
(SUMIF('Reveal (2)'!$B$17:$B$30,B142,'Reveal (2)'!$G$17:$G$30)) +
(SUMIF('Crown cove top'!$B$17:$B$30,B142,'Crown cove top'!$G$17:$G$30)) +
(SUMIF('EMC assembly'!$B$17:$B$30,B142,'EMC assembly'!$G$17:$G$30)) +
(SUMIF(Crating!$B$17:$B$29,B142,Crating!$G$17:$G$29)) +
(SUMIF('LED wiring'!$B$17:$B$30,B142,'LED wiring'!$G$17:$G$30)) +
(SUMIF('Changeable copy face'!$B$17:$B$30,B142,'Changeable copy face'!$G$17:$G$30)) +
(SUMIF('Flex face assembly'!$B$17:$B$30,B142,'Flex face assembly'!$G$17:$G$30)) +
(SUMIF('Routed face assembly'!$B$17:$B$30,B142,'Routed face assembly'!$G$17:$G$30)) +
(SUMIF('Paint calculation'!$B$17:$B$30,B142,'Paint calculation'!$G$17:$G$30)) +
(SUMIF('Trimcap letter face'!$B$17:$B$30,B142,'Trimcap letter face'!$G$17:$G$30)) +
(SUMIF('Trimcap letter face (2)'!$B$17:$B$30,B142,'Trimcap letter face (2)'!$G$17:$G$30)) +
(SUMIF('Channel letter fabrication'!$B$17:$B$30,B142,'Channel letter fabrication'!$G$17:$G$30)) +
(SUMIF('Channel letter fabrication (2)'!$B$17:$B$30,B142,'Channel letter fabrication (2)'!$G$17:$G$30))</f>
        <v>0</v>
      </c>
    </row>
    <row r="143" spans="1:10">
      <c r="A143" s="28" t="str">
        <f>[1]ODBC!$A143</f>
        <v>48" 7125-64 Apricot</v>
      </c>
      <c r="B143" s="29" t="str">
        <f>[1]ODBC!B143</f>
        <v>16654</v>
      </c>
      <c r="C143" s="30">
        <f>IFERROR(VLOOKUP($B143,[1]ODBC!$B:$H,2,FALSE),"")</f>
        <v>0.98833000000000004</v>
      </c>
      <c r="D143" s="30">
        <f>IFERROR(VLOOKUP($B143,[1]ODBC!$B:$H,3,FALSE),"")</f>
        <v>1.7789999999999999</v>
      </c>
      <c r="E143" s="30" t="str">
        <f>IFERROR(VLOOKUP($B143,[1]ODBC!$B:$H,4,FALSE),"")</f>
        <v>SQFT</v>
      </c>
      <c r="F143" s="31">
        <f>IFERROR(VLOOKUP($B143,[1]ODBC!$B:$H,5,FALSE),"")</f>
        <v>44.45</v>
      </c>
      <c r="G143" s="32">
        <f>[1]ODBC!G143</f>
        <v>0</v>
      </c>
      <c r="H143" s="33">
        <f>SUM([1]ODBC!H143)</f>
        <v>0</v>
      </c>
      <c r="I143" s="41" t="str">
        <f>'Vinyl cutting'!$B$2</f>
        <v>J36938</v>
      </c>
      <c r="J143" s="42">
        <f ca="1">(SUMIF('Freeform time and material'!$B$17:$B$30,B143,'Freeform time and material'!$G$17:$G$30)) +
(SUMIF('Vinyl cutting'!$B$17:$B$30,B143,'Vinyl cutting'!$G$17:$G$30)) +
(SUMIF('Vinyl cutting (2)'!$B$17:$B$30,B143,'Vinyl cutting (2)'!$G$17:$G$30)) +
(SUMIF('Apply vinyl graphics'!$B$17:$B$30,B143,'Apply vinyl graphics'!$G$17:$G$30)) +
(SUMIF('Apply vinyl graphics (2)'!$B$17:$B$30,B143,'Apply vinyl graphics (2)'!$G$17:$G$30)) +
(SUMIF('Alum pan sign'!$B$17:$B$30,B143,'Alum pan sign'!$G$17:$G$30)) +
(SUMIF('Alum pan sign (2)'!$B$17:$B$30,B143,'Alum pan sign (2)'!$G$17:$G$30)) +
(SUMIF('Economy pan sign'!$B$17:$B$30,B143,'Economy pan sign'!$G$17:$G$30)) +
(SUMIF('Post and panel sign'!$B$17:$B$30,B143,'Post and panel sign'!$G$17:$G$30)) +
(SUMIF('Post and panel sign (2)'!$B$17:$B$30,B143,'Post and panel sign (2)'!$G$17:$G$30)) +
(SUMIF('Flat panels only'!$B$17:$B$30,B143,'Flat panels only'!$G$17:$G$30)) +
(SUMIF('Flat panels only (2)'!$B$17:$B$30,B143,'Flat panels only (2)'!$G$17:$G$30)) +
(SUMIF('Routed panel shapes'!$B$18:$B$31,B143,'Routed panel shapes'!$G$18:$G$31)) +
(SUMIF('Routed panel shapes (2)'!$B$18:$B$31,B143,'Routed panel shapes (2)'!$G$18:$G$31)) +
(SUMIF('Routed face only'!$B$17:$B$30,B143,'Routed face only'!$G$17:$G$30)) +
(SUMIF('Routed face only (2)'!$B$17:$B$30,B143,'Routed face only (2)'!$G$17:$G$30)) +
(SUMIF('Routed alum faces letters'!$B$17:$B$30,B143,'Routed alum faces letters'!$G$17:$G$30)) +
(SUMIF('Routed alum faces letters (2)'!$B$17:$B$30,B143,'Routed alum faces letters (2)'!$G$17:$G$30)) +
(SUMIF('Routed push through acrylic'!$B$17:$B$30,B143,'Routed push through acrylic'!$G$17:$G$30)) +
(SUMIF('Routed push through acrylic (2)'!$B$17:$B$30,B143,'Routed push through acrylic (2)'!$G$17:$G$30)) +
(SUMIF('Sf routed cabinet'!$B$17:$B$30,B143,'Sf routed cabinet'!$G$17:$G$30)) +
(SUMIF('Sf routed cabinet (2)'!$B$17:$B$30,B143,'Sf routed cabinet (2)'!$G$17:$G$30)) +
(SUMIF('Df routed cabinet'!$B$17:$B$30,B143,'Df routed cabinet'!$G$17:$G$30)) +
(SUMIF('Df routed cabinet (2)'!$B$17:$B$30,B143,'Df routed cabinet (2)'!$G$17:$G$30)) +
(SUMIF('Sf acrylic cabinet'!$B$17:$B$30,B143,'Sf acrylic cabinet'!$G$17:$G$30)) +
(SUMIF('Sf acrylic cabinet (2)'!$B$17:$B$30,B143,'Sf acrylic cabinet (2)'!$G$17:$G$30)) +
(SUMIF('Economy Sf acrylic'!$B$17:$B$30,B143,'Economy Sf acrylic'!$G$17:$G$30)) +
(SUMIF('Df acrylic cabinet'!$B$17:$B$30,B143,'Df acrylic cabinet'!$G$17:$G$30)) +
(SUMIF('Df acrylic cabinet (2)'!$B$17:$B$30,B143,'Df acrylic cabinet (2)'!$G$17:$G$30)) +
(SUMIF('Sf flex cabinet'!$B$17:$B$30,B143,'Sf flex cabinet'!$G$17:$G$30)) +
(SUMIF('Sf flex cabinet (2)'!$B$17:$B$30,B143,'Sf flex cabinet (2)'!$G$17:$G$30)) +
(SUMIF('Df flex cabinet'!$B$17:$B$36,B143,'Df flex cabinet'!$G$17:$G$36)) +
(SUMIF('Df flex cabinet (2)'!$B$17:$B$36,B143,'Df flex cabinet (2)'!$G$17:$G$36)) +
(SUMIF('Pole cover'!$B$17:$B$30,B143,'Pole cover'!$G$17:$G$30)) +
(SUMIF('Pole cover (2)'!$B$17:$B$30,B143,'Pole cover (2)'!$G$17:$G$30)) +
(SUMIF('Structural Steel Fab'!$B$17:$B$29,B143,'Structural Steel Fab'!$G$17:$G$29)) +
(SUMIF(Reveal!$B$17:$B$30,B143,Reveal!$G$17:$G$30)) +
(SUMIF('Reveal (2)'!$B$17:$B$30,B143,'Reveal (2)'!$G$17:$G$30)) +
(SUMIF('Crown cove top'!$B$17:$B$30,B143,'Crown cove top'!$G$17:$G$30)) +
(SUMIF('EMC assembly'!$B$17:$B$30,B143,'EMC assembly'!$G$17:$G$30)) +
(SUMIF(Crating!$B$17:$B$29,B143,Crating!$G$17:$G$29)) +
(SUMIF('LED wiring'!$B$17:$B$30,B143,'LED wiring'!$G$17:$G$30)) +
(SUMIF('Changeable copy face'!$B$17:$B$30,B143,'Changeable copy face'!$G$17:$G$30)) +
(SUMIF('Flex face assembly'!$B$17:$B$30,B143,'Flex face assembly'!$G$17:$G$30)) +
(SUMIF('Routed face assembly'!$B$17:$B$30,B143,'Routed face assembly'!$G$17:$G$30)) +
(SUMIF('Paint calculation'!$B$17:$B$30,B143,'Paint calculation'!$G$17:$G$30)) +
(SUMIF('Trimcap letter face'!$B$17:$B$30,B143,'Trimcap letter face'!$G$17:$G$30)) +
(SUMIF('Trimcap letter face (2)'!$B$17:$B$30,B143,'Trimcap letter face (2)'!$G$17:$G$30)) +
(SUMIF('Channel letter fabrication'!$B$17:$B$30,B143,'Channel letter fabrication'!$G$17:$G$30)) +
(SUMIF('Channel letter fabrication (2)'!$B$17:$B$30,B143,'Channel letter fabrication (2)'!$G$17:$G$30))</f>
        <v>0</v>
      </c>
    </row>
    <row r="144" spans="1:10">
      <c r="A144" s="28" t="str">
        <f>[1]ODBC!$A144</f>
        <v>48" 7125-66 Forest Green</v>
      </c>
      <c r="B144" s="29" t="str">
        <f>[1]ODBC!B144</f>
        <v>16656</v>
      </c>
      <c r="C144" s="30">
        <f>IFERROR(VLOOKUP($B144,[1]ODBC!$B:$H,2,FALSE),"")</f>
        <v>1.1759999999999999</v>
      </c>
      <c r="D144" s="30">
        <f>IFERROR(VLOOKUP($B144,[1]ODBC!$B:$H,3,FALSE),"")</f>
        <v>2.117</v>
      </c>
      <c r="E144" s="30" t="str">
        <f>IFERROR(VLOOKUP($B144,[1]ODBC!$B:$H,4,FALSE),"")</f>
        <v>SQFT</v>
      </c>
      <c r="F144" s="31">
        <f>IFERROR(VLOOKUP($B144,[1]ODBC!$B:$H,5,FALSE),"")</f>
        <v>44.45</v>
      </c>
      <c r="G144" s="32">
        <f>[1]ODBC!G144</f>
        <v>0</v>
      </c>
      <c r="H144" s="33">
        <f>SUM([1]ODBC!H144)</f>
        <v>45460</v>
      </c>
      <c r="I144" s="41" t="str">
        <f>'Vinyl cutting'!$B$2</f>
        <v>J36938</v>
      </c>
      <c r="J144" s="42">
        <f ca="1">(SUMIF('Freeform time and material'!$B$17:$B$30,B144,'Freeform time and material'!$G$17:$G$30)) +
(SUMIF('Vinyl cutting'!$B$17:$B$30,B144,'Vinyl cutting'!$G$17:$G$30)) +
(SUMIF('Vinyl cutting (2)'!$B$17:$B$30,B144,'Vinyl cutting (2)'!$G$17:$G$30)) +
(SUMIF('Apply vinyl graphics'!$B$17:$B$30,B144,'Apply vinyl graphics'!$G$17:$G$30)) +
(SUMIF('Apply vinyl graphics (2)'!$B$17:$B$30,B144,'Apply vinyl graphics (2)'!$G$17:$G$30)) +
(SUMIF('Alum pan sign'!$B$17:$B$30,B144,'Alum pan sign'!$G$17:$G$30)) +
(SUMIF('Alum pan sign (2)'!$B$17:$B$30,B144,'Alum pan sign (2)'!$G$17:$G$30)) +
(SUMIF('Economy pan sign'!$B$17:$B$30,B144,'Economy pan sign'!$G$17:$G$30)) +
(SUMIF('Post and panel sign'!$B$17:$B$30,B144,'Post and panel sign'!$G$17:$G$30)) +
(SUMIF('Post and panel sign (2)'!$B$17:$B$30,B144,'Post and panel sign (2)'!$G$17:$G$30)) +
(SUMIF('Flat panels only'!$B$17:$B$30,B144,'Flat panels only'!$G$17:$G$30)) +
(SUMIF('Flat panels only (2)'!$B$17:$B$30,B144,'Flat panels only (2)'!$G$17:$G$30)) +
(SUMIF('Routed panel shapes'!$B$18:$B$31,B144,'Routed panel shapes'!$G$18:$G$31)) +
(SUMIF('Routed panel shapes (2)'!$B$18:$B$31,B144,'Routed panel shapes (2)'!$G$18:$G$31)) +
(SUMIF('Routed face only'!$B$17:$B$30,B144,'Routed face only'!$G$17:$G$30)) +
(SUMIF('Routed face only (2)'!$B$17:$B$30,B144,'Routed face only (2)'!$G$17:$G$30)) +
(SUMIF('Routed alum faces letters'!$B$17:$B$30,B144,'Routed alum faces letters'!$G$17:$G$30)) +
(SUMIF('Routed alum faces letters (2)'!$B$17:$B$30,B144,'Routed alum faces letters (2)'!$G$17:$G$30)) +
(SUMIF('Routed push through acrylic'!$B$17:$B$30,B144,'Routed push through acrylic'!$G$17:$G$30)) +
(SUMIF('Routed push through acrylic (2)'!$B$17:$B$30,B144,'Routed push through acrylic (2)'!$G$17:$G$30)) +
(SUMIF('Sf routed cabinet'!$B$17:$B$30,B144,'Sf routed cabinet'!$G$17:$G$30)) +
(SUMIF('Sf routed cabinet (2)'!$B$17:$B$30,B144,'Sf routed cabinet (2)'!$G$17:$G$30)) +
(SUMIF('Df routed cabinet'!$B$17:$B$30,B144,'Df routed cabinet'!$G$17:$G$30)) +
(SUMIF('Df routed cabinet (2)'!$B$17:$B$30,B144,'Df routed cabinet (2)'!$G$17:$G$30)) +
(SUMIF('Sf acrylic cabinet'!$B$17:$B$30,B144,'Sf acrylic cabinet'!$G$17:$G$30)) +
(SUMIF('Sf acrylic cabinet (2)'!$B$17:$B$30,B144,'Sf acrylic cabinet (2)'!$G$17:$G$30)) +
(SUMIF('Economy Sf acrylic'!$B$17:$B$30,B144,'Economy Sf acrylic'!$G$17:$G$30)) +
(SUMIF('Df acrylic cabinet'!$B$17:$B$30,B144,'Df acrylic cabinet'!$G$17:$G$30)) +
(SUMIF('Df acrylic cabinet (2)'!$B$17:$B$30,B144,'Df acrylic cabinet (2)'!$G$17:$G$30)) +
(SUMIF('Sf flex cabinet'!$B$17:$B$30,B144,'Sf flex cabinet'!$G$17:$G$30)) +
(SUMIF('Sf flex cabinet (2)'!$B$17:$B$30,B144,'Sf flex cabinet (2)'!$G$17:$G$30)) +
(SUMIF('Df flex cabinet'!$B$17:$B$36,B144,'Df flex cabinet'!$G$17:$G$36)) +
(SUMIF('Df flex cabinet (2)'!$B$17:$B$36,B144,'Df flex cabinet (2)'!$G$17:$G$36)) +
(SUMIF('Pole cover'!$B$17:$B$30,B144,'Pole cover'!$G$17:$G$30)) +
(SUMIF('Pole cover (2)'!$B$17:$B$30,B144,'Pole cover (2)'!$G$17:$G$30)) +
(SUMIF('Structural Steel Fab'!$B$17:$B$29,B144,'Structural Steel Fab'!$G$17:$G$29)) +
(SUMIF(Reveal!$B$17:$B$30,B144,Reveal!$G$17:$G$30)) +
(SUMIF('Reveal (2)'!$B$17:$B$30,B144,'Reveal (2)'!$G$17:$G$30)) +
(SUMIF('Crown cove top'!$B$17:$B$30,B144,'Crown cove top'!$G$17:$G$30)) +
(SUMIF('EMC assembly'!$B$17:$B$30,B144,'EMC assembly'!$G$17:$G$30)) +
(SUMIF(Crating!$B$17:$B$29,B144,Crating!$G$17:$G$29)) +
(SUMIF('LED wiring'!$B$17:$B$30,B144,'LED wiring'!$G$17:$G$30)) +
(SUMIF('Changeable copy face'!$B$17:$B$30,B144,'Changeable copy face'!$G$17:$G$30)) +
(SUMIF('Flex face assembly'!$B$17:$B$30,B144,'Flex face assembly'!$G$17:$G$30)) +
(SUMIF('Routed face assembly'!$B$17:$B$30,B144,'Routed face assembly'!$G$17:$G$30)) +
(SUMIF('Paint calculation'!$B$17:$B$30,B144,'Paint calculation'!$G$17:$G$30)) +
(SUMIF('Trimcap letter face'!$B$17:$B$30,B144,'Trimcap letter face'!$G$17:$G$30)) +
(SUMIF('Trimcap letter face (2)'!$B$17:$B$30,B144,'Trimcap letter face (2)'!$G$17:$G$30)) +
(SUMIF('Channel letter fabrication'!$B$17:$B$30,B144,'Channel letter fabrication'!$G$17:$G$30)) +
(SUMIF('Channel letter fabrication (2)'!$B$17:$B$30,B144,'Channel letter fabrication (2)'!$G$17:$G$30))</f>
        <v>0</v>
      </c>
    </row>
    <row r="145" spans="1:10">
      <c r="A145" s="28" t="str">
        <f>[1]ODBC!$A145</f>
        <v>48" 7125-77 Peacock Blue</v>
      </c>
      <c r="B145" s="29" t="str">
        <f>[1]ODBC!B145</f>
        <v>16667</v>
      </c>
      <c r="C145" s="30">
        <f>IFERROR(VLOOKUP($B145,[1]ODBC!$B:$H,2,FALSE),"")</f>
        <v>0.98799999999999999</v>
      </c>
      <c r="D145" s="30">
        <f>IFERROR(VLOOKUP($B145,[1]ODBC!$B:$H,3,FALSE),"")</f>
        <v>1.7789999999999999</v>
      </c>
      <c r="E145" s="30" t="str">
        <f>IFERROR(VLOOKUP($B145,[1]ODBC!$B:$H,4,FALSE),"")</f>
        <v>SQFT</v>
      </c>
      <c r="F145" s="31">
        <f>IFERROR(VLOOKUP($B145,[1]ODBC!$B:$H,5,FALSE),"")</f>
        <v>44.45</v>
      </c>
      <c r="G145" s="32">
        <f>[1]ODBC!G145</f>
        <v>0</v>
      </c>
      <c r="H145" s="33">
        <f>SUM([1]ODBC!H145)</f>
        <v>0</v>
      </c>
      <c r="I145" s="41" t="str">
        <f>'Vinyl cutting'!$B$2</f>
        <v>J36938</v>
      </c>
      <c r="J145" s="42">
        <f ca="1">(SUMIF('Freeform time and material'!$B$17:$B$30,B145,'Freeform time and material'!$G$17:$G$30)) +
(SUMIF('Vinyl cutting'!$B$17:$B$30,B145,'Vinyl cutting'!$G$17:$G$30)) +
(SUMIF('Vinyl cutting (2)'!$B$17:$B$30,B145,'Vinyl cutting (2)'!$G$17:$G$30)) +
(SUMIF('Apply vinyl graphics'!$B$17:$B$30,B145,'Apply vinyl graphics'!$G$17:$G$30)) +
(SUMIF('Apply vinyl graphics (2)'!$B$17:$B$30,B145,'Apply vinyl graphics (2)'!$G$17:$G$30)) +
(SUMIF('Alum pan sign'!$B$17:$B$30,B145,'Alum pan sign'!$G$17:$G$30)) +
(SUMIF('Alum pan sign (2)'!$B$17:$B$30,B145,'Alum pan sign (2)'!$G$17:$G$30)) +
(SUMIF('Economy pan sign'!$B$17:$B$30,B145,'Economy pan sign'!$G$17:$G$30)) +
(SUMIF('Post and panel sign'!$B$17:$B$30,B145,'Post and panel sign'!$G$17:$G$30)) +
(SUMIF('Post and panel sign (2)'!$B$17:$B$30,B145,'Post and panel sign (2)'!$G$17:$G$30)) +
(SUMIF('Flat panels only'!$B$17:$B$30,B145,'Flat panels only'!$G$17:$G$30)) +
(SUMIF('Flat panels only (2)'!$B$17:$B$30,B145,'Flat panels only (2)'!$G$17:$G$30)) +
(SUMIF('Routed panel shapes'!$B$18:$B$31,B145,'Routed panel shapes'!$G$18:$G$31)) +
(SUMIF('Routed panel shapes (2)'!$B$18:$B$31,B145,'Routed panel shapes (2)'!$G$18:$G$31)) +
(SUMIF('Routed face only'!$B$17:$B$30,B145,'Routed face only'!$G$17:$G$30)) +
(SUMIF('Routed face only (2)'!$B$17:$B$30,B145,'Routed face only (2)'!$G$17:$G$30)) +
(SUMIF('Routed alum faces letters'!$B$17:$B$30,B145,'Routed alum faces letters'!$G$17:$G$30)) +
(SUMIF('Routed alum faces letters (2)'!$B$17:$B$30,B145,'Routed alum faces letters (2)'!$G$17:$G$30)) +
(SUMIF('Routed push through acrylic'!$B$17:$B$30,B145,'Routed push through acrylic'!$G$17:$G$30)) +
(SUMIF('Routed push through acrylic (2)'!$B$17:$B$30,B145,'Routed push through acrylic (2)'!$G$17:$G$30)) +
(SUMIF('Sf routed cabinet'!$B$17:$B$30,B145,'Sf routed cabinet'!$G$17:$G$30)) +
(SUMIF('Sf routed cabinet (2)'!$B$17:$B$30,B145,'Sf routed cabinet (2)'!$G$17:$G$30)) +
(SUMIF('Df routed cabinet'!$B$17:$B$30,B145,'Df routed cabinet'!$G$17:$G$30)) +
(SUMIF('Df routed cabinet (2)'!$B$17:$B$30,B145,'Df routed cabinet (2)'!$G$17:$G$30)) +
(SUMIF('Sf acrylic cabinet'!$B$17:$B$30,B145,'Sf acrylic cabinet'!$G$17:$G$30)) +
(SUMIF('Sf acrylic cabinet (2)'!$B$17:$B$30,B145,'Sf acrylic cabinet (2)'!$G$17:$G$30)) +
(SUMIF('Economy Sf acrylic'!$B$17:$B$30,B145,'Economy Sf acrylic'!$G$17:$G$30)) +
(SUMIF('Df acrylic cabinet'!$B$17:$B$30,B145,'Df acrylic cabinet'!$G$17:$G$30)) +
(SUMIF('Df acrylic cabinet (2)'!$B$17:$B$30,B145,'Df acrylic cabinet (2)'!$G$17:$G$30)) +
(SUMIF('Sf flex cabinet'!$B$17:$B$30,B145,'Sf flex cabinet'!$G$17:$G$30)) +
(SUMIF('Sf flex cabinet (2)'!$B$17:$B$30,B145,'Sf flex cabinet (2)'!$G$17:$G$30)) +
(SUMIF('Df flex cabinet'!$B$17:$B$36,B145,'Df flex cabinet'!$G$17:$G$36)) +
(SUMIF('Df flex cabinet (2)'!$B$17:$B$36,B145,'Df flex cabinet (2)'!$G$17:$G$36)) +
(SUMIF('Pole cover'!$B$17:$B$30,B145,'Pole cover'!$G$17:$G$30)) +
(SUMIF('Pole cover (2)'!$B$17:$B$30,B145,'Pole cover (2)'!$G$17:$G$30)) +
(SUMIF('Structural Steel Fab'!$B$17:$B$29,B145,'Structural Steel Fab'!$G$17:$G$29)) +
(SUMIF(Reveal!$B$17:$B$30,B145,Reveal!$G$17:$G$30)) +
(SUMIF('Reveal (2)'!$B$17:$B$30,B145,'Reveal (2)'!$G$17:$G$30)) +
(SUMIF('Crown cove top'!$B$17:$B$30,B145,'Crown cove top'!$G$17:$G$30)) +
(SUMIF('EMC assembly'!$B$17:$B$30,B145,'EMC assembly'!$G$17:$G$30)) +
(SUMIF(Crating!$B$17:$B$29,B145,Crating!$G$17:$G$29)) +
(SUMIF('LED wiring'!$B$17:$B$30,B145,'LED wiring'!$G$17:$G$30)) +
(SUMIF('Changeable copy face'!$B$17:$B$30,B145,'Changeable copy face'!$G$17:$G$30)) +
(SUMIF('Flex face assembly'!$B$17:$B$30,B145,'Flex face assembly'!$G$17:$G$30)) +
(SUMIF('Routed face assembly'!$B$17:$B$30,B145,'Routed face assembly'!$G$17:$G$30)) +
(SUMIF('Paint calculation'!$B$17:$B$30,B145,'Paint calculation'!$G$17:$G$30)) +
(SUMIF('Trimcap letter face'!$B$17:$B$30,B145,'Trimcap letter face'!$G$17:$G$30)) +
(SUMIF('Trimcap letter face (2)'!$B$17:$B$30,B145,'Trimcap letter face (2)'!$G$17:$G$30)) +
(SUMIF('Channel letter fabrication'!$B$17:$B$30,B145,'Channel letter fabrication'!$G$17:$G$30)) +
(SUMIF('Channel letter fabrication (2)'!$B$17:$B$30,B145,'Channel letter fabrication (2)'!$G$17:$G$30))</f>
        <v>0</v>
      </c>
    </row>
    <row r="146" spans="1:10">
      <c r="A146" s="28" t="str">
        <f>[1]ODBC!$A146</f>
        <v>48" 7125-85 Vista Yellow</v>
      </c>
      <c r="B146" s="29" t="str">
        <f>[1]ODBC!B146</f>
        <v>16675</v>
      </c>
      <c r="C146" s="30">
        <f>IFERROR(VLOOKUP($B146,[1]ODBC!$B:$H,2,FALSE),"")</f>
        <v>0.98833000000000004</v>
      </c>
      <c r="D146" s="30">
        <f>IFERROR(VLOOKUP($B146,[1]ODBC!$B:$H,3,FALSE),"")</f>
        <v>1.7789999999999999</v>
      </c>
      <c r="E146" s="30" t="str">
        <f>IFERROR(VLOOKUP($B146,[1]ODBC!$B:$H,4,FALSE),"")</f>
        <v>SQFT</v>
      </c>
      <c r="F146" s="31">
        <f>IFERROR(VLOOKUP($B146,[1]ODBC!$B:$H,5,FALSE),"")</f>
        <v>44.45</v>
      </c>
      <c r="G146" s="32">
        <f>[1]ODBC!G146</f>
        <v>0</v>
      </c>
      <c r="H146" s="33">
        <f>SUM([1]ODBC!H146)</f>
        <v>0</v>
      </c>
      <c r="I146" s="41" t="str">
        <f>'Vinyl cutting'!$B$2</f>
        <v>J36938</v>
      </c>
      <c r="J146" s="42">
        <f ca="1">(SUMIF('Freeform time and material'!$B$17:$B$30,B146,'Freeform time and material'!$G$17:$G$30)) +
(SUMIF('Vinyl cutting'!$B$17:$B$30,B146,'Vinyl cutting'!$G$17:$G$30)) +
(SUMIF('Vinyl cutting (2)'!$B$17:$B$30,B146,'Vinyl cutting (2)'!$G$17:$G$30)) +
(SUMIF('Apply vinyl graphics'!$B$17:$B$30,B146,'Apply vinyl graphics'!$G$17:$G$30)) +
(SUMIF('Apply vinyl graphics (2)'!$B$17:$B$30,B146,'Apply vinyl graphics (2)'!$G$17:$G$30)) +
(SUMIF('Alum pan sign'!$B$17:$B$30,B146,'Alum pan sign'!$G$17:$G$30)) +
(SUMIF('Alum pan sign (2)'!$B$17:$B$30,B146,'Alum pan sign (2)'!$G$17:$G$30)) +
(SUMIF('Economy pan sign'!$B$17:$B$30,B146,'Economy pan sign'!$G$17:$G$30)) +
(SUMIF('Post and panel sign'!$B$17:$B$30,B146,'Post and panel sign'!$G$17:$G$30)) +
(SUMIF('Post and panel sign (2)'!$B$17:$B$30,B146,'Post and panel sign (2)'!$G$17:$G$30)) +
(SUMIF('Flat panels only'!$B$17:$B$30,B146,'Flat panels only'!$G$17:$G$30)) +
(SUMIF('Flat panels only (2)'!$B$17:$B$30,B146,'Flat panels only (2)'!$G$17:$G$30)) +
(SUMIF('Routed panel shapes'!$B$18:$B$31,B146,'Routed panel shapes'!$G$18:$G$31)) +
(SUMIF('Routed panel shapes (2)'!$B$18:$B$31,B146,'Routed panel shapes (2)'!$G$18:$G$31)) +
(SUMIF('Routed face only'!$B$17:$B$30,B146,'Routed face only'!$G$17:$G$30)) +
(SUMIF('Routed face only (2)'!$B$17:$B$30,B146,'Routed face only (2)'!$G$17:$G$30)) +
(SUMIF('Routed alum faces letters'!$B$17:$B$30,B146,'Routed alum faces letters'!$G$17:$G$30)) +
(SUMIF('Routed alum faces letters (2)'!$B$17:$B$30,B146,'Routed alum faces letters (2)'!$G$17:$G$30)) +
(SUMIF('Routed push through acrylic'!$B$17:$B$30,B146,'Routed push through acrylic'!$G$17:$G$30)) +
(SUMIF('Routed push through acrylic (2)'!$B$17:$B$30,B146,'Routed push through acrylic (2)'!$G$17:$G$30)) +
(SUMIF('Sf routed cabinet'!$B$17:$B$30,B146,'Sf routed cabinet'!$G$17:$G$30)) +
(SUMIF('Sf routed cabinet (2)'!$B$17:$B$30,B146,'Sf routed cabinet (2)'!$G$17:$G$30)) +
(SUMIF('Df routed cabinet'!$B$17:$B$30,B146,'Df routed cabinet'!$G$17:$G$30)) +
(SUMIF('Df routed cabinet (2)'!$B$17:$B$30,B146,'Df routed cabinet (2)'!$G$17:$G$30)) +
(SUMIF('Sf acrylic cabinet'!$B$17:$B$30,B146,'Sf acrylic cabinet'!$G$17:$G$30)) +
(SUMIF('Sf acrylic cabinet (2)'!$B$17:$B$30,B146,'Sf acrylic cabinet (2)'!$G$17:$G$30)) +
(SUMIF('Economy Sf acrylic'!$B$17:$B$30,B146,'Economy Sf acrylic'!$G$17:$G$30)) +
(SUMIF('Df acrylic cabinet'!$B$17:$B$30,B146,'Df acrylic cabinet'!$G$17:$G$30)) +
(SUMIF('Df acrylic cabinet (2)'!$B$17:$B$30,B146,'Df acrylic cabinet (2)'!$G$17:$G$30)) +
(SUMIF('Sf flex cabinet'!$B$17:$B$30,B146,'Sf flex cabinet'!$G$17:$G$30)) +
(SUMIF('Sf flex cabinet (2)'!$B$17:$B$30,B146,'Sf flex cabinet (2)'!$G$17:$G$30)) +
(SUMIF('Df flex cabinet'!$B$17:$B$36,B146,'Df flex cabinet'!$G$17:$G$36)) +
(SUMIF('Df flex cabinet (2)'!$B$17:$B$36,B146,'Df flex cabinet (2)'!$G$17:$G$36)) +
(SUMIF('Pole cover'!$B$17:$B$30,B146,'Pole cover'!$G$17:$G$30)) +
(SUMIF('Pole cover (2)'!$B$17:$B$30,B146,'Pole cover (2)'!$G$17:$G$30)) +
(SUMIF('Structural Steel Fab'!$B$17:$B$29,B146,'Structural Steel Fab'!$G$17:$G$29)) +
(SUMIF(Reveal!$B$17:$B$30,B146,Reveal!$G$17:$G$30)) +
(SUMIF('Reveal (2)'!$B$17:$B$30,B146,'Reveal (2)'!$G$17:$G$30)) +
(SUMIF('Crown cove top'!$B$17:$B$30,B146,'Crown cove top'!$G$17:$G$30)) +
(SUMIF('EMC assembly'!$B$17:$B$30,B146,'EMC assembly'!$G$17:$G$30)) +
(SUMIF(Crating!$B$17:$B$29,B146,Crating!$G$17:$G$29)) +
(SUMIF('LED wiring'!$B$17:$B$30,B146,'LED wiring'!$G$17:$G$30)) +
(SUMIF('Changeable copy face'!$B$17:$B$30,B146,'Changeable copy face'!$G$17:$G$30)) +
(SUMIF('Flex face assembly'!$B$17:$B$30,B146,'Flex face assembly'!$G$17:$G$30)) +
(SUMIF('Routed face assembly'!$B$17:$B$30,B146,'Routed face assembly'!$G$17:$G$30)) +
(SUMIF('Paint calculation'!$B$17:$B$30,B146,'Paint calculation'!$G$17:$G$30)) +
(SUMIF('Trimcap letter face'!$B$17:$B$30,B146,'Trimcap letter face'!$G$17:$G$30)) +
(SUMIF('Trimcap letter face (2)'!$B$17:$B$30,B146,'Trimcap letter face (2)'!$G$17:$G$30)) +
(SUMIF('Channel letter fabrication'!$B$17:$B$30,B146,'Channel letter fabrication'!$G$17:$G$30)) +
(SUMIF('Channel letter fabrication (2)'!$B$17:$B$30,B146,'Channel letter fabrication (2)'!$G$17:$G$30))</f>
        <v>0</v>
      </c>
    </row>
    <row r="147" spans="1:10">
      <c r="A147" s="28" t="str">
        <f>[1]ODBC!$A147</f>
        <v>48" 7125-86 Robin Egg Blue</v>
      </c>
      <c r="B147" s="29" t="str">
        <f>[1]ODBC!B147</f>
        <v>16676</v>
      </c>
      <c r="C147" s="30">
        <f>IFERROR(VLOOKUP($B147,[1]ODBC!$B:$H,2,FALSE),"")</f>
        <v>0.98833000000000004</v>
      </c>
      <c r="D147" s="30">
        <f>IFERROR(VLOOKUP($B147,[1]ODBC!$B:$H,3,FALSE),"")</f>
        <v>1.7789999999999999</v>
      </c>
      <c r="E147" s="30" t="str">
        <f>IFERROR(VLOOKUP($B147,[1]ODBC!$B:$H,4,FALSE),"")</f>
        <v>SQFT</v>
      </c>
      <c r="F147" s="31">
        <f>IFERROR(VLOOKUP($B147,[1]ODBC!$B:$H,5,FALSE),"")</f>
        <v>44.45</v>
      </c>
      <c r="G147" s="32">
        <f>[1]ODBC!G147</f>
        <v>0</v>
      </c>
      <c r="H147" s="33">
        <f>SUM([1]ODBC!H147)</f>
        <v>0</v>
      </c>
      <c r="I147" s="41" t="str">
        <f>'Vinyl cutting'!$B$2</f>
        <v>J36938</v>
      </c>
      <c r="J147" s="42">
        <f ca="1">(SUMIF('Freeform time and material'!$B$17:$B$30,B147,'Freeform time and material'!$G$17:$G$30)) +
(SUMIF('Vinyl cutting'!$B$17:$B$30,B147,'Vinyl cutting'!$G$17:$G$30)) +
(SUMIF('Vinyl cutting (2)'!$B$17:$B$30,B147,'Vinyl cutting (2)'!$G$17:$G$30)) +
(SUMIF('Apply vinyl graphics'!$B$17:$B$30,B147,'Apply vinyl graphics'!$G$17:$G$30)) +
(SUMIF('Apply vinyl graphics (2)'!$B$17:$B$30,B147,'Apply vinyl graphics (2)'!$G$17:$G$30)) +
(SUMIF('Alum pan sign'!$B$17:$B$30,B147,'Alum pan sign'!$G$17:$G$30)) +
(SUMIF('Alum pan sign (2)'!$B$17:$B$30,B147,'Alum pan sign (2)'!$G$17:$G$30)) +
(SUMIF('Economy pan sign'!$B$17:$B$30,B147,'Economy pan sign'!$G$17:$G$30)) +
(SUMIF('Post and panel sign'!$B$17:$B$30,B147,'Post and panel sign'!$G$17:$G$30)) +
(SUMIF('Post and panel sign (2)'!$B$17:$B$30,B147,'Post and panel sign (2)'!$G$17:$G$30)) +
(SUMIF('Flat panels only'!$B$17:$B$30,B147,'Flat panels only'!$G$17:$G$30)) +
(SUMIF('Flat panels only (2)'!$B$17:$B$30,B147,'Flat panels only (2)'!$G$17:$G$30)) +
(SUMIF('Routed panel shapes'!$B$18:$B$31,B147,'Routed panel shapes'!$G$18:$G$31)) +
(SUMIF('Routed panel shapes (2)'!$B$18:$B$31,B147,'Routed panel shapes (2)'!$G$18:$G$31)) +
(SUMIF('Routed face only'!$B$17:$B$30,B147,'Routed face only'!$G$17:$G$30)) +
(SUMIF('Routed face only (2)'!$B$17:$B$30,B147,'Routed face only (2)'!$G$17:$G$30)) +
(SUMIF('Routed alum faces letters'!$B$17:$B$30,B147,'Routed alum faces letters'!$G$17:$G$30)) +
(SUMIF('Routed alum faces letters (2)'!$B$17:$B$30,B147,'Routed alum faces letters (2)'!$G$17:$G$30)) +
(SUMIF('Routed push through acrylic'!$B$17:$B$30,B147,'Routed push through acrylic'!$G$17:$G$30)) +
(SUMIF('Routed push through acrylic (2)'!$B$17:$B$30,B147,'Routed push through acrylic (2)'!$G$17:$G$30)) +
(SUMIF('Sf routed cabinet'!$B$17:$B$30,B147,'Sf routed cabinet'!$G$17:$G$30)) +
(SUMIF('Sf routed cabinet (2)'!$B$17:$B$30,B147,'Sf routed cabinet (2)'!$G$17:$G$30)) +
(SUMIF('Df routed cabinet'!$B$17:$B$30,B147,'Df routed cabinet'!$G$17:$G$30)) +
(SUMIF('Df routed cabinet (2)'!$B$17:$B$30,B147,'Df routed cabinet (2)'!$G$17:$G$30)) +
(SUMIF('Sf acrylic cabinet'!$B$17:$B$30,B147,'Sf acrylic cabinet'!$G$17:$G$30)) +
(SUMIF('Sf acrylic cabinet (2)'!$B$17:$B$30,B147,'Sf acrylic cabinet (2)'!$G$17:$G$30)) +
(SUMIF('Economy Sf acrylic'!$B$17:$B$30,B147,'Economy Sf acrylic'!$G$17:$G$30)) +
(SUMIF('Df acrylic cabinet'!$B$17:$B$30,B147,'Df acrylic cabinet'!$G$17:$G$30)) +
(SUMIF('Df acrylic cabinet (2)'!$B$17:$B$30,B147,'Df acrylic cabinet (2)'!$G$17:$G$30)) +
(SUMIF('Sf flex cabinet'!$B$17:$B$30,B147,'Sf flex cabinet'!$G$17:$G$30)) +
(SUMIF('Sf flex cabinet (2)'!$B$17:$B$30,B147,'Sf flex cabinet (2)'!$G$17:$G$30)) +
(SUMIF('Df flex cabinet'!$B$17:$B$36,B147,'Df flex cabinet'!$G$17:$G$36)) +
(SUMIF('Df flex cabinet (2)'!$B$17:$B$36,B147,'Df flex cabinet (2)'!$G$17:$G$36)) +
(SUMIF('Pole cover'!$B$17:$B$30,B147,'Pole cover'!$G$17:$G$30)) +
(SUMIF('Pole cover (2)'!$B$17:$B$30,B147,'Pole cover (2)'!$G$17:$G$30)) +
(SUMIF('Structural Steel Fab'!$B$17:$B$29,B147,'Structural Steel Fab'!$G$17:$G$29)) +
(SUMIF(Reveal!$B$17:$B$30,B147,Reveal!$G$17:$G$30)) +
(SUMIF('Reveal (2)'!$B$17:$B$30,B147,'Reveal (2)'!$G$17:$G$30)) +
(SUMIF('Crown cove top'!$B$17:$B$30,B147,'Crown cove top'!$G$17:$G$30)) +
(SUMIF('EMC assembly'!$B$17:$B$30,B147,'EMC assembly'!$G$17:$G$30)) +
(SUMIF(Crating!$B$17:$B$29,B147,Crating!$G$17:$G$29)) +
(SUMIF('LED wiring'!$B$17:$B$30,B147,'LED wiring'!$G$17:$G$30)) +
(SUMIF('Changeable copy face'!$B$17:$B$30,B147,'Changeable copy face'!$G$17:$G$30)) +
(SUMIF('Flex face assembly'!$B$17:$B$30,B147,'Flex face assembly'!$G$17:$G$30)) +
(SUMIF('Routed face assembly'!$B$17:$B$30,B147,'Routed face assembly'!$G$17:$G$30)) +
(SUMIF('Paint calculation'!$B$17:$B$30,B147,'Paint calculation'!$G$17:$G$30)) +
(SUMIF('Trimcap letter face'!$B$17:$B$30,B147,'Trimcap letter face'!$G$17:$G$30)) +
(SUMIF('Trimcap letter face (2)'!$B$17:$B$30,B147,'Trimcap letter face (2)'!$G$17:$G$30)) +
(SUMIF('Channel letter fabrication'!$B$17:$B$30,B147,'Channel letter fabrication'!$G$17:$G$30)) +
(SUMIF('Channel letter fabrication (2)'!$B$17:$B$30,B147,'Channel letter fabrication (2)'!$G$17:$G$30))</f>
        <v>0</v>
      </c>
    </row>
    <row r="148" spans="1:10">
      <c r="A148" s="28" t="str">
        <f>[1]ODBC!$A148</f>
        <v>48" 7125-88 Violet</v>
      </c>
      <c r="B148" s="29" t="str">
        <f>[1]ODBC!B148</f>
        <v>16678</v>
      </c>
      <c r="C148" s="30">
        <f>IFERROR(VLOOKUP($B148,[1]ODBC!$B:$H,2,FALSE),"")</f>
        <v>0.98833000000000004</v>
      </c>
      <c r="D148" s="30">
        <f>IFERROR(VLOOKUP($B148,[1]ODBC!$B:$H,3,FALSE),"")</f>
        <v>1.7789999999999999</v>
      </c>
      <c r="E148" s="30" t="str">
        <f>IFERROR(VLOOKUP($B148,[1]ODBC!$B:$H,4,FALSE),"")</f>
        <v>SQFT</v>
      </c>
      <c r="F148" s="31">
        <f>IFERROR(VLOOKUP($B148,[1]ODBC!$B:$H,5,FALSE),"")</f>
        <v>44.45</v>
      </c>
      <c r="G148" s="32">
        <f>[1]ODBC!G148</f>
        <v>0</v>
      </c>
      <c r="H148" s="33">
        <f>SUM([1]ODBC!H148)</f>
        <v>0</v>
      </c>
      <c r="I148" s="41" t="str">
        <f>'Vinyl cutting'!$B$2</f>
        <v>J36938</v>
      </c>
      <c r="J148" s="42">
        <f ca="1">(SUMIF('Freeform time and material'!$B$17:$B$30,B148,'Freeform time and material'!$G$17:$G$30)) +
(SUMIF('Vinyl cutting'!$B$17:$B$30,B148,'Vinyl cutting'!$G$17:$G$30)) +
(SUMIF('Vinyl cutting (2)'!$B$17:$B$30,B148,'Vinyl cutting (2)'!$G$17:$G$30)) +
(SUMIF('Apply vinyl graphics'!$B$17:$B$30,B148,'Apply vinyl graphics'!$G$17:$G$30)) +
(SUMIF('Apply vinyl graphics (2)'!$B$17:$B$30,B148,'Apply vinyl graphics (2)'!$G$17:$G$30)) +
(SUMIF('Alum pan sign'!$B$17:$B$30,B148,'Alum pan sign'!$G$17:$G$30)) +
(SUMIF('Alum pan sign (2)'!$B$17:$B$30,B148,'Alum pan sign (2)'!$G$17:$G$30)) +
(SUMIF('Economy pan sign'!$B$17:$B$30,B148,'Economy pan sign'!$G$17:$G$30)) +
(SUMIF('Post and panel sign'!$B$17:$B$30,B148,'Post and panel sign'!$G$17:$G$30)) +
(SUMIF('Post and panel sign (2)'!$B$17:$B$30,B148,'Post and panel sign (2)'!$G$17:$G$30)) +
(SUMIF('Flat panels only'!$B$17:$B$30,B148,'Flat panels only'!$G$17:$G$30)) +
(SUMIF('Flat panels only (2)'!$B$17:$B$30,B148,'Flat panels only (2)'!$G$17:$G$30)) +
(SUMIF('Routed panel shapes'!$B$18:$B$31,B148,'Routed panel shapes'!$G$18:$G$31)) +
(SUMIF('Routed panel shapes (2)'!$B$18:$B$31,B148,'Routed panel shapes (2)'!$G$18:$G$31)) +
(SUMIF('Routed face only'!$B$17:$B$30,B148,'Routed face only'!$G$17:$G$30)) +
(SUMIF('Routed face only (2)'!$B$17:$B$30,B148,'Routed face only (2)'!$G$17:$G$30)) +
(SUMIF('Routed alum faces letters'!$B$17:$B$30,B148,'Routed alum faces letters'!$G$17:$G$30)) +
(SUMIF('Routed alum faces letters (2)'!$B$17:$B$30,B148,'Routed alum faces letters (2)'!$G$17:$G$30)) +
(SUMIF('Routed push through acrylic'!$B$17:$B$30,B148,'Routed push through acrylic'!$G$17:$G$30)) +
(SUMIF('Routed push through acrylic (2)'!$B$17:$B$30,B148,'Routed push through acrylic (2)'!$G$17:$G$30)) +
(SUMIF('Sf routed cabinet'!$B$17:$B$30,B148,'Sf routed cabinet'!$G$17:$G$30)) +
(SUMIF('Sf routed cabinet (2)'!$B$17:$B$30,B148,'Sf routed cabinet (2)'!$G$17:$G$30)) +
(SUMIF('Df routed cabinet'!$B$17:$B$30,B148,'Df routed cabinet'!$G$17:$G$30)) +
(SUMIF('Df routed cabinet (2)'!$B$17:$B$30,B148,'Df routed cabinet (2)'!$G$17:$G$30)) +
(SUMIF('Sf acrylic cabinet'!$B$17:$B$30,B148,'Sf acrylic cabinet'!$G$17:$G$30)) +
(SUMIF('Sf acrylic cabinet (2)'!$B$17:$B$30,B148,'Sf acrylic cabinet (2)'!$G$17:$G$30)) +
(SUMIF('Economy Sf acrylic'!$B$17:$B$30,B148,'Economy Sf acrylic'!$G$17:$G$30)) +
(SUMIF('Df acrylic cabinet'!$B$17:$B$30,B148,'Df acrylic cabinet'!$G$17:$G$30)) +
(SUMIF('Df acrylic cabinet (2)'!$B$17:$B$30,B148,'Df acrylic cabinet (2)'!$G$17:$G$30)) +
(SUMIF('Sf flex cabinet'!$B$17:$B$30,B148,'Sf flex cabinet'!$G$17:$G$30)) +
(SUMIF('Sf flex cabinet (2)'!$B$17:$B$30,B148,'Sf flex cabinet (2)'!$G$17:$G$30)) +
(SUMIF('Df flex cabinet'!$B$17:$B$36,B148,'Df flex cabinet'!$G$17:$G$36)) +
(SUMIF('Df flex cabinet (2)'!$B$17:$B$36,B148,'Df flex cabinet (2)'!$G$17:$G$36)) +
(SUMIF('Pole cover'!$B$17:$B$30,B148,'Pole cover'!$G$17:$G$30)) +
(SUMIF('Pole cover (2)'!$B$17:$B$30,B148,'Pole cover (2)'!$G$17:$G$30)) +
(SUMIF('Structural Steel Fab'!$B$17:$B$29,B148,'Structural Steel Fab'!$G$17:$G$29)) +
(SUMIF(Reveal!$B$17:$B$30,B148,Reveal!$G$17:$G$30)) +
(SUMIF('Reveal (2)'!$B$17:$B$30,B148,'Reveal (2)'!$G$17:$G$30)) +
(SUMIF('Crown cove top'!$B$17:$B$30,B148,'Crown cove top'!$G$17:$G$30)) +
(SUMIF('EMC assembly'!$B$17:$B$30,B148,'EMC assembly'!$G$17:$G$30)) +
(SUMIF(Crating!$B$17:$B$29,B148,Crating!$G$17:$G$29)) +
(SUMIF('LED wiring'!$B$17:$B$30,B148,'LED wiring'!$G$17:$G$30)) +
(SUMIF('Changeable copy face'!$B$17:$B$30,B148,'Changeable copy face'!$G$17:$G$30)) +
(SUMIF('Flex face assembly'!$B$17:$B$30,B148,'Flex face assembly'!$G$17:$G$30)) +
(SUMIF('Routed face assembly'!$B$17:$B$30,B148,'Routed face assembly'!$G$17:$G$30)) +
(SUMIF('Paint calculation'!$B$17:$B$30,B148,'Paint calculation'!$G$17:$G$30)) +
(SUMIF('Trimcap letter face'!$B$17:$B$30,B148,'Trimcap letter face'!$G$17:$G$30)) +
(SUMIF('Trimcap letter face (2)'!$B$17:$B$30,B148,'Trimcap letter face (2)'!$G$17:$G$30)) +
(SUMIF('Channel letter fabrication'!$B$17:$B$30,B148,'Channel letter fabrication'!$G$17:$G$30)) +
(SUMIF('Channel letter fabrication (2)'!$B$17:$B$30,B148,'Channel letter fabrication (2)'!$G$17:$G$30))</f>
        <v>0</v>
      </c>
    </row>
    <row r="149" spans="1:10">
      <c r="A149" s="28" t="str">
        <f>[1]ODBC!$A149</f>
        <v>48" 7125-89 Sandstone</v>
      </c>
      <c r="B149" s="29" t="str">
        <f>[1]ODBC!B149</f>
        <v>16679</v>
      </c>
      <c r="C149" s="30">
        <f>IFERROR(VLOOKUP($B149,[1]ODBC!$B:$H,2,FALSE),"")</f>
        <v>0.98833000000000004</v>
      </c>
      <c r="D149" s="30">
        <f>IFERROR(VLOOKUP($B149,[1]ODBC!$B:$H,3,FALSE),"")</f>
        <v>1.7789999999999999</v>
      </c>
      <c r="E149" s="30" t="str">
        <f>IFERROR(VLOOKUP($B149,[1]ODBC!$B:$H,4,FALSE),"")</f>
        <v>SQFT</v>
      </c>
      <c r="F149" s="31">
        <f>IFERROR(VLOOKUP($B149,[1]ODBC!$B:$H,5,FALSE),"")</f>
        <v>44.45</v>
      </c>
      <c r="G149" s="32">
        <f>[1]ODBC!G149</f>
        <v>0</v>
      </c>
      <c r="H149" s="33">
        <f>SUM([1]ODBC!H149)</f>
        <v>0</v>
      </c>
      <c r="I149" s="41" t="str">
        <f>'Vinyl cutting'!$B$2</f>
        <v>J36938</v>
      </c>
      <c r="J149" s="42">
        <f ca="1">(SUMIF('Freeform time and material'!$B$17:$B$30,B149,'Freeform time and material'!$G$17:$G$30)) +
(SUMIF('Vinyl cutting'!$B$17:$B$30,B149,'Vinyl cutting'!$G$17:$G$30)) +
(SUMIF('Vinyl cutting (2)'!$B$17:$B$30,B149,'Vinyl cutting (2)'!$G$17:$G$30)) +
(SUMIF('Apply vinyl graphics'!$B$17:$B$30,B149,'Apply vinyl graphics'!$G$17:$G$30)) +
(SUMIF('Apply vinyl graphics (2)'!$B$17:$B$30,B149,'Apply vinyl graphics (2)'!$G$17:$G$30)) +
(SUMIF('Alum pan sign'!$B$17:$B$30,B149,'Alum pan sign'!$G$17:$G$30)) +
(SUMIF('Alum pan sign (2)'!$B$17:$B$30,B149,'Alum pan sign (2)'!$G$17:$G$30)) +
(SUMIF('Economy pan sign'!$B$17:$B$30,B149,'Economy pan sign'!$G$17:$G$30)) +
(SUMIF('Post and panel sign'!$B$17:$B$30,B149,'Post and panel sign'!$G$17:$G$30)) +
(SUMIF('Post and panel sign (2)'!$B$17:$B$30,B149,'Post and panel sign (2)'!$G$17:$G$30)) +
(SUMIF('Flat panels only'!$B$17:$B$30,B149,'Flat panels only'!$G$17:$G$30)) +
(SUMIF('Flat panels only (2)'!$B$17:$B$30,B149,'Flat panels only (2)'!$G$17:$G$30)) +
(SUMIF('Routed panel shapes'!$B$18:$B$31,B149,'Routed panel shapes'!$G$18:$G$31)) +
(SUMIF('Routed panel shapes (2)'!$B$18:$B$31,B149,'Routed panel shapes (2)'!$G$18:$G$31)) +
(SUMIF('Routed face only'!$B$17:$B$30,B149,'Routed face only'!$G$17:$G$30)) +
(SUMIF('Routed face only (2)'!$B$17:$B$30,B149,'Routed face only (2)'!$G$17:$G$30)) +
(SUMIF('Routed alum faces letters'!$B$17:$B$30,B149,'Routed alum faces letters'!$G$17:$G$30)) +
(SUMIF('Routed alum faces letters (2)'!$B$17:$B$30,B149,'Routed alum faces letters (2)'!$G$17:$G$30)) +
(SUMIF('Routed push through acrylic'!$B$17:$B$30,B149,'Routed push through acrylic'!$G$17:$G$30)) +
(SUMIF('Routed push through acrylic (2)'!$B$17:$B$30,B149,'Routed push through acrylic (2)'!$G$17:$G$30)) +
(SUMIF('Sf routed cabinet'!$B$17:$B$30,B149,'Sf routed cabinet'!$G$17:$G$30)) +
(SUMIF('Sf routed cabinet (2)'!$B$17:$B$30,B149,'Sf routed cabinet (2)'!$G$17:$G$30)) +
(SUMIF('Df routed cabinet'!$B$17:$B$30,B149,'Df routed cabinet'!$G$17:$G$30)) +
(SUMIF('Df routed cabinet (2)'!$B$17:$B$30,B149,'Df routed cabinet (2)'!$G$17:$G$30)) +
(SUMIF('Sf acrylic cabinet'!$B$17:$B$30,B149,'Sf acrylic cabinet'!$G$17:$G$30)) +
(SUMIF('Sf acrylic cabinet (2)'!$B$17:$B$30,B149,'Sf acrylic cabinet (2)'!$G$17:$G$30)) +
(SUMIF('Economy Sf acrylic'!$B$17:$B$30,B149,'Economy Sf acrylic'!$G$17:$G$30)) +
(SUMIF('Df acrylic cabinet'!$B$17:$B$30,B149,'Df acrylic cabinet'!$G$17:$G$30)) +
(SUMIF('Df acrylic cabinet (2)'!$B$17:$B$30,B149,'Df acrylic cabinet (2)'!$G$17:$G$30)) +
(SUMIF('Sf flex cabinet'!$B$17:$B$30,B149,'Sf flex cabinet'!$G$17:$G$30)) +
(SUMIF('Sf flex cabinet (2)'!$B$17:$B$30,B149,'Sf flex cabinet (2)'!$G$17:$G$30)) +
(SUMIF('Df flex cabinet'!$B$17:$B$36,B149,'Df flex cabinet'!$G$17:$G$36)) +
(SUMIF('Df flex cabinet (2)'!$B$17:$B$36,B149,'Df flex cabinet (2)'!$G$17:$G$36)) +
(SUMIF('Pole cover'!$B$17:$B$30,B149,'Pole cover'!$G$17:$G$30)) +
(SUMIF('Pole cover (2)'!$B$17:$B$30,B149,'Pole cover (2)'!$G$17:$G$30)) +
(SUMIF('Structural Steel Fab'!$B$17:$B$29,B149,'Structural Steel Fab'!$G$17:$G$29)) +
(SUMIF(Reveal!$B$17:$B$30,B149,Reveal!$G$17:$G$30)) +
(SUMIF('Reveal (2)'!$B$17:$B$30,B149,'Reveal (2)'!$G$17:$G$30)) +
(SUMIF('Crown cove top'!$B$17:$B$30,B149,'Crown cove top'!$G$17:$G$30)) +
(SUMIF('EMC assembly'!$B$17:$B$30,B149,'EMC assembly'!$G$17:$G$30)) +
(SUMIF(Crating!$B$17:$B$29,B149,Crating!$G$17:$G$29)) +
(SUMIF('LED wiring'!$B$17:$B$30,B149,'LED wiring'!$G$17:$G$30)) +
(SUMIF('Changeable copy face'!$B$17:$B$30,B149,'Changeable copy face'!$G$17:$G$30)) +
(SUMIF('Flex face assembly'!$B$17:$B$30,B149,'Flex face assembly'!$G$17:$G$30)) +
(SUMIF('Routed face assembly'!$B$17:$B$30,B149,'Routed face assembly'!$G$17:$G$30)) +
(SUMIF('Paint calculation'!$B$17:$B$30,B149,'Paint calculation'!$G$17:$G$30)) +
(SUMIF('Trimcap letter face'!$B$17:$B$30,B149,'Trimcap letter face'!$G$17:$G$30)) +
(SUMIF('Trimcap letter face (2)'!$B$17:$B$30,B149,'Trimcap letter face (2)'!$G$17:$G$30)) +
(SUMIF('Channel letter fabrication'!$B$17:$B$30,B149,'Channel letter fabrication'!$G$17:$G$30)) +
(SUMIF('Channel letter fabrication (2)'!$B$17:$B$30,B149,'Channel letter fabrication (2)'!$G$17:$G$30))</f>
        <v>0</v>
      </c>
    </row>
    <row r="150" spans="1:10">
      <c r="A150" s="28" t="str">
        <f>[1]ODBC!$A150</f>
        <v>48" 7125-90 Antique White</v>
      </c>
      <c r="B150" s="29" t="str">
        <f>[1]ODBC!B150</f>
        <v>16680</v>
      </c>
      <c r="C150" s="30">
        <f>IFERROR(VLOOKUP($B150,[1]ODBC!$B:$H,2,FALSE),"")</f>
        <v>0.98799999999999999</v>
      </c>
      <c r="D150" s="30">
        <f>IFERROR(VLOOKUP($B150,[1]ODBC!$B:$H,3,FALSE),"")</f>
        <v>1.7789999999999999</v>
      </c>
      <c r="E150" s="30" t="str">
        <f>IFERROR(VLOOKUP($B150,[1]ODBC!$B:$H,4,FALSE),"")</f>
        <v>SQFT</v>
      </c>
      <c r="F150" s="31">
        <f>IFERROR(VLOOKUP($B150,[1]ODBC!$B:$H,5,FALSE),"")</f>
        <v>44.45</v>
      </c>
      <c r="G150" s="32">
        <f>[1]ODBC!G150</f>
        <v>0</v>
      </c>
      <c r="H150" s="33">
        <f>SUM([1]ODBC!H150)</f>
        <v>0</v>
      </c>
      <c r="I150" s="41" t="str">
        <f>'Vinyl cutting'!$B$2</f>
        <v>J36938</v>
      </c>
      <c r="J150" s="42">
        <f ca="1">(SUMIF('Freeform time and material'!$B$17:$B$30,B150,'Freeform time and material'!$G$17:$G$30)) +
(SUMIF('Vinyl cutting'!$B$17:$B$30,B150,'Vinyl cutting'!$G$17:$G$30)) +
(SUMIF('Vinyl cutting (2)'!$B$17:$B$30,B150,'Vinyl cutting (2)'!$G$17:$G$30)) +
(SUMIF('Apply vinyl graphics'!$B$17:$B$30,B150,'Apply vinyl graphics'!$G$17:$G$30)) +
(SUMIF('Apply vinyl graphics (2)'!$B$17:$B$30,B150,'Apply vinyl graphics (2)'!$G$17:$G$30)) +
(SUMIF('Alum pan sign'!$B$17:$B$30,B150,'Alum pan sign'!$G$17:$G$30)) +
(SUMIF('Alum pan sign (2)'!$B$17:$B$30,B150,'Alum pan sign (2)'!$G$17:$G$30)) +
(SUMIF('Economy pan sign'!$B$17:$B$30,B150,'Economy pan sign'!$G$17:$G$30)) +
(SUMIF('Post and panel sign'!$B$17:$B$30,B150,'Post and panel sign'!$G$17:$G$30)) +
(SUMIF('Post and panel sign (2)'!$B$17:$B$30,B150,'Post and panel sign (2)'!$G$17:$G$30)) +
(SUMIF('Flat panels only'!$B$17:$B$30,B150,'Flat panels only'!$G$17:$G$30)) +
(SUMIF('Flat panels only (2)'!$B$17:$B$30,B150,'Flat panels only (2)'!$G$17:$G$30)) +
(SUMIF('Routed panel shapes'!$B$18:$B$31,B150,'Routed panel shapes'!$G$18:$G$31)) +
(SUMIF('Routed panel shapes (2)'!$B$18:$B$31,B150,'Routed panel shapes (2)'!$G$18:$G$31)) +
(SUMIF('Routed face only'!$B$17:$B$30,B150,'Routed face only'!$G$17:$G$30)) +
(SUMIF('Routed face only (2)'!$B$17:$B$30,B150,'Routed face only (2)'!$G$17:$G$30)) +
(SUMIF('Routed alum faces letters'!$B$17:$B$30,B150,'Routed alum faces letters'!$G$17:$G$30)) +
(SUMIF('Routed alum faces letters (2)'!$B$17:$B$30,B150,'Routed alum faces letters (2)'!$G$17:$G$30)) +
(SUMIF('Routed push through acrylic'!$B$17:$B$30,B150,'Routed push through acrylic'!$G$17:$G$30)) +
(SUMIF('Routed push through acrylic (2)'!$B$17:$B$30,B150,'Routed push through acrylic (2)'!$G$17:$G$30)) +
(SUMIF('Sf routed cabinet'!$B$17:$B$30,B150,'Sf routed cabinet'!$G$17:$G$30)) +
(SUMIF('Sf routed cabinet (2)'!$B$17:$B$30,B150,'Sf routed cabinet (2)'!$G$17:$G$30)) +
(SUMIF('Df routed cabinet'!$B$17:$B$30,B150,'Df routed cabinet'!$G$17:$G$30)) +
(SUMIF('Df routed cabinet (2)'!$B$17:$B$30,B150,'Df routed cabinet (2)'!$G$17:$G$30)) +
(SUMIF('Sf acrylic cabinet'!$B$17:$B$30,B150,'Sf acrylic cabinet'!$G$17:$G$30)) +
(SUMIF('Sf acrylic cabinet (2)'!$B$17:$B$30,B150,'Sf acrylic cabinet (2)'!$G$17:$G$30)) +
(SUMIF('Economy Sf acrylic'!$B$17:$B$30,B150,'Economy Sf acrylic'!$G$17:$G$30)) +
(SUMIF('Df acrylic cabinet'!$B$17:$B$30,B150,'Df acrylic cabinet'!$G$17:$G$30)) +
(SUMIF('Df acrylic cabinet (2)'!$B$17:$B$30,B150,'Df acrylic cabinet (2)'!$G$17:$G$30)) +
(SUMIF('Sf flex cabinet'!$B$17:$B$30,B150,'Sf flex cabinet'!$G$17:$G$30)) +
(SUMIF('Sf flex cabinet (2)'!$B$17:$B$30,B150,'Sf flex cabinet (2)'!$G$17:$G$30)) +
(SUMIF('Df flex cabinet'!$B$17:$B$36,B150,'Df flex cabinet'!$G$17:$G$36)) +
(SUMIF('Df flex cabinet (2)'!$B$17:$B$36,B150,'Df flex cabinet (2)'!$G$17:$G$36)) +
(SUMIF('Pole cover'!$B$17:$B$30,B150,'Pole cover'!$G$17:$G$30)) +
(SUMIF('Pole cover (2)'!$B$17:$B$30,B150,'Pole cover (2)'!$G$17:$G$30)) +
(SUMIF('Structural Steel Fab'!$B$17:$B$29,B150,'Structural Steel Fab'!$G$17:$G$29)) +
(SUMIF(Reveal!$B$17:$B$30,B150,Reveal!$G$17:$G$30)) +
(SUMIF('Reveal (2)'!$B$17:$B$30,B150,'Reveal (2)'!$G$17:$G$30)) +
(SUMIF('Crown cove top'!$B$17:$B$30,B150,'Crown cove top'!$G$17:$G$30)) +
(SUMIF('EMC assembly'!$B$17:$B$30,B150,'EMC assembly'!$G$17:$G$30)) +
(SUMIF(Crating!$B$17:$B$29,B150,Crating!$G$17:$G$29)) +
(SUMIF('LED wiring'!$B$17:$B$30,B150,'LED wiring'!$G$17:$G$30)) +
(SUMIF('Changeable copy face'!$B$17:$B$30,B150,'Changeable copy face'!$G$17:$G$30)) +
(SUMIF('Flex face assembly'!$B$17:$B$30,B150,'Flex face assembly'!$G$17:$G$30)) +
(SUMIF('Routed face assembly'!$B$17:$B$30,B150,'Routed face assembly'!$G$17:$G$30)) +
(SUMIF('Paint calculation'!$B$17:$B$30,B150,'Paint calculation'!$G$17:$G$30)) +
(SUMIF('Trimcap letter face'!$B$17:$B$30,B150,'Trimcap letter face'!$G$17:$G$30)) +
(SUMIF('Trimcap letter face (2)'!$B$17:$B$30,B150,'Trimcap letter face (2)'!$G$17:$G$30)) +
(SUMIF('Channel letter fabrication'!$B$17:$B$30,B150,'Channel letter fabrication'!$G$17:$G$30)) +
(SUMIF('Channel letter fabrication (2)'!$B$17:$B$30,B150,'Channel letter fabrication (2)'!$G$17:$G$30))</f>
        <v>0</v>
      </c>
    </row>
    <row r="151" spans="1:10">
      <c r="A151" s="28" t="str">
        <f>[1]ODBC!$A151</f>
        <v>48" 7125-96 Teal</v>
      </c>
      <c r="B151" s="29" t="str">
        <f>[1]ODBC!B151</f>
        <v>16686</v>
      </c>
      <c r="C151" s="30">
        <f>IFERROR(VLOOKUP($B151,[1]ODBC!$B:$H,2,FALSE),"")</f>
        <v>0.98799999999999999</v>
      </c>
      <c r="D151" s="30">
        <f>IFERROR(VLOOKUP($B151,[1]ODBC!$B:$H,3,FALSE),"")</f>
        <v>1.7789999999999999</v>
      </c>
      <c r="E151" s="30" t="str">
        <f>IFERROR(VLOOKUP($B151,[1]ODBC!$B:$H,4,FALSE),"")</f>
        <v>SQFT</v>
      </c>
      <c r="F151" s="31">
        <f>IFERROR(VLOOKUP($B151,[1]ODBC!$B:$H,5,FALSE),"")</f>
        <v>44.45</v>
      </c>
      <c r="G151" s="32">
        <f>[1]ODBC!G151</f>
        <v>0</v>
      </c>
      <c r="H151" s="33">
        <f>SUM([1]ODBC!H151)</f>
        <v>0</v>
      </c>
      <c r="I151" s="41" t="str">
        <f>'Vinyl cutting'!$B$2</f>
        <v>J36938</v>
      </c>
      <c r="J151" s="42">
        <f ca="1">(SUMIF('Freeform time and material'!$B$17:$B$30,B151,'Freeform time and material'!$G$17:$G$30)) +
(SUMIF('Vinyl cutting'!$B$17:$B$30,B151,'Vinyl cutting'!$G$17:$G$30)) +
(SUMIF('Vinyl cutting (2)'!$B$17:$B$30,B151,'Vinyl cutting (2)'!$G$17:$G$30)) +
(SUMIF('Apply vinyl graphics'!$B$17:$B$30,B151,'Apply vinyl graphics'!$G$17:$G$30)) +
(SUMIF('Apply vinyl graphics (2)'!$B$17:$B$30,B151,'Apply vinyl graphics (2)'!$G$17:$G$30)) +
(SUMIF('Alum pan sign'!$B$17:$B$30,B151,'Alum pan sign'!$G$17:$G$30)) +
(SUMIF('Alum pan sign (2)'!$B$17:$B$30,B151,'Alum pan sign (2)'!$G$17:$G$30)) +
(SUMIF('Economy pan sign'!$B$17:$B$30,B151,'Economy pan sign'!$G$17:$G$30)) +
(SUMIF('Post and panel sign'!$B$17:$B$30,B151,'Post and panel sign'!$G$17:$G$30)) +
(SUMIF('Post and panel sign (2)'!$B$17:$B$30,B151,'Post and panel sign (2)'!$G$17:$G$30)) +
(SUMIF('Flat panels only'!$B$17:$B$30,B151,'Flat panels only'!$G$17:$G$30)) +
(SUMIF('Flat panels only (2)'!$B$17:$B$30,B151,'Flat panels only (2)'!$G$17:$G$30)) +
(SUMIF('Routed panel shapes'!$B$18:$B$31,B151,'Routed panel shapes'!$G$18:$G$31)) +
(SUMIF('Routed panel shapes (2)'!$B$18:$B$31,B151,'Routed panel shapes (2)'!$G$18:$G$31)) +
(SUMIF('Routed face only'!$B$17:$B$30,B151,'Routed face only'!$G$17:$G$30)) +
(SUMIF('Routed face only (2)'!$B$17:$B$30,B151,'Routed face only (2)'!$G$17:$G$30)) +
(SUMIF('Routed alum faces letters'!$B$17:$B$30,B151,'Routed alum faces letters'!$G$17:$G$30)) +
(SUMIF('Routed alum faces letters (2)'!$B$17:$B$30,B151,'Routed alum faces letters (2)'!$G$17:$G$30)) +
(SUMIF('Routed push through acrylic'!$B$17:$B$30,B151,'Routed push through acrylic'!$G$17:$G$30)) +
(SUMIF('Routed push through acrylic (2)'!$B$17:$B$30,B151,'Routed push through acrylic (2)'!$G$17:$G$30)) +
(SUMIF('Sf routed cabinet'!$B$17:$B$30,B151,'Sf routed cabinet'!$G$17:$G$30)) +
(SUMIF('Sf routed cabinet (2)'!$B$17:$B$30,B151,'Sf routed cabinet (2)'!$G$17:$G$30)) +
(SUMIF('Df routed cabinet'!$B$17:$B$30,B151,'Df routed cabinet'!$G$17:$G$30)) +
(SUMIF('Df routed cabinet (2)'!$B$17:$B$30,B151,'Df routed cabinet (2)'!$G$17:$G$30)) +
(SUMIF('Sf acrylic cabinet'!$B$17:$B$30,B151,'Sf acrylic cabinet'!$G$17:$G$30)) +
(SUMIF('Sf acrylic cabinet (2)'!$B$17:$B$30,B151,'Sf acrylic cabinet (2)'!$G$17:$G$30)) +
(SUMIF('Economy Sf acrylic'!$B$17:$B$30,B151,'Economy Sf acrylic'!$G$17:$G$30)) +
(SUMIF('Df acrylic cabinet'!$B$17:$B$30,B151,'Df acrylic cabinet'!$G$17:$G$30)) +
(SUMIF('Df acrylic cabinet (2)'!$B$17:$B$30,B151,'Df acrylic cabinet (2)'!$G$17:$G$30)) +
(SUMIF('Sf flex cabinet'!$B$17:$B$30,B151,'Sf flex cabinet'!$G$17:$G$30)) +
(SUMIF('Sf flex cabinet (2)'!$B$17:$B$30,B151,'Sf flex cabinet (2)'!$G$17:$G$30)) +
(SUMIF('Df flex cabinet'!$B$17:$B$36,B151,'Df flex cabinet'!$G$17:$G$36)) +
(SUMIF('Df flex cabinet (2)'!$B$17:$B$36,B151,'Df flex cabinet (2)'!$G$17:$G$36)) +
(SUMIF('Pole cover'!$B$17:$B$30,B151,'Pole cover'!$G$17:$G$30)) +
(SUMIF('Pole cover (2)'!$B$17:$B$30,B151,'Pole cover (2)'!$G$17:$G$30)) +
(SUMIF('Structural Steel Fab'!$B$17:$B$29,B151,'Structural Steel Fab'!$G$17:$G$29)) +
(SUMIF(Reveal!$B$17:$B$30,B151,Reveal!$G$17:$G$30)) +
(SUMIF('Reveal (2)'!$B$17:$B$30,B151,'Reveal (2)'!$G$17:$G$30)) +
(SUMIF('Crown cove top'!$B$17:$B$30,B151,'Crown cove top'!$G$17:$G$30)) +
(SUMIF('EMC assembly'!$B$17:$B$30,B151,'EMC assembly'!$G$17:$G$30)) +
(SUMIF(Crating!$B$17:$B$29,B151,Crating!$G$17:$G$29)) +
(SUMIF('LED wiring'!$B$17:$B$30,B151,'LED wiring'!$G$17:$G$30)) +
(SUMIF('Changeable copy face'!$B$17:$B$30,B151,'Changeable copy face'!$G$17:$G$30)) +
(SUMIF('Flex face assembly'!$B$17:$B$30,B151,'Flex face assembly'!$G$17:$G$30)) +
(SUMIF('Routed face assembly'!$B$17:$B$30,B151,'Routed face assembly'!$G$17:$G$30)) +
(SUMIF('Paint calculation'!$B$17:$B$30,B151,'Paint calculation'!$G$17:$G$30)) +
(SUMIF('Trimcap letter face'!$B$17:$B$30,B151,'Trimcap letter face'!$G$17:$G$30)) +
(SUMIF('Trimcap letter face (2)'!$B$17:$B$30,B151,'Trimcap letter face (2)'!$G$17:$G$30)) +
(SUMIF('Channel letter fabrication'!$B$17:$B$30,B151,'Channel letter fabrication'!$G$17:$G$30)) +
(SUMIF('Channel letter fabrication (2)'!$B$17:$B$30,B151,'Channel letter fabrication (2)'!$G$17:$G$30))</f>
        <v>0</v>
      </c>
    </row>
    <row r="152" spans="1:10">
      <c r="A152" s="28" t="str">
        <f>[1]ODBC!$A152</f>
        <v>48" 7125-98 Dark Violet</v>
      </c>
      <c r="B152" s="29" t="str">
        <f>[1]ODBC!B152</f>
        <v>16688</v>
      </c>
      <c r="C152" s="30">
        <f>IFERROR(VLOOKUP($B152,[1]ODBC!$B:$H,2,FALSE),"")</f>
        <v>0.98833000000000004</v>
      </c>
      <c r="D152" s="30">
        <f>IFERROR(VLOOKUP($B152,[1]ODBC!$B:$H,3,FALSE),"")</f>
        <v>1.7789999999999999</v>
      </c>
      <c r="E152" s="30" t="str">
        <f>IFERROR(VLOOKUP($B152,[1]ODBC!$B:$H,4,FALSE),"")</f>
        <v>SQFT</v>
      </c>
      <c r="F152" s="31">
        <f>IFERROR(VLOOKUP($B152,[1]ODBC!$B:$H,5,FALSE),"")</f>
        <v>44.45</v>
      </c>
      <c r="G152" s="32">
        <f>[1]ODBC!G152</f>
        <v>0</v>
      </c>
      <c r="H152" s="33">
        <f>SUM([1]ODBC!H152)</f>
        <v>0</v>
      </c>
      <c r="I152" s="41" t="str">
        <f>'Vinyl cutting'!$B$2</f>
        <v>J36938</v>
      </c>
      <c r="J152" s="42">
        <f ca="1">(SUMIF('Freeform time and material'!$B$17:$B$30,B152,'Freeform time and material'!$G$17:$G$30)) +
(SUMIF('Vinyl cutting'!$B$17:$B$30,B152,'Vinyl cutting'!$G$17:$G$30)) +
(SUMIF('Vinyl cutting (2)'!$B$17:$B$30,B152,'Vinyl cutting (2)'!$G$17:$G$30)) +
(SUMIF('Apply vinyl graphics'!$B$17:$B$30,B152,'Apply vinyl graphics'!$G$17:$G$30)) +
(SUMIF('Apply vinyl graphics (2)'!$B$17:$B$30,B152,'Apply vinyl graphics (2)'!$G$17:$G$30)) +
(SUMIF('Alum pan sign'!$B$17:$B$30,B152,'Alum pan sign'!$G$17:$G$30)) +
(SUMIF('Alum pan sign (2)'!$B$17:$B$30,B152,'Alum pan sign (2)'!$G$17:$G$30)) +
(SUMIF('Economy pan sign'!$B$17:$B$30,B152,'Economy pan sign'!$G$17:$G$30)) +
(SUMIF('Post and panel sign'!$B$17:$B$30,B152,'Post and panel sign'!$G$17:$G$30)) +
(SUMIF('Post and panel sign (2)'!$B$17:$B$30,B152,'Post and panel sign (2)'!$G$17:$G$30)) +
(SUMIF('Flat panels only'!$B$17:$B$30,B152,'Flat panels only'!$G$17:$G$30)) +
(SUMIF('Flat panels only (2)'!$B$17:$B$30,B152,'Flat panels only (2)'!$G$17:$G$30)) +
(SUMIF('Routed panel shapes'!$B$18:$B$31,B152,'Routed panel shapes'!$G$18:$G$31)) +
(SUMIF('Routed panel shapes (2)'!$B$18:$B$31,B152,'Routed panel shapes (2)'!$G$18:$G$31)) +
(SUMIF('Routed face only'!$B$17:$B$30,B152,'Routed face only'!$G$17:$G$30)) +
(SUMIF('Routed face only (2)'!$B$17:$B$30,B152,'Routed face only (2)'!$G$17:$G$30)) +
(SUMIF('Routed alum faces letters'!$B$17:$B$30,B152,'Routed alum faces letters'!$G$17:$G$30)) +
(SUMIF('Routed alum faces letters (2)'!$B$17:$B$30,B152,'Routed alum faces letters (2)'!$G$17:$G$30)) +
(SUMIF('Routed push through acrylic'!$B$17:$B$30,B152,'Routed push through acrylic'!$G$17:$G$30)) +
(SUMIF('Routed push through acrylic (2)'!$B$17:$B$30,B152,'Routed push through acrylic (2)'!$G$17:$G$30)) +
(SUMIF('Sf routed cabinet'!$B$17:$B$30,B152,'Sf routed cabinet'!$G$17:$G$30)) +
(SUMIF('Sf routed cabinet (2)'!$B$17:$B$30,B152,'Sf routed cabinet (2)'!$G$17:$G$30)) +
(SUMIF('Df routed cabinet'!$B$17:$B$30,B152,'Df routed cabinet'!$G$17:$G$30)) +
(SUMIF('Df routed cabinet (2)'!$B$17:$B$30,B152,'Df routed cabinet (2)'!$G$17:$G$30)) +
(SUMIF('Sf acrylic cabinet'!$B$17:$B$30,B152,'Sf acrylic cabinet'!$G$17:$G$30)) +
(SUMIF('Sf acrylic cabinet (2)'!$B$17:$B$30,B152,'Sf acrylic cabinet (2)'!$G$17:$G$30)) +
(SUMIF('Economy Sf acrylic'!$B$17:$B$30,B152,'Economy Sf acrylic'!$G$17:$G$30)) +
(SUMIF('Df acrylic cabinet'!$B$17:$B$30,B152,'Df acrylic cabinet'!$G$17:$G$30)) +
(SUMIF('Df acrylic cabinet (2)'!$B$17:$B$30,B152,'Df acrylic cabinet (2)'!$G$17:$G$30)) +
(SUMIF('Sf flex cabinet'!$B$17:$B$30,B152,'Sf flex cabinet'!$G$17:$G$30)) +
(SUMIF('Sf flex cabinet (2)'!$B$17:$B$30,B152,'Sf flex cabinet (2)'!$G$17:$G$30)) +
(SUMIF('Df flex cabinet'!$B$17:$B$36,B152,'Df flex cabinet'!$G$17:$G$36)) +
(SUMIF('Df flex cabinet (2)'!$B$17:$B$36,B152,'Df flex cabinet (2)'!$G$17:$G$36)) +
(SUMIF('Pole cover'!$B$17:$B$30,B152,'Pole cover'!$G$17:$G$30)) +
(SUMIF('Pole cover (2)'!$B$17:$B$30,B152,'Pole cover (2)'!$G$17:$G$30)) +
(SUMIF('Structural Steel Fab'!$B$17:$B$29,B152,'Structural Steel Fab'!$G$17:$G$29)) +
(SUMIF(Reveal!$B$17:$B$30,B152,Reveal!$G$17:$G$30)) +
(SUMIF('Reveal (2)'!$B$17:$B$30,B152,'Reveal (2)'!$G$17:$G$30)) +
(SUMIF('Crown cove top'!$B$17:$B$30,B152,'Crown cove top'!$G$17:$G$30)) +
(SUMIF('EMC assembly'!$B$17:$B$30,B152,'EMC assembly'!$G$17:$G$30)) +
(SUMIF(Crating!$B$17:$B$29,B152,Crating!$G$17:$G$29)) +
(SUMIF('LED wiring'!$B$17:$B$30,B152,'LED wiring'!$G$17:$G$30)) +
(SUMIF('Changeable copy face'!$B$17:$B$30,B152,'Changeable copy face'!$G$17:$G$30)) +
(SUMIF('Flex face assembly'!$B$17:$B$30,B152,'Flex face assembly'!$G$17:$G$30)) +
(SUMIF('Routed face assembly'!$B$17:$B$30,B152,'Routed face assembly'!$G$17:$G$30)) +
(SUMIF('Paint calculation'!$B$17:$B$30,B152,'Paint calculation'!$G$17:$G$30)) +
(SUMIF('Trimcap letter face'!$B$17:$B$30,B152,'Trimcap letter face'!$G$17:$G$30)) +
(SUMIF('Trimcap letter face (2)'!$B$17:$B$30,B152,'Trimcap letter face (2)'!$G$17:$G$30)) +
(SUMIF('Channel letter fabrication'!$B$17:$B$30,B152,'Channel letter fabrication'!$G$17:$G$30)) +
(SUMIF('Channel letter fabrication (2)'!$B$17:$B$30,B152,'Channel letter fabrication (2)'!$G$17:$G$30))</f>
        <v>0</v>
      </c>
    </row>
    <row r="153" spans="1:10">
      <c r="A153" s="28" t="str">
        <f>[1]ODBC!$A153</f>
        <v>48" 7125-99 Fawn</v>
      </c>
      <c r="B153" s="29" t="str">
        <f>[1]ODBC!B153</f>
        <v>16689</v>
      </c>
      <c r="C153" s="30">
        <f>IFERROR(VLOOKUP($B153,[1]ODBC!$B:$H,2,FALSE),"")</f>
        <v>0.98799999999999999</v>
      </c>
      <c r="D153" s="30">
        <f>IFERROR(VLOOKUP($B153,[1]ODBC!$B:$H,3,FALSE),"")</f>
        <v>1.7789999999999999</v>
      </c>
      <c r="E153" s="30" t="str">
        <f>IFERROR(VLOOKUP($B153,[1]ODBC!$B:$H,4,FALSE),"")</f>
        <v>SQFT</v>
      </c>
      <c r="F153" s="31">
        <f>IFERROR(VLOOKUP($B153,[1]ODBC!$B:$H,5,FALSE),"")</f>
        <v>44.45</v>
      </c>
      <c r="G153" s="32">
        <f>[1]ODBC!G153</f>
        <v>0</v>
      </c>
      <c r="H153" s="33">
        <f>SUM([1]ODBC!H153)</f>
        <v>0</v>
      </c>
      <c r="I153" s="41" t="str">
        <f>'Vinyl cutting'!$B$2</f>
        <v>J36938</v>
      </c>
      <c r="J153" s="42">
        <f ca="1">(SUMIF('Freeform time and material'!$B$17:$B$30,B153,'Freeform time and material'!$G$17:$G$30)) +
(SUMIF('Vinyl cutting'!$B$17:$B$30,B153,'Vinyl cutting'!$G$17:$G$30)) +
(SUMIF('Vinyl cutting (2)'!$B$17:$B$30,B153,'Vinyl cutting (2)'!$G$17:$G$30)) +
(SUMIF('Apply vinyl graphics'!$B$17:$B$30,B153,'Apply vinyl graphics'!$G$17:$G$30)) +
(SUMIF('Apply vinyl graphics (2)'!$B$17:$B$30,B153,'Apply vinyl graphics (2)'!$G$17:$G$30)) +
(SUMIF('Alum pan sign'!$B$17:$B$30,B153,'Alum pan sign'!$G$17:$G$30)) +
(SUMIF('Alum pan sign (2)'!$B$17:$B$30,B153,'Alum pan sign (2)'!$G$17:$G$30)) +
(SUMIF('Economy pan sign'!$B$17:$B$30,B153,'Economy pan sign'!$G$17:$G$30)) +
(SUMIF('Post and panel sign'!$B$17:$B$30,B153,'Post and panel sign'!$G$17:$G$30)) +
(SUMIF('Post and panel sign (2)'!$B$17:$B$30,B153,'Post and panel sign (2)'!$G$17:$G$30)) +
(SUMIF('Flat panels only'!$B$17:$B$30,B153,'Flat panels only'!$G$17:$G$30)) +
(SUMIF('Flat panels only (2)'!$B$17:$B$30,B153,'Flat panels only (2)'!$G$17:$G$30)) +
(SUMIF('Routed panel shapes'!$B$18:$B$31,B153,'Routed panel shapes'!$G$18:$G$31)) +
(SUMIF('Routed panel shapes (2)'!$B$18:$B$31,B153,'Routed panel shapes (2)'!$G$18:$G$31)) +
(SUMIF('Routed face only'!$B$17:$B$30,B153,'Routed face only'!$G$17:$G$30)) +
(SUMIF('Routed face only (2)'!$B$17:$B$30,B153,'Routed face only (2)'!$G$17:$G$30)) +
(SUMIF('Routed alum faces letters'!$B$17:$B$30,B153,'Routed alum faces letters'!$G$17:$G$30)) +
(SUMIF('Routed alum faces letters (2)'!$B$17:$B$30,B153,'Routed alum faces letters (2)'!$G$17:$G$30)) +
(SUMIF('Routed push through acrylic'!$B$17:$B$30,B153,'Routed push through acrylic'!$G$17:$G$30)) +
(SUMIF('Routed push through acrylic (2)'!$B$17:$B$30,B153,'Routed push through acrylic (2)'!$G$17:$G$30)) +
(SUMIF('Sf routed cabinet'!$B$17:$B$30,B153,'Sf routed cabinet'!$G$17:$G$30)) +
(SUMIF('Sf routed cabinet (2)'!$B$17:$B$30,B153,'Sf routed cabinet (2)'!$G$17:$G$30)) +
(SUMIF('Df routed cabinet'!$B$17:$B$30,B153,'Df routed cabinet'!$G$17:$G$30)) +
(SUMIF('Df routed cabinet (2)'!$B$17:$B$30,B153,'Df routed cabinet (2)'!$G$17:$G$30)) +
(SUMIF('Sf acrylic cabinet'!$B$17:$B$30,B153,'Sf acrylic cabinet'!$G$17:$G$30)) +
(SUMIF('Sf acrylic cabinet (2)'!$B$17:$B$30,B153,'Sf acrylic cabinet (2)'!$G$17:$G$30)) +
(SUMIF('Economy Sf acrylic'!$B$17:$B$30,B153,'Economy Sf acrylic'!$G$17:$G$30)) +
(SUMIF('Df acrylic cabinet'!$B$17:$B$30,B153,'Df acrylic cabinet'!$G$17:$G$30)) +
(SUMIF('Df acrylic cabinet (2)'!$B$17:$B$30,B153,'Df acrylic cabinet (2)'!$G$17:$G$30)) +
(SUMIF('Sf flex cabinet'!$B$17:$B$30,B153,'Sf flex cabinet'!$G$17:$G$30)) +
(SUMIF('Sf flex cabinet (2)'!$B$17:$B$30,B153,'Sf flex cabinet (2)'!$G$17:$G$30)) +
(SUMIF('Df flex cabinet'!$B$17:$B$36,B153,'Df flex cabinet'!$G$17:$G$36)) +
(SUMIF('Df flex cabinet (2)'!$B$17:$B$36,B153,'Df flex cabinet (2)'!$G$17:$G$36)) +
(SUMIF('Pole cover'!$B$17:$B$30,B153,'Pole cover'!$G$17:$G$30)) +
(SUMIF('Pole cover (2)'!$B$17:$B$30,B153,'Pole cover (2)'!$G$17:$G$30)) +
(SUMIF('Structural Steel Fab'!$B$17:$B$29,B153,'Structural Steel Fab'!$G$17:$G$29)) +
(SUMIF(Reveal!$B$17:$B$30,B153,Reveal!$G$17:$G$30)) +
(SUMIF('Reveal (2)'!$B$17:$B$30,B153,'Reveal (2)'!$G$17:$G$30)) +
(SUMIF('Crown cove top'!$B$17:$B$30,B153,'Crown cove top'!$G$17:$G$30)) +
(SUMIF('EMC assembly'!$B$17:$B$30,B153,'EMC assembly'!$G$17:$G$30)) +
(SUMIF(Crating!$B$17:$B$29,B153,Crating!$G$17:$G$29)) +
(SUMIF('LED wiring'!$B$17:$B$30,B153,'LED wiring'!$G$17:$G$30)) +
(SUMIF('Changeable copy face'!$B$17:$B$30,B153,'Changeable copy face'!$G$17:$G$30)) +
(SUMIF('Flex face assembly'!$B$17:$B$30,B153,'Flex face assembly'!$G$17:$G$30)) +
(SUMIF('Routed face assembly'!$B$17:$B$30,B153,'Routed face assembly'!$G$17:$G$30)) +
(SUMIF('Paint calculation'!$B$17:$B$30,B153,'Paint calculation'!$G$17:$G$30)) +
(SUMIF('Trimcap letter face'!$B$17:$B$30,B153,'Trimcap letter face'!$G$17:$G$30)) +
(SUMIF('Trimcap letter face (2)'!$B$17:$B$30,B153,'Trimcap letter face (2)'!$G$17:$G$30)) +
(SUMIF('Channel letter fabrication'!$B$17:$B$30,B153,'Channel letter fabrication'!$G$17:$G$30)) +
(SUMIF('Channel letter fabrication (2)'!$B$17:$B$30,B153,'Channel letter fabrication (2)'!$G$17:$G$30))</f>
        <v>0</v>
      </c>
    </row>
    <row r="154" spans="1:10">
      <c r="A154" s="28" t="str">
        <f>[1]ODBC!$A154</f>
        <v>48" 7125-103 Magenta</v>
      </c>
      <c r="B154" s="29" t="str">
        <f>[1]ODBC!B154</f>
        <v>16693</v>
      </c>
      <c r="C154" s="30">
        <f>IFERROR(VLOOKUP($B154,[1]ODBC!$B:$H,2,FALSE),"")</f>
        <v>1.2529999999999999</v>
      </c>
      <c r="D154" s="30">
        <f>IFERROR(VLOOKUP($B154,[1]ODBC!$B:$H,3,FALSE),"")</f>
        <v>2.2559999999999998</v>
      </c>
      <c r="E154" s="30" t="str">
        <f>IFERROR(VLOOKUP($B154,[1]ODBC!$B:$H,4,FALSE),"")</f>
        <v>SQFT</v>
      </c>
      <c r="F154" s="31">
        <f>IFERROR(VLOOKUP($B154,[1]ODBC!$B:$H,5,FALSE),"")</f>
        <v>44.45</v>
      </c>
      <c r="G154" s="32">
        <f>[1]ODBC!G154</f>
        <v>0</v>
      </c>
      <c r="H154" s="33">
        <f>SUM([1]ODBC!H154)</f>
        <v>45512</v>
      </c>
      <c r="I154" s="41" t="str">
        <f>'Vinyl cutting'!$B$2</f>
        <v>J36938</v>
      </c>
      <c r="J154" s="42">
        <f ca="1">(SUMIF('Freeform time and material'!$B$17:$B$30,B154,'Freeform time and material'!$G$17:$G$30)) +
(SUMIF('Vinyl cutting'!$B$17:$B$30,B154,'Vinyl cutting'!$G$17:$G$30)) +
(SUMIF('Vinyl cutting (2)'!$B$17:$B$30,B154,'Vinyl cutting (2)'!$G$17:$G$30)) +
(SUMIF('Apply vinyl graphics'!$B$17:$B$30,B154,'Apply vinyl graphics'!$G$17:$G$30)) +
(SUMIF('Apply vinyl graphics (2)'!$B$17:$B$30,B154,'Apply vinyl graphics (2)'!$G$17:$G$30)) +
(SUMIF('Alum pan sign'!$B$17:$B$30,B154,'Alum pan sign'!$G$17:$G$30)) +
(SUMIF('Alum pan sign (2)'!$B$17:$B$30,B154,'Alum pan sign (2)'!$G$17:$G$30)) +
(SUMIF('Economy pan sign'!$B$17:$B$30,B154,'Economy pan sign'!$G$17:$G$30)) +
(SUMIF('Post and panel sign'!$B$17:$B$30,B154,'Post and panel sign'!$G$17:$G$30)) +
(SUMIF('Post and panel sign (2)'!$B$17:$B$30,B154,'Post and panel sign (2)'!$G$17:$G$30)) +
(SUMIF('Flat panels only'!$B$17:$B$30,B154,'Flat panels only'!$G$17:$G$30)) +
(SUMIF('Flat panels only (2)'!$B$17:$B$30,B154,'Flat panels only (2)'!$G$17:$G$30)) +
(SUMIF('Routed panel shapes'!$B$18:$B$31,B154,'Routed panel shapes'!$G$18:$G$31)) +
(SUMIF('Routed panel shapes (2)'!$B$18:$B$31,B154,'Routed panel shapes (2)'!$G$18:$G$31)) +
(SUMIF('Routed face only'!$B$17:$B$30,B154,'Routed face only'!$G$17:$G$30)) +
(SUMIF('Routed face only (2)'!$B$17:$B$30,B154,'Routed face only (2)'!$G$17:$G$30)) +
(SUMIF('Routed alum faces letters'!$B$17:$B$30,B154,'Routed alum faces letters'!$G$17:$G$30)) +
(SUMIF('Routed alum faces letters (2)'!$B$17:$B$30,B154,'Routed alum faces letters (2)'!$G$17:$G$30)) +
(SUMIF('Routed push through acrylic'!$B$17:$B$30,B154,'Routed push through acrylic'!$G$17:$G$30)) +
(SUMIF('Routed push through acrylic (2)'!$B$17:$B$30,B154,'Routed push through acrylic (2)'!$G$17:$G$30)) +
(SUMIF('Sf routed cabinet'!$B$17:$B$30,B154,'Sf routed cabinet'!$G$17:$G$30)) +
(SUMIF('Sf routed cabinet (2)'!$B$17:$B$30,B154,'Sf routed cabinet (2)'!$G$17:$G$30)) +
(SUMIF('Df routed cabinet'!$B$17:$B$30,B154,'Df routed cabinet'!$G$17:$G$30)) +
(SUMIF('Df routed cabinet (2)'!$B$17:$B$30,B154,'Df routed cabinet (2)'!$G$17:$G$30)) +
(SUMIF('Sf acrylic cabinet'!$B$17:$B$30,B154,'Sf acrylic cabinet'!$G$17:$G$30)) +
(SUMIF('Sf acrylic cabinet (2)'!$B$17:$B$30,B154,'Sf acrylic cabinet (2)'!$G$17:$G$30)) +
(SUMIF('Economy Sf acrylic'!$B$17:$B$30,B154,'Economy Sf acrylic'!$G$17:$G$30)) +
(SUMIF('Df acrylic cabinet'!$B$17:$B$30,B154,'Df acrylic cabinet'!$G$17:$G$30)) +
(SUMIF('Df acrylic cabinet (2)'!$B$17:$B$30,B154,'Df acrylic cabinet (2)'!$G$17:$G$30)) +
(SUMIF('Sf flex cabinet'!$B$17:$B$30,B154,'Sf flex cabinet'!$G$17:$G$30)) +
(SUMIF('Sf flex cabinet (2)'!$B$17:$B$30,B154,'Sf flex cabinet (2)'!$G$17:$G$30)) +
(SUMIF('Df flex cabinet'!$B$17:$B$36,B154,'Df flex cabinet'!$G$17:$G$36)) +
(SUMIF('Df flex cabinet (2)'!$B$17:$B$36,B154,'Df flex cabinet (2)'!$G$17:$G$36)) +
(SUMIF('Pole cover'!$B$17:$B$30,B154,'Pole cover'!$G$17:$G$30)) +
(SUMIF('Pole cover (2)'!$B$17:$B$30,B154,'Pole cover (2)'!$G$17:$G$30)) +
(SUMIF('Structural Steel Fab'!$B$17:$B$29,B154,'Structural Steel Fab'!$G$17:$G$29)) +
(SUMIF(Reveal!$B$17:$B$30,B154,Reveal!$G$17:$G$30)) +
(SUMIF('Reveal (2)'!$B$17:$B$30,B154,'Reveal (2)'!$G$17:$G$30)) +
(SUMIF('Crown cove top'!$B$17:$B$30,B154,'Crown cove top'!$G$17:$G$30)) +
(SUMIF('EMC assembly'!$B$17:$B$30,B154,'EMC assembly'!$G$17:$G$30)) +
(SUMIF(Crating!$B$17:$B$29,B154,Crating!$G$17:$G$29)) +
(SUMIF('LED wiring'!$B$17:$B$30,B154,'LED wiring'!$G$17:$G$30)) +
(SUMIF('Changeable copy face'!$B$17:$B$30,B154,'Changeable copy face'!$G$17:$G$30)) +
(SUMIF('Flex face assembly'!$B$17:$B$30,B154,'Flex face assembly'!$G$17:$G$30)) +
(SUMIF('Routed face assembly'!$B$17:$B$30,B154,'Routed face assembly'!$G$17:$G$30)) +
(SUMIF('Paint calculation'!$B$17:$B$30,B154,'Paint calculation'!$G$17:$G$30)) +
(SUMIF('Trimcap letter face'!$B$17:$B$30,B154,'Trimcap letter face'!$G$17:$G$30)) +
(SUMIF('Trimcap letter face (2)'!$B$17:$B$30,B154,'Trimcap letter face (2)'!$G$17:$G$30)) +
(SUMIF('Channel letter fabrication'!$B$17:$B$30,B154,'Channel letter fabrication'!$G$17:$G$30)) +
(SUMIF('Channel letter fabrication (2)'!$B$17:$B$30,B154,'Channel letter fabrication (2)'!$G$17:$G$30))</f>
        <v>0</v>
      </c>
    </row>
    <row r="155" spans="1:10">
      <c r="A155" s="28" t="str">
        <f>[1]ODBC!$A155</f>
        <v>48" 7125-105 Harvest Gold</v>
      </c>
      <c r="B155" s="29" t="str">
        <f>[1]ODBC!B155</f>
        <v>16695</v>
      </c>
      <c r="C155" s="30">
        <f>IFERROR(VLOOKUP($B155,[1]ODBC!$B:$H,2,FALSE),"")</f>
        <v>1.175</v>
      </c>
      <c r="D155" s="30">
        <f>IFERROR(VLOOKUP($B155,[1]ODBC!$B:$H,3,FALSE),"")</f>
        <v>2.1150000000000002</v>
      </c>
      <c r="E155" s="30" t="str">
        <f>IFERROR(VLOOKUP($B155,[1]ODBC!$B:$H,4,FALSE),"")</f>
        <v>SQFT</v>
      </c>
      <c r="F155" s="31">
        <f>IFERROR(VLOOKUP($B155,[1]ODBC!$B:$H,5,FALSE),"")</f>
        <v>44.45</v>
      </c>
      <c r="G155" s="32">
        <f>[1]ODBC!G155</f>
        <v>0</v>
      </c>
      <c r="H155" s="33">
        <f>SUM([1]ODBC!H155)</f>
        <v>45602</v>
      </c>
      <c r="I155" s="41" t="str">
        <f>'Vinyl cutting'!$B$2</f>
        <v>J36938</v>
      </c>
      <c r="J155" s="42">
        <f ca="1">(SUMIF('Freeform time and material'!$B$17:$B$30,B155,'Freeform time and material'!$G$17:$G$30)) +
(SUMIF('Vinyl cutting'!$B$17:$B$30,B155,'Vinyl cutting'!$G$17:$G$30)) +
(SUMIF('Vinyl cutting (2)'!$B$17:$B$30,B155,'Vinyl cutting (2)'!$G$17:$G$30)) +
(SUMIF('Apply vinyl graphics'!$B$17:$B$30,B155,'Apply vinyl graphics'!$G$17:$G$30)) +
(SUMIF('Apply vinyl graphics (2)'!$B$17:$B$30,B155,'Apply vinyl graphics (2)'!$G$17:$G$30)) +
(SUMIF('Alum pan sign'!$B$17:$B$30,B155,'Alum pan sign'!$G$17:$G$30)) +
(SUMIF('Alum pan sign (2)'!$B$17:$B$30,B155,'Alum pan sign (2)'!$G$17:$G$30)) +
(SUMIF('Economy pan sign'!$B$17:$B$30,B155,'Economy pan sign'!$G$17:$G$30)) +
(SUMIF('Post and panel sign'!$B$17:$B$30,B155,'Post and panel sign'!$G$17:$G$30)) +
(SUMIF('Post and panel sign (2)'!$B$17:$B$30,B155,'Post and panel sign (2)'!$G$17:$G$30)) +
(SUMIF('Flat panels only'!$B$17:$B$30,B155,'Flat panels only'!$G$17:$G$30)) +
(SUMIF('Flat panels only (2)'!$B$17:$B$30,B155,'Flat panels only (2)'!$G$17:$G$30)) +
(SUMIF('Routed panel shapes'!$B$18:$B$31,B155,'Routed panel shapes'!$G$18:$G$31)) +
(SUMIF('Routed panel shapes (2)'!$B$18:$B$31,B155,'Routed panel shapes (2)'!$G$18:$G$31)) +
(SUMIF('Routed face only'!$B$17:$B$30,B155,'Routed face only'!$G$17:$G$30)) +
(SUMIF('Routed face only (2)'!$B$17:$B$30,B155,'Routed face only (2)'!$G$17:$G$30)) +
(SUMIF('Routed alum faces letters'!$B$17:$B$30,B155,'Routed alum faces letters'!$G$17:$G$30)) +
(SUMIF('Routed alum faces letters (2)'!$B$17:$B$30,B155,'Routed alum faces letters (2)'!$G$17:$G$30)) +
(SUMIF('Routed push through acrylic'!$B$17:$B$30,B155,'Routed push through acrylic'!$G$17:$G$30)) +
(SUMIF('Routed push through acrylic (2)'!$B$17:$B$30,B155,'Routed push through acrylic (2)'!$G$17:$G$30)) +
(SUMIF('Sf routed cabinet'!$B$17:$B$30,B155,'Sf routed cabinet'!$G$17:$G$30)) +
(SUMIF('Sf routed cabinet (2)'!$B$17:$B$30,B155,'Sf routed cabinet (2)'!$G$17:$G$30)) +
(SUMIF('Df routed cabinet'!$B$17:$B$30,B155,'Df routed cabinet'!$G$17:$G$30)) +
(SUMIF('Df routed cabinet (2)'!$B$17:$B$30,B155,'Df routed cabinet (2)'!$G$17:$G$30)) +
(SUMIF('Sf acrylic cabinet'!$B$17:$B$30,B155,'Sf acrylic cabinet'!$G$17:$G$30)) +
(SUMIF('Sf acrylic cabinet (2)'!$B$17:$B$30,B155,'Sf acrylic cabinet (2)'!$G$17:$G$30)) +
(SUMIF('Economy Sf acrylic'!$B$17:$B$30,B155,'Economy Sf acrylic'!$G$17:$G$30)) +
(SUMIF('Df acrylic cabinet'!$B$17:$B$30,B155,'Df acrylic cabinet'!$G$17:$G$30)) +
(SUMIF('Df acrylic cabinet (2)'!$B$17:$B$30,B155,'Df acrylic cabinet (2)'!$G$17:$G$30)) +
(SUMIF('Sf flex cabinet'!$B$17:$B$30,B155,'Sf flex cabinet'!$G$17:$G$30)) +
(SUMIF('Sf flex cabinet (2)'!$B$17:$B$30,B155,'Sf flex cabinet (2)'!$G$17:$G$30)) +
(SUMIF('Df flex cabinet'!$B$17:$B$36,B155,'Df flex cabinet'!$G$17:$G$36)) +
(SUMIF('Df flex cabinet (2)'!$B$17:$B$36,B155,'Df flex cabinet (2)'!$G$17:$G$36)) +
(SUMIF('Pole cover'!$B$17:$B$30,B155,'Pole cover'!$G$17:$G$30)) +
(SUMIF('Pole cover (2)'!$B$17:$B$30,B155,'Pole cover (2)'!$G$17:$G$30)) +
(SUMIF('Structural Steel Fab'!$B$17:$B$29,B155,'Structural Steel Fab'!$G$17:$G$29)) +
(SUMIF(Reveal!$B$17:$B$30,B155,Reveal!$G$17:$G$30)) +
(SUMIF('Reveal (2)'!$B$17:$B$30,B155,'Reveal (2)'!$G$17:$G$30)) +
(SUMIF('Crown cove top'!$B$17:$B$30,B155,'Crown cove top'!$G$17:$G$30)) +
(SUMIF('EMC assembly'!$B$17:$B$30,B155,'EMC assembly'!$G$17:$G$30)) +
(SUMIF(Crating!$B$17:$B$29,B155,Crating!$G$17:$G$29)) +
(SUMIF('LED wiring'!$B$17:$B$30,B155,'LED wiring'!$G$17:$G$30)) +
(SUMIF('Changeable copy face'!$B$17:$B$30,B155,'Changeable copy face'!$G$17:$G$30)) +
(SUMIF('Flex face assembly'!$B$17:$B$30,B155,'Flex face assembly'!$G$17:$G$30)) +
(SUMIF('Routed face assembly'!$B$17:$B$30,B155,'Routed face assembly'!$G$17:$G$30)) +
(SUMIF('Paint calculation'!$B$17:$B$30,B155,'Paint calculation'!$G$17:$G$30)) +
(SUMIF('Trimcap letter face'!$B$17:$B$30,B155,'Trimcap letter face'!$G$17:$G$30)) +
(SUMIF('Trimcap letter face (2)'!$B$17:$B$30,B155,'Trimcap letter face (2)'!$G$17:$G$30)) +
(SUMIF('Channel letter fabrication'!$B$17:$B$30,B155,'Channel letter fabrication'!$G$17:$G$30)) +
(SUMIF('Channel letter fabrication (2)'!$B$17:$B$30,B155,'Channel letter fabrication (2)'!$G$17:$G$30))</f>
        <v>0</v>
      </c>
    </row>
    <row r="156" spans="1:10">
      <c r="A156" s="28" t="str">
        <f>[1]ODBC!$A156</f>
        <v>48" 7125-114 Clear</v>
      </c>
      <c r="B156" s="29" t="str">
        <f>[1]ODBC!B156</f>
        <v>16704</v>
      </c>
      <c r="C156" s="30">
        <f>IFERROR(VLOOKUP($B156,[1]ODBC!$B:$H,2,FALSE),"")</f>
        <v>0.98833000000000004</v>
      </c>
      <c r="D156" s="30">
        <f>IFERROR(VLOOKUP($B156,[1]ODBC!$B:$H,3,FALSE),"")</f>
        <v>1.7789999999999999</v>
      </c>
      <c r="E156" s="30" t="str">
        <f>IFERROR(VLOOKUP($B156,[1]ODBC!$B:$H,4,FALSE),"")</f>
        <v>SQFT</v>
      </c>
      <c r="F156" s="31">
        <f>IFERROR(VLOOKUP($B156,[1]ODBC!$B:$H,5,FALSE),"")</f>
        <v>44.45</v>
      </c>
      <c r="G156" s="32">
        <f>[1]ODBC!G156</f>
        <v>0</v>
      </c>
      <c r="H156" s="33">
        <f>SUM([1]ODBC!H156)</f>
        <v>0</v>
      </c>
      <c r="I156" s="41" t="str">
        <f>'Vinyl cutting'!$B$2</f>
        <v>J36938</v>
      </c>
      <c r="J156" s="42">
        <f ca="1">(SUMIF('Freeform time and material'!$B$17:$B$30,B156,'Freeform time and material'!$G$17:$G$30)) +
(SUMIF('Vinyl cutting'!$B$17:$B$30,B156,'Vinyl cutting'!$G$17:$G$30)) +
(SUMIF('Vinyl cutting (2)'!$B$17:$B$30,B156,'Vinyl cutting (2)'!$G$17:$G$30)) +
(SUMIF('Apply vinyl graphics'!$B$17:$B$30,B156,'Apply vinyl graphics'!$G$17:$G$30)) +
(SUMIF('Apply vinyl graphics (2)'!$B$17:$B$30,B156,'Apply vinyl graphics (2)'!$G$17:$G$30)) +
(SUMIF('Alum pan sign'!$B$17:$B$30,B156,'Alum pan sign'!$G$17:$G$30)) +
(SUMIF('Alum pan sign (2)'!$B$17:$B$30,B156,'Alum pan sign (2)'!$G$17:$G$30)) +
(SUMIF('Economy pan sign'!$B$17:$B$30,B156,'Economy pan sign'!$G$17:$G$30)) +
(SUMIF('Post and panel sign'!$B$17:$B$30,B156,'Post and panel sign'!$G$17:$G$30)) +
(SUMIF('Post and panel sign (2)'!$B$17:$B$30,B156,'Post and panel sign (2)'!$G$17:$G$30)) +
(SUMIF('Flat panels only'!$B$17:$B$30,B156,'Flat panels only'!$G$17:$G$30)) +
(SUMIF('Flat panels only (2)'!$B$17:$B$30,B156,'Flat panels only (2)'!$G$17:$G$30)) +
(SUMIF('Routed panel shapes'!$B$18:$B$31,B156,'Routed panel shapes'!$G$18:$G$31)) +
(SUMIF('Routed panel shapes (2)'!$B$18:$B$31,B156,'Routed panel shapes (2)'!$G$18:$G$31)) +
(SUMIF('Routed face only'!$B$17:$B$30,B156,'Routed face only'!$G$17:$G$30)) +
(SUMIF('Routed face only (2)'!$B$17:$B$30,B156,'Routed face only (2)'!$G$17:$G$30)) +
(SUMIF('Routed alum faces letters'!$B$17:$B$30,B156,'Routed alum faces letters'!$G$17:$G$30)) +
(SUMIF('Routed alum faces letters (2)'!$B$17:$B$30,B156,'Routed alum faces letters (2)'!$G$17:$G$30)) +
(SUMIF('Routed push through acrylic'!$B$17:$B$30,B156,'Routed push through acrylic'!$G$17:$G$30)) +
(SUMIF('Routed push through acrylic (2)'!$B$17:$B$30,B156,'Routed push through acrylic (2)'!$G$17:$G$30)) +
(SUMIF('Sf routed cabinet'!$B$17:$B$30,B156,'Sf routed cabinet'!$G$17:$G$30)) +
(SUMIF('Sf routed cabinet (2)'!$B$17:$B$30,B156,'Sf routed cabinet (2)'!$G$17:$G$30)) +
(SUMIF('Df routed cabinet'!$B$17:$B$30,B156,'Df routed cabinet'!$G$17:$G$30)) +
(SUMIF('Df routed cabinet (2)'!$B$17:$B$30,B156,'Df routed cabinet (2)'!$G$17:$G$30)) +
(SUMIF('Sf acrylic cabinet'!$B$17:$B$30,B156,'Sf acrylic cabinet'!$G$17:$G$30)) +
(SUMIF('Sf acrylic cabinet (2)'!$B$17:$B$30,B156,'Sf acrylic cabinet (2)'!$G$17:$G$30)) +
(SUMIF('Economy Sf acrylic'!$B$17:$B$30,B156,'Economy Sf acrylic'!$G$17:$G$30)) +
(SUMIF('Df acrylic cabinet'!$B$17:$B$30,B156,'Df acrylic cabinet'!$G$17:$G$30)) +
(SUMIF('Df acrylic cabinet (2)'!$B$17:$B$30,B156,'Df acrylic cabinet (2)'!$G$17:$G$30)) +
(SUMIF('Sf flex cabinet'!$B$17:$B$30,B156,'Sf flex cabinet'!$G$17:$G$30)) +
(SUMIF('Sf flex cabinet (2)'!$B$17:$B$30,B156,'Sf flex cabinet (2)'!$G$17:$G$30)) +
(SUMIF('Df flex cabinet'!$B$17:$B$36,B156,'Df flex cabinet'!$G$17:$G$36)) +
(SUMIF('Df flex cabinet (2)'!$B$17:$B$36,B156,'Df flex cabinet (2)'!$G$17:$G$36)) +
(SUMIF('Pole cover'!$B$17:$B$30,B156,'Pole cover'!$G$17:$G$30)) +
(SUMIF('Pole cover (2)'!$B$17:$B$30,B156,'Pole cover (2)'!$G$17:$G$30)) +
(SUMIF('Structural Steel Fab'!$B$17:$B$29,B156,'Structural Steel Fab'!$G$17:$G$29)) +
(SUMIF(Reveal!$B$17:$B$30,B156,Reveal!$G$17:$G$30)) +
(SUMIF('Reveal (2)'!$B$17:$B$30,B156,'Reveal (2)'!$G$17:$G$30)) +
(SUMIF('Crown cove top'!$B$17:$B$30,B156,'Crown cove top'!$G$17:$G$30)) +
(SUMIF('EMC assembly'!$B$17:$B$30,B156,'EMC assembly'!$G$17:$G$30)) +
(SUMIF(Crating!$B$17:$B$29,B156,Crating!$G$17:$G$29)) +
(SUMIF('LED wiring'!$B$17:$B$30,B156,'LED wiring'!$G$17:$G$30)) +
(SUMIF('Changeable copy face'!$B$17:$B$30,B156,'Changeable copy face'!$G$17:$G$30)) +
(SUMIF('Flex face assembly'!$B$17:$B$30,B156,'Flex face assembly'!$G$17:$G$30)) +
(SUMIF('Routed face assembly'!$B$17:$B$30,B156,'Routed face assembly'!$G$17:$G$30)) +
(SUMIF('Paint calculation'!$B$17:$B$30,B156,'Paint calculation'!$G$17:$G$30)) +
(SUMIF('Trimcap letter face'!$B$17:$B$30,B156,'Trimcap letter face'!$G$17:$G$30)) +
(SUMIF('Trimcap letter face (2)'!$B$17:$B$30,B156,'Trimcap letter face (2)'!$G$17:$G$30)) +
(SUMIF('Channel letter fabrication'!$B$17:$B$30,B156,'Channel letter fabrication'!$G$17:$G$30)) +
(SUMIF('Channel letter fabrication (2)'!$B$17:$B$30,B156,'Channel letter fabrication (2)'!$G$17:$G$30))</f>
        <v>0</v>
      </c>
    </row>
    <row r="157" spans="1:10">
      <c r="A157" s="28" t="str">
        <f>[1]ODBC!$A157</f>
        <v>48" 7125-120 Satin Aluminum</v>
      </c>
      <c r="B157" s="29" t="str">
        <f>[1]ODBC!B157</f>
        <v>16710</v>
      </c>
      <c r="C157" s="30">
        <f>IFERROR(VLOOKUP($B157,[1]ODBC!$B:$H,2,FALSE),"")</f>
        <v>1.117</v>
      </c>
      <c r="D157" s="30">
        <f>IFERROR(VLOOKUP($B157,[1]ODBC!$B:$H,3,FALSE),"")</f>
        <v>2.0110000000000001</v>
      </c>
      <c r="E157" s="30" t="str">
        <f>IFERROR(VLOOKUP($B157,[1]ODBC!$B:$H,4,FALSE),"")</f>
        <v>SQFT</v>
      </c>
      <c r="F157" s="31">
        <f>IFERROR(VLOOKUP($B157,[1]ODBC!$B:$H,5,FALSE),"")</f>
        <v>44.45</v>
      </c>
      <c r="G157" s="32">
        <f>[1]ODBC!G157</f>
        <v>0</v>
      </c>
      <c r="H157" s="33">
        <f>SUM([1]ODBC!H157)</f>
        <v>0</v>
      </c>
      <c r="I157" s="41" t="str">
        <f>'Vinyl cutting'!$B$2</f>
        <v>J36938</v>
      </c>
      <c r="J157" s="42">
        <f ca="1">(SUMIF('Freeform time and material'!$B$17:$B$30,B157,'Freeform time and material'!$G$17:$G$30)) +
(SUMIF('Vinyl cutting'!$B$17:$B$30,B157,'Vinyl cutting'!$G$17:$G$30)) +
(SUMIF('Vinyl cutting (2)'!$B$17:$B$30,B157,'Vinyl cutting (2)'!$G$17:$G$30)) +
(SUMIF('Apply vinyl graphics'!$B$17:$B$30,B157,'Apply vinyl graphics'!$G$17:$G$30)) +
(SUMIF('Apply vinyl graphics (2)'!$B$17:$B$30,B157,'Apply vinyl graphics (2)'!$G$17:$G$30)) +
(SUMIF('Alum pan sign'!$B$17:$B$30,B157,'Alum pan sign'!$G$17:$G$30)) +
(SUMIF('Alum pan sign (2)'!$B$17:$B$30,B157,'Alum pan sign (2)'!$G$17:$G$30)) +
(SUMIF('Economy pan sign'!$B$17:$B$30,B157,'Economy pan sign'!$G$17:$G$30)) +
(SUMIF('Post and panel sign'!$B$17:$B$30,B157,'Post and panel sign'!$G$17:$G$30)) +
(SUMIF('Post and panel sign (2)'!$B$17:$B$30,B157,'Post and panel sign (2)'!$G$17:$G$30)) +
(SUMIF('Flat panels only'!$B$17:$B$30,B157,'Flat panels only'!$G$17:$G$30)) +
(SUMIF('Flat panels only (2)'!$B$17:$B$30,B157,'Flat panels only (2)'!$G$17:$G$30)) +
(SUMIF('Routed panel shapes'!$B$18:$B$31,B157,'Routed panel shapes'!$G$18:$G$31)) +
(SUMIF('Routed panel shapes (2)'!$B$18:$B$31,B157,'Routed panel shapes (2)'!$G$18:$G$31)) +
(SUMIF('Routed face only'!$B$17:$B$30,B157,'Routed face only'!$G$17:$G$30)) +
(SUMIF('Routed face only (2)'!$B$17:$B$30,B157,'Routed face only (2)'!$G$17:$G$30)) +
(SUMIF('Routed alum faces letters'!$B$17:$B$30,B157,'Routed alum faces letters'!$G$17:$G$30)) +
(SUMIF('Routed alum faces letters (2)'!$B$17:$B$30,B157,'Routed alum faces letters (2)'!$G$17:$G$30)) +
(SUMIF('Routed push through acrylic'!$B$17:$B$30,B157,'Routed push through acrylic'!$G$17:$G$30)) +
(SUMIF('Routed push through acrylic (2)'!$B$17:$B$30,B157,'Routed push through acrylic (2)'!$G$17:$G$30)) +
(SUMIF('Sf routed cabinet'!$B$17:$B$30,B157,'Sf routed cabinet'!$G$17:$G$30)) +
(SUMIF('Sf routed cabinet (2)'!$B$17:$B$30,B157,'Sf routed cabinet (2)'!$G$17:$G$30)) +
(SUMIF('Df routed cabinet'!$B$17:$B$30,B157,'Df routed cabinet'!$G$17:$G$30)) +
(SUMIF('Df routed cabinet (2)'!$B$17:$B$30,B157,'Df routed cabinet (2)'!$G$17:$G$30)) +
(SUMIF('Sf acrylic cabinet'!$B$17:$B$30,B157,'Sf acrylic cabinet'!$G$17:$G$30)) +
(SUMIF('Sf acrylic cabinet (2)'!$B$17:$B$30,B157,'Sf acrylic cabinet (2)'!$G$17:$G$30)) +
(SUMIF('Economy Sf acrylic'!$B$17:$B$30,B157,'Economy Sf acrylic'!$G$17:$G$30)) +
(SUMIF('Df acrylic cabinet'!$B$17:$B$30,B157,'Df acrylic cabinet'!$G$17:$G$30)) +
(SUMIF('Df acrylic cabinet (2)'!$B$17:$B$30,B157,'Df acrylic cabinet (2)'!$G$17:$G$30)) +
(SUMIF('Sf flex cabinet'!$B$17:$B$30,B157,'Sf flex cabinet'!$G$17:$G$30)) +
(SUMIF('Sf flex cabinet (2)'!$B$17:$B$30,B157,'Sf flex cabinet (2)'!$G$17:$G$30)) +
(SUMIF('Df flex cabinet'!$B$17:$B$36,B157,'Df flex cabinet'!$G$17:$G$36)) +
(SUMIF('Df flex cabinet (2)'!$B$17:$B$36,B157,'Df flex cabinet (2)'!$G$17:$G$36)) +
(SUMIF('Pole cover'!$B$17:$B$30,B157,'Pole cover'!$G$17:$G$30)) +
(SUMIF('Pole cover (2)'!$B$17:$B$30,B157,'Pole cover (2)'!$G$17:$G$30)) +
(SUMIF('Structural Steel Fab'!$B$17:$B$29,B157,'Structural Steel Fab'!$G$17:$G$29)) +
(SUMIF(Reveal!$B$17:$B$30,B157,Reveal!$G$17:$G$30)) +
(SUMIF('Reveal (2)'!$B$17:$B$30,B157,'Reveal (2)'!$G$17:$G$30)) +
(SUMIF('Crown cove top'!$B$17:$B$30,B157,'Crown cove top'!$G$17:$G$30)) +
(SUMIF('EMC assembly'!$B$17:$B$30,B157,'EMC assembly'!$G$17:$G$30)) +
(SUMIF(Crating!$B$17:$B$29,B157,Crating!$G$17:$G$29)) +
(SUMIF('LED wiring'!$B$17:$B$30,B157,'LED wiring'!$G$17:$G$30)) +
(SUMIF('Changeable copy face'!$B$17:$B$30,B157,'Changeable copy face'!$G$17:$G$30)) +
(SUMIF('Flex face assembly'!$B$17:$B$30,B157,'Flex face assembly'!$G$17:$G$30)) +
(SUMIF('Routed face assembly'!$B$17:$B$30,B157,'Routed face assembly'!$G$17:$G$30)) +
(SUMIF('Paint calculation'!$B$17:$B$30,B157,'Paint calculation'!$G$17:$G$30)) +
(SUMIF('Trimcap letter face'!$B$17:$B$30,B157,'Trimcap letter face'!$G$17:$G$30)) +
(SUMIF('Trimcap letter face (2)'!$B$17:$B$30,B157,'Trimcap letter face (2)'!$G$17:$G$30)) +
(SUMIF('Channel letter fabrication'!$B$17:$B$30,B157,'Channel letter fabrication'!$G$17:$G$30)) +
(SUMIF('Channel letter fabrication (2)'!$B$17:$B$30,B157,'Channel letter fabrication (2)'!$G$17:$G$30))</f>
        <v>0</v>
      </c>
    </row>
    <row r="158" spans="1:10">
      <c r="A158" s="28" t="str">
        <f>[1]ODBC!$A158</f>
        <v>48" 7125-130 Eggshell</v>
      </c>
      <c r="B158" s="29" t="str">
        <f>[1]ODBC!B158</f>
        <v>16720</v>
      </c>
      <c r="C158" s="30">
        <f>IFERROR(VLOOKUP($B158,[1]ODBC!$B:$H,2,FALSE),"")</f>
        <v>0.98833000000000004</v>
      </c>
      <c r="D158" s="30">
        <f>IFERROR(VLOOKUP($B158,[1]ODBC!$B:$H,3,FALSE),"")</f>
        <v>1.7789999999999999</v>
      </c>
      <c r="E158" s="30" t="str">
        <f>IFERROR(VLOOKUP($B158,[1]ODBC!$B:$H,4,FALSE),"")</f>
        <v>SQFT</v>
      </c>
      <c r="F158" s="31">
        <f>IFERROR(VLOOKUP($B158,[1]ODBC!$B:$H,5,FALSE),"")</f>
        <v>44.45</v>
      </c>
      <c r="G158" s="32">
        <f>[1]ODBC!G158</f>
        <v>0</v>
      </c>
      <c r="H158" s="33">
        <f>SUM([1]ODBC!H158)</f>
        <v>0</v>
      </c>
      <c r="I158" s="41" t="str">
        <f>'Vinyl cutting'!$B$2</f>
        <v>J36938</v>
      </c>
      <c r="J158" s="42">
        <f ca="1">(SUMIF('Freeform time and material'!$B$17:$B$30,B158,'Freeform time and material'!$G$17:$G$30)) +
(SUMIF('Vinyl cutting'!$B$17:$B$30,B158,'Vinyl cutting'!$G$17:$G$30)) +
(SUMIF('Vinyl cutting (2)'!$B$17:$B$30,B158,'Vinyl cutting (2)'!$G$17:$G$30)) +
(SUMIF('Apply vinyl graphics'!$B$17:$B$30,B158,'Apply vinyl graphics'!$G$17:$G$30)) +
(SUMIF('Apply vinyl graphics (2)'!$B$17:$B$30,B158,'Apply vinyl graphics (2)'!$G$17:$G$30)) +
(SUMIF('Alum pan sign'!$B$17:$B$30,B158,'Alum pan sign'!$G$17:$G$30)) +
(SUMIF('Alum pan sign (2)'!$B$17:$B$30,B158,'Alum pan sign (2)'!$G$17:$G$30)) +
(SUMIF('Economy pan sign'!$B$17:$B$30,B158,'Economy pan sign'!$G$17:$G$30)) +
(SUMIF('Post and panel sign'!$B$17:$B$30,B158,'Post and panel sign'!$G$17:$G$30)) +
(SUMIF('Post and panel sign (2)'!$B$17:$B$30,B158,'Post and panel sign (2)'!$G$17:$G$30)) +
(SUMIF('Flat panels only'!$B$17:$B$30,B158,'Flat panels only'!$G$17:$G$30)) +
(SUMIF('Flat panels only (2)'!$B$17:$B$30,B158,'Flat panels only (2)'!$G$17:$G$30)) +
(SUMIF('Routed panel shapes'!$B$18:$B$31,B158,'Routed panel shapes'!$G$18:$G$31)) +
(SUMIF('Routed panel shapes (2)'!$B$18:$B$31,B158,'Routed panel shapes (2)'!$G$18:$G$31)) +
(SUMIF('Routed face only'!$B$17:$B$30,B158,'Routed face only'!$G$17:$G$30)) +
(SUMIF('Routed face only (2)'!$B$17:$B$30,B158,'Routed face only (2)'!$G$17:$G$30)) +
(SUMIF('Routed alum faces letters'!$B$17:$B$30,B158,'Routed alum faces letters'!$G$17:$G$30)) +
(SUMIF('Routed alum faces letters (2)'!$B$17:$B$30,B158,'Routed alum faces letters (2)'!$G$17:$G$30)) +
(SUMIF('Routed push through acrylic'!$B$17:$B$30,B158,'Routed push through acrylic'!$G$17:$G$30)) +
(SUMIF('Routed push through acrylic (2)'!$B$17:$B$30,B158,'Routed push through acrylic (2)'!$G$17:$G$30)) +
(SUMIF('Sf routed cabinet'!$B$17:$B$30,B158,'Sf routed cabinet'!$G$17:$G$30)) +
(SUMIF('Sf routed cabinet (2)'!$B$17:$B$30,B158,'Sf routed cabinet (2)'!$G$17:$G$30)) +
(SUMIF('Df routed cabinet'!$B$17:$B$30,B158,'Df routed cabinet'!$G$17:$G$30)) +
(SUMIF('Df routed cabinet (2)'!$B$17:$B$30,B158,'Df routed cabinet (2)'!$G$17:$G$30)) +
(SUMIF('Sf acrylic cabinet'!$B$17:$B$30,B158,'Sf acrylic cabinet'!$G$17:$G$30)) +
(SUMIF('Sf acrylic cabinet (2)'!$B$17:$B$30,B158,'Sf acrylic cabinet (2)'!$G$17:$G$30)) +
(SUMIF('Economy Sf acrylic'!$B$17:$B$30,B158,'Economy Sf acrylic'!$G$17:$G$30)) +
(SUMIF('Df acrylic cabinet'!$B$17:$B$30,B158,'Df acrylic cabinet'!$G$17:$G$30)) +
(SUMIF('Df acrylic cabinet (2)'!$B$17:$B$30,B158,'Df acrylic cabinet (2)'!$G$17:$G$30)) +
(SUMIF('Sf flex cabinet'!$B$17:$B$30,B158,'Sf flex cabinet'!$G$17:$G$30)) +
(SUMIF('Sf flex cabinet (2)'!$B$17:$B$30,B158,'Sf flex cabinet (2)'!$G$17:$G$30)) +
(SUMIF('Df flex cabinet'!$B$17:$B$36,B158,'Df flex cabinet'!$G$17:$G$36)) +
(SUMIF('Df flex cabinet (2)'!$B$17:$B$36,B158,'Df flex cabinet (2)'!$G$17:$G$36)) +
(SUMIF('Pole cover'!$B$17:$B$30,B158,'Pole cover'!$G$17:$G$30)) +
(SUMIF('Pole cover (2)'!$B$17:$B$30,B158,'Pole cover (2)'!$G$17:$G$30)) +
(SUMIF('Structural Steel Fab'!$B$17:$B$29,B158,'Structural Steel Fab'!$G$17:$G$29)) +
(SUMIF(Reveal!$B$17:$B$30,B158,Reveal!$G$17:$G$30)) +
(SUMIF('Reveal (2)'!$B$17:$B$30,B158,'Reveal (2)'!$G$17:$G$30)) +
(SUMIF('Crown cove top'!$B$17:$B$30,B158,'Crown cove top'!$G$17:$G$30)) +
(SUMIF('EMC assembly'!$B$17:$B$30,B158,'EMC assembly'!$G$17:$G$30)) +
(SUMIF(Crating!$B$17:$B$29,B158,Crating!$G$17:$G$29)) +
(SUMIF('LED wiring'!$B$17:$B$30,B158,'LED wiring'!$G$17:$G$30)) +
(SUMIF('Changeable copy face'!$B$17:$B$30,B158,'Changeable copy face'!$G$17:$G$30)) +
(SUMIF('Flex face assembly'!$B$17:$B$30,B158,'Flex face assembly'!$G$17:$G$30)) +
(SUMIF('Routed face assembly'!$B$17:$B$30,B158,'Routed face assembly'!$G$17:$G$30)) +
(SUMIF('Paint calculation'!$B$17:$B$30,B158,'Paint calculation'!$G$17:$G$30)) +
(SUMIF('Trimcap letter face'!$B$17:$B$30,B158,'Trimcap letter face'!$G$17:$G$30)) +
(SUMIF('Trimcap letter face (2)'!$B$17:$B$30,B158,'Trimcap letter face (2)'!$G$17:$G$30)) +
(SUMIF('Channel letter fabrication'!$B$17:$B$30,B158,'Channel letter fabrication'!$G$17:$G$30)) +
(SUMIF('Channel letter fabrication (2)'!$B$17:$B$30,B158,'Channel letter fabrication (2)'!$G$17:$G$30))</f>
        <v>0</v>
      </c>
    </row>
    <row r="159" spans="1:10">
      <c r="A159" s="28" t="str">
        <f>[1]ODBC!$A159</f>
        <v>48" 7125-131 Satin Gold</v>
      </c>
      <c r="B159" s="29" t="str">
        <f>[1]ODBC!B159</f>
        <v>16721</v>
      </c>
      <c r="C159" s="30">
        <f>IFERROR(VLOOKUP($B159,[1]ODBC!$B:$H,2,FALSE),"")</f>
        <v>0.97799999999999998</v>
      </c>
      <c r="D159" s="30">
        <f>IFERROR(VLOOKUP($B159,[1]ODBC!$B:$H,3,FALSE),"")</f>
        <v>1.7609999999999999</v>
      </c>
      <c r="E159" s="30" t="str">
        <f>IFERROR(VLOOKUP($B159,[1]ODBC!$B:$H,4,FALSE),"")</f>
        <v>SQFT</v>
      </c>
      <c r="F159" s="31">
        <f>IFERROR(VLOOKUP($B159,[1]ODBC!$B:$H,5,FALSE),"")</f>
        <v>44.45</v>
      </c>
      <c r="G159" s="32">
        <f>[1]ODBC!G159</f>
        <v>0</v>
      </c>
      <c r="H159" s="33">
        <f>SUM([1]ODBC!H159)</f>
        <v>0</v>
      </c>
      <c r="I159" s="41" t="str">
        <f>'Vinyl cutting'!$B$2</f>
        <v>J36938</v>
      </c>
      <c r="J159" s="42">
        <f ca="1">(SUMIF('Freeform time and material'!$B$17:$B$30,B159,'Freeform time and material'!$G$17:$G$30)) +
(SUMIF('Vinyl cutting'!$B$17:$B$30,B159,'Vinyl cutting'!$G$17:$G$30)) +
(SUMIF('Vinyl cutting (2)'!$B$17:$B$30,B159,'Vinyl cutting (2)'!$G$17:$G$30)) +
(SUMIF('Apply vinyl graphics'!$B$17:$B$30,B159,'Apply vinyl graphics'!$G$17:$G$30)) +
(SUMIF('Apply vinyl graphics (2)'!$B$17:$B$30,B159,'Apply vinyl graphics (2)'!$G$17:$G$30)) +
(SUMIF('Alum pan sign'!$B$17:$B$30,B159,'Alum pan sign'!$G$17:$G$30)) +
(SUMIF('Alum pan sign (2)'!$B$17:$B$30,B159,'Alum pan sign (2)'!$G$17:$G$30)) +
(SUMIF('Economy pan sign'!$B$17:$B$30,B159,'Economy pan sign'!$G$17:$G$30)) +
(SUMIF('Post and panel sign'!$B$17:$B$30,B159,'Post and panel sign'!$G$17:$G$30)) +
(SUMIF('Post and panel sign (2)'!$B$17:$B$30,B159,'Post and panel sign (2)'!$G$17:$G$30)) +
(SUMIF('Flat panels only'!$B$17:$B$30,B159,'Flat panels only'!$G$17:$G$30)) +
(SUMIF('Flat panels only (2)'!$B$17:$B$30,B159,'Flat panels only (2)'!$G$17:$G$30)) +
(SUMIF('Routed panel shapes'!$B$18:$B$31,B159,'Routed panel shapes'!$G$18:$G$31)) +
(SUMIF('Routed panel shapes (2)'!$B$18:$B$31,B159,'Routed panel shapes (2)'!$G$18:$G$31)) +
(SUMIF('Routed face only'!$B$17:$B$30,B159,'Routed face only'!$G$17:$G$30)) +
(SUMIF('Routed face only (2)'!$B$17:$B$30,B159,'Routed face only (2)'!$G$17:$G$30)) +
(SUMIF('Routed alum faces letters'!$B$17:$B$30,B159,'Routed alum faces letters'!$G$17:$G$30)) +
(SUMIF('Routed alum faces letters (2)'!$B$17:$B$30,B159,'Routed alum faces letters (2)'!$G$17:$G$30)) +
(SUMIF('Routed push through acrylic'!$B$17:$B$30,B159,'Routed push through acrylic'!$G$17:$G$30)) +
(SUMIF('Routed push through acrylic (2)'!$B$17:$B$30,B159,'Routed push through acrylic (2)'!$G$17:$G$30)) +
(SUMIF('Sf routed cabinet'!$B$17:$B$30,B159,'Sf routed cabinet'!$G$17:$G$30)) +
(SUMIF('Sf routed cabinet (2)'!$B$17:$B$30,B159,'Sf routed cabinet (2)'!$G$17:$G$30)) +
(SUMIF('Df routed cabinet'!$B$17:$B$30,B159,'Df routed cabinet'!$G$17:$G$30)) +
(SUMIF('Df routed cabinet (2)'!$B$17:$B$30,B159,'Df routed cabinet (2)'!$G$17:$G$30)) +
(SUMIF('Sf acrylic cabinet'!$B$17:$B$30,B159,'Sf acrylic cabinet'!$G$17:$G$30)) +
(SUMIF('Sf acrylic cabinet (2)'!$B$17:$B$30,B159,'Sf acrylic cabinet (2)'!$G$17:$G$30)) +
(SUMIF('Economy Sf acrylic'!$B$17:$B$30,B159,'Economy Sf acrylic'!$G$17:$G$30)) +
(SUMIF('Df acrylic cabinet'!$B$17:$B$30,B159,'Df acrylic cabinet'!$G$17:$G$30)) +
(SUMIF('Df acrylic cabinet (2)'!$B$17:$B$30,B159,'Df acrylic cabinet (2)'!$G$17:$G$30)) +
(SUMIF('Sf flex cabinet'!$B$17:$B$30,B159,'Sf flex cabinet'!$G$17:$G$30)) +
(SUMIF('Sf flex cabinet (2)'!$B$17:$B$30,B159,'Sf flex cabinet (2)'!$G$17:$G$30)) +
(SUMIF('Df flex cabinet'!$B$17:$B$36,B159,'Df flex cabinet'!$G$17:$G$36)) +
(SUMIF('Df flex cabinet (2)'!$B$17:$B$36,B159,'Df flex cabinet (2)'!$G$17:$G$36)) +
(SUMIF('Pole cover'!$B$17:$B$30,B159,'Pole cover'!$G$17:$G$30)) +
(SUMIF('Pole cover (2)'!$B$17:$B$30,B159,'Pole cover (2)'!$G$17:$G$30)) +
(SUMIF('Structural Steel Fab'!$B$17:$B$29,B159,'Structural Steel Fab'!$G$17:$G$29)) +
(SUMIF(Reveal!$B$17:$B$30,B159,Reveal!$G$17:$G$30)) +
(SUMIF('Reveal (2)'!$B$17:$B$30,B159,'Reveal (2)'!$G$17:$G$30)) +
(SUMIF('Crown cove top'!$B$17:$B$30,B159,'Crown cove top'!$G$17:$G$30)) +
(SUMIF('EMC assembly'!$B$17:$B$30,B159,'EMC assembly'!$G$17:$G$30)) +
(SUMIF(Crating!$B$17:$B$29,B159,Crating!$G$17:$G$29)) +
(SUMIF('LED wiring'!$B$17:$B$30,B159,'LED wiring'!$G$17:$G$30)) +
(SUMIF('Changeable copy face'!$B$17:$B$30,B159,'Changeable copy face'!$G$17:$G$30)) +
(SUMIF('Flex face assembly'!$B$17:$B$30,B159,'Flex face assembly'!$G$17:$G$30)) +
(SUMIF('Routed face assembly'!$B$17:$B$30,B159,'Routed face assembly'!$G$17:$G$30)) +
(SUMIF('Paint calculation'!$B$17:$B$30,B159,'Paint calculation'!$G$17:$G$30)) +
(SUMIF('Trimcap letter face'!$B$17:$B$30,B159,'Trimcap letter face'!$G$17:$G$30)) +
(SUMIF('Trimcap letter face (2)'!$B$17:$B$30,B159,'Trimcap letter face (2)'!$G$17:$G$30)) +
(SUMIF('Channel letter fabrication'!$B$17:$B$30,B159,'Channel letter fabrication'!$G$17:$G$30)) +
(SUMIF('Channel letter fabrication (2)'!$B$17:$B$30,B159,'Channel letter fabrication (2)'!$G$17:$G$30))</f>
        <v>0</v>
      </c>
    </row>
    <row r="160" spans="1:10">
      <c r="A160" s="28" t="str">
        <f>[1]ODBC!$A160</f>
        <v>48" 7125-139 Saddle Brown</v>
      </c>
      <c r="B160" s="29" t="str">
        <f>[1]ODBC!B160</f>
        <v>16729</v>
      </c>
      <c r="C160" s="30">
        <f>IFERROR(VLOOKUP($B160,[1]ODBC!$B:$H,2,FALSE),"")</f>
        <v>0.98833000000000004</v>
      </c>
      <c r="D160" s="30">
        <f>IFERROR(VLOOKUP($B160,[1]ODBC!$B:$H,3,FALSE),"")</f>
        <v>1.7789999999999999</v>
      </c>
      <c r="E160" s="30" t="str">
        <f>IFERROR(VLOOKUP($B160,[1]ODBC!$B:$H,4,FALSE),"")</f>
        <v>SQFT</v>
      </c>
      <c r="F160" s="31">
        <f>IFERROR(VLOOKUP($B160,[1]ODBC!$B:$H,5,FALSE),"")</f>
        <v>44.45</v>
      </c>
      <c r="G160" s="32">
        <f>[1]ODBC!G160</f>
        <v>0</v>
      </c>
      <c r="H160" s="33">
        <f>SUM([1]ODBC!H160)</f>
        <v>0</v>
      </c>
      <c r="I160" s="41" t="str">
        <f>'Vinyl cutting'!$B$2</f>
        <v>J36938</v>
      </c>
      <c r="J160" s="42">
        <f ca="1">(SUMIF('Freeform time and material'!$B$17:$B$30,B160,'Freeform time and material'!$G$17:$G$30)) +
(SUMIF('Vinyl cutting'!$B$17:$B$30,B160,'Vinyl cutting'!$G$17:$G$30)) +
(SUMIF('Vinyl cutting (2)'!$B$17:$B$30,B160,'Vinyl cutting (2)'!$G$17:$G$30)) +
(SUMIF('Apply vinyl graphics'!$B$17:$B$30,B160,'Apply vinyl graphics'!$G$17:$G$30)) +
(SUMIF('Apply vinyl graphics (2)'!$B$17:$B$30,B160,'Apply vinyl graphics (2)'!$G$17:$G$30)) +
(SUMIF('Alum pan sign'!$B$17:$B$30,B160,'Alum pan sign'!$G$17:$G$30)) +
(SUMIF('Alum pan sign (2)'!$B$17:$B$30,B160,'Alum pan sign (2)'!$G$17:$G$30)) +
(SUMIF('Economy pan sign'!$B$17:$B$30,B160,'Economy pan sign'!$G$17:$G$30)) +
(SUMIF('Post and panel sign'!$B$17:$B$30,B160,'Post and panel sign'!$G$17:$G$30)) +
(SUMIF('Post and panel sign (2)'!$B$17:$B$30,B160,'Post and panel sign (2)'!$G$17:$G$30)) +
(SUMIF('Flat panels only'!$B$17:$B$30,B160,'Flat panels only'!$G$17:$G$30)) +
(SUMIF('Flat panels only (2)'!$B$17:$B$30,B160,'Flat panels only (2)'!$G$17:$G$30)) +
(SUMIF('Routed panel shapes'!$B$18:$B$31,B160,'Routed panel shapes'!$G$18:$G$31)) +
(SUMIF('Routed panel shapes (2)'!$B$18:$B$31,B160,'Routed panel shapes (2)'!$G$18:$G$31)) +
(SUMIF('Routed face only'!$B$17:$B$30,B160,'Routed face only'!$G$17:$G$30)) +
(SUMIF('Routed face only (2)'!$B$17:$B$30,B160,'Routed face only (2)'!$G$17:$G$30)) +
(SUMIF('Routed alum faces letters'!$B$17:$B$30,B160,'Routed alum faces letters'!$G$17:$G$30)) +
(SUMIF('Routed alum faces letters (2)'!$B$17:$B$30,B160,'Routed alum faces letters (2)'!$G$17:$G$30)) +
(SUMIF('Routed push through acrylic'!$B$17:$B$30,B160,'Routed push through acrylic'!$G$17:$G$30)) +
(SUMIF('Routed push through acrylic (2)'!$B$17:$B$30,B160,'Routed push through acrylic (2)'!$G$17:$G$30)) +
(SUMIF('Sf routed cabinet'!$B$17:$B$30,B160,'Sf routed cabinet'!$G$17:$G$30)) +
(SUMIF('Sf routed cabinet (2)'!$B$17:$B$30,B160,'Sf routed cabinet (2)'!$G$17:$G$30)) +
(SUMIF('Df routed cabinet'!$B$17:$B$30,B160,'Df routed cabinet'!$G$17:$G$30)) +
(SUMIF('Df routed cabinet (2)'!$B$17:$B$30,B160,'Df routed cabinet (2)'!$G$17:$G$30)) +
(SUMIF('Sf acrylic cabinet'!$B$17:$B$30,B160,'Sf acrylic cabinet'!$G$17:$G$30)) +
(SUMIF('Sf acrylic cabinet (2)'!$B$17:$B$30,B160,'Sf acrylic cabinet (2)'!$G$17:$G$30)) +
(SUMIF('Economy Sf acrylic'!$B$17:$B$30,B160,'Economy Sf acrylic'!$G$17:$G$30)) +
(SUMIF('Df acrylic cabinet'!$B$17:$B$30,B160,'Df acrylic cabinet'!$G$17:$G$30)) +
(SUMIF('Df acrylic cabinet (2)'!$B$17:$B$30,B160,'Df acrylic cabinet (2)'!$G$17:$G$30)) +
(SUMIF('Sf flex cabinet'!$B$17:$B$30,B160,'Sf flex cabinet'!$G$17:$G$30)) +
(SUMIF('Sf flex cabinet (2)'!$B$17:$B$30,B160,'Sf flex cabinet (2)'!$G$17:$G$30)) +
(SUMIF('Df flex cabinet'!$B$17:$B$36,B160,'Df flex cabinet'!$G$17:$G$36)) +
(SUMIF('Df flex cabinet (2)'!$B$17:$B$36,B160,'Df flex cabinet (2)'!$G$17:$G$36)) +
(SUMIF('Pole cover'!$B$17:$B$30,B160,'Pole cover'!$G$17:$G$30)) +
(SUMIF('Pole cover (2)'!$B$17:$B$30,B160,'Pole cover (2)'!$G$17:$G$30)) +
(SUMIF('Structural Steel Fab'!$B$17:$B$29,B160,'Structural Steel Fab'!$G$17:$G$29)) +
(SUMIF(Reveal!$B$17:$B$30,B160,Reveal!$G$17:$G$30)) +
(SUMIF('Reveal (2)'!$B$17:$B$30,B160,'Reveal (2)'!$G$17:$G$30)) +
(SUMIF('Crown cove top'!$B$17:$B$30,B160,'Crown cove top'!$G$17:$G$30)) +
(SUMIF('EMC assembly'!$B$17:$B$30,B160,'EMC assembly'!$G$17:$G$30)) +
(SUMIF(Crating!$B$17:$B$29,B160,Crating!$G$17:$G$29)) +
(SUMIF('LED wiring'!$B$17:$B$30,B160,'LED wiring'!$G$17:$G$30)) +
(SUMIF('Changeable copy face'!$B$17:$B$30,B160,'Changeable copy face'!$G$17:$G$30)) +
(SUMIF('Flex face assembly'!$B$17:$B$30,B160,'Flex face assembly'!$G$17:$G$30)) +
(SUMIF('Routed face assembly'!$B$17:$B$30,B160,'Routed face assembly'!$G$17:$G$30)) +
(SUMIF('Paint calculation'!$B$17:$B$30,B160,'Paint calculation'!$G$17:$G$30)) +
(SUMIF('Trimcap letter face'!$B$17:$B$30,B160,'Trimcap letter face'!$G$17:$G$30)) +
(SUMIF('Trimcap letter face (2)'!$B$17:$B$30,B160,'Trimcap letter face (2)'!$G$17:$G$30)) +
(SUMIF('Channel letter fabrication'!$B$17:$B$30,B160,'Channel letter fabrication'!$G$17:$G$30)) +
(SUMIF('Channel letter fabrication (2)'!$B$17:$B$30,B160,'Channel letter fabrication (2)'!$G$17:$G$30))</f>
        <v>0</v>
      </c>
    </row>
    <row r="161" spans="1:10">
      <c r="A161" s="28" t="str">
        <f>[1]ODBC!$A161</f>
        <v>48" 7125-151 Traffic Gray</v>
      </c>
      <c r="B161" s="29" t="str">
        <f>[1]ODBC!B161</f>
        <v>16750</v>
      </c>
      <c r="C161" s="30">
        <f>IFERROR(VLOOKUP($B161,[1]ODBC!$B:$H,2,FALSE),"")</f>
        <v>0.98799999999999999</v>
      </c>
      <c r="D161" s="30">
        <f>IFERROR(VLOOKUP($B161,[1]ODBC!$B:$H,3,FALSE),"")</f>
        <v>1.7789999999999999</v>
      </c>
      <c r="E161" s="30" t="str">
        <f>IFERROR(VLOOKUP($B161,[1]ODBC!$B:$H,4,FALSE),"")</f>
        <v>SQFT</v>
      </c>
      <c r="F161" s="31">
        <f>IFERROR(VLOOKUP($B161,[1]ODBC!$B:$H,5,FALSE),"")</f>
        <v>44.45</v>
      </c>
      <c r="G161" s="32">
        <f>[1]ODBC!G161</f>
        <v>0</v>
      </c>
      <c r="H161" s="33">
        <f>SUM([1]ODBC!H161)</f>
        <v>0</v>
      </c>
      <c r="I161" s="41" t="str">
        <f>'Vinyl cutting'!$B$2</f>
        <v>J36938</v>
      </c>
      <c r="J161" s="42">
        <f ca="1">(SUMIF('Freeform time and material'!$B$17:$B$30,B161,'Freeform time and material'!$G$17:$G$30)) +
(SUMIF('Vinyl cutting'!$B$17:$B$30,B161,'Vinyl cutting'!$G$17:$G$30)) +
(SUMIF('Vinyl cutting (2)'!$B$17:$B$30,B161,'Vinyl cutting (2)'!$G$17:$G$30)) +
(SUMIF('Apply vinyl graphics'!$B$17:$B$30,B161,'Apply vinyl graphics'!$G$17:$G$30)) +
(SUMIF('Apply vinyl graphics (2)'!$B$17:$B$30,B161,'Apply vinyl graphics (2)'!$G$17:$G$30)) +
(SUMIF('Alum pan sign'!$B$17:$B$30,B161,'Alum pan sign'!$G$17:$G$30)) +
(SUMIF('Alum pan sign (2)'!$B$17:$B$30,B161,'Alum pan sign (2)'!$G$17:$G$30)) +
(SUMIF('Economy pan sign'!$B$17:$B$30,B161,'Economy pan sign'!$G$17:$G$30)) +
(SUMIF('Post and panel sign'!$B$17:$B$30,B161,'Post and panel sign'!$G$17:$G$30)) +
(SUMIF('Post and panel sign (2)'!$B$17:$B$30,B161,'Post and panel sign (2)'!$G$17:$G$30)) +
(SUMIF('Flat panels only'!$B$17:$B$30,B161,'Flat panels only'!$G$17:$G$30)) +
(SUMIF('Flat panels only (2)'!$B$17:$B$30,B161,'Flat panels only (2)'!$G$17:$G$30)) +
(SUMIF('Routed panel shapes'!$B$18:$B$31,B161,'Routed panel shapes'!$G$18:$G$31)) +
(SUMIF('Routed panel shapes (2)'!$B$18:$B$31,B161,'Routed panel shapes (2)'!$G$18:$G$31)) +
(SUMIF('Routed face only'!$B$17:$B$30,B161,'Routed face only'!$G$17:$G$30)) +
(SUMIF('Routed face only (2)'!$B$17:$B$30,B161,'Routed face only (2)'!$G$17:$G$30)) +
(SUMIF('Routed alum faces letters'!$B$17:$B$30,B161,'Routed alum faces letters'!$G$17:$G$30)) +
(SUMIF('Routed alum faces letters (2)'!$B$17:$B$30,B161,'Routed alum faces letters (2)'!$G$17:$G$30)) +
(SUMIF('Routed push through acrylic'!$B$17:$B$30,B161,'Routed push through acrylic'!$G$17:$G$30)) +
(SUMIF('Routed push through acrylic (2)'!$B$17:$B$30,B161,'Routed push through acrylic (2)'!$G$17:$G$30)) +
(SUMIF('Sf routed cabinet'!$B$17:$B$30,B161,'Sf routed cabinet'!$G$17:$G$30)) +
(SUMIF('Sf routed cabinet (2)'!$B$17:$B$30,B161,'Sf routed cabinet (2)'!$G$17:$G$30)) +
(SUMIF('Df routed cabinet'!$B$17:$B$30,B161,'Df routed cabinet'!$G$17:$G$30)) +
(SUMIF('Df routed cabinet (2)'!$B$17:$B$30,B161,'Df routed cabinet (2)'!$G$17:$G$30)) +
(SUMIF('Sf acrylic cabinet'!$B$17:$B$30,B161,'Sf acrylic cabinet'!$G$17:$G$30)) +
(SUMIF('Sf acrylic cabinet (2)'!$B$17:$B$30,B161,'Sf acrylic cabinet (2)'!$G$17:$G$30)) +
(SUMIF('Economy Sf acrylic'!$B$17:$B$30,B161,'Economy Sf acrylic'!$G$17:$G$30)) +
(SUMIF('Df acrylic cabinet'!$B$17:$B$30,B161,'Df acrylic cabinet'!$G$17:$G$30)) +
(SUMIF('Df acrylic cabinet (2)'!$B$17:$B$30,B161,'Df acrylic cabinet (2)'!$G$17:$G$30)) +
(SUMIF('Sf flex cabinet'!$B$17:$B$30,B161,'Sf flex cabinet'!$G$17:$G$30)) +
(SUMIF('Sf flex cabinet (2)'!$B$17:$B$30,B161,'Sf flex cabinet (2)'!$G$17:$G$30)) +
(SUMIF('Df flex cabinet'!$B$17:$B$36,B161,'Df flex cabinet'!$G$17:$G$36)) +
(SUMIF('Df flex cabinet (2)'!$B$17:$B$36,B161,'Df flex cabinet (2)'!$G$17:$G$36)) +
(SUMIF('Pole cover'!$B$17:$B$30,B161,'Pole cover'!$G$17:$G$30)) +
(SUMIF('Pole cover (2)'!$B$17:$B$30,B161,'Pole cover (2)'!$G$17:$G$30)) +
(SUMIF('Structural Steel Fab'!$B$17:$B$29,B161,'Structural Steel Fab'!$G$17:$G$29)) +
(SUMIF(Reveal!$B$17:$B$30,B161,Reveal!$G$17:$G$30)) +
(SUMIF('Reveal (2)'!$B$17:$B$30,B161,'Reveal (2)'!$G$17:$G$30)) +
(SUMIF('Crown cove top'!$B$17:$B$30,B161,'Crown cove top'!$G$17:$G$30)) +
(SUMIF('EMC assembly'!$B$17:$B$30,B161,'EMC assembly'!$G$17:$G$30)) +
(SUMIF(Crating!$B$17:$B$29,B161,Crating!$G$17:$G$29)) +
(SUMIF('LED wiring'!$B$17:$B$30,B161,'LED wiring'!$G$17:$G$30)) +
(SUMIF('Changeable copy face'!$B$17:$B$30,B161,'Changeable copy face'!$G$17:$G$30)) +
(SUMIF('Flex face assembly'!$B$17:$B$30,B161,'Flex face assembly'!$G$17:$G$30)) +
(SUMIF('Routed face assembly'!$B$17:$B$30,B161,'Routed face assembly'!$G$17:$G$30)) +
(SUMIF('Paint calculation'!$B$17:$B$30,B161,'Paint calculation'!$G$17:$G$30)) +
(SUMIF('Trimcap letter face'!$B$17:$B$30,B161,'Trimcap letter face'!$G$17:$G$30)) +
(SUMIF('Trimcap letter face (2)'!$B$17:$B$30,B161,'Trimcap letter face (2)'!$G$17:$G$30)) +
(SUMIF('Channel letter fabrication'!$B$17:$B$30,B161,'Channel letter fabrication'!$G$17:$G$30)) +
(SUMIF('Channel letter fabrication (2)'!$B$17:$B$30,B161,'Channel letter fabrication (2)'!$G$17:$G$30))</f>
        <v>0</v>
      </c>
    </row>
    <row r="162" spans="1:10">
      <c r="A162" s="28" t="str">
        <f>[1]ODBC!$A162</f>
        <v>48" 7125-176 Aqua</v>
      </c>
      <c r="B162" s="29" t="str">
        <f>[1]ODBC!B162</f>
        <v>16766</v>
      </c>
      <c r="C162" s="30">
        <f>IFERROR(VLOOKUP($B162,[1]ODBC!$B:$H,2,FALSE),"")</f>
        <v>0.98833000000000004</v>
      </c>
      <c r="D162" s="30">
        <f>IFERROR(VLOOKUP($B162,[1]ODBC!$B:$H,3,FALSE),"")</f>
        <v>1.7789999999999999</v>
      </c>
      <c r="E162" s="30" t="str">
        <f>IFERROR(VLOOKUP($B162,[1]ODBC!$B:$H,4,FALSE),"")</f>
        <v>SQFT</v>
      </c>
      <c r="F162" s="31">
        <f>IFERROR(VLOOKUP($B162,[1]ODBC!$B:$H,5,FALSE),"")</f>
        <v>44.45</v>
      </c>
      <c r="G162" s="32">
        <f>[1]ODBC!G162</f>
        <v>0</v>
      </c>
      <c r="H162" s="33">
        <f>SUM([1]ODBC!H162)</f>
        <v>0</v>
      </c>
      <c r="I162" s="41" t="str">
        <f>'Vinyl cutting'!$B$2</f>
        <v>J36938</v>
      </c>
      <c r="J162" s="42">
        <f ca="1">(SUMIF('Freeform time and material'!$B$17:$B$30,B162,'Freeform time and material'!$G$17:$G$30)) +
(SUMIF('Vinyl cutting'!$B$17:$B$30,B162,'Vinyl cutting'!$G$17:$G$30)) +
(SUMIF('Vinyl cutting (2)'!$B$17:$B$30,B162,'Vinyl cutting (2)'!$G$17:$G$30)) +
(SUMIF('Apply vinyl graphics'!$B$17:$B$30,B162,'Apply vinyl graphics'!$G$17:$G$30)) +
(SUMIF('Apply vinyl graphics (2)'!$B$17:$B$30,B162,'Apply vinyl graphics (2)'!$G$17:$G$30)) +
(SUMIF('Alum pan sign'!$B$17:$B$30,B162,'Alum pan sign'!$G$17:$G$30)) +
(SUMIF('Alum pan sign (2)'!$B$17:$B$30,B162,'Alum pan sign (2)'!$G$17:$G$30)) +
(SUMIF('Economy pan sign'!$B$17:$B$30,B162,'Economy pan sign'!$G$17:$G$30)) +
(SUMIF('Post and panel sign'!$B$17:$B$30,B162,'Post and panel sign'!$G$17:$G$30)) +
(SUMIF('Post and panel sign (2)'!$B$17:$B$30,B162,'Post and panel sign (2)'!$G$17:$G$30)) +
(SUMIF('Flat panels only'!$B$17:$B$30,B162,'Flat panels only'!$G$17:$G$30)) +
(SUMIF('Flat panels only (2)'!$B$17:$B$30,B162,'Flat panels only (2)'!$G$17:$G$30)) +
(SUMIF('Routed panel shapes'!$B$18:$B$31,B162,'Routed panel shapes'!$G$18:$G$31)) +
(SUMIF('Routed panel shapes (2)'!$B$18:$B$31,B162,'Routed panel shapes (2)'!$G$18:$G$31)) +
(SUMIF('Routed face only'!$B$17:$B$30,B162,'Routed face only'!$G$17:$G$30)) +
(SUMIF('Routed face only (2)'!$B$17:$B$30,B162,'Routed face only (2)'!$G$17:$G$30)) +
(SUMIF('Routed alum faces letters'!$B$17:$B$30,B162,'Routed alum faces letters'!$G$17:$G$30)) +
(SUMIF('Routed alum faces letters (2)'!$B$17:$B$30,B162,'Routed alum faces letters (2)'!$G$17:$G$30)) +
(SUMIF('Routed push through acrylic'!$B$17:$B$30,B162,'Routed push through acrylic'!$G$17:$G$30)) +
(SUMIF('Routed push through acrylic (2)'!$B$17:$B$30,B162,'Routed push through acrylic (2)'!$G$17:$G$30)) +
(SUMIF('Sf routed cabinet'!$B$17:$B$30,B162,'Sf routed cabinet'!$G$17:$G$30)) +
(SUMIF('Sf routed cabinet (2)'!$B$17:$B$30,B162,'Sf routed cabinet (2)'!$G$17:$G$30)) +
(SUMIF('Df routed cabinet'!$B$17:$B$30,B162,'Df routed cabinet'!$G$17:$G$30)) +
(SUMIF('Df routed cabinet (2)'!$B$17:$B$30,B162,'Df routed cabinet (2)'!$G$17:$G$30)) +
(SUMIF('Sf acrylic cabinet'!$B$17:$B$30,B162,'Sf acrylic cabinet'!$G$17:$G$30)) +
(SUMIF('Sf acrylic cabinet (2)'!$B$17:$B$30,B162,'Sf acrylic cabinet (2)'!$G$17:$G$30)) +
(SUMIF('Economy Sf acrylic'!$B$17:$B$30,B162,'Economy Sf acrylic'!$G$17:$G$30)) +
(SUMIF('Df acrylic cabinet'!$B$17:$B$30,B162,'Df acrylic cabinet'!$G$17:$G$30)) +
(SUMIF('Df acrylic cabinet (2)'!$B$17:$B$30,B162,'Df acrylic cabinet (2)'!$G$17:$G$30)) +
(SUMIF('Sf flex cabinet'!$B$17:$B$30,B162,'Sf flex cabinet'!$G$17:$G$30)) +
(SUMIF('Sf flex cabinet (2)'!$B$17:$B$30,B162,'Sf flex cabinet (2)'!$G$17:$G$30)) +
(SUMIF('Df flex cabinet'!$B$17:$B$36,B162,'Df flex cabinet'!$G$17:$G$36)) +
(SUMIF('Df flex cabinet (2)'!$B$17:$B$36,B162,'Df flex cabinet (2)'!$G$17:$G$36)) +
(SUMIF('Pole cover'!$B$17:$B$30,B162,'Pole cover'!$G$17:$G$30)) +
(SUMIF('Pole cover (2)'!$B$17:$B$30,B162,'Pole cover (2)'!$G$17:$G$30)) +
(SUMIF('Structural Steel Fab'!$B$17:$B$29,B162,'Structural Steel Fab'!$G$17:$G$29)) +
(SUMIF(Reveal!$B$17:$B$30,B162,Reveal!$G$17:$G$30)) +
(SUMIF('Reveal (2)'!$B$17:$B$30,B162,'Reveal (2)'!$G$17:$G$30)) +
(SUMIF('Crown cove top'!$B$17:$B$30,B162,'Crown cove top'!$G$17:$G$30)) +
(SUMIF('EMC assembly'!$B$17:$B$30,B162,'EMC assembly'!$G$17:$G$30)) +
(SUMIF(Crating!$B$17:$B$29,B162,Crating!$G$17:$G$29)) +
(SUMIF('LED wiring'!$B$17:$B$30,B162,'LED wiring'!$G$17:$G$30)) +
(SUMIF('Changeable copy face'!$B$17:$B$30,B162,'Changeable copy face'!$G$17:$G$30)) +
(SUMIF('Flex face assembly'!$B$17:$B$30,B162,'Flex face assembly'!$G$17:$G$30)) +
(SUMIF('Routed face assembly'!$B$17:$B$30,B162,'Routed face assembly'!$G$17:$G$30)) +
(SUMIF('Paint calculation'!$B$17:$B$30,B162,'Paint calculation'!$G$17:$G$30)) +
(SUMIF('Trimcap letter face'!$B$17:$B$30,B162,'Trimcap letter face'!$G$17:$G$30)) +
(SUMIF('Trimcap letter face (2)'!$B$17:$B$30,B162,'Trimcap letter face (2)'!$G$17:$G$30)) +
(SUMIF('Channel letter fabrication'!$B$17:$B$30,B162,'Channel letter fabrication'!$G$17:$G$30)) +
(SUMIF('Channel letter fabrication (2)'!$B$17:$B$30,B162,'Channel letter fabrication (2)'!$G$17:$G$30))</f>
        <v>0</v>
      </c>
    </row>
    <row r="163" spans="1:10">
      <c r="A163" s="28" t="str">
        <f>[1]ODBC!$A163</f>
        <v>48" 7125-177 Shadow Blue</v>
      </c>
      <c r="B163" s="29" t="str">
        <f>[1]ODBC!B163</f>
        <v>16767</v>
      </c>
      <c r="C163" s="30">
        <f>IFERROR(VLOOKUP($B163,[1]ODBC!$B:$H,2,FALSE),"")</f>
        <v>0.98899999999999999</v>
      </c>
      <c r="D163" s="30">
        <f>IFERROR(VLOOKUP($B163,[1]ODBC!$B:$H,3,FALSE),"")</f>
        <v>1.78</v>
      </c>
      <c r="E163" s="30" t="str">
        <f>IFERROR(VLOOKUP($B163,[1]ODBC!$B:$H,4,FALSE),"")</f>
        <v>SQFT</v>
      </c>
      <c r="F163" s="31">
        <f>IFERROR(VLOOKUP($B163,[1]ODBC!$B:$H,5,FALSE),"")</f>
        <v>44.45</v>
      </c>
      <c r="G163" s="32">
        <f>[1]ODBC!G163</f>
        <v>0</v>
      </c>
      <c r="H163" s="33">
        <f>SUM([1]ODBC!H163)</f>
        <v>0</v>
      </c>
      <c r="I163" s="41" t="str">
        <f>'Vinyl cutting'!$B$2</f>
        <v>J36938</v>
      </c>
      <c r="J163" s="42">
        <f ca="1">(SUMIF('Freeform time and material'!$B$17:$B$30,B163,'Freeform time and material'!$G$17:$G$30)) +
(SUMIF('Vinyl cutting'!$B$17:$B$30,B163,'Vinyl cutting'!$G$17:$G$30)) +
(SUMIF('Vinyl cutting (2)'!$B$17:$B$30,B163,'Vinyl cutting (2)'!$G$17:$G$30)) +
(SUMIF('Apply vinyl graphics'!$B$17:$B$30,B163,'Apply vinyl graphics'!$G$17:$G$30)) +
(SUMIF('Apply vinyl graphics (2)'!$B$17:$B$30,B163,'Apply vinyl graphics (2)'!$G$17:$G$30)) +
(SUMIF('Alum pan sign'!$B$17:$B$30,B163,'Alum pan sign'!$G$17:$G$30)) +
(SUMIF('Alum pan sign (2)'!$B$17:$B$30,B163,'Alum pan sign (2)'!$G$17:$G$30)) +
(SUMIF('Economy pan sign'!$B$17:$B$30,B163,'Economy pan sign'!$G$17:$G$30)) +
(SUMIF('Post and panel sign'!$B$17:$B$30,B163,'Post and panel sign'!$G$17:$G$30)) +
(SUMIF('Post and panel sign (2)'!$B$17:$B$30,B163,'Post and panel sign (2)'!$G$17:$G$30)) +
(SUMIF('Flat panels only'!$B$17:$B$30,B163,'Flat panels only'!$G$17:$G$30)) +
(SUMIF('Flat panels only (2)'!$B$17:$B$30,B163,'Flat panels only (2)'!$G$17:$G$30)) +
(SUMIF('Routed panel shapes'!$B$18:$B$31,B163,'Routed panel shapes'!$G$18:$G$31)) +
(SUMIF('Routed panel shapes (2)'!$B$18:$B$31,B163,'Routed panel shapes (2)'!$G$18:$G$31)) +
(SUMIF('Routed face only'!$B$17:$B$30,B163,'Routed face only'!$G$17:$G$30)) +
(SUMIF('Routed face only (2)'!$B$17:$B$30,B163,'Routed face only (2)'!$G$17:$G$30)) +
(SUMIF('Routed alum faces letters'!$B$17:$B$30,B163,'Routed alum faces letters'!$G$17:$G$30)) +
(SUMIF('Routed alum faces letters (2)'!$B$17:$B$30,B163,'Routed alum faces letters (2)'!$G$17:$G$30)) +
(SUMIF('Routed push through acrylic'!$B$17:$B$30,B163,'Routed push through acrylic'!$G$17:$G$30)) +
(SUMIF('Routed push through acrylic (2)'!$B$17:$B$30,B163,'Routed push through acrylic (2)'!$G$17:$G$30)) +
(SUMIF('Sf routed cabinet'!$B$17:$B$30,B163,'Sf routed cabinet'!$G$17:$G$30)) +
(SUMIF('Sf routed cabinet (2)'!$B$17:$B$30,B163,'Sf routed cabinet (2)'!$G$17:$G$30)) +
(SUMIF('Df routed cabinet'!$B$17:$B$30,B163,'Df routed cabinet'!$G$17:$G$30)) +
(SUMIF('Df routed cabinet (2)'!$B$17:$B$30,B163,'Df routed cabinet (2)'!$G$17:$G$30)) +
(SUMIF('Sf acrylic cabinet'!$B$17:$B$30,B163,'Sf acrylic cabinet'!$G$17:$G$30)) +
(SUMIF('Sf acrylic cabinet (2)'!$B$17:$B$30,B163,'Sf acrylic cabinet (2)'!$G$17:$G$30)) +
(SUMIF('Economy Sf acrylic'!$B$17:$B$30,B163,'Economy Sf acrylic'!$G$17:$G$30)) +
(SUMIF('Df acrylic cabinet'!$B$17:$B$30,B163,'Df acrylic cabinet'!$G$17:$G$30)) +
(SUMIF('Df acrylic cabinet (2)'!$B$17:$B$30,B163,'Df acrylic cabinet (2)'!$G$17:$G$30)) +
(SUMIF('Sf flex cabinet'!$B$17:$B$30,B163,'Sf flex cabinet'!$G$17:$G$30)) +
(SUMIF('Sf flex cabinet (2)'!$B$17:$B$30,B163,'Sf flex cabinet (2)'!$G$17:$G$30)) +
(SUMIF('Df flex cabinet'!$B$17:$B$36,B163,'Df flex cabinet'!$G$17:$G$36)) +
(SUMIF('Df flex cabinet (2)'!$B$17:$B$36,B163,'Df flex cabinet (2)'!$G$17:$G$36)) +
(SUMIF('Pole cover'!$B$17:$B$30,B163,'Pole cover'!$G$17:$G$30)) +
(SUMIF('Pole cover (2)'!$B$17:$B$30,B163,'Pole cover (2)'!$G$17:$G$30)) +
(SUMIF('Structural Steel Fab'!$B$17:$B$29,B163,'Structural Steel Fab'!$G$17:$G$29)) +
(SUMIF(Reveal!$B$17:$B$30,B163,Reveal!$G$17:$G$30)) +
(SUMIF('Reveal (2)'!$B$17:$B$30,B163,'Reveal (2)'!$G$17:$G$30)) +
(SUMIF('Crown cove top'!$B$17:$B$30,B163,'Crown cove top'!$G$17:$G$30)) +
(SUMIF('EMC assembly'!$B$17:$B$30,B163,'EMC assembly'!$G$17:$G$30)) +
(SUMIF(Crating!$B$17:$B$29,B163,Crating!$G$17:$G$29)) +
(SUMIF('LED wiring'!$B$17:$B$30,B163,'LED wiring'!$G$17:$G$30)) +
(SUMIF('Changeable copy face'!$B$17:$B$30,B163,'Changeable copy face'!$G$17:$G$30)) +
(SUMIF('Flex face assembly'!$B$17:$B$30,B163,'Flex face assembly'!$G$17:$G$30)) +
(SUMIF('Routed face assembly'!$B$17:$B$30,B163,'Routed face assembly'!$G$17:$G$30)) +
(SUMIF('Paint calculation'!$B$17:$B$30,B163,'Paint calculation'!$G$17:$G$30)) +
(SUMIF('Trimcap letter face'!$B$17:$B$30,B163,'Trimcap letter face'!$G$17:$G$30)) +
(SUMIF('Trimcap letter face (2)'!$B$17:$B$30,B163,'Trimcap letter face (2)'!$G$17:$G$30)) +
(SUMIF('Channel letter fabrication'!$B$17:$B$30,B163,'Channel letter fabrication'!$G$17:$G$30)) +
(SUMIF('Channel letter fabrication (2)'!$B$17:$B$30,B163,'Channel letter fabrication (2)'!$G$17:$G$30))</f>
        <v>0</v>
      </c>
    </row>
    <row r="164" spans="1:10">
      <c r="A164" s="28" t="str">
        <f>[1]ODBC!$A164</f>
        <v>48" 7125-186 Bright Green</v>
      </c>
      <c r="B164" s="29" t="str">
        <f>[1]ODBC!B164</f>
        <v>16776</v>
      </c>
      <c r="C164" s="30">
        <f>IFERROR(VLOOKUP($B164,[1]ODBC!$B:$H,2,FALSE),"")</f>
        <v>0.98799999999999999</v>
      </c>
      <c r="D164" s="30">
        <f>IFERROR(VLOOKUP($B164,[1]ODBC!$B:$H,3,FALSE),"")</f>
        <v>1.7789999999999999</v>
      </c>
      <c r="E164" s="30" t="str">
        <f>IFERROR(VLOOKUP($B164,[1]ODBC!$B:$H,4,FALSE),"")</f>
        <v>SQFT</v>
      </c>
      <c r="F164" s="31">
        <f>IFERROR(VLOOKUP($B164,[1]ODBC!$B:$H,5,FALSE),"")</f>
        <v>44.45</v>
      </c>
      <c r="G164" s="32">
        <f>[1]ODBC!G164</f>
        <v>0</v>
      </c>
      <c r="H164" s="33">
        <f>SUM([1]ODBC!H164)</f>
        <v>0</v>
      </c>
      <c r="I164" s="41" t="str">
        <f>'Vinyl cutting'!$B$2</f>
        <v>J36938</v>
      </c>
      <c r="J164" s="42">
        <f ca="1">(SUMIF('Freeform time and material'!$B$17:$B$30,B164,'Freeform time and material'!$G$17:$G$30)) +
(SUMIF('Vinyl cutting'!$B$17:$B$30,B164,'Vinyl cutting'!$G$17:$G$30)) +
(SUMIF('Vinyl cutting (2)'!$B$17:$B$30,B164,'Vinyl cutting (2)'!$G$17:$G$30)) +
(SUMIF('Apply vinyl graphics'!$B$17:$B$30,B164,'Apply vinyl graphics'!$G$17:$G$30)) +
(SUMIF('Apply vinyl graphics (2)'!$B$17:$B$30,B164,'Apply vinyl graphics (2)'!$G$17:$G$30)) +
(SUMIF('Alum pan sign'!$B$17:$B$30,B164,'Alum pan sign'!$G$17:$G$30)) +
(SUMIF('Alum pan sign (2)'!$B$17:$B$30,B164,'Alum pan sign (2)'!$G$17:$G$30)) +
(SUMIF('Economy pan sign'!$B$17:$B$30,B164,'Economy pan sign'!$G$17:$G$30)) +
(SUMIF('Post and panel sign'!$B$17:$B$30,B164,'Post and panel sign'!$G$17:$G$30)) +
(SUMIF('Post and panel sign (2)'!$B$17:$B$30,B164,'Post and panel sign (2)'!$G$17:$G$30)) +
(SUMIF('Flat panels only'!$B$17:$B$30,B164,'Flat panels only'!$G$17:$G$30)) +
(SUMIF('Flat panels only (2)'!$B$17:$B$30,B164,'Flat panels only (2)'!$G$17:$G$30)) +
(SUMIF('Routed panel shapes'!$B$18:$B$31,B164,'Routed panel shapes'!$G$18:$G$31)) +
(SUMIF('Routed panel shapes (2)'!$B$18:$B$31,B164,'Routed panel shapes (2)'!$G$18:$G$31)) +
(SUMIF('Routed face only'!$B$17:$B$30,B164,'Routed face only'!$G$17:$G$30)) +
(SUMIF('Routed face only (2)'!$B$17:$B$30,B164,'Routed face only (2)'!$G$17:$G$30)) +
(SUMIF('Routed alum faces letters'!$B$17:$B$30,B164,'Routed alum faces letters'!$G$17:$G$30)) +
(SUMIF('Routed alum faces letters (2)'!$B$17:$B$30,B164,'Routed alum faces letters (2)'!$G$17:$G$30)) +
(SUMIF('Routed push through acrylic'!$B$17:$B$30,B164,'Routed push through acrylic'!$G$17:$G$30)) +
(SUMIF('Routed push through acrylic (2)'!$B$17:$B$30,B164,'Routed push through acrylic (2)'!$G$17:$G$30)) +
(SUMIF('Sf routed cabinet'!$B$17:$B$30,B164,'Sf routed cabinet'!$G$17:$G$30)) +
(SUMIF('Sf routed cabinet (2)'!$B$17:$B$30,B164,'Sf routed cabinet (2)'!$G$17:$G$30)) +
(SUMIF('Df routed cabinet'!$B$17:$B$30,B164,'Df routed cabinet'!$G$17:$G$30)) +
(SUMIF('Df routed cabinet (2)'!$B$17:$B$30,B164,'Df routed cabinet (2)'!$G$17:$G$30)) +
(SUMIF('Sf acrylic cabinet'!$B$17:$B$30,B164,'Sf acrylic cabinet'!$G$17:$G$30)) +
(SUMIF('Sf acrylic cabinet (2)'!$B$17:$B$30,B164,'Sf acrylic cabinet (2)'!$G$17:$G$30)) +
(SUMIF('Economy Sf acrylic'!$B$17:$B$30,B164,'Economy Sf acrylic'!$G$17:$G$30)) +
(SUMIF('Df acrylic cabinet'!$B$17:$B$30,B164,'Df acrylic cabinet'!$G$17:$G$30)) +
(SUMIF('Df acrylic cabinet (2)'!$B$17:$B$30,B164,'Df acrylic cabinet (2)'!$G$17:$G$30)) +
(SUMIF('Sf flex cabinet'!$B$17:$B$30,B164,'Sf flex cabinet'!$G$17:$G$30)) +
(SUMIF('Sf flex cabinet (2)'!$B$17:$B$30,B164,'Sf flex cabinet (2)'!$G$17:$G$30)) +
(SUMIF('Df flex cabinet'!$B$17:$B$36,B164,'Df flex cabinet'!$G$17:$G$36)) +
(SUMIF('Df flex cabinet (2)'!$B$17:$B$36,B164,'Df flex cabinet (2)'!$G$17:$G$36)) +
(SUMIF('Pole cover'!$B$17:$B$30,B164,'Pole cover'!$G$17:$G$30)) +
(SUMIF('Pole cover (2)'!$B$17:$B$30,B164,'Pole cover (2)'!$G$17:$G$30)) +
(SUMIF('Structural Steel Fab'!$B$17:$B$29,B164,'Structural Steel Fab'!$G$17:$G$29)) +
(SUMIF(Reveal!$B$17:$B$30,B164,Reveal!$G$17:$G$30)) +
(SUMIF('Reveal (2)'!$B$17:$B$30,B164,'Reveal (2)'!$G$17:$G$30)) +
(SUMIF('Crown cove top'!$B$17:$B$30,B164,'Crown cove top'!$G$17:$G$30)) +
(SUMIF('EMC assembly'!$B$17:$B$30,B164,'EMC assembly'!$G$17:$G$30)) +
(SUMIF(Crating!$B$17:$B$29,B164,Crating!$G$17:$G$29)) +
(SUMIF('LED wiring'!$B$17:$B$30,B164,'LED wiring'!$G$17:$G$30)) +
(SUMIF('Changeable copy face'!$B$17:$B$30,B164,'Changeable copy face'!$G$17:$G$30)) +
(SUMIF('Flex face assembly'!$B$17:$B$30,B164,'Flex face assembly'!$G$17:$G$30)) +
(SUMIF('Routed face assembly'!$B$17:$B$30,B164,'Routed face assembly'!$G$17:$G$30)) +
(SUMIF('Paint calculation'!$B$17:$B$30,B164,'Paint calculation'!$G$17:$G$30)) +
(SUMIF('Trimcap letter face'!$B$17:$B$30,B164,'Trimcap letter face'!$G$17:$G$30)) +
(SUMIF('Trimcap letter face (2)'!$B$17:$B$30,B164,'Trimcap letter face (2)'!$G$17:$G$30)) +
(SUMIF('Channel letter fabrication'!$B$17:$B$30,B164,'Channel letter fabrication'!$G$17:$G$30)) +
(SUMIF('Channel letter fabrication (2)'!$B$17:$B$30,B164,'Channel letter fabrication (2)'!$G$17:$G$30))</f>
        <v>0</v>
      </c>
    </row>
    <row r="165" spans="1:10">
      <c r="A165" s="28" t="str">
        <f>[1]ODBC!$A165</f>
        <v>48" 7125-193 Mauve</v>
      </c>
      <c r="B165" s="29" t="str">
        <f>[1]ODBC!B165</f>
        <v>16783</v>
      </c>
      <c r="C165" s="30">
        <f>IFERROR(VLOOKUP($B165,[1]ODBC!$B:$H,2,FALSE),"")</f>
        <v>0.98833000000000004</v>
      </c>
      <c r="D165" s="30">
        <f>IFERROR(VLOOKUP($B165,[1]ODBC!$B:$H,3,FALSE),"")</f>
        <v>1.7789999999999999</v>
      </c>
      <c r="E165" s="30" t="str">
        <f>IFERROR(VLOOKUP($B165,[1]ODBC!$B:$H,4,FALSE),"")</f>
        <v>SQFT</v>
      </c>
      <c r="F165" s="31">
        <f>IFERROR(VLOOKUP($B165,[1]ODBC!$B:$H,5,FALSE),"")</f>
        <v>44.45</v>
      </c>
      <c r="G165" s="32">
        <f>[1]ODBC!G165</f>
        <v>0</v>
      </c>
      <c r="H165" s="33">
        <f>SUM([1]ODBC!H165)</f>
        <v>0</v>
      </c>
      <c r="I165" s="41" t="str">
        <f>'Vinyl cutting'!$B$2</f>
        <v>J36938</v>
      </c>
      <c r="J165" s="42">
        <f ca="1">(SUMIF('Freeform time and material'!$B$17:$B$30,B165,'Freeform time and material'!$G$17:$G$30)) +
(SUMIF('Vinyl cutting'!$B$17:$B$30,B165,'Vinyl cutting'!$G$17:$G$30)) +
(SUMIF('Vinyl cutting (2)'!$B$17:$B$30,B165,'Vinyl cutting (2)'!$G$17:$G$30)) +
(SUMIF('Apply vinyl graphics'!$B$17:$B$30,B165,'Apply vinyl graphics'!$G$17:$G$30)) +
(SUMIF('Apply vinyl graphics (2)'!$B$17:$B$30,B165,'Apply vinyl graphics (2)'!$G$17:$G$30)) +
(SUMIF('Alum pan sign'!$B$17:$B$30,B165,'Alum pan sign'!$G$17:$G$30)) +
(SUMIF('Alum pan sign (2)'!$B$17:$B$30,B165,'Alum pan sign (2)'!$G$17:$G$30)) +
(SUMIF('Economy pan sign'!$B$17:$B$30,B165,'Economy pan sign'!$G$17:$G$30)) +
(SUMIF('Post and panel sign'!$B$17:$B$30,B165,'Post and panel sign'!$G$17:$G$30)) +
(SUMIF('Post and panel sign (2)'!$B$17:$B$30,B165,'Post and panel sign (2)'!$G$17:$G$30)) +
(SUMIF('Flat panels only'!$B$17:$B$30,B165,'Flat panels only'!$G$17:$G$30)) +
(SUMIF('Flat panels only (2)'!$B$17:$B$30,B165,'Flat panels only (2)'!$G$17:$G$30)) +
(SUMIF('Routed panel shapes'!$B$18:$B$31,B165,'Routed panel shapes'!$G$18:$G$31)) +
(SUMIF('Routed panel shapes (2)'!$B$18:$B$31,B165,'Routed panel shapes (2)'!$G$18:$G$31)) +
(SUMIF('Routed face only'!$B$17:$B$30,B165,'Routed face only'!$G$17:$G$30)) +
(SUMIF('Routed face only (2)'!$B$17:$B$30,B165,'Routed face only (2)'!$G$17:$G$30)) +
(SUMIF('Routed alum faces letters'!$B$17:$B$30,B165,'Routed alum faces letters'!$G$17:$G$30)) +
(SUMIF('Routed alum faces letters (2)'!$B$17:$B$30,B165,'Routed alum faces letters (2)'!$G$17:$G$30)) +
(SUMIF('Routed push through acrylic'!$B$17:$B$30,B165,'Routed push through acrylic'!$G$17:$G$30)) +
(SUMIF('Routed push through acrylic (2)'!$B$17:$B$30,B165,'Routed push through acrylic (2)'!$G$17:$G$30)) +
(SUMIF('Sf routed cabinet'!$B$17:$B$30,B165,'Sf routed cabinet'!$G$17:$G$30)) +
(SUMIF('Sf routed cabinet (2)'!$B$17:$B$30,B165,'Sf routed cabinet (2)'!$G$17:$G$30)) +
(SUMIF('Df routed cabinet'!$B$17:$B$30,B165,'Df routed cabinet'!$G$17:$G$30)) +
(SUMIF('Df routed cabinet (2)'!$B$17:$B$30,B165,'Df routed cabinet (2)'!$G$17:$G$30)) +
(SUMIF('Sf acrylic cabinet'!$B$17:$B$30,B165,'Sf acrylic cabinet'!$G$17:$G$30)) +
(SUMIF('Sf acrylic cabinet (2)'!$B$17:$B$30,B165,'Sf acrylic cabinet (2)'!$G$17:$G$30)) +
(SUMIF('Economy Sf acrylic'!$B$17:$B$30,B165,'Economy Sf acrylic'!$G$17:$G$30)) +
(SUMIF('Df acrylic cabinet'!$B$17:$B$30,B165,'Df acrylic cabinet'!$G$17:$G$30)) +
(SUMIF('Df acrylic cabinet (2)'!$B$17:$B$30,B165,'Df acrylic cabinet (2)'!$G$17:$G$30)) +
(SUMIF('Sf flex cabinet'!$B$17:$B$30,B165,'Sf flex cabinet'!$G$17:$G$30)) +
(SUMIF('Sf flex cabinet (2)'!$B$17:$B$30,B165,'Sf flex cabinet (2)'!$G$17:$G$30)) +
(SUMIF('Df flex cabinet'!$B$17:$B$36,B165,'Df flex cabinet'!$G$17:$G$36)) +
(SUMIF('Df flex cabinet (2)'!$B$17:$B$36,B165,'Df flex cabinet (2)'!$G$17:$G$36)) +
(SUMIF('Pole cover'!$B$17:$B$30,B165,'Pole cover'!$G$17:$G$30)) +
(SUMIF('Pole cover (2)'!$B$17:$B$30,B165,'Pole cover (2)'!$G$17:$G$30)) +
(SUMIF('Structural Steel Fab'!$B$17:$B$29,B165,'Structural Steel Fab'!$G$17:$G$29)) +
(SUMIF(Reveal!$B$17:$B$30,B165,Reveal!$G$17:$G$30)) +
(SUMIF('Reveal (2)'!$B$17:$B$30,B165,'Reveal (2)'!$G$17:$G$30)) +
(SUMIF('Crown cove top'!$B$17:$B$30,B165,'Crown cove top'!$G$17:$G$30)) +
(SUMIF('EMC assembly'!$B$17:$B$30,B165,'EMC assembly'!$G$17:$G$30)) +
(SUMIF(Crating!$B$17:$B$29,B165,Crating!$G$17:$G$29)) +
(SUMIF('LED wiring'!$B$17:$B$30,B165,'LED wiring'!$G$17:$G$30)) +
(SUMIF('Changeable copy face'!$B$17:$B$30,B165,'Changeable copy face'!$G$17:$G$30)) +
(SUMIF('Flex face assembly'!$B$17:$B$30,B165,'Flex face assembly'!$G$17:$G$30)) +
(SUMIF('Routed face assembly'!$B$17:$B$30,B165,'Routed face assembly'!$G$17:$G$30)) +
(SUMIF('Paint calculation'!$B$17:$B$30,B165,'Paint calculation'!$G$17:$G$30)) +
(SUMIF('Trimcap letter face'!$B$17:$B$30,B165,'Trimcap letter face'!$G$17:$G$30)) +
(SUMIF('Trimcap letter face (2)'!$B$17:$B$30,B165,'Trimcap letter face (2)'!$G$17:$G$30)) +
(SUMIF('Channel letter fabrication'!$B$17:$B$30,B165,'Channel letter fabrication'!$G$17:$G$30)) +
(SUMIF('Channel letter fabrication (2)'!$B$17:$B$30,B165,'Channel letter fabrication (2)'!$G$17:$G$30))</f>
        <v>0</v>
      </c>
    </row>
    <row r="166" spans="1:10">
      <c r="A166" s="28" t="str">
        <f>[1]ODBC!$A166</f>
        <v>48" 7125-196 Apple Green</v>
      </c>
      <c r="B166" s="29" t="str">
        <f>[1]ODBC!B166</f>
        <v>16786</v>
      </c>
      <c r="C166" s="30">
        <f>IFERROR(VLOOKUP($B166,[1]ODBC!$B:$H,2,FALSE),"")</f>
        <v>0.98833000000000004</v>
      </c>
      <c r="D166" s="30">
        <f>IFERROR(VLOOKUP($B166,[1]ODBC!$B:$H,3,FALSE),"")</f>
        <v>1.7789999999999999</v>
      </c>
      <c r="E166" s="30" t="str">
        <f>IFERROR(VLOOKUP($B166,[1]ODBC!$B:$H,4,FALSE),"")</f>
        <v>SQFT</v>
      </c>
      <c r="F166" s="31">
        <f>IFERROR(VLOOKUP($B166,[1]ODBC!$B:$H,5,FALSE),"")</f>
        <v>44.45</v>
      </c>
      <c r="G166" s="32">
        <f>[1]ODBC!G166</f>
        <v>0</v>
      </c>
      <c r="H166" s="33">
        <f>SUM([1]ODBC!H166)</f>
        <v>0</v>
      </c>
      <c r="I166" s="41" t="str">
        <f>'Vinyl cutting'!$B$2</f>
        <v>J36938</v>
      </c>
      <c r="J166" s="42">
        <f ca="1">(SUMIF('Freeform time and material'!$B$17:$B$30,B166,'Freeform time and material'!$G$17:$G$30)) +
(SUMIF('Vinyl cutting'!$B$17:$B$30,B166,'Vinyl cutting'!$G$17:$G$30)) +
(SUMIF('Vinyl cutting (2)'!$B$17:$B$30,B166,'Vinyl cutting (2)'!$G$17:$G$30)) +
(SUMIF('Apply vinyl graphics'!$B$17:$B$30,B166,'Apply vinyl graphics'!$G$17:$G$30)) +
(SUMIF('Apply vinyl graphics (2)'!$B$17:$B$30,B166,'Apply vinyl graphics (2)'!$G$17:$G$30)) +
(SUMIF('Alum pan sign'!$B$17:$B$30,B166,'Alum pan sign'!$G$17:$G$30)) +
(SUMIF('Alum pan sign (2)'!$B$17:$B$30,B166,'Alum pan sign (2)'!$G$17:$G$30)) +
(SUMIF('Economy pan sign'!$B$17:$B$30,B166,'Economy pan sign'!$G$17:$G$30)) +
(SUMIF('Post and panel sign'!$B$17:$B$30,B166,'Post and panel sign'!$G$17:$G$30)) +
(SUMIF('Post and panel sign (2)'!$B$17:$B$30,B166,'Post and panel sign (2)'!$G$17:$G$30)) +
(SUMIF('Flat panels only'!$B$17:$B$30,B166,'Flat panels only'!$G$17:$G$30)) +
(SUMIF('Flat panels only (2)'!$B$17:$B$30,B166,'Flat panels only (2)'!$G$17:$G$30)) +
(SUMIF('Routed panel shapes'!$B$18:$B$31,B166,'Routed panel shapes'!$G$18:$G$31)) +
(SUMIF('Routed panel shapes (2)'!$B$18:$B$31,B166,'Routed panel shapes (2)'!$G$18:$G$31)) +
(SUMIF('Routed face only'!$B$17:$B$30,B166,'Routed face only'!$G$17:$G$30)) +
(SUMIF('Routed face only (2)'!$B$17:$B$30,B166,'Routed face only (2)'!$G$17:$G$30)) +
(SUMIF('Routed alum faces letters'!$B$17:$B$30,B166,'Routed alum faces letters'!$G$17:$G$30)) +
(SUMIF('Routed alum faces letters (2)'!$B$17:$B$30,B166,'Routed alum faces letters (2)'!$G$17:$G$30)) +
(SUMIF('Routed push through acrylic'!$B$17:$B$30,B166,'Routed push through acrylic'!$G$17:$G$30)) +
(SUMIF('Routed push through acrylic (2)'!$B$17:$B$30,B166,'Routed push through acrylic (2)'!$G$17:$G$30)) +
(SUMIF('Sf routed cabinet'!$B$17:$B$30,B166,'Sf routed cabinet'!$G$17:$G$30)) +
(SUMIF('Sf routed cabinet (2)'!$B$17:$B$30,B166,'Sf routed cabinet (2)'!$G$17:$G$30)) +
(SUMIF('Df routed cabinet'!$B$17:$B$30,B166,'Df routed cabinet'!$G$17:$G$30)) +
(SUMIF('Df routed cabinet (2)'!$B$17:$B$30,B166,'Df routed cabinet (2)'!$G$17:$G$30)) +
(SUMIF('Sf acrylic cabinet'!$B$17:$B$30,B166,'Sf acrylic cabinet'!$G$17:$G$30)) +
(SUMIF('Sf acrylic cabinet (2)'!$B$17:$B$30,B166,'Sf acrylic cabinet (2)'!$G$17:$G$30)) +
(SUMIF('Economy Sf acrylic'!$B$17:$B$30,B166,'Economy Sf acrylic'!$G$17:$G$30)) +
(SUMIF('Df acrylic cabinet'!$B$17:$B$30,B166,'Df acrylic cabinet'!$G$17:$G$30)) +
(SUMIF('Df acrylic cabinet (2)'!$B$17:$B$30,B166,'Df acrylic cabinet (2)'!$G$17:$G$30)) +
(SUMIF('Sf flex cabinet'!$B$17:$B$30,B166,'Sf flex cabinet'!$G$17:$G$30)) +
(SUMIF('Sf flex cabinet (2)'!$B$17:$B$30,B166,'Sf flex cabinet (2)'!$G$17:$G$30)) +
(SUMIF('Df flex cabinet'!$B$17:$B$36,B166,'Df flex cabinet'!$G$17:$G$36)) +
(SUMIF('Df flex cabinet (2)'!$B$17:$B$36,B166,'Df flex cabinet (2)'!$G$17:$G$36)) +
(SUMIF('Pole cover'!$B$17:$B$30,B166,'Pole cover'!$G$17:$G$30)) +
(SUMIF('Pole cover (2)'!$B$17:$B$30,B166,'Pole cover (2)'!$G$17:$G$30)) +
(SUMIF('Structural Steel Fab'!$B$17:$B$29,B166,'Structural Steel Fab'!$G$17:$G$29)) +
(SUMIF(Reveal!$B$17:$B$30,B166,Reveal!$G$17:$G$30)) +
(SUMIF('Reveal (2)'!$B$17:$B$30,B166,'Reveal (2)'!$G$17:$G$30)) +
(SUMIF('Crown cove top'!$B$17:$B$30,B166,'Crown cove top'!$G$17:$G$30)) +
(SUMIF('EMC assembly'!$B$17:$B$30,B166,'EMC assembly'!$G$17:$G$30)) +
(SUMIF(Crating!$B$17:$B$29,B166,Crating!$G$17:$G$29)) +
(SUMIF('LED wiring'!$B$17:$B$30,B166,'LED wiring'!$G$17:$G$30)) +
(SUMIF('Changeable copy face'!$B$17:$B$30,B166,'Changeable copy face'!$G$17:$G$30)) +
(SUMIF('Flex face assembly'!$B$17:$B$30,B166,'Flex face assembly'!$G$17:$G$30)) +
(SUMIF('Routed face assembly'!$B$17:$B$30,B166,'Routed face assembly'!$G$17:$G$30)) +
(SUMIF('Paint calculation'!$B$17:$B$30,B166,'Paint calculation'!$G$17:$G$30)) +
(SUMIF('Trimcap letter face'!$B$17:$B$30,B166,'Trimcap letter face'!$G$17:$G$30)) +
(SUMIF('Trimcap letter face (2)'!$B$17:$B$30,B166,'Trimcap letter face (2)'!$G$17:$G$30)) +
(SUMIF('Channel letter fabrication'!$B$17:$B$30,B166,'Channel letter fabrication'!$G$17:$G$30)) +
(SUMIF('Channel letter fabrication (2)'!$B$17:$B$30,B166,'Channel letter fabrication (2)'!$G$17:$G$30))</f>
        <v>0</v>
      </c>
    </row>
    <row r="167" spans="1:10">
      <c r="A167" s="28" t="str">
        <f>[1]ODBC!$A167</f>
        <v>48" 7125-197 Light Navy</v>
      </c>
      <c r="B167" s="29" t="str">
        <f>[1]ODBC!B167</f>
        <v>16787</v>
      </c>
      <c r="C167" s="30">
        <f>IFERROR(VLOOKUP($B167,[1]ODBC!$B:$H,2,FALSE),"")</f>
        <v>1.101</v>
      </c>
      <c r="D167" s="30">
        <f>IFERROR(VLOOKUP($B167,[1]ODBC!$B:$H,3,FALSE),"")</f>
        <v>1.982</v>
      </c>
      <c r="E167" s="30" t="str">
        <f>IFERROR(VLOOKUP($B167,[1]ODBC!$B:$H,4,FALSE),"")</f>
        <v>SQFT</v>
      </c>
      <c r="F167" s="31">
        <f>IFERROR(VLOOKUP($B167,[1]ODBC!$B:$H,5,FALSE),"")</f>
        <v>44.45</v>
      </c>
      <c r="G167" s="32">
        <f>[1]ODBC!G167</f>
        <v>0</v>
      </c>
      <c r="H167" s="33">
        <f>SUM([1]ODBC!H167)</f>
        <v>45525</v>
      </c>
      <c r="I167" s="41" t="str">
        <f>'Vinyl cutting'!$B$2</f>
        <v>J36938</v>
      </c>
      <c r="J167" s="42">
        <f ca="1">(SUMIF('Freeform time and material'!$B$17:$B$30,B167,'Freeform time and material'!$G$17:$G$30)) +
(SUMIF('Vinyl cutting'!$B$17:$B$30,B167,'Vinyl cutting'!$G$17:$G$30)) +
(SUMIF('Vinyl cutting (2)'!$B$17:$B$30,B167,'Vinyl cutting (2)'!$G$17:$G$30)) +
(SUMIF('Apply vinyl graphics'!$B$17:$B$30,B167,'Apply vinyl graphics'!$G$17:$G$30)) +
(SUMIF('Apply vinyl graphics (2)'!$B$17:$B$30,B167,'Apply vinyl graphics (2)'!$G$17:$G$30)) +
(SUMIF('Alum pan sign'!$B$17:$B$30,B167,'Alum pan sign'!$G$17:$G$30)) +
(SUMIF('Alum pan sign (2)'!$B$17:$B$30,B167,'Alum pan sign (2)'!$G$17:$G$30)) +
(SUMIF('Economy pan sign'!$B$17:$B$30,B167,'Economy pan sign'!$G$17:$G$30)) +
(SUMIF('Post and panel sign'!$B$17:$B$30,B167,'Post and panel sign'!$G$17:$G$30)) +
(SUMIF('Post and panel sign (2)'!$B$17:$B$30,B167,'Post and panel sign (2)'!$G$17:$G$30)) +
(SUMIF('Flat panels only'!$B$17:$B$30,B167,'Flat panels only'!$G$17:$G$30)) +
(SUMIF('Flat panels only (2)'!$B$17:$B$30,B167,'Flat panels only (2)'!$G$17:$G$30)) +
(SUMIF('Routed panel shapes'!$B$18:$B$31,B167,'Routed panel shapes'!$G$18:$G$31)) +
(SUMIF('Routed panel shapes (2)'!$B$18:$B$31,B167,'Routed panel shapes (2)'!$G$18:$G$31)) +
(SUMIF('Routed face only'!$B$17:$B$30,B167,'Routed face only'!$G$17:$G$30)) +
(SUMIF('Routed face only (2)'!$B$17:$B$30,B167,'Routed face only (2)'!$G$17:$G$30)) +
(SUMIF('Routed alum faces letters'!$B$17:$B$30,B167,'Routed alum faces letters'!$G$17:$G$30)) +
(SUMIF('Routed alum faces letters (2)'!$B$17:$B$30,B167,'Routed alum faces letters (2)'!$G$17:$G$30)) +
(SUMIF('Routed push through acrylic'!$B$17:$B$30,B167,'Routed push through acrylic'!$G$17:$G$30)) +
(SUMIF('Routed push through acrylic (2)'!$B$17:$B$30,B167,'Routed push through acrylic (2)'!$G$17:$G$30)) +
(SUMIF('Sf routed cabinet'!$B$17:$B$30,B167,'Sf routed cabinet'!$G$17:$G$30)) +
(SUMIF('Sf routed cabinet (2)'!$B$17:$B$30,B167,'Sf routed cabinet (2)'!$G$17:$G$30)) +
(SUMIF('Df routed cabinet'!$B$17:$B$30,B167,'Df routed cabinet'!$G$17:$G$30)) +
(SUMIF('Df routed cabinet (2)'!$B$17:$B$30,B167,'Df routed cabinet (2)'!$G$17:$G$30)) +
(SUMIF('Sf acrylic cabinet'!$B$17:$B$30,B167,'Sf acrylic cabinet'!$G$17:$G$30)) +
(SUMIF('Sf acrylic cabinet (2)'!$B$17:$B$30,B167,'Sf acrylic cabinet (2)'!$G$17:$G$30)) +
(SUMIF('Economy Sf acrylic'!$B$17:$B$30,B167,'Economy Sf acrylic'!$G$17:$G$30)) +
(SUMIF('Df acrylic cabinet'!$B$17:$B$30,B167,'Df acrylic cabinet'!$G$17:$G$30)) +
(SUMIF('Df acrylic cabinet (2)'!$B$17:$B$30,B167,'Df acrylic cabinet (2)'!$G$17:$G$30)) +
(SUMIF('Sf flex cabinet'!$B$17:$B$30,B167,'Sf flex cabinet'!$G$17:$G$30)) +
(SUMIF('Sf flex cabinet (2)'!$B$17:$B$30,B167,'Sf flex cabinet (2)'!$G$17:$G$30)) +
(SUMIF('Df flex cabinet'!$B$17:$B$36,B167,'Df flex cabinet'!$G$17:$G$36)) +
(SUMIF('Df flex cabinet (2)'!$B$17:$B$36,B167,'Df flex cabinet (2)'!$G$17:$G$36)) +
(SUMIF('Pole cover'!$B$17:$B$30,B167,'Pole cover'!$G$17:$G$30)) +
(SUMIF('Pole cover (2)'!$B$17:$B$30,B167,'Pole cover (2)'!$G$17:$G$30)) +
(SUMIF('Structural Steel Fab'!$B$17:$B$29,B167,'Structural Steel Fab'!$G$17:$G$29)) +
(SUMIF(Reveal!$B$17:$B$30,B167,Reveal!$G$17:$G$30)) +
(SUMIF('Reveal (2)'!$B$17:$B$30,B167,'Reveal (2)'!$G$17:$G$30)) +
(SUMIF('Crown cove top'!$B$17:$B$30,B167,'Crown cove top'!$G$17:$G$30)) +
(SUMIF('EMC assembly'!$B$17:$B$30,B167,'EMC assembly'!$G$17:$G$30)) +
(SUMIF(Crating!$B$17:$B$29,B167,Crating!$G$17:$G$29)) +
(SUMIF('LED wiring'!$B$17:$B$30,B167,'LED wiring'!$G$17:$G$30)) +
(SUMIF('Changeable copy face'!$B$17:$B$30,B167,'Changeable copy face'!$G$17:$G$30)) +
(SUMIF('Flex face assembly'!$B$17:$B$30,B167,'Flex face assembly'!$G$17:$G$30)) +
(SUMIF('Routed face assembly'!$B$17:$B$30,B167,'Routed face assembly'!$G$17:$G$30)) +
(SUMIF('Paint calculation'!$B$17:$B$30,B167,'Paint calculation'!$G$17:$G$30)) +
(SUMIF('Trimcap letter face'!$B$17:$B$30,B167,'Trimcap letter face'!$G$17:$G$30)) +
(SUMIF('Trimcap letter face (2)'!$B$17:$B$30,B167,'Trimcap letter face (2)'!$G$17:$G$30)) +
(SUMIF('Channel letter fabrication'!$B$17:$B$30,B167,'Channel letter fabrication'!$G$17:$G$30)) +
(SUMIF('Channel letter fabrication (2)'!$B$17:$B$30,B167,'Channel letter fabrication (2)'!$G$17:$G$30))</f>
        <v>0</v>
      </c>
    </row>
    <row r="168" spans="1:10">
      <c r="A168" s="28" t="str">
        <f>[1]ODBC!$A168</f>
        <v>48" 7125-263 Prfct Match Red</v>
      </c>
      <c r="B168" s="29" t="str">
        <f>[1]ODBC!B168</f>
        <v>16853</v>
      </c>
      <c r="C168" s="30">
        <f>IFERROR(VLOOKUP($B168,[1]ODBC!$B:$H,2,FALSE),"")</f>
        <v>1.6579999999999999</v>
      </c>
      <c r="D168" s="30">
        <f>IFERROR(VLOOKUP($B168,[1]ODBC!$B:$H,3,FALSE),"")</f>
        <v>2.9849999999999999</v>
      </c>
      <c r="E168" s="30" t="str">
        <f>IFERROR(VLOOKUP($B168,[1]ODBC!$B:$H,4,FALSE),"")</f>
        <v>SQFT</v>
      </c>
      <c r="F168" s="31">
        <f>IFERROR(VLOOKUP($B168,[1]ODBC!$B:$H,5,FALSE),"")</f>
        <v>44.45</v>
      </c>
      <c r="G168" s="32">
        <f>[1]ODBC!G168</f>
        <v>0</v>
      </c>
      <c r="H168" s="33">
        <f>SUM([1]ODBC!H168)</f>
        <v>45007</v>
      </c>
      <c r="I168" s="41" t="str">
        <f>'Vinyl cutting'!$B$2</f>
        <v>J36938</v>
      </c>
      <c r="J168" s="42">
        <f ca="1">(SUMIF('Freeform time and material'!$B$17:$B$30,B168,'Freeform time and material'!$G$17:$G$30)) +
(SUMIF('Vinyl cutting'!$B$17:$B$30,B168,'Vinyl cutting'!$G$17:$G$30)) +
(SUMIF('Vinyl cutting (2)'!$B$17:$B$30,B168,'Vinyl cutting (2)'!$G$17:$G$30)) +
(SUMIF('Apply vinyl graphics'!$B$17:$B$30,B168,'Apply vinyl graphics'!$G$17:$G$30)) +
(SUMIF('Apply vinyl graphics (2)'!$B$17:$B$30,B168,'Apply vinyl graphics (2)'!$G$17:$G$30)) +
(SUMIF('Alum pan sign'!$B$17:$B$30,B168,'Alum pan sign'!$G$17:$G$30)) +
(SUMIF('Alum pan sign (2)'!$B$17:$B$30,B168,'Alum pan sign (2)'!$G$17:$G$30)) +
(SUMIF('Economy pan sign'!$B$17:$B$30,B168,'Economy pan sign'!$G$17:$G$30)) +
(SUMIF('Post and panel sign'!$B$17:$B$30,B168,'Post and panel sign'!$G$17:$G$30)) +
(SUMIF('Post and panel sign (2)'!$B$17:$B$30,B168,'Post and panel sign (2)'!$G$17:$G$30)) +
(SUMIF('Flat panels only'!$B$17:$B$30,B168,'Flat panels only'!$G$17:$G$30)) +
(SUMIF('Flat panels only (2)'!$B$17:$B$30,B168,'Flat panels only (2)'!$G$17:$G$30)) +
(SUMIF('Routed panel shapes'!$B$18:$B$31,B168,'Routed panel shapes'!$G$18:$G$31)) +
(SUMIF('Routed panel shapes (2)'!$B$18:$B$31,B168,'Routed panel shapes (2)'!$G$18:$G$31)) +
(SUMIF('Routed face only'!$B$17:$B$30,B168,'Routed face only'!$G$17:$G$30)) +
(SUMIF('Routed face only (2)'!$B$17:$B$30,B168,'Routed face only (2)'!$G$17:$G$30)) +
(SUMIF('Routed alum faces letters'!$B$17:$B$30,B168,'Routed alum faces letters'!$G$17:$G$30)) +
(SUMIF('Routed alum faces letters (2)'!$B$17:$B$30,B168,'Routed alum faces letters (2)'!$G$17:$G$30)) +
(SUMIF('Routed push through acrylic'!$B$17:$B$30,B168,'Routed push through acrylic'!$G$17:$G$30)) +
(SUMIF('Routed push through acrylic (2)'!$B$17:$B$30,B168,'Routed push through acrylic (2)'!$G$17:$G$30)) +
(SUMIF('Sf routed cabinet'!$B$17:$B$30,B168,'Sf routed cabinet'!$G$17:$G$30)) +
(SUMIF('Sf routed cabinet (2)'!$B$17:$B$30,B168,'Sf routed cabinet (2)'!$G$17:$G$30)) +
(SUMIF('Df routed cabinet'!$B$17:$B$30,B168,'Df routed cabinet'!$G$17:$G$30)) +
(SUMIF('Df routed cabinet (2)'!$B$17:$B$30,B168,'Df routed cabinet (2)'!$G$17:$G$30)) +
(SUMIF('Sf acrylic cabinet'!$B$17:$B$30,B168,'Sf acrylic cabinet'!$G$17:$G$30)) +
(SUMIF('Sf acrylic cabinet (2)'!$B$17:$B$30,B168,'Sf acrylic cabinet (2)'!$G$17:$G$30)) +
(SUMIF('Economy Sf acrylic'!$B$17:$B$30,B168,'Economy Sf acrylic'!$G$17:$G$30)) +
(SUMIF('Df acrylic cabinet'!$B$17:$B$30,B168,'Df acrylic cabinet'!$G$17:$G$30)) +
(SUMIF('Df acrylic cabinet (2)'!$B$17:$B$30,B168,'Df acrylic cabinet (2)'!$G$17:$G$30)) +
(SUMIF('Sf flex cabinet'!$B$17:$B$30,B168,'Sf flex cabinet'!$G$17:$G$30)) +
(SUMIF('Sf flex cabinet (2)'!$B$17:$B$30,B168,'Sf flex cabinet (2)'!$G$17:$G$30)) +
(SUMIF('Df flex cabinet'!$B$17:$B$36,B168,'Df flex cabinet'!$G$17:$G$36)) +
(SUMIF('Df flex cabinet (2)'!$B$17:$B$36,B168,'Df flex cabinet (2)'!$G$17:$G$36)) +
(SUMIF('Pole cover'!$B$17:$B$30,B168,'Pole cover'!$G$17:$G$30)) +
(SUMIF('Pole cover (2)'!$B$17:$B$30,B168,'Pole cover (2)'!$G$17:$G$30)) +
(SUMIF('Structural Steel Fab'!$B$17:$B$29,B168,'Structural Steel Fab'!$G$17:$G$29)) +
(SUMIF(Reveal!$B$17:$B$30,B168,Reveal!$G$17:$G$30)) +
(SUMIF('Reveal (2)'!$B$17:$B$30,B168,'Reveal (2)'!$G$17:$G$30)) +
(SUMIF('Crown cove top'!$B$17:$B$30,B168,'Crown cove top'!$G$17:$G$30)) +
(SUMIF('EMC assembly'!$B$17:$B$30,B168,'EMC assembly'!$G$17:$G$30)) +
(SUMIF(Crating!$B$17:$B$29,B168,Crating!$G$17:$G$29)) +
(SUMIF('LED wiring'!$B$17:$B$30,B168,'LED wiring'!$G$17:$G$30)) +
(SUMIF('Changeable copy face'!$B$17:$B$30,B168,'Changeable copy face'!$G$17:$G$30)) +
(SUMIF('Flex face assembly'!$B$17:$B$30,B168,'Flex face assembly'!$G$17:$G$30)) +
(SUMIF('Routed face assembly'!$B$17:$B$30,B168,'Routed face assembly'!$G$17:$G$30)) +
(SUMIF('Paint calculation'!$B$17:$B$30,B168,'Paint calculation'!$G$17:$G$30)) +
(SUMIF('Trimcap letter face'!$B$17:$B$30,B168,'Trimcap letter face'!$G$17:$G$30)) +
(SUMIF('Trimcap letter face (2)'!$B$17:$B$30,B168,'Trimcap letter face (2)'!$G$17:$G$30)) +
(SUMIF('Channel letter fabrication'!$B$17:$B$30,B168,'Channel letter fabrication'!$G$17:$G$30)) +
(SUMIF('Channel letter fabrication (2)'!$B$17:$B$30,B168,'Channel letter fabrication (2)'!$G$17:$G$30))</f>
        <v>0</v>
      </c>
    </row>
    <row r="169" spans="1:10">
      <c r="A169" s="28" t="str">
        <f>[1]ODBC!$A169</f>
        <v>48" 7125-273 Process Magenta</v>
      </c>
      <c r="B169" s="29" t="str">
        <f>[1]ODBC!B169</f>
        <v>16863</v>
      </c>
      <c r="C169" s="30">
        <f>IFERROR(VLOOKUP($B169,[1]ODBC!$B:$H,2,FALSE),"")</f>
        <v>0.98833000000000004</v>
      </c>
      <c r="D169" s="30">
        <f>IFERROR(VLOOKUP($B169,[1]ODBC!$B:$H,3,FALSE),"")</f>
        <v>1.7789999999999999</v>
      </c>
      <c r="E169" s="30" t="str">
        <f>IFERROR(VLOOKUP($B169,[1]ODBC!$B:$H,4,FALSE),"")</f>
        <v>SQFT</v>
      </c>
      <c r="F169" s="31">
        <f>IFERROR(VLOOKUP($B169,[1]ODBC!$B:$H,5,FALSE),"")</f>
        <v>44.45</v>
      </c>
      <c r="G169" s="32">
        <f>[1]ODBC!G169</f>
        <v>0</v>
      </c>
      <c r="H169" s="33">
        <f>SUM([1]ODBC!H169)</f>
        <v>0</v>
      </c>
      <c r="I169" s="41" t="str">
        <f>'Vinyl cutting'!$B$2</f>
        <v>J36938</v>
      </c>
      <c r="J169" s="42">
        <f ca="1">(SUMIF('Freeform time and material'!$B$17:$B$30,B169,'Freeform time and material'!$G$17:$G$30)) +
(SUMIF('Vinyl cutting'!$B$17:$B$30,B169,'Vinyl cutting'!$G$17:$G$30)) +
(SUMIF('Vinyl cutting (2)'!$B$17:$B$30,B169,'Vinyl cutting (2)'!$G$17:$G$30)) +
(SUMIF('Apply vinyl graphics'!$B$17:$B$30,B169,'Apply vinyl graphics'!$G$17:$G$30)) +
(SUMIF('Apply vinyl graphics (2)'!$B$17:$B$30,B169,'Apply vinyl graphics (2)'!$G$17:$G$30)) +
(SUMIF('Alum pan sign'!$B$17:$B$30,B169,'Alum pan sign'!$G$17:$G$30)) +
(SUMIF('Alum pan sign (2)'!$B$17:$B$30,B169,'Alum pan sign (2)'!$G$17:$G$30)) +
(SUMIF('Economy pan sign'!$B$17:$B$30,B169,'Economy pan sign'!$G$17:$G$30)) +
(SUMIF('Post and panel sign'!$B$17:$B$30,B169,'Post and panel sign'!$G$17:$G$30)) +
(SUMIF('Post and panel sign (2)'!$B$17:$B$30,B169,'Post and panel sign (2)'!$G$17:$G$30)) +
(SUMIF('Flat panels only'!$B$17:$B$30,B169,'Flat panels only'!$G$17:$G$30)) +
(SUMIF('Flat panels only (2)'!$B$17:$B$30,B169,'Flat panels only (2)'!$G$17:$G$30)) +
(SUMIF('Routed panel shapes'!$B$18:$B$31,B169,'Routed panel shapes'!$G$18:$G$31)) +
(SUMIF('Routed panel shapes (2)'!$B$18:$B$31,B169,'Routed panel shapes (2)'!$G$18:$G$31)) +
(SUMIF('Routed face only'!$B$17:$B$30,B169,'Routed face only'!$G$17:$G$30)) +
(SUMIF('Routed face only (2)'!$B$17:$B$30,B169,'Routed face only (2)'!$G$17:$G$30)) +
(SUMIF('Routed alum faces letters'!$B$17:$B$30,B169,'Routed alum faces letters'!$G$17:$G$30)) +
(SUMIF('Routed alum faces letters (2)'!$B$17:$B$30,B169,'Routed alum faces letters (2)'!$G$17:$G$30)) +
(SUMIF('Routed push through acrylic'!$B$17:$B$30,B169,'Routed push through acrylic'!$G$17:$G$30)) +
(SUMIF('Routed push through acrylic (2)'!$B$17:$B$30,B169,'Routed push through acrylic (2)'!$G$17:$G$30)) +
(SUMIF('Sf routed cabinet'!$B$17:$B$30,B169,'Sf routed cabinet'!$G$17:$G$30)) +
(SUMIF('Sf routed cabinet (2)'!$B$17:$B$30,B169,'Sf routed cabinet (2)'!$G$17:$G$30)) +
(SUMIF('Df routed cabinet'!$B$17:$B$30,B169,'Df routed cabinet'!$G$17:$G$30)) +
(SUMIF('Df routed cabinet (2)'!$B$17:$B$30,B169,'Df routed cabinet (2)'!$G$17:$G$30)) +
(SUMIF('Sf acrylic cabinet'!$B$17:$B$30,B169,'Sf acrylic cabinet'!$G$17:$G$30)) +
(SUMIF('Sf acrylic cabinet (2)'!$B$17:$B$30,B169,'Sf acrylic cabinet (2)'!$G$17:$G$30)) +
(SUMIF('Economy Sf acrylic'!$B$17:$B$30,B169,'Economy Sf acrylic'!$G$17:$G$30)) +
(SUMIF('Df acrylic cabinet'!$B$17:$B$30,B169,'Df acrylic cabinet'!$G$17:$G$30)) +
(SUMIF('Df acrylic cabinet (2)'!$B$17:$B$30,B169,'Df acrylic cabinet (2)'!$G$17:$G$30)) +
(SUMIF('Sf flex cabinet'!$B$17:$B$30,B169,'Sf flex cabinet'!$G$17:$G$30)) +
(SUMIF('Sf flex cabinet (2)'!$B$17:$B$30,B169,'Sf flex cabinet (2)'!$G$17:$G$30)) +
(SUMIF('Df flex cabinet'!$B$17:$B$36,B169,'Df flex cabinet'!$G$17:$G$36)) +
(SUMIF('Df flex cabinet (2)'!$B$17:$B$36,B169,'Df flex cabinet (2)'!$G$17:$G$36)) +
(SUMIF('Pole cover'!$B$17:$B$30,B169,'Pole cover'!$G$17:$G$30)) +
(SUMIF('Pole cover (2)'!$B$17:$B$30,B169,'Pole cover (2)'!$G$17:$G$30)) +
(SUMIF('Structural Steel Fab'!$B$17:$B$29,B169,'Structural Steel Fab'!$G$17:$G$29)) +
(SUMIF(Reveal!$B$17:$B$30,B169,Reveal!$G$17:$G$30)) +
(SUMIF('Reveal (2)'!$B$17:$B$30,B169,'Reveal (2)'!$G$17:$G$30)) +
(SUMIF('Crown cove top'!$B$17:$B$30,B169,'Crown cove top'!$G$17:$G$30)) +
(SUMIF('EMC assembly'!$B$17:$B$30,B169,'EMC assembly'!$G$17:$G$30)) +
(SUMIF(Crating!$B$17:$B$29,B169,Crating!$G$17:$G$29)) +
(SUMIF('LED wiring'!$B$17:$B$30,B169,'LED wiring'!$G$17:$G$30)) +
(SUMIF('Changeable copy face'!$B$17:$B$30,B169,'Changeable copy face'!$G$17:$G$30)) +
(SUMIF('Flex face assembly'!$B$17:$B$30,B169,'Flex face assembly'!$G$17:$G$30)) +
(SUMIF('Routed face assembly'!$B$17:$B$30,B169,'Routed face assembly'!$G$17:$G$30)) +
(SUMIF('Paint calculation'!$B$17:$B$30,B169,'Paint calculation'!$G$17:$G$30)) +
(SUMIF('Trimcap letter face'!$B$17:$B$30,B169,'Trimcap letter face'!$G$17:$G$30)) +
(SUMIF('Trimcap letter face (2)'!$B$17:$B$30,B169,'Trimcap letter face (2)'!$G$17:$G$30)) +
(SUMIF('Channel letter fabrication'!$B$17:$B$30,B169,'Channel letter fabrication'!$G$17:$G$30)) +
(SUMIF('Channel letter fabrication (2)'!$B$17:$B$30,B169,'Channel letter fabrication (2)'!$G$17:$G$30))</f>
        <v>0</v>
      </c>
    </row>
    <row r="170" spans="1:10">
      <c r="A170" s="28" t="str">
        <f>[1]ODBC!$A170</f>
        <v>48" 7125-276 Bottle Green</v>
      </c>
      <c r="B170" s="29" t="str">
        <f>[1]ODBC!B170</f>
        <v>16866</v>
      </c>
      <c r="C170" s="30">
        <f>IFERROR(VLOOKUP($B170,[1]ODBC!$B:$H,2,FALSE),"")</f>
        <v>0.98833000000000004</v>
      </c>
      <c r="D170" s="30">
        <f>IFERROR(VLOOKUP($B170,[1]ODBC!$B:$H,3,FALSE),"")</f>
        <v>1.7789999999999999</v>
      </c>
      <c r="E170" s="30" t="str">
        <f>IFERROR(VLOOKUP($B170,[1]ODBC!$B:$H,4,FALSE),"")</f>
        <v>SQFT</v>
      </c>
      <c r="F170" s="31">
        <f>IFERROR(VLOOKUP($B170,[1]ODBC!$B:$H,5,FALSE),"")</f>
        <v>44.45</v>
      </c>
      <c r="G170" s="32">
        <f>[1]ODBC!G170</f>
        <v>0</v>
      </c>
      <c r="H170" s="33">
        <f>SUM([1]ODBC!H170)</f>
        <v>0</v>
      </c>
      <c r="I170" s="41" t="str">
        <f>'Vinyl cutting'!$B$2</f>
        <v>J36938</v>
      </c>
      <c r="J170" s="42">
        <f ca="1">(SUMIF('Freeform time and material'!$B$17:$B$30,B170,'Freeform time and material'!$G$17:$G$30)) +
(SUMIF('Vinyl cutting'!$B$17:$B$30,B170,'Vinyl cutting'!$G$17:$G$30)) +
(SUMIF('Vinyl cutting (2)'!$B$17:$B$30,B170,'Vinyl cutting (2)'!$G$17:$G$30)) +
(SUMIF('Apply vinyl graphics'!$B$17:$B$30,B170,'Apply vinyl graphics'!$G$17:$G$30)) +
(SUMIF('Apply vinyl graphics (2)'!$B$17:$B$30,B170,'Apply vinyl graphics (2)'!$G$17:$G$30)) +
(SUMIF('Alum pan sign'!$B$17:$B$30,B170,'Alum pan sign'!$G$17:$G$30)) +
(SUMIF('Alum pan sign (2)'!$B$17:$B$30,B170,'Alum pan sign (2)'!$G$17:$G$30)) +
(SUMIF('Economy pan sign'!$B$17:$B$30,B170,'Economy pan sign'!$G$17:$G$30)) +
(SUMIF('Post and panel sign'!$B$17:$B$30,B170,'Post and panel sign'!$G$17:$G$30)) +
(SUMIF('Post and panel sign (2)'!$B$17:$B$30,B170,'Post and panel sign (2)'!$G$17:$G$30)) +
(SUMIF('Flat panels only'!$B$17:$B$30,B170,'Flat panels only'!$G$17:$G$30)) +
(SUMIF('Flat panels only (2)'!$B$17:$B$30,B170,'Flat panels only (2)'!$G$17:$G$30)) +
(SUMIF('Routed panel shapes'!$B$18:$B$31,B170,'Routed panel shapes'!$G$18:$G$31)) +
(SUMIF('Routed panel shapes (2)'!$B$18:$B$31,B170,'Routed panel shapes (2)'!$G$18:$G$31)) +
(SUMIF('Routed face only'!$B$17:$B$30,B170,'Routed face only'!$G$17:$G$30)) +
(SUMIF('Routed face only (2)'!$B$17:$B$30,B170,'Routed face only (2)'!$G$17:$G$30)) +
(SUMIF('Routed alum faces letters'!$B$17:$B$30,B170,'Routed alum faces letters'!$G$17:$G$30)) +
(SUMIF('Routed alum faces letters (2)'!$B$17:$B$30,B170,'Routed alum faces letters (2)'!$G$17:$G$30)) +
(SUMIF('Routed push through acrylic'!$B$17:$B$30,B170,'Routed push through acrylic'!$G$17:$G$30)) +
(SUMIF('Routed push through acrylic (2)'!$B$17:$B$30,B170,'Routed push through acrylic (2)'!$G$17:$G$30)) +
(SUMIF('Sf routed cabinet'!$B$17:$B$30,B170,'Sf routed cabinet'!$G$17:$G$30)) +
(SUMIF('Sf routed cabinet (2)'!$B$17:$B$30,B170,'Sf routed cabinet (2)'!$G$17:$G$30)) +
(SUMIF('Df routed cabinet'!$B$17:$B$30,B170,'Df routed cabinet'!$G$17:$G$30)) +
(SUMIF('Df routed cabinet (2)'!$B$17:$B$30,B170,'Df routed cabinet (2)'!$G$17:$G$30)) +
(SUMIF('Sf acrylic cabinet'!$B$17:$B$30,B170,'Sf acrylic cabinet'!$G$17:$G$30)) +
(SUMIF('Sf acrylic cabinet (2)'!$B$17:$B$30,B170,'Sf acrylic cabinet (2)'!$G$17:$G$30)) +
(SUMIF('Economy Sf acrylic'!$B$17:$B$30,B170,'Economy Sf acrylic'!$G$17:$G$30)) +
(SUMIF('Df acrylic cabinet'!$B$17:$B$30,B170,'Df acrylic cabinet'!$G$17:$G$30)) +
(SUMIF('Df acrylic cabinet (2)'!$B$17:$B$30,B170,'Df acrylic cabinet (2)'!$G$17:$G$30)) +
(SUMIF('Sf flex cabinet'!$B$17:$B$30,B170,'Sf flex cabinet'!$G$17:$G$30)) +
(SUMIF('Sf flex cabinet (2)'!$B$17:$B$30,B170,'Sf flex cabinet (2)'!$G$17:$G$30)) +
(SUMIF('Df flex cabinet'!$B$17:$B$36,B170,'Df flex cabinet'!$G$17:$G$36)) +
(SUMIF('Df flex cabinet (2)'!$B$17:$B$36,B170,'Df flex cabinet (2)'!$G$17:$G$36)) +
(SUMIF('Pole cover'!$B$17:$B$30,B170,'Pole cover'!$G$17:$G$30)) +
(SUMIF('Pole cover (2)'!$B$17:$B$30,B170,'Pole cover (2)'!$G$17:$G$30)) +
(SUMIF('Structural Steel Fab'!$B$17:$B$29,B170,'Structural Steel Fab'!$G$17:$G$29)) +
(SUMIF(Reveal!$B$17:$B$30,B170,Reveal!$G$17:$G$30)) +
(SUMIF('Reveal (2)'!$B$17:$B$30,B170,'Reveal (2)'!$G$17:$G$30)) +
(SUMIF('Crown cove top'!$B$17:$B$30,B170,'Crown cove top'!$G$17:$G$30)) +
(SUMIF('EMC assembly'!$B$17:$B$30,B170,'EMC assembly'!$G$17:$G$30)) +
(SUMIF(Crating!$B$17:$B$29,B170,Crating!$G$17:$G$29)) +
(SUMIF('LED wiring'!$B$17:$B$30,B170,'LED wiring'!$G$17:$G$30)) +
(SUMIF('Changeable copy face'!$B$17:$B$30,B170,'Changeable copy face'!$G$17:$G$30)) +
(SUMIF('Flex face assembly'!$B$17:$B$30,B170,'Flex face assembly'!$G$17:$G$30)) +
(SUMIF('Routed face assembly'!$B$17:$B$30,B170,'Routed face assembly'!$G$17:$G$30)) +
(SUMIF('Paint calculation'!$B$17:$B$30,B170,'Paint calculation'!$G$17:$G$30)) +
(SUMIF('Trimcap letter face'!$B$17:$B$30,B170,'Trimcap letter face'!$G$17:$G$30)) +
(SUMIF('Trimcap letter face (2)'!$B$17:$B$30,B170,'Trimcap letter face (2)'!$G$17:$G$30)) +
(SUMIF('Channel letter fabrication'!$B$17:$B$30,B170,'Channel letter fabrication'!$G$17:$G$30)) +
(SUMIF('Channel letter fabrication (2)'!$B$17:$B$30,B170,'Channel letter fabrication (2)'!$G$17:$G$30))</f>
        <v>0</v>
      </c>
    </row>
    <row r="171" spans="1:10">
      <c r="A171" s="28" t="str">
        <f>[1]ODBC!$A171</f>
        <v>48" 7125-293 Atomic Red</v>
      </c>
      <c r="B171" s="29" t="str">
        <f>[1]ODBC!B171</f>
        <v>16881</v>
      </c>
      <c r="C171" s="30">
        <f>IFERROR(VLOOKUP($B171,[1]ODBC!$B:$H,2,FALSE),"")</f>
        <v>1.23</v>
      </c>
      <c r="D171" s="30">
        <f>IFERROR(VLOOKUP($B171,[1]ODBC!$B:$H,3,FALSE),"")</f>
        <v>2.214</v>
      </c>
      <c r="E171" s="30" t="str">
        <f>IFERROR(VLOOKUP($B171,[1]ODBC!$B:$H,4,FALSE),"")</f>
        <v>SQFT</v>
      </c>
      <c r="F171" s="31">
        <f>IFERROR(VLOOKUP($B171,[1]ODBC!$B:$H,5,FALSE),"")</f>
        <v>44.45</v>
      </c>
      <c r="G171" s="32">
        <f>[1]ODBC!G171</f>
        <v>0</v>
      </c>
      <c r="H171" s="33">
        <f>SUM([1]ODBC!H171)</f>
        <v>44992</v>
      </c>
      <c r="I171" s="41" t="str">
        <f>'Vinyl cutting'!$B$2</f>
        <v>J36938</v>
      </c>
      <c r="J171" s="42">
        <f ca="1">(SUMIF('Freeform time and material'!$B$17:$B$30,B171,'Freeform time and material'!$G$17:$G$30)) +
(SUMIF('Vinyl cutting'!$B$17:$B$30,B171,'Vinyl cutting'!$G$17:$G$30)) +
(SUMIF('Vinyl cutting (2)'!$B$17:$B$30,B171,'Vinyl cutting (2)'!$G$17:$G$30)) +
(SUMIF('Apply vinyl graphics'!$B$17:$B$30,B171,'Apply vinyl graphics'!$G$17:$G$30)) +
(SUMIF('Apply vinyl graphics (2)'!$B$17:$B$30,B171,'Apply vinyl graphics (2)'!$G$17:$G$30)) +
(SUMIF('Alum pan sign'!$B$17:$B$30,B171,'Alum pan sign'!$G$17:$G$30)) +
(SUMIF('Alum pan sign (2)'!$B$17:$B$30,B171,'Alum pan sign (2)'!$G$17:$G$30)) +
(SUMIF('Economy pan sign'!$B$17:$B$30,B171,'Economy pan sign'!$G$17:$G$30)) +
(SUMIF('Post and panel sign'!$B$17:$B$30,B171,'Post and panel sign'!$G$17:$G$30)) +
(SUMIF('Post and panel sign (2)'!$B$17:$B$30,B171,'Post and panel sign (2)'!$G$17:$G$30)) +
(SUMIF('Flat panels only'!$B$17:$B$30,B171,'Flat panels only'!$G$17:$G$30)) +
(SUMIF('Flat panels only (2)'!$B$17:$B$30,B171,'Flat panels only (2)'!$G$17:$G$30)) +
(SUMIF('Routed panel shapes'!$B$18:$B$31,B171,'Routed panel shapes'!$G$18:$G$31)) +
(SUMIF('Routed panel shapes (2)'!$B$18:$B$31,B171,'Routed panel shapes (2)'!$G$18:$G$31)) +
(SUMIF('Routed face only'!$B$17:$B$30,B171,'Routed face only'!$G$17:$G$30)) +
(SUMIF('Routed face only (2)'!$B$17:$B$30,B171,'Routed face only (2)'!$G$17:$G$30)) +
(SUMIF('Routed alum faces letters'!$B$17:$B$30,B171,'Routed alum faces letters'!$G$17:$G$30)) +
(SUMIF('Routed alum faces letters (2)'!$B$17:$B$30,B171,'Routed alum faces letters (2)'!$G$17:$G$30)) +
(SUMIF('Routed push through acrylic'!$B$17:$B$30,B171,'Routed push through acrylic'!$G$17:$G$30)) +
(SUMIF('Routed push through acrylic (2)'!$B$17:$B$30,B171,'Routed push through acrylic (2)'!$G$17:$G$30)) +
(SUMIF('Sf routed cabinet'!$B$17:$B$30,B171,'Sf routed cabinet'!$G$17:$G$30)) +
(SUMIF('Sf routed cabinet (2)'!$B$17:$B$30,B171,'Sf routed cabinet (2)'!$G$17:$G$30)) +
(SUMIF('Df routed cabinet'!$B$17:$B$30,B171,'Df routed cabinet'!$G$17:$G$30)) +
(SUMIF('Df routed cabinet (2)'!$B$17:$B$30,B171,'Df routed cabinet (2)'!$G$17:$G$30)) +
(SUMIF('Sf acrylic cabinet'!$B$17:$B$30,B171,'Sf acrylic cabinet'!$G$17:$G$30)) +
(SUMIF('Sf acrylic cabinet (2)'!$B$17:$B$30,B171,'Sf acrylic cabinet (2)'!$G$17:$G$30)) +
(SUMIF('Economy Sf acrylic'!$B$17:$B$30,B171,'Economy Sf acrylic'!$G$17:$G$30)) +
(SUMIF('Df acrylic cabinet'!$B$17:$B$30,B171,'Df acrylic cabinet'!$G$17:$G$30)) +
(SUMIF('Df acrylic cabinet (2)'!$B$17:$B$30,B171,'Df acrylic cabinet (2)'!$G$17:$G$30)) +
(SUMIF('Sf flex cabinet'!$B$17:$B$30,B171,'Sf flex cabinet'!$G$17:$G$30)) +
(SUMIF('Sf flex cabinet (2)'!$B$17:$B$30,B171,'Sf flex cabinet (2)'!$G$17:$G$30)) +
(SUMIF('Df flex cabinet'!$B$17:$B$36,B171,'Df flex cabinet'!$G$17:$G$36)) +
(SUMIF('Df flex cabinet (2)'!$B$17:$B$36,B171,'Df flex cabinet (2)'!$G$17:$G$36)) +
(SUMIF('Pole cover'!$B$17:$B$30,B171,'Pole cover'!$G$17:$G$30)) +
(SUMIF('Pole cover (2)'!$B$17:$B$30,B171,'Pole cover (2)'!$G$17:$G$30)) +
(SUMIF('Structural Steel Fab'!$B$17:$B$29,B171,'Structural Steel Fab'!$G$17:$G$29)) +
(SUMIF(Reveal!$B$17:$B$30,B171,Reveal!$G$17:$G$30)) +
(SUMIF('Reveal (2)'!$B$17:$B$30,B171,'Reveal (2)'!$G$17:$G$30)) +
(SUMIF('Crown cove top'!$B$17:$B$30,B171,'Crown cove top'!$G$17:$G$30)) +
(SUMIF('EMC assembly'!$B$17:$B$30,B171,'EMC assembly'!$G$17:$G$30)) +
(SUMIF(Crating!$B$17:$B$29,B171,Crating!$G$17:$G$29)) +
(SUMIF('LED wiring'!$B$17:$B$30,B171,'LED wiring'!$G$17:$G$30)) +
(SUMIF('Changeable copy face'!$B$17:$B$30,B171,'Changeable copy face'!$G$17:$G$30)) +
(SUMIF('Flex face assembly'!$B$17:$B$30,B171,'Flex face assembly'!$G$17:$G$30)) +
(SUMIF('Routed face assembly'!$B$17:$B$30,B171,'Routed face assembly'!$G$17:$G$30)) +
(SUMIF('Paint calculation'!$B$17:$B$30,B171,'Paint calculation'!$G$17:$G$30)) +
(SUMIF('Trimcap letter face'!$B$17:$B$30,B171,'Trimcap letter face'!$G$17:$G$30)) +
(SUMIF('Trimcap letter face (2)'!$B$17:$B$30,B171,'Trimcap letter face (2)'!$G$17:$G$30)) +
(SUMIF('Channel letter fabrication'!$B$17:$B$30,B171,'Channel letter fabrication'!$G$17:$G$30)) +
(SUMIF('Channel letter fabrication (2)'!$B$17:$B$30,B171,'Channel letter fabrication (2)'!$G$17:$G$30))</f>
        <v>0</v>
      </c>
    </row>
    <row r="172" spans="1:10">
      <c r="A172" s="28" t="str">
        <f>[1]ODBC!$A172</f>
        <v>48" 7125-307 Dark Aqua</v>
      </c>
      <c r="B172" s="29" t="str">
        <f>[1]ODBC!B172</f>
        <v>16897</v>
      </c>
      <c r="C172" s="30">
        <f>IFERROR(VLOOKUP($B172,[1]ODBC!$B:$H,2,FALSE),"")</f>
        <v>0.98833000000000004</v>
      </c>
      <c r="D172" s="30">
        <f>IFERROR(VLOOKUP($B172,[1]ODBC!$B:$H,3,FALSE),"")</f>
        <v>1.7789999999999999</v>
      </c>
      <c r="E172" s="30" t="str">
        <f>IFERROR(VLOOKUP($B172,[1]ODBC!$B:$H,4,FALSE),"")</f>
        <v>SQFT</v>
      </c>
      <c r="F172" s="31">
        <f>IFERROR(VLOOKUP($B172,[1]ODBC!$B:$H,5,FALSE),"")</f>
        <v>44.45</v>
      </c>
      <c r="G172" s="32">
        <f>[1]ODBC!G172</f>
        <v>0</v>
      </c>
      <c r="H172" s="33">
        <f>SUM([1]ODBC!H172)</f>
        <v>0</v>
      </c>
      <c r="I172" s="41" t="str">
        <f>'Vinyl cutting'!$B$2</f>
        <v>J36938</v>
      </c>
      <c r="J172" s="42">
        <f ca="1">(SUMIF('Freeform time and material'!$B$17:$B$30,B172,'Freeform time and material'!$G$17:$G$30)) +
(SUMIF('Vinyl cutting'!$B$17:$B$30,B172,'Vinyl cutting'!$G$17:$G$30)) +
(SUMIF('Vinyl cutting (2)'!$B$17:$B$30,B172,'Vinyl cutting (2)'!$G$17:$G$30)) +
(SUMIF('Apply vinyl graphics'!$B$17:$B$30,B172,'Apply vinyl graphics'!$G$17:$G$30)) +
(SUMIF('Apply vinyl graphics (2)'!$B$17:$B$30,B172,'Apply vinyl graphics (2)'!$G$17:$G$30)) +
(SUMIF('Alum pan sign'!$B$17:$B$30,B172,'Alum pan sign'!$G$17:$G$30)) +
(SUMIF('Alum pan sign (2)'!$B$17:$B$30,B172,'Alum pan sign (2)'!$G$17:$G$30)) +
(SUMIF('Economy pan sign'!$B$17:$B$30,B172,'Economy pan sign'!$G$17:$G$30)) +
(SUMIF('Post and panel sign'!$B$17:$B$30,B172,'Post and panel sign'!$G$17:$G$30)) +
(SUMIF('Post and panel sign (2)'!$B$17:$B$30,B172,'Post and panel sign (2)'!$G$17:$G$30)) +
(SUMIF('Flat panels only'!$B$17:$B$30,B172,'Flat panels only'!$G$17:$G$30)) +
(SUMIF('Flat panels only (2)'!$B$17:$B$30,B172,'Flat panels only (2)'!$G$17:$G$30)) +
(SUMIF('Routed panel shapes'!$B$18:$B$31,B172,'Routed panel shapes'!$G$18:$G$31)) +
(SUMIF('Routed panel shapes (2)'!$B$18:$B$31,B172,'Routed panel shapes (2)'!$G$18:$G$31)) +
(SUMIF('Routed face only'!$B$17:$B$30,B172,'Routed face only'!$G$17:$G$30)) +
(SUMIF('Routed face only (2)'!$B$17:$B$30,B172,'Routed face only (2)'!$G$17:$G$30)) +
(SUMIF('Routed alum faces letters'!$B$17:$B$30,B172,'Routed alum faces letters'!$G$17:$G$30)) +
(SUMIF('Routed alum faces letters (2)'!$B$17:$B$30,B172,'Routed alum faces letters (2)'!$G$17:$G$30)) +
(SUMIF('Routed push through acrylic'!$B$17:$B$30,B172,'Routed push through acrylic'!$G$17:$G$30)) +
(SUMIF('Routed push through acrylic (2)'!$B$17:$B$30,B172,'Routed push through acrylic (2)'!$G$17:$G$30)) +
(SUMIF('Sf routed cabinet'!$B$17:$B$30,B172,'Sf routed cabinet'!$G$17:$G$30)) +
(SUMIF('Sf routed cabinet (2)'!$B$17:$B$30,B172,'Sf routed cabinet (2)'!$G$17:$G$30)) +
(SUMIF('Df routed cabinet'!$B$17:$B$30,B172,'Df routed cabinet'!$G$17:$G$30)) +
(SUMIF('Df routed cabinet (2)'!$B$17:$B$30,B172,'Df routed cabinet (2)'!$G$17:$G$30)) +
(SUMIF('Sf acrylic cabinet'!$B$17:$B$30,B172,'Sf acrylic cabinet'!$G$17:$G$30)) +
(SUMIF('Sf acrylic cabinet (2)'!$B$17:$B$30,B172,'Sf acrylic cabinet (2)'!$G$17:$G$30)) +
(SUMIF('Economy Sf acrylic'!$B$17:$B$30,B172,'Economy Sf acrylic'!$G$17:$G$30)) +
(SUMIF('Df acrylic cabinet'!$B$17:$B$30,B172,'Df acrylic cabinet'!$G$17:$G$30)) +
(SUMIF('Df acrylic cabinet (2)'!$B$17:$B$30,B172,'Df acrylic cabinet (2)'!$G$17:$G$30)) +
(SUMIF('Sf flex cabinet'!$B$17:$B$30,B172,'Sf flex cabinet'!$G$17:$G$30)) +
(SUMIF('Sf flex cabinet (2)'!$B$17:$B$30,B172,'Sf flex cabinet (2)'!$G$17:$G$30)) +
(SUMIF('Df flex cabinet'!$B$17:$B$36,B172,'Df flex cabinet'!$G$17:$G$36)) +
(SUMIF('Df flex cabinet (2)'!$B$17:$B$36,B172,'Df flex cabinet (2)'!$G$17:$G$36)) +
(SUMIF('Pole cover'!$B$17:$B$30,B172,'Pole cover'!$G$17:$G$30)) +
(SUMIF('Pole cover (2)'!$B$17:$B$30,B172,'Pole cover (2)'!$G$17:$G$30)) +
(SUMIF('Structural Steel Fab'!$B$17:$B$29,B172,'Structural Steel Fab'!$G$17:$G$29)) +
(SUMIF(Reveal!$B$17:$B$30,B172,Reveal!$G$17:$G$30)) +
(SUMIF('Reveal (2)'!$B$17:$B$30,B172,'Reveal (2)'!$G$17:$G$30)) +
(SUMIF('Crown cove top'!$B$17:$B$30,B172,'Crown cove top'!$G$17:$G$30)) +
(SUMIF('EMC assembly'!$B$17:$B$30,B172,'EMC assembly'!$G$17:$G$30)) +
(SUMIF(Crating!$B$17:$B$29,B172,Crating!$G$17:$G$29)) +
(SUMIF('LED wiring'!$B$17:$B$30,B172,'LED wiring'!$G$17:$G$30)) +
(SUMIF('Changeable copy face'!$B$17:$B$30,B172,'Changeable copy face'!$G$17:$G$30)) +
(SUMIF('Flex face assembly'!$B$17:$B$30,B172,'Flex face assembly'!$G$17:$G$30)) +
(SUMIF('Routed face assembly'!$B$17:$B$30,B172,'Routed face assembly'!$G$17:$G$30)) +
(SUMIF('Paint calculation'!$B$17:$B$30,B172,'Paint calculation'!$G$17:$G$30)) +
(SUMIF('Trimcap letter face'!$B$17:$B$30,B172,'Trimcap letter face'!$G$17:$G$30)) +
(SUMIF('Trimcap letter face (2)'!$B$17:$B$30,B172,'Trimcap letter face (2)'!$G$17:$G$30)) +
(SUMIF('Channel letter fabrication'!$B$17:$B$30,B172,'Channel letter fabrication'!$G$17:$G$30)) +
(SUMIF('Channel letter fabrication (2)'!$B$17:$B$30,B172,'Channel letter fabrication (2)'!$G$17:$G$30))</f>
        <v>0</v>
      </c>
    </row>
    <row r="173" spans="1:10">
      <c r="A173" s="28" t="str">
        <f>[1]ODBC!$A173</f>
        <v>48" 7125-357 Bermuda Blue</v>
      </c>
      <c r="B173" s="29" t="str">
        <f>[1]ODBC!B173</f>
        <v>16947</v>
      </c>
      <c r="C173" s="30">
        <f>IFERROR(VLOOKUP($B173,[1]ODBC!$B:$H,2,FALSE),"")</f>
        <v>1.103</v>
      </c>
      <c r="D173" s="30">
        <f>IFERROR(VLOOKUP($B173,[1]ODBC!$B:$H,3,FALSE),"")</f>
        <v>1.986</v>
      </c>
      <c r="E173" s="30" t="str">
        <f>IFERROR(VLOOKUP($B173,[1]ODBC!$B:$H,4,FALSE),"")</f>
        <v>SQFT</v>
      </c>
      <c r="F173" s="31">
        <f>IFERROR(VLOOKUP($B173,[1]ODBC!$B:$H,5,FALSE),"")</f>
        <v>44.45</v>
      </c>
      <c r="G173" s="32">
        <f>[1]ODBC!G173</f>
        <v>0</v>
      </c>
      <c r="H173" s="33">
        <f>SUM([1]ODBC!H173)</f>
        <v>45665</v>
      </c>
      <c r="I173" s="41" t="str">
        <f>'Vinyl cutting'!$B$2</f>
        <v>J36938</v>
      </c>
      <c r="J173" s="42">
        <f ca="1">(SUMIF('Freeform time and material'!$B$17:$B$30,B173,'Freeform time and material'!$G$17:$G$30)) +
(SUMIF('Vinyl cutting'!$B$17:$B$30,B173,'Vinyl cutting'!$G$17:$G$30)) +
(SUMIF('Vinyl cutting (2)'!$B$17:$B$30,B173,'Vinyl cutting (2)'!$G$17:$G$30)) +
(SUMIF('Apply vinyl graphics'!$B$17:$B$30,B173,'Apply vinyl graphics'!$G$17:$G$30)) +
(SUMIF('Apply vinyl graphics (2)'!$B$17:$B$30,B173,'Apply vinyl graphics (2)'!$G$17:$G$30)) +
(SUMIF('Alum pan sign'!$B$17:$B$30,B173,'Alum pan sign'!$G$17:$G$30)) +
(SUMIF('Alum pan sign (2)'!$B$17:$B$30,B173,'Alum pan sign (2)'!$G$17:$G$30)) +
(SUMIF('Economy pan sign'!$B$17:$B$30,B173,'Economy pan sign'!$G$17:$G$30)) +
(SUMIF('Post and panel sign'!$B$17:$B$30,B173,'Post and panel sign'!$G$17:$G$30)) +
(SUMIF('Post and panel sign (2)'!$B$17:$B$30,B173,'Post and panel sign (2)'!$G$17:$G$30)) +
(SUMIF('Flat panels only'!$B$17:$B$30,B173,'Flat panels only'!$G$17:$G$30)) +
(SUMIF('Flat panels only (2)'!$B$17:$B$30,B173,'Flat panels only (2)'!$G$17:$G$30)) +
(SUMIF('Routed panel shapes'!$B$18:$B$31,B173,'Routed panel shapes'!$G$18:$G$31)) +
(SUMIF('Routed panel shapes (2)'!$B$18:$B$31,B173,'Routed panel shapes (2)'!$G$18:$G$31)) +
(SUMIF('Routed face only'!$B$17:$B$30,B173,'Routed face only'!$G$17:$G$30)) +
(SUMIF('Routed face only (2)'!$B$17:$B$30,B173,'Routed face only (2)'!$G$17:$G$30)) +
(SUMIF('Routed alum faces letters'!$B$17:$B$30,B173,'Routed alum faces letters'!$G$17:$G$30)) +
(SUMIF('Routed alum faces letters (2)'!$B$17:$B$30,B173,'Routed alum faces letters (2)'!$G$17:$G$30)) +
(SUMIF('Routed push through acrylic'!$B$17:$B$30,B173,'Routed push through acrylic'!$G$17:$G$30)) +
(SUMIF('Routed push through acrylic (2)'!$B$17:$B$30,B173,'Routed push through acrylic (2)'!$G$17:$G$30)) +
(SUMIF('Sf routed cabinet'!$B$17:$B$30,B173,'Sf routed cabinet'!$G$17:$G$30)) +
(SUMIF('Sf routed cabinet (2)'!$B$17:$B$30,B173,'Sf routed cabinet (2)'!$G$17:$G$30)) +
(SUMIF('Df routed cabinet'!$B$17:$B$30,B173,'Df routed cabinet'!$G$17:$G$30)) +
(SUMIF('Df routed cabinet (2)'!$B$17:$B$30,B173,'Df routed cabinet (2)'!$G$17:$G$30)) +
(SUMIF('Sf acrylic cabinet'!$B$17:$B$30,B173,'Sf acrylic cabinet'!$G$17:$G$30)) +
(SUMIF('Sf acrylic cabinet (2)'!$B$17:$B$30,B173,'Sf acrylic cabinet (2)'!$G$17:$G$30)) +
(SUMIF('Economy Sf acrylic'!$B$17:$B$30,B173,'Economy Sf acrylic'!$G$17:$G$30)) +
(SUMIF('Df acrylic cabinet'!$B$17:$B$30,B173,'Df acrylic cabinet'!$G$17:$G$30)) +
(SUMIF('Df acrylic cabinet (2)'!$B$17:$B$30,B173,'Df acrylic cabinet (2)'!$G$17:$G$30)) +
(SUMIF('Sf flex cabinet'!$B$17:$B$30,B173,'Sf flex cabinet'!$G$17:$G$30)) +
(SUMIF('Sf flex cabinet (2)'!$B$17:$B$30,B173,'Sf flex cabinet (2)'!$G$17:$G$30)) +
(SUMIF('Df flex cabinet'!$B$17:$B$36,B173,'Df flex cabinet'!$G$17:$G$36)) +
(SUMIF('Df flex cabinet (2)'!$B$17:$B$36,B173,'Df flex cabinet (2)'!$G$17:$G$36)) +
(SUMIF('Pole cover'!$B$17:$B$30,B173,'Pole cover'!$G$17:$G$30)) +
(SUMIF('Pole cover (2)'!$B$17:$B$30,B173,'Pole cover (2)'!$G$17:$G$30)) +
(SUMIF('Structural Steel Fab'!$B$17:$B$29,B173,'Structural Steel Fab'!$G$17:$G$29)) +
(SUMIF(Reveal!$B$17:$B$30,B173,Reveal!$G$17:$G$30)) +
(SUMIF('Reveal (2)'!$B$17:$B$30,B173,'Reveal (2)'!$G$17:$G$30)) +
(SUMIF('Crown cove top'!$B$17:$B$30,B173,'Crown cove top'!$G$17:$G$30)) +
(SUMIF('EMC assembly'!$B$17:$B$30,B173,'EMC assembly'!$G$17:$G$30)) +
(SUMIF(Crating!$B$17:$B$29,B173,Crating!$G$17:$G$29)) +
(SUMIF('LED wiring'!$B$17:$B$30,B173,'LED wiring'!$G$17:$G$30)) +
(SUMIF('Changeable copy face'!$B$17:$B$30,B173,'Changeable copy face'!$G$17:$G$30)) +
(SUMIF('Flex face assembly'!$B$17:$B$30,B173,'Flex face assembly'!$G$17:$G$30)) +
(SUMIF('Routed face assembly'!$B$17:$B$30,B173,'Routed face assembly'!$G$17:$G$30)) +
(SUMIF('Paint calculation'!$B$17:$B$30,B173,'Paint calculation'!$G$17:$G$30)) +
(SUMIF('Trimcap letter face'!$B$17:$B$30,B173,'Trimcap letter face'!$G$17:$G$30)) +
(SUMIF('Trimcap letter face (2)'!$B$17:$B$30,B173,'Trimcap letter face (2)'!$G$17:$G$30)) +
(SUMIF('Channel letter fabrication'!$B$17:$B$30,B173,'Channel letter fabrication'!$G$17:$G$30)) +
(SUMIF('Channel letter fabrication (2)'!$B$17:$B$30,B173,'Channel letter fabrication (2)'!$G$17:$G$30))</f>
        <v>0</v>
      </c>
    </row>
    <row r="174" spans="1:10">
      <c r="A174" s="28" t="str">
        <f>[1]ODBC!$A174</f>
        <v>48" 7125-397 Dark Blue</v>
      </c>
      <c r="B174" s="29" t="str">
        <f>[1]ODBC!B174</f>
        <v>16955</v>
      </c>
      <c r="C174" s="30">
        <f>IFERROR(VLOOKUP($B174,[1]ODBC!$B:$H,2,FALSE),"")</f>
        <v>1.2370000000000001</v>
      </c>
      <c r="D174" s="30">
        <f>IFERROR(VLOOKUP($B174,[1]ODBC!$B:$H,3,FALSE),"")</f>
        <v>2.2269999999999999</v>
      </c>
      <c r="E174" s="30" t="str">
        <f>IFERROR(VLOOKUP($B174,[1]ODBC!$B:$H,4,FALSE),"")</f>
        <v>SQFT</v>
      </c>
      <c r="F174" s="31">
        <f>IFERROR(VLOOKUP($B174,[1]ODBC!$B:$H,5,FALSE),"")</f>
        <v>44.45</v>
      </c>
      <c r="G174" s="32">
        <f>[1]ODBC!G174</f>
        <v>0</v>
      </c>
      <c r="H174" s="33">
        <f>SUM([1]ODBC!H174)</f>
        <v>46058</v>
      </c>
      <c r="I174" s="41" t="str">
        <f>'Vinyl cutting'!$B$2</f>
        <v>J36938</v>
      </c>
      <c r="J174" s="42">
        <f ca="1">(SUMIF('Freeform time and material'!$B$17:$B$30,B174,'Freeform time and material'!$G$17:$G$30)) +
(SUMIF('Vinyl cutting'!$B$17:$B$30,B174,'Vinyl cutting'!$G$17:$G$30)) +
(SUMIF('Vinyl cutting (2)'!$B$17:$B$30,B174,'Vinyl cutting (2)'!$G$17:$G$30)) +
(SUMIF('Apply vinyl graphics'!$B$17:$B$30,B174,'Apply vinyl graphics'!$G$17:$G$30)) +
(SUMIF('Apply vinyl graphics (2)'!$B$17:$B$30,B174,'Apply vinyl graphics (2)'!$G$17:$G$30)) +
(SUMIF('Alum pan sign'!$B$17:$B$30,B174,'Alum pan sign'!$G$17:$G$30)) +
(SUMIF('Alum pan sign (2)'!$B$17:$B$30,B174,'Alum pan sign (2)'!$G$17:$G$30)) +
(SUMIF('Economy pan sign'!$B$17:$B$30,B174,'Economy pan sign'!$G$17:$G$30)) +
(SUMIF('Post and panel sign'!$B$17:$B$30,B174,'Post and panel sign'!$G$17:$G$30)) +
(SUMIF('Post and panel sign (2)'!$B$17:$B$30,B174,'Post and panel sign (2)'!$G$17:$G$30)) +
(SUMIF('Flat panels only'!$B$17:$B$30,B174,'Flat panels only'!$G$17:$G$30)) +
(SUMIF('Flat panels only (2)'!$B$17:$B$30,B174,'Flat panels only (2)'!$G$17:$G$30)) +
(SUMIF('Routed panel shapes'!$B$18:$B$31,B174,'Routed panel shapes'!$G$18:$G$31)) +
(SUMIF('Routed panel shapes (2)'!$B$18:$B$31,B174,'Routed panel shapes (2)'!$G$18:$G$31)) +
(SUMIF('Routed face only'!$B$17:$B$30,B174,'Routed face only'!$G$17:$G$30)) +
(SUMIF('Routed face only (2)'!$B$17:$B$30,B174,'Routed face only (2)'!$G$17:$G$30)) +
(SUMIF('Routed alum faces letters'!$B$17:$B$30,B174,'Routed alum faces letters'!$G$17:$G$30)) +
(SUMIF('Routed alum faces letters (2)'!$B$17:$B$30,B174,'Routed alum faces letters (2)'!$G$17:$G$30)) +
(SUMIF('Routed push through acrylic'!$B$17:$B$30,B174,'Routed push through acrylic'!$G$17:$G$30)) +
(SUMIF('Routed push through acrylic (2)'!$B$17:$B$30,B174,'Routed push through acrylic (2)'!$G$17:$G$30)) +
(SUMIF('Sf routed cabinet'!$B$17:$B$30,B174,'Sf routed cabinet'!$G$17:$G$30)) +
(SUMIF('Sf routed cabinet (2)'!$B$17:$B$30,B174,'Sf routed cabinet (2)'!$G$17:$G$30)) +
(SUMIF('Df routed cabinet'!$B$17:$B$30,B174,'Df routed cabinet'!$G$17:$G$30)) +
(SUMIF('Df routed cabinet (2)'!$B$17:$B$30,B174,'Df routed cabinet (2)'!$G$17:$G$30)) +
(SUMIF('Sf acrylic cabinet'!$B$17:$B$30,B174,'Sf acrylic cabinet'!$G$17:$G$30)) +
(SUMIF('Sf acrylic cabinet (2)'!$B$17:$B$30,B174,'Sf acrylic cabinet (2)'!$G$17:$G$30)) +
(SUMIF('Economy Sf acrylic'!$B$17:$B$30,B174,'Economy Sf acrylic'!$G$17:$G$30)) +
(SUMIF('Df acrylic cabinet'!$B$17:$B$30,B174,'Df acrylic cabinet'!$G$17:$G$30)) +
(SUMIF('Df acrylic cabinet (2)'!$B$17:$B$30,B174,'Df acrylic cabinet (2)'!$G$17:$G$30)) +
(SUMIF('Sf flex cabinet'!$B$17:$B$30,B174,'Sf flex cabinet'!$G$17:$G$30)) +
(SUMIF('Sf flex cabinet (2)'!$B$17:$B$30,B174,'Sf flex cabinet (2)'!$G$17:$G$30)) +
(SUMIF('Df flex cabinet'!$B$17:$B$36,B174,'Df flex cabinet'!$G$17:$G$36)) +
(SUMIF('Df flex cabinet (2)'!$B$17:$B$36,B174,'Df flex cabinet (2)'!$G$17:$G$36)) +
(SUMIF('Pole cover'!$B$17:$B$30,B174,'Pole cover'!$G$17:$G$30)) +
(SUMIF('Pole cover (2)'!$B$17:$B$30,B174,'Pole cover (2)'!$G$17:$G$30)) +
(SUMIF('Structural Steel Fab'!$B$17:$B$29,B174,'Structural Steel Fab'!$G$17:$G$29)) +
(SUMIF(Reveal!$B$17:$B$30,B174,Reveal!$G$17:$G$30)) +
(SUMIF('Reveal (2)'!$B$17:$B$30,B174,'Reveal (2)'!$G$17:$G$30)) +
(SUMIF('Crown cove top'!$B$17:$B$30,B174,'Crown cove top'!$G$17:$G$30)) +
(SUMIF('EMC assembly'!$B$17:$B$30,B174,'EMC assembly'!$G$17:$G$30)) +
(SUMIF(Crating!$B$17:$B$29,B174,Crating!$G$17:$G$29)) +
(SUMIF('LED wiring'!$B$17:$B$30,B174,'LED wiring'!$G$17:$G$30)) +
(SUMIF('Changeable copy face'!$B$17:$B$30,B174,'Changeable copy face'!$G$17:$G$30)) +
(SUMIF('Flex face assembly'!$B$17:$B$30,B174,'Flex face assembly'!$G$17:$G$30)) +
(SUMIF('Routed face assembly'!$B$17:$B$30,B174,'Routed face assembly'!$G$17:$G$30)) +
(SUMIF('Paint calculation'!$B$17:$B$30,B174,'Paint calculation'!$G$17:$G$30)) +
(SUMIF('Trimcap letter face'!$B$17:$B$30,B174,'Trimcap letter face'!$G$17:$G$30)) +
(SUMIF('Trimcap letter face (2)'!$B$17:$B$30,B174,'Trimcap letter face (2)'!$G$17:$G$30)) +
(SUMIF('Channel letter fabrication'!$B$17:$B$30,B174,'Channel letter fabrication'!$G$17:$G$30)) +
(SUMIF('Channel letter fabrication (2)'!$B$17:$B$30,B174,'Channel letter fabrication (2)'!$G$17:$G$30))</f>
        <v>0</v>
      </c>
    </row>
    <row r="175" spans="1:10">
      <c r="A175" s="28" t="str">
        <f>[1]ODBC!$A175</f>
        <v>48" 7725-12 Black</v>
      </c>
      <c r="B175" s="29" t="str">
        <f>[1]ODBC!B175</f>
        <v>17496</v>
      </c>
      <c r="C175" s="30">
        <f>IFERROR(VLOOKUP($B175,[1]ODBC!$B:$H,2,FALSE),"")</f>
        <v>1.1919999999999999</v>
      </c>
      <c r="D175" s="30">
        <f>IFERROR(VLOOKUP($B175,[1]ODBC!$B:$H,3,FALSE),"")</f>
        <v>2.1459999999999999</v>
      </c>
      <c r="E175" s="30" t="str">
        <f>IFERROR(VLOOKUP($B175,[1]ODBC!$B:$H,4,FALSE),"")</f>
        <v>SQFT</v>
      </c>
      <c r="F175" s="31">
        <f>IFERROR(VLOOKUP($B175,[1]ODBC!$B:$H,5,FALSE),"")</f>
        <v>44.45</v>
      </c>
      <c r="G175" s="32">
        <f>[1]ODBC!G175</f>
        <v>0</v>
      </c>
      <c r="H175" s="33">
        <f>SUM([1]ODBC!H175)</f>
        <v>45974</v>
      </c>
      <c r="I175" s="41" t="str">
        <f>'Vinyl cutting'!$B$2</f>
        <v>J36938</v>
      </c>
      <c r="J175" s="42">
        <f ca="1">(SUMIF('Freeform time and material'!$B$17:$B$30,B175,'Freeform time and material'!$G$17:$G$30)) +
(SUMIF('Vinyl cutting'!$B$17:$B$30,B175,'Vinyl cutting'!$G$17:$G$30)) +
(SUMIF('Vinyl cutting (2)'!$B$17:$B$30,B175,'Vinyl cutting (2)'!$G$17:$G$30)) +
(SUMIF('Apply vinyl graphics'!$B$17:$B$30,B175,'Apply vinyl graphics'!$G$17:$G$30)) +
(SUMIF('Apply vinyl graphics (2)'!$B$17:$B$30,B175,'Apply vinyl graphics (2)'!$G$17:$G$30)) +
(SUMIF('Alum pan sign'!$B$17:$B$30,B175,'Alum pan sign'!$G$17:$G$30)) +
(SUMIF('Alum pan sign (2)'!$B$17:$B$30,B175,'Alum pan sign (2)'!$G$17:$G$30)) +
(SUMIF('Economy pan sign'!$B$17:$B$30,B175,'Economy pan sign'!$G$17:$G$30)) +
(SUMIF('Post and panel sign'!$B$17:$B$30,B175,'Post and panel sign'!$G$17:$G$30)) +
(SUMIF('Post and panel sign (2)'!$B$17:$B$30,B175,'Post and panel sign (2)'!$G$17:$G$30)) +
(SUMIF('Flat panels only'!$B$17:$B$30,B175,'Flat panels only'!$G$17:$G$30)) +
(SUMIF('Flat panels only (2)'!$B$17:$B$30,B175,'Flat panels only (2)'!$G$17:$G$30)) +
(SUMIF('Routed panel shapes'!$B$18:$B$31,B175,'Routed panel shapes'!$G$18:$G$31)) +
(SUMIF('Routed panel shapes (2)'!$B$18:$B$31,B175,'Routed panel shapes (2)'!$G$18:$G$31)) +
(SUMIF('Routed face only'!$B$17:$B$30,B175,'Routed face only'!$G$17:$G$30)) +
(SUMIF('Routed face only (2)'!$B$17:$B$30,B175,'Routed face only (2)'!$G$17:$G$30)) +
(SUMIF('Routed alum faces letters'!$B$17:$B$30,B175,'Routed alum faces letters'!$G$17:$G$30)) +
(SUMIF('Routed alum faces letters (2)'!$B$17:$B$30,B175,'Routed alum faces letters (2)'!$G$17:$G$30)) +
(SUMIF('Routed push through acrylic'!$B$17:$B$30,B175,'Routed push through acrylic'!$G$17:$G$30)) +
(SUMIF('Routed push through acrylic (2)'!$B$17:$B$30,B175,'Routed push through acrylic (2)'!$G$17:$G$30)) +
(SUMIF('Sf routed cabinet'!$B$17:$B$30,B175,'Sf routed cabinet'!$G$17:$G$30)) +
(SUMIF('Sf routed cabinet (2)'!$B$17:$B$30,B175,'Sf routed cabinet (2)'!$G$17:$G$30)) +
(SUMIF('Df routed cabinet'!$B$17:$B$30,B175,'Df routed cabinet'!$G$17:$G$30)) +
(SUMIF('Df routed cabinet (2)'!$B$17:$B$30,B175,'Df routed cabinet (2)'!$G$17:$G$30)) +
(SUMIF('Sf acrylic cabinet'!$B$17:$B$30,B175,'Sf acrylic cabinet'!$G$17:$G$30)) +
(SUMIF('Sf acrylic cabinet (2)'!$B$17:$B$30,B175,'Sf acrylic cabinet (2)'!$G$17:$G$30)) +
(SUMIF('Economy Sf acrylic'!$B$17:$B$30,B175,'Economy Sf acrylic'!$G$17:$G$30)) +
(SUMIF('Df acrylic cabinet'!$B$17:$B$30,B175,'Df acrylic cabinet'!$G$17:$G$30)) +
(SUMIF('Df acrylic cabinet (2)'!$B$17:$B$30,B175,'Df acrylic cabinet (2)'!$G$17:$G$30)) +
(SUMIF('Sf flex cabinet'!$B$17:$B$30,B175,'Sf flex cabinet'!$G$17:$G$30)) +
(SUMIF('Sf flex cabinet (2)'!$B$17:$B$30,B175,'Sf flex cabinet (2)'!$G$17:$G$30)) +
(SUMIF('Df flex cabinet'!$B$17:$B$36,B175,'Df flex cabinet'!$G$17:$G$36)) +
(SUMIF('Df flex cabinet (2)'!$B$17:$B$36,B175,'Df flex cabinet (2)'!$G$17:$G$36)) +
(SUMIF('Pole cover'!$B$17:$B$30,B175,'Pole cover'!$G$17:$G$30)) +
(SUMIF('Pole cover (2)'!$B$17:$B$30,B175,'Pole cover (2)'!$G$17:$G$30)) +
(SUMIF('Structural Steel Fab'!$B$17:$B$29,B175,'Structural Steel Fab'!$G$17:$G$29)) +
(SUMIF(Reveal!$B$17:$B$30,B175,Reveal!$G$17:$G$30)) +
(SUMIF('Reveal (2)'!$B$17:$B$30,B175,'Reveal (2)'!$G$17:$G$30)) +
(SUMIF('Crown cove top'!$B$17:$B$30,B175,'Crown cove top'!$G$17:$G$30)) +
(SUMIF('EMC assembly'!$B$17:$B$30,B175,'EMC assembly'!$G$17:$G$30)) +
(SUMIF(Crating!$B$17:$B$29,B175,Crating!$G$17:$G$29)) +
(SUMIF('LED wiring'!$B$17:$B$30,B175,'LED wiring'!$G$17:$G$30)) +
(SUMIF('Changeable copy face'!$B$17:$B$30,B175,'Changeable copy face'!$G$17:$G$30)) +
(SUMIF('Flex face assembly'!$B$17:$B$30,B175,'Flex face assembly'!$G$17:$G$30)) +
(SUMIF('Routed face assembly'!$B$17:$B$30,B175,'Routed face assembly'!$G$17:$G$30)) +
(SUMIF('Paint calculation'!$B$17:$B$30,B175,'Paint calculation'!$G$17:$G$30)) +
(SUMIF('Trimcap letter face'!$B$17:$B$30,B175,'Trimcap letter face'!$G$17:$G$30)) +
(SUMIF('Trimcap letter face (2)'!$B$17:$B$30,B175,'Trimcap letter face (2)'!$G$17:$G$30)) +
(SUMIF('Channel letter fabrication'!$B$17:$B$30,B175,'Channel letter fabrication'!$G$17:$G$30)) +
(SUMIF('Channel letter fabrication (2)'!$B$17:$B$30,B175,'Channel letter fabrication (2)'!$G$17:$G$30))</f>
        <v>0</v>
      </c>
    </row>
    <row r="176" spans="1:10">
      <c r="A176" s="28" t="str">
        <f>[1]ODBC!$A176</f>
        <v>48" 7725-10 White</v>
      </c>
      <c r="B176" s="29" t="str">
        <f>[1]ODBC!B176</f>
        <v>17500</v>
      </c>
      <c r="C176" s="30">
        <f>IFERROR(VLOOKUP($B176,[1]ODBC!$B:$H,2,FALSE),"")</f>
        <v>1.1559999999999999</v>
      </c>
      <c r="D176" s="30">
        <f>IFERROR(VLOOKUP($B176,[1]ODBC!$B:$H,3,FALSE),"")</f>
        <v>2.081</v>
      </c>
      <c r="E176" s="30" t="str">
        <f>IFERROR(VLOOKUP($B176,[1]ODBC!$B:$H,4,FALSE),"")</f>
        <v>SQFT</v>
      </c>
      <c r="F176" s="31">
        <f>IFERROR(VLOOKUP($B176,[1]ODBC!$B:$H,5,FALSE),"")</f>
        <v>44.45</v>
      </c>
      <c r="G176" s="32">
        <f>[1]ODBC!G176</f>
        <v>0</v>
      </c>
      <c r="H176" s="33">
        <f>SUM([1]ODBC!H176)</f>
        <v>45974</v>
      </c>
      <c r="I176" s="41" t="str">
        <f>'Vinyl cutting'!$B$2</f>
        <v>J36938</v>
      </c>
      <c r="J176" s="42">
        <f ca="1">(SUMIF('Freeform time and material'!$B$17:$B$30,B176,'Freeform time and material'!$G$17:$G$30)) +
(SUMIF('Vinyl cutting'!$B$17:$B$30,B176,'Vinyl cutting'!$G$17:$G$30)) +
(SUMIF('Vinyl cutting (2)'!$B$17:$B$30,B176,'Vinyl cutting (2)'!$G$17:$G$30)) +
(SUMIF('Apply vinyl graphics'!$B$17:$B$30,B176,'Apply vinyl graphics'!$G$17:$G$30)) +
(SUMIF('Apply vinyl graphics (2)'!$B$17:$B$30,B176,'Apply vinyl graphics (2)'!$G$17:$G$30)) +
(SUMIF('Alum pan sign'!$B$17:$B$30,B176,'Alum pan sign'!$G$17:$G$30)) +
(SUMIF('Alum pan sign (2)'!$B$17:$B$30,B176,'Alum pan sign (2)'!$G$17:$G$30)) +
(SUMIF('Economy pan sign'!$B$17:$B$30,B176,'Economy pan sign'!$G$17:$G$30)) +
(SUMIF('Post and panel sign'!$B$17:$B$30,B176,'Post and panel sign'!$G$17:$G$30)) +
(SUMIF('Post and panel sign (2)'!$B$17:$B$30,B176,'Post and panel sign (2)'!$G$17:$G$30)) +
(SUMIF('Flat panels only'!$B$17:$B$30,B176,'Flat panels only'!$G$17:$G$30)) +
(SUMIF('Flat panels only (2)'!$B$17:$B$30,B176,'Flat panels only (2)'!$G$17:$G$30)) +
(SUMIF('Routed panel shapes'!$B$18:$B$31,B176,'Routed panel shapes'!$G$18:$G$31)) +
(SUMIF('Routed panel shapes (2)'!$B$18:$B$31,B176,'Routed panel shapes (2)'!$G$18:$G$31)) +
(SUMIF('Routed face only'!$B$17:$B$30,B176,'Routed face only'!$G$17:$G$30)) +
(SUMIF('Routed face only (2)'!$B$17:$B$30,B176,'Routed face only (2)'!$G$17:$G$30)) +
(SUMIF('Routed alum faces letters'!$B$17:$B$30,B176,'Routed alum faces letters'!$G$17:$G$30)) +
(SUMIF('Routed alum faces letters (2)'!$B$17:$B$30,B176,'Routed alum faces letters (2)'!$G$17:$G$30)) +
(SUMIF('Routed push through acrylic'!$B$17:$B$30,B176,'Routed push through acrylic'!$G$17:$G$30)) +
(SUMIF('Routed push through acrylic (2)'!$B$17:$B$30,B176,'Routed push through acrylic (2)'!$G$17:$G$30)) +
(SUMIF('Sf routed cabinet'!$B$17:$B$30,B176,'Sf routed cabinet'!$G$17:$G$30)) +
(SUMIF('Sf routed cabinet (2)'!$B$17:$B$30,B176,'Sf routed cabinet (2)'!$G$17:$G$30)) +
(SUMIF('Df routed cabinet'!$B$17:$B$30,B176,'Df routed cabinet'!$G$17:$G$30)) +
(SUMIF('Df routed cabinet (2)'!$B$17:$B$30,B176,'Df routed cabinet (2)'!$G$17:$G$30)) +
(SUMIF('Sf acrylic cabinet'!$B$17:$B$30,B176,'Sf acrylic cabinet'!$G$17:$G$30)) +
(SUMIF('Sf acrylic cabinet (2)'!$B$17:$B$30,B176,'Sf acrylic cabinet (2)'!$G$17:$G$30)) +
(SUMIF('Economy Sf acrylic'!$B$17:$B$30,B176,'Economy Sf acrylic'!$G$17:$G$30)) +
(SUMIF('Df acrylic cabinet'!$B$17:$B$30,B176,'Df acrylic cabinet'!$G$17:$G$30)) +
(SUMIF('Df acrylic cabinet (2)'!$B$17:$B$30,B176,'Df acrylic cabinet (2)'!$G$17:$G$30)) +
(SUMIF('Sf flex cabinet'!$B$17:$B$30,B176,'Sf flex cabinet'!$G$17:$G$30)) +
(SUMIF('Sf flex cabinet (2)'!$B$17:$B$30,B176,'Sf flex cabinet (2)'!$G$17:$G$30)) +
(SUMIF('Df flex cabinet'!$B$17:$B$36,B176,'Df flex cabinet'!$G$17:$G$36)) +
(SUMIF('Df flex cabinet (2)'!$B$17:$B$36,B176,'Df flex cabinet (2)'!$G$17:$G$36)) +
(SUMIF('Pole cover'!$B$17:$B$30,B176,'Pole cover'!$G$17:$G$30)) +
(SUMIF('Pole cover (2)'!$B$17:$B$30,B176,'Pole cover (2)'!$G$17:$G$30)) +
(SUMIF('Structural Steel Fab'!$B$17:$B$29,B176,'Structural Steel Fab'!$G$17:$G$29)) +
(SUMIF(Reveal!$B$17:$B$30,B176,Reveal!$G$17:$G$30)) +
(SUMIF('Reveal (2)'!$B$17:$B$30,B176,'Reveal (2)'!$G$17:$G$30)) +
(SUMIF('Crown cove top'!$B$17:$B$30,B176,'Crown cove top'!$G$17:$G$30)) +
(SUMIF('EMC assembly'!$B$17:$B$30,B176,'EMC assembly'!$G$17:$G$30)) +
(SUMIF(Crating!$B$17:$B$29,B176,Crating!$G$17:$G$29)) +
(SUMIF('LED wiring'!$B$17:$B$30,B176,'LED wiring'!$G$17:$G$30)) +
(SUMIF('Changeable copy face'!$B$17:$B$30,B176,'Changeable copy face'!$G$17:$G$30)) +
(SUMIF('Flex face assembly'!$B$17:$B$30,B176,'Flex face assembly'!$G$17:$G$30)) +
(SUMIF('Routed face assembly'!$B$17:$B$30,B176,'Routed face assembly'!$G$17:$G$30)) +
(SUMIF('Paint calculation'!$B$17:$B$30,B176,'Paint calculation'!$G$17:$G$30)) +
(SUMIF('Trimcap letter face'!$B$17:$B$30,B176,'Trimcap letter face'!$G$17:$G$30)) +
(SUMIF('Trimcap letter face (2)'!$B$17:$B$30,B176,'Trimcap letter face (2)'!$G$17:$G$30)) +
(SUMIF('Channel letter fabrication'!$B$17:$B$30,B176,'Channel letter fabrication'!$G$17:$G$30)) +
(SUMIF('Channel letter fabrication (2)'!$B$17:$B$30,B176,'Channel letter fabrication (2)'!$G$17:$G$30))</f>
        <v>0</v>
      </c>
    </row>
    <row r="177" spans="1:10">
      <c r="A177" s="28" t="str">
        <f>[1]ODBC!$A177</f>
        <v>48" 7725-120 Satin Aluminum</v>
      </c>
      <c r="B177" s="29" t="str">
        <f>[1]ODBC!B177</f>
        <v>17504</v>
      </c>
      <c r="C177" s="30">
        <f>IFERROR(VLOOKUP($B177,[1]ODBC!$B:$H,2,FALSE),"")</f>
        <v>1.355</v>
      </c>
      <c r="D177" s="30">
        <f>IFERROR(VLOOKUP($B177,[1]ODBC!$B:$H,3,FALSE),"")</f>
        <v>2.4390000000000001</v>
      </c>
      <c r="E177" s="30" t="str">
        <f>IFERROR(VLOOKUP($B177,[1]ODBC!$B:$H,4,FALSE),"")</f>
        <v>SQFT</v>
      </c>
      <c r="F177" s="31">
        <f>IFERROR(VLOOKUP($B177,[1]ODBC!$B:$H,5,FALSE),"")</f>
        <v>44.45</v>
      </c>
      <c r="G177" s="32">
        <f>[1]ODBC!G177</f>
        <v>0</v>
      </c>
      <c r="H177" s="33">
        <f>SUM([1]ODBC!H177)</f>
        <v>45131</v>
      </c>
      <c r="I177" s="41" t="str">
        <f>'Vinyl cutting'!$B$2</f>
        <v>J36938</v>
      </c>
      <c r="J177" s="42">
        <f ca="1">(SUMIF('Freeform time and material'!$B$17:$B$30,B177,'Freeform time and material'!$G$17:$G$30)) +
(SUMIF('Vinyl cutting'!$B$17:$B$30,B177,'Vinyl cutting'!$G$17:$G$30)) +
(SUMIF('Vinyl cutting (2)'!$B$17:$B$30,B177,'Vinyl cutting (2)'!$G$17:$G$30)) +
(SUMIF('Apply vinyl graphics'!$B$17:$B$30,B177,'Apply vinyl graphics'!$G$17:$G$30)) +
(SUMIF('Apply vinyl graphics (2)'!$B$17:$B$30,B177,'Apply vinyl graphics (2)'!$G$17:$G$30)) +
(SUMIF('Alum pan sign'!$B$17:$B$30,B177,'Alum pan sign'!$G$17:$G$30)) +
(SUMIF('Alum pan sign (2)'!$B$17:$B$30,B177,'Alum pan sign (2)'!$G$17:$G$30)) +
(SUMIF('Economy pan sign'!$B$17:$B$30,B177,'Economy pan sign'!$G$17:$G$30)) +
(SUMIF('Post and panel sign'!$B$17:$B$30,B177,'Post and panel sign'!$G$17:$G$30)) +
(SUMIF('Post and panel sign (2)'!$B$17:$B$30,B177,'Post and panel sign (2)'!$G$17:$G$30)) +
(SUMIF('Flat panels only'!$B$17:$B$30,B177,'Flat panels only'!$G$17:$G$30)) +
(SUMIF('Flat panels only (2)'!$B$17:$B$30,B177,'Flat panels only (2)'!$G$17:$G$30)) +
(SUMIF('Routed panel shapes'!$B$18:$B$31,B177,'Routed panel shapes'!$G$18:$G$31)) +
(SUMIF('Routed panel shapes (2)'!$B$18:$B$31,B177,'Routed panel shapes (2)'!$G$18:$G$31)) +
(SUMIF('Routed face only'!$B$17:$B$30,B177,'Routed face only'!$G$17:$G$30)) +
(SUMIF('Routed face only (2)'!$B$17:$B$30,B177,'Routed face only (2)'!$G$17:$G$30)) +
(SUMIF('Routed alum faces letters'!$B$17:$B$30,B177,'Routed alum faces letters'!$G$17:$G$30)) +
(SUMIF('Routed alum faces letters (2)'!$B$17:$B$30,B177,'Routed alum faces letters (2)'!$G$17:$G$30)) +
(SUMIF('Routed push through acrylic'!$B$17:$B$30,B177,'Routed push through acrylic'!$G$17:$G$30)) +
(SUMIF('Routed push through acrylic (2)'!$B$17:$B$30,B177,'Routed push through acrylic (2)'!$G$17:$G$30)) +
(SUMIF('Sf routed cabinet'!$B$17:$B$30,B177,'Sf routed cabinet'!$G$17:$G$30)) +
(SUMIF('Sf routed cabinet (2)'!$B$17:$B$30,B177,'Sf routed cabinet (2)'!$G$17:$G$30)) +
(SUMIF('Df routed cabinet'!$B$17:$B$30,B177,'Df routed cabinet'!$G$17:$G$30)) +
(SUMIF('Df routed cabinet (2)'!$B$17:$B$30,B177,'Df routed cabinet (2)'!$G$17:$G$30)) +
(SUMIF('Sf acrylic cabinet'!$B$17:$B$30,B177,'Sf acrylic cabinet'!$G$17:$G$30)) +
(SUMIF('Sf acrylic cabinet (2)'!$B$17:$B$30,B177,'Sf acrylic cabinet (2)'!$G$17:$G$30)) +
(SUMIF('Economy Sf acrylic'!$B$17:$B$30,B177,'Economy Sf acrylic'!$G$17:$G$30)) +
(SUMIF('Df acrylic cabinet'!$B$17:$B$30,B177,'Df acrylic cabinet'!$G$17:$G$30)) +
(SUMIF('Df acrylic cabinet (2)'!$B$17:$B$30,B177,'Df acrylic cabinet (2)'!$G$17:$G$30)) +
(SUMIF('Sf flex cabinet'!$B$17:$B$30,B177,'Sf flex cabinet'!$G$17:$G$30)) +
(SUMIF('Sf flex cabinet (2)'!$B$17:$B$30,B177,'Sf flex cabinet (2)'!$G$17:$G$30)) +
(SUMIF('Df flex cabinet'!$B$17:$B$36,B177,'Df flex cabinet'!$G$17:$G$36)) +
(SUMIF('Df flex cabinet (2)'!$B$17:$B$36,B177,'Df flex cabinet (2)'!$G$17:$G$36)) +
(SUMIF('Pole cover'!$B$17:$B$30,B177,'Pole cover'!$G$17:$G$30)) +
(SUMIF('Pole cover (2)'!$B$17:$B$30,B177,'Pole cover (2)'!$G$17:$G$30)) +
(SUMIF('Structural Steel Fab'!$B$17:$B$29,B177,'Structural Steel Fab'!$G$17:$G$29)) +
(SUMIF(Reveal!$B$17:$B$30,B177,Reveal!$G$17:$G$30)) +
(SUMIF('Reveal (2)'!$B$17:$B$30,B177,'Reveal (2)'!$G$17:$G$30)) +
(SUMIF('Crown cove top'!$B$17:$B$30,B177,'Crown cove top'!$G$17:$G$30)) +
(SUMIF('EMC assembly'!$B$17:$B$30,B177,'EMC assembly'!$G$17:$G$30)) +
(SUMIF(Crating!$B$17:$B$29,B177,Crating!$G$17:$G$29)) +
(SUMIF('LED wiring'!$B$17:$B$30,B177,'LED wiring'!$G$17:$G$30)) +
(SUMIF('Changeable copy face'!$B$17:$B$30,B177,'Changeable copy face'!$G$17:$G$30)) +
(SUMIF('Flex face assembly'!$B$17:$B$30,B177,'Flex face assembly'!$G$17:$G$30)) +
(SUMIF('Routed face assembly'!$B$17:$B$30,B177,'Routed face assembly'!$G$17:$G$30)) +
(SUMIF('Paint calculation'!$B$17:$B$30,B177,'Paint calculation'!$G$17:$G$30)) +
(SUMIF('Trimcap letter face'!$B$17:$B$30,B177,'Trimcap letter face'!$G$17:$G$30)) +
(SUMIF('Trimcap letter face (2)'!$B$17:$B$30,B177,'Trimcap letter face (2)'!$G$17:$G$30)) +
(SUMIF('Channel letter fabrication'!$B$17:$B$30,B177,'Channel letter fabrication'!$G$17:$G$30)) +
(SUMIF('Channel letter fabrication (2)'!$B$17:$B$30,B177,'Channel letter fabrication (2)'!$G$17:$G$30))</f>
        <v>0</v>
      </c>
    </row>
    <row r="178" spans="1:10">
      <c r="A178" s="28" t="str">
        <f>[1]ODBC!$A178</f>
        <v>48" 7725-131 Satin Gold</v>
      </c>
      <c r="B178" s="29" t="str">
        <f>[1]ODBC!B178</f>
        <v>17508</v>
      </c>
      <c r="C178" s="30">
        <f>IFERROR(VLOOKUP($B178,[1]ODBC!$B:$H,2,FALSE),"")</f>
        <v>1.528</v>
      </c>
      <c r="D178" s="30">
        <f>IFERROR(VLOOKUP($B178,[1]ODBC!$B:$H,3,FALSE),"")</f>
        <v>2.7509999999999999</v>
      </c>
      <c r="E178" s="30" t="str">
        <f>IFERROR(VLOOKUP($B178,[1]ODBC!$B:$H,4,FALSE),"")</f>
        <v>SQFT</v>
      </c>
      <c r="F178" s="31">
        <f>IFERROR(VLOOKUP($B178,[1]ODBC!$B:$H,5,FALSE),"")</f>
        <v>44.45</v>
      </c>
      <c r="G178" s="32">
        <f>[1]ODBC!G178</f>
        <v>0</v>
      </c>
      <c r="H178" s="33">
        <f>SUM([1]ODBC!H178)</f>
        <v>45936</v>
      </c>
      <c r="I178" s="41" t="str">
        <f>'Vinyl cutting'!$B$2</f>
        <v>J36938</v>
      </c>
      <c r="J178" s="42">
        <f ca="1">(SUMIF('Freeform time and material'!$B$17:$B$30,B178,'Freeform time and material'!$G$17:$G$30)) +
(SUMIF('Vinyl cutting'!$B$17:$B$30,B178,'Vinyl cutting'!$G$17:$G$30)) +
(SUMIF('Vinyl cutting (2)'!$B$17:$B$30,B178,'Vinyl cutting (2)'!$G$17:$G$30)) +
(SUMIF('Apply vinyl graphics'!$B$17:$B$30,B178,'Apply vinyl graphics'!$G$17:$G$30)) +
(SUMIF('Apply vinyl graphics (2)'!$B$17:$B$30,B178,'Apply vinyl graphics (2)'!$G$17:$G$30)) +
(SUMIF('Alum pan sign'!$B$17:$B$30,B178,'Alum pan sign'!$G$17:$G$30)) +
(SUMIF('Alum pan sign (2)'!$B$17:$B$30,B178,'Alum pan sign (2)'!$G$17:$G$30)) +
(SUMIF('Economy pan sign'!$B$17:$B$30,B178,'Economy pan sign'!$G$17:$G$30)) +
(SUMIF('Post and panel sign'!$B$17:$B$30,B178,'Post and panel sign'!$G$17:$G$30)) +
(SUMIF('Post and panel sign (2)'!$B$17:$B$30,B178,'Post and panel sign (2)'!$G$17:$G$30)) +
(SUMIF('Flat panels only'!$B$17:$B$30,B178,'Flat panels only'!$G$17:$G$30)) +
(SUMIF('Flat panels only (2)'!$B$17:$B$30,B178,'Flat panels only (2)'!$G$17:$G$30)) +
(SUMIF('Routed panel shapes'!$B$18:$B$31,B178,'Routed panel shapes'!$G$18:$G$31)) +
(SUMIF('Routed panel shapes (2)'!$B$18:$B$31,B178,'Routed panel shapes (2)'!$G$18:$G$31)) +
(SUMIF('Routed face only'!$B$17:$B$30,B178,'Routed face only'!$G$17:$G$30)) +
(SUMIF('Routed face only (2)'!$B$17:$B$30,B178,'Routed face only (2)'!$G$17:$G$30)) +
(SUMIF('Routed alum faces letters'!$B$17:$B$30,B178,'Routed alum faces letters'!$G$17:$G$30)) +
(SUMIF('Routed alum faces letters (2)'!$B$17:$B$30,B178,'Routed alum faces letters (2)'!$G$17:$G$30)) +
(SUMIF('Routed push through acrylic'!$B$17:$B$30,B178,'Routed push through acrylic'!$G$17:$G$30)) +
(SUMIF('Routed push through acrylic (2)'!$B$17:$B$30,B178,'Routed push through acrylic (2)'!$G$17:$G$30)) +
(SUMIF('Sf routed cabinet'!$B$17:$B$30,B178,'Sf routed cabinet'!$G$17:$G$30)) +
(SUMIF('Sf routed cabinet (2)'!$B$17:$B$30,B178,'Sf routed cabinet (2)'!$G$17:$G$30)) +
(SUMIF('Df routed cabinet'!$B$17:$B$30,B178,'Df routed cabinet'!$G$17:$G$30)) +
(SUMIF('Df routed cabinet (2)'!$B$17:$B$30,B178,'Df routed cabinet (2)'!$G$17:$G$30)) +
(SUMIF('Sf acrylic cabinet'!$B$17:$B$30,B178,'Sf acrylic cabinet'!$G$17:$G$30)) +
(SUMIF('Sf acrylic cabinet (2)'!$B$17:$B$30,B178,'Sf acrylic cabinet (2)'!$G$17:$G$30)) +
(SUMIF('Economy Sf acrylic'!$B$17:$B$30,B178,'Economy Sf acrylic'!$G$17:$G$30)) +
(SUMIF('Df acrylic cabinet'!$B$17:$B$30,B178,'Df acrylic cabinet'!$G$17:$G$30)) +
(SUMIF('Df acrylic cabinet (2)'!$B$17:$B$30,B178,'Df acrylic cabinet (2)'!$G$17:$G$30)) +
(SUMIF('Sf flex cabinet'!$B$17:$B$30,B178,'Sf flex cabinet'!$G$17:$G$30)) +
(SUMIF('Sf flex cabinet (2)'!$B$17:$B$30,B178,'Sf flex cabinet (2)'!$G$17:$G$30)) +
(SUMIF('Df flex cabinet'!$B$17:$B$36,B178,'Df flex cabinet'!$G$17:$G$36)) +
(SUMIF('Df flex cabinet (2)'!$B$17:$B$36,B178,'Df flex cabinet (2)'!$G$17:$G$36)) +
(SUMIF('Pole cover'!$B$17:$B$30,B178,'Pole cover'!$G$17:$G$30)) +
(SUMIF('Pole cover (2)'!$B$17:$B$30,B178,'Pole cover (2)'!$G$17:$G$30)) +
(SUMIF('Structural Steel Fab'!$B$17:$B$29,B178,'Structural Steel Fab'!$G$17:$G$29)) +
(SUMIF(Reveal!$B$17:$B$30,B178,Reveal!$G$17:$G$30)) +
(SUMIF('Reveal (2)'!$B$17:$B$30,B178,'Reveal (2)'!$G$17:$G$30)) +
(SUMIF('Crown cove top'!$B$17:$B$30,B178,'Crown cove top'!$G$17:$G$30)) +
(SUMIF('EMC assembly'!$B$17:$B$30,B178,'EMC assembly'!$G$17:$G$30)) +
(SUMIF(Crating!$B$17:$B$29,B178,Crating!$G$17:$G$29)) +
(SUMIF('LED wiring'!$B$17:$B$30,B178,'LED wiring'!$G$17:$G$30)) +
(SUMIF('Changeable copy face'!$B$17:$B$30,B178,'Changeable copy face'!$G$17:$G$30)) +
(SUMIF('Flex face assembly'!$B$17:$B$30,B178,'Flex face assembly'!$G$17:$G$30)) +
(SUMIF('Routed face assembly'!$B$17:$B$30,B178,'Routed face assembly'!$G$17:$G$30)) +
(SUMIF('Paint calculation'!$B$17:$B$30,B178,'Paint calculation'!$G$17:$G$30)) +
(SUMIF('Trimcap letter face'!$B$17:$B$30,B178,'Trimcap letter face'!$G$17:$G$30)) +
(SUMIF('Trimcap letter face (2)'!$B$17:$B$30,B178,'Trimcap letter face (2)'!$G$17:$G$30)) +
(SUMIF('Channel letter fabrication'!$B$17:$B$30,B178,'Channel letter fabrication'!$G$17:$G$30)) +
(SUMIF('Channel letter fabrication (2)'!$B$17:$B$30,B178,'Channel letter fabrication (2)'!$G$17:$G$30))</f>
        <v>0</v>
      </c>
    </row>
    <row r="179" spans="1:10">
      <c r="A179" s="28" t="str">
        <f>[1]ODBC!$A179</f>
        <v>48" 7725-20 Matte White</v>
      </c>
      <c r="B179" s="29" t="str">
        <f>[1]ODBC!B179</f>
        <v>17516</v>
      </c>
      <c r="C179" s="30">
        <f>IFERROR(VLOOKUP($B179,[1]ODBC!$B:$H,2,FALSE),"")</f>
        <v>1.329</v>
      </c>
      <c r="D179" s="30">
        <f>IFERROR(VLOOKUP($B179,[1]ODBC!$B:$H,3,FALSE),"")</f>
        <v>2.3919999999999999</v>
      </c>
      <c r="E179" s="30" t="str">
        <f>IFERROR(VLOOKUP($B179,[1]ODBC!$B:$H,4,FALSE),"")</f>
        <v>SQFT</v>
      </c>
      <c r="F179" s="31">
        <f>IFERROR(VLOOKUP($B179,[1]ODBC!$B:$H,5,FALSE),"")</f>
        <v>44.45</v>
      </c>
      <c r="G179" s="32">
        <f>[1]ODBC!G179</f>
        <v>0</v>
      </c>
      <c r="H179" s="33">
        <f>SUM([1]ODBC!H179)</f>
        <v>46066</v>
      </c>
      <c r="I179" s="41" t="str">
        <f>'Vinyl cutting'!$B$2</f>
        <v>J36938</v>
      </c>
      <c r="J179" s="42">
        <f ca="1">(SUMIF('Freeform time and material'!$B$17:$B$30,B179,'Freeform time and material'!$G$17:$G$30)) +
(SUMIF('Vinyl cutting'!$B$17:$B$30,B179,'Vinyl cutting'!$G$17:$G$30)) +
(SUMIF('Vinyl cutting (2)'!$B$17:$B$30,B179,'Vinyl cutting (2)'!$G$17:$G$30)) +
(SUMIF('Apply vinyl graphics'!$B$17:$B$30,B179,'Apply vinyl graphics'!$G$17:$G$30)) +
(SUMIF('Apply vinyl graphics (2)'!$B$17:$B$30,B179,'Apply vinyl graphics (2)'!$G$17:$G$30)) +
(SUMIF('Alum pan sign'!$B$17:$B$30,B179,'Alum pan sign'!$G$17:$G$30)) +
(SUMIF('Alum pan sign (2)'!$B$17:$B$30,B179,'Alum pan sign (2)'!$G$17:$G$30)) +
(SUMIF('Economy pan sign'!$B$17:$B$30,B179,'Economy pan sign'!$G$17:$G$30)) +
(SUMIF('Post and panel sign'!$B$17:$B$30,B179,'Post and panel sign'!$G$17:$G$30)) +
(SUMIF('Post and panel sign (2)'!$B$17:$B$30,B179,'Post and panel sign (2)'!$G$17:$G$30)) +
(SUMIF('Flat panels only'!$B$17:$B$30,B179,'Flat panels only'!$G$17:$G$30)) +
(SUMIF('Flat panels only (2)'!$B$17:$B$30,B179,'Flat panels only (2)'!$G$17:$G$30)) +
(SUMIF('Routed panel shapes'!$B$18:$B$31,B179,'Routed panel shapes'!$G$18:$G$31)) +
(SUMIF('Routed panel shapes (2)'!$B$18:$B$31,B179,'Routed panel shapes (2)'!$G$18:$G$31)) +
(SUMIF('Routed face only'!$B$17:$B$30,B179,'Routed face only'!$G$17:$G$30)) +
(SUMIF('Routed face only (2)'!$B$17:$B$30,B179,'Routed face only (2)'!$G$17:$G$30)) +
(SUMIF('Routed alum faces letters'!$B$17:$B$30,B179,'Routed alum faces letters'!$G$17:$G$30)) +
(SUMIF('Routed alum faces letters (2)'!$B$17:$B$30,B179,'Routed alum faces letters (2)'!$G$17:$G$30)) +
(SUMIF('Routed push through acrylic'!$B$17:$B$30,B179,'Routed push through acrylic'!$G$17:$G$30)) +
(SUMIF('Routed push through acrylic (2)'!$B$17:$B$30,B179,'Routed push through acrylic (2)'!$G$17:$G$30)) +
(SUMIF('Sf routed cabinet'!$B$17:$B$30,B179,'Sf routed cabinet'!$G$17:$G$30)) +
(SUMIF('Sf routed cabinet (2)'!$B$17:$B$30,B179,'Sf routed cabinet (2)'!$G$17:$G$30)) +
(SUMIF('Df routed cabinet'!$B$17:$B$30,B179,'Df routed cabinet'!$G$17:$G$30)) +
(SUMIF('Df routed cabinet (2)'!$B$17:$B$30,B179,'Df routed cabinet (2)'!$G$17:$G$30)) +
(SUMIF('Sf acrylic cabinet'!$B$17:$B$30,B179,'Sf acrylic cabinet'!$G$17:$G$30)) +
(SUMIF('Sf acrylic cabinet (2)'!$B$17:$B$30,B179,'Sf acrylic cabinet (2)'!$G$17:$G$30)) +
(SUMIF('Economy Sf acrylic'!$B$17:$B$30,B179,'Economy Sf acrylic'!$G$17:$G$30)) +
(SUMIF('Df acrylic cabinet'!$B$17:$B$30,B179,'Df acrylic cabinet'!$G$17:$G$30)) +
(SUMIF('Df acrylic cabinet (2)'!$B$17:$B$30,B179,'Df acrylic cabinet (2)'!$G$17:$G$30)) +
(SUMIF('Sf flex cabinet'!$B$17:$B$30,B179,'Sf flex cabinet'!$G$17:$G$30)) +
(SUMIF('Sf flex cabinet (2)'!$B$17:$B$30,B179,'Sf flex cabinet (2)'!$G$17:$G$30)) +
(SUMIF('Df flex cabinet'!$B$17:$B$36,B179,'Df flex cabinet'!$G$17:$G$36)) +
(SUMIF('Df flex cabinet (2)'!$B$17:$B$36,B179,'Df flex cabinet (2)'!$G$17:$G$36)) +
(SUMIF('Pole cover'!$B$17:$B$30,B179,'Pole cover'!$G$17:$G$30)) +
(SUMIF('Pole cover (2)'!$B$17:$B$30,B179,'Pole cover (2)'!$G$17:$G$30)) +
(SUMIF('Structural Steel Fab'!$B$17:$B$29,B179,'Structural Steel Fab'!$G$17:$G$29)) +
(SUMIF(Reveal!$B$17:$B$30,B179,Reveal!$G$17:$G$30)) +
(SUMIF('Reveal (2)'!$B$17:$B$30,B179,'Reveal (2)'!$G$17:$G$30)) +
(SUMIF('Crown cove top'!$B$17:$B$30,B179,'Crown cove top'!$G$17:$G$30)) +
(SUMIF('EMC assembly'!$B$17:$B$30,B179,'EMC assembly'!$G$17:$G$30)) +
(SUMIF(Crating!$B$17:$B$29,B179,Crating!$G$17:$G$29)) +
(SUMIF('LED wiring'!$B$17:$B$30,B179,'LED wiring'!$G$17:$G$30)) +
(SUMIF('Changeable copy face'!$B$17:$B$30,B179,'Changeable copy face'!$G$17:$G$30)) +
(SUMIF('Flex face assembly'!$B$17:$B$30,B179,'Flex face assembly'!$G$17:$G$30)) +
(SUMIF('Routed face assembly'!$B$17:$B$30,B179,'Routed face assembly'!$G$17:$G$30)) +
(SUMIF('Paint calculation'!$B$17:$B$30,B179,'Paint calculation'!$G$17:$G$30)) +
(SUMIF('Trimcap letter face'!$B$17:$B$30,B179,'Trimcap letter face'!$G$17:$G$30)) +
(SUMIF('Trimcap letter face (2)'!$B$17:$B$30,B179,'Trimcap letter face (2)'!$G$17:$G$30)) +
(SUMIF('Channel letter fabrication'!$B$17:$B$30,B179,'Channel letter fabrication'!$G$17:$G$30)) +
(SUMIF('Channel letter fabrication (2)'!$B$17:$B$30,B179,'Channel letter fabrication (2)'!$G$17:$G$30))</f>
        <v>0</v>
      </c>
    </row>
    <row r="180" spans="1:10">
      <c r="A180" s="28" t="str">
        <f>[1]ODBC!$A180</f>
        <v>48" 7725-22 Matte Black</v>
      </c>
      <c r="B180" s="29" t="str">
        <f>[1]ODBC!B180</f>
        <v>17518</v>
      </c>
      <c r="C180" s="30">
        <f>IFERROR(VLOOKUP($B180,[1]ODBC!$B:$H,2,FALSE),"")</f>
        <v>1.1919999999999999</v>
      </c>
      <c r="D180" s="30">
        <f>IFERROR(VLOOKUP($B180,[1]ODBC!$B:$H,3,FALSE),"")</f>
        <v>2.1459999999999999</v>
      </c>
      <c r="E180" s="30" t="str">
        <f>IFERROR(VLOOKUP($B180,[1]ODBC!$B:$H,4,FALSE),"")</f>
        <v>SQFT</v>
      </c>
      <c r="F180" s="31">
        <f>IFERROR(VLOOKUP($B180,[1]ODBC!$B:$H,5,FALSE),"")</f>
        <v>44.45</v>
      </c>
      <c r="G180" s="32">
        <f>[1]ODBC!G180</f>
        <v>0</v>
      </c>
      <c r="H180" s="33">
        <f>SUM([1]ODBC!H180)</f>
        <v>45666</v>
      </c>
      <c r="I180" s="41" t="str">
        <f>'Vinyl cutting'!$B$2</f>
        <v>J36938</v>
      </c>
      <c r="J180" s="42">
        <f ca="1">(SUMIF('Freeform time and material'!$B$17:$B$30,B180,'Freeform time and material'!$G$17:$G$30)) +
(SUMIF('Vinyl cutting'!$B$17:$B$30,B180,'Vinyl cutting'!$G$17:$G$30)) +
(SUMIF('Vinyl cutting (2)'!$B$17:$B$30,B180,'Vinyl cutting (2)'!$G$17:$G$30)) +
(SUMIF('Apply vinyl graphics'!$B$17:$B$30,B180,'Apply vinyl graphics'!$G$17:$G$30)) +
(SUMIF('Apply vinyl graphics (2)'!$B$17:$B$30,B180,'Apply vinyl graphics (2)'!$G$17:$G$30)) +
(SUMIF('Alum pan sign'!$B$17:$B$30,B180,'Alum pan sign'!$G$17:$G$30)) +
(SUMIF('Alum pan sign (2)'!$B$17:$B$30,B180,'Alum pan sign (2)'!$G$17:$G$30)) +
(SUMIF('Economy pan sign'!$B$17:$B$30,B180,'Economy pan sign'!$G$17:$G$30)) +
(SUMIF('Post and panel sign'!$B$17:$B$30,B180,'Post and panel sign'!$G$17:$G$30)) +
(SUMIF('Post and panel sign (2)'!$B$17:$B$30,B180,'Post and panel sign (2)'!$G$17:$G$30)) +
(SUMIF('Flat panels only'!$B$17:$B$30,B180,'Flat panels only'!$G$17:$G$30)) +
(SUMIF('Flat panels only (2)'!$B$17:$B$30,B180,'Flat panels only (2)'!$G$17:$G$30)) +
(SUMIF('Routed panel shapes'!$B$18:$B$31,B180,'Routed panel shapes'!$G$18:$G$31)) +
(SUMIF('Routed panel shapes (2)'!$B$18:$B$31,B180,'Routed panel shapes (2)'!$G$18:$G$31)) +
(SUMIF('Routed face only'!$B$17:$B$30,B180,'Routed face only'!$G$17:$G$30)) +
(SUMIF('Routed face only (2)'!$B$17:$B$30,B180,'Routed face only (2)'!$G$17:$G$30)) +
(SUMIF('Routed alum faces letters'!$B$17:$B$30,B180,'Routed alum faces letters'!$G$17:$G$30)) +
(SUMIF('Routed alum faces letters (2)'!$B$17:$B$30,B180,'Routed alum faces letters (2)'!$G$17:$G$30)) +
(SUMIF('Routed push through acrylic'!$B$17:$B$30,B180,'Routed push through acrylic'!$G$17:$G$30)) +
(SUMIF('Routed push through acrylic (2)'!$B$17:$B$30,B180,'Routed push through acrylic (2)'!$G$17:$G$30)) +
(SUMIF('Sf routed cabinet'!$B$17:$B$30,B180,'Sf routed cabinet'!$G$17:$G$30)) +
(SUMIF('Sf routed cabinet (2)'!$B$17:$B$30,B180,'Sf routed cabinet (2)'!$G$17:$G$30)) +
(SUMIF('Df routed cabinet'!$B$17:$B$30,B180,'Df routed cabinet'!$G$17:$G$30)) +
(SUMIF('Df routed cabinet (2)'!$B$17:$B$30,B180,'Df routed cabinet (2)'!$G$17:$G$30)) +
(SUMIF('Sf acrylic cabinet'!$B$17:$B$30,B180,'Sf acrylic cabinet'!$G$17:$G$30)) +
(SUMIF('Sf acrylic cabinet (2)'!$B$17:$B$30,B180,'Sf acrylic cabinet (2)'!$G$17:$G$30)) +
(SUMIF('Economy Sf acrylic'!$B$17:$B$30,B180,'Economy Sf acrylic'!$G$17:$G$30)) +
(SUMIF('Df acrylic cabinet'!$B$17:$B$30,B180,'Df acrylic cabinet'!$G$17:$G$30)) +
(SUMIF('Df acrylic cabinet (2)'!$B$17:$B$30,B180,'Df acrylic cabinet (2)'!$G$17:$G$30)) +
(SUMIF('Sf flex cabinet'!$B$17:$B$30,B180,'Sf flex cabinet'!$G$17:$G$30)) +
(SUMIF('Sf flex cabinet (2)'!$B$17:$B$30,B180,'Sf flex cabinet (2)'!$G$17:$G$30)) +
(SUMIF('Df flex cabinet'!$B$17:$B$36,B180,'Df flex cabinet'!$G$17:$G$36)) +
(SUMIF('Df flex cabinet (2)'!$B$17:$B$36,B180,'Df flex cabinet (2)'!$G$17:$G$36)) +
(SUMIF('Pole cover'!$B$17:$B$30,B180,'Pole cover'!$G$17:$G$30)) +
(SUMIF('Pole cover (2)'!$B$17:$B$30,B180,'Pole cover (2)'!$G$17:$G$30)) +
(SUMIF('Structural Steel Fab'!$B$17:$B$29,B180,'Structural Steel Fab'!$G$17:$G$29)) +
(SUMIF(Reveal!$B$17:$B$30,B180,Reveal!$G$17:$G$30)) +
(SUMIF('Reveal (2)'!$B$17:$B$30,B180,'Reveal (2)'!$G$17:$G$30)) +
(SUMIF('Crown cove top'!$B$17:$B$30,B180,'Crown cove top'!$G$17:$G$30)) +
(SUMIF('EMC assembly'!$B$17:$B$30,B180,'EMC assembly'!$G$17:$G$30)) +
(SUMIF(Crating!$B$17:$B$29,B180,Crating!$G$17:$G$29)) +
(SUMIF('LED wiring'!$B$17:$B$30,B180,'LED wiring'!$G$17:$G$30)) +
(SUMIF('Changeable copy face'!$B$17:$B$30,B180,'Changeable copy face'!$G$17:$G$30)) +
(SUMIF('Flex face assembly'!$B$17:$B$30,B180,'Flex face assembly'!$G$17:$G$30)) +
(SUMIF('Routed face assembly'!$B$17:$B$30,B180,'Routed face assembly'!$G$17:$G$30)) +
(SUMIF('Paint calculation'!$B$17:$B$30,B180,'Paint calculation'!$G$17:$G$30)) +
(SUMIF('Trimcap letter face'!$B$17:$B$30,B180,'Trimcap letter face'!$G$17:$G$30)) +
(SUMIF('Trimcap letter face (2)'!$B$17:$B$30,B180,'Trimcap letter face (2)'!$G$17:$G$30)) +
(SUMIF('Channel letter fabrication'!$B$17:$B$30,B180,'Channel letter fabrication'!$G$17:$G$30)) +
(SUMIF('Channel letter fabrication (2)'!$B$17:$B$30,B180,'Channel letter fabrication (2)'!$G$17:$G$30))</f>
        <v>0</v>
      </c>
    </row>
    <row r="181" spans="1:10">
      <c r="A181" s="28" t="str">
        <f>[1]ODBC!$A181</f>
        <v>48" 7725-90 Antique White</v>
      </c>
      <c r="B181" s="29" t="str">
        <f>[1]ODBC!B181</f>
        <v>17524</v>
      </c>
      <c r="C181" s="30">
        <f>IFERROR(VLOOKUP($B181,[1]ODBC!$B:$H,2,FALSE),"")</f>
        <v>1.4039999999999999</v>
      </c>
      <c r="D181" s="30">
        <f>IFERROR(VLOOKUP($B181,[1]ODBC!$B:$H,3,FALSE),"")</f>
        <v>2.5270000000000001</v>
      </c>
      <c r="E181" s="30" t="str">
        <f>IFERROR(VLOOKUP($B181,[1]ODBC!$B:$H,4,FALSE),"")</f>
        <v>SQFT</v>
      </c>
      <c r="F181" s="31">
        <f>IFERROR(VLOOKUP($B181,[1]ODBC!$B:$H,5,FALSE),"")</f>
        <v>44.45</v>
      </c>
      <c r="G181" s="32">
        <f>[1]ODBC!G181</f>
        <v>0</v>
      </c>
      <c r="H181" s="33">
        <f>SUM([1]ODBC!H181)</f>
        <v>45188</v>
      </c>
      <c r="I181" s="41" t="str">
        <f>'Vinyl cutting'!$B$2</f>
        <v>J36938</v>
      </c>
      <c r="J181" s="42">
        <f ca="1">(SUMIF('Freeform time and material'!$B$17:$B$30,B181,'Freeform time and material'!$G$17:$G$30)) +
(SUMIF('Vinyl cutting'!$B$17:$B$30,B181,'Vinyl cutting'!$G$17:$G$30)) +
(SUMIF('Vinyl cutting (2)'!$B$17:$B$30,B181,'Vinyl cutting (2)'!$G$17:$G$30)) +
(SUMIF('Apply vinyl graphics'!$B$17:$B$30,B181,'Apply vinyl graphics'!$G$17:$G$30)) +
(SUMIF('Apply vinyl graphics (2)'!$B$17:$B$30,B181,'Apply vinyl graphics (2)'!$G$17:$G$30)) +
(SUMIF('Alum pan sign'!$B$17:$B$30,B181,'Alum pan sign'!$G$17:$G$30)) +
(SUMIF('Alum pan sign (2)'!$B$17:$B$30,B181,'Alum pan sign (2)'!$G$17:$G$30)) +
(SUMIF('Economy pan sign'!$B$17:$B$30,B181,'Economy pan sign'!$G$17:$G$30)) +
(SUMIF('Post and panel sign'!$B$17:$B$30,B181,'Post and panel sign'!$G$17:$G$30)) +
(SUMIF('Post and panel sign (2)'!$B$17:$B$30,B181,'Post and panel sign (2)'!$G$17:$G$30)) +
(SUMIF('Flat panels only'!$B$17:$B$30,B181,'Flat panels only'!$G$17:$G$30)) +
(SUMIF('Flat panels only (2)'!$B$17:$B$30,B181,'Flat panels only (2)'!$G$17:$G$30)) +
(SUMIF('Routed panel shapes'!$B$18:$B$31,B181,'Routed panel shapes'!$G$18:$G$31)) +
(SUMIF('Routed panel shapes (2)'!$B$18:$B$31,B181,'Routed panel shapes (2)'!$G$18:$G$31)) +
(SUMIF('Routed face only'!$B$17:$B$30,B181,'Routed face only'!$G$17:$G$30)) +
(SUMIF('Routed face only (2)'!$B$17:$B$30,B181,'Routed face only (2)'!$G$17:$G$30)) +
(SUMIF('Routed alum faces letters'!$B$17:$B$30,B181,'Routed alum faces letters'!$G$17:$G$30)) +
(SUMIF('Routed alum faces letters (2)'!$B$17:$B$30,B181,'Routed alum faces letters (2)'!$G$17:$G$30)) +
(SUMIF('Routed push through acrylic'!$B$17:$B$30,B181,'Routed push through acrylic'!$G$17:$G$30)) +
(SUMIF('Routed push through acrylic (2)'!$B$17:$B$30,B181,'Routed push through acrylic (2)'!$G$17:$G$30)) +
(SUMIF('Sf routed cabinet'!$B$17:$B$30,B181,'Sf routed cabinet'!$G$17:$G$30)) +
(SUMIF('Sf routed cabinet (2)'!$B$17:$B$30,B181,'Sf routed cabinet (2)'!$G$17:$G$30)) +
(SUMIF('Df routed cabinet'!$B$17:$B$30,B181,'Df routed cabinet'!$G$17:$G$30)) +
(SUMIF('Df routed cabinet (2)'!$B$17:$B$30,B181,'Df routed cabinet (2)'!$G$17:$G$30)) +
(SUMIF('Sf acrylic cabinet'!$B$17:$B$30,B181,'Sf acrylic cabinet'!$G$17:$G$30)) +
(SUMIF('Sf acrylic cabinet (2)'!$B$17:$B$30,B181,'Sf acrylic cabinet (2)'!$G$17:$G$30)) +
(SUMIF('Economy Sf acrylic'!$B$17:$B$30,B181,'Economy Sf acrylic'!$G$17:$G$30)) +
(SUMIF('Df acrylic cabinet'!$B$17:$B$30,B181,'Df acrylic cabinet'!$G$17:$G$30)) +
(SUMIF('Df acrylic cabinet (2)'!$B$17:$B$30,B181,'Df acrylic cabinet (2)'!$G$17:$G$30)) +
(SUMIF('Sf flex cabinet'!$B$17:$B$30,B181,'Sf flex cabinet'!$G$17:$G$30)) +
(SUMIF('Sf flex cabinet (2)'!$B$17:$B$30,B181,'Sf flex cabinet (2)'!$G$17:$G$30)) +
(SUMIF('Df flex cabinet'!$B$17:$B$36,B181,'Df flex cabinet'!$G$17:$G$36)) +
(SUMIF('Df flex cabinet (2)'!$B$17:$B$36,B181,'Df flex cabinet (2)'!$G$17:$G$36)) +
(SUMIF('Pole cover'!$B$17:$B$30,B181,'Pole cover'!$G$17:$G$30)) +
(SUMIF('Pole cover (2)'!$B$17:$B$30,B181,'Pole cover (2)'!$G$17:$G$30)) +
(SUMIF('Structural Steel Fab'!$B$17:$B$29,B181,'Structural Steel Fab'!$G$17:$G$29)) +
(SUMIF(Reveal!$B$17:$B$30,B181,Reveal!$G$17:$G$30)) +
(SUMIF('Reveal (2)'!$B$17:$B$30,B181,'Reveal (2)'!$G$17:$G$30)) +
(SUMIF('Crown cove top'!$B$17:$B$30,B181,'Crown cove top'!$G$17:$G$30)) +
(SUMIF('EMC assembly'!$B$17:$B$30,B181,'EMC assembly'!$G$17:$G$30)) +
(SUMIF(Crating!$B$17:$B$29,B181,Crating!$G$17:$G$29)) +
(SUMIF('LED wiring'!$B$17:$B$30,B181,'LED wiring'!$G$17:$G$30)) +
(SUMIF('Changeable copy face'!$B$17:$B$30,B181,'Changeable copy face'!$G$17:$G$30)) +
(SUMIF('Flex face assembly'!$B$17:$B$30,B181,'Flex face assembly'!$G$17:$G$30)) +
(SUMIF('Routed face assembly'!$B$17:$B$30,B181,'Routed face assembly'!$G$17:$G$30)) +
(SUMIF('Paint calculation'!$B$17:$B$30,B181,'Paint calculation'!$G$17:$G$30)) +
(SUMIF('Trimcap letter face'!$B$17:$B$30,B181,'Trimcap letter face'!$G$17:$G$30)) +
(SUMIF('Trimcap letter face (2)'!$B$17:$B$30,B181,'Trimcap letter face (2)'!$G$17:$G$30)) +
(SUMIF('Channel letter fabrication'!$B$17:$B$30,B181,'Channel letter fabrication'!$G$17:$G$30)) +
(SUMIF('Channel letter fabrication (2)'!$B$17:$B$30,B181,'Channel letter fabrication (2)'!$G$17:$G$30))</f>
        <v>0</v>
      </c>
    </row>
    <row r="182" spans="1:10">
      <c r="A182" s="28" t="str">
        <f>[1]ODBC!$A182</f>
        <v>48" 7725-11 Pearl Gray</v>
      </c>
      <c r="B182" s="29" t="str">
        <f>[1]ODBC!B182</f>
        <v>17528</v>
      </c>
      <c r="C182" s="30">
        <f>IFERROR(VLOOKUP($B182,[1]ODBC!$B:$H,2,FALSE),"")</f>
        <v>1.357</v>
      </c>
      <c r="D182" s="30">
        <f>IFERROR(VLOOKUP($B182,[1]ODBC!$B:$H,3,FALSE),"")</f>
        <v>2.4430000000000001</v>
      </c>
      <c r="E182" s="30" t="str">
        <f>IFERROR(VLOOKUP($B182,[1]ODBC!$B:$H,4,FALSE),"")</f>
        <v>SQFT</v>
      </c>
      <c r="F182" s="31">
        <f>IFERROR(VLOOKUP($B182,[1]ODBC!$B:$H,5,FALSE),"")</f>
        <v>44.45</v>
      </c>
      <c r="G182" s="32">
        <f>[1]ODBC!G182</f>
        <v>0</v>
      </c>
      <c r="H182" s="33">
        <f>SUM([1]ODBC!H182)</f>
        <v>45188</v>
      </c>
      <c r="I182" s="41" t="str">
        <f>'Vinyl cutting'!$B$2</f>
        <v>J36938</v>
      </c>
      <c r="J182" s="42">
        <f ca="1">(SUMIF('Freeform time and material'!$B$17:$B$30,B182,'Freeform time and material'!$G$17:$G$30)) +
(SUMIF('Vinyl cutting'!$B$17:$B$30,B182,'Vinyl cutting'!$G$17:$G$30)) +
(SUMIF('Vinyl cutting (2)'!$B$17:$B$30,B182,'Vinyl cutting (2)'!$G$17:$G$30)) +
(SUMIF('Apply vinyl graphics'!$B$17:$B$30,B182,'Apply vinyl graphics'!$G$17:$G$30)) +
(SUMIF('Apply vinyl graphics (2)'!$B$17:$B$30,B182,'Apply vinyl graphics (2)'!$G$17:$G$30)) +
(SUMIF('Alum pan sign'!$B$17:$B$30,B182,'Alum pan sign'!$G$17:$G$30)) +
(SUMIF('Alum pan sign (2)'!$B$17:$B$30,B182,'Alum pan sign (2)'!$G$17:$G$30)) +
(SUMIF('Economy pan sign'!$B$17:$B$30,B182,'Economy pan sign'!$G$17:$G$30)) +
(SUMIF('Post and panel sign'!$B$17:$B$30,B182,'Post and panel sign'!$G$17:$G$30)) +
(SUMIF('Post and panel sign (2)'!$B$17:$B$30,B182,'Post and panel sign (2)'!$G$17:$G$30)) +
(SUMIF('Flat panels only'!$B$17:$B$30,B182,'Flat panels only'!$G$17:$G$30)) +
(SUMIF('Flat panels only (2)'!$B$17:$B$30,B182,'Flat panels only (2)'!$G$17:$G$30)) +
(SUMIF('Routed panel shapes'!$B$18:$B$31,B182,'Routed panel shapes'!$G$18:$G$31)) +
(SUMIF('Routed panel shapes (2)'!$B$18:$B$31,B182,'Routed panel shapes (2)'!$G$18:$G$31)) +
(SUMIF('Routed face only'!$B$17:$B$30,B182,'Routed face only'!$G$17:$G$30)) +
(SUMIF('Routed face only (2)'!$B$17:$B$30,B182,'Routed face only (2)'!$G$17:$G$30)) +
(SUMIF('Routed alum faces letters'!$B$17:$B$30,B182,'Routed alum faces letters'!$G$17:$G$30)) +
(SUMIF('Routed alum faces letters (2)'!$B$17:$B$30,B182,'Routed alum faces letters (2)'!$G$17:$G$30)) +
(SUMIF('Routed push through acrylic'!$B$17:$B$30,B182,'Routed push through acrylic'!$G$17:$G$30)) +
(SUMIF('Routed push through acrylic (2)'!$B$17:$B$30,B182,'Routed push through acrylic (2)'!$G$17:$G$30)) +
(SUMIF('Sf routed cabinet'!$B$17:$B$30,B182,'Sf routed cabinet'!$G$17:$G$30)) +
(SUMIF('Sf routed cabinet (2)'!$B$17:$B$30,B182,'Sf routed cabinet (2)'!$G$17:$G$30)) +
(SUMIF('Df routed cabinet'!$B$17:$B$30,B182,'Df routed cabinet'!$G$17:$G$30)) +
(SUMIF('Df routed cabinet (2)'!$B$17:$B$30,B182,'Df routed cabinet (2)'!$G$17:$G$30)) +
(SUMIF('Sf acrylic cabinet'!$B$17:$B$30,B182,'Sf acrylic cabinet'!$G$17:$G$30)) +
(SUMIF('Sf acrylic cabinet (2)'!$B$17:$B$30,B182,'Sf acrylic cabinet (2)'!$G$17:$G$30)) +
(SUMIF('Economy Sf acrylic'!$B$17:$B$30,B182,'Economy Sf acrylic'!$G$17:$G$30)) +
(SUMIF('Df acrylic cabinet'!$B$17:$B$30,B182,'Df acrylic cabinet'!$G$17:$G$30)) +
(SUMIF('Df acrylic cabinet (2)'!$B$17:$B$30,B182,'Df acrylic cabinet (2)'!$G$17:$G$30)) +
(SUMIF('Sf flex cabinet'!$B$17:$B$30,B182,'Sf flex cabinet'!$G$17:$G$30)) +
(SUMIF('Sf flex cabinet (2)'!$B$17:$B$30,B182,'Sf flex cabinet (2)'!$G$17:$G$30)) +
(SUMIF('Df flex cabinet'!$B$17:$B$36,B182,'Df flex cabinet'!$G$17:$G$36)) +
(SUMIF('Df flex cabinet (2)'!$B$17:$B$36,B182,'Df flex cabinet (2)'!$G$17:$G$36)) +
(SUMIF('Pole cover'!$B$17:$B$30,B182,'Pole cover'!$G$17:$G$30)) +
(SUMIF('Pole cover (2)'!$B$17:$B$30,B182,'Pole cover (2)'!$G$17:$G$30)) +
(SUMIF('Structural Steel Fab'!$B$17:$B$29,B182,'Structural Steel Fab'!$G$17:$G$29)) +
(SUMIF(Reveal!$B$17:$B$30,B182,Reveal!$G$17:$G$30)) +
(SUMIF('Reveal (2)'!$B$17:$B$30,B182,'Reveal (2)'!$G$17:$G$30)) +
(SUMIF('Crown cove top'!$B$17:$B$30,B182,'Crown cove top'!$G$17:$G$30)) +
(SUMIF('EMC assembly'!$B$17:$B$30,B182,'EMC assembly'!$G$17:$G$30)) +
(SUMIF(Crating!$B$17:$B$29,B182,Crating!$G$17:$G$29)) +
(SUMIF('LED wiring'!$B$17:$B$30,B182,'LED wiring'!$G$17:$G$30)) +
(SUMIF('Changeable copy face'!$B$17:$B$30,B182,'Changeable copy face'!$G$17:$G$30)) +
(SUMIF('Flex face assembly'!$B$17:$B$30,B182,'Flex face assembly'!$G$17:$G$30)) +
(SUMIF('Routed face assembly'!$B$17:$B$30,B182,'Routed face assembly'!$G$17:$G$30)) +
(SUMIF('Paint calculation'!$B$17:$B$30,B182,'Paint calculation'!$G$17:$G$30)) +
(SUMIF('Trimcap letter face'!$B$17:$B$30,B182,'Trimcap letter face'!$G$17:$G$30)) +
(SUMIF('Trimcap letter face (2)'!$B$17:$B$30,B182,'Trimcap letter face (2)'!$G$17:$G$30)) +
(SUMIF('Channel letter fabrication'!$B$17:$B$30,B182,'Channel letter fabrication'!$G$17:$G$30)) +
(SUMIF('Channel letter fabrication (2)'!$B$17:$B$30,B182,'Channel letter fabrication (2)'!$G$17:$G$30))</f>
        <v>0</v>
      </c>
    </row>
    <row r="183" spans="1:10">
      <c r="A183" s="28" t="str">
        <f>[1]ODBC!$A183</f>
        <v>48" 7725-31 Medium Gray</v>
      </c>
      <c r="B183" s="29" t="str">
        <f>[1]ODBC!B183</f>
        <v>17532</v>
      </c>
      <c r="C183" s="30">
        <f>IFERROR(VLOOKUP($B183,[1]ODBC!$B:$H,2,FALSE),"")</f>
        <v>1.502</v>
      </c>
      <c r="D183" s="30">
        <f>IFERROR(VLOOKUP($B183,[1]ODBC!$B:$H,3,FALSE),"")</f>
        <v>2.7040000000000002</v>
      </c>
      <c r="E183" s="30" t="str">
        <f>IFERROR(VLOOKUP($B183,[1]ODBC!$B:$H,4,FALSE),"")</f>
        <v>SQFT</v>
      </c>
      <c r="F183" s="31">
        <f>IFERROR(VLOOKUP($B183,[1]ODBC!$B:$H,5,FALSE),"")</f>
        <v>44.45</v>
      </c>
      <c r="G183" s="32">
        <f>[1]ODBC!G183</f>
        <v>0</v>
      </c>
      <c r="H183" s="33">
        <f>SUM([1]ODBC!H183)</f>
        <v>45069</v>
      </c>
      <c r="I183" s="41" t="str">
        <f>'Vinyl cutting'!$B$2</f>
        <v>J36938</v>
      </c>
      <c r="J183" s="42">
        <f ca="1">(SUMIF('Freeform time and material'!$B$17:$B$30,B183,'Freeform time and material'!$G$17:$G$30)) +
(SUMIF('Vinyl cutting'!$B$17:$B$30,B183,'Vinyl cutting'!$G$17:$G$30)) +
(SUMIF('Vinyl cutting (2)'!$B$17:$B$30,B183,'Vinyl cutting (2)'!$G$17:$G$30)) +
(SUMIF('Apply vinyl graphics'!$B$17:$B$30,B183,'Apply vinyl graphics'!$G$17:$G$30)) +
(SUMIF('Apply vinyl graphics (2)'!$B$17:$B$30,B183,'Apply vinyl graphics (2)'!$G$17:$G$30)) +
(SUMIF('Alum pan sign'!$B$17:$B$30,B183,'Alum pan sign'!$G$17:$G$30)) +
(SUMIF('Alum pan sign (2)'!$B$17:$B$30,B183,'Alum pan sign (2)'!$G$17:$G$30)) +
(SUMIF('Economy pan sign'!$B$17:$B$30,B183,'Economy pan sign'!$G$17:$G$30)) +
(SUMIF('Post and panel sign'!$B$17:$B$30,B183,'Post and panel sign'!$G$17:$G$30)) +
(SUMIF('Post and panel sign (2)'!$B$17:$B$30,B183,'Post and panel sign (2)'!$G$17:$G$30)) +
(SUMIF('Flat panels only'!$B$17:$B$30,B183,'Flat panels only'!$G$17:$G$30)) +
(SUMIF('Flat panels only (2)'!$B$17:$B$30,B183,'Flat panels only (2)'!$G$17:$G$30)) +
(SUMIF('Routed panel shapes'!$B$18:$B$31,B183,'Routed panel shapes'!$G$18:$G$31)) +
(SUMIF('Routed panel shapes (2)'!$B$18:$B$31,B183,'Routed panel shapes (2)'!$G$18:$G$31)) +
(SUMIF('Routed face only'!$B$17:$B$30,B183,'Routed face only'!$G$17:$G$30)) +
(SUMIF('Routed face only (2)'!$B$17:$B$30,B183,'Routed face only (2)'!$G$17:$G$30)) +
(SUMIF('Routed alum faces letters'!$B$17:$B$30,B183,'Routed alum faces letters'!$G$17:$G$30)) +
(SUMIF('Routed alum faces letters (2)'!$B$17:$B$30,B183,'Routed alum faces letters (2)'!$G$17:$G$30)) +
(SUMIF('Routed push through acrylic'!$B$17:$B$30,B183,'Routed push through acrylic'!$G$17:$G$30)) +
(SUMIF('Routed push through acrylic (2)'!$B$17:$B$30,B183,'Routed push through acrylic (2)'!$G$17:$G$30)) +
(SUMIF('Sf routed cabinet'!$B$17:$B$30,B183,'Sf routed cabinet'!$G$17:$G$30)) +
(SUMIF('Sf routed cabinet (2)'!$B$17:$B$30,B183,'Sf routed cabinet (2)'!$G$17:$G$30)) +
(SUMIF('Df routed cabinet'!$B$17:$B$30,B183,'Df routed cabinet'!$G$17:$G$30)) +
(SUMIF('Df routed cabinet (2)'!$B$17:$B$30,B183,'Df routed cabinet (2)'!$G$17:$G$30)) +
(SUMIF('Sf acrylic cabinet'!$B$17:$B$30,B183,'Sf acrylic cabinet'!$G$17:$G$30)) +
(SUMIF('Sf acrylic cabinet (2)'!$B$17:$B$30,B183,'Sf acrylic cabinet (2)'!$G$17:$G$30)) +
(SUMIF('Economy Sf acrylic'!$B$17:$B$30,B183,'Economy Sf acrylic'!$G$17:$G$30)) +
(SUMIF('Df acrylic cabinet'!$B$17:$B$30,B183,'Df acrylic cabinet'!$G$17:$G$30)) +
(SUMIF('Df acrylic cabinet (2)'!$B$17:$B$30,B183,'Df acrylic cabinet (2)'!$G$17:$G$30)) +
(SUMIF('Sf flex cabinet'!$B$17:$B$30,B183,'Sf flex cabinet'!$G$17:$G$30)) +
(SUMIF('Sf flex cabinet (2)'!$B$17:$B$30,B183,'Sf flex cabinet (2)'!$G$17:$G$30)) +
(SUMIF('Df flex cabinet'!$B$17:$B$36,B183,'Df flex cabinet'!$G$17:$G$36)) +
(SUMIF('Df flex cabinet (2)'!$B$17:$B$36,B183,'Df flex cabinet (2)'!$G$17:$G$36)) +
(SUMIF('Pole cover'!$B$17:$B$30,B183,'Pole cover'!$G$17:$G$30)) +
(SUMIF('Pole cover (2)'!$B$17:$B$30,B183,'Pole cover (2)'!$G$17:$G$30)) +
(SUMIF('Structural Steel Fab'!$B$17:$B$29,B183,'Structural Steel Fab'!$G$17:$G$29)) +
(SUMIF(Reveal!$B$17:$B$30,B183,Reveal!$G$17:$G$30)) +
(SUMIF('Reveal (2)'!$B$17:$B$30,B183,'Reveal (2)'!$G$17:$G$30)) +
(SUMIF('Crown cove top'!$B$17:$B$30,B183,'Crown cove top'!$G$17:$G$30)) +
(SUMIF('EMC assembly'!$B$17:$B$30,B183,'EMC assembly'!$G$17:$G$30)) +
(SUMIF(Crating!$B$17:$B$29,B183,Crating!$G$17:$G$29)) +
(SUMIF('LED wiring'!$B$17:$B$30,B183,'LED wiring'!$G$17:$G$30)) +
(SUMIF('Changeable copy face'!$B$17:$B$30,B183,'Changeable copy face'!$G$17:$G$30)) +
(SUMIF('Flex face assembly'!$B$17:$B$30,B183,'Flex face assembly'!$G$17:$G$30)) +
(SUMIF('Routed face assembly'!$B$17:$B$30,B183,'Routed face assembly'!$G$17:$G$30)) +
(SUMIF('Paint calculation'!$B$17:$B$30,B183,'Paint calculation'!$G$17:$G$30)) +
(SUMIF('Trimcap letter face'!$B$17:$B$30,B183,'Trimcap letter face'!$G$17:$G$30)) +
(SUMIF('Trimcap letter face (2)'!$B$17:$B$30,B183,'Trimcap letter face (2)'!$G$17:$G$30)) +
(SUMIF('Channel letter fabrication'!$B$17:$B$30,B183,'Channel letter fabrication'!$G$17:$G$30)) +
(SUMIF('Channel letter fabrication (2)'!$B$17:$B$30,B183,'Channel letter fabrication (2)'!$G$17:$G$30))</f>
        <v>0</v>
      </c>
    </row>
    <row r="184" spans="1:10">
      <c r="A184" s="28" t="str">
        <f>[1]ODBC!$A184</f>
        <v>48" 7725-41 Dark Gray</v>
      </c>
      <c r="B184" s="29" t="str">
        <f>[1]ODBC!B184</f>
        <v>17536</v>
      </c>
      <c r="C184" s="30">
        <f>IFERROR(VLOOKUP($B184,[1]ODBC!$B:$H,2,FALSE),"")</f>
        <v>1.375</v>
      </c>
      <c r="D184" s="30">
        <f>IFERROR(VLOOKUP($B184,[1]ODBC!$B:$H,3,FALSE),"")</f>
        <v>2.4750000000000001</v>
      </c>
      <c r="E184" s="30" t="str">
        <f>IFERROR(VLOOKUP($B184,[1]ODBC!$B:$H,4,FALSE),"")</f>
        <v>SQFT</v>
      </c>
      <c r="F184" s="31">
        <f>IFERROR(VLOOKUP($B184,[1]ODBC!$B:$H,5,FALSE),"")</f>
        <v>44.45</v>
      </c>
      <c r="G184" s="32">
        <f>[1]ODBC!G184</f>
        <v>0</v>
      </c>
      <c r="H184" s="33">
        <f>SUM([1]ODBC!H184)</f>
        <v>45791</v>
      </c>
      <c r="I184" s="41" t="str">
        <f>'Vinyl cutting'!$B$2</f>
        <v>J36938</v>
      </c>
      <c r="J184" s="42">
        <f ca="1">(SUMIF('Freeform time and material'!$B$17:$B$30,B184,'Freeform time and material'!$G$17:$G$30)) +
(SUMIF('Vinyl cutting'!$B$17:$B$30,B184,'Vinyl cutting'!$G$17:$G$30)) +
(SUMIF('Vinyl cutting (2)'!$B$17:$B$30,B184,'Vinyl cutting (2)'!$G$17:$G$30)) +
(SUMIF('Apply vinyl graphics'!$B$17:$B$30,B184,'Apply vinyl graphics'!$G$17:$G$30)) +
(SUMIF('Apply vinyl graphics (2)'!$B$17:$B$30,B184,'Apply vinyl graphics (2)'!$G$17:$G$30)) +
(SUMIF('Alum pan sign'!$B$17:$B$30,B184,'Alum pan sign'!$G$17:$G$30)) +
(SUMIF('Alum pan sign (2)'!$B$17:$B$30,B184,'Alum pan sign (2)'!$G$17:$G$30)) +
(SUMIF('Economy pan sign'!$B$17:$B$30,B184,'Economy pan sign'!$G$17:$G$30)) +
(SUMIF('Post and panel sign'!$B$17:$B$30,B184,'Post and panel sign'!$G$17:$G$30)) +
(SUMIF('Post and panel sign (2)'!$B$17:$B$30,B184,'Post and panel sign (2)'!$G$17:$G$30)) +
(SUMIF('Flat panels only'!$B$17:$B$30,B184,'Flat panels only'!$G$17:$G$30)) +
(SUMIF('Flat panels only (2)'!$B$17:$B$30,B184,'Flat panels only (2)'!$G$17:$G$30)) +
(SUMIF('Routed panel shapes'!$B$18:$B$31,B184,'Routed panel shapes'!$G$18:$G$31)) +
(SUMIF('Routed panel shapes (2)'!$B$18:$B$31,B184,'Routed panel shapes (2)'!$G$18:$G$31)) +
(SUMIF('Routed face only'!$B$17:$B$30,B184,'Routed face only'!$G$17:$G$30)) +
(SUMIF('Routed face only (2)'!$B$17:$B$30,B184,'Routed face only (2)'!$G$17:$G$30)) +
(SUMIF('Routed alum faces letters'!$B$17:$B$30,B184,'Routed alum faces letters'!$G$17:$G$30)) +
(SUMIF('Routed alum faces letters (2)'!$B$17:$B$30,B184,'Routed alum faces letters (2)'!$G$17:$G$30)) +
(SUMIF('Routed push through acrylic'!$B$17:$B$30,B184,'Routed push through acrylic'!$G$17:$G$30)) +
(SUMIF('Routed push through acrylic (2)'!$B$17:$B$30,B184,'Routed push through acrylic (2)'!$G$17:$G$30)) +
(SUMIF('Sf routed cabinet'!$B$17:$B$30,B184,'Sf routed cabinet'!$G$17:$G$30)) +
(SUMIF('Sf routed cabinet (2)'!$B$17:$B$30,B184,'Sf routed cabinet (2)'!$G$17:$G$30)) +
(SUMIF('Df routed cabinet'!$B$17:$B$30,B184,'Df routed cabinet'!$G$17:$G$30)) +
(SUMIF('Df routed cabinet (2)'!$B$17:$B$30,B184,'Df routed cabinet (2)'!$G$17:$G$30)) +
(SUMIF('Sf acrylic cabinet'!$B$17:$B$30,B184,'Sf acrylic cabinet'!$G$17:$G$30)) +
(SUMIF('Sf acrylic cabinet (2)'!$B$17:$B$30,B184,'Sf acrylic cabinet (2)'!$G$17:$G$30)) +
(SUMIF('Economy Sf acrylic'!$B$17:$B$30,B184,'Economy Sf acrylic'!$G$17:$G$30)) +
(SUMIF('Df acrylic cabinet'!$B$17:$B$30,B184,'Df acrylic cabinet'!$G$17:$G$30)) +
(SUMIF('Df acrylic cabinet (2)'!$B$17:$B$30,B184,'Df acrylic cabinet (2)'!$G$17:$G$30)) +
(SUMIF('Sf flex cabinet'!$B$17:$B$30,B184,'Sf flex cabinet'!$G$17:$G$30)) +
(SUMIF('Sf flex cabinet (2)'!$B$17:$B$30,B184,'Sf flex cabinet (2)'!$G$17:$G$30)) +
(SUMIF('Df flex cabinet'!$B$17:$B$36,B184,'Df flex cabinet'!$G$17:$G$36)) +
(SUMIF('Df flex cabinet (2)'!$B$17:$B$36,B184,'Df flex cabinet (2)'!$G$17:$G$36)) +
(SUMIF('Pole cover'!$B$17:$B$30,B184,'Pole cover'!$G$17:$G$30)) +
(SUMIF('Pole cover (2)'!$B$17:$B$30,B184,'Pole cover (2)'!$G$17:$G$30)) +
(SUMIF('Structural Steel Fab'!$B$17:$B$29,B184,'Structural Steel Fab'!$G$17:$G$29)) +
(SUMIF(Reveal!$B$17:$B$30,B184,Reveal!$G$17:$G$30)) +
(SUMIF('Reveal (2)'!$B$17:$B$30,B184,'Reveal (2)'!$G$17:$G$30)) +
(SUMIF('Crown cove top'!$B$17:$B$30,B184,'Crown cove top'!$G$17:$G$30)) +
(SUMIF('EMC assembly'!$B$17:$B$30,B184,'EMC assembly'!$G$17:$G$30)) +
(SUMIF(Crating!$B$17:$B$29,B184,Crating!$G$17:$G$29)) +
(SUMIF('LED wiring'!$B$17:$B$30,B184,'LED wiring'!$G$17:$G$30)) +
(SUMIF('Changeable copy face'!$B$17:$B$30,B184,'Changeable copy face'!$G$17:$G$30)) +
(SUMIF('Flex face assembly'!$B$17:$B$30,B184,'Flex face assembly'!$G$17:$G$30)) +
(SUMIF('Routed face assembly'!$B$17:$B$30,B184,'Routed face assembly'!$G$17:$G$30)) +
(SUMIF('Paint calculation'!$B$17:$B$30,B184,'Paint calculation'!$G$17:$G$30)) +
(SUMIF('Trimcap letter face'!$B$17:$B$30,B184,'Trimcap letter face'!$G$17:$G$30)) +
(SUMIF('Trimcap letter face (2)'!$B$17:$B$30,B184,'Trimcap letter face (2)'!$G$17:$G$30)) +
(SUMIF('Channel letter fabrication'!$B$17:$B$30,B184,'Channel letter fabrication'!$G$17:$G$30)) +
(SUMIF('Channel letter fabrication (2)'!$B$17:$B$30,B184,'Channel letter fabrication (2)'!$G$17:$G$30))</f>
        <v>0</v>
      </c>
    </row>
    <row r="185" spans="1:10">
      <c r="A185" s="28" t="str">
        <f>[1]ODBC!$A185</f>
        <v>48" 7725-151 Traffic Gray</v>
      </c>
      <c r="B185" s="29" t="str">
        <f>[1]ODBC!B185</f>
        <v>17540</v>
      </c>
      <c r="C185" s="30">
        <f>IFERROR(VLOOKUP($B185,[1]ODBC!$B:$H,2,FALSE),"")</f>
        <v>1.502</v>
      </c>
      <c r="D185" s="30">
        <f>IFERROR(VLOOKUP($B185,[1]ODBC!$B:$H,3,FALSE),"")</f>
        <v>2.7040000000000002</v>
      </c>
      <c r="E185" s="30" t="str">
        <f>IFERROR(VLOOKUP($B185,[1]ODBC!$B:$H,4,FALSE),"")</f>
        <v>SQFT</v>
      </c>
      <c r="F185" s="31">
        <f>IFERROR(VLOOKUP($B185,[1]ODBC!$B:$H,5,FALSE),"")</f>
        <v>44.45</v>
      </c>
      <c r="G185" s="32">
        <f>[1]ODBC!G185</f>
        <v>0</v>
      </c>
      <c r="H185" s="33">
        <f>SUM([1]ODBC!H185)</f>
        <v>45041</v>
      </c>
      <c r="I185" s="41" t="str">
        <f>'Vinyl cutting'!$B$2</f>
        <v>J36938</v>
      </c>
      <c r="J185" s="42">
        <f ca="1">(SUMIF('Freeform time and material'!$B$17:$B$30,B185,'Freeform time and material'!$G$17:$G$30)) +
(SUMIF('Vinyl cutting'!$B$17:$B$30,B185,'Vinyl cutting'!$G$17:$G$30)) +
(SUMIF('Vinyl cutting (2)'!$B$17:$B$30,B185,'Vinyl cutting (2)'!$G$17:$G$30)) +
(SUMIF('Apply vinyl graphics'!$B$17:$B$30,B185,'Apply vinyl graphics'!$G$17:$G$30)) +
(SUMIF('Apply vinyl graphics (2)'!$B$17:$B$30,B185,'Apply vinyl graphics (2)'!$G$17:$G$30)) +
(SUMIF('Alum pan sign'!$B$17:$B$30,B185,'Alum pan sign'!$G$17:$G$30)) +
(SUMIF('Alum pan sign (2)'!$B$17:$B$30,B185,'Alum pan sign (2)'!$G$17:$G$30)) +
(SUMIF('Economy pan sign'!$B$17:$B$30,B185,'Economy pan sign'!$G$17:$G$30)) +
(SUMIF('Post and panel sign'!$B$17:$B$30,B185,'Post and panel sign'!$G$17:$G$30)) +
(SUMIF('Post and panel sign (2)'!$B$17:$B$30,B185,'Post and panel sign (2)'!$G$17:$G$30)) +
(SUMIF('Flat panels only'!$B$17:$B$30,B185,'Flat panels only'!$G$17:$G$30)) +
(SUMIF('Flat panels only (2)'!$B$17:$B$30,B185,'Flat panels only (2)'!$G$17:$G$30)) +
(SUMIF('Routed panel shapes'!$B$18:$B$31,B185,'Routed panel shapes'!$G$18:$G$31)) +
(SUMIF('Routed panel shapes (2)'!$B$18:$B$31,B185,'Routed panel shapes (2)'!$G$18:$G$31)) +
(SUMIF('Routed face only'!$B$17:$B$30,B185,'Routed face only'!$G$17:$G$30)) +
(SUMIF('Routed face only (2)'!$B$17:$B$30,B185,'Routed face only (2)'!$G$17:$G$30)) +
(SUMIF('Routed alum faces letters'!$B$17:$B$30,B185,'Routed alum faces letters'!$G$17:$G$30)) +
(SUMIF('Routed alum faces letters (2)'!$B$17:$B$30,B185,'Routed alum faces letters (2)'!$G$17:$G$30)) +
(SUMIF('Routed push through acrylic'!$B$17:$B$30,B185,'Routed push through acrylic'!$G$17:$G$30)) +
(SUMIF('Routed push through acrylic (2)'!$B$17:$B$30,B185,'Routed push through acrylic (2)'!$G$17:$G$30)) +
(SUMIF('Sf routed cabinet'!$B$17:$B$30,B185,'Sf routed cabinet'!$G$17:$G$30)) +
(SUMIF('Sf routed cabinet (2)'!$B$17:$B$30,B185,'Sf routed cabinet (2)'!$G$17:$G$30)) +
(SUMIF('Df routed cabinet'!$B$17:$B$30,B185,'Df routed cabinet'!$G$17:$G$30)) +
(SUMIF('Df routed cabinet (2)'!$B$17:$B$30,B185,'Df routed cabinet (2)'!$G$17:$G$30)) +
(SUMIF('Sf acrylic cabinet'!$B$17:$B$30,B185,'Sf acrylic cabinet'!$G$17:$G$30)) +
(SUMIF('Sf acrylic cabinet (2)'!$B$17:$B$30,B185,'Sf acrylic cabinet (2)'!$G$17:$G$30)) +
(SUMIF('Economy Sf acrylic'!$B$17:$B$30,B185,'Economy Sf acrylic'!$G$17:$G$30)) +
(SUMIF('Df acrylic cabinet'!$B$17:$B$30,B185,'Df acrylic cabinet'!$G$17:$G$30)) +
(SUMIF('Df acrylic cabinet (2)'!$B$17:$B$30,B185,'Df acrylic cabinet (2)'!$G$17:$G$30)) +
(SUMIF('Sf flex cabinet'!$B$17:$B$30,B185,'Sf flex cabinet'!$G$17:$G$30)) +
(SUMIF('Sf flex cabinet (2)'!$B$17:$B$30,B185,'Sf flex cabinet (2)'!$G$17:$G$30)) +
(SUMIF('Df flex cabinet'!$B$17:$B$36,B185,'Df flex cabinet'!$G$17:$G$36)) +
(SUMIF('Df flex cabinet (2)'!$B$17:$B$36,B185,'Df flex cabinet (2)'!$G$17:$G$36)) +
(SUMIF('Pole cover'!$B$17:$B$30,B185,'Pole cover'!$G$17:$G$30)) +
(SUMIF('Pole cover (2)'!$B$17:$B$30,B185,'Pole cover (2)'!$G$17:$G$30)) +
(SUMIF('Structural Steel Fab'!$B$17:$B$29,B185,'Structural Steel Fab'!$G$17:$G$29)) +
(SUMIF(Reveal!$B$17:$B$30,B185,Reveal!$G$17:$G$30)) +
(SUMIF('Reveal (2)'!$B$17:$B$30,B185,'Reveal (2)'!$G$17:$G$30)) +
(SUMIF('Crown cove top'!$B$17:$B$30,B185,'Crown cove top'!$G$17:$G$30)) +
(SUMIF('EMC assembly'!$B$17:$B$30,B185,'EMC assembly'!$G$17:$G$30)) +
(SUMIF(Crating!$B$17:$B$29,B185,Crating!$G$17:$G$29)) +
(SUMIF('LED wiring'!$B$17:$B$30,B185,'LED wiring'!$G$17:$G$30)) +
(SUMIF('Changeable copy face'!$B$17:$B$30,B185,'Changeable copy face'!$G$17:$G$30)) +
(SUMIF('Flex face assembly'!$B$17:$B$30,B185,'Flex face assembly'!$G$17:$G$30)) +
(SUMIF('Routed face assembly'!$B$17:$B$30,B185,'Routed face assembly'!$G$17:$G$30)) +
(SUMIF('Paint calculation'!$B$17:$B$30,B185,'Paint calculation'!$G$17:$G$30)) +
(SUMIF('Trimcap letter face'!$B$17:$B$30,B185,'Trimcap letter face'!$G$17:$G$30)) +
(SUMIF('Trimcap letter face (2)'!$B$17:$B$30,B185,'Trimcap letter face (2)'!$G$17:$G$30)) +
(SUMIF('Channel letter fabrication'!$B$17:$B$30,B185,'Channel letter fabrication'!$G$17:$G$30)) +
(SUMIF('Channel letter fabrication (2)'!$B$17:$B$30,B185,'Channel letter fabrication (2)'!$G$17:$G$30))</f>
        <v>0</v>
      </c>
    </row>
    <row r="186" spans="1:10">
      <c r="A186" s="28" t="str">
        <f>[1]ODBC!$A186</f>
        <v>48" 7725-19 Deep Mahogany</v>
      </c>
      <c r="B186" s="29" t="str">
        <f>[1]ODBC!B186</f>
        <v>17544</v>
      </c>
      <c r="C186" s="30">
        <f>IFERROR(VLOOKUP($B186,[1]ODBC!$B:$H,2,FALSE),"")</f>
        <v>1.1499999999999999</v>
      </c>
      <c r="D186" s="30">
        <f>IFERROR(VLOOKUP($B186,[1]ODBC!$B:$H,3,FALSE),"")</f>
        <v>2.0699999999999998</v>
      </c>
      <c r="E186" s="30" t="str">
        <f>IFERROR(VLOOKUP($B186,[1]ODBC!$B:$H,4,FALSE),"")</f>
        <v>SQFT</v>
      </c>
      <c r="F186" s="31">
        <f>IFERROR(VLOOKUP($B186,[1]ODBC!$B:$H,5,FALSE),"")</f>
        <v>44.45</v>
      </c>
      <c r="G186" s="32">
        <f>[1]ODBC!G186</f>
        <v>0</v>
      </c>
      <c r="H186" s="33">
        <f>SUM([1]ODBC!H186)</f>
        <v>0</v>
      </c>
      <c r="I186" s="41" t="str">
        <f>'Vinyl cutting'!$B$2</f>
        <v>J36938</v>
      </c>
      <c r="J186" s="42">
        <f ca="1">(SUMIF('Freeform time and material'!$B$17:$B$30,B186,'Freeform time and material'!$G$17:$G$30)) +
(SUMIF('Vinyl cutting'!$B$17:$B$30,B186,'Vinyl cutting'!$G$17:$G$30)) +
(SUMIF('Vinyl cutting (2)'!$B$17:$B$30,B186,'Vinyl cutting (2)'!$G$17:$G$30)) +
(SUMIF('Apply vinyl graphics'!$B$17:$B$30,B186,'Apply vinyl graphics'!$G$17:$G$30)) +
(SUMIF('Apply vinyl graphics (2)'!$B$17:$B$30,B186,'Apply vinyl graphics (2)'!$G$17:$G$30)) +
(SUMIF('Alum pan sign'!$B$17:$B$30,B186,'Alum pan sign'!$G$17:$G$30)) +
(SUMIF('Alum pan sign (2)'!$B$17:$B$30,B186,'Alum pan sign (2)'!$G$17:$G$30)) +
(SUMIF('Economy pan sign'!$B$17:$B$30,B186,'Economy pan sign'!$G$17:$G$30)) +
(SUMIF('Post and panel sign'!$B$17:$B$30,B186,'Post and panel sign'!$G$17:$G$30)) +
(SUMIF('Post and panel sign (2)'!$B$17:$B$30,B186,'Post and panel sign (2)'!$G$17:$G$30)) +
(SUMIF('Flat panels only'!$B$17:$B$30,B186,'Flat panels only'!$G$17:$G$30)) +
(SUMIF('Flat panels only (2)'!$B$17:$B$30,B186,'Flat panels only (2)'!$G$17:$G$30)) +
(SUMIF('Routed panel shapes'!$B$18:$B$31,B186,'Routed panel shapes'!$G$18:$G$31)) +
(SUMIF('Routed panel shapes (2)'!$B$18:$B$31,B186,'Routed panel shapes (2)'!$G$18:$G$31)) +
(SUMIF('Routed face only'!$B$17:$B$30,B186,'Routed face only'!$G$17:$G$30)) +
(SUMIF('Routed face only (2)'!$B$17:$B$30,B186,'Routed face only (2)'!$G$17:$G$30)) +
(SUMIF('Routed alum faces letters'!$B$17:$B$30,B186,'Routed alum faces letters'!$G$17:$G$30)) +
(SUMIF('Routed alum faces letters (2)'!$B$17:$B$30,B186,'Routed alum faces letters (2)'!$G$17:$G$30)) +
(SUMIF('Routed push through acrylic'!$B$17:$B$30,B186,'Routed push through acrylic'!$G$17:$G$30)) +
(SUMIF('Routed push through acrylic (2)'!$B$17:$B$30,B186,'Routed push through acrylic (2)'!$G$17:$G$30)) +
(SUMIF('Sf routed cabinet'!$B$17:$B$30,B186,'Sf routed cabinet'!$G$17:$G$30)) +
(SUMIF('Sf routed cabinet (2)'!$B$17:$B$30,B186,'Sf routed cabinet (2)'!$G$17:$G$30)) +
(SUMIF('Df routed cabinet'!$B$17:$B$30,B186,'Df routed cabinet'!$G$17:$G$30)) +
(SUMIF('Df routed cabinet (2)'!$B$17:$B$30,B186,'Df routed cabinet (2)'!$G$17:$G$30)) +
(SUMIF('Sf acrylic cabinet'!$B$17:$B$30,B186,'Sf acrylic cabinet'!$G$17:$G$30)) +
(SUMIF('Sf acrylic cabinet (2)'!$B$17:$B$30,B186,'Sf acrylic cabinet (2)'!$G$17:$G$30)) +
(SUMIF('Economy Sf acrylic'!$B$17:$B$30,B186,'Economy Sf acrylic'!$G$17:$G$30)) +
(SUMIF('Df acrylic cabinet'!$B$17:$B$30,B186,'Df acrylic cabinet'!$G$17:$G$30)) +
(SUMIF('Df acrylic cabinet (2)'!$B$17:$B$30,B186,'Df acrylic cabinet (2)'!$G$17:$G$30)) +
(SUMIF('Sf flex cabinet'!$B$17:$B$30,B186,'Sf flex cabinet'!$G$17:$G$30)) +
(SUMIF('Sf flex cabinet (2)'!$B$17:$B$30,B186,'Sf flex cabinet (2)'!$G$17:$G$30)) +
(SUMIF('Df flex cabinet'!$B$17:$B$36,B186,'Df flex cabinet'!$G$17:$G$36)) +
(SUMIF('Df flex cabinet (2)'!$B$17:$B$36,B186,'Df flex cabinet (2)'!$G$17:$G$36)) +
(SUMIF('Pole cover'!$B$17:$B$30,B186,'Pole cover'!$G$17:$G$30)) +
(SUMIF('Pole cover (2)'!$B$17:$B$30,B186,'Pole cover (2)'!$G$17:$G$30)) +
(SUMIF('Structural Steel Fab'!$B$17:$B$29,B186,'Structural Steel Fab'!$G$17:$G$29)) +
(SUMIF(Reveal!$B$17:$B$30,B186,Reveal!$G$17:$G$30)) +
(SUMIF('Reveal (2)'!$B$17:$B$30,B186,'Reveal (2)'!$G$17:$G$30)) +
(SUMIF('Crown cove top'!$B$17:$B$30,B186,'Crown cove top'!$G$17:$G$30)) +
(SUMIF('EMC assembly'!$B$17:$B$30,B186,'EMC assembly'!$G$17:$G$30)) +
(SUMIF(Crating!$B$17:$B$29,B186,Crating!$G$17:$G$29)) +
(SUMIF('LED wiring'!$B$17:$B$30,B186,'LED wiring'!$G$17:$G$30)) +
(SUMIF('Changeable copy face'!$B$17:$B$30,B186,'Changeable copy face'!$G$17:$G$30)) +
(SUMIF('Flex face assembly'!$B$17:$B$30,B186,'Flex face assembly'!$G$17:$G$30)) +
(SUMIF('Routed face assembly'!$B$17:$B$30,B186,'Routed face assembly'!$G$17:$G$30)) +
(SUMIF('Paint calculation'!$B$17:$B$30,B186,'Paint calculation'!$G$17:$G$30)) +
(SUMIF('Trimcap letter face'!$B$17:$B$30,B186,'Trimcap letter face'!$G$17:$G$30)) +
(SUMIF('Trimcap letter face (2)'!$B$17:$B$30,B186,'Trimcap letter face (2)'!$G$17:$G$30)) +
(SUMIF('Channel letter fabrication'!$B$17:$B$30,B186,'Channel letter fabrication'!$G$17:$G$30)) +
(SUMIF('Channel letter fabrication (2)'!$B$17:$B$30,B186,'Channel letter fabrication (2)'!$G$17:$G$30))</f>
        <v>0</v>
      </c>
    </row>
    <row r="187" spans="1:10">
      <c r="A187" s="28" t="str">
        <f>[1]ODBC!$A187</f>
        <v>48" 7725-39 Tan</v>
      </c>
      <c r="B187" s="29" t="str">
        <f>[1]ODBC!B187</f>
        <v>17556</v>
      </c>
      <c r="C187" s="30">
        <f>IFERROR(VLOOKUP($B187,[1]ODBC!$B:$H,2,FALSE),"")</f>
        <v>1.1499999999999999</v>
      </c>
      <c r="D187" s="30">
        <f>IFERROR(VLOOKUP($B187,[1]ODBC!$B:$H,3,FALSE),"")</f>
        <v>2.0699999999999998</v>
      </c>
      <c r="E187" s="30" t="str">
        <f>IFERROR(VLOOKUP($B187,[1]ODBC!$B:$H,4,FALSE),"")</f>
        <v>SQFT</v>
      </c>
      <c r="F187" s="31">
        <f>IFERROR(VLOOKUP($B187,[1]ODBC!$B:$H,5,FALSE),"")</f>
        <v>44.45</v>
      </c>
      <c r="G187" s="32">
        <f>[1]ODBC!G187</f>
        <v>0</v>
      </c>
      <c r="H187" s="33">
        <f>SUM([1]ODBC!H187)</f>
        <v>0</v>
      </c>
      <c r="I187" s="41" t="str">
        <f>'Vinyl cutting'!$B$2</f>
        <v>J36938</v>
      </c>
      <c r="J187" s="42">
        <f ca="1">(SUMIF('Freeform time and material'!$B$17:$B$30,B187,'Freeform time and material'!$G$17:$G$30)) +
(SUMIF('Vinyl cutting'!$B$17:$B$30,B187,'Vinyl cutting'!$G$17:$G$30)) +
(SUMIF('Vinyl cutting (2)'!$B$17:$B$30,B187,'Vinyl cutting (2)'!$G$17:$G$30)) +
(SUMIF('Apply vinyl graphics'!$B$17:$B$30,B187,'Apply vinyl graphics'!$G$17:$G$30)) +
(SUMIF('Apply vinyl graphics (2)'!$B$17:$B$30,B187,'Apply vinyl graphics (2)'!$G$17:$G$30)) +
(SUMIF('Alum pan sign'!$B$17:$B$30,B187,'Alum pan sign'!$G$17:$G$30)) +
(SUMIF('Alum pan sign (2)'!$B$17:$B$30,B187,'Alum pan sign (2)'!$G$17:$G$30)) +
(SUMIF('Economy pan sign'!$B$17:$B$30,B187,'Economy pan sign'!$G$17:$G$30)) +
(SUMIF('Post and panel sign'!$B$17:$B$30,B187,'Post and panel sign'!$G$17:$G$30)) +
(SUMIF('Post and panel sign (2)'!$B$17:$B$30,B187,'Post and panel sign (2)'!$G$17:$G$30)) +
(SUMIF('Flat panels only'!$B$17:$B$30,B187,'Flat panels only'!$G$17:$G$30)) +
(SUMIF('Flat panels only (2)'!$B$17:$B$30,B187,'Flat panels only (2)'!$G$17:$G$30)) +
(SUMIF('Routed panel shapes'!$B$18:$B$31,B187,'Routed panel shapes'!$G$18:$G$31)) +
(SUMIF('Routed panel shapes (2)'!$B$18:$B$31,B187,'Routed panel shapes (2)'!$G$18:$G$31)) +
(SUMIF('Routed face only'!$B$17:$B$30,B187,'Routed face only'!$G$17:$G$30)) +
(SUMIF('Routed face only (2)'!$B$17:$B$30,B187,'Routed face only (2)'!$G$17:$G$30)) +
(SUMIF('Routed alum faces letters'!$B$17:$B$30,B187,'Routed alum faces letters'!$G$17:$G$30)) +
(SUMIF('Routed alum faces letters (2)'!$B$17:$B$30,B187,'Routed alum faces letters (2)'!$G$17:$G$30)) +
(SUMIF('Routed push through acrylic'!$B$17:$B$30,B187,'Routed push through acrylic'!$G$17:$G$30)) +
(SUMIF('Routed push through acrylic (2)'!$B$17:$B$30,B187,'Routed push through acrylic (2)'!$G$17:$G$30)) +
(SUMIF('Sf routed cabinet'!$B$17:$B$30,B187,'Sf routed cabinet'!$G$17:$G$30)) +
(SUMIF('Sf routed cabinet (2)'!$B$17:$B$30,B187,'Sf routed cabinet (2)'!$G$17:$G$30)) +
(SUMIF('Df routed cabinet'!$B$17:$B$30,B187,'Df routed cabinet'!$G$17:$G$30)) +
(SUMIF('Df routed cabinet (2)'!$B$17:$B$30,B187,'Df routed cabinet (2)'!$G$17:$G$30)) +
(SUMIF('Sf acrylic cabinet'!$B$17:$B$30,B187,'Sf acrylic cabinet'!$G$17:$G$30)) +
(SUMIF('Sf acrylic cabinet (2)'!$B$17:$B$30,B187,'Sf acrylic cabinet (2)'!$G$17:$G$30)) +
(SUMIF('Economy Sf acrylic'!$B$17:$B$30,B187,'Economy Sf acrylic'!$G$17:$G$30)) +
(SUMIF('Df acrylic cabinet'!$B$17:$B$30,B187,'Df acrylic cabinet'!$G$17:$G$30)) +
(SUMIF('Df acrylic cabinet (2)'!$B$17:$B$30,B187,'Df acrylic cabinet (2)'!$G$17:$G$30)) +
(SUMIF('Sf flex cabinet'!$B$17:$B$30,B187,'Sf flex cabinet'!$G$17:$G$30)) +
(SUMIF('Sf flex cabinet (2)'!$B$17:$B$30,B187,'Sf flex cabinet (2)'!$G$17:$G$30)) +
(SUMIF('Df flex cabinet'!$B$17:$B$36,B187,'Df flex cabinet'!$G$17:$G$36)) +
(SUMIF('Df flex cabinet (2)'!$B$17:$B$36,B187,'Df flex cabinet (2)'!$G$17:$G$36)) +
(SUMIF('Pole cover'!$B$17:$B$30,B187,'Pole cover'!$G$17:$G$30)) +
(SUMIF('Pole cover (2)'!$B$17:$B$30,B187,'Pole cover (2)'!$G$17:$G$30)) +
(SUMIF('Structural Steel Fab'!$B$17:$B$29,B187,'Structural Steel Fab'!$G$17:$G$29)) +
(SUMIF(Reveal!$B$17:$B$30,B187,Reveal!$G$17:$G$30)) +
(SUMIF('Reveal (2)'!$B$17:$B$30,B187,'Reveal (2)'!$G$17:$G$30)) +
(SUMIF('Crown cove top'!$B$17:$B$30,B187,'Crown cove top'!$G$17:$G$30)) +
(SUMIF('EMC assembly'!$B$17:$B$30,B187,'EMC assembly'!$G$17:$G$30)) +
(SUMIF(Crating!$B$17:$B$29,B187,Crating!$G$17:$G$29)) +
(SUMIF('LED wiring'!$B$17:$B$30,B187,'LED wiring'!$G$17:$G$30)) +
(SUMIF('Changeable copy face'!$B$17:$B$30,B187,'Changeable copy face'!$G$17:$G$30)) +
(SUMIF('Flex face assembly'!$B$17:$B$30,B187,'Flex face assembly'!$G$17:$G$30)) +
(SUMIF('Routed face assembly'!$B$17:$B$30,B187,'Routed face assembly'!$G$17:$G$30)) +
(SUMIF('Paint calculation'!$B$17:$B$30,B187,'Paint calculation'!$G$17:$G$30)) +
(SUMIF('Trimcap letter face'!$B$17:$B$30,B187,'Trimcap letter face'!$G$17:$G$30)) +
(SUMIF('Trimcap letter face (2)'!$B$17:$B$30,B187,'Trimcap letter face (2)'!$G$17:$G$30)) +
(SUMIF('Channel letter fabrication'!$B$17:$B$30,B187,'Channel letter fabrication'!$G$17:$G$30)) +
(SUMIF('Channel letter fabrication (2)'!$B$17:$B$30,B187,'Channel letter fabrication (2)'!$G$17:$G$30))</f>
        <v>0</v>
      </c>
    </row>
    <row r="188" spans="1:10">
      <c r="A188" s="28" t="str">
        <f>[1]ODBC!$A188</f>
        <v>48" 7725-49 Beige</v>
      </c>
      <c r="B188" s="29" t="str">
        <f>[1]ODBC!B188</f>
        <v>17560</v>
      </c>
      <c r="C188" s="30">
        <f>IFERROR(VLOOKUP($B188,[1]ODBC!$B:$H,2,FALSE),"")</f>
        <v>1.462</v>
      </c>
      <c r="D188" s="30">
        <f>IFERROR(VLOOKUP($B188,[1]ODBC!$B:$H,3,FALSE),"")</f>
        <v>2.6320000000000001</v>
      </c>
      <c r="E188" s="30" t="str">
        <f>IFERROR(VLOOKUP($B188,[1]ODBC!$B:$H,4,FALSE),"")</f>
        <v>SQFT</v>
      </c>
      <c r="F188" s="31">
        <f>IFERROR(VLOOKUP($B188,[1]ODBC!$B:$H,5,FALSE),"")</f>
        <v>44.45</v>
      </c>
      <c r="G188" s="32">
        <f>[1]ODBC!G188</f>
        <v>0</v>
      </c>
      <c r="H188" s="33">
        <f>SUM([1]ODBC!H188)</f>
        <v>45104</v>
      </c>
      <c r="I188" s="41" t="str">
        <f>'Vinyl cutting'!$B$2</f>
        <v>J36938</v>
      </c>
      <c r="J188" s="42">
        <f ca="1">(SUMIF('Freeform time and material'!$B$17:$B$30,B188,'Freeform time and material'!$G$17:$G$30)) +
(SUMIF('Vinyl cutting'!$B$17:$B$30,B188,'Vinyl cutting'!$G$17:$G$30)) +
(SUMIF('Vinyl cutting (2)'!$B$17:$B$30,B188,'Vinyl cutting (2)'!$G$17:$G$30)) +
(SUMIF('Apply vinyl graphics'!$B$17:$B$30,B188,'Apply vinyl graphics'!$G$17:$G$30)) +
(SUMIF('Apply vinyl graphics (2)'!$B$17:$B$30,B188,'Apply vinyl graphics (2)'!$G$17:$G$30)) +
(SUMIF('Alum pan sign'!$B$17:$B$30,B188,'Alum pan sign'!$G$17:$G$30)) +
(SUMIF('Alum pan sign (2)'!$B$17:$B$30,B188,'Alum pan sign (2)'!$G$17:$G$30)) +
(SUMIF('Economy pan sign'!$B$17:$B$30,B188,'Economy pan sign'!$G$17:$G$30)) +
(SUMIF('Post and panel sign'!$B$17:$B$30,B188,'Post and panel sign'!$G$17:$G$30)) +
(SUMIF('Post and panel sign (2)'!$B$17:$B$30,B188,'Post and panel sign (2)'!$G$17:$G$30)) +
(SUMIF('Flat panels only'!$B$17:$B$30,B188,'Flat panels only'!$G$17:$G$30)) +
(SUMIF('Flat panels only (2)'!$B$17:$B$30,B188,'Flat panels only (2)'!$G$17:$G$30)) +
(SUMIF('Routed panel shapes'!$B$18:$B$31,B188,'Routed panel shapes'!$G$18:$G$31)) +
(SUMIF('Routed panel shapes (2)'!$B$18:$B$31,B188,'Routed panel shapes (2)'!$G$18:$G$31)) +
(SUMIF('Routed face only'!$B$17:$B$30,B188,'Routed face only'!$G$17:$G$30)) +
(SUMIF('Routed face only (2)'!$B$17:$B$30,B188,'Routed face only (2)'!$G$17:$G$30)) +
(SUMIF('Routed alum faces letters'!$B$17:$B$30,B188,'Routed alum faces letters'!$G$17:$G$30)) +
(SUMIF('Routed alum faces letters (2)'!$B$17:$B$30,B188,'Routed alum faces letters (2)'!$G$17:$G$30)) +
(SUMIF('Routed push through acrylic'!$B$17:$B$30,B188,'Routed push through acrylic'!$G$17:$G$30)) +
(SUMIF('Routed push through acrylic (2)'!$B$17:$B$30,B188,'Routed push through acrylic (2)'!$G$17:$G$30)) +
(SUMIF('Sf routed cabinet'!$B$17:$B$30,B188,'Sf routed cabinet'!$G$17:$G$30)) +
(SUMIF('Sf routed cabinet (2)'!$B$17:$B$30,B188,'Sf routed cabinet (2)'!$G$17:$G$30)) +
(SUMIF('Df routed cabinet'!$B$17:$B$30,B188,'Df routed cabinet'!$G$17:$G$30)) +
(SUMIF('Df routed cabinet (2)'!$B$17:$B$30,B188,'Df routed cabinet (2)'!$G$17:$G$30)) +
(SUMIF('Sf acrylic cabinet'!$B$17:$B$30,B188,'Sf acrylic cabinet'!$G$17:$G$30)) +
(SUMIF('Sf acrylic cabinet (2)'!$B$17:$B$30,B188,'Sf acrylic cabinet (2)'!$G$17:$G$30)) +
(SUMIF('Economy Sf acrylic'!$B$17:$B$30,B188,'Economy Sf acrylic'!$G$17:$G$30)) +
(SUMIF('Df acrylic cabinet'!$B$17:$B$30,B188,'Df acrylic cabinet'!$G$17:$G$30)) +
(SUMIF('Df acrylic cabinet (2)'!$B$17:$B$30,B188,'Df acrylic cabinet (2)'!$G$17:$G$30)) +
(SUMIF('Sf flex cabinet'!$B$17:$B$30,B188,'Sf flex cabinet'!$G$17:$G$30)) +
(SUMIF('Sf flex cabinet (2)'!$B$17:$B$30,B188,'Sf flex cabinet (2)'!$G$17:$G$30)) +
(SUMIF('Df flex cabinet'!$B$17:$B$36,B188,'Df flex cabinet'!$G$17:$G$36)) +
(SUMIF('Df flex cabinet (2)'!$B$17:$B$36,B188,'Df flex cabinet (2)'!$G$17:$G$36)) +
(SUMIF('Pole cover'!$B$17:$B$30,B188,'Pole cover'!$G$17:$G$30)) +
(SUMIF('Pole cover (2)'!$B$17:$B$30,B188,'Pole cover (2)'!$G$17:$G$30)) +
(SUMIF('Structural Steel Fab'!$B$17:$B$29,B188,'Structural Steel Fab'!$G$17:$G$29)) +
(SUMIF(Reveal!$B$17:$B$30,B188,Reveal!$G$17:$G$30)) +
(SUMIF('Reveal (2)'!$B$17:$B$30,B188,'Reveal (2)'!$G$17:$G$30)) +
(SUMIF('Crown cove top'!$B$17:$B$30,B188,'Crown cove top'!$G$17:$G$30)) +
(SUMIF('EMC assembly'!$B$17:$B$30,B188,'EMC assembly'!$G$17:$G$30)) +
(SUMIF(Crating!$B$17:$B$29,B188,Crating!$G$17:$G$29)) +
(SUMIF('LED wiring'!$B$17:$B$30,B188,'LED wiring'!$G$17:$G$30)) +
(SUMIF('Changeable copy face'!$B$17:$B$30,B188,'Changeable copy face'!$G$17:$G$30)) +
(SUMIF('Flex face assembly'!$B$17:$B$30,B188,'Flex face assembly'!$G$17:$G$30)) +
(SUMIF('Routed face assembly'!$B$17:$B$30,B188,'Routed face assembly'!$G$17:$G$30)) +
(SUMIF('Paint calculation'!$B$17:$B$30,B188,'Paint calculation'!$G$17:$G$30)) +
(SUMIF('Trimcap letter face'!$B$17:$B$30,B188,'Trimcap letter face'!$G$17:$G$30)) +
(SUMIF('Trimcap letter face (2)'!$B$17:$B$30,B188,'Trimcap letter face (2)'!$G$17:$G$30)) +
(SUMIF('Channel letter fabrication'!$B$17:$B$30,B188,'Channel letter fabrication'!$G$17:$G$30)) +
(SUMIF('Channel letter fabrication (2)'!$B$17:$B$30,B188,'Channel letter fabrication (2)'!$G$17:$G$30))</f>
        <v>0</v>
      </c>
    </row>
    <row r="189" spans="1:10">
      <c r="A189" s="28" t="str">
        <f>[1]ODBC!$A189</f>
        <v>48" 7725-89 Sandstone</v>
      </c>
      <c r="B189" s="29" t="str">
        <f>[1]ODBC!B189</f>
        <v>17564</v>
      </c>
      <c r="C189" s="30">
        <f>IFERROR(VLOOKUP($B189,[1]ODBC!$B:$H,2,FALSE),"")</f>
        <v>1.1499999999999999</v>
      </c>
      <c r="D189" s="30">
        <f>IFERROR(VLOOKUP($B189,[1]ODBC!$B:$H,3,FALSE),"")</f>
        <v>2.0699999999999998</v>
      </c>
      <c r="E189" s="30" t="str">
        <f>IFERROR(VLOOKUP($B189,[1]ODBC!$B:$H,4,FALSE),"")</f>
        <v>SQFT</v>
      </c>
      <c r="F189" s="31">
        <f>IFERROR(VLOOKUP($B189,[1]ODBC!$B:$H,5,FALSE),"")</f>
        <v>44.45</v>
      </c>
      <c r="G189" s="32">
        <f>[1]ODBC!G189</f>
        <v>0</v>
      </c>
      <c r="H189" s="33">
        <f>SUM([1]ODBC!H189)</f>
        <v>0</v>
      </c>
      <c r="I189" s="41" t="str">
        <f>'Vinyl cutting'!$B$2</f>
        <v>J36938</v>
      </c>
      <c r="J189" s="42">
        <f ca="1">(SUMIF('Freeform time and material'!$B$17:$B$30,B189,'Freeform time and material'!$G$17:$G$30)) +
(SUMIF('Vinyl cutting'!$B$17:$B$30,B189,'Vinyl cutting'!$G$17:$G$30)) +
(SUMIF('Vinyl cutting (2)'!$B$17:$B$30,B189,'Vinyl cutting (2)'!$G$17:$G$30)) +
(SUMIF('Apply vinyl graphics'!$B$17:$B$30,B189,'Apply vinyl graphics'!$G$17:$G$30)) +
(SUMIF('Apply vinyl graphics (2)'!$B$17:$B$30,B189,'Apply vinyl graphics (2)'!$G$17:$G$30)) +
(SUMIF('Alum pan sign'!$B$17:$B$30,B189,'Alum pan sign'!$G$17:$G$30)) +
(SUMIF('Alum pan sign (2)'!$B$17:$B$30,B189,'Alum pan sign (2)'!$G$17:$G$30)) +
(SUMIF('Economy pan sign'!$B$17:$B$30,B189,'Economy pan sign'!$G$17:$G$30)) +
(SUMIF('Post and panel sign'!$B$17:$B$30,B189,'Post and panel sign'!$G$17:$G$30)) +
(SUMIF('Post and panel sign (2)'!$B$17:$B$30,B189,'Post and panel sign (2)'!$G$17:$G$30)) +
(SUMIF('Flat panels only'!$B$17:$B$30,B189,'Flat panels only'!$G$17:$G$30)) +
(SUMIF('Flat panels only (2)'!$B$17:$B$30,B189,'Flat panels only (2)'!$G$17:$G$30)) +
(SUMIF('Routed panel shapes'!$B$18:$B$31,B189,'Routed panel shapes'!$G$18:$G$31)) +
(SUMIF('Routed panel shapes (2)'!$B$18:$B$31,B189,'Routed panel shapes (2)'!$G$18:$G$31)) +
(SUMIF('Routed face only'!$B$17:$B$30,B189,'Routed face only'!$G$17:$G$30)) +
(SUMIF('Routed face only (2)'!$B$17:$B$30,B189,'Routed face only (2)'!$G$17:$G$30)) +
(SUMIF('Routed alum faces letters'!$B$17:$B$30,B189,'Routed alum faces letters'!$G$17:$G$30)) +
(SUMIF('Routed alum faces letters (2)'!$B$17:$B$30,B189,'Routed alum faces letters (2)'!$G$17:$G$30)) +
(SUMIF('Routed push through acrylic'!$B$17:$B$30,B189,'Routed push through acrylic'!$G$17:$G$30)) +
(SUMIF('Routed push through acrylic (2)'!$B$17:$B$30,B189,'Routed push through acrylic (2)'!$G$17:$G$30)) +
(SUMIF('Sf routed cabinet'!$B$17:$B$30,B189,'Sf routed cabinet'!$G$17:$G$30)) +
(SUMIF('Sf routed cabinet (2)'!$B$17:$B$30,B189,'Sf routed cabinet (2)'!$G$17:$G$30)) +
(SUMIF('Df routed cabinet'!$B$17:$B$30,B189,'Df routed cabinet'!$G$17:$G$30)) +
(SUMIF('Df routed cabinet (2)'!$B$17:$B$30,B189,'Df routed cabinet (2)'!$G$17:$G$30)) +
(SUMIF('Sf acrylic cabinet'!$B$17:$B$30,B189,'Sf acrylic cabinet'!$G$17:$G$30)) +
(SUMIF('Sf acrylic cabinet (2)'!$B$17:$B$30,B189,'Sf acrylic cabinet (2)'!$G$17:$G$30)) +
(SUMIF('Economy Sf acrylic'!$B$17:$B$30,B189,'Economy Sf acrylic'!$G$17:$G$30)) +
(SUMIF('Df acrylic cabinet'!$B$17:$B$30,B189,'Df acrylic cabinet'!$G$17:$G$30)) +
(SUMIF('Df acrylic cabinet (2)'!$B$17:$B$30,B189,'Df acrylic cabinet (2)'!$G$17:$G$30)) +
(SUMIF('Sf flex cabinet'!$B$17:$B$30,B189,'Sf flex cabinet'!$G$17:$G$30)) +
(SUMIF('Sf flex cabinet (2)'!$B$17:$B$30,B189,'Sf flex cabinet (2)'!$G$17:$G$30)) +
(SUMIF('Df flex cabinet'!$B$17:$B$36,B189,'Df flex cabinet'!$G$17:$G$36)) +
(SUMIF('Df flex cabinet (2)'!$B$17:$B$36,B189,'Df flex cabinet (2)'!$G$17:$G$36)) +
(SUMIF('Pole cover'!$B$17:$B$30,B189,'Pole cover'!$G$17:$G$30)) +
(SUMIF('Pole cover (2)'!$B$17:$B$30,B189,'Pole cover (2)'!$G$17:$G$30)) +
(SUMIF('Structural Steel Fab'!$B$17:$B$29,B189,'Structural Steel Fab'!$G$17:$G$29)) +
(SUMIF(Reveal!$B$17:$B$30,B189,Reveal!$G$17:$G$30)) +
(SUMIF('Reveal (2)'!$B$17:$B$30,B189,'Reveal (2)'!$G$17:$G$30)) +
(SUMIF('Crown cove top'!$B$17:$B$30,B189,'Crown cove top'!$G$17:$G$30)) +
(SUMIF('EMC assembly'!$B$17:$B$30,B189,'EMC assembly'!$G$17:$G$30)) +
(SUMIF(Crating!$B$17:$B$29,B189,Crating!$G$17:$G$29)) +
(SUMIF('LED wiring'!$B$17:$B$30,B189,'LED wiring'!$G$17:$G$30)) +
(SUMIF('Changeable copy face'!$B$17:$B$30,B189,'Changeable copy face'!$G$17:$G$30)) +
(SUMIF('Flex face assembly'!$B$17:$B$30,B189,'Flex face assembly'!$G$17:$G$30)) +
(SUMIF('Routed face assembly'!$B$17:$B$30,B189,'Routed face assembly'!$G$17:$G$30)) +
(SUMIF('Paint calculation'!$B$17:$B$30,B189,'Paint calculation'!$G$17:$G$30)) +
(SUMIF('Trimcap letter face'!$B$17:$B$30,B189,'Trimcap letter face'!$G$17:$G$30)) +
(SUMIF('Trimcap letter face (2)'!$B$17:$B$30,B189,'Trimcap letter face (2)'!$G$17:$G$30)) +
(SUMIF('Channel letter fabrication'!$B$17:$B$30,B189,'Channel letter fabrication'!$G$17:$G$30)) +
(SUMIF('Channel letter fabrication (2)'!$B$17:$B$30,B189,'Channel letter fabrication (2)'!$G$17:$G$30))</f>
        <v>0</v>
      </c>
    </row>
    <row r="190" spans="1:10">
      <c r="A190" s="28" t="str">
        <f>[1]ODBC!$A190</f>
        <v>48" 7725-229 Copper Metallic</v>
      </c>
      <c r="B190" s="29" t="str">
        <f>[1]ODBC!B190</f>
        <v>17568</v>
      </c>
      <c r="C190" s="30">
        <f>IFERROR(VLOOKUP($B190,[1]ODBC!$B:$H,2,FALSE),"")</f>
        <v>1.1499999999999999</v>
      </c>
      <c r="D190" s="30">
        <f>IFERROR(VLOOKUP($B190,[1]ODBC!$B:$H,3,FALSE),"")</f>
        <v>2.0699999999999998</v>
      </c>
      <c r="E190" s="30" t="str">
        <f>IFERROR(VLOOKUP($B190,[1]ODBC!$B:$H,4,FALSE),"")</f>
        <v>SQFT</v>
      </c>
      <c r="F190" s="31">
        <f>IFERROR(VLOOKUP($B190,[1]ODBC!$B:$H,5,FALSE),"")</f>
        <v>44.45</v>
      </c>
      <c r="G190" s="32">
        <f>[1]ODBC!G190</f>
        <v>0</v>
      </c>
      <c r="H190" s="33">
        <f>SUM([1]ODBC!H190)</f>
        <v>0</v>
      </c>
      <c r="I190" s="41" t="str">
        <f>'Vinyl cutting'!$B$2</f>
        <v>J36938</v>
      </c>
      <c r="J190" s="42">
        <f ca="1">(SUMIF('Freeform time and material'!$B$17:$B$30,B190,'Freeform time and material'!$G$17:$G$30)) +
(SUMIF('Vinyl cutting'!$B$17:$B$30,B190,'Vinyl cutting'!$G$17:$G$30)) +
(SUMIF('Vinyl cutting (2)'!$B$17:$B$30,B190,'Vinyl cutting (2)'!$G$17:$G$30)) +
(SUMIF('Apply vinyl graphics'!$B$17:$B$30,B190,'Apply vinyl graphics'!$G$17:$G$30)) +
(SUMIF('Apply vinyl graphics (2)'!$B$17:$B$30,B190,'Apply vinyl graphics (2)'!$G$17:$G$30)) +
(SUMIF('Alum pan sign'!$B$17:$B$30,B190,'Alum pan sign'!$G$17:$G$30)) +
(SUMIF('Alum pan sign (2)'!$B$17:$B$30,B190,'Alum pan sign (2)'!$G$17:$G$30)) +
(SUMIF('Economy pan sign'!$B$17:$B$30,B190,'Economy pan sign'!$G$17:$G$30)) +
(SUMIF('Post and panel sign'!$B$17:$B$30,B190,'Post and panel sign'!$G$17:$G$30)) +
(SUMIF('Post and panel sign (2)'!$B$17:$B$30,B190,'Post and panel sign (2)'!$G$17:$G$30)) +
(SUMIF('Flat panels only'!$B$17:$B$30,B190,'Flat panels only'!$G$17:$G$30)) +
(SUMIF('Flat panels only (2)'!$B$17:$B$30,B190,'Flat panels only (2)'!$G$17:$G$30)) +
(SUMIF('Routed panel shapes'!$B$18:$B$31,B190,'Routed panel shapes'!$G$18:$G$31)) +
(SUMIF('Routed panel shapes (2)'!$B$18:$B$31,B190,'Routed panel shapes (2)'!$G$18:$G$31)) +
(SUMIF('Routed face only'!$B$17:$B$30,B190,'Routed face only'!$G$17:$G$30)) +
(SUMIF('Routed face only (2)'!$B$17:$B$30,B190,'Routed face only (2)'!$G$17:$G$30)) +
(SUMIF('Routed alum faces letters'!$B$17:$B$30,B190,'Routed alum faces letters'!$G$17:$G$30)) +
(SUMIF('Routed alum faces letters (2)'!$B$17:$B$30,B190,'Routed alum faces letters (2)'!$G$17:$G$30)) +
(SUMIF('Routed push through acrylic'!$B$17:$B$30,B190,'Routed push through acrylic'!$G$17:$G$30)) +
(SUMIF('Routed push through acrylic (2)'!$B$17:$B$30,B190,'Routed push through acrylic (2)'!$G$17:$G$30)) +
(SUMIF('Sf routed cabinet'!$B$17:$B$30,B190,'Sf routed cabinet'!$G$17:$G$30)) +
(SUMIF('Sf routed cabinet (2)'!$B$17:$B$30,B190,'Sf routed cabinet (2)'!$G$17:$G$30)) +
(SUMIF('Df routed cabinet'!$B$17:$B$30,B190,'Df routed cabinet'!$G$17:$G$30)) +
(SUMIF('Df routed cabinet (2)'!$B$17:$B$30,B190,'Df routed cabinet (2)'!$G$17:$G$30)) +
(SUMIF('Sf acrylic cabinet'!$B$17:$B$30,B190,'Sf acrylic cabinet'!$G$17:$G$30)) +
(SUMIF('Sf acrylic cabinet (2)'!$B$17:$B$30,B190,'Sf acrylic cabinet (2)'!$G$17:$G$30)) +
(SUMIF('Economy Sf acrylic'!$B$17:$B$30,B190,'Economy Sf acrylic'!$G$17:$G$30)) +
(SUMIF('Df acrylic cabinet'!$B$17:$B$30,B190,'Df acrylic cabinet'!$G$17:$G$30)) +
(SUMIF('Df acrylic cabinet (2)'!$B$17:$B$30,B190,'Df acrylic cabinet (2)'!$G$17:$G$30)) +
(SUMIF('Sf flex cabinet'!$B$17:$B$30,B190,'Sf flex cabinet'!$G$17:$G$30)) +
(SUMIF('Sf flex cabinet (2)'!$B$17:$B$30,B190,'Sf flex cabinet (2)'!$G$17:$G$30)) +
(SUMIF('Df flex cabinet'!$B$17:$B$36,B190,'Df flex cabinet'!$G$17:$G$36)) +
(SUMIF('Df flex cabinet (2)'!$B$17:$B$36,B190,'Df flex cabinet (2)'!$G$17:$G$36)) +
(SUMIF('Pole cover'!$B$17:$B$30,B190,'Pole cover'!$G$17:$G$30)) +
(SUMIF('Pole cover (2)'!$B$17:$B$30,B190,'Pole cover (2)'!$G$17:$G$30)) +
(SUMIF('Structural Steel Fab'!$B$17:$B$29,B190,'Structural Steel Fab'!$G$17:$G$29)) +
(SUMIF(Reveal!$B$17:$B$30,B190,Reveal!$G$17:$G$30)) +
(SUMIF('Reveal (2)'!$B$17:$B$30,B190,'Reveal (2)'!$G$17:$G$30)) +
(SUMIF('Crown cove top'!$B$17:$B$30,B190,'Crown cove top'!$G$17:$G$30)) +
(SUMIF('EMC assembly'!$B$17:$B$30,B190,'EMC assembly'!$G$17:$G$30)) +
(SUMIF(Crating!$B$17:$B$29,B190,Crating!$G$17:$G$29)) +
(SUMIF('LED wiring'!$B$17:$B$30,B190,'LED wiring'!$G$17:$G$30)) +
(SUMIF('Changeable copy face'!$B$17:$B$30,B190,'Changeable copy face'!$G$17:$G$30)) +
(SUMIF('Flex face assembly'!$B$17:$B$30,B190,'Flex face assembly'!$G$17:$G$30)) +
(SUMIF('Routed face assembly'!$B$17:$B$30,B190,'Routed face assembly'!$G$17:$G$30)) +
(SUMIF('Paint calculation'!$B$17:$B$30,B190,'Paint calculation'!$G$17:$G$30)) +
(SUMIF('Trimcap letter face'!$B$17:$B$30,B190,'Trimcap letter face'!$G$17:$G$30)) +
(SUMIF('Trimcap letter face (2)'!$B$17:$B$30,B190,'Trimcap letter face (2)'!$G$17:$G$30)) +
(SUMIF('Channel letter fabrication'!$B$17:$B$30,B190,'Channel letter fabrication'!$G$17:$G$30)) +
(SUMIF('Channel letter fabrication (2)'!$B$17:$B$30,B190,'Channel letter fabrication (2)'!$G$17:$G$30))</f>
        <v>0</v>
      </c>
    </row>
    <row r="191" spans="1:10">
      <c r="A191" s="28" t="str">
        <f>[1]ODBC!$A191</f>
        <v>48" 7725-273 Process Magenta</v>
      </c>
      <c r="B191" s="29" t="str">
        <f>[1]ODBC!B191</f>
        <v>17588</v>
      </c>
      <c r="C191" s="30">
        <f>IFERROR(VLOOKUP($B191,[1]ODBC!$B:$H,2,FALSE),"")</f>
        <v>1.1499999999999999</v>
      </c>
      <c r="D191" s="30">
        <f>IFERROR(VLOOKUP($B191,[1]ODBC!$B:$H,3,FALSE),"")</f>
        <v>2.0699999999999998</v>
      </c>
      <c r="E191" s="30" t="str">
        <f>IFERROR(VLOOKUP($B191,[1]ODBC!$B:$H,4,FALSE),"")</f>
        <v>SQFT</v>
      </c>
      <c r="F191" s="31">
        <f>IFERROR(VLOOKUP($B191,[1]ODBC!$B:$H,5,FALSE),"")</f>
        <v>44.45</v>
      </c>
      <c r="G191" s="32">
        <f>[1]ODBC!G191</f>
        <v>0</v>
      </c>
      <c r="H191" s="33">
        <f>SUM([1]ODBC!H191)</f>
        <v>0</v>
      </c>
      <c r="I191" s="41" t="str">
        <f>'Vinyl cutting'!$B$2</f>
        <v>J36938</v>
      </c>
      <c r="J191" s="42">
        <f ca="1">(SUMIF('Freeform time and material'!$B$17:$B$30,B191,'Freeform time and material'!$G$17:$G$30)) +
(SUMIF('Vinyl cutting'!$B$17:$B$30,B191,'Vinyl cutting'!$G$17:$G$30)) +
(SUMIF('Vinyl cutting (2)'!$B$17:$B$30,B191,'Vinyl cutting (2)'!$G$17:$G$30)) +
(SUMIF('Apply vinyl graphics'!$B$17:$B$30,B191,'Apply vinyl graphics'!$G$17:$G$30)) +
(SUMIF('Apply vinyl graphics (2)'!$B$17:$B$30,B191,'Apply vinyl graphics (2)'!$G$17:$G$30)) +
(SUMIF('Alum pan sign'!$B$17:$B$30,B191,'Alum pan sign'!$G$17:$G$30)) +
(SUMIF('Alum pan sign (2)'!$B$17:$B$30,B191,'Alum pan sign (2)'!$G$17:$G$30)) +
(SUMIF('Economy pan sign'!$B$17:$B$30,B191,'Economy pan sign'!$G$17:$G$30)) +
(SUMIF('Post and panel sign'!$B$17:$B$30,B191,'Post and panel sign'!$G$17:$G$30)) +
(SUMIF('Post and panel sign (2)'!$B$17:$B$30,B191,'Post and panel sign (2)'!$G$17:$G$30)) +
(SUMIF('Flat panels only'!$B$17:$B$30,B191,'Flat panels only'!$G$17:$G$30)) +
(SUMIF('Flat panels only (2)'!$B$17:$B$30,B191,'Flat panels only (2)'!$G$17:$G$30)) +
(SUMIF('Routed panel shapes'!$B$18:$B$31,B191,'Routed panel shapes'!$G$18:$G$31)) +
(SUMIF('Routed panel shapes (2)'!$B$18:$B$31,B191,'Routed panel shapes (2)'!$G$18:$G$31)) +
(SUMIF('Routed face only'!$B$17:$B$30,B191,'Routed face only'!$G$17:$G$30)) +
(SUMIF('Routed face only (2)'!$B$17:$B$30,B191,'Routed face only (2)'!$G$17:$G$30)) +
(SUMIF('Routed alum faces letters'!$B$17:$B$30,B191,'Routed alum faces letters'!$G$17:$G$30)) +
(SUMIF('Routed alum faces letters (2)'!$B$17:$B$30,B191,'Routed alum faces letters (2)'!$G$17:$G$30)) +
(SUMIF('Routed push through acrylic'!$B$17:$B$30,B191,'Routed push through acrylic'!$G$17:$G$30)) +
(SUMIF('Routed push through acrylic (2)'!$B$17:$B$30,B191,'Routed push through acrylic (2)'!$G$17:$G$30)) +
(SUMIF('Sf routed cabinet'!$B$17:$B$30,B191,'Sf routed cabinet'!$G$17:$G$30)) +
(SUMIF('Sf routed cabinet (2)'!$B$17:$B$30,B191,'Sf routed cabinet (2)'!$G$17:$G$30)) +
(SUMIF('Df routed cabinet'!$B$17:$B$30,B191,'Df routed cabinet'!$G$17:$G$30)) +
(SUMIF('Df routed cabinet (2)'!$B$17:$B$30,B191,'Df routed cabinet (2)'!$G$17:$G$30)) +
(SUMIF('Sf acrylic cabinet'!$B$17:$B$30,B191,'Sf acrylic cabinet'!$G$17:$G$30)) +
(SUMIF('Sf acrylic cabinet (2)'!$B$17:$B$30,B191,'Sf acrylic cabinet (2)'!$G$17:$G$30)) +
(SUMIF('Economy Sf acrylic'!$B$17:$B$30,B191,'Economy Sf acrylic'!$G$17:$G$30)) +
(SUMIF('Df acrylic cabinet'!$B$17:$B$30,B191,'Df acrylic cabinet'!$G$17:$G$30)) +
(SUMIF('Df acrylic cabinet (2)'!$B$17:$B$30,B191,'Df acrylic cabinet (2)'!$G$17:$G$30)) +
(SUMIF('Sf flex cabinet'!$B$17:$B$30,B191,'Sf flex cabinet'!$G$17:$G$30)) +
(SUMIF('Sf flex cabinet (2)'!$B$17:$B$30,B191,'Sf flex cabinet (2)'!$G$17:$G$30)) +
(SUMIF('Df flex cabinet'!$B$17:$B$36,B191,'Df flex cabinet'!$G$17:$G$36)) +
(SUMIF('Df flex cabinet (2)'!$B$17:$B$36,B191,'Df flex cabinet (2)'!$G$17:$G$36)) +
(SUMIF('Pole cover'!$B$17:$B$30,B191,'Pole cover'!$G$17:$G$30)) +
(SUMIF('Pole cover (2)'!$B$17:$B$30,B191,'Pole cover (2)'!$G$17:$G$30)) +
(SUMIF('Structural Steel Fab'!$B$17:$B$29,B191,'Structural Steel Fab'!$G$17:$G$29)) +
(SUMIF(Reveal!$B$17:$B$30,B191,Reveal!$G$17:$G$30)) +
(SUMIF('Reveal (2)'!$B$17:$B$30,B191,'Reveal (2)'!$G$17:$G$30)) +
(SUMIF('Crown cove top'!$B$17:$B$30,B191,'Crown cove top'!$G$17:$G$30)) +
(SUMIF('EMC assembly'!$B$17:$B$30,B191,'EMC assembly'!$G$17:$G$30)) +
(SUMIF(Crating!$B$17:$B$29,B191,Crating!$G$17:$G$29)) +
(SUMIF('LED wiring'!$B$17:$B$30,B191,'LED wiring'!$G$17:$G$30)) +
(SUMIF('Changeable copy face'!$B$17:$B$30,B191,'Changeable copy face'!$G$17:$G$30)) +
(SUMIF('Flex face assembly'!$B$17:$B$30,B191,'Flex face assembly'!$G$17:$G$30)) +
(SUMIF('Routed face assembly'!$B$17:$B$30,B191,'Routed face assembly'!$G$17:$G$30)) +
(SUMIF('Paint calculation'!$B$17:$B$30,B191,'Paint calculation'!$G$17:$G$30)) +
(SUMIF('Trimcap letter face'!$B$17:$B$30,B191,'Trimcap letter face'!$G$17:$G$30)) +
(SUMIF('Trimcap letter face (2)'!$B$17:$B$30,B191,'Trimcap letter face (2)'!$G$17:$G$30)) +
(SUMIF('Channel letter fabrication'!$B$17:$B$30,B191,'Channel letter fabrication'!$G$17:$G$30)) +
(SUMIF('Channel letter fabrication (2)'!$B$17:$B$30,B191,'Channel letter fabrication (2)'!$G$17:$G$30))</f>
        <v>0</v>
      </c>
    </row>
    <row r="192" spans="1:10">
      <c r="A192" s="28" t="str">
        <f>[1]ODBC!$A192</f>
        <v>48" 7725-13 Tomato Red</v>
      </c>
      <c r="B192" s="29" t="str">
        <f>[1]ODBC!B192</f>
        <v>17600</v>
      </c>
      <c r="C192" s="30">
        <f>IFERROR(VLOOKUP($B192,[1]ODBC!$B:$H,2,FALSE),"")</f>
        <v>1.516</v>
      </c>
      <c r="D192" s="30">
        <f>IFERROR(VLOOKUP($B192,[1]ODBC!$B:$H,3,FALSE),"")</f>
        <v>2.7290000000000001</v>
      </c>
      <c r="E192" s="30" t="str">
        <f>IFERROR(VLOOKUP($B192,[1]ODBC!$B:$H,4,FALSE),"")</f>
        <v>SQFT</v>
      </c>
      <c r="F192" s="31">
        <f>IFERROR(VLOOKUP($B192,[1]ODBC!$B:$H,5,FALSE),"")</f>
        <v>44.45</v>
      </c>
      <c r="G192" s="32">
        <f>[1]ODBC!G192</f>
        <v>0</v>
      </c>
      <c r="H192" s="33">
        <f>SUM([1]ODBC!H192)</f>
        <v>46052</v>
      </c>
      <c r="I192" s="41" t="str">
        <f>'Vinyl cutting'!$B$2</f>
        <v>J36938</v>
      </c>
      <c r="J192" s="42">
        <f ca="1">(SUMIF('Freeform time and material'!$B$17:$B$30,B192,'Freeform time and material'!$G$17:$G$30)) +
(SUMIF('Vinyl cutting'!$B$17:$B$30,B192,'Vinyl cutting'!$G$17:$G$30)) +
(SUMIF('Vinyl cutting (2)'!$B$17:$B$30,B192,'Vinyl cutting (2)'!$G$17:$G$30)) +
(SUMIF('Apply vinyl graphics'!$B$17:$B$30,B192,'Apply vinyl graphics'!$G$17:$G$30)) +
(SUMIF('Apply vinyl graphics (2)'!$B$17:$B$30,B192,'Apply vinyl graphics (2)'!$G$17:$G$30)) +
(SUMIF('Alum pan sign'!$B$17:$B$30,B192,'Alum pan sign'!$G$17:$G$30)) +
(SUMIF('Alum pan sign (2)'!$B$17:$B$30,B192,'Alum pan sign (2)'!$G$17:$G$30)) +
(SUMIF('Economy pan sign'!$B$17:$B$30,B192,'Economy pan sign'!$G$17:$G$30)) +
(SUMIF('Post and panel sign'!$B$17:$B$30,B192,'Post and panel sign'!$G$17:$G$30)) +
(SUMIF('Post and panel sign (2)'!$B$17:$B$30,B192,'Post and panel sign (2)'!$G$17:$G$30)) +
(SUMIF('Flat panels only'!$B$17:$B$30,B192,'Flat panels only'!$G$17:$G$30)) +
(SUMIF('Flat panels only (2)'!$B$17:$B$30,B192,'Flat panels only (2)'!$G$17:$G$30)) +
(SUMIF('Routed panel shapes'!$B$18:$B$31,B192,'Routed panel shapes'!$G$18:$G$31)) +
(SUMIF('Routed panel shapes (2)'!$B$18:$B$31,B192,'Routed panel shapes (2)'!$G$18:$G$31)) +
(SUMIF('Routed face only'!$B$17:$B$30,B192,'Routed face only'!$G$17:$G$30)) +
(SUMIF('Routed face only (2)'!$B$17:$B$30,B192,'Routed face only (2)'!$G$17:$G$30)) +
(SUMIF('Routed alum faces letters'!$B$17:$B$30,B192,'Routed alum faces letters'!$G$17:$G$30)) +
(SUMIF('Routed alum faces letters (2)'!$B$17:$B$30,B192,'Routed alum faces letters (2)'!$G$17:$G$30)) +
(SUMIF('Routed push through acrylic'!$B$17:$B$30,B192,'Routed push through acrylic'!$G$17:$G$30)) +
(SUMIF('Routed push through acrylic (2)'!$B$17:$B$30,B192,'Routed push through acrylic (2)'!$G$17:$G$30)) +
(SUMIF('Sf routed cabinet'!$B$17:$B$30,B192,'Sf routed cabinet'!$G$17:$G$30)) +
(SUMIF('Sf routed cabinet (2)'!$B$17:$B$30,B192,'Sf routed cabinet (2)'!$G$17:$G$30)) +
(SUMIF('Df routed cabinet'!$B$17:$B$30,B192,'Df routed cabinet'!$G$17:$G$30)) +
(SUMIF('Df routed cabinet (2)'!$B$17:$B$30,B192,'Df routed cabinet (2)'!$G$17:$G$30)) +
(SUMIF('Sf acrylic cabinet'!$B$17:$B$30,B192,'Sf acrylic cabinet'!$G$17:$G$30)) +
(SUMIF('Sf acrylic cabinet (2)'!$B$17:$B$30,B192,'Sf acrylic cabinet (2)'!$G$17:$G$30)) +
(SUMIF('Economy Sf acrylic'!$B$17:$B$30,B192,'Economy Sf acrylic'!$G$17:$G$30)) +
(SUMIF('Df acrylic cabinet'!$B$17:$B$30,B192,'Df acrylic cabinet'!$G$17:$G$30)) +
(SUMIF('Df acrylic cabinet (2)'!$B$17:$B$30,B192,'Df acrylic cabinet (2)'!$G$17:$G$30)) +
(SUMIF('Sf flex cabinet'!$B$17:$B$30,B192,'Sf flex cabinet'!$G$17:$G$30)) +
(SUMIF('Sf flex cabinet (2)'!$B$17:$B$30,B192,'Sf flex cabinet (2)'!$G$17:$G$30)) +
(SUMIF('Df flex cabinet'!$B$17:$B$36,B192,'Df flex cabinet'!$G$17:$G$36)) +
(SUMIF('Df flex cabinet (2)'!$B$17:$B$36,B192,'Df flex cabinet (2)'!$G$17:$G$36)) +
(SUMIF('Pole cover'!$B$17:$B$30,B192,'Pole cover'!$G$17:$G$30)) +
(SUMIF('Pole cover (2)'!$B$17:$B$30,B192,'Pole cover (2)'!$G$17:$G$30)) +
(SUMIF('Structural Steel Fab'!$B$17:$B$29,B192,'Structural Steel Fab'!$G$17:$G$29)) +
(SUMIF(Reveal!$B$17:$B$30,B192,Reveal!$G$17:$G$30)) +
(SUMIF('Reveal (2)'!$B$17:$B$30,B192,'Reveal (2)'!$G$17:$G$30)) +
(SUMIF('Crown cove top'!$B$17:$B$30,B192,'Crown cove top'!$G$17:$G$30)) +
(SUMIF('EMC assembly'!$B$17:$B$30,B192,'EMC assembly'!$G$17:$G$30)) +
(SUMIF(Crating!$B$17:$B$29,B192,Crating!$G$17:$G$29)) +
(SUMIF('LED wiring'!$B$17:$B$30,B192,'LED wiring'!$G$17:$G$30)) +
(SUMIF('Changeable copy face'!$B$17:$B$30,B192,'Changeable copy face'!$G$17:$G$30)) +
(SUMIF('Flex face assembly'!$B$17:$B$30,B192,'Flex face assembly'!$G$17:$G$30)) +
(SUMIF('Routed face assembly'!$B$17:$B$30,B192,'Routed face assembly'!$G$17:$G$30)) +
(SUMIF('Paint calculation'!$B$17:$B$30,B192,'Paint calculation'!$G$17:$G$30)) +
(SUMIF('Trimcap letter face'!$B$17:$B$30,B192,'Trimcap letter face'!$G$17:$G$30)) +
(SUMIF('Trimcap letter face (2)'!$B$17:$B$30,B192,'Trimcap letter face (2)'!$G$17:$G$30)) +
(SUMIF('Channel letter fabrication'!$B$17:$B$30,B192,'Channel letter fabrication'!$G$17:$G$30)) +
(SUMIF('Channel letter fabrication (2)'!$B$17:$B$30,B192,'Channel letter fabrication (2)'!$G$17:$G$30))</f>
        <v>0</v>
      </c>
    </row>
    <row r="193" spans="1:10">
      <c r="A193" s="28" t="str">
        <f>[1]ODBC!$A193</f>
        <v>48" 7725-23 Deep Red</v>
      </c>
      <c r="B193" s="29" t="str">
        <f>[1]ODBC!B193</f>
        <v>17604</v>
      </c>
      <c r="C193" s="30">
        <f>IFERROR(VLOOKUP($B193,[1]ODBC!$B:$H,2,FALSE),"")</f>
        <v>1.458</v>
      </c>
      <c r="D193" s="30">
        <f>IFERROR(VLOOKUP($B193,[1]ODBC!$B:$H,3,FALSE),"")</f>
        <v>2.625</v>
      </c>
      <c r="E193" s="30" t="str">
        <f>IFERROR(VLOOKUP($B193,[1]ODBC!$B:$H,4,FALSE),"")</f>
        <v>SQFT</v>
      </c>
      <c r="F193" s="31">
        <f>IFERROR(VLOOKUP($B193,[1]ODBC!$B:$H,5,FALSE),"")</f>
        <v>44.45</v>
      </c>
      <c r="G193" s="32">
        <f>[1]ODBC!G193</f>
        <v>0</v>
      </c>
      <c r="H193" s="33">
        <f>SUM([1]ODBC!H193)</f>
        <v>45369</v>
      </c>
      <c r="I193" s="41" t="str">
        <f>'Vinyl cutting'!$B$2</f>
        <v>J36938</v>
      </c>
      <c r="J193" s="42">
        <f ca="1">(SUMIF('Freeform time and material'!$B$17:$B$30,B193,'Freeform time and material'!$G$17:$G$30)) +
(SUMIF('Vinyl cutting'!$B$17:$B$30,B193,'Vinyl cutting'!$G$17:$G$30)) +
(SUMIF('Vinyl cutting (2)'!$B$17:$B$30,B193,'Vinyl cutting (2)'!$G$17:$G$30)) +
(SUMIF('Apply vinyl graphics'!$B$17:$B$30,B193,'Apply vinyl graphics'!$G$17:$G$30)) +
(SUMIF('Apply vinyl graphics (2)'!$B$17:$B$30,B193,'Apply vinyl graphics (2)'!$G$17:$G$30)) +
(SUMIF('Alum pan sign'!$B$17:$B$30,B193,'Alum pan sign'!$G$17:$G$30)) +
(SUMIF('Alum pan sign (2)'!$B$17:$B$30,B193,'Alum pan sign (2)'!$G$17:$G$30)) +
(SUMIF('Economy pan sign'!$B$17:$B$30,B193,'Economy pan sign'!$G$17:$G$30)) +
(SUMIF('Post and panel sign'!$B$17:$B$30,B193,'Post and panel sign'!$G$17:$G$30)) +
(SUMIF('Post and panel sign (2)'!$B$17:$B$30,B193,'Post and panel sign (2)'!$G$17:$G$30)) +
(SUMIF('Flat panels only'!$B$17:$B$30,B193,'Flat panels only'!$G$17:$G$30)) +
(SUMIF('Flat panels only (2)'!$B$17:$B$30,B193,'Flat panels only (2)'!$G$17:$G$30)) +
(SUMIF('Routed panel shapes'!$B$18:$B$31,B193,'Routed panel shapes'!$G$18:$G$31)) +
(SUMIF('Routed panel shapes (2)'!$B$18:$B$31,B193,'Routed panel shapes (2)'!$G$18:$G$31)) +
(SUMIF('Routed face only'!$B$17:$B$30,B193,'Routed face only'!$G$17:$G$30)) +
(SUMIF('Routed face only (2)'!$B$17:$B$30,B193,'Routed face only (2)'!$G$17:$G$30)) +
(SUMIF('Routed alum faces letters'!$B$17:$B$30,B193,'Routed alum faces letters'!$G$17:$G$30)) +
(SUMIF('Routed alum faces letters (2)'!$B$17:$B$30,B193,'Routed alum faces letters (2)'!$G$17:$G$30)) +
(SUMIF('Routed push through acrylic'!$B$17:$B$30,B193,'Routed push through acrylic'!$G$17:$G$30)) +
(SUMIF('Routed push through acrylic (2)'!$B$17:$B$30,B193,'Routed push through acrylic (2)'!$G$17:$G$30)) +
(SUMIF('Sf routed cabinet'!$B$17:$B$30,B193,'Sf routed cabinet'!$G$17:$G$30)) +
(SUMIF('Sf routed cabinet (2)'!$B$17:$B$30,B193,'Sf routed cabinet (2)'!$G$17:$G$30)) +
(SUMIF('Df routed cabinet'!$B$17:$B$30,B193,'Df routed cabinet'!$G$17:$G$30)) +
(SUMIF('Df routed cabinet (2)'!$B$17:$B$30,B193,'Df routed cabinet (2)'!$G$17:$G$30)) +
(SUMIF('Sf acrylic cabinet'!$B$17:$B$30,B193,'Sf acrylic cabinet'!$G$17:$G$30)) +
(SUMIF('Sf acrylic cabinet (2)'!$B$17:$B$30,B193,'Sf acrylic cabinet (2)'!$G$17:$G$30)) +
(SUMIF('Economy Sf acrylic'!$B$17:$B$30,B193,'Economy Sf acrylic'!$G$17:$G$30)) +
(SUMIF('Df acrylic cabinet'!$B$17:$B$30,B193,'Df acrylic cabinet'!$G$17:$G$30)) +
(SUMIF('Df acrylic cabinet (2)'!$B$17:$B$30,B193,'Df acrylic cabinet (2)'!$G$17:$G$30)) +
(SUMIF('Sf flex cabinet'!$B$17:$B$30,B193,'Sf flex cabinet'!$G$17:$G$30)) +
(SUMIF('Sf flex cabinet (2)'!$B$17:$B$30,B193,'Sf flex cabinet (2)'!$G$17:$G$30)) +
(SUMIF('Df flex cabinet'!$B$17:$B$36,B193,'Df flex cabinet'!$G$17:$G$36)) +
(SUMIF('Df flex cabinet (2)'!$B$17:$B$36,B193,'Df flex cabinet (2)'!$G$17:$G$36)) +
(SUMIF('Pole cover'!$B$17:$B$30,B193,'Pole cover'!$G$17:$G$30)) +
(SUMIF('Pole cover (2)'!$B$17:$B$30,B193,'Pole cover (2)'!$G$17:$G$30)) +
(SUMIF('Structural Steel Fab'!$B$17:$B$29,B193,'Structural Steel Fab'!$G$17:$G$29)) +
(SUMIF(Reveal!$B$17:$B$30,B193,Reveal!$G$17:$G$30)) +
(SUMIF('Reveal (2)'!$B$17:$B$30,B193,'Reveal (2)'!$G$17:$G$30)) +
(SUMIF('Crown cove top'!$B$17:$B$30,B193,'Crown cove top'!$G$17:$G$30)) +
(SUMIF('EMC assembly'!$B$17:$B$30,B193,'EMC assembly'!$G$17:$G$30)) +
(SUMIF(Crating!$B$17:$B$29,B193,Crating!$G$17:$G$29)) +
(SUMIF('LED wiring'!$B$17:$B$30,B193,'LED wiring'!$G$17:$G$30)) +
(SUMIF('Changeable copy face'!$B$17:$B$30,B193,'Changeable copy face'!$G$17:$G$30)) +
(SUMIF('Flex face assembly'!$B$17:$B$30,B193,'Flex face assembly'!$G$17:$G$30)) +
(SUMIF('Routed face assembly'!$B$17:$B$30,B193,'Routed face assembly'!$G$17:$G$30)) +
(SUMIF('Paint calculation'!$B$17:$B$30,B193,'Paint calculation'!$G$17:$G$30)) +
(SUMIF('Trimcap letter face'!$B$17:$B$30,B193,'Trimcap letter face'!$G$17:$G$30)) +
(SUMIF('Trimcap letter face (2)'!$B$17:$B$30,B193,'Trimcap letter face (2)'!$G$17:$G$30)) +
(SUMIF('Channel letter fabrication'!$B$17:$B$30,B193,'Channel letter fabrication'!$G$17:$G$30)) +
(SUMIF('Channel letter fabrication (2)'!$B$17:$B$30,B193,'Channel letter fabrication (2)'!$G$17:$G$30))</f>
        <v>0</v>
      </c>
    </row>
    <row r="194" spans="1:10">
      <c r="A194" s="28" t="str">
        <f>[1]ODBC!$A194</f>
        <v>48" 7725-53 Cardinal Red</v>
      </c>
      <c r="B194" s="29" t="str">
        <f>[1]ODBC!B194</f>
        <v>17612</v>
      </c>
      <c r="C194" s="30">
        <f>IFERROR(VLOOKUP($B194,[1]ODBC!$B:$H,2,FALSE),"")</f>
        <v>1.633</v>
      </c>
      <c r="D194" s="30">
        <f>IFERROR(VLOOKUP($B194,[1]ODBC!$B:$H,3,FALSE),"")</f>
        <v>2.94</v>
      </c>
      <c r="E194" s="30" t="str">
        <f>IFERROR(VLOOKUP($B194,[1]ODBC!$B:$H,4,FALSE),"")</f>
        <v>SQFT</v>
      </c>
      <c r="F194" s="31">
        <f>IFERROR(VLOOKUP($B194,[1]ODBC!$B:$H,5,FALSE),"")</f>
        <v>44.45</v>
      </c>
      <c r="G194" s="32">
        <f>[1]ODBC!G194</f>
        <v>0</v>
      </c>
      <c r="H194" s="33">
        <f>SUM([1]ODBC!H194)</f>
        <v>46052</v>
      </c>
      <c r="I194" s="41" t="str">
        <f>'Vinyl cutting'!$B$2</f>
        <v>J36938</v>
      </c>
      <c r="J194" s="42">
        <f ca="1">(SUMIF('Freeform time and material'!$B$17:$B$30,B194,'Freeform time and material'!$G$17:$G$30)) +
(SUMIF('Vinyl cutting'!$B$17:$B$30,B194,'Vinyl cutting'!$G$17:$G$30)) +
(SUMIF('Vinyl cutting (2)'!$B$17:$B$30,B194,'Vinyl cutting (2)'!$G$17:$G$30)) +
(SUMIF('Apply vinyl graphics'!$B$17:$B$30,B194,'Apply vinyl graphics'!$G$17:$G$30)) +
(SUMIF('Apply vinyl graphics (2)'!$B$17:$B$30,B194,'Apply vinyl graphics (2)'!$G$17:$G$30)) +
(SUMIF('Alum pan sign'!$B$17:$B$30,B194,'Alum pan sign'!$G$17:$G$30)) +
(SUMIF('Alum pan sign (2)'!$B$17:$B$30,B194,'Alum pan sign (2)'!$G$17:$G$30)) +
(SUMIF('Economy pan sign'!$B$17:$B$30,B194,'Economy pan sign'!$G$17:$G$30)) +
(SUMIF('Post and panel sign'!$B$17:$B$30,B194,'Post and panel sign'!$G$17:$G$30)) +
(SUMIF('Post and panel sign (2)'!$B$17:$B$30,B194,'Post and panel sign (2)'!$G$17:$G$30)) +
(SUMIF('Flat panels only'!$B$17:$B$30,B194,'Flat panels only'!$G$17:$G$30)) +
(SUMIF('Flat panels only (2)'!$B$17:$B$30,B194,'Flat panels only (2)'!$G$17:$G$30)) +
(SUMIF('Routed panel shapes'!$B$18:$B$31,B194,'Routed panel shapes'!$G$18:$G$31)) +
(SUMIF('Routed panel shapes (2)'!$B$18:$B$31,B194,'Routed panel shapes (2)'!$G$18:$G$31)) +
(SUMIF('Routed face only'!$B$17:$B$30,B194,'Routed face only'!$G$17:$G$30)) +
(SUMIF('Routed face only (2)'!$B$17:$B$30,B194,'Routed face only (2)'!$G$17:$G$30)) +
(SUMIF('Routed alum faces letters'!$B$17:$B$30,B194,'Routed alum faces letters'!$G$17:$G$30)) +
(SUMIF('Routed alum faces letters (2)'!$B$17:$B$30,B194,'Routed alum faces letters (2)'!$G$17:$G$30)) +
(SUMIF('Routed push through acrylic'!$B$17:$B$30,B194,'Routed push through acrylic'!$G$17:$G$30)) +
(SUMIF('Routed push through acrylic (2)'!$B$17:$B$30,B194,'Routed push through acrylic (2)'!$G$17:$G$30)) +
(SUMIF('Sf routed cabinet'!$B$17:$B$30,B194,'Sf routed cabinet'!$G$17:$G$30)) +
(SUMIF('Sf routed cabinet (2)'!$B$17:$B$30,B194,'Sf routed cabinet (2)'!$G$17:$G$30)) +
(SUMIF('Df routed cabinet'!$B$17:$B$30,B194,'Df routed cabinet'!$G$17:$G$30)) +
(SUMIF('Df routed cabinet (2)'!$B$17:$B$30,B194,'Df routed cabinet (2)'!$G$17:$G$30)) +
(SUMIF('Sf acrylic cabinet'!$B$17:$B$30,B194,'Sf acrylic cabinet'!$G$17:$G$30)) +
(SUMIF('Sf acrylic cabinet (2)'!$B$17:$B$30,B194,'Sf acrylic cabinet (2)'!$G$17:$G$30)) +
(SUMIF('Economy Sf acrylic'!$B$17:$B$30,B194,'Economy Sf acrylic'!$G$17:$G$30)) +
(SUMIF('Df acrylic cabinet'!$B$17:$B$30,B194,'Df acrylic cabinet'!$G$17:$G$30)) +
(SUMIF('Df acrylic cabinet (2)'!$B$17:$B$30,B194,'Df acrylic cabinet (2)'!$G$17:$G$30)) +
(SUMIF('Sf flex cabinet'!$B$17:$B$30,B194,'Sf flex cabinet'!$G$17:$G$30)) +
(SUMIF('Sf flex cabinet (2)'!$B$17:$B$30,B194,'Sf flex cabinet (2)'!$G$17:$G$30)) +
(SUMIF('Df flex cabinet'!$B$17:$B$36,B194,'Df flex cabinet'!$G$17:$G$36)) +
(SUMIF('Df flex cabinet (2)'!$B$17:$B$36,B194,'Df flex cabinet (2)'!$G$17:$G$36)) +
(SUMIF('Pole cover'!$B$17:$B$30,B194,'Pole cover'!$G$17:$G$30)) +
(SUMIF('Pole cover (2)'!$B$17:$B$30,B194,'Pole cover (2)'!$G$17:$G$30)) +
(SUMIF('Structural Steel Fab'!$B$17:$B$29,B194,'Structural Steel Fab'!$G$17:$G$29)) +
(SUMIF(Reveal!$B$17:$B$30,B194,Reveal!$G$17:$G$30)) +
(SUMIF('Reveal (2)'!$B$17:$B$30,B194,'Reveal (2)'!$G$17:$G$30)) +
(SUMIF('Crown cove top'!$B$17:$B$30,B194,'Crown cove top'!$G$17:$G$30)) +
(SUMIF('EMC assembly'!$B$17:$B$30,B194,'EMC assembly'!$G$17:$G$30)) +
(SUMIF(Crating!$B$17:$B$29,B194,Crating!$G$17:$G$29)) +
(SUMIF('LED wiring'!$B$17:$B$30,B194,'LED wiring'!$G$17:$G$30)) +
(SUMIF('Changeable copy face'!$B$17:$B$30,B194,'Changeable copy face'!$G$17:$G$30)) +
(SUMIF('Flex face assembly'!$B$17:$B$30,B194,'Flex face assembly'!$G$17:$G$30)) +
(SUMIF('Routed face assembly'!$B$17:$B$30,B194,'Routed face assembly'!$G$17:$G$30)) +
(SUMIF('Paint calculation'!$B$17:$B$30,B194,'Paint calculation'!$G$17:$G$30)) +
(SUMIF('Trimcap letter face'!$B$17:$B$30,B194,'Trimcap letter face'!$G$17:$G$30)) +
(SUMIF('Trimcap letter face (2)'!$B$17:$B$30,B194,'Trimcap letter face (2)'!$G$17:$G$30)) +
(SUMIF('Channel letter fabrication'!$B$17:$B$30,B194,'Channel letter fabrication'!$G$17:$G$30)) +
(SUMIF('Channel letter fabrication (2)'!$B$17:$B$30,B194,'Channel letter fabrication (2)'!$G$17:$G$30))</f>
        <v>0</v>
      </c>
    </row>
    <row r="195" spans="1:10">
      <c r="A195" s="28" t="str">
        <f>[1]ODBC!$A195</f>
        <v>48" 7725-58 Burgundy</v>
      </c>
      <c r="B195" s="29" t="str">
        <f>[1]ODBC!B195</f>
        <v>17616</v>
      </c>
      <c r="C195" s="30">
        <f>IFERROR(VLOOKUP($B195,[1]ODBC!$B:$H,2,FALSE),"")</f>
        <v>1.4119999999999999</v>
      </c>
      <c r="D195" s="30">
        <f>IFERROR(VLOOKUP($B195,[1]ODBC!$B:$H,3,FALSE),"")</f>
        <v>2.5419999999999998</v>
      </c>
      <c r="E195" s="30" t="str">
        <f>IFERROR(VLOOKUP($B195,[1]ODBC!$B:$H,4,FALSE),"")</f>
        <v>SQFT</v>
      </c>
      <c r="F195" s="31">
        <f>IFERROR(VLOOKUP($B195,[1]ODBC!$B:$H,5,FALSE),"")</f>
        <v>44.45</v>
      </c>
      <c r="G195" s="32">
        <f>[1]ODBC!G195</f>
        <v>0</v>
      </c>
      <c r="H195" s="33">
        <f>SUM([1]ODBC!H195)</f>
        <v>44796</v>
      </c>
      <c r="I195" s="41" t="str">
        <f>'Vinyl cutting'!$B$2</f>
        <v>J36938</v>
      </c>
      <c r="J195" s="42">
        <f ca="1">(SUMIF('Freeform time and material'!$B$17:$B$30,B195,'Freeform time and material'!$G$17:$G$30)) +
(SUMIF('Vinyl cutting'!$B$17:$B$30,B195,'Vinyl cutting'!$G$17:$G$30)) +
(SUMIF('Vinyl cutting (2)'!$B$17:$B$30,B195,'Vinyl cutting (2)'!$G$17:$G$30)) +
(SUMIF('Apply vinyl graphics'!$B$17:$B$30,B195,'Apply vinyl graphics'!$G$17:$G$30)) +
(SUMIF('Apply vinyl graphics (2)'!$B$17:$B$30,B195,'Apply vinyl graphics (2)'!$G$17:$G$30)) +
(SUMIF('Alum pan sign'!$B$17:$B$30,B195,'Alum pan sign'!$G$17:$G$30)) +
(SUMIF('Alum pan sign (2)'!$B$17:$B$30,B195,'Alum pan sign (2)'!$G$17:$G$30)) +
(SUMIF('Economy pan sign'!$B$17:$B$30,B195,'Economy pan sign'!$G$17:$G$30)) +
(SUMIF('Post and panel sign'!$B$17:$B$30,B195,'Post and panel sign'!$G$17:$G$30)) +
(SUMIF('Post and panel sign (2)'!$B$17:$B$30,B195,'Post and panel sign (2)'!$G$17:$G$30)) +
(SUMIF('Flat panels only'!$B$17:$B$30,B195,'Flat panels only'!$G$17:$G$30)) +
(SUMIF('Flat panels only (2)'!$B$17:$B$30,B195,'Flat panels only (2)'!$G$17:$G$30)) +
(SUMIF('Routed panel shapes'!$B$18:$B$31,B195,'Routed panel shapes'!$G$18:$G$31)) +
(SUMIF('Routed panel shapes (2)'!$B$18:$B$31,B195,'Routed panel shapes (2)'!$G$18:$G$31)) +
(SUMIF('Routed face only'!$B$17:$B$30,B195,'Routed face only'!$G$17:$G$30)) +
(SUMIF('Routed face only (2)'!$B$17:$B$30,B195,'Routed face only (2)'!$G$17:$G$30)) +
(SUMIF('Routed alum faces letters'!$B$17:$B$30,B195,'Routed alum faces letters'!$G$17:$G$30)) +
(SUMIF('Routed alum faces letters (2)'!$B$17:$B$30,B195,'Routed alum faces letters (2)'!$G$17:$G$30)) +
(SUMIF('Routed push through acrylic'!$B$17:$B$30,B195,'Routed push through acrylic'!$G$17:$G$30)) +
(SUMIF('Routed push through acrylic (2)'!$B$17:$B$30,B195,'Routed push through acrylic (2)'!$G$17:$G$30)) +
(SUMIF('Sf routed cabinet'!$B$17:$B$30,B195,'Sf routed cabinet'!$G$17:$G$30)) +
(SUMIF('Sf routed cabinet (2)'!$B$17:$B$30,B195,'Sf routed cabinet (2)'!$G$17:$G$30)) +
(SUMIF('Df routed cabinet'!$B$17:$B$30,B195,'Df routed cabinet'!$G$17:$G$30)) +
(SUMIF('Df routed cabinet (2)'!$B$17:$B$30,B195,'Df routed cabinet (2)'!$G$17:$G$30)) +
(SUMIF('Sf acrylic cabinet'!$B$17:$B$30,B195,'Sf acrylic cabinet'!$G$17:$G$30)) +
(SUMIF('Sf acrylic cabinet (2)'!$B$17:$B$30,B195,'Sf acrylic cabinet (2)'!$G$17:$G$30)) +
(SUMIF('Economy Sf acrylic'!$B$17:$B$30,B195,'Economy Sf acrylic'!$G$17:$G$30)) +
(SUMIF('Df acrylic cabinet'!$B$17:$B$30,B195,'Df acrylic cabinet'!$G$17:$G$30)) +
(SUMIF('Df acrylic cabinet (2)'!$B$17:$B$30,B195,'Df acrylic cabinet (2)'!$G$17:$G$30)) +
(SUMIF('Sf flex cabinet'!$B$17:$B$30,B195,'Sf flex cabinet'!$G$17:$G$30)) +
(SUMIF('Sf flex cabinet (2)'!$B$17:$B$30,B195,'Sf flex cabinet (2)'!$G$17:$G$30)) +
(SUMIF('Df flex cabinet'!$B$17:$B$36,B195,'Df flex cabinet'!$G$17:$G$36)) +
(SUMIF('Df flex cabinet (2)'!$B$17:$B$36,B195,'Df flex cabinet (2)'!$G$17:$G$36)) +
(SUMIF('Pole cover'!$B$17:$B$30,B195,'Pole cover'!$G$17:$G$30)) +
(SUMIF('Pole cover (2)'!$B$17:$B$30,B195,'Pole cover (2)'!$G$17:$G$30)) +
(SUMIF('Structural Steel Fab'!$B$17:$B$29,B195,'Structural Steel Fab'!$G$17:$G$29)) +
(SUMIF(Reveal!$B$17:$B$30,B195,Reveal!$G$17:$G$30)) +
(SUMIF('Reveal (2)'!$B$17:$B$30,B195,'Reveal (2)'!$G$17:$G$30)) +
(SUMIF('Crown cove top'!$B$17:$B$30,B195,'Crown cove top'!$G$17:$G$30)) +
(SUMIF('EMC assembly'!$B$17:$B$30,B195,'EMC assembly'!$G$17:$G$30)) +
(SUMIF(Crating!$B$17:$B$29,B195,Crating!$G$17:$G$29)) +
(SUMIF('LED wiring'!$B$17:$B$30,B195,'LED wiring'!$G$17:$G$30)) +
(SUMIF('Changeable copy face'!$B$17:$B$30,B195,'Changeable copy face'!$G$17:$G$30)) +
(SUMIF('Flex face assembly'!$B$17:$B$30,B195,'Flex face assembly'!$G$17:$G$30)) +
(SUMIF('Routed face assembly'!$B$17:$B$30,B195,'Routed face assembly'!$G$17:$G$30)) +
(SUMIF('Paint calculation'!$B$17:$B$30,B195,'Paint calculation'!$G$17:$G$30)) +
(SUMIF('Trimcap letter face'!$B$17:$B$30,B195,'Trimcap letter face'!$G$17:$G$30)) +
(SUMIF('Trimcap letter face (2)'!$B$17:$B$30,B195,'Trimcap letter face (2)'!$G$17:$G$30)) +
(SUMIF('Channel letter fabrication'!$B$17:$B$30,B195,'Channel letter fabrication'!$G$17:$G$30)) +
(SUMIF('Channel letter fabrication (2)'!$B$17:$B$30,B195,'Channel letter fabrication (2)'!$G$17:$G$30))</f>
        <v>0</v>
      </c>
    </row>
    <row r="196" spans="1:10">
      <c r="A196" s="28" t="str">
        <f>[1]ODBC!$A196</f>
        <v>48" 7725-263 Prfct Match Red</v>
      </c>
      <c r="B196" s="29" t="str">
        <f>[1]ODBC!B196</f>
        <v>17620</v>
      </c>
      <c r="C196" s="30">
        <f>IFERROR(VLOOKUP($B196,[1]ODBC!$B:$H,2,FALSE),"")</f>
        <v>1.581</v>
      </c>
      <c r="D196" s="30">
        <f>IFERROR(VLOOKUP($B196,[1]ODBC!$B:$H,3,FALSE),"")</f>
        <v>2.8460000000000001</v>
      </c>
      <c r="E196" s="30" t="str">
        <f>IFERROR(VLOOKUP($B196,[1]ODBC!$B:$H,4,FALSE),"")</f>
        <v>SQFT</v>
      </c>
      <c r="F196" s="31">
        <f>IFERROR(VLOOKUP($B196,[1]ODBC!$B:$H,5,FALSE),"")</f>
        <v>44.45</v>
      </c>
      <c r="G196" s="32">
        <f>[1]ODBC!G196</f>
        <v>0</v>
      </c>
      <c r="H196" s="33">
        <f>SUM([1]ODBC!H196)</f>
        <v>0</v>
      </c>
      <c r="I196" s="41" t="str">
        <f>'Vinyl cutting'!$B$2</f>
        <v>J36938</v>
      </c>
      <c r="J196" s="42">
        <f ca="1">(SUMIF('Freeform time and material'!$B$17:$B$30,B196,'Freeform time and material'!$G$17:$G$30)) +
(SUMIF('Vinyl cutting'!$B$17:$B$30,B196,'Vinyl cutting'!$G$17:$G$30)) +
(SUMIF('Vinyl cutting (2)'!$B$17:$B$30,B196,'Vinyl cutting (2)'!$G$17:$G$30)) +
(SUMIF('Apply vinyl graphics'!$B$17:$B$30,B196,'Apply vinyl graphics'!$G$17:$G$30)) +
(SUMIF('Apply vinyl graphics (2)'!$B$17:$B$30,B196,'Apply vinyl graphics (2)'!$G$17:$G$30)) +
(SUMIF('Alum pan sign'!$B$17:$B$30,B196,'Alum pan sign'!$G$17:$G$30)) +
(SUMIF('Alum pan sign (2)'!$B$17:$B$30,B196,'Alum pan sign (2)'!$G$17:$G$30)) +
(SUMIF('Economy pan sign'!$B$17:$B$30,B196,'Economy pan sign'!$G$17:$G$30)) +
(SUMIF('Post and panel sign'!$B$17:$B$30,B196,'Post and panel sign'!$G$17:$G$30)) +
(SUMIF('Post and panel sign (2)'!$B$17:$B$30,B196,'Post and panel sign (2)'!$G$17:$G$30)) +
(SUMIF('Flat panels only'!$B$17:$B$30,B196,'Flat panels only'!$G$17:$G$30)) +
(SUMIF('Flat panels only (2)'!$B$17:$B$30,B196,'Flat panels only (2)'!$G$17:$G$30)) +
(SUMIF('Routed panel shapes'!$B$18:$B$31,B196,'Routed panel shapes'!$G$18:$G$31)) +
(SUMIF('Routed panel shapes (2)'!$B$18:$B$31,B196,'Routed panel shapes (2)'!$G$18:$G$31)) +
(SUMIF('Routed face only'!$B$17:$B$30,B196,'Routed face only'!$G$17:$G$30)) +
(SUMIF('Routed face only (2)'!$B$17:$B$30,B196,'Routed face only (2)'!$G$17:$G$30)) +
(SUMIF('Routed alum faces letters'!$B$17:$B$30,B196,'Routed alum faces letters'!$G$17:$G$30)) +
(SUMIF('Routed alum faces letters (2)'!$B$17:$B$30,B196,'Routed alum faces letters (2)'!$G$17:$G$30)) +
(SUMIF('Routed push through acrylic'!$B$17:$B$30,B196,'Routed push through acrylic'!$G$17:$G$30)) +
(SUMIF('Routed push through acrylic (2)'!$B$17:$B$30,B196,'Routed push through acrylic (2)'!$G$17:$G$30)) +
(SUMIF('Sf routed cabinet'!$B$17:$B$30,B196,'Sf routed cabinet'!$G$17:$G$30)) +
(SUMIF('Sf routed cabinet (2)'!$B$17:$B$30,B196,'Sf routed cabinet (2)'!$G$17:$G$30)) +
(SUMIF('Df routed cabinet'!$B$17:$B$30,B196,'Df routed cabinet'!$G$17:$G$30)) +
(SUMIF('Df routed cabinet (2)'!$B$17:$B$30,B196,'Df routed cabinet (2)'!$G$17:$G$30)) +
(SUMIF('Sf acrylic cabinet'!$B$17:$B$30,B196,'Sf acrylic cabinet'!$G$17:$G$30)) +
(SUMIF('Sf acrylic cabinet (2)'!$B$17:$B$30,B196,'Sf acrylic cabinet (2)'!$G$17:$G$30)) +
(SUMIF('Economy Sf acrylic'!$B$17:$B$30,B196,'Economy Sf acrylic'!$G$17:$G$30)) +
(SUMIF('Df acrylic cabinet'!$B$17:$B$30,B196,'Df acrylic cabinet'!$G$17:$G$30)) +
(SUMIF('Df acrylic cabinet (2)'!$B$17:$B$30,B196,'Df acrylic cabinet (2)'!$G$17:$G$30)) +
(SUMIF('Sf flex cabinet'!$B$17:$B$30,B196,'Sf flex cabinet'!$G$17:$G$30)) +
(SUMIF('Sf flex cabinet (2)'!$B$17:$B$30,B196,'Sf flex cabinet (2)'!$G$17:$G$30)) +
(SUMIF('Df flex cabinet'!$B$17:$B$36,B196,'Df flex cabinet'!$G$17:$G$36)) +
(SUMIF('Df flex cabinet (2)'!$B$17:$B$36,B196,'Df flex cabinet (2)'!$G$17:$G$36)) +
(SUMIF('Pole cover'!$B$17:$B$30,B196,'Pole cover'!$G$17:$G$30)) +
(SUMIF('Pole cover (2)'!$B$17:$B$30,B196,'Pole cover (2)'!$G$17:$G$30)) +
(SUMIF('Structural Steel Fab'!$B$17:$B$29,B196,'Structural Steel Fab'!$G$17:$G$29)) +
(SUMIF(Reveal!$B$17:$B$30,B196,Reveal!$G$17:$G$30)) +
(SUMIF('Reveal (2)'!$B$17:$B$30,B196,'Reveal (2)'!$G$17:$G$30)) +
(SUMIF('Crown cove top'!$B$17:$B$30,B196,'Crown cove top'!$G$17:$G$30)) +
(SUMIF('EMC assembly'!$B$17:$B$30,B196,'EMC assembly'!$G$17:$G$30)) +
(SUMIF(Crating!$B$17:$B$29,B196,Crating!$G$17:$G$29)) +
(SUMIF('LED wiring'!$B$17:$B$30,B196,'LED wiring'!$G$17:$G$30)) +
(SUMIF('Changeable copy face'!$B$17:$B$30,B196,'Changeable copy face'!$G$17:$G$30)) +
(SUMIF('Flex face assembly'!$B$17:$B$30,B196,'Flex face assembly'!$G$17:$G$30)) +
(SUMIF('Routed face assembly'!$B$17:$B$30,B196,'Routed face assembly'!$G$17:$G$30)) +
(SUMIF('Paint calculation'!$B$17:$B$30,B196,'Paint calculation'!$G$17:$G$30)) +
(SUMIF('Trimcap letter face'!$B$17:$B$30,B196,'Trimcap letter face'!$G$17:$G$30)) +
(SUMIF('Trimcap letter face (2)'!$B$17:$B$30,B196,'Trimcap letter face (2)'!$G$17:$G$30)) +
(SUMIF('Channel letter fabrication'!$B$17:$B$30,B196,'Channel letter fabrication'!$G$17:$G$30)) +
(SUMIF('Channel letter fabrication (2)'!$B$17:$B$30,B196,'Channel letter fabrication (2)'!$G$17:$G$30))</f>
        <v>0</v>
      </c>
    </row>
    <row r="197" spans="1:10">
      <c r="A197" s="28" t="str">
        <f>[1]ODBC!$A197</f>
        <v>48" 7725-14 Bright Orange</v>
      </c>
      <c r="B197" s="29" t="str">
        <f>[1]ODBC!B197</f>
        <v>17624</v>
      </c>
      <c r="C197" s="30">
        <f>IFERROR(VLOOKUP($B197,[1]ODBC!$B:$H,2,FALSE),"")</f>
        <v>1.5760000000000001</v>
      </c>
      <c r="D197" s="30">
        <f>IFERROR(VLOOKUP($B197,[1]ODBC!$B:$H,3,FALSE),"")</f>
        <v>2.8370000000000002</v>
      </c>
      <c r="E197" s="30" t="str">
        <f>IFERROR(VLOOKUP($B197,[1]ODBC!$B:$H,4,FALSE),"")</f>
        <v>SQFT</v>
      </c>
      <c r="F197" s="31">
        <f>IFERROR(VLOOKUP($B197,[1]ODBC!$B:$H,5,FALSE),"")</f>
        <v>44.45</v>
      </c>
      <c r="G197" s="32">
        <f>[1]ODBC!G197</f>
        <v>0</v>
      </c>
      <c r="H197" s="33">
        <f>SUM([1]ODBC!H197)</f>
        <v>45975</v>
      </c>
      <c r="I197" s="41" t="str">
        <f>'Vinyl cutting'!$B$2</f>
        <v>J36938</v>
      </c>
      <c r="J197" s="42">
        <f ca="1">(SUMIF('Freeform time and material'!$B$17:$B$30,B197,'Freeform time and material'!$G$17:$G$30)) +
(SUMIF('Vinyl cutting'!$B$17:$B$30,B197,'Vinyl cutting'!$G$17:$G$30)) +
(SUMIF('Vinyl cutting (2)'!$B$17:$B$30,B197,'Vinyl cutting (2)'!$G$17:$G$30)) +
(SUMIF('Apply vinyl graphics'!$B$17:$B$30,B197,'Apply vinyl graphics'!$G$17:$G$30)) +
(SUMIF('Apply vinyl graphics (2)'!$B$17:$B$30,B197,'Apply vinyl graphics (2)'!$G$17:$G$30)) +
(SUMIF('Alum pan sign'!$B$17:$B$30,B197,'Alum pan sign'!$G$17:$G$30)) +
(SUMIF('Alum pan sign (2)'!$B$17:$B$30,B197,'Alum pan sign (2)'!$G$17:$G$30)) +
(SUMIF('Economy pan sign'!$B$17:$B$30,B197,'Economy pan sign'!$G$17:$G$30)) +
(SUMIF('Post and panel sign'!$B$17:$B$30,B197,'Post and panel sign'!$G$17:$G$30)) +
(SUMIF('Post and panel sign (2)'!$B$17:$B$30,B197,'Post and panel sign (2)'!$G$17:$G$30)) +
(SUMIF('Flat panels only'!$B$17:$B$30,B197,'Flat panels only'!$G$17:$G$30)) +
(SUMIF('Flat panels only (2)'!$B$17:$B$30,B197,'Flat panels only (2)'!$G$17:$G$30)) +
(SUMIF('Routed panel shapes'!$B$18:$B$31,B197,'Routed panel shapes'!$G$18:$G$31)) +
(SUMIF('Routed panel shapes (2)'!$B$18:$B$31,B197,'Routed panel shapes (2)'!$G$18:$G$31)) +
(SUMIF('Routed face only'!$B$17:$B$30,B197,'Routed face only'!$G$17:$G$30)) +
(SUMIF('Routed face only (2)'!$B$17:$B$30,B197,'Routed face only (2)'!$G$17:$G$30)) +
(SUMIF('Routed alum faces letters'!$B$17:$B$30,B197,'Routed alum faces letters'!$G$17:$G$30)) +
(SUMIF('Routed alum faces letters (2)'!$B$17:$B$30,B197,'Routed alum faces letters (2)'!$G$17:$G$30)) +
(SUMIF('Routed push through acrylic'!$B$17:$B$30,B197,'Routed push through acrylic'!$G$17:$G$30)) +
(SUMIF('Routed push through acrylic (2)'!$B$17:$B$30,B197,'Routed push through acrylic (2)'!$G$17:$G$30)) +
(SUMIF('Sf routed cabinet'!$B$17:$B$30,B197,'Sf routed cabinet'!$G$17:$G$30)) +
(SUMIF('Sf routed cabinet (2)'!$B$17:$B$30,B197,'Sf routed cabinet (2)'!$G$17:$G$30)) +
(SUMIF('Df routed cabinet'!$B$17:$B$30,B197,'Df routed cabinet'!$G$17:$G$30)) +
(SUMIF('Df routed cabinet (2)'!$B$17:$B$30,B197,'Df routed cabinet (2)'!$G$17:$G$30)) +
(SUMIF('Sf acrylic cabinet'!$B$17:$B$30,B197,'Sf acrylic cabinet'!$G$17:$G$30)) +
(SUMIF('Sf acrylic cabinet (2)'!$B$17:$B$30,B197,'Sf acrylic cabinet (2)'!$G$17:$G$30)) +
(SUMIF('Economy Sf acrylic'!$B$17:$B$30,B197,'Economy Sf acrylic'!$G$17:$G$30)) +
(SUMIF('Df acrylic cabinet'!$B$17:$B$30,B197,'Df acrylic cabinet'!$G$17:$G$30)) +
(SUMIF('Df acrylic cabinet (2)'!$B$17:$B$30,B197,'Df acrylic cabinet (2)'!$G$17:$G$30)) +
(SUMIF('Sf flex cabinet'!$B$17:$B$30,B197,'Sf flex cabinet'!$G$17:$G$30)) +
(SUMIF('Sf flex cabinet (2)'!$B$17:$B$30,B197,'Sf flex cabinet (2)'!$G$17:$G$30)) +
(SUMIF('Df flex cabinet'!$B$17:$B$36,B197,'Df flex cabinet'!$G$17:$G$36)) +
(SUMIF('Df flex cabinet (2)'!$B$17:$B$36,B197,'Df flex cabinet (2)'!$G$17:$G$36)) +
(SUMIF('Pole cover'!$B$17:$B$30,B197,'Pole cover'!$G$17:$G$30)) +
(SUMIF('Pole cover (2)'!$B$17:$B$30,B197,'Pole cover (2)'!$G$17:$G$30)) +
(SUMIF('Structural Steel Fab'!$B$17:$B$29,B197,'Structural Steel Fab'!$G$17:$G$29)) +
(SUMIF(Reveal!$B$17:$B$30,B197,Reveal!$G$17:$G$30)) +
(SUMIF('Reveal (2)'!$B$17:$B$30,B197,'Reveal (2)'!$G$17:$G$30)) +
(SUMIF('Crown cove top'!$B$17:$B$30,B197,'Crown cove top'!$G$17:$G$30)) +
(SUMIF('EMC assembly'!$B$17:$B$30,B197,'EMC assembly'!$G$17:$G$30)) +
(SUMIF(Crating!$B$17:$B$29,B197,Crating!$G$17:$G$29)) +
(SUMIF('LED wiring'!$B$17:$B$30,B197,'LED wiring'!$G$17:$G$30)) +
(SUMIF('Changeable copy face'!$B$17:$B$30,B197,'Changeable copy face'!$G$17:$G$30)) +
(SUMIF('Flex face assembly'!$B$17:$B$30,B197,'Flex face assembly'!$G$17:$G$30)) +
(SUMIF('Routed face assembly'!$B$17:$B$30,B197,'Routed face assembly'!$G$17:$G$30)) +
(SUMIF('Paint calculation'!$B$17:$B$30,B197,'Paint calculation'!$G$17:$G$30)) +
(SUMIF('Trimcap letter face'!$B$17:$B$30,B197,'Trimcap letter face'!$G$17:$G$30)) +
(SUMIF('Trimcap letter face (2)'!$B$17:$B$30,B197,'Trimcap letter face (2)'!$G$17:$G$30)) +
(SUMIF('Channel letter fabrication'!$B$17:$B$30,B197,'Channel letter fabrication'!$G$17:$G$30)) +
(SUMIF('Channel letter fabrication (2)'!$B$17:$B$30,B197,'Channel letter fabrication (2)'!$G$17:$G$30))</f>
        <v>0</v>
      </c>
    </row>
    <row r="198" spans="1:10">
      <c r="A198" s="28" t="str">
        <f>[1]ODBC!$A198</f>
        <v>48" 7725-54 Light Orange</v>
      </c>
      <c r="B198" s="29" t="str">
        <f>[1]ODBC!B198</f>
        <v>17632</v>
      </c>
      <c r="C198" s="30">
        <f>IFERROR(VLOOKUP($B198,[1]ODBC!$B:$H,2,FALSE),"")</f>
        <v>1.1499999999999999</v>
      </c>
      <c r="D198" s="30">
        <f>IFERROR(VLOOKUP($B198,[1]ODBC!$B:$H,3,FALSE),"")</f>
        <v>2.0699999999999998</v>
      </c>
      <c r="E198" s="30" t="str">
        <f>IFERROR(VLOOKUP($B198,[1]ODBC!$B:$H,4,FALSE),"")</f>
        <v>SQFT</v>
      </c>
      <c r="F198" s="31">
        <f>IFERROR(VLOOKUP($B198,[1]ODBC!$B:$H,5,FALSE),"")</f>
        <v>44.45</v>
      </c>
      <c r="G198" s="32">
        <f>[1]ODBC!G198</f>
        <v>0</v>
      </c>
      <c r="H198" s="33">
        <f>SUM([1]ODBC!H198)</f>
        <v>0</v>
      </c>
      <c r="I198" s="41" t="str">
        <f>'Vinyl cutting'!$B$2</f>
        <v>J36938</v>
      </c>
      <c r="J198" s="42">
        <f ca="1">(SUMIF('Freeform time and material'!$B$17:$B$30,B198,'Freeform time and material'!$G$17:$G$30)) +
(SUMIF('Vinyl cutting'!$B$17:$B$30,B198,'Vinyl cutting'!$G$17:$G$30)) +
(SUMIF('Vinyl cutting (2)'!$B$17:$B$30,B198,'Vinyl cutting (2)'!$G$17:$G$30)) +
(SUMIF('Apply vinyl graphics'!$B$17:$B$30,B198,'Apply vinyl graphics'!$G$17:$G$30)) +
(SUMIF('Apply vinyl graphics (2)'!$B$17:$B$30,B198,'Apply vinyl graphics (2)'!$G$17:$G$30)) +
(SUMIF('Alum pan sign'!$B$17:$B$30,B198,'Alum pan sign'!$G$17:$G$30)) +
(SUMIF('Alum pan sign (2)'!$B$17:$B$30,B198,'Alum pan sign (2)'!$G$17:$G$30)) +
(SUMIF('Economy pan sign'!$B$17:$B$30,B198,'Economy pan sign'!$G$17:$G$30)) +
(SUMIF('Post and panel sign'!$B$17:$B$30,B198,'Post and panel sign'!$G$17:$G$30)) +
(SUMIF('Post and panel sign (2)'!$B$17:$B$30,B198,'Post and panel sign (2)'!$G$17:$G$30)) +
(SUMIF('Flat panels only'!$B$17:$B$30,B198,'Flat panels only'!$G$17:$G$30)) +
(SUMIF('Flat panels only (2)'!$B$17:$B$30,B198,'Flat panels only (2)'!$G$17:$G$30)) +
(SUMIF('Routed panel shapes'!$B$18:$B$31,B198,'Routed panel shapes'!$G$18:$G$31)) +
(SUMIF('Routed panel shapes (2)'!$B$18:$B$31,B198,'Routed panel shapes (2)'!$G$18:$G$31)) +
(SUMIF('Routed face only'!$B$17:$B$30,B198,'Routed face only'!$G$17:$G$30)) +
(SUMIF('Routed face only (2)'!$B$17:$B$30,B198,'Routed face only (2)'!$G$17:$G$30)) +
(SUMIF('Routed alum faces letters'!$B$17:$B$30,B198,'Routed alum faces letters'!$G$17:$G$30)) +
(SUMIF('Routed alum faces letters (2)'!$B$17:$B$30,B198,'Routed alum faces letters (2)'!$G$17:$G$30)) +
(SUMIF('Routed push through acrylic'!$B$17:$B$30,B198,'Routed push through acrylic'!$G$17:$G$30)) +
(SUMIF('Routed push through acrylic (2)'!$B$17:$B$30,B198,'Routed push through acrylic (2)'!$G$17:$G$30)) +
(SUMIF('Sf routed cabinet'!$B$17:$B$30,B198,'Sf routed cabinet'!$G$17:$G$30)) +
(SUMIF('Sf routed cabinet (2)'!$B$17:$B$30,B198,'Sf routed cabinet (2)'!$G$17:$G$30)) +
(SUMIF('Df routed cabinet'!$B$17:$B$30,B198,'Df routed cabinet'!$G$17:$G$30)) +
(SUMIF('Df routed cabinet (2)'!$B$17:$B$30,B198,'Df routed cabinet (2)'!$G$17:$G$30)) +
(SUMIF('Sf acrylic cabinet'!$B$17:$B$30,B198,'Sf acrylic cabinet'!$G$17:$G$30)) +
(SUMIF('Sf acrylic cabinet (2)'!$B$17:$B$30,B198,'Sf acrylic cabinet (2)'!$G$17:$G$30)) +
(SUMIF('Economy Sf acrylic'!$B$17:$B$30,B198,'Economy Sf acrylic'!$G$17:$G$30)) +
(SUMIF('Df acrylic cabinet'!$B$17:$B$30,B198,'Df acrylic cabinet'!$G$17:$G$30)) +
(SUMIF('Df acrylic cabinet (2)'!$B$17:$B$30,B198,'Df acrylic cabinet (2)'!$G$17:$G$30)) +
(SUMIF('Sf flex cabinet'!$B$17:$B$30,B198,'Sf flex cabinet'!$G$17:$G$30)) +
(SUMIF('Sf flex cabinet (2)'!$B$17:$B$30,B198,'Sf flex cabinet (2)'!$G$17:$G$30)) +
(SUMIF('Df flex cabinet'!$B$17:$B$36,B198,'Df flex cabinet'!$G$17:$G$36)) +
(SUMIF('Df flex cabinet (2)'!$B$17:$B$36,B198,'Df flex cabinet (2)'!$G$17:$G$36)) +
(SUMIF('Pole cover'!$B$17:$B$30,B198,'Pole cover'!$G$17:$G$30)) +
(SUMIF('Pole cover (2)'!$B$17:$B$30,B198,'Pole cover (2)'!$G$17:$G$30)) +
(SUMIF('Structural Steel Fab'!$B$17:$B$29,B198,'Structural Steel Fab'!$G$17:$G$29)) +
(SUMIF(Reveal!$B$17:$B$30,B198,Reveal!$G$17:$G$30)) +
(SUMIF('Reveal (2)'!$B$17:$B$30,B198,'Reveal (2)'!$G$17:$G$30)) +
(SUMIF('Crown cove top'!$B$17:$B$30,B198,'Crown cove top'!$G$17:$G$30)) +
(SUMIF('EMC assembly'!$B$17:$B$30,B198,'EMC assembly'!$G$17:$G$30)) +
(SUMIF(Crating!$B$17:$B$29,B198,Crating!$G$17:$G$29)) +
(SUMIF('LED wiring'!$B$17:$B$30,B198,'LED wiring'!$G$17:$G$30)) +
(SUMIF('Changeable copy face'!$B$17:$B$30,B198,'Changeable copy face'!$G$17:$G$30)) +
(SUMIF('Flex face assembly'!$B$17:$B$30,B198,'Flex face assembly'!$G$17:$G$30)) +
(SUMIF('Routed face assembly'!$B$17:$B$30,B198,'Routed face assembly'!$G$17:$G$30)) +
(SUMIF('Paint calculation'!$B$17:$B$30,B198,'Paint calculation'!$G$17:$G$30)) +
(SUMIF('Trimcap letter face'!$B$17:$B$30,B198,'Trimcap letter face'!$G$17:$G$30)) +
(SUMIF('Trimcap letter face (2)'!$B$17:$B$30,B198,'Trimcap letter face (2)'!$G$17:$G$30)) +
(SUMIF('Channel letter fabrication'!$B$17:$B$30,B198,'Channel letter fabrication'!$G$17:$G$30)) +
(SUMIF('Channel letter fabrication (2)'!$B$17:$B$30,B198,'Channel letter fabrication (2)'!$G$17:$G$30))</f>
        <v>0</v>
      </c>
    </row>
    <row r="199" spans="1:10">
      <c r="A199" s="28" t="str">
        <f>[1]ODBC!$A199</f>
        <v>48" 7725-15 Bright Yellow</v>
      </c>
      <c r="B199" s="29" t="str">
        <f>[1]ODBC!B199</f>
        <v>17644</v>
      </c>
      <c r="C199" s="30">
        <f>IFERROR(VLOOKUP($B199,[1]ODBC!$B:$H,2,FALSE),"")</f>
        <v>1.325</v>
      </c>
      <c r="D199" s="30">
        <f>IFERROR(VLOOKUP($B199,[1]ODBC!$B:$H,3,FALSE),"")</f>
        <v>2.3849999999999998</v>
      </c>
      <c r="E199" s="30" t="str">
        <f>IFERROR(VLOOKUP($B199,[1]ODBC!$B:$H,4,FALSE),"")</f>
        <v>SQFT</v>
      </c>
      <c r="F199" s="31">
        <f>IFERROR(VLOOKUP($B199,[1]ODBC!$B:$H,5,FALSE),"")</f>
        <v>44.45</v>
      </c>
      <c r="G199" s="32">
        <f>[1]ODBC!G199</f>
        <v>0</v>
      </c>
      <c r="H199" s="33">
        <f>SUM([1]ODBC!H199)</f>
        <v>45453</v>
      </c>
      <c r="I199" s="41" t="str">
        <f>'Vinyl cutting'!$B$2</f>
        <v>J36938</v>
      </c>
      <c r="J199" s="42">
        <f ca="1">(SUMIF('Freeform time and material'!$B$17:$B$30,B199,'Freeform time and material'!$G$17:$G$30)) +
(SUMIF('Vinyl cutting'!$B$17:$B$30,B199,'Vinyl cutting'!$G$17:$G$30)) +
(SUMIF('Vinyl cutting (2)'!$B$17:$B$30,B199,'Vinyl cutting (2)'!$G$17:$G$30)) +
(SUMIF('Apply vinyl graphics'!$B$17:$B$30,B199,'Apply vinyl graphics'!$G$17:$G$30)) +
(SUMIF('Apply vinyl graphics (2)'!$B$17:$B$30,B199,'Apply vinyl graphics (2)'!$G$17:$G$30)) +
(SUMIF('Alum pan sign'!$B$17:$B$30,B199,'Alum pan sign'!$G$17:$G$30)) +
(SUMIF('Alum pan sign (2)'!$B$17:$B$30,B199,'Alum pan sign (2)'!$G$17:$G$30)) +
(SUMIF('Economy pan sign'!$B$17:$B$30,B199,'Economy pan sign'!$G$17:$G$30)) +
(SUMIF('Post and panel sign'!$B$17:$B$30,B199,'Post and panel sign'!$G$17:$G$30)) +
(SUMIF('Post and panel sign (2)'!$B$17:$B$30,B199,'Post and panel sign (2)'!$G$17:$G$30)) +
(SUMIF('Flat panels only'!$B$17:$B$30,B199,'Flat panels only'!$G$17:$G$30)) +
(SUMIF('Flat panels only (2)'!$B$17:$B$30,B199,'Flat panels only (2)'!$G$17:$G$30)) +
(SUMIF('Routed panel shapes'!$B$18:$B$31,B199,'Routed panel shapes'!$G$18:$G$31)) +
(SUMIF('Routed panel shapes (2)'!$B$18:$B$31,B199,'Routed panel shapes (2)'!$G$18:$G$31)) +
(SUMIF('Routed face only'!$B$17:$B$30,B199,'Routed face only'!$G$17:$G$30)) +
(SUMIF('Routed face only (2)'!$B$17:$B$30,B199,'Routed face only (2)'!$G$17:$G$30)) +
(SUMIF('Routed alum faces letters'!$B$17:$B$30,B199,'Routed alum faces letters'!$G$17:$G$30)) +
(SUMIF('Routed alum faces letters (2)'!$B$17:$B$30,B199,'Routed alum faces letters (2)'!$G$17:$G$30)) +
(SUMIF('Routed push through acrylic'!$B$17:$B$30,B199,'Routed push through acrylic'!$G$17:$G$30)) +
(SUMIF('Routed push through acrylic (2)'!$B$17:$B$30,B199,'Routed push through acrylic (2)'!$G$17:$G$30)) +
(SUMIF('Sf routed cabinet'!$B$17:$B$30,B199,'Sf routed cabinet'!$G$17:$G$30)) +
(SUMIF('Sf routed cabinet (2)'!$B$17:$B$30,B199,'Sf routed cabinet (2)'!$G$17:$G$30)) +
(SUMIF('Df routed cabinet'!$B$17:$B$30,B199,'Df routed cabinet'!$G$17:$G$30)) +
(SUMIF('Df routed cabinet (2)'!$B$17:$B$30,B199,'Df routed cabinet (2)'!$G$17:$G$30)) +
(SUMIF('Sf acrylic cabinet'!$B$17:$B$30,B199,'Sf acrylic cabinet'!$G$17:$G$30)) +
(SUMIF('Sf acrylic cabinet (2)'!$B$17:$B$30,B199,'Sf acrylic cabinet (2)'!$G$17:$G$30)) +
(SUMIF('Economy Sf acrylic'!$B$17:$B$30,B199,'Economy Sf acrylic'!$G$17:$G$30)) +
(SUMIF('Df acrylic cabinet'!$B$17:$B$30,B199,'Df acrylic cabinet'!$G$17:$G$30)) +
(SUMIF('Df acrylic cabinet (2)'!$B$17:$B$30,B199,'Df acrylic cabinet (2)'!$G$17:$G$30)) +
(SUMIF('Sf flex cabinet'!$B$17:$B$30,B199,'Sf flex cabinet'!$G$17:$G$30)) +
(SUMIF('Sf flex cabinet (2)'!$B$17:$B$30,B199,'Sf flex cabinet (2)'!$G$17:$G$30)) +
(SUMIF('Df flex cabinet'!$B$17:$B$36,B199,'Df flex cabinet'!$G$17:$G$36)) +
(SUMIF('Df flex cabinet (2)'!$B$17:$B$36,B199,'Df flex cabinet (2)'!$G$17:$G$36)) +
(SUMIF('Pole cover'!$B$17:$B$30,B199,'Pole cover'!$G$17:$G$30)) +
(SUMIF('Pole cover (2)'!$B$17:$B$30,B199,'Pole cover (2)'!$G$17:$G$30)) +
(SUMIF('Structural Steel Fab'!$B$17:$B$29,B199,'Structural Steel Fab'!$G$17:$G$29)) +
(SUMIF(Reveal!$B$17:$B$30,B199,Reveal!$G$17:$G$30)) +
(SUMIF('Reveal (2)'!$B$17:$B$30,B199,'Reveal (2)'!$G$17:$G$30)) +
(SUMIF('Crown cove top'!$B$17:$B$30,B199,'Crown cove top'!$G$17:$G$30)) +
(SUMIF('EMC assembly'!$B$17:$B$30,B199,'EMC assembly'!$G$17:$G$30)) +
(SUMIF(Crating!$B$17:$B$29,B199,Crating!$G$17:$G$29)) +
(SUMIF('LED wiring'!$B$17:$B$30,B199,'LED wiring'!$G$17:$G$30)) +
(SUMIF('Changeable copy face'!$B$17:$B$30,B199,'Changeable copy face'!$G$17:$G$30)) +
(SUMIF('Flex face assembly'!$B$17:$B$30,B199,'Flex face assembly'!$G$17:$G$30)) +
(SUMIF('Routed face assembly'!$B$17:$B$30,B199,'Routed face assembly'!$G$17:$G$30)) +
(SUMIF('Paint calculation'!$B$17:$B$30,B199,'Paint calculation'!$G$17:$G$30)) +
(SUMIF('Trimcap letter face'!$B$17:$B$30,B199,'Trimcap letter face'!$G$17:$G$30)) +
(SUMIF('Trimcap letter face (2)'!$B$17:$B$30,B199,'Trimcap letter face (2)'!$G$17:$G$30)) +
(SUMIF('Channel letter fabrication'!$B$17:$B$30,B199,'Channel letter fabrication'!$G$17:$G$30)) +
(SUMIF('Channel letter fabrication (2)'!$B$17:$B$30,B199,'Channel letter fabrication (2)'!$G$17:$G$30))</f>
        <v>0</v>
      </c>
    </row>
    <row r="200" spans="1:10">
      <c r="A200" s="28" t="str">
        <f>[1]ODBC!$A200</f>
        <v>48" 7725-25 Sunflower</v>
      </c>
      <c r="B200" s="29" t="str">
        <f>[1]ODBC!B200</f>
        <v>17648</v>
      </c>
      <c r="C200" s="30">
        <f>IFERROR(VLOOKUP($B200,[1]ODBC!$B:$H,2,FALSE),"")</f>
        <v>1.405</v>
      </c>
      <c r="D200" s="30">
        <f>IFERROR(VLOOKUP($B200,[1]ODBC!$B:$H,3,FALSE),"")</f>
        <v>2.5289999999999999</v>
      </c>
      <c r="E200" s="30" t="str">
        <f>IFERROR(VLOOKUP($B200,[1]ODBC!$B:$H,4,FALSE),"")</f>
        <v>SQFT</v>
      </c>
      <c r="F200" s="31">
        <f>IFERROR(VLOOKUP($B200,[1]ODBC!$B:$H,5,FALSE),"")</f>
        <v>44.45</v>
      </c>
      <c r="G200" s="32">
        <f>[1]ODBC!G200</f>
        <v>0</v>
      </c>
      <c r="H200" s="33">
        <f>SUM([1]ODBC!H200)</f>
        <v>45924</v>
      </c>
      <c r="I200" s="41" t="str">
        <f>'Vinyl cutting'!$B$2</f>
        <v>J36938</v>
      </c>
      <c r="J200" s="42">
        <f ca="1">(SUMIF('Freeform time and material'!$B$17:$B$30,B200,'Freeform time and material'!$G$17:$G$30)) +
(SUMIF('Vinyl cutting'!$B$17:$B$30,B200,'Vinyl cutting'!$G$17:$G$30)) +
(SUMIF('Vinyl cutting (2)'!$B$17:$B$30,B200,'Vinyl cutting (2)'!$G$17:$G$30)) +
(SUMIF('Apply vinyl graphics'!$B$17:$B$30,B200,'Apply vinyl graphics'!$G$17:$G$30)) +
(SUMIF('Apply vinyl graphics (2)'!$B$17:$B$30,B200,'Apply vinyl graphics (2)'!$G$17:$G$30)) +
(SUMIF('Alum pan sign'!$B$17:$B$30,B200,'Alum pan sign'!$G$17:$G$30)) +
(SUMIF('Alum pan sign (2)'!$B$17:$B$30,B200,'Alum pan sign (2)'!$G$17:$G$30)) +
(SUMIF('Economy pan sign'!$B$17:$B$30,B200,'Economy pan sign'!$G$17:$G$30)) +
(SUMIF('Post and panel sign'!$B$17:$B$30,B200,'Post and panel sign'!$G$17:$G$30)) +
(SUMIF('Post and panel sign (2)'!$B$17:$B$30,B200,'Post and panel sign (2)'!$G$17:$G$30)) +
(SUMIF('Flat panels only'!$B$17:$B$30,B200,'Flat panels only'!$G$17:$G$30)) +
(SUMIF('Flat panels only (2)'!$B$17:$B$30,B200,'Flat panels only (2)'!$G$17:$G$30)) +
(SUMIF('Routed panel shapes'!$B$18:$B$31,B200,'Routed panel shapes'!$G$18:$G$31)) +
(SUMIF('Routed panel shapes (2)'!$B$18:$B$31,B200,'Routed panel shapes (2)'!$G$18:$G$31)) +
(SUMIF('Routed face only'!$B$17:$B$30,B200,'Routed face only'!$G$17:$G$30)) +
(SUMIF('Routed face only (2)'!$B$17:$B$30,B200,'Routed face only (2)'!$G$17:$G$30)) +
(SUMIF('Routed alum faces letters'!$B$17:$B$30,B200,'Routed alum faces letters'!$G$17:$G$30)) +
(SUMIF('Routed alum faces letters (2)'!$B$17:$B$30,B200,'Routed alum faces letters (2)'!$G$17:$G$30)) +
(SUMIF('Routed push through acrylic'!$B$17:$B$30,B200,'Routed push through acrylic'!$G$17:$G$30)) +
(SUMIF('Routed push through acrylic (2)'!$B$17:$B$30,B200,'Routed push through acrylic (2)'!$G$17:$G$30)) +
(SUMIF('Sf routed cabinet'!$B$17:$B$30,B200,'Sf routed cabinet'!$G$17:$G$30)) +
(SUMIF('Sf routed cabinet (2)'!$B$17:$B$30,B200,'Sf routed cabinet (2)'!$G$17:$G$30)) +
(SUMIF('Df routed cabinet'!$B$17:$B$30,B200,'Df routed cabinet'!$G$17:$G$30)) +
(SUMIF('Df routed cabinet (2)'!$B$17:$B$30,B200,'Df routed cabinet (2)'!$G$17:$G$30)) +
(SUMIF('Sf acrylic cabinet'!$B$17:$B$30,B200,'Sf acrylic cabinet'!$G$17:$G$30)) +
(SUMIF('Sf acrylic cabinet (2)'!$B$17:$B$30,B200,'Sf acrylic cabinet (2)'!$G$17:$G$30)) +
(SUMIF('Economy Sf acrylic'!$B$17:$B$30,B200,'Economy Sf acrylic'!$G$17:$G$30)) +
(SUMIF('Df acrylic cabinet'!$B$17:$B$30,B200,'Df acrylic cabinet'!$G$17:$G$30)) +
(SUMIF('Df acrylic cabinet (2)'!$B$17:$B$30,B200,'Df acrylic cabinet (2)'!$G$17:$G$30)) +
(SUMIF('Sf flex cabinet'!$B$17:$B$30,B200,'Sf flex cabinet'!$G$17:$G$30)) +
(SUMIF('Sf flex cabinet (2)'!$B$17:$B$30,B200,'Sf flex cabinet (2)'!$G$17:$G$30)) +
(SUMIF('Df flex cabinet'!$B$17:$B$36,B200,'Df flex cabinet'!$G$17:$G$36)) +
(SUMIF('Df flex cabinet (2)'!$B$17:$B$36,B200,'Df flex cabinet (2)'!$G$17:$G$36)) +
(SUMIF('Pole cover'!$B$17:$B$30,B200,'Pole cover'!$G$17:$G$30)) +
(SUMIF('Pole cover (2)'!$B$17:$B$30,B200,'Pole cover (2)'!$G$17:$G$30)) +
(SUMIF('Structural Steel Fab'!$B$17:$B$29,B200,'Structural Steel Fab'!$G$17:$G$29)) +
(SUMIF(Reveal!$B$17:$B$30,B200,Reveal!$G$17:$G$30)) +
(SUMIF('Reveal (2)'!$B$17:$B$30,B200,'Reveal (2)'!$G$17:$G$30)) +
(SUMIF('Crown cove top'!$B$17:$B$30,B200,'Crown cove top'!$G$17:$G$30)) +
(SUMIF('EMC assembly'!$B$17:$B$30,B200,'EMC assembly'!$G$17:$G$30)) +
(SUMIF(Crating!$B$17:$B$29,B200,Crating!$G$17:$G$29)) +
(SUMIF('LED wiring'!$B$17:$B$30,B200,'LED wiring'!$G$17:$G$30)) +
(SUMIF('Changeable copy face'!$B$17:$B$30,B200,'Changeable copy face'!$G$17:$G$30)) +
(SUMIF('Flex face assembly'!$B$17:$B$30,B200,'Flex face assembly'!$G$17:$G$30)) +
(SUMIF('Routed face assembly'!$B$17:$B$30,B200,'Routed face assembly'!$G$17:$G$30)) +
(SUMIF('Paint calculation'!$B$17:$B$30,B200,'Paint calculation'!$G$17:$G$30)) +
(SUMIF('Trimcap letter face'!$B$17:$B$30,B200,'Trimcap letter face'!$G$17:$G$30)) +
(SUMIF('Trimcap letter face (2)'!$B$17:$B$30,B200,'Trimcap letter face (2)'!$G$17:$G$30)) +
(SUMIF('Channel letter fabrication'!$B$17:$B$30,B200,'Channel letter fabrication'!$G$17:$G$30)) +
(SUMIF('Channel letter fabrication (2)'!$B$17:$B$30,B200,'Channel letter fabrication (2)'!$G$17:$G$30))</f>
        <v>0</v>
      </c>
    </row>
    <row r="201" spans="1:10">
      <c r="A201" s="28" t="str">
        <f>[1]ODBC!$A201</f>
        <v>48" 7725-196 Apple Green</v>
      </c>
      <c r="B201" s="29" t="str">
        <f>[1]ODBC!B201</f>
        <v>17652</v>
      </c>
      <c r="C201" s="30">
        <f>IFERROR(VLOOKUP($B201,[1]ODBC!$B:$H,2,FALSE),"")</f>
        <v>1.1499999999999999</v>
      </c>
      <c r="D201" s="30">
        <f>IFERROR(VLOOKUP($B201,[1]ODBC!$B:$H,3,FALSE),"")</f>
        <v>2.0699999999999998</v>
      </c>
      <c r="E201" s="30" t="str">
        <f>IFERROR(VLOOKUP($B201,[1]ODBC!$B:$H,4,FALSE),"")</f>
        <v>SQFT</v>
      </c>
      <c r="F201" s="31">
        <f>IFERROR(VLOOKUP($B201,[1]ODBC!$B:$H,5,FALSE),"")</f>
        <v>44.45</v>
      </c>
      <c r="G201" s="32">
        <f>[1]ODBC!G201</f>
        <v>0</v>
      </c>
      <c r="H201" s="33">
        <f>SUM([1]ODBC!H201)</f>
        <v>45086</v>
      </c>
      <c r="I201" s="41" t="str">
        <f>'Vinyl cutting'!$B$2</f>
        <v>J36938</v>
      </c>
      <c r="J201" s="42">
        <f ca="1">(SUMIF('Freeform time and material'!$B$17:$B$30,B201,'Freeform time and material'!$G$17:$G$30)) +
(SUMIF('Vinyl cutting'!$B$17:$B$30,B201,'Vinyl cutting'!$G$17:$G$30)) +
(SUMIF('Vinyl cutting (2)'!$B$17:$B$30,B201,'Vinyl cutting (2)'!$G$17:$G$30)) +
(SUMIF('Apply vinyl graphics'!$B$17:$B$30,B201,'Apply vinyl graphics'!$G$17:$G$30)) +
(SUMIF('Apply vinyl graphics (2)'!$B$17:$B$30,B201,'Apply vinyl graphics (2)'!$G$17:$G$30)) +
(SUMIF('Alum pan sign'!$B$17:$B$30,B201,'Alum pan sign'!$G$17:$G$30)) +
(SUMIF('Alum pan sign (2)'!$B$17:$B$30,B201,'Alum pan sign (2)'!$G$17:$G$30)) +
(SUMIF('Economy pan sign'!$B$17:$B$30,B201,'Economy pan sign'!$G$17:$G$30)) +
(SUMIF('Post and panel sign'!$B$17:$B$30,B201,'Post and panel sign'!$G$17:$G$30)) +
(SUMIF('Post and panel sign (2)'!$B$17:$B$30,B201,'Post and panel sign (2)'!$G$17:$G$30)) +
(SUMIF('Flat panels only'!$B$17:$B$30,B201,'Flat panels only'!$G$17:$G$30)) +
(SUMIF('Flat panels only (2)'!$B$17:$B$30,B201,'Flat panels only (2)'!$G$17:$G$30)) +
(SUMIF('Routed panel shapes'!$B$18:$B$31,B201,'Routed panel shapes'!$G$18:$G$31)) +
(SUMIF('Routed panel shapes (2)'!$B$18:$B$31,B201,'Routed panel shapes (2)'!$G$18:$G$31)) +
(SUMIF('Routed face only'!$B$17:$B$30,B201,'Routed face only'!$G$17:$G$30)) +
(SUMIF('Routed face only (2)'!$B$17:$B$30,B201,'Routed face only (2)'!$G$17:$G$30)) +
(SUMIF('Routed alum faces letters'!$B$17:$B$30,B201,'Routed alum faces letters'!$G$17:$G$30)) +
(SUMIF('Routed alum faces letters (2)'!$B$17:$B$30,B201,'Routed alum faces letters (2)'!$G$17:$G$30)) +
(SUMIF('Routed push through acrylic'!$B$17:$B$30,B201,'Routed push through acrylic'!$G$17:$G$30)) +
(SUMIF('Routed push through acrylic (2)'!$B$17:$B$30,B201,'Routed push through acrylic (2)'!$G$17:$G$30)) +
(SUMIF('Sf routed cabinet'!$B$17:$B$30,B201,'Sf routed cabinet'!$G$17:$G$30)) +
(SUMIF('Sf routed cabinet (2)'!$B$17:$B$30,B201,'Sf routed cabinet (2)'!$G$17:$G$30)) +
(SUMIF('Df routed cabinet'!$B$17:$B$30,B201,'Df routed cabinet'!$G$17:$G$30)) +
(SUMIF('Df routed cabinet (2)'!$B$17:$B$30,B201,'Df routed cabinet (2)'!$G$17:$G$30)) +
(SUMIF('Sf acrylic cabinet'!$B$17:$B$30,B201,'Sf acrylic cabinet'!$G$17:$G$30)) +
(SUMIF('Sf acrylic cabinet (2)'!$B$17:$B$30,B201,'Sf acrylic cabinet (2)'!$G$17:$G$30)) +
(SUMIF('Economy Sf acrylic'!$B$17:$B$30,B201,'Economy Sf acrylic'!$G$17:$G$30)) +
(SUMIF('Df acrylic cabinet'!$B$17:$B$30,B201,'Df acrylic cabinet'!$G$17:$G$30)) +
(SUMIF('Df acrylic cabinet (2)'!$B$17:$B$30,B201,'Df acrylic cabinet (2)'!$G$17:$G$30)) +
(SUMIF('Sf flex cabinet'!$B$17:$B$30,B201,'Sf flex cabinet'!$G$17:$G$30)) +
(SUMIF('Sf flex cabinet (2)'!$B$17:$B$30,B201,'Sf flex cabinet (2)'!$G$17:$G$30)) +
(SUMIF('Df flex cabinet'!$B$17:$B$36,B201,'Df flex cabinet'!$G$17:$G$36)) +
(SUMIF('Df flex cabinet (2)'!$B$17:$B$36,B201,'Df flex cabinet (2)'!$G$17:$G$36)) +
(SUMIF('Pole cover'!$B$17:$B$30,B201,'Pole cover'!$G$17:$G$30)) +
(SUMIF('Pole cover (2)'!$B$17:$B$30,B201,'Pole cover (2)'!$G$17:$G$30)) +
(SUMIF('Structural Steel Fab'!$B$17:$B$29,B201,'Structural Steel Fab'!$G$17:$G$29)) +
(SUMIF(Reveal!$B$17:$B$30,B201,Reveal!$G$17:$G$30)) +
(SUMIF('Reveal (2)'!$B$17:$B$30,B201,'Reveal (2)'!$G$17:$G$30)) +
(SUMIF('Crown cove top'!$B$17:$B$30,B201,'Crown cove top'!$G$17:$G$30)) +
(SUMIF('EMC assembly'!$B$17:$B$30,B201,'EMC assembly'!$G$17:$G$30)) +
(SUMIF(Crating!$B$17:$B$29,B201,Crating!$G$17:$G$29)) +
(SUMIF('LED wiring'!$B$17:$B$30,B201,'LED wiring'!$G$17:$G$30)) +
(SUMIF('Changeable copy face'!$B$17:$B$30,B201,'Changeable copy face'!$G$17:$G$30)) +
(SUMIF('Flex face assembly'!$B$17:$B$30,B201,'Flex face assembly'!$G$17:$G$30)) +
(SUMIF('Routed face assembly'!$B$17:$B$30,B201,'Routed face assembly'!$G$17:$G$30)) +
(SUMIF('Paint calculation'!$B$17:$B$30,B201,'Paint calculation'!$G$17:$G$30)) +
(SUMIF('Trimcap letter face'!$B$17:$B$30,B201,'Trimcap letter face'!$G$17:$G$30)) +
(SUMIF('Trimcap letter face (2)'!$B$17:$B$30,B201,'Trimcap letter face (2)'!$G$17:$G$30)) +
(SUMIF('Channel letter fabrication'!$B$17:$B$30,B201,'Channel letter fabrication'!$G$17:$G$30)) +
(SUMIF('Channel letter fabrication (2)'!$B$17:$B$30,B201,'Channel letter fabrication (2)'!$G$17:$G$30))</f>
        <v>0</v>
      </c>
    </row>
    <row r="202" spans="1:10">
      <c r="A202" s="28" t="str">
        <f>[1]ODBC!$A202</f>
        <v>48" 7725-46 Kelly Green</v>
      </c>
      <c r="B202" s="29" t="str">
        <f>[1]ODBC!B202</f>
        <v>17656</v>
      </c>
      <c r="C202" s="30">
        <f>IFERROR(VLOOKUP($B202,[1]ODBC!$B:$H,2,FALSE),"")</f>
        <v>1.1499999999999999</v>
      </c>
      <c r="D202" s="30">
        <f>IFERROR(VLOOKUP($B202,[1]ODBC!$B:$H,3,FALSE),"")</f>
        <v>2.0699999999999998</v>
      </c>
      <c r="E202" s="30" t="str">
        <f>IFERROR(VLOOKUP($B202,[1]ODBC!$B:$H,4,FALSE),"")</f>
        <v>SQFT</v>
      </c>
      <c r="F202" s="31">
        <f>IFERROR(VLOOKUP($B202,[1]ODBC!$B:$H,5,FALSE),"")</f>
        <v>44.45</v>
      </c>
      <c r="G202" s="32">
        <f>[1]ODBC!G202</f>
        <v>0</v>
      </c>
      <c r="H202" s="33">
        <f>SUM([1]ODBC!H202)</f>
        <v>0</v>
      </c>
      <c r="I202" s="41" t="str">
        <f>'Vinyl cutting'!$B$2</f>
        <v>J36938</v>
      </c>
      <c r="J202" s="42">
        <f ca="1">(SUMIF('Freeform time and material'!$B$17:$B$30,B202,'Freeform time and material'!$G$17:$G$30)) +
(SUMIF('Vinyl cutting'!$B$17:$B$30,B202,'Vinyl cutting'!$G$17:$G$30)) +
(SUMIF('Vinyl cutting (2)'!$B$17:$B$30,B202,'Vinyl cutting (2)'!$G$17:$G$30)) +
(SUMIF('Apply vinyl graphics'!$B$17:$B$30,B202,'Apply vinyl graphics'!$G$17:$G$30)) +
(SUMIF('Apply vinyl graphics (2)'!$B$17:$B$30,B202,'Apply vinyl graphics (2)'!$G$17:$G$30)) +
(SUMIF('Alum pan sign'!$B$17:$B$30,B202,'Alum pan sign'!$G$17:$G$30)) +
(SUMIF('Alum pan sign (2)'!$B$17:$B$30,B202,'Alum pan sign (2)'!$G$17:$G$30)) +
(SUMIF('Economy pan sign'!$B$17:$B$30,B202,'Economy pan sign'!$G$17:$G$30)) +
(SUMIF('Post and panel sign'!$B$17:$B$30,B202,'Post and panel sign'!$G$17:$G$30)) +
(SUMIF('Post and panel sign (2)'!$B$17:$B$30,B202,'Post and panel sign (2)'!$G$17:$G$30)) +
(SUMIF('Flat panels only'!$B$17:$B$30,B202,'Flat panels only'!$G$17:$G$30)) +
(SUMIF('Flat panels only (2)'!$B$17:$B$30,B202,'Flat panels only (2)'!$G$17:$G$30)) +
(SUMIF('Routed panel shapes'!$B$18:$B$31,B202,'Routed panel shapes'!$G$18:$G$31)) +
(SUMIF('Routed panel shapes (2)'!$B$18:$B$31,B202,'Routed panel shapes (2)'!$G$18:$G$31)) +
(SUMIF('Routed face only'!$B$17:$B$30,B202,'Routed face only'!$G$17:$G$30)) +
(SUMIF('Routed face only (2)'!$B$17:$B$30,B202,'Routed face only (2)'!$G$17:$G$30)) +
(SUMIF('Routed alum faces letters'!$B$17:$B$30,B202,'Routed alum faces letters'!$G$17:$G$30)) +
(SUMIF('Routed alum faces letters (2)'!$B$17:$B$30,B202,'Routed alum faces letters (2)'!$G$17:$G$30)) +
(SUMIF('Routed push through acrylic'!$B$17:$B$30,B202,'Routed push through acrylic'!$G$17:$G$30)) +
(SUMIF('Routed push through acrylic (2)'!$B$17:$B$30,B202,'Routed push through acrylic (2)'!$G$17:$G$30)) +
(SUMIF('Sf routed cabinet'!$B$17:$B$30,B202,'Sf routed cabinet'!$G$17:$G$30)) +
(SUMIF('Sf routed cabinet (2)'!$B$17:$B$30,B202,'Sf routed cabinet (2)'!$G$17:$G$30)) +
(SUMIF('Df routed cabinet'!$B$17:$B$30,B202,'Df routed cabinet'!$G$17:$G$30)) +
(SUMIF('Df routed cabinet (2)'!$B$17:$B$30,B202,'Df routed cabinet (2)'!$G$17:$G$30)) +
(SUMIF('Sf acrylic cabinet'!$B$17:$B$30,B202,'Sf acrylic cabinet'!$G$17:$G$30)) +
(SUMIF('Sf acrylic cabinet (2)'!$B$17:$B$30,B202,'Sf acrylic cabinet (2)'!$G$17:$G$30)) +
(SUMIF('Economy Sf acrylic'!$B$17:$B$30,B202,'Economy Sf acrylic'!$G$17:$G$30)) +
(SUMIF('Df acrylic cabinet'!$B$17:$B$30,B202,'Df acrylic cabinet'!$G$17:$G$30)) +
(SUMIF('Df acrylic cabinet (2)'!$B$17:$B$30,B202,'Df acrylic cabinet (2)'!$G$17:$G$30)) +
(SUMIF('Sf flex cabinet'!$B$17:$B$30,B202,'Sf flex cabinet'!$G$17:$G$30)) +
(SUMIF('Sf flex cabinet (2)'!$B$17:$B$30,B202,'Sf flex cabinet (2)'!$G$17:$G$30)) +
(SUMIF('Df flex cabinet'!$B$17:$B$36,B202,'Df flex cabinet'!$G$17:$G$36)) +
(SUMIF('Df flex cabinet (2)'!$B$17:$B$36,B202,'Df flex cabinet (2)'!$G$17:$G$36)) +
(SUMIF('Pole cover'!$B$17:$B$30,B202,'Pole cover'!$G$17:$G$30)) +
(SUMIF('Pole cover (2)'!$B$17:$B$30,B202,'Pole cover (2)'!$G$17:$G$30)) +
(SUMIF('Structural Steel Fab'!$B$17:$B$29,B202,'Structural Steel Fab'!$G$17:$G$29)) +
(SUMIF(Reveal!$B$17:$B$30,B202,Reveal!$G$17:$G$30)) +
(SUMIF('Reveal (2)'!$B$17:$B$30,B202,'Reveal (2)'!$G$17:$G$30)) +
(SUMIF('Crown cove top'!$B$17:$B$30,B202,'Crown cove top'!$G$17:$G$30)) +
(SUMIF('EMC assembly'!$B$17:$B$30,B202,'EMC assembly'!$G$17:$G$30)) +
(SUMIF(Crating!$B$17:$B$29,B202,Crating!$G$17:$G$29)) +
(SUMIF('LED wiring'!$B$17:$B$30,B202,'LED wiring'!$G$17:$G$30)) +
(SUMIF('Changeable copy face'!$B$17:$B$30,B202,'Changeable copy face'!$G$17:$G$30)) +
(SUMIF('Flex face assembly'!$B$17:$B$30,B202,'Flex face assembly'!$G$17:$G$30)) +
(SUMIF('Routed face assembly'!$B$17:$B$30,B202,'Routed face assembly'!$G$17:$G$30)) +
(SUMIF('Paint calculation'!$B$17:$B$30,B202,'Paint calculation'!$G$17:$G$30)) +
(SUMIF('Trimcap letter face'!$B$17:$B$30,B202,'Trimcap letter face'!$G$17:$G$30)) +
(SUMIF('Trimcap letter face (2)'!$B$17:$B$30,B202,'Trimcap letter face (2)'!$G$17:$G$30)) +
(SUMIF('Channel letter fabrication'!$B$17:$B$30,B202,'Channel letter fabrication'!$G$17:$G$30)) +
(SUMIF('Channel letter fabrication (2)'!$B$17:$B$30,B202,'Channel letter fabrication (2)'!$G$17:$G$30))</f>
        <v>0</v>
      </c>
    </row>
    <row r="203" spans="1:10">
      <c r="A203" s="28" t="str">
        <f>[1]ODBC!$A203</f>
        <v>48" 7725-56 Dark Green</v>
      </c>
      <c r="B203" s="29" t="str">
        <f>[1]ODBC!B203</f>
        <v>17658</v>
      </c>
      <c r="C203" s="30">
        <f>IFERROR(VLOOKUP($B203,[1]ODBC!$B:$H,2,FALSE),"")</f>
        <v>1.5029999999999999</v>
      </c>
      <c r="D203" s="30">
        <f>IFERROR(VLOOKUP($B203,[1]ODBC!$B:$H,3,FALSE),"")</f>
        <v>2.706</v>
      </c>
      <c r="E203" s="30" t="str">
        <f>IFERROR(VLOOKUP($B203,[1]ODBC!$B:$H,4,FALSE),"")</f>
        <v>SQFT</v>
      </c>
      <c r="F203" s="31">
        <f>IFERROR(VLOOKUP($B203,[1]ODBC!$B:$H,5,FALSE),"")</f>
        <v>44.45</v>
      </c>
      <c r="G203" s="32">
        <f>[1]ODBC!G203</f>
        <v>0</v>
      </c>
      <c r="H203" s="33">
        <f>SUM([1]ODBC!H203)</f>
        <v>45665</v>
      </c>
      <c r="I203" s="41" t="str">
        <f>'Vinyl cutting'!$B$2</f>
        <v>J36938</v>
      </c>
      <c r="J203" s="42">
        <f ca="1">(SUMIF('Freeform time and material'!$B$17:$B$30,B203,'Freeform time and material'!$G$17:$G$30)) +
(SUMIF('Vinyl cutting'!$B$17:$B$30,B203,'Vinyl cutting'!$G$17:$G$30)) +
(SUMIF('Vinyl cutting (2)'!$B$17:$B$30,B203,'Vinyl cutting (2)'!$G$17:$G$30)) +
(SUMIF('Apply vinyl graphics'!$B$17:$B$30,B203,'Apply vinyl graphics'!$G$17:$G$30)) +
(SUMIF('Apply vinyl graphics (2)'!$B$17:$B$30,B203,'Apply vinyl graphics (2)'!$G$17:$G$30)) +
(SUMIF('Alum pan sign'!$B$17:$B$30,B203,'Alum pan sign'!$G$17:$G$30)) +
(SUMIF('Alum pan sign (2)'!$B$17:$B$30,B203,'Alum pan sign (2)'!$G$17:$G$30)) +
(SUMIF('Economy pan sign'!$B$17:$B$30,B203,'Economy pan sign'!$G$17:$G$30)) +
(SUMIF('Post and panel sign'!$B$17:$B$30,B203,'Post and panel sign'!$G$17:$G$30)) +
(SUMIF('Post and panel sign (2)'!$B$17:$B$30,B203,'Post and panel sign (2)'!$G$17:$G$30)) +
(SUMIF('Flat panels only'!$B$17:$B$30,B203,'Flat panels only'!$G$17:$G$30)) +
(SUMIF('Flat panels only (2)'!$B$17:$B$30,B203,'Flat panels only (2)'!$G$17:$G$30)) +
(SUMIF('Routed panel shapes'!$B$18:$B$31,B203,'Routed panel shapes'!$G$18:$G$31)) +
(SUMIF('Routed panel shapes (2)'!$B$18:$B$31,B203,'Routed panel shapes (2)'!$G$18:$G$31)) +
(SUMIF('Routed face only'!$B$17:$B$30,B203,'Routed face only'!$G$17:$G$30)) +
(SUMIF('Routed face only (2)'!$B$17:$B$30,B203,'Routed face only (2)'!$G$17:$G$30)) +
(SUMIF('Routed alum faces letters'!$B$17:$B$30,B203,'Routed alum faces letters'!$G$17:$G$30)) +
(SUMIF('Routed alum faces letters (2)'!$B$17:$B$30,B203,'Routed alum faces letters (2)'!$G$17:$G$30)) +
(SUMIF('Routed push through acrylic'!$B$17:$B$30,B203,'Routed push through acrylic'!$G$17:$G$30)) +
(SUMIF('Routed push through acrylic (2)'!$B$17:$B$30,B203,'Routed push through acrylic (2)'!$G$17:$G$30)) +
(SUMIF('Sf routed cabinet'!$B$17:$B$30,B203,'Sf routed cabinet'!$G$17:$G$30)) +
(SUMIF('Sf routed cabinet (2)'!$B$17:$B$30,B203,'Sf routed cabinet (2)'!$G$17:$G$30)) +
(SUMIF('Df routed cabinet'!$B$17:$B$30,B203,'Df routed cabinet'!$G$17:$G$30)) +
(SUMIF('Df routed cabinet (2)'!$B$17:$B$30,B203,'Df routed cabinet (2)'!$G$17:$G$30)) +
(SUMIF('Sf acrylic cabinet'!$B$17:$B$30,B203,'Sf acrylic cabinet'!$G$17:$G$30)) +
(SUMIF('Sf acrylic cabinet (2)'!$B$17:$B$30,B203,'Sf acrylic cabinet (2)'!$G$17:$G$30)) +
(SUMIF('Economy Sf acrylic'!$B$17:$B$30,B203,'Economy Sf acrylic'!$G$17:$G$30)) +
(SUMIF('Df acrylic cabinet'!$B$17:$B$30,B203,'Df acrylic cabinet'!$G$17:$G$30)) +
(SUMIF('Df acrylic cabinet (2)'!$B$17:$B$30,B203,'Df acrylic cabinet (2)'!$G$17:$G$30)) +
(SUMIF('Sf flex cabinet'!$B$17:$B$30,B203,'Sf flex cabinet'!$G$17:$G$30)) +
(SUMIF('Sf flex cabinet (2)'!$B$17:$B$30,B203,'Sf flex cabinet (2)'!$G$17:$G$30)) +
(SUMIF('Df flex cabinet'!$B$17:$B$36,B203,'Df flex cabinet'!$G$17:$G$36)) +
(SUMIF('Df flex cabinet (2)'!$B$17:$B$36,B203,'Df flex cabinet (2)'!$G$17:$G$36)) +
(SUMIF('Pole cover'!$B$17:$B$30,B203,'Pole cover'!$G$17:$G$30)) +
(SUMIF('Pole cover (2)'!$B$17:$B$30,B203,'Pole cover (2)'!$G$17:$G$30)) +
(SUMIF('Structural Steel Fab'!$B$17:$B$29,B203,'Structural Steel Fab'!$G$17:$G$29)) +
(SUMIF(Reveal!$B$17:$B$30,B203,Reveal!$G$17:$G$30)) +
(SUMIF('Reveal (2)'!$B$17:$B$30,B203,'Reveal (2)'!$G$17:$G$30)) +
(SUMIF('Crown cove top'!$B$17:$B$30,B203,'Crown cove top'!$G$17:$G$30)) +
(SUMIF('EMC assembly'!$B$17:$B$30,B203,'EMC assembly'!$G$17:$G$30)) +
(SUMIF(Crating!$B$17:$B$29,B203,Crating!$G$17:$G$29)) +
(SUMIF('LED wiring'!$B$17:$B$30,B203,'LED wiring'!$G$17:$G$30)) +
(SUMIF('Changeable copy face'!$B$17:$B$30,B203,'Changeable copy face'!$G$17:$G$30)) +
(SUMIF('Flex face assembly'!$B$17:$B$30,B203,'Flex face assembly'!$G$17:$G$30)) +
(SUMIF('Routed face assembly'!$B$17:$B$30,B203,'Routed face assembly'!$G$17:$G$30)) +
(SUMIF('Paint calculation'!$B$17:$B$30,B203,'Paint calculation'!$G$17:$G$30)) +
(SUMIF('Trimcap letter face'!$B$17:$B$30,B203,'Trimcap letter face'!$G$17:$G$30)) +
(SUMIF('Trimcap letter face (2)'!$B$17:$B$30,B203,'Trimcap letter face (2)'!$G$17:$G$30)) +
(SUMIF('Channel letter fabrication'!$B$17:$B$30,B203,'Channel letter fabrication'!$G$17:$G$30)) +
(SUMIF('Channel letter fabrication (2)'!$B$17:$B$30,B203,'Channel letter fabrication (2)'!$G$17:$G$30))</f>
        <v>0</v>
      </c>
    </row>
    <row r="204" spans="1:10">
      <c r="A204" s="28" t="str">
        <f>[1]ODBC!$A204</f>
        <v>48" 7725-186 Bright Green</v>
      </c>
      <c r="B204" s="29" t="str">
        <f>[1]ODBC!B204</f>
        <v>17660</v>
      </c>
      <c r="C204" s="30">
        <f>IFERROR(VLOOKUP($B204,[1]ODBC!$B:$H,2,FALSE),"")</f>
        <v>1.359</v>
      </c>
      <c r="D204" s="30">
        <f>IFERROR(VLOOKUP($B204,[1]ODBC!$B:$H,3,FALSE),"")</f>
        <v>2.4460000000000002</v>
      </c>
      <c r="E204" s="30" t="str">
        <f>IFERROR(VLOOKUP($B204,[1]ODBC!$B:$H,4,FALSE),"")</f>
        <v>SQFT</v>
      </c>
      <c r="F204" s="31">
        <f>IFERROR(VLOOKUP($B204,[1]ODBC!$B:$H,5,FALSE),"")</f>
        <v>44.45</v>
      </c>
      <c r="G204" s="32">
        <f>[1]ODBC!G204</f>
        <v>0</v>
      </c>
      <c r="H204" s="33">
        <f>SUM([1]ODBC!H204)</f>
        <v>45166</v>
      </c>
      <c r="I204" s="41" t="str">
        <f>'Vinyl cutting'!$B$2</f>
        <v>J36938</v>
      </c>
      <c r="J204" s="42">
        <f ca="1">(SUMIF('Freeform time and material'!$B$17:$B$30,B204,'Freeform time and material'!$G$17:$G$30)) +
(SUMIF('Vinyl cutting'!$B$17:$B$30,B204,'Vinyl cutting'!$G$17:$G$30)) +
(SUMIF('Vinyl cutting (2)'!$B$17:$B$30,B204,'Vinyl cutting (2)'!$G$17:$G$30)) +
(SUMIF('Apply vinyl graphics'!$B$17:$B$30,B204,'Apply vinyl graphics'!$G$17:$G$30)) +
(SUMIF('Apply vinyl graphics (2)'!$B$17:$B$30,B204,'Apply vinyl graphics (2)'!$G$17:$G$30)) +
(SUMIF('Alum pan sign'!$B$17:$B$30,B204,'Alum pan sign'!$G$17:$G$30)) +
(SUMIF('Alum pan sign (2)'!$B$17:$B$30,B204,'Alum pan sign (2)'!$G$17:$G$30)) +
(SUMIF('Economy pan sign'!$B$17:$B$30,B204,'Economy pan sign'!$G$17:$G$30)) +
(SUMIF('Post and panel sign'!$B$17:$B$30,B204,'Post and panel sign'!$G$17:$G$30)) +
(SUMIF('Post and panel sign (2)'!$B$17:$B$30,B204,'Post and panel sign (2)'!$G$17:$G$30)) +
(SUMIF('Flat panels only'!$B$17:$B$30,B204,'Flat panels only'!$G$17:$G$30)) +
(SUMIF('Flat panels only (2)'!$B$17:$B$30,B204,'Flat panels only (2)'!$G$17:$G$30)) +
(SUMIF('Routed panel shapes'!$B$18:$B$31,B204,'Routed panel shapes'!$G$18:$G$31)) +
(SUMIF('Routed panel shapes (2)'!$B$18:$B$31,B204,'Routed panel shapes (2)'!$G$18:$G$31)) +
(SUMIF('Routed face only'!$B$17:$B$30,B204,'Routed face only'!$G$17:$G$30)) +
(SUMIF('Routed face only (2)'!$B$17:$B$30,B204,'Routed face only (2)'!$G$17:$G$30)) +
(SUMIF('Routed alum faces letters'!$B$17:$B$30,B204,'Routed alum faces letters'!$G$17:$G$30)) +
(SUMIF('Routed alum faces letters (2)'!$B$17:$B$30,B204,'Routed alum faces letters (2)'!$G$17:$G$30)) +
(SUMIF('Routed push through acrylic'!$B$17:$B$30,B204,'Routed push through acrylic'!$G$17:$G$30)) +
(SUMIF('Routed push through acrylic (2)'!$B$17:$B$30,B204,'Routed push through acrylic (2)'!$G$17:$G$30)) +
(SUMIF('Sf routed cabinet'!$B$17:$B$30,B204,'Sf routed cabinet'!$G$17:$G$30)) +
(SUMIF('Sf routed cabinet (2)'!$B$17:$B$30,B204,'Sf routed cabinet (2)'!$G$17:$G$30)) +
(SUMIF('Df routed cabinet'!$B$17:$B$30,B204,'Df routed cabinet'!$G$17:$G$30)) +
(SUMIF('Df routed cabinet (2)'!$B$17:$B$30,B204,'Df routed cabinet (2)'!$G$17:$G$30)) +
(SUMIF('Sf acrylic cabinet'!$B$17:$B$30,B204,'Sf acrylic cabinet'!$G$17:$G$30)) +
(SUMIF('Sf acrylic cabinet (2)'!$B$17:$B$30,B204,'Sf acrylic cabinet (2)'!$G$17:$G$30)) +
(SUMIF('Economy Sf acrylic'!$B$17:$B$30,B204,'Economy Sf acrylic'!$G$17:$G$30)) +
(SUMIF('Df acrylic cabinet'!$B$17:$B$30,B204,'Df acrylic cabinet'!$G$17:$G$30)) +
(SUMIF('Df acrylic cabinet (2)'!$B$17:$B$30,B204,'Df acrylic cabinet (2)'!$G$17:$G$30)) +
(SUMIF('Sf flex cabinet'!$B$17:$B$30,B204,'Sf flex cabinet'!$G$17:$G$30)) +
(SUMIF('Sf flex cabinet (2)'!$B$17:$B$30,B204,'Sf flex cabinet (2)'!$G$17:$G$30)) +
(SUMIF('Df flex cabinet'!$B$17:$B$36,B204,'Df flex cabinet'!$G$17:$G$36)) +
(SUMIF('Df flex cabinet (2)'!$B$17:$B$36,B204,'Df flex cabinet (2)'!$G$17:$G$36)) +
(SUMIF('Pole cover'!$B$17:$B$30,B204,'Pole cover'!$G$17:$G$30)) +
(SUMIF('Pole cover (2)'!$B$17:$B$30,B204,'Pole cover (2)'!$G$17:$G$30)) +
(SUMIF('Structural Steel Fab'!$B$17:$B$29,B204,'Structural Steel Fab'!$G$17:$G$29)) +
(SUMIF(Reveal!$B$17:$B$30,B204,Reveal!$G$17:$G$30)) +
(SUMIF('Reveal (2)'!$B$17:$B$30,B204,'Reveal (2)'!$G$17:$G$30)) +
(SUMIF('Crown cove top'!$B$17:$B$30,B204,'Crown cove top'!$G$17:$G$30)) +
(SUMIF('EMC assembly'!$B$17:$B$30,B204,'EMC assembly'!$G$17:$G$30)) +
(SUMIF(Crating!$B$17:$B$29,B204,Crating!$G$17:$G$29)) +
(SUMIF('LED wiring'!$B$17:$B$30,B204,'LED wiring'!$G$17:$G$30)) +
(SUMIF('Changeable copy face'!$B$17:$B$30,B204,'Changeable copy face'!$G$17:$G$30)) +
(SUMIF('Flex face assembly'!$B$17:$B$30,B204,'Flex face assembly'!$G$17:$G$30)) +
(SUMIF('Routed face assembly'!$B$17:$B$30,B204,'Routed face assembly'!$G$17:$G$30)) +
(SUMIF('Paint calculation'!$B$17:$B$30,B204,'Paint calculation'!$G$17:$G$30)) +
(SUMIF('Trimcap letter face'!$B$17:$B$30,B204,'Trimcap letter face'!$G$17:$G$30)) +
(SUMIF('Trimcap letter face (2)'!$B$17:$B$30,B204,'Trimcap letter face (2)'!$G$17:$G$30)) +
(SUMIF('Channel letter fabrication'!$B$17:$B$30,B204,'Channel letter fabrication'!$G$17:$G$30)) +
(SUMIF('Channel letter fabrication (2)'!$B$17:$B$30,B204,'Channel letter fabrication (2)'!$G$17:$G$30))</f>
        <v>0</v>
      </c>
    </row>
    <row r="205" spans="1:10">
      <c r="A205" s="28" t="str">
        <f>[1]ODBC!$A205</f>
        <v>48" 7725-276 Bottle Green</v>
      </c>
      <c r="B205" s="29" t="str">
        <f>[1]ODBC!B205</f>
        <v>17668</v>
      </c>
      <c r="C205" s="30">
        <f>IFERROR(VLOOKUP($B205,[1]ODBC!$B:$H,2,FALSE),"")</f>
        <v>1.1499999999999999</v>
      </c>
      <c r="D205" s="30">
        <f>IFERROR(VLOOKUP($B205,[1]ODBC!$B:$H,3,FALSE),"")</f>
        <v>2.0699999999999998</v>
      </c>
      <c r="E205" s="30" t="str">
        <f>IFERROR(VLOOKUP($B205,[1]ODBC!$B:$H,4,FALSE),"")</f>
        <v>SQFT</v>
      </c>
      <c r="F205" s="31">
        <f>IFERROR(VLOOKUP($B205,[1]ODBC!$B:$H,5,FALSE),"")</f>
        <v>44.45</v>
      </c>
      <c r="G205" s="32">
        <f>[1]ODBC!G205</f>
        <v>0</v>
      </c>
      <c r="H205" s="33">
        <f>SUM([1]ODBC!H205)</f>
        <v>0</v>
      </c>
      <c r="I205" s="41" t="str">
        <f>'Vinyl cutting'!$B$2</f>
        <v>J36938</v>
      </c>
      <c r="J205" s="42">
        <f ca="1">(SUMIF('Freeform time and material'!$B$17:$B$30,B205,'Freeform time and material'!$G$17:$G$30)) +
(SUMIF('Vinyl cutting'!$B$17:$B$30,B205,'Vinyl cutting'!$G$17:$G$30)) +
(SUMIF('Vinyl cutting (2)'!$B$17:$B$30,B205,'Vinyl cutting (2)'!$G$17:$G$30)) +
(SUMIF('Apply vinyl graphics'!$B$17:$B$30,B205,'Apply vinyl graphics'!$G$17:$G$30)) +
(SUMIF('Apply vinyl graphics (2)'!$B$17:$B$30,B205,'Apply vinyl graphics (2)'!$G$17:$G$30)) +
(SUMIF('Alum pan sign'!$B$17:$B$30,B205,'Alum pan sign'!$G$17:$G$30)) +
(SUMIF('Alum pan sign (2)'!$B$17:$B$30,B205,'Alum pan sign (2)'!$G$17:$G$30)) +
(SUMIF('Economy pan sign'!$B$17:$B$30,B205,'Economy pan sign'!$G$17:$G$30)) +
(SUMIF('Post and panel sign'!$B$17:$B$30,B205,'Post and panel sign'!$G$17:$G$30)) +
(SUMIF('Post and panel sign (2)'!$B$17:$B$30,B205,'Post and panel sign (2)'!$G$17:$G$30)) +
(SUMIF('Flat panels only'!$B$17:$B$30,B205,'Flat panels only'!$G$17:$G$30)) +
(SUMIF('Flat panels only (2)'!$B$17:$B$30,B205,'Flat panels only (2)'!$G$17:$G$30)) +
(SUMIF('Routed panel shapes'!$B$18:$B$31,B205,'Routed panel shapes'!$G$18:$G$31)) +
(SUMIF('Routed panel shapes (2)'!$B$18:$B$31,B205,'Routed panel shapes (2)'!$G$18:$G$31)) +
(SUMIF('Routed face only'!$B$17:$B$30,B205,'Routed face only'!$G$17:$G$30)) +
(SUMIF('Routed face only (2)'!$B$17:$B$30,B205,'Routed face only (2)'!$G$17:$G$30)) +
(SUMIF('Routed alum faces letters'!$B$17:$B$30,B205,'Routed alum faces letters'!$G$17:$G$30)) +
(SUMIF('Routed alum faces letters (2)'!$B$17:$B$30,B205,'Routed alum faces letters (2)'!$G$17:$G$30)) +
(SUMIF('Routed push through acrylic'!$B$17:$B$30,B205,'Routed push through acrylic'!$G$17:$G$30)) +
(SUMIF('Routed push through acrylic (2)'!$B$17:$B$30,B205,'Routed push through acrylic (2)'!$G$17:$G$30)) +
(SUMIF('Sf routed cabinet'!$B$17:$B$30,B205,'Sf routed cabinet'!$G$17:$G$30)) +
(SUMIF('Sf routed cabinet (2)'!$B$17:$B$30,B205,'Sf routed cabinet (2)'!$G$17:$G$30)) +
(SUMIF('Df routed cabinet'!$B$17:$B$30,B205,'Df routed cabinet'!$G$17:$G$30)) +
(SUMIF('Df routed cabinet (2)'!$B$17:$B$30,B205,'Df routed cabinet (2)'!$G$17:$G$30)) +
(SUMIF('Sf acrylic cabinet'!$B$17:$B$30,B205,'Sf acrylic cabinet'!$G$17:$G$30)) +
(SUMIF('Sf acrylic cabinet (2)'!$B$17:$B$30,B205,'Sf acrylic cabinet (2)'!$G$17:$G$30)) +
(SUMIF('Economy Sf acrylic'!$B$17:$B$30,B205,'Economy Sf acrylic'!$G$17:$G$30)) +
(SUMIF('Df acrylic cabinet'!$B$17:$B$30,B205,'Df acrylic cabinet'!$G$17:$G$30)) +
(SUMIF('Df acrylic cabinet (2)'!$B$17:$B$30,B205,'Df acrylic cabinet (2)'!$G$17:$G$30)) +
(SUMIF('Sf flex cabinet'!$B$17:$B$30,B205,'Sf flex cabinet'!$G$17:$G$30)) +
(SUMIF('Sf flex cabinet (2)'!$B$17:$B$30,B205,'Sf flex cabinet (2)'!$G$17:$G$30)) +
(SUMIF('Df flex cabinet'!$B$17:$B$36,B205,'Df flex cabinet'!$G$17:$G$36)) +
(SUMIF('Df flex cabinet (2)'!$B$17:$B$36,B205,'Df flex cabinet (2)'!$G$17:$G$36)) +
(SUMIF('Pole cover'!$B$17:$B$30,B205,'Pole cover'!$G$17:$G$30)) +
(SUMIF('Pole cover (2)'!$B$17:$B$30,B205,'Pole cover (2)'!$G$17:$G$30)) +
(SUMIF('Structural Steel Fab'!$B$17:$B$29,B205,'Structural Steel Fab'!$G$17:$G$29)) +
(SUMIF(Reveal!$B$17:$B$30,B205,Reveal!$G$17:$G$30)) +
(SUMIF('Reveal (2)'!$B$17:$B$30,B205,'Reveal (2)'!$G$17:$G$30)) +
(SUMIF('Crown cove top'!$B$17:$B$30,B205,'Crown cove top'!$G$17:$G$30)) +
(SUMIF('EMC assembly'!$B$17:$B$30,B205,'EMC assembly'!$G$17:$G$30)) +
(SUMIF(Crating!$B$17:$B$29,B205,Crating!$G$17:$G$29)) +
(SUMIF('LED wiring'!$B$17:$B$30,B205,'LED wiring'!$G$17:$G$30)) +
(SUMIF('Changeable copy face'!$B$17:$B$30,B205,'Changeable copy face'!$G$17:$G$30)) +
(SUMIF('Flex face assembly'!$B$17:$B$30,B205,'Flex face assembly'!$G$17:$G$30)) +
(SUMIF('Routed face assembly'!$B$17:$B$30,B205,'Routed face assembly'!$G$17:$G$30)) +
(SUMIF('Paint calculation'!$B$17:$B$30,B205,'Paint calculation'!$G$17:$G$30)) +
(SUMIF('Trimcap letter face'!$B$17:$B$30,B205,'Trimcap letter face'!$G$17:$G$30)) +
(SUMIF('Trimcap letter face (2)'!$B$17:$B$30,B205,'Trimcap letter face (2)'!$G$17:$G$30)) +
(SUMIF('Channel letter fabrication'!$B$17:$B$30,B205,'Channel letter fabrication'!$G$17:$G$30)) +
(SUMIF('Channel letter fabrication (2)'!$B$17:$B$30,B205,'Channel letter fabrication (2)'!$G$17:$G$30))</f>
        <v>0</v>
      </c>
    </row>
    <row r="206" spans="1:10">
      <c r="A206" s="28" t="str">
        <f>[1]ODBC!$A206</f>
        <v>48" 7725-66 Forest Green</v>
      </c>
      <c r="B206" s="29" t="str">
        <f>[1]ODBC!B206</f>
        <v>17672</v>
      </c>
      <c r="C206" s="30">
        <f>IFERROR(VLOOKUP($B206,[1]ODBC!$B:$H,2,FALSE),"")</f>
        <v>1.1499999999999999</v>
      </c>
      <c r="D206" s="30">
        <f>IFERROR(VLOOKUP($B206,[1]ODBC!$B:$H,3,FALSE),"")</f>
        <v>2.0699999999999998</v>
      </c>
      <c r="E206" s="30" t="str">
        <f>IFERROR(VLOOKUP($B206,[1]ODBC!$B:$H,4,FALSE),"")</f>
        <v>SQFT</v>
      </c>
      <c r="F206" s="31">
        <f>IFERROR(VLOOKUP($B206,[1]ODBC!$B:$H,5,FALSE),"")</f>
        <v>44.45</v>
      </c>
      <c r="G206" s="32">
        <f>[1]ODBC!G206</f>
        <v>0</v>
      </c>
      <c r="H206" s="33">
        <f>SUM([1]ODBC!H206)</f>
        <v>0</v>
      </c>
      <c r="I206" s="41" t="str">
        <f>'Vinyl cutting'!$B$2</f>
        <v>J36938</v>
      </c>
      <c r="J206" s="42">
        <f ca="1">(SUMIF('Freeform time and material'!$B$17:$B$30,B206,'Freeform time and material'!$G$17:$G$30)) +
(SUMIF('Vinyl cutting'!$B$17:$B$30,B206,'Vinyl cutting'!$G$17:$G$30)) +
(SUMIF('Vinyl cutting (2)'!$B$17:$B$30,B206,'Vinyl cutting (2)'!$G$17:$G$30)) +
(SUMIF('Apply vinyl graphics'!$B$17:$B$30,B206,'Apply vinyl graphics'!$G$17:$G$30)) +
(SUMIF('Apply vinyl graphics (2)'!$B$17:$B$30,B206,'Apply vinyl graphics (2)'!$G$17:$G$30)) +
(SUMIF('Alum pan sign'!$B$17:$B$30,B206,'Alum pan sign'!$G$17:$G$30)) +
(SUMIF('Alum pan sign (2)'!$B$17:$B$30,B206,'Alum pan sign (2)'!$G$17:$G$30)) +
(SUMIF('Economy pan sign'!$B$17:$B$30,B206,'Economy pan sign'!$G$17:$G$30)) +
(SUMIF('Post and panel sign'!$B$17:$B$30,B206,'Post and panel sign'!$G$17:$G$30)) +
(SUMIF('Post and panel sign (2)'!$B$17:$B$30,B206,'Post and panel sign (2)'!$G$17:$G$30)) +
(SUMIF('Flat panels only'!$B$17:$B$30,B206,'Flat panels only'!$G$17:$G$30)) +
(SUMIF('Flat panels only (2)'!$B$17:$B$30,B206,'Flat panels only (2)'!$G$17:$G$30)) +
(SUMIF('Routed panel shapes'!$B$18:$B$31,B206,'Routed panel shapes'!$G$18:$G$31)) +
(SUMIF('Routed panel shapes (2)'!$B$18:$B$31,B206,'Routed panel shapes (2)'!$G$18:$G$31)) +
(SUMIF('Routed face only'!$B$17:$B$30,B206,'Routed face only'!$G$17:$G$30)) +
(SUMIF('Routed face only (2)'!$B$17:$B$30,B206,'Routed face only (2)'!$G$17:$G$30)) +
(SUMIF('Routed alum faces letters'!$B$17:$B$30,B206,'Routed alum faces letters'!$G$17:$G$30)) +
(SUMIF('Routed alum faces letters (2)'!$B$17:$B$30,B206,'Routed alum faces letters (2)'!$G$17:$G$30)) +
(SUMIF('Routed push through acrylic'!$B$17:$B$30,B206,'Routed push through acrylic'!$G$17:$G$30)) +
(SUMIF('Routed push through acrylic (2)'!$B$17:$B$30,B206,'Routed push through acrylic (2)'!$G$17:$G$30)) +
(SUMIF('Sf routed cabinet'!$B$17:$B$30,B206,'Sf routed cabinet'!$G$17:$G$30)) +
(SUMIF('Sf routed cabinet (2)'!$B$17:$B$30,B206,'Sf routed cabinet (2)'!$G$17:$G$30)) +
(SUMIF('Df routed cabinet'!$B$17:$B$30,B206,'Df routed cabinet'!$G$17:$G$30)) +
(SUMIF('Df routed cabinet (2)'!$B$17:$B$30,B206,'Df routed cabinet (2)'!$G$17:$G$30)) +
(SUMIF('Sf acrylic cabinet'!$B$17:$B$30,B206,'Sf acrylic cabinet'!$G$17:$G$30)) +
(SUMIF('Sf acrylic cabinet (2)'!$B$17:$B$30,B206,'Sf acrylic cabinet (2)'!$G$17:$G$30)) +
(SUMIF('Economy Sf acrylic'!$B$17:$B$30,B206,'Economy Sf acrylic'!$G$17:$G$30)) +
(SUMIF('Df acrylic cabinet'!$B$17:$B$30,B206,'Df acrylic cabinet'!$G$17:$G$30)) +
(SUMIF('Df acrylic cabinet (2)'!$B$17:$B$30,B206,'Df acrylic cabinet (2)'!$G$17:$G$30)) +
(SUMIF('Sf flex cabinet'!$B$17:$B$30,B206,'Sf flex cabinet'!$G$17:$G$30)) +
(SUMIF('Sf flex cabinet (2)'!$B$17:$B$30,B206,'Sf flex cabinet (2)'!$G$17:$G$30)) +
(SUMIF('Df flex cabinet'!$B$17:$B$36,B206,'Df flex cabinet'!$G$17:$G$36)) +
(SUMIF('Df flex cabinet (2)'!$B$17:$B$36,B206,'Df flex cabinet (2)'!$G$17:$G$36)) +
(SUMIF('Pole cover'!$B$17:$B$30,B206,'Pole cover'!$G$17:$G$30)) +
(SUMIF('Pole cover (2)'!$B$17:$B$30,B206,'Pole cover (2)'!$G$17:$G$30)) +
(SUMIF('Structural Steel Fab'!$B$17:$B$29,B206,'Structural Steel Fab'!$G$17:$G$29)) +
(SUMIF(Reveal!$B$17:$B$30,B206,Reveal!$G$17:$G$30)) +
(SUMIF('Reveal (2)'!$B$17:$B$30,B206,'Reveal (2)'!$G$17:$G$30)) +
(SUMIF('Crown cove top'!$B$17:$B$30,B206,'Crown cove top'!$G$17:$G$30)) +
(SUMIF('EMC assembly'!$B$17:$B$30,B206,'EMC assembly'!$G$17:$G$30)) +
(SUMIF(Crating!$B$17:$B$29,B206,Crating!$G$17:$G$29)) +
(SUMIF('LED wiring'!$B$17:$B$30,B206,'LED wiring'!$G$17:$G$30)) +
(SUMIF('Changeable copy face'!$B$17:$B$30,B206,'Changeable copy face'!$G$17:$G$30)) +
(SUMIF('Flex face assembly'!$B$17:$B$30,B206,'Flex face assembly'!$G$17:$G$30)) +
(SUMIF('Routed face assembly'!$B$17:$B$30,B206,'Routed face assembly'!$G$17:$G$30)) +
(SUMIF('Paint calculation'!$B$17:$B$30,B206,'Paint calculation'!$G$17:$G$30)) +
(SUMIF('Trimcap letter face'!$B$17:$B$30,B206,'Trimcap letter face'!$G$17:$G$30)) +
(SUMIF('Trimcap letter face (2)'!$B$17:$B$30,B206,'Trimcap letter face (2)'!$G$17:$G$30)) +
(SUMIF('Channel letter fabrication'!$B$17:$B$30,B206,'Channel letter fabrication'!$G$17:$G$30)) +
(SUMIF('Channel letter fabrication (2)'!$B$17:$B$30,B206,'Channel letter fabrication (2)'!$G$17:$G$30))</f>
        <v>0</v>
      </c>
    </row>
    <row r="207" spans="1:10">
      <c r="A207" s="28" t="str">
        <f>[1]ODBC!$A207</f>
        <v>48" 7725-96 Teal</v>
      </c>
      <c r="B207" s="29" t="str">
        <f>[1]ODBC!B207</f>
        <v>17680</v>
      </c>
      <c r="C207" s="30">
        <f>IFERROR(VLOOKUP($B207,[1]ODBC!$B:$H,2,FALSE),"")</f>
        <v>1.1499999999999999</v>
      </c>
      <c r="D207" s="30">
        <f>IFERROR(VLOOKUP($B207,[1]ODBC!$B:$H,3,FALSE),"")</f>
        <v>2.0699999999999998</v>
      </c>
      <c r="E207" s="30" t="str">
        <f>IFERROR(VLOOKUP($B207,[1]ODBC!$B:$H,4,FALSE),"")</f>
        <v>SQFT</v>
      </c>
      <c r="F207" s="31">
        <f>IFERROR(VLOOKUP($B207,[1]ODBC!$B:$H,5,FALSE),"")</f>
        <v>44.45</v>
      </c>
      <c r="G207" s="32">
        <f>[1]ODBC!G207</f>
        <v>0</v>
      </c>
      <c r="H207" s="33">
        <f>SUM([1]ODBC!H207)</f>
        <v>0</v>
      </c>
      <c r="I207" s="41" t="str">
        <f>'Vinyl cutting'!$B$2</f>
        <v>J36938</v>
      </c>
      <c r="J207" s="42">
        <f ca="1">(SUMIF('Freeform time and material'!$B$17:$B$30,B207,'Freeform time and material'!$G$17:$G$30)) +
(SUMIF('Vinyl cutting'!$B$17:$B$30,B207,'Vinyl cutting'!$G$17:$G$30)) +
(SUMIF('Vinyl cutting (2)'!$B$17:$B$30,B207,'Vinyl cutting (2)'!$G$17:$G$30)) +
(SUMIF('Apply vinyl graphics'!$B$17:$B$30,B207,'Apply vinyl graphics'!$G$17:$G$30)) +
(SUMIF('Apply vinyl graphics (2)'!$B$17:$B$30,B207,'Apply vinyl graphics (2)'!$G$17:$G$30)) +
(SUMIF('Alum pan sign'!$B$17:$B$30,B207,'Alum pan sign'!$G$17:$G$30)) +
(SUMIF('Alum pan sign (2)'!$B$17:$B$30,B207,'Alum pan sign (2)'!$G$17:$G$30)) +
(SUMIF('Economy pan sign'!$B$17:$B$30,B207,'Economy pan sign'!$G$17:$G$30)) +
(SUMIF('Post and panel sign'!$B$17:$B$30,B207,'Post and panel sign'!$G$17:$G$30)) +
(SUMIF('Post and panel sign (2)'!$B$17:$B$30,B207,'Post and panel sign (2)'!$G$17:$G$30)) +
(SUMIF('Flat panels only'!$B$17:$B$30,B207,'Flat panels only'!$G$17:$G$30)) +
(SUMIF('Flat panels only (2)'!$B$17:$B$30,B207,'Flat panels only (2)'!$G$17:$G$30)) +
(SUMIF('Routed panel shapes'!$B$18:$B$31,B207,'Routed panel shapes'!$G$18:$G$31)) +
(SUMIF('Routed panel shapes (2)'!$B$18:$B$31,B207,'Routed panel shapes (2)'!$G$18:$G$31)) +
(SUMIF('Routed face only'!$B$17:$B$30,B207,'Routed face only'!$G$17:$G$30)) +
(SUMIF('Routed face only (2)'!$B$17:$B$30,B207,'Routed face only (2)'!$G$17:$G$30)) +
(SUMIF('Routed alum faces letters'!$B$17:$B$30,B207,'Routed alum faces letters'!$G$17:$G$30)) +
(SUMIF('Routed alum faces letters (2)'!$B$17:$B$30,B207,'Routed alum faces letters (2)'!$G$17:$G$30)) +
(SUMIF('Routed push through acrylic'!$B$17:$B$30,B207,'Routed push through acrylic'!$G$17:$G$30)) +
(SUMIF('Routed push through acrylic (2)'!$B$17:$B$30,B207,'Routed push through acrylic (2)'!$G$17:$G$30)) +
(SUMIF('Sf routed cabinet'!$B$17:$B$30,B207,'Sf routed cabinet'!$G$17:$G$30)) +
(SUMIF('Sf routed cabinet (2)'!$B$17:$B$30,B207,'Sf routed cabinet (2)'!$G$17:$G$30)) +
(SUMIF('Df routed cabinet'!$B$17:$B$30,B207,'Df routed cabinet'!$G$17:$G$30)) +
(SUMIF('Df routed cabinet (2)'!$B$17:$B$30,B207,'Df routed cabinet (2)'!$G$17:$G$30)) +
(SUMIF('Sf acrylic cabinet'!$B$17:$B$30,B207,'Sf acrylic cabinet'!$G$17:$G$30)) +
(SUMIF('Sf acrylic cabinet (2)'!$B$17:$B$30,B207,'Sf acrylic cabinet (2)'!$G$17:$G$30)) +
(SUMIF('Economy Sf acrylic'!$B$17:$B$30,B207,'Economy Sf acrylic'!$G$17:$G$30)) +
(SUMIF('Df acrylic cabinet'!$B$17:$B$30,B207,'Df acrylic cabinet'!$G$17:$G$30)) +
(SUMIF('Df acrylic cabinet (2)'!$B$17:$B$30,B207,'Df acrylic cabinet (2)'!$G$17:$G$30)) +
(SUMIF('Sf flex cabinet'!$B$17:$B$30,B207,'Sf flex cabinet'!$G$17:$G$30)) +
(SUMIF('Sf flex cabinet (2)'!$B$17:$B$30,B207,'Sf flex cabinet (2)'!$G$17:$G$30)) +
(SUMIF('Df flex cabinet'!$B$17:$B$36,B207,'Df flex cabinet'!$G$17:$G$36)) +
(SUMIF('Df flex cabinet (2)'!$B$17:$B$36,B207,'Df flex cabinet (2)'!$G$17:$G$36)) +
(SUMIF('Pole cover'!$B$17:$B$30,B207,'Pole cover'!$G$17:$G$30)) +
(SUMIF('Pole cover (2)'!$B$17:$B$30,B207,'Pole cover (2)'!$G$17:$G$30)) +
(SUMIF('Structural Steel Fab'!$B$17:$B$29,B207,'Structural Steel Fab'!$G$17:$G$29)) +
(SUMIF(Reveal!$B$17:$B$30,B207,Reveal!$G$17:$G$30)) +
(SUMIF('Reveal (2)'!$B$17:$B$30,B207,'Reveal (2)'!$G$17:$G$30)) +
(SUMIF('Crown cove top'!$B$17:$B$30,B207,'Crown cove top'!$G$17:$G$30)) +
(SUMIF('EMC assembly'!$B$17:$B$30,B207,'EMC assembly'!$G$17:$G$30)) +
(SUMIF(Crating!$B$17:$B$29,B207,Crating!$G$17:$G$29)) +
(SUMIF('LED wiring'!$B$17:$B$30,B207,'LED wiring'!$G$17:$G$30)) +
(SUMIF('Changeable copy face'!$B$17:$B$30,B207,'Changeable copy face'!$G$17:$G$30)) +
(SUMIF('Flex face assembly'!$B$17:$B$30,B207,'Flex face assembly'!$G$17:$G$30)) +
(SUMIF('Routed face assembly'!$B$17:$B$30,B207,'Routed face assembly'!$G$17:$G$30)) +
(SUMIF('Paint calculation'!$B$17:$B$30,B207,'Paint calculation'!$G$17:$G$30)) +
(SUMIF('Trimcap letter face'!$B$17:$B$30,B207,'Trimcap letter face'!$G$17:$G$30)) +
(SUMIF('Trimcap letter face (2)'!$B$17:$B$30,B207,'Trimcap letter face (2)'!$G$17:$G$30)) +
(SUMIF('Channel letter fabrication'!$B$17:$B$30,B207,'Channel letter fabrication'!$G$17:$G$30)) +
(SUMIF('Channel letter fabrication (2)'!$B$17:$B$30,B207,'Channel letter fabrication (2)'!$G$17:$G$30))</f>
        <v>0</v>
      </c>
    </row>
    <row r="208" spans="1:10">
      <c r="A208" s="28" t="str">
        <f>[1]ODBC!$A208</f>
        <v>48" 7725-77 Peacock Blue</v>
      </c>
      <c r="B208" s="29" t="str">
        <f>[1]ODBC!B208</f>
        <v>17692</v>
      </c>
      <c r="C208" s="30">
        <f>IFERROR(VLOOKUP($B208,[1]ODBC!$B:$H,2,FALSE),"")</f>
        <v>1.1499999999999999</v>
      </c>
      <c r="D208" s="30">
        <f>IFERROR(VLOOKUP($B208,[1]ODBC!$B:$H,3,FALSE),"")</f>
        <v>2.0699999999999998</v>
      </c>
      <c r="E208" s="30" t="str">
        <f>IFERROR(VLOOKUP($B208,[1]ODBC!$B:$H,4,FALSE),"")</f>
        <v>SQFT</v>
      </c>
      <c r="F208" s="31">
        <f>IFERROR(VLOOKUP($B208,[1]ODBC!$B:$H,5,FALSE),"")</f>
        <v>44.45</v>
      </c>
      <c r="G208" s="32">
        <f>[1]ODBC!G208</f>
        <v>0</v>
      </c>
      <c r="H208" s="33">
        <f>SUM([1]ODBC!H208)</f>
        <v>0</v>
      </c>
      <c r="I208" s="41" t="str">
        <f>'Vinyl cutting'!$B$2</f>
        <v>J36938</v>
      </c>
      <c r="J208" s="42">
        <f ca="1">(SUMIF('Freeform time and material'!$B$17:$B$30,B208,'Freeform time and material'!$G$17:$G$30)) +
(SUMIF('Vinyl cutting'!$B$17:$B$30,B208,'Vinyl cutting'!$G$17:$G$30)) +
(SUMIF('Vinyl cutting (2)'!$B$17:$B$30,B208,'Vinyl cutting (2)'!$G$17:$G$30)) +
(SUMIF('Apply vinyl graphics'!$B$17:$B$30,B208,'Apply vinyl graphics'!$G$17:$G$30)) +
(SUMIF('Apply vinyl graphics (2)'!$B$17:$B$30,B208,'Apply vinyl graphics (2)'!$G$17:$G$30)) +
(SUMIF('Alum pan sign'!$B$17:$B$30,B208,'Alum pan sign'!$G$17:$G$30)) +
(SUMIF('Alum pan sign (2)'!$B$17:$B$30,B208,'Alum pan sign (2)'!$G$17:$G$30)) +
(SUMIF('Economy pan sign'!$B$17:$B$30,B208,'Economy pan sign'!$G$17:$G$30)) +
(SUMIF('Post and panel sign'!$B$17:$B$30,B208,'Post and panel sign'!$G$17:$G$30)) +
(SUMIF('Post and panel sign (2)'!$B$17:$B$30,B208,'Post and panel sign (2)'!$G$17:$G$30)) +
(SUMIF('Flat panels only'!$B$17:$B$30,B208,'Flat panels only'!$G$17:$G$30)) +
(SUMIF('Flat panels only (2)'!$B$17:$B$30,B208,'Flat panels only (2)'!$G$17:$G$30)) +
(SUMIF('Routed panel shapes'!$B$18:$B$31,B208,'Routed panel shapes'!$G$18:$G$31)) +
(SUMIF('Routed panel shapes (2)'!$B$18:$B$31,B208,'Routed panel shapes (2)'!$G$18:$G$31)) +
(SUMIF('Routed face only'!$B$17:$B$30,B208,'Routed face only'!$G$17:$G$30)) +
(SUMIF('Routed face only (2)'!$B$17:$B$30,B208,'Routed face only (2)'!$G$17:$G$30)) +
(SUMIF('Routed alum faces letters'!$B$17:$B$30,B208,'Routed alum faces letters'!$G$17:$G$30)) +
(SUMIF('Routed alum faces letters (2)'!$B$17:$B$30,B208,'Routed alum faces letters (2)'!$G$17:$G$30)) +
(SUMIF('Routed push through acrylic'!$B$17:$B$30,B208,'Routed push through acrylic'!$G$17:$G$30)) +
(SUMIF('Routed push through acrylic (2)'!$B$17:$B$30,B208,'Routed push through acrylic (2)'!$G$17:$G$30)) +
(SUMIF('Sf routed cabinet'!$B$17:$B$30,B208,'Sf routed cabinet'!$G$17:$G$30)) +
(SUMIF('Sf routed cabinet (2)'!$B$17:$B$30,B208,'Sf routed cabinet (2)'!$G$17:$G$30)) +
(SUMIF('Df routed cabinet'!$B$17:$B$30,B208,'Df routed cabinet'!$G$17:$G$30)) +
(SUMIF('Df routed cabinet (2)'!$B$17:$B$30,B208,'Df routed cabinet (2)'!$G$17:$G$30)) +
(SUMIF('Sf acrylic cabinet'!$B$17:$B$30,B208,'Sf acrylic cabinet'!$G$17:$G$30)) +
(SUMIF('Sf acrylic cabinet (2)'!$B$17:$B$30,B208,'Sf acrylic cabinet (2)'!$G$17:$G$30)) +
(SUMIF('Economy Sf acrylic'!$B$17:$B$30,B208,'Economy Sf acrylic'!$G$17:$G$30)) +
(SUMIF('Df acrylic cabinet'!$B$17:$B$30,B208,'Df acrylic cabinet'!$G$17:$G$30)) +
(SUMIF('Df acrylic cabinet (2)'!$B$17:$B$30,B208,'Df acrylic cabinet (2)'!$G$17:$G$30)) +
(SUMIF('Sf flex cabinet'!$B$17:$B$30,B208,'Sf flex cabinet'!$G$17:$G$30)) +
(SUMIF('Sf flex cabinet (2)'!$B$17:$B$30,B208,'Sf flex cabinet (2)'!$G$17:$G$30)) +
(SUMIF('Df flex cabinet'!$B$17:$B$36,B208,'Df flex cabinet'!$G$17:$G$36)) +
(SUMIF('Df flex cabinet (2)'!$B$17:$B$36,B208,'Df flex cabinet (2)'!$G$17:$G$36)) +
(SUMIF('Pole cover'!$B$17:$B$30,B208,'Pole cover'!$G$17:$G$30)) +
(SUMIF('Pole cover (2)'!$B$17:$B$30,B208,'Pole cover (2)'!$G$17:$G$30)) +
(SUMIF('Structural Steel Fab'!$B$17:$B$29,B208,'Structural Steel Fab'!$G$17:$G$29)) +
(SUMIF(Reveal!$B$17:$B$30,B208,Reveal!$G$17:$G$30)) +
(SUMIF('Reveal (2)'!$B$17:$B$30,B208,'Reveal (2)'!$G$17:$G$30)) +
(SUMIF('Crown cove top'!$B$17:$B$30,B208,'Crown cove top'!$G$17:$G$30)) +
(SUMIF('EMC assembly'!$B$17:$B$30,B208,'EMC assembly'!$G$17:$G$30)) +
(SUMIF(Crating!$B$17:$B$29,B208,Crating!$G$17:$G$29)) +
(SUMIF('LED wiring'!$B$17:$B$30,B208,'LED wiring'!$G$17:$G$30)) +
(SUMIF('Changeable copy face'!$B$17:$B$30,B208,'Changeable copy face'!$G$17:$G$30)) +
(SUMIF('Flex face assembly'!$B$17:$B$30,B208,'Flex face assembly'!$G$17:$G$30)) +
(SUMIF('Routed face assembly'!$B$17:$B$30,B208,'Routed face assembly'!$G$17:$G$30)) +
(SUMIF('Paint calculation'!$B$17:$B$30,B208,'Paint calculation'!$G$17:$G$30)) +
(SUMIF('Trimcap letter face'!$B$17:$B$30,B208,'Trimcap letter face'!$G$17:$G$30)) +
(SUMIF('Trimcap letter face (2)'!$B$17:$B$30,B208,'Trimcap letter face (2)'!$G$17:$G$30)) +
(SUMIF('Channel letter fabrication'!$B$17:$B$30,B208,'Channel letter fabrication'!$G$17:$G$30)) +
(SUMIF('Channel letter fabrication (2)'!$B$17:$B$30,B208,'Channel letter fabrication (2)'!$G$17:$G$30))</f>
        <v>0</v>
      </c>
    </row>
    <row r="209" spans="1:10">
      <c r="A209" s="28" t="str">
        <f>[1]ODBC!$A209</f>
        <v>48" 7725-57 Olympic Blue</v>
      </c>
      <c r="B209" s="29" t="str">
        <f>[1]ODBC!B209</f>
        <v>17700</v>
      </c>
      <c r="C209" s="30">
        <f>IFERROR(VLOOKUP($B209,[1]ODBC!$B:$H,2,FALSE),"")</f>
        <v>1.5089999999999999</v>
      </c>
      <c r="D209" s="30">
        <f>IFERROR(VLOOKUP($B209,[1]ODBC!$B:$H,3,FALSE),"")</f>
        <v>2.7160000000000002</v>
      </c>
      <c r="E209" s="30" t="str">
        <f>IFERROR(VLOOKUP($B209,[1]ODBC!$B:$H,4,FALSE),"")</f>
        <v>SQFT</v>
      </c>
      <c r="F209" s="31">
        <f>IFERROR(VLOOKUP($B209,[1]ODBC!$B:$H,5,FALSE),"")</f>
        <v>44.45</v>
      </c>
      <c r="G209" s="32">
        <f>[1]ODBC!G209</f>
        <v>0</v>
      </c>
      <c r="H209" s="33">
        <f>SUM([1]ODBC!H209)</f>
        <v>45194</v>
      </c>
      <c r="I209" s="41" t="str">
        <f>'Vinyl cutting'!$B$2</f>
        <v>J36938</v>
      </c>
      <c r="J209" s="42">
        <f ca="1">(SUMIF('Freeform time and material'!$B$17:$B$30,B209,'Freeform time and material'!$G$17:$G$30)) +
(SUMIF('Vinyl cutting'!$B$17:$B$30,B209,'Vinyl cutting'!$G$17:$G$30)) +
(SUMIF('Vinyl cutting (2)'!$B$17:$B$30,B209,'Vinyl cutting (2)'!$G$17:$G$30)) +
(SUMIF('Apply vinyl graphics'!$B$17:$B$30,B209,'Apply vinyl graphics'!$G$17:$G$30)) +
(SUMIF('Apply vinyl graphics (2)'!$B$17:$B$30,B209,'Apply vinyl graphics (2)'!$G$17:$G$30)) +
(SUMIF('Alum pan sign'!$B$17:$B$30,B209,'Alum pan sign'!$G$17:$G$30)) +
(SUMIF('Alum pan sign (2)'!$B$17:$B$30,B209,'Alum pan sign (2)'!$G$17:$G$30)) +
(SUMIF('Economy pan sign'!$B$17:$B$30,B209,'Economy pan sign'!$G$17:$G$30)) +
(SUMIF('Post and panel sign'!$B$17:$B$30,B209,'Post and panel sign'!$G$17:$G$30)) +
(SUMIF('Post and panel sign (2)'!$B$17:$B$30,B209,'Post and panel sign (2)'!$G$17:$G$30)) +
(SUMIF('Flat panels only'!$B$17:$B$30,B209,'Flat panels only'!$G$17:$G$30)) +
(SUMIF('Flat panels only (2)'!$B$17:$B$30,B209,'Flat panels only (2)'!$G$17:$G$30)) +
(SUMIF('Routed panel shapes'!$B$18:$B$31,B209,'Routed panel shapes'!$G$18:$G$31)) +
(SUMIF('Routed panel shapes (2)'!$B$18:$B$31,B209,'Routed panel shapes (2)'!$G$18:$G$31)) +
(SUMIF('Routed face only'!$B$17:$B$30,B209,'Routed face only'!$G$17:$G$30)) +
(SUMIF('Routed face only (2)'!$B$17:$B$30,B209,'Routed face only (2)'!$G$17:$G$30)) +
(SUMIF('Routed alum faces letters'!$B$17:$B$30,B209,'Routed alum faces letters'!$G$17:$G$30)) +
(SUMIF('Routed alum faces letters (2)'!$B$17:$B$30,B209,'Routed alum faces letters (2)'!$G$17:$G$30)) +
(SUMIF('Routed push through acrylic'!$B$17:$B$30,B209,'Routed push through acrylic'!$G$17:$G$30)) +
(SUMIF('Routed push through acrylic (2)'!$B$17:$B$30,B209,'Routed push through acrylic (2)'!$G$17:$G$30)) +
(SUMIF('Sf routed cabinet'!$B$17:$B$30,B209,'Sf routed cabinet'!$G$17:$G$30)) +
(SUMIF('Sf routed cabinet (2)'!$B$17:$B$30,B209,'Sf routed cabinet (2)'!$G$17:$G$30)) +
(SUMIF('Df routed cabinet'!$B$17:$B$30,B209,'Df routed cabinet'!$G$17:$G$30)) +
(SUMIF('Df routed cabinet (2)'!$B$17:$B$30,B209,'Df routed cabinet (2)'!$G$17:$G$30)) +
(SUMIF('Sf acrylic cabinet'!$B$17:$B$30,B209,'Sf acrylic cabinet'!$G$17:$G$30)) +
(SUMIF('Sf acrylic cabinet (2)'!$B$17:$B$30,B209,'Sf acrylic cabinet (2)'!$G$17:$G$30)) +
(SUMIF('Economy Sf acrylic'!$B$17:$B$30,B209,'Economy Sf acrylic'!$G$17:$G$30)) +
(SUMIF('Df acrylic cabinet'!$B$17:$B$30,B209,'Df acrylic cabinet'!$G$17:$G$30)) +
(SUMIF('Df acrylic cabinet (2)'!$B$17:$B$30,B209,'Df acrylic cabinet (2)'!$G$17:$G$30)) +
(SUMIF('Sf flex cabinet'!$B$17:$B$30,B209,'Sf flex cabinet'!$G$17:$G$30)) +
(SUMIF('Sf flex cabinet (2)'!$B$17:$B$30,B209,'Sf flex cabinet (2)'!$G$17:$G$30)) +
(SUMIF('Df flex cabinet'!$B$17:$B$36,B209,'Df flex cabinet'!$G$17:$G$36)) +
(SUMIF('Df flex cabinet (2)'!$B$17:$B$36,B209,'Df flex cabinet (2)'!$G$17:$G$36)) +
(SUMIF('Pole cover'!$B$17:$B$30,B209,'Pole cover'!$G$17:$G$30)) +
(SUMIF('Pole cover (2)'!$B$17:$B$30,B209,'Pole cover (2)'!$G$17:$G$30)) +
(SUMIF('Structural Steel Fab'!$B$17:$B$29,B209,'Structural Steel Fab'!$G$17:$G$29)) +
(SUMIF(Reveal!$B$17:$B$30,B209,Reveal!$G$17:$G$30)) +
(SUMIF('Reveal (2)'!$B$17:$B$30,B209,'Reveal (2)'!$G$17:$G$30)) +
(SUMIF('Crown cove top'!$B$17:$B$30,B209,'Crown cove top'!$G$17:$G$30)) +
(SUMIF('EMC assembly'!$B$17:$B$30,B209,'EMC assembly'!$G$17:$G$30)) +
(SUMIF(Crating!$B$17:$B$29,B209,Crating!$G$17:$G$29)) +
(SUMIF('LED wiring'!$B$17:$B$30,B209,'LED wiring'!$G$17:$G$30)) +
(SUMIF('Changeable copy face'!$B$17:$B$30,B209,'Changeable copy face'!$G$17:$G$30)) +
(SUMIF('Flex face assembly'!$B$17:$B$30,B209,'Flex face assembly'!$G$17:$G$30)) +
(SUMIF('Routed face assembly'!$B$17:$B$30,B209,'Routed face assembly'!$G$17:$G$30)) +
(SUMIF('Paint calculation'!$B$17:$B$30,B209,'Paint calculation'!$G$17:$G$30)) +
(SUMIF('Trimcap letter face'!$B$17:$B$30,B209,'Trimcap letter face'!$G$17:$G$30)) +
(SUMIF('Trimcap letter face (2)'!$B$17:$B$30,B209,'Trimcap letter face (2)'!$G$17:$G$30)) +
(SUMIF('Channel letter fabrication'!$B$17:$B$30,B209,'Channel letter fabrication'!$G$17:$G$30)) +
(SUMIF('Channel letter fabrication (2)'!$B$17:$B$30,B209,'Channel letter fabrication (2)'!$G$17:$G$30))</f>
        <v>0</v>
      </c>
    </row>
    <row r="210" spans="1:10">
      <c r="A210" s="28" t="str">
        <f>[1]ODBC!$A210</f>
        <v>48" 7725-17 Vivid Blue</v>
      </c>
      <c r="B210" s="29" t="str">
        <f>[1]ODBC!B210</f>
        <v>17708</v>
      </c>
      <c r="C210" s="30">
        <f>IFERROR(VLOOKUP($B210,[1]ODBC!$B:$H,2,FALSE),"")</f>
        <v>1.431</v>
      </c>
      <c r="D210" s="30">
        <f>IFERROR(VLOOKUP($B210,[1]ODBC!$B:$H,3,FALSE),"")</f>
        <v>2.5760000000000001</v>
      </c>
      <c r="E210" s="30" t="str">
        <f>IFERROR(VLOOKUP($B210,[1]ODBC!$B:$H,4,FALSE),"")</f>
        <v>SQFT</v>
      </c>
      <c r="F210" s="31">
        <f>IFERROR(VLOOKUP($B210,[1]ODBC!$B:$H,5,FALSE),"")</f>
        <v>44.45</v>
      </c>
      <c r="G210" s="32">
        <f>[1]ODBC!G210</f>
        <v>0</v>
      </c>
      <c r="H210" s="33">
        <f>SUM([1]ODBC!H210)</f>
        <v>44796</v>
      </c>
      <c r="I210" s="41" t="str">
        <f>'Vinyl cutting'!$B$2</f>
        <v>J36938</v>
      </c>
      <c r="J210" s="42">
        <f ca="1">(SUMIF('Freeform time and material'!$B$17:$B$30,B210,'Freeform time and material'!$G$17:$G$30)) +
(SUMIF('Vinyl cutting'!$B$17:$B$30,B210,'Vinyl cutting'!$G$17:$G$30)) +
(SUMIF('Vinyl cutting (2)'!$B$17:$B$30,B210,'Vinyl cutting (2)'!$G$17:$G$30)) +
(SUMIF('Apply vinyl graphics'!$B$17:$B$30,B210,'Apply vinyl graphics'!$G$17:$G$30)) +
(SUMIF('Apply vinyl graphics (2)'!$B$17:$B$30,B210,'Apply vinyl graphics (2)'!$G$17:$G$30)) +
(SUMIF('Alum pan sign'!$B$17:$B$30,B210,'Alum pan sign'!$G$17:$G$30)) +
(SUMIF('Alum pan sign (2)'!$B$17:$B$30,B210,'Alum pan sign (2)'!$G$17:$G$30)) +
(SUMIF('Economy pan sign'!$B$17:$B$30,B210,'Economy pan sign'!$G$17:$G$30)) +
(SUMIF('Post and panel sign'!$B$17:$B$30,B210,'Post and panel sign'!$G$17:$G$30)) +
(SUMIF('Post and panel sign (2)'!$B$17:$B$30,B210,'Post and panel sign (2)'!$G$17:$G$30)) +
(SUMIF('Flat panels only'!$B$17:$B$30,B210,'Flat panels only'!$G$17:$G$30)) +
(SUMIF('Flat panels only (2)'!$B$17:$B$30,B210,'Flat panels only (2)'!$G$17:$G$30)) +
(SUMIF('Routed panel shapes'!$B$18:$B$31,B210,'Routed panel shapes'!$G$18:$G$31)) +
(SUMIF('Routed panel shapes (2)'!$B$18:$B$31,B210,'Routed panel shapes (2)'!$G$18:$G$31)) +
(SUMIF('Routed face only'!$B$17:$B$30,B210,'Routed face only'!$G$17:$G$30)) +
(SUMIF('Routed face only (2)'!$B$17:$B$30,B210,'Routed face only (2)'!$G$17:$G$30)) +
(SUMIF('Routed alum faces letters'!$B$17:$B$30,B210,'Routed alum faces letters'!$G$17:$G$30)) +
(SUMIF('Routed alum faces letters (2)'!$B$17:$B$30,B210,'Routed alum faces letters (2)'!$G$17:$G$30)) +
(SUMIF('Routed push through acrylic'!$B$17:$B$30,B210,'Routed push through acrylic'!$G$17:$G$30)) +
(SUMIF('Routed push through acrylic (2)'!$B$17:$B$30,B210,'Routed push through acrylic (2)'!$G$17:$G$30)) +
(SUMIF('Sf routed cabinet'!$B$17:$B$30,B210,'Sf routed cabinet'!$G$17:$G$30)) +
(SUMIF('Sf routed cabinet (2)'!$B$17:$B$30,B210,'Sf routed cabinet (2)'!$G$17:$G$30)) +
(SUMIF('Df routed cabinet'!$B$17:$B$30,B210,'Df routed cabinet'!$G$17:$G$30)) +
(SUMIF('Df routed cabinet (2)'!$B$17:$B$30,B210,'Df routed cabinet (2)'!$G$17:$G$30)) +
(SUMIF('Sf acrylic cabinet'!$B$17:$B$30,B210,'Sf acrylic cabinet'!$G$17:$G$30)) +
(SUMIF('Sf acrylic cabinet (2)'!$B$17:$B$30,B210,'Sf acrylic cabinet (2)'!$G$17:$G$30)) +
(SUMIF('Economy Sf acrylic'!$B$17:$B$30,B210,'Economy Sf acrylic'!$G$17:$G$30)) +
(SUMIF('Df acrylic cabinet'!$B$17:$B$30,B210,'Df acrylic cabinet'!$G$17:$G$30)) +
(SUMIF('Df acrylic cabinet (2)'!$B$17:$B$30,B210,'Df acrylic cabinet (2)'!$G$17:$G$30)) +
(SUMIF('Sf flex cabinet'!$B$17:$B$30,B210,'Sf flex cabinet'!$G$17:$G$30)) +
(SUMIF('Sf flex cabinet (2)'!$B$17:$B$30,B210,'Sf flex cabinet (2)'!$G$17:$G$30)) +
(SUMIF('Df flex cabinet'!$B$17:$B$36,B210,'Df flex cabinet'!$G$17:$G$36)) +
(SUMIF('Df flex cabinet (2)'!$B$17:$B$36,B210,'Df flex cabinet (2)'!$G$17:$G$36)) +
(SUMIF('Pole cover'!$B$17:$B$30,B210,'Pole cover'!$G$17:$G$30)) +
(SUMIF('Pole cover (2)'!$B$17:$B$30,B210,'Pole cover (2)'!$G$17:$G$30)) +
(SUMIF('Structural Steel Fab'!$B$17:$B$29,B210,'Structural Steel Fab'!$G$17:$G$29)) +
(SUMIF(Reveal!$B$17:$B$30,B210,Reveal!$G$17:$G$30)) +
(SUMIF('Reveal (2)'!$B$17:$B$30,B210,'Reveal (2)'!$G$17:$G$30)) +
(SUMIF('Crown cove top'!$B$17:$B$30,B210,'Crown cove top'!$G$17:$G$30)) +
(SUMIF('EMC assembly'!$B$17:$B$30,B210,'EMC assembly'!$G$17:$G$30)) +
(SUMIF(Crating!$B$17:$B$29,B210,Crating!$G$17:$G$29)) +
(SUMIF('LED wiring'!$B$17:$B$30,B210,'LED wiring'!$G$17:$G$30)) +
(SUMIF('Changeable copy face'!$B$17:$B$30,B210,'Changeable copy face'!$G$17:$G$30)) +
(SUMIF('Flex face assembly'!$B$17:$B$30,B210,'Flex face assembly'!$G$17:$G$30)) +
(SUMIF('Routed face assembly'!$B$17:$B$30,B210,'Routed face assembly'!$G$17:$G$30)) +
(SUMIF('Paint calculation'!$B$17:$B$30,B210,'Paint calculation'!$G$17:$G$30)) +
(SUMIF('Trimcap letter face'!$B$17:$B$30,B210,'Trimcap letter face'!$G$17:$G$30)) +
(SUMIF('Trimcap letter face (2)'!$B$17:$B$30,B210,'Trimcap letter face (2)'!$G$17:$G$30)) +
(SUMIF('Channel letter fabrication'!$B$17:$B$30,B210,'Channel letter fabrication'!$G$17:$G$30)) +
(SUMIF('Channel letter fabrication (2)'!$B$17:$B$30,B210,'Channel letter fabrication (2)'!$G$17:$G$30))</f>
        <v>0</v>
      </c>
    </row>
    <row r="211" spans="1:10">
      <c r="A211" s="28" t="str">
        <f>[1]ODBC!$A211</f>
        <v>48" 7725-37 Sapphire Blue</v>
      </c>
      <c r="B211" s="29" t="str">
        <f>[1]ODBC!B211</f>
        <v>17712</v>
      </c>
      <c r="C211" s="30">
        <f>IFERROR(VLOOKUP($B211,[1]ODBC!$B:$H,2,FALSE),"")</f>
        <v>1.4870000000000001</v>
      </c>
      <c r="D211" s="30">
        <f>IFERROR(VLOOKUP($B211,[1]ODBC!$B:$H,3,FALSE),"")</f>
        <v>2.677</v>
      </c>
      <c r="E211" s="30" t="str">
        <f>IFERROR(VLOOKUP($B211,[1]ODBC!$B:$H,4,FALSE),"")</f>
        <v>SQFT</v>
      </c>
      <c r="F211" s="31">
        <f>IFERROR(VLOOKUP($B211,[1]ODBC!$B:$H,5,FALSE),"")</f>
        <v>44.45</v>
      </c>
      <c r="G211" s="32">
        <f>[1]ODBC!G211</f>
        <v>0</v>
      </c>
      <c r="H211" s="33">
        <f>SUM([1]ODBC!H211)</f>
        <v>45924</v>
      </c>
      <c r="I211" s="41" t="str">
        <f>'Vinyl cutting'!$B$2</f>
        <v>J36938</v>
      </c>
      <c r="J211" s="42">
        <f ca="1">(SUMIF('Freeform time and material'!$B$17:$B$30,B211,'Freeform time and material'!$G$17:$G$30)) +
(SUMIF('Vinyl cutting'!$B$17:$B$30,B211,'Vinyl cutting'!$G$17:$G$30)) +
(SUMIF('Vinyl cutting (2)'!$B$17:$B$30,B211,'Vinyl cutting (2)'!$G$17:$G$30)) +
(SUMIF('Apply vinyl graphics'!$B$17:$B$30,B211,'Apply vinyl graphics'!$G$17:$G$30)) +
(SUMIF('Apply vinyl graphics (2)'!$B$17:$B$30,B211,'Apply vinyl graphics (2)'!$G$17:$G$30)) +
(SUMIF('Alum pan sign'!$B$17:$B$30,B211,'Alum pan sign'!$G$17:$G$30)) +
(SUMIF('Alum pan sign (2)'!$B$17:$B$30,B211,'Alum pan sign (2)'!$G$17:$G$30)) +
(SUMIF('Economy pan sign'!$B$17:$B$30,B211,'Economy pan sign'!$G$17:$G$30)) +
(SUMIF('Post and panel sign'!$B$17:$B$30,B211,'Post and panel sign'!$G$17:$G$30)) +
(SUMIF('Post and panel sign (2)'!$B$17:$B$30,B211,'Post and panel sign (2)'!$G$17:$G$30)) +
(SUMIF('Flat panels only'!$B$17:$B$30,B211,'Flat panels only'!$G$17:$G$30)) +
(SUMIF('Flat panels only (2)'!$B$17:$B$30,B211,'Flat panels only (2)'!$G$17:$G$30)) +
(SUMIF('Routed panel shapes'!$B$18:$B$31,B211,'Routed panel shapes'!$G$18:$G$31)) +
(SUMIF('Routed panel shapes (2)'!$B$18:$B$31,B211,'Routed panel shapes (2)'!$G$18:$G$31)) +
(SUMIF('Routed face only'!$B$17:$B$30,B211,'Routed face only'!$G$17:$G$30)) +
(SUMIF('Routed face only (2)'!$B$17:$B$30,B211,'Routed face only (2)'!$G$17:$G$30)) +
(SUMIF('Routed alum faces letters'!$B$17:$B$30,B211,'Routed alum faces letters'!$G$17:$G$30)) +
(SUMIF('Routed alum faces letters (2)'!$B$17:$B$30,B211,'Routed alum faces letters (2)'!$G$17:$G$30)) +
(SUMIF('Routed push through acrylic'!$B$17:$B$30,B211,'Routed push through acrylic'!$G$17:$G$30)) +
(SUMIF('Routed push through acrylic (2)'!$B$17:$B$30,B211,'Routed push through acrylic (2)'!$G$17:$G$30)) +
(SUMIF('Sf routed cabinet'!$B$17:$B$30,B211,'Sf routed cabinet'!$G$17:$G$30)) +
(SUMIF('Sf routed cabinet (2)'!$B$17:$B$30,B211,'Sf routed cabinet (2)'!$G$17:$G$30)) +
(SUMIF('Df routed cabinet'!$B$17:$B$30,B211,'Df routed cabinet'!$G$17:$G$30)) +
(SUMIF('Df routed cabinet (2)'!$B$17:$B$30,B211,'Df routed cabinet (2)'!$G$17:$G$30)) +
(SUMIF('Sf acrylic cabinet'!$B$17:$B$30,B211,'Sf acrylic cabinet'!$G$17:$G$30)) +
(SUMIF('Sf acrylic cabinet (2)'!$B$17:$B$30,B211,'Sf acrylic cabinet (2)'!$G$17:$G$30)) +
(SUMIF('Economy Sf acrylic'!$B$17:$B$30,B211,'Economy Sf acrylic'!$G$17:$G$30)) +
(SUMIF('Df acrylic cabinet'!$B$17:$B$30,B211,'Df acrylic cabinet'!$G$17:$G$30)) +
(SUMIF('Df acrylic cabinet (2)'!$B$17:$B$30,B211,'Df acrylic cabinet (2)'!$G$17:$G$30)) +
(SUMIF('Sf flex cabinet'!$B$17:$B$30,B211,'Sf flex cabinet'!$G$17:$G$30)) +
(SUMIF('Sf flex cabinet (2)'!$B$17:$B$30,B211,'Sf flex cabinet (2)'!$G$17:$G$30)) +
(SUMIF('Df flex cabinet'!$B$17:$B$36,B211,'Df flex cabinet'!$G$17:$G$36)) +
(SUMIF('Df flex cabinet (2)'!$B$17:$B$36,B211,'Df flex cabinet (2)'!$G$17:$G$36)) +
(SUMIF('Pole cover'!$B$17:$B$30,B211,'Pole cover'!$G$17:$G$30)) +
(SUMIF('Pole cover (2)'!$B$17:$B$30,B211,'Pole cover (2)'!$G$17:$G$30)) +
(SUMIF('Structural Steel Fab'!$B$17:$B$29,B211,'Structural Steel Fab'!$G$17:$G$29)) +
(SUMIF(Reveal!$B$17:$B$30,B211,Reveal!$G$17:$G$30)) +
(SUMIF('Reveal (2)'!$B$17:$B$30,B211,'Reveal (2)'!$G$17:$G$30)) +
(SUMIF('Crown cove top'!$B$17:$B$30,B211,'Crown cove top'!$G$17:$G$30)) +
(SUMIF('EMC assembly'!$B$17:$B$30,B211,'EMC assembly'!$G$17:$G$30)) +
(SUMIF(Crating!$B$17:$B$29,B211,Crating!$G$17:$G$29)) +
(SUMIF('LED wiring'!$B$17:$B$30,B211,'LED wiring'!$G$17:$G$30)) +
(SUMIF('Changeable copy face'!$B$17:$B$30,B211,'Changeable copy face'!$G$17:$G$30)) +
(SUMIF('Flex face assembly'!$B$17:$B$30,B211,'Flex face assembly'!$G$17:$G$30)) +
(SUMIF('Routed face assembly'!$B$17:$B$30,B211,'Routed face assembly'!$G$17:$G$30)) +
(SUMIF('Paint calculation'!$B$17:$B$30,B211,'Paint calculation'!$G$17:$G$30)) +
(SUMIF('Trimcap letter face'!$B$17:$B$30,B211,'Trimcap letter face'!$G$17:$G$30)) +
(SUMIF('Trimcap letter face (2)'!$B$17:$B$30,B211,'Trimcap letter face (2)'!$G$17:$G$30)) +
(SUMIF('Channel letter fabrication'!$B$17:$B$30,B211,'Channel letter fabrication'!$G$17:$G$30)) +
(SUMIF('Channel letter fabrication (2)'!$B$17:$B$30,B211,'Channel letter fabrication (2)'!$G$17:$G$30))</f>
        <v>0</v>
      </c>
    </row>
    <row r="212" spans="1:10">
      <c r="A212" s="28" t="str">
        <f>[1]ODBC!$A212</f>
        <v>48" 7725-47 Intense Blue</v>
      </c>
      <c r="B212" s="29" t="str">
        <f>[1]ODBC!B212</f>
        <v>17714</v>
      </c>
      <c r="C212" s="30">
        <f>IFERROR(VLOOKUP($B212,[1]ODBC!$B:$H,2,FALSE),"")</f>
        <v>1.53</v>
      </c>
      <c r="D212" s="30">
        <f>IFERROR(VLOOKUP($B212,[1]ODBC!$B:$H,3,FALSE),"")</f>
        <v>2.754</v>
      </c>
      <c r="E212" s="30" t="str">
        <f>IFERROR(VLOOKUP($B212,[1]ODBC!$B:$H,4,FALSE),"")</f>
        <v>SQFT</v>
      </c>
      <c r="F212" s="31">
        <f>IFERROR(VLOOKUP($B212,[1]ODBC!$B:$H,5,FALSE),"")</f>
        <v>44.45</v>
      </c>
      <c r="G212" s="32">
        <f>[1]ODBC!G212</f>
        <v>0</v>
      </c>
      <c r="H212" s="33">
        <f>SUM([1]ODBC!H212)</f>
        <v>45932</v>
      </c>
      <c r="I212" s="41" t="str">
        <f>'Vinyl cutting'!$B$2</f>
        <v>J36938</v>
      </c>
      <c r="J212" s="42">
        <f ca="1">(SUMIF('Freeform time and material'!$B$17:$B$30,B212,'Freeform time and material'!$G$17:$G$30)) +
(SUMIF('Vinyl cutting'!$B$17:$B$30,B212,'Vinyl cutting'!$G$17:$G$30)) +
(SUMIF('Vinyl cutting (2)'!$B$17:$B$30,B212,'Vinyl cutting (2)'!$G$17:$G$30)) +
(SUMIF('Apply vinyl graphics'!$B$17:$B$30,B212,'Apply vinyl graphics'!$G$17:$G$30)) +
(SUMIF('Apply vinyl graphics (2)'!$B$17:$B$30,B212,'Apply vinyl graphics (2)'!$G$17:$G$30)) +
(SUMIF('Alum pan sign'!$B$17:$B$30,B212,'Alum pan sign'!$G$17:$G$30)) +
(SUMIF('Alum pan sign (2)'!$B$17:$B$30,B212,'Alum pan sign (2)'!$G$17:$G$30)) +
(SUMIF('Economy pan sign'!$B$17:$B$30,B212,'Economy pan sign'!$G$17:$G$30)) +
(SUMIF('Post and panel sign'!$B$17:$B$30,B212,'Post and panel sign'!$G$17:$G$30)) +
(SUMIF('Post and panel sign (2)'!$B$17:$B$30,B212,'Post and panel sign (2)'!$G$17:$G$30)) +
(SUMIF('Flat panels only'!$B$17:$B$30,B212,'Flat panels only'!$G$17:$G$30)) +
(SUMIF('Flat panels only (2)'!$B$17:$B$30,B212,'Flat panels only (2)'!$G$17:$G$30)) +
(SUMIF('Routed panel shapes'!$B$18:$B$31,B212,'Routed panel shapes'!$G$18:$G$31)) +
(SUMIF('Routed panel shapes (2)'!$B$18:$B$31,B212,'Routed panel shapes (2)'!$G$18:$G$31)) +
(SUMIF('Routed face only'!$B$17:$B$30,B212,'Routed face only'!$G$17:$G$30)) +
(SUMIF('Routed face only (2)'!$B$17:$B$30,B212,'Routed face only (2)'!$G$17:$G$30)) +
(SUMIF('Routed alum faces letters'!$B$17:$B$30,B212,'Routed alum faces letters'!$G$17:$G$30)) +
(SUMIF('Routed alum faces letters (2)'!$B$17:$B$30,B212,'Routed alum faces letters (2)'!$G$17:$G$30)) +
(SUMIF('Routed push through acrylic'!$B$17:$B$30,B212,'Routed push through acrylic'!$G$17:$G$30)) +
(SUMIF('Routed push through acrylic (2)'!$B$17:$B$30,B212,'Routed push through acrylic (2)'!$G$17:$G$30)) +
(SUMIF('Sf routed cabinet'!$B$17:$B$30,B212,'Sf routed cabinet'!$G$17:$G$30)) +
(SUMIF('Sf routed cabinet (2)'!$B$17:$B$30,B212,'Sf routed cabinet (2)'!$G$17:$G$30)) +
(SUMIF('Df routed cabinet'!$B$17:$B$30,B212,'Df routed cabinet'!$G$17:$G$30)) +
(SUMIF('Df routed cabinet (2)'!$B$17:$B$30,B212,'Df routed cabinet (2)'!$G$17:$G$30)) +
(SUMIF('Sf acrylic cabinet'!$B$17:$B$30,B212,'Sf acrylic cabinet'!$G$17:$G$30)) +
(SUMIF('Sf acrylic cabinet (2)'!$B$17:$B$30,B212,'Sf acrylic cabinet (2)'!$G$17:$G$30)) +
(SUMIF('Economy Sf acrylic'!$B$17:$B$30,B212,'Economy Sf acrylic'!$G$17:$G$30)) +
(SUMIF('Df acrylic cabinet'!$B$17:$B$30,B212,'Df acrylic cabinet'!$G$17:$G$30)) +
(SUMIF('Df acrylic cabinet (2)'!$B$17:$B$30,B212,'Df acrylic cabinet (2)'!$G$17:$G$30)) +
(SUMIF('Sf flex cabinet'!$B$17:$B$30,B212,'Sf flex cabinet'!$G$17:$G$30)) +
(SUMIF('Sf flex cabinet (2)'!$B$17:$B$30,B212,'Sf flex cabinet (2)'!$G$17:$G$30)) +
(SUMIF('Df flex cabinet'!$B$17:$B$36,B212,'Df flex cabinet'!$G$17:$G$36)) +
(SUMIF('Df flex cabinet (2)'!$B$17:$B$36,B212,'Df flex cabinet (2)'!$G$17:$G$36)) +
(SUMIF('Pole cover'!$B$17:$B$30,B212,'Pole cover'!$G$17:$G$30)) +
(SUMIF('Pole cover (2)'!$B$17:$B$30,B212,'Pole cover (2)'!$G$17:$G$30)) +
(SUMIF('Structural Steel Fab'!$B$17:$B$29,B212,'Structural Steel Fab'!$G$17:$G$29)) +
(SUMIF(Reveal!$B$17:$B$30,B212,Reveal!$G$17:$G$30)) +
(SUMIF('Reveal (2)'!$B$17:$B$30,B212,'Reveal (2)'!$G$17:$G$30)) +
(SUMIF('Crown cove top'!$B$17:$B$30,B212,'Crown cove top'!$G$17:$G$30)) +
(SUMIF('EMC assembly'!$B$17:$B$30,B212,'EMC assembly'!$G$17:$G$30)) +
(SUMIF(Crating!$B$17:$B$29,B212,Crating!$G$17:$G$29)) +
(SUMIF('LED wiring'!$B$17:$B$30,B212,'LED wiring'!$G$17:$G$30)) +
(SUMIF('Changeable copy face'!$B$17:$B$30,B212,'Changeable copy face'!$G$17:$G$30)) +
(SUMIF('Flex face assembly'!$B$17:$B$30,B212,'Flex face assembly'!$G$17:$G$30)) +
(SUMIF('Routed face assembly'!$B$17:$B$30,B212,'Routed face assembly'!$G$17:$G$30)) +
(SUMIF('Paint calculation'!$B$17:$B$30,B212,'Paint calculation'!$G$17:$G$30)) +
(SUMIF('Trimcap letter face'!$B$17:$B$30,B212,'Trimcap letter face'!$G$17:$G$30)) +
(SUMIF('Trimcap letter face (2)'!$B$17:$B$30,B212,'Trimcap letter face (2)'!$G$17:$G$30)) +
(SUMIF('Channel letter fabrication'!$B$17:$B$30,B212,'Channel letter fabrication'!$G$17:$G$30)) +
(SUMIF('Channel letter fabrication (2)'!$B$17:$B$30,B212,'Channel letter fabrication (2)'!$G$17:$G$30))</f>
        <v>0</v>
      </c>
    </row>
    <row r="213" spans="1:10">
      <c r="A213" s="28" t="str">
        <f>[1]ODBC!$A213</f>
        <v>48" 7725-177 Shadow Blue</v>
      </c>
      <c r="B213" s="29" t="str">
        <f>[1]ODBC!B213</f>
        <v>17716</v>
      </c>
      <c r="C213" s="30">
        <f>IFERROR(VLOOKUP($B213,[1]ODBC!$B:$H,2,FALSE),"")</f>
        <v>1.4119999999999999</v>
      </c>
      <c r="D213" s="30">
        <f>IFERROR(VLOOKUP($B213,[1]ODBC!$B:$H,3,FALSE),"")</f>
        <v>2.5419999999999998</v>
      </c>
      <c r="E213" s="30" t="str">
        <f>IFERROR(VLOOKUP($B213,[1]ODBC!$B:$H,4,FALSE),"")</f>
        <v>SQFT</v>
      </c>
      <c r="F213" s="31">
        <f>IFERROR(VLOOKUP($B213,[1]ODBC!$B:$H,5,FALSE),"")</f>
        <v>44.45</v>
      </c>
      <c r="G213" s="32">
        <f>[1]ODBC!G213</f>
        <v>0</v>
      </c>
      <c r="H213" s="33">
        <f>SUM([1]ODBC!H213)</f>
        <v>44932</v>
      </c>
      <c r="I213" s="41" t="str">
        <f>'Vinyl cutting'!$B$2</f>
        <v>J36938</v>
      </c>
      <c r="J213" s="42">
        <f ca="1">(SUMIF('Freeform time and material'!$B$17:$B$30,B213,'Freeform time and material'!$G$17:$G$30)) +
(SUMIF('Vinyl cutting'!$B$17:$B$30,B213,'Vinyl cutting'!$G$17:$G$30)) +
(SUMIF('Vinyl cutting (2)'!$B$17:$B$30,B213,'Vinyl cutting (2)'!$G$17:$G$30)) +
(SUMIF('Apply vinyl graphics'!$B$17:$B$30,B213,'Apply vinyl graphics'!$G$17:$G$30)) +
(SUMIF('Apply vinyl graphics (2)'!$B$17:$B$30,B213,'Apply vinyl graphics (2)'!$G$17:$G$30)) +
(SUMIF('Alum pan sign'!$B$17:$B$30,B213,'Alum pan sign'!$G$17:$G$30)) +
(SUMIF('Alum pan sign (2)'!$B$17:$B$30,B213,'Alum pan sign (2)'!$G$17:$G$30)) +
(SUMIF('Economy pan sign'!$B$17:$B$30,B213,'Economy pan sign'!$G$17:$G$30)) +
(SUMIF('Post and panel sign'!$B$17:$B$30,B213,'Post and panel sign'!$G$17:$G$30)) +
(SUMIF('Post and panel sign (2)'!$B$17:$B$30,B213,'Post and panel sign (2)'!$G$17:$G$30)) +
(SUMIF('Flat panels only'!$B$17:$B$30,B213,'Flat panels only'!$G$17:$G$30)) +
(SUMIF('Flat panels only (2)'!$B$17:$B$30,B213,'Flat panels only (2)'!$G$17:$G$30)) +
(SUMIF('Routed panel shapes'!$B$18:$B$31,B213,'Routed panel shapes'!$G$18:$G$31)) +
(SUMIF('Routed panel shapes (2)'!$B$18:$B$31,B213,'Routed panel shapes (2)'!$G$18:$G$31)) +
(SUMIF('Routed face only'!$B$17:$B$30,B213,'Routed face only'!$G$17:$G$30)) +
(SUMIF('Routed face only (2)'!$B$17:$B$30,B213,'Routed face only (2)'!$G$17:$G$30)) +
(SUMIF('Routed alum faces letters'!$B$17:$B$30,B213,'Routed alum faces letters'!$G$17:$G$30)) +
(SUMIF('Routed alum faces letters (2)'!$B$17:$B$30,B213,'Routed alum faces letters (2)'!$G$17:$G$30)) +
(SUMIF('Routed push through acrylic'!$B$17:$B$30,B213,'Routed push through acrylic'!$G$17:$G$30)) +
(SUMIF('Routed push through acrylic (2)'!$B$17:$B$30,B213,'Routed push through acrylic (2)'!$G$17:$G$30)) +
(SUMIF('Sf routed cabinet'!$B$17:$B$30,B213,'Sf routed cabinet'!$G$17:$G$30)) +
(SUMIF('Sf routed cabinet (2)'!$B$17:$B$30,B213,'Sf routed cabinet (2)'!$G$17:$G$30)) +
(SUMIF('Df routed cabinet'!$B$17:$B$30,B213,'Df routed cabinet'!$G$17:$G$30)) +
(SUMIF('Df routed cabinet (2)'!$B$17:$B$30,B213,'Df routed cabinet (2)'!$G$17:$G$30)) +
(SUMIF('Sf acrylic cabinet'!$B$17:$B$30,B213,'Sf acrylic cabinet'!$G$17:$G$30)) +
(SUMIF('Sf acrylic cabinet (2)'!$B$17:$B$30,B213,'Sf acrylic cabinet (2)'!$G$17:$G$30)) +
(SUMIF('Economy Sf acrylic'!$B$17:$B$30,B213,'Economy Sf acrylic'!$G$17:$G$30)) +
(SUMIF('Df acrylic cabinet'!$B$17:$B$30,B213,'Df acrylic cabinet'!$G$17:$G$30)) +
(SUMIF('Df acrylic cabinet (2)'!$B$17:$B$30,B213,'Df acrylic cabinet (2)'!$G$17:$G$30)) +
(SUMIF('Sf flex cabinet'!$B$17:$B$30,B213,'Sf flex cabinet'!$G$17:$G$30)) +
(SUMIF('Sf flex cabinet (2)'!$B$17:$B$30,B213,'Sf flex cabinet (2)'!$G$17:$G$30)) +
(SUMIF('Df flex cabinet'!$B$17:$B$36,B213,'Df flex cabinet'!$G$17:$G$36)) +
(SUMIF('Df flex cabinet (2)'!$B$17:$B$36,B213,'Df flex cabinet (2)'!$G$17:$G$36)) +
(SUMIF('Pole cover'!$B$17:$B$30,B213,'Pole cover'!$G$17:$G$30)) +
(SUMIF('Pole cover (2)'!$B$17:$B$30,B213,'Pole cover (2)'!$G$17:$G$30)) +
(SUMIF('Structural Steel Fab'!$B$17:$B$29,B213,'Structural Steel Fab'!$G$17:$G$29)) +
(SUMIF(Reveal!$B$17:$B$30,B213,Reveal!$G$17:$G$30)) +
(SUMIF('Reveal (2)'!$B$17:$B$30,B213,'Reveal (2)'!$G$17:$G$30)) +
(SUMIF('Crown cove top'!$B$17:$B$30,B213,'Crown cove top'!$G$17:$G$30)) +
(SUMIF('EMC assembly'!$B$17:$B$30,B213,'EMC assembly'!$G$17:$G$30)) +
(SUMIF(Crating!$B$17:$B$29,B213,Crating!$G$17:$G$29)) +
(SUMIF('LED wiring'!$B$17:$B$30,B213,'LED wiring'!$G$17:$G$30)) +
(SUMIF('Changeable copy face'!$B$17:$B$30,B213,'Changeable copy face'!$G$17:$G$30)) +
(SUMIF('Flex face assembly'!$B$17:$B$30,B213,'Flex face assembly'!$G$17:$G$30)) +
(SUMIF('Routed face assembly'!$B$17:$B$30,B213,'Routed face assembly'!$G$17:$G$30)) +
(SUMIF('Paint calculation'!$B$17:$B$30,B213,'Paint calculation'!$G$17:$G$30)) +
(SUMIF('Trimcap letter face'!$B$17:$B$30,B213,'Trimcap letter face'!$G$17:$G$30)) +
(SUMIF('Trimcap letter face (2)'!$B$17:$B$30,B213,'Trimcap letter face (2)'!$G$17:$G$30)) +
(SUMIF('Channel letter fabrication'!$B$17:$B$30,B213,'Channel letter fabrication'!$G$17:$G$30)) +
(SUMIF('Channel letter fabrication (2)'!$B$17:$B$30,B213,'Channel letter fabrication (2)'!$G$17:$G$30))</f>
        <v>0</v>
      </c>
    </row>
    <row r="214" spans="1:10">
      <c r="A214" s="28" t="str">
        <f>[1]ODBC!$A214</f>
        <v>48" 7725-197 Light Navy</v>
      </c>
      <c r="B214" s="29" t="str">
        <f>[1]ODBC!B214</f>
        <v>17724</v>
      </c>
      <c r="C214" s="30">
        <f>IFERROR(VLOOKUP($B214,[1]ODBC!$B:$H,2,FALSE),"")</f>
        <v>1.3380000000000001</v>
      </c>
      <c r="D214" s="30">
        <f>IFERROR(VLOOKUP($B214,[1]ODBC!$B:$H,3,FALSE),"")</f>
        <v>2.4089999999999998</v>
      </c>
      <c r="E214" s="30" t="str">
        <f>IFERROR(VLOOKUP($B214,[1]ODBC!$B:$H,4,FALSE),"")</f>
        <v>SQFT</v>
      </c>
      <c r="F214" s="31">
        <f>IFERROR(VLOOKUP($B214,[1]ODBC!$B:$H,5,FALSE),"")</f>
        <v>44.45</v>
      </c>
      <c r="G214" s="32">
        <f>[1]ODBC!G214</f>
        <v>0</v>
      </c>
      <c r="H214" s="33">
        <f>SUM([1]ODBC!H214)</f>
        <v>45373</v>
      </c>
      <c r="I214" s="41" t="str">
        <f>'Vinyl cutting'!$B$2</f>
        <v>J36938</v>
      </c>
      <c r="J214" s="42">
        <f ca="1">(SUMIF('Freeform time and material'!$B$17:$B$30,B214,'Freeform time and material'!$G$17:$G$30)) +
(SUMIF('Vinyl cutting'!$B$17:$B$30,B214,'Vinyl cutting'!$G$17:$G$30)) +
(SUMIF('Vinyl cutting (2)'!$B$17:$B$30,B214,'Vinyl cutting (2)'!$G$17:$G$30)) +
(SUMIF('Apply vinyl graphics'!$B$17:$B$30,B214,'Apply vinyl graphics'!$G$17:$G$30)) +
(SUMIF('Apply vinyl graphics (2)'!$B$17:$B$30,B214,'Apply vinyl graphics (2)'!$G$17:$G$30)) +
(SUMIF('Alum pan sign'!$B$17:$B$30,B214,'Alum pan sign'!$G$17:$G$30)) +
(SUMIF('Alum pan sign (2)'!$B$17:$B$30,B214,'Alum pan sign (2)'!$G$17:$G$30)) +
(SUMIF('Economy pan sign'!$B$17:$B$30,B214,'Economy pan sign'!$G$17:$G$30)) +
(SUMIF('Post and panel sign'!$B$17:$B$30,B214,'Post and panel sign'!$G$17:$G$30)) +
(SUMIF('Post and panel sign (2)'!$B$17:$B$30,B214,'Post and panel sign (2)'!$G$17:$G$30)) +
(SUMIF('Flat panels only'!$B$17:$B$30,B214,'Flat panels only'!$G$17:$G$30)) +
(SUMIF('Flat panels only (2)'!$B$17:$B$30,B214,'Flat panels only (2)'!$G$17:$G$30)) +
(SUMIF('Routed panel shapes'!$B$18:$B$31,B214,'Routed panel shapes'!$G$18:$G$31)) +
(SUMIF('Routed panel shapes (2)'!$B$18:$B$31,B214,'Routed panel shapes (2)'!$G$18:$G$31)) +
(SUMIF('Routed face only'!$B$17:$B$30,B214,'Routed face only'!$G$17:$G$30)) +
(SUMIF('Routed face only (2)'!$B$17:$B$30,B214,'Routed face only (2)'!$G$17:$G$30)) +
(SUMIF('Routed alum faces letters'!$B$17:$B$30,B214,'Routed alum faces letters'!$G$17:$G$30)) +
(SUMIF('Routed alum faces letters (2)'!$B$17:$B$30,B214,'Routed alum faces letters (2)'!$G$17:$G$30)) +
(SUMIF('Routed push through acrylic'!$B$17:$B$30,B214,'Routed push through acrylic'!$G$17:$G$30)) +
(SUMIF('Routed push through acrylic (2)'!$B$17:$B$30,B214,'Routed push through acrylic (2)'!$G$17:$G$30)) +
(SUMIF('Sf routed cabinet'!$B$17:$B$30,B214,'Sf routed cabinet'!$G$17:$G$30)) +
(SUMIF('Sf routed cabinet (2)'!$B$17:$B$30,B214,'Sf routed cabinet (2)'!$G$17:$G$30)) +
(SUMIF('Df routed cabinet'!$B$17:$B$30,B214,'Df routed cabinet'!$G$17:$G$30)) +
(SUMIF('Df routed cabinet (2)'!$B$17:$B$30,B214,'Df routed cabinet (2)'!$G$17:$G$30)) +
(SUMIF('Sf acrylic cabinet'!$B$17:$B$30,B214,'Sf acrylic cabinet'!$G$17:$G$30)) +
(SUMIF('Sf acrylic cabinet (2)'!$B$17:$B$30,B214,'Sf acrylic cabinet (2)'!$G$17:$G$30)) +
(SUMIF('Economy Sf acrylic'!$B$17:$B$30,B214,'Economy Sf acrylic'!$G$17:$G$30)) +
(SUMIF('Df acrylic cabinet'!$B$17:$B$30,B214,'Df acrylic cabinet'!$G$17:$G$30)) +
(SUMIF('Df acrylic cabinet (2)'!$B$17:$B$30,B214,'Df acrylic cabinet (2)'!$G$17:$G$30)) +
(SUMIF('Sf flex cabinet'!$B$17:$B$30,B214,'Sf flex cabinet'!$G$17:$G$30)) +
(SUMIF('Sf flex cabinet (2)'!$B$17:$B$30,B214,'Sf flex cabinet (2)'!$G$17:$G$30)) +
(SUMIF('Df flex cabinet'!$B$17:$B$36,B214,'Df flex cabinet'!$G$17:$G$36)) +
(SUMIF('Df flex cabinet (2)'!$B$17:$B$36,B214,'Df flex cabinet (2)'!$G$17:$G$36)) +
(SUMIF('Pole cover'!$B$17:$B$30,B214,'Pole cover'!$G$17:$G$30)) +
(SUMIF('Pole cover (2)'!$B$17:$B$30,B214,'Pole cover (2)'!$G$17:$G$30)) +
(SUMIF('Structural Steel Fab'!$B$17:$B$29,B214,'Structural Steel Fab'!$G$17:$G$29)) +
(SUMIF(Reveal!$B$17:$B$30,B214,Reveal!$G$17:$G$30)) +
(SUMIF('Reveal (2)'!$B$17:$B$30,B214,'Reveal (2)'!$G$17:$G$30)) +
(SUMIF('Crown cove top'!$B$17:$B$30,B214,'Crown cove top'!$G$17:$G$30)) +
(SUMIF('EMC assembly'!$B$17:$B$30,B214,'EMC assembly'!$G$17:$G$30)) +
(SUMIF(Crating!$B$17:$B$29,B214,Crating!$G$17:$G$29)) +
(SUMIF('LED wiring'!$B$17:$B$30,B214,'LED wiring'!$G$17:$G$30)) +
(SUMIF('Changeable copy face'!$B$17:$B$30,B214,'Changeable copy face'!$G$17:$G$30)) +
(SUMIF('Flex face assembly'!$B$17:$B$30,B214,'Flex face assembly'!$G$17:$G$30)) +
(SUMIF('Routed face assembly'!$B$17:$B$30,B214,'Routed face assembly'!$G$17:$G$30)) +
(SUMIF('Paint calculation'!$B$17:$B$30,B214,'Paint calculation'!$G$17:$G$30)) +
(SUMIF('Trimcap letter face'!$B$17:$B$30,B214,'Trimcap letter face'!$G$17:$G$30)) +
(SUMIF('Trimcap letter face (2)'!$B$17:$B$30,B214,'Trimcap letter face (2)'!$G$17:$G$30)) +
(SUMIF('Channel letter fabrication'!$B$17:$B$30,B214,'Channel letter fabrication'!$G$17:$G$30)) +
(SUMIF('Channel letter fabrication (2)'!$B$17:$B$30,B214,'Channel letter fabrication (2)'!$G$17:$G$30))</f>
        <v>0</v>
      </c>
    </row>
    <row r="215" spans="1:10">
      <c r="A215" s="28" t="str">
        <f>[1]ODBC!$A215</f>
        <v>48" 7725-38 Royal Purple</v>
      </c>
      <c r="B215" s="29" t="str">
        <f>[1]ODBC!B215</f>
        <v>17728</v>
      </c>
      <c r="C215" s="30">
        <f>IFERROR(VLOOKUP($B215,[1]ODBC!$B:$H,2,FALSE),"")</f>
        <v>1.353</v>
      </c>
      <c r="D215" s="30">
        <f>IFERROR(VLOOKUP($B215,[1]ODBC!$B:$H,3,FALSE),"")</f>
        <v>2.4359999999999999</v>
      </c>
      <c r="E215" s="30" t="str">
        <f>IFERROR(VLOOKUP($B215,[1]ODBC!$B:$H,4,FALSE),"")</f>
        <v>SQFT</v>
      </c>
      <c r="F215" s="31">
        <f>IFERROR(VLOOKUP($B215,[1]ODBC!$B:$H,5,FALSE),"")</f>
        <v>44.45</v>
      </c>
      <c r="G215" s="32">
        <f>[1]ODBC!G215</f>
        <v>0</v>
      </c>
      <c r="H215" s="33">
        <f>SUM([1]ODBC!H215)</f>
        <v>45020</v>
      </c>
      <c r="I215" s="41" t="str">
        <f>'Vinyl cutting'!$B$2</f>
        <v>J36938</v>
      </c>
      <c r="J215" s="42">
        <f ca="1">(SUMIF('Freeform time and material'!$B$17:$B$30,B215,'Freeform time and material'!$G$17:$G$30)) +
(SUMIF('Vinyl cutting'!$B$17:$B$30,B215,'Vinyl cutting'!$G$17:$G$30)) +
(SUMIF('Vinyl cutting (2)'!$B$17:$B$30,B215,'Vinyl cutting (2)'!$G$17:$G$30)) +
(SUMIF('Apply vinyl graphics'!$B$17:$B$30,B215,'Apply vinyl graphics'!$G$17:$G$30)) +
(SUMIF('Apply vinyl graphics (2)'!$B$17:$B$30,B215,'Apply vinyl graphics (2)'!$G$17:$G$30)) +
(SUMIF('Alum pan sign'!$B$17:$B$30,B215,'Alum pan sign'!$G$17:$G$30)) +
(SUMIF('Alum pan sign (2)'!$B$17:$B$30,B215,'Alum pan sign (2)'!$G$17:$G$30)) +
(SUMIF('Economy pan sign'!$B$17:$B$30,B215,'Economy pan sign'!$G$17:$G$30)) +
(SUMIF('Post and panel sign'!$B$17:$B$30,B215,'Post and panel sign'!$G$17:$G$30)) +
(SUMIF('Post and panel sign (2)'!$B$17:$B$30,B215,'Post and panel sign (2)'!$G$17:$G$30)) +
(SUMIF('Flat panels only'!$B$17:$B$30,B215,'Flat panels only'!$G$17:$G$30)) +
(SUMIF('Flat panels only (2)'!$B$17:$B$30,B215,'Flat panels only (2)'!$G$17:$G$30)) +
(SUMIF('Routed panel shapes'!$B$18:$B$31,B215,'Routed panel shapes'!$G$18:$G$31)) +
(SUMIF('Routed panel shapes (2)'!$B$18:$B$31,B215,'Routed panel shapes (2)'!$G$18:$G$31)) +
(SUMIF('Routed face only'!$B$17:$B$30,B215,'Routed face only'!$G$17:$G$30)) +
(SUMIF('Routed face only (2)'!$B$17:$B$30,B215,'Routed face only (2)'!$G$17:$G$30)) +
(SUMIF('Routed alum faces letters'!$B$17:$B$30,B215,'Routed alum faces letters'!$G$17:$G$30)) +
(SUMIF('Routed alum faces letters (2)'!$B$17:$B$30,B215,'Routed alum faces letters (2)'!$G$17:$G$30)) +
(SUMIF('Routed push through acrylic'!$B$17:$B$30,B215,'Routed push through acrylic'!$G$17:$G$30)) +
(SUMIF('Routed push through acrylic (2)'!$B$17:$B$30,B215,'Routed push through acrylic (2)'!$G$17:$G$30)) +
(SUMIF('Sf routed cabinet'!$B$17:$B$30,B215,'Sf routed cabinet'!$G$17:$G$30)) +
(SUMIF('Sf routed cabinet (2)'!$B$17:$B$30,B215,'Sf routed cabinet (2)'!$G$17:$G$30)) +
(SUMIF('Df routed cabinet'!$B$17:$B$30,B215,'Df routed cabinet'!$G$17:$G$30)) +
(SUMIF('Df routed cabinet (2)'!$B$17:$B$30,B215,'Df routed cabinet (2)'!$G$17:$G$30)) +
(SUMIF('Sf acrylic cabinet'!$B$17:$B$30,B215,'Sf acrylic cabinet'!$G$17:$G$30)) +
(SUMIF('Sf acrylic cabinet (2)'!$B$17:$B$30,B215,'Sf acrylic cabinet (2)'!$G$17:$G$30)) +
(SUMIF('Economy Sf acrylic'!$B$17:$B$30,B215,'Economy Sf acrylic'!$G$17:$G$30)) +
(SUMIF('Df acrylic cabinet'!$B$17:$B$30,B215,'Df acrylic cabinet'!$G$17:$G$30)) +
(SUMIF('Df acrylic cabinet (2)'!$B$17:$B$30,B215,'Df acrylic cabinet (2)'!$G$17:$G$30)) +
(SUMIF('Sf flex cabinet'!$B$17:$B$30,B215,'Sf flex cabinet'!$G$17:$G$30)) +
(SUMIF('Sf flex cabinet (2)'!$B$17:$B$30,B215,'Sf flex cabinet (2)'!$G$17:$G$30)) +
(SUMIF('Df flex cabinet'!$B$17:$B$36,B215,'Df flex cabinet'!$G$17:$G$36)) +
(SUMIF('Df flex cabinet (2)'!$B$17:$B$36,B215,'Df flex cabinet (2)'!$G$17:$G$36)) +
(SUMIF('Pole cover'!$B$17:$B$30,B215,'Pole cover'!$G$17:$G$30)) +
(SUMIF('Pole cover (2)'!$B$17:$B$30,B215,'Pole cover (2)'!$G$17:$G$30)) +
(SUMIF('Structural Steel Fab'!$B$17:$B$29,B215,'Structural Steel Fab'!$G$17:$G$29)) +
(SUMIF(Reveal!$B$17:$B$30,B215,Reveal!$G$17:$G$30)) +
(SUMIF('Reveal (2)'!$B$17:$B$30,B215,'Reveal (2)'!$G$17:$G$30)) +
(SUMIF('Crown cove top'!$B$17:$B$30,B215,'Crown cove top'!$G$17:$G$30)) +
(SUMIF('EMC assembly'!$B$17:$B$30,B215,'EMC assembly'!$G$17:$G$30)) +
(SUMIF(Crating!$B$17:$B$29,B215,Crating!$G$17:$G$29)) +
(SUMIF('LED wiring'!$B$17:$B$30,B215,'LED wiring'!$G$17:$G$30)) +
(SUMIF('Changeable copy face'!$B$17:$B$30,B215,'Changeable copy face'!$G$17:$G$30)) +
(SUMIF('Flex face assembly'!$B$17:$B$30,B215,'Flex face assembly'!$G$17:$G$30)) +
(SUMIF('Routed face assembly'!$B$17:$B$30,B215,'Routed face assembly'!$G$17:$G$30)) +
(SUMIF('Paint calculation'!$B$17:$B$30,B215,'Paint calculation'!$G$17:$G$30)) +
(SUMIF('Trimcap letter face'!$B$17:$B$30,B215,'Trimcap letter face'!$G$17:$G$30)) +
(SUMIF('Trimcap letter face (2)'!$B$17:$B$30,B215,'Trimcap letter face (2)'!$G$17:$G$30)) +
(SUMIF('Channel letter fabrication'!$B$17:$B$30,B215,'Channel letter fabrication'!$G$17:$G$30)) +
(SUMIF('Channel letter fabrication (2)'!$B$17:$B$30,B215,'Channel letter fabrication (2)'!$G$17:$G$30))</f>
        <v>0</v>
      </c>
    </row>
    <row r="216" spans="1:10">
      <c r="A216" s="28" t="str">
        <f>[1]ODBC!$A216</f>
        <v xml:space="preserve">48" 680-10 White </v>
      </c>
      <c r="B216" s="29" t="str">
        <f>[1]ODBC!B216</f>
        <v>18120</v>
      </c>
      <c r="C216" s="30">
        <f>IFERROR(VLOOKUP($B216,[1]ODBC!$B:$H,2,FALSE),"")</f>
        <v>5.0289999999999999</v>
      </c>
      <c r="D216" s="30">
        <f>IFERROR(VLOOKUP($B216,[1]ODBC!$B:$H,3,FALSE),"")</f>
        <v>9.0530000000000008</v>
      </c>
      <c r="E216" s="30" t="str">
        <f>IFERROR(VLOOKUP($B216,[1]ODBC!$B:$H,4,FALSE),"")</f>
        <v>SQFT</v>
      </c>
      <c r="F216" s="31">
        <f>IFERROR(VLOOKUP($B216,[1]ODBC!$B:$H,5,FALSE),"")</f>
        <v>44.45</v>
      </c>
      <c r="G216" s="32">
        <f>[1]ODBC!G216</f>
        <v>0</v>
      </c>
      <c r="H216" s="33">
        <f>SUM([1]ODBC!H216)</f>
        <v>45845</v>
      </c>
      <c r="I216" s="41" t="str">
        <f>'Vinyl cutting'!$B$2</f>
        <v>J36938</v>
      </c>
      <c r="J216" s="42">
        <f ca="1">(SUMIF('Freeform time and material'!$B$17:$B$30,B216,'Freeform time and material'!$G$17:$G$30)) +
(SUMIF('Vinyl cutting'!$B$17:$B$30,B216,'Vinyl cutting'!$G$17:$G$30)) +
(SUMIF('Vinyl cutting (2)'!$B$17:$B$30,B216,'Vinyl cutting (2)'!$G$17:$G$30)) +
(SUMIF('Apply vinyl graphics'!$B$17:$B$30,B216,'Apply vinyl graphics'!$G$17:$G$30)) +
(SUMIF('Apply vinyl graphics (2)'!$B$17:$B$30,B216,'Apply vinyl graphics (2)'!$G$17:$G$30)) +
(SUMIF('Alum pan sign'!$B$17:$B$30,B216,'Alum pan sign'!$G$17:$G$30)) +
(SUMIF('Alum pan sign (2)'!$B$17:$B$30,B216,'Alum pan sign (2)'!$G$17:$G$30)) +
(SUMIF('Economy pan sign'!$B$17:$B$30,B216,'Economy pan sign'!$G$17:$G$30)) +
(SUMIF('Post and panel sign'!$B$17:$B$30,B216,'Post and panel sign'!$G$17:$G$30)) +
(SUMIF('Post and panel sign (2)'!$B$17:$B$30,B216,'Post and panel sign (2)'!$G$17:$G$30)) +
(SUMIF('Flat panels only'!$B$17:$B$30,B216,'Flat panels only'!$G$17:$G$30)) +
(SUMIF('Flat panels only (2)'!$B$17:$B$30,B216,'Flat panels only (2)'!$G$17:$G$30)) +
(SUMIF('Routed panel shapes'!$B$18:$B$31,B216,'Routed panel shapes'!$G$18:$G$31)) +
(SUMIF('Routed panel shapes (2)'!$B$18:$B$31,B216,'Routed panel shapes (2)'!$G$18:$G$31)) +
(SUMIF('Routed face only'!$B$17:$B$30,B216,'Routed face only'!$G$17:$G$30)) +
(SUMIF('Routed face only (2)'!$B$17:$B$30,B216,'Routed face only (2)'!$G$17:$G$30)) +
(SUMIF('Routed alum faces letters'!$B$17:$B$30,B216,'Routed alum faces letters'!$G$17:$G$30)) +
(SUMIF('Routed alum faces letters (2)'!$B$17:$B$30,B216,'Routed alum faces letters (2)'!$G$17:$G$30)) +
(SUMIF('Routed push through acrylic'!$B$17:$B$30,B216,'Routed push through acrylic'!$G$17:$G$30)) +
(SUMIF('Routed push through acrylic (2)'!$B$17:$B$30,B216,'Routed push through acrylic (2)'!$G$17:$G$30)) +
(SUMIF('Sf routed cabinet'!$B$17:$B$30,B216,'Sf routed cabinet'!$G$17:$G$30)) +
(SUMIF('Sf routed cabinet (2)'!$B$17:$B$30,B216,'Sf routed cabinet (2)'!$G$17:$G$30)) +
(SUMIF('Df routed cabinet'!$B$17:$B$30,B216,'Df routed cabinet'!$G$17:$G$30)) +
(SUMIF('Df routed cabinet (2)'!$B$17:$B$30,B216,'Df routed cabinet (2)'!$G$17:$G$30)) +
(SUMIF('Sf acrylic cabinet'!$B$17:$B$30,B216,'Sf acrylic cabinet'!$G$17:$G$30)) +
(SUMIF('Sf acrylic cabinet (2)'!$B$17:$B$30,B216,'Sf acrylic cabinet (2)'!$G$17:$G$30)) +
(SUMIF('Economy Sf acrylic'!$B$17:$B$30,B216,'Economy Sf acrylic'!$G$17:$G$30)) +
(SUMIF('Df acrylic cabinet'!$B$17:$B$30,B216,'Df acrylic cabinet'!$G$17:$G$30)) +
(SUMIF('Df acrylic cabinet (2)'!$B$17:$B$30,B216,'Df acrylic cabinet (2)'!$G$17:$G$30)) +
(SUMIF('Sf flex cabinet'!$B$17:$B$30,B216,'Sf flex cabinet'!$G$17:$G$30)) +
(SUMIF('Sf flex cabinet (2)'!$B$17:$B$30,B216,'Sf flex cabinet (2)'!$G$17:$G$30)) +
(SUMIF('Df flex cabinet'!$B$17:$B$36,B216,'Df flex cabinet'!$G$17:$G$36)) +
(SUMIF('Df flex cabinet (2)'!$B$17:$B$36,B216,'Df flex cabinet (2)'!$G$17:$G$36)) +
(SUMIF('Pole cover'!$B$17:$B$30,B216,'Pole cover'!$G$17:$G$30)) +
(SUMIF('Pole cover (2)'!$B$17:$B$30,B216,'Pole cover (2)'!$G$17:$G$30)) +
(SUMIF('Structural Steel Fab'!$B$17:$B$29,B216,'Structural Steel Fab'!$G$17:$G$29)) +
(SUMIF(Reveal!$B$17:$B$30,B216,Reveal!$G$17:$G$30)) +
(SUMIF('Reveal (2)'!$B$17:$B$30,B216,'Reveal (2)'!$G$17:$G$30)) +
(SUMIF('Crown cove top'!$B$17:$B$30,B216,'Crown cove top'!$G$17:$G$30)) +
(SUMIF('EMC assembly'!$B$17:$B$30,B216,'EMC assembly'!$G$17:$G$30)) +
(SUMIF(Crating!$B$17:$B$29,B216,Crating!$G$17:$G$29)) +
(SUMIF('LED wiring'!$B$17:$B$30,B216,'LED wiring'!$G$17:$G$30)) +
(SUMIF('Changeable copy face'!$B$17:$B$30,B216,'Changeable copy face'!$G$17:$G$30)) +
(SUMIF('Flex face assembly'!$B$17:$B$30,B216,'Flex face assembly'!$G$17:$G$30)) +
(SUMIF('Routed face assembly'!$B$17:$B$30,B216,'Routed face assembly'!$G$17:$G$30)) +
(SUMIF('Paint calculation'!$B$17:$B$30,B216,'Paint calculation'!$G$17:$G$30)) +
(SUMIF('Trimcap letter face'!$B$17:$B$30,B216,'Trimcap letter face'!$G$17:$G$30)) +
(SUMIF('Trimcap letter face (2)'!$B$17:$B$30,B216,'Trimcap letter face (2)'!$G$17:$G$30)) +
(SUMIF('Channel letter fabrication'!$B$17:$B$30,B216,'Channel letter fabrication'!$G$17:$G$30)) +
(SUMIF('Channel letter fabrication (2)'!$B$17:$B$30,B216,'Channel letter fabrication (2)'!$G$17:$G$30))</f>
        <v>0</v>
      </c>
    </row>
    <row r="217" spans="1:10">
      <c r="A217" s="28" t="str">
        <f>[1]ODBC!$A217</f>
        <v xml:space="preserve">48" 680-85 Black </v>
      </c>
      <c r="B217" s="29" t="str">
        <f>[1]ODBC!B217</f>
        <v>18125</v>
      </c>
      <c r="C217" s="30">
        <f>IFERROR(VLOOKUP($B217,[1]ODBC!$B:$H,2,FALSE),"")</f>
        <v>4.4569999999999999</v>
      </c>
      <c r="D217" s="30">
        <f>IFERROR(VLOOKUP($B217,[1]ODBC!$B:$H,3,FALSE),"")</f>
        <v>8.0229999999999997</v>
      </c>
      <c r="E217" s="30" t="str">
        <f>IFERROR(VLOOKUP($B217,[1]ODBC!$B:$H,4,FALSE),"")</f>
        <v>SQFT</v>
      </c>
      <c r="F217" s="31">
        <f>IFERROR(VLOOKUP($B217,[1]ODBC!$B:$H,5,FALSE),"")</f>
        <v>44.45</v>
      </c>
      <c r="G217" s="32">
        <f>[1]ODBC!G217</f>
        <v>0</v>
      </c>
      <c r="H217" s="33">
        <f>SUM([1]ODBC!H217)</f>
        <v>45349</v>
      </c>
      <c r="I217" s="41" t="str">
        <f>'Vinyl cutting'!$B$2</f>
        <v>J36938</v>
      </c>
      <c r="J217" s="42">
        <f ca="1">(SUMIF('Freeform time and material'!$B$17:$B$30,B217,'Freeform time and material'!$G$17:$G$30)) +
(SUMIF('Vinyl cutting'!$B$17:$B$30,B217,'Vinyl cutting'!$G$17:$G$30)) +
(SUMIF('Vinyl cutting (2)'!$B$17:$B$30,B217,'Vinyl cutting (2)'!$G$17:$G$30)) +
(SUMIF('Apply vinyl graphics'!$B$17:$B$30,B217,'Apply vinyl graphics'!$G$17:$G$30)) +
(SUMIF('Apply vinyl graphics (2)'!$B$17:$B$30,B217,'Apply vinyl graphics (2)'!$G$17:$G$30)) +
(SUMIF('Alum pan sign'!$B$17:$B$30,B217,'Alum pan sign'!$G$17:$G$30)) +
(SUMIF('Alum pan sign (2)'!$B$17:$B$30,B217,'Alum pan sign (2)'!$G$17:$G$30)) +
(SUMIF('Economy pan sign'!$B$17:$B$30,B217,'Economy pan sign'!$G$17:$G$30)) +
(SUMIF('Post and panel sign'!$B$17:$B$30,B217,'Post and panel sign'!$G$17:$G$30)) +
(SUMIF('Post and panel sign (2)'!$B$17:$B$30,B217,'Post and panel sign (2)'!$G$17:$G$30)) +
(SUMIF('Flat panels only'!$B$17:$B$30,B217,'Flat panels only'!$G$17:$G$30)) +
(SUMIF('Flat panels only (2)'!$B$17:$B$30,B217,'Flat panels only (2)'!$G$17:$G$30)) +
(SUMIF('Routed panel shapes'!$B$18:$B$31,B217,'Routed panel shapes'!$G$18:$G$31)) +
(SUMIF('Routed panel shapes (2)'!$B$18:$B$31,B217,'Routed panel shapes (2)'!$G$18:$G$31)) +
(SUMIF('Routed face only'!$B$17:$B$30,B217,'Routed face only'!$G$17:$G$30)) +
(SUMIF('Routed face only (2)'!$B$17:$B$30,B217,'Routed face only (2)'!$G$17:$G$30)) +
(SUMIF('Routed alum faces letters'!$B$17:$B$30,B217,'Routed alum faces letters'!$G$17:$G$30)) +
(SUMIF('Routed alum faces letters (2)'!$B$17:$B$30,B217,'Routed alum faces letters (2)'!$G$17:$G$30)) +
(SUMIF('Routed push through acrylic'!$B$17:$B$30,B217,'Routed push through acrylic'!$G$17:$G$30)) +
(SUMIF('Routed push through acrylic (2)'!$B$17:$B$30,B217,'Routed push through acrylic (2)'!$G$17:$G$30)) +
(SUMIF('Sf routed cabinet'!$B$17:$B$30,B217,'Sf routed cabinet'!$G$17:$G$30)) +
(SUMIF('Sf routed cabinet (2)'!$B$17:$B$30,B217,'Sf routed cabinet (2)'!$G$17:$G$30)) +
(SUMIF('Df routed cabinet'!$B$17:$B$30,B217,'Df routed cabinet'!$G$17:$G$30)) +
(SUMIF('Df routed cabinet (2)'!$B$17:$B$30,B217,'Df routed cabinet (2)'!$G$17:$G$30)) +
(SUMIF('Sf acrylic cabinet'!$B$17:$B$30,B217,'Sf acrylic cabinet'!$G$17:$G$30)) +
(SUMIF('Sf acrylic cabinet (2)'!$B$17:$B$30,B217,'Sf acrylic cabinet (2)'!$G$17:$G$30)) +
(SUMIF('Economy Sf acrylic'!$B$17:$B$30,B217,'Economy Sf acrylic'!$G$17:$G$30)) +
(SUMIF('Df acrylic cabinet'!$B$17:$B$30,B217,'Df acrylic cabinet'!$G$17:$G$30)) +
(SUMIF('Df acrylic cabinet (2)'!$B$17:$B$30,B217,'Df acrylic cabinet (2)'!$G$17:$G$30)) +
(SUMIF('Sf flex cabinet'!$B$17:$B$30,B217,'Sf flex cabinet'!$G$17:$G$30)) +
(SUMIF('Sf flex cabinet (2)'!$B$17:$B$30,B217,'Sf flex cabinet (2)'!$G$17:$G$30)) +
(SUMIF('Df flex cabinet'!$B$17:$B$36,B217,'Df flex cabinet'!$G$17:$G$36)) +
(SUMIF('Df flex cabinet (2)'!$B$17:$B$36,B217,'Df flex cabinet (2)'!$G$17:$G$36)) +
(SUMIF('Pole cover'!$B$17:$B$30,B217,'Pole cover'!$G$17:$G$30)) +
(SUMIF('Pole cover (2)'!$B$17:$B$30,B217,'Pole cover (2)'!$G$17:$G$30)) +
(SUMIF('Structural Steel Fab'!$B$17:$B$29,B217,'Structural Steel Fab'!$G$17:$G$29)) +
(SUMIF(Reveal!$B$17:$B$30,B217,Reveal!$G$17:$G$30)) +
(SUMIF('Reveal (2)'!$B$17:$B$30,B217,'Reveal (2)'!$G$17:$G$30)) +
(SUMIF('Crown cove top'!$B$17:$B$30,B217,'Crown cove top'!$G$17:$G$30)) +
(SUMIF('EMC assembly'!$B$17:$B$30,B217,'EMC assembly'!$G$17:$G$30)) +
(SUMIF(Crating!$B$17:$B$29,B217,Crating!$G$17:$G$29)) +
(SUMIF('LED wiring'!$B$17:$B$30,B217,'LED wiring'!$G$17:$G$30)) +
(SUMIF('Changeable copy face'!$B$17:$B$30,B217,'Changeable copy face'!$G$17:$G$30)) +
(SUMIF('Flex face assembly'!$B$17:$B$30,B217,'Flex face assembly'!$G$17:$G$30)) +
(SUMIF('Routed face assembly'!$B$17:$B$30,B217,'Routed face assembly'!$G$17:$G$30)) +
(SUMIF('Paint calculation'!$B$17:$B$30,B217,'Paint calculation'!$G$17:$G$30)) +
(SUMIF('Trimcap letter face'!$B$17:$B$30,B217,'Trimcap letter face'!$G$17:$G$30)) +
(SUMIF('Trimcap letter face (2)'!$B$17:$B$30,B217,'Trimcap letter face (2)'!$G$17:$G$30)) +
(SUMIF('Channel letter fabrication'!$B$17:$B$30,B217,'Channel letter fabrication'!$G$17:$G$30)) +
(SUMIF('Channel letter fabrication (2)'!$B$17:$B$30,B217,'Channel letter fabrication (2)'!$G$17:$G$30))</f>
        <v>0</v>
      </c>
    </row>
    <row r="218" spans="1:10">
      <c r="A218" s="28" t="str">
        <f>[1]ODBC!$A218</f>
        <v>48" 680-81 Lemon Yellow</v>
      </c>
      <c r="B218" s="29" t="str">
        <f>[1]ODBC!B218</f>
        <v>18130</v>
      </c>
      <c r="C218" s="30">
        <f>IFERROR(VLOOKUP($B218,[1]ODBC!$B:$H,2,FALSE),"")</f>
        <v>3.68</v>
      </c>
      <c r="D218" s="30">
        <f>IFERROR(VLOOKUP($B218,[1]ODBC!$B:$H,3,FALSE),"")</f>
        <v>6.625</v>
      </c>
      <c r="E218" s="30" t="str">
        <f>IFERROR(VLOOKUP($B218,[1]ODBC!$B:$H,4,FALSE),"")</f>
        <v>SQFT</v>
      </c>
      <c r="F218" s="31">
        <f>IFERROR(VLOOKUP($B218,[1]ODBC!$B:$H,5,FALSE),"")</f>
        <v>44.45</v>
      </c>
      <c r="G218" s="32">
        <f>[1]ODBC!G218</f>
        <v>0</v>
      </c>
      <c r="H218" s="33">
        <f>SUM([1]ODBC!H218)</f>
        <v>0</v>
      </c>
      <c r="I218" s="41" t="str">
        <f>'Vinyl cutting'!$B$2</f>
        <v>J36938</v>
      </c>
      <c r="J218" s="42">
        <f ca="1">(SUMIF('Freeform time and material'!$B$17:$B$30,B218,'Freeform time and material'!$G$17:$G$30)) +
(SUMIF('Vinyl cutting'!$B$17:$B$30,B218,'Vinyl cutting'!$G$17:$G$30)) +
(SUMIF('Vinyl cutting (2)'!$B$17:$B$30,B218,'Vinyl cutting (2)'!$G$17:$G$30)) +
(SUMIF('Apply vinyl graphics'!$B$17:$B$30,B218,'Apply vinyl graphics'!$G$17:$G$30)) +
(SUMIF('Apply vinyl graphics (2)'!$B$17:$B$30,B218,'Apply vinyl graphics (2)'!$G$17:$G$30)) +
(SUMIF('Alum pan sign'!$B$17:$B$30,B218,'Alum pan sign'!$G$17:$G$30)) +
(SUMIF('Alum pan sign (2)'!$B$17:$B$30,B218,'Alum pan sign (2)'!$G$17:$G$30)) +
(SUMIF('Economy pan sign'!$B$17:$B$30,B218,'Economy pan sign'!$G$17:$G$30)) +
(SUMIF('Post and panel sign'!$B$17:$B$30,B218,'Post and panel sign'!$G$17:$G$30)) +
(SUMIF('Post and panel sign (2)'!$B$17:$B$30,B218,'Post and panel sign (2)'!$G$17:$G$30)) +
(SUMIF('Flat panels only'!$B$17:$B$30,B218,'Flat panels only'!$G$17:$G$30)) +
(SUMIF('Flat panels only (2)'!$B$17:$B$30,B218,'Flat panels only (2)'!$G$17:$G$30)) +
(SUMIF('Routed panel shapes'!$B$18:$B$31,B218,'Routed panel shapes'!$G$18:$G$31)) +
(SUMIF('Routed panel shapes (2)'!$B$18:$B$31,B218,'Routed panel shapes (2)'!$G$18:$G$31)) +
(SUMIF('Routed face only'!$B$17:$B$30,B218,'Routed face only'!$G$17:$G$30)) +
(SUMIF('Routed face only (2)'!$B$17:$B$30,B218,'Routed face only (2)'!$G$17:$G$30)) +
(SUMIF('Routed alum faces letters'!$B$17:$B$30,B218,'Routed alum faces letters'!$G$17:$G$30)) +
(SUMIF('Routed alum faces letters (2)'!$B$17:$B$30,B218,'Routed alum faces letters (2)'!$G$17:$G$30)) +
(SUMIF('Routed push through acrylic'!$B$17:$B$30,B218,'Routed push through acrylic'!$G$17:$G$30)) +
(SUMIF('Routed push through acrylic (2)'!$B$17:$B$30,B218,'Routed push through acrylic (2)'!$G$17:$G$30)) +
(SUMIF('Sf routed cabinet'!$B$17:$B$30,B218,'Sf routed cabinet'!$G$17:$G$30)) +
(SUMIF('Sf routed cabinet (2)'!$B$17:$B$30,B218,'Sf routed cabinet (2)'!$G$17:$G$30)) +
(SUMIF('Df routed cabinet'!$B$17:$B$30,B218,'Df routed cabinet'!$G$17:$G$30)) +
(SUMIF('Df routed cabinet (2)'!$B$17:$B$30,B218,'Df routed cabinet (2)'!$G$17:$G$30)) +
(SUMIF('Sf acrylic cabinet'!$B$17:$B$30,B218,'Sf acrylic cabinet'!$G$17:$G$30)) +
(SUMIF('Sf acrylic cabinet (2)'!$B$17:$B$30,B218,'Sf acrylic cabinet (2)'!$G$17:$G$30)) +
(SUMIF('Economy Sf acrylic'!$B$17:$B$30,B218,'Economy Sf acrylic'!$G$17:$G$30)) +
(SUMIF('Df acrylic cabinet'!$B$17:$B$30,B218,'Df acrylic cabinet'!$G$17:$G$30)) +
(SUMIF('Df acrylic cabinet (2)'!$B$17:$B$30,B218,'Df acrylic cabinet (2)'!$G$17:$G$30)) +
(SUMIF('Sf flex cabinet'!$B$17:$B$30,B218,'Sf flex cabinet'!$G$17:$G$30)) +
(SUMIF('Sf flex cabinet (2)'!$B$17:$B$30,B218,'Sf flex cabinet (2)'!$G$17:$G$30)) +
(SUMIF('Df flex cabinet'!$B$17:$B$36,B218,'Df flex cabinet'!$G$17:$G$36)) +
(SUMIF('Df flex cabinet (2)'!$B$17:$B$36,B218,'Df flex cabinet (2)'!$G$17:$G$36)) +
(SUMIF('Pole cover'!$B$17:$B$30,B218,'Pole cover'!$G$17:$G$30)) +
(SUMIF('Pole cover (2)'!$B$17:$B$30,B218,'Pole cover (2)'!$G$17:$G$30)) +
(SUMIF('Structural Steel Fab'!$B$17:$B$29,B218,'Structural Steel Fab'!$G$17:$G$29)) +
(SUMIF(Reveal!$B$17:$B$30,B218,Reveal!$G$17:$G$30)) +
(SUMIF('Reveal (2)'!$B$17:$B$30,B218,'Reveal (2)'!$G$17:$G$30)) +
(SUMIF('Crown cove top'!$B$17:$B$30,B218,'Crown cove top'!$G$17:$G$30)) +
(SUMIF('EMC assembly'!$B$17:$B$30,B218,'EMC assembly'!$G$17:$G$30)) +
(SUMIF(Crating!$B$17:$B$29,B218,Crating!$G$17:$G$29)) +
(SUMIF('LED wiring'!$B$17:$B$30,B218,'LED wiring'!$G$17:$G$30)) +
(SUMIF('Changeable copy face'!$B$17:$B$30,B218,'Changeable copy face'!$G$17:$G$30)) +
(SUMIF('Flex face assembly'!$B$17:$B$30,B218,'Flex face assembly'!$G$17:$G$30)) +
(SUMIF('Routed face assembly'!$B$17:$B$30,B218,'Routed face assembly'!$G$17:$G$30)) +
(SUMIF('Paint calculation'!$B$17:$B$30,B218,'Paint calculation'!$G$17:$G$30)) +
(SUMIF('Trimcap letter face'!$B$17:$B$30,B218,'Trimcap letter face'!$G$17:$G$30)) +
(SUMIF('Trimcap letter face (2)'!$B$17:$B$30,B218,'Trimcap letter face (2)'!$G$17:$G$30)) +
(SUMIF('Channel letter fabrication'!$B$17:$B$30,B218,'Channel letter fabrication'!$G$17:$G$30)) +
(SUMIF('Channel letter fabrication (2)'!$B$17:$B$30,B218,'Channel letter fabrication (2)'!$G$17:$G$30))</f>
        <v>0</v>
      </c>
    </row>
    <row r="219" spans="1:10">
      <c r="A219" s="28" t="str">
        <f>[1]ODBC!$A219</f>
        <v>48" 680-77 Green</v>
      </c>
      <c r="B219" s="29" t="str">
        <f>[1]ODBC!B219</f>
        <v>18145</v>
      </c>
      <c r="C219" s="30">
        <f>IFERROR(VLOOKUP($B219,[1]ODBC!$B:$H,2,FALSE),"")</f>
        <v>3.68</v>
      </c>
      <c r="D219" s="30">
        <f>IFERROR(VLOOKUP($B219,[1]ODBC!$B:$H,3,FALSE),"")</f>
        <v>6.625</v>
      </c>
      <c r="E219" s="30" t="str">
        <f>IFERROR(VLOOKUP($B219,[1]ODBC!$B:$H,4,FALSE),"")</f>
        <v>SQFT</v>
      </c>
      <c r="F219" s="31">
        <f>IFERROR(VLOOKUP($B219,[1]ODBC!$B:$H,5,FALSE),"")</f>
        <v>44.45</v>
      </c>
      <c r="G219" s="32">
        <f>[1]ODBC!G219</f>
        <v>0</v>
      </c>
      <c r="H219" s="33">
        <f>SUM([1]ODBC!H219)</f>
        <v>0</v>
      </c>
      <c r="I219" s="41" t="str">
        <f>'Vinyl cutting'!$B$2</f>
        <v>J36938</v>
      </c>
      <c r="J219" s="42">
        <f ca="1">(SUMIF('Freeform time and material'!$B$17:$B$30,B219,'Freeform time and material'!$G$17:$G$30)) +
(SUMIF('Vinyl cutting'!$B$17:$B$30,B219,'Vinyl cutting'!$G$17:$G$30)) +
(SUMIF('Vinyl cutting (2)'!$B$17:$B$30,B219,'Vinyl cutting (2)'!$G$17:$G$30)) +
(SUMIF('Apply vinyl graphics'!$B$17:$B$30,B219,'Apply vinyl graphics'!$G$17:$G$30)) +
(SUMIF('Apply vinyl graphics (2)'!$B$17:$B$30,B219,'Apply vinyl graphics (2)'!$G$17:$G$30)) +
(SUMIF('Alum pan sign'!$B$17:$B$30,B219,'Alum pan sign'!$G$17:$G$30)) +
(SUMIF('Alum pan sign (2)'!$B$17:$B$30,B219,'Alum pan sign (2)'!$G$17:$G$30)) +
(SUMIF('Economy pan sign'!$B$17:$B$30,B219,'Economy pan sign'!$G$17:$G$30)) +
(SUMIF('Post and panel sign'!$B$17:$B$30,B219,'Post and panel sign'!$G$17:$G$30)) +
(SUMIF('Post and panel sign (2)'!$B$17:$B$30,B219,'Post and panel sign (2)'!$G$17:$G$30)) +
(SUMIF('Flat panels only'!$B$17:$B$30,B219,'Flat panels only'!$G$17:$G$30)) +
(SUMIF('Flat panels only (2)'!$B$17:$B$30,B219,'Flat panels only (2)'!$G$17:$G$30)) +
(SUMIF('Routed panel shapes'!$B$18:$B$31,B219,'Routed panel shapes'!$G$18:$G$31)) +
(SUMIF('Routed panel shapes (2)'!$B$18:$B$31,B219,'Routed panel shapes (2)'!$G$18:$G$31)) +
(SUMIF('Routed face only'!$B$17:$B$30,B219,'Routed face only'!$G$17:$G$30)) +
(SUMIF('Routed face only (2)'!$B$17:$B$30,B219,'Routed face only (2)'!$G$17:$G$30)) +
(SUMIF('Routed alum faces letters'!$B$17:$B$30,B219,'Routed alum faces letters'!$G$17:$G$30)) +
(SUMIF('Routed alum faces letters (2)'!$B$17:$B$30,B219,'Routed alum faces letters (2)'!$G$17:$G$30)) +
(SUMIF('Routed push through acrylic'!$B$17:$B$30,B219,'Routed push through acrylic'!$G$17:$G$30)) +
(SUMIF('Routed push through acrylic (2)'!$B$17:$B$30,B219,'Routed push through acrylic (2)'!$G$17:$G$30)) +
(SUMIF('Sf routed cabinet'!$B$17:$B$30,B219,'Sf routed cabinet'!$G$17:$G$30)) +
(SUMIF('Sf routed cabinet (2)'!$B$17:$B$30,B219,'Sf routed cabinet (2)'!$G$17:$G$30)) +
(SUMIF('Df routed cabinet'!$B$17:$B$30,B219,'Df routed cabinet'!$G$17:$G$30)) +
(SUMIF('Df routed cabinet (2)'!$B$17:$B$30,B219,'Df routed cabinet (2)'!$G$17:$G$30)) +
(SUMIF('Sf acrylic cabinet'!$B$17:$B$30,B219,'Sf acrylic cabinet'!$G$17:$G$30)) +
(SUMIF('Sf acrylic cabinet (2)'!$B$17:$B$30,B219,'Sf acrylic cabinet (2)'!$G$17:$G$30)) +
(SUMIF('Economy Sf acrylic'!$B$17:$B$30,B219,'Economy Sf acrylic'!$G$17:$G$30)) +
(SUMIF('Df acrylic cabinet'!$B$17:$B$30,B219,'Df acrylic cabinet'!$G$17:$G$30)) +
(SUMIF('Df acrylic cabinet (2)'!$B$17:$B$30,B219,'Df acrylic cabinet (2)'!$G$17:$G$30)) +
(SUMIF('Sf flex cabinet'!$B$17:$B$30,B219,'Sf flex cabinet'!$G$17:$G$30)) +
(SUMIF('Sf flex cabinet (2)'!$B$17:$B$30,B219,'Sf flex cabinet (2)'!$G$17:$G$30)) +
(SUMIF('Df flex cabinet'!$B$17:$B$36,B219,'Df flex cabinet'!$G$17:$G$36)) +
(SUMIF('Df flex cabinet (2)'!$B$17:$B$36,B219,'Df flex cabinet (2)'!$G$17:$G$36)) +
(SUMIF('Pole cover'!$B$17:$B$30,B219,'Pole cover'!$G$17:$G$30)) +
(SUMIF('Pole cover (2)'!$B$17:$B$30,B219,'Pole cover (2)'!$G$17:$G$30)) +
(SUMIF('Structural Steel Fab'!$B$17:$B$29,B219,'Structural Steel Fab'!$G$17:$G$29)) +
(SUMIF(Reveal!$B$17:$B$30,B219,Reveal!$G$17:$G$30)) +
(SUMIF('Reveal (2)'!$B$17:$B$30,B219,'Reveal (2)'!$G$17:$G$30)) +
(SUMIF('Crown cove top'!$B$17:$B$30,B219,'Crown cove top'!$G$17:$G$30)) +
(SUMIF('EMC assembly'!$B$17:$B$30,B219,'EMC assembly'!$G$17:$G$30)) +
(SUMIF(Crating!$B$17:$B$29,B219,Crating!$G$17:$G$29)) +
(SUMIF('LED wiring'!$B$17:$B$30,B219,'LED wiring'!$G$17:$G$30)) +
(SUMIF('Changeable copy face'!$B$17:$B$30,B219,'Changeable copy face'!$G$17:$G$30)) +
(SUMIF('Flex face assembly'!$B$17:$B$30,B219,'Flex face assembly'!$G$17:$G$30)) +
(SUMIF('Routed face assembly'!$B$17:$B$30,B219,'Routed face assembly'!$G$17:$G$30)) +
(SUMIF('Paint calculation'!$B$17:$B$30,B219,'Paint calculation'!$G$17:$G$30)) +
(SUMIF('Trimcap letter face'!$B$17:$B$30,B219,'Trimcap letter face'!$G$17:$G$30)) +
(SUMIF('Trimcap letter face (2)'!$B$17:$B$30,B219,'Trimcap letter face (2)'!$G$17:$G$30)) +
(SUMIF('Channel letter fabrication'!$B$17:$B$30,B219,'Channel letter fabrication'!$G$17:$G$30)) +
(SUMIF('Channel letter fabrication (2)'!$B$17:$B$30,B219,'Channel letter fabrication (2)'!$G$17:$G$30))</f>
        <v>0</v>
      </c>
    </row>
    <row r="220" spans="1:10">
      <c r="A220" s="28" t="str">
        <f>[1]ODBC!$A220</f>
        <v>48" 680-75 Blue</v>
      </c>
      <c r="B220" s="29" t="str">
        <f>[1]ODBC!B220</f>
        <v>18155</v>
      </c>
      <c r="C220" s="30">
        <f>IFERROR(VLOOKUP($B220,[1]ODBC!$B:$H,2,FALSE),"")</f>
        <v>3.68</v>
      </c>
      <c r="D220" s="30">
        <f>IFERROR(VLOOKUP($B220,[1]ODBC!$B:$H,3,FALSE),"")</f>
        <v>6.625</v>
      </c>
      <c r="E220" s="30" t="str">
        <f>IFERROR(VLOOKUP($B220,[1]ODBC!$B:$H,4,FALSE),"")</f>
        <v>SQFT</v>
      </c>
      <c r="F220" s="31">
        <f>IFERROR(VLOOKUP($B220,[1]ODBC!$B:$H,5,FALSE),"")</f>
        <v>44.45</v>
      </c>
      <c r="G220" s="32">
        <f>[1]ODBC!G220</f>
        <v>0</v>
      </c>
      <c r="H220" s="33">
        <f>SUM([1]ODBC!H220)</f>
        <v>0</v>
      </c>
      <c r="I220" s="41" t="str">
        <f>'Vinyl cutting'!$B$2</f>
        <v>J36938</v>
      </c>
      <c r="J220" s="42">
        <f ca="1">(SUMIF('Freeform time and material'!$B$17:$B$30,B220,'Freeform time and material'!$G$17:$G$30)) +
(SUMIF('Vinyl cutting'!$B$17:$B$30,B220,'Vinyl cutting'!$G$17:$G$30)) +
(SUMIF('Vinyl cutting (2)'!$B$17:$B$30,B220,'Vinyl cutting (2)'!$G$17:$G$30)) +
(SUMIF('Apply vinyl graphics'!$B$17:$B$30,B220,'Apply vinyl graphics'!$G$17:$G$30)) +
(SUMIF('Apply vinyl graphics (2)'!$B$17:$B$30,B220,'Apply vinyl graphics (2)'!$G$17:$G$30)) +
(SUMIF('Alum pan sign'!$B$17:$B$30,B220,'Alum pan sign'!$G$17:$G$30)) +
(SUMIF('Alum pan sign (2)'!$B$17:$B$30,B220,'Alum pan sign (2)'!$G$17:$G$30)) +
(SUMIF('Economy pan sign'!$B$17:$B$30,B220,'Economy pan sign'!$G$17:$G$30)) +
(SUMIF('Post and panel sign'!$B$17:$B$30,B220,'Post and panel sign'!$G$17:$G$30)) +
(SUMIF('Post and panel sign (2)'!$B$17:$B$30,B220,'Post and panel sign (2)'!$G$17:$G$30)) +
(SUMIF('Flat panels only'!$B$17:$B$30,B220,'Flat panels only'!$G$17:$G$30)) +
(SUMIF('Flat panels only (2)'!$B$17:$B$30,B220,'Flat panels only (2)'!$G$17:$G$30)) +
(SUMIF('Routed panel shapes'!$B$18:$B$31,B220,'Routed panel shapes'!$G$18:$G$31)) +
(SUMIF('Routed panel shapes (2)'!$B$18:$B$31,B220,'Routed panel shapes (2)'!$G$18:$G$31)) +
(SUMIF('Routed face only'!$B$17:$B$30,B220,'Routed face only'!$G$17:$G$30)) +
(SUMIF('Routed face only (2)'!$B$17:$B$30,B220,'Routed face only (2)'!$G$17:$G$30)) +
(SUMIF('Routed alum faces letters'!$B$17:$B$30,B220,'Routed alum faces letters'!$G$17:$G$30)) +
(SUMIF('Routed alum faces letters (2)'!$B$17:$B$30,B220,'Routed alum faces letters (2)'!$G$17:$G$30)) +
(SUMIF('Routed push through acrylic'!$B$17:$B$30,B220,'Routed push through acrylic'!$G$17:$G$30)) +
(SUMIF('Routed push through acrylic (2)'!$B$17:$B$30,B220,'Routed push through acrylic (2)'!$G$17:$G$30)) +
(SUMIF('Sf routed cabinet'!$B$17:$B$30,B220,'Sf routed cabinet'!$G$17:$G$30)) +
(SUMIF('Sf routed cabinet (2)'!$B$17:$B$30,B220,'Sf routed cabinet (2)'!$G$17:$G$30)) +
(SUMIF('Df routed cabinet'!$B$17:$B$30,B220,'Df routed cabinet'!$G$17:$G$30)) +
(SUMIF('Df routed cabinet (2)'!$B$17:$B$30,B220,'Df routed cabinet (2)'!$G$17:$G$30)) +
(SUMIF('Sf acrylic cabinet'!$B$17:$B$30,B220,'Sf acrylic cabinet'!$G$17:$G$30)) +
(SUMIF('Sf acrylic cabinet (2)'!$B$17:$B$30,B220,'Sf acrylic cabinet (2)'!$G$17:$G$30)) +
(SUMIF('Economy Sf acrylic'!$B$17:$B$30,B220,'Economy Sf acrylic'!$G$17:$G$30)) +
(SUMIF('Df acrylic cabinet'!$B$17:$B$30,B220,'Df acrylic cabinet'!$G$17:$G$30)) +
(SUMIF('Df acrylic cabinet (2)'!$B$17:$B$30,B220,'Df acrylic cabinet (2)'!$G$17:$G$30)) +
(SUMIF('Sf flex cabinet'!$B$17:$B$30,B220,'Sf flex cabinet'!$G$17:$G$30)) +
(SUMIF('Sf flex cabinet (2)'!$B$17:$B$30,B220,'Sf flex cabinet (2)'!$G$17:$G$30)) +
(SUMIF('Df flex cabinet'!$B$17:$B$36,B220,'Df flex cabinet'!$G$17:$G$36)) +
(SUMIF('Df flex cabinet (2)'!$B$17:$B$36,B220,'Df flex cabinet (2)'!$G$17:$G$36)) +
(SUMIF('Pole cover'!$B$17:$B$30,B220,'Pole cover'!$G$17:$G$30)) +
(SUMIF('Pole cover (2)'!$B$17:$B$30,B220,'Pole cover (2)'!$G$17:$G$30)) +
(SUMIF('Structural Steel Fab'!$B$17:$B$29,B220,'Structural Steel Fab'!$G$17:$G$29)) +
(SUMIF(Reveal!$B$17:$B$30,B220,Reveal!$G$17:$G$30)) +
(SUMIF('Reveal (2)'!$B$17:$B$30,B220,'Reveal (2)'!$G$17:$G$30)) +
(SUMIF('Crown cove top'!$B$17:$B$30,B220,'Crown cove top'!$G$17:$G$30)) +
(SUMIF('EMC assembly'!$B$17:$B$30,B220,'EMC assembly'!$G$17:$G$30)) +
(SUMIF(Crating!$B$17:$B$29,B220,Crating!$G$17:$G$29)) +
(SUMIF('LED wiring'!$B$17:$B$30,B220,'LED wiring'!$G$17:$G$30)) +
(SUMIF('Changeable copy face'!$B$17:$B$30,B220,'Changeable copy face'!$G$17:$G$30)) +
(SUMIF('Flex face assembly'!$B$17:$B$30,B220,'Flex face assembly'!$G$17:$G$30)) +
(SUMIF('Routed face assembly'!$B$17:$B$30,B220,'Routed face assembly'!$G$17:$G$30)) +
(SUMIF('Paint calculation'!$B$17:$B$30,B220,'Paint calculation'!$G$17:$G$30)) +
(SUMIF('Trimcap letter face'!$B$17:$B$30,B220,'Trimcap letter face'!$G$17:$G$30)) +
(SUMIF('Trimcap letter face (2)'!$B$17:$B$30,B220,'Trimcap letter face (2)'!$G$17:$G$30)) +
(SUMIF('Channel letter fabrication'!$B$17:$B$30,B220,'Channel letter fabrication'!$G$17:$G$30)) +
(SUMIF('Channel letter fabrication (2)'!$B$17:$B$30,B220,'Channel letter fabrication (2)'!$G$17:$G$30))</f>
        <v>0</v>
      </c>
    </row>
    <row r="221" spans="1:10">
      <c r="A221" s="28" t="str">
        <f>[1]ODBC!$A221</f>
        <v>48" 680-76 Light Blue</v>
      </c>
      <c r="B221" s="29" t="str">
        <f>[1]ODBC!B221</f>
        <v>18160</v>
      </c>
      <c r="C221" s="30">
        <f>IFERROR(VLOOKUP($B221,[1]ODBC!$B:$H,2,FALSE),"")</f>
        <v>4.657</v>
      </c>
      <c r="D221" s="30">
        <f>IFERROR(VLOOKUP($B221,[1]ODBC!$B:$H,3,FALSE),"")</f>
        <v>8.3829999999999991</v>
      </c>
      <c r="E221" s="30" t="str">
        <f>IFERROR(VLOOKUP($B221,[1]ODBC!$B:$H,4,FALSE),"")</f>
        <v>SQFT</v>
      </c>
      <c r="F221" s="31">
        <f>IFERROR(VLOOKUP($B221,[1]ODBC!$B:$H,5,FALSE),"")</f>
        <v>44.45</v>
      </c>
      <c r="G221" s="32">
        <f>[1]ODBC!G221</f>
        <v>0</v>
      </c>
      <c r="H221" s="33">
        <f>SUM([1]ODBC!H221)</f>
        <v>45302</v>
      </c>
      <c r="I221" s="41" t="str">
        <f>'Vinyl cutting'!$B$2</f>
        <v>J36938</v>
      </c>
      <c r="J221" s="42">
        <f ca="1">(SUMIF('Freeform time and material'!$B$17:$B$30,B221,'Freeform time and material'!$G$17:$G$30)) +
(SUMIF('Vinyl cutting'!$B$17:$B$30,B221,'Vinyl cutting'!$G$17:$G$30)) +
(SUMIF('Vinyl cutting (2)'!$B$17:$B$30,B221,'Vinyl cutting (2)'!$G$17:$G$30)) +
(SUMIF('Apply vinyl graphics'!$B$17:$B$30,B221,'Apply vinyl graphics'!$G$17:$G$30)) +
(SUMIF('Apply vinyl graphics (2)'!$B$17:$B$30,B221,'Apply vinyl graphics (2)'!$G$17:$G$30)) +
(SUMIF('Alum pan sign'!$B$17:$B$30,B221,'Alum pan sign'!$G$17:$G$30)) +
(SUMIF('Alum pan sign (2)'!$B$17:$B$30,B221,'Alum pan sign (2)'!$G$17:$G$30)) +
(SUMIF('Economy pan sign'!$B$17:$B$30,B221,'Economy pan sign'!$G$17:$G$30)) +
(SUMIF('Post and panel sign'!$B$17:$B$30,B221,'Post and panel sign'!$G$17:$G$30)) +
(SUMIF('Post and panel sign (2)'!$B$17:$B$30,B221,'Post and panel sign (2)'!$G$17:$G$30)) +
(SUMIF('Flat panels only'!$B$17:$B$30,B221,'Flat panels only'!$G$17:$G$30)) +
(SUMIF('Flat panels only (2)'!$B$17:$B$30,B221,'Flat panels only (2)'!$G$17:$G$30)) +
(SUMIF('Routed panel shapes'!$B$18:$B$31,B221,'Routed panel shapes'!$G$18:$G$31)) +
(SUMIF('Routed panel shapes (2)'!$B$18:$B$31,B221,'Routed panel shapes (2)'!$G$18:$G$31)) +
(SUMIF('Routed face only'!$B$17:$B$30,B221,'Routed face only'!$G$17:$G$30)) +
(SUMIF('Routed face only (2)'!$B$17:$B$30,B221,'Routed face only (2)'!$G$17:$G$30)) +
(SUMIF('Routed alum faces letters'!$B$17:$B$30,B221,'Routed alum faces letters'!$G$17:$G$30)) +
(SUMIF('Routed alum faces letters (2)'!$B$17:$B$30,B221,'Routed alum faces letters (2)'!$G$17:$G$30)) +
(SUMIF('Routed push through acrylic'!$B$17:$B$30,B221,'Routed push through acrylic'!$G$17:$G$30)) +
(SUMIF('Routed push through acrylic (2)'!$B$17:$B$30,B221,'Routed push through acrylic (2)'!$G$17:$G$30)) +
(SUMIF('Sf routed cabinet'!$B$17:$B$30,B221,'Sf routed cabinet'!$G$17:$G$30)) +
(SUMIF('Sf routed cabinet (2)'!$B$17:$B$30,B221,'Sf routed cabinet (2)'!$G$17:$G$30)) +
(SUMIF('Df routed cabinet'!$B$17:$B$30,B221,'Df routed cabinet'!$G$17:$G$30)) +
(SUMIF('Df routed cabinet (2)'!$B$17:$B$30,B221,'Df routed cabinet (2)'!$G$17:$G$30)) +
(SUMIF('Sf acrylic cabinet'!$B$17:$B$30,B221,'Sf acrylic cabinet'!$G$17:$G$30)) +
(SUMIF('Sf acrylic cabinet (2)'!$B$17:$B$30,B221,'Sf acrylic cabinet (2)'!$G$17:$G$30)) +
(SUMIF('Economy Sf acrylic'!$B$17:$B$30,B221,'Economy Sf acrylic'!$G$17:$G$30)) +
(SUMIF('Df acrylic cabinet'!$B$17:$B$30,B221,'Df acrylic cabinet'!$G$17:$G$30)) +
(SUMIF('Df acrylic cabinet (2)'!$B$17:$B$30,B221,'Df acrylic cabinet (2)'!$G$17:$G$30)) +
(SUMIF('Sf flex cabinet'!$B$17:$B$30,B221,'Sf flex cabinet'!$G$17:$G$30)) +
(SUMIF('Sf flex cabinet (2)'!$B$17:$B$30,B221,'Sf flex cabinet (2)'!$G$17:$G$30)) +
(SUMIF('Df flex cabinet'!$B$17:$B$36,B221,'Df flex cabinet'!$G$17:$G$36)) +
(SUMIF('Df flex cabinet (2)'!$B$17:$B$36,B221,'Df flex cabinet (2)'!$G$17:$G$36)) +
(SUMIF('Pole cover'!$B$17:$B$30,B221,'Pole cover'!$G$17:$G$30)) +
(SUMIF('Pole cover (2)'!$B$17:$B$30,B221,'Pole cover (2)'!$G$17:$G$30)) +
(SUMIF('Structural Steel Fab'!$B$17:$B$29,B221,'Structural Steel Fab'!$G$17:$G$29)) +
(SUMIF(Reveal!$B$17:$B$30,B221,Reveal!$G$17:$G$30)) +
(SUMIF('Reveal (2)'!$B$17:$B$30,B221,'Reveal (2)'!$G$17:$G$30)) +
(SUMIF('Crown cove top'!$B$17:$B$30,B221,'Crown cove top'!$G$17:$G$30)) +
(SUMIF('EMC assembly'!$B$17:$B$30,B221,'EMC assembly'!$G$17:$G$30)) +
(SUMIF(Crating!$B$17:$B$29,B221,Crating!$G$17:$G$29)) +
(SUMIF('LED wiring'!$B$17:$B$30,B221,'LED wiring'!$G$17:$G$30)) +
(SUMIF('Changeable copy face'!$B$17:$B$30,B221,'Changeable copy face'!$G$17:$G$30)) +
(SUMIF('Flex face assembly'!$B$17:$B$30,B221,'Flex face assembly'!$G$17:$G$30)) +
(SUMIF('Routed face assembly'!$B$17:$B$30,B221,'Routed face assembly'!$G$17:$G$30)) +
(SUMIF('Paint calculation'!$B$17:$B$30,B221,'Paint calculation'!$G$17:$G$30)) +
(SUMIF('Trimcap letter face'!$B$17:$B$30,B221,'Trimcap letter face'!$G$17:$G$30)) +
(SUMIF('Trimcap letter face (2)'!$B$17:$B$30,B221,'Trimcap letter face (2)'!$G$17:$G$30)) +
(SUMIF('Channel letter fabrication'!$B$17:$B$30,B221,'Channel letter fabrication'!$G$17:$G$30)) +
(SUMIF('Channel letter fabrication (2)'!$B$17:$B$30,B221,'Channel letter fabrication (2)'!$G$17:$G$30))</f>
        <v>0</v>
      </c>
    </row>
    <row r="222" spans="1:10">
      <c r="A222" s="28" t="str">
        <f>[1]ODBC!$A222</f>
        <v xml:space="preserve">48" 680-72 Red </v>
      </c>
      <c r="B222" s="29" t="str">
        <f>[1]ODBC!B222</f>
        <v>18165</v>
      </c>
      <c r="C222" s="30">
        <f>IFERROR(VLOOKUP($B222,[1]ODBC!$B:$H,2,FALSE),"")</f>
        <v>4.3</v>
      </c>
      <c r="D222" s="30">
        <f>IFERROR(VLOOKUP($B222,[1]ODBC!$B:$H,3,FALSE),"")</f>
        <v>7.7409999999999997</v>
      </c>
      <c r="E222" s="30" t="str">
        <f>IFERROR(VLOOKUP($B222,[1]ODBC!$B:$H,4,FALSE),"")</f>
        <v>SQFT</v>
      </c>
      <c r="F222" s="31">
        <f>IFERROR(VLOOKUP($B222,[1]ODBC!$B:$H,5,FALSE),"")</f>
        <v>44.45</v>
      </c>
      <c r="G222" s="32">
        <f>[1]ODBC!G222</f>
        <v>0</v>
      </c>
      <c r="H222" s="33">
        <f>SUM([1]ODBC!H222)</f>
        <v>45320</v>
      </c>
      <c r="I222" s="41" t="str">
        <f>'Vinyl cutting'!$B$2</f>
        <v>J36938</v>
      </c>
      <c r="J222" s="42">
        <f ca="1">(SUMIF('Freeform time and material'!$B$17:$B$30,B222,'Freeform time and material'!$G$17:$G$30)) +
(SUMIF('Vinyl cutting'!$B$17:$B$30,B222,'Vinyl cutting'!$G$17:$G$30)) +
(SUMIF('Vinyl cutting (2)'!$B$17:$B$30,B222,'Vinyl cutting (2)'!$G$17:$G$30)) +
(SUMIF('Apply vinyl graphics'!$B$17:$B$30,B222,'Apply vinyl graphics'!$G$17:$G$30)) +
(SUMIF('Apply vinyl graphics (2)'!$B$17:$B$30,B222,'Apply vinyl graphics (2)'!$G$17:$G$30)) +
(SUMIF('Alum pan sign'!$B$17:$B$30,B222,'Alum pan sign'!$G$17:$G$30)) +
(SUMIF('Alum pan sign (2)'!$B$17:$B$30,B222,'Alum pan sign (2)'!$G$17:$G$30)) +
(SUMIF('Economy pan sign'!$B$17:$B$30,B222,'Economy pan sign'!$G$17:$G$30)) +
(SUMIF('Post and panel sign'!$B$17:$B$30,B222,'Post and panel sign'!$G$17:$G$30)) +
(SUMIF('Post and panel sign (2)'!$B$17:$B$30,B222,'Post and panel sign (2)'!$G$17:$G$30)) +
(SUMIF('Flat panels only'!$B$17:$B$30,B222,'Flat panels only'!$G$17:$G$30)) +
(SUMIF('Flat panels only (2)'!$B$17:$B$30,B222,'Flat panels only (2)'!$G$17:$G$30)) +
(SUMIF('Routed panel shapes'!$B$18:$B$31,B222,'Routed panel shapes'!$G$18:$G$31)) +
(SUMIF('Routed panel shapes (2)'!$B$18:$B$31,B222,'Routed panel shapes (2)'!$G$18:$G$31)) +
(SUMIF('Routed face only'!$B$17:$B$30,B222,'Routed face only'!$G$17:$G$30)) +
(SUMIF('Routed face only (2)'!$B$17:$B$30,B222,'Routed face only (2)'!$G$17:$G$30)) +
(SUMIF('Routed alum faces letters'!$B$17:$B$30,B222,'Routed alum faces letters'!$G$17:$G$30)) +
(SUMIF('Routed alum faces letters (2)'!$B$17:$B$30,B222,'Routed alum faces letters (2)'!$G$17:$G$30)) +
(SUMIF('Routed push through acrylic'!$B$17:$B$30,B222,'Routed push through acrylic'!$G$17:$G$30)) +
(SUMIF('Routed push through acrylic (2)'!$B$17:$B$30,B222,'Routed push through acrylic (2)'!$G$17:$G$30)) +
(SUMIF('Sf routed cabinet'!$B$17:$B$30,B222,'Sf routed cabinet'!$G$17:$G$30)) +
(SUMIF('Sf routed cabinet (2)'!$B$17:$B$30,B222,'Sf routed cabinet (2)'!$G$17:$G$30)) +
(SUMIF('Df routed cabinet'!$B$17:$B$30,B222,'Df routed cabinet'!$G$17:$G$30)) +
(SUMIF('Df routed cabinet (2)'!$B$17:$B$30,B222,'Df routed cabinet (2)'!$G$17:$G$30)) +
(SUMIF('Sf acrylic cabinet'!$B$17:$B$30,B222,'Sf acrylic cabinet'!$G$17:$G$30)) +
(SUMIF('Sf acrylic cabinet (2)'!$B$17:$B$30,B222,'Sf acrylic cabinet (2)'!$G$17:$G$30)) +
(SUMIF('Economy Sf acrylic'!$B$17:$B$30,B222,'Economy Sf acrylic'!$G$17:$G$30)) +
(SUMIF('Df acrylic cabinet'!$B$17:$B$30,B222,'Df acrylic cabinet'!$G$17:$G$30)) +
(SUMIF('Df acrylic cabinet (2)'!$B$17:$B$30,B222,'Df acrylic cabinet (2)'!$G$17:$G$30)) +
(SUMIF('Sf flex cabinet'!$B$17:$B$30,B222,'Sf flex cabinet'!$G$17:$G$30)) +
(SUMIF('Sf flex cabinet (2)'!$B$17:$B$30,B222,'Sf flex cabinet (2)'!$G$17:$G$30)) +
(SUMIF('Df flex cabinet'!$B$17:$B$36,B222,'Df flex cabinet'!$G$17:$G$36)) +
(SUMIF('Df flex cabinet (2)'!$B$17:$B$36,B222,'Df flex cabinet (2)'!$G$17:$G$36)) +
(SUMIF('Pole cover'!$B$17:$B$30,B222,'Pole cover'!$G$17:$G$30)) +
(SUMIF('Pole cover (2)'!$B$17:$B$30,B222,'Pole cover (2)'!$G$17:$G$30)) +
(SUMIF('Structural Steel Fab'!$B$17:$B$29,B222,'Structural Steel Fab'!$G$17:$G$29)) +
(SUMIF(Reveal!$B$17:$B$30,B222,Reveal!$G$17:$G$30)) +
(SUMIF('Reveal (2)'!$B$17:$B$30,B222,'Reveal (2)'!$G$17:$G$30)) +
(SUMIF('Crown cove top'!$B$17:$B$30,B222,'Crown cove top'!$G$17:$G$30)) +
(SUMIF('EMC assembly'!$B$17:$B$30,B222,'EMC assembly'!$G$17:$G$30)) +
(SUMIF(Crating!$B$17:$B$29,B222,Crating!$G$17:$G$29)) +
(SUMIF('LED wiring'!$B$17:$B$30,B222,'LED wiring'!$G$17:$G$30)) +
(SUMIF('Changeable copy face'!$B$17:$B$30,B222,'Changeable copy face'!$G$17:$G$30)) +
(SUMIF('Flex face assembly'!$B$17:$B$30,B222,'Flex face assembly'!$G$17:$G$30)) +
(SUMIF('Routed face assembly'!$B$17:$B$30,B222,'Routed face assembly'!$G$17:$G$30)) +
(SUMIF('Paint calculation'!$B$17:$B$30,B222,'Paint calculation'!$G$17:$G$30)) +
(SUMIF('Trimcap letter face'!$B$17:$B$30,B222,'Trimcap letter face'!$G$17:$G$30)) +
(SUMIF('Trimcap letter face (2)'!$B$17:$B$30,B222,'Trimcap letter face (2)'!$G$17:$G$30)) +
(SUMIF('Channel letter fabrication'!$B$17:$B$30,B222,'Channel letter fabrication'!$G$17:$G$30)) +
(SUMIF('Channel letter fabrication (2)'!$B$17:$B$30,B222,'Channel letter fabrication (2)'!$G$17:$G$30))</f>
        <v>0</v>
      </c>
    </row>
    <row r="223" spans="1:10">
      <c r="A223" s="28" t="str">
        <f>[1]ODBC!$A223</f>
        <v>48" 680-14 Orange</v>
      </c>
      <c r="B223" s="29" t="str">
        <f>[1]ODBC!B223</f>
        <v>18170</v>
      </c>
      <c r="C223" s="30">
        <f>IFERROR(VLOOKUP($B223,[1]ODBC!$B:$H,2,FALSE),"")</f>
        <v>5.1269999999999998</v>
      </c>
      <c r="D223" s="30">
        <f>IFERROR(VLOOKUP($B223,[1]ODBC!$B:$H,3,FALSE),"")</f>
        <v>9.23</v>
      </c>
      <c r="E223" s="30" t="str">
        <f>IFERROR(VLOOKUP($B223,[1]ODBC!$B:$H,4,FALSE),"")</f>
        <v>SQFT</v>
      </c>
      <c r="F223" s="31">
        <f>IFERROR(VLOOKUP($B223,[1]ODBC!$B:$H,5,FALSE),"")</f>
        <v>44.45</v>
      </c>
      <c r="G223" s="32">
        <f>[1]ODBC!G223</f>
        <v>0</v>
      </c>
      <c r="H223" s="33">
        <f>SUM([1]ODBC!H223)</f>
        <v>44820</v>
      </c>
      <c r="I223" s="41" t="str">
        <f>'Vinyl cutting'!$B$2</f>
        <v>J36938</v>
      </c>
      <c r="J223" s="42">
        <f ca="1">(SUMIF('Freeform time and material'!$B$17:$B$30,B223,'Freeform time and material'!$G$17:$G$30)) +
(SUMIF('Vinyl cutting'!$B$17:$B$30,B223,'Vinyl cutting'!$G$17:$G$30)) +
(SUMIF('Vinyl cutting (2)'!$B$17:$B$30,B223,'Vinyl cutting (2)'!$G$17:$G$30)) +
(SUMIF('Apply vinyl graphics'!$B$17:$B$30,B223,'Apply vinyl graphics'!$G$17:$G$30)) +
(SUMIF('Apply vinyl graphics (2)'!$B$17:$B$30,B223,'Apply vinyl graphics (2)'!$G$17:$G$30)) +
(SUMIF('Alum pan sign'!$B$17:$B$30,B223,'Alum pan sign'!$G$17:$G$30)) +
(SUMIF('Alum pan sign (2)'!$B$17:$B$30,B223,'Alum pan sign (2)'!$G$17:$G$30)) +
(SUMIF('Economy pan sign'!$B$17:$B$30,B223,'Economy pan sign'!$G$17:$G$30)) +
(SUMIF('Post and panel sign'!$B$17:$B$30,B223,'Post and panel sign'!$G$17:$G$30)) +
(SUMIF('Post and panel sign (2)'!$B$17:$B$30,B223,'Post and panel sign (2)'!$G$17:$G$30)) +
(SUMIF('Flat panels only'!$B$17:$B$30,B223,'Flat panels only'!$G$17:$G$30)) +
(SUMIF('Flat panels only (2)'!$B$17:$B$30,B223,'Flat panels only (2)'!$G$17:$G$30)) +
(SUMIF('Routed panel shapes'!$B$18:$B$31,B223,'Routed panel shapes'!$G$18:$G$31)) +
(SUMIF('Routed panel shapes (2)'!$B$18:$B$31,B223,'Routed panel shapes (2)'!$G$18:$G$31)) +
(SUMIF('Routed face only'!$B$17:$B$30,B223,'Routed face only'!$G$17:$G$30)) +
(SUMIF('Routed face only (2)'!$B$17:$B$30,B223,'Routed face only (2)'!$G$17:$G$30)) +
(SUMIF('Routed alum faces letters'!$B$17:$B$30,B223,'Routed alum faces letters'!$G$17:$G$30)) +
(SUMIF('Routed alum faces letters (2)'!$B$17:$B$30,B223,'Routed alum faces letters (2)'!$G$17:$G$30)) +
(SUMIF('Routed push through acrylic'!$B$17:$B$30,B223,'Routed push through acrylic'!$G$17:$G$30)) +
(SUMIF('Routed push through acrylic (2)'!$B$17:$B$30,B223,'Routed push through acrylic (2)'!$G$17:$G$30)) +
(SUMIF('Sf routed cabinet'!$B$17:$B$30,B223,'Sf routed cabinet'!$G$17:$G$30)) +
(SUMIF('Sf routed cabinet (2)'!$B$17:$B$30,B223,'Sf routed cabinet (2)'!$G$17:$G$30)) +
(SUMIF('Df routed cabinet'!$B$17:$B$30,B223,'Df routed cabinet'!$G$17:$G$30)) +
(SUMIF('Df routed cabinet (2)'!$B$17:$B$30,B223,'Df routed cabinet (2)'!$G$17:$G$30)) +
(SUMIF('Sf acrylic cabinet'!$B$17:$B$30,B223,'Sf acrylic cabinet'!$G$17:$G$30)) +
(SUMIF('Sf acrylic cabinet (2)'!$B$17:$B$30,B223,'Sf acrylic cabinet (2)'!$G$17:$G$30)) +
(SUMIF('Economy Sf acrylic'!$B$17:$B$30,B223,'Economy Sf acrylic'!$G$17:$G$30)) +
(SUMIF('Df acrylic cabinet'!$B$17:$B$30,B223,'Df acrylic cabinet'!$G$17:$G$30)) +
(SUMIF('Df acrylic cabinet (2)'!$B$17:$B$30,B223,'Df acrylic cabinet (2)'!$G$17:$G$30)) +
(SUMIF('Sf flex cabinet'!$B$17:$B$30,B223,'Sf flex cabinet'!$G$17:$G$30)) +
(SUMIF('Sf flex cabinet (2)'!$B$17:$B$30,B223,'Sf flex cabinet (2)'!$G$17:$G$30)) +
(SUMIF('Df flex cabinet'!$B$17:$B$36,B223,'Df flex cabinet'!$G$17:$G$36)) +
(SUMIF('Df flex cabinet (2)'!$B$17:$B$36,B223,'Df flex cabinet (2)'!$G$17:$G$36)) +
(SUMIF('Pole cover'!$B$17:$B$30,B223,'Pole cover'!$G$17:$G$30)) +
(SUMIF('Pole cover (2)'!$B$17:$B$30,B223,'Pole cover (2)'!$G$17:$G$30)) +
(SUMIF('Structural Steel Fab'!$B$17:$B$29,B223,'Structural Steel Fab'!$G$17:$G$29)) +
(SUMIF(Reveal!$B$17:$B$30,B223,Reveal!$G$17:$G$30)) +
(SUMIF('Reveal (2)'!$B$17:$B$30,B223,'Reveal (2)'!$G$17:$G$30)) +
(SUMIF('Crown cove top'!$B$17:$B$30,B223,'Crown cove top'!$G$17:$G$30)) +
(SUMIF('EMC assembly'!$B$17:$B$30,B223,'EMC assembly'!$G$17:$G$30)) +
(SUMIF(Crating!$B$17:$B$29,B223,Crating!$G$17:$G$29)) +
(SUMIF('LED wiring'!$B$17:$B$30,B223,'LED wiring'!$G$17:$G$30)) +
(SUMIF('Changeable copy face'!$B$17:$B$30,B223,'Changeable copy face'!$G$17:$G$30)) +
(SUMIF('Flex face assembly'!$B$17:$B$30,B223,'Flex face assembly'!$G$17:$G$30)) +
(SUMIF('Routed face assembly'!$B$17:$B$30,B223,'Routed face assembly'!$G$17:$G$30)) +
(SUMIF('Paint calculation'!$B$17:$B$30,B223,'Paint calculation'!$G$17:$G$30)) +
(SUMIF('Trimcap letter face'!$B$17:$B$30,B223,'Trimcap letter face'!$G$17:$G$30)) +
(SUMIF('Trimcap letter face (2)'!$B$17:$B$30,B223,'Trimcap letter face (2)'!$G$17:$G$30)) +
(SUMIF('Channel letter fabrication'!$B$17:$B$30,B223,'Channel letter fabrication'!$G$17:$G$30)) +
(SUMIF('Channel letter fabrication (2)'!$B$17:$B$30,B223,'Channel letter fabrication (2)'!$G$17:$G$30))</f>
        <v>0</v>
      </c>
    </row>
    <row r="224" spans="1:10">
      <c r="A224" s="28" t="str">
        <f>[1]ODBC!$A224</f>
        <v>15" 3950-07  Arlon Brushed Silver</v>
      </c>
      <c r="B224" s="29" t="str">
        <f>[1]ODBC!B224</f>
        <v>19010</v>
      </c>
      <c r="C224" s="30">
        <f>IFERROR(VLOOKUP($B224,[1]ODBC!$B:$H,2,FALSE),"")</f>
        <v>1.49</v>
      </c>
      <c r="D224" s="30">
        <f>IFERROR(VLOOKUP($B224,[1]ODBC!$B:$H,3,FALSE),"")</f>
        <v>2.6819999999999999</v>
      </c>
      <c r="E224" s="30" t="str">
        <f>IFERROR(VLOOKUP($B224,[1]ODBC!$B:$H,4,FALSE),"")</f>
        <v>SQFT</v>
      </c>
      <c r="F224" s="31">
        <f>IFERROR(VLOOKUP($B224,[1]ODBC!$B:$H,5,FALSE),"")</f>
        <v>44.45</v>
      </c>
      <c r="G224" s="32">
        <f>[1]ODBC!G224</f>
        <v>0</v>
      </c>
      <c r="H224" s="33">
        <f>SUM([1]ODBC!H224)</f>
        <v>0</v>
      </c>
      <c r="I224" s="41" t="str">
        <f>'Vinyl cutting'!$B$2</f>
        <v>J36938</v>
      </c>
      <c r="J224" s="42">
        <f ca="1">(SUMIF('Freeform time and material'!$B$17:$B$30,B224,'Freeform time and material'!$G$17:$G$30)) +
(SUMIF('Vinyl cutting'!$B$17:$B$30,B224,'Vinyl cutting'!$G$17:$G$30)) +
(SUMIF('Vinyl cutting (2)'!$B$17:$B$30,B224,'Vinyl cutting (2)'!$G$17:$G$30)) +
(SUMIF('Apply vinyl graphics'!$B$17:$B$30,B224,'Apply vinyl graphics'!$G$17:$G$30)) +
(SUMIF('Apply vinyl graphics (2)'!$B$17:$B$30,B224,'Apply vinyl graphics (2)'!$G$17:$G$30)) +
(SUMIF('Alum pan sign'!$B$17:$B$30,B224,'Alum pan sign'!$G$17:$G$30)) +
(SUMIF('Alum pan sign (2)'!$B$17:$B$30,B224,'Alum pan sign (2)'!$G$17:$G$30)) +
(SUMIF('Economy pan sign'!$B$17:$B$30,B224,'Economy pan sign'!$G$17:$G$30)) +
(SUMIF('Post and panel sign'!$B$17:$B$30,B224,'Post and panel sign'!$G$17:$G$30)) +
(SUMIF('Post and panel sign (2)'!$B$17:$B$30,B224,'Post and panel sign (2)'!$G$17:$G$30)) +
(SUMIF('Flat panels only'!$B$17:$B$30,B224,'Flat panels only'!$G$17:$G$30)) +
(SUMIF('Flat panels only (2)'!$B$17:$B$30,B224,'Flat panels only (2)'!$G$17:$G$30)) +
(SUMIF('Routed panel shapes'!$B$18:$B$31,B224,'Routed panel shapes'!$G$18:$G$31)) +
(SUMIF('Routed panel shapes (2)'!$B$18:$B$31,B224,'Routed panel shapes (2)'!$G$18:$G$31)) +
(SUMIF('Routed face only'!$B$17:$B$30,B224,'Routed face only'!$G$17:$G$30)) +
(SUMIF('Routed face only (2)'!$B$17:$B$30,B224,'Routed face only (2)'!$G$17:$G$30)) +
(SUMIF('Routed alum faces letters'!$B$17:$B$30,B224,'Routed alum faces letters'!$G$17:$G$30)) +
(SUMIF('Routed alum faces letters (2)'!$B$17:$B$30,B224,'Routed alum faces letters (2)'!$G$17:$G$30)) +
(SUMIF('Routed push through acrylic'!$B$17:$B$30,B224,'Routed push through acrylic'!$G$17:$G$30)) +
(SUMIF('Routed push through acrylic (2)'!$B$17:$B$30,B224,'Routed push through acrylic (2)'!$G$17:$G$30)) +
(SUMIF('Sf routed cabinet'!$B$17:$B$30,B224,'Sf routed cabinet'!$G$17:$G$30)) +
(SUMIF('Sf routed cabinet (2)'!$B$17:$B$30,B224,'Sf routed cabinet (2)'!$G$17:$G$30)) +
(SUMIF('Df routed cabinet'!$B$17:$B$30,B224,'Df routed cabinet'!$G$17:$G$30)) +
(SUMIF('Df routed cabinet (2)'!$B$17:$B$30,B224,'Df routed cabinet (2)'!$G$17:$G$30)) +
(SUMIF('Sf acrylic cabinet'!$B$17:$B$30,B224,'Sf acrylic cabinet'!$G$17:$G$30)) +
(SUMIF('Sf acrylic cabinet (2)'!$B$17:$B$30,B224,'Sf acrylic cabinet (2)'!$G$17:$G$30)) +
(SUMIF('Economy Sf acrylic'!$B$17:$B$30,B224,'Economy Sf acrylic'!$G$17:$G$30)) +
(SUMIF('Df acrylic cabinet'!$B$17:$B$30,B224,'Df acrylic cabinet'!$G$17:$G$30)) +
(SUMIF('Df acrylic cabinet (2)'!$B$17:$B$30,B224,'Df acrylic cabinet (2)'!$G$17:$G$30)) +
(SUMIF('Sf flex cabinet'!$B$17:$B$30,B224,'Sf flex cabinet'!$G$17:$G$30)) +
(SUMIF('Sf flex cabinet (2)'!$B$17:$B$30,B224,'Sf flex cabinet (2)'!$G$17:$G$30)) +
(SUMIF('Df flex cabinet'!$B$17:$B$36,B224,'Df flex cabinet'!$G$17:$G$36)) +
(SUMIF('Df flex cabinet (2)'!$B$17:$B$36,B224,'Df flex cabinet (2)'!$G$17:$G$36)) +
(SUMIF('Pole cover'!$B$17:$B$30,B224,'Pole cover'!$G$17:$G$30)) +
(SUMIF('Pole cover (2)'!$B$17:$B$30,B224,'Pole cover (2)'!$G$17:$G$30)) +
(SUMIF('Structural Steel Fab'!$B$17:$B$29,B224,'Structural Steel Fab'!$G$17:$G$29)) +
(SUMIF(Reveal!$B$17:$B$30,B224,Reveal!$G$17:$G$30)) +
(SUMIF('Reveal (2)'!$B$17:$B$30,B224,'Reveal (2)'!$G$17:$G$30)) +
(SUMIF('Crown cove top'!$B$17:$B$30,B224,'Crown cove top'!$G$17:$G$30)) +
(SUMIF('EMC assembly'!$B$17:$B$30,B224,'EMC assembly'!$G$17:$G$30)) +
(SUMIF(Crating!$B$17:$B$29,B224,Crating!$G$17:$G$29)) +
(SUMIF('LED wiring'!$B$17:$B$30,B224,'LED wiring'!$G$17:$G$30)) +
(SUMIF('Changeable copy face'!$B$17:$B$30,B224,'Changeable copy face'!$G$17:$G$30)) +
(SUMIF('Flex face assembly'!$B$17:$B$30,B224,'Flex face assembly'!$G$17:$G$30)) +
(SUMIF('Routed face assembly'!$B$17:$B$30,B224,'Routed face assembly'!$G$17:$G$30)) +
(SUMIF('Paint calculation'!$B$17:$B$30,B224,'Paint calculation'!$G$17:$G$30)) +
(SUMIF('Trimcap letter face'!$B$17:$B$30,B224,'Trimcap letter face'!$G$17:$G$30)) +
(SUMIF('Trimcap letter face (2)'!$B$17:$B$30,B224,'Trimcap letter face (2)'!$G$17:$G$30)) +
(SUMIF('Channel letter fabrication'!$B$17:$B$30,B224,'Channel letter fabrication'!$G$17:$G$30)) +
(SUMIF('Channel letter fabrication (2)'!$B$17:$B$30,B224,'Channel letter fabrication (2)'!$G$17:$G$30))</f>
        <v>0</v>
      </c>
    </row>
    <row r="225" spans="1:10">
      <c r="A225" s="28" t="str">
        <f>[1]ODBC!$A225</f>
        <v>60" 3090 Wht Remv Paint Mask</v>
      </c>
      <c r="B225" s="29" t="str">
        <f>[1]ODBC!B225</f>
        <v>19075</v>
      </c>
      <c r="C225" s="30">
        <f>IFERROR(VLOOKUP($B225,[1]ODBC!$B:$H,2,FALSE),"")</f>
        <v>0.93899999999999995</v>
      </c>
      <c r="D225" s="30">
        <f>IFERROR(VLOOKUP($B225,[1]ODBC!$B:$H,3,FALSE),"")</f>
        <v>1.69</v>
      </c>
      <c r="E225" s="30" t="str">
        <f>IFERROR(VLOOKUP($B225,[1]ODBC!$B:$H,4,FALSE),"")</f>
        <v>SQFT</v>
      </c>
      <c r="F225" s="31">
        <f>IFERROR(VLOOKUP($B225,[1]ODBC!$B:$H,5,FALSE),"")</f>
        <v>44.45</v>
      </c>
      <c r="G225" s="32">
        <f>[1]ODBC!G225</f>
        <v>0</v>
      </c>
      <c r="H225" s="33">
        <f>SUM([1]ODBC!H225)</f>
        <v>44802</v>
      </c>
      <c r="I225" s="41" t="str">
        <f>'Vinyl cutting'!$B$2</f>
        <v>J36938</v>
      </c>
      <c r="J225" s="42">
        <f ca="1">(SUMIF('Freeform time and material'!$B$17:$B$30,B225,'Freeform time and material'!$G$17:$G$30)) +
(SUMIF('Vinyl cutting'!$B$17:$B$30,B225,'Vinyl cutting'!$G$17:$G$30)) +
(SUMIF('Vinyl cutting (2)'!$B$17:$B$30,B225,'Vinyl cutting (2)'!$G$17:$G$30)) +
(SUMIF('Apply vinyl graphics'!$B$17:$B$30,B225,'Apply vinyl graphics'!$G$17:$G$30)) +
(SUMIF('Apply vinyl graphics (2)'!$B$17:$B$30,B225,'Apply vinyl graphics (2)'!$G$17:$G$30)) +
(SUMIF('Alum pan sign'!$B$17:$B$30,B225,'Alum pan sign'!$G$17:$G$30)) +
(SUMIF('Alum pan sign (2)'!$B$17:$B$30,B225,'Alum pan sign (2)'!$G$17:$G$30)) +
(SUMIF('Economy pan sign'!$B$17:$B$30,B225,'Economy pan sign'!$G$17:$G$30)) +
(SUMIF('Post and panel sign'!$B$17:$B$30,B225,'Post and panel sign'!$G$17:$G$30)) +
(SUMIF('Post and panel sign (2)'!$B$17:$B$30,B225,'Post and panel sign (2)'!$G$17:$G$30)) +
(SUMIF('Flat panels only'!$B$17:$B$30,B225,'Flat panels only'!$G$17:$G$30)) +
(SUMIF('Flat panels only (2)'!$B$17:$B$30,B225,'Flat panels only (2)'!$G$17:$G$30)) +
(SUMIF('Routed panel shapes'!$B$18:$B$31,B225,'Routed panel shapes'!$G$18:$G$31)) +
(SUMIF('Routed panel shapes (2)'!$B$18:$B$31,B225,'Routed panel shapes (2)'!$G$18:$G$31)) +
(SUMIF('Routed face only'!$B$17:$B$30,B225,'Routed face only'!$G$17:$G$30)) +
(SUMIF('Routed face only (2)'!$B$17:$B$30,B225,'Routed face only (2)'!$G$17:$G$30)) +
(SUMIF('Routed alum faces letters'!$B$17:$B$30,B225,'Routed alum faces letters'!$G$17:$G$30)) +
(SUMIF('Routed alum faces letters (2)'!$B$17:$B$30,B225,'Routed alum faces letters (2)'!$G$17:$G$30)) +
(SUMIF('Routed push through acrylic'!$B$17:$B$30,B225,'Routed push through acrylic'!$G$17:$G$30)) +
(SUMIF('Routed push through acrylic (2)'!$B$17:$B$30,B225,'Routed push through acrylic (2)'!$G$17:$G$30)) +
(SUMIF('Sf routed cabinet'!$B$17:$B$30,B225,'Sf routed cabinet'!$G$17:$G$30)) +
(SUMIF('Sf routed cabinet (2)'!$B$17:$B$30,B225,'Sf routed cabinet (2)'!$G$17:$G$30)) +
(SUMIF('Df routed cabinet'!$B$17:$B$30,B225,'Df routed cabinet'!$G$17:$G$30)) +
(SUMIF('Df routed cabinet (2)'!$B$17:$B$30,B225,'Df routed cabinet (2)'!$G$17:$G$30)) +
(SUMIF('Sf acrylic cabinet'!$B$17:$B$30,B225,'Sf acrylic cabinet'!$G$17:$G$30)) +
(SUMIF('Sf acrylic cabinet (2)'!$B$17:$B$30,B225,'Sf acrylic cabinet (2)'!$G$17:$G$30)) +
(SUMIF('Economy Sf acrylic'!$B$17:$B$30,B225,'Economy Sf acrylic'!$G$17:$G$30)) +
(SUMIF('Df acrylic cabinet'!$B$17:$B$30,B225,'Df acrylic cabinet'!$G$17:$G$30)) +
(SUMIF('Df acrylic cabinet (2)'!$B$17:$B$30,B225,'Df acrylic cabinet (2)'!$G$17:$G$30)) +
(SUMIF('Sf flex cabinet'!$B$17:$B$30,B225,'Sf flex cabinet'!$G$17:$G$30)) +
(SUMIF('Sf flex cabinet (2)'!$B$17:$B$30,B225,'Sf flex cabinet (2)'!$G$17:$G$30)) +
(SUMIF('Df flex cabinet'!$B$17:$B$36,B225,'Df flex cabinet'!$G$17:$G$36)) +
(SUMIF('Df flex cabinet (2)'!$B$17:$B$36,B225,'Df flex cabinet (2)'!$G$17:$G$36)) +
(SUMIF('Pole cover'!$B$17:$B$30,B225,'Pole cover'!$G$17:$G$30)) +
(SUMIF('Pole cover (2)'!$B$17:$B$30,B225,'Pole cover (2)'!$G$17:$G$30)) +
(SUMIF('Structural Steel Fab'!$B$17:$B$29,B225,'Structural Steel Fab'!$G$17:$G$29)) +
(SUMIF(Reveal!$B$17:$B$30,B225,Reveal!$G$17:$G$30)) +
(SUMIF('Reveal (2)'!$B$17:$B$30,B225,'Reveal (2)'!$G$17:$G$30)) +
(SUMIF('Crown cove top'!$B$17:$B$30,B225,'Crown cove top'!$G$17:$G$30)) +
(SUMIF('EMC assembly'!$B$17:$B$30,B225,'EMC assembly'!$G$17:$G$30)) +
(SUMIF(Crating!$B$17:$B$29,B225,Crating!$G$17:$G$29)) +
(SUMIF('LED wiring'!$B$17:$B$30,B225,'LED wiring'!$G$17:$G$30)) +
(SUMIF('Changeable copy face'!$B$17:$B$30,B225,'Changeable copy face'!$G$17:$G$30)) +
(SUMIF('Flex face assembly'!$B$17:$B$30,B225,'Flex face assembly'!$G$17:$G$30)) +
(SUMIF('Routed face assembly'!$B$17:$B$30,B225,'Routed face assembly'!$G$17:$G$30)) +
(SUMIF('Paint calculation'!$B$17:$B$30,B225,'Paint calculation'!$G$17:$G$30)) +
(SUMIF('Trimcap letter face'!$B$17:$B$30,B225,'Trimcap letter face'!$G$17:$G$30)) +
(SUMIF('Trimcap letter face (2)'!$B$17:$B$30,B225,'Trimcap letter face (2)'!$G$17:$G$30)) +
(SUMIF('Channel letter fabrication'!$B$17:$B$30,B225,'Channel letter fabrication'!$G$17:$G$30)) +
(SUMIF('Channel letter fabrication (2)'!$B$17:$B$30,B225,'Channel letter fabrication (2)'!$G$17:$G$30))</f>
        <v>0</v>
      </c>
    </row>
    <row r="226" spans="1:10">
      <c r="A226" s="28" t="str">
        <f>[1]ODBC!$A226</f>
        <v>48" 3635-222 Dual-Color Blck</v>
      </c>
      <c r="B226" s="29" t="str">
        <f>[1]ODBC!B226</f>
        <v>19095</v>
      </c>
      <c r="C226" s="30">
        <f>IFERROR(VLOOKUP($B226,[1]ODBC!$B:$H,2,FALSE),"")</f>
        <v>4.548</v>
      </c>
      <c r="D226" s="30">
        <f>IFERROR(VLOOKUP($B226,[1]ODBC!$B:$H,3,FALSE),"")</f>
        <v>8.1869999999999994</v>
      </c>
      <c r="E226" s="30" t="str">
        <f>IFERROR(VLOOKUP($B226,[1]ODBC!$B:$H,4,FALSE),"")</f>
        <v>SQFT</v>
      </c>
      <c r="F226" s="31">
        <f>IFERROR(VLOOKUP($B226,[1]ODBC!$B:$H,5,FALSE),"")</f>
        <v>44.45</v>
      </c>
      <c r="G226" s="32">
        <f>[1]ODBC!G226</f>
        <v>0</v>
      </c>
      <c r="H226" s="33">
        <f>SUM([1]ODBC!H226)</f>
        <v>46066</v>
      </c>
      <c r="I226" s="41" t="str">
        <f>'Vinyl cutting'!$B$2</f>
        <v>J36938</v>
      </c>
      <c r="J226" s="42">
        <f ca="1">(SUMIF('Freeform time and material'!$B$17:$B$30,B226,'Freeform time and material'!$G$17:$G$30)) +
(SUMIF('Vinyl cutting'!$B$17:$B$30,B226,'Vinyl cutting'!$G$17:$G$30)) +
(SUMIF('Vinyl cutting (2)'!$B$17:$B$30,B226,'Vinyl cutting (2)'!$G$17:$G$30)) +
(SUMIF('Apply vinyl graphics'!$B$17:$B$30,B226,'Apply vinyl graphics'!$G$17:$G$30)) +
(SUMIF('Apply vinyl graphics (2)'!$B$17:$B$30,B226,'Apply vinyl graphics (2)'!$G$17:$G$30)) +
(SUMIF('Alum pan sign'!$B$17:$B$30,B226,'Alum pan sign'!$G$17:$G$30)) +
(SUMIF('Alum pan sign (2)'!$B$17:$B$30,B226,'Alum pan sign (2)'!$G$17:$G$30)) +
(SUMIF('Economy pan sign'!$B$17:$B$30,B226,'Economy pan sign'!$G$17:$G$30)) +
(SUMIF('Post and panel sign'!$B$17:$B$30,B226,'Post and panel sign'!$G$17:$G$30)) +
(SUMIF('Post and panel sign (2)'!$B$17:$B$30,B226,'Post and panel sign (2)'!$G$17:$G$30)) +
(SUMIF('Flat panels only'!$B$17:$B$30,B226,'Flat panels only'!$G$17:$G$30)) +
(SUMIF('Flat panels only (2)'!$B$17:$B$30,B226,'Flat panels only (2)'!$G$17:$G$30)) +
(SUMIF('Routed panel shapes'!$B$18:$B$31,B226,'Routed panel shapes'!$G$18:$G$31)) +
(SUMIF('Routed panel shapes (2)'!$B$18:$B$31,B226,'Routed panel shapes (2)'!$G$18:$G$31)) +
(SUMIF('Routed face only'!$B$17:$B$30,B226,'Routed face only'!$G$17:$G$30)) +
(SUMIF('Routed face only (2)'!$B$17:$B$30,B226,'Routed face only (2)'!$G$17:$G$30)) +
(SUMIF('Routed alum faces letters'!$B$17:$B$30,B226,'Routed alum faces letters'!$G$17:$G$30)) +
(SUMIF('Routed alum faces letters (2)'!$B$17:$B$30,B226,'Routed alum faces letters (2)'!$G$17:$G$30)) +
(SUMIF('Routed push through acrylic'!$B$17:$B$30,B226,'Routed push through acrylic'!$G$17:$G$30)) +
(SUMIF('Routed push through acrylic (2)'!$B$17:$B$30,B226,'Routed push through acrylic (2)'!$G$17:$G$30)) +
(SUMIF('Sf routed cabinet'!$B$17:$B$30,B226,'Sf routed cabinet'!$G$17:$G$30)) +
(SUMIF('Sf routed cabinet (2)'!$B$17:$B$30,B226,'Sf routed cabinet (2)'!$G$17:$G$30)) +
(SUMIF('Df routed cabinet'!$B$17:$B$30,B226,'Df routed cabinet'!$G$17:$G$30)) +
(SUMIF('Df routed cabinet (2)'!$B$17:$B$30,B226,'Df routed cabinet (2)'!$G$17:$G$30)) +
(SUMIF('Sf acrylic cabinet'!$B$17:$B$30,B226,'Sf acrylic cabinet'!$G$17:$G$30)) +
(SUMIF('Sf acrylic cabinet (2)'!$B$17:$B$30,B226,'Sf acrylic cabinet (2)'!$G$17:$G$30)) +
(SUMIF('Economy Sf acrylic'!$B$17:$B$30,B226,'Economy Sf acrylic'!$G$17:$G$30)) +
(SUMIF('Df acrylic cabinet'!$B$17:$B$30,B226,'Df acrylic cabinet'!$G$17:$G$30)) +
(SUMIF('Df acrylic cabinet (2)'!$B$17:$B$30,B226,'Df acrylic cabinet (2)'!$G$17:$G$30)) +
(SUMIF('Sf flex cabinet'!$B$17:$B$30,B226,'Sf flex cabinet'!$G$17:$G$30)) +
(SUMIF('Sf flex cabinet (2)'!$B$17:$B$30,B226,'Sf flex cabinet (2)'!$G$17:$G$30)) +
(SUMIF('Df flex cabinet'!$B$17:$B$36,B226,'Df flex cabinet'!$G$17:$G$36)) +
(SUMIF('Df flex cabinet (2)'!$B$17:$B$36,B226,'Df flex cabinet (2)'!$G$17:$G$36)) +
(SUMIF('Pole cover'!$B$17:$B$30,B226,'Pole cover'!$G$17:$G$30)) +
(SUMIF('Pole cover (2)'!$B$17:$B$30,B226,'Pole cover (2)'!$G$17:$G$30)) +
(SUMIF('Structural Steel Fab'!$B$17:$B$29,B226,'Structural Steel Fab'!$G$17:$G$29)) +
(SUMIF(Reveal!$B$17:$B$30,B226,Reveal!$G$17:$G$30)) +
(SUMIF('Reveal (2)'!$B$17:$B$30,B226,'Reveal (2)'!$G$17:$G$30)) +
(SUMIF('Crown cove top'!$B$17:$B$30,B226,'Crown cove top'!$G$17:$G$30)) +
(SUMIF('EMC assembly'!$B$17:$B$30,B226,'EMC assembly'!$G$17:$G$30)) +
(SUMIF(Crating!$B$17:$B$29,B226,Crating!$G$17:$G$29)) +
(SUMIF('LED wiring'!$B$17:$B$30,B226,'LED wiring'!$G$17:$G$30)) +
(SUMIF('Changeable copy face'!$B$17:$B$30,B226,'Changeable copy face'!$G$17:$G$30)) +
(SUMIF('Flex face assembly'!$B$17:$B$30,B226,'Flex face assembly'!$G$17:$G$30)) +
(SUMIF('Routed face assembly'!$B$17:$B$30,B226,'Routed face assembly'!$G$17:$G$30)) +
(SUMIF('Paint calculation'!$B$17:$B$30,B226,'Paint calculation'!$G$17:$G$30)) +
(SUMIF('Trimcap letter face'!$B$17:$B$30,B226,'Trimcap letter face'!$G$17:$G$30)) +
(SUMIF('Trimcap letter face (2)'!$B$17:$B$30,B226,'Trimcap letter face (2)'!$G$17:$G$30)) +
(SUMIF('Channel letter fabrication'!$B$17:$B$30,B226,'Channel letter fabrication'!$G$17:$G$30)) +
(SUMIF('Channel letter fabrication (2)'!$B$17:$B$30,B226,'Channel letter fabrication (2)'!$G$17:$G$30))</f>
        <v>0</v>
      </c>
    </row>
    <row r="227" spans="1:10">
      <c r="A227" s="28" t="str">
        <f>[1]ODBC!$A227</f>
        <v>48" 3635-20B WhMatteBlockout</v>
      </c>
      <c r="B227" s="29" t="str">
        <f>[1]ODBC!B227</f>
        <v>19100</v>
      </c>
      <c r="C227" s="30">
        <f>IFERROR(VLOOKUP($B227,[1]ODBC!$B:$H,2,FALSE),"")</f>
        <v>1.0229999999999999</v>
      </c>
      <c r="D227" s="30">
        <f>IFERROR(VLOOKUP($B227,[1]ODBC!$B:$H,3,FALSE),"")</f>
        <v>1.8420000000000001</v>
      </c>
      <c r="E227" s="30" t="str">
        <f>IFERROR(VLOOKUP($B227,[1]ODBC!$B:$H,4,FALSE),"")</f>
        <v>SQFT</v>
      </c>
      <c r="F227" s="31">
        <f>IFERROR(VLOOKUP($B227,[1]ODBC!$B:$H,5,FALSE),"")</f>
        <v>44.45</v>
      </c>
      <c r="G227" s="32">
        <f>[1]ODBC!G227</f>
        <v>0</v>
      </c>
      <c r="H227" s="33">
        <f>SUM([1]ODBC!H227)</f>
        <v>0</v>
      </c>
      <c r="I227" s="41" t="str">
        <f>'Vinyl cutting'!$B$2</f>
        <v>J36938</v>
      </c>
      <c r="J227" s="42">
        <f ca="1">(SUMIF('Freeform time and material'!$B$17:$B$30,B227,'Freeform time and material'!$G$17:$G$30)) +
(SUMIF('Vinyl cutting'!$B$17:$B$30,B227,'Vinyl cutting'!$G$17:$G$30)) +
(SUMIF('Vinyl cutting (2)'!$B$17:$B$30,B227,'Vinyl cutting (2)'!$G$17:$G$30)) +
(SUMIF('Apply vinyl graphics'!$B$17:$B$30,B227,'Apply vinyl graphics'!$G$17:$G$30)) +
(SUMIF('Apply vinyl graphics (2)'!$B$17:$B$30,B227,'Apply vinyl graphics (2)'!$G$17:$G$30)) +
(SUMIF('Alum pan sign'!$B$17:$B$30,B227,'Alum pan sign'!$G$17:$G$30)) +
(SUMIF('Alum pan sign (2)'!$B$17:$B$30,B227,'Alum pan sign (2)'!$G$17:$G$30)) +
(SUMIF('Economy pan sign'!$B$17:$B$30,B227,'Economy pan sign'!$G$17:$G$30)) +
(SUMIF('Post and panel sign'!$B$17:$B$30,B227,'Post and panel sign'!$G$17:$G$30)) +
(SUMIF('Post and panel sign (2)'!$B$17:$B$30,B227,'Post and panel sign (2)'!$G$17:$G$30)) +
(SUMIF('Flat panels only'!$B$17:$B$30,B227,'Flat panels only'!$G$17:$G$30)) +
(SUMIF('Flat panels only (2)'!$B$17:$B$30,B227,'Flat panels only (2)'!$G$17:$G$30)) +
(SUMIF('Routed panel shapes'!$B$18:$B$31,B227,'Routed panel shapes'!$G$18:$G$31)) +
(SUMIF('Routed panel shapes (2)'!$B$18:$B$31,B227,'Routed panel shapes (2)'!$G$18:$G$31)) +
(SUMIF('Routed face only'!$B$17:$B$30,B227,'Routed face only'!$G$17:$G$30)) +
(SUMIF('Routed face only (2)'!$B$17:$B$30,B227,'Routed face only (2)'!$G$17:$G$30)) +
(SUMIF('Routed alum faces letters'!$B$17:$B$30,B227,'Routed alum faces letters'!$G$17:$G$30)) +
(SUMIF('Routed alum faces letters (2)'!$B$17:$B$30,B227,'Routed alum faces letters (2)'!$G$17:$G$30)) +
(SUMIF('Routed push through acrylic'!$B$17:$B$30,B227,'Routed push through acrylic'!$G$17:$G$30)) +
(SUMIF('Routed push through acrylic (2)'!$B$17:$B$30,B227,'Routed push through acrylic (2)'!$G$17:$G$30)) +
(SUMIF('Sf routed cabinet'!$B$17:$B$30,B227,'Sf routed cabinet'!$G$17:$G$30)) +
(SUMIF('Sf routed cabinet (2)'!$B$17:$B$30,B227,'Sf routed cabinet (2)'!$G$17:$G$30)) +
(SUMIF('Df routed cabinet'!$B$17:$B$30,B227,'Df routed cabinet'!$G$17:$G$30)) +
(SUMIF('Df routed cabinet (2)'!$B$17:$B$30,B227,'Df routed cabinet (2)'!$G$17:$G$30)) +
(SUMIF('Sf acrylic cabinet'!$B$17:$B$30,B227,'Sf acrylic cabinet'!$G$17:$G$30)) +
(SUMIF('Sf acrylic cabinet (2)'!$B$17:$B$30,B227,'Sf acrylic cabinet (2)'!$G$17:$G$30)) +
(SUMIF('Economy Sf acrylic'!$B$17:$B$30,B227,'Economy Sf acrylic'!$G$17:$G$30)) +
(SUMIF('Df acrylic cabinet'!$B$17:$B$30,B227,'Df acrylic cabinet'!$G$17:$G$30)) +
(SUMIF('Df acrylic cabinet (2)'!$B$17:$B$30,B227,'Df acrylic cabinet (2)'!$G$17:$G$30)) +
(SUMIF('Sf flex cabinet'!$B$17:$B$30,B227,'Sf flex cabinet'!$G$17:$G$30)) +
(SUMIF('Sf flex cabinet (2)'!$B$17:$B$30,B227,'Sf flex cabinet (2)'!$G$17:$G$30)) +
(SUMIF('Df flex cabinet'!$B$17:$B$36,B227,'Df flex cabinet'!$G$17:$G$36)) +
(SUMIF('Df flex cabinet (2)'!$B$17:$B$36,B227,'Df flex cabinet (2)'!$G$17:$G$36)) +
(SUMIF('Pole cover'!$B$17:$B$30,B227,'Pole cover'!$G$17:$G$30)) +
(SUMIF('Pole cover (2)'!$B$17:$B$30,B227,'Pole cover (2)'!$G$17:$G$30)) +
(SUMIF('Structural Steel Fab'!$B$17:$B$29,B227,'Structural Steel Fab'!$G$17:$G$29)) +
(SUMIF(Reveal!$B$17:$B$30,B227,Reveal!$G$17:$G$30)) +
(SUMIF('Reveal (2)'!$B$17:$B$30,B227,'Reveal (2)'!$G$17:$G$30)) +
(SUMIF('Crown cove top'!$B$17:$B$30,B227,'Crown cove top'!$G$17:$G$30)) +
(SUMIF('EMC assembly'!$B$17:$B$30,B227,'EMC assembly'!$G$17:$G$30)) +
(SUMIF(Crating!$B$17:$B$29,B227,Crating!$G$17:$G$29)) +
(SUMIF('LED wiring'!$B$17:$B$30,B227,'LED wiring'!$G$17:$G$30)) +
(SUMIF('Changeable copy face'!$B$17:$B$30,B227,'Changeable copy face'!$G$17:$G$30)) +
(SUMIF('Flex face assembly'!$B$17:$B$30,B227,'Flex face assembly'!$G$17:$G$30)) +
(SUMIF('Routed face assembly'!$B$17:$B$30,B227,'Routed face assembly'!$G$17:$G$30)) +
(SUMIF('Paint calculation'!$B$17:$B$30,B227,'Paint calculation'!$G$17:$G$30)) +
(SUMIF('Trimcap letter face'!$B$17:$B$30,B227,'Trimcap letter face'!$G$17:$G$30)) +
(SUMIF('Trimcap letter face (2)'!$B$17:$B$30,B227,'Trimcap letter face (2)'!$G$17:$G$30)) +
(SUMIF('Channel letter fabrication'!$B$17:$B$30,B227,'Channel letter fabrication'!$G$17:$G$30)) +
(SUMIF('Channel letter fabrication (2)'!$B$17:$B$30,B227,'Channel letter fabrication (2)'!$G$17:$G$30))</f>
        <v>0</v>
      </c>
    </row>
    <row r="228" spans="1:10">
      <c r="A228" s="28" t="str">
        <f>[1]ODBC!$A228</f>
        <v>48" 3635-70 Wht Diffuser 70%</v>
      </c>
      <c r="B228" s="29" t="str">
        <f>[1]ODBC!B228</f>
        <v>19120</v>
      </c>
      <c r="C228" s="30">
        <f>IFERROR(VLOOKUP($B228,[1]ODBC!$B:$H,2,FALSE),"")</f>
        <v>1.25</v>
      </c>
      <c r="D228" s="30">
        <f>IFERROR(VLOOKUP($B228,[1]ODBC!$B:$H,3,FALSE),"")</f>
        <v>2.25</v>
      </c>
      <c r="E228" s="30" t="str">
        <f>IFERROR(VLOOKUP($B228,[1]ODBC!$B:$H,4,FALSE),"")</f>
        <v>SQFT</v>
      </c>
      <c r="F228" s="31">
        <f>IFERROR(VLOOKUP($B228,[1]ODBC!$B:$H,5,FALSE),"")</f>
        <v>44.45</v>
      </c>
      <c r="G228" s="32">
        <f>[1]ODBC!G228</f>
        <v>0</v>
      </c>
      <c r="H228" s="33">
        <f>SUM([1]ODBC!H228)</f>
        <v>45820</v>
      </c>
      <c r="I228" s="41" t="str">
        <f>'Vinyl cutting'!$B$2</f>
        <v>J36938</v>
      </c>
      <c r="J228" s="42">
        <f ca="1">(SUMIF('Freeform time and material'!$B$17:$B$30,B228,'Freeform time and material'!$G$17:$G$30)) +
(SUMIF('Vinyl cutting'!$B$17:$B$30,B228,'Vinyl cutting'!$G$17:$G$30)) +
(SUMIF('Vinyl cutting (2)'!$B$17:$B$30,B228,'Vinyl cutting (2)'!$G$17:$G$30)) +
(SUMIF('Apply vinyl graphics'!$B$17:$B$30,B228,'Apply vinyl graphics'!$G$17:$G$30)) +
(SUMIF('Apply vinyl graphics (2)'!$B$17:$B$30,B228,'Apply vinyl graphics (2)'!$G$17:$G$30)) +
(SUMIF('Alum pan sign'!$B$17:$B$30,B228,'Alum pan sign'!$G$17:$G$30)) +
(SUMIF('Alum pan sign (2)'!$B$17:$B$30,B228,'Alum pan sign (2)'!$G$17:$G$30)) +
(SUMIF('Economy pan sign'!$B$17:$B$30,B228,'Economy pan sign'!$G$17:$G$30)) +
(SUMIF('Post and panel sign'!$B$17:$B$30,B228,'Post and panel sign'!$G$17:$G$30)) +
(SUMIF('Post and panel sign (2)'!$B$17:$B$30,B228,'Post and panel sign (2)'!$G$17:$G$30)) +
(SUMIF('Flat panels only'!$B$17:$B$30,B228,'Flat panels only'!$G$17:$G$30)) +
(SUMIF('Flat panels only (2)'!$B$17:$B$30,B228,'Flat panels only (2)'!$G$17:$G$30)) +
(SUMIF('Routed panel shapes'!$B$18:$B$31,B228,'Routed panel shapes'!$G$18:$G$31)) +
(SUMIF('Routed panel shapes (2)'!$B$18:$B$31,B228,'Routed panel shapes (2)'!$G$18:$G$31)) +
(SUMIF('Routed face only'!$B$17:$B$30,B228,'Routed face only'!$G$17:$G$30)) +
(SUMIF('Routed face only (2)'!$B$17:$B$30,B228,'Routed face only (2)'!$G$17:$G$30)) +
(SUMIF('Routed alum faces letters'!$B$17:$B$30,B228,'Routed alum faces letters'!$G$17:$G$30)) +
(SUMIF('Routed alum faces letters (2)'!$B$17:$B$30,B228,'Routed alum faces letters (2)'!$G$17:$G$30)) +
(SUMIF('Routed push through acrylic'!$B$17:$B$30,B228,'Routed push through acrylic'!$G$17:$G$30)) +
(SUMIF('Routed push through acrylic (2)'!$B$17:$B$30,B228,'Routed push through acrylic (2)'!$G$17:$G$30)) +
(SUMIF('Sf routed cabinet'!$B$17:$B$30,B228,'Sf routed cabinet'!$G$17:$G$30)) +
(SUMIF('Sf routed cabinet (2)'!$B$17:$B$30,B228,'Sf routed cabinet (2)'!$G$17:$G$30)) +
(SUMIF('Df routed cabinet'!$B$17:$B$30,B228,'Df routed cabinet'!$G$17:$G$30)) +
(SUMIF('Df routed cabinet (2)'!$B$17:$B$30,B228,'Df routed cabinet (2)'!$G$17:$G$30)) +
(SUMIF('Sf acrylic cabinet'!$B$17:$B$30,B228,'Sf acrylic cabinet'!$G$17:$G$30)) +
(SUMIF('Sf acrylic cabinet (2)'!$B$17:$B$30,B228,'Sf acrylic cabinet (2)'!$G$17:$G$30)) +
(SUMIF('Economy Sf acrylic'!$B$17:$B$30,B228,'Economy Sf acrylic'!$G$17:$G$30)) +
(SUMIF('Df acrylic cabinet'!$B$17:$B$30,B228,'Df acrylic cabinet'!$G$17:$G$30)) +
(SUMIF('Df acrylic cabinet (2)'!$B$17:$B$30,B228,'Df acrylic cabinet (2)'!$G$17:$G$30)) +
(SUMIF('Sf flex cabinet'!$B$17:$B$30,B228,'Sf flex cabinet'!$G$17:$G$30)) +
(SUMIF('Sf flex cabinet (2)'!$B$17:$B$30,B228,'Sf flex cabinet (2)'!$G$17:$G$30)) +
(SUMIF('Df flex cabinet'!$B$17:$B$36,B228,'Df flex cabinet'!$G$17:$G$36)) +
(SUMIF('Df flex cabinet (2)'!$B$17:$B$36,B228,'Df flex cabinet (2)'!$G$17:$G$36)) +
(SUMIF('Pole cover'!$B$17:$B$30,B228,'Pole cover'!$G$17:$G$30)) +
(SUMIF('Pole cover (2)'!$B$17:$B$30,B228,'Pole cover (2)'!$G$17:$G$30)) +
(SUMIF('Structural Steel Fab'!$B$17:$B$29,B228,'Structural Steel Fab'!$G$17:$G$29)) +
(SUMIF(Reveal!$B$17:$B$30,B228,Reveal!$G$17:$G$30)) +
(SUMIF('Reveal (2)'!$B$17:$B$30,B228,'Reveal (2)'!$G$17:$G$30)) +
(SUMIF('Crown cove top'!$B$17:$B$30,B228,'Crown cove top'!$G$17:$G$30)) +
(SUMIF('EMC assembly'!$B$17:$B$30,B228,'EMC assembly'!$G$17:$G$30)) +
(SUMIF(Crating!$B$17:$B$29,B228,Crating!$G$17:$G$29)) +
(SUMIF('LED wiring'!$B$17:$B$30,B228,'LED wiring'!$G$17:$G$30)) +
(SUMIF('Changeable copy face'!$B$17:$B$30,B228,'Changeable copy face'!$G$17:$G$30)) +
(SUMIF('Flex face assembly'!$B$17:$B$30,B228,'Flex face assembly'!$G$17:$G$30)) +
(SUMIF('Routed face assembly'!$B$17:$B$30,B228,'Routed face assembly'!$G$17:$G$30)) +
(SUMIF('Paint calculation'!$B$17:$B$30,B228,'Paint calculation'!$G$17:$G$30)) +
(SUMIF('Trimcap letter face'!$B$17:$B$30,B228,'Trimcap letter face'!$G$17:$G$30)) +
(SUMIF('Trimcap letter face (2)'!$B$17:$B$30,B228,'Trimcap letter face (2)'!$G$17:$G$30)) +
(SUMIF('Channel letter fabrication'!$B$17:$B$30,B228,'Channel letter fabrication'!$G$17:$G$30)) +
(SUMIF('Channel letter fabrication (2)'!$B$17:$B$30,B228,'Channel letter fabrication (2)'!$G$17:$G$30))</f>
        <v>52</v>
      </c>
    </row>
    <row r="229" spans="1:10">
      <c r="A229" s="28" t="str">
        <f>[1]ODBC!$A229</f>
        <v>48" 3635-210 Dual-Color White</v>
      </c>
      <c r="B229" s="29" t="str">
        <f>[1]ODBC!B229</f>
        <v>19125</v>
      </c>
      <c r="C229" s="30">
        <f>IFERROR(VLOOKUP($B229,[1]ODBC!$B:$H,2,FALSE),"")</f>
        <v>3.7959999999999998</v>
      </c>
      <c r="D229" s="30">
        <f>IFERROR(VLOOKUP($B229,[1]ODBC!$B:$H,3,FALSE),"")</f>
        <v>6.8330000000000002</v>
      </c>
      <c r="E229" s="30" t="str">
        <f>IFERROR(VLOOKUP($B229,[1]ODBC!$B:$H,4,FALSE),"")</f>
        <v>SQFT</v>
      </c>
      <c r="F229" s="31">
        <f>IFERROR(VLOOKUP($B229,[1]ODBC!$B:$H,5,FALSE),"")</f>
        <v>44.45</v>
      </c>
      <c r="G229" s="32">
        <f>[1]ODBC!G229</f>
        <v>0</v>
      </c>
      <c r="H229" s="33">
        <f>SUM([1]ODBC!H229)</f>
        <v>0</v>
      </c>
      <c r="I229" s="41" t="str">
        <f>'Vinyl cutting'!$B$2</f>
        <v>J36938</v>
      </c>
      <c r="J229" s="42">
        <f ca="1">(SUMIF('Freeform time and material'!$B$17:$B$30,B229,'Freeform time and material'!$G$17:$G$30)) +
(SUMIF('Vinyl cutting'!$B$17:$B$30,B229,'Vinyl cutting'!$G$17:$G$30)) +
(SUMIF('Vinyl cutting (2)'!$B$17:$B$30,B229,'Vinyl cutting (2)'!$G$17:$G$30)) +
(SUMIF('Apply vinyl graphics'!$B$17:$B$30,B229,'Apply vinyl graphics'!$G$17:$G$30)) +
(SUMIF('Apply vinyl graphics (2)'!$B$17:$B$30,B229,'Apply vinyl graphics (2)'!$G$17:$G$30)) +
(SUMIF('Alum pan sign'!$B$17:$B$30,B229,'Alum pan sign'!$G$17:$G$30)) +
(SUMIF('Alum pan sign (2)'!$B$17:$B$30,B229,'Alum pan sign (2)'!$G$17:$G$30)) +
(SUMIF('Economy pan sign'!$B$17:$B$30,B229,'Economy pan sign'!$G$17:$G$30)) +
(SUMIF('Post and panel sign'!$B$17:$B$30,B229,'Post and panel sign'!$G$17:$G$30)) +
(SUMIF('Post and panel sign (2)'!$B$17:$B$30,B229,'Post and panel sign (2)'!$G$17:$G$30)) +
(SUMIF('Flat panels only'!$B$17:$B$30,B229,'Flat panels only'!$G$17:$G$30)) +
(SUMIF('Flat panels only (2)'!$B$17:$B$30,B229,'Flat panels only (2)'!$G$17:$G$30)) +
(SUMIF('Routed panel shapes'!$B$18:$B$31,B229,'Routed panel shapes'!$G$18:$G$31)) +
(SUMIF('Routed panel shapes (2)'!$B$18:$B$31,B229,'Routed panel shapes (2)'!$G$18:$G$31)) +
(SUMIF('Routed face only'!$B$17:$B$30,B229,'Routed face only'!$G$17:$G$30)) +
(SUMIF('Routed face only (2)'!$B$17:$B$30,B229,'Routed face only (2)'!$G$17:$G$30)) +
(SUMIF('Routed alum faces letters'!$B$17:$B$30,B229,'Routed alum faces letters'!$G$17:$G$30)) +
(SUMIF('Routed alum faces letters (2)'!$B$17:$B$30,B229,'Routed alum faces letters (2)'!$G$17:$G$30)) +
(SUMIF('Routed push through acrylic'!$B$17:$B$30,B229,'Routed push through acrylic'!$G$17:$G$30)) +
(SUMIF('Routed push through acrylic (2)'!$B$17:$B$30,B229,'Routed push through acrylic (2)'!$G$17:$G$30)) +
(SUMIF('Sf routed cabinet'!$B$17:$B$30,B229,'Sf routed cabinet'!$G$17:$G$30)) +
(SUMIF('Sf routed cabinet (2)'!$B$17:$B$30,B229,'Sf routed cabinet (2)'!$G$17:$G$30)) +
(SUMIF('Df routed cabinet'!$B$17:$B$30,B229,'Df routed cabinet'!$G$17:$G$30)) +
(SUMIF('Df routed cabinet (2)'!$B$17:$B$30,B229,'Df routed cabinet (2)'!$G$17:$G$30)) +
(SUMIF('Sf acrylic cabinet'!$B$17:$B$30,B229,'Sf acrylic cabinet'!$G$17:$G$30)) +
(SUMIF('Sf acrylic cabinet (2)'!$B$17:$B$30,B229,'Sf acrylic cabinet (2)'!$G$17:$G$30)) +
(SUMIF('Economy Sf acrylic'!$B$17:$B$30,B229,'Economy Sf acrylic'!$G$17:$G$30)) +
(SUMIF('Df acrylic cabinet'!$B$17:$B$30,B229,'Df acrylic cabinet'!$G$17:$G$30)) +
(SUMIF('Df acrylic cabinet (2)'!$B$17:$B$30,B229,'Df acrylic cabinet (2)'!$G$17:$G$30)) +
(SUMIF('Sf flex cabinet'!$B$17:$B$30,B229,'Sf flex cabinet'!$G$17:$G$30)) +
(SUMIF('Sf flex cabinet (2)'!$B$17:$B$30,B229,'Sf flex cabinet (2)'!$G$17:$G$30)) +
(SUMIF('Df flex cabinet'!$B$17:$B$36,B229,'Df flex cabinet'!$G$17:$G$36)) +
(SUMIF('Df flex cabinet (2)'!$B$17:$B$36,B229,'Df flex cabinet (2)'!$G$17:$G$36)) +
(SUMIF('Pole cover'!$B$17:$B$30,B229,'Pole cover'!$G$17:$G$30)) +
(SUMIF('Pole cover (2)'!$B$17:$B$30,B229,'Pole cover (2)'!$G$17:$G$30)) +
(SUMIF('Structural Steel Fab'!$B$17:$B$29,B229,'Structural Steel Fab'!$G$17:$G$29)) +
(SUMIF(Reveal!$B$17:$B$30,B229,Reveal!$G$17:$G$30)) +
(SUMIF('Reveal (2)'!$B$17:$B$30,B229,'Reveal (2)'!$G$17:$G$30)) +
(SUMIF('Crown cove top'!$B$17:$B$30,B229,'Crown cove top'!$G$17:$G$30)) +
(SUMIF('EMC assembly'!$B$17:$B$30,B229,'EMC assembly'!$G$17:$G$30)) +
(SUMIF(Crating!$B$17:$B$29,B229,Crating!$G$17:$G$29)) +
(SUMIF('LED wiring'!$B$17:$B$30,B229,'LED wiring'!$G$17:$G$30)) +
(SUMIF('Changeable copy face'!$B$17:$B$30,B229,'Changeable copy face'!$G$17:$G$30)) +
(SUMIF('Flex face assembly'!$B$17:$B$30,B229,'Flex face assembly'!$G$17:$G$30)) +
(SUMIF('Routed face assembly'!$B$17:$B$30,B229,'Routed face assembly'!$G$17:$G$30)) +
(SUMIF('Paint calculation'!$B$17:$B$30,B229,'Paint calculation'!$G$17:$G$30)) +
(SUMIF('Trimcap letter face'!$B$17:$B$30,B229,'Trimcap letter face'!$G$17:$G$30)) +
(SUMIF('Trimcap letter face (2)'!$B$17:$B$30,B229,'Trimcap letter face (2)'!$G$17:$G$30)) +
(SUMIF('Channel letter fabrication'!$B$17:$B$30,B229,'Channel letter fabrication'!$G$17:$G$30)) +
(SUMIF('Channel letter fabrication (2)'!$B$17:$B$30,B229,'Channel letter fabrication (2)'!$G$17:$G$30))</f>
        <v>0</v>
      </c>
    </row>
    <row r="230" spans="1:10">
      <c r="A230" s="28" t="str">
        <f>[1]ODBC!$A230</f>
        <v>48" 7725SE-314 Dusted Crystal</v>
      </c>
      <c r="B230" s="29" t="str">
        <f>[1]ODBC!B230</f>
        <v>19160</v>
      </c>
      <c r="C230" s="30">
        <f>IFERROR(VLOOKUP($B230,[1]ODBC!$B:$H,2,FALSE),"")</f>
        <v>1.9810000000000001</v>
      </c>
      <c r="D230" s="30">
        <f>IFERROR(VLOOKUP($B230,[1]ODBC!$B:$H,3,FALSE),"")</f>
        <v>3.5659999999999998</v>
      </c>
      <c r="E230" s="30" t="str">
        <f>IFERROR(VLOOKUP($B230,[1]ODBC!$B:$H,4,FALSE),"")</f>
        <v>SQFT</v>
      </c>
      <c r="F230" s="31">
        <f>IFERROR(VLOOKUP($B230,[1]ODBC!$B:$H,5,FALSE),"")</f>
        <v>44.45</v>
      </c>
      <c r="G230" s="32">
        <f>[1]ODBC!G230</f>
        <v>0</v>
      </c>
      <c r="H230" s="33">
        <f>SUM([1]ODBC!H230)</f>
        <v>45995</v>
      </c>
      <c r="I230" s="41" t="str">
        <f>'Vinyl cutting'!$B$2</f>
        <v>J36938</v>
      </c>
      <c r="J230" s="42">
        <f ca="1">(SUMIF('Freeform time and material'!$B$17:$B$30,B230,'Freeform time and material'!$G$17:$G$30)) +
(SUMIF('Vinyl cutting'!$B$17:$B$30,B230,'Vinyl cutting'!$G$17:$G$30)) +
(SUMIF('Vinyl cutting (2)'!$B$17:$B$30,B230,'Vinyl cutting (2)'!$G$17:$G$30)) +
(SUMIF('Apply vinyl graphics'!$B$17:$B$30,B230,'Apply vinyl graphics'!$G$17:$G$30)) +
(SUMIF('Apply vinyl graphics (2)'!$B$17:$B$30,B230,'Apply vinyl graphics (2)'!$G$17:$G$30)) +
(SUMIF('Alum pan sign'!$B$17:$B$30,B230,'Alum pan sign'!$G$17:$G$30)) +
(SUMIF('Alum pan sign (2)'!$B$17:$B$30,B230,'Alum pan sign (2)'!$G$17:$G$30)) +
(SUMIF('Economy pan sign'!$B$17:$B$30,B230,'Economy pan sign'!$G$17:$G$30)) +
(SUMIF('Post and panel sign'!$B$17:$B$30,B230,'Post and panel sign'!$G$17:$G$30)) +
(SUMIF('Post and panel sign (2)'!$B$17:$B$30,B230,'Post and panel sign (2)'!$G$17:$G$30)) +
(SUMIF('Flat panels only'!$B$17:$B$30,B230,'Flat panels only'!$G$17:$G$30)) +
(SUMIF('Flat panels only (2)'!$B$17:$B$30,B230,'Flat panels only (2)'!$G$17:$G$30)) +
(SUMIF('Routed panel shapes'!$B$18:$B$31,B230,'Routed panel shapes'!$G$18:$G$31)) +
(SUMIF('Routed panel shapes (2)'!$B$18:$B$31,B230,'Routed panel shapes (2)'!$G$18:$G$31)) +
(SUMIF('Routed face only'!$B$17:$B$30,B230,'Routed face only'!$G$17:$G$30)) +
(SUMIF('Routed face only (2)'!$B$17:$B$30,B230,'Routed face only (2)'!$G$17:$G$30)) +
(SUMIF('Routed alum faces letters'!$B$17:$B$30,B230,'Routed alum faces letters'!$G$17:$G$30)) +
(SUMIF('Routed alum faces letters (2)'!$B$17:$B$30,B230,'Routed alum faces letters (2)'!$G$17:$G$30)) +
(SUMIF('Routed push through acrylic'!$B$17:$B$30,B230,'Routed push through acrylic'!$G$17:$G$30)) +
(SUMIF('Routed push through acrylic (2)'!$B$17:$B$30,B230,'Routed push through acrylic (2)'!$G$17:$G$30)) +
(SUMIF('Sf routed cabinet'!$B$17:$B$30,B230,'Sf routed cabinet'!$G$17:$G$30)) +
(SUMIF('Sf routed cabinet (2)'!$B$17:$B$30,B230,'Sf routed cabinet (2)'!$G$17:$G$30)) +
(SUMIF('Df routed cabinet'!$B$17:$B$30,B230,'Df routed cabinet'!$G$17:$G$30)) +
(SUMIF('Df routed cabinet (2)'!$B$17:$B$30,B230,'Df routed cabinet (2)'!$G$17:$G$30)) +
(SUMIF('Sf acrylic cabinet'!$B$17:$B$30,B230,'Sf acrylic cabinet'!$G$17:$G$30)) +
(SUMIF('Sf acrylic cabinet (2)'!$B$17:$B$30,B230,'Sf acrylic cabinet (2)'!$G$17:$G$30)) +
(SUMIF('Economy Sf acrylic'!$B$17:$B$30,B230,'Economy Sf acrylic'!$G$17:$G$30)) +
(SUMIF('Df acrylic cabinet'!$B$17:$B$30,B230,'Df acrylic cabinet'!$G$17:$G$30)) +
(SUMIF('Df acrylic cabinet (2)'!$B$17:$B$30,B230,'Df acrylic cabinet (2)'!$G$17:$G$30)) +
(SUMIF('Sf flex cabinet'!$B$17:$B$30,B230,'Sf flex cabinet'!$G$17:$G$30)) +
(SUMIF('Sf flex cabinet (2)'!$B$17:$B$30,B230,'Sf flex cabinet (2)'!$G$17:$G$30)) +
(SUMIF('Df flex cabinet'!$B$17:$B$36,B230,'Df flex cabinet'!$G$17:$G$36)) +
(SUMIF('Df flex cabinet (2)'!$B$17:$B$36,B230,'Df flex cabinet (2)'!$G$17:$G$36)) +
(SUMIF('Pole cover'!$B$17:$B$30,B230,'Pole cover'!$G$17:$G$30)) +
(SUMIF('Pole cover (2)'!$B$17:$B$30,B230,'Pole cover (2)'!$G$17:$G$30)) +
(SUMIF('Structural Steel Fab'!$B$17:$B$29,B230,'Structural Steel Fab'!$G$17:$G$29)) +
(SUMIF(Reveal!$B$17:$B$30,B230,Reveal!$G$17:$G$30)) +
(SUMIF('Reveal (2)'!$B$17:$B$30,B230,'Reveal (2)'!$G$17:$G$30)) +
(SUMIF('Crown cove top'!$B$17:$B$30,B230,'Crown cove top'!$G$17:$G$30)) +
(SUMIF('EMC assembly'!$B$17:$B$30,B230,'EMC assembly'!$G$17:$G$30)) +
(SUMIF(Crating!$B$17:$B$29,B230,Crating!$G$17:$G$29)) +
(SUMIF('LED wiring'!$B$17:$B$30,B230,'LED wiring'!$G$17:$G$30)) +
(SUMIF('Changeable copy face'!$B$17:$B$30,B230,'Changeable copy face'!$G$17:$G$30)) +
(SUMIF('Flex face assembly'!$B$17:$B$30,B230,'Flex face assembly'!$G$17:$G$30)) +
(SUMIF('Routed face assembly'!$B$17:$B$30,B230,'Routed face assembly'!$G$17:$G$30)) +
(SUMIF('Paint calculation'!$B$17:$B$30,B230,'Paint calculation'!$G$17:$G$30)) +
(SUMIF('Trimcap letter face'!$B$17:$B$30,B230,'Trimcap letter face'!$G$17:$G$30)) +
(SUMIF('Trimcap letter face (2)'!$B$17:$B$30,B230,'Trimcap letter face (2)'!$G$17:$G$30)) +
(SUMIF('Channel letter fabrication'!$B$17:$B$30,B230,'Channel letter fabrication'!$G$17:$G$30)) +
(SUMIF('Channel letter fabrication (2)'!$B$17:$B$30,B230,'Channel letter fabrication (2)'!$G$17:$G$30))</f>
        <v>0</v>
      </c>
    </row>
    <row r="231" spans="1:10">
      <c r="A231" s="28" t="str">
        <f>[1]ODBC!$A231</f>
        <v>48" 7725SE-324 Frosted Crystal</v>
      </c>
      <c r="B231" s="29" t="str">
        <f>[1]ODBC!B231</f>
        <v>19165</v>
      </c>
      <c r="C231" s="30">
        <f>IFERROR(VLOOKUP($B231,[1]ODBC!$B:$H,2,FALSE),"")</f>
        <v>1.885</v>
      </c>
      <c r="D231" s="30">
        <f>IFERROR(VLOOKUP($B231,[1]ODBC!$B:$H,3,FALSE),"")</f>
        <v>3.3929999999999998</v>
      </c>
      <c r="E231" s="30" t="str">
        <f>IFERROR(VLOOKUP($B231,[1]ODBC!$B:$H,4,FALSE),"")</f>
        <v>SQFT</v>
      </c>
      <c r="F231" s="31">
        <f>IFERROR(VLOOKUP($B231,[1]ODBC!$B:$H,5,FALSE),"")</f>
        <v>44.45</v>
      </c>
      <c r="G231" s="32">
        <f>[1]ODBC!G231</f>
        <v>0</v>
      </c>
      <c r="H231" s="33">
        <f>SUM([1]ODBC!H231)</f>
        <v>45728</v>
      </c>
      <c r="I231" s="41" t="str">
        <f>'Vinyl cutting'!$B$2</f>
        <v>J36938</v>
      </c>
      <c r="J231" s="42">
        <f ca="1">(SUMIF('Freeform time and material'!$B$17:$B$30,B231,'Freeform time and material'!$G$17:$G$30)) +
(SUMIF('Vinyl cutting'!$B$17:$B$30,B231,'Vinyl cutting'!$G$17:$G$30)) +
(SUMIF('Vinyl cutting (2)'!$B$17:$B$30,B231,'Vinyl cutting (2)'!$G$17:$G$30)) +
(SUMIF('Apply vinyl graphics'!$B$17:$B$30,B231,'Apply vinyl graphics'!$G$17:$G$30)) +
(SUMIF('Apply vinyl graphics (2)'!$B$17:$B$30,B231,'Apply vinyl graphics (2)'!$G$17:$G$30)) +
(SUMIF('Alum pan sign'!$B$17:$B$30,B231,'Alum pan sign'!$G$17:$G$30)) +
(SUMIF('Alum pan sign (2)'!$B$17:$B$30,B231,'Alum pan sign (2)'!$G$17:$G$30)) +
(SUMIF('Economy pan sign'!$B$17:$B$30,B231,'Economy pan sign'!$G$17:$G$30)) +
(SUMIF('Post and panel sign'!$B$17:$B$30,B231,'Post and panel sign'!$G$17:$G$30)) +
(SUMIF('Post and panel sign (2)'!$B$17:$B$30,B231,'Post and panel sign (2)'!$G$17:$G$30)) +
(SUMIF('Flat panels only'!$B$17:$B$30,B231,'Flat panels only'!$G$17:$G$30)) +
(SUMIF('Flat panels only (2)'!$B$17:$B$30,B231,'Flat panels only (2)'!$G$17:$G$30)) +
(SUMIF('Routed panel shapes'!$B$18:$B$31,B231,'Routed panel shapes'!$G$18:$G$31)) +
(SUMIF('Routed panel shapes (2)'!$B$18:$B$31,B231,'Routed panel shapes (2)'!$G$18:$G$31)) +
(SUMIF('Routed face only'!$B$17:$B$30,B231,'Routed face only'!$G$17:$G$30)) +
(SUMIF('Routed face only (2)'!$B$17:$B$30,B231,'Routed face only (2)'!$G$17:$G$30)) +
(SUMIF('Routed alum faces letters'!$B$17:$B$30,B231,'Routed alum faces letters'!$G$17:$G$30)) +
(SUMIF('Routed alum faces letters (2)'!$B$17:$B$30,B231,'Routed alum faces letters (2)'!$G$17:$G$30)) +
(SUMIF('Routed push through acrylic'!$B$17:$B$30,B231,'Routed push through acrylic'!$G$17:$G$30)) +
(SUMIF('Routed push through acrylic (2)'!$B$17:$B$30,B231,'Routed push through acrylic (2)'!$G$17:$G$30)) +
(SUMIF('Sf routed cabinet'!$B$17:$B$30,B231,'Sf routed cabinet'!$G$17:$G$30)) +
(SUMIF('Sf routed cabinet (2)'!$B$17:$B$30,B231,'Sf routed cabinet (2)'!$G$17:$G$30)) +
(SUMIF('Df routed cabinet'!$B$17:$B$30,B231,'Df routed cabinet'!$G$17:$G$30)) +
(SUMIF('Df routed cabinet (2)'!$B$17:$B$30,B231,'Df routed cabinet (2)'!$G$17:$G$30)) +
(SUMIF('Sf acrylic cabinet'!$B$17:$B$30,B231,'Sf acrylic cabinet'!$G$17:$G$30)) +
(SUMIF('Sf acrylic cabinet (2)'!$B$17:$B$30,B231,'Sf acrylic cabinet (2)'!$G$17:$G$30)) +
(SUMIF('Economy Sf acrylic'!$B$17:$B$30,B231,'Economy Sf acrylic'!$G$17:$G$30)) +
(SUMIF('Df acrylic cabinet'!$B$17:$B$30,B231,'Df acrylic cabinet'!$G$17:$G$30)) +
(SUMIF('Df acrylic cabinet (2)'!$B$17:$B$30,B231,'Df acrylic cabinet (2)'!$G$17:$G$30)) +
(SUMIF('Sf flex cabinet'!$B$17:$B$30,B231,'Sf flex cabinet'!$G$17:$G$30)) +
(SUMIF('Sf flex cabinet (2)'!$B$17:$B$30,B231,'Sf flex cabinet (2)'!$G$17:$G$30)) +
(SUMIF('Df flex cabinet'!$B$17:$B$36,B231,'Df flex cabinet'!$G$17:$G$36)) +
(SUMIF('Df flex cabinet (2)'!$B$17:$B$36,B231,'Df flex cabinet (2)'!$G$17:$G$36)) +
(SUMIF('Pole cover'!$B$17:$B$30,B231,'Pole cover'!$G$17:$G$30)) +
(SUMIF('Pole cover (2)'!$B$17:$B$30,B231,'Pole cover (2)'!$G$17:$G$30)) +
(SUMIF('Structural Steel Fab'!$B$17:$B$29,B231,'Structural Steel Fab'!$G$17:$G$29)) +
(SUMIF(Reveal!$B$17:$B$30,B231,Reveal!$G$17:$G$30)) +
(SUMIF('Reveal (2)'!$B$17:$B$30,B231,'Reveal (2)'!$G$17:$G$30)) +
(SUMIF('Crown cove top'!$B$17:$B$30,B231,'Crown cove top'!$G$17:$G$30)) +
(SUMIF('EMC assembly'!$B$17:$B$30,B231,'EMC assembly'!$G$17:$G$30)) +
(SUMIF(Crating!$B$17:$B$29,B231,Crating!$G$17:$G$29)) +
(SUMIF('LED wiring'!$B$17:$B$30,B231,'LED wiring'!$G$17:$G$30)) +
(SUMIF('Changeable copy face'!$B$17:$B$30,B231,'Changeable copy face'!$G$17:$G$30)) +
(SUMIF('Flex face assembly'!$B$17:$B$30,B231,'Flex face assembly'!$G$17:$G$30)) +
(SUMIF('Routed face assembly'!$B$17:$B$30,B231,'Routed face assembly'!$G$17:$G$30)) +
(SUMIF('Paint calculation'!$B$17:$B$30,B231,'Paint calculation'!$G$17:$G$30)) +
(SUMIF('Trimcap letter face'!$B$17:$B$30,B231,'Trimcap letter face'!$G$17:$G$30)) +
(SUMIF('Trimcap letter face (2)'!$B$17:$B$30,B231,'Trimcap letter face (2)'!$G$17:$G$30)) +
(SUMIF('Channel letter fabrication'!$B$17:$B$30,B231,'Channel letter fabrication'!$G$17:$G$30)) +
(SUMIF('Channel letter fabrication (2)'!$B$17:$B$30,B231,'Channel letter fabrication (2)'!$G$17:$G$30))</f>
        <v>0</v>
      </c>
    </row>
    <row r="232" spans="1:10">
      <c r="A232" s="28" t="str">
        <f>[1]ODBC!$A232</f>
        <v>48" 7725SE-326 Frosted Mint Crystal</v>
      </c>
      <c r="B232" s="29" t="str">
        <f>[1]ODBC!B232</f>
        <v>19180</v>
      </c>
      <c r="C232" s="30">
        <f>IFERROR(VLOOKUP($B232,[1]ODBC!$B:$H,2,FALSE),"")</f>
        <v>1.7729999999999999</v>
      </c>
      <c r="D232" s="30">
        <f>IFERROR(VLOOKUP($B232,[1]ODBC!$B:$H,3,FALSE),"")</f>
        <v>3.1920000000000002</v>
      </c>
      <c r="E232" s="30" t="str">
        <f>IFERROR(VLOOKUP($B232,[1]ODBC!$B:$H,4,FALSE),"")</f>
        <v>SQFT</v>
      </c>
      <c r="F232" s="31">
        <f>IFERROR(VLOOKUP($B232,[1]ODBC!$B:$H,5,FALSE),"")</f>
        <v>44.45</v>
      </c>
      <c r="G232" s="32">
        <f>[1]ODBC!G232</f>
        <v>0</v>
      </c>
      <c r="H232" s="33">
        <f>SUM([1]ODBC!H232)</f>
        <v>0</v>
      </c>
      <c r="I232" s="41" t="str">
        <f>'Vinyl cutting'!$B$2</f>
        <v>J36938</v>
      </c>
      <c r="J232" s="42">
        <f ca="1">(SUMIF('Freeform time and material'!$B$17:$B$30,B232,'Freeform time and material'!$G$17:$G$30)) +
(SUMIF('Vinyl cutting'!$B$17:$B$30,B232,'Vinyl cutting'!$G$17:$G$30)) +
(SUMIF('Vinyl cutting (2)'!$B$17:$B$30,B232,'Vinyl cutting (2)'!$G$17:$G$30)) +
(SUMIF('Apply vinyl graphics'!$B$17:$B$30,B232,'Apply vinyl graphics'!$G$17:$G$30)) +
(SUMIF('Apply vinyl graphics (2)'!$B$17:$B$30,B232,'Apply vinyl graphics (2)'!$G$17:$G$30)) +
(SUMIF('Alum pan sign'!$B$17:$B$30,B232,'Alum pan sign'!$G$17:$G$30)) +
(SUMIF('Alum pan sign (2)'!$B$17:$B$30,B232,'Alum pan sign (2)'!$G$17:$G$30)) +
(SUMIF('Economy pan sign'!$B$17:$B$30,B232,'Economy pan sign'!$G$17:$G$30)) +
(SUMIF('Post and panel sign'!$B$17:$B$30,B232,'Post and panel sign'!$G$17:$G$30)) +
(SUMIF('Post and panel sign (2)'!$B$17:$B$30,B232,'Post and panel sign (2)'!$G$17:$G$30)) +
(SUMIF('Flat panels only'!$B$17:$B$30,B232,'Flat panels only'!$G$17:$G$30)) +
(SUMIF('Flat panels only (2)'!$B$17:$B$30,B232,'Flat panels only (2)'!$G$17:$G$30)) +
(SUMIF('Routed panel shapes'!$B$18:$B$31,B232,'Routed panel shapes'!$G$18:$G$31)) +
(SUMIF('Routed panel shapes (2)'!$B$18:$B$31,B232,'Routed panel shapes (2)'!$G$18:$G$31)) +
(SUMIF('Routed face only'!$B$17:$B$30,B232,'Routed face only'!$G$17:$G$30)) +
(SUMIF('Routed face only (2)'!$B$17:$B$30,B232,'Routed face only (2)'!$G$17:$G$30)) +
(SUMIF('Routed alum faces letters'!$B$17:$B$30,B232,'Routed alum faces letters'!$G$17:$G$30)) +
(SUMIF('Routed alum faces letters (2)'!$B$17:$B$30,B232,'Routed alum faces letters (2)'!$G$17:$G$30)) +
(SUMIF('Routed push through acrylic'!$B$17:$B$30,B232,'Routed push through acrylic'!$G$17:$G$30)) +
(SUMIF('Routed push through acrylic (2)'!$B$17:$B$30,B232,'Routed push through acrylic (2)'!$G$17:$G$30)) +
(SUMIF('Sf routed cabinet'!$B$17:$B$30,B232,'Sf routed cabinet'!$G$17:$G$30)) +
(SUMIF('Sf routed cabinet (2)'!$B$17:$B$30,B232,'Sf routed cabinet (2)'!$G$17:$G$30)) +
(SUMIF('Df routed cabinet'!$B$17:$B$30,B232,'Df routed cabinet'!$G$17:$G$30)) +
(SUMIF('Df routed cabinet (2)'!$B$17:$B$30,B232,'Df routed cabinet (2)'!$G$17:$G$30)) +
(SUMIF('Sf acrylic cabinet'!$B$17:$B$30,B232,'Sf acrylic cabinet'!$G$17:$G$30)) +
(SUMIF('Sf acrylic cabinet (2)'!$B$17:$B$30,B232,'Sf acrylic cabinet (2)'!$G$17:$G$30)) +
(SUMIF('Economy Sf acrylic'!$B$17:$B$30,B232,'Economy Sf acrylic'!$G$17:$G$30)) +
(SUMIF('Df acrylic cabinet'!$B$17:$B$30,B232,'Df acrylic cabinet'!$G$17:$G$30)) +
(SUMIF('Df acrylic cabinet (2)'!$B$17:$B$30,B232,'Df acrylic cabinet (2)'!$G$17:$G$30)) +
(SUMIF('Sf flex cabinet'!$B$17:$B$30,B232,'Sf flex cabinet'!$G$17:$G$30)) +
(SUMIF('Sf flex cabinet (2)'!$B$17:$B$30,B232,'Sf flex cabinet (2)'!$G$17:$G$30)) +
(SUMIF('Df flex cabinet'!$B$17:$B$36,B232,'Df flex cabinet'!$G$17:$G$36)) +
(SUMIF('Df flex cabinet (2)'!$B$17:$B$36,B232,'Df flex cabinet (2)'!$G$17:$G$36)) +
(SUMIF('Pole cover'!$B$17:$B$30,B232,'Pole cover'!$G$17:$G$30)) +
(SUMIF('Pole cover (2)'!$B$17:$B$30,B232,'Pole cover (2)'!$G$17:$G$30)) +
(SUMIF('Structural Steel Fab'!$B$17:$B$29,B232,'Structural Steel Fab'!$G$17:$G$29)) +
(SUMIF(Reveal!$B$17:$B$30,B232,Reveal!$G$17:$G$30)) +
(SUMIF('Reveal (2)'!$B$17:$B$30,B232,'Reveal (2)'!$G$17:$G$30)) +
(SUMIF('Crown cove top'!$B$17:$B$30,B232,'Crown cove top'!$G$17:$G$30)) +
(SUMIF('EMC assembly'!$B$17:$B$30,B232,'EMC assembly'!$G$17:$G$30)) +
(SUMIF(Crating!$B$17:$B$29,B232,Crating!$G$17:$G$29)) +
(SUMIF('LED wiring'!$B$17:$B$30,B232,'LED wiring'!$G$17:$G$30)) +
(SUMIF('Changeable copy face'!$B$17:$B$30,B232,'Changeable copy face'!$G$17:$G$30)) +
(SUMIF('Flex face assembly'!$B$17:$B$30,B232,'Flex face assembly'!$G$17:$G$30)) +
(SUMIF('Routed face assembly'!$B$17:$B$30,B232,'Routed face assembly'!$G$17:$G$30)) +
(SUMIF('Paint calculation'!$B$17:$B$30,B232,'Paint calculation'!$G$17:$G$30)) +
(SUMIF('Trimcap letter face'!$B$17:$B$30,B232,'Trimcap letter face'!$G$17:$G$30)) +
(SUMIF('Trimcap letter face (2)'!$B$17:$B$30,B232,'Trimcap letter face (2)'!$G$17:$G$30)) +
(SUMIF('Channel letter fabrication'!$B$17:$B$30,B232,'Channel letter fabrication'!$G$17:$G$30)) +
(SUMIF('Channel letter fabrication (2)'!$B$17:$B$30,B232,'Channel letter fabrication (2)'!$G$17:$G$30))</f>
        <v>0</v>
      </c>
    </row>
    <row r="233" spans="1:10">
      <c r="A233" s="28" t="str">
        <f>[1]ODBC!$A233</f>
        <v>48" 8500-090 Silver</v>
      </c>
      <c r="B233" s="29" t="str">
        <f>[1]ODBC!B233</f>
        <v>19256</v>
      </c>
      <c r="C233" s="30">
        <f>IFERROR(VLOOKUP($B233,[1]ODBC!$B:$H,2,FALSE),"")</f>
        <v>1.0620000000000001</v>
      </c>
      <c r="D233" s="30">
        <f>IFERROR(VLOOKUP($B233,[1]ODBC!$B:$H,3,FALSE),"")</f>
        <v>1.9119999999999999</v>
      </c>
      <c r="E233" s="30" t="str">
        <f>IFERROR(VLOOKUP($B233,[1]ODBC!$B:$H,4,FALSE),"")</f>
        <v>SQFT</v>
      </c>
      <c r="F233" s="31">
        <f>IFERROR(VLOOKUP($B233,[1]ODBC!$B:$H,5,FALSE),"")</f>
        <v>44.45</v>
      </c>
      <c r="G233" s="32">
        <f>[1]ODBC!G233</f>
        <v>0</v>
      </c>
      <c r="H233" s="33">
        <f>SUM([1]ODBC!H233)</f>
        <v>0</v>
      </c>
      <c r="I233" s="41" t="str">
        <f>'Vinyl cutting'!$B$2</f>
        <v>J36938</v>
      </c>
      <c r="J233" s="42">
        <f ca="1">(SUMIF('Freeform time and material'!$B$17:$B$30,B233,'Freeform time and material'!$G$17:$G$30)) +
(SUMIF('Vinyl cutting'!$B$17:$B$30,B233,'Vinyl cutting'!$G$17:$G$30)) +
(SUMIF('Vinyl cutting (2)'!$B$17:$B$30,B233,'Vinyl cutting (2)'!$G$17:$G$30)) +
(SUMIF('Apply vinyl graphics'!$B$17:$B$30,B233,'Apply vinyl graphics'!$G$17:$G$30)) +
(SUMIF('Apply vinyl graphics (2)'!$B$17:$B$30,B233,'Apply vinyl graphics (2)'!$G$17:$G$30)) +
(SUMIF('Alum pan sign'!$B$17:$B$30,B233,'Alum pan sign'!$G$17:$G$30)) +
(SUMIF('Alum pan sign (2)'!$B$17:$B$30,B233,'Alum pan sign (2)'!$G$17:$G$30)) +
(SUMIF('Economy pan sign'!$B$17:$B$30,B233,'Economy pan sign'!$G$17:$G$30)) +
(SUMIF('Post and panel sign'!$B$17:$B$30,B233,'Post and panel sign'!$G$17:$G$30)) +
(SUMIF('Post and panel sign (2)'!$B$17:$B$30,B233,'Post and panel sign (2)'!$G$17:$G$30)) +
(SUMIF('Flat panels only'!$B$17:$B$30,B233,'Flat panels only'!$G$17:$G$30)) +
(SUMIF('Flat panels only (2)'!$B$17:$B$30,B233,'Flat panels only (2)'!$G$17:$G$30)) +
(SUMIF('Routed panel shapes'!$B$18:$B$31,B233,'Routed panel shapes'!$G$18:$G$31)) +
(SUMIF('Routed panel shapes (2)'!$B$18:$B$31,B233,'Routed panel shapes (2)'!$G$18:$G$31)) +
(SUMIF('Routed face only'!$B$17:$B$30,B233,'Routed face only'!$G$17:$G$30)) +
(SUMIF('Routed face only (2)'!$B$17:$B$30,B233,'Routed face only (2)'!$G$17:$G$30)) +
(SUMIF('Routed alum faces letters'!$B$17:$B$30,B233,'Routed alum faces letters'!$G$17:$G$30)) +
(SUMIF('Routed alum faces letters (2)'!$B$17:$B$30,B233,'Routed alum faces letters (2)'!$G$17:$G$30)) +
(SUMIF('Routed push through acrylic'!$B$17:$B$30,B233,'Routed push through acrylic'!$G$17:$G$30)) +
(SUMIF('Routed push through acrylic (2)'!$B$17:$B$30,B233,'Routed push through acrylic (2)'!$G$17:$G$30)) +
(SUMIF('Sf routed cabinet'!$B$17:$B$30,B233,'Sf routed cabinet'!$G$17:$G$30)) +
(SUMIF('Sf routed cabinet (2)'!$B$17:$B$30,B233,'Sf routed cabinet (2)'!$G$17:$G$30)) +
(SUMIF('Df routed cabinet'!$B$17:$B$30,B233,'Df routed cabinet'!$G$17:$G$30)) +
(SUMIF('Df routed cabinet (2)'!$B$17:$B$30,B233,'Df routed cabinet (2)'!$G$17:$G$30)) +
(SUMIF('Sf acrylic cabinet'!$B$17:$B$30,B233,'Sf acrylic cabinet'!$G$17:$G$30)) +
(SUMIF('Sf acrylic cabinet (2)'!$B$17:$B$30,B233,'Sf acrylic cabinet (2)'!$G$17:$G$30)) +
(SUMIF('Economy Sf acrylic'!$B$17:$B$30,B233,'Economy Sf acrylic'!$G$17:$G$30)) +
(SUMIF('Df acrylic cabinet'!$B$17:$B$30,B233,'Df acrylic cabinet'!$G$17:$G$30)) +
(SUMIF('Df acrylic cabinet (2)'!$B$17:$B$30,B233,'Df acrylic cabinet (2)'!$G$17:$G$30)) +
(SUMIF('Sf flex cabinet'!$B$17:$B$30,B233,'Sf flex cabinet'!$G$17:$G$30)) +
(SUMIF('Sf flex cabinet (2)'!$B$17:$B$30,B233,'Sf flex cabinet (2)'!$G$17:$G$30)) +
(SUMIF('Df flex cabinet'!$B$17:$B$36,B233,'Df flex cabinet'!$G$17:$G$36)) +
(SUMIF('Df flex cabinet (2)'!$B$17:$B$36,B233,'Df flex cabinet (2)'!$G$17:$G$36)) +
(SUMIF('Pole cover'!$B$17:$B$30,B233,'Pole cover'!$G$17:$G$30)) +
(SUMIF('Pole cover (2)'!$B$17:$B$30,B233,'Pole cover (2)'!$G$17:$G$30)) +
(SUMIF('Structural Steel Fab'!$B$17:$B$29,B233,'Structural Steel Fab'!$G$17:$G$29)) +
(SUMIF(Reveal!$B$17:$B$30,B233,Reveal!$G$17:$G$30)) +
(SUMIF('Reveal (2)'!$B$17:$B$30,B233,'Reveal (2)'!$G$17:$G$30)) +
(SUMIF('Crown cove top'!$B$17:$B$30,B233,'Crown cove top'!$G$17:$G$30)) +
(SUMIF('EMC assembly'!$B$17:$B$30,B233,'EMC assembly'!$G$17:$G$30)) +
(SUMIF(Crating!$B$17:$B$29,B233,Crating!$G$17:$G$29)) +
(SUMIF('LED wiring'!$B$17:$B$30,B233,'LED wiring'!$G$17:$G$30)) +
(SUMIF('Changeable copy face'!$B$17:$B$30,B233,'Changeable copy face'!$G$17:$G$30)) +
(SUMIF('Flex face assembly'!$B$17:$B$30,B233,'Flex face assembly'!$G$17:$G$30)) +
(SUMIF('Routed face assembly'!$B$17:$B$30,B233,'Routed face assembly'!$G$17:$G$30)) +
(SUMIF('Paint calculation'!$B$17:$B$30,B233,'Paint calculation'!$G$17:$G$30)) +
(SUMIF('Trimcap letter face'!$B$17:$B$30,B233,'Trimcap letter face'!$G$17:$G$30)) +
(SUMIF('Trimcap letter face (2)'!$B$17:$B$30,B233,'Trimcap letter face (2)'!$G$17:$G$30)) +
(SUMIF('Channel letter fabrication'!$B$17:$B$30,B233,'Channel letter fabrication'!$G$17:$G$30)) +
(SUMIF('Channel letter fabrication (2)'!$B$17:$B$30,B233,'Channel letter fabrication (2)'!$G$17:$G$30))</f>
        <v>0</v>
      </c>
    </row>
    <row r="234" spans="1:10">
      <c r="A234" s="28" t="str">
        <f>[1]ODBC!$A234</f>
        <v>1 x 1 x .125 Alum Ang 20'</v>
      </c>
      <c r="B234" s="29" t="str">
        <f>[1]ODBC!B234</f>
        <v>20005</v>
      </c>
      <c r="C234" s="30">
        <f>IFERROR(VLOOKUP($B234,[1]ODBC!$B:$H,2,FALSE),"")</f>
        <v>0.9</v>
      </c>
      <c r="D234" s="30">
        <f>IFERROR(VLOOKUP($B234,[1]ODBC!$B:$H,3,FALSE),"")</f>
        <v>1.62</v>
      </c>
      <c r="E234" s="30" t="str">
        <f>IFERROR(VLOOKUP($B234,[1]ODBC!$B:$H,4,FALSE),"")</f>
        <v>FT</v>
      </c>
      <c r="F234" s="31">
        <f>IFERROR(VLOOKUP($B234,[1]ODBC!$B:$H,5,FALSE),"")</f>
        <v>44.45</v>
      </c>
      <c r="G234" s="32">
        <f>[1]ODBC!G234</f>
        <v>0</v>
      </c>
      <c r="H234" s="33">
        <f>SUM([1]ODBC!H234)</f>
        <v>44866</v>
      </c>
      <c r="I234" s="41" t="str">
        <f>'Vinyl cutting'!$B$2</f>
        <v>J36938</v>
      </c>
      <c r="J234" s="42">
        <f ca="1">(SUMIF('Freeform time and material'!$B$17:$B$30,B234,'Freeform time and material'!$G$17:$G$30)) +
(SUMIF('Vinyl cutting'!$B$17:$B$30,B234,'Vinyl cutting'!$G$17:$G$30)) +
(SUMIF('Vinyl cutting (2)'!$B$17:$B$30,B234,'Vinyl cutting (2)'!$G$17:$G$30)) +
(SUMIF('Apply vinyl graphics'!$B$17:$B$30,B234,'Apply vinyl graphics'!$G$17:$G$30)) +
(SUMIF('Apply vinyl graphics (2)'!$B$17:$B$30,B234,'Apply vinyl graphics (2)'!$G$17:$G$30)) +
(SUMIF('Alum pan sign'!$B$17:$B$30,B234,'Alum pan sign'!$G$17:$G$30)) +
(SUMIF('Alum pan sign (2)'!$B$17:$B$30,B234,'Alum pan sign (2)'!$G$17:$G$30)) +
(SUMIF('Economy pan sign'!$B$17:$B$30,B234,'Economy pan sign'!$G$17:$G$30)) +
(SUMIF('Post and panel sign'!$B$17:$B$30,B234,'Post and panel sign'!$G$17:$G$30)) +
(SUMIF('Post and panel sign (2)'!$B$17:$B$30,B234,'Post and panel sign (2)'!$G$17:$G$30)) +
(SUMIF('Flat panels only'!$B$17:$B$30,B234,'Flat panels only'!$G$17:$G$30)) +
(SUMIF('Flat panels only (2)'!$B$17:$B$30,B234,'Flat panels only (2)'!$G$17:$G$30)) +
(SUMIF('Routed panel shapes'!$B$18:$B$31,B234,'Routed panel shapes'!$G$18:$G$31)) +
(SUMIF('Routed panel shapes (2)'!$B$18:$B$31,B234,'Routed panel shapes (2)'!$G$18:$G$31)) +
(SUMIF('Routed face only'!$B$17:$B$30,B234,'Routed face only'!$G$17:$G$30)) +
(SUMIF('Routed face only (2)'!$B$17:$B$30,B234,'Routed face only (2)'!$G$17:$G$30)) +
(SUMIF('Routed alum faces letters'!$B$17:$B$30,B234,'Routed alum faces letters'!$G$17:$G$30)) +
(SUMIF('Routed alum faces letters (2)'!$B$17:$B$30,B234,'Routed alum faces letters (2)'!$G$17:$G$30)) +
(SUMIF('Routed push through acrylic'!$B$17:$B$30,B234,'Routed push through acrylic'!$G$17:$G$30)) +
(SUMIF('Routed push through acrylic (2)'!$B$17:$B$30,B234,'Routed push through acrylic (2)'!$G$17:$G$30)) +
(SUMIF('Sf routed cabinet'!$B$17:$B$30,B234,'Sf routed cabinet'!$G$17:$G$30)) +
(SUMIF('Sf routed cabinet (2)'!$B$17:$B$30,B234,'Sf routed cabinet (2)'!$G$17:$G$30)) +
(SUMIF('Df routed cabinet'!$B$17:$B$30,B234,'Df routed cabinet'!$G$17:$G$30)) +
(SUMIF('Df routed cabinet (2)'!$B$17:$B$30,B234,'Df routed cabinet (2)'!$G$17:$G$30)) +
(SUMIF('Sf acrylic cabinet'!$B$17:$B$30,B234,'Sf acrylic cabinet'!$G$17:$G$30)) +
(SUMIF('Sf acrylic cabinet (2)'!$B$17:$B$30,B234,'Sf acrylic cabinet (2)'!$G$17:$G$30)) +
(SUMIF('Economy Sf acrylic'!$B$17:$B$30,B234,'Economy Sf acrylic'!$G$17:$G$30)) +
(SUMIF('Df acrylic cabinet'!$B$17:$B$30,B234,'Df acrylic cabinet'!$G$17:$G$30)) +
(SUMIF('Df acrylic cabinet (2)'!$B$17:$B$30,B234,'Df acrylic cabinet (2)'!$G$17:$G$30)) +
(SUMIF('Sf flex cabinet'!$B$17:$B$30,B234,'Sf flex cabinet'!$G$17:$G$30)) +
(SUMIF('Sf flex cabinet (2)'!$B$17:$B$30,B234,'Sf flex cabinet (2)'!$G$17:$G$30)) +
(SUMIF('Df flex cabinet'!$B$17:$B$36,B234,'Df flex cabinet'!$G$17:$G$36)) +
(SUMIF('Df flex cabinet (2)'!$B$17:$B$36,B234,'Df flex cabinet (2)'!$G$17:$G$36)) +
(SUMIF('Pole cover'!$B$17:$B$30,B234,'Pole cover'!$G$17:$G$30)) +
(SUMIF('Pole cover (2)'!$B$17:$B$30,B234,'Pole cover (2)'!$G$17:$G$30)) +
(SUMIF('Structural Steel Fab'!$B$17:$B$29,B234,'Structural Steel Fab'!$G$17:$G$29)) +
(SUMIF(Reveal!$B$17:$B$30,B234,Reveal!$G$17:$G$30)) +
(SUMIF('Reveal (2)'!$B$17:$B$30,B234,'Reveal (2)'!$G$17:$G$30)) +
(SUMIF('Crown cove top'!$B$17:$B$30,B234,'Crown cove top'!$G$17:$G$30)) +
(SUMIF('EMC assembly'!$B$17:$B$30,B234,'EMC assembly'!$G$17:$G$30)) +
(SUMIF(Crating!$B$17:$B$29,B234,Crating!$G$17:$G$29)) +
(SUMIF('LED wiring'!$B$17:$B$30,B234,'LED wiring'!$G$17:$G$30)) +
(SUMIF('Changeable copy face'!$B$17:$B$30,B234,'Changeable copy face'!$G$17:$G$30)) +
(SUMIF('Flex face assembly'!$B$17:$B$30,B234,'Flex face assembly'!$G$17:$G$30)) +
(SUMIF('Routed face assembly'!$B$17:$B$30,B234,'Routed face assembly'!$G$17:$G$30)) +
(SUMIF('Paint calculation'!$B$17:$B$30,B234,'Paint calculation'!$G$17:$G$30)) +
(SUMIF('Trimcap letter face'!$B$17:$B$30,B234,'Trimcap letter face'!$G$17:$G$30)) +
(SUMIF('Trimcap letter face (2)'!$B$17:$B$30,B234,'Trimcap letter face (2)'!$G$17:$G$30)) +
(SUMIF('Channel letter fabrication'!$B$17:$B$30,B234,'Channel letter fabrication'!$G$17:$G$30)) +
(SUMIF('Channel letter fabrication (2)'!$B$17:$B$30,B234,'Channel letter fabrication (2)'!$G$17:$G$30))</f>
        <v>0</v>
      </c>
    </row>
    <row r="235" spans="1:10">
      <c r="A235" s="28" t="str">
        <f>[1]ODBC!$A235</f>
        <v>1.25x1.25x.187 StrcAlAng 25'</v>
      </c>
      <c r="B235" s="29" t="str">
        <f>[1]ODBC!B235</f>
        <v>20010</v>
      </c>
      <c r="C235" s="30">
        <f>IFERROR(VLOOKUP($B235,[1]ODBC!$B:$H,2,FALSE),"")</f>
        <v>1.87</v>
      </c>
      <c r="D235" s="30">
        <f>IFERROR(VLOOKUP($B235,[1]ODBC!$B:$H,3,FALSE),"")</f>
        <v>3.3660000000000001</v>
      </c>
      <c r="E235" s="30" t="str">
        <f>IFERROR(VLOOKUP($B235,[1]ODBC!$B:$H,4,FALSE),"")</f>
        <v>FT</v>
      </c>
      <c r="F235" s="31">
        <f>IFERROR(VLOOKUP($B235,[1]ODBC!$B:$H,5,FALSE),"")</f>
        <v>44.45</v>
      </c>
      <c r="G235" s="32">
        <f>[1]ODBC!G235</f>
        <v>0</v>
      </c>
      <c r="H235" s="33">
        <f>SUM([1]ODBC!H235)</f>
        <v>45216</v>
      </c>
      <c r="I235" s="41" t="str">
        <f>'Vinyl cutting'!$B$2</f>
        <v>J36938</v>
      </c>
      <c r="J235" s="42">
        <f ca="1">(SUMIF('Freeform time and material'!$B$17:$B$30,B235,'Freeform time and material'!$G$17:$G$30)) +
(SUMIF('Vinyl cutting'!$B$17:$B$30,B235,'Vinyl cutting'!$G$17:$G$30)) +
(SUMIF('Vinyl cutting (2)'!$B$17:$B$30,B235,'Vinyl cutting (2)'!$G$17:$G$30)) +
(SUMIF('Apply vinyl graphics'!$B$17:$B$30,B235,'Apply vinyl graphics'!$G$17:$G$30)) +
(SUMIF('Apply vinyl graphics (2)'!$B$17:$B$30,B235,'Apply vinyl graphics (2)'!$G$17:$G$30)) +
(SUMIF('Alum pan sign'!$B$17:$B$30,B235,'Alum pan sign'!$G$17:$G$30)) +
(SUMIF('Alum pan sign (2)'!$B$17:$B$30,B235,'Alum pan sign (2)'!$G$17:$G$30)) +
(SUMIF('Economy pan sign'!$B$17:$B$30,B235,'Economy pan sign'!$G$17:$G$30)) +
(SUMIF('Post and panel sign'!$B$17:$B$30,B235,'Post and panel sign'!$G$17:$G$30)) +
(SUMIF('Post and panel sign (2)'!$B$17:$B$30,B235,'Post and panel sign (2)'!$G$17:$G$30)) +
(SUMIF('Flat panels only'!$B$17:$B$30,B235,'Flat panels only'!$G$17:$G$30)) +
(SUMIF('Flat panels only (2)'!$B$17:$B$30,B235,'Flat panels only (2)'!$G$17:$G$30)) +
(SUMIF('Routed panel shapes'!$B$18:$B$31,B235,'Routed panel shapes'!$G$18:$G$31)) +
(SUMIF('Routed panel shapes (2)'!$B$18:$B$31,B235,'Routed panel shapes (2)'!$G$18:$G$31)) +
(SUMIF('Routed face only'!$B$17:$B$30,B235,'Routed face only'!$G$17:$G$30)) +
(SUMIF('Routed face only (2)'!$B$17:$B$30,B235,'Routed face only (2)'!$G$17:$G$30)) +
(SUMIF('Routed alum faces letters'!$B$17:$B$30,B235,'Routed alum faces letters'!$G$17:$G$30)) +
(SUMIF('Routed alum faces letters (2)'!$B$17:$B$30,B235,'Routed alum faces letters (2)'!$G$17:$G$30)) +
(SUMIF('Routed push through acrylic'!$B$17:$B$30,B235,'Routed push through acrylic'!$G$17:$G$30)) +
(SUMIF('Routed push through acrylic (2)'!$B$17:$B$30,B235,'Routed push through acrylic (2)'!$G$17:$G$30)) +
(SUMIF('Sf routed cabinet'!$B$17:$B$30,B235,'Sf routed cabinet'!$G$17:$G$30)) +
(SUMIF('Sf routed cabinet (2)'!$B$17:$B$30,B235,'Sf routed cabinet (2)'!$G$17:$G$30)) +
(SUMIF('Df routed cabinet'!$B$17:$B$30,B235,'Df routed cabinet'!$G$17:$G$30)) +
(SUMIF('Df routed cabinet (2)'!$B$17:$B$30,B235,'Df routed cabinet (2)'!$G$17:$G$30)) +
(SUMIF('Sf acrylic cabinet'!$B$17:$B$30,B235,'Sf acrylic cabinet'!$G$17:$G$30)) +
(SUMIF('Sf acrylic cabinet (2)'!$B$17:$B$30,B235,'Sf acrylic cabinet (2)'!$G$17:$G$30)) +
(SUMIF('Economy Sf acrylic'!$B$17:$B$30,B235,'Economy Sf acrylic'!$G$17:$G$30)) +
(SUMIF('Df acrylic cabinet'!$B$17:$B$30,B235,'Df acrylic cabinet'!$G$17:$G$30)) +
(SUMIF('Df acrylic cabinet (2)'!$B$17:$B$30,B235,'Df acrylic cabinet (2)'!$G$17:$G$30)) +
(SUMIF('Sf flex cabinet'!$B$17:$B$30,B235,'Sf flex cabinet'!$G$17:$G$30)) +
(SUMIF('Sf flex cabinet (2)'!$B$17:$B$30,B235,'Sf flex cabinet (2)'!$G$17:$G$30)) +
(SUMIF('Df flex cabinet'!$B$17:$B$36,B235,'Df flex cabinet'!$G$17:$G$36)) +
(SUMIF('Df flex cabinet (2)'!$B$17:$B$36,B235,'Df flex cabinet (2)'!$G$17:$G$36)) +
(SUMIF('Pole cover'!$B$17:$B$30,B235,'Pole cover'!$G$17:$G$30)) +
(SUMIF('Pole cover (2)'!$B$17:$B$30,B235,'Pole cover (2)'!$G$17:$G$30)) +
(SUMIF('Structural Steel Fab'!$B$17:$B$29,B235,'Structural Steel Fab'!$G$17:$G$29)) +
(SUMIF(Reveal!$B$17:$B$30,B235,Reveal!$G$17:$G$30)) +
(SUMIF('Reveal (2)'!$B$17:$B$30,B235,'Reveal (2)'!$G$17:$G$30)) +
(SUMIF('Crown cove top'!$B$17:$B$30,B235,'Crown cove top'!$G$17:$G$30)) +
(SUMIF('EMC assembly'!$B$17:$B$30,B235,'EMC assembly'!$G$17:$G$30)) +
(SUMIF(Crating!$B$17:$B$29,B235,Crating!$G$17:$G$29)) +
(SUMIF('LED wiring'!$B$17:$B$30,B235,'LED wiring'!$G$17:$G$30)) +
(SUMIF('Changeable copy face'!$B$17:$B$30,B235,'Changeable copy face'!$G$17:$G$30)) +
(SUMIF('Flex face assembly'!$B$17:$B$30,B235,'Flex face assembly'!$G$17:$G$30)) +
(SUMIF('Routed face assembly'!$B$17:$B$30,B235,'Routed face assembly'!$G$17:$G$30)) +
(SUMIF('Paint calculation'!$B$17:$B$30,B235,'Paint calculation'!$G$17:$G$30)) +
(SUMIF('Trimcap letter face'!$B$17:$B$30,B235,'Trimcap letter face'!$G$17:$G$30)) +
(SUMIF('Trimcap letter face (2)'!$B$17:$B$30,B235,'Trimcap letter face (2)'!$G$17:$G$30)) +
(SUMIF('Channel letter fabrication'!$B$17:$B$30,B235,'Channel letter fabrication'!$G$17:$G$30)) +
(SUMIF('Channel letter fabrication (2)'!$B$17:$B$30,B235,'Channel letter fabrication (2)'!$G$17:$G$30))</f>
        <v>0</v>
      </c>
    </row>
    <row r="236" spans="1:10">
      <c r="A236" s="28" t="str">
        <f>[1]ODBC!$A236</f>
        <v>1.25 x 1.25 x .125 ArchAlAngle 20'</v>
      </c>
      <c r="B236" s="29" t="str">
        <f>[1]ODBC!B236</f>
        <v>20013</v>
      </c>
      <c r="C236" s="30">
        <f>IFERROR(VLOOKUP($B236,[1]ODBC!$B:$H,2,FALSE),"")</f>
        <v>0.89700000000000002</v>
      </c>
      <c r="D236" s="30">
        <f>IFERROR(VLOOKUP($B236,[1]ODBC!$B:$H,3,FALSE),"")</f>
        <v>1.615</v>
      </c>
      <c r="E236" s="30" t="str">
        <f>IFERROR(VLOOKUP($B236,[1]ODBC!$B:$H,4,FALSE),"")</f>
        <v>FT</v>
      </c>
      <c r="F236" s="31">
        <f>IFERROR(VLOOKUP($B236,[1]ODBC!$B:$H,5,FALSE),"")</f>
        <v>44.45</v>
      </c>
      <c r="G236" s="32">
        <f>[1]ODBC!G236</f>
        <v>0</v>
      </c>
      <c r="H236" s="33">
        <f>SUM([1]ODBC!H236)</f>
        <v>45642</v>
      </c>
      <c r="I236" s="41" t="str">
        <f>'Vinyl cutting'!$B$2</f>
        <v>J36938</v>
      </c>
      <c r="J236" s="42">
        <f ca="1">(SUMIF('Freeform time and material'!$B$17:$B$30,B236,'Freeform time and material'!$G$17:$G$30)) +
(SUMIF('Vinyl cutting'!$B$17:$B$30,B236,'Vinyl cutting'!$G$17:$G$30)) +
(SUMIF('Vinyl cutting (2)'!$B$17:$B$30,B236,'Vinyl cutting (2)'!$G$17:$G$30)) +
(SUMIF('Apply vinyl graphics'!$B$17:$B$30,B236,'Apply vinyl graphics'!$G$17:$G$30)) +
(SUMIF('Apply vinyl graphics (2)'!$B$17:$B$30,B236,'Apply vinyl graphics (2)'!$G$17:$G$30)) +
(SUMIF('Alum pan sign'!$B$17:$B$30,B236,'Alum pan sign'!$G$17:$G$30)) +
(SUMIF('Alum pan sign (2)'!$B$17:$B$30,B236,'Alum pan sign (2)'!$G$17:$G$30)) +
(SUMIF('Economy pan sign'!$B$17:$B$30,B236,'Economy pan sign'!$G$17:$G$30)) +
(SUMIF('Post and panel sign'!$B$17:$B$30,B236,'Post and panel sign'!$G$17:$G$30)) +
(SUMIF('Post and panel sign (2)'!$B$17:$B$30,B236,'Post and panel sign (2)'!$G$17:$G$30)) +
(SUMIF('Flat panels only'!$B$17:$B$30,B236,'Flat panels only'!$G$17:$G$30)) +
(SUMIF('Flat panels only (2)'!$B$17:$B$30,B236,'Flat panels only (2)'!$G$17:$G$30)) +
(SUMIF('Routed panel shapes'!$B$18:$B$31,B236,'Routed panel shapes'!$G$18:$G$31)) +
(SUMIF('Routed panel shapes (2)'!$B$18:$B$31,B236,'Routed panel shapes (2)'!$G$18:$G$31)) +
(SUMIF('Routed face only'!$B$17:$B$30,B236,'Routed face only'!$G$17:$G$30)) +
(SUMIF('Routed face only (2)'!$B$17:$B$30,B236,'Routed face only (2)'!$G$17:$G$30)) +
(SUMIF('Routed alum faces letters'!$B$17:$B$30,B236,'Routed alum faces letters'!$G$17:$G$30)) +
(SUMIF('Routed alum faces letters (2)'!$B$17:$B$30,B236,'Routed alum faces letters (2)'!$G$17:$G$30)) +
(SUMIF('Routed push through acrylic'!$B$17:$B$30,B236,'Routed push through acrylic'!$G$17:$G$30)) +
(SUMIF('Routed push through acrylic (2)'!$B$17:$B$30,B236,'Routed push through acrylic (2)'!$G$17:$G$30)) +
(SUMIF('Sf routed cabinet'!$B$17:$B$30,B236,'Sf routed cabinet'!$G$17:$G$30)) +
(SUMIF('Sf routed cabinet (2)'!$B$17:$B$30,B236,'Sf routed cabinet (2)'!$G$17:$G$30)) +
(SUMIF('Df routed cabinet'!$B$17:$B$30,B236,'Df routed cabinet'!$G$17:$G$30)) +
(SUMIF('Df routed cabinet (2)'!$B$17:$B$30,B236,'Df routed cabinet (2)'!$G$17:$G$30)) +
(SUMIF('Sf acrylic cabinet'!$B$17:$B$30,B236,'Sf acrylic cabinet'!$G$17:$G$30)) +
(SUMIF('Sf acrylic cabinet (2)'!$B$17:$B$30,B236,'Sf acrylic cabinet (2)'!$G$17:$G$30)) +
(SUMIF('Economy Sf acrylic'!$B$17:$B$30,B236,'Economy Sf acrylic'!$G$17:$G$30)) +
(SUMIF('Df acrylic cabinet'!$B$17:$B$30,B236,'Df acrylic cabinet'!$G$17:$G$30)) +
(SUMIF('Df acrylic cabinet (2)'!$B$17:$B$30,B236,'Df acrylic cabinet (2)'!$G$17:$G$30)) +
(SUMIF('Sf flex cabinet'!$B$17:$B$30,B236,'Sf flex cabinet'!$G$17:$G$30)) +
(SUMIF('Sf flex cabinet (2)'!$B$17:$B$30,B236,'Sf flex cabinet (2)'!$G$17:$G$30)) +
(SUMIF('Df flex cabinet'!$B$17:$B$36,B236,'Df flex cabinet'!$G$17:$G$36)) +
(SUMIF('Df flex cabinet (2)'!$B$17:$B$36,B236,'Df flex cabinet (2)'!$G$17:$G$36)) +
(SUMIF('Pole cover'!$B$17:$B$30,B236,'Pole cover'!$G$17:$G$30)) +
(SUMIF('Pole cover (2)'!$B$17:$B$30,B236,'Pole cover (2)'!$G$17:$G$30)) +
(SUMIF('Structural Steel Fab'!$B$17:$B$29,B236,'Structural Steel Fab'!$G$17:$G$29)) +
(SUMIF(Reveal!$B$17:$B$30,B236,Reveal!$G$17:$G$30)) +
(SUMIF('Reveal (2)'!$B$17:$B$30,B236,'Reveal (2)'!$G$17:$G$30)) +
(SUMIF('Crown cove top'!$B$17:$B$30,B236,'Crown cove top'!$G$17:$G$30)) +
(SUMIF('EMC assembly'!$B$17:$B$30,B236,'EMC assembly'!$G$17:$G$30)) +
(SUMIF(Crating!$B$17:$B$29,B236,Crating!$G$17:$G$29)) +
(SUMIF('LED wiring'!$B$17:$B$30,B236,'LED wiring'!$G$17:$G$30)) +
(SUMIF('Changeable copy face'!$B$17:$B$30,B236,'Changeable copy face'!$G$17:$G$30)) +
(SUMIF('Flex face assembly'!$B$17:$B$30,B236,'Flex face assembly'!$G$17:$G$30)) +
(SUMIF('Routed face assembly'!$B$17:$B$30,B236,'Routed face assembly'!$G$17:$G$30)) +
(SUMIF('Paint calculation'!$B$17:$B$30,B236,'Paint calculation'!$G$17:$G$30)) +
(SUMIF('Trimcap letter face'!$B$17:$B$30,B236,'Trimcap letter face'!$G$17:$G$30)) +
(SUMIF('Trimcap letter face (2)'!$B$17:$B$30,B236,'Trimcap letter face (2)'!$G$17:$G$30)) +
(SUMIF('Channel letter fabrication'!$B$17:$B$30,B236,'Channel letter fabrication'!$G$17:$G$30)) +
(SUMIF('Channel letter fabrication (2)'!$B$17:$B$30,B236,'Channel letter fabrication (2)'!$G$17:$G$30))</f>
        <v>0</v>
      </c>
    </row>
    <row r="237" spans="1:10">
      <c r="A237" s="28" t="str">
        <f>[1]ODBC!$A237</f>
        <v>.75 x 1.5 x .125 Alum Ang 20'</v>
      </c>
      <c r="B237" s="29" t="str">
        <f>[1]ODBC!B237</f>
        <v>20014</v>
      </c>
      <c r="C237" s="30">
        <f>IFERROR(VLOOKUP($B237,[1]ODBC!$B:$H,2,FALSE),"")</f>
        <v>1.1479999999999999</v>
      </c>
      <c r="D237" s="30">
        <f>IFERROR(VLOOKUP($B237,[1]ODBC!$B:$H,3,FALSE),"")</f>
        <v>2.0670000000000002</v>
      </c>
      <c r="E237" s="30" t="str">
        <f>IFERROR(VLOOKUP($B237,[1]ODBC!$B:$H,4,FALSE),"")</f>
        <v>FT</v>
      </c>
      <c r="F237" s="31">
        <f>IFERROR(VLOOKUP($B237,[1]ODBC!$B:$H,5,FALSE),"")</f>
        <v>44.45</v>
      </c>
      <c r="G237" s="32">
        <f>[1]ODBC!G237</f>
        <v>0</v>
      </c>
      <c r="H237" s="33">
        <f>SUM([1]ODBC!H237)</f>
        <v>45852</v>
      </c>
      <c r="I237" s="41" t="str">
        <f>'Vinyl cutting'!$B$2</f>
        <v>J36938</v>
      </c>
      <c r="J237" s="42">
        <f ca="1">(SUMIF('Freeform time and material'!$B$17:$B$30,B237,'Freeform time and material'!$G$17:$G$30)) +
(SUMIF('Vinyl cutting'!$B$17:$B$30,B237,'Vinyl cutting'!$G$17:$G$30)) +
(SUMIF('Vinyl cutting (2)'!$B$17:$B$30,B237,'Vinyl cutting (2)'!$G$17:$G$30)) +
(SUMIF('Apply vinyl graphics'!$B$17:$B$30,B237,'Apply vinyl graphics'!$G$17:$G$30)) +
(SUMIF('Apply vinyl graphics (2)'!$B$17:$B$30,B237,'Apply vinyl graphics (2)'!$G$17:$G$30)) +
(SUMIF('Alum pan sign'!$B$17:$B$30,B237,'Alum pan sign'!$G$17:$G$30)) +
(SUMIF('Alum pan sign (2)'!$B$17:$B$30,B237,'Alum pan sign (2)'!$G$17:$G$30)) +
(SUMIF('Economy pan sign'!$B$17:$B$30,B237,'Economy pan sign'!$G$17:$G$30)) +
(SUMIF('Post and panel sign'!$B$17:$B$30,B237,'Post and panel sign'!$G$17:$G$30)) +
(SUMIF('Post and panel sign (2)'!$B$17:$B$30,B237,'Post and panel sign (2)'!$G$17:$G$30)) +
(SUMIF('Flat panels only'!$B$17:$B$30,B237,'Flat panels only'!$G$17:$G$30)) +
(SUMIF('Flat panels only (2)'!$B$17:$B$30,B237,'Flat panels only (2)'!$G$17:$G$30)) +
(SUMIF('Routed panel shapes'!$B$18:$B$31,B237,'Routed panel shapes'!$G$18:$G$31)) +
(SUMIF('Routed panel shapes (2)'!$B$18:$B$31,B237,'Routed panel shapes (2)'!$G$18:$G$31)) +
(SUMIF('Routed face only'!$B$17:$B$30,B237,'Routed face only'!$G$17:$G$30)) +
(SUMIF('Routed face only (2)'!$B$17:$B$30,B237,'Routed face only (2)'!$G$17:$G$30)) +
(SUMIF('Routed alum faces letters'!$B$17:$B$30,B237,'Routed alum faces letters'!$G$17:$G$30)) +
(SUMIF('Routed alum faces letters (2)'!$B$17:$B$30,B237,'Routed alum faces letters (2)'!$G$17:$G$30)) +
(SUMIF('Routed push through acrylic'!$B$17:$B$30,B237,'Routed push through acrylic'!$G$17:$G$30)) +
(SUMIF('Routed push through acrylic (2)'!$B$17:$B$30,B237,'Routed push through acrylic (2)'!$G$17:$G$30)) +
(SUMIF('Sf routed cabinet'!$B$17:$B$30,B237,'Sf routed cabinet'!$G$17:$G$30)) +
(SUMIF('Sf routed cabinet (2)'!$B$17:$B$30,B237,'Sf routed cabinet (2)'!$G$17:$G$30)) +
(SUMIF('Df routed cabinet'!$B$17:$B$30,B237,'Df routed cabinet'!$G$17:$G$30)) +
(SUMIF('Df routed cabinet (2)'!$B$17:$B$30,B237,'Df routed cabinet (2)'!$G$17:$G$30)) +
(SUMIF('Sf acrylic cabinet'!$B$17:$B$30,B237,'Sf acrylic cabinet'!$G$17:$G$30)) +
(SUMIF('Sf acrylic cabinet (2)'!$B$17:$B$30,B237,'Sf acrylic cabinet (2)'!$G$17:$G$30)) +
(SUMIF('Economy Sf acrylic'!$B$17:$B$30,B237,'Economy Sf acrylic'!$G$17:$G$30)) +
(SUMIF('Df acrylic cabinet'!$B$17:$B$30,B237,'Df acrylic cabinet'!$G$17:$G$30)) +
(SUMIF('Df acrylic cabinet (2)'!$B$17:$B$30,B237,'Df acrylic cabinet (2)'!$G$17:$G$30)) +
(SUMIF('Sf flex cabinet'!$B$17:$B$30,B237,'Sf flex cabinet'!$G$17:$G$30)) +
(SUMIF('Sf flex cabinet (2)'!$B$17:$B$30,B237,'Sf flex cabinet (2)'!$G$17:$G$30)) +
(SUMIF('Df flex cabinet'!$B$17:$B$36,B237,'Df flex cabinet'!$G$17:$G$36)) +
(SUMIF('Df flex cabinet (2)'!$B$17:$B$36,B237,'Df flex cabinet (2)'!$G$17:$G$36)) +
(SUMIF('Pole cover'!$B$17:$B$30,B237,'Pole cover'!$G$17:$G$30)) +
(SUMIF('Pole cover (2)'!$B$17:$B$30,B237,'Pole cover (2)'!$G$17:$G$30)) +
(SUMIF('Structural Steel Fab'!$B$17:$B$29,B237,'Structural Steel Fab'!$G$17:$G$29)) +
(SUMIF(Reveal!$B$17:$B$30,B237,Reveal!$G$17:$G$30)) +
(SUMIF('Reveal (2)'!$B$17:$B$30,B237,'Reveal (2)'!$G$17:$G$30)) +
(SUMIF('Crown cove top'!$B$17:$B$30,B237,'Crown cove top'!$G$17:$G$30)) +
(SUMIF('EMC assembly'!$B$17:$B$30,B237,'EMC assembly'!$G$17:$G$30)) +
(SUMIF(Crating!$B$17:$B$29,B237,Crating!$G$17:$G$29)) +
(SUMIF('LED wiring'!$B$17:$B$30,B237,'LED wiring'!$G$17:$G$30)) +
(SUMIF('Changeable copy face'!$B$17:$B$30,B237,'Changeable copy face'!$G$17:$G$30)) +
(SUMIF('Flex face assembly'!$B$17:$B$30,B237,'Flex face assembly'!$G$17:$G$30)) +
(SUMIF('Routed face assembly'!$B$17:$B$30,B237,'Routed face assembly'!$G$17:$G$30)) +
(SUMIF('Paint calculation'!$B$17:$B$30,B237,'Paint calculation'!$G$17:$G$30)) +
(SUMIF('Trimcap letter face'!$B$17:$B$30,B237,'Trimcap letter face'!$G$17:$G$30)) +
(SUMIF('Trimcap letter face (2)'!$B$17:$B$30,B237,'Trimcap letter face (2)'!$G$17:$G$30)) +
(SUMIF('Channel letter fabrication'!$B$17:$B$30,B237,'Channel letter fabrication'!$G$17:$G$30)) +
(SUMIF('Channel letter fabrication (2)'!$B$17:$B$30,B237,'Channel letter fabrication (2)'!$G$17:$G$30))</f>
        <v>0</v>
      </c>
    </row>
    <row r="238" spans="1:10">
      <c r="A238" s="28" t="str">
        <f>[1]ODBC!$A238</f>
        <v>1.5 x 1.5 x .125 Alm Ang 24'</v>
      </c>
      <c r="B238" s="29" t="str">
        <f>[1]ODBC!B238</f>
        <v>20015</v>
      </c>
      <c r="C238" s="30">
        <f>IFERROR(VLOOKUP($B238,[1]ODBC!$B:$H,2,FALSE),"")</f>
        <v>1.78</v>
      </c>
      <c r="D238" s="30">
        <f>IFERROR(VLOOKUP($B238,[1]ODBC!$B:$H,3,FALSE),"")</f>
        <v>3.2040000000000002</v>
      </c>
      <c r="E238" s="30" t="str">
        <f>IFERROR(VLOOKUP($B238,[1]ODBC!$B:$H,4,FALSE),"")</f>
        <v>FT</v>
      </c>
      <c r="F238" s="31">
        <f>IFERROR(VLOOKUP($B238,[1]ODBC!$B:$H,5,FALSE),"")</f>
        <v>44.45</v>
      </c>
      <c r="G238" s="32">
        <f>[1]ODBC!G238</f>
        <v>0</v>
      </c>
      <c r="H238" s="33">
        <f>SUM([1]ODBC!H238)</f>
        <v>46034</v>
      </c>
      <c r="I238" s="41" t="str">
        <f>'Vinyl cutting'!$B$2</f>
        <v>J36938</v>
      </c>
      <c r="J238" s="42">
        <f ca="1">(SUMIF('Freeform time and material'!$B$17:$B$30,B238,'Freeform time and material'!$G$17:$G$30)) +
(SUMIF('Vinyl cutting'!$B$17:$B$30,B238,'Vinyl cutting'!$G$17:$G$30)) +
(SUMIF('Vinyl cutting (2)'!$B$17:$B$30,B238,'Vinyl cutting (2)'!$G$17:$G$30)) +
(SUMIF('Apply vinyl graphics'!$B$17:$B$30,B238,'Apply vinyl graphics'!$G$17:$G$30)) +
(SUMIF('Apply vinyl graphics (2)'!$B$17:$B$30,B238,'Apply vinyl graphics (2)'!$G$17:$G$30)) +
(SUMIF('Alum pan sign'!$B$17:$B$30,B238,'Alum pan sign'!$G$17:$G$30)) +
(SUMIF('Alum pan sign (2)'!$B$17:$B$30,B238,'Alum pan sign (2)'!$G$17:$G$30)) +
(SUMIF('Economy pan sign'!$B$17:$B$30,B238,'Economy pan sign'!$G$17:$G$30)) +
(SUMIF('Post and panel sign'!$B$17:$B$30,B238,'Post and panel sign'!$G$17:$G$30)) +
(SUMIF('Post and panel sign (2)'!$B$17:$B$30,B238,'Post and panel sign (2)'!$G$17:$G$30)) +
(SUMIF('Flat panels only'!$B$17:$B$30,B238,'Flat panels only'!$G$17:$G$30)) +
(SUMIF('Flat panels only (2)'!$B$17:$B$30,B238,'Flat panels only (2)'!$G$17:$G$30)) +
(SUMIF('Routed panel shapes'!$B$18:$B$31,B238,'Routed panel shapes'!$G$18:$G$31)) +
(SUMIF('Routed panel shapes (2)'!$B$18:$B$31,B238,'Routed panel shapes (2)'!$G$18:$G$31)) +
(SUMIF('Routed face only'!$B$17:$B$30,B238,'Routed face only'!$G$17:$G$30)) +
(SUMIF('Routed face only (2)'!$B$17:$B$30,B238,'Routed face only (2)'!$G$17:$G$30)) +
(SUMIF('Routed alum faces letters'!$B$17:$B$30,B238,'Routed alum faces letters'!$G$17:$G$30)) +
(SUMIF('Routed alum faces letters (2)'!$B$17:$B$30,B238,'Routed alum faces letters (2)'!$G$17:$G$30)) +
(SUMIF('Routed push through acrylic'!$B$17:$B$30,B238,'Routed push through acrylic'!$G$17:$G$30)) +
(SUMIF('Routed push through acrylic (2)'!$B$17:$B$30,B238,'Routed push through acrylic (2)'!$G$17:$G$30)) +
(SUMIF('Sf routed cabinet'!$B$17:$B$30,B238,'Sf routed cabinet'!$G$17:$G$30)) +
(SUMIF('Sf routed cabinet (2)'!$B$17:$B$30,B238,'Sf routed cabinet (2)'!$G$17:$G$30)) +
(SUMIF('Df routed cabinet'!$B$17:$B$30,B238,'Df routed cabinet'!$G$17:$G$30)) +
(SUMIF('Df routed cabinet (2)'!$B$17:$B$30,B238,'Df routed cabinet (2)'!$G$17:$G$30)) +
(SUMIF('Sf acrylic cabinet'!$B$17:$B$30,B238,'Sf acrylic cabinet'!$G$17:$G$30)) +
(SUMIF('Sf acrylic cabinet (2)'!$B$17:$B$30,B238,'Sf acrylic cabinet (2)'!$G$17:$G$30)) +
(SUMIF('Economy Sf acrylic'!$B$17:$B$30,B238,'Economy Sf acrylic'!$G$17:$G$30)) +
(SUMIF('Df acrylic cabinet'!$B$17:$B$30,B238,'Df acrylic cabinet'!$G$17:$G$30)) +
(SUMIF('Df acrylic cabinet (2)'!$B$17:$B$30,B238,'Df acrylic cabinet (2)'!$G$17:$G$30)) +
(SUMIF('Sf flex cabinet'!$B$17:$B$30,B238,'Sf flex cabinet'!$G$17:$G$30)) +
(SUMIF('Sf flex cabinet (2)'!$B$17:$B$30,B238,'Sf flex cabinet (2)'!$G$17:$G$30)) +
(SUMIF('Df flex cabinet'!$B$17:$B$36,B238,'Df flex cabinet'!$G$17:$G$36)) +
(SUMIF('Df flex cabinet (2)'!$B$17:$B$36,B238,'Df flex cabinet (2)'!$G$17:$G$36)) +
(SUMIF('Pole cover'!$B$17:$B$30,B238,'Pole cover'!$G$17:$G$30)) +
(SUMIF('Pole cover (2)'!$B$17:$B$30,B238,'Pole cover (2)'!$G$17:$G$30)) +
(SUMIF('Structural Steel Fab'!$B$17:$B$29,B238,'Structural Steel Fab'!$G$17:$G$29)) +
(SUMIF(Reveal!$B$17:$B$30,B238,Reveal!$G$17:$G$30)) +
(SUMIF('Reveal (2)'!$B$17:$B$30,B238,'Reveal (2)'!$G$17:$G$30)) +
(SUMIF('Crown cove top'!$B$17:$B$30,B238,'Crown cove top'!$G$17:$G$30)) +
(SUMIF('EMC assembly'!$B$17:$B$30,B238,'EMC assembly'!$G$17:$G$30)) +
(SUMIF(Crating!$B$17:$B$29,B238,Crating!$G$17:$G$29)) +
(SUMIF('LED wiring'!$B$17:$B$30,B238,'LED wiring'!$G$17:$G$30)) +
(SUMIF('Changeable copy face'!$B$17:$B$30,B238,'Changeable copy face'!$G$17:$G$30)) +
(SUMIF('Flex face assembly'!$B$17:$B$30,B238,'Flex face assembly'!$G$17:$G$30)) +
(SUMIF('Routed face assembly'!$B$17:$B$30,B238,'Routed face assembly'!$G$17:$G$30)) +
(SUMIF('Paint calculation'!$B$17:$B$30,B238,'Paint calculation'!$G$17:$G$30)) +
(SUMIF('Trimcap letter face'!$B$17:$B$30,B238,'Trimcap letter face'!$G$17:$G$30)) +
(SUMIF('Trimcap letter face (2)'!$B$17:$B$30,B238,'Trimcap letter face (2)'!$G$17:$G$30)) +
(SUMIF('Channel letter fabrication'!$B$17:$B$30,B238,'Channel letter fabrication'!$G$17:$G$30)) +
(SUMIF('Channel letter fabrication (2)'!$B$17:$B$30,B238,'Channel letter fabrication (2)'!$G$17:$G$30))</f>
        <v>0</v>
      </c>
    </row>
    <row r="239" spans="1:10">
      <c r="A239" s="28" t="str">
        <f>[1]ODBC!$A239</f>
        <v>1.5 x 1.5 x .125 Arch Angle 24'</v>
      </c>
      <c r="B239" s="29" t="str">
        <f>[1]ODBC!B239</f>
        <v>20017</v>
      </c>
      <c r="C239" s="30">
        <f>IFERROR(VLOOKUP($B239,[1]ODBC!$B:$H,2,FALSE),"")</f>
        <v>1.7330000000000001</v>
      </c>
      <c r="D239" s="30">
        <f>IFERROR(VLOOKUP($B239,[1]ODBC!$B:$H,3,FALSE),"")</f>
        <v>3.12</v>
      </c>
      <c r="E239" s="30" t="str">
        <f>IFERROR(VLOOKUP($B239,[1]ODBC!$B:$H,4,FALSE),"")</f>
        <v>FT</v>
      </c>
      <c r="F239" s="31">
        <f>IFERROR(VLOOKUP($B239,[1]ODBC!$B:$H,5,FALSE),"")</f>
        <v>44.45</v>
      </c>
      <c r="G239" s="32">
        <f>[1]ODBC!G239</f>
        <v>0</v>
      </c>
      <c r="H239" s="33">
        <f>SUM([1]ODBC!H239)</f>
        <v>46042</v>
      </c>
      <c r="I239" s="41" t="str">
        <f>'Vinyl cutting'!$B$2</f>
        <v>J36938</v>
      </c>
      <c r="J239" s="42">
        <f ca="1">(SUMIF('Freeform time and material'!$B$17:$B$30,B239,'Freeform time and material'!$G$17:$G$30)) +
(SUMIF('Vinyl cutting'!$B$17:$B$30,B239,'Vinyl cutting'!$G$17:$G$30)) +
(SUMIF('Vinyl cutting (2)'!$B$17:$B$30,B239,'Vinyl cutting (2)'!$G$17:$G$30)) +
(SUMIF('Apply vinyl graphics'!$B$17:$B$30,B239,'Apply vinyl graphics'!$G$17:$G$30)) +
(SUMIF('Apply vinyl graphics (2)'!$B$17:$B$30,B239,'Apply vinyl graphics (2)'!$G$17:$G$30)) +
(SUMIF('Alum pan sign'!$B$17:$B$30,B239,'Alum pan sign'!$G$17:$G$30)) +
(SUMIF('Alum pan sign (2)'!$B$17:$B$30,B239,'Alum pan sign (2)'!$G$17:$G$30)) +
(SUMIF('Economy pan sign'!$B$17:$B$30,B239,'Economy pan sign'!$G$17:$G$30)) +
(SUMIF('Post and panel sign'!$B$17:$B$30,B239,'Post and panel sign'!$G$17:$G$30)) +
(SUMIF('Post and panel sign (2)'!$B$17:$B$30,B239,'Post and panel sign (2)'!$G$17:$G$30)) +
(SUMIF('Flat panels only'!$B$17:$B$30,B239,'Flat panels only'!$G$17:$G$30)) +
(SUMIF('Flat panels only (2)'!$B$17:$B$30,B239,'Flat panels only (2)'!$G$17:$G$30)) +
(SUMIF('Routed panel shapes'!$B$18:$B$31,B239,'Routed panel shapes'!$G$18:$G$31)) +
(SUMIF('Routed panel shapes (2)'!$B$18:$B$31,B239,'Routed panel shapes (2)'!$G$18:$G$31)) +
(SUMIF('Routed face only'!$B$17:$B$30,B239,'Routed face only'!$G$17:$G$30)) +
(SUMIF('Routed face only (2)'!$B$17:$B$30,B239,'Routed face only (2)'!$G$17:$G$30)) +
(SUMIF('Routed alum faces letters'!$B$17:$B$30,B239,'Routed alum faces letters'!$G$17:$G$30)) +
(SUMIF('Routed alum faces letters (2)'!$B$17:$B$30,B239,'Routed alum faces letters (2)'!$G$17:$G$30)) +
(SUMIF('Routed push through acrylic'!$B$17:$B$30,B239,'Routed push through acrylic'!$G$17:$G$30)) +
(SUMIF('Routed push through acrylic (2)'!$B$17:$B$30,B239,'Routed push through acrylic (2)'!$G$17:$G$30)) +
(SUMIF('Sf routed cabinet'!$B$17:$B$30,B239,'Sf routed cabinet'!$G$17:$G$30)) +
(SUMIF('Sf routed cabinet (2)'!$B$17:$B$30,B239,'Sf routed cabinet (2)'!$G$17:$G$30)) +
(SUMIF('Df routed cabinet'!$B$17:$B$30,B239,'Df routed cabinet'!$G$17:$G$30)) +
(SUMIF('Df routed cabinet (2)'!$B$17:$B$30,B239,'Df routed cabinet (2)'!$G$17:$G$30)) +
(SUMIF('Sf acrylic cabinet'!$B$17:$B$30,B239,'Sf acrylic cabinet'!$G$17:$G$30)) +
(SUMIF('Sf acrylic cabinet (2)'!$B$17:$B$30,B239,'Sf acrylic cabinet (2)'!$G$17:$G$30)) +
(SUMIF('Economy Sf acrylic'!$B$17:$B$30,B239,'Economy Sf acrylic'!$G$17:$G$30)) +
(SUMIF('Df acrylic cabinet'!$B$17:$B$30,B239,'Df acrylic cabinet'!$G$17:$G$30)) +
(SUMIF('Df acrylic cabinet (2)'!$B$17:$B$30,B239,'Df acrylic cabinet (2)'!$G$17:$G$30)) +
(SUMIF('Sf flex cabinet'!$B$17:$B$30,B239,'Sf flex cabinet'!$G$17:$G$30)) +
(SUMIF('Sf flex cabinet (2)'!$B$17:$B$30,B239,'Sf flex cabinet (2)'!$G$17:$G$30)) +
(SUMIF('Df flex cabinet'!$B$17:$B$36,B239,'Df flex cabinet'!$G$17:$G$36)) +
(SUMIF('Df flex cabinet (2)'!$B$17:$B$36,B239,'Df flex cabinet (2)'!$G$17:$G$36)) +
(SUMIF('Pole cover'!$B$17:$B$30,B239,'Pole cover'!$G$17:$G$30)) +
(SUMIF('Pole cover (2)'!$B$17:$B$30,B239,'Pole cover (2)'!$G$17:$G$30)) +
(SUMIF('Structural Steel Fab'!$B$17:$B$29,B239,'Structural Steel Fab'!$G$17:$G$29)) +
(SUMIF(Reveal!$B$17:$B$30,B239,Reveal!$G$17:$G$30)) +
(SUMIF('Reveal (2)'!$B$17:$B$30,B239,'Reveal (2)'!$G$17:$G$30)) +
(SUMIF('Crown cove top'!$B$17:$B$30,B239,'Crown cove top'!$G$17:$G$30)) +
(SUMIF('EMC assembly'!$B$17:$B$30,B239,'EMC assembly'!$G$17:$G$30)) +
(SUMIF(Crating!$B$17:$B$29,B239,Crating!$G$17:$G$29)) +
(SUMIF('LED wiring'!$B$17:$B$30,B239,'LED wiring'!$G$17:$G$30)) +
(SUMIF('Changeable copy face'!$B$17:$B$30,B239,'Changeable copy face'!$G$17:$G$30)) +
(SUMIF('Flex face assembly'!$B$17:$B$30,B239,'Flex face assembly'!$G$17:$G$30)) +
(SUMIF('Routed face assembly'!$B$17:$B$30,B239,'Routed face assembly'!$G$17:$G$30)) +
(SUMIF('Paint calculation'!$B$17:$B$30,B239,'Paint calculation'!$G$17:$G$30)) +
(SUMIF('Trimcap letter face'!$B$17:$B$30,B239,'Trimcap letter face'!$G$17:$G$30)) +
(SUMIF('Trimcap letter face (2)'!$B$17:$B$30,B239,'Trimcap letter face (2)'!$G$17:$G$30)) +
(SUMIF('Channel letter fabrication'!$B$17:$B$30,B239,'Channel letter fabrication'!$G$17:$G$30)) +
(SUMIF('Channel letter fabrication (2)'!$B$17:$B$30,B239,'Channel letter fabrication (2)'!$G$17:$G$30))</f>
        <v>0</v>
      </c>
    </row>
    <row r="240" spans="1:10">
      <c r="A240" s="28" t="str">
        <f>[1]ODBC!$A240</f>
        <v>2 x 2 x .125 Alum Ang 25'</v>
      </c>
      <c r="B240" s="29" t="str">
        <f>[1]ODBC!B240</f>
        <v>20020</v>
      </c>
      <c r="C240" s="30">
        <f>IFERROR(VLOOKUP($B240,[1]ODBC!$B:$H,2,FALSE),"")</f>
        <v>2.278</v>
      </c>
      <c r="D240" s="30">
        <f>IFERROR(VLOOKUP($B240,[1]ODBC!$B:$H,3,FALSE),"")</f>
        <v>4.101</v>
      </c>
      <c r="E240" s="30" t="str">
        <f>IFERROR(VLOOKUP($B240,[1]ODBC!$B:$H,4,FALSE),"")</f>
        <v>FT</v>
      </c>
      <c r="F240" s="31">
        <f>IFERROR(VLOOKUP($B240,[1]ODBC!$B:$H,5,FALSE),"")</f>
        <v>44.45</v>
      </c>
      <c r="G240" s="32">
        <f>[1]ODBC!G240</f>
        <v>0</v>
      </c>
      <c r="H240" s="33">
        <f>SUM([1]ODBC!H240)</f>
        <v>45968</v>
      </c>
      <c r="I240" s="41" t="str">
        <f>'Vinyl cutting'!$B$2</f>
        <v>J36938</v>
      </c>
      <c r="J240" s="42">
        <f ca="1">(SUMIF('Freeform time and material'!$B$17:$B$30,B240,'Freeform time and material'!$G$17:$G$30)) +
(SUMIF('Vinyl cutting'!$B$17:$B$30,B240,'Vinyl cutting'!$G$17:$G$30)) +
(SUMIF('Vinyl cutting (2)'!$B$17:$B$30,B240,'Vinyl cutting (2)'!$G$17:$G$30)) +
(SUMIF('Apply vinyl graphics'!$B$17:$B$30,B240,'Apply vinyl graphics'!$G$17:$G$30)) +
(SUMIF('Apply vinyl graphics (2)'!$B$17:$B$30,B240,'Apply vinyl graphics (2)'!$G$17:$G$30)) +
(SUMIF('Alum pan sign'!$B$17:$B$30,B240,'Alum pan sign'!$G$17:$G$30)) +
(SUMIF('Alum pan sign (2)'!$B$17:$B$30,B240,'Alum pan sign (2)'!$G$17:$G$30)) +
(SUMIF('Economy pan sign'!$B$17:$B$30,B240,'Economy pan sign'!$G$17:$G$30)) +
(SUMIF('Post and panel sign'!$B$17:$B$30,B240,'Post and panel sign'!$G$17:$G$30)) +
(SUMIF('Post and panel sign (2)'!$B$17:$B$30,B240,'Post and panel sign (2)'!$G$17:$G$30)) +
(SUMIF('Flat panels only'!$B$17:$B$30,B240,'Flat panels only'!$G$17:$G$30)) +
(SUMIF('Flat panels only (2)'!$B$17:$B$30,B240,'Flat panels only (2)'!$G$17:$G$30)) +
(SUMIF('Routed panel shapes'!$B$18:$B$31,B240,'Routed panel shapes'!$G$18:$G$31)) +
(SUMIF('Routed panel shapes (2)'!$B$18:$B$31,B240,'Routed panel shapes (2)'!$G$18:$G$31)) +
(SUMIF('Routed face only'!$B$17:$B$30,B240,'Routed face only'!$G$17:$G$30)) +
(SUMIF('Routed face only (2)'!$B$17:$B$30,B240,'Routed face only (2)'!$G$17:$G$30)) +
(SUMIF('Routed alum faces letters'!$B$17:$B$30,B240,'Routed alum faces letters'!$G$17:$G$30)) +
(SUMIF('Routed alum faces letters (2)'!$B$17:$B$30,B240,'Routed alum faces letters (2)'!$G$17:$G$30)) +
(SUMIF('Routed push through acrylic'!$B$17:$B$30,B240,'Routed push through acrylic'!$G$17:$G$30)) +
(SUMIF('Routed push through acrylic (2)'!$B$17:$B$30,B240,'Routed push through acrylic (2)'!$G$17:$G$30)) +
(SUMIF('Sf routed cabinet'!$B$17:$B$30,B240,'Sf routed cabinet'!$G$17:$G$30)) +
(SUMIF('Sf routed cabinet (2)'!$B$17:$B$30,B240,'Sf routed cabinet (2)'!$G$17:$G$30)) +
(SUMIF('Df routed cabinet'!$B$17:$B$30,B240,'Df routed cabinet'!$G$17:$G$30)) +
(SUMIF('Df routed cabinet (2)'!$B$17:$B$30,B240,'Df routed cabinet (2)'!$G$17:$G$30)) +
(SUMIF('Sf acrylic cabinet'!$B$17:$B$30,B240,'Sf acrylic cabinet'!$G$17:$G$30)) +
(SUMIF('Sf acrylic cabinet (2)'!$B$17:$B$30,B240,'Sf acrylic cabinet (2)'!$G$17:$G$30)) +
(SUMIF('Economy Sf acrylic'!$B$17:$B$30,B240,'Economy Sf acrylic'!$G$17:$G$30)) +
(SUMIF('Df acrylic cabinet'!$B$17:$B$30,B240,'Df acrylic cabinet'!$G$17:$G$30)) +
(SUMIF('Df acrylic cabinet (2)'!$B$17:$B$30,B240,'Df acrylic cabinet (2)'!$G$17:$G$30)) +
(SUMIF('Sf flex cabinet'!$B$17:$B$30,B240,'Sf flex cabinet'!$G$17:$G$30)) +
(SUMIF('Sf flex cabinet (2)'!$B$17:$B$30,B240,'Sf flex cabinet (2)'!$G$17:$G$30)) +
(SUMIF('Df flex cabinet'!$B$17:$B$36,B240,'Df flex cabinet'!$G$17:$G$36)) +
(SUMIF('Df flex cabinet (2)'!$B$17:$B$36,B240,'Df flex cabinet (2)'!$G$17:$G$36)) +
(SUMIF('Pole cover'!$B$17:$B$30,B240,'Pole cover'!$G$17:$G$30)) +
(SUMIF('Pole cover (2)'!$B$17:$B$30,B240,'Pole cover (2)'!$G$17:$G$30)) +
(SUMIF('Structural Steel Fab'!$B$17:$B$29,B240,'Structural Steel Fab'!$G$17:$G$29)) +
(SUMIF(Reveal!$B$17:$B$30,B240,Reveal!$G$17:$G$30)) +
(SUMIF('Reveal (2)'!$B$17:$B$30,B240,'Reveal (2)'!$G$17:$G$30)) +
(SUMIF('Crown cove top'!$B$17:$B$30,B240,'Crown cove top'!$G$17:$G$30)) +
(SUMIF('EMC assembly'!$B$17:$B$30,B240,'EMC assembly'!$G$17:$G$30)) +
(SUMIF(Crating!$B$17:$B$29,B240,Crating!$G$17:$G$29)) +
(SUMIF('LED wiring'!$B$17:$B$30,B240,'LED wiring'!$G$17:$G$30)) +
(SUMIF('Changeable copy face'!$B$17:$B$30,B240,'Changeable copy face'!$G$17:$G$30)) +
(SUMIF('Flex face assembly'!$B$17:$B$30,B240,'Flex face assembly'!$G$17:$G$30)) +
(SUMIF('Routed face assembly'!$B$17:$B$30,B240,'Routed face assembly'!$G$17:$G$30)) +
(SUMIF('Paint calculation'!$B$17:$B$30,B240,'Paint calculation'!$G$17:$G$30)) +
(SUMIF('Trimcap letter face'!$B$17:$B$30,B240,'Trimcap letter face'!$G$17:$G$30)) +
(SUMIF('Trimcap letter face (2)'!$B$17:$B$30,B240,'Trimcap letter face (2)'!$G$17:$G$30)) +
(SUMIF('Channel letter fabrication'!$B$17:$B$30,B240,'Channel letter fabrication'!$G$17:$G$30)) +
(SUMIF('Channel letter fabrication (2)'!$B$17:$B$30,B240,'Channel letter fabrication (2)'!$G$17:$G$30))</f>
        <v>0</v>
      </c>
    </row>
    <row r="241" spans="1:10">
      <c r="A241" s="28" t="str">
        <f>[1]ODBC!$A241</f>
        <v>1 x 1.5 x .125 Alum Ang 20'</v>
      </c>
      <c r="B241" s="29" t="str">
        <f>[1]ODBC!B241</f>
        <v>20025</v>
      </c>
      <c r="C241" s="30">
        <f>IFERROR(VLOOKUP($B241,[1]ODBC!$B:$H,2,FALSE),"")</f>
        <v>1.3320000000000001</v>
      </c>
      <c r="D241" s="30">
        <f>IFERROR(VLOOKUP($B241,[1]ODBC!$B:$H,3,FALSE),"")</f>
        <v>2.3980000000000001</v>
      </c>
      <c r="E241" s="30" t="str">
        <f>IFERROR(VLOOKUP($B241,[1]ODBC!$B:$H,4,FALSE),"")</f>
        <v>FT</v>
      </c>
      <c r="F241" s="31">
        <f>IFERROR(VLOOKUP($B241,[1]ODBC!$B:$H,5,FALSE),"")</f>
        <v>44.45</v>
      </c>
      <c r="G241" s="32">
        <f>[1]ODBC!G241</f>
        <v>0</v>
      </c>
      <c r="H241" s="33">
        <f>SUM([1]ODBC!H241)</f>
        <v>46034</v>
      </c>
      <c r="I241" s="41" t="str">
        <f>'Vinyl cutting'!$B$2</f>
        <v>J36938</v>
      </c>
      <c r="J241" s="42">
        <f ca="1">(SUMIF('Freeform time and material'!$B$17:$B$30,B241,'Freeform time and material'!$G$17:$G$30)) +
(SUMIF('Vinyl cutting'!$B$17:$B$30,B241,'Vinyl cutting'!$G$17:$G$30)) +
(SUMIF('Vinyl cutting (2)'!$B$17:$B$30,B241,'Vinyl cutting (2)'!$G$17:$G$30)) +
(SUMIF('Apply vinyl graphics'!$B$17:$B$30,B241,'Apply vinyl graphics'!$G$17:$G$30)) +
(SUMIF('Apply vinyl graphics (2)'!$B$17:$B$30,B241,'Apply vinyl graphics (2)'!$G$17:$G$30)) +
(SUMIF('Alum pan sign'!$B$17:$B$30,B241,'Alum pan sign'!$G$17:$G$30)) +
(SUMIF('Alum pan sign (2)'!$B$17:$B$30,B241,'Alum pan sign (2)'!$G$17:$G$30)) +
(SUMIF('Economy pan sign'!$B$17:$B$30,B241,'Economy pan sign'!$G$17:$G$30)) +
(SUMIF('Post and panel sign'!$B$17:$B$30,B241,'Post and panel sign'!$G$17:$G$30)) +
(SUMIF('Post and panel sign (2)'!$B$17:$B$30,B241,'Post and panel sign (2)'!$G$17:$G$30)) +
(SUMIF('Flat panels only'!$B$17:$B$30,B241,'Flat panels only'!$G$17:$G$30)) +
(SUMIF('Flat panels only (2)'!$B$17:$B$30,B241,'Flat panels only (2)'!$G$17:$G$30)) +
(SUMIF('Routed panel shapes'!$B$18:$B$31,B241,'Routed panel shapes'!$G$18:$G$31)) +
(SUMIF('Routed panel shapes (2)'!$B$18:$B$31,B241,'Routed panel shapes (2)'!$G$18:$G$31)) +
(SUMIF('Routed face only'!$B$17:$B$30,B241,'Routed face only'!$G$17:$G$30)) +
(SUMIF('Routed face only (2)'!$B$17:$B$30,B241,'Routed face only (2)'!$G$17:$G$30)) +
(SUMIF('Routed alum faces letters'!$B$17:$B$30,B241,'Routed alum faces letters'!$G$17:$G$30)) +
(SUMIF('Routed alum faces letters (2)'!$B$17:$B$30,B241,'Routed alum faces letters (2)'!$G$17:$G$30)) +
(SUMIF('Routed push through acrylic'!$B$17:$B$30,B241,'Routed push through acrylic'!$G$17:$G$30)) +
(SUMIF('Routed push through acrylic (2)'!$B$17:$B$30,B241,'Routed push through acrylic (2)'!$G$17:$G$30)) +
(SUMIF('Sf routed cabinet'!$B$17:$B$30,B241,'Sf routed cabinet'!$G$17:$G$30)) +
(SUMIF('Sf routed cabinet (2)'!$B$17:$B$30,B241,'Sf routed cabinet (2)'!$G$17:$G$30)) +
(SUMIF('Df routed cabinet'!$B$17:$B$30,B241,'Df routed cabinet'!$G$17:$G$30)) +
(SUMIF('Df routed cabinet (2)'!$B$17:$B$30,B241,'Df routed cabinet (2)'!$G$17:$G$30)) +
(SUMIF('Sf acrylic cabinet'!$B$17:$B$30,B241,'Sf acrylic cabinet'!$G$17:$G$30)) +
(SUMIF('Sf acrylic cabinet (2)'!$B$17:$B$30,B241,'Sf acrylic cabinet (2)'!$G$17:$G$30)) +
(SUMIF('Economy Sf acrylic'!$B$17:$B$30,B241,'Economy Sf acrylic'!$G$17:$G$30)) +
(SUMIF('Df acrylic cabinet'!$B$17:$B$30,B241,'Df acrylic cabinet'!$G$17:$G$30)) +
(SUMIF('Df acrylic cabinet (2)'!$B$17:$B$30,B241,'Df acrylic cabinet (2)'!$G$17:$G$30)) +
(SUMIF('Sf flex cabinet'!$B$17:$B$30,B241,'Sf flex cabinet'!$G$17:$G$30)) +
(SUMIF('Sf flex cabinet (2)'!$B$17:$B$30,B241,'Sf flex cabinet (2)'!$G$17:$G$30)) +
(SUMIF('Df flex cabinet'!$B$17:$B$36,B241,'Df flex cabinet'!$G$17:$G$36)) +
(SUMIF('Df flex cabinet (2)'!$B$17:$B$36,B241,'Df flex cabinet (2)'!$G$17:$G$36)) +
(SUMIF('Pole cover'!$B$17:$B$30,B241,'Pole cover'!$G$17:$G$30)) +
(SUMIF('Pole cover (2)'!$B$17:$B$30,B241,'Pole cover (2)'!$G$17:$G$30)) +
(SUMIF('Structural Steel Fab'!$B$17:$B$29,B241,'Structural Steel Fab'!$G$17:$G$29)) +
(SUMIF(Reveal!$B$17:$B$30,B241,Reveal!$G$17:$G$30)) +
(SUMIF('Reveal (2)'!$B$17:$B$30,B241,'Reveal (2)'!$G$17:$G$30)) +
(SUMIF('Crown cove top'!$B$17:$B$30,B241,'Crown cove top'!$G$17:$G$30)) +
(SUMIF('EMC assembly'!$B$17:$B$30,B241,'EMC assembly'!$G$17:$G$30)) +
(SUMIF(Crating!$B$17:$B$29,B241,Crating!$G$17:$G$29)) +
(SUMIF('LED wiring'!$B$17:$B$30,B241,'LED wiring'!$G$17:$G$30)) +
(SUMIF('Changeable copy face'!$B$17:$B$30,B241,'Changeable copy face'!$G$17:$G$30)) +
(SUMIF('Flex face assembly'!$B$17:$B$30,B241,'Flex face assembly'!$G$17:$G$30)) +
(SUMIF('Routed face assembly'!$B$17:$B$30,B241,'Routed face assembly'!$G$17:$G$30)) +
(SUMIF('Paint calculation'!$B$17:$B$30,B241,'Paint calculation'!$G$17:$G$30)) +
(SUMIF('Trimcap letter face'!$B$17:$B$30,B241,'Trimcap letter face'!$G$17:$G$30)) +
(SUMIF('Trimcap letter face (2)'!$B$17:$B$30,B241,'Trimcap letter face (2)'!$G$17:$G$30)) +
(SUMIF('Channel letter fabrication'!$B$17:$B$30,B241,'Channel letter fabrication'!$G$17:$G$30)) +
(SUMIF('Channel letter fabrication (2)'!$B$17:$B$30,B241,'Channel letter fabrication (2)'!$G$17:$G$30))</f>
        <v>0</v>
      </c>
    </row>
    <row r="242" spans="1:10">
      <c r="A242" s="28" t="str">
        <f>[1]ODBC!$A242</f>
        <v>2 x 1.5 x .125 Alum Angle</v>
      </c>
      <c r="B242" s="29" t="str">
        <f>[1]ODBC!B242</f>
        <v>20030</v>
      </c>
      <c r="C242" s="30">
        <f>IFERROR(VLOOKUP($B242,[1]ODBC!$B:$H,2,FALSE),"")</f>
        <v>2.02</v>
      </c>
      <c r="D242" s="30">
        <f>IFERROR(VLOOKUP($B242,[1]ODBC!$B:$H,3,FALSE),"")</f>
        <v>3.6360000000000001</v>
      </c>
      <c r="E242" s="30" t="str">
        <f>IFERROR(VLOOKUP($B242,[1]ODBC!$B:$H,4,FALSE),"")</f>
        <v>FT</v>
      </c>
      <c r="F242" s="31">
        <f>IFERROR(VLOOKUP($B242,[1]ODBC!$B:$H,5,FALSE),"")</f>
        <v>44.45</v>
      </c>
      <c r="G242" s="32">
        <f>[1]ODBC!G242</f>
        <v>0</v>
      </c>
      <c r="H242" s="33">
        <f>SUM([1]ODBC!H242)</f>
        <v>0</v>
      </c>
      <c r="I242" s="41" t="str">
        <f>'Vinyl cutting'!$B$2</f>
        <v>J36938</v>
      </c>
      <c r="J242" s="42">
        <f ca="1">(SUMIF('Freeform time and material'!$B$17:$B$30,B242,'Freeform time and material'!$G$17:$G$30)) +
(SUMIF('Vinyl cutting'!$B$17:$B$30,B242,'Vinyl cutting'!$G$17:$G$30)) +
(SUMIF('Vinyl cutting (2)'!$B$17:$B$30,B242,'Vinyl cutting (2)'!$G$17:$G$30)) +
(SUMIF('Apply vinyl graphics'!$B$17:$B$30,B242,'Apply vinyl graphics'!$G$17:$G$30)) +
(SUMIF('Apply vinyl graphics (2)'!$B$17:$B$30,B242,'Apply vinyl graphics (2)'!$G$17:$G$30)) +
(SUMIF('Alum pan sign'!$B$17:$B$30,B242,'Alum pan sign'!$G$17:$G$30)) +
(SUMIF('Alum pan sign (2)'!$B$17:$B$30,B242,'Alum pan sign (2)'!$G$17:$G$30)) +
(SUMIF('Economy pan sign'!$B$17:$B$30,B242,'Economy pan sign'!$G$17:$G$30)) +
(SUMIF('Post and panel sign'!$B$17:$B$30,B242,'Post and panel sign'!$G$17:$G$30)) +
(SUMIF('Post and panel sign (2)'!$B$17:$B$30,B242,'Post and panel sign (2)'!$G$17:$G$30)) +
(SUMIF('Flat panels only'!$B$17:$B$30,B242,'Flat panels only'!$G$17:$G$30)) +
(SUMIF('Flat panels only (2)'!$B$17:$B$30,B242,'Flat panels only (2)'!$G$17:$G$30)) +
(SUMIF('Routed panel shapes'!$B$18:$B$31,B242,'Routed panel shapes'!$G$18:$G$31)) +
(SUMIF('Routed panel shapes (2)'!$B$18:$B$31,B242,'Routed panel shapes (2)'!$G$18:$G$31)) +
(SUMIF('Routed face only'!$B$17:$B$30,B242,'Routed face only'!$G$17:$G$30)) +
(SUMIF('Routed face only (2)'!$B$17:$B$30,B242,'Routed face only (2)'!$G$17:$G$30)) +
(SUMIF('Routed alum faces letters'!$B$17:$B$30,B242,'Routed alum faces letters'!$G$17:$G$30)) +
(SUMIF('Routed alum faces letters (2)'!$B$17:$B$30,B242,'Routed alum faces letters (2)'!$G$17:$G$30)) +
(SUMIF('Routed push through acrylic'!$B$17:$B$30,B242,'Routed push through acrylic'!$G$17:$G$30)) +
(SUMIF('Routed push through acrylic (2)'!$B$17:$B$30,B242,'Routed push through acrylic (2)'!$G$17:$G$30)) +
(SUMIF('Sf routed cabinet'!$B$17:$B$30,B242,'Sf routed cabinet'!$G$17:$G$30)) +
(SUMIF('Sf routed cabinet (2)'!$B$17:$B$30,B242,'Sf routed cabinet (2)'!$G$17:$G$30)) +
(SUMIF('Df routed cabinet'!$B$17:$B$30,B242,'Df routed cabinet'!$G$17:$G$30)) +
(SUMIF('Df routed cabinet (2)'!$B$17:$B$30,B242,'Df routed cabinet (2)'!$G$17:$G$30)) +
(SUMIF('Sf acrylic cabinet'!$B$17:$B$30,B242,'Sf acrylic cabinet'!$G$17:$G$30)) +
(SUMIF('Sf acrylic cabinet (2)'!$B$17:$B$30,B242,'Sf acrylic cabinet (2)'!$G$17:$G$30)) +
(SUMIF('Economy Sf acrylic'!$B$17:$B$30,B242,'Economy Sf acrylic'!$G$17:$G$30)) +
(SUMIF('Df acrylic cabinet'!$B$17:$B$30,B242,'Df acrylic cabinet'!$G$17:$G$30)) +
(SUMIF('Df acrylic cabinet (2)'!$B$17:$B$30,B242,'Df acrylic cabinet (2)'!$G$17:$G$30)) +
(SUMIF('Sf flex cabinet'!$B$17:$B$30,B242,'Sf flex cabinet'!$G$17:$G$30)) +
(SUMIF('Sf flex cabinet (2)'!$B$17:$B$30,B242,'Sf flex cabinet (2)'!$G$17:$G$30)) +
(SUMIF('Df flex cabinet'!$B$17:$B$36,B242,'Df flex cabinet'!$G$17:$G$36)) +
(SUMIF('Df flex cabinet (2)'!$B$17:$B$36,B242,'Df flex cabinet (2)'!$G$17:$G$36)) +
(SUMIF('Pole cover'!$B$17:$B$30,B242,'Pole cover'!$G$17:$G$30)) +
(SUMIF('Pole cover (2)'!$B$17:$B$30,B242,'Pole cover (2)'!$G$17:$G$30)) +
(SUMIF('Structural Steel Fab'!$B$17:$B$29,B242,'Structural Steel Fab'!$G$17:$G$29)) +
(SUMIF(Reveal!$B$17:$B$30,B242,Reveal!$G$17:$G$30)) +
(SUMIF('Reveal (2)'!$B$17:$B$30,B242,'Reveal (2)'!$G$17:$G$30)) +
(SUMIF('Crown cove top'!$B$17:$B$30,B242,'Crown cove top'!$G$17:$G$30)) +
(SUMIF('EMC assembly'!$B$17:$B$30,B242,'EMC assembly'!$G$17:$G$30)) +
(SUMIF(Crating!$B$17:$B$29,B242,Crating!$G$17:$G$29)) +
(SUMIF('LED wiring'!$B$17:$B$30,B242,'LED wiring'!$G$17:$G$30)) +
(SUMIF('Changeable copy face'!$B$17:$B$30,B242,'Changeable copy face'!$G$17:$G$30)) +
(SUMIF('Flex face assembly'!$B$17:$B$30,B242,'Flex face assembly'!$G$17:$G$30)) +
(SUMIF('Routed face assembly'!$B$17:$B$30,B242,'Routed face assembly'!$G$17:$G$30)) +
(SUMIF('Paint calculation'!$B$17:$B$30,B242,'Paint calculation'!$G$17:$G$30)) +
(SUMIF('Trimcap letter face'!$B$17:$B$30,B242,'Trimcap letter face'!$G$17:$G$30)) +
(SUMIF('Trimcap letter face (2)'!$B$17:$B$30,B242,'Trimcap letter face (2)'!$G$17:$G$30)) +
(SUMIF('Channel letter fabrication'!$B$17:$B$30,B242,'Channel letter fabrication'!$G$17:$G$30)) +
(SUMIF('Channel letter fabrication (2)'!$B$17:$B$30,B242,'Channel letter fabrication (2)'!$G$17:$G$30))</f>
        <v>0</v>
      </c>
    </row>
    <row r="243" spans="1:10">
      <c r="A243" s="28" t="str">
        <f>[1]ODBC!$A243</f>
        <v>2 x 5 x .125 Arch Al Ang 20'</v>
      </c>
      <c r="B243" s="29" t="str">
        <f>[1]ODBC!B243</f>
        <v>20034</v>
      </c>
      <c r="C243" s="30">
        <f>IFERROR(VLOOKUP($B243,[1]ODBC!$B:$H,2,FALSE),"")</f>
        <v>2.59</v>
      </c>
      <c r="D243" s="30">
        <f>IFERROR(VLOOKUP($B243,[1]ODBC!$B:$H,3,FALSE),"")</f>
        <v>4.6619999999999999</v>
      </c>
      <c r="E243" s="30" t="str">
        <f>IFERROR(VLOOKUP($B243,[1]ODBC!$B:$H,4,FALSE),"")</f>
        <v>FT</v>
      </c>
      <c r="F243" s="31">
        <f>IFERROR(VLOOKUP($B243,[1]ODBC!$B:$H,5,FALSE),"")</f>
        <v>44.45</v>
      </c>
      <c r="G243" s="32">
        <f>[1]ODBC!G243</f>
        <v>0</v>
      </c>
      <c r="H243" s="33">
        <f>SUM([1]ODBC!H243)</f>
        <v>0</v>
      </c>
      <c r="I243" s="41" t="str">
        <f>'Vinyl cutting'!$B$2</f>
        <v>J36938</v>
      </c>
      <c r="J243" s="42">
        <f ca="1">(SUMIF('Freeform time and material'!$B$17:$B$30,B243,'Freeform time and material'!$G$17:$G$30)) +
(SUMIF('Vinyl cutting'!$B$17:$B$30,B243,'Vinyl cutting'!$G$17:$G$30)) +
(SUMIF('Vinyl cutting (2)'!$B$17:$B$30,B243,'Vinyl cutting (2)'!$G$17:$G$30)) +
(SUMIF('Apply vinyl graphics'!$B$17:$B$30,B243,'Apply vinyl graphics'!$G$17:$G$30)) +
(SUMIF('Apply vinyl graphics (2)'!$B$17:$B$30,B243,'Apply vinyl graphics (2)'!$G$17:$G$30)) +
(SUMIF('Alum pan sign'!$B$17:$B$30,B243,'Alum pan sign'!$G$17:$G$30)) +
(SUMIF('Alum pan sign (2)'!$B$17:$B$30,B243,'Alum pan sign (2)'!$G$17:$G$30)) +
(SUMIF('Economy pan sign'!$B$17:$B$30,B243,'Economy pan sign'!$G$17:$G$30)) +
(SUMIF('Post and panel sign'!$B$17:$B$30,B243,'Post and panel sign'!$G$17:$G$30)) +
(SUMIF('Post and panel sign (2)'!$B$17:$B$30,B243,'Post and panel sign (2)'!$G$17:$G$30)) +
(SUMIF('Flat panels only'!$B$17:$B$30,B243,'Flat panels only'!$G$17:$G$30)) +
(SUMIF('Flat panels only (2)'!$B$17:$B$30,B243,'Flat panels only (2)'!$G$17:$G$30)) +
(SUMIF('Routed panel shapes'!$B$18:$B$31,B243,'Routed panel shapes'!$G$18:$G$31)) +
(SUMIF('Routed panel shapes (2)'!$B$18:$B$31,B243,'Routed panel shapes (2)'!$G$18:$G$31)) +
(SUMIF('Routed face only'!$B$17:$B$30,B243,'Routed face only'!$G$17:$G$30)) +
(SUMIF('Routed face only (2)'!$B$17:$B$30,B243,'Routed face only (2)'!$G$17:$G$30)) +
(SUMIF('Routed alum faces letters'!$B$17:$B$30,B243,'Routed alum faces letters'!$G$17:$G$30)) +
(SUMIF('Routed alum faces letters (2)'!$B$17:$B$30,B243,'Routed alum faces letters (2)'!$G$17:$G$30)) +
(SUMIF('Routed push through acrylic'!$B$17:$B$30,B243,'Routed push through acrylic'!$G$17:$G$30)) +
(SUMIF('Routed push through acrylic (2)'!$B$17:$B$30,B243,'Routed push through acrylic (2)'!$G$17:$G$30)) +
(SUMIF('Sf routed cabinet'!$B$17:$B$30,B243,'Sf routed cabinet'!$G$17:$G$30)) +
(SUMIF('Sf routed cabinet (2)'!$B$17:$B$30,B243,'Sf routed cabinet (2)'!$G$17:$G$30)) +
(SUMIF('Df routed cabinet'!$B$17:$B$30,B243,'Df routed cabinet'!$G$17:$G$30)) +
(SUMIF('Df routed cabinet (2)'!$B$17:$B$30,B243,'Df routed cabinet (2)'!$G$17:$G$30)) +
(SUMIF('Sf acrylic cabinet'!$B$17:$B$30,B243,'Sf acrylic cabinet'!$G$17:$G$30)) +
(SUMIF('Sf acrylic cabinet (2)'!$B$17:$B$30,B243,'Sf acrylic cabinet (2)'!$G$17:$G$30)) +
(SUMIF('Economy Sf acrylic'!$B$17:$B$30,B243,'Economy Sf acrylic'!$G$17:$G$30)) +
(SUMIF('Df acrylic cabinet'!$B$17:$B$30,B243,'Df acrylic cabinet'!$G$17:$G$30)) +
(SUMIF('Df acrylic cabinet (2)'!$B$17:$B$30,B243,'Df acrylic cabinet (2)'!$G$17:$G$30)) +
(SUMIF('Sf flex cabinet'!$B$17:$B$30,B243,'Sf flex cabinet'!$G$17:$G$30)) +
(SUMIF('Sf flex cabinet (2)'!$B$17:$B$30,B243,'Sf flex cabinet (2)'!$G$17:$G$30)) +
(SUMIF('Df flex cabinet'!$B$17:$B$36,B243,'Df flex cabinet'!$G$17:$G$36)) +
(SUMIF('Df flex cabinet (2)'!$B$17:$B$36,B243,'Df flex cabinet (2)'!$G$17:$G$36)) +
(SUMIF('Pole cover'!$B$17:$B$30,B243,'Pole cover'!$G$17:$G$30)) +
(SUMIF('Pole cover (2)'!$B$17:$B$30,B243,'Pole cover (2)'!$G$17:$G$30)) +
(SUMIF('Structural Steel Fab'!$B$17:$B$29,B243,'Structural Steel Fab'!$G$17:$G$29)) +
(SUMIF(Reveal!$B$17:$B$30,B243,Reveal!$G$17:$G$30)) +
(SUMIF('Reveal (2)'!$B$17:$B$30,B243,'Reveal (2)'!$G$17:$G$30)) +
(SUMIF('Crown cove top'!$B$17:$B$30,B243,'Crown cove top'!$G$17:$G$30)) +
(SUMIF('EMC assembly'!$B$17:$B$30,B243,'EMC assembly'!$G$17:$G$30)) +
(SUMIF(Crating!$B$17:$B$29,B243,Crating!$G$17:$G$29)) +
(SUMIF('LED wiring'!$B$17:$B$30,B243,'LED wiring'!$G$17:$G$30)) +
(SUMIF('Changeable copy face'!$B$17:$B$30,B243,'Changeable copy face'!$G$17:$G$30)) +
(SUMIF('Flex face assembly'!$B$17:$B$30,B243,'Flex face assembly'!$G$17:$G$30)) +
(SUMIF('Routed face assembly'!$B$17:$B$30,B243,'Routed face assembly'!$G$17:$G$30)) +
(SUMIF('Paint calculation'!$B$17:$B$30,B243,'Paint calculation'!$G$17:$G$30)) +
(SUMIF('Trimcap letter face'!$B$17:$B$30,B243,'Trimcap letter face'!$G$17:$G$30)) +
(SUMIF('Trimcap letter face (2)'!$B$17:$B$30,B243,'Trimcap letter face (2)'!$G$17:$G$30)) +
(SUMIF('Channel letter fabrication'!$B$17:$B$30,B243,'Channel letter fabrication'!$G$17:$G$30)) +
(SUMIF('Channel letter fabrication (2)'!$B$17:$B$30,B243,'Channel letter fabrication (2)'!$G$17:$G$30))</f>
        <v>0</v>
      </c>
    </row>
    <row r="244" spans="1:10">
      <c r="A244" s="28" t="str">
        <f>[1]ODBC!$A244</f>
        <v>1.5x1.5x.187 SqCrnrArcAlAng 20'</v>
      </c>
      <c r="B244" s="29" t="str">
        <f>[1]ODBC!B244</f>
        <v>20040</v>
      </c>
      <c r="C244" s="30">
        <f>IFERROR(VLOOKUP($B244,[1]ODBC!$B:$H,2,FALSE),"")</f>
        <v>2.5819999999999999</v>
      </c>
      <c r="D244" s="30">
        <f>IFERROR(VLOOKUP($B244,[1]ODBC!$B:$H,3,FALSE),"")</f>
        <v>4.6479999999999997</v>
      </c>
      <c r="E244" s="30" t="str">
        <f>IFERROR(VLOOKUP($B244,[1]ODBC!$B:$H,4,FALSE),"")</f>
        <v>FT</v>
      </c>
      <c r="F244" s="31">
        <f>IFERROR(VLOOKUP($B244,[1]ODBC!$B:$H,5,FALSE),"")</f>
        <v>44.45</v>
      </c>
      <c r="G244" s="32">
        <f>[1]ODBC!G244</f>
        <v>0</v>
      </c>
      <c r="H244" s="33">
        <f>SUM([1]ODBC!H244)</f>
        <v>46059</v>
      </c>
      <c r="I244" s="41" t="str">
        <f>'Vinyl cutting'!$B$2</f>
        <v>J36938</v>
      </c>
      <c r="J244" s="42">
        <f ca="1">(SUMIF('Freeform time and material'!$B$17:$B$30,B244,'Freeform time and material'!$G$17:$G$30)) +
(SUMIF('Vinyl cutting'!$B$17:$B$30,B244,'Vinyl cutting'!$G$17:$G$30)) +
(SUMIF('Vinyl cutting (2)'!$B$17:$B$30,B244,'Vinyl cutting (2)'!$G$17:$G$30)) +
(SUMIF('Apply vinyl graphics'!$B$17:$B$30,B244,'Apply vinyl graphics'!$G$17:$G$30)) +
(SUMIF('Apply vinyl graphics (2)'!$B$17:$B$30,B244,'Apply vinyl graphics (2)'!$G$17:$G$30)) +
(SUMIF('Alum pan sign'!$B$17:$B$30,B244,'Alum pan sign'!$G$17:$G$30)) +
(SUMIF('Alum pan sign (2)'!$B$17:$B$30,B244,'Alum pan sign (2)'!$G$17:$G$30)) +
(SUMIF('Economy pan sign'!$B$17:$B$30,B244,'Economy pan sign'!$G$17:$G$30)) +
(SUMIF('Post and panel sign'!$B$17:$B$30,B244,'Post and panel sign'!$G$17:$G$30)) +
(SUMIF('Post and panel sign (2)'!$B$17:$B$30,B244,'Post and panel sign (2)'!$G$17:$G$30)) +
(SUMIF('Flat panels only'!$B$17:$B$30,B244,'Flat panels only'!$G$17:$G$30)) +
(SUMIF('Flat panels only (2)'!$B$17:$B$30,B244,'Flat panels only (2)'!$G$17:$G$30)) +
(SUMIF('Routed panel shapes'!$B$18:$B$31,B244,'Routed panel shapes'!$G$18:$G$31)) +
(SUMIF('Routed panel shapes (2)'!$B$18:$B$31,B244,'Routed panel shapes (2)'!$G$18:$G$31)) +
(SUMIF('Routed face only'!$B$17:$B$30,B244,'Routed face only'!$G$17:$G$30)) +
(SUMIF('Routed face only (2)'!$B$17:$B$30,B244,'Routed face only (2)'!$G$17:$G$30)) +
(SUMIF('Routed alum faces letters'!$B$17:$B$30,B244,'Routed alum faces letters'!$G$17:$G$30)) +
(SUMIF('Routed alum faces letters (2)'!$B$17:$B$30,B244,'Routed alum faces letters (2)'!$G$17:$G$30)) +
(SUMIF('Routed push through acrylic'!$B$17:$B$30,B244,'Routed push through acrylic'!$G$17:$G$30)) +
(SUMIF('Routed push through acrylic (2)'!$B$17:$B$30,B244,'Routed push through acrylic (2)'!$G$17:$G$30)) +
(SUMIF('Sf routed cabinet'!$B$17:$B$30,B244,'Sf routed cabinet'!$G$17:$G$30)) +
(SUMIF('Sf routed cabinet (2)'!$B$17:$B$30,B244,'Sf routed cabinet (2)'!$G$17:$G$30)) +
(SUMIF('Df routed cabinet'!$B$17:$B$30,B244,'Df routed cabinet'!$G$17:$G$30)) +
(SUMIF('Df routed cabinet (2)'!$B$17:$B$30,B244,'Df routed cabinet (2)'!$G$17:$G$30)) +
(SUMIF('Sf acrylic cabinet'!$B$17:$B$30,B244,'Sf acrylic cabinet'!$G$17:$G$30)) +
(SUMIF('Sf acrylic cabinet (2)'!$B$17:$B$30,B244,'Sf acrylic cabinet (2)'!$G$17:$G$30)) +
(SUMIF('Economy Sf acrylic'!$B$17:$B$30,B244,'Economy Sf acrylic'!$G$17:$G$30)) +
(SUMIF('Df acrylic cabinet'!$B$17:$B$30,B244,'Df acrylic cabinet'!$G$17:$G$30)) +
(SUMIF('Df acrylic cabinet (2)'!$B$17:$B$30,B244,'Df acrylic cabinet (2)'!$G$17:$G$30)) +
(SUMIF('Sf flex cabinet'!$B$17:$B$30,B244,'Sf flex cabinet'!$G$17:$G$30)) +
(SUMIF('Sf flex cabinet (2)'!$B$17:$B$30,B244,'Sf flex cabinet (2)'!$G$17:$G$30)) +
(SUMIF('Df flex cabinet'!$B$17:$B$36,B244,'Df flex cabinet'!$G$17:$G$36)) +
(SUMIF('Df flex cabinet (2)'!$B$17:$B$36,B244,'Df flex cabinet (2)'!$G$17:$G$36)) +
(SUMIF('Pole cover'!$B$17:$B$30,B244,'Pole cover'!$G$17:$G$30)) +
(SUMIF('Pole cover (2)'!$B$17:$B$30,B244,'Pole cover (2)'!$G$17:$G$30)) +
(SUMIF('Structural Steel Fab'!$B$17:$B$29,B244,'Structural Steel Fab'!$G$17:$G$29)) +
(SUMIF(Reveal!$B$17:$B$30,B244,Reveal!$G$17:$G$30)) +
(SUMIF('Reveal (2)'!$B$17:$B$30,B244,'Reveal (2)'!$G$17:$G$30)) +
(SUMIF('Crown cove top'!$B$17:$B$30,B244,'Crown cove top'!$G$17:$G$30)) +
(SUMIF('EMC assembly'!$B$17:$B$30,B244,'EMC assembly'!$G$17:$G$30)) +
(SUMIF(Crating!$B$17:$B$29,B244,Crating!$G$17:$G$29)) +
(SUMIF('LED wiring'!$B$17:$B$30,B244,'LED wiring'!$G$17:$G$30)) +
(SUMIF('Changeable copy face'!$B$17:$B$30,B244,'Changeable copy face'!$G$17:$G$30)) +
(SUMIF('Flex face assembly'!$B$17:$B$30,B244,'Flex face assembly'!$G$17:$G$30)) +
(SUMIF('Routed face assembly'!$B$17:$B$30,B244,'Routed face assembly'!$G$17:$G$30)) +
(SUMIF('Paint calculation'!$B$17:$B$30,B244,'Paint calculation'!$G$17:$G$30)) +
(SUMIF('Trimcap letter face'!$B$17:$B$30,B244,'Trimcap letter face'!$G$17:$G$30)) +
(SUMIF('Trimcap letter face (2)'!$B$17:$B$30,B244,'Trimcap letter face (2)'!$G$17:$G$30)) +
(SUMIF('Channel letter fabrication'!$B$17:$B$30,B244,'Channel letter fabrication'!$G$17:$G$30)) +
(SUMIF('Channel letter fabrication (2)'!$B$17:$B$30,B244,'Channel letter fabrication (2)'!$G$17:$G$30))</f>
        <v>0</v>
      </c>
    </row>
    <row r="245" spans="1:10">
      <c r="A245" s="28" t="str">
        <f>[1]ODBC!$A245</f>
        <v>2x2x.187 SqCrnrArcAl Ang 20'</v>
      </c>
      <c r="B245" s="29" t="str">
        <f>[1]ODBC!B245</f>
        <v>20050</v>
      </c>
      <c r="C245" s="30">
        <f>IFERROR(VLOOKUP($B245,[1]ODBC!$B:$H,2,FALSE),"")</f>
        <v>3.444</v>
      </c>
      <c r="D245" s="30">
        <f>IFERROR(VLOOKUP($B245,[1]ODBC!$B:$H,3,FALSE),"")</f>
        <v>6.2</v>
      </c>
      <c r="E245" s="30" t="str">
        <f>IFERROR(VLOOKUP($B245,[1]ODBC!$B:$H,4,FALSE),"")</f>
        <v>FT</v>
      </c>
      <c r="F245" s="31">
        <f>IFERROR(VLOOKUP($B245,[1]ODBC!$B:$H,5,FALSE),"")</f>
        <v>44.45</v>
      </c>
      <c r="G245" s="32">
        <f>[1]ODBC!G245</f>
        <v>0</v>
      </c>
      <c r="H245" s="33">
        <f>SUM([1]ODBC!H245)</f>
        <v>46059</v>
      </c>
      <c r="I245" s="41" t="str">
        <f>'Vinyl cutting'!$B$2</f>
        <v>J36938</v>
      </c>
      <c r="J245" s="42">
        <f ca="1">(SUMIF('Freeform time and material'!$B$17:$B$30,B245,'Freeform time and material'!$G$17:$G$30)) +
(SUMIF('Vinyl cutting'!$B$17:$B$30,B245,'Vinyl cutting'!$G$17:$G$30)) +
(SUMIF('Vinyl cutting (2)'!$B$17:$B$30,B245,'Vinyl cutting (2)'!$G$17:$G$30)) +
(SUMIF('Apply vinyl graphics'!$B$17:$B$30,B245,'Apply vinyl graphics'!$G$17:$G$30)) +
(SUMIF('Apply vinyl graphics (2)'!$B$17:$B$30,B245,'Apply vinyl graphics (2)'!$G$17:$G$30)) +
(SUMIF('Alum pan sign'!$B$17:$B$30,B245,'Alum pan sign'!$G$17:$G$30)) +
(SUMIF('Alum pan sign (2)'!$B$17:$B$30,B245,'Alum pan sign (2)'!$G$17:$G$30)) +
(SUMIF('Economy pan sign'!$B$17:$B$30,B245,'Economy pan sign'!$G$17:$G$30)) +
(SUMIF('Post and panel sign'!$B$17:$B$30,B245,'Post and panel sign'!$G$17:$G$30)) +
(SUMIF('Post and panel sign (2)'!$B$17:$B$30,B245,'Post and panel sign (2)'!$G$17:$G$30)) +
(SUMIF('Flat panels only'!$B$17:$B$30,B245,'Flat panels only'!$G$17:$G$30)) +
(SUMIF('Flat panels only (2)'!$B$17:$B$30,B245,'Flat panels only (2)'!$G$17:$G$30)) +
(SUMIF('Routed panel shapes'!$B$18:$B$31,B245,'Routed panel shapes'!$G$18:$G$31)) +
(SUMIF('Routed panel shapes (2)'!$B$18:$B$31,B245,'Routed panel shapes (2)'!$G$18:$G$31)) +
(SUMIF('Routed face only'!$B$17:$B$30,B245,'Routed face only'!$G$17:$G$30)) +
(SUMIF('Routed face only (2)'!$B$17:$B$30,B245,'Routed face only (2)'!$G$17:$G$30)) +
(SUMIF('Routed alum faces letters'!$B$17:$B$30,B245,'Routed alum faces letters'!$G$17:$G$30)) +
(SUMIF('Routed alum faces letters (2)'!$B$17:$B$30,B245,'Routed alum faces letters (2)'!$G$17:$G$30)) +
(SUMIF('Routed push through acrylic'!$B$17:$B$30,B245,'Routed push through acrylic'!$G$17:$G$30)) +
(SUMIF('Routed push through acrylic (2)'!$B$17:$B$30,B245,'Routed push through acrylic (2)'!$G$17:$G$30)) +
(SUMIF('Sf routed cabinet'!$B$17:$B$30,B245,'Sf routed cabinet'!$G$17:$G$30)) +
(SUMIF('Sf routed cabinet (2)'!$B$17:$B$30,B245,'Sf routed cabinet (2)'!$G$17:$G$30)) +
(SUMIF('Df routed cabinet'!$B$17:$B$30,B245,'Df routed cabinet'!$G$17:$G$30)) +
(SUMIF('Df routed cabinet (2)'!$B$17:$B$30,B245,'Df routed cabinet (2)'!$G$17:$G$30)) +
(SUMIF('Sf acrylic cabinet'!$B$17:$B$30,B245,'Sf acrylic cabinet'!$G$17:$G$30)) +
(SUMIF('Sf acrylic cabinet (2)'!$B$17:$B$30,B245,'Sf acrylic cabinet (2)'!$G$17:$G$30)) +
(SUMIF('Economy Sf acrylic'!$B$17:$B$30,B245,'Economy Sf acrylic'!$G$17:$G$30)) +
(SUMIF('Df acrylic cabinet'!$B$17:$B$30,B245,'Df acrylic cabinet'!$G$17:$G$30)) +
(SUMIF('Df acrylic cabinet (2)'!$B$17:$B$30,B245,'Df acrylic cabinet (2)'!$G$17:$G$30)) +
(SUMIF('Sf flex cabinet'!$B$17:$B$30,B245,'Sf flex cabinet'!$G$17:$G$30)) +
(SUMIF('Sf flex cabinet (2)'!$B$17:$B$30,B245,'Sf flex cabinet (2)'!$G$17:$G$30)) +
(SUMIF('Df flex cabinet'!$B$17:$B$36,B245,'Df flex cabinet'!$G$17:$G$36)) +
(SUMIF('Df flex cabinet (2)'!$B$17:$B$36,B245,'Df flex cabinet (2)'!$G$17:$G$36)) +
(SUMIF('Pole cover'!$B$17:$B$30,B245,'Pole cover'!$G$17:$G$30)) +
(SUMIF('Pole cover (2)'!$B$17:$B$30,B245,'Pole cover (2)'!$G$17:$G$30)) +
(SUMIF('Structural Steel Fab'!$B$17:$B$29,B245,'Structural Steel Fab'!$G$17:$G$29)) +
(SUMIF(Reveal!$B$17:$B$30,B245,Reveal!$G$17:$G$30)) +
(SUMIF('Reveal (2)'!$B$17:$B$30,B245,'Reveal (2)'!$G$17:$G$30)) +
(SUMIF('Crown cove top'!$B$17:$B$30,B245,'Crown cove top'!$G$17:$G$30)) +
(SUMIF('EMC assembly'!$B$17:$B$30,B245,'EMC assembly'!$G$17:$G$30)) +
(SUMIF(Crating!$B$17:$B$29,B245,Crating!$G$17:$G$29)) +
(SUMIF('LED wiring'!$B$17:$B$30,B245,'LED wiring'!$G$17:$G$30)) +
(SUMIF('Changeable copy face'!$B$17:$B$30,B245,'Changeable copy face'!$G$17:$G$30)) +
(SUMIF('Flex face assembly'!$B$17:$B$30,B245,'Flex face assembly'!$G$17:$G$30)) +
(SUMIF('Routed face assembly'!$B$17:$B$30,B245,'Routed face assembly'!$G$17:$G$30)) +
(SUMIF('Paint calculation'!$B$17:$B$30,B245,'Paint calculation'!$G$17:$G$30)) +
(SUMIF('Trimcap letter face'!$B$17:$B$30,B245,'Trimcap letter face'!$G$17:$G$30)) +
(SUMIF('Trimcap letter face (2)'!$B$17:$B$30,B245,'Trimcap letter face (2)'!$G$17:$G$30)) +
(SUMIF('Channel letter fabrication'!$B$17:$B$30,B245,'Channel letter fabrication'!$G$17:$G$30)) +
(SUMIF('Channel letter fabrication (2)'!$B$17:$B$30,B245,'Channel letter fabrication (2)'!$G$17:$G$30))</f>
        <v>270</v>
      </c>
    </row>
    <row r="246" spans="1:10">
      <c r="A246" s="28" t="str">
        <f>[1]ODBC!$A246</f>
        <v>2 x 2 x.187 StrcAlum Ang 25'</v>
      </c>
      <c r="B246" s="29" t="str">
        <f>[1]ODBC!B246</f>
        <v>20055</v>
      </c>
      <c r="C246" s="30">
        <f>IFERROR(VLOOKUP($B246,[1]ODBC!$B:$H,2,FALSE),"")</f>
        <v>2.37</v>
      </c>
      <c r="D246" s="30">
        <f>IFERROR(VLOOKUP($B246,[1]ODBC!$B:$H,3,FALSE),"")</f>
        <v>4.266</v>
      </c>
      <c r="E246" s="30" t="str">
        <f>IFERROR(VLOOKUP($B246,[1]ODBC!$B:$H,4,FALSE),"")</f>
        <v>FT</v>
      </c>
      <c r="F246" s="31">
        <f>IFERROR(VLOOKUP($B246,[1]ODBC!$B:$H,5,FALSE),"")</f>
        <v>44.45</v>
      </c>
      <c r="G246" s="32">
        <f>[1]ODBC!G246</f>
        <v>0</v>
      </c>
      <c r="H246" s="33">
        <f>SUM([1]ODBC!H246)</f>
        <v>0</v>
      </c>
      <c r="I246" s="41" t="str">
        <f>'Vinyl cutting'!$B$2</f>
        <v>J36938</v>
      </c>
      <c r="J246" s="42">
        <f ca="1">(SUMIF('Freeform time and material'!$B$17:$B$30,B246,'Freeform time and material'!$G$17:$G$30)) +
(SUMIF('Vinyl cutting'!$B$17:$B$30,B246,'Vinyl cutting'!$G$17:$G$30)) +
(SUMIF('Vinyl cutting (2)'!$B$17:$B$30,B246,'Vinyl cutting (2)'!$G$17:$G$30)) +
(SUMIF('Apply vinyl graphics'!$B$17:$B$30,B246,'Apply vinyl graphics'!$G$17:$G$30)) +
(SUMIF('Apply vinyl graphics (2)'!$B$17:$B$30,B246,'Apply vinyl graphics (2)'!$G$17:$G$30)) +
(SUMIF('Alum pan sign'!$B$17:$B$30,B246,'Alum pan sign'!$G$17:$G$30)) +
(SUMIF('Alum pan sign (2)'!$B$17:$B$30,B246,'Alum pan sign (2)'!$G$17:$G$30)) +
(SUMIF('Economy pan sign'!$B$17:$B$30,B246,'Economy pan sign'!$G$17:$G$30)) +
(SUMIF('Post and panel sign'!$B$17:$B$30,B246,'Post and panel sign'!$G$17:$G$30)) +
(SUMIF('Post and panel sign (2)'!$B$17:$B$30,B246,'Post and panel sign (2)'!$G$17:$G$30)) +
(SUMIF('Flat panels only'!$B$17:$B$30,B246,'Flat panels only'!$G$17:$G$30)) +
(SUMIF('Flat panels only (2)'!$B$17:$B$30,B246,'Flat panels only (2)'!$G$17:$G$30)) +
(SUMIF('Routed panel shapes'!$B$18:$B$31,B246,'Routed panel shapes'!$G$18:$G$31)) +
(SUMIF('Routed panel shapes (2)'!$B$18:$B$31,B246,'Routed panel shapes (2)'!$G$18:$G$31)) +
(SUMIF('Routed face only'!$B$17:$B$30,B246,'Routed face only'!$G$17:$G$30)) +
(SUMIF('Routed face only (2)'!$B$17:$B$30,B246,'Routed face only (2)'!$G$17:$G$30)) +
(SUMIF('Routed alum faces letters'!$B$17:$B$30,B246,'Routed alum faces letters'!$G$17:$G$30)) +
(SUMIF('Routed alum faces letters (2)'!$B$17:$B$30,B246,'Routed alum faces letters (2)'!$G$17:$G$30)) +
(SUMIF('Routed push through acrylic'!$B$17:$B$30,B246,'Routed push through acrylic'!$G$17:$G$30)) +
(SUMIF('Routed push through acrylic (2)'!$B$17:$B$30,B246,'Routed push through acrylic (2)'!$G$17:$G$30)) +
(SUMIF('Sf routed cabinet'!$B$17:$B$30,B246,'Sf routed cabinet'!$G$17:$G$30)) +
(SUMIF('Sf routed cabinet (2)'!$B$17:$B$30,B246,'Sf routed cabinet (2)'!$G$17:$G$30)) +
(SUMIF('Df routed cabinet'!$B$17:$B$30,B246,'Df routed cabinet'!$G$17:$G$30)) +
(SUMIF('Df routed cabinet (2)'!$B$17:$B$30,B246,'Df routed cabinet (2)'!$G$17:$G$30)) +
(SUMIF('Sf acrylic cabinet'!$B$17:$B$30,B246,'Sf acrylic cabinet'!$G$17:$G$30)) +
(SUMIF('Sf acrylic cabinet (2)'!$B$17:$B$30,B246,'Sf acrylic cabinet (2)'!$G$17:$G$30)) +
(SUMIF('Economy Sf acrylic'!$B$17:$B$30,B246,'Economy Sf acrylic'!$G$17:$G$30)) +
(SUMIF('Df acrylic cabinet'!$B$17:$B$30,B246,'Df acrylic cabinet'!$G$17:$G$30)) +
(SUMIF('Df acrylic cabinet (2)'!$B$17:$B$30,B246,'Df acrylic cabinet (2)'!$G$17:$G$30)) +
(SUMIF('Sf flex cabinet'!$B$17:$B$30,B246,'Sf flex cabinet'!$G$17:$G$30)) +
(SUMIF('Sf flex cabinet (2)'!$B$17:$B$30,B246,'Sf flex cabinet (2)'!$G$17:$G$30)) +
(SUMIF('Df flex cabinet'!$B$17:$B$36,B246,'Df flex cabinet'!$G$17:$G$36)) +
(SUMIF('Df flex cabinet (2)'!$B$17:$B$36,B246,'Df flex cabinet (2)'!$G$17:$G$36)) +
(SUMIF('Pole cover'!$B$17:$B$30,B246,'Pole cover'!$G$17:$G$30)) +
(SUMIF('Pole cover (2)'!$B$17:$B$30,B246,'Pole cover (2)'!$G$17:$G$30)) +
(SUMIF('Structural Steel Fab'!$B$17:$B$29,B246,'Structural Steel Fab'!$G$17:$G$29)) +
(SUMIF(Reveal!$B$17:$B$30,B246,Reveal!$G$17:$G$30)) +
(SUMIF('Reveal (2)'!$B$17:$B$30,B246,'Reveal (2)'!$G$17:$G$30)) +
(SUMIF('Crown cove top'!$B$17:$B$30,B246,'Crown cove top'!$G$17:$G$30)) +
(SUMIF('EMC assembly'!$B$17:$B$30,B246,'EMC assembly'!$G$17:$G$30)) +
(SUMIF(Crating!$B$17:$B$29,B246,Crating!$G$17:$G$29)) +
(SUMIF('LED wiring'!$B$17:$B$30,B246,'LED wiring'!$G$17:$G$30)) +
(SUMIF('Changeable copy face'!$B$17:$B$30,B246,'Changeable copy face'!$G$17:$G$30)) +
(SUMIF('Flex face assembly'!$B$17:$B$30,B246,'Flex face assembly'!$G$17:$G$30)) +
(SUMIF('Routed face assembly'!$B$17:$B$30,B246,'Routed face assembly'!$G$17:$G$30)) +
(SUMIF('Paint calculation'!$B$17:$B$30,B246,'Paint calculation'!$G$17:$G$30)) +
(SUMIF('Trimcap letter face'!$B$17:$B$30,B246,'Trimcap letter face'!$G$17:$G$30)) +
(SUMIF('Trimcap letter face (2)'!$B$17:$B$30,B246,'Trimcap letter face (2)'!$G$17:$G$30)) +
(SUMIF('Channel letter fabrication'!$B$17:$B$30,B246,'Channel letter fabrication'!$G$17:$G$30)) +
(SUMIF('Channel letter fabrication (2)'!$B$17:$B$30,B246,'Channel letter fabrication (2)'!$G$17:$G$30))</f>
        <v>0</v>
      </c>
    </row>
    <row r="247" spans="1:10">
      <c r="A247" s="28" t="str">
        <f>[1]ODBC!$A247</f>
        <v>2 x 1.5 x .187 Alum Angle</v>
      </c>
      <c r="B247" s="29" t="str">
        <f>[1]ODBC!B247</f>
        <v>20056</v>
      </c>
      <c r="C247" s="30">
        <f>IFERROR(VLOOKUP($B247,[1]ODBC!$B:$H,2,FALSE),"")</f>
        <v>3.0419999999999998</v>
      </c>
      <c r="D247" s="30">
        <f>IFERROR(VLOOKUP($B247,[1]ODBC!$B:$H,3,FALSE),"")</f>
        <v>5.476</v>
      </c>
      <c r="E247" s="30" t="str">
        <f>IFERROR(VLOOKUP($B247,[1]ODBC!$B:$H,4,FALSE),"")</f>
        <v>FT</v>
      </c>
      <c r="F247" s="31">
        <f>IFERROR(VLOOKUP($B247,[1]ODBC!$B:$H,5,FALSE),"")</f>
        <v>44.45</v>
      </c>
      <c r="G247" s="32">
        <f>[1]ODBC!G247</f>
        <v>0</v>
      </c>
      <c r="H247" s="33">
        <f>SUM([1]ODBC!H247)</f>
        <v>46034</v>
      </c>
      <c r="I247" s="41" t="str">
        <f>'Vinyl cutting'!$B$2</f>
        <v>J36938</v>
      </c>
      <c r="J247" s="42">
        <f ca="1">(SUMIF('Freeform time and material'!$B$17:$B$30,B247,'Freeform time and material'!$G$17:$G$30)) +
(SUMIF('Vinyl cutting'!$B$17:$B$30,B247,'Vinyl cutting'!$G$17:$G$30)) +
(SUMIF('Vinyl cutting (2)'!$B$17:$B$30,B247,'Vinyl cutting (2)'!$G$17:$G$30)) +
(SUMIF('Apply vinyl graphics'!$B$17:$B$30,B247,'Apply vinyl graphics'!$G$17:$G$30)) +
(SUMIF('Apply vinyl graphics (2)'!$B$17:$B$30,B247,'Apply vinyl graphics (2)'!$G$17:$G$30)) +
(SUMIF('Alum pan sign'!$B$17:$B$30,B247,'Alum pan sign'!$G$17:$G$30)) +
(SUMIF('Alum pan sign (2)'!$B$17:$B$30,B247,'Alum pan sign (2)'!$G$17:$G$30)) +
(SUMIF('Economy pan sign'!$B$17:$B$30,B247,'Economy pan sign'!$G$17:$G$30)) +
(SUMIF('Post and panel sign'!$B$17:$B$30,B247,'Post and panel sign'!$G$17:$G$30)) +
(SUMIF('Post and panel sign (2)'!$B$17:$B$30,B247,'Post and panel sign (2)'!$G$17:$G$30)) +
(SUMIF('Flat panels only'!$B$17:$B$30,B247,'Flat panels only'!$G$17:$G$30)) +
(SUMIF('Flat panels only (2)'!$B$17:$B$30,B247,'Flat panels only (2)'!$G$17:$G$30)) +
(SUMIF('Routed panel shapes'!$B$18:$B$31,B247,'Routed panel shapes'!$G$18:$G$31)) +
(SUMIF('Routed panel shapes (2)'!$B$18:$B$31,B247,'Routed panel shapes (2)'!$G$18:$G$31)) +
(SUMIF('Routed face only'!$B$17:$B$30,B247,'Routed face only'!$G$17:$G$30)) +
(SUMIF('Routed face only (2)'!$B$17:$B$30,B247,'Routed face only (2)'!$G$17:$G$30)) +
(SUMIF('Routed alum faces letters'!$B$17:$B$30,B247,'Routed alum faces letters'!$G$17:$G$30)) +
(SUMIF('Routed alum faces letters (2)'!$B$17:$B$30,B247,'Routed alum faces letters (2)'!$G$17:$G$30)) +
(SUMIF('Routed push through acrylic'!$B$17:$B$30,B247,'Routed push through acrylic'!$G$17:$G$30)) +
(SUMIF('Routed push through acrylic (2)'!$B$17:$B$30,B247,'Routed push through acrylic (2)'!$G$17:$G$30)) +
(SUMIF('Sf routed cabinet'!$B$17:$B$30,B247,'Sf routed cabinet'!$G$17:$G$30)) +
(SUMIF('Sf routed cabinet (2)'!$B$17:$B$30,B247,'Sf routed cabinet (2)'!$G$17:$G$30)) +
(SUMIF('Df routed cabinet'!$B$17:$B$30,B247,'Df routed cabinet'!$G$17:$G$30)) +
(SUMIF('Df routed cabinet (2)'!$B$17:$B$30,B247,'Df routed cabinet (2)'!$G$17:$G$30)) +
(SUMIF('Sf acrylic cabinet'!$B$17:$B$30,B247,'Sf acrylic cabinet'!$G$17:$G$30)) +
(SUMIF('Sf acrylic cabinet (2)'!$B$17:$B$30,B247,'Sf acrylic cabinet (2)'!$G$17:$G$30)) +
(SUMIF('Economy Sf acrylic'!$B$17:$B$30,B247,'Economy Sf acrylic'!$G$17:$G$30)) +
(SUMIF('Df acrylic cabinet'!$B$17:$B$30,B247,'Df acrylic cabinet'!$G$17:$G$30)) +
(SUMIF('Df acrylic cabinet (2)'!$B$17:$B$30,B247,'Df acrylic cabinet (2)'!$G$17:$G$30)) +
(SUMIF('Sf flex cabinet'!$B$17:$B$30,B247,'Sf flex cabinet'!$G$17:$G$30)) +
(SUMIF('Sf flex cabinet (2)'!$B$17:$B$30,B247,'Sf flex cabinet (2)'!$G$17:$G$30)) +
(SUMIF('Df flex cabinet'!$B$17:$B$36,B247,'Df flex cabinet'!$G$17:$G$36)) +
(SUMIF('Df flex cabinet (2)'!$B$17:$B$36,B247,'Df flex cabinet (2)'!$G$17:$G$36)) +
(SUMIF('Pole cover'!$B$17:$B$30,B247,'Pole cover'!$G$17:$G$30)) +
(SUMIF('Pole cover (2)'!$B$17:$B$30,B247,'Pole cover (2)'!$G$17:$G$30)) +
(SUMIF('Structural Steel Fab'!$B$17:$B$29,B247,'Structural Steel Fab'!$G$17:$G$29)) +
(SUMIF(Reveal!$B$17:$B$30,B247,Reveal!$G$17:$G$30)) +
(SUMIF('Reveal (2)'!$B$17:$B$30,B247,'Reveal (2)'!$G$17:$G$30)) +
(SUMIF('Crown cove top'!$B$17:$B$30,B247,'Crown cove top'!$G$17:$G$30)) +
(SUMIF('EMC assembly'!$B$17:$B$30,B247,'EMC assembly'!$G$17:$G$30)) +
(SUMIF(Crating!$B$17:$B$29,B247,Crating!$G$17:$G$29)) +
(SUMIF('LED wiring'!$B$17:$B$30,B247,'LED wiring'!$G$17:$G$30)) +
(SUMIF('Changeable copy face'!$B$17:$B$30,B247,'Changeable copy face'!$G$17:$G$30)) +
(SUMIF('Flex face assembly'!$B$17:$B$30,B247,'Flex face assembly'!$G$17:$G$30)) +
(SUMIF('Routed face assembly'!$B$17:$B$30,B247,'Routed face assembly'!$G$17:$G$30)) +
(SUMIF('Paint calculation'!$B$17:$B$30,B247,'Paint calculation'!$G$17:$G$30)) +
(SUMIF('Trimcap letter face'!$B$17:$B$30,B247,'Trimcap letter face'!$G$17:$G$30)) +
(SUMIF('Trimcap letter face (2)'!$B$17:$B$30,B247,'Trimcap letter face (2)'!$G$17:$G$30)) +
(SUMIF('Channel letter fabrication'!$B$17:$B$30,B247,'Channel letter fabrication'!$G$17:$G$30)) +
(SUMIF('Channel letter fabrication (2)'!$B$17:$B$30,B247,'Channel letter fabrication (2)'!$G$17:$G$30))</f>
        <v>0</v>
      </c>
    </row>
    <row r="248" spans="1:10">
      <c r="A248" s="28" t="str">
        <f>[1]ODBC!$A248</f>
        <v>3 x 3 x .125 Alum Angle</v>
      </c>
      <c r="B248" s="29" t="str">
        <f>[1]ODBC!B248</f>
        <v>20059</v>
      </c>
      <c r="C248" s="30">
        <f>IFERROR(VLOOKUP($B248,[1]ODBC!$B:$H,2,FALSE),"")</f>
        <v>3.5939999999999999</v>
      </c>
      <c r="D248" s="30">
        <f>IFERROR(VLOOKUP($B248,[1]ODBC!$B:$H,3,FALSE),"")</f>
        <v>6.47</v>
      </c>
      <c r="E248" s="30" t="str">
        <f>IFERROR(VLOOKUP($B248,[1]ODBC!$B:$H,4,FALSE),"")</f>
        <v>FT</v>
      </c>
      <c r="F248" s="31">
        <f>IFERROR(VLOOKUP($B248,[1]ODBC!$B:$H,5,FALSE),"")</f>
        <v>44.45</v>
      </c>
      <c r="G248" s="32">
        <f>[1]ODBC!G248</f>
        <v>0</v>
      </c>
      <c r="H248" s="33">
        <f>SUM([1]ODBC!H248)</f>
        <v>46042</v>
      </c>
      <c r="I248" s="41" t="str">
        <f>'Vinyl cutting'!$B$2</f>
        <v>J36938</v>
      </c>
      <c r="J248" s="42">
        <f ca="1">(SUMIF('Freeform time and material'!$B$17:$B$30,B248,'Freeform time and material'!$G$17:$G$30)) +
(SUMIF('Vinyl cutting'!$B$17:$B$30,B248,'Vinyl cutting'!$G$17:$G$30)) +
(SUMIF('Vinyl cutting (2)'!$B$17:$B$30,B248,'Vinyl cutting (2)'!$G$17:$G$30)) +
(SUMIF('Apply vinyl graphics'!$B$17:$B$30,B248,'Apply vinyl graphics'!$G$17:$G$30)) +
(SUMIF('Apply vinyl graphics (2)'!$B$17:$B$30,B248,'Apply vinyl graphics (2)'!$G$17:$G$30)) +
(SUMIF('Alum pan sign'!$B$17:$B$30,B248,'Alum pan sign'!$G$17:$G$30)) +
(SUMIF('Alum pan sign (2)'!$B$17:$B$30,B248,'Alum pan sign (2)'!$G$17:$G$30)) +
(SUMIF('Economy pan sign'!$B$17:$B$30,B248,'Economy pan sign'!$G$17:$G$30)) +
(SUMIF('Post and panel sign'!$B$17:$B$30,B248,'Post and panel sign'!$G$17:$G$30)) +
(SUMIF('Post and panel sign (2)'!$B$17:$B$30,B248,'Post and panel sign (2)'!$G$17:$G$30)) +
(SUMIF('Flat panels only'!$B$17:$B$30,B248,'Flat panels only'!$G$17:$G$30)) +
(SUMIF('Flat panels only (2)'!$B$17:$B$30,B248,'Flat panels only (2)'!$G$17:$G$30)) +
(SUMIF('Routed panel shapes'!$B$18:$B$31,B248,'Routed panel shapes'!$G$18:$G$31)) +
(SUMIF('Routed panel shapes (2)'!$B$18:$B$31,B248,'Routed panel shapes (2)'!$G$18:$G$31)) +
(SUMIF('Routed face only'!$B$17:$B$30,B248,'Routed face only'!$G$17:$G$30)) +
(SUMIF('Routed face only (2)'!$B$17:$B$30,B248,'Routed face only (2)'!$G$17:$G$30)) +
(SUMIF('Routed alum faces letters'!$B$17:$B$30,B248,'Routed alum faces letters'!$G$17:$G$30)) +
(SUMIF('Routed alum faces letters (2)'!$B$17:$B$30,B248,'Routed alum faces letters (2)'!$G$17:$G$30)) +
(SUMIF('Routed push through acrylic'!$B$17:$B$30,B248,'Routed push through acrylic'!$G$17:$G$30)) +
(SUMIF('Routed push through acrylic (2)'!$B$17:$B$30,B248,'Routed push through acrylic (2)'!$G$17:$G$30)) +
(SUMIF('Sf routed cabinet'!$B$17:$B$30,B248,'Sf routed cabinet'!$G$17:$G$30)) +
(SUMIF('Sf routed cabinet (2)'!$B$17:$B$30,B248,'Sf routed cabinet (2)'!$G$17:$G$30)) +
(SUMIF('Df routed cabinet'!$B$17:$B$30,B248,'Df routed cabinet'!$G$17:$G$30)) +
(SUMIF('Df routed cabinet (2)'!$B$17:$B$30,B248,'Df routed cabinet (2)'!$G$17:$G$30)) +
(SUMIF('Sf acrylic cabinet'!$B$17:$B$30,B248,'Sf acrylic cabinet'!$G$17:$G$30)) +
(SUMIF('Sf acrylic cabinet (2)'!$B$17:$B$30,B248,'Sf acrylic cabinet (2)'!$G$17:$G$30)) +
(SUMIF('Economy Sf acrylic'!$B$17:$B$30,B248,'Economy Sf acrylic'!$G$17:$G$30)) +
(SUMIF('Df acrylic cabinet'!$B$17:$B$30,B248,'Df acrylic cabinet'!$G$17:$G$30)) +
(SUMIF('Df acrylic cabinet (2)'!$B$17:$B$30,B248,'Df acrylic cabinet (2)'!$G$17:$G$30)) +
(SUMIF('Sf flex cabinet'!$B$17:$B$30,B248,'Sf flex cabinet'!$G$17:$G$30)) +
(SUMIF('Sf flex cabinet (2)'!$B$17:$B$30,B248,'Sf flex cabinet (2)'!$G$17:$G$30)) +
(SUMIF('Df flex cabinet'!$B$17:$B$36,B248,'Df flex cabinet'!$G$17:$G$36)) +
(SUMIF('Df flex cabinet (2)'!$B$17:$B$36,B248,'Df flex cabinet (2)'!$G$17:$G$36)) +
(SUMIF('Pole cover'!$B$17:$B$30,B248,'Pole cover'!$G$17:$G$30)) +
(SUMIF('Pole cover (2)'!$B$17:$B$30,B248,'Pole cover (2)'!$G$17:$G$30)) +
(SUMIF('Structural Steel Fab'!$B$17:$B$29,B248,'Structural Steel Fab'!$G$17:$G$29)) +
(SUMIF(Reveal!$B$17:$B$30,B248,Reveal!$G$17:$G$30)) +
(SUMIF('Reveal (2)'!$B$17:$B$30,B248,'Reveal (2)'!$G$17:$G$30)) +
(SUMIF('Crown cove top'!$B$17:$B$30,B248,'Crown cove top'!$G$17:$G$30)) +
(SUMIF('EMC assembly'!$B$17:$B$30,B248,'EMC assembly'!$G$17:$G$30)) +
(SUMIF(Crating!$B$17:$B$29,B248,Crating!$G$17:$G$29)) +
(SUMIF('LED wiring'!$B$17:$B$30,B248,'LED wiring'!$G$17:$G$30)) +
(SUMIF('Changeable copy face'!$B$17:$B$30,B248,'Changeable copy face'!$G$17:$G$30)) +
(SUMIF('Flex face assembly'!$B$17:$B$30,B248,'Flex face assembly'!$G$17:$G$30)) +
(SUMIF('Routed face assembly'!$B$17:$B$30,B248,'Routed face assembly'!$G$17:$G$30)) +
(SUMIF('Paint calculation'!$B$17:$B$30,B248,'Paint calculation'!$G$17:$G$30)) +
(SUMIF('Trimcap letter face'!$B$17:$B$30,B248,'Trimcap letter face'!$G$17:$G$30)) +
(SUMIF('Trimcap letter face (2)'!$B$17:$B$30,B248,'Trimcap letter face (2)'!$G$17:$G$30)) +
(SUMIF('Channel letter fabrication'!$B$17:$B$30,B248,'Channel letter fabrication'!$G$17:$G$30)) +
(SUMIF('Channel letter fabrication (2)'!$B$17:$B$30,B248,'Channel letter fabrication (2)'!$G$17:$G$30))</f>
        <v>0</v>
      </c>
    </row>
    <row r="249" spans="1:10">
      <c r="A249" s="28" t="str">
        <f>[1]ODBC!$A249</f>
        <v>2 X 2 X .250 Alum Angle</v>
      </c>
      <c r="B249" s="29" t="str">
        <f>[1]ODBC!B249</f>
        <v>20063</v>
      </c>
      <c r="C249" s="30">
        <f>IFERROR(VLOOKUP($B249,[1]ODBC!$B:$H,2,FALSE),"")</f>
        <v>7.2</v>
      </c>
      <c r="D249" s="30">
        <f>IFERROR(VLOOKUP($B249,[1]ODBC!$B:$H,3,FALSE),"")</f>
        <v>12.961</v>
      </c>
      <c r="E249" s="30" t="str">
        <f>IFERROR(VLOOKUP($B249,[1]ODBC!$B:$H,4,FALSE),"")</f>
        <v>FT</v>
      </c>
      <c r="F249" s="31">
        <f>IFERROR(VLOOKUP($B249,[1]ODBC!$B:$H,5,FALSE),"")</f>
        <v>44.45</v>
      </c>
      <c r="G249" s="32">
        <f>[1]ODBC!G249</f>
        <v>0</v>
      </c>
      <c r="H249" s="33">
        <f>SUM([1]ODBC!H249)</f>
        <v>45504</v>
      </c>
      <c r="I249" s="41" t="str">
        <f>'Vinyl cutting'!$B$2</f>
        <v>J36938</v>
      </c>
      <c r="J249" s="42">
        <f ca="1">(SUMIF('Freeform time and material'!$B$17:$B$30,B249,'Freeform time and material'!$G$17:$G$30)) +
(SUMIF('Vinyl cutting'!$B$17:$B$30,B249,'Vinyl cutting'!$G$17:$G$30)) +
(SUMIF('Vinyl cutting (2)'!$B$17:$B$30,B249,'Vinyl cutting (2)'!$G$17:$G$30)) +
(SUMIF('Apply vinyl graphics'!$B$17:$B$30,B249,'Apply vinyl graphics'!$G$17:$G$30)) +
(SUMIF('Apply vinyl graphics (2)'!$B$17:$B$30,B249,'Apply vinyl graphics (2)'!$G$17:$G$30)) +
(SUMIF('Alum pan sign'!$B$17:$B$30,B249,'Alum pan sign'!$G$17:$G$30)) +
(SUMIF('Alum pan sign (2)'!$B$17:$B$30,B249,'Alum pan sign (2)'!$G$17:$G$30)) +
(SUMIF('Economy pan sign'!$B$17:$B$30,B249,'Economy pan sign'!$G$17:$G$30)) +
(SUMIF('Post and panel sign'!$B$17:$B$30,B249,'Post and panel sign'!$G$17:$G$30)) +
(SUMIF('Post and panel sign (2)'!$B$17:$B$30,B249,'Post and panel sign (2)'!$G$17:$G$30)) +
(SUMIF('Flat panels only'!$B$17:$B$30,B249,'Flat panels only'!$G$17:$G$30)) +
(SUMIF('Flat panels only (2)'!$B$17:$B$30,B249,'Flat panels only (2)'!$G$17:$G$30)) +
(SUMIF('Routed panel shapes'!$B$18:$B$31,B249,'Routed panel shapes'!$G$18:$G$31)) +
(SUMIF('Routed panel shapes (2)'!$B$18:$B$31,B249,'Routed panel shapes (2)'!$G$18:$G$31)) +
(SUMIF('Routed face only'!$B$17:$B$30,B249,'Routed face only'!$G$17:$G$30)) +
(SUMIF('Routed face only (2)'!$B$17:$B$30,B249,'Routed face only (2)'!$G$17:$G$30)) +
(SUMIF('Routed alum faces letters'!$B$17:$B$30,B249,'Routed alum faces letters'!$G$17:$G$30)) +
(SUMIF('Routed alum faces letters (2)'!$B$17:$B$30,B249,'Routed alum faces letters (2)'!$G$17:$G$30)) +
(SUMIF('Routed push through acrylic'!$B$17:$B$30,B249,'Routed push through acrylic'!$G$17:$G$30)) +
(SUMIF('Routed push through acrylic (2)'!$B$17:$B$30,B249,'Routed push through acrylic (2)'!$G$17:$G$30)) +
(SUMIF('Sf routed cabinet'!$B$17:$B$30,B249,'Sf routed cabinet'!$G$17:$G$30)) +
(SUMIF('Sf routed cabinet (2)'!$B$17:$B$30,B249,'Sf routed cabinet (2)'!$G$17:$G$30)) +
(SUMIF('Df routed cabinet'!$B$17:$B$30,B249,'Df routed cabinet'!$G$17:$G$30)) +
(SUMIF('Df routed cabinet (2)'!$B$17:$B$30,B249,'Df routed cabinet (2)'!$G$17:$G$30)) +
(SUMIF('Sf acrylic cabinet'!$B$17:$B$30,B249,'Sf acrylic cabinet'!$G$17:$G$30)) +
(SUMIF('Sf acrylic cabinet (2)'!$B$17:$B$30,B249,'Sf acrylic cabinet (2)'!$G$17:$G$30)) +
(SUMIF('Economy Sf acrylic'!$B$17:$B$30,B249,'Economy Sf acrylic'!$G$17:$G$30)) +
(SUMIF('Df acrylic cabinet'!$B$17:$B$30,B249,'Df acrylic cabinet'!$G$17:$G$30)) +
(SUMIF('Df acrylic cabinet (2)'!$B$17:$B$30,B249,'Df acrylic cabinet (2)'!$G$17:$G$30)) +
(SUMIF('Sf flex cabinet'!$B$17:$B$30,B249,'Sf flex cabinet'!$G$17:$G$30)) +
(SUMIF('Sf flex cabinet (2)'!$B$17:$B$30,B249,'Sf flex cabinet (2)'!$G$17:$G$30)) +
(SUMIF('Df flex cabinet'!$B$17:$B$36,B249,'Df flex cabinet'!$G$17:$G$36)) +
(SUMIF('Df flex cabinet (2)'!$B$17:$B$36,B249,'Df flex cabinet (2)'!$G$17:$G$36)) +
(SUMIF('Pole cover'!$B$17:$B$30,B249,'Pole cover'!$G$17:$G$30)) +
(SUMIF('Pole cover (2)'!$B$17:$B$30,B249,'Pole cover (2)'!$G$17:$G$30)) +
(SUMIF('Structural Steel Fab'!$B$17:$B$29,B249,'Structural Steel Fab'!$G$17:$G$29)) +
(SUMIF(Reveal!$B$17:$B$30,B249,Reveal!$G$17:$G$30)) +
(SUMIF('Reveal (2)'!$B$17:$B$30,B249,'Reveal (2)'!$G$17:$G$30)) +
(SUMIF('Crown cove top'!$B$17:$B$30,B249,'Crown cove top'!$G$17:$G$30)) +
(SUMIF('EMC assembly'!$B$17:$B$30,B249,'EMC assembly'!$G$17:$G$30)) +
(SUMIF(Crating!$B$17:$B$29,B249,Crating!$G$17:$G$29)) +
(SUMIF('LED wiring'!$B$17:$B$30,B249,'LED wiring'!$G$17:$G$30)) +
(SUMIF('Changeable copy face'!$B$17:$B$30,B249,'Changeable copy face'!$G$17:$G$30)) +
(SUMIF('Flex face assembly'!$B$17:$B$30,B249,'Flex face assembly'!$G$17:$G$30)) +
(SUMIF('Routed face assembly'!$B$17:$B$30,B249,'Routed face assembly'!$G$17:$G$30)) +
(SUMIF('Paint calculation'!$B$17:$B$30,B249,'Paint calculation'!$G$17:$G$30)) +
(SUMIF('Trimcap letter face'!$B$17:$B$30,B249,'Trimcap letter face'!$G$17:$G$30)) +
(SUMIF('Trimcap letter face (2)'!$B$17:$B$30,B249,'Trimcap letter face (2)'!$G$17:$G$30)) +
(SUMIF('Channel letter fabrication'!$B$17:$B$30,B249,'Channel letter fabrication'!$G$17:$G$30)) +
(SUMIF('Channel letter fabrication (2)'!$B$17:$B$30,B249,'Channel letter fabrication (2)'!$G$17:$G$30))</f>
        <v>0</v>
      </c>
    </row>
    <row r="250" spans="1:10">
      <c r="A250" s="28" t="str">
        <f>[1]ODBC!$A250</f>
        <v>2 X 4 X .250 Alum Angle</v>
      </c>
      <c r="B250" s="29" t="str">
        <f>[1]ODBC!B250</f>
        <v>20065</v>
      </c>
      <c r="C250" s="30">
        <f>IFERROR(VLOOKUP($B250,[1]ODBC!$B:$H,2,FALSE),"")</f>
        <v>6.23</v>
      </c>
      <c r="D250" s="30">
        <f>IFERROR(VLOOKUP($B250,[1]ODBC!$B:$H,3,FALSE),"")</f>
        <v>11.215</v>
      </c>
      <c r="E250" s="30" t="str">
        <f>IFERROR(VLOOKUP($B250,[1]ODBC!$B:$H,4,FALSE),"")</f>
        <v>FT</v>
      </c>
      <c r="F250" s="31">
        <f>IFERROR(VLOOKUP($B250,[1]ODBC!$B:$H,5,FALSE),"")</f>
        <v>44.45</v>
      </c>
      <c r="G250" s="32">
        <f>[1]ODBC!G250</f>
        <v>0</v>
      </c>
      <c r="H250" s="33">
        <f>SUM([1]ODBC!H250)</f>
        <v>0</v>
      </c>
      <c r="I250" s="41" t="str">
        <f>'Vinyl cutting'!$B$2</f>
        <v>J36938</v>
      </c>
      <c r="J250" s="42">
        <f ca="1">(SUMIF('Freeform time and material'!$B$17:$B$30,B250,'Freeform time and material'!$G$17:$G$30)) +
(SUMIF('Vinyl cutting'!$B$17:$B$30,B250,'Vinyl cutting'!$G$17:$G$30)) +
(SUMIF('Vinyl cutting (2)'!$B$17:$B$30,B250,'Vinyl cutting (2)'!$G$17:$G$30)) +
(SUMIF('Apply vinyl graphics'!$B$17:$B$30,B250,'Apply vinyl graphics'!$G$17:$G$30)) +
(SUMIF('Apply vinyl graphics (2)'!$B$17:$B$30,B250,'Apply vinyl graphics (2)'!$G$17:$G$30)) +
(SUMIF('Alum pan sign'!$B$17:$B$30,B250,'Alum pan sign'!$G$17:$G$30)) +
(SUMIF('Alum pan sign (2)'!$B$17:$B$30,B250,'Alum pan sign (2)'!$G$17:$G$30)) +
(SUMIF('Economy pan sign'!$B$17:$B$30,B250,'Economy pan sign'!$G$17:$G$30)) +
(SUMIF('Post and panel sign'!$B$17:$B$30,B250,'Post and panel sign'!$G$17:$G$30)) +
(SUMIF('Post and panel sign (2)'!$B$17:$B$30,B250,'Post and panel sign (2)'!$G$17:$G$30)) +
(SUMIF('Flat panels only'!$B$17:$B$30,B250,'Flat panels only'!$G$17:$G$30)) +
(SUMIF('Flat panels only (2)'!$B$17:$B$30,B250,'Flat panels only (2)'!$G$17:$G$30)) +
(SUMIF('Routed panel shapes'!$B$18:$B$31,B250,'Routed panel shapes'!$G$18:$G$31)) +
(SUMIF('Routed panel shapes (2)'!$B$18:$B$31,B250,'Routed panel shapes (2)'!$G$18:$G$31)) +
(SUMIF('Routed face only'!$B$17:$B$30,B250,'Routed face only'!$G$17:$G$30)) +
(SUMIF('Routed face only (2)'!$B$17:$B$30,B250,'Routed face only (2)'!$G$17:$G$30)) +
(SUMIF('Routed alum faces letters'!$B$17:$B$30,B250,'Routed alum faces letters'!$G$17:$G$30)) +
(SUMIF('Routed alum faces letters (2)'!$B$17:$B$30,B250,'Routed alum faces letters (2)'!$G$17:$G$30)) +
(SUMIF('Routed push through acrylic'!$B$17:$B$30,B250,'Routed push through acrylic'!$G$17:$G$30)) +
(SUMIF('Routed push through acrylic (2)'!$B$17:$B$30,B250,'Routed push through acrylic (2)'!$G$17:$G$30)) +
(SUMIF('Sf routed cabinet'!$B$17:$B$30,B250,'Sf routed cabinet'!$G$17:$G$30)) +
(SUMIF('Sf routed cabinet (2)'!$B$17:$B$30,B250,'Sf routed cabinet (2)'!$G$17:$G$30)) +
(SUMIF('Df routed cabinet'!$B$17:$B$30,B250,'Df routed cabinet'!$G$17:$G$30)) +
(SUMIF('Df routed cabinet (2)'!$B$17:$B$30,B250,'Df routed cabinet (2)'!$G$17:$G$30)) +
(SUMIF('Sf acrylic cabinet'!$B$17:$B$30,B250,'Sf acrylic cabinet'!$G$17:$G$30)) +
(SUMIF('Sf acrylic cabinet (2)'!$B$17:$B$30,B250,'Sf acrylic cabinet (2)'!$G$17:$G$30)) +
(SUMIF('Economy Sf acrylic'!$B$17:$B$30,B250,'Economy Sf acrylic'!$G$17:$G$30)) +
(SUMIF('Df acrylic cabinet'!$B$17:$B$30,B250,'Df acrylic cabinet'!$G$17:$G$30)) +
(SUMIF('Df acrylic cabinet (2)'!$B$17:$B$30,B250,'Df acrylic cabinet (2)'!$G$17:$G$30)) +
(SUMIF('Sf flex cabinet'!$B$17:$B$30,B250,'Sf flex cabinet'!$G$17:$G$30)) +
(SUMIF('Sf flex cabinet (2)'!$B$17:$B$30,B250,'Sf flex cabinet (2)'!$G$17:$G$30)) +
(SUMIF('Df flex cabinet'!$B$17:$B$36,B250,'Df flex cabinet'!$G$17:$G$36)) +
(SUMIF('Df flex cabinet (2)'!$B$17:$B$36,B250,'Df flex cabinet (2)'!$G$17:$G$36)) +
(SUMIF('Pole cover'!$B$17:$B$30,B250,'Pole cover'!$G$17:$G$30)) +
(SUMIF('Pole cover (2)'!$B$17:$B$30,B250,'Pole cover (2)'!$G$17:$G$30)) +
(SUMIF('Structural Steel Fab'!$B$17:$B$29,B250,'Structural Steel Fab'!$G$17:$G$29)) +
(SUMIF(Reveal!$B$17:$B$30,B250,Reveal!$G$17:$G$30)) +
(SUMIF('Reveal (2)'!$B$17:$B$30,B250,'Reveal (2)'!$G$17:$G$30)) +
(SUMIF('Crown cove top'!$B$17:$B$30,B250,'Crown cove top'!$G$17:$G$30)) +
(SUMIF('EMC assembly'!$B$17:$B$30,B250,'EMC assembly'!$G$17:$G$30)) +
(SUMIF(Crating!$B$17:$B$29,B250,Crating!$G$17:$G$29)) +
(SUMIF('LED wiring'!$B$17:$B$30,B250,'LED wiring'!$G$17:$G$30)) +
(SUMIF('Changeable copy face'!$B$17:$B$30,B250,'Changeable copy face'!$G$17:$G$30)) +
(SUMIF('Flex face assembly'!$B$17:$B$30,B250,'Flex face assembly'!$G$17:$G$30)) +
(SUMIF('Routed face assembly'!$B$17:$B$30,B250,'Routed face assembly'!$G$17:$G$30)) +
(SUMIF('Paint calculation'!$B$17:$B$30,B250,'Paint calculation'!$G$17:$G$30)) +
(SUMIF('Trimcap letter face'!$B$17:$B$30,B250,'Trimcap letter face'!$G$17:$G$30)) +
(SUMIF('Trimcap letter face (2)'!$B$17:$B$30,B250,'Trimcap letter face (2)'!$G$17:$G$30)) +
(SUMIF('Channel letter fabrication'!$B$17:$B$30,B250,'Channel letter fabrication'!$G$17:$G$30)) +
(SUMIF('Channel letter fabrication (2)'!$B$17:$B$30,B250,'Channel letter fabrication (2)'!$G$17:$G$30))</f>
        <v>0</v>
      </c>
    </row>
    <row r="251" spans="1:10">
      <c r="A251" s="28" t="str">
        <f>[1]ODBC!$A251</f>
        <v>4 x 4 x .250 Alum Angle</v>
      </c>
      <c r="B251" s="29" t="str">
        <f>[1]ODBC!B251</f>
        <v>20070</v>
      </c>
      <c r="C251" s="30">
        <f>IFERROR(VLOOKUP($B251,[1]ODBC!$B:$H,2,FALSE),"")</f>
        <v>8.2789999999999999</v>
      </c>
      <c r="D251" s="30">
        <f>IFERROR(VLOOKUP($B251,[1]ODBC!$B:$H,3,FALSE),"")</f>
        <v>14.904</v>
      </c>
      <c r="E251" s="30" t="str">
        <f>IFERROR(VLOOKUP($B251,[1]ODBC!$B:$H,4,FALSE),"")</f>
        <v>FT</v>
      </c>
      <c r="F251" s="31">
        <f>IFERROR(VLOOKUP($B251,[1]ODBC!$B:$H,5,FALSE),"")</f>
        <v>44.45</v>
      </c>
      <c r="G251" s="32">
        <f>[1]ODBC!G251</f>
        <v>0</v>
      </c>
      <c r="H251" s="33">
        <f>SUM([1]ODBC!H251)</f>
        <v>45954</v>
      </c>
      <c r="I251" s="41" t="str">
        <f>'Vinyl cutting'!$B$2</f>
        <v>J36938</v>
      </c>
      <c r="J251" s="42">
        <f ca="1">(SUMIF('Freeform time and material'!$B$17:$B$30,B251,'Freeform time and material'!$G$17:$G$30)) +
(SUMIF('Vinyl cutting'!$B$17:$B$30,B251,'Vinyl cutting'!$G$17:$G$30)) +
(SUMIF('Vinyl cutting (2)'!$B$17:$B$30,B251,'Vinyl cutting (2)'!$G$17:$G$30)) +
(SUMIF('Apply vinyl graphics'!$B$17:$B$30,B251,'Apply vinyl graphics'!$G$17:$G$30)) +
(SUMIF('Apply vinyl graphics (2)'!$B$17:$B$30,B251,'Apply vinyl graphics (2)'!$G$17:$G$30)) +
(SUMIF('Alum pan sign'!$B$17:$B$30,B251,'Alum pan sign'!$G$17:$G$30)) +
(SUMIF('Alum pan sign (2)'!$B$17:$B$30,B251,'Alum pan sign (2)'!$G$17:$G$30)) +
(SUMIF('Economy pan sign'!$B$17:$B$30,B251,'Economy pan sign'!$G$17:$G$30)) +
(SUMIF('Post and panel sign'!$B$17:$B$30,B251,'Post and panel sign'!$G$17:$G$30)) +
(SUMIF('Post and panel sign (2)'!$B$17:$B$30,B251,'Post and panel sign (2)'!$G$17:$G$30)) +
(SUMIF('Flat panels only'!$B$17:$B$30,B251,'Flat panels only'!$G$17:$G$30)) +
(SUMIF('Flat panels only (2)'!$B$17:$B$30,B251,'Flat panels only (2)'!$G$17:$G$30)) +
(SUMIF('Routed panel shapes'!$B$18:$B$31,B251,'Routed panel shapes'!$G$18:$G$31)) +
(SUMIF('Routed panel shapes (2)'!$B$18:$B$31,B251,'Routed panel shapes (2)'!$G$18:$G$31)) +
(SUMIF('Routed face only'!$B$17:$B$30,B251,'Routed face only'!$G$17:$G$30)) +
(SUMIF('Routed face only (2)'!$B$17:$B$30,B251,'Routed face only (2)'!$G$17:$G$30)) +
(SUMIF('Routed alum faces letters'!$B$17:$B$30,B251,'Routed alum faces letters'!$G$17:$G$30)) +
(SUMIF('Routed alum faces letters (2)'!$B$17:$B$30,B251,'Routed alum faces letters (2)'!$G$17:$G$30)) +
(SUMIF('Routed push through acrylic'!$B$17:$B$30,B251,'Routed push through acrylic'!$G$17:$G$30)) +
(SUMIF('Routed push through acrylic (2)'!$B$17:$B$30,B251,'Routed push through acrylic (2)'!$G$17:$G$30)) +
(SUMIF('Sf routed cabinet'!$B$17:$B$30,B251,'Sf routed cabinet'!$G$17:$G$30)) +
(SUMIF('Sf routed cabinet (2)'!$B$17:$B$30,B251,'Sf routed cabinet (2)'!$G$17:$G$30)) +
(SUMIF('Df routed cabinet'!$B$17:$B$30,B251,'Df routed cabinet'!$G$17:$G$30)) +
(SUMIF('Df routed cabinet (2)'!$B$17:$B$30,B251,'Df routed cabinet (2)'!$G$17:$G$30)) +
(SUMIF('Sf acrylic cabinet'!$B$17:$B$30,B251,'Sf acrylic cabinet'!$G$17:$G$30)) +
(SUMIF('Sf acrylic cabinet (2)'!$B$17:$B$30,B251,'Sf acrylic cabinet (2)'!$G$17:$G$30)) +
(SUMIF('Economy Sf acrylic'!$B$17:$B$30,B251,'Economy Sf acrylic'!$G$17:$G$30)) +
(SUMIF('Df acrylic cabinet'!$B$17:$B$30,B251,'Df acrylic cabinet'!$G$17:$G$30)) +
(SUMIF('Df acrylic cabinet (2)'!$B$17:$B$30,B251,'Df acrylic cabinet (2)'!$G$17:$G$30)) +
(SUMIF('Sf flex cabinet'!$B$17:$B$30,B251,'Sf flex cabinet'!$G$17:$G$30)) +
(SUMIF('Sf flex cabinet (2)'!$B$17:$B$30,B251,'Sf flex cabinet (2)'!$G$17:$G$30)) +
(SUMIF('Df flex cabinet'!$B$17:$B$36,B251,'Df flex cabinet'!$G$17:$G$36)) +
(SUMIF('Df flex cabinet (2)'!$B$17:$B$36,B251,'Df flex cabinet (2)'!$G$17:$G$36)) +
(SUMIF('Pole cover'!$B$17:$B$30,B251,'Pole cover'!$G$17:$G$30)) +
(SUMIF('Pole cover (2)'!$B$17:$B$30,B251,'Pole cover (2)'!$G$17:$G$30)) +
(SUMIF('Structural Steel Fab'!$B$17:$B$29,B251,'Structural Steel Fab'!$G$17:$G$29)) +
(SUMIF(Reveal!$B$17:$B$30,B251,Reveal!$G$17:$G$30)) +
(SUMIF('Reveal (2)'!$B$17:$B$30,B251,'Reveal (2)'!$G$17:$G$30)) +
(SUMIF('Crown cove top'!$B$17:$B$30,B251,'Crown cove top'!$G$17:$G$30)) +
(SUMIF('EMC assembly'!$B$17:$B$30,B251,'EMC assembly'!$G$17:$G$30)) +
(SUMIF(Crating!$B$17:$B$29,B251,Crating!$G$17:$G$29)) +
(SUMIF('LED wiring'!$B$17:$B$30,B251,'LED wiring'!$G$17:$G$30)) +
(SUMIF('Changeable copy face'!$B$17:$B$30,B251,'Changeable copy face'!$G$17:$G$30)) +
(SUMIF('Flex face assembly'!$B$17:$B$30,B251,'Flex face assembly'!$G$17:$G$30)) +
(SUMIF('Routed face assembly'!$B$17:$B$30,B251,'Routed face assembly'!$G$17:$G$30)) +
(SUMIF('Paint calculation'!$B$17:$B$30,B251,'Paint calculation'!$G$17:$G$30)) +
(SUMIF('Trimcap letter face'!$B$17:$B$30,B251,'Trimcap letter face'!$G$17:$G$30)) +
(SUMIF('Trimcap letter face (2)'!$B$17:$B$30,B251,'Trimcap letter face (2)'!$G$17:$G$30)) +
(SUMIF('Channel letter fabrication'!$B$17:$B$30,B251,'Channel letter fabrication'!$G$17:$G$30)) +
(SUMIF('Channel letter fabrication (2)'!$B$17:$B$30,B251,'Channel letter fabrication (2)'!$G$17:$G$30))</f>
        <v>0</v>
      </c>
    </row>
    <row r="252" spans="1:10">
      <c r="A252" s="28" t="str">
        <f>[1]ODBC!$A252</f>
        <v>.5 x .125 Alum Flat Bar</v>
      </c>
      <c r="B252" s="29" t="str">
        <f>[1]ODBC!B252</f>
        <v>21000</v>
      </c>
      <c r="C252" s="30">
        <f>IFERROR(VLOOKUP($B252,[1]ODBC!$B:$H,2,FALSE),"")</f>
        <v>0.27772999999999998</v>
      </c>
      <c r="D252" s="30">
        <f>IFERROR(VLOOKUP($B252,[1]ODBC!$B:$H,3,FALSE),"")</f>
        <v>0.5</v>
      </c>
      <c r="E252" s="30" t="str">
        <f>IFERROR(VLOOKUP($B252,[1]ODBC!$B:$H,4,FALSE),"")</f>
        <v>FT</v>
      </c>
      <c r="F252" s="31">
        <f>IFERROR(VLOOKUP($B252,[1]ODBC!$B:$H,5,FALSE),"")</f>
        <v>44.45</v>
      </c>
      <c r="G252" s="32">
        <f>[1]ODBC!G252</f>
        <v>0</v>
      </c>
      <c r="H252" s="33">
        <f>SUM([1]ODBC!H252)</f>
        <v>0</v>
      </c>
      <c r="I252" s="41" t="str">
        <f>'Vinyl cutting'!$B$2</f>
        <v>J36938</v>
      </c>
      <c r="J252" s="42">
        <f ca="1">(SUMIF('Freeform time and material'!$B$17:$B$30,B252,'Freeform time and material'!$G$17:$G$30)) +
(SUMIF('Vinyl cutting'!$B$17:$B$30,B252,'Vinyl cutting'!$G$17:$G$30)) +
(SUMIF('Vinyl cutting (2)'!$B$17:$B$30,B252,'Vinyl cutting (2)'!$G$17:$G$30)) +
(SUMIF('Apply vinyl graphics'!$B$17:$B$30,B252,'Apply vinyl graphics'!$G$17:$G$30)) +
(SUMIF('Apply vinyl graphics (2)'!$B$17:$B$30,B252,'Apply vinyl graphics (2)'!$G$17:$G$30)) +
(SUMIF('Alum pan sign'!$B$17:$B$30,B252,'Alum pan sign'!$G$17:$G$30)) +
(SUMIF('Alum pan sign (2)'!$B$17:$B$30,B252,'Alum pan sign (2)'!$G$17:$G$30)) +
(SUMIF('Economy pan sign'!$B$17:$B$30,B252,'Economy pan sign'!$G$17:$G$30)) +
(SUMIF('Post and panel sign'!$B$17:$B$30,B252,'Post and panel sign'!$G$17:$G$30)) +
(SUMIF('Post and panel sign (2)'!$B$17:$B$30,B252,'Post and panel sign (2)'!$G$17:$G$30)) +
(SUMIF('Flat panels only'!$B$17:$B$30,B252,'Flat panels only'!$G$17:$G$30)) +
(SUMIF('Flat panels only (2)'!$B$17:$B$30,B252,'Flat panels only (2)'!$G$17:$G$30)) +
(SUMIF('Routed panel shapes'!$B$18:$B$31,B252,'Routed panel shapes'!$G$18:$G$31)) +
(SUMIF('Routed panel shapes (2)'!$B$18:$B$31,B252,'Routed panel shapes (2)'!$G$18:$G$31)) +
(SUMIF('Routed face only'!$B$17:$B$30,B252,'Routed face only'!$G$17:$G$30)) +
(SUMIF('Routed face only (2)'!$B$17:$B$30,B252,'Routed face only (2)'!$G$17:$G$30)) +
(SUMIF('Routed alum faces letters'!$B$17:$B$30,B252,'Routed alum faces letters'!$G$17:$G$30)) +
(SUMIF('Routed alum faces letters (2)'!$B$17:$B$30,B252,'Routed alum faces letters (2)'!$G$17:$G$30)) +
(SUMIF('Routed push through acrylic'!$B$17:$B$30,B252,'Routed push through acrylic'!$G$17:$G$30)) +
(SUMIF('Routed push through acrylic (2)'!$B$17:$B$30,B252,'Routed push through acrylic (2)'!$G$17:$G$30)) +
(SUMIF('Sf routed cabinet'!$B$17:$B$30,B252,'Sf routed cabinet'!$G$17:$G$30)) +
(SUMIF('Sf routed cabinet (2)'!$B$17:$B$30,B252,'Sf routed cabinet (2)'!$G$17:$G$30)) +
(SUMIF('Df routed cabinet'!$B$17:$B$30,B252,'Df routed cabinet'!$G$17:$G$30)) +
(SUMIF('Df routed cabinet (2)'!$B$17:$B$30,B252,'Df routed cabinet (2)'!$G$17:$G$30)) +
(SUMIF('Sf acrylic cabinet'!$B$17:$B$30,B252,'Sf acrylic cabinet'!$G$17:$G$30)) +
(SUMIF('Sf acrylic cabinet (2)'!$B$17:$B$30,B252,'Sf acrylic cabinet (2)'!$G$17:$G$30)) +
(SUMIF('Economy Sf acrylic'!$B$17:$B$30,B252,'Economy Sf acrylic'!$G$17:$G$30)) +
(SUMIF('Df acrylic cabinet'!$B$17:$B$30,B252,'Df acrylic cabinet'!$G$17:$G$30)) +
(SUMIF('Df acrylic cabinet (2)'!$B$17:$B$30,B252,'Df acrylic cabinet (2)'!$G$17:$G$30)) +
(SUMIF('Sf flex cabinet'!$B$17:$B$30,B252,'Sf flex cabinet'!$G$17:$G$30)) +
(SUMIF('Sf flex cabinet (2)'!$B$17:$B$30,B252,'Sf flex cabinet (2)'!$G$17:$G$30)) +
(SUMIF('Df flex cabinet'!$B$17:$B$36,B252,'Df flex cabinet'!$G$17:$G$36)) +
(SUMIF('Df flex cabinet (2)'!$B$17:$B$36,B252,'Df flex cabinet (2)'!$G$17:$G$36)) +
(SUMIF('Pole cover'!$B$17:$B$30,B252,'Pole cover'!$G$17:$G$30)) +
(SUMIF('Pole cover (2)'!$B$17:$B$30,B252,'Pole cover (2)'!$G$17:$G$30)) +
(SUMIF('Structural Steel Fab'!$B$17:$B$29,B252,'Structural Steel Fab'!$G$17:$G$29)) +
(SUMIF(Reveal!$B$17:$B$30,B252,Reveal!$G$17:$G$30)) +
(SUMIF('Reveal (2)'!$B$17:$B$30,B252,'Reveal (2)'!$G$17:$G$30)) +
(SUMIF('Crown cove top'!$B$17:$B$30,B252,'Crown cove top'!$G$17:$G$30)) +
(SUMIF('EMC assembly'!$B$17:$B$30,B252,'EMC assembly'!$G$17:$G$30)) +
(SUMIF(Crating!$B$17:$B$29,B252,Crating!$G$17:$G$29)) +
(SUMIF('LED wiring'!$B$17:$B$30,B252,'LED wiring'!$G$17:$G$30)) +
(SUMIF('Changeable copy face'!$B$17:$B$30,B252,'Changeable copy face'!$G$17:$G$30)) +
(SUMIF('Flex face assembly'!$B$17:$B$30,B252,'Flex face assembly'!$G$17:$G$30)) +
(SUMIF('Routed face assembly'!$B$17:$B$30,B252,'Routed face assembly'!$G$17:$G$30)) +
(SUMIF('Paint calculation'!$B$17:$B$30,B252,'Paint calculation'!$G$17:$G$30)) +
(SUMIF('Trimcap letter face'!$B$17:$B$30,B252,'Trimcap letter face'!$G$17:$G$30)) +
(SUMIF('Trimcap letter face (2)'!$B$17:$B$30,B252,'Trimcap letter face (2)'!$G$17:$G$30)) +
(SUMIF('Channel letter fabrication'!$B$17:$B$30,B252,'Channel letter fabrication'!$G$17:$G$30)) +
(SUMIF('Channel letter fabrication (2)'!$B$17:$B$30,B252,'Channel letter fabrication (2)'!$G$17:$G$30))</f>
        <v>0</v>
      </c>
    </row>
    <row r="253" spans="1:10">
      <c r="A253" s="28" t="str">
        <f>[1]ODBC!$A253</f>
        <v>1.5 x .125 Alum Flat Bar 20'</v>
      </c>
      <c r="B253" s="29" t="str">
        <f>[1]ODBC!B253</f>
        <v>21020</v>
      </c>
      <c r="C253" s="30">
        <f>IFERROR(VLOOKUP($B253,[1]ODBC!$B:$H,2,FALSE),"")</f>
        <v>0.89</v>
      </c>
      <c r="D253" s="30">
        <f>IFERROR(VLOOKUP($B253,[1]ODBC!$B:$H,3,FALSE),"")</f>
        <v>1.6020000000000001</v>
      </c>
      <c r="E253" s="30" t="str">
        <f>IFERROR(VLOOKUP($B253,[1]ODBC!$B:$H,4,FALSE),"")</f>
        <v>FT</v>
      </c>
      <c r="F253" s="31">
        <f>IFERROR(VLOOKUP($B253,[1]ODBC!$B:$H,5,FALSE),"")</f>
        <v>44.45</v>
      </c>
      <c r="G253" s="32">
        <f>[1]ODBC!G253</f>
        <v>0</v>
      </c>
      <c r="H253" s="33">
        <f>SUM([1]ODBC!H253)</f>
        <v>45974</v>
      </c>
      <c r="I253" s="41" t="str">
        <f>'Vinyl cutting'!$B$2</f>
        <v>J36938</v>
      </c>
      <c r="J253" s="42">
        <f ca="1">(SUMIF('Freeform time and material'!$B$17:$B$30,B253,'Freeform time and material'!$G$17:$G$30)) +
(SUMIF('Vinyl cutting'!$B$17:$B$30,B253,'Vinyl cutting'!$G$17:$G$30)) +
(SUMIF('Vinyl cutting (2)'!$B$17:$B$30,B253,'Vinyl cutting (2)'!$G$17:$G$30)) +
(SUMIF('Apply vinyl graphics'!$B$17:$B$30,B253,'Apply vinyl graphics'!$G$17:$G$30)) +
(SUMIF('Apply vinyl graphics (2)'!$B$17:$B$30,B253,'Apply vinyl graphics (2)'!$G$17:$G$30)) +
(SUMIF('Alum pan sign'!$B$17:$B$30,B253,'Alum pan sign'!$G$17:$G$30)) +
(SUMIF('Alum pan sign (2)'!$B$17:$B$30,B253,'Alum pan sign (2)'!$G$17:$G$30)) +
(SUMIF('Economy pan sign'!$B$17:$B$30,B253,'Economy pan sign'!$G$17:$G$30)) +
(SUMIF('Post and panel sign'!$B$17:$B$30,B253,'Post and panel sign'!$G$17:$G$30)) +
(SUMIF('Post and panel sign (2)'!$B$17:$B$30,B253,'Post and panel sign (2)'!$G$17:$G$30)) +
(SUMIF('Flat panels only'!$B$17:$B$30,B253,'Flat panels only'!$G$17:$G$30)) +
(SUMIF('Flat panels only (2)'!$B$17:$B$30,B253,'Flat panels only (2)'!$G$17:$G$30)) +
(SUMIF('Routed panel shapes'!$B$18:$B$31,B253,'Routed panel shapes'!$G$18:$G$31)) +
(SUMIF('Routed panel shapes (2)'!$B$18:$B$31,B253,'Routed panel shapes (2)'!$G$18:$G$31)) +
(SUMIF('Routed face only'!$B$17:$B$30,B253,'Routed face only'!$G$17:$G$30)) +
(SUMIF('Routed face only (2)'!$B$17:$B$30,B253,'Routed face only (2)'!$G$17:$G$30)) +
(SUMIF('Routed alum faces letters'!$B$17:$B$30,B253,'Routed alum faces letters'!$G$17:$G$30)) +
(SUMIF('Routed alum faces letters (2)'!$B$17:$B$30,B253,'Routed alum faces letters (2)'!$G$17:$G$30)) +
(SUMIF('Routed push through acrylic'!$B$17:$B$30,B253,'Routed push through acrylic'!$G$17:$G$30)) +
(SUMIF('Routed push through acrylic (2)'!$B$17:$B$30,B253,'Routed push through acrylic (2)'!$G$17:$G$30)) +
(SUMIF('Sf routed cabinet'!$B$17:$B$30,B253,'Sf routed cabinet'!$G$17:$G$30)) +
(SUMIF('Sf routed cabinet (2)'!$B$17:$B$30,B253,'Sf routed cabinet (2)'!$G$17:$G$30)) +
(SUMIF('Df routed cabinet'!$B$17:$B$30,B253,'Df routed cabinet'!$G$17:$G$30)) +
(SUMIF('Df routed cabinet (2)'!$B$17:$B$30,B253,'Df routed cabinet (2)'!$G$17:$G$30)) +
(SUMIF('Sf acrylic cabinet'!$B$17:$B$30,B253,'Sf acrylic cabinet'!$G$17:$G$30)) +
(SUMIF('Sf acrylic cabinet (2)'!$B$17:$B$30,B253,'Sf acrylic cabinet (2)'!$G$17:$G$30)) +
(SUMIF('Economy Sf acrylic'!$B$17:$B$30,B253,'Economy Sf acrylic'!$G$17:$G$30)) +
(SUMIF('Df acrylic cabinet'!$B$17:$B$30,B253,'Df acrylic cabinet'!$G$17:$G$30)) +
(SUMIF('Df acrylic cabinet (2)'!$B$17:$B$30,B253,'Df acrylic cabinet (2)'!$G$17:$G$30)) +
(SUMIF('Sf flex cabinet'!$B$17:$B$30,B253,'Sf flex cabinet'!$G$17:$G$30)) +
(SUMIF('Sf flex cabinet (2)'!$B$17:$B$30,B253,'Sf flex cabinet (2)'!$G$17:$G$30)) +
(SUMIF('Df flex cabinet'!$B$17:$B$36,B253,'Df flex cabinet'!$G$17:$G$36)) +
(SUMIF('Df flex cabinet (2)'!$B$17:$B$36,B253,'Df flex cabinet (2)'!$G$17:$G$36)) +
(SUMIF('Pole cover'!$B$17:$B$30,B253,'Pole cover'!$G$17:$G$30)) +
(SUMIF('Pole cover (2)'!$B$17:$B$30,B253,'Pole cover (2)'!$G$17:$G$30)) +
(SUMIF('Structural Steel Fab'!$B$17:$B$29,B253,'Structural Steel Fab'!$G$17:$G$29)) +
(SUMIF(Reveal!$B$17:$B$30,B253,Reveal!$G$17:$G$30)) +
(SUMIF('Reveal (2)'!$B$17:$B$30,B253,'Reveal (2)'!$G$17:$G$30)) +
(SUMIF('Crown cove top'!$B$17:$B$30,B253,'Crown cove top'!$G$17:$G$30)) +
(SUMIF('EMC assembly'!$B$17:$B$30,B253,'EMC assembly'!$G$17:$G$30)) +
(SUMIF(Crating!$B$17:$B$29,B253,Crating!$G$17:$G$29)) +
(SUMIF('LED wiring'!$B$17:$B$30,B253,'LED wiring'!$G$17:$G$30)) +
(SUMIF('Changeable copy face'!$B$17:$B$30,B253,'Changeable copy face'!$G$17:$G$30)) +
(SUMIF('Flex face assembly'!$B$17:$B$30,B253,'Flex face assembly'!$G$17:$G$30)) +
(SUMIF('Routed face assembly'!$B$17:$B$30,B253,'Routed face assembly'!$G$17:$G$30)) +
(SUMIF('Paint calculation'!$B$17:$B$30,B253,'Paint calculation'!$G$17:$G$30)) +
(SUMIF('Trimcap letter face'!$B$17:$B$30,B253,'Trimcap letter face'!$G$17:$G$30)) +
(SUMIF('Trimcap letter face (2)'!$B$17:$B$30,B253,'Trimcap letter face (2)'!$G$17:$G$30)) +
(SUMIF('Channel letter fabrication'!$B$17:$B$30,B253,'Channel letter fabrication'!$G$17:$G$30)) +
(SUMIF('Channel letter fabrication (2)'!$B$17:$B$30,B253,'Channel letter fabrication (2)'!$G$17:$G$30))</f>
        <v>0</v>
      </c>
    </row>
    <row r="254" spans="1:10">
      <c r="A254" s="28" t="str">
        <f>[1]ODBC!$A254</f>
        <v>2 x .125 Alum Flat Bar 20'</v>
      </c>
      <c r="B254" s="29" t="str">
        <f>[1]ODBC!B254</f>
        <v>21030</v>
      </c>
      <c r="C254" s="30">
        <f>IFERROR(VLOOKUP($B254,[1]ODBC!$B:$H,2,FALSE),"")</f>
        <v>0.85</v>
      </c>
      <c r="D254" s="30">
        <f>IFERROR(VLOOKUP($B254,[1]ODBC!$B:$H,3,FALSE),"")</f>
        <v>1.53</v>
      </c>
      <c r="E254" s="30" t="str">
        <f>IFERROR(VLOOKUP($B254,[1]ODBC!$B:$H,4,FALSE),"")</f>
        <v>FT</v>
      </c>
      <c r="F254" s="31">
        <f>IFERROR(VLOOKUP($B254,[1]ODBC!$B:$H,5,FALSE),"")</f>
        <v>44.45</v>
      </c>
      <c r="G254" s="32">
        <f>[1]ODBC!G254</f>
        <v>0</v>
      </c>
      <c r="H254" s="33">
        <f>SUM([1]ODBC!H254)</f>
        <v>45664</v>
      </c>
      <c r="I254" s="41" t="str">
        <f>'Vinyl cutting'!$B$2</f>
        <v>J36938</v>
      </c>
      <c r="J254" s="42">
        <f ca="1">(SUMIF('Freeform time and material'!$B$17:$B$30,B254,'Freeform time and material'!$G$17:$G$30)) +
(SUMIF('Vinyl cutting'!$B$17:$B$30,B254,'Vinyl cutting'!$G$17:$G$30)) +
(SUMIF('Vinyl cutting (2)'!$B$17:$B$30,B254,'Vinyl cutting (2)'!$G$17:$G$30)) +
(SUMIF('Apply vinyl graphics'!$B$17:$B$30,B254,'Apply vinyl graphics'!$G$17:$G$30)) +
(SUMIF('Apply vinyl graphics (2)'!$B$17:$B$30,B254,'Apply vinyl graphics (2)'!$G$17:$G$30)) +
(SUMIF('Alum pan sign'!$B$17:$B$30,B254,'Alum pan sign'!$G$17:$G$30)) +
(SUMIF('Alum pan sign (2)'!$B$17:$B$30,B254,'Alum pan sign (2)'!$G$17:$G$30)) +
(SUMIF('Economy pan sign'!$B$17:$B$30,B254,'Economy pan sign'!$G$17:$G$30)) +
(SUMIF('Post and panel sign'!$B$17:$B$30,B254,'Post and panel sign'!$G$17:$G$30)) +
(SUMIF('Post and panel sign (2)'!$B$17:$B$30,B254,'Post and panel sign (2)'!$G$17:$G$30)) +
(SUMIF('Flat panels only'!$B$17:$B$30,B254,'Flat panels only'!$G$17:$G$30)) +
(SUMIF('Flat panels only (2)'!$B$17:$B$30,B254,'Flat panels only (2)'!$G$17:$G$30)) +
(SUMIF('Routed panel shapes'!$B$18:$B$31,B254,'Routed panel shapes'!$G$18:$G$31)) +
(SUMIF('Routed panel shapes (2)'!$B$18:$B$31,B254,'Routed panel shapes (2)'!$G$18:$G$31)) +
(SUMIF('Routed face only'!$B$17:$B$30,B254,'Routed face only'!$G$17:$G$30)) +
(SUMIF('Routed face only (2)'!$B$17:$B$30,B254,'Routed face only (2)'!$G$17:$G$30)) +
(SUMIF('Routed alum faces letters'!$B$17:$B$30,B254,'Routed alum faces letters'!$G$17:$G$30)) +
(SUMIF('Routed alum faces letters (2)'!$B$17:$B$30,B254,'Routed alum faces letters (2)'!$G$17:$G$30)) +
(SUMIF('Routed push through acrylic'!$B$17:$B$30,B254,'Routed push through acrylic'!$G$17:$G$30)) +
(SUMIF('Routed push through acrylic (2)'!$B$17:$B$30,B254,'Routed push through acrylic (2)'!$G$17:$G$30)) +
(SUMIF('Sf routed cabinet'!$B$17:$B$30,B254,'Sf routed cabinet'!$G$17:$G$30)) +
(SUMIF('Sf routed cabinet (2)'!$B$17:$B$30,B254,'Sf routed cabinet (2)'!$G$17:$G$30)) +
(SUMIF('Df routed cabinet'!$B$17:$B$30,B254,'Df routed cabinet'!$G$17:$G$30)) +
(SUMIF('Df routed cabinet (2)'!$B$17:$B$30,B254,'Df routed cabinet (2)'!$G$17:$G$30)) +
(SUMIF('Sf acrylic cabinet'!$B$17:$B$30,B254,'Sf acrylic cabinet'!$G$17:$G$30)) +
(SUMIF('Sf acrylic cabinet (2)'!$B$17:$B$30,B254,'Sf acrylic cabinet (2)'!$G$17:$G$30)) +
(SUMIF('Economy Sf acrylic'!$B$17:$B$30,B254,'Economy Sf acrylic'!$G$17:$G$30)) +
(SUMIF('Df acrylic cabinet'!$B$17:$B$30,B254,'Df acrylic cabinet'!$G$17:$G$30)) +
(SUMIF('Df acrylic cabinet (2)'!$B$17:$B$30,B254,'Df acrylic cabinet (2)'!$G$17:$G$30)) +
(SUMIF('Sf flex cabinet'!$B$17:$B$30,B254,'Sf flex cabinet'!$G$17:$G$30)) +
(SUMIF('Sf flex cabinet (2)'!$B$17:$B$30,B254,'Sf flex cabinet (2)'!$G$17:$G$30)) +
(SUMIF('Df flex cabinet'!$B$17:$B$36,B254,'Df flex cabinet'!$G$17:$G$36)) +
(SUMIF('Df flex cabinet (2)'!$B$17:$B$36,B254,'Df flex cabinet (2)'!$G$17:$G$36)) +
(SUMIF('Pole cover'!$B$17:$B$30,B254,'Pole cover'!$G$17:$G$30)) +
(SUMIF('Pole cover (2)'!$B$17:$B$30,B254,'Pole cover (2)'!$G$17:$G$30)) +
(SUMIF('Structural Steel Fab'!$B$17:$B$29,B254,'Structural Steel Fab'!$G$17:$G$29)) +
(SUMIF(Reveal!$B$17:$B$30,B254,Reveal!$G$17:$G$30)) +
(SUMIF('Reveal (2)'!$B$17:$B$30,B254,'Reveal (2)'!$G$17:$G$30)) +
(SUMIF('Crown cove top'!$B$17:$B$30,B254,'Crown cove top'!$G$17:$G$30)) +
(SUMIF('EMC assembly'!$B$17:$B$30,B254,'EMC assembly'!$G$17:$G$30)) +
(SUMIF(Crating!$B$17:$B$29,B254,Crating!$G$17:$G$29)) +
(SUMIF('LED wiring'!$B$17:$B$30,B254,'LED wiring'!$G$17:$G$30)) +
(SUMIF('Changeable copy face'!$B$17:$B$30,B254,'Changeable copy face'!$G$17:$G$30)) +
(SUMIF('Flex face assembly'!$B$17:$B$30,B254,'Flex face assembly'!$G$17:$G$30)) +
(SUMIF('Routed face assembly'!$B$17:$B$30,B254,'Routed face assembly'!$G$17:$G$30)) +
(SUMIF('Paint calculation'!$B$17:$B$30,B254,'Paint calculation'!$G$17:$G$30)) +
(SUMIF('Trimcap letter face'!$B$17:$B$30,B254,'Trimcap letter face'!$G$17:$G$30)) +
(SUMIF('Trimcap letter face (2)'!$B$17:$B$30,B254,'Trimcap letter face (2)'!$G$17:$G$30)) +
(SUMIF('Channel letter fabrication'!$B$17:$B$30,B254,'Channel letter fabrication'!$G$17:$G$30)) +
(SUMIF('Channel letter fabrication (2)'!$B$17:$B$30,B254,'Channel letter fabrication (2)'!$G$17:$G$30))</f>
        <v>0</v>
      </c>
    </row>
    <row r="255" spans="1:10">
      <c r="A255" s="28" t="str">
        <f>[1]ODBC!$A255</f>
        <v>1 x .187 Alum Flat Bar</v>
      </c>
      <c r="B255" s="29" t="str">
        <f>[1]ODBC!B255</f>
        <v>21040</v>
      </c>
      <c r="C255" s="30">
        <f>IFERROR(VLOOKUP($B255,[1]ODBC!$B:$H,2,FALSE),"")</f>
        <v>1.113</v>
      </c>
      <c r="D255" s="30">
        <f>IFERROR(VLOOKUP($B255,[1]ODBC!$B:$H,3,FALSE),"")</f>
        <v>2.004</v>
      </c>
      <c r="E255" s="30" t="str">
        <f>IFERROR(VLOOKUP($B255,[1]ODBC!$B:$H,4,FALSE),"")</f>
        <v>FT</v>
      </c>
      <c r="F255" s="31">
        <f>IFERROR(VLOOKUP($B255,[1]ODBC!$B:$H,5,FALSE),"")</f>
        <v>44.45</v>
      </c>
      <c r="G255" s="32">
        <f>[1]ODBC!G255</f>
        <v>0</v>
      </c>
      <c r="H255" s="33">
        <f>SUM([1]ODBC!H255)</f>
        <v>0</v>
      </c>
      <c r="I255" s="41" t="str">
        <f>'Vinyl cutting'!$B$2</f>
        <v>J36938</v>
      </c>
      <c r="J255" s="42">
        <f ca="1">(SUMIF('Freeform time and material'!$B$17:$B$30,B255,'Freeform time and material'!$G$17:$G$30)) +
(SUMIF('Vinyl cutting'!$B$17:$B$30,B255,'Vinyl cutting'!$G$17:$G$30)) +
(SUMIF('Vinyl cutting (2)'!$B$17:$B$30,B255,'Vinyl cutting (2)'!$G$17:$G$30)) +
(SUMIF('Apply vinyl graphics'!$B$17:$B$30,B255,'Apply vinyl graphics'!$G$17:$G$30)) +
(SUMIF('Apply vinyl graphics (2)'!$B$17:$B$30,B255,'Apply vinyl graphics (2)'!$G$17:$G$30)) +
(SUMIF('Alum pan sign'!$B$17:$B$30,B255,'Alum pan sign'!$G$17:$G$30)) +
(SUMIF('Alum pan sign (2)'!$B$17:$B$30,B255,'Alum pan sign (2)'!$G$17:$G$30)) +
(SUMIF('Economy pan sign'!$B$17:$B$30,B255,'Economy pan sign'!$G$17:$G$30)) +
(SUMIF('Post and panel sign'!$B$17:$B$30,B255,'Post and panel sign'!$G$17:$G$30)) +
(SUMIF('Post and panel sign (2)'!$B$17:$B$30,B255,'Post and panel sign (2)'!$G$17:$G$30)) +
(SUMIF('Flat panels only'!$B$17:$B$30,B255,'Flat panels only'!$G$17:$G$30)) +
(SUMIF('Flat panels only (2)'!$B$17:$B$30,B255,'Flat panels only (2)'!$G$17:$G$30)) +
(SUMIF('Routed panel shapes'!$B$18:$B$31,B255,'Routed panel shapes'!$G$18:$G$31)) +
(SUMIF('Routed panel shapes (2)'!$B$18:$B$31,B255,'Routed panel shapes (2)'!$G$18:$G$31)) +
(SUMIF('Routed face only'!$B$17:$B$30,B255,'Routed face only'!$G$17:$G$30)) +
(SUMIF('Routed face only (2)'!$B$17:$B$30,B255,'Routed face only (2)'!$G$17:$G$30)) +
(SUMIF('Routed alum faces letters'!$B$17:$B$30,B255,'Routed alum faces letters'!$G$17:$G$30)) +
(SUMIF('Routed alum faces letters (2)'!$B$17:$B$30,B255,'Routed alum faces letters (2)'!$G$17:$G$30)) +
(SUMIF('Routed push through acrylic'!$B$17:$B$30,B255,'Routed push through acrylic'!$G$17:$G$30)) +
(SUMIF('Routed push through acrylic (2)'!$B$17:$B$30,B255,'Routed push through acrylic (2)'!$G$17:$G$30)) +
(SUMIF('Sf routed cabinet'!$B$17:$B$30,B255,'Sf routed cabinet'!$G$17:$G$30)) +
(SUMIF('Sf routed cabinet (2)'!$B$17:$B$30,B255,'Sf routed cabinet (2)'!$G$17:$G$30)) +
(SUMIF('Df routed cabinet'!$B$17:$B$30,B255,'Df routed cabinet'!$G$17:$G$30)) +
(SUMIF('Df routed cabinet (2)'!$B$17:$B$30,B255,'Df routed cabinet (2)'!$G$17:$G$30)) +
(SUMIF('Sf acrylic cabinet'!$B$17:$B$30,B255,'Sf acrylic cabinet'!$G$17:$G$30)) +
(SUMIF('Sf acrylic cabinet (2)'!$B$17:$B$30,B255,'Sf acrylic cabinet (2)'!$G$17:$G$30)) +
(SUMIF('Economy Sf acrylic'!$B$17:$B$30,B255,'Economy Sf acrylic'!$G$17:$G$30)) +
(SUMIF('Df acrylic cabinet'!$B$17:$B$30,B255,'Df acrylic cabinet'!$G$17:$G$30)) +
(SUMIF('Df acrylic cabinet (2)'!$B$17:$B$30,B255,'Df acrylic cabinet (2)'!$G$17:$G$30)) +
(SUMIF('Sf flex cabinet'!$B$17:$B$30,B255,'Sf flex cabinet'!$G$17:$G$30)) +
(SUMIF('Sf flex cabinet (2)'!$B$17:$B$30,B255,'Sf flex cabinet (2)'!$G$17:$G$30)) +
(SUMIF('Df flex cabinet'!$B$17:$B$36,B255,'Df flex cabinet'!$G$17:$G$36)) +
(SUMIF('Df flex cabinet (2)'!$B$17:$B$36,B255,'Df flex cabinet (2)'!$G$17:$G$36)) +
(SUMIF('Pole cover'!$B$17:$B$30,B255,'Pole cover'!$G$17:$G$30)) +
(SUMIF('Pole cover (2)'!$B$17:$B$30,B255,'Pole cover (2)'!$G$17:$G$30)) +
(SUMIF('Structural Steel Fab'!$B$17:$B$29,B255,'Structural Steel Fab'!$G$17:$G$29)) +
(SUMIF(Reveal!$B$17:$B$30,B255,Reveal!$G$17:$G$30)) +
(SUMIF('Reveal (2)'!$B$17:$B$30,B255,'Reveal (2)'!$G$17:$G$30)) +
(SUMIF('Crown cove top'!$B$17:$B$30,B255,'Crown cove top'!$G$17:$G$30)) +
(SUMIF('EMC assembly'!$B$17:$B$30,B255,'EMC assembly'!$G$17:$G$30)) +
(SUMIF(Crating!$B$17:$B$29,B255,Crating!$G$17:$G$29)) +
(SUMIF('LED wiring'!$B$17:$B$30,B255,'LED wiring'!$G$17:$G$30)) +
(SUMIF('Changeable copy face'!$B$17:$B$30,B255,'Changeable copy face'!$G$17:$G$30)) +
(SUMIF('Flex face assembly'!$B$17:$B$30,B255,'Flex face assembly'!$G$17:$G$30)) +
(SUMIF('Routed face assembly'!$B$17:$B$30,B255,'Routed face assembly'!$G$17:$G$30)) +
(SUMIF('Paint calculation'!$B$17:$B$30,B255,'Paint calculation'!$G$17:$G$30)) +
(SUMIF('Trimcap letter face'!$B$17:$B$30,B255,'Trimcap letter face'!$G$17:$G$30)) +
(SUMIF('Trimcap letter face (2)'!$B$17:$B$30,B255,'Trimcap letter face (2)'!$G$17:$G$30)) +
(SUMIF('Channel letter fabrication'!$B$17:$B$30,B255,'Channel letter fabrication'!$G$17:$G$30)) +
(SUMIF('Channel letter fabrication (2)'!$B$17:$B$30,B255,'Channel letter fabrication (2)'!$G$17:$G$30))</f>
        <v>0</v>
      </c>
    </row>
    <row r="256" spans="1:10">
      <c r="A256" s="28" t="str">
        <f>[1]ODBC!$A256</f>
        <v>2 x .187 Alum Flat Bar</v>
      </c>
      <c r="B256" s="29" t="str">
        <f>[1]ODBC!B256</f>
        <v>21055</v>
      </c>
      <c r="C256" s="30">
        <f>IFERROR(VLOOKUP($B256,[1]ODBC!$B:$H,2,FALSE),"")</f>
        <v>0.56000000000000005</v>
      </c>
      <c r="D256" s="30">
        <f>IFERROR(VLOOKUP($B256,[1]ODBC!$B:$H,3,FALSE),"")</f>
        <v>1.008</v>
      </c>
      <c r="E256" s="30" t="str">
        <f>IFERROR(VLOOKUP($B256,[1]ODBC!$B:$H,4,FALSE),"")</f>
        <v>FT</v>
      </c>
      <c r="F256" s="31">
        <f>IFERROR(VLOOKUP($B256,[1]ODBC!$B:$H,5,FALSE),"")</f>
        <v>44.45</v>
      </c>
      <c r="G256" s="32">
        <f>[1]ODBC!G256</f>
        <v>0</v>
      </c>
      <c r="H256" s="33">
        <f>SUM([1]ODBC!H256)</f>
        <v>0</v>
      </c>
      <c r="I256" s="41" t="str">
        <f>'Vinyl cutting'!$B$2</f>
        <v>J36938</v>
      </c>
      <c r="J256" s="42">
        <f ca="1">(SUMIF('Freeform time and material'!$B$17:$B$30,B256,'Freeform time and material'!$G$17:$G$30)) +
(SUMIF('Vinyl cutting'!$B$17:$B$30,B256,'Vinyl cutting'!$G$17:$G$30)) +
(SUMIF('Vinyl cutting (2)'!$B$17:$B$30,B256,'Vinyl cutting (2)'!$G$17:$G$30)) +
(SUMIF('Apply vinyl graphics'!$B$17:$B$30,B256,'Apply vinyl graphics'!$G$17:$G$30)) +
(SUMIF('Apply vinyl graphics (2)'!$B$17:$B$30,B256,'Apply vinyl graphics (2)'!$G$17:$G$30)) +
(SUMIF('Alum pan sign'!$B$17:$B$30,B256,'Alum pan sign'!$G$17:$G$30)) +
(SUMIF('Alum pan sign (2)'!$B$17:$B$30,B256,'Alum pan sign (2)'!$G$17:$G$30)) +
(SUMIF('Economy pan sign'!$B$17:$B$30,B256,'Economy pan sign'!$G$17:$G$30)) +
(SUMIF('Post and panel sign'!$B$17:$B$30,B256,'Post and panel sign'!$G$17:$G$30)) +
(SUMIF('Post and panel sign (2)'!$B$17:$B$30,B256,'Post and panel sign (2)'!$G$17:$G$30)) +
(SUMIF('Flat panels only'!$B$17:$B$30,B256,'Flat panels only'!$G$17:$G$30)) +
(SUMIF('Flat panels only (2)'!$B$17:$B$30,B256,'Flat panels only (2)'!$G$17:$G$30)) +
(SUMIF('Routed panel shapes'!$B$18:$B$31,B256,'Routed panel shapes'!$G$18:$G$31)) +
(SUMIF('Routed panel shapes (2)'!$B$18:$B$31,B256,'Routed panel shapes (2)'!$G$18:$G$31)) +
(SUMIF('Routed face only'!$B$17:$B$30,B256,'Routed face only'!$G$17:$G$30)) +
(SUMIF('Routed face only (2)'!$B$17:$B$30,B256,'Routed face only (2)'!$G$17:$G$30)) +
(SUMIF('Routed alum faces letters'!$B$17:$B$30,B256,'Routed alum faces letters'!$G$17:$G$30)) +
(SUMIF('Routed alum faces letters (2)'!$B$17:$B$30,B256,'Routed alum faces letters (2)'!$G$17:$G$30)) +
(SUMIF('Routed push through acrylic'!$B$17:$B$30,B256,'Routed push through acrylic'!$G$17:$G$30)) +
(SUMIF('Routed push through acrylic (2)'!$B$17:$B$30,B256,'Routed push through acrylic (2)'!$G$17:$G$30)) +
(SUMIF('Sf routed cabinet'!$B$17:$B$30,B256,'Sf routed cabinet'!$G$17:$G$30)) +
(SUMIF('Sf routed cabinet (2)'!$B$17:$B$30,B256,'Sf routed cabinet (2)'!$G$17:$G$30)) +
(SUMIF('Df routed cabinet'!$B$17:$B$30,B256,'Df routed cabinet'!$G$17:$G$30)) +
(SUMIF('Df routed cabinet (2)'!$B$17:$B$30,B256,'Df routed cabinet (2)'!$G$17:$G$30)) +
(SUMIF('Sf acrylic cabinet'!$B$17:$B$30,B256,'Sf acrylic cabinet'!$G$17:$G$30)) +
(SUMIF('Sf acrylic cabinet (2)'!$B$17:$B$30,B256,'Sf acrylic cabinet (2)'!$G$17:$G$30)) +
(SUMIF('Economy Sf acrylic'!$B$17:$B$30,B256,'Economy Sf acrylic'!$G$17:$G$30)) +
(SUMIF('Df acrylic cabinet'!$B$17:$B$30,B256,'Df acrylic cabinet'!$G$17:$G$30)) +
(SUMIF('Df acrylic cabinet (2)'!$B$17:$B$30,B256,'Df acrylic cabinet (2)'!$G$17:$G$30)) +
(SUMIF('Sf flex cabinet'!$B$17:$B$30,B256,'Sf flex cabinet'!$G$17:$G$30)) +
(SUMIF('Sf flex cabinet (2)'!$B$17:$B$30,B256,'Sf flex cabinet (2)'!$G$17:$G$30)) +
(SUMIF('Df flex cabinet'!$B$17:$B$36,B256,'Df flex cabinet'!$G$17:$G$36)) +
(SUMIF('Df flex cabinet (2)'!$B$17:$B$36,B256,'Df flex cabinet (2)'!$G$17:$G$36)) +
(SUMIF('Pole cover'!$B$17:$B$30,B256,'Pole cover'!$G$17:$G$30)) +
(SUMIF('Pole cover (2)'!$B$17:$B$30,B256,'Pole cover (2)'!$G$17:$G$30)) +
(SUMIF('Structural Steel Fab'!$B$17:$B$29,B256,'Structural Steel Fab'!$G$17:$G$29)) +
(SUMIF(Reveal!$B$17:$B$30,B256,Reveal!$G$17:$G$30)) +
(SUMIF('Reveal (2)'!$B$17:$B$30,B256,'Reveal (2)'!$G$17:$G$30)) +
(SUMIF('Crown cove top'!$B$17:$B$30,B256,'Crown cove top'!$G$17:$G$30)) +
(SUMIF('EMC assembly'!$B$17:$B$30,B256,'EMC assembly'!$G$17:$G$30)) +
(SUMIF(Crating!$B$17:$B$29,B256,Crating!$G$17:$G$29)) +
(SUMIF('LED wiring'!$B$17:$B$30,B256,'LED wiring'!$G$17:$G$30)) +
(SUMIF('Changeable copy face'!$B$17:$B$30,B256,'Changeable copy face'!$G$17:$G$30)) +
(SUMIF('Flex face assembly'!$B$17:$B$30,B256,'Flex face assembly'!$G$17:$G$30)) +
(SUMIF('Routed face assembly'!$B$17:$B$30,B256,'Routed face assembly'!$G$17:$G$30)) +
(SUMIF('Paint calculation'!$B$17:$B$30,B256,'Paint calculation'!$G$17:$G$30)) +
(SUMIF('Trimcap letter face'!$B$17:$B$30,B256,'Trimcap letter face'!$G$17:$G$30)) +
(SUMIF('Trimcap letter face (2)'!$B$17:$B$30,B256,'Trimcap letter face (2)'!$G$17:$G$30)) +
(SUMIF('Channel letter fabrication'!$B$17:$B$30,B256,'Channel letter fabrication'!$G$17:$G$30)) +
(SUMIF('Channel letter fabrication (2)'!$B$17:$B$30,B256,'Channel letter fabrication (2)'!$G$17:$G$30))</f>
        <v>0</v>
      </c>
    </row>
    <row r="257" spans="1:10">
      <c r="A257" s="28" t="str">
        <f>[1]ODBC!$A257</f>
        <v>2 x .250 Alum Flat Bar 20'</v>
      </c>
      <c r="B257" s="29" t="str">
        <f>[1]ODBC!B257</f>
        <v>21065</v>
      </c>
      <c r="C257" s="30">
        <f>IFERROR(VLOOKUP($B257,[1]ODBC!$B:$H,2,FALSE),"")</f>
        <v>1.86</v>
      </c>
      <c r="D257" s="30">
        <f>IFERROR(VLOOKUP($B257,[1]ODBC!$B:$H,3,FALSE),"")</f>
        <v>3.3479999999999999</v>
      </c>
      <c r="E257" s="30" t="str">
        <f>IFERROR(VLOOKUP($B257,[1]ODBC!$B:$H,4,FALSE),"")</f>
        <v>FT</v>
      </c>
      <c r="F257" s="31">
        <f>IFERROR(VLOOKUP($B257,[1]ODBC!$B:$H,5,FALSE),"")</f>
        <v>44.45</v>
      </c>
      <c r="G257" s="32">
        <f>[1]ODBC!G257</f>
        <v>0</v>
      </c>
      <c r="H257" s="33">
        <f>SUM([1]ODBC!H257)</f>
        <v>45184</v>
      </c>
      <c r="I257" s="41" t="str">
        <f>'Vinyl cutting'!$B$2</f>
        <v>J36938</v>
      </c>
      <c r="J257" s="42">
        <f ca="1">(SUMIF('Freeform time and material'!$B$17:$B$30,B257,'Freeform time and material'!$G$17:$G$30)) +
(SUMIF('Vinyl cutting'!$B$17:$B$30,B257,'Vinyl cutting'!$G$17:$G$30)) +
(SUMIF('Vinyl cutting (2)'!$B$17:$B$30,B257,'Vinyl cutting (2)'!$G$17:$G$30)) +
(SUMIF('Apply vinyl graphics'!$B$17:$B$30,B257,'Apply vinyl graphics'!$G$17:$G$30)) +
(SUMIF('Apply vinyl graphics (2)'!$B$17:$B$30,B257,'Apply vinyl graphics (2)'!$G$17:$G$30)) +
(SUMIF('Alum pan sign'!$B$17:$B$30,B257,'Alum pan sign'!$G$17:$G$30)) +
(SUMIF('Alum pan sign (2)'!$B$17:$B$30,B257,'Alum pan sign (2)'!$G$17:$G$30)) +
(SUMIF('Economy pan sign'!$B$17:$B$30,B257,'Economy pan sign'!$G$17:$G$30)) +
(SUMIF('Post and panel sign'!$B$17:$B$30,B257,'Post and panel sign'!$G$17:$G$30)) +
(SUMIF('Post and panel sign (2)'!$B$17:$B$30,B257,'Post and panel sign (2)'!$G$17:$G$30)) +
(SUMIF('Flat panels only'!$B$17:$B$30,B257,'Flat panels only'!$G$17:$G$30)) +
(SUMIF('Flat panels only (2)'!$B$17:$B$30,B257,'Flat panels only (2)'!$G$17:$G$30)) +
(SUMIF('Routed panel shapes'!$B$18:$B$31,B257,'Routed panel shapes'!$G$18:$G$31)) +
(SUMIF('Routed panel shapes (2)'!$B$18:$B$31,B257,'Routed panel shapes (2)'!$G$18:$G$31)) +
(SUMIF('Routed face only'!$B$17:$B$30,B257,'Routed face only'!$G$17:$G$30)) +
(SUMIF('Routed face only (2)'!$B$17:$B$30,B257,'Routed face only (2)'!$G$17:$G$30)) +
(SUMIF('Routed alum faces letters'!$B$17:$B$30,B257,'Routed alum faces letters'!$G$17:$G$30)) +
(SUMIF('Routed alum faces letters (2)'!$B$17:$B$30,B257,'Routed alum faces letters (2)'!$G$17:$G$30)) +
(SUMIF('Routed push through acrylic'!$B$17:$B$30,B257,'Routed push through acrylic'!$G$17:$G$30)) +
(SUMIF('Routed push through acrylic (2)'!$B$17:$B$30,B257,'Routed push through acrylic (2)'!$G$17:$G$30)) +
(SUMIF('Sf routed cabinet'!$B$17:$B$30,B257,'Sf routed cabinet'!$G$17:$G$30)) +
(SUMIF('Sf routed cabinet (2)'!$B$17:$B$30,B257,'Sf routed cabinet (2)'!$G$17:$G$30)) +
(SUMIF('Df routed cabinet'!$B$17:$B$30,B257,'Df routed cabinet'!$G$17:$G$30)) +
(SUMIF('Df routed cabinet (2)'!$B$17:$B$30,B257,'Df routed cabinet (2)'!$G$17:$G$30)) +
(SUMIF('Sf acrylic cabinet'!$B$17:$B$30,B257,'Sf acrylic cabinet'!$G$17:$G$30)) +
(SUMIF('Sf acrylic cabinet (2)'!$B$17:$B$30,B257,'Sf acrylic cabinet (2)'!$G$17:$G$30)) +
(SUMIF('Economy Sf acrylic'!$B$17:$B$30,B257,'Economy Sf acrylic'!$G$17:$G$30)) +
(SUMIF('Df acrylic cabinet'!$B$17:$B$30,B257,'Df acrylic cabinet'!$G$17:$G$30)) +
(SUMIF('Df acrylic cabinet (2)'!$B$17:$B$30,B257,'Df acrylic cabinet (2)'!$G$17:$G$30)) +
(SUMIF('Sf flex cabinet'!$B$17:$B$30,B257,'Sf flex cabinet'!$G$17:$G$30)) +
(SUMIF('Sf flex cabinet (2)'!$B$17:$B$30,B257,'Sf flex cabinet (2)'!$G$17:$G$30)) +
(SUMIF('Df flex cabinet'!$B$17:$B$36,B257,'Df flex cabinet'!$G$17:$G$36)) +
(SUMIF('Df flex cabinet (2)'!$B$17:$B$36,B257,'Df flex cabinet (2)'!$G$17:$G$36)) +
(SUMIF('Pole cover'!$B$17:$B$30,B257,'Pole cover'!$G$17:$G$30)) +
(SUMIF('Pole cover (2)'!$B$17:$B$30,B257,'Pole cover (2)'!$G$17:$G$30)) +
(SUMIF('Structural Steel Fab'!$B$17:$B$29,B257,'Structural Steel Fab'!$G$17:$G$29)) +
(SUMIF(Reveal!$B$17:$B$30,B257,Reveal!$G$17:$G$30)) +
(SUMIF('Reveal (2)'!$B$17:$B$30,B257,'Reveal (2)'!$G$17:$G$30)) +
(SUMIF('Crown cove top'!$B$17:$B$30,B257,'Crown cove top'!$G$17:$G$30)) +
(SUMIF('EMC assembly'!$B$17:$B$30,B257,'EMC assembly'!$G$17:$G$30)) +
(SUMIF(Crating!$B$17:$B$29,B257,Crating!$G$17:$G$29)) +
(SUMIF('LED wiring'!$B$17:$B$30,B257,'LED wiring'!$G$17:$G$30)) +
(SUMIF('Changeable copy face'!$B$17:$B$30,B257,'Changeable copy face'!$G$17:$G$30)) +
(SUMIF('Flex face assembly'!$B$17:$B$30,B257,'Flex face assembly'!$G$17:$G$30)) +
(SUMIF('Routed face assembly'!$B$17:$B$30,B257,'Routed face assembly'!$G$17:$G$30)) +
(SUMIF('Paint calculation'!$B$17:$B$30,B257,'Paint calculation'!$G$17:$G$30)) +
(SUMIF('Trimcap letter face'!$B$17:$B$30,B257,'Trimcap letter face'!$G$17:$G$30)) +
(SUMIF('Trimcap letter face (2)'!$B$17:$B$30,B257,'Trimcap letter face (2)'!$G$17:$G$30)) +
(SUMIF('Channel letter fabrication'!$B$17:$B$30,B257,'Channel letter fabrication'!$G$17:$G$30)) +
(SUMIF('Channel letter fabrication (2)'!$B$17:$B$30,B257,'Channel letter fabrication (2)'!$G$17:$G$30))</f>
        <v>0</v>
      </c>
    </row>
    <row r="258" spans="1:10">
      <c r="A258" s="28" t="str">
        <f>[1]ODBC!$A258</f>
        <v>Div Bar 1.5 Alum</v>
      </c>
      <c r="B258" s="29" t="str">
        <f>[1]ODBC!B258</f>
        <v>22000</v>
      </c>
      <c r="C258" s="30">
        <f>IFERROR(VLOOKUP($B258,[1]ODBC!$B:$H,2,FALSE),"")</f>
        <v>1.9710000000000001</v>
      </c>
      <c r="D258" s="30">
        <f>IFERROR(VLOOKUP($B258,[1]ODBC!$B:$H,3,FALSE),"")</f>
        <v>3.548</v>
      </c>
      <c r="E258" s="30" t="str">
        <f>IFERROR(VLOOKUP($B258,[1]ODBC!$B:$H,4,FALSE),"")</f>
        <v>FT</v>
      </c>
      <c r="F258" s="31">
        <f>IFERROR(VLOOKUP($B258,[1]ODBC!$B:$H,5,FALSE),"")</f>
        <v>44.45</v>
      </c>
      <c r="G258" s="32">
        <f>[1]ODBC!G258</f>
        <v>0</v>
      </c>
      <c r="H258" s="33">
        <f>SUM([1]ODBC!H258)</f>
        <v>46055</v>
      </c>
      <c r="I258" s="41" t="str">
        <f>'Vinyl cutting'!$B$2</f>
        <v>J36938</v>
      </c>
      <c r="J258" s="42">
        <f ca="1">(SUMIF('Freeform time and material'!$B$17:$B$30,B258,'Freeform time and material'!$G$17:$G$30)) +
(SUMIF('Vinyl cutting'!$B$17:$B$30,B258,'Vinyl cutting'!$G$17:$G$30)) +
(SUMIF('Vinyl cutting (2)'!$B$17:$B$30,B258,'Vinyl cutting (2)'!$G$17:$G$30)) +
(SUMIF('Apply vinyl graphics'!$B$17:$B$30,B258,'Apply vinyl graphics'!$G$17:$G$30)) +
(SUMIF('Apply vinyl graphics (2)'!$B$17:$B$30,B258,'Apply vinyl graphics (2)'!$G$17:$G$30)) +
(SUMIF('Alum pan sign'!$B$17:$B$30,B258,'Alum pan sign'!$G$17:$G$30)) +
(SUMIF('Alum pan sign (2)'!$B$17:$B$30,B258,'Alum pan sign (2)'!$G$17:$G$30)) +
(SUMIF('Economy pan sign'!$B$17:$B$30,B258,'Economy pan sign'!$G$17:$G$30)) +
(SUMIF('Post and panel sign'!$B$17:$B$30,B258,'Post and panel sign'!$G$17:$G$30)) +
(SUMIF('Post and panel sign (2)'!$B$17:$B$30,B258,'Post and panel sign (2)'!$G$17:$G$30)) +
(SUMIF('Flat panels only'!$B$17:$B$30,B258,'Flat panels only'!$G$17:$G$30)) +
(SUMIF('Flat panels only (2)'!$B$17:$B$30,B258,'Flat panels only (2)'!$G$17:$G$30)) +
(SUMIF('Routed panel shapes'!$B$18:$B$31,B258,'Routed panel shapes'!$G$18:$G$31)) +
(SUMIF('Routed panel shapes (2)'!$B$18:$B$31,B258,'Routed panel shapes (2)'!$G$18:$G$31)) +
(SUMIF('Routed face only'!$B$17:$B$30,B258,'Routed face only'!$G$17:$G$30)) +
(SUMIF('Routed face only (2)'!$B$17:$B$30,B258,'Routed face only (2)'!$G$17:$G$30)) +
(SUMIF('Routed alum faces letters'!$B$17:$B$30,B258,'Routed alum faces letters'!$G$17:$G$30)) +
(SUMIF('Routed alum faces letters (2)'!$B$17:$B$30,B258,'Routed alum faces letters (2)'!$G$17:$G$30)) +
(SUMIF('Routed push through acrylic'!$B$17:$B$30,B258,'Routed push through acrylic'!$G$17:$G$30)) +
(SUMIF('Routed push through acrylic (2)'!$B$17:$B$30,B258,'Routed push through acrylic (2)'!$G$17:$G$30)) +
(SUMIF('Sf routed cabinet'!$B$17:$B$30,B258,'Sf routed cabinet'!$G$17:$G$30)) +
(SUMIF('Sf routed cabinet (2)'!$B$17:$B$30,B258,'Sf routed cabinet (2)'!$G$17:$G$30)) +
(SUMIF('Df routed cabinet'!$B$17:$B$30,B258,'Df routed cabinet'!$G$17:$G$30)) +
(SUMIF('Df routed cabinet (2)'!$B$17:$B$30,B258,'Df routed cabinet (2)'!$G$17:$G$30)) +
(SUMIF('Sf acrylic cabinet'!$B$17:$B$30,B258,'Sf acrylic cabinet'!$G$17:$G$30)) +
(SUMIF('Sf acrylic cabinet (2)'!$B$17:$B$30,B258,'Sf acrylic cabinet (2)'!$G$17:$G$30)) +
(SUMIF('Economy Sf acrylic'!$B$17:$B$30,B258,'Economy Sf acrylic'!$G$17:$G$30)) +
(SUMIF('Df acrylic cabinet'!$B$17:$B$30,B258,'Df acrylic cabinet'!$G$17:$G$30)) +
(SUMIF('Df acrylic cabinet (2)'!$B$17:$B$30,B258,'Df acrylic cabinet (2)'!$G$17:$G$30)) +
(SUMIF('Sf flex cabinet'!$B$17:$B$30,B258,'Sf flex cabinet'!$G$17:$G$30)) +
(SUMIF('Sf flex cabinet (2)'!$B$17:$B$30,B258,'Sf flex cabinet (2)'!$G$17:$G$30)) +
(SUMIF('Df flex cabinet'!$B$17:$B$36,B258,'Df flex cabinet'!$G$17:$G$36)) +
(SUMIF('Df flex cabinet (2)'!$B$17:$B$36,B258,'Df flex cabinet (2)'!$G$17:$G$36)) +
(SUMIF('Pole cover'!$B$17:$B$30,B258,'Pole cover'!$G$17:$G$30)) +
(SUMIF('Pole cover (2)'!$B$17:$B$30,B258,'Pole cover (2)'!$G$17:$G$30)) +
(SUMIF('Structural Steel Fab'!$B$17:$B$29,B258,'Structural Steel Fab'!$G$17:$G$29)) +
(SUMIF(Reveal!$B$17:$B$30,B258,Reveal!$G$17:$G$30)) +
(SUMIF('Reveal (2)'!$B$17:$B$30,B258,'Reveal (2)'!$G$17:$G$30)) +
(SUMIF('Crown cove top'!$B$17:$B$30,B258,'Crown cove top'!$G$17:$G$30)) +
(SUMIF('EMC assembly'!$B$17:$B$30,B258,'EMC assembly'!$G$17:$G$30)) +
(SUMIF(Crating!$B$17:$B$29,B258,Crating!$G$17:$G$29)) +
(SUMIF('LED wiring'!$B$17:$B$30,B258,'LED wiring'!$G$17:$G$30)) +
(SUMIF('Changeable copy face'!$B$17:$B$30,B258,'Changeable copy face'!$G$17:$G$30)) +
(SUMIF('Flex face assembly'!$B$17:$B$30,B258,'Flex face assembly'!$G$17:$G$30)) +
(SUMIF('Routed face assembly'!$B$17:$B$30,B258,'Routed face assembly'!$G$17:$G$30)) +
(SUMIF('Paint calculation'!$B$17:$B$30,B258,'Paint calculation'!$G$17:$G$30)) +
(SUMIF('Trimcap letter face'!$B$17:$B$30,B258,'Trimcap letter face'!$G$17:$G$30)) +
(SUMIF('Trimcap letter face (2)'!$B$17:$B$30,B258,'Trimcap letter face (2)'!$G$17:$G$30)) +
(SUMIF('Channel letter fabrication'!$B$17:$B$30,B258,'Channel letter fabrication'!$G$17:$G$30)) +
(SUMIF('Channel letter fabrication (2)'!$B$17:$B$30,B258,'Channel letter fabrication (2)'!$G$17:$G$30))</f>
        <v>0</v>
      </c>
    </row>
    <row r="259" spans="1:10">
      <c r="A259" s="28" t="str">
        <f>[1]ODBC!$A259</f>
        <v>Div Bar 2.5 Alum</v>
      </c>
      <c r="B259" s="29" t="str">
        <f>[1]ODBC!B259</f>
        <v>22005</v>
      </c>
      <c r="C259" s="30">
        <f>IFERROR(VLOOKUP($B259,[1]ODBC!$B:$H,2,FALSE),"")</f>
        <v>4.2869999999999999</v>
      </c>
      <c r="D259" s="30">
        <f>IFERROR(VLOOKUP($B259,[1]ODBC!$B:$H,3,FALSE),"")</f>
        <v>7.7169999999999996</v>
      </c>
      <c r="E259" s="30" t="str">
        <f>IFERROR(VLOOKUP($B259,[1]ODBC!$B:$H,4,FALSE),"")</f>
        <v>FT</v>
      </c>
      <c r="F259" s="31">
        <f>IFERROR(VLOOKUP($B259,[1]ODBC!$B:$H,5,FALSE),"")</f>
        <v>44.45</v>
      </c>
      <c r="G259" s="32">
        <f>[1]ODBC!G259</f>
        <v>0</v>
      </c>
      <c r="H259" s="33">
        <f>SUM([1]ODBC!H259)</f>
        <v>45512</v>
      </c>
      <c r="I259" s="41" t="str">
        <f>'Vinyl cutting'!$B$2</f>
        <v>J36938</v>
      </c>
      <c r="J259" s="42">
        <f ca="1">(SUMIF('Freeform time and material'!$B$17:$B$30,B259,'Freeform time and material'!$G$17:$G$30)) +
(SUMIF('Vinyl cutting'!$B$17:$B$30,B259,'Vinyl cutting'!$G$17:$G$30)) +
(SUMIF('Vinyl cutting (2)'!$B$17:$B$30,B259,'Vinyl cutting (2)'!$G$17:$G$30)) +
(SUMIF('Apply vinyl graphics'!$B$17:$B$30,B259,'Apply vinyl graphics'!$G$17:$G$30)) +
(SUMIF('Apply vinyl graphics (2)'!$B$17:$B$30,B259,'Apply vinyl graphics (2)'!$G$17:$G$30)) +
(SUMIF('Alum pan sign'!$B$17:$B$30,B259,'Alum pan sign'!$G$17:$G$30)) +
(SUMIF('Alum pan sign (2)'!$B$17:$B$30,B259,'Alum pan sign (2)'!$G$17:$G$30)) +
(SUMIF('Economy pan sign'!$B$17:$B$30,B259,'Economy pan sign'!$G$17:$G$30)) +
(SUMIF('Post and panel sign'!$B$17:$B$30,B259,'Post and panel sign'!$G$17:$G$30)) +
(SUMIF('Post and panel sign (2)'!$B$17:$B$30,B259,'Post and panel sign (2)'!$G$17:$G$30)) +
(SUMIF('Flat panels only'!$B$17:$B$30,B259,'Flat panels only'!$G$17:$G$30)) +
(SUMIF('Flat panels only (2)'!$B$17:$B$30,B259,'Flat panels only (2)'!$G$17:$G$30)) +
(SUMIF('Routed panel shapes'!$B$18:$B$31,B259,'Routed panel shapes'!$G$18:$G$31)) +
(SUMIF('Routed panel shapes (2)'!$B$18:$B$31,B259,'Routed panel shapes (2)'!$G$18:$G$31)) +
(SUMIF('Routed face only'!$B$17:$B$30,B259,'Routed face only'!$G$17:$G$30)) +
(SUMIF('Routed face only (2)'!$B$17:$B$30,B259,'Routed face only (2)'!$G$17:$G$30)) +
(SUMIF('Routed alum faces letters'!$B$17:$B$30,B259,'Routed alum faces letters'!$G$17:$G$30)) +
(SUMIF('Routed alum faces letters (2)'!$B$17:$B$30,B259,'Routed alum faces letters (2)'!$G$17:$G$30)) +
(SUMIF('Routed push through acrylic'!$B$17:$B$30,B259,'Routed push through acrylic'!$G$17:$G$30)) +
(SUMIF('Routed push through acrylic (2)'!$B$17:$B$30,B259,'Routed push through acrylic (2)'!$G$17:$G$30)) +
(SUMIF('Sf routed cabinet'!$B$17:$B$30,B259,'Sf routed cabinet'!$G$17:$G$30)) +
(SUMIF('Sf routed cabinet (2)'!$B$17:$B$30,B259,'Sf routed cabinet (2)'!$G$17:$G$30)) +
(SUMIF('Df routed cabinet'!$B$17:$B$30,B259,'Df routed cabinet'!$G$17:$G$30)) +
(SUMIF('Df routed cabinet (2)'!$B$17:$B$30,B259,'Df routed cabinet (2)'!$G$17:$G$30)) +
(SUMIF('Sf acrylic cabinet'!$B$17:$B$30,B259,'Sf acrylic cabinet'!$G$17:$G$30)) +
(SUMIF('Sf acrylic cabinet (2)'!$B$17:$B$30,B259,'Sf acrylic cabinet (2)'!$G$17:$G$30)) +
(SUMIF('Economy Sf acrylic'!$B$17:$B$30,B259,'Economy Sf acrylic'!$G$17:$G$30)) +
(SUMIF('Df acrylic cabinet'!$B$17:$B$30,B259,'Df acrylic cabinet'!$G$17:$G$30)) +
(SUMIF('Df acrylic cabinet (2)'!$B$17:$B$30,B259,'Df acrylic cabinet (2)'!$G$17:$G$30)) +
(SUMIF('Sf flex cabinet'!$B$17:$B$30,B259,'Sf flex cabinet'!$G$17:$G$30)) +
(SUMIF('Sf flex cabinet (2)'!$B$17:$B$30,B259,'Sf flex cabinet (2)'!$G$17:$G$30)) +
(SUMIF('Df flex cabinet'!$B$17:$B$36,B259,'Df flex cabinet'!$G$17:$G$36)) +
(SUMIF('Df flex cabinet (2)'!$B$17:$B$36,B259,'Df flex cabinet (2)'!$G$17:$G$36)) +
(SUMIF('Pole cover'!$B$17:$B$30,B259,'Pole cover'!$G$17:$G$30)) +
(SUMIF('Pole cover (2)'!$B$17:$B$30,B259,'Pole cover (2)'!$G$17:$G$30)) +
(SUMIF('Structural Steel Fab'!$B$17:$B$29,B259,'Structural Steel Fab'!$G$17:$G$29)) +
(SUMIF(Reveal!$B$17:$B$30,B259,Reveal!$G$17:$G$30)) +
(SUMIF('Reveal (2)'!$B$17:$B$30,B259,'Reveal (2)'!$G$17:$G$30)) +
(SUMIF('Crown cove top'!$B$17:$B$30,B259,'Crown cove top'!$G$17:$G$30)) +
(SUMIF('EMC assembly'!$B$17:$B$30,B259,'EMC assembly'!$G$17:$G$30)) +
(SUMIF(Crating!$B$17:$B$29,B259,Crating!$G$17:$G$29)) +
(SUMIF('LED wiring'!$B$17:$B$30,B259,'LED wiring'!$G$17:$G$30)) +
(SUMIF('Changeable copy face'!$B$17:$B$30,B259,'Changeable copy face'!$G$17:$G$30)) +
(SUMIF('Flex face assembly'!$B$17:$B$30,B259,'Flex face assembly'!$G$17:$G$30)) +
(SUMIF('Routed face assembly'!$B$17:$B$30,B259,'Routed face assembly'!$G$17:$G$30)) +
(SUMIF('Paint calculation'!$B$17:$B$30,B259,'Paint calculation'!$G$17:$G$30)) +
(SUMIF('Trimcap letter face'!$B$17:$B$30,B259,'Trimcap letter face'!$G$17:$G$30)) +
(SUMIF('Trimcap letter face (2)'!$B$17:$B$30,B259,'Trimcap letter face (2)'!$G$17:$G$30)) +
(SUMIF('Channel letter fabrication'!$B$17:$B$30,B259,'Channel letter fabrication'!$G$17:$G$30)) +
(SUMIF('Channel letter fabrication (2)'!$B$17:$B$30,B259,'Channel letter fabrication (2)'!$G$17:$G$30))</f>
        <v>0</v>
      </c>
    </row>
    <row r="260" spans="1:10">
      <c r="A260" s="28" t="str">
        <f>[1]ODBC!$A260</f>
        <v>1.5" F Retainer</v>
      </c>
      <c r="B260" s="29" t="str">
        <f>[1]ODBC!B260</f>
        <v>22017</v>
      </c>
      <c r="C260" s="30">
        <f>IFERROR(VLOOKUP($B260,[1]ODBC!$B:$H,2,FALSE),"")</f>
        <v>2.629</v>
      </c>
      <c r="D260" s="30">
        <f>IFERROR(VLOOKUP($B260,[1]ODBC!$B:$H,3,FALSE),"")</f>
        <v>4.7329999999999997</v>
      </c>
      <c r="E260" s="30" t="str">
        <f>IFERROR(VLOOKUP($B260,[1]ODBC!$B:$H,4,FALSE),"")</f>
        <v>FT</v>
      </c>
      <c r="F260" s="31">
        <f>IFERROR(VLOOKUP($B260,[1]ODBC!$B:$H,5,FALSE),"")</f>
        <v>44.45</v>
      </c>
      <c r="G260" s="32">
        <f>[1]ODBC!G260</f>
        <v>0</v>
      </c>
      <c r="H260" s="33">
        <f>SUM([1]ODBC!H260)</f>
        <v>46055</v>
      </c>
      <c r="I260" s="41" t="str">
        <f>'Vinyl cutting'!$B$2</f>
        <v>J36938</v>
      </c>
      <c r="J260" s="42">
        <f ca="1">(SUMIF('Freeform time and material'!$B$17:$B$30,B260,'Freeform time and material'!$G$17:$G$30)) +
(SUMIF('Vinyl cutting'!$B$17:$B$30,B260,'Vinyl cutting'!$G$17:$G$30)) +
(SUMIF('Vinyl cutting (2)'!$B$17:$B$30,B260,'Vinyl cutting (2)'!$G$17:$G$30)) +
(SUMIF('Apply vinyl graphics'!$B$17:$B$30,B260,'Apply vinyl graphics'!$G$17:$G$30)) +
(SUMIF('Apply vinyl graphics (2)'!$B$17:$B$30,B260,'Apply vinyl graphics (2)'!$G$17:$G$30)) +
(SUMIF('Alum pan sign'!$B$17:$B$30,B260,'Alum pan sign'!$G$17:$G$30)) +
(SUMIF('Alum pan sign (2)'!$B$17:$B$30,B260,'Alum pan sign (2)'!$G$17:$G$30)) +
(SUMIF('Economy pan sign'!$B$17:$B$30,B260,'Economy pan sign'!$G$17:$G$30)) +
(SUMIF('Post and panel sign'!$B$17:$B$30,B260,'Post and panel sign'!$G$17:$G$30)) +
(SUMIF('Post and panel sign (2)'!$B$17:$B$30,B260,'Post and panel sign (2)'!$G$17:$G$30)) +
(SUMIF('Flat panels only'!$B$17:$B$30,B260,'Flat panels only'!$G$17:$G$30)) +
(SUMIF('Flat panels only (2)'!$B$17:$B$30,B260,'Flat panels only (2)'!$G$17:$G$30)) +
(SUMIF('Routed panel shapes'!$B$18:$B$31,B260,'Routed panel shapes'!$G$18:$G$31)) +
(SUMIF('Routed panel shapes (2)'!$B$18:$B$31,B260,'Routed panel shapes (2)'!$G$18:$G$31)) +
(SUMIF('Routed face only'!$B$17:$B$30,B260,'Routed face only'!$G$17:$G$30)) +
(SUMIF('Routed face only (2)'!$B$17:$B$30,B260,'Routed face only (2)'!$G$17:$G$30)) +
(SUMIF('Routed alum faces letters'!$B$17:$B$30,B260,'Routed alum faces letters'!$G$17:$G$30)) +
(SUMIF('Routed alum faces letters (2)'!$B$17:$B$30,B260,'Routed alum faces letters (2)'!$G$17:$G$30)) +
(SUMIF('Routed push through acrylic'!$B$17:$B$30,B260,'Routed push through acrylic'!$G$17:$G$30)) +
(SUMIF('Routed push through acrylic (2)'!$B$17:$B$30,B260,'Routed push through acrylic (2)'!$G$17:$G$30)) +
(SUMIF('Sf routed cabinet'!$B$17:$B$30,B260,'Sf routed cabinet'!$G$17:$G$30)) +
(SUMIF('Sf routed cabinet (2)'!$B$17:$B$30,B260,'Sf routed cabinet (2)'!$G$17:$G$30)) +
(SUMIF('Df routed cabinet'!$B$17:$B$30,B260,'Df routed cabinet'!$G$17:$G$30)) +
(SUMIF('Df routed cabinet (2)'!$B$17:$B$30,B260,'Df routed cabinet (2)'!$G$17:$G$30)) +
(SUMIF('Sf acrylic cabinet'!$B$17:$B$30,B260,'Sf acrylic cabinet'!$G$17:$G$30)) +
(SUMIF('Sf acrylic cabinet (2)'!$B$17:$B$30,B260,'Sf acrylic cabinet (2)'!$G$17:$G$30)) +
(SUMIF('Economy Sf acrylic'!$B$17:$B$30,B260,'Economy Sf acrylic'!$G$17:$G$30)) +
(SUMIF('Df acrylic cabinet'!$B$17:$B$30,B260,'Df acrylic cabinet'!$G$17:$G$30)) +
(SUMIF('Df acrylic cabinet (2)'!$B$17:$B$30,B260,'Df acrylic cabinet (2)'!$G$17:$G$30)) +
(SUMIF('Sf flex cabinet'!$B$17:$B$30,B260,'Sf flex cabinet'!$G$17:$G$30)) +
(SUMIF('Sf flex cabinet (2)'!$B$17:$B$30,B260,'Sf flex cabinet (2)'!$G$17:$G$30)) +
(SUMIF('Df flex cabinet'!$B$17:$B$36,B260,'Df flex cabinet'!$G$17:$G$36)) +
(SUMIF('Df flex cabinet (2)'!$B$17:$B$36,B260,'Df flex cabinet (2)'!$G$17:$G$36)) +
(SUMIF('Pole cover'!$B$17:$B$30,B260,'Pole cover'!$G$17:$G$30)) +
(SUMIF('Pole cover (2)'!$B$17:$B$30,B260,'Pole cover (2)'!$G$17:$G$30)) +
(SUMIF('Structural Steel Fab'!$B$17:$B$29,B260,'Structural Steel Fab'!$G$17:$G$29)) +
(SUMIF(Reveal!$B$17:$B$30,B260,Reveal!$G$17:$G$30)) +
(SUMIF('Reveal (2)'!$B$17:$B$30,B260,'Reveal (2)'!$G$17:$G$30)) +
(SUMIF('Crown cove top'!$B$17:$B$30,B260,'Crown cove top'!$G$17:$G$30)) +
(SUMIF('EMC assembly'!$B$17:$B$30,B260,'EMC assembly'!$G$17:$G$30)) +
(SUMIF(Crating!$B$17:$B$29,B260,Crating!$G$17:$G$29)) +
(SUMIF('LED wiring'!$B$17:$B$30,B260,'LED wiring'!$G$17:$G$30)) +
(SUMIF('Changeable copy face'!$B$17:$B$30,B260,'Changeable copy face'!$G$17:$G$30)) +
(SUMIF('Flex face assembly'!$B$17:$B$30,B260,'Flex face assembly'!$G$17:$G$30)) +
(SUMIF('Routed face assembly'!$B$17:$B$30,B260,'Routed face assembly'!$G$17:$G$30)) +
(SUMIF('Paint calculation'!$B$17:$B$30,B260,'Paint calculation'!$G$17:$G$30)) +
(SUMIF('Trimcap letter face'!$B$17:$B$30,B260,'Trimcap letter face'!$G$17:$G$30)) +
(SUMIF('Trimcap letter face (2)'!$B$17:$B$30,B260,'Trimcap letter face (2)'!$G$17:$G$30)) +
(SUMIF('Channel letter fabrication'!$B$17:$B$30,B260,'Channel letter fabrication'!$G$17:$G$30)) +
(SUMIF('Channel letter fabrication (2)'!$B$17:$B$30,B260,'Channel letter fabrication (2)'!$G$17:$G$30))</f>
        <v>0</v>
      </c>
    </row>
    <row r="261" spans="1:10">
      <c r="A261" s="28" t="str">
        <f>[1]ODBC!$A261</f>
        <v>ZF .188 Retainer</v>
      </c>
      <c r="B261" s="29" t="str">
        <f>[1]ODBC!B261</f>
        <v>22030</v>
      </c>
      <c r="C261" s="30">
        <f>IFERROR(VLOOKUP($B261,[1]ODBC!$B:$H,2,FALSE),"")</f>
        <v>2.5569999999999999</v>
      </c>
      <c r="D261" s="30">
        <f>IFERROR(VLOOKUP($B261,[1]ODBC!$B:$H,3,FALSE),"")</f>
        <v>4.6029999999999998</v>
      </c>
      <c r="E261" s="30" t="str">
        <f>IFERROR(VLOOKUP($B261,[1]ODBC!$B:$H,4,FALSE),"")</f>
        <v>FT</v>
      </c>
      <c r="F261" s="31">
        <f>IFERROR(VLOOKUP($B261,[1]ODBC!$B:$H,5,FALSE),"")</f>
        <v>44.45</v>
      </c>
      <c r="G261" s="32">
        <f>[1]ODBC!G261</f>
        <v>0</v>
      </c>
      <c r="H261" s="33">
        <f>SUM([1]ODBC!H261)</f>
        <v>45812</v>
      </c>
      <c r="I261" s="41" t="str">
        <f>'Vinyl cutting'!$B$2</f>
        <v>J36938</v>
      </c>
      <c r="J261" s="42">
        <f ca="1">(SUMIF('Freeform time and material'!$B$17:$B$30,B261,'Freeform time and material'!$G$17:$G$30)) +
(SUMIF('Vinyl cutting'!$B$17:$B$30,B261,'Vinyl cutting'!$G$17:$G$30)) +
(SUMIF('Vinyl cutting (2)'!$B$17:$B$30,B261,'Vinyl cutting (2)'!$G$17:$G$30)) +
(SUMIF('Apply vinyl graphics'!$B$17:$B$30,B261,'Apply vinyl graphics'!$G$17:$G$30)) +
(SUMIF('Apply vinyl graphics (2)'!$B$17:$B$30,B261,'Apply vinyl graphics (2)'!$G$17:$G$30)) +
(SUMIF('Alum pan sign'!$B$17:$B$30,B261,'Alum pan sign'!$G$17:$G$30)) +
(SUMIF('Alum pan sign (2)'!$B$17:$B$30,B261,'Alum pan sign (2)'!$G$17:$G$30)) +
(SUMIF('Economy pan sign'!$B$17:$B$30,B261,'Economy pan sign'!$G$17:$G$30)) +
(SUMIF('Post and panel sign'!$B$17:$B$30,B261,'Post and panel sign'!$G$17:$G$30)) +
(SUMIF('Post and panel sign (2)'!$B$17:$B$30,B261,'Post and panel sign (2)'!$G$17:$G$30)) +
(SUMIF('Flat panels only'!$B$17:$B$30,B261,'Flat panels only'!$G$17:$G$30)) +
(SUMIF('Flat panels only (2)'!$B$17:$B$30,B261,'Flat panels only (2)'!$G$17:$G$30)) +
(SUMIF('Routed panel shapes'!$B$18:$B$31,B261,'Routed panel shapes'!$G$18:$G$31)) +
(SUMIF('Routed panel shapes (2)'!$B$18:$B$31,B261,'Routed panel shapes (2)'!$G$18:$G$31)) +
(SUMIF('Routed face only'!$B$17:$B$30,B261,'Routed face only'!$G$17:$G$30)) +
(SUMIF('Routed face only (2)'!$B$17:$B$30,B261,'Routed face only (2)'!$G$17:$G$30)) +
(SUMIF('Routed alum faces letters'!$B$17:$B$30,B261,'Routed alum faces letters'!$G$17:$G$30)) +
(SUMIF('Routed alum faces letters (2)'!$B$17:$B$30,B261,'Routed alum faces letters (2)'!$G$17:$G$30)) +
(SUMIF('Routed push through acrylic'!$B$17:$B$30,B261,'Routed push through acrylic'!$G$17:$G$30)) +
(SUMIF('Routed push through acrylic (2)'!$B$17:$B$30,B261,'Routed push through acrylic (2)'!$G$17:$G$30)) +
(SUMIF('Sf routed cabinet'!$B$17:$B$30,B261,'Sf routed cabinet'!$G$17:$G$30)) +
(SUMIF('Sf routed cabinet (2)'!$B$17:$B$30,B261,'Sf routed cabinet (2)'!$G$17:$G$30)) +
(SUMIF('Df routed cabinet'!$B$17:$B$30,B261,'Df routed cabinet'!$G$17:$G$30)) +
(SUMIF('Df routed cabinet (2)'!$B$17:$B$30,B261,'Df routed cabinet (2)'!$G$17:$G$30)) +
(SUMIF('Sf acrylic cabinet'!$B$17:$B$30,B261,'Sf acrylic cabinet'!$G$17:$G$30)) +
(SUMIF('Sf acrylic cabinet (2)'!$B$17:$B$30,B261,'Sf acrylic cabinet (2)'!$G$17:$G$30)) +
(SUMIF('Economy Sf acrylic'!$B$17:$B$30,B261,'Economy Sf acrylic'!$G$17:$G$30)) +
(SUMIF('Df acrylic cabinet'!$B$17:$B$30,B261,'Df acrylic cabinet'!$G$17:$G$30)) +
(SUMIF('Df acrylic cabinet (2)'!$B$17:$B$30,B261,'Df acrylic cabinet (2)'!$G$17:$G$30)) +
(SUMIF('Sf flex cabinet'!$B$17:$B$30,B261,'Sf flex cabinet'!$G$17:$G$30)) +
(SUMIF('Sf flex cabinet (2)'!$B$17:$B$30,B261,'Sf flex cabinet (2)'!$G$17:$G$30)) +
(SUMIF('Df flex cabinet'!$B$17:$B$36,B261,'Df flex cabinet'!$G$17:$G$36)) +
(SUMIF('Df flex cabinet (2)'!$B$17:$B$36,B261,'Df flex cabinet (2)'!$G$17:$G$36)) +
(SUMIF('Pole cover'!$B$17:$B$30,B261,'Pole cover'!$G$17:$G$30)) +
(SUMIF('Pole cover (2)'!$B$17:$B$30,B261,'Pole cover (2)'!$G$17:$G$30)) +
(SUMIF('Structural Steel Fab'!$B$17:$B$29,B261,'Structural Steel Fab'!$G$17:$G$29)) +
(SUMIF(Reveal!$B$17:$B$30,B261,Reveal!$G$17:$G$30)) +
(SUMIF('Reveal (2)'!$B$17:$B$30,B261,'Reveal (2)'!$G$17:$G$30)) +
(SUMIF('Crown cove top'!$B$17:$B$30,B261,'Crown cove top'!$G$17:$G$30)) +
(SUMIF('EMC assembly'!$B$17:$B$30,B261,'EMC assembly'!$G$17:$G$30)) +
(SUMIF(Crating!$B$17:$B$29,B261,Crating!$G$17:$G$29)) +
(SUMIF('LED wiring'!$B$17:$B$30,B261,'LED wiring'!$G$17:$G$30)) +
(SUMIF('Changeable copy face'!$B$17:$B$30,B261,'Changeable copy face'!$G$17:$G$30)) +
(SUMIF('Flex face assembly'!$B$17:$B$30,B261,'Flex face assembly'!$G$17:$G$30)) +
(SUMIF('Routed face assembly'!$B$17:$B$30,B261,'Routed face assembly'!$G$17:$G$30)) +
(SUMIF('Paint calculation'!$B$17:$B$30,B261,'Paint calculation'!$G$17:$G$30)) +
(SUMIF('Trimcap letter face'!$B$17:$B$30,B261,'Trimcap letter face'!$G$17:$G$30)) +
(SUMIF('Trimcap letter face (2)'!$B$17:$B$30,B261,'Trimcap letter face (2)'!$G$17:$G$30)) +
(SUMIF('Channel letter fabrication'!$B$17:$B$30,B261,'Channel letter fabrication'!$G$17:$G$30)) +
(SUMIF('Channel letter fabrication (2)'!$B$17:$B$30,B261,'Channel letter fabrication (2)'!$G$17:$G$30))</f>
        <v>40</v>
      </c>
    </row>
    <row r="262" spans="1:10">
      <c r="A262" s="28" t="str">
        <f>[1]ODBC!$A262</f>
        <v>Signcomp #2093 Bleed Cover</v>
      </c>
      <c r="B262" s="29" t="str">
        <f>[1]ODBC!B262</f>
        <v>22045</v>
      </c>
      <c r="C262" s="30">
        <f>IFERROR(VLOOKUP($B262,[1]ODBC!$B:$H,2,FALSE),"")</f>
        <v>2.6</v>
      </c>
      <c r="D262" s="30">
        <f>IFERROR(VLOOKUP($B262,[1]ODBC!$B:$H,3,FALSE),"")</f>
        <v>4.68</v>
      </c>
      <c r="E262" s="30" t="str">
        <f>IFERROR(VLOOKUP($B262,[1]ODBC!$B:$H,4,FALSE),"")</f>
        <v>FT</v>
      </c>
      <c r="F262" s="31">
        <f>IFERROR(VLOOKUP($B262,[1]ODBC!$B:$H,5,FALSE),"")</f>
        <v>44.45</v>
      </c>
      <c r="G262" s="32">
        <f>[1]ODBC!G262</f>
        <v>0</v>
      </c>
      <c r="H262" s="33">
        <f>SUM([1]ODBC!H262)</f>
        <v>0</v>
      </c>
      <c r="I262" s="41" t="str">
        <f>'Vinyl cutting'!$B$2</f>
        <v>J36938</v>
      </c>
      <c r="J262" s="42">
        <f ca="1">(SUMIF('Freeform time and material'!$B$17:$B$30,B262,'Freeform time and material'!$G$17:$G$30)) +
(SUMIF('Vinyl cutting'!$B$17:$B$30,B262,'Vinyl cutting'!$G$17:$G$30)) +
(SUMIF('Vinyl cutting (2)'!$B$17:$B$30,B262,'Vinyl cutting (2)'!$G$17:$G$30)) +
(SUMIF('Apply vinyl graphics'!$B$17:$B$30,B262,'Apply vinyl graphics'!$G$17:$G$30)) +
(SUMIF('Apply vinyl graphics (2)'!$B$17:$B$30,B262,'Apply vinyl graphics (2)'!$G$17:$G$30)) +
(SUMIF('Alum pan sign'!$B$17:$B$30,B262,'Alum pan sign'!$G$17:$G$30)) +
(SUMIF('Alum pan sign (2)'!$B$17:$B$30,B262,'Alum pan sign (2)'!$G$17:$G$30)) +
(SUMIF('Economy pan sign'!$B$17:$B$30,B262,'Economy pan sign'!$G$17:$G$30)) +
(SUMIF('Post and panel sign'!$B$17:$B$30,B262,'Post and panel sign'!$G$17:$G$30)) +
(SUMIF('Post and panel sign (2)'!$B$17:$B$30,B262,'Post and panel sign (2)'!$G$17:$G$30)) +
(SUMIF('Flat panels only'!$B$17:$B$30,B262,'Flat panels only'!$G$17:$G$30)) +
(SUMIF('Flat panels only (2)'!$B$17:$B$30,B262,'Flat panels only (2)'!$G$17:$G$30)) +
(SUMIF('Routed panel shapes'!$B$18:$B$31,B262,'Routed panel shapes'!$G$18:$G$31)) +
(SUMIF('Routed panel shapes (2)'!$B$18:$B$31,B262,'Routed panel shapes (2)'!$G$18:$G$31)) +
(SUMIF('Routed face only'!$B$17:$B$30,B262,'Routed face only'!$G$17:$G$30)) +
(SUMIF('Routed face only (2)'!$B$17:$B$30,B262,'Routed face only (2)'!$G$17:$G$30)) +
(SUMIF('Routed alum faces letters'!$B$17:$B$30,B262,'Routed alum faces letters'!$G$17:$G$30)) +
(SUMIF('Routed alum faces letters (2)'!$B$17:$B$30,B262,'Routed alum faces letters (2)'!$G$17:$G$30)) +
(SUMIF('Routed push through acrylic'!$B$17:$B$30,B262,'Routed push through acrylic'!$G$17:$G$30)) +
(SUMIF('Routed push through acrylic (2)'!$B$17:$B$30,B262,'Routed push through acrylic (2)'!$G$17:$G$30)) +
(SUMIF('Sf routed cabinet'!$B$17:$B$30,B262,'Sf routed cabinet'!$G$17:$G$30)) +
(SUMIF('Sf routed cabinet (2)'!$B$17:$B$30,B262,'Sf routed cabinet (2)'!$G$17:$G$30)) +
(SUMIF('Df routed cabinet'!$B$17:$B$30,B262,'Df routed cabinet'!$G$17:$G$30)) +
(SUMIF('Df routed cabinet (2)'!$B$17:$B$30,B262,'Df routed cabinet (2)'!$G$17:$G$30)) +
(SUMIF('Sf acrylic cabinet'!$B$17:$B$30,B262,'Sf acrylic cabinet'!$G$17:$G$30)) +
(SUMIF('Sf acrylic cabinet (2)'!$B$17:$B$30,B262,'Sf acrylic cabinet (2)'!$G$17:$G$30)) +
(SUMIF('Economy Sf acrylic'!$B$17:$B$30,B262,'Economy Sf acrylic'!$G$17:$G$30)) +
(SUMIF('Df acrylic cabinet'!$B$17:$B$30,B262,'Df acrylic cabinet'!$G$17:$G$30)) +
(SUMIF('Df acrylic cabinet (2)'!$B$17:$B$30,B262,'Df acrylic cabinet (2)'!$G$17:$G$30)) +
(SUMIF('Sf flex cabinet'!$B$17:$B$30,B262,'Sf flex cabinet'!$G$17:$G$30)) +
(SUMIF('Sf flex cabinet (2)'!$B$17:$B$30,B262,'Sf flex cabinet (2)'!$G$17:$G$30)) +
(SUMIF('Df flex cabinet'!$B$17:$B$36,B262,'Df flex cabinet'!$G$17:$G$36)) +
(SUMIF('Df flex cabinet (2)'!$B$17:$B$36,B262,'Df flex cabinet (2)'!$G$17:$G$36)) +
(SUMIF('Pole cover'!$B$17:$B$30,B262,'Pole cover'!$G$17:$G$30)) +
(SUMIF('Pole cover (2)'!$B$17:$B$30,B262,'Pole cover (2)'!$G$17:$G$30)) +
(SUMIF('Structural Steel Fab'!$B$17:$B$29,B262,'Structural Steel Fab'!$G$17:$G$29)) +
(SUMIF(Reveal!$B$17:$B$30,B262,Reveal!$G$17:$G$30)) +
(SUMIF('Reveal (2)'!$B$17:$B$30,B262,'Reveal (2)'!$G$17:$G$30)) +
(SUMIF('Crown cove top'!$B$17:$B$30,B262,'Crown cove top'!$G$17:$G$30)) +
(SUMIF('EMC assembly'!$B$17:$B$30,B262,'EMC assembly'!$G$17:$G$30)) +
(SUMIF(Crating!$B$17:$B$29,B262,Crating!$G$17:$G$29)) +
(SUMIF('LED wiring'!$B$17:$B$30,B262,'LED wiring'!$G$17:$G$30)) +
(SUMIF('Changeable copy face'!$B$17:$B$30,B262,'Changeable copy face'!$G$17:$G$30)) +
(SUMIF('Flex face assembly'!$B$17:$B$30,B262,'Flex face assembly'!$G$17:$G$30)) +
(SUMIF('Routed face assembly'!$B$17:$B$30,B262,'Routed face assembly'!$G$17:$G$30)) +
(SUMIF('Paint calculation'!$B$17:$B$30,B262,'Paint calculation'!$G$17:$G$30)) +
(SUMIF('Trimcap letter face'!$B$17:$B$30,B262,'Trimcap letter face'!$G$17:$G$30)) +
(SUMIF('Trimcap letter face (2)'!$B$17:$B$30,B262,'Trimcap letter face (2)'!$G$17:$G$30)) +
(SUMIF('Channel letter fabrication'!$B$17:$B$30,B262,'Channel letter fabrication'!$G$17:$G$30)) +
(SUMIF('Channel letter fabrication (2)'!$B$17:$B$30,B262,'Channel letter fabrication (2)'!$G$17:$G$30))</f>
        <v>0</v>
      </c>
    </row>
    <row r="263" spans="1:10">
      <c r="A263" s="28" t="str">
        <f>[1]ODBC!$A263</f>
        <v>SignComp #1612 Series 12 Hinge Body</v>
      </c>
      <c r="B263" s="29" t="str">
        <f>[1]ODBC!B263</f>
        <v>22050</v>
      </c>
      <c r="C263" s="30">
        <f>IFERROR(VLOOKUP($B263,[1]ODBC!$B:$H,2,FALSE),"")</f>
        <v>11.1633</v>
      </c>
      <c r="D263" s="30">
        <f>IFERROR(VLOOKUP($B263,[1]ODBC!$B:$H,3,FALSE),"")</f>
        <v>20.096</v>
      </c>
      <c r="E263" s="30" t="str">
        <f>IFERROR(VLOOKUP($B263,[1]ODBC!$B:$H,4,FALSE),"")</f>
        <v>FT</v>
      </c>
      <c r="F263" s="31">
        <f>IFERROR(VLOOKUP($B263,[1]ODBC!$B:$H,5,FALSE),"")</f>
        <v>44.45</v>
      </c>
      <c r="G263" s="32">
        <f>[1]ODBC!G263</f>
        <v>0</v>
      </c>
      <c r="H263" s="33">
        <f>SUM([1]ODBC!H263)</f>
        <v>0</v>
      </c>
      <c r="I263" s="41" t="str">
        <f>'Vinyl cutting'!$B$2</f>
        <v>J36938</v>
      </c>
      <c r="J263" s="42">
        <f ca="1">(SUMIF('Freeform time and material'!$B$17:$B$30,B263,'Freeform time and material'!$G$17:$G$30)) +
(SUMIF('Vinyl cutting'!$B$17:$B$30,B263,'Vinyl cutting'!$G$17:$G$30)) +
(SUMIF('Vinyl cutting (2)'!$B$17:$B$30,B263,'Vinyl cutting (2)'!$G$17:$G$30)) +
(SUMIF('Apply vinyl graphics'!$B$17:$B$30,B263,'Apply vinyl graphics'!$G$17:$G$30)) +
(SUMIF('Apply vinyl graphics (2)'!$B$17:$B$30,B263,'Apply vinyl graphics (2)'!$G$17:$G$30)) +
(SUMIF('Alum pan sign'!$B$17:$B$30,B263,'Alum pan sign'!$G$17:$G$30)) +
(SUMIF('Alum pan sign (2)'!$B$17:$B$30,B263,'Alum pan sign (2)'!$G$17:$G$30)) +
(SUMIF('Economy pan sign'!$B$17:$B$30,B263,'Economy pan sign'!$G$17:$G$30)) +
(SUMIF('Post and panel sign'!$B$17:$B$30,B263,'Post and panel sign'!$G$17:$G$30)) +
(SUMIF('Post and panel sign (2)'!$B$17:$B$30,B263,'Post and panel sign (2)'!$G$17:$G$30)) +
(SUMIF('Flat panels only'!$B$17:$B$30,B263,'Flat panels only'!$G$17:$G$30)) +
(SUMIF('Flat panels only (2)'!$B$17:$B$30,B263,'Flat panels only (2)'!$G$17:$G$30)) +
(SUMIF('Routed panel shapes'!$B$18:$B$31,B263,'Routed panel shapes'!$G$18:$G$31)) +
(SUMIF('Routed panel shapes (2)'!$B$18:$B$31,B263,'Routed panel shapes (2)'!$G$18:$G$31)) +
(SUMIF('Routed face only'!$B$17:$B$30,B263,'Routed face only'!$G$17:$G$30)) +
(SUMIF('Routed face only (2)'!$B$17:$B$30,B263,'Routed face only (2)'!$G$17:$G$30)) +
(SUMIF('Routed alum faces letters'!$B$17:$B$30,B263,'Routed alum faces letters'!$G$17:$G$30)) +
(SUMIF('Routed alum faces letters (2)'!$B$17:$B$30,B263,'Routed alum faces letters (2)'!$G$17:$G$30)) +
(SUMIF('Routed push through acrylic'!$B$17:$B$30,B263,'Routed push through acrylic'!$G$17:$G$30)) +
(SUMIF('Routed push through acrylic (2)'!$B$17:$B$30,B263,'Routed push through acrylic (2)'!$G$17:$G$30)) +
(SUMIF('Sf routed cabinet'!$B$17:$B$30,B263,'Sf routed cabinet'!$G$17:$G$30)) +
(SUMIF('Sf routed cabinet (2)'!$B$17:$B$30,B263,'Sf routed cabinet (2)'!$G$17:$G$30)) +
(SUMIF('Df routed cabinet'!$B$17:$B$30,B263,'Df routed cabinet'!$G$17:$G$30)) +
(SUMIF('Df routed cabinet (2)'!$B$17:$B$30,B263,'Df routed cabinet (2)'!$G$17:$G$30)) +
(SUMIF('Sf acrylic cabinet'!$B$17:$B$30,B263,'Sf acrylic cabinet'!$G$17:$G$30)) +
(SUMIF('Sf acrylic cabinet (2)'!$B$17:$B$30,B263,'Sf acrylic cabinet (2)'!$G$17:$G$30)) +
(SUMIF('Economy Sf acrylic'!$B$17:$B$30,B263,'Economy Sf acrylic'!$G$17:$G$30)) +
(SUMIF('Df acrylic cabinet'!$B$17:$B$30,B263,'Df acrylic cabinet'!$G$17:$G$30)) +
(SUMIF('Df acrylic cabinet (2)'!$B$17:$B$30,B263,'Df acrylic cabinet (2)'!$G$17:$G$30)) +
(SUMIF('Sf flex cabinet'!$B$17:$B$30,B263,'Sf flex cabinet'!$G$17:$G$30)) +
(SUMIF('Sf flex cabinet (2)'!$B$17:$B$30,B263,'Sf flex cabinet (2)'!$G$17:$G$30)) +
(SUMIF('Df flex cabinet'!$B$17:$B$36,B263,'Df flex cabinet'!$G$17:$G$36)) +
(SUMIF('Df flex cabinet (2)'!$B$17:$B$36,B263,'Df flex cabinet (2)'!$G$17:$G$36)) +
(SUMIF('Pole cover'!$B$17:$B$30,B263,'Pole cover'!$G$17:$G$30)) +
(SUMIF('Pole cover (2)'!$B$17:$B$30,B263,'Pole cover (2)'!$G$17:$G$30)) +
(SUMIF('Structural Steel Fab'!$B$17:$B$29,B263,'Structural Steel Fab'!$G$17:$G$29)) +
(SUMIF(Reveal!$B$17:$B$30,B263,Reveal!$G$17:$G$30)) +
(SUMIF('Reveal (2)'!$B$17:$B$30,B263,'Reveal (2)'!$G$17:$G$30)) +
(SUMIF('Crown cove top'!$B$17:$B$30,B263,'Crown cove top'!$G$17:$G$30)) +
(SUMIF('EMC assembly'!$B$17:$B$30,B263,'EMC assembly'!$G$17:$G$30)) +
(SUMIF(Crating!$B$17:$B$29,B263,Crating!$G$17:$G$29)) +
(SUMIF('LED wiring'!$B$17:$B$30,B263,'LED wiring'!$G$17:$G$30)) +
(SUMIF('Changeable copy face'!$B$17:$B$30,B263,'Changeable copy face'!$G$17:$G$30)) +
(SUMIF('Flex face assembly'!$B$17:$B$30,B263,'Flex face assembly'!$G$17:$G$30)) +
(SUMIF('Routed face assembly'!$B$17:$B$30,B263,'Routed face assembly'!$G$17:$G$30)) +
(SUMIF('Paint calculation'!$B$17:$B$30,B263,'Paint calculation'!$G$17:$G$30)) +
(SUMIF('Trimcap letter face'!$B$17:$B$30,B263,'Trimcap letter face'!$G$17:$G$30)) +
(SUMIF('Trimcap letter face (2)'!$B$17:$B$30,B263,'Trimcap letter face (2)'!$G$17:$G$30)) +
(SUMIF('Channel letter fabrication'!$B$17:$B$30,B263,'Channel letter fabrication'!$G$17:$G$30)) +
(SUMIF('Channel letter fabrication (2)'!$B$17:$B$30,B263,'Channel letter fabrication (2)'!$G$17:$G$30))</f>
        <v>0</v>
      </c>
    </row>
    <row r="264" spans="1:10">
      <c r="A264" s="28" t="str">
        <f>[1]ODBC!$A264</f>
        <v>SignComp #1602 Series 7 S/F Hinge Body</v>
      </c>
      <c r="B264" s="29" t="str">
        <f>[1]ODBC!B264</f>
        <v>22055</v>
      </c>
      <c r="C264" s="30">
        <f>IFERROR(VLOOKUP($B264,[1]ODBC!$B:$H,2,FALSE),"")</f>
        <v>5.133</v>
      </c>
      <c r="D264" s="30">
        <f>IFERROR(VLOOKUP($B264,[1]ODBC!$B:$H,3,FALSE),"")</f>
        <v>9.24</v>
      </c>
      <c r="E264" s="30" t="str">
        <f>IFERROR(VLOOKUP($B264,[1]ODBC!$B:$H,4,FALSE),"")</f>
        <v>FT</v>
      </c>
      <c r="F264" s="31">
        <f>IFERROR(VLOOKUP($B264,[1]ODBC!$B:$H,5,FALSE),"")</f>
        <v>44.45</v>
      </c>
      <c r="G264" s="32">
        <f>[1]ODBC!G264</f>
        <v>0</v>
      </c>
      <c r="H264" s="33">
        <f>SUM([1]ODBC!H264)</f>
        <v>0</v>
      </c>
      <c r="I264" s="41" t="str">
        <f>'Vinyl cutting'!$B$2</f>
        <v>J36938</v>
      </c>
      <c r="J264" s="42">
        <f ca="1">(SUMIF('Freeform time and material'!$B$17:$B$30,B264,'Freeform time and material'!$G$17:$G$30)) +
(SUMIF('Vinyl cutting'!$B$17:$B$30,B264,'Vinyl cutting'!$G$17:$G$30)) +
(SUMIF('Vinyl cutting (2)'!$B$17:$B$30,B264,'Vinyl cutting (2)'!$G$17:$G$30)) +
(SUMIF('Apply vinyl graphics'!$B$17:$B$30,B264,'Apply vinyl graphics'!$G$17:$G$30)) +
(SUMIF('Apply vinyl graphics (2)'!$B$17:$B$30,B264,'Apply vinyl graphics (2)'!$G$17:$G$30)) +
(SUMIF('Alum pan sign'!$B$17:$B$30,B264,'Alum pan sign'!$G$17:$G$30)) +
(SUMIF('Alum pan sign (2)'!$B$17:$B$30,B264,'Alum pan sign (2)'!$G$17:$G$30)) +
(SUMIF('Economy pan sign'!$B$17:$B$30,B264,'Economy pan sign'!$G$17:$G$30)) +
(SUMIF('Post and panel sign'!$B$17:$B$30,B264,'Post and panel sign'!$G$17:$G$30)) +
(SUMIF('Post and panel sign (2)'!$B$17:$B$30,B264,'Post and panel sign (2)'!$G$17:$G$30)) +
(SUMIF('Flat panels only'!$B$17:$B$30,B264,'Flat panels only'!$G$17:$G$30)) +
(SUMIF('Flat panels only (2)'!$B$17:$B$30,B264,'Flat panels only (2)'!$G$17:$G$30)) +
(SUMIF('Routed panel shapes'!$B$18:$B$31,B264,'Routed panel shapes'!$G$18:$G$31)) +
(SUMIF('Routed panel shapes (2)'!$B$18:$B$31,B264,'Routed panel shapes (2)'!$G$18:$G$31)) +
(SUMIF('Routed face only'!$B$17:$B$30,B264,'Routed face only'!$G$17:$G$30)) +
(SUMIF('Routed face only (2)'!$B$17:$B$30,B264,'Routed face only (2)'!$G$17:$G$30)) +
(SUMIF('Routed alum faces letters'!$B$17:$B$30,B264,'Routed alum faces letters'!$G$17:$G$30)) +
(SUMIF('Routed alum faces letters (2)'!$B$17:$B$30,B264,'Routed alum faces letters (2)'!$G$17:$G$30)) +
(SUMIF('Routed push through acrylic'!$B$17:$B$30,B264,'Routed push through acrylic'!$G$17:$G$30)) +
(SUMIF('Routed push through acrylic (2)'!$B$17:$B$30,B264,'Routed push through acrylic (2)'!$G$17:$G$30)) +
(SUMIF('Sf routed cabinet'!$B$17:$B$30,B264,'Sf routed cabinet'!$G$17:$G$30)) +
(SUMIF('Sf routed cabinet (2)'!$B$17:$B$30,B264,'Sf routed cabinet (2)'!$G$17:$G$30)) +
(SUMIF('Df routed cabinet'!$B$17:$B$30,B264,'Df routed cabinet'!$G$17:$G$30)) +
(SUMIF('Df routed cabinet (2)'!$B$17:$B$30,B264,'Df routed cabinet (2)'!$G$17:$G$30)) +
(SUMIF('Sf acrylic cabinet'!$B$17:$B$30,B264,'Sf acrylic cabinet'!$G$17:$G$30)) +
(SUMIF('Sf acrylic cabinet (2)'!$B$17:$B$30,B264,'Sf acrylic cabinet (2)'!$G$17:$G$30)) +
(SUMIF('Economy Sf acrylic'!$B$17:$B$30,B264,'Economy Sf acrylic'!$G$17:$G$30)) +
(SUMIF('Df acrylic cabinet'!$B$17:$B$30,B264,'Df acrylic cabinet'!$G$17:$G$30)) +
(SUMIF('Df acrylic cabinet (2)'!$B$17:$B$30,B264,'Df acrylic cabinet (2)'!$G$17:$G$30)) +
(SUMIF('Sf flex cabinet'!$B$17:$B$30,B264,'Sf flex cabinet'!$G$17:$G$30)) +
(SUMIF('Sf flex cabinet (2)'!$B$17:$B$30,B264,'Sf flex cabinet (2)'!$G$17:$G$30)) +
(SUMIF('Df flex cabinet'!$B$17:$B$36,B264,'Df flex cabinet'!$G$17:$G$36)) +
(SUMIF('Df flex cabinet (2)'!$B$17:$B$36,B264,'Df flex cabinet (2)'!$G$17:$G$36)) +
(SUMIF('Pole cover'!$B$17:$B$30,B264,'Pole cover'!$G$17:$G$30)) +
(SUMIF('Pole cover (2)'!$B$17:$B$30,B264,'Pole cover (2)'!$G$17:$G$30)) +
(SUMIF('Structural Steel Fab'!$B$17:$B$29,B264,'Structural Steel Fab'!$G$17:$G$29)) +
(SUMIF(Reveal!$B$17:$B$30,B264,Reveal!$G$17:$G$30)) +
(SUMIF('Reveal (2)'!$B$17:$B$30,B264,'Reveal (2)'!$G$17:$G$30)) +
(SUMIF('Crown cove top'!$B$17:$B$30,B264,'Crown cove top'!$G$17:$G$30)) +
(SUMIF('EMC assembly'!$B$17:$B$30,B264,'EMC assembly'!$G$17:$G$30)) +
(SUMIF(Crating!$B$17:$B$29,B264,Crating!$G$17:$G$29)) +
(SUMIF('LED wiring'!$B$17:$B$30,B264,'LED wiring'!$G$17:$G$30)) +
(SUMIF('Changeable copy face'!$B$17:$B$30,B264,'Changeable copy face'!$G$17:$G$30)) +
(SUMIF('Flex face assembly'!$B$17:$B$30,B264,'Flex face assembly'!$G$17:$G$30)) +
(SUMIF('Routed face assembly'!$B$17:$B$30,B264,'Routed face assembly'!$G$17:$G$30)) +
(SUMIF('Paint calculation'!$B$17:$B$30,B264,'Paint calculation'!$G$17:$G$30)) +
(SUMIF('Trimcap letter face'!$B$17:$B$30,B264,'Trimcap letter face'!$G$17:$G$30)) +
(SUMIF('Trimcap letter face (2)'!$B$17:$B$30,B264,'Trimcap letter face (2)'!$G$17:$G$30)) +
(SUMIF('Channel letter fabrication'!$B$17:$B$30,B264,'Channel letter fabrication'!$G$17:$G$30)) +
(SUMIF('Channel letter fabrication (2)'!$B$17:$B$30,B264,'Channel letter fabrication (2)'!$G$17:$G$30))</f>
        <v>0</v>
      </c>
    </row>
    <row r="265" spans="1:10">
      <c r="A265" s="28" t="str">
        <f>[1]ODBC!$A265</f>
        <v>SignComp #1624 Slide Retainer</v>
      </c>
      <c r="B265" s="29" t="str">
        <f>[1]ODBC!B265</f>
        <v>22060</v>
      </c>
      <c r="C265" s="30">
        <f>IFERROR(VLOOKUP($B265,[1]ODBC!$B:$H,2,FALSE),"")</f>
        <v>2.3130000000000002</v>
      </c>
      <c r="D265" s="30">
        <f>IFERROR(VLOOKUP($B265,[1]ODBC!$B:$H,3,FALSE),"")</f>
        <v>4.1639999999999997</v>
      </c>
      <c r="E265" s="30" t="str">
        <f>IFERROR(VLOOKUP($B265,[1]ODBC!$B:$H,4,FALSE),"")</f>
        <v>FT</v>
      </c>
      <c r="F265" s="31">
        <f>IFERROR(VLOOKUP($B265,[1]ODBC!$B:$H,5,FALSE),"")</f>
        <v>44.45</v>
      </c>
      <c r="G265" s="32">
        <f>[1]ODBC!G265</f>
        <v>0</v>
      </c>
      <c r="H265" s="33">
        <f>SUM([1]ODBC!H265)</f>
        <v>0</v>
      </c>
      <c r="I265" s="41" t="str">
        <f>'Vinyl cutting'!$B$2</f>
        <v>J36938</v>
      </c>
      <c r="J265" s="42">
        <f ca="1">(SUMIF('Freeform time and material'!$B$17:$B$30,B265,'Freeform time and material'!$G$17:$G$30)) +
(SUMIF('Vinyl cutting'!$B$17:$B$30,B265,'Vinyl cutting'!$G$17:$G$30)) +
(SUMIF('Vinyl cutting (2)'!$B$17:$B$30,B265,'Vinyl cutting (2)'!$G$17:$G$30)) +
(SUMIF('Apply vinyl graphics'!$B$17:$B$30,B265,'Apply vinyl graphics'!$G$17:$G$30)) +
(SUMIF('Apply vinyl graphics (2)'!$B$17:$B$30,B265,'Apply vinyl graphics (2)'!$G$17:$G$30)) +
(SUMIF('Alum pan sign'!$B$17:$B$30,B265,'Alum pan sign'!$G$17:$G$30)) +
(SUMIF('Alum pan sign (2)'!$B$17:$B$30,B265,'Alum pan sign (2)'!$G$17:$G$30)) +
(SUMIF('Economy pan sign'!$B$17:$B$30,B265,'Economy pan sign'!$G$17:$G$30)) +
(SUMIF('Post and panel sign'!$B$17:$B$30,B265,'Post and panel sign'!$G$17:$G$30)) +
(SUMIF('Post and panel sign (2)'!$B$17:$B$30,B265,'Post and panel sign (2)'!$G$17:$G$30)) +
(SUMIF('Flat panels only'!$B$17:$B$30,B265,'Flat panels only'!$G$17:$G$30)) +
(SUMIF('Flat panels only (2)'!$B$17:$B$30,B265,'Flat panels only (2)'!$G$17:$G$30)) +
(SUMIF('Routed panel shapes'!$B$18:$B$31,B265,'Routed panel shapes'!$G$18:$G$31)) +
(SUMIF('Routed panel shapes (2)'!$B$18:$B$31,B265,'Routed panel shapes (2)'!$G$18:$G$31)) +
(SUMIF('Routed face only'!$B$17:$B$30,B265,'Routed face only'!$G$17:$G$30)) +
(SUMIF('Routed face only (2)'!$B$17:$B$30,B265,'Routed face only (2)'!$G$17:$G$30)) +
(SUMIF('Routed alum faces letters'!$B$17:$B$30,B265,'Routed alum faces letters'!$G$17:$G$30)) +
(SUMIF('Routed alum faces letters (2)'!$B$17:$B$30,B265,'Routed alum faces letters (2)'!$G$17:$G$30)) +
(SUMIF('Routed push through acrylic'!$B$17:$B$30,B265,'Routed push through acrylic'!$G$17:$G$30)) +
(SUMIF('Routed push through acrylic (2)'!$B$17:$B$30,B265,'Routed push through acrylic (2)'!$G$17:$G$30)) +
(SUMIF('Sf routed cabinet'!$B$17:$B$30,B265,'Sf routed cabinet'!$G$17:$G$30)) +
(SUMIF('Sf routed cabinet (2)'!$B$17:$B$30,B265,'Sf routed cabinet (2)'!$G$17:$G$30)) +
(SUMIF('Df routed cabinet'!$B$17:$B$30,B265,'Df routed cabinet'!$G$17:$G$30)) +
(SUMIF('Df routed cabinet (2)'!$B$17:$B$30,B265,'Df routed cabinet (2)'!$G$17:$G$30)) +
(SUMIF('Sf acrylic cabinet'!$B$17:$B$30,B265,'Sf acrylic cabinet'!$G$17:$G$30)) +
(SUMIF('Sf acrylic cabinet (2)'!$B$17:$B$30,B265,'Sf acrylic cabinet (2)'!$G$17:$G$30)) +
(SUMIF('Economy Sf acrylic'!$B$17:$B$30,B265,'Economy Sf acrylic'!$G$17:$G$30)) +
(SUMIF('Df acrylic cabinet'!$B$17:$B$30,B265,'Df acrylic cabinet'!$G$17:$G$30)) +
(SUMIF('Df acrylic cabinet (2)'!$B$17:$B$30,B265,'Df acrylic cabinet (2)'!$G$17:$G$30)) +
(SUMIF('Sf flex cabinet'!$B$17:$B$30,B265,'Sf flex cabinet'!$G$17:$G$30)) +
(SUMIF('Sf flex cabinet (2)'!$B$17:$B$30,B265,'Sf flex cabinet (2)'!$G$17:$G$30)) +
(SUMIF('Df flex cabinet'!$B$17:$B$36,B265,'Df flex cabinet'!$G$17:$G$36)) +
(SUMIF('Df flex cabinet (2)'!$B$17:$B$36,B265,'Df flex cabinet (2)'!$G$17:$G$36)) +
(SUMIF('Pole cover'!$B$17:$B$30,B265,'Pole cover'!$G$17:$G$30)) +
(SUMIF('Pole cover (2)'!$B$17:$B$30,B265,'Pole cover (2)'!$G$17:$G$30)) +
(SUMIF('Structural Steel Fab'!$B$17:$B$29,B265,'Structural Steel Fab'!$G$17:$G$29)) +
(SUMIF(Reveal!$B$17:$B$30,B265,Reveal!$G$17:$G$30)) +
(SUMIF('Reveal (2)'!$B$17:$B$30,B265,'Reveal (2)'!$G$17:$G$30)) +
(SUMIF('Crown cove top'!$B$17:$B$30,B265,'Crown cove top'!$G$17:$G$30)) +
(SUMIF('EMC assembly'!$B$17:$B$30,B265,'EMC assembly'!$G$17:$G$30)) +
(SUMIF(Crating!$B$17:$B$29,B265,Crating!$G$17:$G$29)) +
(SUMIF('LED wiring'!$B$17:$B$30,B265,'LED wiring'!$G$17:$G$30)) +
(SUMIF('Changeable copy face'!$B$17:$B$30,B265,'Changeable copy face'!$G$17:$G$30)) +
(SUMIF('Flex face assembly'!$B$17:$B$30,B265,'Flex face assembly'!$G$17:$G$30)) +
(SUMIF('Routed face assembly'!$B$17:$B$30,B265,'Routed face assembly'!$G$17:$G$30)) +
(SUMIF('Paint calculation'!$B$17:$B$30,B265,'Paint calculation'!$G$17:$G$30)) +
(SUMIF('Trimcap letter face'!$B$17:$B$30,B265,'Trimcap letter face'!$G$17:$G$30)) +
(SUMIF('Trimcap letter face (2)'!$B$17:$B$30,B265,'Trimcap letter face (2)'!$G$17:$G$30)) +
(SUMIF('Channel letter fabrication'!$B$17:$B$30,B265,'Channel letter fabrication'!$G$17:$G$30)) +
(SUMIF('Channel letter fabrication (2)'!$B$17:$B$30,B265,'Channel letter fabrication (2)'!$G$17:$G$30))</f>
        <v>0</v>
      </c>
    </row>
    <row r="266" spans="1:10">
      <c r="A266" s="28" t="str">
        <f>[1]ODBC!$A266</f>
        <v>Signcomp #1592 series 7 D/F Hinge Body</v>
      </c>
      <c r="B266" s="29" t="str">
        <f>[1]ODBC!B266</f>
        <v>22065</v>
      </c>
      <c r="C266" s="30">
        <f>IFERROR(VLOOKUP($B266,[1]ODBC!$B:$H,2,FALSE),"")</f>
        <v>6.2939999999999996</v>
      </c>
      <c r="D266" s="30">
        <f>IFERROR(VLOOKUP($B266,[1]ODBC!$B:$H,3,FALSE),"")</f>
        <v>11.33</v>
      </c>
      <c r="E266" s="30" t="str">
        <f>IFERROR(VLOOKUP($B266,[1]ODBC!$B:$H,4,FALSE),"")</f>
        <v>FT</v>
      </c>
      <c r="F266" s="31">
        <f>IFERROR(VLOOKUP($B266,[1]ODBC!$B:$H,5,FALSE),"")</f>
        <v>44.45</v>
      </c>
      <c r="G266" s="32">
        <f>[1]ODBC!G266</f>
        <v>0</v>
      </c>
      <c r="H266" s="33">
        <f>SUM([1]ODBC!H266)</f>
        <v>0</v>
      </c>
      <c r="I266" s="41" t="str">
        <f>'Vinyl cutting'!$B$2</f>
        <v>J36938</v>
      </c>
      <c r="J266" s="42">
        <f ca="1">(SUMIF('Freeform time and material'!$B$17:$B$30,B266,'Freeform time and material'!$G$17:$G$30)) +
(SUMIF('Vinyl cutting'!$B$17:$B$30,B266,'Vinyl cutting'!$G$17:$G$30)) +
(SUMIF('Vinyl cutting (2)'!$B$17:$B$30,B266,'Vinyl cutting (2)'!$G$17:$G$30)) +
(SUMIF('Apply vinyl graphics'!$B$17:$B$30,B266,'Apply vinyl graphics'!$G$17:$G$30)) +
(SUMIF('Apply vinyl graphics (2)'!$B$17:$B$30,B266,'Apply vinyl graphics (2)'!$G$17:$G$30)) +
(SUMIF('Alum pan sign'!$B$17:$B$30,B266,'Alum pan sign'!$G$17:$G$30)) +
(SUMIF('Alum pan sign (2)'!$B$17:$B$30,B266,'Alum pan sign (2)'!$G$17:$G$30)) +
(SUMIF('Economy pan sign'!$B$17:$B$30,B266,'Economy pan sign'!$G$17:$G$30)) +
(SUMIF('Post and panel sign'!$B$17:$B$30,B266,'Post and panel sign'!$G$17:$G$30)) +
(SUMIF('Post and panel sign (2)'!$B$17:$B$30,B266,'Post and panel sign (2)'!$G$17:$G$30)) +
(SUMIF('Flat panels only'!$B$17:$B$30,B266,'Flat panels only'!$G$17:$G$30)) +
(SUMIF('Flat panels only (2)'!$B$17:$B$30,B266,'Flat panels only (2)'!$G$17:$G$30)) +
(SUMIF('Routed panel shapes'!$B$18:$B$31,B266,'Routed panel shapes'!$G$18:$G$31)) +
(SUMIF('Routed panel shapes (2)'!$B$18:$B$31,B266,'Routed panel shapes (2)'!$G$18:$G$31)) +
(SUMIF('Routed face only'!$B$17:$B$30,B266,'Routed face only'!$G$17:$G$30)) +
(SUMIF('Routed face only (2)'!$B$17:$B$30,B266,'Routed face only (2)'!$G$17:$G$30)) +
(SUMIF('Routed alum faces letters'!$B$17:$B$30,B266,'Routed alum faces letters'!$G$17:$G$30)) +
(SUMIF('Routed alum faces letters (2)'!$B$17:$B$30,B266,'Routed alum faces letters (2)'!$G$17:$G$30)) +
(SUMIF('Routed push through acrylic'!$B$17:$B$30,B266,'Routed push through acrylic'!$G$17:$G$30)) +
(SUMIF('Routed push through acrylic (2)'!$B$17:$B$30,B266,'Routed push through acrylic (2)'!$G$17:$G$30)) +
(SUMIF('Sf routed cabinet'!$B$17:$B$30,B266,'Sf routed cabinet'!$G$17:$G$30)) +
(SUMIF('Sf routed cabinet (2)'!$B$17:$B$30,B266,'Sf routed cabinet (2)'!$G$17:$G$30)) +
(SUMIF('Df routed cabinet'!$B$17:$B$30,B266,'Df routed cabinet'!$G$17:$G$30)) +
(SUMIF('Df routed cabinet (2)'!$B$17:$B$30,B266,'Df routed cabinet (2)'!$G$17:$G$30)) +
(SUMIF('Sf acrylic cabinet'!$B$17:$B$30,B266,'Sf acrylic cabinet'!$G$17:$G$30)) +
(SUMIF('Sf acrylic cabinet (2)'!$B$17:$B$30,B266,'Sf acrylic cabinet (2)'!$G$17:$G$30)) +
(SUMIF('Economy Sf acrylic'!$B$17:$B$30,B266,'Economy Sf acrylic'!$G$17:$G$30)) +
(SUMIF('Df acrylic cabinet'!$B$17:$B$30,B266,'Df acrylic cabinet'!$G$17:$G$30)) +
(SUMIF('Df acrylic cabinet (2)'!$B$17:$B$30,B266,'Df acrylic cabinet (2)'!$G$17:$G$30)) +
(SUMIF('Sf flex cabinet'!$B$17:$B$30,B266,'Sf flex cabinet'!$G$17:$G$30)) +
(SUMIF('Sf flex cabinet (2)'!$B$17:$B$30,B266,'Sf flex cabinet (2)'!$G$17:$G$30)) +
(SUMIF('Df flex cabinet'!$B$17:$B$36,B266,'Df flex cabinet'!$G$17:$G$36)) +
(SUMIF('Df flex cabinet (2)'!$B$17:$B$36,B266,'Df flex cabinet (2)'!$G$17:$G$36)) +
(SUMIF('Pole cover'!$B$17:$B$30,B266,'Pole cover'!$G$17:$G$30)) +
(SUMIF('Pole cover (2)'!$B$17:$B$30,B266,'Pole cover (2)'!$G$17:$G$30)) +
(SUMIF('Structural Steel Fab'!$B$17:$B$29,B266,'Structural Steel Fab'!$G$17:$G$29)) +
(SUMIF(Reveal!$B$17:$B$30,B266,Reveal!$G$17:$G$30)) +
(SUMIF('Reveal (2)'!$B$17:$B$30,B266,'Reveal (2)'!$G$17:$G$30)) +
(SUMIF('Crown cove top'!$B$17:$B$30,B266,'Crown cove top'!$G$17:$G$30)) +
(SUMIF('EMC assembly'!$B$17:$B$30,B266,'EMC assembly'!$G$17:$G$30)) +
(SUMIF(Crating!$B$17:$B$29,B266,Crating!$G$17:$G$29)) +
(SUMIF('LED wiring'!$B$17:$B$30,B266,'LED wiring'!$G$17:$G$30)) +
(SUMIF('Changeable copy face'!$B$17:$B$30,B266,'Changeable copy face'!$G$17:$G$30)) +
(SUMIF('Flex face assembly'!$B$17:$B$30,B266,'Flex face assembly'!$G$17:$G$30)) +
(SUMIF('Routed face assembly'!$B$17:$B$30,B266,'Routed face assembly'!$G$17:$G$30)) +
(SUMIF('Paint calculation'!$B$17:$B$30,B266,'Paint calculation'!$G$17:$G$30)) +
(SUMIF('Trimcap letter face'!$B$17:$B$30,B266,'Trimcap letter face'!$G$17:$G$30)) +
(SUMIF('Trimcap letter face (2)'!$B$17:$B$30,B266,'Trimcap letter face (2)'!$G$17:$G$30)) +
(SUMIF('Channel letter fabrication'!$B$17:$B$30,B266,'Channel letter fabrication'!$G$17:$G$30)) +
(SUMIF('Channel letter fabrication (2)'!$B$17:$B$30,B266,'Channel letter fabrication (2)'!$G$17:$G$30))</f>
        <v>0</v>
      </c>
    </row>
    <row r="267" spans="1:10">
      <c r="A267" s="28" t="str">
        <f>[1]ODBC!$A267</f>
        <v>SignComp 2008 Flat D/F Body</v>
      </c>
      <c r="B267" s="29" t="str">
        <f>[1]ODBC!B267</f>
        <v>22100</v>
      </c>
      <c r="C267" s="30">
        <f>IFERROR(VLOOKUP($B267,[1]ODBC!$B:$H,2,FALSE),"")</f>
        <v>0.64400000000000002</v>
      </c>
      <c r="D267" s="30">
        <f>IFERROR(VLOOKUP($B267,[1]ODBC!$B:$H,3,FALSE),"")</f>
        <v>1.159</v>
      </c>
      <c r="E267" s="30" t="str">
        <f>IFERROR(VLOOKUP($B267,[1]ODBC!$B:$H,4,FALSE),"")</f>
        <v>FT</v>
      </c>
      <c r="F267" s="31">
        <f>IFERROR(VLOOKUP($B267,[1]ODBC!$B:$H,5,FALSE),"")</f>
        <v>44.45</v>
      </c>
      <c r="G267" s="32">
        <f>[1]ODBC!G267</f>
        <v>0</v>
      </c>
      <c r="H267" s="33">
        <f>SUM([1]ODBC!H267)</f>
        <v>45167</v>
      </c>
      <c r="I267" s="41" t="str">
        <f>'Vinyl cutting'!$B$2</f>
        <v>J36938</v>
      </c>
      <c r="J267" s="42">
        <f ca="1">(SUMIF('Freeform time and material'!$B$17:$B$30,B267,'Freeform time and material'!$G$17:$G$30)) +
(SUMIF('Vinyl cutting'!$B$17:$B$30,B267,'Vinyl cutting'!$G$17:$G$30)) +
(SUMIF('Vinyl cutting (2)'!$B$17:$B$30,B267,'Vinyl cutting (2)'!$G$17:$G$30)) +
(SUMIF('Apply vinyl graphics'!$B$17:$B$30,B267,'Apply vinyl graphics'!$G$17:$G$30)) +
(SUMIF('Apply vinyl graphics (2)'!$B$17:$B$30,B267,'Apply vinyl graphics (2)'!$G$17:$G$30)) +
(SUMIF('Alum pan sign'!$B$17:$B$30,B267,'Alum pan sign'!$G$17:$G$30)) +
(SUMIF('Alum pan sign (2)'!$B$17:$B$30,B267,'Alum pan sign (2)'!$G$17:$G$30)) +
(SUMIF('Economy pan sign'!$B$17:$B$30,B267,'Economy pan sign'!$G$17:$G$30)) +
(SUMIF('Post and panel sign'!$B$17:$B$30,B267,'Post and panel sign'!$G$17:$G$30)) +
(SUMIF('Post and panel sign (2)'!$B$17:$B$30,B267,'Post and panel sign (2)'!$G$17:$G$30)) +
(SUMIF('Flat panels only'!$B$17:$B$30,B267,'Flat panels only'!$G$17:$G$30)) +
(SUMIF('Flat panels only (2)'!$B$17:$B$30,B267,'Flat panels only (2)'!$G$17:$G$30)) +
(SUMIF('Routed panel shapes'!$B$18:$B$31,B267,'Routed panel shapes'!$G$18:$G$31)) +
(SUMIF('Routed panel shapes (2)'!$B$18:$B$31,B267,'Routed panel shapes (2)'!$G$18:$G$31)) +
(SUMIF('Routed face only'!$B$17:$B$30,B267,'Routed face only'!$G$17:$G$30)) +
(SUMIF('Routed face only (2)'!$B$17:$B$30,B267,'Routed face only (2)'!$G$17:$G$30)) +
(SUMIF('Routed alum faces letters'!$B$17:$B$30,B267,'Routed alum faces letters'!$G$17:$G$30)) +
(SUMIF('Routed alum faces letters (2)'!$B$17:$B$30,B267,'Routed alum faces letters (2)'!$G$17:$G$30)) +
(SUMIF('Routed push through acrylic'!$B$17:$B$30,B267,'Routed push through acrylic'!$G$17:$G$30)) +
(SUMIF('Routed push through acrylic (2)'!$B$17:$B$30,B267,'Routed push through acrylic (2)'!$G$17:$G$30)) +
(SUMIF('Sf routed cabinet'!$B$17:$B$30,B267,'Sf routed cabinet'!$G$17:$G$30)) +
(SUMIF('Sf routed cabinet (2)'!$B$17:$B$30,B267,'Sf routed cabinet (2)'!$G$17:$G$30)) +
(SUMIF('Df routed cabinet'!$B$17:$B$30,B267,'Df routed cabinet'!$G$17:$G$30)) +
(SUMIF('Df routed cabinet (2)'!$B$17:$B$30,B267,'Df routed cabinet (2)'!$G$17:$G$30)) +
(SUMIF('Sf acrylic cabinet'!$B$17:$B$30,B267,'Sf acrylic cabinet'!$G$17:$G$30)) +
(SUMIF('Sf acrylic cabinet (2)'!$B$17:$B$30,B267,'Sf acrylic cabinet (2)'!$G$17:$G$30)) +
(SUMIF('Economy Sf acrylic'!$B$17:$B$30,B267,'Economy Sf acrylic'!$G$17:$G$30)) +
(SUMIF('Df acrylic cabinet'!$B$17:$B$30,B267,'Df acrylic cabinet'!$G$17:$G$30)) +
(SUMIF('Df acrylic cabinet (2)'!$B$17:$B$30,B267,'Df acrylic cabinet (2)'!$G$17:$G$30)) +
(SUMIF('Sf flex cabinet'!$B$17:$B$30,B267,'Sf flex cabinet'!$G$17:$G$30)) +
(SUMIF('Sf flex cabinet (2)'!$B$17:$B$30,B267,'Sf flex cabinet (2)'!$G$17:$G$30)) +
(SUMIF('Df flex cabinet'!$B$17:$B$36,B267,'Df flex cabinet'!$G$17:$G$36)) +
(SUMIF('Df flex cabinet (2)'!$B$17:$B$36,B267,'Df flex cabinet (2)'!$G$17:$G$36)) +
(SUMIF('Pole cover'!$B$17:$B$30,B267,'Pole cover'!$G$17:$G$30)) +
(SUMIF('Pole cover (2)'!$B$17:$B$30,B267,'Pole cover (2)'!$G$17:$G$30)) +
(SUMIF('Structural Steel Fab'!$B$17:$B$29,B267,'Structural Steel Fab'!$G$17:$G$29)) +
(SUMIF(Reveal!$B$17:$B$30,B267,Reveal!$G$17:$G$30)) +
(SUMIF('Reveal (2)'!$B$17:$B$30,B267,'Reveal (2)'!$G$17:$G$30)) +
(SUMIF('Crown cove top'!$B$17:$B$30,B267,'Crown cove top'!$G$17:$G$30)) +
(SUMIF('EMC assembly'!$B$17:$B$30,B267,'EMC assembly'!$G$17:$G$30)) +
(SUMIF(Crating!$B$17:$B$29,B267,Crating!$G$17:$G$29)) +
(SUMIF('LED wiring'!$B$17:$B$30,B267,'LED wiring'!$G$17:$G$30)) +
(SUMIF('Changeable copy face'!$B$17:$B$30,B267,'Changeable copy face'!$G$17:$G$30)) +
(SUMIF('Flex face assembly'!$B$17:$B$30,B267,'Flex face assembly'!$G$17:$G$30)) +
(SUMIF('Routed face assembly'!$B$17:$B$30,B267,'Routed face assembly'!$G$17:$G$30)) +
(SUMIF('Paint calculation'!$B$17:$B$30,B267,'Paint calculation'!$G$17:$G$30)) +
(SUMIF('Trimcap letter face'!$B$17:$B$30,B267,'Trimcap letter face'!$G$17:$G$30)) +
(SUMIF('Trimcap letter face (2)'!$B$17:$B$30,B267,'Trimcap letter face (2)'!$G$17:$G$30)) +
(SUMIF('Channel letter fabrication'!$B$17:$B$30,B267,'Channel letter fabrication'!$G$17:$G$30)) +
(SUMIF('Channel letter fabrication (2)'!$B$17:$B$30,B267,'Channel letter fabrication (2)'!$G$17:$G$30))</f>
        <v>0</v>
      </c>
    </row>
    <row r="268" spans="1:10">
      <c r="A268" s="28" t="str">
        <f>[1]ODBC!$A268</f>
        <v>SignComp 2047 Flat 2" Retainer</v>
      </c>
      <c r="B268" s="29" t="str">
        <f>[1]ODBC!B268</f>
        <v>22105</v>
      </c>
      <c r="C268" s="30">
        <f>IFERROR(VLOOKUP($B268,[1]ODBC!$B:$H,2,FALSE),"")</f>
        <v>0.23799999999999999</v>
      </c>
      <c r="D268" s="30">
        <f>IFERROR(VLOOKUP($B268,[1]ODBC!$B:$H,3,FALSE),"")</f>
        <v>0.42799999999999999</v>
      </c>
      <c r="E268" s="30" t="str">
        <f>IFERROR(VLOOKUP($B268,[1]ODBC!$B:$H,4,FALSE),"")</f>
        <v>FT</v>
      </c>
      <c r="F268" s="31">
        <f>IFERROR(VLOOKUP($B268,[1]ODBC!$B:$H,5,FALSE),"")</f>
        <v>44.45</v>
      </c>
      <c r="G268" s="32">
        <f>[1]ODBC!G268</f>
        <v>0</v>
      </c>
      <c r="H268" s="33">
        <f>SUM([1]ODBC!H268)</f>
        <v>45167</v>
      </c>
      <c r="I268" s="41" t="str">
        <f>'Vinyl cutting'!$B$2</f>
        <v>J36938</v>
      </c>
      <c r="J268" s="42">
        <f ca="1">(SUMIF('Freeform time and material'!$B$17:$B$30,B268,'Freeform time and material'!$G$17:$G$30)) +
(SUMIF('Vinyl cutting'!$B$17:$B$30,B268,'Vinyl cutting'!$G$17:$G$30)) +
(SUMIF('Vinyl cutting (2)'!$B$17:$B$30,B268,'Vinyl cutting (2)'!$G$17:$G$30)) +
(SUMIF('Apply vinyl graphics'!$B$17:$B$30,B268,'Apply vinyl graphics'!$G$17:$G$30)) +
(SUMIF('Apply vinyl graphics (2)'!$B$17:$B$30,B268,'Apply vinyl graphics (2)'!$G$17:$G$30)) +
(SUMIF('Alum pan sign'!$B$17:$B$30,B268,'Alum pan sign'!$G$17:$G$30)) +
(SUMIF('Alum pan sign (2)'!$B$17:$B$30,B268,'Alum pan sign (2)'!$G$17:$G$30)) +
(SUMIF('Economy pan sign'!$B$17:$B$30,B268,'Economy pan sign'!$G$17:$G$30)) +
(SUMIF('Post and panel sign'!$B$17:$B$30,B268,'Post and panel sign'!$G$17:$G$30)) +
(SUMIF('Post and panel sign (2)'!$B$17:$B$30,B268,'Post and panel sign (2)'!$G$17:$G$30)) +
(SUMIF('Flat panels only'!$B$17:$B$30,B268,'Flat panels only'!$G$17:$G$30)) +
(SUMIF('Flat panels only (2)'!$B$17:$B$30,B268,'Flat panels only (2)'!$G$17:$G$30)) +
(SUMIF('Routed panel shapes'!$B$18:$B$31,B268,'Routed panel shapes'!$G$18:$G$31)) +
(SUMIF('Routed panel shapes (2)'!$B$18:$B$31,B268,'Routed panel shapes (2)'!$G$18:$G$31)) +
(SUMIF('Routed face only'!$B$17:$B$30,B268,'Routed face only'!$G$17:$G$30)) +
(SUMIF('Routed face only (2)'!$B$17:$B$30,B268,'Routed face only (2)'!$G$17:$G$30)) +
(SUMIF('Routed alum faces letters'!$B$17:$B$30,B268,'Routed alum faces letters'!$G$17:$G$30)) +
(SUMIF('Routed alum faces letters (2)'!$B$17:$B$30,B268,'Routed alum faces letters (2)'!$G$17:$G$30)) +
(SUMIF('Routed push through acrylic'!$B$17:$B$30,B268,'Routed push through acrylic'!$G$17:$G$30)) +
(SUMIF('Routed push through acrylic (2)'!$B$17:$B$30,B268,'Routed push through acrylic (2)'!$G$17:$G$30)) +
(SUMIF('Sf routed cabinet'!$B$17:$B$30,B268,'Sf routed cabinet'!$G$17:$G$30)) +
(SUMIF('Sf routed cabinet (2)'!$B$17:$B$30,B268,'Sf routed cabinet (2)'!$G$17:$G$30)) +
(SUMIF('Df routed cabinet'!$B$17:$B$30,B268,'Df routed cabinet'!$G$17:$G$30)) +
(SUMIF('Df routed cabinet (2)'!$B$17:$B$30,B268,'Df routed cabinet (2)'!$G$17:$G$30)) +
(SUMIF('Sf acrylic cabinet'!$B$17:$B$30,B268,'Sf acrylic cabinet'!$G$17:$G$30)) +
(SUMIF('Sf acrylic cabinet (2)'!$B$17:$B$30,B268,'Sf acrylic cabinet (2)'!$G$17:$G$30)) +
(SUMIF('Economy Sf acrylic'!$B$17:$B$30,B268,'Economy Sf acrylic'!$G$17:$G$30)) +
(SUMIF('Df acrylic cabinet'!$B$17:$B$30,B268,'Df acrylic cabinet'!$G$17:$G$30)) +
(SUMIF('Df acrylic cabinet (2)'!$B$17:$B$30,B268,'Df acrylic cabinet (2)'!$G$17:$G$30)) +
(SUMIF('Sf flex cabinet'!$B$17:$B$30,B268,'Sf flex cabinet'!$G$17:$G$30)) +
(SUMIF('Sf flex cabinet (2)'!$B$17:$B$30,B268,'Sf flex cabinet (2)'!$G$17:$G$30)) +
(SUMIF('Df flex cabinet'!$B$17:$B$36,B268,'Df flex cabinet'!$G$17:$G$36)) +
(SUMIF('Df flex cabinet (2)'!$B$17:$B$36,B268,'Df flex cabinet (2)'!$G$17:$G$36)) +
(SUMIF('Pole cover'!$B$17:$B$30,B268,'Pole cover'!$G$17:$G$30)) +
(SUMIF('Pole cover (2)'!$B$17:$B$30,B268,'Pole cover (2)'!$G$17:$G$30)) +
(SUMIF('Structural Steel Fab'!$B$17:$B$29,B268,'Structural Steel Fab'!$G$17:$G$29)) +
(SUMIF(Reveal!$B$17:$B$30,B268,Reveal!$G$17:$G$30)) +
(SUMIF('Reveal (2)'!$B$17:$B$30,B268,'Reveal (2)'!$G$17:$G$30)) +
(SUMIF('Crown cove top'!$B$17:$B$30,B268,'Crown cove top'!$G$17:$G$30)) +
(SUMIF('EMC assembly'!$B$17:$B$30,B268,'EMC assembly'!$G$17:$G$30)) +
(SUMIF(Crating!$B$17:$B$29,B268,Crating!$G$17:$G$29)) +
(SUMIF('LED wiring'!$B$17:$B$30,B268,'LED wiring'!$G$17:$G$30)) +
(SUMIF('Changeable copy face'!$B$17:$B$30,B268,'Changeable copy face'!$G$17:$G$30)) +
(SUMIF('Flex face assembly'!$B$17:$B$30,B268,'Flex face assembly'!$G$17:$G$30)) +
(SUMIF('Routed face assembly'!$B$17:$B$30,B268,'Routed face assembly'!$G$17:$G$30)) +
(SUMIF('Paint calculation'!$B$17:$B$30,B268,'Paint calculation'!$G$17:$G$30)) +
(SUMIF('Trimcap letter face'!$B$17:$B$30,B268,'Trimcap letter face'!$G$17:$G$30)) +
(SUMIF('Trimcap letter face (2)'!$B$17:$B$30,B268,'Trimcap letter face (2)'!$G$17:$G$30)) +
(SUMIF('Channel letter fabrication'!$B$17:$B$30,B268,'Channel letter fabrication'!$G$17:$G$30)) +
(SUMIF('Channel letter fabrication (2)'!$B$17:$B$30,B268,'Channel letter fabrication (2)'!$G$17:$G$30))</f>
        <v>0</v>
      </c>
    </row>
    <row r="269" spans="1:10">
      <c r="A269" s="28" t="str">
        <f>[1]ODBC!$A269</f>
        <v>SignComp 2107 Flat Bleed Retro Frame II</v>
      </c>
      <c r="B269" s="29" t="str">
        <f>[1]ODBC!B269</f>
        <v>22110</v>
      </c>
      <c r="C269" s="30">
        <f>IFERROR(VLOOKUP($B269,[1]ODBC!$B:$H,2,FALSE),"")</f>
        <v>8.5559999999999992</v>
      </c>
      <c r="D269" s="30">
        <f>IFERROR(VLOOKUP($B269,[1]ODBC!$B:$H,3,FALSE),"")</f>
        <v>15.401999999999999</v>
      </c>
      <c r="E269" s="30" t="str">
        <f>IFERROR(VLOOKUP($B269,[1]ODBC!$B:$H,4,FALSE),"")</f>
        <v>FT</v>
      </c>
      <c r="F269" s="31">
        <f>IFERROR(VLOOKUP($B269,[1]ODBC!$B:$H,5,FALSE),"")</f>
        <v>44.45</v>
      </c>
      <c r="G269" s="32">
        <f>[1]ODBC!G269</f>
        <v>0</v>
      </c>
      <c r="H269" s="33">
        <f>SUM([1]ODBC!H269)</f>
        <v>45350</v>
      </c>
      <c r="I269" s="41" t="str">
        <f>'Vinyl cutting'!$B$2</f>
        <v>J36938</v>
      </c>
      <c r="J269" s="42">
        <f ca="1">(SUMIF('Freeform time and material'!$B$17:$B$30,B269,'Freeform time and material'!$G$17:$G$30)) +
(SUMIF('Vinyl cutting'!$B$17:$B$30,B269,'Vinyl cutting'!$G$17:$G$30)) +
(SUMIF('Vinyl cutting (2)'!$B$17:$B$30,B269,'Vinyl cutting (2)'!$G$17:$G$30)) +
(SUMIF('Apply vinyl graphics'!$B$17:$B$30,B269,'Apply vinyl graphics'!$G$17:$G$30)) +
(SUMIF('Apply vinyl graphics (2)'!$B$17:$B$30,B269,'Apply vinyl graphics (2)'!$G$17:$G$30)) +
(SUMIF('Alum pan sign'!$B$17:$B$30,B269,'Alum pan sign'!$G$17:$G$30)) +
(SUMIF('Alum pan sign (2)'!$B$17:$B$30,B269,'Alum pan sign (2)'!$G$17:$G$30)) +
(SUMIF('Economy pan sign'!$B$17:$B$30,B269,'Economy pan sign'!$G$17:$G$30)) +
(SUMIF('Post and panel sign'!$B$17:$B$30,B269,'Post and panel sign'!$G$17:$G$30)) +
(SUMIF('Post and panel sign (2)'!$B$17:$B$30,B269,'Post and panel sign (2)'!$G$17:$G$30)) +
(SUMIF('Flat panels only'!$B$17:$B$30,B269,'Flat panels only'!$G$17:$G$30)) +
(SUMIF('Flat panels only (2)'!$B$17:$B$30,B269,'Flat panels only (2)'!$G$17:$G$30)) +
(SUMIF('Routed panel shapes'!$B$18:$B$31,B269,'Routed panel shapes'!$G$18:$G$31)) +
(SUMIF('Routed panel shapes (2)'!$B$18:$B$31,B269,'Routed panel shapes (2)'!$G$18:$G$31)) +
(SUMIF('Routed face only'!$B$17:$B$30,B269,'Routed face only'!$G$17:$G$30)) +
(SUMIF('Routed face only (2)'!$B$17:$B$30,B269,'Routed face only (2)'!$G$17:$G$30)) +
(SUMIF('Routed alum faces letters'!$B$17:$B$30,B269,'Routed alum faces letters'!$G$17:$G$30)) +
(SUMIF('Routed alum faces letters (2)'!$B$17:$B$30,B269,'Routed alum faces letters (2)'!$G$17:$G$30)) +
(SUMIF('Routed push through acrylic'!$B$17:$B$30,B269,'Routed push through acrylic'!$G$17:$G$30)) +
(SUMIF('Routed push through acrylic (2)'!$B$17:$B$30,B269,'Routed push through acrylic (2)'!$G$17:$G$30)) +
(SUMIF('Sf routed cabinet'!$B$17:$B$30,B269,'Sf routed cabinet'!$G$17:$G$30)) +
(SUMIF('Sf routed cabinet (2)'!$B$17:$B$30,B269,'Sf routed cabinet (2)'!$G$17:$G$30)) +
(SUMIF('Df routed cabinet'!$B$17:$B$30,B269,'Df routed cabinet'!$G$17:$G$30)) +
(SUMIF('Df routed cabinet (2)'!$B$17:$B$30,B269,'Df routed cabinet (2)'!$G$17:$G$30)) +
(SUMIF('Sf acrylic cabinet'!$B$17:$B$30,B269,'Sf acrylic cabinet'!$G$17:$G$30)) +
(SUMIF('Sf acrylic cabinet (2)'!$B$17:$B$30,B269,'Sf acrylic cabinet (2)'!$G$17:$G$30)) +
(SUMIF('Economy Sf acrylic'!$B$17:$B$30,B269,'Economy Sf acrylic'!$G$17:$G$30)) +
(SUMIF('Df acrylic cabinet'!$B$17:$B$30,B269,'Df acrylic cabinet'!$G$17:$G$30)) +
(SUMIF('Df acrylic cabinet (2)'!$B$17:$B$30,B269,'Df acrylic cabinet (2)'!$G$17:$G$30)) +
(SUMIF('Sf flex cabinet'!$B$17:$B$30,B269,'Sf flex cabinet'!$G$17:$G$30)) +
(SUMIF('Sf flex cabinet (2)'!$B$17:$B$30,B269,'Sf flex cabinet (2)'!$G$17:$G$30)) +
(SUMIF('Df flex cabinet'!$B$17:$B$36,B269,'Df flex cabinet'!$G$17:$G$36)) +
(SUMIF('Df flex cabinet (2)'!$B$17:$B$36,B269,'Df flex cabinet (2)'!$G$17:$G$36)) +
(SUMIF('Pole cover'!$B$17:$B$30,B269,'Pole cover'!$G$17:$G$30)) +
(SUMIF('Pole cover (2)'!$B$17:$B$30,B269,'Pole cover (2)'!$G$17:$G$30)) +
(SUMIF('Structural Steel Fab'!$B$17:$B$29,B269,'Structural Steel Fab'!$G$17:$G$29)) +
(SUMIF(Reveal!$B$17:$B$30,B269,Reveal!$G$17:$G$30)) +
(SUMIF('Reveal (2)'!$B$17:$B$30,B269,'Reveal (2)'!$G$17:$G$30)) +
(SUMIF('Crown cove top'!$B$17:$B$30,B269,'Crown cove top'!$G$17:$G$30)) +
(SUMIF('EMC assembly'!$B$17:$B$30,B269,'EMC assembly'!$G$17:$G$30)) +
(SUMIF(Crating!$B$17:$B$29,B269,Crating!$G$17:$G$29)) +
(SUMIF('LED wiring'!$B$17:$B$30,B269,'LED wiring'!$G$17:$G$30)) +
(SUMIF('Changeable copy face'!$B$17:$B$30,B269,'Changeable copy face'!$G$17:$G$30)) +
(SUMIF('Flex face assembly'!$B$17:$B$30,B269,'Flex face assembly'!$G$17:$G$30)) +
(SUMIF('Routed face assembly'!$B$17:$B$30,B269,'Routed face assembly'!$G$17:$G$30)) +
(SUMIF('Paint calculation'!$B$17:$B$30,B269,'Paint calculation'!$G$17:$G$30)) +
(SUMIF('Trimcap letter face'!$B$17:$B$30,B269,'Trimcap letter face'!$G$17:$G$30)) +
(SUMIF('Trimcap letter face (2)'!$B$17:$B$30,B269,'Trimcap letter face (2)'!$G$17:$G$30)) +
(SUMIF('Channel letter fabrication'!$B$17:$B$30,B269,'Channel letter fabrication'!$G$17:$G$30)) +
(SUMIF('Channel letter fabrication (2)'!$B$17:$B$30,B269,'Channel letter fabrication (2)'!$G$17:$G$30))</f>
        <v>0</v>
      </c>
    </row>
    <row r="270" spans="1:10">
      <c r="A270" s="28" t="str">
        <f>[1]ODBC!$A270</f>
        <v>SignComp 2124 Ext Bleed Retro Frame Cover II</v>
      </c>
      <c r="B270" s="29" t="str">
        <f>[1]ODBC!B270</f>
        <v>22115</v>
      </c>
      <c r="C270" s="30">
        <f>IFERROR(VLOOKUP($B270,[1]ODBC!$B:$H,2,FALSE),"")</f>
        <v>0.1</v>
      </c>
      <c r="D270" s="30">
        <f>IFERROR(VLOOKUP($B270,[1]ODBC!$B:$H,3,FALSE),"")</f>
        <v>0.18</v>
      </c>
      <c r="E270" s="30" t="str">
        <f>IFERROR(VLOOKUP($B270,[1]ODBC!$B:$H,4,FALSE),"")</f>
        <v>FT</v>
      </c>
      <c r="F270" s="31">
        <f>IFERROR(VLOOKUP($B270,[1]ODBC!$B:$H,5,FALSE),"")</f>
        <v>44.45</v>
      </c>
      <c r="G270" s="32">
        <f>[1]ODBC!G270</f>
        <v>0</v>
      </c>
      <c r="H270" s="33">
        <f>SUM([1]ODBC!H270)</f>
        <v>45167</v>
      </c>
      <c r="I270" s="41" t="str">
        <f>'Vinyl cutting'!$B$2</f>
        <v>J36938</v>
      </c>
      <c r="J270" s="42">
        <f ca="1">(SUMIF('Freeform time and material'!$B$17:$B$30,B270,'Freeform time and material'!$G$17:$G$30)) +
(SUMIF('Vinyl cutting'!$B$17:$B$30,B270,'Vinyl cutting'!$G$17:$G$30)) +
(SUMIF('Vinyl cutting (2)'!$B$17:$B$30,B270,'Vinyl cutting (2)'!$G$17:$G$30)) +
(SUMIF('Apply vinyl graphics'!$B$17:$B$30,B270,'Apply vinyl graphics'!$G$17:$G$30)) +
(SUMIF('Apply vinyl graphics (2)'!$B$17:$B$30,B270,'Apply vinyl graphics (2)'!$G$17:$G$30)) +
(SUMIF('Alum pan sign'!$B$17:$B$30,B270,'Alum pan sign'!$G$17:$G$30)) +
(SUMIF('Alum pan sign (2)'!$B$17:$B$30,B270,'Alum pan sign (2)'!$G$17:$G$30)) +
(SUMIF('Economy pan sign'!$B$17:$B$30,B270,'Economy pan sign'!$G$17:$G$30)) +
(SUMIF('Post and panel sign'!$B$17:$B$30,B270,'Post and panel sign'!$G$17:$G$30)) +
(SUMIF('Post and panel sign (2)'!$B$17:$B$30,B270,'Post and panel sign (2)'!$G$17:$G$30)) +
(SUMIF('Flat panels only'!$B$17:$B$30,B270,'Flat panels only'!$G$17:$G$30)) +
(SUMIF('Flat panels only (2)'!$B$17:$B$30,B270,'Flat panels only (2)'!$G$17:$G$30)) +
(SUMIF('Routed panel shapes'!$B$18:$B$31,B270,'Routed panel shapes'!$G$18:$G$31)) +
(SUMIF('Routed panel shapes (2)'!$B$18:$B$31,B270,'Routed panel shapes (2)'!$G$18:$G$31)) +
(SUMIF('Routed face only'!$B$17:$B$30,B270,'Routed face only'!$G$17:$G$30)) +
(SUMIF('Routed face only (2)'!$B$17:$B$30,B270,'Routed face only (2)'!$G$17:$G$30)) +
(SUMIF('Routed alum faces letters'!$B$17:$B$30,B270,'Routed alum faces letters'!$G$17:$G$30)) +
(SUMIF('Routed alum faces letters (2)'!$B$17:$B$30,B270,'Routed alum faces letters (2)'!$G$17:$G$30)) +
(SUMIF('Routed push through acrylic'!$B$17:$B$30,B270,'Routed push through acrylic'!$G$17:$G$30)) +
(SUMIF('Routed push through acrylic (2)'!$B$17:$B$30,B270,'Routed push through acrylic (2)'!$G$17:$G$30)) +
(SUMIF('Sf routed cabinet'!$B$17:$B$30,B270,'Sf routed cabinet'!$G$17:$G$30)) +
(SUMIF('Sf routed cabinet (2)'!$B$17:$B$30,B270,'Sf routed cabinet (2)'!$G$17:$G$30)) +
(SUMIF('Df routed cabinet'!$B$17:$B$30,B270,'Df routed cabinet'!$G$17:$G$30)) +
(SUMIF('Df routed cabinet (2)'!$B$17:$B$30,B270,'Df routed cabinet (2)'!$G$17:$G$30)) +
(SUMIF('Sf acrylic cabinet'!$B$17:$B$30,B270,'Sf acrylic cabinet'!$G$17:$G$30)) +
(SUMIF('Sf acrylic cabinet (2)'!$B$17:$B$30,B270,'Sf acrylic cabinet (2)'!$G$17:$G$30)) +
(SUMIF('Economy Sf acrylic'!$B$17:$B$30,B270,'Economy Sf acrylic'!$G$17:$G$30)) +
(SUMIF('Df acrylic cabinet'!$B$17:$B$30,B270,'Df acrylic cabinet'!$G$17:$G$30)) +
(SUMIF('Df acrylic cabinet (2)'!$B$17:$B$30,B270,'Df acrylic cabinet (2)'!$G$17:$G$30)) +
(SUMIF('Sf flex cabinet'!$B$17:$B$30,B270,'Sf flex cabinet'!$G$17:$G$30)) +
(SUMIF('Sf flex cabinet (2)'!$B$17:$B$30,B270,'Sf flex cabinet (2)'!$G$17:$G$30)) +
(SUMIF('Df flex cabinet'!$B$17:$B$36,B270,'Df flex cabinet'!$G$17:$G$36)) +
(SUMIF('Df flex cabinet (2)'!$B$17:$B$36,B270,'Df flex cabinet (2)'!$G$17:$G$36)) +
(SUMIF('Pole cover'!$B$17:$B$30,B270,'Pole cover'!$G$17:$G$30)) +
(SUMIF('Pole cover (2)'!$B$17:$B$30,B270,'Pole cover (2)'!$G$17:$G$30)) +
(SUMIF('Structural Steel Fab'!$B$17:$B$29,B270,'Structural Steel Fab'!$G$17:$G$29)) +
(SUMIF(Reveal!$B$17:$B$30,B270,Reveal!$G$17:$G$30)) +
(SUMIF('Reveal (2)'!$B$17:$B$30,B270,'Reveal (2)'!$G$17:$G$30)) +
(SUMIF('Crown cove top'!$B$17:$B$30,B270,'Crown cove top'!$G$17:$G$30)) +
(SUMIF('EMC assembly'!$B$17:$B$30,B270,'EMC assembly'!$G$17:$G$30)) +
(SUMIF(Crating!$B$17:$B$29,B270,Crating!$G$17:$G$29)) +
(SUMIF('LED wiring'!$B$17:$B$30,B270,'LED wiring'!$G$17:$G$30)) +
(SUMIF('Changeable copy face'!$B$17:$B$30,B270,'Changeable copy face'!$G$17:$G$30)) +
(SUMIF('Flex face assembly'!$B$17:$B$30,B270,'Flex face assembly'!$G$17:$G$30)) +
(SUMIF('Routed face assembly'!$B$17:$B$30,B270,'Routed face assembly'!$G$17:$G$30)) +
(SUMIF('Paint calculation'!$B$17:$B$30,B270,'Paint calculation'!$G$17:$G$30)) +
(SUMIF('Trimcap letter face'!$B$17:$B$30,B270,'Trimcap letter face'!$G$17:$G$30)) +
(SUMIF('Trimcap letter face (2)'!$B$17:$B$30,B270,'Trimcap letter face (2)'!$G$17:$G$30)) +
(SUMIF('Channel letter fabrication'!$B$17:$B$30,B270,'Channel letter fabrication'!$G$17:$G$30)) +
(SUMIF('Channel letter fabrication (2)'!$B$17:$B$30,B270,'Channel letter fabrication (2)'!$G$17:$G$30))</f>
        <v>0</v>
      </c>
    </row>
    <row r="271" spans="1:10">
      <c r="A271" s="28" t="str">
        <f>[1]ODBC!$A271</f>
        <v>SignComp 2010 Flat 2pc D/F Body</v>
      </c>
      <c r="B271" s="29" t="str">
        <f>[1]ODBC!B271</f>
        <v>22200</v>
      </c>
      <c r="C271" s="30">
        <f>IFERROR(VLOOKUP($B271,[1]ODBC!$B:$H,2,FALSE),"")</f>
        <v>9.9619999999999997</v>
      </c>
      <c r="D271" s="30">
        <f>IFERROR(VLOOKUP($B271,[1]ODBC!$B:$H,3,FALSE),"")</f>
        <v>17.933</v>
      </c>
      <c r="E271" s="30" t="str">
        <f>IFERROR(VLOOKUP($B271,[1]ODBC!$B:$H,4,FALSE),"")</f>
        <v>FT</v>
      </c>
      <c r="F271" s="31">
        <f>IFERROR(VLOOKUP($B271,[1]ODBC!$B:$H,5,FALSE),"")</f>
        <v>44.45</v>
      </c>
      <c r="G271" s="32">
        <f>[1]ODBC!G271</f>
        <v>0</v>
      </c>
      <c r="H271" s="33">
        <f>SUM([1]ODBC!H271)</f>
        <v>44858</v>
      </c>
      <c r="I271" s="41" t="str">
        <f>'Vinyl cutting'!$B$2</f>
        <v>J36938</v>
      </c>
      <c r="J271" s="42">
        <f ca="1">(SUMIF('Freeform time and material'!$B$17:$B$30,B271,'Freeform time and material'!$G$17:$G$30)) +
(SUMIF('Vinyl cutting'!$B$17:$B$30,B271,'Vinyl cutting'!$G$17:$G$30)) +
(SUMIF('Vinyl cutting (2)'!$B$17:$B$30,B271,'Vinyl cutting (2)'!$G$17:$G$30)) +
(SUMIF('Apply vinyl graphics'!$B$17:$B$30,B271,'Apply vinyl graphics'!$G$17:$G$30)) +
(SUMIF('Apply vinyl graphics (2)'!$B$17:$B$30,B271,'Apply vinyl graphics (2)'!$G$17:$G$30)) +
(SUMIF('Alum pan sign'!$B$17:$B$30,B271,'Alum pan sign'!$G$17:$G$30)) +
(SUMIF('Alum pan sign (2)'!$B$17:$B$30,B271,'Alum pan sign (2)'!$G$17:$G$30)) +
(SUMIF('Economy pan sign'!$B$17:$B$30,B271,'Economy pan sign'!$G$17:$G$30)) +
(SUMIF('Post and panel sign'!$B$17:$B$30,B271,'Post and panel sign'!$G$17:$G$30)) +
(SUMIF('Post and panel sign (2)'!$B$17:$B$30,B271,'Post and panel sign (2)'!$G$17:$G$30)) +
(SUMIF('Flat panels only'!$B$17:$B$30,B271,'Flat panels only'!$G$17:$G$30)) +
(SUMIF('Flat panels only (2)'!$B$17:$B$30,B271,'Flat panels only (2)'!$G$17:$G$30)) +
(SUMIF('Routed panel shapes'!$B$18:$B$31,B271,'Routed panel shapes'!$G$18:$G$31)) +
(SUMIF('Routed panel shapes (2)'!$B$18:$B$31,B271,'Routed panel shapes (2)'!$G$18:$G$31)) +
(SUMIF('Routed face only'!$B$17:$B$30,B271,'Routed face only'!$G$17:$G$30)) +
(SUMIF('Routed face only (2)'!$B$17:$B$30,B271,'Routed face only (2)'!$G$17:$G$30)) +
(SUMIF('Routed alum faces letters'!$B$17:$B$30,B271,'Routed alum faces letters'!$G$17:$G$30)) +
(SUMIF('Routed alum faces letters (2)'!$B$17:$B$30,B271,'Routed alum faces letters (2)'!$G$17:$G$30)) +
(SUMIF('Routed push through acrylic'!$B$17:$B$30,B271,'Routed push through acrylic'!$G$17:$G$30)) +
(SUMIF('Routed push through acrylic (2)'!$B$17:$B$30,B271,'Routed push through acrylic (2)'!$G$17:$G$30)) +
(SUMIF('Sf routed cabinet'!$B$17:$B$30,B271,'Sf routed cabinet'!$G$17:$G$30)) +
(SUMIF('Sf routed cabinet (2)'!$B$17:$B$30,B271,'Sf routed cabinet (2)'!$G$17:$G$30)) +
(SUMIF('Df routed cabinet'!$B$17:$B$30,B271,'Df routed cabinet'!$G$17:$G$30)) +
(SUMIF('Df routed cabinet (2)'!$B$17:$B$30,B271,'Df routed cabinet (2)'!$G$17:$G$30)) +
(SUMIF('Sf acrylic cabinet'!$B$17:$B$30,B271,'Sf acrylic cabinet'!$G$17:$G$30)) +
(SUMIF('Sf acrylic cabinet (2)'!$B$17:$B$30,B271,'Sf acrylic cabinet (2)'!$G$17:$G$30)) +
(SUMIF('Economy Sf acrylic'!$B$17:$B$30,B271,'Economy Sf acrylic'!$G$17:$G$30)) +
(SUMIF('Df acrylic cabinet'!$B$17:$B$30,B271,'Df acrylic cabinet'!$G$17:$G$30)) +
(SUMIF('Df acrylic cabinet (2)'!$B$17:$B$30,B271,'Df acrylic cabinet (2)'!$G$17:$G$30)) +
(SUMIF('Sf flex cabinet'!$B$17:$B$30,B271,'Sf flex cabinet'!$G$17:$G$30)) +
(SUMIF('Sf flex cabinet (2)'!$B$17:$B$30,B271,'Sf flex cabinet (2)'!$G$17:$G$30)) +
(SUMIF('Df flex cabinet'!$B$17:$B$36,B271,'Df flex cabinet'!$G$17:$G$36)) +
(SUMIF('Df flex cabinet (2)'!$B$17:$B$36,B271,'Df flex cabinet (2)'!$G$17:$G$36)) +
(SUMIF('Pole cover'!$B$17:$B$30,B271,'Pole cover'!$G$17:$G$30)) +
(SUMIF('Pole cover (2)'!$B$17:$B$30,B271,'Pole cover (2)'!$G$17:$G$30)) +
(SUMIF('Structural Steel Fab'!$B$17:$B$29,B271,'Structural Steel Fab'!$G$17:$G$29)) +
(SUMIF(Reveal!$B$17:$B$30,B271,Reveal!$G$17:$G$30)) +
(SUMIF('Reveal (2)'!$B$17:$B$30,B271,'Reveal (2)'!$G$17:$G$30)) +
(SUMIF('Crown cove top'!$B$17:$B$30,B271,'Crown cove top'!$G$17:$G$30)) +
(SUMIF('EMC assembly'!$B$17:$B$30,B271,'EMC assembly'!$G$17:$G$30)) +
(SUMIF(Crating!$B$17:$B$29,B271,Crating!$G$17:$G$29)) +
(SUMIF('LED wiring'!$B$17:$B$30,B271,'LED wiring'!$G$17:$G$30)) +
(SUMIF('Changeable copy face'!$B$17:$B$30,B271,'Changeable copy face'!$G$17:$G$30)) +
(SUMIF('Flex face assembly'!$B$17:$B$30,B271,'Flex face assembly'!$G$17:$G$30)) +
(SUMIF('Routed face assembly'!$B$17:$B$30,B271,'Routed face assembly'!$G$17:$G$30)) +
(SUMIF('Paint calculation'!$B$17:$B$30,B271,'Paint calculation'!$G$17:$G$30)) +
(SUMIF('Trimcap letter face'!$B$17:$B$30,B271,'Trimcap letter face'!$G$17:$G$30)) +
(SUMIF('Trimcap letter face (2)'!$B$17:$B$30,B271,'Trimcap letter face (2)'!$G$17:$G$30)) +
(SUMIF('Channel letter fabrication'!$B$17:$B$30,B271,'Channel letter fabrication'!$G$17:$G$30)) +
(SUMIF('Channel letter fabrication (2)'!$B$17:$B$30,B271,'Channel letter fabrication (2)'!$G$17:$G$30))</f>
        <v>0</v>
      </c>
    </row>
    <row r="272" spans="1:10">
      <c r="A272" s="28" t="str">
        <f>[1]ODBC!$A272</f>
        <v>SignComp 5357 2pc Frame Brace Arm &amp; Yoke</v>
      </c>
      <c r="B272" s="29" t="str">
        <f>[1]ODBC!B272</f>
        <v>22205</v>
      </c>
      <c r="C272" s="30">
        <f>IFERROR(VLOOKUP($B272,[1]ODBC!$B:$H,2,FALSE),"")</f>
        <v>8.69</v>
      </c>
      <c r="D272" s="30">
        <f>IFERROR(VLOOKUP($B272,[1]ODBC!$B:$H,3,FALSE),"")</f>
        <v>15.644</v>
      </c>
      <c r="E272" s="30" t="str">
        <f>IFERROR(VLOOKUP($B272,[1]ODBC!$B:$H,4,FALSE),"")</f>
        <v>EA</v>
      </c>
      <c r="F272" s="31">
        <f>IFERROR(VLOOKUP($B272,[1]ODBC!$B:$H,5,FALSE),"")</f>
        <v>44.45</v>
      </c>
      <c r="G272" s="32">
        <f>[1]ODBC!G272</f>
        <v>0</v>
      </c>
      <c r="H272" s="33">
        <f>SUM([1]ODBC!H272)</f>
        <v>45350</v>
      </c>
      <c r="I272" s="41" t="str">
        <f>'Vinyl cutting'!$B$2</f>
        <v>J36938</v>
      </c>
      <c r="J272" s="42">
        <f ca="1">(SUMIF('Freeform time and material'!$B$17:$B$30,B272,'Freeform time and material'!$G$17:$G$30)) +
(SUMIF('Vinyl cutting'!$B$17:$B$30,B272,'Vinyl cutting'!$G$17:$G$30)) +
(SUMIF('Vinyl cutting (2)'!$B$17:$B$30,B272,'Vinyl cutting (2)'!$G$17:$G$30)) +
(SUMIF('Apply vinyl graphics'!$B$17:$B$30,B272,'Apply vinyl graphics'!$G$17:$G$30)) +
(SUMIF('Apply vinyl graphics (2)'!$B$17:$B$30,B272,'Apply vinyl graphics (2)'!$G$17:$G$30)) +
(SUMIF('Alum pan sign'!$B$17:$B$30,B272,'Alum pan sign'!$G$17:$G$30)) +
(SUMIF('Alum pan sign (2)'!$B$17:$B$30,B272,'Alum pan sign (2)'!$G$17:$G$30)) +
(SUMIF('Economy pan sign'!$B$17:$B$30,B272,'Economy pan sign'!$G$17:$G$30)) +
(SUMIF('Post and panel sign'!$B$17:$B$30,B272,'Post and panel sign'!$G$17:$G$30)) +
(SUMIF('Post and panel sign (2)'!$B$17:$B$30,B272,'Post and panel sign (2)'!$G$17:$G$30)) +
(SUMIF('Flat panels only'!$B$17:$B$30,B272,'Flat panels only'!$G$17:$G$30)) +
(SUMIF('Flat panels only (2)'!$B$17:$B$30,B272,'Flat panels only (2)'!$G$17:$G$30)) +
(SUMIF('Routed panel shapes'!$B$18:$B$31,B272,'Routed panel shapes'!$G$18:$G$31)) +
(SUMIF('Routed panel shapes (2)'!$B$18:$B$31,B272,'Routed panel shapes (2)'!$G$18:$G$31)) +
(SUMIF('Routed face only'!$B$17:$B$30,B272,'Routed face only'!$G$17:$G$30)) +
(SUMIF('Routed face only (2)'!$B$17:$B$30,B272,'Routed face only (2)'!$G$17:$G$30)) +
(SUMIF('Routed alum faces letters'!$B$17:$B$30,B272,'Routed alum faces letters'!$G$17:$G$30)) +
(SUMIF('Routed alum faces letters (2)'!$B$17:$B$30,B272,'Routed alum faces letters (2)'!$G$17:$G$30)) +
(SUMIF('Routed push through acrylic'!$B$17:$B$30,B272,'Routed push through acrylic'!$G$17:$G$30)) +
(SUMIF('Routed push through acrylic (2)'!$B$17:$B$30,B272,'Routed push through acrylic (2)'!$G$17:$G$30)) +
(SUMIF('Sf routed cabinet'!$B$17:$B$30,B272,'Sf routed cabinet'!$G$17:$G$30)) +
(SUMIF('Sf routed cabinet (2)'!$B$17:$B$30,B272,'Sf routed cabinet (2)'!$G$17:$G$30)) +
(SUMIF('Df routed cabinet'!$B$17:$B$30,B272,'Df routed cabinet'!$G$17:$G$30)) +
(SUMIF('Df routed cabinet (2)'!$B$17:$B$30,B272,'Df routed cabinet (2)'!$G$17:$G$30)) +
(SUMIF('Sf acrylic cabinet'!$B$17:$B$30,B272,'Sf acrylic cabinet'!$G$17:$G$30)) +
(SUMIF('Sf acrylic cabinet (2)'!$B$17:$B$30,B272,'Sf acrylic cabinet (2)'!$G$17:$G$30)) +
(SUMIF('Economy Sf acrylic'!$B$17:$B$30,B272,'Economy Sf acrylic'!$G$17:$G$30)) +
(SUMIF('Df acrylic cabinet'!$B$17:$B$30,B272,'Df acrylic cabinet'!$G$17:$G$30)) +
(SUMIF('Df acrylic cabinet (2)'!$B$17:$B$30,B272,'Df acrylic cabinet (2)'!$G$17:$G$30)) +
(SUMIF('Sf flex cabinet'!$B$17:$B$30,B272,'Sf flex cabinet'!$G$17:$G$30)) +
(SUMIF('Sf flex cabinet (2)'!$B$17:$B$30,B272,'Sf flex cabinet (2)'!$G$17:$G$30)) +
(SUMIF('Df flex cabinet'!$B$17:$B$36,B272,'Df flex cabinet'!$G$17:$G$36)) +
(SUMIF('Df flex cabinet (2)'!$B$17:$B$36,B272,'Df flex cabinet (2)'!$G$17:$G$36)) +
(SUMIF('Pole cover'!$B$17:$B$30,B272,'Pole cover'!$G$17:$G$30)) +
(SUMIF('Pole cover (2)'!$B$17:$B$30,B272,'Pole cover (2)'!$G$17:$G$30)) +
(SUMIF('Structural Steel Fab'!$B$17:$B$29,B272,'Structural Steel Fab'!$G$17:$G$29)) +
(SUMIF(Reveal!$B$17:$B$30,B272,Reveal!$G$17:$G$30)) +
(SUMIF('Reveal (2)'!$B$17:$B$30,B272,'Reveal (2)'!$G$17:$G$30)) +
(SUMIF('Crown cove top'!$B$17:$B$30,B272,'Crown cove top'!$G$17:$G$30)) +
(SUMIF('EMC assembly'!$B$17:$B$30,B272,'EMC assembly'!$G$17:$G$30)) +
(SUMIF(Crating!$B$17:$B$29,B272,Crating!$G$17:$G$29)) +
(SUMIF('LED wiring'!$B$17:$B$30,B272,'LED wiring'!$G$17:$G$30)) +
(SUMIF('Changeable copy face'!$B$17:$B$30,B272,'Changeable copy face'!$G$17:$G$30)) +
(SUMIF('Flex face assembly'!$B$17:$B$30,B272,'Flex face assembly'!$G$17:$G$30)) +
(SUMIF('Routed face assembly'!$B$17:$B$30,B272,'Routed face assembly'!$G$17:$G$30)) +
(SUMIF('Paint calculation'!$B$17:$B$30,B272,'Paint calculation'!$G$17:$G$30)) +
(SUMIF('Trimcap letter face'!$B$17:$B$30,B272,'Trimcap letter face'!$G$17:$G$30)) +
(SUMIF('Trimcap letter face (2)'!$B$17:$B$30,B272,'Trimcap letter face (2)'!$G$17:$G$30)) +
(SUMIF('Channel letter fabrication'!$B$17:$B$30,B272,'Channel letter fabrication'!$G$17:$G$30)) +
(SUMIF('Channel letter fabrication (2)'!$B$17:$B$30,B272,'Channel letter fabrication (2)'!$G$17:$G$30))</f>
        <v>0</v>
      </c>
    </row>
    <row r="273" spans="1:10">
      <c r="A273" s="28" t="str">
        <f>[1]ODBC!$A273</f>
        <v>SignComp 2127 1.5" Flat Retro Frame Cover II</v>
      </c>
      <c r="B273" s="29" t="str">
        <f>[1]ODBC!B273</f>
        <v>22215</v>
      </c>
      <c r="C273" s="30">
        <f>IFERROR(VLOOKUP($B273,[1]ODBC!$B:$H,2,FALSE),"")</f>
        <v>0.159</v>
      </c>
      <c r="D273" s="30">
        <f>IFERROR(VLOOKUP($B273,[1]ODBC!$B:$H,3,FALSE),"")</f>
        <v>0.28599999999999998</v>
      </c>
      <c r="E273" s="30" t="str">
        <f>IFERROR(VLOOKUP($B273,[1]ODBC!$B:$H,4,FALSE),"")</f>
        <v>FT</v>
      </c>
      <c r="F273" s="31">
        <f>IFERROR(VLOOKUP($B273,[1]ODBC!$B:$H,5,FALSE),"")</f>
        <v>44.45</v>
      </c>
      <c r="G273" s="32">
        <f>[1]ODBC!G273</f>
        <v>0</v>
      </c>
      <c r="H273" s="33">
        <f>SUM([1]ODBC!H273)</f>
        <v>45167</v>
      </c>
      <c r="I273" s="41" t="str">
        <f>'Vinyl cutting'!$B$2</f>
        <v>J36938</v>
      </c>
      <c r="J273" s="42">
        <f ca="1">(SUMIF('Freeform time and material'!$B$17:$B$30,B273,'Freeform time and material'!$G$17:$G$30)) +
(SUMIF('Vinyl cutting'!$B$17:$B$30,B273,'Vinyl cutting'!$G$17:$G$30)) +
(SUMIF('Vinyl cutting (2)'!$B$17:$B$30,B273,'Vinyl cutting (2)'!$G$17:$G$30)) +
(SUMIF('Apply vinyl graphics'!$B$17:$B$30,B273,'Apply vinyl graphics'!$G$17:$G$30)) +
(SUMIF('Apply vinyl graphics (2)'!$B$17:$B$30,B273,'Apply vinyl graphics (2)'!$G$17:$G$30)) +
(SUMIF('Alum pan sign'!$B$17:$B$30,B273,'Alum pan sign'!$G$17:$G$30)) +
(SUMIF('Alum pan sign (2)'!$B$17:$B$30,B273,'Alum pan sign (2)'!$G$17:$G$30)) +
(SUMIF('Economy pan sign'!$B$17:$B$30,B273,'Economy pan sign'!$G$17:$G$30)) +
(SUMIF('Post and panel sign'!$B$17:$B$30,B273,'Post and panel sign'!$G$17:$G$30)) +
(SUMIF('Post and panel sign (2)'!$B$17:$B$30,B273,'Post and panel sign (2)'!$G$17:$G$30)) +
(SUMIF('Flat panels only'!$B$17:$B$30,B273,'Flat panels only'!$G$17:$G$30)) +
(SUMIF('Flat panels only (2)'!$B$17:$B$30,B273,'Flat panels only (2)'!$G$17:$G$30)) +
(SUMIF('Routed panel shapes'!$B$18:$B$31,B273,'Routed panel shapes'!$G$18:$G$31)) +
(SUMIF('Routed panel shapes (2)'!$B$18:$B$31,B273,'Routed panel shapes (2)'!$G$18:$G$31)) +
(SUMIF('Routed face only'!$B$17:$B$30,B273,'Routed face only'!$G$17:$G$30)) +
(SUMIF('Routed face only (2)'!$B$17:$B$30,B273,'Routed face only (2)'!$G$17:$G$30)) +
(SUMIF('Routed alum faces letters'!$B$17:$B$30,B273,'Routed alum faces letters'!$G$17:$G$30)) +
(SUMIF('Routed alum faces letters (2)'!$B$17:$B$30,B273,'Routed alum faces letters (2)'!$G$17:$G$30)) +
(SUMIF('Routed push through acrylic'!$B$17:$B$30,B273,'Routed push through acrylic'!$G$17:$G$30)) +
(SUMIF('Routed push through acrylic (2)'!$B$17:$B$30,B273,'Routed push through acrylic (2)'!$G$17:$G$30)) +
(SUMIF('Sf routed cabinet'!$B$17:$B$30,B273,'Sf routed cabinet'!$G$17:$G$30)) +
(SUMIF('Sf routed cabinet (2)'!$B$17:$B$30,B273,'Sf routed cabinet (2)'!$G$17:$G$30)) +
(SUMIF('Df routed cabinet'!$B$17:$B$30,B273,'Df routed cabinet'!$G$17:$G$30)) +
(SUMIF('Df routed cabinet (2)'!$B$17:$B$30,B273,'Df routed cabinet (2)'!$G$17:$G$30)) +
(SUMIF('Sf acrylic cabinet'!$B$17:$B$30,B273,'Sf acrylic cabinet'!$G$17:$G$30)) +
(SUMIF('Sf acrylic cabinet (2)'!$B$17:$B$30,B273,'Sf acrylic cabinet (2)'!$G$17:$G$30)) +
(SUMIF('Economy Sf acrylic'!$B$17:$B$30,B273,'Economy Sf acrylic'!$G$17:$G$30)) +
(SUMIF('Df acrylic cabinet'!$B$17:$B$30,B273,'Df acrylic cabinet'!$G$17:$G$30)) +
(SUMIF('Df acrylic cabinet (2)'!$B$17:$B$30,B273,'Df acrylic cabinet (2)'!$G$17:$G$30)) +
(SUMIF('Sf flex cabinet'!$B$17:$B$30,B273,'Sf flex cabinet'!$G$17:$G$30)) +
(SUMIF('Sf flex cabinet (2)'!$B$17:$B$30,B273,'Sf flex cabinet (2)'!$G$17:$G$30)) +
(SUMIF('Df flex cabinet'!$B$17:$B$36,B273,'Df flex cabinet'!$G$17:$G$36)) +
(SUMIF('Df flex cabinet (2)'!$B$17:$B$36,B273,'Df flex cabinet (2)'!$G$17:$G$36)) +
(SUMIF('Pole cover'!$B$17:$B$30,B273,'Pole cover'!$G$17:$G$30)) +
(SUMIF('Pole cover (2)'!$B$17:$B$30,B273,'Pole cover (2)'!$G$17:$G$30)) +
(SUMIF('Structural Steel Fab'!$B$17:$B$29,B273,'Structural Steel Fab'!$G$17:$G$29)) +
(SUMIF(Reveal!$B$17:$B$30,B273,Reveal!$G$17:$G$30)) +
(SUMIF('Reveal (2)'!$B$17:$B$30,B273,'Reveal (2)'!$G$17:$G$30)) +
(SUMIF('Crown cove top'!$B$17:$B$30,B273,'Crown cove top'!$G$17:$G$30)) +
(SUMIF('EMC assembly'!$B$17:$B$30,B273,'EMC assembly'!$G$17:$G$30)) +
(SUMIF(Crating!$B$17:$B$29,B273,Crating!$G$17:$G$29)) +
(SUMIF('LED wiring'!$B$17:$B$30,B273,'LED wiring'!$G$17:$G$30)) +
(SUMIF('Changeable copy face'!$B$17:$B$30,B273,'Changeable copy face'!$G$17:$G$30)) +
(SUMIF('Flex face assembly'!$B$17:$B$30,B273,'Flex face assembly'!$G$17:$G$30)) +
(SUMIF('Routed face assembly'!$B$17:$B$30,B273,'Routed face assembly'!$G$17:$G$30)) +
(SUMIF('Paint calculation'!$B$17:$B$30,B273,'Paint calculation'!$G$17:$G$30)) +
(SUMIF('Trimcap letter face'!$B$17:$B$30,B273,'Trimcap letter face'!$G$17:$G$30)) +
(SUMIF('Trimcap letter face (2)'!$B$17:$B$30,B273,'Trimcap letter face (2)'!$G$17:$G$30)) +
(SUMIF('Channel letter fabrication'!$B$17:$B$30,B273,'Channel letter fabrication'!$G$17:$G$30)) +
(SUMIF('Channel letter fabrication (2)'!$B$17:$B$30,B273,'Channel letter fabrication (2)'!$G$17:$G$30))</f>
        <v>0</v>
      </c>
    </row>
    <row r="274" spans="1:10">
      <c r="A274" s="28" t="str">
        <f>[1]ODBC!$A274</f>
        <v>.50 Alum Round Rod</v>
      </c>
      <c r="B274" s="29" t="str">
        <f>[1]ODBC!B274</f>
        <v>23000</v>
      </c>
      <c r="C274" s="30">
        <f>IFERROR(VLOOKUP($B274,[1]ODBC!$B:$H,2,FALSE),"")</f>
        <v>0.68</v>
      </c>
      <c r="D274" s="30">
        <f>IFERROR(VLOOKUP($B274,[1]ODBC!$B:$H,3,FALSE),"")</f>
        <v>1.224</v>
      </c>
      <c r="E274" s="30" t="str">
        <f>IFERROR(VLOOKUP($B274,[1]ODBC!$B:$H,4,FALSE),"")</f>
        <v>FT</v>
      </c>
      <c r="F274" s="31">
        <f>IFERROR(VLOOKUP($B274,[1]ODBC!$B:$H,5,FALSE),"")</f>
        <v>44.45</v>
      </c>
      <c r="G274" s="32">
        <f>[1]ODBC!G274</f>
        <v>0</v>
      </c>
      <c r="H274" s="33">
        <f>SUM([1]ODBC!H274)</f>
        <v>0</v>
      </c>
      <c r="I274" s="41" t="str">
        <f>'Vinyl cutting'!$B$2</f>
        <v>J36938</v>
      </c>
      <c r="J274" s="42">
        <f ca="1">(SUMIF('Freeform time and material'!$B$17:$B$30,B274,'Freeform time and material'!$G$17:$G$30)) +
(SUMIF('Vinyl cutting'!$B$17:$B$30,B274,'Vinyl cutting'!$G$17:$G$30)) +
(SUMIF('Vinyl cutting (2)'!$B$17:$B$30,B274,'Vinyl cutting (2)'!$G$17:$G$30)) +
(SUMIF('Apply vinyl graphics'!$B$17:$B$30,B274,'Apply vinyl graphics'!$G$17:$G$30)) +
(SUMIF('Apply vinyl graphics (2)'!$B$17:$B$30,B274,'Apply vinyl graphics (2)'!$G$17:$G$30)) +
(SUMIF('Alum pan sign'!$B$17:$B$30,B274,'Alum pan sign'!$G$17:$G$30)) +
(SUMIF('Alum pan sign (2)'!$B$17:$B$30,B274,'Alum pan sign (2)'!$G$17:$G$30)) +
(SUMIF('Economy pan sign'!$B$17:$B$30,B274,'Economy pan sign'!$G$17:$G$30)) +
(SUMIF('Post and panel sign'!$B$17:$B$30,B274,'Post and panel sign'!$G$17:$G$30)) +
(SUMIF('Post and panel sign (2)'!$B$17:$B$30,B274,'Post and panel sign (2)'!$G$17:$G$30)) +
(SUMIF('Flat panels only'!$B$17:$B$30,B274,'Flat panels only'!$G$17:$G$30)) +
(SUMIF('Flat panels only (2)'!$B$17:$B$30,B274,'Flat panels only (2)'!$G$17:$G$30)) +
(SUMIF('Routed panel shapes'!$B$18:$B$31,B274,'Routed panel shapes'!$G$18:$G$31)) +
(SUMIF('Routed panel shapes (2)'!$B$18:$B$31,B274,'Routed panel shapes (2)'!$G$18:$G$31)) +
(SUMIF('Routed face only'!$B$17:$B$30,B274,'Routed face only'!$G$17:$G$30)) +
(SUMIF('Routed face only (2)'!$B$17:$B$30,B274,'Routed face only (2)'!$G$17:$G$30)) +
(SUMIF('Routed alum faces letters'!$B$17:$B$30,B274,'Routed alum faces letters'!$G$17:$G$30)) +
(SUMIF('Routed alum faces letters (2)'!$B$17:$B$30,B274,'Routed alum faces letters (2)'!$G$17:$G$30)) +
(SUMIF('Routed push through acrylic'!$B$17:$B$30,B274,'Routed push through acrylic'!$G$17:$G$30)) +
(SUMIF('Routed push through acrylic (2)'!$B$17:$B$30,B274,'Routed push through acrylic (2)'!$G$17:$G$30)) +
(SUMIF('Sf routed cabinet'!$B$17:$B$30,B274,'Sf routed cabinet'!$G$17:$G$30)) +
(SUMIF('Sf routed cabinet (2)'!$B$17:$B$30,B274,'Sf routed cabinet (2)'!$G$17:$G$30)) +
(SUMIF('Df routed cabinet'!$B$17:$B$30,B274,'Df routed cabinet'!$G$17:$G$30)) +
(SUMIF('Df routed cabinet (2)'!$B$17:$B$30,B274,'Df routed cabinet (2)'!$G$17:$G$30)) +
(SUMIF('Sf acrylic cabinet'!$B$17:$B$30,B274,'Sf acrylic cabinet'!$G$17:$G$30)) +
(SUMIF('Sf acrylic cabinet (2)'!$B$17:$B$30,B274,'Sf acrylic cabinet (2)'!$G$17:$G$30)) +
(SUMIF('Economy Sf acrylic'!$B$17:$B$30,B274,'Economy Sf acrylic'!$G$17:$G$30)) +
(SUMIF('Df acrylic cabinet'!$B$17:$B$30,B274,'Df acrylic cabinet'!$G$17:$G$30)) +
(SUMIF('Df acrylic cabinet (2)'!$B$17:$B$30,B274,'Df acrylic cabinet (2)'!$G$17:$G$30)) +
(SUMIF('Sf flex cabinet'!$B$17:$B$30,B274,'Sf flex cabinet'!$G$17:$G$30)) +
(SUMIF('Sf flex cabinet (2)'!$B$17:$B$30,B274,'Sf flex cabinet (2)'!$G$17:$G$30)) +
(SUMIF('Df flex cabinet'!$B$17:$B$36,B274,'Df flex cabinet'!$G$17:$G$36)) +
(SUMIF('Df flex cabinet (2)'!$B$17:$B$36,B274,'Df flex cabinet (2)'!$G$17:$G$36)) +
(SUMIF('Pole cover'!$B$17:$B$30,B274,'Pole cover'!$G$17:$G$30)) +
(SUMIF('Pole cover (2)'!$B$17:$B$30,B274,'Pole cover (2)'!$G$17:$G$30)) +
(SUMIF('Structural Steel Fab'!$B$17:$B$29,B274,'Structural Steel Fab'!$G$17:$G$29)) +
(SUMIF(Reveal!$B$17:$B$30,B274,Reveal!$G$17:$G$30)) +
(SUMIF('Reveal (2)'!$B$17:$B$30,B274,'Reveal (2)'!$G$17:$G$30)) +
(SUMIF('Crown cove top'!$B$17:$B$30,B274,'Crown cove top'!$G$17:$G$30)) +
(SUMIF('EMC assembly'!$B$17:$B$30,B274,'EMC assembly'!$G$17:$G$30)) +
(SUMIF(Crating!$B$17:$B$29,B274,Crating!$G$17:$G$29)) +
(SUMIF('LED wiring'!$B$17:$B$30,B274,'LED wiring'!$G$17:$G$30)) +
(SUMIF('Changeable copy face'!$B$17:$B$30,B274,'Changeable copy face'!$G$17:$G$30)) +
(SUMIF('Flex face assembly'!$B$17:$B$30,B274,'Flex face assembly'!$G$17:$G$30)) +
(SUMIF('Routed face assembly'!$B$17:$B$30,B274,'Routed face assembly'!$G$17:$G$30)) +
(SUMIF('Paint calculation'!$B$17:$B$30,B274,'Paint calculation'!$G$17:$G$30)) +
(SUMIF('Trimcap letter face'!$B$17:$B$30,B274,'Trimcap letter face'!$G$17:$G$30)) +
(SUMIF('Trimcap letter face (2)'!$B$17:$B$30,B274,'Trimcap letter face (2)'!$G$17:$G$30)) +
(SUMIF('Channel letter fabrication'!$B$17:$B$30,B274,'Channel letter fabrication'!$G$17:$G$30)) +
(SUMIF('Channel letter fabrication (2)'!$B$17:$B$30,B274,'Channel letter fabrication (2)'!$G$17:$G$30))</f>
        <v>0</v>
      </c>
    </row>
    <row r="275" spans="1:10">
      <c r="A275" s="28" t="str">
        <f>[1]ODBC!$A275</f>
        <v>1.75 x .125 ArchAlumChnnl 20'</v>
      </c>
      <c r="B275" s="29" t="str">
        <f>[1]ODBC!B275</f>
        <v>23010</v>
      </c>
      <c r="C275" s="30">
        <f>IFERROR(VLOOKUP($B275,[1]ODBC!$B:$H,2,FALSE),"")</f>
        <v>1.5149999999999999</v>
      </c>
      <c r="D275" s="30">
        <f>IFERROR(VLOOKUP($B275,[1]ODBC!$B:$H,3,FALSE),"")</f>
        <v>2.7269999999999999</v>
      </c>
      <c r="E275" s="30" t="str">
        <f>IFERROR(VLOOKUP($B275,[1]ODBC!$B:$H,4,FALSE),"")</f>
        <v>FT</v>
      </c>
      <c r="F275" s="31">
        <f>IFERROR(VLOOKUP($B275,[1]ODBC!$B:$H,5,FALSE),"")</f>
        <v>44.45</v>
      </c>
      <c r="G275" s="32">
        <f>[1]ODBC!G275</f>
        <v>0</v>
      </c>
      <c r="H275" s="33">
        <f>SUM([1]ODBC!H275)</f>
        <v>0</v>
      </c>
      <c r="I275" s="41" t="str">
        <f>'Vinyl cutting'!$B$2</f>
        <v>J36938</v>
      </c>
      <c r="J275" s="42">
        <f ca="1">(SUMIF('Freeform time and material'!$B$17:$B$30,B275,'Freeform time and material'!$G$17:$G$30)) +
(SUMIF('Vinyl cutting'!$B$17:$B$30,B275,'Vinyl cutting'!$G$17:$G$30)) +
(SUMIF('Vinyl cutting (2)'!$B$17:$B$30,B275,'Vinyl cutting (2)'!$G$17:$G$30)) +
(SUMIF('Apply vinyl graphics'!$B$17:$B$30,B275,'Apply vinyl graphics'!$G$17:$G$30)) +
(SUMIF('Apply vinyl graphics (2)'!$B$17:$B$30,B275,'Apply vinyl graphics (2)'!$G$17:$G$30)) +
(SUMIF('Alum pan sign'!$B$17:$B$30,B275,'Alum pan sign'!$G$17:$G$30)) +
(SUMIF('Alum pan sign (2)'!$B$17:$B$30,B275,'Alum pan sign (2)'!$G$17:$G$30)) +
(SUMIF('Economy pan sign'!$B$17:$B$30,B275,'Economy pan sign'!$G$17:$G$30)) +
(SUMIF('Post and panel sign'!$B$17:$B$30,B275,'Post and panel sign'!$G$17:$G$30)) +
(SUMIF('Post and panel sign (2)'!$B$17:$B$30,B275,'Post and panel sign (2)'!$G$17:$G$30)) +
(SUMIF('Flat panels only'!$B$17:$B$30,B275,'Flat panels only'!$G$17:$G$30)) +
(SUMIF('Flat panels only (2)'!$B$17:$B$30,B275,'Flat panels only (2)'!$G$17:$G$30)) +
(SUMIF('Routed panel shapes'!$B$18:$B$31,B275,'Routed panel shapes'!$G$18:$G$31)) +
(SUMIF('Routed panel shapes (2)'!$B$18:$B$31,B275,'Routed panel shapes (2)'!$G$18:$G$31)) +
(SUMIF('Routed face only'!$B$17:$B$30,B275,'Routed face only'!$G$17:$G$30)) +
(SUMIF('Routed face only (2)'!$B$17:$B$30,B275,'Routed face only (2)'!$G$17:$G$30)) +
(SUMIF('Routed alum faces letters'!$B$17:$B$30,B275,'Routed alum faces letters'!$G$17:$G$30)) +
(SUMIF('Routed alum faces letters (2)'!$B$17:$B$30,B275,'Routed alum faces letters (2)'!$G$17:$G$30)) +
(SUMIF('Routed push through acrylic'!$B$17:$B$30,B275,'Routed push through acrylic'!$G$17:$G$30)) +
(SUMIF('Routed push through acrylic (2)'!$B$17:$B$30,B275,'Routed push through acrylic (2)'!$G$17:$G$30)) +
(SUMIF('Sf routed cabinet'!$B$17:$B$30,B275,'Sf routed cabinet'!$G$17:$G$30)) +
(SUMIF('Sf routed cabinet (2)'!$B$17:$B$30,B275,'Sf routed cabinet (2)'!$G$17:$G$30)) +
(SUMIF('Df routed cabinet'!$B$17:$B$30,B275,'Df routed cabinet'!$G$17:$G$30)) +
(SUMIF('Df routed cabinet (2)'!$B$17:$B$30,B275,'Df routed cabinet (2)'!$G$17:$G$30)) +
(SUMIF('Sf acrylic cabinet'!$B$17:$B$30,B275,'Sf acrylic cabinet'!$G$17:$G$30)) +
(SUMIF('Sf acrylic cabinet (2)'!$B$17:$B$30,B275,'Sf acrylic cabinet (2)'!$G$17:$G$30)) +
(SUMIF('Economy Sf acrylic'!$B$17:$B$30,B275,'Economy Sf acrylic'!$G$17:$G$30)) +
(SUMIF('Df acrylic cabinet'!$B$17:$B$30,B275,'Df acrylic cabinet'!$G$17:$G$30)) +
(SUMIF('Df acrylic cabinet (2)'!$B$17:$B$30,B275,'Df acrylic cabinet (2)'!$G$17:$G$30)) +
(SUMIF('Sf flex cabinet'!$B$17:$B$30,B275,'Sf flex cabinet'!$G$17:$G$30)) +
(SUMIF('Sf flex cabinet (2)'!$B$17:$B$30,B275,'Sf flex cabinet (2)'!$G$17:$G$30)) +
(SUMIF('Df flex cabinet'!$B$17:$B$36,B275,'Df flex cabinet'!$G$17:$G$36)) +
(SUMIF('Df flex cabinet (2)'!$B$17:$B$36,B275,'Df flex cabinet (2)'!$G$17:$G$36)) +
(SUMIF('Pole cover'!$B$17:$B$30,B275,'Pole cover'!$G$17:$G$30)) +
(SUMIF('Pole cover (2)'!$B$17:$B$30,B275,'Pole cover (2)'!$G$17:$G$30)) +
(SUMIF('Structural Steel Fab'!$B$17:$B$29,B275,'Structural Steel Fab'!$G$17:$G$29)) +
(SUMIF(Reveal!$B$17:$B$30,B275,Reveal!$G$17:$G$30)) +
(SUMIF('Reveal (2)'!$B$17:$B$30,B275,'Reveal (2)'!$G$17:$G$30)) +
(SUMIF('Crown cove top'!$B$17:$B$30,B275,'Crown cove top'!$G$17:$G$30)) +
(SUMIF('EMC assembly'!$B$17:$B$30,B275,'EMC assembly'!$G$17:$G$30)) +
(SUMIF(Crating!$B$17:$B$29,B275,Crating!$G$17:$G$29)) +
(SUMIF('LED wiring'!$B$17:$B$30,B275,'LED wiring'!$G$17:$G$30)) +
(SUMIF('Changeable copy face'!$B$17:$B$30,B275,'Changeable copy face'!$G$17:$G$30)) +
(SUMIF('Flex face assembly'!$B$17:$B$30,B275,'Flex face assembly'!$G$17:$G$30)) +
(SUMIF('Routed face assembly'!$B$17:$B$30,B275,'Routed face assembly'!$G$17:$G$30)) +
(SUMIF('Paint calculation'!$B$17:$B$30,B275,'Paint calculation'!$G$17:$G$30)) +
(SUMIF('Trimcap letter face'!$B$17:$B$30,B275,'Trimcap letter face'!$G$17:$G$30)) +
(SUMIF('Trimcap letter face (2)'!$B$17:$B$30,B275,'Trimcap letter face (2)'!$G$17:$G$30)) +
(SUMIF('Channel letter fabrication'!$B$17:$B$30,B275,'Channel letter fabrication'!$G$17:$G$30)) +
(SUMIF('Channel letter fabrication (2)'!$B$17:$B$30,B275,'Channel letter fabrication (2)'!$G$17:$G$30))</f>
        <v>0</v>
      </c>
    </row>
    <row r="276" spans="1:10">
      <c r="A276" s="28" t="str">
        <f>[1]ODBC!$A276</f>
        <v>2 x .50 x .125 ArchAlChnl 20'</v>
      </c>
      <c r="B276" s="29" t="str">
        <f>[1]ODBC!B276</f>
        <v>23015</v>
      </c>
      <c r="C276" s="30">
        <f>IFERROR(VLOOKUP($B276,[1]ODBC!$B:$H,2,FALSE),"")</f>
        <v>1.351</v>
      </c>
      <c r="D276" s="30">
        <f>IFERROR(VLOOKUP($B276,[1]ODBC!$B:$H,3,FALSE),"")</f>
        <v>2.4319999999999999</v>
      </c>
      <c r="E276" s="30" t="str">
        <f>IFERROR(VLOOKUP($B276,[1]ODBC!$B:$H,4,FALSE),"")</f>
        <v>FT</v>
      </c>
      <c r="F276" s="31">
        <f>IFERROR(VLOOKUP($B276,[1]ODBC!$B:$H,5,FALSE),"")</f>
        <v>44.45</v>
      </c>
      <c r="G276" s="32">
        <f>[1]ODBC!G276</f>
        <v>0</v>
      </c>
      <c r="H276" s="33">
        <f>SUM([1]ODBC!H276)</f>
        <v>45860</v>
      </c>
      <c r="I276" s="41" t="str">
        <f>'Vinyl cutting'!$B$2</f>
        <v>J36938</v>
      </c>
      <c r="J276" s="42">
        <f ca="1">(SUMIF('Freeform time and material'!$B$17:$B$30,B276,'Freeform time and material'!$G$17:$G$30)) +
(SUMIF('Vinyl cutting'!$B$17:$B$30,B276,'Vinyl cutting'!$G$17:$G$30)) +
(SUMIF('Vinyl cutting (2)'!$B$17:$B$30,B276,'Vinyl cutting (2)'!$G$17:$G$30)) +
(SUMIF('Apply vinyl graphics'!$B$17:$B$30,B276,'Apply vinyl graphics'!$G$17:$G$30)) +
(SUMIF('Apply vinyl graphics (2)'!$B$17:$B$30,B276,'Apply vinyl graphics (2)'!$G$17:$G$30)) +
(SUMIF('Alum pan sign'!$B$17:$B$30,B276,'Alum pan sign'!$G$17:$G$30)) +
(SUMIF('Alum pan sign (2)'!$B$17:$B$30,B276,'Alum pan sign (2)'!$G$17:$G$30)) +
(SUMIF('Economy pan sign'!$B$17:$B$30,B276,'Economy pan sign'!$G$17:$G$30)) +
(SUMIF('Post and panel sign'!$B$17:$B$30,B276,'Post and panel sign'!$G$17:$G$30)) +
(SUMIF('Post and panel sign (2)'!$B$17:$B$30,B276,'Post and panel sign (2)'!$G$17:$G$30)) +
(SUMIF('Flat panels only'!$B$17:$B$30,B276,'Flat panels only'!$G$17:$G$30)) +
(SUMIF('Flat panels only (2)'!$B$17:$B$30,B276,'Flat panels only (2)'!$G$17:$G$30)) +
(SUMIF('Routed panel shapes'!$B$18:$B$31,B276,'Routed panel shapes'!$G$18:$G$31)) +
(SUMIF('Routed panel shapes (2)'!$B$18:$B$31,B276,'Routed panel shapes (2)'!$G$18:$G$31)) +
(SUMIF('Routed face only'!$B$17:$B$30,B276,'Routed face only'!$G$17:$G$30)) +
(SUMIF('Routed face only (2)'!$B$17:$B$30,B276,'Routed face only (2)'!$G$17:$G$30)) +
(SUMIF('Routed alum faces letters'!$B$17:$B$30,B276,'Routed alum faces letters'!$G$17:$G$30)) +
(SUMIF('Routed alum faces letters (2)'!$B$17:$B$30,B276,'Routed alum faces letters (2)'!$G$17:$G$30)) +
(SUMIF('Routed push through acrylic'!$B$17:$B$30,B276,'Routed push through acrylic'!$G$17:$G$30)) +
(SUMIF('Routed push through acrylic (2)'!$B$17:$B$30,B276,'Routed push through acrylic (2)'!$G$17:$G$30)) +
(SUMIF('Sf routed cabinet'!$B$17:$B$30,B276,'Sf routed cabinet'!$G$17:$G$30)) +
(SUMIF('Sf routed cabinet (2)'!$B$17:$B$30,B276,'Sf routed cabinet (2)'!$G$17:$G$30)) +
(SUMIF('Df routed cabinet'!$B$17:$B$30,B276,'Df routed cabinet'!$G$17:$G$30)) +
(SUMIF('Df routed cabinet (2)'!$B$17:$B$30,B276,'Df routed cabinet (2)'!$G$17:$G$30)) +
(SUMIF('Sf acrylic cabinet'!$B$17:$B$30,B276,'Sf acrylic cabinet'!$G$17:$G$30)) +
(SUMIF('Sf acrylic cabinet (2)'!$B$17:$B$30,B276,'Sf acrylic cabinet (2)'!$G$17:$G$30)) +
(SUMIF('Economy Sf acrylic'!$B$17:$B$30,B276,'Economy Sf acrylic'!$G$17:$G$30)) +
(SUMIF('Df acrylic cabinet'!$B$17:$B$30,B276,'Df acrylic cabinet'!$G$17:$G$30)) +
(SUMIF('Df acrylic cabinet (2)'!$B$17:$B$30,B276,'Df acrylic cabinet (2)'!$G$17:$G$30)) +
(SUMIF('Sf flex cabinet'!$B$17:$B$30,B276,'Sf flex cabinet'!$G$17:$G$30)) +
(SUMIF('Sf flex cabinet (2)'!$B$17:$B$30,B276,'Sf flex cabinet (2)'!$G$17:$G$30)) +
(SUMIF('Df flex cabinet'!$B$17:$B$36,B276,'Df flex cabinet'!$G$17:$G$36)) +
(SUMIF('Df flex cabinet (2)'!$B$17:$B$36,B276,'Df flex cabinet (2)'!$G$17:$G$36)) +
(SUMIF('Pole cover'!$B$17:$B$30,B276,'Pole cover'!$G$17:$G$30)) +
(SUMIF('Pole cover (2)'!$B$17:$B$30,B276,'Pole cover (2)'!$G$17:$G$30)) +
(SUMIF('Structural Steel Fab'!$B$17:$B$29,B276,'Structural Steel Fab'!$G$17:$G$29)) +
(SUMIF(Reveal!$B$17:$B$30,B276,Reveal!$G$17:$G$30)) +
(SUMIF('Reveal (2)'!$B$17:$B$30,B276,'Reveal (2)'!$G$17:$G$30)) +
(SUMIF('Crown cove top'!$B$17:$B$30,B276,'Crown cove top'!$G$17:$G$30)) +
(SUMIF('EMC assembly'!$B$17:$B$30,B276,'EMC assembly'!$G$17:$G$30)) +
(SUMIF(Crating!$B$17:$B$29,B276,Crating!$G$17:$G$29)) +
(SUMIF('LED wiring'!$B$17:$B$30,B276,'LED wiring'!$G$17:$G$30)) +
(SUMIF('Changeable copy face'!$B$17:$B$30,B276,'Changeable copy face'!$G$17:$G$30)) +
(SUMIF('Flex face assembly'!$B$17:$B$30,B276,'Flex face assembly'!$G$17:$G$30)) +
(SUMIF('Routed face assembly'!$B$17:$B$30,B276,'Routed face assembly'!$G$17:$G$30)) +
(SUMIF('Paint calculation'!$B$17:$B$30,B276,'Paint calculation'!$G$17:$G$30)) +
(SUMIF('Trimcap letter face'!$B$17:$B$30,B276,'Trimcap letter face'!$G$17:$G$30)) +
(SUMIF('Trimcap letter face (2)'!$B$17:$B$30,B276,'Trimcap letter face (2)'!$G$17:$G$30)) +
(SUMIF('Channel letter fabrication'!$B$17:$B$30,B276,'Channel letter fabrication'!$G$17:$G$30)) +
(SUMIF('Channel letter fabrication (2)'!$B$17:$B$30,B276,'Channel letter fabrication (2)'!$G$17:$G$30))</f>
        <v>0</v>
      </c>
    </row>
    <row r="277" spans="1:10">
      <c r="A277" s="28" t="str">
        <f>[1]ODBC!$A277</f>
        <v>2 x .125 Alum Channel</v>
      </c>
      <c r="B277" s="29" t="str">
        <f>[1]ODBC!B277</f>
        <v>23018</v>
      </c>
      <c r="C277" s="30">
        <f>IFERROR(VLOOKUP($B277,[1]ODBC!$B:$H,2,FALSE),"")</f>
        <v>2.165</v>
      </c>
      <c r="D277" s="30">
        <f>IFERROR(VLOOKUP($B277,[1]ODBC!$B:$H,3,FALSE),"")</f>
        <v>3.8969999999999998</v>
      </c>
      <c r="E277" s="30" t="str">
        <f>IFERROR(VLOOKUP($B277,[1]ODBC!$B:$H,4,FALSE),"")</f>
        <v>FT</v>
      </c>
      <c r="F277" s="31">
        <f>IFERROR(VLOOKUP($B277,[1]ODBC!$B:$H,5,FALSE),"")</f>
        <v>44.45</v>
      </c>
      <c r="G277" s="32">
        <f>[1]ODBC!G277</f>
        <v>0</v>
      </c>
      <c r="H277" s="33">
        <f>SUM([1]ODBC!H277)</f>
        <v>45881</v>
      </c>
      <c r="I277" s="41" t="str">
        <f>'Vinyl cutting'!$B$2</f>
        <v>J36938</v>
      </c>
      <c r="J277" s="42">
        <f ca="1">(SUMIF('Freeform time and material'!$B$17:$B$30,B277,'Freeform time and material'!$G$17:$G$30)) +
(SUMIF('Vinyl cutting'!$B$17:$B$30,B277,'Vinyl cutting'!$G$17:$G$30)) +
(SUMIF('Vinyl cutting (2)'!$B$17:$B$30,B277,'Vinyl cutting (2)'!$G$17:$G$30)) +
(SUMIF('Apply vinyl graphics'!$B$17:$B$30,B277,'Apply vinyl graphics'!$G$17:$G$30)) +
(SUMIF('Apply vinyl graphics (2)'!$B$17:$B$30,B277,'Apply vinyl graphics (2)'!$G$17:$G$30)) +
(SUMIF('Alum pan sign'!$B$17:$B$30,B277,'Alum pan sign'!$G$17:$G$30)) +
(SUMIF('Alum pan sign (2)'!$B$17:$B$30,B277,'Alum pan sign (2)'!$G$17:$G$30)) +
(SUMIF('Economy pan sign'!$B$17:$B$30,B277,'Economy pan sign'!$G$17:$G$30)) +
(SUMIF('Post and panel sign'!$B$17:$B$30,B277,'Post and panel sign'!$G$17:$G$30)) +
(SUMIF('Post and panel sign (2)'!$B$17:$B$30,B277,'Post and panel sign (2)'!$G$17:$G$30)) +
(SUMIF('Flat panels only'!$B$17:$B$30,B277,'Flat panels only'!$G$17:$G$30)) +
(SUMIF('Flat panels only (2)'!$B$17:$B$30,B277,'Flat panels only (2)'!$G$17:$G$30)) +
(SUMIF('Routed panel shapes'!$B$18:$B$31,B277,'Routed panel shapes'!$G$18:$G$31)) +
(SUMIF('Routed panel shapes (2)'!$B$18:$B$31,B277,'Routed panel shapes (2)'!$G$18:$G$31)) +
(SUMIF('Routed face only'!$B$17:$B$30,B277,'Routed face only'!$G$17:$G$30)) +
(SUMIF('Routed face only (2)'!$B$17:$B$30,B277,'Routed face only (2)'!$G$17:$G$30)) +
(SUMIF('Routed alum faces letters'!$B$17:$B$30,B277,'Routed alum faces letters'!$G$17:$G$30)) +
(SUMIF('Routed alum faces letters (2)'!$B$17:$B$30,B277,'Routed alum faces letters (2)'!$G$17:$G$30)) +
(SUMIF('Routed push through acrylic'!$B$17:$B$30,B277,'Routed push through acrylic'!$G$17:$G$30)) +
(SUMIF('Routed push through acrylic (2)'!$B$17:$B$30,B277,'Routed push through acrylic (2)'!$G$17:$G$30)) +
(SUMIF('Sf routed cabinet'!$B$17:$B$30,B277,'Sf routed cabinet'!$G$17:$G$30)) +
(SUMIF('Sf routed cabinet (2)'!$B$17:$B$30,B277,'Sf routed cabinet (2)'!$G$17:$G$30)) +
(SUMIF('Df routed cabinet'!$B$17:$B$30,B277,'Df routed cabinet'!$G$17:$G$30)) +
(SUMIF('Df routed cabinet (2)'!$B$17:$B$30,B277,'Df routed cabinet (2)'!$G$17:$G$30)) +
(SUMIF('Sf acrylic cabinet'!$B$17:$B$30,B277,'Sf acrylic cabinet'!$G$17:$G$30)) +
(SUMIF('Sf acrylic cabinet (2)'!$B$17:$B$30,B277,'Sf acrylic cabinet (2)'!$G$17:$G$30)) +
(SUMIF('Economy Sf acrylic'!$B$17:$B$30,B277,'Economy Sf acrylic'!$G$17:$G$30)) +
(SUMIF('Df acrylic cabinet'!$B$17:$B$30,B277,'Df acrylic cabinet'!$G$17:$G$30)) +
(SUMIF('Df acrylic cabinet (2)'!$B$17:$B$30,B277,'Df acrylic cabinet (2)'!$G$17:$G$30)) +
(SUMIF('Sf flex cabinet'!$B$17:$B$30,B277,'Sf flex cabinet'!$G$17:$G$30)) +
(SUMIF('Sf flex cabinet (2)'!$B$17:$B$30,B277,'Sf flex cabinet (2)'!$G$17:$G$30)) +
(SUMIF('Df flex cabinet'!$B$17:$B$36,B277,'Df flex cabinet'!$G$17:$G$36)) +
(SUMIF('Df flex cabinet (2)'!$B$17:$B$36,B277,'Df flex cabinet (2)'!$G$17:$G$36)) +
(SUMIF('Pole cover'!$B$17:$B$30,B277,'Pole cover'!$G$17:$G$30)) +
(SUMIF('Pole cover (2)'!$B$17:$B$30,B277,'Pole cover (2)'!$G$17:$G$30)) +
(SUMIF('Structural Steel Fab'!$B$17:$B$29,B277,'Structural Steel Fab'!$G$17:$G$29)) +
(SUMIF(Reveal!$B$17:$B$30,B277,Reveal!$G$17:$G$30)) +
(SUMIF('Reveal (2)'!$B$17:$B$30,B277,'Reveal (2)'!$G$17:$G$30)) +
(SUMIF('Crown cove top'!$B$17:$B$30,B277,'Crown cove top'!$G$17:$G$30)) +
(SUMIF('EMC assembly'!$B$17:$B$30,B277,'EMC assembly'!$G$17:$G$30)) +
(SUMIF(Crating!$B$17:$B$29,B277,Crating!$G$17:$G$29)) +
(SUMIF('LED wiring'!$B$17:$B$30,B277,'LED wiring'!$G$17:$G$30)) +
(SUMIF('Changeable copy face'!$B$17:$B$30,B277,'Changeable copy face'!$G$17:$G$30)) +
(SUMIF('Flex face assembly'!$B$17:$B$30,B277,'Flex face assembly'!$G$17:$G$30)) +
(SUMIF('Routed face assembly'!$B$17:$B$30,B277,'Routed face assembly'!$G$17:$G$30)) +
(SUMIF('Paint calculation'!$B$17:$B$30,B277,'Paint calculation'!$G$17:$G$30)) +
(SUMIF('Trimcap letter face'!$B$17:$B$30,B277,'Trimcap letter face'!$G$17:$G$30)) +
(SUMIF('Trimcap letter face (2)'!$B$17:$B$30,B277,'Trimcap letter face (2)'!$G$17:$G$30)) +
(SUMIF('Channel letter fabrication'!$B$17:$B$30,B277,'Channel letter fabrication'!$G$17:$G$30)) +
(SUMIF('Channel letter fabrication (2)'!$B$17:$B$30,B277,'Channel letter fabrication (2)'!$G$17:$G$30))</f>
        <v>0</v>
      </c>
    </row>
    <row r="278" spans="1:10">
      <c r="A278" s="28" t="str">
        <f>[1]ODBC!$A278</f>
        <v>3 x .125 Alum Channel</v>
      </c>
      <c r="B278" s="29" t="str">
        <f>[1]ODBC!B278</f>
        <v>23020</v>
      </c>
      <c r="C278" s="30">
        <f>IFERROR(VLOOKUP($B278,[1]ODBC!$B:$H,2,FALSE),"")</f>
        <v>2.17</v>
      </c>
      <c r="D278" s="30">
        <f>IFERROR(VLOOKUP($B278,[1]ODBC!$B:$H,3,FALSE),"")</f>
        <v>3.9060000000000001</v>
      </c>
      <c r="E278" s="30" t="str">
        <f>IFERROR(VLOOKUP($B278,[1]ODBC!$B:$H,4,FALSE),"")</f>
        <v>FT</v>
      </c>
      <c r="F278" s="31">
        <f>IFERROR(VLOOKUP($B278,[1]ODBC!$B:$H,5,FALSE),"")</f>
        <v>44.45</v>
      </c>
      <c r="G278" s="32">
        <f>[1]ODBC!G278</f>
        <v>0</v>
      </c>
      <c r="H278" s="33">
        <f>SUM([1]ODBC!H278)</f>
        <v>45121</v>
      </c>
      <c r="I278" s="41" t="str">
        <f>'Vinyl cutting'!$B$2</f>
        <v>J36938</v>
      </c>
      <c r="J278" s="42">
        <f ca="1">(SUMIF('Freeform time and material'!$B$17:$B$30,B278,'Freeform time and material'!$G$17:$G$30)) +
(SUMIF('Vinyl cutting'!$B$17:$B$30,B278,'Vinyl cutting'!$G$17:$G$30)) +
(SUMIF('Vinyl cutting (2)'!$B$17:$B$30,B278,'Vinyl cutting (2)'!$G$17:$G$30)) +
(SUMIF('Apply vinyl graphics'!$B$17:$B$30,B278,'Apply vinyl graphics'!$G$17:$G$30)) +
(SUMIF('Apply vinyl graphics (2)'!$B$17:$B$30,B278,'Apply vinyl graphics (2)'!$G$17:$G$30)) +
(SUMIF('Alum pan sign'!$B$17:$B$30,B278,'Alum pan sign'!$G$17:$G$30)) +
(SUMIF('Alum pan sign (2)'!$B$17:$B$30,B278,'Alum pan sign (2)'!$G$17:$G$30)) +
(SUMIF('Economy pan sign'!$B$17:$B$30,B278,'Economy pan sign'!$G$17:$G$30)) +
(SUMIF('Post and panel sign'!$B$17:$B$30,B278,'Post and panel sign'!$G$17:$G$30)) +
(SUMIF('Post and panel sign (2)'!$B$17:$B$30,B278,'Post and panel sign (2)'!$G$17:$G$30)) +
(SUMIF('Flat panels only'!$B$17:$B$30,B278,'Flat panels only'!$G$17:$G$30)) +
(SUMIF('Flat panels only (2)'!$B$17:$B$30,B278,'Flat panels only (2)'!$G$17:$G$30)) +
(SUMIF('Routed panel shapes'!$B$18:$B$31,B278,'Routed panel shapes'!$G$18:$G$31)) +
(SUMIF('Routed panel shapes (2)'!$B$18:$B$31,B278,'Routed panel shapes (2)'!$G$18:$G$31)) +
(SUMIF('Routed face only'!$B$17:$B$30,B278,'Routed face only'!$G$17:$G$30)) +
(SUMIF('Routed face only (2)'!$B$17:$B$30,B278,'Routed face only (2)'!$G$17:$G$30)) +
(SUMIF('Routed alum faces letters'!$B$17:$B$30,B278,'Routed alum faces letters'!$G$17:$G$30)) +
(SUMIF('Routed alum faces letters (2)'!$B$17:$B$30,B278,'Routed alum faces letters (2)'!$G$17:$G$30)) +
(SUMIF('Routed push through acrylic'!$B$17:$B$30,B278,'Routed push through acrylic'!$G$17:$G$30)) +
(SUMIF('Routed push through acrylic (2)'!$B$17:$B$30,B278,'Routed push through acrylic (2)'!$G$17:$G$30)) +
(SUMIF('Sf routed cabinet'!$B$17:$B$30,B278,'Sf routed cabinet'!$G$17:$G$30)) +
(SUMIF('Sf routed cabinet (2)'!$B$17:$B$30,B278,'Sf routed cabinet (2)'!$G$17:$G$30)) +
(SUMIF('Df routed cabinet'!$B$17:$B$30,B278,'Df routed cabinet'!$G$17:$G$30)) +
(SUMIF('Df routed cabinet (2)'!$B$17:$B$30,B278,'Df routed cabinet (2)'!$G$17:$G$30)) +
(SUMIF('Sf acrylic cabinet'!$B$17:$B$30,B278,'Sf acrylic cabinet'!$G$17:$G$30)) +
(SUMIF('Sf acrylic cabinet (2)'!$B$17:$B$30,B278,'Sf acrylic cabinet (2)'!$G$17:$G$30)) +
(SUMIF('Economy Sf acrylic'!$B$17:$B$30,B278,'Economy Sf acrylic'!$G$17:$G$30)) +
(SUMIF('Df acrylic cabinet'!$B$17:$B$30,B278,'Df acrylic cabinet'!$G$17:$G$30)) +
(SUMIF('Df acrylic cabinet (2)'!$B$17:$B$30,B278,'Df acrylic cabinet (2)'!$G$17:$G$30)) +
(SUMIF('Sf flex cabinet'!$B$17:$B$30,B278,'Sf flex cabinet'!$G$17:$G$30)) +
(SUMIF('Sf flex cabinet (2)'!$B$17:$B$30,B278,'Sf flex cabinet (2)'!$G$17:$G$30)) +
(SUMIF('Df flex cabinet'!$B$17:$B$36,B278,'Df flex cabinet'!$G$17:$G$36)) +
(SUMIF('Df flex cabinet (2)'!$B$17:$B$36,B278,'Df flex cabinet (2)'!$G$17:$G$36)) +
(SUMIF('Pole cover'!$B$17:$B$30,B278,'Pole cover'!$G$17:$G$30)) +
(SUMIF('Pole cover (2)'!$B$17:$B$30,B278,'Pole cover (2)'!$G$17:$G$30)) +
(SUMIF('Structural Steel Fab'!$B$17:$B$29,B278,'Structural Steel Fab'!$G$17:$G$29)) +
(SUMIF(Reveal!$B$17:$B$30,B278,Reveal!$G$17:$G$30)) +
(SUMIF('Reveal (2)'!$B$17:$B$30,B278,'Reveal (2)'!$G$17:$G$30)) +
(SUMIF('Crown cove top'!$B$17:$B$30,B278,'Crown cove top'!$G$17:$G$30)) +
(SUMIF('EMC assembly'!$B$17:$B$30,B278,'EMC assembly'!$G$17:$G$30)) +
(SUMIF(Crating!$B$17:$B$29,B278,Crating!$G$17:$G$29)) +
(SUMIF('LED wiring'!$B$17:$B$30,B278,'LED wiring'!$G$17:$G$30)) +
(SUMIF('Changeable copy face'!$B$17:$B$30,B278,'Changeable copy face'!$G$17:$G$30)) +
(SUMIF('Flex face assembly'!$B$17:$B$30,B278,'Flex face assembly'!$G$17:$G$30)) +
(SUMIF('Routed face assembly'!$B$17:$B$30,B278,'Routed face assembly'!$G$17:$G$30)) +
(SUMIF('Paint calculation'!$B$17:$B$30,B278,'Paint calculation'!$G$17:$G$30)) +
(SUMIF('Trimcap letter face'!$B$17:$B$30,B278,'Trimcap letter face'!$G$17:$G$30)) +
(SUMIF('Trimcap letter face (2)'!$B$17:$B$30,B278,'Trimcap letter face (2)'!$G$17:$G$30)) +
(SUMIF('Channel letter fabrication'!$B$17:$B$30,B278,'Channel letter fabrication'!$G$17:$G$30)) +
(SUMIF('Channel letter fabrication (2)'!$B$17:$B$30,B278,'Channel letter fabrication (2)'!$G$17:$G$30))</f>
        <v>0</v>
      </c>
    </row>
    <row r="279" spans="1:10">
      <c r="A279" s="28" t="str">
        <f>[1]ODBC!$A279</f>
        <v>3 x 1 x.125 ArchAlumChnl 20'</v>
      </c>
      <c r="B279" s="29" t="str">
        <f>[1]ODBC!B279</f>
        <v>23025</v>
      </c>
      <c r="C279" s="30">
        <f>IFERROR(VLOOKUP($B279,[1]ODBC!$B:$H,2,FALSE),"")</f>
        <v>2.153</v>
      </c>
      <c r="D279" s="30">
        <f>IFERROR(VLOOKUP($B279,[1]ODBC!$B:$H,3,FALSE),"")</f>
        <v>3.8759999999999999</v>
      </c>
      <c r="E279" s="30" t="str">
        <f>IFERROR(VLOOKUP($B279,[1]ODBC!$B:$H,4,FALSE),"")</f>
        <v>FT</v>
      </c>
      <c r="F279" s="31">
        <f>IFERROR(VLOOKUP($B279,[1]ODBC!$B:$H,5,FALSE),"")</f>
        <v>44.45</v>
      </c>
      <c r="G279" s="32">
        <f>[1]ODBC!G279</f>
        <v>0</v>
      </c>
      <c r="H279" s="33">
        <f>SUM([1]ODBC!H279)</f>
        <v>45660</v>
      </c>
      <c r="I279" s="41" t="str">
        <f>'Vinyl cutting'!$B$2</f>
        <v>J36938</v>
      </c>
      <c r="J279" s="42">
        <f ca="1">(SUMIF('Freeform time and material'!$B$17:$B$30,B279,'Freeform time and material'!$G$17:$G$30)) +
(SUMIF('Vinyl cutting'!$B$17:$B$30,B279,'Vinyl cutting'!$G$17:$G$30)) +
(SUMIF('Vinyl cutting (2)'!$B$17:$B$30,B279,'Vinyl cutting (2)'!$G$17:$G$30)) +
(SUMIF('Apply vinyl graphics'!$B$17:$B$30,B279,'Apply vinyl graphics'!$G$17:$G$30)) +
(SUMIF('Apply vinyl graphics (2)'!$B$17:$B$30,B279,'Apply vinyl graphics (2)'!$G$17:$G$30)) +
(SUMIF('Alum pan sign'!$B$17:$B$30,B279,'Alum pan sign'!$G$17:$G$30)) +
(SUMIF('Alum pan sign (2)'!$B$17:$B$30,B279,'Alum pan sign (2)'!$G$17:$G$30)) +
(SUMIF('Economy pan sign'!$B$17:$B$30,B279,'Economy pan sign'!$G$17:$G$30)) +
(SUMIF('Post and panel sign'!$B$17:$B$30,B279,'Post and panel sign'!$G$17:$G$30)) +
(SUMIF('Post and panel sign (2)'!$B$17:$B$30,B279,'Post and panel sign (2)'!$G$17:$G$30)) +
(SUMIF('Flat panels only'!$B$17:$B$30,B279,'Flat panels only'!$G$17:$G$30)) +
(SUMIF('Flat panels only (2)'!$B$17:$B$30,B279,'Flat panels only (2)'!$G$17:$G$30)) +
(SUMIF('Routed panel shapes'!$B$18:$B$31,B279,'Routed panel shapes'!$G$18:$G$31)) +
(SUMIF('Routed panel shapes (2)'!$B$18:$B$31,B279,'Routed panel shapes (2)'!$G$18:$G$31)) +
(SUMIF('Routed face only'!$B$17:$B$30,B279,'Routed face only'!$G$17:$G$30)) +
(SUMIF('Routed face only (2)'!$B$17:$B$30,B279,'Routed face only (2)'!$G$17:$G$30)) +
(SUMIF('Routed alum faces letters'!$B$17:$B$30,B279,'Routed alum faces letters'!$G$17:$G$30)) +
(SUMIF('Routed alum faces letters (2)'!$B$17:$B$30,B279,'Routed alum faces letters (2)'!$G$17:$G$30)) +
(SUMIF('Routed push through acrylic'!$B$17:$B$30,B279,'Routed push through acrylic'!$G$17:$G$30)) +
(SUMIF('Routed push through acrylic (2)'!$B$17:$B$30,B279,'Routed push through acrylic (2)'!$G$17:$G$30)) +
(SUMIF('Sf routed cabinet'!$B$17:$B$30,B279,'Sf routed cabinet'!$G$17:$G$30)) +
(SUMIF('Sf routed cabinet (2)'!$B$17:$B$30,B279,'Sf routed cabinet (2)'!$G$17:$G$30)) +
(SUMIF('Df routed cabinet'!$B$17:$B$30,B279,'Df routed cabinet'!$G$17:$G$30)) +
(SUMIF('Df routed cabinet (2)'!$B$17:$B$30,B279,'Df routed cabinet (2)'!$G$17:$G$30)) +
(SUMIF('Sf acrylic cabinet'!$B$17:$B$30,B279,'Sf acrylic cabinet'!$G$17:$G$30)) +
(SUMIF('Sf acrylic cabinet (2)'!$B$17:$B$30,B279,'Sf acrylic cabinet (2)'!$G$17:$G$30)) +
(SUMIF('Economy Sf acrylic'!$B$17:$B$30,B279,'Economy Sf acrylic'!$G$17:$G$30)) +
(SUMIF('Df acrylic cabinet'!$B$17:$B$30,B279,'Df acrylic cabinet'!$G$17:$G$30)) +
(SUMIF('Df acrylic cabinet (2)'!$B$17:$B$30,B279,'Df acrylic cabinet (2)'!$G$17:$G$30)) +
(SUMIF('Sf flex cabinet'!$B$17:$B$30,B279,'Sf flex cabinet'!$G$17:$G$30)) +
(SUMIF('Sf flex cabinet (2)'!$B$17:$B$30,B279,'Sf flex cabinet (2)'!$G$17:$G$30)) +
(SUMIF('Df flex cabinet'!$B$17:$B$36,B279,'Df flex cabinet'!$G$17:$G$36)) +
(SUMIF('Df flex cabinet (2)'!$B$17:$B$36,B279,'Df flex cabinet (2)'!$G$17:$G$36)) +
(SUMIF('Pole cover'!$B$17:$B$30,B279,'Pole cover'!$G$17:$G$30)) +
(SUMIF('Pole cover (2)'!$B$17:$B$30,B279,'Pole cover (2)'!$G$17:$G$30)) +
(SUMIF('Structural Steel Fab'!$B$17:$B$29,B279,'Structural Steel Fab'!$G$17:$G$29)) +
(SUMIF(Reveal!$B$17:$B$30,B279,Reveal!$G$17:$G$30)) +
(SUMIF('Reveal (2)'!$B$17:$B$30,B279,'Reveal (2)'!$G$17:$G$30)) +
(SUMIF('Crown cove top'!$B$17:$B$30,B279,'Crown cove top'!$G$17:$G$30)) +
(SUMIF('EMC assembly'!$B$17:$B$30,B279,'EMC assembly'!$G$17:$G$30)) +
(SUMIF(Crating!$B$17:$B$29,B279,Crating!$G$17:$G$29)) +
(SUMIF('LED wiring'!$B$17:$B$30,B279,'LED wiring'!$G$17:$G$30)) +
(SUMIF('Changeable copy face'!$B$17:$B$30,B279,'Changeable copy face'!$G$17:$G$30)) +
(SUMIF('Flex face assembly'!$B$17:$B$30,B279,'Flex face assembly'!$G$17:$G$30)) +
(SUMIF('Routed face assembly'!$B$17:$B$30,B279,'Routed face assembly'!$G$17:$G$30)) +
(SUMIF('Paint calculation'!$B$17:$B$30,B279,'Paint calculation'!$G$17:$G$30)) +
(SUMIF('Trimcap letter face'!$B$17:$B$30,B279,'Trimcap letter face'!$G$17:$G$30)) +
(SUMIF('Trimcap letter face (2)'!$B$17:$B$30,B279,'Trimcap letter face (2)'!$G$17:$G$30)) +
(SUMIF('Channel letter fabrication'!$B$17:$B$30,B279,'Channel letter fabrication'!$G$17:$G$30)) +
(SUMIF('Channel letter fabrication (2)'!$B$17:$B$30,B279,'Channel letter fabrication (2)'!$G$17:$G$30))</f>
        <v>0</v>
      </c>
    </row>
    <row r="280" spans="1:10">
      <c r="A280" s="28" t="str">
        <f>[1]ODBC!$A280</f>
        <v>4 x .125 Alum Channel</v>
      </c>
      <c r="B280" s="29" t="str">
        <f>[1]ODBC!B280</f>
        <v>23030</v>
      </c>
      <c r="C280" s="30">
        <f>IFERROR(VLOOKUP($B280,[1]ODBC!$B:$H,2,FALSE),"")</f>
        <v>1.22</v>
      </c>
      <c r="D280" s="30">
        <f>IFERROR(VLOOKUP($B280,[1]ODBC!$B:$H,3,FALSE),"")</f>
        <v>2.1960000000000002</v>
      </c>
      <c r="E280" s="30" t="str">
        <f>IFERROR(VLOOKUP($B280,[1]ODBC!$B:$H,4,FALSE),"")</f>
        <v>FT</v>
      </c>
      <c r="F280" s="31">
        <f>IFERROR(VLOOKUP($B280,[1]ODBC!$B:$H,5,FALSE),"")</f>
        <v>44.45</v>
      </c>
      <c r="G280" s="32">
        <f>[1]ODBC!G280</f>
        <v>0</v>
      </c>
      <c r="H280" s="33">
        <f>SUM([1]ODBC!H280)</f>
        <v>0</v>
      </c>
      <c r="I280" s="41" t="str">
        <f>'Vinyl cutting'!$B$2</f>
        <v>J36938</v>
      </c>
      <c r="J280" s="42">
        <f ca="1">(SUMIF('Freeform time and material'!$B$17:$B$30,B280,'Freeform time and material'!$G$17:$G$30)) +
(SUMIF('Vinyl cutting'!$B$17:$B$30,B280,'Vinyl cutting'!$G$17:$G$30)) +
(SUMIF('Vinyl cutting (2)'!$B$17:$B$30,B280,'Vinyl cutting (2)'!$G$17:$G$30)) +
(SUMIF('Apply vinyl graphics'!$B$17:$B$30,B280,'Apply vinyl graphics'!$G$17:$G$30)) +
(SUMIF('Apply vinyl graphics (2)'!$B$17:$B$30,B280,'Apply vinyl graphics (2)'!$G$17:$G$30)) +
(SUMIF('Alum pan sign'!$B$17:$B$30,B280,'Alum pan sign'!$G$17:$G$30)) +
(SUMIF('Alum pan sign (2)'!$B$17:$B$30,B280,'Alum pan sign (2)'!$G$17:$G$30)) +
(SUMIF('Economy pan sign'!$B$17:$B$30,B280,'Economy pan sign'!$G$17:$G$30)) +
(SUMIF('Post and panel sign'!$B$17:$B$30,B280,'Post and panel sign'!$G$17:$G$30)) +
(SUMIF('Post and panel sign (2)'!$B$17:$B$30,B280,'Post and panel sign (2)'!$G$17:$G$30)) +
(SUMIF('Flat panels only'!$B$17:$B$30,B280,'Flat panels only'!$G$17:$G$30)) +
(SUMIF('Flat panels only (2)'!$B$17:$B$30,B280,'Flat panels only (2)'!$G$17:$G$30)) +
(SUMIF('Routed panel shapes'!$B$18:$B$31,B280,'Routed panel shapes'!$G$18:$G$31)) +
(SUMIF('Routed panel shapes (2)'!$B$18:$B$31,B280,'Routed panel shapes (2)'!$G$18:$G$31)) +
(SUMIF('Routed face only'!$B$17:$B$30,B280,'Routed face only'!$G$17:$G$30)) +
(SUMIF('Routed face only (2)'!$B$17:$B$30,B280,'Routed face only (2)'!$G$17:$G$30)) +
(SUMIF('Routed alum faces letters'!$B$17:$B$30,B280,'Routed alum faces letters'!$G$17:$G$30)) +
(SUMIF('Routed alum faces letters (2)'!$B$17:$B$30,B280,'Routed alum faces letters (2)'!$G$17:$G$30)) +
(SUMIF('Routed push through acrylic'!$B$17:$B$30,B280,'Routed push through acrylic'!$G$17:$G$30)) +
(SUMIF('Routed push through acrylic (2)'!$B$17:$B$30,B280,'Routed push through acrylic (2)'!$G$17:$G$30)) +
(SUMIF('Sf routed cabinet'!$B$17:$B$30,B280,'Sf routed cabinet'!$G$17:$G$30)) +
(SUMIF('Sf routed cabinet (2)'!$B$17:$B$30,B280,'Sf routed cabinet (2)'!$G$17:$G$30)) +
(SUMIF('Df routed cabinet'!$B$17:$B$30,B280,'Df routed cabinet'!$G$17:$G$30)) +
(SUMIF('Df routed cabinet (2)'!$B$17:$B$30,B280,'Df routed cabinet (2)'!$G$17:$G$30)) +
(SUMIF('Sf acrylic cabinet'!$B$17:$B$30,B280,'Sf acrylic cabinet'!$G$17:$G$30)) +
(SUMIF('Sf acrylic cabinet (2)'!$B$17:$B$30,B280,'Sf acrylic cabinet (2)'!$G$17:$G$30)) +
(SUMIF('Economy Sf acrylic'!$B$17:$B$30,B280,'Economy Sf acrylic'!$G$17:$G$30)) +
(SUMIF('Df acrylic cabinet'!$B$17:$B$30,B280,'Df acrylic cabinet'!$G$17:$G$30)) +
(SUMIF('Df acrylic cabinet (2)'!$B$17:$B$30,B280,'Df acrylic cabinet (2)'!$G$17:$G$30)) +
(SUMIF('Sf flex cabinet'!$B$17:$B$30,B280,'Sf flex cabinet'!$G$17:$G$30)) +
(SUMIF('Sf flex cabinet (2)'!$B$17:$B$30,B280,'Sf flex cabinet (2)'!$G$17:$G$30)) +
(SUMIF('Df flex cabinet'!$B$17:$B$36,B280,'Df flex cabinet'!$G$17:$G$36)) +
(SUMIF('Df flex cabinet (2)'!$B$17:$B$36,B280,'Df flex cabinet (2)'!$G$17:$G$36)) +
(SUMIF('Pole cover'!$B$17:$B$30,B280,'Pole cover'!$G$17:$G$30)) +
(SUMIF('Pole cover (2)'!$B$17:$B$30,B280,'Pole cover (2)'!$G$17:$G$30)) +
(SUMIF('Structural Steel Fab'!$B$17:$B$29,B280,'Structural Steel Fab'!$G$17:$G$29)) +
(SUMIF(Reveal!$B$17:$B$30,B280,Reveal!$G$17:$G$30)) +
(SUMIF('Reveal (2)'!$B$17:$B$30,B280,'Reveal (2)'!$G$17:$G$30)) +
(SUMIF('Crown cove top'!$B$17:$B$30,B280,'Crown cove top'!$G$17:$G$30)) +
(SUMIF('EMC assembly'!$B$17:$B$30,B280,'EMC assembly'!$G$17:$G$30)) +
(SUMIF(Crating!$B$17:$B$29,B280,Crating!$G$17:$G$29)) +
(SUMIF('LED wiring'!$B$17:$B$30,B280,'LED wiring'!$G$17:$G$30)) +
(SUMIF('Changeable copy face'!$B$17:$B$30,B280,'Changeable copy face'!$G$17:$G$30)) +
(SUMIF('Flex face assembly'!$B$17:$B$30,B280,'Flex face assembly'!$G$17:$G$30)) +
(SUMIF('Routed face assembly'!$B$17:$B$30,B280,'Routed face assembly'!$G$17:$G$30)) +
(SUMIF('Paint calculation'!$B$17:$B$30,B280,'Paint calculation'!$G$17:$G$30)) +
(SUMIF('Trimcap letter face'!$B$17:$B$30,B280,'Trimcap letter face'!$G$17:$G$30)) +
(SUMIF('Trimcap letter face (2)'!$B$17:$B$30,B280,'Trimcap letter face (2)'!$G$17:$G$30)) +
(SUMIF('Channel letter fabrication'!$B$17:$B$30,B280,'Channel letter fabrication'!$G$17:$G$30)) +
(SUMIF('Channel letter fabrication (2)'!$B$17:$B$30,B280,'Channel letter fabrication (2)'!$G$17:$G$30))</f>
        <v>0</v>
      </c>
    </row>
    <row r="281" spans="1:10">
      <c r="A281" s="28" t="str">
        <f>[1]ODBC!$A281</f>
        <v>2 x 1 x .125 ArchAl Chnl</v>
      </c>
      <c r="B281" s="29" t="str">
        <f>[1]ODBC!B281</f>
        <v>23035</v>
      </c>
      <c r="C281" s="30">
        <f>IFERROR(VLOOKUP($B281,[1]ODBC!$B:$H,2,FALSE),"")</f>
        <v>2.12</v>
      </c>
      <c r="D281" s="30">
        <f>IFERROR(VLOOKUP($B281,[1]ODBC!$B:$H,3,FALSE),"")</f>
        <v>3.8159999999999998</v>
      </c>
      <c r="E281" s="30" t="str">
        <f>IFERROR(VLOOKUP($B281,[1]ODBC!$B:$H,4,FALSE),"")</f>
        <v>FT</v>
      </c>
      <c r="F281" s="31">
        <f>IFERROR(VLOOKUP($B281,[1]ODBC!$B:$H,5,FALSE),"")</f>
        <v>44.45</v>
      </c>
      <c r="G281" s="32">
        <f>[1]ODBC!G281</f>
        <v>0</v>
      </c>
      <c r="H281" s="33">
        <f>SUM([1]ODBC!H281)</f>
        <v>44774</v>
      </c>
      <c r="I281" s="41" t="str">
        <f>'Vinyl cutting'!$B$2</f>
        <v>J36938</v>
      </c>
      <c r="J281" s="42">
        <f ca="1">(SUMIF('Freeform time and material'!$B$17:$B$30,B281,'Freeform time and material'!$G$17:$G$30)) +
(SUMIF('Vinyl cutting'!$B$17:$B$30,B281,'Vinyl cutting'!$G$17:$G$30)) +
(SUMIF('Vinyl cutting (2)'!$B$17:$B$30,B281,'Vinyl cutting (2)'!$G$17:$G$30)) +
(SUMIF('Apply vinyl graphics'!$B$17:$B$30,B281,'Apply vinyl graphics'!$G$17:$G$30)) +
(SUMIF('Apply vinyl graphics (2)'!$B$17:$B$30,B281,'Apply vinyl graphics (2)'!$G$17:$G$30)) +
(SUMIF('Alum pan sign'!$B$17:$B$30,B281,'Alum pan sign'!$G$17:$G$30)) +
(SUMIF('Alum pan sign (2)'!$B$17:$B$30,B281,'Alum pan sign (2)'!$G$17:$G$30)) +
(SUMIF('Economy pan sign'!$B$17:$B$30,B281,'Economy pan sign'!$G$17:$G$30)) +
(SUMIF('Post and panel sign'!$B$17:$B$30,B281,'Post and panel sign'!$G$17:$G$30)) +
(SUMIF('Post and panel sign (2)'!$B$17:$B$30,B281,'Post and panel sign (2)'!$G$17:$G$30)) +
(SUMIF('Flat panels only'!$B$17:$B$30,B281,'Flat panels only'!$G$17:$G$30)) +
(SUMIF('Flat panels only (2)'!$B$17:$B$30,B281,'Flat panels only (2)'!$G$17:$G$30)) +
(SUMIF('Routed panel shapes'!$B$18:$B$31,B281,'Routed panel shapes'!$G$18:$G$31)) +
(SUMIF('Routed panel shapes (2)'!$B$18:$B$31,B281,'Routed panel shapes (2)'!$G$18:$G$31)) +
(SUMIF('Routed face only'!$B$17:$B$30,B281,'Routed face only'!$G$17:$G$30)) +
(SUMIF('Routed face only (2)'!$B$17:$B$30,B281,'Routed face only (2)'!$G$17:$G$30)) +
(SUMIF('Routed alum faces letters'!$B$17:$B$30,B281,'Routed alum faces letters'!$G$17:$G$30)) +
(SUMIF('Routed alum faces letters (2)'!$B$17:$B$30,B281,'Routed alum faces letters (2)'!$G$17:$G$30)) +
(SUMIF('Routed push through acrylic'!$B$17:$B$30,B281,'Routed push through acrylic'!$G$17:$G$30)) +
(SUMIF('Routed push through acrylic (2)'!$B$17:$B$30,B281,'Routed push through acrylic (2)'!$G$17:$G$30)) +
(SUMIF('Sf routed cabinet'!$B$17:$B$30,B281,'Sf routed cabinet'!$G$17:$G$30)) +
(SUMIF('Sf routed cabinet (2)'!$B$17:$B$30,B281,'Sf routed cabinet (2)'!$G$17:$G$30)) +
(SUMIF('Df routed cabinet'!$B$17:$B$30,B281,'Df routed cabinet'!$G$17:$G$30)) +
(SUMIF('Df routed cabinet (2)'!$B$17:$B$30,B281,'Df routed cabinet (2)'!$G$17:$G$30)) +
(SUMIF('Sf acrylic cabinet'!$B$17:$B$30,B281,'Sf acrylic cabinet'!$G$17:$G$30)) +
(SUMIF('Sf acrylic cabinet (2)'!$B$17:$B$30,B281,'Sf acrylic cabinet (2)'!$G$17:$G$30)) +
(SUMIF('Economy Sf acrylic'!$B$17:$B$30,B281,'Economy Sf acrylic'!$G$17:$G$30)) +
(SUMIF('Df acrylic cabinet'!$B$17:$B$30,B281,'Df acrylic cabinet'!$G$17:$G$30)) +
(SUMIF('Df acrylic cabinet (2)'!$B$17:$B$30,B281,'Df acrylic cabinet (2)'!$G$17:$G$30)) +
(SUMIF('Sf flex cabinet'!$B$17:$B$30,B281,'Sf flex cabinet'!$G$17:$G$30)) +
(SUMIF('Sf flex cabinet (2)'!$B$17:$B$30,B281,'Sf flex cabinet (2)'!$G$17:$G$30)) +
(SUMIF('Df flex cabinet'!$B$17:$B$36,B281,'Df flex cabinet'!$G$17:$G$36)) +
(SUMIF('Df flex cabinet (2)'!$B$17:$B$36,B281,'Df flex cabinet (2)'!$G$17:$G$36)) +
(SUMIF('Pole cover'!$B$17:$B$30,B281,'Pole cover'!$G$17:$G$30)) +
(SUMIF('Pole cover (2)'!$B$17:$B$30,B281,'Pole cover (2)'!$G$17:$G$30)) +
(SUMIF('Structural Steel Fab'!$B$17:$B$29,B281,'Structural Steel Fab'!$G$17:$G$29)) +
(SUMIF(Reveal!$B$17:$B$30,B281,Reveal!$G$17:$G$30)) +
(SUMIF('Reveal (2)'!$B$17:$B$30,B281,'Reveal (2)'!$G$17:$G$30)) +
(SUMIF('Crown cove top'!$B$17:$B$30,B281,'Crown cove top'!$G$17:$G$30)) +
(SUMIF('EMC assembly'!$B$17:$B$30,B281,'EMC assembly'!$G$17:$G$30)) +
(SUMIF(Crating!$B$17:$B$29,B281,Crating!$G$17:$G$29)) +
(SUMIF('LED wiring'!$B$17:$B$30,B281,'LED wiring'!$G$17:$G$30)) +
(SUMIF('Changeable copy face'!$B$17:$B$30,B281,'Changeable copy face'!$G$17:$G$30)) +
(SUMIF('Flex face assembly'!$B$17:$B$30,B281,'Flex face assembly'!$G$17:$G$30)) +
(SUMIF('Routed face assembly'!$B$17:$B$30,B281,'Routed face assembly'!$G$17:$G$30)) +
(SUMIF('Paint calculation'!$B$17:$B$30,B281,'Paint calculation'!$G$17:$G$30)) +
(SUMIF('Trimcap letter face'!$B$17:$B$30,B281,'Trimcap letter face'!$G$17:$G$30)) +
(SUMIF('Trimcap letter face (2)'!$B$17:$B$30,B281,'Trimcap letter face (2)'!$G$17:$G$30)) +
(SUMIF('Channel letter fabrication'!$B$17:$B$30,B281,'Channel letter fabrication'!$G$17:$G$30)) +
(SUMIF('Channel letter fabrication (2)'!$B$17:$B$30,B281,'Channel letter fabrication (2)'!$G$17:$G$30))</f>
        <v>0</v>
      </c>
    </row>
    <row r="282" spans="1:10">
      <c r="A282" s="28" t="str">
        <f>[1]ODBC!$A282</f>
        <v>3 x 1.41 x .170 StrcAlChnl 25'</v>
      </c>
      <c r="B282" s="29" t="str">
        <f>[1]ODBC!B282</f>
        <v>23040</v>
      </c>
      <c r="C282" s="30">
        <f>IFERROR(VLOOKUP($B282,[1]ODBC!$B:$H,2,FALSE),"")</f>
        <v>5.1440000000000001</v>
      </c>
      <c r="D282" s="30">
        <f>IFERROR(VLOOKUP($B282,[1]ODBC!$B:$H,3,FALSE),"")</f>
        <v>9.26</v>
      </c>
      <c r="E282" s="30" t="str">
        <f>IFERROR(VLOOKUP($B282,[1]ODBC!$B:$H,4,FALSE),"")</f>
        <v>FT</v>
      </c>
      <c r="F282" s="31">
        <f>IFERROR(VLOOKUP($B282,[1]ODBC!$B:$H,5,FALSE),"")</f>
        <v>44.45</v>
      </c>
      <c r="G282" s="32">
        <f>[1]ODBC!G282</f>
        <v>0</v>
      </c>
      <c r="H282" s="33">
        <f>SUM([1]ODBC!H282)</f>
        <v>45036</v>
      </c>
      <c r="I282" s="41" t="str">
        <f>'Vinyl cutting'!$B$2</f>
        <v>J36938</v>
      </c>
      <c r="J282" s="42">
        <f ca="1">(SUMIF('Freeform time and material'!$B$17:$B$30,B282,'Freeform time and material'!$G$17:$G$30)) +
(SUMIF('Vinyl cutting'!$B$17:$B$30,B282,'Vinyl cutting'!$G$17:$G$30)) +
(SUMIF('Vinyl cutting (2)'!$B$17:$B$30,B282,'Vinyl cutting (2)'!$G$17:$G$30)) +
(SUMIF('Apply vinyl graphics'!$B$17:$B$30,B282,'Apply vinyl graphics'!$G$17:$G$30)) +
(SUMIF('Apply vinyl graphics (2)'!$B$17:$B$30,B282,'Apply vinyl graphics (2)'!$G$17:$G$30)) +
(SUMIF('Alum pan sign'!$B$17:$B$30,B282,'Alum pan sign'!$G$17:$G$30)) +
(SUMIF('Alum pan sign (2)'!$B$17:$B$30,B282,'Alum pan sign (2)'!$G$17:$G$30)) +
(SUMIF('Economy pan sign'!$B$17:$B$30,B282,'Economy pan sign'!$G$17:$G$30)) +
(SUMIF('Post and panel sign'!$B$17:$B$30,B282,'Post and panel sign'!$G$17:$G$30)) +
(SUMIF('Post and panel sign (2)'!$B$17:$B$30,B282,'Post and panel sign (2)'!$G$17:$G$30)) +
(SUMIF('Flat panels only'!$B$17:$B$30,B282,'Flat panels only'!$G$17:$G$30)) +
(SUMIF('Flat panels only (2)'!$B$17:$B$30,B282,'Flat panels only (2)'!$G$17:$G$30)) +
(SUMIF('Routed panel shapes'!$B$18:$B$31,B282,'Routed panel shapes'!$G$18:$G$31)) +
(SUMIF('Routed panel shapes (2)'!$B$18:$B$31,B282,'Routed panel shapes (2)'!$G$18:$G$31)) +
(SUMIF('Routed face only'!$B$17:$B$30,B282,'Routed face only'!$G$17:$G$30)) +
(SUMIF('Routed face only (2)'!$B$17:$B$30,B282,'Routed face only (2)'!$G$17:$G$30)) +
(SUMIF('Routed alum faces letters'!$B$17:$B$30,B282,'Routed alum faces letters'!$G$17:$G$30)) +
(SUMIF('Routed alum faces letters (2)'!$B$17:$B$30,B282,'Routed alum faces letters (2)'!$G$17:$G$30)) +
(SUMIF('Routed push through acrylic'!$B$17:$B$30,B282,'Routed push through acrylic'!$G$17:$G$30)) +
(SUMIF('Routed push through acrylic (2)'!$B$17:$B$30,B282,'Routed push through acrylic (2)'!$G$17:$G$30)) +
(SUMIF('Sf routed cabinet'!$B$17:$B$30,B282,'Sf routed cabinet'!$G$17:$G$30)) +
(SUMIF('Sf routed cabinet (2)'!$B$17:$B$30,B282,'Sf routed cabinet (2)'!$G$17:$G$30)) +
(SUMIF('Df routed cabinet'!$B$17:$B$30,B282,'Df routed cabinet'!$G$17:$G$30)) +
(SUMIF('Df routed cabinet (2)'!$B$17:$B$30,B282,'Df routed cabinet (2)'!$G$17:$G$30)) +
(SUMIF('Sf acrylic cabinet'!$B$17:$B$30,B282,'Sf acrylic cabinet'!$G$17:$G$30)) +
(SUMIF('Sf acrylic cabinet (2)'!$B$17:$B$30,B282,'Sf acrylic cabinet (2)'!$G$17:$G$30)) +
(SUMIF('Economy Sf acrylic'!$B$17:$B$30,B282,'Economy Sf acrylic'!$G$17:$G$30)) +
(SUMIF('Df acrylic cabinet'!$B$17:$B$30,B282,'Df acrylic cabinet'!$G$17:$G$30)) +
(SUMIF('Df acrylic cabinet (2)'!$B$17:$B$30,B282,'Df acrylic cabinet (2)'!$G$17:$G$30)) +
(SUMIF('Sf flex cabinet'!$B$17:$B$30,B282,'Sf flex cabinet'!$G$17:$G$30)) +
(SUMIF('Sf flex cabinet (2)'!$B$17:$B$30,B282,'Sf flex cabinet (2)'!$G$17:$G$30)) +
(SUMIF('Df flex cabinet'!$B$17:$B$36,B282,'Df flex cabinet'!$G$17:$G$36)) +
(SUMIF('Df flex cabinet (2)'!$B$17:$B$36,B282,'Df flex cabinet (2)'!$G$17:$G$36)) +
(SUMIF('Pole cover'!$B$17:$B$30,B282,'Pole cover'!$G$17:$G$30)) +
(SUMIF('Pole cover (2)'!$B$17:$B$30,B282,'Pole cover (2)'!$G$17:$G$30)) +
(SUMIF('Structural Steel Fab'!$B$17:$B$29,B282,'Structural Steel Fab'!$G$17:$G$29)) +
(SUMIF(Reveal!$B$17:$B$30,B282,Reveal!$G$17:$G$30)) +
(SUMIF('Reveal (2)'!$B$17:$B$30,B282,'Reveal (2)'!$G$17:$G$30)) +
(SUMIF('Crown cove top'!$B$17:$B$30,B282,'Crown cove top'!$G$17:$G$30)) +
(SUMIF('EMC assembly'!$B$17:$B$30,B282,'EMC assembly'!$G$17:$G$30)) +
(SUMIF(Crating!$B$17:$B$29,B282,Crating!$G$17:$G$29)) +
(SUMIF('LED wiring'!$B$17:$B$30,B282,'LED wiring'!$G$17:$G$30)) +
(SUMIF('Changeable copy face'!$B$17:$B$30,B282,'Changeable copy face'!$G$17:$G$30)) +
(SUMIF('Flex face assembly'!$B$17:$B$30,B282,'Flex face assembly'!$G$17:$G$30)) +
(SUMIF('Routed face assembly'!$B$17:$B$30,B282,'Routed face assembly'!$G$17:$G$30)) +
(SUMIF('Paint calculation'!$B$17:$B$30,B282,'Paint calculation'!$G$17:$G$30)) +
(SUMIF('Trimcap letter face'!$B$17:$B$30,B282,'Trimcap letter face'!$G$17:$G$30)) +
(SUMIF('Trimcap letter face (2)'!$B$17:$B$30,B282,'Trimcap letter face (2)'!$G$17:$G$30)) +
(SUMIF('Channel letter fabrication'!$B$17:$B$30,B282,'Channel letter fabrication'!$G$17:$G$30)) +
(SUMIF('Channel letter fabrication (2)'!$B$17:$B$30,B282,'Channel letter fabrication (2)'!$G$17:$G$30))</f>
        <v>0</v>
      </c>
    </row>
    <row r="283" spans="1:10">
      <c r="A283" s="28" t="str">
        <f>[1]ODBC!$A283</f>
        <v>4 x 1 x.080/.105RadArAlChnl 20'</v>
      </c>
      <c r="B283" s="29" t="str">
        <f>[1]ODBC!B283</f>
        <v>23045</v>
      </c>
      <c r="C283" s="30">
        <f>IFERROR(VLOOKUP($B283,[1]ODBC!$B:$H,2,FALSE),"")</f>
        <v>1.33</v>
      </c>
      <c r="D283" s="30">
        <f>IFERROR(VLOOKUP($B283,[1]ODBC!$B:$H,3,FALSE),"")</f>
        <v>2.3940000000000001</v>
      </c>
      <c r="E283" s="30" t="str">
        <f>IFERROR(VLOOKUP($B283,[1]ODBC!$B:$H,4,FALSE),"")</f>
        <v>FT</v>
      </c>
      <c r="F283" s="31">
        <f>IFERROR(VLOOKUP($B283,[1]ODBC!$B:$H,5,FALSE),"")</f>
        <v>44.45</v>
      </c>
      <c r="G283" s="32">
        <f>[1]ODBC!G283</f>
        <v>0</v>
      </c>
      <c r="H283" s="33">
        <f>SUM([1]ODBC!H283)</f>
        <v>0</v>
      </c>
      <c r="I283" s="41" t="str">
        <f>'Vinyl cutting'!$B$2</f>
        <v>J36938</v>
      </c>
      <c r="J283" s="42">
        <f ca="1">(SUMIF('Freeform time and material'!$B$17:$B$30,B283,'Freeform time and material'!$G$17:$G$30)) +
(SUMIF('Vinyl cutting'!$B$17:$B$30,B283,'Vinyl cutting'!$G$17:$G$30)) +
(SUMIF('Vinyl cutting (2)'!$B$17:$B$30,B283,'Vinyl cutting (2)'!$G$17:$G$30)) +
(SUMIF('Apply vinyl graphics'!$B$17:$B$30,B283,'Apply vinyl graphics'!$G$17:$G$30)) +
(SUMIF('Apply vinyl graphics (2)'!$B$17:$B$30,B283,'Apply vinyl graphics (2)'!$G$17:$G$30)) +
(SUMIF('Alum pan sign'!$B$17:$B$30,B283,'Alum pan sign'!$G$17:$G$30)) +
(SUMIF('Alum pan sign (2)'!$B$17:$B$30,B283,'Alum pan sign (2)'!$G$17:$G$30)) +
(SUMIF('Economy pan sign'!$B$17:$B$30,B283,'Economy pan sign'!$G$17:$G$30)) +
(SUMIF('Post and panel sign'!$B$17:$B$30,B283,'Post and panel sign'!$G$17:$G$30)) +
(SUMIF('Post and panel sign (2)'!$B$17:$B$30,B283,'Post and panel sign (2)'!$G$17:$G$30)) +
(SUMIF('Flat panels only'!$B$17:$B$30,B283,'Flat panels only'!$G$17:$G$30)) +
(SUMIF('Flat panels only (2)'!$B$17:$B$30,B283,'Flat panels only (2)'!$G$17:$G$30)) +
(SUMIF('Routed panel shapes'!$B$18:$B$31,B283,'Routed panel shapes'!$G$18:$G$31)) +
(SUMIF('Routed panel shapes (2)'!$B$18:$B$31,B283,'Routed panel shapes (2)'!$G$18:$G$31)) +
(SUMIF('Routed face only'!$B$17:$B$30,B283,'Routed face only'!$G$17:$G$30)) +
(SUMIF('Routed face only (2)'!$B$17:$B$30,B283,'Routed face only (2)'!$G$17:$G$30)) +
(SUMIF('Routed alum faces letters'!$B$17:$B$30,B283,'Routed alum faces letters'!$G$17:$G$30)) +
(SUMIF('Routed alum faces letters (2)'!$B$17:$B$30,B283,'Routed alum faces letters (2)'!$G$17:$G$30)) +
(SUMIF('Routed push through acrylic'!$B$17:$B$30,B283,'Routed push through acrylic'!$G$17:$G$30)) +
(SUMIF('Routed push through acrylic (2)'!$B$17:$B$30,B283,'Routed push through acrylic (2)'!$G$17:$G$30)) +
(SUMIF('Sf routed cabinet'!$B$17:$B$30,B283,'Sf routed cabinet'!$G$17:$G$30)) +
(SUMIF('Sf routed cabinet (2)'!$B$17:$B$30,B283,'Sf routed cabinet (2)'!$G$17:$G$30)) +
(SUMIF('Df routed cabinet'!$B$17:$B$30,B283,'Df routed cabinet'!$G$17:$G$30)) +
(SUMIF('Df routed cabinet (2)'!$B$17:$B$30,B283,'Df routed cabinet (2)'!$G$17:$G$30)) +
(SUMIF('Sf acrylic cabinet'!$B$17:$B$30,B283,'Sf acrylic cabinet'!$G$17:$G$30)) +
(SUMIF('Sf acrylic cabinet (2)'!$B$17:$B$30,B283,'Sf acrylic cabinet (2)'!$G$17:$G$30)) +
(SUMIF('Economy Sf acrylic'!$B$17:$B$30,B283,'Economy Sf acrylic'!$G$17:$G$30)) +
(SUMIF('Df acrylic cabinet'!$B$17:$B$30,B283,'Df acrylic cabinet'!$G$17:$G$30)) +
(SUMIF('Df acrylic cabinet (2)'!$B$17:$B$30,B283,'Df acrylic cabinet (2)'!$G$17:$G$30)) +
(SUMIF('Sf flex cabinet'!$B$17:$B$30,B283,'Sf flex cabinet'!$G$17:$G$30)) +
(SUMIF('Sf flex cabinet (2)'!$B$17:$B$30,B283,'Sf flex cabinet (2)'!$G$17:$G$30)) +
(SUMIF('Df flex cabinet'!$B$17:$B$36,B283,'Df flex cabinet'!$G$17:$G$36)) +
(SUMIF('Df flex cabinet (2)'!$B$17:$B$36,B283,'Df flex cabinet (2)'!$G$17:$G$36)) +
(SUMIF('Pole cover'!$B$17:$B$30,B283,'Pole cover'!$G$17:$G$30)) +
(SUMIF('Pole cover (2)'!$B$17:$B$30,B283,'Pole cover (2)'!$G$17:$G$30)) +
(SUMIF('Structural Steel Fab'!$B$17:$B$29,B283,'Structural Steel Fab'!$G$17:$G$29)) +
(SUMIF(Reveal!$B$17:$B$30,B283,Reveal!$G$17:$G$30)) +
(SUMIF('Reveal (2)'!$B$17:$B$30,B283,'Reveal (2)'!$G$17:$G$30)) +
(SUMIF('Crown cove top'!$B$17:$B$30,B283,'Crown cove top'!$G$17:$G$30)) +
(SUMIF('EMC assembly'!$B$17:$B$30,B283,'EMC assembly'!$G$17:$G$30)) +
(SUMIF(Crating!$B$17:$B$29,B283,Crating!$G$17:$G$29)) +
(SUMIF('LED wiring'!$B$17:$B$30,B283,'LED wiring'!$G$17:$G$30)) +
(SUMIF('Changeable copy face'!$B$17:$B$30,B283,'Changeable copy face'!$G$17:$G$30)) +
(SUMIF('Flex face assembly'!$B$17:$B$30,B283,'Flex face assembly'!$G$17:$G$30)) +
(SUMIF('Routed face assembly'!$B$17:$B$30,B283,'Routed face assembly'!$G$17:$G$30)) +
(SUMIF('Paint calculation'!$B$17:$B$30,B283,'Paint calculation'!$G$17:$G$30)) +
(SUMIF('Trimcap letter face'!$B$17:$B$30,B283,'Trimcap letter face'!$G$17:$G$30)) +
(SUMIF('Trimcap letter face (2)'!$B$17:$B$30,B283,'Trimcap letter face (2)'!$G$17:$G$30)) +
(SUMIF('Channel letter fabrication'!$B$17:$B$30,B283,'Channel letter fabrication'!$G$17:$G$30)) +
(SUMIF('Channel letter fabrication (2)'!$B$17:$B$30,B283,'Channel letter fabrication (2)'!$G$17:$G$30))</f>
        <v>0</v>
      </c>
    </row>
    <row r="284" spans="1:10">
      <c r="A284" s="28" t="str">
        <f>[1]ODBC!$A284</f>
        <v>4 x 1.58 x .180 StrcAlChnl 25'</v>
      </c>
      <c r="B284" s="29" t="str">
        <f>[1]ODBC!B284</f>
        <v>23050</v>
      </c>
      <c r="C284" s="30">
        <f>IFERROR(VLOOKUP($B284,[1]ODBC!$B:$H,2,FALSE),"")</f>
        <v>7.6369999999999996</v>
      </c>
      <c r="D284" s="30">
        <f>IFERROR(VLOOKUP($B284,[1]ODBC!$B:$H,3,FALSE),"")</f>
        <v>13.747999999999999</v>
      </c>
      <c r="E284" s="30" t="str">
        <f>IFERROR(VLOOKUP($B284,[1]ODBC!$B:$H,4,FALSE),"")</f>
        <v>FT</v>
      </c>
      <c r="F284" s="31">
        <f>IFERROR(VLOOKUP($B284,[1]ODBC!$B:$H,5,FALSE),"")</f>
        <v>44.45</v>
      </c>
      <c r="G284" s="32">
        <f>[1]ODBC!G284</f>
        <v>0</v>
      </c>
      <c r="H284" s="33">
        <f>SUM([1]ODBC!H284)</f>
        <v>44817</v>
      </c>
      <c r="I284" s="41" t="str">
        <f>'Vinyl cutting'!$B$2</f>
        <v>J36938</v>
      </c>
      <c r="J284" s="42">
        <f ca="1">(SUMIF('Freeform time and material'!$B$17:$B$30,B284,'Freeform time and material'!$G$17:$G$30)) +
(SUMIF('Vinyl cutting'!$B$17:$B$30,B284,'Vinyl cutting'!$G$17:$G$30)) +
(SUMIF('Vinyl cutting (2)'!$B$17:$B$30,B284,'Vinyl cutting (2)'!$G$17:$G$30)) +
(SUMIF('Apply vinyl graphics'!$B$17:$B$30,B284,'Apply vinyl graphics'!$G$17:$G$30)) +
(SUMIF('Apply vinyl graphics (2)'!$B$17:$B$30,B284,'Apply vinyl graphics (2)'!$G$17:$G$30)) +
(SUMIF('Alum pan sign'!$B$17:$B$30,B284,'Alum pan sign'!$G$17:$G$30)) +
(SUMIF('Alum pan sign (2)'!$B$17:$B$30,B284,'Alum pan sign (2)'!$G$17:$G$30)) +
(SUMIF('Economy pan sign'!$B$17:$B$30,B284,'Economy pan sign'!$G$17:$G$30)) +
(SUMIF('Post and panel sign'!$B$17:$B$30,B284,'Post and panel sign'!$G$17:$G$30)) +
(SUMIF('Post and panel sign (2)'!$B$17:$B$30,B284,'Post and panel sign (2)'!$G$17:$G$30)) +
(SUMIF('Flat panels only'!$B$17:$B$30,B284,'Flat panels only'!$G$17:$G$30)) +
(SUMIF('Flat panels only (2)'!$B$17:$B$30,B284,'Flat panels only (2)'!$G$17:$G$30)) +
(SUMIF('Routed panel shapes'!$B$18:$B$31,B284,'Routed panel shapes'!$G$18:$G$31)) +
(SUMIF('Routed panel shapes (2)'!$B$18:$B$31,B284,'Routed panel shapes (2)'!$G$18:$G$31)) +
(SUMIF('Routed face only'!$B$17:$B$30,B284,'Routed face only'!$G$17:$G$30)) +
(SUMIF('Routed face only (2)'!$B$17:$B$30,B284,'Routed face only (2)'!$G$17:$G$30)) +
(SUMIF('Routed alum faces letters'!$B$17:$B$30,B284,'Routed alum faces letters'!$G$17:$G$30)) +
(SUMIF('Routed alum faces letters (2)'!$B$17:$B$30,B284,'Routed alum faces letters (2)'!$G$17:$G$30)) +
(SUMIF('Routed push through acrylic'!$B$17:$B$30,B284,'Routed push through acrylic'!$G$17:$G$30)) +
(SUMIF('Routed push through acrylic (2)'!$B$17:$B$30,B284,'Routed push through acrylic (2)'!$G$17:$G$30)) +
(SUMIF('Sf routed cabinet'!$B$17:$B$30,B284,'Sf routed cabinet'!$G$17:$G$30)) +
(SUMIF('Sf routed cabinet (2)'!$B$17:$B$30,B284,'Sf routed cabinet (2)'!$G$17:$G$30)) +
(SUMIF('Df routed cabinet'!$B$17:$B$30,B284,'Df routed cabinet'!$G$17:$G$30)) +
(SUMIF('Df routed cabinet (2)'!$B$17:$B$30,B284,'Df routed cabinet (2)'!$G$17:$G$30)) +
(SUMIF('Sf acrylic cabinet'!$B$17:$B$30,B284,'Sf acrylic cabinet'!$G$17:$G$30)) +
(SUMIF('Sf acrylic cabinet (2)'!$B$17:$B$30,B284,'Sf acrylic cabinet (2)'!$G$17:$G$30)) +
(SUMIF('Economy Sf acrylic'!$B$17:$B$30,B284,'Economy Sf acrylic'!$G$17:$G$30)) +
(SUMIF('Df acrylic cabinet'!$B$17:$B$30,B284,'Df acrylic cabinet'!$G$17:$G$30)) +
(SUMIF('Df acrylic cabinet (2)'!$B$17:$B$30,B284,'Df acrylic cabinet (2)'!$G$17:$G$30)) +
(SUMIF('Sf flex cabinet'!$B$17:$B$30,B284,'Sf flex cabinet'!$G$17:$G$30)) +
(SUMIF('Sf flex cabinet (2)'!$B$17:$B$30,B284,'Sf flex cabinet (2)'!$G$17:$G$30)) +
(SUMIF('Df flex cabinet'!$B$17:$B$36,B284,'Df flex cabinet'!$G$17:$G$36)) +
(SUMIF('Df flex cabinet (2)'!$B$17:$B$36,B284,'Df flex cabinet (2)'!$G$17:$G$36)) +
(SUMIF('Pole cover'!$B$17:$B$30,B284,'Pole cover'!$G$17:$G$30)) +
(SUMIF('Pole cover (2)'!$B$17:$B$30,B284,'Pole cover (2)'!$G$17:$G$30)) +
(SUMIF('Structural Steel Fab'!$B$17:$B$29,B284,'Structural Steel Fab'!$G$17:$G$29)) +
(SUMIF(Reveal!$B$17:$B$30,B284,Reveal!$G$17:$G$30)) +
(SUMIF('Reveal (2)'!$B$17:$B$30,B284,'Reveal (2)'!$G$17:$G$30)) +
(SUMIF('Crown cove top'!$B$17:$B$30,B284,'Crown cove top'!$G$17:$G$30)) +
(SUMIF('EMC assembly'!$B$17:$B$30,B284,'EMC assembly'!$G$17:$G$30)) +
(SUMIF(Crating!$B$17:$B$29,B284,Crating!$G$17:$G$29)) +
(SUMIF('LED wiring'!$B$17:$B$30,B284,'LED wiring'!$G$17:$G$30)) +
(SUMIF('Changeable copy face'!$B$17:$B$30,B284,'Changeable copy face'!$G$17:$G$30)) +
(SUMIF('Flex face assembly'!$B$17:$B$30,B284,'Flex face assembly'!$G$17:$G$30)) +
(SUMIF('Routed face assembly'!$B$17:$B$30,B284,'Routed face assembly'!$G$17:$G$30)) +
(SUMIF('Paint calculation'!$B$17:$B$30,B284,'Paint calculation'!$G$17:$G$30)) +
(SUMIF('Trimcap letter face'!$B$17:$B$30,B284,'Trimcap letter face'!$G$17:$G$30)) +
(SUMIF('Trimcap letter face (2)'!$B$17:$B$30,B284,'Trimcap letter face (2)'!$G$17:$G$30)) +
(SUMIF('Channel letter fabrication'!$B$17:$B$30,B284,'Channel letter fabrication'!$G$17:$G$30)) +
(SUMIF('Channel letter fabrication (2)'!$B$17:$B$30,B284,'Channel letter fabrication (2)'!$G$17:$G$30))</f>
        <v>0</v>
      </c>
    </row>
    <row r="285" spans="1:10">
      <c r="A285" s="28" t="str">
        <f>[1]ODBC!$A285</f>
        <v>.040 Color Alum</v>
      </c>
      <c r="B285" s="29" t="str">
        <f>[1]ODBC!B285</f>
        <v>24005</v>
      </c>
      <c r="C285" s="30">
        <f>IFERROR(VLOOKUP($B285,[1]ODBC!$B:$H,2,FALSE),"")</f>
        <v>2.8420000000000001</v>
      </c>
      <c r="D285" s="30">
        <f>IFERROR(VLOOKUP($B285,[1]ODBC!$B:$H,3,FALSE),"")</f>
        <v>5.1159999999999997</v>
      </c>
      <c r="E285" s="30" t="str">
        <f>IFERROR(VLOOKUP($B285,[1]ODBC!$B:$H,4,FALSE),"")</f>
        <v>SQFT</v>
      </c>
      <c r="F285" s="31">
        <f>IFERROR(VLOOKUP($B285,[1]ODBC!$B:$H,5,FALSE),"")</f>
        <v>44.45</v>
      </c>
      <c r="G285" s="32">
        <f>[1]ODBC!G285</f>
        <v>0</v>
      </c>
      <c r="H285" s="33">
        <f>SUM([1]ODBC!H285)</f>
        <v>44883</v>
      </c>
      <c r="I285" s="41" t="str">
        <f>'Vinyl cutting'!$B$2</f>
        <v>J36938</v>
      </c>
      <c r="J285" s="42">
        <f ca="1">(SUMIF('Freeform time and material'!$B$17:$B$30,B285,'Freeform time and material'!$G$17:$G$30)) +
(SUMIF('Vinyl cutting'!$B$17:$B$30,B285,'Vinyl cutting'!$G$17:$G$30)) +
(SUMIF('Vinyl cutting (2)'!$B$17:$B$30,B285,'Vinyl cutting (2)'!$G$17:$G$30)) +
(SUMIF('Apply vinyl graphics'!$B$17:$B$30,B285,'Apply vinyl graphics'!$G$17:$G$30)) +
(SUMIF('Apply vinyl graphics (2)'!$B$17:$B$30,B285,'Apply vinyl graphics (2)'!$G$17:$G$30)) +
(SUMIF('Alum pan sign'!$B$17:$B$30,B285,'Alum pan sign'!$G$17:$G$30)) +
(SUMIF('Alum pan sign (2)'!$B$17:$B$30,B285,'Alum pan sign (2)'!$G$17:$G$30)) +
(SUMIF('Economy pan sign'!$B$17:$B$30,B285,'Economy pan sign'!$G$17:$G$30)) +
(SUMIF('Post and panel sign'!$B$17:$B$30,B285,'Post and panel sign'!$G$17:$G$30)) +
(SUMIF('Post and panel sign (2)'!$B$17:$B$30,B285,'Post and panel sign (2)'!$G$17:$G$30)) +
(SUMIF('Flat panels only'!$B$17:$B$30,B285,'Flat panels only'!$G$17:$G$30)) +
(SUMIF('Flat panels only (2)'!$B$17:$B$30,B285,'Flat panels only (2)'!$G$17:$G$30)) +
(SUMIF('Routed panel shapes'!$B$18:$B$31,B285,'Routed panel shapes'!$G$18:$G$31)) +
(SUMIF('Routed panel shapes (2)'!$B$18:$B$31,B285,'Routed panel shapes (2)'!$G$18:$G$31)) +
(SUMIF('Routed face only'!$B$17:$B$30,B285,'Routed face only'!$G$17:$G$30)) +
(SUMIF('Routed face only (2)'!$B$17:$B$30,B285,'Routed face only (2)'!$G$17:$G$30)) +
(SUMIF('Routed alum faces letters'!$B$17:$B$30,B285,'Routed alum faces letters'!$G$17:$G$30)) +
(SUMIF('Routed alum faces letters (2)'!$B$17:$B$30,B285,'Routed alum faces letters (2)'!$G$17:$G$30)) +
(SUMIF('Routed push through acrylic'!$B$17:$B$30,B285,'Routed push through acrylic'!$G$17:$G$30)) +
(SUMIF('Routed push through acrylic (2)'!$B$17:$B$30,B285,'Routed push through acrylic (2)'!$G$17:$G$30)) +
(SUMIF('Sf routed cabinet'!$B$17:$B$30,B285,'Sf routed cabinet'!$G$17:$G$30)) +
(SUMIF('Sf routed cabinet (2)'!$B$17:$B$30,B285,'Sf routed cabinet (2)'!$G$17:$G$30)) +
(SUMIF('Df routed cabinet'!$B$17:$B$30,B285,'Df routed cabinet'!$G$17:$G$30)) +
(SUMIF('Df routed cabinet (2)'!$B$17:$B$30,B285,'Df routed cabinet (2)'!$G$17:$G$30)) +
(SUMIF('Sf acrylic cabinet'!$B$17:$B$30,B285,'Sf acrylic cabinet'!$G$17:$G$30)) +
(SUMIF('Sf acrylic cabinet (2)'!$B$17:$B$30,B285,'Sf acrylic cabinet (2)'!$G$17:$G$30)) +
(SUMIF('Economy Sf acrylic'!$B$17:$B$30,B285,'Economy Sf acrylic'!$G$17:$G$30)) +
(SUMIF('Df acrylic cabinet'!$B$17:$B$30,B285,'Df acrylic cabinet'!$G$17:$G$30)) +
(SUMIF('Df acrylic cabinet (2)'!$B$17:$B$30,B285,'Df acrylic cabinet (2)'!$G$17:$G$30)) +
(SUMIF('Sf flex cabinet'!$B$17:$B$30,B285,'Sf flex cabinet'!$G$17:$G$30)) +
(SUMIF('Sf flex cabinet (2)'!$B$17:$B$30,B285,'Sf flex cabinet (2)'!$G$17:$G$30)) +
(SUMIF('Df flex cabinet'!$B$17:$B$36,B285,'Df flex cabinet'!$G$17:$G$36)) +
(SUMIF('Df flex cabinet (2)'!$B$17:$B$36,B285,'Df flex cabinet (2)'!$G$17:$G$36)) +
(SUMIF('Pole cover'!$B$17:$B$30,B285,'Pole cover'!$G$17:$G$30)) +
(SUMIF('Pole cover (2)'!$B$17:$B$30,B285,'Pole cover (2)'!$G$17:$G$30)) +
(SUMIF('Structural Steel Fab'!$B$17:$B$29,B285,'Structural Steel Fab'!$G$17:$G$29)) +
(SUMIF(Reveal!$B$17:$B$30,B285,Reveal!$G$17:$G$30)) +
(SUMIF('Reveal (2)'!$B$17:$B$30,B285,'Reveal (2)'!$G$17:$G$30)) +
(SUMIF('Crown cove top'!$B$17:$B$30,B285,'Crown cove top'!$G$17:$G$30)) +
(SUMIF('EMC assembly'!$B$17:$B$30,B285,'EMC assembly'!$G$17:$G$30)) +
(SUMIF(Crating!$B$17:$B$29,B285,Crating!$G$17:$G$29)) +
(SUMIF('LED wiring'!$B$17:$B$30,B285,'LED wiring'!$G$17:$G$30)) +
(SUMIF('Changeable copy face'!$B$17:$B$30,B285,'Changeable copy face'!$G$17:$G$30)) +
(SUMIF('Flex face assembly'!$B$17:$B$30,B285,'Flex face assembly'!$G$17:$G$30)) +
(SUMIF('Routed face assembly'!$B$17:$B$30,B285,'Routed face assembly'!$G$17:$G$30)) +
(SUMIF('Paint calculation'!$B$17:$B$30,B285,'Paint calculation'!$G$17:$G$30)) +
(SUMIF('Trimcap letter face'!$B$17:$B$30,B285,'Trimcap letter face'!$G$17:$G$30)) +
(SUMIF('Trimcap letter face (2)'!$B$17:$B$30,B285,'Trimcap letter face (2)'!$G$17:$G$30)) +
(SUMIF('Channel letter fabrication'!$B$17:$B$30,B285,'Channel letter fabrication'!$G$17:$G$30)) +
(SUMIF('Channel letter fabrication (2)'!$B$17:$B$30,B285,'Channel letter fabrication (2)'!$G$17:$G$30))</f>
        <v>0</v>
      </c>
    </row>
    <row r="286" spans="1:10">
      <c r="A286" s="28" t="str">
        <f>[1]ODBC!$A286</f>
        <v>.040 White Alum</v>
      </c>
      <c r="B286" s="29" t="str">
        <f>[1]ODBC!B286</f>
        <v>24015</v>
      </c>
      <c r="C286" s="30">
        <f>IFERROR(VLOOKUP($B286,[1]ODBC!$B:$H,2,FALSE),"")</f>
        <v>1.5720000000000001</v>
      </c>
      <c r="D286" s="30">
        <f>IFERROR(VLOOKUP($B286,[1]ODBC!$B:$H,3,FALSE),"")</f>
        <v>2.83</v>
      </c>
      <c r="E286" s="30" t="str">
        <f>IFERROR(VLOOKUP($B286,[1]ODBC!$B:$H,4,FALSE),"")</f>
        <v>SQFT</v>
      </c>
      <c r="F286" s="31">
        <f>IFERROR(VLOOKUP($B286,[1]ODBC!$B:$H,5,FALSE),"")</f>
        <v>44.45</v>
      </c>
      <c r="G286" s="32">
        <f>[1]ODBC!G286</f>
        <v>0</v>
      </c>
      <c r="H286" s="33">
        <f>SUM([1]ODBC!H286)</f>
        <v>0</v>
      </c>
      <c r="I286" s="41" t="str">
        <f>'Vinyl cutting'!$B$2</f>
        <v>J36938</v>
      </c>
      <c r="J286" s="42">
        <f ca="1">(SUMIF('Freeform time and material'!$B$17:$B$30,B286,'Freeform time and material'!$G$17:$G$30)) +
(SUMIF('Vinyl cutting'!$B$17:$B$30,B286,'Vinyl cutting'!$G$17:$G$30)) +
(SUMIF('Vinyl cutting (2)'!$B$17:$B$30,B286,'Vinyl cutting (2)'!$G$17:$G$30)) +
(SUMIF('Apply vinyl graphics'!$B$17:$B$30,B286,'Apply vinyl graphics'!$G$17:$G$30)) +
(SUMIF('Apply vinyl graphics (2)'!$B$17:$B$30,B286,'Apply vinyl graphics (2)'!$G$17:$G$30)) +
(SUMIF('Alum pan sign'!$B$17:$B$30,B286,'Alum pan sign'!$G$17:$G$30)) +
(SUMIF('Alum pan sign (2)'!$B$17:$B$30,B286,'Alum pan sign (2)'!$G$17:$G$30)) +
(SUMIF('Economy pan sign'!$B$17:$B$30,B286,'Economy pan sign'!$G$17:$G$30)) +
(SUMIF('Post and panel sign'!$B$17:$B$30,B286,'Post and panel sign'!$G$17:$G$30)) +
(SUMIF('Post and panel sign (2)'!$B$17:$B$30,B286,'Post and panel sign (2)'!$G$17:$G$30)) +
(SUMIF('Flat panels only'!$B$17:$B$30,B286,'Flat panels only'!$G$17:$G$30)) +
(SUMIF('Flat panels only (2)'!$B$17:$B$30,B286,'Flat panels only (2)'!$G$17:$G$30)) +
(SUMIF('Routed panel shapes'!$B$18:$B$31,B286,'Routed panel shapes'!$G$18:$G$31)) +
(SUMIF('Routed panel shapes (2)'!$B$18:$B$31,B286,'Routed panel shapes (2)'!$G$18:$G$31)) +
(SUMIF('Routed face only'!$B$17:$B$30,B286,'Routed face only'!$G$17:$G$30)) +
(SUMIF('Routed face only (2)'!$B$17:$B$30,B286,'Routed face only (2)'!$G$17:$G$30)) +
(SUMIF('Routed alum faces letters'!$B$17:$B$30,B286,'Routed alum faces letters'!$G$17:$G$30)) +
(SUMIF('Routed alum faces letters (2)'!$B$17:$B$30,B286,'Routed alum faces letters (2)'!$G$17:$G$30)) +
(SUMIF('Routed push through acrylic'!$B$17:$B$30,B286,'Routed push through acrylic'!$G$17:$G$30)) +
(SUMIF('Routed push through acrylic (2)'!$B$17:$B$30,B286,'Routed push through acrylic (2)'!$G$17:$G$30)) +
(SUMIF('Sf routed cabinet'!$B$17:$B$30,B286,'Sf routed cabinet'!$G$17:$G$30)) +
(SUMIF('Sf routed cabinet (2)'!$B$17:$B$30,B286,'Sf routed cabinet (2)'!$G$17:$G$30)) +
(SUMIF('Df routed cabinet'!$B$17:$B$30,B286,'Df routed cabinet'!$G$17:$G$30)) +
(SUMIF('Df routed cabinet (2)'!$B$17:$B$30,B286,'Df routed cabinet (2)'!$G$17:$G$30)) +
(SUMIF('Sf acrylic cabinet'!$B$17:$B$30,B286,'Sf acrylic cabinet'!$G$17:$G$30)) +
(SUMIF('Sf acrylic cabinet (2)'!$B$17:$B$30,B286,'Sf acrylic cabinet (2)'!$G$17:$G$30)) +
(SUMIF('Economy Sf acrylic'!$B$17:$B$30,B286,'Economy Sf acrylic'!$G$17:$G$30)) +
(SUMIF('Df acrylic cabinet'!$B$17:$B$30,B286,'Df acrylic cabinet'!$G$17:$G$30)) +
(SUMIF('Df acrylic cabinet (2)'!$B$17:$B$30,B286,'Df acrylic cabinet (2)'!$G$17:$G$30)) +
(SUMIF('Sf flex cabinet'!$B$17:$B$30,B286,'Sf flex cabinet'!$G$17:$G$30)) +
(SUMIF('Sf flex cabinet (2)'!$B$17:$B$30,B286,'Sf flex cabinet (2)'!$G$17:$G$30)) +
(SUMIF('Df flex cabinet'!$B$17:$B$36,B286,'Df flex cabinet'!$G$17:$G$36)) +
(SUMIF('Df flex cabinet (2)'!$B$17:$B$36,B286,'Df flex cabinet (2)'!$G$17:$G$36)) +
(SUMIF('Pole cover'!$B$17:$B$30,B286,'Pole cover'!$G$17:$G$30)) +
(SUMIF('Pole cover (2)'!$B$17:$B$30,B286,'Pole cover (2)'!$G$17:$G$30)) +
(SUMIF('Structural Steel Fab'!$B$17:$B$29,B286,'Structural Steel Fab'!$G$17:$G$29)) +
(SUMIF(Reveal!$B$17:$B$30,B286,Reveal!$G$17:$G$30)) +
(SUMIF('Reveal (2)'!$B$17:$B$30,B286,'Reveal (2)'!$G$17:$G$30)) +
(SUMIF('Crown cove top'!$B$17:$B$30,B286,'Crown cove top'!$G$17:$G$30)) +
(SUMIF('EMC assembly'!$B$17:$B$30,B286,'EMC assembly'!$G$17:$G$30)) +
(SUMIF(Crating!$B$17:$B$29,B286,Crating!$G$17:$G$29)) +
(SUMIF('LED wiring'!$B$17:$B$30,B286,'LED wiring'!$G$17:$G$30)) +
(SUMIF('Changeable copy face'!$B$17:$B$30,B286,'Changeable copy face'!$G$17:$G$30)) +
(SUMIF('Flex face assembly'!$B$17:$B$30,B286,'Flex face assembly'!$G$17:$G$30)) +
(SUMIF('Routed face assembly'!$B$17:$B$30,B286,'Routed face assembly'!$G$17:$G$30)) +
(SUMIF('Paint calculation'!$B$17:$B$30,B286,'Paint calculation'!$G$17:$G$30)) +
(SUMIF('Trimcap letter face'!$B$17:$B$30,B286,'Trimcap letter face'!$G$17:$G$30)) +
(SUMIF('Trimcap letter face (2)'!$B$17:$B$30,B286,'Trimcap letter face (2)'!$G$17:$G$30)) +
(SUMIF('Channel letter fabrication'!$B$17:$B$30,B286,'Channel letter fabrication'!$G$17:$G$30)) +
(SUMIF('Channel letter fabrication (2)'!$B$17:$B$30,B286,'Channel letter fabrication (2)'!$G$17:$G$30))</f>
        <v>0</v>
      </c>
    </row>
    <row r="287" spans="1:10">
      <c r="A287" s="28" t="str">
        <f>[1]ODBC!$A287</f>
        <v>.040 Black Alum</v>
      </c>
      <c r="B287" s="29" t="str">
        <f>[1]ODBC!B287</f>
        <v>24016</v>
      </c>
      <c r="C287" s="30">
        <f>IFERROR(VLOOKUP($B287,[1]ODBC!$B:$H,2,FALSE),"")</f>
        <v>2.214</v>
      </c>
      <c r="D287" s="30">
        <f>IFERROR(VLOOKUP($B287,[1]ODBC!$B:$H,3,FALSE),"")</f>
        <v>3.9860000000000002</v>
      </c>
      <c r="E287" s="30" t="str">
        <f>IFERROR(VLOOKUP($B287,[1]ODBC!$B:$H,4,FALSE),"")</f>
        <v>SQFT</v>
      </c>
      <c r="F287" s="31">
        <f>IFERROR(VLOOKUP($B287,[1]ODBC!$B:$H,5,FALSE),"")</f>
        <v>44.45</v>
      </c>
      <c r="G287" s="32">
        <f>[1]ODBC!G287</f>
        <v>0</v>
      </c>
      <c r="H287" s="33">
        <f>SUM([1]ODBC!H287)</f>
        <v>45216</v>
      </c>
      <c r="I287" s="41" t="str">
        <f>'Vinyl cutting'!$B$2</f>
        <v>J36938</v>
      </c>
      <c r="J287" s="42">
        <f ca="1">(SUMIF('Freeform time and material'!$B$17:$B$30,B287,'Freeform time and material'!$G$17:$G$30)) +
(SUMIF('Vinyl cutting'!$B$17:$B$30,B287,'Vinyl cutting'!$G$17:$G$30)) +
(SUMIF('Vinyl cutting (2)'!$B$17:$B$30,B287,'Vinyl cutting (2)'!$G$17:$G$30)) +
(SUMIF('Apply vinyl graphics'!$B$17:$B$30,B287,'Apply vinyl graphics'!$G$17:$G$30)) +
(SUMIF('Apply vinyl graphics (2)'!$B$17:$B$30,B287,'Apply vinyl graphics (2)'!$G$17:$G$30)) +
(SUMIF('Alum pan sign'!$B$17:$B$30,B287,'Alum pan sign'!$G$17:$G$30)) +
(SUMIF('Alum pan sign (2)'!$B$17:$B$30,B287,'Alum pan sign (2)'!$G$17:$G$30)) +
(SUMIF('Economy pan sign'!$B$17:$B$30,B287,'Economy pan sign'!$G$17:$G$30)) +
(SUMIF('Post and panel sign'!$B$17:$B$30,B287,'Post and panel sign'!$G$17:$G$30)) +
(SUMIF('Post and panel sign (2)'!$B$17:$B$30,B287,'Post and panel sign (2)'!$G$17:$G$30)) +
(SUMIF('Flat panels only'!$B$17:$B$30,B287,'Flat panels only'!$G$17:$G$30)) +
(SUMIF('Flat panels only (2)'!$B$17:$B$30,B287,'Flat panels only (2)'!$G$17:$G$30)) +
(SUMIF('Routed panel shapes'!$B$18:$B$31,B287,'Routed panel shapes'!$G$18:$G$31)) +
(SUMIF('Routed panel shapes (2)'!$B$18:$B$31,B287,'Routed panel shapes (2)'!$G$18:$G$31)) +
(SUMIF('Routed face only'!$B$17:$B$30,B287,'Routed face only'!$G$17:$G$30)) +
(SUMIF('Routed face only (2)'!$B$17:$B$30,B287,'Routed face only (2)'!$G$17:$G$30)) +
(SUMIF('Routed alum faces letters'!$B$17:$B$30,B287,'Routed alum faces letters'!$G$17:$G$30)) +
(SUMIF('Routed alum faces letters (2)'!$B$17:$B$30,B287,'Routed alum faces letters (2)'!$G$17:$G$30)) +
(SUMIF('Routed push through acrylic'!$B$17:$B$30,B287,'Routed push through acrylic'!$G$17:$G$30)) +
(SUMIF('Routed push through acrylic (2)'!$B$17:$B$30,B287,'Routed push through acrylic (2)'!$G$17:$G$30)) +
(SUMIF('Sf routed cabinet'!$B$17:$B$30,B287,'Sf routed cabinet'!$G$17:$G$30)) +
(SUMIF('Sf routed cabinet (2)'!$B$17:$B$30,B287,'Sf routed cabinet (2)'!$G$17:$G$30)) +
(SUMIF('Df routed cabinet'!$B$17:$B$30,B287,'Df routed cabinet'!$G$17:$G$30)) +
(SUMIF('Df routed cabinet (2)'!$B$17:$B$30,B287,'Df routed cabinet (2)'!$G$17:$G$30)) +
(SUMIF('Sf acrylic cabinet'!$B$17:$B$30,B287,'Sf acrylic cabinet'!$G$17:$G$30)) +
(SUMIF('Sf acrylic cabinet (2)'!$B$17:$B$30,B287,'Sf acrylic cabinet (2)'!$G$17:$G$30)) +
(SUMIF('Economy Sf acrylic'!$B$17:$B$30,B287,'Economy Sf acrylic'!$G$17:$G$30)) +
(SUMIF('Df acrylic cabinet'!$B$17:$B$30,B287,'Df acrylic cabinet'!$G$17:$G$30)) +
(SUMIF('Df acrylic cabinet (2)'!$B$17:$B$30,B287,'Df acrylic cabinet (2)'!$G$17:$G$30)) +
(SUMIF('Sf flex cabinet'!$B$17:$B$30,B287,'Sf flex cabinet'!$G$17:$G$30)) +
(SUMIF('Sf flex cabinet (2)'!$B$17:$B$30,B287,'Sf flex cabinet (2)'!$G$17:$G$30)) +
(SUMIF('Df flex cabinet'!$B$17:$B$36,B287,'Df flex cabinet'!$G$17:$G$36)) +
(SUMIF('Df flex cabinet (2)'!$B$17:$B$36,B287,'Df flex cabinet (2)'!$G$17:$G$36)) +
(SUMIF('Pole cover'!$B$17:$B$30,B287,'Pole cover'!$G$17:$G$30)) +
(SUMIF('Pole cover (2)'!$B$17:$B$30,B287,'Pole cover (2)'!$G$17:$G$30)) +
(SUMIF('Structural Steel Fab'!$B$17:$B$29,B287,'Structural Steel Fab'!$G$17:$G$29)) +
(SUMIF(Reveal!$B$17:$B$30,B287,Reveal!$G$17:$G$30)) +
(SUMIF('Reveal (2)'!$B$17:$B$30,B287,'Reveal (2)'!$G$17:$G$30)) +
(SUMIF('Crown cove top'!$B$17:$B$30,B287,'Crown cove top'!$G$17:$G$30)) +
(SUMIF('EMC assembly'!$B$17:$B$30,B287,'EMC assembly'!$G$17:$G$30)) +
(SUMIF(Crating!$B$17:$B$29,B287,Crating!$G$17:$G$29)) +
(SUMIF('LED wiring'!$B$17:$B$30,B287,'LED wiring'!$G$17:$G$30)) +
(SUMIF('Changeable copy face'!$B$17:$B$30,B287,'Changeable copy face'!$G$17:$G$30)) +
(SUMIF('Flex face assembly'!$B$17:$B$30,B287,'Flex face assembly'!$G$17:$G$30)) +
(SUMIF('Routed face assembly'!$B$17:$B$30,B287,'Routed face assembly'!$G$17:$G$30)) +
(SUMIF('Paint calculation'!$B$17:$B$30,B287,'Paint calculation'!$G$17:$G$30)) +
(SUMIF('Trimcap letter face'!$B$17:$B$30,B287,'Trimcap letter face'!$G$17:$G$30)) +
(SUMIF('Trimcap letter face (2)'!$B$17:$B$30,B287,'Trimcap letter face (2)'!$G$17:$G$30)) +
(SUMIF('Channel letter fabrication'!$B$17:$B$30,B287,'Channel letter fabrication'!$G$17:$G$30)) +
(SUMIF('Channel letter fabrication (2)'!$B$17:$B$30,B287,'Channel letter fabrication (2)'!$G$17:$G$30))</f>
        <v>0</v>
      </c>
    </row>
    <row r="288" spans="1:10">
      <c r="A288" s="28" t="str">
        <f>[1]ODBC!$A288</f>
        <v>.040 Bronze Alum</v>
      </c>
      <c r="B288" s="29" t="str">
        <f>[1]ODBC!B288</f>
        <v>24017</v>
      </c>
      <c r="C288" s="30">
        <f>IFERROR(VLOOKUP($B288,[1]ODBC!$B:$H,2,FALSE),"")</f>
        <v>1.2549999999999999</v>
      </c>
      <c r="D288" s="30">
        <f>IFERROR(VLOOKUP($B288,[1]ODBC!$B:$H,3,FALSE),"")</f>
        <v>2.2589999999999999</v>
      </c>
      <c r="E288" s="30" t="str">
        <f>IFERROR(VLOOKUP($B288,[1]ODBC!$B:$H,4,FALSE),"")</f>
        <v>SQFT</v>
      </c>
      <c r="F288" s="31">
        <f>IFERROR(VLOOKUP($B288,[1]ODBC!$B:$H,5,FALSE),"")</f>
        <v>44.45</v>
      </c>
      <c r="G288" s="32">
        <f>[1]ODBC!G288</f>
        <v>0</v>
      </c>
      <c r="H288" s="33">
        <f>SUM([1]ODBC!H288)</f>
        <v>0</v>
      </c>
      <c r="I288" s="41" t="str">
        <f>'Vinyl cutting'!$B$2</f>
        <v>J36938</v>
      </c>
      <c r="J288" s="42">
        <f ca="1">(SUMIF('Freeform time and material'!$B$17:$B$30,B288,'Freeform time and material'!$G$17:$G$30)) +
(SUMIF('Vinyl cutting'!$B$17:$B$30,B288,'Vinyl cutting'!$G$17:$G$30)) +
(SUMIF('Vinyl cutting (2)'!$B$17:$B$30,B288,'Vinyl cutting (2)'!$G$17:$G$30)) +
(SUMIF('Apply vinyl graphics'!$B$17:$B$30,B288,'Apply vinyl graphics'!$G$17:$G$30)) +
(SUMIF('Apply vinyl graphics (2)'!$B$17:$B$30,B288,'Apply vinyl graphics (2)'!$G$17:$G$30)) +
(SUMIF('Alum pan sign'!$B$17:$B$30,B288,'Alum pan sign'!$G$17:$G$30)) +
(SUMIF('Alum pan sign (2)'!$B$17:$B$30,B288,'Alum pan sign (2)'!$G$17:$G$30)) +
(SUMIF('Economy pan sign'!$B$17:$B$30,B288,'Economy pan sign'!$G$17:$G$30)) +
(SUMIF('Post and panel sign'!$B$17:$B$30,B288,'Post and panel sign'!$G$17:$G$30)) +
(SUMIF('Post and panel sign (2)'!$B$17:$B$30,B288,'Post and panel sign (2)'!$G$17:$G$30)) +
(SUMIF('Flat panels only'!$B$17:$B$30,B288,'Flat panels only'!$G$17:$G$30)) +
(SUMIF('Flat panels only (2)'!$B$17:$B$30,B288,'Flat panels only (2)'!$G$17:$G$30)) +
(SUMIF('Routed panel shapes'!$B$18:$B$31,B288,'Routed panel shapes'!$G$18:$G$31)) +
(SUMIF('Routed panel shapes (2)'!$B$18:$B$31,B288,'Routed panel shapes (2)'!$G$18:$G$31)) +
(SUMIF('Routed face only'!$B$17:$B$30,B288,'Routed face only'!$G$17:$G$30)) +
(SUMIF('Routed face only (2)'!$B$17:$B$30,B288,'Routed face only (2)'!$G$17:$G$30)) +
(SUMIF('Routed alum faces letters'!$B$17:$B$30,B288,'Routed alum faces letters'!$G$17:$G$30)) +
(SUMIF('Routed alum faces letters (2)'!$B$17:$B$30,B288,'Routed alum faces letters (2)'!$G$17:$G$30)) +
(SUMIF('Routed push through acrylic'!$B$17:$B$30,B288,'Routed push through acrylic'!$G$17:$G$30)) +
(SUMIF('Routed push through acrylic (2)'!$B$17:$B$30,B288,'Routed push through acrylic (2)'!$G$17:$G$30)) +
(SUMIF('Sf routed cabinet'!$B$17:$B$30,B288,'Sf routed cabinet'!$G$17:$G$30)) +
(SUMIF('Sf routed cabinet (2)'!$B$17:$B$30,B288,'Sf routed cabinet (2)'!$G$17:$G$30)) +
(SUMIF('Df routed cabinet'!$B$17:$B$30,B288,'Df routed cabinet'!$G$17:$G$30)) +
(SUMIF('Df routed cabinet (2)'!$B$17:$B$30,B288,'Df routed cabinet (2)'!$G$17:$G$30)) +
(SUMIF('Sf acrylic cabinet'!$B$17:$B$30,B288,'Sf acrylic cabinet'!$G$17:$G$30)) +
(SUMIF('Sf acrylic cabinet (2)'!$B$17:$B$30,B288,'Sf acrylic cabinet (2)'!$G$17:$G$30)) +
(SUMIF('Economy Sf acrylic'!$B$17:$B$30,B288,'Economy Sf acrylic'!$G$17:$G$30)) +
(SUMIF('Df acrylic cabinet'!$B$17:$B$30,B288,'Df acrylic cabinet'!$G$17:$G$30)) +
(SUMIF('Df acrylic cabinet (2)'!$B$17:$B$30,B288,'Df acrylic cabinet (2)'!$G$17:$G$30)) +
(SUMIF('Sf flex cabinet'!$B$17:$B$30,B288,'Sf flex cabinet'!$G$17:$G$30)) +
(SUMIF('Sf flex cabinet (2)'!$B$17:$B$30,B288,'Sf flex cabinet (2)'!$G$17:$G$30)) +
(SUMIF('Df flex cabinet'!$B$17:$B$36,B288,'Df flex cabinet'!$G$17:$G$36)) +
(SUMIF('Df flex cabinet (2)'!$B$17:$B$36,B288,'Df flex cabinet (2)'!$G$17:$G$36)) +
(SUMIF('Pole cover'!$B$17:$B$30,B288,'Pole cover'!$G$17:$G$30)) +
(SUMIF('Pole cover (2)'!$B$17:$B$30,B288,'Pole cover (2)'!$G$17:$G$30)) +
(SUMIF('Structural Steel Fab'!$B$17:$B$29,B288,'Structural Steel Fab'!$G$17:$G$29)) +
(SUMIF(Reveal!$B$17:$B$30,B288,Reveal!$G$17:$G$30)) +
(SUMIF('Reveal (2)'!$B$17:$B$30,B288,'Reveal (2)'!$G$17:$G$30)) +
(SUMIF('Crown cove top'!$B$17:$B$30,B288,'Crown cove top'!$G$17:$G$30)) +
(SUMIF('EMC assembly'!$B$17:$B$30,B288,'EMC assembly'!$G$17:$G$30)) +
(SUMIF(Crating!$B$17:$B$29,B288,Crating!$G$17:$G$29)) +
(SUMIF('LED wiring'!$B$17:$B$30,B288,'LED wiring'!$G$17:$G$30)) +
(SUMIF('Changeable copy face'!$B$17:$B$30,B288,'Changeable copy face'!$G$17:$G$30)) +
(SUMIF('Flex face assembly'!$B$17:$B$30,B288,'Flex face assembly'!$G$17:$G$30)) +
(SUMIF('Routed face assembly'!$B$17:$B$30,B288,'Routed face assembly'!$G$17:$G$30)) +
(SUMIF('Paint calculation'!$B$17:$B$30,B288,'Paint calculation'!$G$17:$G$30)) +
(SUMIF('Trimcap letter face'!$B$17:$B$30,B288,'Trimcap letter face'!$G$17:$G$30)) +
(SUMIF('Trimcap letter face (2)'!$B$17:$B$30,B288,'Trimcap letter face (2)'!$G$17:$G$30)) +
(SUMIF('Channel letter fabrication'!$B$17:$B$30,B288,'Channel letter fabrication'!$G$17:$G$30)) +
(SUMIF('Channel letter fabrication (2)'!$B$17:$B$30,B288,'Channel letter fabrication (2)'!$G$17:$G$30))</f>
        <v>0</v>
      </c>
    </row>
    <row r="289" spans="1:10">
      <c r="A289" s="28" t="str">
        <f>[1]ODBC!$A289</f>
        <v>.050 Aluminum</v>
      </c>
      <c r="B289" s="29" t="str">
        <f>[1]ODBC!B289</f>
        <v>24020</v>
      </c>
      <c r="C289" s="30">
        <f>IFERROR(VLOOKUP($B289,[1]ODBC!$B:$H,2,FALSE),"")</f>
        <v>1.7330000000000001</v>
      </c>
      <c r="D289" s="30">
        <f>IFERROR(VLOOKUP($B289,[1]ODBC!$B:$H,3,FALSE),"")</f>
        <v>3.12</v>
      </c>
      <c r="E289" s="30" t="str">
        <f>IFERROR(VLOOKUP($B289,[1]ODBC!$B:$H,4,FALSE),"")</f>
        <v>SQFT</v>
      </c>
      <c r="F289" s="31">
        <f>IFERROR(VLOOKUP($B289,[1]ODBC!$B:$H,5,FALSE),"")</f>
        <v>44.45</v>
      </c>
      <c r="G289" s="32">
        <f>[1]ODBC!G289</f>
        <v>0</v>
      </c>
      <c r="H289" s="33">
        <f>SUM([1]ODBC!H289)</f>
        <v>0</v>
      </c>
      <c r="I289" s="41" t="str">
        <f>'Vinyl cutting'!$B$2</f>
        <v>J36938</v>
      </c>
      <c r="J289" s="42">
        <f ca="1">(SUMIF('Freeform time and material'!$B$17:$B$30,B289,'Freeform time and material'!$G$17:$G$30)) +
(SUMIF('Vinyl cutting'!$B$17:$B$30,B289,'Vinyl cutting'!$G$17:$G$30)) +
(SUMIF('Vinyl cutting (2)'!$B$17:$B$30,B289,'Vinyl cutting (2)'!$G$17:$G$30)) +
(SUMIF('Apply vinyl graphics'!$B$17:$B$30,B289,'Apply vinyl graphics'!$G$17:$G$30)) +
(SUMIF('Apply vinyl graphics (2)'!$B$17:$B$30,B289,'Apply vinyl graphics (2)'!$G$17:$G$30)) +
(SUMIF('Alum pan sign'!$B$17:$B$30,B289,'Alum pan sign'!$G$17:$G$30)) +
(SUMIF('Alum pan sign (2)'!$B$17:$B$30,B289,'Alum pan sign (2)'!$G$17:$G$30)) +
(SUMIF('Economy pan sign'!$B$17:$B$30,B289,'Economy pan sign'!$G$17:$G$30)) +
(SUMIF('Post and panel sign'!$B$17:$B$30,B289,'Post and panel sign'!$G$17:$G$30)) +
(SUMIF('Post and panel sign (2)'!$B$17:$B$30,B289,'Post and panel sign (2)'!$G$17:$G$30)) +
(SUMIF('Flat panels only'!$B$17:$B$30,B289,'Flat panels only'!$G$17:$G$30)) +
(SUMIF('Flat panels only (2)'!$B$17:$B$30,B289,'Flat panels only (2)'!$G$17:$G$30)) +
(SUMIF('Routed panel shapes'!$B$18:$B$31,B289,'Routed panel shapes'!$G$18:$G$31)) +
(SUMIF('Routed panel shapes (2)'!$B$18:$B$31,B289,'Routed panel shapes (2)'!$G$18:$G$31)) +
(SUMIF('Routed face only'!$B$17:$B$30,B289,'Routed face only'!$G$17:$G$30)) +
(SUMIF('Routed face only (2)'!$B$17:$B$30,B289,'Routed face only (2)'!$G$17:$G$30)) +
(SUMIF('Routed alum faces letters'!$B$17:$B$30,B289,'Routed alum faces letters'!$G$17:$G$30)) +
(SUMIF('Routed alum faces letters (2)'!$B$17:$B$30,B289,'Routed alum faces letters (2)'!$G$17:$G$30)) +
(SUMIF('Routed push through acrylic'!$B$17:$B$30,B289,'Routed push through acrylic'!$G$17:$G$30)) +
(SUMIF('Routed push through acrylic (2)'!$B$17:$B$30,B289,'Routed push through acrylic (2)'!$G$17:$G$30)) +
(SUMIF('Sf routed cabinet'!$B$17:$B$30,B289,'Sf routed cabinet'!$G$17:$G$30)) +
(SUMIF('Sf routed cabinet (2)'!$B$17:$B$30,B289,'Sf routed cabinet (2)'!$G$17:$G$30)) +
(SUMIF('Df routed cabinet'!$B$17:$B$30,B289,'Df routed cabinet'!$G$17:$G$30)) +
(SUMIF('Df routed cabinet (2)'!$B$17:$B$30,B289,'Df routed cabinet (2)'!$G$17:$G$30)) +
(SUMIF('Sf acrylic cabinet'!$B$17:$B$30,B289,'Sf acrylic cabinet'!$G$17:$G$30)) +
(SUMIF('Sf acrylic cabinet (2)'!$B$17:$B$30,B289,'Sf acrylic cabinet (2)'!$G$17:$G$30)) +
(SUMIF('Economy Sf acrylic'!$B$17:$B$30,B289,'Economy Sf acrylic'!$G$17:$G$30)) +
(SUMIF('Df acrylic cabinet'!$B$17:$B$30,B289,'Df acrylic cabinet'!$G$17:$G$30)) +
(SUMIF('Df acrylic cabinet (2)'!$B$17:$B$30,B289,'Df acrylic cabinet (2)'!$G$17:$G$30)) +
(SUMIF('Sf flex cabinet'!$B$17:$B$30,B289,'Sf flex cabinet'!$G$17:$G$30)) +
(SUMIF('Sf flex cabinet (2)'!$B$17:$B$30,B289,'Sf flex cabinet (2)'!$G$17:$G$30)) +
(SUMIF('Df flex cabinet'!$B$17:$B$36,B289,'Df flex cabinet'!$G$17:$G$36)) +
(SUMIF('Df flex cabinet (2)'!$B$17:$B$36,B289,'Df flex cabinet (2)'!$G$17:$G$36)) +
(SUMIF('Pole cover'!$B$17:$B$30,B289,'Pole cover'!$G$17:$G$30)) +
(SUMIF('Pole cover (2)'!$B$17:$B$30,B289,'Pole cover (2)'!$G$17:$G$30)) +
(SUMIF('Structural Steel Fab'!$B$17:$B$29,B289,'Structural Steel Fab'!$G$17:$G$29)) +
(SUMIF(Reveal!$B$17:$B$30,B289,Reveal!$G$17:$G$30)) +
(SUMIF('Reveal (2)'!$B$17:$B$30,B289,'Reveal (2)'!$G$17:$G$30)) +
(SUMIF('Crown cove top'!$B$17:$B$30,B289,'Crown cove top'!$G$17:$G$30)) +
(SUMIF('EMC assembly'!$B$17:$B$30,B289,'EMC assembly'!$G$17:$G$30)) +
(SUMIF(Crating!$B$17:$B$29,B289,Crating!$G$17:$G$29)) +
(SUMIF('LED wiring'!$B$17:$B$30,B289,'LED wiring'!$G$17:$G$30)) +
(SUMIF('Changeable copy face'!$B$17:$B$30,B289,'Changeable copy face'!$G$17:$G$30)) +
(SUMIF('Flex face assembly'!$B$17:$B$30,B289,'Flex face assembly'!$G$17:$G$30)) +
(SUMIF('Routed face assembly'!$B$17:$B$30,B289,'Routed face assembly'!$G$17:$G$30)) +
(SUMIF('Paint calculation'!$B$17:$B$30,B289,'Paint calculation'!$G$17:$G$30)) +
(SUMIF('Trimcap letter face'!$B$17:$B$30,B289,'Trimcap letter face'!$G$17:$G$30)) +
(SUMIF('Trimcap letter face (2)'!$B$17:$B$30,B289,'Trimcap letter face (2)'!$G$17:$G$30)) +
(SUMIF('Channel letter fabrication'!$B$17:$B$30,B289,'Channel letter fabrication'!$G$17:$G$30)) +
(SUMIF('Channel letter fabrication (2)'!$B$17:$B$30,B289,'Channel letter fabrication (2)'!$G$17:$G$30))</f>
        <v>0</v>
      </c>
    </row>
    <row r="290" spans="1:10">
      <c r="A290" s="28" t="str">
        <f>[1]ODBC!$A290</f>
        <v>.063 Bronze Alum</v>
      </c>
      <c r="B290" s="29" t="str">
        <f>[1]ODBC!B290</f>
        <v>24025</v>
      </c>
      <c r="C290" s="30">
        <f>IFERROR(VLOOKUP($B290,[1]ODBC!$B:$H,2,FALSE),"")</f>
        <v>6.43</v>
      </c>
      <c r="D290" s="30">
        <f>IFERROR(VLOOKUP($B290,[1]ODBC!$B:$H,3,FALSE),"")</f>
        <v>11.574999999999999</v>
      </c>
      <c r="E290" s="30" t="str">
        <f>IFERROR(VLOOKUP($B290,[1]ODBC!$B:$H,4,FALSE),"")</f>
        <v>SQFT</v>
      </c>
      <c r="F290" s="31">
        <f>IFERROR(VLOOKUP($B290,[1]ODBC!$B:$H,5,FALSE),"")</f>
        <v>44.45</v>
      </c>
      <c r="G290" s="32">
        <f>[1]ODBC!G290</f>
        <v>0</v>
      </c>
      <c r="H290" s="33">
        <f>SUM([1]ODBC!H290)</f>
        <v>45720</v>
      </c>
      <c r="I290" s="41" t="str">
        <f>'Vinyl cutting'!$B$2</f>
        <v>J36938</v>
      </c>
      <c r="J290" s="42">
        <f ca="1">(SUMIF('Freeform time and material'!$B$17:$B$30,B290,'Freeform time and material'!$G$17:$G$30)) +
(SUMIF('Vinyl cutting'!$B$17:$B$30,B290,'Vinyl cutting'!$G$17:$G$30)) +
(SUMIF('Vinyl cutting (2)'!$B$17:$B$30,B290,'Vinyl cutting (2)'!$G$17:$G$30)) +
(SUMIF('Apply vinyl graphics'!$B$17:$B$30,B290,'Apply vinyl graphics'!$G$17:$G$30)) +
(SUMIF('Apply vinyl graphics (2)'!$B$17:$B$30,B290,'Apply vinyl graphics (2)'!$G$17:$G$30)) +
(SUMIF('Alum pan sign'!$B$17:$B$30,B290,'Alum pan sign'!$G$17:$G$30)) +
(SUMIF('Alum pan sign (2)'!$B$17:$B$30,B290,'Alum pan sign (2)'!$G$17:$G$30)) +
(SUMIF('Economy pan sign'!$B$17:$B$30,B290,'Economy pan sign'!$G$17:$G$30)) +
(SUMIF('Post and panel sign'!$B$17:$B$30,B290,'Post and panel sign'!$G$17:$G$30)) +
(SUMIF('Post and panel sign (2)'!$B$17:$B$30,B290,'Post and panel sign (2)'!$G$17:$G$30)) +
(SUMIF('Flat panels only'!$B$17:$B$30,B290,'Flat panels only'!$G$17:$G$30)) +
(SUMIF('Flat panels only (2)'!$B$17:$B$30,B290,'Flat panels only (2)'!$G$17:$G$30)) +
(SUMIF('Routed panel shapes'!$B$18:$B$31,B290,'Routed panel shapes'!$G$18:$G$31)) +
(SUMIF('Routed panel shapes (2)'!$B$18:$B$31,B290,'Routed panel shapes (2)'!$G$18:$G$31)) +
(SUMIF('Routed face only'!$B$17:$B$30,B290,'Routed face only'!$G$17:$G$30)) +
(SUMIF('Routed face only (2)'!$B$17:$B$30,B290,'Routed face only (2)'!$G$17:$G$30)) +
(SUMIF('Routed alum faces letters'!$B$17:$B$30,B290,'Routed alum faces letters'!$G$17:$G$30)) +
(SUMIF('Routed alum faces letters (2)'!$B$17:$B$30,B290,'Routed alum faces letters (2)'!$G$17:$G$30)) +
(SUMIF('Routed push through acrylic'!$B$17:$B$30,B290,'Routed push through acrylic'!$G$17:$G$30)) +
(SUMIF('Routed push through acrylic (2)'!$B$17:$B$30,B290,'Routed push through acrylic (2)'!$G$17:$G$30)) +
(SUMIF('Sf routed cabinet'!$B$17:$B$30,B290,'Sf routed cabinet'!$G$17:$G$30)) +
(SUMIF('Sf routed cabinet (2)'!$B$17:$B$30,B290,'Sf routed cabinet (2)'!$G$17:$G$30)) +
(SUMIF('Df routed cabinet'!$B$17:$B$30,B290,'Df routed cabinet'!$G$17:$G$30)) +
(SUMIF('Df routed cabinet (2)'!$B$17:$B$30,B290,'Df routed cabinet (2)'!$G$17:$G$30)) +
(SUMIF('Sf acrylic cabinet'!$B$17:$B$30,B290,'Sf acrylic cabinet'!$G$17:$G$30)) +
(SUMIF('Sf acrylic cabinet (2)'!$B$17:$B$30,B290,'Sf acrylic cabinet (2)'!$G$17:$G$30)) +
(SUMIF('Economy Sf acrylic'!$B$17:$B$30,B290,'Economy Sf acrylic'!$G$17:$G$30)) +
(SUMIF('Df acrylic cabinet'!$B$17:$B$30,B290,'Df acrylic cabinet'!$G$17:$G$30)) +
(SUMIF('Df acrylic cabinet (2)'!$B$17:$B$30,B290,'Df acrylic cabinet (2)'!$G$17:$G$30)) +
(SUMIF('Sf flex cabinet'!$B$17:$B$30,B290,'Sf flex cabinet'!$G$17:$G$30)) +
(SUMIF('Sf flex cabinet (2)'!$B$17:$B$30,B290,'Sf flex cabinet (2)'!$G$17:$G$30)) +
(SUMIF('Df flex cabinet'!$B$17:$B$36,B290,'Df flex cabinet'!$G$17:$G$36)) +
(SUMIF('Df flex cabinet (2)'!$B$17:$B$36,B290,'Df flex cabinet (2)'!$G$17:$G$36)) +
(SUMIF('Pole cover'!$B$17:$B$30,B290,'Pole cover'!$G$17:$G$30)) +
(SUMIF('Pole cover (2)'!$B$17:$B$30,B290,'Pole cover (2)'!$G$17:$G$30)) +
(SUMIF('Structural Steel Fab'!$B$17:$B$29,B290,'Structural Steel Fab'!$G$17:$G$29)) +
(SUMIF(Reveal!$B$17:$B$30,B290,Reveal!$G$17:$G$30)) +
(SUMIF('Reveal (2)'!$B$17:$B$30,B290,'Reveal (2)'!$G$17:$G$30)) +
(SUMIF('Crown cove top'!$B$17:$B$30,B290,'Crown cove top'!$G$17:$G$30)) +
(SUMIF('EMC assembly'!$B$17:$B$30,B290,'EMC assembly'!$G$17:$G$30)) +
(SUMIF(Crating!$B$17:$B$29,B290,Crating!$G$17:$G$29)) +
(SUMIF('LED wiring'!$B$17:$B$30,B290,'LED wiring'!$G$17:$G$30)) +
(SUMIF('Changeable copy face'!$B$17:$B$30,B290,'Changeable copy face'!$G$17:$G$30)) +
(SUMIF('Flex face assembly'!$B$17:$B$30,B290,'Flex face assembly'!$G$17:$G$30)) +
(SUMIF('Routed face assembly'!$B$17:$B$30,B290,'Routed face assembly'!$G$17:$G$30)) +
(SUMIF('Paint calculation'!$B$17:$B$30,B290,'Paint calculation'!$G$17:$G$30)) +
(SUMIF('Trimcap letter face'!$B$17:$B$30,B290,'Trimcap letter face'!$G$17:$G$30)) +
(SUMIF('Trimcap letter face (2)'!$B$17:$B$30,B290,'Trimcap letter face (2)'!$G$17:$G$30)) +
(SUMIF('Channel letter fabrication'!$B$17:$B$30,B290,'Channel letter fabrication'!$G$17:$G$30)) +
(SUMIF('Channel letter fabrication (2)'!$B$17:$B$30,B290,'Channel letter fabrication (2)'!$G$17:$G$30))</f>
        <v>0</v>
      </c>
    </row>
    <row r="291" spans="1:10">
      <c r="A291" s="28" t="str">
        <f>[1]ODBC!$A291</f>
        <v>.063 Mil Alum</v>
      </c>
      <c r="B291" s="29" t="str">
        <f>[1]ODBC!B291</f>
        <v>24030</v>
      </c>
      <c r="C291" s="30">
        <f>IFERROR(VLOOKUP($B291,[1]ODBC!$B:$H,2,FALSE),"")</f>
        <v>2.56</v>
      </c>
      <c r="D291" s="30">
        <f>IFERROR(VLOOKUP($B291,[1]ODBC!$B:$H,3,FALSE),"")</f>
        <v>4.6079999999999997</v>
      </c>
      <c r="E291" s="30" t="str">
        <f>IFERROR(VLOOKUP($B291,[1]ODBC!$B:$H,4,FALSE),"")</f>
        <v>SQFT</v>
      </c>
      <c r="F291" s="31">
        <f>IFERROR(VLOOKUP($B291,[1]ODBC!$B:$H,5,FALSE),"")</f>
        <v>44.45</v>
      </c>
      <c r="G291" s="32">
        <f>[1]ODBC!G291</f>
        <v>0</v>
      </c>
      <c r="H291" s="33">
        <f>SUM([1]ODBC!H291)</f>
        <v>46059</v>
      </c>
      <c r="I291" s="41" t="str">
        <f>'Vinyl cutting'!$B$2</f>
        <v>J36938</v>
      </c>
      <c r="J291" s="42">
        <f ca="1">(SUMIF('Freeform time and material'!$B$17:$B$30,B291,'Freeform time and material'!$G$17:$G$30)) +
(SUMIF('Vinyl cutting'!$B$17:$B$30,B291,'Vinyl cutting'!$G$17:$G$30)) +
(SUMIF('Vinyl cutting (2)'!$B$17:$B$30,B291,'Vinyl cutting (2)'!$G$17:$G$30)) +
(SUMIF('Apply vinyl graphics'!$B$17:$B$30,B291,'Apply vinyl graphics'!$G$17:$G$30)) +
(SUMIF('Apply vinyl graphics (2)'!$B$17:$B$30,B291,'Apply vinyl graphics (2)'!$G$17:$G$30)) +
(SUMIF('Alum pan sign'!$B$17:$B$30,B291,'Alum pan sign'!$G$17:$G$30)) +
(SUMIF('Alum pan sign (2)'!$B$17:$B$30,B291,'Alum pan sign (2)'!$G$17:$G$30)) +
(SUMIF('Economy pan sign'!$B$17:$B$30,B291,'Economy pan sign'!$G$17:$G$30)) +
(SUMIF('Post and panel sign'!$B$17:$B$30,B291,'Post and panel sign'!$G$17:$G$30)) +
(SUMIF('Post and panel sign (2)'!$B$17:$B$30,B291,'Post and panel sign (2)'!$G$17:$G$30)) +
(SUMIF('Flat panels only'!$B$17:$B$30,B291,'Flat panels only'!$G$17:$G$30)) +
(SUMIF('Flat panels only (2)'!$B$17:$B$30,B291,'Flat panels only (2)'!$G$17:$G$30)) +
(SUMIF('Routed panel shapes'!$B$18:$B$31,B291,'Routed panel shapes'!$G$18:$G$31)) +
(SUMIF('Routed panel shapes (2)'!$B$18:$B$31,B291,'Routed panel shapes (2)'!$G$18:$G$31)) +
(SUMIF('Routed face only'!$B$17:$B$30,B291,'Routed face only'!$G$17:$G$30)) +
(SUMIF('Routed face only (2)'!$B$17:$B$30,B291,'Routed face only (2)'!$G$17:$G$30)) +
(SUMIF('Routed alum faces letters'!$B$17:$B$30,B291,'Routed alum faces letters'!$G$17:$G$30)) +
(SUMIF('Routed alum faces letters (2)'!$B$17:$B$30,B291,'Routed alum faces letters (2)'!$G$17:$G$30)) +
(SUMIF('Routed push through acrylic'!$B$17:$B$30,B291,'Routed push through acrylic'!$G$17:$G$30)) +
(SUMIF('Routed push through acrylic (2)'!$B$17:$B$30,B291,'Routed push through acrylic (2)'!$G$17:$G$30)) +
(SUMIF('Sf routed cabinet'!$B$17:$B$30,B291,'Sf routed cabinet'!$G$17:$G$30)) +
(SUMIF('Sf routed cabinet (2)'!$B$17:$B$30,B291,'Sf routed cabinet (2)'!$G$17:$G$30)) +
(SUMIF('Df routed cabinet'!$B$17:$B$30,B291,'Df routed cabinet'!$G$17:$G$30)) +
(SUMIF('Df routed cabinet (2)'!$B$17:$B$30,B291,'Df routed cabinet (2)'!$G$17:$G$30)) +
(SUMIF('Sf acrylic cabinet'!$B$17:$B$30,B291,'Sf acrylic cabinet'!$G$17:$G$30)) +
(SUMIF('Sf acrylic cabinet (2)'!$B$17:$B$30,B291,'Sf acrylic cabinet (2)'!$G$17:$G$30)) +
(SUMIF('Economy Sf acrylic'!$B$17:$B$30,B291,'Economy Sf acrylic'!$G$17:$G$30)) +
(SUMIF('Df acrylic cabinet'!$B$17:$B$30,B291,'Df acrylic cabinet'!$G$17:$G$30)) +
(SUMIF('Df acrylic cabinet (2)'!$B$17:$B$30,B291,'Df acrylic cabinet (2)'!$G$17:$G$30)) +
(SUMIF('Sf flex cabinet'!$B$17:$B$30,B291,'Sf flex cabinet'!$G$17:$G$30)) +
(SUMIF('Sf flex cabinet (2)'!$B$17:$B$30,B291,'Sf flex cabinet (2)'!$G$17:$G$30)) +
(SUMIF('Df flex cabinet'!$B$17:$B$36,B291,'Df flex cabinet'!$G$17:$G$36)) +
(SUMIF('Df flex cabinet (2)'!$B$17:$B$36,B291,'Df flex cabinet (2)'!$G$17:$G$36)) +
(SUMIF('Pole cover'!$B$17:$B$30,B291,'Pole cover'!$G$17:$G$30)) +
(SUMIF('Pole cover (2)'!$B$17:$B$30,B291,'Pole cover (2)'!$G$17:$G$30)) +
(SUMIF('Structural Steel Fab'!$B$17:$B$29,B291,'Structural Steel Fab'!$G$17:$G$29)) +
(SUMIF(Reveal!$B$17:$B$30,B291,Reveal!$G$17:$G$30)) +
(SUMIF('Reveal (2)'!$B$17:$B$30,B291,'Reveal (2)'!$G$17:$G$30)) +
(SUMIF('Crown cove top'!$B$17:$B$30,B291,'Crown cove top'!$G$17:$G$30)) +
(SUMIF('EMC assembly'!$B$17:$B$30,B291,'EMC assembly'!$G$17:$G$30)) +
(SUMIF(Crating!$B$17:$B$29,B291,Crating!$G$17:$G$29)) +
(SUMIF('LED wiring'!$B$17:$B$30,B291,'LED wiring'!$G$17:$G$30)) +
(SUMIF('Changeable copy face'!$B$17:$B$30,B291,'Changeable copy face'!$G$17:$G$30)) +
(SUMIF('Flex face assembly'!$B$17:$B$30,B291,'Flex face assembly'!$G$17:$G$30)) +
(SUMIF('Routed face assembly'!$B$17:$B$30,B291,'Routed face assembly'!$G$17:$G$30)) +
(SUMIF('Paint calculation'!$B$17:$B$30,B291,'Paint calculation'!$G$17:$G$30)) +
(SUMIF('Trimcap letter face'!$B$17:$B$30,B291,'Trimcap letter face'!$G$17:$G$30)) +
(SUMIF('Trimcap letter face (2)'!$B$17:$B$30,B291,'Trimcap letter face (2)'!$G$17:$G$30)) +
(SUMIF('Channel letter fabrication'!$B$17:$B$30,B291,'Channel letter fabrication'!$G$17:$G$30)) +
(SUMIF('Channel letter fabrication (2)'!$B$17:$B$30,B291,'Channel letter fabrication (2)'!$G$17:$G$30))</f>
        <v>0</v>
      </c>
    </row>
    <row r="292" spans="1:10">
      <c r="A292" s="28" t="str">
        <f>[1]ODBC!$A292</f>
        <v>.063 White Alum</v>
      </c>
      <c r="B292" s="29" t="str">
        <f>[1]ODBC!B292</f>
        <v>24035</v>
      </c>
      <c r="C292" s="30">
        <f>IFERROR(VLOOKUP($B292,[1]ODBC!$B:$H,2,FALSE),"")</f>
        <v>3.617</v>
      </c>
      <c r="D292" s="30">
        <f>IFERROR(VLOOKUP($B292,[1]ODBC!$B:$H,3,FALSE),"")</f>
        <v>6.5110000000000001</v>
      </c>
      <c r="E292" s="30" t="str">
        <f>IFERROR(VLOOKUP($B292,[1]ODBC!$B:$H,4,FALSE),"")</f>
        <v>SQFT</v>
      </c>
      <c r="F292" s="31">
        <f>IFERROR(VLOOKUP($B292,[1]ODBC!$B:$H,5,FALSE),"")</f>
        <v>44.45</v>
      </c>
      <c r="G292" s="32">
        <f>[1]ODBC!G292</f>
        <v>0</v>
      </c>
      <c r="H292" s="33">
        <f>SUM([1]ODBC!H292)</f>
        <v>46027</v>
      </c>
      <c r="I292" s="41" t="str">
        <f>'Vinyl cutting'!$B$2</f>
        <v>J36938</v>
      </c>
      <c r="J292" s="42">
        <f ca="1">(SUMIF('Freeform time and material'!$B$17:$B$30,B292,'Freeform time and material'!$G$17:$G$30)) +
(SUMIF('Vinyl cutting'!$B$17:$B$30,B292,'Vinyl cutting'!$G$17:$G$30)) +
(SUMIF('Vinyl cutting (2)'!$B$17:$B$30,B292,'Vinyl cutting (2)'!$G$17:$G$30)) +
(SUMIF('Apply vinyl graphics'!$B$17:$B$30,B292,'Apply vinyl graphics'!$G$17:$G$30)) +
(SUMIF('Apply vinyl graphics (2)'!$B$17:$B$30,B292,'Apply vinyl graphics (2)'!$G$17:$G$30)) +
(SUMIF('Alum pan sign'!$B$17:$B$30,B292,'Alum pan sign'!$G$17:$G$30)) +
(SUMIF('Alum pan sign (2)'!$B$17:$B$30,B292,'Alum pan sign (2)'!$G$17:$G$30)) +
(SUMIF('Economy pan sign'!$B$17:$B$30,B292,'Economy pan sign'!$G$17:$G$30)) +
(SUMIF('Post and panel sign'!$B$17:$B$30,B292,'Post and panel sign'!$G$17:$G$30)) +
(SUMIF('Post and panel sign (2)'!$B$17:$B$30,B292,'Post and panel sign (2)'!$G$17:$G$30)) +
(SUMIF('Flat panels only'!$B$17:$B$30,B292,'Flat panels only'!$G$17:$G$30)) +
(SUMIF('Flat panels only (2)'!$B$17:$B$30,B292,'Flat panels only (2)'!$G$17:$G$30)) +
(SUMIF('Routed panel shapes'!$B$18:$B$31,B292,'Routed panel shapes'!$G$18:$G$31)) +
(SUMIF('Routed panel shapes (2)'!$B$18:$B$31,B292,'Routed panel shapes (2)'!$G$18:$G$31)) +
(SUMIF('Routed face only'!$B$17:$B$30,B292,'Routed face only'!$G$17:$G$30)) +
(SUMIF('Routed face only (2)'!$B$17:$B$30,B292,'Routed face only (2)'!$G$17:$G$30)) +
(SUMIF('Routed alum faces letters'!$B$17:$B$30,B292,'Routed alum faces letters'!$G$17:$G$30)) +
(SUMIF('Routed alum faces letters (2)'!$B$17:$B$30,B292,'Routed alum faces letters (2)'!$G$17:$G$30)) +
(SUMIF('Routed push through acrylic'!$B$17:$B$30,B292,'Routed push through acrylic'!$G$17:$G$30)) +
(SUMIF('Routed push through acrylic (2)'!$B$17:$B$30,B292,'Routed push through acrylic (2)'!$G$17:$G$30)) +
(SUMIF('Sf routed cabinet'!$B$17:$B$30,B292,'Sf routed cabinet'!$G$17:$G$30)) +
(SUMIF('Sf routed cabinet (2)'!$B$17:$B$30,B292,'Sf routed cabinet (2)'!$G$17:$G$30)) +
(SUMIF('Df routed cabinet'!$B$17:$B$30,B292,'Df routed cabinet'!$G$17:$G$30)) +
(SUMIF('Df routed cabinet (2)'!$B$17:$B$30,B292,'Df routed cabinet (2)'!$G$17:$G$30)) +
(SUMIF('Sf acrylic cabinet'!$B$17:$B$30,B292,'Sf acrylic cabinet'!$G$17:$G$30)) +
(SUMIF('Sf acrylic cabinet (2)'!$B$17:$B$30,B292,'Sf acrylic cabinet (2)'!$G$17:$G$30)) +
(SUMIF('Economy Sf acrylic'!$B$17:$B$30,B292,'Economy Sf acrylic'!$G$17:$G$30)) +
(SUMIF('Df acrylic cabinet'!$B$17:$B$30,B292,'Df acrylic cabinet'!$G$17:$G$30)) +
(SUMIF('Df acrylic cabinet (2)'!$B$17:$B$30,B292,'Df acrylic cabinet (2)'!$G$17:$G$30)) +
(SUMIF('Sf flex cabinet'!$B$17:$B$30,B292,'Sf flex cabinet'!$G$17:$G$30)) +
(SUMIF('Sf flex cabinet (2)'!$B$17:$B$30,B292,'Sf flex cabinet (2)'!$G$17:$G$30)) +
(SUMIF('Df flex cabinet'!$B$17:$B$36,B292,'Df flex cabinet'!$G$17:$G$36)) +
(SUMIF('Df flex cabinet (2)'!$B$17:$B$36,B292,'Df flex cabinet (2)'!$G$17:$G$36)) +
(SUMIF('Pole cover'!$B$17:$B$30,B292,'Pole cover'!$G$17:$G$30)) +
(SUMIF('Pole cover (2)'!$B$17:$B$30,B292,'Pole cover (2)'!$G$17:$G$30)) +
(SUMIF('Structural Steel Fab'!$B$17:$B$29,B292,'Structural Steel Fab'!$G$17:$G$29)) +
(SUMIF(Reveal!$B$17:$B$30,B292,Reveal!$G$17:$G$30)) +
(SUMIF('Reveal (2)'!$B$17:$B$30,B292,'Reveal (2)'!$G$17:$G$30)) +
(SUMIF('Crown cove top'!$B$17:$B$30,B292,'Crown cove top'!$G$17:$G$30)) +
(SUMIF('EMC assembly'!$B$17:$B$30,B292,'EMC assembly'!$G$17:$G$30)) +
(SUMIF(Crating!$B$17:$B$29,B292,Crating!$G$17:$G$29)) +
(SUMIF('LED wiring'!$B$17:$B$30,B292,'LED wiring'!$G$17:$G$30)) +
(SUMIF('Changeable copy face'!$B$17:$B$30,B292,'Changeable copy face'!$G$17:$G$30)) +
(SUMIF('Flex face assembly'!$B$17:$B$30,B292,'Flex face assembly'!$G$17:$G$30)) +
(SUMIF('Routed face assembly'!$B$17:$B$30,B292,'Routed face assembly'!$G$17:$G$30)) +
(SUMIF('Paint calculation'!$B$17:$B$30,B292,'Paint calculation'!$G$17:$G$30)) +
(SUMIF('Trimcap letter face'!$B$17:$B$30,B292,'Trimcap letter face'!$G$17:$G$30)) +
(SUMIF('Trimcap letter face (2)'!$B$17:$B$30,B292,'Trimcap letter face (2)'!$G$17:$G$30)) +
(SUMIF('Channel letter fabrication'!$B$17:$B$30,B292,'Channel letter fabrication'!$G$17:$G$30)) +
(SUMIF('Channel letter fabrication (2)'!$B$17:$B$30,B292,'Channel letter fabrication (2)'!$G$17:$G$30))</f>
        <v>0</v>
      </c>
    </row>
    <row r="293" spans="1:10">
      <c r="A293" s="28" t="str">
        <f>[1]ODBC!$A293</f>
        <v>.063 Black Alum</v>
      </c>
      <c r="B293" s="29" t="str">
        <f>[1]ODBC!B293</f>
        <v>24036</v>
      </c>
      <c r="C293" s="30">
        <f>IFERROR(VLOOKUP($B293,[1]ODBC!$B:$H,2,FALSE),"")</f>
        <v>4.2140000000000004</v>
      </c>
      <c r="D293" s="30">
        <f>IFERROR(VLOOKUP($B293,[1]ODBC!$B:$H,3,FALSE),"")</f>
        <v>7.5860000000000003</v>
      </c>
      <c r="E293" s="30" t="str">
        <f>IFERROR(VLOOKUP($B293,[1]ODBC!$B:$H,4,FALSE),"")</f>
        <v>SQFT</v>
      </c>
      <c r="F293" s="31">
        <f>IFERROR(VLOOKUP($B293,[1]ODBC!$B:$H,5,FALSE),"")</f>
        <v>44.45</v>
      </c>
      <c r="G293" s="32">
        <f>[1]ODBC!G293</f>
        <v>0</v>
      </c>
      <c r="H293" s="33">
        <f>SUM([1]ODBC!H293)</f>
        <v>46027</v>
      </c>
      <c r="I293" s="41" t="str">
        <f>'Vinyl cutting'!$B$2</f>
        <v>J36938</v>
      </c>
      <c r="J293" s="42">
        <f ca="1">(SUMIF('Freeform time and material'!$B$17:$B$30,B293,'Freeform time and material'!$G$17:$G$30)) +
(SUMIF('Vinyl cutting'!$B$17:$B$30,B293,'Vinyl cutting'!$G$17:$G$30)) +
(SUMIF('Vinyl cutting (2)'!$B$17:$B$30,B293,'Vinyl cutting (2)'!$G$17:$G$30)) +
(SUMIF('Apply vinyl graphics'!$B$17:$B$30,B293,'Apply vinyl graphics'!$G$17:$G$30)) +
(SUMIF('Apply vinyl graphics (2)'!$B$17:$B$30,B293,'Apply vinyl graphics (2)'!$G$17:$G$30)) +
(SUMIF('Alum pan sign'!$B$17:$B$30,B293,'Alum pan sign'!$G$17:$G$30)) +
(SUMIF('Alum pan sign (2)'!$B$17:$B$30,B293,'Alum pan sign (2)'!$G$17:$G$30)) +
(SUMIF('Economy pan sign'!$B$17:$B$30,B293,'Economy pan sign'!$G$17:$G$30)) +
(SUMIF('Post and panel sign'!$B$17:$B$30,B293,'Post and panel sign'!$G$17:$G$30)) +
(SUMIF('Post and panel sign (2)'!$B$17:$B$30,B293,'Post and panel sign (2)'!$G$17:$G$30)) +
(SUMIF('Flat panels only'!$B$17:$B$30,B293,'Flat panels only'!$G$17:$G$30)) +
(SUMIF('Flat panels only (2)'!$B$17:$B$30,B293,'Flat panels only (2)'!$G$17:$G$30)) +
(SUMIF('Routed panel shapes'!$B$18:$B$31,B293,'Routed panel shapes'!$G$18:$G$31)) +
(SUMIF('Routed panel shapes (2)'!$B$18:$B$31,B293,'Routed panel shapes (2)'!$G$18:$G$31)) +
(SUMIF('Routed face only'!$B$17:$B$30,B293,'Routed face only'!$G$17:$G$30)) +
(SUMIF('Routed face only (2)'!$B$17:$B$30,B293,'Routed face only (2)'!$G$17:$G$30)) +
(SUMIF('Routed alum faces letters'!$B$17:$B$30,B293,'Routed alum faces letters'!$G$17:$G$30)) +
(SUMIF('Routed alum faces letters (2)'!$B$17:$B$30,B293,'Routed alum faces letters (2)'!$G$17:$G$30)) +
(SUMIF('Routed push through acrylic'!$B$17:$B$30,B293,'Routed push through acrylic'!$G$17:$G$30)) +
(SUMIF('Routed push through acrylic (2)'!$B$17:$B$30,B293,'Routed push through acrylic (2)'!$G$17:$G$30)) +
(SUMIF('Sf routed cabinet'!$B$17:$B$30,B293,'Sf routed cabinet'!$G$17:$G$30)) +
(SUMIF('Sf routed cabinet (2)'!$B$17:$B$30,B293,'Sf routed cabinet (2)'!$G$17:$G$30)) +
(SUMIF('Df routed cabinet'!$B$17:$B$30,B293,'Df routed cabinet'!$G$17:$G$30)) +
(SUMIF('Df routed cabinet (2)'!$B$17:$B$30,B293,'Df routed cabinet (2)'!$G$17:$G$30)) +
(SUMIF('Sf acrylic cabinet'!$B$17:$B$30,B293,'Sf acrylic cabinet'!$G$17:$G$30)) +
(SUMIF('Sf acrylic cabinet (2)'!$B$17:$B$30,B293,'Sf acrylic cabinet (2)'!$G$17:$G$30)) +
(SUMIF('Economy Sf acrylic'!$B$17:$B$30,B293,'Economy Sf acrylic'!$G$17:$G$30)) +
(SUMIF('Df acrylic cabinet'!$B$17:$B$30,B293,'Df acrylic cabinet'!$G$17:$G$30)) +
(SUMIF('Df acrylic cabinet (2)'!$B$17:$B$30,B293,'Df acrylic cabinet (2)'!$G$17:$G$30)) +
(SUMIF('Sf flex cabinet'!$B$17:$B$30,B293,'Sf flex cabinet'!$G$17:$G$30)) +
(SUMIF('Sf flex cabinet (2)'!$B$17:$B$30,B293,'Sf flex cabinet (2)'!$G$17:$G$30)) +
(SUMIF('Df flex cabinet'!$B$17:$B$36,B293,'Df flex cabinet'!$G$17:$G$36)) +
(SUMIF('Df flex cabinet (2)'!$B$17:$B$36,B293,'Df flex cabinet (2)'!$G$17:$G$36)) +
(SUMIF('Pole cover'!$B$17:$B$30,B293,'Pole cover'!$G$17:$G$30)) +
(SUMIF('Pole cover (2)'!$B$17:$B$30,B293,'Pole cover (2)'!$G$17:$G$30)) +
(SUMIF('Structural Steel Fab'!$B$17:$B$29,B293,'Structural Steel Fab'!$G$17:$G$29)) +
(SUMIF(Reveal!$B$17:$B$30,B293,Reveal!$G$17:$G$30)) +
(SUMIF('Reveal (2)'!$B$17:$B$30,B293,'Reveal (2)'!$G$17:$G$30)) +
(SUMIF('Crown cove top'!$B$17:$B$30,B293,'Crown cove top'!$G$17:$G$30)) +
(SUMIF('EMC assembly'!$B$17:$B$30,B293,'EMC assembly'!$G$17:$G$30)) +
(SUMIF(Crating!$B$17:$B$29,B293,Crating!$G$17:$G$29)) +
(SUMIF('LED wiring'!$B$17:$B$30,B293,'LED wiring'!$G$17:$G$30)) +
(SUMIF('Changeable copy face'!$B$17:$B$30,B293,'Changeable copy face'!$G$17:$G$30)) +
(SUMIF('Flex face assembly'!$B$17:$B$30,B293,'Flex face assembly'!$G$17:$G$30)) +
(SUMIF('Routed face assembly'!$B$17:$B$30,B293,'Routed face assembly'!$G$17:$G$30)) +
(SUMIF('Paint calculation'!$B$17:$B$30,B293,'Paint calculation'!$G$17:$G$30)) +
(SUMIF('Trimcap letter face'!$B$17:$B$30,B293,'Trimcap letter face'!$G$17:$G$30)) +
(SUMIF('Trimcap letter face (2)'!$B$17:$B$30,B293,'Trimcap letter face (2)'!$G$17:$G$30)) +
(SUMIF('Channel letter fabrication'!$B$17:$B$30,B293,'Channel letter fabrication'!$G$17:$G$30)) +
(SUMIF('Channel letter fabrication (2)'!$B$17:$B$30,B293,'Channel letter fabrication (2)'!$G$17:$G$30))</f>
        <v>60</v>
      </c>
    </row>
    <row r="294" spans="1:10">
      <c r="A294" s="28" t="str">
        <f>[1]ODBC!$A294</f>
        <v>.063/.250 Dia Perf Alum</v>
      </c>
      <c r="B294" s="29" t="str">
        <f>[1]ODBC!B294</f>
        <v>24040</v>
      </c>
      <c r="C294" s="30">
        <f>IFERROR(VLOOKUP($B294,[1]ODBC!$B:$H,2,FALSE),"")</f>
        <v>5.5460000000000003</v>
      </c>
      <c r="D294" s="30">
        <f>IFERROR(VLOOKUP($B294,[1]ODBC!$B:$H,3,FALSE),"")</f>
        <v>9.984</v>
      </c>
      <c r="E294" s="30" t="str">
        <f>IFERROR(VLOOKUP($B294,[1]ODBC!$B:$H,4,FALSE),"")</f>
        <v>SQFT</v>
      </c>
      <c r="F294" s="31">
        <f>IFERROR(VLOOKUP($B294,[1]ODBC!$B:$H,5,FALSE),"")</f>
        <v>44.45</v>
      </c>
      <c r="G294" s="32">
        <f>[1]ODBC!G294</f>
        <v>0</v>
      </c>
      <c r="H294" s="33">
        <f>SUM([1]ODBC!H294)</f>
        <v>45503</v>
      </c>
      <c r="I294" s="41" t="str">
        <f>'Vinyl cutting'!$B$2</f>
        <v>J36938</v>
      </c>
      <c r="J294" s="42">
        <f ca="1">(SUMIF('Freeform time and material'!$B$17:$B$30,B294,'Freeform time and material'!$G$17:$G$30)) +
(SUMIF('Vinyl cutting'!$B$17:$B$30,B294,'Vinyl cutting'!$G$17:$G$30)) +
(SUMIF('Vinyl cutting (2)'!$B$17:$B$30,B294,'Vinyl cutting (2)'!$G$17:$G$30)) +
(SUMIF('Apply vinyl graphics'!$B$17:$B$30,B294,'Apply vinyl graphics'!$G$17:$G$30)) +
(SUMIF('Apply vinyl graphics (2)'!$B$17:$B$30,B294,'Apply vinyl graphics (2)'!$G$17:$G$30)) +
(SUMIF('Alum pan sign'!$B$17:$B$30,B294,'Alum pan sign'!$G$17:$G$30)) +
(SUMIF('Alum pan sign (2)'!$B$17:$B$30,B294,'Alum pan sign (2)'!$G$17:$G$30)) +
(SUMIF('Economy pan sign'!$B$17:$B$30,B294,'Economy pan sign'!$G$17:$G$30)) +
(SUMIF('Post and panel sign'!$B$17:$B$30,B294,'Post and panel sign'!$G$17:$G$30)) +
(SUMIF('Post and panel sign (2)'!$B$17:$B$30,B294,'Post and panel sign (2)'!$G$17:$G$30)) +
(SUMIF('Flat panels only'!$B$17:$B$30,B294,'Flat panels only'!$G$17:$G$30)) +
(SUMIF('Flat panels only (2)'!$B$17:$B$30,B294,'Flat panels only (2)'!$G$17:$G$30)) +
(SUMIF('Routed panel shapes'!$B$18:$B$31,B294,'Routed panel shapes'!$G$18:$G$31)) +
(SUMIF('Routed panel shapes (2)'!$B$18:$B$31,B294,'Routed panel shapes (2)'!$G$18:$G$31)) +
(SUMIF('Routed face only'!$B$17:$B$30,B294,'Routed face only'!$G$17:$G$30)) +
(SUMIF('Routed face only (2)'!$B$17:$B$30,B294,'Routed face only (2)'!$G$17:$G$30)) +
(SUMIF('Routed alum faces letters'!$B$17:$B$30,B294,'Routed alum faces letters'!$G$17:$G$30)) +
(SUMIF('Routed alum faces letters (2)'!$B$17:$B$30,B294,'Routed alum faces letters (2)'!$G$17:$G$30)) +
(SUMIF('Routed push through acrylic'!$B$17:$B$30,B294,'Routed push through acrylic'!$G$17:$G$30)) +
(SUMIF('Routed push through acrylic (2)'!$B$17:$B$30,B294,'Routed push through acrylic (2)'!$G$17:$G$30)) +
(SUMIF('Sf routed cabinet'!$B$17:$B$30,B294,'Sf routed cabinet'!$G$17:$G$30)) +
(SUMIF('Sf routed cabinet (2)'!$B$17:$B$30,B294,'Sf routed cabinet (2)'!$G$17:$G$30)) +
(SUMIF('Df routed cabinet'!$B$17:$B$30,B294,'Df routed cabinet'!$G$17:$G$30)) +
(SUMIF('Df routed cabinet (2)'!$B$17:$B$30,B294,'Df routed cabinet (2)'!$G$17:$G$30)) +
(SUMIF('Sf acrylic cabinet'!$B$17:$B$30,B294,'Sf acrylic cabinet'!$G$17:$G$30)) +
(SUMIF('Sf acrylic cabinet (2)'!$B$17:$B$30,B294,'Sf acrylic cabinet (2)'!$G$17:$G$30)) +
(SUMIF('Economy Sf acrylic'!$B$17:$B$30,B294,'Economy Sf acrylic'!$G$17:$G$30)) +
(SUMIF('Df acrylic cabinet'!$B$17:$B$30,B294,'Df acrylic cabinet'!$G$17:$G$30)) +
(SUMIF('Df acrylic cabinet (2)'!$B$17:$B$30,B294,'Df acrylic cabinet (2)'!$G$17:$G$30)) +
(SUMIF('Sf flex cabinet'!$B$17:$B$30,B294,'Sf flex cabinet'!$G$17:$G$30)) +
(SUMIF('Sf flex cabinet (2)'!$B$17:$B$30,B294,'Sf flex cabinet (2)'!$G$17:$G$30)) +
(SUMIF('Df flex cabinet'!$B$17:$B$36,B294,'Df flex cabinet'!$G$17:$G$36)) +
(SUMIF('Df flex cabinet (2)'!$B$17:$B$36,B294,'Df flex cabinet (2)'!$G$17:$G$36)) +
(SUMIF('Pole cover'!$B$17:$B$30,B294,'Pole cover'!$G$17:$G$30)) +
(SUMIF('Pole cover (2)'!$B$17:$B$30,B294,'Pole cover (2)'!$G$17:$G$30)) +
(SUMIF('Structural Steel Fab'!$B$17:$B$29,B294,'Structural Steel Fab'!$G$17:$G$29)) +
(SUMIF(Reveal!$B$17:$B$30,B294,Reveal!$G$17:$G$30)) +
(SUMIF('Reveal (2)'!$B$17:$B$30,B294,'Reveal (2)'!$G$17:$G$30)) +
(SUMIF('Crown cove top'!$B$17:$B$30,B294,'Crown cove top'!$G$17:$G$30)) +
(SUMIF('EMC assembly'!$B$17:$B$30,B294,'EMC assembly'!$G$17:$G$30)) +
(SUMIF(Crating!$B$17:$B$29,B294,Crating!$G$17:$G$29)) +
(SUMIF('LED wiring'!$B$17:$B$30,B294,'LED wiring'!$G$17:$G$30)) +
(SUMIF('Changeable copy face'!$B$17:$B$30,B294,'Changeable copy face'!$G$17:$G$30)) +
(SUMIF('Flex face assembly'!$B$17:$B$30,B294,'Flex face assembly'!$G$17:$G$30)) +
(SUMIF('Routed face assembly'!$B$17:$B$30,B294,'Routed face assembly'!$G$17:$G$30)) +
(SUMIF('Paint calculation'!$B$17:$B$30,B294,'Paint calculation'!$G$17:$G$30)) +
(SUMIF('Trimcap letter face'!$B$17:$B$30,B294,'Trimcap letter face'!$G$17:$G$30)) +
(SUMIF('Trimcap letter face (2)'!$B$17:$B$30,B294,'Trimcap letter face (2)'!$G$17:$G$30)) +
(SUMIF('Channel letter fabrication'!$B$17:$B$30,B294,'Channel letter fabrication'!$G$17:$G$30)) +
(SUMIF('Channel letter fabrication (2)'!$B$17:$B$30,B294,'Channel letter fabrication (2)'!$G$17:$G$30))</f>
        <v>0</v>
      </c>
    </row>
    <row r="295" spans="1:10">
      <c r="A295" s="28" t="str">
        <f>[1]ODBC!$A295</f>
        <v>.080 Mil Alum 3003</v>
      </c>
      <c r="B295" s="29" t="str">
        <f>[1]ODBC!B295</f>
        <v>24045</v>
      </c>
      <c r="C295" s="30">
        <f>IFERROR(VLOOKUP($B295,[1]ODBC!$B:$H,2,FALSE),"")</f>
        <v>3.41</v>
      </c>
      <c r="D295" s="30">
        <f>IFERROR(VLOOKUP($B295,[1]ODBC!$B:$H,3,FALSE),"")</f>
        <v>6.1390000000000002</v>
      </c>
      <c r="E295" s="30" t="str">
        <f>IFERROR(VLOOKUP($B295,[1]ODBC!$B:$H,4,FALSE),"")</f>
        <v>SQFT</v>
      </c>
      <c r="F295" s="31">
        <f>IFERROR(VLOOKUP($B295,[1]ODBC!$B:$H,5,FALSE),"")</f>
        <v>44.45</v>
      </c>
      <c r="G295" s="32">
        <f>[1]ODBC!G295</f>
        <v>0</v>
      </c>
      <c r="H295" s="33">
        <f>SUM([1]ODBC!H295)</f>
        <v>45924</v>
      </c>
      <c r="I295" s="41" t="str">
        <f>'Vinyl cutting'!$B$2</f>
        <v>J36938</v>
      </c>
      <c r="J295" s="42">
        <f ca="1">(SUMIF('Freeform time and material'!$B$17:$B$30,B295,'Freeform time and material'!$G$17:$G$30)) +
(SUMIF('Vinyl cutting'!$B$17:$B$30,B295,'Vinyl cutting'!$G$17:$G$30)) +
(SUMIF('Vinyl cutting (2)'!$B$17:$B$30,B295,'Vinyl cutting (2)'!$G$17:$G$30)) +
(SUMIF('Apply vinyl graphics'!$B$17:$B$30,B295,'Apply vinyl graphics'!$G$17:$G$30)) +
(SUMIF('Apply vinyl graphics (2)'!$B$17:$B$30,B295,'Apply vinyl graphics (2)'!$G$17:$G$30)) +
(SUMIF('Alum pan sign'!$B$17:$B$30,B295,'Alum pan sign'!$G$17:$G$30)) +
(SUMIF('Alum pan sign (2)'!$B$17:$B$30,B295,'Alum pan sign (2)'!$G$17:$G$30)) +
(SUMIF('Economy pan sign'!$B$17:$B$30,B295,'Economy pan sign'!$G$17:$G$30)) +
(SUMIF('Post and panel sign'!$B$17:$B$30,B295,'Post and panel sign'!$G$17:$G$30)) +
(SUMIF('Post and panel sign (2)'!$B$17:$B$30,B295,'Post and panel sign (2)'!$G$17:$G$30)) +
(SUMIF('Flat panels only'!$B$17:$B$30,B295,'Flat panels only'!$G$17:$G$30)) +
(SUMIF('Flat panels only (2)'!$B$17:$B$30,B295,'Flat panels only (2)'!$G$17:$G$30)) +
(SUMIF('Routed panel shapes'!$B$18:$B$31,B295,'Routed panel shapes'!$G$18:$G$31)) +
(SUMIF('Routed panel shapes (2)'!$B$18:$B$31,B295,'Routed panel shapes (2)'!$G$18:$G$31)) +
(SUMIF('Routed face only'!$B$17:$B$30,B295,'Routed face only'!$G$17:$G$30)) +
(SUMIF('Routed face only (2)'!$B$17:$B$30,B295,'Routed face only (2)'!$G$17:$G$30)) +
(SUMIF('Routed alum faces letters'!$B$17:$B$30,B295,'Routed alum faces letters'!$G$17:$G$30)) +
(SUMIF('Routed alum faces letters (2)'!$B$17:$B$30,B295,'Routed alum faces letters (2)'!$G$17:$G$30)) +
(SUMIF('Routed push through acrylic'!$B$17:$B$30,B295,'Routed push through acrylic'!$G$17:$G$30)) +
(SUMIF('Routed push through acrylic (2)'!$B$17:$B$30,B295,'Routed push through acrylic (2)'!$G$17:$G$30)) +
(SUMIF('Sf routed cabinet'!$B$17:$B$30,B295,'Sf routed cabinet'!$G$17:$G$30)) +
(SUMIF('Sf routed cabinet (2)'!$B$17:$B$30,B295,'Sf routed cabinet (2)'!$G$17:$G$30)) +
(SUMIF('Df routed cabinet'!$B$17:$B$30,B295,'Df routed cabinet'!$G$17:$G$30)) +
(SUMIF('Df routed cabinet (2)'!$B$17:$B$30,B295,'Df routed cabinet (2)'!$G$17:$G$30)) +
(SUMIF('Sf acrylic cabinet'!$B$17:$B$30,B295,'Sf acrylic cabinet'!$G$17:$G$30)) +
(SUMIF('Sf acrylic cabinet (2)'!$B$17:$B$30,B295,'Sf acrylic cabinet (2)'!$G$17:$G$30)) +
(SUMIF('Economy Sf acrylic'!$B$17:$B$30,B295,'Economy Sf acrylic'!$G$17:$G$30)) +
(SUMIF('Df acrylic cabinet'!$B$17:$B$30,B295,'Df acrylic cabinet'!$G$17:$G$30)) +
(SUMIF('Df acrylic cabinet (2)'!$B$17:$B$30,B295,'Df acrylic cabinet (2)'!$G$17:$G$30)) +
(SUMIF('Sf flex cabinet'!$B$17:$B$30,B295,'Sf flex cabinet'!$G$17:$G$30)) +
(SUMIF('Sf flex cabinet (2)'!$B$17:$B$30,B295,'Sf flex cabinet (2)'!$G$17:$G$30)) +
(SUMIF('Df flex cabinet'!$B$17:$B$36,B295,'Df flex cabinet'!$G$17:$G$36)) +
(SUMIF('Df flex cabinet (2)'!$B$17:$B$36,B295,'Df flex cabinet (2)'!$G$17:$G$36)) +
(SUMIF('Pole cover'!$B$17:$B$30,B295,'Pole cover'!$G$17:$G$30)) +
(SUMIF('Pole cover (2)'!$B$17:$B$30,B295,'Pole cover (2)'!$G$17:$G$30)) +
(SUMIF('Structural Steel Fab'!$B$17:$B$29,B295,'Structural Steel Fab'!$G$17:$G$29)) +
(SUMIF(Reveal!$B$17:$B$30,B295,Reveal!$G$17:$G$30)) +
(SUMIF('Reveal (2)'!$B$17:$B$30,B295,'Reveal (2)'!$G$17:$G$30)) +
(SUMIF('Crown cove top'!$B$17:$B$30,B295,'Crown cove top'!$G$17:$G$30)) +
(SUMIF('EMC assembly'!$B$17:$B$30,B295,'EMC assembly'!$G$17:$G$30)) +
(SUMIF(Crating!$B$17:$B$29,B295,Crating!$G$17:$G$29)) +
(SUMIF('LED wiring'!$B$17:$B$30,B295,'LED wiring'!$G$17:$G$30)) +
(SUMIF('Changeable copy face'!$B$17:$B$30,B295,'Changeable copy face'!$G$17:$G$30)) +
(SUMIF('Flex face assembly'!$B$17:$B$30,B295,'Flex face assembly'!$G$17:$G$30)) +
(SUMIF('Routed face assembly'!$B$17:$B$30,B295,'Routed face assembly'!$G$17:$G$30)) +
(SUMIF('Paint calculation'!$B$17:$B$30,B295,'Paint calculation'!$G$17:$G$30)) +
(SUMIF('Trimcap letter face'!$B$17:$B$30,B295,'Trimcap letter face'!$G$17:$G$30)) +
(SUMIF('Trimcap letter face (2)'!$B$17:$B$30,B295,'Trimcap letter face (2)'!$G$17:$G$30)) +
(SUMIF('Channel letter fabrication'!$B$17:$B$30,B295,'Channel letter fabrication'!$G$17:$G$30)) +
(SUMIF('Channel letter fabrication (2)'!$B$17:$B$30,B295,'Channel letter fabrication (2)'!$G$17:$G$30))</f>
        <v>0</v>
      </c>
    </row>
    <row r="296" spans="1:10">
      <c r="A296" s="28" t="str">
        <f>[1]ODBC!$A296</f>
        <v>.090 Mil Alum 3003</v>
      </c>
      <c r="B296" s="29" t="str">
        <f>[1]ODBC!B296</f>
        <v>24055</v>
      </c>
      <c r="C296" s="30">
        <f>IFERROR(VLOOKUP($B296,[1]ODBC!$B:$H,2,FALSE),"")</f>
        <v>4.1870000000000003</v>
      </c>
      <c r="D296" s="30">
        <f>IFERROR(VLOOKUP($B296,[1]ODBC!$B:$H,3,FALSE),"")</f>
        <v>7.5369999999999999</v>
      </c>
      <c r="E296" s="30" t="str">
        <f>IFERROR(VLOOKUP($B296,[1]ODBC!$B:$H,4,FALSE),"")</f>
        <v>SQFT</v>
      </c>
      <c r="F296" s="31">
        <f>IFERROR(VLOOKUP($B296,[1]ODBC!$B:$H,5,FALSE),"")</f>
        <v>44.45</v>
      </c>
      <c r="G296" s="32">
        <f>[1]ODBC!G296</f>
        <v>0</v>
      </c>
      <c r="H296" s="33">
        <f>SUM([1]ODBC!H296)</f>
        <v>46034</v>
      </c>
      <c r="I296" s="41" t="str">
        <f>'Vinyl cutting'!$B$2</f>
        <v>J36938</v>
      </c>
      <c r="J296" s="42">
        <f ca="1">(SUMIF('Freeform time and material'!$B$17:$B$30,B296,'Freeform time and material'!$G$17:$G$30)) +
(SUMIF('Vinyl cutting'!$B$17:$B$30,B296,'Vinyl cutting'!$G$17:$G$30)) +
(SUMIF('Vinyl cutting (2)'!$B$17:$B$30,B296,'Vinyl cutting (2)'!$G$17:$G$30)) +
(SUMIF('Apply vinyl graphics'!$B$17:$B$30,B296,'Apply vinyl graphics'!$G$17:$G$30)) +
(SUMIF('Apply vinyl graphics (2)'!$B$17:$B$30,B296,'Apply vinyl graphics (2)'!$G$17:$G$30)) +
(SUMIF('Alum pan sign'!$B$17:$B$30,B296,'Alum pan sign'!$G$17:$G$30)) +
(SUMIF('Alum pan sign (2)'!$B$17:$B$30,B296,'Alum pan sign (2)'!$G$17:$G$30)) +
(SUMIF('Economy pan sign'!$B$17:$B$30,B296,'Economy pan sign'!$G$17:$G$30)) +
(SUMIF('Post and panel sign'!$B$17:$B$30,B296,'Post and panel sign'!$G$17:$G$30)) +
(SUMIF('Post and panel sign (2)'!$B$17:$B$30,B296,'Post and panel sign (2)'!$G$17:$G$30)) +
(SUMIF('Flat panels only'!$B$17:$B$30,B296,'Flat panels only'!$G$17:$G$30)) +
(SUMIF('Flat panels only (2)'!$B$17:$B$30,B296,'Flat panels only (2)'!$G$17:$G$30)) +
(SUMIF('Routed panel shapes'!$B$18:$B$31,B296,'Routed panel shapes'!$G$18:$G$31)) +
(SUMIF('Routed panel shapes (2)'!$B$18:$B$31,B296,'Routed panel shapes (2)'!$G$18:$G$31)) +
(SUMIF('Routed face only'!$B$17:$B$30,B296,'Routed face only'!$G$17:$G$30)) +
(SUMIF('Routed face only (2)'!$B$17:$B$30,B296,'Routed face only (2)'!$G$17:$G$30)) +
(SUMIF('Routed alum faces letters'!$B$17:$B$30,B296,'Routed alum faces letters'!$G$17:$G$30)) +
(SUMIF('Routed alum faces letters (2)'!$B$17:$B$30,B296,'Routed alum faces letters (2)'!$G$17:$G$30)) +
(SUMIF('Routed push through acrylic'!$B$17:$B$30,B296,'Routed push through acrylic'!$G$17:$G$30)) +
(SUMIF('Routed push through acrylic (2)'!$B$17:$B$30,B296,'Routed push through acrylic (2)'!$G$17:$G$30)) +
(SUMIF('Sf routed cabinet'!$B$17:$B$30,B296,'Sf routed cabinet'!$G$17:$G$30)) +
(SUMIF('Sf routed cabinet (2)'!$B$17:$B$30,B296,'Sf routed cabinet (2)'!$G$17:$G$30)) +
(SUMIF('Df routed cabinet'!$B$17:$B$30,B296,'Df routed cabinet'!$G$17:$G$30)) +
(SUMIF('Df routed cabinet (2)'!$B$17:$B$30,B296,'Df routed cabinet (2)'!$G$17:$G$30)) +
(SUMIF('Sf acrylic cabinet'!$B$17:$B$30,B296,'Sf acrylic cabinet'!$G$17:$G$30)) +
(SUMIF('Sf acrylic cabinet (2)'!$B$17:$B$30,B296,'Sf acrylic cabinet (2)'!$G$17:$G$30)) +
(SUMIF('Economy Sf acrylic'!$B$17:$B$30,B296,'Economy Sf acrylic'!$G$17:$G$30)) +
(SUMIF('Df acrylic cabinet'!$B$17:$B$30,B296,'Df acrylic cabinet'!$G$17:$G$30)) +
(SUMIF('Df acrylic cabinet (2)'!$B$17:$B$30,B296,'Df acrylic cabinet (2)'!$G$17:$G$30)) +
(SUMIF('Sf flex cabinet'!$B$17:$B$30,B296,'Sf flex cabinet'!$G$17:$G$30)) +
(SUMIF('Sf flex cabinet (2)'!$B$17:$B$30,B296,'Sf flex cabinet (2)'!$G$17:$G$30)) +
(SUMIF('Df flex cabinet'!$B$17:$B$36,B296,'Df flex cabinet'!$G$17:$G$36)) +
(SUMIF('Df flex cabinet (2)'!$B$17:$B$36,B296,'Df flex cabinet (2)'!$G$17:$G$36)) +
(SUMIF('Pole cover'!$B$17:$B$30,B296,'Pole cover'!$G$17:$G$30)) +
(SUMIF('Pole cover (2)'!$B$17:$B$30,B296,'Pole cover (2)'!$G$17:$G$30)) +
(SUMIF('Structural Steel Fab'!$B$17:$B$29,B296,'Structural Steel Fab'!$G$17:$G$29)) +
(SUMIF(Reveal!$B$17:$B$30,B296,Reveal!$G$17:$G$30)) +
(SUMIF('Reveal (2)'!$B$17:$B$30,B296,'Reveal (2)'!$G$17:$G$30)) +
(SUMIF('Crown cove top'!$B$17:$B$30,B296,'Crown cove top'!$G$17:$G$30)) +
(SUMIF('EMC assembly'!$B$17:$B$30,B296,'EMC assembly'!$G$17:$G$30)) +
(SUMIF(Crating!$B$17:$B$29,B296,Crating!$G$17:$G$29)) +
(SUMIF('LED wiring'!$B$17:$B$30,B296,'LED wiring'!$G$17:$G$30)) +
(SUMIF('Changeable copy face'!$B$17:$B$30,B296,'Changeable copy face'!$G$17:$G$30)) +
(SUMIF('Flex face assembly'!$B$17:$B$30,B296,'Flex face assembly'!$G$17:$G$30)) +
(SUMIF('Routed face assembly'!$B$17:$B$30,B296,'Routed face assembly'!$G$17:$G$30)) +
(SUMIF('Paint calculation'!$B$17:$B$30,B296,'Paint calculation'!$G$17:$G$30)) +
(SUMIF('Trimcap letter face'!$B$17:$B$30,B296,'Trimcap letter face'!$G$17:$G$30)) +
(SUMIF('Trimcap letter face (2)'!$B$17:$B$30,B296,'Trimcap letter face (2)'!$G$17:$G$30)) +
(SUMIF('Channel letter fabrication'!$B$17:$B$30,B296,'Channel letter fabrication'!$G$17:$G$30)) +
(SUMIF('Channel letter fabrication (2)'!$B$17:$B$30,B296,'Channel letter fabrication (2)'!$G$17:$G$30))</f>
        <v>300</v>
      </c>
    </row>
    <row r="297" spans="1:10">
      <c r="A297" s="28" t="str">
        <f>[1]ODBC!$A297</f>
        <v>Routing - .090 Mil Alum 5052</v>
      </c>
      <c r="B297" s="29" t="str">
        <f>[1]ODBC!B297</f>
        <v>24060</v>
      </c>
      <c r="C297" s="30">
        <f>IFERROR(VLOOKUP($B297,[1]ODBC!$B:$H,2,FALSE),"")</f>
        <v>4.09</v>
      </c>
      <c r="D297" s="30">
        <f>IFERROR(VLOOKUP($B297,[1]ODBC!$B:$H,3,FALSE),"")</f>
        <v>7.3630000000000004</v>
      </c>
      <c r="E297" s="30" t="str">
        <f>IFERROR(VLOOKUP($B297,[1]ODBC!$B:$H,4,FALSE),"")</f>
        <v>SQFT</v>
      </c>
      <c r="F297" s="31">
        <f>IFERROR(VLOOKUP($B297,[1]ODBC!$B:$H,5,FALSE),"")</f>
        <v>44.45</v>
      </c>
      <c r="G297" s="32">
        <f>[1]ODBC!G297</f>
        <v>0</v>
      </c>
      <c r="H297" s="33">
        <f>SUM([1]ODBC!H297)</f>
        <v>46015</v>
      </c>
      <c r="I297" s="41" t="str">
        <f>'Vinyl cutting'!$B$2</f>
        <v>J36938</v>
      </c>
      <c r="J297" s="42">
        <f ca="1">(SUMIF('Freeform time and material'!$B$17:$B$30,B297,'Freeform time and material'!$G$17:$G$30)) +
(SUMIF('Vinyl cutting'!$B$17:$B$30,B297,'Vinyl cutting'!$G$17:$G$30)) +
(SUMIF('Vinyl cutting (2)'!$B$17:$B$30,B297,'Vinyl cutting (2)'!$G$17:$G$30)) +
(SUMIF('Apply vinyl graphics'!$B$17:$B$30,B297,'Apply vinyl graphics'!$G$17:$G$30)) +
(SUMIF('Apply vinyl graphics (2)'!$B$17:$B$30,B297,'Apply vinyl graphics (2)'!$G$17:$G$30)) +
(SUMIF('Alum pan sign'!$B$17:$B$30,B297,'Alum pan sign'!$G$17:$G$30)) +
(SUMIF('Alum pan sign (2)'!$B$17:$B$30,B297,'Alum pan sign (2)'!$G$17:$G$30)) +
(SUMIF('Economy pan sign'!$B$17:$B$30,B297,'Economy pan sign'!$G$17:$G$30)) +
(SUMIF('Post and panel sign'!$B$17:$B$30,B297,'Post and panel sign'!$G$17:$G$30)) +
(SUMIF('Post and panel sign (2)'!$B$17:$B$30,B297,'Post and panel sign (2)'!$G$17:$G$30)) +
(SUMIF('Flat panels only'!$B$17:$B$30,B297,'Flat panels only'!$G$17:$G$30)) +
(SUMIF('Flat panels only (2)'!$B$17:$B$30,B297,'Flat panels only (2)'!$G$17:$G$30)) +
(SUMIF('Routed panel shapes'!$B$18:$B$31,B297,'Routed panel shapes'!$G$18:$G$31)) +
(SUMIF('Routed panel shapes (2)'!$B$18:$B$31,B297,'Routed panel shapes (2)'!$G$18:$G$31)) +
(SUMIF('Routed face only'!$B$17:$B$30,B297,'Routed face only'!$G$17:$G$30)) +
(SUMIF('Routed face only (2)'!$B$17:$B$30,B297,'Routed face only (2)'!$G$17:$G$30)) +
(SUMIF('Routed alum faces letters'!$B$17:$B$30,B297,'Routed alum faces letters'!$G$17:$G$30)) +
(SUMIF('Routed alum faces letters (2)'!$B$17:$B$30,B297,'Routed alum faces letters (2)'!$G$17:$G$30)) +
(SUMIF('Routed push through acrylic'!$B$17:$B$30,B297,'Routed push through acrylic'!$G$17:$G$30)) +
(SUMIF('Routed push through acrylic (2)'!$B$17:$B$30,B297,'Routed push through acrylic (2)'!$G$17:$G$30)) +
(SUMIF('Sf routed cabinet'!$B$17:$B$30,B297,'Sf routed cabinet'!$G$17:$G$30)) +
(SUMIF('Sf routed cabinet (2)'!$B$17:$B$30,B297,'Sf routed cabinet (2)'!$G$17:$G$30)) +
(SUMIF('Df routed cabinet'!$B$17:$B$30,B297,'Df routed cabinet'!$G$17:$G$30)) +
(SUMIF('Df routed cabinet (2)'!$B$17:$B$30,B297,'Df routed cabinet (2)'!$G$17:$G$30)) +
(SUMIF('Sf acrylic cabinet'!$B$17:$B$30,B297,'Sf acrylic cabinet'!$G$17:$G$30)) +
(SUMIF('Sf acrylic cabinet (2)'!$B$17:$B$30,B297,'Sf acrylic cabinet (2)'!$G$17:$G$30)) +
(SUMIF('Economy Sf acrylic'!$B$17:$B$30,B297,'Economy Sf acrylic'!$G$17:$G$30)) +
(SUMIF('Df acrylic cabinet'!$B$17:$B$30,B297,'Df acrylic cabinet'!$G$17:$G$30)) +
(SUMIF('Df acrylic cabinet (2)'!$B$17:$B$30,B297,'Df acrylic cabinet (2)'!$G$17:$G$30)) +
(SUMIF('Sf flex cabinet'!$B$17:$B$30,B297,'Sf flex cabinet'!$G$17:$G$30)) +
(SUMIF('Sf flex cabinet (2)'!$B$17:$B$30,B297,'Sf flex cabinet (2)'!$G$17:$G$30)) +
(SUMIF('Df flex cabinet'!$B$17:$B$36,B297,'Df flex cabinet'!$G$17:$G$36)) +
(SUMIF('Df flex cabinet (2)'!$B$17:$B$36,B297,'Df flex cabinet (2)'!$G$17:$G$36)) +
(SUMIF('Pole cover'!$B$17:$B$30,B297,'Pole cover'!$G$17:$G$30)) +
(SUMIF('Pole cover (2)'!$B$17:$B$30,B297,'Pole cover (2)'!$G$17:$G$30)) +
(SUMIF('Structural Steel Fab'!$B$17:$B$29,B297,'Structural Steel Fab'!$G$17:$G$29)) +
(SUMIF(Reveal!$B$17:$B$30,B297,Reveal!$G$17:$G$30)) +
(SUMIF('Reveal (2)'!$B$17:$B$30,B297,'Reveal (2)'!$G$17:$G$30)) +
(SUMIF('Crown cove top'!$B$17:$B$30,B297,'Crown cove top'!$G$17:$G$30)) +
(SUMIF('EMC assembly'!$B$17:$B$30,B297,'EMC assembly'!$G$17:$G$30)) +
(SUMIF(Crating!$B$17:$B$29,B297,Crating!$G$17:$G$29)) +
(SUMIF('LED wiring'!$B$17:$B$30,B297,'LED wiring'!$G$17:$G$30)) +
(SUMIF('Changeable copy face'!$B$17:$B$30,B297,'Changeable copy face'!$G$17:$G$30)) +
(SUMIF('Flex face assembly'!$B$17:$B$30,B297,'Flex face assembly'!$G$17:$G$30)) +
(SUMIF('Routed face assembly'!$B$17:$B$30,B297,'Routed face assembly'!$G$17:$G$30)) +
(SUMIF('Paint calculation'!$B$17:$B$30,B297,'Paint calculation'!$G$17:$G$30)) +
(SUMIF('Trimcap letter face'!$B$17:$B$30,B297,'Trimcap letter face'!$G$17:$G$30)) +
(SUMIF('Trimcap letter face (2)'!$B$17:$B$30,B297,'Trimcap letter face (2)'!$G$17:$G$30)) +
(SUMIF('Channel letter fabrication'!$B$17:$B$30,B297,'Channel letter fabrication'!$G$17:$G$30)) +
(SUMIF('Channel letter fabrication (2)'!$B$17:$B$30,B297,'Channel letter fabrication (2)'!$G$17:$G$30))</f>
        <v>0</v>
      </c>
    </row>
    <row r="298" spans="1:10">
      <c r="A298" s="28" t="str">
        <f>[1]ODBC!$A298</f>
        <v>Routing - .125 Mil Alum 5052</v>
      </c>
      <c r="B298" s="29" t="str">
        <f>[1]ODBC!B298</f>
        <v>24065</v>
      </c>
      <c r="C298" s="30">
        <f>IFERROR(VLOOKUP($B298,[1]ODBC!$B:$H,2,FALSE),"")</f>
        <v>5.516</v>
      </c>
      <c r="D298" s="30">
        <f>IFERROR(VLOOKUP($B298,[1]ODBC!$B:$H,3,FALSE),"")</f>
        <v>9.93</v>
      </c>
      <c r="E298" s="30" t="str">
        <f>IFERROR(VLOOKUP($B298,[1]ODBC!$B:$H,4,FALSE),"")</f>
        <v>SQFT</v>
      </c>
      <c r="F298" s="31">
        <f>IFERROR(VLOOKUP($B298,[1]ODBC!$B:$H,5,FALSE),"")</f>
        <v>44.45</v>
      </c>
      <c r="G298" s="32">
        <f>[1]ODBC!G298</f>
        <v>0</v>
      </c>
      <c r="H298" s="33">
        <f>SUM([1]ODBC!H298)</f>
        <v>46048</v>
      </c>
      <c r="I298" s="41" t="str">
        <f>'Vinyl cutting'!$B$2</f>
        <v>J36938</v>
      </c>
      <c r="J298" s="42">
        <f ca="1">(SUMIF('Freeform time and material'!$B$17:$B$30,B298,'Freeform time and material'!$G$17:$G$30)) +
(SUMIF('Vinyl cutting'!$B$17:$B$30,B298,'Vinyl cutting'!$G$17:$G$30)) +
(SUMIF('Vinyl cutting (2)'!$B$17:$B$30,B298,'Vinyl cutting (2)'!$G$17:$G$30)) +
(SUMIF('Apply vinyl graphics'!$B$17:$B$30,B298,'Apply vinyl graphics'!$G$17:$G$30)) +
(SUMIF('Apply vinyl graphics (2)'!$B$17:$B$30,B298,'Apply vinyl graphics (2)'!$G$17:$G$30)) +
(SUMIF('Alum pan sign'!$B$17:$B$30,B298,'Alum pan sign'!$G$17:$G$30)) +
(SUMIF('Alum pan sign (2)'!$B$17:$B$30,B298,'Alum pan sign (2)'!$G$17:$G$30)) +
(SUMIF('Economy pan sign'!$B$17:$B$30,B298,'Economy pan sign'!$G$17:$G$30)) +
(SUMIF('Post and panel sign'!$B$17:$B$30,B298,'Post and panel sign'!$G$17:$G$30)) +
(SUMIF('Post and panel sign (2)'!$B$17:$B$30,B298,'Post and panel sign (2)'!$G$17:$G$30)) +
(SUMIF('Flat panels only'!$B$17:$B$30,B298,'Flat panels only'!$G$17:$G$30)) +
(SUMIF('Flat panels only (2)'!$B$17:$B$30,B298,'Flat panels only (2)'!$G$17:$G$30)) +
(SUMIF('Routed panel shapes'!$B$18:$B$31,B298,'Routed panel shapes'!$G$18:$G$31)) +
(SUMIF('Routed panel shapes (2)'!$B$18:$B$31,B298,'Routed panel shapes (2)'!$G$18:$G$31)) +
(SUMIF('Routed face only'!$B$17:$B$30,B298,'Routed face only'!$G$17:$G$30)) +
(SUMIF('Routed face only (2)'!$B$17:$B$30,B298,'Routed face only (2)'!$G$17:$G$30)) +
(SUMIF('Routed alum faces letters'!$B$17:$B$30,B298,'Routed alum faces letters'!$G$17:$G$30)) +
(SUMIF('Routed alum faces letters (2)'!$B$17:$B$30,B298,'Routed alum faces letters (2)'!$G$17:$G$30)) +
(SUMIF('Routed push through acrylic'!$B$17:$B$30,B298,'Routed push through acrylic'!$G$17:$G$30)) +
(SUMIF('Routed push through acrylic (2)'!$B$17:$B$30,B298,'Routed push through acrylic (2)'!$G$17:$G$30)) +
(SUMIF('Sf routed cabinet'!$B$17:$B$30,B298,'Sf routed cabinet'!$G$17:$G$30)) +
(SUMIF('Sf routed cabinet (2)'!$B$17:$B$30,B298,'Sf routed cabinet (2)'!$G$17:$G$30)) +
(SUMIF('Df routed cabinet'!$B$17:$B$30,B298,'Df routed cabinet'!$G$17:$G$30)) +
(SUMIF('Df routed cabinet (2)'!$B$17:$B$30,B298,'Df routed cabinet (2)'!$G$17:$G$30)) +
(SUMIF('Sf acrylic cabinet'!$B$17:$B$30,B298,'Sf acrylic cabinet'!$G$17:$G$30)) +
(SUMIF('Sf acrylic cabinet (2)'!$B$17:$B$30,B298,'Sf acrylic cabinet (2)'!$G$17:$G$30)) +
(SUMIF('Economy Sf acrylic'!$B$17:$B$30,B298,'Economy Sf acrylic'!$G$17:$G$30)) +
(SUMIF('Df acrylic cabinet'!$B$17:$B$30,B298,'Df acrylic cabinet'!$G$17:$G$30)) +
(SUMIF('Df acrylic cabinet (2)'!$B$17:$B$30,B298,'Df acrylic cabinet (2)'!$G$17:$G$30)) +
(SUMIF('Sf flex cabinet'!$B$17:$B$30,B298,'Sf flex cabinet'!$G$17:$G$30)) +
(SUMIF('Sf flex cabinet (2)'!$B$17:$B$30,B298,'Sf flex cabinet (2)'!$G$17:$G$30)) +
(SUMIF('Df flex cabinet'!$B$17:$B$36,B298,'Df flex cabinet'!$G$17:$G$36)) +
(SUMIF('Df flex cabinet (2)'!$B$17:$B$36,B298,'Df flex cabinet (2)'!$G$17:$G$36)) +
(SUMIF('Pole cover'!$B$17:$B$30,B298,'Pole cover'!$G$17:$G$30)) +
(SUMIF('Pole cover (2)'!$B$17:$B$30,B298,'Pole cover (2)'!$G$17:$G$30)) +
(SUMIF('Structural Steel Fab'!$B$17:$B$29,B298,'Structural Steel Fab'!$G$17:$G$29)) +
(SUMIF(Reveal!$B$17:$B$30,B298,Reveal!$G$17:$G$30)) +
(SUMIF('Reveal (2)'!$B$17:$B$30,B298,'Reveal (2)'!$G$17:$G$30)) +
(SUMIF('Crown cove top'!$B$17:$B$30,B298,'Crown cove top'!$G$17:$G$30)) +
(SUMIF('EMC assembly'!$B$17:$B$30,B298,'EMC assembly'!$G$17:$G$30)) +
(SUMIF(Crating!$B$17:$B$29,B298,Crating!$G$17:$G$29)) +
(SUMIF('LED wiring'!$B$17:$B$30,B298,'LED wiring'!$G$17:$G$30)) +
(SUMIF('Changeable copy face'!$B$17:$B$30,B298,'Changeable copy face'!$G$17:$G$30)) +
(SUMIF('Flex face assembly'!$B$17:$B$30,B298,'Flex face assembly'!$G$17:$G$30)) +
(SUMIF('Routed face assembly'!$B$17:$B$30,B298,'Routed face assembly'!$G$17:$G$30)) +
(SUMIF('Paint calculation'!$B$17:$B$30,B298,'Paint calculation'!$G$17:$G$30)) +
(SUMIF('Trimcap letter face'!$B$17:$B$30,B298,'Trimcap letter face'!$G$17:$G$30)) +
(SUMIF('Trimcap letter face (2)'!$B$17:$B$30,B298,'Trimcap letter face (2)'!$G$17:$G$30)) +
(SUMIF('Channel letter fabrication'!$B$17:$B$30,B298,'Channel letter fabrication'!$G$17:$G$30)) +
(SUMIF('Channel letter fabrication (2)'!$B$17:$B$30,B298,'Channel letter fabrication (2)'!$G$17:$G$30))</f>
        <v>100</v>
      </c>
    </row>
    <row r="299" spans="1:10">
      <c r="A299" s="28" t="str">
        <f>[1]ODBC!$A299</f>
        <v>.125 Mil Alum</v>
      </c>
      <c r="B299" s="29" t="str">
        <f>[1]ODBC!B299</f>
        <v>24068</v>
      </c>
      <c r="C299" s="30">
        <f>IFERROR(VLOOKUP($B299,[1]ODBC!$B:$H,2,FALSE),"")</f>
        <v>4.8099999999999996</v>
      </c>
      <c r="D299" s="30">
        <f>IFERROR(VLOOKUP($B299,[1]ODBC!$B:$H,3,FALSE),"")</f>
        <v>8.6590000000000007</v>
      </c>
      <c r="E299" s="30" t="str">
        <f>IFERROR(VLOOKUP($B299,[1]ODBC!$B:$H,4,FALSE),"")</f>
        <v>SQFT</v>
      </c>
      <c r="F299" s="31">
        <f>IFERROR(VLOOKUP($B299,[1]ODBC!$B:$H,5,FALSE),"")</f>
        <v>44.45</v>
      </c>
      <c r="G299" s="32">
        <f>[1]ODBC!G299</f>
        <v>0</v>
      </c>
      <c r="H299" s="33">
        <f>SUM([1]ODBC!H299)</f>
        <v>0</v>
      </c>
      <c r="I299" s="41" t="str">
        <f>'Vinyl cutting'!$B$2</f>
        <v>J36938</v>
      </c>
      <c r="J299" s="42">
        <f ca="1">(SUMIF('Freeform time and material'!$B$17:$B$30,B299,'Freeform time and material'!$G$17:$G$30)) +
(SUMIF('Vinyl cutting'!$B$17:$B$30,B299,'Vinyl cutting'!$G$17:$G$30)) +
(SUMIF('Vinyl cutting (2)'!$B$17:$B$30,B299,'Vinyl cutting (2)'!$G$17:$G$30)) +
(SUMIF('Apply vinyl graphics'!$B$17:$B$30,B299,'Apply vinyl graphics'!$G$17:$G$30)) +
(SUMIF('Apply vinyl graphics (2)'!$B$17:$B$30,B299,'Apply vinyl graphics (2)'!$G$17:$G$30)) +
(SUMIF('Alum pan sign'!$B$17:$B$30,B299,'Alum pan sign'!$G$17:$G$30)) +
(SUMIF('Alum pan sign (2)'!$B$17:$B$30,B299,'Alum pan sign (2)'!$G$17:$G$30)) +
(SUMIF('Economy pan sign'!$B$17:$B$30,B299,'Economy pan sign'!$G$17:$G$30)) +
(SUMIF('Post and panel sign'!$B$17:$B$30,B299,'Post and panel sign'!$G$17:$G$30)) +
(SUMIF('Post and panel sign (2)'!$B$17:$B$30,B299,'Post and panel sign (2)'!$G$17:$G$30)) +
(SUMIF('Flat panels only'!$B$17:$B$30,B299,'Flat panels only'!$G$17:$G$30)) +
(SUMIF('Flat panels only (2)'!$B$17:$B$30,B299,'Flat panels only (2)'!$G$17:$G$30)) +
(SUMIF('Routed panel shapes'!$B$18:$B$31,B299,'Routed panel shapes'!$G$18:$G$31)) +
(SUMIF('Routed panel shapes (2)'!$B$18:$B$31,B299,'Routed panel shapes (2)'!$G$18:$G$31)) +
(SUMIF('Routed face only'!$B$17:$B$30,B299,'Routed face only'!$G$17:$G$30)) +
(SUMIF('Routed face only (2)'!$B$17:$B$30,B299,'Routed face only (2)'!$G$17:$G$30)) +
(SUMIF('Routed alum faces letters'!$B$17:$B$30,B299,'Routed alum faces letters'!$G$17:$G$30)) +
(SUMIF('Routed alum faces letters (2)'!$B$17:$B$30,B299,'Routed alum faces letters (2)'!$G$17:$G$30)) +
(SUMIF('Routed push through acrylic'!$B$17:$B$30,B299,'Routed push through acrylic'!$G$17:$G$30)) +
(SUMIF('Routed push through acrylic (2)'!$B$17:$B$30,B299,'Routed push through acrylic (2)'!$G$17:$G$30)) +
(SUMIF('Sf routed cabinet'!$B$17:$B$30,B299,'Sf routed cabinet'!$G$17:$G$30)) +
(SUMIF('Sf routed cabinet (2)'!$B$17:$B$30,B299,'Sf routed cabinet (2)'!$G$17:$G$30)) +
(SUMIF('Df routed cabinet'!$B$17:$B$30,B299,'Df routed cabinet'!$G$17:$G$30)) +
(SUMIF('Df routed cabinet (2)'!$B$17:$B$30,B299,'Df routed cabinet (2)'!$G$17:$G$30)) +
(SUMIF('Sf acrylic cabinet'!$B$17:$B$30,B299,'Sf acrylic cabinet'!$G$17:$G$30)) +
(SUMIF('Sf acrylic cabinet (2)'!$B$17:$B$30,B299,'Sf acrylic cabinet (2)'!$G$17:$G$30)) +
(SUMIF('Economy Sf acrylic'!$B$17:$B$30,B299,'Economy Sf acrylic'!$G$17:$G$30)) +
(SUMIF('Df acrylic cabinet'!$B$17:$B$30,B299,'Df acrylic cabinet'!$G$17:$G$30)) +
(SUMIF('Df acrylic cabinet (2)'!$B$17:$B$30,B299,'Df acrylic cabinet (2)'!$G$17:$G$30)) +
(SUMIF('Sf flex cabinet'!$B$17:$B$30,B299,'Sf flex cabinet'!$G$17:$G$30)) +
(SUMIF('Sf flex cabinet (2)'!$B$17:$B$30,B299,'Sf flex cabinet (2)'!$G$17:$G$30)) +
(SUMIF('Df flex cabinet'!$B$17:$B$36,B299,'Df flex cabinet'!$G$17:$G$36)) +
(SUMIF('Df flex cabinet (2)'!$B$17:$B$36,B299,'Df flex cabinet (2)'!$G$17:$G$36)) +
(SUMIF('Pole cover'!$B$17:$B$30,B299,'Pole cover'!$G$17:$G$30)) +
(SUMIF('Pole cover (2)'!$B$17:$B$30,B299,'Pole cover (2)'!$G$17:$G$30)) +
(SUMIF('Structural Steel Fab'!$B$17:$B$29,B299,'Structural Steel Fab'!$G$17:$G$29)) +
(SUMIF(Reveal!$B$17:$B$30,B299,Reveal!$G$17:$G$30)) +
(SUMIF('Reveal (2)'!$B$17:$B$30,B299,'Reveal (2)'!$G$17:$G$30)) +
(SUMIF('Crown cove top'!$B$17:$B$30,B299,'Crown cove top'!$G$17:$G$30)) +
(SUMIF('EMC assembly'!$B$17:$B$30,B299,'EMC assembly'!$G$17:$G$30)) +
(SUMIF(Crating!$B$17:$B$29,B299,Crating!$G$17:$G$29)) +
(SUMIF('LED wiring'!$B$17:$B$30,B299,'LED wiring'!$G$17:$G$30)) +
(SUMIF('Changeable copy face'!$B$17:$B$30,B299,'Changeable copy face'!$G$17:$G$30)) +
(SUMIF('Flex face assembly'!$B$17:$B$30,B299,'Flex face assembly'!$G$17:$G$30)) +
(SUMIF('Routed face assembly'!$B$17:$B$30,B299,'Routed face assembly'!$G$17:$G$30)) +
(SUMIF('Paint calculation'!$B$17:$B$30,B299,'Paint calculation'!$G$17:$G$30)) +
(SUMIF('Trimcap letter face'!$B$17:$B$30,B299,'Trimcap letter face'!$G$17:$G$30)) +
(SUMIF('Trimcap letter face (2)'!$B$17:$B$30,B299,'Trimcap letter face (2)'!$G$17:$G$30)) +
(SUMIF('Channel letter fabrication'!$B$17:$B$30,B299,'Channel letter fabrication'!$G$17:$G$30)) +
(SUMIF('Channel letter fabrication (2)'!$B$17:$B$30,B299,'Channel letter fabrication (2)'!$G$17:$G$30))</f>
        <v>0</v>
      </c>
    </row>
    <row r="300" spans="1:10">
      <c r="A300" s="28" t="str">
        <f>[1]ODBC!$A300</f>
        <v>.250 Mil Alum</v>
      </c>
      <c r="B300" s="29" t="str">
        <f>[1]ODBC!B300</f>
        <v>24070</v>
      </c>
      <c r="C300" s="30">
        <f>IFERROR(VLOOKUP($B300,[1]ODBC!$B:$H,2,FALSE),"")</f>
        <v>9.18</v>
      </c>
      <c r="D300" s="30">
        <f>IFERROR(VLOOKUP($B300,[1]ODBC!$B:$H,3,FALSE),"")</f>
        <v>16.526</v>
      </c>
      <c r="E300" s="30" t="str">
        <f>IFERROR(VLOOKUP($B300,[1]ODBC!$B:$H,4,FALSE),"")</f>
        <v>SQFT</v>
      </c>
      <c r="F300" s="31">
        <f>IFERROR(VLOOKUP($B300,[1]ODBC!$B:$H,5,FALSE),"")</f>
        <v>44.45</v>
      </c>
      <c r="G300" s="32">
        <f>[1]ODBC!G300</f>
        <v>0</v>
      </c>
      <c r="H300" s="33">
        <f>SUM([1]ODBC!H300)</f>
        <v>45796</v>
      </c>
      <c r="I300" s="41" t="str">
        <f>'Vinyl cutting'!$B$2</f>
        <v>J36938</v>
      </c>
      <c r="J300" s="42">
        <f ca="1">(SUMIF('Freeform time and material'!$B$17:$B$30,B300,'Freeform time and material'!$G$17:$G$30)) +
(SUMIF('Vinyl cutting'!$B$17:$B$30,B300,'Vinyl cutting'!$G$17:$G$30)) +
(SUMIF('Vinyl cutting (2)'!$B$17:$B$30,B300,'Vinyl cutting (2)'!$G$17:$G$30)) +
(SUMIF('Apply vinyl graphics'!$B$17:$B$30,B300,'Apply vinyl graphics'!$G$17:$G$30)) +
(SUMIF('Apply vinyl graphics (2)'!$B$17:$B$30,B300,'Apply vinyl graphics (2)'!$G$17:$G$30)) +
(SUMIF('Alum pan sign'!$B$17:$B$30,B300,'Alum pan sign'!$G$17:$G$30)) +
(SUMIF('Alum pan sign (2)'!$B$17:$B$30,B300,'Alum pan sign (2)'!$G$17:$G$30)) +
(SUMIF('Economy pan sign'!$B$17:$B$30,B300,'Economy pan sign'!$G$17:$G$30)) +
(SUMIF('Post and panel sign'!$B$17:$B$30,B300,'Post and panel sign'!$G$17:$G$30)) +
(SUMIF('Post and panel sign (2)'!$B$17:$B$30,B300,'Post and panel sign (2)'!$G$17:$G$30)) +
(SUMIF('Flat panels only'!$B$17:$B$30,B300,'Flat panels only'!$G$17:$G$30)) +
(SUMIF('Flat panels only (2)'!$B$17:$B$30,B300,'Flat panels only (2)'!$G$17:$G$30)) +
(SUMIF('Routed panel shapes'!$B$18:$B$31,B300,'Routed panel shapes'!$G$18:$G$31)) +
(SUMIF('Routed panel shapes (2)'!$B$18:$B$31,B300,'Routed panel shapes (2)'!$G$18:$G$31)) +
(SUMIF('Routed face only'!$B$17:$B$30,B300,'Routed face only'!$G$17:$G$30)) +
(SUMIF('Routed face only (2)'!$B$17:$B$30,B300,'Routed face only (2)'!$G$17:$G$30)) +
(SUMIF('Routed alum faces letters'!$B$17:$B$30,B300,'Routed alum faces letters'!$G$17:$G$30)) +
(SUMIF('Routed alum faces letters (2)'!$B$17:$B$30,B300,'Routed alum faces letters (2)'!$G$17:$G$30)) +
(SUMIF('Routed push through acrylic'!$B$17:$B$30,B300,'Routed push through acrylic'!$G$17:$G$30)) +
(SUMIF('Routed push through acrylic (2)'!$B$17:$B$30,B300,'Routed push through acrylic (2)'!$G$17:$G$30)) +
(SUMIF('Sf routed cabinet'!$B$17:$B$30,B300,'Sf routed cabinet'!$G$17:$G$30)) +
(SUMIF('Sf routed cabinet (2)'!$B$17:$B$30,B300,'Sf routed cabinet (2)'!$G$17:$G$30)) +
(SUMIF('Df routed cabinet'!$B$17:$B$30,B300,'Df routed cabinet'!$G$17:$G$30)) +
(SUMIF('Df routed cabinet (2)'!$B$17:$B$30,B300,'Df routed cabinet (2)'!$G$17:$G$30)) +
(SUMIF('Sf acrylic cabinet'!$B$17:$B$30,B300,'Sf acrylic cabinet'!$G$17:$G$30)) +
(SUMIF('Sf acrylic cabinet (2)'!$B$17:$B$30,B300,'Sf acrylic cabinet (2)'!$G$17:$G$30)) +
(SUMIF('Economy Sf acrylic'!$B$17:$B$30,B300,'Economy Sf acrylic'!$G$17:$G$30)) +
(SUMIF('Df acrylic cabinet'!$B$17:$B$30,B300,'Df acrylic cabinet'!$G$17:$G$30)) +
(SUMIF('Df acrylic cabinet (2)'!$B$17:$B$30,B300,'Df acrylic cabinet (2)'!$G$17:$G$30)) +
(SUMIF('Sf flex cabinet'!$B$17:$B$30,B300,'Sf flex cabinet'!$G$17:$G$30)) +
(SUMIF('Sf flex cabinet (2)'!$B$17:$B$30,B300,'Sf flex cabinet (2)'!$G$17:$G$30)) +
(SUMIF('Df flex cabinet'!$B$17:$B$36,B300,'Df flex cabinet'!$G$17:$G$36)) +
(SUMIF('Df flex cabinet (2)'!$B$17:$B$36,B300,'Df flex cabinet (2)'!$G$17:$G$36)) +
(SUMIF('Pole cover'!$B$17:$B$30,B300,'Pole cover'!$G$17:$G$30)) +
(SUMIF('Pole cover (2)'!$B$17:$B$30,B300,'Pole cover (2)'!$G$17:$G$30)) +
(SUMIF('Structural Steel Fab'!$B$17:$B$29,B300,'Structural Steel Fab'!$G$17:$G$29)) +
(SUMIF(Reveal!$B$17:$B$30,B300,Reveal!$G$17:$G$30)) +
(SUMIF('Reveal (2)'!$B$17:$B$30,B300,'Reveal (2)'!$G$17:$G$30)) +
(SUMIF('Crown cove top'!$B$17:$B$30,B300,'Crown cove top'!$G$17:$G$30)) +
(SUMIF('EMC assembly'!$B$17:$B$30,B300,'EMC assembly'!$G$17:$G$30)) +
(SUMIF(Crating!$B$17:$B$29,B300,Crating!$G$17:$G$29)) +
(SUMIF('LED wiring'!$B$17:$B$30,B300,'LED wiring'!$G$17:$G$30)) +
(SUMIF('Changeable copy face'!$B$17:$B$30,B300,'Changeable copy face'!$G$17:$G$30)) +
(SUMIF('Flex face assembly'!$B$17:$B$30,B300,'Flex face assembly'!$G$17:$G$30)) +
(SUMIF('Routed face assembly'!$B$17:$B$30,B300,'Routed face assembly'!$G$17:$G$30)) +
(SUMIF('Paint calculation'!$B$17:$B$30,B300,'Paint calculation'!$G$17:$G$30)) +
(SUMIF('Trimcap letter face'!$B$17:$B$30,B300,'Trimcap letter face'!$G$17:$G$30)) +
(SUMIF('Trimcap letter face (2)'!$B$17:$B$30,B300,'Trimcap letter face (2)'!$G$17:$G$30)) +
(SUMIF('Channel letter fabrication'!$B$17:$B$30,B300,'Channel letter fabrication'!$G$17:$G$30)) +
(SUMIF('Channel letter fabrication (2)'!$B$17:$B$30,B300,'Channel letter fabrication (2)'!$G$17:$G$30))</f>
        <v>0</v>
      </c>
    </row>
    <row r="301" spans="1:10">
      <c r="A301" s="28" t="str">
        <f>[1]ODBC!$A301</f>
        <v>.375 Mil Alum</v>
      </c>
      <c r="B301" s="29" t="str">
        <f>[1]ODBC!B301</f>
        <v>24075</v>
      </c>
      <c r="C301" s="30">
        <f>IFERROR(VLOOKUP($B301,[1]ODBC!$B:$H,2,FALSE),"")</f>
        <v>31.995000000000001</v>
      </c>
      <c r="D301" s="30">
        <f>IFERROR(VLOOKUP($B301,[1]ODBC!$B:$H,3,FALSE),"")</f>
        <v>57.597000000000001</v>
      </c>
      <c r="E301" s="30" t="str">
        <f>IFERROR(VLOOKUP($B301,[1]ODBC!$B:$H,4,FALSE),"")</f>
        <v>SQFT</v>
      </c>
      <c r="F301" s="31">
        <f>IFERROR(VLOOKUP($B301,[1]ODBC!$B:$H,5,FALSE),"")</f>
        <v>44.45</v>
      </c>
      <c r="G301" s="32">
        <f>[1]ODBC!G301</f>
        <v>0</v>
      </c>
      <c r="H301" s="33">
        <f>SUM([1]ODBC!H301)</f>
        <v>45966</v>
      </c>
      <c r="I301" s="41" t="str">
        <f>'Vinyl cutting'!$B$2</f>
        <v>J36938</v>
      </c>
      <c r="J301" s="42">
        <f ca="1">(SUMIF('Freeform time and material'!$B$17:$B$30,B301,'Freeform time and material'!$G$17:$G$30)) +
(SUMIF('Vinyl cutting'!$B$17:$B$30,B301,'Vinyl cutting'!$G$17:$G$30)) +
(SUMIF('Vinyl cutting (2)'!$B$17:$B$30,B301,'Vinyl cutting (2)'!$G$17:$G$30)) +
(SUMIF('Apply vinyl graphics'!$B$17:$B$30,B301,'Apply vinyl graphics'!$G$17:$G$30)) +
(SUMIF('Apply vinyl graphics (2)'!$B$17:$B$30,B301,'Apply vinyl graphics (2)'!$G$17:$G$30)) +
(SUMIF('Alum pan sign'!$B$17:$B$30,B301,'Alum pan sign'!$G$17:$G$30)) +
(SUMIF('Alum pan sign (2)'!$B$17:$B$30,B301,'Alum pan sign (2)'!$G$17:$G$30)) +
(SUMIF('Economy pan sign'!$B$17:$B$30,B301,'Economy pan sign'!$G$17:$G$30)) +
(SUMIF('Post and panel sign'!$B$17:$B$30,B301,'Post and panel sign'!$G$17:$G$30)) +
(SUMIF('Post and panel sign (2)'!$B$17:$B$30,B301,'Post and panel sign (2)'!$G$17:$G$30)) +
(SUMIF('Flat panels only'!$B$17:$B$30,B301,'Flat panels only'!$G$17:$G$30)) +
(SUMIF('Flat panels only (2)'!$B$17:$B$30,B301,'Flat panels only (2)'!$G$17:$G$30)) +
(SUMIF('Routed panel shapes'!$B$18:$B$31,B301,'Routed panel shapes'!$G$18:$G$31)) +
(SUMIF('Routed panel shapes (2)'!$B$18:$B$31,B301,'Routed panel shapes (2)'!$G$18:$G$31)) +
(SUMIF('Routed face only'!$B$17:$B$30,B301,'Routed face only'!$G$17:$G$30)) +
(SUMIF('Routed face only (2)'!$B$17:$B$30,B301,'Routed face only (2)'!$G$17:$G$30)) +
(SUMIF('Routed alum faces letters'!$B$17:$B$30,B301,'Routed alum faces letters'!$G$17:$G$30)) +
(SUMIF('Routed alum faces letters (2)'!$B$17:$B$30,B301,'Routed alum faces letters (2)'!$G$17:$G$30)) +
(SUMIF('Routed push through acrylic'!$B$17:$B$30,B301,'Routed push through acrylic'!$G$17:$G$30)) +
(SUMIF('Routed push through acrylic (2)'!$B$17:$B$30,B301,'Routed push through acrylic (2)'!$G$17:$G$30)) +
(SUMIF('Sf routed cabinet'!$B$17:$B$30,B301,'Sf routed cabinet'!$G$17:$G$30)) +
(SUMIF('Sf routed cabinet (2)'!$B$17:$B$30,B301,'Sf routed cabinet (2)'!$G$17:$G$30)) +
(SUMIF('Df routed cabinet'!$B$17:$B$30,B301,'Df routed cabinet'!$G$17:$G$30)) +
(SUMIF('Df routed cabinet (2)'!$B$17:$B$30,B301,'Df routed cabinet (2)'!$G$17:$G$30)) +
(SUMIF('Sf acrylic cabinet'!$B$17:$B$30,B301,'Sf acrylic cabinet'!$G$17:$G$30)) +
(SUMIF('Sf acrylic cabinet (2)'!$B$17:$B$30,B301,'Sf acrylic cabinet (2)'!$G$17:$G$30)) +
(SUMIF('Economy Sf acrylic'!$B$17:$B$30,B301,'Economy Sf acrylic'!$G$17:$G$30)) +
(SUMIF('Df acrylic cabinet'!$B$17:$B$30,B301,'Df acrylic cabinet'!$G$17:$G$30)) +
(SUMIF('Df acrylic cabinet (2)'!$B$17:$B$30,B301,'Df acrylic cabinet (2)'!$G$17:$G$30)) +
(SUMIF('Sf flex cabinet'!$B$17:$B$30,B301,'Sf flex cabinet'!$G$17:$G$30)) +
(SUMIF('Sf flex cabinet (2)'!$B$17:$B$30,B301,'Sf flex cabinet (2)'!$G$17:$G$30)) +
(SUMIF('Df flex cabinet'!$B$17:$B$36,B301,'Df flex cabinet'!$G$17:$G$36)) +
(SUMIF('Df flex cabinet (2)'!$B$17:$B$36,B301,'Df flex cabinet (2)'!$G$17:$G$36)) +
(SUMIF('Pole cover'!$B$17:$B$30,B301,'Pole cover'!$G$17:$G$30)) +
(SUMIF('Pole cover (2)'!$B$17:$B$30,B301,'Pole cover (2)'!$G$17:$G$30)) +
(SUMIF('Structural Steel Fab'!$B$17:$B$29,B301,'Structural Steel Fab'!$G$17:$G$29)) +
(SUMIF(Reveal!$B$17:$B$30,B301,Reveal!$G$17:$G$30)) +
(SUMIF('Reveal (2)'!$B$17:$B$30,B301,'Reveal (2)'!$G$17:$G$30)) +
(SUMIF('Crown cove top'!$B$17:$B$30,B301,'Crown cove top'!$G$17:$G$30)) +
(SUMIF('EMC assembly'!$B$17:$B$30,B301,'EMC assembly'!$G$17:$G$30)) +
(SUMIF(Crating!$B$17:$B$29,B301,Crating!$G$17:$G$29)) +
(SUMIF('LED wiring'!$B$17:$B$30,B301,'LED wiring'!$G$17:$G$30)) +
(SUMIF('Changeable copy face'!$B$17:$B$30,B301,'Changeable copy face'!$G$17:$G$30)) +
(SUMIF('Flex face assembly'!$B$17:$B$30,B301,'Flex face assembly'!$G$17:$G$30)) +
(SUMIF('Routed face assembly'!$B$17:$B$30,B301,'Routed face assembly'!$G$17:$G$30)) +
(SUMIF('Paint calculation'!$B$17:$B$30,B301,'Paint calculation'!$G$17:$G$30)) +
(SUMIF('Trimcap letter face'!$B$17:$B$30,B301,'Trimcap letter face'!$G$17:$G$30)) +
(SUMIF('Trimcap letter face (2)'!$B$17:$B$30,B301,'Trimcap letter face (2)'!$G$17:$G$30)) +
(SUMIF('Channel letter fabrication'!$B$17:$B$30,B301,'Channel letter fabrication'!$G$17:$G$30)) +
(SUMIF('Channel letter fabrication (2)'!$B$17:$B$30,B301,'Channel letter fabrication (2)'!$G$17:$G$30))</f>
        <v>0</v>
      </c>
    </row>
    <row r="302" spans="1:10">
      <c r="A302" s="28" t="str">
        <f>[1]ODBC!$A302</f>
        <v>.500 Mil Alum</v>
      </c>
      <c r="B302" s="29" t="str">
        <f>[1]ODBC!B302</f>
        <v>24080</v>
      </c>
      <c r="C302" s="30">
        <f>IFERROR(VLOOKUP($B302,[1]ODBC!$B:$H,2,FALSE),"")</f>
        <v>27.571000000000002</v>
      </c>
      <c r="D302" s="30">
        <f>IFERROR(VLOOKUP($B302,[1]ODBC!$B:$H,3,FALSE),"")</f>
        <v>49.633000000000003</v>
      </c>
      <c r="E302" s="30" t="str">
        <f>IFERROR(VLOOKUP($B302,[1]ODBC!$B:$H,4,FALSE),"")</f>
        <v>SQFT</v>
      </c>
      <c r="F302" s="31">
        <f>IFERROR(VLOOKUP($B302,[1]ODBC!$B:$H,5,FALSE),"")</f>
        <v>44.45</v>
      </c>
      <c r="G302" s="32">
        <f>[1]ODBC!G302</f>
        <v>0</v>
      </c>
      <c r="H302" s="33">
        <f>SUM([1]ODBC!H302)</f>
        <v>0</v>
      </c>
      <c r="I302" s="41" t="str">
        <f>'Vinyl cutting'!$B$2</f>
        <v>J36938</v>
      </c>
      <c r="J302" s="42">
        <f ca="1">(SUMIF('Freeform time and material'!$B$17:$B$30,B302,'Freeform time and material'!$G$17:$G$30)) +
(SUMIF('Vinyl cutting'!$B$17:$B$30,B302,'Vinyl cutting'!$G$17:$G$30)) +
(SUMIF('Vinyl cutting (2)'!$B$17:$B$30,B302,'Vinyl cutting (2)'!$G$17:$G$30)) +
(SUMIF('Apply vinyl graphics'!$B$17:$B$30,B302,'Apply vinyl graphics'!$G$17:$G$30)) +
(SUMIF('Apply vinyl graphics (2)'!$B$17:$B$30,B302,'Apply vinyl graphics (2)'!$G$17:$G$30)) +
(SUMIF('Alum pan sign'!$B$17:$B$30,B302,'Alum pan sign'!$G$17:$G$30)) +
(SUMIF('Alum pan sign (2)'!$B$17:$B$30,B302,'Alum pan sign (2)'!$G$17:$G$30)) +
(SUMIF('Economy pan sign'!$B$17:$B$30,B302,'Economy pan sign'!$G$17:$G$30)) +
(SUMIF('Post and panel sign'!$B$17:$B$30,B302,'Post and panel sign'!$G$17:$G$30)) +
(SUMIF('Post and panel sign (2)'!$B$17:$B$30,B302,'Post and panel sign (2)'!$G$17:$G$30)) +
(SUMIF('Flat panels only'!$B$17:$B$30,B302,'Flat panels only'!$G$17:$G$30)) +
(SUMIF('Flat panels only (2)'!$B$17:$B$30,B302,'Flat panels only (2)'!$G$17:$G$30)) +
(SUMIF('Routed panel shapes'!$B$18:$B$31,B302,'Routed panel shapes'!$G$18:$G$31)) +
(SUMIF('Routed panel shapes (2)'!$B$18:$B$31,B302,'Routed panel shapes (2)'!$G$18:$G$31)) +
(SUMIF('Routed face only'!$B$17:$B$30,B302,'Routed face only'!$G$17:$G$30)) +
(SUMIF('Routed face only (2)'!$B$17:$B$30,B302,'Routed face only (2)'!$G$17:$G$30)) +
(SUMIF('Routed alum faces letters'!$B$17:$B$30,B302,'Routed alum faces letters'!$G$17:$G$30)) +
(SUMIF('Routed alum faces letters (2)'!$B$17:$B$30,B302,'Routed alum faces letters (2)'!$G$17:$G$30)) +
(SUMIF('Routed push through acrylic'!$B$17:$B$30,B302,'Routed push through acrylic'!$G$17:$G$30)) +
(SUMIF('Routed push through acrylic (2)'!$B$17:$B$30,B302,'Routed push through acrylic (2)'!$G$17:$G$30)) +
(SUMIF('Sf routed cabinet'!$B$17:$B$30,B302,'Sf routed cabinet'!$G$17:$G$30)) +
(SUMIF('Sf routed cabinet (2)'!$B$17:$B$30,B302,'Sf routed cabinet (2)'!$G$17:$G$30)) +
(SUMIF('Df routed cabinet'!$B$17:$B$30,B302,'Df routed cabinet'!$G$17:$G$30)) +
(SUMIF('Df routed cabinet (2)'!$B$17:$B$30,B302,'Df routed cabinet (2)'!$G$17:$G$30)) +
(SUMIF('Sf acrylic cabinet'!$B$17:$B$30,B302,'Sf acrylic cabinet'!$G$17:$G$30)) +
(SUMIF('Sf acrylic cabinet (2)'!$B$17:$B$30,B302,'Sf acrylic cabinet (2)'!$G$17:$G$30)) +
(SUMIF('Economy Sf acrylic'!$B$17:$B$30,B302,'Economy Sf acrylic'!$G$17:$G$30)) +
(SUMIF('Df acrylic cabinet'!$B$17:$B$30,B302,'Df acrylic cabinet'!$G$17:$G$30)) +
(SUMIF('Df acrylic cabinet (2)'!$B$17:$B$30,B302,'Df acrylic cabinet (2)'!$G$17:$G$30)) +
(SUMIF('Sf flex cabinet'!$B$17:$B$30,B302,'Sf flex cabinet'!$G$17:$G$30)) +
(SUMIF('Sf flex cabinet (2)'!$B$17:$B$30,B302,'Sf flex cabinet (2)'!$G$17:$G$30)) +
(SUMIF('Df flex cabinet'!$B$17:$B$36,B302,'Df flex cabinet'!$G$17:$G$36)) +
(SUMIF('Df flex cabinet (2)'!$B$17:$B$36,B302,'Df flex cabinet (2)'!$G$17:$G$36)) +
(SUMIF('Pole cover'!$B$17:$B$30,B302,'Pole cover'!$G$17:$G$30)) +
(SUMIF('Pole cover (2)'!$B$17:$B$30,B302,'Pole cover (2)'!$G$17:$G$30)) +
(SUMIF('Structural Steel Fab'!$B$17:$B$29,B302,'Structural Steel Fab'!$G$17:$G$29)) +
(SUMIF(Reveal!$B$17:$B$30,B302,Reveal!$G$17:$G$30)) +
(SUMIF('Reveal (2)'!$B$17:$B$30,B302,'Reveal (2)'!$G$17:$G$30)) +
(SUMIF('Crown cove top'!$B$17:$B$30,B302,'Crown cove top'!$G$17:$G$30)) +
(SUMIF('EMC assembly'!$B$17:$B$30,B302,'EMC assembly'!$G$17:$G$30)) +
(SUMIF(Crating!$B$17:$B$29,B302,Crating!$G$17:$G$29)) +
(SUMIF('LED wiring'!$B$17:$B$30,B302,'LED wiring'!$G$17:$G$30)) +
(SUMIF('Changeable copy face'!$B$17:$B$30,B302,'Changeable copy face'!$G$17:$G$30)) +
(SUMIF('Flex face assembly'!$B$17:$B$30,B302,'Flex face assembly'!$G$17:$G$30)) +
(SUMIF('Routed face assembly'!$B$17:$B$30,B302,'Routed face assembly'!$G$17:$G$30)) +
(SUMIF('Paint calculation'!$B$17:$B$30,B302,'Paint calculation'!$G$17:$G$30)) +
(SUMIF('Trimcap letter face'!$B$17:$B$30,B302,'Trimcap letter face'!$G$17:$G$30)) +
(SUMIF('Trimcap letter face (2)'!$B$17:$B$30,B302,'Trimcap letter face (2)'!$G$17:$G$30)) +
(SUMIF('Channel letter fabrication'!$B$17:$B$30,B302,'Channel letter fabrication'!$G$17:$G$30)) +
(SUMIF('Channel letter fabrication (2)'!$B$17:$B$30,B302,'Channel letter fabrication (2)'!$G$17:$G$30))</f>
        <v>0</v>
      </c>
    </row>
    <row r="303" spans="1:10">
      <c r="A303" s="28" t="str">
        <f>[1]ODBC!$A303</f>
        <v>Routing - 6' Sheet .125 Mil Al 5052</v>
      </c>
      <c r="B303" s="29" t="str">
        <f>[1]ODBC!B303</f>
        <v>24135</v>
      </c>
      <c r="C303" s="30">
        <f>IFERROR(VLOOKUP($B303,[1]ODBC!$B:$H,2,FALSE),"")</f>
        <v>5.9160000000000004</v>
      </c>
      <c r="D303" s="30">
        <f>IFERROR(VLOOKUP($B303,[1]ODBC!$B:$H,3,FALSE),"")</f>
        <v>10.65</v>
      </c>
      <c r="E303" s="30" t="str">
        <f>IFERROR(VLOOKUP($B303,[1]ODBC!$B:$H,4,FALSE),"")</f>
        <v>SQFT</v>
      </c>
      <c r="F303" s="31">
        <f>IFERROR(VLOOKUP($B303,[1]ODBC!$B:$H,5,FALSE),"")</f>
        <v>44.45</v>
      </c>
      <c r="G303" s="32">
        <f>[1]ODBC!G303</f>
        <v>0</v>
      </c>
      <c r="H303" s="33">
        <f>SUM([1]ODBC!H303)</f>
        <v>46048</v>
      </c>
      <c r="I303" s="41" t="str">
        <f>'Vinyl cutting'!$B$2</f>
        <v>J36938</v>
      </c>
      <c r="J303" s="42">
        <f ca="1">(SUMIF('Freeform time and material'!$B$17:$B$30,B303,'Freeform time and material'!$G$17:$G$30)) +
(SUMIF('Vinyl cutting'!$B$17:$B$30,B303,'Vinyl cutting'!$G$17:$G$30)) +
(SUMIF('Vinyl cutting (2)'!$B$17:$B$30,B303,'Vinyl cutting (2)'!$G$17:$G$30)) +
(SUMIF('Apply vinyl graphics'!$B$17:$B$30,B303,'Apply vinyl graphics'!$G$17:$G$30)) +
(SUMIF('Apply vinyl graphics (2)'!$B$17:$B$30,B303,'Apply vinyl graphics (2)'!$G$17:$G$30)) +
(SUMIF('Alum pan sign'!$B$17:$B$30,B303,'Alum pan sign'!$G$17:$G$30)) +
(SUMIF('Alum pan sign (2)'!$B$17:$B$30,B303,'Alum pan sign (2)'!$G$17:$G$30)) +
(SUMIF('Economy pan sign'!$B$17:$B$30,B303,'Economy pan sign'!$G$17:$G$30)) +
(SUMIF('Post and panel sign'!$B$17:$B$30,B303,'Post and panel sign'!$G$17:$G$30)) +
(SUMIF('Post and panel sign (2)'!$B$17:$B$30,B303,'Post and panel sign (2)'!$G$17:$G$30)) +
(SUMIF('Flat panels only'!$B$17:$B$30,B303,'Flat panels only'!$G$17:$G$30)) +
(SUMIF('Flat panels only (2)'!$B$17:$B$30,B303,'Flat panels only (2)'!$G$17:$G$30)) +
(SUMIF('Routed panel shapes'!$B$18:$B$31,B303,'Routed panel shapes'!$G$18:$G$31)) +
(SUMIF('Routed panel shapes (2)'!$B$18:$B$31,B303,'Routed panel shapes (2)'!$G$18:$G$31)) +
(SUMIF('Routed face only'!$B$17:$B$30,B303,'Routed face only'!$G$17:$G$30)) +
(SUMIF('Routed face only (2)'!$B$17:$B$30,B303,'Routed face only (2)'!$G$17:$G$30)) +
(SUMIF('Routed alum faces letters'!$B$17:$B$30,B303,'Routed alum faces letters'!$G$17:$G$30)) +
(SUMIF('Routed alum faces letters (2)'!$B$17:$B$30,B303,'Routed alum faces letters (2)'!$G$17:$G$30)) +
(SUMIF('Routed push through acrylic'!$B$17:$B$30,B303,'Routed push through acrylic'!$G$17:$G$30)) +
(SUMIF('Routed push through acrylic (2)'!$B$17:$B$30,B303,'Routed push through acrylic (2)'!$G$17:$G$30)) +
(SUMIF('Sf routed cabinet'!$B$17:$B$30,B303,'Sf routed cabinet'!$G$17:$G$30)) +
(SUMIF('Sf routed cabinet (2)'!$B$17:$B$30,B303,'Sf routed cabinet (2)'!$G$17:$G$30)) +
(SUMIF('Df routed cabinet'!$B$17:$B$30,B303,'Df routed cabinet'!$G$17:$G$30)) +
(SUMIF('Df routed cabinet (2)'!$B$17:$B$30,B303,'Df routed cabinet (2)'!$G$17:$G$30)) +
(SUMIF('Sf acrylic cabinet'!$B$17:$B$30,B303,'Sf acrylic cabinet'!$G$17:$G$30)) +
(SUMIF('Sf acrylic cabinet (2)'!$B$17:$B$30,B303,'Sf acrylic cabinet (2)'!$G$17:$G$30)) +
(SUMIF('Economy Sf acrylic'!$B$17:$B$30,B303,'Economy Sf acrylic'!$G$17:$G$30)) +
(SUMIF('Df acrylic cabinet'!$B$17:$B$30,B303,'Df acrylic cabinet'!$G$17:$G$30)) +
(SUMIF('Df acrylic cabinet (2)'!$B$17:$B$30,B303,'Df acrylic cabinet (2)'!$G$17:$G$30)) +
(SUMIF('Sf flex cabinet'!$B$17:$B$30,B303,'Sf flex cabinet'!$G$17:$G$30)) +
(SUMIF('Sf flex cabinet (2)'!$B$17:$B$30,B303,'Sf flex cabinet (2)'!$G$17:$G$30)) +
(SUMIF('Df flex cabinet'!$B$17:$B$36,B303,'Df flex cabinet'!$G$17:$G$36)) +
(SUMIF('Df flex cabinet (2)'!$B$17:$B$36,B303,'Df flex cabinet (2)'!$G$17:$G$36)) +
(SUMIF('Pole cover'!$B$17:$B$30,B303,'Pole cover'!$G$17:$G$30)) +
(SUMIF('Pole cover (2)'!$B$17:$B$30,B303,'Pole cover (2)'!$G$17:$G$30)) +
(SUMIF('Structural Steel Fab'!$B$17:$B$29,B303,'Structural Steel Fab'!$G$17:$G$29)) +
(SUMIF(Reveal!$B$17:$B$30,B303,Reveal!$G$17:$G$30)) +
(SUMIF('Reveal (2)'!$B$17:$B$30,B303,'Reveal (2)'!$G$17:$G$30)) +
(SUMIF('Crown cove top'!$B$17:$B$30,B303,'Crown cove top'!$G$17:$G$30)) +
(SUMIF('EMC assembly'!$B$17:$B$30,B303,'EMC assembly'!$G$17:$G$30)) +
(SUMIF(Crating!$B$17:$B$29,B303,Crating!$G$17:$G$29)) +
(SUMIF('LED wiring'!$B$17:$B$30,B303,'LED wiring'!$G$17:$G$30)) +
(SUMIF('Changeable copy face'!$B$17:$B$30,B303,'Changeable copy face'!$G$17:$G$30)) +
(SUMIF('Flex face assembly'!$B$17:$B$30,B303,'Flex face assembly'!$G$17:$G$30)) +
(SUMIF('Routed face assembly'!$B$17:$B$30,B303,'Routed face assembly'!$G$17:$G$30)) +
(SUMIF('Paint calculation'!$B$17:$B$30,B303,'Paint calculation'!$G$17:$G$30)) +
(SUMIF('Trimcap letter face'!$B$17:$B$30,B303,'Trimcap letter face'!$G$17:$G$30)) +
(SUMIF('Trimcap letter face (2)'!$B$17:$B$30,B303,'Trimcap letter face (2)'!$G$17:$G$30)) +
(SUMIF('Channel letter fabrication'!$B$17:$B$30,B303,'Channel letter fabrication'!$G$17:$G$30)) +
(SUMIF('Channel letter fabrication (2)'!$B$17:$B$30,B303,'Channel letter fabrication (2)'!$G$17:$G$30))</f>
        <v>0</v>
      </c>
    </row>
    <row r="304" spans="1:10">
      <c r="A304" s="28" t="str">
        <f>[1]ODBC!$A304</f>
        <v>1 x 1 x .065 Alum Sq Tube</v>
      </c>
      <c r="B304" s="29" t="str">
        <f>[1]ODBC!B304</f>
        <v>25005</v>
      </c>
      <c r="C304" s="30">
        <f>IFERROR(VLOOKUP($B304,[1]ODBC!$B:$H,2,FALSE),"")</f>
        <v>0.52</v>
      </c>
      <c r="D304" s="30">
        <f>IFERROR(VLOOKUP($B304,[1]ODBC!$B:$H,3,FALSE),"")</f>
        <v>0.93600000000000005</v>
      </c>
      <c r="E304" s="30" t="str">
        <f>IFERROR(VLOOKUP($B304,[1]ODBC!$B:$H,4,FALSE),"")</f>
        <v>FT</v>
      </c>
      <c r="F304" s="31">
        <f>IFERROR(VLOOKUP($B304,[1]ODBC!$B:$H,5,FALSE),"")</f>
        <v>44.45</v>
      </c>
      <c r="G304" s="32">
        <f>[1]ODBC!G304</f>
        <v>0</v>
      </c>
      <c r="H304" s="33">
        <f>SUM([1]ODBC!H304)</f>
        <v>0</v>
      </c>
      <c r="I304" s="41" t="str">
        <f>'Vinyl cutting'!$B$2</f>
        <v>J36938</v>
      </c>
      <c r="J304" s="42">
        <f ca="1">(SUMIF('Freeform time and material'!$B$17:$B$30,B304,'Freeform time and material'!$G$17:$G$30)) +
(SUMIF('Vinyl cutting'!$B$17:$B$30,B304,'Vinyl cutting'!$G$17:$G$30)) +
(SUMIF('Vinyl cutting (2)'!$B$17:$B$30,B304,'Vinyl cutting (2)'!$G$17:$G$30)) +
(SUMIF('Apply vinyl graphics'!$B$17:$B$30,B304,'Apply vinyl graphics'!$G$17:$G$30)) +
(SUMIF('Apply vinyl graphics (2)'!$B$17:$B$30,B304,'Apply vinyl graphics (2)'!$G$17:$G$30)) +
(SUMIF('Alum pan sign'!$B$17:$B$30,B304,'Alum pan sign'!$G$17:$G$30)) +
(SUMIF('Alum pan sign (2)'!$B$17:$B$30,B304,'Alum pan sign (2)'!$G$17:$G$30)) +
(SUMIF('Economy pan sign'!$B$17:$B$30,B304,'Economy pan sign'!$G$17:$G$30)) +
(SUMIF('Post and panel sign'!$B$17:$B$30,B304,'Post and panel sign'!$G$17:$G$30)) +
(SUMIF('Post and panel sign (2)'!$B$17:$B$30,B304,'Post and panel sign (2)'!$G$17:$G$30)) +
(SUMIF('Flat panels only'!$B$17:$B$30,B304,'Flat panels only'!$G$17:$G$30)) +
(SUMIF('Flat panels only (2)'!$B$17:$B$30,B304,'Flat panels only (2)'!$G$17:$G$30)) +
(SUMIF('Routed panel shapes'!$B$18:$B$31,B304,'Routed panel shapes'!$G$18:$G$31)) +
(SUMIF('Routed panel shapes (2)'!$B$18:$B$31,B304,'Routed panel shapes (2)'!$G$18:$G$31)) +
(SUMIF('Routed face only'!$B$17:$B$30,B304,'Routed face only'!$G$17:$G$30)) +
(SUMIF('Routed face only (2)'!$B$17:$B$30,B304,'Routed face only (2)'!$G$17:$G$30)) +
(SUMIF('Routed alum faces letters'!$B$17:$B$30,B304,'Routed alum faces letters'!$G$17:$G$30)) +
(SUMIF('Routed alum faces letters (2)'!$B$17:$B$30,B304,'Routed alum faces letters (2)'!$G$17:$G$30)) +
(SUMIF('Routed push through acrylic'!$B$17:$B$30,B304,'Routed push through acrylic'!$G$17:$G$30)) +
(SUMIF('Routed push through acrylic (2)'!$B$17:$B$30,B304,'Routed push through acrylic (2)'!$G$17:$G$30)) +
(SUMIF('Sf routed cabinet'!$B$17:$B$30,B304,'Sf routed cabinet'!$G$17:$G$30)) +
(SUMIF('Sf routed cabinet (2)'!$B$17:$B$30,B304,'Sf routed cabinet (2)'!$G$17:$G$30)) +
(SUMIF('Df routed cabinet'!$B$17:$B$30,B304,'Df routed cabinet'!$G$17:$G$30)) +
(SUMIF('Df routed cabinet (2)'!$B$17:$B$30,B304,'Df routed cabinet (2)'!$G$17:$G$30)) +
(SUMIF('Sf acrylic cabinet'!$B$17:$B$30,B304,'Sf acrylic cabinet'!$G$17:$G$30)) +
(SUMIF('Sf acrylic cabinet (2)'!$B$17:$B$30,B304,'Sf acrylic cabinet (2)'!$G$17:$G$30)) +
(SUMIF('Economy Sf acrylic'!$B$17:$B$30,B304,'Economy Sf acrylic'!$G$17:$G$30)) +
(SUMIF('Df acrylic cabinet'!$B$17:$B$30,B304,'Df acrylic cabinet'!$G$17:$G$30)) +
(SUMIF('Df acrylic cabinet (2)'!$B$17:$B$30,B304,'Df acrylic cabinet (2)'!$G$17:$G$30)) +
(SUMIF('Sf flex cabinet'!$B$17:$B$30,B304,'Sf flex cabinet'!$G$17:$G$30)) +
(SUMIF('Sf flex cabinet (2)'!$B$17:$B$30,B304,'Sf flex cabinet (2)'!$G$17:$G$30)) +
(SUMIF('Df flex cabinet'!$B$17:$B$36,B304,'Df flex cabinet'!$G$17:$G$36)) +
(SUMIF('Df flex cabinet (2)'!$B$17:$B$36,B304,'Df flex cabinet (2)'!$G$17:$G$36)) +
(SUMIF('Pole cover'!$B$17:$B$30,B304,'Pole cover'!$G$17:$G$30)) +
(SUMIF('Pole cover (2)'!$B$17:$B$30,B304,'Pole cover (2)'!$G$17:$G$30)) +
(SUMIF('Structural Steel Fab'!$B$17:$B$29,B304,'Structural Steel Fab'!$G$17:$G$29)) +
(SUMIF(Reveal!$B$17:$B$30,B304,Reveal!$G$17:$G$30)) +
(SUMIF('Reveal (2)'!$B$17:$B$30,B304,'Reveal (2)'!$G$17:$G$30)) +
(SUMIF('Crown cove top'!$B$17:$B$30,B304,'Crown cove top'!$G$17:$G$30)) +
(SUMIF('EMC assembly'!$B$17:$B$30,B304,'EMC assembly'!$G$17:$G$30)) +
(SUMIF(Crating!$B$17:$B$29,B304,Crating!$G$17:$G$29)) +
(SUMIF('LED wiring'!$B$17:$B$30,B304,'LED wiring'!$G$17:$G$30)) +
(SUMIF('Changeable copy face'!$B$17:$B$30,B304,'Changeable copy face'!$G$17:$G$30)) +
(SUMIF('Flex face assembly'!$B$17:$B$30,B304,'Flex face assembly'!$G$17:$G$30)) +
(SUMIF('Routed face assembly'!$B$17:$B$30,B304,'Routed face assembly'!$G$17:$G$30)) +
(SUMIF('Paint calculation'!$B$17:$B$30,B304,'Paint calculation'!$G$17:$G$30)) +
(SUMIF('Trimcap letter face'!$B$17:$B$30,B304,'Trimcap letter face'!$G$17:$G$30)) +
(SUMIF('Trimcap letter face (2)'!$B$17:$B$30,B304,'Trimcap letter face (2)'!$G$17:$G$30)) +
(SUMIF('Channel letter fabrication'!$B$17:$B$30,B304,'Channel letter fabrication'!$G$17:$G$30)) +
(SUMIF('Channel letter fabrication (2)'!$B$17:$B$30,B304,'Channel letter fabrication (2)'!$G$17:$G$30))</f>
        <v>0</v>
      </c>
    </row>
    <row r="305" spans="1:10">
      <c r="A305" s="28" t="str">
        <f>[1]ODBC!$A305</f>
        <v>1 x .125 Sq Tube Clr Anodized</v>
      </c>
      <c r="B305" s="29" t="str">
        <f>[1]ODBC!B305</f>
        <v>25010</v>
      </c>
      <c r="C305" s="30">
        <f>IFERROR(VLOOKUP($B305,[1]ODBC!$B:$H,2,FALSE),"")</f>
        <v>2.16</v>
      </c>
      <c r="D305" s="30">
        <f>IFERROR(VLOOKUP($B305,[1]ODBC!$B:$H,3,FALSE),"")</f>
        <v>3.8879999999999999</v>
      </c>
      <c r="E305" s="30" t="str">
        <f>IFERROR(VLOOKUP($B305,[1]ODBC!$B:$H,4,FALSE),"")</f>
        <v>FT</v>
      </c>
      <c r="F305" s="31">
        <f>IFERROR(VLOOKUP($B305,[1]ODBC!$B:$H,5,FALSE),"")</f>
        <v>44.45</v>
      </c>
      <c r="G305" s="32">
        <f>[1]ODBC!G305</f>
        <v>0</v>
      </c>
      <c r="H305" s="33">
        <f>SUM([1]ODBC!H305)</f>
        <v>0</v>
      </c>
      <c r="I305" s="41" t="str">
        <f>'Vinyl cutting'!$B$2</f>
        <v>J36938</v>
      </c>
      <c r="J305" s="42">
        <f ca="1">(SUMIF('Freeform time and material'!$B$17:$B$30,B305,'Freeform time and material'!$G$17:$G$30)) +
(SUMIF('Vinyl cutting'!$B$17:$B$30,B305,'Vinyl cutting'!$G$17:$G$30)) +
(SUMIF('Vinyl cutting (2)'!$B$17:$B$30,B305,'Vinyl cutting (2)'!$G$17:$G$30)) +
(SUMIF('Apply vinyl graphics'!$B$17:$B$30,B305,'Apply vinyl graphics'!$G$17:$G$30)) +
(SUMIF('Apply vinyl graphics (2)'!$B$17:$B$30,B305,'Apply vinyl graphics (2)'!$G$17:$G$30)) +
(SUMIF('Alum pan sign'!$B$17:$B$30,B305,'Alum pan sign'!$G$17:$G$30)) +
(SUMIF('Alum pan sign (2)'!$B$17:$B$30,B305,'Alum pan sign (2)'!$G$17:$G$30)) +
(SUMIF('Economy pan sign'!$B$17:$B$30,B305,'Economy pan sign'!$G$17:$G$30)) +
(SUMIF('Post and panel sign'!$B$17:$B$30,B305,'Post and panel sign'!$G$17:$G$30)) +
(SUMIF('Post and panel sign (2)'!$B$17:$B$30,B305,'Post and panel sign (2)'!$G$17:$G$30)) +
(SUMIF('Flat panels only'!$B$17:$B$30,B305,'Flat panels only'!$G$17:$G$30)) +
(SUMIF('Flat panels only (2)'!$B$17:$B$30,B305,'Flat panels only (2)'!$G$17:$G$30)) +
(SUMIF('Routed panel shapes'!$B$18:$B$31,B305,'Routed panel shapes'!$G$18:$G$31)) +
(SUMIF('Routed panel shapes (2)'!$B$18:$B$31,B305,'Routed panel shapes (2)'!$G$18:$G$31)) +
(SUMIF('Routed face only'!$B$17:$B$30,B305,'Routed face only'!$G$17:$G$30)) +
(SUMIF('Routed face only (2)'!$B$17:$B$30,B305,'Routed face only (2)'!$G$17:$G$30)) +
(SUMIF('Routed alum faces letters'!$B$17:$B$30,B305,'Routed alum faces letters'!$G$17:$G$30)) +
(SUMIF('Routed alum faces letters (2)'!$B$17:$B$30,B305,'Routed alum faces letters (2)'!$G$17:$G$30)) +
(SUMIF('Routed push through acrylic'!$B$17:$B$30,B305,'Routed push through acrylic'!$G$17:$G$30)) +
(SUMIF('Routed push through acrylic (2)'!$B$17:$B$30,B305,'Routed push through acrylic (2)'!$G$17:$G$30)) +
(SUMIF('Sf routed cabinet'!$B$17:$B$30,B305,'Sf routed cabinet'!$G$17:$G$30)) +
(SUMIF('Sf routed cabinet (2)'!$B$17:$B$30,B305,'Sf routed cabinet (2)'!$G$17:$G$30)) +
(SUMIF('Df routed cabinet'!$B$17:$B$30,B305,'Df routed cabinet'!$G$17:$G$30)) +
(SUMIF('Df routed cabinet (2)'!$B$17:$B$30,B305,'Df routed cabinet (2)'!$G$17:$G$30)) +
(SUMIF('Sf acrylic cabinet'!$B$17:$B$30,B305,'Sf acrylic cabinet'!$G$17:$G$30)) +
(SUMIF('Sf acrylic cabinet (2)'!$B$17:$B$30,B305,'Sf acrylic cabinet (2)'!$G$17:$G$30)) +
(SUMIF('Economy Sf acrylic'!$B$17:$B$30,B305,'Economy Sf acrylic'!$G$17:$G$30)) +
(SUMIF('Df acrylic cabinet'!$B$17:$B$30,B305,'Df acrylic cabinet'!$G$17:$G$30)) +
(SUMIF('Df acrylic cabinet (2)'!$B$17:$B$30,B305,'Df acrylic cabinet (2)'!$G$17:$G$30)) +
(SUMIF('Sf flex cabinet'!$B$17:$B$30,B305,'Sf flex cabinet'!$G$17:$G$30)) +
(SUMIF('Sf flex cabinet (2)'!$B$17:$B$30,B305,'Sf flex cabinet (2)'!$G$17:$G$30)) +
(SUMIF('Df flex cabinet'!$B$17:$B$36,B305,'Df flex cabinet'!$G$17:$G$36)) +
(SUMIF('Df flex cabinet (2)'!$B$17:$B$36,B305,'Df flex cabinet (2)'!$G$17:$G$36)) +
(SUMIF('Pole cover'!$B$17:$B$30,B305,'Pole cover'!$G$17:$G$30)) +
(SUMIF('Pole cover (2)'!$B$17:$B$30,B305,'Pole cover (2)'!$G$17:$G$30)) +
(SUMIF('Structural Steel Fab'!$B$17:$B$29,B305,'Structural Steel Fab'!$G$17:$G$29)) +
(SUMIF(Reveal!$B$17:$B$30,B305,Reveal!$G$17:$G$30)) +
(SUMIF('Reveal (2)'!$B$17:$B$30,B305,'Reveal (2)'!$G$17:$G$30)) +
(SUMIF('Crown cove top'!$B$17:$B$30,B305,'Crown cove top'!$G$17:$G$30)) +
(SUMIF('EMC assembly'!$B$17:$B$30,B305,'EMC assembly'!$G$17:$G$30)) +
(SUMIF(Crating!$B$17:$B$29,B305,Crating!$G$17:$G$29)) +
(SUMIF('LED wiring'!$B$17:$B$30,B305,'LED wiring'!$G$17:$G$30)) +
(SUMIF('Changeable copy face'!$B$17:$B$30,B305,'Changeable copy face'!$G$17:$G$30)) +
(SUMIF('Flex face assembly'!$B$17:$B$30,B305,'Flex face assembly'!$G$17:$G$30)) +
(SUMIF('Routed face assembly'!$B$17:$B$30,B305,'Routed face assembly'!$G$17:$G$30)) +
(SUMIF('Paint calculation'!$B$17:$B$30,B305,'Paint calculation'!$G$17:$G$30)) +
(SUMIF('Trimcap letter face'!$B$17:$B$30,B305,'Trimcap letter face'!$G$17:$G$30)) +
(SUMIF('Trimcap letter face (2)'!$B$17:$B$30,B305,'Trimcap letter face (2)'!$G$17:$G$30)) +
(SUMIF('Channel letter fabrication'!$B$17:$B$30,B305,'Channel letter fabrication'!$G$17:$G$30)) +
(SUMIF('Channel letter fabrication (2)'!$B$17:$B$30,B305,'Channel letter fabrication (2)'!$G$17:$G$30))</f>
        <v>0</v>
      </c>
    </row>
    <row r="306" spans="1:10">
      <c r="A306" s="28" t="str">
        <f>[1]ODBC!$A306</f>
        <v>1 x .125 Arch Al Sq Tube 24'</v>
      </c>
      <c r="B306" s="29" t="str">
        <f>[1]ODBC!B306</f>
        <v>25015</v>
      </c>
      <c r="C306" s="30">
        <f>IFERROR(VLOOKUP($B306,[1]ODBC!$B:$H,2,FALSE),"")</f>
        <v>1.532</v>
      </c>
      <c r="D306" s="30">
        <f>IFERROR(VLOOKUP($B306,[1]ODBC!$B:$H,3,FALSE),"")</f>
        <v>2.758</v>
      </c>
      <c r="E306" s="30" t="str">
        <f>IFERROR(VLOOKUP($B306,[1]ODBC!$B:$H,4,FALSE),"")</f>
        <v>FT</v>
      </c>
      <c r="F306" s="31">
        <f>IFERROR(VLOOKUP($B306,[1]ODBC!$B:$H,5,FALSE),"")</f>
        <v>44.45</v>
      </c>
      <c r="G306" s="32">
        <f>[1]ODBC!G306</f>
        <v>0</v>
      </c>
      <c r="H306" s="33">
        <f>SUM([1]ODBC!H306)</f>
        <v>45660</v>
      </c>
      <c r="I306" s="41" t="str">
        <f>'Vinyl cutting'!$B$2</f>
        <v>J36938</v>
      </c>
      <c r="J306" s="42">
        <f ca="1">(SUMIF('Freeform time and material'!$B$17:$B$30,B306,'Freeform time and material'!$G$17:$G$30)) +
(SUMIF('Vinyl cutting'!$B$17:$B$30,B306,'Vinyl cutting'!$G$17:$G$30)) +
(SUMIF('Vinyl cutting (2)'!$B$17:$B$30,B306,'Vinyl cutting (2)'!$G$17:$G$30)) +
(SUMIF('Apply vinyl graphics'!$B$17:$B$30,B306,'Apply vinyl graphics'!$G$17:$G$30)) +
(SUMIF('Apply vinyl graphics (2)'!$B$17:$B$30,B306,'Apply vinyl graphics (2)'!$G$17:$G$30)) +
(SUMIF('Alum pan sign'!$B$17:$B$30,B306,'Alum pan sign'!$G$17:$G$30)) +
(SUMIF('Alum pan sign (2)'!$B$17:$B$30,B306,'Alum pan sign (2)'!$G$17:$G$30)) +
(SUMIF('Economy pan sign'!$B$17:$B$30,B306,'Economy pan sign'!$G$17:$G$30)) +
(SUMIF('Post and panel sign'!$B$17:$B$30,B306,'Post and panel sign'!$G$17:$G$30)) +
(SUMIF('Post and panel sign (2)'!$B$17:$B$30,B306,'Post and panel sign (2)'!$G$17:$G$30)) +
(SUMIF('Flat panels only'!$B$17:$B$30,B306,'Flat panels only'!$G$17:$G$30)) +
(SUMIF('Flat panels only (2)'!$B$17:$B$30,B306,'Flat panels only (2)'!$G$17:$G$30)) +
(SUMIF('Routed panel shapes'!$B$18:$B$31,B306,'Routed panel shapes'!$G$18:$G$31)) +
(SUMIF('Routed panel shapes (2)'!$B$18:$B$31,B306,'Routed panel shapes (2)'!$G$18:$G$31)) +
(SUMIF('Routed face only'!$B$17:$B$30,B306,'Routed face only'!$G$17:$G$30)) +
(SUMIF('Routed face only (2)'!$B$17:$B$30,B306,'Routed face only (2)'!$G$17:$G$30)) +
(SUMIF('Routed alum faces letters'!$B$17:$B$30,B306,'Routed alum faces letters'!$G$17:$G$30)) +
(SUMIF('Routed alum faces letters (2)'!$B$17:$B$30,B306,'Routed alum faces letters (2)'!$G$17:$G$30)) +
(SUMIF('Routed push through acrylic'!$B$17:$B$30,B306,'Routed push through acrylic'!$G$17:$G$30)) +
(SUMIF('Routed push through acrylic (2)'!$B$17:$B$30,B306,'Routed push through acrylic (2)'!$G$17:$G$30)) +
(SUMIF('Sf routed cabinet'!$B$17:$B$30,B306,'Sf routed cabinet'!$G$17:$G$30)) +
(SUMIF('Sf routed cabinet (2)'!$B$17:$B$30,B306,'Sf routed cabinet (2)'!$G$17:$G$30)) +
(SUMIF('Df routed cabinet'!$B$17:$B$30,B306,'Df routed cabinet'!$G$17:$G$30)) +
(SUMIF('Df routed cabinet (2)'!$B$17:$B$30,B306,'Df routed cabinet (2)'!$G$17:$G$30)) +
(SUMIF('Sf acrylic cabinet'!$B$17:$B$30,B306,'Sf acrylic cabinet'!$G$17:$G$30)) +
(SUMIF('Sf acrylic cabinet (2)'!$B$17:$B$30,B306,'Sf acrylic cabinet (2)'!$G$17:$G$30)) +
(SUMIF('Economy Sf acrylic'!$B$17:$B$30,B306,'Economy Sf acrylic'!$G$17:$G$30)) +
(SUMIF('Df acrylic cabinet'!$B$17:$B$30,B306,'Df acrylic cabinet'!$G$17:$G$30)) +
(SUMIF('Df acrylic cabinet (2)'!$B$17:$B$30,B306,'Df acrylic cabinet (2)'!$G$17:$G$30)) +
(SUMIF('Sf flex cabinet'!$B$17:$B$30,B306,'Sf flex cabinet'!$G$17:$G$30)) +
(SUMIF('Sf flex cabinet (2)'!$B$17:$B$30,B306,'Sf flex cabinet (2)'!$G$17:$G$30)) +
(SUMIF('Df flex cabinet'!$B$17:$B$36,B306,'Df flex cabinet'!$G$17:$G$36)) +
(SUMIF('Df flex cabinet (2)'!$B$17:$B$36,B306,'Df flex cabinet (2)'!$G$17:$G$36)) +
(SUMIF('Pole cover'!$B$17:$B$30,B306,'Pole cover'!$G$17:$G$30)) +
(SUMIF('Pole cover (2)'!$B$17:$B$30,B306,'Pole cover (2)'!$G$17:$G$30)) +
(SUMIF('Structural Steel Fab'!$B$17:$B$29,B306,'Structural Steel Fab'!$G$17:$G$29)) +
(SUMIF(Reveal!$B$17:$B$30,B306,Reveal!$G$17:$G$30)) +
(SUMIF('Reveal (2)'!$B$17:$B$30,B306,'Reveal (2)'!$G$17:$G$30)) +
(SUMIF('Crown cove top'!$B$17:$B$30,B306,'Crown cove top'!$G$17:$G$30)) +
(SUMIF('EMC assembly'!$B$17:$B$30,B306,'EMC assembly'!$G$17:$G$30)) +
(SUMIF(Crating!$B$17:$B$29,B306,Crating!$G$17:$G$29)) +
(SUMIF('LED wiring'!$B$17:$B$30,B306,'LED wiring'!$G$17:$G$30)) +
(SUMIF('Changeable copy face'!$B$17:$B$30,B306,'Changeable copy face'!$G$17:$G$30)) +
(SUMIF('Flex face assembly'!$B$17:$B$30,B306,'Flex face assembly'!$G$17:$G$30)) +
(SUMIF('Routed face assembly'!$B$17:$B$30,B306,'Routed face assembly'!$G$17:$G$30)) +
(SUMIF('Paint calculation'!$B$17:$B$30,B306,'Paint calculation'!$G$17:$G$30)) +
(SUMIF('Trimcap letter face'!$B$17:$B$30,B306,'Trimcap letter face'!$G$17:$G$30)) +
(SUMIF('Trimcap letter face (2)'!$B$17:$B$30,B306,'Trimcap letter face (2)'!$G$17:$G$30)) +
(SUMIF('Channel letter fabrication'!$B$17:$B$30,B306,'Channel letter fabrication'!$G$17:$G$30)) +
(SUMIF('Channel letter fabrication (2)'!$B$17:$B$30,B306,'Channel letter fabrication (2)'!$G$17:$G$30))</f>
        <v>0</v>
      </c>
    </row>
    <row r="307" spans="1:10">
      <c r="A307" s="28" t="str">
        <f>[1]ODBC!$A307</f>
        <v>1.250 x .125 Alum Sq Tube</v>
      </c>
      <c r="B307" s="29" t="str">
        <f>[1]ODBC!B307</f>
        <v>25020</v>
      </c>
      <c r="C307" s="30">
        <f>IFERROR(VLOOKUP($B307,[1]ODBC!$B:$H,2,FALSE),"")</f>
        <v>1.5</v>
      </c>
      <c r="D307" s="30">
        <f>IFERROR(VLOOKUP($B307,[1]ODBC!$B:$H,3,FALSE),"")</f>
        <v>2.7</v>
      </c>
      <c r="E307" s="30" t="str">
        <f>IFERROR(VLOOKUP($B307,[1]ODBC!$B:$H,4,FALSE),"")</f>
        <v>FT</v>
      </c>
      <c r="F307" s="31">
        <f>IFERROR(VLOOKUP($B307,[1]ODBC!$B:$H,5,FALSE),"")</f>
        <v>44.45</v>
      </c>
      <c r="G307" s="32">
        <f>[1]ODBC!G307</f>
        <v>0</v>
      </c>
      <c r="H307" s="33">
        <f>SUM([1]ODBC!H307)</f>
        <v>0</v>
      </c>
      <c r="I307" s="41" t="str">
        <f>'Vinyl cutting'!$B$2</f>
        <v>J36938</v>
      </c>
      <c r="J307" s="42">
        <f ca="1">(SUMIF('Freeform time and material'!$B$17:$B$30,B307,'Freeform time and material'!$G$17:$G$30)) +
(SUMIF('Vinyl cutting'!$B$17:$B$30,B307,'Vinyl cutting'!$G$17:$G$30)) +
(SUMIF('Vinyl cutting (2)'!$B$17:$B$30,B307,'Vinyl cutting (2)'!$G$17:$G$30)) +
(SUMIF('Apply vinyl graphics'!$B$17:$B$30,B307,'Apply vinyl graphics'!$G$17:$G$30)) +
(SUMIF('Apply vinyl graphics (2)'!$B$17:$B$30,B307,'Apply vinyl graphics (2)'!$G$17:$G$30)) +
(SUMIF('Alum pan sign'!$B$17:$B$30,B307,'Alum pan sign'!$G$17:$G$30)) +
(SUMIF('Alum pan sign (2)'!$B$17:$B$30,B307,'Alum pan sign (2)'!$G$17:$G$30)) +
(SUMIF('Economy pan sign'!$B$17:$B$30,B307,'Economy pan sign'!$G$17:$G$30)) +
(SUMIF('Post and panel sign'!$B$17:$B$30,B307,'Post and panel sign'!$G$17:$G$30)) +
(SUMIF('Post and panel sign (2)'!$B$17:$B$30,B307,'Post and panel sign (2)'!$G$17:$G$30)) +
(SUMIF('Flat panels only'!$B$17:$B$30,B307,'Flat panels only'!$G$17:$G$30)) +
(SUMIF('Flat panels only (2)'!$B$17:$B$30,B307,'Flat panels only (2)'!$G$17:$G$30)) +
(SUMIF('Routed panel shapes'!$B$18:$B$31,B307,'Routed panel shapes'!$G$18:$G$31)) +
(SUMIF('Routed panel shapes (2)'!$B$18:$B$31,B307,'Routed panel shapes (2)'!$G$18:$G$31)) +
(SUMIF('Routed face only'!$B$17:$B$30,B307,'Routed face only'!$G$17:$G$30)) +
(SUMIF('Routed face only (2)'!$B$17:$B$30,B307,'Routed face only (2)'!$G$17:$G$30)) +
(SUMIF('Routed alum faces letters'!$B$17:$B$30,B307,'Routed alum faces letters'!$G$17:$G$30)) +
(SUMIF('Routed alum faces letters (2)'!$B$17:$B$30,B307,'Routed alum faces letters (2)'!$G$17:$G$30)) +
(SUMIF('Routed push through acrylic'!$B$17:$B$30,B307,'Routed push through acrylic'!$G$17:$G$30)) +
(SUMIF('Routed push through acrylic (2)'!$B$17:$B$30,B307,'Routed push through acrylic (2)'!$G$17:$G$30)) +
(SUMIF('Sf routed cabinet'!$B$17:$B$30,B307,'Sf routed cabinet'!$G$17:$G$30)) +
(SUMIF('Sf routed cabinet (2)'!$B$17:$B$30,B307,'Sf routed cabinet (2)'!$G$17:$G$30)) +
(SUMIF('Df routed cabinet'!$B$17:$B$30,B307,'Df routed cabinet'!$G$17:$G$30)) +
(SUMIF('Df routed cabinet (2)'!$B$17:$B$30,B307,'Df routed cabinet (2)'!$G$17:$G$30)) +
(SUMIF('Sf acrylic cabinet'!$B$17:$B$30,B307,'Sf acrylic cabinet'!$G$17:$G$30)) +
(SUMIF('Sf acrylic cabinet (2)'!$B$17:$B$30,B307,'Sf acrylic cabinet (2)'!$G$17:$G$30)) +
(SUMIF('Economy Sf acrylic'!$B$17:$B$30,B307,'Economy Sf acrylic'!$G$17:$G$30)) +
(SUMIF('Df acrylic cabinet'!$B$17:$B$30,B307,'Df acrylic cabinet'!$G$17:$G$30)) +
(SUMIF('Df acrylic cabinet (2)'!$B$17:$B$30,B307,'Df acrylic cabinet (2)'!$G$17:$G$30)) +
(SUMIF('Sf flex cabinet'!$B$17:$B$30,B307,'Sf flex cabinet'!$G$17:$G$30)) +
(SUMIF('Sf flex cabinet (2)'!$B$17:$B$30,B307,'Sf flex cabinet (2)'!$G$17:$G$30)) +
(SUMIF('Df flex cabinet'!$B$17:$B$36,B307,'Df flex cabinet'!$G$17:$G$36)) +
(SUMIF('Df flex cabinet (2)'!$B$17:$B$36,B307,'Df flex cabinet (2)'!$G$17:$G$36)) +
(SUMIF('Pole cover'!$B$17:$B$30,B307,'Pole cover'!$G$17:$G$30)) +
(SUMIF('Pole cover (2)'!$B$17:$B$30,B307,'Pole cover (2)'!$G$17:$G$30)) +
(SUMIF('Structural Steel Fab'!$B$17:$B$29,B307,'Structural Steel Fab'!$G$17:$G$29)) +
(SUMIF(Reveal!$B$17:$B$30,B307,Reveal!$G$17:$G$30)) +
(SUMIF('Reveal (2)'!$B$17:$B$30,B307,'Reveal (2)'!$G$17:$G$30)) +
(SUMIF('Crown cove top'!$B$17:$B$30,B307,'Crown cove top'!$G$17:$G$30)) +
(SUMIF('EMC assembly'!$B$17:$B$30,B307,'EMC assembly'!$G$17:$G$30)) +
(SUMIF(Crating!$B$17:$B$29,B307,Crating!$G$17:$G$29)) +
(SUMIF('LED wiring'!$B$17:$B$30,B307,'LED wiring'!$G$17:$G$30)) +
(SUMIF('Changeable copy face'!$B$17:$B$30,B307,'Changeable copy face'!$G$17:$G$30)) +
(SUMIF('Flex face assembly'!$B$17:$B$30,B307,'Flex face assembly'!$G$17:$G$30)) +
(SUMIF('Routed face assembly'!$B$17:$B$30,B307,'Routed face assembly'!$G$17:$G$30)) +
(SUMIF('Paint calculation'!$B$17:$B$30,B307,'Paint calculation'!$G$17:$G$30)) +
(SUMIF('Trimcap letter face'!$B$17:$B$30,B307,'Trimcap letter face'!$G$17:$G$30)) +
(SUMIF('Trimcap letter face (2)'!$B$17:$B$30,B307,'Trimcap letter face (2)'!$G$17:$G$30)) +
(SUMIF('Channel letter fabrication'!$B$17:$B$30,B307,'Channel letter fabrication'!$G$17:$G$30)) +
(SUMIF('Channel letter fabrication (2)'!$B$17:$B$30,B307,'Channel letter fabrication (2)'!$G$17:$G$30))</f>
        <v>0</v>
      </c>
    </row>
    <row r="308" spans="1:10">
      <c r="A308" s="28" t="str">
        <f>[1]ODBC!$A308</f>
        <v>1.5 x .125 Alum Sq Tube</v>
      </c>
      <c r="B308" s="29" t="str">
        <f>[1]ODBC!B308</f>
        <v>25025</v>
      </c>
      <c r="C308" s="30">
        <f>IFERROR(VLOOKUP($B308,[1]ODBC!$B:$H,2,FALSE),"")</f>
        <v>2.3039999999999998</v>
      </c>
      <c r="D308" s="30">
        <f>IFERROR(VLOOKUP($B308,[1]ODBC!$B:$H,3,FALSE),"")</f>
        <v>4.1479999999999997</v>
      </c>
      <c r="E308" s="30" t="str">
        <f>IFERROR(VLOOKUP($B308,[1]ODBC!$B:$H,4,FALSE),"")</f>
        <v>FT</v>
      </c>
      <c r="F308" s="31">
        <f>IFERROR(VLOOKUP($B308,[1]ODBC!$B:$H,5,FALSE),"")</f>
        <v>44.45</v>
      </c>
      <c r="G308" s="32">
        <f>[1]ODBC!G308</f>
        <v>0</v>
      </c>
      <c r="H308" s="33">
        <f>SUM([1]ODBC!H308)</f>
        <v>45664</v>
      </c>
      <c r="I308" s="41" t="str">
        <f>'Vinyl cutting'!$B$2</f>
        <v>J36938</v>
      </c>
      <c r="J308" s="42">
        <f ca="1">(SUMIF('Freeform time and material'!$B$17:$B$30,B308,'Freeform time and material'!$G$17:$G$30)) +
(SUMIF('Vinyl cutting'!$B$17:$B$30,B308,'Vinyl cutting'!$G$17:$G$30)) +
(SUMIF('Vinyl cutting (2)'!$B$17:$B$30,B308,'Vinyl cutting (2)'!$G$17:$G$30)) +
(SUMIF('Apply vinyl graphics'!$B$17:$B$30,B308,'Apply vinyl graphics'!$G$17:$G$30)) +
(SUMIF('Apply vinyl graphics (2)'!$B$17:$B$30,B308,'Apply vinyl graphics (2)'!$G$17:$G$30)) +
(SUMIF('Alum pan sign'!$B$17:$B$30,B308,'Alum pan sign'!$G$17:$G$30)) +
(SUMIF('Alum pan sign (2)'!$B$17:$B$30,B308,'Alum pan sign (2)'!$G$17:$G$30)) +
(SUMIF('Economy pan sign'!$B$17:$B$30,B308,'Economy pan sign'!$G$17:$G$30)) +
(SUMIF('Post and panel sign'!$B$17:$B$30,B308,'Post and panel sign'!$G$17:$G$30)) +
(SUMIF('Post and panel sign (2)'!$B$17:$B$30,B308,'Post and panel sign (2)'!$G$17:$G$30)) +
(SUMIF('Flat panels only'!$B$17:$B$30,B308,'Flat panels only'!$G$17:$G$30)) +
(SUMIF('Flat panels only (2)'!$B$17:$B$30,B308,'Flat panels only (2)'!$G$17:$G$30)) +
(SUMIF('Routed panel shapes'!$B$18:$B$31,B308,'Routed panel shapes'!$G$18:$G$31)) +
(SUMIF('Routed panel shapes (2)'!$B$18:$B$31,B308,'Routed panel shapes (2)'!$G$18:$G$31)) +
(SUMIF('Routed face only'!$B$17:$B$30,B308,'Routed face only'!$G$17:$G$30)) +
(SUMIF('Routed face only (2)'!$B$17:$B$30,B308,'Routed face only (2)'!$G$17:$G$30)) +
(SUMIF('Routed alum faces letters'!$B$17:$B$30,B308,'Routed alum faces letters'!$G$17:$G$30)) +
(SUMIF('Routed alum faces letters (2)'!$B$17:$B$30,B308,'Routed alum faces letters (2)'!$G$17:$G$30)) +
(SUMIF('Routed push through acrylic'!$B$17:$B$30,B308,'Routed push through acrylic'!$G$17:$G$30)) +
(SUMIF('Routed push through acrylic (2)'!$B$17:$B$30,B308,'Routed push through acrylic (2)'!$G$17:$G$30)) +
(SUMIF('Sf routed cabinet'!$B$17:$B$30,B308,'Sf routed cabinet'!$G$17:$G$30)) +
(SUMIF('Sf routed cabinet (2)'!$B$17:$B$30,B308,'Sf routed cabinet (2)'!$G$17:$G$30)) +
(SUMIF('Df routed cabinet'!$B$17:$B$30,B308,'Df routed cabinet'!$G$17:$G$30)) +
(SUMIF('Df routed cabinet (2)'!$B$17:$B$30,B308,'Df routed cabinet (2)'!$G$17:$G$30)) +
(SUMIF('Sf acrylic cabinet'!$B$17:$B$30,B308,'Sf acrylic cabinet'!$G$17:$G$30)) +
(SUMIF('Sf acrylic cabinet (2)'!$B$17:$B$30,B308,'Sf acrylic cabinet (2)'!$G$17:$G$30)) +
(SUMIF('Economy Sf acrylic'!$B$17:$B$30,B308,'Economy Sf acrylic'!$G$17:$G$30)) +
(SUMIF('Df acrylic cabinet'!$B$17:$B$30,B308,'Df acrylic cabinet'!$G$17:$G$30)) +
(SUMIF('Df acrylic cabinet (2)'!$B$17:$B$30,B308,'Df acrylic cabinet (2)'!$G$17:$G$30)) +
(SUMIF('Sf flex cabinet'!$B$17:$B$30,B308,'Sf flex cabinet'!$G$17:$G$30)) +
(SUMIF('Sf flex cabinet (2)'!$B$17:$B$30,B308,'Sf flex cabinet (2)'!$G$17:$G$30)) +
(SUMIF('Df flex cabinet'!$B$17:$B$36,B308,'Df flex cabinet'!$G$17:$G$36)) +
(SUMIF('Df flex cabinet (2)'!$B$17:$B$36,B308,'Df flex cabinet (2)'!$G$17:$G$36)) +
(SUMIF('Pole cover'!$B$17:$B$30,B308,'Pole cover'!$G$17:$G$30)) +
(SUMIF('Pole cover (2)'!$B$17:$B$30,B308,'Pole cover (2)'!$G$17:$G$30)) +
(SUMIF('Structural Steel Fab'!$B$17:$B$29,B308,'Structural Steel Fab'!$G$17:$G$29)) +
(SUMIF(Reveal!$B$17:$B$30,B308,Reveal!$G$17:$G$30)) +
(SUMIF('Reveal (2)'!$B$17:$B$30,B308,'Reveal (2)'!$G$17:$G$30)) +
(SUMIF('Crown cove top'!$B$17:$B$30,B308,'Crown cove top'!$G$17:$G$30)) +
(SUMIF('EMC assembly'!$B$17:$B$30,B308,'EMC assembly'!$G$17:$G$30)) +
(SUMIF(Crating!$B$17:$B$29,B308,Crating!$G$17:$G$29)) +
(SUMIF('LED wiring'!$B$17:$B$30,B308,'LED wiring'!$G$17:$G$30)) +
(SUMIF('Changeable copy face'!$B$17:$B$30,B308,'Changeable copy face'!$G$17:$G$30)) +
(SUMIF('Flex face assembly'!$B$17:$B$30,B308,'Flex face assembly'!$G$17:$G$30)) +
(SUMIF('Routed face assembly'!$B$17:$B$30,B308,'Routed face assembly'!$G$17:$G$30)) +
(SUMIF('Paint calculation'!$B$17:$B$30,B308,'Paint calculation'!$G$17:$G$30)) +
(SUMIF('Trimcap letter face'!$B$17:$B$30,B308,'Trimcap letter face'!$G$17:$G$30)) +
(SUMIF('Trimcap letter face (2)'!$B$17:$B$30,B308,'Trimcap letter face (2)'!$G$17:$G$30)) +
(SUMIF('Channel letter fabrication'!$B$17:$B$30,B308,'Channel letter fabrication'!$G$17:$G$30)) +
(SUMIF('Channel letter fabrication (2)'!$B$17:$B$30,B308,'Channel letter fabrication (2)'!$G$17:$G$30))</f>
        <v>0</v>
      </c>
    </row>
    <row r="309" spans="1:10">
      <c r="A309" s="28" t="str">
        <f>[1]ODBC!$A309</f>
        <v>1.5 x .75 x .125 Alum Rec Tube</v>
      </c>
      <c r="B309" s="29" t="str">
        <f>[1]ODBC!B309</f>
        <v>25030</v>
      </c>
      <c r="C309" s="30">
        <f>IFERROR(VLOOKUP($B309,[1]ODBC!$B:$H,2,FALSE),"")</f>
        <v>2.052</v>
      </c>
      <c r="D309" s="30">
        <f>IFERROR(VLOOKUP($B309,[1]ODBC!$B:$H,3,FALSE),"")</f>
        <v>3.694</v>
      </c>
      <c r="E309" s="30" t="str">
        <f>IFERROR(VLOOKUP($B309,[1]ODBC!$B:$H,4,FALSE),"")</f>
        <v>FT</v>
      </c>
      <c r="F309" s="31">
        <f>IFERROR(VLOOKUP($B309,[1]ODBC!$B:$H,5,FALSE),"")</f>
        <v>44.45</v>
      </c>
      <c r="G309" s="32">
        <f>[1]ODBC!G309</f>
        <v>0</v>
      </c>
      <c r="H309" s="33">
        <f>SUM([1]ODBC!H309)</f>
        <v>45974</v>
      </c>
      <c r="I309" s="41" t="str">
        <f>'Vinyl cutting'!$B$2</f>
        <v>J36938</v>
      </c>
      <c r="J309" s="42">
        <f ca="1">(SUMIF('Freeform time and material'!$B$17:$B$30,B309,'Freeform time and material'!$G$17:$G$30)) +
(SUMIF('Vinyl cutting'!$B$17:$B$30,B309,'Vinyl cutting'!$G$17:$G$30)) +
(SUMIF('Vinyl cutting (2)'!$B$17:$B$30,B309,'Vinyl cutting (2)'!$G$17:$G$30)) +
(SUMIF('Apply vinyl graphics'!$B$17:$B$30,B309,'Apply vinyl graphics'!$G$17:$G$30)) +
(SUMIF('Apply vinyl graphics (2)'!$B$17:$B$30,B309,'Apply vinyl graphics (2)'!$G$17:$G$30)) +
(SUMIF('Alum pan sign'!$B$17:$B$30,B309,'Alum pan sign'!$G$17:$G$30)) +
(SUMIF('Alum pan sign (2)'!$B$17:$B$30,B309,'Alum pan sign (2)'!$G$17:$G$30)) +
(SUMIF('Economy pan sign'!$B$17:$B$30,B309,'Economy pan sign'!$G$17:$G$30)) +
(SUMIF('Post and panel sign'!$B$17:$B$30,B309,'Post and panel sign'!$G$17:$G$30)) +
(SUMIF('Post and panel sign (2)'!$B$17:$B$30,B309,'Post and panel sign (2)'!$G$17:$G$30)) +
(SUMIF('Flat panels only'!$B$17:$B$30,B309,'Flat panels only'!$G$17:$G$30)) +
(SUMIF('Flat panels only (2)'!$B$17:$B$30,B309,'Flat panels only (2)'!$G$17:$G$30)) +
(SUMIF('Routed panel shapes'!$B$18:$B$31,B309,'Routed panel shapes'!$G$18:$G$31)) +
(SUMIF('Routed panel shapes (2)'!$B$18:$B$31,B309,'Routed panel shapes (2)'!$G$18:$G$31)) +
(SUMIF('Routed face only'!$B$17:$B$30,B309,'Routed face only'!$G$17:$G$30)) +
(SUMIF('Routed face only (2)'!$B$17:$B$30,B309,'Routed face only (2)'!$G$17:$G$30)) +
(SUMIF('Routed alum faces letters'!$B$17:$B$30,B309,'Routed alum faces letters'!$G$17:$G$30)) +
(SUMIF('Routed alum faces letters (2)'!$B$17:$B$30,B309,'Routed alum faces letters (2)'!$G$17:$G$30)) +
(SUMIF('Routed push through acrylic'!$B$17:$B$30,B309,'Routed push through acrylic'!$G$17:$G$30)) +
(SUMIF('Routed push through acrylic (2)'!$B$17:$B$30,B309,'Routed push through acrylic (2)'!$G$17:$G$30)) +
(SUMIF('Sf routed cabinet'!$B$17:$B$30,B309,'Sf routed cabinet'!$G$17:$G$30)) +
(SUMIF('Sf routed cabinet (2)'!$B$17:$B$30,B309,'Sf routed cabinet (2)'!$G$17:$G$30)) +
(SUMIF('Df routed cabinet'!$B$17:$B$30,B309,'Df routed cabinet'!$G$17:$G$30)) +
(SUMIF('Df routed cabinet (2)'!$B$17:$B$30,B309,'Df routed cabinet (2)'!$G$17:$G$30)) +
(SUMIF('Sf acrylic cabinet'!$B$17:$B$30,B309,'Sf acrylic cabinet'!$G$17:$G$30)) +
(SUMIF('Sf acrylic cabinet (2)'!$B$17:$B$30,B309,'Sf acrylic cabinet (2)'!$G$17:$G$30)) +
(SUMIF('Economy Sf acrylic'!$B$17:$B$30,B309,'Economy Sf acrylic'!$G$17:$G$30)) +
(SUMIF('Df acrylic cabinet'!$B$17:$B$30,B309,'Df acrylic cabinet'!$G$17:$G$30)) +
(SUMIF('Df acrylic cabinet (2)'!$B$17:$B$30,B309,'Df acrylic cabinet (2)'!$G$17:$G$30)) +
(SUMIF('Sf flex cabinet'!$B$17:$B$30,B309,'Sf flex cabinet'!$G$17:$G$30)) +
(SUMIF('Sf flex cabinet (2)'!$B$17:$B$30,B309,'Sf flex cabinet (2)'!$G$17:$G$30)) +
(SUMIF('Df flex cabinet'!$B$17:$B$36,B309,'Df flex cabinet'!$G$17:$G$36)) +
(SUMIF('Df flex cabinet (2)'!$B$17:$B$36,B309,'Df flex cabinet (2)'!$G$17:$G$36)) +
(SUMIF('Pole cover'!$B$17:$B$30,B309,'Pole cover'!$G$17:$G$30)) +
(SUMIF('Pole cover (2)'!$B$17:$B$30,B309,'Pole cover (2)'!$G$17:$G$30)) +
(SUMIF('Structural Steel Fab'!$B$17:$B$29,B309,'Structural Steel Fab'!$G$17:$G$29)) +
(SUMIF(Reveal!$B$17:$B$30,B309,Reveal!$G$17:$G$30)) +
(SUMIF('Reveal (2)'!$B$17:$B$30,B309,'Reveal (2)'!$G$17:$G$30)) +
(SUMIF('Crown cove top'!$B$17:$B$30,B309,'Crown cove top'!$G$17:$G$30)) +
(SUMIF('EMC assembly'!$B$17:$B$30,B309,'EMC assembly'!$G$17:$G$30)) +
(SUMIF(Crating!$B$17:$B$29,B309,Crating!$G$17:$G$29)) +
(SUMIF('LED wiring'!$B$17:$B$30,B309,'LED wiring'!$G$17:$G$30)) +
(SUMIF('Changeable copy face'!$B$17:$B$30,B309,'Changeable copy face'!$G$17:$G$30)) +
(SUMIF('Flex face assembly'!$B$17:$B$30,B309,'Flex face assembly'!$G$17:$G$30)) +
(SUMIF('Routed face assembly'!$B$17:$B$30,B309,'Routed face assembly'!$G$17:$G$30)) +
(SUMIF('Paint calculation'!$B$17:$B$30,B309,'Paint calculation'!$G$17:$G$30)) +
(SUMIF('Trimcap letter face'!$B$17:$B$30,B309,'Trimcap letter face'!$G$17:$G$30)) +
(SUMIF('Trimcap letter face (2)'!$B$17:$B$30,B309,'Trimcap letter face (2)'!$G$17:$G$30)) +
(SUMIF('Channel letter fabrication'!$B$17:$B$30,B309,'Channel letter fabrication'!$G$17:$G$30)) +
(SUMIF('Channel letter fabrication (2)'!$B$17:$B$30,B309,'Channel letter fabrication (2)'!$G$17:$G$30))</f>
        <v>0</v>
      </c>
    </row>
    <row r="310" spans="1:10">
      <c r="A310" s="28" t="str">
        <f>[1]ODBC!$A310</f>
        <v>2 x .125 ArchAl Sq Tube 24'</v>
      </c>
      <c r="B310" s="29" t="str">
        <f>[1]ODBC!B310</f>
        <v>25035</v>
      </c>
      <c r="C310" s="30">
        <f>IFERROR(VLOOKUP($B310,[1]ODBC!$B:$H,2,FALSE),"")</f>
        <v>4.1459999999999999</v>
      </c>
      <c r="D310" s="30">
        <f>IFERROR(VLOOKUP($B310,[1]ODBC!$B:$H,3,FALSE),"")</f>
        <v>7.4640000000000004</v>
      </c>
      <c r="E310" s="30" t="str">
        <f>IFERROR(VLOOKUP($B310,[1]ODBC!$B:$H,4,FALSE),"")</f>
        <v>FT</v>
      </c>
      <c r="F310" s="31">
        <f>IFERROR(VLOOKUP($B310,[1]ODBC!$B:$H,5,FALSE),"")</f>
        <v>44.45</v>
      </c>
      <c r="G310" s="32">
        <f>[1]ODBC!G310</f>
        <v>0</v>
      </c>
      <c r="H310" s="33">
        <f>SUM([1]ODBC!H310)</f>
        <v>46027</v>
      </c>
      <c r="I310" s="41" t="str">
        <f>'Vinyl cutting'!$B$2</f>
        <v>J36938</v>
      </c>
      <c r="J310" s="42">
        <f ca="1">(SUMIF('Freeform time and material'!$B$17:$B$30,B310,'Freeform time and material'!$G$17:$G$30)) +
(SUMIF('Vinyl cutting'!$B$17:$B$30,B310,'Vinyl cutting'!$G$17:$G$30)) +
(SUMIF('Vinyl cutting (2)'!$B$17:$B$30,B310,'Vinyl cutting (2)'!$G$17:$G$30)) +
(SUMIF('Apply vinyl graphics'!$B$17:$B$30,B310,'Apply vinyl graphics'!$G$17:$G$30)) +
(SUMIF('Apply vinyl graphics (2)'!$B$17:$B$30,B310,'Apply vinyl graphics (2)'!$G$17:$G$30)) +
(SUMIF('Alum pan sign'!$B$17:$B$30,B310,'Alum pan sign'!$G$17:$G$30)) +
(SUMIF('Alum pan sign (2)'!$B$17:$B$30,B310,'Alum pan sign (2)'!$G$17:$G$30)) +
(SUMIF('Economy pan sign'!$B$17:$B$30,B310,'Economy pan sign'!$G$17:$G$30)) +
(SUMIF('Post and panel sign'!$B$17:$B$30,B310,'Post and panel sign'!$G$17:$G$30)) +
(SUMIF('Post and panel sign (2)'!$B$17:$B$30,B310,'Post and panel sign (2)'!$G$17:$G$30)) +
(SUMIF('Flat panels only'!$B$17:$B$30,B310,'Flat panels only'!$G$17:$G$30)) +
(SUMIF('Flat panels only (2)'!$B$17:$B$30,B310,'Flat panels only (2)'!$G$17:$G$30)) +
(SUMIF('Routed panel shapes'!$B$18:$B$31,B310,'Routed panel shapes'!$G$18:$G$31)) +
(SUMIF('Routed panel shapes (2)'!$B$18:$B$31,B310,'Routed panel shapes (2)'!$G$18:$G$31)) +
(SUMIF('Routed face only'!$B$17:$B$30,B310,'Routed face only'!$G$17:$G$30)) +
(SUMIF('Routed face only (2)'!$B$17:$B$30,B310,'Routed face only (2)'!$G$17:$G$30)) +
(SUMIF('Routed alum faces letters'!$B$17:$B$30,B310,'Routed alum faces letters'!$G$17:$G$30)) +
(SUMIF('Routed alum faces letters (2)'!$B$17:$B$30,B310,'Routed alum faces letters (2)'!$G$17:$G$30)) +
(SUMIF('Routed push through acrylic'!$B$17:$B$30,B310,'Routed push through acrylic'!$G$17:$G$30)) +
(SUMIF('Routed push through acrylic (2)'!$B$17:$B$30,B310,'Routed push through acrylic (2)'!$G$17:$G$30)) +
(SUMIF('Sf routed cabinet'!$B$17:$B$30,B310,'Sf routed cabinet'!$G$17:$G$30)) +
(SUMIF('Sf routed cabinet (2)'!$B$17:$B$30,B310,'Sf routed cabinet (2)'!$G$17:$G$30)) +
(SUMIF('Df routed cabinet'!$B$17:$B$30,B310,'Df routed cabinet'!$G$17:$G$30)) +
(SUMIF('Df routed cabinet (2)'!$B$17:$B$30,B310,'Df routed cabinet (2)'!$G$17:$G$30)) +
(SUMIF('Sf acrylic cabinet'!$B$17:$B$30,B310,'Sf acrylic cabinet'!$G$17:$G$30)) +
(SUMIF('Sf acrylic cabinet (2)'!$B$17:$B$30,B310,'Sf acrylic cabinet (2)'!$G$17:$G$30)) +
(SUMIF('Economy Sf acrylic'!$B$17:$B$30,B310,'Economy Sf acrylic'!$G$17:$G$30)) +
(SUMIF('Df acrylic cabinet'!$B$17:$B$30,B310,'Df acrylic cabinet'!$G$17:$G$30)) +
(SUMIF('Df acrylic cabinet (2)'!$B$17:$B$30,B310,'Df acrylic cabinet (2)'!$G$17:$G$30)) +
(SUMIF('Sf flex cabinet'!$B$17:$B$30,B310,'Sf flex cabinet'!$G$17:$G$30)) +
(SUMIF('Sf flex cabinet (2)'!$B$17:$B$30,B310,'Sf flex cabinet (2)'!$G$17:$G$30)) +
(SUMIF('Df flex cabinet'!$B$17:$B$36,B310,'Df flex cabinet'!$G$17:$G$36)) +
(SUMIF('Df flex cabinet (2)'!$B$17:$B$36,B310,'Df flex cabinet (2)'!$G$17:$G$36)) +
(SUMIF('Pole cover'!$B$17:$B$30,B310,'Pole cover'!$G$17:$G$30)) +
(SUMIF('Pole cover (2)'!$B$17:$B$30,B310,'Pole cover (2)'!$G$17:$G$30)) +
(SUMIF('Structural Steel Fab'!$B$17:$B$29,B310,'Structural Steel Fab'!$G$17:$G$29)) +
(SUMIF(Reveal!$B$17:$B$30,B310,Reveal!$G$17:$G$30)) +
(SUMIF('Reveal (2)'!$B$17:$B$30,B310,'Reveal (2)'!$G$17:$G$30)) +
(SUMIF('Crown cove top'!$B$17:$B$30,B310,'Crown cove top'!$G$17:$G$30)) +
(SUMIF('EMC assembly'!$B$17:$B$30,B310,'EMC assembly'!$G$17:$G$30)) +
(SUMIF(Crating!$B$17:$B$29,B310,Crating!$G$17:$G$29)) +
(SUMIF('LED wiring'!$B$17:$B$30,B310,'LED wiring'!$G$17:$G$30)) +
(SUMIF('Changeable copy face'!$B$17:$B$30,B310,'Changeable copy face'!$G$17:$G$30)) +
(SUMIF('Flex face assembly'!$B$17:$B$30,B310,'Flex face assembly'!$G$17:$G$30)) +
(SUMIF('Routed face assembly'!$B$17:$B$30,B310,'Routed face assembly'!$G$17:$G$30)) +
(SUMIF('Paint calculation'!$B$17:$B$30,B310,'Paint calculation'!$G$17:$G$30)) +
(SUMIF('Trimcap letter face'!$B$17:$B$30,B310,'Trimcap letter face'!$G$17:$G$30)) +
(SUMIF('Trimcap letter face (2)'!$B$17:$B$30,B310,'Trimcap letter face (2)'!$G$17:$G$30)) +
(SUMIF('Channel letter fabrication'!$B$17:$B$30,B310,'Channel letter fabrication'!$G$17:$G$30)) +
(SUMIF('Channel letter fabrication (2)'!$B$17:$B$30,B310,'Channel letter fabrication (2)'!$G$17:$G$30))</f>
        <v>0</v>
      </c>
    </row>
    <row r="311" spans="1:10">
      <c r="A311" s="28" t="str">
        <f>[1]ODBC!$A311</f>
        <v>2x1 x .125 ArcAlRect Tube 24'</v>
      </c>
      <c r="B311" s="29" t="str">
        <f>[1]ODBC!B311</f>
        <v>25040</v>
      </c>
      <c r="C311" s="30">
        <f>IFERROR(VLOOKUP($B311,[1]ODBC!$B:$H,2,FALSE),"")</f>
        <v>2.8010000000000002</v>
      </c>
      <c r="D311" s="30">
        <f>IFERROR(VLOOKUP($B311,[1]ODBC!$B:$H,3,FALSE),"")</f>
        <v>5.0419999999999998</v>
      </c>
      <c r="E311" s="30" t="str">
        <f>IFERROR(VLOOKUP($B311,[1]ODBC!$B:$H,4,FALSE),"")</f>
        <v>FT</v>
      </c>
      <c r="F311" s="31">
        <f>IFERROR(VLOOKUP($B311,[1]ODBC!$B:$H,5,FALSE),"")</f>
        <v>44.45</v>
      </c>
      <c r="G311" s="32">
        <f>[1]ODBC!G311</f>
        <v>0</v>
      </c>
      <c r="H311" s="33">
        <f>SUM([1]ODBC!H311)</f>
        <v>45784</v>
      </c>
      <c r="I311" s="41" t="str">
        <f>'Vinyl cutting'!$B$2</f>
        <v>J36938</v>
      </c>
      <c r="J311" s="42">
        <f ca="1">(SUMIF('Freeform time and material'!$B$17:$B$30,B311,'Freeform time and material'!$G$17:$G$30)) +
(SUMIF('Vinyl cutting'!$B$17:$B$30,B311,'Vinyl cutting'!$G$17:$G$30)) +
(SUMIF('Vinyl cutting (2)'!$B$17:$B$30,B311,'Vinyl cutting (2)'!$G$17:$G$30)) +
(SUMIF('Apply vinyl graphics'!$B$17:$B$30,B311,'Apply vinyl graphics'!$G$17:$G$30)) +
(SUMIF('Apply vinyl graphics (2)'!$B$17:$B$30,B311,'Apply vinyl graphics (2)'!$G$17:$G$30)) +
(SUMIF('Alum pan sign'!$B$17:$B$30,B311,'Alum pan sign'!$G$17:$G$30)) +
(SUMIF('Alum pan sign (2)'!$B$17:$B$30,B311,'Alum pan sign (2)'!$G$17:$G$30)) +
(SUMIF('Economy pan sign'!$B$17:$B$30,B311,'Economy pan sign'!$G$17:$G$30)) +
(SUMIF('Post and panel sign'!$B$17:$B$30,B311,'Post and panel sign'!$G$17:$G$30)) +
(SUMIF('Post and panel sign (2)'!$B$17:$B$30,B311,'Post and panel sign (2)'!$G$17:$G$30)) +
(SUMIF('Flat panels only'!$B$17:$B$30,B311,'Flat panels only'!$G$17:$G$30)) +
(SUMIF('Flat panels only (2)'!$B$17:$B$30,B311,'Flat panels only (2)'!$G$17:$G$30)) +
(SUMIF('Routed panel shapes'!$B$18:$B$31,B311,'Routed panel shapes'!$G$18:$G$31)) +
(SUMIF('Routed panel shapes (2)'!$B$18:$B$31,B311,'Routed panel shapes (2)'!$G$18:$G$31)) +
(SUMIF('Routed face only'!$B$17:$B$30,B311,'Routed face only'!$G$17:$G$30)) +
(SUMIF('Routed face only (2)'!$B$17:$B$30,B311,'Routed face only (2)'!$G$17:$G$30)) +
(SUMIF('Routed alum faces letters'!$B$17:$B$30,B311,'Routed alum faces letters'!$G$17:$G$30)) +
(SUMIF('Routed alum faces letters (2)'!$B$17:$B$30,B311,'Routed alum faces letters (2)'!$G$17:$G$30)) +
(SUMIF('Routed push through acrylic'!$B$17:$B$30,B311,'Routed push through acrylic'!$G$17:$G$30)) +
(SUMIF('Routed push through acrylic (2)'!$B$17:$B$30,B311,'Routed push through acrylic (2)'!$G$17:$G$30)) +
(SUMIF('Sf routed cabinet'!$B$17:$B$30,B311,'Sf routed cabinet'!$G$17:$G$30)) +
(SUMIF('Sf routed cabinet (2)'!$B$17:$B$30,B311,'Sf routed cabinet (2)'!$G$17:$G$30)) +
(SUMIF('Df routed cabinet'!$B$17:$B$30,B311,'Df routed cabinet'!$G$17:$G$30)) +
(SUMIF('Df routed cabinet (2)'!$B$17:$B$30,B311,'Df routed cabinet (2)'!$G$17:$G$30)) +
(SUMIF('Sf acrylic cabinet'!$B$17:$B$30,B311,'Sf acrylic cabinet'!$G$17:$G$30)) +
(SUMIF('Sf acrylic cabinet (2)'!$B$17:$B$30,B311,'Sf acrylic cabinet (2)'!$G$17:$G$30)) +
(SUMIF('Economy Sf acrylic'!$B$17:$B$30,B311,'Economy Sf acrylic'!$G$17:$G$30)) +
(SUMIF('Df acrylic cabinet'!$B$17:$B$30,B311,'Df acrylic cabinet'!$G$17:$G$30)) +
(SUMIF('Df acrylic cabinet (2)'!$B$17:$B$30,B311,'Df acrylic cabinet (2)'!$G$17:$G$30)) +
(SUMIF('Sf flex cabinet'!$B$17:$B$30,B311,'Sf flex cabinet'!$G$17:$G$30)) +
(SUMIF('Sf flex cabinet (2)'!$B$17:$B$30,B311,'Sf flex cabinet (2)'!$G$17:$G$30)) +
(SUMIF('Df flex cabinet'!$B$17:$B$36,B311,'Df flex cabinet'!$G$17:$G$36)) +
(SUMIF('Df flex cabinet (2)'!$B$17:$B$36,B311,'Df flex cabinet (2)'!$G$17:$G$36)) +
(SUMIF('Pole cover'!$B$17:$B$30,B311,'Pole cover'!$G$17:$G$30)) +
(SUMIF('Pole cover (2)'!$B$17:$B$30,B311,'Pole cover (2)'!$G$17:$G$30)) +
(SUMIF('Structural Steel Fab'!$B$17:$B$29,B311,'Structural Steel Fab'!$G$17:$G$29)) +
(SUMIF(Reveal!$B$17:$B$30,B311,Reveal!$G$17:$G$30)) +
(SUMIF('Reveal (2)'!$B$17:$B$30,B311,'Reveal (2)'!$G$17:$G$30)) +
(SUMIF('Crown cove top'!$B$17:$B$30,B311,'Crown cove top'!$G$17:$G$30)) +
(SUMIF('EMC assembly'!$B$17:$B$30,B311,'EMC assembly'!$G$17:$G$30)) +
(SUMIF(Crating!$B$17:$B$29,B311,Crating!$G$17:$G$29)) +
(SUMIF('LED wiring'!$B$17:$B$30,B311,'LED wiring'!$G$17:$G$30)) +
(SUMIF('Changeable copy face'!$B$17:$B$30,B311,'Changeable copy face'!$G$17:$G$30)) +
(SUMIF('Flex face assembly'!$B$17:$B$30,B311,'Flex face assembly'!$G$17:$G$30)) +
(SUMIF('Routed face assembly'!$B$17:$B$30,B311,'Routed face assembly'!$G$17:$G$30)) +
(SUMIF('Paint calculation'!$B$17:$B$30,B311,'Paint calculation'!$G$17:$G$30)) +
(SUMIF('Trimcap letter face'!$B$17:$B$30,B311,'Trimcap letter face'!$G$17:$G$30)) +
(SUMIF('Trimcap letter face (2)'!$B$17:$B$30,B311,'Trimcap letter face (2)'!$G$17:$G$30)) +
(SUMIF('Channel letter fabrication'!$B$17:$B$30,B311,'Channel letter fabrication'!$G$17:$G$30)) +
(SUMIF('Channel letter fabrication (2)'!$B$17:$B$30,B311,'Channel letter fabrication (2)'!$G$17:$G$30))</f>
        <v>0</v>
      </c>
    </row>
    <row r="312" spans="1:10">
      <c r="A312" s="28" t="str">
        <f>[1]ODBC!$A312</f>
        <v>2.5 x .125 Alum Sq Tube</v>
      </c>
      <c r="B312" s="29" t="str">
        <f>[1]ODBC!B312</f>
        <v>25045</v>
      </c>
      <c r="C312" s="30">
        <f>IFERROR(VLOOKUP($B312,[1]ODBC!$B:$H,2,FALSE),"")</f>
        <v>5.95</v>
      </c>
      <c r="D312" s="30">
        <f>IFERROR(VLOOKUP($B312,[1]ODBC!$B:$H,3,FALSE),"")</f>
        <v>10.711</v>
      </c>
      <c r="E312" s="30" t="str">
        <f>IFERROR(VLOOKUP($B312,[1]ODBC!$B:$H,4,FALSE),"")</f>
        <v>FT</v>
      </c>
      <c r="F312" s="31">
        <f>IFERROR(VLOOKUP($B312,[1]ODBC!$B:$H,5,FALSE),"")</f>
        <v>44.45</v>
      </c>
      <c r="G312" s="32">
        <f>[1]ODBC!G312</f>
        <v>0</v>
      </c>
      <c r="H312" s="33">
        <f>SUM([1]ODBC!H312)</f>
        <v>0</v>
      </c>
      <c r="I312" s="41" t="str">
        <f>'Vinyl cutting'!$B$2</f>
        <v>J36938</v>
      </c>
      <c r="J312" s="42">
        <f ca="1">(SUMIF('Freeform time and material'!$B$17:$B$30,B312,'Freeform time and material'!$G$17:$G$30)) +
(SUMIF('Vinyl cutting'!$B$17:$B$30,B312,'Vinyl cutting'!$G$17:$G$30)) +
(SUMIF('Vinyl cutting (2)'!$B$17:$B$30,B312,'Vinyl cutting (2)'!$G$17:$G$30)) +
(SUMIF('Apply vinyl graphics'!$B$17:$B$30,B312,'Apply vinyl graphics'!$G$17:$G$30)) +
(SUMIF('Apply vinyl graphics (2)'!$B$17:$B$30,B312,'Apply vinyl graphics (2)'!$G$17:$G$30)) +
(SUMIF('Alum pan sign'!$B$17:$B$30,B312,'Alum pan sign'!$G$17:$G$30)) +
(SUMIF('Alum pan sign (2)'!$B$17:$B$30,B312,'Alum pan sign (2)'!$G$17:$G$30)) +
(SUMIF('Economy pan sign'!$B$17:$B$30,B312,'Economy pan sign'!$G$17:$G$30)) +
(SUMIF('Post and panel sign'!$B$17:$B$30,B312,'Post and panel sign'!$G$17:$G$30)) +
(SUMIF('Post and panel sign (2)'!$B$17:$B$30,B312,'Post and panel sign (2)'!$G$17:$G$30)) +
(SUMIF('Flat panels only'!$B$17:$B$30,B312,'Flat panels only'!$G$17:$G$30)) +
(SUMIF('Flat panels only (2)'!$B$17:$B$30,B312,'Flat panels only (2)'!$G$17:$G$30)) +
(SUMIF('Routed panel shapes'!$B$18:$B$31,B312,'Routed panel shapes'!$G$18:$G$31)) +
(SUMIF('Routed panel shapes (2)'!$B$18:$B$31,B312,'Routed panel shapes (2)'!$G$18:$G$31)) +
(SUMIF('Routed face only'!$B$17:$B$30,B312,'Routed face only'!$G$17:$G$30)) +
(SUMIF('Routed face only (2)'!$B$17:$B$30,B312,'Routed face only (2)'!$G$17:$G$30)) +
(SUMIF('Routed alum faces letters'!$B$17:$B$30,B312,'Routed alum faces letters'!$G$17:$G$30)) +
(SUMIF('Routed alum faces letters (2)'!$B$17:$B$30,B312,'Routed alum faces letters (2)'!$G$17:$G$30)) +
(SUMIF('Routed push through acrylic'!$B$17:$B$30,B312,'Routed push through acrylic'!$G$17:$G$30)) +
(SUMIF('Routed push through acrylic (2)'!$B$17:$B$30,B312,'Routed push through acrylic (2)'!$G$17:$G$30)) +
(SUMIF('Sf routed cabinet'!$B$17:$B$30,B312,'Sf routed cabinet'!$G$17:$G$30)) +
(SUMIF('Sf routed cabinet (2)'!$B$17:$B$30,B312,'Sf routed cabinet (2)'!$G$17:$G$30)) +
(SUMIF('Df routed cabinet'!$B$17:$B$30,B312,'Df routed cabinet'!$G$17:$G$30)) +
(SUMIF('Df routed cabinet (2)'!$B$17:$B$30,B312,'Df routed cabinet (2)'!$G$17:$G$30)) +
(SUMIF('Sf acrylic cabinet'!$B$17:$B$30,B312,'Sf acrylic cabinet'!$G$17:$G$30)) +
(SUMIF('Sf acrylic cabinet (2)'!$B$17:$B$30,B312,'Sf acrylic cabinet (2)'!$G$17:$G$30)) +
(SUMIF('Economy Sf acrylic'!$B$17:$B$30,B312,'Economy Sf acrylic'!$G$17:$G$30)) +
(SUMIF('Df acrylic cabinet'!$B$17:$B$30,B312,'Df acrylic cabinet'!$G$17:$G$30)) +
(SUMIF('Df acrylic cabinet (2)'!$B$17:$B$30,B312,'Df acrylic cabinet (2)'!$G$17:$G$30)) +
(SUMIF('Sf flex cabinet'!$B$17:$B$30,B312,'Sf flex cabinet'!$G$17:$G$30)) +
(SUMIF('Sf flex cabinet (2)'!$B$17:$B$30,B312,'Sf flex cabinet (2)'!$G$17:$G$30)) +
(SUMIF('Df flex cabinet'!$B$17:$B$36,B312,'Df flex cabinet'!$G$17:$G$36)) +
(SUMIF('Df flex cabinet (2)'!$B$17:$B$36,B312,'Df flex cabinet (2)'!$G$17:$G$36)) +
(SUMIF('Pole cover'!$B$17:$B$30,B312,'Pole cover'!$G$17:$G$30)) +
(SUMIF('Pole cover (2)'!$B$17:$B$30,B312,'Pole cover (2)'!$G$17:$G$30)) +
(SUMIF('Structural Steel Fab'!$B$17:$B$29,B312,'Structural Steel Fab'!$G$17:$G$29)) +
(SUMIF(Reveal!$B$17:$B$30,B312,Reveal!$G$17:$G$30)) +
(SUMIF('Reveal (2)'!$B$17:$B$30,B312,'Reveal (2)'!$G$17:$G$30)) +
(SUMIF('Crown cove top'!$B$17:$B$30,B312,'Crown cove top'!$G$17:$G$30)) +
(SUMIF('EMC assembly'!$B$17:$B$30,B312,'EMC assembly'!$G$17:$G$30)) +
(SUMIF(Crating!$B$17:$B$29,B312,Crating!$G$17:$G$29)) +
(SUMIF('LED wiring'!$B$17:$B$30,B312,'LED wiring'!$G$17:$G$30)) +
(SUMIF('Changeable copy face'!$B$17:$B$30,B312,'Changeable copy face'!$G$17:$G$30)) +
(SUMIF('Flex face assembly'!$B$17:$B$30,B312,'Flex face assembly'!$G$17:$G$30)) +
(SUMIF('Routed face assembly'!$B$17:$B$30,B312,'Routed face assembly'!$G$17:$G$30)) +
(SUMIF('Paint calculation'!$B$17:$B$30,B312,'Paint calculation'!$G$17:$G$30)) +
(SUMIF('Trimcap letter face'!$B$17:$B$30,B312,'Trimcap letter face'!$G$17:$G$30)) +
(SUMIF('Trimcap letter face (2)'!$B$17:$B$30,B312,'Trimcap letter face (2)'!$G$17:$G$30)) +
(SUMIF('Channel letter fabrication'!$B$17:$B$30,B312,'Channel letter fabrication'!$G$17:$G$30)) +
(SUMIF('Channel letter fabrication (2)'!$B$17:$B$30,B312,'Channel letter fabrication (2)'!$G$17:$G$30))</f>
        <v>0</v>
      </c>
    </row>
    <row r="313" spans="1:10">
      <c r="A313" s="28" t="str">
        <f>[1]ODBC!$A313</f>
        <v>2.7 x .125 Radius Corner Alum Sq Tube</v>
      </c>
      <c r="B313" s="29" t="str">
        <f>[1]ODBC!B313</f>
        <v>25047</v>
      </c>
      <c r="C313" s="30">
        <f>IFERROR(VLOOKUP($B313,[1]ODBC!$B:$H,2,FALSE),"")</f>
        <v>6.1079999999999997</v>
      </c>
      <c r="D313" s="30">
        <f>IFERROR(VLOOKUP($B313,[1]ODBC!$B:$H,3,FALSE),"")</f>
        <v>10.994999999999999</v>
      </c>
      <c r="E313" s="30" t="str">
        <f>IFERROR(VLOOKUP($B313,[1]ODBC!$B:$H,4,FALSE),"")</f>
        <v>FT</v>
      </c>
      <c r="F313" s="31">
        <f>IFERROR(VLOOKUP($B313,[1]ODBC!$B:$H,5,FALSE),"")</f>
        <v>44.45</v>
      </c>
      <c r="G313" s="32">
        <f>[1]ODBC!G313</f>
        <v>0</v>
      </c>
      <c r="H313" s="33">
        <f>SUM([1]ODBC!H313)</f>
        <v>45784</v>
      </c>
      <c r="I313" s="41" t="str">
        <f>'Vinyl cutting'!$B$2</f>
        <v>J36938</v>
      </c>
      <c r="J313" s="42">
        <f ca="1">(SUMIF('Freeform time and material'!$B$17:$B$30,B313,'Freeform time and material'!$G$17:$G$30)) +
(SUMIF('Vinyl cutting'!$B$17:$B$30,B313,'Vinyl cutting'!$G$17:$G$30)) +
(SUMIF('Vinyl cutting (2)'!$B$17:$B$30,B313,'Vinyl cutting (2)'!$G$17:$G$30)) +
(SUMIF('Apply vinyl graphics'!$B$17:$B$30,B313,'Apply vinyl graphics'!$G$17:$G$30)) +
(SUMIF('Apply vinyl graphics (2)'!$B$17:$B$30,B313,'Apply vinyl graphics (2)'!$G$17:$G$30)) +
(SUMIF('Alum pan sign'!$B$17:$B$30,B313,'Alum pan sign'!$G$17:$G$30)) +
(SUMIF('Alum pan sign (2)'!$B$17:$B$30,B313,'Alum pan sign (2)'!$G$17:$G$30)) +
(SUMIF('Economy pan sign'!$B$17:$B$30,B313,'Economy pan sign'!$G$17:$G$30)) +
(SUMIF('Post and panel sign'!$B$17:$B$30,B313,'Post and panel sign'!$G$17:$G$30)) +
(SUMIF('Post and panel sign (2)'!$B$17:$B$30,B313,'Post and panel sign (2)'!$G$17:$G$30)) +
(SUMIF('Flat panels only'!$B$17:$B$30,B313,'Flat panels only'!$G$17:$G$30)) +
(SUMIF('Flat panels only (2)'!$B$17:$B$30,B313,'Flat panels only (2)'!$G$17:$G$30)) +
(SUMIF('Routed panel shapes'!$B$18:$B$31,B313,'Routed panel shapes'!$G$18:$G$31)) +
(SUMIF('Routed panel shapes (2)'!$B$18:$B$31,B313,'Routed panel shapes (2)'!$G$18:$G$31)) +
(SUMIF('Routed face only'!$B$17:$B$30,B313,'Routed face only'!$G$17:$G$30)) +
(SUMIF('Routed face only (2)'!$B$17:$B$30,B313,'Routed face only (2)'!$G$17:$G$30)) +
(SUMIF('Routed alum faces letters'!$B$17:$B$30,B313,'Routed alum faces letters'!$G$17:$G$30)) +
(SUMIF('Routed alum faces letters (2)'!$B$17:$B$30,B313,'Routed alum faces letters (2)'!$G$17:$G$30)) +
(SUMIF('Routed push through acrylic'!$B$17:$B$30,B313,'Routed push through acrylic'!$G$17:$G$30)) +
(SUMIF('Routed push through acrylic (2)'!$B$17:$B$30,B313,'Routed push through acrylic (2)'!$G$17:$G$30)) +
(SUMIF('Sf routed cabinet'!$B$17:$B$30,B313,'Sf routed cabinet'!$G$17:$G$30)) +
(SUMIF('Sf routed cabinet (2)'!$B$17:$B$30,B313,'Sf routed cabinet (2)'!$G$17:$G$30)) +
(SUMIF('Df routed cabinet'!$B$17:$B$30,B313,'Df routed cabinet'!$G$17:$G$30)) +
(SUMIF('Df routed cabinet (2)'!$B$17:$B$30,B313,'Df routed cabinet (2)'!$G$17:$G$30)) +
(SUMIF('Sf acrylic cabinet'!$B$17:$B$30,B313,'Sf acrylic cabinet'!$G$17:$G$30)) +
(SUMIF('Sf acrylic cabinet (2)'!$B$17:$B$30,B313,'Sf acrylic cabinet (2)'!$G$17:$G$30)) +
(SUMIF('Economy Sf acrylic'!$B$17:$B$30,B313,'Economy Sf acrylic'!$G$17:$G$30)) +
(SUMIF('Df acrylic cabinet'!$B$17:$B$30,B313,'Df acrylic cabinet'!$G$17:$G$30)) +
(SUMIF('Df acrylic cabinet (2)'!$B$17:$B$30,B313,'Df acrylic cabinet (2)'!$G$17:$G$30)) +
(SUMIF('Sf flex cabinet'!$B$17:$B$30,B313,'Sf flex cabinet'!$G$17:$G$30)) +
(SUMIF('Sf flex cabinet (2)'!$B$17:$B$30,B313,'Sf flex cabinet (2)'!$G$17:$G$30)) +
(SUMIF('Df flex cabinet'!$B$17:$B$36,B313,'Df flex cabinet'!$G$17:$G$36)) +
(SUMIF('Df flex cabinet (2)'!$B$17:$B$36,B313,'Df flex cabinet (2)'!$G$17:$G$36)) +
(SUMIF('Pole cover'!$B$17:$B$30,B313,'Pole cover'!$G$17:$G$30)) +
(SUMIF('Pole cover (2)'!$B$17:$B$30,B313,'Pole cover (2)'!$G$17:$G$30)) +
(SUMIF('Structural Steel Fab'!$B$17:$B$29,B313,'Structural Steel Fab'!$G$17:$G$29)) +
(SUMIF(Reveal!$B$17:$B$30,B313,Reveal!$G$17:$G$30)) +
(SUMIF('Reveal (2)'!$B$17:$B$30,B313,'Reveal (2)'!$G$17:$G$30)) +
(SUMIF('Crown cove top'!$B$17:$B$30,B313,'Crown cove top'!$G$17:$G$30)) +
(SUMIF('EMC assembly'!$B$17:$B$30,B313,'EMC assembly'!$G$17:$G$30)) +
(SUMIF(Crating!$B$17:$B$29,B313,Crating!$G$17:$G$29)) +
(SUMIF('LED wiring'!$B$17:$B$30,B313,'LED wiring'!$G$17:$G$30)) +
(SUMIF('Changeable copy face'!$B$17:$B$30,B313,'Changeable copy face'!$G$17:$G$30)) +
(SUMIF('Flex face assembly'!$B$17:$B$30,B313,'Flex face assembly'!$G$17:$G$30)) +
(SUMIF('Routed face assembly'!$B$17:$B$30,B313,'Routed face assembly'!$G$17:$G$30)) +
(SUMIF('Paint calculation'!$B$17:$B$30,B313,'Paint calculation'!$G$17:$G$30)) +
(SUMIF('Trimcap letter face'!$B$17:$B$30,B313,'Trimcap letter face'!$G$17:$G$30)) +
(SUMIF('Trimcap letter face (2)'!$B$17:$B$30,B313,'Trimcap letter face (2)'!$G$17:$G$30)) +
(SUMIF('Channel letter fabrication'!$B$17:$B$30,B313,'Channel letter fabrication'!$G$17:$G$30)) +
(SUMIF('Channel letter fabrication (2)'!$B$17:$B$30,B313,'Channel letter fabrication (2)'!$G$17:$G$30))</f>
        <v>0</v>
      </c>
    </row>
    <row r="314" spans="1:10">
      <c r="A314" s="28" t="str">
        <f>[1]ODBC!$A314</f>
        <v>3 x .125 Arch Alum Sq Tube 24'</v>
      </c>
      <c r="B314" s="29" t="str">
        <f>[1]ODBC!B314</f>
        <v>25050</v>
      </c>
      <c r="C314" s="30">
        <f>IFERROR(VLOOKUP($B314,[1]ODBC!$B:$H,2,FALSE),"")</f>
        <v>6.4480000000000004</v>
      </c>
      <c r="D314" s="30">
        <f>IFERROR(VLOOKUP($B314,[1]ODBC!$B:$H,3,FALSE),"")</f>
        <v>11.608000000000001</v>
      </c>
      <c r="E314" s="30" t="str">
        <f>IFERROR(VLOOKUP($B314,[1]ODBC!$B:$H,4,FALSE),"")</f>
        <v>FT</v>
      </c>
      <c r="F314" s="31">
        <f>IFERROR(VLOOKUP($B314,[1]ODBC!$B:$H,5,FALSE),"")</f>
        <v>44.45</v>
      </c>
      <c r="G314" s="32">
        <f>[1]ODBC!G314</f>
        <v>0</v>
      </c>
      <c r="H314" s="33">
        <f>SUM([1]ODBC!H314)</f>
        <v>46027</v>
      </c>
      <c r="I314" s="41" t="str">
        <f>'Vinyl cutting'!$B$2</f>
        <v>J36938</v>
      </c>
      <c r="J314" s="42">
        <f ca="1">(SUMIF('Freeform time and material'!$B$17:$B$30,B314,'Freeform time and material'!$G$17:$G$30)) +
(SUMIF('Vinyl cutting'!$B$17:$B$30,B314,'Vinyl cutting'!$G$17:$G$30)) +
(SUMIF('Vinyl cutting (2)'!$B$17:$B$30,B314,'Vinyl cutting (2)'!$G$17:$G$30)) +
(SUMIF('Apply vinyl graphics'!$B$17:$B$30,B314,'Apply vinyl graphics'!$G$17:$G$30)) +
(SUMIF('Apply vinyl graphics (2)'!$B$17:$B$30,B314,'Apply vinyl graphics (2)'!$G$17:$G$30)) +
(SUMIF('Alum pan sign'!$B$17:$B$30,B314,'Alum pan sign'!$G$17:$G$30)) +
(SUMIF('Alum pan sign (2)'!$B$17:$B$30,B314,'Alum pan sign (2)'!$G$17:$G$30)) +
(SUMIF('Economy pan sign'!$B$17:$B$30,B314,'Economy pan sign'!$G$17:$G$30)) +
(SUMIF('Post and panel sign'!$B$17:$B$30,B314,'Post and panel sign'!$G$17:$G$30)) +
(SUMIF('Post and panel sign (2)'!$B$17:$B$30,B314,'Post and panel sign (2)'!$G$17:$G$30)) +
(SUMIF('Flat panels only'!$B$17:$B$30,B314,'Flat panels only'!$G$17:$G$30)) +
(SUMIF('Flat panels only (2)'!$B$17:$B$30,B314,'Flat panels only (2)'!$G$17:$G$30)) +
(SUMIF('Routed panel shapes'!$B$18:$B$31,B314,'Routed panel shapes'!$G$18:$G$31)) +
(SUMIF('Routed panel shapes (2)'!$B$18:$B$31,B314,'Routed panel shapes (2)'!$G$18:$G$31)) +
(SUMIF('Routed face only'!$B$17:$B$30,B314,'Routed face only'!$G$17:$G$30)) +
(SUMIF('Routed face only (2)'!$B$17:$B$30,B314,'Routed face only (2)'!$G$17:$G$30)) +
(SUMIF('Routed alum faces letters'!$B$17:$B$30,B314,'Routed alum faces letters'!$G$17:$G$30)) +
(SUMIF('Routed alum faces letters (2)'!$B$17:$B$30,B314,'Routed alum faces letters (2)'!$G$17:$G$30)) +
(SUMIF('Routed push through acrylic'!$B$17:$B$30,B314,'Routed push through acrylic'!$G$17:$G$30)) +
(SUMIF('Routed push through acrylic (2)'!$B$17:$B$30,B314,'Routed push through acrylic (2)'!$G$17:$G$30)) +
(SUMIF('Sf routed cabinet'!$B$17:$B$30,B314,'Sf routed cabinet'!$G$17:$G$30)) +
(SUMIF('Sf routed cabinet (2)'!$B$17:$B$30,B314,'Sf routed cabinet (2)'!$G$17:$G$30)) +
(SUMIF('Df routed cabinet'!$B$17:$B$30,B314,'Df routed cabinet'!$G$17:$G$30)) +
(SUMIF('Df routed cabinet (2)'!$B$17:$B$30,B314,'Df routed cabinet (2)'!$G$17:$G$30)) +
(SUMIF('Sf acrylic cabinet'!$B$17:$B$30,B314,'Sf acrylic cabinet'!$G$17:$G$30)) +
(SUMIF('Sf acrylic cabinet (2)'!$B$17:$B$30,B314,'Sf acrylic cabinet (2)'!$G$17:$G$30)) +
(SUMIF('Economy Sf acrylic'!$B$17:$B$30,B314,'Economy Sf acrylic'!$G$17:$G$30)) +
(SUMIF('Df acrylic cabinet'!$B$17:$B$30,B314,'Df acrylic cabinet'!$G$17:$G$30)) +
(SUMIF('Df acrylic cabinet (2)'!$B$17:$B$30,B314,'Df acrylic cabinet (2)'!$G$17:$G$30)) +
(SUMIF('Sf flex cabinet'!$B$17:$B$30,B314,'Sf flex cabinet'!$G$17:$G$30)) +
(SUMIF('Sf flex cabinet (2)'!$B$17:$B$30,B314,'Sf flex cabinet (2)'!$G$17:$G$30)) +
(SUMIF('Df flex cabinet'!$B$17:$B$36,B314,'Df flex cabinet'!$G$17:$G$36)) +
(SUMIF('Df flex cabinet (2)'!$B$17:$B$36,B314,'Df flex cabinet (2)'!$G$17:$G$36)) +
(SUMIF('Pole cover'!$B$17:$B$30,B314,'Pole cover'!$G$17:$G$30)) +
(SUMIF('Pole cover (2)'!$B$17:$B$30,B314,'Pole cover (2)'!$G$17:$G$30)) +
(SUMIF('Structural Steel Fab'!$B$17:$B$29,B314,'Structural Steel Fab'!$G$17:$G$29)) +
(SUMIF(Reveal!$B$17:$B$30,B314,Reveal!$G$17:$G$30)) +
(SUMIF('Reveal (2)'!$B$17:$B$30,B314,'Reveal (2)'!$G$17:$G$30)) +
(SUMIF('Crown cove top'!$B$17:$B$30,B314,'Crown cove top'!$G$17:$G$30)) +
(SUMIF('EMC assembly'!$B$17:$B$30,B314,'EMC assembly'!$G$17:$G$30)) +
(SUMIF(Crating!$B$17:$B$29,B314,Crating!$G$17:$G$29)) +
(SUMIF('LED wiring'!$B$17:$B$30,B314,'LED wiring'!$G$17:$G$30)) +
(SUMIF('Changeable copy face'!$B$17:$B$30,B314,'Changeable copy face'!$G$17:$G$30)) +
(SUMIF('Flex face assembly'!$B$17:$B$30,B314,'Flex face assembly'!$G$17:$G$30)) +
(SUMIF('Routed face assembly'!$B$17:$B$30,B314,'Routed face assembly'!$G$17:$G$30)) +
(SUMIF('Paint calculation'!$B$17:$B$30,B314,'Paint calculation'!$G$17:$G$30)) +
(SUMIF('Trimcap letter face'!$B$17:$B$30,B314,'Trimcap letter face'!$G$17:$G$30)) +
(SUMIF('Trimcap letter face (2)'!$B$17:$B$30,B314,'Trimcap letter face (2)'!$G$17:$G$30)) +
(SUMIF('Channel letter fabrication'!$B$17:$B$30,B314,'Channel letter fabrication'!$G$17:$G$30)) +
(SUMIF('Channel letter fabrication (2)'!$B$17:$B$30,B314,'Channel letter fabrication (2)'!$G$17:$G$30))</f>
        <v>60</v>
      </c>
    </row>
    <row r="315" spans="1:10">
      <c r="A315" s="28" t="str">
        <f>[1]ODBC!$A315</f>
        <v>2 x 3 x .125 Alum Rec Tube</v>
      </c>
      <c r="B315" s="29" t="str">
        <f>[1]ODBC!B315</f>
        <v>25055</v>
      </c>
      <c r="C315" s="30">
        <f>IFERROR(VLOOKUP($B315,[1]ODBC!$B:$H,2,FALSE),"")</f>
        <v>5.2679999999999998</v>
      </c>
      <c r="D315" s="30">
        <f>IFERROR(VLOOKUP($B315,[1]ODBC!$B:$H,3,FALSE),"")</f>
        <v>9.4830000000000005</v>
      </c>
      <c r="E315" s="30" t="str">
        <f>IFERROR(VLOOKUP($B315,[1]ODBC!$B:$H,4,FALSE),"")</f>
        <v>FT</v>
      </c>
      <c r="F315" s="31">
        <f>IFERROR(VLOOKUP($B315,[1]ODBC!$B:$H,5,FALSE),"")</f>
        <v>44.45</v>
      </c>
      <c r="G315" s="32">
        <f>[1]ODBC!G315</f>
        <v>0</v>
      </c>
      <c r="H315" s="33">
        <f>SUM([1]ODBC!H315)</f>
        <v>45975</v>
      </c>
      <c r="I315" s="41" t="str">
        <f>'Vinyl cutting'!$B$2</f>
        <v>J36938</v>
      </c>
      <c r="J315" s="42">
        <f ca="1">(SUMIF('Freeform time and material'!$B$17:$B$30,B315,'Freeform time and material'!$G$17:$G$30)) +
(SUMIF('Vinyl cutting'!$B$17:$B$30,B315,'Vinyl cutting'!$G$17:$G$30)) +
(SUMIF('Vinyl cutting (2)'!$B$17:$B$30,B315,'Vinyl cutting (2)'!$G$17:$G$30)) +
(SUMIF('Apply vinyl graphics'!$B$17:$B$30,B315,'Apply vinyl graphics'!$G$17:$G$30)) +
(SUMIF('Apply vinyl graphics (2)'!$B$17:$B$30,B315,'Apply vinyl graphics (2)'!$G$17:$G$30)) +
(SUMIF('Alum pan sign'!$B$17:$B$30,B315,'Alum pan sign'!$G$17:$G$30)) +
(SUMIF('Alum pan sign (2)'!$B$17:$B$30,B315,'Alum pan sign (2)'!$G$17:$G$30)) +
(SUMIF('Economy pan sign'!$B$17:$B$30,B315,'Economy pan sign'!$G$17:$G$30)) +
(SUMIF('Post and panel sign'!$B$17:$B$30,B315,'Post and panel sign'!$G$17:$G$30)) +
(SUMIF('Post and panel sign (2)'!$B$17:$B$30,B315,'Post and panel sign (2)'!$G$17:$G$30)) +
(SUMIF('Flat panels only'!$B$17:$B$30,B315,'Flat panels only'!$G$17:$G$30)) +
(SUMIF('Flat panels only (2)'!$B$17:$B$30,B315,'Flat panels only (2)'!$G$17:$G$30)) +
(SUMIF('Routed panel shapes'!$B$18:$B$31,B315,'Routed panel shapes'!$G$18:$G$31)) +
(SUMIF('Routed panel shapes (2)'!$B$18:$B$31,B315,'Routed panel shapes (2)'!$G$18:$G$31)) +
(SUMIF('Routed face only'!$B$17:$B$30,B315,'Routed face only'!$G$17:$G$30)) +
(SUMIF('Routed face only (2)'!$B$17:$B$30,B315,'Routed face only (2)'!$G$17:$G$30)) +
(SUMIF('Routed alum faces letters'!$B$17:$B$30,B315,'Routed alum faces letters'!$G$17:$G$30)) +
(SUMIF('Routed alum faces letters (2)'!$B$17:$B$30,B315,'Routed alum faces letters (2)'!$G$17:$G$30)) +
(SUMIF('Routed push through acrylic'!$B$17:$B$30,B315,'Routed push through acrylic'!$G$17:$G$30)) +
(SUMIF('Routed push through acrylic (2)'!$B$17:$B$30,B315,'Routed push through acrylic (2)'!$G$17:$G$30)) +
(SUMIF('Sf routed cabinet'!$B$17:$B$30,B315,'Sf routed cabinet'!$G$17:$G$30)) +
(SUMIF('Sf routed cabinet (2)'!$B$17:$B$30,B315,'Sf routed cabinet (2)'!$G$17:$G$30)) +
(SUMIF('Df routed cabinet'!$B$17:$B$30,B315,'Df routed cabinet'!$G$17:$G$30)) +
(SUMIF('Df routed cabinet (2)'!$B$17:$B$30,B315,'Df routed cabinet (2)'!$G$17:$G$30)) +
(SUMIF('Sf acrylic cabinet'!$B$17:$B$30,B315,'Sf acrylic cabinet'!$G$17:$G$30)) +
(SUMIF('Sf acrylic cabinet (2)'!$B$17:$B$30,B315,'Sf acrylic cabinet (2)'!$G$17:$G$30)) +
(SUMIF('Economy Sf acrylic'!$B$17:$B$30,B315,'Economy Sf acrylic'!$G$17:$G$30)) +
(SUMIF('Df acrylic cabinet'!$B$17:$B$30,B315,'Df acrylic cabinet'!$G$17:$G$30)) +
(SUMIF('Df acrylic cabinet (2)'!$B$17:$B$30,B315,'Df acrylic cabinet (2)'!$G$17:$G$30)) +
(SUMIF('Sf flex cabinet'!$B$17:$B$30,B315,'Sf flex cabinet'!$G$17:$G$30)) +
(SUMIF('Sf flex cabinet (2)'!$B$17:$B$30,B315,'Sf flex cabinet (2)'!$G$17:$G$30)) +
(SUMIF('Df flex cabinet'!$B$17:$B$36,B315,'Df flex cabinet'!$G$17:$G$36)) +
(SUMIF('Df flex cabinet (2)'!$B$17:$B$36,B315,'Df flex cabinet (2)'!$G$17:$G$36)) +
(SUMIF('Pole cover'!$B$17:$B$30,B315,'Pole cover'!$G$17:$G$30)) +
(SUMIF('Pole cover (2)'!$B$17:$B$30,B315,'Pole cover (2)'!$G$17:$G$30)) +
(SUMIF('Structural Steel Fab'!$B$17:$B$29,B315,'Structural Steel Fab'!$G$17:$G$29)) +
(SUMIF(Reveal!$B$17:$B$30,B315,Reveal!$G$17:$G$30)) +
(SUMIF('Reveal (2)'!$B$17:$B$30,B315,'Reveal (2)'!$G$17:$G$30)) +
(SUMIF('Crown cove top'!$B$17:$B$30,B315,'Crown cove top'!$G$17:$G$30)) +
(SUMIF('EMC assembly'!$B$17:$B$30,B315,'EMC assembly'!$G$17:$G$30)) +
(SUMIF(Crating!$B$17:$B$29,B315,Crating!$G$17:$G$29)) +
(SUMIF('LED wiring'!$B$17:$B$30,B315,'LED wiring'!$G$17:$G$30)) +
(SUMIF('Changeable copy face'!$B$17:$B$30,B315,'Changeable copy face'!$G$17:$G$30)) +
(SUMIF('Flex face assembly'!$B$17:$B$30,B315,'Flex face assembly'!$G$17:$G$30)) +
(SUMIF('Routed face assembly'!$B$17:$B$30,B315,'Routed face assembly'!$G$17:$G$30)) +
(SUMIF('Paint calculation'!$B$17:$B$30,B315,'Paint calculation'!$G$17:$G$30)) +
(SUMIF('Trimcap letter face'!$B$17:$B$30,B315,'Trimcap letter face'!$G$17:$G$30)) +
(SUMIF('Trimcap letter face (2)'!$B$17:$B$30,B315,'Trimcap letter face (2)'!$G$17:$G$30)) +
(SUMIF('Channel letter fabrication'!$B$17:$B$30,B315,'Channel letter fabrication'!$G$17:$G$30)) +
(SUMIF('Channel letter fabrication (2)'!$B$17:$B$30,B315,'Channel letter fabrication (2)'!$G$17:$G$30))</f>
        <v>0</v>
      </c>
    </row>
    <row r="316" spans="1:10">
      <c r="A316" s="28" t="str">
        <f>[1]ODBC!$A316</f>
        <v>4 x .125 ArchAl Sq Tube 24'</v>
      </c>
      <c r="B316" s="29" t="str">
        <f>[1]ODBC!B316</f>
        <v>25060</v>
      </c>
      <c r="C316" s="30">
        <f>IFERROR(VLOOKUP($B316,[1]ODBC!$B:$H,2,FALSE),"")</f>
        <v>9.9770000000000003</v>
      </c>
      <c r="D316" s="30">
        <f>IFERROR(VLOOKUP($B316,[1]ODBC!$B:$H,3,FALSE),"")</f>
        <v>17.96</v>
      </c>
      <c r="E316" s="30" t="str">
        <f>IFERROR(VLOOKUP($B316,[1]ODBC!$B:$H,4,FALSE),"")</f>
        <v>FT</v>
      </c>
      <c r="F316" s="31">
        <f>IFERROR(VLOOKUP($B316,[1]ODBC!$B:$H,5,FALSE),"")</f>
        <v>44.45</v>
      </c>
      <c r="G316" s="32">
        <f>[1]ODBC!G316</f>
        <v>0</v>
      </c>
      <c r="H316" s="33">
        <f>SUM([1]ODBC!H316)</f>
        <v>46034</v>
      </c>
      <c r="I316" s="41" t="str">
        <f>'Vinyl cutting'!$B$2</f>
        <v>J36938</v>
      </c>
      <c r="J316" s="42">
        <f ca="1">(SUMIF('Freeform time and material'!$B$17:$B$30,B316,'Freeform time and material'!$G$17:$G$30)) +
(SUMIF('Vinyl cutting'!$B$17:$B$30,B316,'Vinyl cutting'!$G$17:$G$30)) +
(SUMIF('Vinyl cutting (2)'!$B$17:$B$30,B316,'Vinyl cutting (2)'!$G$17:$G$30)) +
(SUMIF('Apply vinyl graphics'!$B$17:$B$30,B316,'Apply vinyl graphics'!$G$17:$G$30)) +
(SUMIF('Apply vinyl graphics (2)'!$B$17:$B$30,B316,'Apply vinyl graphics (2)'!$G$17:$G$30)) +
(SUMIF('Alum pan sign'!$B$17:$B$30,B316,'Alum pan sign'!$G$17:$G$30)) +
(SUMIF('Alum pan sign (2)'!$B$17:$B$30,B316,'Alum pan sign (2)'!$G$17:$G$30)) +
(SUMIF('Economy pan sign'!$B$17:$B$30,B316,'Economy pan sign'!$G$17:$G$30)) +
(SUMIF('Post and panel sign'!$B$17:$B$30,B316,'Post and panel sign'!$G$17:$G$30)) +
(SUMIF('Post and panel sign (2)'!$B$17:$B$30,B316,'Post and panel sign (2)'!$G$17:$G$30)) +
(SUMIF('Flat panels only'!$B$17:$B$30,B316,'Flat panels only'!$G$17:$G$30)) +
(SUMIF('Flat panels only (2)'!$B$17:$B$30,B316,'Flat panels only (2)'!$G$17:$G$30)) +
(SUMIF('Routed panel shapes'!$B$18:$B$31,B316,'Routed panel shapes'!$G$18:$G$31)) +
(SUMIF('Routed panel shapes (2)'!$B$18:$B$31,B316,'Routed panel shapes (2)'!$G$18:$G$31)) +
(SUMIF('Routed face only'!$B$17:$B$30,B316,'Routed face only'!$G$17:$G$30)) +
(SUMIF('Routed face only (2)'!$B$17:$B$30,B316,'Routed face only (2)'!$G$17:$G$30)) +
(SUMIF('Routed alum faces letters'!$B$17:$B$30,B316,'Routed alum faces letters'!$G$17:$G$30)) +
(SUMIF('Routed alum faces letters (2)'!$B$17:$B$30,B316,'Routed alum faces letters (2)'!$G$17:$G$30)) +
(SUMIF('Routed push through acrylic'!$B$17:$B$30,B316,'Routed push through acrylic'!$G$17:$G$30)) +
(SUMIF('Routed push through acrylic (2)'!$B$17:$B$30,B316,'Routed push through acrylic (2)'!$G$17:$G$30)) +
(SUMIF('Sf routed cabinet'!$B$17:$B$30,B316,'Sf routed cabinet'!$G$17:$G$30)) +
(SUMIF('Sf routed cabinet (2)'!$B$17:$B$30,B316,'Sf routed cabinet (2)'!$G$17:$G$30)) +
(SUMIF('Df routed cabinet'!$B$17:$B$30,B316,'Df routed cabinet'!$G$17:$G$30)) +
(SUMIF('Df routed cabinet (2)'!$B$17:$B$30,B316,'Df routed cabinet (2)'!$G$17:$G$30)) +
(SUMIF('Sf acrylic cabinet'!$B$17:$B$30,B316,'Sf acrylic cabinet'!$G$17:$G$30)) +
(SUMIF('Sf acrylic cabinet (2)'!$B$17:$B$30,B316,'Sf acrylic cabinet (2)'!$G$17:$G$30)) +
(SUMIF('Economy Sf acrylic'!$B$17:$B$30,B316,'Economy Sf acrylic'!$G$17:$G$30)) +
(SUMIF('Df acrylic cabinet'!$B$17:$B$30,B316,'Df acrylic cabinet'!$G$17:$G$30)) +
(SUMIF('Df acrylic cabinet (2)'!$B$17:$B$30,B316,'Df acrylic cabinet (2)'!$G$17:$G$30)) +
(SUMIF('Sf flex cabinet'!$B$17:$B$30,B316,'Sf flex cabinet'!$G$17:$G$30)) +
(SUMIF('Sf flex cabinet (2)'!$B$17:$B$30,B316,'Sf flex cabinet (2)'!$G$17:$G$30)) +
(SUMIF('Df flex cabinet'!$B$17:$B$36,B316,'Df flex cabinet'!$G$17:$G$36)) +
(SUMIF('Df flex cabinet (2)'!$B$17:$B$36,B316,'Df flex cabinet (2)'!$G$17:$G$36)) +
(SUMIF('Pole cover'!$B$17:$B$30,B316,'Pole cover'!$G$17:$G$30)) +
(SUMIF('Pole cover (2)'!$B$17:$B$30,B316,'Pole cover (2)'!$G$17:$G$30)) +
(SUMIF('Structural Steel Fab'!$B$17:$B$29,B316,'Structural Steel Fab'!$G$17:$G$29)) +
(SUMIF(Reveal!$B$17:$B$30,B316,Reveal!$G$17:$G$30)) +
(SUMIF('Reveal (2)'!$B$17:$B$30,B316,'Reveal (2)'!$G$17:$G$30)) +
(SUMIF('Crown cove top'!$B$17:$B$30,B316,'Crown cove top'!$G$17:$G$30)) +
(SUMIF('EMC assembly'!$B$17:$B$30,B316,'EMC assembly'!$G$17:$G$30)) +
(SUMIF(Crating!$B$17:$B$29,B316,Crating!$G$17:$G$29)) +
(SUMIF('LED wiring'!$B$17:$B$30,B316,'LED wiring'!$G$17:$G$30)) +
(SUMIF('Changeable copy face'!$B$17:$B$30,B316,'Changeable copy face'!$G$17:$G$30)) +
(SUMIF('Flex face assembly'!$B$17:$B$30,B316,'Flex face assembly'!$G$17:$G$30)) +
(SUMIF('Routed face assembly'!$B$17:$B$30,B316,'Routed face assembly'!$G$17:$G$30)) +
(SUMIF('Paint calculation'!$B$17:$B$30,B316,'Paint calculation'!$G$17:$G$30)) +
(SUMIF('Trimcap letter face'!$B$17:$B$30,B316,'Trimcap letter face'!$G$17:$G$30)) +
(SUMIF('Trimcap letter face (2)'!$B$17:$B$30,B316,'Trimcap letter face (2)'!$G$17:$G$30)) +
(SUMIF('Channel letter fabrication'!$B$17:$B$30,B316,'Channel letter fabrication'!$G$17:$G$30)) +
(SUMIF('Channel letter fabrication (2)'!$B$17:$B$30,B316,'Channel letter fabrication (2)'!$G$17:$G$30))</f>
        <v>0</v>
      </c>
    </row>
    <row r="317" spans="1:10">
      <c r="A317" s="28" t="str">
        <f>[1]ODBC!$A317</f>
        <v>#6 3/4" Rebar</v>
      </c>
      <c r="B317" s="29" t="str">
        <f>[1]ODBC!B317</f>
        <v>26015</v>
      </c>
      <c r="C317" s="30">
        <f>IFERROR(VLOOKUP($B317,[1]ODBC!$B:$H,2,FALSE),"")</f>
        <v>0.8</v>
      </c>
      <c r="D317" s="30">
        <f>IFERROR(VLOOKUP($B317,[1]ODBC!$B:$H,3,FALSE),"")</f>
        <v>1.44</v>
      </c>
      <c r="E317" s="30" t="str">
        <f>IFERROR(VLOOKUP($B317,[1]ODBC!$B:$H,4,FALSE),"")</f>
        <v>FT</v>
      </c>
      <c r="F317" s="31">
        <f>IFERROR(VLOOKUP($B317,[1]ODBC!$B:$H,5,FALSE),"")</f>
        <v>44.45</v>
      </c>
      <c r="G317" s="32">
        <f>[1]ODBC!G317</f>
        <v>0</v>
      </c>
      <c r="H317" s="33">
        <f>SUM([1]ODBC!H317)</f>
        <v>0</v>
      </c>
      <c r="I317" s="41" t="str">
        <f>'Vinyl cutting'!$B$2</f>
        <v>J36938</v>
      </c>
      <c r="J317" s="42">
        <f ca="1">(SUMIF('Freeform time and material'!$B$17:$B$30,B317,'Freeform time and material'!$G$17:$G$30)) +
(SUMIF('Vinyl cutting'!$B$17:$B$30,B317,'Vinyl cutting'!$G$17:$G$30)) +
(SUMIF('Vinyl cutting (2)'!$B$17:$B$30,B317,'Vinyl cutting (2)'!$G$17:$G$30)) +
(SUMIF('Apply vinyl graphics'!$B$17:$B$30,B317,'Apply vinyl graphics'!$G$17:$G$30)) +
(SUMIF('Apply vinyl graphics (2)'!$B$17:$B$30,B317,'Apply vinyl graphics (2)'!$G$17:$G$30)) +
(SUMIF('Alum pan sign'!$B$17:$B$30,B317,'Alum pan sign'!$G$17:$G$30)) +
(SUMIF('Alum pan sign (2)'!$B$17:$B$30,B317,'Alum pan sign (2)'!$G$17:$G$30)) +
(SUMIF('Economy pan sign'!$B$17:$B$30,B317,'Economy pan sign'!$G$17:$G$30)) +
(SUMIF('Post and panel sign'!$B$17:$B$30,B317,'Post and panel sign'!$G$17:$G$30)) +
(SUMIF('Post and panel sign (2)'!$B$17:$B$30,B317,'Post and panel sign (2)'!$G$17:$G$30)) +
(SUMIF('Flat panels only'!$B$17:$B$30,B317,'Flat panels only'!$G$17:$G$30)) +
(SUMIF('Flat panels only (2)'!$B$17:$B$30,B317,'Flat panels only (2)'!$G$17:$G$30)) +
(SUMIF('Routed panel shapes'!$B$18:$B$31,B317,'Routed panel shapes'!$G$18:$G$31)) +
(SUMIF('Routed panel shapes (2)'!$B$18:$B$31,B317,'Routed panel shapes (2)'!$G$18:$G$31)) +
(SUMIF('Routed face only'!$B$17:$B$30,B317,'Routed face only'!$G$17:$G$30)) +
(SUMIF('Routed face only (2)'!$B$17:$B$30,B317,'Routed face only (2)'!$G$17:$G$30)) +
(SUMIF('Routed alum faces letters'!$B$17:$B$30,B317,'Routed alum faces letters'!$G$17:$G$30)) +
(SUMIF('Routed alum faces letters (2)'!$B$17:$B$30,B317,'Routed alum faces letters (2)'!$G$17:$G$30)) +
(SUMIF('Routed push through acrylic'!$B$17:$B$30,B317,'Routed push through acrylic'!$G$17:$G$30)) +
(SUMIF('Routed push through acrylic (2)'!$B$17:$B$30,B317,'Routed push through acrylic (2)'!$G$17:$G$30)) +
(SUMIF('Sf routed cabinet'!$B$17:$B$30,B317,'Sf routed cabinet'!$G$17:$G$30)) +
(SUMIF('Sf routed cabinet (2)'!$B$17:$B$30,B317,'Sf routed cabinet (2)'!$G$17:$G$30)) +
(SUMIF('Df routed cabinet'!$B$17:$B$30,B317,'Df routed cabinet'!$G$17:$G$30)) +
(SUMIF('Df routed cabinet (2)'!$B$17:$B$30,B317,'Df routed cabinet (2)'!$G$17:$G$30)) +
(SUMIF('Sf acrylic cabinet'!$B$17:$B$30,B317,'Sf acrylic cabinet'!$G$17:$G$30)) +
(SUMIF('Sf acrylic cabinet (2)'!$B$17:$B$30,B317,'Sf acrylic cabinet (2)'!$G$17:$G$30)) +
(SUMIF('Economy Sf acrylic'!$B$17:$B$30,B317,'Economy Sf acrylic'!$G$17:$G$30)) +
(SUMIF('Df acrylic cabinet'!$B$17:$B$30,B317,'Df acrylic cabinet'!$G$17:$G$30)) +
(SUMIF('Df acrylic cabinet (2)'!$B$17:$B$30,B317,'Df acrylic cabinet (2)'!$G$17:$G$30)) +
(SUMIF('Sf flex cabinet'!$B$17:$B$30,B317,'Sf flex cabinet'!$G$17:$G$30)) +
(SUMIF('Sf flex cabinet (2)'!$B$17:$B$30,B317,'Sf flex cabinet (2)'!$G$17:$G$30)) +
(SUMIF('Df flex cabinet'!$B$17:$B$36,B317,'Df flex cabinet'!$G$17:$G$36)) +
(SUMIF('Df flex cabinet (2)'!$B$17:$B$36,B317,'Df flex cabinet (2)'!$G$17:$G$36)) +
(SUMIF('Pole cover'!$B$17:$B$30,B317,'Pole cover'!$G$17:$G$30)) +
(SUMIF('Pole cover (2)'!$B$17:$B$30,B317,'Pole cover (2)'!$G$17:$G$30)) +
(SUMIF('Structural Steel Fab'!$B$17:$B$29,B317,'Structural Steel Fab'!$G$17:$G$29)) +
(SUMIF(Reveal!$B$17:$B$30,B317,Reveal!$G$17:$G$30)) +
(SUMIF('Reveal (2)'!$B$17:$B$30,B317,'Reveal (2)'!$G$17:$G$30)) +
(SUMIF('Crown cove top'!$B$17:$B$30,B317,'Crown cove top'!$G$17:$G$30)) +
(SUMIF('EMC assembly'!$B$17:$B$30,B317,'EMC assembly'!$G$17:$G$30)) +
(SUMIF(Crating!$B$17:$B$29,B317,Crating!$G$17:$G$29)) +
(SUMIF('LED wiring'!$B$17:$B$30,B317,'LED wiring'!$G$17:$G$30)) +
(SUMIF('Changeable copy face'!$B$17:$B$30,B317,'Changeable copy face'!$G$17:$G$30)) +
(SUMIF('Flex face assembly'!$B$17:$B$30,B317,'Flex face assembly'!$G$17:$G$30)) +
(SUMIF('Routed face assembly'!$B$17:$B$30,B317,'Routed face assembly'!$G$17:$G$30)) +
(SUMIF('Paint calculation'!$B$17:$B$30,B317,'Paint calculation'!$G$17:$G$30)) +
(SUMIF('Trimcap letter face'!$B$17:$B$30,B317,'Trimcap letter face'!$G$17:$G$30)) +
(SUMIF('Trimcap letter face (2)'!$B$17:$B$30,B317,'Trimcap letter face (2)'!$G$17:$G$30)) +
(SUMIF('Channel letter fabrication'!$B$17:$B$30,B317,'Channel letter fabrication'!$G$17:$G$30)) +
(SUMIF('Channel letter fabrication (2)'!$B$17:$B$30,B317,'Channel letter fabrication (2)'!$G$17:$G$30))</f>
        <v>0</v>
      </c>
    </row>
    <row r="318" spans="1:10">
      <c r="A318" s="28" t="str">
        <f>[1]ODBC!$A318</f>
        <v>1/2" Round Bar</v>
      </c>
      <c r="B318" s="29" t="str">
        <f>[1]ODBC!B318</f>
        <v>26030</v>
      </c>
      <c r="C318" s="30">
        <f>IFERROR(VLOOKUP($B318,[1]ODBC!$B:$H,2,FALSE),"")</f>
        <v>0.376</v>
      </c>
      <c r="D318" s="30">
        <f>IFERROR(VLOOKUP($B318,[1]ODBC!$B:$H,3,FALSE),"")</f>
        <v>0.67700000000000005</v>
      </c>
      <c r="E318" s="30" t="str">
        <f>IFERROR(VLOOKUP($B318,[1]ODBC!$B:$H,4,FALSE),"")</f>
        <v>FT</v>
      </c>
      <c r="F318" s="31">
        <f>IFERROR(VLOOKUP($B318,[1]ODBC!$B:$H,5,FALSE),"")</f>
        <v>44.45</v>
      </c>
      <c r="G318" s="32">
        <f>[1]ODBC!G318</f>
        <v>0</v>
      </c>
      <c r="H318" s="33">
        <f>SUM([1]ODBC!H318)</f>
        <v>0</v>
      </c>
      <c r="I318" s="41" t="str">
        <f>'Vinyl cutting'!$B$2</f>
        <v>J36938</v>
      </c>
      <c r="J318" s="42">
        <f ca="1">(SUMIF('Freeform time and material'!$B$17:$B$30,B318,'Freeform time and material'!$G$17:$G$30)) +
(SUMIF('Vinyl cutting'!$B$17:$B$30,B318,'Vinyl cutting'!$G$17:$G$30)) +
(SUMIF('Vinyl cutting (2)'!$B$17:$B$30,B318,'Vinyl cutting (2)'!$G$17:$G$30)) +
(SUMIF('Apply vinyl graphics'!$B$17:$B$30,B318,'Apply vinyl graphics'!$G$17:$G$30)) +
(SUMIF('Apply vinyl graphics (2)'!$B$17:$B$30,B318,'Apply vinyl graphics (2)'!$G$17:$G$30)) +
(SUMIF('Alum pan sign'!$B$17:$B$30,B318,'Alum pan sign'!$G$17:$G$30)) +
(SUMIF('Alum pan sign (2)'!$B$17:$B$30,B318,'Alum pan sign (2)'!$G$17:$G$30)) +
(SUMIF('Economy pan sign'!$B$17:$B$30,B318,'Economy pan sign'!$G$17:$G$30)) +
(SUMIF('Post and panel sign'!$B$17:$B$30,B318,'Post and panel sign'!$G$17:$G$30)) +
(SUMIF('Post and panel sign (2)'!$B$17:$B$30,B318,'Post and panel sign (2)'!$G$17:$G$30)) +
(SUMIF('Flat panels only'!$B$17:$B$30,B318,'Flat panels only'!$G$17:$G$30)) +
(SUMIF('Flat panels only (2)'!$B$17:$B$30,B318,'Flat panels only (2)'!$G$17:$G$30)) +
(SUMIF('Routed panel shapes'!$B$18:$B$31,B318,'Routed panel shapes'!$G$18:$G$31)) +
(SUMIF('Routed panel shapes (2)'!$B$18:$B$31,B318,'Routed panel shapes (2)'!$G$18:$G$31)) +
(SUMIF('Routed face only'!$B$17:$B$30,B318,'Routed face only'!$G$17:$G$30)) +
(SUMIF('Routed face only (2)'!$B$17:$B$30,B318,'Routed face only (2)'!$G$17:$G$30)) +
(SUMIF('Routed alum faces letters'!$B$17:$B$30,B318,'Routed alum faces letters'!$G$17:$G$30)) +
(SUMIF('Routed alum faces letters (2)'!$B$17:$B$30,B318,'Routed alum faces letters (2)'!$G$17:$G$30)) +
(SUMIF('Routed push through acrylic'!$B$17:$B$30,B318,'Routed push through acrylic'!$G$17:$G$30)) +
(SUMIF('Routed push through acrylic (2)'!$B$17:$B$30,B318,'Routed push through acrylic (2)'!$G$17:$G$30)) +
(SUMIF('Sf routed cabinet'!$B$17:$B$30,B318,'Sf routed cabinet'!$G$17:$G$30)) +
(SUMIF('Sf routed cabinet (2)'!$B$17:$B$30,B318,'Sf routed cabinet (2)'!$G$17:$G$30)) +
(SUMIF('Df routed cabinet'!$B$17:$B$30,B318,'Df routed cabinet'!$G$17:$G$30)) +
(SUMIF('Df routed cabinet (2)'!$B$17:$B$30,B318,'Df routed cabinet (2)'!$G$17:$G$30)) +
(SUMIF('Sf acrylic cabinet'!$B$17:$B$30,B318,'Sf acrylic cabinet'!$G$17:$G$30)) +
(SUMIF('Sf acrylic cabinet (2)'!$B$17:$B$30,B318,'Sf acrylic cabinet (2)'!$G$17:$G$30)) +
(SUMIF('Economy Sf acrylic'!$B$17:$B$30,B318,'Economy Sf acrylic'!$G$17:$G$30)) +
(SUMIF('Df acrylic cabinet'!$B$17:$B$30,B318,'Df acrylic cabinet'!$G$17:$G$30)) +
(SUMIF('Df acrylic cabinet (2)'!$B$17:$B$30,B318,'Df acrylic cabinet (2)'!$G$17:$G$30)) +
(SUMIF('Sf flex cabinet'!$B$17:$B$30,B318,'Sf flex cabinet'!$G$17:$G$30)) +
(SUMIF('Sf flex cabinet (2)'!$B$17:$B$30,B318,'Sf flex cabinet (2)'!$G$17:$G$30)) +
(SUMIF('Df flex cabinet'!$B$17:$B$36,B318,'Df flex cabinet'!$G$17:$G$36)) +
(SUMIF('Df flex cabinet (2)'!$B$17:$B$36,B318,'Df flex cabinet (2)'!$G$17:$G$36)) +
(SUMIF('Pole cover'!$B$17:$B$30,B318,'Pole cover'!$G$17:$G$30)) +
(SUMIF('Pole cover (2)'!$B$17:$B$30,B318,'Pole cover (2)'!$G$17:$G$30)) +
(SUMIF('Structural Steel Fab'!$B$17:$B$29,B318,'Structural Steel Fab'!$G$17:$G$29)) +
(SUMIF(Reveal!$B$17:$B$30,B318,Reveal!$G$17:$G$30)) +
(SUMIF('Reveal (2)'!$B$17:$B$30,B318,'Reveal (2)'!$G$17:$G$30)) +
(SUMIF('Crown cove top'!$B$17:$B$30,B318,'Crown cove top'!$G$17:$G$30)) +
(SUMIF('EMC assembly'!$B$17:$B$30,B318,'EMC assembly'!$G$17:$G$30)) +
(SUMIF(Crating!$B$17:$B$29,B318,Crating!$G$17:$G$29)) +
(SUMIF('LED wiring'!$B$17:$B$30,B318,'LED wiring'!$G$17:$G$30)) +
(SUMIF('Changeable copy face'!$B$17:$B$30,B318,'Changeable copy face'!$G$17:$G$30)) +
(SUMIF('Flex face assembly'!$B$17:$B$30,B318,'Flex face assembly'!$G$17:$G$30)) +
(SUMIF('Routed face assembly'!$B$17:$B$30,B318,'Routed face assembly'!$G$17:$G$30)) +
(SUMIF('Paint calculation'!$B$17:$B$30,B318,'Paint calculation'!$G$17:$G$30)) +
(SUMIF('Trimcap letter face'!$B$17:$B$30,B318,'Trimcap letter face'!$G$17:$G$30)) +
(SUMIF('Trimcap letter face (2)'!$B$17:$B$30,B318,'Trimcap letter face (2)'!$G$17:$G$30)) +
(SUMIF('Channel letter fabrication'!$B$17:$B$30,B318,'Channel letter fabrication'!$G$17:$G$30)) +
(SUMIF('Channel letter fabrication (2)'!$B$17:$B$30,B318,'Channel letter fabrication (2)'!$G$17:$G$30))</f>
        <v>0</v>
      </c>
    </row>
    <row r="319" spans="1:10">
      <c r="A319" s="28" t="str">
        <f>[1]ODBC!$A319</f>
        <v>3.5" ODX.216 Wall New Pipe</v>
      </c>
      <c r="B319" s="29" t="str">
        <f>[1]ODBC!B319</f>
        <v>26510</v>
      </c>
      <c r="C319" s="30">
        <f>IFERROR(VLOOKUP($B319,[1]ODBC!$B:$H,2,FALSE),"")</f>
        <v>5.9349999999999996</v>
      </c>
      <c r="D319" s="30">
        <f>IFERROR(VLOOKUP($B319,[1]ODBC!$B:$H,3,FALSE),"")</f>
        <v>10.683999999999999</v>
      </c>
      <c r="E319" s="30" t="str">
        <f>IFERROR(VLOOKUP($B319,[1]ODBC!$B:$H,4,FALSE),"")</f>
        <v>FT</v>
      </c>
      <c r="F319" s="31">
        <f>IFERROR(VLOOKUP($B319,[1]ODBC!$B:$H,5,FALSE),"")</f>
        <v>44.45</v>
      </c>
      <c r="G319" s="32">
        <f>[1]ODBC!G319</f>
        <v>0</v>
      </c>
      <c r="H319" s="33">
        <f>SUM([1]ODBC!H319)</f>
        <v>45936</v>
      </c>
      <c r="I319" s="41" t="str">
        <f>'Vinyl cutting'!$B$2</f>
        <v>J36938</v>
      </c>
      <c r="J319" s="42">
        <f ca="1">(SUMIF('Freeform time and material'!$B$17:$B$30,B319,'Freeform time and material'!$G$17:$G$30)) +
(SUMIF('Vinyl cutting'!$B$17:$B$30,B319,'Vinyl cutting'!$G$17:$G$30)) +
(SUMIF('Vinyl cutting (2)'!$B$17:$B$30,B319,'Vinyl cutting (2)'!$G$17:$G$30)) +
(SUMIF('Apply vinyl graphics'!$B$17:$B$30,B319,'Apply vinyl graphics'!$G$17:$G$30)) +
(SUMIF('Apply vinyl graphics (2)'!$B$17:$B$30,B319,'Apply vinyl graphics (2)'!$G$17:$G$30)) +
(SUMIF('Alum pan sign'!$B$17:$B$30,B319,'Alum pan sign'!$G$17:$G$30)) +
(SUMIF('Alum pan sign (2)'!$B$17:$B$30,B319,'Alum pan sign (2)'!$G$17:$G$30)) +
(SUMIF('Economy pan sign'!$B$17:$B$30,B319,'Economy pan sign'!$G$17:$G$30)) +
(SUMIF('Post and panel sign'!$B$17:$B$30,B319,'Post and panel sign'!$G$17:$G$30)) +
(SUMIF('Post and panel sign (2)'!$B$17:$B$30,B319,'Post and panel sign (2)'!$G$17:$G$30)) +
(SUMIF('Flat panels only'!$B$17:$B$30,B319,'Flat panels only'!$G$17:$G$30)) +
(SUMIF('Flat panels only (2)'!$B$17:$B$30,B319,'Flat panels only (2)'!$G$17:$G$30)) +
(SUMIF('Routed panel shapes'!$B$18:$B$31,B319,'Routed panel shapes'!$G$18:$G$31)) +
(SUMIF('Routed panel shapes (2)'!$B$18:$B$31,B319,'Routed panel shapes (2)'!$G$18:$G$31)) +
(SUMIF('Routed face only'!$B$17:$B$30,B319,'Routed face only'!$G$17:$G$30)) +
(SUMIF('Routed face only (2)'!$B$17:$B$30,B319,'Routed face only (2)'!$G$17:$G$30)) +
(SUMIF('Routed alum faces letters'!$B$17:$B$30,B319,'Routed alum faces letters'!$G$17:$G$30)) +
(SUMIF('Routed alum faces letters (2)'!$B$17:$B$30,B319,'Routed alum faces letters (2)'!$G$17:$G$30)) +
(SUMIF('Routed push through acrylic'!$B$17:$B$30,B319,'Routed push through acrylic'!$G$17:$G$30)) +
(SUMIF('Routed push through acrylic (2)'!$B$17:$B$30,B319,'Routed push through acrylic (2)'!$G$17:$G$30)) +
(SUMIF('Sf routed cabinet'!$B$17:$B$30,B319,'Sf routed cabinet'!$G$17:$G$30)) +
(SUMIF('Sf routed cabinet (2)'!$B$17:$B$30,B319,'Sf routed cabinet (2)'!$G$17:$G$30)) +
(SUMIF('Df routed cabinet'!$B$17:$B$30,B319,'Df routed cabinet'!$G$17:$G$30)) +
(SUMIF('Df routed cabinet (2)'!$B$17:$B$30,B319,'Df routed cabinet (2)'!$G$17:$G$30)) +
(SUMIF('Sf acrylic cabinet'!$B$17:$B$30,B319,'Sf acrylic cabinet'!$G$17:$G$30)) +
(SUMIF('Sf acrylic cabinet (2)'!$B$17:$B$30,B319,'Sf acrylic cabinet (2)'!$G$17:$G$30)) +
(SUMIF('Economy Sf acrylic'!$B$17:$B$30,B319,'Economy Sf acrylic'!$G$17:$G$30)) +
(SUMIF('Df acrylic cabinet'!$B$17:$B$30,B319,'Df acrylic cabinet'!$G$17:$G$30)) +
(SUMIF('Df acrylic cabinet (2)'!$B$17:$B$30,B319,'Df acrylic cabinet (2)'!$G$17:$G$30)) +
(SUMIF('Sf flex cabinet'!$B$17:$B$30,B319,'Sf flex cabinet'!$G$17:$G$30)) +
(SUMIF('Sf flex cabinet (2)'!$B$17:$B$30,B319,'Sf flex cabinet (2)'!$G$17:$G$30)) +
(SUMIF('Df flex cabinet'!$B$17:$B$36,B319,'Df flex cabinet'!$G$17:$G$36)) +
(SUMIF('Df flex cabinet (2)'!$B$17:$B$36,B319,'Df flex cabinet (2)'!$G$17:$G$36)) +
(SUMIF('Pole cover'!$B$17:$B$30,B319,'Pole cover'!$G$17:$G$30)) +
(SUMIF('Pole cover (2)'!$B$17:$B$30,B319,'Pole cover (2)'!$G$17:$G$30)) +
(SUMIF('Structural Steel Fab'!$B$17:$B$29,B319,'Structural Steel Fab'!$G$17:$G$29)) +
(SUMIF(Reveal!$B$17:$B$30,B319,Reveal!$G$17:$G$30)) +
(SUMIF('Reveal (2)'!$B$17:$B$30,B319,'Reveal (2)'!$G$17:$G$30)) +
(SUMIF('Crown cove top'!$B$17:$B$30,B319,'Crown cove top'!$G$17:$G$30)) +
(SUMIF('EMC assembly'!$B$17:$B$30,B319,'EMC assembly'!$G$17:$G$30)) +
(SUMIF(Crating!$B$17:$B$29,B319,Crating!$G$17:$G$29)) +
(SUMIF('LED wiring'!$B$17:$B$30,B319,'LED wiring'!$G$17:$G$30)) +
(SUMIF('Changeable copy face'!$B$17:$B$30,B319,'Changeable copy face'!$G$17:$G$30)) +
(SUMIF('Flex face assembly'!$B$17:$B$30,B319,'Flex face assembly'!$G$17:$G$30)) +
(SUMIF('Routed face assembly'!$B$17:$B$30,B319,'Routed face assembly'!$G$17:$G$30)) +
(SUMIF('Paint calculation'!$B$17:$B$30,B319,'Paint calculation'!$G$17:$G$30)) +
(SUMIF('Trimcap letter face'!$B$17:$B$30,B319,'Trimcap letter face'!$G$17:$G$30)) +
(SUMIF('Trimcap letter face (2)'!$B$17:$B$30,B319,'Trimcap letter face (2)'!$G$17:$G$30)) +
(SUMIF('Channel letter fabrication'!$B$17:$B$30,B319,'Channel letter fabrication'!$G$17:$G$30)) +
(SUMIF('Channel letter fabrication (2)'!$B$17:$B$30,B319,'Channel letter fabrication (2)'!$G$17:$G$30))</f>
        <v>0</v>
      </c>
    </row>
    <row r="320" spans="1:10">
      <c r="A320" s="28" t="str">
        <f>[1]ODBC!$A320</f>
        <v>4" OD Pipe</v>
      </c>
      <c r="B320" s="29" t="str">
        <f>[1]ODBC!B320</f>
        <v>26515</v>
      </c>
      <c r="C320" s="30">
        <f>IFERROR(VLOOKUP($B320,[1]ODBC!$B:$H,2,FALSE),"")</f>
        <v>3.036</v>
      </c>
      <c r="D320" s="30">
        <f>IFERROR(VLOOKUP($B320,[1]ODBC!$B:$H,3,FALSE),"")</f>
        <v>5.4649999999999999</v>
      </c>
      <c r="E320" s="30" t="str">
        <f>IFERROR(VLOOKUP($B320,[1]ODBC!$B:$H,4,FALSE),"")</f>
        <v>FT</v>
      </c>
      <c r="F320" s="31">
        <f>IFERROR(VLOOKUP($B320,[1]ODBC!$B:$H,5,FALSE),"")</f>
        <v>44.45</v>
      </c>
      <c r="G320" s="32">
        <f>[1]ODBC!G320</f>
        <v>0</v>
      </c>
      <c r="H320" s="33">
        <f>SUM([1]ODBC!H320)</f>
        <v>45589</v>
      </c>
      <c r="I320" s="41" t="str">
        <f>'Vinyl cutting'!$B$2</f>
        <v>J36938</v>
      </c>
      <c r="J320" s="42">
        <f ca="1">(SUMIF('Freeform time and material'!$B$17:$B$30,B320,'Freeform time and material'!$G$17:$G$30)) +
(SUMIF('Vinyl cutting'!$B$17:$B$30,B320,'Vinyl cutting'!$G$17:$G$30)) +
(SUMIF('Vinyl cutting (2)'!$B$17:$B$30,B320,'Vinyl cutting (2)'!$G$17:$G$30)) +
(SUMIF('Apply vinyl graphics'!$B$17:$B$30,B320,'Apply vinyl graphics'!$G$17:$G$30)) +
(SUMIF('Apply vinyl graphics (2)'!$B$17:$B$30,B320,'Apply vinyl graphics (2)'!$G$17:$G$30)) +
(SUMIF('Alum pan sign'!$B$17:$B$30,B320,'Alum pan sign'!$G$17:$G$30)) +
(SUMIF('Alum pan sign (2)'!$B$17:$B$30,B320,'Alum pan sign (2)'!$G$17:$G$30)) +
(SUMIF('Economy pan sign'!$B$17:$B$30,B320,'Economy pan sign'!$G$17:$G$30)) +
(SUMIF('Post and panel sign'!$B$17:$B$30,B320,'Post and panel sign'!$G$17:$G$30)) +
(SUMIF('Post and panel sign (2)'!$B$17:$B$30,B320,'Post and panel sign (2)'!$G$17:$G$30)) +
(SUMIF('Flat panels only'!$B$17:$B$30,B320,'Flat panels only'!$G$17:$G$30)) +
(SUMIF('Flat panels only (2)'!$B$17:$B$30,B320,'Flat panels only (2)'!$G$17:$G$30)) +
(SUMIF('Routed panel shapes'!$B$18:$B$31,B320,'Routed panel shapes'!$G$18:$G$31)) +
(SUMIF('Routed panel shapes (2)'!$B$18:$B$31,B320,'Routed panel shapes (2)'!$G$18:$G$31)) +
(SUMIF('Routed face only'!$B$17:$B$30,B320,'Routed face only'!$G$17:$G$30)) +
(SUMIF('Routed face only (2)'!$B$17:$B$30,B320,'Routed face only (2)'!$G$17:$G$30)) +
(SUMIF('Routed alum faces letters'!$B$17:$B$30,B320,'Routed alum faces letters'!$G$17:$G$30)) +
(SUMIF('Routed alum faces letters (2)'!$B$17:$B$30,B320,'Routed alum faces letters (2)'!$G$17:$G$30)) +
(SUMIF('Routed push through acrylic'!$B$17:$B$30,B320,'Routed push through acrylic'!$G$17:$G$30)) +
(SUMIF('Routed push through acrylic (2)'!$B$17:$B$30,B320,'Routed push through acrylic (2)'!$G$17:$G$30)) +
(SUMIF('Sf routed cabinet'!$B$17:$B$30,B320,'Sf routed cabinet'!$G$17:$G$30)) +
(SUMIF('Sf routed cabinet (2)'!$B$17:$B$30,B320,'Sf routed cabinet (2)'!$G$17:$G$30)) +
(SUMIF('Df routed cabinet'!$B$17:$B$30,B320,'Df routed cabinet'!$G$17:$G$30)) +
(SUMIF('Df routed cabinet (2)'!$B$17:$B$30,B320,'Df routed cabinet (2)'!$G$17:$G$30)) +
(SUMIF('Sf acrylic cabinet'!$B$17:$B$30,B320,'Sf acrylic cabinet'!$G$17:$G$30)) +
(SUMIF('Sf acrylic cabinet (2)'!$B$17:$B$30,B320,'Sf acrylic cabinet (2)'!$G$17:$G$30)) +
(SUMIF('Economy Sf acrylic'!$B$17:$B$30,B320,'Economy Sf acrylic'!$G$17:$G$30)) +
(SUMIF('Df acrylic cabinet'!$B$17:$B$30,B320,'Df acrylic cabinet'!$G$17:$G$30)) +
(SUMIF('Df acrylic cabinet (2)'!$B$17:$B$30,B320,'Df acrylic cabinet (2)'!$G$17:$G$30)) +
(SUMIF('Sf flex cabinet'!$B$17:$B$30,B320,'Sf flex cabinet'!$G$17:$G$30)) +
(SUMIF('Sf flex cabinet (2)'!$B$17:$B$30,B320,'Sf flex cabinet (2)'!$G$17:$G$30)) +
(SUMIF('Df flex cabinet'!$B$17:$B$36,B320,'Df flex cabinet'!$G$17:$G$36)) +
(SUMIF('Df flex cabinet (2)'!$B$17:$B$36,B320,'Df flex cabinet (2)'!$G$17:$G$36)) +
(SUMIF('Pole cover'!$B$17:$B$30,B320,'Pole cover'!$G$17:$G$30)) +
(SUMIF('Pole cover (2)'!$B$17:$B$30,B320,'Pole cover (2)'!$G$17:$G$30)) +
(SUMIF('Structural Steel Fab'!$B$17:$B$29,B320,'Structural Steel Fab'!$G$17:$G$29)) +
(SUMIF(Reveal!$B$17:$B$30,B320,Reveal!$G$17:$G$30)) +
(SUMIF('Reveal (2)'!$B$17:$B$30,B320,'Reveal (2)'!$G$17:$G$30)) +
(SUMIF('Crown cove top'!$B$17:$B$30,B320,'Crown cove top'!$G$17:$G$30)) +
(SUMIF('EMC assembly'!$B$17:$B$30,B320,'EMC assembly'!$G$17:$G$30)) +
(SUMIF(Crating!$B$17:$B$29,B320,Crating!$G$17:$G$29)) +
(SUMIF('LED wiring'!$B$17:$B$30,B320,'LED wiring'!$G$17:$G$30)) +
(SUMIF('Changeable copy face'!$B$17:$B$30,B320,'Changeable copy face'!$G$17:$G$30)) +
(SUMIF('Flex face assembly'!$B$17:$B$30,B320,'Flex face assembly'!$G$17:$G$30)) +
(SUMIF('Routed face assembly'!$B$17:$B$30,B320,'Routed face assembly'!$G$17:$G$30)) +
(SUMIF('Paint calculation'!$B$17:$B$30,B320,'Paint calculation'!$G$17:$G$30)) +
(SUMIF('Trimcap letter face'!$B$17:$B$30,B320,'Trimcap letter face'!$G$17:$G$30)) +
(SUMIF('Trimcap letter face (2)'!$B$17:$B$30,B320,'Trimcap letter face (2)'!$G$17:$G$30)) +
(SUMIF('Channel letter fabrication'!$B$17:$B$30,B320,'Channel letter fabrication'!$G$17:$G$30)) +
(SUMIF('Channel letter fabrication (2)'!$B$17:$B$30,B320,'Channel letter fabrication (2)'!$G$17:$G$30))</f>
        <v>0</v>
      </c>
    </row>
    <row r="321" spans="1:10">
      <c r="A321" s="28" t="str">
        <f>[1]ODBC!$A321</f>
        <v>4.5" ODX.216 Wall New Pipe</v>
      </c>
      <c r="B321" s="29" t="str">
        <f>[1]ODBC!B321</f>
        <v>26520</v>
      </c>
      <c r="C321" s="30">
        <f>IFERROR(VLOOKUP($B321,[1]ODBC!$B:$H,2,FALSE),"")</f>
        <v>5.4039999999999999</v>
      </c>
      <c r="D321" s="30">
        <f>IFERROR(VLOOKUP($B321,[1]ODBC!$B:$H,3,FALSE),"")</f>
        <v>9.7279999999999998</v>
      </c>
      <c r="E321" s="30" t="str">
        <f>IFERROR(VLOOKUP($B321,[1]ODBC!$B:$H,4,FALSE),"")</f>
        <v>FT</v>
      </c>
      <c r="F321" s="31">
        <f>IFERROR(VLOOKUP($B321,[1]ODBC!$B:$H,5,FALSE),"")</f>
        <v>44.45</v>
      </c>
      <c r="G321" s="32">
        <f>[1]ODBC!G321</f>
        <v>0</v>
      </c>
      <c r="H321" s="33">
        <f>SUM([1]ODBC!H321)</f>
        <v>0</v>
      </c>
      <c r="I321" s="41" t="str">
        <f>'Vinyl cutting'!$B$2</f>
        <v>J36938</v>
      </c>
      <c r="J321" s="42">
        <f ca="1">(SUMIF('Freeform time and material'!$B$17:$B$30,B321,'Freeform time and material'!$G$17:$G$30)) +
(SUMIF('Vinyl cutting'!$B$17:$B$30,B321,'Vinyl cutting'!$G$17:$G$30)) +
(SUMIF('Vinyl cutting (2)'!$B$17:$B$30,B321,'Vinyl cutting (2)'!$G$17:$G$30)) +
(SUMIF('Apply vinyl graphics'!$B$17:$B$30,B321,'Apply vinyl graphics'!$G$17:$G$30)) +
(SUMIF('Apply vinyl graphics (2)'!$B$17:$B$30,B321,'Apply vinyl graphics (2)'!$G$17:$G$30)) +
(SUMIF('Alum pan sign'!$B$17:$B$30,B321,'Alum pan sign'!$G$17:$G$30)) +
(SUMIF('Alum pan sign (2)'!$B$17:$B$30,B321,'Alum pan sign (2)'!$G$17:$G$30)) +
(SUMIF('Economy pan sign'!$B$17:$B$30,B321,'Economy pan sign'!$G$17:$G$30)) +
(SUMIF('Post and panel sign'!$B$17:$B$30,B321,'Post and panel sign'!$G$17:$G$30)) +
(SUMIF('Post and panel sign (2)'!$B$17:$B$30,B321,'Post and panel sign (2)'!$G$17:$G$30)) +
(SUMIF('Flat panels only'!$B$17:$B$30,B321,'Flat panels only'!$G$17:$G$30)) +
(SUMIF('Flat panels only (2)'!$B$17:$B$30,B321,'Flat panels only (2)'!$G$17:$G$30)) +
(SUMIF('Routed panel shapes'!$B$18:$B$31,B321,'Routed panel shapes'!$G$18:$G$31)) +
(SUMIF('Routed panel shapes (2)'!$B$18:$B$31,B321,'Routed panel shapes (2)'!$G$18:$G$31)) +
(SUMIF('Routed face only'!$B$17:$B$30,B321,'Routed face only'!$G$17:$G$30)) +
(SUMIF('Routed face only (2)'!$B$17:$B$30,B321,'Routed face only (2)'!$G$17:$G$30)) +
(SUMIF('Routed alum faces letters'!$B$17:$B$30,B321,'Routed alum faces letters'!$G$17:$G$30)) +
(SUMIF('Routed alum faces letters (2)'!$B$17:$B$30,B321,'Routed alum faces letters (2)'!$G$17:$G$30)) +
(SUMIF('Routed push through acrylic'!$B$17:$B$30,B321,'Routed push through acrylic'!$G$17:$G$30)) +
(SUMIF('Routed push through acrylic (2)'!$B$17:$B$30,B321,'Routed push through acrylic (2)'!$G$17:$G$30)) +
(SUMIF('Sf routed cabinet'!$B$17:$B$30,B321,'Sf routed cabinet'!$G$17:$G$30)) +
(SUMIF('Sf routed cabinet (2)'!$B$17:$B$30,B321,'Sf routed cabinet (2)'!$G$17:$G$30)) +
(SUMIF('Df routed cabinet'!$B$17:$B$30,B321,'Df routed cabinet'!$G$17:$G$30)) +
(SUMIF('Df routed cabinet (2)'!$B$17:$B$30,B321,'Df routed cabinet (2)'!$G$17:$G$30)) +
(SUMIF('Sf acrylic cabinet'!$B$17:$B$30,B321,'Sf acrylic cabinet'!$G$17:$G$30)) +
(SUMIF('Sf acrylic cabinet (2)'!$B$17:$B$30,B321,'Sf acrylic cabinet (2)'!$G$17:$G$30)) +
(SUMIF('Economy Sf acrylic'!$B$17:$B$30,B321,'Economy Sf acrylic'!$G$17:$G$30)) +
(SUMIF('Df acrylic cabinet'!$B$17:$B$30,B321,'Df acrylic cabinet'!$G$17:$G$30)) +
(SUMIF('Df acrylic cabinet (2)'!$B$17:$B$30,B321,'Df acrylic cabinet (2)'!$G$17:$G$30)) +
(SUMIF('Sf flex cabinet'!$B$17:$B$30,B321,'Sf flex cabinet'!$G$17:$G$30)) +
(SUMIF('Sf flex cabinet (2)'!$B$17:$B$30,B321,'Sf flex cabinet (2)'!$G$17:$G$30)) +
(SUMIF('Df flex cabinet'!$B$17:$B$36,B321,'Df flex cabinet'!$G$17:$G$36)) +
(SUMIF('Df flex cabinet (2)'!$B$17:$B$36,B321,'Df flex cabinet (2)'!$G$17:$G$36)) +
(SUMIF('Pole cover'!$B$17:$B$30,B321,'Pole cover'!$G$17:$G$30)) +
(SUMIF('Pole cover (2)'!$B$17:$B$30,B321,'Pole cover (2)'!$G$17:$G$30)) +
(SUMIF('Structural Steel Fab'!$B$17:$B$29,B321,'Structural Steel Fab'!$G$17:$G$29)) +
(SUMIF(Reveal!$B$17:$B$30,B321,Reveal!$G$17:$G$30)) +
(SUMIF('Reveal (2)'!$B$17:$B$30,B321,'Reveal (2)'!$G$17:$G$30)) +
(SUMIF('Crown cove top'!$B$17:$B$30,B321,'Crown cove top'!$G$17:$G$30)) +
(SUMIF('EMC assembly'!$B$17:$B$30,B321,'EMC assembly'!$G$17:$G$30)) +
(SUMIF(Crating!$B$17:$B$29,B321,Crating!$G$17:$G$29)) +
(SUMIF('LED wiring'!$B$17:$B$30,B321,'LED wiring'!$G$17:$G$30)) +
(SUMIF('Changeable copy face'!$B$17:$B$30,B321,'Changeable copy face'!$G$17:$G$30)) +
(SUMIF('Flex face assembly'!$B$17:$B$30,B321,'Flex face assembly'!$G$17:$G$30)) +
(SUMIF('Routed face assembly'!$B$17:$B$30,B321,'Routed face assembly'!$G$17:$G$30)) +
(SUMIF('Paint calculation'!$B$17:$B$30,B321,'Paint calculation'!$G$17:$G$30)) +
(SUMIF('Trimcap letter face'!$B$17:$B$30,B321,'Trimcap letter face'!$G$17:$G$30)) +
(SUMIF('Trimcap letter face (2)'!$B$17:$B$30,B321,'Trimcap letter face (2)'!$G$17:$G$30)) +
(SUMIF('Channel letter fabrication'!$B$17:$B$30,B321,'Channel letter fabrication'!$G$17:$G$30)) +
(SUMIF('Channel letter fabrication (2)'!$B$17:$B$30,B321,'Channel letter fabrication (2)'!$G$17:$G$30))</f>
        <v>0</v>
      </c>
    </row>
    <row r="322" spans="1:10">
      <c r="A322" s="28" t="str">
        <f>[1]ODBC!$A322</f>
        <v>5.5" OD Pipe</v>
      </c>
      <c r="B322" s="29" t="str">
        <f>[1]ODBC!B322</f>
        <v>26525</v>
      </c>
      <c r="C322" s="30">
        <f>IFERROR(VLOOKUP($B322,[1]ODBC!$B:$H,2,FALSE),"")</f>
        <v>10.192</v>
      </c>
      <c r="D322" s="30">
        <f>IFERROR(VLOOKUP($B322,[1]ODBC!$B:$H,3,FALSE),"")</f>
        <v>18.347000000000001</v>
      </c>
      <c r="E322" s="30" t="str">
        <f>IFERROR(VLOOKUP($B322,[1]ODBC!$B:$H,4,FALSE),"")</f>
        <v>FT</v>
      </c>
      <c r="F322" s="31">
        <f>IFERROR(VLOOKUP($B322,[1]ODBC!$B:$H,5,FALSE),"")</f>
        <v>44.45</v>
      </c>
      <c r="G322" s="32">
        <f>[1]ODBC!G322</f>
        <v>0</v>
      </c>
      <c r="H322" s="33">
        <f>SUM([1]ODBC!H322)</f>
        <v>45812</v>
      </c>
      <c r="I322" s="41" t="str">
        <f>'Vinyl cutting'!$B$2</f>
        <v>J36938</v>
      </c>
      <c r="J322" s="42">
        <f ca="1">(SUMIF('Freeform time and material'!$B$17:$B$30,B322,'Freeform time and material'!$G$17:$G$30)) +
(SUMIF('Vinyl cutting'!$B$17:$B$30,B322,'Vinyl cutting'!$G$17:$G$30)) +
(SUMIF('Vinyl cutting (2)'!$B$17:$B$30,B322,'Vinyl cutting (2)'!$G$17:$G$30)) +
(SUMIF('Apply vinyl graphics'!$B$17:$B$30,B322,'Apply vinyl graphics'!$G$17:$G$30)) +
(SUMIF('Apply vinyl graphics (2)'!$B$17:$B$30,B322,'Apply vinyl graphics (2)'!$G$17:$G$30)) +
(SUMIF('Alum pan sign'!$B$17:$B$30,B322,'Alum pan sign'!$G$17:$G$30)) +
(SUMIF('Alum pan sign (2)'!$B$17:$B$30,B322,'Alum pan sign (2)'!$G$17:$G$30)) +
(SUMIF('Economy pan sign'!$B$17:$B$30,B322,'Economy pan sign'!$G$17:$G$30)) +
(SUMIF('Post and panel sign'!$B$17:$B$30,B322,'Post and panel sign'!$G$17:$G$30)) +
(SUMIF('Post and panel sign (2)'!$B$17:$B$30,B322,'Post and panel sign (2)'!$G$17:$G$30)) +
(SUMIF('Flat panels only'!$B$17:$B$30,B322,'Flat panels only'!$G$17:$G$30)) +
(SUMIF('Flat panels only (2)'!$B$17:$B$30,B322,'Flat panels only (2)'!$G$17:$G$30)) +
(SUMIF('Routed panel shapes'!$B$18:$B$31,B322,'Routed panel shapes'!$G$18:$G$31)) +
(SUMIF('Routed panel shapes (2)'!$B$18:$B$31,B322,'Routed panel shapes (2)'!$G$18:$G$31)) +
(SUMIF('Routed face only'!$B$17:$B$30,B322,'Routed face only'!$G$17:$G$30)) +
(SUMIF('Routed face only (2)'!$B$17:$B$30,B322,'Routed face only (2)'!$G$17:$G$30)) +
(SUMIF('Routed alum faces letters'!$B$17:$B$30,B322,'Routed alum faces letters'!$G$17:$G$30)) +
(SUMIF('Routed alum faces letters (2)'!$B$17:$B$30,B322,'Routed alum faces letters (2)'!$G$17:$G$30)) +
(SUMIF('Routed push through acrylic'!$B$17:$B$30,B322,'Routed push through acrylic'!$G$17:$G$30)) +
(SUMIF('Routed push through acrylic (2)'!$B$17:$B$30,B322,'Routed push through acrylic (2)'!$G$17:$G$30)) +
(SUMIF('Sf routed cabinet'!$B$17:$B$30,B322,'Sf routed cabinet'!$G$17:$G$30)) +
(SUMIF('Sf routed cabinet (2)'!$B$17:$B$30,B322,'Sf routed cabinet (2)'!$G$17:$G$30)) +
(SUMIF('Df routed cabinet'!$B$17:$B$30,B322,'Df routed cabinet'!$G$17:$G$30)) +
(SUMIF('Df routed cabinet (2)'!$B$17:$B$30,B322,'Df routed cabinet (2)'!$G$17:$G$30)) +
(SUMIF('Sf acrylic cabinet'!$B$17:$B$30,B322,'Sf acrylic cabinet'!$G$17:$G$30)) +
(SUMIF('Sf acrylic cabinet (2)'!$B$17:$B$30,B322,'Sf acrylic cabinet (2)'!$G$17:$G$30)) +
(SUMIF('Economy Sf acrylic'!$B$17:$B$30,B322,'Economy Sf acrylic'!$G$17:$G$30)) +
(SUMIF('Df acrylic cabinet'!$B$17:$B$30,B322,'Df acrylic cabinet'!$G$17:$G$30)) +
(SUMIF('Df acrylic cabinet (2)'!$B$17:$B$30,B322,'Df acrylic cabinet (2)'!$G$17:$G$30)) +
(SUMIF('Sf flex cabinet'!$B$17:$B$30,B322,'Sf flex cabinet'!$G$17:$G$30)) +
(SUMIF('Sf flex cabinet (2)'!$B$17:$B$30,B322,'Sf flex cabinet (2)'!$G$17:$G$30)) +
(SUMIF('Df flex cabinet'!$B$17:$B$36,B322,'Df flex cabinet'!$G$17:$G$36)) +
(SUMIF('Df flex cabinet (2)'!$B$17:$B$36,B322,'Df flex cabinet (2)'!$G$17:$G$36)) +
(SUMIF('Pole cover'!$B$17:$B$30,B322,'Pole cover'!$G$17:$G$30)) +
(SUMIF('Pole cover (2)'!$B$17:$B$30,B322,'Pole cover (2)'!$G$17:$G$30)) +
(SUMIF('Structural Steel Fab'!$B$17:$B$29,B322,'Structural Steel Fab'!$G$17:$G$29)) +
(SUMIF(Reveal!$B$17:$B$30,B322,Reveal!$G$17:$G$30)) +
(SUMIF('Reveal (2)'!$B$17:$B$30,B322,'Reveal (2)'!$G$17:$G$30)) +
(SUMIF('Crown cove top'!$B$17:$B$30,B322,'Crown cove top'!$G$17:$G$30)) +
(SUMIF('EMC assembly'!$B$17:$B$30,B322,'EMC assembly'!$G$17:$G$30)) +
(SUMIF(Crating!$B$17:$B$29,B322,Crating!$G$17:$G$29)) +
(SUMIF('LED wiring'!$B$17:$B$30,B322,'LED wiring'!$G$17:$G$30)) +
(SUMIF('Changeable copy face'!$B$17:$B$30,B322,'Changeable copy face'!$G$17:$G$30)) +
(SUMIF('Flex face assembly'!$B$17:$B$30,B322,'Flex face assembly'!$G$17:$G$30)) +
(SUMIF('Routed face assembly'!$B$17:$B$30,B322,'Routed face assembly'!$G$17:$G$30)) +
(SUMIF('Paint calculation'!$B$17:$B$30,B322,'Paint calculation'!$G$17:$G$30)) +
(SUMIF('Trimcap letter face'!$B$17:$B$30,B322,'Trimcap letter face'!$G$17:$G$30)) +
(SUMIF('Trimcap letter face (2)'!$B$17:$B$30,B322,'Trimcap letter face (2)'!$G$17:$G$30)) +
(SUMIF('Channel letter fabrication'!$B$17:$B$30,B322,'Channel letter fabrication'!$G$17:$G$30)) +
(SUMIF('Channel letter fabrication (2)'!$B$17:$B$30,B322,'Channel letter fabrication (2)'!$G$17:$G$30))</f>
        <v>0</v>
      </c>
    </row>
    <row r="323" spans="1:10">
      <c r="A323" s="28" t="str">
        <f>[1]ODBC!$A323</f>
        <v>6.625" ODX.280 Wall New Pipe</v>
      </c>
      <c r="B323" s="29" t="str">
        <f>[1]ODBC!B323</f>
        <v>26530</v>
      </c>
      <c r="C323" s="30">
        <f>IFERROR(VLOOKUP($B323,[1]ODBC!$B:$H,2,FALSE),"")</f>
        <v>17.206</v>
      </c>
      <c r="D323" s="30">
        <f>IFERROR(VLOOKUP($B323,[1]ODBC!$B:$H,3,FALSE),"")</f>
        <v>30.974</v>
      </c>
      <c r="E323" s="30" t="str">
        <f>IFERROR(VLOOKUP($B323,[1]ODBC!$B:$H,4,FALSE),"")</f>
        <v>FT</v>
      </c>
      <c r="F323" s="31">
        <f>IFERROR(VLOOKUP($B323,[1]ODBC!$B:$H,5,FALSE),"")</f>
        <v>44.45</v>
      </c>
      <c r="G323" s="32">
        <f>[1]ODBC!G323</f>
        <v>0</v>
      </c>
      <c r="H323" s="33">
        <f>SUM([1]ODBC!H323)</f>
        <v>45540</v>
      </c>
      <c r="I323" s="41" t="str">
        <f>'Vinyl cutting'!$B$2</f>
        <v>J36938</v>
      </c>
      <c r="J323" s="42">
        <f ca="1">(SUMIF('Freeform time and material'!$B$17:$B$30,B323,'Freeform time and material'!$G$17:$G$30)) +
(SUMIF('Vinyl cutting'!$B$17:$B$30,B323,'Vinyl cutting'!$G$17:$G$30)) +
(SUMIF('Vinyl cutting (2)'!$B$17:$B$30,B323,'Vinyl cutting (2)'!$G$17:$G$30)) +
(SUMIF('Apply vinyl graphics'!$B$17:$B$30,B323,'Apply vinyl graphics'!$G$17:$G$30)) +
(SUMIF('Apply vinyl graphics (2)'!$B$17:$B$30,B323,'Apply vinyl graphics (2)'!$G$17:$G$30)) +
(SUMIF('Alum pan sign'!$B$17:$B$30,B323,'Alum pan sign'!$G$17:$G$30)) +
(SUMIF('Alum pan sign (2)'!$B$17:$B$30,B323,'Alum pan sign (2)'!$G$17:$G$30)) +
(SUMIF('Economy pan sign'!$B$17:$B$30,B323,'Economy pan sign'!$G$17:$G$30)) +
(SUMIF('Post and panel sign'!$B$17:$B$30,B323,'Post and panel sign'!$G$17:$G$30)) +
(SUMIF('Post and panel sign (2)'!$B$17:$B$30,B323,'Post and panel sign (2)'!$G$17:$G$30)) +
(SUMIF('Flat panels only'!$B$17:$B$30,B323,'Flat panels only'!$G$17:$G$30)) +
(SUMIF('Flat panels only (2)'!$B$17:$B$30,B323,'Flat panels only (2)'!$G$17:$G$30)) +
(SUMIF('Routed panel shapes'!$B$18:$B$31,B323,'Routed panel shapes'!$G$18:$G$31)) +
(SUMIF('Routed panel shapes (2)'!$B$18:$B$31,B323,'Routed panel shapes (2)'!$G$18:$G$31)) +
(SUMIF('Routed face only'!$B$17:$B$30,B323,'Routed face only'!$G$17:$G$30)) +
(SUMIF('Routed face only (2)'!$B$17:$B$30,B323,'Routed face only (2)'!$G$17:$G$30)) +
(SUMIF('Routed alum faces letters'!$B$17:$B$30,B323,'Routed alum faces letters'!$G$17:$G$30)) +
(SUMIF('Routed alum faces letters (2)'!$B$17:$B$30,B323,'Routed alum faces letters (2)'!$G$17:$G$30)) +
(SUMIF('Routed push through acrylic'!$B$17:$B$30,B323,'Routed push through acrylic'!$G$17:$G$30)) +
(SUMIF('Routed push through acrylic (2)'!$B$17:$B$30,B323,'Routed push through acrylic (2)'!$G$17:$G$30)) +
(SUMIF('Sf routed cabinet'!$B$17:$B$30,B323,'Sf routed cabinet'!$G$17:$G$30)) +
(SUMIF('Sf routed cabinet (2)'!$B$17:$B$30,B323,'Sf routed cabinet (2)'!$G$17:$G$30)) +
(SUMIF('Df routed cabinet'!$B$17:$B$30,B323,'Df routed cabinet'!$G$17:$G$30)) +
(SUMIF('Df routed cabinet (2)'!$B$17:$B$30,B323,'Df routed cabinet (2)'!$G$17:$G$30)) +
(SUMIF('Sf acrylic cabinet'!$B$17:$B$30,B323,'Sf acrylic cabinet'!$G$17:$G$30)) +
(SUMIF('Sf acrylic cabinet (2)'!$B$17:$B$30,B323,'Sf acrylic cabinet (2)'!$G$17:$G$30)) +
(SUMIF('Economy Sf acrylic'!$B$17:$B$30,B323,'Economy Sf acrylic'!$G$17:$G$30)) +
(SUMIF('Df acrylic cabinet'!$B$17:$B$30,B323,'Df acrylic cabinet'!$G$17:$G$30)) +
(SUMIF('Df acrylic cabinet (2)'!$B$17:$B$30,B323,'Df acrylic cabinet (2)'!$G$17:$G$30)) +
(SUMIF('Sf flex cabinet'!$B$17:$B$30,B323,'Sf flex cabinet'!$G$17:$G$30)) +
(SUMIF('Sf flex cabinet (2)'!$B$17:$B$30,B323,'Sf flex cabinet (2)'!$G$17:$G$30)) +
(SUMIF('Df flex cabinet'!$B$17:$B$36,B323,'Df flex cabinet'!$G$17:$G$36)) +
(SUMIF('Df flex cabinet (2)'!$B$17:$B$36,B323,'Df flex cabinet (2)'!$G$17:$G$36)) +
(SUMIF('Pole cover'!$B$17:$B$30,B323,'Pole cover'!$G$17:$G$30)) +
(SUMIF('Pole cover (2)'!$B$17:$B$30,B323,'Pole cover (2)'!$G$17:$G$30)) +
(SUMIF('Structural Steel Fab'!$B$17:$B$29,B323,'Structural Steel Fab'!$G$17:$G$29)) +
(SUMIF(Reveal!$B$17:$B$30,B323,Reveal!$G$17:$G$30)) +
(SUMIF('Reveal (2)'!$B$17:$B$30,B323,'Reveal (2)'!$G$17:$G$30)) +
(SUMIF('Crown cove top'!$B$17:$B$30,B323,'Crown cove top'!$G$17:$G$30)) +
(SUMIF('EMC assembly'!$B$17:$B$30,B323,'EMC assembly'!$G$17:$G$30)) +
(SUMIF(Crating!$B$17:$B$29,B323,Crating!$G$17:$G$29)) +
(SUMIF('LED wiring'!$B$17:$B$30,B323,'LED wiring'!$G$17:$G$30)) +
(SUMIF('Changeable copy face'!$B$17:$B$30,B323,'Changeable copy face'!$G$17:$G$30)) +
(SUMIF('Flex face assembly'!$B$17:$B$30,B323,'Flex face assembly'!$G$17:$G$30)) +
(SUMIF('Routed face assembly'!$B$17:$B$30,B323,'Routed face assembly'!$G$17:$G$30)) +
(SUMIF('Paint calculation'!$B$17:$B$30,B323,'Paint calculation'!$G$17:$G$30)) +
(SUMIF('Trimcap letter face'!$B$17:$B$30,B323,'Trimcap letter face'!$G$17:$G$30)) +
(SUMIF('Trimcap letter face (2)'!$B$17:$B$30,B323,'Trimcap letter face (2)'!$G$17:$G$30)) +
(SUMIF('Channel letter fabrication'!$B$17:$B$30,B323,'Channel letter fabrication'!$G$17:$G$30)) +
(SUMIF('Channel letter fabrication (2)'!$B$17:$B$30,B323,'Channel letter fabrication (2)'!$G$17:$G$30))</f>
        <v>0</v>
      </c>
    </row>
    <row r="324" spans="1:10">
      <c r="A324" s="28" t="str">
        <f>[1]ODBC!$A324</f>
        <v>7" OD Pipe</v>
      </c>
      <c r="B324" s="29" t="str">
        <f>[1]ODBC!B324</f>
        <v>26535</v>
      </c>
      <c r="C324" s="30">
        <f>IFERROR(VLOOKUP($B324,[1]ODBC!$B:$H,2,FALSE),"")</f>
        <v>6.1717500000000003</v>
      </c>
      <c r="D324" s="30">
        <f>IFERROR(VLOOKUP($B324,[1]ODBC!$B:$H,3,FALSE),"")</f>
        <v>11.11</v>
      </c>
      <c r="E324" s="30" t="str">
        <f>IFERROR(VLOOKUP($B324,[1]ODBC!$B:$H,4,FALSE),"")</f>
        <v>FT</v>
      </c>
      <c r="F324" s="31">
        <f>IFERROR(VLOOKUP($B324,[1]ODBC!$B:$H,5,FALSE),"")</f>
        <v>44.45</v>
      </c>
      <c r="G324" s="32">
        <f>[1]ODBC!G324</f>
        <v>0</v>
      </c>
      <c r="H324" s="33">
        <f>SUM([1]ODBC!H324)</f>
        <v>0</v>
      </c>
      <c r="I324" s="41" t="str">
        <f>'Vinyl cutting'!$B$2</f>
        <v>J36938</v>
      </c>
      <c r="J324" s="42">
        <f ca="1">(SUMIF('Freeform time and material'!$B$17:$B$30,B324,'Freeform time and material'!$G$17:$G$30)) +
(SUMIF('Vinyl cutting'!$B$17:$B$30,B324,'Vinyl cutting'!$G$17:$G$30)) +
(SUMIF('Vinyl cutting (2)'!$B$17:$B$30,B324,'Vinyl cutting (2)'!$G$17:$G$30)) +
(SUMIF('Apply vinyl graphics'!$B$17:$B$30,B324,'Apply vinyl graphics'!$G$17:$G$30)) +
(SUMIF('Apply vinyl graphics (2)'!$B$17:$B$30,B324,'Apply vinyl graphics (2)'!$G$17:$G$30)) +
(SUMIF('Alum pan sign'!$B$17:$B$30,B324,'Alum pan sign'!$G$17:$G$30)) +
(SUMIF('Alum pan sign (2)'!$B$17:$B$30,B324,'Alum pan sign (2)'!$G$17:$G$30)) +
(SUMIF('Economy pan sign'!$B$17:$B$30,B324,'Economy pan sign'!$G$17:$G$30)) +
(SUMIF('Post and panel sign'!$B$17:$B$30,B324,'Post and panel sign'!$G$17:$G$30)) +
(SUMIF('Post and panel sign (2)'!$B$17:$B$30,B324,'Post and panel sign (2)'!$G$17:$G$30)) +
(SUMIF('Flat panels only'!$B$17:$B$30,B324,'Flat panels only'!$G$17:$G$30)) +
(SUMIF('Flat panels only (2)'!$B$17:$B$30,B324,'Flat panels only (2)'!$G$17:$G$30)) +
(SUMIF('Routed panel shapes'!$B$18:$B$31,B324,'Routed panel shapes'!$G$18:$G$31)) +
(SUMIF('Routed panel shapes (2)'!$B$18:$B$31,B324,'Routed panel shapes (2)'!$G$18:$G$31)) +
(SUMIF('Routed face only'!$B$17:$B$30,B324,'Routed face only'!$G$17:$G$30)) +
(SUMIF('Routed face only (2)'!$B$17:$B$30,B324,'Routed face only (2)'!$G$17:$G$30)) +
(SUMIF('Routed alum faces letters'!$B$17:$B$30,B324,'Routed alum faces letters'!$G$17:$G$30)) +
(SUMIF('Routed alum faces letters (2)'!$B$17:$B$30,B324,'Routed alum faces letters (2)'!$G$17:$G$30)) +
(SUMIF('Routed push through acrylic'!$B$17:$B$30,B324,'Routed push through acrylic'!$G$17:$G$30)) +
(SUMIF('Routed push through acrylic (2)'!$B$17:$B$30,B324,'Routed push through acrylic (2)'!$G$17:$G$30)) +
(SUMIF('Sf routed cabinet'!$B$17:$B$30,B324,'Sf routed cabinet'!$G$17:$G$30)) +
(SUMIF('Sf routed cabinet (2)'!$B$17:$B$30,B324,'Sf routed cabinet (2)'!$G$17:$G$30)) +
(SUMIF('Df routed cabinet'!$B$17:$B$30,B324,'Df routed cabinet'!$G$17:$G$30)) +
(SUMIF('Df routed cabinet (2)'!$B$17:$B$30,B324,'Df routed cabinet (2)'!$G$17:$G$30)) +
(SUMIF('Sf acrylic cabinet'!$B$17:$B$30,B324,'Sf acrylic cabinet'!$G$17:$G$30)) +
(SUMIF('Sf acrylic cabinet (2)'!$B$17:$B$30,B324,'Sf acrylic cabinet (2)'!$G$17:$G$30)) +
(SUMIF('Economy Sf acrylic'!$B$17:$B$30,B324,'Economy Sf acrylic'!$G$17:$G$30)) +
(SUMIF('Df acrylic cabinet'!$B$17:$B$30,B324,'Df acrylic cabinet'!$G$17:$G$30)) +
(SUMIF('Df acrylic cabinet (2)'!$B$17:$B$30,B324,'Df acrylic cabinet (2)'!$G$17:$G$30)) +
(SUMIF('Sf flex cabinet'!$B$17:$B$30,B324,'Sf flex cabinet'!$G$17:$G$30)) +
(SUMIF('Sf flex cabinet (2)'!$B$17:$B$30,B324,'Sf flex cabinet (2)'!$G$17:$G$30)) +
(SUMIF('Df flex cabinet'!$B$17:$B$36,B324,'Df flex cabinet'!$G$17:$G$36)) +
(SUMIF('Df flex cabinet (2)'!$B$17:$B$36,B324,'Df flex cabinet (2)'!$G$17:$G$36)) +
(SUMIF('Pole cover'!$B$17:$B$30,B324,'Pole cover'!$G$17:$G$30)) +
(SUMIF('Pole cover (2)'!$B$17:$B$30,B324,'Pole cover (2)'!$G$17:$G$30)) +
(SUMIF('Structural Steel Fab'!$B$17:$B$29,B324,'Structural Steel Fab'!$G$17:$G$29)) +
(SUMIF(Reveal!$B$17:$B$30,B324,Reveal!$G$17:$G$30)) +
(SUMIF('Reveal (2)'!$B$17:$B$30,B324,'Reveal (2)'!$G$17:$G$30)) +
(SUMIF('Crown cove top'!$B$17:$B$30,B324,'Crown cove top'!$G$17:$G$30)) +
(SUMIF('EMC assembly'!$B$17:$B$30,B324,'EMC assembly'!$G$17:$G$30)) +
(SUMIF(Crating!$B$17:$B$29,B324,Crating!$G$17:$G$29)) +
(SUMIF('LED wiring'!$B$17:$B$30,B324,'LED wiring'!$G$17:$G$30)) +
(SUMIF('Changeable copy face'!$B$17:$B$30,B324,'Changeable copy face'!$G$17:$G$30)) +
(SUMIF('Flex face assembly'!$B$17:$B$30,B324,'Flex face assembly'!$G$17:$G$30)) +
(SUMIF('Routed face assembly'!$B$17:$B$30,B324,'Routed face assembly'!$G$17:$G$30)) +
(SUMIF('Paint calculation'!$B$17:$B$30,B324,'Paint calculation'!$G$17:$G$30)) +
(SUMIF('Trimcap letter face'!$B$17:$B$30,B324,'Trimcap letter face'!$G$17:$G$30)) +
(SUMIF('Trimcap letter face (2)'!$B$17:$B$30,B324,'Trimcap letter face (2)'!$G$17:$G$30)) +
(SUMIF('Channel letter fabrication'!$B$17:$B$30,B324,'Channel letter fabrication'!$G$17:$G$30)) +
(SUMIF('Channel letter fabrication (2)'!$B$17:$B$30,B324,'Channel letter fabrication (2)'!$G$17:$G$30))</f>
        <v>0</v>
      </c>
    </row>
    <row r="325" spans="1:10">
      <c r="A325" s="28" t="str">
        <f>[1]ODBC!$A325</f>
        <v>8.625" ODX.250 Sch20New Pipe</v>
      </c>
      <c r="B325" s="29" t="str">
        <f>[1]ODBC!B325</f>
        <v>26545</v>
      </c>
      <c r="C325" s="30">
        <f>IFERROR(VLOOKUP($B325,[1]ODBC!$B:$H,2,FALSE),"")</f>
        <v>22.9</v>
      </c>
      <c r="D325" s="30">
        <f>IFERROR(VLOOKUP($B325,[1]ODBC!$B:$H,3,FALSE),"")</f>
        <v>41.223999999999997</v>
      </c>
      <c r="E325" s="30" t="str">
        <f>IFERROR(VLOOKUP($B325,[1]ODBC!$B:$H,4,FALSE),"")</f>
        <v>FT</v>
      </c>
      <c r="F325" s="31">
        <f>IFERROR(VLOOKUP($B325,[1]ODBC!$B:$H,5,FALSE),"")</f>
        <v>44.45</v>
      </c>
      <c r="G325" s="32">
        <f>[1]ODBC!G325</f>
        <v>0</v>
      </c>
      <c r="H325" s="33">
        <f>SUM([1]ODBC!H325)</f>
        <v>44988</v>
      </c>
      <c r="I325" s="41" t="str">
        <f>'Vinyl cutting'!$B$2</f>
        <v>J36938</v>
      </c>
      <c r="J325" s="42">
        <f ca="1">(SUMIF('Freeform time and material'!$B$17:$B$30,B325,'Freeform time and material'!$G$17:$G$30)) +
(SUMIF('Vinyl cutting'!$B$17:$B$30,B325,'Vinyl cutting'!$G$17:$G$30)) +
(SUMIF('Vinyl cutting (2)'!$B$17:$B$30,B325,'Vinyl cutting (2)'!$G$17:$G$30)) +
(SUMIF('Apply vinyl graphics'!$B$17:$B$30,B325,'Apply vinyl graphics'!$G$17:$G$30)) +
(SUMIF('Apply vinyl graphics (2)'!$B$17:$B$30,B325,'Apply vinyl graphics (2)'!$G$17:$G$30)) +
(SUMIF('Alum pan sign'!$B$17:$B$30,B325,'Alum pan sign'!$G$17:$G$30)) +
(SUMIF('Alum pan sign (2)'!$B$17:$B$30,B325,'Alum pan sign (2)'!$G$17:$G$30)) +
(SUMIF('Economy pan sign'!$B$17:$B$30,B325,'Economy pan sign'!$G$17:$G$30)) +
(SUMIF('Post and panel sign'!$B$17:$B$30,B325,'Post and panel sign'!$G$17:$G$30)) +
(SUMIF('Post and panel sign (2)'!$B$17:$B$30,B325,'Post and panel sign (2)'!$G$17:$G$30)) +
(SUMIF('Flat panels only'!$B$17:$B$30,B325,'Flat panels only'!$G$17:$G$30)) +
(SUMIF('Flat panels only (2)'!$B$17:$B$30,B325,'Flat panels only (2)'!$G$17:$G$30)) +
(SUMIF('Routed panel shapes'!$B$18:$B$31,B325,'Routed panel shapes'!$G$18:$G$31)) +
(SUMIF('Routed panel shapes (2)'!$B$18:$B$31,B325,'Routed panel shapes (2)'!$G$18:$G$31)) +
(SUMIF('Routed face only'!$B$17:$B$30,B325,'Routed face only'!$G$17:$G$30)) +
(SUMIF('Routed face only (2)'!$B$17:$B$30,B325,'Routed face only (2)'!$G$17:$G$30)) +
(SUMIF('Routed alum faces letters'!$B$17:$B$30,B325,'Routed alum faces letters'!$G$17:$G$30)) +
(SUMIF('Routed alum faces letters (2)'!$B$17:$B$30,B325,'Routed alum faces letters (2)'!$G$17:$G$30)) +
(SUMIF('Routed push through acrylic'!$B$17:$B$30,B325,'Routed push through acrylic'!$G$17:$G$30)) +
(SUMIF('Routed push through acrylic (2)'!$B$17:$B$30,B325,'Routed push through acrylic (2)'!$G$17:$G$30)) +
(SUMIF('Sf routed cabinet'!$B$17:$B$30,B325,'Sf routed cabinet'!$G$17:$G$30)) +
(SUMIF('Sf routed cabinet (2)'!$B$17:$B$30,B325,'Sf routed cabinet (2)'!$G$17:$G$30)) +
(SUMIF('Df routed cabinet'!$B$17:$B$30,B325,'Df routed cabinet'!$G$17:$G$30)) +
(SUMIF('Df routed cabinet (2)'!$B$17:$B$30,B325,'Df routed cabinet (2)'!$G$17:$G$30)) +
(SUMIF('Sf acrylic cabinet'!$B$17:$B$30,B325,'Sf acrylic cabinet'!$G$17:$G$30)) +
(SUMIF('Sf acrylic cabinet (2)'!$B$17:$B$30,B325,'Sf acrylic cabinet (2)'!$G$17:$G$30)) +
(SUMIF('Economy Sf acrylic'!$B$17:$B$30,B325,'Economy Sf acrylic'!$G$17:$G$30)) +
(SUMIF('Df acrylic cabinet'!$B$17:$B$30,B325,'Df acrylic cabinet'!$G$17:$G$30)) +
(SUMIF('Df acrylic cabinet (2)'!$B$17:$B$30,B325,'Df acrylic cabinet (2)'!$G$17:$G$30)) +
(SUMIF('Sf flex cabinet'!$B$17:$B$30,B325,'Sf flex cabinet'!$G$17:$G$30)) +
(SUMIF('Sf flex cabinet (2)'!$B$17:$B$30,B325,'Sf flex cabinet (2)'!$G$17:$G$30)) +
(SUMIF('Df flex cabinet'!$B$17:$B$36,B325,'Df flex cabinet'!$G$17:$G$36)) +
(SUMIF('Df flex cabinet (2)'!$B$17:$B$36,B325,'Df flex cabinet (2)'!$G$17:$G$36)) +
(SUMIF('Pole cover'!$B$17:$B$30,B325,'Pole cover'!$G$17:$G$30)) +
(SUMIF('Pole cover (2)'!$B$17:$B$30,B325,'Pole cover (2)'!$G$17:$G$30)) +
(SUMIF('Structural Steel Fab'!$B$17:$B$29,B325,'Structural Steel Fab'!$G$17:$G$29)) +
(SUMIF(Reveal!$B$17:$B$30,B325,Reveal!$G$17:$G$30)) +
(SUMIF('Reveal (2)'!$B$17:$B$30,B325,'Reveal (2)'!$G$17:$G$30)) +
(SUMIF('Crown cove top'!$B$17:$B$30,B325,'Crown cove top'!$G$17:$G$30)) +
(SUMIF('EMC assembly'!$B$17:$B$30,B325,'EMC assembly'!$G$17:$G$30)) +
(SUMIF(Crating!$B$17:$B$29,B325,Crating!$G$17:$G$29)) +
(SUMIF('LED wiring'!$B$17:$B$30,B325,'LED wiring'!$G$17:$G$30)) +
(SUMIF('Changeable copy face'!$B$17:$B$30,B325,'Changeable copy face'!$G$17:$G$30)) +
(SUMIF('Flex face assembly'!$B$17:$B$30,B325,'Flex face assembly'!$G$17:$G$30)) +
(SUMIF('Routed face assembly'!$B$17:$B$30,B325,'Routed face assembly'!$G$17:$G$30)) +
(SUMIF('Paint calculation'!$B$17:$B$30,B325,'Paint calculation'!$G$17:$G$30)) +
(SUMIF('Trimcap letter face'!$B$17:$B$30,B325,'Trimcap letter face'!$G$17:$G$30)) +
(SUMIF('Trimcap letter face (2)'!$B$17:$B$30,B325,'Trimcap letter face (2)'!$G$17:$G$30)) +
(SUMIF('Channel letter fabrication'!$B$17:$B$30,B325,'Channel letter fabrication'!$G$17:$G$30)) +
(SUMIF('Channel letter fabrication (2)'!$B$17:$B$30,B325,'Channel letter fabrication (2)'!$G$17:$G$30))</f>
        <v>0</v>
      </c>
    </row>
    <row r="326" spans="1:10">
      <c r="A326" s="28" t="str">
        <f>[1]ODBC!$A326</f>
        <v>8.625" ODX.322 Sch40New Pipe</v>
      </c>
      <c r="B326" s="29" t="str">
        <f>[1]ODBC!B326</f>
        <v>26550</v>
      </c>
      <c r="C326" s="30">
        <f>IFERROR(VLOOKUP($B326,[1]ODBC!$B:$H,2,FALSE),"")</f>
        <v>23.268000000000001</v>
      </c>
      <c r="D326" s="30">
        <f>IFERROR(VLOOKUP($B326,[1]ODBC!$B:$H,3,FALSE),"")</f>
        <v>41.887</v>
      </c>
      <c r="E326" s="30" t="str">
        <f>IFERROR(VLOOKUP($B326,[1]ODBC!$B:$H,4,FALSE),"")</f>
        <v>FT</v>
      </c>
      <c r="F326" s="31">
        <f>IFERROR(VLOOKUP($B326,[1]ODBC!$B:$H,5,FALSE),"")</f>
        <v>44.45</v>
      </c>
      <c r="G326" s="32">
        <f>[1]ODBC!G326</f>
        <v>0</v>
      </c>
      <c r="H326" s="33">
        <f>SUM([1]ODBC!H326)</f>
        <v>45540</v>
      </c>
      <c r="I326" s="41" t="str">
        <f>'Vinyl cutting'!$B$2</f>
        <v>J36938</v>
      </c>
      <c r="J326" s="42">
        <f ca="1">(SUMIF('Freeform time and material'!$B$17:$B$30,B326,'Freeform time and material'!$G$17:$G$30)) +
(SUMIF('Vinyl cutting'!$B$17:$B$30,B326,'Vinyl cutting'!$G$17:$G$30)) +
(SUMIF('Vinyl cutting (2)'!$B$17:$B$30,B326,'Vinyl cutting (2)'!$G$17:$G$30)) +
(SUMIF('Apply vinyl graphics'!$B$17:$B$30,B326,'Apply vinyl graphics'!$G$17:$G$30)) +
(SUMIF('Apply vinyl graphics (2)'!$B$17:$B$30,B326,'Apply vinyl graphics (2)'!$G$17:$G$30)) +
(SUMIF('Alum pan sign'!$B$17:$B$30,B326,'Alum pan sign'!$G$17:$G$30)) +
(SUMIF('Alum pan sign (2)'!$B$17:$B$30,B326,'Alum pan sign (2)'!$G$17:$G$30)) +
(SUMIF('Economy pan sign'!$B$17:$B$30,B326,'Economy pan sign'!$G$17:$G$30)) +
(SUMIF('Post and panel sign'!$B$17:$B$30,B326,'Post and panel sign'!$G$17:$G$30)) +
(SUMIF('Post and panel sign (2)'!$B$17:$B$30,B326,'Post and panel sign (2)'!$G$17:$G$30)) +
(SUMIF('Flat panels only'!$B$17:$B$30,B326,'Flat panels only'!$G$17:$G$30)) +
(SUMIF('Flat panels only (2)'!$B$17:$B$30,B326,'Flat panels only (2)'!$G$17:$G$30)) +
(SUMIF('Routed panel shapes'!$B$18:$B$31,B326,'Routed panel shapes'!$G$18:$G$31)) +
(SUMIF('Routed panel shapes (2)'!$B$18:$B$31,B326,'Routed panel shapes (2)'!$G$18:$G$31)) +
(SUMIF('Routed face only'!$B$17:$B$30,B326,'Routed face only'!$G$17:$G$30)) +
(SUMIF('Routed face only (2)'!$B$17:$B$30,B326,'Routed face only (2)'!$G$17:$G$30)) +
(SUMIF('Routed alum faces letters'!$B$17:$B$30,B326,'Routed alum faces letters'!$G$17:$G$30)) +
(SUMIF('Routed alum faces letters (2)'!$B$17:$B$30,B326,'Routed alum faces letters (2)'!$G$17:$G$30)) +
(SUMIF('Routed push through acrylic'!$B$17:$B$30,B326,'Routed push through acrylic'!$G$17:$G$30)) +
(SUMIF('Routed push through acrylic (2)'!$B$17:$B$30,B326,'Routed push through acrylic (2)'!$G$17:$G$30)) +
(SUMIF('Sf routed cabinet'!$B$17:$B$30,B326,'Sf routed cabinet'!$G$17:$G$30)) +
(SUMIF('Sf routed cabinet (2)'!$B$17:$B$30,B326,'Sf routed cabinet (2)'!$G$17:$G$30)) +
(SUMIF('Df routed cabinet'!$B$17:$B$30,B326,'Df routed cabinet'!$G$17:$G$30)) +
(SUMIF('Df routed cabinet (2)'!$B$17:$B$30,B326,'Df routed cabinet (2)'!$G$17:$G$30)) +
(SUMIF('Sf acrylic cabinet'!$B$17:$B$30,B326,'Sf acrylic cabinet'!$G$17:$G$30)) +
(SUMIF('Sf acrylic cabinet (2)'!$B$17:$B$30,B326,'Sf acrylic cabinet (2)'!$G$17:$G$30)) +
(SUMIF('Economy Sf acrylic'!$B$17:$B$30,B326,'Economy Sf acrylic'!$G$17:$G$30)) +
(SUMIF('Df acrylic cabinet'!$B$17:$B$30,B326,'Df acrylic cabinet'!$G$17:$G$30)) +
(SUMIF('Df acrylic cabinet (2)'!$B$17:$B$30,B326,'Df acrylic cabinet (2)'!$G$17:$G$30)) +
(SUMIF('Sf flex cabinet'!$B$17:$B$30,B326,'Sf flex cabinet'!$G$17:$G$30)) +
(SUMIF('Sf flex cabinet (2)'!$B$17:$B$30,B326,'Sf flex cabinet (2)'!$G$17:$G$30)) +
(SUMIF('Df flex cabinet'!$B$17:$B$36,B326,'Df flex cabinet'!$G$17:$G$36)) +
(SUMIF('Df flex cabinet (2)'!$B$17:$B$36,B326,'Df flex cabinet (2)'!$G$17:$G$36)) +
(SUMIF('Pole cover'!$B$17:$B$30,B326,'Pole cover'!$G$17:$G$30)) +
(SUMIF('Pole cover (2)'!$B$17:$B$30,B326,'Pole cover (2)'!$G$17:$G$30)) +
(SUMIF('Structural Steel Fab'!$B$17:$B$29,B326,'Structural Steel Fab'!$G$17:$G$29)) +
(SUMIF(Reveal!$B$17:$B$30,B326,Reveal!$G$17:$G$30)) +
(SUMIF('Reveal (2)'!$B$17:$B$30,B326,'Reveal (2)'!$G$17:$G$30)) +
(SUMIF('Crown cove top'!$B$17:$B$30,B326,'Crown cove top'!$G$17:$G$30)) +
(SUMIF('EMC assembly'!$B$17:$B$30,B326,'EMC assembly'!$G$17:$G$30)) +
(SUMIF(Crating!$B$17:$B$29,B326,Crating!$G$17:$G$29)) +
(SUMIF('LED wiring'!$B$17:$B$30,B326,'LED wiring'!$G$17:$G$30)) +
(SUMIF('Changeable copy face'!$B$17:$B$30,B326,'Changeable copy face'!$G$17:$G$30)) +
(SUMIF('Flex face assembly'!$B$17:$B$30,B326,'Flex face assembly'!$G$17:$G$30)) +
(SUMIF('Routed face assembly'!$B$17:$B$30,B326,'Routed face assembly'!$G$17:$G$30)) +
(SUMIF('Paint calculation'!$B$17:$B$30,B326,'Paint calculation'!$G$17:$G$30)) +
(SUMIF('Trimcap letter face'!$B$17:$B$30,B326,'Trimcap letter face'!$G$17:$G$30)) +
(SUMIF('Trimcap letter face (2)'!$B$17:$B$30,B326,'Trimcap letter face (2)'!$G$17:$G$30)) +
(SUMIF('Channel letter fabrication'!$B$17:$B$30,B326,'Channel letter fabrication'!$G$17:$G$30)) +
(SUMIF('Channel letter fabrication (2)'!$B$17:$B$30,B326,'Channel letter fabrication (2)'!$G$17:$G$30))</f>
        <v>0</v>
      </c>
    </row>
    <row r="327" spans="1:10">
      <c r="A327" s="28" t="str">
        <f>[1]ODBC!$A327</f>
        <v>9.625" OD Pipe</v>
      </c>
      <c r="B327" s="29" t="str">
        <f>[1]ODBC!B327</f>
        <v>26555</v>
      </c>
      <c r="C327" s="30">
        <f>IFERROR(VLOOKUP($B327,[1]ODBC!$B:$H,2,FALSE),"")</f>
        <v>26</v>
      </c>
      <c r="D327" s="30">
        <f>IFERROR(VLOOKUP($B327,[1]ODBC!$B:$H,3,FALSE),"")</f>
        <v>46.805</v>
      </c>
      <c r="E327" s="30" t="str">
        <f>IFERROR(VLOOKUP($B327,[1]ODBC!$B:$H,4,FALSE),"")</f>
        <v>FT</v>
      </c>
      <c r="F327" s="31">
        <f>IFERROR(VLOOKUP($B327,[1]ODBC!$B:$H,5,FALSE),"")</f>
        <v>44.45</v>
      </c>
      <c r="G327" s="32">
        <f>[1]ODBC!G327</f>
        <v>0</v>
      </c>
      <c r="H327" s="33">
        <f>SUM([1]ODBC!H327)</f>
        <v>0</v>
      </c>
      <c r="I327" s="41" t="str">
        <f>'Vinyl cutting'!$B$2</f>
        <v>J36938</v>
      </c>
      <c r="J327" s="42">
        <f ca="1">(SUMIF('Freeform time and material'!$B$17:$B$30,B327,'Freeform time and material'!$G$17:$G$30)) +
(SUMIF('Vinyl cutting'!$B$17:$B$30,B327,'Vinyl cutting'!$G$17:$G$30)) +
(SUMIF('Vinyl cutting (2)'!$B$17:$B$30,B327,'Vinyl cutting (2)'!$G$17:$G$30)) +
(SUMIF('Apply vinyl graphics'!$B$17:$B$30,B327,'Apply vinyl graphics'!$G$17:$G$30)) +
(SUMIF('Apply vinyl graphics (2)'!$B$17:$B$30,B327,'Apply vinyl graphics (2)'!$G$17:$G$30)) +
(SUMIF('Alum pan sign'!$B$17:$B$30,B327,'Alum pan sign'!$G$17:$G$30)) +
(SUMIF('Alum pan sign (2)'!$B$17:$B$30,B327,'Alum pan sign (2)'!$G$17:$G$30)) +
(SUMIF('Economy pan sign'!$B$17:$B$30,B327,'Economy pan sign'!$G$17:$G$30)) +
(SUMIF('Post and panel sign'!$B$17:$B$30,B327,'Post and panel sign'!$G$17:$G$30)) +
(SUMIF('Post and panel sign (2)'!$B$17:$B$30,B327,'Post and panel sign (2)'!$G$17:$G$30)) +
(SUMIF('Flat panels only'!$B$17:$B$30,B327,'Flat panels only'!$G$17:$G$30)) +
(SUMIF('Flat panels only (2)'!$B$17:$B$30,B327,'Flat panels only (2)'!$G$17:$G$30)) +
(SUMIF('Routed panel shapes'!$B$18:$B$31,B327,'Routed panel shapes'!$G$18:$G$31)) +
(SUMIF('Routed panel shapes (2)'!$B$18:$B$31,B327,'Routed panel shapes (2)'!$G$18:$G$31)) +
(SUMIF('Routed face only'!$B$17:$B$30,B327,'Routed face only'!$G$17:$G$30)) +
(SUMIF('Routed face only (2)'!$B$17:$B$30,B327,'Routed face only (2)'!$G$17:$G$30)) +
(SUMIF('Routed alum faces letters'!$B$17:$B$30,B327,'Routed alum faces letters'!$G$17:$G$30)) +
(SUMIF('Routed alum faces letters (2)'!$B$17:$B$30,B327,'Routed alum faces letters (2)'!$G$17:$G$30)) +
(SUMIF('Routed push through acrylic'!$B$17:$B$30,B327,'Routed push through acrylic'!$G$17:$G$30)) +
(SUMIF('Routed push through acrylic (2)'!$B$17:$B$30,B327,'Routed push through acrylic (2)'!$G$17:$G$30)) +
(SUMIF('Sf routed cabinet'!$B$17:$B$30,B327,'Sf routed cabinet'!$G$17:$G$30)) +
(SUMIF('Sf routed cabinet (2)'!$B$17:$B$30,B327,'Sf routed cabinet (2)'!$G$17:$G$30)) +
(SUMIF('Df routed cabinet'!$B$17:$B$30,B327,'Df routed cabinet'!$G$17:$G$30)) +
(SUMIF('Df routed cabinet (2)'!$B$17:$B$30,B327,'Df routed cabinet (2)'!$G$17:$G$30)) +
(SUMIF('Sf acrylic cabinet'!$B$17:$B$30,B327,'Sf acrylic cabinet'!$G$17:$G$30)) +
(SUMIF('Sf acrylic cabinet (2)'!$B$17:$B$30,B327,'Sf acrylic cabinet (2)'!$G$17:$G$30)) +
(SUMIF('Economy Sf acrylic'!$B$17:$B$30,B327,'Economy Sf acrylic'!$G$17:$G$30)) +
(SUMIF('Df acrylic cabinet'!$B$17:$B$30,B327,'Df acrylic cabinet'!$G$17:$G$30)) +
(SUMIF('Df acrylic cabinet (2)'!$B$17:$B$30,B327,'Df acrylic cabinet (2)'!$G$17:$G$30)) +
(SUMIF('Sf flex cabinet'!$B$17:$B$30,B327,'Sf flex cabinet'!$G$17:$G$30)) +
(SUMIF('Sf flex cabinet (2)'!$B$17:$B$30,B327,'Sf flex cabinet (2)'!$G$17:$G$30)) +
(SUMIF('Df flex cabinet'!$B$17:$B$36,B327,'Df flex cabinet'!$G$17:$G$36)) +
(SUMIF('Df flex cabinet (2)'!$B$17:$B$36,B327,'Df flex cabinet (2)'!$G$17:$G$36)) +
(SUMIF('Pole cover'!$B$17:$B$30,B327,'Pole cover'!$G$17:$G$30)) +
(SUMIF('Pole cover (2)'!$B$17:$B$30,B327,'Pole cover (2)'!$G$17:$G$30)) +
(SUMIF('Structural Steel Fab'!$B$17:$B$29,B327,'Structural Steel Fab'!$G$17:$G$29)) +
(SUMIF(Reveal!$B$17:$B$30,B327,Reveal!$G$17:$G$30)) +
(SUMIF('Reveal (2)'!$B$17:$B$30,B327,'Reveal (2)'!$G$17:$G$30)) +
(SUMIF('Crown cove top'!$B$17:$B$30,B327,'Crown cove top'!$G$17:$G$30)) +
(SUMIF('EMC assembly'!$B$17:$B$30,B327,'EMC assembly'!$G$17:$G$30)) +
(SUMIF(Crating!$B$17:$B$29,B327,Crating!$G$17:$G$29)) +
(SUMIF('LED wiring'!$B$17:$B$30,B327,'LED wiring'!$G$17:$G$30)) +
(SUMIF('Changeable copy face'!$B$17:$B$30,B327,'Changeable copy face'!$G$17:$G$30)) +
(SUMIF('Flex face assembly'!$B$17:$B$30,B327,'Flex face assembly'!$G$17:$G$30)) +
(SUMIF('Routed face assembly'!$B$17:$B$30,B327,'Routed face assembly'!$G$17:$G$30)) +
(SUMIF('Paint calculation'!$B$17:$B$30,B327,'Paint calculation'!$G$17:$G$30)) +
(SUMIF('Trimcap letter face'!$B$17:$B$30,B327,'Trimcap letter face'!$G$17:$G$30)) +
(SUMIF('Trimcap letter face (2)'!$B$17:$B$30,B327,'Trimcap letter face (2)'!$G$17:$G$30)) +
(SUMIF('Channel letter fabrication'!$B$17:$B$30,B327,'Channel letter fabrication'!$G$17:$G$30)) +
(SUMIF('Channel letter fabrication (2)'!$B$17:$B$30,B327,'Channel letter fabrication (2)'!$G$17:$G$30))</f>
        <v>0</v>
      </c>
    </row>
    <row r="328" spans="1:10">
      <c r="A328" s="28" t="str">
        <f>[1]ODBC!$A328</f>
        <v>10.75" ODX.250 Wall New Pipe</v>
      </c>
      <c r="B328" s="29" t="str">
        <f>[1]ODBC!B328</f>
        <v>26565</v>
      </c>
      <c r="C328" s="30">
        <f>IFERROR(VLOOKUP($B328,[1]ODBC!$B:$H,2,FALSE),"")</f>
        <v>22.352</v>
      </c>
      <c r="D328" s="30">
        <f>IFERROR(VLOOKUP($B328,[1]ODBC!$B:$H,3,FALSE),"")</f>
        <v>40.238</v>
      </c>
      <c r="E328" s="30" t="str">
        <f>IFERROR(VLOOKUP($B328,[1]ODBC!$B:$H,4,FALSE),"")</f>
        <v>FT</v>
      </c>
      <c r="F328" s="31">
        <f>IFERROR(VLOOKUP($B328,[1]ODBC!$B:$H,5,FALSE),"")</f>
        <v>44.45</v>
      </c>
      <c r="G328" s="32">
        <f>[1]ODBC!G328</f>
        <v>0</v>
      </c>
      <c r="H328" s="33">
        <f>SUM([1]ODBC!H328)</f>
        <v>0</v>
      </c>
      <c r="I328" s="41" t="str">
        <f>'Vinyl cutting'!$B$2</f>
        <v>J36938</v>
      </c>
      <c r="J328" s="42">
        <f ca="1">(SUMIF('Freeform time and material'!$B$17:$B$30,B328,'Freeform time and material'!$G$17:$G$30)) +
(SUMIF('Vinyl cutting'!$B$17:$B$30,B328,'Vinyl cutting'!$G$17:$G$30)) +
(SUMIF('Vinyl cutting (2)'!$B$17:$B$30,B328,'Vinyl cutting (2)'!$G$17:$G$30)) +
(SUMIF('Apply vinyl graphics'!$B$17:$B$30,B328,'Apply vinyl graphics'!$G$17:$G$30)) +
(SUMIF('Apply vinyl graphics (2)'!$B$17:$B$30,B328,'Apply vinyl graphics (2)'!$G$17:$G$30)) +
(SUMIF('Alum pan sign'!$B$17:$B$30,B328,'Alum pan sign'!$G$17:$G$30)) +
(SUMIF('Alum pan sign (2)'!$B$17:$B$30,B328,'Alum pan sign (2)'!$G$17:$G$30)) +
(SUMIF('Economy pan sign'!$B$17:$B$30,B328,'Economy pan sign'!$G$17:$G$30)) +
(SUMIF('Post and panel sign'!$B$17:$B$30,B328,'Post and panel sign'!$G$17:$G$30)) +
(SUMIF('Post and panel sign (2)'!$B$17:$B$30,B328,'Post and panel sign (2)'!$G$17:$G$30)) +
(SUMIF('Flat panels only'!$B$17:$B$30,B328,'Flat panels only'!$G$17:$G$30)) +
(SUMIF('Flat panels only (2)'!$B$17:$B$30,B328,'Flat panels only (2)'!$G$17:$G$30)) +
(SUMIF('Routed panel shapes'!$B$18:$B$31,B328,'Routed panel shapes'!$G$18:$G$31)) +
(SUMIF('Routed panel shapes (2)'!$B$18:$B$31,B328,'Routed panel shapes (2)'!$G$18:$G$31)) +
(SUMIF('Routed face only'!$B$17:$B$30,B328,'Routed face only'!$G$17:$G$30)) +
(SUMIF('Routed face only (2)'!$B$17:$B$30,B328,'Routed face only (2)'!$G$17:$G$30)) +
(SUMIF('Routed alum faces letters'!$B$17:$B$30,B328,'Routed alum faces letters'!$G$17:$G$30)) +
(SUMIF('Routed alum faces letters (2)'!$B$17:$B$30,B328,'Routed alum faces letters (2)'!$G$17:$G$30)) +
(SUMIF('Routed push through acrylic'!$B$17:$B$30,B328,'Routed push through acrylic'!$G$17:$G$30)) +
(SUMIF('Routed push through acrylic (2)'!$B$17:$B$30,B328,'Routed push through acrylic (2)'!$G$17:$G$30)) +
(SUMIF('Sf routed cabinet'!$B$17:$B$30,B328,'Sf routed cabinet'!$G$17:$G$30)) +
(SUMIF('Sf routed cabinet (2)'!$B$17:$B$30,B328,'Sf routed cabinet (2)'!$G$17:$G$30)) +
(SUMIF('Df routed cabinet'!$B$17:$B$30,B328,'Df routed cabinet'!$G$17:$G$30)) +
(SUMIF('Df routed cabinet (2)'!$B$17:$B$30,B328,'Df routed cabinet (2)'!$G$17:$G$30)) +
(SUMIF('Sf acrylic cabinet'!$B$17:$B$30,B328,'Sf acrylic cabinet'!$G$17:$G$30)) +
(SUMIF('Sf acrylic cabinet (2)'!$B$17:$B$30,B328,'Sf acrylic cabinet (2)'!$G$17:$G$30)) +
(SUMIF('Economy Sf acrylic'!$B$17:$B$30,B328,'Economy Sf acrylic'!$G$17:$G$30)) +
(SUMIF('Df acrylic cabinet'!$B$17:$B$30,B328,'Df acrylic cabinet'!$G$17:$G$30)) +
(SUMIF('Df acrylic cabinet (2)'!$B$17:$B$30,B328,'Df acrylic cabinet (2)'!$G$17:$G$30)) +
(SUMIF('Sf flex cabinet'!$B$17:$B$30,B328,'Sf flex cabinet'!$G$17:$G$30)) +
(SUMIF('Sf flex cabinet (2)'!$B$17:$B$30,B328,'Sf flex cabinet (2)'!$G$17:$G$30)) +
(SUMIF('Df flex cabinet'!$B$17:$B$36,B328,'Df flex cabinet'!$G$17:$G$36)) +
(SUMIF('Df flex cabinet (2)'!$B$17:$B$36,B328,'Df flex cabinet (2)'!$G$17:$G$36)) +
(SUMIF('Pole cover'!$B$17:$B$30,B328,'Pole cover'!$G$17:$G$30)) +
(SUMIF('Pole cover (2)'!$B$17:$B$30,B328,'Pole cover (2)'!$G$17:$G$30)) +
(SUMIF('Structural Steel Fab'!$B$17:$B$29,B328,'Structural Steel Fab'!$G$17:$G$29)) +
(SUMIF(Reveal!$B$17:$B$30,B328,Reveal!$G$17:$G$30)) +
(SUMIF('Reveal (2)'!$B$17:$B$30,B328,'Reveal (2)'!$G$17:$G$30)) +
(SUMIF('Crown cove top'!$B$17:$B$30,B328,'Crown cove top'!$G$17:$G$30)) +
(SUMIF('EMC assembly'!$B$17:$B$30,B328,'EMC assembly'!$G$17:$G$30)) +
(SUMIF(Crating!$B$17:$B$29,B328,Crating!$G$17:$G$29)) +
(SUMIF('LED wiring'!$B$17:$B$30,B328,'LED wiring'!$G$17:$G$30)) +
(SUMIF('Changeable copy face'!$B$17:$B$30,B328,'Changeable copy face'!$G$17:$G$30)) +
(SUMIF('Flex face assembly'!$B$17:$B$30,B328,'Flex face assembly'!$G$17:$G$30)) +
(SUMIF('Routed face assembly'!$B$17:$B$30,B328,'Routed face assembly'!$G$17:$G$30)) +
(SUMIF('Paint calculation'!$B$17:$B$30,B328,'Paint calculation'!$G$17:$G$30)) +
(SUMIF('Trimcap letter face'!$B$17:$B$30,B328,'Trimcap letter face'!$G$17:$G$30)) +
(SUMIF('Trimcap letter face (2)'!$B$17:$B$30,B328,'Trimcap letter face (2)'!$G$17:$G$30)) +
(SUMIF('Channel letter fabrication'!$B$17:$B$30,B328,'Channel letter fabrication'!$G$17:$G$30)) +
(SUMIF('Channel letter fabrication (2)'!$B$17:$B$30,B328,'Channel letter fabrication (2)'!$G$17:$G$30))</f>
        <v>0</v>
      </c>
    </row>
    <row r="329" spans="1:10">
      <c r="A329" s="28" t="str">
        <f>[1]ODBC!$A329</f>
        <v>10.75" ODX.365 Wall New Pipe</v>
      </c>
      <c r="B329" s="29" t="str">
        <f>[1]ODBC!B329</f>
        <v>26570</v>
      </c>
      <c r="C329" s="30">
        <f>IFERROR(VLOOKUP($B329,[1]ODBC!$B:$H,2,FALSE),"")</f>
        <v>32.436999999999998</v>
      </c>
      <c r="D329" s="30">
        <f>IFERROR(VLOOKUP($B329,[1]ODBC!$B:$H,3,FALSE),"")</f>
        <v>58.392000000000003</v>
      </c>
      <c r="E329" s="30" t="str">
        <f>IFERROR(VLOOKUP($B329,[1]ODBC!$B:$H,4,FALSE),"")</f>
        <v>FT</v>
      </c>
      <c r="F329" s="31">
        <f>IFERROR(VLOOKUP($B329,[1]ODBC!$B:$H,5,FALSE),"")</f>
        <v>44.45</v>
      </c>
      <c r="G329" s="32">
        <f>[1]ODBC!G329</f>
        <v>0</v>
      </c>
      <c r="H329" s="33">
        <f>SUM([1]ODBC!H329)</f>
        <v>45839</v>
      </c>
      <c r="I329" s="41" t="str">
        <f>'Vinyl cutting'!$B$2</f>
        <v>J36938</v>
      </c>
      <c r="J329" s="42">
        <f ca="1">(SUMIF('Freeform time and material'!$B$17:$B$30,B329,'Freeform time and material'!$G$17:$G$30)) +
(SUMIF('Vinyl cutting'!$B$17:$B$30,B329,'Vinyl cutting'!$G$17:$G$30)) +
(SUMIF('Vinyl cutting (2)'!$B$17:$B$30,B329,'Vinyl cutting (2)'!$G$17:$G$30)) +
(SUMIF('Apply vinyl graphics'!$B$17:$B$30,B329,'Apply vinyl graphics'!$G$17:$G$30)) +
(SUMIF('Apply vinyl graphics (2)'!$B$17:$B$30,B329,'Apply vinyl graphics (2)'!$G$17:$G$30)) +
(SUMIF('Alum pan sign'!$B$17:$B$30,B329,'Alum pan sign'!$G$17:$G$30)) +
(SUMIF('Alum pan sign (2)'!$B$17:$B$30,B329,'Alum pan sign (2)'!$G$17:$G$30)) +
(SUMIF('Economy pan sign'!$B$17:$B$30,B329,'Economy pan sign'!$G$17:$G$30)) +
(SUMIF('Post and panel sign'!$B$17:$B$30,B329,'Post and panel sign'!$G$17:$G$30)) +
(SUMIF('Post and panel sign (2)'!$B$17:$B$30,B329,'Post and panel sign (2)'!$G$17:$G$30)) +
(SUMIF('Flat panels only'!$B$17:$B$30,B329,'Flat panels only'!$G$17:$G$30)) +
(SUMIF('Flat panels only (2)'!$B$17:$B$30,B329,'Flat panels only (2)'!$G$17:$G$30)) +
(SUMIF('Routed panel shapes'!$B$18:$B$31,B329,'Routed panel shapes'!$G$18:$G$31)) +
(SUMIF('Routed panel shapes (2)'!$B$18:$B$31,B329,'Routed panel shapes (2)'!$G$18:$G$31)) +
(SUMIF('Routed face only'!$B$17:$B$30,B329,'Routed face only'!$G$17:$G$30)) +
(SUMIF('Routed face only (2)'!$B$17:$B$30,B329,'Routed face only (2)'!$G$17:$G$30)) +
(SUMIF('Routed alum faces letters'!$B$17:$B$30,B329,'Routed alum faces letters'!$G$17:$G$30)) +
(SUMIF('Routed alum faces letters (2)'!$B$17:$B$30,B329,'Routed alum faces letters (2)'!$G$17:$G$30)) +
(SUMIF('Routed push through acrylic'!$B$17:$B$30,B329,'Routed push through acrylic'!$G$17:$G$30)) +
(SUMIF('Routed push through acrylic (2)'!$B$17:$B$30,B329,'Routed push through acrylic (2)'!$G$17:$G$30)) +
(SUMIF('Sf routed cabinet'!$B$17:$B$30,B329,'Sf routed cabinet'!$G$17:$G$30)) +
(SUMIF('Sf routed cabinet (2)'!$B$17:$B$30,B329,'Sf routed cabinet (2)'!$G$17:$G$30)) +
(SUMIF('Df routed cabinet'!$B$17:$B$30,B329,'Df routed cabinet'!$G$17:$G$30)) +
(SUMIF('Df routed cabinet (2)'!$B$17:$B$30,B329,'Df routed cabinet (2)'!$G$17:$G$30)) +
(SUMIF('Sf acrylic cabinet'!$B$17:$B$30,B329,'Sf acrylic cabinet'!$G$17:$G$30)) +
(SUMIF('Sf acrylic cabinet (2)'!$B$17:$B$30,B329,'Sf acrylic cabinet (2)'!$G$17:$G$30)) +
(SUMIF('Economy Sf acrylic'!$B$17:$B$30,B329,'Economy Sf acrylic'!$G$17:$G$30)) +
(SUMIF('Df acrylic cabinet'!$B$17:$B$30,B329,'Df acrylic cabinet'!$G$17:$G$30)) +
(SUMIF('Df acrylic cabinet (2)'!$B$17:$B$30,B329,'Df acrylic cabinet (2)'!$G$17:$G$30)) +
(SUMIF('Sf flex cabinet'!$B$17:$B$30,B329,'Sf flex cabinet'!$G$17:$G$30)) +
(SUMIF('Sf flex cabinet (2)'!$B$17:$B$30,B329,'Sf flex cabinet (2)'!$G$17:$G$30)) +
(SUMIF('Df flex cabinet'!$B$17:$B$36,B329,'Df flex cabinet'!$G$17:$G$36)) +
(SUMIF('Df flex cabinet (2)'!$B$17:$B$36,B329,'Df flex cabinet (2)'!$G$17:$G$36)) +
(SUMIF('Pole cover'!$B$17:$B$30,B329,'Pole cover'!$G$17:$G$30)) +
(SUMIF('Pole cover (2)'!$B$17:$B$30,B329,'Pole cover (2)'!$G$17:$G$30)) +
(SUMIF('Structural Steel Fab'!$B$17:$B$29,B329,'Structural Steel Fab'!$G$17:$G$29)) +
(SUMIF(Reveal!$B$17:$B$30,B329,Reveal!$G$17:$G$30)) +
(SUMIF('Reveal (2)'!$B$17:$B$30,B329,'Reveal (2)'!$G$17:$G$30)) +
(SUMIF('Crown cove top'!$B$17:$B$30,B329,'Crown cove top'!$G$17:$G$30)) +
(SUMIF('EMC assembly'!$B$17:$B$30,B329,'EMC assembly'!$G$17:$G$30)) +
(SUMIF(Crating!$B$17:$B$29,B329,Crating!$G$17:$G$29)) +
(SUMIF('LED wiring'!$B$17:$B$30,B329,'LED wiring'!$G$17:$G$30)) +
(SUMIF('Changeable copy face'!$B$17:$B$30,B329,'Changeable copy face'!$G$17:$G$30)) +
(SUMIF('Flex face assembly'!$B$17:$B$30,B329,'Flex face assembly'!$G$17:$G$30)) +
(SUMIF('Routed face assembly'!$B$17:$B$30,B329,'Routed face assembly'!$G$17:$G$30)) +
(SUMIF('Paint calculation'!$B$17:$B$30,B329,'Paint calculation'!$G$17:$G$30)) +
(SUMIF('Trimcap letter face'!$B$17:$B$30,B329,'Trimcap letter face'!$G$17:$G$30)) +
(SUMIF('Trimcap letter face (2)'!$B$17:$B$30,B329,'Trimcap letter face (2)'!$G$17:$G$30)) +
(SUMIF('Channel letter fabrication'!$B$17:$B$30,B329,'Channel letter fabrication'!$G$17:$G$30)) +
(SUMIF('Channel letter fabrication (2)'!$B$17:$B$30,B329,'Channel letter fabrication (2)'!$G$17:$G$30))</f>
        <v>0</v>
      </c>
    </row>
    <row r="330" spans="1:10">
      <c r="A330" s="28" t="str">
        <f>[1]ODBC!$A330</f>
        <v>12.75" ODX.250 Wall New Pipe</v>
      </c>
      <c r="B330" s="29" t="str">
        <f>[1]ODBC!B330</f>
        <v>26575</v>
      </c>
      <c r="C330" s="30">
        <f>IFERROR(VLOOKUP($B330,[1]ODBC!$B:$H,2,FALSE),"")</f>
        <v>19.335000000000001</v>
      </c>
      <c r="D330" s="30">
        <f>IFERROR(VLOOKUP($B330,[1]ODBC!$B:$H,3,FALSE),"")</f>
        <v>34.805999999999997</v>
      </c>
      <c r="E330" s="30" t="str">
        <f>IFERROR(VLOOKUP($B330,[1]ODBC!$B:$H,4,FALSE),"")</f>
        <v>FT</v>
      </c>
      <c r="F330" s="31">
        <f>IFERROR(VLOOKUP($B330,[1]ODBC!$B:$H,5,FALSE),"")</f>
        <v>44.45</v>
      </c>
      <c r="G330" s="32">
        <f>[1]ODBC!G330</f>
        <v>0</v>
      </c>
      <c r="H330" s="33">
        <f>SUM([1]ODBC!H330)</f>
        <v>0</v>
      </c>
      <c r="I330" s="41" t="str">
        <f>'Vinyl cutting'!$B$2</f>
        <v>J36938</v>
      </c>
      <c r="J330" s="42">
        <f ca="1">(SUMIF('Freeform time and material'!$B$17:$B$30,B330,'Freeform time and material'!$G$17:$G$30)) +
(SUMIF('Vinyl cutting'!$B$17:$B$30,B330,'Vinyl cutting'!$G$17:$G$30)) +
(SUMIF('Vinyl cutting (2)'!$B$17:$B$30,B330,'Vinyl cutting (2)'!$G$17:$G$30)) +
(SUMIF('Apply vinyl graphics'!$B$17:$B$30,B330,'Apply vinyl graphics'!$G$17:$G$30)) +
(SUMIF('Apply vinyl graphics (2)'!$B$17:$B$30,B330,'Apply vinyl graphics (2)'!$G$17:$G$30)) +
(SUMIF('Alum pan sign'!$B$17:$B$30,B330,'Alum pan sign'!$G$17:$G$30)) +
(SUMIF('Alum pan sign (2)'!$B$17:$B$30,B330,'Alum pan sign (2)'!$G$17:$G$30)) +
(SUMIF('Economy pan sign'!$B$17:$B$30,B330,'Economy pan sign'!$G$17:$G$30)) +
(SUMIF('Post and panel sign'!$B$17:$B$30,B330,'Post and panel sign'!$G$17:$G$30)) +
(SUMIF('Post and panel sign (2)'!$B$17:$B$30,B330,'Post and panel sign (2)'!$G$17:$G$30)) +
(SUMIF('Flat panels only'!$B$17:$B$30,B330,'Flat panels only'!$G$17:$G$30)) +
(SUMIF('Flat panels only (2)'!$B$17:$B$30,B330,'Flat panels only (2)'!$G$17:$G$30)) +
(SUMIF('Routed panel shapes'!$B$18:$B$31,B330,'Routed panel shapes'!$G$18:$G$31)) +
(SUMIF('Routed panel shapes (2)'!$B$18:$B$31,B330,'Routed panel shapes (2)'!$G$18:$G$31)) +
(SUMIF('Routed face only'!$B$17:$B$30,B330,'Routed face only'!$G$17:$G$30)) +
(SUMIF('Routed face only (2)'!$B$17:$B$30,B330,'Routed face only (2)'!$G$17:$G$30)) +
(SUMIF('Routed alum faces letters'!$B$17:$B$30,B330,'Routed alum faces letters'!$G$17:$G$30)) +
(SUMIF('Routed alum faces letters (2)'!$B$17:$B$30,B330,'Routed alum faces letters (2)'!$G$17:$G$30)) +
(SUMIF('Routed push through acrylic'!$B$17:$B$30,B330,'Routed push through acrylic'!$G$17:$G$30)) +
(SUMIF('Routed push through acrylic (2)'!$B$17:$B$30,B330,'Routed push through acrylic (2)'!$G$17:$G$30)) +
(SUMIF('Sf routed cabinet'!$B$17:$B$30,B330,'Sf routed cabinet'!$G$17:$G$30)) +
(SUMIF('Sf routed cabinet (2)'!$B$17:$B$30,B330,'Sf routed cabinet (2)'!$G$17:$G$30)) +
(SUMIF('Df routed cabinet'!$B$17:$B$30,B330,'Df routed cabinet'!$G$17:$G$30)) +
(SUMIF('Df routed cabinet (2)'!$B$17:$B$30,B330,'Df routed cabinet (2)'!$G$17:$G$30)) +
(SUMIF('Sf acrylic cabinet'!$B$17:$B$30,B330,'Sf acrylic cabinet'!$G$17:$G$30)) +
(SUMIF('Sf acrylic cabinet (2)'!$B$17:$B$30,B330,'Sf acrylic cabinet (2)'!$G$17:$G$30)) +
(SUMIF('Economy Sf acrylic'!$B$17:$B$30,B330,'Economy Sf acrylic'!$G$17:$G$30)) +
(SUMIF('Df acrylic cabinet'!$B$17:$B$30,B330,'Df acrylic cabinet'!$G$17:$G$30)) +
(SUMIF('Df acrylic cabinet (2)'!$B$17:$B$30,B330,'Df acrylic cabinet (2)'!$G$17:$G$30)) +
(SUMIF('Sf flex cabinet'!$B$17:$B$30,B330,'Sf flex cabinet'!$G$17:$G$30)) +
(SUMIF('Sf flex cabinet (2)'!$B$17:$B$30,B330,'Sf flex cabinet (2)'!$G$17:$G$30)) +
(SUMIF('Df flex cabinet'!$B$17:$B$36,B330,'Df flex cabinet'!$G$17:$G$36)) +
(SUMIF('Df flex cabinet (2)'!$B$17:$B$36,B330,'Df flex cabinet (2)'!$G$17:$G$36)) +
(SUMIF('Pole cover'!$B$17:$B$30,B330,'Pole cover'!$G$17:$G$30)) +
(SUMIF('Pole cover (2)'!$B$17:$B$30,B330,'Pole cover (2)'!$G$17:$G$30)) +
(SUMIF('Structural Steel Fab'!$B$17:$B$29,B330,'Structural Steel Fab'!$G$17:$G$29)) +
(SUMIF(Reveal!$B$17:$B$30,B330,Reveal!$G$17:$G$30)) +
(SUMIF('Reveal (2)'!$B$17:$B$30,B330,'Reveal (2)'!$G$17:$G$30)) +
(SUMIF('Crown cove top'!$B$17:$B$30,B330,'Crown cove top'!$G$17:$G$30)) +
(SUMIF('EMC assembly'!$B$17:$B$30,B330,'EMC assembly'!$G$17:$G$30)) +
(SUMIF(Crating!$B$17:$B$29,B330,Crating!$G$17:$G$29)) +
(SUMIF('LED wiring'!$B$17:$B$30,B330,'LED wiring'!$G$17:$G$30)) +
(SUMIF('Changeable copy face'!$B$17:$B$30,B330,'Changeable copy face'!$G$17:$G$30)) +
(SUMIF('Flex face assembly'!$B$17:$B$30,B330,'Flex face assembly'!$G$17:$G$30)) +
(SUMIF('Routed face assembly'!$B$17:$B$30,B330,'Routed face assembly'!$G$17:$G$30)) +
(SUMIF('Paint calculation'!$B$17:$B$30,B330,'Paint calculation'!$G$17:$G$30)) +
(SUMIF('Trimcap letter face'!$B$17:$B$30,B330,'Trimcap letter face'!$G$17:$G$30)) +
(SUMIF('Trimcap letter face (2)'!$B$17:$B$30,B330,'Trimcap letter face (2)'!$G$17:$G$30)) +
(SUMIF('Channel letter fabrication'!$B$17:$B$30,B330,'Channel letter fabrication'!$G$17:$G$30)) +
(SUMIF('Channel letter fabrication (2)'!$B$17:$B$30,B330,'Channel letter fabrication (2)'!$G$17:$G$30))</f>
        <v>0</v>
      </c>
    </row>
    <row r="331" spans="1:10">
      <c r="A331" s="28" t="str">
        <f>[1]ODBC!$A331</f>
        <v>12.75" ODX.375 Wall New Pipe</v>
      </c>
      <c r="B331" s="29" t="str">
        <f>[1]ODBC!B331</f>
        <v>26580</v>
      </c>
      <c r="C331" s="30">
        <f>IFERROR(VLOOKUP($B331,[1]ODBC!$B:$H,2,FALSE),"")</f>
        <v>53.918999999999997</v>
      </c>
      <c r="D331" s="30">
        <f>IFERROR(VLOOKUP($B331,[1]ODBC!$B:$H,3,FALSE),"")</f>
        <v>97.063999999999993</v>
      </c>
      <c r="E331" s="30" t="str">
        <f>IFERROR(VLOOKUP($B331,[1]ODBC!$B:$H,4,FALSE),"")</f>
        <v>FT</v>
      </c>
      <c r="F331" s="31">
        <f>IFERROR(VLOOKUP($B331,[1]ODBC!$B:$H,5,FALSE),"")</f>
        <v>44.45</v>
      </c>
      <c r="G331" s="32">
        <f>[1]ODBC!G331</f>
        <v>0</v>
      </c>
      <c r="H331" s="33">
        <f>SUM([1]ODBC!H331)</f>
        <v>46003</v>
      </c>
      <c r="I331" s="41" t="str">
        <f>'Vinyl cutting'!$B$2</f>
        <v>J36938</v>
      </c>
      <c r="J331" s="42">
        <f ca="1">(SUMIF('Freeform time and material'!$B$17:$B$30,B331,'Freeform time and material'!$G$17:$G$30)) +
(SUMIF('Vinyl cutting'!$B$17:$B$30,B331,'Vinyl cutting'!$G$17:$G$30)) +
(SUMIF('Vinyl cutting (2)'!$B$17:$B$30,B331,'Vinyl cutting (2)'!$G$17:$G$30)) +
(SUMIF('Apply vinyl graphics'!$B$17:$B$30,B331,'Apply vinyl graphics'!$G$17:$G$30)) +
(SUMIF('Apply vinyl graphics (2)'!$B$17:$B$30,B331,'Apply vinyl graphics (2)'!$G$17:$G$30)) +
(SUMIF('Alum pan sign'!$B$17:$B$30,B331,'Alum pan sign'!$G$17:$G$30)) +
(SUMIF('Alum pan sign (2)'!$B$17:$B$30,B331,'Alum pan sign (2)'!$G$17:$G$30)) +
(SUMIF('Economy pan sign'!$B$17:$B$30,B331,'Economy pan sign'!$G$17:$G$30)) +
(SUMIF('Post and panel sign'!$B$17:$B$30,B331,'Post and panel sign'!$G$17:$G$30)) +
(SUMIF('Post and panel sign (2)'!$B$17:$B$30,B331,'Post and panel sign (2)'!$G$17:$G$30)) +
(SUMIF('Flat panels only'!$B$17:$B$30,B331,'Flat panels only'!$G$17:$G$30)) +
(SUMIF('Flat panels only (2)'!$B$17:$B$30,B331,'Flat panels only (2)'!$G$17:$G$30)) +
(SUMIF('Routed panel shapes'!$B$18:$B$31,B331,'Routed panel shapes'!$G$18:$G$31)) +
(SUMIF('Routed panel shapes (2)'!$B$18:$B$31,B331,'Routed panel shapes (2)'!$G$18:$G$31)) +
(SUMIF('Routed face only'!$B$17:$B$30,B331,'Routed face only'!$G$17:$G$30)) +
(SUMIF('Routed face only (2)'!$B$17:$B$30,B331,'Routed face only (2)'!$G$17:$G$30)) +
(SUMIF('Routed alum faces letters'!$B$17:$B$30,B331,'Routed alum faces letters'!$G$17:$G$30)) +
(SUMIF('Routed alum faces letters (2)'!$B$17:$B$30,B331,'Routed alum faces letters (2)'!$G$17:$G$30)) +
(SUMIF('Routed push through acrylic'!$B$17:$B$30,B331,'Routed push through acrylic'!$G$17:$G$30)) +
(SUMIF('Routed push through acrylic (2)'!$B$17:$B$30,B331,'Routed push through acrylic (2)'!$G$17:$G$30)) +
(SUMIF('Sf routed cabinet'!$B$17:$B$30,B331,'Sf routed cabinet'!$G$17:$G$30)) +
(SUMIF('Sf routed cabinet (2)'!$B$17:$B$30,B331,'Sf routed cabinet (2)'!$G$17:$G$30)) +
(SUMIF('Df routed cabinet'!$B$17:$B$30,B331,'Df routed cabinet'!$G$17:$G$30)) +
(SUMIF('Df routed cabinet (2)'!$B$17:$B$30,B331,'Df routed cabinet (2)'!$G$17:$G$30)) +
(SUMIF('Sf acrylic cabinet'!$B$17:$B$30,B331,'Sf acrylic cabinet'!$G$17:$G$30)) +
(SUMIF('Sf acrylic cabinet (2)'!$B$17:$B$30,B331,'Sf acrylic cabinet (2)'!$G$17:$G$30)) +
(SUMIF('Economy Sf acrylic'!$B$17:$B$30,B331,'Economy Sf acrylic'!$G$17:$G$30)) +
(SUMIF('Df acrylic cabinet'!$B$17:$B$30,B331,'Df acrylic cabinet'!$G$17:$G$30)) +
(SUMIF('Df acrylic cabinet (2)'!$B$17:$B$30,B331,'Df acrylic cabinet (2)'!$G$17:$G$30)) +
(SUMIF('Sf flex cabinet'!$B$17:$B$30,B331,'Sf flex cabinet'!$G$17:$G$30)) +
(SUMIF('Sf flex cabinet (2)'!$B$17:$B$30,B331,'Sf flex cabinet (2)'!$G$17:$G$30)) +
(SUMIF('Df flex cabinet'!$B$17:$B$36,B331,'Df flex cabinet'!$G$17:$G$36)) +
(SUMIF('Df flex cabinet (2)'!$B$17:$B$36,B331,'Df flex cabinet (2)'!$G$17:$G$36)) +
(SUMIF('Pole cover'!$B$17:$B$30,B331,'Pole cover'!$G$17:$G$30)) +
(SUMIF('Pole cover (2)'!$B$17:$B$30,B331,'Pole cover (2)'!$G$17:$G$30)) +
(SUMIF('Structural Steel Fab'!$B$17:$B$29,B331,'Structural Steel Fab'!$G$17:$G$29)) +
(SUMIF(Reveal!$B$17:$B$30,B331,Reveal!$G$17:$G$30)) +
(SUMIF('Reveal (2)'!$B$17:$B$30,B331,'Reveal (2)'!$G$17:$G$30)) +
(SUMIF('Crown cove top'!$B$17:$B$30,B331,'Crown cove top'!$G$17:$G$30)) +
(SUMIF('EMC assembly'!$B$17:$B$30,B331,'EMC assembly'!$G$17:$G$30)) +
(SUMIF(Crating!$B$17:$B$29,B331,Crating!$G$17:$G$29)) +
(SUMIF('LED wiring'!$B$17:$B$30,B331,'LED wiring'!$G$17:$G$30)) +
(SUMIF('Changeable copy face'!$B$17:$B$30,B331,'Changeable copy face'!$G$17:$G$30)) +
(SUMIF('Flex face assembly'!$B$17:$B$30,B331,'Flex face assembly'!$G$17:$G$30)) +
(SUMIF('Routed face assembly'!$B$17:$B$30,B331,'Routed face assembly'!$G$17:$G$30)) +
(SUMIF('Paint calculation'!$B$17:$B$30,B331,'Paint calculation'!$G$17:$G$30)) +
(SUMIF('Trimcap letter face'!$B$17:$B$30,B331,'Trimcap letter face'!$G$17:$G$30)) +
(SUMIF('Trimcap letter face (2)'!$B$17:$B$30,B331,'Trimcap letter face (2)'!$G$17:$G$30)) +
(SUMIF('Channel letter fabrication'!$B$17:$B$30,B331,'Channel letter fabrication'!$G$17:$G$30)) +
(SUMIF('Channel letter fabrication (2)'!$B$17:$B$30,B331,'Channel letter fabrication (2)'!$G$17:$G$30))</f>
        <v>0</v>
      </c>
    </row>
    <row r="332" spans="1:10">
      <c r="A332" s="28" t="str">
        <f>[1]ODBC!$A332</f>
        <v>14" OD Pipe</v>
      </c>
      <c r="B332" s="29" t="str">
        <f>[1]ODBC!B332</f>
        <v>26585</v>
      </c>
      <c r="C332" s="30">
        <f>IFERROR(VLOOKUP($B332,[1]ODBC!$B:$H,2,FALSE),"")</f>
        <v>41</v>
      </c>
      <c r="D332" s="30">
        <f>IFERROR(VLOOKUP($B332,[1]ODBC!$B:$H,3,FALSE),"")</f>
        <v>73.807000000000002</v>
      </c>
      <c r="E332" s="30" t="str">
        <f>IFERROR(VLOOKUP($B332,[1]ODBC!$B:$H,4,FALSE),"")</f>
        <v>FT</v>
      </c>
      <c r="F332" s="31">
        <f>IFERROR(VLOOKUP($B332,[1]ODBC!$B:$H,5,FALSE),"")</f>
        <v>44.45</v>
      </c>
      <c r="G332" s="32">
        <f>[1]ODBC!G332</f>
        <v>0</v>
      </c>
      <c r="H332" s="33">
        <f>SUM([1]ODBC!H332)</f>
        <v>0</v>
      </c>
      <c r="I332" s="41" t="str">
        <f>'Vinyl cutting'!$B$2</f>
        <v>J36938</v>
      </c>
      <c r="J332" s="42">
        <f ca="1">(SUMIF('Freeform time and material'!$B$17:$B$30,B332,'Freeform time and material'!$G$17:$G$30)) +
(SUMIF('Vinyl cutting'!$B$17:$B$30,B332,'Vinyl cutting'!$G$17:$G$30)) +
(SUMIF('Vinyl cutting (2)'!$B$17:$B$30,B332,'Vinyl cutting (2)'!$G$17:$G$30)) +
(SUMIF('Apply vinyl graphics'!$B$17:$B$30,B332,'Apply vinyl graphics'!$G$17:$G$30)) +
(SUMIF('Apply vinyl graphics (2)'!$B$17:$B$30,B332,'Apply vinyl graphics (2)'!$G$17:$G$30)) +
(SUMIF('Alum pan sign'!$B$17:$B$30,B332,'Alum pan sign'!$G$17:$G$30)) +
(SUMIF('Alum pan sign (2)'!$B$17:$B$30,B332,'Alum pan sign (2)'!$G$17:$G$30)) +
(SUMIF('Economy pan sign'!$B$17:$B$30,B332,'Economy pan sign'!$G$17:$G$30)) +
(SUMIF('Post and panel sign'!$B$17:$B$30,B332,'Post and panel sign'!$G$17:$G$30)) +
(SUMIF('Post and panel sign (2)'!$B$17:$B$30,B332,'Post and panel sign (2)'!$G$17:$G$30)) +
(SUMIF('Flat panels only'!$B$17:$B$30,B332,'Flat panels only'!$G$17:$G$30)) +
(SUMIF('Flat panels only (2)'!$B$17:$B$30,B332,'Flat panels only (2)'!$G$17:$G$30)) +
(SUMIF('Routed panel shapes'!$B$18:$B$31,B332,'Routed panel shapes'!$G$18:$G$31)) +
(SUMIF('Routed panel shapes (2)'!$B$18:$B$31,B332,'Routed panel shapes (2)'!$G$18:$G$31)) +
(SUMIF('Routed face only'!$B$17:$B$30,B332,'Routed face only'!$G$17:$G$30)) +
(SUMIF('Routed face only (2)'!$B$17:$B$30,B332,'Routed face only (2)'!$G$17:$G$30)) +
(SUMIF('Routed alum faces letters'!$B$17:$B$30,B332,'Routed alum faces letters'!$G$17:$G$30)) +
(SUMIF('Routed alum faces letters (2)'!$B$17:$B$30,B332,'Routed alum faces letters (2)'!$G$17:$G$30)) +
(SUMIF('Routed push through acrylic'!$B$17:$B$30,B332,'Routed push through acrylic'!$G$17:$G$30)) +
(SUMIF('Routed push through acrylic (2)'!$B$17:$B$30,B332,'Routed push through acrylic (2)'!$G$17:$G$30)) +
(SUMIF('Sf routed cabinet'!$B$17:$B$30,B332,'Sf routed cabinet'!$G$17:$G$30)) +
(SUMIF('Sf routed cabinet (2)'!$B$17:$B$30,B332,'Sf routed cabinet (2)'!$G$17:$G$30)) +
(SUMIF('Df routed cabinet'!$B$17:$B$30,B332,'Df routed cabinet'!$G$17:$G$30)) +
(SUMIF('Df routed cabinet (2)'!$B$17:$B$30,B332,'Df routed cabinet (2)'!$G$17:$G$30)) +
(SUMIF('Sf acrylic cabinet'!$B$17:$B$30,B332,'Sf acrylic cabinet'!$G$17:$G$30)) +
(SUMIF('Sf acrylic cabinet (2)'!$B$17:$B$30,B332,'Sf acrylic cabinet (2)'!$G$17:$G$30)) +
(SUMIF('Economy Sf acrylic'!$B$17:$B$30,B332,'Economy Sf acrylic'!$G$17:$G$30)) +
(SUMIF('Df acrylic cabinet'!$B$17:$B$30,B332,'Df acrylic cabinet'!$G$17:$G$30)) +
(SUMIF('Df acrylic cabinet (2)'!$B$17:$B$30,B332,'Df acrylic cabinet (2)'!$G$17:$G$30)) +
(SUMIF('Sf flex cabinet'!$B$17:$B$30,B332,'Sf flex cabinet'!$G$17:$G$30)) +
(SUMIF('Sf flex cabinet (2)'!$B$17:$B$30,B332,'Sf flex cabinet (2)'!$G$17:$G$30)) +
(SUMIF('Df flex cabinet'!$B$17:$B$36,B332,'Df flex cabinet'!$G$17:$G$36)) +
(SUMIF('Df flex cabinet (2)'!$B$17:$B$36,B332,'Df flex cabinet (2)'!$G$17:$G$36)) +
(SUMIF('Pole cover'!$B$17:$B$30,B332,'Pole cover'!$G$17:$G$30)) +
(SUMIF('Pole cover (2)'!$B$17:$B$30,B332,'Pole cover (2)'!$G$17:$G$30)) +
(SUMIF('Structural Steel Fab'!$B$17:$B$29,B332,'Structural Steel Fab'!$G$17:$G$29)) +
(SUMIF(Reveal!$B$17:$B$30,B332,Reveal!$G$17:$G$30)) +
(SUMIF('Reveal (2)'!$B$17:$B$30,B332,'Reveal (2)'!$G$17:$G$30)) +
(SUMIF('Crown cove top'!$B$17:$B$30,B332,'Crown cove top'!$G$17:$G$30)) +
(SUMIF('EMC assembly'!$B$17:$B$30,B332,'EMC assembly'!$G$17:$G$30)) +
(SUMIF(Crating!$B$17:$B$29,B332,Crating!$G$17:$G$29)) +
(SUMIF('LED wiring'!$B$17:$B$30,B332,'LED wiring'!$G$17:$G$30)) +
(SUMIF('Changeable copy face'!$B$17:$B$30,B332,'Changeable copy face'!$G$17:$G$30)) +
(SUMIF('Flex face assembly'!$B$17:$B$30,B332,'Flex face assembly'!$G$17:$G$30)) +
(SUMIF('Routed face assembly'!$B$17:$B$30,B332,'Routed face assembly'!$G$17:$G$30)) +
(SUMIF('Paint calculation'!$B$17:$B$30,B332,'Paint calculation'!$G$17:$G$30)) +
(SUMIF('Trimcap letter face'!$B$17:$B$30,B332,'Trimcap letter face'!$G$17:$G$30)) +
(SUMIF('Trimcap letter face (2)'!$B$17:$B$30,B332,'Trimcap letter face (2)'!$G$17:$G$30)) +
(SUMIF('Channel letter fabrication'!$B$17:$B$30,B332,'Channel letter fabrication'!$G$17:$G$30)) +
(SUMIF('Channel letter fabrication (2)'!$B$17:$B$30,B332,'Channel letter fabrication (2)'!$G$17:$G$30))</f>
        <v>0</v>
      </c>
    </row>
    <row r="333" spans="1:10">
      <c r="A333" s="28" t="str">
        <f>[1]ODBC!$A333</f>
        <v>20" OD Pipe</v>
      </c>
      <c r="B333" s="29" t="str">
        <f>[1]ODBC!B333</f>
        <v>26600</v>
      </c>
      <c r="C333" s="30">
        <f>IFERROR(VLOOKUP($B333,[1]ODBC!$B:$H,2,FALSE),"")</f>
        <v>43.25</v>
      </c>
      <c r="D333" s="30">
        <f>IFERROR(VLOOKUP($B333,[1]ODBC!$B:$H,3,FALSE),"")</f>
        <v>77.858000000000004</v>
      </c>
      <c r="E333" s="30" t="str">
        <f>IFERROR(VLOOKUP($B333,[1]ODBC!$B:$H,4,FALSE),"")</f>
        <v>FT</v>
      </c>
      <c r="F333" s="31">
        <f>IFERROR(VLOOKUP($B333,[1]ODBC!$B:$H,5,FALSE),"")</f>
        <v>44.45</v>
      </c>
      <c r="G333" s="32">
        <f>[1]ODBC!G333</f>
        <v>0</v>
      </c>
      <c r="H333" s="33">
        <f>SUM([1]ODBC!H333)</f>
        <v>0</v>
      </c>
      <c r="I333" s="41" t="str">
        <f>'Vinyl cutting'!$B$2</f>
        <v>J36938</v>
      </c>
      <c r="J333" s="42">
        <f ca="1">(SUMIF('Freeform time and material'!$B$17:$B$30,B333,'Freeform time and material'!$G$17:$G$30)) +
(SUMIF('Vinyl cutting'!$B$17:$B$30,B333,'Vinyl cutting'!$G$17:$G$30)) +
(SUMIF('Vinyl cutting (2)'!$B$17:$B$30,B333,'Vinyl cutting (2)'!$G$17:$G$30)) +
(SUMIF('Apply vinyl graphics'!$B$17:$B$30,B333,'Apply vinyl graphics'!$G$17:$G$30)) +
(SUMIF('Apply vinyl graphics (2)'!$B$17:$B$30,B333,'Apply vinyl graphics (2)'!$G$17:$G$30)) +
(SUMIF('Alum pan sign'!$B$17:$B$30,B333,'Alum pan sign'!$G$17:$G$30)) +
(SUMIF('Alum pan sign (2)'!$B$17:$B$30,B333,'Alum pan sign (2)'!$G$17:$G$30)) +
(SUMIF('Economy pan sign'!$B$17:$B$30,B333,'Economy pan sign'!$G$17:$G$30)) +
(SUMIF('Post and panel sign'!$B$17:$B$30,B333,'Post and panel sign'!$G$17:$G$30)) +
(SUMIF('Post and panel sign (2)'!$B$17:$B$30,B333,'Post and panel sign (2)'!$G$17:$G$30)) +
(SUMIF('Flat panels only'!$B$17:$B$30,B333,'Flat panels only'!$G$17:$G$30)) +
(SUMIF('Flat panels only (2)'!$B$17:$B$30,B333,'Flat panels only (2)'!$G$17:$G$30)) +
(SUMIF('Routed panel shapes'!$B$18:$B$31,B333,'Routed panel shapes'!$G$18:$G$31)) +
(SUMIF('Routed panel shapes (2)'!$B$18:$B$31,B333,'Routed panel shapes (2)'!$G$18:$G$31)) +
(SUMIF('Routed face only'!$B$17:$B$30,B333,'Routed face only'!$G$17:$G$30)) +
(SUMIF('Routed face only (2)'!$B$17:$B$30,B333,'Routed face only (2)'!$G$17:$G$30)) +
(SUMIF('Routed alum faces letters'!$B$17:$B$30,B333,'Routed alum faces letters'!$G$17:$G$30)) +
(SUMIF('Routed alum faces letters (2)'!$B$17:$B$30,B333,'Routed alum faces letters (2)'!$G$17:$G$30)) +
(SUMIF('Routed push through acrylic'!$B$17:$B$30,B333,'Routed push through acrylic'!$G$17:$G$30)) +
(SUMIF('Routed push through acrylic (2)'!$B$17:$B$30,B333,'Routed push through acrylic (2)'!$G$17:$G$30)) +
(SUMIF('Sf routed cabinet'!$B$17:$B$30,B333,'Sf routed cabinet'!$G$17:$G$30)) +
(SUMIF('Sf routed cabinet (2)'!$B$17:$B$30,B333,'Sf routed cabinet (2)'!$G$17:$G$30)) +
(SUMIF('Df routed cabinet'!$B$17:$B$30,B333,'Df routed cabinet'!$G$17:$G$30)) +
(SUMIF('Df routed cabinet (2)'!$B$17:$B$30,B333,'Df routed cabinet (2)'!$G$17:$G$30)) +
(SUMIF('Sf acrylic cabinet'!$B$17:$B$30,B333,'Sf acrylic cabinet'!$G$17:$G$30)) +
(SUMIF('Sf acrylic cabinet (2)'!$B$17:$B$30,B333,'Sf acrylic cabinet (2)'!$G$17:$G$30)) +
(SUMIF('Economy Sf acrylic'!$B$17:$B$30,B333,'Economy Sf acrylic'!$G$17:$G$30)) +
(SUMIF('Df acrylic cabinet'!$B$17:$B$30,B333,'Df acrylic cabinet'!$G$17:$G$30)) +
(SUMIF('Df acrylic cabinet (2)'!$B$17:$B$30,B333,'Df acrylic cabinet (2)'!$G$17:$G$30)) +
(SUMIF('Sf flex cabinet'!$B$17:$B$30,B333,'Sf flex cabinet'!$G$17:$G$30)) +
(SUMIF('Sf flex cabinet (2)'!$B$17:$B$30,B333,'Sf flex cabinet (2)'!$G$17:$G$30)) +
(SUMIF('Df flex cabinet'!$B$17:$B$36,B333,'Df flex cabinet'!$G$17:$G$36)) +
(SUMIF('Df flex cabinet (2)'!$B$17:$B$36,B333,'Df flex cabinet (2)'!$G$17:$G$36)) +
(SUMIF('Pole cover'!$B$17:$B$30,B333,'Pole cover'!$G$17:$G$30)) +
(SUMIF('Pole cover (2)'!$B$17:$B$30,B333,'Pole cover (2)'!$G$17:$G$30)) +
(SUMIF('Structural Steel Fab'!$B$17:$B$29,B333,'Structural Steel Fab'!$G$17:$G$29)) +
(SUMIF(Reveal!$B$17:$B$30,B333,Reveal!$G$17:$G$30)) +
(SUMIF('Reveal (2)'!$B$17:$B$30,B333,'Reveal (2)'!$G$17:$G$30)) +
(SUMIF('Crown cove top'!$B$17:$B$30,B333,'Crown cove top'!$G$17:$G$30)) +
(SUMIF('EMC assembly'!$B$17:$B$30,B333,'EMC assembly'!$G$17:$G$30)) +
(SUMIF(Crating!$B$17:$B$29,B333,Crating!$G$17:$G$29)) +
(SUMIF('LED wiring'!$B$17:$B$30,B333,'LED wiring'!$G$17:$G$30)) +
(SUMIF('Changeable copy face'!$B$17:$B$30,B333,'Changeable copy face'!$G$17:$G$30)) +
(SUMIF('Flex face assembly'!$B$17:$B$30,B333,'Flex face assembly'!$G$17:$G$30)) +
(SUMIF('Routed face assembly'!$B$17:$B$30,B333,'Routed face assembly'!$G$17:$G$30)) +
(SUMIF('Paint calculation'!$B$17:$B$30,B333,'Paint calculation'!$G$17:$G$30)) +
(SUMIF('Trimcap letter face'!$B$17:$B$30,B333,'Trimcap letter face'!$G$17:$G$30)) +
(SUMIF('Trimcap letter face (2)'!$B$17:$B$30,B333,'Trimcap letter face (2)'!$G$17:$G$30)) +
(SUMIF('Channel letter fabrication'!$B$17:$B$30,B333,'Channel letter fabrication'!$G$17:$G$30)) +
(SUMIF('Channel letter fabrication (2)'!$B$17:$B$30,B333,'Channel letter fabrication (2)'!$G$17:$G$30))</f>
        <v>0</v>
      </c>
    </row>
    <row r="334" spans="1:10">
      <c r="A334" s="28" t="str">
        <f>[1]ODBC!$A334</f>
        <v>24" OD Pipe</v>
      </c>
      <c r="B334" s="29" t="str">
        <f>[1]ODBC!B334</f>
        <v>26615</v>
      </c>
      <c r="C334" s="30">
        <f>IFERROR(VLOOKUP($B334,[1]ODBC!$B:$H,2,FALSE),"")</f>
        <v>74</v>
      </c>
      <c r="D334" s="30">
        <f>IFERROR(VLOOKUP($B334,[1]ODBC!$B:$H,3,FALSE),"")</f>
        <v>133.21299999999999</v>
      </c>
      <c r="E334" s="30" t="str">
        <f>IFERROR(VLOOKUP($B334,[1]ODBC!$B:$H,4,FALSE),"")</f>
        <v>FT</v>
      </c>
      <c r="F334" s="31">
        <f>IFERROR(VLOOKUP($B334,[1]ODBC!$B:$H,5,FALSE),"")</f>
        <v>44.45</v>
      </c>
      <c r="G334" s="32">
        <f>[1]ODBC!G334</f>
        <v>0</v>
      </c>
      <c r="H334" s="33">
        <f>SUM([1]ODBC!H334)</f>
        <v>0</v>
      </c>
      <c r="I334" s="41" t="str">
        <f>'Vinyl cutting'!$B$2</f>
        <v>J36938</v>
      </c>
      <c r="J334" s="42">
        <f ca="1">(SUMIF('Freeform time and material'!$B$17:$B$30,B334,'Freeform time and material'!$G$17:$G$30)) +
(SUMIF('Vinyl cutting'!$B$17:$B$30,B334,'Vinyl cutting'!$G$17:$G$30)) +
(SUMIF('Vinyl cutting (2)'!$B$17:$B$30,B334,'Vinyl cutting (2)'!$G$17:$G$30)) +
(SUMIF('Apply vinyl graphics'!$B$17:$B$30,B334,'Apply vinyl graphics'!$G$17:$G$30)) +
(SUMIF('Apply vinyl graphics (2)'!$B$17:$B$30,B334,'Apply vinyl graphics (2)'!$G$17:$G$30)) +
(SUMIF('Alum pan sign'!$B$17:$B$30,B334,'Alum pan sign'!$G$17:$G$30)) +
(SUMIF('Alum pan sign (2)'!$B$17:$B$30,B334,'Alum pan sign (2)'!$G$17:$G$30)) +
(SUMIF('Economy pan sign'!$B$17:$B$30,B334,'Economy pan sign'!$G$17:$G$30)) +
(SUMIF('Post and panel sign'!$B$17:$B$30,B334,'Post and panel sign'!$G$17:$G$30)) +
(SUMIF('Post and panel sign (2)'!$B$17:$B$30,B334,'Post and panel sign (2)'!$G$17:$G$30)) +
(SUMIF('Flat panels only'!$B$17:$B$30,B334,'Flat panels only'!$G$17:$G$30)) +
(SUMIF('Flat panels only (2)'!$B$17:$B$30,B334,'Flat panels only (2)'!$G$17:$G$30)) +
(SUMIF('Routed panel shapes'!$B$18:$B$31,B334,'Routed panel shapes'!$G$18:$G$31)) +
(SUMIF('Routed panel shapes (2)'!$B$18:$B$31,B334,'Routed panel shapes (2)'!$G$18:$G$31)) +
(SUMIF('Routed face only'!$B$17:$B$30,B334,'Routed face only'!$G$17:$G$30)) +
(SUMIF('Routed face only (2)'!$B$17:$B$30,B334,'Routed face only (2)'!$G$17:$G$30)) +
(SUMIF('Routed alum faces letters'!$B$17:$B$30,B334,'Routed alum faces letters'!$G$17:$G$30)) +
(SUMIF('Routed alum faces letters (2)'!$B$17:$B$30,B334,'Routed alum faces letters (2)'!$G$17:$G$30)) +
(SUMIF('Routed push through acrylic'!$B$17:$B$30,B334,'Routed push through acrylic'!$G$17:$G$30)) +
(SUMIF('Routed push through acrylic (2)'!$B$17:$B$30,B334,'Routed push through acrylic (2)'!$G$17:$G$30)) +
(SUMIF('Sf routed cabinet'!$B$17:$B$30,B334,'Sf routed cabinet'!$G$17:$G$30)) +
(SUMIF('Sf routed cabinet (2)'!$B$17:$B$30,B334,'Sf routed cabinet (2)'!$G$17:$G$30)) +
(SUMIF('Df routed cabinet'!$B$17:$B$30,B334,'Df routed cabinet'!$G$17:$G$30)) +
(SUMIF('Df routed cabinet (2)'!$B$17:$B$30,B334,'Df routed cabinet (2)'!$G$17:$G$30)) +
(SUMIF('Sf acrylic cabinet'!$B$17:$B$30,B334,'Sf acrylic cabinet'!$G$17:$G$30)) +
(SUMIF('Sf acrylic cabinet (2)'!$B$17:$B$30,B334,'Sf acrylic cabinet (2)'!$G$17:$G$30)) +
(SUMIF('Economy Sf acrylic'!$B$17:$B$30,B334,'Economy Sf acrylic'!$G$17:$G$30)) +
(SUMIF('Df acrylic cabinet'!$B$17:$B$30,B334,'Df acrylic cabinet'!$G$17:$G$30)) +
(SUMIF('Df acrylic cabinet (2)'!$B$17:$B$30,B334,'Df acrylic cabinet (2)'!$G$17:$G$30)) +
(SUMIF('Sf flex cabinet'!$B$17:$B$30,B334,'Sf flex cabinet'!$G$17:$G$30)) +
(SUMIF('Sf flex cabinet (2)'!$B$17:$B$30,B334,'Sf flex cabinet (2)'!$G$17:$G$30)) +
(SUMIF('Df flex cabinet'!$B$17:$B$36,B334,'Df flex cabinet'!$G$17:$G$36)) +
(SUMIF('Df flex cabinet (2)'!$B$17:$B$36,B334,'Df flex cabinet (2)'!$G$17:$G$36)) +
(SUMIF('Pole cover'!$B$17:$B$30,B334,'Pole cover'!$G$17:$G$30)) +
(SUMIF('Pole cover (2)'!$B$17:$B$30,B334,'Pole cover (2)'!$G$17:$G$30)) +
(SUMIF('Structural Steel Fab'!$B$17:$B$29,B334,'Structural Steel Fab'!$G$17:$G$29)) +
(SUMIF(Reveal!$B$17:$B$30,B334,Reveal!$G$17:$G$30)) +
(SUMIF('Reveal (2)'!$B$17:$B$30,B334,'Reveal (2)'!$G$17:$G$30)) +
(SUMIF('Crown cove top'!$B$17:$B$30,B334,'Crown cove top'!$G$17:$G$30)) +
(SUMIF('EMC assembly'!$B$17:$B$30,B334,'EMC assembly'!$G$17:$G$30)) +
(SUMIF(Crating!$B$17:$B$29,B334,Crating!$G$17:$G$29)) +
(SUMIF('LED wiring'!$B$17:$B$30,B334,'LED wiring'!$G$17:$G$30)) +
(SUMIF('Changeable copy face'!$B$17:$B$30,B334,'Changeable copy face'!$G$17:$G$30)) +
(SUMIF('Flex face assembly'!$B$17:$B$30,B334,'Flex face assembly'!$G$17:$G$30)) +
(SUMIF('Routed face assembly'!$B$17:$B$30,B334,'Routed face assembly'!$G$17:$G$30)) +
(SUMIF('Paint calculation'!$B$17:$B$30,B334,'Paint calculation'!$G$17:$G$30)) +
(SUMIF('Trimcap letter face'!$B$17:$B$30,B334,'Trimcap letter face'!$G$17:$G$30)) +
(SUMIF('Trimcap letter face (2)'!$B$17:$B$30,B334,'Trimcap letter face (2)'!$G$17:$G$30)) +
(SUMIF('Channel letter fabrication'!$B$17:$B$30,B334,'Channel letter fabrication'!$G$17:$G$30)) +
(SUMIF('Channel letter fabrication (2)'!$B$17:$B$30,B334,'Channel letter fabrication (2)'!$G$17:$G$30))</f>
        <v>0</v>
      </c>
    </row>
    <row r="335" spans="1:10">
      <c r="A335" s="28" t="str">
        <f>[1]ODBC!$A335</f>
        <v>Outdr Adv Strctr 8'x20' stacked w/10'V</v>
      </c>
      <c r="B335" s="29" t="str">
        <f>[1]ODBC!B335</f>
        <v>27000</v>
      </c>
      <c r="C335" s="30">
        <f>IFERROR(VLOOKUP($B335,[1]ODBC!$B:$H,2,FALSE),"")</f>
        <v>15600</v>
      </c>
      <c r="D335" s="30">
        <f>IFERROR(VLOOKUP($B335,[1]ODBC!$B:$H,3,FALSE),"")</f>
        <v>28082.808000000001</v>
      </c>
      <c r="E335" s="30" t="str">
        <f>IFERROR(VLOOKUP($B335,[1]ODBC!$B:$H,4,FALSE),"")</f>
        <v>EA</v>
      </c>
      <c r="F335" s="31">
        <f>IFERROR(VLOOKUP($B335,[1]ODBC!$B:$H,5,FALSE),"")</f>
        <v>44.45</v>
      </c>
      <c r="G335" s="32">
        <f>[1]ODBC!G335</f>
        <v>0</v>
      </c>
      <c r="H335" s="33">
        <f>SUM([1]ODBC!H335)</f>
        <v>0</v>
      </c>
      <c r="I335" s="41" t="str">
        <f>'Vinyl cutting'!$B$2</f>
        <v>J36938</v>
      </c>
      <c r="J335" s="42">
        <f ca="1">(SUMIF('Freeform time and material'!$B$17:$B$30,B335,'Freeform time and material'!$G$17:$G$30)) +
(SUMIF('Vinyl cutting'!$B$17:$B$30,B335,'Vinyl cutting'!$G$17:$G$30)) +
(SUMIF('Vinyl cutting (2)'!$B$17:$B$30,B335,'Vinyl cutting (2)'!$G$17:$G$30)) +
(SUMIF('Apply vinyl graphics'!$B$17:$B$30,B335,'Apply vinyl graphics'!$G$17:$G$30)) +
(SUMIF('Apply vinyl graphics (2)'!$B$17:$B$30,B335,'Apply vinyl graphics (2)'!$G$17:$G$30)) +
(SUMIF('Alum pan sign'!$B$17:$B$30,B335,'Alum pan sign'!$G$17:$G$30)) +
(SUMIF('Alum pan sign (2)'!$B$17:$B$30,B335,'Alum pan sign (2)'!$G$17:$G$30)) +
(SUMIF('Economy pan sign'!$B$17:$B$30,B335,'Economy pan sign'!$G$17:$G$30)) +
(SUMIF('Post and panel sign'!$B$17:$B$30,B335,'Post and panel sign'!$G$17:$G$30)) +
(SUMIF('Post and panel sign (2)'!$B$17:$B$30,B335,'Post and panel sign (2)'!$G$17:$G$30)) +
(SUMIF('Flat panels only'!$B$17:$B$30,B335,'Flat panels only'!$G$17:$G$30)) +
(SUMIF('Flat panels only (2)'!$B$17:$B$30,B335,'Flat panels only (2)'!$G$17:$G$30)) +
(SUMIF('Routed panel shapes'!$B$18:$B$31,B335,'Routed panel shapes'!$G$18:$G$31)) +
(SUMIF('Routed panel shapes (2)'!$B$18:$B$31,B335,'Routed panel shapes (2)'!$G$18:$G$31)) +
(SUMIF('Routed face only'!$B$17:$B$30,B335,'Routed face only'!$G$17:$G$30)) +
(SUMIF('Routed face only (2)'!$B$17:$B$30,B335,'Routed face only (2)'!$G$17:$G$30)) +
(SUMIF('Routed alum faces letters'!$B$17:$B$30,B335,'Routed alum faces letters'!$G$17:$G$30)) +
(SUMIF('Routed alum faces letters (2)'!$B$17:$B$30,B335,'Routed alum faces letters (2)'!$G$17:$G$30)) +
(SUMIF('Routed push through acrylic'!$B$17:$B$30,B335,'Routed push through acrylic'!$G$17:$G$30)) +
(SUMIF('Routed push through acrylic (2)'!$B$17:$B$30,B335,'Routed push through acrylic (2)'!$G$17:$G$30)) +
(SUMIF('Sf routed cabinet'!$B$17:$B$30,B335,'Sf routed cabinet'!$G$17:$G$30)) +
(SUMIF('Sf routed cabinet (2)'!$B$17:$B$30,B335,'Sf routed cabinet (2)'!$G$17:$G$30)) +
(SUMIF('Df routed cabinet'!$B$17:$B$30,B335,'Df routed cabinet'!$G$17:$G$30)) +
(SUMIF('Df routed cabinet (2)'!$B$17:$B$30,B335,'Df routed cabinet (2)'!$G$17:$G$30)) +
(SUMIF('Sf acrylic cabinet'!$B$17:$B$30,B335,'Sf acrylic cabinet'!$G$17:$G$30)) +
(SUMIF('Sf acrylic cabinet (2)'!$B$17:$B$30,B335,'Sf acrylic cabinet (2)'!$G$17:$G$30)) +
(SUMIF('Economy Sf acrylic'!$B$17:$B$30,B335,'Economy Sf acrylic'!$G$17:$G$30)) +
(SUMIF('Df acrylic cabinet'!$B$17:$B$30,B335,'Df acrylic cabinet'!$G$17:$G$30)) +
(SUMIF('Df acrylic cabinet (2)'!$B$17:$B$30,B335,'Df acrylic cabinet (2)'!$G$17:$G$30)) +
(SUMIF('Sf flex cabinet'!$B$17:$B$30,B335,'Sf flex cabinet'!$G$17:$G$30)) +
(SUMIF('Sf flex cabinet (2)'!$B$17:$B$30,B335,'Sf flex cabinet (2)'!$G$17:$G$30)) +
(SUMIF('Df flex cabinet'!$B$17:$B$36,B335,'Df flex cabinet'!$G$17:$G$36)) +
(SUMIF('Df flex cabinet (2)'!$B$17:$B$36,B335,'Df flex cabinet (2)'!$G$17:$G$36)) +
(SUMIF('Pole cover'!$B$17:$B$30,B335,'Pole cover'!$G$17:$G$30)) +
(SUMIF('Pole cover (2)'!$B$17:$B$30,B335,'Pole cover (2)'!$G$17:$G$30)) +
(SUMIF('Structural Steel Fab'!$B$17:$B$29,B335,'Structural Steel Fab'!$G$17:$G$29)) +
(SUMIF(Reveal!$B$17:$B$30,B335,Reveal!$G$17:$G$30)) +
(SUMIF('Reveal (2)'!$B$17:$B$30,B335,'Reveal (2)'!$G$17:$G$30)) +
(SUMIF('Crown cove top'!$B$17:$B$30,B335,'Crown cove top'!$G$17:$G$30)) +
(SUMIF('EMC assembly'!$B$17:$B$30,B335,'EMC assembly'!$G$17:$G$30)) +
(SUMIF(Crating!$B$17:$B$29,B335,Crating!$G$17:$G$29)) +
(SUMIF('LED wiring'!$B$17:$B$30,B335,'LED wiring'!$G$17:$G$30)) +
(SUMIF('Changeable copy face'!$B$17:$B$30,B335,'Changeable copy face'!$G$17:$G$30)) +
(SUMIF('Flex face assembly'!$B$17:$B$30,B335,'Flex face assembly'!$G$17:$G$30)) +
(SUMIF('Routed face assembly'!$B$17:$B$30,B335,'Routed face assembly'!$G$17:$G$30)) +
(SUMIF('Paint calculation'!$B$17:$B$30,B335,'Paint calculation'!$G$17:$G$30)) +
(SUMIF('Trimcap letter face'!$B$17:$B$30,B335,'Trimcap letter face'!$G$17:$G$30)) +
(SUMIF('Trimcap letter face (2)'!$B$17:$B$30,B335,'Trimcap letter face (2)'!$G$17:$G$30)) +
(SUMIF('Channel letter fabrication'!$B$17:$B$30,B335,'Channel letter fabrication'!$G$17:$G$30)) +
(SUMIF('Channel letter fabrication (2)'!$B$17:$B$30,B335,'Channel letter fabrication (2)'!$G$17:$G$30))</f>
        <v>0</v>
      </c>
    </row>
    <row r="336" spans="1:10">
      <c r="A336" s="28" t="str">
        <f>[1]ODBC!$A336</f>
        <v>1 X 1 X .125 Angle Iron</v>
      </c>
      <c r="B336" s="29" t="str">
        <f>[1]ODBC!B336</f>
        <v>28010</v>
      </c>
      <c r="C336" s="30">
        <f>IFERROR(VLOOKUP($B336,[1]ODBC!$B:$H,2,FALSE),"")</f>
        <v>0.68</v>
      </c>
      <c r="D336" s="30">
        <f>IFERROR(VLOOKUP($B336,[1]ODBC!$B:$H,3,FALSE),"")</f>
        <v>1.224</v>
      </c>
      <c r="E336" s="30" t="str">
        <f>IFERROR(VLOOKUP($B336,[1]ODBC!$B:$H,4,FALSE),"")</f>
        <v>FT</v>
      </c>
      <c r="F336" s="31">
        <f>IFERROR(VLOOKUP($B336,[1]ODBC!$B:$H,5,FALSE),"")</f>
        <v>44.45</v>
      </c>
      <c r="G336" s="32">
        <f>[1]ODBC!G336</f>
        <v>0</v>
      </c>
      <c r="H336" s="33">
        <f>SUM([1]ODBC!H336)</f>
        <v>45771</v>
      </c>
      <c r="I336" s="41" t="str">
        <f>'Vinyl cutting'!$B$2</f>
        <v>J36938</v>
      </c>
      <c r="J336" s="42">
        <f ca="1">(SUMIF('Freeform time and material'!$B$17:$B$30,B336,'Freeform time and material'!$G$17:$G$30)) +
(SUMIF('Vinyl cutting'!$B$17:$B$30,B336,'Vinyl cutting'!$G$17:$G$30)) +
(SUMIF('Vinyl cutting (2)'!$B$17:$B$30,B336,'Vinyl cutting (2)'!$G$17:$G$30)) +
(SUMIF('Apply vinyl graphics'!$B$17:$B$30,B336,'Apply vinyl graphics'!$G$17:$G$30)) +
(SUMIF('Apply vinyl graphics (2)'!$B$17:$B$30,B336,'Apply vinyl graphics (2)'!$G$17:$G$30)) +
(SUMIF('Alum pan sign'!$B$17:$B$30,B336,'Alum pan sign'!$G$17:$G$30)) +
(SUMIF('Alum pan sign (2)'!$B$17:$B$30,B336,'Alum pan sign (2)'!$G$17:$G$30)) +
(SUMIF('Economy pan sign'!$B$17:$B$30,B336,'Economy pan sign'!$G$17:$G$30)) +
(SUMIF('Post and panel sign'!$B$17:$B$30,B336,'Post and panel sign'!$G$17:$G$30)) +
(SUMIF('Post and panel sign (2)'!$B$17:$B$30,B336,'Post and panel sign (2)'!$G$17:$G$30)) +
(SUMIF('Flat panels only'!$B$17:$B$30,B336,'Flat panels only'!$G$17:$G$30)) +
(SUMIF('Flat panels only (2)'!$B$17:$B$30,B336,'Flat panels only (2)'!$G$17:$G$30)) +
(SUMIF('Routed panel shapes'!$B$18:$B$31,B336,'Routed panel shapes'!$G$18:$G$31)) +
(SUMIF('Routed panel shapes (2)'!$B$18:$B$31,B336,'Routed panel shapes (2)'!$G$18:$G$31)) +
(SUMIF('Routed face only'!$B$17:$B$30,B336,'Routed face only'!$G$17:$G$30)) +
(SUMIF('Routed face only (2)'!$B$17:$B$30,B336,'Routed face only (2)'!$G$17:$G$30)) +
(SUMIF('Routed alum faces letters'!$B$17:$B$30,B336,'Routed alum faces letters'!$G$17:$G$30)) +
(SUMIF('Routed alum faces letters (2)'!$B$17:$B$30,B336,'Routed alum faces letters (2)'!$G$17:$G$30)) +
(SUMIF('Routed push through acrylic'!$B$17:$B$30,B336,'Routed push through acrylic'!$G$17:$G$30)) +
(SUMIF('Routed push through acrylic (2)'!$B$17:$B$30,B336,'Routed push through acrylic (2)'!$G$17:$G$30)) +
(SUMIF('Sf routed cabinet'!$B$17:$B$30,B336,'Sf routed cabinet'!$G$17:$G$30)) +
(SUMIF('Sf routed cabinet (2)'!$B$17:$B$30,B336,'Sf routed cabinet (2)'!$G$17:$G$30)) +
(SUMIF('Df routed cabinet'!$B$17:$B$30,B336,'Df routed cabinet'!$G$17:$G$30)) +
(SUMIF('Df routed cabinet (2)'!$B$17:$B$30,B336,'Df routed cabinet (2)'!$G$17:$G$30)) +
(SUMIF('Sf acrylic cabinet'!$B$17:$B$30,B336,'Sf acrylic cabinet'!$G$17:$G$30)) +
(SUMIF('Sf acrylic cabinet (2)'!$B$17:$B$30,B336,'Sf acrylic cabinet (2)'!$G$17:$G$30)) +
(SUMIF('Economy Sf acrylic'!$B$17:$B$30,B336,'Economy Sf acrylic'!$G$17:$G$30)) +
(SUMIF('Df acrylic cabinet'!$B$17:$B$30,B336,'Df acrylic cabinet'!$G$17:$G$30)) +
(SUMIF('Df acrylic cabinet (2)'!$B$17:$B$30,B336,'Df acrylic cabinet (2)'!$G$17:$G$30)) +
(SUMIF('Sf flex cabinet'!$B$17:$B$30,B336,'Sf flex cabinet'!$G$17:$G$30)) +
(SUMIF('Sf flex cabinet (2)'!$B$17:$B$30,B336,'Sf flex cabinet (2)'!$G$17:$G$30)) +
(SUMIF('Df flex cabinet'!$B$17:$B$36,B336,'Df flex cabinet'!$G$17:$G$36)) +
(SUMIF('Df flex cabinet (2)'!$B$17:$B$36,B336,'Df flex cabinet (2)'!$G$17:$G$36)) +
(SUMIF('Pole cover'!$B$17:$B$30,B336,'Pole cover'!$G$17:$G$30)) +
(SUMIF('Pole cover (2)'!$B$17:$B$30,B336,'Pole cover (2)'!$G$17:$G$30)) +
(SUMIF('Structural Steel Fab'!$B$17:$B$29,B336,'Structural Steel Fab'!$G$17:$G$29)) +
(SUMIF(Reveal!$B$17:$B$30,B336,Reveal!$G$17:$G$30)) +
(SUMIF('Reveal (2)'!$B$17:$B$30,B336,'Reveal (2)'!$G$17:$G$30)) +
(SUMIF('Crown cove top'!$B$17:$B$30,B336,'Crown cove top'!$G$17:$G$30)) +
(SUMIF('EMC assembly'!$B$17:$B$30,B336,'EMC assembly'!$G$17:$G$30)) +
(SUMIF(Crating!$B$17:$B$29,B336,Crating!$G$17:$G$29)) +
(SUMIF('LED wiring'!$B$17:$B$30,B336,'LED wiring'!$G$17:$G$30)) +
(SUMIF('Changeable copy face'!$B$17:$B$30,B336,'Changeable copy face'!$G$17:$G$30)) +
(SUMIF('Flex face assembly'!$B$17:$B$30,B336,'Flex face assembly'!$G$17:$G$30)) +
(SUMIF('Routed face assembly'!$B$17:$B$30,B336,'Routed face assembly'!$G$17:$G$30)) +
(SUMIF('Paint calculation'!$B$17:$B$30,B336,'Paint calculation'!$G$17:$G$30)) +
(SUMIF('Trimcap letter face'!$B$17:$B$30,B336,'Trimcap letter face'!$G$17:$G$30)) +
(SUMIF('Trimcap letter face (2)'!$B$17:$B$30,B336,'Trimcap letter face (2)'!$G$17:$G$30)) +
(SUMIF('Channel letter fabrication'!$B$17:$B$30,B336,'Channel letter fabrication'!$G$17:$G$30)) +
(SUMIF('Channel letter fabrication (2)'!$B$17:$B$30,B336,'Channel letter fabrication (2)'!$G$17:$G$30))</f>
        <v>0</v>
      </c>
    </row>
    <row r="337" spans="1:10">
      <c r="A337" s="28" t="str">
        <f>[1]ODBC!$A337</f>
        <v>1.25 X 1.25 X .125 Angle Iron</v>
      </c>
      <c r="B337" s="29" t="str">
        <f>[1]ODBC!B337</f>
        <v>28020</v>
      </c>
      <c r="C337" s="30">
        <f>IFERROR(VLOOKUP($B337,[1]ODBC!$B:$H,2,FALSE),"")</f>
        <v>0.7</v>
      </c>
      <c r="D337" s="30">
        <f>IFERROR(VLOOKUP($B337,[1]ODBC!$B:$H,3,FALSE),"")</f>
        <v>1.26</v>
      </c>
      <c r="E337" s="30" t="str">
        <f>IFERROR(VLOOKUP($B337,[1]ODBC!$B:$H,4,FALSE),"")</f>
        <v>FT</v>
      </c>
      <c r="F337" s="31">
        <f>IFERROR(VLOOKUP($B337,[1]ODBC!$B:$H,5,FALSE),"")</f>
        <v>44.45</v>
      </c>
      <c r="G337" s="32">
        <f>[1]ODBC!G337</f>
        <v>0</v>
      </c>
      <c r="H337" s="33">
        <f>SUM([1]ODBC!H337)</f>
        <v>45488</v>
      </c>
      <c r="I337" s="41" t="str">
        <f>'Vinyl cutting'!$B$2</f>
        <v>J36938</v>
      </c>
      <c r="J337" s="42">
        <f ca="1">(SUMIF('Freeform time and material'!$B$17:$B$30,B337,'Freeform time and material'!$G$17:$G$30)) +
(SUMIF('Vinyl cutting'!$B$17:$B$30,B337,'Vinyl cutting'!$G$17:$G$30)) +
(SUMIF('Vinyl cutting (2)'!$B$17:$B$30,B337,'Vinyl cutting (2)'!$G$17:$G$30)) +
(SUMIF('Apply vinyl graphics'!$B$17:$B$30,B337,'Apply vinyl graphics'!$G$17:$G$30)) +
(SUMIF('Apply vinyl graphics (2)'!$B$17:$B$30,B337,'Apply vinyl graphics (2)'!$G$17:$G$30)) +
(SUMIF('Alum pan sign'!$B$17:$B$30,B337,'Alum pan sign'!$G$17:$G$30)) +
(SUMIF('Alum pan sign (2)'!$B$17:$B$30,B337,'Alum pan sign (2)'!$G$17:$G$30)) +
(SUMIF('Economy pan sign'!$B$17:$B$30,B337,'Economy pan sign'!$G$17:$G$30)) +
(SUMIF('Post and panel sign'!$B$17:$B$30,B337,'Post and panel sign'!$G$17:$G$30)) +
(SUMIF('Post and panel sign (2)'!$B$17:$B$30,B337,'Post and panel sign (2)'!$G$17:$G$30)) +
(SUMIF('Flat panels only'!$B$17:$B$30,B337,'Flat panels only'!$G$17:$G$30)) +
(SUMIF('Flat panels only (2)'!$B$17:$B$30,B337,'Flat panels only (2)'!$G$17:$G$30)) +
(SUMIF('Routed panel shapes'!$B$18:$B$31,B337,'Routed panel shapes'!$G$18:$G$31)) +
(SUMIF('Routed panel shapes (2)'!$B$18:$B$31,B337,'Routed panel shapes (2)'!$G$18:$G$31)) +
(SUMIF('Routed face only'!$B$17:$B$30,B337,'Routed face only'!$G$17:$G$30)) +
(SUMIF('Routed face only (2)'!$B$17:$B$30,B337,'Routed face only (2)'!$G$17:$G$30)) +
(SUMIF('Routed alum faces letters'!$B$17:$B$30,B337,'Routed alum faces letters'!$G$17:$G$30)) +
(SUMIF('Routed alum faces letters (2)'!$B$17:$B$30,B337,'Routed alum faces letters (2)'!$G$17:$G$30)) +
(SUMIF('Routed push through acrylic'!$B$17:$B$30,B337,'Routed push through acrylic'!$G$17:$G$30)) +
(SUMIF('Routed push through acrylic (2)'!$B$17:$B$30,B337,'Routed push through acrylic (2)'!$G$17:$G$30)) +
(SUMIF('Sf routed cabinet'!$B$17:$B$30,B337,'Sf routed cabinet'!$G$17:$G$30)) +
(SUMIF('Sf routed cabinet (2)'!$B$17:$B$30,B337,'Sf routed cabinet (2)'!$G$17:$G$30)) +
(SUMIF('Df routed cabinet'!$B$17:$B$30,B337,'Df routed cabinet'!$G$17:$G$30)) +
(SUMIF('Df routed cabinet (2)'!$B$17:$B$30,B337,'Df routed cabinet (2)'!$G$17:$G$30)) +
(SUMIF('Sf acrylic cabinet'!$B$17:$B$30,B337,'Sf acrylic cabinet'!$G$17:$G$30)) +
(SUMIF('Sf acrylic cabinet (2)'!$B$17:$B$30,B337,'Sf acrylic cabinet (2)'!$G$17:$G$30)) +
(SUMIF('Economy Sf acrylic'!$B$17:$B$30,B337,'Economy Sf acrylic'!$G$17:$G$30)) +
(SUMIF('Df acrylic cabinet'!$B$17:$B$30,B337,'Df acrylic cabinet'!$G$17:$G$30)) +
(SUMIF('Df acrylic cabinet (2)'!$B$17:$B$30,B337,'Df acrylic cabinet (2)'!$G$17:$G$30)) +
(SUMIF('Sf flex cabinet'!$B$17:$B$30,B337,'Sf flex cabinet'!$G$17:$G$30)) +
(SUMIF('Sf flex cabinet (2)'!$B$17:$B$30,B337,'Sf flex cabinet (2)'!$G$17:$G$30)) +
(SUMIF('Df flex cabinet'!$B$17:$B$36,B337,'Df flex cabinet'!$G$17:$G$36)) +
(SUMIF('Df flex cabinet (2)'!$B$17:$B$36,B337,'Df flex cabinet (2)'!$G$17:$G$36)) +
(SUMIF('Pole cover'!$B$17:$B$30,B337,'Pole cover'!$G$17:$G$30)) +
(SUMIF('Pole cover (2)'!$B$17:$B$30,B337,'Pole cover (2)'!$G$17:$G$30)) +
(SUMIF('Structural Steel Fab'!$B$17:$B$29,B337,'Structural Steel Fab'!$G$17:$G$29)) +
(SUMIF(Reveal!$B$17:$B$30,B337,Reveal!$G$17:$G$30)) +
(SUMIF('Reveal (2)'!$B$17:$B$30,B337,'Reveal (2)'!$G$17:$G$30)) +
(SUMIF('Crown cove top'!$B$17:$B$30,B337,'Crown cove top'!$G$17:$G$30)) +
(SUMIF('EMC assembly'!$B$17:$B$30,B337,'EMC assembly'!$G$17:$G$30)) +
(SUMIF(Crating!$B$17:$B$29,B337,Crating!$G$17:$G$29)) +
(SUMIF('LED wiring'!$B$17:$B$30,B337,'LED wiring'!$G$17:$G$30)) +
(SUMIF('Changeable copy face'!$B$17:$B$30,B337,'Changeable copy face'!$G$17:$G$30)) +
(SUMIF('Flex face assembly'!$B$17:$B$30,B337,'Flex face assembly'!$G$17:$G$30)) +
(SUMIF('Routed face assembly'!$B$17:$B$30,B337,'Routed face assembly'!$G$17:$G$30)) +
(SUMIF('Paint calculation'!$B$17:$B$30,B337,'Paint calculation'!$G$17:$G$30)) +
(SUMIF('Trimcap letter face'!$B$17:$B$30,B337,'Trimcap letter face'!$G$17:$G$30)) +
(SUMIF('Trimcap letter face (2)'!$B$17:$B$30,B337,'Trimcap letter face (2)'!$G$17:$G$30)) +
(SUMIF('Channel letter fabrication'!$B$17:$B$30,B337,'Channel letter fabrication'!$G$17:$G$30)) +
(SUMIF('Channel letter fabrication (2)'!$B$17:$B$30,B337,'Channel letter fabrication (2)'!$G$17:$G$30))</f>
        <v>0</v>
      </c>
    </row>
    <row r="338" spans="1:10">
      <c r="A338" s="28" t="str">
        <f>[1]ODBC!$A338</f>
        <v>1.25 X 1.25 X .187 Angle Iron</v>
      </c>
      <c r="B338" s="29" t="str">
        <f>[1]ODBC!B338</f>
        <v>28025</v>
      </c>
      <c r="C338" s="30">
        <f>IFERROR(VLOOKUP($B338,[1]ODBC!$B:$H,2,FALSE),"")</f>
        <v>1.05</v>
      </c>
      <c r="D338" s="30">
        <f>IFERROR(VLOOKUP($B338,[1]ODBC!$B:$H,3,FALSE),"")</f>
        <v>1.89</v>
      </c>
      <c r="E338" s="30" t="str">
        <f>IFERROR(VLOOKUP($B338,[1]ODBC!$B:$H,4,FALSE),"")</f>
        <v>FT</v>
      </c>
      <c r="F338" s="31">
        <f>IFERROR(VLOOKUP($B338,[1]ODBC!$B:$H,5,FALSE),"")</f>
        <v>44.45</v>
      </c>
      <c r="G338" s="32">
        <f>[1]ODBC!G338</f>
        <v>0</v>
      </c>
      <c r="H338" s="33">
        <f>SUM([1]ODBC!H338)</f>
        <v>45258</v>
      </c>
      <c r="I338" s="41" t="str">
        <f>'Vinyl cutting'!$B$2</f>
        <v>J36938</v>
      </c>
      <c r="J338" s="42">
        <f ca="1">(SUMIF('Freeform time and material'!$B$17:$B$30,B338,'Freeform time and material'!$G$17:$G$30)) +
(SUMIF('Vinyl cutting'!$B$17:$B$30,B338,'Vinyl cutting'!$G$17:$G$30)) +
(SUMIF('Vinyl cutting (2)'!$B$17:$B$30,B338,'Vinyl cutting (2)'!$G$17:$G$30)) +
(SUMIF('Apply vinyl graphics'!$B$17:$B$30,B338,'Apply vinyl graphics'!$G$17:$G$30)) +
(SUMIF('Apply vinyl graphics (2)'!$B$17:$B$30,B338,'Apply vinyl graphics (2)'!$G$17:$G$30)) +
(SUMIF('Alum pan sign'!$B$17:$B$30,B338,'Alum pan sign'!$G$17:$G$30)) +
(SUMIF('Alum pan sign (2)'!$B$17:$B$30,B338,'Alum pan sign (2)'!$G$17:$G$30)) +
(SUMIF('Economy pan sign'!$B$17:$B$30,B338,'Economy pan sign'!$G$17:$G$30)) +
(SUMIF('Post and panel sign'!$B$17:$B$30,B338,'Post and panel sign'!$G$17:$G$30)) +
(SUMIF('Post and panel sign (2)'!$B$17:$B$30,B338,'Post and panel sign (2)'!$G$17:$G$30)) +
(SUMIF('Flat panels only'!$B$17:$B$30,B338,'Flat panels only'!$G$17:$G$30)) +
(SUMIF('Flat panels only (2)'!$B$17:$B$30,B338,'Flat panels only (2)'!$G$17:$G$30)) +
(SUMIF('Routed panel shapes'!$B$18:$B$31,B338,'Routed panel shapes'!$G$18:$G$31)) +
(SUMIF('Routed panel shapes (2)'!$B$18:$B$31,B338,'Routed panel shapes (2)'!$G$18:$G$31)) +
(SUMIF('Routed face only'!$B$17:$B$30,B338,'Routed face only'!$G$17:$G$30)) +
(SUMIF('Routed face only (2)'!$B$17:$B$30,B338,'Routed face only (2)'!$G$17:$G$30)) +
(SUMIF('Routed alum faces letters'!$B$17:$B$30,B338,'Routed alum faces letters'!$G$17:$G$30)) +
(SUMIF('Routed alum faces letters (2)'!$B$17:$B$30,B338,'Routed alum faces letters (2)'!$G$17:$G$30)) +
(SUMIF('Routed push through acrylic'!$B$17:$B$30,B338,'Routed push through acrylic'!$G$17:$G$30)) +
(SUMIF('Routed push through acrylic (2)'!$B$17:$B$30,B338,'Routed push through acrylic (2)'!$G$17:$G$30)) +
(SUMIF('Sf routed cabinet'!$B$17:$B$30,B338,'Sf routed cabinet'!$G$17:$G$30)) +
(SUMIF('Sf routed cabinet (2)'!$B$17:$B$30,B338,'Sf routed cabinet (2)'!$G$17:$G$30)) +
(SUMIF('Df routed cabinet'!$B$17:$B$30,B338,'Df routed cabinet'!$G$17:$G$30)) +
(SUMIF('Df routed cabinet (2)'!$B$17:$B$30,B338,'Df routed cabinet (2)'!$G$17:$G$30)) +
(SUMIF('Sf acrylic cabinet'!$B$17:$B$30,B338,'Sf acrylic cabinet'!$G$17:$G$30)) +
(SUMIF('Sf acrylic cabinet (2)'!$B$17:$B$30,B338,'Sf acrylic cabinet (2)'!$G$17:$G$30)) +
(SUMIF('Economy Sf acrylic'!$B$17:$B$30,B338,'Economy Sf acrylic'!$G$17:$G$30)) +
(SUMIF('Df acrylic cabinet'!$B$17:$B$30,B338,'Df acrylic cabinet'!$G$17:$G$30)) +
(SUMIF('Df acrylic cabinet (2)'!$B$17:$B$30,B338,'Df acrylic cabinet (2)'!$G$17:$G$30)) +
(SUMIF('Sf flex cabinet'!$B$17:$B$30,B338,'Sf flex cabinet'!$G$17:$G$30)) +
(SUMIF('Sf flex cabinet (2)'!$B$17:$B$30,B338,'Sf flex cabinet (2)'!$G$17:$G$30)) +
(SUMIF('Df flex cabinet'!$B$17:$B$36,B338,'Df flex cabinet'!$G$17:$G$36)) +
(SUMIF('Df flex cabinet (2)'!$B$17:$B$36,B338,'Df flex cabinet (2)'!$G$17:$G$36)) +
(SUMIF('Pole cover'!$B$17:$B$30,B338,'Pole cover'!$G$17:$G$30)) +
(SUMIF('Pole cover (2)'!$B$17:$B$30,B338,'Pole cover (2)'!$G$17:$G$30)) +
(SUMIF('Structural Steel Fab'!$B$17:$B$29,B338,'Structural Steel Fab'!$G$17:$G$29)) +
(SUMIF(Reveal!$B$17:$B$30,B338,Reveal!$G$17:$G$30)) +
(SUMIF('Reveal (2)'!$B$17:$B$30,B338,'Reveal (2)'!$G$17:$G$30)) +
(SUMIF('Crown cove top'!$B$17:$B$30,B338,'Crown cove top'!$G$17:$G$30)) +
(SUMIF('EMC assembly'!$B$17:$B$30,B338,'EMC assembly'!$G$17:$G$30)) +
(SUMIF(Crating!$B$17:$B$29,B338,Crating!$G$17:$G$29)) +
(SUMIF('LED wiring'!$B$17:$B$30,B338,'LED wiring'!$G$17:$G$30)) +
(SUMIF('Changeable copy face'!$B$17:$B$30,B338,'Changeable copy face'!$G$17:$G$30)) +
(SUMIF('Flex face assembly'!$B$17:$B$30,B338,'Flex face assembly'!$G$17:$G$30)) +
(SUMIF('Routed face assembly'!$B$17:$B$30,B338,'Routed face assembly'!$G$17:$G$30)) +
(SUMIF('Paint calculation'!$B$17:$B$30,B338,'Paint calculation'!$G$17:$G$30)) +
(SUMIF('Trimcap letter face'!$B$17:$B$30,B338,'Trimcap letter face'!$G$17:$G$30)) +
(SUMIF('Trimcap letter face (2)'!$B$17:$B$30,B338,'Trimcap letter face (2)'!$G$17:$G$30)) +
(SUMIF('Channel letter fabrication'!$B$17:$B$30,B338,'Channel letter fabrication'!$G$17:$G$30)) +
(SUMIF('Channel letter fabrication (2)'!$B$17:$B$30,B338,'Channel letter fabrication (2)'!$G$17:$G$30))</f>
        <v>0</v>
      </c>
    </row>
    <row r="339" spans="1:10">
      <c r="A339" s="28" t="str">
        <f>[1]ODBC!$A339</f>
        <v>1.5 X 1.5 X .187 Angle Iron</v>
      </c>
      <c r="B339" s="29" t="str">
        <f>[1]ODBC!B339</f>
        <v>28035</v>
      </c>
      <c r="C339" s="30">
        <f>IFERROR(VLOOKUP($B339,[1]ODBC!$B:$H,2,FALSE),"")</f>
        <v>1.21</v>
      </c>
      <c r="D339" s="30">
        <f>IFERROR(VLOOKUP($B339,[1]ODBC!$B:$H,3,FALSE),"")</f>
        <v>2.1779999999999999</v>
      </c>
      <c r="E339" s="30" t="str">
        <f>IFERROR(VLOOKUP($B339,[1]ODBC!$B:$H,4,FALSE),"")</f>
        <v>FT</v>
      </c>
      <c r="F339" s="31">
        <f>IFERROR(VLOOKUP($B339,[1]ODBC!$B:$H,5,FALSE),"")</f>
        <v>44.45</v>
      </c>
      <c r="G339" s="32">
        <f>[1]ODBC!G339</f>
        <v>0</v>
      </c>
      <c r="H339" s="33">
        <f>SUM([1]ODBC!H339)</f>
        <v>45982</v>
      </c>
      <c r="I339" s="41" t="str">
        <f>'Vinyl cutting'!$B$2</f>
        <v>J36938</v>
      </c>
      <c r="J339" s="42">
        <f ca="1">(SUMIF('Freeform time and material'!$B$17:$B$30,B339,'Freeform time and material'!$G$17:$G$30)) +
(SUMIF('Vinyl cutting'!$B$17:$B$30,B339,'Vinyl cutting'!$G$17:$G$30)) +
(SUMIF('Vinyl cutting (2)'!$B$17:$B$30,B339,'Vinyl cutting (2)'!$G$17:$G$30)) +
(SUMIF('Apply vinyl graphics'!$B$17:$B$30,B339,'Apply vinyl graphics'!$G$17:$G$30)) +
(SUMIF('Apply vinyl graphics (2)'!$B$17:$B$30,B339,'Apply vinyl graphics (2)'!$G$17:$G$30)) +
(SUMIF('Alum pan sign'!$B$17:$B$30,B339,'Alum pan sign'!$G$17:$G$30)) +
(SUMIF('Alum pan sign (2)'!$B$17:$B$30,B339,'Alum pan sign (2)'!$G$17:$G$30)) +
(SUMIF('Economy pan sign'!$B$17:$B$30,B339,'Economy pan sign'!$G$17:$G$30)) +
(SUMIF('Post and panel sign'!$B$17:$B$30,B339,'Post and panel sign'!$G$17:$G$30)) +
(SUMIF('Post and panel sign (2)'!$B$17:$B$30,B339,'Post and panel sign (2)'!$G$17:$G$30)) +
(SUMIF('Flat panels only'!$B$17:$B$30,B339,'Flat panels only'!$G$17:$G$30)) +
(SUMIF('Flat panels only (2)'!$B$17:$B$30,B339,'Flat panels only (2)'!$G$17:$G$30)) +
(SUMIF('Routed panel shapes'!$B$18:$B$31,B339,'Routed panel shapes'!$G$18:$G$31)) +
(SUMIF('Routed panel shapes (2)'!$B$18:$B$31,B339,'Routed panel shapes (2)'!$G$18:$G$31)) +
(SUMIF('Routed face only'!$B$17:$B$30,B339,'Routed face only'!$G$17:$G$30)) +
(SUMIF('Routed face only (2)'!$B$17:$B$30,B339,'Routed face only (2)'!$G$17:$G$30)) +
(SUMIF('Routed alum faces letters'!$B$17:$B$30,B339,'Routed alum faces letters'!$G$17:$G$30)) +
(SUMIF('Routed alum faces letters (2)'!$B$17:$B$30,B339,'Routed alum faces letters (2)'!$G$17:$G$30)) +
(SUMIF('Routed push through acrylic'!$B$17:$B$30,B339,'Routed push through acrylic'!$G$17:$G$30)) +
(SUMIF('Routed push through acrylic (2)'!$B$17:$B$30,B339,'Routed push through acrylic (2)'!$G$17:$G$30)) +
(SUMIF('Sf routed cabinet'!$B$17:$B$30,B339,'Sf routed cabinet'!$G$17:$G$30)) +
(SUMIF('Sf routed cabinet (2)'!$B$17:$B$30,B339,'Sf routed cabinet (2)'!$G$17:$G$30)) +
(SUMIF('Df routed cabinet'!$B$17:$B$30,B339,'Df routed cabinet'!$G$17:$G$30)) +
(SUMIF('Df routed cabinet (2)'!$B$17:$B$30,B339,'Df routed cabinet (2)'!$G$17:$G$30)) +
(SUMIF('Sf acrylic cabinet'!$B$17:$B$30,B339,'Sf acrylic cabinet'!$G$17:$G$30)) +
(SUMIF('Sf acrylic cabinet (2)'!$B$17:$B$30,B339,'Sf acrylic cabinet (2)'!$G$17:$G$30)) +
(SUMIF('Economy Sf acrylic'!$B$17:$B$30,B339,'Economy Sf acrylic'!$G$17:$G$30)) +
(SUMIF('Df acrylic cabinet'!$B$17:$B$30,B339,'Df acrylic cabinet'!$G$17:$G$30)) +
(SUMIF('Df acrylic cabinet (2)'!$B$17:$B$30,B339,'Df acrylic cabinet (2)'!$G$17:$G$30)) +
(SUMIF('Sf flex cabinet'!$B$17:$B$30,B339,'Sf flex cabinet'!$G$17:$G$30)) +
(SUMIF('Sf flex cabinet (2)'!$B$17:$B$30,B339,'Sf flex cabinet (2)'!$G$17:$G$30)) +
(SUMIF('Df flex cabinet'!$B$17:$B$36,B339,'Df flex cabinet'!$G$17:$G$36)) +
(SUMIF('Df flex cabinet (2)'!$B$17:$B$36,B339,'Df flex cabinet (2)'!$G$17:$G$36)) +
(SUMIF('Pole cover'!$B$17:$B$30,B339,'Pole cover'!$G$17:$G$30)) +
(SUMIF('Pole cover (2)'!$B$17:$B$30,B339,'Pole cover (2)'!$G$17:$G$30)) +
(SUMIF('Structural Steel Fab'!$B$17:$B$29,B339,'Structural Steel Fab'!$G$17:$G$29)) +
(SUMIF(Reveal!$B$17:$B$30,B339,Reveal!$G$17:$G$30)) +
(SUMIF('Reveal (2)'!$B$17:$B$30,B339,'Reveal (2)'!$G$17:$G$30)) +
(SUMIF('Crown cove top'!$B$17:$B$30,B339,'Crown cove top'!$G$17:$G$30)) +
(SUMIF('EMC assembly'!$B$17:$B$30,B339,'EMC assembly'!$G$17:$G$30)) +
(SUMIF(Crating!$B$17:$B$29,B339,Crating!$G$17:$G$29)) +
(SUMIF('LED wiring'!$B$17:$B$30,B339,'LED wiring'!$G$17:$G$30)) +
(SUMIF('Changeable copy face'!$B$17:$B$30,B339,'Changeable copy face'!$G$17:$G$30)) +
(SUMIF('Flex face assembly'!$B$17:$B$30,B339,'Flex face assembly'!$G$17:$G$30)) +
(SUMIF('Routed face assembly'!$B$17:$B$30,B339,'Routed face assembly'!$G$17:$G$30)) +
(SUMIF('Paint calculation'!$B$17:$B$30,B339,'Paint calculation'!$G$17:$G$30)) +
(SUMIF('Trimcap letter face'!$B$17:$B$30,B339,'Trimcap letter face'!$G$17:$G$30)) +
(SUMIF('Trimcap letter face (2)'!$B$17:$B$30,B339,'Trimcap letter face (2)'!$G$17:$G$30)) +
(SUMIF('Channel letter fabrication'!$B$17:$B$30,B339,'Channel letter fabrication'!$G$17:$G$30)) +
(SUMIF('Channel letter fabrication (2)'!$B$17:$B$30,B339,'Channel letter fabrication (2)'!$G$17:$G$30))</f>
        <v>0</v>
      </c>
    </row>
    <row r="340" spans="1:10">
      <c r="A340" s="28" t="str">
        <f>[1]ODBC!$A340</f>
        <v>1.5 X 1.5 X .125 Angle Iron</v>
      </c>
      <c r="B340" s="29" t="str">
        <f>[1]ODBC!B340</f>
        <v>28040</v>
      </c>
      <c r="C340" s="30">
        <f>IFERROR(VLOOKUP($B340,[1]ODBC!$B:$H,2,FALSE),"")</f>
        <v>0.77</v>
      </c>
      <c r="D340" s="30">
        <f>IFERROR(VLOOKUP($B340,[1]ODBC!$B:$H,3,FALSE),"")</f>
        <v>1.3859999999999999</v>
      </c>
      <c r="E340" s="30" t="str">
        <f>IFERROR(VLOOKUP($B340,[1]ODBC!$B:$H,4,FALSE),"")</f>
        <v>FT</v>
      </c>
      <c r="F340" s="31">
        <f>IFERROR(VLOOKUP($B340,[1]ODBC!$B:$H,5,FALSE),"")</f>
        <v>44.45</v>
      </c>
      <c r="G340" s="32">
        <f>[1]ODBC!G340</f>
        <v>0</v>
      </c>
      <c r="H340" s="33">
        <f>SUM([1]ODBC!H340)</f>
        <v>45778</v>
      </c>
      <c r="I340" s="41" t="str">
        <f>'Vinyl cutting'!$B$2</f>
        <v>J36938</v>
      </c>
      <c r="J340" s="42">
        <f ca="1">(SUMIF('Freeform time and material'!$B$17:$B$30,B340,'Freeform time and material'!$G$17:$G$30)) +
(SUMIF('Vinyl cutting'!$B$17:$B$30,B340,'Vinyl cutting'!$G$17:$G$30)) +
(SUMIF('Vinyl cutting (2)'!$B$17:$B$30,B340,'Vinyl cutting (2)'!$G$17:$G$30)) +
(SUMIF('Apply vinyl graphics'!$B$17:$B$30,B340,'Apply vinyl graphics'!$G$17:$G$30)) +
(SUMIF('Apply vinyl graphics (2)'!$B$17:$B$30,B340,'Apply vinyl graphics (2)'!$G$17:$G$30)) +
(SUMIF('Alum pan sign'!$B$17:$B$30,B340,'Alum pan sign'!$G$17:$G$30)) +
(SUMIF('Alum pan sign (2)'!$B$17:$B$30,B340,'Alum pan sign (2)'!$G$17:$G$30)) +
(SUMIF('Economy pan sign'!$B$17:$B$30,B340,'Economy pan sign'!$G$17:$G$30)) +
(SUMIF('Post and panel sign'!$B$17:$B$30,B340,'Post and panel sign'!$G$17:$G$30)) +
(SUMIF('Post and panel sign (2)'!$B$17:$B$30,B340,'Post and panel sign (2)'!$G$17:$G$30)) +
(SUMIF('Flat panels only'!$B$17:$B$30,B340,'Flat panels only'!$G$17:$G$30)) +
(SUMIF('Flat panels only (2)'!$B$17:$B$30,B340,'Flat panels only (2)'!$G$17:$G$30)) +
(SUMIF('Routed panel shapes'!$B$18:$B$31,B340,'Routed panel shapes'!$G$18:$G$31)) +
(SUMIF('Routed panel shapes (2)'!$B$18:$B$31,B340,'Routed panel shapes (2)'!$G$18:$G$31)) +
(SUMIF('Routed face only'!$B$17:$B$30,B340,'Routed face only'!$G$17:$G$30)) +
(SUMIF('Routed face only (2)'!$B$17:$B$30,B340,'Routed face only (2)'!$G$17:$G$30)) +
(SUMIF('Routed alum faces letters'!$B$17:$B$30,B340,'Routed alum faces letters'!$G$17:$G$30)) +
(SUMIF('Routed alum faces letters (2)'!$B$17:$B$30,B340,'Routed alum faces letters (2)'!$G$17:$G$30)) +
(SUMIF('Routed push through acrylic'!$B$17:$B$30,B340,'Routed push through acrylic'!$G$17:$G$30)) +
(SUMIF('Routed push through acrylic (2)'!$B$17:$B$30,B340,'Routed push through acrylic (2)'!$G$17:$G$30)) +
(SUMIF('Sf routed cabinet'!$B$17:$B$30,B340,'Sf routed cabinet'!$G$17:$G$30)) +
(SUMIF('Sf routed cabinet (2)'!$B$17:$B$30,B340,'Sf routed cabinet (2)'!$G$17:$G$30)) +
(SUMIF('Df routed cabinet'!$B$17:$B$30,B340,'Df routed cabinet'!$G$17:$G$30)) +
(SUMIF('Df routed cabinet (2)'!$B$17:$B$30,B340,'Df routed cabinet (2)'!$G$17:$G$30)) +
(SUMIF('Sf acrylic cabinet'!$B$17:$B$30,B340,'Sf acrylic cabinet'!$G$17:$G$30)) +
(SUMIF('Sf acrylic cabinet (2)'!$B$17:$B$30,B340,'Sf acrylic cabinet (2)'!$G$17:$G$30)) +
(SUMIF('Economy Sf acrylic'!$B$17:$B$30,B340,'Economy Sf acrylic'!$G$17:$G$30)) +
(SUMIF('Df acrylic cabinet'!$B$17:$B$30,B340,'Df acrylic cabinet'!$G$17:$G$30)) +
(SUMIF('Df acrylic cabinet (2)'!$B$17:$B$30,B340,'Df acrylic cabinet (2)'!$G$17:$G$30)) +
(SUMIF('Sf flex cabinet'!$B$17:$B$30,B340,'Sf flex cabinet'!$G$17:$G$30)) +
(SUMIF('Sf flex cabinet (2)'!$B$17:$B$30,B340,'Sf flex cabinet (2)'!$G$17:$G$30)) +
(SUMIF('Df flex cabinet'!$B$17:$B$36,B340,'Df flex cabinet'!$G$17:$G$36)) +
(SUMIF('Df flex cabinet (2)'!$B$17:$B$36,B340,'Df flex cabinet (2)'!$G$17:$G$36)) +
(SUMIF('Pole cover'!$B$17:$B$30,B340,'Pole cover'!$G$17:$G$30)) +
(SUMIF('Pole cover (2)'!$B$17:$B$30,B340,'Pole cover (2)'!$G$17:$G$30)) +
(SUMIF('Structural Steel Fab'!$B$17:$B$29,B340,'Structural Steel Fab'!$G$17:$G$29)) +
(SUMIF(Reveal!$B$17:$B$30,B340,Reveal!$G$17:$G$30)) +
(SUMIF('Reveal (2)'!$B$17:$B$30,B340,'Reveal (2)'!$G$17:$G$30)) +
(SUMIF('Crown cove top'!$B$17:$B$30,B340,'Crown cove top'!$G$17:$G$30)) +
(SUMIF('EMC assembly'!$B$17:$B$30,B340,'EMC assembly'!$G$17:$G$30)) +
(SUMIF(Crating!$B$17:$B$29,B340,Crating!$G$17:$G$29)) +
(SUMIF('LED wiring'!$B$17:$B$30,B340,'LED wiring'!$G$17:$G$30)) +
(SUMIF('Changeable copy face'!$B$17:$B$30,B340,'Changeable copy face'!$G$17:$G$30)) +
(SUMIF('Flex face assembly'!$B$17:$B$30,B340,'Flex face assembly'!$G$17:$G$30)) +
(SUMIF('Routed face assembly'!$B$17:$B$30,B340,'Routed face assembly'!$G$17:$G$30)) +
(SUMIF('Paint calculation'!$B$17:$B$30,B340,'Paint calculation'!$G$17:$G$30)) +
(SUMIF('Trimcap letter face'!$B$17:$B$30,B340,'Trimcap letter face'!$G$17:$G$30)) +
(SUMIF('Trimcap letter face (2)'!$B$17:$B$30,B340,'Trimcap letter face (2)'!$G$17:$G$30)) +
(SUMIF('Channel letter fabrication'!$B$17:$B$30,B340,'Channel letter fabrication'!$G$17:$G$30)) +
(SUMIF('Channel letter fabrication (2)'!$B$17:$B$30,B340,'Channel letter fabrication (2)'!$G$17:$G$30))</f>
        <v>0</v>
      </c>
    </row>
    <row r="341" spans="1:10">
      <c r="A341" s="28" t="str">
        <f>[1]ODBC!$A341</f>
        <v>2 X 2 X .125 Angle Iron</v>
      </c>
      <c r="B341" s="29" t="str">
        <f>[1]ODBC!B341</f>
        <v>28045</v>
      </c>
      <c r="C341" s="30">
        <f>IFERROR(VLOOKUP($B341,[1]ODBC!$B:$H,2,FALSE),"")</f>
        <v>1.1100000000000001</v>
      </c>
      <c r="D341" s="30">
        <f>IFERROR(VLOOKUP($B341,[1]ODBC!$B:$H,3,FALSE),"")</f>
        <v>1.998</v>
      </c>
      <c r="E341" s="30" t="str">
        <f>IFERROR(VLOOKUP($B341,[1]ODBC!$B:$H,4,FALSE),"")</f>
        <v>FT</v>
      </c>
      <c r="F341" s="31">
        <f>IFERROR(VLOOKUP($B341,[1]ODBC!$B:$H,5,FALSE),"")</f>
        <v>44.45</v>
      </c>
      <c r="G341" s="32">
        <f>[1]ODBC!G341</f>
        <v>0</v>
      </c>
      <c r="H341" s="33">
        <f>SUM([1]ODBC!H341)</f>
        <v>45982</v>
      </c>
      <c r="I341" s="41" t="str">
        <f>'Vinyl cutting'!$B$2</f>
        <v>J36938</v>
      </c>
      <c r="J341" s="42">
        <f ca="1">(SUMIF('Freeform time and material'!$B$17:$B$30,B341,'Freeform time and material'!$G$17:$G$30)) +
(SUMIF('Vinyl cutting'!$B$17:$B$30,B341,'Vinyl cutting'!$G$17:$G$30)) +
(SUMIF('Vinyl cutting (2)'!$B$17:$B$30,B341,'Vinyl cutting (2)'!$G$17:$G$30)) +
(SUMIF('Apply vinyl graphics'!$B$17:$B$30,B341,'Apply vinyl graphics'!$G$17:$G$30)) +
(SUMIF('Apply vinyl graphics (2)'!$B$17:$B$30,B341,'Apply vinyl graphics (2)'!$G$17:$G$30)) +
(SUMIF('Alum pan sign'!$B$17:$B$30,B341,'Alum pan sign'!$G$17:$G$30)) +
(SUMIF('Alum pan sign (2)'!$B$17:$B$30,B341,'Alum pan sign (2)'!$G$17:$G$30)) +
(SUMIF('Economy pan sign'!$B$17:$B$30,B341,'Economy pan sign'!$G$17:$G$30)) +
(SUMIF('Post and panel sign'!$B$17:$B$30,B341,'Post and panel sign'!$G$17:$G$30)) +
(SUMIF('Post and panel sign (2)'!$B$17:$B$30,B341,'Post and panel sign (2)'!$G$17:$G$30)) +
(SUMIF('Flat panels only'!$B$17:$B$30,B341,'Flat panels only'!$G$17:$G$30)) +
(SUMIF('Flat panels only (2)'!$B$17:$B$30,B341,'Flat panels only (2)'!$G$17:$G$30)) +
(SUMIF('Routed panel shapes'!$B$18:$B$31,B341,'Routed panel shapes'!$G$18:$G$31)) +
(SUMIF('Routed panel shapes (2)'!$B$18:$B$31,B341,'Routed panel shapes (2)'!$G$18:$G$31)) +
(SUMIF('Routed face only'!$B$17:$B$30,B341,'Routed face only'!$G$17:$G$30)) +
(SUMIF('Routed face only (2)'!$B$17:$B$30,B341,'Routed face only (2)'!$G$17:$G$30)) +
(SUMIF('Routed alum faces letters'!$B$17:$B$30,B341,'Routed alum faces letters'!$G$17:$G$30)) +
(SUMIF('Routed alum faces letters (2)'!$B$17:$B$30,B341,'Routed alum faces letters (2)'!$G$17:$G$30)) +
(SUMIF('Routed push through acrylic'!$B$17:$B$30,B341,'Routed push through acrylic'!$G$17:$G$30)) +
(SUMIF('Routed push through acrylic (2)'!$B$17:$B$30,B341,'Routed push through acrylic (2)'!$G$17:$G$30)) +
(SUMIF('Sf routed cabinet'!$B$17:$B$30,B341,'Sf routed cabinet'!$G$17:$G$30)) +
(SUMIF('Sf routed cabinet (2)'!$B$17:$B$30,B341,'Sf routed cabinet (2)'!$G$17:$G$30)) +
(SUMIF('Df routed cabinet'!$B$17:$B$30,B341,'Df routed cabinet'!$G$17:$G$30)) +
(SUMIF('Df routed cabinet (2)'!$B$17:$B$30,B341,'Df routed cabinet (2)'!$G$17:$G$30)) +
(SUMIF('Sf acrylic cabinet'!$B$17:$B$30,B341,'Sf acrylic cabinet'!$G$17:$G$30)) +
(SUMIF('Sf acrylic cabinet (2)'!$B$17:$B$30,B341,'Sf acrylic cabinet (2)'!$G$17:$G$30)) +
(SUMIF('Economy Sf acrylic'!$B$17:$B$30,B341,'Economy Sf acrylic'!$G$17:$G$30)) +
(SUMIF('Df acrylic cabinet'!$B$17:$B$30,B341,'Df acrylic cabinet'!$G$17:$G$30)) +
(SUMIF('Df acrylic cabinet (2)'!$B$17:$B$30,B341,'Df acrylic cabinet (2)'!$G$17:$G$30)) +
(SUMIF('Sf flex cabinet'!$B$17:$B$30,B341,'Sf flex cabinet'!$G$17:$G$30)) +
(SUMIF('Sf flex cabinet (2)'!$B$17:$B$30,B341,'Sf flex cabinet (2)'!$G$17:$G$30)) +
(SUMIF('Df flex cabinet'!$B$17:$B$36,B341,'Df flex cabinet'!$G$17:$G$36)) +
(SUMIF('Df flex cabinet (2)'!$B$17:$B$36,B341,'Df flex cabinet (2)'!$G$17:$G$36)) +
(SUMIF('Pole cover'!$B$17:$B$30,B341,'Pole cover'!$G$17:$G$30)) +
(SUMIF('Pole cover (2)'!$B$17:$B$30,B341,'Pole cover (2)'!$G$17:$G$30)) +
(SUMIF('Structural Steel Fab'!$B$17:$B$29,B341,'Structural Steel Fab'!$G$17:$G$29)) +
(SUMIF(Reveal!$B$17:$B$30,B341,Reveal!$G$17:$G$30)) +
(SUMIF('Reveal (2)'!$B$17:$B$30,B341,'Reveal (2)'!$G$17:$G$30)) +
(SUMIF('Crown cove top'!$B$17:$B$30,B341,'Crown cove top'!$G$17:$G$30)) +
(SUMIF('EMC assembly'!$B$17:$B$30,B341,'EMC assembly'!$G$17:$G$30)) +
(SUMIF(Crating!$B$17:$B$29,B341,Crating!$G$17:$G$29)) +
(SUMIF('LED wiring'!$B$17:$B$30,B341,'LED wiring'!$G$17:$G$30)) +
(SUMIF('Changeable copy face'!$B$17:$B$30,B341,'Changeable copy face'!$G$17:$G$30)) +
(SUMIF('Flex face assembly'!$B$17:$B$30,B341,'Flex face assembly'!$G$17:$G$30)) +
(SUMIF('Routed face assembly'!$B$17:$B$30,B341,'Routed face assembly'!$G$17:$G$30)) +
(SUMIF('Paint calculation'!$B$17:$B$30,B341,'Paint calculation'!$G$17:$G$30)) +
(SUMIF('Trimcap letter face'!$B$17:$B$30,B341,'Trimcap letter face'!$G$17:$G$30)) +
(SUMIF('Trimcap letter face (2)'!$B$17:$B$30,B341,'Trimcap letter face (2)'!$G$17:$G$30)) +
(SUMIF('Channel letter fabrication'!$B$17:$B$30,B341,'Channel letter fabrication'!$G$17:$G$30)) +
(SUMIF('Channel letter fabrication (2)'!$B$17:$B$30,B341,'Channel letter fabrication (2)'!$G$17:$G$30))</f>
        <v>0</v>
      </c>
    </row>
    <row r="342" spans="1:10">
      <c r="A342" s="28" t="str">
        <f>[1]ODBC!$A342</f>
        <v>2 X 2 X .187 Angle Iron</v>
      </c>
      <c r="B342" s="29" t="str">
        <f>[1]ODBC!B342</f>
        <v>28050</v>
      </c>
      <c r="C342" s="30">
        <f>IFERROR(VLOOKUP($B342,[1]ODBC!$B:$H,2,FALSE),"")</f>
        <v>1.639</v>
      </c>
      <c r="D342" s="30">
        <f>IFERROR(VLOOKUP($B342,[1]ODBC!$B:$H,3,FALSE),"")</f>
        <v>2.95</v>
      </c>
      <c r="E342" s="30" t="str">
        <f>IFERROR(VLOOKUP($B342,[1]ODBC!$B:$H,4,FALSE),"")</f>
        <v>FT</v>
      </c>
      <c r="F342" s="31">
        <f>IFERROR(VLOOKUP($B342,[1]ODBC!$B:$H,5,FALSE),"")</f>
        <v>44.45</v>
      </c>
      <c r="G342" s="32">
        <f>[1]ODBC!G342</f>
        <v>0</v>
      </c>
      <c r="H342" s="33">
        <f>SUM([1]ODBC!H342)</f>
        <v>46048</v>
      </c>
      <c r="I342" s="41" t="str">
        <f>'Vinyl cutting'!$B$2</f>
        <v>J36938</v>
      </c>
      <c r="J342" s="42">
        <f ca="1">(SUMIF('Freeform time and material'!$B$17:$B$30,B342,'Freeform time and material'!$G$17:$G$30)) +
(SUMIF('Vinyl cutting'!$B$17:$B$30,B342,'Vinyl cutting'!$G$17:$G$30)) +
(SUMIF('Vinyl cutting (2)'!$B$17:$B$30,B342,'Vinyl cutting (2)'!$G$17:$G$30)) +
(SUMIF('Apply vinyl graphics'!$B$17:$B$30,B342,'Apply vinyl graphics'!$G$17:$G$30)) +
(SUMIF('Apply vinyl graphics (2)'!$B$17:$B$30,B342,'Apply vinyl graphics (2)'!$G$17:$G$30)) +
(SUMIF('Alum pan sign'!$B$17:$B$30,B342,'Alum pan sign'!$G$17:$G$30)) +
(SUMIF('Alum pan sign (2)'!$B$17:$B$30,B342,'Alum pan sign (2)'!$G$17:$G$30)) +
(SUMIF('Economy pan sign'!$B$17:$B$30,B342,'Economy pan sign'!$G$17:$G$30)) +
(SUMIF('Post and panel sign'!$B$17:$B$30,B342,'Post and panel sign'!$G$17:$G$30)) +
(SUMIF('Post and panel sign (2)'!$B$17:$B$30,B342,'Post and panel sign (2)'!$G$17:$G$30)) +
(SUMIF('Flat panels only'!$B$17:$B$30,B342,'Flat panels only'!$G$17:$G$30)) +
(SUMIF('Flat panels only (2)'!$B$17:$B$30,B342,'Flat panels only (2)'!$G$17:$G$30)) +
(SUMIF('Routed panel shapes'!$B$18:$B$31,B342,'Routed panel shapes'!$G$18:$G$31)) +
(SUMIF('Routed panel shapes (2)'!$B$18:$B$31,B342,'Routed panel shapes (2)'!$G$18:$G$31)) +
(SUMIF('Routed face only'!$B$17:$B$30,B342,'Routed face only'!$G$17:$G$30)) +
(SUMIF('Routed face only (2)'!$B$17:$B$30,B342,'Routed face only (2)'!$G$17:$G$30)) +
(SUMIF('Routed alum faces letters'!$B$17:$B$30,B342,'Routed alum faces letters'!$G$17:$G$30)) +
(SUMIF('Routed alum faces letters (2)'!$B$17:$B$30,B342,'Routed alum faces letters (2)'!$G$17:$G$30)) +
(SUMIF('Routed push through acrylic'!$B$17:$B$30,B342,'Routed push through acrylic'!$G$17:$G$30)) +
(SUMIF('Routed push through acrylic (2)'!$B$17:$B$30,B342,'Routed push through acrylic (2)'!$G$17:$G$30)) +
(SUMIF('Sf routed cabinet'!$B$17:$B$30,B342,'Sf routed cabinet'!$G$17:$G$30)) +
(SUMIF('Sf routed cabinet (2)'!$B$17:$B$30,B342,'Sf routed cabinet (2)'!$G$17:$G$30)) +
(SUMIF('Df routed cabinet'!$B$17:$B$30,B342,'Df routed cabinet'!$G$17:$G$30)) +
(SUMIF('Df routed cabinet (2)'!$B$17:$B$30,B342,'Df routed cabinet (2)'!$G$17:$G$30)) +
(SUMIF('Sf acrylic cabinet'!$B$17:$B$30,B342,'Sf acrylic cabinet'!$G$17:$G$30)) +
(SUMIF('Sf acrylic cabinet (2)'!$B$17:$B$30,B342,'Sf acrylic cabinet (2)'!$G$17:$G$30)) +
(SUMIF('Economy Sf acrylic'!$B$17:$B$30,B342,'Economy Sf acrylic'!$G$17:$G$30)) +
(SUMIF('Df acrylic cabinet'!$B$17:$B$30,B342,'Df acrylic cabinet'!$G$17:$G$30)) +
(SUMIF('Df acrylic cabinet (2)'!$B$17:$B$30,B342,'Df acrylic cabinet (2)'!$G$17:$G$30)) +
(SUMIF('Sf flex cabinet'!$B$17:$B$30,B342,'Sf flex cabinet'!$G$17:$G$30)) +
(SUMIF('Sf flex cabinet (2)'!$B$17:$B$30,B342,'Sf flex cabinet (2)'!$G$17:$G$30)) +
(SUMIF('Df flex cabinet'!$B$17:$B$36,B342,'Df flex cabinet'!$G$17:$G$36)) +
(SUMIF('Df flex cabinet (2)'!$B$17:$B$36,B342,'Df flex cabinet (2)'!$G$17:$G$36)) +
(SUMIF('Pole cover'!$B$17:$B$30,B342,'Pole cover'!$G$17:$G$30)) +
(SUMIF('Pole cover (2)'!$B$17:$B$30,B342,'Pole cover (2)'!$G$17:$G$30)) +
(SUMIF('Structural Steel Fab'!$B$17:$B$29,B342,'Structural Steel Fab'!$G$17:$G$29)) +
(SUMIF(Reveal!$B$17:$B$30,B342,Reveal!$G$17:$G$30)) +
(SUMIF('Reveal (2)'!$B$17:$B$30,B342,'Reveal (2)'!$G$17:$G$30)) +
(SUMIF('Crown cove top'!$B$17:$B$30,B342,'Crown cove top'!$G$17:$G$30)) +
(SUMIF('EMC assembly'!$B$17:$B$30,B342,'EMC assembly'!$G$17:$G$30)) +
(SUMIF(Crating!$B$17:$B$29,B342,Crating!$G$17:$G$29)) +
(SUMIF('LED wiring'!$B$17:$B$30,B342,'LED wiring'!$G$17:$G$30)) +
(SUMIF('Changeable copy face'!$B$17:$B$30,B342,'Changeable copy face'!$G$17:$G$30)) +
(SUMIF('Flex face assembly'!$B$17:$B$30,B342,'Flex face assembly'!$G$17:$G$30)) +
(SUMIF('Routed face assembly'!$B$17:$B$30,B342,'Routed face assembly'!$G$17:$G$30)) +
(SUMIF('Paint calculation'!$B$17:$B$30,B342,'Paint calculation'!$G$17:$G$30)) +
(SUMIF('Trimcap letter face'!$B$17:$B$30,B342,'Trimcap letter face'!$G$17:$G$30)) +
(SUMIF('Trimcap letter face (2)'!$B$17:$B$30,B342,'Trimcap letter face (2)'!$G$17:$G$30)) +
(SUMIF('Channel letter fabrication'!$B$17:$B$30,B342,'Channel letter fabrication'!$G$17:$G$30)) +
(SUMIF('Channel letter fabrication (2)'!$B$17:$B$30,B342,'Channel letter fabrication (2)'!$G$17:$G$30))</f>
        <v>90</v>
      </c>
    </row>
    <row r="343" spans="1:10">
      <c r="A343" s="28" t="str">
        <f>[1]ODBC!$A343</f>
        <v>2 X 2 X .250 Angle Iron</v>
      </c>
      <c r="B343" s="29" t="str">
        <f>[1]ODBC!B343</f>
        <v>28055</v>
      </c>
      <c r="C343" s="30">
        <f>IFERROR(VLOOKUP($B343,[1]ODBC!$B:$H,2,FALSE),"")</f>
        <v>0.89</v>
      </c>
      <c r="D343" s="30">
        <f>IFERROR(VLOOKUP($B343,[1]ODBC!$B:$H,3,FALSE),"")</f>
        <v>1.6020000000000001</v>
      </c>
      <c r="E343" s="30" t="str">
        <f>IFERROR(VLOOKUP($B343,[1]ODBC!$B:$H,4,FALSE),"")</f>
        <v>FT</v>
      </c>
      <c r="F343" s="31">
        <f>IFERROR(VLOOKUP($B343,[1]ODBC!$B:$H,5,FALSE),"")</f>
        <v>44.45</v>
      </c>
      <c r="G343" s="32">
        <f>[1]ODBC!G343</f>
        <v>0</v>
      </c>
      <c r="H343" s="33">
        <f>SUM([1]ODBC!H343)</f>
        <v>0</v>
      </c>
      <c r="I343" s="41" t="str">
        <f>'Vinyl cutting'!$B$2</f>
        <v>J36938</v>
      </c>
      <c r="J343" s="42">
        <f ca="1">(SUMIF('Freeform time and material'!$B$17:$B$30,B343,'Freeform time and material'!$G$17:$G$30)) +
(SUMIF('Vinyl cutting'!$B$17:$B$30,B343,'Vinyl cutting'!$G$17:$G$30)) +
(SUMIF('Vinyl cutting (2)'!$B$17:$B$30,B343,'Vinyl cutting (2)'!$G$17:$G$30)) +
(SUMIF('Apply vinyl graphics'!$B$17:$B$30,B343,'Apply vinyl graphics'!$G$17:$G$30)) +
(SUMIF('Apply vinyl graphics (2)'!$B$17:$B$30,B343,'Apply vinyl graphics (2)'!$G$17:$G$30)) +
(SUMIF('Alum pan sign'!$B$17:$B$30,B343,'Alum pan sign'!$G$17:$G$30)) +
(SUMIF('Alum pan sign (2)'!$B$17:$B$30,B343,'Alum pan sign (2)'!$G$17:$G$30)) +
(SUMIF('Economy pan sign'!$B$17:$B$30,B343,'Economy pan sign'!$G$17:$G$30)) +
(SUMIF('Post and panel sign'!$B$17:$B$30,B343,'Post and panel sign'!$G$17:$G$30)) +
(SUMIF('Post and panel sign (2)'!$B$17:$B$30,B343,'Post and panel sign (2)'!$G$17:$G$30)) +
(SUMIF('Flat panels only'!$B$17:$B$30,B343,'Flat panels only'!$G$17:$G$30)) +
(SUMIF('Flat panels only (2)'!$B$17:$B$30,B343,'Flat panels only (2)'!$G$17:$G$30)) +
(SUMIF('Routed panel shapes'!$B$18:$B$31,B343,'Routed panel shapes'!$G$18:$G$31)) +
(SUMIF('Routed panel shapes (2)'!$B$18:$B$31,B343,'Routed panel shapes (2)'!$G$18:$G$31)) +
(SUMIF('Routed face only'!$B$17:$B$30,B343,'Routed face only'!$G$17:$G$30)) +
(SUMIF('Routed face only (2)'!$B$17:$B$30,B343,'Routed face only (2)'!$G$17:$G$30)) +
(SUMIF('Routed alum faces letters'!$B$17:$B$30,B343,'Routed alum faces letters'!$G$17:$G$30)) +
(SUMIF('Routed alum faces letters (2)'!$B$17:$B$30,B343,'Routed alum faces letters (2)'!$G$17:$G$30)) +
(SUMIF('Routed push through acrylic'!$B$17:$B$30,B343,'Routed push through acrylic'!$G$17:$G$30)) +
(SUMIF('Routed push through acrylic (2)'!$B$17:$B$30,B343,'Routed push through acrylic (2)'!$G$17:$G$30)) +
(SUMIF('Sf routed cabinet'!$B$17:$B$30,B343,'Sf routed cabinet'!$G$17:$G$30)) +
(SUMIF('Sf routed cabinet (2)'!$B$17:$B$30,B343,'Sf routed cabinet (2)'!$G$17:$G$30)) +
(SUMIF('Df routed cabinet'!$B$17:$B$30,B343,'Df routed cabinet'!$G$17:$G$30)) +
(SUMIF('Df routed cabinet (2)'!$B$17:$B$30,B343,'Df routed cabinet (2)'!$G$17:$G$30)) +
(SUMIF('Sf acrylic cabinet'!$B$17:$B$30,B343,'Sf acrylic cabinet'!$G$17:$G$30)) +
(SUMIF('Sf acrylic cabinet (2)'!$B$17:$B$30,B343,'Sf acrylic cabinet (2)'!$G$17:$G$30)) +
(SUMIF('Economy Sf acrylic'!$B$17:$B$30,B343,'Economy Sf acrylic'!$G$17:$G$30)) +
(SUMIF('Df acrylic cabinet'!$B$17:$B$30,B343,'Df acrylic cabinet'!$G$17:$G$30)) +
(SUMIF('Df acrylic cabinet (2)'!$B$17:$B$30,B343,'Df acrylic cabinet (2)'!$G$17:$G$30)) +
(SUMIF('Sf flex cabinet'!$B$17:$B$30,B343,'Sf flex cabinet'!$G$17:$G$30)) +
(SUMIF('Sf flex cabinet (2)'!$B$17:$B$30,B343,'Sf flex cabinet (2)'!$G$17:$G$30)) +
(SUMIF('Df flex cabinet'!$B$17:$B$36,B343,'Df flex cabinet'!$G$17:$G$36)) +
(SUMIF('Df flex cabinet (2)'!$B$17:$B$36,B343,'Df flex cabinet (2)'!$G$17:$G$36)) +
(SUMIF('Pole cover'!$B$17:$B$30,B343,'Pole cover'!$G$17:$G$30)) +
(SUMIF('Pole cover (2)'!$B$17:$B$30,B343,'Pole cover (2)'!$G$17:$G$30)) +
(SUMIF('Structural Steel Fab'!$B$17:$B$29,B343,'Structural Steel Fab'!$G$17:$G$29)) +
(SUMIF(Reveal!$B$17:$B$30,B343,Reveal!$G$17:$G$30)) +
(SUMIF('Reveal (2)'!$B$17:$B$30,B343,'Reveal (2)'!$G$17:$G$30)) +
(SUMIF('Crown cove top'!$B$17:$B$30,B343,'Crown cove top'!$G$17:$G$30)) +
(SUMIF('EMC assembly'!$B$17:$B$30,B343,'EMC assembly'!$G$17:$G$30)) +
(SUMIF(Crating!$B$17:$B$29,B343,Crating!$G$17:$G$29)) +
(SUMIF('LED wiring'!$B$17:$B$30,B343,'LED wiring'!$G$17:$G$30)) +
(SUMIF('Changeable copy face'!$B$17:$B$30,B343,'Changeable copy face'!$G$17:$G$30)) +
(SUMIF('Flex face assembly'!$B$17:$B$30,B343,'Flex face assembly'!$G$17:$G$30)) +
(SUMIF('Routed face assembly'!$B$17:$B$30,B343,'Routed face assembly'!$G$17:$G$30)) +
(SUMIF('Paint calculation'!$B$17:$B$30,B343,'Paint calculation'!$G$17:$G$30)) +
(SUMIF('Trimcap letter face'!$B$17:$B$30,B343,'Trimcap letter face'!$G$17:$G$30)) +
(SUMIF('Trimcap letter face (2)'!$B$17:$B$30,B343,'Trimcap letter face (2)'!$G$17:$G$30)) +
(SUMIF('Channel letter fabrication'!$B$17:$B$30,B343,'Channel letter fabrication'!$G$17:$G$30)) +
(SUMIF('Channel letter fabrication (2)'!$B$17:$B$30,B343,'Channel letter fabrication (2)'!$G$17:$G$30))</f>
        <v>0</v>
      </c>
    </row>
    <row r="344" spans="1:10">
      <c r="A344" s="28" t="str">
        <f>[1]ODBC!$A344</f>
        <v>3 X 3 X .187 Angle Iron</v>
      </c>
      <c r="B344" s="29" t="str">
        <f>[1]ODBC!B344</f>
        <v>28060</v>
      </c>
      <c r="C344" s="30">
        <f>IFERROR(VLOOKUP($B344,[1]ODBC!$B:$H,2,FALSE),"")</f>
        <v>2.48</v>
      </c>
      <c r="D344" s="30">
        <f>IFERROR(VLOOKUP($B344,[1]ODBC!$B:$H,3,FALSE),"")</f>
        <v>4.4640000000000004</v>
      </c>
      <c r="E344" s="30" t="str">
        <f>IFERROR(VLOOKUP($B344,[1]ODBC!$B:$H,4,FALSE),"")</f>
        <v>FT</v>
      </c>
      <c r="F344" s="31">
        <f>IFERROR(VLOOKUP($B344,[1]ODBC!$B:$H,5,FALSE),"")</f>
        <v>44.45</v>
      </c>
      <c r="G344" s="32">
        <f>[1]ODBC!G344</f>
        <v>0</v>
      </c>
      <c r="H344" s="33">
        <f>SUM([1]ODBC!H344)</f>
        <v>45992</v>
      </c>
      <c r="I344" s="41" t="str">
        <f>'Vinyl cutting'!$B$2</f>
        <v>J36938</v>
      </c>
      <c r="J344" s="42">
        <f ca="1">(SUMIF('Freeform time and material'!$B$17:$B$30,B344,'Freeform time and material'!$G$17:$G$30)) +
(SUMIF('Vinyl cutting'!$B$17:$B$30,B344,'Vinyl cutting'!$G$17:$G$30)) +
(SUMIF('Vinyl cutting (2)'!$B$17:$B$30,B344,'Vinyl cutting (2)'!$G$17:$G$30)) +
(SUMIF('Apply vinyl graphics'!$B$17:$B$30,B344,'Apply vinyl graphics'!$G$17:$G$30)) +
(SUMIF('Apply vinyl graphics (2)'!$B$17:$B$30,B344,'Apply vinyl graphics (2)'!$G$17:$G$30)) +
(SUMIF('Alum pan sign'!$B$17:$B$30,B344,'Alum pan sign'!$G$17:$G$30)) +
(SUMIF('Alum pan sign (2)'!$B$17:$B$30,B344,'Alum pan sign (2)'!$G$17:$G$30)) +
(SUMIF('Economy pan sign'!$B$17:$B$30,B344,'Economy pan sign'!$G$17:$G$30)) +
(SUMIF('Post and panel sign'!$B$17:$B$30,B344,'Post and panel sign'!$G$17:$G$30)) +
(SUMIF('Post and panel sign (2)'!$B$17:$B$30,B344,'Post and panel sign (2)'!$G$17:$G$30)) +
(SUMIF('Flat panels only'!$B$17:$B$30,B344,'Flat panels only'!$G$17:$G$30)) +
(SUMIF('Flat panels only (2)'!$B$17:$B$30,B344,'Flat panels only (2)'!$G$17:$G$30)) +
(SUMIF('Routed panel shapes'!$B$18:$B$31,B344,'Routed panel shapes'!$G$18:$G$31)) +
(SUMIF('Routed panel shapes (2)'!$B$18:$B$31,B344,'Routed panel shapes (2)'!$G$18:$G$31)) +
(SUMIF('Routed face only'!$B$17:$B$30,B344,'Routed face only'!$G$17:$G$30)) +
(SUMIF('Routed face only (2)'!$B$17:$B$30,B344,'Routed face only (2)'!$G$17:$G$30)) +
(SUMIF('Routed alum faces letters'!$B$17:$B$30,B344,'Routed alum faces letters'!$G$17:$G$30)) +
(SUMIF('Routed alum faces letters (2)'!$B$17:$B$30,B344,'Routed alum faces letters (2)'!$G$17:$G$30)) +
(SUMIF('Routed push through acrylic'!$B$17:$B$30,B344,'Routed push through acrylic'!$G$17:$G$30)) +
(SUMIF('Routed push through acrylic (2)'!$B$17:$B$30,B344,'Routed push through acrylic (2)'!$G$17:$G$30)) +
(SUMIF('Sf routed cabinet'!$B$17:$B$30,B344,'Sf routed cabinet'!$G$17:$G$30)) +
(SUMIF('Sf routed cabinet (2)'!$B$17:$B$30,B344,'Sf routed cabinet (2)'!$G$17:$G$30)) +
(SUMIF('Df routed cabinet'!$B$17:$B$30,B344,'Df routed cabinet'!$G$17:$G$30)) +
(SUMIF('Df routed cabinet (2)'!$B$17:$B$30,B344,'Df routed cabinet (2)'!$G$17:$G$30)) +
(SUMIF('Sf acrylic cabinet'!$B$17:$B$30,B344,'Sf acrylic cabinet'!$G$17:$G$30)) +
(SUMIF('Sf acrylic cabinet (2)'!$B$17:$B$30,B344,'Sf acrylic cabinet (2)'!$G$17:$G$30)) +
(SUMIF('Economy Sf acrylic'!$B$17:$B$30,B344,'Economy Sf acrylic'!$G$17:$G$30)) +
(SUMIF('Df acrylic cabinet'!$B$17:$B$30,B344,'Df acrylic cabinet'!$G$17:$G$30)) +
(SUMIF('Df acrylic cabinet (2)'!$B$17:$B$30,B344,'Df acrylic cabinet (2)'!$G$17:$G$30)) +
(SUMIF('Sf flex cabinet'!$B$17:$B$30,B344,'Sf flex cabinet'!$G$17:$G$30)) +
(SUMIF('Sf flex cabinet (2)'!$B$17:$B$30,B344,'Sf flex cabinet (2)'!$G$17:$G$30)) +
(SUMIF('Df flex cabinet'!$B$17:$B$36,B344,'Df flex cabinet'!$G$17:$G$36)) +
(SUMIF('Df flex cabinet (2)'!$B$17:$B$36,B344,'Df flex cabinet (2)'!$G$17:$G$36)) +
(SUMIF('Pole cover'!$B$17:$B$30,B344,'Pole cover'!$G$17:$G$30)) +
(SUMIF('Pole cover (2)'!$B$17:$B$30,B344,'Pole cover (2)'!$G$17:$G$30)) +
(SUMIF('Structural Steel Fab'!$B$17:$B$29,B344,'Structural Steel Fab'!$G$17:$G$29)) +
(SUMIF(Reveal!$B$17:$B$30,B344,Reveal!$G$17:$G$30)) +
(SUMIF('Reveal (2)'!$B$17:$B$30,B344,'Reveal (2)'!$G$17:$G$30)) +
(SUMIF('Crown cove top'!$B$17:$B$30,B344,'Crown cove top'!$G$17:$G$30)) +
(SUMIF('EMC assembly'!$B$17:$B$30,B344,'EMC assembly'!$G$17:$G$30)) +
(SUMIF(Crating!$B$17:$B$29,B344,Crating!$G$17:$G$29)) +
(SUMIF('LED wiring'!$B$17:$B$30,B344,'LED wiring'!$G$17:$G$30)) +
(SUMIF('Changeable copy face'!$B$17:$B$30,B344,'Changeable copy face'!$G$17:$G$30)) +
(SUMIF('Flex face assembly'!$B$17:$B$30,B344,'Flex face assembly'!$G$17:$G$30)) +
(SUMIF('Routed face assembly'!$B$17:$B$30,B344,'Routed face assembly'!$G$17:$G$30)) +
(SUMIF('Paint calculation'!$B$17:$B$30,B344,'Paint calculation'!$G$17:$G$30)) +
(SUMIF('Trimcap letter face'!$B$17:$B$30,B344,'Trimcap letter face'!$G$17:$G$30)) +
(SUMIF('Trimcap letter face (2)'!$B$17:$B$30,B344,'Trimcap letter face (2)'!$G$17:$G$30)) +
(SUMIF('Channel letter fabrication'!$B$17:$B$30,B344,'Channel letter fabrication'!$G$17:$G$30)) +
(SUMIF('Channel letter fabrication (2)'!$B$17:$B$30,B344,'Channel letter fabrication (2)'!$G$17:$G$30))</f>
        <v>0</v>
      </c>
    </row>
    <row r="345" spans="1:10">
      <c r="A345" s="28" t="str">
        <f>[1]ODBC!$A345</f>
        <v>3 X 5 X .250 Angle Iron</v>
      </c>
      <c r="B345" s="29" t="str">
        <f>[1]ODBC!B345</f>
        <v>28070</v>
      </c>
      <c r="C345" s="30">
        <f>IFERROR(VLOOKUP($B345,[1]ODBC!$B:$H,2,FALSE),"")</f>
        <v>2.0499999999999998</v>
      </c>
      <c r="D345" s="30">
        <f>IFERROR(VLOOKUP($B345,[1]ODBC!$B:$H,3,FALSE),"")</f>
        <v>3.69</v>
      </c>
      <c r="E345" s="30" t="str">
        <f>IFERROR(VLOOKUP($B345,[1]ODBC!$B:$H,4,FALSE),"")</f>
        <v>FT</v>
      </c>
      <c r="F345" s="31">
        <f>IFERROR(VLOOKUP($B345,[1]ODBC!$B:$H,5,FALSE),"")</f>
        <v>44.45</v>
      </c>
      <c r="G345" s="32">
        <f>[1]ODBC!G345</f>
        <v>0</v>
      </c>
      <c r="H345" s="33">
        <f>SUM([1]ODBC!H345)</f>
        <v>0</v>
      </c>
      <c r="I345" s="41" t="str">
        <f>'Vinyl cutting'!$B$2</f>
        <v>J36938</v>
      </c>
      <c r="J345" s="42">
        <f ca="1">(SUMIF('Freeform time and material'!$B$17:$B$30,B345,'Freeform time and material'!$G$17:$G$30)) +
(SUMIF('Vinyl cutting'!$B$17:$B$30,B345,'Vinyl cutting'!$G$17:$G$30)) +
(SUMIF('Vinyl cutting (2)'!$B$17:$B$30,B345,'Vinyl cutting (2)'!$G$17:$G$30)) +
(SUMIF('Apply vinyl graphics'!$B$17:$B$30,B345,'Apply vinyl graphics'!$G$17:$G$30)) +
(SUMIF('Apply vinyl graphics (2)'!$B$17:$B$30,B345,'Apply vinyl graphics (2)'!$G$17:$G$30)) +
(SUMIF('Alum pan sign'!$B$17:$B$30,B345,'Alum pan sign'!$G$17:$G$30)) +
(SUMIF('Alum pan sign (2)'!$B$17:$B$30,B345,'Alum pan sign (2)'!$G$17:$G$30)) +
(SUMIF('Economy pan sign'!$B$17:$B$30,B345,'Economy pan sign'!$G$17:$G$30)) +
(SUMIF('Post and panel sign'!$B$17:$B$30,B345,'Post and panel sign'!$G$17:$G$30)) +
(SUMIF('Post and panel sign (2)'!$B$17:$B$30,B345,'Post and panel sign (2)'!$G$17:$G$30)) +
(SUMIF('Flat panels only'!$B$17:$B$30,B345,'Flat panels only'!$G$17:$G$30)) +
(SUMIF('Flat panels only (2)'!$B$17:$B$30,B345,'Flat panels only (2)'!$G$17:$G$30)) +
(SUMIF('Routed panel shapes'!$B$18:$B$31,B345,'Routed panel shapes'!$G$18:$G$31)) +
(SUMIF('Routed panel shapes (2)'!$B$18:$B$31,B345,'Routed panel shapes (2)'!$G$18:$G$31)) +
(SUMIF('Routed face only'!$B$17:$B$30,B345,'Routed face only'!$G$17:$G$30)) +
(SUMIF('Routed face only (2)'!$B$17:$B$30,B345,'Routed face only (2)'!$G$17:$G$30)) +
(SUMIF('Routed alum faces letters'!$B$17:$B$30,B345,'Routed alum faces letters'!$G$17:$G$30)) +
(SUMIF('Routed alum faces letters (2)'!$B$17:$B$30,B345,'Routed alum faces letters (2)'!$G$17:$G$30)) +
(SUMIF('Routed push through acrylic'!$B$17:$B$30,B345,'Routed push through acrylic'!$G$17:$G$30)) +
(SUMIF('Routed push through acrylic (2)'!$B$17:$B$30,B345,'Routed push through acrylic (2)'!$G$17:$G$30)) +
(SUMIF('Sf routed cabinet'!$B$17:$B$30,B345,'Sf routed cabinet'!$G$17:$G$30)) +
(SUMIF('Sf routed cabinet (2)'!$B$17:$B$30,B345,'Sf routed cabinet (2)'!$G$17:$G$30)) +
(SUMIF('Df routed cabinet'!$B$17:$B$30,B345,'Df routed cabinet'!$G$17:$G$30)) +
(SUMIF('Df routed cabinet (2)'!$B$17:$B$30,B345,'Df routed cabinet (2)'!$G$17:$G$30)) +
(SUMIF('Sf acrylic cabinet'!$B$17:$B$30,B345,'Sf acrylic cabinet'!$G$17:$G$30)) +
(SUMIF('Sf acrylic cabinet (2)'!$B$17:$B$30,B345,'Sf acrylic cabinet (2)'!$G$17:$G$30)) +
(SUMIF('Economy Sf acrylic'!$B$17:$B$30,B345,'Economy Sf acrylic'!$G$17:$G$30)) +
(SUMIF('Df acrylic cabinet'!$B$17:$B$30,B345,'Df acrylic cabinet'!$G$17:$G$30)) +
(SUMIF('Df acrylic cabinet (2)'!$B$17:$B$30,B345,'Df acrylic cabinet (2)'!$G$17:$G$30)) +
(SUMIF('Sf flex cabinet'!$B$17:$B$30,B345,'Sf flex cabinet'!$G$17:$G$30)) +
(SUMIF('Sf flex cabinet (2)'!$B$17:$B$30,B345,'Sf flex cabinet (2)'!$G$17:$G$30)) +
(SUMIF('Df flex cabinet'!$B$17:$B$36,B345,'Df flex cabinet'!$G$17:$G$36)) +
(SUMIF('Df flex cabinet (2)'!$B$17:$B$36,B345,'Df flex cabinet (2)'!$G$17:$G$36)) +
(SUMIF('Pole cover'!$B$17:$B$30,B345,'Pole cover'!$G$17:$G$30)) +
(SUMIF('Pole cover (2)'!$B$17:$B$30,B345,'Pole cover (2)'!$G$17:$G$30)) +
(SUMIF('Structural Steel Fab'!$B$17:$B$29,B345,'Structural Steel Fab'!$G$17:$G$29)) +
(SUMIF(Reveal!$B$17:$B$30,B345,Reveal!$G$17:$G$30)) +
(SUMIF('Reveal (2)'!$B$17:$B$30,B345,'Reveal (2)'!$G$17:$G$30)) +
(SUMIF('Crown cove top'!$B$17:$B$30,B345,'Crown cove top'!$G$17:$G$30)) +
(SUMIF('EMC assembly'!$B$17:$B$30,B345,'EMC assembly'!$G$17:$G$30)) +
(SUMIF(Crating!$B$17:$B$29,B345,Crating!$G$17:$G$29)) +
(SUMIF('LED wiring'!$B$17:$B$30,B345,'LED wiring'!$G$17:$G$30)) +
(SUMIF('Changeable copy face'!$B$17:$B$30,B345,'Changeable copy face'!$G$17:$G$30)) +
(SUMIF('Flex face assembly'!$B$17:$B$30,B345,'Flex face assembly'!$G$17:$G$30)) +
(SUMIF('Routed face assembly'!$B$17:$B$30,B345,'Routed face assembly'!$G$17:$G$30)) +
(SUMIF('Paint calculation'!$B$17:$B$30,B345,'Paint calculation'!$G$17:$G$30)) +
(SUMIF('Trimcap letter face'!$B$17:$B$30,B345,'Trimcap letter face'!$G$17:$G$30)) +
(SUMIF('Trimcap letter face (2)'!$B$17:$B$30,B345,'Trimcap letter face (2)'!$G$17:$G$30)) +
(SUMIF('Channel letter fabrication'!$B$17:$B$30,B345,'Channel letter fabrication'!$G$17:$G$30)) +
(SUMIF('Channel letter fabrication (2)'!$B$17:$B$30,B345,'Channel letter fabrication (2)'!$G$17:$G$30))</f>
        <v>0</v>
      </c>
    </row>
    <row r="346" spans="1:10">
      <c r="A346" s="28" t="str">
        <f>[1]ODBC!$A346</f>
        <v>3 X 2 X .250 Steel Angle Iron</v>
      </c>
      <c r="B346" s="29" t="str">
        <f>[1]ODBC!B346</f>
        <v>28080</v>
      </c>
      <c r="C346" s="30">
        <f>IFERROR(VLOOKUP($B346,[1]ODBC!$B:$H,2,FALSE),"")</f>
        <v>2.38</v>
      </c>
      <c r="D346" s="30">
        <f>IFERROR(VLOOKUP($B346,[1]ODBC!$B:$H,3,FALSE),"")</f>
        <v>4.2839999999999998</v>
      </c>
      <c r="E346" s="30" t="str">
        <f>IFERROR(VLOOKUP($B346,[1]ODBC!$B:$H,4,FALSE),"")</f>
        <v>FT</v>
      </c>
      <c r="F346" s="31">
        <f>IFERROR(VLOOKUP($B346,[1]ODBC!$B:$H,5,FALSE),"")</f>
        <v>44.45</v>
      </c>
      <c r="G346" s="32">
        <f>[1]ODBC!G346</f>
        <v>0</v>
      </c>
      <c r="H346" s="33">
        <f>SUM([1]ODBC!H346)</f>
        <v>0</v>
      </c>
      <c r="I346" s="41" t="str">
        <f>'Vinyl cutting'!$B$2</f>
        <v>J36938</v>
      </c>
      <c r="J346" s="42">
        <f ca="1">(SUMIF('Freeform time and material'!$B$17:$B$30,B346,'Freeform time and material'!$G$17:$G$30)) +
(SUMIF('Vinyl cutting'!$B$17:$B$30,B346,'Vinyl cutting'!$G$17:$G$30)) +
(SUMIF('Vinyl cutting (2)'!$B$17:$B$30,B346,'Vinyl cutting (2)'!$G$17:$G$30)) +
(SUMIF('Apply vinyl graphics'!$B$17:$B$30,B346,'Apply vinyl graphics'!$G$17:$G$30)) +
(SUMIF('Apply vinyl graphics (2)'!$B$17:$B$30,B346,'Apply vinyl graphics (2)'!$G$17:$G$30)) +
(SUMIF('Alum pan sign'!$B$17:$B$30,B346,'Alum pan sign'!$G$17:$G$30)) +
(SUMIF('Alum pan sign (2)'!$B$17:$B$30,B346,'Alum pan sign (2)'!$G$17:$G$30)) +
(SUMIF('Economy pan sign'!$B$17:$B$30,B346,'Economy pan sign'!$G$17:$G$30)) +
(SUMIF('Post and panel sign'!$B$17:$B$30,B346,'Post and panel sign'!$G$17:$G$30)) +
(SUMIF('Post and panel sign (2)'!$B$17:$B$30,B346,'Post and panel sign (2)'!$G$17:$G$30)) +
(SUMIF('Flat panels only'!$B$17:$B$30,B346,'Flat panels only'!$G$17:$G$30)) +
(SUMIF('Flat panels only (2)'!$B$17:$B$30,B346,'Flat panels only (2)'!$G$17:$G$30)) +
(SUMIF('Routed panel shapes'!$B$18:$B$31,B346,'Routed panel shapes'!$G$18:$G$31)) +
(SUMIF('Routed panel shapes (2)'!$B$18:$B$31,B346,'Routed panel shapes (2)'!$G$18:$G$31)) +
(SUMIF('Routed face only'!$B$17:$B$30,B346,'Routed face only'!$G$17:$G$30)) +
(SUMIF('Routed face only (2)'!$B$17:$B$30,B346,'Routed face only (2)'!$G$17:$G$30)) +
(SUMIF('Routed alum faces letters'!$B$17:$B$30,B346,'Routed alum faces letters'!$G$17:$G$30)) +
(SUMIF('Routed alum faces letters (2)'!$B$17:$B$30,B346,'Routed alum faces letters (2)'!$G$17:$G$30)) +
(SUMIF('Routed push through acrylic'!$B$17:$B$30,B346,'Routed push through acrylic'!$G$17:$G$30)) +
(SUMIF('Routed push through acrylic (2)'!$B$17:$B$30,B346,'Routed push through acrylic (2)'!$G$17:$G$30)) +
(SUMIF('Sf routed cabinet'!$B$17:$B$30,B346,'Sf routed cabinet'!$G$17:$G$30)) +
(SUMIF('Sf routed cabinet (2)'!$B$17:$B$30,B346,'Sf routed cabinet (2)'!$G$17:$G$30)) +
(SUMIF('Df routed cabinet'!$B$17:$B$30,B346,'Df routed cabinet'!$G$17:$G$30)) +
(SUMIF('Df routed cabinet (2)'!$B$17:$B$30,B346,'Df routed cabinet (2)'!$G$17:$G$30)) +
(SUMIF('Sf acrylic cabinet'!$B$17:$B$30,B346,'Sf acrylic cabinet'!$G$17:$G$30)) +
(SUMIF('Sf acrylic cabinet (2)'!$B$17:$B$30,B346,'Sf acrylic cabinet (2)'!$G$17:$G$30)) +
(SUMIF('Economy Sf acrylic'!$B$17:$B$30,B346,'Economy Sf acrylic'!$G$17:$G$30)) +
(SUMIF('Df acrylic cabinet'!$B$17:$B$30,B346,'Df acrylic cabinet'!$G$17:$G$30)) +
(SUMIF('Df acrylic cabinet (2)'!$B$17:$B$30,B346,'Df acrylic cabinet (2)'!$G$17:$G$30)) +
(SUMIF('Sf flex cabinet'!$B$17:$B$30,B346,'Sf flex cabinet'!$G$17:$G$30)) +
(SUMIF('Sf flex cabinet (2)'!$B$17:$B$30,B346,'Sf flex cabinet (2)'!$G$17:$G$30)) +
(SUMIF('Df flex cabinet'!$B$17:$B$36,B346,'Df flex cabinet'!$G$17:$G$36)) +
(SUMIF('Df flex cabinet (2)'!$B$17:$B$36,B346,'Df flex cabinet (2)'!$G$17:$G$36)) +
(SUMIF('Pole cover'!$B$17:$B$30,B346,'Pole cover'!$G$17:$G$30)) +
(SUMIF('Pole cover (2)'!$B$17:$B$30,B346,'Pole cover (2)'!$G$17:$G$30)) +
(SUMIF('Structural Steel Fab'!$B$17:$B$29,B346,'Structural Steel Fab'!$G$17:$G$29)) +
(SUMIF(Reveal!$B$17:$B$30,B346,Reveal!$G$17:$G$30)) +
(SUMIF('Reveal (2)'!$B$17:$B$30,B346,'Reveal (2)'!$G$17:$G$30)) +
(SUMIF('Crown cove top'!$B$17:$B$30,B346,'Crown cove top'!$G$17:$G$30)) +
(SUMIF('EMC assembly'!$B$17:$B$30,B346,'EMC assembly'!$G$17:$G$30)) +
(SUMIF(Crating!$B$17:$B$29,B346,Crating!$G$17:$G$29)) +
(SUMIF('LED wiring'!$B$17:$B$30,B346,'LED wiring'!$G$17:$G$30)) +
(SUMIF('Changeable copy face'!$B$17:$B$30,B346,'Changeable copy face'!$G$17:$G$30)) +
(SUMIF('Flex face assembly'!$B$17:$B$30,B346,'Flex face assembly'!$G$17:$G$30)) +
(SUMIF('Routed face assembly'!$B$17:$B$30,B346,'Routed face assembly'!$G$17:$G$30)) +
(SUMIF('Paint calculation'!$B$17:$B$30,B346,'Paint calculation'!$G$17:$G$30)) +
(SUMIF('Trimcap letter face'!$B$17:$B$30,B346,'Trimcap letter face'!$G$17:$G$30)) +
(SUMIF('Trimcap letter face (2)'!$B$17:$B$30,B346,'Trimcap letter face (2)'!$G$17:$G$30)) +
(SUMIF('Channel letter fabrication'!$B$17:$B$30,B346,'Channel letter fabrication'!$G$17:$G$30)) +
(SUMIF('Channel letter fabrication (2)'!$B$17:$B$30,B346,'Channel letter fabrication (2)'!$G$17:$G$30))</f>
        <v>0</v>
      </c>
    </row>
    <row r="347" spans="1:10">
      <c r="A347" s="28" t="str">
        <f>[1]ODBC!$A347</f>
        <v>2" Channel Iron</v>
      </c>
      <c r="B347" s="29" t="str">
        <f>[1]ODBC!B347</f>
        <v>28105</v>
      </c>
      <c r="C347" s="30">
        <f>IFERROR(VLOOKUP($B347,[1]ODBC!$B:$H,2,FALSE),"")</f>
        <v>1.32</v>
      </c>
      <c r="D347" s="30">
        <f>IFERROR(VLOOKUP($B347,[1]ODBC!$B:$H,3,FALSE),"")</f>
        <v>2.3759999999999999</v>
      </c>
      <c r="E347" s="30" t="str">
        <f>IFERROR(VLOOKUP($B347,[1]ODBC!$B:$H,4,FALSE),"")</f>
        <v>FT</v>
      </c>
      <c r="F347" s="31">
        <f>IFERROR(VLOOKUP($B347,[1]ODBC!$B:$H,5,FALSE),"")</f>
        <v>44.45</v>
      </c>
      <c r="G347" s="32">
        <f>[1]ODBC!G347</f>
        <v>0</v>
      </c>
      <c r="H347" s="33">
        <f>SUM([1]ODBC!H347)</f>
        <v>0</v>
      </c>
      <c r="I347" s="41" t="str">
        <f>'Vinyl cutting'!$B$2</f>
        <v>J36938</v>
      </c>
      <c r="J347" s="42">
        <f ca="1">(SUMIF('Freeform time and material'!$B$17:$B$30,B347,'Freeform time and material'!$G$17:$G$30)) +
(SUMIF('Vinyl cutting'!$B$17:$B$30,B347,'Vinyl cutting'!$G$17:$G$30)) +
(SUMIF('Vinyl cutting (2)'!$B$17:$B$30,B347,'Vinyl cutting (2)'!$G$17:$G$30)) +
(SUMIF('Apply vinyl graphics'!$B$17:$B$30,B347,'Apply vinyl graphics'!$G$17:$G$30)) +
(SUMIF('Apply vinyl graphics (2)'!$B$17:$B$30,B347,'Apply vinyl graphics (2)'!$G$17:$G$30)) +
(SUMIF('Alum pan sign'!$B$17:$B$30,B347,'Alum pan sign'!$G$17:$G$30)) +
(SUMIF('Alum pan sign (2)'!$B$17:$B$30,B347,'Alum pan sign (2)'!$G$17:$G$30)) +
(SUMIF('Economy pan sign'!$B$17:$B$30,B347,'Economy pan sign'!$G$17:$G$30)) +
(SUMIF('Post and panel sign'!$B$17:$B$30,B347,'Post and panel sign'!$G$17:$G$30)) +
(SUMIF('Post and panel sign (2)'!$B$17:$B$30,B347,'Post and panel sign (2)'!$G$17:$G$30)) +
(SUMIF('Flat panels only'!$B$17:$B$30,B347,'Flat panels only'!$G$17:$G$30)) +
(SUMIF('Flat panels only (2)'!$B$17:$B$30,B347,'Flat panels only (2)'!$G$17:$G$30)) +
(SUMIF('Routed panel shapes'!$B$18:$B$31,B347,'Routed panel shapes'!$G$18:$G$31)) +
(SUMIF('Routed panel shapes (2)'!$B$18:$B$31,B347,'Routed panel shapes (2)'!$G$18:$G$31)) +
(SUMIF('Routed face only'!$B$17:$B$30,B347,'Routed face only'!$G$17:$G$30)) +
(SUMIF('Routed face only (2)'!$B$17:$B$30,B347,'Routed face only (2)'!$G$17:$G$30)) +
(SUMIF('Routed alum faces letters'!$B$17:$B$30,B347,'Routed alum faces letters'!$G$17:$G$30)) +
(SUMIF('Routed alum faces letters (2)'!$B$17:$B$30,B347,'Routed alum faces letters (2)'!$G$17:$G$30)) +
(SUMIF('Routed push through acrylic'!$B$17:$B$30,B347,'Routed push through acrylic'!$G$17:$G$30)) +
(SUMIF('Routed push through acrylic (2)'!$B$17:$B$30,B347,'Routed push through acrylic (2)'!$G$17:$G$30)) +
(SUMIF('Sf routed cabinet'!$B$17:$B$30,B347,'Sf routed cabinet'!$G$17:$G$30)) +
(SUMIF('Sf routed cabinet (2)'!$B$17:$B$30,B347,'Sf routed cabinet (2)'!$G$17:$G$30)) +
(SUMIF('Df routed cabinet'!$B$17:$B$30,B347,'Df routed cabinet'!$G$17:$G$30)) +
(SUMIF('Df routed cabinet (2)'!$B$17:$B$30,B347,'Df routed cabinet (2)'!$G$17:$G$30)) +
(SUMIF('Sf acrylic cabinet'!$B$17:$B$30,B347,'Sf acrylic cabinet'!$G$17:$G$30)) +
(SUMIF('Sf acrylic cabinet (2)'!$B$17:$B$30,B347,'Sf acrylic cabinet (2)'!$G$17:$G$30)) +
(SUMIF('Economy Sf acrylic'!$B$17:$B$30,B347,'Economy Sf acrylic'!$G$17:$G$30)) +
(SUMIF('Df acrylic cabinet'!$B$17:$B$30,B347,'Df acrylic cabinet'!$G$17:$G$30)) +
(SUMIF('Df acrylic cabinet (2)'!$B$17:$B$30,B347,'Df acrylic cabinet (2)'!$G$17:$G$30)) +
(SUMIF('Sf flex cabinet'!$B$17:$B$30,B347,'Sf flex cabinet'!$G$17:$G$30)) +
(SUMIF('Sf flex cabinet (2)'!$B$17:$B$30,B347,'Sf flex cabinet (2)'!$G$17:$G$30)) +
(SUMIF('Df flex cabinet'!$B$17:$B$36,B347,'Df flex cabinet'!$G$17:$G$36)) +
(SUMIF('Df flex cabinet (2)'!$B$17:$B$36,B347,'Df flex cabinet (2)'!$G$17:$G$36)) +
(SUMIF('Pole cover'!$B$17:$B$30,B347,'Pole cover'!$G$17:$G$30)) +
(SUMIF('Pole cover (2)'!$B$17:$B$30,B347,'Pole cover (2)'!$G$17:$G$30)) +
(SUMIF('Structural Steel Fab'!$B$17:$B$29,B347,'Structural Steel Fab'!$G$17:$G$29)) +
(SUMIF(Reveal!$B$17:$B$30,B347,Reveal!$G$17:$G$30)) +
(SUMIF('Reveal (2)'!$B$17:$B$30,B347,'Reveal (2)'!$G$17:$G$30)) +
(SUMIF('Crown cove top'!$B$17:$B$30,B347,'Crown cove top'!$G$17:$G$30)) +
(SUMIF('EMC assembly'!$B$17:$B$30,B347,'EMC assembly'!$G$17:$G$30)) +
(SUMIF(Crating!$B$17:$B$29,B347,Crating!$G$17:$G$29)) +
(SUMIF('LED wiring'!$B$17:$B$30,B347,'LED wiring'!$G$17:$G$30)) +
(SUMIF('Changeable copy face'!$B$17:$B$30,B347,'Changeable copy face'!$G$17:$G$30)) +
(SUMIF('Flex face assembly'!$B$17:$B$30,B347,'Flex face assembly'!$G$17:$G$30)) +
(SUMIF('Routed face assembly'!$B$17:$B$30,B347,'Routed face assembly'!$G$17:$G$30)) +
(SUMIF('Paint calculation'!$B$17:$B$30,B347,'Paint calculation'!$G$17:$G$30)) +
(SUMIF('Trimcap letter face'!$B$17:$B$30,B347,'Trimcap letter face'!$G$17:$G$30)) +
(SUMIF('Trimcap letter face (2)'!$B$17:$B$30,B347,'Trimcap letter face (2)'!$G$17:$G$30)) +
(SUMIF('Channel letter fabrication'!$B$17:$B$30,B347,'Channel letter fabrication'!$G$17:$G$30)) +
(SUMIF('Channel letter fabrication (2)'!$B$17:$B$30,B347,'Channel letter fabrication (2)'!$G$17:$G$30))</f>
        <v>0</v>
      </c>
    </row>
    <row r="348" spans="1:10">
      <c r="A348" s="28" t="str">
        <f>[1]ODBC!$A348</f>
        <v>3" Channel Iron</v>
      </c>
      <c r="B348" s="29" t="str">
        <f>[1]ODBC!B348</f>
        <v>28110</v>
      </c>
      <c r="C348" s="30">
        <f>IFERROR(VLOOKUP($B348,[1]ODBC!$B:$H,2,FALSE),"")</f>
        <v>2.27</v>
      </c>
      <c r="D348" s="30">
        <f>IFERROR(VLOOKUP($B348,[1]ODBC!$B:$H,3,FALSE),"")</f>
        <v>4.0860000000000003</v>
      </c>
      <c r="E348" s="30" t="str">
        <f>IFERROR(VLOOKUP($B348,[1]ODBC!$B:$H,4,FALSE),"")</f>
        <v>FT</v>
      </c>
      <c r="F348" s="31">
        <f>IFERROR(VLOOKUP($B348,[1]ODBC!$B:$H,5,FALSE),"")</f>
        <v>44.45</v>
      </c>
      <c r="G348" s="32">
        <f>[1]ODBC!G348</f>
        <v>0</v>
      </c>
      <c r="H348" s="33">
        <f>SUM([1]ODBC!H348)</f>
        <v>0</v>
      </c>
      <c r="I348" s="41" t="str">
        <f>'Vinyl cutting'!$B$2</f>
        <v>J36938</v>
      </c>
      <c r="J348" s="42">
        <f ca="1">(SUMIF('Freeform time and material'!$B$17:$B$30,B348,'Freeform time and material'!$G$17:$G$30)) +
(SUMIF('Vinyl cutting'!$B$17:$B$30,B348,'Vinyl cutting'!$G$17:$G$30)) +
(SUMIF('Vinyl cutting (2)'!$B$17:$B$30,B348,'Vinyl cutting (2)'!$G$17:$G$30)) +
(SUMIF('Apply vinyl graphics'!$B$17:$B$30,B348,'Apply vinyl graphics'!$G$17:$G$30)) +
(SUMIF('Apply vinyl graphics (2)'!$B$17:$B$30,B348,'Apply vinyl graphics (2)'!$G$17:$G$30)) +
(SUMIF('Alum pan sign'!$B$17:$B$30,B348,'Alum pan sign'!$G$17:$G$30)) +
(SUMIF('Alum pan sign (2)'!$B$17:$B$30,B348,'Alum pan sign (2)'!$G$17:$G$30)) +
(SUMIF('Economy pan sign'!$B$17:$B$30,B348,'Economy pan sign'!$G$17:$G$30)) +
(SUMIF('Post and panel sign'!$B$17:$B$30,B348,'Post and panel sign'!$G$17:$G$30)) +
(SUMIF('Post and panel sign (2)'!$B$17:$B$30,B348,'Post and panel sign (2)'!$G$17:$G$30)) +
(SUMIF('Flat panels only'!$B$17:$B$30,B348,'Flat panels only'!$G$17:$G$30)) +
(SUMIF('Flat panels only (2)'!$B$17:$B$30,B348,'Flat panels only (2)'!$G$17:$G$30)) +
(SUMIF('Routed panel shapes'!$B$18:$B$31,B348,'Routed panel shapes'!$G$18:$G$31)) +
(SUMIF('Routed panel shapes (2)'!$B$18:$B$31,B348,'Routed panel shapes (2)'!$G$18:$G$31)) +
(SUMIF('Routed face only'!$B$17:$B$30,B348,'Routed face only'!$G$17:$G$30)) +
(SUMIF('Routed face only (2)'!$B$17:$B$30,B348,'Routed face only (2)'!$G$17:$G$30)) +
(SUMIF('Routed alum faces letters'!$B$17:$B$30,B348,'Routed alum faces letters'!$G$17:$G$30)) +
(SUMIF('Routed alum faces letters (2)'!$B$17:$B$30,B348,'Routed alum faces letters (2)'!$G$17:$G$30)) +
(SUMIF('Routed push through acrylic'!$B$17:$B$30,B348,'Routed push through acrylic'!$G$17:$G$30)) +
(SUMIF('Routed push through acrylic (2)'!$B$17:$B$30,B348,'Routed push through acrylic (2)'!$G$17:$G$30)) +
(SUMIF('Sf routed cabinet'!$B$17:$B$30,B348,'Sf routed cabinet'!$G$17:$G$30)) +
(SUMIF('Sf routed cabinet (2)'!$B$17:$B$30,B348,'Sf routed cabinet (2)'!$G$17:$G$30)) +
(SUMIF('Df routed cabinet'!$B$17:$B$30,B348,'Df routed cabinet'!$G$17:$G$30)) +
(SUMIF('Df routed cabinet (2)'!$B$17:$B$30,B348,'Df routed cabinet (2)'!$G$17:$G$30)) +
(SUMIF('Sf acrylic cabinet'!$B$17:$B$30,B348,'Sf acrylic cabinet'!$G$17:$G$30)) +
(SUMIF('Sf acrylic cabinet (2)'!$B$17:$B$30,B348,'Sf acrylic cabinet (2)'!$G$17:$G$30)) +
(SUMIF('Economy Sf acrylic'!$B$17:$B$30,B348,'Economy Sf acrylic'!$G$17:$G$30)) +
(SUMIF('Df acrylic cabinet'!$B$17:$B$30,B348,'Df acrylic cabinet'!$G$17:$G$30)) +
(SUMIF('Df acrylic cabinet (2)'!$B$17:$B$30,B348,'Df acrylic cabinet (2)'!$G$17:$G$30)) +
(SUMIF('Sf flex cabinet'!$B$17:$B$30,B348,'Sf flex cabinet'!$G$17:$G$30)) +
(SUMIF('Sf flex cabinet (2)'!$B$17:$B$30,B348,'Sf flex cabinet (2)'!$G$17:$G$30)) +
(SUMIF('Df flex cabinet'!$B$17:$B$36,B348,'Df flex cabinet'!$G$17:$G$36)) +
(SUMIF('Df flex cabinet (2)'!$B$17:$B$36,B348,'Df flex cabinet (2)'!$G$17:$G$36)) +
(SUMIF('Pole cover'!$B$17:$B$30,B348,'Pole cover'!$G$17:$G$30)) +
(SUMIF('Pole cover (2)'!$B$17:$B$30,B348,'Pole cover (2)'!$G$17:$G$30)) +
(SUMIF('Structural Steel Fab'!$B$17:$B$29,B348,'Structural Steel Fab'!$G$17:$G$29)) +
(SUMIF(Reveal!$B$17:$B$30,B348,Reveal!$G$17:$G$30)) +
(SUMIF('Reveal (2)'!$B$17:$B$30,B348,'Reveal (2)'!$G$17:$G$30)) +
(SUMIF('Crown cove top'!$B$17:$B$30,B348,'Crown cove top'!$G$17:$G$30)) +
(SUMIF('EMC assembly'!$B$17:$B$30,B348,'EMC assembly'!$G$17:$G$30)) +
(SUMIF(Crating!$B$17:$B$29,B348,Crating!$G$17:$G$29)) +
(SUMIF('LED wiring'!$B$17:$B$30,B348,'LED wiring'!$G$17:$G$30)) +
(SUMIF('Changeable copy face'!$B$17:$B$30,B348,'Changeable copy face'!$G$17:$G$30)) +
(SUMIF('Flex face assembly'!$B$17:$B$30,B348,'Flex face assembly'!$G$17:$G$30)) +
(SUMIF('Routed face assembly'!$B$17:$B$30,B348,'Routed face assembly'!$G$17:$G$30)) +
(SUMIF('Paint calculation'!$B$17:$B$30,B348,'Paint calculation'!$G$17:$G$30)) +
(SUMIF('Trimcap letter face'!$B$17:$B$30,B348,'Trimcap letter face'!$G$17:$G$30)) +
(SUMIF('Trimcap letter face (2)'!$B$17:$B$30,B348,'Trimcap letter face (2)'!$G$17:$G$30)) +
(SUMIF('Channel letter fabrication'!$B$17:$B$30,B348,'Channel letter fabrication'!$G$17:$G$30)) +
(SUMIF('Channel letter fabrication (2)'!$B$17:$B$30,B348,'Channel letter fabrication (2)'!$G$17:$G$30))</f>
        <v>0</v>
      </c>
    </row>
    <row r="349" spans="1:10">
      <c r="A349" s="28" t="str">
        <f>[1]ODBC!$A349</f>
        <v>8" Channel Iron</v>
      </c>
      <c r="B349" s="29" t="str">
        <f>[1]ODBC!B349</f>
        <v>28125</v>
      </c>
      <c r="C349" s="30">
        <f>IFERROR(VLOOKUP($B349,[1]ODBC!$B:$H,2,FALSE),"")</f>
        <v>4.1399999999999997</v>
      </c>
      <c r="D349" s="30">
        <f>IFERROR(VLOOKUP($B349,[1]ODBC!$B:$H,3,FALSE),"")</f>
        <v>7.4530000000000003</v>
      </c>
      <c r="E349" s="30" t="str">
        <f>IFERROR(VLOOKUP($B349,[1]ODBC!$B:$H,4,FALSE),"")</f>
        <v>FT</v>
      </c>
      <c r="F349" s="31">
        <f>IFERROR(VLOOKUP($B349,[1]ODBC!$B:$H,5,FALSE),"")</f>
        <v>44.45</v>
      </c>
      <c r="G349" s="32">
        <f>[1]ODBC!G349</f>
        <v>0</v>
      </c>
      <c r="H349" s="33">
        <f>SUM([1]ODBC!H349)</f>
        <v>0</v>
      </c>
      <c r="I349" s="41" t="str">
        <f>'Vinyl cutting'!$B$2</f>
        <v>J36938</v>
      </c>
      <c r="J349" s="42">
        <f ca="1">(SUMIF('Freeform time and material'!$B$17:$B$30,B349,'Freeform time and material'!$G$17:$G$30)) +
(SUMIF('Vinyl cutting'!$B$17:$B$30,B349,'Vinyl cutting'!$G$17:$G$30)) +
(SUMIF('Vinyl cutting (2)'!$B$17:$B$30,B349,'Vinyl cutting (2)'!$G$17:$G$30)) +
(SUMIF('Apply vinyl graphics'!$B$17:$B$30,B349,'Apply vinyl graphics'!$G$17:$G$30)) +
(SUMIF('Apply vinyl graphics (2)'!$B$17:$B$30,B349,'Apply vinyl graphics (2)'!$G$17:$G$30)) +
(SUMIF('Alum pan sign'!$B$17:$B$30,B349,'Alum pan sign'!$G$17:$G$30)) +
(SUMIF('Alum pan sign (2)'!$B$17:$B$30,B349,'Alum pan sign (2)'!$G$17:$G$30)) +
(SUMIF('Economy pan sign'!$B$17:$B$30,B349,'Economy pan sign'!$G$17:$G$30)) +
(SUMIF('Post and panel sign'!$B$17:$B$30,B349,'Post and panel sign'!$G$17:$G$30)) +
(SUMIF('Post and panel sign (2)'!$B$17:$B$30,B349,'Post and panel sign (2)'!$G$17:$G$30)) +
(SUMIF('Flat panels only'!$B$17:$B$30,B349,'Flat panels only'!$G$17:$G$30)) +
(SUMIF('Flat panels only (2)'!$B$17:$B$30,B349,'Flat panels only (2)'!$G$17:$G$30)) +
(SUMIF('Routed panel shapes'!$B$18:$B$31,B349,'Routed panel shapes'!$G$18:$G$31)) +
(SUMIF('Routed panel shapes (2)'!$B$18:$B$31,B349,'Routed panel shapes (2)'!$G$18:$G$31)) +
(SUMIF('Routed face only'!$B$17:$B$30,B349,'Routed face only'!$G$17:$G$30)) +
(SUMIF('Routed face only (2)'!$B$17:$B$30,B349,'Routed face only (2)'!$G$17:$G$30)) +
(SUMIF('Routed alum faces letters'!$B$17:$B$30,B349,'Routed alum faces letters'!$G$17:$G$30)) +
(SUMIF('Routed alum faces letters (2)'!$B$17:$B$30,B349,'Routed alum faces letters (2)'!$G$17:$G$30)) +
(SUMIF('Routed push through acrylic'!$B$17:$B$30,B349,'Routed push through acrylic'!$G$17:$G$30)) +
(SUMIF('Routed push through acrylic (2)'!$B$17:$B$30,B349,'Routed push through acrylic (2)'!$G$17:$G$30)) +
(SUMIF('Sf routed cabinet'!$B$17:$B$30,B349,'Sf routed cabinet'!$G$17:$G$30)) +
(SUMIF('Sf routed cabinet (2)'!$B$17:$B$30,B349,'Sf routed cabinet (2)'!$G$17:$G$30)) +
(SUMIF('Df routed cabinet'!$B$17:$B$30,B349,'Df routed cabinet'!$G$17:$G$30)) +
(SUMIF('Df routed cabinet (2)'!$B$17:$B$30,B349,'Df routed cabinet (2)'!$G$17:$G$30)) +
(SUMIF('Sf acrylic cabinet'!$B$17:$B$30,B349,'Sf acrylic cabinet'!$G$17:$G$30)) +
(SUMIF('Sf acrylic cabinet (2)'!$B$17:$B$30,B349,'Sf acrylic cabinet (2)'!$G$17:$G$30)) +
(SUMIF('Economy Sf acrylic'!$B$17:$B$30,B349,'Economy Sf acrylic'!$G$17:$G$30)) +
(SUMIF('Df acrylic cabinet'!$B$17:$B$30,B349,'Df acrylic cabinet'!$G$17:$G$30)) +
(SUMIF('Df acrylic cabinet (2)'!$B$17:$B$30,B349,'Df acrylic cabinet (2)'!$G$17:$G$30)) +
(SUMIF('Sf flex cabinet'!$B$17:$B$30,B349,'Sf flex cabinet'!$G$17:$G$30)) +
(SUMIF('Sf flex cabinet (2)'!$B$17:$B$30,B349,'Sf flex cabinet (2)'!$G$17:$G$30)) +
(SUMIF('Df flex cabinet'!$B$17:$B$36,B349,'Df flex cabinet'!$G$17:$G$36)) +
(SUMIF('Df flex cabinet (2)'!$B$17:$B$36,B349,'Df flex cabinet (2)'!$G$17:$G$36)) +
(SUMIF('Pole cover'!$B$17:$B$30,B349,'Pole cover'!$G$17:$G$30)) +
(SUMIF('Pole cover (2)'!$B$17:$B$30,B349,'Pole cover (2)'!$G$17:$G$30)) +
(SUMIF('Structural Steel Fab'!$B$17:$B$29,B349,'Structural Steel Fab'!$G$17:$G$29)) +
(SUMIF(Reveal!$B$17:$B$30,B349,Reveal!$G$17:$G$30)) +
(SUMIF('Reveal (2)'!$B$17:$B$30,B349,'Reveal (2)'!$G$17:$G$30)) +
(SUMIF('Crown cove top'!$B$17:$B$30,B349,'Crown cove top'!$G$17:$G$30)) +
(SUMIF('EMC assembly'!$B$17:$B$30,B349,'EMC assembly'!$G$17:$G$30)) +
(SUMIF(Crating!$B$17:$B$29,B349,Crating!$G$17:$G$29)) +
(SUMIF('LED wiring'!$B$17:$B$30,B349,'LED wiring'!$G$17:$G$30)) +
(SUMIF('Changeable copy face'!$B$17:$B$30,B349,'Changeable copy face'!$G$17:$G$30)) +
(SUMIF('Flex face assembly'!$B$17:$B$30,B349,'Flex face assembly'!$G$17:$G$30)) +
(SUMIF('Routed face assembly'!$B$17:$B$30,B349,'Routed face assembly'!$G$17:$G$30)) +
(SUMIF('Paint calculation'!$B$17:$B$30,B349,'Paint calculation'!$G$17:$G$30)) +
(SUMIF('Trimcap letter face'!$B$17:$B$30,B349,'Trimcap letter face'!$G$17:$G$30)) +
(SUMIF('Trimcap letter face (2)'!$B$17:$B$30,B349,'Trimcap letter face (2)'!$G$17:$G$30)) +
(SUMIF('Channel letter fabrication'!$B$17:$B$30,B349,'Channel letter fabrication'!$G$17:$G$30)) +
(SUMIF('Channel letter fabrication (2)'!$B$17:$B$30,B349,'Channel letter fabrication (2)'!$G$17:$G$30))</f>
        <v>0</v>
      </c>
    </row>
    <row r="350" spans="1:10">
      <c r="A350" s="28" t="str">
        <f>[1]ODBC!$A350</f>
        <v>.250 X .750 Steel Flat Bar</v>
      </c>
      <c r="B350" s="29" t="str">
        <f>[1]ODBC!B350</f>
        <v>28145</v>
      </c>
      <c r="C350" s="30">
        <f>IFERROR(VLOOKUP($B350,[1]ODBC!$B:$H,2,FALSE),"")</f>
        <v>0.61</v>
      </c>
      <c r="D350" s="30">
        <f>IFERROR(VLOOKUP($B350,[1]ODBC!$B:$H,3,FALSE),"")</f>
        <v>1.0980000000000001</v>
      </c>
      <c r="E350" s="30" t="str">
        <f>IFERROR(VLOOKUP($B350,[1]ODBC!$B:$H,4,FALSE),"")</f>
        <v>FT</v>
      </c>
      <c r="F350" s="31">
        <f>IFERROR(VLOOKUP($B350,[1]ODBC!$B:$H,5,FALSE),"")</f>
        <v>44.45</v>
      </c>
      <c r="G350" s="32">
        <f>[1]ODBC!G350</f>
        <v>0</v>
      </c>
      <c r="H350" s="33">
        <f>SUM([1]ODBC!H350)</f>
        <v>0</v>
      </c>
      <c r="I350" s="41" t="str">
        <f>'Vinyl cutting'!$B$2</f>
        <v>J36938</v>
      </c>
      <c r="J350" s="42">
        <f ca="1">(SUMIF('Freeform time and material'!$B$17:$B$30,B350,'Freeform time and material'!$G$17:$G$30)) +
(SUMIF('Vinyl cutting'!$B$17:$B$30,B350,'Vinyl cutting'!$G$17:$G$30)) +
(SUMIF('Vinyl cutting (2)'!$B$17:$B$30,B350,'Vinyl cutting (2)'!$G$17:$G$30)) +
(SUMIF('Apply vinyl graphics'!$B$17:$B$30,B350,'Apply vinyl graphics'!$G$17:$G$30)) +
(SUMIF('Apply vinyl graphics (2)'!$B$17:$B$30,B350,'Apply vinyl graphics (2)'!$G$17:$G$30)) +
(SUMIF('Alum pan sign'!$B$17:$B$30,B350,'Alum pan sign'!$G$17:$G$30)) +
(SUMIF('Alum pan sign (2)'!$B$17:$B$30,B350,'Alum pan sign (2)'!$G$17:$G$30)) +
(SUMIF('Economy pan sign'!$B$17:$B$30,B350,'Economy pan sign'!$G$17:$G$30)) +
(SUMIF('Post and panel sign'!$B$17:$B$30,B350,'Post and panel sign'!$G$17:$G$30)) +
(SUMIF('Post and panel sign (2)'!$B$17:$B$30,B350,'Post and panel sign (2)'!$G$17:$G$30)) +
(SUMIF('Flat panels only'!$B$17:$B$30,B350,'Flat panels only'!$G$17:$G$30)) +
(SUMIF('Flat panels only (2)'!$B$17:$B$30,B350,'Flat panels only (2)'!$G$17:$G$30)) +
(SUMIF('Routed panel shapes'!$B$18:$B$31,B350,'Routed panel shapes'!$G$18:$G$31)) +
(SUMIF('Routed panel shapes (2)'!$B$18:$B$31,B350,'Routed panel shapes (2)'!$G$18:$G$31)) +
(SUMIF('Routed face only'!$B$17:$B$30,B350,'Routed face only'!$G$17:$G$30)) +
(SUMIF('Routed face only (2)'!$B$17:$B$30,B350,'Routed face only (2)'!$G$17:$G$30)) +
(SUMIF('Routed alum faces letters'!$B$17:$B$30,B350,'Routed alum faces letters'!$G$17:$G$30)) +
(SUMIF('Routed alum faces letters (2)'!$B$17:$B$30,B350,'Routed alum faces letters (2)'!$G$17:$G$30)) +
(SUMIF('Routed push through acrylic'!$B$17:$B$30,B350,'Routed push through acrylic'!$G$17:$G$30)) +
(SUMIF('Routed push through acrylic (2)'!$B$17:$B$30,B350,'Routed push through acrylic (2)'!$G$17:$G$30)) +
(SUMIF('Sf routed cabinet'!$B$17:$B$30,B350,'Sf routed cabinet'!$G$17:$G$30)) +
(SUMIF('Sf routed cabinet (2)'!$B$17:$B$30,B350,'Sf routed cabinet (2)'!$G$17:$G$30)) +
(SUMIF('Df routed cabinet'!$B$17:$B$30,B350,'Df routed cabinet'!$G$17:$G$30)) +
(SUMIF('Df routed cabinet (2)'!$B$17:$B$30,B350,'Df routed cabinet (2)'!$G$17:$G$30)) +
(SUMIF('Sf acrylic cabinet'!$B$17:$B$30,B350,'Sf acrylic cabinet'!$G$17:$G$30)) +
(SUMIF('Sf acrylic cabinet (2)'!$B$17:$B$30,B350,'Sf acrylic cabinet (2)'!$G$17:$G$30)) +
(SUMIF('Economy Sf acrylic'!$B$17:$B$30,B350,'Economy Sf acrylic'!$G$17:$G$30)) +
(SUMIF('Df acrylic cabinet'!$B$17:$B$30,B350,'Df acrylic cabinet'!$G$17:$G$30)) +
(SUMIF('Df acrylic cabinet (2)'!$B$17:$B$30,B350,'Df acrylic cabinet (2)'!$G$17:$G$30)) +
(SUMIF('Sf flex cabinet'!$B$17:$B$30,B350,'Sf flex cabinet'!$G$17:$G$30)) +
(SUMIF('Sf flex cabinet (2)'!$B$17:$B$30,B350,'Sf flex cabinet (2)'!$G$17:$G$30)) +
(SUMIF('Df flex cabinet'!$B$17:$B$36,B350,'Df flex cabinet'!$G$17:$G$36)) +
(SUMIF('Df flex cabinet (2)'!$B$17:$B$36,B350,'Df flex cabinet (2)'!$G$17:$G$36)) +
(SUMIF('Pole cover'!$B$17:$B$30,B350,'Pole cover'!$G$17:$G$30)) +
(SUMIF('Pole cover (2)'!$B$17:$B$30,B350,'Pole cover (2)'!$G$17:$G$30)) +
(SUMIF('Structural Steel Fab'!$B$17:$B$29,B350,'Structural Steel Fab'!$G$17:$G$29)) +
(SUMIF(Reveal!$B$17:$B$30,B350,Reveal!$G$17:$G$30)) +
(SUMIF('Reveal (2)'!$B$17:$B$30,B350,'Reveal (2)'!$G$17:$G$30)) +
(SUMIF('Crown cove top'!$B$17:$B$30,B350,'Crown cove top'!$G$17:$G$30)) +
(SUMIF('EMC assembly'!$B$17:$B$30,B350,'EMC assembly'!$G$17:$G$30)) +
(SUMIF(Crating!$B$17:$B$29,B350,Crating!$G$17:$G$29)) +
(SUMIF('LED wiring'!$B$17:$B$30,B350,'LED wiring'!$G$17:$G$30)) +
(SUMIF('Changeable copy face'!$B$17:$B$30,B350,'Changeable copy face'!$G$17:$G$30)) +
(SUMIF('Flex face assembly'!$B$17:$B$30,B350,'Flex face assembly'!$G$17:$G$30)) +
(SUMIF('Routed face assembly'!$B$17:$B$30,B350,'Routed face assembly'!$G$17:$G$30)) +
(SUMIF('Paint calculation'!$B$17:$B$30,B350,'Paint calculation'!$G$17:$G$30)) +
(SUMIF('Trimcap letter face'!$B$17:$B$30,B350,'Trimcap letter face'!$G$17:$G$30)) +
(SUMIF('Trimcap letter face (2)'!$B$17:$B$30,B350,'Trimcap letter face (2)'!$G$17:$G$30)) +
(SUMIF('Channel letter fabrication'!$B$17:$B$30,B350,'Channel letter fabrication'!$G$17:$G$30)) +
(SUMIF('Channel letter fabrication (2)'!$B$17:$B$30,B350,'Channel letter fabrication (2)'!$G$17:$G$30))</f>
        <v>0</v>
      </c>
    </row>
    <row r="351" spans="1:10">
      <c r="A351" s="28" t="str">
        <f>[1]ODBC!$A351</f>
        <v>.250 x 2" Steel Flat Bar</v>
      </c>
      <c r="B351" s="29" t="str">
        <f>[1]ODBC!B351</f>
        <v>28148</v>
      </c>
      <c r="C351" s="30">
        <f>IFERROR(VLOOKUP($B351,[1]ODBC!$B:$H,2,FALSE),"")</f>
        <v>1.08</v>
      </c>
      <c r="D351" s="30">
        <f>IFERROR(VLOOKUP($B351,[1]ODBC!$B:$H,3,FALSE),"")</f>
        <v>1.944</v>
      </c>
      <c r="E351" s="30" t="str">
        <f>IFERROR(VLOOKUP($B351,[1]ODBC!$B:$H,4,FALSE),"")</f>
        <v>FT</v>
      </c>
      <c r="F351" s="31">
        <f>IFERROR(VLOOKUP($B351,[1]ODBC!$B:$H,5,FALSE),"")</f>
        <v>44.45</v>
      </c>
      <c r="G351" s="32">
        <f>[1]ODBC!G351</f>
        <v>0</v>
      </c>
      <c r="H351" s="33">
        <f>SUM([1]ODBC!H351)</f>
        <v>45726</v>
      </c>
      <c r="I351" s="41" t="str">
        <f>'Vinyl cutting'!$B$2</f>
        <v>J36938</v>
      </c>
      <c r="J351" s="42">
        <f ca="1">(SUMIF('Freeform time and material'!$B$17:$B$30,B351,'Freeform time and material'!$G$17:$G$30)) +
(SUMIF('Vinyl cutting'!$B$17:$B$30,B351,'Vinyl cutting'!$G$17:$G$30)) +
(SUMIF('Vinyl cutting (2)'!$B$17:$B$30,B351,'Vinyl cutting (2)'!$G$17:$G$30)) +
(SUMIF('Apply vinyl graphics'!$B$17:$B$30,B351,'Apply vinyl graphics'!$G$17:$G$30)) +
(SUMIF('Apply vinyl graphics (2)'!$B$17:$B$30,B351,'Apply vinyl graphics (2)'!$G$17:$G$30)) +
(SUMIF('Alum pan sign'!$B$17:$B$30,B351,'Alum pan sign'!$G$17:$G$30)) +
(SUMIF('Alum pan sign (2)'!$B$17:$B$30,B351,'Alum pan sign (2)'!$G$17:$G$30)) +
(SUMIF('Economy pan sign'!$B$17:$B$30,B351,'Economy pan sign'!$G$17:$G$30)) +
(SUMIF('Post and panel sign'!$B$17:$B$30,B351,'Post and panel sign'!$G$17:$G$30)) +
(SUMIF('Post and panel sign (2)'!$B$17:$B$30,B351,'Post and panel sign (2)'!$G$17:$G$30)) +
(SUMIF('Flat panels only'!$B$17:$B$30,B351,'Flat panels only'!$G$17:$G$30)) +
(SUMIF('Flat panels only (2)'!$B$17:$B$30,B351,'Flat panels only (2)'!$G$17:$G$30)) +
(SUMIF('Routed panel shapes'!$B$18:$B$31,B351,'Routed panel shapes'!$G$18:$G$31)) +
(SUMIF('Routed panel shapes (2)'!$B$18:$B$31,B351,'Routed panel shapes (2)'!$G$18:$G$31)) +
(SUMIF('Routed face only'!$B$17:$B$30,B351,'Routed face only'!$G$17:$G$30)) +
(SUMIF('Routed face only (2)'!$B$17:$B$30,B351,'Routed face only (2)'!$G$17:$G$30)) +
(SUMIF('Routed alum faces letters'!$B$17:$B$30,B351,'Routed alum faces letters'!$G$17:$G$30)) +
(SUMIF('Routed alum faces letters (2)'!$B$17:$B$30,B351,'Routed alum faces letters (2)'!$G$17:$G$30)) +
(SUMIF('Routed push through acrylic'!$B$17:$B$30,B351,'Routed push through acrylic'!$G$17:$G$30)) +
(SUMIF('Routed push through acrylic (2)'!$B$17:$B$30,B351,'Routed push through acrylic (2)'!$G$17:$G$30)) +
(SUMIF('Sf routed cabinet'!$B$17:$B$30,B351,'Sf routed cabinet'!$G$17:$G$30)) +
(SUMIF('Sf routed cabinet (2)'!$B$17:$B$30,B351,'Sf routed cabinet (2)'!$G$17:$G$30)) +
(SUMIF('Df routed cabinet'!$B$17:$B$30,B351,'Df routed cabinet'!$G$17:$G$30)) +
(SUMIF('Df routed cabinet (2)'!$B$17:$B$30,B351,'Df routed cabinet (2)'!$G$17:$G$30)) +
(SUMIF('Sf acrylic cabinet'!$B$17:$B$30,B351,'Sf acrylic cabinet'!$G$17:$G$30)) +
(SUMIF('Sf acrylic cabinet (2)'!$B$17:$B$30,B351,'Sf acrylic cabinet (2)'!$G$17:$G$30)) +
(SUMIF('Economy Sf acrylic'!$B$17:$B$30,B351,'Economy Sf acrylic'!$G$17:$G$30)) +
(SUMIF('Df acrylic cabinet'!$B$17:$B$30,B351,'Df acrylic cabinet'!$G$17:$G$30)) +
(SUMIF('Df acrylic cabinet (2)'!$B$17:$B$30,B351,'Df acrylic cabinet (2)'!$G$17:$G$30)) +
(SUMIF('Sf flex cabinet'!$B$17:$B$30,B351,'Sf flex cabinet'!$G$17:$G$30)) +
(SUMIF('Sf flex cabinet (2)'!$B$17:$B$30,B351,'Sf flex cabinet (2)'!$G$17:$G$30)) +
(SUMIF('Df flex cabinet'!$B$17:$B$36,B351,'Df flex cabinet'!$G$17:$G$36)) +
(SUMIF('Df flex cabinet (2)'!$B$17:$B$36,B351,'Df flex cabinet (2)'!$G$17:$G$36)) +
(SUMIF('Pole cover'!$B$17:$B$30,B351,'Pole cover'!$G$17:$G$30)) +
(SUMIF('Pole cover (2)'!$B$17:$B$30,B351,'Pole cover (2)'!$G$17:$G$30)) +
(SUMIF('Structural Steel Fab'!$B$17:$B$29,B351,'Structural Steel Fab'!$G$17:$G$29)) +
(SUMIF(Reveal!$B$17:$B$30,B351,Reveal!$G$17:$G$30)) +
(SUMIF('Reveal (2)'!$B$17:$B$30,B351,'Reveal (2)'!$G$17:$G$30)) +
(SUMIF('Crown cove top'!$B$17:$B$30,B351,'Crown cove top'!$G$17:$G$30)) +
(SUMIF('EMC assembly'!$B$17:$B$30,B351,'EMC assembly'!$G$17:$G$30)) +
(SUMIF(Crating!$B$17:$B$29,B351,Crating!$G$17:$G$29)) +
(SUMIF('LED wiring'!$B$17:$B$30,B351,'LED wiring'!$G$17:$G$30)) +
(SUMIF('Changeable copy face'!$B$17:$B$30,B351,'Changeable copy face'!$G$17:$G$30)) +
(SUMIF('Flex face assembly'!$B$17:$B$30,B351,'Flex face assembly'!$G$17:$G$30)) +
(SUMIF('Routed face assembly'!$B$17:$B$30,B351,'Routed face assembly'!$G$17:$G$30)) +
(SUMIF('Paint calculation'!$B$17:$B$30,B351,'Paint calculation'!$G$17:$G$30)) +
(SUMIF('Trimcap letter face'!$B$17:$B$30,B351,'Trimcap letter face'!$G$17:$G$30)) +
(SUMIF('Trimcap letter face (2)'!$B$17:$B$30,B351,'Trimcap letter face (2)'!$G$17:$G$30)) +
(SUMIF('Channel letter fabrication'!$B$17:$B$30,B351,'Channel letter fabrication'!$G$17:$G$30)) +
(SUMIF('Channel letter fabrication (2)'!$B$17:$B$30,B351,'Channel letter fabrication (2)'!$G$17:$G$30))</f>
        <v>0</v>
      </c>
    </row>
    <row r="352" spans="1:10">
      <c r="A352" s="28" t="str">
        <f>[1]ODBC!$A352</f>
        <v>.250 X 8 Steel Flat Bar</v>
      </c>
      <c r="B352" s="29" t="str">
        <f>[1]ODBC!B352</f>
        <v>28155</v>
      </c>
      <c r="C352" s="30">
        <f>IFERROR(VLOOKUP($B352,[1]ODBC!$B:$H,2,FALSE),"")</f>
        <v>5.28</v>
      </c>
      <c r="D352" s="30">
        <f>IFERROR(VLOOKUP($B352,[1]ODBC!$B:$H,3,FALSE),"")</f>
        <v>9.5050000000000008</v>
      </c>
      <c r="E352" s="30" t="str">
        <f>IFERROR(VLOOKUP($B352,[1]ODBC!$B:$H,4,FALSE),"")</f>
        <v>FT</v>
      </c>
      <c r="F352" s="31">
        <f>IFERROR(VLOOKUP($B352,[1]ODBC!$B:$H,5,FALSE),"")</f>
        <v>44.45</v>
      </c>
      <c r="G352" s="32">
        <f>[1]ODBC!G352</f>
        <v>0</v>
      </c>
      <c r="H352" s="33">
        <f>SUM([1]ODBC!H352)</f>
        <v>0</v>
      </c>
      <c r="I352" s="41" t="str">
        <f>'Vinyl cutting'!$B$2</f>
        <v>J36938</v>
      </c>
      <c r="J352" s="42">
        <f ca="1">(SUMIF('Freeform time and material'!$B$17:$B$30,B352,'Freeform time and material'!$G$17:$G$30)) +
(SUMIF('Vinyl cutting'!$B$17:$B$30,B352,'Vinyl cutting'!$G$17:$G$30)) +
(SUMIF('Vinyl cutting (2)'!$B$17:$B$30,B352,'Vinyl cutting (2)'!$G$17:$G$30)) +
(SUMIF('Apply vinyl graphics'!$B$17:$B$30,B352,'Apply vinyl graphics'!$G$17:$G$30)) +
(SUMIF('Apply vinyl graphics (2)'!$B$17:$B$30,B352,'Apply vinyl graphics (2)'!$G$17:$G$30)) +
(SUMIF('Alum pan sign'!$B$17:$B$30,B352,'Alum pan sign'!$G$17:$G$30)) +
(SUMIF('Alum pan sign (2)'!$B$17:$B$30,B352,'Alum pan sign (2)'!$G$17:$G$30)) +
(SUMIF('Economy pan sign'!$B$17:$B$30,B352,'Economy pan sign'!$G$17:$G$30)) +
(SUMIF('Post and panel sign'!$B$17:$B$30,B352,'Post and panel sign'!$G$17:$G$30)) +
(SUMIF('Post and panel sign (2)'!$B$17:$B$30,B352,'Post and panel sign (2)'!$G$17:$G$30)) +
(SUMIF('Flat panels only'!$B$17:$B$30,B352,'Flat panels only'!$G$17:$G$30)) +
(SUMIF('Flat panels only (2)'!$B$17:$B$30,B352,'Flat panels only (2)'!$G$17:$G$30)) +
(SUMIF('Routed panel shapes'!$B$18:$B$31,B352,'Routed panel shapes'!$G$18:$G$31)) +
(SUMIF('Routed panel shapes (2)'!$B$18:$B$31,B352,'Routed panel shapes (2)'!$G$18:$G$31)) +
(SUMIF('Routed face only'!$B$17:$B$30,B352,'Routed face only'!$G$17:$G$30)) +
(SUMIF('Routed face only (2)'!$B$17:$B$30,B352,'Routed face only (2)'!$G$17:$G$30)) +
(SUMIF('Routed alum faces letters'!$B$17:$B$30,B352,'Routed alum faces letters'!$G$17:$G$30)) +
(SUMIF('Routed alum faces letters (2)'!$B$17:$B$30,B352,'Routed alum faces letters (2)'!$G$17:$G$30)) +
(SUMIF('Routed push through acrylic'!$B$17:$B$30,B352,'Routed push through acrylic'!$G$17:$G$30)) +
(SUMIF('Routed push through acrylic (2)'!$B$17:$B$30,B352,'Routed push through acrylic (2)'!$G$17:$G$30)) +
(SUMIF('Sf routed cabinet'!$B$17:$B$30,B352,'Sf routed cabinet'!$G$17:$G$30)) +
(SUMIF('Sf routed cabinet (2)'!$B$17:$B$30,B352,'Sf routed cabinet (2)'!$G$17:$G$30)) +
(SUMIF('Df routed cabinet'!$B$17:$B$30,B352,'Df routed cabinet'!$G$17:$G$30)) +
(SUMIF('Df routed cabinet (2)'!$B$17:$B$30,B352,'Df routed cabinet (2)'!$G$17:$G$30)) +
(SUMIF('Sf acrylic cabinet'!$B$17:$B$30,B352,'Sf acrylic cabinet'!$G$17:$G$30)) +
(SUMIF('Sf acrylic cabinet (2)'!$B$17:$B$30,B352,'Sf acrylic cabinet (2)'!$G$17:$G$30)) +
(SUMIF('Economy Sf acrylic'!$B$17:$B$30,B352,'Economy Sf acrylic'!$G$17:$G$30)) +
(SUMIF('Df acrylic cabinet'!$B$17:$B$30,B352,'Df acrylic cabinet'!$G$17:$G$30)) +
(SUMIF('Df acrylic cabinet (2)'!$B$17:$B$30,B352,'Df acrylic cabinet (2)'!$G$17:$G$30)) +
(SUMIF('Sf flex cabinet'!$B$17:$B$30,B352,'Sf flex cabinet'!$G$17:$G$30)) +
(SUMIF('Sf flex cabinet (2)'!$B$17:$B$30,B352,'Sf flex cabinet (2)'!$G$17:$G$30)) +
(SUMIF('Df flex cabinet'!$B$17:$B$36,B352,'Df flex cabinet'!$G$17:$G$36)) +
(SUMIF('Df flex cabinet (2)'!$B$17:$B$36,B352,'Df flex cabinet (2)'!$G$17:$G$36)) +
(SUMIF('Pole cover'!$B$17:$B$30,B352,'Pole cover'!$G$17:$G$30)) +
(SUMIF('Pole cover (2)'!$B$17:$B$30,B352,'Pole cover (2)'!$G$17:$G$30)) +
(SUMIF('Structural Steel Fab'!$B$17:$B$29,B352,'Structural Steel Fab'!$G$17:$G$29)) +
(SUMIF(Reveal!$B$17:$B$30,B352,Reveal!$G$17:$G$30)) +
(SUMIF('Reveal (2)'!$B$17:$B$30,B352,'Reveal (2)'!$G$17:$G$30)) +
(SUMIF('Crown cove top'!$B$17:$B$30,B352,'Crown cove top'!$G$17:$G$30)) +
(SUMIF('EMC assembly'!$B$17:$B$30,B352,'EMC assembly'!$G$17:$G$30)) +
(SUMIF(Crating!$B$17:$B$29,B352,Crating!$G$17:$G$29)) +
(SUMIF('LED wiring'!$B$17:$B$30,B352,'LED wiring'!$G$17:$G$30)) +
(SUMIF('Changeable copy face'!$B$17:$B$30,B352,'Changeable copy face'!$G$17:$G$30)) +
(SUMIF('Flex face assembly'!$B$17:$B$30,B352,'Flex face assembly'!$G$17:$G$30)) +
(SUMIF('Routed face assembly'!$B$17:$B$30,B352,'Routed face assembly'!$G$17:$G$30)) +
(SUMIF('Paint calculation'!$B$17:$B$30,B352,'Paint calculation'!$G$17:$G$30)) +
(SUMIF('Trimcap letter face'!$B$17:$B$30,B352,'Trimcap letter face'!$G$17:$G$30)) +
(SUMIF('Trimcap letter face (2)'!$B$17:$B$30,B352,'Trimcap letter face (2)'!$G$17:$G$30)) +
(SUMIF('Channel letter fabrication'!$B$17:$B$30,B352,'Channel letter fabrication'!$G$17:$G$30)) +
(SUMIF('Channel letter fabrication (2)'!$B$17:$B$30,B352,'Channel letter fabrication (2)'!$G$17:$G$30))</f>
        <v>0</v>
      </c>
    </row>
    <row r="353" spans="1:10">
      <c r="A353" s="28" t="str">
        <f>[1]ODBC!$A353</f>
        <v>.375 X 4 Steel Flat Bar</v>
      </c>
      <c r="B353" s="29" t="str">
        <f>[1]ODBC!B353</f>
        <v>28160</v>
      </c>
      <c r="C353" s="30">
        <f>IFERROR(VLOOKUP($B353,[1]ODBC!$B:$H,2,FALSE),"")</f>
        <v>3.03</v>
      </c>
      <c r="D353" s="30">
        <f>IFERROR(VLOOKUP($B353,[1]ODBC!$B:$H,3,FALSE),"")</f>
        <v>5.4550000000000001</v>
      </c>
      <c r="E353" s="30" t="str">
        <f>IFERROR(VLOOKUP($B353,[1]ODBC!$B:$H,4,FALSE),"")</f>
        <v>FT</v>
      </c>
      <c r="F353" s="31">
        <f>IFERROR(VLOOKUP($B353,[1]ODBC!$B:$H,5,FALSE),"")</f>
        <v>44.45</v>
      </c>
      <c r="G353" s="32">
        <f>[1]ODBC!G353</f>
        <v>0</v>
      </c>
      <c r="H353" s="33">
        <f>SUM([1]ODBC!H353)</f>
        <v>0</v>
      </c>
      <c r="I353" s="41" t="str">
        <f>'Vinyl cutting'!$B$2</f>
        <v>J36938</v>
      </c>
      <c r="J353" s="42">
        <f ca="1">(SUMIF('Freeform time and material'!$B$17:$B$30,B353,'Freeform time and material'!$G$17:$G$30)) +
(SUMIF('Vinyl cutting'!$B$17:$B$30,B353,'Vinyl cutting'!$G$17:$G$30)) +
(SUMIF('Vinyl cutting (2)'!$B$17:$B$30,B353,'Vinyl cutting (2)'!$G$17:$G$30)) +
(SUMIF('Apply vinyl graphics'!$B$17:$B$30,B353,'Apply vinyl graphics'!$G$17:$G$30)) +
(SUMIF('Apply vinyl graphics (2)'!$B$17:$B$30,B353,'Apply vinyl graphics (2)'!$G$17:$G$30)) +
(SUMIF('Alum pan sign'!$B$17:$B$30,B353,'Alum pan sign'!$G$17:$G$30)) +
(SUMIF('Alum pan sign (2)'!$B$17:$B$30,B353,'Alum pan sign (2)'!$G$17:$G$30)) +
(SUMIF('Economy pan sign'!$B$17:$B$30,B353,'Economy pan sign'!$G$17:$G$30)) +
(SUMIF('Post and panel sign'!$B$17:$B$30,B353,'Post and panel sign'!$G$17:$G$30)) +
(SUMIF('Post and panel sign (2)'!$B$17:$B$30,B353,'Post and panel sign (2)'!$G$17:$G$30)) +
(SUMIF('Flat panels only'!$B$17:$B$30,B353,'Flat panels only'!$G$17:$G$30)) +
(SUMIF('Flat panels only (2)'!$B$17:$B$30,B353,'Flat panels only (2)'!$G$17:$G$30)) +
(SUMIF('Routed panel shapes'!$B$18:$B$31,B353,'Routed panel shapes'!$G$18:$G$31)) +
(SUMIF('Routed panel shapes (2)'!$B$18:$B$31,B353,'Routed panel shapes (2)'!$G$18:$G$31)) +
(SUMIF('Routed face only'!$B$17:$B$30,B353,'Routed face only'!$G$17:$G$30)) +
(SUMIF('Routed face only (2)'!$B$17:$B$30,B353,'Routed face only (2)'!$G$17:$G$30)) +
(SUMIF('Routed alum faces letters'!$B$17:$B$30,B353,'Routed alum faces letters'!$G$17:$G$30)) +
(SUMIF('Routed alum faces letters (2)'!$B$17:$B$30,B353,'Routed alum faces letters (2)'!$G$17:$G$30)) +
(SUMIF('Routed push through acrylic'!$B$17:$B$30,B353,'Routed push through acrylic'!$G$17:$G$30)) +
(SUMIF('Routed push through acrylic (2)'!$B$17:$B$30,B353,'Routed push through acrylic (2)'!$G$17:$G$30)) +
(SUMIF('Sf routed cabinet'!$B$17:$B$30,B353,'Sf routed cabinet'!$G$17:$G$30)) +
(SUMIF('Sf routed cabinet (2)'!$B$17:$B$30,B353,'Sf routed cabinet (2)'!$G$17:$G$30)) +
(SUMIF('Df routed cabinet'!$B$17:$B$30,B353,'Df routed cabinet'!$G$17:$G$30)) +
(SUMIF('Df routed cabinet (2)'!$B$17:$B$30,B353,'Df routed cabinet (2)'!$G$17:$G$30)) +
(SUMIF('Sf acrylic cabinet'!$B$17:$B$30,B353,'Sf acrylic cabinet'!$G$17:$G$30)) +
(SUMIF('Sf acrylic cabinet (2)'!$B$17:$B$30,B353,'Sf acrylic cabinet (2)'!$G$17:$G$30)) +
(SUMIF('Economy Sf acrylic'!$B$17:$B$30,B353,'Economy Sf acrylic'!$G$17:$G$30)) +
(SUMIF('Df acrylic cabinet'!$B$17:$B$30,B353,'Df acrylic cabinet'!$G$17:$G$30)) +
(SUMIF('Df acrylic cabinet (2)'!$B$17:$B$30,B353,'Df acrylic cabinet (2)'!$G$17:$G$30)) +
(SUMIF('Sf flex cabinet'!$B$17:$B$30,B353,'Sf flex cabinet'!$G$17:$G$30)) +
(SUMIF('Sf flex cabinet (2)'!$B$17:$B$30,B353,'Sf flex cabinet (2)'!$G$17:$G$30)) +
(SUMIF('Df flex cabinet'!$B$17:$B$36,B353,'Df flex cabinet'!$G$17:$G$36)) +
(SUMIF('Df flex cabinet (2)'!$B$17:$B$36,B353,'Df flex cabinet (2)'!$G$17:$G$36)) +
(SUMIF('Pole cover'!$B$17:$B$30,B353,'Pole cover'!$G$17:$G$30)) +
(SUMIF('Pole cover (2)'!$B$17:$B$30,B353,'Pole cover (2)'!$G$17:$G$30)) +
(SUMIF('Structural Steel Fab'!$B$17:$B$29,B353,'Structural Steel Fab'!$G$17:$G$29)) +
(SUMIF(Reveal!$B$17:$B$30,B353,Reveal!$G$17:$G$30)) +
(SUMIF('Reveal (2)'!$B$17:$B$30,B353,'Reveal (2)'!$G$17:$G$30)) +
(SUMIF('Crown cove top'!$B$17:$B$30,B353,'Crown cove top'!$G$17:$G$30)) +
(SUMIF('EMC assembly'!$B$17:$B$30,B353,'EMC assembly'!$G$17:$G$30)) +
(SUMIF(Crating!$B$17:$B$29,B353,Crating!$G$17:$G$29)) +
(SUMIF('LED wiring'!$B$17:$B$30,B353,'LED wiring'!$G$17:$G$30)) +
(SUMIF('Changeable copy face'!$B$17:$B$30,B353,'Changeable copy face'!$G$17:$G$30)) +
(SUMIF('Flex face assembly'!$B$17:$B$30,B353,'Flex face assembly'!$G$17:$G$30)) +
(SUMIF('Routed face assembly'!$B$17:$B$30,B353,'Routed face assembly'!$G$17:$G$30)) +
(SUMIF('Paint calculation'!$B$17:$B$30,B353,'Paint calculation'!$G$17:$G$30)) +
(SUMIF('Trimcap letter face'!$B$17:$B$30,B353,'Trimcap letter face'!$G$17:$G$30)) +
(SUMIF('Trimcap letter face (2)'!$B$17:$B$30,B353,'Trimcap letter face (2)'!$G$17:$G$30)) +
(SUMIF('Channel letter fabrication'!$B$17:$B$30,B353,'Channel letter fabrication'!$G$17:$G$30)) +
(SUMIF('Channel letter fabrication (2)'!$B$17:$B$30,B353,'Channel letter fabrication (2)'!$G$17:$G$30))</f>
        <v>0</v>
      </c>
    </row>
    <row r="354" spans="1:10">
      <c r="A354" s="28" t="str">
        <f>[1]ODBC!$A354</f>
        <v>.375 X 8" Steel Flat Bar</v>
      </c>
      <c r="B354" s="29" t="str">
        <f>[1]ODBC!B354</f>
        <v>28170</v>
      </c>
      <c r="C354" s="30">
        <f>IFERROR(VLOOKUP($B354,[1]ODBC!$B:$H,2,FALSE),"")</f>
        <v>7.57</v>
      </c>
      <c r="D354" s="30">
        <f>IFERROR(VLOOKUP($B354,[1]ODBC!$B:$H,3,FALSE),"")</f>
        <v>13.627000000000001</v>
      </c>
      <c r="E354" s="30" t="str">
        <f>IFERROR(VLOOKUP($B354,[1]ODBC!$B:$H,4,FALSE),"")</f>
        <v>FT</v>
      </c>
      <c r="F354" s="31">
        <f>IFERROR(VLOOKUP($B354,[1]ODBC!$B:$H,5,FALSE),"")</f>
        <v>44.45</v>
      </c>
      <c r="G354" s="32">
        <f>[1]ODBC!G354</f>
        <v>0</v>
      </c>
      <c r="H354" s="33">
        <f>SUM([1]ODBC!H354)</f>
        <v>0</v>
      </c>
      <c r="I354" s="41" t="str">
        <f>'Vinyl cutting'!$B$2</f>
        <v>J36938</v>
      </c>
      <c r="J354" s="42">
        <f ca="1">(SUMIF('Freeform time and material'!$B$17:$B$30,B354,'Freeform time and material'!$G$17:$G$30)) +
(SUMIF('Vinyl cutting'!$B$17:$B$30,B354,'Vinyl cutting'!$G$17:$G$30)) +
(SUMIF('Vinyl cutting (2)'!$B$17:$B$30,B354,'Vinyl cutting (2)'!$G$17:$G$30)) +
(SUMIF('Apply vinyl graphics'!$B$17:$B$30,B354,'Apply vinyl graphics'!$G$17:$G$30)) +
(SUMIF('Apply vinyl graphics (2)'!$B$17:$B$30,B354,'Apply vinyl graphics (2)'!$G$17:$G$30)) +
(SUMIF('Alum pan sign'!$B$17:$B$30,B354,'Alum pan sign'!$G$17:$G$30)) +
(SUMIF('Alum pan sign (2)'!$B$17:$B$30,B354,'Alum pan sign (2)'!$G$17:$G$30)) +
(SUMIF('Economy pan sign'!$B$17:$B$30,B354,'Economy pan sign'!$G$17:$G$30)) +
(SUMIF('Post and panel sign'!$B$17:$B$30,B354,'Post and panel sign'!$G$17:$G$30)) +
(SUMIF('Post and panel sign (2)'!$B$17:$B$30,B354,'Post and panel sign (2)'!$G$17:$G$30)) +
(SUMIF('Flat panels only'!$B$17:$B$30,B354,'Flat panels only'!$G$17:$G$30)) +
(SUMIF('Flat panels only (2)'!$B$17:$B$30,B354,'Flat panels only (2)'!$G$17:$G$30)) +
(SUMIF('Routed panel shapes'!$B$18:$B$31,B354,'Routed panel shapes'!$G$18:$G$31)) +
(SUMIF('Routed panel shapes (2)'!$B$18:$B$31,B354,'Routed panel shapes (2)'!$G$18:$G$31)) +
(SUMIF('Routed face only'!$B$17:$B$30,B354,'Routed face only'!$G$17:$G$30)) +
(SUMIF('Routed face only (2)'!$B$17:$B$30,B354,'Routed face only (2)'!$G$17:$G$30)) +
(SUMIF('Routed alum faces letters'!$B$17:$B$30,B354,'Routed alum faces letters'!$G$17:$G$30)) +
(SUMIF('Routed alum faces letters (2)'!$B$17:$B$30,B354,'Routed alum faces letters (2)'!$G$17:$G$30)) +
(SUMIF('Routed push through acrylic'!$B$17:$B$30,B354,'Routed push through acrylic'!$G$17:$G$30)) +
(SUMIF('Routed push through acrylic (2)'!$B$17:$B$30,B354,'Routed push through acrylic (2)'!$G$17:$G$30)) +
(SUMIF('Sf routed cabinet'!$B$17:$B$30,B354,'Sf routed cabinet'!$G$17:$G$30)) +
(SUMIF('Sf routed cabinet (2)'!$B$17:$B$30,B354,'Sf routed cabinet (2)'!$G$17:$G$30)) +
(SUMIF('Df routed cabinet'!$B$17:$B$30,B354,'Df routed cabinet'!$G$17:$G$30)) +
(SUMIF('Df routed cabinet (2)'!$B$17:$B$30,B354,'Df routed cabinet (2)'!$G$17:$G$30)) +
(SUMIF('Sf acrylic cabinet'!$B$17:$B$30,B354,'Sf acrylic cabinet'!$G$17:$G$30)) +
(SUMIF('Sf acrylic cabinet (2)'!$B$17:$B$30,B354,'Sf acrylic cabinet (2)'!$G$17:$G$30)) +
(SUMIF('Economy Sf acrylic'!$B$17:$B$30,B354,'Economy Sf acrylic'!$G$17:$G$30)) +
(SUMIF('Df acrylic cabinet'!$B$17:$B$30,B354,'Df acrylic cabinet'!$G$17:$G$30)) +
(SUMIF('Df acrylic cabinet (2)'!$B$17:$B$30,B354,'Df acrylic cabinet (2)'!$G$17:$G$30)) +
(SUMIF('Sf flex cabinet'!$B$17:$B$30,B354,'Sf flex cabinet'!$G$17:$G$30)) +
(SUMIF('Sf flex cabinet (2)'!$B$17:$B$30,B354,'Sf flex cabinet (2)'!$G$17:$G$30)) +
(SUMIF('Df flex cabinet'!$B$17:$B$36,B354,'Df flex cabinet'!$G$17:$G$36)) +
(SUMIF('Df flex cabinet (2)'!$B$17:$B$36,B354,'Df flex cabinet (2)'!$G$17:$G$36)) +
(SUMIF('Pole cover'!$B$17:$B$30,B354,'Pole cover'!$G$17:$G$30)) +
(SUMIF('Pole cover (2)'!$B$17:$B$30,B354,'Pole cover (2)'!$G$17:$G$30)) +
(SUMIF('Structural Steel Fab'!$B$17:$B$29,B354,'Structural Steel Fab'!$G$17:$G$29)) +
(SUMIF(Reveal!$B$17:$B$30,B354,Reveal!$G$17:$G$30)) +
(SUMIF('Reveal (2)'!$B$17:$B$30,B354,'Reveal (2)'!$G$17:$G$30)) +
(SUMIF('Crown cove top'!$B$17:$B$30,B354,'Crown cove top'!$G$17:$G$30)) +
(SUMIF('EMC assembly'!$B$17:$B$30,B354,'EMC assembly'!$G$17:$G$30)) +
(SUMIF(Crating!$B$17:$B$29,B354,Crating!$G$17:$G$29)) +
(SUMIF('LED wiring'!$B$17:$B$30,B354,'LED wiring'!$G$17:$G$30)) +
(SUMIF('Changeable copy face'!$B$17:$B$30,B354,'Changeable copy face'!$G$17:$G$30)) +
(SUMIF('Flex face assembly'!$B$17:$B$30,B354,'Flex face assembly'!$G$17:$G$30)) +
(SUMIF('Routed face assembly'!$B$17:$B$30,B354,'Routed face assembly'!$G$17:$G$30)) +
(SUMIF('Paint calculation'!$B$17:$B$30,B354,'Paint calculation'!$G$17:$G$30)) +
(SUMIF('Trimcap letter face'!$B$17:$B$30,B354,'Trimcap letter face'!$G$17:$G$30)) +
(SUMIF('Trimcap letter face (2)'!$B$17:$B$30,B354,'Trimcap letter face (2)'!$G$17:$G$30)) +
(SUMIF('Channel letter fabrication'!$B$17:$B$30,B354,'Channel letter fabrication'!$G$17:$G$30)) +
(SUMIF('Channel letter fabrication (2)'!$B$17:$B$30,B354,'Channel letter fabrication (2)'!$G$17:$G$30))</f>
        <v>0</v>
      </c>
    </row>
    <row r="355" spans="1:10">
      <c r="A355" s="28" t="str">
        <f>[1]ODBC!$A355</f>
        <v>.500 X 8" Steel Flat Bar</v>
      </c>
      <c r="B355" s="29" t="str">
        <f>[1]ODBC!B355</f>
        <v>28175</v>
      </c>
      <c r="C355" s="30">
        <f>IFERROR(VLOOKUP($B355,[1]ODBC!$B:$H,2,FALSE),"")</f>
        <v>10.09</v>
      </c>
      <c r="D355" s="30">
        <f>IFERROR(VLOOKUP($B355,[1]ODBC!$B:$H,3,FALSE),"")</f>
        <v>18.164000000000001</v>
      </c>
      <c r="E355" s="30" t="str">
        <f>IFERROR(VLOOKUP($B355,[1]ODBC!$B:$H,4,FALSE),"")</f>
        <v>FT</v>
      </c>
      <c r="F355" s="31">
        <f>IFERROR(VLOOKUP($B355,[1]ODBC!$B:$H,5,FALSE),"")</f>
        <v>44.45</v>
      </c>
      <c r="G355" s="32">
        <f>[1]ODBC!G355</f>
        <v>0</v>
      </c>
      <c r="H355" s="33">
        <f>SUM([1]ODBC!H355)</f>
        <v>0</v>
      </c>
      <c r="I355" s="41" t="str">
        <f>'Vinyl cutting'!$B$2</f>
        <v>J36938</v>
      </c>
      <c r="J355" s="42">
        <f ca="1">(SUMIF('Freeform time and material'!$B$17:$B$30,B355,'Freeform time and material'!$G$17:$G$30)) +
(SUMIF('Vinyl cutting'!$B$17:$B$30,B355,'Vinyl cutting'!$G$17:$G$30)) +
(SUMIF('Vinyl cutting (2)'!$B$17:$B$30,B355,'Vinyl cutting (2)'!$G$17:$G$30)) +
(SUMIF('Apply vinyl graphics'!$B$17:$B$30,B355,'Apply vinyl graphics'!$G$17:$G$30)) +
(SUMIF('Apply vinyl graphics (2)'!$B$17:$B$30,B355,'Apply vinyl graphics (2)'!$G$17:$G$30)) +
(SUMIF('Alum pan sign'!$B$17:$B$30,B355,'Alum pan sign'!$G$17:$G$30)) +
(SUMIF('Alum pan sign (2)'!$B$17:$B$30,B355,'Alum pan sign (2)'!$G$17:$G$30)) +
(SUMIF('Economy pan sign'!$B$17:$B$30,B355,'Economy pan sign'!$G$17:$G$30)) +
(SUMIF('Post and panel sign'!$B$17:$B$30,B355,'Post and panel sign'!$G$17:$G$30)) +
(SUMIF('Post and panel sign (2)'!$B$17:$B$30,B355,'Post and panel sign (2)'!$G$17:$G$30)) +
(SUMIF('Flat panels only'!$B$17:$B$30,B355,'Flat panels only'!$G$17:$G$30)) +
(SUMIF('Flat panels only (2)'!$B$17:$B$30,B355,'Flat panels only (2)'!$G$17:$G$30)) +
(SUMIF('Routed panel shapes'!$B$18:$B$31,B355,'Routed panel shapes'!$G$18:$G$31)) +
(SUMIF('Routed panel shapes (2)'!$B$18:$B$31,B355,'Routed panel shapes (2)'!$G$18:$G$31)) +
(SUMIF('Routed face only'!$B$17:$B$30,B355,'Routed face only'!$G$17:$G$30)) +
(SUMIF('Routed face only (2)'!$B$17:$B$30,B355,'Routed face only (2)'!$G$17:$G$30)) +
(SUMIF('Routed alum faces letters'!$B$17:$B$30,B355,'Routed alum faces letters'!$G$17:$G$30)) +
(SUMIF('Routed alum faces letters (2)'!$B$17:$B$30,B355,'Routed alum faces letters (2)'!$G$17:$G$30)) +
(SUMIF('Routed push through acrylic'!$B$17:$B$30,B355,'Routed push through acrylic'!$G$17:$G$30)) +
(SUMIF('Routed push through acrylic (2)'!$B$17:$B$30,B355,'Routed push through acrylic (2)'!$G$17:$G$30)) +
(SUMIF('Sf routed cabinet'!$B$17:$B$30,B355,'Sf routed cabinet'!$G$17:$G$30)) +
(SUMIF('Sf routed cabinet (2)'!$B$17:$B$30,B355,'Sf routed cabinet (2)'!$G$17:$G$30)) +
(SUMIF('Df routed cabinet'!$B$17:$B$30,B355,'Df routed cabinet'!$G$17:$G$30)) +
(SUMIF('Df routed cabinet (2)'!$B$17:$B$30,B355,'Df routed cabinet (2)'!$G$17:$G$30)) +
(SUMIF('Sf acrylic cabinet'!$B$17:$B$30,B355,'Sf acrylic cabinet'!$G$17:$G$30)) +
(SUMIF('Sf acrylic cabinet (2)'!$B$17:$B$30,B355,'Sf acrylic cabinet (2)'!$G$17:$G$30)) +
(SUMIF('Economy Sf acrylic'!$B$17:$B$30,B355,'Economy Sf acrylic'!$G$17:$G$30)) +
(SUMIF('Df acrylic cabinet'!$B$17:$B$30,B355,'Df acrylic cabinet'!$G$17:$G$30)) +
(SUMIF('Df acrylic cabinet (2)'!$B$17:$B$30,B355,'Df acrylic cabinet (2)'!$G$17:$G$30)) +
(SUMIF('Sf flex cabinet'!$B$17:$B$30,B355,'Sf flex cabinet'!$G$17:$G$30)) +
(SUMIF('Sf flex cabinet (2)'!$B$17:$B$30,B355,'Sf flex cabinet (2)'!$G$17:$G$30)) +
(SUMIF('Df flex cabinet'!$B$17:$B$36,B355,'Df flex cabinet'!$G$17:$G$36)) +
(SUMIF('Df flex cabinet (2)'!$B$17:$B$36,B355,'Df flex cabinet (2)'!$G$17:$G$36)) +
(SUMIF('Pole cover'!$B$17:$B$30,B355,'Pole cover'!$G$17:$G$30)) +
(SUMIF('Pole cover (2)'!$B$17:$B$30,B355,'Pole cover (2)'!$G$17:$G$30)) +
(SUMIF('Structural Steel Fab'!$B$17:$B$29,B355,'Structural Steel Fab'!$G$17:$G$29)) +
(SUMIF(Reveal!$B$17:$B$30,B355,Reveal!$G$17:$G$30)) +
(SUMIF('Reveal (2)'!$B$17:$B$30,B355,'Reveal (2)'!$G$17:$G$30)) +
(SUMIF('Crown cove top'!$B$17:$B$30,B355,'Crown cove top'!$G$17:$G$30)) +
(SUMIF('EMC assembly'!$B$17:$B$30,B355,'EMC assembly'!$G$17:$G$30)) +
(SUMIF(Crating!$B$17:$B$29,B355,Crating!$G$17:$G$29)) +
(SUMIF('LED wiring'!$B$17:$B$30,B355,'LED wiring'!$G$17:$G$30)) +
(SUMIF('Changeable copy face'!$B$17:$B$30,B355,'Changeable copy face'!$G$17:$G$30)) +
(SUMIF('Flex face assembly'!$B$17:$B$30,B355,'Flex face assembly'!$G$17:$G$30)) +
(SUMIF('Routed face assembly'!$B$17:$B$30,B355,'Routed face assembly'!$G$17:$G$30)) +
(SUMIF('Paint calculation'!$B$17:$B$30,B355,'Paint calculation'!$G$17:$G$30)) +
(SUMIF('Trimcap letter face'!$B$17:$B$30,B355,'Trimcap letter face'!$G$17:$G$30)) +
(SUMIF('Trimcap letter face (2)'!$B$17:$B$30,B355,'Trimcap letter face (2)'!$G$17:$G$30)) +
(SUMIF('Channel letter fabrication'!$B$17:$B$30,B355,'Channel letter fabrication'!$G$17:$G$30)) +
(SUMIF('Channel letter fabrication (2)'!$B$17:$B$30,B355,'Channel letter fabrication (2)'!$G$17:$G$30))</f>
        <v>0</v>
      </c>
    </row>
    <row r="356" spans="1:10">
      <c r="A356" s="28" t="str">
        <f>[1]ODBC!$A356</f>
        <v>1 X .250 Flat Strap</v>
      </c>
      <c r="B356" s="29" t="str">
        <f>[1]ODBC!B356</f>
        <v>28180</v>
      </c>
      <c r="C356" s="30">
        <f>IFERROR(VLOOKUP($B356,[1]ODBC!$B:$H,2,FALSE),"")</f>
        <v>0.3</v>
      </c>
      <c r="D356" s="30">
        <f>IFERROR(VLOOKUP($B356,[1]ODBC!$B:$H,3,FALSE),"")</f>
        <v>0.54</v>
      </c>
      <c r="E356" s="30" t="str">
        <f>IFERROR(VLOOKUP($B356,[1]ODBC!$B:$H,4,FALSE),"")</f>
        <v>FT</v>
      </c>
      <c r="F356" s="31">
        <f>IFERROR(VLOOKUP($B356,[1]ODBC!$B:$H,5,FALSE),"")</f>
        <v>44.45</v>
      </c>
      <c r="G356" s="32">
        <f>[1]ODBC!G356</f>
        <v>0</v>
      </c>
      <c r="H356" s="33">
        <f>SUM([1]ODBC!H356)</f>
        <v>0</v>
      </c>
      <c r="I356" s="41" t="str">
        <f>'Vinyl cutting'!$B$2</f>
        <v>J36938</v>
      </c>
      <c r="J356" s="42">
        <f ca="1">(SUMIF('Freeform time and material'!$B$17:$B$30,B356,'Freeform time and material'!$G$17:$G$30)) +
(SUMIF('Vinyl cutting'!$B$17:$B$30,B356,'Vinyl cutting'!$G$17:$G$30)) +
(SUMIF('Vinyl cutting (2)'!$B$17:$B$30,B356,'Vinyl cutting (2)'!$G$17:$G$30)) +
(SUMIF('Apply vinyl graphics'!$B$17:$B$30,B356,'Apply vinyl graphics'!$G$17:$G$30)) +
(SUMIF('Apply vinyl graphics (2)'!$B$17:$B$30,B356,'Apply vinyl graphics (2)'!$G$17:$G$30)) +
(SUMIF('Alum pan sign'!$B$17:$B$30,B356,'Alum pan sign'!$G$17:$G$30)) +
(SUMIF('Alum pan sign (2)'!$B$17:$B$30,B356,'Alum pan sign (2)'!$G$17:$G$30)) +
(SUMIF('Economy pan sign'!$B$17:$B$30,B356,'Economy pan sign'!$G$17:$G$30)) +
(SUMIF('Post and panel sign'!$B$17:$B$30,B356,'Post and panel sign'!$G$17:$G$30)) +
(SUMIF('Post and panel sign (2)'!$B$17:$B$30,B356,'Post and panel sign (2)'!$G$17:$G$30)) +
(SUMIF('Flat panels only'!$B$17:$B$30,B356,'Flat panels only'!$G$17:$G$30)) +
(SUMIF('Flat panels only (2)'!$B$17:$B$30,B356,'Flat panels only (2)'!$G$17:$G$30)) +
(SUMIF('Routed panel shapes'!$B$18:$B$31,B356,'Routed panel shapes'!$G$18:$G$31)) +
(SUMIF('Routed panel shapes (2)'!$B$18:$B$31,B356,'Routed panel shapes (2)'!$G$18:$G$31)) +
(SUMIF('Routed face only'!$B$17:$B$30,B356,'Routed face only'!$G$17:$G$30)) +
(SUMIF('Routed face only (2)'!$B$17:$B$30,B356,'Routed face only (2)'!$G$17:$G$30)) +
(SUMIF('Routed alum faces letters'!$B$17:$B$30,B356,'Routed alum faces letters'!$G$17:$G$30)) +
(SUMIF('Routed alum faces letters (2)'!$B$17:$B$30,B356,'Routed alum faces letters (2)'!$G$17:$G$30)) +
(SUMIF('Routed push through acrylic'!$B$17:$B$30,B356,'Routed push through acrylic'!$G$17:$G$30)) +
(SUMIF('Routed push through acrylic (2)'!$B$17:$B$30,B356,'Routed push through acrylic (2)'!$G$17:$G$30)) +
(SUMIF('Sf routed cabinet'!$B$17:$B$30,B356,'Sf routed cabinet'!$G$17:$G$30)) +
(SUMIF('Sf routed cabinet (2)'!$B$17:$B$30,B356,'Sf routed cabinet (2)'!$G$17:$G$30)) +
(SUMIF('Df routed cabinet'!$B$17:$B$30,B356,'Df routed cabinet'!$G$17:$G$30)) +
(SUMIF('Df routed cabinet (2)'!$B$17:$B$30,B356,'Df routed cabinet (2)'!$G$17:$G$30)) +
(SUMIF('Sf acrylic cabinet'!$B$17:$B$30,B356,'Sf acrylic cabinet'!$G$17:$G$30)) +
(SUMIF('Sf acrylic cabinet (2)'!$B$17:$B$30,B356,'Sf acrylic cabinet (2)'!$G$17:$G$30)) +
(SUMIF('Economy Sf acrylic'!$B$17:$B$30,B356,'Economy Sf acrylic'!$G$17:$G$30)) +
(SUMIF('Df acrylic cabinet'!$B$17:$B$30,B356,'Df acrylic cabinet'!$G$17:$G$30)) +
(SUMIF('Df acrylic cabinet (2)'!$B$17:$B$30,B356,'Df acrylic cabinet (2)'!$G$17:$G$30)) +
(SUMIF('Sf flex cabinet'!$B$17:$B$30,B356,'Sf flex cabinet'!$G$17:$G$30)) +
(SUMIF('Sf flex cabinet (2)'!$B$17:$B$30,B356,'Sf flex cabinet (2)'!$G$17:$G$30)) +
(SUMIF('Df flex cabinet'!$B$17:$B$36,B356,'Df flex cabinet'!$G$17:$G$36)) +
(SUMIF('Df flex cabinet (2)'!$B$17:$B$36,B356,'Df flex cabinet (2)'!$G$17:$G$36)) +
(SUMIF('Pole cover'!$B$17:$B$30,B356,'Pole cover'!$G$17:$G$30)) +
(SUMIF('Pole cover (2)'!$B$17:$B$30,B356,'Pole cover (2)'!$G$17:$G$30)) +
(SUMIF('Structural Steel Fab'!$B$17:$B$29,B356,'Structural Steel Fab'!$G$17:$G$29)) +
(SUMIF(Reveal!$B$17:$B$30,B356,Reveal!$G$17:$G$30)) +
(SUMIF('Reveal (2)'!$B$17:$B$30,B356,'Reveal (2)'!$G$17:$G$30)) +
(SUMIF('Crown cove top'!$B$17:$B$30,B356,'Crown cove top'!$G$17:$G$30)) +
(SUMIF('EMC assembly'!$B$17:$B$30,B356,'EMC assembly'!$G$17:$G$30)) +
(SUMIF(Crating!$B$17:$B$29,B356,Crating!$G$17:$G$29)) +
(SUMIF('LED wiring'!$B$17:$B$30,B356,'LED wiring'!$G$17:$G$30)) +
(SUMIF('Changeable copy face'!$B$17:$B$30,B356,'Changeable copy face'!$G$17:$G$30)) +
(SUMIF('Flex face assembly'!$B$17:$B$30,B356,'Flex face assembly'!$G$17:$G$30)) +
(SUMIF('Routed face assembly'!$B$17:$B$30,B356,'Routed face assembly'!$G$17:$G$30)) +
(SUMIF('Paint calculation'!$B$17:$B$30,B356,'Paint calculation'!$G$17:$G$30)) +
(SUMIF('Trimcap letter face'!$B$17:$B$30,B356,'Trimcap letter face'!$G$17:$G$30)) +
(SUMIF('Trimcap letter face (2)'!$B$17:$B$30,B356,'Trimcap letter face (2)'!$G$17:$G$30)) +
(SUMIF('Channel letter fabrication'!$B$17:$B$30,B356,'Channel letter fabrication'!$G$17:$G$30)) +
(SUMIF('Channel letter fabrication (2)'!$B$17:$B$30,B356,'Channel letter fabrication (2)'!$G$17:$G$30))</f>
        <v>0</v>
      </c>
    </row>
    <row r="357" spans="1:10">
      <c r="A357" s="28" t="str">
        <f>[1]ODBC!$A357</f>
        <v>1/4" Plate 4' X 8'</v>
      </c>
      <c r="B357" s="29" t="str">
        <f>[1]ODBC!B357</f>
        <v>29035</v>
      </c>
      <c r="C357" s="30">
        <f>IFERROR(VLOOKUP($B357,[1]ODBC!$B:$H,2,FALSE),"")</f>
        <v>6.133</v>
      </c>
      <c r="D357" s="30">
        <f>IFERROR(VLOOKUP($B357,[1]ODBC!$B:$H,3,FALSE),"")</f>
        <v>11.041</v>
      </c>
      <c r="E357" s="30" t="str">
        <f>IFERROR(VLOOKUP($B357,[1]ODBC!$B:$H,4,FALSE),"")</f>
        <v>SQFT</v>
      </c>
      <c r="F357" s="31">
        <f>IFERROR(VLOOKUP($B357,[1]ODBC!$B:$H,5,FALSE),"")</f>
        <v>44.45</v>
      </c>
      <c r="G357" s="32">
        <f>[1]ODBC!G357</f>
        <v>0</v>
      </c>
      <c r="H357" s="33">
        <f>SUM([1]ODBC!H357)</f>
        <v>0</v>
      </c>
      <c r="I357" s="41" t="str">
        <f>'Vinyl cutting'!$B$2</f>
        <v>J36938</v>
      </c>
      <c r="J357" s="42">
        <f ca="1">(SUMIF('Freeform time and material'!$B$17:$B$30,B357,'Freeform time and material'!$G$17:$G$30)) +
(SUMIF('Vinyl cutting'!$B$17:$B$30,B357,'Vinyl cutting'!$G$17:$G$30)) +
(SUMIF('Vinyl cutting (2)'!$B$17:$B$30,B357,'Vinyl cutting (2)'!$G$17:$G$30)) +
(SUMIF('Apply vinyl graphics'!$B$17:$B$30,B357,'Apply vinyl graphics'!$G$17:$G$30)) +
(SUMIF('Apply vinyl graphics (2)'!$B$17:$B$30,B357,'Apply vinyl graphics (2)'!$G$17:$G$30)) +
(SUMIF('Alum pan sign'!$B$17:$B$30,B357,'Alum pan sign'!$G$17:$G$30)) +
(SUMIF('Alum pan sign (2)'!$B$17:$B$30,B357,'Alum pan sign (2)'!$G$17:$G$30)) +
(SUMIF('Economy pan sign'!$B$17:$B$30,B357,'Economy pan sign'!$G$17:$G$30)) +
(SUMIF('Post and panel sign'!$B$17:$B$30,B357,'Post and panel sign'!$G$17:$G$30)) +
(SUMIF('Post and panel sign (2)'!$B$17:$B$30,B357,'Post and panel sign (2)'!$G$17:$G$30)) +
(SUMIF('Flat panels only'!$B$17:$B$30,B357,'Flat panels only'!$G$17:$G$30)) +
(SUMIF('Flat panels only (2)'!$B$17:$B$30,B357,'Flat panels only (2)'!$G$17:$G$30)) +
(SUMIF('Routed panel shapes'!$B$18:$B$31,B357,'Routed panel shapes'!$G$18:$G$31)) +
(SUMIF('Routed panel shapes (2)'!$B$18:$B$31,B357,'Routed panel shapes (2)'!$G$18:$G$31)) +
(SUMIF('Routed face only'!$B$17:$B$30,B357,'Routed face only'!$G$17:$G$30)) +
(SUMIF('Routed face only (2)'!$B$17:$B$30,B357,'Routed face only (2)'!$G$17:$G$30)) +
(SUMIF('Routed alum faces letters'!$B$17:$B$30,B357,'Routed alum faces letters'!$G$17:$G$30)) +
(SUMIF('Routed alum faces letters (2)'!$B$17:$B$30,B357,'Routed alum faces letters (2)'!$G$17:$G$30)) +
(SUMIF('Routed push through acrylic'!$B$17:$B$30,B357,'Routed push through acrylic'!$G$17:$G$30)) +
(SUMIF('Routed push through acrylic (2)'!$B$17:$B$30,B357,'Routed push through acrylic (2)'!$G$17:$G$30)) +
(SUMIF('Sf routed cabinet'!$B$17:$B$30,B357,'Sf routed cabinet'!$G$17:$G$30)) +
(SUMIF('Sf routed cabinet (2)'!$B$17:$B$30,B357,'Sf routed cabinet (2)'!$G$17:$G$30)) +
(SUMIF('Df routed cabinet'!$B$17:$B$30,B357,'Df routed cabinet'!$G$17:$G$30)) +
(SUMIF('Df routed cabinet (2)'!$B$17:$B$30,B357,'Df routed cabinet (2)'!$G$17:$G$30)) +
(SUMIF('Sf acrylic cabinet'!$B$17:$B$30,B357,'Sf acrylic cabinet'!$G$17:$G$30)) +
(SUMIF('Sf acrylic cabinet (2)'!$B$17:$B$30,B357,'Sf acrylic cabinet (2)'!$G$17:$G$30)) +
(SUMIF('Economy Sf acrylic'!$B$17:$B$30,B357,'Economy Sf acrylic'!$G$17:$G$30)) +
(SUMIF('Df acrylic cabinet'!$B$17:$B$30,B357,'Df acrylic cabinet'!$G$17:$G$30)) +
(SUMIF('Df acrylic cabinet (2)'!$B$17:$B$30,B357,'Df acrylic cabinet (2)'!$G$17:$G$30)) +
(SUMIF('Sf flex cabinet'!$B$17:$B$30,B357,'Sf flex cabinet'!$G$17:$G$30)) +
(SUMIF('Sf flex cabinet (2)'!$B$17:$B$30,B357,'Sf flex cabinet (2)'!$G$17:$G$30)) +
(SUMIF('Df flex cabinet'!$B$17:$B$36,B357,'Df flex cabinet'!$G$17:$G$36)) +
(SUMIF('Df flex cabinet (2)'!$B$17:$B$36,B357,'Df flex cabinet (2)'!$G$17:$G$36)) +
(SUMIF('Pole cover'!$B$17:$B$30,B357,'Pole cover'!$G$17:$G$30)) +
(SUMIF('Pole cover (2)'!$B$17:$B$30,B357,'Pole cover (2)'!$G$17:$G$30)) +
(SUMIF('Structural Steel Fab'!$B$17:$B$29,B357,'Structural Steel Fab'!$G$17:$G$29)) +
(SUMIF(Reveal!$B$17:$B$30,B357,Reveal!$G$17:$G$30)) +
(SUMIF('Reveal (2)'!$B$17:$B$30,B357,'Reveal (2)'!$G$17:$G$30)) +
(SUMIF('Crown cove top'!$B$17:$B$30,B357,'Crown cove top'!$G$17:$G$30)) +
(SUMIF('EMC assembly'!$B$17:$B$30,B357,'EMC assembly'!$G$17:$G$30)) +
(SUMIF(Crating!$B$17:$B$29,B357,Crating!$G$17:$G$29)) +
(SUMIF('LED wiring'!$B$17:$B$30,B357,'LED wiring'!$G$17:$G$30)) +
(SUMIF('Changeable copy face'!$B$17:$B$30,B357,'Changeable copy face'!$G$17:$G$30)) +
(SUMIF('Flex face assembly'!$B$17:$B$30,B357,'Flex face assembly'!$G$17:$G$30)) +
(SUMIF('Routed face assembly'!$B$17:$B$30,B357,'Routed face assembly'!$G$17:$G$30)) +
(SUMIF('Paint calculation'!$B$17:$B$30,B357,'Paint calculation'!$G$17:$G$30)) +
(SUMIF('Trimcap letter face'!$B$17:$B$30,B357,'Trimcap letter face'!$G$17:$G$30)) +
(SUMIF('Trimcap letter face (2)'!$B$17:$B$30,B357,'Trimcap letter face (2)'!$G$17:$G$30)) +
(SUMIF('Channel letter fabrication'!$B$17:$B$30,B357,'Channel letter fabrication'!$G$17:$G$30)) +
(SUMIF('Channel letter fabrication (2)'!$B$17:$B$30,B357,'Channel letter fabrication (2)'!$G$17:$G$30))</f>
        <v>0</v>
      </c>
    </row>
    <row r="358" spans="1:10">
      <c r="A358" s="28" t="str">
        <f>[1]ODBC!$A358</f>
        <v>3/8" Plate 4' X 8'</v>
      </c>
      <c r="B358" s="29" t="str">
        <f>[1]ODBC!B358</f>
        <v>29040</v>
      </c>
      <c r="C358" s="30">
        <f>IFERROR(VLOOKUP($B358,[1]ODBC!$B:$H,2,FALSE),"")</f>
        <v>9.5869999999999997</v>
      </c>
      <c r="D358" s="30">
        <f>IFERROR(VLOOKUP($B358,[1]ODBC!$B:$H,3,FALSE),"")</f>
        <v>17.257999999999999</v>
      </c>
      <c r="E358" s="30" t="str">
        <f>IFERROR(VLOOKUP($B358,[1]ODBC!$B:$H,4,FALSE),"")</f>
        <v>SQFT</v>
      </c>
      <c r="F358" s="31">
        <f>IFERROR(VLOOKUP($B358,[1]ODBC!$B:$H,5,FALSE),"")</f>
        <v>44.45</v>
      </c>
      <c r="G358" s="32">
        <f>[1]ODBC!G358</f>
        <v>0</v>
      </c>
      <c r="H358" s="33">
        <f>SUM([1]ODBC!H358)</f>
        <v>45680</v>
      </c>
      <c r="I358" s="41" t="str">
        <f>'Vinyl cutting'!$B$2</f>
        <v>J36938</v>
      </c>
      <c r="J358" s="42">
        <f ca="1">(SUMIF('Freeform time and material'!$B$17:$B$30,B358,'Freeform time and material'!$G$17:$G$30)) +
(SUMIF('Vinyl cutting'!$B$17:$B$30,B358,'Vinyl cutting'!$G$17:$G$30)) +
(SUMIF('Vinyl cutting (2)'!$B$17:$B$30,B358,'Vinyl cutting (2)'!$G$17:$G$30)) +
(SUMIF('Apply vinyl graphics'!$B$17:$B$30,B358,'Apply vinyl graphics'!$G$17:$G$30)) +
(SUMIF('Apply vinyl graphics (2)'!$B$17:$B$30,B358,'Apply vinyl graphics (2)'!$G$17:$G$30)) +
(SUMIF('Alum pan sign'!$B$17:$B$30,B358,'Alum pan sign'!$G$17:$G$30)) +
(SUMIF('Alum pan sign (2)'!$B$17:$B$30,B358,'Alum pan sign (2)'!$G$17:$G$30)) +
(SUMIF('Economy pan sign'!$B$17:$B$30,B358,'Economy pan sign'!$G$17:$G$30)) +
(SUMIF('Post and panel sign'!$B$17:$B$30,B358,'Post and panel sign'!$G$17:$G$30)) +
(SUMIF('Post and panel sign (2)'!$B$17:$B$30,B358,'Post and panel sign (2)'!$G$17:$G$30)) +
(SUMIF('Flat panels only'!$B$17:$B$30,B358,'Flat panels only'!$G$17:$G$30)) +
(SUMIF('Flat panels only (2)'!$B$17:$B$30,B358,'Flat panels only (2)'!$G$17:$G$30)) +
(SUMIF('Routed panel shapes'!$B$18:$B$31,B358,'Routed panel shapes'!$G$18:$G$31)) +
(SUMIF('Routed panel shapes (2)'!$B$18:$B$31,B358,'Routed panel shapes (2)'!$G$18:$G$31)) +
(SUMIF('Routed face only'!$B$17:$B$30,B358,'Routed face only'!$G$17:$G$30)) +
(SUMIF('Routed face only (2)'!$B$17:$B$30,B358,'Routed face only (2)'!$G$17:$G$30)) +
(SUMIF('Routed alum faces letters'!$B$17:$B$30,B358,'Routed alum faces letters'!$G$17:$G$30)) +
(SUMIF('Routed alum faces letters (2)'!$B$17:$B$30,B358,'Routed alum faces letters (2)'!$G$17:$G$30)) +
(SUMIF('Routed push through acrylic'!$B$17:$B$30,B358,'Routed push through acrylic'!$G$17:$G$30)) +
(SUMIF('Routed push through acrylic (2)'!$B$17:$B$30,B358,'Routed push through acrylic (2)'!$G$17:$G$30)) +
(SUMIF('Sf routed cabinet'!$B$17:$B$30,B358,'Sf routed cabinet'!$G$17:$G$30)) +
(SUMIF('Sf routed cabinet (2)'!$B$17:$B$30,B358,'Sf routed cabinet (2)'!$G$17:$G$30)) +
(SUMIF('Df routed cabinet'!$B$17:$B$30,B358,'Df routed cabinet'!$G$17:$G$30)) +
(SUMIF('Df routed cabinet (2)'!$B$17:$B$30,B358,'Df routed cabinet (2)'!$G$17:$G$30)) +
(SUMIF('Sf acrylic cabinet'!$B$17:$B$30,B358,'Sf acrylic cabinet'!$G$17:$G$30)) +
(SUMIF('Sf acrylic cabinet (2)'!$B$17:$B$30,B358,'Sf acrylic cabinet (2)'!$G$17:$G$30)) +
(SUMIF('Economy Sf acrylic'!$B$17:$B$30,B358,'Economy Sf acrylic'!$G$17:$G$30)) +
(SUMIF('Df acrylic cabinet'!$B$17:$B$30,B358,'Df acrylic cabinet'!$G$17:$G$30)) +
(SUMIF('Df acrylic cabinet (2)'!$B$17:$B$30,B358,'Df acrylic cabinet (2)'!$G$17:$G$30)) +
(SUMIF('Sf flex cabinet'!$B$17:$B$30,B358,'Sf flex cabinet'!$G$17:$G$30)) +
(SUMIF('Sf flex cabinet (2)'!$B$17:$B$30,B358,'Sf flex cabinet (2)'!$G$17:$G$30)) +
(SUMIF('Df flex cabinet'!$B$17:$B$36,B358,'Df flex cabinet'!$G$17:$G$36)) +
(SUMIF('Df flex cabinet (2)'!$B$17:$B$36,B358,'Df flex cabinet (2)'!$G$17:$G$36)) +
(SUMIF('Pole cover'!$B$17:$B$30,B358,'Pole cover'!$G$17:$G$30)) +
(SUMIF('Pole cover (2)'!$B$17:$B$30,B358,'Pole cover (2)'!$G$17:$G$30)) +
(SUMIF('Structural Steel Fab'!$B$17:$B$29,B358,'Structural Steel Fab'!$G$17:$G$29)) +
(SUMIF(Reveal!$B$17:$B$30,B358,Reveal!$G$17:$G$30)) +
(SUMIF('Reveal (2)'!$B$17:$B$30,B358,'Reveal (2)'!$G$17:$G$30)) +
(SUMIF('Crown cove top'!$B$17:$B$30,B358,'Crown cove top'!$G$17:$G$30)) +
(SUMIF('EMC assembly'!$B$17:$B$30,B358,'EMC assembly'!$G$17:$G$30)) +
(SUMIF(Crating!$B$17:$B$29,B358,Crating!$G$17:$G$29)) +
(SUMIF('LED wiring'!$B$17:$B$30,B358,'LED wiring'!$G$17:$G$30)) +
(SUMIF('Changeable copy face'!$B$17:$B$30,B358,'Changeable copy face'!$G$17:$G$30)) +
(SUMIF('Flex face assembly'!$B$17:$B$30,B358,'Flex face assembly'!$G$17:$G$30)) +
(SUMIF('Routed face assembly'!$B$17:$B$30,B358,'Routed face assembly'!$G$17:$G$30)) +
(SUMIF('Paint calculation'!$B$17:$B$30,B358,'Paint calculation'!$G$17:$G$30)) +
(SUMIF('Trimcap letter face'!$B$17:$B$30,B358,'Trimcap letter face'!$G$17:$G$30)) +
(SUMIF('Trimcap letter face (2)'!$B$17:$B$30,B358,'Trimcap letter face (2)'!$G$17:$G$30)) +
(SUMIF('Channel letter fabrication'!$B$17:$B$30,B358,'Channel letter fabrication'!$G$17:$G$30)) +
(SUMIF('Channel letter fabrication (2)'!$B$17:$B$30,B358,'Channel letter fabrication (2)'!$G$17:$G$30))</f>
        <v>0</v>
      </c>
    </row>
    <row r="359" spans="1:10">
      <c r="A359" s="28" t="str">
        <f>[1]ODBC!$A359</f>
        <v>1/2" Plate 4' X 8'</v>
      </c>
      <c r="B359" s="29" t="str">
        <f>[1]ODBC!B359</f>
        <v>29045</v>
      </c>
      <c r="C359" s="30">
        <f>IFERROR(VLOOKUP($B359,[1]ODBC!$B:$H,2,FALSE),"")</f>
        <v>13.143000000000001</v>
      </c>
      <c r="D359" s="30">
        <f>IFERROR(VLOOKUP($B359,[1]ODBC!$B:$H,3,FALSE),"")</f>
        <v>23.66</v>
      </c>
      <c r="E359" s="30" t="str">
        <f>IFERROR(VLOOKUP($B359,[1]ODBC!$B:$H,4,FALSE),"")</f>
        <v>SQFT</v>
      </c>
      <c r="F359" s="31">
        <f>IFERROR(VLOOKUP($B359,[1]ODBC!$B:$H,5,FALSE),"")</f>
        <v>44.45</v>
      </c>
      <c r="G359" s="32">
        <f>[1]ODBC!G359</f>
        <v>0</v>
      </c>
      <c r="H359" s="33">
        <f>SUM([1]ODBC!H359)</f>
        <v>45684</v>
      </c>
      <c r="I359" s="41" t="str">
        <f>'Vinyl cutting'!$B$2</f>
        <v>J36938</v>
      </c>
      <c r="J359" s="42">
        <f ca="1">(SUMIF('Freeform time and material'!$B$17:$B$30,B359,'Freeform time and material'!$G$17:$G$30)) +
(SUMIF('Vinyl cutting'!$B$17:$B$30,B359,'Vinyl cutting'!$G$17:$G$30)) +
(SUMIF('Vinyl cutting (2)'!$B$17:$B$30,B359,'Vinyl cutting (2)'!$G$17:$G$30)) +
(SUMIF('Apply vinyl graphics'!$B$17:$B$30,B359,'Apply vinyl graphics'!$G$17:$G$30)) +
(SUMIF('Apply vinyl graphics (2)'!$B$17:$B$30,B359,'Apply vinyl graphics (2)'!$G$17:$G$30)) +
(SUMIF('Alum pan sign'!$B$17:$B$30,B359,'Alum pan sign'!$G$17:$G$30)) +
(SUMIF('Alum pan sign (2)'!$B$17:$B$30,B359,'Alum pan sign (2)'!$G$17:$G$30)) +
(SUMIF('Economy pan sign'!$B$17:$B$30,B359,'Economy pan sign'!$G$17:$G$30)) +
(SUMIF('Post and panel sign'!$B$17:$B$30,B359,'Post and panel sign'!$G$17:$G$30)) +
(SUMIF('Post and panel sign (2)'!$B$17:$B$30,B359,'Post and panel sign (2)'!$G$17:$G$30)) +
(SUMIF('Flat panels only'!$B$17:$B$30,B359,'Flat panels only'!$G$17:$G$30)) +
(SUMIF('Flat panels only (2)'!$B$17:$B$30,B359,'Flat panels only (2)'!$G$17:$G$30)) +
(SUMIF('Routed panel shapes'!$B$18:$B$31,B359,'Routed panel shapes'!$G$18:$G$31)) +
(SUMIF('Routed panel shapes (2)'!$B$18:$B$31,B359,'Routed panel shapes (2)'!$G$18:$G$31)) +
(SUMIF('Routed face only'!$B$17:$B$30,B359,'Routed face only'!$G$17:$G$30)) +
(SUMIF('Routed face only (2)'!$B$17:$B$30,B359,'Routed face only (2)'!$G$17:$G$30)) +
(SUMIF('Routed alum faces letters'!$B$17:$B$30,B359,'Routed alum faces letters'!$G$17:$G$30)) +
(SUMIF('Routed alum faces letters (2)'!$B$17:$B$30,B359,'Routed alum faces letters (2)'!$G$17:$G$30)) +
(SUMIF('Routed push through acrylic'!$B$17:$B$30,B359,'Routed push through acrylic'!$G$17:$G$30)) +
(SUMIF('Routed push through acrylic (2)'!$B$17:$B$30,B359,'Routed push through acrylic (2)'!$G$17:$G$30)) +
(SUMIF('Sf routed cabinet'!$B$17:$B$30,B359,'Sf routed cabinet'!$G$17:$G$30)) +
(SUMIF('Sf routed cabinet (2)'!$B$17:$B$30,B359,'Sf routed cabinet (2)'!$G$17:$G$30)) +
(SUMIF('Df routed cabinet'!$B$17:$B$30,B359,'Df routed cabinet'!$G$17:$G$30)) +
(SUMIF('Df routed cabinet (2)'!$B$17:$B$30,B359,'Df routed cabinet (2)'!$G$17:$G$30)) +
(SUMIF('Sf acrylic cabinet'!$B$17:$B$30,B359,'Sf acrylic cabinet'!$G$17:$G$30)) +
(SUMIF('Sf acrylic cabinet (2)'!$B$17:$B$30,B359,'Sf acrylic cabinet (2)'!$G$17:$G$30)) +
(SUMIF('Economy Sf acrylic'!$B$17:$B$30,B359,'Economy Sf acrylic'!$G$17:$G$30)) +
(SUMIF('Df acrylic cabinet'!$B$17:$B$30,B359,'Df acrylic cabinet'!$G$17:$G$30)) +
(SUMIF('Df acrylic cabinet (2)'!$B$17:$B$30,B359,'Df acrylic cabinet (2)'!$G$17:$G$30)) +
(SUMIF('Sf flex cabinet'!$B$17:$B$30,B359,'Sf flex cabinet'!$G$17:$G$30)) +
(SUMIF('Sf flex cabinet (2)'!$B$17:$B$30,B359,'Sf flex cabinet (2)'!$G$17:$G$30)) +
(SUMIF('Df flex cabinet'!$B$17:$B$36,B359,'Df flex cabinet'!$G$17:$G$36)) +
(SUMIF('Df flex cabinet (2)'!$B$17:$B$36,B359,'Df flex cabinet (2)'!$G$17:$G$36)) +
(SUMIF('Pole cover'!$B$17:$B$30,B359,'Pole cover'!$G$17:$G$30)) +
(SUMIF('Pole cover (2)'!$B$17:$B$30,B359,'Pole cover (2)'!$G$17:$G$30)) +
(SUMIF('Structural Steel Fab'!$B$17:$B$29,B359,'Structural Steel Fab'!$G$17:$G$29)) +
(SUMIF(Reveal!$B$17:$B$30,B359,Reveal!$G$17:$G$30)) +
(SUMIF('Reveal (2)'!$B$17:$B$30,B359,'Reveal (2)'!$G$17:$G$30)) +
(SUMIF('Crown cove top'!$B$17:$B$30,B359,'Crown cove top'!$G$17:$G$30)) +
(SUMIF('EMC assembly'!$B$17:$B$30,B359,'EMC assembly'!$G$17:$G$30)) +
(SUMIF(Crating!$B$17:$B$29,B359,Crating!$G$17:$G$29)) +
(SUMIF('LED wiring'!$B$17:$B$30,B359,'LED wiring'!$G$17:$G$30)) +
(SUMIF('Changeable copy face'!$B$17:$B$30,B359,'Changeable copy face'!$G$17:$G$30)) +
(SUMIF('Flex face assembly'!$B$17:$B$30,B359,'Flex face assembly'!$G$17:$G$30)) +
(SUMIF('Routed face assembly'!$B$17:$B$30,B359,'Routed face assembly'!$G$17:$G$30)) +
(SUMIF('Paint calculation'!$B$17:$B$30,B359,'Paint calculation'!$G$17:$G$30)) +
(SUMIF('Trimcap letter face'!$B$17:$B$30,B359,'Trimcap letter face'!$G$17:$G$30)) +
(SUMIF('Trimcap letter face (2)'!$B$17:$B$30,B359,'Trimcap letter face (2)'!$G$17:$G$30)) +
(SUMIF('Channel letter fabrication'!$B$17:$B$30,B359,'Channel letter fabrication'!$G$17:$G$30)) +
(SUMIF('Channel letter fabrication (2)'!$B$17:$B$30,B359,'Channel letter fabrication (2)'!$G$17:$G$30))</f>
        <v>0</v>
      </c>
    </row>
    <row r="360" spans="1:10">
      <c r="A360" s="28" t="str">
        <f>[1]ODBC!$A360</f>
        <v>3/4" Plate 4' X 8'</v>
      </c>
      <c r="B360" s="29" t="str">
        <f>[1]ODBC!B360</f>
        <v>29050</v>
      </c>
      <c r="C360" s="30">
        <f>IFERROR(VLOOKUP($B360,[1]ODBC!$B:$H,2,FALSE),"")</f>
        <v>31.756</v>
      </c>
      <c r="D360" s="30">
        <f>IFERROR(VLOOKUP($B360,[1]ODBC!$B:$H,3,FALSE),"")</f>
        <v>57.167000000000002</v>
      </c>
      <c r="E360" s="30" t="str">
        <f>IFERROR(VLOOKUP($B360,[1]ODBC!$B:$H,4,FALSE),"")</f>
        <v>SQFT</v>
      </c>
      <c r="F360" s="31">
        <f>IFERROR(VLOOKUP($B360,[1]ODBC!$B:$H,5,FALSE),"")</f>
        <v>44.45</v>
      </c>
      <c r="G360" s="32">
        <f>[1]ODBC!G360</f>
        <v>0</v>
      </c>
      <c r="H360" s="33">
        <f>SUM([1]ODBC!H360)</f>
        <v>44586</v>
      </c>
      <c r="I360" s="41" t="str">
        <f>'Vinyl cutting'!$B$2</f>
        <v>J36938</v>
      </c>
      <c r="J360" s="42">
        <f ca="1">(SUMIF('Freeform time and material'!$B$17:$B$30,B360,'Freeform time and material'!$G$17:$G$30)) +
(SUMIF('Vinyl cutting'!$B$17:$B$30,B360,'Vinyl cutting'!$G$17:$G$30)) +
(SUMIF('Vinyl cutting (2)'!$B$17:$B$30,B360,'Vinyl cutting (2)'!$G$17:$G$30)) +
(SUMIF('Apply vinyl graphics'!$B$17:$B$30,B360,'Apply vinyl graphics'!$G$17:$G$30)) +
(SUMIF('Apply vinyl graphics (2)'!$B$17:$B$30,B360,'Apply vinyl graphics (2)'!$G$17:$G$30)) +
(SUMIF('Alum pan sign'!$B$17:$B$30,B360,'Alum pan sign'!$G$17:$G$30)) +
(SUMIF('Alum pan sign (2)'!$B$17:$B$30,B360,'Alum pan sign (2)'!$G$17:$G$30)) +
(SUMIF('Economy pan sign'!$B$17:$B$30,B360,'Economy pan sign'!$G$17:$G$30)) +
(SUMIF('Post and panel sign'!$B$17:$B$30,B360,'Post and panel sign'!$G$17:$G$30)) +
(SUMIF('Post and panel sign (2)'!$B$17:$B$30,B360,'Post and panel sign (2)'!$G$17:$G$30)) +
(SUMIF('Flat panels only'!$B$17:$B$30,B360,'Flat panels only'!$G$17:$G$30)) +
(SUMIF('Flat panels only (2)'!$B$17:$B$30,B360,'Flat panels only (2)'!$G$17:$G$30)) +
(SUMIF('Routed panel shapes'!$B$18:$B$31,B360,'Routed panel shapes'!$G$18:$G$31)) +
(SUMIF('Routed panel shapes (2)'!$B$18:$B$31,B360,'Routed panel shapes (2)'!$G$18:$G$31)) +
(SUMIF('Routed face only'!$B$17:$B$30,B360,'Routed face only'!$G$17:$G$30)) +
(SUMIF('Routed face only (2)'!$B$17:$B$30,B360,'Routed face only (2)'!$G$17:$G$30)) +
(SUMIF('Routed alum faces letters'!$B$17:$B$30,B360,'Routed alum faces letters'!$G$17:$G$30)) +
(SUMIF('Routed alum faces letters (2)'!$B$17:$B$30,B360,'Routed alum faces letters (2)'!$G$17:$G$30)) +
(SUMIF('Routed push through acrylic'!$B$17:$B$30,B360,'Routed push through acrylic'!$G$17:$G$30)) +
(SUMIF('Routed push through acrylic (2)'!$B$17:$B$30,B360,'Routed push through acrylic (2)'!$G$17:$G$30)) +
(SUMIF('Sf routed cabinet'!$B$17:$B$30,B360,'Sf routed cabinet'!$G$17:$G$30)) +
(SUMIF('Sf routed cabinet (2)'!$B$17:$B$30,B360,'Sf routed cabinet (2)'!$G$17:$G$30)) +
(SUMIF('Df routed cabinet'!$B$17:$B$30,B360,'Df routed cabinet'!$G$17:$G$30)) +
(SUMIF('Df routed cabinet (2)'!$B$17:$B$30,B360,'Df routed cabinet (2)'!$G$17:$G$30)) +
(SUMIF('Sf acrylic cabinet'!$B$17:$B$30,B360,'Sf acrylic cabinet'!$G$17:$G$30)) +
(SUMIF('Sf acrylic cabinet (2)'!$B$17:$B$30,B360,'Sf acrylic cabinet (2)'!$G$17:$G$30)) +
(SUMIF('Economy Sf acrylic'!$B$17:$B$30,B360,'Economy Sf acrylic'!$G$17:$G$30)) +
(SUMIF('Df acrylic cabinet'!$B$17:$B$30,B360,'Df acrylic cabinet'!$G$17:$G$30)) +
(SUMIF('Df acrylic cabinet (2)'!$B$17:$B$30,B360,'Df acrylic cabinet (2)'!$G$17:$G$30)) +
(SUMIF('Sf flex cabinet'!$B$17:$B$30,B360,'Sf flex cabinet'!$G$17:$G$30)) +
(SUMIF('Sf flex cabinet (2)'!$B$17:$B$30,B360,'Sf flex cabinet (2)'!$G$17:$G$30)) +
(SUMIF('Df flex cabinet'!$B$17:$B$36,B360,'Df flex cabinet'!$G$17:$G$36)) +
(SUMIF('Df flex cabinet (2)'!$B$17:$B$36,B360,'Df flex cabinet (2)'!$G$17:$G$36)) +
(SUMIF('Pole cover'!$B$17:$B$30,B360,'Pole cover'!$G$17:$G$30)) +
(SUMIF('Pole cover (2)'!$B$17:$B$30,B360,'Pole cover (2)'!$G$17:$G$30)) +
(SUMIF('Structural Steel Fab'!$B$17:$B$29,B360,'Structural Steel Fab'!$G$17:$G$29)) +
(SUMIF(Reveal!$B$17:$B$30,B360,Reveal!$G$17:$G$30)) +
(SUMIF('Reveal (2)'!$B$17:$B$30,B360,'Reveal (2)'!$G$17:$G$30)) +
(SUMIF('Crown cove top'!$B$17:$B$30,B360,'Crown cove top'!$G$17:$G$30)) +
(SUMIF('EMC assembly'!$B$17:$B$30,B360,'EMC assembly'!$G$17:$G$30)) +
(SUMIF(Crating!$B$17:$B$29,B360,Crating!$G$17:$G$29)) +
(SUMIF('LED wiring'!$B$17:$B$30,B360,'LED wiring'!$G$17:$G$30)) +
(SUMIF('Changeable copy face'!$B$17:$B$30,B360,'Changeable copy face'!$G$17:$G$30)) +
(SUMIF('Flex face assembly'!$B$17:$B$30,B360,'Flex face assembly'!$G$17:$G$30)) +
(SUMIF('Routed face assembly'!$B$17:$B$30,B360,'Routed face assembly'!$G$17:$G$30)) +
(SUMIF('Paint calculation'!$B$17:$B$30,B360,'Paint calculation'!$G$17:$G$30)) +
(SUMIF('Trimcap letter face'!$B$17:$B$30,B360,'Trimcap letter face'!$G$17:$G$30)) +
(SUMIF('Trimcap letter face (2)'!$B$17:$B$30,B360,'Trimcap letter face (2)'!$G$17:$G$30)) +
(SUMIF('Channel letter fabrication'!$B$17:$B$30,B360,'Channel letter fabrication'!$G$17:$G$30)) +
(SUMIF('Channel letter fabrication (2)'!$B$17:$B$30,B360,'Channel letter fabrication (2)'!$G$17:$G$30))</f>
        <v>0</v>
      </c>
    </row>
    <row r="361" spans="1:10">
      <c r="A361" s="28" t="str">
        <f>[1]ODBC!$A361</f>
        <v>1" Plate 4' X 8'</v>
      </c>
      <c r="B361" s="29" t="str">
        <f>[1]ODBC!B361</f>
        <v>29060</v>
      </c>
      <c r="C361" s="30">
        <f>IFERROR(VLOOKUP($B361,[1]ODBC!$B:$H,2,FALSE),"")</f>
        <v>37.51</v>
      </c>
      <c r="D361" s="30">
        <f>IFERROR(VLOOKUP($B361,[1]ODBC!$B:$H,3,FALSE),"")</f>
        <v>67.525000000000006</v>
      </c>
      <c r="E361" s="30" t="str">
        <f>IFERROR(VLOOKUP($B361,[1]ODBC!$B:$H,4,FALSE),"")</f>
        <v>SQFT</v>
      </c>
      <c r="F361" s="31">
        <f>IFERROR(VLOOKUP($B361,[1]ODBC!$B:$H,5,FALSE),"")</f>
        <v>44.45</v>
      </c>
      <c r="G361" s="32">
        <f>[1]ODBC!G361</f>
        <v>0</v>
      </c>
      <c r="H361" s="33">
        <f>SUM([1]ODBC!H361)</f>
        <v>0</v>
      </c>
      <c r="I361" s="41" t="str">
        <f>'Vinyl cutting'!$B$2</f>
        <v>J36938</v>
      </c>
      <c r="J361" s="42">
        <f ca="1">(SUMIF('Freeform time and material'!$B$17:$B$30,B361,'Freeform time and material'!$G$17:$G$30)) +
(SUMIF('Vinyl cutting'!$B$17:$B$30,B361,'Vinyl cutting'!$G$17:$G$30)) +
(SUMIF('Vinyl cutting (2)'!$B$17:$B$30,B361,'Vinyl cutting (2)'!$G$17:$G$30)) +
(SUMIF('Apply vinyl graphics'!$B$17:$B$30,B361,'Apply vinyl graphics'!$G$17:$G$30)) +
(SUMIF('Apply vinyl graphics (2)'!$B$17:$B$30,B361,'Apply vinyl graphics (2)'!$G$17:$G$30)) +
(SUMIF('Alum pan sign'!$B$17:$B$30,B361,'Alum pan sign'!$G$17:$G$30)) +
(SUMIF('Alum pan sign (2)'!$B$17:$B$30,B361,'Alum pan sign (2)'!$G$17:$G$30)) +
(SUMIF('Economy pan sign'!$B$17:$B$30,B361,'Economy pan sign'!$G$17:$G$30)) +
(SUMIF('Post and panel sign'!$B$17:$B$30,B361,'Post and panel sign'!$G$17:$G$30)) +
(SUMIF('Post and panel sign (2)'!$B$17:$B$30,B361,'Post and panel sign (2)'!$G$17:$G$30)) +
(SUMIF('Flat panels only'!$B$17:$B$30,B361,'Flat panels only'!$G$17:$G$30)) +
(SUMIF('Flat panels only (2)'!$B$17:$B$30,B361,'Flat panels only (2)'!$G$17:$G$30)) +
(SUMIF('Routed panel shapes'!$B$18:$B$31,B361,'Routed panel shapes'!$G$18:$G$31)) +
(SUMIF('Routed panel shapes (2)'!$B$18:$B$31,B361,'Routed panel shapes (2)'!$G$18:$G$31)) +
(SUMIF('Routed face only'!$B$17:$B$30,B361,'Routed face only'!$G$17:$G$30)) +
(SUMIF('Routed face only (2)'!$B$17:$B$30,B361,'Routed face only (2)'!$G$17:$G$30)) +
(SUMIF('Routed alum faces letters'!$B$17:$B$30,B361,'Routed alum faces letters'!$G$17:$G$30)) +
(SUMIF('Routed alum faces letters (2)'!$B$17:$B$30,B361,'Routed alum faces letters (2)'!$G$17:$G$30)) +
(SUMIF('Routed push through acrylic'!$B$17:$B$30,B361,'Routed push through acrylic'!$G$17:$G$30)) +
(SUMIF('Routed push through acrylic (2)'!$B$17:$B$30,B361,'Routed push through acrylic (2)'!$G$17:$G$30)) +
(SUMIF('Sf routed cabinet'!$B$17:$B$30,B361,'Sf routed cabinet'!$G$17:$G$30)) +
(SUMIF('Sf routed cabinet (2)'!$B$17:$B$30,B361,'Sf routed cabinet (2)'!$G$17:$G$30)) +
(SUMIF('Df routed cabinet'!$B$17:$B$30,B361,'Df routed cabinet'!$G$17:$G$30)) +
(SUMIF('Df routed cabinet (2)'!$B$17:$B$30,B361,'Df routed cabinet (2)'!$G$17:$G$30)) +
(SUMIF('Sf acrylic cabinet'!$B$17:$B$30,B361,'Sf acrylic cabinet'!$G$17:$G$30)) +
(SUMIF('Sf acrylic cabinet (2)'!$B$17:$B$30,B361,'Sf acrylic cabinet (2)'!$G$17:$G$30)) +
(SUMIF('Economy Sf acrylic'!$B$17:$B$30,B361,'Economy Sf acrylic'!$G$17:$G$30)) +
(SUMIF('Df acrylic cabinet'!$B$17:$B$30,B361,'Df acrylic cabinet'!$G$17:$G$30)) +
(SUMIF('Df acrylic cabinet (2)'!$B$17:$B$30,B361,'Df acrylic cabinet (2)'!$G$17:$G$30)) +
(SUMIF('Sf flex cabinet'!$B$17:$B$30,B361,'Sf flex cabinet'!$G$17:$G$30)) +
(SUMIF('Sf flex cabinet (2)'!$B$17:$B$30,B361,'Sf flex cabinet (2)'!$G$17:$G$30)) +
(SUMIF('Df flex cabinet'!$B$17:$B$36,B361,'Df flex cabinet'!$G$17:$G$36)) +
(SUMIF('Df flex cabinet (2)'!$B$17:$B$36,B361,'Df flex cabinet (2)'!$G$17:$G$36)) +
(SUMIF('Pole cover'!$B$17:$B$30,B361,'Pole cover'!$G$17:$G$30)) +
(SUMIF('Pole cover (2)'!$B$17:$B$30,B361,'Pole cover (2)'!$G$17:$G$30)) +
(SUMIF('Structural Steel Fab'!$B$17:$B$29,B361,'Structural Steel Fab'!$G$17:$G$29)) +
(SUMIF(Reveal!$B$17:$B$30,B361,Reveal!$G$17:$G$30)) +
(SUMIF('Reveal (2)'!$B$17:$B$30,B361,'Reveal (2)'!$G$17:$G$30)) +
(SUMIF('Crown cove top'!$B$17:$B$30,B361,'Crown cove top'!$G$17:$G$30)) +
(SUMIF('EMC assembly'!$B$17:$B$30,B361,'EMC assembly'!$G$17:$G$30)) +
(SUMIF(Crating!$B$17:$B$29,B361,Crating!$G$17:$G$29)) +
(SUMIF('LED wiring'!$B$17:$B$30,B361,'LED wiring'!$G$17:$G$30)) +
(SUMIF('Changeable copy face'!$B$17:$B$30,B361,'Changeable copy face'!$G$17:$G$30)) +
(SUMIF('Flex face assembly'!$B$17:$B$30,B361,'Flex face assembly'!$G$17:$G$30)) +
(SUMIF('Routed face assembly'!$B$17:$B$30,B361,'Routed face assembly'!$G$17:$G$30)) +
(SUMIF('Paint calculation'!$B$17:$B$30,B361,'Paint calculation'!$G$17:$G$30)) +
(SUMIF('Trimcap letter face'!$B$17:$B$30,B361,'Trimcap letter face'!$G$17:$G$30)) +
(SUMIF('Trimcap letter face (2)'!$B$17:$B$30,B361,'Trimcap letter face (2)'!$G$17:$G$30)) +
(SUMIF('Channel letter fabrication'!$B$17:$B$30,B361,'Channel letter fabrication'!$G$17:$G$30)) +
(SUMIF('Channel letter fabrication (2)'!$B$17:$B$30,B361,'Channel letter fabrication (2)'!$G$17:$G$30))</f>
        <v>0</v>
      </c>
    </row>
    <row r="362" spans="1:10">
      <c r="A362" s="28" t="str">
        <f>[1]ODBC!$A362</f>
        <v>LNI Plate Kit - Raw/Unpainted</v>
      </c>
      <c r="B362" s="29" t="str">
        <f>[1]ODBC!B362</f>
        <v>29065</v>
      </c>
      <c r="C362" s="30">
        <f>IFERROR(VLOOKUP($B362,[1]ODBC!$B:$H,2,FALSE),"")</f>
        <v>62.63</v>
      </c>
      <c r="D362" s="30">
        <f>IFERROR(VLOOKUP($B362,[1]ODBC!$B:$H,3,FALSE),"")</f>
        <v>112.745</v>
      </c>
      <c r="E362" s="30" t="str">
        <f>IFERROR(VLOOKUP($B362,[1]ODBC!$B:$H,4,FALSE),"")</f>
        <v>EA</v>
      </c>
      <c r="F362" s="31">
        <f>IFERROR(VLOOKUP($B362,[1]ODBC!$B:$H,5,FALSE),"")</f>
        <v>44.45</v>
      </c>
      <c r="G362" s="32">
        <f>[1]ODBC!G362</f>
        <v>0</v>
      </c>
      <c r="H362" s="33">
        <f>SUM([1]ODBC!H362)</f>
        <v>0</v>
      </c>
      <c r="I362" s="41" t="str">
        <f>'Vinyl cutting'!$B$2</f>
        <v>J36938</v>
      </c>
      <c r="J362" s="42">
        <f ca="1">(SUMIF('Freeform time and material'!$B$17:$B$30,B362,'Freeform time and material'!$G$17:$G$30)) +
(SUMIF('Vinyl cutting'!$B$17:$B$30,B362,'Vinyl cutting'!$G$17:$G$30)) +
(SUMIF('Vinyl cutting (2)'!$B$17:$B$30,B362,'Vinyl cutting (2)'!$G$17:$G$30)) +
(SUMIF('Apply vinyl graphics'!$B$17:$B$30,B362,'Apply vinyl graphics'!$G$17:$G$30)) +
(SUMIF('Apply vinyl graphics (2)'!$B$17:$B$30,B362,'Apply vinyl graphics (2)'!$G$17:$G$30)) +
(SUMIF('Alum pan sign'!$B$17:$B$30,B362,'Alum pan sign'!$G$17:$G$30)) +
(SUMIF('Alum pan sign (2)'!$B$17:$B$30,B362,'Alum pan sign (2)'!$G$17:$G$30)) +
(SUMIF('Economy pan sign'!$B$17:$B$30,B362,'Economy pan sign'!$G$17:$G$30)) +
(SUMIF('Post and panel sign'!$B$17:$B$30,B362,'Post and panel sign'!$G$17:$G$30)) +
(SUMIF('Post and panel sign (2)'!$B$17:$B$30,B362,'Post and panel sign (2)'!$G$17:$G$30)) +
(SUMIF('Flat panels only'!$B$17:$B$30,B362,'Flat panels only'!$G$17:$G$30)) +
(SUMIF('Flat panels only (2)'!$B$17:$B$30,B362,'Flat panels only (2)'!$G$17:$G$30)) +
(SUMIF('Routed panel shapes'!$B$18:$B$31,B362,'Routed panel shapes'!$G$18:$G$31)) +
(SUMIF('Routed panel shapes (2)'!$B$18:$B$31,B362,'Routed panel shapes (2)'!$G$18:$G$31)) +
(SUMIF('Routed face only'!$B$17:$B$30,B362,'Routed face only'!$G$17:$G$30)) +
(SUMIF('Routed face only (2)'!$B$17:$B$30,B362,'Routed face only (2)'!$G$17:$G$30)) +
(SUMIF('Routed alum faces letters'!$B$17:$B$30,B362,'Routed alum faces letters'!$G$17:$G$30)) +
(SUMIF('Routed alum faces letters (2)'!$B$17:$B$30,B362,'Routed alum faces letters (2)'!$G$17:$G$30)) +
(SUMIF('Routed push through acrylic'!$B$17:$B$30,B362,'Routed push through acrylic'!$G$17:$G$30)) +
(SUMIF('Routed push through acrylic (2)'!$B$17:$B$30,B362,'Routed push through acrylic (2)'!$G$17:$G$30)) +
(SUMIF('Sf routed cabinet'!$B$17:$B$30,B362,'Sf routed cabinet'!$G$17:$G$30)) +
(SUMIF('Sf routed cabinet (2)'!$B$17:$B$30,B362,'Sf routed cabinet (2)'!$G$17:$G$30)) +
(SUMIF('Df routed cabinet'!$B$17:$B$30,B362,'Df routed cabinet'!$G$17:$G$30)) +
(SUMIF('Df routed cabinet (2)'!$B$17:$B$30,B362,'Df routed cabinet (2)'!$G$17:$G$30)) +
(SUMIF('Sf acrylic cabinet'!$B$17:$B$30,B362,'Sf acrylic cabinet'!$G$17:$G$30)) +
(SUMIF('Sf acrylic cabinet (2)'!$B$17:$B$30,B362,'Sf acrylic cabinet (2)'!$G$17:$G$30)) +
(SUMIF('Economy Sf acrylic'!$B$17:$B$30,B362,'Economy Sf acrylic'!$G$17:$G$30)) +
(SUMIF('Df acrylic cabinet'!$B$17:$B$30,B362,'Df acrylic cabinet'!$G$17:$G$30)) +
(SUMIF('Df acrylic cabinet (2)'!$B$17:$B$30,B362,'Df acrylic cabinet (2)'!$G$17:$G$30)) +
(SUMIF('Sf flex cabinet'!$B$17:$B$30,B362,'Sf flex cabinet'!$G$17:$G$30)) +
(SUMIF('Sf flex cabinet (2)'!$B$17:$B$30,B362,'Sf flex cabinet (2)'!$G$17:$G$30)) +
(SUMIF('Df flex cabinet'!$B$17:$B$36,B362,'Df flex cabinet'!$G$17:$G$36)) +
(SUMIF('Df flex cabinet (2)'!$B$17:$B$36,B362,'Df flex cabinet (2)'!$G$17:$G$36)) +
(SUMIF('Pole cover'!$B$17:$B$30,B362,'Pole cover'!$G$17:$G$30)) +
(SUMIF('Pole cover (2)'!$B$17:$B$30,B362,'Pole cover (2)'!$G$17:$G$30)) +
(SUMIF('Structural Steel Fab'!$B$17:$B$29,B362,'Structural Steel Fab'!$G$17:$G$29)) +
(SUMIF(Reveal!$B$17:$B$30,B362,Reveal!$G$17:$G$30)) +
(SUMIF('Reveal (2)'!$B$17:$B$30,B362,'Reveal (2)'!$G$17:$G$30)) +
(SUMIF('Crown cove top'!$B$17:$B$30,B362,'Crown cove top'!$G$17:$G$30)) +
(SUMIF('EMC assembly'!$B$17:$B$30,B362,'EMC assembly'!$G$17:$G$30)) +
(SUMIF(Crating!$B$17:$B$29,B362,Crating!$G$17:$G$29)) +
(SUMIF('LED wiring'!$B$17:$B$30,B362,'LED wiring'!$G$17:$G$30)) +
(SUMIF('Changeable copy face'!$B$17:$B$30,B362,'Changeable copy face'!$G$17:$G$30)) +
(SUMIF('Flex face assembly'!$B$17:$B$30,B362,'Flex face assembly'!$G$17:$G$30)) +
(SUMIF('Routed face assembly'!$B$17:$B$30,B362,'Routed face assembly'!$G$17:$G$30)) +
(SUMIF('Paint calculation'!$B$17:$B$30,B362,'Paint calculation'!$G$17:$G$30)) +
(SUMIF('Trimcap letter face'!$B$17:$B$30,B362,'Trimcap letter face'!$G$17:$G$30)) +
(SUMIF('Trimcap letter face (2)'!$B$17:$B$30,B362,'Trimcap letter face (2)'!$G$17:$G$30)) +
(SUMIF('Channel letter fabrication'!$B$17:$B$30,B362,'Channel letter fabrication'!$G$17:$G$30)) +
(SUMIF('Channel letter fabrication (2)'!$B$17:$B$30,B362,'Channel letter fabrication (2)'!$G$17:$G$30))</f>
        <v>0</v>
      </c>
    </row>
    <row r="363" spans="1:10">
      <c r="A363" s="28" t="str">
        <f>[1]ODBC!$A363</f>
        <v>1 X 1 X 16 Gage Sq Tube</v>
      </c>
      <c r="B363" s="29" t="str">
        <f>[1]ODBC!B363</f>
        <v>29505</v>
      </c>
      <c r="C363" s="30">
        <f>IFERROR(VLOOKUP($B363,[1]ODBC!$B:$H,2,FALSE),"")</f>
        <v>0.68</v>
      </c>
      <c r="D363" s="30">
        <f>IFERROR(VLOOKUP($B363,[1]ODBC!$B:$H,3,FALSE),"")</f>
        <v>1.224</v>
      </c>
      <c r="E363" s="30" t="str">
        <f>IFERROR(VLOOKUP($B363,[1]ODBC!$B:$H,4,FALSE),"")</f>
        <v>FT</v>
      </c>
      <c r="F363" s="31">
        <f>IFERROR(VLOOKUP($B363,[1]ODBC!$B:$H,5,FALSE),"")</f>
        <v>44.45</v>
      </c>
      <c r="G363" s="32">
        <f>[1]ODBC!G363</f>
        <v>0</v>
      </c>
      <c r="H363" s="33">
        <f>SUM([1]ODBC!H363)</f>
        <v>45415</v>
      </c>
      <c r="I363" s="41" t="str">
        <f>'Vinyl cutting'!$B$2</f>
        <v>J36938</v>
      </c>
      <c r="J363" s="42">
        <f ca="1">(SUMIF('Freeform time and material'!$B$17:$B$30,B363,'Freeform time and material'!$G$17:$G$30)) +
(SUMIF('Vinyl cutting'!$B$17:$B$30,B363,'Vinyl cutting'!$G$17:$G$30)) +
(SUMIF('Vinyl cutting (2)'!$B$17:$B$30,B363,'Vinyl cutting (2)'!$G$17:$G$30)) +
(SUMIF('Apply vinyl graphics'!$B$17:$B$30,B363,'Apply vinyl graphics'!$G$17:$G$30)) +
(SUMIF('Apply vinyl graphics (2)'!$B$17:$B$30,B363,'Apply vinyl graphics (2)'!$G$17:$G$30)) +
(SUMIF('Alum pan sign'!$B$17:$B$30,B363,'Alum pan sign'!$G$17:$G$30)) +
(SUMIF('Alum pan sign (2)'!$B$17:$B$30,B363,'Alum pan sign (2)'!$G$17:$G$30)) +
(SUMIF('Economy pan sign'!$B$17:$B$30,B363,'Economy pan sign'!$G$17:$G$30)) +
(SUMIF('Post and panel sign'!$B$17:$B$30,B363,'Post and panel sign'!$G$17:$G$30)) +
(SUMIF('Post and panel sign (2)'!$B$17:$B$30,B363,'Post and panel sign (2)'!$G$17:$G$30)) +
(SUMIF('Flat panels only'!$B$17:$B$30,B363,'Flat panels only'!$G$17:$G$30)) +
(SUMIF('Flat panels only (2)'!$B$17:$B$30,B363,'Flat panels only (2)'!$G$17:$G$30)) +
(SUMIF('Routed panel shapes'!$B$18:$B$31,B363,'Routed panel shapes'!$G$18:$G$31)) +
(SUMIF('Routed panel shapes (2)'!$B$18:$B$31,B363,'Routed panel shapes (2)'!$G$18:$G$31)) +
(SUMIF('Routed face only'!$B$17:$B$30,B363,'Routed face only'!$G$17:$G$30)) +
(SUMIF('Routed face only (2)'!$B$17:$B$30,B363,'Routed face only (2)'!$G$17:$G$30)) +
(SUMIF('Routed alum faces letters'!$B$17:$B$30,B363,'Routed alum faces letters'!$G$17:$G$30)) +
(SUMIF('Routed alum faces letters (2)'!$B$17:$B$30,B363,'Routed alum faces letters (2)'!$G$17:$G$30)) +
(SUMIF('Routed push through acrylic'!$B$17:$B$30,B363,'Routed push through acrylic'!$G$17:$G$30)) +
(SUMIF('Routed push through acrylic (2)'!$B$17:$B$30,B363,'Routed push through acrylic (2)'!$G$17:$G$30)) +
(SUMIF('Sf routed cabinet'!$B$17:$B$30,B363,'Sf routed cabinet'!$G$17:$G$30)) +
(SUMIF('Sf routed cabinet (2)'!$B$17:$B$30,B363,'Sf routed cabinet (2)'!$G$17:$G$30)) +
(SUMIF('Df routed cabinet'!$B$17:$B$30,B363,'Df routed cabinet'!$G$17:$G$30)) +
(SUMIF('Df routed cabinet (2)'!$B$17:$B$30,B363,'Df routed cabinet (2)'!$G$17:$G$30)) +
(SUMIF('Sf acrylic cabinet'!$B$17:$B$30,B363,'Sf acrylic cabinet'!$G$17:$G$30)) +
(SUMIF('Sf acrylic cabinet (2)'!$B$17:$B$30,B363,'Sf acrylic cabinet (2)'!$G$17:$G$30)) +
(SUMIF('Economy Sf acrylic'!$B$17:$B$30,B363,'Economy Sf acrylic'!$G$17:$G$30)) +
(SUMIF('Df acrylic cabinet'!$B$17:$B$30,B363,'Df acrylic cabinet'!$G$17:$G$30)) +
(SUMIF('Df acrylic cabinet (2)'!$B$17:$B$30,B363,'Df acrylic cabinet (2)'!$G$17:$G$30)) +
(SUMIF('Sf flex cabinet'!$B$17:$B$30,B363,'Sf flex cabinet'!$G$17:$G$30)) +
(SUMIF('Sf flex cabinet (2)'!$B$17:$B$30,B363,'Sf flex cabinet (2)'!$G$17:$G$30)) +
(SUMIF('Df flex cabinet'!$B$17:$B$36,B363,'Df flex cabinet'!$G$17:$G$36)) +
(SUMIF('Df flex cabinet (2)'!$B$17:$B$36,B363,'Df flex cabinet (2)'!$G$17:$G$36)) +
(SUMIF('Pole cover'!$B$17:$B$30,B363,'Pole cover'!$G$17:$G$30)) +
(SUMIF('Pole cover (2)'!$B$17:$B$30,B363,'Pole cover (2)'!$G$17:$G$30)) +
(SUMIF('Structural Steel Fab'!$B$17:$B$29,B363,'Structural Steel Fab'!$G$17:$G$29)) +
(SUMIF(Reveal!$B$17:$B$30,B363,Reveal!$G$17:$G$30)) +
(SUMIF('Reveal (2)'!$B$17:$B$30,B363,'Reveal (2)'!$G$17:$G$30)) +
(SUMIF('Crown cove top'!$B$17:$B$30,B363,'Crown cove top'!$G$17:$G$30)) +
(SUMIF('EMC assembly'!$B$17:$B$30,B363,'EMC assembly'!$G$17:$G$30)) +
(SUMIF(Crating!$B$17:$B$29,B363,Crating!$G$17:$G$29)) +
(SUMIF('LED wiring'!$B$17:$B$30,B363,'LED wiring'!$G$17:$G$30)) +
(SUMIF('Changeable copy face'!$B$17:$B$30,B363,'Changeable copy face'!$G$17:$G$30)) +
(SUMIF('Flex face assembly'!$B$17:$B$30,B363,'Flex face assembly'!$G$17:$G$30)) +
(SUMIF('Routed face assembly'!$B$17:$B$30,B363,'Routed face assembly'!$G$17:$G$30)) +
(SUMIF('Paint calculation'!$B$17:$B$30,B363,'Paint calculation'!$G$17:$G$30)) +
(SUMIF('Trimcap letter face'!$B$17:$B$30,B363,'Trimcap letter face'!$G$17:$G$30)) +
(SUMIF('Trimcap letter face (2)'!$B$17:$B$30,B363,'Trimcap letter face (2)'!$G$17:$G$30)) +
(SUMIF('Channel letter fabrication'!$B$17:$B$30,B363,'Channel letter fabrication'!$G$17:$G$30)) +
(SUMIF('Channel letter fabrication (2)'!$B$17:$B$30,B363,'Channel letter fabrication (2)'!$G$17:$G$30))</f>
        <v>0</v>
      </c>
    </row>
    <row r="364" spans="1:10">
      <c r="A364" s="28" t="str">
        <f>[1]ODBC!$A364</f>
        <v>2 X 1 X 16 Gage Rect Tube</v>
      </c>
      <c r="B364" s="29" t="str">
        <f>[1]ODBC!B364</f>
        <v>29510</v>
      </c>
      <c r="C364" s="30">
        <f>IFERROR(VLOOKUP($B364,[1]ODBC!$B:$H,2,FALSE),"")</f>
        <v>1.05</v>
      </c>
      <c r="D364" s="30">
        <f>IFERROR(VLOOKUP($B364,[1]ODBC!$B:$H,3,FALSE),"")</f>
        <v>1.89</v>
      </c>
      <c r="E364" s="30" t="str">
        <f>IFERROR(VLOOKUP($B364,[1]ODBC!$B:$H,4,FALSE),"")</f>
        <v>FT</v>
      </c>
      <c r="F364" s="31">
        <f>IFERROR(VLOOKUP($B364,[1]ODBC!$B:$H,5,FALSE),"")</f>
        <v>44.45</v>
      </c>
      <c r="G364" s="32">
        <f>[1]ODBC!G364</f>
        <v>0</v>
      </c>
      <c r="H364" s="33">
        <f>SUM([1]ODBC!H364)</f>
        <v>45911</v>
      </c>
      <c r="I364" s="41" t="str">
        <f>'Vinyl cutting'!$B$2</f>
        <v>J36938</v>
      </c>
      <c r="J364" s="42">
        <f ca="1">(SUMIF('Freeform time and material'!$B$17:$B$30,B364,'Freeform time and material'!$G$17:$G$30)) +
(SUMIF('Vinyl cutting'!$B$17:$B$30,B364,'Vinyl cutting'!$G$17:$G$30)) +
(SUMIF('Vinyl cutting (2)'!$B$17:$B$30,B364,'Vinyl cutting (2)'!$G$17:$G$30)) +
(SUMIF('Apply vinyl graphics'!$B$17:$B$30,B364,'Apply vinyl graphics'!$G$17:$G$30)) +
(SUMIF('Apply vinyl graphics (2)'!$B$17:$B$30,B364,'Apply vinyl graphics (2)'!$G$17:$G$30)) +
(SUMIF('Alum pan sign'!$B$17:$B$30,B364,'Alum pan sign'!$G$17:$G$30)) +
(SUMIF('Alum pan sign (2)'!$B$17:$B$30,B364,'Alum pan sign (2)'!$G$17:$G$30)) +
(SUMIF('Economy pan sign'!$B$17:$B$30,B364,'Economy pan sign'!$G$17:$G$30)) +
(SUMIF('Post and panel sign'!$B$17:$B$30,B364,'Post and panel sign'!$G$17:$G$30)) +
(SUMIF('Post and panel sign (2)'!$B$17:$B$30,B364,'Post and panel sign (2)'!$G$17:$G$30)) +
(SUMIF('Flat panels only'!$B$17:$B$30,B364,'Flat panels only'!$G$17:$G$30)) +
(SUMIF('Flat panels only (2)'!$B$17:$B$30,B364,'Flat panels only (2)'!$G$17:$G$30)) +
(SUMIF('Routed panel shapes'!$B$18:$B$31,B364,'Routed panel shapes'!$G$18:$G$31)) +
(SUMIF('Routed panel shapes (2)'!$B$18:$B$31,B364,'Routed panel shapes (2)'!$G$18:$G$31)) +
(SUMIF('Routed face only'!$B$17:$B$30,B364,'Routed face only'!$G$17:$G$30)) +
(SUMIF('Routed face only (2)'!$B$17:$B$30,B364,'Routed face only (2)'!$G$17:$G$30)) +
(SUMIF('Routed alum faces letters'!$B$17:$B$30,B364,'Routed alum faces letters'!$G$17:$G$30)) +
(SUMIF('Routed alum faces letters (2)'!$B$17:$B$30,B364,'Routed alum faces letters (2)'!$G$17:$G$30)) +
(SUMIF('Routed push through acrylic'!$B$17:$B$30,B364,'Routed push through acrylic'!$G$17:$G$30)) +
(SUMIF('Routed push through acrylic (2)'!$B$17:$B$30,B364,'Routed push through acrylic (2)'!$G$17:$G$30)) +
(SUMIF('Sf routed cabinet'!$B$17:$B$30,B364,'Sf routed cabinet'!$G$17:$G$30)) +
(SUMIF('Sf routed cabinet (2)'!$B$17:$B$30,B364,'Sf routed cabinet (2)'!$G$17:$G$30)) +
(SUMIF('Df routed cabinet'!$B$17:$B$30,B364,'Df routed cabinet'!$G$17:$G$30)) +
(SUMIF('Df routed cabinet (2)'!$B$17:$B$30,B364,'Df routed cabinet (2)'!$G$17:$G$30)) +
(SUMIF('Sf acrylic cabinet'!$B$17:$B$30,B364,'Sf acrylic cabinet'!$G$17:$G$30)) +
(SUMIF('Sf acrylic cabinet (2)'!$B$17:$B$30,B364,'Sf acrylic cabinet (2)'!$G$17:$G$30)) +
(SUMIF('Economy Sf acrylic'!$B$17:$B$30,B364,'Economy Sf acrylic'!$G$17:$G$30)) +
(SUMIF('Df acrylic cabinet'!$B$17:$B$30,B364,'Df acrylic cabinet'!$G$17:$G$30)) +
(SUMIF('Df acrylic cabinet (2)'!$B$17:$B$30,B364,'Df acrylic cabinet (2)'!$G$17:$G$30)) +
(SUMIF('Sf flex cabinet'!$B$17:$B$30,B364,'Sf flex cabinet'!$G$17:$G$30)) +
(SUMIF('Sf flex cabinet (2)'!$B$17:$B$30,B364,'Sf flex cabinet (2)'!$G$17:$G$30)) +
(SUMIF('Df flex cabinet'!$B$17:$B$36,B364,'Df flex cabinet'!$G$17:$G$36)) +
(SUMIF('Df flex cabinet (2)'!$B$17:$B$36,B364,'Df flex cabinet (2)'!$G$17:$G$36)) +
(SUMIF('Pole cover'!$B$17:$B$30,B364,'Pole cover'!$G$17:$G$30)) +
(SUMIF('Pole cover (2)'!$B$17:$B$30,B364,'Pole cover (2)'!$G$17:$G$30)) +
(SUMIF('Structural Steel Fab'!$B$17:$B$29,B364,'Structural Steel Fab'!$G$17:$G$29)) +
(SUMIF(Reveal!$B$17:$B$30,B364,Reveal!$G$17:$G$30)) +
(SUMIF('Reveal (2)'!$B$17:$B$30,B364,'Reveal (2)'!$G$17:$G$30)) +
(SUMIF('Crown cove top'!$B$17:$B$30,B364,'Crown cove top'!$G$17:$G$30)) +
(SUMIF('EMC assembly'!$B$17:$B$30,B364,'EMC assembly'!$G$17:$G$30)) +
(SUMIF(Crating!$B$17:$B$29,B364,Crating!$G$17:$G$29)) +
(SUMIF('LED wiring'!$B$17:$B$30,B364,'LED wiring'!$G$17:$G$30)) +
(SUMIF('Changeable copy face'!$B$17:$B$30,B364,'Changeable copy face'!$G$17:$G$30)) +
(SUMIF('Flex face assembly'!$B$17:$B$30,B364,'Flex face assembly'!$G$17:$G$30)) +
(SUMIF('Routed face assembly'!$B$17:$B$30,B364,'Routed face assembly'!$G$17:$G$30)) +
(SUMIF('Paint calculation'!$B$17:$B$30,B364,'Paint calculation'!$G$17:$G$30)) +
(SUMIF('Trimcap letter face'!$B$17:$B$30,B364,'Trimcap letter face'!$G$17:$G$30)) +
(SUMIF('Trimcap letter face (2)'!$B$17:$B$30,B364,'Trimcap letter face (2)'!$G$17:$G$30)) +
(SUMIF('Channel letter fabrication'!$B$17:$B$30,B364,'Channel letter fabrication'!$G$17:$G$30)) +
(SUMIF('Channel letter fabrication (2)'!$B$17:$B$30,B364,'Channel letter fabrication (2)'!$G$17:$G$30))</f>
        <v>0</v>
      </c>
    </row>
    <row r="365" spans="1:10">
      <c r="A365" s="28" t="str">
        <f>[1]ODBC!$A365</f>
        <v>1.5 X 1.5 X .125 Sq Tube</v>
      </c>
      <c r="B365" s="29" t="str">
        <f>[1]ODBC!B365</f>
        <v>29515</v>
      </c>
      <c r="C365" s="30">
        <f>IFERROR(VLOOKUP($B365,[1]ODBC!$B:$H,2,FALSE),"")</f>
        <v>3.5419999999999998</v>
      </c>
      <c r="D365" s="30">
        <f>IFERROR(VLOOKUP($B365,[1]ODBC!$B:$H,3,FALSE),"")</f>
        <v>6.3760000000000003</v>
      </c>
      <c r="E365" s="30" t="str">
        <f>IFERROR(VLOOKUP($B365,[1]ODBC!$B:$H,4,FALSE),"")</f>
        <v>FT</v>
      </c>
      <c r="F365" s="31">
        <f>IFERROR(VLOOKUP($B365,[1]ODBC!$B:$H,5,FALSE),"")</f>
        <v>44.45</v>
      </c>
      <c r="G365" s="32">
        <f>[1]ODBC!G365</f>
        <v>0</v>
      </c>
      <c r="H365" s="33">
        <f>SUM([1]ODBC!H365)</f>
        <v>45974</v>
      </c>
      <c r="I365" s="41" t="str">
        <f>'Vinyl cutting'!$B$2</f>
        <v>J36938</v>
      </c>
      <c r="J365" s="42">
        <f ca="1">(SUMIF('Freeform time and material'!$B$17:$B$30,B365,'Freeform time and material'!$G$17:$G$30)) +
(SUMIF('Vinyl cutting'!$B$17:$B$30,B365,'Vinyl cutting'!$G$17:$G$30)) +
(SUMIF('Vinyl cutting (2)'!$B$17:$B$30,B365,'Vinyl cutting (2)'!$G$17:$G$30)) +
(SUMIF('Apply vinyl graphics'!$B$17:$B$30,B365,'Apply vinyl graphics'!$G$17:$G$30)) +
(SUMIF('Apply vinyl graphics (2)'!$B$17:$B$30,B365,'Apply vinyl graphics (2)'!$G$17:$G$30)) +
(SUMIF('Alum pan sign'!$B$17:$B$30,B365,'Alum pan sign'!$G$17:$G$30)) +
(SUMIF('Alum pan sign (2)'!$B$17:$B$30,B365,'Alum pan sign (2)'!$G$17:$G$30)) +
(SUMIF('Economy pan sign'!$B$17:$B$30,B365,'Economy pan sign'!$G$17:$G$30)) +
(SUMIF('Post and panel sign'!$B$17:$B$30,B365,'Post and panel sign'!$G$17:$G$30)) +
(SUMIF('Post and panel sign (2)'!$B$17:$B$30,B365,'Post and panel sign (2)'!$G$17:$G$30)) +
(SUMIF('Flat panels only'!$B$17:$B$30,B365,'Flat panels only'!$G$17:$G$30)) +
(SUMIF('Flat panels only (2)'!$B$17:$B$30,B365,'Flat panels only (2)'!$G$17:$G$30)) +
(SUMIF('Routed panel shapes'!$B$18:$B$31,B365,'Routed panel shapes'!$G$18:$G$31)) +
(SUMIF('Routed panel shapes (2)'!$B$18:$B$31,B365,'Routed panel shapes (2)'!$G$18:$G$31)) +
(SUMIF('Routed face only'!$B$17:$B$30,B365,'Routed face only'!$G$17:$G$30)) +
(SUMIF('Routed face only (2)'!$B$17:$B$30,B365,'Routed face only (2)'!$G$17:$G$30)) +
(SUMIF('Routed alum faces letters'!$B$17:$B$30,B365,'Routed alum faces letters'!$G$17:$G$30)) +
(SUMIF('Routed alum faces letters (2)'!$B$17:$B$30,B365,'Routed alum faces letters (2)'!$G$17:$G$30)) +
(SUMIF('Routed push through acrylic'!$B$17:$B$30,B365,'Routed push through acrylic'!$G$17:$G$30)) +
(SUMIF('Routed push through acrylic (2)'!$B$17:$B$30,B365,'Routed push through acrylic (2)'!$G$17:$G$30)) +
(SUMIF('Sf routed cabinet'!$B$17:$B$30,B365,'Sf routed cabinet'!$G$17:$G$30)) +
(SUMIF('Sf routed cabinet (2)'!$B$17:$B$30,B365,'Sf routed cabinet (2)'!$G$17:$G$30)) +
(SUMIF('Df routed cabinet'!$B$17:$B$30,B365,'Df routed cabinet'!$G$17:$G$30)) +
(SUMIF('Df routed cabinet (2)'!$B$17:$B$30,B365,'Df routed cabinet (2)'!$G$17:$G$30)) +
(SUMIF('Sf acrylic cabinet'!$B$17:$B$30,B365,'Sf acrylic cabinet'!$G$17:$G$30)) +
(SUMIF('Sf acrylic cabinet (2)'!$B$17:$B$30,B365,'Sf acrylic cabinet (2)'!$G$17:$G$30)) +
(SUMIF('Economy Sf acrylic'!$B$17:$B$30,B365,'Economy Sf acrylic'!$G$17:$G$30)) +
(SUMIF('Df acrylic cabinet'!$B$17:$B$30,B365,'Df acrylic cabinet'!$G$17:$G$30)) +
(SUMIF('Df acrylic cabinet (2)'!$B$17:$B$30,B365,'Df acrylic cabinet (2)'!$G$17:$G$30)) +
(SUMIF('Sf flex cabinet'!$B$17:$B$30,B365,'Sf flex cabinet'!$G$17:$G$30)) +
(SUMIF('Sf flex cabinet (2)'!$B$17:$B$30,B365,'Sf flex cabinet (2)'!$G$17:$G$30)) +
(SUMIF('Df flex cabinet'!$B$17:$B$36,B365,'Df flex cabinet'!$G$17:$G$36)) +
(SUMIF('Df flex cabinet (2)'!$B$17:$B$36,B365,'Df flex cabinet (2)'!$G$17:$G$36)) +
(SUMIF('Pole cover'!$B$17:$B$30,B365,'Pole cover'!$G$17:$G$30)) +
(SUMIF('Pole cover (2)'!$B$17:$B$30,B365,'Pole cover (2)'!$G$17:$G$30)) +
(SUMIF('Structural Steel Fab'!$B$17:$B$29,B365,'Structural Steel Fab'!$G$17:$G$29)) +
(SUMIF(Reveal!$B$17:$B$30,B365,Reveal!$G$17:$G$30)) +
(SUMIF('Reveal (2)'!$B$17:$B$30,B365,'Reveal (2)'!$G$17:$G$30)) +
(SUMIF('Crown cove top'!$B$17:$B$30,B365,'Crown cove top'!$G$17:$G$30)) +
(SUMIF('EMC assembly'!$B$17:$B$30,B365,'EMC assembly'!$G$17:$G$30)) +
(SUMIF(Crating!$B$17:$B$29,B365,Crating!$G$17:$G$29)) +
(SUMIF('LED wiring'!$B$17:$B$30,B365,'LED wiring'!$G$17:$G$30)) +
(SUMIF('Changeable copy face'!$B$17:$B$30,B365,'Changeable copy face'!$G$17:$G$30)) +
(SUMIF('Flex face assembly'!$B$17:$B$30,B365,'Flex face assembly'!$G$17:$G$30)) +
(SUMIF('Routed face assembly'!$B$17:$B$30,B365,'Routed face assembly'!$G$17:$G$30)) +
(SUMIF('Paint calculation'!$B$17:$B$30,B365,'Paint calculation'!$G$17:$G$30)) +
(SUMIF('Trimcap letter face'!$B$17:$B$30,B365,'Trimcap letter face'!$G$17:$G$30)) +
(SUMIF('Trimcap letter face (2)'!$B$17:$B$30,B365,'Trimcap letter face (2)'!$G$17:$G$30)) +
(SUMIF('Channel letter fabrication'!$B$17:$B$30,B365,'Channel letter fabrication'!$G$17:$G$30)) +
(SUMIF('Channel letter fabrication (2)'!$B$17:$B$30,B365,'Channel letter fabrication (2)'!$G$17:$G$30))</f>
        <v>0</v>
      </c>
    </row>
    <row r="366" spans="1:10">
      <c r="A366" s="28" t="str">
        <f>[1]ODBC!$A366</f>
        <v>2 X 2 X .125 Sq Tube</v>
      </c>
      <c r="B366" s="29" t="str">
        <f>[1]ODBC!B366</f>
        <v>29520</v>
      </c>
      <c r="C366" s="30">
        <f>IFERROR(VLOOKUP($B366,[1]ODBC!$B:$H,2,FALSE),"")</f>
        <v>3.3450000000000002</v>
      </c>
      <c r="D366" s="30">
        <f>IFERROR(VLOOKUP($B366,[1]ODBC!$B:$H,3,FALSE),"")</f>
        <v>6.0220000000000002</v>
      </c>
      <c r="E366" s="30" t="str">
        <f>IFERROR(VLOOKUP($B366,[1]ODBC!$B:$H,4,FALSE),"")</f>
        <v>FT</v>
      </c>
      <c r="F366" s="31">
        <f>IFERROR(VLOOKUP($B366,[1]ODBC!$B:$H,5,FALSE),"")</f>
        <v>44.45</v>
      </c>
      <c r="G366" s="32">
        <f>[1]ODBC!G366</f>
        <v>0</v>
      </c>
      <c r="H366" s="33">
        <f>SUM([1]ODBC!H366)</f>
        <v>46048</v>
      </c>
      <c r="I366" s="41" t="str">
        <f>'Vinyl cutting'!$B$2</f>
        <v>J36938</v>
      </c>
      <c r="J366" s="42">
        <f ca="1">(SUMIF('Freeform time and material'!$B$17:$B$30,B366,'Freeform time and material'!$G$17:$G$30)) +
(SUMIF('Vinyl cutting'!$B$17:$B$30,B366,'Vinyl cutting'!$G$17:$G$30)) +
(SUMIF('Vinyl cutting (2)'!$B$17:$B$30,B366,'Vinyl cutting (2)'!$G$17:$G$30)) +
(SUMIF('Apply vinyl graphics'!$B$17:$B$30,B366,'Apply vinyl graphics'!$G$17:$G$30)) +
(SUMIF('Apply vinyl graphics (2)'!$B$17:$B$30,B366,'Apply vinyl graphics (2)'!$G$17:$G$30)) +
(SUMIF('Alum pan sign'!$B$17:$B$30,B366,'Alum pan sign'!$G$17:$G$30)) +
(SUMIF('Alum pan sign (2)'!$B$17:$B$30,B366,'Alum pan sign (2)'!$G$17:$G$30)) +
(SUMIF('Economy pan sign'!$B$17:$B$30,B366,'Economy pan sign'!$G$17:$G$30)) +
(SUMIF('Post and panel sign'!$B$17:$B$30,B366,'Post and panel sign'!$G$17:$G$30)) +
(SUMIF('Post and panel sign (2)'!$B$17:$B$30,B366,'Post and panel sign (2)'!$G$17:$G$30)) +
(SUMIF('Flat panels only'!$B$17:$B$30,B366,'Flat panels only'!$G$17:$G$30)) +
(SUMIF('Flat panels only (2)'!$B$17:$B$30,B366,'Flat panels only (2)'!$G$17:$G$30)) +
(SUMIF('Routed panel shapes'!$B$18:$B$31,B366,'Routed panel shapes'!$G$18:$G$31)) +
(SUMIF('Routed panel shapes (2)'!$B$18:$B$31,B366,'Routed panel shapes (2)'!$G$18:$G$31)) +
(SUMIF('Routed face only'!$B$17:$B$30,B366,'Routed face only'!$G$17:$G$30)) +
(SUMIF('Routed face only (2)'!$B$17:$B$30,B366,'Routed face only (2)'!$G$17:$G$30)) +
(SUMIF('Routed alum faces letters'!$B$17:$B$30,B366,'Routed alum faces letters'!$G$17:$G$30)) +
(SUMIF('Routed alum faces letters (2)'!$B$17:$B$30,B366,'Routed alum faces letters (2)'!$G$17:$G$30)) +
(SUMIF('Routed push through acrylic'!$B$17:$B$30,B366,'Routed push through acrylic'!$G$17:$G$30)) +
(SUMIF('Routed push through acrylic (2)'!$B$17:$B$30,B366,'Routed push through acrylic (2)'!$G$17:$G$30)) +
(SUMIF('Sf routed cabinet'!$B$17:$B$30,B366,'Sf routed cabinet'!$G$17:$G$30)) +
(SUMIF('Sf routed cabinet (2)'!$B$17:$B$30,B366,'Sf routed cabinet (2)'!$G$17:$G$30)) +
(SUMIF('Df routed cabinet'!$B$17:$B$30,B366,'Df routed cabinet'!$G$17:$G$30)) +
(SUMIF('Df routed cabinet (2)'!$B$17:$B$30,B366,'Df routed cabinet (2)'!$G$17:$G$30)) +
(SUMIF('Sf acrylic cabinet'!$B$17:$B$30,B366,'Sf acrylic cabinet'!$G$17:$G$30)) +
(SUMIF('Sf acrylic cabinet (2)'!$B$17:$B$30,B366,'Sf acrylic cabinet (2)'!$G$17:$G$30)) +
(SUMIF('Economy Sf acrylic'!$B$17:$B$30,B366,'Economy Sf acrylic'!$G$17:$G$30)) +
(SUMIF('Df acrylic cabinet'!$B$17:$B$30,B366,'Df acrylic cabinet'!$G$17:$G$30)) +
(SUMIF('Df acrylic cabinet (2)'!$B$17:$B$30,B366,'Df acrylic cabinet (2)'!$G$17:$G$30)) +
(SUMIF('Sf flex cabinet'!$B$17:$B$30,B366,'Sf flex cabinet'!$G$17:$G$30)) +
(SUMIF('Sf flex cabinet (2)'!$B$17:$B$30,B366,'Sf flex cabinet (2)'!$G$17:$G$30)) +
(SUMIF('Df flex cabinet'!$B$17:$B$36,B366,'Df flex cabinet'!$G$17:$G$36)) +
(SUMIF('Df flex cabinet (2)'!$B$17:$B$36,B366,'Df flex cabinet (2)'!$G$17:$G$36)) +
(SUMIF('Pole cover'!$B$17:$B$30,B366,'Pole cover'!$G$17:$G$30)) +
(SUMIF('Pole cover (2)'!$B$17:$B$30,B366,'Pole cover (2)'!$G$17:$G$30)) +
(SUMIF('Structural Steel Fab'!$B$17:$B$29,B366,'Structural Steel Fab'!$G$17:$G$29)) +
(SUMIF(Reveal!$B$17:$B$30,B366,Reveal!$G$17:$G$30)) +
(SUMIF('Reveal (2)'!$B$17:$B$30,B366,'Reveal (2)'!$G$17:$G$30)) +
(SUMIF('Crown cove top'!$B$17:$B$30,B366,'Crown cove top'!$G$17:$G$30)) +
(SUMIF('EMC assembly'!$B$17:$B$30,B366,'EMC assembly'!$G$17:$G$30)) +
(SUMIF(Crating!$B$17:$B$29,B366,Crating!$G$17:$G$29)) +
(SUMIF('LED wiring'!$B$17:$B$30,B366,'LED wiring'!$G$17:$G$30)) +
(SUMIF('Changeable copy face'!$B$17:$B$30,B366,'Changeable copy face'!$G$17:$G$30)) +
(SUMIF('Flex face assembly'!$B$17:$B$30,B366,'Flex face assembly'!$G$17:$G$30)) +
(SUMIF('Routed face assembly'!$B$17:$B$30,B366,'Routed face assembly'!$G$17:$G$30)) +
(SUMIF('Paint calculation'!$B$17:$B$30,B366,'Paint calculation'!$G$17:$G$30)) +
(SUMIF('Trimcap letter face'!$B$17:$B$30,B366,'Trimcap letter face'!$G$17:$G$30)) +
(SUMIF('Trimcap letter face (2)'!$B$17:$B$30,B366,'Trimcap letter face (2)'!$G$17:$G$30)) +
(SUMIF('Channel letter fabrication'!$B$17:$B$30,B366,'Channel letter fabrication'!$G$17:$G$30)) +
(SUMIF('Channel letter fabrication (2)'!$B$17:$B$30,B366,'Channel letter fabrication (2)'!$G$17:$G$30))</f>
        <v>0</v>
      </c>
    </row>
    <row r="367" spans="1:10">
      <c r="A367" s="28" t="str">
        <f>[1]ODBC!$A367</f>
        <v>2 X 2 X .187 Sq Tube</v>
      </c>
      <c r="B367" s="29" t="str">
        <f>[1]ODBC!B367</f>
        <v>29525</v>
      </c>
      <c r="C367" s="30">
        <f>IFERROR(VLOOKUP($B367,[1]ODBC!$B:$H,2,FALSE),"")</f>
        <v>3.66</v>
      </c>
      <c r="D367" s="30">
        <f>IFERROR(VLOOKUP($B367,[1]ODBC!$B:$H,3,FALSE),"")</f>
        <v>6.5890000000000004</v>
      </c>
      <c r="E367" s="30" t="str">
        <f>IFERROR(VLOOKUP($B367,[1]ODBC!$B:$H,4,FALSE),"")</f>
        <v>FT</v>
      </c>
      <c r="F367" s="31">
        <f>IFERROR(VLOOKUP($B367,[1]ODBC!$B:$H,5,FALSE),"")</f>
        <v>44.45</v>
      </c>
      <c r="G367" s="32">
        <f>[1]ODBC!G367</f>
        <v>0</v>
      </c>
      <c r="H367" s="33">
        <f>SUM([1]ODBC!H367)</f>
        <v>45258</v>
      </c>
      <c r="I367" s="41" t="str">
        <f>'Vinyl cutting'!$B$2</f>
        <v>J36938</v>
      </c>
      <c r="J367" s="42">
        <f ca="1">(SUMIF('Freeform time and material'!$B$17:$B$30,B367,'Freeform time and material'!$G$17:$G$30)) +
(SUMIF('Vinyl cutting'!$B$17:$B$30,B367,'Vinyl cutting'!$G$17:$G$30)) +
(SUMIF('Vinyl cutting (2)'!$B$17:$B$30,B367,'Vinyl cutting (2)'!$G$17:$G$30)) +
(SUMIF('Apply vinyl graphics'!$B$17:$B$30,B367,'Apply vinyl graphics'!$G$17:$G$30)) +
(SUMIF('Apply vinyl graphics (2)'!$B$17:$B$30,B367,'Apply vinyl graphics (2)'!$G$17:$G$30)) +
(SUMIF('Alum pan sign'!$B$17:$B$30,B367,'Alum pan sign'!$G$17:$G$30)) +
(SUMIF('Alum pan sign (2)'!$B$17:$B$30,B367,'Alum pan sign (2)'!$G$17:$G$30)) +
(SUMIF('Economy pan sign'!$B$17:$B$30,B367,'Economy pan sign'!$G$17:$G$30)) +
(SUMIF('Post and panel sign'!$B$17:$B$30,B367,'Post and panel sign'!$G$17:$G$30)) +
(SUMIF('Post and panel sign (2)'!$B$17:$B$30,B367,'Post and panel sign (2)'!$G$17:$G$30)) +
(SUMIF('Flat panels only'!$B$17:$B$30,B367,'Flat panels only'!$G$17:$G$30)) +
(SUMIF('Flat panels only (2)'!$B$17:$B$30,B367,'Flat panels only (2)'!$G$17:$G$30)) +
(SUMIF('Routed panel shapes'!$B$18:$B$31,B367,'Routed panel shapes'!$G$18:$G$31)) +
(SUMIF('Routed panel shapes (2)'!$B$18:$B$31,B367,'Routed panel shapes (2)'!$G$18:$G$31)) +
(SUMIF('Routed face only'!$B$17:$B$30,B367,'Routed face only'!$G$17:$G$30)) +
(SUMIF('Routed face only (2)'!$B$17:$B$30,B367,'Routed face only (2)'!$G$17:$G$30)) +
(SUMIF('Routed alum faces letters'!$B$17:$B$30,B367,'Routed alum faces letters'!$G$17:$G$30)) +
(SUMIF('Routed alum faces letters (2)'!$B$17:$B$30,B367,'Routed alum faces letters (2)'!$G$17:$G$30)) +
(SUMIF('Routed push through acrylic'!$B$17:$B$30,B367,'Routed push through acrylic'!$G$17:$G$30)) +
(SUMIF('Routed push through acrylic (2)'!$B$17:$B$30,B367,'Routed push through acrylic (2)'!$G$17:$G$30)) +
(SUMIF('Sf routed cabinet'!$B$17:$B$30,B367,'Sf routed cabinet'!$G$17:$G$30)) +
(SUMIF('Sf routed cabinet (2)'!$B$17:$B$30,B367,'Sf routed cabinet (2)'!$G$17:$G$30)) +
(SUMIF('Df routed cabinet'!$B$17:$B$30,B367,'Df routed cabinet'!$G$17:$G$30)) +
(SUMIF('Df routed cabinet (2)'!$B$17:$B$30,B367,'Df routed cabinet (2)'!$G$17:$G$30)) +
(SUMIF('Sf acrylic cabinet'!$B$17:$B$30,B367,'Sf acrylic cabinet'!$G$17:$G$30)) +
(SUMIF('Sf acrylic cabinet (2)'!$B$17:$B$30,B367,'Sf acrylic cabinet (2)'!$G$17:$G$30)) +
(SUMIF('Economy Sf acrylic'!$B$17:$B$30,B367,'Economy Sf acrylic'!$G$17:$G$30)) +
(SUMIF('Df acrylic cabinet'!$B$17:$B$30,B367,'Df acrylic cabinet'!$G$17:$G$30)) +
(SUMIF('Df acrylic cabinet (2)'!$B$17:$B$30,B367,'Df acrylic cabinet (2)'!$G$17:$G$30)) +
(SUMIF('Sf flex cabinet'!$B$17:$B$30,B367,'Sf flex cabinet'!$G$17:$G$30)) +
(SUMIF('Sf flex cabinet (2)'!$B$17:$B$30,B367,'Sf flex cabinet (2)'!$G$17:$G$30)) +
(SUMIF('Df flex cabinet'!$B$17:$B$36,B367,'Df flex cabinet'!$G$17:$G$36)) +
(SUMIF('Df flex cabinet (2)'!$B$17:$B$36,B367,'Df flex cabinet (2)'!$G$17:$G$36)) +
(SUMIF('Pole cover'!$B$17:$B$30,B367,'Pole cover'!$G$17:$G$30)) +
(SUMIF('Pole cover (2)'!$B$17:$B$30,B367,'Pole cover (2)'!$G$17:$G$30)) +
(SUMIF('Structural Steel Fab'!$B$17:$B$29,B367,'Structural Steel Fab'!$G$17:$G$29)) +
(SUMIF(Reveal!$B$17:$B$30,B367,Reveal!$G$17:$G$30)) +
(SUMIF('Reveal (2)'!$B$17:$B$30,B367,'Reveal (2)'!$G$17:$G$30)) +
(SUMIF('Crown cove top'!$B$17:$B$30,B367,'Crown cove top'!$G$17:$G$30)) +
(SUMIF('EMC assembly'!$B$17:$B$30,B367,'EMC assembly'!$G$17:$G$30)) +
(SUMIF(Crating!$B$17:$B$29,B367,Crating!$G$17:$G$29)) +
(SUMIF('LED wiring'!$B$17:$B$30,B367,'LED wiring'!$G$17:$G$30)) +
(SUMIF('Changeable copy face'!$B$17:$B$30,B367,'Changeable copy face'!$G$17:$G$30)) +
(SUMIF('Flex face assembly'!$B$17:$B$30,B367,'Flex face assembly'!$G$17:$G$30)) +
(SUMIF('Routed face assembly'!$B$17:$B$30,B367,'Routed face assembly'!$G$17:$G$30)) +
(SUMIF('Paint calculation'!$B$17:$B$30,B367,'Paint calculation'!$G$17:$G$30)) +
(SUMIF('Trimcap letter face'!$B$17:$B$30,B367,'Trimcap letter face'!$G$17:$G$30)) +
(SUMIF('Trimcap letter face (2)'!$B$17:$B$30,B367,'Trimcap letter face (2)'!$G$17:$G$30)) +
(SUMIF('Channel letter fabrication'!$B$17:$B$30,B367,'Channel letter fabrication'!$G$17:$G$30)) +
(SUMIF('Channel letter fabrication (2)'!$B$17:$B$30,B367,'Channel letter fabrication (2)'!$G$17:$G$30))</f>
        <v>0</v>
      </c>
    </row>
    <row r="368" spans="1:10">
      <c r="A368" s="28" t="str">
        <f>[1]ODBC!$A368</f>
        <v>2.50 x .125 Steel Sq Tube</v>
      </c>
      <c r="B368" s="29" t="str">
        <f>[1]ODBC!B368</f>
        <v>29540</v>
      </c>
      <c r="C368" s="30">
        <f>IFERROR(VLOOKUP($B368,[1]ODBC!$B:$H,2,FALSE),"")</f>
        <v>3.96</v>
      </c>
      <c r="D368" s="30">
        <f>IFERROR(VLOOKUP($B368,[1]ODBC!$B:$H,3,FALSE),"")</f>
        <v>7.1289999999999996</v>
      </c>
      <c r="E368" s="30" t="str">
        <f>IFERROR(VLOOKUP($B368,[1]ODBC!$B:$H,4,FALSE),"")</f>
        <v>FT</v>
      </c>
      <c r="F368" s="31">
        <f>IFERROR(VLOOKUP($B368,[1]ODBC!$B:$H,5,FALSE),"")</f>
        <v>44.45</v>
      </c>
      <c r="G368" s="32">
        <f>[1]ODBC!G368</f>
        <v>0</v>
      </c>
      <c r="H368" s="33">
        <f>SUM([1]ODBC!H368)</f>
        <v>0</v>
      </c>
      <c r="I368" s="41" t="str">
        <f>'Vinyl cutting'!$B$2</f>
        <v>J36938</v>
      </c>
      <c r="J368" s="42">
        <f ca="1">(SUMIF('Freeform time and material'!$B$17:$B$30,B368,'Freeform time and material'!$G$17:$G$30)) +
(SUMIF('Vinyl cutting'!$B$17:$B$30,B368,'Vinyl cutting'!$G$17:$G$30)) +
(SUMIF('Vinyl cutting (2)'!$B$17:$B$30,B368,'Vinyl cutting (2)'!$G$17:$G$30)) +
(SUMIF('Apply vinyl graphics'!$B$17:$B$30,B368,'Apply vinyl graphics'!$G$17:$G$30)) +
(SUMIF('Apply vinyl graphics (2)'!$B$17:$B$30,B368,'Apply vinyl graphics (2)'!$G$17:$G$30)) +
(SUMIF('Alum pan sign'!$B$17:$B$30,B368,'Alum pan sign'!$G$17:$G$30)) +
(SUMIF('Alum pan sign (2)'!$B$17:$B$30,B368,'Alum pan sign (2)'!$G$17:$G$30)) +
(SUMIF('Economy pan sign'!$B$17:$B$30,B368,'Economy pan sign'!$G$17:$G$30)) +
(SUMIF('Post and panel sign'!$B$17:$B$30,B368,'Post and panel sign'!$G$17:$G$30)) +
(SUMIF('Post and panel sign (2)'!$B$17:$B$30,B368,'Post and panel sign (2)'!$G$17:$G$30)) +
(SUMIF('Flat panels only'!$B$17:$B$30,B368,'Flat panels only'!$G$17:$G$30)) +
(SUMIF('Flat panels only (2)'!$B$17:$B$30,B368,'Flat panels only (2)'!$G$17:$G$30)) +
(SUMIF('Routed panel shapes'!$B$18:$B$31,B368,'Routed panel shapes'!$G$18:$G$31)) +
(SUMIF('Routed panel shapes (2)'!$B$18:$B$31,B368,'Routed panel shapes (2)'!$G$18:$G$31)) +
(SUMIF('Routed face only'!$B$17:$B$30,B368,'Routed face only'!$G$17:$G$30)) +
(SUMIF('Routed face only (2)'!$B$17:$B$30,B368,'Routed face only (2)'!$G$17:$G$30)) +
(SUMIF('Routed alum faces letters'!$B$17:$B$30,B368,'Routed alum faces letters'!$G$17:$G$30)) +
(SUMIF('Routed alum faces letters (2)'!$B$17:$B$30,B368,'Routed alum faces letters (2)'!$G$17:$G$30)) +
(SUMIF('Routed push through acrylic'!$B$17:$B$30,B368,'Routed push through acrylic'!$G$17:$G$30)) +
(SUMIF('Routed push through acrylic (2)'!$B$17:$B$30,B368,'Routed push through acrylic (2)'!$G$17:$G$30)) +
(SUMIF('Sf routed cabinet'!$B$17:$B$30,B368,'Sf routed cabinet'!$G$17:$G$30)) +
(SUMIF('Sf routed cabinet (2)'!$B$17:$B$30,B368,'Sf routed cabinet (2)'!$G$17:$G$30)) +
(SUMIF('Df routed cabinet'!$B$17:$B$30,B368,'Df routed cabinet'!$G$17:$G$30)) +
(SUMIF('Df routed cabinet (2)'!$B$17:$B$30,B368,'Df routed cabinet (2)'!$G$17:$G$30)) +
(SUMIF('Sf acrylic cabinet'!$B$17:$B$30,B368,'Sf acrylic cabinet'!$G$17:$G$30)) +
(SUMIF('Sf acrylic cabinet (2)'!$B$17:$B$30,B368,'Sf acrylic cabinet (2)'!$G$17:$G$30)) +
(SUMIF('Economy Sf acrylic'!$B$17:$B$30,B368,'Economy Sf acrylic'!$G$17:$G$30)) +
(SUMIF('Df acrylic cabinet'!$B$17:$B$30,B368,'Df acrylic cabinet'!$G$17:$G$30)) +
(SUMIF('Df acrylic cabinet (2)'!$B$17:$B$30,B368,'Df acrylic cabinet (2)'!$G$17:$G$30)) +
(SUMIF('Sf flex cabinet'!$B$17:$B$30,B368,'Sf flex cabinet'!$G$17:$G$30)) +
(SUMIF('Sf flex cabinet (2)'!$B$17:$B$30,B368,'Sf flex cabinet (2)'!$G$17:$G$30)) +
(SUMIF('Df flex cabinet'!$B$17:$B$36,B368,'Df flex cabinet'!$G$17:$G$36)) +
(SUMIF('Df flex cabinet (2)'!$B$17:$B$36,B368,'Df flex cabinet (2)'!$G$17:$G$36)) +
(SUMIF('Pole cover'!$B$17:$B$30,B368,'Pole cover'!$G$17:$G$30)) +
(SUMIF('Pole cover (2)'!$B$17:$B$30,B368,'Pole cover (2)'!$G$17:$G$30)) +
(SUMIF('Structural Steel Fab'!$B$17:$B$29,B368,'Structural Steel Fab'!$G$17:$G$29)) +
(SUMIF(Reveal!$B$17:$B$30,B368,Reveal!$G$17:$G$30)) +
(SUMIF('Reveal (2)'!$B$17:$B$30,B368,'Reveal (2)'!$G$17:$G$30)) +
(SUMIF('Crown cove top'!$B$17:$B$30,B368,'Crown cove top'!$G$17:$G$30)) +
(SUMIF('EMC assembly'!$B$17:$B$30,B368,'EMC assembly'!$G$17:$G$30)) +
(SUMIF(Crating!$B$17:$B$29,B368,Crating!$G$17:$G$29)) +
(SUMIF('LED wiring'!$B$17:$B$30,B368,'LED wiring'!$G$17:$G$30)) +
(SUMIF('Changeable copy face'!$B$17:$B$30,B368,'Changeable copy face'!$G$17:$G$30)) +
(SUMIF('Flex face assembly'!$B$17:$B$30,B368,'Flex face assembly'!$G$17:$G$30)) +
(SUMIF('Routed face assembly'!$B$17:$B$30,B368,'Routed face assembly'!$G$17:$G$30)) +
(SUMIF('Paint calculation'!$B$17:$B$30,B368,'Paint calculation'!$G$17:$G$30)) +
(SUMIF('Trimcap letter face'!$B$17:$B$30,B368,'Trimcap letter face'!$G$17:$G$30)) +
(SUMIF('Trimcap letter face (2)'!$B$17:$B$30,B368,'Trimcap letter face (2)'!$G$17:$G$30)) +
(SUMIF('Channel letter fabrication'!$B$17:$B$30,B368,'Channel letter fabrication'!$G$17:$G$30)) +
(SUMIF('Channel letter fabrication (2)'!$B$17:$B$30,B368,'Channel letter fabrication (2)'!$G$17:$G$30))</f>
        <v>0</v>
      </c>
    </row>
    <row r="369" spans="1:10">
      <c r="A369" s="28" t="str">
        <f>[1]ODBC!$A369</f>
        <v>3 X 3 X .250 Steel Sq Tube</v>
      </c>
      <c r="B369" s="29" t="str">
        <f>[1]ODBC!B369</f>
        <v>29545</v>
      </c>
      <c r="C369" s="30">
        <f>IFERROR(VLOOKUP($B369,[1]ODBC!$B:$H,2,FALSE),"")</f>
        <v>5.35</v>
      </c>
      <c r="D369" s="30">
        <f>IFERROR(VLOOKUP($B369,[1]ODBC!$B:$H,3,FALSE),"")</f>
        <v>9.6310000000000002</v>
      </c>
      <c r="E369" s="30" t="str">
        <f>IFERROR(VLOOKUP($B369,[1]ODBC!$B:$H,4,FALSE),"")</f>
        <v>FT</v>
      </c>
      <c r="F369" s="31">
        <f>IFERROR(VLOOKUP($B369,[1]ODBC!$B:$H,5,FALSE),"")</f>
        <v>44.45</v>
      </c>
      <c r="G369" s="32">
        <f>[1]ODBC!G369</f>
        <v>0</v>
      </c>
      <c r="H369" s="33">
        <f>SUM([1]ODBC!H369)</f>
        <v>0</v>
      </c>
      <c r="I369" s="41" t="str">
        <f>'Vinyl cutting'!$B$2</f>
        <v>J36938</v>
      </c>
      <c r="J369" s="42">
        <f ca="1">(SUMIF('Freeform time and material'!$B$17:$B$30,B369,'Freeform time and material'!$G$17:$G$30)) +
(SUMIF('Vinyl cutting'!$B$17:$B$30,B369,'Vinyl cutting'!$G$17:$G$30)) +
(SUMIF('Vinyl cutting (2)'!$B$17:$B$30,B369,'Vinyl cutting (2)'!$G$17:$G$30)) +
(SUMIF('Apply vinyl graphics'!$B$17:$B$30,B369,'Apply vinyl graphics'!$G$17:$G$30)) +
(SUMIF('Apply vinyl graphics (2)'!$B$17:$B$30,B369,'Apply vinyl graphics (2)'!$G$17:$G$30)) +
(SUMIF('Alum pan sign'!$B$17:$B$30,B369,'Alum pan sign'!$G$17:$G$30)) +
(SUMIF('Alum pan sign (2)'!$B$17:$B$30,B369,'Alum pan sign (2)'!$G$17:$G$30)) +
(SUMIF('Economy pan sign'!$B$17:$B$30,B369,'Economy pan sign'!$G$17:$G$30)) +
(SUMIF('Post and panel sign'!$B$17:$B$30,B369,'Post and panel sign'!$G$17:$G$30)) +
(SUMIF('Post and panel sign (2)'!$B$17:$B$30,B369,'Post and panel sign (2)'!$G$17:$G$30)) +
(SUMIF('Flat panels only'!$B$17:$B$30,B369,'Flat panels only'!$G$17:$G$30)) +
(SUMIF('Flat panels only (2)'!$B$17:$B$30,B369,'Flat panels only (2)'!$G$17:$G$30)) +
(SUMIF('Routed panel shapes'!$B$18:$B$31,B369,'Routed panel shapes'!$G$18:$G$31)) +
(SUMIF('Routed panel shapes (2)'!$B$18:$B$31,B369,'Routed panel shapes (2)'!$G$18:$G$31)) +
(SUMIF('Routed face only'!$B$17:$B$30,B369,'Routed face only'!$G$17:$G$30)) +
(SUMIF('Routed face only (2)'!$B$17:$B$30,B369,'Routed face only (2)'!$G$17:$G$30)) +
(SUMIF('Routed alum faces letters'!$B$17:$B$30,B369,'Routed alum faces letters'!$G$17:$G$30)) +
(SUMIF('Routed alum faces letters (2)'!$B$17:$B$30,B369,'Routed alum faces letters (2)'!$G$17:$G$30)) +
(SUMIF('Routed push through acrylic'!$B$17:$B$30,B369,'Routed push through acrylic'!$G$17:$G$30)) +
(SUMIF('Routed push through acrylic (2)'!$B$17:$B$30,B369,'Routed push through acrylic (2)'!$G$17:$G$30)) +
(SUMIF('Sf routed cabinet'!$B$17:$B$30,B369,'Sf routed cabinet'!$G$17:$G$30)) +
(SUMIF('Sf routed cabinet (2)'!$B$17:$B$30,B369,'Sf routed cabinet (2)'!$G$17:$G$30)) +
(SUMIF('Df routed cabinet'!$B$17:$B$30,B369,'Df routed cabinet'!$G$17:$G$30)) +
(SUMIF('Df routed cabinet (2)'!$B$17:$B$30,B369,'Df routed cabinet (2)'!$G$17:$G$30)) +
(SUMIF('Sf acrylic cabinet'!$B$17:$B$30,B369,'Sf acrylic cabinet'!$G$17:$G$30)) +
(SUMIF('Sf acrylic cabinet (2)'!$B$17:$B$30,B369,'Sf acrylic cabinet (2)'!$G$17:$G$30)) +
(SUMIF('Economy Sf acrylic'!$B$17:$B$30,B369,'Economy Sf acrylic'!$G$17:$G$30)) +
(SUMIF('Df acrylic cabinet'!$B$17:$B$30,B369,'Df acrylic cabinet'!$G$17:$G$30)) +
(SUMIF('Df acrylic cabinet (2)'!$B$17:$B$30,B369,'Df acrylic cabinet (2)'!$G$17:$G$30)) +
(SUMIF('Sf flex cabinet'!$B$17:$B$30,B369,'Sf flex cabinet'!$G$17:$G$30)) +
(SUMIF('Sf flex cabinet (2)'!$B$17:$B$30,B369,'Sf flex cabinet (2)'!$G$17:$G$30)) +
(SUMIF('Df flex cabinet'!$B$17:$B$36,B369,'Df flex cabinet'!$G$17:$G$36)) +
(SUMIF('Df flex cabinet (2)'!$B$17:$B$36,B369,'Df flex cabinet (2)'!$G$17:$G$36)) +
(SUMIF('Pole cover'!$B$17:$B$30,B369,'Pole cover'!$G$17:$G$30)) +
(SUMIF('Pole cover (2)'!$B$17:$B$30,B369,'Pole cover (2)'!$G$17:$G$30)) +
(SUMIF('Structural Steel Fab'!$B$17:$B$29,B369,'Structural Steel Fab'!$G$17:$G$29)) +
(SUMIF(Reveal!$B$17:$B$30,B369,Reveal!$G$17:$G$30)) +
(SUMIF('Reveal (2)'!$B$17:$B$30,B369,'Reveal (2)'!$G$17:$G$30)) +
(SUMIF('Crown cove top'!$B$17:$B$30,B369,'Crown cove top'!$G$17:$G$30)) +
(SUMIF('EMC assembly'!$B$17:$B$30,B369,'EMC assembly'!$G$17:$G$30)) +
(SUMIF(Crating!$B$17:$B$29,B369,Crating!$G$17:$G$29)) +
(SUMIF('LED wiring'!$B$17:$B$30,B369,'LED wiring'!$G$17:$G$30)) +
(SUMIF('Changeable copy face'!$B$17:$B$30,B369,'Changeable copy face'!$G$17:$G$30)) +
(SUMIF('Flex face assembly'!$B$17:$B$30,B369,'Flex face assembly'!$G$17:$G$30)) +
(SUMIF('Routed face assembly'!$B$17:$B$30,B369,'Routed face assembly'!$G$17:$G$30)) +
(SUMIF('Paint calculation'!$B$17:$B$30,B369,'Paint calculation'!$G$17:$G$30)) +
(SUMIF('Trimcap letter face'!$B$17:$B$30,B369,'Trimcap letter face'!$G$17:$G$30)) +
(SUMIF('Trimcap letter face (2)'!$B$17:$B$30,B369,'Trimcap letter face (2)'!$G$17:$G$30)) +
(SUMIF('Channel letter fabrication'!$B$17:$B$30,B369,'Channel letter fabrication'!$G$17:$G$30)) +
(SUMIF('Channel letter fabrication (2)'!$B$17:$B$30,B369,'Channel letter fabrication (2)'!$G$17:$G$30))</f>
        <v>0</v>
      </c>
    </row>
    <row r="370" spans="1:10">
      <c r="A370" s="28" t="str">
        <f>[1]ODBC!$A370</f>
        <v>4 X 4 X 11 Gage Sq Tube</v>
      </c>
      <c r="B370" s="29" t="str">
        <f>[1]ODBC!B370</f>
        <v>29565</v>
      </c>
      <c r="C370" s="30">
        <f>IFERROR(VLOOKUP($B370,[1]ODBC!$B:$H,2,FALSE),"")</f>
        <v>5.86</v>
      </c>
      <c r="D370" s="30">
        <f>IFERROR(VLOOKUP($B370,[1]ODBC!$B:$H,3,FALSE),"")</f>
        <v>10.548999999999999</v>
      </c>
      <c r="E370" s="30" t="str">
        <f>IFERROR(VLOOKUP($B370,[1]ODBC!$B:$H,4,FALSE),"")</f>
        <v>FT</v>
      </c>
      <c r="F370" s="31">
        <f>IFERROR(VLOOKUP($B370,[1]ODBC!$B:$H,5,FALSE),"")</f>
        <v>44.45</v>
      </c>
      <c r="G370" s="32">
        <f>[1]ODBC!G370</f>
        <v>0</v>
      </c>
      <c r="H370" s="33">
        <f>SUM([1]ODBC!H370)</f>
        <v>0</v>
      </c>
      <c r="I370" s="41" t="str">
        <f>'Vinyl cutting'!$B$2</f>
        <v>J36938</v>
      </c>
      <c r="J370" s="42">
        <f ca="1">(SUMIF('Freeform time and material'!$B$17:$B$30,B370,'Freeform time and material'!$G$17:$G$30)) +
(SUMIF('Vinyl cutting'!$B$17:$B$30,B370,'Vinyl cutting'!$G$17:$G$30)) +
(SUMIF('Vinyl cutting (2)'!$B$17:$B$30,B370,'Vinyl cutting (2)'!$G$17:$G$30)) +
(SUMIF('Apply vinyl graphics'!$B$17:$B$30,B370,'Apply vinyl graphics'!$G$17:$G$30)) +
(SUMIF('Apply vinyl graphics (2)'!$B$17:$B$30,B370,'Apply vinyl graphics (2)'!$G$17:$G$30)) +
(SUMIF('Alum pan sign'!$B$17:$B$30,B370,'Alum pan sign'!$G$17:$G$30)) +
(SUMIF('Alum pan sign (2)'!$B$17:$B$30,B370,'Alum pan sign (2)'!$G$17:$G$30)) +
(SUMIF('Economy pan sign'!$B$17:$B$30,B370,'Economy pan sign'!$G$17:$G$30)) +
(SUMIF('Post and panel sign'!$B$17:$B$30,B370,'Post and panel sign'!$G$17:$G$30)) +
(SUMIF('Post and panel sign (2)'!$B$17:$B$30,B370,'Post and panel sign (2)'!$G$17:$G$30)) +
(SUMIF('Flat panels only'!$B$17:$B$30,B370,'Flat panels only'!$G$17:$G$30)) +
(SUMIF('Flat panels only (2)'!$B$17:$B$30,B370,'Flat panels only (2)'!$G$17:$G$30)) +
(SUMIF('Routed panel shapes'!$B$18:$B$31,B370,'Routed panel shapes'!$G$18:$G$31)) +
(SUMIF('Routed panel shapes (2)'!$B$18:$B$31,B370,'Routed panel shapes (2)'!$G$18:$G$31)) +
(SUMIF('Routed face only'!$B$17:$B$30,B370,'Routed face only'!$G$17:$G$30)) +
(SUMIF('Routed face only (2)'!$B$17:$B$30,B370,'Routed face only (2)'!$G$17:$G$30)) +
(SUMIF('Routed alum faces letters'!$B$17:$B$30,B370,'Routed alum faces letters'!$G$17:$G$30)) +
(SUMIF('Routed alum faces letters (2)'!$B$17:$B$30,B370,'Routed alum faces letters (2)'!$G$17:$G$30)) +
(SUMIF('Routed push through acrylic'!$B$17:$B$30,B370,'Routed push through acrylic'!$G$17:$G$30)) +
(SUMIF('Routed push through acrylic (2)'!$B$17:$B$30,B370,'Routed push through acrylic (2)'!$G$17:$G$30)) +
(SUMIF('Sf routed cabinet'!$B$17:$B$30,B370,'Sf routed cabinet'!$G$17:$G$30)) +
(SUMIF('Sf routed cabinet (2)'!$B$17:$B$30,B370,'Sf routed cabinet (2)'!$G$17:$G$30)) +
(SUMIF('Df routed cabinet'!$B$17:$B$30,B370,'Df routed cabinet'!$G$17:$G$30)) +
(SUMIF('Df routed cabinet (2)'!$B$17:$B$30,B370,'Df routed cabinet (2)'!$G$17:$G$30)) +
(SUMIF('Sf acrylic cabinet'!$B$17:$B$30,B370,'Sf acrylic cabinet'!$G$17:$G$30)) +
(SUMIF('Sf acrylic cabinet (2)'!$B$17:$B$30,B370,'Sf acrylic cabinet (2)'!$G$17:$G$30)) +
(SUMIF('Economy Sf acrylic'!$B$17:$B$30,B370,'Economy Sf acrylic'!$G$17:$G$30)) +
(SUMIF('Df acrylic cabinet'!$B$17:$B$30,B370,'Df acrylic cabinet'!$G$17:$G$30)) +
(SUMIF('Df acrylic cabinet (2)'!$B$17:$B$30,B370,'Df acrylic cabinet (2)'!$G$17:$G$30)) +
(SUMIF('Sf flex cabinet'!$B$17:$B$30,B370,'Sf flex cabinet'!$G$17:$G$30)) +
(SUMIF('Sf flex cabinet (2)'!$B$17:$B$30,B370,'Sf flex cabinet (2)'!$G$17:$G$30)) +
(SUMIF('Df flex cabinet'!$B$17:$B$36,B370,'Df flex cabinet'!$G$17:$G$36)) +
(SUMIF('Df flex cabinet (2)'!$B$17:$B$36,B370,'Df flex cabinet (2)'!$G$17:$G$36)) +
(SUMIF('Pole cover'!$B$17:$B$30,B370,'Pole cover'!$G$17:$G$30)) +
(SUMIF('Pole cover (2)'!$B$17:$B$30,B370,'Pole cover (2)'!$G$17:$G$30)) +
(SUMIF('Structural Steel Fab'!$B$17:$B$29,B370,'Structural Steel Fab'!$G$17:$G$29)) +
(SUMIF(Reveal!$B$17:$B$30,B370,Reveal!$G$17:$G$30)) +
(SUMIF('Reveal (2)'!$B$17:$B$30,B370,'Reveal (2)'!$G$17:$G$30)) +
(SUMIF('Crown cove top'!$B$17:$B$30,B370,'Crown cove top'!$G$17:$G$30)) +
(SUMIF('EMC assembly'!$B$17:$B$30,B370,'EMC assembly'!$G$17:$G$30)) +
(SUMIF(Crating!$B$17:$B$29,B370,Crating!$G$17:$G$29)) +
(SUMIF('LED wiring'!$B$17:$B$30,B370,'LED wiring'!$G$17:$G$30)) +
(SUMIF('Changeable copy face'!$B$17:$B$30,B370,'Changeable copy face'!$G$17:$G$30)) +
(SUMIF('Flex face assembly'!$B$17:$B$30,B370,'Flex face assembly'!$G$17:$G$30)) +
(SUMIF('Routed face assembly'!$B$17:$B$30,B370,'Routed face assembly'!$G$17:$G$30)) +
(SUMIF('Paint calculation'!$B$17:$B$30,B370,'Paint calculation'!$G$17:$G$30)) +
(SUMIF('Trimcap letter face'!$B$17:$B$30,B370,'Trimcap letter face'!$G$17:$G$30)) +
(SUMIF('Trimcap letter face (2)'!$B$17:$B$30,B370,'Trimcap letter face (2)'!$G$17:$G$30)) +
(SUMIF('Channel letter fabrication'!$B$17:$B$30,B370,'Channel letter fabrication'!$G$17:$G$30)) +
(SUMIF('Channel letter fabrication (2)'!$B$17:$B$30,B370,'Channel letter fabrication (2)'!$G$17:$G$30))</f>
        <v>0</v>
      </c>
    </row>
    <row r="371" spans="1:10">
      <c r="A371" s="28" t="str">
        <f>[1]ODBC!$A371</f>
        <v>4 X 4 X .125 Sq Tube</v>
      </c>
      <c r="B371" s="29" t="str">
        <f>[1]ODBC!B371</f>
        <v>29570</v>
      </c>
      <c r="C371" s="30">
        <f>IFERROR(VLOOKUP($B371,[1]ODBC!$B:$H,2,FALSE),"")</f>
        <v>5.726</v>
      </c>
      <c r="D371" s="30">
        <f>IFERROR(VLOOKUP($B371,[1]ODBC!$B:$H,3,FALSE),"")</f>
        <v>10.308</v>
      </c>
      <c r="E371" s="30" t="str">
        <f>IFERROR(VLOOKUP($B371,[1]ODBC!$B:$H,4,FALSE),"")</f>
        <v>FT</v>
      </c>
      <c r="F371" s="31">
        <f>IFERROR(VLOOKUP($B371,[1]ODBC!$B:$H,5,FALSE),"")</f>
        <v>44.45</v>
      </c>
      <c r="G371" s="32">
        <f>[1]ODBC!G371</f>
        <v>0</v>
      </c>
      <c r="H371" s="33">
        <f>SUM([1]ODBC!H371)</f>
        <v>46027</v>
      </c>
      <c r="I371" s="41" t="str">
        <f>'Vinyl cutting'!$B$2</f>
        <v>J36938</v>
      </c>
      <c r="J371" s="42">
        <f ca="1">(SUMIF('Freeform time and material'!$B$17:$B$30,B371,'Freeform time and material'!$G$17:$G$30)) +
(SUMIF('Vinyl cutting'!$B$17:$B$30,B371,'Vinyl cutting'!$G$17:$G$30)) +
(SUMIF('Vinyl cutting (2)'!$B$17:$B$30,B371,'Vinyl cutting (2)'!$G$17:$G$30)) +
(SUMIF('Apply vinyl graphics'!$B$17:$B$30,B371,'Apply vinyl graphics'!$G$17:$G$30)) +
(SUMIF('Apply vinyl graphics (2)'!$B$17:$B$30,B371,'Apply vinyl graphics (2)'!$G$17:$G$30)) +
(SUMIF('Alum pan sign'!$B$17:$B$30,B371,'Alum pan sign'!$G$17:$G$30)) +
(SUMIF('Alum pan sign (2)'!$B$17:$B$30,B371,'Alum pan sign (2)'!$G$17:$G$30)) +
(SUMIF('Economy pan sign'!$B$17:$B$30,B371,'Economy pan sign'!$G$17:$G$30)) +
(SUMIF('Post and panel sign'!$B$17:$B$30,B371,'Post and panel sign'!$G$17:$G$30)) +
(SUMIF('Post and panel sign (2)'!$B$17:$B$30,B371,'Post and panel sign (2)'!$G$17:$G$30)) +
(SUMIF('Flat panels only'!$B$17:$B$30,B371,'Flat panels only'!$G$17:$G$30)) +
(SUMIF('Flat panels only (2)'!$B$17:$B$30,B371,'Flat panels only (2)'!$G$17:$G$30)) +
(SUMIF('Routed panel shapes'!$B$18:$B$31,B371,'Routed panel shapes'!$G$18:$G$31)) +
(SUMIF('Routed panel shapes (2)'!$B$18:$B$31,B371,'Routed panel shapes (2)'!$G$18:$G$31)) +
(SUMIF('Routed face only'!$B$17:$B$30,B371,'Routed face only'!$G$17:$G$30)) +
(SUMIF('Routed face only (2)'!$B$17:$B$30,B371,'Routed face only (2)'!$G$17:$G$30)) +
(SUMIF('Routed alum faces letters'!$B$17:$B$30,B371,'Routed alum faces letters'!$G$17:$G$30)) +
(SUMIF('Routed alum faces letters (2)'!$B$17:$B$30,B371,'Routed alum faces letters (2)'!$G$17:$G$30)) +
(SUMIF('Routed push through acrylic'!$B$17:$B$30,B371,'Routed push through acrylic'!$G$17:$G$30)) +
(SUMIF('Routed push through acrylic (2)'!$B$17:$B$30,B371,'Routed push through acrylic (2)'!$G$17:$G$30)) +
(SUMIF('Sf routed cabinet'!$B$17:$B$30,B371,'Sf routed cabinet'!$G$17:$G$30)) +
(SUMIF('Sf routed cabinet (2)'!$B$17:$B$30,B371,'Sf routed cabinet (2)'!$G$17:$G$30)) +
(SUMIF('Df routed cabinet'!$B$17:$B$30,B371,'Df routed cabinet'!$G$17:$G$30)) +
(SUMIF('Df routed cabinet (2)'!$B$17:$B$30,B371,'Df routed cabinet (2)'!$G$17:$G$30)) +
(SUMIF('Sf acrylic cabinet'!$B$17:$B$30,B371,'Sf acrylic cabinet'!$G$17:$G$30)) +
(SUMIF('Sf acrylic cabinet (2)'!$B$17:$B$30,B371,'Sf acrylic cabinet (2)'!$G$17:$G$30)) +
(SUMIF('Economy Sf acrylic'!$B$17:$B$30,B371,'Economy Sf acrylic'!$G$17:$G$30)) +
(SUMIF('Df acrylic cabinet'!$B$17:$B$30,B371,'Df acrylic cabinet'!$G$17:$G$30)) +
(SUMIF('Df acrylic cabinet (2)'!$B$17:$B$30,B371,'Df acrylic cabinet (2)'!$G$17:$G$30)) +
(SUMIF('Sf flex cabinet'!$B$17:$B$30,B371,'Sf flex cabinet'!$G$17:$G$30)) +
(SUMIF('Sf flex cabinet (2)'!$B$17:$B$30,B371,'Sf flex cabinet (2)'!$G$17:$G$30)) +
(SUMIF('Df flex cabinet'!$B$17:$B$36,B371,'Df flex cabinet'!$G$17:$G$36)) +
(SUMIF('Df flex cabinet (2)'!$B$17:$B$36,B371,'Df flex cabinet (2)'!$G$17:$G$36)) +
(SUMIF('Pole cover'!$B$17:$B$30,B371,'Pole cover'!$G$17:$G$30)) +
(SUMIF('Pole cover (2)'!$B$17:$B$30,B371,'Pole cover (2)'!$G$17:$G$30)) +
(SUMIF('Structural Steel Fab'!$B$17:$B$29,B371,'Structural Steel Fab'!$G$17:$G$29)) +
(SUMIF(Reveal!$B$17:$B$30,B371,Reveal!$G$17:$G$30)) +
(SUMIF('Reveal (2)'!$B$17:$B$30,B371,'Reveal (2)'!$G$17:$G$30)) +
(SUMIF('Crown cove top'!$B$17:$B$30,B371,'Crown cove top'!$G$17:$G$30)) +
(SUMIF('EMC assembly'!$B$17:$B$30,B371,'EMC assembly'!$G$17:$G$30)) +
(SUMIF(Crating!$B$17:$B$29,B371,Crating!$G$17:$G$29)) +
(SUMIF('LED wiring'!$B$17:$B$30,B371,'LED wiring'!$G$17:$G$30)) +
(SUMIF('Changeable copy face'!$B$17:$B$30,B371,'Changeable copy face'!$G$17:$G$30)) +
(SUMIF('Flex face assembly'!$B$17:$B$30,B371,'Flex face assembly'!$G$17:$G$30)) +
(SUMIF('Routed face assembly'!$B$17:$B$30,B371,'Routed face assembly'!$G$17:$G$30)) +
(SUMIF('Paint calculation'!$B$17:$B$30,B371,'Paint calculation'!$G$17:$G$30)) +
(SUMIF('Trimcap letter face'!$B$17:$B$30,B371,'Trimcap letter face'!$G$17:$G$30)) +
(SUMIF('Trimcap letter face (2)'!$B$17:$B$30,B371,'Trimcap letter face (2)'!$G$17:$G$30)) +
(SUMIF('Channel letter fabrication'!$B$17:$B$30,B371,'Channel letter fabrication'!$G$17:$G$30)) +
(SUMIF('Channel letter fabrication (2)'!$B$17:$B$30,B371,'Channel letter fabrication (2)'!$G$17:$G$30))</f>
        <v>0</v>
      </c>
    </row>
    <row r="372" spans="1:10">
      <c r="A372" s="28" t="str">
        <f>[1]ODBC!$A372</f>
        <v>5 X 5 X 5/16 (.312) Sq Tube</v>
      </c>
      <c r="B372" s="29" t="str">
        <f>[1]ODBC!B372</f>
        <v>29575</v>
      </c>
      <c r="C372" s="30">
        <f>IFERROR(VLOOKUP($B372,[1]ODBC!$B:$H,2,FALSE),"")</f>
        <v>10.92</v>
      </c>
      <c r="D372" s="30">
        <f>IFERROR(VLOOKUP($B372,[1]ODBC!$B:$H,3,FALSE),"")</f>
        <v>19.658000000000001</v>
      </c>
      <c r="E372" s="30" t="str">
        <f>IFERROR(VLOOKUP($B372,[1]ODBC!$B:$H,4,FALSE),"")</f>
        <v>FT</v>
      </c>
      <c r="F372" s="31">
        <f>IFERROR(VLOOKUP($B372,[1]ODBC!$B:$H,5,FALSE),"")</f>
        <v>44.45</v>
      </c>
      <c r="G372" s="32">
        <f>[1]ODBC!G372</f>
        <v>0</v>
      </c>
      <c r="H372" s="33">
        <f>SUM([1]ODBC!H372)</f>
        <v>0</v>
      </c>
      <c r="I372" s="41" t="str">
        <f>'Vinyl cutting'!$B$2</f>
        <v>J36938</v>
      </c>
      <c r="J372" s="42">
        <f ca="1">(SUMIF('Freeform time and material'!$B$17:$B$30,B372,'Freeform time and material'!$G$17:$G$30)) +
(SUMIF('Vinyl cutting'!$B$17:$B$30,B372,'Vinyl cutting'!$G$17:$G$30)) +
(SUMIF('Vinyl cutting (2)'!$B$17:$B$30,B372,'Vinyl cutting (2)'!$G$17:$G$30)) +
(SUMIF('Apply vinyl graphics'!$B$17:$B$30,B372,'Apply vinyl graphics'!$G$17:$G$30)) +
(SUMIF('Apply vinyl graphics (2)'!$B$17:$B$30,B372,'Apply vinyl graphics (2)'!$G$17:$G$30)) +
(SUMIF('Alum pan sign'!$B$17:$B$30,B372,'Alum pan sign'!$G$17:$G$30)) +
(SUMIF('Alum pan sign (2)'!$B$17:$B$30,B372,'Alum pan sign (2)'!$G$17:$G$30)) +
(SUMIF('Economy pan sign'!$B$17:$B$30,B372,'Economy pan sign'!$G$17:$G$30)) +
(SUMIF('Post and panel sign'!$B$17:$B$30,B372,'Post and panel sign'!$G$17:$G$30)) +
(SUMIF('Post and panel sign (2)'!$B$17:$B$30,B372,'Post and panel sign (2)'!$G$17:$G$30)) +
(SUMIF('Flat panels only'!$B$17:$B$30,B372,'Flat panels only'!$G$17:$G$30)) +
(SUMIF('Flat panels only (2)'!$B$17:$B$30,B372,'Flat panels only (2)'!$G$17:$G$30)) +
(SUMIF('Routed panel shapes'!$B$18:$B$31,B372,'Routed panel shapes'!$G$18:$G$31)) +
(SUMIF('Routed panel shapes (2)'!$B$18:$B$31,B372,'Routed panel shapes (2)'!$G$18:$G$31)) +
(SUMIF('Routed face only'!$B$17:$B$30,B372,'Routed face only'!$G$17:$G$30)) +
(SUMIF('Routed face only (2)'!$B$17:$B$30,B372,'Routed face only (2)'!$G$17:$G$30)) +
(SUMIF('Routed alum faces letters'!$B$17:$B$30,B372,'Routed alum faces letters'!$G$17:$G$30)) +
(SUMIF('Routed alum faces letters (2)'!$B$17:$B$30,B372,'Routed alum faces letters (2)'!$G$17:$G$30)) +
(SUMIF('Routed push through acrylic'!$B$17:$B$30,B372,'Routed push through acrylic'!$G$17:$G$30)) +
(SUMIF('Routed push through acrylic (2)'!$B$17:$B$30,B372,'Routed push through acrylic (2)'!$G$17:$G$30)) +
(SUMIF('Sf routed cabinet'!$B$17:$B$30,B372,'Sf routed cabinet'!$G$17:$G$30)) +
(SUMIF('Sf routed cabinet (2)'!$B$17:$B$30,B372,'Sf routed cabinet (2)'!$G$17:$G$30)) +
(SUMIF('Df routed cabinet'!$B$17:$B$30,B372,'Df routed cabinet'!$G$17:$G$30)) +
(SUMIF('Df routed cabinet (2)'!$B$17:$B$30,B372,'Df routed cabinet (2)'!$G$17:$G$30)) +
(SUMIF('Sf acrylic cabinet'!$B$17:$B$30,B372,'Sf acrylic cabinet'!$G$17:$G$30)) +
(SUMIF('Sf acrylic cabinet (2)'!$B$17:$B$30,B372,'Sf acrylic cabinet (2)'!$G$17:$G$30)) +
(SUMIF('Economy Sf acrylic'!$B$17:$B$30,B372,'Economy Sf acrylic'!$G$17:$G$30)) +
(SUMIF('Df acrylic cabinet'!$B$17:$B$30,B372,'Df acrylic cabinet'!$G$17:$G$30)) +
(SUMIF('Df acrylic cabinet (2)'!$B$17:$B$30,B372,'Df acrylic cabinet (2)'!$G$17:$G$30)) +
(SUMIF('Sf flex cabinet'!$B$17:$B$30,B372,'Sf flex cabinet'!$G$17:$G$30)) +
(SUMIF('Sf flex cabinet (2)'!$B$17:$B$30,B372,'Sf flex cabinet (2)'!$G$17:$G$30)) +
(SUMIF('Df flex cabinet'!$B$17:$B$36,B372,'Df flex cabinet'!$G$17:$G$36)) +
(SUMIF('Df flex cabinet (2)'!$B$17:$B$36,B372,'Df flex cabinet (2)'!$G$17:$G$36)) +
(SUMIF('Pole cover'!$B$17:$B$30,B372,'Pole cover'!$G$17:$G$30)) +
(SUMIF('Pole cover (2)'!$B$17:$B$30,B372,'Pole cover (2)'!$G$17:$G$30)) +
(SUMIF('Structural Steel Fab'!$B$17:$B$29,B372,'Structural Steel Fab'!$G$17:$G$29)) +
(SUMIF(Reveal!$B$17:$B$30,B372,Reveal!$G$17:$G$30)) +
(SUMIF('Reveal (2)'!$B$17:$B$30,B372,'Reveal (2)'!$G$17:$G$30)) +
(SUMIF('Crown cove top'!$B$17:$B$30,B372,'Crown cove top'!$G$17:$G$30)) +
(SUMIF('EMC assembly'!$B$17:$B$30,B372,'EMC assembly'!$G$17:$G$30)) +
(SUMIF(Crating!$B$17:$B$29,B372,Crating!$G$17:$G$29)) +
(SUMIF('LED wiring'!$B$17:$B$30,B372,'LED wiring'!$G$17:$G$30)) +
(SUMIF('Changeable copy face'!$B$17:$B$30,B372,'Changeable copy face'!$G$17:$G$30)) +
(SUMIF('Flex face assembly'!$B$17:$B$30,B372,'Flex face assembly'!$G$17:$G$30)) +
(SUMIF('Routed face assembly'!$B$17:$B$30,B372,'Routed face assembly'!$G$17:$G$30)) +
(SUMIF('Paint calculation'!$B$17:$B$30,B372,'Paint calculation'!$G$17:$G$30)) +
(SUMIF('Trimcap letter face'!$B$17:$B$30,B372,'Trimcap letter face'!$G$17:$G$30)) +
(SUMIF('Trimcap letter face (2)'!$B$17:$B$30,B372,'Trimcap letter face (2)'!$G$17:$G$30)) +
(SUMIF('Channel letter fabrication'!$B$17:$B$30,B372,'Channel letter fabrication'!$G$17:$G$30)) +
(SUMIF('Channel letter fabrication (2)'!$B$17:$B$30,B372,'Channel letter fabrication (2)'!$G$17:$G$30))</f>
        <v>0</v>
      </c>
    </row>
    <row r="373" spans="1:10">
      <c r="A373" s="28" t="str">
        <f>[1]ODBC!$A373</f>
        <v>6 X 6 X .250 SqTube</v>
      </c>
      <c r="B373" s="29" t="str">
        <f>[1]ODBC!B373</f>
        <v>29580</v>
      </c>
      <c r="C373" s="30">
        <f>IFERROR(VLOOKUP($B373,[1]ODBC!$B:$H,2,FALSE),"")</f>
        <v>13.45</v>
      </c>
      <c r="D373" s="30">
        <f>IFERROR(VLOOKUP($B373,[1]ODBC!$B:$H,3,FALSE),"")</f>
        <v>24.212</v>
      </c>
      <c r="E373" s="30" t="str">
        <f>IFERROR(VLOOKUP($B373,[1]ODBC!$B:$H,4,FALSE),"")</f>
        <v>FT</v>
      </c>
      <c r="F373" s="31">
        <f>IFERROR(VLOOKUP($B373,[1]ODBC!$B:$H,5,FALSE),"")</f>
        <v>44.45</v>
      </c>
      <c r="G373" s="32">
        <f>[1]ODBC!G373</f>
        <v>0</v>
      </c>
      <c r="H373" s="33">
        <f>SUM([1]ODBC!H373)</f>
        <v>45558</v>
      </c>
      <c r="I373" s="41" t="str">
        <f>'Vinyl cutting'!$B$2</f>
        <v>J36938</v>
      </c>
      <c r="J373" s="42">
        <f ca="1">(SUMIF('Freeform time and material'!$B$17:$B$30,B373,'Freeform time and material'!$G$17:$G$30)) +
(SUMIF('Vinyl cutting'!$B$17:$B$30,B373,'Vinyl cutting'!$G$17:$G$30)) +
(SUMIF('Vinyl cutting (2)'!$B$17:$B$30,B373,'Vinyl cutting (2)'!$G$17:$G$30)) +
(SUMIF('Apply vinyl graphics'!$B$17:$B$30,B373,'Apply vinyl graphics'!$G$17:$G$30)) +
(SUMIF('Apply vinyl graphics (2)'!$B$17:$B$30,B373,'Apply vinyl graphics (2)'!$G$17:$G$30)) +
(SUMIF('Alum pan sign'!$B$17:$B$30,B373,'Alum pan sign'!$G$17:$G$30)) +
(SUMIF('Alum pan sign (2)'!$B$17:$B$30,B373,'Alum pan sign (2)'!$G$17:$G$30)) +
(SUMIF('Economy pan sign'!$B$17:$B$30,B373,'Economy pan sign'!$G$17:$G$30)) +
(SUMIF('Post and panel sign'!$B$17:$B$30,B373,'Post and panel sign'!$G$17:$G$30)) +
(SUMIF('Post and panel sign (2)'!$B$17:$B$30,B373,'Post and panel sign (2)'!$G$17:$G$30)) +
(SUMIF('Flat panels only'!$B$17:$B$30,B373,'Flat panels only'!$G$17:$G$30)) +
(SUMIF('Flat panels only (2)'!$B$17:$B$30,B373,'Flat panels only (2)'!$G$17:$G$30)) +
(SUMIF('Routed panel shapes'!$B$18:$B$31,B373,'Routed panel shapes'!$G$18:$G$31)) +
(SUMIF('Routed panel shapes (2)'!$B$18:$B$31,B373,'Routed panel shapes (2)'!$G$18:$G$31)) +
(SUMIF('Routed face only'!$B$17:$B$30,B373,'Routed face only'!$G$17:$G$30)) +
(SUMIF('Routed face only (2)'!$B$17:$B$30,B373,'Routed face only (2)'!$G$17:$G$30)) +
(SUMIF('Routed alum faces letters'!$B$17:$B$30,B373,'Routed alum faces letters'!$G$17:$G$30)) +
(SUMIF('Routed alum faces letters (2)'!$B$17:$B$30,B373,'Routed alum faces letters (2)'!$G$17:$G$30)) +
(SUMIF('Routed push through acrylic'!$B$17:$B$30,B373,'Routed push through acrylic'!$G$17:$G$30)) +
(SUMIF('Routed push through acrylic (2)'!$B$17:$B$30,B373,'Routed push through acrylic (2)'!$G$17:$G$30)) +
(SUMIF('Sf routed cabinet'!$B$17:$B$30,B373,'Sf routed cabinet'!$G$17:$G$30)) +
(SUMIF('Sf routed cabinet (2)'!$B$17:$B$30,B373,'Sf routed cabinet (2)'!$G$17:$G$30)) +
(SUMIF('Df routed cabinet'!$B$17:$B$30,B373,'Df routed cabinet'!$G$17:$G$30)) +
(SUMIF('Df routed cabinet (2)'!$B$17:$B$30,B373,'Df routed cabinet (2)'!$G$17:$G$30)) +
(SUMIF('Sf acrylic cabinet'!$B$17:$B$30,B373,'Sf acrylic cabinet'!$G$17:$G$30)) +
(SUMIF('Sf acrylic cabinet (2)'!$B$17:$B$30,B373,'Sf acrylic cabinet (2)'!$G$17:$G$30)) +
(SUMIF('Economy Sf acrylic'!$B$17:$B$30,B373,'Economy Sf acrylic'!$G$17:$G$30)) +
(SUMIF('Df acrylic cabinet'!$B$17:$B$30,B373,'Df acrylic cabinet'!$G$17:$G$30)) +
(SUMIF('Df acrylic cabinet (2)'!$B$17:$B$30,B373,'Df acrylic cabinet (2)'!$G$17:$G$30)) +
(SUMIF('Sf flex cabinet'!$B$17:$B$30,B373,'Sf flex cabinet'!$G$17:$G$30)) +
(SUMIF('Sf flex cabinet (2)'!$B$17:$B$30,B373,'Sf flex cabinet (2)'!$G$17:$G$30)) +
(SUMIF('Df flex cabinet'!$B$17:$B$36,B373,'Df flex cabinet'!$G$17:$G$36)) +
(SUMIF('Df flex cabinet (2)'!$B$17:$B$36,B373,'Df flex cabinet (2)'!$G$17:$G$36)) +
(SUMIF('Pole cover'!$B$17:$B$30,B373,'Pole cover'!$G$17:$G$30)) +
(SUMIF('Pole cover (2)'!$B$17:$B$30,B373,'Pole cover (2)'!$G$17:$G$30)) +
(SUMIF('Structural Steel Fab'!$B$17:$B$29,B373,'Structural Steel Fab'!$G$17:$G$29)) +
(SUMIF(Reveal!$B$17:$B$30,B373,Reveal!$G$17:$G$30)) +
(SUMIF('Reveal (2)'!$B$17:$B$30,B373,'Reveal (2)'!$G$17:$G$30)) +
(SUMIF('Crown cove top'!$B$17:$B$30,B373,'Crown cove top'!$G$17:$G$30)) +
(SUMIF('EMC assembly'!$B$17:$B$30,B373,'EMC assembly'!$G$17:$G$30)) +
(SUMIF(Crating!$B$17:$B$29,B373,Crating!$G$17:$G$29)) +
(SUMIF('LED wiring'!$B$17:$B$30,B373,'LED wiring'!$G$17:$G$30)) +
(SUMIF('Changeable copy face'!$B$17:$B$30,B373,'Changeable copy face'!$G$17:$G$30)) +
(SUMIF('Flex face assembly'!$B$17:$B$30,B373,'Flex face assembly'!$G$17:$G$30)) +
(SUMIF('Routed face assembly'!$B$17:$B$30,B373,'Routed face assembly'!$G$17:$G$30)) +
(SUMIF('Paint calculation'!$B$17:$B$30,B373,'Paint calculation'!$G$17:$G$30)) +
(SUMIF('Trimcap letter face'!$B$17:$B$30,B373,'Trimcap letter face'!$G$17:$G$30)) +
(SUMIF('Trimcap letter face (2)'!$B$17:$B$30,B373,'Trimcap letter face (2)'!$G$17:$G$30)) +
(SUMIF('Channel letter fabrication'!$B$17:$B$30,B373,'Channel letter fabrication'!$G$17:$G$30)) +
(SUMIF('Channel letter fabrication (2)'!$B$17:$B$30,B373,'Channel letter fabrication (2)'!$G$17:$G$30))</f>
        <v>0</v>
      </c>
    </row>
    <row r="374" spans="1:10">
      <c r="A374" s="28" t="str">
        <f>[1]ODBC!$A374</f>
        <v>7 X 7 .250 Sq Tube</v>
      </c>
      <c r="B374" s="29" t="str">
        <f>[1]ODBC!B374</f>
        <v>29585</v>
      </c>
      <c r="C374" s="30">
        <f>IFERROR(VLOOKUP($B374,[1]ODBC!$B:$H,2,FALSE),"")</f>
        <v>1.1180000000000001</v>
      </c>
      <c r="D374" s="30">
        <f>IFERROR(VLOOKUP($B374,[1]ODBC!$B:$H,3,FALSE),"")</f>
        <v>2.0129999999999999</v>
      </c>
      <c r="E374" s="30" t="str">
        <f>IFERROR(VLOOKUP($B374,[1]ODBC!$B:$H,4,FALSE),"")</f>
        <v>FT</v>
      </c>
      <c r="F374" s="31">
        <f>IFERROR(VLOOKUP($B374,[1]ODBC!$B:$H,5,FALSE),"")</f>
        <v>44.45</v>
      </c>
      <c r="G374" s="32">
        <f>[1]ODBC!G374</f>
        <v>0</v>
      </c>
      <c r="H374" s="33">
        <f>SUM([1]ODBC!H374)</f>
        <v>44602</v>
      </c>
      <c r="I374" s="41" t="str">
        <f>'Vinyl cutting'!$B$2</f>
        <v>J36938</v>
      </c>
      <c r="J374" s="42">
        <f ca="1">(SUMIF('Freeform time and material'!$B$17:$B$30,B374,'Freeform time and material'!$G$17:$G$30)) +
(SUMIF('Vinyl cutting'!$B$17:$B$30,B374,'Vinyl cutting'!$G$17:$G$30)) +
(SUMIF('Vinyl cutting (2)'!$B$17:$B$30,B374,'Vinyl cutting (2)'!$G$17:$G$30)) +
(SUMIF('Apply vinyl graphics'!$B$17:$B$30,B374,'Apply vinyl graphics'!$G$17:$G$30)) +
(SUMIF('Apply vinyl graphics (2)'!$B$17:$B$30,B374,'Apply vinyl graphics (2)'!$G$17:$G$30)) +
(SUMIF('Alum pan sign'!$B$17:$B$30,B374,'Alum pan sign'!$G$17:$G$30)) +
(SUMIF('Alum pan sign (2)'!$B$17:$B$30,B374,'Alum pan sign (2)'!$G$17:$G$30)) +
(SUMIF('Economy pan sign'!$B$17:$B$30,B374,'Economy pan sign'!$G$17:$G$30)) +
(SUMIF('Post and panel sign'!$B$17:$B$30,B374,'Post and panel sign'!$G$17:$G$30)) +
(SUMIF('Post and panel sign (2)'!$B$17:$B$30,B374,'Post and panel sign (2)'!$G$17:$G$30)) +
(SUMIF('Flat panels only'!$B$17:$B$30,B374,'Flat panels only'!$G$17:$G$30)) +
(SUMIF('Flat panels only (2)'!$B$17:$B$30,B374,'Flat panels only (2)'!$G$17:$G$30)) +
(SUMIF('Routed panel shapes'!$B$18:$B$31,B374,'Routed panel shapes'!$G$18:$G$31)) +
(SUMIF('Routed panel shapes (2)'!$B$18:$B$31,B374,'Routed panel shapes (2)'!$G$18:$G$31)) +
(SUMIF('Routed face only'!$B$17:$B$30,B374,'Routed face only'!$G$17:$G$30)) +
(SUMIF('Routed face only (2)'!$B$17:$B$30,B374,'Routed face only (2)'!$G$17:$G$30)) +
(SUMIF('Routed alum faces letters'!$B$17:$B$30,B374,'Routed alum faces letters'!$G$17:$G$30)) +
(SUMIF('Routed alum faces letters (2)'!$B$17:$B$30,B374,'Routed alum faces letters (2)'!$G$17:$G$30)) +
(SUMIF('Routed push through acrylic'!$B$17:$B$30,B374,'Routed push through acrylic'!$G$17:$G$30)) +
(SUMIF('Routed push through acrylic (2)'!$B$17:$B$30,B374,'Routed push through acrylic (2)'!$G$17:$G$30)) +
(SUMIF('Sf routed cabinet'!$B$17:$B$30,B374,'Sf routed cabinet'!$G$17:$G$30)) +
(SUMIF('Sf routed cabinet (2)'!$B$17:$B$30,B374,'Sf routed cabinet (2)'!$G$17:$G$30)) +
(SUMIF('Df routed cabinet'!$B$17:$B$30,B374,'Df routed cabinet'!$G$17:$G$30)) +
(SUMIF('Df routed cabinet (2)'!$B$17:$B$30,B374,'Df routed cabinet (2)'!$G$17:$G$30)) +
(SUMIF('Sf acrylic cabinet'!$B$17:$B$30,B374,'Sf acrylic cabinet'!$G$17:$G$30)) +
(SUMIF('Sf acrylic cabinet (2)'!$B$17:$B$30,B374,'Sf acrylic cabinet (2)'!$G$17:$G$30)) +
(SUMIF('Economy Sf acrylic'!$B$17:$B$30,B374,'Economy Sf acrylic'!$G$17:$G$30)) +
(SUMIF('Df acrylic cabinet'!$B$17:$B$30,B374,'Df acrylic cabinet'!$G$17:$G$30)) +
(SUMIF('Df acrylic cabinet (2)'!$B$17:$B$30,B374,'Df acrylic cabinet (2)'!$G$17:$G$30)) +
(SUMIF('Sf flex cabinet'!$B$17:$B$30,B374,'Sf flex cabinet'!$G$17:$G$30)) +
(SUMIF('Sf flex cabinet (2)'!$B$17:$B$30,B374,'Sf flex cabinet (2)'!$G$17:$G$30)) +
(SUMIF('Df flex cabinet'!$B$17:$B$36,B374,'Df flex cabinet'!$G$17:$G$36)) +
(SUMIF('Df flex cabinet (2)'!$B$17:$B$36,B374,'Df flex cabinet (2)'!$G$17:$G$36)) +
(SUMIF('Pole cover'!$B$17:$B$30,B374,'Pole cover'!$G$17:$G$30)) +
(SUMIF('Pole cover (2)'!$B$17:$B$30,B374,'Pole cover (2)'!$G$17:$G$30)) +
(SUMIF('Structural Steel Fab'!$B$17:$B$29,B374,'Structural Steel Fab'!$G$17:$G$29)) +
(SUMIF(Reveal!$B$17:$B$30,B374,Reveal!$G$17:$G$30)) +
(SUMIF('Reveal (2)'!$B$17:$B$30,B374,'Reveal (2)'!$G$17:$G$30)) +
(SUMIF('Crown cove top'!$B$17:$B$30,B374,'Crown cove top'!$G$17:$G$30)) +
(SUMIF('EMC assembly'!$B$17:$B$30,B374,'EMC assembly'!$G$17:$G$30)) +
(SUMIF(Crating!$B$17:$B$29,B374,Crating!$G$17:$G$29)) +
(SUMIF('LED wiring'!$B$17:$B$30,B374,'LED wiring'!$G$17:$G$30)) +
(SUMIF('Changeable copy face'!$B$17:$B$30,B374,'Changeable copy face'!$G$17:$G$30)) +
(SUMIF('Flex face assembly'!$B$17:$B$30,B374,'Flex face assembly'!$G$17:$G$30)) +
(SUMIF('Routed face assembly'!$B$17:$B$30,B374,'Routed face assembly'!$G$17:$G$30)) +
(SUMIF('Paint calculation'!$B$17:$B$30,B374,'Paint calculation'!$G$17:$G$30)) +
(SUMIF('Trimcap letter face'!$B$17:$B$30,B374,'Trimcap letter face'!$G$17:$G$30)) +
(SUMIF('Trimcap letter face (2)'!$B$17:$B$30,B374,'Trimcap letter face (2)'!$G$17:$G$30)) +
(SUMIF('Channel letter fabrication'!$B$17:$B$30,B374,'Channel letter fabrication'!$G$17:$G$30)) +
(SUMIF('Channel letter fabrication (2)'!$B$17:$B$30,B374,'Channel letter fabrication (2)'!$G$17:$G$30))</f>
        <v>0</v>
      </c>
    </row>
    <row r="375" spans="1:10">
      <c r="A375" s="28" t="str">
        <f>[1]ODBC!$A375</f>
        <v>8 X 8 X .250 Sq Tube</v>
      </c>
      <c r="B375" s="29" t="str">
        <f>[1]ODBC!B375</f>
        <v>29590</v>
      </c>
      <c r="C375" s="30">
        <f>IFERROR(VLOOKUP($B375,[1]ODBC!$B:$H,2,FALSE),"")</f>
        <v>20</v>
      </c>
      <c r="D375" s="30">
        <f>IFERROR(VLOOKUP($B375,[1]ODBC!$B:$H,3,FALSE),"")</f>
        <v>36.003999999999998</v>
      </c>
      <c r="E375" s="30" t="str">
        <f>IFERROR(VLOOKUP($B375,[1]ODBC!$B:$H,4,FALSE),"")</f>
        <v>FT</v>
      </c>
      <c r="F375" s="31">
        <f>IFERROR(VLOOKUP($B375,[1]ODBC!$B:$H,5,FALSE),"")</f>
        <v>44.45</v>
      </c>
      <c r="G375" s="32">
        <f>[1]ODBC!G375</f>
        <v>0</v>
      </c>
      <c r="H375" s="33">
        <f>SUM([1]ODBC!H375)</f>
        <v>0</v>
      </c>
      <c r="I375" s="41" t="str">
        <f>'Vinyl cutting'!$B$2</f>
        <v>J36938</v>
      </c>
      <c r="J375" s="42">
        <f ca="1">(SUMIF('Freeform time and material'!$B$17:$B$30,B375,'Freeform time and material'!$G$17:$G$30)) +
(SUMIF('Vinyl cutting'!$B$17:$B$30,B375,'Vinyl cutting'!$G$17:$G$30)) +
(SUMIF('Vinyl cutting (2)'!$B$17:$B$30,B375,'Vinyl cutting (2)'!$G$17:$G$30)) +
(SUMIF('Apply vinyl graphics'!$B$17:$B$30,B375,'Apply vinyl graphics'!$G$17:$G$30)) +
(SUMIF('Apply vinyl graphics (2)'!$B$17:$B$30,B375,'Apply vinyl graphics (2)'!$G$17:$G$30)) +
(SUMIF('Alum pan sign'!$B$17:$B$30,B375,'Alum pan sign'!$G$17:$G$30)) +
(SUMIF('Alum pan sign (2)'!$B$17:$B$30,B375,'Alum pan sign (2)'!$G$17:$G$30)) +
(SUMIF('Economy pan sign'!$B$17:$B$30,B375,'Economy pan sign'!$G$17:$G$30)) +
(SUMIF('Post and panel sign'!$B$17:$B$30,B375,'Post and panel sign'!$G$17:$G$30)) +
(SUMIF('Post and panel sign (2)'!$B$17:$B$30,B375,'Post and panel sign (2)'!$G$17:$G$30)) +
(SUMIF('Flat panels only'!$B$17:$B$30,B375,'Flat panels only'!$G$17:$G$30)) +
(SUMIF('Flat panels only (2)'!$B$17:$B$30,B375,'Flat panels only (2)'!$G$17:$G$30)) +
(SUMIF('Routed panel shapes'!$B$18:$B$31,B375,'Routed panel shapes'!$G$18:$G$31)) +
(SUMIF('Routed panel shapes (2)'!$B$18:$B$31,B375,'Routed panel shapes (2)'!$G$18:$G$31)) +
(SUMIF('Routed face only'!$B$17:$B$30,B375,'Routed face only'!$G$17:$G$30)) +
(SUMIF('Routed face only (2)'!$B$17:$B$30,B375,'Routed face only (2)'!$G$17:$G$30)) +
(SUMIF('Routed alum faces letters'!$B$17:$B$30,B375,'Routed alum faces letters'!$G$17:$G$30)) +
(SUMIF('Routed alum faces letters (2)'!$B$17:$B$30,B375,'Routed alum faces letters (2)'!$G$17:$G$30)) +
(SUMIF('Routed push through acrylic'!$B$17:$B$30,B375,'Routed push through acrylic'!$G$17:$G$30)) +
(SUMIF('Routed push through acrylic (2)'!$B$17:$B$30,B375,'Routed push through acrylic (2)'!$G$17:$G$30)) +
(SUMIF('Sf routed cabinet'!$B$17:$B$30,B375,'Sf routed cabinet'!$G$17:$G$30)) +
(SUMIF('Sf routed cabinet (2)'!$B$17:$B$30,B375,'Sf routed cabinet (2)'!$G$17:$G$30)) +
(SUMIF('Df routed cabinet'!$B$17:$B$30,B375,'Df routed cabinet'!$G$17:$G$30)) +
(SUMIF('Df routed cabinet (2)'!$B$17:$B$30,B375,'Df routed cabinet (2)'!$G$17:$G$30)) +
(SUMIF('Sf acrylic cabinet'!$B$17:$B$30,B375,'Sf acrylic cabinet'!$G$17:$G$30)) +
(SUMIF('Sf acrylic cabinet (2)'!$B$17:$B$30,B375,'Sf acrylic cabinet (2)'!$G$17:$G$30)) +
(SUMIF('Economy Sf acrylic'!$B$17:$B$30,B375,'Economy Sf acrylic'!$G$17:$G$30)) +
(SUMIF('Df acrylic cabinet'!$B$17:$B$30,B375,'Df acrylic cabinet'!$G$17:$G$30)) +
(SUMIF('Df acrylic cabinet (2)'!$B$17:$B$30,B375,'Df acrylic cabinet (2)'!$G$17:$G$30)) +
(SUMIF('Sf flex cabinet'!$B$17:$B$30,B375,'Sf flex cabinet'!$G$17:$G$30)) +
(SUMIF('Sf flex cabinet (2)'!$B$17:$B$30,B375,'Sf flex cabinet (2)'!$G$17:$G$30)) +
(SUMIF('Df flex cabinet'!$B$17:$B$36,B375,'Df flex cabinet'!$G$17:$G$36)) +
(SUMIF('Df flex cabinet (2)'!$B$17:$B$36,B375,'Df flex cabinet (2)'!$G$17:$G$36)) +
(SUMIF('Pole cover'!$B$17:$B$30,B375,'Pole cover'!$G$17:$G$30)) +
(SUMIF('Pole cover (2)'!$B$17:$B$30,B375,'Pole cover (2)'!$G$17:$G$30)) +
(SUMIF('Structural Steel Fab'!$B$17:$B$29,B375,'Structural Steel Fab'!$G$17:$G$29)) +
(SUMIF(Reveal!$B$17:$B$30,B375,Reveal!$G$17:$G$30)) +
(SUMIF('Reveal (2)'!$B$17:$B$30,B375,'Reveal (2)'!$G$17:$G$30)) +
(SUMIF('Crown cove top'!$B$17:$B$30,B375,'Crown cove top'!$G$17:$G$30)) +
(SUMIF('EMC assembly'!$B$17:$B$30,B375,'EMC assembly'!$G$17:$G$30)) +
(SUMIF(Crating!$B$17:$B$29,B375,Crating!$G$17:$G$29)) +
(SUMIF('LED wiring'!$B$17:$B$30,B375,'LED wiring'!$G$17:$G$30)) +
(SUMIF('Changeable copy face'!$B$17:$B$30,B375,'Changeable copy face'!$G$17:$G$30)) +
(SUMIF('Flex face assembly'!$B$17:$B$30,B375,'Flex face assembly'!$G$17:$G$30)) +
(SUMIF('Routed face assembly'!$B$17:$B$30,B375,'Routed face assembly'!$G$17:$G$30)) +
(SUMIF('Paint calculation'!$B$17:$B$30,B375,'Paint calculation'!$G$17:$G$30)) +
(SUMIF('Trimcap letter face'!$B$17:$B$30,B375,'Trimcap letter face'!$G$17:$G$30)) +
(SUMIF('Trimcap letter face (2)'!$B$17:$B$30,B375,'Trimcap letter face (2)'!$G$17:$G$30)) +
(SUMIF('Channel letter fabrication'!$B$17:$B$30,B375,'Channel letter fabrication'!$G$17:$G$30)) +
(SUMIF('Channel letter fabrication (2)'!$B$17:$B$30,B375,'Channel letter fabrication (2)'!$G$17:$G$30))</f>
        <v>0</v>
      </c>
    </row>
    <row r="376" spans="1:10">
      <c r="A376" s="28" t="str">
        <f>[1]ODBC!$A376</f>
        <v>10 X 10 X .312 Sq Tube</v>
      </c>
      <c r="B376" s="29" t="str">
        <f>[1]ODBC!B376</f>
        <v>29600</v>
      </c>
      <c r="C376" s="30">
        <f>IFERROR(VLOOKUP($B376,[1]ODBC!$B:$H,2,FALSE),"")</f>
        <v>31.7</v>
      </c>
      <c r="D376" s="30">
        <f>IFERROR(VLOOKUP($B376,[1]ODBC!$B:$H,3,FALSE),"")</f>
        <v>57.066000000000003</v>
      </c>
      <c r="E376" s="30" t="str">
        <f>IFERROR(VLOOKUP($B376,[1]ODBC!$B:$H,4,FALSE),"")</f>
        <v>FT</v>
      </c>
      <c r="F376" s="31">
        <f>IFERROR(VLOOKUP($B376,[1]ODBC!$B:$H,5,FALSE),"")</f>
        <v>44.45</v>
      </c>
      <c r="G376" s="32">
        <f>[1]ODBC!G376</f>
        <v>0</v>
      </c>
      <c r="H376" s="33">
        <f>SUM([1]ODBC!H376)</f>
        <v>0</v>
      </c>
      <c r="I376" s="41" t="str">
        <f>'Vinyl cutting'!$B$2</f>
        <v>J36938</v>
      </c>
      <c r="J376" s="42">
        <f ca="1">(SUMIF('Freeform time and material'!$B$17:$B$30,B376,'Freeform time and material'!$G$17:$G$30)) +
(SUMIF('Vinyl cutting'!$B$17:$B$30,B376,'Vinyl cutting'!$G$17:$G$30)) +
(SUMIF('Vinyl cutting (2)'!$B$17:$B$30,B376,'Vinyl cutting (2)'!$G$17:$G$30)) +
(SUMIF('Apply vinyl graphics'!$B$17:$B$30,B376,'Apply vinyl graphics'!$G$17:$G$30)) +
(SUMIF('Apply vinyl graphics (2)'!$B$17:$B$30,B376,'Apply vinyl graphics (2)'!$G$17:$G$30)) +
(SUMIF('Alum pan sign'!$B$17:$B$30,B376,'Alum pan sign'!$G$17:$G$30)) +
(SUMIF('Alum pan sign (2)'!$B$17:$B$30,B376,'Alum pan sign (2)'!$G$17:$G$30)) +
(SUMIF('Economy pan sign'!$B$17:$B$30,B376,'Economy pan sign'!$G$17:$G$30)) +
(SUMIF('Post and panel sign'!$B$17:$B$30,B376,'Post and panel sign'!$G$17:$G$30)) +
(SUMIF('Post and panel sign (2)'!$B$17:$B$30,B376,'Post and panel sign (2)'!$G$17:$G$30)) +
(SUMIF('Flat panels only'!$B$17:$B$30,B376,'Flat panels only'!$G$17:$G$30)) +
(SUMIF('Flat panels only (2)'!$B$17:$B$30,B376,'Flat panels only (2)'!$G$17:$G$30)) +
(SUMIF('Routed panel shapes'!$B$18:$B$31,B376,'Routed panel shapes'!$G$18:$G$31)) +
(SUMIF('Routed panel shapes (2)'!$B$18:$B$31,B376,'Routed panel shapes (2)'!$G$18:$G$31)) +
(SUMIF('Routed face only'!$B$17:$B$30,B376,'Routed face only'!$G$17:$G$30)) +
(SUMIF('Routed face only (2)'!$B$17:$B$30,B376,'Routed face only (2)'!$G$17:$G$30)) +
(SUMIF('Routed alum faces letters'!$B$17:$B$30,B376,'Routed alum faces letters'!$G$17:$G$30)) +
(SUMIF('Routed alum faces letters (2)'!$B$17:$B$30,B376,'Routed alum faces letters (2)'!$G$17:$G$30)) +
(SUMIF('Routed push through acrylic'!$B$17:$B$30,B376,'Routed push through acrylic'!$G$17:$G$30)) +
(SUMIF('Routed push through acrylic (2)'!$B$17:$B$30,B376,'Routed push through acrylic (2)'!$G$17:$G$30)) +
(SUMIF('Sf routed cabinet'!$B$17:$B$30,B376,'Sf routed cabinet'!$G$17:$G$30)) +
(SUMIF('Sf routed cabinet (2)'!$B$17:$B$30,B376,'Sf routed cabinet (2)'!$G$17:$G$30)) +
(SUMIF('Df routed cabinet'!$B$17:$B$30,B376,'Df routed cabinet'!$G$17:$G$30)) +
(SUMIF('Df routed cabinet (2)'!$B$17:$B$30,B376,'Df routed cabinet (2)'!$G$17:$G$30)) +
(SUMIF('Sf acrylic cabinet'!$B$17:$B$30,B376,'Sf acrylic cabinet'!$G$17:$G$30)) +
(SUMIF('Sf acrylic cabinet (2)'!$B$17:$B$30,B376,'Sf acrylic cabinet (2)'!$G$17:$G$30)) +
(SUMIF('Economy Sf acrylic'!$B$17:$B$30,B376,'Economy Sf acrylic'!$G$17:$G$30)) +
(SUMIF('Df acrylic cabinet'!$B$17:$B$30,B376,'Df acrylic cabinet'!$G$17:$G$30)) +
(SUMIF('Df acrylic cabinet (2)'!$B$17:$B$30,B376,'Df acrylic cabinet (2)'!$G$17:$G$30)) +
(SUMIF('Sf flex cabinet'!$B$17:$B$30,B376,'Sf flex cabinet'!$G$17:$G$30)) +
(SUMIF('Sf flex cabinet (2)'!$B$17:$B$30,B376,'Sf flex cabinet (2)'!$G$17:$G$30)) +
(SUMIF('Df flex cabinet'!$B$17:$B$36,B376,'Df flex cabinet'!$G$17:$G$36)) +
(SUMIF('Df flex cabinet (2)'!$B$17:$B$36,B376,'Df flex cabinet (2)'!$G$17:$G$36)) +
(SUMIF('Pole cover'!$B$17:$B$30,B376,'Pole cover'!$G$17:$G$30)) +
(SUMIF('Pole cover (2)'!$B$17:$B$30,B376,'Pole cover (2)'!$G$17:$G$30)) +
(SUMIF('Structural Steel Fab'!$B$17:$B$29,B376,'Structural Steel Fab'!$G$17:$G$29)) +
(SUMIF(Reveal!$B$17:$B$30,B376,Reveal!$G$17:$G$30)) +
(SUMIF('Reveal (2)'!$B$17:$B$30,B376,'Reveal (2)'!$G$17:$G$30)) +
(SUMIF('Crown cove top'!$B$17:$B$30,B376,'Crown cove top'!$G$17:$G$30)) +
(SUMIF('EMC assembly'!$B$17:$B$30,B376,'EMC assembly'!$G$17:$G$30)) +
(SUMIF(Crating!$B$17:$B$29,B376,Crating!$G$17:$G$29)) +
(SUMIF('LED wiring'!$B$17:$B$30,B376,'LED wiring'!$G$17:$G$30)) +
(SUMIF('Changeable copy face'!$B$17:$B$30,B376,'Changeable copy face'!$G$17:$G$30)) +
(SUMIF('Flex face assembly'!$B$17:$B$30,B376,'Flex face assembly'!$G$17:$G$30)) +
(SUMIF('Routed face assembly'!$B$17:$B$30,B376,'Routed face assembly'!$G$17:$G$30)) +
(SUMIF('Paint calculation'!$B$17:$B$30,B376,'Paint calculation'!$G$17:$G$30)) +
(SUMIF('Trimcap letter face'!$B$17:$B$30,B376,'Trimcap letter face'!$G$17:$G$30)) +
(SUMIF('Trimcap letter face (2)'!$B$17:$B$30,B376,'Trimcap letter face (2)'!$G$17:$G$30)) +
(SUMIF('Channel letter fabrication'!$B$17:$B$30,B376,'Channel letter fabrication'!$G$17:$G$30)) +
(SUMIF('Channel letter fabrication (2)'!$B$17:$B$30,B376,'Channel letter fabrication (2)'!$G$17:$G$30))</f>
        <v>0</v>
      </c>
    </row>
    <row r="377" spans="1:10">
      <c r="A377" s="28" t="str">
        <f>[1]ODBC!$A377</f>
        <v>12 X 12 X .250 Sq Tube</v>
      </c>
      <c r="B377" s="29" t="str">
        <f>[1]ODBC!B377</f>
        <v>29605</v>
      </c>
      <c r="C377" s="30">
        <f>IFERROR(VLOOKUP($B377,[1]ODBC!$B:$H,2,FALSE),"")</f>
        <v>45</v>
      </c>
      <c r="D377" s="30">
        <f>IFERROR(VLOOKUP($B377,[1]ODBC!$B:$H,3,FALSE),"")</f>
        <v>81.007999999999996</v>
      </c>
      <c r="E377" s="30" t="str">
        <f>IFERROR(VLOOKUP($B377,[1]ODBC!$B:$H,4,FALSE),"")</f>
        <v>FT</v>
      </c>
      <c r="F377" s="31">
        <f>IFERROR(VLOOKUP($B377,[1]ODBC!$B:$H,5,FALSE),"")</f>
        <v>44.45</v>
      </c>
      <c r="G377" s="32">
        <f>[1]ODBC!G377</f>
        <v>0</v>
      </c>
      <c r="H377" s="33">
        <f>SUM([1]ODBC!H377)</f>
        <v>0</v>
      </c>
      <c r="I377" s="41" t="str">
        <f>'Vinyl cutting'!$B$2</f>
        <v>J36938</v>
      </c>
      <c r="J377" s="42">
        <f ca="1">(SUMIF('Freeform time and material'!$B$17:$B$30,B377,'Freeform time and material'!$G$17:$G$30)) +
(SUMIF('Vinyl cutting'!$B$17:$B$30,B377,'Vinyl cutting'!$G$17:$G$30)) +
(SUMIF('Vinyl cutting (2)'!$B$17:$B$30,B377,'Vinyl cutting (2)'!$G$17:$G$30)) +
(SUMIF('Apply vinyl graphics'!$B$17:$B$30,B377,'Apply vinyl graphics'!$G$17:$G$30)) +
(SUMIF('Apply vinyl graphics (2)'!$B$17:$B$30,B377,'Apply vinyl graphics (2)'!$G$17:$G$30)) +
(SUMIF('Alum pan sign'!$B$17:$B$30,B377,'Alum pan sign'!$G$17:$G$30)) +
(SUMIF('Alum pan sign (2)'!$B$17:$B$30,B377,'Alum pan sign (2)'!$G$17:$G$30)) +
(SUMIF('Economy pan sign'!$B$17:$B$30,B377,'Economy pan sign'!$G$17:$G$30)) +
(SUMIF('Post and panel sign'!$B$17:$B$30,B377,'Post and panel sign'!$G$17:$G$30)) +
(SUMIF('Post and panel sign (2)'!$B$17:$B$30,B377,'Post and panel sign (2)'!$G$17:$G$30)) +
(SUMIF('Flat panels only'!$B$17:$B$30,B377,'Flat panels only'!$G$17:$G$30)) +
(SUMIF('Flat panels only (2)'!$B$17:$B$30,B377,'Flat panels only (2)'!$G$17:$G$30)) +
(SUMIF('Routed panel shapes'!$B$18:$B$31,B377,'Routed panel shapes'!$G$18:$G$31)) +
(SUMIF('Routed panel shapes (2)'!$B$18:$B$31,B377,'Routed panel shapes (2)'!$G$18:$G$31)) +
(SUMIF('Routed face only'!$B$17:$B$30,B377,'Routed face only'!$G$17:$G$30)) +
(SUMIF('Routed face only (2)'!$B$17:$B$30,B377,'Routed face only (2)'!$G$17:$G$30)) +
(SUMIF('Routed alum faces letters'!$B$17:$B$30,B377,'Routed alum faces letters'!$G$17:$G$30)) +
(SUMIF('Routed alum faces letters (2)'!$B$17:$B$30,B377,'Routed alum faces letters (2)'!$G$17:$G$30)) +
(SUMIF('Routed push through acrylic'!$B$17:$B$30,B377,'Routed push through acrylic'!$G$17:$G$30)) +
(SUMIF('Routed push through acrylic (2)'!$B$17:$B$30,B377,'Routed push through acrylic (2)'!$G$17:$G$30)) +
(SUMIF('Sf routed cabinet'!$B$17:$B$30,B377,'Sf routed cabinet'!$G$17:$G$30)) +
(SUMIF('Sf routed cabinet (2)'!$B$17:$B$30,B377,'Sf routed cabinet (2)'!$G$17:$G$30)) +
(SUMIF('Df routed cabinet'!$B$17:$B$30,B377,'Df routed cabinet'!$G$17:$G$30)) +
(SUMIF('Df routed cabinet (2)'!$B$17:$B$30,B377,'Df routed cabinet (2)'!$G$17:$G$30)) +
(SUMIF('Sf acrylic cabinet'!$B$17:$B$30,B377,'Sf acrylic cabinet'!$G$17:$G$30)) +
(SUMIF('Sf acrylic cabinet (2)'!$B$17:$B$30,B377,'Sf acrylic cabinet (2)'!$G$17:$G$30)) +
(SUMIF('Economy Sf acrylic'!$B$17:$B$30,B377,'Economy Sf acrylic'!$G$17:$G$30)) +
(SUMIF('Df acrylic cabinet'!$B$17:$B$30,B377,'Df acrylic cabinet'!$G$17:$G$30)) +
(SUMIF('Df acrylic cabinet (2)'!$B$17:$B$30,B377,'Df acrylic cabinet (2)'!$G$17:$G$30)) +
(SUMIF('Sf flex cabinet'!$B$17:$B$30,B377,'Sf flex cabinet'!$G$17:$G$30)) +
(SUMIF('Sf flex cabinet (2)'!$B$17:$B$30,B377,'Sf flex cabinet (2)'!$G$17:$G$30)) +
(SUMIF('Df flex cabinet'!$B$17:$B$36,B377,'Df flex cabinet'!$G$17:$G$36)) +
(SUMIF('Df flex cabinet (2)'!$B$17:$B$36,B377,'Df flex cabinet (2)'!$G$17:$G$36)) +
(SUMIF('Pole cover'!$B$17:$B$30,B377,'Pole cover'!$G$17:$G$30)) +
(SUMIF('Pole cover (2)'!$B$17:$B$30,B377,'Pole cover (2)'!$G$17:$G$30)) +
(SUMIF('Structural Steel Fab'!$B$17:$B$29,B377,'Structural Steel Fab'!$G$17:$G$29)) +
(SUMIF(Reveal!$B$17:$B$30,B377,Reveal!$G$17:$G$30)) +
(SUMIF('Reveal (2)'!$B$17:$B$30,B377,'Reveal (2)'!$G$17:$G$30)) +
(SUMIF('Crown cove top'!$B$17:$B$30,B377,'Crown cove top'!$G$17:$G$30)) +
(SUMIF('EMC assembly'!$B$17:$B$30,B377,'EMC assembly'!$G$17:$G$30)) +
(SUMIF(Crating!$B$17:$B$29,B377,Crating!$G$17:$G$29)) +
(SUMIF('LED wiring'!$B$17:$B$30,B377,'LED wiring'!$G$17:$G$30)) +
(SUMIF('Changeable copy face'!$B$17:$B$30,B377,'Changeable copy face'!$G$17:$G$30)) +
(SUMIF('Flex face assembly'!$B$17:$B$30,B377,'Flex face assembly'!$G$17:$G$30)) +
(SUMIF('Routed face assembly'!$B$17:$B$30,B377,'Routed face assembly'!$G$17:$G$30)) +
(SUMIF('Paint calculation'!$B$17:$B$30,B377,'Paint calculation'!$G$17:$G$30)) +
(SUMIF('Trimcap letter face'!$B$17:$B$30,B377,'Trimcap letter face'!$G$17:$G$30)) +
(SUMIF('Trimcap letter face (2)'!$B$17:$B$30,B377,'Trimcap letter face (2)'!$G$17:$G$30)) +
(SUMIF('Channel letter fabrication'!$B$17:$B$30,B377,'Channel letter fabrication'!$G$17:$G$30)) +
(SUMIF('Channel letter fabrication (2)'!$B$17:$B$30,B377,'Channel letter fabrication (2)'!$G$17:$G$30))</f>
        <v>0</v>
      </c>
    </row>
    <row r="378" spans="1:10">
      <c r="A378" s="28" t="str">
        <f>[1]ODBC!$A378</f>
        <v>10-24 X 1/2 Bolt</v>
      </c>
      <c r="B378" s="29" t="str">
        <f>[1]ODBC!B378</f>
        <v>30000</v>
      </c>
      <c r="C378" s="30">
        <f>IFERROR(VLOOKUP($B378,[1]ODBC!$B:$H,2,FALSE),"")</f>
        <v>2.5999999999999999E-2</v>
      </c>
      <c r="D378" s="30">
        <f>IFERROR(VLOOKUP($B378,[1]ODBC!$B:$H,3,FALSE),"")</f>
        <v>4.7E-2</v>
      </c>
      <c r="E378" s="30" t="str">
        <f>IFERROR(VLOOKUP($B378,[1]ODBC!$B:$H,4,FALSE),"")</f>
        <v>EA</v>
      </c>
      <c r="F378" s="31">
        <f>IFERROR(VLOOKUP($B378,[1]ODBC!$B:$H,5,FALSE),"")</f>
        <v>44.45</v>
      </c>
      <c r="G378" s="32">
        <f>[1]ODBC!G378</f>
        <v>0</v>
      </c>
      <c r="H378" s="33">
        <f>SUM([1]ODBC!H378)</f>
        <v>0</v>
      </c>
      <c r="I378" s="41" t="str">
        <f>'Vinyl cutting'!$B$2</f>
        <v>J36938</v>
      </c>
      <c r="J378" s="42">
        <f ca="1">(SUMIF('Freeform time and material'!$B$17:$B$30,B378,'Freeform time and material'!$G$17:$G$30)) +
(SUMIF('Vinyl cutting'!$B$17:$B$30,B378,'Vinyl cutting'!$G$17:$G$30)) +
(SUMIF('Vinyl cutting (2)'!$B$17:$B$30,B378,'Vinyl cutting (2)'!$G$17:$G$30)) +
(SUMIF('Apply vinyl graphics'!$B$17:$B$30,B378,'Apply vinyl graphics'!$G$17:$G$30)) +
(SUMIF('Apply vinyl graphics (2)'!$B$17:$B$30,B378,'Apply vinyl graphics (2)'!$G$17:$G$30)) +
(SUMIF('Alum pan sign'!$B$17:$B$30,B378,'Alum pan sign'!$G$17:$G$30)) +
(SUMIF('Alum pan sign (2)'!$B$17:$B$30,B378,'Alum pan sign (2)'!$G$17:$G$30)) +
(SUMIF('Economy pan sign'!$B$17:$B$30,B378,'Economy pan sign'!$G$17:$G$30)) +
(SUMIF('Post and panel sign'!$B$17:$B$30,B378,'Post and panel sign'!$G$17:$G$30)) +
(SUMIF('Post and panel sign (2)'!$B$17:$B$30,B378,'Post and panel sign (2)'!$G$17:$G$30)) +
(SUMIF('Flat panels only'!$B$17:$B$30,B378,'Flat panels only'!$G$17:$G$30)) +
(SUMIF('Flat panels only (2)'!$B$17:$B$30,B378,'Flat panels only (2)'!$G$17:$G$30)) +
(SUMIF('Routed panel shapes'!$B$18:$B$31,B378,'Routed panel shapes'!$G$18:$G$31)) +
(SUMIF('Routed panel shapes (2)'!$B$18:$B$31,B378,'Routed panel shapes (2)'!$G$18:$G$31)) +
(SUMIF('Routed face only'!$B$17:$B$30,B378,'Routed face only'!$G$17:$G$30)) +
(SUMIF('Routed face only (2)'!$B$17:$B$30,B378,'Routed face only (2)'!$G$17:$G$30)) +
(SUMIF('Routed alum faces letters'!$B$17:$B$30,B378,'Routed alum faces letters'!$G$17:$G$30)) +
(SUMIF('Routed alum faces letters (2)'!$B$17:$B$30,B378,'Routed alum faces letters (2)'!$G$17:$G$30)) +
(SUMIF('Routed push through acrylic'!$B$17:$B$30,B378,'Routed push through acrylic'!$G$17:$G$30)) +
(SUMIF('Routed push through acrylic (2)'!$B$17:$B$30,B378,'Routed push through acrylic (2)'!$G$17:$G$30)) +
(SUMIF('Sf routed cabinet'!$B$17:$B$30,B378,'Sf routed cabinet'!$G$17:$G$30)) +
(SUMIF('Sf routed cabinet (2)'!$B$17:$B$30,B378,'Sf routed cabinet (2)'!$G$17:$G$30)) +
(SUMIF('Df routed cabinet'!$B$17:$B$30,B378,'Df routed cabinet'!$G$17:$G$30)) +
(SUMIF('Df routed cabinet (2)'!$B$17:$B$30,B378,'Df routed cabinet (2)'!$G$17:$G$30)) +
(SUMIF('Sf acrylic cabinet'!$B$17:$B$30,B378,'Sf acrylic cabinet'!$G$17:$G$30)) +
(SUMIF('Sf acrylic cabinet (2)'!$B$17:$B$30,B378,'Sf acrylic cabinet (2)'!$G$17:$G$30)) +
(SUMIF('Economy Sf acrylic'!$B$17:$B$30,B378,'Economy Sf acrylic'!$G$17:$G$30)) +
(SUMIF('Df acrylic cabinet'!$B$17:$B$30,B378,'Df acrylic cabinet'!$G$17:$G$30)) +
(SUMIF('Df acrylic cabinet (2)'!$B$17:$B$30,B378,'Df acrylic cabinet (2)'!$G$17:$G$30)) +
(SUMIF('Sf flex cabinet'!$B$17:$B$30,B378,'Sf flex cabinet'!$G$17:$G$30)) +
(SUMIF('Sf flex cabinet (2)'!$B$17:$B$30,B378,'Sf flex cabinet (2)'!$G$17:$G$30)) +
(SUMIF('Df flex cabinet'!$B$17:$B$36,B378,'Df flex cabinet'!$G$17:$G$36)) +
(SUMIF('Df flex cabinet (2)'!$B$17:$B$36,B378,'Df flex cabinet (2)'!$G$17:$G$36)) +
(SUMIF('Pole cover'!$B$17:$B$30,B378,'Pole cover'!$G$17:$G$30)) +
(SUMIF('Pole cover (2)'!$B$17:$B$30,B378,'Pole cover (2)'!$G$17:$G$30)) +
(SUMIF('Structural Steel Fab'!$B$17:$B$29,B378,'Structural Steel Fab'!$G$17:$G$29)) +
(SUMIF(Reveal!$B$17:$B$30,B378,Reveal!$G$17:$G$30)) +
(SUMIF('Reveal (2)'!$B$17:$B$30,B378,'Reveal (2)'!$G$17:$G$30)) +
(SUMIF('Crown cove top'!$B$17:$B$30,B378,'Crown cove top'!$G$17:$G$30)) +
(SUMIF('EMC assembly'!$B$17:$B$30,B378,'EMC assembly'!$G$17:$G$30)) +
(SUMIF(Crating!$B$17:$B$29,B378,Crating!$G$17:$G$29)) +
(SUMIF('LED wiring'!$B$17:$B$30,B378,'LED wiring'!$G$17:$G$30)) +
(SUMIF('Changeable copy face'!$B$17:$B$30,B378,'Changeable copy face'!$G$17:$G$30)) +
(SUMIF('Flex face assembly'!$B$17:$B$30,B378,'Flex face assembly'!$G$17:$G$30)) +
(SUMIF('Routed face assembly'!$B$17:$B$30,B378,'Routed face assembly'!$G$17:$G$30)) +
(SUMIF('Paint calculation'!$B$17:$B$30,B378,'Paint calculation'!$G$17:$G$30)) +
(SUMIF('Trimcap letter face'!$B$17:$B$30,B378,'Trimcap letter face'!$G$17:$G$30)) +
(SUMIF('Trimcap letter face (2)'!$B$17:$B$30,B378,'Trimcap letter face (2)'!$G$17:$G$30)) +
(SUMIF('Channel letter fabrication'!$B$17:$B$30,B378,'Channel letter fabrication'!$G$17:$G$30)) +
(SUMIF('Channel letter fabrication (2)'!$B$17:$B$30,B378,'Channel letter fabrication (2)'!$G$17:$G$30))</f>
        <v>0</v>
      </c>
    </row>
    <row r="379" spans="1:10">
      <c r="A379" s="28" t="str">
        <f>[1]ODBC!$A379</f>
        <v>10-24 X 3/4 Bolt</v>
      </c>
      <c r="B379" s="29" t="str">
        <f>[1]ODBC!B379</f>
        <v>30005</v>
      </c>
      <c r="C379" s="30">
        <f>IFERROR(VLOOKUP($B379,[1]ODBC!$B:$H,2,FALSE),"")</f>
        <v>3.5000000000000003E-2</v>
      </c>
      <c r="D379" s="30">
        <f>IFERROR(VLOOKUP($B379,[1]ODBC!$B:$H,3,FALSE),"")</f>
        <v>6.3E-2</v>
      </c>
      <c r="E379" s="30" t="str">
        <f>IFERROR(VLOOKUP($B379,[1]ODBC!$B:$H,4,FALSE),"")</f>
        <v>EA</v>
      </c>
      <c r="F379" s="31">
        <f>IFERROR(VLOOKUP($B379,[1]ODBC!$B:$H,5,FALSE),"")</f>
        <v>44.45</v>
      </c>
      <c r="G379" s="32">
        <f>[1]ODBC!G379</f>
        <v>0</v>
      </c>
      <c r="H379" s="33">
        <f>SUM([1]ODBC!H379)</f>
        <v>0</v>
      </c>
      <c r="I379" s="41" t="str">
        <f>'Vinyl cutting'!$B$2</f>
        <v>J36938</v>
      </c>
      <c r="J379" s="42">
        <f ca="1">(SUMIF('Freeform time and material'!$B$17:$B$30,B379,'Freeform time and material'!$G$17:$G$30)) +
(SUMIF('Vinyl cutting'!$B$17:$B$30,B379,'Vinyl cutting'!$G$17:$G$30)) +
(SUMIF('Vinyl cutting (2)'!$B$17:$B$30,B379,'Vinyl cutting (2)'!$G$17:$G$30)) +
(SUMIF('Apply vinyl graphics'!$B$17:$B$30,B379,'Apply vinyl graphics'!$G$17:$G$30)) +
(SUMIF('Apply vinyl graphics (2)'!$B$17:$B$30,B379,'Apply vinyl graphics (2)'!$G$17:$G$30)) +
(SUMIF('Alum pan sign'!$B$17:$B$30,B379,'Alum pan sign'!$G$17:$G$30)) +
(SUMIF('Alum pan sign (2)'!$B$17:$B$30,B379,'Alum pan sign (2)'!$G$17:$G$30)) +
(SUMIF('Economy pan sign'!$B$17:$B$30,B379,'Economy pan sign'!$G$17:$G$30)) +
(SUMIF('Post and panel sign'!$B$17:$B$30,B379,'Post and panel sign'!$G$17:$G$30)) +
(SUMIF('Post and panel sign (2)'!$B$17:$B$30,B379,'Post and panel sign (2)'!$G$17:$G$30)) +
(SUMIF('Flat panels only'!$B$17:$B$30,B379,'Flat panels only'!$G$17:$G$30)) +
(SUMIF('Flat panels only (2)'!$B$17:$B$30,B379,'Flat panels only (2)'!$G$17:$G$30)) +
(SUMIF('Routed panel shapes'!$B$18:$B$31,B379,'Routed panel shapes'!$G$18:$G$31)) +
(SUMIF('Routed panel shapes (2)'!$B$18:$B$31,B379,'Routed panel shapes (2)'!$G$18:$G$31)) +
(SUMIF('Routed face only'!$B$17:$B$30,B379,'Routed face only'!$G$17:$G$30)) +
(SUMIF('Routed face only (2)'!$B$17:$B$30,B379,'Routed face only (2)'!$G$17:$G$30)) +
(SUMIF('Routed alum faces letters'!$B$17:$B$30,B379,'Routed alum faces letters'!$G$17:$G$30)) +
(SUMIF('Routed alum faces letters (2)'!$B$17:$B$30,B379,'Routed alum faces letters (2)'!$G$17:$G$30)) +
(SUMIF('Routed push through acrylic'!$B$17:$B$30,B379,'Routed push through acrylic'!$G$17:$G$30)) +
(SUMIF('Routed push through acrylic (2)'!$B$17:$B$30,B379,'Routed push through acrylic (2)'!$G$17:$G$30)) +
(SUMIF('Sf routed cabinet'!$B$17:$B$30,B379,'Sf routed cabinet'!$G$17:$G$30)) +
(SUMIF('Sf routed cabinet (2)'!$B$17:$B$30,B379,'Sf routed cabinet (2)'!$G$17:$G$30)) +
(SUMIF('Df routed cabinet'!$B$17:$B$30,B379,'Df routed cabinet'!$G$17:$G$30)) +
(SUMIF('Df routed cabinet (2)'!$B$17:$B$30,B379,'Df routed cabinet (2)'!$G$17:$G$30)) +
(SUMIF('Sf acrylic cabinet'!$B$17:$B$30,B379,'Sf acrylic cabinet'!$G$17:$G$30)) +
(SUMIF('Sf acrylic cabinet (2)'!$B$17:$B$30,B379,'Sf acrylic cabinet (2)'!$G$17:$G$30)) +
(SUMIF('Economy Sf acrylic'!$B$17:$B$30,B379,'Economy Sf acrylic'!$G$17:$G$30)) +
(SUMIF('Df acrylic cabinet'!$B$17:$B$30,B379,'Df acrylic cabinet'!$G$17:$G$30)) +
(SUMIF('Df acrylic cabinet (2)'!$B$17:$B$30,B379,'Df acrylic cabinet (2)'!$G$17:$G$30)) +
(SUMIF('Sf flex cabinet'!$B$17:$B$30,B379,'Sf flex cabinet'!$G$17:$G$30)) +
(SUMIF('Sf flex cabinet (2)'!$B$17:$B$30,B379,'Sf flex cabinet (2)'!$G$17:$G$30)) +
(SUMIF('Df flex cabinet'!$B$17:$B$36,B379,'Df flex cabinet'!$G$17:$G$36)) +
(SUMIF('Df flex cabinet (2)'!$B$17:$B$36,B379,'Df flex cabinet (2)'!$G$17:$G$36)) +
(SUMIF('Pole cover'!$B$17:$B$30,B379,'Pole cover'!$G$17:$G$30)) +
(SUMIF('Pole cover (2)'!$B$17:$B$30,B379,'Pole cover (2)'!$G$17:$G$30)) +
(SUMIF('Structural Steel Fab'!$B$17:$B$29,B379,'Structural Steel Fab'!$G$17:$G$29)) +
(SUMIF(Reveal!$B$17:$B$30,B379,Reveal!$G$17:$G$30)) +
(SUMIF('Reveal (2)'!$B$17:$B$30,B379,'Reveal (2)'!$G$17:$G$30)) +
(SUMIF('Crown cove top'!$B$17:$B$30,B379,'Crown cove top'!$G$17:$G$30)) +
(SUMIF('EMC assembly'!$B$17:$B$30,B379,'EMC assembly'!$G$17:$G$30)) +
(SUMIF(Crating!$B$17:$B$29,B379,Crating!$G$17:$G$29)) +
(SUMIF('LED wiring'!$B$17:$B$30,B379,'LED wiring'!$G$17:$G$30)) +
(SUMIF('Changeable copy face'!$B$17:$B$30,B379,'Changeable copy face'!$G$17:$G$30)) +
(SUMIF('Flex face assembly'!$B$17:$B$30,B379,'Flex face assembly'!$G$17:$G$30)) +
(SUMIF('Routed face assembly'!$B$17:$B$30,B379,'Routed face assembly'!$G$17:$G$30)) +
(SUMIF('Paint calculation'!$B$17:$B$30,B379,'Paint calculation'!$G$17:$G$30)) +
(SUMIF('Trimcap letter face'!$B$17:$B$30,B379,'Trimcap letter face'!$G$17:$G$30)) +
(SUMIF('Trimcap letter face (2)'!$B$17:$B$30,B379,'Trimcap letter face (2)'!$G$17:$G$30)) +
(SUMIF('Channel letter fabrication'!$B$17:$B$30,B379,'Channel letter fabrication'!$G$17:$G$30)) +
(SUMIF('Channel letter fabrication (2)'!$B$17:$B$30,B379,'Channel letter fabrication (2)'!$G$17:$G$30))</f>
        <v>0</v>
      </c>
    </row>
    <row r="380" spans="1:10">
      <c r="A380" s="28" t="str">
        <f>[1]ODBC!$A380</f>
        <v>10-24 x 7/8 FH stainless machine screw</v>
      </c>
      <c r="B380" s="29" t="str">
        <f>[1]ODBC!B380</f>
        <v>30007</v>
      </c>
      <c r="C380" s="30">
        <f>IFERROR(VLOOKUP($B380,[1]ODBC!$B:$H,2,FALSE),"")</f>
        <v>0.08</v>
      </c>
      <c r="D380" s="30">
        <f>IFERROR(VLOOKUP($B380,[1]ODBC!$B:$H,3,FALSE),"")</f>
        <v>0.14399999999999999</v>
      </c>
      <c r="E380" s="30" t="str">
        <f>IFERROR(VLOOKUP($B380,[1]ODBC!$B:$H,4,FALSE),"")</f>
        <v>EA</v>
      </c>
      <c r="F380" s="31">
        <f>IFERROR(VLOOKUP($B380,[1]ODBC!$B:$H,5,FALSE),"")</f>
        <v>44.45</v>
      </c>
      <c r="G380" s="32">
        <f>[1]ODBC!G380</f>
        <v>0</v>
      </c>
      <c r="H380" s="33">
        <f>SUM([1]ODBC!H380)</f>
        <v>0</v>
      </c>
      <c r="I380" s="41" t="str">
        <f>'Vinyl cutting'!$B$2</f>
        <v>J36938</v>
      </c>
      <c r="J380" s="42">
        <f ca="1">(SUMIF('Freeform time and material'!$B$17:$B$30,B380,'Freeform time and material'!$G$17:$G$30)) +
(SUMIF('Vinyl cutting'!$B$17:$B$30,B380,'Vinyl cutting'!$G$17:$G$30)) +
(SUMIF('Vinyl cutting (2)'!$B$17:$B$30,B380,'Vinyl cutting (2)'!$G$17:$G$30)) +
(SUMIF('Apply vinyl graphics'!$B$17:$B$30,B380,'Apply vinyl graphics'!$G$17:$G$30)) +
(SUMIF('Apply vinyl graphics (2)'!$B$17:$B$30,B380,'Apply vinyl graphics (2)'!$G$17:$G$30)) +
(SUMIF('Alum pan sign'!$B$17:$B$30,B380,'Alum pan sign'!$G$17:$G$30)) +
(SUMIF('Alum pan sign (2)'!$B$17:$B$30,B380,'Alum pan sign (2)'!$G$17:$G$30)) +
(SUMIF('Economy pan sign'!$B$17:$B$30,B380,'Economy pan sign'!$G$17:$G$30)) +
(SUMIF('Post and panel sign'!$B$17:$B$30,B380,'Post and panel sign'!$G$17:$G$30)) +
(SUMIF('Post and panel sign (2)'!$B$17:$B$30,B380,'Post and panel sign (2)'!$G$17:$G$30)) +
(SUMIF('Flat panels only'!$B$17:$B$30,B380,'Flat panels only'!$G$17:$G$30)) +
(SUMIF('Flat panels only (2)'!$B$17:$B$30,B380,'Flat panels only (2)'!$G$17:$G$30)) +
(SUMIF('Routed panel shapes'!$B$18:$B$31,B380,'Routed panel shapes'!$G$18:$G$31)) +
(SUMIF('Routed panel shapes (2)'!$B$18:$B$31,B380,'Routed panel shapes (2)'!$G$18:$G$31)) +
(SUMIF('Routed face only'!$B$17:$B$30,B380,'Routed face only'!$G$17:$G$30)) +
(SUMIF('Routed face only (2)'!$B$17:$B$30,B380,'Routed face only (2)'!$G$17:$G$30)) +
(SUMIF('Routed alum faces letters'!$B$17:$B$30,B380,'Routed alum faces letters'!$G$17:$G$30)) +
(SUMIF('Routed alum faces letters (2)'!$B$17:$B$30,B380,'Routed alum faces letters (2)'!$G$17:$G$30)) +
(SUMIF('Routed push through acrylic'!$B$17:$B$30,B380,'Routed push through acrylic'!$G$17:$G$30)) +
(SUMIF('Routed push through acrylic (2)'!$B$17:$B$30,B380,'Routed push through acrylic (2)'!$G$17:$G$30)) +
(SUMIF('Sf routed cabinet'!$B$17:$B$30,B380,'Sf routed cabinet'!$G$17:$G$30)) +
(SUMIF('Sf routed cabinet (2)'!$B$17:$B$30,B380,'Sf routed cabinet (2)'!$G$17:$G$30)) +
(SUMIF('Df routed cabinet'!$B$17:$B$30,B380,'Df routed cabinet'!$G$17:$G$30)) +
(SUMIF('Df routed cabinet (2)'!$B$17:$B$30,B380,'Df routed cabinet (2)'!$G$17:$G$30)) +
(SUMIF('Sf acrylic cabinet'!$B$17:$B$30,B380,'Sf acrylic cabinet'!$G$17:$G$30)) +
(SUMIF('Sf acrylic cabinet (2)'!$B$17:$B$30,B380,'Sf acrylic cabinet (2)'!$G$17:$G$30)) +
(SUMIF('Economy Sf acrylic'!$B$17:$B$30,B380,'Economy Sf acrylic'!$G$17:$G$30)) +
(SUMIF('Df acrylic cabinet'!$B$17:$B$30,B380,'Df acrylic cabinet'!$G$17:$G$30)) +
(SUMIF('Df acrylic cabinet (2)'!$B$17:$B$30,B380,'Df acrylic cabinet (2)'!$G$17:$G$30)) +
(SUMIF('Sf flex cabinet'!$B$17:$B$30,B380,'Sf flex cabinet'!$G$17:$G$30)) +
(SUMIF('Sf flex cabinet (2)'!$B$17:$B$30,B380,'Sf flex cabinet (2)'!$G$17:$G$30)) +
(SUMIF('Df flex cabinet'!$B$17:$B$36,B380,'Df flex cabinet'!$G$17:$G$36)) +
(SUMIF('Df flex cabinet (2)'!$B$17:$B$36,B380,'Df flex cabinet (2)'!$G$17:$G$36)) +
(SUMIF('Pole cover'!$B$17:$B$30,B380,'Pole cover'!$G$17:$G$30)) +
(SUMIF('Pole cover (2)'!$B$17:$B$30,B380,'Pole cover (2)'!$G$17:$G$30)) +
(SUMIF('Structural Steel Fab'!$B$17:$B$29,B380,'Structural Steel Fab'!$G$17:$G$29)) +
(SUMIF(Reveal!$B$17:$B$30,B380,Reveal!$G$17:$G$30)) +
(SUMIF('Reveal (2)'!$B$17:$B$30,B380,'Reveal (2)'!$G$17:$G$30)) +
(SUMIF('Crown cove top'!$B$17:$B$30,B380,'Crown cove top'!$G$17:$G$30)) +
(SUMIF('EMC assembly'!$B$17:$B$30,B380,'EMC assembly'!$G$17:$G$30)) +
(SUMIF(Crating!$B$17:$B$29,B380,Crating!$G$17:$G$29)) +
(SUMIF('LED wiring'!$B$17:$B$30,B380,'LED wiring'!$G$17:$G$30)) +
(SUMIF('Changeable copy face'!$B$17:$B$30,B380,'Changeable copy face'!$G$17:$G$30)) +
(SUMIF('Flex face assembly'!$B$17:$B$30,B380,'Flex face assembly'!$G$17:$G$30)) +
(SUMIF('Routed face assembly'!$B$17:$B$30,B380,'Routed face assembly'!$G$17:$G$30)) +
(SUMIF('Paint calculation'!$B$17:$B$30,B380,'Paint calculation'!$G$17:$G$30)) +
(SUMIF('Trimcap letter face'!$B$17:$B$30,B380,'Trimcap letter face'!$G$17:$G$30)) +
(SUMIF('Trimcap letter face (2)'!$B$17:$B$30,B380,'Trimcap letter face (2)'!$G$17:$G$30)) +
(SUMIF('Channel letter fabrication'!$B$17:$B$30,B380,'Channel letter fabrication'!$G$17:$G$30)) +
(SUMIF('Channel letter fabrication (2)'!$B$17:$B$30,B380,'Channel letter fabrication (2)'!$G$17:$G$30))</f>
        <v>0</v>
      </c>
    </row>
    <row r="381" spans="1:10">
      <c r="A381" s="28" t="str">
        <f>[1]ODBC!$A381</f>
        <v>10-24 X 1 Bolt</v>
      </c>
      <c r="B381" s="29" t="str">
        <f>[1]ODBC!B381</f>
        <v>30010</v>
      </c>
      <c r="C381" s="30">
        <f>IFERROR(VLOOKUP($B381,[1]ODBC!$B:$H,2,FALSE),"")</f>
        <v>0.03</v>
      </c>
      <c r="D381" s="30">
        <f>IFERROR(VLOOKUP($B381,[1]ODBC!$B:$H,3,FALSE),"")</f>
        <v>5.3999999999999999E-2</v>
      </c>
      <c r="E381" s="30" t="str">
        <f>IFERROR(VLOOKUP($B381,[1]ODBC!$B:$H,4,FALSE),"")</f>
        <v>EA</v>
      </c>
      <c r="F381" s="31">
        <f>IFERROR(VLOOKUP($B381,[1]ODBC!$B:$H,5,FALSE),"")</f>
        <v>44.45</v>
      </c>
      <c r="G381" s="32">
        <f>[1]ODBC!G381</f>
        <v>0</v>
      </c>
      <c r="H381" s="33">
        <f>SUM([1]ODBC!H381)</f>
        <v>0</v>
      </c>
      <c r="I381" s="41" t="str">
        <f>'Vinyl cutting'!$B$2</f>
        <v>J36938</v>
      </c>
      <c r="J381" s="42">
        <f ca="1">(SUMIF('Freeform time and material'!$B$17:$B$30,B381,'Freeform time and material'!$G$17:$G$30)) +
(SUMIF('Vinyl cutting'!$B$17:$B$30,B381,'Vinyl cutting'!$G$17:$G$30)) +
(SUMIF('Vinyl cutting (2)'!$B$17:$B$30,B381,'Vinyl cutting (2)'!$G$17:$G$30)) +
(SUMIF('Apply vinyl graphics'!$B$17:$B$30,B381,'Apply vinyl graphics'!$G$17:$G$30)) +
(SUMIF('Apply vinyl graphics (2)'!$B$17:$B$30,B381,'Apply vinyl graphics (2)'!$G$17:$G$30)) +
(SUMIF('Alum pan sign'!$B$17:$B$30,B381,'Alum pan sign'!$G$17:$G$30)) +
(SUMIF('Alum pan sign (2)'!$B$17:$B$30,B381,'Alum pan sign (2)'!$G$17:$G$30)) +
(SUMIF('Economy pan sign'!$B$17:$B$30,B381,'Economy pan sign'!$G$17:$G$30)) +
(SUMIF('Post and panel sign'!$B$17:$B$30,B381,'Post and panel sign'!$G$17:$G$30)) +
(SUMIF('Post and panel sign (2)'!$B$17:$B$30,B381,'Post and panel sign (2)'!$G$17:$G$30)) +
(SUMIF('Flat panels only'!$B$17:$B$30,B381,'Flat panels only'!$G$17:$G$30)) +
(SUMIF('Flat panels only (2)'!$B$17:$B$30,B381,'Flat panels only (2)'!$G$17:$G$30)) +
(SUMIF('Routed panel shapes'!$B$18:$B$31,B381,'Routed panel shapes'!$G$18:$G$31)) +
(SUMIF('Routed panel shapes (2)'!$B$18:$B$31,B381,'Routed panel shapes (2)'!$G$18:$G$31)) +
(SUMIF('Routed face only'!$B$17:$B$30,B381,'Routed face only'!$G$17:$G$30)) +
(SUMIF('Routed face only (2)'!$B$17:$B$30,B381,'Routed face only (2)'!$G$17:$G$30)) +
(SUMIF('Routed alum faces letters'!$B$17:$B$30,B381,'Routed alum faces letters'!$G$17:$G$30)) +
(SUMIF('Routed alum faces letters (2)'!$B$17:$B$30,B381,'Routed alum faces letters (2)'!$G$17:$G$30)) +
(SUMIF('Routed push through acrylic'!$B$17:$B$30,B381,'Routed push through acrylic'!$G$17:$G$30)) +
(SUMIF('Routed push through acrylic (2)'!$B$17:$B$30,B381,'Routed push through acrylic (2)'!$G$17:$G$30)) +
(SUMIF('Sf routed cabinet'!$B$17:$B$30,B381,'Sf routed cabinet'!$G$17:$G$30)) +
(SUMIF('Sf routed cabinet (2)'!$B$17:$B$30,B381,'Sf routed cabinet (2)'!$G$17:$G$30)) +
(SUMIF('Df routed cabinet'!$B$17:$B$30,B381,'Df routed cabinet'!$G$17:$G$30)) +
(SUMIF('Df routed cabinet (2)'!$B$17:$B$30,B381,'Df routed cabinet (2)'!$G$17:$G$30)) +
(SUMIF('Sf acrylic cabinet'!$B$17:$B$30,B381,'Sf acrylic cabinet'!$G$17:$G$30)) +
(SUMIF('Sf acrylic cabinet (2)'!$B$17:$B$30,B381,'Sf acrylic cabinet (2)'!$G$17:$G$30)) +
(SUMIF('Economy Sf acrylic'!$B$17:$B$30,B381,'Economy Sf acrylic'!$G$17:$G$30)) +
(SUMIF('Df acrylic cabinet'!$B$17:$B$30,B381,'Df acrylic cabinet'!$G$17:$G$30)) +
(SUMIF('Df acrylic cabinet (2)'!$B$17:$B$30,B381,'Df acrylic cabinet (2)'!$G$17:$G$30)) +
(SUMIF('Sf flex cabinet'!$B$17:$B$30,B381,'Sf flex cabinet'!$G$17:$G$30)) +
(SUMIF('Sf flex cabinet (2)'!$B$17:$B$30,B381,'Sf flex cabinet (2)'!$G$17:$G$30)) +
(SUMIF('Df flex cabinet'!$B$17:$B$36,B381,'Df flex cabinet'!$G$17:$G$36)) +
(SUMIF('Df flex cabinet (2)'!$B$17:$B$36,B381,'Df flex cabinet (2)'!$G$17:$G$36)) +
(SUMIF('Pole cover'!$B$17:$B$30,B381,'Pole cover'!$G$17:$G$30)) +
(SUMIF('Pole cover (2)'!$B$17:$B$30,B381,'Pole cover (2)'!$G$17:$G$30)) +
(SUMIF('Structural Steel Fab'!$B$17:$B$29,B381,'Structural Steel Fab'!$G$17:$G$29)) +
(SUMIF(Reveal!$B$17:$B$30,B381,Reveal!$G$17:$G$30)) +
(SUMIF('Reveal (2)'!$B$17:$B$30,B381,'Reveal (2)'!$G$17:$G$30)) +
(SUMIF('Crown cove top'!$B$17:$B$30,B381,'Crown cove top'!$G$17:$G$30)) +
(SUMIF('EMC assembly'!$B$17:$B$30,B381,'EMC assembly'!$G$17:$G$30)) +
(SUMIF(Crating!$B$17:$B$29,B381,Crating!$G$17:$G$29)) +
(SUMIF('LED wiring'!$B$17:$B$30,B381,'LED wiring'!$G$17:$G$30)) +
(SUMIF('Changeable copy face'!$B$17:$B$30,B381,'Changeable copy face'!$G$17:$G$30)) +
(SUMIF('Flex face assembly'!$B$17:$B$30,B381,'Flex face assembly'!$G$17:$G$30)) +
(SUMIF('Routed face assembly'!$B$17:$B$30,B381,'Routed face assembly'!$G$17:$G$30)) +
(SUMIF('Paint calculation'!$B$17:$B$30,B381,'Paint calculation'!$G$17:$G$30)) +
(SUMIF('Trimcap letter face'!$B$17:$B$30,B381,'Trimcap letter face'!$G$17:$G$30)) +
(SUMIF('Trimcap letter face (2)'!$B$17:$B$30,B381,'Trimcap letter face (2)'!$G$17:$G$30)) +
(SUMIF('Channel letter fabrication'!$B$17:$B$30,B381,'Channel letter fabrication'!$G$17:$G$30)) +
(SUMIF('Channel letter fabrication (2)'!$B$17:$B$30,B381,'Channel letter fabrication (2)'!$G$17:$G$30))</f>
        <v>0</v>
      </c>
    </row>
    <row r="382" spans="1:10">
      <c r="A382" s="28" t="str">
        <f>[1]ODBC!$A382</f>
        <v>10-24 Nut</v>
      </c>
      <c r="B382" s="29" t="str">
        <f>[1]ODBC!B382</f>
        <v>30020</v>
      </c>
      <c r="C382" s="30">
        <f>IFERROR(VLOOKUP($B382,[1]ODBC!$B:$H,2,FALSE),"")</f>
        <v>2.5999999999999999E-2</v>
      </c>
      <c r="D382" s="30">
        <f>IFERROR(VLOOKUP($B382,[1]ODBC!$B:$H,3,FALSE),"")</f>
        <v>4.7E-2</v>
      </c>
      <c r="E382" s="30" t="str">
        <f>IFERROR(VLOOKUP($B382,[1]ODBC!$B:$H,4,FALSE),"")</f>
        <v>EA</v>
      </c>
      <c r="F382" s="31">
        <f>IFERROR(VLOOKUP($B382,[1]ODBC!$B:$H,5,FALSE),"")</f>
        <v>44.45</v>
      </c>
      <c r="G382" s="32">
        <f>[1]ODBC!G382</f>
        <v>0</v>
      </c>
      <c r="H382" s="33">
        <f>SUM([1]ODBC!H382)</f>
        <v>45882</v>
      </c>
      <c r="I382" s="41" t="str">
        <f>'Vinyl cutting'!$B$2</f>
        <v>J36938</v>
      </c>
      <c r="J382" s="42">
        <f ca="1">(SUMIF('Freeform time and material'!$B$17:$B$30,B382,'Freeform time and material'!$G$17:$G$30)) +
(SUMIF('Vinyl cutting'!$B$17:$B$30,B382,'Vinyl cutting'!$G$17:$G$30)) +
(SUMIF('Vinyl cutting (2)'!$B$17:$B$30,B382,'Vinyl cutting (2)'!$G$17:$G$30)) +
(SUMIF('Apply vinyl graphics'!$B$17:$B$30,B382,'Apply vinyl graphics'!$G$17:$G$30)) +
(SUMIF('Apply vinyl graphics (2)'!$B$17:$B$30,B382,'Apply vinyl graphics (2)'!$G$17:$G$30)) +
(SUMIF('Alum pan sign'!$B$17:$B$30,B382,'Alum pan sign'!$G$17:$G$30)) +
(SUMIF('Alum pan sign (2)'!$B$17:$B$30,B382,'Alum pan sign (2)'!$G$17:$G$30)) +
(SUMIF('Economy pan sign'!$B$17:$B$30,B382,'Economy pan sign'!$G$17:$G$30)) +
(SUMIF('Post and panel sign'!$B$17:$B$30,B382,'Post and panel sign'!$G$17:$G$30)) +
(SUMIF('Post and panel sign (2)'!$B$17:$B$30,B382,'Post and panel sign (2)'!$G$17:$G$30)) +
(SUMIF('Flat panels only'!$B$17:$B$30,B382,'Flat panels only'!$G$17:$G$30)) +
(SUMIF('Flat panels only (2)'!$B$17:$B$30,B382,'Flat panels only (2)'!$G$17:$G$30)) +
(SUMIF('Routed panel shapes'!$B$18:$B$31,B382,'Routed panel shapes'!$G$18:$G$31)) +
(SUMIF('Routed panel shapes (2)'!$B$18:$B$31,B382,'Routed panel shapes (2)'!$G$18:$G$31)) +
(SUMIF('Routed face only'!$B$17:$B$30,B382,'Routed face only'!$G$17:$G$30)) +
(SUMIF('Routed face only (2)'!$B$17:$B$30,B382,'Routed face only (2)'!$G$17:$G$30)) +
(SUMIF('Routed alum faces letters'!$B$17:$B$30,B382,'Routed alum faces letters'!$G$17:$G$30)) +
(SUMIF('Routed alum faces letters (2)'!$B$17:$B$30,B382,'Routed alum faces letters (2)'!$G$17:$G$30)) +
(SUMIF('Routed push through acrylic'!$B$17:$B$30,B382,'Routed push through acrylic'!$G$17:$G$30)) +
(SUMIF('Routed push through acrylic (2)'!$B$17:$B$30,B382,'Routed push through acrylic (2)'!$G$17:$G$30)) +
(SUMIF('Sf routed cabinet'!$B$17:$B$30,B382,'Sf routed cabinet'!$G$17:$G$30)) +
(SUMIF('Sf routed cabinet (2)'!$B$17:$B$30,B382,'Sf routed cabinet (2)'!$G$17:$G$30)) +
(SUMIF('Df routed cabinet'!$B$17:$B$30,B382,'Df routed cabinet'!$G$17:$G$30)) +
(SUMIF('Df routed cabinet (2)'!$B$17:$B$30,B382,'Df routed cabinet (2)'!$G$17:$G$30)) +
(SUMIF('Sf acrylic cabinet'!$B$17:$B$30,B382,'Sf acrylic cabinet'!$G$17:$G$30)) +
(SUMIF('Sf acrylic cabinet (2)'!$B$17:$B$30,B382,'Sf acrylic cabinet (2)'!$G$17:$G$30)) +
(SUMIF('Economy Sf acrylic'!$B$17:$B$30,B382,'Economy Sf acrylic'!$G$17:$G$30)) +
(SUMIF('Df acrylic cabinet'!$B$17:$B$30,B382,'Df acrylic cabinet'!$G$17:$G$30)) +
(SUMIF('Df acrylic cabinet (2)'!$B$17:$B$30,B382,'Df acrylic cabinet (2)'!$G$17:$G$30)) +
(SUMIF('Sf flex cabinet'!$B$17:$B$30,B382,'Sf flex cabinet'!$G$17:$G$30)) +
(SUMIF('Sf flex cabinet (2)'!$B$17:$B$30,B382,'Sf flex cabinet (2)'!$G$17:$G$30)) +
(SUMIF('Df flex cabinet'!$B$17:$B$36,B382,'Df flex cabinet'!$G$17:$G$36)) +
(SUMIF('Df flex cabinet (2)'!$B$17:$B$36,B382,'Df flex cabinet (2)'!$G$17:$G$36)) +
(SUMIF('Pole cover'!$B$17:$B$30,B382,'Pole cover'!$G$17:$G$30)) +
(SUMIF('Pole cover (2)'!$B$17:$B$30,B382,'Pole cover (2)'!$G$17:$G$30)) +
(SUMIF('Structural Steel Fab'!$B$17:$B$29,B382,'Structural Steel Fab'!$G$17:$G$29)) +
(SUMIF(Reveal!$B$17:$B$30,B382,Reveal!$G$17:$G$30)) +
(SUMIF('Reveal (2)'!$B$17:$B$30,B382,'Reveal (2)'!$G$17:$G$30)) +
(SUMIF('Crown cove top'!$B$17:$B$30,B382,'Crown cove top'!$G$17:$G$30)) +
(SUMIF('EMC assembly'!$B$17:$B$30,B382,'EMC assembly'!$G$17:$G$30)) +
(SUMIF(Crating!$B$17:$B$29,B382,Crating!$G$17:$G$29)) +
(SUMIF('LED wiring'!$B$17:$B$30,B382,'LED wiring'!$G$17:$G$30)) +
(SUMIF('Changeable copy face'!$B$17:$B$30,B382,'Changeable copy face'!$G$17:$G$30)) +
(SUMIF('Flex face assembly'!$B$17:$B$30,B382,'Flex face assembly'!$G$17:$G$30)) +
(SUMIF('Routed face assembly'!$B$17:$B$30,B382,'Routed face assembly'!$G$17:$G$30)) +
(SUMIF('Paint calculation'!$B$17:$B$30,B382,'Paint calculation'!$G$17:$G$30)) +
(SUMIF('Trimcap letter face'!$B$17:$B$30,B382,'Trimcap letter face'!$G$17:$G$30)) +
(SUMIF('Trimcap letter face (2)'!$B$17:$B$30,B382,'Trimcap letter face (2)'!$G$17:$G$30)) +
(SUMIF('Channel letter fabrication'!$B$17:$B$30,B382,'Channel letter fabrication'!$G$17:$G$30)) +
(SUMIF('Channel letter fabrication (2)'!$B$17:$B$30,B382,'Channel letter fabrication (2)'!$G$17:$G$30))</f>
        <v>0</v>
      </c>
    </row>
    <row r="383" spans="1:10">
      <c r="A383" s="28" t="str">
        <f>[1]ODBC!$A383</f>
        <v>3/16 USS FlatWasher Z</v>
      </c>
      <c r="B383" s="29" t="str">
        <f>[1]ODBC!B383</f>
        <v>30025</v>
      </c>
      <c r="C383" s="30">
        <f>IFERROR(VLOOKUP($B383,[1]ODBC!$B:$H,2,FALSE),"")</f>
        <v>1.7999999999999999E-2</v>
      </c>
      <c r="D383" s="30">
        <f>IFERROR(VLOOKUP($B383,[1]ODBC!$B:$H,3,FALSE),"")</f>
        <v>3.2000000000000001E-2</v>
      </c>
      <c r="E383" s="30" t="str">
        <f>IFERROR(VLOOKUP($B383,[1]ODBC!$B:$H,4,FALSE),"")</f>
        <v>EA</v>
      </c>
      <c r="F383" s="31">
        <f>IFERROR(VLOOKUP($B383,[1]ODBC!$B:$H,5,FALSE),"")</f>
        <v>44.45</v>
      </c>
      <c r="G383" s="32">
        <f>[1]ODBC!G383</f>
        <v>0</v>
      </c>
      <c r="H383" s="33">
        <f>SUM([1]ODBC!H383)</f>
        <v>45943</v>
      </c>
      <c r="I383" s="41" t="str">
        <f>'Vinyl cutting'!$B$2</f>
        <v>J36938</v>
      </c>
      <c r="J383" s="42">
        <f ca="1">(SUMIF('Freeform time and material'!$B$17:$B$30,B383,'Freeform time and material'!$G$17:$G$30)) +
(SUMIF('Vinyl cutting'!$B$17:$B$30,B383,'Vinyl cutting'!$G$17:$G$30)) +
(SUMIF('Vinyl cutting (2)'!$B$17:$B$30,B383,'Vinyl cutting (2)'!$G$17:$G$30)) +
(SUMIF('Apply vinyl graphics'!$B$17:$B$30,B383,'Apply vinyl graphics'!$G$17:$G$30)) +
(SUMIF('Apply vinyl graphics (2)'!$B$17:$B$30,B383,'Apply vinyl graphics (2)'!$G$17:$G$30)) +
(SUMIF('Alum pan sign'!$B$17:$B$30,B383,'Alum pan sign'!$G$17:$G$30)) +
(SUMIF('Alum pan sign (2)'!$B$17:$B$30,B383,'Alum pan sign (2)'!$G$17:$G$30)) +
(SUMIF('Economy pan sign'!$B$17:$B$30,B383,'Economy pan sign'!$G$17:$G$30)) +
(SUMIF('Post and panel sign'!$B$17:$B$30,B383,'Post and panel sign'!$G$17:$G$30)) +
(SUMIF('Post and panel sign (2)'!$B$17:$B$30,B383,'Post and panel sign (2)'!$G$17:$G$30)) +
(SUMIF('Flat panels only'!$B$17:$B$30,B383,'Flat panels only'!$G$17:$G$30)) +
(SUMIF('Flat panels only (2)'!$B$17:$B$30,B383,'Flat panels only (2)'!$G$17:$G$30)) +
(SUMIF('Routed panel shapes'!$B$18:$B$31,B383,'Routed panel shapes'!$G$18:$G$31)) +
(SUMIF('Routed panel shapes (2)'!$B$18:$B$31,B383,'Routed panel shapes (2)'!$G$18:$G$31)) +
(SUMIF('Routed face only'!$B$17:$B$30,B383,'Routed face only'!$G$17:$G$30)) +
(SUMIF('Routed face only (2)'!$B$17:$B$30,B383,'Routed face only (2)'!$G$17:$G$30)) +
(SUMIF('Routed alum faces letters'!$B$17:$B$30,B383,'Routed alum faces letters'!$G$17:$G$30)) +
(SUMIF('Routed alum faces letters (2)'!$B$17:$B$30,B383,'Routed alum faces letters (2)'!$G$17:$G$30)) +
(SUMIF('Routed push through acrylic'!$B$17:$B$30,B383,'Routed push through acrylic'!$G$17:$G$30)) +
(SUMIF('Routed push through acrylic (2)'!$B$17:$B$30,B383,'Routed push through acrylic (2)'!$G$17:$G$30)) +
(SUMIF('Sf routed cabinet'!$B$17:$B$30,B383,'Sf routed cabinet'!$G$17:$G$30)) +
(SUMIF('Sf routed cabinet (2)'!$B$17:$B$30,B383,'Sf routed cabinet (2)'!$G$17:$G$30)) +
(SUMIF('Df routed cabinet'!$B$17:$B$30,B383,'Df routed cabinet'!$G$17:$G$30)) +
(SUMIF('Df routed cabinet (2)'!$B$17:$B$30,B383,'Df routed cabinet (2)'!$G$17:$G$30)) +
(SUMIF('Sf acrylic cabinet'!$B$17:$B$30,B383,'Sf acrylic cabinet'!$G$17:$G$30)) +
(SUMIF('Sf acrylic cabinet (2)'!$B$17:$B$30,B383,'Sf acrylic cabinet (2)'!$G$17:$G$30)) +
(SUMIF('Economy Sf acrylic'!$B$17:$B$30,B383,'Economy Sf acrylic'!$G$17:$G$30)) +
(SUMIF('Df acrylic cabinet'!$B$17:$B$30,B383,'Df acrylic cabinet'!$G$17:$G$30)) +
(SUMIF('Df acrylic cabinet (2)'!$B$17:$B$30,B383,'Df acrylic cabinet (2)'!$G$17:$G$30)) +
(SUMIF('Sf flex cabinet'!$B$17:$B$30,B383,'Sf flex cabinet'!$G$17:$G$30)) +
(SUMIF('Sf flex cabinet (2)'!$B$17:$B$30,B383,'Sf flex cabinet (2)'!$G$17:$G$30)) +
(SUMIF('Df flex cabinet'!$B$17:$B$36,B383,'Df flex cabinet'!$G$17:$G$36)) +
(SUMIF('Df flex cabinet (2)'!$B$17:$B$36,B383,'Df flex cabinet (2)'!$G$17:$G$36)) +
(SUMIF('Pole cover'!$B$17:$B$30,B383,'Pole cover'!$G$17:$G$30)) +
(SUMIF('Pole cover (2)'!$B$17:$B$30,B383,'Pole cover (2)'!$G$17:$G$30)) +
(SUMIF('Structural Steel Fab'!$B$17:$B$29,B383,'Structural Steel Fab'!$G$17:$G$29)) +
(SUMIF(Reveal!$B$17:$B$30,B383,Reveal!$G$17:$G$30)) +
(SUMIF('Reveal (2)'!$B$17:$B$30,B383,'Reveal (2)'!$G$17:$G$30)) +
(SUMIF('Crown cove top'!$B$17:$B$30,B383,'Crown cove top'!$G$17:$G$30)) +
(SUMIF('EMC assembly'!$B$17:$B$30,B383,'EMC assembly'!$G$17:$G$30)) +
(SUMIF(Crating!$B$17:$B$29,B383,Crating!$G$17:$G$29)) +
(SUMIF('LED wiring'!$B$17:$B$30,B383,'LED wiring'!$G$17:$G$30)) +
(SUMIF('Changeable copy face'!$B$17:$B$30,B383,'Changeable copy face'!$G$17:$G$30)) +
(SUMIF('Flex face assembly'!$B$17:$B$30,B383,'Flex face assembly'!$G$17:$G$30)) +
(SUMIF('Routed face assembly'!$B$17:$B$30,B383,'Routed face assembly'!$G$17:$G$30)) +
(SUMIF('Paint calculation'!$B$17:$B$30,B383,'Paint calculation'!$G$17:$G$30)) +
(SUMIF('Trimcap letter face'!$B$17:$B$30,B383,'Trimcap letter face'!$G$17:$G$30)) +
(SUMIF('Trimcap letter face (2)'!$B$17:$B$30,B383,'Trimcap letter face (2)'!$G$17:$G$30)) +
(SUMIF('Channel letter fabrication'!$B$17:$B$30,B383,'Channel letter fabrication'!$G$17:$G$30)) +
(SUMIF('Channel letter fabrication (2)'!$B$17:$B$30,B383,'Channel letter fabrication (2)'!$G$17:$G$30))</f>
        <v>0</v>
      </c>
    </row>
    <row r="384" spans="1:10">
      <c r="A384" s="28" t="str">
        <f>[1]ODBC!$A384</f>
        <v>#10 LockWasher Z</v>
      </c>
      <c r="B384" s="29" t="str">
        <f>[1]ODBC!B384</f>
        <v>30030</v>
      </c>
      <c r="C384" s="30">
        <f>IFERROR(VLOOKUP($B384,[1]ODBC!$B:$H,2,FALSE),"")</f>
        <v>1.2999999999999999E-2</v>
      </c>
      <c r="D384" s="30">
        <f>IFERROR(VLOOKUP($B384,[1]ODBC!$B:$H,3,FALSE),"")</f>
        <v>2.3E-2</v>
      </c>
      <c r="E384" s="30" t="str">
        <f>IFERROR(VLOOKUP($B384,[1]ODBC!$B:$H,4,FALSE),"")</f>
        <v>EA</v>
      </c>
      <c r="F384" s="31">
        <f>IFERROR(VLOOKUP($B384,[1]ODBC!$B:$H,5,FALSE),"")</f>
        <v>44.45</v>
      </c>
      <c r="G384" s="32">
        <f>[1]ODBC!G384</f>
        <v>0</v>
      </c>
      <c r="H384" s="33">
        <f>SUM([1]ODBC!H384)</f>
        <v>45720</v>
      </c>
      <c r="I384" s="41" t="str">
        <f>'Vinyl cutting'!$B$2</f>
        <v>J36938</v>
      </c>
      <c r="J384" s="42">
        <f ca="1">(SUMIF('Freeform time and material'!$B$17:$B$30,B384,'Freeform time and material'!$G$17:$G$30)) +
(SUMIF('Vinyl cutting'!$B$17:$B$30,B384,'Vinyl cutting'!$G$17:$G$30)) +
(SUMIF('Vinyl cutting (2)'!$B$17:$B$30,B384,'Vinyl cutting (2)'!$G$17:$G$30)) +
(SUMIF('Apply vinyl graphics'!$B$17:$B$30,B384,'Apply vinyl graphics'!$G$17:$G$30)) +
(SUMIF('Apply vinyl graphics (2)'!$B$17:$B$30,B384,'Apply vinyl graphics (2)'!$G$17:$G$30)) +
(SUMIF('Alum pan sign'!$B$17:$B$30,B384,'Alum pan sign'!$G$17:$G$30)) +
(SUMIF('Alum pan sign (2)'!$B$17:$B$30,B384,'Alum pan sign (2)'!$G$17:$G$30)) +
(SUMIF('Economy pan sign'!$B$17:$B$30,B384,'Economy pan sign'!$G$17:$G$30)) +
(SUMIF('Post and panel sign'!$B$17:$B$30,B384,'Post and panel sign'!$G$17:$G$30)) +
(SUMIF('Post and panel sign (2)'!$B$17:$B$30,B384,'Post and panel sign (2)'!$G$17:$G$30)) +
(SUMIF('Flat panels only'!$B$17:$B$30,B384,'Flat panels only'!$G$17:$G$30)) +
(SUMIF('Flat panels only (2)'!$B$17:$B$30,B384,'Flat panels only (2)'!$G$17:$G$30)) +
(SUMIF('Routed panel shapes'!$B$18:$B$31,B384,'Routed panel shapes'!$G$18:$G$31)) +
(SUMIF('Routed panel shapes (2)'!$B$18:$B$31,B384,'Routed panel shapes (2)'!$G$18:$G$31)) +
(SUMIF('Routed face only'!$B$17:$B$30,B384,'Routed face only'!$G$17:$G$30)) +
(SUMIF('Routed face only (2)'!$B$17:$B$30,B384,'Routed face only (2)'!$G$17:$G$30)) +
(SUMIF('Routed alum faces letters'!$B$17:$B$30,B384,'Routed alum faces letters'!$G$17:$G$30)) +
(SUMIF('Routed alum faces letters (2)'!$B$17:$B$30,B384,'Routed alum faces letters (2)'!$G$17:$G$30)) +
(SUMIF('Routed push through acrylic'!$B$17:$B$30,B384,'Routed push through acrylic'!$G$17:$G$30)) +
(SUMIF('Routed push through acrylic (2)'!$B$17:$B$30,B384,'Routed push through acrylic (2)'!$G$17:$G$30)) +
(SUMIF('Sf routed cabinet'!$B$17:$B$30,B384,'Sf routed cabinet'!$G$17:$G$30)) +
(SUMIF('Sf routed cabinet (2)'!$B$17:$B$30,B384,'Sf routed cabinet (2)'!$G$17:$G$30)) +
(SUMIF('Df routed cabinet'!$B$17:$B$30,B384,'Df routed cabinet'!$G$17:$G$30)) +
(SUMIF('Df routed cabinet (2)'!$B$17:$B$30,B384,'Df routed cabinet (2)'!$G$17:$G$30)) +
(SUMIF('Sf acrylic cabinet'!$B$17:$B$30,B384,'Sf acrylic cabinet'!$G$17:$G$30)) +
(SUMIF('Sf acrylic cabinet (2)'!$B$17:$B$30,B384,'Sf acrylic cabinet (2)'!$G$17:$G$30)) +
(SUMIF('Economy Sf acrylic'!$B$17:$B$30,B384,'Economy Sf acrylic'!$G$17:$G$30)) +
(SUMIF('Df acrylic cabinet'!$B$17:$B$30,B384,'Df acrylic cabinet'!$G$17:$G$30)) +
(SUMIF('Df acrylic cabinet (2)'!$B$17:$B$30,B384,'Df acrylic cabinet (2)'!$G$17:$G$30)) +
(SUMIF('Sf flex cabinet'!$B$17:$B$30,B384,'Sf flex cabinet'!$G$17:$G$30)) +
(SUMIF('Sf flex cabinet (2)'!$B$17:$B$30,B384,'Sf flex cabinet (2)'!$G$17:$G$30)) +
(SUMIF('Df flex cabinet'!$B$17:$B$36,B384,'Df flex cabinet'!$G$17:$G$36)) +
(SUMIF('Df flex cabinet (2)'!$B$17:$B$36,B384,'Df flex cabinet (2)'!$G$17:$G$36)) +
(SUMIF('Pole cover'!$B$17:$B$30,B384,'Pole cover'!$G$17:$G$30)) +
(SUMIF('Pole cover (2)'!$B$17:$B$30,B384,'Pole cover (2)'!$G$17:$G$30)) +
(SUMIF('Structural Steel Fab'!$B$17:$B$29,B384,'Structural Steel Fab'!$G$17:$G$29)) +
(SUMIF(Reveal!$B$17:$B$30,B384,Reveal!$G$17:$G$30)) +
(SUMIF('Reveal (2)'!$B$17:$B$30,B384,'Reveal (2)'!$G$17:$G$30)) +
(SUMIF('Crown cove top'!$B$17:$B$30,B384,'Crown cove top'!$G$17:$G$30)) +
(SUMIF('EMC assembly'!$B$17:$B$30,B384,'EMC assembly'!$G$17:$G$30)) +
(SUMIF(Crating!$B$17:$B$29,B384,Crating!$G$17:$G$29)) +
(SUMIF('LED wiring'!$B$17:$B$30,B384,'LED wiring'!$G$17:$G$30)) +
(SUMIF('Changeable copy face'!$B$17:$B$30,B384,'Changeable copy face'!$G$17:$G$30)) +
(SUMIF('Flex face assembly'!$B$17:$B$30,B384,'Flex face assembly'!$G$17:$G$30)) +
(SUMIF('Routed face assembly'!$B$17:$B$30,B384,'Routed face assembly'!$G$17:$G$30)) +
(SUMIF('Paint calculation'!$B$17:$B$30,B384,'Paint calculation'!$G$17:$G$30)) +
(SUMIF('Trimcap letter face'!$B$17:$B$30,B384,'Trimcap letter face'!$G$17:$G$30)) +
(SUMIF('Trimcap letter face (2)'!$B$17:$B$30,B384,'Trimcap letter face (2)'!$G$17:$G$30)) +
(SUMIF('Channel letter fabrication'!$B$17:$B$30,B384,'Channel letter fabrication'!$G$17:$G$30)) +
(SUMIF('Channel letter fabrication (2)'!$B$17:$B$30,B384,'Channel letter fabrication (2)'!$G$17:$G$30))</f>
        <v>0</v>
      </c>
    </row>
    <row r="385" spans="1:10">
      <c r="A385" s="28" t="str">
        <f>[1]ODBC!$A385</f>
        <v>1/4-20 X 1/2 RS Bolt Z</v>
      </c>
      <c r="B385" s="29" t="str">
        <f>[1]ODBC!B385</f>
        <v>30040</v>
      </c>
      <c r="C385" s="30">
        <f>IFERROR(VLOOKUP($B385,[1]ODBC!$B:$H,2,FALSE),"")</f>
        <v>3.7999999999999999E-2</v>
      </c>
      <c r="D385" s="30">
        <f>IFERROR(VLOOKUP($B385,[1]ODBC!$B:$H,3,FALSE),"")</f>
        <v>6.8000000000000005E-2</v>
      </c>
      <c r="E385" s="30" t="str">
        <f>IFERROR(VLOOKUP($B385,[1]ODBC!$B:$H,4,FALSE),"")</f>
        <v>EA</v>
      </c>
      <c r="F385" s="31">
        <f>IFERROR(VLOOKUP($B385,[1]ODBC!$B:$H,5,FALSE),"")</f>
        <v>44.45</v>
      </c>
      <c r="G385" s="32">
        <f>[1]ODBC!G385</f>
        <v>0</v>
      </c>
      <c r="H385" s="33">
        <f>SUM([1]ODBC!H385)</f>
        <v>44869</v>
      </c>
      <c r="I385" s="41" t="str">
        <f>'Vinyl cutting'!$B$2</f>
        <v>J36938</v>
      </c>
      <c r="J385" s="42">
        <f ca="1">(SUMIF('Freeform time and material'!$B$17:$B$30,B385,'Freeform time and material'!$G$17:$G$30)) +
(SUMIF('Vinyl cutting'!$B$17:$B$30,B385,'Vinyl cutting'!$G$17:$G$30)) +
(SUMIF('Vinyl cutting (2)'!$B$17:$B$30,B385,'Vinyl cutting (2)'!$G$17:$G$30)) +
(SUMIF('Apply vinyl graphics'!$B$17:$B$30,B385,'Apply vinyl graphics'!$G$17:$G$30)) +
(SUMIF('Apply vinyl graphics (2)'!$B$17:$B$30,B385,'Apply vinyl graphics (2)'!$G$17:$G$30)) +
(SUMIF('Alum pan sign'!$B$17:$B$30,B385,'Alum pan sign'!$G$17:$G$30)) +
(SUMIF('Alum pan sign (2)'!$B$17:$B$30,B385,'Alum pan sign (2)'!$G$17:$G$30)) +
(SUMIF('Economy pan sign'!$B$17:$B$30,B385,'Economy pan sign'!$G$17:$G$30)) +
(SUMIF('Post and panel sign'!$B$17:$B$30,B385,'Post and panel sign'!$G$17:$G$30)) +
(SUMIF('Post and panel sign (2)'!$B$17:$B$30,B385,'Post and panel sign (2)'!$G$17:$G$30)) +
(SUMIF('Flat panels only'!$B$17:$B$30,B385,'Flat panels only'!$G$17:$G$30)) +
(SUMIF('Flat panels only (2)'!$B$17:$B$30,B385,'Flat panels only (2)'!$G$17:$G$30)) +
(SUMIF('Routed panel shapes'!$B$18:$B$31,B385,'Routed panel shapes'!$G$18:$G$31)) +
(SUMIF('Routed panel shapes (2)'!$B$18:$B$31,B385,'Routed panel shapes (2)'!$G$18:$G$31)) +
(SUMIF('Routed face only'!$B$17:$B$30,B385,'Routed face only'!$G$17:$G$30)) +
(SUMIF('Routed face only (2)'!$B$17:$B$30,B385,'Routed face only (2)'!$G$17:$G$30)) +
(SUMIF('Routed alum faces letters'!$B$17:$B$30,B385,'Routed alum faces letters'!$G$17:$G$30)) +
(SUMIF('Routed alum faces letters (2)'!$B$17:$B$30,B385,'Routed alum faces letters (2)'!$G$17:$G$30)) +
(SUMIF('Routed push through acrylic'!$B$17:$B$30,B385,'Routed push through acrylic'!$G$17:$G$30)) +
(SUMIF('Routed push through acrylic (2)'!$B$17:$B$30,B385,'Routed push through acrylic (2)'!$G$17:$G$30)) +
(SUMIF('Sf routed cabinet'!$B$17:$B$30,B385,'Sf routed cabinet'!$G$17:$G$30)) +
(SUMIF('Sf routed cabinet (2)'!$B$17:$B$30,B385,'Sf routed cabinet (2)'!$G$17:$G$30)) +
(SUMIF('Df routed cabinet'!$B$17:$B$30,B385,'Df routed cabinet'!$G$17:$G$30)) +
(SUMIF('Df routed cabinet (2)'!$B$17:$B$30,B385,'Df routed cabinet (2)'!$G$17:$G$30)) +
(SUMIF('Sf acrylic cabinet'!$B$17:$B$30,B385,'Sf acrylic cabinet'!$G$17:$G$30)) +
(SUMIF('Sf acrylic cabinet (2)'!$B$17:$B$30,B385,'Sf acrylic cabinet (2)'!$G$17:$G$30)) +
(SUMIF('Economy Sf acrylic'!$B$17:$B$30,B385,'Economy Sf acrylic'!$G$17:$G$30)) +
(SUMIF('Df acrylic cabinet'!$B$17:$B$30,B385,'Df acrylic cabinet'!$G$17:$G$30)) +
(SUMIF('Df acrylic cabinet (2)'!$B$17:$B$30,B385,'Df acrylic cabinet (2)'!$G$17:$G$30)) +
(SUMIF('Sf flex cabinet'!$B$17:$B$30,B385,'Sf flex cabinet'!$G$17:$G$30)) +
(SUMIF('Sf flex cabinet (2)'!$B$17:$B$30,B385,'Sf flex cabinet (2)'!$G$17:$G$30)) +
(SUMIF('Df flex cabinet'!$B$17:$B$36,B385,'Df flex cabinet'!$G$17:$G$36)) +
(SUMIF('Df flex cabinet (2)'!$B$17:$B$36,B385,'Df flex cabinet (2)'!$G$17:$G$36)) +
(SUMIF('Pole cover'!$B$17:$B$30,B385,'Pole cover'!$G$17:$G$30)) +
(SUMIF('Pole cover (2)'!$B$17:$B$30,B385,'Pole cover (2)'!$G$17:$G$30)) +
(SUMIF('Structural Steel Fab'!$B$17:$B$29,B385,'Structural Steel Fab'!$G$17:$G$29)) +
(SUMIF(Reveal!$B$17:$B$30,B385,Reveal!$G$17:$G$30)) +
(SUMIF('Reveal (2)'!$B$17:$B$30,B385,'Reveal (2)'!$G$17:$G$30)) +
(SUMIF('Crown cove top'!$B$17:$B$30,B385,'Crown cove top'!$G$17:$G$30)) +
(SUMIF('EMC assembly'!$B$17:$B$30,B385,'EMC assembly'!$G$17:$G$30)) +
(SUMIF(Crating!$B$17:$B$29,B385,Crating!$G$17:$G$29)) +
(SUMIF('LED wiring'!$B$17:$B$30,B385,'LED wiring'!$G$17:$G$30)) +
(SUMIF('Changeable copy face'!$B$17:$B$30,B385,'Changeable copy face'!$G$17:$G$30)) +
(SUMIF('Flex face assembly'!$B$17:$B$30,B385,'Flex face assembly'!$G$17:$G$30)) +
(SUMIF('Routed face assembly'!$B$17:$B$30,B385,'Routed face assembly'!$G$17:$G$30)) +
(SUMIF('Paint calculation'!$B$17:$B$30,B385,'Paint calculation'!$G$17:$G$30)) +
(SUMIF('Trimcap letter face'!$B$17:$B$30,B385,'Trimcap letter face'!$G$17:$G$30)) +
(SUMIF('Trimcap letter face (2)'!$B$17:$B$30,B385,'Trimcap letter face (2)'!$G$17:$G$30)) +
(SUMIF('Channel letter fabrication'!$B$17:$B$30,B385,'Channel letter fabrication'!$G$17:$G$30)) +
(SUMIF('Channel letter fabrication (2)'!$B$17:$B$30,B385,'Channel letter fabrication (2)'!$G$17:$G$30))</f>
        <v>0</v>
      </c>
    </row>
    <row r="386" spans="1:10">
      <c r="A386" s="28" t="str">
        <f>[1]ODBC!$A386</f>
        <v>1/4-20 X 3/4 RS Bolt Z</v>
      </c>
      <c r="B386" s="29" t="str">
        <f>[1]ODBC!B386</f>
        <v>30045</v>
      </c>
      <c r="C386" s="30">
        <f>IFERROR(VLOOKUP($B386,[1]ODBC!$B:$H,2,FALSE),"")</f>
        <v>5.7000000000000002E-2</v>
      </c>
      <c r="D386" s="30">
        <f>IFERROR(VLOOKUP($B386,[1]ODBC!$B:$H,3,FALSE),"")</f>
        <v>0.10299999999999999</v>
      </c>
      <c r="E386" s="30" t="str">
        <f>IFERROR(VLOOKUP($B386,[1]ODBC!$B:$H,4,FALSE),"")</f>
        <v>EA</v>
      </c>
      <c r="F386" s="31">
        <f>IFERROR(VLOOKUP($B386,[1]ODBC!$B:$H,5,FALSE),"")</f>
        <v>44.45</v>
      </c>
      <c r="G386" s="32">
        <f>[1]ODBC!G386</f>
        <v>0</v>
      </c>
      <c r="H386" s="33">
        <f>SUM([1]ODBC!H386)</f>
        <v>0</v>
      </c>
      <c r="I386" s="41" t="str">
        <f>'Vinyl cutting'!$B$2</f>
        <v>J36938</v>
      </c>
      <c r="J386" s="42">
        <f ca="1">(SUMIF('Freeform time and material'!$B$17:$B$30,B386,'Freeform time and material'!$G$17:$G$30)) +
(SUMIF('Vinyl cutting'!$B$17:$B$30,B386,'Vinyl cutting'!$G$17:$G$30)) +
(SUMIF('Vinyl cutting (2)'!$B$17:$B$30,B386,'Vinyl cutting (2)'!$G$17:$G$30)) +
(SUMIF('Apply vinyl graphics'!$B$17:$B$30,B386,'Apply vinyl graphics'!$G$17:$G$30)) +
(SUMIF('Apply vinyl graphics (2)'!$B$17:$B$30,B386,'Apply vinyl graphics (2)'!$G$17:$G$30)) +
(SUMIF('Alum pan sign'!$B$17:$B$30,B386,'Alum pan sign'!$G$17:$G$30)) +
(SUMIF('Alum pan sign (2)'!$B$17:$B$30,B386,'Alum pan sign (2)'!$G$17:$G$30)) +
(SUMIF('Economy pan sign'!$B$17:$B$30,B386,'Economy pan sign'!$G$17:$G$30)) +
(SUMIF('Post and panel sign'!$B$17:$B$30,B386,'Post and panel sign'!$G$17:$G$30)) +
(SUMIF('Post and panel sign (2)'!$B$17:$B$30,B386,'Post and panel sign (2)'!$G$17:$G$30)) +
(SUMIF('Flat panels only'!$B$17:$B$30,B386,'Flat panels only'!$G$17:$G$30)) +
(SUMIF('Flat panels only (2)'!$B$17:$B$30,B386,'Flat panels only (2)'!$G$17:$G$30)) +
(SUMIF('Routed panel shapes'!$B$18:$B$31,B386,'Routed panel shapes'!$G$18:$G$31)) +
(SUMIF('Routed panel shapes (2)'!$B$18:$B$31,B386,'Routed panel shapes (2)'!$G$18:$G$31)) +
(SUMIF('Routed face only'!$B$17:$B$30,B386,'Routed face only'!$G$17:$G$30)) +
(SUMIF('Routed face only (2)'!$B$17:$B$30,B386,'Routed face only (2)'!$G$17:$G$30)) +
(SUMIF('Routed alum faces letters'!$B$17:$B$30,B386,'Routed alum faces letters'!$G$17:$G$30)) +
(SUMIF('Routed alum faces letters (2)'!$B$17:$B$30,B386,'Routed alum faces letters (2)'!$G$17:$G$30)) +
(SUMIF('Routed push through acrylic'!$B$17:$B$30,B386,'Routed push through acrylic'!$G$17:$G$30)) +
(SUMIF('Routed push through acrylic (2)'!$B$17:$B$30,B386,'Routed push through acrylic (2)'!$G$17:$G$30)) +
(SUMIF('Sf routed cabinet'!$B$17:$B$30,B386,'Sf routed cabinet'!$G$17:$G$30)) +
(SUMIF('Sf routed cabinet (2)'!$B$17:$B$30,B386,'Sf routed cabinet (2)'!$G$17:$G$30)) +
(SUMIF('Df routed cabinet'!$B$17:$B$30,B386,'Df routed cabinet'!$G$17:$G$30)) +
(SUMIF('Df routed cabinet (2)'!$B$17:$B$30,B386,'Df routed cabinet (2)'!$G$17:$G$30)) +
(SUMIF('Sf acrylic cabinet'!$B$17:$B$30,B386,'Sf acrylic cabinet'!$G$17:$G$30)) +
(SUMIF('Sf acrylic cabinet (2)'!$B$17:$B$30,B386,'Sf acrylic cabinet (2)'!$G$17:$G$30)) +
(SUMIF('Economy Sf acrylic'!$B$17:$B$30,B386,'Economy Sf acrylic'!$G$17:$G$30)) +
(SUMIF('Df acrylic cabinet'!$B$17:$B$30,B386,'Df acrylic cabinet'!$G$17:$G$30)) +
(SUMIF('Df acrylic cabinet (2)'!$B$17:$B$30,B386,'Df acrylic cabinet (2)'!$G$17:$G$30)) +
(SUMIF('Sf flex cabinet'!$B$17:$B$30,B386,'Sf flex cabinet'!$G$17:$G$30)) +
(SUMIF('Sf flex cabinet (2)'!$B$17:$B$30,B386,'Sf flex cabinet (2)'!$G$17:$G$30)) +
(SUMIF('Df flex cabinet'!$B$17:$B$36,B386,'Df flex cabinet'!$G$17:$G$36)) +
(SUMIF('Df flex cabinet (2)'!$B$17:$B$36,B386,'Df flex cabinet (2)'!$G$17:$G$36)) +
(SUMIF('Pole cover'!$B$17:$B$30,B386,'Pole cover'!$G$17:$G$30)) +
(SUMIF('Pole cover (2)'!$B$17:$B$30,B386,'Pole cover (2)'!$G$17:$G$30)) +
(SUMIF('Structural Steel Fab'!$B$17:$B$29,B386,'Structural Steel Fab'!$G$17:$G$29)) +
(SUMIF(Reveal!$B$17:$B$30,B386,Reveal!$G$17:$G$30)) +
(SUMIF('Reveal (2)'!$B$17:$B$30,B386,'Reveal (2)'!$G$17:$G$30)) +
(SUMIF('Crown cove top'!$B$17:$B$30,B386,'Crown cove top'!$G$17:$G$30)) +
(SUMIF('EMC assembly'!$B$17:$B$30,B386,'EMC assembly'!$G$17:$G$30)) +
(SUMIF(Crating!$B$17:$B$29,B386,Crating!$G$17:$G$29)) +
(SUMIF('LED wiring'!$B$17:$B$30,B386,'LED wiring'!$G$17:$G$30)) +
(SUMIF('Changeable copy face'!$B$17:$B$30,B386,'Changeable copy face'!$G$17:$G$30)) +
(SUMIF('Flex face assembly'!$B$17:$B$30,B386,'Flex face assembly'!$G$17:$G$30)) +
(SUMIF('Routed face assembly'!$B$17:$B$30,B386,'Routed face assembly'!$G$17:$G$30)) +
(SUMIF('Paint calculation'!$B$17:$B$30,B386,'Paint calculation'!$G$17:$G$30)) +
(SUMIF('Trimcap letter face'!$B$17:$B$30,B386,'Trimcap letter face'!$G$17:$G$30)) +
(SUMIF('Trimcap letter face (2)'!$B$17:$B$30,B386,'Trimcap letter face (2)'!$G$17:$G$30)) +
(SUMIF('Channel letter fabrication'!$B$17:$B$30,B386,'Channel letter fabrication'!$G$17:$G$30)) +
(SUMIF('Channel letter fabrication (2)'!$B$17:$B$30,B386,'Channel letter fabrication (2)'!$G$17:$G$30))</f>
        <v>0</v>
      </c>
    </row>
    <row r="387" spans="1:10">
      <c r="A387" s="28" t="str">
        <f>[1]ODBC!$A387</f>
        <v>1/4-20 X 1 RS Bolt Z</v>
      </c>
      <c r="B387" s="29" t="str">
        <f>[1]ODBC!B387</f>
        <v>30050</v>
      </c>
      <c r="C387" s="30">
        <f>IFERROR(VLOOKUP($B387,[1]ODBC!$B:$H,2,FALSE),"")</f>
        <v>0.14199999999999999</v>
      </c>
      <c r="D387" s="30">
        <f>IFERROR(VLOOKUP($B387,[1]ODBC!$B:$H,3,FALSE),"")</f>
        <v>0.25600000000000001</v>
      </c>
      <c r="E387" s="30" t="str">
        <f>IFERROR(VLOOKUP($B387,[1]ODBC!$B:$H,4,FALSE),"")</f>
        <v>EA</v>
      </c>
      <c r="F387" s="31">
        <f>IFERROR(VLOOKUP($B387,[1]ODBC!$B:$H,5,FALSE),"")</f>
        <v>44.45</v>
      </c>
      <c r="G387" s="32">
        <f>[1]ODBC!G387</f>
        <v>0</v>
      </c>
      <c r="H387" s="33">
        <f>SUM([1]ODBC!H387)</f>
        <v>0</v>
      </c>
      <c r="I387" s="41" t="str">
        <f>'Vinyl cutting'!$B$2</f>
        <v>J36938</v>
      </c>
      <c r="J387" s="42">
        <f ca="1">(SUMIF('Freeform time and material'!$B$17:$B$30,B387,'Freeform time and material'!$G$17:$G$30)) +
(SUMIF('Vinyl cutting'!$B$17:$B$30,B387,'Vinyl cutting'!$G$17:$G$30)) +
(SUMIF('Vinyl cutting (2)'!$B$17:$B$30,B387,'Vinyl cutting (2)'!$G$17:$G$30)) +
(SUMIF('Apply vinyl graphics'!$B$17:$B$30,B387,'Apply vinyl graphics'!$G$17:$G$30)) +
(SUMIF('Apply vinyl graphics (2)'!$B$17:$B$30,B387,'Apply vinyl graphics (2)'!$G$17:$G$30)) +
(SUMIF('Alum pan sign'!$B$17:$B$30,B387,'Alum pan sign'!$G$17:$G$30)) +
(SUMIF('Alum pan sign (2)'!$B$17:$B$30,B387,'Alum pan sign (2)'!$G$17:$G$30)) +
(SUMIF('Economy pan sign'!$B$17:$B$30,B387,'Economy pan sign'!$G$17:$G$30)) +
(SUMIF('Post and panel sign'!$B$17:$B$30,B387,'Post and panel sign'!$G$17:$G$30)) +
(SUMIF('Post and panel sign (2)'!$B$17:$B$30,B387,'Post and panel sign (2)'!$G$17:$G$30)) +
(SUMIF('Flat panels only'!$B$17:$B$30,B387,'Flat panels only'!$G$17:$G$30)) +
(SUMIF('Flat panels only (2)'!$B$17:$B$30,B387,'Flat panels only (2)'!$G$17:$G$30)) +
(SUMIF('Routed panel shapes'!$B$18:$B$31,B387,'Routed panel shapes'!$G$18:$G$31)) +
(SUMIF('Routed panel shapes (2)'!$B$18:$B$31,B387,'Routed panel shapes (2)'!$G$18:$G$31)) +
(SUMIF('Routed face only'!$B$17:$B$30,B387,'Routed face only'!$G$17:$G$30)) +
(SUMIF('Routed face only (2)'!$B$17:$B$30,B387,'Routed face only (2)'!$G$17:$G$30)) +
(SUMIF('Routed alum faces letters'!$B$17:$B$30,B387,'Routed alum faces letters'!$G$17:$G$30)) +
(SUMIF('Routed alum faces letters (2)'!$B$17:$B$30,B387,'Routed alum faces letters (2)'!$G$17:$G$30)) +
(SUMIF('Routed push through acrylic'!$B$17:$B$30,B387,'Routed push through acrylic'!$G$17:$G$30)) +
(SUMIF('Routed push through acrylic (2)'!$B$17:$B$30,B387,'Routed push through acrylic (2)'!$G$17:$G$30)) +
(SUMIF('Sf routed cabinet'!$B$17:$B$30,B387,'Sf routed cabinet'!$G$17:$G$30)) +
(SUMIF('Sf routed cabinet (2)'!$B$17:$B$30,B387,'Sf routed cabinet (2)'!$G$17:$G$30)) +
(SUMIF('Df routed cabinet'!$B$17:$B$30,B387,'Df routed cabinet'!$G$17:$G$30)) +
(SUMIF('Df routed cabinet (2)'!$B$17:$B$30,B387,'Df routed cabinet (2)'!$G$17:$G$30)) +
(SUMIF('Sf acrylic cabinet'!$B$17:$B$30,B387,'Sf acrylic cabinet'!$G$17:$G$30)) +
(SUMIF('Sf acrylic cabinet (2)'!$B$17:$B$30,B387,'Sf acrylic cabinet (2)'!$G$17:$G$30)) +
(SUMIF('Economy Sf acrylic'!$B$17:$B$30,B387,'Economy Sf acrylic'!$G$17:$G$30)) +
(SUMIF('Df acrylic cabinet'!$B$17:$B$30,B387,'Df acrylic cabinet'!$G$17:$G$30)) +
(SUMIF('Df acrylic cabinet (2)'!$B$17:$B$30,B387,'Df acrylic cabinet (2)'!$G$17:$G$30)) +
(SUMIF('Sf flex cabinet'!$B$17:$B$30,B387,'Sf flex cabinet'!$G$17:$G$30)) +
(SUMIF('Sf flex cabinet (2)'!$B$17:$B$30,B387,'Sf flex cabinet (2)'!$G$17:$G$30)) +
(SUMIF('Df flex cabinet'!$B$17:$B$36,B387,'Df flex cabinet'!$G$17:$G$36)) +
(SUMIF('Df flex cabinet (2)'!$B$17:$B$36,B387,'Df flex cabinet (2)'!$G$17:$G$36)) +
(SUMIF('Pole cover'!$B$17:$B$30,B387,'Pole cover'!$G$17:$G$30)) +
(SUMIF('Pole cover (2)'!$B$17:$B$30,B387,'Pole cover (2)'!$G$17:$G$30)) +
(SUMIF('Structural Steel Fab'!$B$17:$B$29,B387,'Structural Steel Fab'!$G$17:$G$29)) +
(SUMIF(Reveal!$B$17:$B$30,B387,Reveal!$G$17:$G$30)) +
(SUMIF('Reveal (2)'!$B$17:$B$30,B387,'Reveal (2)'!$G$17:$G$30)) +
(SUMIF('Crown cove top'!$B$17:$B$30,B387,'Crown cove top'!$G$17:$G$30)) +
(SUMIF('EMC assembly'!$B$17:$B$30,B387,'EMC assembly'!$G$17:$G$30)) +
(SUMIF(Crating!$B$17:$B$29,B387,Crating!$G$17:$G$29)) +
(SUMIF('LED wiring'!$B$17:$B$30,B387,'LED wiring'!$G$17:$G$30)) +
(SUMIF('Changeable copy face'!$B$17:$B$30,B387,'Changeable copy face'!$G$17:$G$30)) +
(SUMIF('Flex face assembly'!$B$17:$B$30,B387,'Flex face assembly'!$G$17:$G$30)) +
(SUMIF('Routed face assembly'!$B$17:$B$30,B387,'Routed face assembly'!$G$17:$G$30)) +
(SUMIF('Paint calculation'!$B$17:$B$30,B387,'Paint calculation'!$G$17:$G$30)) +
(SUMIF('Trimcap letter face'!$B$17:$B$30,B387,'Trimcap letter face'!$G$17:$G$30)) +
(SUMIF('Trimcap letter face (2)'!$B$17:$B$30,B387,'Trimcap letter face (2)'!$G$17:$G$30)) +
(SUMIF('Channel letter fabrication'!$B$17:$B$30,B387,'Channel letter fabrication'!$G$17:$G$30)) +
(SUMIF('Channel letter fabrication (2)'!$B$17:$B$30,B387,'Channel letter fabrication (2)'!$G$17:$G$30))</f>
        <v>0</v>
      </c>
    </row>
    <row r="388" spans="1:10">
      <c r="A388" s="28" t="str">
        <f>[1]ODBC!$A388</f>
        <v>1/4-20 x 1 Hex Bolt Z5</v>
      </c>
      <c r="B388" s="29" t="str">
        <f>[1]ODBC!B388</f>
        <v>30051</v>
      </c>
      <c r="C388" s="30">
        <f>IFERROR(VLOOKUP($B388,[1]ODBC!$B:$H,2,FALSE),"")</f>
        <v>6.3E-2</v>
      </c>
      <c r="D388" s="30">
        <f>IFERROR(VLOOKUP($B388,[1]ODBC!$B:$H,3,FALSE),"")</f>
        <v>0.113</v>
      </c>
      <c r="E388" s="30" t="str">
        <f>IFERROR(VLOOKUP($B388,[1]ODBC!$B:$H,4,FALSE),"")</f>
        <v>EA</v>
      </c>
      <c r="F388" s="31">
        <f>IFERROR(VLOOKUP($B388,[1]ODBC!$B:$H,5,FALSE),"")</f>
        <v>44.45</v>
      </c>
      <c r="G388" s="32">
        <f>[1]ODBC!G388</f>
        <v>0</v>
      </c>
      <c r="H388" s="33">
        <f>SUM([1]ODBC!H388)</f>
        <v>45726</v>
      </c>
      <c r="I388" s="41" t="str">
        <f>'Vinyl cutting'!$B$2</f>
        <v>J36938</v>
      </c>
      <c r="J388" s="42">
        <f ca="1">(SUMIF('Freeform time and material'!$B$17:$B$30,B388,'Freeform time and material'!$G$17:$G$30)) +
(SUMIF('Vinyl cutting'!$B$17:$B$30,B388,'Vinyl cutting'!$G$17:$G$30)) +
(SUMIF('Vinyl cutting (2)'!$B$17:$B$30,B388,'Vinyl cutting (2)'!$G$17:$G$30)) +
(SUMIF('Apply vinyl graphics'!$B$17:$B$30,B388,'Apply vinyl graphics'!$G$17:$G$30)) +
(SUMIF('Apply vinyl graphics (2)'!$B$17:$B$30,B388,'Apply vinyl graphics (2)'!$G$17:$G$30)) +
(SUMIF('Alum pan sign'!$B$17:$B$30,B388,'Alum pan sign'!$G$17:$G$30)) +
(SUMIF('Alum pan sign (2)'!$B$17:$B$30,B388,'Alum pan sign (2)'!$G$17:$G$30)) +
(SUMIF('Economy pan sign'!$B$17:$B$30,B388,'Economy pan sign'!$G$17:$G$30)) +
(SUMIF('Post and panel sign'!$B$17:$B$30,B388,'Post and panel sign'!$G$17:$G$30)) +
(SUMIF('Post and panel sign (2)'!$B$17:$B$30,B388,'Post and panel sign (2)'!$G$17:$G$30)) +
(SUMIF('Flat panels only'!$B$17:$B$30,B388,'Flat panels only'!$G$17:$G$30)) +
(SUMIF('Flat panels only (2)'!$B$17:$B$30,B388,'Flat panels only (2)'!$G$17:$G$30)) +
(SUMIF('Routed panel shapes'!$B$18:$B$31,B388,'Routed panel shapes'!$G$18:$G$31)) +
(SUMIF('Routed panel shapes (2)'!$B$18:$B$31,B388,'Routed panel shapes (2)'!$G$18:$G$31)) +
(SUMIF('Routed face only'!$B$17:$B$30,B388,'Routed face only'!$G$17:$G$30)) +
(SUMIF('Routed face only (2)'!$B$17:$B$30,B388,'Routed face only (2)'!$G$17:$G$30)) +
(SUMIF('Routed alum faces letters'!$B$17:$B$30,B388,'Routed alum faces letters'!$G$17:$G$30)) +
(SUMIF('Routed alum faces letters (2)'!$B$17:$B$30,B388,'Routed alum faces letters (2)'!$G$17:$G$30)) +
(SUMIF('Routed push through acrylic'!$B$17:$B$30,B388,'Routed push through acrylic'!$G$17:$G$30)) +
(SUMIF('Routed push through acrylic (2)'!$B$17:$B$30,B388,'Routed push through acrylic (2)'!$G$17:$G$30)) +
(SUMIF('Sf routed cabinet'!$B$17:$B$30,B388,'Sf routed cabinet'!$G$17:$G$30)) +
(SUMIF('Sf routed cabinet (2)'!$B$17:$B$30,B388,'Sf routed cabinet (2)'!$G$17:$G$30)) +
(SUMIF('Df routed cabinet'!$B$17:$B$30,B388,'Df routed cabinet'!$G$17:$G$30)) +
(SUMIF('Df routed cabinet (2)'!$B$17:$B$30,B388,'Df routed cabinet (2)'!$G$17:$G$30)) +
(SUMIF('Sf acrylic cabinet'!$B$17:$B$30,B388,'Sf acrylic cabinet'!$G$17:$G$30)) +
(SUMIF('Sf acrylic cabinet (2)'!$B$17:$B$30,B388,'Sf acrylic cabinet (2)'!$G$17:$G$30)) +
(SUMIF('Economy Sf acrylic'!$B$17:$B$30,B388,'Economy Sf acrylic'!$G$17:$G$30)) +
(SUMIF('Df acrylic cabinet'!$B$17:$B$30,B388,'Df acrylic cabinet'!$G$17:$G$30)) +
(SUMIF('Df acrylic cabinet (2)'!$B$17:$B$30,B388,'Df acrylic cabinet (2)'!$G$17:$G$30)) +
(SUMIF('Sf flex cabinet'!$B$17:$B$30,B388,'Sf flex cabinet'!$G$17:$G$30)) +
(SUMIF('Sf flex cabinet (2)'!$B$17:$B$30,B388,'Sf flex cabinet (2)'!$G$17:$G$30)) +
(SUMIF('Df flex cabinet'!$B$17:$B$36,B388,'Df flex cabinet'!$G$17:$G$36)) +
(SUMIF('Df flex cabinet (2)'!$B$17:$B$36,B388,'Df flex cabinet (2)'!$G$17:$G$36)) +
(SUMIF('Pole cover'!$B$17:$B$30,B388,'Pole cover'!$G$17:$G$30)) +
(SUMIF('Pole cover (2)'!$B$17:$B$30,B388,'Pole cover (2)'!$G$17:$G$30)) +
(SUMIF('Structural Steel Fab'!$B$17:$B$29,B388,'Structural Steel Fab'!$G$17:$G$29)) +
(SUMIF(Reveal!$B$17:$B$30,B388,Reveal!$G$17:$G$30)) +
(SUMIF('Reveal (2)'!$B$17:$B$30,B388,'Reveal (2)'!$G$17:$G$30)) +
(SUMIF('Crown cove top'!$B$17:$B$30,B388,'Crown cove top'!$G$17:$G$30)) +
(SUMIF('EMC assembly'!$B$17:$B$30,B388,'EMC assembly'!$G$17:$G$30)) +
(SUMIF(Crating!$B$17:$B$29,B388,Crating!$G$17:$G$29)) +
(SUMIF('LED wiring'!$B$17:$B$30,B388,'LED wiring'!$G$17:$G$30)) +
(SUMIF('Changeable copy face'!$B$17:$B$30,B388,'Changeable copy face'!$G$17:$G$30)) +
(SUMIF('Flex face assembly'!$B$17:$B$30,B388,'Flex face assembly'!$G$17:$G$30)) +
(SUMIF('Routed face assembly'!$B$17:$B$30,B388,'Routed face assembly'!$G$17:$G$30)) +
(SUMIF('Paint calculation'!$B$17:$B$30,B388,'Paint calculation'!$G$17:$G$30)) +
(SUMIF('Trimcap letter face'!$B$17:$B$30,B388,'Trimcap letter face'!$G$17:$G$30)) +
(SUMIF('Trimcap letter face (2)'!$B$17:$B$30,B388,'Trimcap letter face (2)'!$G$17:$G$30)) +
(SUMIF('Channel letter fabrication'!$B$17:$B$30,B388,'Channel letter fabrication'!$G$17:$G$30)) +
(SUMIF('Channel letter fabrication (2)'!$B$17:$B$30,B388,'Channel letter fabrication (2)'!$G$17:$G$30))</f>
        <v>0</v>
      </c>
    </row>
    <row r="389" spans="1:10">
      <c r="A389" s="28" t="str">
        <f>[1]ODBC!$A389</f>
        <v>1/4-20 x 1 Phillips Flat Head Bolt Z</v>
      </c>
      <c r="B389" s="29" t="str">
        <f>[1]ODBC!B389</f>
        <v>30052</v>
      </c>
      <c r="C389" s="30">
        <f>IFERROR(VLOOKUP($B389,[1]ODBC!$B:$H,2,FALSE),"")</f>
        <v>6.5000000000000002E-2</v>
      </c>
      <c r="D389" s="30">
        <f>IFERROR(VLOOKUP($B389,[1]ODBC!$B:$H,3,FALSE),"")</f>
        <v>0.11700000000000001</v>
      </c>
      <c r="E389" s="30" t="str">
        <f>IFERROR(VLOOKUP($B389,[1]ODBC!$B:$H,4,FALSE),"")</f>
        <v>EA</v>
      </c>
      <c r="F389" s="31">
        <f>IFERROR(VLOOKUP($B389,[1]ODBC!$B:$H,5,FALSE),"")</f>
        <v>44.45</v>
      </c>
      <c r="G389" s="32">
        <f>[1]ODBC!G389</f>
        <v>0</v>
      </c>
      <c r="H389" s="33">
        <f>SUM([1]ODBC!H389)</f>
        <v>0</v>
      </c>
      <c r="I389" s="41" t="str">
        <f>'Vinyl cutting'!$B$2</f>
        <v>J36938</v>
      </c>
      <c r="J389" s="42">
        <f ca="1">(SUMIF('Freeform time and material'!$B$17:$B$30,B389,'Freeform time and material'!$G$17:$G$30)) +
(SUMIF('Vinyl cutting'!$B$17:$B$30,B389,'Vinyl cutting'!$G$17:$G$30)) +
(SUMIF('Vinyl cutting (2)'!$B$17:$B$30,B389,'Vinyl cutting (2)'!$G$17:$G$30)) +
(SUMIF('Apply vinyl graphics'!$B$17:$B$30,B389,'Apply vinyl graphics'!$G$17:$G$30)) +
(SUMIF('Apply vinyl graphics (2)'!$B$17:$B$30,B389,'Apply vinyl graphics (2)'!$G$17:$G$30)) +
(SUMIF('Alum pan sign'!$B$17:$B$30,B389,'Alum pan sign'!$G$17:$G$30)) +
(SUMIF('Alum pan sign (2)'!$B$17:$B$30,B389,'Alum pan sign (2)'!$G$17:$G$30)) +
(SUMIF('Economy pan sign'!$B$17:$B$30,B389,'Economy pan sign'!$G$17:$G$30)) +
(SUMIF('Post and panel sign'!$B$17:$B$30,B389,'Post and panel sign'!$G$17:$G$30)) +
(SUMIF('Post and panel sign (2)'!$B$17:$B$30,B389,'Post and panel sign (2)'!$G$17:$G$30)) +
(SUMIF('Flat panels only'!$B$17:$B$30,B389,'Flat panels only'!$G$17:$G$30)) +
(SUMIF('Flat panels only (2)'!$B$17:$B$30,B389,'Flat panels only (2)'!$G$17:$G$30)) +
(SUMIF('Routed panel shapes'!$B$18:$B$31,B389,'Routed panel shapes'!$G$18:$G$31)) +
(SUMIF('Routed panel shapes (2)'!$B$18:$B$31,B389,'Routed panel shapes (2)'!$G$18:$G$31)) +
(SUMIF('Routed face only'!$B$17:$B$30,B389,'Routed face only'!$G$17:$G$30)) +
(SUMIF('Routed face only (2)'!$B$17:$B$30,B389,'Routed face only (2)'!$G$17:$G$30)) +
(SUMIF('Routed alum faces letters'!$B$17:$B$30,B389,'Routed alum faces letters'!$G$17:$G$30)) +
(SUMIF('Routed alum faces letters (2)'!$B$17:$B$30,B389,'Routed alum faces letters (2)'!$G$17:$G$30)) +
(SUMIF('Routed push through acrylic'!$B$17:$B$30,B389,'Routed push through acrylic'!$G$17:$G$30)) +
(SUMIF('Routed push through acrylic (2)'!$B$17:$B$30,B389,'Routed push through acrylic (2)'!$G$17:$G$30)) +
(SUMIF('Sf routed cabinet'!$B$17:$B$30,B389,'Sf routed cabinet'!$G$17:$G$30)) +
(SUMIF('Sf routed cabinet (2)'!$B$17:$B$30,B389,'Sf routed cabinet (2)'!$G$17:$G$30)) +
(SUMIF('Df routed cabinet'!$B$17:$B$30,B389,'Df routed cabinet'!$G$17:$G$30)) +
(SUMIF('Df routed cabinet (2)'!$B$17:$B$30,B389,'Df routed cabinet (2)'!$G$17:$G$30)) +
(SUMIF('Sf acrylic cabinet'!$B$17:$B$30,B389,'Sf acrylic cabinet'!$G$17:$G$30)) +
(SUMIF('Sf acrylic cabinet (2)'!$B$17:$B$30,B389,'Sf acrylic cabinet (2)'!$G$17:$G$30)) +
(SUMIF('Economy Sf acrylic'!$B$17:$B$30,B389,'Economy Sf acrylic'!$G$17:$G$30)) +
(SUMIF('Df acrylic cabinet'!$B$17:$B$30,B389,'Df acrylic cabinet'!$G$17:$G$30)) +
(SUMIF('Df acrylic cabinet (2)'!$B$17:$B$30,B389,'Df acrylic cabinet (2)'!$G$17:$G$30)) +
(SUMIF('Sf flex cabinet'!$B$17:$B$30,B389,'Sf flex cabinet'!$G$17:$G$30)) +
(SUMIF('Sf flex cabinet (2)'!$B$17:$B$30,B389,'Sf flex cabinet (2)'!$G$17:$G$30)) +
(SUMIF('Df flex cabinet'!$B$17:$B$36,B389,'Df flex cabinet'!$G$17:$G$36)) +
(SUMIF('Df flex cabinet (2)'!$B$17:$B$36,B389,'Df flex cabinet (2)'!$G$17:$G$36)) +
(SUMIF('Pole cover'!$B$17:$B$30,B389,'Pole cover'!$G$17:$G$30)) +
(SUMIF('Pole cover (2)'!$B$17:$B$30,B389,'Pole cover (2)'!$G$17:$G$30)) +
(SUMIF('Structural Steel Fab'!$B$17:$B$29,B389,'Structural Steel Fab'!$G$17:$G$29)) +
(SUMIF(Reveal!$B$17:$B$30,B389,Reveal!$G$17:$G$30)) +
(SUMIF('Reveal (2)'!$B$17:$B$30,B389,'Reveal (2)'!$G$17:$G$30)) +
(SUMIF('Crown cove top'!$B$17:$B$30,B389,'Crown cove top'!$G$17:$G$30)) +
(SUMIF('EMC assembly'!$B$17:$B$30,B389,'EMC assembly'!$G$17:$G$30)) +
(SUMIF(Crating!$B$17:$B$29,B389,Crating!$G$17:$G$29)) +
(SUMIF('LED wiring'!$B$17:$B$30,B389,'LED wiring'!$G$17:$G$30)) +
(SUMIF('Changeable copy face'!$B$17:$B$30,B389,'Changeable copy face'!$G$17:$G$30)) +
(SUMIF('Flex face assembly'!$B$17:$B$30,B389,'Flex face assembly'!$G$17:$G$30)) +
(SUMIF('Routed face assembly'!$B$17:$B$30,B389,'Routed face assembly'!$G$17:$G$30)) +
(SUMIF('Paint calculation'!$B$17:$B$30,B389,'Paint calculation'!$G$17:$G$30)) +
(SUMIF('Trimcap letter face'!$B$17:$B$30,B389,'Trimcap letter face'!$G$17:$G$30)) +
(SUMIF('Trimcap letter face (2)'!$B$17:$B$30,B389,'Trimcap letter face (2)'!$G$17:$G$30)) +
(SUMIF('Channel letter fabrication'!$B$17:$B$30,B389,'Channel letter fabrication'!$G$17:$G$30)) +
(SUMIF('Channel letter fabrication (2)'!$B$17:$B$30,B389,'Channel letter fabrication (2)'!$G$17:$G$30))</f>
        <v>0</v>
      </c>
    </row>
    <row r="390" spans="1:10">
      <c r="A390" s="28" t="str">
        <f>[1]ODBC!$A390</f>
        <v>1/4-20 X 1-1/2 RS Bolt Z</v>
      </c>
      <c r="B390" s="29" t="str">
        <f>[1]ODBC!B390</f>
        <v>30055</v>
      </c>
      <c r="C390" s="30">
        <f>IFERROR(VLOOKUP($B390,[1]ODBC!$B:$H,2,FALSE),"")</f>
        <v>0.14699999999999999</v>
      </c>
      <c r="D390" s="30">
        <f>IFERROR(VLOOKUP($B390,[1]ODBC!$B:$H,3,FALSE),"")</f>
        <v>0.26500000000000001</v>
      </c>
      <c r="E390" s="30" t="str">
        <f>IFERROR(VLOOKUP($B390,[1]ODBC!$B:$H,4,FALSE),"")</f>
        <v>EA</v>
      </c>
      <c r="F390" s="31">
        <f>IFERROR(VLOOKUP($B390,[1]ODBC!$B:$H,5,FALSE),"")</f>
        <v>44.45</v>
      </c>
      <c r="G390" s="32">
        <f>[1]ODBC!G390</f>
        <v>0</v>
      </c>
      <c r="H390" s="33">
        <f>SUM([1]ODBC!H390)</f>
        <v>45618</v>
      </c>
      <c r="I390" s="41" t="str">
        <f>'Vinyl cutting'!$B$2</f>
        <v>J36938</v>
      </c>
      <c r="J390" s="42">
        <f ca="1">(SUMIF('Freeform time and material'!$B$17:$B$30,B390,'Freeform time and material'!$G$17:$G$30)) +
(SUMIF('Vinyl cutting'!$B$17:$B$30,B390,'Vinyl cutting'!$G$17:$G$30)) +
(SUMIF('Vinyl cutting (2)'!$B$17:$B$30,B390,'Vinyl cutting (2)'!$G$17:$G$30)) +
(SUMIF('Apply vinyl graphics'!$B$17:$B$30,B390,'Apply vinyl graphics'!$G$17:$G$30)) +
(SUMIF('Apply vinyl graphics (2)'!$B$17:$B$30,B390,'Apply vinyl graphics (2)'!$G$17:$G$30)) +
(SUMIF('Alum pan sign'!$B$17:$B$30,B390,'Alum pan sign'!$G$17:$G$30)) +
(SUMIF('Alum pan sign (2)'!$B$17:$B$30,B390,'Alum pan sign (2)'!$G$17:$G$30)) +
(SUMIF('Economy pan sign'!$B$17:$B$30,B390,'Economy pan sign'!$G$17:$G$30)) +
(SUMIF('Post and panel sign'!$B$17:$B$30,B390,'Post and panel sign'!$G$17:$G$30)) +
(SUMIF('Post and panel sign (2)'!$B$17:$B$30,B390,'Post and panel sign (2)'!$G$17:$G$30)) +
(SUMIF('Flat panels only'!$B$17:$B$30,B390,'Flat panels only'!$G$17:$G$30)) +
(SUMIF('Flat panels only (2)'!$B$17:$B$30,B390,'Flat panels only (2)'!$G$17:$G$30)) +
(SUMIF('Routed panel shapes'!$B$18:$B$31,B390,'Routed panel shapes'!$G$18:$G$31)) +
(SUMIF('Routed panel shapes (2)'!$B$18:$B$31,B390,'Routed panel shapes (2)'!$G$18:$G$31)) +
(SUMIF('Routed face only'!$B$17:$B$30,B390,'Routed face only'!$G$17:$G$30)) +
(SUMIF('Routed face only (2)'!$B$17:$B$30,B390,'Routed face only (2)'!$G$17:$G$30)) +
(SUMIF('Routed alum faces letters'!$B$17:$B$30,B390,'Routed alum faces letters'!$G$17:$G$30)) +
(SUMIF('Routed alum faces letters (2)'!$B$17:$B$30,B390,'Routed alum faces letters (2)'!$G$17:$G$30)) +
(SUMIF('Routed push through acrylic'!$B$17:$B$30,B390,'Routed push through acrylic'!$G$17:$G$30)) +
(SUMIF('Routed push through acrylic (2)'!$B$17:$B$30,B390,'Routed push through acrylic (2)'!$G$17:$G$30)) +
(SUMIF('Sf routed cabinet'!$B$17:$B$30,B390,'Sf routed cabinet'!$G$17:$G$30)) +
(SUMIF('Sf routed cabinet (2)'!$B$17:$B$30,B390,'Sf routed cabinet (2)'!$G$17:$G$30)) +
(SUMIF('Df routed cabinet'!$B$17:$B$30,B390,'Df routed cabinet'!$G$17:$G$30)) +
(SUMIF('Df routed cabinet (2)'!$B$17:$B$30,B390,'Df routed cabinet (2)'!$G$17:$G$30)) +
(SUMIF('Sf acrylic cabinet'!$B$17:$B$30,B390,'Sf acrylic cabinet'!$G$17:$G$30)) +
(SUMIF('Sf acrylic cabinet (2)'!$B$17:$B$30,B390,'Sf acrylic cabinet (2)'!$G$17:$G$30)) +
(SUMIF('Economy Sf acrylic'!$B$17:$B$30,B390,'Economy Sf acrylic'!$G$17:$G$30)) +
(SUMIF('Df acrylic cabinet'!$B$17:$B$30,B390,'Df acrylic cabinet'!$G$17:$G$30)) +
(SUMIF('Df acrylic cabinet (2)'!$B$17:$B$30,B390,'Df acrylic cabinet (2)'!$G$17:$G$30)) +
(SUMIF('Sf flex cabinet'!$B$17:$B$30,B390,'Sf flex cabinet'!$G$17:$G$30)) +
(SUMIF('Sf flex cabinet (2)'!$B$17:$B$30,B390,'Sf flex cabinet (2)'!$G$17:$G$30)) +
(SUMIF('Df flex cabinet'!$B$17:$B$36,B390,'Df flex cabinet'!$G$17:$G$36)) +
(SUMIF('Df flex cabinet (2)'!$B$17:$B$36,B390,'Df flex cabinet (2)'!$G$17:$G$36)) +
(SUMIF('Pole cover'!$B$17:$B$30,B390,'Pole cover'!$G$17:$G$30)) +
(SUMIF('Pole cover (2)'!$B$17:$B$30,B390,'Pole cover (2)'!$G$17:$G$30)) +
(SUMIF('Structural Steel Fab'!$B$17:$B$29,B390,'Structural Steel Fab'!$G$17:$G$29)) +
(SUMIF(Reveal!$B$17:$B$30,B390,Reveal!$G$17:$G$30)) +
(SUMIF('Reveal (2)'!$B$17:$B$30,B390,'Reveal (2)'!$G$17:$G$30)) +
(SUMIF('Crown cove top'!$B$17:$B$30,B390,'Crown cove top'!$G$17:$G$30)) +
(SUMIF('EMC assembly'!$B$17:$B$30,B390,'EMC assembly'!$G$17:$G$30)) +
(SUMIF(Crating!$B$17:$B$29,B390,Crating!$G$17:$G$29)) +
(SUMIF('LED wiring'!$B$17:$B$30,B390,'LED wiring'!$G$17:$G$30)) +
(SUMIF('Changeable copy face'!$B$17:$B$30,B390,'Changeable copy face'!$G$17:$G$30)) +
(SUMIF('Flex face assembly'!$B$17:$B$30,B390,'Flex face assembly'!$G$17:$G$30)) +
(SUMIF('Routed face assembly'!$B$17:$B$30,B390,'Routed face assembly'!$G$17:$G$30)) +
(SUMIF('Paint calculation'!$B$17:$B$30,B390,'Paint calculation'!$G$17:$G$30)) +
(SUMIF('Trimcap letter face'!$B$17:$B$30,B390,'Trimcap letter face'!$G$17:$G$30)) +
(SUMIF('Trimcap letter face (2)'!$B$17:$B$30,B390,'Trimcap letter face (2)'!$G$17:$G$30)) +
(SUMIF('Channel letter fabrication'!$B$17:$B$30,B390,'Channel letter fabrication'!$G$17:$G$30)) +
(SUMIF('Channel letter fabrication (2)'!$B$17:$B$30,B390,'Channel letter fabrication (2)'!$G$17:$G$30))</f>
        <v>0</v>
      </c>
    </row>
    <row r="391" spans="1:10">
      <c r="A391" s="28" t="str">
        <f>[1]ODBC!$A391</f>
        <v>NR-1/4-20 X 2 RS Bolt Z</v>
      </c>
      <c r="B391" s="29" t="str">
        <f>[1]ODBC!B391</f>
        <v>30060</v>
      </c>
      <c r="C391" s="30">
        <f>IFERROR(VLOOKUP($B391,[1]ODBC!$B:$H,2,FALSE),"")</f>
        <v>9.8000000000000004E-2</v>
      </c>
      <c r="D391" s="30">
        <f>IFERROR(VLOOKUP($B391,[1]ODBC!$B:$H,3,FALSE),"")</f>
        <v>0.17599999999999999</v>
      </c>
      <c r="E391" s="30" t="str">
        <f>IFERROR(VLOOKUP($B391,[1]ODBC!$B:$H,4,FALSE),"")</f>
        <v>EA</v>
      </c>
      <c r="F391" s="31">
        <f>IFERROR(VLOOKUP($B391,[1]ODBC!$B:$H,5,FALSE),"")</f>
        <v>44.45</v>
      </c>
      <c r="G391" s="32">
        <f>[1]ODBC!G391</f>
        <v>0</v>
      </c>
      <c r="H391" s="33">
        <f>SUM([1]ODBC!H391)</f>
        <v>0</v>
      </c>
      <c r="I391" s="41" t="str">
        <f>'Vinyl cutting'!$B$2</f>
        <v>J36938</v>
      </c>
      <c r="J391" s="42">
        <f ca="1">(SUMIF('Freeform time and material'!$B$17:$B$30,B391,'Freeform time and material'!$G$17:$G$30)) +
(SUMIF('Vinyl cutting'!$B$17:$B$30,B391,'Vinyl cutting'!$G$17:$G$30)) +
(SUMIF('Vinyl cutting (2)'!$B$17:$B$30,B391,'Vinyl cutting (2)'!$G$17:$G$30)) +
(SUMIF('Apply vinyl graphics'!$B$17:$B$30,B391,'Apply vinyl graphics'!$G$17:$G$30)) +
(SUMIF('Apply vinyl graphics (2)'!$B$17:$B$30,B391,'Apply vinyl graphics (2)'!$G$17:$G$30)) +
(SUMIF('Alum pan sign'!$B$17:$B$30,B391,'Alum pan sign'!$G$17:$G$30)) +
(SUMIF('Alum pan sign (2)'!$B$17:$B$30,B391,'Alum pan sign (2)'!$G$17:$G$30)) +
(SUMIF('Economy pan sign'!$B$17:$B$30,B391,'Economy pan sign'!$G$17:$G$30)) +
(SUMIF('Post and panel sign'!$B$17:$B$30,B391,'Post and panel sign'!$G$17:$G$30)) +
(SUMIF('Post and panel sign (2)'!$B$17:$B$30,B391,'Post and panel sign (2)'!$G$17:$G$30)) +
(SUMIF('Flat panels only'!$B$17:$B$30,B391,'Flat panels only'!$G$17:$G$30)) +
(SUMIF('Flat panels only (2)'!$B$17:$B$30,B391,'Flat panels only (2)'!$G$17:$G$30)) +
(SUMIF('Routed panel shapes'!$B$18:$B$31,B391,'Routed panel shapes'!$G$18:$G$31)) +
(SUMIF('Routed panel shapes (2)'!$B$18:$B$31,B391,'Routed panel shapes (2)'!$G$18:$G$31)) +
(SUMIF('Routed face only'!$B$17:$B$30,B391,'Routed face only'!$G$17:$G$30)) +
(SUMIF('Routed face only (2)'!$B$17:$B$30,B391,'Routed face only (2)'!$G$17:$G$30)) +
(SUMIF('Routed alum faces letters'!$B$17:$B$30,B391,'Routed alum faces letters'!$G$17:$G$30)) +
(SUMIF('Routed alum faces letters (2)'!$B$17:$B$30,B391,'Routed alum faces letters (2)'!$G$17:$G$30)) +
(SUMIF('Routed push through acrylic'!$B$17:$B$30,B391,'Routed push through acrylic'!$G$17:$G$30)) +
(SUMIF('Routed push through acrylic (2)'!$B$17:$B$30,B391,'Routed push through acrylic (2)'!$G$17:$G$30)) +
(SUMIF('Sf routed cabinet'!$B$17:$B$30,B391,'Sf routed cabinet'!$G$17:$G$30)) +
(SUMIF('Sf routed cabinet (2)'!$B$17:$B$30,B391,'Sf routed cabinet (2)'!$G$17:$G$30)) +
(SUMIF('Df routed cabinet'!$B$17:$B$30,B391,'Df routed cabinet'!$G$17:$G$30)) +
(SUMIF('Df routed cabinet (2)'!$B$17:$B$30,B391,'Df routed cabinet (2)'!$G$17:$G$30)) +
(SUMIF('Sf acrylic cabinet'!$B$17:$B$30,B391,'Sf acrylic cabinet'!$G$17:$G$30)) +
(SUMIF('Sf acrylic cabinet (2)'!$B$17:$B$30,B391,'Sf acrylic cabinet (2)'!$G$17:$G$30)) +
(SUMIF('Economy Sf acrylic'!$B$17:$B$30,B391,'Economy Sf acrylic'!$G$17:$G$30)) +
(SUMIF('Df acrylic cabinet'!$B$17:$B$30,B391,'Df acrylic cabinet'!$G$17:$G$30)) +
(SUMIF('Df acrylic cabinet (2)'!$B$17:$B$30,B391,'Df acrylic cabinet (2)'!$G$17:$G$30)) +
(SUMIF('Sf flex cabinet'!$B$17:$B$30,B391,'Sf flex cabinet'!$G$17:$G$30)) +
(SUMIF('Sf flex cabinet (2)'!$B$17:$B$30,B391,'Sf flex cabinet (2)'!$G$17:$G$30)) +
(SUMIF('Df flex cabinet'!$B$17:$B$36,B391,'Df flex cabinet'!$G$17:$G$36)) +
(SUMIF('Df flex cabinet (2)'!$B$17:$B$36,B391,'Df flex cabinet (2)'!$G$17:$G$36)) +
(SUMIF('Pole cover'!$B$17:$B$30,B391,'Pole cover'!$G$17:$G$30)) +
(SUMIF('Pole cover (2)'!$B$17:$B$30,B391,'Pole cover (2)'!$G$17:$G$30)) +
(SUMIF('Structural Steel Fab'!$B$17:$B$29,B391,'Structural Steel Fab'!$G$17:$G$29)) +
(SUMIF(Reveal!$B$17:$B$30,B391,Reveal!$G$17:$G$30)) +
(SUMIF('Reveal (2)'!$B$17:$B$30,B391,'Reveal (2)'!$G$17:$G$30)) +
(SUMIF('Crown cove top'!$B$17:$B$30,B391,'Crown cove top'!$G$17:$G$30)) +
(SUMIF('EMC assembly'!$B$17:$B$30,B391,'EMC assembly'!$G$17:$G$30)) +
(SUMIF(Crating!$B$17:$B$29,B391,Crating!$G$17:$G$29)) +
(SUMIF('LED wiring'!$B$17:$B$30,B391,'LED wiring'!$G$17:$G$30)) +
(SUMIF('Changeable copy face'!$B$17:$B$30,B391,'Changeable copy face'!$G$17:$G$30)) +
(SUMIF('Flex face assembly'!$B$17:$B$30,B391,'Flex face assembly'!$G$17:$G$30)) +
(SUMIF('Routed face assembly'!$B$17:$B$30,B391,'Routed face assembly'!$G$17:$G$30)) +
(SUMIF('Paint calculation'!$B$17:$B$30,B391,'Paint calculation'!$G$17:$G$30)) +
(SUMIF('Trimcap letter face'!$B$17:$B$30,B391,'Trimcap letter face'!$G$17:$G$30)) +
(SUMIF('Trimcap letter face (2)'!$B$17:$B$30,B391,'Trimcap letter face (2)'!$G$17:$G$30)) +
(SUMIF('Channel letter fabrication'!$B$17:$B$30,B391,'Channel letter fabrication'!$G$17:$G$30)) +
(SUMIF('Channel letter fabrication (2)'!$B$17:$B$30,B391,'Channel letter fabrication (2)'!$G$17:$G$30))</f>
        <v>0</v>
      </c>
    </row>
    <row r="392" spans="1:10">
      <c r="A392" s="28" t="str">
        <f>[1]ODBC!$A392</f>
        <v>1/4-20 X 3 RS Bolt Z</v>
      </c>
      <c r="B392" s="29" t="str">
        <f>[1]ODBC!B392</f>
        <v>30065</v>
      </c>
      <c r="C392" s="30">
        <f>IFERROR(VLOOKUP($B392,[1]ODBC!$B:$H,2,FALSE),"")</f>
        <v>0.29799999999999999</v>
      </c>
      <c r="D392" s="30">
        <f>IFERROR(VLOOKUP($B392,[1]ODBC!$B:$H,3,FALSE),"")</f>
        <v>0.53600000000000003</v>
      </c>
      <c r="E392" s="30" t="str">
        <f>IFERROR(VLOOKUP($B392,[1]ODBC!$B:$H,4,FALSE),"")</f>
        <v>EA</v>
      </c>
      <c r="F392" s="31">
        <f>IFERROR(VLOOKUP($B392,[1]ODBC!$B:$H,5,FALSE),"")</f>
        <v>44.45</v>
      </c>
      <c r="G392" s="32">
        <f>[1]ODBC!G392</f>
        <v>0</v>
      </c>
      <c r="H392" s="33">
        <f>SUM([1]ODBC!H392)</f>
        <v>45324</v>
      </c>
      <c r="I392" s="41" t="str">
        <f>'Vinyl cutting'!$B$2</f>
        <v>J36938</v>
      </c>
      <c r="J392" s="42">
        <f ca="1">(SUMIF('Freeform time and material'!$B$17:$B$30,B392,'Freeform time and material'!$G$17:$G$30)) +
(SUMIF('Vinyl cutting'!$B$17:$B$30,B392,'Vinyl cutting'!$G$17:$G$30)) +
(SUMIF('Vinyl cutting (2)'!$B$17:$B$30,B392,'Vinyl cutting (2)'!$G$17:$G$30)) +
(SUMIF('Apply vinyl graphics'!$B$17:$B$30,B392,'Apply vinyl graphics'!$G$17:$G$30)) +
(SUMIF('Apply vinyl graphics (2)'!$B$17:$B$30,B392,'Apply vinyl graphics (2)'!$G$17:$G$30)) +
(SUMIF('Alum pan sign'!$B$17:$B$30,B392,'Alum pan sign'!$G$17:$G$30)) +
(SUMIF('Alum pan sign (2)'!$B$17:$B$30,B392,'Alum pan sign (2)'!$G$17:$G$30)) +
(SUMIF('Economy pan sign'!$B$17:$B$30,B392,'Economy pan sign'!$G$17:$G$30)) +
(SUMIF('Post and panel sign'!$B$17:$B$30,B392,'Post and panel sign'!$G$17:$G$30)) +
(SUMIF('Post and panel sign (2)'!$B$17:$B$30,B392,'Post and panel sign (2)'!$G$17:$G$30)) +
(SUMIF('Flat panels only'!$B$17:$B$30,B392,'Flat panels only'!$G$17:$G$30)) +
(SUMIF('Flat panels only (2)'!$B$17:$B$30,B392,'Flat panels only (2)'!$G$17:$G$30)) +
(SUMIF('Routed panel shapes'!$B$18:$B$31,B392,'Routed panel shapes'!$G$18:$G$31)) +
(SUMIF('Routed panel shapes (2)'!$B$18:$B$31,B392,'Routed panel shapes (2)'!$G$18:$G$31)) +
(SUMIF('Routed face only'!$B$17:$B$30,B392,'Routed face only'!$G$17:$G$30)) +
(SUMIF('Routed face only (2)'!$B$17:$B$30,B392,'Routed face only (2)'!$G$17:$G$30)) +
(SUMIF('Routed alum faces letters'!$B$17:$B$30,B392,'Routed alum faces letters'!$G$17:$G$30)) +
(SUMIF('Routed alum faces letters (2)'!$B$17:$B$30,B392,'Routed alum faces letters (2)'!$G$17:$G$30)) +
(SUMIF('Routed push through acrylic'!$B$17:$B$30,B392,'Routed push through acrylic'!$G$17:$G$30)) +
(SUMIF('Routed push through acrylic (2)'!$B$17:$B$30,B392,'Routed push through acrylic (2)'!$G$17:$G$30)) +
(SUMIF('Sf routed cabinet'!$B$17:$B$30,B392,'Sf routed cabinet'!$G$17:$G$30)) +
(SUMIF('Sf routed cabinet (2)'!$B$17:$B$30,B392,'Sf routed cabinet (2)'!$G$17:$G$30)) +
(SUMIF('Df routed cabinet'!$B$17:$B$30,B392,'Df routed cabinet'!$G$17:$G$30)) +
(SUMIF('Df routed cabinet (2)'!$B$17:$B$30,B392,'Df routed cabinet (2)'!$G$17:$G$30)) +
(SUMIF('Sf acrylic cabinet'!$B$17:$B$30,B392,'Sf acrylic cabinet'!$G$17:$G$30)) +
(SUMIF('Sf acrylic cabinet (2)'!$B$17:$B$30,B392,'Sf acrylic cabinet (2)'!$G$17:$G$30)) +
(SUMIF('Economy Sf acrylic'!$B$17:$B$30,B392,'Economy Sf acrylic'!$G$17:$G$30)) +
(SUMIF('Df acrylic cabinet'!$B$17:$B$30,B392,'Df acrylic cabinet'!$G$17:$G$30)) +
(SUMIF('Df acrylic cabinet (2)'!$B$17:$B$30,B392,'Df acrylic cabinet (2)'!$G$17:$G$30)) +
(SUMIF('Sf flex cabinet'!$B$17:$B$30,B392,'Sf flex cabinet'!$G$17:$G$30)) +
(SUMIF('Sf flex cabinet (2)'!$B$17:$B$30,B392,'Sf flex cabinet (2)'!$G$17:$G$30)) +
(SUMIF('Df flex cabinet'!$B$17:$B$36,B392,'Df flex cabinet'!$G$17:$G$36)) +
(SUMIF('Df flex cabinet (2)'!$B$17:$B$36,B392,'Df flex cabinet (2)'!$G$17:$G$36)) +
(SUMIF('Pole cover'!$B$17:$B$30,B392,'Pole cover'!$G$17:$G$30)) +
(SUMIF('Pole cover (2)'!$B$17:$B$30,B392,'Pole cover (2)'!$G$17:$G$30)) +
(SUMIF('Structural Steel Fab'!$B$17:$B$29,B392,'Structural Steel Fab'!$G$17:$G$29)) +
(SUMIF(Reveal!$B$17:$B$30,B392,Reveal!$G$17:$G$30)) +
(SUMIF('Reveal (2)'!$B$17:$B$30,B392,'Reveal (2)'!$G$17:$G$30)) +
(SUMIF('Crown cove top'!$B$17:$B$30,B392,'Crown cove top'!$G$17:$G$30)) +
(SUMIF('EMC assembly'!$B$17:$B$30,B392,'EMC assembly'!$G$17:$G$30)) +
(SUMIF(Crating!$B$17:$B$29,B392,Crating!$G$17:$G$29)) +
(SUMIF('LED wiring'!$B$17:$B$30,B392,'LED wiring'!$G$17:$G$30)) +
(SUMIF('Changeable copy face'!$B$17:$B$30,B392,'Changeable copy face'!$G$17:$G$30)) +
(SUMIF('Flex face assembly'!$B$17:$B$30,B392,'Flex face assembly'!$G$17:$G$30)) +
(SUMIF('Routed face assembly'!$B$17:$B$30,B392,'Routed face assembly'!$G$17:$G$30)) +
(SUMIF('Paint calculation'!$B$17:$B$30,B392,'Paint calculation'!$G$17:$G$30)) +
(SUMIF('Trimcap letter face'!$B$17:$B$30,B392,'Trimcap letter face'!$G$17:$G$30)) +
(SUMIF('Trimcap letter face (2)'!$B$17:$B$30,B392,'Trimcap letter face (2)'!$G$17:$G$30)) +
(SUMIF('Channel letter fabrication'!$B$17:$B$30,B392,'Channel letter fabrication'!$G$17:$G$30)) +
(SUMIF('Channel letter fabrication (2)'!$B$17:$B$30,B392,'Channel letter fabrication (2)'!$G$17:$G$30))</f>
        <v>0</v>
      </c>
    </row>
    <row r="393" spans="1:10">
      <c r="A393" s="28" t="str">
        <f>[1]ODBC!$A393</f>
        <v>1/4-20 X 4 RS Bolt Z</v>
      </c>
      <c r="B393" s="29" t="str">
        <f>[1]ODBC!B393</f>
        <v>30075</v>
      </c>
      <c r="C393" s="30">
        <f>IFERROR(VLOOKUP($B393,[1]ODBC!$B:$H,2,FALSE),"")</f>
        <v>0.17</v>
      </c>
      <c r="D393" s="30">
        <f>IFERROR(VLOOKUP($B393,[1]ODBC!$B:$H,3,FALSE),"")</f>
        <v>0.30599999999999999</v>
      </c>
      <c r="E393" s="30" t="str">
        <f>IFERROR(VLOOKUP($B393,[1]ODBC!$B:$H,4,FALSE),"")</f>
        <v>EA</v>
      </c>
      <c r="F393" s="31">
        <f>IFERROR(VLOOKUP($B393,[1]ODBC!$B:$H,5,FALSE),"")</f>
        <v>44.45</v>
      </c>
      <c r="G393" s="32">
        <f>[1]ODBC!G393</f>
        <v>0</v>
      </c>
      <c r="H393" s="33">
        <f>SUM([1]ODBC!H393)</f>
        <v>46008</v>
      </c>
      <c r="I393" s="41" t="str">
        <f>'Vinyl cutting'!$B$2</f>
        <v>J36938</v>
      </c>
      <c r="J393" s="42">
        <f ca="1">(SUMIF('Freeform time and material'!$B$17:$B$30,B393,'Freeform time and material'!$G$17:$G$30)) +
(SUMIF('Vinyl cutting'!$B$17:$B$30,B393,'Vinyl cutting'!$G$17:$G$30)) +
(SUMIF('Vinyl cutting (2)'!$B$17:$B$30,B393,'Vinyl cutting (2)'!$G$17:$G$30)) +
(SUMIF('Apply vinyl graphics'!$B$17:$B$30,B393,'Apply vinyl graphics'!$G$17:$G$30)) +
(SUMIF('Apply vinyl graphics (2)'!$B$17:$B$30,B393,'Apply vinyl graphics (2)'!$G$17:$G$30)) +
(SUMIF('Alum pan sign'!$B$17:$B$30,B393,'Alum pan sign'!$G$17:$G$30)) +
(SUMIF('Alum pan sign (2)'!$B$17:$B$30,B393,'Alum pan sign (2)'!$G$17:$G$30)) +
(SUMIF('Economy pan sign'!$B$17:$B$30,B393,'Economy pan sign'!$G$17:$G$30)) +
(SUMIF('Post and panel sign'!$B$17:$B$30,B393,'Post and panel sign'!$G$17:$G$30)) +
(SUMIF('Post and panel sign (2)'!$B$17:$B$30,B393,'Post and panel sign (2)'!$G$17:$G$30)) +
(SUMIF('Flat panels only'!$B$17:$B$30,B393,'Flat panels only'!$G$17:$G$30)) +
(SUMIF('Flat panels only (2)'!$B$17:$B$30,B393,'Flat panels only (2)'!$G$17:$G$30)) +
(SUMIF('Routed panel shapes'!$B$18:$B$31,B393,'Routed panel shapes'!$G$18:$G$31)) +
(SUMIF('Routed panel shapes (2)'!$B$18:$B$31,B393,'Routed panel shapes (2)'!$G$18:$G$31)) +
(SUMIF('Routed face only'!$B$17:$B$30,B393,'Routed face only'!$G$17:$G$30)) +
(SUMIF('Routed face only (2)'!$B$17:$B$30,B393,'Routed face only (2)'!$G$17:$G$30)) +
(SUMIF('Routed alum faces letters'!$B$17:$B$30,B393,'Routed alum faces letters'!$G$17:$G$30)) +
(SUMIF('Routed alum faces letters (2)'!$B$17:$B$30,B393,'Routed alum faces letters (2)'!$G$17:$G$30)) +
(SUMIF('Routed push through acrylic'!$B$17:$B$30,B393,'Routed push through acrylic'!$G$17:$G$30)) +
(SUMIF('Routed push through acrylic (2)'!$B$17:$B$30,B393,'Routed push through acrylic (2)'!$G$17:$G$30)) +
(SUMIF('Sf routed cabinet'!$B$17:$B$30,B393,'Sf routed cabinet'!$G$17:$G$30)) +
(SUMIF('Sf routed cabinet (2)'!$B$17:$B$30,B393,'Sf routed cabinet (2)'!$G$17:$G$30)) +
(SUMIF('Df routed cabinet'!$B$17:$B$30,B393,'Df routed cabinet'!$G$17:$G$30)) +
(SUMIF('Df routed cabinet (2)'!$B$17:$B$30,B393,'Df routed cabinet (2)'!$G$17:$G$30)) +
(SUMIF('Sf acrylic cabinet'!$B$17:$B$30,B393,'Sf acrylic cabinet'!$G$17:$G$30)) +
(SUMIF('Sf acrylic cabinet (2)'!$B$17:$B$30,B393,'Sf acrylic cabinet (2)'!$G$17:$G$30)) +
(SUMIF('Economy Sf acrylic'!$B$17:$B$30,B393,'Economy Sf acrylic'!$G$17:$G$30)) +
(SUMIF('Df acrylic cabinet'!$B$17:$B$30,B393,'Df acrylic cabinet'!$G$17:$G$30)) +
(SUMIF('Df acrylic cabinet (2)'!$B$17:$B$30,B393,'Df acrylic cabinet (2)'!$G$17:$G$30)) +
(SUMIF('Sf flex cabinet'!$B$17:$B$30,B393,'Sf flex cabinet'!$G$17:$G$30)) +
(SUMIF('Sf flex cabinet (2)'!$B$17:$B$30,B393,'Sf flex cabinet (2)'!$G$17:$G$30)) +
(SUMIF('Df flex cabinet'!$B$17:$B$36,B393,'Df flex cabinet'!$G$17:$G$36)) +
(SUMIF('Df flex cabinet (2)'!$B$17:$B$36,B393,'Df flex cabinet (2)'!$G$17:$G$36)) +
(SUMIF('Pole cover'!$B$17:$B$30,B393,'Pole cover'!$G$17:$G$30)) +
(SUMIF('Pole cover (2)'!$B$17:$B$30,B393,'Pole cover (2)'!$G$17:$G$30)) +
(SUMIF('Structural Steel Fab'!$B$17:$B$29,B393,'Structural Steel Fab'!$G$17:$G$29)) +
(SUMIF(Reveal!$B$17:$B$30,B393,Reveal!$G$17:$G$30)) +
(SUMIF('Reveal (2)'!$B$17:$B$30,B393,'Reveal (2)'!$G$17:$G$30)) +
(SUMIF('Crown cove top'!$B$17:$B$30,B393,'Crown cove top'!$G$17:$G$30)) +
(SUMIF('EMC assembly'!$B$17:$B$30,B393,'EMC assembly'!$G$17:$G$30)) +
(SUMIF(Crating!$B$17:$B$29,B393,Crating!$G$17:$G$29)) +
(SUMIF('LED wiring'!$B$17:$B$30,B393,'LED wiring'!$G$17:$G$30)) +
(SUMIF('Changeable copy face'!$B$17:$B$30,B393,'Changeable copy face'!$G$17:$G$30)) +
(SUMIF('Flex face assembly'!$B$17:$B$30,B393,'Flex face assembly'!$G$17:$G$30)) +
(SUMIF('Routed face assembly'!$B$17:$B$30,B393,'Routed face assembly'!$G$17:$G$30)) +
(SUMIF('Paint calculation'!$B$17:$B$30,B393,'Paint calculation'!$G$17:$G$30)) +
(SUMIF('Trimcap letter face'!$B$17:$B$30,B393,'Trimcap letter face'!$G$17:$G$30)) +
(SUMIF('Trimcap letter face (2)'!$B$17:$B$30,B393,'Trimcap letter face (2)'!$G$17:$G$30)) +
(SUMIF('Channel letter fabrication'!$B$17:$B$30,B393,'Channel letter fabrication'!$G$17:$G$30)) +
(SUMIF('Channel letter fabrication (2)'!$B$17:$B$30,B393,'Channel letter fabrication (2)'!$G$17:$G$30))</f>
        <v>0</v>
      </c>
    </row>
    <row r="394" spans="1:10">
      <c r="A394" s="28" t="str">
        <f>[1]ODBC!$A394</f>
        <v>1/4-20 X 5 RS Bolt Z</v>
      </c>
      <c r="B394" s="29" t="str">
        <f>[1]ODBC!B394</f>
        <v>30080</v>
      </c>
      <c r="C394" s="30">
        <f>IFERROR(VLOOKUP($B394,[1]ODBC!$B:$H,2,FALSE),"")</f>
        <v>0.19700000000000001</v>
      </c>
      <c r="D394" s="30">
        <f>IFERROR(VLOOKUP($B394,[1]ODBC!$B:$H,3,FALSE),"")</f>
        <v>0.35499999999999998</v>
      </c>
      <c r="E394" s="30" t="str">
        <f>IFERROR(VLOOKUP($B394,[1]ODBC!$B:$H,4,FALSE),"")</f>
        <v>EA</v>
      </c>
      <c r="F394" s="31">
        <f>IFERROR(VLOOKUP($B394,[1]ODBC!$B:$H,5,FALSE),"")</f>
        <v>44.45</v>
      </c>
      <c r="G394" s="32">
        <f>[1]ODBC!G394</f>
        <v>0</v>
      </c>
      <c r="H394" s="33">
        <f>SUM([1]ODBC!H394)</f>
        <v>46008</v>
      </c>
      <c r="I394" s="41" t="str">
        <f>'Vinyl cutting'!$B$2</f>
        <v>J36938</v>
      </c>
      <c r="J394" s="42">
        <f ca="1">(SUMIF('Freeform time and material'!$B$17:$B$30,B394,'Freeform time and material'!$G$17:$G$30)) +
(SUMIF('Vinyl cutting'!$B$17:$B$30,B394,'Vinyl cutting'!$G$17:$G$30)) +
(SUMIF('Vinyl cutting (2)'!$B$17:$B$30,B394,'Vinyl cutting (2)'!$G$17:$G$30)) +
(SUMIF('Apply vinyl graphics'!$B$17:$B$30,B394,'Apply vinyl graphics'!$G$17:$G$30)) +
(SUMIF('Apply vinyl graphics (2)'!$B$17:$B$30,B394,'Apply vinyl graphics (2)'!$G$17:$G$30)) +
(SUMIF('Alum pan sign'!$B$17:$B$30,B394,'Alum pan sign'!$G$17:$G$30)) +
(SUMIF('Alum pan sign (2)'!$B$17:$B$30,B394,'Alum pan sign (2)'!$G$17:$G$30)) +
(SUMIF('Economy pan sign'!$B$17:$B$30,B394,'Economy pan sign'!$G$17:$G$30)) +
(SUMIF('Post and panel sign'!$B$17:$B$30,B394,'Post and panel sign'!$G$17:$G$30)) +
(SUMIF('Post and panel sign (2)'!$B$17:$B$30,B394,'Post and panel sign (2)'!$G$17:$G$30)) +
(SUMIF('Flat panels only'!$B$17:$B$30,B394,'Flat panels only'!$G$17:$G$30)) +
(SUMIF('Flat panels only (2)'!$B$17:$B$30,B394,'Flat panels only (2)'!$G$17:$G$30)) +
(SUMIF('Routed panel shapes'!$B$18:$B$31,B394,'Routed panel shapes'!$G$18:$G$31)) +
(SUMIF('Routed panel shapes (2)'!$B$18:$B$31,B394,'Routed panel shapes (2)'!$G$18:$G$31)) +
(SUMIF('Routed face only'!$B$17:$B$30,B394,'Routed face only'!$G$17:$G$30)) +
(SUMIF('Routed face only (2)'!$B$17:$B$30,B394,'Routed face only (2)'!$G$17:$G$30)) +
(SUMIF('Routed alum faces letters'!$B$17:$B$30,B394,'Routed alum faces letters'!$G$17:$G$30)) +
(SUMIF('Routed alum faces letters (2)'!$B$17:$B$30,B394,'Routed alum faces letters (2)'!$G$17:$G$30)) +
(SUMIF('Routed push through acrylic'!$B$17:$B$30,B394,'Routed push through acrylic'!$G$17:$G$30)) +
(SUMIF('Routed push through acrylic (2)'!$B$17:$B$30,B394,'Routed push through acrylic (2)'!$G$17:$G$30)) +
(SUMIF('Sf routed cabinet'!$B$17:$B$30,B394,'Sf routed cabinet'!$G$17:$G$30)) +
(SUMIF('Sf routed cabinet (2)'!$B$17:$B$30,B394,'Sf routed cabinet (2)'!$G$17:$G$30)) +
(SUMIF('Df routed cabinet'!$B$17:$B$30,B394,'Df routed cabinet'!$G$17:$G$30)) +
(SUMIF('Df routed cabinet (2)'!$B$17:$B$30,B394,'Df routed cabinet (2)'!$G$17:$G$30)) +
(SUMIF('Sf acrylic cabinet'!$B$17:$B$30,B394,'Sf acrylic cabinet'!$G$17:$G$30)) +
(SUMIF('Sf acrylic cabinet (2)'!$B$17:$B$30,B394,'Sf acrylic cabinet (2)'!$G$17:$G$30)) +
(SUMIF('Economy Sf acrylic'!$B$17:$B$30,B394,'Economy Sf acrylic'!$G$17:$G$30)) +
(SUMIF('Df acrylic cabinet'!$B$17:$B$30,B394,'Df acrylic cabinet'!$G$17:$G$30)) +
(SUMIF('Df acrylic cabinet (2)'!$B$17:$B$30,B394,'Df acrylic cabinet (2)'!$G$17:$G$30)) +
(SUMIF('Sf flex cabinet'!$B$17:$B$30,B394,'Sf flex cabinet'!$G$17:$G$30)) +
(SUMIF('Sf flex cabinet (2)'!$B$17:$B$30,B394,'Sf flex cabinet (2)'!$G$17:$G$30)) +
(SUMIF('Df flex cabinet'!$B$17:$B$36,B394,'Df flex cabinet'!$G$17:$G$36)) +
(SUMIF('Df flex cabinet (2)'!$B$17:$B$36,B394,'Df flex cabinet (2)'!$G$17:$G$36)) +
(SUMIF('Pole cover'!$B$17:$B$30,B394,'Pole cover'!$G$17:$G$30)) +
(SUMIF('Pole cover (2)'!$B$17:$B$30,B394,'Pole cover (2)'!$G$17:$G$30)) +
(SUMIF('Structural Steel Fab'!$B$17:$B$29,B394,'Structural Steel Fab'!$G$17:$G$29)) +
(SUMIF(Reveal!$B$17:$B$30,B394,Reveal!$G$17:$G$30)) +
(SUMIF('Reveal (2)'!$B$17:$B$30,B394,'Reveal (2)'!$G$17:$G$30)) +
(SUMIF('Crown cove top'!$B$17:$B$30,B394,'Crown cove top'!$G$17:$G$30)) +
(SUMIF('EMC assembly'!$B$17:$B$30,B394,'EMC assembly'!$G$17:$G$30)) +
(SUMIF(Crating!$B$17:$B$29,B394,Crating!$G$17:$G$29)) +
(SUMIF('LED wiring'!$B$17:$B$30,B394,'LED wiring'!$G$17:$G$30)) +
(SUMIF('Changeable copy face'!$B$17:$B$30,B394,'Changeable copy face'!$G$17:$G$30)) +
(SUMIF('Flex face assembly'!$B$17:$B$30,B394,'Flex face assembly'!$G$17:$G$30)) +
(SUMIF('Routed face assembly'!$B$17:$B$30,B394,'Routed face assembly'!$G$17:$G$30)) +
(SUMIF('Paint calculation'!$B$17:$B$30,B394,'Paint calculation'!$G$17:$G$30)) +
(SUMIF('Trimcap letter face'!$B$17:$B$30,B394,'Trimcap letter face'!$G$17:$G$30)) +
(SUMIF('Trimcap letter face (2)'!$B$17:$B$30,B394,'Trimcap letter face (2)'!$G$17:$G$30)) +
(SUMIF('Channel letter fabrication'!$B$17:$B$30,B394,'Channel letter fabrication'!$G$17:$G$30)) +
(SUMIF('Channel letter fabrication (2)'!$B$17:$B$30,B394,'Channel letter fabrication (2)'!$G$17:$G$30))</f>
        <v>0</v>
      </c>
    </row>
    <row r="395" spans="1:10">
      <c r="A395" s="28" t="str">
        <f>[1]ODBC!$A395</f>
        <v>1/4-20 X 6 RS Bolt Z</v>
      </c>
      <c r="B395" s="29" t="str">
        <f>[1]ODBC!B395</f>
        <v>30085</v>
      </c>
      <c r="C395" s="30">
        <f>IFERROR(VLOOKUP($B395,[1]ODBC!$B:$H,2,FALSE),"")</f>
        <v>0.3</v>
      </c>
      <c r="D395" s="30">
        <f>IFERROR(VLOOKUP($B395,[1]ODBC!$B:$H,3,FALSE),"")</f>
        <v>0.54</v>
      </c>
      <c r="E395" s="30" t="str">
        <f>IFERROR(VLOOKUP($B395,[1]ODBC!$B:$H,4,FALSE),"")</f>
        <v>EA</v>
      </c>
      <c r="F395" s="31">
        <f>IFERROR(VLOOKUP($B395,[1]ODBC!$B:$H,5,FALSE),"")</f>
        <v>44.45</v>
      </c>
      <c r="G395" s="32">
        <f>[1]ODBC!G395</f>
        <v>0</v>
      </c>
      <c r="H395" s="33">
        <f>SUM([1]ODBC!H395)</f>
        <v>46008</v>
      </c>
      <c r="I395" s="41" t="str">
        <f>'Vinyl cutting'!$B$2</f>
        <v>J36938</v>
      </c>
      <c r="J395" s="42">
        <f ca="1">(SUMIF('Freeform time and material'!$B$17:$B$30,B395,'Freeform time and material'!$G$17:$G$30)) +
(SUMIF('Vinyl cutting'!$B$17:$B$30,B395,'Vinyl cutting'!$G$17:$G$30)) +
(SUMIF('Vinyl cutting (2)'!$B$17:$B$30,B395,'Vinyl cutting (2)'!$G$17:$G$30)) +
(SUMIF('Apply vinyl graphics'!$B$17:$B$30,B395,'Apply vinyl graphics'!$G$17:$G$30)) +
(SUMIF('Apply vinyl graphics (2)'!$B$17:$B$30,B395,'Apply vinyl graphics (2)'!$G$17:$G$30)) +
(SUMIF('Alum pan sign'!$B$17:$B$30,B395,'Alum pan sign'!$G$17:$G$30)) +
(SUMIF('Alum pan sign (2)'!$B$17:$B$30,B395,'Alum pan sign (2)'!$G$17:$G$30)) +
(SUMIF('Economy pan sign'!$B$17:$B$30,B395,'Economy pan sign'!$G$17:$G$30)) +
(SUMIF('Post and panel sign'!$B$17:$B$30,B395,'Post and panel sign'!$G$17:$G$30)) +
(SUMIF('Post and panel sign (2)'!$B$17:$B$30,B395,'Post and panel sign (2)'!$G$17:$G$30)) +
(SUMIF('Flat panels only'!$B$17:$B$30,B395,'Flat panels only'!$G$17:$G$30)) +
(SUMIF('Flat panels only (2)'!$B$17:$B$30,B395,'Flat panels only (2)'!$G$17:$G$30)) +
(SUMIF('Routed panel shapes'!$B$18:$B$31,B395,'Routed panel shapes'!$G$18:$G$31)) +
(SUMIF('Routed panel shapes (2)'!$B$18:$B$31,B395,'Routed panel shapes (2)'!$G$18:$G$31)) +
(SUMIF('Routed face only'!$B$17:$B$30,B395,'Routed face only'!$G$17:$G$30)) +
(SUMIF('Routed face only (2)'!$B$17:$B$30,B395,'Routed face only (2)'!$G$17:$G$30)) +
(SUMIF('Routed alum faces letters'!$B$17:$B$30,B395,'Routed alum faces letters'!$G$17:$G$30)) +
(SUMIF('Routed alum faces letters (2)'!$B$17:$B$30,B395,'Routed alum faces letters (2)'!$G$17:$G$30)) +
(SUMIF('Routed push through acrylic'!$B$17:$B$30,B395,'Routed push through acrylic'!$G$17:$G$30)) +
(SUMIF('Routed push through acrylic (2)'!$B$17:$B$30,B395,'Routed push through acrylic (2)'!$G$17:$G$30)) +
(SUMIF('Sf routed cabinet'!$B$17:$B$30,B395,'Sf routed cabinet'!$G$17:$G$30)) +
(SUMIF('Sf routed cabinet (2)'!$B$17:$B$30,B395,'Sf routed cabinet (2)'!$G$17:$G$30)) +
(SUMIF('Df routed cabinet'!$B$17:$B$30,B395,'Df routed cabinet'!$G$17:$G$30)) +
(SUMIF('Df routed cabinet (2)'!$B$17:$B$30,B395,'Df routed cabinet (2)'!$G$17:$G$30)) +
(SUMIF('Sf acrylic cabinet'!$B$17:$B$30,B395,'Sf acrylic cabinet'!$G$17:$G$30)) +
(SUMIF('Sf acrylic cabinet (2)'!$B$17:$B$30,B395,'Sf acrylic cabinet (2)'!$G$17:$G$30)) +
(SUMIF('Economy Sf acrylic'!$B$17:$B$30,B395,'Economy Sf acrylic'!$G$17:$G$30)) +
(SUMIF('Df acrylic cabinet'!$B$17:$B$30,B395,'Df acrylic cabinet'!$G$17:$G$30)) +
(SUMIF('Df acrylic cabinet (2)'!$B$17:$B$30,B395,'Df acrylic cabinet (2)'!$G$17:$G$30)) +
(SUMIF('Sf flex cabinet'!$B$17:$B$30,B395,'Sf flex cabinet'!$G$17:$G$30)) +
(SUMIF('Sf flex cabinet (2)'!$B$17:$B$30,B395,'Sf flex cabinet (2)'!$G$17:$G$30)) +
(SUMIF('Df flex cabinet'!$B$17:$B$36,B395,'Df flex cabinet'!$G$17:$G$36)) +
(SUMIF('Df flex cabinet (2)'!$B$17:$B$36,B395,'Df flex cabinet (2)'!$G$17:$G$36)) +
(SUMIF('Pole cover'!$B$17:$B$30,B395,'Pole cover'!$G$17:$G$30)) +
(SUMIF('Pole cover (2)'!$B$17:$B$30,B395,'Pole cover (2)'!$G$17:$G$30)) +
(SUMIF('Structural Steel Fab'!$B$17:$B$29,B395,'Structural Steel Fab'!$G$17:$G$29)) +
(SUMIF(Reveal!$B$17:$B$30,B395,Reveal!$G$17:$G$30)) +
(SUMIF('Reveal (2)'!$B$17:$B$30,B395,'Reveal (2)'!$G$17:$G$30)) +
(SUMIF('Crown cove top'!$B$17:$B$30,B395,'Crown cove top'!$G$17:$G$30)) +
(SUMIF('EMC assembly'!$B$17:$B$30,B395,'EMC assembly'!$G$17:$G$30)) +
(SUMIF(Crating!$B$17:$B$29,B395,Crating!$G$17:$G$29)) +
(SUMIF('LED wiring'!$B$17:$B$30,B395,'LED wiring'!$G$17:$G$30)) +
(SUMIF('Changeable copy face'!$B$17:$B$30,B395,'Changeable copy face'!$G$17:$G$30)) +
(SUMIF('Flex face assembly'!$B$17:$B$30,B395,'Flex face assembly'!$G$17:$G$30)) +
(SUMIF('Routed face assembly'!$B$17:$B$30,B395,'Routed face assembly'!$G$17:$G$30)) +
(SUMIF('Paint calculation'!$B$17:$B$30,B395,'Paint calculation'!$G$17:$G$30)) +
(SUMIF('Trimcap letter face'!$B$17:$B$30,B395,'Trimcap letter face'!$G$17:$G$30)) +
(SUMIF('Trimcap letter face (2)'!$B$17:$B$30,B395,'Trimcap letter face (2)'!$G$17:$G$30)) +
(SUMIF('Channel letter fabrication'!$B$17:$B$30,B395,'Channel letter fabrication'!$G$17:$G$30)) +
(SUMIF('Channel letter fabrication (2)'!$B$17:$B$30,B395,'Channel letter fabrication (2)'!$G$17:$G$30))</f>
        <v>0</v>
      </c>
    </row>
    <row r="396" spans="1:10">
      <c r="A396" s="28" t="str">
        <f>[1]ODBC!$A396</f>
        <v>1/4-20 Nut Z</v>
      </c>
      <c r="B396" s="29" t="str">
        <f>[1]ODBC!B396</f>
        <v>30090</v>
      </c>
      <c r="C396" s="30">
        <f>IFERROR(VLOOKUP($B396,[1]ODBC!$B:$H,2,FALSE),"")</f>
        <v>2.5000000000000001E-2</v>
      </c>
      <c r="D396" s="30">
        <f>IFERROR(VLOOKUP($B396,[1]ODBC!$B:$H,3,FALSE),"")</f>
        <v>4.4999999999999998E-2</v>
      </c>
      <c r="E396" s="30" t="str">
        <f>IFERROR(VLOOKUP($B396,[1]ODBC!$B:$H,4,FALSE),"")</f>
        <v>EA</v>
      </c>
      <c r="F396" s="31">
        <f>IFERROR(VLOOKUP($B396,[1]ODBC!$B:$H,5,FALSE),"")</f>
        <v>44.45</v>
      </c>
      <c r="G396" s="32">
        <f>[1]ODBC!G396</f>
        <v>0</v>
      </c>
      <c r="H396" s="33">
        <f>SUM([1]ODBC!H396)</f>
        <v>46050</v>
      </c>
      <c r="I396" s="41" t="str">
        <f>'Vinyl cutting'!$B$2</f>
        <v>J36938</v>
      </c>
      <c r="J396" s="42">
        <f ca="1">(SUMIF('Freeform time and material'!$B$17:$B$30,B396,'Freeform time and material'!$G$17:$G$30)) +
(SUMIF('Vinyl cutting'!$B$17:$B$30,B396,'Vinyl cutting'!$G$17:$G$30)) +
(SUMIF('Vinyl cutting (2)'!$B$17:$B$30,B396,'Vinyl cutting (2)'!$G$17:$G$30)) +
(SUMIF('Apply vinyl graphics'!$B$17:$B$30,B396,'Apply vinyl graphics'!$G$17:$G$30)) +
(SUMIF('Apply vinyl graphics (2)'!$B$17:$B$30,B396,'Apply vinyl graphics (2)'!$G$17:$G$30)) +
(SUMIF('Alum pan sign'!$B$17:$B$30,B396,'Alum pan sign'!$G$17:$G$30)) +
(SUMIF('Alum pan sign (2)'!$B$17:$B$30,B396,'Alum pan sign (2)'!$G$17:$G$30)) +
(SUMIF('Economy pan sign'!$B$17:$B$30,B396,'Economy pan sign'!$G$17:$G$30)) +
(SUMIF('Post and panel sign'!$B$17:$B$30,B396,'Post and panel sign'!$G$17:$G$30)) +
(SUMIF('Post and panel sign (2)'!$B$17:$B$30,B396,'Post and panel sign (2)'!$G$17:$G$30)) +
(SUMIF('Flat panels only'!$B$17:$B$30,B396,'Flat panels only'!$G$17:$G$30)) +
(SUMIF('Flat panels only (2)'!$B$17:$B$30,B396,'Flat panels only (2)'!$G$17:$G$30)) +
(SUMIF('Routed panel shapes'!$B$18:$B$31,B396,'Routed panel shapes'!$G$18:$G$31)) +
(SUMIF('Routed panel shapes (2)'!$B$18:$B$31,B396,'Routed panel shapes (2)'!$G$18:$G$31)) +
(SUMIF('Routed face only'!$B$17:$B$30,B396,'Routed face only'!$G$17:$G$30)) +
(SUMIF('Routed face only (2)'!$B$17:$B$30,B396,'Routed face only (2)'!$G$17:$G$30)) +
(SUMIF('Routed alum faces letters'!$B$17:$B$30,B396,'Routed alum faces letters'!$G$17:$G$30)) +
(SUMIF('Routed alum faces letters (2)'!$B$17:$B$30,B396,'Routed alum faces letters (2)'!$G$17:$G$30)) +
(SUMIF('Routed push through acrylic'!$B$17:$B$30,B396,'Routed push through acrylic'!$G$17:$G$30)) +
(SUMIF('Routed push through acrylic (2)'!$B$17:$B$30,B396,'Routed push through acrylic (2)'!$G$17:$G$30)) +
(SUMIF('Sf routed cabinet'!$B$17:$B$30,B396,'Sf routed cabinet'!$G$17:$G$30)) +
(SUMIF('Sf routed cabinet (2)'!$B$17:$B$30,B396,'Sf routed cabinet (2)'!$G$17:$G$30)) +
(SUMIF('Df routed cabinet'!$B$17:$B$30,B396,'Df routed cabinet'!$G$17:$G$30)) +
(SUMIF('Df routed cabinet (2)'!$B$17:$B$30,B396,'Df routed cabinet (2)'!$G$17:$G$30)) +
(SUMIF('Sf acrylic cabinet'!$B$17:$B$30,B396,'Sf acrylic cabinet'!$G$17:$G$30)) +
(SUMIF('Sf acrylic cabinet (2)'!$B$17:$B$30,B396,'Sf acrylic cabinet (2)'!$G$17:$G$30)) +
(SUMIF('Economy Sf acrylic'!$B$17:$B$30,B396,'Economy Sf acrylic'!$G$17:$G$30)) +
(SUMIF('Df acrylic cabinet'!$B$17:$B$30,B396,'Df acrylic cabinet'!$G$17:$G$30)) +
(SUMIF('Df acrylic cabinet (2)'!$B$17:$B$30,B396,'Df acrylic cabinet (2)'!$G$17:$G$30)) +
(SUMIF('Sf flex cabinet'!$B$17:$B$30,B396,'Sf flex cabinet'!$G$17:$G$30)) +
(SUMIF('Sf flex cabinet (2)'!$B$17:$B$30,B396,'Sf flex cabinet (2)'!$G$17:$G$30)) +
(SUMIF('Df flex cabinet'!$B$17:$B$36,B396,'Df flex cabinet'!$G$17:$G$36)) +
(SUMIF('Df flex cabinet (2)'!$B$17:$B$36,B396,'Df flex cabinet (2)'!$G$17:$G$36)) +
(SUMIF('Pole cover'!$B$17:$B$30,B396,'Pole cover'!$G$17:$G$30)) +
(SUMIF('Pole cover (2)'!$B$17:$B$30,B396,'Pole cover (2)'!$G$17:$G$30)) +
(SUMIF('Structural Steel Fab'!$B$17:$B$29,B396,'Structural Steel Fab'!$G$17:$G$29)) +
(SUMIF(Reveal!$B$17:$B$30,B396,Reveal!$G$17:$G$30)) +
(SUMIF('Reveal (2)'!$B$17:$B$30,B396,'Reveal (2)'!$G$17:$G$30)) +
(SUMIF('Crown cove top'!$B$17:$B$30,B396,'Crown cove top'!$G$17:$G$30)) +
(SUMIF('EMC assembly'!$B$17:$B$30,B396,'EMC assembly'!$G$17:$G$30)) +
(SUMIF(Crating!$B$17:$B$29,B396,Crating!$G$17:$G$29)) +
(SUMIF('LED wiring'!$B$17:$B$30,B396,'LED wiring'!$G$17:$G$30)) +
(SUMIF('Changeable copy face'!$B$17:$B$30,B396,'Changeable copy face'!$G$17:$G$30)) +
(SUMIF('Flex face assembly'!$B$17:$B$30,B396,'Flex face assembly'!$G$17:$G$30)) +
(SUMIF('Routed face assembly'!$B$17:$B$30,B396,'Routed face assembly'!$G$17:$G$30)) +
(SUMIF('Paint calculation'!$B$17:$B$30,B396,'Paint calculation'!$G$17:$G$30)) +
(SUMIF('Trimcap letter face'!$B$17:$B$30,B396,'Trimcap letter face'!$G$17:$G$30)) +
(SUMIF('Trimcap letter face (2)'!$B$17:$B$30,B396,'Trimcap letter face (2)'!$G$17:$G$30)) +
(SUMIF('Channel letter fabrication'!$B$17:$B$30,B396,'Channel letter fabrication'!$G$17:$G$30)) +
(SUMIF('Channel letter fabrication (2)'!$B$17:$B$30,B396,'Channel letter fabrication (2)'!$G$17:$G$30))</f>
        <v>0</v>
      </c>
    </row>
    <row r="397" spans="1:10">
      <c r="A397" s="28" t="str">
        <f>[1]ODBC!$A397</f>
        <v>1/4 USS Flat Washer Z</v>
      </c>
      <c r="B397" s="29" t="str">
        <f>[1]ODBC!B397</f>
        <v>30095</v>
      </c>
      <c r="C397" s="30">
        <f>IFERROR(VLOOKUP($B397,[1]ODBC!$B:$H,2,FALSE),"")</f>
        <v>2.4E-2</v>
      </c>
      <c r="D397" s="30">
        <f>IFERROR(VLOOKUP($B397,[1]ODBC!$B:$H,3,FALSE),"")</f>
        <v>4.2999999999999997E-2</v>
      </c>
      <c r="E397" s="30" t="str">
        <f>IFERROR(VLOOKUP($B397,[1]ODBC!$B:$H,4,FALSE),"")</f>
        <v>EA</v>
      </c>
      <c r="F397" s="31">
        <f>IFERROR(VLOOKUP($B397,[1]ODBC!$B:$H,5,FALSE),"")</f>
        <v>44.45</v>
      </c>
      <c r="G397" s="32">
        <f>[1]ODBC!G397</f>
        <v>0</v>
      </c>
      <c r="H397" s="33">
        <f>SUM([1]ODBC!H397)</f>
        <v>46050</v>
      </c>
      <c r="I397" s="41" t="str">
        <f>'Vinyl cutting'!$B$2</f>
        <v>J36938</v>
      </c>
      <c r="J397" s="42">
        <f ca="1">(SUMIF('Freeform time and material'!$B$17:$B$30,B397,'Freeform time and material'!$G$17:$G$30)) +
(SUMIF('Vinyl cutting'!$B$17:$B$30,B397,'Vinyl cutting'!$G$17:$G$30)) +
(SUMIF('Vinyl cutting (2)'!$B$17:$B$30,B397,'Vinyl cutting (2)'!$G$17:$G$30)) +
(SUMIF('Apply vinyl graphics'!$B$17:$B$30,B397,'Apply vinyl graphics'!$G$17:$G$30)) +
(SUMIF('Apply vinyl graphics (2)'!$B$17:$B$30,B397,'Apply vinyl graphics (2)'!$G$17:$G$30)) +
(SUMIF('Alum pan sign'!$B$17:$B$30,B397,'Alum pan sign'!$G$17:$G$30)) +
(SUMIF('Alum pan sign (2)'!$B$17:$B$30,B397,'Alum pan sign (2)'!$G$17:$G$30)) +
(SUMIF('Economy pan sign'!$B$17:$B$30,B397,'Economy pan sign'!$G$17:$G$30)) +
(SUMIF('Post and panel sign'!$B$17:$B$30,B397,'Post and panel sign'!$G$17:$G$30)) +
(SUMIF('Post and panel sign (2)'!$B$17:$B$30,B397,'Post and panel sign (2)'!$G$17:$G$30)) +
(SUMIF('Flat panels only'!$B$17:$B$30,B397,'Flat panels only'!$G$17:$G$30)) +
(SUMIF('Flat panels only (2)'!$B$17:$B$30,B397,'Flat panels only (2)'!$G$17:$G$30)) +
(SUMIF('Routed panel shapes'!$B$18:$B$31,B397,'Routed panel shapes'!$G$18:$G$31)) +
(SUMIF('Routed panel shapes (2)'!$B$18:$B$31,B397,'Routed panel shapes (2)'!$G$18:$G$31)) +
(SUMIF('Routed face only'!$B$17:$B$30,B397,'Routed face only'!$G$17:$G$30)) +
(SUMIF('Routed face only (2)'!$B$17:$B$30,B397,'Routed face only (2)'!$G$17:$G$30)) +
(SUMIF('Routed alum faces letters'!$B$17:$B$30,B397,'Routed alum faces letters'!$G$17:$G$30)) +
(SUMIF('Routed alum faces letters (2)'!$B$17:$B$30,B397,'Routed alum faces letters (2)'!$G$17:$G$30)) +
(SUMIF('Routed push through acrylic'!$B$17:$B$30,B397,'Routed push through acrylic'!$G$17:$G$30)) +
(SUMIF('Routed push through acrylic (2)'!$B$17:$B$30,B397,'Routed push through acrylic (2)'!$G$17:$G$30)) +
(SUMIF('Sf routed cabinet'!$B$17:$B$30,B397,'Sf routed cabinet'!$G$17:$G$30)) +
(SUMIF('Sf routed cabinet (2)'!$B$17:$B$30,B397,'Sf routed cabinet (2)'!$G$17:$G$30)) +
(SUMIF('Df routed cabinet'!$B$17:$B$30,B397,'Df routed cabinet'!$G$17:$G$30)) +
(SUMIF('Df routed cabinet (2)'!$B$17:$B$30,B397,'Df routed cabinet (2)'!$G$17:$G$30)) +
(SUMIF('Sf acrylic cabinet'!$B$17:$B$30,B397,'Sf acrylic cabinet'!$G$17:$G$30)) +
(SUMIF('Sf acrylic cabinet (2)'!$B$17:$B$30,B397,'Sf acrylic cabinet (2)'!$G$17:$G$30)) +
(SUMIF('Economy Sf acrylic'!$B$17:$B$30,B397,'Economy Sf acrylic'!$G$17:$G$30)) +
(SUMIF('Df acrylic cabinet'!$B$17:$B$30,B397,'Df acrylic cabinet'!$G$17:$G$30)) +
(SUMIF('Df acrylic cabinet (2)'!$B$17:$B$30,B397,'Df acrylic cabinet (2)'!$G$17:$G$30)) +
(SUMIF('Sf flex cabinet'!$B$17:$B$30,B397,'Sf flex cabinet'!$G$17:$G$30)) +
(SUMIF('Sf flex cabinet (2)'!$B$17:$B$30,B397,'Sf flex cabinet (2)'!$G$17:$G$30)) +
(SUMIF('Df flex cabinet'!$B$17:$B$36,B397,'Df flex cabinet'!$G$17:$G$36)) +
(SUMIF('Df flex cabinet (2)'!$B$17:$B$36,B397,'Df flex cabinet (2)'!$G$17:$G$36)) +
(SUMIF('Pole cover'!$B$17:$B$30,B397,'Pole cover'!$G$17:$G$30)) +
(SUMIF('Pole cover (2)'!$B$17:$B$30,B397,'Pole cover (2)'!$G$17:$G$30)) +
(SUMIF('Structural Steel Fab'!$B$17:$B$29,B397,'Structural Steel Fab'!$G$17:$G$29)) +
(SUMIF(Reveal!$B$17:$B$30,B397,Reveal!$G$17:$G$30)) +
(SUMIF('Reveal (2)'!$B$17:$B$30,B397,'Reveal (2)'!$G$17:$G$30)) +
(SUMIF('Crown cove top'!$B$17:$B$30,B397,'Crown cove top'!$G$17:$G$30)) +
(SUMIF('EMC assembly'!$B$17:$B$30,B397,'EMC assembly'!$G$17:$G$30)) +
(SUMIF(Crating!$B$17:$B$29,B397,Crating!$G$17:$G$29)) +
(SUMIF('LED wiring'!$B$17:$B$30,B397,'LED wiring'!$G$17:$G$30)) +
(SUMIF('Changeable copy face'!$B$17:$B$30,B397,'Changeable copy face'!$G$17:$G$30)) +
(SUMIF('Flex face assembly'!$B$17:$B$30,B397,'Flex face assembly'!$G$17:$G$30)) +
(SUMIF('Routed face assembly'!$B$17:$B$30,B397,'Routed face assembly'!$G$17:$G$30)) +
(SUMIF('Paint calculation'!$B$17:$B$30,B397,'Paint calculation'!$G$17:$G$30)) +
(SUMIF('Trimcap letter face'!$B$17:$B$30,B397,'Trimcap letter face'!$G$17:$G$30)) +
(SUMIF('Trimcap letter face (2)'!$B$17:$B$30,B397,'Trimcap letter face (2)'!$G$17:$G$30)) +
(SUMIF('Channel letter fabrication'!$B$17:$B$30,B397,'Channel letter fabrication'!$G$17:$G$30)) +
(SUMIF('Channel letter fabrication (2)'!$B$17:$B$30,B397,'Channel letter fabrication (2)'!$G$17:$G$30))</f>
        <v>0</v>
      </c>
    </row>
    <row r="398" spans="1:10">
      <c r="A398" s="28" t="str">
        <f>[1]ODBC!$A398</f>
        <v>1/4 Lock Washer Z</v>
      </c>
      <c r="B398" s="29" t="str">
        <f>[1]ODBC!B398</f>
        <v>30100</v>
      </c>
      <c r="C398" s="30">
        <f>IFERROR(VLOOKUP($B398,[1]ODBC!$B:$H,2,FALSE),"")</f>
        <v>1.7000000000000001E-2</v>
      </c>
      <c r="D398" s="30">
        <f>IFERROR(VLOOKUP($B398,[1]ODBC!$B:$H,3,FALSE),"")</f>
        <v>3.1E-2</v>
      </c>
      <c r="E398" s="30" t="str">
        <f>IFERROR(VLOOKUP($B398,[1]ODBC!$B:$H,4,FALSE),"")</f>
        <v>EA</v>
      </c>
      <c r="F398" s="31">
        <f>IFERROR(VLOOKUP($B398,[1]ODBC!$B:$H,5,FALSE),"")</f>
        <v>44.45</v>
      </c>
      <c r="G398" s="32">
        <f>[1]ODBC!G398</f>
        <v>0</v>
      </c>
      <c r="H398" s="33">
        <f>SUM([1]ODBC!H398)</f>
        <v>46050</v>
      </c>
      <c r="I398" s="41" t="str">
        <f>'Vinyl cutting'!$B$2</f>
        <v>J36938</v>
      </c>
      <c r="J398" s="42">
        <f ca="1">(SUMIF('Freeform time and material'!$B$17:$B$30,B398,'Freeform time and material'!$G$17:$G$30)) +
(SUMIF('Vinyl cutting'!$B$17:$B$30,B398,'Vinyl cutting'!$G$17:$G$30)) +
(SUMIF('Vinyl cutting (2)'!$B$17:$B$30,B398,'Vinyl cutting (2)'!$G$17:$G$30)) +
(SUMIF('Apply vinyl graphics'!$B$17:$B$30,B398,'Apply vinyl graphics'!$G$17:$G$30)) +
(SUMIF('Apply vinyl graphics (2)'!$B$17:$B$30,B398,'Apply vinyl graphics (2)'!$G$17:$G$30)) +
(SUMIF('Alum pan sign'!$B$17:$B$30,B398,'Alum pan sign'!$G$17:$G$30)) +
(SUMIF('Alum pan sign (2)'!$B$17:$B$30,B398,'Alum pan sign (2)'!$G$17:$G$30)) +
(SUMIF('Economy pan sign'!$B$17:$B$30,B398,'Economy pan sign'!$G$17:$G$30)) +
(SUMIF('Post and panel sign'!$B$17:$B$30,B398,'Post and panel sign'!$G$17:$G$30)) +
(SUMIF('Post and panel sign (2)'!$B$17:$B$30,B398,'Post and panel sign (2)'!$G$17:$G$30)) +
(SUMIF('Flat panels only'!$B$17:$B$30,B398,'Flat panels only'!$G$17:$G$30)) +
(SUMIF('Flat panels only (2)'!$B$17:$B$30,B398,'Flat panels only (2)'!$G$17:$G$30)) +
(SUMIF('Routed panel shapes'!$B$18:$B$31,B398,'Routed panel shapes'!$G$18:$G$31)) +
(SUMIF('Routed panel shapes (2)'!$B$18:$B$31,B398,'Routed panel shapes (2)'!$G$18:$G$31)) +
(SUMIF('Routed face only'!$B$17:$B$30,B398,'Routed face only'!$G$17:$G$30)) +
(SUMIF('Routed face only (2)'!$B$17:$B$30,B398,'Routed face only (2)'!$G$17:$G$30)) +
(SUMIF('Routed alum faces letters'!$B$17:$B$30,B398,'Routed alum faces letters'!$G$17:$G$30)) +
(SUMIF('Routed alum faces letters (2)'!$B$17:$B$30,B398,'Routed alum faces letters (2)'!$G$17:$G$30)) +
(SUMIF('Routed push through acrylic'!$B$17:$B$30,B398,'Routed push through acrylic'!$G$17:$G$30)) +
(SUMIF('Routed push through acrylic (2)'!$B$17:$B$30,B398,'Routed push through acrylic (2)'!$G$17:$G$30)) +
(SUMIF('Sf routed cabinet'!$B$17:$B$30,B398,'Sf routed cabinet'!$G$17:$G$30)) +
(SUMIF('Sf routed cabinet (2)'!$B$17:$B$30,B398,'Sf routed cabinet (2)'!$G$17:$G$30)) +
(SUMIF('Df routed cabinet'!$B$17:$B$30,B398,'Df routed cabinet'!$G$17:$G$30)) +
(SUMIF('Df routed cabinet (2)'!$B$17:$B$30,B398,'Df routed cabinet (2)'!$G$17:$G$30)) +
(SUMIF('Sf acrylic cabinet'!$B$17:$B$30,B398,'Sf acrylic cabinet'!$G$17:$G$30)) +
(SUMIF('Sf acrylic cabinet (2)'!$B$17:$B$30,B398,'Sf acrylic cabinet (2)'!$G$17:$G$30)) +
(SUMIF('Economy Sf acrylic'!$B$17:$B$30,B398,'Economy Sf acrylic'!$G$17:$G$30)) +
(SUMIF('Df acrylic cabinet'!$B$17:$B$30,B398,'Df acrylic cabinet'!$G$17:$G$30)) +
(SUMIF('Df acrylic cabinet (2)'!$B$17:$B$30,B398,'Df acrylic cabinet (2)'!$G$17:$G$30)) +
(SUMIF('Sf flex cabinet'!$B$17:$B$30,B398,'Sf flex cabinet'!$G$17:$G$30)) +
(SUMIF('Sf flex cabinet (2)'!$B$17:$B$30,B398,'Sf flex cabinet (2)'!$G$17:$G$30)) +
(SUMIF('Df flex cabinet'!$B$17:$B$36,B398,'Df flex cabinet'!$G$17:$G$36)) +
(SUMIF('Df flex cabinet (2)'!$B$17:$B$36,B398,'Df flex cabinet (2)'!$G$17:$G$36)) +
(SUMIF('Pole cover'!$B$17:$B$30,B398,'Pole cover'!$G$17:$G$30)) +
(SUMIF('Pole cover (2)'!$B$17:$B$30,B398,'Pole cover (2)'!$G$17:$G$30)) +
(SUMIF('Structural Steel Fab'!$B$17:$B$29,B398,'Structural Steel Fab'!$G$17:$G$29)) +
(SUMIF(Reveal!$B$17:$B$30,B398,Reveal!$G$17:$G$30)) +
(SUMIF('Reveal (2)'!$B$17:$B$30,B398,'Reveal (2)'!$G$17:$G$30)) +
(SUMIF('Crown cove top'!$B$17:$B$30,B398,'Crown cove top'!$G$17:$G$30)) +
(SUMIF('EMC assembly'!$B$17:$B$30,B398,'EMC assembly'!$G$17:$G$30)) +
(SUMIF(Crating!$B$17:$B$29,B398,Crating!$G$17:$G$29)) +
(SUMIF('LED wiring'!$B$17:$B$30,B398,'LED wiring'!$G$17:$G$30)) +
(SUMIF('Changeable copy face'!$B$17:$B$30,B398,'Changeable copy face'!$G$17:$G$30)) +
(SUMIF('Flex face assembly'!$B$17:$B$30,B398,'Flex face assembly'!$G$17:$G$30)) +
(SUMIF('Routed face assembly'!$B$17:$B$30,B398,'Routed face assembly'!$G$17:$G$30)) +
(SUMIF('Paint calculation'!$B$17:$B$30,B398,'Paint calculation'!$G$17:$G$30)) +
(SUMIF('Trimcap letter face'!$B$17:$B$30,B398,'Trimcap letter face'!$G$17:$G$30)) +
(SUMIF('Trimcap letter face (2)'!$B$17:$B$30,B398,'Trimcap letter face (2)'!$G$17:$G$30)) +
(SUMIF('Channel letter fabrication'!$B$17:$B$30,B398,'Channel letter fabrication'!$G$17:$G$30)) +
(SUMIF('Channel letter fabrication (2)'!$B$17:$B$30,B398,'Channel letter fabrication (2)'!$G$17:$G$30))</f>
        <v>0</v>
      </c>
    </row>
    <row r="399" spans="1:10">
      <c r="A399" s="28" t="str">
        <f>[1]ODBC!$A399</f>
        <v>1/4 X 1-1/4 Fender Washer Z</v>
      </c>
      <c r="B399" s="29" t="str">
        <f>[1]ODBC!B399</f>
        <v>30105</v>
      </c>
      <c r="C399" s="30">
        <f>IFERROR(VLOOKUP($B399,[1]ODBC!$B:$H,2,FALSE),"")</f>
        <v>6.8000000000000005E-2</v>
      </c>
      <c r="D399" s="30">
        <f>IFERROR(VLOOKUP($B399,[1]ODBC!$B:$H,3,FALSE),"")</f>
        <v>0.122</v>
      </c>
      <c r="E399" s="30" t="str">
        <f>IFERROR(VLOOKUP($B399,[1]ODBC!$B:$H,4,FALSE),"")</f>
        <v>EA</v>
      </c>
      <c r="F399" s="31">
        <f>IFERROR(VLOOKUP($B399,[1]ODBC!$B:$H,5,FALSE),"")</f>
        <v>44.45</v>
      </c>
      <c r="G399" s="32">
        <f>[1]ODBC!G399</f>
        <v>0</v>
      </c>
      <c r="H399" s="33">
        <f>SUM([1]ODBC!H399)</f>
        <v>46066</v>
      </c>
      <c r="I399" s="41" t="str">
        <f>'Vinyl cutting'!$B$2</f>
        <v>J36938</v>
      </c>
      <c r="J399" s="42">
        <f ca="1">(SUMIF('Freeform time and material'!$B$17:$B$30,B399,'Freeform time and material'!$G$17:$G$30)) +
(SUMIF('Vinyl cutting'!$B$17:$B$30,B399,'Vinyl cutting'!$G$17:$G$30)) +
(SUMIF('Vinyl cutting (2)'!$B$17:$B$30,B399,'Vinyl cutting (2)'!$G$17:$G$30)) +
(SUMIF('Apply vinyl graphics'!$B$17:$B$30,B399,'Apply vinyl graphics'!$G$17:$G$30)) +
(SUMIF('Apply vinyl graphics (2)'!$B$17:$B$30,B399,'Apply vinyl graphics (2)'!$G$17:$G$30)) +
(SUMIF('Alum pan sign'!$B$17:$B$30,B399,'Alum pan sign'!$G$17:$G$30)) +
(SUMIF('Alum pan sign (2)'!$B$17:$B$30,B399,'Alum pan sign (2)'!$G$17:$G$30)) +
(SUMIF('Economy pan sign'!$B$17:$B$30,B399,'Economy pan sign'!$G$17:$G$30)) +
(SUMIF('Post and panel sign'!$B$17:$B$30,B399,'Post and panel sign'!$G$17:$G$30)) +
(SUMIF('Post and panel sign (2)'!$B$17:$B$30,B399,'Post and panel sign (2)'!$G$17:$G$30)) +
(SUMIF('Flat panels only'!$B$17:$B$30,B399,'Flat panels only'!$G$17:$G$30)) +
(SUMIF('Flat panels only (2)'!$B$17:$B$30,B399,'Flat panels only (2)'!$G$17:$G$30)) +
(SUMIF('Routed panel shapes'!$B$18:$B$31,B399,'Routed panel shapes'!$G$18:$G$31)) +
(SUMIF('Routed panel shapes (2)'!$B$18:$B$31,B399,'Routed panel shapes (2)'!$G$18:$G$31)) +
(SUMIF('Routed face only'!$B$17:$B$30,B399,'Routed face only'!$G$17:$G$30)) +
(SUMIF('Routed face only (2)'!$B$17:$B$30,B399,'Routed face only (2)'!$G$17:$G$30)) +
(SUMIF('Routed alum faces letters'!$B$17:$B$30,B399,'Routed alum faces letters'!$G$17:$G$30)) +
(SUMIF('Routed alum faces letters (2)'!$B$17:$B$30,B399,'Routed alum faces letters (2)'!$G$17:$G$30)) +
(SUMIF('Routed push through acrylic'!$B$17:$B$30,B399,'Routed push through acrylic'!$G$17:$G$30)) +
(SUMIF('Routed push through acrylic (2)'!$B$17:$B$30,B399,'Routed push through acrylic (2)'!$G$17:$G$30)) +
(SUMIF('Sf routed cabinet'!$B$17:$B$30,B399,'Sf routed cabinet'!$G$17:$G$30)) +
(SUMIF('Sf routed cabinet (2)'!$B$17:$B$30,B399,'Sf routed cabinet (2)'!$G$17:$G$30)) +
(SUMIF('Df routed cabinet'!$B$17:$B$30,B399,'Df routed cabinet'!$G$17:$G$30)) +
(SUMIF('Df routed cabinet (2)'!$B$17:$B$30,B399,'Df routed cabinet (2)'!$G$17:$G$30)) +
(SUMIF('Sf acrylic cabinet'!$B$17:$B$30,B399,'Sf acrylic cabinet'!$G$17:$G$30)) +
(SUMIF('Sf acrylic cabinet (2)'!$B$17:$B$30,B399,'Sf acrylic cabinet (2)'!$G$17:$G$30)) +
(SUMIF('Economy Sf acrylic'!$B$17:$B$30,B399,'Economy Sf acrylic'!$G$17:$G$30)) +
(SUMIF('Df acrylic cabinet'!$B$17:$B$30,B399,'Df acrylic cabinet'!$G$17:$G$30)) +
(SUMIF('Df acrylic cabinet (2)'!$B$17:$B$30,B399,'Df acrylic cabinet (2)'!$G$17:$G$30)) +
(SUMIF('Sf flex cabinet'!$B$17:$B$30,B399,'Sf flex cabinet'!$G$17:$G$30)) +
(SUMIF('Sf flex cabinet (2)'!$B$17:$B$30,B399,'Sf flex cabinet (2)'!$G$17:$G$30)) +
(SUMIF('Df flex cabinet'!$B$17:$B$36,B399,'Df flex cabinet'!$G$17:$G$36)) +
(SUMIF('Df flex cabinet (2)'!$B$17:$B$36,B399,'Df flex cabinet (2)'!$G$17:$G$36)) +
(SUMIF('Pole cover'!$B$17:$B$30,B399,'Pole cover'!$G$17:$G$30)) +
(SUMIF('Pole cover (2)'!$B$17:$B$30,B399,'Pole cover (2)'!$G$17:$G$30)) +
(SUMIF('Structural Steel Fab'!$B$17:$B$29,B399,'Structural Steel Fab'!$G$17:$G$29)) +
(SUMIF(Reveal!$B$17:$B$30,B399,Reveal!$G$17:$G$30)) +
(SUMIF('Reveal (2)'!$B$17:$B$30,B399,'Reveal (2)'!$G$17:$G$30)) +
(SUMIF('Crown cove top'!$B$17:$B$30,B399,'Crown cove top'!$G$17:$G$30)) +
(SUMIF('EMC assembly'!$B$17:$B$30,B399,'EMC assembly'!$G$17:$G$30)) +
(SUMIF(Crating!$B$17:$B$29,B399,Crating!$G$17:$G$29)) +
(SUMIF('LED wiring'!$B$17:$B$30,B399,'LED wiring'!$G$17:$G$30)) +
(SUMIF('Changeable copy face'!$B$17:$B$30,B399,'Changeable copy face'!$G$17:$G$30)) +
(SUMIF('Flex face assembly'!$B$17:$B$30,B399,'Flex face assembly'!$G$17:$G$30)) +
(SUMIF('Routed face assembly'!$B$17:$B$30,B399,'Routed face assembly'!$G$17:$G$30)) +
(SUMIF('Paint calculation'!$B$17:$B$30,B399,'Paint calculation'!$G$17:$G$30)) +
(SUMIF('Trimcap letter face'!$B$17:$B$30,B399,'Trimcap letter face'!$G$17:$G$30)) +
(SUMIF('Trimcap letter face (2)'!$B$17:$B$30,B399,'Trimcap letter face (2)'!$G$17:$G$30)) +
(SUMIF('Channel letter fabrication'!$B$17:$B$30,B399,'Channel letter fabrication'!$G$17:$G$30)) +
(SUMIF('Channel letter fabrication (2)'!$B$17:$B$30,B399,'Channel letter fabrication (2)'!$G$17:$G$30))</f>
        <v>0</v>
      </c>
    </row>
    <row r="400" spans="1:10">
      <c r="A400" s="28" t="str">
        <f>[1]ODBC!$A400</f>
        <v>1/4 X 1-1/2 Fender Washer Z</v>
      </c>
      <c r="B400" s="29" t="str">
        <f>[1]ODBC!B400</f>
        <v>30110</v>
      </c>
      <c r="C400" s="30">
        <f>IFERROR(VLOOKUP($B400,[1]ODBC!$B:$H,2,FALSE),"")</f>
        <v>5.5E-2</v>
      </c>
      <c r="D400" s="30">
        <f>IFERROR(VLOOKUP($B400,[1]ODBC!$B:$H,3,FALSE),"")</f>
        <v>9.9000000000000005E-2</v>
      </c>
      <c r="E400" s="30" t="str">
        <f>IFERROR(VLOOKUP($B400,[1]ODBC!$B:$H,4,FALSE),"")</f>
        <v>EA</v>
      </c>
      <c r="F400" s="31">
        <f>IFERROR(VLOOKUP($B400,[1]ODBC!$B:$H,5,FALSE),"")</f>
        <v>44.45</v>
      </c>
      <c r="G400" s="32">
        <f>[1]ODBC!G400</f>
        <v>0</v>
      </c>
      <c r="H400" s="33">
        <f>SUM([1]ODBC!H400)</f>
        <v>45923</v>
      </c>
      <c r="I400" s="41" t="str">
        <f>'Vinyl cutting'!$B$2</f>
        <v>J36938</v>
      </c>
      <c r="J400" s="42">
        <f ca="1">(SUMIF('Freeform time and material'!$B$17:$B$30,B400,'Freeform time and material'!$G$17:$G$30)) +
(SUMIF('Vinyl cutting'!$B$17:$B$30,B400,'Vinyl cutting'!$G$17:$G$30)) +
(SUMIF('Vinyl cutting (2)'!$B$17:$B$30,B400,'Vinyl cutting (2)'!$G$17:$G$30)) +
(SUMIF('Apply vinyl graphics'!$B$17:$B$30,B400,'Apply vinyl graphics'!$G$17:$G$30)) +
(SUMIF('Apply vinyl graphics (2)'!$B$17:$B$30,B400,'Apply vinyl graphics (2)'!$G$17:$G$30)) +
(SUMIF('Alum pan sign'!$B$17:$B$30,B400,'Alum pan sign'!$G$17:$G$30)) +
(SUMIF('Alum pan sign (2)'!$B$17:$B$30,B400,'Alum pan sign (2)'!$G$17:$G$30)) +
(SUMIF('Economy pan sign'!$B$17:$B$30,B400,'Economy pan sign'!$G$17:$G$30)) +
(SUMIF('Post and panel sign'!$B$17:$B$30,B400,'Post and panel sign'!$G$17:$G$30)) +
(SUMIF('Post and panel sign (2)'!$B$17:$B$30,B400,'Post and panel sign (2)'!$G$17:$G$30)) +
(SUMIF('Flat panels only'!$B$17:$B$30,B400,'Flat panels only'!$G$17:$G$30)) +
(SUMIF('Flat panels only (2)'!$B$17:$B$30,B400,'Flat panels only (2)'!$G$17:$G$30)) +
(SUMIF('Routed panel shapes'!$B$18:$B$31,B400,'Routed panel shapes'!$G$18:$G$31)) +
(SUMIF('Routed panel shapes (2)'!$B$18:$B$31,B400,'Routed panel shapes (2)'!$G$18:$G$31)) +
(SUMIF('Routed face only'!$B$17:$B$30,B400,'Routed face only'!$G$17:$G$30)) +
(SUMIF('Routed face only (2)'!$B$17:$B$30,B400,'Routed face only (2)'!$G$17:$G$30)) +
(SUMIF('Routed alum faces letters'!$B$17:$B$30,B400,'Routed alum faces letters'!$G$17:$G$30)) +
(SUMIF('Routed alum faces letters (2)'!$B$17:$B$30,B400,'Routed alum faces letters (2)'!$G$17:$G$30)) +
(SUMIF('Routed push through acrylic'!$B$17:$B$30,B400,'Routed push through acrylic'!$G$17:$G$30)) +
(SUMIF('Routed push through acrylic (2)'!$B$17:$B$30,B400,'Routed push through acrylic (2)'!$G$17:$G$30)) +
(SUMIF('Sf routed cabinet'!$B$17:$B$30,B400,'Sf routed cabinet'!$G$17:$G$30)) +
(SUMIF('Sf routed cabinet (2)'!$B$17:$B$30,B400,'Sf routed cabinet (2)'!$G$17:$G$30)) +
(SUMIF('Df routed cabinet'!$B$17:$B$30,B400,'Df routed cabinet'!$G$17:$G$30)) +
(SUMIF('Df routed cabinet (2)'!$B$17:$B$30,B400,'Df routed cabinet (2)'!$G$17:$G$30)) +
(SUMIF('Sf acrylic cabinet'!$B$17:$B$30,B400,'Sf acrylic cabinet'!$G$17:$G$30)) +
(SUMIF('Sf acrylic cabinet (2)'!$B$17:$B$30,B400,'Sf acrylic cabinet (2)'!$G$17:$G$30)) +
(SUMIF('Economy Sf acrylic'!$B$17:$B$30,B400,'Economy Sf acrylic'!$G$17:$G$30)) +
(SUMIF('Df acrylic cabinet'!$B$17:$B$30,B400,'Df acrylic cabinet'!$G$17:$G$30)) +
(SUMIF('Df acrylic cabinet (2)'!$B$17:$B$30,B400,'Df acrylic cabinet (2)'!$G$17:$G$30)) +
(SUMIF('Sf flex cabinet'!$B$17:$B$30,B400,'Sf flex cabinet'!$G$17:$G$30)) +
(SUMIF('Sf flex cabinet (2)'!$B$17:$B$30,B400,'Sf flex cabinet (2)'!$G$17:$G$30)) +
(SUMIF('Df flex cabinet'!$B$17:$B$36,B400,'Df flex cabinet'!$G$17:$G$36)) +
(SUMIF('Df flex cabinet (2)'!$B$17:$B$36,B400,'Df flex cabinet (2)'!$G$17:$G$36)) +
(SUMIF('Pole cover'!$B$17:$B$30,B400,'Pole cover'!$G$17:$G$30)) +
(SUMIF('Pole cover (2)'!$B$17:$B$30,B400,'Pole cover (2)'!$G$17:$G$30)) +
(SUMIF('Structural Steel Fab'!$B$17:$B$29,B400,'Structural Steel Fab'!$G$17:$G$29)) +
(SUMIF(Reveal!$B$17:$B$30,B400,Reveal!$G$17:$G$30)) +
(SUMIF('Reveal (2)'!$B$17:$B$30,B400,'Reveal (2)'!$G$17:$G$30)) +
(SUMIF('Crown cove top'!$B$17:$B$30,B400,'Crown cove top'!$G$17:$G$30)) +
(SUMIF('EMC assembly'!$B$17:$B$30,B400,'EMC assembly'!$G$17:$G$30)) +
(SUMIF(Crating!$B$17:$B$29,B400,Crating!$G$17:$G$29)) +
(SUMIF('LED wiring'!$B$17:$B$30,B400,'LED wiring'!$G$17:$G$30)) +
(SUMIF('Changeable copy face'!$B$17:$B$30,B400,'Changeable copy face'!$G$17:$G$30)) +
(SUMIF('Flex face assembly'!$B$17:$B$30,B400,'Flex face assembly'!$G$17:$G$30)) +
(SUMIF('Routed face assembly'!$B$17:$B$30,B400,'Routed face assembly'!$G$17:$G$30)) +
(SUMIF('Paint calculation'!$B$17:$B$30,B400,'Paint calculation'!$G$17:$G$30)) +
(SUMIF('Trimcap letter face'!$B$17:$B$30,B400,'Trimcap letter face'!$G$17:$G$30)) +
(SUMIF('Trimcap letter face (2)'!$B$17:$B$30,B400,'Trimcap letter face (2)'!$G$17:$G$30)) +
(SUMIF('Channel letter fabrication'!$B$17:$B$30,B400,'Channel letter fabrication'!$G$17:$G$30)) +
(SUMIF('Channel letter fabrication (2)'!$B$17:$B$30,B400,'Channel letter fabrication (2)'!$G$17:$G$30))</f>
        <v>0</v>
      </c>
    </row>
    <row r="401" spans="1:10">
      <c r="A401" s="28" t="str">
        <f>[1]ODBC!$A401</f>
        <v>1/4-20 Stainless Stl Acorn Nut</v>
      </c>
      <c r="B401" s="29" t="str">
        <f>[1]ODBC!B401</f>
        <v>30118</v>
      </c>
      <c r="C401" s="30">
        <f>IFERROR(VLOOKUP($B401,[1]ODBC!$B:$H,2,FALSE),"")</f>
        <v>0.32700000000000001</v>
      </c>
      <c r="D401" s="30">
        <f>IFERROR(VLOOKUP($B401,[1]ODBC!$B:$H,3,FALSE),"")</f>
        <v>0.58899999999999997</v>
      </c>
      <c r="E401" s="30" t="str">
        <f>IFERROR(VLOOKUP($B401,[1]ODBC!$B:$H,4,FALSE),"")</f>
        <v>EA</v>
      </c>
      <c r="F401" s="31">
        <f>IFERROR(VLOOKUP($B401,[1]ODBC!$B:$H,5,FALSE),"")</f>
        <v>44.45</v>
      </c>
      <c r="G401" s="32">
        <f>[1]ODBC!G401</f>
        <v>0</v>
      </c>
      <c r="H401" s="33">
        <f>SUM([1]ODBC!H401)</f>
        <v>0</v>
      </c>
      <c r="I401" s="41" t="str">
        <f>'Vinyl cutting'!$B$2</f>
        <v>J36938</v>
      </c>
      <c r="J401" s="42">
        <f ca="1">(SUMIF('Freeform time and material'!$B$17:$B$30,B401,'Freeform time and material'!$G$17:$G$30)) +
(SUMIF('Vinyl cutting'!$B$17:$B$30,B401,'Vinyl cutting'!$G$17:$G$30)) +
(SUMIF('Vinyl cutting (2)'!$B$17:$B$30,B401,'Vinyl cutting (2)'!$G$17:$G$30)) +
(SUMIF('Apply vinyl graphics'!$B$17:$B$30,B401,'Apply vinyl graphics'!$G$17:$G$30)) +
(SUMIF('Apply vinyl graphics (2)'!$B$17:$B$30,B401,'Apply vinyl graphics (2)'!$G$17:$G$30)) +
(SUMIF('Alum pan sign'!$B$17:$B$30,B401,'Alum pan sign'!$G$17:$G$30)) +
(SUMIF('Alum pan sign (2)'!$B$17:$B$30,B401,'Alum pan sign (2)'!$G$17:$G$30)) +
(SUMIF('Economy pan sign'!$B$17:$B$30,B401,'Economy pan sign'!$G$17:$G$30)) +
(SUMIF('Post and panel sign'!$B$17:$B$30,B401,'Post and panel sign'!$G$17:$G$30)) +
(SUMIF('Post and panel sign (2)'!$B$17:$B$30,B401,'Post and panel sign (2)'!$G$17:$G$30)) +
(SUMIF('Flat panels only'!$B$17:$B$30,B401,'Flat panels only'!$G$17:$G$30)) +
(SUMIF('Flat panels only (2)'!$B$17:$B$30,B401,'Flat panels only (2)'!$G$17:$G$30)) +
(SUMIF('Routed panel shapes'!$B$18:$B$31,B401,'Routed panel shapes'!$G$18:$G$31)) +
(SUMIF('Routed panel shapes (2)'!$B$18:$B$31,B401,'Routed panel shapes (2)'!$G$18:$G$31)) +
(SUMIF('Routed face only'!$B$17:$B$30,B401,'Routed face only'!$G$17:$G$30)) +
(SUMIF('Routed face only (2)'!$B$17:$B$30,B401,'Routed face only (2)'!$G$17:$G$30)) +
(SUMIF('Routed alum faces letters'!$B$17:$B$30,B401,'Routed alum faces letters'!$G$17:$G$30)) +
(SUMIF('Routed alum faces letters (2)'!$B$17:$B$30,B401,'Routed alum faces letters (2)'!$G$17:$G$30)) +
(SUMIF('Routed push through acrylic'!$B$17:$B$30,B401,'Routed push through acrylic'!$G$17:$G$30)) +
(SUMIF('Routed push through acrylic (2)'!$B$17:$B$30,B401,'Routed push through acrylic (2)'!$G$17:$G$30)) +
(SUMIF('Sf routed cabinet'!$B$17:$B$30,B401,'Sf routed cabinet'!$G$17:$G$30)) +
(SUMIF('Sf routed cabinet (2)'!$B$17:$B$30,B401,'Sf routed cabinet (2)'!$G$17:$G$30)) +
(SUMIF('Df routed cabinet'!$B$17:$B$30,B401,'Df routed cabinet'!$G$17:$G$30)) +
(SUMIF('Df routed cabinet (2)'!$B$17:$B$30,B401,'Df routed cabinet (2)'!$G$17:$G$30)) +
(SUMIF('Sf acrylic cabinet'!$B$17:$B$30,B401,'Sf acrylic cabinet'!$G$17:$G$30)) +
(SUMIF('Sf acrylic cabinet (2)'!$B$17:$B$30,B401,'Sf acrylic cabinet (2)'!$G$17:$G$30)) +
(SUMIF('Economy Sf acrylic'!$B$17:$B$30,B401,'Economy Sf acrylic'!$G$17:$G$30)) +
(SUMIF('Df acrylic cabinet'!$B$17:$B$30,B401,'Df acrylic cabinet'!$G$17:$G$30)) +
(SUMIF('Df acrylic cabinet (2)'!$B$17:$B$30,B401,'Df acrylic cabinet (2)'!$G$17:$G$30)) +
(SUMIF('Sf flex cabinet'!$B$17:$B$30,B401,'Sf flex cabinet'!$G$17:$G$30)) +
(SUMIF('Sf flex cabinet (2)'!$B$17:$B$30,B401,'Sf flex cabinet (2)'!$G$17:$G$30)) +
(SUMIF('Df flex cabinet'!$B$17:$B$36,B401,'Df flex cabinet'!$G$17:$G$36)) +
(SUMIF('Df flex cabinet (2)'!$B$17:$B$36,B401,'Df flex cabinet (2)'!$G$17:$G$36)) +
(SUMIF('Pole cover'!$B$17:$B$30,B401,'Pole cover'!$G$17:$G$30)) +
(SUMIF('Pole cover (2)'!$B$17:$B$30,B401,'Pole cover (2)'!$G$17:$G$30)) +
(SUMIF('Structural Steel Fab'!$B$17:$B$29,B401,'Structural Steel Fab'!$G$17:$G$29)) +
(SUMIF(Reveal!$B$17:$B$30,B401,Reveal!$G$17:$G$30)) +
(SUMIF('Reveal (2)'!$B$17:$B$30,B401,'Reveal (2)'!$G$17:$G$30)) +
(SUMIF('Crown cove top'!$B$17:$B$30,B401,'Crown cove top'!$G$17:$G$30)) +
(SUMIF('EMC assembly'!$B$17:$B$30,B401,'EMC assembly'!$G$17:$G$30)) +
(SUMIF(Crating!$B$17:$B$29,B401,Crating!$G$17:$G$29)) +
(SUMIF('LED wiring'!$B$17:$B$30,B401,'LED wiring'!$G$17:$G$30)) +
(SUMIF('Changeable copy face'!$B$17:$B$30,B401,'Changeable copy face'!$G$17:$G$30)) +
(SUMIF('Flex face assembly'!$B$17:$B$30,B401,'Flex face assembly'!$G$17:$G$30)) +
(SUMIF('Routed face assembly'!$B$17:$B$30,B401,'Routed face assembly'!$G$17:$G$30)) +
(SUMIF('Paint calculation'!$B$17:$B$30,B401,'Paint calculation'!$G$17:$G$30)) +
(SUMIF('Trimcap letter face'!$B$17:$B$30,B401,'Trimcap letter face'!$G$17:$G$30)) +
(SUMIF('Trimcap letter face (2)'!$B$17:$B$30,B401,'Trimcap letter face (2)'!$G$17:$G$30)) +
(SUMIF('Channel letter fabrication'!$B$17:$B$30,B401,'Channel letter fabrication'!$G$17:$G$30)) +
(SUMIF('Channel letter fabrication (2)'!$B$17:$B$30,B401,'Channel letter fabrication (2)'!$G$17:$G$30))</f>
        <v>0</v>
      </c>
    </row>
    <row r="402" spans="1:10">
      <c r="A402" s="28" t="str">
        <f>[1]ODBC!$A402</f>
        <v>1/4-20 Weld Nut</v>
      </c>
      <c r="B402" s="29" t="str">
        <f>[1]ODBC!B402</f>
        <v>30121</v>
      </c>
      <c r="C402" s="30">
        <f>IFERROR(VLOOKUP($B402,[1]ODBC!$B:$H,2,FALSE),"")</f>
        <v>0.224</v>
      </c>
      <c r="D402" s="30">
        <f>IFERROR(VLOOKUP($B402,[1]ODBC!$B:$H,3,FALSE),"")</f>
        <v>0.40300000000000002</v>
      </c>
      <c r="E402" s="30" t="str">
        <f>IFERROR(VLOOKUP($B402,[1]ODBC!$B:$H,4,FALSE),"")</f>
        <v>EA</v>
      </c>
      <c r="F402" s="31">
        <f>IFERROR(VLOOKUP($B402,[1]ODBC!$B:$H,5,FALSE),"")</f>
        <v>44.45</v>
      </c>
      <c r="G402" s="32">
        <f>[1]ODBC!G402</f>
        <v>0</v>
      </c>
      <c r="H402" s="33">
        <f>SUM([1]ODBC!H402)</f>
        <v>0</v>
      </c>
      <c r="I402" s="41" t="str">
        <f>'Vinyl cutting'!$B$2</f>
        <v>J36938</v>
      </c>
      <c r="J402" s="42">
        <f ca="1">(SUMIF('Freeform time and material'!$B$17:$B$30,B402,'Freeform time and material'!$G$17:$G$30)) +
(SUMIF('Vinyl cutting'!$B$17:$B$30,B402,'Vinyl cutting'!$G$17:$G$30)) +
(SUMIF('Vinyl cutting (2)'!$B$17:$B$30,B402,'Vinyl cutting (2)'!$G$17:$G$30)) +
(SUMIF('Apply vinyl graphics'!$B$17:$B$30,B402,'Apply vinyl graphics'!$G$17:$G$30)) +
(SUMIF('Apply vinyl graphics (2)'!$B$17:$B$30,B402,'Apply vinyl graphics (2)'!$G$17:$G$30)) +
(SUMIF('Alum pan sign'!$B$17:$B$30,B402,'Alum pan sign'!$G$17:$G$30)) +
(SUMIF('Alum pan sign (2)'!$B$17:$B$30,B402,'Alum pan sign (2)'!$G$17:$G$30)) +
(SUMIF('Economy pan sign'!$B$17:$B$30,B402,'Economy pan sign'!$G$17:$G$30)) +
(SUMIF('Post and panel sign'!$B$17:$B$30,B402,'Post and panel sign'!$G$17:$G$30)) +
(SUMIF('Post and panel sign (2)'!$B$17:$B$30,B402,'Post and panel sign (2)'!$G$17:$G$30)) +
(SUMIF('Flat panels only'!$B$17:$B$30,B402,'Flat panels only'!$G$17:$G$30)) +
(SUMIF('Flat panels only (2)'!$B$17:$B$30,B402,'Flat panels only (2)'!$G$17:$G$30)) +
(SUMIF('Routed panel shapes'!$B$18:$B$31,B402,'Routed panel shapes'!$G$18:$G$31)) +
(SUMIF('Routed panel shapes (2)'!$B$18:$B$31,B402,'Routed panel shapes (2)'!$G$18:$G$31)) +
(SUMIF('Routed face only'!$B$17:$B$30,B402,'Routed face only'!$G$17:$G$30)) +
(SUMIF('Routed face only (2)'!$B$17:$B$30,B402,'Routed face only (2)'!$G$17:$G$30)) +
(SUMIF('Routed alum faces letters'!$B$17:$B$30,B402,'Routed alum faces letters'!$G$17:$G$30)) +
(SUMIF('Routed alum faces letters (2)'!$B$17:$B$30,B402,'Routed alum faces letters (2)'!$G$17:$G$30)) +
(SUMIF('Routed push through acrylic'!$B$17:$B$30,B402,'Routed push through acrylic'!$G$17:$G$30)) +
(SUMIF('Routed push through acrylic (2)'!$B$17:$B$30,B402,'Routed push through acrylic (2)'!$G$17:$G$30)) +
(SUMIF('Sf routed cabinet'!$B$17:$B$30,B402,'Sf routed cabinet'!$G$17:$G$30)) +
(SUMIF('Sf routed cabinet (2)'!$B$17:$B$30,B402,'Sf routed cabinet (2)'!$G$17:$G$30)) +
(SUMIF('Df routed cabinet'!$B$17:$B$30,B402,'Df routed cabinet'!$G$17:$G$30)) +
(SUMIF('Df routed cabinet (2)'!$B$17:$B$30,B402,'Df routed cabinet (2)'!$G$17:$G$30)) +
(SUMIF('Sf acrylic cabinet'!$B$17:$B$30,B402,'Sf acrylic cabinet'!$G$17:$G$30)) +
(SUMIF('Sf acrylic cabinet (2)'!$B$17:$B$30,B402,'Sf acrylic cabinet (2)'!$G$17:$G$30)) +
(SUMIF('Economy Sf acrylic'!$B$17:$B$30,B402,'Economy Sf acrylic'!$G$17:$G$30)) +
(SUMIF('Df acrylic cabinet'!$B$17:$B$30,B402,'Df acrylic cabinet'!$G$17:$G$30)) +
(SUMIF('Df acrylic cabinet (2)'!$B$17:$B$30,B402,'Df acrylic cabinet (2)'!$G$17:$G$30)) +
(SUMIF('Sf flex cabinet'!$B$17:$B$30,B402,'Sf flex cabinet'!$G$17:$G$30)) +
(SUMIF('Sf flex cabinet (2)'!$B$17:$B$30,B402,'Sf flex cabinet (2)'!$G$17:$G$30)) +
(SUMIF('Df flex cabinet'!$B$17:$B$36,B402,'Df flex cabinet'!$G$17:$G$36)) +
(SUMIF('Df flex cabinet (2)'!$B$17:$B$36,B402,'Df flex cabinet (2)'!$G$17:$G$36)) +
(SUMIF('Pole cover'!$B$17:$B$30,B402,'Pole cover'!$G$17:$G$30)) +
(SUMIF('Pole cover (2)'!$B$17:$B$30,B402,'Pole cover (2)'!$G$17:$G$30)) +
(SUMIF('Structural Steel Fab'!$B$17:$B$29,B402,'Structural Steel Fab'!$G$17:$G$29)) +
(SUMIF(Reveal!$B$17:$B$30,B402,Reveal!$G$17:$G$30)) +
(SUMIF('Reveal (2)'!$B$17:$B$30,B402,'Reveal (2)'!$G$17:$G$30)) +
(SUMIF('Crown cove top'!$B$17:$B$30,B402,'Crown cove top'!$G$17:$G$30)) +
(SUMIF('EMC assembly'!$B$17:$B$30,B402,'EMC assembly'!$G$17:$G$30)) +
(SUMIF(Crating!$B$17:$B$29,B402,Crating!$G$17:$G$29)) +
(SUMIF('LED wiring'!$B$17:$B$30,B402,'LED wiring'!$G$17:$G$30)) +
(SUMIF('Changeable copy face'!$B$17:$B$30,B402,'Changeable copy face'!$G$17:$G$30)) +
(SUMIF('Flex face assembly'!$B$17:$B$30,B402,'Flex face assembly'!$G$17:$G$30)) +
(SUMIF('Routed face assembly'!$B$17:$B$30,B402,'Routed face assembly'!$G$17:$G$30)) +
(SUMIF('Paint calculation'!$B$17:$B$30,B402,'Paint calculation'!$G$17:$G$30)) +
(SUMIF('Trimcap letter face'!$B$17:$B$30,B402,'Trimcap letter face'!$G$17:$G$30)) +
(SUMIF('Trimcap letter face (2)'!$B$17:$B$30,B402,'Trimcap letter face (2)'!$G$17:$G$30)) +
(SUMIF('Channel letter fabrication'!$B$17:$B$30,B402,'Channel letter fabrication'!$G$17:$G$30)) +
(SUMIF('Channel letter fabrication (2)'!$B$17:$B$30,B402,'Channel letter fabrication (2)'!$G$17:$G$30))</f>
        <v>0</v>
      </c>
    </row>
    <row r="403" spans="1:10">
      <c r="A403" s="28" t="str">
        <f>[1]ODBC!$A403</f>
        <v>1/4-20 Nutsert (Ribbed)</v>
      </c>
      <c r="B403" s="29" t="str">
        <f>[1]ODBC!B403</f>
        <v>30122</v>
      </c>
      <c r="C403" s="30">
        <f>IFERROR(VLOOKUP($B403,[1]ODBC!$B:$H,2,FALSE),"")</f>
        <v>0.13300000000000001</v>
      </c>
      <c r="D403" s="30">
        <f>IFERROR(VLOOKUP($B403,[1]ODBC!$B:$H,3,FALSE),"")</f>
        <v>0.23899999999999999</v>
      </c>
      <c r="E403" s="30" t="str">
        <f>IFERROR(VLOOKUP($B403,[1]ODBC!$B:$H,4,FALSE),"")</f>
        <v>EA</v>
      </c>
      <c r="F403" s="31">
        <f>IFERROR(VLOOKUP($B403,[1]ODBC!$B:$H,5,FALSE),"")</f>
        <v>44.45</v>
      </c>
      <c r="G403" s="32">
        <f>[1]ODBC!G403</f>
        <v>0</v>
      </c>
      <c r="H403" s="33">
        <f>SUM([1]ODBC!H403)</f>
        <v>45280</v>
      </c>
      <c r="I403" s="41" t="str">
        <f>'Vinyl cutting'!$B$2</f>
        <v>J36938</v>
      </c>
      <c r="J403" s="42">
        <f ca="1">(SUMIF('Freeform time and material'!$B$17:$B$30,B403,'Freeform time and material'!$G$17:$G$30)) +
(SUMIF('Vinyl cutting'!$B$17:$B$30,B403,'Vinyl cutting'!$G$17:$G$30)) +
(SUMIF('Vinyl cutting (2)'!$B$17:$B$30,B403,'Vinyl cutting (2)'!$G$17:$G$30)) +
(SUMIF('Apply vinyl graphics'!$B$17:$B$30,B403,'Apply vinyl graphics'!$G$17:$G$30)) +
(SUMIF('Apply vinyl graphics (2)'!$B$17:$B$30,B403,'Apply vinyl graphics (2)'!$G$17:$G$30)) +
(SUMIF('Alum pan sign'!$B$17:$B$30,B403,'Alum pan sign'!$G$17:$G$30)) +
(SUMIF('Alum pan sign (2)'!$B$17:$B$30,B403,'Alum pan sign (2)'!$G$17:$G$30)) +
(SUMIF('Economy pan sign'!$B$17:$B$30,B403,'Economy pan sign'!$G$17:$G$30)) +
(SUMIF('Post and panel sign'!$B$17:$B$30,B403,'Post and panel sign'!$G$17:$G$30)) +
(SUMIF('Post and panel sign (2)'!$B$17:$B$30,B403,'Post and panel sign (2)'!$G$17:$G$30)) +
(SUMIF('Flat panels only'!$B$17:$B$30,B403,'Flat panels only'!$G$17:$G$30)) +
(SUMIF('Flat panels only (2)'!$B$17:$B$30,B403,'Flat panels only (2)'!$G$17:$G$30)) +
(SUMIF('Routed panel shapes'!$B$18:$B$31,B403,'Routed panel shapes'!$G$18:$G$31)) +
(SUMIF('Routed panel shapes (2)'!$B$18:$B$31,B403,'Routed panel shapes (2)'!$G$18:$G$31)) +
(SUMIF('Routed face only'!$B$17:$B$30,B403,'Routed face only'!$G$17:$G$30)) +
(SUMIF('Routed face only (2)'!$B$17:$B$30,B403,'Routed face only (2)'!$G$17:$G$30)) +
(SUMIF('Routed alum faces letters'!$B$17:$B$30,B403,'Routed alum faces letters'!$G$17:$G$30)) +
(SUMIF('Routed alum faces letters (2)'!$B$17:$B$30,B403,'Routed alum faces letters (2)'!$G$17:$G$30)) +
(SUMIF('Routed push through acrylic'!$B$17:$B$30,B403,'Routed push through acrylic'!$G$17:$G$30)) +
(SUMIF('Routed push through acrylic (2)'!$B$17:$B$30,B403,'Routed push through acrylic (2)'!$G$17:$G$30)) +
(SUMIF('Sf routed cabinet'!$B$17:$B$30,B403,'Sf routed cabinet'!$G$17:$G$30)) +
(SUMIF('Sf routed cabinet (2)'!$B$17:$B$30,B403,'Sf routed cabinet (2)'!$G$17:$G$30)) +
(SUMIF('Df routed cabinet'!$B$17:$B$30,B403,'Df routed cabinet'!$G$17:$G$30)) +
(SUMIF('Df routed cabinet (2)'!$B$17:$B$30,B403,'Df routed cabinet (2)'!$G$17:$G$30)) +
(SUMIF('Sf acrylic cabinet'!$B$17:$B$30,B403,'Sf acrylic cabinet'!$G$17:$G$30)) +
(SUMIF('Sf acrylic cabinet (2)'!$B$17:$B$30,B403,'Sf acrylic cabinet (2)'!$G$17:$G$30)) +
(SUMIF('Economy Sf acrylic'!$B$17:$B$30,B403,'Economy Sf acrylic'!$G$17:$G$30)) +
(SUMIF('Df acrylic cabinet'!$B$17:$B$30,B403,'Df acrylic cabinet'!$G$17:$G$30)) +
(SUMIF('Df acrylic cabinet (2)'!$B$17:$B$30,B403,'Df acrylic cabinet (2)'!$G$17:$G$30)) +
(SUMIF('Sf flex cabinet'!$B$17:$B$30,B403,'Sf flex cabinet'!$G$17:$G$30)) +
(SUMIF('Sf flex cabinet (2)'!$B$17:$B$30,B403,'Sf flex cabinet (2)'!$G$17:$G$30)) +
(SUMIF('Df flex cabinet'!$B$17:$B$36,B403,'Df flex cabinet'!$G$17:$G$36)) +
(SUMIF('Df flex cabinet (2)'!$B$17:$B$36,B403,'Df flex cabinet (2)'!$G$17:$G$36)) +
(SUMIF('Pole cover'!$B$17:$B$30,B403,'Pole cover'!$G$17:$G$30)) +
(SUMIF('Pole cover (2)'!$B$17:$B$30,B403,'Pole cover (2)'!$G$17:$G$30)) +
(SUMIF('Structural Steel Fab'!$B$17:$B$29,B403,'Structural Steel Fab'!$G$17:$G$29)) +
(SUMIF(Reveal!$B$17:$B$30,B403,Reveal!$G$17:$G$30)) +
(SUMIF('Reveal (2)'!$B$17:$B$30,B403,'Reveal (2)'!$G$17:$G$30)) +
(SUMIF('Crown cove top'!$B$17:$B$30,B403,'Crown cove top'!$G$17:$G$30)) +
(SUMIF('EMC assembly'!$B$17:$B$30,B403,'EMC assembly'!$G$17:$G$30)) +
(SUMIF(Crating!$B$17:$B$29,B403,Crating!$G$17:$G$29)) +
(SUMIF('LED wiring'!$B$17:$B$30,B403,'LED wiring'!$G$17:$G$30)) +
(SUMIF('Changeable copy face'!$B$17:$B$30,B403,'Changeable copy face'!$G$17:$G$30)) +
(SUMIF('Flex face assembly'!$B$17:$B$30,B403,'Flex face assembly'!$G$17:$G$30)) +
(SUMIF('Routed face assembly'!$B$17:$B$30,B403,'Routed face assembly'!$G$17:$G$30)) +
(SUMIF('Paint calculation'!$B$17:$B$30,B403,'Paint calculation'!$G$17:$G$30)) +
(SUMIF('Trimcap letter face'!$B$17:$B$30,B403,'Trimcap letter face'!$G$17:$G$30)) +
(SUMIF('Trimcap letter face (2)'!$B$17:$B$30,B403,'Trimcap letter face (2)'!$G$17:$G$30)) +
(SUMIF('Channel letter fabrication'!$B$17:$B$30,B403,'Channel letter fabrication'!$G$17:$G$30)) +
(SUMIF('Channel letter fabrication (2)'!$B$17:$B$30,B403,'Channel letter fabrication (2)'!$G$17:$G$30))</f>
        <v>0</v>
      </c>
    </row>
    <row r="404" spans="1:10">
      <c r="A404" s="28" t="str">
        <f>[1]ODBC!$A404</f>
        <v>1/4-20 Self-Locking Nut Z</v>
      </c>
      <c r="B404" s="29" t="str">
        <f>[1]ODBC!B404</f>
        <v>30125</v>
      </c>
      <c r="C404" s="30">
        <f>IFERROR(VLOOKUP($B404,[1]ODBC!$B:$H,2,FALSE),"")</f>
        <v>6.7000000000000004E-2</v>
      </c>
      <c r="D404" s="30">
        <f>IFERROR(VLOOKUP($B404,[1]ODBC!$B:$H,3,FALSE),"")</f>
        <v>0.121</v>
      </c>
      <c r="E404" s="30" t="str">
        <f>IFERROR(VLOOKUP($B404,[1]ODBC!$B:$H,4,FALSE),"")</f>
        <v>EA</v>
      </c>
      <c r="F404" s="31">
        <f>IFERROR(VLOOKUP($B404,[1]ODBC!$B:$H,5,FALSE),"")</f>
        <v>44.45</v>
      </c>
      <c r="G404" s="32">
        <f>[1]ODBC!G404</f>
        <v>0</v>
      </c>
      <c r="H404" s="33">
        <f>SUM([1]ODBC!H404)</f>
        <v>45705</v>
      </c>
      <c r="I404" s="41" t="str">
        <f>'Vinyl cutting'!$B$2</f>
        <v>J36938</v>
      </c>
      <c r="J404" s="42">
        <f ca="1">(SUMIF('Freeform time and material'!$B$17:$B$30,B404,'Freeform time and material'!$G$17:$G$30)) +
(SUMIF('Vinyl cutting'!$B$17:$B$30,B404,'Vinyl cutting'!$G$17:$G$30)) +
(SUMIF('Vinyl cutting (2)'!$B$17:$B$30,B404,'Vinyl cutting (2)'!$G$17:$G$30)) +
(SUMIF('Apply vinyl graphics'!$B$17:$B$30,B404,'Apply vinyl graphics'!$G$17:$G$30)) +
(SUMIF('Apply vinyl graphics (2)'!$B$17:$B$30,B404,'Apply vinyl graphics (2)'!$G$17:$G$30)) +
(SUMIF('Alum pan sign'!$B$17:$B$30,B404,'Alum pan sign'!$G$17:$G$30)) +
(SUMIF('Alum pan sign (2)'!$B$17:$B$30,B404,'Alum pan sign (2)'!$G$17:$G$30)) +
(SUMIF('Economy pan sign'!$B$17:$B$30,B404,'Economy pan sign'!$G$17:$G$30)) +
(SUMIF('Post and panel sign'!$B$17:$B$30,B404,'Post and panel sign'!$G$17:$G$30)) +
(SUMIF('Post and panel sign (2)'!$B$17:$B$30,B404,'Post and panel sign (2)'!$G$17:$G$30)) +
(SUMIF('Flat panels only'!$B$17:$B$30,B404,'Flat panels only'!$G$17:$G$30)) +
(SUMIF('Flat panels only (2)'!$B$17:$B$30,B404,'Flat panels only (2)'!$G$17:$G$30)) +
(SUMIF('Routed panel shapes'!$B$18:$B$31,B404,'Routed panel shapes'!$G$18:$G$31)) +
(SUMIF('Routed panel shapes (2)'!$B$18:$B$31,B404,'Routed panel shapes (2)'!$G$18:$G$31)) +
(SUMIF('Routed face only'!$B$17:$B$30,B404,'Routed face only'!$G$17:$G$30)) +
(SUMIF('Routed face only (2)'!$B$17:$B$30,B404,'Routed face only (2)'!$G$17:$G$30)) +
(SUMIF('Routed alum faces letters'!$B$17:$B$30,B404,'Routed alum faces letters'!$G$17:$G$30)) +
(SUMIF('Routed alum faces letters (2)'!$B$17:$B$30,B404,'Routed alum faces letters (2)'!$G$17:$G$30)) +
(SUMIF('Routed push through acrylic'!$B$17:$B$30,B404,'Routed push through acrylic'!$G$17:$G$30)) +
(SUMIF('Routed push through acrylic (2)'!$B$17:$B$30,B404,'Routed push through acrylic (2)'!$G$17:$G$30)) +
(SUMIF('Sf routed cabinet'!$B$17:$B$30,B404,'Sf routed cabinet'!$G$17:$G$30)) +
(SUMIF('Sf routed cabinet (2)'!$B$17:$B$30,B404,'Sf routed cabinet (2)'!$G$17:$G$30)) +
(SUMIF('Df routed cabinet'!$B$17:$B$30,B404,'Df routed cabinet'!$G$17:$G$30)) +
(SUMIF('Df routed cabinet (2)'!$B$17:$B$30,B404,'Df routed cabinet (2)'!$G$17:$G$30)) +
(SUMIF('Sf acrylic cabinet'!$B$17:$B$30,B404,'Sf acrylic cabinet'!$G$17:$G$30)) +
(SUMIF('Sf acrylic cabinet (2)'!$B$17:$B$30,B404,'Sf acrylic cabinet (2)'!$G$17:$G$30)) +
(SUMIF('Economy Sf acrylic'!$B$17:$B$30,B404,'Economy Sf acrylic'!$G$17:$G$30)) +
(SUMIF('Df acrylic cabinet'!$B$17:$B$30,B404,'Df acrylic cabinet'!$G$17:$G$30)) +
(SUMIF('Df acrylic cabinet (2)'!$B$17:$B$30,B404,'Df acrylic cabinet (2)'!$G$17:$G$30)) +
(SUMIF('Sf flex cabinet'!$B$17:$B$30,B404,'Sf flex cabinet'!$G$17:$G$30)) +
(SUMIF('Sf flex cabinet (2)'!$B$17:$B$30,B404,'Sf flex cabinet (2)'!$G$17:$G$30)) +
(SUMIF('Df flex cabinet'!$B$17:$B$36,B404,'Df flex cabinet'!$G$17:$G$36)) +
(SUMIF('Df flex cabinet (2)'!$B$17:$B$36,B404,'Df flex cabinet (2)'!$G$17:$G$36)) +
(SUMIF('Pole cover'!$B$17:$B$30,B404,'Pole cover'!$G$17:$G$30)) +
(SUMIF('Pole cover (2)'!$B$17:$B$30,B404,'Pole cover (2)'!$G$17:$G$30)) +
(SUMIF('Structural Steel Fab'!$B$17:$B$29,B404,'Structural Steel Fab'!$G$17:$G$29)) +
(SUMIF(Reveal!$B$17:$B$30,B404,Reveal!$G$17:$G$30)) +
(SUMIF('Reveal (2)'!$B$17:$B$30,B404,'Reveal (2)'!$G$17:$G$30)) +
(SUMIF('Crown cove top'!$B$17:$B$30,B404,'Crown cove top'!$G$17:$G$30)) +
(SUMIF('EMC assembly'!$B$17:$B$30,B404,'EMC assembly'!$G$17:$G$30)) +
(SUMIF(Crating!$B$17:$B$29,B404,Crating!$G$17:$G$29)) +
(SUMIF('LED wiring'!$B$17:$B$30,B404,'LED wiring'!$G$17:$G$30)) +
(SUMIF('Changeable copy face'!$B$17:$B$30,B404,'Changeable copy face'!$G$17:$G$30)) +
(SUMIF('Flex face assembly'!$B$17:$B$30,B404,'Flex face assembly'!$G$17:$G$30)) +
(SUMIF('Routed face assembly'!$B$17:$B$30,B404,'Routed face assembly'!$G$17:$G$30)) +
(SUMIF('Paint calculation'!$B$17:$B$30,B404,'Paint calculation'!$G$17:$G$30)) +
(SUMIF('Trimcap letter face'!$B$17:$B$30,B404,'Trimcap letter face'!$G$17:$G$30)) +
(SUMIF('Trimcap letter face (2)'!$B$17:$B$30,B404,'Trimcap letter face (2)'!$G$17:$G$30)) +
(SUMIF('Channel letter fabrication'!$B$17:$B$30,B404,'Channel letter fabrication'!$G$17:$G$30)) +
(SUMIF('Channel letter fabrication (2)'!$B$17:$B$30,B404,'Channel letter fabrication (2)'!$G$17:$G$30))</f>
        <v>0</v>
      </c>
    </row>
    <row r="405" spans="1:10">
      <c r="A405" s="28" t="str">
        <f>[1]ODBC!$A405</f>
        <v>NR-5/16-18 X 1 Bolt Z5</v>
      </c>
      <c r="B405" s="29" t="str">
        <f>[1]ODBC!B405</f>
        <v>30130</v>
      </c>
      <c r="C405" s="30">
        <f>IFERROR(VLOOKUP($B405,[1]ODBC!$B:$H,2,FALSE),"")</f>
        <v>0.04</v>
      </c>
      <c r="D405" s="30">
        <f>IFERROR(VLOOKUP($B405,[1]ODBC!$B:$H,3,FALSE),"")</f>
        <v>7.1999999999999995E-2</v>
      </c>
      <c r="E405" s="30" t="str">
        <f>IFERROR(VLOOKUP($B405,[1]ODBC!$B:$H,4,FALSE),"")</f>
        <v>EA</v>
      </c>
      <c r="F405" s="31">
        <f>IFERROR(VLOOKUP($B405,[1]ODBC!$B:$H,5,FALSE),"")</f>
        <v>44.45</v>
      </c>
      <c r="G405" s="32">
        <f>[1]ODBC!G405</f>
        <v>0</v>
      </c>
      <c r="H405" s="33">
        <f>SUM([1]ODBC!H405)</f>
        <v>0</v>
      </c>
      <c r="I405" s="41" t="str">
        <f>'Vinyl cutting'!$B$2</f>
        <v>J36938</v>
      </c>
      <c r="J405" s="42">
        <f ca="1">(SUMIF('Freeform time and material'!$B$17:$B$30,B405,'Freeform time and material'!$G$17:$G$30)) +
(SUMIF('Vinyl cutting'!$B$17:$B$30,B405,'Vinyl cutting'!$G$17:$G$30)) +
(SUMIF('Vinyl cutting (2)'!$B$17:$B$30,B405,'Vinyl cutting (2)'!$G$17:$G$30)) +
(SUMIF('Apply vinyl graphics'!$B$17:$B$30,B405,'Apply vinyl graphics'!$G$17:$G$30)) +
(SUMIF('Apply vinyl graphics (2)'!$B$17:$B$30,B405,'Apply vinyl graphics (2)'!$G$17:$G$30)) +
(SUMIF('Alum pan sign'!$B$17:$B$30,B405,'Alum pan sign'!$G$17:$G$30)) +
(SUMIF('Alum pan sign (2)'!$B$17:$B$30,B405,'Alum pan sign (2)'!$G$17:$G$30)) +
(SUMIF('Economy pan sign'!$B$17:$B$30,B405,'Economy pan sign'!$G$17:$G$30)) +
(SUMIF('Post and panel sign'!$B$17:$B$30,B405,'Post and panel sign'!$G$17:$G$30)) +
(SUMIF('Post and panel sign (2)'!$B$17:$B$30,B405,'Post and panel sign (2)'!$G$17:$G$30)) +
(SUMIF('Flat panels only'!$B$17:$B$30,B405,'Flat panels only'!$G$17:$G$30)) +
(SUMIF('Flat panels only (2)'!$B$17:$B$30,B405,'Flat panels only (2)'!$G$17:$G$30)) +
(SUMIF('Routed panel shapes'!$B$18:$B$31,B405,'Routed panel shapes'!$G$18:$G$31)) +
(SUMIF('Routed panel shapes (2)'!$B$18:$B$31,B405,'Routed panel shapes (2)'!$G$18:$G$31)) +
(SUMIF('Routed face only'!$B$17:$B$30,B405,'Routed face only'!$G$17:$G$30)) +
(SUMIF('Routed face only (2)'!$B$17:$B$30,B405,'Routed face only (2)'!$G$17:$G$30)) +
(SUMIF('Routed alum faces letters'!$B$17:$B$30,B405,'Routed alum faces letters'!$G$17:$G$30)) +
(SUMIF('Routed alum faces letters (2)'!$B$17:$B$30,B405,'Routed alum faces letters (2)'!$G$17:$G$30)) +
(SUMIF('Routed push through acrylic'!$B$17:$B$30,B405,'Routed push through acrylic'!$G$17:$G$30)) +
(SUMIF('Routed push through acrylic (2)'!$B$17:$B$30,B405,'Routed push through acrylic (2)'!$G$17:$G$30)) +
(SUMIF('Sf routed cabinet'!$B$17:$B$30,B405,'Sf routed cabinet'!$G$17:$G$30)) +
(SUMIF('Sf routed cabinet (2)'!$B$17:$B$30,B405,'Sf routed cabinet (2)'!$G$17:$G$30)) +
(SUMIF('Df routed cabinet'!$B$17:$B$30,B405,'Df routed cabinet'!$G$17:$G$30)) +
(SUMIF('Df routed cabinet (2)'!$B$17:$B$30,B405,'Df routed cabinet (2)'!$G$17:$G$30)) +
(SUMIF('Sf acrylic cabinet'!$B$17:$B$30,B405,'Sf acrylic cabinet'!$G$17:$G$30)) +
(SUMIF('Sf acrylic cabinet (2)'!$B$17:$B$30,B405,'Sf acrylic cabinet (2)'!$G$17:$G$30)) +
(SUMIF('Economy Sf acrylic'!$B$17:$B$30,B405,'Economy Sf acrylic'!$G$17:$G$30)) +
(SUMIF('Df acrylic cabinet'!$B$17:$B$30,B405,'Df acrylic cabinet'!$G$17:$G$30)) +
(SUMIF('Df acrylic cabinet (2)'!$B$17:$B$30,B405,'Df acrylic cabinet (2)'!$G$17:$G$30)) +
(SUMIF('Sf flex cabinet'!$B$17:$B$30,B405,'Sf flex cabinet'!$G$17:$G$30)) +
(SUMIF('Sf flex cabinet (2)'!$B$17:$B$30,B405,'Sf flex cabinet (2)'!$G$17:$G$30)) +
(SUMIF('Df flex cabinet'!$B$17:$B$36,B405,'Df flex cabinet'!$G$17:$G$36)) +
(SUMIF('Df flex cabinet (2)'!$B$17:$B$36,B405,'Df flex cabinet (2)'!$G$17:$G$36)) +
(SUMIF('Pole cover'!$B$17:$B$30,B405,'Pole cover'!$G$17:$G$30)) +
(SUMIF('Pole cover (2)'!$B$17:$B$30,B405,'Pole cover (2)'!$G$17:$G$30)) +
(SUMIF('Structural Steel Fab'!$B$17:$B$29,B405,'Structural Steel Fab'!$G$17:$G$29)) +
(SUMIF(Reveal!$B$17:$B$30,B405,Reveal!$G$17:$G$30)) +
(SUMIF('Reveal (2)'!$B$17:$B$30,B405,'Reveal (2)'!$G$17:$G$30)) +
(SUMIF('Crown cove top'!$B$17:$B$30,B405,'Crown cove top'!$G$17:$G$30)) +
(SUMIF('EMC assembly'!$B$17:$B$30,B405,'EMC assembly'!$G$17:$G$30)) +
(SUMIF(Crating!$B$17:$B$29,B405,Crating!$G$17:$G$29)) +
(SUMIF('LED wiring'!$B$17:$B$30,B405,'LED wiring'!$G$17:$G$30)) +
(SUMIF('Changeable copy face'!$B$17:$B$30,B405,'Changeable copy face'!$G$17:$G$30)) +
(SUMIF('Flex face assembly'!$B$17:$B$30,B405,'Flex face assembly'!$G$17:$G$30)) +
(SUMIF('Routed face assembly'!$B$17:$B$30,B405,'Routed face assembly'!$G$17:$G$30)) +
(SUMIF('Paint calculation'!$B$17:$B$30,B405,'Paint calculation'!$G$17:$G$30)) +
(SUMIF('Trimcap letter face'!$B$17:$B$30,B405,'Trimcap letter face'!$G$17:$G$30)) +
(SUMIF('Trimcap letter face (2)'!$B$17:$B$30,B405,'Trimcap letter face (2)'!$G$17:$G$30)) +
(SUMIF('Channel letter fabrication'!$B$17:$B$30,B405,'Channel letter fabrication'!$G$17:$G$30)) +
(SUMIF('Channel letter fabrication (2)'!$B$17:$B$30,B405,'Channel letter fabrication (2)'!$G$17:$G$30))</f>
        <v>0</v>
      </c>
    </row>
    <row r="406" spans="1:10">
      <c r="A406" s="28" t="str">
        <f>[1]ODBC!$A406</f>
        <v>NR-5/16 USS Flat Washer Z</v>
      </c>
      <c r="B406" s="29" t="str">
        <f>[1]ODBC!B406</f>
        <v>30145</v>
      </c>
      <c r="C406" s="30">
        <f>IFERROR(VLOOKUP($B406,[1]ODBC!$B:$H,2,FALSE),"")</f>
        <v>0.05</v>
      </c>
      <c r="D406" s="30">
        <f>IFERROR(VLOOKUP($B406,[1]ODBC!$B:$H,3,FALSE),"")</f>
        <v>0.09</v>
      </c>
      <c r="E406" s="30" t="str">
        <f>IFERROR(VLOOKUP($B406,[1]ODBC!$B:$H,4,FALSE),"")</f>
        <v>EA</v>
      </c>
      <c r="F406" s="31">
        <f>IFERROR(VLOOKUP($B406,[1]ODBC!$B:$H,5,FALSE),"")</f>
        <v>44.45</v>
      </c>
      <c r="G406" s="32">
        <f>[1]ODBC!G406</f>
        <v>0</v>
      </c>
      <c r="H406" s="33">
        <f>SUM([1]ODBC!H406)</f>
        <v>0</v>
      </c>
      <c r="I406" s="41" t="str">
        <f>'Vinyl cutting'!$B$2</f>
        <v>J36938</v>
      </c>
      <c r="J406" s="42">
        <f ca="1">(SUMIF('Freeform time and material'!$B$17:$B$30,B406,'Freeform time and material'!$G$17:$G$30)) +
(SUMIF('Vinyl cutting'!$B$17:$B$30,B406,'Vinyl cutting'!$G$17:$G$30)) +
(SUMIF('Vinyl cutting (2)'!$B$17:$B$30,B406,'Vinyl cutting (2)'!$G$17:$G$30)) +
(SUMIF('Apply vinyl graphics'!$B$17:$B$30,B406,'Apply vinyl graphics'!$G$17:$G$30)) +
(SUMIF('Apply vinyl graphics (2)'!$B$17:$B$30,B406,'Apply vinyl graphics (2)'!$G$17:$G$30)) +
(SUMIF('Alum pan sign'!$B$17:$B$30,B406,'Alum pan sign'!$G$17:$G$30)) +
(SUMIF('Alum pan sign (2)'!$B$17:$B$30,B406,'Alum pan sign (2)'!$G$17:$G$30)) +
(SUMIF('Economy pan sign'!$B$17:$B$30,B406,'Economy pan sign'!$G$17:$G$30)) +
(SUMIF('Post and panel sign'!$B$17:$B$30,B406,'Post and panel sign'!$G$17:$G$30)) +
(SUMIF('Post and panel sign (2)'!$B$17:$B$30,B406,'Post and panel sign (2)'!$G$17:$G$30)) +
(SUMIF('Flat panels only'!$B$17:$B$30,B406,'Flat panels only'!$G$17:$G$30)) +
(SUMIF('Flat panels only (2)'!$B$17:$B$30,B406,'Flat panels only (2)'!$G$17:$G$30)) +
(SUMIF('Routed panel shapes'!$B$18:$B$31,B406,'Routed panel shapes'!$G$18:$G$31)) +
(SUMIF('Routed panel shapes (2)'!$B$18:$B$31,B406,'Routed panel shapes (2)'!$G$18:$G$31)) +
(SUMIF('Routed face only'!$B$17:$B$30,B406,'Routed face only'!$G$17:$G$30)) +
(SUMIF('Routed face only (2)'!$B$17:$B$30,B406,'Routed face only (2)'!$G$17:$G$30)) +
(SUMIF('Routed alum faces letters'!$B$17:$B$30,B406,'Routed alum faces letters'!$G$17:$G$30)) +
(SUMIF('Routed alum faces letters (2)'!$B$17:$B$30,B406,'Routed alum faces letters (2)'!$G$17:$G$30)) +
(SUMIF('Routed push through acrylic'!$B$17:$B$30,B406,'Routed push through acrylic'!$G$17:$G$30)) +
(SUMIF('Routed push through acrylic (2)'!$B$17:$B$30,B406,'Routed push through acrylic (2)'!$G$17:$G$30)) +
(SUMIF('Sf routed cabinet'!$B$17:$B$30,B406,'Sf routed cabinet'!$G$17:$G$30)) +
(SUMIF('Sf routed cabinet (2)'!$B$17:$B$30,B406,'Sf routed cabinet (2)'!$G$17:$G$30)) +
(SUMIF('Df routed cabinet'!$B$17:$B$30,B406,'Df routed cabinet'!$G$17:$G$30)) +
(SUMIF('Df routed cabinet (2)'!$B$17:$B$30,B406,'Df routed cabinet (2)'!$G$17:$G$30)) +
(SUMIF('Sf acrylic cabinet'!$B$17:$B$30,B406,'Sf acrylic cabinet'!$G$17:$G$30)) +
(SUMIF('Sf acrylic cabinet (2)'!$B$17:$B$30,B406,'Sf acrylic cabinet (2)'!$G$17:$G$30)) +
(SUMIF('Economy Sf acrylic'!$B$17:$B$30,B406,'Economy Sf acrylic'!$G$17:$G$30)) +
(SUMIF('Df acrylic cabinet'!$B$17:$B$30,B406,'Df acrylic cabinet'!$G$17:$G$30)) +
(SUMIF('Df acrylic cabinet (2)'!$B$17:$B$30,B406,'Df acrylic cabinet (2)'!$G$17:$G$30)) +
(SUMIF('Sf flex cabinet'!$B$17:$B$30,B406,'Sf flex cabinet'!$G$17:$G$30)) +
(SUMIF('Sf flex cabinet (2)'!$B$17:$B$30,B406,'Sf flex cabinet (2)'!$G$17:$G$30)) +
(SUMIF('Df flex cabinet'!$B$17:$B$36,B406,'Df flex cabinet'!$G$17:$G$36)) +
(SUMIF('Df flex cabinet (2)'!$B$17:$B$36,B406,'Df flex cabinet (2)'!$G$17:$G$36)) +
(SUMIF('Pole cover'!$B$17:$B$30,B406,'Pole cover'!$G$17:$G$30)) +
(SUMIF('Pole cover (2)'!$B$17:$B$30,B406,'Pole cover (2)'!$G$17:$G$30)) +
(SUMIF('Structural Steel Fab'!$B$17:$B$29,B406,'Structural Steel Fab'!$G$17:$G$29)) +
(SUMIF(Reveal!$B$17:$B$30,B406,Reveal!$G$17:$G$30)) +
(SUMIF('Reveal (2)'!$B$17:$B$30,B406,'Reveal (2)'!$G$17:$G$30)) +
(SUMIF('Crown cove top'!$B$17:$B$30,B406,'Crown cove top'!$G$17:$G$30)) +
(SUMIF('EMC assembly'!$B$17:$B$30,B406,'EMC assembly'!$G$17:$G$30)) +
(SUMIF(Crating!$B$17:$B$29,B406,Crating!$G$17:$G$29)) +
(SUMIF('LED wiring'!$B$17:$B$30,B406,'LED wiring'!$G$17:$G$30)) +
(SUMIF('Changeable copy face'!$B$17:$B$30,B406,'Changeable copy face'!$G$17:$G$30)) +
(SUMIF('Flex face assembly'!$B$17:$B$30,B406,'Flex face assembly'!$G$17:$G$30)) +
(SUMIF('Routed face assembly'!$B$17:$B$30,B406,'Routed face assembly'!$G$17:$G$30)) +
(SUMIF('Paint calculation'!$B$17:$B$30,B406,'Paint calculation'!$G$17:$G$30)) +
(SUMIF('Trimcap letter face'!$B$17:$B$30,B406,'Trimcap letter face'!$G$17:$G$30)) +
(SUMIF('Trimcap letter face (2)'!$B$17:$B$30,B406,'Trimcap letter face (2)'!$G$17:$G$30)) +
(SUMIF('Channel letter fabrication'!$B$17:$B$30,B406,'Channel letter fabrication'!$G$17:$G$30)) +
(SUMIF('Channel letter fabrication (2)'!$B$17:$B$30,B406,'Channel letter fabrication (2)'!$G$17:$G$30))</f>
        <v>0</v>
      </c>
    </row>
    <row r="407" spans="1:10">
      <c r="A407" s="28" t="str">
        <f>[1]ODBC!$A407</f>
        <v>NR-5/16 Lock Washer Z</v>
      </c>
      <c r="B407" s="29" t="str">
        <f>[1]ODBC!B407</f>
        <v>30150</v>
      </c>
      <c r="C407" s="30">
        <f>IFERROR(VLOOKUP($B407,[1]ODBC!$B:$H,2,FALSE),"")</f>
        <v>2.8000000000000001E-2</v>
      </c>
      <c r="D407" s="30">
        <f>IFERROR(VLOOKUP($B407,[1]ODBC!$B:$H,3,FALSE),"")</f>
        <v>0.05</v>
      </c>
      <c r="E407" s="30" t="str">
        <f>IFERROR(VLOOKUP($B407,[1]ODBC!$B:$H,4,FALSE),"")</f>
        <v>EA</v>
      </c>
      <c r="F407" s="31">
        <f>IFERROR(VLOOKUP($B407,[1]ODBC!$B:$H,5,FALSE),"")</f>
        <v>44.45</v>
      </c>
      <c r="G407" s="32">
        <f>[1]ODBC!G407</f>
        <v>0</v>
      </c>
      <c r="H407" s="33">
        <f>SUM([1]ODBC!H407)</f>
        <v>45610</v>
      </c>
      <c r="I407" s="41" t="str">
        <f>'Vinyl cutting'!$B$2</f>
        <v>J36938</v>
      </c>
      <c r="J407" s="42">
        <f ca="1">(SUMIF('Freeform time and material'!$B$17:$B$30,B407,'Freeform time and material'!$G$17:$G$30)) +
(SUMIF('Vinyl cutting'!$B$17:$B$30,B407,'Vinyl cutting'!$G$17:$G$30)) +
(SUMIF('Vinyl cutting (2)'!$B$17:$B$30,B407,'Vinyl cutting (2)'!$G$17:$G$30)) +
(SUMIF('Apply vinyl graphics'!$B$17:$B$30,B407,'Apply vinyl graphics'!$G$17:$G$30)) +
(SUMIF('Apply vinyl graphics (2)'!$B$17:$B$30,B407,'Apply vinyl graphics (2)'!$G$17:$G$30)) +
(SUMIF('Alum pan sign'!$B$17:$B$30,B407,'Alum pan sign'!$G$17:$G$30)) +
(SUMIF('Alum pan sign (2)'!$B$17:$B$30,B407,'Alum pan sign (2)'!$G$17:$G$30)) +
(SUMIF('Economy pan sign'!$B$17:$B$30,B407,'Economy pan sign'!$G$17:$G$30)) +
(SUMIF('Post and panel sign'!$B$17:$B$30,B407,'Post and panel sign'!$G$17:$G$30)) +
(SUMIF('Post and panel sign (2)'!$B$17:$B$30,B407,'Post and panel sign (2)'!$G$17:$G$30)) +
(SUMIF('Flat panels only'!$B$17:$B$30,B407,'Flat panels only'!$G$17:$G$30)) +
(SUMIF('Flat panels only (2)'!$B$17:$B$30,B407,'Flat panels only (2)'!$G$17:$G$30)) +
(SUMIF('Routed panel shapes'!$B$18:$B$31,B407,'Routed panel shapes'!$G$18:$G$31)) +
(SUMIF('Routed panel shapes (2)'!$B$18:$B$31,B407,'Routed panel shapes (2)'!$G$18:$G$31)) +
(SUMIF('Routed face only'!$B$17:$B$30,B407,'Routed face only'!$G$17:$G$30)) +
(SUMIF('Routed face only (2)'!$B$17:$B$30,B407,'Routed face only (2)'!$G$17:$G$30)) +
(SUMIF('Routed alum faces letters'!$B$17:$B$30,B407,'Routed alum faces letters'!$G$17:$G$30)) +
(SUMIF('Routed alum faces letters (2)'!$B$17:$B$30,B407,'Routed alum faces letters (2)'!$G$17:$G$30)) +
(SUMIF('Routed push through acrylic'!$B$17:$B$30,B407,'Routed push through acrylic'!$G$17:$G$30)) +
(SUMIF('Routed push through acrylic (2)'!$B$17:$B$30,B407,'Routed push through acrylic (2)'!$G$17:$G$30)) +
(SUMIF('Sf routed cabinet'!$B$17:$B$30,B407,'Sf routed cabinet'!$G$17:$G$30)) +
(SUMIF('Sf routed cabinet (2)'!$B$17:$B$30,B407,'Sf routed cabinet (2)'!$G$17:$G$30)) +
(SUMIF('Df routed cabinet'!$B$17:$B$30,B407,'Df routed cabinet'!$G$17:$G$30)) +
(SUMIF('Df routed cabinet (2)'!$B$17:$B$30,B407,'Df routed cabinet (2)'!$G$17:$G$30)) +
(SUMIF('Sf acrylic cabinet'!$B$17:$B$30,B407,'Sf acrylic cabinet'!$G$17:$G$30)) +
(SUMIF('Sf acrylic cabinet (2)'!$B$17:$B$30,B407,'Sf acrylic cabinet (2)'!$G$17:$G$30)) +
(SUMIF('Economy Sf acrylic'!$B$17:$B$30,B407,'Economy Sf acrylic'!$G$17:$G$30)) +
(SUMIF('Df acrylic cabinet'!$B$17:$B$30,B407,'Df acrylic cabinet'!$G$17:$G$30)) +
(SUMIF('Df acrylic cabinet (2)'!$B$17:$B$30,B407,'Df acrylic cabinet (2)'!$G$17:$G$30)) +
(SUMIF('Sf flex cabinet'!$B$17:$B$30,B407,'Sf flex cabinet'!$G$17:$G$30)) +
(SUMIF('Sf flex cabinet (2)'!$B$17:$B$30,B407,'Sf flex cabinet (2)'!$G$17:$G$30)) +
(SUMIF('Df flex cabinet'!$B$17:$B$36,B407,'Df flex cabinet'!$G$17:$G$36)) +
(SUMIF('Df flex cabinet (2)'!$B$17:$B$36,B407,'Df flex cabinet (2)'!$G$17:$G$36)) +
(SUMIF('Pole cover'!$B$17:$B$30,B407,'Pole cover'!$G$17:$G$30)) +
(SUMIF('Pole cover (2)'!$B$17:$B$30,B407,'Pole cover (2)'!$G$17:$G$30)) +
(SUMIF('Structural Steel Fab'!$B$17:$B$29,B407,'Structural Steel Fab'!$G$17:$G$29)) +
(SUMIF(Reveal!$B$17:$B$30,B407,Reveal!$G$17:$G$30)) +
(SUMIF('Reveal (2)'!$B$17:$B$30,B407,'Reveal (2)'!$G$17:$G$30)) +
(SUMIF('Crown cove top'!$B$17:$B$30,B407,'Crown cove top'!$G$17:$G$30)) +
(SUMIF('EMC assembly'!$B$17:$B$30,B407,'EMC assembly'!$G$17:$G$30)) +
(SUMIF(Crating!$B$17:$B$29,B407,Crating!$G$17:$G$29)) +
(SUMIF('LED wiring'!$B$17:$B$30,B407,'LED wiring'!$G$17:$G$30)) +
(SUMIF('Changeable copy face'!$B$17:$B$30,B407,'Changeable copy face'!$G$17:$G$30)) +
(SUMIF('Flex face assembly'!$B$17:$B$30,B407,'Flex face assembly'!$G$17:$G$30)) +
(SUMIF('Routed face assembly'!$B$17:$B$30,B407,'Routed face assembly'!$G$17:$G$30)) +
(SUMIF('Paint calculation'!$B$17:$B$30,B407,'Paint calculation'!$G$17:$G$30)) +
(SUMIF('Trimcap letter face'!$B$17:$B$30,B407,'Trimcap letter face'!$G$17:$G$30)) +
(SUMIF('Trimcap letter face (2)'!$B$17:$B$30,B407,'Trimcap letter face (2)'!$G$17:$G$30)) +
(SUMIF('Channel letter fabrication'!$B$17:$B$30,B407,'Channel letter fabrication'!$G$17:$G$30)) +
(SUMIF('Channel letter fabrication (2)'!$B$17:$B$30,B407,'Channel letter fabrication (2)'!$G$17:$G$30))</f>
        <v>0</v>
      </c>
    </row>
    <row r="408" spans="1:10">
      <c r="A408" s="28" t="str">
        <f>[1]ODBC!$A408</f>
        <v>NR-5/16-18 Nut Z5</v>
      </c>
      <c r="B408" s="29" t="str">
        <f>[1]ODBC!B408</f>
        <v>30155</v>
      </c>
      <c r="C408" s="30">
        <f>IFERROR(VLOOKUP($B408,[1]ODBC!$B:$H,2,FALSE),"")</f>
        <v>7.0000000000000007E-2</v>
      </c>
      <c r="D408" s="30">
        <f>IFERROR(VLOOKUP($B408,[1]ODBC!$B:$H,3,FALSE),"")</f>
        <v>0.126</v>
      </c>
      <c r="E408" s="30" t="str">
        <f>IFERROR(VLOOKUP($B408,[1]ODBC!$B:$H,4,FALSE),"")</f>
        <v>EA</v>
      </c>
      <c r="F408" s="31">
        <f>IFERROR(VLOOKUP($B408,[1]ODBC!$B:$H,5,FALSE),"")</f>
        <v>44.45</v>
      </c>
      <c r="G408" s="32">
        <f>[1]ODBC!G408</f>
        <v>0</v>
      </c>
      <c r="H408" s="33">
        <f>SUM([1]ODBC!H408)</f>
        <v>0</v>
      </c>
      <c r="I408" s="41" t="str">
        <f>'Vinyl cutting'!$B$2</f>
        <v>J36938</v>
      </c>
      <c r="J408" s="42">
        <f ca="1">(SUMIF('Freeform time and material'!$B$17:$B$30,B408,'Freeform time and material'!$G$17:$G$30)) +
(SUMIF('Vinyl cutting'!$B$17:$B$30,B408,'Vinyl cutting'!$G$17:$G$30)) +
(SUMIF('Vinyl cutting (2)'!$B$17:$B$30,B408,'Vinyl cutting (2)'!$G$17:$G$30)) +
(SUMIF('Apply vinyl graphics'!$B$17:$B$30,B408,'Apply vinyl graphics'!$G$17:$G$30)) +
(SUMIF('Apply vinyl graphics (2)'!$B$17:$B$30,B408,'Apply vinyl graphics (2)'!$G$17:$G$30)) +
(SUMIF('Alum pan sign'!$B$17:$B$30,B408,'Alum pan sign'!$G$17:$G$30)) +
(SUMIF('Alum pan sign (2)'!$B$17:$B$30,B408,'Alum pan sign (2)'!$G$17:$G$30)) +
(SUMIF('Economy pan sign'!$B$17:$B$30,B408,'Economy pan sign'!$G$17:$G$30)) +
(SUMIF('Post and panel sign'!$B$17:$B$30,B408,'Post and panel sign'!$G$17:$G$30)) +
(SUMIF('Post and panel sign (2)'!$B$17:$B$30,B408,'Post and panel sign (2)'!$G$17:$G$30)) +
(SUMIF('Flat panels only'!$B$17:$B$30,B408,'Flat panels only'!$G$17:$G$30)) +
(SUMIF('Flat panels only (2)'!$B$17:$B$30,B408,'Flat panels only (2)'!$G$17:$G$30)) +
(SUMIF('Routed panel shapes'!$B$18:$B$31,B408,'Routed panel shapes'!$G$18:$G$31)) +
(SUMIF('Routed panel shapes (2)'!$B$18:$B$31,B408,'Routed panel shapes (2)'!$G$18:$G$31)) +
(SUMIF('Routed face only'!$B$17:$B$30,B408,'Routed face only'!$G$17:$G$30)) +
(SUMIF('Routed face only (2)'!$B$17:$B$30,B408,'Routed face only (2)'!$G$17:$G$30)) +
(SUMIF('Routed alum faces letters'!$B$17:$B$30,B408,'Routed alum faces letters'!$G$17:$G$30)) +
(SUMIF('Routed alum faces letters (2)'!$B$17:$B$30,B408,'Routed alum faces letters (2)'!$G$17:$G$30)) +
(SUMIF('Routed push through acrylic'!$B$17:$B$30,B408,'Routed push through acrylic'!$G$17:$G$30)) +
(SUMIF('Routed push through acrylic (2)'!$B$17:$B$30,B408,'Routed push through acrylic (2)'!$G$17:$G$30)) +
(SUMIF('Sf routed cabinet'!$B$17:$B$30,B408,'Sf routed cabinet'!$G$17:$G$30)) +
(SUMIF('Sf routed cabinet (2)'!$B$17:$B$30,B408,'Sf routed cabinet (2)'!$G$17:$G$30)) +
(SUMIF('Df routed cabinet'!$B$17:$B$30,B408,'Df routed cabinet'!$G$17:$G$30)) +
(SUMIF('Df routed cabinet (2)'!$B$17:$B$30,B408,'Df routed cabinet (2)'!$G$17:$G$30)) +
(SUMIF('Sf acrylic cabinet'!$B$17:$B$30,B408,'Sf acrylic cabinet'!$G$17:$G$30)) +
(SUMIF('Sf acrylic cabinet (2)'!$B$17:$B$30,B408,'Sf acrylic cabinet (2)'!$G$17:$G$30)) +
(SUMIF('Economy Sf acrylic'!$B$17:$B$30,B408,'Economy Sf acrylic'!$G$17:$G$30)) +
(SUMIF('Df acrylic cabinet'!$B$17:$B$30,B408,'Df acrylic cabinet'!$G$17:$G$30)) +
(SUMIF('Df acrylic cabinet (2)'!$B$17:$B$30,B408,'Df acrylic cabinet (2)'!$G$17:$G$30)) +
(SUMIF('Sf flex cabinet'!$B$17:$B$30,B408,'Sf flex cabinet'!$G$17:$G$30)) +
(SUMIF('Sf flex cabinet (2)'!$B$17:$B$30,B408,'Sf flex cabinet (2)'!$G$17:$G$30)) +
(SUMIF('Df flex cabinet'!$B$17:$B$36,B408,'Df flex cabinet'!$G$17:$G$36)) +
(SUMIF('Df flex cabinet (2)'!$B$17:$B$36,B408,'Df flex cabinet (2)'!$G$17:$G$36)) +
(SUMIF('Pole cover'!$B$17:$B$30,B408,'Pole cover'!$G$17:$G$30)) +
(SUMIF('Pole cover (2)'!$B$17:$B$30,B408,'Pole cover (2)'!$G$17:$G$30)) +
(SUMIF('Structural Steel Fab'!$B$17:$B$29,B408,'Structural Steel Fab'!$G$17:$G$29)) +
(SUMIF(Reveal!$B$17:$B$30,B408,Reveal!$G$17:$G$30)) +
(SUMIF('Reveal (2)'!$B$17:$B$30,B408,'Reveal (2)'!$G$17:$G$30)) +
(SUMIF('Crown cove top'!$B$17:$B$30,B408,'Crown cove top'!$G$17:$G$30)) +
(SUMIF('EMC assembly'!$B$17:$B$30,B408,'EMC assembly'!$G$17:$G$30)) +
(SUMIF(Crating!$B$17:$B$29,B408,Crating!$G$17:$G$29)) +
(SUMIF('LED wiring'!$B$17:$B$30,B408,'LED wiring'!$G$17:$G$30)) +
(SUMIF('Changeable copy face'!$B$17:$B$30,B408,'Changeable copy face'!$G$17:$G$30)) +
(SUMIF('Flex face assembly'!$B$17:$B$30,B408,'Flex face assembly'!$G$17:$G$30)) +
(SUMIF('Routed face assembly'!$B$17:$B$30,B408,'Routed face assembly'!$G$17:$G$30)) +
(SUMIF('Paint calculation'!$B$17:$B$30,B408,'Paint calculation'!$G$17:$G$30)) +
(SUMIF('Trimcap letter face'!$B$17:$B$30,B408,'Trimcap letter face'!$G$17:$G$30)) +
(SUMIF('Trimcap letter face (2)'!$B$17:$B$30,B408,'Trimcap letter face (2)'!$G$17:$G$30)) +
(SUMIF('Channel letter fabrication'!$B$17:$B$30,B408,'Channel letter fabrication'!$G$17:$G$30)) +
(SUMIF('Channel letter fabrication (2)'!$B$17:$B$30,B408,'Channel letter fabrication (2)'!$G$17:$G$30))</f>
        <v>0</v>
      </c>
    </row>
    <row r="409" spans="1:10">
      <c r="A409" s="28" t="str">
        <f>[1]ODBC!$A409</f>
        <v>3/8-16 X 1 Bolt Z5</v>
      </c>
      <c r="B409" s="29" t="str">
        <f>[1]ODBC!B409</f>
        <v>30160</v>
      </c>
      <c r="C409" s="30">
        <f>IFERROR(VLOOKUP($B409,[1]ODBC!$B:$H,2,FALSE),"")</f>
        <v>0.13800000000000001</v>
      </c>
      <c r="D409" s="30">
        <f>IFERROR(VLOOKUP($B409,[1]ODBC!$B:$H,3,FALSE),"")</f>
        <v>0.248</v>
      </c>
      <c r="E409" s="30" t="str">
        <f>IFERROR(VLOOKUP($B409,[1]ODBC!$B:$H,4,FALSE),"")</f>
        <v>EA</v>
      </c>
      <c r="F409" s="31">
        <f>IFERROR(VLOOKUP($B409,[1]ODBC!$B:$H,5,FALSE),"")</f>
        <v>44.45</v>
      </c>
      <c r="G409" s="32">
        <f>[1]ODBC!G409</f>
        <v>0</v>
      </c>
      <c r="H409" s="33">
        <f>SUM([1]ODBC!H409)</f>
        <v>45982</v>
      </c>
      <c r="I409" s="41" t="str">
        <f>'Vinyl cutting'!$B$2</f>
        <v>J36938</v>
      </c>
      <c r="J409" s="42">
        <f ca="1">(SUMIF('Freeform time and material'!$B$17:$B$30,B409,'Freeform time and material'!$G$17:$G$30)) +
(SUMIF('Vinyl cutting'!$B$17:$B$30,B409,'Vinyl cutting'!$G$17:$G$30)) +
(SUMIF('Vinyl cutting (2)'!$B$17:$B$30,B409,'Vinyl cutting (2)'!$G$17:$G$30)) +
(SUMIF('Apply vinyl graphics'!$B$17:$B$30,B409,'Apply vinyl graphics'!$G$17:$G$30)) +
(SUMIF('Apply vinyl graphics (2)'!$B$17:$B$30,B409,'Apply vinyl graphics (2)'!$G$17:$G$30)) +
(SUMIF('Alum pan sign'!$B$17:$B$30,B409,'Alum pan sign'!$G$17:$G$30)) +
(SUMIF('Alum pan sign (2)'!$B$17:$B$30,B409,'Alum pan sign (2)'!$G$17:$G$30)) +
(SUMIF('Economy pan sign'!$B$17:$B$30,B409,'Economy pan sign'!$G$17:$G$30)) +
(SUMIF('Post and panel sign'!$B$17:$B$30,B409,'Post and panel sign'!$G$17:$G$30)) +
(SUMIF('Post and panel sign (2)'!$B$17:$B$30,B409,'Post and panel sign (2)'!$G$17:$G$30)) +
(SUMIF('Flat panels only'!$B$17:$B$30,B409,'Flat panels only'!$G$17:$G$30)) +
(SUMIF('Flat panels only (2)'!$B$17:$B$30,B409,'Flat panels only (2)'!$G$17:$G$30)) +
(SUMIF('Routed panel shapes'!$B$18:$B$31,B409,'Routed panel shapes'!$G$18:$G$31)) +
(SUMIF('Routed panel shapes (2)'!$B$18:$B$31,B409,'Routed panel shapes (2)'!$G$18:$G$31)) +
(SUMIF('Routed face only'!$B$17:$B$30,B409,'Routed face only'!$G$17:$G$30)) +
(SUMIF('Routed face only (2)'!$B$17:$B$30,B409,'Routed face only (2)'!$G$17:$G$30)) +
(SUMIF('Routed alum faces letters'!$B$17:$B$30,B409,'Routed alum faces letters'!$G$17:$G$30)) +
(SUMIF('Routed alum faces letters (2)'!$B$17:$B$30,B409,'Routed alum faces letters (2)'!$G$17:$G$30)) +
(SUMIF('Routed push through acrylic'!$B$17:$B$30,B409,'Routed push through acrylic'!$G$17:$G$30)) +
(SUMIF('Routed push through acrylic (2)'!$B$17:$B$30,B409,'Routed push through acrylic (2)'!$G$17:$G$30)) +
(SUMIF('Sf routed cabinet'!$B$17:$B$30,B409,'Sf routed cabinet'!$G$17:$G$30)) +
(SUMIF('Sf routed cabinet (2)'!$B$17:$B$30,B409,'Sf routed cabinet (2)'!$G$17:$G$30)) +
(SUMIF('Df routed cabinet'!$B$17:$B$30,B409,'Df routed cabinet'!$G$17:$G$30)) +
(SUMIF('Df routed cabinet (2)'!$B$17:$B$30,B409,'Df routed cabinet (2)'!$G$17:$G$30)) +
(SUMIF('Sf acrylic cabinet'!$B$17:$B$30,B409,'Sf acrylic cabinet'!$G$17:$G$30)) +
(SUMIF('Sf acrylic cabinet (2)'!$B$17:$B$30,B409,'Sf acrylic cabinet (2)'!$G$17:$G$30)) +
(SUMIF('Economy Sf acrylic'!$B$17:$B$30,B409,'Economy Sf acrylic'!$G$17:$G$30)) +
(SUMIF('Df acrylic cabinet'!$B$17:$B$30,B409,'Df acrylic cabinet'!$G$17:$G$30)) +
(SUMIF('Df acrylic cabinet (2)'!$B$17:$B$30,B409,'Df acrylic cabinet (2)'!$G$17:$G$30)) +
(SUMIF('Sf flex cabinet'!$B$17:$B$30,B409,'Sf flex cabinet'!$G$17:$G$30)) +
(SUMIF('Sf flex cabinet (2)'!$B$17:$B$30,B409,'Sf flex cabinet (2)'!$G$17:$G$30)) +
(SUMIF('Df flex cabinet'!$B$17:$B$36,B409,'Df flex cabinet'!$G$17:$G$36)) +
(SUMIF('Df flex cabinet (2)'!$B$17:$B$36,B409,'Df flex cabinet (2)'!$G$17:$G$36)) +
(SUMIF('Pole cover'!$B$17:$B$30,B409,'Pole cover'!$G$17:$G$30)) +
(SUMIF('Pole cover (2)'!$B$17:$B$30,B409,'Pole cover (2)'!$G$17:$G$30)) +
(SUMIF('Structural Steel Fab'!$B$17:$B$29,B409,'Structural Steel Fab'!$G$17:$G$29)) +
(SUMIF(Reveal!$B$17:$B$30,B409,Reveal!$G$17:$G$30)) +
(SUMIF('Reveal (2)'!$B$17:$B$30,B409,'Reveal (2)'!$G$17:$G$30)) +
(SUMIF('Crown cove top'!$B$17:$B$30,B409,'Crown cove top'!$G$17:$G$30)) +
(SUMIF('EMC assembly'!$B$17:$B$30,B409,'EMC assembly'!$G$17:$G$30)) +
(SUMIF(Crating!$B$17:$B$29,B409,Crating!$G$17:$G$29)) +
(SUMIF('LED wiring'!$B$17:$B$30,B409,'LED wiring'!$G$17:$G$30)) +
(SUMIF('Changeable copy face'!$B$17:$B$30,B409,'Changeable copy face'!$G$17:$G$30)) +
(SUMIF('Flex face assembly'!$B$17:$B$30,B409,'Flex face assembly'!$G$17:$G$30)) +
(SUMIF('Routed face assembly'!$B$17:$B$30,B409,'Routed face assembly'!$G$17:$G$30)) +
(SUMIF('Paint calculation'!$B$17:$B$30,B409,'Paint calculation'!$G$17:$G$30)) +
(SUMIF('Trimcap letter face'!$B$17:$B$30,B409,'Trimcap letter face'!$G$17:$G$30)) +
(SUMIF('Trimcap letter face (2)'!$B$17:$B$30,B409,'Trimcap letter face (2)'!$G$17:$G$30)) +
(SUMIF('Channel letter fabrication'!$B$17:$B$30,B409,'Channel letter fabrication'!$G$17:$G$30)) +
(SUMIF('Channel letter fabrication (2)'!$B$17:$B$30,B409,'Channel letter fabrication (2)'!$G$17:$G$30))</f>
        <v>0</v>
      </c>
    </row>
    <row r="410" spans="1:10">
      <c r="A410" s="28" t="str">
        <f>[1]ODBC!$A410</f>
        <v>3/8-16 X 1-1/4 Bolt Z5</v>
      </c>
      <c r="B410" s="29" t="str">
        <f>[1]ODBC!B410</f>
        <v>30165</v>
      </c>
      <c r="C410" s="30">
        <f>IFERROR(VLOOKUP($B410,[1]ODBC!$B:$H,2,FALSE),"")</f>
        <v>0.159</v>
      </c>
      <c r="D410" s="30">
        <f>IFERROR(VLOOKUP($B410,[1]ODBC!$B:$H,3,FALSE),"")</f>
        <v>0.28599999999999998</v>
      </c>
      <c r="E410" s="30" t="str">
        <f>IFERROR(VLOOKUP($B410,[1]ODBC!$B:$H,4,FALSE),"")</f>
        <v>EA</v>
      </c>
      <c r="F410" s="31">
        <f>IFERROR(VLOOKUP($B410,[1]ODBC!$B:$H,5,FALSE),"")</f>
        <v>44.45</v>
      </c>
      <c r="G410" s="32">
        <f>[1]ODBC!G410</f>
        <v>0</v>
      </c>
      <c r="H410" s="33">
        <f>SUM([1]ODBC!H410)</f>
        <v>45923</v>
      </c>
      <c r="I410" s="41" t="str">
        <f>'Vinyl cutting'!$B$2</f>
        <v>J36938</v>
      </c>
      <c r="J410" s="42">
        <f ca="1">(SUMIF('Freeform time and material'!$B$17:$B$30,B410,'Freeform time and material'!$G$17:$G$30)) +
(SUMIF('Vinyl cutting'!$B$17:$B$30,B410,'Vinyl cutting'!$G$17:$G$30)) +
(SUMIF('Vinyl cutting (2)'!$B$17:$B$30,B410,'Vinyl cutting (2)'!$G$17:$G$30)) +
(SUMIF('Apply vinyl graphics'!$B$17:$B$30,B410,'Apply vinyl graphics'!$G$17:$G$30)) +
(SUMIF('Apply vinyl graphics (2)'!$B$17:$B$30,B410,'Apply vinyl graphics (2)'!$G$17:$G$30)) +
(SUMIF('Alum pan sign'!$B$17:$B$30,B410,'Alum pan sign'!$G$17:$G$30)) +
(SUMIF('Alum pan sign (2)'!$B$17:$B$30,B410,'Alum pan sign (2)'!$G$17:$G$30)) +
(SUMIF('Economy pan sign'!$B$17:$B$30,B410,'Economy pan sign'!$G$17:$G$30)) +
(SUMIF('Post and panel sign'!$B$17:$B$30,B410,'Post and panel sign'!$G$17:$G$30)) +
(SUMIF('Post and panel sign (2)'!$B$17:$B$30,B410,'Post and panel sign (2)'!$G$17:$G$30)) +
(SUMIF('Flat panels only'!$B$17:$B$30,B410,'Flat panels only'!$G$17:$G$30)) +
(SUMIF('Flat panels only (2)'!$B$17:$B$30,B410,'Flat panels only (2)'!$G$17:$G$30)) +
(SUMIF('Routed panel shapes'!$B$18:$B$31,B410,'Routed panel shapes'!$G$18:$G$31)) +
(SUMIF('Routed panel shapes (2)'!$B$18:$B$31,B410,'Routed panel shapes (2)'!$G$18:$G$31)) +
(SUMIF('Routed face only'!$B$17:$B$30,B410,'Routed face only'!$G$17:$G$30)) +
(SUMIF('Routed face only (2)'!$B$17:$B$30,B410,'Routed face only (2)'!$G$17:$G$30)) +
(SUMIF('Routed alum faces letters'!$B$17:$B$30,B410,'Routed alum faces letters'!$G$17:$G$30)) +
(SUMIF('Routed alum faces letters (2)'!$B$17:$B$30,B410,'Routed alum faces letters (2)'!$G$17:$G$30)) +
(SUMIF('Routed push through acrylic'!$B$17:$B$30,B410,'Routed push through acrylic'!$G$17:$G$30)) +
(SUMIF('Routed push through acrylic (2)'!$B$17:$B$30,B410,'Routed push through acrylic (2)'!$G$17:$G$30)) +
(SUMIF('Sf routed cabinet'!$B$17:$B$30,B410,'Sf routed cabinet'!$G$17:$G$30)) +
(SUMIF('Sf routed cabinet (2)'!$B$17:$B$30,B410,'Sf routed cabinet (2)'!$G$17:$G$30)) +
(SUMIF('Df routed cabinet'!$B$17:$B$30,B410,'Df routed cabinet'!$G$17:$G$30)) +
(SUMIF('Df routed cabinet (2)'!$B$17:$B$30,B410,'Df routed cabinet (2)'!$G$17:$G$30)) +
(SUMIF('Sf acrylic cabinet'!$B$17:$B$30,B410,'Sf acrylic cabinet'!$G$17:$G$30)) +
(SUMIF('Sf acrylic cabinet (2)'!$B$17:$B$30,B410,'Sf acrylic cabinet (2)'!$G$17:$G$30)) +
(SUMIF('Economy Sf acrylic'!$B$17:$B$30,B410,'Economy Sf acrylic'!$G$17:$G$30)) +
(SUMIF('Df acrylic cabinet'!$B$17:$B$30,B410,'Df acrylic cabinet'!$G$17:$G$30)) +
(SUMIF('Df acrylic cabinet (2)'!$B$17:$B$30,B410,'Df acrylic cabinet (2)'!$G$17:$G$30)) +
(SUMIF('Sf flex cabinet'!$B$17:$B$30,B410,'Sf flex cabinet'!$G$17:$G$30)) +
(SUMIF('Sf flex cabinet (2)'!$B$17:$B$30,B410,'Sf flex cabinet (2)'!$G$17:$G$30)) +
(SUMIF('Df flex cabinet'!$B$17:$B$36,B410,'Df flex cabinet'!$G$17:$G$36)) +
(SUMIF('Df flex cabinet (2)'!$B$17:$B$36,B410,'Df flex cabinet (2)'!$G$17:$G$36)) +
(SUMIF('Pole cover'!$B$17:$B$30,B410,'Pole cover'!$G$17:$G$30)) +
(SUMIF('Pole cover (2)'!$B$17:$B$30,B410,'Pole cover (2)'!$G$17:$G$30)) +
(SUMIF('Structural Steel Fab'!$B$17:$B$29,B410,'Structural Steel Fab'!$G$17:$G$29)) +
(SUMIF(Reveal!$B$17:$B$30,B410,Reveal!$G$17:$G$30)) +
(SUMIF('Reveal (2)'!$B$17:$B$30,B410,'Reveal (2)'!$G$17:$G$30)) +
(SUMIF('Crown cove top'!$B$17:$B$30,B410,'Crown cove top'!$G$17:$G$30)) +
(SUMIF('EMC assembly'!$B$17:$B$30,B410,'EMC assembly'!$G$17:$G$30)) +
(SUMIF(Crating!$B$17:$B$29,B410,Crating!$G$17:$G$29)) +
(SUMIF('LED wiring'!$B$17:$B$30,B410,'LED wiring'!$G$17:$G$30)) +
(SUMIF('Changeable copy face'!$B$17:$B$30,B410,'Changeable copy face'!$G$17:$G$30)) +
(SUMIF('Flex face assembly'!$B$17:$B$30,B410,'Flex face assembly'!$G$17:$G$30)) +
(SUMIF('Routed face assembly'!$B$17:$B$30,B410,'Routed face assembly'!$G$17:$G$30)) +
(SUMIF('Paint calculation'!$B$17:$B$30,B410,'Paint calculation'!$G$17:$G$30)) +
(SUMIF('Trimcap letter face'!$B$17:$B$30,B410,'Trimcap letter face'!$G$17:$G$30)) +
(SUMIF('Trimcap letter face (2)'!$B$17:$B$30,B410,'Trimcap letter face (2)'!$G$17:$G$30)) +
(SUMIF('Channel letter fabrication'!$B$17:$B$30,B410,'Channel letter fabrication'!$G$17:$G$30)) +
(SUMIF('Channel letter fabrication (2)'!$B$17:$B$30,B410,'Channel letter fabrication (2)'!$G$17:$G$30))</f>
        <v>0</v>
      </c>
    </row>
    <row r="411" spans="1:10">
      <c r="A411" s="28" t="str">
        <f>[1]ODBC!$A411</f>
        <v>3/8-16 X 1-1/2 Bolt Z5</v>
      </c>
      <c r="B411" s="29" t="str">
        <f>[1]ODBC!B411</f>
        <v>30170</v>
      </c>
      <c r="C411" s="30">
        <f>IFERROR(VLOOKUP($B411,[1]ODBC!$B:$H,2,FALSE),"")</f>
        <v>0.16200000000000001</v>
      </c>
      <c r="D411" s="30">
        <f>IFERROR(VLOOKUP($B411,[1]ODBC!$B:$H,3,FALSE),"")</f>
        <v>0.29199999999999998</v>
      </c>
      <c r="E411" s="30" t="str">
        <f>IFERROR(VLOOKUP($B411,[1]ODBC!$B:$H,4,FALSE),"")</f>
        <v>EA</v>
      </c>
      <c r="F411" s="31">
        <f>IFERROR(VLOOKUP($B411,[1]ODBC!$B:$H,5,FALSE),"")</f>
        <v>44.45</v>
      </c>
      <c r="G411" s="32">
        <f>[1]ODBC!G411</f>
        <v>0</v>
      </c>
      <c r="H411" s="33">
        <f>SUM([1]ODBC!H411)</f>
        <v>0</v>
      </c>
      <c r="I411" s="41" t="str">
        <f>'Vinyl cutting'!$B$2</f>
        <v>J36938</v>
      </c>
      <c r="J411" s="42">
        <f ca="1">(SUMIF('Freeform time and material'!$B$17:$B$30,B411,'Freeform time and material'!$G$17:$G$30)) +
(SUMIF('Vinyl cutting'!$B$17:$B$30,B411,'Vinyl cutting'!$G$17:$G$30)) +
(SUMIF('Vinyl cutting (2)'!$B$17:$B$30,B411,'Vinyl cutting (2)'!$G$17:$G$30)) +
(SUMIF('Apply vinyl graphics'!$B$17:$B$30,B411,'Apply vinyl graphics'!$G$17:$G$30)) +
(SUMIF('Apply vinyl graphics (2)'!$B$17:$B$30,B411,'Apply vinyl graphics (2)'!$G$17:$G$30)) +
(SUMIF('Alum pan sign'!$B$17:$B$30,B411,'Alum pan sign'!$G$17:$G$30)) +
(SUMIF('Alum pan sign (2)'!$B$17:$B$30,B411,'Alum pan sign (2)'!$G$17:$G$30)) +
(SUMIF('Economy pan sign'!$B$17:$B$30,B411,'Economy pan sign'!$G$17:$G$30)) +
(SUMIF('Post and panel sign'!$B$17:$B$30,B411,'Post and panel sign'!$G$17:$G$30)) +
(SUMIF('Post and panel sign (2)'!$B$17:$B$30,B411,'Post and panel sign (2)'!$G$17:$G$30)) +
(SUMIF('Flat panels only'!$B$17:$B$30,B411,'Flat panels only'!$G$17:$G$30)) +
(SUMIF('Flat panels only (2)'!$B$17:$B$30,B411,'Flat panels only (2)'!$G$17:$G$30)) +
(SUMIF('Routed panel shapes'!$B$18:$B$31,B411,'Routed panel shapes'!$G$18:$G$31)) +
(SUMIF('Routed panel shapes (2)'!$B$18:$B$31,B411,'Routed panel shapes (2)'!$G$18:$G$31)) +
(SUMIF('Routed face only'!$B$17:$B$30,B411,'Routed face only'!$G$17:$G$30)) +
(SUMIF('Routed face only (2)'!$B$17:$B$30,B411,'Routed face only (2)'!$G$17:$G$30)) +
(SUMIF('Routed alum faces letters'!$B$17:$B$30,B411,'Routed alum faces letters'!$G$17:$G$30)) +
(SUMIF('Routed alum faces letters (2)'!$B$17:$B$30,B411,'Routed alum faces letters (2)'!$G$17:$G$30)) +
(SUMIF('Routed push through acrylic'!$B$17:$B$30,B411,'Routed push through acrylic'!$G$17:$G$30)) +
(SUMIF('Routed push through acrylic (2)'!$B$17:$B$30,B411,'Routed push through acrylic (2)'!$G$17:$G$30)) +
(SUMIF('Sf routed cabinet'!$B$17:$B$30,B411,'Sf routed cabinet'!$G$17:$G$30)) +
(SUMIF('Sf routed cabinet (2)'!$B$17:$B$30,B411,'Sf routed cabinet (2)'!$G$17:$G$30)) +
(SUMIF('Df routed cabinet'!$B$17:$B$30,B411,'Df routed cabinet'!$G$17:$G$30)) +
(SUMIF('Df routed cabinet (2)'!$B$17:$B$30,B411,'Df routed cabinet (2)'!$G$17:$G$30)) +
(SUMIF('Sf acrylic cabinet'!$B$17:$B$30,B411,'Sf acrylic cabinet'!$G$17:$G$30)) +
(SUMIF('Sf acrylic cabinet (2)'!$B$17:$B$30,B411,'Sf acrylic cabinet (2)'!$G$17:$G$30)) +
(SUMIF('Economy Sf acrylic'!$B$17:$B$30,B411,'Economy Sf acrylic'!$G$17:$G$30)) +
(SUMIF('Df acrylic cabinet'!$B$17:$B$30,B411,'Df acrylic cabinet'!$G$17:$G$30)) +
(SUMIF('Df acrylic cabinet (2)'!$B$17:$B$30,B411,'Df acrylic cabinet (2)'!$G$17:$G$30)) +
(SUMIF('Sf flex cabinet'!$B$17:$B$30,B411,'Sf flex cabinet'!$G$17:$G$30)) +
(SUMIF('Sf flex cabinet (2)'!$B$17:$B$30,B411,'Sf flex cabinet (2)'!$G$17:$G$30)) +
(SUMIF('Df flex cabinet'!$B$17:$B$36,B411,'Df flex cabinet'!$G$17:$G$36)) +
(SUMIF('Df flex cabinet (2)'!$B$17:$B$36,B411,'Df flex cabinet (2)'!$G$17:$G$36)) +
(SUMIF('Pole cover'!$B$17:$B$30,B411,'Pole cover'!$G$17:$G$30)) +
(SUMIF('Pole cover (2)'!$B$17:$B$30,B411,'Pole cover (2)'!$G$17:$G$30)) +
(SUMIF('Structural Steel Fab'!$B$17:$B$29,B411,'Structural Steel Fab'!$G$17:$G$29)) +
(SUMIF(Reveal!$B$17:$B$30,B411,Reveal!$G$17:$G$30)) +
(SUMIF('Reveal (2)'!$B$17:$B$30,B411,'Reveal (2)'!$G$17:$G$30)) +
(SUMIF('Crown cove top'!$B$17:$B$30,B411,'Crown cove top'!$G$17:$G$30)) +
(SUMIF('EMC assembly'!$B$17:$B$30,B411,'EMC assembly'!$G$17:$G$30)) +
(SUMIF(Crating!$B$17:$B$29,B411,Crating!$G$17:$G$29)) +
(SUMIF('LED wiring'!$B$17:$B$30,B411,'LED wiring'!$G$17:$G$30)) +
(SUMIF('Changeable copy face'!$B$17:$B$30,B411,'Changeable copy face'!$G$17:$G$30)) +
(SUMIF('Flex face assembly'!$B$17:$B$30,B411,'Flex face assembly'!$G$17:$G$30)) +
(SUMIF('Routed face assembly'!$B$17:$B$30,B411,'Routed face assembly'!$G$17:$G$30)) +
(SUMIF('Paint calculation'!$B$17:$B$30,B411,'Paint calculation'!$G$17:$G$30)) +
(SUMIF('Trimcap letter face'!$B$17:$B$30,B411,'Trimcap letter face'!$G$17:$G$30)) +
(SUMIF('Trimcap letter face (2)'!$B$17:$B$30,B411,'Trimcap letter face (2)'!$G$17:$G$30)) +
(SUMIF('Channel letter fabrication'!$B$17:$B$30,B411,'Channel letter fabrication'!$G$17:$G$30)) +
(SUMIF('Channel letter fabrication (2)'!$B$17:$B$30,B411,'Channel letter fabrication (2)'!$G$17:$G$30))</f>
        <v>0</v>
      </c>
    </row>
    <row r="412" spans="1:10">
      <c r="A412" s="28" t="str">
        <f>[1]ODBC!$A412</f>
        <v>3/8-16 X 2 Bolt Z5</v>
      </c>
      <c r="B412" s="29" t="str">
        <f>[1]ODBC!B412</f>
        <v>30175</v>
      </c>
      <c r="C412" s="30">
        <f>IFERROR(VLOOKUP($B412,[1]ODBC!$B:$H,2,FALSE),"")</f>
        <v>0.17499999999999999</v>
      </c>
      <c r="D412" s="30">
        <f>IFERROR(VLOOKUP($B412,[1]ODBC!$B:$H,3,FALSE),"")</f>
        <v>0.315</v>
      </c>
      <c r="E412" s="30" t="str">
        <f>IFERROR(VLOOKUP($B412,[1]ODBC!$B:$H,4,FALSE),"")</f>
        <v>EA</v>
      </c>
      <c r="F412" s="31">
        <f>IFERROR(VLOOKUP($B412,[1]ODBC!$B:$H,5,FALSE),"")</f>
        <v>44.45</v>
      </c>
      <c r="G412" s="32">
        <f>[1]ODBC!G412</f>
        <v>0</v>
      </c>
      <c r="H412" s="33">
        <f>SUM([1]ODBC!H412)</f>
        <v>0</v>
      </c>
      <c r="I412" s="41" t="str">
        <f>'Vinyl cutting'!$B$2</f>
        <v>J36938</v>
      </c>
      <c r="J412" s="42">
        <f ca="1">(SUMIF('Freeform time and material'!$B$17:$B$30,B412,'Freeform time and material'!$G$17:$G$30)) +
(SUMIF('Vinyl cutting'!$B$17:$B$30,B412,'Vinyl cutting'!$G$17:$G$30)) +
(SUMIF('Vinyl cutting (2)'!$B$17:$B$30,B412,'Vinyl cutting (2)'!$G$17:$G$30)) +
(SUMIF('Apply vinyl graphics'!$B$17:$B$30,B412,'Apply vinyl graphics'!$G$17:$G$30)) +
(SUMIF('Apply vinyl graphics (2)'!$B$17:$B$30,B412,'Apply vinyl graphics (2)'!$G$17:$G$30)) +
(SUMIF('Alum pan sign'!$B$17:$B$30,B412,'Alum pan sign'!$G$17:$G$30)) +
(SUMIF('Alum pan sign (2)'!$B$17:$B$30,B412,'Alum pan sign (2)'!$G$17:$G$30)) +
(SUMIF('Economy pan sign'!$B$17:$B$30,B412,'Economy pan sign'!$G$17:$G$30)) +
(SUMIF('Post and panel sign'!$B$17:$B$30,B412,'Post and panel sign'!$G$17:$G$30)) +
(SUMIF('Post and panel sign (2)'!$B$17:$B$30,B412,'Post and panel sign (2)'!$G$17:$G$30)) +
(SUMIF('Flat panels only'!$B$17:$B$30,B412,'Flat panels only'!$G$17:$G$30)) +
(SUMIF('Flat panels only (2)'!$B$17:$B$30,B412,'Flat panels only (2)'!$G$17:$G$30)) +
(SUMIF('Routed panel shapes'!$B$18:$B$31,B412,'Routed panel shapes'!$G$18:$G$31)) +
(SUMIF('Routed panel shapes (2)'!$B$18:$B$31,B412,'Routed panel shapes (2)'!$G$18:$G$31)) +
(SUMIF('Routed face only'!$B$17:$B$30,B412,'Routed face only'!$G$17:$G$30)) +
(SUMIF('Routed face only (2)'!$B$17:$B$30,B412,'Routed face only (2)'!$G$17:$G$30)) +
(SUMIF('Routed alum faces letters'!$B$17:$B$30,B412,'Routed alum faces letters'!$G$17:$G$30)) +
(SUMIF('Routed alum faces letters (2)'!$B$17:$B$30,B412,'Routed alum faces letters (2)'!$G$17:$G$30)) +
(SUMIF('Routed push through acrylic'!$B$17:$B$30,B412,'Routed push through acrylic'!$G$17:$G$30)) +
(SUMIF('Routed push through acrylic (2)'!$B$17:$B$30,B412,'Routed push through acrylic (2)'!$G$17:$G$30)) +
(SUMIF('Sf routed cabinet'!$B$17:$B$30,B412,'Sf routed cabinet'!$G$17:$G$30)) +
(SUMIF('Sf routed cabinet (2)'!$B$17:$B$30,B412,'Sf routed cabinet (2)'!$G$17:$G$30)) +
(SUMIF('Df routed cabinet'!$B$17:$B$30,B412,'Df routed cabinet'!$G$17:$G$30)) +
(SUMIF('Df routed cabinet (2)'!$B$17:$B$30,B412,'Df routed cabinet (2)'!$G$17:$G$30)) +
(SUMIF('Sf acrylic cabinet'!$B$17:$B$30,B412,'Sf acrylic cabinet'!$G$17:$G$30)) +
(SUMIF('Sf acrylic cabinet (2)'!$B$17:$B$30,B412,'Sf acrylic cabinet (2)'!$G$17:$G$30)) +
(SUMIF('Economy Sf acrylic'!$B$17:$B$30,B412,'Economy Sf acrylic'!$G$17:$G$30)) +
(SUMIF('Df acrylic cabinet'!$B$17:$B$30,B412,'Df acrylic cabinet'!$G$17:$G$30)) +
(SUMIF('Df acrylic cabinet (2)'!$B$17:$B$30,B412,'Df acrylic cabinet (2)'!$G$17:$G$30)) +
(SUMIF('Sf flex cabinet'!$B$17:$B$30,B412,'Sf flex cabinet'!$G$17:$G$30)) +
(SUMIF('Sf flex cabinet (2)'!$B$17:$B$30,B412,'Sf flex cabinet (2)'!$G$17:$G$30)) +
(SUMIF('Df flex cabinet'!$B$17:$B$36,B412,'Df flex cabinet'!$G$17:$G$36)) +
(SUMIF('Df flex cabinet (2)'!$B$17:$B$36,B412,'Df flex cabinet (2)'!$G$17:$G$36)) +
(SUMIF('Pole cover'!$B$17:$B$30,B412,'Pole cover'!$G$17:$G$30)) +
(SUMIF('Pole cover (2)'!$B$17:$B$30,B412,'Pole cover (2)'!$G$17:$G$30)) +
(SUMIF('Structural Steel Fab'!$B$17:$B$29,B412,'Structural Steel Fab'!$G$17:$G$29)) +
(SUMIF(Reveal!$B$17:$B$30,B412,Reveal!$G$17:$G$30)) +
(SUMIF('Reveal (2)'!$B$17:$B$30,B412,'Reveal (2)'!$G$17:$G$30)) +
(SUMIF('Crown cove top'!$B$17:$B$30,B412,'Crown cove top'!$G$17:$G$30)) +
(SUMIF('EMC assembly'!$B$17:$B$30,B412,'EMC assembly'!$G$17:$G$30)) +
(SUMIF(Crating!$B$17:$B$29,B412,Crating!$G$17:$G$29)) +
(SUMIF('LED wiring'!$B$17:$B$30,B412,'LED wiring'!$G$17:$G$30)) +
(SUMIF('Changeable copy face'!$B$17:$B$30,B412,'Changeable copy face'!$G$17:$G$30)) +
(SUMIF('Flex face assembly'!$B$17:$B$30,B412,'Flex face assembly'!$G$17:$G$30)) +
(SUMIF('Routed face assembly'!$B$17:$B$30,B412,'Routed face assembly'!$G$17:$G$30)) +
(SUMIF('Paint calculation'!$B$17:$B$30,B412,'Paint calculation'!$G$17:$G$30)) +
(SUMIF('Trimcap letter face'!$B$17:$B$30,B412,'Trimcap letter face'!$G$17:$G$30)) +
(SUMIF('Trimcap letter face (2)'!$B$17:$B$30,B412,'Trimcap letter face (2)'!$G$17:$G$30)) +
(SUMIF('Channel letter fabrication'!$B$17:$B$30,B412,'Channel letter fabrication'!$G$17:$G$30)) +
(SUMIF('Channel letter fabrication (2)'!$B$17:$B$30,B412,'Channel letter fabrication (2)'!$G$17:$G$30))</f>
        <v>0</v>
      </c>
    </row>
    <row r="413" spans="1:10">
      <c r="A413" s="28" t="str">
        <f>[1]ODBC!$A413</f>
        <v>3/8-16X2 Self Thrdng Bolt Z</v>
      </c>
      <c r="B413" s="29" t="str">
        <f>[1]ODBC!B413</f>
        <v>30180</v>
      </c>
      <c r="C413" s="30">
        <f>IFERROR(VLOOKUP($B413,[1]ODBC!$B:$H,2,FALSE),"")</f>
        <v>0.65600000000000003</v>
      </c>
      <c r="D413" s="30">
        <f>IFERROR(VLOOKUP($B413,[1]ODBC!$B:$H,3,FALSE),"")</f>
        <v>1.181</v>
      </c>
      <c r="E413" s="30" t="str">
        <f>IFERROR(VLOOKUP($B413,[1]ODBC!$B:$H,4,FALSE),"")</f>
        <v>EA</v>
      </c>
      <c r="F413" s="31">
        <f>IFERROR(VLOOKUP($B413,[1]ODBC!$B:$H,5,FALSE),"")</f>
        <v>44.45</v>
      </c>
      <c r="G413" s="32">
        <f>[1]ODBC!G413</f>
        <v>0</v>
      </c>
      <c r="H413" s="33">
        <f>SUM([1]ODBC!H413)</f>
        <v>45660</v>
      </c>
      <c r="I413" s="41" t="str">
        <f>'Vinyl cutting'!$B$2</f>
        <v>J36938</v>
      </c>
      <c r="J413" s="42">
        <f ca="1">(SUMIF('Freeform time and material'!$B$17:$B$30,B413,'Freeform time and material'!$G$17:$G$30)) +
(SUMIF('Vinyl cutting'!$B$17:$B$30,B413,'Vinyl cutting'!$G$17:$G$30)) +
(SUMIF('Vinyl cutting (2)'!$B$17:$B$30,B413,'Vinyl cutting (2)'!$G$17:$G$30)) +
(SUMIF('Apply vinyl graphics'!$B$17:$B$30,B413,'Apply vinyl graphics'!$G$17:$G$30)) +
(SUMIF('Apply vinyl graphics (2)'!$B$17:$B$30,B413,'Apply vinyl graphics (2)'!$G$17:$G$30)) +
(SUMIF('Alum pan sign'!$B$17:$B$30,B413,'Alum pan sign'!$G$17:$G$30)) +
(SUMIF('Alum pan sign (2)'!$B$17:$B$30,B413,'Alum pan sign (2)'!$G$17:$G$30)) +
(SUMIF('Economy pan sign'!$B$17:$B$30,B413,'Economy pan sign'!$G$17:$G$30)) +
(SUMIF('Post and panel sign'!$B$17:$B$30,B413,'Post and panel sign'!$G$17:$G$30)) +
(SUMIF('Post and panel sign (2)'!$B$17:$B$30,B413,'Post and panel sign (2)'!$G$17:$G$30)) +
(SUMIF('Flat panels only'!$B$17:$B$30,B413,'Flat panels only'!$G$17:$G$30)) +
(SUMIF('Flat panels only (2)'!$B$17:$B$30,B413,'Flat panels only (2)'!$G$17:$G$30)) +
(SUMIF('Routed panel shapes'!$B$18:$B$31,B413,'Routed panel shapes'!$G$18:$G$31)) +
(SUMIF('Routed panel shapes (2)'!$B$18:$B$31,B413,'Routed panel shapes (2)'!$G$18:$G$31)) +
(SUMIF('Routed face only'!$B$17:$B$30,B413,'Routed face only'!$G$17:$G$30)) +
(SUMIF('Routed face only (2)'!$B$17:$B$30,B413,'Routed face only (2)'!$G$17:$G$30)) +
(SUMIF('Routed alum faces letters'!$B$17:$B$30,B413,'Routed alum faces letters'!$G$17:$G$30)) +
(SUMIF('Routed alum faces letters (2)'!$B$17:$B$30,B413,'Routed alum faces letters (2)'!$G$17:$G$30)) +
(SUMIF('Routed push through acrylic'!$B$17:$B$30,B413,'Routed push through acrylic'!$G$17:$G$30)) +
(SUMIF('Routed push through acrylic (2)'!$B$17:$B$30,B413,'Routed push through acrylic (2)'!$G$17:$G$30)) +
(SUMIF('Sf routed cabinet'!$B$17:$B$30,B413,'Sf routed cabinet'!$G$17:$G$30)) +
(SUMIF('Sf routed cabinet (2)'!$B$17:$B$30,B413,'Sf routed cabinet (2)'!$G$17:$G$30)) +
(SUMIF('Df routed cabinet'!$B$17:$B$30,B413,'Df routed cabinet'!$G$17:$G$30)) +
(SUMIF('Df routed cabinet (2)'!$B$17:$B$30,B413,'Df routed cabinet (2)'!$G$17:$G$30)) +
(SUMIF('Sf acrylic cabinet'!$B$17:$B$30,B413,'Sf acrylic cabinet'!$G$17:$G$30)) +
(SUMIF('Sf acrylic cabinet (2)'!$B$17:$B$30,B413,'Sf acrylic cabinet (2)'!$G$17:$G$30)) +
(SUMIF('Economy Sf acrylic'!$B$17:$B$30,B413,'Economy Sf acrylic'!$G$17:$G$30)) +
(SUMIF('Df acrylic cabinet'!$B$17:$B$30,B413,'Df acrylic cabinet'!$G$17:$G$30)) +
(SUMIF('Df acrylic cabinet (2)'!$B$17:$B$30,B413,'Df acrylic cabinet (2)'!$G$17:$G$30)) +
(SUMIF('Sf flex cabinet'!$B$17:$B$30,B413,'Sf flex cabinet'!$G$17:$G$30)) +
(SUMIF('Sf flex cabinet (2)'!$B$17:$B$30,B413,'Sf flex cabinet (2)'!$G$17:$G$30)) +
(SUMIF('Df flex cabinet'!$B$17:$B$36,B413,'Df flex cabinet'!$G$17:$G$36)) +
(SUMIF('Df flex cabinet (2)'!$B$17:$B$36,B413,'Df flex cabinet (2)'!$G$17:$G$36)) +
(SUMIF('Pole cover'!$B$17:$B$30,B413,'Pole cover'!$G$17:$G$30)) +
(SUMIF('Pole cover (2)'!$B$17:$B$30,B413,'Pole cover (2)'!$G$17:$G$30)) +
(SUMIF('Structural Steel Fab'!$B$17:$B$29,B413,'Structural Steel Fab'!$G$17:$G$29)) +
(SUMIF(Reveal!$B$17:$B$30,B413,Reveal!$G$17:$G$30)) +
(SUMIF('Reveal (2)'!$B$17:$B$30,B413,'Reveal (2)'!$G$17:$G$30)) +
(SUMIF('Crown cove top'!$B$17:$B$30,B413,'Crown cove top'!$G$17:$G$30)) +
(SUMIF('EMC assembly'!$B$17:$B$30,B413,'EMC assembly'!$G$17:$G$30)) +
(SUMIF(Crating!$B$17:$B$29,B413,Crating!$G$17:$G$29)) +
(SUMIF('LED wiring'!$B$17:$B$30,B413,'LED wiring'!$G$17:$G$30)) +
(SUMIF('Changeable copy face'!$B$17:$B$30,B413,'Changeable copy face'!$G$17:$G$30)) +
(SUMIF('Flex face assembly'!$B$17:$B$30,B413,'Flex face assembly'!$G$17:$G$30)) +
(SUMIF('Routed face assembly'!$B$17:$B$30,B413,'Routed face assembly'!$G$17:$G$30)) +
(SUMIF('Paint calculation'!$B$17:$B$30,B413,'Paint calculation'!$G$17:$G$30)) +
(SUMIF('Trimcap letter face'!$B$17:$B$30,B413,'Trimcap letter face'!$G$17:$G$30)) +
(SUMIF('Trimcap letter face (2)'!$B$17:$B$30,B413,'Trimcap letter face (2)'!$G$17:$G$30)) +
(SUMIF('Channel letter fabrication'!$B$17:$B$30,B413,'Channel letter fabrication'!$G$17:$G$30)) +
(SUMIF('Channel letter fabrication (2)'!$B$17:$B$30,B413,'Channel letter fabrication (2)'!$G$17:$G$30))</f>
        <v>0</v>
      </c>
    </row>
    <row r="414" spans="1:10">
      <c r="A414" s="28" t="str">
        <f>[1]ODBC!$A414</f>
        <v>NR-3/8-16 X 2-1/2 Bolt Z5</v>
      </c>
      <c r="B414" s="29" t="str">
        <f>[1]ODBC!B414</f>
        <v>30185</v>
      </c>
      <c r="C414" s="30">
        <f>IFERROR(VLOOKUP($B414,[1]ODBC!$B:$H,2,FALSE),"")</f>
        <v>0.41199999999999998</v>
      </c>
      <c r="D414" s="30">
        <f>IFERROR(VLOOKUP($B414,[1]ODBC!$B:$H,3,FALSE),"")</f>
        <v>0.74199999999999999</v>
      </c>
      <c r="E414" s="30" t="str">
        <f>IFERROR(VLOOKUP($B414,[1]ODBC!$B:$H,4,FALSE),"")</f>
        <v>EA</v>
      </c>
      <c r="F414" s="31">
        <f>IFERROR(VLOOKUP($B414,[1]ODBC!$B:$H,5,FALSE),"")</f>
        <v>44.45</v>
      </c>
      <c r="G414" s="32">
        <f>[1]ODBC!G414</f>
        <v>0</v>
      </c>
      <c r="H414" s="33">
        <f>SUM([1]ODBC!H414)</f>
        <v>0</v>
      </c>
      <c r="I414" s="41" t="str">
        <f>'Vinyl cutting'!$B$2</f>
        <v>J36938</v>
      </c>
      <c r="J414" s="42">
        <f ca="1">(SUMIF('Freeform time and material'!$B$17:$B$30,B414,'Freeform time and material'!$G$17:$G$30)) +
(SUMIF('Vinyl cutting'!$B$17:$B$30,B414,'Vinyl cutting'!$G$17:$G$30)) +
(SUMIF('Vinyl cutting (2)'!$B$17:$B$30,B414,'Vinyl cutting (2)'!$G$17:$G$30)) +
(SUMIF('Apply vinyl graphics'!$B$17:$B$30,B414,'Apply vinyl graphics'!$G$17:$G$30)) +
(SUMIF('Apply vinyl graphics (2)'!$B$17:$B$30,B414,'Apply vinyl graphics (2)'!$G$17:$G$30)) +
(SUMIF('Alum pan sign'!$B$17:$B$30,B414,'Alum pan sign'!$G$17:$G$30)) +
(SUMIF('Alum pan sign (2)'!$B$17:$B$30,B414,'Alum pan sign (2)'!$G$17:$G$30)) +
(SUMIF('Economy pan sign'!$B$17:$B$30,B414,'Economy pan sign'!$G$17:$G$30)) +
(SUMIF('Post and panel sign'!$B$17:$B$30,B414,'Post and panel sign'!$G$17:$G$30)) +
(SUMIF('Post and panel sign (2)'!$B$17:$B$30,B414,'Post and panel sign (2)'!$G$17:$G$30)) +
(SUMIF('Flat panels only'!$B$17:$B$30,B414,'Flat panels only'!$G$17:$G$30)) +
(SUMIF('Flat panels only (2)'!$B$17:$B$30,B414,'Flat panels only (2)'!$G$17:$G$30)) +
(SUMIF('Routed panel shapes'!$B$18:$B$31,B414,'Routed panel shapes'!$G$18:$G$31)) +
(SUMIF('Routed panel shapes (2)'!$B$18:$B$31,B414,'Routed panel shapes (2)'!$G$18:$G$31)) +
(SUMIF('Routed face only'!$B$17:$B$30,B414,'Routed face only'!$G$17:$G$30)) +
(SUMIF('Routed face only (2)'!$B$17:$B$30,B414,'Routed face only (2)'!$G$17:$G$30)) +
(SUMIF('Routed alum faces letters'!$B$17:$B$30,B414,'Routed alum faces letters'!$G$17:$G$30)) +
(SUMIF('Routed alum faces letters (2)'!$B$17:$B$30,B414,'Routed alum faces letters (2)'!$G$17:$G$30)) +
(SUMIF('Routed push through acrylic'!$B$17:$B$30,B414,'Routed push through acrylic'!$G$17:$G$30)) +
(SUMIF('Routed push through acrylic (2)'!$B$17:$B$30,B414,'Routed push through acrylic (2)'!$G$17:$G$30)) +
(SUMIF('Sf routed cabinet'!$B$17:$B$30,B414,'Sf routed cabinet'!$G$17:$G$30)) +
(SUMIF('Sf routed cabinet (2)'!$B$17:$B$30,B414,'Sf routed cabinet (2)'!$G$17:$G$30)) +
(SUMIF('Df routed cabinet'!$B$17:$B$30,B414,'Df routed cabinet'!$G$17:$G$30)) +
(SUMIF('Df routed cabinet (2)'!$B$17:$B$30,B414,'Df routed cabinet (2)'!$G$17:$G$30)) +
(SUMIF('Sf acrylic cabinet'!$B$17:$B$30,B414,'Sf acrylic cabinet'!$G$17:$G$30)) +
(SUMIF('Sf acrylic cabinet (2)'!$B$17:$B$30,B414,'Sf acrylic cabinet (2)'!$G$17:$G$30)) +
(SUMIF('Economy Sf acrylic'!$B$17:$B$30,B414,'Economy Sf acrylic'!$G$17:$G$30)) +
(SUMIF('Df acrylic cabinet'!$B$17:$B$30,B414,'Df acrylic cabinet'!$G$17:$G$30)) +
(SUMIF('Df acrylic cabinet (2)'!$B$17:$B$30,B414,'Df acrylic cabinet (2)'!$G$17:$G$30)) +
(SUMIF('Sf flex cabinet'!$B$17:$B$30,B414,'Sf flex cabinet'!$G$17:$G$30)) +
(SUMIF('Sf flex cabinet (2)'!$B$17:$B$30,B414,'Sf flex cabinet (2)'!$G$17:$G$30)) +
(SUMIF('Df flex cabinet'!$B$17:$B$36,B414,'Df flex cabinet'!$G$17:$G$36)) +
(SUMIF('Df flex cabinet (2)'!$B$17:$B$36,B414,'Df flex cabinet (2)'!$G$17:$G$36)) +
(SUMIF('Pole cover'!$B$17:$B$30,B414,'Pole cover'!$G$17:$G$30)) +
(SUMIF('Pole cover (2)'!$B$17:$B$30,B414,'Pole cover (2)'!$G$17:$G$30)) +
(SUMIF('Structural Steel Fab'!$B$17:$B$29,B414,'Structural Steel Fab'!$G$17:$G$29)) +
(SUMIF(Reveal!$B$17:$B$30,B414,Reveal!$G$17:$G$30)) +
(SUMIF('Reveal (2)'!$B$17:$B$30,B414,'Reveal (2)'!$G$17:$G$30)) +
(SUMIF('Crown cove top'!$B$17:$B$30,B414,'Crown cove top'!$G$17:$G$30)) +
(SUMIF('EMC assembly'!$B$17:$B$30,B414,'EMC assembly'!$G$17:$G$30)) +
(SUMIF(Crating!$B$17:$B$29,B414,Crating!$G$17:$G$29)) +
(SUMIF('LED wiring'!$B$17:$B$30,B414,'LED wiring'!$G$17:$G$30)) +
(SUMIF('Changeable copy face'!$B$17:$B$30,B414,'Changeable copy face'!$G$17:$G$30)) +
(SUMIF('Flex face assembly'!$B$17:$B$30,B414,'Flex face assembly'!$G$17:$G$30)) +
(SUMIF('Routed face assembly'!$B$17:$B$30,B414,'Routed face assembly'!$G$17:$G$30)) +
(SUMIF('Paint calculation'!$B$17:$B$30,B414,'Paint calculation'!$G$17:$G$30)) +
(SUMIF('Trimcap letter face'!$B$17:$B$30,B414,'Trimcap letter face'!$G$17:$G$30)) +
(SUMIF('Trimcap letter face (2)'!$B$17:$B$30,B414,'Trimcap letter face (2)'!$G$17:$G$30)) +
(SUMIF('Channel letter fabrication'!$B$17:$B$30,B414,'Channel letter fabrication'!$G$17:$G$30)) +
(SUMIF('Channel letter fabrication (2)'!$B$17:$B$30,B414,'Channel letter fabrication (2)'!$G$17:$G$30))</f>
        <v>0</v>
      </c>
    </row>
    <row r="415" spans="1:10">
      <c r="A415" s="28" t="str">
        <f>[1]ODBC!$A415</f>
        <v>3/8-16 X 3 Bolt Z5</v>
      </c>
      <c r="B415" s="29" t="str">
        <f>[1]ODBC!B415</f>
        <v>30190</v>
      </c>
      <c r="C415" s="30">
        <f>IFERROR(VLOOKUP($B415,[1]ODBC!$B:$H,2,FALSE),"")</f>
        <v>0.246</v>
      </c>
      <c r="D415" s="30">
        <f>IFERROR(VLOOKUP($B415,[1]ODBC!$B:$H,3,FALSE),"")</f>
        <v>0.443</v>
      </c>
      <c r="E415" s="30" t="str">
        <f>IFERROR(VLOOKUP($B415,[1]ODBC!$B:$H,4,FALSE),"")</f>
        <v>EA</v>
      </c>
      <c r="F415" s="31">
        <f>IFERROR(VLOOKUP($B415,[1]ODBC!$B:$H,5,FALSE),"")</f>
        <v>44.45</v>
      </c>
      <c r="G415" s="32">
        <f>[1]ODBC!G415</f>
        <v>0</v>
      </c>
      <c r="H415" s="33">
        <f>SUM([1]ODBC!H415)</f>
        <v>0</v>
      </c>
      <c r="I415" s="41" t="str">
        <f>'Vinyl cutting'!$B$2</f>
        <v>J36938</v>
      </c>
      <c r="J415" s="42">
        <f ca="1">(SUMIF('Freeform time and material'!$B$17:$B$30,B415,'Freeform time and material'!$G$17:$G$30)) +
(SUMIF('Vinyl cutting'!$B$17:$B$30,B415,'Vinyl cutting'!$G$17:$G$30)) +
(SUMIF('Vinyl cutting (2)'!$B$17:$B$30,B415,'Vinyl cutting (2)'!$G$17:$G$30)) +
(SUMIF('Apply vinyl graphics'!$B$17:$B$30,B415,'Apply vinyl graphics'!$G$17:$G$30)) +
(SUMIF('Apply vinyl graphics (2)'!$B$17:$B$30,B415,'Apply vinyl graphics (2)'!$G$17:$G$30)) +
(SUMIF('Alum pan sign'!$B$17:$B$30,B415,'Alum pan sign'!$G$17:$G$30)) +
(SUMIF('Alum pan sign (2)'!$B$17:$B$30,B415,'Alum pan sign (2)'!$G$17:$G$30)) +
(SUMIF('Economy pan sign'!$B$17:$B$30,B415,'Economy pan sign'!$G$17:$G$30)) +
(SUMIF('Post and panel sign'!$B$17:$B$30,B415,'Post and panel sign'!$G$17:$G$30)) +
(SUMIF('Post and panel sign (2)'!$B$17:$B$30,B415,'Post and panel sign (2)'!$G$17:$G$30)) +
(SUMIF('Flat panels only'!$B$17:$B$30,B415,'Flat panels only'!$G$17:$G$30)) +
(SUMIF('Flat panels only (2)'!$B$17:$B$30,B415,'Flat panels only (2)'!$G$17:$G$30)) +
(SUMIF('Routed panel shapes'!$B$18:$B$31,B415,'Routed panel shapes'!$G$18:$G$31)) +
(SUMIF('Routed panel shapes (2)'!$B$18:$B$31,B415,'Routed panel shapes (2)'!$G$18:$G$31)) +
(SUMIF('Routed face only'!$B$17:$B$30,B415,'Routed face only'!$G$17:$G$30)) +
(SUMIF('Routed face only (2)'!$B$17:$B$30,B415,'Routed face only (2)'!$G$17:$G$30)) +
(SUMIF('Routed alum faces letters'!$B$17:$B$30,B415,'Routed alum faces letters'!$G$17:$G$30)) +
(SUMIF('Routed alum faces letters (2)'!$B$17:$B$30,B415,'Routed alum faces letters (2)'!$G$17:$G$30)) +
(SUMIF('Routed push through acrylic'!$B$17:$B$30,B415,'Routed push through acrylic'!$G$17:$G$30)) +
(SUMIF('Routed push through acrylic (2)'!$B$17:$B$30,B415,'Routed push through acrylic (2)'!$G$17:$G$30)) +
(SUMIF('Sf routed cabinet'!$B$17:$B$30,B415,'Sf routed cabinet'!$G$17:$G$30)) +
(SUMIF('Sf routed cabinet (2)'!$B$17:$B$30,B415,'Sf routed cabinet (2)'!$G$17:$G$30)) +
(SUMIF('Df routed cabinet'!$B$17:$B$30,B415,'Df routed cabinet'!$G$17:$G$30)) +
(SUMIF('Df routed cabinet (2)'!$B$17:$B$30,B415,'Df routed cabinet (2)'!$G$17:$G$30)) +
(SUMIF('Sf acrylic cabinet'!$B$17:$B$30,B415,'Sf acrylic cabinet'!$G$17:$G$30)) +
(SUMIF('Sf acrylic cabinet (2)'!$B$17:$B$30,B415,'Sf acrylic cabinet (2)'!$G$17:$G$30)) +
(SUMIF('Economy Sf acrylic'!$B$17:$B$30,B415,'Economy Sf acrylic'!$G$17:$G$30)) +
(SUMIF('Df acrylic cabinet'!$B$17:$B$30,B415,'Df acrylic cabinet'!$G$17:$G$30)) +
(SUMIF('Df acrylic cabinet (2)'!$B$17:$B$30,B415,'Df acrylic cabinet (2)'!$G$17:$G$30)) +
(SUMIF('Sf flex cabinet'!$B$17:$B$30,B415,'Sf flex cabinet'!$G$17:$G$30)) +
(SUMIF('Sf flex cabinet (2)'!$B$17:$B$30,B415,'Sf flex cabinet (2)'!$G$17:$G$30)) +
(SUMIF('Df flex cabinet'!$B$17:$B$36,B415,'Df flex cabinet'!$G$17:$G$36)) +
(SUMIF('Df flex cabinet (2)'!$B$17:$B$36,B415,'Df flex cabinet (2)'!$G$17:$G$36)) +
(SUMIF('Pole cover'!$B$17:$B$30,B415,'Pole cover'!$G$17:$G$30)) +
(SUMIF('Pole cover (2)'!$B$17:$B$30,B415,'Pole cover (2)'!$G$17:$G$30)) +
(SUMIF('Structural Steel Fab'!$B$17:$B$29,B415,'Structural Steel Fab'!$G$17:$G$29)) +
(SUMIF(Reveal!$B$17:$B$30,B415,Reveal!$G$17:$G$30)) +
(SUMIF('Reveal (2)'!$B$17:$B$30,B415,'Reveal (2)'!$G$17:$G$30)) +
(SUMIF('Crown cove top'!$B$17:$B$30,B415,'Crown cove top'!$G$17:$G$30)) +
(SUMIF('EMC assembly'!$B$17:$B$30,B415,'EMC assembly'!$G$17:$G$30)) +
(SUMIF(Crating!$B$17:$B$29,B415,Crating!$G$17:$G$29)) +
(SUMIF('LED wiring'!$B$17:$B$30,B415,'LED wiring'!$G$17:$G$30)) +
(SUMIF('Changeable copy face'!$B$17:$B$30,B415,'Changeable copy face'!$G$17:$G$30)) +
(SUMIF('Flex face assembly'!$B$17:$B$30,B415,'Flex face assembly'!$G$17:$G$30)) +
(SUMIF('Routed face assembly'!$B$17:$B$30,B415,'Routed face assembly'!$G$17:$G$30)) +
(SUMIF('Paint calculation'!$B$17:$B$30,B415,'Paint calculation'!$G$17:$G$30)) +
(SUMIF('Trimcap letter face'!$B$17:$B$30,B415,'Trimcap letter face'!$G$17:$G$30)) +
(SUMIF('Trimcap letter face (2)'!$B$17:$B$30,B415,'Trimcap letter face (2)'!$G$17:$G$30)) +
(SUMIF('Channel letter fabrication'!$B$17:$B$30,B415,'Channel letter fabrication'!$G$17:$G$30)) +
(SUMIF('Channel letter fabrication (2)'!$B$17:$B$30,B415,'Channel letter fabrication (2)'!$G$17:$G$30))</f>
        <v>0</v>
      </c>
    </row>
    <row r="416" spans="1:10">
      <c r="A416" s="28" t="str">
        <f>[1]ODBC!$A416</f>
        <v>3/8-16 X 3 Self Threadng Blt Z</v>
      </c>
      <c r="B416" s="29" t="str">
        <f>[1]ODBC!B416</f>
        <v>30195</v>
      </c>
      <c r="C416" s="30">
        <f>IFERROR(VLOOKUP($B416,[1]ODBC!$B:$H,2,FALSE),"")</f>
        <v>1.016</v>
      </c>
      <c r="D416" s="30">
        <f>IFERROR(VLOOKUP($B416,[1]ODBC!$B:$H,3,FALSE),"")</f>
        <v>1.829</v>
      </c>
      <c r="E416" s="30" t="str">
        <f>IFERROR(VLOOKUP($B416,[1]ODBC!$B:$H,4,FALSE),"")</f>
        <v>EA</v>
      </c>
      <c r="F416" s="31">
        <f>IFERROR(VLOOKUP($B416,[1]ODBC!$B:$H,5,FALSE),"")</f>
        <v>44.45</v>
      </c>
      <c r="G416" s="32">
        <f>[1]ODBC!G416</f>
        <v>0</v>
      </c>
      <c r="H416" s="33">
        <f>SUM([1]ODBC!H416)</f>
        <v>45077</v>
      </c>
      <c r="I416" s="41" t="str">
        <f>'Vinyl cutting'!$B$2</f>
        <v>J36938</v>
      </c>
      <c r="J416" s="42">
        <f ca="1">(SUMIF('Freeform time and material'!$B$17:$B$30,B416,'Freeform time and material'!$G$17:$G$30)) +
(SUMIF('Vinyl cutting'!$B$17:$B$30,B416,'Vinyl cutting'!$G$17:$G$30)) +
(SUMIF('Vinyl cutting (2)'!$B$17:$B$30,B416,'Vinyl cutting (2)'!$G$17:$G$30)) +
(SUMIF('Apply vinyl graphics'!$B$17:$B$30,B416,'Apply vinyl graphics'!$G$17:$G$30)) +
(SUMIF('Apply vinyl graphics (2)'!$B$17:$B$30,B416,'Apply vinyl graphics (2)'!$G$17:$G$30)) +
(SUMIF('Alum pan sign'!$B$17:$B$30,B416,'Alum pan sign'!$G$17:$G$30)) +
(SUMIF('Alum pan sign (2)'!$B$17:$B$30,B416,'Alum pan sign (2)'!$G$17:$G$30)) +
(SUMIF('Economy pan sign'!$B$17:$B$30,B416,'Economy pan sign'!$G$17:$G$30)) +
(SUMIF('Post and panel sign'!$B$17:$B$30,B416,'Post and panel sign'!$G$17:$G$30)) +
(SUMIF('Post and panel sign (2)'!$B$17:$B$30,B416,'Post and panel sign (2)'!$G$17:$G$30)) +
(SUMIF('Flat panels only'!$B$17:$B$30,B416,'Flat panels only'!$G$17:$G$30)) +
(SUMIF('Flat panels only (2)'!$B$17:$B$30,B416,'Flat panels only (2)'!$G$17:$G$30)) +
(SUMIF('Routed panel shapes'!$B$18:$B$31,B416,'Routed panel shapes'!$G$18:$G$31)) +
(SUMIF('Routed panel shapes (2)'!$B$18:$B$31,B416,'Routed panel shapes (2)'!$G$18:$G$31)) +
(SUMIF('Routed face only'!$B$17:$B$30,B416,'Routed face only'!$G$17:$G$30)) +
(SUMIF('Routed face only (2)'!$B$17:$B$30,B416,'Routed face only (2)'!$G$17:$G$30)) +
(SUMIF('Routed alum faces letters'!$B$17:$B$30,B416,'Routed alum faces letters'!$G$17:$G$30)) +
(SUMIF('Routed alum faces letters (2)'!$B$17:$B$30,B416,'Routed alum faces letters (2)'!$G$17:$G$30)) +
(SUMIF('Routed push through acrylic'!$B$17:$B$30,B416,'Routed push through acrylic'!$G$17:$G$30)) +
(SUMIF('Routed push through acrylic (2)'!$B$17:$B$30,B416,'Routed push through acrylic (2)'!$G$17:$G$30)) +
(SUMIF('Sf routed cabinet'!$B$17:$B$30,B416,'Sf routed cabinet'!$G$17:$G$30)) +
(SUMIF('Sf routed cabinet (2)'!$B$17:$B$30,B416,'Sf routed cabinet (2)'!$G$17:$G$30)) +
(SUMIF('Df routed cabinet'!$B$17:$B$30,B416,'Df routed cabinet'!$G$17:$G$30)) +
(SUMIF('Df routed cabinet (2)'!$B$17:$B$30,B416,'Df routed cabinet (2)'!$G$17:$G$30)) +
(SUMIF('Sf acrylic cabinet'!$B$17:$B$30,B416,'Sf acrylic cabinet'!$G$17:$G$30)) +
(SUMIF('Sf acrylic cabinet (2)'!$B$17:$B$30,B416,'Sf acrylic cabinet (2)'!$G$17:$G$30)) +
(SUMIF('Economy Sf acrylic'!$B$17:$B$30,B416,'Economy Sf acrylic'!$G$17:$G$30)) +
(SUMIF('Df acrylic cabinet'!$B$17:$B$30,B416,'Df acrylic cabinet'!$G$17:$G$30)) +
(SUMIF('Df acrylic cabinet (2)'!$B$17:$B$30,B416,'Df acrylic cabinet (2)'!$G$17:$G$30)) +
(SUMIF('Sf flex cabinet'!$B$17:$B$30,B416,'Sf flex cabinet'!$G$17:$G$30)) +
(SUMIF('Sf flex cabinet (2)'!$B$17:$B$30,B416,'Sf flex cabinet (2)'!$G$17:$G$30)) +
(SUMIF('Df flex cabinet'!$B$17:$B$36,B416,'Df flex cabinet'!$G$17:$G$36)) +
(SUMIF('Df flex cabinet (2)'!$B$17:$B$36,B416,'Df flex cabinet (2)'!$G$17:$G$36)) +
(SUMIF('Pole cover'!$B$17:$B$30,B416,'Pole cover'!$G$17:$G$30)) +
(SUMIF('Pole cover (2)'!$B$17:$B$30,B416,'Pole cover (2)'!$G$17:$G$30)) +
(SUMIF('Structural Steel Fab'!$B$17:$B$29,B416,'Structural Steel Fab'!$G$17:$G$29)) +
(SUMIF(Reveal!$B$17:$B$30,B416,Reveal!$G$17:$G$30)) +
(SUMIF('Reveal (2)'!$B$17:$B$30,B416,'Reveal (2)'!$G$17:$G$30)) +
(SUMIF('Crown cove top'!$B$17:$B$30,B416,'Crown cove top'!$G$17:$G$30)) +
(SUMIF('EMC assembly'!$B$17:$B$30,B416,'EMC assembly'!$G$17:$G$30)) +
(SUMIF(Crating!$B$17:$B$29,B416,Crating!$G$17:$G$29)) +
(SUMIF('LED wiring'!$B$17:$B$30,B416,'LED wiring'!$G$17:$G$30)) +
(SUMIF('Changeable copy face'!$B$17:$B$30,B416,'Changeable copy face'!$G$17:$G$30)) +
(SUMIF('Flex face assembly'!$B$17:$B$30,B416,'Flex face assembly'!$G$17:$G$30)) +
(SUMIF('Routed face assembly'!$B$17:$B$30,B416,'Routed face assembly'!$G$17:$G$30)) +
(SUMIF('Paint calculation'!$B$17:$B$30,B416,'Paint calculation'!$G$17:$G$30)) +
(SUMIF('Trimcap letter face'!$B$17:$B$30,B416,'Trimcap letter face'!$G$17:$G$30)) +
(SUMIF('Trimcap letter face (2)'!$B$17:$B$30,B416,'Trimcap letter face (2)'!$G$17:$G$30)) +
(SUMIF('Channel letter fabrication'!$B$17:$B$30,B416,'Channel letter fabrication'!$G$17:$G$30)) +
(SUMIF('Channel letter fabrication (2)'!$B$17:$B$30,B416,'Channel letter fabrication (2)'!$G$17:$G$30))</f>
        <v>0</v>
      </c>
    </row>
    <row r="417" spans="1:10">
      <c r="A417" s="28" t="str">
        <f>[1]ODBC!$A417</f>
        <v>NR-3/8-16 X 3-1/2 Bolt Z5</v>
      </c>
      <c r="B417" s="29" t="str">
        <f>[1]ODBC!B417</f>
        <v>30200</v>
      </c>
      <c r="C417" s="30">
        <f>IFERROR(VLOOKUP($B417,[1]ODBC!$B:$H,2,FALSE),"")</f>
        <v>0.502</v>
      </c>
      <c r="D417" s="30">
        <f>IFERROR(VLOOKUP($B417,[1]ODBC!$B:$H,3,FALSE),"")</f>
        <v>0.90400000000000003</v>
      </c>
      <c r="E417" s="30" t="str">
        <f>IFERROR(VLOOKUP($B417,[1]ODBC!$B:$H,4,FALSE),"")</f>
        <v>EA</v>
      </c>
      <c r="F417" s="31">
        <f>IFERROR(VLOOKUP($B417,[1]ODBC!$B:$H,5,FALSE),"")</f>
        <v>44.45</v>
      </c>
      <c r="G417" s="32">
        <f>[1]ODBC!G417</f>
        <v>0</v>
      </c>
      <c r="H417" s="33">
        <f>SUM([1]ODBC!H417)</f>
        <v>44977</v>
      </c>
      <c r="I417" s="41" t="str">
        <f>'Vinyl cutting'!$B$2</f>
        <v>J36938</v>
      </c>
      <c r="J417" s="42">
        <f ca="1">(SUMIF('Freeform time and material'!$B$17:$B$30,B417,'Freeform time and material'!$G$17:$G$30)) +
(SUMIF('Vinyl cutting'!$B$17:$B$30,B417,'Vinyl cutting'!$G$17:$G$30)) +
(SUMIF('Vinyl cutting (2)'!$B$17:$B$30,B417,'Vinyl cutting (2)'!$G$17:$G$30)) +
(SUMIF('Apply vinyl graphics'!$B$17:$B$30,B417,'Apply vinyl graphics'!$G$17:$G$30)) +
(SUMIF('Apply vinyl graphics (2)'!$B$17:$B$30,B417,'Apply vinyl graphics (2)'!$G$17:$G$30)) +
(SUMIF('Alum pan sign'!$B$17:$B$30,B417,'Alum pan sign'!$G$17:$G$30)) +
(SUMIF('Alum pan sign (2)'!$B$17:$B$30,B417,'Alum pan sign (2)'!$G$17:$G$30)) +
(SUMIF('Economy pan sign'!$B$17:$B$30,B417,'Economy pan sign'!$G$17:$G$30)) +
(SUMIF('Post and panel sign'!$B$17:$B$30,B417,'Post and panel sign'!$G$17:$G$30)) +
(SUMIF('Post and panel sign (2)'!$B$17:$B$30,B417,'Post and panel sign (2)'!$G$17:$G$30)) +
(SUMIF('Flat panels only'!$B$17:$B$30,B417,'Flat panels only'!$G$17:$G$30)) +
(SUMIF('Flat panels only (2)'!$B$17:$B$30,B417,'Flat panels only (2)'!$G$17:$G$30)) +
(SUMIF('Routed panel shapes'!$B$18:$B$31,B417,'Routed panel shapes'!$G$18:$G$31)) +
(SUMIF('Routed panel shapes (2)'!$B$18:$B$31,B417,'Routed panel shapes (2)'!$G$18:$G$31)) +
(SUMIF('Routed face only'!$B$17:$B$30,B417,'Routed face only'!$G$17:$G$30)) +
(SUMIF('Routed face only (2)'!$B$17:$B$30,B417,'Routed face only (2)'!$G$17:$G$30)) +
(SUMIF('Routed alum faces letters'!$B$17:$B$30,B417,'Routed alum faces letters'!$G$17:$G$30)) +
(SUMIF('Routed alum faces letters (2)'!$B$17:$B$30,B417,'Routed alum faces letters (2)'!$G$17:$G$30)) +
(SUMIF('Routed push through acrylic'!$B$17:$B$30,B417,'Routed push through acrylic'!$G$17:$G$30)) +
(SUMIF('Routed push through acrylic (2)'!$B$17:$B$30,B417,'Routed push through acrylic (2)'!$G$17:$G$30)) +
(SUMIF('Sf routed cabinet'!$B$17:$B$30,B417,'Sf routed cabinet'!$G$17:$G$30)) +
(SUMIF('Sf routed cabinet (2)'!$B$17:$B$30,B417,'Sf routed cabinet (2)'!$G$17:$G$30)) +
(SUMIF('Df routed cabinet'!$B$17:$B$30,B417,'Df routed cabinet'!$G$17:$G$30)) +
(SUMIF('Df routed cabinet (2)'!$B$17:$B$30,B417,'Df routed cabinet (2)'!$G$17:$G$30)) +
(SUMIF('Sf acrylic cabinet'!$B$17:$B$30,B417,'Sf acrylic cabinet'!$G$17:$G$30)) +
(SUMIF('Sf acrylic cabinet (2)'!$B$17:$B$30,B417,'Sf acrylic cabinet (2)'!$G$17:$G$30)) +
(SUMIF('Economy Sf acrylic'!$B$17:$B$30,B417,'Economy Sf acrylic'!$G$17:$G$30)) +
(SUMIF('Df acrylic cabinet'!$B$17:$B$30,B417,'Df acrylic cabinet'!$G$17:$G$30)) +
(SUMIF('Df acrylic cabinet (2)'!$B$17:$B$30,B417,'Df acrylic cabinet (2)'!$G$17:$G$30)) +
(SUMIF('Sf flex cabinet'!$B$17:$B$30,B417,'Sf flex cabinet'!$G$17:$G$30)) +
(SUMIF('Sf flex cabinet (2)'!$B$17:$B$30,B417,'Sf flex cabinet (2)'!$G$17:$G$30)) +
(SUMIF('Df flex cabinet'!$B$17:$B$36,B417,'Df flex cabinet'!$G$17:$G$36)) +
(SUMIF('Df flex cabinet (2)'!$B$17:$B$36,B417,'Df flex cabinet (2)'!$G$17:$G$36)) +
(SUMIF('Pole cover'!$B$17:$B$30,B417,'Pole cover'!$G$17:$G$30)) +
(SUMIF('Pole cover (2)'!$B$17:$B$30,B417,'Pole cover (2)'!$G$17:$G$30)) +
(SUMIF('Structural Steel Fab'!$B$17:$B$29,B417,'Structural Steel Fab'!$G$17:$G$29)) +
(SUMIF(Reveal!$B$17:$B$30,B417,Reveal!$G$17:$G$30)) +
(SUMIF('Reveal (2)'!$B$17:$B$30,B417,'Reveal (2)'!$G$17:$G$30)) +
(SUMIF('Crown cove top'!$B$17:$B$30,B417,'Crown cove top'!$G$17:$G$30)) +
(SUMIF('EMC assembly'!$B$17:$B$30,B417,'EMC assembly'!$G$17:$G$30)) +
(SUMIF(Crating!$B$17:$B$29,B417,Crating!$G$17:$G$29)) +
(SUMIF('LED wiring'!$B$17:$B$30,B417,'LED wiring'!$G$17:$G$30)) +
(SUMIF('Changeable copy face'!$B$17:$B$30,B417,'Changeable copy face'!$G$17:$G$30)) +
(SUMIF('Flex face assembly'!$B$17:$B$30,B417,'Flex face assembly'!$G$17:$G$30)) +
(SUMIF('Routed face assembly'!$B$17:$B$30,B417,'Routed face assembly'!$G$17:$G$30)) +
(SUMIF('Paint calculation'!$B$17:$B$30,B417,'Paint calculation'!$G$17:$G$30)) +
(SUMIF('Trimcap letter face'!$B$17:$B$30,B417,'Trimcap letter face'!$G$17:$G$30)) +
(SUMIF('Trimcap letter face (2)'!$B$17:$B$30,B417,'Trimcap letter face (2)'!$G$17:$G$30)) +
(SUMIF('Channel letter fabrication'!$B$17:$B$30,B417,'Channel letter fabrication'!$G$17:$G$30)) +
(SUMIF('Channel letter fabrication (2)'!$B$17:$B$30,B417,'Channel letter fabrication (2)'!$G$17:$G$30))</f>
        <v>0</v>
      </c>
    </row>
    <row r="418" spans="1:10">
      <c r="A418" s="28" t="str">
        <f>[1]ODBC!$A418</f>
        <v>3/8-16 X 4 Bolt Z5</v>
      </c>
      <c r="B418" s="29" t="str">
        <f>[1]ODBC!B418</f>
        <v>30205</v>
      </c>
      <c r="C418" s="30">
        <f>IFERROR(VLOOKUP($B418,[1]ODBC!$B:$H,2,FALSE),"")</f>
        <v>0.34899999999999998</v>
      </c>
      <c r="D418" s="30">
        <f>IFERROR(VLOOKUP($B418,[1]ODBC!$B:$H,3,FALSE),"")</f>
        <v>0.628</v>
      </c>
      <c r="E418" s="30" t="str">
        <f>IFERROR(VLOOKUP($B418,[1]ODBC!$B:$H,4,FALSE),"")</f>
        <v>EA</v>
      </c>
      <c r="F418" s="31">
        <f>IFERROR(VLOOKUP($B418,[1]ODBC!$B:$H,5,FALSE),"")</f>
        <v>44.45</v>
      </c>
      <c r="G418" s="32">
        <f>[1]ODBC!G418</f>
        <v>0</v>
      </c>
      <c r="H418" s="33">
        <f>SUM([1]ODBC!H418)</f>
        <v>0</v>
      </c>
      <c r="I418" s="41" t="str">
        <f>'Vinyl cutting'!$B$2</f>
        <v>J36938</v>
      </c>
      <c r="J418" s="42">
        <f ca="1">(SUMIF('Freeform time and material'!$B$17:$B$30,B418,'Freeform time and material'!$G$17:$G$30)) +
(SUMIF('Vinyl cutting'!$B$17:$B$30,B418,'Vinyl cutting'!$G$17:$G$30)) +
(SUMIF('Vinyl cutting (2)'!$B$17:$B$30,B418,'Vinyl cutting (2)'!$G$17:$G$30)) +
(SUMIF('Apply vinyl graphics'!$B$17:$B$30,B418,'Apply vinyl graphics'!$G$17:$G$30)) +
(SUMIF('Apply vinyl graphics (2)'!$B$17:$B$30,B418,'Apply vinyl graphics (2)'!$G$17:$G$30)) +
(SUMIF('Alum pan sign'!$B$17:$B$30,B418,'Alum pan sign'!$G$17:$G$30)) +
(SUMIF('Alum pan sign (2)'!$B$17:$B$30,B418,'Alum pan sign (2)'!$G$17:$G$30)) +
(SUMIF('Economy pan sign'!$B$17:$B$30,B418,'Economy pan sign'!$G$17:$G$30)) +
(SUMIF('Post and panel sign'!$B$17:$B$30,B418,'Post and panel sign'!$G$17:$G$30)) +
(SUMIF('Post and panel sign (2)'!$B$17:$B$30,B418,'Post and panel sign (2)'!$G$17:$G$30)) +
(SUMIF('Flat panels only'!$B$17:$B$30,B418,'Flat panels only'!$G$17:$G$30)) +
(SUMIF('Flat panels only (2)'!$B$17:$B$30,B418,'Flat panels only (2)'!$G$17:$G$30)) +
(SUMIF('Routed panel shapes'!$B$18:$B$31,B418,'Routed panel shapes'!$G$18:$G$31)) +
(SUMIF('Routed panel shapes (2)'!$B$18:$B$31,B418,'Routed panel shapes (2)'!$G$18:$G$31)) +
(SUMIF('Routed face only'!$B$17:$B$30,B418,'Routed face only'!$G$17:$G$30)) +
(SUMIF('Routed face only (2)'!$B$17:$B$30,B418,'Routed face only (2)'!$G$17:$G$30)) +
(SUMIF('Routed alum faces letters'!$B$17:$B$30,B418,'Routed alum faces letters'!$G$17:$G$30)) +
(SUMIF('Routed alum faces letters (2)'!$B$17:$B$30,B418,'Routed alum faces letters (2)'!$G$17:$G$30)) +
(SUMIF('Routed push through acrylic'!$B$17:$B$30,B418,'Routed push through acrylic'!$G$17:$G$30)) +
(SUMIF('Routed push through acrylic (2)'!$B$17:$B$30,B418,'Routed push through acrylic (2)'!$G$17:$G$30)) +
(SUMIF('Sf routed cabinet'!$B$17:$B$30,B418,'Sf routed cabinet'!$G$17:$G$30)) +
(SUMIF('Sf routed cabinet (2)'!$B$17:$B$30,B418,'Sf routed cabinet (2)'!$G$17:$G$30)) +
(SUMIF('Df routed cabinet'!$B$17:$B$30,B418,'Df routed cabinet'!$G$17:$G$30)) +
(SUMIF('Df routed cabinet (2)'!$B$17:$B$30,B418,'Df routed cabinet (2)'!$G$17:$G$30)) +
(SUMIF('Sf acrylic cabinet'!$B$17:$B$30,B418,'Sf acrylic cabinet'!$G$17:$G$30)) +
(SUMIF('Sf acrylic cabinet (2)'!$B$17:$B$30,B418,'Sf acrylic cabinet (2)'!$G$17:$G$30)) +
(SUMIF('Economy Sf acrylic'!$B$17:$B$30,B418,'Economy Sf acrylic'!$G$17:$G$30)) +
(SUMIF('Df acrylic cabinet'!$B$17:$B$30,B418,'Df acrylic cabinet'!$G$17:$G$30)) +
(SUMIF('Df acrylic cabinet (2)'!$B$17:$B$30,B418,'Df acrylic cabinet (2)'!$G$17:$G$30)) +
(SUMIF('Sf flex cabinet'!$B$17:$B$30,B418,'Sf flex cabinet'!$G$17:$G$30)) +
(SUMIF('Sf flex cabinet (2)'!$B$17:$B$30,B418,'Sf flex cabinet (2)'!$G$17:$G$30)) +
(SUMIF('Df flex cabinet'!$B$17:$B$36,B418,'Df flex cabinet'!$G$17:$G$36)) +
(SUMIF('Df flex cabinet (2)'!$B$17:$B$36,B418,'Df flex cabinet (2)'!$G$17:$G$36)) +
(SUMIF('Pole cover'!$B$17:$B$30,B418,'Pole cover'!$G$17:$G$30)) +
(SUMIF('Pole cover (2)'!$B$17:$B$30,B418,'Pole cover (2)'!$G$17:$G$30)) +
(SUMIF('Structural Steel Fab'!$B$17:$B$29,B418,'Structural Steel Fab'!$G$17:$G$29)) +
(SUMIF(Reveal!$B$17:$B$30,B418,Reveal!$G$17:$G$30)) +
(SUMIF('Reveal (2)'!$B$17:$B$30,B418,'Reveal (2)'!$G$17:$G$30)) +
(SUMIF('Crown cove top'!$B$17:$B$30,B418,'Crown cove top'!$G$17:$G$30)) +
(SUMIF('EMC assembly'!$B$17:$B$30,B418,'EMC assembly'!$G$17:$G$30)) +
(SUMIF(Crating!$B$17:$B$29,B418,Crating!$G$17:$G$29)) +
(SUMIF('LED wiring'!$B$17:$B$30,B418,'LED wiring'!$G$17:$G$30)) +
(SUMIF('Changeable copy face'!$B$17:$B$30,B418,'Changeable copy face'!$G$17:$G$30)) +
(SUMIF('Flex face assembly'!$B$17:$B$30,B418,'Flex face assembly'!$G$17:$G$30)) +
(SUMIF('Routed face assembly'!$B$17:$B$30,B418,'Routed face assembly'!$G$17:$G$30)) +
(SUMIF('Paint calculation'!$B$17:$B$30,B418,'Paint calculation'!$G$17:$G$30)) +
(SUMIF('Trimcap letter face'!$B$17:$B$30,B418,'Trimcap letter face'!$G$17:$G$30)) +
(SUMIF('Trimcap letter face (2)'!$B$17:$B$30,B418,'Trimcap letter face (2)'!$G$17:$G$30)) +
(SUMIF('Channel letter fabrication'!$B$17:$B$30,B418,'Channel letter fabrication'!$G$17:$G$30)) +
(SUMIF('Channel letter fabrication (2)'!$B$17:$B$30,B418,'Channel letter fabrication (2)'!$G$17:$G$30))</f>
        <v>0</v>
      </c>
    </row>
    <row r="419" spans="1:10">
      <c r="A419" s="28" t="str">
        <f>[1]ODBC!$A419</f>
        <v>NR-3/8-16 X 4-1/2 Bolt Z5</v>
      </c>
      <c r="B419" s="29" t="str">
        <f>[1]ODBC!B419</f>
        <v>30210</v>
      </c>
      <c r="C419" s="30">
        <f>IFERROR(VLOOKUP($B419,[1]ODBC!$B:$H,2,FALSE),"")</f>
        <v>0.14000000000000001</v>
      </c>
      <c r="D419" s="30">
        <f>IFERROR(VLOOKUP($B419,[1]ODBC!$B:$H,3,FALSE),"")</f>
        <v>0.252</v>
      </c>
      <c r="E419" s="30" t="str">
        <f>IFERROR(VLOOKUP($B419,[1]ODBC!$B:$H,4,FALSE),"")</f>
        <v>EA</v>
      </c>
      <c r="F419" s="31">
        <f>IFERROR(VLOOKUP($B419,[1]ODBC!$B:$H,5,FALSE),"")</f>
        <v>44.45</v>
      </c>
      <c r="G419" s="32">
        <f>[1]ODBC!G419</f>
        <v>0</v>
      </c>
      <c r="H419" s="33">
        <f>SUM([1]ODBC!H419)</f>
        <v>0</v>
      </c>
      <c r="I419" s="41" t="str">
        <f>'Vinyl cutting'!$B$2</f>
        <v>J36938</v>
      </c>
      <c r="J419" s="42">
        <f ca="1">(SUMIF('Freeform time and material'!$B$17:$B$30,B419,'Freeform time and material'!$G$17:$G$30)) +
(SUMIF('Vinyl cutting'!$B$17:$B$30,B419,'Vinyl cutting'!$G$17:$G$30)) +
(SUMIF('Vinyl cutting (2)'!$B$17:$B$30,B419,'Vinyl cutting (2)'!$G$17:$G$30)) +
(SUMIF('Apply vinyl graphics'!$B$17:$B$30,B419,'Apply vinyl graphics'!$G$17:$G$30)) +
(SUMIF('Apply vinyl graphics (2)'!$B$17:$B$30,B419,'Apply vinyl graphics (2)'!$G$17:$G$30)) +
(SUMIF('Alum pan sign'!$B$17:$B$30,B419,'Alum pan sign'!$G$17:$G$30)) +
(SUMIF('Alum pan sign (2)'!$B$17:$B$30,B419,'Alum pan sign (2)'!$G$17:$G$30)) +
(SUMIF('Economy pan sign'!$B$17:$B$30,B419,'Economy pan sign'!$G$17:$G$30)) +
(SUMIF('Post and panel sign'!$B$17:$B$30,B419,'Post and panel sign'!$G$17:$G$30)) +
(SUMIF('Post and panel sign (2)'!$B$17:$B$30,B419,'Post and panel sign (2)'!$G$17:$G$30)) +
(SUMIF('Flat panels only'!$B$17:$B$30,B419,'Flat panels only'!$G$17:$G$30)) +
(SUMIF('Flat panels only (2)'!$B$17:$B$30,B419,'Flat panels only (2)'!$G$17:$G$30)) +
(SUMIF('Routed panel shapes'!$B$18:$B$31,B419,'Routed panel shapes'!$G$18:$G$31)) +
(SUMIF('Routed panel shapes (2)'!$B$18:$B$31,B419,'Routed panel shapes (2)'!$G$18:$G$31)) +
(SUMIF('Routed face only'!$B$17:$B$30,B419,'Routed face only'!$G$17:$G$30)) +
(SUMIF('Routed face only (2)'!$B$17:$B$30,B419,'Routed face only (2)'!$G$17:$G$30)) +
(SUMIF('Routed alum faces letters'!$B$17:$B$30,B419,'Routed alum faces letters'!$G$17:$G$30)) +
(SUMIF('Routed alum faces letters (2)'!$B$17:$B$30,B419,'Routed alum faces letters (2)'!$G$17:$G$30)) +
(SUMIF('Routed push through acrylic'!$B$17:$B$30,B419,'Routed push through acrylic'!$G$17:$G$30)) +
(SUMIF('Routed push through acrylic (2)'!$B$17:$B$30,B419,'Routed push through acrylic (2)'!$G$17:$G$30)) +
(SUMIF('Sf routed cabinet'!$B$17:$B$30,B419,'Sf routed cabinet'!$G$17:$G$30)) +
(SUMIF('Sf routed cabinet (2)'!$B$17:$B$30,B419,'Sf routed cabinet (2)'!$G$17:$G$30)) +
(SUMIF('Df routed cabinet'!$B$17:$B$30,B419,'Df routed cabinet'!$G$17:$G$30)) +
(SUMIF('Df routed cabinet (2)'!$B$17:$B$30,B419,'Df routed cabinet (2)'!$G$17:$G$30)) +
(SUMIF('Sf acrylic cabinet'!$B$17:$B$30,B419,'Sf acrylic cabinet'!$G$17:$G$30)) +
(SUMIF('Sf acrylic cabinet (2)'!$B$17:$B$30,B419,'Sf acrylic cabinet (2)'!$G$17:$G$30)) +
(SUMIF('Economy Sf acrylic'!$B$17:$B$30,B419,'Economy Sf acrylic'!$G$17:$G$30)) +
(SUMIF('Df acrylic cabinet'!$B$17:$B$30,B419,'Df acrylic cabinet'!$G$17:$G$30)) +
(SUMIF('Df acrylic cabinet (2)'!$B$17:$B$30,B419,'Df acrylic cabinet (2)'!$G$17:$G$30)) +
(SUMIF('Sf flex cabinet'!$B$17:$B$30,B419,'Sf flex cabinet'!$G$17:$G$30)) +
(SUMIF('Sf flex cabinet (2)'!$B$17:$B$30,B419,'Sf flex cabinet (2)'!$G$17:$G$30)) +
(SUMIF('Df flex cabinet'!$B$17:$B$36,B419,'Df flex cabinet'!$G$17:$G$36)) +
(SUMIF('Df flex cabinet (2)'!$B$17:$B$36,B419,'Df flex cabinet (2)'!$G$17:$G$36)) +
(SUMIF('Pole cover'!$B$17:$B$30,B419,'Pole cover'!$G$17:$G$30)) +
(SUMIF('Pole cover (2)'!$B$17:$B$30,B419,'Pole cover (2)'!$G$17:$G$30)) +
(SUMIF('Structural Steel Fab'!$B$17:$B$29,B419,'Structural Steel Fab'!$G$17:$G$29)) +
(SUMIF(Reveal!$B$17:$B$30,B419,Reveal!$G$17:$G$30)) +
(SUMIF('Reveal (2)'!$B$17:$B$30,B419,'Reveal (2)'!$G$17:$G$30)) +
(SUMIF('Crown cove top'!$B$17:$B$30,B419,'Crown cove top'!$G$17:$G$30)) +
(SUMIF('EMC assembly'!$B$17:$B$30,B419,'EMC assembly'!$G$17:$G$30)) +
(SUMIF(Crating!$B$17:$B$29,B419,Crating!$G$17:$G$29)) +
(SUMIF('LED wiring'!$B$17:$B$30,B419,'LED wiring'!$G$17:$G$30)) +
(SUMIF('Changeable copy face'!$B$17:$B$30,B419,'Changeable copy face'!$G$17:$G$30)) +
(SUMIF('Flex face assembly'!$B$17:$B$30,B419,'Flex face assembly'!$G$17:$G$30)) +
(SUMIF('Routed face assembly'!$B$17:$B$30,B419,'Routed face assembly'!$G$17:$G$30)) +
(SUMIF('Paint calculation'!$B$17:$B$30,B419,'Paint calculation'!$G$17:$G$30)) +
(SUMIF('Trimcap letter face'!$B$17:$B$30,B419,'Trimcap letter face'!$G$17:$G$30)) +
(SUMIF('Trimcap letter face (2)'!$B$17:$B$30,B419,'Trimcap letter face (2)'!$G$17:$G$30)) +
(SUMIF('Channel letter fabrication'!$B$17:$B$30,B419,'Channel letter fabrication'!$G$17:$G$30)) +
(SUMIF('Channel letter fabrication (2)'!$B$17:$B$30,B419,'Channel letter fabrication (2)'!$G$17:$G$30))</f>
        <v>0</v>
      </c>
    </row>
    <row r="420" spans="1:10">
      <c r="A420" s="28" t="str">
        <f>[1]ODBC!$A420</f>
        <v>NR-3/8-16 X 5 Bolt Z5</v>
      </c>
      <c r="B420" s="29" t="str">
        <f>[1]ODBC!B420</f>
        <v>30215</v>
      </c>
      <c r="C420" s="30">
        <f>IFERROR(VLOOKUP($B420,[1]ODBC!$B:$H,2,FALSE),"")</f>
        <v>0.16</v>
      </c>
      <c r="D420" s="30">
        <f>IFERROR(VLOOKUP($B420,[1]ODBC!$B:$H,3,FALSE),"")</f>
        <v>0.28799999999999998</v>
      </c>
      <c r="E420" s="30" t="str">
        <f>IFERROR(VLOOKUP($B420,[1]ODBC!$B:$H,4,FALSE),"")</f>
        <v>EA</v>
      </c>
      <c r="F420" s="31">
        <f>IFERROR(VLOOKUP($B420,[1]ODBC!$B:$H,5,FALSE),"")</f>
        <v>44.45</v>
      </c>
      <c r="G420" s="32">
        <f>[1]ODBC!G420</f>
        <v>0</v>
      </c>
      <c r="H420" s="33">
        <f>SUM([1]ODBC!H420)</f>
        <v>0</v>
      </c>
      <c r="I420" s="41" t="str">
        <f>'Vinyl cutting'!$B$2</f>
        <v>J36938</v>
      </c>
      <c r="J420" s="42">
        <f ca="1">(SUMIF('Freeform time and material'!$B$17:$B$30,B420,'Freeform time and material'!$G$17:$G$30)) +
(SUMIF('Vinyl cutting'!$B$17:$B$30,B420,'Vinyl cutting'!$G$17:$G$30)) +
(SUMIF('Vinyl cutting (2)'!$B$17:$B$30,B420,'Vinyl cutting (2)'!$G$17:$G$30)) +
(SUMIF('Apply vinyl graphics'!$B$17:$B$30,B420,'Apply vinyl graphics'!$G$17:$G$30)) +
(SUMIF('Apply vinyl graphics (2)'!$B$17:$B$30,B420,'Apply vinyl graphics (2)'!$G$17:$G$30)) +
(SUMIF('Alum pan sign'!$B$17:$B$30,B420,'Alum pan sign'!$G$17:$G$30)) +
(SUMIF('Alum pan sign (2)'!$B$17:$B$30,B420,'Alum pan sign (2)'!$G$17:$G$30)) +
(SUMIF('Economy pan sign'!$B$17:$B$30,B420,'Economy pan sign'!$G$17:$G$30)) +
(SUMIF('Post and panel sign'!$B$17:$B$30,B420,'Post and panel sign'!$G$17:$G$30)) +
(SUMIF('Post and panel sign (2)'!$B$17:$B$30,B420,'Post and panel sign (2)'!$G$17:$G$30)) +
(SUMIF('Flat panels only'!$B$17:$B$30,B420,'Flat panels only'!$G$17:$G$30)) +
(SUMIF('Flat panels only (2)'!$B$17:$B$30,B420,'Flat panels only (2)'!$G$17:$G$30)) +
(SUMIF('Routed panel shapes'!$B$18:$B$31,B420,'Routed panel shapes'!$G$18:$G$31)) +
(SUMIF('Routed panel shapes (2)'!$B$18:$B$31,B420,'Routed panel shapes (2)'!$G$18:$G$31)) +
(SUMIF('Routed face only'!$B$17:$B$30,B420,'Routed face only'!$G$17:$G$30)) +
(SUMIF('Routed face only (2)'!$B$17:$B$30,B420,'Routed face only (2)'!$G$17:$G$30)) +
(SUMIF('Routed alum faces letters'!$B$17:$B$30,B420,'Routed alum faces letters'!$G$17:$G$30)) +
(SUMIF('Routed alum faces letters (2)'!$B$17:$B$30,B420,'Routed alum faces letters (2)'!$G$17:$G$30)) +
(SUMIF('Routed push through acrylic'!$B$17:$B$30,B420,'Routed push through acrylic'!$G$17:$G$30)) +
(SUMIF('Routed push through acrylic (2)'!$B$17:$B$30,B420,'Routed push through acrylic (2)'!$G$17:$G$30)) +
(SUMIF('Sf routed cabinet'!$B$17:$B$30,B420,'Sf routed cabinet'!$G$17:$G$30)) +
(SUMIF('Sf routed cabinet (2)'!$B$17:$B$30,B420,'Sf routed cabinet (2)'!$G$17:$G$30)) +
(SUMIF('Df routed cabinet'!$B$17:$B$30,B420,'Df routed cabinet'!$G$17:$G$30)) +
(SUMIF('Df routed cabinet (2)'!$B$17:$B$30,B420,'Df routed cabinet (2)'!$G$17:$G$30)) +
(SUMIF('Sf acrylic cabinet'!$B$17:$B$30,B420,'Sf acrylic cabinet'!$G$17:$G$30)) +
(SUMIF('Sf acrylic cabinet (2)'!$B$17:$B$30,B420,'Sf acrylic cabinet (2)'!$G$17:$G$30)) +
(SUMIF('Economy Sf acrylic'!$B$17:$B$30,B420,'Economy Sf acrylic'!$G$17:$G$30)) +
(SUMIF('Df acrylic cabinet'!$B$17:$B$30,B420,'Df acrylic cabinet'!$G$17:$G$30)) +
(SUMIF('Df acrylic cabinet (2)'!$B$17:$B$30,B420,'Df acrylic cabinet (2)'!$G$17:$G$30)) +
(SUMIF('Sf flex cabinet'!$B$17:$B$30,B420,'Sf flex cabinet'!$G$17:$G$30)) +
(SUMIF('Sf flex cabinet (2)'!$B$17:$B$30,B420,'Sf flex cabinet (2)'!$G$17:$G$30)) +
(SUMIF('Df flex cabinet'!$B$17:$B$36,B420,'Df flex cabinet'!$G$17:$G$36)) +
(SUMIF('Df flex cabinet (2)'!$B$17:$B$36,B420,'Df flex cabinet (2)'!$G$17:$G$36)) +
(SUMIF('Pole cover'!$B$17:$B$30,B420,'Pole cover'!$G$17:$G$30)) +
(SUMIF('Pole cover (2)'!$B$17:$B$30,B420,'Pole cover (2)'!$G$17:$G$30)) +
(SUMIF('Structural Steel Fab'!$B$17:$B$29,B420,'Structural Steel Fab'!$G$17:$G$29)) +
(SUMIF(Reveal!$B$17:$B$30,B420,Reveal!$G$17:$G$30)) +
(SUMIF('Reveal (2)'!$B$17:$B$30,B420,'Reveal (2)'!$G$17:$G$30)) +
(SUMIF('Crown cove top'!$B$17:$B$30,B420,'Crown cove top'!$G$17:$G$30)) +
(SUMIF('EMC assembly'!$B$17:$B$30,B420,'EMC assembly'!$G$17:$G$30)) +
(SUMIF(Crating!$B$17:$B$29,B420,Crating!$G$17:$G$29)) +
(SUMIF('LED wiring'!$B$17:$B$30,B420,'LED wiring'!$G$17:$G$30)) +
(SUMIF('Changeable copy face'!$B$17:$B$30,B420,'Changeable copy face'!$G$17:$G$30)) +
(SUMIF('Flex face assembly'!$B$17:$B$30,B420,'Flex face assembly'!$G$17:$G$30)) +
(SUMIF('Routed face assembly'!$B$17:$B$30,B420,'Routed face assembly'!$G$17:$G$30)) +
(SUMIF('Paint calculation'!$B$17:$B$30,B420,'Paint calculation'!$G$17:$G$30)) +
(SUMIF('Trimcap letter face'!$B$17:$B$30,B420,'Trimcap letter face'!$G$17:$G$30)) +
(SUMIF('Trimcap letter face (2)'!$B$17:$B$30,B420,'Trimcap letter face (2)'!$G$17:$G$30)) +
(SUMIF('Channel letter fabrication'!$B$17:$B$30,B420,'Channel letter fabrication'!$G$17:$G$30)) +
(SUMIF('Channel letter fabrication (2)'!$B$17:$B$30,B420,'Channel letter fabrication (2)'!$G$17:$G$30))</f>
        <v>0</v>
      </c>
    </row>
    <row r="421" spans="1:10">
      <c r="A421" s="28" t="str">
        <f>[1]ODBC!$A421</f>
        <v>NR-3/8-16 X 6 Bolt Z5</v>
      </c>
      <c r="B421" s="29" t="str">
        <f>[1]ODBC!B421</f>
        <v>30225</v>
      </c>
      <c r="C421" s="30">
        <f>IFERROR(VLOOKUP($B421,[1]ODBC!$B:$H,2,FALSE),"")</f>
        <v>0.45800000000000002</v>
      </c>
      <c r="D421" s="30">
        <f>IFERROR(VLOOKUP($B421,[1]ODBC!$B:$H,3,FALSE),"")</f>
        <v>0.82399999999999995</v>
      </c>
      <c r="E421" s="30" t="str">
        <f>IFERROR(VLOOKUP($B421,[1]ODBC!$B:$H,4,FALSE),"")</f>
        <v>EA</v>
      </c>
      <c r="F421" s="31">
        <f>IFERROR(VLOOKUP($B421,[1]ODBC!$B:$H,5,FALSE),"")</f>
        <v>44.45</v>
      </c>
      <c r="G421" s="32">
        <f>[1]ODBC!G421</f>
        <v>0</v>
      </c>
      <c r="H421" s="33">
        <f>SUM([1]ODBC!H421)</f>
        <v>45747</v>
      </c>
      <c r="I421" s="41" t="str">
        <f>'Vinyl cutting'!$B$2</f>
        <v>J36938</v>
      </c>
      <c r="J421" s="42">
        <f ca="1">(SUMIF('Freeform time and material'!$B$17:$B$30,B421,'Freeform time and material'!$G$17:$G$30)) +
(SUMIF('Vinyl cutting'!$B$17:$B$30,B421,'Vinyl cutting'!$G$17:$G$30)) +
(SUMIF('Vinyl cutting (2)'!$B$17:$B$30,B421,'Vinyl cutting (2)'!$G$17:$G$30)) +
(SUMIF('Apply vinyl graphics'!$B$17:$B$30,B421,'Apply vinyl graphics'!$G$17:$G$30)) +
(SUMIF('Apply vinyl graphics (2)'!$B$17:$B$30,B421,'Apply vinyl graphics (2)'!$G$17:$G$30)) +
(SUMIF('Alum pan sign'!$B$17:$B$30,B421,'Alum pan sign'!$G$17:$G$30)) +
(SUMIF('Alum pan sign (2)'!$B$17:$B$30,B421,'Alum pan sign (2)'!$G$17:$G$30)) +
(SUMIF('Economy pan sign'!$B$17:$B$30,B421,'Economy pan sign'!$G$17:$G$30)) +
(SUMIF('Post and panel sign'!$B$17:$B$30,B421,'Post and panel sign'!$G$17:$G$30)) +
(SUMIF('Post and panel sign (2)'!$B$17:$B$30,B421,'Post and panel sign (2)'!$G$17:$G$30)) +
(SUMIF('Flat panels only'!$B$17:$B$30,B421,'Flat panels only'!$G$17:$G$30)) +
(SUMIF('Flat panels only (2)'!$B$17:$B$30,B421,'Flat panels only (2)'!$G$17:$G$30)) +
(SUMIF('Routed panel shapes'!$B$18:$B$31,B421,'Routed panel shapes'!$G$18:$G$31)) +
(SUMIF('Routed panel shapes (2)'!$B$18:$B$31,B421,'Routed panel shapes (2)'!$G$18:$G$31)) +
(SUMIF('Routed face only'!$B$17:$B$30,B421,'Routed face only'!$G$17:$G$30)) +
(SUMIF('Routed face only (2)'!$B$17:$B$30,B421,'Routed face only (2)'!$G$17:$G$30)) +
(SUMIF('Routed alum faces letters'!$B$17:$B$30,B421,'Routed alum faces letters'!$G$17:$G$30)) +
(SUMIF('Routed alum faces letters (2)'!$B$17:$B$30,B421,'Routed alum faces letters (2)'!$G$17:$G$30)) +
(SUMIF('Routed push through acrylic'!$B$17:$B$30,B421,'Routed push through acrylic'!$G$17:$G$30)) +
(SUMIF('Routed push through acrylic (2)'!$B$17:$B$30,B421,'Routed push through acrylic (2)'!$G$17:$G$30)) +
(SUMIF('Sf routed cabinet'!$B$17:$B$30,B421,'Sf routed cabinet'!$G$17:$G$30)) +
(SUMIF('Sf routed cabinet (2)'!$B$17:$B$30,B421,'Sf routed cabinet (2)'!$G$17:$G$30)) +
(SUMIF('Df routed cabinet'!$B$17:$B$30,B421,'Df routed cabinet'!$G$17:$G$30)) +
(SUMIF('Df routed cabinet (2)'!$B$17:$B$30,B421,'Df routed cabinet (2)'!$G$17:$G$30)) +
(SUMIF('Sf acrylic cabinet'!$B$17:$B$30,B421,'Sf acrylic cabinet'!$G$17:$G$30)) +
(SUMIF('Sf acrylic cabinet (2)'!$B$17:$B$30,B421,'Sf acrylic cabinet (2)'!$G$17:$G$30)) +
(SUMIF('Economy Sf acrylic'!$B$17:$B$30,B421,'Economy Sf acrylic'!$G$17:$G$30)) +
(SUMIF('Df acrylic cabinet'!$B$17:$B$30,B421,'Df acrylic cabinet'!$G$17:$G$30)) +
(SUMIF('Df acrylic cabinet (2)'!$B$17:$B$30,B421,'Df acrylic cabinet (2)'!$G$17:$G$30)) +
(SUMIF('Sf flex cabinet'!$B$17:$B$30,B421,'Sf flex cabinet'!$G$17:$G$30)) +
(SUMIF('Sf flex cabinet (2)'!$B$17:$B$30,B421,'Sf flex cabinet (2)'!$G$17:$G$30)) +
(SUMIF('Df flex cabinet'!$B$17:$B$36,B421,'Df flex cabinet'!$G$17:$G$36)) +
(SUMIF('Df flex cabinet (2)'!$B$17:$B$36,B421,'Df flex cabinet (2)'!$G$17:$G$36)) +
(SUMIF('Pole cover'!$B$17:$B$30,B421,'Pole cover'!$G$17:$G$30)) +
(SUMIF('Pole cover (2)'!$B$17:$B$30,B421,'Pole cover (2)'!$G$17:$G$30)) +
(SUMIF('Structural Steel Fab'!$B$17:$B$29,B421,'Structural Steel Fab'!$G$17:$G$29)) +
(SUMIF(Reveal!$B$17:$B$30,B421,Reveal!$G$17:$G$30)) +
(SUMIF('Reveal (2)'!$B$17:$B$30,B421,'Reveal (2)'!$G$17:$G$30)) +
(SUMIF('Crown cove top'!$B$17:$B$30,B421,'Crown cove top'!$G$17:$G$30)) +
(SUMIF('EMC assembly'!$B$17:$B$30,B421,'EMC assembly'!$G$17:$G$30)) +
(SUMIF(Crating!$B$17:$B$29,B421,Crating!$G$17:$G$29)) +
(SUMIF('LED wiring'!$B$17:$B$30,B421,'LED wiring'!$G$17:$G$30)) +
(SUMIF('Changeable copy face'!$B$17:$B$30,B421,'Changeable copy face'!$G$17:$G$30)) +
(SUMIF('Flex face assembly'!$B$17:$B$30,B421,'Flex face assembly'!$G$17:$G$30)) +
(SUMIF('Routed face assembly'!$B$17:$B$30,B421,'Routed face assembly'!$G$17:$G$30)) +
(SUMIF('Paint calculation'!$B$17:$B$30,B421,'Paint calculation'!$G$17:$G$30)) +
(SUMIF('Trimcap letter face'!$B$17:$B$30,B421,'Trimcap letter face'!$G$17:$G$30)) +
(SUMIF('Trimcap letter face (2)'!$B$17:$B$30,B421,'Trimcap letter face (2)'!$G$17:$G$30)) +
(SUMIF('Channel letter fabrication'!$B$17:$B$30,B421,'Channel letter fabrication'!$G$17:$G$30)) +
(SUMIF('Channel letter fabrication (2)'!$B$17:$B$30,B421,'Channel letter fabrication (2)'!$G$17:$G$30))</f>
        <v>0</v>
      </c>
    </row>
    <row r="422" spans="1:10">
      <c r="A422" s="28" t="str">
        <f>[1]ODBC!$A422</f>
        <v>3/8 USS Flat Washer Z</v>
      </c>
      <c r="B422" s="29" t="str">
        <f>[1]ODBC!B422</f>
        <v>30230</v>
      </c>
      <c r="C422" s="30">
        <f>IFERROR(VLOOKUP($B422,[1]ODBC!$B:$H,2,FALSE),"")</f>
        <v>4.1000000000000002E-2</v>
      </c>
      <c r="D422" s="30">
        <f>IFERROR(VLOOKUP($B422,[1]ODBC!$B:$H,3,FALSE),"")</f>
        <v>7.3999999999999996E-2</v>
      </c>
      <c r="E422" s="30" t="str">
        <f>IFERROR(VLOOKUP($B422,[1]ODBC!$B:$H,4,FALSE),"")</f>
        <v>EA</v>
      </c>
      <c r="F422" s="31">
        <f>IFERROR(VLOOKUP($B422,[1]ODBC!$B:$H,5,FALSE),"")</f>
        <v>44.45</v>
      </c>
      <c r="G422" s="32">
        <f>[1]ODBC!G422</f>
        <v>0</v>
      </c>
      <c r="H422" s="33">
        <f>SUM([1]ODBC!H422)</f>
        <v>45936</v>
      </c>
      <c r="I422" s="41" t="str">
        <f>'Vinyl cutting'!$B$2</f>
        <v>J36938</v>
      </c>
      <c r="J422" s="42">
        <f ca="1">(SUMIF('Freeform time and material'!$B$17:$B$30,B422,'Freeform time and material'!$G$17:$G$30)) +
(SUMIF('Vinyl cutting'!$B$17:$B$30,B422,'Vinyl cutting'!$G$17:$G$30)) +
(SUMIF('Vinyl cutting (2)'!$B$17:$B$30,B422,'Vinyl cutting (2)'!$G$17:$G$30)) +
(SUMIF('Apply vinyl graphics'!$B$17:$B$30,B422,'Apply vinyl graphics'!$G$17:$G$30)) +
(SUMIF('Apply vinyl graphics (2)'!$B$17:$B$30,B422,'Apply vinyl graphics (2)'!$G$17:$G$30)) +
(SUMIF('Alum pan sign'!$B$17:$B$30,B422,'Alum pan sign'!$G$17:$G$30)) +
(SUMIF('Alum pan sign (2)'!$B$17:$B$30,B422,'Alum pan sign (2)'!$G$17:$G$30)) +
(SUMIF('Economy pan sign'!$B$17:$B$30,B422,'Economy pan sign'!$G$17:$G$30)) +
(SUMIF('Post and panel sign'!$B$17:$B$30,B422,'Post and panel sign'!$G$17:$G$30)) +
(SUMIF('Post and panel sign (2)'!$B$17:$B$30,B422,'Post and panel sign (2)'!$G$17:$G$30)) +
(SUMIF('Flat panels only'!$B$17:$B$30,B422,'Flat panels only'!$G$17:$G$30)) +
(SUMIF('Flat panels only (2)'!$B$17:$B$30,B422,'Flat panels only (2)'!$G$17:$G$30)) +
(SUMIF('Routed panel shapes'!$B$18:$B$31,B422,'Routed panel shapes'!$G$18:$G$31)) +
(SUMIF('Routed panel shapes (2)'!$B$18:$B$31,B422,'Routed panel shapes (2)'!$G$18:$G$31)) +
(SUMIF('Routed face only'!$B$17:$B$30,B422,'Routed face only'!$G$17:$G$30)) +
(SUMIF('Routed face only (2)'!$B$17:$B$30,B422,'Routed face only (2)'!$G$17:$G$30)) +
(SUMIF('Routed alum faces letters'!$B$17:$B$30,B422,'Routed alum faces letters'!$G$17:$G$30)) +
(SUMIF('Routed alum faces letters (2)'!$B$17:$B$30,B422,'Routed alum faces letters (2)'!$G$17:$G$30)) +
(SUMIF('Routed push through acrylic'!$B$17:$B$30,B422,'Routed push through acrylic'!$G$17:$G$30)) +
(SUMIF('Routed push through acrylic (2)'!$B$17:$B$30,B422,'Routed push through acrylic (2)'!$G$17:$G$30)) +
(SUMIF('Sf routed cabinet'!$B$17:$B$30,B422,'Sf routed cabinet'!$G$17:$G$30)) +
(SUMIF('Sf routed cabinet (2)'!$B$17:$B$30,B422,'Sf routed cabinet (2)'!$G$17:$G$30)) +
(SUMIF('Df routed cabinet'!$B$17:$B$30,B422,'Df routed cabinet'!$G$17:$G$30)) +
(SUMIF('Df routed cabinet (2)'!$B$17:$B$30,B422,'Df routed cabinet (2)'!$G$17:$G$30)) +
(SUMIF('Sf acrylic cabinet'!$B$17:$B$30,B422,'Sf acrylic cabinet'!$G$17:$G$30)) +
(SUMIF('Sf acrylic cabinet (2)'!$B$17:$B$30,B422,'Sf acrylic cabinet (2)'!$G$17:$G$30)) +
(SUMIF('Economy Sf acrylic'!$B$17:$B$30,B422,'Economy Sf acrylic'!$G$17:$G$30)) +
(SUMIF('Df acrylic cabinet'!$B$17:$B$30,B422,'Df acrylic cabinet'!$G$17:$G$30)) +
(SUMIF('Df acrylic cabinet (2)'!$B$17:$B$30,B422,'Df acrylic cabinet (2)'!$G$17:$G$30)) +
(SUMIF('Sf flex cabinet'!$B$17:$B$30,B422,'Sf flex cabinet'!$G$17:$G$30)) +
(SUMIF('Sf flex cabinet (2)'!$B$17:$B$30,B422,'Sf flex cabinet (2)'!$G$17:$G$30)) +
(SUMIF('Df flex cabinet'!$B$17:$B$36,B422,'Df flex cabinet'!$G$17:$G$36)) +
(SUMIF('Df flex cabinet (2)'!$B$17:$B$36,B422,'Df flex cabinet (2)'!$G$17:$G$36)) +
(SUMIF('Pole cover'!$B$17:$B$30,B422,'Pole cover'!$G$17:$G$30)) +
(SUMIF('Pole cover (2)'!$B$17:$B$30,B422,'Pole cover (2)'!$G$17:$G$30)) +
(SUMIF('Structural Steel Fab'!$B$17:$B$29,B422,'Structural Steel Fab'!$G$17:$G$29)) +
(SUMIF(Reveal!$B$17:$B$30,B422,Reveal!$G$17:$G$30)) +
(SUMIF('Reveal (2)'!$B$17:$B$30,B422,'Reveal (2)'!$G$17:$G$30)) +
(SUMIF('Crown cove top'!$B$17:$B$30,B422,'Crown cove top'!$G$17:$G$30)) +
(SUMIF('EMC assembly'!$B$17:$B$30,B422,'EMC assembly'!$G$17:$G$30)) +
(SUMIF(Crating!$B$17:$B$29,B422,Crating!$G$17:$G$29)) +
(SUMIF('LED wiring'!$B$17:$B$30,B422,'LED wiring'!$G$17:$G$30)) +
(SUMIF('Changeable copy face'!$B$17:$B$30,B422,'Changeable copy face'!$G$17:$G$30)) +
(SUMIF('Flex face assembly'!$B$17:$B$30,B422,'Flex face assembly'!$G$17:$G$30)) +
(SUMIF('Routed face assembly'!$B$17:$B$30,B422,'Routed face assembly'!$G$17:$G$30)) +
(SUMIF('Paint calculation'!$B$17:$B$30,B422,'Paint calculation'!$G$17:$G$30)) +
(SUMIF('Trimcap letter face'!$B$17:$B$30,B422,'Trimcap letter face'!$G$17:$G$30)) +
(SUMIF('Trimcap letter face (2)'!$B$17:$B$30,B422,'Trimcap letter face (2)'!$G$17:$G$30)) +
(SUMIF('Channel letter fabrication'!$B$17:$B$30,B422,'Channel letter fabrication'!$G$17:$G$30)) +
(SUMIF('Channel letter fabrication (2)'!$B$17:$B$30,B422,'Channel letter fabrication (2)'!$G$17:$G$30))</f>
        <v>0</v>
      </c>
    </row>
    <row r="423" spans="1:10">
      <c r="A423" s="28" t="str">
        <f>[1]ODBC!$A423</f>
        <v>3/8 Lock Washer Z</v>
      </c>
      <c r="B423" s="29" t="str">
        <f>[1]ODBC!B423</f>
        <v>30235</v>
      </c>
      <c r="C423" s="30">
        <f>IFERROR(VLOOKUP($B423,[1]ODBC!$B:$H,2,FALSE),"")</f>
        <v>3.2000000000000001E-2</v>
      </c>
      <c r="D423" s="30">
        <f>IFERROR(VLOOKUP($B423,[1]ODBC!$B:$H,3,FALSE),"")</f>
        <v>5.8000000000000003E-2</v>
      </c>
      <c r="E423" s="30" t="str">
        <f>IFERROR(VLOOKUP($B423,[1]ODBC!$B:$H,4,FALSE),"")</f>
        <v>EA</v>
      </c>
      <c r="F423" s="31">
        <f>IFERROR(VLOOKUP($B423,[1]ODBC!$B:$H,5,FALSE),"")</f>
        <v>44.45</v>
      </c>
      <c r="G423" s="32">
        <f>[1]ODBC!G423</f>
        <v>0</v>
      </c>
      <c r="H423" s="33">
        <f>SUM([1]ODBC!H423)</f>
        <v>45936</v>
      </c>
      <c r="I423" s="41" t="str">
        <f>'Vinyl cutting'!$B$2</f>
        <v>J36938</v>
      </c>
      <c r="J423" s="42">
        <f ca="1">(SUMIF('Freeform time and material'!$B$17:$B$30,B423,'Freeform time and material'!$G$17:$G$30)) +
(SUMIF('Vinyl cutting'!$B$17:$B$30,B423,'Vinyl cutting'!$G$17:$G$30)) +
(SUMIF('Vinyl cutting (2)'!$B$17:$B$30,B423,'Vinyl cutting (2)'!$G$17:$G$30)) +
(SUMIF('Apply vinyl graphics'!$B$17:$B$30,B423,'Apply vinyl graphics'!$G$17:$G$30)) +
(SUMIF('Apply vinyl graphics (2)'!$B$17:$B$30,B423,'Apply vinyl graphics (2)'!$G$17:$G$30)) +
(SUMIF('Alum pan sign'!$B$17:$B$30,B423,'Alum pan sign'!$G$17:$G$30)) +
(SUMIF('Alum pan sign (2)'!$B$17:$B$30,B423,'Alum pan sign (2)'!$G$17:$G$30)) +
(SUMIF('Economy pan sign'!$B$17:$B$30,B423,'Economy pan sign'!$G$17:$G$30)) +
(SUMIF('Post and panel sign'!$B$17:$B$30,B423,'Post and panel sign'!$G$17:$G$30)) +
(SUMIF('Post and panel sign (2)'!$B$17:$B$30,B423,'Post and panel sign (2)'!$G$17:$G$30)) +
(SUMIF('Flat panels only'!$B$17:$B$30,B423,'Flat panels only'!$G$17:$G$30)) +
(SUMIF('Flat panels only (2)'!$B$17:$B$30,B423,'Flat panels only (2)'!$G$17:$G$30)) +
(SUMIF('Routed panel shapes'!$B$18:$B$31,B423,'Routed panel shapes'!$G$18:$G$31)) +
(SUMIF('Routed panel shapes (2)'!$B$18:$B$31,B423,'Routed panel shapes (2)'!$G$18:$G$31)) +
(SUMIF('Routed face only'!$B$17:$B$30,B423,'Routed face only'!$G$17:$G$30)) +
(SUMIF('Routed face only (2)'!$B$17:$B$30,B423,'Routed face only (2)'!$G$17:$G$30)) +
(SUMIF('Routed alum faces letters'!$B$17:$B$30,B423,'Routed alum faces letters'!$G$17:$G$30)) +
(SUMIF('Routed alum faces letters (2)'!$B$17:$B$30,B423,'Routed alum faces letters (2)'!$G$17:$G$30)) +
(SUMIF('Routed push through acrylic'!$B$17:$B$30,B423,'Routed push through acrylic'!$G$17:$G$30)) +
(SUMIF('Routed push through acrylic (2)'!$B$17:$B$30,B423,'Routed push through acrylic (2)'!$G$17:$G$30)) +
(SUMIF('Sf routed cabinet'!$B$17:$B$30,B423,'Sf routed cabinet'!$G$17:$G$30)) +
(SUMIF('Sf routed cabinet (2)'!$B$17:$B$30,B423,'Sf routed cabinet (2)'!$G$17:$G$30)) +
(SUMIF('Df routed cabinet'!$B$17:$B$30,B423,'Df routed cabinet'!$G$17:$G$30)) +
(SUMIF('Df routed cabinet (2)'!$B$17:$B$30,B423,'Df routed cabinet (2)'!$G$17:$G$30)) +
(SUMIF('Sf acrylic cabinet'!$B$17:$B$30,B423,'Sf acrylic cabinet'!$G$17:$G$30)) +
(SUMIF('Sf acrylic cabinet (2)'!$B$17:$B$30,B423,'Sf acrylic cabinet (2)'!$G$17:$G$30)) +
(SUMIF('Economy Sf acrylic'!$B$17:$B$30,B423,'Economy Sf acrylic'!$G$17:$G$30)) +
(SUMIF('Df acrylic cabinet'!$B$17:$B$30,B423,'Df acrylic cabinet'!$G$17:$G$30)) +
(SUMIF('Df acrylic cabinet (2)'!$B$17:$B$30,B423,'Df acrylic cabinet (2)'!$G$17:$G$30)) +
(SUMIF('Sf flex cabinet'!$B$17:$B$30,B423,'Sf flex cabinet'!$G$17:$G$30)) +
(SUMIF('Sf flex cabinet (2)'!$B$17:$B$30,B423,'Sf flex cabinet (2)'!$G$17:$G$30)) +
(SUMIF('Df flex cabinet'!$B$17:$B$36,B423,'Df flex cabinet'!$G$17:$G$36)) +
(SUMIF('Df flex cabinet (2)'!$B$17:$B$36,B423,'Df flex cabinet (2)'!$G$17:$G$36)) +
(SUMIF('Pole cover'!$B$17:$B$30,B423,'Pole cover'!$G$17:$G$30)) +
(SUMIF('Pole cover (2)'!$B$17:$B$30,B423,'Pole cover (2)'!$G$17:$G$30)) +
(SUMIF('Structural Steel Fab'!$B$17:$B$29,B423,'Structural Steel Fab'!$G$17:$G$29)) +
(SUMIF(Reveal!$B$17:$B$30,B423,Reveal!$G$17:$G$30)) +
(SUMIF('Reveal (2)'!$B$17:$B$30,B423,'Reveal (2)'!$G$17:$G$30)) +
(SUMIF('Crown cove top'!$B$17:$B$30,B423,'Crown cove top'!$G$17:$G$30)) +
(SUMIF('EMC assembly'!$B$17:$B$30,B423,'EMC assembly'!$G$17:$G$30)) +
(SUMIF(Crating!$B$17:$B$29,B423,Crating!$G$17:$G$29)) +
(SUMIF('LED wiring'!$B$17:$B$30,B423,'LED wiring'!$G$17:$G$30)) +
(SUMIF('Changeable copy face'!$B$17:$B$30,B423,'Changeable copy face'!$G$17:$G$30)) +
(SUMIF('Flex face assembly'!$B$17:$B$30,B423,'Flex face assembly'!$G$17:$G$30)) +
(SUMIF('Routed face assembly'!$B$17:$B$30,B423,'Routed face assembly'!$G$17:$G$30)) +
(SUMIF('Paint calculation'!$B$17:$B$30,B423,'Paint calculation'!$G$17:$G$30)) +
(SUMIF('Trimcap letter face'!$B$17:$B$30,B423,'Trimcap letter face'!$G$17:$G$30)) +
(SUMIF('Trimcap letter face (2)'!$B$17:$B$30,B423,'Trimcap letter face (2)'!$G$17:$G$30)) +
(SUMIF('Channel letter fabrication'!$B$17:$B$30,B423,'Channel letter fabrication'!$G$17:$G$30)) +
(SUMIF('Channel letter fabrication (2)'!$B$17:$B$30,B423,'Channel letter fabrication (2)'!$G$17:$G$30))</f>
        <v>0</v>
      </c>
    </row>
    <row r="424" spans="1:10">
      <c r="A424" s="28" t="str">
        <f>[1]ODBC!$A424</f>
        <v>3/8-16 Nut Z5</v>
      </c>
      <c r="B424" s="29" t="str">
        <f>[1]ODBC!B424</f>
        <v>30240</v>
      </c>
      <c r="C424" s="30">
        <f>IFERROR(VLOOKUP($B424,[1]ODBC!$B:$H,2,FALSE),"")</f>
        <v>0.04</v>
      </c>
      <c r="D424" s="30">
        <f>IFERROR(VLOOKUP($B424,[1]ODBC!$B:$H,3,FALSE),"")</f>
        <v>7.1999999999999995E-2</v>
      </c>
      <c r="E424" s="30" t="str">
        <f>IFERROR(VLOOKUP($B424,[1]ODBC!$B:$H,4,FALSE),"")</f>
        <v>EA</v>
      </c>
      <c r="F424" s="31">
        <f>IFERROR(VLOOKUP($B424,[1]ODBC!$B:$H,5,FALSE),"")</f>
        <v>44.45</v>
      </c>
      <c r="G424" s="32">
        <f>[1]ODBC!G424</f>
        <v>0</v>
      </c>
      <c r="H424" s="33">
        <f>SUM([1]ODBC!H424)</f>
        <v>45982</v>
      </c>
      <c r="I424" s="41" t="str">
        <f>'Vinyl cutting'!$B$2</f>
        <v>J36938</v>
      </c>
      <c r="J424" s="42">
        <f ca="1">(SUMIF('Freeform time and material'!$B$17:$B$30,B424,'Freeform time and material'!$G$17:$G$30)) +
(SUMIF('Vinyl cutting'!$B$17:$B$30,B424,'Vinyl cutting'!$G$17:$G$30)) +
(SUMIF('Vinyl cutting (2)'!$B$17:$B$30,B424,'Vinyl cutting (2)'!$G$17:$G$30)) +
(SUMIF('Apply vinyl graphics'!$B$17:$B$30,B424,'Apply vinyl graphics'!$G$17:$G$30)) +
(SUMIF('Apply vinyl graphics (2)'!$B$17:$B$30,B424,'Apply vinyl graphics (2)'!$G$17:$G$30)) +
(SUMIF('Alum pan sign'!$B$17:$B$30,B424,'Alum pan sign'!$G$17:$G$30)) +
(SUMIF('Alum pan sign (2)'!$B$17:$B$30,B424,'Alum pan sign (2)'!$G$17:$G$30)) +
(SUMIF('Economy pan sign'!$B$17:$B$30,B424,'Economy pan sign'!$G$17:$G$30)) +
(SUMIF('Post and panel sign'!$B$17:$B$30,B424,'Post and panel sign'!$G$17:$G$30)) +
(SUMIF('Post and panel sign (2)'!$B$17:$B$30,B424,'Post and panel sign (2)'!$G$17:$G$30)) +
(SUMIF('Flat panels only'!$B$17:$B$30,B424,'Flat panels only'!$G$17:$G$30)) +
(SUMIF('Flat panels only (2)'!$B$17:$B$30,B424,'Flat panels only (2)'!$G$17:$G$30)) +
(SUMIF('Routed panel shapes'!$B$18:$B$31,B424,'Routed panel shapes'!$G$18:$G$31)) +
(SUMIF('Routed panel shapes (2)'!$B$18:$B$31,B424,'Routed panel shapes (2)'!$G$18:$G$31)) +
(SUMIF('Routed face only'!$B$17:$B$30,B424,'Routed face only'!$G$17:$G$30)) +
(SUMIF('Routed face only (2)'!$B$17:$B$30,B424,'Routed face only (2)'!$G$17:$G$30)) +
(SUMIF('Routed alum faces letters'!$B$17:$B$30,B424,'Routed alum faces letters'!$G$17:$G$30)) +
(SUMIF('Routed alum faces letters (2)'!$B$17:$B$30,B424,'Routed alum faces letters (2)'!$G$17:$G$30)) +
(SUMIF('Routed push through acrylic'!$B$17:$B$30,B424,'Routed push through acrylic'!$G$17:$G$30)) +
(SUMIF('Routed push through acrylic (2)'!$B$17:$B$30,B424,'Routed push through acrylic (2)'!$G$17:$G$30)) +
(SUMIF('Sf routed cabinet'!$B$17:$B$30,B424,'Sf routed cabinet'!$G$17:$G$30)) +
(SUMIF('Sf routed cabinet (2)'!$B$17:$B$30,B424,'Sf routed cabinet (2)'!$G$17:$G$30)) +
(SUMIF('Df routed cabinet'!$B$17:$B$30,B424,'Df routed cabinet'!$G$17:$G$30)) +
(SUMIF('Df routed cabinet (2)'!$B$17:$B$30,B424,'Df routed cabinet (2)'!$G$17:$G$30)) +
(SUMIF('Sf acrylic cabinet'!$B$17:$B$30,B424,'Sf acrylic cabinet'!$G$17:$G$30)) +
(SUMIF('Sf acrylic cabinet (2)'!$B$17:$B$30,B424,'Sf acrylic cabinet (2)'!$G$17:$G$30)) +
(SUMIF('Economy Sf acrylic'!$B$17:$B$30,B424,'Economy Sf acrylic'!$G$17:$G$30)) +
(SUMIF('Df acrylic cabinet'!$B$17:$B$30,B424,'Df acrylic cabinet'!$G$17:$G$30)) +
(SUMIF('Df acrylic cabinet (2)'!$B$17:$B$30,B424,'Df acrylic cabinet (2)'!$G$17:$G$30)) +
(SUMIF('Sf flex cabinet'!$B$17:$B$30,B424,'Sf flex cabinet'!$G$17:$G$30)) +
(SUMIF('Sf flex cabinet (2)'!$B$17:$B$30,B424,'Sf flex cabinet (2)'!$G$17:$G$30)) +
(SUMIF('Df flex cabinet'!$B$17:$B$36,B424,'Df flex cabinet'!$G$17:$G$36)) +
(SUMIF('Df flex cabinet (2)'!$B$17:$B$36,B424,'Df flex cabinet (2)'!$G$17:$G$36)) +
(SUMIF('Pole cover'!$B$17:$B$30,B424,'Pole cover'!$G$17:$G$30)) +
(SUMIF('Pole cover (2)'!$B$17:$B$30,B424,'Pole cover (2)'!$G$17:$G$30)) +
(SUMIF('Structural Steel Fab'!$B$17:$B$29,B424,'Structural Steel Fab'!$G$17:$G$29)) +
(SUMIF(Reveal!$B$17:$B$30,B424,Reveal!$G$17:$G$30)) +
(SUMIF('Reveal (2)'!$B$17:$B$30,B424,'Reveal (2)'!$G$17:$G$30)) +
(SUMIF('Crown cove top'!$B$17:$B$30,B424,'Crown cove top'!$G$17:$G$30)) +
(SUMIF('EMC assembly'!$B$17:$B$30,B424,'EMC assembly'!$G$17:$G$30)) +
(SUMIF(Crating!$B$17:$B$29,B424,Crating!$G$17:$G$29)) +
(SUMIF('LED wiring'!$B$17:$B$30,B424,'LED wiring'!$G$17:$G$30)) +
(SUMIF('Changeable copy face'!$B$17:$B$30,B424,'Changeable copy face'!$G$17:$G$30)) +
(SUMIF('Flex face assembly'!$B$17:$B$30,B424,'Flex face assembly'!$G$17:$G$30)) +
(SUMIF('Routed face assembly'!$B$17:$B$30,B424,'Routed face assembly'!$G$17:$G$30)) +
(SUMIF('Paint calculation'!$B$17:$B$30,B424,'Paint calculation'!$G$17:$G$30)) +
(SUMIF('Trimcap letter face'!$B$17:$B$30,B424,'Trimcap letter face'!$G$17:$G$30)) +
(SUMIF('Trimcap letter face (2)'!$B$17:$B$30,B424,'Trimcap letter face (2)'!$G$17:$G$30)) +
(SUMIF('Channel letter fabrication'!$B$17:$B$30,B424,'Channel letter fabrication'!$G$17:$G$30)) +
(SUMIF('Channel letter fabrication (2)'!$B$17:$B$30,B424,'Channel letter fabrication (2)'!$G$17:$G$30))</f>
        <v>0</v>
      </c>
    </row>
    <row r="425" spans="1:10">
      <c r="A425" s="28" t="str">
        <f>[1]ODBC!$A425</f>
        <v>3/8-16 Aluminum Nut</v>
      </c>
      <c r="B425" s="29" t="str">
        <f>[1]ODBC!B425</f>
        <v>30245</v>
      </c>
      <c r="C425" s="30">
        <f>IFERROR(VLOOKUP($B425,[1]ODBC!$B:$H,2,FALSE),"")</f>
        <v>0.13500000000000001</v>
      </c>
      <c r="D425" s="30">
        <f>IFERROR(VLOOKUP($B425,[1]ODBC!$B:$H,3,FALSE),"")</f>
        <v>0.24299999999999999</v>
      </c>
      <c r="E425" s="30" t="str">
        <f>IFERROR(VLOOKUP($B425,[1]ODBC!$B:$H,4,FALSE),"")</f>
        <v>EA</v>
      </c>
      <c r="F425" s="31">
        <f>IFERROR(VLOOKUP($B425,[1]ODBC!$B:$H,5,FALSE),"")</f>
        <v>44.45</v>
      </c>
      <c r="G425" s="32">
        <f>[1]ODBC!G425</f>
        <v>0</v>
      </c>
      <c r="H425" s="33">
        <f>SUM([1]ODBC!H425)</f>
        <v>45936</v>
      </c>
      <c r="I425" s="41" t="str">
        <f>'Vinyl cutting'!$B$2</f>
        <v>J36938</v>
      </c>
      <c r="J425" s="42">
        <f ca="1">(SUMIF('Freeform time and material'!$B$17:$B$30,B425,'Freeform time and material'!$G$17:$G$30)) +
(SUMIF('Vinyl cutting'!$B$17:$B$30,B425,'Vinyl cutting'!$G$17:$G$30)) +
(SUMIF('Vinyl cutting (2)'!$B$17:$B$30,B425,'Vinyl cutting (2)'!$G$17:$G$30)) +
(SUMIF('Apply vinyl graphics'!$B$17:$B$30,B425,'Apply vinyl graphics'!$G$17:$G$30)) +
(SUMIF('Apply vinyl graphics (2)'!$B$17:$B$30,B425,'Apply vinyl graphics (2)'!$G$17:$G$30)) +
(SUMIF('Alum pan sign'!$B$17:$B$30,B425,'Alum pan sign'!$G$17:$G$30)) +
(SUMIF('Alum pan sign (2)'!$B$17:$B$30,B425,'Alum pan sign (2)'!$G$17:$G$30)) +
(SUMIF('Economy pan sign'!$B$17:$B$30,B425,'Economy pan sign'!$G$17:$G$30)) +
(SUMIF('Post and panel sign'!$B$17:$B$30,B425,'Post and panel sign'!$G$17:$G$30)) +
(SUMIF('Post and panel sign (2)'!$B$17:$B$30,B425,'Post and panel sign (2)'!$G$17:$G$30)) +
(SUMIF('Flat panels only'!$B$17:$B$30,B425,'Flat panels only'!$G$17:$G$30)) +
(SUMIF('Flat panels only (2)'!$B$17:$B$30,B425,'Flat panels only (2)'!$G$17:$G$30)) +
(SUMIF('Routed panel shapes'!$B$18:$B$31,B425,'Routed panel shapes'!$G$18:$G$31)) +
(SUMIF('Routed panel shapes (2)'!$B$18:$B$31,B425,'Routed panel shapes (2)'!$G$18:$G$31)) +
(SUMIF('Routed face only'!$B$17:$B$30,B425,'Routed face only'!$G$17:$G$30)) +
(SUMIF('Routed face only (2)'!$B$17:$B$30,B425,'Routed face only (2)'!$G$17:$G$30)) +
(SUMIF('Routed alum faces letters'!$B$17:$B$30,B425,'Routed alum faces letters'!$G$17:$G$30)) +
(SUMIF('Routed alum faces letters (2)'!$B$17:$B$30,B425,'Routed alum faces letters (2)'!$G$17:$G$30)) +
(SUMIF('Routed push through acrylic'!$B$17:$B$30,B425,'Routed push through acrylic'!$G$17:$G$30)) +
(SUMIF('Routed push through acrylic (2)'!$B$17:$B$30,B425,'Routed push through acrylic (2)'!$G$17:$G$30)) +
(SUMIF('Sf routed cabinet'!$B$17:$B$30,B425,'Sf routed cabinet'!$G$17:$G$30)) +
(SUMIF('Sf routed cabinet (2)'!$B$17:$B$30,B425,'Sf routed cabinet (2)'!$G$17:$G$30)) +
(SUMIF('Df routed cabinet'!$B$17:$B$30,B425,'Df routed cabinet'!$G$17:$G$30)) +
(SUMIF('Df routed cabinet (2)'!$B$17:$B$30,B425,'Df routed cabinet (2)'!$G$17:$G$30)) +
(SUMIF('Sf acrylic cabinet'!$B$17:$B$30,B425,'Sf acrylic cabinet'!$G$17:$G$30)) +
(SUMIF('Sf acrylic cabinet (2)'!$B$17:$B$30,B425,'Sf acrylic cabinet (2)'!$G$17:$G$30)) +
(SUMIF('Economy Sf acrylic'!$B$17:$B$30,B425,'Economy Sf acrylic'!$G$17:$G$30)) +
(SUMIF('Df acrylic cabinet'!$B$17:$B$30,B425,'Df acrylic cabinet'!$G$17:$G$30)) +
(SUMIF('Df acrylic cabinet (2)'!$B$17:$B$30,B425,'Df acrylic cabinet (2)'!$G$17:$G$30)) +
(SUMIF('Sf flex cabinet'!$B$17:$B$30,B425,'Sf flex cabinet'!$G$17:$G$30)) +
(SUMIF('Sf flex cabinet (2)'!$B$17:$B$30,B425,'Sf flex cabinet (2)'!$G$17:$G$30)) +
(SUMIF('Df flex cabinet'!$B$17:$B$36,B425,'Df flex cabinet'!$G$17:$G$36)) +
(SUMIF('Df flex cabinet (2)'!$B$17:$B$36,B425,'Df flex cabinet (2)'!$G$17:$G$36)) +
(SUMIF('Pole cover'!$B$17:$B$30,B425,'Pole cover'!$G$17:$G$30)) +
(SUMIF('Pole cover (2)'!$B$17:$B$30,B425,'Pole cover (2)'!$G$17:$G$30)) +
(SUMIF('Structural Steel Fab'!$B$17:$B$29,B425,'Structural Steel Fab'!$G$17:$G$29)) +
(SUMIF(Reveal!$B$17:$B$30,B425,Reveal!$G$17:$G$30)) +
(SUMIF('Reveal (2)'!$B$17:$B$30,B425,'Reveal (2)'!$G$17:$G$30)) +
(SUMIF('Crown cove top'!$B$17:$B$30,B425,'Crown cove top'!$G$17:$G$30)) +
(SUMIF('EMC assembly'!$B$17:$B$30,B425,'EMC assembly'!$G$17:$G$30)) +
(SUMIF(Crating!$B$17:$B$29,B425,Crating!$G$17:$G$29)) +
(SUMIF('LED wiring'!$B$17:$B$30,B425,'LED wiring'!$G$17:$G$30)) +
(SUMIF('Changeable copy face'!$B$17:$B$30,B425,'Changeable copy face'!$G$17:$G$30)) +
(SUMIF('Flex face assembly'!$B$17:$B$30,B425,'Flex face assembly'!$G$17:$G$30)) +
(SUMIF('Routed face assembly'!$B$17:$B$30,B425,'Routed face assembly'!$G$17:$G$30)) +
(SUMIF('Paint calculation'!$B$17:$B$30,B425,'Paint calculation'!$G$17:$G$30)) +
(SUMIF('Trimcap letter face'!$B$17:$B$30,B425,'Trimcap letter face'!$G$17:$G$30)) +
(SUMIF('Trimcap letter face (2)'!$B$17:$B$30,B425,'Trimcap letter face (2)'!$G$17:$G$30)) +
(SUMIF('Channel letter fabrication'!$B$17:$B$30,B425,'Channel letter fabrication'!$G$17:$G$30)) +
(SUMIF('Channel letter fabrication (2)'!$B$17:$B$30,B425,'Channel letter fabrication (2)'!$G$17:$G$30))</f>
        <v>0</v>
      </c>
    </row>
    <row r="426" spans="1:10">
      <c r="A426" s="28" t="str">
        <f>[1]ODBC!$A426</f>
        <v>1/2-13 X 1 Bolt Z5</v>
      </c>
      <c r="B426" s="29" t="str">
        <f>[1]ODBC!B426</f>
        <v>30250</v>
      </c>
      <c r="C426" s="30">
        <f>IFERROR(VLOOKUP($B426,[1]ODBC!$B:$H,2,FALSE),"")</f>
        <v>0.45900000000000002</v>
      </c>
      <c r="D426" s="30">
        <f>IFERROR(VLOOKUP($B426,[1]ODBC!$B:$H,3,FALSE),"")</f>
        <v>0.82599999999999996</v>
      </c>
      <c r="E426" s="30" t="str">
        <f>IFERROR(VLOOKUP($B426,[1]ODBC!$B:$H,4,FALSE),"")</f>
        <v>EA</v>
      </c>
      <c r="F426" s="31">
        <f>IFERROR(VLOOKUP($B426,[1]ODBC!$B:$H,5,FALSE),"")</f>
        <v>44.45</v>
      </c>
      <c r="G426" s="32">
        <f>[1]ODBC!G426</f>
        <v>0</v>
      </c>
      <c r="H426" s="33">
        <f>SUM([1]ODBC!H426)</f>
        <v>0</v>
      </c>
      <c r="I426" s="41" t="str">
        <f>'Vinyl cutting'!$B$2</f>
        <v>J36938</v>
      </c>
      <c r="J426" s="42">
        <f ca="1">(SUMIF('Freeform time and material'!$B$17:$B$30,B426,'Freeform time and material'!$G$17:$G$30)) +
(SUMIF('Vinyl cutting'!$B$17:$B$30,B426,'Vinyl cutting'!$G$17:$G$30)) +
(SUMIF('Vinyl cutting (2)'!$B$17:$B$30,B426,'Vinyl cutting (2)'!$G$17:$G$30)) +
(SUMIF('Apply vinyl graphics'!$B$17:$B$30,B426,'Apply vinyl graphics'!$G$17:$G$30)) +
(SUMIF('Apply vinyl graphics (2)'!$B$17:$B$30,B426,'Apply vinyl graphics (2)'!$G$17:$G$30)) +
(SUMIF('Alum pan sign'!$B$17:$B$30,B426,'Alum pan sign'!$G$17:$G$30)) +
(SUMIF('Alum pan sign (2)'!$B$17:$B$30,B426,'Alum pan sign (2)'!$G$17:$G$30)) +
(SUMIF('Economy pan sign'!$B$17:$B$30,B426,'Economy pan sign'!$G$17:$G$30)) +
(SUMIF('Post and panel sign'!$B$17:$B$30,B426,'Post and panel sign'!$G$17:$G$30)) +
(SUMIF('Post and panel sign (2)'!$B$17:$B$30,B426,'Post and panel sign (2)'!$G$17:$G$30)) +
(SUMIF('Flat panels only'!$B$17:$B$30,B426,'Flat panels only'!$G$17:$G$30)) +
(SUMIF('Flat panels only (2)'!$B$17:$B$30,B426,'Flat panels only (2)'!$G$17:$G$30)) +
(SUMIF('Routed panel shapes'!$B$18:$B$31,B426,'Routed panel shapes'!$G$18:$G$31)) +
(SUMIF('Routed panel shapes (2)'!$B$18:$B$31,B426,'Routed panel shapes (2)'!$G$18:$G$31)) +
(SUMIF('Routed face only'!$B$17:$B$30,B426,'Routed face only'!$G$17:$G$30)) +
(SUMIF('Routed face only (2)'!$B$17:$B$30,B426,'Routed face only (2)'!$G$17:$G$30)) +
(SUMIF('Routed alum faces letters'!$B$17:$B$30,B426,'Routed alum faces letters'!$G$17:$G$30)) +
(SUMIF('Routed alum faces letters (2)'!$B$17:$B$30,B426,'Routed alum faces letters (2)'!$G$17:$G$30)) +
(SUMIF('Routed push through acrylic'!$B$17:$B$30,B426,'Routed push through acrylic'!$G$17:$G$30)) +
(SUMIF('Routed push through acrylic (2)'!$B$17:$B$30,B426,'Routed push through acrylic (2)'!$G$17:$G$30)) +
(SUMIF('Sf routed cabinet'!$B$17:$B$30,B426,'Sf routed cabinet'!$G$17:$G$30)) +
(SUMIF('Sf routed cabinet (2)'!$B$17:$B$30,B426,'Sf routed cabinet (2)'!$G$17:$G$30)) +
(SUMIF('Df routed cabinet'!$B$17:$B$30,B426,'Df routed cabinet'!$G$17:$G$30)) +
(SUMIF('Df routed cabinet (2)'!$B$17:$B$30,B426,'Df routed cabinet (2)'!$G$17:$G$30)) +
(SUMIF('Sf acrylic cabinet'!$B$17:$B$30,B426,'Sf acrylic cabinet'!$G$17:$G$30)) +
(SUMIF('Sf acrylic cabinet (2)'!$B$17:$B$30,B426,'Sf acrylic cabinet (2)'!$G$17:$G$30)) +
(SUMIF('Economy Sf acrylic'!$B$17:$B$30,B426,'Economy Sf acrylic'!$G$17:$G$30)) +
(SUMIF('Df acrylic cabinet'!$B$17:$B$30,B426,'Df acrylic cabinet'!$G$17:$G$30)) +
(SUMIF('Df acrylic cabinet (2)'!$B$17:$B$30,B426,'Df acrylic cabinet (2)'!$G$17:$G$30)) +
(SUMIF('Sf flex cabinet'!$B$17:$B$30,B426,'Sf flex cabinet'!$G$17:$G$30)) +
(SUMIF('Sf flex cabinet (2)'!$B$17:$B$30,B426,'Sf flex cabinet (2)'!$G$17:$G$30)) +
(SUMIF('Df flex cabinet'!$B$17:$B$36,B426,'Df flex cabinet'!$G$17:$G$36)) +
(SUMIF('Df flex cabinet (2)'!$B$17:$B$36,B426,'Df flex cabinet (2)'!$G$17:$G$36)) +
(SUMIF('Pole cover'!$B$17:$B$30,B426,'Pole cover'!$G$17:$G$30)) +
(SUMIF('Pole cover (2)'!$B$17:$B$30,B426,'Pole cover (2)'!$G$17:$G$30)) +
(SUMIF('Structural Steel Fab'!$B$17:$B$29,B426,'Structural Steel Fab'!$G$17:$G$29)) +
(SUMIF(Reveal!$B$17:$B$30,B426,Reveal!$G$17:$G$30)) +
(SUMIF('Reveal (2)'!$B$17:$B$30,B426,'Reveal (2)'!$G$17:$G$30)) +
(SUMIF('Crown cove top'!$B$17:$B$30,B426,'Crown cove top'!$G$17:$G$30)) +
(SUMIF('EMC assembly'!$B$17:$B$30,B426,'EMC assembly'!$G$17:$G$30)) +
(SUMIF(Crating!$B$17:$B$29,B426,Crating!$G$17:$G$29)) +
(SUMIF('LED wiring'!$B$17:$B$30,B426,'LED wiring'!$G$17:$G$30)) +
(SUMIF('Changeable copy face'!$B$17:$B$30,B426,'Changeable copy face'!$G$17:$G$30)) +
(SUMIF('Flex face assembly'!$B$17:$B$30,B426,'Flex face assembly'!$G$17:$G$30)) +
(SUMIF('Routed face assembly'!$B$17:$B$30,B426,'Routed face assembly'!$G$17:$G$30)) +
(SUMIF('Paint calculation'!$B$17:$B$30,B426,'Paint calculation'!$G$17:$G$30)) +
(SUMIF('Trimcap letter face'!$B$17:$B$30,B426,'Trimcap letter face'!$G$17:$G$30)) +
(SUMIF('Trimcap letter face (2)'!$B$17:$B$30,B426,'Trimcap letter face (2)'!$G$17:$G$30)) +
(SUMIF('Channel letter fabrication'!$B$17:$B$30,B426,'Channel letter fabrication'!$G$17:$G$30)) +
(SUMIF('Channel letter fabrication (2)'!$B$17:$B$30,B426,'Channel letter fabrication (2)'!$G$17:$G$30))</f>
        <v>0</v>
      </c>
    </row>
    <row r="427" spans="1:10">
      <c r="A427" s="28" t="str">
        <f>[1]ODBC!$A427</f>
        <v>NR-1/2-13 X 1-1/4 Bolt Z5</v>
      </c>
      <c r="B427" s="29" t="str">
        <f>[1]ODBC!B427</f>
        <v>30255</v>
      </c>
      <c r="C427" s="30">
        <f>IFERROR(VLOOKUP($B427,[1]ODBC!$B:$H,2,FALSE),"")</f>
        <v>0.12</v>
      </c>
      <c r="D427" s="30">
        <f>IFERROR(VLOOKUP($B427,[1]ODBC!$B:$H,3,FALSE),"")</f>
        <v>0.216</v>
      </c>
      <c r="E427" s="30" t="str">
        <f>IFERROR(VLOOKUP($B427,[1]ODBC!$B:$H,4,FALSE),"")</f>
        <v>EA</v>
      </c>
      <c r="F427" s="31">
        <f>IFERROR(VLOOKUP($B427,[1]ODBC!$B:$H,5,FALSE),"")</f>
        <v>44.45</v>
      </c>
      <c r="G427" s="32">
        <f>[1]ODBC!G427</f>
        <v>0</v>
      </c>
      <c r="H427" s="33">
        <f>SUM([1]ODBC!H427)</f>
        <v>0</v>
      </c>
      <c r="I427" s="41" t="str">
        <f>'Vinyl cutting'!$B$2</f>
        <v>J36938</v>
      </c>
      <c r="J427" s="42">
        <f ca="1">(SUMIF('Freeform time and material'!$B$17:$B$30,B427,'Freeform time and material'!$G$17:$G$30)) +
(SUMIF('Vinyl cutting'!$B$17:$B$30,B427,'Vinyl cutting'!$G$17:$G$30)) +
(SUMIF('Vinyl cutting (2)'!$B$17:$B$30,B427,'Vinyl cutting (2)'!$G$17:$G$30)) +
(SUMIF('Apply vinyl graphics'!$B$17:$B$30,B427,'Apply vinyl graphics'!$G$17:$G$30)) +
(SUMIF('Apply vinyl graphics (2)'!$B$17:$B$30,B427,'Apply vinyl graphics (2)'!$G$17:$G$30)) +
(SUMIF('Alum pan sign'!$B$17:$B$30,B427,'Alum pan sign'!$G$17:$G$30)) +
(SUMIF('Alum pan sign (2)'!$B$17:$B$30,B427,'Alum pan sign (2)'!$G$17:$G$30)) +
(SUMIF('Economy pan sign'!$B$17:$B$30,B427,'Economy pan sign'!$G$17:$G$30)) +
(SUMIF('Post and panel sign'!$B$17:$B$30,B427,'Post and panel sign'!$G$17:$G$30)) +
(SUMIF('Post and panel sign (2)'!$B$17:$B$30,B427,'Post and panel sign (2)'!$G$17:$G$30)) +
(SUMIF('Flat panels only'!$B$17:$B$30,B427,'Flat panels only'!$G$17:$G$30)) +
(SUMIF('Flat panels only (2)'!$B$17:$B$30,B427,'Flat panels only (2)'!$G$17:$G$30)) +
(SUMIF('Routed panel shapes'!$B$18:$B$31,B427,'Routed panel shapes'!$G$18:$G$31)) +
(SUMIF('Routed panel shapes (2)'!$B$18:$B$31,B427,'Routed panel shapes (2)'!$G$18:$G$31)) +
(SUMIF('Routed face only'!$B$17:$B$30,B427,'Routed face only'!$G$17:$G$30)) +
(SUMIF('Routed face only (2)'!$B$17:$B$30,B427,'Routed face only (2)'!$G$17:$G$30)) +
(SUMIF('Routed alum faces letters'!$B$17:$B$30,B427,'Routed alum faces letters'!$G$17:$G$30)) +
(SUMIF('Routed alum faces letters (2)'!$B$17:$B$30,B427,'Routed alum faces letters (2)'!$G$17:$G$30)) +
(SUMIF('Routed push through acrylic'!$B$17:$B$30,B427,'Routed push through acrylic'!$G$17:$G$30)) +
(SUMIF('Routed push through acrylic (2)'!$B$17:$B$30,B427,'Routed push through acrylic (2)'!$G$17:$G$30)) +
(SUMIF('Sf routed cabinet'!$B$17:$B$30,B427,'Sf routed cabinet'!$G$17:$G$30)) +
(SUMIF('Sf routed cabinet (2)'!$B$17:$B$30,B427,'Sf routed cabinet (2)'!$G$17:$G$30)) +
(SUMIF('Df routed cabinet'!$B$17:$B$30,B427,'Df routed cabinet'!$G$17:$G$30)) +
(SUMIF('Df routed cabinet (2)'!$B$17:$B$30,B427,'Df routed cabinet (2)'!$G$17:$G$30)) +
(SUMIF('Sf acrylic cabinet'!$B$17:$B$30,B427,'Sf acrylic cabinet'!$G$17:$G$30)) +
(SUMIF('Sf acrylic cabinet (2)'!$B$17:$B$30,B427,'Sf acrylic cabinet (2)'!$G$17:$G$30)) +
(SUMIF('Economy Sf acrylic'!$B$17:$B$30,B427,'Economy Sf acrylic'!$G$17:$G$30)) +
(SUMIF('Df acrylic cabinet'!$B$17:$B$30,B427,'Df acrylic cabinet'!$G$17:$G$30)) +
(SUMIF('Df acrylic cabinet (2)'!$B$17:$B$30,B427,'Df acrylic cabinet (2)'!$G$17:$G$30)) +
(SUMIF('Sf flex cabinet'!$B$17:$B$30,B427,'Sf flex cabinet'!$G$17:$G$30)) +
(SUMIF('Sf flex cabinet (2)'!$B$17:$B$30,B427,'Sf flex cabinet (2)'!$G$17:$G$30)) +
(SUMIF('Df flex cabinet'!$B$17:$B$36,B427,'Df flex cabinet'!$G$17:$G$36)) +
(SUMIF('Df flex cabinet (2)'!$B$17:$B$36,B427,'Df flex cabinet (2)'!$G$17:$G$36)) +
(SUMIF('Pole cover'!$B$17:$B$30,B427,'Pole cover'!$G$17:$G$30)) +
(SUMIF('Pole cover (2)'!$B$17:$B$30,B427,'Pole cover (2)'!$G$17:$G$30)) +
(SUMIF('Structural Steel Fab'!$B$17:$B$29,B427,'Structural Steel Fab'!$G$17:$G$29)) +
(SUMIF(Reveal!$B$17:$B$30,B427,Reveal!$G$17:$G$30)) +
(SUMIF('Reveal (2)'!$B$17:$B$30,B427,'Reveal (2)'!$G$17:$G$30)) +
(SUMIF('Crown cove top'!$B$17:$B$30,B427,'Crown cove top'!$G$17:$G$30)) +
(SUMIF('EMC assembly'!$B$17:$B$30,B427,'EMC assembly'!$G$17:$G$30)) +
(SUMIF(Crating!$B$17:$B$29,B427,Crating!$G$17:$G$29)) +
(SUMIF('LED wiring'!$B$17:$B$30,B427,'LED wiring'!$G$17:$G$30)) +
(SUMIF('Changeable copy face'!$B$17:$B$30,B427,'Changeable copy face'!$G$17:$G$30)) +
(SUMIF('Flex face assembly'!$B$17:$B$30,B427,'Flex face assembly'!$G$17:$G$30)) +
(SUMIF('Routed face assembly'!$B$17:$B$30,B427,'Routed face assembly'!$G$17:$G$30)) +
(SUMIF('Paint calculation'!$B$17:$B$30,B427,'Paint calculation'!$G$17:$G$30)) +
(SUMIF('Trimcap letter face'!$B$17:$B$30,B427,'Trimcap letter face'!$G$17:$G$30)) +
(SUMIF('Trimcap letter face (2)'!$B$17:$B$30,B427,'Trimcap letter face (2)'!$G$17:$G$30)) +
(SUMIF('Channel letter fabrication'!$B$17:$B$30,B427,'Channel letter fabrication'!$G$17:$G$30)) +
(SUMIF('Channel letter fabrication (2)'!$B$17:$B$30,B427,'Channel letter fabrication (2)'!$G$17:$G$30))</f>
        <v>0</v>
      </c>
    </row>
    <row r="428" spans="1:10">
      <c r="A428" s="28" t="str">
        <f>[1]ODBC!$A428</f>
        <v>1/2-13 X 1-1/2 Bolt Z5</v>
      </c>
      <c r="B428" s="29" t="str">
        <f>[1]ODBC!B428</f>
        <v>30260</v>
      </c>
      <c r="C428" s="30">
        <f>IFERROR(VLOOKUP($B428,[1]ODBC!$B:$H,2,FALSE),"")</f>
        <v>0.29199999999999998</v>
      </c>
      <c r="D428" s="30">
        <f>IFERROR(VLOOKUP($B428,[1]ODBC!$B:$H,3,FALSE),"")</f>
        <v>0.52600000000000002</v>
      </c>
      <c r="E428" s="30" t="str">
        <f>IFERROR(VLOOKUP($B428,[1]ODBC!$B:$H,4,FALSE),"")</f>
        <v>EA</v>
      </c>
      <c r="F428" s="31">
        <f>IFERROR(VLOOKUP($B428,[1]ODBC!$B:$H,5,FALSE),"")</f>
        <v>44.45</v>
      </c>
      <c r="G428" s="32">
        <f>[1]ODBC!G428</f>
        <v>0</v>
      </c>
      <c r="H428" s="33">
        <f>SUM([1]ODBC!H428)</f>
        <v>45726</v>
      </c>
      <c r="I428" s="41" t="str">
        <f>'Vinyl cutting'!$B$2</f>
        <v>J36938</v>
      </c>
      <c r="J428" s="42">
        <f ca="1">(SUMIF('Freeform time and material'!$B$17:$B$30,B428,'Freeform time and material'!$G$17:$G$30)) +
(SUMIF('Vinyl cutting'!$B$17:$B$30,B428,'Vinyl cutting'!$G$17:$G$30)) +
(SUMIF('Vinyl cutting (2)'!$B$17:$B$30,B428,'Vinyl cutting (2)'!$G$17:$G$30)) +
(SUMIF('Apply vinyl graphics'!$B$17:$B$30,B428,'Apply vinyl graphics'!$G$17:$G$30)) +
(SUMIF('Apply vinyl graphics (2)'!$B$17:$B$30,B428,'Apply vinyl graphics (2)'!$G$17:$G$30)) +
(SUMIF('Alum pan sign'!$B$17:$B$30,B428,'Alum pan sign'!$G$17:$G$30)) +
(SUMIF('Alum pan sign (2)'!$B$17:$B$30,B428,'Alum pan sign (2)'!$G$17:$G$30)) +
(SUMIF('Economy pan sign'!$B$17:$B$30,B428,'Economy pan sign'!$G$17:$G$30)) +
(SUMIF('Post and panel sign'!$B$17:$B$30,B428,'Post and panel sign'!$G$17:$G$30)) +
(SUMIF('Post and panel sign (2)'!$B$17:$B$30,B428,'Post and panel sign (2)'!$G$17:$G$30)) +
(SUMIF('Flat panels only'!$B$17:$B$30,B428,'Flat panels only'!$G$17:$G$30)) +
(SUMIF('Flat panels only (2)'!$B$17:$B$30,B428,'Flat panels only (2)'!$G$17:$G$30)) +
(SUMIF('Routed panel shapes'!$B$18:$B$31,B428,'Routed panel shapes'!$G$18:$G$31)) +
(SUMIF('Routed panel shapes (2)'!$B$18:$B$31,B428,'Routed panel shapes (2)'!$G$18:$G$31)) +
(SUMIF('Routed face only'!$B$17:$B$30,B428,'Routed face only'!$G$17:$G$30)) +
(SUMIF('Routed face only (2)'!$B$17:$B$30,B428,'Routed face only (2)'!$G$17:$G$30)) +
(SUMIF('Routed alum faces letters'!$B$17:$B$30,B428,'Routed alum faces letters'!$G$17:$G$30)) +
(SUMIF('Routed alum faces letters (2)'!$B$17:$B$30,B428,'Routed alum faces letters (2)'!$G$17:$G$30)) +
(SUMIF('Routed push through acrylic'!$B$17:$B$30,B428,'Routed push through acrylic'!$G$17:$G$30)) +
(SUMIF('Routed push through acrylic (2)'!$B$17:$B$30,B428,'Routed push through acrylic (2)'!$G$17:$G$30)) +
(SUMIF('Sf routed cabinet'!$B$17:$B$30,B428,'Sf routed cabinet'!$G$17:$G$30)) +
(SUMIF('Sf routed cabinet (2)'!$B$17:$B$30,B428,'Sf routed cabinet (2)'!$G$17:$G$30)) +
(SUMIF('Df routed cabinet'!$B$17:$B$30,B428,'Df routed cabinet'!$G$17:$G$30)) +
(SUMIF('Df routed cabinet (2)'!$B$17:$B$30,B428,'Df routed cabinet (2)'!$G$17:$G$30)) +
(SUMIF('Sf acrylic cabinet'!$B$17:$B$30,B428,'Sf acrylic cabinet'!$G$17:$G$30)) +
(SUMIF('Sf acrylic cabinet (2)'!$B$17:$B$30,B428,'Sf acrylic cabinet (2)'!$G$17:$G$30)) +
(SUMIF('Economy Sf acrylic'!$B$17:$B$30,B428,'Economy Sf acrylic'!$G$17:$G$30)) +
(SUMIF('Df acrylic cabinet'!$B$17:$B$30,B428,'Df acrylic cabinet'!$G$17:$G$30)) +
(SUMIF('Df acrylic cabinet (2)'!$B$17:$B$30,B428,'Df acrylic cabinet (2)'!$G$17:$G$30)) +
(SUMIF('Sf flex cabinet'!$B$17:$B$30,B428,'Sf flex cabinet'!$G$17:$G$30)) +
(SUMIF('Sf flex cabinet (2)'!$B$17:$B$30,B428,'Sf flex cabinet (2)'!$G$17:$G$30)) +
(SUMIF('Df flex cabinet'!$B$17:$B$36,B428,'Df flex cabinet'!$G$17:$G$36)) +
(SUMIF('Df flex cabinet (2)'!$B$17:$B$36,B428,'Df flex cabinet (2)'!$G$17:$G$36)) +
(SUMIF('Pole cover'!$B$17:$B$30,B428,'Pole cover'!$G$17:$G$30)) +
(SUMIF('Pole cover (2)'!$B$17:$B$30,B428,'Pole cover (2)'!$G$17:$G$30)) +
(SUMIF('Structural Steel Fab'!$B$17:$B$29,B428,'Structural Steel Fab'!$G$17:$G$29)) +
(SUMIF(Reveal!$B$17:$B$30,B428,Reveal!$G$17:$G$30)) +
(SUMIF('Reveal (2)'!$B$17:$B$30,B428,'Reveal (2)'!$G$17:$G$30)) +
(SUMIF('Crown cove top'!$B$17:$B$30,B428,'Crown cove top'!$G$17:$G$30)) +
(SUMIF('EMC assembly'!$B$17:$B$30,B428,'EMC assembly'!$G$17:$G$30)) +
(SUMIF(Crating!$B$17:$B$29,B428,Crating!$G$17:$G$29)) +
(SUMIF('LED wiring'!$B$17:$B$30,B428,'LED wiring'!$G$17:$G$30)) +
(SUMIF('Changeable copy face'!$B$17:$B$30,B428,'Changeable copy face'!$G$17:$G$30)) +
(SUMIF('Flex face assembly'!$B$17:$B$30,B428,'Flex face assembly'!$G$17:$G$30)) +
(SUMIF('Routed face assembly'!$B$17:$B$30,B428,'Routed face assembly'!$G$17:$G$30)) +
(SUMIF('Paint calculation'!$B$17:$B$30,B428,'Paint calculation'!$G$17:$G$30)) +
(SUMIF('Trimcap letter face'!$B$17:$B$30,B428,'Trimcap letter face'!$G$17:$G$30)) +
(SUMIF('Trimcap letter face (2)'!$B$17:$B$30,B428,'Trimcap letter face (2)'!$G$17:$G$30)) +
(SUMIF('Channel letter fabrication'!$B$17:$B$30,B428,'Channel letter fabrication'!$G$17:$G$30)) +
(SUMIF('Channel letter fabrication (2)'!$B$17:$B$30,B428,'Channel letter fabrication (2)'!$G$17:$G$30))</f>
        <v>0</v>
      </c>
    </row>
    <row r="429" spans="1:10">
      <c r="A429" s="28" t="str">
        <f>[1]ODBC!$A429</f>
        <v>1/2-13 X 2 Bolt Z5</v>
      </c>
      <c r="B429" s="29" t="str">
        <f>[1]ODBC!B429</f>
        <v>30265</v>
      </c>
      <c r="C429" s="30">
        <f>IFERROR(VLOOKUP($B429,[1]ODBC!$B:$H,2,FALSE),"")</f>
        <v>0.253</v>
      </c>
      <c r="D429" s="30">
        <f>IFERROR(VLOOKUP($B429,[1]ODBC!$B:$H,3,FALSE),"")</f>
        <v>0.45500000000000002</v>
      </c>
      <c r="E429" s="30" t="str">
        <f>IFERROR(VLOOKUP($B429,[1]ODBC!$B:$H,4,FALSE),"")</f>
        <v>EA</v>
      </c>
      <c r="F429" s="31">
        <f>IFERROR(VLOOKUP($B429,[1]ODBC!$B:$H,5,FALSE),"")</f>
        <v>44.45</v>
      </c>
      <c r="G429" s="32">
        <f>[1]ODBC!G429</f>
        <v>0</v>
      </c>
      <c r="H429" s="33">
        <f>SUM([1]ODBC!H429)</f>
        <v>45280</v>
      </c>
      <c r="I429" s="41" t="str">
        <f>'Vinyl cutting'!$B$2</f>
        <v>J36938</v>
      </c>
      <c r="J429" s="42">
        <f ca="1">(SUMIF('Freeform time and material'!$B$17:$B$30,B429,'Freeform time and material'!$G$17:$G$30)) +
(SUMIF('Vinyl cutting'!$B$17:$B$30,B429,'Vinyl cutting'!$G$17:$G$30)) +
(SUMIF('Vinyl cutting (2)'!$B$17:$B$30,B429,'Vinyl cutting (2)'!$G$17:$G$30)) +
(SUMIF('Apply vinyl graphics'!$B$17:$B$30,B429,'Apply vinyl graphics'!$G$17:$G$30)) +
(SUMIF('Apply vinyl graphics (2)'!$B$17:$B$30,B429,'Apply vinyl graphics (2)'!$G$17:$G$30)) +
(SUMIF('Alum pan sign'!$B$17:$B$30,B429,'Alum pan sign'!$G$17:$G$30)) +
(SUMIF('Alum pan sign (2)'!$B$17:$B$30,B429,'Alum pan sign (2)'!$G$17:$G$30)) +
(SUMIF('Economy pan sign'!$B$17:$B$30,B429,'Economy pan sign'!$G$17:$G$30)) +
(SUMIF('Post and panel sign'!$B$17:$B$30,B429,'Post and panel sign'!$G$17:$G$30)) +
(SUMIF('Post and panel sign (2)'!$B$17:$B$30,B429,'Post and panel sign (2)'!$G$17:$G$30)) +
(SUMIF('Flat panels only'!$B$17:$B$30,B429,'Flat panels only'!$G$17:$G$30)) +
(SUMIF('Flat panels only (2)'!$B$17:$B$30,B429,'Flat panels only (2)'!$G$17:$G$30)) +
(SUMIF('Routed panel shapes'!$B$18:$B$31,B429,'Routed panel shapes'!$G$18:$G$31)) +
(SUMIF('Routed panel shapes (2)'!$B$18:$B$31,B429,'Routed panel shapes (2)'!$G$18:$G$31)) +
(SUMIF('Routed face only'!$B$17:$B$30,B429,'Routed face only'!$G$17:$G$30)) +
(SUMIF('Routed face only (2)'!$B$17:$B$30,B429,'Routed face only (2)'!$G$17:$G$30)) +
(SUMIF('Routed alum faces letters'!$B$17:$B$30,B429,'Routed alum faces letters'!$G$17:$G$30)) +
(SUMIF('Routed alum faces letters (2)'!$B$17:$B$30,B429,'Routed alum faces letters (2)'!$G$17:$G$30)) +
(SUMIF('Routed push through acrylic'!$B$17:$B$30,B429,'Routed push through acrylic'!$G$17:$G$30)) +
(SUMIF('Routed push through acrylic (2)'!$B$17:$B$30,B429,'Routed push through acrylic (2)'!$G$17:$G$30)) +
(SUMIF('Sf routed cabinet'!$B$17:$B$30,B429,'Sf routed cabinet'!$G$17:$G$30)) +
(SUMIF('Sf routed cabinet (2)'!$B$17:$B$30,B429,'Sf routed cabinet (2)'!$G$17:$G$30)) +
(SUMIF('Df routed cabinet'!$B$17:$B$30,B429,'Df routed cabinet'!$G$17:$G$30)) +
(SUMIF('Df routed cabinet (2)'!$B$17:$B$30,B429,'Df routed cabinet (2)'!$G$17:$G$30)) +
(SUMIF('Sf acrylic cabinet'!$B$17:$B$30,B429,'Sf acrylic cabinet'!$G$17:$G$30)) +
(SUMIF('Sf acrylic cabinet (2)'!$B$17:$B$30,B429,'Sf acrylic cabinet (2)'!$G$17:$G$30)) +
(SUMIF('Economy Sf acrylic'!$B$17:$B$30,B429,'Economy Sf acrylic'!$G$17:$G$30)) +
(SUMIF('Df acrylic cabinet'!$B$17:$B$30,B429,'Df acrylic cabinet'!$G$17:$G$30)) +
(SUMIF('Df acrylic cabinet (2)'!$B$17:$B$30,B429,'Df acrylic cabinet (2)'!$G$17:$G$30)) +
(SUMIF('Sf flex cabinet'!$B$17:$B$30,B429,'Sf flex cabinet'!$G$17:$G$30)) +
(SUMIF('Sf flex cabinet (2)'!$B$17:$B$30,B429,'Sf flex cabinet (2)'!$G$17:$G$30)) +
(SUMIF('Df flex cabinet'!$B$17:$B$36,B429,'Df flex cabinet'!$G$17:$G$36)) +
(SUMIF('Df flex cabinet (2)'!$B$17:$B$36,B429,'Df flex cabinet (2)'!$G$17:$G$36)) +
(SUMIF('Pole cover'!$B$17:$B$30,B429,'Pole cover'!$G$17:$G$30)) +
(SUMIF('Pole cover (2)'!$B$17:$B$30,B429,'Pole cover (2)'!$G$17:$G$30)) +
(SUMIF('Structural Steel Fab'!$B$17:$B$29,B429,'Structural Steel Fab'!$G$17:$G$29)) +
(SUMIF(Reveal!$B$17:$B$30,B429,Reveal!$G$17:$G$30)) +
(SUMIF('Reveal (2)'!$B$17:$B$30,B429,'Reveal (2)'!$G$17:$G$30)) +
(SUMIF('Crown cove top'!$B$17:$B$30,B429,'Crown cove top'!$G$17:$G$30)) +
(SUMIF('EMC assembly'!$B$17:$B$30,B429,'EMC assembly'!$G$17:$G$30)) +
(SUMIF(Crating!$B$17:$B$29,B429,Crating!$G$17:$G$29)) +
(SUMIF('LED wiring'!$B$17:$B$30,B429,'LED wiring'!$G$17:$G$30)) +
(SUMIF('Changeable copy face'!$B$17:$B$30,B429,'Changeable copy face'!$G$17:$G$30)) +
(SUMIF('Flex face assembly'!$B$17:$B$30,B429,'Flex face assembly'!$G$17:$G$30)) +
(SUMIF('Routed face assembly'!$B$17:$B$30,B429,'Routed face assembly'!$G$17:$G$30)) +
(SUMIF('Paint calculation'!$B$17:$B$30,B429,'Paint calculation'!$G$17:$G$30)) +
(SUMIF('Trimcap letter face'!$B$17:$B$30,B429,'Trimcap letter face'!$G$17:$G$30)) +
(SUMIF('Trimcap letter face (2)'!$B$17:$B$30,B429,'Trimcap letter face (2)'!$G$17:$G$30)) +
(SUMIF('Channel letter fabrication'!$B$17:$B$30,B429,'Channel letter fabrication'!$G$17:$G$30)) +
(SUMIF('Channel letter fabrication (2)'!$B$17:$B$30,B429,'Channel letter fabrication (2)'!$G$17:$G$30))</f>
        <v>0</v>
      </c>
    </row>
    <row r="430" spans="1:10">
      <c r="A430" s="28" t="str">
        <f>[1]ODBC!$A430</f>
        <v>NR-1/2-13 X 2-1/2 Bolt Z5</v>
      </c>
      <c r="B430" s="29" t="str">
        <f>[1]ODBC!B430</f>
        <v>30270</v>
      </c>
      <c r="C430" s="30">
        <f>IFERROR(VLOOKUP($B430,[1]ODBC!$B:$H,2,FALSE),"")</f>
        <v>0.63400000000000001</v>
      </c>
      <c r="D430" s="30">
        <f>IFERROR(VLOOKUP($B430,[1]ODBC!$B:$H,3,FALSE),"")</f>
        <v>1.141</v>
      </c>
      <c r="E430" s="30" t="str">
        <f>IFERROR(VLOOKUP($B430,[1]ODBC!$B:$H,4,FALSE),"")</f>
        <v>EA</v>
      </c>
      <c r="F430" s="31">
        <f>IFERROR(VLOOKUP($B430,[1]ODBC!$B:$H,5,FALSE),"")</f>
        <v>44.45</v>
      </c>
      <c r="G430" s="32">
        <f>[1]ODBC!G430</f>
        <v>0</v>
      </c>
      <c r="H430" s="33">
        <f>SUM([1]ODBC!H430)</f>
        <v>0</v>
      </c>
      <c r="I430" s="41" t="str">
        <f>'Vinyl cutting'!$B$2</f>
        <v>J36938</v>
      </c>
      <c r="J430" s="42">
        <f ca="1">(SUMIF('Freeform time and material'!$B$17:$B$30,B430,'Freeform time and material'!$G$17:$G$30)) +
(SUMIF('Vinyl cutting'!$B$17:$B$30,B430,'Vinyl cutting'!$G$17:$G$30)) +
(SUMIF('Vinyl cutting (2)'!$B$17:$B$30,B430,'Vinyl cutting (2)'!$G$17:$G$30)) +
(SUMIF('Apply vinyl graphics'!$B$17:$B$30,B430,'Apply vinyl graphics'!$G$17:$G$30)) +
(SUMIF('Apply vinyl graphics (2)'!$B$17:$B$30,B430,'Apply vinyl graphics (2)'!$G$17:$G$30)) +
(SUMIF('Alum pan sign'!$B$17:$B$30,B430,'Alum pan sign'!$G$17:$G$30)) +
(SUMIF('Alum pan sign (2)'!$B$17:$B$30,B430,'Alum pan sign (2)'!$G$17:$G$30)) +
(SUMIF('Economy pan sign'!$B$17:$B$30,B430,'Economy pan sign'!$G$17:$G$30)) +
(SUMIF('Post and panel sign'!$B$17:$B$30,B430,'Post and panel sign'!$G$17:$G$30)) +
(SUMIF('Post and panel sign (2)'!$B$17:$B$30,B430,'Post and panel sign (2)'!$G$17:$G$30)) +
(SUMIF('Flat panels only'!$B$17:$B$30,B430,'Flat panels only'!$G$17:$G$30)) +
(SUMIF('Flat panels only (2)'!$B$17:$B$30,B430,'Flat panels only (2)'!$G$17:$G$30)) +
(SUMIF('Routed panel shapes'!$B$18:$B$31,B430,'Routed panel shapes'!$G$18:$G$31)) +
(SUMIF('Routed panel shapes (2)'!$B$18:$B$31,B430,'Routed panel shapes (2)'!$G$18:$G$31)) +
(SUMIF('Routed face only'!$B$17:$B$30,B430,'Routed face only'!$G$17:$G$30)) +
(SUMIF('Routed face only (2)'!$B$17:$B$30,B430,'Routed face only (2)'!$G$17:$G$30)) +
(SUMIF('Routed alum faces letters'!$B$17:$B$30,B430,'Routed alum faces letters'!$G$17:$G$30)) +
(SUMIF('Routed alum faces letters (2)'!$B$17:$B$30,B430,'Routed alum faces letters (2)'!$G$17:$G$30)) +
(SUMIF('Routed push through acrylic'!$B$17:$B$30,B430,'Routed push through acrylic'!$G$17:$G$30)) +
(SUMIF('Routed push through acrylic (2)'!$B$17:$B$30,B430,'Routed push through acrylic (2)'!$G$17:$G$30)) +
(SUMIF('Sf routed cabinet'!$B$17:$B$30,B430,'Sf routed cabinet'!$G$17:$G$30)) +
(SUMIF('Sf routed cabinet (2)'!$B$17:$B$30,B430,'Sf routed cabinet (2)'!$G$17:$G$30)) +
(SUMIF('Df routed cabinet'!$B$17:$B$30,B430,'Df routed cabinet'!$G$17:$G$30)) +
(SUMIF('Df routed cabinet (2)'!$B$17:$B$30,B430,'Df routed cabinet (2)'!$G$17:$G$30)) +
(SUMIF('Sf acrylic cabinet'!$B$17:$B$30,B430,'Sf acrylic cabinet'!$G$17:$G$30)) +
(SUMIF('Sf acrylic cabinet (2)'!$B$17:$B$30,B430,'Sf acrylic cabinet (2)'!$G$17:$G$30)) +
(SUMIF('Economy Sf acrylic'!$B$17:$B$30,B430,'Economy Sf acrylic'!$G$17:$G$30)) +
(SUMIF('Df acrylic cabinet'!$B$17:$B$30,B430,'Df acrylic cabinet'!$G$17:$G$30)) +
(SUMIF('Df acrylic cabinet (2)'!$B$17:$B$30,B430,'Df acrylic cabinet (2)'!$G$17:$G$30)) +
(SUMIF('Sf flex cabinet'!$B$17:$B$30,B430,'Sf flex cabinet'!$G$17:$G$30)) +
(SUMIF('Sf flex cabinet (2)'!$B$17:$B$30,B430,'Sf flex cabinet (2)'!$G$17:$G$30)) +
(SUMIF('Df flex cabinet'!$B$17:$B$36,B430,'Df flex cabinet'!$G$17:$G$36)) +
(SUMIF('Df flex cabinet (2)'!$B$17:$B$36,B430,'Df flex cabinet (2)'!$G$17:$G$36)) +
(SUMIF('Pole cover'!$B$17:$B$30,B430,'Pole cover'!$G$17:$G$30)) +
(SUMIF('Pole cover (2)'!$B$17:$B$30,B430,'Pole cover (2)'!$G$17:$G$30)) +
(SUMIF('Structural Steel Fab'!$B$17:$B$29,B430,'Structural Steel Fab'!$G$17:$G$29)) +
(SUMIF(Reveal!$B$17:$B$30,B430,Reveal!$G$17:$G$30)) +
(SUMIF('Reveal (2)'!$B$17:$B$30,B430,'Reveal (2)'!$G$17:$G$30)) +
(SUMIF('Crown cove top'!$B$17:$B$30,B430,'Crown cove top'!$G$17:$G$30)) +
(SUMIF('EMC assembly'!$B$17:$B$30,B430,'EMC assembly'!$G$17:$G$30)) +
(SUMIF(Crating!$B$17:$B$29,B430,Crating!$G$17:$G$29)) +
(SUMIF('LED wiring'!$B$17:$B$30,B430,'LED wiring'!$G$17:$G$30)) +
(SUMIF('Changeable copy face'!$B$17:$B$30,B430,'Changeable copy face'!$G$17:$G$30)) +
(SUMIF('Flex face assembly'!$B$17:$B$30,B430,'Flex face assembly'!$G$17:$G$30)) +
(SUMIF('Routed face assembly'!$B$17:$B$30,B430,'Routed face assembly'!$G$17:$G$30)) +
(SUMIF('Paint calculation'!$B$17:$B$30,B430,'Paint calculation'!$G$17:$G$30)) +
(SUMIF('Trimcap letter face'!$B$17:$B$30,B430,'Trimcap letter face'!$G$17:$G$30)) +
(SUMIF('Trimcap letter face (2)'!$B$17:$B$30,B430,'Trimcap letter face (2)'!$G$17:$G$30)) +
(SUMIF('Channel letter fabrication'!$B$17:$B$30,B430,'Channel letter fabrication'!$G$17:$G$30)) +
(SUMIF('Channel letter fabrication (2)'!$B$17:$B$30,B430,'Channel letter fabrication (2)'!$G$17:$G$30))</f>
        <v>0</v>
      </c>
    </row>
    <row r="431" spans="1:10">
      <c r="A431" s="28" t="str">
        <f>[1]ODBC!$A431</f>
        <v>1/2-13 X 3 Bolt Z5</v>
      </c>
      <c r="B431" s="29" t="str">
        <f>[1]ODBC!B431</f>
        <v>30275</v>
      </c>
      <c r="C431" s="30">
        <f>IFERROR(VLOOKUP($B431,[1]ODBC!$B:$H,2,FALSE),"")</f>
        <v>0.85</v>
      </c>
      <c r="D431" s="30">
        <f>IFERROR(VLOOKUP($B431,[1]ODBC!$B:$H,3,FALSE),"")</f>
        <v>1.53</v>
      </c>
      <c r="E431" s="30" t="str">
        <f>IFERROR(VLOOKUP($B431,[1]ODBC!$B:$H,4,FALSE),"")</f>
        <v>EA</v>
      </c>
      <c r="F431" s="31">
        <f>IFERROR(VLOOKUP($B431,[1]ODBC!$B:$H,5,FALSE),"")</f>
        <v>44.45</v>
      </c>
      <c r="G431" s="32">
        <f>[1]ODBC!G431</f>
        <v>0</v>
      </c>
      <c r="H431" s="33">
        <f>SUM([1]ODBC!H431)</f>
        <v>0</v>
      </c>
      <c r="I431" s="41" t="str">
        <f>'Vinyl cutting'!$B$2</f>
        <v>J36938</v>
      </c>
      <c r="J431" s="42">
        <f ca="1">(SUMIF('Freeform time and material'!$B$17:$B$30,B431,'Freeform time and material'!$G$17:$G$30)) +
(SUMIF('Vinyl cutting'!$B$17:$B$30,B431,'Vinyl cutting'!$G$17:$G$30)) +
(SUMIF('Vinyl cutting (2)'!$B$17:$B$30,B431,'Vinyl cutting (2)'!$G$17:$G$30)) +
(SUMIF('Apply vinyl graphics'!$B$17:$B$30,B431,'Apply vinyl graphics'!$G$17:$G$30)) +
(SUMIF('Apply vinyl graphics (2)'!$B$17:$B$30,B431,'Apply vinyl graphics (2)'!$G$17:$G$30)) +
(SUMIF('Alum pan sign'!$B$17:$B$30,B431,'Alum pan sign'!$G$17:$G$30)) +
(SUMIF('Alum pan sign (2)'!$B$17:$B$30,B431,'Alum pan sign (2)'!$G$17:$G$30)) +
(SUMIF('Economy pan sign'!$B$17:$B$30,B431,'Economy pan sign'!$G$17:$G$30)) +
(SUMIF('Post and panel sign'!$B$17:$B$30,B431,'Post and panel sign'!$G$17:$G$30)) +
(SUMIF('Post and panel sign (2)'!$B$17:$B$30,B431,'Post and panel sign (2)'!$G$17:$G$30)) +
(SUMIF('Flat panels only'!$B$17:$B$30,B431,'Flat panels only'!$G$17:$G$30)) +
(SUMIF('Flat panels only (2)'!$B$17:$B$30,B431,'Flat panels only (2)'!$G$17:$G$30)) +
(SUMIF('Routed panel shapes'!$B$18:$B$31,B431,'Routed panel shapes'!$G$18:$G$31)) +
(SUMIF('Routed panel shapes (2)'!$B$18:$B$31,B431,'Routed panel shapes (2)'!$G$18:$G$31)) +
(SUMIF('Routed face only'!$B$17:$B$30,B431,'Routed face only'!$G$17:$G$30)) +
(SUMIF('Routed face only (2)'!$B$17:$B$30,B431,'Routed face only (2)'!$G$17:$G$30)) +
(SUMIF('Routed alum faces letters'!$B$17:$B$30,B431,'Routed alum faces letters'!$G$17:$G$30)) +
(SUMIF('Routed alum faces letters (2)'!$B$17:$B$30,B431,'Routed alum faces letters (2)'!$G$17:$G$30)) +
(SUMIF('Routed push through acrylic'!$B$17:$B$30,B431,'Routed push through acrylic'!$G$17:$G$30)) +
(SUMIF('Routed push through acrylic (2)'!$B$17:$B$30,B431,'Routed push through acrylic (2)'!$G$17:$G$30)) +
(SUMIF('Sf routed cabinet'!$B$17:$B$30,B431,'Sf routed cabinet'!$G$17:$G$30)) +
(SUMIF('Sf routed cabinet (2)'!$B$17:$B$30,B431,'Sf routed cabinet (2)'!$G$17:$G$30)) +
(SUMIF('Df routed cabinet'!$B$17:$B$30,B431,'Df routed cabinet'!$G$17:$G$30)) +
(SUMIF('Df routed cabinet (2)'!$B$17:$B$30,B431,'Df routed cabinet (2)'!$G$17:$G$30)) +
(SUMIF('Sf acrylic cabinet'!$B$17:$B$30,B431,'Sf acrylic cabinet'!$G$17:$G$30)) +
(SUMIF('Sf acrylic cabinet (2)'!$B$17:$B$30,B431,'Sf acrylic cabinet (2)'!$G$17:$G$30)) +
(SUMIF('Economy Sf acrylic'!$B$17:$B$30,B431,'Economy Sf acrylic'!$G$17:$G$30)) +
(SUMIF('Df acrylic cabinet'!$B$17:$B$30,B431,'Df acrylic cabinet'!$G$17:$G$30)) +
(SUMIF('Df acrylic cabinet (2)'!$B$17:$B$30,B431,'Df acrylic cabinet (2)'!$G$17:$G$30)) +
(SUMIF('Sf flex cabinet'!$B$17:$B$30,B431,'Sf flex cabinet'!$G$17:$G$30)) +
(SUMIF('Sf flex cabinet (2)'!$B$17:$B$30,B431,'Sf flex cabinet (2)'!$G$17:$G$30)) +
(SUMIF('Df flex cabinet'!$B$17:$B$36,B431,'Df flex cabinet'!$G$17:$G$36)) +
(SUMIF('Df flex cabinet (2)'!$B$17:$B$36,B431,'Df flex cabinet (2)'!$G$17:$G$36)) +
(SUMIF('Pole cover'!$B$17:$B$30,B431,'Pole cover'!$G$17:$G$30)) +
(SUMIF('Pole cover (2)'!$B$17:$B$30,B431,'Pole cover (2)'!$G$17:$G$30)) +
(SUMIF('Structural Steel Fab'!$B$17:$B$29,B431,'Structural Steel Fab'!$G$17:$G$29)) +
(SUMIF(Reveal!$B$17:$B$30,B431,Reveal!$G$17:$G$30)) +
(SUMIF('Reveal (2)'!$B$17:$B$30,B431,'Reveal (2)'!$G$17:$G$30)) +
(SUMIF('Crown cove top'!$B$17:$B$30,B431,'Crown cove top'!$G$17:$G$30)) +
(SUMIF('EMC assembly'!$B$17:$B$30,B431,'EMC assembly'!$G$17:$G$30)) +
(SUMIF(Crating!$B$17:$B$29,B431,Crating!$G$17:$G$29)) +
(SUMIF('LED wiring'!$B$17:$B$30,B431,'LED wiring'!$G$17:$G$30)) +
(SUMIF('Changeable copy face'!$B$17:$B$30,B431,'Changeable copy face'!$G$17:$G$30)) +
(SUMIF('Flex face assembly'!$B$17:$B$30,B431,'Flex face assembly'!$G$17:$G$30)) +
(SUMIF('Routed face assembly'!$B$17:$B$30,B431,'Routed face assembly'!$G$17:$G$30)) +
(SUMIF('Paint calculation'!$B$17:$B$30,B431,'Paint calculation'!$G$17:$G$30)) +
(SUMIF('Trimcap letter face'!$B$17:$B$30,B431,'Trimcap letter face'!$G$17:$G$30)) +
(SUMIF('Trimcap letter face (2)'!$B$17:$B$30,B431,'Trimcap letter face (2)'!$G$17:$G$30)) +
(SUMIF('Channel letter fabrication'!$B$17:$B$30,B431,'Channel letter fabrication'!$G$17:$G$30)) +
(SUMIF('Channel letter fabrication (2)'!$B$17:$B$30,B431,'Channel letter fabrication (2)'!$G$17:$G$30))</f>
        <v>0</v>
      </c>
    </row>
    <row r="432" spans="1:10">
      <c r="A432" s="28" t="str">
        <f>[1]ODBC!$A432</f>
        <v>NR-1/2-13 X 3-1/2 Bolt Z5</v>
      </c>
      <c r="B432" s="29" t="str">
        <f>[1]ODBC!B432</f>
        <v>30280</v>
      </c>
      <c r="C432" s="30">
        <f>IFERROR(VLOOKUP($B432,[1]ODBC!$B:$H,2,FALSE),"")</f>
        <v>1.02</v>
      </c>
      <c r="D432" s="30">
        <f>IFERROR(VLOOKUP($B432,[1]ODBC!$B:$H,3,FALSE),"")</f>
        <v>1.8360000000000001</v>
      </c>
      <c r="E432" s="30" t="str">
        <f>IFERROR(VLOOKUP($B432,[1]ODBC!$B:$H,4,FALSE),"")</f>
        <v>EA</v>
      </c>
      <c r="F432" s="31">
        <f>IFERROR(VLOOKUP($B432,[1]ODBC!$B:$H,5,FALSE),"")</f>
        <v>44.45</v>
      </c>
      <c r="G432" s="32">
        <f>[1]ODBC!G432</f>
        <v>0</v>
      </c>
      <c r="H432" s="33">
        <f>SUM([1]ODBC!H432)</f>
        <v>0</v>
      </c>
      <c r="I432" s="41" t="str">
        <f>'Vinyl cutting'!$B$2</f>
        <v>J36938</v>
      </c>
      <c r="J432" s="42">
        <f ca="1">(SUMIF('Freeform time and material'!$B$17:$B$30,B432,'Freeform time and material'!$G$17:$G$30)) +
(SUMIF('Vinyl cutting'!$B$17:$B$30,B432,'Vinyl cutting'!$G$17:$G$30)) +
(SUMIF('Vinyl cutting (2)'!$B$17:$B$30,B432,'Vinyl cutting (2)'!$G$17:$G$30)) +
(SUMIF('Apply vinyl graphics'!$B$17:$B$30,B432,'Apply vinyl graphics'!$G$17:$G$30)) +
(SUMIF('Apply vinyl graphics (2)'!$B$17:$B$30,B432,'Apply vinyl graphics (2)'!$G$17:$G$30)) +
(SUMIF('Alum pan sign'!$B$17:$B$30,B432,'Alum pan sign'!$G$17:$G$30)) +
(SUMIF('Alum pan sign (2)'!$B$17:$B$30,B432,'Alum pan sign (2)'!$G$17:$G$30)) +
(SUMIF('Economy pan sign'!$B$17:$B$30,B432,'Economy pan sign'!$G$17:$G$30)) +
(SUMIF('Post and panel sign'!$B$17:$B$30,B432,'Post and panel sign'!$G$17:$G$30)) +
(SUMIF('Post and panel sign (2)'!$B$17:$B$30,B432,'Post and panel sign (2)'!$G$17:$G$30)) +
(SUMIF('Flat panels only'!$B$17:$B$30,B432,'Flat panels only'!$G$17:$G$30)) +
(SUMIF('Flat panels only (2)'!$B$17:$B$30,B432,'Flat panels only (2)'!$G$17:$G$30)) +
(SUMIF('Routed panel shapes'!$B$18:$B$31,B432,'Routed panel shapes'!$G$18:$G$31)) +
(SUMIF('Routed panel shapes (2)'!$B$18:$B$31,B432,'Routed panel shapes (2)'!$G$18:$G$31)) +
(SUMIF('Routed face only'!$B$17:$B$30,B432,'Routed face only'!$G$17:$G$30)) +
(SUMIF('Routed face only (2)'!$B$17:$B$30,B432,'Routed face only (2)'!$G$17:$G$30)) +
(SUMIF('Routed alum faces letters'!$B$17:$B$30,B432,'Routed alum faces letters'!$G$17:$G$30)) +
(SUMIF('Routed alum faces letters (2)'!$B$17:$B$30,B432,'Routed alum faces letters (2)'!$G$17:$G$30)) +
(SUMIF('Routed push through acrylic'!$B$17:$B$30,B432,'Routed push through acrylic'!$G$17:$G$30)) +
(SUMIF('Routed push through acrylic (2)'!$B$17:$B$30,B432,'Routed push through acrylic (2)'!$G$17:$G$30)) +
(SUMIF('Sf routed cabinet'!$B$17:$B$30,B432,'Sf routed cabinet'!$G$17:$G$30)) +
(SUMIF('Sf routed cabinet (2)'!$B$17:$B$30,B432,'Sf routed cabinet (2)'!$G$17:$G$30)) +
(SUMIF('Df routed cabinet'!$B$17:$B$30,B432,'Df routed cabinet'!$G$17:$G$30)) +
(SUMIF('Df routed cabinet (2)'!$B$17:$B$30,B432,'Df routed cabinet (2)'!$G$17:$G$30)) +
(SUMIF('Sf acrylic cabinet'!$B$17:$B$30,B432,'Sf acrylic cabinet'!$G$17:$G$30)) +
(SUMIF('Sf acrylic cabinet (2)'!$B$17:$B$30,B432,'Sf acrylic cabinet (2)'!$G$17:$G$30)) +
(SUMIF('Economy Sf acrylic'!$B$17:$B$30,B432,'Economy Sf acrylic'!$G$17:$G$30)) +
(SUMIF('Df acrylic cabinet'!$B$17:$B$30,B432,'Df acrylic cabinet'!$G$17:$G$30)) +
(SUMIF('Df acrylic cabinet (2)'!$B$17:$B$30,B432,'Df acrylic cabinet (2)'!$G$17:$G$30)) +
(SUMIF('Sf flex cabinet'!$B$17:$B$30,B432,'Sf flex cabinet'!$G$17:$G$30)) +
(SUMIF('Sf flex cabinet (2)'!$B$17:$B$30,B432,'Sf flex cabinet (2)'!$G$17:$G$30)) +
(SUMIF('Df flex cabinet'!$B$17:$B$36,B432,'Df flex cabinet'!$G$17:$G$36)) +
(SUMIF('Df flex cabinet (2)'!$B$17:$B$36,B432,'Df flex cabinet (2)'!$G$17:$G$36)) +
(SUMIF('Pole cover'!$B$17:$B$30,B432,'Pole cover'!$G$17:$G$30)) +
(SUMIF('Pole cover (2)'!$B$17:$B$30,B432,'Pole cover (2)'!$G$17:$G$30)) +
(SUMIF('Structural Steel Fab'!$B$17:$B$29,B432,'Structural Steel Fab'!$G$17:$G$29)) +
(SUMIF(Reveal!$B$17:$B$30,B432,Reveal!$G$17:$G$30)) +
(SUMIF('Reveal (2)'!$B$17:$B$30,B432,'Reveal (2)'!$G$17:$G$30)) +
(SUMIF('Crown cove top'!$B$17:$B$30,B432,'Crown cove top'!$G$17:$G$30)) +
(SUMIF('EMC assembly'!$B$17:$B$30,B432,'EMC assembly'!$G$17:$G$30)) +
(SUMIF(Crating!$B$17:$B$29,B432,Crating!$G$17:$G$29)) +
(SUMIF('LED wiring'!$B$17:$B$30,B432,'LED wiring'!$G$17:$G$30)) +
(SUMIF('Changeable copy face'!$B$17:$B$30,B432,'Changeable copy face'!$G$17:$G$30)) +
(SUMIF('Flex face assembly'!$B$17:$B$30,B432,'Flex face assembly'!$G$17:$G$30)) +
(SUMIF('Routed face assembly'!$B$17:$B$30,B432,'Routed face assembly'!$G$17:$G$30)) +
(SUMIF('Paint calculation'!$B$17:$B$30,B432,'Paint calculation'!$G$17:$G$30)) +
(SUMIF('Trimcap letter face'!$B$17:$B$30,B432,'Trimcap letter face'!$G$17:$G$30)) +
(SUMIF('Trimcap letter face (2)'!$B$17:$B$30,B432,'Trimcap letter face (2)'!$G$17:$G$30)) +
(SUMIF('Channel letter fabrication'!$B$17:$B$30,B432,'Channel letter fabrication'!$G$17:$G$30)) +
(SUMIF('Channel letter fabrication (2)'!$B$17:$B$30,B432,'Channel letter fabrication (2)'!$G$17:$G$30))</f>
        <v>0</v>
      </c>
    </row>
    <row r="433" spans="1:10">
      <c r="A433" s="28" t="str">
        <f>[1]ODBC!$A433</f>
        <v>1/2-13 X 4 Bolt Z5</v>
      </c>
      <c r="B433" s="29" t="str">
        <f>[1]ODBC!B433</f>
        <v>30285</v>
      </c>
      <c r="C433" s="30">
        <f>IFERROR(VLOOKUP($B433,[1]ODBC!$B:$H,2,FALSE),"")</f>
        <v>0.27</v>
      </c>
      <c r="D433" s="30">
        <f>IFERROR(VLOOKUP($B433,[1]ODBC!$B:$H,3,FALSE),"")</f>
        <v>0.48599999999999999</v>
      </c>
      <c r="E433" s="30" t="str">
        <f>IFERROR(VLOOKUP($B433,[1]ODBC!$B:$H,4,FALSE),"")</f>
        <v>EA</v>
      </c>
      <c r="F433" s="31">
        <f>IFERROR(VLOOKUP($B433,[1]ODBC!$B:$H,5,FALSE),"")</f>
        <v>44.45</v>
      </c>
      <c r="G433" s="32">
        <f>[1]ODBC!G433</f>
        <v>0</v>
      </c>
      <c r="H433" s="33">
        <f>SUM([1]ODBC!H433)</f>
        <v>0</v>
      </c>
      <c r="I433" s="41" t="str">
        <f>'Vinyl cutting'!$B$2</f>
        <v>J36938</v>
      </c>
      <c r="J433" s="42">
        <f ca="1">(SUMIF('Freeform time and material'!$B$17:$B$30,B433,'Freeform time and material'!$G$17:$G$30)) +
(SUMIF('Vinyl cutting'!$B$17:$B$30,B433,'Vinyl cutting'!$G$17:$G$30)) +
(SUMIF('Vinyl cutting (2)'!$B$17:$B$30,B433,'Vinyl cutting (2)'!$G$17:$G$30)) +
(SUMIF('Apply vinyl graphics'!$B$17:$B$30,B433,'Apply vinyl graphics'!$G$17:$G$30)) +
(SUMIF('Apply vinyl graphics (2)'!$B$17:$B$30,B433,'Apply vinyl graphics (2)'!$G$17:$G$30)) +
(SUMIF('Alum pan sign'!$B$17:$B$30,B433,'Alum pan sign'!$G$17:$G$30)) +
(SUMIF('Alum pan sign (2)'!$B$17:$B$30,B433,'Alum pan sign (2)'!$G$17:$G$30)) +
(SUMIF('Economy pan sign'!$B$17:$B$30,B433,'Economy pan sign'!$G$17:$G$30)) +
(SUMIF('Post and panel sign'!$B$17:$B$30,B433,'Post and panel sign'!$G$17:$G$30)) +
(SUMIF('Post and panel sign (2)'!$B$17:$B$30,B433,'Post and panel sign (2)'!$G$17:$G$30)) +
(SUMIF('Flat panels only'!$B$17:$B$30,B433,'Flat panels only'!$G$17:$G$30)) +
(SUMIF('Flat panels only (2)'!$B$17:$B$30,B433,'Flat panels only (2)'!$G$17:$G$30)) +
(SUMIF('Routed panel shapes'!$B$18:$B$31,B433,'Routed panel shapes'!$G$18:$G$31)) +
(SUMIF('Routed panel shapes (2)'!$B$18:$B$31,B433,'Routed panel shapes (2)'!$G$18:$G$31)) +
(SUMIF('Routed face only'!$B$17:$B$30,B433,'Routed face only'!$G$17:$G$30)) +
(SUMIF('Routed face only (2)'!$B$17:$B$30,B433,'Routed face only (2)'!$G$17:$G$30)) +
(SUMIF('Routed alum faces letters'!$B$17:$B$30,B433,'Routed alum faces letters'!$G$17:$G$30)) +
(SUMIF('Routed alum faces letters (2)'!$B$17:$B$30,B433,'Routed alum faces letters (2)'!$G$17:$G$30)) +
(SUMIF('Routed push through acrylic'!$B$17:$B$30,B433,'Routed push through acrylic'!$G$17:$G$30)) +
(SUMIF('Routed push through acrylic (2)'!$B$17:$B$30,B433,'Routed push through acrylic (2)'!$G$17:$G$30)) +
(SUMIF('Sf routed cabinet'!$B$17:$B$30,B433,'Sf routed cabinet'!$G$17:$G$30)) +
(SUMIF('Sf routed cabinet (2)'!$B$17:$B$30,B433,'Sf routed cabinet (2)'!$G$17:$G$30)) +
(SUMIF('Df routed cabinet'!$B$17:$B$30,B433,'Df routed cabinet'!$G$17:$G$30)) +
(SUMIF('Df routed cabinet (2)'!$B$17:$B$30,B433,'Df routed cabinet (2)'!$G$17:$G$30)) +
(SUMIF('Sf acrylic cabinet'!$B$17:$B$30,B433,'Sf acrylic cabinet'!$G$17:$G$30)) +
(SUMIF('Sf acrylic cabinet (2)'!$B$17:$B$30,B433,'Sf acrylic cabinet (2)'!$G$17:$G$30)) +
(SUMIF('Economy Sf acrylic'!$B$17:$B$30,B433,'Economy Sf acrylic'!$G$17:$G$30)) +
(SUMIF('Df acrylic cabinet'!$B$17:$B$30,B433,'Df acrylic cabinet'!$G$17:$G$30)) +
(SUMIF('Df acrylic cabinet (2)'!$B$17:$B$30,B433,'Df acrylic cabinet (2)'!$G$17:$G$30)) +
(SUMIF('Sf flex cabinet'!$B$17:$B$30,B433,'Sf flex cabinet'!$G$17:$G$30)) +
(SUMIF('Sf flex cabinet (2)'!$B$17:$B$30,B433,'Sf flex cabinet (2)'!$G$17:$G$30)) +
(SUMIF('Df flex cabinet'!$B$17:$B$36,B433,'Df flex cabinet'!$G$17:$G$36)) +
(SUMIF('Df flex cabinet (2)'!$B$17:$B$36,B433,'Df flex cabinet (2)'!$G$17:$G$36)) +
(SUMIF('Pole cover'!$B$17:$B$30,B433,'Pole cover'!$G$17:$G$30)) +
(SUMIF('Pole cover (2)'!$B$17:$B$30,B433,'Pole cover (2)'!$G$17:$G$30)) +
(SUMIF('Structural Steel Fab'!$B$17:$B$29,B433,'Structural Steel Fab'!$G$17:$G$29)) +
(SUMIF(Reveal!$B$17:$B$30,B433,Reveal!$G$17:$G$30)) +
(SUMIF('Reveal (2)'!$B$17:$B$30,B433,'Reveal (2)'!$G$17:$G$30)) +
(SUMIF('Crown cove top'!$B$17:$B$30,B433,'Crown cove top'!$G$17:$G$30)) +
(SUMIF('EMC assembly'!$B$17:$B$30,B433,'EMC assembly'!$G$17:$G$30)) +
(SUMIF(Crating!$B$17:$B$29,B433,Crating!$G$17:$G$29)) +
(SUMIF('LED wiring'!$B$17:$B$30,B433,'LED wiring'!$G$17:$G$30)) +
(SUMIF('Changeable copy face'!$B$17:$B$30,B433,'Changeable copy face'!$G$17:$G$30)) +
(SUMIF('Flex face assembly'!$B$17:$B$30,B433,'Flex face assembly'!$G$17:$G$30)) +
(SUMIF('Routed face assembly'!$B$17:$B$30,B433,'Routed face assembly'!$G$17:$G$30)) +
(SUMIF('Paint calculation'!$B$17:$B$30,B433,'Paint calculation'!$G$17:$G$30)) +
(SUMIF('Trimcap letter face'!$B$17:$B$30,B433,'Trimcap letter face'!$G$17:$G$30)) +
(SUMIF('Trimcap letter face (2)'!$B$17:$B$30,B433,'Trimcap letter face (2)'!$G$17:$G$30)) +
(SUMIF('Channel letter fabrication'!$B$17:$B$30,B433,'Channel letter fabrication'!$G$17:$G$30)) +
(SUMIF('Channel letter fabrication (2)'!$B$17:$B$30,B433,'Channel letter fabrication (2)'!$G$17:$G$30))</f>
        <v>0</v>
      </c>
    </row>
    <row r="434" spans="1:10">
      <c r="A434" s="28" t="str">
        <f>[1]ODBC!$A434</f>
        <v>NR-1/2-13 X 4 1/2 Bolt Z5</v>
      </c>
      <c r="B434" s="29" t="str">
        <f>[1]ODBC!B434</f>
        <v>30290</v>
      </c>
      <c r="C434" s="30">
        <f>IFERROR(VLOOKUP($B434,[1]ODBC!$B:$H,2,FALSE),"")</f>
        <v>1.75</v>
      </c>
      <c r="D434" s="30">
        <f>IFERROR(VLOOKUP($B434,[1]ODBC!$B:$H,3,FALSE),"")</f>
        <v>3.15</v>
      </c>
      <c r="E434" s="30" t="str">
        <f>IFERROR(VLOOKUP($B434,[1]ODBC!$B:$H,4,FALSE),"")</f>
        <v>EA</v>
      </c>
      <c r="F434" s="31">
        <f>IFERROR(VLOOKUP($B434,[1]ODBC!$B:$H,5,FALSE),"")</f>
        <v>44.45</v>
      </c>
      <c r="G434" s="32">
        <f>[1]ODBC!G434</f>
        <v>0</v>
      </c>
      <c r="H434" s="33">
        <f>SUM([1]ODBC!H434)</f>
        <v>0</v>
      </c>
      <c r="I434" s="41" t="str">
        <f>'Vinyl cutting'!$B$2</f>
        <v>J36938</v>
      </c>
      <c r="J434" s="42">
        <f ca="1">(SUMIF('Freeform time and material'!$B$17:$B$30,B434,'Freeform time and material'!$G$17:$G$30)) +
(SUMIF('Vinyl cutting'!$B$17:$B$30,B434,'Vinyl cutting'!$G$17:$G$30)) +
(SUMIF('Vinyl cutting (2)'!$B$17:$B$30,B434,'Vinyl cutting (2)'!$G$17:$G$30)) +
(SUMIF('Apply vinyl graphics'!$B$17:$B$30,B434,'Apply vinyl graphics'!$G$17:$G$30)) +
(SUMIF('Apply vinyl graphics (2)'!$B$17:$B$30,B434,'Apply vinyl graphics (2)'!$G$17:$G$30)) +
(SUMIF('Alum pan sign'!$B$17:$B$30,B434,'Alum pan sign'!$G$17:$G$30)) +
(SUMIF('Alum pan sign (2)'!$B$17:$B$30,B434,'Alum pan sign (2)'!$G$17:$G$30)) +
(SUMIF('Economy pan sign'!$B$17:$B$30,B434,'Economy pan sign'!$G$17:$G$30)) +
(SUMIF('Post and panel sign'!$B$17:$B$30,B434,'Post and panel sign'!$G$17:$G$30)) +
(SUMIF('Post and panel sign (2)'!$B$17:$B$30,B434,'Post and panel sign (2)'!$G$17:$G$30)) +
(SUMIF('Flat panels only'!$B$17:$B$30,B434,'Flat panels only'!$G$17:$G$30)) +
(SUMIF('Flat panels only (2)'!$B$17:$B$30,B434,'Flat panels only (2)'!$G$17:$G$30)) +
(SUMIF('Routed panel shapes'!$B$18:$B$31,B434,'Routed panel shapes'!$G$18:$G$31)) +
(SUMIF('Routed panel shapes (2)'!$B$18:$B$31,B434,'Routed panel shapes (2)'!$G$18:$G$31)) +
(SUMIF('Routed face only'!$B$17:$B$30,B434,'Routed face only'!$G$17:$G$30)) +
(SUMIF('Routed face only (2)'!$B$17:$B$30,B434,'Routed face only (2)'!$G$17:$G$30)) +
(SUMIF('Routed alum faces letters'!$B$17:$B$30,B434,'Routed alum faces letters'!$G$17:$G$30)) +
(SUMIF('Routed alum faces letters (2)'!$B$17:$B$30,B434,'Routed alum faces letters (2)'!$G$17:$G$30)) +
(SUMIF('Routed push through acrylic'!$B$17:$B$30,B434,'Routed push through acrylic'!$G$17:$G$30)) +
(SUMIF('Routed push through acrylic (2)'!$B$17:$B$30,B434,'Routed push through acrylic (2)'!$G$17:$G$30)) +
(SUMIF('Sf routed cabinet'!$B$17:$B$30,B434,'Sf routed cabinet'!$G$17:$G$30)) +
(SUMIF('Sf routed cabinet (2)'!$B$17:$B$30,B434,'Sf routed cabinet (2)'!$G$17:$G$30)) +
(SUMIF('Df routed cabinet'!$B$17:$B$30,B434,'Df routed cabinet'!$G$17:$G$30)) +
(SUMIF('Df routed cabinet (2)'!$B$17:$B$30,B434,'Df routed cabinet (2)'!$G$17:$G$30)) +
(SUMIF('Sf acrylic cabinet'!$B$17:$B$30,B434,'Sf acrylic cabinet'!$G$17:$G$30)) +
(SUMIF('Sf acrylic cabinet (2)'!$B$17:$B$30,B434,'Sf acrylic cabinet (2)'!$G$17:$G$30)) +
(SUMIF('Economy Sf acrylic'!$B$17:$B$30,B434,'Economy Sf acrylic'!$G$17:$G$30)) +
(SUMIF('Df acrylic cabinet'!$B$17:$B$30,B434,'Df acrylic cabinet'!$G$17:$G$30)) +
(SUMIF('Df acrylic cabinet (2)'!$B$17:$B$30,B434,'Df acrylic cabinet (2)'!$G$17:$G$30)) +
(SUMIF('Sf flex cabinet'!$B$17:$B$30,B434,'Sf flex cabinet'!$G$17:$G$30)) +
(SUMIF('Sf flex cabinet (2)'!$B$17:$B$30,B434,'Sf flex cabinet (2)'!$G$17:$G$30)) +
(SUMIF('Df flex cabinet'!$B$17:$B$36,B434,'Df flex cabinet'!$G$17:$G$36)) +
(SUMIF('Df flex cabinet (2)'!$B$17:$B$36,B434,'Df flex cabinet (2)'!$G$17:$G$36)) +
(SUMIF('Pole cover'!$B$17:$B$30,B434,'Pole cover'!$G$17:$G$30)) +
(SUMIF('Pole cover (2)'!$B$17:$B$30,B434,'Pole cover (2)'!$G$17:$G$30)) +
(SUMIF('Structural Steel Fab'!$B$17:$B$29,B434,'Structural Steel Fab'!$G$17:$G$29)) +
(SUMIF(Reveal!$B$17:$B$30,B434,Reveal!$G$17:$G$30)) +
(SUMIF('Reveal (2)'!$B$17:$B$30,B434,'Reveal (2)'!$G$17:$G$30)) +
(SUMIF('Crown cove top'!$B$17:$B$30,B434,'Crown cove top'!$G$17:$G$30)) +
(SUMIF('EMC assembly'!$B$17:$B$30,B434,'EMC assembly'!$G$17:$G$30)) +
(SUMIF(Crating!$B$17:$B$29,B434,Crating!$G$17:$G$29)) +
(SUMIF('LED wiring'!$B$17:$B$30,B434,'LED wiring'!$G$17:$G$30)) +
(SUMIF('Changeable copy face'!$B$17:$B$30,B434,'Changeable copy face'!$G$17:$G$30)) +
(SUMIF('Flex face assembly'!$B$17:$B$30,B434,'Flex face assembly'!$G$17:$G$30)) +
(SUMIF('Routed face assembly'!$B$17:$B$30,B434,'Routed face assembly'!$G$17:$G$30)) +
(SUMIF('Paint calculation'!$B$17:$B$30,B434,'Paint calculation'!$G$17:$G$30)) +
(SUMIF('Trimcap letter face'!$B$17:$B$30,B434,'Trimcap letter face'!$G$17:$G$30)) +
(SUMIF('Trimcap letter face (2)'!$B$17:$B$30,B434,'Trimcap letter face (2)'!$G$17:$G$30)) +
(SUMIF('Channel letter fabrication'!$B$17:$B$30,B434,'Channel letter fabrication'!$G$17:$G$30)) +
(SUMIF('Channel letter fabrication (2)'!$B$17:$B$30,B434,'Channel letter fabrication (2)'!$G$17:$G$30))</f>
        <v>0</v>
      </c>
    </row>
    <row r="435" spans="1:10">
      <c r="A435" s="28" t="str">
        <f>[1]ODBC!$A435</f>
        <v>1/2-13 X 5 Bolt Z5</v>
      </c>
      <c r="B435" s="29" t="str">
        <f>[1]ODBC!B435</f>
        <v>30295</v>
      </c>
      <c r="C435" s="30">
        <f>IFERROR(VLOOKUP($B435,[1]ODBC!$B:$H,2,FALSE),"")</f>
        <v>1.165</v>
      </c>
      <c r="D435" s="30">
        <f>IFERROR(VLOOKUP($B435,[1]ODBC!$B:$H,3,FALSE),"")</f>
        <v>2.097</v>
      </c>
      <c r="E435" s="30" t="str">
        <f>IFERROR(VLOOKUP($B435,[1]ODBC!$B:$H,4,FALSE),"")</f>
        <v>EA</v>
      </c>
      <c r="F435" s="31">
        <f>IFERROR(VLOOKUP($B435,[1]ODBC!$B:$H,5,FALSE),"")</f>
        <v>44.45</v>
      </c>
      <c r="G435" s="32">
        <f>[1]ODBC!G435</f>
        <v>0</v>
      </c>
      <c r="H435" s="33">
        <f>SUM([1]ODBC!H435)</f>
        <v>44977</v>
      </c>
      <c r="I435" s="41" t="str">
        <f>'Vinyl cutting'!$B$2</f>
        <v>J36938</v>
      </c>
      <c r="J435" s="42">
        <f ca="1">(SUMIF('Freeform time and material'!$B$17:$B$30,B435,'Freeform time and material'!$G$17:$G$30)) +
(SUMIF('Vinyl cutting'!$B$17:$B$30,B435,'Vinyl cutting'!$G$17:$G$30)) +
(SUMIF('Vinyl cutting (2)'!$B$17:$B$30,B435,'Vinyl cutting (2)'!$G$17:$G$30)) +
(SUMIF('Apply vinyl graphics'!$B$17:$B$30,B435,'Apply vinyl graphics'!$G$17:$G$30)) +
(SUMIF('Apply vinyl graphics (2)'!$B$17:$B$30,B435,'Apply vinyl graphics (2)'!$G$17:$G$30)) +
(SUMIF('Alum pan sign'!$B$17:$B$30,B435,'Alum pan sign'!$G$17:$G$30)) +
(SUMIF('Alum pan sign (2)'!$B$17:$B$30,B435,'Alum pan sign (2)'!$G$17:$G$30)) +
(SUMIF('Economy pan sign'!$B$17:$B$30,B435,'Economy pan sign'!$G$17:$G$30)) +
(SUMIF('Post and panel sign'!$B$17:$B$30,B435,'Post and panel sign'!$G$17:$G$30)) +
(SUMIF('Post and panel sign (2)'!$B$17:$B$30,B435,'Post and panel sign (2)'!$G$17:$G$30)) +
(SUMIF('Flat panels only'!$B$17:$B$30,B435,'Flat panels only'!$G$17:$G$30)) +
(SUMIF('Flat panels only (2)'!$B$17:$B$30,B435,'Flat panels only (2)'!$G$17:$G$30)) +
(SUMIF('Routed panel shapes'!$B$18:$B$31,B435,'Routed panel shapes'!$G$18:$G$31)) +
(SUMIF('Routed panel shapes (2)'!$B$18:$B$31,B435,'Routed panel shapes (2)'!$G$18:$G$31)) +
(SUMIF('Routed face only'!$B$17:$B$30,B435,'Routed face only'!$G$17:$G$30)) +
(SUMIF('Routed face only (2)'!$B$17:$B$30,B435,'Routed face only (2)'!$G$17:$G$30)) +
(SUMIF('Routed alum faces letters'!$B$17:$B$30,B435,'Routed alum faces letters'!$G$17:$G$30)) +
(SUMIF('Routed alum faces letters (2)'!$B$17:$B$30,B435,'Routed alum faces letters (2)'!$G$17:$G$30)) +
(SUMIF('Routed push through acrylic'!$B$17:$B$30,B435,'Routed push through acrylic'!$G$17:$G$30)) +
(SUMIF('Routed push through acrylic (2)'!$B$17:$B$30,B435,'Routed push through acrylic (2)'!$G$17:$G$30)) +
(SUMIF('Sf routed cabinet'!$B$17:$B$30,B435,'Sf routed cabinet'!$G$17:$G$30)) +
(SUMIF('Sf routed cabinet (2)'!$B$17:$B$30,B435,'Sf routed cabinet (2)'!$G$17:$G$30)) +
(SUMIF('Df routed cabinet'!$B$17:$B$30,B435,'Df routed cabinet'!$G$17:$G$30)) +
(SUMIF('Df routed cabinet (2)'!$B$17:$B$30,B435,'Df routed cabinet (2)'!$G$17:$G$30)) +
(SUMIF('Sf acrylic cabinet'!$B$17:$B$30,B435,'Sf acrylic cabinet'!$G$17:$G$30)) +
(SUMIF('Sf acrylic cabinet (2)'!$B$17:$B$30,B435,'Sf acrylic cabinet (2)'!$G$17:$G$30)) +
(SUMIF('Economy Sf acrylic'!$B$17:$B$30,B435,'Economy Sf acrylic'!$G$17:$G$30)) +
(SUMIF('Df acrylic cabinet'!$B$17:$B$30,B435,'Df acrylic cabinet'!$G$17:$G$30)) +
(SUMIF('Df acrylic cabinet (2)'!$B$17:$B$30,B435,'Df acrylic cabinet (2)'!$G$17:$G$30)) +
(SUMIF('Sf flex cabinet'!$B$17:$B$30,B435,'Sf flex cabinet'!$G$17:$G$30)) +
(SUMIF('Sf flex cabinet (2)'!$B$17:$B$30,B435,'Sf flex cabinet (2)'!$G$17:$G$30)) +
(SUMIF('Df flex cabinet'!$B$17:$B$36,B435,'Df flex cabinet'!$G$17:$G$36)) +
(SUMIF('Df flex cabinet (2)'!$B$17:$B$36,B435,'Df flex cabinet (2)'!$G$17:$G$36)) +
(SUMIF('Pole cover'!$B$17:$B$30,B435,'Pole cover'!$G$17:$G$30)) +
(SUMIF('Pole cover (2)'!$B$17:$B$30,B435,'Pole cover (2)'!$G$17:$G$30)) +
(SUMIF('Structural Steel Fab'!$B$17:$B$29,B435,'Structural Steel Fab'!$G$17:$G$29)) +
(SUMIF(Reveal!$B$17:$B$30,B435,Reveal!$G$17:$G$30)) +
(SUMIF('Reveal (2)'!$B$17:$B$30,B435,'Reveal (2)'!$G$17:$G$30)) +
(SUMIF('Crown cove top'!$B$17:$B$30,B435,'Crown cove top'!$G$17:$G$30)) +
(SUMIF('EMC assembly'!$B$17:$B$30,B435,'EMC assembly'!$G$17:$G$30)) +
(SUMIF(Crating!$B$17:$B$29,B435,Crating!$G$17:$G$29)) +
(SUMIF('LED wiring'!$B$17:$B$30,B435,'LED wiring'!$G$17:$G$30)) +
(SUMIF('Changeable copy face'!$B$17:$B$30,B435,'Changeable copy face'!$G$17:$G$30)) +
(SUMIF('Flex face assembly'!$B$17:$B$30,B435,'Flex face assembly'!$G$17:$G$30)) +
(SUMIF('Routed face assembly'!$B$17:$B$30,B435,'Routed face assembly'!$G$17:$G$30)) +
(SUMIF('Paint calculation'!$B$17:$B$30,B435,'Paint calculation'!$G$17:$G$30)) +
(SUMIF('Trimcap letter face'!$B$17:$B$30,B435,'Trimcap letter face'!$G$17:$G$30)) +
(SUMIF('Trimcap letter face (2)'!$B$17:$B$30,B435,'Trimcap letter face (2)'!$G$17:$G$30)) +
(SUMIF('Channel letter fabrication'!$B$17:$B$30,B435,'Channel letter fabrication'!$G$17:$G$30)) +
(SUMIF('Channel letter fabrication (2)'!$B$17:$B$30,B435,'Channel letter fabrication (2)'!$G$17:$G$30))</f>
        <v>0</v>
      </c>
    </row>
    <row r="436" spans="1:10">
      <c r="A436" s="28" t="str">
        <f>[1]ODBC!$A436</f>
        <v>1/2-13 X 6 Thru Bolt Z5</v>
      </c>
      <c r="B436" s="29" t="str">
        <f>[1]ODBC!B436</f>
        <v>30300</v>
      </c>
      <c r="C436" s="30">
        <f>IFERROR(VLOOKUP($B436,[1]ODBC!$B:$H,2,FALSE),"")</f>
        <v>2.431</v>
      </c>
      <c r="D436" s="30">
        <f>IFERROR(VLOOKUP($B436,[1]ODBC!$B:$H,3,FALSE),"")</f>
        <v>4.3760000000000003</v>
      </c>
      <c r="E436" s="30" t="str">
        <f>IFERROR(VLOOKUP($B436,[1]ODBC!$B:$H,4,FALSE),"")</f>
        <v>EA</v>
      </c>
      <c r="F436" s="31">
        <f>IFERROR(VLOOKUP($B436,[1]ODBC!$B:$H,5,FALSE),"")</f>
        <v>44.45</v>
      </c>
      <c r="G436" s="32">
        <f>[1]ODBC!G436</f>
        <v>0</v>
      </c>
      <c r="H436" s="33">
        <f>SUM([1]ODBC!H436)</f>
        <v>0</v>
      </c>
      <c r="I436" s="41" t="str">
        <f>'Vinyl cutting'!$B$2</f>
        <v>J36938</v>
      </c>
      <c r="J436" s="42">
        <f ca="1">(SUMIF('Freeform time and material'!$B$17:$B$30,B436,'Freeform time and material'!$G$17:$G$30)) +
(SUMIF('Vinyl cutting'!$B$17:$B$30,B436,'Vinyl cutting'!$G$17:$G$30)) +
(SUMIF('Vinyl cutting (2)'!$B$17:$B$30,B436,'Vinyl cutting (2)'!$G$17:$G$30)) +
(SUMIF('Apply vinyl graphics'!$B$17:$B$30,B436,'Apply vinyl graphics'!$G$17:$G$30)) +
(SUMIF('Apply vinyl graphics (2)'!$B$17:$B$30,B436,'Apply vinyl graphics (2)'!$G$17:$G$30)) +
(SUMIF('Alum pan sign'!$B$17:$B$30,B436,'Alum pan sign'!$G$17:$G$30)) +
(SUMIF('Alum pan sign (2)'!$B$17:$B$30,B436,'Alum pan sign (2)'!$G$17:$G$30)) +
(SUMIF('Economy pan sign'!$B$17:$B$30,B436,'Economy pan sign'!$G$17:$G$30)) +
(SUMIF('Post and panel sign'!$B$17:$B$30,B436,'Post and panel sign'!$G$17:$G$30)) +
(SUMIF('Post and panel sign (2)'!$B$17:$B$30,B436,'Post and panel sign (2)'!$G$17:$G$30)) +
(SUMIF('Flat panels only'!$B$17:$B$30,B436,'Flat panels only'!$G$17:$G$30)) +
(SUMIF('Flat panels only (2)'!$B$17:$B$30,B436,'Flat panels only (2)'!$G$17:$G$30)) +
(SUMIF('Routed panel shapes'!$B$18:$B$31,B436,'Routed panel shapes'!$G$18:$G$31)) +
(SUMIF('Routed panel shapes (2)'!$B$18:$B$31,B436,'Routed panel shapes (2)'!$G$18:$G$31)) +
(SUMIF('Routed face only'!$B$17:$B$30,B436,'Routed face only'!$G$17:$G$30)) +
(SUMIF('Routed face only (2)'!$B$17:$B$30,B436,'Routed face only (2)'!$G$17:$G$30)) +
(SUMIF('Routed alum faces letters'!$B$17:$B$30,B436,'Routed alum faces letters'!$G$17:$G$30)) +
(SUMIF('Routed alum faces letters (2)'!$B$17:$B$30,B436,'Routed alum faces letters (2)'!$G$17:$G$30)) +
(SUMIF('Routed push through acrylic'!$B$17:$B$30,B436,'Routed push through acrylic'!$G$17:$G$30)) +
(SUMIF('Routed push through acrylic (2)'!$B$17:$B$30,B436,'Routed push through acrylic (2)'!$G$17:$G$30)) +
(SUMIF('Sf routed cabinet'!$B$17:$B$30,B436,'Sf routed cabinet'!$G$17:$G$30)) +
(SUMIF('Sf routed cabinet (2)'!$B$17:$B$30,B436,'Sf routed cabinet (2)'!$G$17:$G$30)) +
(SUMIF('Df routed cabinet'!$B$17:$B$30,B436,'Df routed cabinet'!$G$17:$G$30)) +
(SUMIF('Df routed cabinet (2)'!$B$17:$B$30,B436,'Df routed cabinet (2)'!$G$17:$G$30)) +
(SUMIF('Sf acrylic cabinet'!$B$17:$B$30,B436,'Sf acrylic cabinet'!$G$17:$G$30)) +
(SUMIF('Sf acrylic cabinet (2)'!$B$17:$B$30,B436,'Sf acrylic cabinet (2)'!$G$17:$G$30)) +
(SUMIF('Economy Sf acrylic'!$B$17:$B$30,B436,'Economy Sf acrylic'!$G$17:$G$30)) +
(SUMIF('Df acrylic cabinet'!$B$17:$B$30,B436,'Df acrylic cabinet'!$G$17:$G$30)) +
(SUMIF('Df acrylic cabinet (2)'!$B$17:$B$30,B436,'Df acrylic cabinet (2)'!$G$17:$G$30)) +
(SUMIF('Sf flex cabinet'!$B$17:$B$30,B436,'Sf flex cabinet'!$G$17:$G$30)) +
(SUMIF('Sf flex cabinet (2)'!$B$17:$B$30,B436,'Sf flex cabinet (2)'!$G$17:$G$30)) +
(SUMIF('Df flex cabinet'!$B$17:$B$36,B436,'Df flex cabinet'!$G$17:$G$36)) +
(SUMIF('Df flex cabinet (2)'!$B$17:$B$36,B436,'Df flex cabinet (2)'!$G$17:$G$36)) +
(SUMIF('Pole cover'!$B$17:$B$30,B436,'Pole cover'!$G$17:$G$30)) +
(SUMIF('Pole cover (2)'!$B$17:$B$30,B436,'Pole cover (2)'!$G$17:$G$30)) +
(SUMIF('Structural Steel Fab'!$B$17:$B$29,B436,'Structural Steel Fab'!$G$17:$G$29)) +
(SUMIF(Reveal!$B$17:$B$30,B436,Reveal!$G$17:$G$30)) +
(SUMIF('Reveal (2)'!$B$17:$B$30,B436,'Reveal (2)'!$G$17:$G$30)) +
(SUMIF('Crown cove top'!$B$17:$B$30,B436,'Crown cove top'!$G$17:$G$30)) +
(SUMIF('EMC assembly'!$B$17:$B$30,B436,'EMC assembly'!$G$17:$G$30)) +
(SUMIF(Crating!$B$17:$B$29,B436,Crating!$G$17:$G$29)) +
(SUMIF('LED wiring'!$B$17:$B$30,B436,'LED wiring'!$G$17:$G$30)) +
(SUMIF('Changeable copy face'!$B$17:$B$30,B436,'Changeable copy face'!$G$17:$G$30)) +
(SUMIF('Flex face assembly'!$B$17:$B$30,B436,'Flex face assembly'!$G$17:$G$30)) +
(SUMIF('Routed face assembly'!$B$17:$B$30,B436,'Routed face assembly'!$G$17:$G$30)) +
(SUMIF('Paint calculation'!$B$17:$B$30,B436,'Paint calculation'!$G$17:$G$30)) +
(SUMIF('Trimcap letter face'!$B$17:$B$30,B436,'Trimcap letter face'!$G$17:$G$30)) +
(SUMIF('Trimcap letter face (2)'!$B$17:$B$30,B436,'Trimcap letter face (2)'!$G$17:$G$30)) +
(SUMIF('Channel letter fabrication'!$B$17:$B$30,B436,'Channel letter fabrication'!$G$17:$G$30)) +
(SUMIF('Channel letter fabrication (2)'!$B$17:$B$30,B436,'Channel letter fabrication (2)'!$G$17:$G$30))</f>
        <v>0</v>
      </c>
    </row>
    <row r="437" spans="1:10">
      <c r="A437" s="28" t="str">
        <f>[1]ODBC!$A437</f>
        <v>1/2 USS Flat Washer Z</v>
      </c>
      <c r="B437" s="29" t="str">
        <f>[1]ODBC!B437</f>
        <v>30325</v>
      </c>
      <c r="C437" s="30">
        <f>IFERROR(VLOOKUP($B437,[1]ODBC!$B:$H,2,FALSE),"")</f>
        <v>7.1999999999999995E-2</v>
      </c>
      <c r="D437" s="30">
        <f>IFERROR(VLOOKUP($B437,[1]ODBC!$B:$H,3,FALSE),"")</f>
        <v>0.13</v>
      </c>
      <c r="E437" s="30" t="str">
        <f>IFERROR(VLOOKUP($B437,[1]ODBC!$B:$H,4,FALSE),"")</f>
        <v>EA</v>
      </c>
      <c r="F437" s="31">
        <f>IFERROR(VLOOKUP($B437,[1]ODBC!$B:$H,5,FALSE),"")</f>
        <v>44.45</v>
      </c>
      <c r="G437" s="32">
        <f>[1]ODBC!G437</f>
        <v>0</v>
      </c>
      <c r="H437" s="33">
        <f>SUM([1]ODBC!H437)</f>
        <v>45418</v>
      </c>
      <c r="I437" s="41" t="str">
        <f>'Vinyl cutting'!$B$2</f>
        <v>J36938</v>
      </c>
      <c r="J437" s="42">
        <f ca="1">(SUMIF('Freeform time and material'!$B$17:$B$30,B437,'Freeform time and material'!$G$17:$G$30)) +
(SUMIF('Vinyl cutting'!$B$17:$B$30,B437,'Vinyl cutting'!$G$17:$G$30)) +
(SUMIF('Vinyl cutting (2)'!$B$17:$B$30,B437,'Vinyl cutting (2)'!$G$17:$G$30)) +
(SUMIF('Apply vinyl graphics'!$B$17:$B$30,B437,'Apply vinyl graphics'!$G$17:$G$30)) +
(SUMIF('Apply vinyl graphics (2)'!$B$17:$B$30,B437,'Apply vinyl graphics (2)'!$G$17:$G$30)) +
(SUMIF('Alum pan sign'!$B$17:$B$30,B437,'Alum pan sign'!$G$17:$G$30)) +
(SUMIF('Alum pan sign (2)'!$B$17:$B$30,B437,'Alum pan sign (2)'!$G$17:$G$30)) +
(SUMIF('Economy pan sign'!$B$17:$B$30,B437,'Economy pan sign'!$G$17:$G$30)) +
(SUMIF('Post and panel sign'!$B$17:$B$30,B437,'Post and panel sign'!$G$17:$G$30)) +
(SUMIF('Post and panel sign (2)'!$B$17:$B$30,B437,'Post and panel sign (2)'!$G$17:$G$30)) +
(SUMIF('Flat panels only'!$B$17:$B$30,B437,'Flat panels only'!$G$17:$G$30)) +
(SUMIF('Flat panels only (2)'!$B$17:$B$30,B437,'Flat panels only (2)'!$G$17:$G$30)) +
(SUMIF('Routed panel shapes'!$B$18:$B$31,B437,'Routed panel shapes'!$G$18:$G$31)) +
(SUMIF('Routed panel shapes (2)'!$B$18:$B$31,B437,'Routed panel shapes (2)'!$G$18:$G$31)) +
(SUMIF('Routed face only'!$B$17:$B$30,B437,'Routed face only'!$G$17:$G$30)) +
(SUMIF('Routed face only (2)'!$B$17:$B$30,B437,'Routed face only (2)'!$G$17:$G$30)) +
(SUMIF('Routed alum faces letters'!$B$17:$B$30,B437,'Routed alum faces letters'!$G$17:$G$30)) +
(SUMIF('Routed alum faces letters (2)'!$B$17:$B$30,B437,'Routed alum faces letters (2)'!$G$17:$G$30)) +
(SUMIF('Routed push through acrylic'!$B$17:$B$30,B437,'Routed push through acrylic'!$G$17:$G$30)) +
(SUMIF('Routed push through acrylic (2)'!$B$17:$B$30,B437,'Routed push through acrylic (2)'!$G$17:$G$30)) +
(SUMIF('Sf routed cabinet'!$B$17:$B$30,B437,'Sf routed cabinet'!$G$17:$G$30)) +
(SUMIF('Sf routed cabinet (2)'!$B$17:$B$30,B437,'Sf routed cabinet (2)'!$G$17:$G$30)) +
(SUMIF('Df routed cabinet'!$B$17:$B$30,B437,'Df routed cabinet'!$G$17:$G$30)) +
(SUMIF('Df routed cabinet (2)'!$B$17:$B$30,B437,'Df routed cabinet (2)'!$G$17:$G$30)) +
(SUMIF('Sf acrylic cabinet'!$B$17:$B$30,B437,'Sf acrylic cabinet'!$G$17:$G$30)) +
(SUMIF('Sf acrylic cabinet (2)'!$B$17:$B$30,B437,'Sf acrylic cabinet (2)'!$G$17:$G$30)) +
(SUMIF('Economy Sf acrylic'!$B$17:$B$30,B437,'Economy Sf acrylic'!$G$17:$G$30)) +
(SUMIF('Df acrylic cabinet'!$B$17:$B$30,B437,'Df acrylic cabinet'!$G$17:$G$30)) +
(SUMIF('Df acrylic cabinet (2)'!$B$17:$B$30,B437,'Df acrylic cabinet (2)'!$G$17:$G$30)) +
(SUMIF('Sf flex cabinet'!$B$17:$B$30,B437,'Sf flex cabinet'!$G$17:$G$30)) +
(SUMIF('Sf flex cabinet (2)'!$B$17:$B$30,B437,'Sf flex cabinet (2)'!$G$17:$G$30)) +
(SUMIF('Df flex cabinet'!$B$17:$B$36,B437,'Df flex cabinet'!$G$17:$G$36)) +
(SUMIF('Df flex cabinet (2)'!$B$17:$B$36,B437,'Df flex cabinet (2)'!$G$17:$G$36)) +
(SUMIF('Pole cover'!$B$17:$B$30,B437,'Pole cover'!$G$17:$G$30)) +
(SUMIF('Pole cover (2)'!$B$17:$B$30,B437,'Pole cover (2)'!$G$17:$G$30)) +
(SUMIF('Structural Steel Fab'!$B$17:$B$29,B437,'Structural Steel Fab'!$G$17:$G$29)) +
(SUMIF(Reveal!$B$17:$B$30,B437,Reveal!$G$17:$G$30)) +
(SUMIF('Reveal (2)'!$B$17:$B$30,B437,'Reveal (2)'!$G$17:$G$30)) +
(SUMIF('Crown cove top'!$B$17:$B$30,B437,'Crown cove top'!$G$17:$G$30)) +
(SUMIF('EMC assembly'!$B$17:$B$30,B437,'EMC assembly'!$G$17:$G$30)) +
(SUMIF(Crating!$B$17:$B$29,B437,Crating!$G$17:$G$29)) +
(SUMIF('LED wiring'!$B$17:$B$30,B437,'LED wiring'!$G$17:$G$30)) +
(SUMIF('Changeable copy face'!$B$17:$B$30,B437,'Changeable copy face'!$G$17:$G$30)) +
(SUMIF('Flex face assembly'!$B$17:$B$30,B437,'Flex face assembly'!$G$17:$G$30)) +
(SUMIF('Routed face assembly'!$B$17:$B$30,B437,'Routed face assembly'!$G$17:$G$30)) +
(SUMIF('Paint calculation'!$B$17:$B$30,B437,'Paint calculation'!$G$17:$G$30)) +
(SUMIF('Trimcap letter face'!$B$17:$B$30,B437,'Trimcap letter face'!$G$17:$G$30)) +
(SUMIF('Trimcap letter face (2)'!$B$17:$B$30,B437,'Trimcap letter face (2)'!$G$17:$G$30)) +
(SUMIF('Channel letter fabrication'!$B$17:$B$30,B437,'Channel letter fabrication'!$G$17:$G$30)) +
(SUMIF('Channel letter fabrication (2)'!$B$17:$B$30,B437,'Channel letter fabrication (2)'!$G$17:$G$30))</f>
        <v>0</v>
      </c>
    </row>
    <row r="438" spans="1:10">
      <c r="A438" s="28" t="str">
        <f>[1]ODBC!$A438</f>
        <v>1/2 Lock Washer Z</v>
      </c>
      <c r="B438" s="29" t="str">
        <f>[1]ODBC!B438</f>
        <v>30330</v>
      </c>
      <c r="C438" s="30">
        <f>IFERROR(VLOOKUP($B438,[1]ODBC!$B:$H,2,FALSE),"")</f>
        <v>4.7E-2</v>
      </c>
      <c r="D438" s="30">
        <f>IFERROR(VLOOKUP($B438,[1]ODBC!$B:$H,3,FALSE),"")</f>
        <v>8.5000000000000006E-2</v>
      </c>
      <c r="E438" s="30" t="str">
        <f>IFERROR(VLOOKUP($B438,[1]ODBC!$B:$H,4,FALSE),"")</f>
        <v>EA</v>
      </c>
      <c r="F438" s="31">
        <f>IFERROR(VLOOKUP($B438,[1]ODBC!$B:$H,5,FALSE),"")</f>
        <v>44.45</v>
      </c>
      <c r="G438" s="32">
        <f>[1]ODBC!G438</f>
        <v>0</v>
      </c>
      <c r="H438" s="33">
        <f>SUM([1]ODBC!H438)</f>
        <v>45280</v>
      </c>
      <c r="I438" s="41" t="str">
        <f>'Vinyl cutting'!$B$2</f>
        <v>J36938</v>
      </c>
      <c r="J438" s="42">
        <f ca="1">(SUMIF('Freeform time and material'!$B$17:$B$30,B438,'Freeform time and material'!$G$17:$G$30)) +
(SUMIF('Vinyl cutting'!$B$17:$B$30,B438,'Vinyl cutting'!$G$17:$G$30)) +
(SUMIF('Vinyl cutting (2)'!$B$17:$B$30,B438,'Vinyl cutting (2)'!$G$17:$G$30)) +
(SUMIF('Apply vinyl graphics'!$B$17:$B$30,B438,'Apply vinyl graphics'!$G$17:$G$30)) +
(SUMIF('Apply vinyl graphics (2)'!$B$17:$B$30,B438,'Apply vinyl graphics (2)'!$G$17:$G$30)) +
(SUMIF('Alum pan sign'!$B$17:$B$30,B438,'Alum pan sign'!$G$17:$G$30)) +
(SUMIF('Alum pan sign (2)'!$B$17:$B$30,B438,'Alum pan sign (2)'!$G$17:$G$30)) +
(SUMIF('Economy pan sign'!$B$17:$B$30,B438,'Economy pan sign'!$G$17:$G$30)) +
(SUMIF('Post and panel sign'!$B$17:$B$30,B438,'Post and panel sign'!$G$17:$G$30)) +
(SUMIF('Post and panel sign (2)'!$B$17:$B$30,B438,'Post and panel sign (2)'!$G$17:$G$30)) +
(SUMIF('Flat panels only'!$B$17:$B$30,B438,'Flat panels only'!$G$17:$G$30)) +
(SUMIF('Flat panels only (2)'!$B$17:$B$30,B438,'Flat panels only (2)'!$G$17:$G$30)) +
(SUMIF('Routed panel shapes'!$B$18:$B$31,B438,'Routed panel shapes'!$G$18:$G$31)) +
(SUMIF('Routed panel shapes (2)'!$B$18:$B$31,B438,'Routed panel shapes (2)'!$G$18:$G$31)) +
(SUMIF('Routed face only'!$B$17:$B$30,B438,'Routed face only'!$G$17:$G$30)) +
(SUMIF('Routed face only (2)'!$B$17:$B$30,B438,'Routed face only (2)'!$G$17:$G$30)) +
(SUMIF('Routed alum faces letters'!$B$17:$B$30,B438,'Routed alum faces letters'!$G$17:$G$30)) +
(SUMIF('Routed alum faces letters (2)'!$B$17:$B$30,B438,'Routed alum faces letters (2)'!$G$17:$G$30)) +
(SUMIF('Routed push through acrylic'!$B$17:$B$30,B438,'Routed push through acrylic'!$G$17:$G$30)) +
(SUMIF('Routed push through acrylic (2)'!$B$17:$B$30,B438,'Routed push through acrylic (2)'!$G$17:$G$30)) +
(SUMIF('Sf routed cabinet'!$B$17:$B$30,B438,'Sf routed cabinet'!$G$17:$G$30)) +
(SUMIF('Sf routed cabinet (2)'!$B$17:$B$30,B438,'Sf routed cabinet (2)'!$G$17:$G$30)) +
(SUMIF('Df routed cabinet'!$B$17:$B$30,B438,'Df routed cabinet'!$G$17:$G$30)) +
(SUMIF('Df routed cabinet (2)'!$B$17:$B$30,B438,'Df routed cabinet (2)'!$G$17:$G$30)) +
(SUMIF('Sf acrylic cabinet'!$B$17:$B$30,B438,'Sf acrylic cabinet'!$G$17:$G$30)) +
(SUMIF('Sf acrylic cabinet (2)'!$B$17:$B$30,B438,'Sf acrylic cabinet (2)'!$G$17:$G$30)) +
(SUMIF('Economy Sf acrylic'!$B$17:$B$30,B438,'Economy Sf acrylic'!$G$17:$G$30)) +
(SUMIF('Df acrylic cabinet'!$B$17:$B$30,B438,'Df acrylic cabinet'!$G$17:$G$30)) +
(SUMIF('Df acrylic cabinet (2)'!$B$17:$B$30,B438,'Df acrylic cabinet (2)'!$G$17:$G$30)) +
(SUMIF('Sf flex cabinet'!$B$17:$B$30,B438,'Sf flex cabinet'!$G$17:$G$30)) +
(SUMIF('Sf flex cabinet (2)'!$B$17:$B$30,B438,'Sf flex cabinet (2)'!$G$17:$G$30)) +
(SUMIF('Df flex cabinet'!$B$17:$B$36,B438,'Df flex cabinet'!$G$17:$G$36)) +
(SUMIF('Df flex cabinet (2)'!$B$17:$B$36,B438,'Df flex cabinet (2)'!$G$17:$G$36)) +
(SUMIF('Pole cover'!$B$17:$B$30,B438,'Pole cover'!$G$17:$G$30)) +
(SUMIF('Pole cover (2)'!$B$17:$B$30,B438,'Pole cover (2)'!$G$17:$G$30)) +
(SUMIF('Structural Steel Fab'!$B$17:$B$29,B438,'Structural Steel Fab'!$G$17:$G$29)) +
(SUMIF(Reveal!$B$17:$B$30,B438,Reveal!$G$17:$G$30)) +
(SUMIF('Reveal (2)'!$B$17:$B$30,B438,'Reveal (2)'!$G$17:$G$30)) +
(SUMIF('Crown cove top'!$B$17:$B$30,B438,'Crown cove top'!$G$17:$G$30)) +
(SUMIF('EMC assembly'!$B$17:$B$30,B438,'EMC assembly'!$G$17:$G$30)) +
(SUMIF(Crating!$B$17:$B$29,B438,Crating!$G$17:$G$29)) +
(SUMIF('LED wiring'!$B$17:$B$30,B438,'LED wiring'!$G$17:$G$30)) +
(SUMIF('Changeable copy face'!$B$17:$B$30,B438,'Changeable copy face'!$G$17:$G$30)) +
(SUMIF('Flex face assembly'!$B$17:$B$30,B438,'Flex face assembly'!$G$17:$G$30)) +
(SUMIF('Routed face assembly'!$B$17:$B$30,B438,'Routed face assembly'!$G$17:$G$30)) +
(SUMIF('Paint calculation'!$B$17:$B$30,B438,'Paint calculation'!$G$17:$G$30)) +
(SUMIF('Trimcap letter face'!$B$17:$B$30,B438,'Trimcap letter face'!$G$17:$G$30)) +
(SUMIF('Trimcap letter face (2)'!$B$17:$B$30,B438,'Trimcap letter face (2)'!$G$17:$G$30)) +
(SUMIF('Channel letter fabrication'!$B$17:$B$30,B438,'Channel letter fabrication'!$G$17:$G$30)) +
(SUMIF('Channel letter fabrication (2)'!$B$17:$B$30,B438,'Channel letter fabrication (2)'!$G$17:$G$30))</f>
        <v>0</v>
      </c>
    </row>
    <row r="439" spans="1:10">
      <c r="A439" s="28" t="str">
        <f>[1]ODBC!$A439</f>
        <v>1/2-13 Nut Z5</v>
      </c>
      <c r="B439" s="29" t="str">
        <f>[1]ODBC!B439</f>
        <v>30335</v>
      </c>
      <c r="C439" s="30">
        <f>IFERROR(VLOOKUP($B439,[1]ODBC!$B:$H,2,FALSE),"")</f>
        <v>7.9000000000000001E-2</v>
      </c>
      <c r="D439" s="30">
        <f>IFERROR(VLOOKUP($B439,[1]ODBC!$B:$H,3,FALSE),"")</f>
        <v>0.14199999999999999</v>
      </c>
      <c r="E439" s="30" t="str">
        <f>IFERROR(VLOOKUP($B439,[1]ODBC!$B:$H,4,FALSE),"")</f>
        <v>EA</v>
      </c>
      <c r="F439" s="31">
        <f>IFERROR(VLOOKUP($B439,[1]ODBC!$B:$H,5,FALSE),"")</f>
        <v>44.45</v>
      </c>
      <c r="G439" s="32">
        <f>[1]ODBC!G439</f>
        <v>0</v>
      </c>
      <c r="H439" s="33">
        <f>SUM([1]ODBC!H439)</f>
        <v>45726</v>
      </c>
      <c r="I439" s="41" t="str">
        <f>'Vinyl cutting'!$B$2</f>
        <v>J36938</v>
      </c>
      <c r="J439" s="42">
        <f ca="1">(SUMIF('Freeform time and material'!$B$17:$B$30,B439,'Freeform time and material'!$G$17:$G$30)) +
(SUMIF('Vinyl cutting'!$B$17:$B$30,B439,'Vinyl cutting'!$G$17:$G$30)) +
(SUMIF('Vinyl cutting (2)'!$B$17:$B$30,B439,'Vinyl cutting (2)'!$G$17:$G$30)) +
(SUMIF('Apply vinyl graphics'!$B$17:$B$30,B439,'Apply vinyl graphics'!$G$17:$G$30)) +
(SUMIF('Apply vinyl graphics (2)'!$B$17:$B$30,B439,'Apply vinyl graphics (2)'!$G$17:$G$30)) +
(SUMIF('Alum pan sign'!$B$17:$B$30,B439,'Alum pan sign'!$G$17:$G$30)) +
(SUMIF('Alum pan sign (2)'!$B$17:$B$30,B439,'Alum pan sign (2)'!$G$17:$G$30)) +
(SUMIF('Economy pan sign'!$B$17:$B$30,B439,'Economy pan sign'!$G$17:$G$30)) +
(SUMIF('Post and panel sign'!$B$17:$B$30,B439,'Post and panel sign'!$G$17:$G$30)) +
(SUMIF('Post and panel sign (2)'!$B$17:$B$30,B439,'Post and panel sign (2)'!$G$17:$G$30)) +
(SUMIF('Flat panels only'!$B$17:$B$30,B439,'Flat panels only'!$G$17:$G$30)) +
(SUMIF('Flat panels only (2)'!$B$17:$B$30,B439,'Flat panels only (2)'!$G$17:$G$30)) +
(SUMIF('Routed panel shapes'!$B$18:$B$31,B439,'Routed panel shapes'!$G$18:$G$31)) +
(SUMIF('Routed panel shapes (2)'!$B$18:$B$31,B439,'Routed panel shapes (2)'!$G$18:$G$31)) +
(SUMIF('Routed face only'!$B$17:$B$30,B439,'Routed face only'!$G$17:$G$30)) +
(SUMIF('Routed face only (2)'!$B$17:$B$30,B439,'Routed face only (2)'!$G$17:$G$30)) +
(SUMIF('Routed alum faces letters'!$B$17:$B$30,B439,'Routed alum faces letters'!$G$17:$G$30)) +
(SUMIF('Routed alum faces letters (2)'!$B$17:$B$30,B439,'Routed alum faces letters (2)'!$G$17:$G$30)) +
(SUMIF('Routed push through acrylic'!$B$17:$B$30,B439,'Routed push through acrylic'!$G$17:$G$30)) +
(SUMIF('Routed push through acrylic (2)'!$B$17:$B$30,B439,'Routed push through acrylic (2)'!$G$17:$G$30)) +
(SUMIF('Sf routed cabinet'!$B$17:$B$30,B439,'Sf routed cabinet'!$G$17:$G$30)) +
(SUMIF('Sf routed cabinet (2)'!$B$17:$B$30,B439,'Sf routed cabinet (2)'!$G$17:$G$30)) +
(SUMIF('Df routed cabinet'!$B$17:$B$30,B439,'Df routed cabinet'!$G$17:$G$30)) +
(SUMIF('Df routed cabinet (2)'!$B$17:$B$30,B439,'Df routed cabinet (2)'!$G$17:$G$30)) +
(SUMIF('Sf acrylic cabinet'!$B$17:$B$30,B439,'Sf acrylic cabinet'!$G$17:$G$30)) +
(SUMIF('Sf acrylic cabinet (2)'!$B$17:$B$30,B439,'Sf acrylic cabinet (2)'!$G$17:$G$30)) +
(SUMIF('Economy Sf acrylic'!$B$17:$B$30,B439,'Economy Sf acrylic'!$G$17:$G$30)) +
(SUMIF('Df acrylic cabinet'!$B$17:$B$30,B439,'Df acrylic cabinet'!$G$17:$G$30)) +
(SUMIF('Df acrylic cabinet (2)'!$B$17:$B$30,B439,'Df acrylic cabinet (2)'!$G$17:$G$30)) +
(SUMIF('Sf flex cabinet'!$B$17:$B$30,B439,'Sf flex cabinet'!$G$17:$G$30)) +
(SUMIF('Sf flex cabinet (2)'!$B$17:$B$30,B439,'Sf flex cabinet (2)'!$G$17:$G$30)) +
(SUMIF('Df flex cabinet'!$B$17:$B$36,B439,'Df flex cabinet'!$G$17:$G$36)) +
(SUMIF('Df flex cabinet (2)'!$B$17:$B$36,B439,'Df flex cabinet (2)'!$G$17:$G$36)) +
(SUMIF('Pole cover'!$B$17:$B$30,B439,'Pole cover'!$G$17:$G$30)) +
(SUMIF('Pole cover (2)'!$B$17:$B$30,B439,'Pole cover (2)'!$G$17:$G$30)) +
(SUMIF('Structural Steel Fab'!$B$17:$B$29,B439,'Structural Steel Fab'!$G$17:$G$29)) +
(SUMIF(Reveal!$B$17:$B$30,B439,Reveal!$G$17:$G$30)) +
(SUMIF('Reveal (2)'!$B$17:$B$30,B439,'Reveal (2)'!$G$17:$G$30)) +
(SUMIF('Crown cove top'!$B$17:$B$30,B439,'Crown cove top'!$G$17:$G$30)) +
(SUMIF('EMC assembly'!$B$17:$B$30,B439,'EMC assembly'!$G$17:$G$30)) +
(SUMIF(Crating!$B$17:$B$29,B439,Crating!$G$17:$G$29)) +
(SUMIF('LED wiring'!$B$17:$B$30,B439,'LED wiring'!$G$17:$G$30)) +
(SUMIF('Changeable copy face'!$B$17:$B$30,B439,'Changeable copy face'!$G$17:$G$30)) +
(SUMIF('Flex face assembly'!$B$17:$B$30,B439,'Flex face assembly'!$G$17:$G$30)) +
(SUMIF('Routed face assembly'!$B$17:$B$30,B439,'Routed face assembly'!$G$17:$G$30)) +
(SUMIF('Paint calculation'!$B$17:$B$30,B439,'Paint calculation'!$G$17:$G$30)) +
(SUMIF('Trimcap letter face'!$B$17:$B$30,B439,'Trimcap letter face'!$G$17:$G$30)) +
(SUMIF('Trimcap letter face (2)'!$B$17:$B$30,B439,'Trimcap letter face (2)'!$G$17:$G$30)) +
(SUMIF('Channel letter fabrication'!$B$17:$B$30,B439,'Channel letter fabrication'!$G$17:$G$30)) +
(SUMIF('Channel letter fabrication (2)'!$B$17:$B$30,B439,'Channel letter fabrication (2)'!$G$17:$G$30))</f>
        <v>0</v>
      </c>
    </row>
    <row r="440" spans="1:10">
      <c r="A440" s="28" t="str">
        <f>[1]ODBC!$A440</f>
        <v>1/2-13 Aluminum Nut</v>
      </c>
      <c r="B440" s="29" t="str">
        <f>[1]ODBC!B440</f>
        <v>30340</v>
      </c>
      <c r="C440" s="30">
        <f>IFERROR(VLOOKUP($B440,[1]ODBC!$B:$H,2,FALSE),"")</f>
        <v>0.25900000000000001</v>
      </c>
      <c r="D440" s="30">
        <f>IFERROR(VLOOKUP($B440,[1]ODBC!$B:$H,3,FALSE),"")</f>
        <v>0.46600000000000003</v>
      </c>
      <c r="E440" s="30" t="str">
        <f>IFERROR(VLOOKUP($B440,[1]ODBC!$B:$H,4,FALSE),"")</f>
        <v>EA</v>
      </c>
      <c r="F440" s="31">
        <f>IFERROR(VLOOKUP($B440,[1]ODBC!$B:$H,5,FALSE),"")</f>
        <v>44.45</v>
      </c>
      <c r="G440" s="32">
        <f>[1]ODBC!G440</f>
        <v>0</v>
      </c>
      <c r="H440" s="33">
        <f>SUM([1]ODBC!H440)</f>
        <v>45784</v>
      </c>
      <c r="I440" s="41" t="str">
        <f>'Vinyl cutting'!$B$2</f>
        <v>J36938</v>
      </c>
      <c r="J440" s="42">
        <f ca="1">(SUMIF('Freeform time and material'!$B$17:$B$30,B440,'Freeform time and material'!$G$17:$G$30)) +
(SUMIF('Vinyl cutting'!$B$17:$B$30,B440,'Vinyl cutting'!$G$17:$G$30)) +
(SUMIF('Vinyl cutting (2)'!$B$17:$B$30,B440,'Vinyl cutting (2)'!$G$17:$G$30)) +
(SUMIF('Apply vinyl graphics'!$B$17:$B$30,B440,'Apply vinyl graphics'!$G$17:$G$30)) +
(SUMIF('Apply vinyl graphics (2)'!$B$17:$B$30,B440,'Apply vinyl graphics (2)'!$G$17:$G$30)) +
(SUMIF('Alum pan sign'!$B$17:$B$30,B440,'Alum pan sign'!$G$17:$G$30)) +
(SUMIF('Alum pan sign (2)'!$B$17:$B$30,B440,'Alum pan sign (2)'!$G$17:$G$30)) +
(SUMIF('Economy pan sign'!$B$17:$B$30,B440,'Economy pan sign'!$G$17:$G$30)) +
(SUMIF('Post and panel sign'!$B$17:$B$30,B440,'Post and panel sign'!$G$17:$G$30)) +
(SUMIF('Post and panel sign (2)'!$B$17:$B$30,B440,'Post and panel sign (2)'!$G$17:$G$30)) +
(SUMIF('Flat panels only'!$B$17:$B$30,B440,'Flat panels only'!$G$17:$G$30)) +
(SUMIF('Flat panels only (2)'!$B$17:$B$30,B440,'Flat panels only (2)'!$G$17:$G$30)) +
(SUMIF('Routed panel shapes'!$B$18:$B$31,B440,'Routed panel shapes'!$G$18:$G$31)) +
(SUMIF('Routed panel shapes (2)'!$B$18:$B$31,B440,'Routed panel shapes (2)'!$G$18:$G$31)) +
(SUMIF('Routed face only'!$B$17:$B$30,B440,'Routed face only'!$G$17:$G$30)) +
(SUMIF('Routed face only (2)'!$B$17:$B$30,B440,'Routed face only (2)'!$G$17:$G$30)) +
(SUMIF('Routed alum faces letters'!$B$17:$B$30,B440,'Routed alum faces letters'!$G$17:$G$30)) +
(SUMIF('Routed alum faces letters (2)'!$B$17:$B$30,B440,'Routed alum faces letters (2)'!$G$17:$G$30)) +
(SUMIF('Routed push through acrylic'!$B$17:$B$30,B440,'Routed push through acrylic'!$G$17:$G$30)) +
(SUMIF('Routed push through acrylic (2)'!$B$17:$B$30,B440,'Routed push through acrylic (2)'!$G$17:$G$30)) +
(SUMIF('Sf routed cabinet'!$B$17:$B$30,B440,'Sf routed cabinet'!$G$17:$G$30)) +
(SUMIF('Sf routed cabinet (2)'!$B$17:$B$30,B440,'Sf routed cabinet (2)'!$G$17:$G$30)) +
(SUMIF('Df routed cabinet'!$B$17:$B$30,B440,'Df routed cabinet'!$G$17:$G$30)) +
(SUMIF('Df routed cabinet (2)'!$B$17:$B$30,B440,'Df routed cabinet (2)'!$G$17:$G$30)) +
(SUMIF('Sf acrylic cabinet'!$B$17:$B$30,B440,'Sf acrylic cabinet'!$G$17:$G$30)) +
(SUMIF('Sf acrylic cabinet (2)'!$B$17:$B$30,B440,'Sf acrylic cabinet (2)'!$G$17:$G$30)) +
(SUMIF('Economy Sf acrylic'!$B$17:$B$30,B440,'Economy Sf acrylic'!$G$17:$G$30)) +
(SUMIF('Df acrylic cabinet'!$B$17:$B$30,B440,'Df acrylic cabinet'!$G$17:$G$30)) +
(SUMIF('Df acrylic cabinet (2)'!$B$17:$B$30,B440,'Df acrylic cabinet (2)'!$G$17:$G$30)) +
(SUMIF('Sf flex cabinet'!$B$17:$B$30,B440,'Sf flex cabinet'!$G$17:$G$30)) +
(SUMIF('Sf flex cabinet (2)'!$B$17:$B$30,B440,'Sf flex cabinet (2)'!$G$17:$G$30)) +
(SUMIF('Df flex cabinet'!$B$17:$B$36,B440,'Df flex cabinet'!$G$17:$G$36)) +
(SUMIF('Df flex cabinet (2)'!$B$17:$B$36,B440,'Df flex cabinet (2)'!$G$17:$G$36)) +
(SUMIF('Pole cover'!$B$17:$B$30,B440,'Pole cover'!$G$17:$G$30)) +
(SUMIF('Pole cover (2)'!$B$17:$B$30,B440,'Pole cover (2)'!$G$17:$G$30)) +
(SUMIF('Structural Steel Fab'!$B$17:$B$29,B440,'Structural Steel Fab'!$G$17:$G$29)) +
(SUMIF(Reveal!$B$17:$B$30,B440,Reveal!$G$17:$G$30)) +
(SUMIF('Reveal (2)'!$B$17:$B$30,B440,'Reveal (2)'!$G$17:$G$30)) +
(SUMIF('Crown cove top'!$B$17:$B$30,B440,'Crown cove top'!$G$17:$G$30)) +
(SUMIF('EMC assembly'!$B$17:$B$30,B440,'EMC assembly'!$G$17:$G$30)) +
(SUMIF(Crating!$B$17:$B$29,B440,Crating!$G$17:$G$29)) +
(SUMIF('LED wiring'!$B$17:$B$30,B440,'LED wiring'!$G$17:$G$30)) +
(SUMIF('Changeable copy face'!$B$17:$B$30,B440,'Changeable copy face'!$G$17:$G$30)) +
(SUMIF('Flex face assembly'!$B$17:$B$30,B440,'Flex face assembly'!$G$17:$G$30)) +
(SUMIF('Routed face assembly'!$B$17:$B$30,B440,'Routed face assembly'!$G$17:$G$30)) +
(SUMIF('Paint calculation'!$B$17:$B$30,B440,'Paint calculation'!$G$17:$G$30)) +
(SUMIF('Trimcap letter face'!$B$17:$B$30,B440,'Trimcap letter face'!$G$17:$G$30)) +
(SUMIF('Trimcap letter face (2)'!$B$17:$B$30,B440,'Trimcap letter face (2)'!$G$17:$G$30)) +
(SUMIF('Channel letter fabrication'!$B$17:$B$30,B440,'Channel letter fabrication'!$G$17:$G$30)) +
(SUMIF('Channel letter fabrication (2)'!$B$17:$B$30,B440,'Channel letter fabrication (2)'!$G$17:$G$30))</f>
        <v>0</v>
      </c>
    </row>
    <row r="441" spans="1:10">
      <c r="A441" s="28" t="str">
        <f>[1]ODBC!$A441</f>
        <v>1/2-13 Weld Nut</v>
      </c>
      <c r="B441" s="29" t="str">
        <f>[1]ODBC!B441</f>
        <v>30341</v>
      </c>
      <c r="C441" s="30">
        <f>IFERROR(VLOOKUP($B441,[1]ODBC!$B:$H,2,FALSE),"")</f>
        <v>0.81</v>
      </c>
      <c r="D441" s="30">
        <f>IFERROR(VLOOKUP($B441,[1]ODBC!$B:$H,3,FALSE),"")</f>
        <v>1.458</v>
      </c>
      <c r="E441" s="30" t="str">
        <f>IFERROR(VLOOKUP($B441,[1]ODBC!$B:$H,4,FALSE),"")</f>
        <v>EA</v>
      </c>
      <c r="F441" s="31">
        <f>IFERROR(VLOOKUP($B441,[1]ODBC!$B:$H,5,FALSE),"")</f>
        <v>44.45</v>
      </c>
      <c r="G441" s="32">
        <f>[1]ODBC!G441</f>
        <v>0</v>
      </c>
      <c r="H441" s="33">
        <f>SUM([1]ODBC!H441)</f>
        <v>0</v>
      </c>
      <c r="I441" s="41" t="str">
        <f>'Vinyl cutting'!$B$2</f>
        <v>J36938</v>
      </c>
      <c r="J441" s="42">
        <f ca="1">(SUMIF('Freeform time and material'!$B$17:$B$30,B441,'Freeform time and material'!$G$17:$G$30)) +
(SUMIF('Vinyl cutting'!$B$17:$B$30,B441,'Vinyl cutting'!$G$17:$G$30)) +
(SUMIF('Vinyl cutting (2)'!$B$17:$B$30,B441,'Vinyl cutting (2)'!$G$17:$G$30)) +
(SUMIF('Apply vinyl graphics'!$B$17:$B$30,B441,'Apply vinyl graphics'!$G$17:$G$30)) +
(SUMIF('Apply vinyl graphics (2)'!$B$17:$B$30,B441,'Apply vinyl graphics (2)'!$G$17:$G$30)) +
(SUMIF('Alum pan sign'!$B$17:$B$30,B441,'Alum pan sign'!$G$17:$G$30)) +
(SUMIF('Alum pan sign (2)'!$B$17:$B$30,B441,'Alum pan sign (2)'!$G$17:$G$30)) +
(SUMIF('Economy pan sign'!$B$17:$B$30,B441,'Economy pan sign'!$G$17:$G$30)) +
(SUMIF('Post and panel sign'!$B$17:$B$30,B441,'Post and panel sign'!$G$17:$G$30)) +
(SUMIF('Post and panel sign (2)'!$B$17:$B$30,B441,'Post and panel sign (2)'!$G$17:$G$30)) +
(SUMIF('Flat panels only'!$B$17:$B$30,B441,'Flat panels only'!$G$17:$G$30)) +
(SUMIF('Flat panels only (2)'!$B$17:$B$30,B441,'Flat panels only (2)'!$G$17:$G$30)) +
(SUMIF('Routed panel shapes'!$B$18:$B$31,B441,'Routed panel shapes'!$G$18:$G$31)) +
(SUMIF('Routed panel shapes (2)'!$B$18:$B$31,B441,'Routed panel shapes (2)'!$G$18:$G$31)) +
(SUMIF('Routed face only'!$B$17:$B$30,B441,'Routed face only'!$G$17:$G$30)) +
(SUMIF('Routed face only (2)'!$B$17:$B$30,B441,'Routed face only (2)'!$G$17:$G$30)) +
(SUMIF('Routed alum faces letters'!$B$17:$B$30,B441,'Routed alum faces letters'!$G$17:$G$30)) +
(SUMIF('Routed alum faces letters (2)'!$B$17:$B$30,B441,'Routed alum faces letters (2)'!$G$17:$G$30)) +
(SUMIF('Routed push through acrylic'!$B$17:$B$30,B441,'Routed push through acrylic'!$G$17:$G$30)) +
(SUMIF('Routed push through acrylic (2)'!$B$17:$B$30,B441,'Routed push through acrylic (2)'!$G$17:$G$30)) +
(SUMIF('Sf routed cabinet'!$B$17:$B$30,B441,'Sf routed cabinet'!$G$17:$G$30)) +
(SUMIF('Sf routed cabinet (2)'!$B$17:$B$30,B441,'Sf routed cabinet (2)'!$G$17:$G$30)) +
(SUMIF('Df routed cabinet'!$B$17:$B$30,B441,'Df routed cabinet'!$G$17:$G$30)) +
(SUMIF('Df routed cabinet (2)'!$B$17:$B$30,B441,'Df routed cabinet (2)'!$G$17:$G$30)) +
(SUMIF('Sf acrylic cabinet'!$B$17:$B$30,B441,'Sf acrylic cabinet'!$G$17:$G$30)) +
(SUMIF('Sf acrylic cabinet (2)'!$B$17:$B$30,B441,'Sf acrylic cabinet (2)'!$G$17:$G$30)) +
(SUMIF('Economy Sf acrylic'!$B$17:$B$30,B441,'Economy Sf acrylic'!$G$17:$G$30)) +
(SUMIF('Df acrylic cabinet'!$B$17:$B$30,B441,'Df acrylic cabinet'!$G$17:$G$30)) +
(SUMIF('Df acrylic cabinet (2)'!$B$17:$B$30,B441,'Df acrylic cabinet (2)'!$G$17:$G$30)) +
(SUMIF('Sf flex cabinet'!$B$17:$B$30,B441,'Sf flex cabinet'!$G$17:$G$30)) +
(SUMIF('Sf flex cabinet (2)'!$B$17:$B$30,B441,'Sf flex cabinet (2)'!$G$17:$G$30)) +
(SUMIF('Df flex cabinet'!$B$17:$B$36,B441,'Df flex cabinet'!$G$17:$G$36)) +
(SUMIF('Df flex cabinet (2)'!$B$17:$B$36,B441,'Df flex cabinet (2)'!$G$17:$G$36)) +
(SUMIF('Pole cover'!$B$17:$B$30,B441,'Pole cover'!$G$17:$G$30)) +
(SUMIF('Pole cover (2)'!$B$17:$B$30,B441,'Pole cover (2)'!$G$17:$G$30)) +
(SUMIF('Structural Steel Fab'!$B$17:$B$29,B441,'Structural Steel Fab'!$G$17:$G$29)) +
(SUMIF(Reveal!$B$17:$B$30,B441,Reveal!$G$17:$G$30)) +
(SUMIF('Reveal (2)'!$B$17:$B$30,B441,'Reveal (2)'!$G$17:$G$30)) +
(SUMIF('Crown cove top'!$B$17:$B$30,B441,'Crown cove top'!$G$17:$G$30)) +
(SUMIF('EMC assembly'!$B$17:$B$30,B441,'EMC assembly'!$G$17:$G$30)) +
(SUMIF(Crating!$B$17:$B$29,B441,Crating!$G$17:$G$29)) +
(SUMIF('LED wiring'!$B$17:$B$30,B441,'LED wiring'!$G$17:$G$30)) +
(SUMIF('Changeable copy face'!$B$17:$B$30,B441,'Changeable copy face'!$G$17:$G$30)) +
(SUMIF('Flex face assembly'!$B$17:$B$30,B441,'Flex face assembly'!$G$17:$G$30)) +
(SUMIF('Routed face assembly'!$B$17:$B$30,B441,'Routed face assembly'!$G$17:$G$30)) +
(SUMIF('Paint calculation'!$B$17:$B$30,B441,'Paint calculation'!$G$17:$G$30)) +
(SUMIF('Trimcap letter face'!$B$17:$B$30,B441,'Trimcap letter face'!$G$17:$G$30)) +
(SUMIF('Trimcap letter face (2)'!$B$17:$B$30,B441,'Trimcap letter face (2)'!$G$17:$G$30)) +
(SUMIF('Channel letter fabrication'!$B$17:$B$30,B441,'Channel letter fabrication'!$G$17:$G$30)) +
(SUMIF('Channel letter fabrication (2)'!$B$17:$B$30,B441,'Channel letter fabrication (2)'!$G$17:$G$30))</f>
        <v>0</v>
      </c>
    </row>
    <row r="442" spans="1:10">
      <c r="A442" s="28" t="str">
        <f>[1]ODBC!$A442</f>
        <v>5/8-11 X 1-1/2 Bolt Z5</v>
      </c>
      <c r="B442" s="29" t="str">
        <f>[1]ODBC!B442</f>
        <v>30345</v>
      </c>
      <c r="C442" s="30">
        <f>IFERROR(VLOOKUP($B442,[1]ODBC!$B:$H,2,FALSE),"")</f>
        <v>0.18</v>
      </c>
      <c r="D442" s="30">
        <f>IFERROR(VLOOKUP($B442,[1]ODBC!$B:$H,3,FALSE),"")</f>
        <v>0.32400000000000001</v>
      </c>
      <c r="E442" s="30" t="str">
        <f>IFERROR(VLOOKUP($B442,[1]ODBC!$B:$H,4,FALSE),"")</f>
        <v>EA</v>
      </c>
      <c r="F442" s="31">
        <f>IFERROR(VLOOKUP($B442,[1]ODBC!$B:$H,5,FALSE),"")</f>
        <v>44.45</v>
      </c>
      <c r="G442" s="32">
        <f>[1]ODBC!G442</f>
        <v>0</v>
      </c>
      <c r="H442" s="33">
        <f>SUM([1]ODBC!H442)</f>
        <v>0</v>
      </c>
      <c r="I442" s="41" t="str">
        <f>'Vinyl cutting'!$B$2</f>
        <v>J36938</v>
      </c>
      <c r="J442" s="42">
        <f ca="1">(SUMIF('Freeform time and material'!$B$17:$B$30,B442,'Freeform time and material'!$G$17:$G$30)) +
(SUMIF('Vinyl cutting'!$B$17:$B$30,B442,'Vinyl cutting'!$G$17:$G$30)) +
(SUMIF('Vinyl cutting (2)'!$B$17:$B$30,B442,'Vinyl cutting (2)'!$G$17:$G$30)) +
(SUMIF('Apply vinyl graphics'!$B$17:$B$30,B442,'Apply vinyl graphics'!$G$17:$G$30)) +
(SUMIF('Apply vinyl graphics (2)'!$B$17:$B$30,B442,'Apply vinyl graphics (2)'!$G$17:$G$30)) +
(SUMIF('Alum pan sign'!$B$17:$B$30,B442,'Alum pan sign'!$G$17:$G$30)) +
(SUMIF('Alum pan sign (2)'!$B$17:$B$30,B442,'Alum pan sign (2)'!$G$17:$G$30)) +
(SUMIF('Economy pan sign'!$B$17:$B$30,B442,'Economy pan sign'!$G$17:$G$30)) +
(SUMIF('Post and panel sign'!$B$17:$B$30,B442,'Post and panel sign'!$G$17:$G$30)) +
(SUMIF('Post and panel sign (2)'!$B$17:$B$30,B442,'Post and panel sign (2)'!$G$17:$G$30)) +
(SUMIF('Flat panels only'!$B$17:$B$30,B442,'Flat panels only'!$G$17:$G$30)) +
(SUMIF('Flat panels only (2)'!$B$17:$B$30,B442,'Flat panels only (2)'!$G$17:$G$30)) +
(SUMIF('Routed panel shapes'!$B$18:$B$31,B442,'Routed panel shapes'!$G$18:$G$31)) +
(SUMIF('Routed panel shapes (2)'!$B$18:$B$31,B442,'Routed panel shapes (2)'!$G$18:$G$31)) +
(SUMIF('Routed face only'!$B$17:$B$30,B442,'Routed face only'!$G$17:$G$30)) +
(SUMIF('Routed face only (2)'!$B$17:$B$30,B442,'Routed face only (2)'!$G$17:$G$30)) +
(SUMIF('Routed alum faces letters'!$B$17:$B$30,B442,'Routed alum faces letters'!$G$17:$G$30)) +
(SUMIF('Routed alum faces letters (2)'!$B$17:$B$30,B442,'Routed alum faces letters (2)'!$G$17:$G$30)) +
(SUMIF('Routed push through acrylic'!$B$17:$B$30,B442,'Routed push through acrylic'!$G$17:$G$30)) +
(SUMIF('Routed push through acrylic (2)'!$B$17:$B$30,B442,'Routed push through acrylic (2)'!$G$17:$G$30)) +
(SUMIF('Sf routed cabinet'!$B$17:$B$30,B442,'Sf routed cabinet'!$G$17:$G$30)) +
(SUMIF('Sf routed cabinet (2)'!$B$17:$B$30,B442,'Sf routed cabinet (2)'!$G$17:$G$30)) +
(SUMIF('Df routed cabinet'!$B$17:$B$30,B442,'Df routed cabinet'!$G$17:$G$30)) +
(SUMIF('Df routed cabinet (2)'!$B$17:$B$30,B442,'Df routed cabinet (2)'!$G$17:$G$30)) +
(SUMIF('Sf acrylic cabinet'!$B$17:$B$30,B442,'Sf acrylic cabinet'!$G$17:$G$30)) +
(SUMIF('Sf acrylic cabinet (2)'!$B$17:$B$30,B442,'Sf acrylic cabinet (2)'!$G$17:$G$30)) +
(SUMIF('Economy Sf acrylic'!$B$17:$B$30,B442,'Economy Sf acrylic'!$G$17:$G$30)) +
(SUMIF('Df acrylic cabinet'!$B$17:$B$30,B442,'Df acrylic cabinet'!$G$17:$G$30)) +
(SUMIF('Df acrylic cabinet (2)'!$B$17:$B$30,B442,'Df acrylic cabinet (2)'!$G$17:$G$30)) +
(SUMIF('Sf flex cabinet'!$B$17:$B$30,B442,'Sf flex cabinet'!$G$17:$G$30)) +
(SUMIF('Sf flex cabinet (2)'!$B$17:$B$30,B442,'Sf flex cabinet (2)'!$G$17:$G$30)) +
(SUMIF('Df flex cabinet'!$B$17:$B$36,B442,'Df flex cabinet'!$G$17:$G$36)) +
(SUMIF('Df flex cabinet (2)'!$B$17:$B$36,B442,'Df flex cabinet (2)'!$G$17:$G$36)) +
(SUMIF('Pole cover'!$B$17:$B$30,B442,'Pole cover'!$G$17:$G$30)) +
(SUMIF('Pole cover (2)'!$B$17:$B$30,B442,'Pole cover (2)'!$G$17:$G$30)) +
(SUMIF('Structural Steel Fab'!$B$17:$B$29,B442,'Structural Steel Fab'!$G$17:$G$29)) +
(SUMIF(Reveal!$B$17:$B$30,B442,Reveal!$G$17:$G$30)) +
(SUMIF('Reveal (2)'!$B$17:$B$30,B442,'Reveal (2)'!$G$17:$G$30)) +
(SUMIF('Crown cove top'!$B$17:$B$30,B442,'Crown cove top'!$G$17:$G$30)) +
(SUMIF('EMC assembly'!$B$17:$B$30,B442,'EMC assembly'!$G$17:$G$30)) +
(SUMIF(Crating!$B$17:$B$29,B442,Crating!$G$17:$G$29)) +
(SUMIF('LED wiring'!$B$17:$B$30,B442,'LED wiring'!$G$17:$G$30)) +
(SUMIF('Changeable copy face'!$B$17:$B$30,B442,'Changeable copy face'!$G$17:$G$30)) +
(SUMIF('Flex face assembly'!$B$17:$B$30,B442,'Flex face assembly'!$G$17:$G$30)) +
(SUMIF('Routed face assembly'!$B$17:$B$30,B442,'Routed face assembly'!$G$17:$G$30)) +
(SUMIF('Paint calculation'!$B$17:$B$30,B442,'Paint calculation'!$G$17:$G$30)) +
(SUMIF('Trimcap letter face'!$B$17:$B$30,B442,'Trimcap letter face'!$G$17:$G$30)) +
(SUMIF('Trimcap letter face (2)'!$B$17:$B$30,B442,'Trimcap letter face (2)'!$G$17:$G$30)) +
(SUMIF('Channel letter fabrication'!$B$17:$B$30,B442,'Channel letter fabrication'!$G$17:$G$30)) +
(SUMIF('Channel letter fabrication (2)'!$B$17:$B$30,B442,'Channel letter fabrication (2)'!$G$17:$G$30))</f>
        <v>0</v>
      </c>
    </row>
    <row r="443" spans="1:10">
      <c r="A443" s="28" t="str">
        <f>[1]ODBC!$A443</f>
        <v>5/8-11 X 2-1/2 Bolt Z5</v>
      </c>
      <c r="B443" s="29" t="str">
        <f>[1]ODBC!B443</f>
        <v>30355</v>
      </c>
      <c r="C443" s="30">
        <f>IFERROR(VLOOKUP($B443,[1]ODBC!$B:$H,2,FALSE),"")</f>
        <v>0.38</v>
      </c>
      <c r="D443" s="30">
        <f>IFERROR(VLOOKUP($B443,[1]ODBC!$B:$H,3,FALSE),"")</f>
        <v>0.68400000000000005</v>
      </c>
      <c r="E443" s="30" t="str">
        <f>IFERROR(VLOOKUP($B443,[1]ODBC!$B:$H,4,FALSE),"")</f>
        <v>EA</v>
      </c>
      <c r="F443" s="31">
        <f>IFERROR(VLOOKUP($B443,[1]ODBC!$B:$H,5,FALSE),"")</f>
        <v>44.45</v>
      </c>
      <c r="G443" s="32">
        <f>[1]ODBC!G443</f>
        <v>0</v>
      </c>
      <c r="H443" s="33">
        <f>SUM([1]ODBC!H443)</f>
        <v>0</v>
      </c>
      <c r="I443" s="41" t="str">
        <f>'Vinyl cutting'!$B$2</f>
        <v>J36938</v>
      </c>
      <c r="J443" s="42">
        <f ca="1">(SUMIF('Freeform time and material'!$B$17:$B$30,B443,'Freeform time and material'!$G$17:$G$30)) +
(SUMIF('Vinyl cutting'!$B$17:$B$30,B443,'Vinyl cutting'!$G$17:$G$30)) +
(SUMIF('Vinyl cutting (2)'!$B$17:$B$30,B443,'Vinyl cutting (2)'!$G$17:$G$30)) +
(SUMIF('Apply vinyl graphics'!$B$17:$B$30,B443,'Apply vinyl graphics'!$G$17:$G$30)) +
(SUMIF('Apply vinyl graphics (2)'!$B$17:$B$30,B443,'Apply vinyl graphics (2)'!$G$17:$G$30)) +
(SUMIF('Alum pan sign'!$B$17:$B$30,B443,'Alum pan sign'!$G$17:$G$30)) +
(SUMIF('Alum pan sign (2)'!$B$17:$B$30,B443,'Alum pan sign (2)'!$G$17:$G$30)) +
(SUMIF('Economy pan sign'!$B$17:$B$30,B443,'Economy pan sign'!$G$17:$G$30)) +
(SUMIF('Post and panel sign'!$B$17:$B$30,B443,'Post and panel sign'!$G$17:$G$30)) +
(SUMIF('Post and panel sign (2)'!$B$17:$B$30,B443,'Post and panel sign (2)'!$G$17:$G$30)) +
(SUMIF('Flat panels only'!$B$17:$B$30,B443,'Flat panels only'!$G$17:$G$30)) +
(SUMIF('Flat panels only (2)'!$B$17:$B$30,B443,'Flat panels only (2)'!$G$17:$G$30)) +
(SUMIF('Routed panel shapes'!$B$18:$B$31,B443,'Routed panel shapes'!$G$18:$G$31)) +
(SUMIF('Routed panel shapes (2)'!$B$18:$B$31,B443,'Routed panel shapes (2)'!$G$18:$G$31)) +
(SUMIF('Routed face only'!$B$17:$B$30,B443,'Routed face only'!$G$17:$G$30)) +
(SUMIF('Routed face only (2)'!$B$17:$B$30,B443,'Routed face only (2)'!$G$17:$G$30)) +
(SUMIF('Routed alum faces letters'!$B$17:$B$30,B443,'Routed alum faces letters'!$G$17:$G$30)) +
(SUMIF('Routed alum faces letters (2)'!$B$17:$B$30,B443,'Routed alum faces letters (2)'!$G$17:$G$30)) +
(SUMIF('Routed push through acrylic'!$B$17:$B$30,B443,'Routed push through acrylic'!$G$17:$G$30)) +
(SUMIF('Routed push through acrylic (2)'!$B$17:$B$30,B443,'Routed push through acrylic (2)'!$G$17:$G$30)) +
(SUMIF('Sf routed cabinet'!$B$17:$B$30,B443,'Sf routed cabinet'!$G$17:$G$30)) +
(SUMIF('Sf routed cabinet (2)'!$B$17:$B$30,B443,'Sf routed cabinet (2)'!$G$17:$G$30)) +
(SUMIF('Df routed cabinet'!$B$17:$B$30,B443,'Df routed cabinet'!$G$17:$G$30)) +
(SUMIF('Df routed cabinet (2)'!$B$17:$B$30,B443,'Df routed cabinet (2)'!$G$17:$G$30)) +
(SUMIF('Sf acrylic cabinet'!$B$17:$B$30,B443,'Sf acrylic cabinet'!$G$17:$G$30)) +
(SUMIF('Sf acrylic cabinet (2)'!$B$17:$B$30,B443,'Sf acrylic cabinet (2)'!$G$17:$G$30)) +
(SUMIF('Economy Sf acrylic'!$B$17:$B$30,B443,'Economy Sf acrylic'!$G$17:$G$30)) +
(SUMIF('Df acrylic cabinet'!$B$17:$B$30,B443,'Df acrylic cabinet'!$G$17:$G$30)) +
(SUMIF('Df acrylic cabinet (2)'!$B$17:$B$30,B443,'Df acrylic cabinet (2)'!$G$17:$G$30)) +
(SUMIF('Sf flex cabinet'!$B$17:$B$30,B443,'Sf flex cabinet'!$G$17:$G$30)) +
(SUMIF('Sf flex cabinet (2)'!$B$17:$B$30,B443,'Sf flex cabinet (2)'!$G$17:$G$30)) +
(SUMIF('Df flex cabinet'!$B$17:$B$36,B443,'Df flex cabinet'!$G$17:$G$36)) +
(SUMIF('Df flex cabinet (2)'!$B$17:$B$36,B443,'Df flex cabinet (2)'!$G$17:$G$36)) +
(SUMIF('Pole cover'!$B$17:$B$30,B443,'Pole cover'!$G$17:$G$30)) +
(SUMIF('Pole cover (2)'!$B$17:$B$30,B443,'Pole cover (2)'!$G$17:$G$30)) +
(SUMIF('Structural Steel Fab'!$B$17:$B$29,B443,'Structural Steel Fab'!$G$17:$G$29)) +
(SUMIF(Reveal!$B$17:$B$30,B443,Reveal!$G$17:$G$30)) +
(SUMIF('Reveal (2)'!$B$17:$B$30,B443,'Reveal (2)'!$G$17:$G$30)) +
(SUMIF('Crown cove top'!$B$17:$B$30,B443,'Crown cove top'!$G$17:$G$30)) +
(SUMIF('EMC assembly'!$B$17:$B$30,B443,'EMC assembly'!$G$17:$G$30)) +
(SUMIF(Crating!$B$17:$B$29,B443,Crating!$G$17:$G$29)) +
(SUMIF('LED wiring'!$B$17:$B$30,B443,'LED wiring'!$G$17:$G$30)) +
(SUMIF('Changeable copy face'!$B$17:$B$30,B443,'Changeable copy face'!$G$17:$G$30)) +
(SUMIF('Flex face assembly'!$B$17:$B$30,B443,'Flex face assembly'!$G$17:$G$30)) +
(SUMIF('Routed face assembly'!$B$17:$B$30,B443,'Routed face assembly'!$G$17:$G$30)) +
(SUMIF('Paint calculation'!$B$17:$B$30,B443,'Paint calculation'!$G$17:$G$30)) +
(SUMIF('Trimcap letter face'!$B$17:$B$30,B443,'Trimcap letter face'!$G$17:$G$30)) +
(SUMIF('Trimcap letter face (2)'!$B$17:$B$30,B443,'Trimcap letter face (2)'!$G$17:$G$30)) +
(SUMIF('Channel letter fabrication'!$B$17:$B$30,B443,'Channel letter fabrication'!$G$17:$G$30)) +
(SUMIF('Channel letter fabrication (2)'!$B$17:$B$30,B443,'Channel letter fabrication (2)'!$G$17:$G$30))</f>
        <v>0</v>
      </c>
    </row>
    <row r="444" spans="1:10">
      <c r="A444" s="28" t="str">
        <f>[1]ODBC!$A444</f>
        <v>5/8-11 X 3-1/2 Bolt Z5</v>
      </c>
      <c r="B444" s="29" t="str">
        <f>[1]ODBC!B444</f>
        <v>30365</v>
      </c>
      <c r="C444" s="30">
        <f>IFERROR(VLOOKUP($B444,[1]ODBC!$B:$H,2,FALSE),"")</f>
        <v>0.3</v>
      </c>
      <c r="D444" s="30">
        <f>IFERROR(VLOOKUP($B444,[1]ODBC!$B:$H,3,FALSE),"")</f>
        <v>0.54</v>
      </c>
      <c r="E444" s="30" t="str">
        <f>IFERROR(VLOOKUP($B444,[1]ODBC!$B:$H,4,FALSE),"")</f>
        <v>EA</v>
      </c>
      <c r="F444" s="31">
        <f>IFERROR(VLOOKUP($B444,[1]ODBC!$B:$H,5,FALSE),"")</f>
        <v>44.45</v>
      </c>
      <c r="G444" s="32">
        <f>[1]ODBC!G444</f>
        <v>0</v>
      </c>
      <c r="H444" s="33">
        <f>SUM([1]ODBC!H444)</f>
        <v>0</v>
      </c>
      <c r="I444" s="41" t="str">
        <f>'Vinyl cutting'!$B$2</f>
        <v>J36938</v>
      </c>
      <c r="J444" s="42">
        <f ca="1">(SUMIF('Freeform time and material'!$B$17:$B$30,B444,'Freeform time and material'!$G$17:$G$30)) +
(SUMIF('Vinyl cutting'!$B$17:$B$30,B444,'Vinyl cutting'!$G$17:$G$30)) +
(SUMIF('Vinyl cutting (2)'!$B$17:$B$30,B444,'Vinyl cutting (2)'!$G$17:$G$30)) +
(SUMIF('Apply vinyl graphics'!$B$17:$B$30,B444,'Apply vinyl graphics'!$G$17:$G$30)) +
(SUMIF('Apply vinyl graphics (2)'!$B$17:$B$30,B444,'Apply vinyl graphics (2)'!$G$17:$G$30)) +
(SUMIF('Alum pan sign'!$B$17:$B$30,B444,'Alum pan sign'!$G$17:$G$30)) +
(SUMIF('Alum pan sign (2)'!$B$17:$B$30,B444,'Alum pan sign (2)'!$G$17:$G$30)) +
(SUMIF('Economy pan sign'!$B$17:$B$30,B444,'Economy pan sign'!$G$17:$G$30)) +
(SUMIF('Post and panel sign'!$B$17:$B$30,B444,'Post and panel sign'!$G$17:$G$30)) +
(SUMIF('Post and panel sign (2)'!$B$17:$B$30,B444,'Post and panel sign (2)'!$G$17:$G$30)) +
(SUMIF('Flat panels only'!$B$17:$B$30,B444,'Flat panels only'!$G$17:$G$30)) +
(SUMIF('Flat panels only (2)'!$B$17:$B$30,B444,'Flat panels only (2)'!$G$17:$G$30)) +
(SUMIF('Routed panel shapes'!$B$18:$B$31,B444,'Routed panel shapes'!$G$18:$G$31)) +
(SUMIF('Routed panel shapes (2)'!$B$18:$B$31,B444,'Routed panel shapes (2)'!$G$18:$G$31)) +
(SUMIF('Routed face only'!$B$17:$B$30,B444,'Routed face only'!$G$17:$G$30)) +
(SUMIF('Routed face only (2)'!$B$17:$B$30,B444,'Routed face only (2)'!$G$17:$G$30)) +
(SUMIF('Routed alum faces letters'!$B$17:$B$30,B444,'Routed alum faces letters'!$G$17:$G$30)) +
(SUMIF('Routed alum faces letters (2)'!$B$17:$B$30,B444,'Routed alum faces letters (2)'!$G$17:$G$30)) +
(SUMIF('Routed push through acrylic'!$B$17:$B$30,B444,'Routed push through acrylic'!$G$17:$G$30)) +
(SUMIF('Routed push through acrylic (2)'!$B$17:$B$30,B444,'Routed push through acrylic (2)'!$G$17:$G$30)) +
(SUMIF('Sf routed cabinet'!$B$17:$B$30,B444,'Sf routed cabinet'!$G$17:$G$30)) +
(SUMIF('Sf routed cabinet (2)'!$B$17:$B$30,B444,'Sf routed cabinet (2)'!$G$17:$G$30)) +
(SUMIF('Df routed cabinet'!$B$17:$B$30,B444,'Df routed cabinet'!$G$17:$G$30)) +
(SUMIF('Df routed cabinet (2)'!$B$17:$B$30,B444,'Df routed cabinet (2)'!$G$17:$G$30)) +
(SUMIF('Sf acrylic cabinet'!$B$17:$B$30,B444,'Sf acrylic cabinet'!$G$17:$G$30)) +
(SUMIF('Sf acrylic cabinet (2)'!$B$17:$B$30,B444,'Sf acrylic cabinet (2)'!$G$17:$G$30)) +
(SUMIF('Economy Sf acrylic'!$B$17:$B$30,B444,'Economy Sf acrylic'!$G$17:$G$30)) +
(SUMIF('Df acrylic cabinet'!$B$17:$B$30,B444,'Df acrylic cabinet'!$G$17:$G$30)) +
(SUMIF('Df acrylic cabinet (2)'!$B$17:$B$30,B444,'Df acrylic cabinet (2)'!$G$17:$G$30)) +
(SUMIF('Sf flex cabinet'!$B$17:$B$30,B444,'Sf flex cabinet'!$G$17:$G$30)) +
(SUMIF('Sf flex cabinet (2)'!$B$17:$B$30,B444,'Sf flex cabinet (2)'!$G$17:$G$30)) +
(SUMIF('Df flex cabinet'!$B$17:$B$36,B444,'Df flex cabinet'!$G$17:$G$36)) +
(SUMIF('Df flex cabinet (2)'!$B$17:$B$36,B444,'Df flex cabinet (2)'!$G$17:$G$36)) +
(SUMIF('Pole cover'!$B$17:$B$30,B444,'Pole cover'!$G$17:$G$30)) +
(SUMIF('Pole cover (2)'!$B$17:$B$30,B444,'Pole cover (2)'!$G$17:$G$30)) +
(SUMIF('Structural Steel Fab'!$B$17:$B$29,B444,'Structural Steel Fab'!$G$17:$G$29)) +
(SUMIF(Reveal!$B$17:$B$30,B444,Reveal!$G$17:$G$30)) +
(SUMIF('Reveal (2)'!$B$17:$B$30,B444,'Reveal (2)'!$G$17:$G$30)) +
(SUMIF('Crown cove top'!$B$17:$B$30,B444,'Crown cove top'!$G$17:$G$30)) +
(SUMIF('EMC assembly'!$B$17:$B$30,B444,'EMC assembly'!$G$17:$G$30)) +
(SUMIF(Crating!$B$17:$B$29,B444,Crating!$G$17:$G$29)) +
(SUMIF('LED wiring'!$B$17:$B$30,B444,'LED wiring'!$G$17:$G$30)) +
(SUMIF('Changeable copy face'!$B$17:$B$30,B444,'Changeable copy face'!$G$17:$G$30)) +
(SUMIF('Flex face assembly'!$B$17:$B$30,B444,'Flex face assembly'!$G$17:$G$30)) +
(SUMIF('Routed face assembly'!$B$17:$B$30,B444,'Routed face assembly'!$G$17:$G$30)) +
(SUMIF('Paint calculation'!$B$17:$B$30,B444,'Paint calculation'!$G$17:$G$30)) +
(SUMIF('Trimcap letter face'!$B$17:$B$30,B444,'Trimcap letter face'!$G$17:$G$30)) +
(SUMIF('Trimcap letter face (2)'!$B$17:$B$30,B444,'Trimcap letter face (2)'!$G$17:$G$30)) +
(SUMIF('Channel letter fabrication'!$B$17:$B$30,B444,'Channel letter fabrication'!$G$17:$G$30)) +
(SUMIF('Channel letter fabrication (2)'!$B$17:$B$30,B444,'Channel letter fabrication (2)'!$G$17:$G$30))</f>
        <v>0</v>
      </c>
    </row>
    <row r="445" spans="1:10">
      <c r="A445" s="28" t="str">
        <f>[1]ODBC!$A445</f>
        <v>5/8 USS Flat Washer Z</v>
      </c>
      <c r="B445" s="29" t="str">
        <f>[1]ODBC!B445</f>
        <v>30380</v>
      </c>
      <c r="C445" s="30">
        <f>IFERROR(VLOOKUP($B445,[1]ODBC!$B:$H,2,FALSE),"")</f>
        <v>0.08</v>
      </c>
      <c r="D445" s="30">
        <f>IFERROR(VLOOKUP($B445,[1]ODBC!$B:$H,3,FALSE),"")</f>
        <v>0.14399999999999999</v>
      </c>
      <c r="E445" s="30" t="str">
        <f>IFERROR(VLOOKUP($B445,[1]ODBC!$B:$H,4,FALSE),"")</f>
        <v>EA</v>
      </c>
      <c r="F445" s="31">
        <f>IFERROR(VLOOKUP($B445,[1]ODBC!$B:$H,5,FALSE),"")</f>
        <v>44.45</v>
      </c>
      <c r="G445" s="32">
        <f>[1]ODBC!G445</f>
        <v>0</v>
      </c>
      <c r="H445" s="33">
        <f>SUM([1]ODBC!H445)</f>
        <v>0</v>
      </c>
      <c r="I445" s="41" t="str">
        <f>'Vinyl cutting'!$B$2</f>
        <v>J36938</v>
      </c>
      <c r="J445" s="42">
        <f ca="1">(SUMIF('Freeform time and material'!$B$17:$B$30,B445,'Freeform time and material'!$G$17:$G$30)) +
(SUMIF('Vinyl cutting'!$B$17:$B$30,B445,'Vinyl cutting'!$G$17:$G$30)) +
(SUMIF('Vinyl cutting (2)'!$B$17:$B$30,B445,'Vinyl cutting (2)'!$G$17:$G$30)) +
(SUMIF('Apply vinyl graphics'!$B$17:$B$30,B445,'Apply vinyl graphics'!$G$17:$G$30)) +
(SUMIF('Apply vinyl graphics (2)'!$B$17:$B$30,B445,'Apply vinyl graphics (2)'!$G$17:$G$30)) +
(SUMIF('Alum pan sign'!$B$17:$B$30,B445,'Alum pan sign'!$G$17:$G$30)) +
(SUMIF('Alum pan sign (2)'!$B$17:$B$30,B445,'Alum pan sign (2)'!$G$17:$G$30)) +
(SUMIF('Economy pan sign'!$B$17:$B$30,B445,'Economy pan sign'!$G$17:$G$30)) +
(SUMIF('Post and panel sign'!$B$17:$B$30,B445,'Post and panel sign'!$G$17:$G$30)) +
(SUMIF('Post and panel sign (2)'!$B$17:$B$30,B445,'Post and panel sign (2)'!$G$17:$G$30)) +
(SUMIF('Flat panels only'!$B$17:$B$30,B445,'Flat panels only'!$G$17:$G$30)) +
(SUMIF('Flat panels only (2)'!$B$17:$B$30,B445,'Flat panels only (2)'!$G$17:$G$30)) +
(SUMIF('Routed panel shapes'!$B$18:$B$31,B445,'Routed panel shapes'!$G$18:$G$31)) +
(SUMIF('Routed panel shapes (2)'!$B$18:$B$31,B445,'Routed panel shapes (2)'!$G$18:$G$31)) +
(SUMIF('Routed face only'!$B$17:$B$30,B445,'Routed face only'!$G$17:$G$30)) +
(SUMIF('Routed face only (2)'!$B$17:$B$30,B445,'Routed face only (2)'!$G$17:$G$30)) +
(SUMIF('Routed alum faces letters'!$B$17:$B$30,B445,'Routed alum faces letters'!$G$17:$G$30)) +
(SUMIF('Routed alum faces letters (2)'!$B$17:$B$30,B445,'Routed alum faces letters (2)'!$G$17:$G$30)) +
(SUMIF('Routed push through acrylic'!$B$17:$B$30,B445,'Routed push through acrylic'!$G$17:$G$30)) +
(SUMIF('Routed push through acrylic (2)'!$B$17:$B$30,B445,'Routed push through acrylic (2)'!$G$17:$G$30)) +
(SUMIF('Sf routed cabinet'!$B$17:$B$30,B445,'Sf routed cabinet'!$G$17:$G$30)) +
(SUMIF('Sf routed cabinet (2)'!$B$17:$B$30,B445,'Sf routed cabinet (2)'!$G$17:$G$30)) +
(SUMIF('Df routed cabinet'!$B$17:$B$30,B445,'Df routed cabinet'!$G$17:$G$30)) +
(SUMIF('Df routed cabinet (2)'!$B$17:$B$30,B445,'Df routed cabinet (2)'!$G$17:$G$30)) +
(SUMIF('Sf acrylic cabinet'!$B$17:$B$30,B445,'Sf acrylic cabinet'!$G$17:$G$30)) +
(SUMIF('Sf acrylic cabinet (2)'!$B$17:$B$30,B445,'Sf acrylic cabinet (2)'!$G$17:$G$30)) +
(SUMIF('Economy Sf acrylic'!$B$17:$B$30,B445,'Economy Sf acrylic'!$G$17:$G$30)) +
(SUMIF('Df acrylic cabinet'!$B$17:$B$30,B445,'Df acrylic cabinet'!$G$17:$G$30)) +
(SUMIF('Df acrylic cabinet (2)'!$B$17:$B$30,B445,'Df acrylic cabinet (2)'!$G$17:$G$30)) +
(SUMIF('Sf flex cabinet'!$B$17:$B$30,B445,'Sf flex cabinet'!$G$17:$G$30)) +
(SUMIF('Sf flex cabinet (2)'!$B$17:$B$30,B445,'Sf flex cabinet (2)'!$G$17:$G$30)) +
(SUMIF('Df flex cabinet'!$B$17:$B$36,B445,'Df flex cabinet'!$G$17:$G$36)) +
(SUMIF('Df flex cabinet (2)'!$B$17:$B$36,B445,'Df flex cabinet (2)'!$G$17:$G$36)) +
(SUMIF('Pole cover'!$B$17:$B$30,B445,'Pole cover'!$G$17:$G$30)) +
(SUMIF('Pole cover (2)'!$B$17:$B$30,B445,'Pole cover (2)'!$G$17:$G$30)) +
(SUMIF('Structural Steel Fab'!$B$17:$B$29,B445,'Structural Steel Fab'!$G$17:$G$29)) +
(SUMIF(Reveal!$B$17:$B$30,B445,Reveal!$G$17:$G$30)) +
(SUMIF('Reveal (2)'!$B$17:$B$30,B445,'Reveal (2)'!$G$17:$G$30)) +
(SUMIF('Crown cove top'!$B$17:$B$30,B445,'Crown cove top'!$G$17:$G$30)) +
(SUMIF('EMC assembly'!$B$17:$B$30,B445,'EMC assembly'!$G$17:$G$30)) +
(SUMIF(Crating!$B$17:$B$29,B445,Crating!$G$17:$G$29)) +
(SUMIF('LED wiring'!$B$17:$B$30,B445,'LED wiring'!$G$17:$G$30)) +
(SUMIF('Changeable copy face'!$B$17:$B$30,B445,'Changeable copy face'!$G$17:$G$30)) +
(SUMIF('Flex face assembly'!$B$17:$B$30,B445,'Flex face assembly'!$G$17:$G$30)) +
(SUMIF('Routed face assembly'!$B$17:$B$30,B445,'Routed face assembly'!$G$17:$G$30)) +
(SUMIF('Paint calculation'!$B$17:$B$30,B445,'Paint calculation'!$G$17:$G$30)) +
(SUMIF('Trimcap letter face'!$B$17:$B$30,B445,'Trimcap letter face'!$G$17:$G$30)) +
(SUMIF('Trimcap letter face (2)'!$B$17:$B$30,B445,'Trimcap letter face (2)'!$G$17:$G$30)) +
(SUMIF('Channel letter fabrication'!$B$17:$B$30,B445,'Channel letter fabrication'!$G$17:$G$30)) +
(SUMIF('Channel letter fabrication (2)'!$B$17:$B$30,B445,'Channel letter fabrication (2)'!$G$17:$G$30))</f>
        <v>0</v>
      </c>
    </row>
    <row r="446" spans="1:10">
      <c r="A446" s="28" t="str">
        <f>[1]ODBC!$A446</f>
        <v>5/8 Lock Washer Z</v>
      </c>
      <c r="B446" s="29" t="str">
        <f>[1]ODBC!B446</f>
        <v>30385</v>
      </c>
      <c r="C446" s="30">
        <f>IFERROR(VLOOKUP($B446,[1]ODBC!$B:$H,2,FALSE),"")</f>
        <v>0.2</v>
      </c>
      <c r="D446" s="30">
        <f>IFERROR(VLOOKUP($B446,[1]ODBC!$B:$H,3,FALSE),"")</f>
        <v>0.36</v>
      </c>
      <c r="E446" s="30" t="str">
        <f>IFERROR(VLOOKUP($B446,[1]ODBC!$B:$H,4,FALSE),"")</f>
        <v>EA</v>
      </c>
      <c r="F446" s="31">
        <f>IFERROR(VLOOKUP($B446,[1]ODBC!$B:$H,5,FALSE),"")</f>
        <v>44.45</v>
      </c>
      <c r="G446" s="32">
        <f>[1]ODBC!G446</f>
        <v>0</v>
      </c>
      <c r="H446" s="33">
        <f>SUM([1]ODBC!H446)</f>
        <v>0</v>
      </c>
      <c r="I446" s="41" t="str">
        <f>'Vinyl cutting'!$B$2</f>
        <v>J36938</v>
      </c>
      <c r="J446" s="42">
        <f ca="1">(SUMIF('Freeform time and material'!$B$17:$B$30,B446,'Freeform time and material'!$G$17:$G$30)) +
(SUMIF('Vinyl cutting'!$B$17:$B$30,B446,'Vinyl cutting'!$G$17:$G$30)) +
(SUMIF('Vinyl cutting (2)'!$B$17:$B$30,B446,'Vinyl cutting (2)'!$G$17:$G$30)) +
(SUMIF('Apply vinyl graphics'!$B$17:$B$30,B446,'Apply vinyl graphics'!$G$17:$G$30)) +
(SUMIF('Apply vinyl graphics (2)'!$B$17:$B$30,B446,'Apply vinyl graphics (2)'!$G$17:$G$30)) +
(SUMIF('Alum pan sign'!$B$17:$B$30,B446,'Alum pan sign'!$G$17:$G$30)) +
(SUMIF('Alum pan sign (2)'!$B$17:$B$30,B446,'Alum pan sign (2)'!$G$17:$G$30)) +
(SUMIF('Economy pan sign'!$B$17:$B$30,B446,'Economy pan sign'!$G$17:$G$30)) +
(SUMIF('Post and panel sign'!$B$17:$B$30,B446,'Post and panel sign'!$G$17:$G$30)) +
(SUMIF('Post and panel sign (2)'!$B$17:$B$30,B446,'Post and panel sign (2)'!$G$17:$G$30)) +
(SUMIF('Flat panels only'!$B$17:$B$30,B446,'Flat panels only'!$G$17:$G$30)) +
(SUMIF('Flat panels only (2)'!$B$17:$B$30,B446,'Flat panels only (2)'!$G$17:$G$30)) +
(SUMIF('Routed panel shapes'!$B$18:$B$31,B446,'Routed panel shapes'!$G$18:$G$31)) +
(SUMIF('Routed panel shapes (2)'!$B$18:$B$31,B446,'Routed panel shapes (2)'!$G$18:$G$31)) +
(SUMIF('Routed face only'!$B$17:$B$30,B446,'Routed face only'!$G$17:$G$30)) +
(SUMIF('Routed face only (2)'!$B$17:$B$30,B446,'Routed face only (2)'!$G$17:$G$30)) +
(SUMIF('Routed alum faces letters'!$B$17:$B$30,B446,'Routed alum faces letters'!$G$17:$G$30)) +
(SUMIF('Routed alum faces letters (2)'!$B$17:$B$30,B446,'Routed alum faces letters (2)'!$G$17:$G$30)) +
(SUMIF('Routed push through acrylic'!$B$17:$B$30,B446,'Routed push through acrylic'!$G$17:$G$30)) +
(SUMIF('Routed push through acrylic (2)'!$B$17:$B$30,B446,'Routed push through acrylic (2)'!$G$17:$G$30)) +
(SUMIF('Sf routed cabinet'!$B$17:$B$30,B446,'Sf routed cabinet'!$G$17:$G$30)) +
(SUMIF('Sf routed cabinet (2)'!$B$17:$B$30,B446,'Sf routed cabinet (2)'!$G$17:$G$30)) +
(SUMIF('Df routed cabinet'!$B$17:$B$30,B446,'Df routed cabinet'!$G$17:$G$30)) +
(SUMIF('Df routed cabinet (2)'!$B$17:$B$30,B446,'Df routed cabinet (2)'!$G$17:$G$30)) +
(SUMIF('Sf acrylic cabinet'!$B$17:$B$30,B446,'Sf acrylic cabinet'!$G$17:$G$30)) +
(SUMIF('Sf acrylic cabinet (2)'!$B$17:$B$30,B446,'Sf acrylic cabinet (2)'!$G$17:$G$30)) +
(SUMIF('Economy Sf acrylic'!$B$17:$B$30,B446,'Economy Sf acrylic'!$G$17:$G$30)) +
(SUMIF('Df acrylic cabinet'!$B$17:$B$30,B446,'Df acrylic cabinet'!$G$17:$G$30)) +
(SUMIF('Df acrylic cabinet (2)'!$B$17:$B$30,B446,'Df acrylic cabinet (2)'!$G$17:$G$30)) +
(SUMIF('Sf flex cabinet'!$B$17:$B$30,B446,'Sf flex cabinet'!$G$17:$G$30)) +
(SUMIF('Sf flex cabinet (2)'!$B$17:$B$30,B446,'Sf flex cabinet (2)'!$G$17:$G$30)) +
(SUMIF('Df flex cabinet'!$B$17:$B$36,B446,'Df flex cabinet'!$G$17:$G$36)) +
(SUMIF('Df flex cabinet (2)'!$B$17:$B$36,B446,'Df flex cabinet (2)'!$G$17:$G$36)) +
(SUMIF('Pole cover'!$B$17:$B$30,B446,'Pole cover'!$G$17:$G$30)) +
(SUMIF('Pole cover (2)'!$B$17:$B$30,B446,'Pole cover (2)'!$G$17:$G$30)) +
(SUMIF('Structural Steel Fab'!$B$17:$B$29,B446,'Structural Steel Fab'!$G$17:$G$29)) +
(SUMIF(Reveal!$B$17:$B$30,B446,Reveal!$G$17:$G$30)) +
(SUMIF('Reveal (2)'!$B$17:$B$30,B446,'Reveal (2)'!$G$17:$G$30)) +
(SUMIF('Crown cove top'!$B$17:$B$30,B446,'Crown cove top'!$G$17:$G$30)) +
(SUMIF('EMC assembly'!$B$17:$B$30,B446,'EMC assembly'!$G$17:$G$30)) +
(SUMIF(Crating!$B$17:$B$29,B446,Crating!$G$17:$G$29)) +
(SUMIF('LED wiring'!$B$17:$B$30,B446,'LED wiring'!$G$17:$G$30)) +
(SUMIF('Changeable copy face'!$B$17:$B$30,B446,'Changeable copy face'!$G$17:$G$30)) +
(SUMIF('Flex face assembly'!$B$17:$B$30,B446,'Flex face assembly'!$G$17:$G$30)) +
(SUMIF('Routed face assembly'!$B$17:$B$30,B446,'Routed face assembly'!$G$17:$G$30)) +
(SUMIF('Paint calculation'!$B$17:$B$30,B446,'Paint calculation'!$G$17:$G$30)) +
(SUMIF('Trimcap letter face'!$B$17:$B$30,B446,'Trimcap letter face'!$G$17:$G$30)) +
(SUMIF('Trimcap letter face (2)'!$B$17:$B$30,B446,'Trimcap letter face (2)'!$G$17:$G$30)) +
(SUMIF('Channel letter fabrication'!$B$17:$B$30,B446,'Channel letter fabrication'!$G$17:$G$30)) +
(SUMIF('Channel letter fabrication (2)'!$B$17:$B$30,B446,'Channel letter fabrication (2)'!$G$17:$G$30))</f>
        <v>0</v>
      </c>
    </row>
    <row r="447" spans="1:10">
      <c r="A447" s="28" t="str">
        <f>[1]ODBC!$A447</f>
        <v>5/8- Nuts Z5</v>
      </c>
      <c r="B447" s="29" t="str">
        <f>[1]ODBC!B447</f>
        <v>30390</v>
      </c>
      <c r="C447" s="30">
        <f>IFERROR(VLOOKUP($B447,[1]ODBC!$B:$H,2,FALSE),"")</f>
        <v>0.13100000000000001</v>
      </c>
      <c r="D447" s="30">
        <f>IFERROR(VLOOKUP($B447,[1]ODBC!$B:$H,3,FALSE),"")</f>
        <v>0.23599999999999999</v>
      </c>
      <c r="E447" s="30" t="str">
        <f>IFERROR(VLOOKUP($B447,[1]ODBC!$B:$H,4,FALSE),"")</f>
        <v>EA</v>
      </c>
      <c r="F447" s="31">
        <f>IFERROR(VLOOKUP($B447,[1]ODBC!$B:$H,5,FALSE),"")</f>
        <v>44.45</v>
      </c>
      <c r="G447" s="32">
        <f>[1]ODBC!G447</f>
        <v>0</v>
      </c>
      <c r="H447" s="33">
        <f>SUM([1]ODBC!H447)</f>
        <v>0</v>
      </c>
      <c r="I447" s="41" t="str">
        <f>'Vinyl cutting'!$B$2</f>
        <v>J36938</v>
      </c>
      <c r="J447" s="42">
        <f ca="1">(SUMIF('Freeform time and material'!$B$17:$B$30,B447,'Freeform time and material'!$G$17:$G$30)) +
(SUMIF('Vinyl cutting'!$B$17:$B$30,B447,'Vinyl cutting'!$G$17:$G$30)) +
(SUMIF('Vinyl cutting (2)'!$B$17:$B$30,B447,'Vinyl cutting (2)'!$G$17:$G$30)) +
(SUMIF('Apply vinyl graphics'!$B$17:$B$30,B447,'Apply vinyl graphics'!$G$17:$G$30)) +
(SUMIF('Apply vinyl graphics (2)'!$B$17:$B$30,B447,'Apply vinyl graphics (2)'!$G$17:$G$30)) +
(SUMIF('Alum pan sign'!$B$17:$B$30,B447,'Alum pan sign'!$G$17:$G$30)) +
(SUMIF('Alum pan sign (2)'!$B$17:$B$30,B447,'Alum pan sign (2)'!$G$17:$G$30)) +
(SUMIF('Economy pan sign'!$B$17:$B$30,B447,'Economy pan sign'!$G$17:$G$30)) +
(SUMIF('Post and panel sign'!$B$17:$B$30,B447,'Post and panel sign'!$G$17:$G$30)) +
(SUMIF('Post and panel sign (2)'!$B$17:$B$30,B447,'Post and panel sign (2)'!$G$17:$G$30)) +
(SUMIF('Flat panels only'!$B$17:$B$30,B447,'Flat panels only'!$G$17:$G$30)) +
(SUMIF('Flat panels only (2)'!$B$17:$B$30,B447,'Flat panels only (2)'!$G$17:$G$30)) +
(SUMIF('Routed panel shapes'!$B$18:$B$31,B447,'Routed panel shapes'!$G$18:$G$31)) +
(SUMIF('Routed panel shapes (2)'!$B$18:$B$31,B447,'Routed panel shapes (2)'!$G$18:$G$31)) +
(SUMIF('Routed face only'!$B$17:$B$30,B447,'Routed face only'!$G$17:$G$30)) +
(SUMIF('Routed face only (2)'!$B$17:$B$30,B447,'Routed face only (2)'!$G$17:$G$30)) +
(SUMIF('Routed alum faces letters'!$B$17:$B$30,B447,'Routed alum faces letters'!$G$17:$G$30)) +
(SUMIF('Routed alum faces letters (2)'!$B$17:$B$30,B447,'Routed alum faces letters (2)'!$G$17:$G$30)) +
(SUMIF('Routed push through acrylic'!$B$17:$B$30,B447,'Routed push through acrylic'!$G$17:$G$30)) +
(SUMIF('Routed push through acrylic (2)'!$B$17:$B$30,B447,'Routed push through acrylic (2)'!$G$17:$G$30)) +
(SUMIF('Sf routed cabinet'!$B$17:$B$30,B447,'Sf routed cabinet'!$G$17:$G$30)) +
(SUMIF('Sf routed cabinet (2)'!$B$17:$B$30,B447,'Sf routed cabinet (2)'!$G$17:$G$30)) +
(SUMIF('Df routed cabinet'!$B$17:$B$30,B447,'Df routed cabinet'!$G$17:$G$30)) +
(SUMIF('Df routed cabinet (2)'!$B$17:$B$30,B447,'Df routed cabinet (2)'!$G$17:$G$30)) +
(SUMIF('Sf acrylic cabinet'!$B$17:$B$30,B447,'Sf acrylic cabinet'!$G$17:$G$30)) +
(SUMIF('Sf acrylic cabinet (2)'!$B$17:$B$30,B447,'Sf acrylic cabinet (2)'!$G$17:$G$30)) +
(SUMIF('Economy Sf acrylic'!$B$17:$B$30,B447,'Economy Sf acrylic'!$G$17:$G$30)) +
(SUMIF('Df acrylic cabinet'!$B$17:$B$30,B447,'Df acrylic cabinet'!$G$17:$G$30)) +
(SUMIF('Df acrylic cabinet (2)'!$B$17:$B$30,B447,'Df acrylic cabinet (2)'!$G$17:$G$30)) +
(SUMIF('Sf flex cabinet'!$B$17:$B$30,B447,'Sf flex cabinet'!$G$17:$G$30)) +
(SUMIF('Sf flex cabinet (2)'!$B$17:$B$30,B447,'Sf flex cabinet (2)'!$G$17:$G$30)) +
(SUMIF('Df flex cabinet'!$B$17:$B$36,B447,'Df flex cabinet'!$G$17:$G$36)) +
(SUMIF('Df flex cabinet (2)'!$B$17:$B$36,B447,'Df flex cabinet (2)'!$G$17:$G$36)) +
(SUMIF('Pole cover'!$B$17:$B$30,B447,'Pole cover'!$G$17:$G$30)) +
(SUMIF('Pole cover (2)'!$B$17:$B$30,B447,'Pole cover (2)'!$G$17:$G$30)) +
(SUMIF('Structural Steel Fab'!$B$17:$B$29,B447,'Structural Steel Fab'!$G$17:$G$29)) +
(SUMIF(Reveal!$B$17:$B$30,B447,Reveal!$G$17:$G$30)) +
(SUMIF('Reveal (2)'!$B$17:$B$30,B447,'Reveal (2)'!$G$17:$G$30)) +
(SUMIF('Crown cove top'!$B$17:$B$30,B447,'Crown cove top'!$G$17:$G$30)) +
(SUMIF('EMC assembly'!$B$17:$B$30,B447,'EMC assembly'!$G$17:$G$30)) +
(SUMIF(Crating!$B$17:$B$29,B447,Crating!$G$17:$G$29)) +
(SUMIF('LED wiring'!$B$17:$B$30,B447,'LED wiring'!$G$17:$G$30)) +
(SUMIF('Changeable copy face'!$B$17:$B$30,B447,'Changeable copy face'!$G$17:$G$30)) +
(SUMIF('Flex face assembly'!$B$17:$B$30,B447,'Flex face assembly'!$G$17:$G$30)) +
(SUMIF('Routed face assembly'!$B$17:$B$30,B447,'Routed face assembly'!$G$17:$G$30)) +
(SUMIF('Paint calculation'!$B$17:$B$30,B447,'Paint calculation'!$G$17:$G$30)) +
(SUMIF('Trimcap letter face'!$B$17:$B$30,B447,'Trimcap letter face'!$G$17:$G$30)) +
(SUMIF('Trimcap letter face (2)'!$B$17:$B$30,B447,'Trimcap letter face (2)'!$G$17:$G$30)) +
(SUMIF('Channel letter fabrication'!$B$17:$B$30,B447,'Channel letter fabrication'!$G$17:$G$30)) +
(SUMIF('Channel letter fabrication (2)'!$B$17:$B$30,B447,'Channel letter fabrication (2)'!$G$17:$G$30))</f>
        <v>0</v>
      </c>
    </row>
    <row r="448" spans="1:10">
      <c r="A448" s="28" t="str">
        <f>[1]ODBC!$A448</f>
        <v>3/4-10 X 2-1/2 Bolt Z5</v>
      </c>
      <c r="B448" s="29" t="str">
        <f>[1]ODBC!B448</f>
        <v>30405</v>
      </c>
      <c r="C448" s="30">
        <f>IFERROR(VLOOKUP($B448,[1]ODBC!$B:$H,2,FALSE),"")</f>
        <v>0.35</v>
      </c>
      <c r="D448" s="30">
        <f>IFERROR(VLOOKUP($B448,[1]ODBC!$B:$H,3,FALSE),"")</f>
        <v>0.63</v>
      </c>
      <c r="E448" s="30" t="str">
        <f>IFERROR(VLOOKUP($B448,[1]ODBC!$B:$H,4,FALSE),"")</f>
        <v>EA</v>
      </c>
      <c r="F448" s="31">
        <f>IFERROR(VLOOKUP($B448,[1]ODBC!$B:$H,5,FALSE),"")</f>
        <v>44.45</v>
      </c>
      <c r="G448" s="32">
        <f>[1]ODBC!G448</f>
        <v>0</v>
      </c>
      <c r="H448" s="33">
        <f>SUM([1]ODBC!H448)</f>
        <v>0</v>
      </c>
      <c r="I448" s="41" t="str">
        <f>'Vinyl cutting'!$B$2</f>
        <v>J36938</v>
      </c>
      <c r="J448" s="42">
        <f ca="1">(SUMIF('Freeform time and material'!$B$17:$B$30,B448,'Freeform time and material'!$G$17:$G$30)) +
(SUMIF('Vinyl cutting'!$B$17:$B$30,B448,'Vinyl cutting'!$G$17:$G$30)) +
(SUMIF('Vinyl cutting (2)'!$B$17:$B$30,B448,'Vinyl cutting (2)'!$G$17:$G$30)) +
(SUMIF('Apply vinyl graphics'!$B$17:$B$30,B448,'Apply vinyl graphics'!$G$17:$G$30)) +
(SUMIF('Apply vinyl graphics (2)'!$B$17:$B$30,B448,'Apply vinyl graphics (2)'!$G$17:$G$30)) +
(SUMIF('Alum pan sign'!$B$17:$B$30,B448,'Alum pan sign'!$G$17:$G$30)) +
(SUMIF('Alum pan sign (2)'!$B$17:$B$30,B448,'Alum pan sign (2)'!$G$17:$G$30)) +
(SUMIF('Economy pan sign'!$B$17:$B$30,B448,'Economy pan sign'!$G$17:$G$30)) +
(SUMIF('Post and panel sign'!$B$17:$B$30,B448,'Post and panel sign'!$G$17:$G$30)) +
(SUMIF('Post and panel sign (2)'!$B$17:$B$30,B448,'Post and panel sign (2)'!$G$17:$G$30)) +
(SUMIF('Flat panels only'!$B$17:$B$30,B448,'Flat panels only'!$G$17:$G$30)) +
(SUMIF('Flat panels only (2)'!$B$17:$B$30,B448,'Flat panels only (2)'!$G$17:$G$30)) +
(SUMIF('Routed panel shapes'!$B$18:$B$31,B448,'Routed panel shapes'!$G$18:$G$31)) +
(SUMIF('Routed panel shapes (2)'!$B$18:$B$31,B448,'Routed panel shapes (2)'!$G$18:$G$31)) +
(SUMIF('Routed face only'!$B$17:$B$30,B448,'Routed face only'!$G$17:$G$30)) +
(SUMIF('Routed face only (2)'!$B$17:$B$30,B448,'Routed face only (2)'!$G$17:$G$30)) +
(SUMIF('Routed alum faces letters'!$B$17:$B$30,B448,'Routed alum faces letters'!$G$17:$G$30)) +
(SUMIF('Routed alum faces letters (2)'!$B$17:$B$30,B448,'Routed alum faces letters (2)'!$G$17:$G$30)) +
(SUMIF('Routed push through acrylic'!$B$17:$B$30,B448,'Routed push through acrylic'!$G$17:$G$30)) +
(SUMIF('Routed push through acrylic (2)'!$B$17:$B$30,B448,'Routed push through acrylic (2)'!$G$17:$G$30)) +
(SUMIF('Sf routed cabinet'!$B$17:$B$30,B448,'Sf routed cabinet'!$G$17:$G$30)) +
(SUMIF('Sf routed cabinet (2)'!$B$17:$B$30,B448,'Sf routed cabinet (2)'!$G$17:$G$30)) +
(SUMIF('Df routed cabinet'!$B$17:$B$30,B448,'Df routed cabinet'!$G$17:$G$30)) +
(SUMIF('Df routed cabinet (2)'!$B$17:$B$30,B448,'Df routed cabinet (2)'!$G$17:$G$30)) +
(SUMIF('Sf acrylic cabinet'!$B$17:$B$30,B448,'Sf acrylic cabinet'!$G$17:$G$30)) +
(SUMIF('Sf acrylic cabinet (2)'!$B$17:$B$30,B448,'Sf acrylic cabinet (2)'!$G$17:$G$30)) +
(SUMIF('Economy Sf acrylic'!$B$17:$B$30,B448,'Economy Sf acrylic'!$G$17:$G$30)) +
(SUMIF('Df acrylic cabinet'!$B$17:$B$30,B448,'Df acrylic cabinet'!$G$17:$G$30)) +
(SUMIF('Df acrylic cabinet (2)'!$B$17:$B$30,B448,'Df acrylic cabinet (2)'!$G$17:$G$30)) +
(SUMIF('Sf flex cabinet'!$B$17:$B$30,B448,'Sf flex cabinet'!$G$17:$G$30)) +
(SUMIF('Sf flex cabinet (2)'!$B$17:$B$30,B448,'Sf flex cabinet (2)'!$G$17:$G$30)) +
(SUMIF('Df flex cabinet'!$B$17:$B$36,B448,'Df flex cabinet'!$G$17:$G$36)) +
(SUMIF('Df flex cabinet (2)'!$B$17:$B$36,B448,'Df flex cabinet (2)'!$G$17:$G$36)) +
(SUMIF('Pole cover'!$B$17:$B$30,B448,'Pole cover'!$G$17:$G$30)) +
(SUMIF('Pole cover (2)'!$B$17:$B$30,B448,'Pole cover (2)'!$G$17:$G$30)) +
(SUMIF('Structural Steel Fab'!$B$17:$B$29,B448,'Structural Steel Fab'!$G$17:$G$29)) +
(SUMIF(Reveal!$B$17:$B$30,B448,Reveal!$G$17:$G$30)) +
(SUMIF('Reveal (2)'!$B$17:$B$30,B448,'Reveal (2)'!$G$17:$G$30)) +
(SUMIF('Crown cove top'!$B$17:$B$30,B448,'Crown cove top'!$G$17:$G$30)) +
(SUMIF('EMC assembly'!$B$17:$B$30,B448,'EMC assembly'!$G$17:$G$30)) +
(SUMIF(Crating!$B$17:$B$29,B448,Crating!$G$17:$G$29)) +
(SUMIF('LED wiring'!$B$17:$B$30,B448,'LED wiring'!$G$17:$G$30)) +
(SUMIF('Changeable copy face'!$B$17:$B$30,B448,'Changeable copy face'!$G$17:$G$30)) +
(SUMIF('Flex face assembly'!$B$17:$B$30,B448,'Flex face assembly'!$G$17:$G$30)) +
(SUMIF('Routed face assembly'!$B$17:$B$30,B448,'Routed face assembly'!$G$17:$G$30)) +
(SUMIF('Paint calculation'!$B$17:$B$30,B448,'Paint calculation'!$G$17:$G$30)) +
(SUMIF('Trimcap letter face'!$B$17:$B$30,B448,'Trimcap letter face'!$G$17:$G$30)) +
(SUMIF('Trimcap letter face (2)'!$B$17:$B$30,B448,'Trimcap letter face (2)'!$G$17:$G$30)) +
(SUMIF('Channel letter fabrication'!$B$17:$B$30,B448,'Channel letter fabrication'!$G$17:$G$30)) +
(SUMIF('Channel letter fabrication (2)'!$B$17:$B$30,B448,'Channel letter fabrication (2)'!$G$17:$G$30))</f>
        <v>0</v>
      </c>
    </row>
    <row r="449" spans="1:10">
      <c r="A449" s="28" t="str">
        <f>[1]ODBC!$A449</f>
        <v>3/4-10 X 3 Bolt Z5</v>
      </c>
      <c r="B449" s="29" t="str">
        <f>[1]ODBC!B449</f>
        <v>30410</v>
      </c>
      <c r="C449" s="30">
        <f>IFERROR(VLOOKUP($B449,[1]ODBC!$B:$H,2,FALSE),"")</f>
        <v>1.82</v>
      </c>
      <c r="D449" s="30">
        <f>IFERROR(VLOOKUP($B449,[1]ODBC!$B:$H,3,FALSE),"")</f>
        <v>3.2759999999999998</v>
      </c>
      <c r="E449" s="30" t="str">
        <f>IFERROR(VLOOKUP($B449,[1]ODBC!$B:$H,4,FALSE),"")</f>
        <v>EA</v>
      </c>
      <c r="F449" s="31">
        <f>IFERROR(VLOOKUP($B449,[1]ODBC!$B:$H,5,FALSE),"")</f>
        <v>44.45</v>
      </c>
      <c r="G449" s="32">
        <f>[1]ODBC!G449</f>
        <v>0</v>
      </c>
      <c r="H449" s="33">
        <f>SUM([1]ODBC!H449)</f>
        <v>0</v>
      </c>
      <c r="I449" s="41" t="str">
        <f>'Vinyl cutting'!$B$2</f>
        <v>J36938</v>
      </c>
      <c r="J449" s="42">
        <f ca="1">(SUMIF('Freeform time and material'!$B$17:$B$30,B449,'Freeform time and material'!$G$17:$G$30)) +
(SUMIF('Vinyl cutting'!$B$17:$B$30,B449,'Vinyl cutting'!$G$17:$G$30)) +
(SUMIF('Vinyl cutting (2)'!$B$17:$B$30,B449,'Vinyl cutting (2)'!$G$17:$G$30)) +
(SUMIF('Apply vinyl graphics'!$B$17:$B$30,B449,'Apply vinyl graphics'!$G$17:$G$30)) +
(SUMIF('Apply vinyl graphics (2)'!$B$17:$B$30,B449,'Apply vinyl graphics (2)'!$G$17:$G$30)) +
(SUMIF('Alum pan sign'!$B$17:$B$30,B449,'Alum pan sign'!$G$17:$G$30)) +
(SUMIF('Alum pan sign (2)'!$B$17:$B$30,B449,'Alum pan sign (2)'!$G$17:$G$30)) +
(SUMIF('Economy pan sign'!$B$17:$B$30,B449,'Economy pan sign'!$G$17:$G$30)) +
(SUMIF('Post and panel sign'!$B$17:$B$30,B449,'Post and panel sign'!$G$17:$G$30)) +
(SUMIF('Post and panel sign (2)'!$B$17:$B$30,B449,'Post and panel sign (2)'!$G$17:$G$30)) +
(SUMIF('Flat panels only'!$B$17:$B$30,B449,'Flat panels only'!$G$17:$G$30)) +
(SUMIF('Flat panels only (2)'!$B$17:$B$30,B449,'Flat panels only (2)'!$G$17:$G$30)) +
(SUMIF('Routed panel shapes'!$B$18:$B$31,B449,'Routed panel shapes'!$G$18:$G$31)) +
(SUMIF('Routed panel shapes (2)'!$B$18:$B$31,B449,'Routed panel shapes (2)'!$G$18:$G$31)) +
(SUMIF('Routed face only'!$B$17:$B$30,B449,'Routed face only'!$G$17:$G$30)) +
(SUMIF('Routed face only (2)'!$B$17:$B$30,B449,'Routed face only (2)'!$G$17:$G$30)) +
(SUMIF('Routed alum faces letters'!$B$17:$B$30,B449,'Routed alum faces letters'!$G$17:$G$30)) +
(SUMIF('Routed alum faces letters (2)'!$B$17:$B$30,B449,'Routed alum faces letters (2)'!$G$17:$G$30)) +
(SUMIF('Routed push through acrylic'!$B$17:$B$30,B449,'Routed push through acrylic'!$G$17:$G$30)) +
(SUMIF('Routed push through acrylic (2)'!$B$17:$B$30,B449,'Routed push through acrylic (2)'!$G$17:$G$30)) +
(SUMIF('Sf routed cabinet'!$B$17:$B$30,B449,'Sf routed cabinet'!$G$17:$G$30)) +
(SUMIF('Sf routed cabinet (2)'!$B$17:$B$30,B449,'Sf routed cabinet (2)'!$G$17:$G$30)) +
(SUMIF('Df routed cabinet'!$B$17:$B$30,B449,'Df routed cabinet'!$G$17:$G$30)) +
(SUMIF('Df routed cabinet (2)'!$B$17:$B$30,B449,'Df routed cabinet (2)'!$G$17:$G$30)) +
(SUMIF('Sf acrylic cabinet'!$B$17:$B$30,B449,'Sf acrylic cabinet'!$G$17:$G$30)) +
(SUMIF('Sf acrylic cabinet (2)'!$B$17:$B$30,B449,'Sf acrylic cabinet (2)'!$G$17:$G$30)) +
(SUMIF('Economy Sf acrylic'!$B$17:$B$30,B449,'Economy Sf acrylic'!$G$17:$G$30)) +
(SUMIF('Df acrylic cabinet'!$B$17:$B$30,B449,'Df acrylic cabinet'!$G$17:$G$30)) +
(SUMIF('Df acrylic cabinet (2)'!$B$17:$B$30,B449,'Df acrylic cabinet (2)'!$G$17:$G$30)) +
(SUMIF('Sf flex cabinet'!$B$17:$B$30,B449,'Sf flex cabinet'!$G$17:$G$30)) +
(SUMIF('Sf flex cabinet (2)'!$B$17:$B$30,B449,'Sf flex cabinet (2)'!$G$17:$G$30)) +
(SUMIF('Df flex cabinet'!$B$17:$B$36,B449,'Df flex cabinet'!$G$17:$G$36)) +
(SUMIF('Df flex cabinet (2)'!$B$17:$B$36,B449,'Df flex cabinet (2)'!$G$17:$G$36)) +
(SUMIF('Pole cover'!$B$17:$B$30,B449,'Pole cover'!$G$17:$G$30)) +
(SUMIF('Pole cover (2)'!$B$17:$B$30,B449,'Pole cover (2)'!$G$17:$G$30)) +
(SUMIF('Structural Steel Fab'!$B$17:$B$29,B449,'Structural Steel Fab'!$G$17:$G$29)) +
(SUMIF(Reveal!$B$17:$B$30,B449,Reveal!$G$17:$G$30)) +
(SUMIF('Reveal (2)'!$B$17:$B$30,B449,'Reveal (2)'!$G$17:$G$30)) +
(SUMIF('Crown cove top'!$B$17:$B$30,B449,'Crown cove top'!$G$17:$G$30)) +
(SUMIF('EMC assembly'!$B$17:$B$30,B449,'EMC assembly'!$G$17:$G$30)) +
(SUMIF(Crating!$B$17:$B$29,B449,Crating!$G$17:$G$29)) +
(SUMIF('LED wiring'!$B$17:$B$30,B449,'LED wiring'!$G$17:$G$30)) +
(SUMIF('Changeable copy face'!$B$17:$B$30,B449,'Changeable copy face'!$G$17:$G$30)) +
(SUMIF('Flex face assembly'!$B$17:$B$30,B449,'Flex face assembly'!$G$17:$G$30)) +
(SUMIF('Routed face assembly'!$B$17:$B$30,B449,'Routed face assembly'!$G$17:$G$30)) +
(SUMIF('Paint calculation'!$B$17:$B$30,B449,'Paint calculation'!$G$17:$G$30)) +
(SUMIF('Trimcap letter face'!$B$17:$B$30,B449,'Trimcap letter face'!$G$17:$G$30)) +
(SUMIF('Trimcap letter face (2)'!$B$17:$B$30,B449,'Trimcap letter face (2)'!$G$17:$G$30)) +
(SUMIF('Channel letter fabrication'!$B$17:$B$30,B449,'Channel letter fabrication'!$G$17:$G$30)) +
(SUMIF('Channel letter fabrication (2)'!$B$17:$B$30,B449,'Channel letter fabrication (2)'!$G$17:$G$30))</f>
        <v>0</v>
      </c>
    </row>
    <row r="450" spans="1:10">
      <c r="A450" s="28" t="str">
        <f>[1]ODBC!$A450</f>
        <v>3/4-10 X 4 Bolt Z5</v>
      </c>
      <c r="B450" s="29" t="str">
        <f>[1]ODBC!B450</f>
        <v>30415</v>
      </c>
      <c r="C450" s="30">
        <f>IFERROR(VLOOKUP($B450,[1]ODBC!$B:$H,2,FALSE),"")</f>
        <v>1.1299999999999999</v>
      </c>
      <c r="D450" s="30">
        <f>IFERROR(VLOOKUP($B450,[1]ODBC!$B:$H,3,FALSE),"")</f>
        <v>2.0339999999999998</v>
      </c>
      <c r="E450" s="30" t="str">
        <f>IFERROR(VLOOKUP($B450,[1]ODBC!$B:$H,4,FALSE),"")</f>
        <v>EA</v>
      </c>
      <c r="F450" s="31">
        <f>IFERROR(VLOOKUP($B450,[1]ODBC!$B:$H,5,FALSE),"")</f>
        <v>44.45</v>
      </c>
      <c r="G450" s="32">
        <f>[1]ODBC!G450</f>
        <v>0</v>
      </c>
      <c r="H450" s="33">
        <f>SUM([1]ODBC!H450)</f>
        <v>0</v>
      </c>
      <c r="I450" s="41" t="str">
        <f>'Vinyl cutting'!$B$2</f>
        <v>J36938</v>
      </c>
      <c r="J450" s="42">
        <f ca="1">(SUMIF('Freeform time and material'!$B$17:$B$30,B450,'Freeform time and material'!$G$17:$G$30)) +
(SUMIF('Vinyl cutting'!$B$17:$B$30,B450,'Vinyl cutting'!$G$17:$G$30)) +
(SUMIF('Vinyl cutting (2)'!$B$17:$B$30,B450,'Vinyl cutting (2)'!$G$17:$G$30)) +
(SUMIF('Apply vinyl graphics'!$B$17:$B$30,B450,'Apply vinyl graphics'!$G$17:$G$30)) +
(SUMIF('Apply vinyl graphics (2)'!$B$17:$B$30,B450,'Apply vinyl graphics (2)'!$G$17:$G$30)) +
(SUMIF('Alum pan sign'!$B$17:$B$30,B450,'Alum pan sign'!$G$17:$G$30)) +
(SUMIF('Alum pan sign (2)'!$B$17:$B$30,B450,'Alum pan sign (2)'!$G$17:$G$30)) +
(SUMIF('Economy pan sign'!$B$17:$B$30,B450,'Economy pan sign'!$G$17:$G$30)) +
(SUMIF('Post and panel sign'!$B$17:$B$30,B450,'Post and panel sign'!$G$17:$G$30)) +
(SUMIF('Post and panel sign (2)'!$B$17:$B$30,B450,'Post and panel sign (2)'!$G$17:$G$30)) +
(SUMIF('Flat panels only'!$B$17:$B$30,B450,'Flat panels only'!$G$17:$G$30)) +
(SUMIF('Flat panels only (2)'!$B$17:$B$30,B450,'Flat panels only (2)'!$G$17:$G$30)) +
(SUMIF('Routed panel shapes'!$B$18:$B$31,B450,'Routed panel shapes'!$G$18:$G$31)) +
(SUMIF('Routed panel shapes (2)'!$B$18:$B$31,B450,'Routed panel shapes (2)'!$G$18:$G$31)) +
(SUMIF('Routed face only'!$B$17:$B$30,B450,'Routed face only'!$G$17:$G$30)) +
(SUMIF('Routed face only (2)'!$B$17:$B$30,B450,'Routed face only (2)'!$G$17:$G$30)) +
(SUMIF('Routed alum faces letters'!$B$17:$B$30,B450,'Routed alum faces letters'!$G$17:$G$30)) +
(SUMIF('Routed alum faces letters (2)'!$B$17:$B$30,B450,'Routed alum faces letters (2)'!$G$17:$G$30)) +
(SUMIF('Routed push through acrylic'!$B$17:$B$30,B450,'Routed push through acrylic'!$G$17:$G$30)) +
(SUMIF('Routed push through acrylic (2)'!$B$17:$B$30,B450,'Routed push through acrylic (2)'!$G$17:$G$30)) +
(SUMIF('Sf routed cabinet'!$B$17:$B$30,B450,'Sf routed cabinet'!$G$17:$G$30)) +
(SUMIF('Sf routed cabinet (2)'!$B$17:$B$30,B450,'Sf routed cabinet (2)'!$G$17:$G$30)) +
(SUMIF('Df routed cabinet'!$B$17:$B$30,B450,'Df routed cabinet'!$G$17:$G$30)) +
(SUMIF('Df routed cabinet (2)'!$B$17:$B$30,B450,'Df routed cabinet (2)'!$G$17:$G$30)) +
(SUMIF('Sf acrylic cabinet'!$B$17:$B$30,B450,'Sf acrylic cabinet'!$G$17:$G$30)) +
(SUMIF('Sf acrylic cabinet (2)'!$B$17:$B$30,B450,'Sf acrylic cabinet (2)'!$G$17:$G$30)) +
(SUMIF('Economy Sf acrylic'!$B$17:$B$30,B450,'Economy Sf acrylic'!$G$17:$G$30)) +
(SUMIF('Df acrylic cabinet'!$B$17:$B$30,B450,'Df acrylic cabinet'!$G$17:$G$30)) +
(SUMIF('Df acrylic cabinet (2)'!$B$17:$B$30,B450,'Df acrylic cabinet (2)'!$G$17:$G$30)) +
(SUMIF('Sf flex cabinet'!$B$17:$B$30,B450,'Sf flex cabinet'!$G$17:$G$30)) +
(SUMIF('Sf flex cabinet (2)'!$B$17:$B$30,B450,'Sf flex cabinet (2)'!$G$17:$G$30)) +
(SUMIF('Df flex cabinet'!$B$17:$B$36,B450,'Df flex cabinet'!$G$17:$G$36)) +
(SUMIF('Df flex cabinet (2)'!$B$17:$B$36,B450,'Df flex cabinet (2)'!$G$17:$G$36)) +
(SUMIF('Pole cover'!$B$17:$B$30,B450,'Pole cover'!$G$17:$G$30)) +
(SUMIF('Pole cover (2)'!$B$17:$B$30,B450,'Pole cover (2)'!$G$17:$G$30)) +
(SUMIF('Structural Steel Fab'!$B$17:$B$29,B450,'Structural Steel Fab'!$G$17:$G$29)) +
(SUMIF(Reveal!$B$17:$B$30,B450,Reveal!$G$17:$G$30)) +
(SUMIF('Reveal (2)'!$B$17:$B$30,B450,'Reveal (2)'!$G$17:$G$30)) +
(SUMIF('Crown cove top'!$B$17:$B$30,B450,'Crown cove top'!$G$17:$G$30)) +
(SUMIF('EMC assembly'!$B$17:$B$30,B450,'EMC assembly'!$G$17:$G$30)) +
(SUMIF(Crating!$B$17:$B$29,B450,Crating!$G$17:$G$29)) +
(SUMIF('LED wiring'!$B$17:$B$30,B450,'LED wiring'!$G$17:$G$30)) +
(SUMIF('Changeable copy face'!$B$17:$B$30,B450,'Changeable copy face'!$G$17:$G$30)) +
(SUMIF('Flex face assembly'!$B$17:$B$30,B450,'Flex face assembly'!$G$17:$G$30)) +
(SUMIF('Routed face assembly'!$B$17:$B$30,B450,'Routed face assembly'!$G$17:$G$30)) +
(SUMIF('Paint calculation'!$B$17:$B$30,B450,'Paint calculation'!$G$17:$G$30)) +
(SUMIF('Trimcap letter face'!$B$17:$B$30,B450,'Trimcap letter face'!$G$17:$G$30)) +
(SUMIF('Trimcap letter face (2)'!$B$17:$B$30,B450,'Trimcap letter face (2)'!$G$17:$G$30)) +
(SUMIF('Channel letter fabrication'!$B$17:$B$30,B450,'Channel letter fabrication'!$G$17:$G$30)) +
(SUMIF('Channel letter fabrication (2)'!$B$17:$B$30,B450,'Channel letter fabrication (2)'!$G$17:$G$30))</f>
        <v>0</v>
      </c>
    </row>
    <row r="451" spans="1:10">
      <c r="A451" s="28" t="str">
        <f>[1]ODBC!$A451</f>
        <v>3/4 USS Flat Washer Z</v>
      </c>
      <c r="B451" s="29" t="str">
        <f>[1]ODBC!B451</f>
        <v>30430</v>
      </c>
      <c r="C451" s="30">
        <f>IFERROR(VLOOKUP($B451,[1]ODBC!$B:$H,2,FALSE),"")</f>
        <v>0.3</v>
      </c>
      <c r="D451" s="30">
        <f>IFERROR(VLOOKUP($B451,[1]ODBC!$B:$H,3,FALSE),"")</f>
        <v>0.54</v>
      </c>
      <c r="E451" s="30" t="str">
        <f>IFERROR(VLOOKUP($B451,[1]ODBC!$B:$H,4,FALSE),"")</f>
        <v>EA</v>
      </c>
      <c r="F451" s="31">
        <f>IFERROR(VLOOKUP($B451,[1]ODBC!$B:$H,5,FALSE),"")</f>
        <v>44.45</v>
      </c>
      <c r="G451" s="32">
        <f>[1]ODBC!G451</f>
        <v>0</v>
      </c>
      <c r="H451" s="33">
        <f>SUM([1]ODBC!H451)</f>
        <v>0</v>
      </c>
      <c r="I451" s="41" t="str">
        <f>'Vinyl cutting'!$B$2</f>
        <v>J36938</v>
      </c>
      <c r="J451" s="42">
        <f ca="1">(SUMIF('Freeform time and material'!$B$17:$B$30,B451,'Freeform time and material'!$G$17:$G$30)) +
(SUMIF('Vinyl cutting'!$B$17:$B$30,B451,'Vinyl cutting'!$G$17:$G$30)) +
(SUMIF('Vinyl cutting (2)'!$B$17:$B$30,B451,'Vinyl cutting (2)'!$G$17:$G$30)) +
(SUMIF('Apply vinyl graphics'!$B$17:$B$30,B451,'Apply vinyl graphics'!$G$17:$G$30)) +
(SUMIF('Apply vinyl graphics (2)'!$B$17:$B$30,B451,'Apply vinyl graphics (2)'!$G$17:$G$30)) +
(SUMIF('Alum pan sign'!$B$17:$B$30,B451,'Alum pan sign'!$G$17:$G$30)) +
(SUMIF('Alum pan sign (2)'!$B$17:$B$30,B451,'Alum pan sign (2)'!$G$17:$G$30)) +
(SUMIF('Economy pan sign'!$B$17:$B$30,B451,'Economy pan sign'!$G$17:$G$30)) +
(SUMIF('Post and panel sign'!$B$17:$B$30,B451,'Post and panel sign'!$G$17:$G$30)) +
(SUMIF('Post and panel sign (2)'!$B$17:$B$30,B451,'Post and panel sign (2)'!$G$17:$G$30)) +
(SUMIF('Flat panels only'!$B$17:$B$30,B451,'Flat panels only'!$G$17:$G$30)) +
(SUMIF('Flat panels only (2)'!$B$17:$B$30,B451,'Flat panels only (2)'!$G$17:$G$30)) +
(SUMIF('Routed panel shapes'!$B$18:$B$31,B451,'Routed panel shapes'!$G$18:$G$31)) +
(SUMIF('Routed panel shapes (2)'!$B$18:$B$31,B451,'Routed panel shapes (2)'!$G$18:$G$31)) +
(SUMIF('Routed face only'!$B$17:$B$30,B451,'Routed face only'!$G$17:$G$30)) +
(SUMIF('Routed face only (2)'!$B$17:$B$30,B451,'Routed face only (2)'!$G$17:$G$30)) +
(SUMIF('Routed alum faces letters'!$B$17:$B$30,B451,'Routed alum faces letters'!$G$17:$G$30)) +
(SUMIF('Routed alum faces letters (2)'!$B$17:$B$30,B451,'Routed alum faces letters (2)'!$G$17:$G$30)) +
(SUMIF('Routed push through acrylic'!$B$17:$B$30,B451,'Routed push through acrylic'!$G$17:$G$30)) +
(SUMIF('Routed push through acrylic (2)'!$B$17:$B$30,B451,'Routed push through acrylic (2)'!$G$17:$G$30)) +
(SUMIF('Sf routed cabinet'!$B$17:$B$30,B451,'Sf routed cabinet'!$G$17:$G$30)) +
(SUMIF('Sf routed cabinet (2)'!$B$17:$B$30,B451,'Sf routed cabinet (2)'!$G$17:$G$30)) +
(SUMIF('Df routed cabinet'!$B$17:$B$30,B451,'Df routed cabinet'!$G$17:$G$30)) +
(SUMIF('Df routed cabinet (2)'!$B$17:$B$30,B451,'Df routed cabinet (2)'!$G$17:$G$30)) +
(SUMIF('Sf acrylic cabinet'!$B$17:$B$30,B451,'Sf acrylic cabinet'!$G$17:$G$30)) +
(SUMIF('Sf acrylic cabinet (2)'!$B$17:$B$30,B451,'Sf acrylic cabinet (2)'!$G$17:$G$30)) +
(SUMIF('Economy Sf acrylic'!$B$17:$B$30,B451,'Economy Sf acrylic'!$G$17:$G$30)) +
(SUMIF('Df acrylic cabinet'!$B$17:$B$30,B451,'Df acrylic cabinet'!$G$17:$G$30)) +
(SUMIF('Df acrylic cabinet (2)'!$B$17:$B$30,B451,'Df acrylic cabinet (2)'!$G$17:$G$30)) +
(SUMIF('Sf flex cabinet'!$B$17:$B$30,B451,'Sf flex cabinet'!$G$17:$G$30)) +
(SUMIF('Sf flex cabinet (2)'!$B$17:$B$30,B451,'Sf flex cabinet (2)'!$G$17:$G$30)) +
(SUMIF('Df flex cabinet'!$B$17:$B$36,B451,'Df flex cabinet'!$G$17:$G$36)) +
(SUMIF('Df flex cabinet (2)'!$B$17:$B$36,B451,'Df flex cabinet (2)'!$G$17:$G$36)) +
(SUMIF('Pole cover'!$B$17:$B$30,B451,'Pole cover'!$G$17:$G$30)) +
(SUMIF('Pole cover (2)'!$B$17:$B$30,B451,'Pole cover (2)'!$G$17:$G$30)) +
(SUMIF('Structural Steel Fab'!$B$17:$B$29,B451,'Structural Steel Fab'!$G$17:$G$29)) +
(SUMIF(Reveal!$B$17:$B$30,B451,Reveal!$G$17:$G$30)) +
(SUMIF('Reveal (2)'!$B$17:$B$30,B451,'Reveal (2)'!$G$17:$G$30)) +
(SUMIF('Crown cove top'!$B$17:$B$30,B451,'Crown cove top'!$G$17:$G$30)) +
(SUMIF('EMC assembly'!$B$17:$B$30,B451,'EMC assembly'!$G$17:$G$30)) +
(SUMIF(Crating!$B$17:$B$29,B451,Crating!$G$17:$G$29)) +
(SUMIF('LED wiring'!$B$17:$B$30,B451,'LED wiring'!$G$17:$G$30)) +
(SUMIF('Changeable copy face'!$B$17:$B$30,B451,'Changeable copy face'!$G$17:$G$30)) +
(SUMIF('Flex face assembly'!$B$17:$B$30,B451,'Flex face assembly'!$G$17:$G$30)) +
(SUMIF('Routed face assembly'!$B$17:$B$30,B451,'Routed face assembly'!$G$17:$G$30)) +
(SUMIF('Paint calculation'!$B$17:$B$30,B451,'Paint calculation'!$G$17:$G$30)) +
(SUMIF('Trimcap letter face'!$B$17:$B$30,B451,'Trimcap letter face'!$G$17:$G$30)) +
(SUMIF('Trimcap letter face (2)'!$B$17:$B$30,B451,'Trimcap letter face (2)'!$G$17:$G$30)) +
(SUMIF('Channel letter fabrication'!$B$17:$B$30,B451,'Channel letter fabrication'!$G$17:$G$30)) +
(SUMIF('Channel letter fabrication (2)'!$B$17:$B$30,B451,'Channel letter fabrication (2)'!$G$17:$G$30))</f>
        <v>0</v>
      </c>
    </row>
    <row r="452" spans="1:10">
      <c r="A452" s="28" t="str">
        <f>[1]ODBC!$A452</f>
        <v>3/4 Lock Washer Z</v>
      </c>
      <c r="B452" s="29" t="str">
        <f>[1]ODBC!B452</f>
        <v>30435</v>
      </c>
      <c r="C452" s="30">
        <f>IFERROR(VLOOKUP($B452,[1]ODBC!$B:$H,2,FALSE),"")</f>
        <v>0.18</v>
      </c>
      <c r="D452" s="30">
        <f>IFERROR(VLOOKUP($B452,[1]ODBC!$B:$H,3,FALSE),"")</f>
        <v>0.32400000000000001</v>
      </c>
      <c r="E452" s="30" t="str">
        <f>IFERROR(VLOOKUP($B452,[1]ODBC!$B:$H,4,FALSE),"")</f>
        <v>EA</v>
      </c>
      <c r="F452" s="31">
        <f>IFERROR(VLOOKUP($B452,[1]ODBC!$B:$H,5,FALSE),"")</f>
        <v>44.45</v>
      </c>
      <c r="G452" s="32">
        <f>[1]ODBC!G452</f>
        <v>0</v>
      </c>
      <c r="H452" s="33">
        <f>SUM([1]ODBC!H452)</f>
        <v>0</v>
      </c>
      <c r="I452" s="41" t="str">
        <f>'Vinyl cutting'!$B$2</f>
        <v>J36938</v>
      </c>
      <c r="J452" s="42">
        <f ca="1">(SUMIF('Freeform time and material'!$B$17:$B$30,B452,'Freeform time and material'!$G$17:$G$30)) +
(SUMIF('Vinyl cutting'!$B$17:$B$30,B452,'Vinyl cutting'!$G$17:$G$30)) +
(SUMIF('Vinyl cutting (2)'!$B$17:$B$30,B452,'Vinyl cutting (2)'!$G$17:$G$30)) +
(SUMIF('Apply vinyl graphics'!$B$17:$B$30,B452,'Apply vinyl graphics'!$G$17:$G$30)) +
(SUMIF('Apply vinyl graphics (2)'!$B$17:$B$30,B452,'Apply vinyl graphics (2)'!$G$17:$G$30)) +
(SUMIF('Alum pan sign'!$B$17:$B$30,B452,'Alum pan sign'!$G$17:$G$30)) +
(SUMIF('Alum pan sign (2)'!$B$17:$B$30,B452,'Alum pan sign (2)'!$G$17:$G$30)) +
(SUMIF('Economy pan sign'!$B$17:$B$30,B452,'Economy pan sign'!$G$17:$G$30)) +
(SUMIF('Post and panel sign'!$B$17:$B$30,B452,'Post and panel sign'!$G$17:$G$30)) +
(SUMIF('Post and panel sign (2)'!$B$17:$B$30,B452,'Post and panel sign (2)'!$G$17:$G$30)) +
(SUMIF('Flat panels only'!$B$17:$B$30,B452,'Flat panels only'!$G$17:$G$30)) +
(SUMIF('Flat panels only (2)'!$B$17:$B$30,B452,'Flat panels only (2)'!$G$17:$G$30)) +
(SUMIF('Routed panel shapes'!$B$18:$B$31,B452,'Routed panel shapes'!$G$18:$G$31)) +
(SUMIF('Routed panel shapes (2)'!$B$18:$B$31,B452,'Routed panel shapes (2)'!$G$18:$G$31)) +
(SUMIF('Routed face only'!$B$17:$B$30,B452,'Routed face only'!$G$17:$G$30)) +
(SUMIF('Routed face only (2)'!$B$17:$B$30,B452,'Routed face only (2)'!$G$17:$G$30)) +
(SUMIF('Routed alum faces letters'!$B$17:$B$30,B452,'Routed alum faces letters'!$G$17:$G$30)) +
(SUMIF('Routed alum faces letters (2)'!$B$17:$B$30,B452,'Routed alum faces letters (2)'!$G$17:$G$30)) +
(SUMIF('Routed push through acrylic'!$B$17:$B$30,B452,'Routed push through acrylic'!$G$17:$G$30)) +
(SUMIF('Routed push through acrylic (2)'!$B$17:$B$30,B452,'Routed push through acrylic (2)'!$G$17:$G$30)) +
(SUMIF('Sf routed cabinet'!$B$17:$B$30,B452,'Sf routed cabinet'!$G$17:$G$30)) +
(SUMIF('Sf routed cabinet (2)'!$B$17:$B$30,B452,'Sf routed cabinet (2)'!$G$17:$G$30)) +
(SUMIF('Df routed cabinet'!$B$17:$B$30,B452,'Df routed cabinet'!$G$17:$G$30)) +
(SUMIF('Df routed cabinet (2)'!$B$17:$B$30,B452,'Df routed cabinet (2)'!$G$17:$G$30)) +
(SUMIF('Sf acrylic cabinet'!$B$17:$B$30,B452,'Sf acrylic cabinet'!$G$17:$G$30)) +
(SUMIF('Sf acrylic cabinet (2)'!$B$17:$B$30,B452,'Sf acrylic cabinet (2)'!$G$17:$G$30)) +
(SUMIF('Economy Sf acrylic'!$B$17:$B$30,B452,'Economy Sf acrylic'!$G$17:$G$30)) +
(SUMIF('Df acrylic cabinet'!$B$17:$B$30,B452,'Df acrylic cabinet'!$G$17:$G$30)) +
(SUMIF('Df acrylic cabinet (2)'!$B$17:$B$30,B452,'Df acrylic cabinet (2)'!$G$17:$G$30)) +
(SUMIF('Sf flex cabinet'!$B$17:$B$30,B452,'Sf flex cabinet'!$G$17:$G$30)) +
(SUMIF('Sf flex cabinet (2)'!$B$17:$B$30,B452,'Sf flex cabinet (2)'!$G$17:$G$30)) +
(SUMIF('Df flex cabinet'!$B$17:$B$36,B452,'Df flex cabinet'!$G$17:$G$36)) +
(SUMIF('Df flex cabinet (2)'!$B$17:$B$36,B452,'Df flex cabinet (2)'!$G$17:$G$36)) +
(SUMIF('Pole cover'!$B$17:$B$30,B452,'Pole cover'!$G$17:$G$30)) +
(SUMIF('Pole cover (2)'!$B$17:$B$30,B452,'Pole cover (2)'!$G$17:$G$30)) +
(SUMIF('Structural Steel Fab'!$B$17:$B$29,B452,'Structural Steel Fab'!$G$17:$G$29)) +
(SUMIF(Reveal!$B$17:$B$30,B452,Reveal!$G$17:$G$30)) +
(SUMIF('Reveal (2)'!$B$17:$B$30,B452,'Reveal (2)'!$G$17:$G$30)) +
(SUMIF('Crown cove top'!$B$17:$B$30,B452,'Crown cove top'!$G$17:$G$30)) +
(SUMIF('EMC assembly'!$B$17:$B$30,B452,'EMC assembly'!$G$17:$G$30)) +
(SUMIF(Crating!$B$17:$B$29,B452,Crating!$G$17:$G$29)) +
(SUMIF('LED wiring'!$B$17:$B$30,B452,'LED wiring'!$G$17:$G$30)) +
(SUMIF('Changeable copy face'!$B$17:$B$30,B452,'Changeable copy face'!$G$17:$G$30)) +
(SUMIF('Flex face assembly'!$B$17:$B$30,B452,'Flex face assembly'!$G$17:$G$30)) +
(SUMIF('Routed face assembly'!$B$17:$B$30,B452,'Routed face assembly'!$G$17:$G$30)) +
(SUMIF('Paint calculation'!$B$17:$B$30,B452,'Paint calculation'!$G$17:$G$30)) +
(SUMIF('Trimcap letter face'!$B$17:$B$30,B452,'Trimcap letter face'!$G$17:$G$30)) +
(SUMIF('Trimcap letter face (2)'!$B$17:$B$30,B452,'Trimcap letter face (2)'!$G$17:$G$30)) +
(SUMIF('Channel letter fabrication'!$B$17:$B$30,B452,'Channel letter fabrication'!$G$17:$G$30)) +
(SUMIF('Channel letter fabrication (2)'!$B$17:$B$30,B452,'Channel letter fabrication (2)'!$G$17:$G$30))</f>
        <v>0</v>
      </c>
    </row>
    <row r="453" spans="1:10">
      <c r="A453" s="28" t="str">
        <f>[1]ODBC!$A453</f>
        <v>3/4-10 Nuts Z5</v>
      </c>
      <c r="B453" s="29" t="str">
        <f>[1]ODBC!B453</f>
        <v>30440</v>
      </c>
      <c r="C453" s="30">
        <f>IFERROR(VLOOKUP($B453,[1]ODBC!$B:$H,2,FALSE),"")</f>
        <v>0.47</v>
      </c>
      <c r="D453" s="30">
        <f>IFERROR(VLOOKUP($B453,[1]ODBC!$B:$H,3,FALSE),"")</f>
        <v>0.84599999999999997</v>
      </c>
      <c r="E453" s="30" t="str">
        <f>IFERROR(VLOOKUP($B453,[1]ODBC!$B:$H,4,FALSE),"")</f>
        <v>EA</v>
      </c>
      <c r="F453" s="31">
        <f>IFERROR(VLOOKUP($B453,[1]ODBC!$B:$H,5,FALSE),"")</f>
        <v>44.45</v>
      </c>
      <c r="G453" s="32">
        <f>[1]ODBC!G453</f>
        <v>0</v>
      </c>
      <c r="H453" s="33">
        <f>SUM([1]ODBC!H453)</f>
        <v>0</v>
      </c>
      <c r="I453" s="41" t="str">
        <f>'Vinyl cutting'!$B$2</f>
        <v>J36938</v>
      </c>
      <c r="J453" s="42">
        <f ca="1">(SUMIF('Freeform time and material'!$B$17:$B$30,B453,'Freeform time and material'!$G$17:$G$30)) +
(SUMIF('Vinyl cutting'!$B$17:$B$30,B453,'Vinyl cutting'!$G$17:$G$30)) +
(SUMIF('Vinyl cutting (2)'!$B$17:$B$30,B453,'Vinyl cutting (2)'!$G$17:$G$30)) +
(SUMIF('Apply vinyl graphics'!$B$17:$B$30,B453,'Apply vinyl graphics'!$G$17:$G$30)) +
(SUMIF('Apply vinyl graphics (2)'!$B$17:$B$30,B453,'Apply vinyl graphics (2)'!$G$17:$G$30)) +
(SUMIF('Alum pan sign'!$B$17:$B$30,B453,'Alum pan sign'!$G$17:$G$30)) +
(SUMIF('Alum pan sign (2)'!$B$17:$B$30,B453,'Alum pan sign (2)'!$G$17:$G$30)) +
(SUMIF('Economy pan sign'!$B$17:$B$30,B453,'Economy pan sign'!$G$17:$G$30)) +
(SUMIF('Post and panel sign'!$B$17:$B$30,B453,'Post and panel sign'!$G$17:$G$30)) +
(SUMIF('Post and panel sign (2)'!$B$17:$B$30,B453,'Post and panel sign (2)'!$G$17:$G$30)) +
(SUMIF('Flat panels only'!$B$17:$B$30,B453,'Flat panels only'!$G$17:$G$30)) +
(SUMIF('Flat panels only (2)'!$B$17:$B$30,B453,'Flat panels only (2)'!$G$17:$G$30)) +
(SUMIF('Routed panel shapes'!$B$18:$B$31,B453,'Routed panel shapes'!$G$18:$G$31)) +
(SUMIF('Routed panel shapes (2)'!$B$18:$B$31,B453,'Routed panel shapes (2)'!$G$18:$G$31)) +
(SUMIF('Routed face only'!$B$17:$B$30,B453,'Routed face only'!$G$17:$G$30)) +
(SUMIF('Routed face only (2)'!$B$17:$B$30,B453,'Routed face only (2)'!$G$17:$G$30)) +
(SUMIF('Routed alum faces letters'!$B$17:$B$30,B453,'Routed alum faces letters'!$G$17:$G$30)) +
(SUMIF('Routed alum faces letters (2)'!$B$17:$B$30,B453,'Routed alum faces letters (2)'!$G$17:$G$30)) +
(SUMIF('Routed push through acrylic'!$B$17:$B$30,B453,'Routed push through acrylic'!$G$17:$G$30)) +
(SUMIF('Routed push through acrylic (2)'!$B$17:$B$30,B453,'Routed push through acrylic (2)'!$G$17:$G$30)) +
(SUMIF('Sf routed cabinet'!$B$17:$B$30,B453,'Sf routed cabinet'!$G$17:$G$30)) +
(SUMIF('Sf routed cabinet (2)'!$B$17:$B$30,B453,'Sf routed cabinet (2)'!$G$17:$G$30)) +
(SUMIF('Df routed cabinet'!$B$17:$B$30,B453,'Df routed cabinet'!$G$17:$G$30)) +
(SUMIF('Df routed cabinet (2)'!$B$17:$B$30,B453,'Df routed cabinet (2)'!$G$17:$G$30)) +
(SUMIF('Sf acrylic cabinet'!$B$17:$B$30,B453,'Sf acrylic cabinet'!$G$17:$G$30)) +
(SUMIF('Sf acrylic cabinet (2)'!$B$17:$B$30,B453,'Sf acrylic cabinet (2)'!$G$17:$G$30)) +
(SUMIF('Economy Sf acrylic'!$B$17:$B$30,B453,'Economy Sf acrylic'!$G$17:$G$30)) +
(SUMIF('Df acrylic cabinet'!$B$17:$B$30,B453,'Df acrylic cabinet'!$G$17:$G$30)) +
(SUMIF('Df acrylic cabinet (2)'!$B$17:$B$30,B453,'Df acrylic cabinet (2)'!$G$17:$G$30)) +
(SUMIF('Sf flex cabinet'!$B$17:$B$30,B453,'Sf flex cabinet'!$G$17:$G$30)) +
(SUMIF('Sf flex cabinet (2)'!$B$17:$B$30,B453,'Sf flex cabinet (2)'!$G$17:$G$30)) +
(SUMIF('Df flex cabinet'!$B$17:$B$36,B453,'Df flex cabinet'!$G$17:$G$36)) +
(SUMIF('Df flex cabinet (2)'!$B$17:$B$36,B453,'Df flex cabinet (2)'!$G$17:$G$36)) +
(SUMIF('Pole cover'!$B$17:$B$30,B453,'Pole cover'!$G$17:$G$30)) +
(SUMIF('Pole cover (2)'!$B$17:$B$30,B453,'Pole cover (2)'!$G$17:$G$30)) +
(SUMIF('Structural Steel Fab'!$B$17:$B$29,B453,'Structural Steel Fab'!$G$17:$G$29)) +
(SUMIF(Reveal!$B$17:$B$30,B453,Reveal!$G$17:$G$30)) +
(SUMIF('Reveal (2)'!$B$17:$B$30,B453,'Reveal (2)'!$G$17:$G$30)) +
(SUMIF('Crown cove top'!$B$17:$B$30,B453,'Crown cove top'!$G$17:$G$30)) +
(SUMIF('EMC assembly'!$B$17:$B$30,B453,'EMC assembly'!$G$17:$G$30)) +
(SUMIF(Crating!$B$17:$B$29,B453,Crating!$G$17:$G$29)) +
(SUMIF('LED wiring'!$B$17:$B$30,B453,'LED wiring'!$G$17:$G$30)) +
(SUMIF('Changeable copy face'!$B$17:$B$30,B453,'Changeable copy face'!$G$17:$G$30)) +
(SUMIF('Flex face assembly'!$B$17:$B$30,B453,'Flex face assembly'!$G$17:$G$30)) +
(SUMIF('Routed face assembly'!$B$17:$B$30,B453,'Routed face assembly'!$G$17:$G$30)) +
(SUMIF('Paint calculation'!$B$17:$B$30,B453,'Paint calculation'!$G$17:$G$30)) +
(SUMIF('Trimcap letter face'!$B$17:$B$30,B453,'Trimcap letter face'!$G$17:$G$30)) +
(SUMIF('Trimcap letter face (2)'!$B$17:$B$30,B453,'Trimcap letter face (2)'!$G$17:$G$30)) +
(SUMIF('Channel letter fabrication'!$B$17:$B$30,B453,'Channel letter fabrication'!$G$17:$G$30)) +
(SUMIF('Channel letter fabrication (2)'!$B$17:$B$30,B453,'Channel letter fabrication (2)'!$G$17:$G$30))</f>
        <v>0</v>
      </c>
    </row>
    <row r="454" spans="1:10">
      <c r="A454" s="28" t="str">
        <f>[1]ODBC!$A454</f>
        <v>NR 1"-8 Nut Z5</v>
      </c>
      <c r="B454" s="29" t="str">
        <f>[1]ODBC!B454</f>
        <v>30465</v>
      </c>
      <c r="C454" s="30">
        <f>IFERROR(VLOOKUP($B454,[1]ODBC!$B:$H,2,FALSE),"")</f>
        <v>0.5</v>
      </c>
      <c r="D454" s="30">
        <f>IFERROR(VLOOKUP($B454,[1]ODBC!$B:$H,3,FALSE),"")</f>
        <v>0.9</v>
      </c>
      <c r="E454" s="30" t="str">
        <f>IFERROR(VLOOKUP($B454,[1]ODBC!$B:$H,4,FALSE),"")</f>
        <v>EA</v>
      </c>
      <c r="F454" s="31">
        <f>IFERROR(VLOOKUP($B454,[1]ODBC!$B:$H,5,FALSE),"")</f>
        <v>44.45</v>
      </c>
      <c r="G454" s="32">
        <f>[1]ODBC!G454</f>
        <v>0</v>
      </c>
      <c r="H454" s="33">
        <f>SUM([1]ODBC!H454)</f>
        <v>0</v>
      </c>
      <c r="I454" s="41" t="str">
        <f>'Vinyl cutting'!$B$2</f>
        <v>J36938</v>
      </c>
      <c r="J454" s="42">
        <f ca="1">(SUMIF('Freeform time and material'!$B$17:$B$30,B454,'Freeform time and material'!$G$17:$G$30)) +
(SUMIF('Vinyl cutting'!$B$17:$B$30,B454,'Vinyl cutting'!$G$17:$G$30)) +
(SUMIF('Vinyl cutting (2)'!$B$17:$B$30,B454,'Vinyl cutting (2)'!$G$17:$G$30)) +
(SUMIF('Apply vinyl graphics'!$B$17:$B$30,B454,'Apply vinyl graphics'!$G$17:$G$30)) +
(SUMIF('Apply vinyl graphics (2)'!$B$17:$B$30,B454,'Apply vinyl graphics (2)'!$G$17:$G$30)) +
(SUMIF('Alum pan sign'!$B$17:$B$30,B454,'Alum pan sign'!$G$17:$G$30)) +
(SUMIF('Alum pan sign (2)'!$B$17:$B$30,B454,'Alum pan sign (2)'!$G$17:$G$30)) +
(SUMIF('Economy pan sign'!$B$17:$B$30,B454,'Economy pan sign'!$G$17:$G$30)) +
(SUMIF('Post and panel sign'!$B$17:$B$30,B454,'Post and panel sign'!$G$17:$G$30)) +
(SUMIF('Post and panel sign (2)'!$B$17:$B$30,B454,'Post and panel sign (2)'!$G$17:$G$30)) +
(SUMIF('Flat panels only'!$B$17:$B$30,B454,'Flat panels only'!$G$17:$G$30)) +
(SUMIF('Flat panels only (2)'!$B$17:$B$30,B454,'Flat panels only (2)'!$G$17:$G$30)) +
(SUMIF('Routed panel shapes'!$B$18:$B$31,B454,'Routed panel shapes'!$G$18:$G$31)) +
(SUMIF('Routed panel shapes (2)'!$B$18:$B$31,B454,'Routed panel shapes (2)'!$G$18:$G$31)) +
(SUMIF('Routed face only'!$B$17:$B$30,B454,'Routed face only'!$G$17:$G$30)) +
(SUMIF('Routed face only (2)'!$B$17:$B$30,B454,'Routed face only (2)'!$G$17:$G$30)) +
(SUMIF('Routed alum faces letters'!$B$17:$B$30,B454,'Routed alum faces letters'!$G$17:$G$30)) +
(SUMIF('Routed alum faces letters (2)'!$B$17:$B$30,B454,'Routed alum faces letters (2)'!$G$17:$G$30)) +
(SUMIF('Routed push through acrylic'!$B$17:$B$30,B454,'Routed push through acrylic'!$G$17:$G$30)) +
(SUMIF('Routed push through acrylic (2)'!$B$17:$B$30,B454,'Routed push through acrylic (2)'!$G$17:$G$30)) +
(SUMIF('Sf routed cabinet'!$B$17:$B$30,B454,'Sf routed cabinet'!$G$17:$G$30)) +
(SUMIF('Sf routed cabinet (2)'!$B$17:$B$30,B454,'Sf routed cabinet (2)'!$G$17:$G$30)) +
(SUMIF('Df routed cabinet'!$B$17:$B$30,B454,'Df routed cabinet'!$G$17:$G$30)) +
(SUMIF('Df routed cabinet (2)'!$B$17:$B$30,B454,'Df routed cabinet (2)'!$G$17:$G$30)) +
(SUMIF('Sf acrylic cabinet'!$B$17:$B$30,B454,'Sf acrylic cabinet'!$G$17:$G$30)) +
(SUMIF('Sf acrylic cabinet (2)'!$B$17:$B$30,B454,'Sf acrylic cabinet (2)'!$G$17:$G$30)) +
(SUMIF('Economy Sf acrylic'!$B$17:$B$30,B454,'Economy Sf acrylic'!$G$17:$G$30)) +
(SUMIF('Df acrylic cabinet'!$B$17:$B$30,B454,'Df acrylic cabinet'!$G$17:$G$30)) +
(SUMIF('Df acrylic cabinet (2)'!$B$17:$B$30,B454,'Df acrylic cabinet (2)'!$G$17:$G$30)) +
(SUMIF('Sf flex cabinet'!$B$17:$B$30,B454,'Sf flex cabinet'!$G$17:$G$30)) +
(SUMIF('Sf flex cabinet (2)'!$B$17:$B$30,B454,'Sf flex cabinet (2)'!$G$17:$G$30)) +
(SUMIF('Df flex cabinet'!$B$17:$B$36,B454,'Df flex cabinet'!$G$17:$G$36)) +
(SUMIF('Df flex cabinet (2)'!$B$17:$B$36,B454,'Df flex cabinet (2)'!$G$17:$G$36)) +
(SUMIF('Pole cover'!$B$17:$B$30,B454,'Pole cover'!$G$17:$G$30)) +
(SUMIF('Pole cover (2)'!$B$17:$B$30,B454,'Pole cover (2)'!$G$17:$G$30)) +
(SUMIF('Structural Steel Fab'!$B$17:$B$29,B454,'Structural Steel Fab'!$G$17:$G$29)) +
(SUMIF(Reveal!$B$17:$B$30,B454,Reveal!$G$17:$G$30)) +
(SUMIF('Reveal (2)'!$B$17:$B$30,B454,'Reveal (2)'!$G$17:$G$30)) +
(SUMIF('Crown cove top'!$B$17:$B$30,B454,'Crown cove top'!$G$17:$G$30)) +
(SUMIF('EMC assembly'!$B$17:$B$30,B454,'EMC assembly'!$G$17:$G$30)) +
(SUMIF(Crating!$B$17:$B$29,B454,Crating!$G$17:$G$29)) +
(SUMIF('LED wiring'!$B$17:$B$30,B454,'LED wiring'!$G$17:$G$30)) +
(SUMIF('Changeable copy face'!$B$17:$B$30,B454,'Changeable copy face'!$G$17:$G$30)) +
(SUMIF('Flex face assembly'!$B$17:$B$30,B454,'Flex face assembly'!$G$17:$G$30)) +
(SUMIF('Routed face assembly'!$B$17:$B$30,B454,'Routed face assembly'!$G$17:$G$30)) +
(SUMIF('Paint calculation'!$B$17:$B$30,B454,'Paint calculation'!$G$17:$G$30)) +
(SUMIF('Trimcap letter face'!$B$17:$B$30,B454,'Trimcap letter face'!$G$17:$G$30)) +
(SUMIF('Trimcap letter face (2)'!$B$17:$B$30,B454,'Trimcap letter face (2)'!$G$17:$G$30)) +
(SUMIF('Channel letter fabrication'!$B$17:$B$30,B454,'Channel letter fabrication'!$G$17:$G$30)) +
(SUMIF('Channel letter fabrication (2)'!$B$17:$B$30,B454,'Channel letter fabrication (2)'!$G$17:$G$30))</f>
        <v>0</v>
      </c>
    </row>
    <row r="455" spans="1:10">
      <c r="A455" s="28" t="str">
        <f>[1]ODBC!$A455</f>
        <v>1" USS Flat Washer Z</v>
      </c>
      <c r="B455" s="29" t="str">
        <f>[1]ODBC!B455</f>
        <v>30470</v>
      </c>
      <c r="C455" s="30">
        <f>IFERROR(VLOOKUP($B455,[1]ODBC!$B:$H,2,FALSE),"")</f>
        <v>0.54700000000000004</v>
      </c>
      <c r="D455" s="30">
        <f>IFERROR(VLOOKUP($B455,[1]ODBC!$B:$H,3,FALSE),"")</f>
        <v>0.98499999999999999</v>
      </c>
      <c r="E455" s="30" t="str">
        <f>IFERROR(VLOOKUP($B455,[1]ODBC!$B:$H,4,FALSE),"")</f>
        <v>EA</v>
      </c>
      <c r="F455" s="31">
        <f>IFERROR(VLOOKUP($B455,[1]ODBC!$B:$H,5,FALSE),"")</f>
        <v>44.45</v>
      </c>
      <c r="G455" s="32">
        <f>[1]ODBC!G455</f>
        <v>0</v>
      </c>
      <c r="H455" s="33">
        <f>SUM([1]ODBC!H455)</f>
        <v>44603</v>
      </c>
      <c r="I455" s="41" t="str">
        <f>'Vinyl cutting'!$B$2</f>
        <v>J36938</v>
      </c>
      <c r="J455" s="42">
        <f ca="1">(SUMIF('Freeform time and material'!$B$17:$B$30,B455,'Freeform time and material'!$G$17:$G$30)) +
(SUMIF('Vinyl cutting'!$B$17:$B$30,B455,'Vinyl cutting'!$G$17:$G$30)) +
(SUMIF('Vinyl cutting (2)'!$B$17:$B$30,B455,'Vinyl cutting (2)'!$G$17:$G$30)) +
(SUMIF('Apply vinyl graphics'!$B$17:$B$30,B455,'Apply vinyl graphics'!$G$17:$G$30)) +
(SUMIF('Apply vinyl graphics (2)'!$B$17:$B$30,B455,'Apply vinyl graphics (2)'!$G$17:$G$30)) +
(SUMIF('Alum pan sign'!$B$17:$B$30,B455,'Alum pan sign'!$G$17:$G$30)) +
(SUMIF('Alum pan sign (2)'!$B$17:$B$30,B455,'Alum pan sign (2)'!$G$17:$G$30)) +
(SUMIF('Economy pan sign'!$B$17:$B$30,B455,'Economy pan sign'!$G$17:$G$30)) +
(SUMIF('Post and panel sign'!$B$17:$B$30,B455,'Post and panel sign'!$G$17:$G$30)) +
(SUMIF('Post and panel sign (2)'!$B$17:$B$30,B455,'Post and panel sign (2)'!$G$17:$G$30)) +
(SUMIF('Flat panels only'!$B$17:$B$30,B455,'Flat panels only'!$G$17:$G$30)) +
(SUMIF('Flat panels only (2)'!$B$17:$B$30,B455,'Flat panels only (2)'!$G$17:$G$30)) +
(SUMIF('Routed panel shapes'!$B$18:$B$31,B455,'Routed panel shapes'!$G$18:$G$31)) +
(SUMIF('Routed panel shapes (2)'!$B$18:$B$31,B455,'Routed panel shapes (2)'!$G$18:$G$31)) +
(SUMIF('Routed face only'!$B$17:$B$30,B455,'Routed face only'!$G$17:$G$30)) +
(SUMIF('Routed face only (2)'!$B$17:$B$30,B455,'Routed face only (2)'!$G$17:$G$30)) +
(SUMIF('Routed alum faces letters'!$B$17:$B$30,B455,'Routed alum faces letters'!$G$17:$G$30)) +
(SUMIF('Routed alum faces letters (2)'!$B$17:$B$30,B455,'Routed alum faces letters (2)'!$G$17:$G$30)) +
(SUMIF('Routed push through acrylic'!$B$17:$B$30,B455,'Routed push through acrylic'!$G$17:$G$30)) +
(SUMIF('Routed push through acrylic (2)'!$B$17:$B$30,B455,'Routed push through acrylic (2)'!$G$17:$G$30)) +
(SUMIF('Sf routed cabinet'!$B$17:$B$30,B455,'Sf routed cabinet'!$G$17:$G$30)) +
(SUMIF('Sf routed cabinet (2)'!$B$17:$B$30,B455,'Sf routed cabinet (2)'!$G$17:$G$30)) +
(SUMIF('Df routed cabinet'!$B$17:$B$30,B455,'Df routed cabinet'!$G$17:$G$30)) +
(SUMIF('Df routed cabinet (2)'!$B$17:$B$30,B455,'Df routed cabinet (2)'!$G$17:$G$30)) +
(SUMIF('Sf acrylic cabinet'!$B$17:$B$30,B455,'Sf acrylic cabinet'!$G$17:$G$30)) +
(SUMIF('Sf acrylic cabinet (2)'!$B$17:$B$30,B455,'Sf acrylic cabinet (2)'!$G$17:$G$30)) +
(SUMIF('Economy Sf acrylic'!$B$17:$B$30,B455,'Economy Sf acrylic'!$G$17:$G$30)) +
(SUMIF('Df acrylic cabinet'!$B$17:$B$30,B455,'Df acrylic cabinet'!$G$17:$G$30)) +
(SUMIF('Df acrylic cabinet (2)'!$B$17:$B$30,B455,'Df acrylic cabinet (2)'!$G$17:$G$30)) +
(SUMIF('Sf flex cabinet'!$B$17:$B$30,B455,'Sf flex cabinet'!$G$17:$G$30)) +
(SUMIF('Sf flex cabinet (2)'!$B$17:$B$30,B455,'Sf flex cabinet (2)'!$G$17:$G$30)) +
(SUMIF('Df flex cabinet'!$B$17:$B$36,B455,'Df flex cabinet'!$G$17:$G$36)) +
(SUMIF('Df flex cabinet (2)'!$B$17:$B$36,B455,'Df flex cabinet (2)'!$G$17:$G$36)) +
(SUMIF('Pole cover'!$B$17:$B$30,B455,'Pole cover'!$G$17:$G$30)) +
(SUMIF('Pole cover (2)'!$B$17:$B$30,B455,'Pole cover (2)'!$G$17:$G$30)) +
(SUMIF('Structural Steel Fab'!$B$17:$B$29,B455,'Structural Steel Fab'!$G$17:$G$29)) +
(SUMIF(Reveal!$B$17:$B$30,B455,Reveal!$G$17:$G$30)) +
(SUMIF('Reveal (2)'!$B$17:$B$30,B455,'Reveal (2)'!$G$17:$G$30)) +
(SUMIF('Crown cove top'!$B$17:$B$30,B455,'Crown cove top'!$G$17:$G$30)) +
(SUMIF('EMC assembly'!$B$17:$B$30,B455,'EMC assembly'!$G$17:$G$30)) +
(SUMIF(Crating!$B$17:$B$29,B455,Crating!$G$17:$G$29)) +
(SUMIF('LED wiring'!$B$17:$B$30,B455,'LED wiring'!$G$17:$G$30)) +
(SUMIF('Changeable copy face'!$B$17:$B$30,B455,'Changeable copy face'!$G$17:$G$30)) +
(SUMIF('Flex face assembly'!$B$17:$B$30,B455,'Flex face assembly'!$G$17:$G$30)) +
(SUMIF('Routed face assembly'!$B$17:$B$30,B455,'Routed face assembly'!$G$17:$G$30)) +
(SUMIF('Paint calculation'!$B$17:$B$30,B455,'Paint calculation'!$G$17:$G$30)) +
(SUMIF('Trimcap letter face'!$B$17:$B$30,B455,'Trimcap letter face'!$G$17:$G$30)) +
(SUMIF('Trimcap letter face (2)'!$B$17:$B$30,B455,'Trimcap letter face (2)'!$G$17:$G$30)) +
(SUMIF('Channel letter fabrication'!$B$17:$B$30,B455,'Channel letter fabrication'!$G$17:$G$30)) +
(SUMIF('Channel letter fabrication (2)'!$B$17:$B$30,B455,'Channel letter fabrication (2)'!$G$17:$G$30))</f>
        <v>0</v>
      </c>
    </row>
    <row r="456" spans="1:10">
      <c r="A456" s="28" t="str">
        <f>[1]ODBC!$A456</f>
        <v>1" Lock Washer Z</v>
      </c>
      <c r="B456" s="29" t="str">
        <f>[1]ODBC!B456</f>
        <v>30475</v>
      </c>
      <c r="C456" s="30">
        <f>IFERROR(VLOOKUP($B456,[1]ODBC!$B:$H,2,FALSE),"")</f>
        <v>0.316</v>
      </c>
      <c r="D456" s="30">
        <f>IFERROR(VLOOKUP($B456,[1]ODBC!$B:$H,3,FALSE),"")</f>
        <v>0.56899999999999995</v>
      </c>
      <c r="E456" s="30" t="str">
        <f>IFERROR(VLOOKUP($B456,[1]ODBC!$B:$H,4,FALSE),"")</f>
        <v>EA</v>
      </c>
      <c r="F456" s="31">
        <f>IFERROR(VLOOKUP($B456,[1]ODBC!$B:$H,5,FALSE),"")</f>
        <v>44.45</v>
      </c>
      <c r="G456" s="32">
        <f>[1]ODBC!G456</f>
        <v>0</v>
      </c>
      <c r="H456" s="33">
        <f>SUM([1]ODBC!H456)</f>
        <v>0</v>
      </c>
      <c r="I456" s="41" t="str">
        <f>'Vinyl cutting'!$B$2</f>
        <v>J36938</v>
      </c>
      <c r="J456" s="42">
        <f ca="1">(SUMIF('Freeform time and material'!$B$17:$B$30,B456,'Freeform time and material'!$G$17:$G$30)) +
(SUMIF('Vinyl cutting'!$B$17:$B$30,B456,'Vinyl cutting'!$G$17:$G$30)) +
(SUMIF('Vinyl cutting (2)'!$B$17:$B$30,B456,'Vinyl cutting (2)'!$G$17:$G$30)) +
(SUMIF('Apply vinyl graphics'!$B$17:$B$30,B456,'Apply vinyl graphics'!$G$17:$G$30)) +
(SUMIF('Apply vinyl graphics (2)'!$B$17:$B$30,B456,'Apply vinyl graphics (2)'!$G$17:$G$30)) +
(SUMIF('Alum pan sign'!$B$17:$B$30,B456,'Alum pan sign'!$G$17:$G$30)) +
(SUMIF('Alum pan sign (2)'!$B$17:$B$30,B456,'Alum pan sign (2)'!$G$17:$G$30)) +
(SUMIF('Economy pan sign'!$B$17:$B$30,B456,'Economy pan sign'!$G$17:$G$30)) +
(SUMIF('Post and panel sign'!$B$17:$B$30,B456,'Post and panel sign'!$G$17:$G$30)) +
(SUMIF('Post and panel sign (2)'!$B$17:$B$30,B456,'Post and panel sign (2)'!$G$17:$G$30)) +
(SUMIF('Flat panels only'!$B$17:$B$30,B456,'Flat panels only'!$G$17:$G$30)) +
(SUMIF('Flat panels only (2)'!$B$17:$B$30,B456,'Flat panels only (2)'!$G$17:$G$30)) +
(SUMIF('Routed panel shapes'!$B$18:$B$31,B456,'Routed panel shapes'!$G$18:$G$31)) +
(SUMIF('Routed panel shapes (2)'!$B$18:$B$31,B456,'Routed panel shapes (2)'!$G$18:$G$31)) +
(SUMIF('Routed face only'!$B$17:$B$30,B456,'Routed face only'!$G$17:$G$30)) +
(SUMIF('Routed face only (2)'!$B$17:$B$30,B456,'Routed face only (2)'!$G$17:$G$30)) +
(SUMIF('Routed alum faces letters'!$B$17:$B$30,B456,'Routed alum faces letters'!$G$17:$G$30)) +
(SUMIF('Routed alum faces letters (2)'!$B$17:$B$30,B456,'Routed alum faces letters (2)'!$G$17:$G$30)) +
(SUMIF('Routed push through acrylic'!$B$17:$B$30,B456,'Routed push through acrylic'!$G$17:$G$30)) +
(SUMIF('Routed push through acrylic (2)'!$B$17:$B$30,B456,'Routed push through acrylic (2)'!$G$17:$G$30)) +
(SUMIF('Sf routed cabinet'!$B$17:$B$30,B456,'Sf routed cabinet'!$G$17:$G$30)) +
(SUMIF('Sf routed cabinet (2)'!$B$17:$B$30,B456,'Sf routed cabinet (2)'!$G$17:$G$30)) +
(SUMIF('Df routed cabinet'!$B$17:$B$30,B456,'Df routed cabinet'!$G$17:$G$30)) +
(SUMIF('Df routed cabinet (2)'!$B$17:$B$30,B456,'Df routed cabinet (2)'!$G$17:$G$30)) +
(SUMIF('Sf acrylic cabinet'!$B$17:$B$30,B456,'Sf acrylic cabinet'!$G$17:$G$30)) +
(SUMIF('Sf acrylic cabinet (2)'!$B$17:$B$30,B456,'Sf acrylic cabinet (2)'!$G$17:$G$30)) +
(SUMIF('Economy Sf acrylic'!$B$17:$B$30,B456,'Economy Sf acrylic'!$G$17:$G$30)) +
(SUMIF('Df acrylic cabinet'!$B$17:$B$30,B456,'Df acrylic cabinet'!$G$17:$G$30)) +
(SUMIF('Df acrylic cabinet (2)'!$B$17:$B$30,B456,'Df acrylic cabinet (2)'!$G$17:$G$30)) +
(SUMIF('Sf flex cabinet'!$B$17:$B$30,B456,'Sf flex cabinet'!$G$17:$G$30)) +
(SUMIF('Sf flex cabinet (2)'!$B$17:$B$30,B456,'Sf flex cabinet (2)'!$G$17:$G$30)) +
(SUMIF('Df flex cabinet'!$B$17:$B$36,B456,'Df flex cabinet'!$G$17:$G$36)) +
(SUMIF('Df flex cabinet (2)'!$B$17:$B$36,B456,'Df flex cabinet (2)'!$G$17:$G$36)) +
(SUMIF('Pole cover'!$B$17:$B$30,B456,'Pole cover'!$G$17:$G$30)) +
(SUMIF('Pole cover (2)'!$B$17:$B$30,B456,'Pole cover (2)'!$G$17:$G$30)) +
(SUMIF('Structural Steel Fab'!$B$17:$B$29,B456,'Structural Steel Fab'!$G$17:$G$29)) +
(SUMIF(Reveal!$B$17:$B$30,B456,Reveal!$G$17:$G$30)) +
(SUMIF('Reveal (2)'!$B$17:$B$30,B456,'Reveal (2)'!$G$17:$G$30)) +
(SUMIF('Crown cove top'!$B$17:$B$30,B456,'Crown cove top'!$G$17:$G$30)) +
(SUMIF('EMC assembly'!$B$17:$B$30,B456,'EMC assembly'!$G$17:$G$30)) +
(SUMIF(Crating!$B$17:$B$29,B456,Crating!$G$17:$G$29)) +
(SUMIF('LED wiring'!$B$17:$B$30,B456,'LED wiring'!$G$17:$G$30)) +
(SUMIF('Changeable copy face'!$B$17:$B$30,B456,'Changeable copy face'!$G$17:$G$30)) +
(SUMIF('Flex face assembly'!$B$17:$B$30,B456,'Flex face assembly'!$G$17:$G$30)) +
(SUMIF('Routed face assembly'!$B$17:$B$30,B456,'Routed face assembly'!$G$17:$G$30)) +
(SUMIF('Paint calculation'!$B$17:$B$30,B456,'Paint calculation'!$G$17:$G$30)) +
(SUMIF('Trimcap letter face'!$B$17:$B$30,B456,'Trimcap letter face'!$G$17:$G$30)) +
(SUMIF('Trimcap letter face (2)'!$B$17:$B$30,B456,'Trimcap letter face (2)'!$G$17:$G$30)) +
(SUMIF('Channel letter fabrication'!$B$17:$B$30,B456,'Channel letter fabrication'!$G$17:$G$30)) +
(SUMIF('Channel letter fabrication (2)'!$B$17:$B$30,B456,'Channel letter fabrication (2)'!$G$17:$G$30))</f>
        <v>0</v>
      </c>
    </row>
    <row r="457" spans="1:10">
      <c r="A457" s="28" t="str">
        <f>[1]ODBC!$A457</f>
        <v>10-24 x 3' Threaded Rod Z</v>
      </c>
      <c r="B457" s="29" t="str">
        <f>[1]ODBC!B457</f>
        <v>30480</v>
      </c>
      <c r="C457" s="30">
        <f>IFERROR(VLOOKUP($B457,[1]ODBC!$B:$H,2,FALSE),"")</f>
        <v>0.16</v>
      </c>
      <c r="D457" s="30">
        <f>IFERROR(VLOOKUP($B457,[1]ODBC!$B:$H,3,FALSE),"")</f>
        <v>0.28799999999999998</v>
      </c>
      <c r="E457" s="30" t="str">
        <f>IFERROR(VLOOKUP($B457,[1]ODBC!$B:$H,4,FALSE),"")</f>
        <v>FT</v>
      </c>
      <c r="F457" s="31">
        <f>IFERROR(VLOOKUP($B457,[1]ODBC!$B:$H,5,FALSE),"")</f>
        <v>44.45</v>
      </c>
      <c r="G457" s="32">
        <f>[1]ODBC!G457</f>
        <v>0</v>
      </c>
      <c r="H457" s="33">
        <f>SUM([1]ODBC!H457)</f>
        <v>0</v>
      </c>
      <c r="I457" s="41" t="str">
        <f>'Vinyl cutting'!$B$2</f>
        <v>J36938</v>
      </c>
      <c r="J457" s="42">
        <f ca="1">(SUMIF('Freeform time and material'!$B$17:$B$30,B457,'Freeform time and material'!$G$17:$G$30)) +
(SUMIF('Vinyl cutting'!$B$17:$B$30,B457,'Vinyl cutting'!$G$17:$G$30)) +
(SUMIF('Vinyl cutting (2)'!$B$17:$B$30,B457,'Vinyl cutting (2)'!$G$17:$G$30)) +
(SUMIF('Apply vinyl graphics'!$B$17:$B$30,B457,'Apply vinyl graphics'!$G$17:$G$30)) +
(SUMIF('Apply vinyl graphics (2)'!$B$17:$B$30,B457,'Apply vinyl graphics (2)'!$G$17:$G$30)) +
(SUMIF('Alum pan sign'!$B$17:$B$30,B457,'Alum pan sign'!$G$17:$G$30)) +
(SUMIF('Alum pan sign (2)'!$B$17:$B$30,B457,'Alum pan sign (2)'!$G$17:$G$30)) +
(SUMIF('Economy pan sign'!$B$17:$B$30,B457,'Economy pan sign'!$G$17:$G$30)) +
(SUMIF('Post and panel sign'!$B$17:$B$30,B457,'Post and panel sign'!$G$17:$G$30)) +
(SUMIF('Post and panel sign (2)'!$B$17:$B$30,B457,'Post and panel sign (2)'!$G$17:$G$30)) +
(SUMIF('Flat panels only'!$B$17:$B$30,B457,'Flat panels only'!$G$17:$G$30)) +
(SUMIF('Flat panels only (2)'!$B$17:$B$30,B457,'Flat panels only (2)'!$G$17:$G$30)) +
(SUMIF('Routed panel shapes'!$B$18:$B$31,B457,'Routed panel shapes'!$G$18:$G$31)) +
(SUMIF('Routed panel shapes (2)'!$B$18:$B$31,B457,'Routed panel shapes (2)'!$G$18:$G$31)) +
(SUMIF('Routed face only'!$B$17:$B$30,B457,'Routed face only'!$G$17:$G$30)) +
(SUMIF('Routed face only (2)'!$B$17:$B$30,B457,'Routed face only (2)'!$G$17:$G$30)) +
(SUMIF('Routed alum faces letters'!$B$17:$B$30,B457,'Routed alum faces letters'!$G$17:$G$30)) +
(SUMIF('Routed alum faces letters (2)'!$B$17:$B$30,B457,'Routed alum faces letters (2)'!$G$17:$G$30)) +
(SUMIF('Routed push through acrylic'!$B$17:$B$30,B457,'Routed push through acrylic'!$G$17:$G$30)) +
(SUMIF('Routed push through acrylic (2)'!$B$17:$B$30,B457,'Routed push through acrylic (2)'!$G$17:$G$30)) +
(SUMIF('Sf routed cabinet'!$B$17:$B$30,B457,'Sf routed cabinet'!$G$17:$G$30)) +
(SUMIF('Sf routed cabinet (2)'!$B$17:$B$30,B457,'Sf routed cabinet (2)'!$G$17:$G$30)) +
(SUMIF('Df routed cabinet'!$B$17:$B$30,B457,'Df routed cabinet'!$G$17:$G$30)) +
(SUMIF('Df routed cabinet (2)'!$B$17:$B$30,B457,'Df routed cabinet (2)'!$G$17:$G$30)) +
(SUMIF('Sf acrylic cabinet'!$B$17:$B$30,B457,'Sf acrylic cabinet'!$G$17:$G$30)) +
(SUMIF('Sf acrylic cabinet (2)'!$B$17:$B$30,B457,'Sf acrylic cabinet (2)'!$G$17:$G$30)) +
(SUMIF('Economy Sf acrylic'!$B$17:$B$30,B457,'Economy Sf acrylic'!$G$17:$G$30)) +
(SUMIF('Df acrylic cabinet'!$B$17:$B$30,B457,'Df acrylic cabinet'!$G$17:$G$30)) +
(SUMIF('Df acrylic cabinet (2)'!$B$17:$B$30,B457,'Df acrylic cabinet (2)'!$G$17:$G$30)) +
(SUMIF('Sf flex cabinet'!$B$17:$B$30,B457,'Sf flex cabinet'!$G$17:$G$30)) +
(SUMIF('Sf flex cabinet (2)'!$B$17:$B$30,B457,'Sf flex cabinet (2)'!$G$17:$G$30)) +
(SUMIF('Df flex cabinet'!$B$17:$B$36,B457,'Df flex cabinet'!$G$17:$G$36)) +
(SUMIF('Df flex cabinet (2)'!$B$17:$B$36,B457,'Df flex cabinet (2)'!$G$17:$G$36)) +
(SUMIF('Pole cover'!$B$17:$B$30,B457,'Pole cover'!$G$17:$G$30)) +
(SUMIF('Pole cover (2)'!$B$17:$B$30,B457,'Pole cover (2)'!$G$17:$G$30)) +
(SUMIF('Structural Steel Fab'!$B$17:$B$29,B457,'Structural Steel Fab'!$G$17:$G$29)) +
(SUMIF(Reveal!$B$17:$B$30,B457,Reveal!$G$17:$G$30)) +
(SUMIF('Reveal (2)'!$B$17:$B$30,B457,'Reveal (2)'!$G$17:$G$30)) +
(SUMIF('Crown cove top'!$B$17:$B$30,B457,'Crown cove top'!$G$17:$G$30)) +
(SUMIF('EMC assembly'!$B$17:$B$30,B457,'EMC assembly'!$G$17:$G$30)) +
(SUMIF(Crating!$B$17:$B$29,B457,Crating!$G$17:$G$29)) +
(SUMIF('LED wiring'!$B$17:$B$30,B457,'LED wiring'!$G$17:$G$30)) +
(SUMIF('Changeable copy face'!$B$17:$B$30,B457,'Changeable copy face'!$G$17:$G$30)) +
(SUMIF('Flex face assembly'!$B$17:$B$30,B457,'Flex face assembly'!$G$17:$G$30)) +
(SUMIF('Routed face assembly'!$B$17:$B$30,B457,'Routed face assembly'!$G$17:$G$30)) +
(SUMIF('Paint calculation'!$B$17:$B$30,B457,'Paint calculation'!$G$17:$G$30)) +
(SUMIF('Trimcap letter face'!$B$17:$B$30,B457,'Trimcap letter face'!$G$17:$G$30)) +
(SUMIF('Trimcap letter face (2)'!$B$17:$B$30,B457,'Trimcap letter face (2)'!$G$17:$G$30)) +
(SUMIF('Channel letter fabrication'!$B$17:$B$30,B457,'Channel letter fabrication'!$G$17:$G$30)) +
(SUMIF('Channel letter fabrication (2)'!$B$17:$B$30,B457,'Channel letter fabrication (2)'!$G$17:$G$30))</f>
        <v>0</v>
      </c>
    </row>
    <row r="458" spans="1:10">
      <c r="A458" s="28" t="str">
        <f>[1]ODBC!$A458</f>
        <v>1/4-20 x 6" Threaded Rod</v>
      </c>
      <c r="B458" s="29" t="str">
        <f>[1]ODBC!B458</f>
        <v>30481</v>
      </c>
      <c r="C458" s="30">
        <f>IFERROR(VLOOKUP($B458,[1]ODBC!$B:$H,2,FALSE),"")</f>
        <v>0.72</v>
      </c>
      <c r="D458" s="30">
        <f>IFERROR(VLOOKUP($B458,[1]ODBC!$B:$H,3,FALSE),"")</f>
        <v>1.296</v>
      </c>
      <c r="E458" s="30" t="str">
        <f>IFERROR(VLOOKUP($B458,[1]ODBC!$B:$H,4,FALSE),"")</f>
        <v>EA</v>
      </c>
      <c r="F458" s="31">
        <f>IFERROR(VLOOKUP($B458,[1]ODBC!$B:$H,5,FALSE),"")</f>
        <v>44.45</v>
      </c>
      <c r="G458" s="32">
        <f>[1]ODBC!G458</f>
        <v>0</v>
      </c>
      <c r="H458" s="33">
        <f>SUM([1]ODBC!H458)</f>
        <v>0</v>
      </c>
      <c r="I458" s="41" t="str">
        <f>'Vinyl cutting'!$B$2</f>
        <v>J36938</v>
      </c>
      <c r="J458" s="42">
        <f ca="1">(SUMIF('Freeform time and material'!$B$17:$B$30,B458,'Freeform time and material'!$G$17:$G$30)) +
(SUMIF('Vinyl cutting'!$B$17:$B$30,B458,'Vinyl cutting'!$G$17:$G$30)) +
(SUMIF('Vinyl cutting (2)'!$B$17:$B$30,B458,'Vinyl cutting (2)'!$G$17:$G$30)) +
(SUMIF('Apply vinyl graphics'!$B$17:$B$30,B458,'Apply vinyl graphics'!$G$17:$G$30)) +
(SUMIF('Apply vinyl graphics (2)'!$B$17:$B$30,B458,'Apply vinyl graphics (2)'!$G$17:$G$30)) +
(SUMIF('Alum pan sign'!$B$17:$B$30,B458,'Alum pan sign'!$G$17:$G$30)) +
(SUMIF('Alum pan sign (2)'!$B$17:$B$30,B458,'Alum pan sign (2)'!$G$17:$G$30)) +
(SUMIF('Economy pan sign'!$B$17:$B$30,B458,'Economy pan sign'!$G$17:$G$30)) +
(SUMIF('Post and panel sign'!$B$17:$B$30,B458,'Post and panel sign'!$G$17:$G$30)) +
(SUMIF('Post and panel sign (2)'!$B$17:$B$30,B458,'Post and panel sign (2)'!$G$17:$G$30)) +
(SUMIF('Flat panels only'!$B$17:$B$30,B458,'Flat panels only'!$G$17:$G$30)) +
(SUMIF('Flat panels only (2)'!$B$17:$B$30,B458,'Flat panels only (2)'!$G$17:$G$30)) +
(SUMIF('Routed panel shapes'!$B$18:$B$31,B458,'Routed panel shapes'!$G$18:$G$31)) +
(SUMIF('Routed panel shapes (2)'!$B$18:$B$31,B458,'Routed panel shapes (2)'!$G$18:$G$31)) +
(SUMIF('Routed face only'!$B$17:$B$30,B458,'Routed face only'!$G$17:$G$30)) +
(SUMIF('Routed face only (2)'!$B$17:$B$30,B458,'Routed face only (2)'!$G$17:$G$30)) +
(SUMIF('Routed alum faces letters'!$B$17:$B$30,B458,'Routed alum faces letters'!$G$17:$G$30)) +
(SUMIF('Routed alum faces letters (2)'!$B$17:$B$30,B458,'Routed alum faces letters (2)'!$G$17:$G$30)) +
(SUMIF('Routed push through acrylic'!$B$17:$B$30,B458,'Routed push through acrylic'!$G$17:$G$30)) +
(SUMIF('Routed push through acrylic (2)'!$B$17:$B$30,B458,'Routed push through acrylic (2)'!$G$17:$G$30)) +
(SUMIF('Sf routed cabinet'!$B$17:$B$30,B458,'Sf routed cabinet'!$G$17:$G$30)) +
(SUMIF('Sf routed cabinet (2)'!$B$17:$B$30,B458,'Sf routed cabinet (2)'!$G$17:$G$30)) +
(SUMIF('Df routed cabinet'!$B$17:$B$30,B458,'Df routed cabinet'!$G$17:$G$30)) +
(SUMIF('Df routed cabinet (2)'!$B$17:$B$30,B458,'Df routed cabinet (2)'!$G$17:$G$30)) +
(SUMIF('Sf acrylic cabinet'!$B$17:$B$30,B458,'Sf acrylic cabinet'!$G$17:$G$30)) +
(SUMIF('Sf acrylic cabinet (2)'!$B$17:$B$30,B458,'Sf acrylic cabinet (2)'!$G$17:$G$30)) +
(SUMIF('Economy Sf acrylic'!$B$17:$B$30,B458,'Economy Sf acrylic'!$G$17:$G$30)) +
(SUMIF('Df acrylic cabinet'!$B$17:$B$30,B458,'Df acrylic cabinet'!$G$17:$G$30)) +
(SUMIF('Df acrylic cabinet (2)'!$B$17:$B$30,B458,'Df acrylic cabinet (2)'!$G$17:$G$30)) +
(SUMIF('Sf flex cabinet'!$B$17:$B$30,B458,'Sf flex cabinet'!$G$17:$G$30)) +
(SUMIF('Sf flex cabinet (2)'!$B$17:$B$30,B458,'Sf flex cabinet (2)'!$G$17:$G$30)) +
(SUMIF('Df flex cabinet'!$B$17:$B$36,B458,'Df flex cabinet'!$G$17:$G$36)) +
(SUMIF('Df flex cabinet (2)'!$B$17:$B$36,B458,'Df flex cabinet (2)'!$G$17:$G$36)) +
(SUMIF('Pole cover'!$B$17:$B$30,B458,'Pole cover'!$G$17:$G$30)) +
(SUMIF('Pole cover (2)'!$B$17:$B$30,B458,'Pole cover (2)'!$G$17:$G$30)) +
(SUMIF('Structural Steel Fab'!$B$17:$B$29,B458,'Structural Steel Fab'!$G$17:$G$29)) +
(SUMIF(Reveal!$B$17:$B$30,B458,Reveal!$G$17:$G$30)) +
(SUMIF('Reveal (2)'!$B$17:$B$30,B458,'Reveal (2)'!$G$17:$G$30)) +
(SUMIF('Crown cove top'!$B$17:$B$30,B458,'Crown cove top'!$G$17:$G$30)) +
(SUMIF('EMC assembly'!$B$17:$B$30,B458,'EMC assembly'!$G$17:$G$30)) +
(SUMIF(Crating!$B$17:$B$29,B458,Crating!$G$17:$G$29)) +
(SUMIF('LED wiring'!$B$17:$B$30,B458,'LED wiring'!$G$17:$G$30)) +
(SUMIF('Changeable copy face'!$B$17:$B$30,B458,'Changeable copy face'!$G$17:$G$30)) +
(SUMIF('Flex face assembly'!$B$17:$B$30,B458,'Flex face assembly'!$G$17:$G$30)) +
(SUMIF('Routed face assembly'!$B$17:$B$30,B458,'Routed face assembly'!$G$17:$G$30)) +
(SUMIF('Paint calculation'!$B$17:$B$30,B458,'Paint calculation'!$G$17:$G$30)) +
(SUMIF('Trimcap letter face'!$B$17:$B$30,B458,'Trimcap letter face'!$G$17:$G$30)) +
(SUMIF('Trimcap letter face (2)'!$B$17:$B$30,B458,'Trimcap letter face (2)'!$G$17:$G$30)) +
(SUMIF('Channel letter fabrication'!$B$17:$B$30,B458,'Channel letter fabrication'!$G$17:$G$30)) +
(SUMIF('Channel letter fabrication (2)'!$B$17:$B$30,B458,'Channel letter fabrication (2)'!$G$17:$G$30))</f>
        <v>0</v>
      </c>
    </row>
    <row r="459" spans="1:10">
      <c r="A459" s="28" t="str">
        <f>[1]ODBC!$A459</f>
        <v>1/4-20 x 3' Threaded Rod Z</v>
      </c>
      <c r="B459" s="29" t="str">
        <f>[1]ODBC!B459</f>
        <v>30485</v>
      </c>
      <c r="C459" s="30">
        <f>IFERROR(VLOOKUP($B459,[1]ODBC!$B:$H,2,FALSE),"")</f>
        <v>0.60499999999999998</v>
      </c>
      <c r="D459" s="30">
        <f>IFERROR(VLOOKUP($B459,[1]ODBC!$B:$H,3,FALSE),"")</f>
        <v>1.089</v>
      </c>
      <c r="E459" s="30" t="str">
        <f>IFERROR(VLOOKUP($B459,[1]ODBC!$B:$H,4,FALSE),"")</f>
        <v>FT</v>
      </c>
      <c r="F459" s="31">
        <f>IFERROR(VLOOKUP($B459,[1]ODBC!$B:$H,5,FALSE),"")</f>
        <v>44.45</v>
      </c>
      <c r="G459" s="32">
        <f>[1]ODBC!G459</f>
        <v>0</v>
      </c>
      <c r="H459" s="33">
        <f>SUM([1]ODBC!H459)</f>
        <v>45992</v>
      </c>
      <c r="I459" s="41" t="str">
        <f>'Vinyl cutting'!$B$2</f>
        <v>J36938</v>
      </c>
      <c r="J459" s="42">
        <f ca="1">(SUMIF('Freeform time and material'!$B$17:$B$30,B459,'Freeform time and material'!$G$17:$G$30)) +
(SUMIF('Vinyl cutting'!$B$17:$B$30,B459,'Vinyl cutting'!$G$17:$G$30)) +
(SUMIF('Vinyl cutting (2)'!$B$17:$B$30,B459,'Vinyl cutting (2)'!$G$17:$G$30)) +
(SUMIF('Apply vinyl graphics'!$B$17:$B$30,B459,'Apply vinyl graphics'!$G$17:$G$30)) +
(SUMIF('Apply vinyl graphics (2)'!$B$17:$B$30,B459,'Apply vinyl graphics (2)'!$G$17:$G$30)) +
(SUMIF('Alum pan sign'!$B$17:$B$30,B459,'Alum pan sign'!$G$17:$G$30)) +
(SUMIF('Alum pan sign (2)'!$B$17:$B$30,B459,'Alum pan sign (2)'!$G$17:$G$30)) +
(SUMIF('Economy pan sign'!$B$17:$B$30,B459,'Economy pan sign'!$G$17:$G$30)) +
(SUMIF('Post and panel sign'!$B$17:$B$30,B459,'Post and panel sign'!$G$17:$G$30)) +
(SUMIF('Post and panel sign (2)'!$B$17:$B$30,B459,'Post and panel sign (2)'!$G$17:$G$30)) +
(SUMIF('Flat panels only'!$B$17:$B$30,B459,'Flat panels only'!$G$17:$G$30)) +
(SUMIF('Flat panels only (2)'!$B$17:$B$30,B459,'Flat panels only (2)'!$G$17:$G$30)) +
(SUMIF('Routed panel shapes'!$B$18:$B$31,B459,'Routed panel shapes'!$G$18:$G$31)) +
(SUMIF('Routed panel shapes (2)'!$B$18:$B$31,B459,'Routed panel shapes (2)'!$G$18:$G$31)) +
(SUMIF('Routed face only'!$B$17:$B$30,B459,'Routed face only'!$G$17:$G$30)) +
(SUMIF('Routed face only (2)'!$B$17:$B$30,B459,'Routed face only (2)'!$G$17:$G$30)) +
(SUMIF('Routed alum faces letters'!$B$17:$B$30,B459,'Routed alum faces letters'!$G$17:$G$30)) +
(SUMIF('Routed alum faces letters (2)'!$B$17:$B$30,B459,'Routed alum faces letters (2)'!$G$17:$G$30)) +
(SUMIF('Routed push through acrylic'!$B$17:$B$30,B459,'Routed push through acrylic'!$G$17:$G$30)) +
(SUMIF('Routed push through acrylic (2)'!$B$17:$B$30,B459,'Routed push through acrylic (2)'!$G$17:$G$30)) +
(SUMIF('Sf routed cabinet'!$B$17:$B$30,B459,'Sf routed cabinet'!$G$17:$G$30)) +
(SUMIF('Sf routed cabinet (2)'!$B$17:$B$30,B459,'Sf routed cabinet (2)'!$G$17:$G$30)) +
(SUMIF('Df routed cabinet'!$B$17:$B$30,B459,'Df routed cabinet'!$G$17:$G$30)) +
(SUMIF('Df routed cabinet (2)'!$B$17:$B$30,B459,'Df routed cabinet (2)'!$G$17:$G$30)) +
(SUMIF('Sf acrylic cabinet'!$B$17:$B$30,B459,'Sf acrylic cabinet'!$G$17:$G$30)) +
(SUMIF('Sf acrylic cabinet (2)'!$B$17:$B$30,B459,'Sf acrylic cabinet (2)'!$G$17:$G$30)) +
(SUMIF('Economy Sf acrylic'!$B$17:$B$30,B459,'Economy Sf acrylic'!$G$17:$G$30)) +
(SUMIF('Df acrylic cabinet'!$B$17:$B$30,B459,'Df acrylic cabinet'!$G$17:$G$30)) +
(SUMIF('Df acrylic cabinet (2)'!$B$17:$B$30,B459,'Df acrylic cabinet (2)'!$G$17:$G$30)) +
(SUMIF('Sf flex cabinet'!$B$17:$B$30,B459,'Sf flex cabinet'!$G$17:$G$30)) +
(SUMIF('Sf flex cabinet (2)'!$B$17:$B$30,B459,'Sf flex cabinet (2)'!$G$17:$G$30)) +
(SUMIF('Df flex cabinet'!$B$17:$B$36,B459,'Df flex cabinet'!$G$17:$G$36)) +
(SUMIF('Df flex cabinet (2)'!$B$17:$B$36,B459,'Df flex cabinet (2)'!$G$17:$G$36)) +
(SUMIF('Pole cover'!$B$17:$B$30,B459,'Pole cover'!$G$17:$G$30)) +
(SUMIF('Pole cover (2)'!$B$17:$B$30,B459,'Pole cover (2)'!$G$17:$G$30)) +
(SUMIF('Structural Steel Fab'!$B$17:$B$29,B459,'Structural Steel Fab'!$G$17:$G$29)) +
(SUMIF(Reveal!$B$17:$B$30,B459,Reveal!$G$17:$G$30)) +
(SUMIF('Reveal (2)'!$B$17:$B$30,B459,'Reveal (2)'!$G$17:$G$30)) +
(SUMIF('Crown cove top'!$B$17:$B$30,B459,'Crown cove top'!$G$17:$G$30)) +
(SUMIF('EMC assembly'!$B$17:$B$30,B459,'EMC assembly'!$G$17:$G$30)) +
(SUMIF(Crating!$B$17:$B$29,B459,Crating!$G$17:$G$29)) +
(SUMIF('LED wiring'!$B$17:$B$30,B459,'LED wiring'!$G$17:$G$30)) +
(SUMIF('Changeable copy face'!$B$17:$B$30,B459,'Changeable copy face'!$G$17:$G$30)) +
(SUMIF('Flex face assembly'!$B$17:$B$30,B459,'Flex face assembly'!$G$17:$G$30)) +
(SUMIF('Routed face assembly'!$B$17:$B$30,B459,'Routed face assembly'!$G$17:$G$30)) +
(SUMIF('Paint calculation'!$B$17:$B$30,B459,'Paint calculation'!$G$17:$G$30)) +
(SUMIF('Trimcap letter face'!$B$17:$B$30,B459,'Trimcap letter face'!$G$17:$G$30)) +
(SUMIF('Trimcap letter face (2)'!$B$17:$B$30,B459,'Trimcap letter face (2)'!$G$17:$G$30)) +
(SUMIF('Channel letter fabrication'!$B$17:$B$30,B459,'Channel letter fabrication'!$G$17:$G$30)) +
(SUMIF('Channel letter fabrication (2)'!$B$17:$B$30,B459,'Channel letter fabrication (2)'!$G$17:$G$30))</f>
        <v>0</v>
      </c>
    </row>
    <row r="460" spans="1:10">
      <c r="A460" s="28" t="str">
        <f>[1]ODBC!$A460</f>
        <v>1/4-28 x 3' Threaded Rod Z</v>
      </c>
      <c r="B460" s="29" t="str">
        <f>[1]ODBC!B460</f>
        <v>30490</v>
      </c>
      <c r="C460" s="30">
        <f>IFERROR(VLOOKUP($B460,[1]ODBC!$B:$H,2,FALSE),"")</f>
        <v>0.25</v>
      </c>
      <c r="D460" s="30">
        <f>IFERROR(VLOOKUP($B460,[1]ODBC!$B:$H,3,FALSE),"")</f>
        <v>0.45</v>
      </c>
      <c r="E460" s="30" t="str">
        <f>IFERROR(VLOOKUP($B460,[1]ODBC!$B:$H,4,FALSE),"")</f>
        <v>FT</v>
      </c>
      <c r="F460" s="31">
        <f>IFERROR(VLOOKUP($B460,[1]ODBC!$B:$H,5,FALSE),"")</f>
        <v>44.45</v>
      </c>
      <c r="G460" s="32">
        <f>[1]ODBC!G460</f>
        <v>0</v>
      </c>
      <c r="H460" s="33">
        <f>SUM([1]ODBC!H460)</f>
        <v>0</v>
      </c>
      <c r="I460" s="41" t="str">
        <f>'Vinyl cutting'!$B$2</f>
        <v>J36938</v>
      </c>
      <c r="J460" s="42">
        <f ca="1">(SUMIF('Freeform time and material'!$B$17:$B$30,B460,'Freeform time and material'!$G$17:$G$30)) +
(SUMIF('Vinyl cutting'!$B$17:$B$30,B460,'Vinyl cutting'!$G$17:$G$30)) +
(SUMIF('Vinyl cutting (2)'!$B$17:$B$30,B460,'Vinyl cutting (2)'!$G$17:$G$30)) +
(SUMIF('Apply vinyl graphics'!$B$17:$B$30,B460,'Apply vinyl graphics'!$G$17:$G$30)) +
(SUMIF('Apply vinyl graphics (2)'!$B$17:$B$30,B460,'Apply vinyl graphics (2)'!$G$17:$G$30)) +
(SUMIF('Alum pan sign'!$B$17:$B$30,B460,'Alum pan sign'!$G$17:$G$30)) +
(SUMIF('Alum pan sign (2)'!$B$17:$B$30,B460,'Alum pan sign (2)'!$G$17:$G$30)) +
(SUMIF('Economy pan sign'!$B$17:$B$30,B460,'Economy pan sign'!$G$17:$G$30)) +
(SUMIF('Post and panel sign'!$B$17:$B$30,B460,'Post and panel sign'!$G$17:$G$30)) +
(SUMIF('Post and panel sign (2)'!$B$17:$B$30,B460,'Post and panel sign (2)'!$G$17:$G$30)) +
(SUMIF('Flat panels only'!$B$17:$B$30,B460,'Flat panels only'!$G$17:$G$30)) +
(SUMIF('Flat panels only (2)'!$B$17:$B$30,B460,'Flat panels only (2)'!$G$17:$G$30)) +
(SUMIF('Routed panel shapes'!$B$18:$B$31,B460,'Routed panel shapes'!$G$18:$G$31)) +
(SUMIF('Routed panel shapes (2)'!$B$18:$B$31,B460,'Routed panel shapes (2)'!$G$18:$G$31)) +
(SUMIF('Routed face only'!$B$17:$B$30,B460,'Routed face only'!$G$17:$G$30)) +
(SUMIF('Routed face only (2)'!$B$17:$B$30,B460,'Routed face only (2)'!$G$17:$G$30)) +
(SUMIF('Routed alum faces letters'!$B$17:$B$30,B460,'Routed alum faces letters'!$G$17:$G$30)) +
(SUMIF('Routed alum faces letters (2)'!$B$17:$B$30,B460,'Routed alum faces letters (2)'!$G$17:$G$30)) +
(SUMIF('Routed push through acrylic'!$B$17:$B$30,B460,'Routed push through acrylic'!$G$17:$G$30)) +
(SUMIF('Routed push through acrylic (2)'!$B$17:$B$30,B460,'Routed push through acrylic (2)'!$G$17:$G$30)) +
(SUMIF('Sf routed cabinet'!$B$17:$B$30,B460,'Sf routed cabinet'!$G$17:$G$30)) +
(SUMIF('Sf routed cabinet (2)'!$B$17:$B$30,B460,'Sf routed cabinet (2)'!$G$17:$G$30)) +
(SUMIF('Df routed cabinet'!$B$17:$B$30,B460,'Df routed cabinet'!$G$17:$G$30)) +
(SUMIF('Df routed cabinet (2)'!$B$17:$B$30,B460,'Df routed cabinet (2)'!$G$17:$G$30)) +
(SUMIF('Sf acrylic cabinet'!$B$17:$B$30,B460,'Sf acrylic cabinet'!$G$17:$G$30)) +
(SUMIF('Sf acrylic cabinet (2)'!$B$17:$B$30,B460,'Sf acrylic cabinet (2)'!$G$17:$G$30)) +
(SUMIF('Economy Sf acrylic'!$B$17:$B$30,B460,'Economy Sf acrylic'!$G$17:$G$30)) +
(SUMIF('Df acrylic cabinet'!$B$17:$B$30,B460,'Df acrylic cabinet'!$G$17:$G$30)) +
(SUMIF('Df acrylic cabinet (2)'!$B$17:$B$30,B460,'Df acrylic cabinet (2)'!$G$17:$G$30)) +
(SUMIF('Sf flex cabinet'!$B$17:$B$30,B460,'Sf flex cabinet'!$G$17:$G$30)) +
(SUMIF('Sf flex cabinet (2)'!$B$17:$B$30,B460,'Sf flex cabinet (2)'!$G$17:$G$30)) +
(SUMIF('Df flex cabinet'!$B$17:$B$36,B460,'Df flex cabinet'!$G$17:$G$36)) +
(SUMIF('Df flex cabinet (2)'!$B$17:$B$36,B460,'Df flex cabinet (2)'!$G$17:$G$36)) +
(SUMIF('Pole cover'!$B$17:$B$30,B460,'Pole cover'!$G$17:$G$30)) +
(SUMIF('Pole cover (2)'!$B$17:$B$30,B460,'Pole cover (2)'!$G$17:$G$30)) +
(SUMIF('Structural Steel Fab'!$B$17:$B$29,B460,'Structural Steel Fab'!$G$17:$G$29)) +
(SUMIF(Reveal!$B$17:$B$30,B460,Reveal!$G$17:$G$30)) +
(SUMIF('Reveal (2)'!$B$17:$B$30,B460,'Reveal (2)'!$G$17:$G$30)) +
(SUMIF('Crown cove top'!$B$17:$B$30,B460,'Crown cove top'!$G$17:$G$30)) +
(SUMIF('EMC assembly'!$B$17:$B$30,B460,'EMC assembly'!$G$17:$G$30)) +
(SUMIF(Crating!$B$17:$B$29,B460,Crating!$G$17:$G$29)) +
(SUMIF('LED wiring'!$B$17:$B$30,B460,'LED wiring'!$G$17:$G$30)) +
(SUMIF('Changeable copy face'!$B$17:$B$30,B460,'Changeable copy face'!$G$17:$G$30)) +
(SUMIF('Flex face assembly'!$B$17:$B$30,B460,'Flex face assembly'!$G$17:$G$30)) +
(SUMIF('Routed face assembly'!$B$17:$B$30,B460,'Routed face assembly'!$G$17:$G$30)) +
(SUMIF('Paint calculation'!$B$17:$B$30,B460,'Paint calculation'!$G$17:$G$30)) +
(SUMIF('Trimcap letter face'!$B$17:$B$30,B460,'Trimcap letter face'!$G$17:$G$30)) +
(SUMIF('Trimcap letter face (2)'!$B$17:$B$30,B460,'Trimcap letter face (2)'!$G$17:$G$30)) +
(SUMIF('Channel letter fabrication'!$B$17:$B$30,B460,'Channel letter fabrication'!$G$17:$G$30)) +
(SUMIF('Channel letter fabrication (2)'!$B$17:$B$30,B460,'Channel letter fabrication (2)'!$G$17:$G$30))</f>
        <v>0</v>
      </c>
    </row>
    <row r="461" spans="1:10">
      <c r="A461" s="28" t="str">
        <f>[1]ODBC!$A461</f>
        <v>3/8-16 x 6' Threaded Rod Z</v>
      </c>
      <c r="B461" s="29" t="str">
        <f>[1]ODBC!B461</f>
        <v>30495</v>
      </c>
      <c r="C461" s="30">
        <f>IFERROR(VLOOKUP($B461,[1]ODBC!$B:$H,2,FALSE),"")</f>
        <v>1.3169999999999999</v>
      </c>
      <c r="D461" s="30">
        <f>IFERROR(VLOOKUP($B461,[1]ODBC!$B:$H,3,FALSE),"")</f>
        <v>2.371</v>
      </c>
      <c r="E461" s="30" t="str">
        <f>IFERROR(VLOOKUP($B461,[1]ODBC!$B:$H,4,FALSE),"")</f>
        <v>FT</v>
      </c>
      <c r="F461" s="31">
        <f>IFERROR(VLOOKUP($B461,[1]ODBC!$B:$H,5,FALSE),"")</f>
        <v>44.45</v>
      </c>
      <c r="G461" s="32">
        <f>[1]ODBC!G461</f>
        <v>0</v>
      </c>
      <c r="H461" s="33">
        <f>SUM([1]ODBC!H461)</f>
        <v>45187</v>
      </c>
      <c r="I461" s="41" t="str">
        <f>'Vinyl cutting'!$B$2</f>
        <v>J36938</v>
      </c>
      <c r="J461" s="42">
        <f ca="1">(SUMIF('Freeform time and material'!$B$17:$B$30,B461,'Freeform time and material'!$G$17:$G$30)) +
(SUMIF('Vinyl cutting'!$B$17:$B$30,B461,'Vinyl cutting'!$G$17:$G$30)) +
(SUMIF('Vinyl cutting (2)'!$B$17:$B$30,B461,'Vinyl cutting (2)'!$G$17:$G$30)) +
(SUMIF('Apply vinyl graphics'!$B$17:$B$30,B461,'Apply vinyl graphics'!$G$17:$G$30)) +
(SUMIF('Apply vinyl graphics (2)'!$B$17:$B$30,B461,'Apply vinyl graphics (2)'!$G$17:$G$30)) +
(SUMIF('Alum pan sign'!$B$17:$B$30,B461,'Alum pan sign'!$G$17:$G$30)) +
(SUMIF('Alum pan sign (2)'!$B$17:$B$30,B461,'Alum pan sign (2)'!$G$17:$G$30)) +
(SUMIF('Economy pan sign'!$B$17:$B$30,B461,'Economy pan sign'!$G$17:$G$30)) +
(SUMIF('Post and panel sign'!$B$17:$B$30,B461,'Post and panel sign'!$G$17:$G$30)) +
(SUMIF('Post and panel sign (2)'!$B$17:$B$30,B461,'Post and panel sign (2)'!$G$17:$G$30)) +
(SUMIF('Flat panels only'!$B$17:$B$30,B461,'Flat panels only'!$G$17:$G$30)) +
(SUMIF('Flat panels only (2)'!$B$17:$B$30,B461,'Flat panels only (2)'!$G$17:$G$30)) +
(SUMIF('Routed panel shapes'!$B$18:$B$31,B461,'Routed panel shapes'!$G$18:$G$31)) +
(SUMIF('Routed panel shapes (2)'!$B$18:$B$31,B461,'Routed panel shapes (2)'!$G$18:$G$31)) +
(SUMIF('Routed face only'!$B$17:$B$30,B461,'Routed face only'!$G$17:$G$30)) +
(SUMIF('Routed face only (2)'!$B$17:$B$30,B461,'Routed face only (2)'!$G$17:$G$30)) +
(SUMIF('Routed alum faces letters'!$B$17:$B$30,B461,'Routed alum faces letters'!$G$17:$G$30)) +
(SUMIF('Routed alum faces letters (2)'!$B$17:$B$30,B461,'Routed alum faces letters (2)'!$G$17:$G$30)) +
(SUMIF('Routed push through acrylic'!$B$17:$B$30,B461,'Routed push through acrylic'!$G$17:$G$30)) +
(SUMIF('Routed push through acrylic (2)'!$B$17:$B$30,B461,'Routed push through acrylic (2)'!$G$17:$G$30)) +
(SUMIF('Sf routed cabinet'!$B$17:$B$30,B461,'Sf routed cabinet'!$G$17:$G$30)) +
(SUMIF('Sf routed cabinet (2)'!$B$17:$B$30,B461,'Sf routed cabinet (2)'!$G$17:$G$30)) +
(SUMIF('Df routed cabinet'!$B$17:$B$30,B461,'Df routed cabinet'!$G$17:$G$30)) +
(SUMIF('Df routed cabinet (2)'!$B$17:$B$30,B461,'Df routed cabinet (2)'!$G$17:$G$30)) +
(SUMIF('Sf acrylic cabinet'!$B$17:$B$30,B461,'Sf acrylic cabinet'!$G$17:$G$30)) +
(SUMIF('Sf acrylic cabinet (2)'!$B$17:$B$30,B461,'Sf acrylic cabinet (2)'!$G$17:$G$30)) +
(SUMIF('Economy Sf acrylic'!$B$17:$B$30,B461,'Economy Sf acrylic'!$G$17:$G$30)) +
(SUMIF('Df acrylic cabinet'!$B$17:$B$30,B461,'Df acrylic cabinet'!$G$17:$G$30)) +
(SUMIF('Df acrylic cabinet (2)'!$B$17:$B$30,B461,'Df acrylic cabinet (2)'!$G$17:$G$30)) +
(SUMIF('Sf flex cabinet'!$B$17:$B$30,B461,'Sf flex cabinet'!$G$17:$G$30)) +
(SUMIF('Sf flex cabinet (2)'!$B$17:$B$30,B461,'Sf flex cabinet (2)'!$G$17:$G$30)) +
(SUMIF('Df flex cabinet'!$B$17:$B$36,B461,'Df flex cabinet'!$G$17:$G$36)) +
(SUMIF('Df flex cabinet (2)'!$B$17:$B$36,B461,'Df flex cabinet (2)'!$G$17:$G$36)) +
(SUMIF('Pole cover'!$B$17:$B$30,B461,'Pole cover'!$G$17:$G$30)) +
(SUMIF('Pole cover (2)'!$B$17:$B$30,B461,'Pole cover (2)'!$G$17:$G$30)) +
(SUMIF('Structural Steel Fab'!$B$17:$B$29,B461,'Structural Steel Fab'!$G$17:$G$29)) +
(SUMIF(Reveal!$B$17:$B$30,B461,Reveal!$G$17:$G$30)) +
(SUMIF('Reveal (2)'!$B$17:$B$30,B461,'Reveal (2)'!$G$17:$G$30)) +
(SUMIF('Crown cove top'!$B$17:$B$30,B461,'Crown cove top'!$G$17:$G$30)) +
(SUMIF('EMC assembly'!$B$17:$B$30,B461,'EMC assembly'!$G$17:$G$30)) +
(SUMIF(Crating!$B$17:$B$29,B461,Crating!$G$17:$G$29)) +
(SUMIF('LED wiring'!$B$17:$B$30,B461,'LED wiring'!$G$17:$G$30)) +
(SUMIF('Changeable copy face'!$B$17:$B$30,B461,'Changeable copy face'!$G$17:$G$30)) +
(SUMIF('Flex face assembly'!$B$17:$B$30,B461,'Flex face assembly'!$G$17:$G$30)) +
(SUMIF('Routed face assembly'!$B$17:$B$30,B461,'Routed face assembly'!$G$17:$G$30)) +
(SUMIF('Paint calculation'!$B$17:$B$30,B461,'Paint calculation'!$G$17:$G$30)) +
(SUMIF('Trimcap letter face'!$B$17:$B$30,B461,'Trimcap letter face'!$G$17:$G$30)) +
(SUMIF('Trimcap letter face (2)'!$B$17:$B$30,B461,'Trimcap letter face (2)'!$G$17:$G$30)) +
(SUMIF('Channel letter fabrication'!$B$17:$B$30,B461,'Channel letter fabrication'!$G$17:$G$30)) +
(SUMIF('Channel letter fabrication (2)'!$B$17:$B$30,B461,'Channel letter fabrication (2)'!$G$17:$G$30))</f>
        <v>0</v>
      </c>
    </row>
    <row r="462" spans="1:10">
      <c r="A462" s="28" t="str">
        <f>[1]ODBC!$A462</f>
        <v>1/2-13 x 6' Threaded Rod Z</v>
      </c>
      <c r="B462" s="29" t="str">
        <f>[1]ODBC!B462</f>
        <v>30500</v>
      </c>
      <c r="C462" s="30">
        <f>IFERROR(VLOOKUP($B462,[1]ODBC!$B:$H,2,FALSE),"")</f>
        <v>1.748</v>
      </c>
      <c r="D462" s="30">
        <f>IFERROR(VLOOKUP($B462,[1]ODBC!$B:$H,3,FALSE),"")</f>
        <v>3.1469999999999998</v>
      </c>
      <c r="E462" s="30" t="str">
        <f>IFERROR(VLOOKUP($B462,[1]ODBC!$B:$H,4,FALSE),"")</f>
        <v>FT</v>
      </c>
      <c r="F462" s="31">
        <f>IFERROR(VLOOKUP($B462,[1]ODBC!$B:$H,5,FALSE),"")</f>
        <v>44.45</v>
      </c>
      <c r="G462" s="32">
        <f>[1]ODBC!G462</f>
        <v>0</v>
      </c>
      <c r="H462" s="33">
        <f>SUM([1]ODBC!H462)</f>
        <v>0</v>
      </c>
      <c r="I462" s="41" t="str">
        <f>'Vinyl cutting'!$B$2</f>
        <v>J36938</v>
      </c>
      <c r="J462" s="42">
        <f ca="1">(SUMIF('Freeform time and material'!$B$17:$B$30,B462,'Freeform time and material'!$G$17:$G$30)) +
(SUMIF('Vinyl cutting'!$B$17:$B$30,B462,'Vinyl cutting'!$G$17:$G$30)) +
(SUMIF('Vinyl cutting (2)'!$B$17:$B$30,B462,'Vinyl cutting (2)'!$G$17:$G$30)) +
(SUMIF('Apply vinyl graphics'!$B$17:$B$30,B462,'Apply vinyl graphics'!$G$17:$G$30)) +
(SUMIF('Apply vinyl graphics (2)'!$B$17:$B$30,B462,'Apply vinyl graphics (2)'!$G$17:$G$30)) +
(SUMIF('Alum pan sign'!$B$17:$B$30,B462,'Alum pan sign'!$G$17:$G$30)) +
(SUMIF('Alum pan sign (2)'!$B$17:$B$30,B462,'Alum pan sign (2)'!$G$17:$G$30)) +
(SUMIF('Economy pan sign'!$B$17:$B$30,B462,'Economy pan sign'!$G$17:$G$30)) +
(SUMIF('Post and panel sign'!$B$17:$B$30,B462,'Post and panel sign'!$G$17:$G$30)) +
(SUMIF('Post and panel sign (2)'!$B$17:$B$30,B462,'Post and panel sign (2)'!$G$17:$G$30)) +
(SUMIF('Flat panels only'!$B$17:$B$30,B462,'Flat panels only'!$G$17:$G$30)) +
(SUMIF('Flat panels only (2)'!$B$17:$B$30,B462,'Flat panels only (2)'!$G$17:$G$30)) +
(SUMIF('Routed panel shapes'!$B$18:$B$31,B462,'Routed panel shapes'!$G$18:$G$31)) +
(SUMIF('Routed panel shapes (2)'!$B$18:$B$31,B462,'Routed panel shapes (2)'!$G$18:$G$31)) +
(SUMIF('Routed face only'!$B$17:$B$30,B462,'Routed face only'!$G$17:$G$30)) +
(SUMIF('Routed face only (2)'!$B$17:$B$30,B462,'Routed face only (2)'!$G$17:$G$30)) +
(SUMIF('Routed alum faces letters'!$B$17:$B$30,B462,'Routed alum faces letters'!$G$17:$G$30)) +
(SUMIF('Routed alum faces letters (2)'!$B$17:$B$30,B462,'Routed alum faces letters (2)'!$G$17:$G$30)) +
(SUMIF('Routed push through acrylic'!$B$17:$B$30,B462,'Routed push through acrylic'!$G$17:$G$30)) +
(SUMIF('Routed push through acrylic (2)'!$B$17:$B$30,B462,'Routed push through acrylic (2)'!$G$17:$G$30)) +
(SUMIF('Sf routed cabinet'!$B$17:$B$30,B462,'Sf routed cabinet'!$G$17:$G$30)) +
(SUMIF('Sf routed cabinet (2)'!$B$17:$B$30,B462,'Sf routed cabinet (2)'!$G$17:$G$30)) +
(SUMIF('Df routed cabinet'!$B$17:$B$30,B462,'Df routed cabinet'!$G$17:$G$30)) +
(SUMIF('Df routed cabinet (2)'!$B$17:$B$30,B462,'Df routed cabinet (2)'!$G$17:$G$30)) +
(SUMIF('Sf acrylic cabinet'!$B$17:$B$30,B462,'Sf acrylic cabinet'!$G$17:$G$30)) +
(SUMIF('Sf acrylic cabinet (2)'!$B$17:$B$30,B462,'Sf acrylic cabinet (2)'!$G$17:$G$30)) +
(SUMIF('Economy Sf acrylic'!$B$17:$B$30,B462,'Economy Sf acrylic'!$G$17:$G$30)) +
(SUMIF('Df acrylic cabinet'!$B$17:$B$30,B462,'Df acrylic cabinet'!$G$17:$G$30)) +
(SUMIF('Df acrylic cabinet (2)'!$B$17:$B$30,B462,'Df acrylic cabinet (2)'!$G$17:$G$30)) +
(SUMIF('Sf flex cabinet'!$B$17:$B$30,B462,'Sf flex cabinet'!$G$17:$G$30)) +
(SUMIF('Sf flex cabinet (2)'!$B$17:$B$30,B462,'Sf flex cabinet (2)'!$G$17:$G$30)) +
(SUMIF('Df flex cabinet'!$B$17:$B$36,B462,'Df flex cabinet'!$G$17:$G$36)) +
(SUMIF('Df flex cabinet (2)'!$B$17:$B$36,B462,'Df flex cabinet (2)'!$G$17:$G$36)) +
(SUMIF('Pole cover'!$B$17:$B$30,B462,'Pole cover'!$G$17:$G$30)) +
(SUMIF('Pole cover (2)'!$B$17:$B$30,B462,'Pole cover (2)'!$G$17:$G$30)) +
(SUMIF('Structural Steel Fab'!$B$17:$B$29,B462,'Structural Steel Fab'!$G$17:$G$29)) +
(SUMIF(Reveal!$B$17:$B$30,B462,Reveal!$G$17:$G$30)) +
(SUMIF('Reveal (2)'!$B$17:$B$30,B462,'Reveal (2)'!$G$17:$G$30)) +
(SUMIF('Crown cove top'!$B$17:$B$30,B462,'Crown cove top'!$G$17:$G$30)) +
(SUMIF('EMC assembly'!$B$17:$B$30,B462,'EMC assembly'!$G$17:$G$30)) +
(SUMIF(Crating!$B$17:$B$29,B462,Crating!$G$17:$G$29)) +
(SUMIF('LED wiring'!$B$17:$B$30,B462,'LED wiring'!$G$17:$G$30)) +
(SUMIF('Changeable copy face'!$B$17:$B$30,B462,'Changeable copy face'!$G$17:$G$30)) +
(SUMIF('Flex face assembly'!$B$17:$B$30,B462,'Flex face assembly'!$G$17:$G$30)) +
(SUMIF('Routed face assembly'!$B$17:$B$30,B462,'Routed face assembly'!$G$17:$G$30)) +
(SUMIF('Paint calculation'!$B$17:$B$30,B462,'Paint calculation'!$G$17:$G$30)) +
(SUMIF('Trimcap letter face'!$B$17:$B$30,B462,'Trimcap letter face'!$G$17:$G$30)) +
(SUMIF('Trimcap letter face (2)'!$B$17:$B$30,B462,'Trimcap letter face (2)'!$G$17:$G$30)) +
(SUMIF('Channel letter fabrication'!$B$17:$B$30,B462,'Channel letter fabrication'!$G$17:$G$30)) +
(SUMIF('Channel letter fabrication (2)'!$B$17:$B$30,B462,'Channel letter fabrication (2)'!$G$17:$G$30))</f>
        <v>0</v>
      </c>
    </row>
    <row r="463" spans="1:10">
      <c r="A463" s="28" t="str">
        <f>[1]ODBC!$A463</f>
        <v>3/4-10 x 6' Threaded Rod Z</v>
      </c>
      <c r="B463" s="29" t="str">
        <f>[1]ODBC!B463</f>
        <v>30505</v>
      </c>
      <c r="C463" s="30">
        <f>IFERROR(VLOOKUP($B463,[1]ODBC!$B:$H,2,FALSE),"")</f>
        <v>0.73</v>
      </c>
      <c r="D463" s="30">
        <f>IFERROR(VLOOKUP($B463,[1]ODBC!$B:$H,3,FALSE),"")</f>
        <v>1.3140000000000001</v>
      </c>
      <c r="E463" s="30" t="str">
        <f>IFERROR(VLOOKUP($B463,[1]ODBC!$B:$H,4,FALSE),"")</f>
        <v>FT</v>
      </c>
      <c r="F463" s="31">
        <f>IFERROR(VLOOKUP($B463,[1]ODBC!$B:$H,5,FALSE),"")</f>
        <v>44.45</v>
      </c>
      <c r="G463" s="32">
        <f>[1]ODBC!G463</f>
        <v>0</v>
      </c>
      <c r="H463" s="33">
        <f>SUM([1]ODBC!H463)</f>
        <v>0</v>
      </c>
      <c r="I463" s="41" t="str">
        <f>'Vinyl cutting'!$B$2</f>
        <v>J36938</v>
      </c>
      <c r="J463" s="42">
        <f ca="1">(SUMIF('Freeform time and material'!$B$17:$B$30,B463,'Freeform time and material'!$G$17:$G$30)) +
(SUMIF('Vinyl cutting'!$B$17:$B$30,B463,'Vinyl cutting'!$G$17:$G$30)) +
(SUMIF('Vinyl cutting (2)'!$B$17:$B$30,B463,'Vinyl cutting (2)'!$G$17:$G$30)) +
(SUMIF('Apply vinyl graphics'!$B$17:$B$30,B463,'Apply vinyl graphics'!$G$17:$G$30)) +
(SUMIF('Apply vinyl graphics (2)'!$B$17:$B$30,B463,'Apply vinyl graphics (2)'!$G$17:$G$30)) +
(SUMIF('Alum pan sign'!$B$17:$B$30,B463,'Alum pan sign'!$G$17:$G$30)) +
(SUMIF('Alum pan sign (2)'!$B$17:$B$30,B463,'Alum pan sign (2)'!$G$17:$G$30)) +
(SUMIF('Economy pan sign'!$B$17:$B$30,B463,'Economy pan sign'!$G$17:$G$30)) +
(SUMIF('Post and panel sign'!$B$17:$B$30,B463,'Post and panel sign'!$G$17:$G$30)) +
(SUMIF('Post and panel sign (2)'!$B$17:$B$30,B463,'Post and panel sign (2)'!$G$17:$G$30)) +
(SUMIF('Flat panels only'!$B$17:$B$30,B463,'Flat panels only'!$G$17:$G$30)) +
(SUMIF('Flat panels only (2)'!$B$17:$B$30,B463,'Flat panels only (2)'!$G$17:$G$30)) +
(SUMIF('Routed panel shapes'!$B$18:$B$31,B463,'Routed panel shapes'!$G$18:$G$31)) +
(SUMIF('Routed panel shapes (2)'!$B$18:$B$31,B463,'Routed panel shapes (2)'!$G$18:$G$31)) +
(SUMIF('Routed face only'!$B$17:$B$30,B463,'Routed face only'!$G$17:$G$30)) +
(SUMIF('Routed face only (2)'!$B$17:$B$30,B463,'Routed face only (2)'!$G$17:$G$30)) +
(SUMIF('Routed alum faces letters'!$B$17:$B$30,B463,'Routed alum faces letters'!$G$17:$G$30)) +
(SUMIF('Routed alum faces letters (2)'!$B$17:$B$30,B463,'Routed alum faces letters (2)'!$G$17:$G$30)) +
(SUMIF('Routed push through acrylic'!$B$17:$B$30,B463,'Routed push through acrylic'!$G$17:$G$30)) +
(SUMIF('Routed push through acrylic (2)'!$B$17:$B$30,B463,'Routed push through acrylic (2)'!$G$17:$G$30)) +
(SUMIF('Sf routed cabinet'!$B$17:$B$30,B463,'Sf routed cabinet'!$G$17:$G$30)) +
(SUMIF('Sf routed cabinet (2)'!$B$17:$B$30,B463,'Sf routed cabinet (2)'!$G$17:$G$30)) +
(SUMIF('Df routed cabinet'!$B$17:$B$30,B463,'Df routed cabinet'!$G$17:$G$30)) +
(SUMIF('Df routed cabinet (2)'!$B$17:$B$30,B463,'Df routed cabinet (2)'!$G$17:$G$30)) +
(SUMIF('Sf acrylic cabinet'!$B$17:$B$30,B463,'Sf acrylic cabinet'!$G$17:$G$30)) +
(SUMIF('Sf acrylic cabinet (2)'!$B$17:$B$30,B463,'Sf acrylic cabinet (2)'!$G$17:$G$30)) +
(SUMIF('Economy Sf acrylic'!$B$17:$B$30,B463,'Economy Sf acrylic'!$G$17:$G$30)) +
(SUMIF('Df acrylic cabinet'!$B$17:$B$30,B463,'Df acrylic cabinet'!$G$17:$G$30)) +
(SUMIF('Df acrylic cabinet (2)'!$B$17:$B$30,B463,'Df acrylic cabinet (2)'!$G$17:$G$30)) +
(SUMIF('Sf flex cabinet'!$B$17:$B$30,B463,'Sf flex cabinet'!$G$17:$G$30)) +
(SUMIF('Sf flex cabinet (2)'!$B$17:$B$30,B463,'Sf flex cabinet (2)'!$G$17:$G$30)) +
(SUMIF('Df flex cabinet'!$B$17:$B$36,B463,'Df flex cabinet'!$G$17:$G$36)) +
(SUMIF('Df flex cabinet (2)'!$B$17:$B$36,B463,'Df flex cabinet (2)'!$G$17:$G$36)) +
(SUMIF('Pole cover'!$B$17:$B$30,B463,'Pole cover'!$G$17:$G$30)) +
(SUMIF('Pole cover (2)'!$B$17:$B$30,B463,'Pole cover (2)'!$G$17:$G$30)) +
(SUMIF('Structural Steel Fab'!$B$17:$B$29,B463,'Structural Steel Fab'!$G$17:$G$29)) +
(SUMIF(Reveal!$B$17:$B$30,B463,Reveal!$G$17:$G$30)) +
(SUMIF('Reveal (2)'!$B$17:$B$30,B463,'Reveal (2)'!$G$17:$G$30)) +
(SUMIF('Crown cove top'!$B$17:$B$30,B463,'Crown cove top'!$G$17:$G$30)) +
(SUMIF('EMC assembly'!$B$17:$B$30,B463,'EMC assembly'!$G$17:$G$30)) +
(SUMIF(Crating!$B$17:$B$29,B463,Crating!$G$17:$G$29)) +
(SUMIF('LED wiring'!$B$17:$B$30,B463,'LED wiring'!$G$17:$G$30)) +
(SUMIF('Changeable copy face'!$B$17:$B$30,B463,'Changeable copy face'!$G$17:$G$30)) +
(SUMIF('Flex face assembly'!$B$17:$B$30,B463,'Flex face assembly'!$G$17:$G$30)) +
(SUMIF('Routed face assembly'!$B$17:$B$30,B463,'Routed face assembly'!$G$17:$G$30)) +
(SUMIF('Paint calculation'!$B$17:$B$30,B463,'Paint calculation'!$G$17:$G$30)) +
(SUMIF('Trimcap letter face'!$B$17:$B$30,B463,'Trimcap letter face'!$G$17:$G$30)) +
(SUMIF('Trimcap letter face (2)'!$B$17:$B$30,B463,'Trimcap letter face (2)'!$G$17:$G$30)) +
(SUMIF('Channel letter fabrication'!$B$17:$B$30,B463,'Channel letter fabrication'!$G$17:$G$30)) +
(SUMIF('Channel letter fabrication (2)'!$B$17:$B$30,B463,'Channel letter fabrication (2)'!$G$17:$G$30))</f>
        <v>0</v>
      </c>
    </row>
    <row r="464" spans="1:10">
      <c r="A464" s="28" t="str">
        <f>[1]ODBC!$A464</f>
        <v>Trubolt 1/4 X 2 1/4 Z(redhead)</v>
      </c>
      <c r="B464" s="29" t="str">
        <f>[1]ODBC!B464</f>
        <v>30510</v>
      </c>
      <c r="C464" s="30">
        <f>IFERROR(VLOOKUP($B464,[1]ODBC!$B:$H,2,FALSE),"")</f>
        <v>0.5</v>
      </c>
      <c r="D464" s="30">
        <f>IFERROR(VLOOKUP($B464,[1]ODBC!$B:$H,3,FALSE),"")</f>
        <v>0.9</v>
      </c>
      <c r="E464" s="30" t="str">
        <f>IFERROR(VLOOKUP($B464,[1]ODBC!$B:$H,4,FALSE),"")</f>
        <v>EA</v>
      </c>
      <c r="F464" s="31">
        <f>IFERROR(VLOOKUP($B464,[1]ODBC!$B:$H,5,FALSE),"")</f>
        <v>44.45</v>
      </c>
      <c r="G464" s="32">
        <f>[1]ODBC!G464</f>
        <v>0</v>
      </c>
      <c r="H464" s="33">
        <f>SUM([1]ODBC!H464)</f>
        <v>44651</v>
      </c>
      <c r="I464" s="41" t="str">
        <f>'Vinyl cutting'!$B$2</f>
        <v>J36938</v>
      </c>
      <c r="J464" s="42">
        <f ca="1">(SUMIF('Freeform time and material'!$B$17:$B$30,B464,'Freeform time and material'!$G$17:$G$30)) +
(SUMIF('Vinyl cutting'!$B$17:$B$30,B464,'Vinyl cutting'!$G$17:$G$30)) +
(SUMIF('Vinyl cutting (2)'!$B$17:$B$30,B464,'Vinyl cutting (2)'!$G$17:$G$30)) +
(SUMIF('Apply vinyl graphics'!$B$17:$B$30,B464,'Apply vinyl graphics'!$G$17:$G$30)) +
(SUMIF('Apply vinyl graphics (2)'!$B$17:$B$30,B464,'Apply vinyl graphics (2)'!$G$17:$G$30)) +
(SUMIF('Alum pan sign'!$B$17:$B$30,B464,'Alum pan sign'!$G$17:$G$30)) +
(SUMIF('Alum pan sign (2)'!$B$17:$B$30,B464,'Alum pan sign (2)'!$G$17:$G$30)) +
(SUMIF('Economy pan sign'!$B$17:$B$30,B464,'Economy pan sign'!$G$17:$G$30)) +
(SUMIF('Post and panel sign'!$B$17:$B$30,B464,'Post and panel sign'!$G$17:$G$30)) +
(SUMIF('Post and panel sign (2)'!$B$17:$B$30,B464,'Post and panel sign (2)'!$G$17:$G$30)) +
(SUMIF('Flat panels only'!$B$17:$B$30,B464,'Flat panels only'!$G$17:$G$30)) +
(SUMIF('Flat panels only (2)'!$B$17:$B$30,B464,'Flat panels only (2)'!$G$17:$G$30)) +
(SUMIF('Routed panel shapes'!$B$18:$B$31,B464,'Routed panel shapes'!$G$18:$G$31)) +
(SUMIF('Routed panel shapes (2)'!$B$18:$B$31,B464,'Routed panel shapes (2)'!$G$18:$G$31)) +
(SUMIF('Routed face only'!$B$17:$B$30,B464,'Routed face only'!$G$17:$G$30)) +
(SUMIF('Routed face only (2)'!$B$17:$B$30,B464,'Routed face only (2)'!$G$17:$G$30)) +
(SUMIF('Routed alum faces letters'!$B$17:$B$30,B464,'Routed alum faces letters'!$G$17:$G$30)) +
(SUMIF('Routed alum faces letters (2)'!$B$17:$B$30,B464,'Routed alum faces letters (2)'!$G$17:$G$30)) +
(SUMIF('Routed push through acrylic'!$B$17:$B$30,B464,'Routed push through acrylic'!$G$17:$G$30)) +
(SUMIF('Routed push through acrylic (2)'!$B$17:$B$30,B464,'Routed push through acrylic (2)'!$G$17:$G$30)) +
(SUMIF('Sf routed cabinet'!$B$17:$B$30,B464,'Sf routed cabinet'!$G$17:$G$30)) +
(SUMIF('Sf routed cabinet (2)'!$B$17:$B$30,B464,'Sf routed cabinet (2)'!$G$17:$G$30)) +
(SUMIF('Df routed cabinet'!$B$17:$B$30,B464,'Df routed cabinet'!$G$17:$G$30)) +
(SUMIF('Df routed cabinet (2)'!$B$17:$B$30,B464,'Df routed cabinet (2)'!$G$17:$G$30)) +
(SUMIF('Sf acrylic cabinet'!$B$17:$B$30,B464,'Sf acrylic cabinet'!$G$17:$G$30)) +
(SUMIF('Sf acrylic cabinet (2)'!$B$17:$B$30,B464,'Sf acrylic cabinet (2)'!$G$17:$G$30)) +
(SUMIF('Economy Sf acrylic'!$B$17:$B$30,B464,'Economy Sf acrylic'!$G$17:$G$30)) +
(SUMIF('Df acrylic cabinet'!$B$17:$B$30,B464,'Df acrylic cabinet'!$G$17:$G$30)) +
(SUMIF('Df acrylic cabinet (2)'!$B$17:$B$30,B464,'Df acrylic cabinet (2)'!$G$17:$G$30)) +
(SUMIF('Sf flex cabinet'!$B$17:$B$30,B464,'Sf flex cabinet'!$G$17:$G$30)) +
(SUMIF('Sf flex cabinet (2)'!$B$17:$B$30,B464,'Sf flex cabinet (2)'!$G$17:$G$30)) +
(SUMIF('Df flex cabinet'!$B$17:$B$36,B464,'Df flex cabinet'!$G$17:$G$36)) +
(SUMIF('Df flex cabinet (2)'!$B$17:$B$36,B464,'Df flex cabinet (2)'!$G$17:$G$36)) +
(SUMIF('Pole cover'!$B$17:$B$30,B464,'Pole cover'!$G$17:$G$30)) +
(SUMIF('Pole cover (2)'!$B$17:$B$30,B464,'Pole cover (2)'!$G$17:$G$30)) +
(SUMIF('Structural Steel Fab'!$B$17:$B$29,B464,'Structural Steel Fab'!$G$17:$G$29)) +
(SUMIF(Reveal!$B$17:$B$30,B464,Reveal!$G$17:$G$30)) +
(SUMIF('Reveal (2)'!$B$17:$B$30,B464,'Reveal (2)'!$G$17:$G$30)) +
(SUMIF('Crown cove top'!$B$17:$B$30,B464,'Crown cove top'!$G$17:$G$30)) +
(SUMIF('EMC assembly'!$B$17:$B$30,B464,'EMC assembly'!$G$17:$G$30)) +
(SUMIF(Crating!$B$17:$B$29,B464,Crating!$G$17:$G$29)) +
(SUMIF('LED wiring'!$B$17:$B$30,B464,'LED wiring'!$G$17:$G$30)) +
(SUMIF('Changeable copy face'!$B$17:$B$30,B464,'Changeable copy face'!$G$17:$G$30)) +
(SUMIF('Flex face assembly'!$B$17:$B$30,B464,'Flex face assembly'!$G$17:$G$30)) +
(SUMIF('Routed face assembly'!$B$17:$B$30,B464,'Routed face assembly'!$G$17:$G$30)) +
(SUMIF('Paint calculation'!$B$17:$B$30,B464,'Paint calculation'!$G$17:$G$30)) +
(SUMIF('Trimcap letter face'!$B$17:$B$30,B464,'Trimcap letter face'!$G$17:$G$30)) +
(SUMIF('Trimcap letter face (2)'!$B$17:$B$30,B464,'Trimcap letter face (2)'!$G$17:$G$30)) +
(SUMIF('Channel letter fabrication'!$B$17:$B$30,B464,'Channel letter fabrication'!$G$17:$G$30)) +
(SUMIF('Channel letter fabrication (2)'!$B$17:$B$30,B464,'Channel letter fabrication (2)'!$G$17:$G$30))</f>
        <v>0</v>
      </c>
    </row>
    <row r="465" spans="1:10">
      <c r="A465" s="28" t="str">
        <f>[1]ODBC!$A465</f>
        <v>Trubolt 1/4 X 3 1/4 Z(redhead)</v>
      </c>
      <c r="B465" s="29" t="str">
        <f>[1]ODBC!B465</f>
        <v>30515</v>
      </c>
      <c r="C465" s="30">
        <f>IFERROR(VLOOKUP($B465,[1]ODBC!$B:$H,2,FALSE),"")</f>
        <v>0.51</v>
      </c>
      <c r="D465" s="30">
        <f>IFERROR(VLOOKUP($B465,[1]ODBC!$B:$H,3,FALSE),"")</f>
        <v>0.91800000000000004</v>
      </c>
      <c r="E465" s="30" t="str">
        <f>IFERROR(VLOOKUP($B465,[1]ODBC!$B:$H,4,FALSE),"")</f>
        <v>EA</v>
      </c>
      <c r="F465" s="31">
        <f>IFERROR(VLOOKUP($B465,[1]ODBC!$B:$H,5,FALSE),"")</f>
        <v>44.45</v>
      </c>
      <c r="G465" s="32">
        <f>[1]ODBC!G465</f>
        <v>0</v>
      </c>
      <c r="H465" s="33">
        <f>SUM([1]ODBC!H465)</f>
        <v>0</v>
      </c>
      <c r="I465" s="41" t="str">
        <f>'Vinyl cutting'!$B$2</f>
        <v>J36938</v>
      </c>
      <c r="J465" s="42">
        <f ca="1">(SUMIF('Freeform time and material'!$B$17:$B$30,B465,'Freeform time and material'!$G$17:$G$30)) +
(SUMIF('Vinyl cutting'!$B$17:$B$30,B465,'Vinyl cutting'!$G$17:$G$30)) +
(SUMIF('Vinyl cutting (2)'!$B$17:$B$30,B465,'Vinyl cutting (2)'!$G$17:$G$30)) +
(SUMIF('Apply vinyl graphics'!$B$17:$B$30,B465,'Apply vinyl graphics'!$G$17:$G$30)) +
(SUMIF('Apply vinyl graphics (2)'!$B$17:$B$30,B465,'Apply vinyl graphics (2)'!$G$17:$G$30)) +
(SUMIF('Alum pan sign'!$B$17:$B$30,B465,'Alum pan sign'!$G$17:$G$30)) +
(SUMIF('Alum pan sign (2)'!$B$17:$B$30,B465,'Alum pan sign (2)'!$G$17:$G$30)) +
(SUMIF('Economy pan sign'!$B$17:$B$30,B465,'Economy pan sign'!$G$17:$G$30)) +
(SUMIF('Post and panel sign'!$B$17:$B$30,B465,'Post and panel sign'!$G$17:$G$30)) +
(SUMIF('Post and panel sign (2)'!$B$17:$B$30,B465,'Post and panel sign (2)'!$G$17:$G$30)) +
(SUMIF('Flat panels only'!$B$17:$B$30,B465,'Flat panels only'!$G$17:$G$30)) +
(SUMIF('Flat panels only (2)'!$B$17:$B$30,B465,'Flat panels only (2)'!$G$17:$G$30)) +
(SUMIF('Routed panel shapes'!$B$18:$B$31,B465,'Routed panel shapes'!$G$18:$G$31)) +
(SUMIF('Routed panel shapes (2)'!$B$18:$B$31,B465,'Routed panel shapes (2)'!$G$18:$G$31)) +
(SUMIF('Routed face only'!$B$17:$B$30,B465,'Routed face only'!$G$17:$G$30)) +
(SUMIF('Routed face only (2)'!$B$17:$B$30,B465,'Routed face only (2)'!$G$17:$G$30)) +
(SUMIF('Routed alum faces letters'!$B$17:$B$30,B465,'Routed alum faces letters'!$G$17:$G$30)) +
(SUMIF('Routed alum faces letters (2)'!$B$17:$B$30,B465,'Routed alum faces letters (2)'!$G$17:$G$30)) +
(SUMIF('Routed push through acrylic'!$B$17:$B$30,B465,'Routed push through acrylic'!$G$17:$G$30)) +
(SUMIF('Routed push through acrylic (2)'!$B$17:$B$30,B465,'Routed push through acrylic (2)'!$G$17:$G$30)) +
(SUMIF('Sf routed cabinet'!$B$17:$B$30,B465,'Sf routed cabinet'!$G$17:$G$30)) +
(SUMIF('Sf routed cabinet (2)'!$B$17:$B$30,B465,'Sf routed cabinet (2)'!$G$17:$G$30)) +
(SUMIF('Df routed cabinet'!$B$17:$B$30,B465,'Df routed cabinet'!$G$17:$G$30)) +
(SUMIF('Df routed cabinet (2)'!$B$17:$B$30,B465,'Df routed cabinet (2)'!$G$17:$G$30)) +
(SUMIF('Sf acrylic cabinet'!$B$17:$B$30,B465,'Sf acrylic cabinet'!$G$17:$G$30)) +
(SUMIF('Sf acrylic cabinet (2)'!$B$17:$B$30,B465,'Sf acrylic cabinet (2)'!$G$17:$G$30)) +
(SUMIF('Economy Sf acrylic'!$B$17:$B$30,B465,'Economy Sf acrylic'!$G$17:$G$30)) +
(SUMIF('Df acrylic cabinet'!$B$17:$B$30,B465,'Df acrylic cabinet'!$G$17:$G$30)) +
(SUMIF('Df acrylic cabinet (2)'!$B$17:$B$30,B465,'Df acrylic cabinet (2)'!$G$17:$G$30)) +
(SUMIF('Sf flex cabinet'!$B$17:$B$30,B465,'Sf flex cabinet'!$G$17:$G$30)) +
(SUMIF('Sf flex cabinet (2)'!$B$17:$B$30,B465,'Sf flex cabinet (2)'!$G$17:$G$30)) +
(SUMIF('Df flex cabinet'!$B$17:$B$36,B465,'Df flex cabinet'!$G$17:$G$36)) +
(SUMIF('Df flex cabinet (2)'!$B$17:$B$36,B465,'Df flex cabinet (2)'!$G$17:$G$36)) +
(SUMIF('Pole cover'!$B$17:$B$30,B465,'Pole cover'!$G$17:$G$30)) +
(SUMIF('Pole cover (2)'!$B$17:$B$30,B465,'Pole cover (2)'!$G$17:$G$30)) +
(SUMIF('Structural Steel Fab'!$B$17:$B$29,B465,'Structural Steel Fab'!$G$17:$G$29)) +
(SUMIF(Reveal!$B$17:$B$30,B465,Reveal!$G$17:$G$30)) +
(SUMIF('Reveal (2)'!$B$17:$B$30,B465,'Reveal (2)'!$G$17:$G$30)) +
(SUMIF('Crown cove top'!$B$17:$B$30,B465,'Crown cove top'!$G$17:$G$30)) +
(SUMIF('EMC assembly'!$B$17:$B$30,B465,'EMC assembly'!$G$17:$G$30)) +
(SUMIF(Crating!$B$17:$B$29,B465,Crating!$G$17:$G$29)) +
(SUMIF('LED wiring'!$B$17:$B$30,B465,'LED wiring'!$G$17:$G$30)) +
(SUMIF('Changeable copy face'!$B$17:$B$30,B465,'Changeable copy face'!$G$17:$G$30)) +
(SUMIF('Flex face assembly'!$B$17:$B$30,B465,'Flex face assembly'!$G$17:$G$30)) +
(SUMIF('Routed face assembly'!$B$17:$B$30,B465,'Routed face assembly'!$G$17:$G$30)) +
(SUMIF('Paint calculation'!$B$17:$B$30,B465,'Paint calculation'!$G$17:$G$30)) +
(SUMIF('Trimcap letter face'!$B$17:$B$30,B465,'Trimcap letter face'!$G$17:$G$30)) +
(SUMIF('Trimcap letter face (2)'!$B$17:$B$30,B465,'Trimcap letter face (2)'!$G$17:$G$30)) +
(SUMIF('Channel letter fabrication'!$B$17:$B$30,B465,'Channel letter fabrication'!$G$17:$G$30)) +
(SUMIF('Channel letter fabrication (2)'!$B$17:$B$30,B465,'Channel letter fabrication (2)'!$G$17:$G$30))</f>
        <v>0</v>
      </c>
    </row>
    <row r="466" spans="1:10">
      <c r="A466" s="28" t="str">
        <f>[1]ODBC!$A466</f>
        <v>Trubolt 3/8 X 3 Z(redhead)</v>
      </c>
      <c r="B466" s="29" t="str">
        <f>[1]ODBC!B466</f>
        <v>30530</v>
      </c>
      <c r="C466" s="30">
        <f>IFERROR(VLOOKUP($B466,[1]ODBC!$B:$H,2,FALSE),"")</f>
        <v>0.98199999999999998</v>
      </c>
      <c r="D466" s="30">
        <f>IFERROR(VLOOKUP($B466,[1]ODBC!$B:$H,3,FALSE),"")</f>
        <v>1.768</v>
      </c>
      <c r="E466" s="30" t="str">
        <f>IFERROR(VLOOKUP($B466,[1]ODBC!$B:$H,4,FALSE),"")</f>
        <v>EA</v>
      </c>
      <c r="F466" s="31">
        <f>IFERROR(VLOOKUP($B466,[1]ODBC!$B:$H,5,FALSE),"")</f>
        <v>44.45</v>
      </c>
      <c r="G466" s="32">
        <f>[1]ODBC!G466</f>
        <v>0</v>
      </c>
      <c r="H466" s="33">
        <f>SUM([1]ODBC!H466)</f>
        <v>44603</v>
      </c>
      <c r="I466" s="41" t="str">
        <f>'Vinyl cutting'!$B$2</f>
        <v>J36938</v>
      </c>
      <c r="J466" s="42">
        <f ca="1">(SUMIF('Freeform time and material'!$B$17:$B$30,B466,'Freeform time and material'!$G$17:$G$30)) +
(SUMIF('Vinyl cutting'!$B$17:$B$30,B466,'Vinyl cutting'!$G$17:$G$30)) +
(SUMIF('Vinyl cutting (2)'!$B$17:$B$30,B466,'Vinyl cutting (2)'!$G$17:$G$30)) +
(SUMIF('Apply vinyl graphics'!$B$17:$B$30,B466,'Apply vinyl graphics'!$G$17:$G$30)) +
(SUMIF('Apply vinyl graphics (2)'!$B$17:$B$30,B466,'Apply vinyl graphics (2)'!$G$17:$G$30)) +
(SUMIF('Alum pan sign'!$B$17:$B$30,B466,'Alum pan sign'!$G$17:$G$30)) +
(SUMIF('Alum pan sign (2)'!$B$17:$B$30,B466,'Alum pan sign (2)'!$G$17:$G$30)) +
(SUMIF('Economy pan sign'!$B$17:$B$30,B466,'Economy pan sign'!$G$17:$G$30)) +
(SUMIF('Post and panel sign'!$B$17:$B$30,B466,'Post and panel sign'!$G$17:$G$30)) +
(SUMIF('Post and panel sign (2)'!$B$17:$B$30,B466,'Post and panel sign (2)'!$G$17:$G$30)) +
(SUMIF('Flat panels only'!$B$17:$B$30,B466,'Flat panels only'!$G$17:$G$30)) +
(SUMIF('Flat panels only (2)'!$B$17:$B$30,B466,'Flat panels only (2)'!$G$17:$G$30)) +
(SUMIF('Routed panel shapes'!$B$18:$B$31,B466,'Routed panel shapes'!$G$18:$G$31)) +
(SUMIF('Routed panel shapes (2)'!$B$18:$B$31,B466,'Routed panel shapes (2)'!$G$18:$G$31)) +
(SUMIF('Routed face only'!$B$17:$B$30,B466,'Routed face only'!$G$17:$G$30)) +
(SUMIF('Routed face only (2)'!$B$17:$B$30,B466,'Routed face only (2)'!$G$17:$G$30)) +
(SUMIF('Routed alum faces letters'!$B$17:$B$30,B466,'Routed alum faces letters'!$G$17:$G$30)) +
(SUMIF('Routed alum faces letters (2)'!$B$17:$B$30,B466,'Routed alum faces letters (2)'!$G$17:$G$30)) +
(SUMIF('Routed push through acrylic'!$B$17:$B$30,B466,'Routed push through acrylic'!$G$17:$G$30)) +
(SUMIF('Routed push through acrylic (2)'!$B$17:$B$30,B466,'Routed push through acrylic (2)'!$G$17:$G$30)) +
(SUMIF('Sf routed cabinet'!$B$17:$B$30,B466,'Sf routed cabinet'!$G$17:$G$30)) +
(SUMIF('Sf routed cabinet (2)'!$B$17:$B$30,B466,'Sf routed cabinet (2)'!$G$17:$G$30)) +
(SUMIF('Df routed cabinet'!$B$17:$B$30,B466,'Df routed cabinet'!$G$17:$G$30)) +
(SUMIF('Df routed cabinet (2)'!$B$17:$B$30,B466,'Df routed cabinet (2)'!$G$17:$G$30)) +
(SUMIF('Sf acrylic cabinet'!$B$17:$B$30,B466,'Sf acrylic cabinet'!$G$17:$G$30)) +
(SUMIF('Sf acrylic cabinet (2)'!$B$17:$B$30,B466,'Sf acrylic cabinet (2)'!$G$17:$G$30)) +
(SUMIF('Economy Sf acrylic'!$B$17:$B$30,B466,'Economy Sf acrylic'!$G$17:$G$30)) +
(SUMIF('Df acrylic cabinet'!$B$17:$B$30,B466,'Df acrylic cabinet'!$G$17:$G$30)) +
(SUMIF('Df acrylic cabinet (2)'!$B$17:$B$30,B466,'Df acrylic cabinet (2)'!$G$17:$G$30)) +
(SUMIF('Sf flex cabinet'!$B$17:$B$30,B466,'Sf flex cabinet'!$G$17:$G$30)) +
(SUMIF('Sf flex cabinet (2)'!$B$17:$B$30,B466,'Sf flex cabinet (2)'!$G$17:$G$30)) +
(SUMIF('Df flex cabinet'!$B$17:$B$36,B466,'Df flex cabinet'!$G$17:$G$36)) +
(SUMIF('Df flex cabinet (2)'!$B$17:$B$36,B466,'Df flex cabinet (2)'!$G$17:$G$36)) +
(SUMIF('Pole cover'!$B$17:$B$30,B466,'Pole cover'!$G$17:$G$30)) +
(SUMIF('Pole cover (2)'!$B$17:$B$30,B466,'Pole cover (2)'!$G$17:$G$30)) +
(SUMIF('Structural Steel Fab'!$B$17:$B$29,B466,'Structural Steel Fab'!$G$17:$G$29)) +
(SUMIF(Reveal!$B$17:$B$30,B466,Reveal!$G$17:$G$30)) +
(SUMIF('Reveal (2)'!$B$17:$B$30,B466,'Reveal (2)'!$G$17:$G$30)) +
(SUMIF('Crown cove top'!$B$17:$B$30,B466,'Crown cove top'!$G$17:$G$30)) +
(SUMIF('EMC assembly'!$B$17:$B$30,B466,'EMC assembly'!$G$17:$G$30)) +
(SUMIF(Crating!$B$17:$B$29,B466,Crating!$G$17:$G$29)) +
(SUMIF('LED wiring'!$B$17:$B$30,B466,'LED wiring'!$G$17:$G$30)) +
(SUMIF('Changeable copy face'!$B$17:$B$30,B466,'Changeable copy face'!$G$17:$G$30)) +
(SUMIF('Flex face assembly'!$B$17:$B$30,B466,'Flex face assembly'!$G$17:$G$30)) +
(SUMIF('Routed face assembly'!$B$17:$B$30,B466,'Routed face assembly'!$G$17:$G$30)) +
(SUMIF('Paint calculation'!$B$17:$B$30,B466,'Paint calculation'!$G$17:$G$30)) +
(SUMIF('Trimcap letter face'!$B$17:$B$30,B466,'Trimcap letter face'!$G$17:$G$30)) +
(SUMIF('Trimcap letter face (2)'!$B$17:$B$30,B466,'Trimcap letter face (2)'!$G$17:$G$30)) +
(SUMIF('Channel letter fabrication'!$B$17:$B$30,B466,'Channel letter fabrication'!$G$17:$G$30)) +
(SUMIF('Channel letter fabrication (2)'!$B$17:$B$30,B466,'Channel letter fabrication (2)'!$G$17:$G$30))</f>
        <v>0</v>
      </c>
    </row>
    <row r="467" spans="1:10">
      <c r="A467" s="28" t="str">
        <f>[1]ODBC!$A467</f>
        <v>1/4 X 1 Hex Lag Screw Z</v>
      </c>
      <c r="B467" s="29" t="str">
        <f>[1]ODBC!B467</f>
        <v>32000</v>
      </c>
      <c r="C467" s="30">
        <f>IFERROR(VLOOKUP($B467,[1]ODBC!$B:$H,2,FALSE),"")</f>
        <v>0.1</v>
      </c>
      <c r="D467" s="30">
        <f>IFERROR(VLOOKUP($B467,[1]ODBC!$B:$H,3,FALSE),"")</f>
        <v>0.18</v>
      </c>
      <c r="E467" s="30" t="str">
        <f>IFERROR(VLOOKUP($B467,[1]ODBC!$B:$H,4,FALSE),"")</f>
        <v>EA</v>
      </c>
      <c r="F467" s="31">
        <f>IFERROR(VLOOKUP($B467,[1]ODBC!$B:$H,5,FALSE),"")</f>
        <v>44.45</v>
      </c>
      <c r="G467" s="32">
        <f>[1]ODBC!G467</f>
        <v>0</v>
      </c>
      <c r="H467" s="33">
        <f>SUM([1]ODBC!H467)</f>
        <v>0</v>
      </c>
      <c r="I467" s="41" t="str">
        <f>'Vinyl cutting'!$B$2</f>
        <v>J36938</v>
      </c>
      <c r="J467" s="42">
        <f ca="1">(SUMIF('Freeform time and material'!$B$17:$B$30,B467,'Freeform time and material'!$G$17:$G$30)) +
(SUMIF('Vinyl cutting'!$B$17:$B$30,B467,'Vinyl cutting'!$G$17:$G$30)) +
(SUMIF('Vinyl cutting (2)'!$B$17:$B$30,B467,'Vinyl cutting (2)'!$G$17:$G$30)) +
(SUMIF('Apply vinyl graphics'!$B$17:$B$30,B467,'Apply vinyl graphics'!$G$17:$G$30)) +
(SUMIF('Apply vinyl graphics (2)'!$B$17:$B$30,B467,'Apply vinyl graphics (2)'!$G$17:$G$30)) +
(SUMIF('Alum pan sign'!$B$17:$B$30,B467,'Alum pan sign'!$G$17:$G$30)) +
(SUMIF('Alum pan sign (2)'!$B$17:$B$30,B467,'Alum pan sign (2)'!$G$17:$G$30)) +
(SUMIF('Economy pan sign'!$B$17:$B$30,B467,'Economy pan sign'!$G$17:$G$30)) +
(SUMIF('Post and panel sign'!$B$17:$B$30,B467,'Post and panel sign'!$G$17:$G$30)) +
(SUMIF('Post and panel sign (2)'!$B$17:$B$30,B467,'Post and panel sign (2)'!$G$17:$G$30)) +
(SUMIF('Flat panels only'!$B$17:$B$30,B467,'Flat panels only'!$G$17:$G$30)) +
(SUMIF('Flat panels only (2)'!$B$17:$B$30,B467,'Flat panels only (2)'!$G$17:$G$30)) +
(SUMIF('Routed panel shapes'!$B$18:$B$31,B467,'Routed panel shapes'!$G$18:$G$31)) +
(SUMIF('Routed panel shapes (2)'!$B$18:$B$31,B467,'Routed panel shapes (2)'!$G$18:$G$31)) +
(SUMIF('Routed face only'!$B$17:$B$30,B467,'Routed face only'!$G$17:$G$30)) +
(SUMIF('Routed face only (2)'!$B$17:$B$30,B467,'Routed face only (2)'!$G$17:$G$30)) +
(SUMIF('Routed alum faces letters'!$B$17:$B$30,B467,'Routed alum faces letters'!$G$17:$G$30)) +
(SUMIF('Routed alum faces letters (2)'!$B$17:$B$30,B467,'Routed alum faces letters (2)'!$G$17:$G$30)) +
(SUMIF('Routed push through acrylic'!$B$17:$B$30,B467,'Routed push through acrylic'!$G$17:$G$30)) +
(SUMIF('Routed push through acrylic (2)'!$B$17:$B$30,B467,'Routed push through acrylic (2)'!$G$17:$G$30)) +
(SUMIF('Sf routed cabinet'!$B$17:$B$30,B467,'Sf routed cabinet'!$G$17:$G$30)) +
(SUMIF('Sf routed cabinet (2)'!$B$17:$B$30,B467,'Sf routed cabinet (2)'!$G$17:$G$30)) +
(SUMIF('Df routed cabinet'!$B$17:$B$30,B467,'Df routed cabinet'!$G$17:$G$30)) +
(SUMIF('Df routed cabinet (2)'!$B$17:$B$30,B467,'Df routed cabinet (2)'!$G$17:$G$30)) +
(SUMIF('Sf acrylic cabinet'!$B$17:$B$30,B467,'Sf acrylic cabinet'!$G$17:$G$30)) +
(SUMIF('Sf acrylic cabinet (2)'!$B$17:$B$30,B467,'Sf acrylic cabinet (2)'!$G$17:$G$30)) +
(SUMIF('Economy Sf acrylic'!$B$17:$B$30,B467,'Economy Sf acrylic'!$G$17:$G$30)) +
(SUMIF('Df acrylic cabinet'!$B$17:$B$30,B467,'Df acrylic cabinet'!$G$17:$G$30)) +
(SUMIF('Df acrylic cabinet (2)'!$B$17:$B$30,B467,'Df acrylic cabinet (2)'!$G$17:$G$30)) +
(SUMIF('Sf flex cabinet'!$B$17:$B$30,B467,'Sf flex cabinet'!$G$17:$G$30)) +
(SUMIF('Sf flex cabinet (2)'!$B$17:$B$30,B467,'Sf flex cabinet (2)'!$G$17:$G$30)) +
(SUMIF('Df flex cabinet'!$B$17:$B$36,B467,'Df flex cabinet'!$G$17:$G$36)) +
(SUMIF('Df flex cabinet (2)'!$B$17:$B$36,B467,'Df flex cabinet (2)'!$G$17:$G$36)) +
(SUMIF('Pole cover'!$B$17:$B$30,B467,'Pole cover'!$G$17:$G$30)) +
(SUMIF('Pole cover (2)'!$B$17:$B$30,B467,'Pole cover (2)'!$G$17:$G$30)) +
(SUMIF('Structural Steel Fab'!$B$17:$B$29,B467,'Structural Steel Fab'!$G$17:$G$29)) +
(SUMIF(Reveal!$B$17:$B$30,B467,Reveal!$G$17:$G$30)) +
(SUMIF('Reveal (2)'!$B$17:$B$30,B467,'Reveal (2)'!$G$17:$G$30)) +
(SUMIF('Crown cove top'!$B$17:$B$30,B467,'Crown cove top'!$G$17:$G$30)) +
(SUMIF('EMC assembly'!$B$17:$B$30,B467,'EMC assembly'!$G$17:$G$30)) +
(SUMIF(Crating!$B$17:$B$29,B467,Crating!$G$17:$G$29)) +
(SUMIF('LED wiring'!$B$17:$B$30,B467,'LED wiring'!$G$17:$G$30)) +
(SUMIF('Changeable copy face'!$B$17:$B$30,B467,'Changeable copy face'!$G$17:$G$30)) +
(SUMIF('Flex face assembly'!$B$17:$B$30,B467,'Flex face assembly'!$G$17:$G$30)) +
(SUMIF('Routed face assembly'!$B$17:$B$30,B467,'Routed face assembly'!$G$17:$G$30)) +
(SUMIF('Paint calculation'!$B$17:$B$30,B467,'Paint calculation'!$G$17:$G$30)) +
(SUMIF('Trimcap letter face'!$B$17:$B$30,B467,'Trimcap letter face'!$G$17:$G$30)) +
(SUMIF('Trimcap letter face (2)'!$B$17:$B$30,B467,'Trimcap letter face (2)'!$G$17:$G$30)) +
(SUMIF('Channel letter fabrication'!$B$17:$B$30,B467,'Channel letter fabrication'!$G$17:$G$30)) +
(SUMIF('Channel letter fabrication (2)'!$B$17:$B$30,B467,'Channel letter fabrication (2)'!$G$17:$G$30))</f>
        <v>0</v>
      </c>
    </row>
    <row r="468" spans="1:10">
      <c r="A468" s="28" t="str">
        <f>[1]ODBC!$A468</f>
        <v>1/4 X 1-1/4 Hex Lag Screw Z</v>
      </c>
      <c r="B468" s="29" t="str">
        <f>[1]ODBC!B468</f>
        <v>32005</v>
      </c>
      <c r="C468" s="30">
        <f>IFERROR(VLOOKUP($B468,[1]ODBC!$B:$H,2,FALSE),"")</f>
        <v>0.08</v>
      </c>
      <c r="D468" s="30">
        <f>IFERROR(VLOOKUP($B468,[1]ODBC!$B:$H,3,FALSE),"")</f>
        <v>0.14399999999999999</v>
      </c>
      <c r="E468" s="30" t="str">
        <f>IFERROR(VLOOKUP($B468,[1]ODBC!$B:$H,4,FALSE),"")</f>
        <v>EA</v>
      </c>
      <c r="F468" s="31">
        <f>IFERROR(VLOOKUP($B468,[1]ODBC!$B:$H,5,FALSE),"")</f>
        <v>44.45</v>
      </c>
      <c r="G468" s="32">
        <f>[1]ODBC!G468</f>
        <v>0</v>
      </c>
      <c r="H468" s="33">
        <f>SUM([1]ODBC!H468)</f>
        <v>44608</v>
      </c>
      <c r="I468" s="41" t="str">
        <f>'Vinyl cutting'!$B$2</f>
        <v>J36938</v>
      </c>
      <c r="J468" s="42">
        <f ca="1">(SUMIF('Freeform time and material'!$B$17:$B$30,B468,'Freeform time and material'!$G$17:$G$30)) +
(SUMIF('Vinyl cutting'!$B$17:$B$30,B468,'Vinyl cutting'!$G$17:$G$30)) +
(SUMIF('Vinyl cutting (2)'!$B$17:$B$30,B468,'Vinyl cutting (2)'!$G$17:$G$30)) +
(SUMIF('Apply vinyl graphics'!$B$17:$B$30,B468,'Apply vinyl graphics'!$G$17:$G$30)) +
(SUMIF('Apply vinyl graphics (2)'!$B$17:$B$30,B468,'Apply vinyl graphics (2)'!$G$17:$G$30)) +
(SUMIF('Alum pan sign'!$B$17:$B$30,B468,'Alum pan sign'!$G$17:$G$30)) +
(SUMIF('Alum pan sign (2)'!$B$17:$B$30,B468,'Alum pan sign (2)'!$G$17:$G$30)) +
(SUMIF('Economy pan sign'!$B$17:$B$30,B468,'Economy pan sign'!$G$17:$G$30)) +
(SUMIF('Post and panel sign'!$B$17:$B$30,B468,'Post and panel sign'!$G$17:$G$30)) +
(SUMIF('Post and panel sign (2)'!$B$17:$B$30,B468,'Post and panel sign (2)'!$G$17:$G$30)) +
(SUMIF('Flat panels only'!$B$17:$B$30,B468,'Flat panels only'!$G$17:$G$30)) +
(SUMIF('Flat panels only (2)'!$B$17:$B$30,B468,'Flat panels only (2)'!$G$17:$G$30)) +
(SUMIF('Routed panel shapes'!$B$18:$B$31,B468,'Routed panel shapes'!$G$18:$G$31)) +
(SUMIF('Routed panel shapes (2)'!$B$18:$B$31,B468,'Routed panel shapes (2)'!$G$18:$G$31)) +
(SUMIF('Routed face only'!$B$17:$B$30,B468,'Routed face only'!$G$17:$G$30)) +
(SUMIF('Routed face only (2)'!$B$17:$B$30,B468,'Routed face only (2)'!$G$17:$G$30)) +
(SUMIF('Routed alum faces letters'!$B$17:$B$30,B468,'Routed alum faces letters'!$G$17:$G$30)) +
(SUMIF('Routed alum faces letters (2)'!$B$17:$B$30,B468,'Routed alum faces letters (2)'!$G$17:$G$30)) +
(SUMIF('Routed push through acrylic'!$B$17:$B$30,B468,'Routed push through acrylic'!$G$17:$G$30)) +
(SUMIF('Routed push through acrylic (2)'!$B$17:$B$30,B468,'Routed push through acrylic (2)'!$G$17:$G$30)) +
(SUMIF('Sf routed cabinet'!$B$17:$B$30,B468,'Sf routed cabinet'!$G$17:$G$30)) +
(SUMIF('Sf routed cabinet (2)'!$B$17:$B$30,B468,'Sf routed cabinet (2)'!$G$17:$G$30)) +
(SUMIF('Df routed cabinet'!$B$17:$B$30,B468,'Df routed cabinet'!$G$17:$G$30)) +
(SUMIF('Df routed cabinet (2)'!$B$17:$B$30,B468,'Df routed cabinet (2)'!$G$17:$G$30)) +
(SUMIF('Sf acrylic cabinet'!$B$17:$B$30,B468,'Sf acrylic cabinet'!$G$17:$G$30)) +
(SUMIF('Sf acrylic cabinet (2)'!$B$17:$B$30,B468,'Sf acrylic cabinet (2)'!$G$17:$G$30)) +
(SUMIF('Economy Sf acrylic'!$B$17:$B$30,B468,'Economy Sf acrylic'!$G$17:$G$30)) +
(SUMIF('Df acrylic cabinet'!$B$17:$B$30,B468,'Df acrylic cabinet'!$G$17:$G$30)) +
(SUMIF('Df acrylic cabinet (2)'!$B$17:$B$30,B468,'Df acrylic cabinet (2)'!$G$17:$G$30)) +
(SUMIF('Sf flex cabinet'!$B$17:$B$30,B468,'Sf flex cabinet'!$G$17:$G$30)) +
(SUMIF('Sf flex cabinet (2)'!$B$17:$B$30,B468,'Sf flex cabinet (2)'!$G$17:$G$30)) +
(SUMIF('Df flex cabinet'!$B$17:$B$36,B468,'Df flex cabinet'!$G$17:$G$36)) +
(SUMIF('Df flex cabinet (2)'!$B$17:$B$36,B468,'Df flex cabinet (2)'!$G$17:$G$36)) +
(SUMIF('Pole cover'!$B$17:$B$30,B468,'Pole cover'!$G$17:$G$30)) +
(SUMIF('Pole cover (2)'!$B$17:$B$30,B468,'Pole cover (2)'!$G$17:$G$30)) +
(SUMIF('Structural Steel Fab'!$B$17:$B$29,B468,'Structural Steel Fab'!$G$17:$G$29)) +
(SUMIF(Reveal!$B$17:$B$30,B468,Reveal!$G$17:$G$30)) +
(SUMIF('Reveal (2)'!$B$17:$B$30,B468,'Reveal (2)'!$G$17:$G$30)) +
(SUMIF('Crown cove top'!$B$17:$B$30,B468,'Crown cove top'!$G$17:$G$30)) +
(SUMIF('EMC assembly'!$B$17:$B$30,B468,'EMC assembly'!$G$17:$G$30)) +
(SUMIF(Crating!$B$17:$B$29,B468,Crating!$G$17:$G$29)) +
(SUMIF('LED wiring'!$B$17:$B$30,B468,'LED wiring'!$G$17:$G$30)) +
(SUMIF('Changeable copy face'!$B$17:$B$30,B468,'Changeable copy face'!$G$17:$G$30)) +
(SUMIF('Flex face assembly'!$B$17:$B$30,B468,'Flex face assembly'!$G$17:$G$30)) +
(SUMIF('Routed face assembly'!$B$17:$B$30,B468,'Routed face assembly'!$G$17:$G$30)) +
(SUMIF('Paint calculation'!$B$17:$B$30,B468,'Paint calculation'!$G$17:$G$30)) +
(SUMIF('Trimcap letter face'!$B$17:$B$30,B468,'Trimcap letter face'!$G$17:$G$30)) +
(SUMIF('Trimcap letter face (2)'!$B$17:$B$30,B468,'Trimcap letter face (2)'!$G$17:$G$30)) +
(SUMIF('Channel letter fabrication'!$B$17:$B$30,B468,'Channel letter fabrication'!$G$17:$G$30)) +
(SUMIF('Channel letter fabrication (2)'!$B$17:$B$30,B468,'Channel letter fabrication (2)'!$G$17:$G$30))</f>
        <v>0</v>
      </c>
    </row>
    <row r="469" spans="1:10">
      <c r="A469" s="28" t="str">
        <f>[1]ODBC!$A469</f>
        <v>1/4 X 2 Hex Lag Screw Z</v>
      </c>
      <c r="B469" s="29" t="str">
        <f>[1]ODBC!B469</f>
        <v>32010</v>
      </c>
      <c r="C469" s="30">
        <f>IFERROR(VLOOKUP($B469,[1]ODBC!$B:$H,2,FALSE),"")</f>
        <v>0.15</v>
      </c>
      <c r="D469" s="30">
        <f>IFERROR(VLOOKUP($B469,[1]ODBC!$B:$H,3,FALSE),"")</f>
        <v>0.27</v>
      </c>
      <c r="E469" s="30" t="str">
        <f>IFERROR(VLOOKUP($B469,[1]ODBC!$B:$H,4,FALSE),"")</f>
        <v>EA</v>
      </c>
      <c r="F469" s="31">
        <f>IFERROR(VLOOKUP($B469,[1]ODBC!$B:$H,5,FALSE),"")</f>
        <v>44.45</v>
      </c>
      <c r="G469" s="32">
        <f>[1]ODBC!G469</f>
        <v>0</v>
      </c>
      <c r="H469" s="33">
        <f>SUM([1]ODBC!H469)</f>
        <v>0</v>
      </c>
      <c r="I469" s="41" t="str">
        <f>'Vinyl cutting'!$B$2</f>
        <v>J36938</v>
      </c>
      <c r="J469" s="42">
        <f ca="1">(SUMIF('Freeform time and material'!$B$17:$B$30,B469,'Freeform time and material'!$G$17:$G$30)) +
(SUMIF('Vinyl cutting'!$B$17:$B$30,B469,'Vinyl cutting'!$G$17:$G$30)) +
(SUMIF('Vinyl cutting (2)'!$B$17:$B$30,B469,'Vinyl cutting (2)'!$G$17:$G$30)) +
(SUMIF('Apply vinyl graphics'!$B$17:$B$30,B469,'Apply vinyl graphics'!$G$17:$G$30)) +
(SUMIF('Apply vinyl graphics (2)'!$B$17:$B$30,B469,'Apply vinyl graphics (2)'!$G$17:$G$30)) +
(SUMIF('Alum pan sign'!$B$17:$B$30,B469,'Alum pan sign'!$G$17:$G$30)) +
(SUMIF('Alum pan sign (2)'!$B$17:$B$30,B469,'Alum pan sign (2)'!$G$17:$G$30)) +
(SUMIF('Economy pan sign'!$B$17:$B$30,B469,'Economy pan sign'!$G$17:$G$30)) +
(SUMIF('Post and panel sign'!$B$17:$B$30,B469,'Post and panel sign'!$G$17:$G$30)) +
(SUMIF('Post and panel sign (2)'!$B$17:$B$30,B469,'Post and panel sign (2)'!$G$17:$G$30)) +
(SUMIF('Flat panels only'!$B$17:$B$30,B469,'Flat panels only'!$G$17:$G$30)) +
(SUMIF('Flat panels only (2)'!$B$17:$B$30,B469,'Flat panels only (2)'!$G$17:$G$30)) +
(SUMIF('Routed panel shapes'!$B$18:$B$31,B469,'Routed panel shapes'!$G$18:$G$31)) +
(SUMIF('Routed panel shapes (2)'!$B$18:$B$31,B469,'Routed panel shapes (2)'!$G$18:$G$31)) +
(SUMIF('Routed face only'!$B$17:$B$30,B469,'Routed face only'!$G$17:$G$30)) +
(SUMIF('Routed face only (2)'!$B$17:$B$30,B469,'Routed face only (2)'!$G$17:$G$30)) +
(SUMIF('Routed alum faces letters'!$B$17:$B$30,B469,'Routed alum faces letters'!$G$17:$G$30)) +
(SUMIF('Routed alum faces letters (2)'!$B$17:$B$30,B469,'Routed alum faces letters (2)'!$G$17:$G$30)) +
(SUMIF('Routed push through acrylic'!$B$17:$B$30,B469,'Routed push through acrylic'!$G$17:$G$30)) +
(SUMIF('Routed push through acrylic (2)'!$B$17:$B$30,B469,'Routed push through acrylic (2)'!$G$17:$G$30)) +
(SUMIF('Sf routed cabinet'!$B$17:$B$30,B469,'Sf routed cabinet'!$G$17:$G$30)) +
(SUMIF('Sf routed cabinet (2)'!$B$17:$B$30,B469,'Sf routed cabinet (2)'!$G$17:$G$30)) +
(SUMIF('Df routed cabinet'!$B$17:$B$30,B469,'Df routed cabinet'!$G$17:$G$30)) +
(SUMIF('Df routed cabinet (2)'!$B$17:$B$30,B469,'Df routed cabinet (2)'!$G$17:$G$30)) +
(SUMIF('Sf acrylic cabinet'!$B$17:$B$30,B469,'Sf acrylic cabinet'!$G$17:$G$30)) +
(SUMIF('Sf acrylic cabinet (2)'!$B$17:$B$30,B469,'Sf acrylic cabinet (2)'!$G$17:$G$30)) +
(SUMIF('Economy Sf acrylic'!$B$17:$B$30,B469,'Economy Sf acrylic'!$G$17:$G$30)) +
(SUMIF('Df acrylic cabinet'!$B$17:$B$30,B469,'Df acrylic cabinet'!$G$17:$G$30)) +
(SUMIF('Df acrylic cabinet (2)'!$B$17:$B$30,B469,'Df acrylic cabinet (2)'!$G$17:$G$30)) +
(SUMIF('Sf flex cabinet'!$B$17:$B$30,B469,'Sf flex cabinet'!$G$17:$G$30)) +
(SUMIF('Sf flex cabinet (2)'!$B$17:$B$30,B469,'Sf flex cabinet (2)'!$G$17:$G$30)) +
(SUMIF('Df flex cabinet'!$B$17:$B$36,B469,'Df flex cabinet'!$G$17:$G$36)) +
(SUMIF('Df flex cabinet (2)'!$B$17:$B$36,B469,'Df flex cabinet (2)'!$G$17:$G$36)) +
(SUMIF('Pole cover'!$B$17:$B$30,B469,'Pole cover'!$G$17:$G$30)) +
(SUMIF('Pole cover (2)'!$B$17:$B$30,B469,'Pole cover (2)'!$G$17:$G$30)) +
(SUMIF('Structural Steel Fab'!$B$17:$B$29,B469,'Structural Steel Fab'!$G$17:$G$29)) +
(SUMIF(Reveal!$B$17:$B$30,B469,Reveal!$G$17:$G$30)) +
(SUMIF('Reveal (2)'!$B$17:$B$30,B469,'Reveal (2)'!$G$17:$G$30)) +
(SUMIF('Crown cove top'!$B$17:$B$30,B469,'Crown cove top'!$G$17:$G$30)) +
(SUMIF('EMC assembly'!$B$17:$B$30,B469,'EMC assembly'!$G$17:$G$30)) +
(SUMIF(Crating!$B$17:$B$29,B469,Crating!$G$17:$G$29)) +
(SUMIF('LED wiring'!$B$17:$B$30,B469,'LED wiring'!$G$17:$G$30)) +
(SUMIF('Changeable copy face'!$B$17:$B$30,B469,'Changeable copy face'!$G$17:$G$30)) +
(SUMIF('Flex face assembly'!$B$17:$B$30,B469,'Flex face assembly'!$G$17:$G$30)) +
(SUMIF('Routed face assembly'!$B$17:$B$30,B469,'Routed face assembly'!$G$17:$G$30)) +
(SUMIF('Paint calculation'!$B$17:$B$30,B469,'Paint calculation'!$G$17:$G$30)) +
(SUMIF('Trimcap letter face'!$B$17:$B$30,B469,'Trimcap letter face'!$G$17:$G$30)) +
(SUMIF('Trimcap letter face (2)'!$B$17:$B$30,B469,'Trimcap letter face (2)'!$G$17:$G$30)) +
(SUMIF('Channel letter fabrication'!$B$17:$B$30,B469,'Channel letter fabrication'!$G$17:$G$30)) +
(SUMIF('Channel letter fabrication (2)'!$B$17:$B$30,B469,'Channel letter fabrication (2)'!$G$17:$G$30))</f>
        <v>0</v>
      </c>
    </row>
    <row r="470" spans="1:10">
      <c r="A470" s="28" t="str">
        <f>[1]ODBC!$A470</f>
        <v>1/4 X 2-1/2 Hex Lag Screw Z</v>
      </c>
      <c r="B470" s="29" t="str">
        <f>[1]ODBC!B470</f>
        <v>32015</v>
      </c>
      <c r="C470" s="30">
        <f>IFERROR(VLOOKUP($B470,[1]ODBC!$B:$H,2,FALSE),"")</f>
        <v>0.18</v>
      </c>
      <c r="D470" s="30">
        <f>IFERROR(VLOOKUP($B470,[1]ODBC!$B:$H,3,FALSE),"")</f>
        <v>0.32400000000000001</v>
      </c>
      <c r="E470" s="30" t="str">
        <f>IFERROR(VLOOKUP($B470,[1]ODBC!$B:$H,4,FALSE),"")</f>
        <v>EA</v>
      </c>
      <c r="F470" s="31">
        <f>IFERROR(VLOOKUP($B470,[1]ODBC!$B:$H,5,FALSE),"")</f>
        <v>44.45</v>
      </c>
      <c r="G470" s="32">
        <f>[1]ODBC!G470</f>
        <v>0</v>
      </c>
      <c r="H470" s="33">
        <f>SUM([1]ODBC!H470)</f>
        <v>0</v>
      </c>
      <c r="I470" s="41" t="str">
        <f>'Vinyl cutting'!$B$2</f>
        <v>J36938</v>
      </c>
      <c r="J470" s="42">
        <f ca="1">(SUMIF('Freeform time and material'!$B$17:$B$30,B470,'Freeform time and material'!$G$17:$G$30)) +
(SUMIF('Vinyl cutting'!$B$17:$B$30,B470,'Vinyl cutting'!$G$17:$G$30)) +
(SUMIF('Vinyl cutting (2)'!$B$17:$B$30,B470,'Vinyl cutting (2)'!$G$17:$G$30)) +
(SUMIF('Apply vinyl graphics'!$B$17:$B$30,B470,'Apply vinyl graphics'!$G$17:$G$30)) +
(SUMIF('Apply vinyl graphics (2)'!$B$17:$B$30,B470,'Apply vinyl graphics (2)'!$G$17:$G$30)) +
(SUMIF('Alum pan sign'!$B$17:$B$30,B470,'Alum pan sign'!$G$17:$G$30)) +
(SUMIF('Alum pan sign (2)'!$B$17:$B$30,B470,'Alum pan sign (2)'!$G$17:$G$30)) +
(SUMIF('Economy pan sign'!$B$17:$B$30,B470,'Economy pan sign'!$G$17:$G$30)) +
(SUMIF('Post and panel sign'!$B$17:$B$30,B470,'Post and panel sign'!$G$17:$G$30)) +
(SUMIF('Post and panel sign (2)'!$B$17:$B$30,B470,'Post and panel sign (2)'!$G$17:$G$30)) +
(SUMIF('Flat panels only'!$B$17:$B$30,B470,'Flat panels only'!$G$17:$G$30)) +
(SUMIF('Flat panels only (2)'!$B$17:$B$30,B470,'Flat panels only (2)'!$G$17:$G$30)) +
(SUMIF('Routed panel shapes'!$B$18:$B$31,B470,'Routed panel shapes'!$G$18:$G$31)) +
(SUMIF('Routed panel shapes (2)'!$B$18:$B$31,B470,'Routed panel shapes (2)'!$G$18:$G$31)) +
(SUMIF('Routed face only'!$B$17:$B$30,B470,'Routed face only'!$G$17:$G$30)) +
(SUMIF('Routed face only (2)'!$B$17:$B$30,B470,'Routed face only (2)'!$G$17:$G$30)) +
(SUMIF('Routed alum faces letters'!$B$17:$B$30,B470,'Routed alum faces letters'!$G$17:$G$30)) +
(SUMIF('Routed alum faces letters (2)'!$B$17:$B$30,B470,'Routed alum faces letters (2)'!$G$17:$G$30)) +
(SUMIF('Routed push through acrylic'!$B$17:$B$30,B470,'Routed push through acrylic'!$G$17:$G$30)) +
(SUMIF('Routed push through acrylic (2)'!$B$17:$B$30,B470,'Routed push through acrylic (2)'!$G$17:$G$30)) +
(SUMIF('Sf routed cabinet'!$B$17:$B$30,B470,'Sf routed cabinet'!$G$17:$G$30)) +
(SUMIF('Sf routed cabinet (2)'!$B$17:$B$30,B470,'Sf routed cabinet (2)'!$G$17:$G$30)) +
(SUMIF('Df routed cabinet'!$B$17:$B$30,B470,'Df routed cabinet'!$G$17:$G$30)) +
(SUMIF('Df routed cabinet (2)'!$B$17:$B$30,B470,'Df routed cabinet (2)'!$G$17:$G$30)) +
(SUMIF('Sf acrylic cabinet'!$B$17:$B$30,B470,'Sf acrylic cabinet'!$G$17:$G$30)) +
(SUMIF('Sf acrylic cabinet (2)'!$B$17:$B$30,B470,'Sf acrylic cabinet (2)'!$G$17:$G$30)) +
(SUMIF('Economy Sf acrylic'!$B$17:$B$30,B470,'Economy Sf acrylic'!$G$17:$G$30)) +
(SUMIF('Df acrylic cabinet'!$B$17:$B$30,B470,'Df acrylic cabinet'!$G$17:$G$30)) +
(SUMIF('Df acrylic cabinet (2)'!$B$17:$B$30,B470,'Df acrylic cabinet (2)'!$G$17:$G$30)) +
(SUMIF('Sf flex cabinet'!$B$17:$B$30,B470,'Sf flex cabinet'!$G$17:$G$30)) +
(SUMIF('Sf flex cabinet (2)'!$B$17:$B$30,B470,'Sf flex cabinet (2)'!$G$17:$G$30)) +
(SUMIF('Df flex cabinet'!$B$17:$B$36,B470,'Df flex cabinet'!$G$17:$G$36)) +
(SUMIF('Df flex cabinet (2)'!$B$17:$B$36,B470,'Df flex cabinet (2)'!$G$17:$G$36)) +
(SUMIF('Pole cover'!$B$17:$B$30,B470,'Pole cover'!$G$17:$G$30)) +
(SUMIF('Pole cover (2)'!$B$17:$B$30,B470,'Pole cover (2)'!$G$17:$G$30)) +
(SUMIF('Structural Steel Fab'!$B$17:$B$29,B470,'Structural Steel Fab'!$G$17:$G$29)) +
(SUMIF(Reveal!$B$17:$B$30,B470,Reveal!$G$17:$G$30)) +
(SUMIF('Reveal (2)'!$B$17:$B$30,B470,'Reveal (2)'!$G$17:$G$30)) +
(SUMIF('Crown cove top'!$B$17:$B$30,B470,'Crown cove top'!$G$17:$G$30)) +
(SUMIF('EMC assembly'!$B$17:$B$30,B470,'EMC assembly'!$G$17:$G$30)) +
(SUMIF(Crating!$B$17:$B$29,B470,Crating!$G$17:$G$29)) +
(SUMIF('LED wiring'!$B$17:$B$30,B470,'LED wiring'!$G$17:$G$30)) +
(SUMIF('Changeable copy face'!$B$17:$B$30,B470,'Changeable copy face'!$G$17:$G$30)) +
(SUMIF('Flex face assembly'!$B$17:$B$30,B470,'Flex face assembly'!$G$17:$G$30)) +
(SUMIF('Routed face assembly'!$B$17:$B$30,B470,'Routed face assembly'!$G$17:$G$30)) +
(SUMIF('Paint calculation'!$B$17:$B$30,B470,'Paint calculation'!$G$17:$G$30)) +
(SUMIF('Trimcap letter face'!$B$17:$B$30,B470,'Trimcap letter face'!$G$17:$G$30)) +
(SUMIF('Trimcap letter face (2)'!$B$17:$B$30,B470,'Trimcap letter face (2)'!$G$17:$G$30)) +
(SUMIF('Channel letter fabrication'!$B$17:$B$30,B470,'Channel letter fabrication'!$G$17:$G$30)) +
(SUMIF('Channel letter fabrication (2)'!$B$17:$B$30,B470,'Channel letter fabrication (2)'!$G$17:$G$30))</f>
        <v>0</v>
      </c>
    </row>
    <row r="471" spans="1:10">
      <c r="A471" s="28" t="str">
        <f>[1]ODBC!$A471</f>
        <v>1/4 X 3 Hex Lag Screw Z</v>
      </c>
      <c r="B471" s="29" t="str">
        <f>[1]ODBC!B471</f>
        <v>32020</v>
      </c>
      <c r="C471" s="30">
        <f>IFERROR(VLOOKUP($B471,[1]ODBC!$B:$H,2,FALSE),"")</f>
        <v>0.2</v>
      </c>
      <c r="D471" s="30">
        <f>IFERROR(VLOOKUP($B471,[1]ODBC!$B:$H,3,FALSE),"")</f>
        <v>0.36</v>
      </c>
      <c r="E471" s="30" t="str">
        <f>IFERROR(VLOOKUP($B471,[1]ODBC!$B:$H,4,FALSE),"")</f>
        <v>EA</v>
      </c>
      <c r="F471" s="31">
        <f>IFERROR(VLOOKUP($B471,[1]ODBC!$B:$H,5,FALSE),"")</f>
        <v>44.45</v>
      </c>
      <c r="G471" s="32">
        <f>[1]ODBC!G471</f>
        <v>0</v>
      </c>
      <c r="H471" s="33">
        <f>SUM([1]ODBC!H471)</f>
        <v>0</v>
      </c>
      <c r="I471" s="41" t="str">
        <f>'Vinyl cutting'!$B$2</f>
        <v>J36938</v>
      </c>
      <c r="J471" s="42">
        <f ca="1">(SUMIF('Freeform time and material'!$B$17:$B$30,B471,'Freeform time and material'!$G$17:$G$30)) +
(SUMIF('Vinyl cutting'!$B$17:$B$30,B471,'Vinyl cutting'!$G$17:$G$30)) +
(SUMIF('Vinyl cutting (2)'!$B$17:$B$30,B471,'Vinyl cutting (2)'!$G$17:$G$30)) +
(SUMIF('Apply vinyl graphics'!$B$17:$B$30,B471,'Apply vinyl graphics'!$G$17:$G$30)) +
(SUMIF('Apply vinyl graphics (2)'!$B$17:$B$30,B471,'Apply vinyl graphics (2)'!$G$17:$G$30)) +
(SUMIF('Alum pan sign'!$B$17:$B$30,B471,'Alum pan sign'!$G$17:$G$30)) +
(SUMIF('Alum pan sign (2)'!$B$17:$B$30,B471,'Alum pan sign (2)'!$G$17:$G$30)) +
(SUMIF('Economy pan sign'!$B$17:$B$30,B471,'Economy pan sign'!$G$17:$G$30)) +
(SUMIF('Post and panel sign'!$B$17:$B$30,B471,'Post and panel sign'!$G$17:$G$30)) +
(SUMIF('Post and panel sign (2)'!$B$17:$B$30,B471,'Post and panel sign (2)'!$G$17:$G$30)) +
(SUMIF('Flat panels only'!$B$17:$B$30,B471,'Flat panels only'!$G$17:$G$30)) +
(SUMIF('Flat panels only (2)'!$B$17:$B$30,B471,'Flat panels only (2)'!$G$17:$G$30)) +
(SUMIF('Routed panel shapes'!$B$18:$B$31,B471,'Routed panel shapes'!$G$18:$G$31)) +
(SUMIF('Routed panel shapes (2)'!$B$18:$B$31,B471,'Routed panel shapes (2)'!$G$18:$G$31)) +
(SUMIF('Routed face only'!$B$17:$B$30,B471,'Routed face only'!$G$17:$G$30)) +
(SUMIF('Routed face only (2)'!$B$17:$B$30,B471,'Routed face only (2)'!$G$17:$G$30)) +
(SUMIF('Routed alum faces letters'!$B$17:$B$30,B471,'Routed alum faces letters'!$G$17:$G$30)) +
(SUMIF('Routed alum faces letters (2)'!$B$17:$B$30,B471,'Routed alum faces letters (2)'!$G$17:$G$30)) +
(SUMIF('Routed push through acrylic'!$B$17:$B$30,B471,'Routed push through acrylic'!$G$17:$G$30)) +
(SUMIF('Routed push through acrylic (2)'!$B$17:$B$30,B471,'Routed push through acrylic (2)'!$G$17:$G$30)) +
(SUMIF('Sf routed cabinet'!$B$17:$B$30,B471,'Sf routed cabinet'!$G$17:$G$30)) +
(SUMIF('Sf routed cabinet (2)'!$B$17:$B$30,B471,'Sf routed cabinet (2)'!$G$17:$G$30)) +
(SUMIF('Df routed cabinet'!$B$17:$B$30,B471,'Df routed cabinet'!$G$17:$G$30)) +
(SUMIF('Df routed cabinet (2)'!$B$17:$B$30,B471,'Df routed cabinet (2)'!$G$17:$G$30)) +
(SUMIF('Sf acrylic cabinet'!$B$17:$B$30,B471,'Sf acrylic cabinet'!$G$17:$G$30)) +
(SUMIF('Sf acrylic cabinet (2)'!$B$17:$B$30,B471,'Sf acrylic cabinet (2)'!$G$17:$G$30)) +
(SUMIF('Economy Sf acrylic'!$B$17:$B$30,B471,'Economy Sf acrylic'!$G$17:$G$30)) +
(SUMIF('Df acrylic cabinet'!$B$17:$B$30,B471,'Df acrylic cabinet'!$G$17:$G$30)) +
(SUMIF('Df acrylic cabinet (2)'!$B$17:$B$30,B471,'Df acrylic cabinet (2)'!$G$17:$G$30)) +
(SUMIF('Sf flex cabinet'!$B$17:$B$30,B471,'Sf flex cabinet'!$G$17:$G$30)) +
(SUMIF('Sf flex cabinet (2)'!$B$17:$B$30,B471,'Sf flex cabinet (2)'!$G$17:$G$30)) +
(SUMIF('Df flex cabinet'!$B$17:$B$36,B471,'Df flex cabinet'!$G$17:$G$36)) +
(SUMIF('Df flex cabinet (2)'!$B$17:$B$36,B471,'Df flex cabinet (2)'!$G$17:$G$36)) +
(SUMIF('Pole cover'!$B$17:$B$30,B471,'Pole cover'!$G$17:$G$30)) +
(SUMIF('Pole cover (2)'!$B$17:$B$30,B471,'Pole cover (2)'!$G$17:$G$30)) +
(SUMIF('Structural Steel Fab'!$B$17:$B$29,B471,'Structural Steel Fab'!$G$17:$G$29)) +
(SUMIF(Reveal!$B$17:$B$30,B471,Reveal!$G$17:$G$30)) +
(SUMIF('Reveal (2)'!$B$17:$B$30,B471,'Reveal (2)'!$G$17:$G$30)) +
(SUMIF('Crown cove top'!$B$17:$B$30,B471,'Crown cove top'!$G$17:$G$30)) +
(SUMIF('EMC assembly'!$B$17:$B$30,B471,'EMC assembly'!$G$17:$G$30)) +
(SUMIF(Crating!$B$17:$B$29,B471,Crating!$G$17:$G$29)) +
(SUMIF('LED wiring'!$B$17:$B$30,B471,'LED wiring'!$G$17:$G$30)) +
(SUMIF('Changeable copy face'!$B$17:$B$30,B471,'Changeable copy face'!$G$17:$G$30)) +
(SUMIF('Flex face assembly'!$B$17:$B$30,B471,'Flex face assembly'!$G$17:$G$30)) +
(SUMIF('Routed face assembly'!$B$17:$B$30,B471,'Routed face assembly'!$G$17:$G$30)) +
(SUMIF('Paint calculation'!$B$17:$B$30,B471,'Paint calculation'!$G$17:$G$30)) +
(SUMIF('Trimcap letter face'!$B$17:$B$30,B471,'Trimcap letter face'!$G$17:$G$30)) +
(SUMIF('Trimcap letter face (2)'!$B$17:$B$30,B471,'Trimcap letter face (2)'!$G$17:$G$30)) +
(SUMIF('Channel letter fabrication'!$B$17:$B$30,B471,'Channel letter fabrication'!$G$17:$G$30)) +
(SUMIF('Channel letter fabrication (2)'!$B$17:$B$30,B471,'Channel letter fabrication (2)'!$G$17:$G$30))</f>
        <v>0</v>
      </c>
    </row>
    <row r="472" spans="1:10">
      <c r="A472" s="28" t="str">
        <f>[1]ODBC!$A472</f>
        <v>1/4 X 4 Hex Lag Screw Z</v>
      </c>
      <c r="B472" s="29" t="str">
        <f>[1]ODBC!B472</f>
        <v>32030</v>
      </c>
      <c r="C472" s="30">
        <f>IFERROR(VLOOKUP($B472,[1]ODBC!$B:$H,2,FALSE),"")</f>
        <v>0.13200000000000001</v>
      </c>
      <c r="D472" s="30">
        <f>IFERROR(VLOOKUP($B472,[1]ODBC!$B:$H,3,FALSE),"")</f>
        <v>0.23799999999999999</v>
      </c>
      <c r="E472" s="30" t="str">
        <f>IFERROR(VLOOKUP($B472,[1]ODBC!$B:$H,4,FALSE),"")</f>
        <v>EA</v>
      </c>
      <c r="F472" s="31">
        <f>IFERROR(VLOOKUP($B472,[1]ODBC!$B:$H,5,FALSE),"")</f>
        <v>44.45</v>
      </c>
      <c r="G472" s="32">
        <f>[1]ODBC!G472</f>
        <v>0</v>
      </c>
      <c r="H472" s="33">
        <f>SUM([1]ODBC!H472)</f>
        <v>0</v>
      </c>
      <c r="I472" s="41" t="str">
        <f>'Vinyl cutting'!$B$2</f>
        <v>J36938</v>
      </c>
      <c r="J472" s="42">
        <f ca="1">(SUMIF('Freeform time and material'!$B$17:$B$30,B472,'Freeform time and material'!$G$17:$G$30)) +
(SUMIF('Vinyl cutting'!$B$17:$B$30,B472,'Vinyl cutting'!$G$17:$G$30)) +
(SUMIF('Vinyl cutting (2)'!$B$17:$B$30,B472,'Vinyl cutting (2)'!$G$17:$G$30)) +
(SUMIF('Apply vinyl graphics'!$B$17:$B$30,B472,'Apply vinyl graphics'!$G$17:$G$30)) +
(SUMIF('Apply vinyl graphics (2)'!$B$17:$B$30,B472,'Apply vinyl graphics (2)'!$G$17:$G$30)) +
(SUMIF('Alum pan sign'!$B$17:$B$30,B472,'Alum pan sign'!$G$17:$G$30)) +
(SUMIF('Alum pan sign (2)'!$B$17:$B$30,B472,'Alum pan sign (2)'!$G$17:$G$30)) +
(SUMIF('Economy pan sign'!$B$17:$B$30,B472,'Economy pan sign'!$G$17:$G$30)) +
(SUMIF('Post and panel sign'!$B$17:$B$30,B472,'Post and panel sign'!$G$17:$G$30)) +
(SUMIF('Post and panel sign (2)'!$B$17:$B$30,B472,'Post and panel sign (2)'!$G$17:$G$30)) +
(SUMIF('Flat panels only'!$B$17:$B$30,B472,'Flat panels only'!$G$17:$G$30)) +
(SUMIF('Flat panels only (2)'!$B$17:$B$30,B472,'Flat panels only (2)'!$G$17:$G$30)) +
(SUMIF('Routed panel shapes'!$B$18:$B$31,B472,'Routed panel shapes'!$G$18:$G$31)) +
(SUMIF('Routed panel shapes (2)'!$B$18:$B$31,B472,'Routed panel shapes (2)'!$G$18:$G$31)) +
(SUMIF('Routed face only'!$B$17:$B$30,B472,'Routed face only'!$G$17:$G$30)) +
(SUMIF('Routed face only (2)'!$B$17:$B$30,B472,'Routed face only (2)'!$G$17:$G$30)) +
(SUMIF('Routed alum faces letters'!$B$17:$B$30,B472,'Routed alum faces letters'!$G$17:$G$30)) +
(SUMIF('Routed alum faces letters (2)'!$B$17:$B$30,B472,'Routed alum faces letters (2)'!$G$17:$G$30)) +
(SUMIF('Routed push through acrylic'!$B$17:$B$30,B472,'Routed push through acrylic'!$G$17:$G$30)) +
(SUMIF('Routed push through acrylic (2)'!$B$17:$B$30,B472,'Routed push through acrylic (2)'!$G$17:$G$30)) +
(SUMIF('Sf routed cabinet'!$B$17:$B$30,B472,'Sf routed cabinet'!$G$17:$G$30)) +
(SUMIF('Sf routed cabinet (2)'!$B$17:$B$30,B472,'Sf routed cabinet (2)'!$G$17:$G$30)) +
(SUMIF('Df routed cabinet'!$B$17:$B$30,B472,'Df routed cabinet'!$G$17:$G$30)) +
(SUMIF('Df routed cabinet (2)'!$B$17:$B$30,B472,'Df routed cabinet (2)'!$G$17:$G$30)) +
(SUMIF('Sf acrylic cabinet'!$B$17:$B$30,B472,'Sf acrylic cabinet'!$G$17:$G$30)) +
(SUMIF('Sf acrylic cabinet (2)'!$B$17:$B$30,B472,'Sf acrylic cabinet (2)'!$G$17:$G$30)) +
(SUMIF('Economy Sf acrylic'!$B$17:$B$30,B472,'Economy Sf acrylic'!$G$17:$G$30)) +
(SUMIF('Df acrylic cabinet'!$B$17:$B$30,B472,'Df acrylic cabinet'!$G$17:$G$30)) +
(SUMIF('Df acrylic cabinet (2)'!$B$17:$B$30,B472,'Df acrylic cabinet (2)'!$G$17:$G$30)) +
(SUMIF('Sf flex cabinet'!$B$17:$B$30,B472,'Sf flex cabinet'!$G$17:$G$30)) +
(SUMIF('Sf flex cabinet (2)'!$B$17:$B$30,B472,'Sf flex cabinet (2)'!$G$17:$G$30)) +
(SUMIF('Df flex cabinet'!$B$17:$B$36,B472,'Df flex cabinet'!$G$17:$G$36)) +
(SUMIF('Df flex cabinet (2)'!$B$17:$B$36,B472,'Df flex cabinet (2)'!$G$17:$G$36)) +
(SUMIF('Pole cover'!$B$17:$B$30,B472,'Pole cover'!$G$17:$G$30)) +
(SUMIF('Pole cover (2)'!$B$17:$B$30,B472,'Pole cover (2)'!$G$17:$G$30)) +
(SUMIF('Structural Steel Fab'!$B$17:$B$29,B472,'Structural Steel Fab'!$G$17:$G$29)) +
(SUMIF(Reveal!$B$17:$B$30,B472,Reveal!$G$17:$G$30)) +
(SUMIF('Reveal (2)'!$B$17:$B$30,B472,'Reveal (2)'!$G$17:$G$30)) +
(SUMIF('Crown cove top'!$B$17:$B$30,B472,'Crown cove top'!$G$17:$G$30)) +
(SUMIF('EMC assembly'!$B$17:$B$30,B472,'EMC assembly'!$G$17:$G$30)) +
(SUMIF(Crating!$B$17:$B$29,B472,Crating!$G$17:$G$29)) +
(SUMIF('LED wiring'!$B$17:$B$30,B472,'LED wiring'!$G$17:$G$30)) +
(SUMIF('Changeable copy face'!$B$17:$B$30,B472,'Changeable copy face'!$G$17:$G$30)) +
(SUMIF('Flex face assembly'!$B$17:$B$30,B472,'Flex face assembly'!$G$17:$G$30)) +
(SUMIF('Routed face assembly'!$B$17:$B$30,B472,'Routed face assembly'!$G$17:$G$30)) +
(SUMIF('Paint calculation'!$B$17:$B$30,B472,'Paint calculation'!$G$17:$G$30)) +
(SUMIF('Trimcap letter face'!$B$17:$B$30,B472,'Trimcap letter face'!$G$17:$G$30)) +
(SUMIF('Trimcap letter face (2)'!$B$17:$B$30,B472,'Trimcap letter face (2)'!$G$17:$G$30)) +
(SUMIF('Channel letter fabrication'!$B$17:$B$30,B472,'Channel letter fabrication'!$G$17:$G$30)) +
(SUMIF('Channel letter fabrication (2)'!$B$17:$B$30,B472,'Channel letter fabrication (2)'!$G$17:$G$30))</f>
        <v>0</v>
      </c>
    </row>
    <row r="473" spans="1:10">
      <c r="A473" s="28" t="str">
        <f>[1]ODBC!$A473</f>
        <v>1/4 X 5 Hex Lag Screw Z</v>
      </c>
      <c r="B473" s="29" t="str">
        <f>[1]ODBC!B473</f>
        <v>32035</v>
      </c>
      <c r="C473" s="30">
        <f>IFERROR(VLOOKUP($B473,[1]ODBC!$B:$H,2,FALSE),"")</f>
        <v>0.129</v>
      </c>
      <c r="D473" s="30">
        <f>IFERROR(VLOOKUP($B473,[1]ODBC!$B:$H,3,FALSE),"")</f>
        <v>0.23200000000000001</v>
      </c>
      <c r="E473" s="30" t="str">
        <f>IFERROR(VLOOKUP($B473,[1]ODBC!$B:$H,4,FALSE),"")</f>
        <v>EA</v>
      </c>
      <c r="F473" s="31">
        <f>IFERROR(VLOOKUP($B473,[1]ODBC!$B:$H,5,FALSE),"")</f>
        <v>44.45</v>
      </c>
      <c r="G473" s="32">
        <f>[1]ODBC!G473</f>
        <v>0</v>
      </c>
      <c r="H473" s="33">
        <f>SUM([1]ODBC!H473)</f>
        <v>44594</v>
      </c>
      <c r="I473" s="41" t="str">
        <f>'Vinyl cutting'!$B$2</f>
        <v>J36938</v>
      </c>
      <c r="J473" s="42">
        <f ca="1">(SUMIF('Freeform time and material'!$B$17:$B$30,B473,'Freeform time and material'!$G$17:$G$30)) +
(SUMIF('Vinyl cutting'!$B$17:$B$30,B473,'Vinyl cutting'!$G$17:$G$30)) +
(SUMIF('Vinyl cutting (2)'!$B$17:$B$30,B473,'Vinyl cutting (2)'!$G$17:$G$30)) +
(SUMIF('Apply vinyl graphics'!$B$17:$B$30,B473,'Apply vinyl graphics'!$G$17:$G$30)) +
(SUMIF('Apply vinyl graphics (2)'!$B$17:$B$30,B473,'Apply vinyl graphics (2)'!$G$17:$G$30)) +
(SUMIF('Alum pan sign'!$B$17:$B$30,B473,'Alum pan sign'!$G$17:$G$30)) +
(SUMIF('Alum pan sign (2)'!$B$17:$B$30,B473,'Alum pan sign (2)'!$G$17:$G$30)) +
(SUMIF('Economy pan sign'!$B$17:$B$30,B473,'Economy pan sign'!$G$17:$G$30)) +
(SUMIF('Post and panel sign'!$B$17:$B$30,B473,'Post and panel sign'!$G$17:$G$30)) +
(SUMIF('Post and panel sign (2)'!$B$17:$B$30,B473,'Post and panel sign (2)'!$G$17:$G$30)) +
(SUMIF('Flat panels only'!$B$17:$B$30,B473,'Flat panels only'!$G$17:$G$30)) +
(SUMIF('Flat panels only (2)'!$B$17:$B$30,B473,'Flat panels only (2)'!$G$17:$G$30)) +
(SUMIF('Routed panel shapes'!$B$18:$B$31,B473,'Routed panel shapes'!$G$18:$G$31)) +
(SUMIF('Routed panel shapes (2)'!$B$18:$B$31,B473,'Routed panel shapes (2)'!$G$18:$G$31)) +
(SUMIF('Routed face only'!$B$17:$B$30,B473,'Routed face only'!$G$17:$G$30)) +
(SUMIF('Routed face only (2)'!$B$17:$B$30,B473,'Routed face only (2)'!$G$17:$G$30)) +
(SUMIF('Routed alum faces letters'!$B$17:$B$30,B473,'Routed alum faces letters'!$G$17:$G$30)) +
(SUMIF('Routed alum faces letters (2)'!$B$17:$B$30,B473,'Routed alum faces letters (2)'!$G$17:$G$30)) +
(SUMIF('Routed push through acrylic'!$B$17:$B$30,B473,'Routed push through acrylic'!$G$17:$G$30)) +
(SUMIF('Routed push through acrylic (2)'!$B$17:$B$30,B473,'Routed push through acrylic (2)'!$G$17:$G$30)) +
(SUMIF('Sf routed cabinet'!$B$17:$B$30,B473,'Sf routed cabinet'!$G$17:$G$30)) +
(SUMIF('Sf routed cabinet (2)'!$B$17:$B$30,B473,'Sf routed cabinet (2)'!$G$17:$G$30)) +
(SUMIF('Df routed cabinet'!$B$17:$B$30,B473,'Df routed cabinet'!$G$17:$G$30)) +
(SUMIF('Df routed cabinet (2)'!$B$17:$B$30,B473,'Df routed cabinet (2)'!$G$17:$G$30)) +
(SUMIF('Sf acrylic cabinet'!$B$17:$B$30,B473,'Sf acrylic cabinet'!$G$17:$G$30)) +
(SUMIF('Sf acrylic cabinet (2)'!$B$17:$B$30,B473,'Sf acrylic cabinet (2)'!$G$17:$G$30)) +
(SUMIF('Economy Sf acrylic'!$B$17:$B$30,B473,'Economy Sf acrylic'!$G$17:$G$30)) +
(SUMIF('Df acrylic cabinet'!$B$17:$B$30,B473,'Df acrylic cabinet'!$G$17:$G$30)) +
(SUMIF('Df acrylic cabinet (2)'!$B$17:$B$30,B473,'Df acrylic cabinet (2)'!$G$17:$G$30)) +
(SUMIF('Sf flex cabinet'!$B$17:$B$30,B473,'Sf flex cabinet'!$G$17:$G$30)) +
(SUMIF('Sf flex cabinet (2)'!$B$17:$B$30,B473,'Sf flex cabinet (2)'!$G$17:$G$30)) +
(SUMIF('Df flex cabinet'!$B$17:$B$36,B473,'Df flex cabinet'!$G$17:$G$36)) +
(SUMIF('Df flex cabinet (2)'!$B$17:$B$36,B473,'Df flex cabinet (2)'!$G$17:$G$36)) +
(SUMIF('Pole cover'!$B$17:$B$30,B473,'Pole cover'!$G$17:$G$30)) +
(SUMIF('Pole cover (2)'!$B$17:$B$30,B473,'Pole cover (2)'!$G$17:$G$30)) +
(SUMIF('Structural Steel Fab'!$B$17:$B$29,B473,'Structural Steel Fab'!$G$17:$G$29)) +
(SUMIF(Reveal!$B$17:$B$30,B473,Reveal!$G$17:$G$30)) +
(SUMIF('Reveal (2)'!$B$17:$B$30,B473,'Reveal (2)'!$G$17:$G$30)) +
(SUMIF('Crown cove top'!$B$17:$B$30,B473,'Crown cove top'!$G$17:$G$30)) +
(SUMIF('EMC assembly'!$B$17:$B$30,B473,'EMC assembly'!$G$17:$G$30)) +
(SUMIF(Crating!$B$17:$B$29,B473,Crating!$G$17:$G$29)) +
(SUMIF('LED wiring'!$B$17:$B$30,B473,'LED wiring'!$G$17:$G$30)) +
(SUMIF('Changeable copy face'!$B$17:$B$30,B473,'Changeable copy face'!$G$17:$G$30)) +
(SUMIF('Flex face assembly'!$B$17:$B$30,B473,'Flex face assembly'!$G$17:$G$30)) +
(SUMIF('Routed face assembly'!$B$17:$B$30,B473,'Routed face assembly'!$G$17:$G$30)) +
(SUMIF('Paint calculation'!$B$17:$B$30,B473,'Paint calculation'!$G$17:$G$30)) +
(SUMIF('Trimcap letter face'!$B$17:$B$30,B473,'Trimcap letter face'!$G$17:$G$30)) +
(SUMIF('Trimcap letter face (2)'!$B$17:$B$30,B473,'Trimcap letter face (2)'!$G$17:$G$30)) +
(SUMIF('Channel letter fabrication'!$B$17:$B$30,B473,'Channel letter fabrication'!$G$17:$G$30)) +
(SUMIF('Channel letter fabrication (2)'!$B$17:$B$30,B473,'Channel letter fabrication (2)'!$G$17:$G$30))</f>
        <v>0</v>
      </c>
    </row>
    <row r="474" spans="1:10">
      <c r="A474" s="28" t="str">
        <f>[1]ODBC!$A474</f>
        <v>1/4 X 6 Hex Lag Screw Z</v>
      </c>
      <c r="B474" s="29" t="str">
        <f>[1]ODBC!B474</f>
        <v>32040</v>
      </c>
      <c r="C474" s="30">
        <f>IFERROR(VLOOKUP($B474,[1]ODBC!$B:$H,2,FALSE),"")</f>
        <v>0.51300000000000001</v>
      </c>
      <c r="D474" s="30">
        <f>IFERROR(VLOOKUP($B474,[1]ODBC!$B:$H,3,FALSE),"")</f>
        <v>0.92300000000000004</v>
      </c>
      <c r="E474" s="30" t="str">
        <f>IFERROR(VLOOKUP($B474,[1]ODBC!$B:$H,4,FALSE),"")</f>
        <v>EA</v>
      </c>
      <c r="F474" s="31">
        <f>IFERROR(VLOOKUP($B474,[1]ODBC!$B:$H,5,FALSE),"")</f>
        <v>44.45</v>
      </c>
      <c r="G474" s="32">
        <f>[1]ODBC!G474</f>
        <v>0</v>
      </c>
      <c r="H474" s="33">
        <f>SUM([1]ODBC!H474)</f>
        <v>0</v>
      </c>
      <c r="I474" s="41" t="str">
        <f>'Vinyl cutting'!$B$2</f>
        <v>J36938</v>
      </c>
      <c r="J474" s="42">
        <f ca="1">(SUMIF('Freeform time and material'!$B$17:$B$30,B474,'Freeform time and material'!$G$17:$G$30)) +
(SUMIF('Vinyl cutting'!$B$17:$B$30,B474,'Vinyl cutting'!$G$17:$G$30)) +
(SUMIF('Vinyl cutting (2)'!$B$17:$B$30,B474,'Vinyl cutting (2)'!$G$17:$G$30)) +
(SUMIF('Apply vinyl graphics'!$B$17:$B$30,B474,'Apply vinyl graphics'!$G$17:$G$30)) +
(SUMIF('Apply vinyl graphics (2)'!$B$17:$B$30,B474,'Apply vinyl graphics (2)'!$G$17:$G$30)) +
(SUMIF('Alum pan sign'!$B$17:$B$30,B474,'Alum pan sign'!$G$17:$G$30)) +
(SUMIF('Alum pan sign (2)'!$B$17:$B$30,B474,'Alum pan sign (2)'!$G$17:$G$30)) +
(SUMIF('Economy pan sign'!$B$17:$B$30,B474,'Economy pan sign'!$G$17:$G$30)) +
(SUMIF('Post and panel sign'!$B$17:$B$30,B474,'Post and panel sign'!$G$17:$G$30)) +
(SUMIF('Post and panel sign (2)'!$B$17:$B$30,B474,'Post and panel sign (2)'!$G$17:$G$30)) +
(SUMIF('Flat panels only'!$B$17:$B$30,B474,'Flat panels only'!$G$17:$G$30)) +
(SUMIF('Flat panels only (2)'!$B$17:$B$30,B474,'Flat panels only (2)'!$G$17:$G$30)) +
(SUMIF('Routed panel shapes'!$B$18:$B$31,B474,'Routed panel shapes'!$G$18:$G$31)) +
(SUMIF('Routed panel shapes (2)'!$B$18:$B$31,B474,'Routed panel shapes (2)'!$G$18:$G$31)) +
(SUMIF('Routed face only'!$B$17:$B$30,B474,'Routed face only'!$G$17:$G$30)) +
(SUMIF('Routed face only (2)'!$B$17:$B$30,B474,'Routed face only (2)'!$G$17:$G$30)) +
(SUMIF('Routed alum faces letters'!$B$17:$B$30,B474,'Routed alum faces letters'!$G$17:$G$30)) +
(SUMIF('Routed alum faces letters (2)'!$B$17:$B$30,B474,'Routed alum faces letters (2)'!$G$17:$G$30)) +
(SUMIF('Routed push through acrylic'!$B$17:$B$30,B474,'Routed push through acrylic'!$G$17:$G$30)) +
(SUMIF('Routed push through acrylic (2)'!$B$17:$B$30,B474,'Routed push through acrylic (2)'!$G$17:$G$30)) +
(SUMIF('Sf routed cabinet'!$B$17:$B$30,B474,'Sf routed cabinet'!$G$17:$G$30)) +
(SUMIF('Sf routed cabinet (2)'!$B$17:$B$30,B474,'Sf routed cabinet (2)'!$G$17:$G$30)) +
(SUMIF('Df routed cabinet'!$B$17:$B$30,B474,'Df routed cabinet'!$G$17:$G$30)) +
(SUMIF('Df routed cabinet (2)'!$B$17:$B$30,B474,'Df routed cabinet (2)'!$G$17:$G$30)) +
(SUMIF('Sf acrylic cabinet'!$B$17:$B$30,B474,'Sf acrylic cabinet'!$G$17:$G$30)) +
(SUMIF('Sf acrylic cabinet (2)'!$B$17:$B$30,B474,'Sf acrylic cabinet (2)'!$G$17:$G$30)) +
(SUMIF('Economy Sf acrylic'!$B$17:$B$30,B474,'Economy Sf acrylic'!$G$17:$G$30)) +
(SUMIF('Df acrylic cabinet'!$B$17:$B$30,B474,'Df acrylic cabinet'!$G$17:$G$30)) +
(SUMIF('Df acrylic cabinet (2)'!$B$17:$B$30,B474,'Df acrylic cabinet (2)'!$G$17:$G$30)) +
(SUMIF('Sf flex cabinet'!$B$17:$B$30,B474,'Sf flex cabinet'!$G$17:$G$30)) +
(SUMIF('Sf flex cabinet (2)'!$B$17:$B$30,B474,'Sf flex cabinet (2)'!$G$17:$G$30)) +
(SUMIF('Df flex cabinet'!$B$17:$B$36,B474,'Df flex cabinet'!$G$17:$G$36)) +
(SUMIF('Df flex cabinet (2)'!$B$17:$B$36,B474,'Df flex cabinet (2)'!$G$17:$G$36)) +
(SUMIF('Pole cover'!$B$17:$B$30,B474,'Pole cover'!$G$17:$G$30)) +
(SUMIF('Pole cover (2)'!$B$17:$B$30,B474,'Pole cover (2)'!$G$17:$G$30)) +
(SUMIF('Structural Steel Fab'!$B$17:$B$29,B474,'Structural Steel Fab'!$G$17:$G$29)) +
(SUMIF(Reveal!$B$17:$B$30,B474,Reveal!$G$17:$G$30)) +
(SUMIF('Reveal (2)'!$B$17:$B$30,B474,'Reveal (2)'!$G$17:$G$30)) +
(SUMIF('Crown cove top'!$B$17:$B$30,B474,'Crown cove top'!$G$17:$G$30)) +
(SUMIF('EMC assembly'!$B$17:$B$30,B474,'EMC assembly'!$G$17:$G$30)) +
(SUMIF(Crating!$B$17:$B$29,B474,Crating!$G$17:$G$29)) +
(SUMIF('LED wiring'!$B$17:$B$30,B474,'LED wiring'!$G$17:$G$30)) +
(SUMIF('Changeable copy face'!$B$17:$B$30,B474,'Changeable copy face'!$G$17:$G$30)) +
(SUMIF('Flex face assembly'!$B$17:$B$30,B474,'Flex face assembly'!$G$17:$G$30)) +
(SUMIF('Routed face assembly'!$B$17:$B$30,B474,'Routed face assembly'!$G$17:$G$30)) +
(SUMIF('Paint calculation'!$B$17:$B$30,B474,'Paint calculation'!$G$17:$G$30)) +
(SUMIF('Trimcap letter face'!$B$17:$B$30,B474,'Trimcap letter face'!$G$17:$G$30)) +
(SUMIF('Trimcap letter face (2)'!$B$17:$B$30,B474,'Trimcap letter face (2)'!$G$17:$G$30)) +
(SUMIF('Channel letter fabrication'!$B$17:$B$30,B474,'Channel letter fabrication'!$G$17:$G$30)) +
(SUMIF('Channel letter fabrication (2)'!$B$17:$B$30,B474,'Channel letter fabrication (2)'!$G$17:$G$30))</f>
        <v>0</v>
      </c>
    </row>
    <row r="475" spans="1:10">
      <c r="A475" s="28" t="str">
        <f>[1]ODBC!$A475</f>
        <v>3/8 X 2 Hex Lag Screw Z</v>
      </c>
      <c r="B475" s="29" t="str">
        <f>[1]ODBC!B475</f>
        <v>32045</v>
      </c>
      <c r="C475" s="30">
        <f>IFERROR(VLOOKUP($B475,[1]ODBC!$B:$H,2,FALSE),"")</f>
        <v>0.27</v>
      </c>
      <c r="D475" s="30">
        <f>IFERROR(VLOOKUP($B475,[1]ODBC!$B:$H,3,FALSE),"")</f>
        <v>0.48599999999999999</v>
      </c>
      <c r="E475" s="30" t="str">
        <f>IFERROR(VLOOKUP($B475,[1]ODBC!$B:$H,4,FALSE),"")</f>
        <v>EA</v>
      </c>
      <c r="F475" s="31">
        <f>IFERROR(VLOOKUP($B475,[1]ODBC!$B:$H,5,FALSE),"")</f>
        <v>44.45</v>
      </c>
      <c r="G475" s="32">
        <f>[1]ODBC!G475</f>
        <v>0</v>
      </c>
      <c r="H475" s="33">
        <f>SUM([1]ODBC!H475)</f>
        <v>0</v>
      </c>
      <c r="I475" s="41" t="str">
        <f>'Vinyl cutting'!$B$2</f>
        <v>J36938</v>
      </c>
      <c r="J475" s="42">
        <f ca="1">(SUMIF('Freeform time and material'!$B$17:$B$30,B475,'Freeform time and material'!$G$17:$G$30)) +
(SUMIF('Vinyl cutting'!$B$17:$B$30,B475,'Vinyl cutting'!$G$17:$G$30)) +
(SUMIF('Vinyl cutting (2)'!$B$17:$B$30,B475,'Vinyl cutting (2)'!$G$17:$G$30)) +
(SUMIF('Apply vinyl graphics'!$B$17:$B$30,B475,'Apply vinyl graphics'!$G$17:$G$30)) +
(SUMIF('Apply vinyl graphics (2)'!$B$17:$B$30,B475,'Apply vinyl graphics (2)'!$G$17:$G$30)) +
(SUMIF('Alum pan sign'!$B$17:$B$30,B475,'Alum pan sign'!$G$17:$G$30)) +
(SUMIF('Alum pan sign (2)'!$B$17:$B$30,B475,'Alum pan sign (2)'!$G$17:$G$30)) +
(SUMIF('Economy pan sign'!$B$17:$B$30,B475,'Economy pan sign'!$G$17:$G$30)) +
(SUMIF('Post and panel sign'!$B$17:$B$30,B475,'Post and panel sign'!$G$17:$G$30)) +
(SUMIF('Post and panel sign (2)'!$B$17:$B$30,B475,'Post and panel sign (2)'!$G$17:$G$30)) +
(SUMIF('Flat panels only'!$B$17:$B$30,B475,'Flat panels only'!$G$17:$G$30)) +
(SUMIF('Flat panels only (2)'!$B$17:$B$30,B475,'Flat panels only (2)'!$G$17:$G$30)) +
(SUMIF('Routed panel shapes'!$B$18:$B$31,B475,'Routed panel shapes'!$G$18:$G$31)) +
(SUMIF('Routed panel shapes (2)'!$B$18:$B$31,B475,'Routed panel shapes (2)'!$G$18:$G$31)) +
(SUMIF('Routed face only'!$B$17:$B$30,B475,'Routed face only'!$G$17:$G$30)) +
(SUMIF('Routed face only (2)'!$B$17:$B$30,B475,'Routed face only (2)'!$G$17:$G$30)) +
(SUMIF('Routed alum faces letters'!$B$17:$B$30,B475,'Routed alum faces letters'!$G$17:$G$30)) +
(SUMIF('Routed alum faces letters (2)'!$B$17:$B$30,B475,'Routed alum faces letters (2)'!$G$17:$G$30)) +
(SUMIF('Routed push through acrylic'!$B$17:$B$30,B475,'Routed push through acrylic'!$G$17:$G$30)) +
(SUMIF('Routed push through acrylic (2)'!$B$17:$B$30,B475,'Routed push through acrylic (2)'!$G$17:$G$30)) +
(SUMIF('Sf routed cabinet'!$B$17:$B$30,B475,'Sf routed cabinet'!$G$17:$G$30)) +
(SUMIF('Sf routed cabinet (2)'!$B$17:$B$30,B475,'Sf routed cabinet (2)'!$G$17:$G$30)) +
(SUMIF('Df routed cabinet'!$B$17:$B$30,B475,'Df routed cabinet'!$G$17:$G$30)) +
(SUMIF('Df routed cabinet (2)'!$B$17:$B$30,B475,'Df routed cabinet (2)'!$G$17:$G$30)) +
(SUMIF('Sf acrylic cabinet'!$B$17:$B$30,B475,'Sf acrylic cabinet'!$G$17:$G$30)) +
(SUMIF('Sf acrylic cabinet (2)'!$B$17:$B$30,B475,'Sf acrylic cabinet (2)'!$G$17:$G$30)) +
(SUMIF('Economy Sf acrylic'!$B$17:$B$30,B475,'Economy Sf acrylic'!$G$17:$G$30)) +
(SUMIF('Df acrylic cabinet'!$B$17:$B$30,B475,'Df acrylic cabinet'!$G$17:$G$30)) +
(SUMIF('Df acrylic cabinet (2)'!$B$17:$B$30,B475,'Df acrylic cabinet (2)'!$G$17:$G$30)) +
(SUMIF('Sf flex cabinet'!$B$17:$B$30,B475,'Sf flex cabinet'!$G$17:$G$30)) +
(SUMIF('Sf flex cabinet (2)'!$B$17:$B$30,B475,'Sf flex cabinet (2)'!$G$17:$G$30)) +
(SUMIF('Df flex cabinet'!$B$17:$B$36,B475,'Df flex cabinet'!$G$17:$G$36)) +
(SUMIF('Df flex cabinet (2)'!$B$17:$B$36,B475,'Df flex cabinet (2)'!$G$17:$G$36)) +
(SUMIF('Pole cover'!$B$17:$B$30,B475,'Pole cover'!$G$17:$G$30)) +
(SUMIF('Pole cover (2)'!$B$17:$B$30,B475,'Pole cover (2)'!$G$17:$G$30)) +
(SUMIF('Structural Steel Fab'!$B$17:$B$29,B475,'Structural Steel Fab'!$G$17:$G$29)) +
(SUMIF(Reveal!$B$17:$B$30,B475,Reveal!$G$17:$G$30)) +
(SUMIF('Reveal (2)'!$B$17:$B$30,B475,'Reveal (2)'!$G$17:$G$30)) +
(SUMIF('Crown cove top'!$B$17:$B$30,B475,'Crown cove top'!$G$17:$G$30)) +
(SUMIF('EMC assembly'!$B$17:$B$30,B475,'EMC assembly'!$G$17:$G$30)) +
(SUMIF(Crating!$B$17:$B$29,B475,Crating!$G$17:$G$29)) +
(SUMIF('LED wiring'!$B$17:$B$30,B475,'LED wiring'!$G$17:$G$30)) +
(SUMIF('Changeable copy face'!$B$17:$B$30,B475,'Changeable copy face'!$G$17:$G$30)) +
(SUMIF('Flex face assembly'!$B$17:$B$30,B475,'Flex face assembly'!$G$17:$G$30)) +
(SUMIF('Routed face assembly'!$B$17:$B$30,B475,'Routed face assembly'!$G$17:$G$30)) +
(SUMIF('Paint calculation'!$B$17:$B$30,B475,'Paint calculation'!$G$17:$G$30)) +
(SUMIF('Trimcap letter face'!$B$17:$B$30,B475,'Trimcap letter face'!$G$17:$G$30)) +
(SUMIF('Trimcap letter face (2)'!$B$17:$B$30,B475,'Trimcap letter face (2)'!$G$17:$G$30)) +
(SUMIF('Channel letter fabrication'!$B$17:$B$30,B475,'Channel letter fabrication'!$G$17:$G$30)) +
(SUMIF('Channel letter fabrication (2)'!$B$17:$B$30,B475,'Channel letter fabrication (2)'!$G$17:$G$30))</f>
        <v>0</v>
      </c>
    </row>
    <row r="476" spans="1:10">
      <c r="A476" s="28" t="str">
        <f>[1]ODBC!$A476</f>
        <v>3/8 X 2-1/2 Hex Lag Screw Z</v>
      </c>
      <c r="B476" s="29" t="str">
        <f>[1]ODBC!B476</f>
        <v>32050</v>
      </c>
      <c r="C476" s="30">
        <f>IFERROR(VLOOKUP($B476,[1]ODBC!$B:$H,2,FALSE),"")</f>
        <v>9.2999999999999999E-2</v>
      </c>
      <c r="D476" s="30">
        <f>IFERROR(VLOOKUP($B476,[1]ODBC!$B:$H,3,FALSE),"")</f>
        <v>0.16700000000000001</v>
      </c>
      <c r="E476" s="30" t="str">
        <f>IFERROR(VLOOKUP($B476,[1]ODBC!$B:$H,4,FALSE),"")</f>
        <v>EA</v>
      </c>
      <c r="F476" s="31">
        <f>IFERROR(VLOOKUP($B476,[1]ODBC!$B:$H,5,FALSE),"")</f>
        <v>44.45</v>
      </c>
      <c r="G476" s="32">
        <f>[1]ODBC!G476</f>
        <v>0</v>
      </c>
      <c r="H476" s="33">
        <f>SUM([1]ODBC!H476)</f>
        <v>0</v>
      </c>
      <c r="I476" s="41" t="str">
        <f>'Vinyl cutting'!$B$2</f>
        <v>J36938</v>
      </c>
      <c r="J476" s="42">
        <f ca="1">(SUMIF('Freeform time and material'!$B$17:$B$30,B476,'Freeform time and material'!$G$17:$G$30)) +
(SUMIF('Vinyl cutting'!$B$17:$B$30,B476,'Vinyl cutting'!$G$17:$G$30)) +
(SUMIF('Vinyl cutting (2)'!$B$17:$B$30,B476,'Vinyl cutting (2)'!$G$17:$G$30)) +
(SUMIF('Apply vinyl graphics'!$B$17:$B$30,B476,'Apply vinyl graphics'!$G$17:$G$30)) +
(SUMIF('Apply vinyl graphics (2)'!$B$17:$B$30,B476,'Apply vinyl graphics (2)'!$G$17:$G$30)) +
(SUMIF('Alum pan sign'!$B$17:$B$30,B476,'Alum pan sign'!$G$17:$G$30)) +
(SUMIF('Alum pan sign (2)'!$B$17:$B$30,B476,'Alum pan sign (2)'!$G$17:$G$30)) +
(SUMIF('Economy pan sign'!$B$17:$B$30,B476,'Economy pan sign'!$G$17:$G$30)) +
(SUMIF('Post and panel sign'!$B$17:$B$30,B476,'Post and panel sign'!$G$17:$G$30)) +
(SUMIF('Post and panel sign (2)'!$B$17:$B$30,B476,'Post and panel sign (2)'!$G$17:$G$30)) +
(SUMIF('Flat panels only'!$B$17:$B$30,B476,'Flat panels only'!$G$17:$G$30)) +
(SUMIF('Flat panels only (2)'!$B$17:$B$30,B476,'Flat panels only (2)'!$G$17:$G$30)) +
(SUMIF('Routed panel shapes'!$B$18:$B$31,B476,'Routed panel shapes'!$G$18:$G$31)) +
(SUMIF('Routed panel shapes (2)'!$B$18:$B$31,B476,'Routed panel shapes (2)'!$G$18:$G$31)) +
(SUMIF('Routed face only'!$B$17:$B$30,B476,'Routed face only'!$G$17:$G$30)) +
(SUMIF('Routed face only (2)'!$B$17:$B$30,B476,'Routed face only (2)'!$G$17:$G$30)) +
(SUMIF('Routed alum faces letters'!$B$17:$B$30,B476,'Routed alum faces letters'!$G$17:$G$30)) +
(SUMIF('Routed alum faces letters (2)'!$B$17:$B$30,B476,'Routed alum faces letters (2)'!$G$17:$G$30)) +
(SUMIF('Routed push through acrylic'!$B$17:$B$30,B476,'Routed push through acrylic'!$G$17:$G$30)) +
(SUMIF('Routed push through acrylic (2)'!$B$17:$B$30,B476,'Routed push through acrylic (2)'!$G$17:$G$30)) +
(SUMIF('Sf routed cabinet'!$B$17:$B$30,B476,'Sf routed cabinet'!$G$17:$G$30)) +
(SUMIF('Sf routed cabinet (2)'!$B$17:$B$30,B476,'Sf routed cabinet (2)'!$G$17:$G$30)) +
(SUMIF('Df routed cabinet'!$B$17:$B$30,B476,'Df routed cabinet'!$G$17:$G$30)) +
(SUMIF('Df routed cabinet (2)'!$B$17:$B$30,B476,'Df routed cabinet (2)'!$G$17:$G$30)) +
(SUMIF('Sf acrylic cabinet'!$B$17:$B$30,B476,'Sf acrylic cabinet'!$G$17:$G$30)) +
(SUMIF('Sf acrylic cabinet (2)'!$B$17:$B$30,B476,'Sf acrylic cabinet (2)'!$G$17:$G$30)) +
(SUMIF('Economy Sf acrylic'!$B$17:$B$30,B476,'Economy Sf acrylic'!$G$17:$G$30)) +
(SUMIF('Df acrylic cabinet'!$B$17:$B$30,B476,'Df acrylic cabinet'!$G$17:$G$30)) +
(SUMIF('Df acrylic cabinet (2)'!$B$17:$B$30,B476,'Df acrylic cabinet (2)'!$G$17:$G$30)) +
(SUMIF('Sf flex cabinet'!$B$17:$B$30,B476,'Sf flex cabinet'!$G$17:$G$30)) +
(SUMIF('Sf flex cabinet (2)'!$B$17:$B$30,B476,'Sf flex cabinet (2)'!$G$17:$G$30)) +
(SUMIF('Df flex cabinet'!$B$17:$B$36,B476,'Df flex cabinet'!$G$17:$G$36)) +
(SUMIF('Df flex cabinet (2)'!$B$17:$B$36,B476,'Df flex cabinet (2)'!$G$17:$G$36)) +
(SUMIF('Pole cover'!$B$17:$B$30,B476,'Pole cover'!$G$17:$G$30)) +
(SUMIF('Pole cover (2)'!$B$17:$B$30,B476,'Pole cover (2)'!$G$17:$G$30)) +
(SUMIF('Structural Steel Fab'!$B$17:$B$29,B476,'Structural Steel Fab'!$G$17:$G$29)) +
(SUMIF(Reveal!$B$17:$B$30,B476,Reveal!$G$17:$G$30)) +
(SUMIF('Reveal (2)'!$B$17:$B$30,B476,'Reveal (2)'!$G$17:$G$30)) +
(SUMIF('Crown cove top'!$B$17:$B$30,B476,'Crown cove top'!$G$17:$G$30)) +
(SUMIF('EMC assembly'!$B$17:$B$30,B476,'EMC assembly'!$G$17:$G$30)) +
(SUMIF(Crating!$B$17:$B$29,B476,Crating!$G$17:$G$29)) +
(SUMIF('LED wiring'!$B$17:$B$30,B476,'LED wiring'!$G$17:$G$30)) +
(SUMIF('Changeable copy face'!$B$17:$B$30,B476,'Changeable copy face'!$G$17:$G$30)) +
(SUMIF('Flex face assembly'!$B$17:$B$30,B476,'Flex face assembly'!$G$17:$G$30)) +
(SUMIF('Routed face assembly'!$B$17:$B$30,B476,'Routed face assembly'!$G$17:$G$30)) +
(SUMIF('Paint calculation'!$B$17:$B$30,B476,'Paint calculation'!$G$17:$G$30)) +
(SUMIF('Trimcap letter face'!$B$17:$B$30,B476,'Trimcap letter face'!$G$17:$G$30)) +
(SUMIF('Trimcap letter face (2)'!$B$17:$B$30,B476,'Trimcap letter face (2)'!$G$17:$G$30)) +
(SUMIF('Channel letter fabrication'!$B$17:$B$30,B476,'Channel letter fabrication'!$G$17:$G$30)) +
(SUMIF('Channel letter fabrication (2)'!$B$17:$B$30,B476,'Channel letter fabrication (2)'!$G$17:$G$30))</f>
        <v>0</v>
      </c>
    </row>
    <row r="477" spans="1:10">
      <c r="A477" s="28" t="str">
        <f>[1]ODBC!$A477</f>
        <v>3/8 X 3 Hex Lag Screw Z</v>
      </c>
      <c r="B477" s="29" t="str">
        <f>[1]ODBC!B477</f>
        <v>32055</v>
      </c>
      <c r="C477" s="30">
        <f>IFERROR(VLOOKUP($B477,[1]ODBC!$B:$H,2,FALSE),"")</f>
        <v>0.185</v>
      </c>
      <c r="D477" s="30">
        <f>IFERROR(VLOOKUP($B477,[1]ODBC!$B:$H,3,FALSE),"")</f>
        <v>0.33300000000000002</v>
      </c>
      <c r="E477" s="30" t="str">
        <f>IFERROR(VLOOKUP($B477,[1]ODBC!$B:$H,4,FALSE),"")</f>
        <v>EA</v>
      </c>
      <c r="F477" s="31">
        <f>IFERROR(VLOOKUP($B477,[1]ODBC!$B:$H,5,FALSE),"")</f>
        <v>44.45</v>
      </c>
      <c r="G477" s="32">
        <f>[1]ODBC!G477</f>
        <v>0</v>
      </c>
      <c r="H477" s="33">
        <f>SUM([1]ODBC!H477)</f>
        <v>45287</v>
      </c>
      <c r="I477" s="41" t="str">
        <f>'Vinyl cutting'!$B$2</f>
        <v>J36938</v>
      </c>
      <c r="J477" s="42">
        <f ca="1">(SUMIF('Freeform time and material'!$B$17:$B$30,B477,'Freeform time and material'!$G$17:$G$30)) +
(SUMIF('Vinyl cutting'!$B$17:$B$30,B477,'Vinyl cutting'!$G$17:$G$30)) +
(SUMIF('Vinyl cutting (2)'!$B$17:$B$30,B477,'Vinyl cutting (2)'!$G$17:$G$30)) +
(SUMIF('Apply vinyl graphics'!$B$17:$B$30,B477,'Apply vinyl graphics'!$G$17:$G$30)) +
(SUMIF('Apply vinyl graphics (2)'!$B$17:$B$30,B477,'Apply vinyl graphics (2)'!$G$17:$G$30)) +
(SUMIF('Alum pan sign'!$B$17:$B$30,B477,'Alum pan sign'!$G$17:$G$30)) +
(SUMIF('Alum pan sign (2)'!$B$17:$B$30,B477,'Alum pan sign (2)'!$G$17:$G$30)) +
(SUMIF('Economy pan sign'!$B$17:$B$30,B477,'Economy pan sign'!$G$17:$G$30)) +
(SUMIF('Post and panel sign'!$B$17:$B$30,B477,'Post and panel sign'!$G$17:$G$30)) +
(SUMIF('Post and panel sign (2)'!$B$17:$B$30,B477,'Post and panel sign (2)'!$G$17:$G$30)) +
(SUMIF('Flat panels only'!$B$17:$B$30,B477,'Flat panels only'!$G$17:$G$30)) +
(SUMIF('Flat panels only (2)'!$B$17:$B$30,B477,'Flat panels only (2)'!$G$17:$G$30)) +
(SUMIF('Routed panel shapes'!$B$18:$B$31,B477,'Routed panel shapes'!$G$18:$G$31)) +
(SUMIF('Routed panel shapes (2)'!$B$18:$B$31,B477,'Routed panel shapes (2)'!$G$18:$G$31)) +
(SUMIF('Routed face only'!$B$17:$B$30,B477,'Routed face only'!$G$17:$G$30)) +
(SUMIF('Routed face only (2)'!$B$17:$B$30,B477,'Routed face only (2)'!$G$17:$G$30)) +
(SUMIF('Routed alum faces letters'!$B$17:$B$30,B477,'Routed alum faces letters'!$G$17:$G$30)) +
(SUMIF('Routed alum faces letters (2)'!$B$17:$B$30,B477,'Routed alum faces letters (2)'!$G$17:$G$30)) +
(SUMIF('Routed push through acrylic'!$B$17:$B$30,B477,'Routed push through acrylic'!$G$17:$G$30)) +
(SUMIF('Routed push through acrylic (2)'!$B$17:$B$30,B477,'Routed push through acrylic (2)'!$G$17:$G$30)) +
(SUMIF('Sf routed cabinet'!$B$17:$B$30,B477,'Sf routed cabinet'!$G$17:$G$30)) +
(SUMIF('Sf routed cabinet (2)'!$B$17:$B$30,B477,'Sf routed cabinet (2)'!$G$17:$G$30)) +
(SUMIF('Df routed cabinet'!$B$17:$B$30,B477,'Df routed cabinet'!$G$17:$G$30)) +
(SUMIF('Df routed cabinet (2)'!$B$17:$B$30,B477,'Df routed cabinet (2)'!$G$17:$G$30)) +
(SUMIF('Sf acrylic cabinet'!$B$17:$B$30,B477,'Sf acrylic cabinet'!$G$17:$G$30)) +
(SUMIF('Sf acrylic cabinet (2)'!$B$17:$B$30,B477,'Sf acrylic cabinet (2)'!$G$17:$G$30)) +
(SUMIF('Economy Sf acrylic'!$B$17:$B$30,B477,'Economy Sf acrylic'!$G$17:$G$30)) +
(SUMIF('Df acrylic cabinet'!$B$17:$B$30,B477,'Df acrylic cabinet'!$G$17:$G$30)) +
(SUMIF('Df acrylic cabinet (2)'!$B$17:$B$30,B477,'Df acrylic cabinet (2)'!$G$17:$G$30)) +
(SUMIF('Sf flex cabinet'!$B$17:$B$30,B477,'Sf flex cabinet'!$G$17:$G$30)) +
(SUMIF('Sf flex cabinet (2)'!$B$17:$B$30,B477,'Sf flex cabinet (2)'!$G$17:$G$30)) +
(SUMIF('Df flex cabinet'!$B$17:$B$36,B477,'Df flex cabinet'!$G$17:$G$36)) +
(SUMIF('Df flex cabinet (2)'!$B$17:$B$36,B477,'Df flex cabinet (2)'!$G$17:$G$36)) +
(SUMIF('Pole cover'!$B$17:$B$30,B477,'Pole cover'!$G$17:$G$30)) +
(SUMIF('Pole cover (2)'!$B$17:$B$30,B477,'Pole cover (2)'!$G$17:$G$30)) +
(SUMIF('Structural Steel Fab'!$B$17:$B$29,B477,'Structural Steel Fab'!$G$17:$G$29)) +
(SUMIF(Reveal!$B$17:$B$30,B477,Reveal!$G$17:$G$30)) +
(SUMIF('Reveal (2)'!$B$17:$B$30,B477,'Reveal (2)'!$G$17:$G$30)) +
(SUMIF('Crown cove top'!$B$17:$B$30,B477,'Crown cove top'!$G$17:$G$30)) +
(SUMIF('EMC assembly'!$B$17:$B$30,B477,'EMC assembly'!$G$17:$G$30)) +
(SUMIF(Crating!$B$17:$B$29,B477,Crating!$G$17:$G$29)) +
(SUMIF('LED wiring'!$B$17:$B$30,B477,'LED wiring'!$G$17:$G$30)) +
(SUMIF('Changeable copy face'!$B$17:$B$30,B477,'Changeable copy face'!$G$17:$G$30)) +
(SUMIF('Flex face assembly'!$B$17:$B$30,B477,'Flex face assembly'!$G$17:$G$30)) +
(SUMIF('Routed face assembly'!$B$17:$B$30,B477,'Routed face assembly'!$G$17:$G$30)) +
(SUMIF('Paint calculation'!$B$17:$B$30,B477,'Paint calculation'!$G$17:$G$30)) +
(SUMIF('Trimcap letter face'!$B$17:$B$30,B477,'Trimcap letter face'!$G$17:$G$30)) +
(SUMIF('Trimcap letter face (2)'!$B$17:$B$30,B477,'Trimcap letter face (2)'!$G$17:$G$30)) +
(SUMIF('Channel letter fabrication'!$B$17:$B$30,B477,'Channel letter fabrication'!$G$17:$G$30)) +
(SUMIF('Channel letter fabrication (2)'!$B$17:$B$30,B477,'Channel letter fabrication (2)'!$G$17:$G$30))</f>
        <v>0</v>
      </c>
    </row>
    <row r="478" spans="1:10">
      <c r="A478" s="28" t="str">
        <f>[1]ODBC!$A478</f>
        <v>3/8 X 3-1/2 Hex Lag Screw Z</v>
      </c>
      <c r="B478" s="29" t="str">
        <f>[1]ODBC!B478</f>
        <v>32060</v>
      </c>
      <c r="C478" s="30">
        <f>IFERROR(VLOOKUP($B478,[1]ODBC!$B:$H,2,FALSE),"")</f>
        <v>0.193</v>
      </c>
      <c r="D478" s="30">
        <f>IFERROR(VLOOKUP($B478,[1]ODBC!$B:$H,3,FALSE),"")</f>
        <v>0.34699999999999998</v>
      </c>
      <c r="E478" s="30" t="str">
        <f>IFERROR(VLOOKUP($B478,[1]ODBC!$B:$H,4,FALSE),"")</f>
        <v>EA</v>
      </c>
      <c r="F478" s="31">
        <f>IFERROR(VLOOKUP($B478,[1]ODBC!$B:$H,5,FALSE),"")</f>
        <v>44.45</v>
      </c>
      <c r="G478" s="32">
        <f>[1]ODBC!G478</f>
        <v>0</v>
      </c>
      <c r="H478" s="33">
        <f>SUM([1]ODBC!H478)</f>
        <v>45644</v>
      </c>
      <c r="I478" s="41" t="str">
        <f>'Vinyl cutting'!$B$2</f>
        <v>J36938</v>
      </c>
      <c r="J478" s="42">
        <f ca="1">(SUMIF('Freeform time and material'!$B$17:$B$30,B478,'Freeform time and material'!$G$17:$G$30)) +
(SUMIF('Vinyl cutting'!$B$17:$B$30,B478,'Vinyl cutting'!$G$17:$G$30)) +
(SUMIF('Vinyl cutting (2)'!$B$17:$B$30,B478,'Vinyl cutting (2)'!$G$17:$G$30)) +
(SUMIF('Apply vinyl graphics'!$B$17:$B$30,B478,'Apply vinyl graphics'!$G$17:$G$30)) +
(SUMIF('Apply vinyl graphics (2)'!$B$17:$B$30,B478,'Apply vinyl graphics (2)'!$G$17:$G$30)) +
(SUMIF('Alum pan sign'!$B$17:$B$30,B478,'Alum pan sign'!$G$17:$G$30)) +
(SUMIF('Alum pan sign (2)'!$B$17:$B$30,B478,'Alum pan sign (2)'!$G$17:$G$30)) +
(SUMIF('Economy pan sign'!$B$17:$B$30,B478,'Economy pan sign'!$G$17:$G$30)) +
(SUMIF('Post and panel sign'!$B$17:$B$30,B478,'Post and panel sign'!$G$17:$G$30)) +
(SUMIF('Post and panel sign (2)'!$B$17:$B$30,B478,'Post and panel sign (2)'!$G$17:$G$30)) +
(SUMIF('Flat panels only'!$B$17:$B$30,B478,'Flat panels only'!$G$17:$G$30)) +
(SUMIF('Flat panels only (2)'!$B$17:$B$30,B478,'Flat panels only (2)'!$G$17:$G$30)) +
(SUMIF('Routed panel shapes'!$B$18:$B$31,B478,'Routed panel shapes'!$G$18:$G$31)) +
(SUMIF('Routed panel shapes (2)'!$B$18:$B$31,B478,'Routed panel shapes (2)'!$G$18:$G$31)) +
(SUMIF('Routed face only'!$B$17:$B$30,B478,'Routed face only'!$G$17:$G$30)) +
(SUMIF('Routed face only (2)'!$B$17:$B$30,B478,'Routed face only (2)'!$G$17:$G$30)) +
(SUMIF('Routed alum faces letters'!$B$17:$B$30,B478,'Routed alum faces letters'!$G$17:$G$30)) +
(SUMIF('Routed alum faces letters (2)'!$B$17:$B$30,B478,'Routed alum faces letters (2)'!$G$17:$G$30)) +
(SUMIF('Routed push through acrylic'!$B$17:$B$30,B478,'Routed push through acrylic'!$G$17:$G$30)) +
(SUMIF('Routed push through acrylic (2)'!$B$17:$B$30,B478,'Routed push through acrylic (2)'!$G$17:$G$30)) +
(SUMIF('Sf routed cabinet'!$B$17:$B$30,B478,'Sf routed cabinet'!$G$17:$G$30)) +
(SUMIF('Sf routed cabinet (2)'!$B$17:$B$30,B478,'Sf routed cabinet (2)'!$G$17:$G$30)) +
(SUMIF('Df routed cabinet'!$B$17:$B$30,B478,'Df routed cabinet'!$G$17:$G$30)) +
(SUMIF('Df routed cabinet (2)'!$B$17:$B$30,B478,'Df routed cabinet (2)'!$G$17:$G$30)) +
(SUMIF('Sf acrylic cabinet'!$B$17:$B$30,B478,'Sf acrylic cabinet'!$G$17:$G$30)) +
(SUMIF('Sf acrylic cabinet (2)'!$B$17:$B$30,B478,'Sf acrylic cabinet (2)'!$G$17:$G$30)) +
(SUMIF('Economy Sf acrylic'!$B$17:$B$30,B478,'Economy Sf acrylic'!$G$17:$G$30)) +
(SUMIF('Df acrylic cabinet'!$B$17:$B$30,B478,'Df acrylic cabinet'!$G$17:$G$30)) +
(SUMIF('Df acrylic cabinet (2)'!$B$17:$B$30,B478,'Df acrylic cabinet (2)'!$G$17:$G$30)) +
(SUMIF('Sf flex cabinet'!$B$17:$B$30,B478,'Sf flex cabinet'!$G$17:$G$30)) +
(SUMIF('Sf flex cabinet (2)'!$B$17:$B$30,B478,'Sf flex cabinet (2)'!$G$17:$G$30)) +
(SUMIF('Df flex cabinet'!$B$17:$B$36,B478,'Df flex cabinet'!$G$17:$G$36)) +
(SUMIF('Df flex cabinet (2)'!$B$17:$B$36,B478,'Df flex cabinet (2)'!$G$17:$G$36)) +
(SUMIF('Pole cover'!$B$17:$B$30,B478,'Pole cover'!$G$17:$G$30)) +
(SUMIF('Pole cover (2)'!$B$17:$B$30,B478,'Pole cover (2)'!$G$17:$G$30)) +
(SUMIF('Structural Steel Fab'!$B$17:$B$29,B478,'Structural Steel Fab'!$G$17:$G$29)) +
(SUMIF(Reveal!$B$17:$B$30,B478,Reveal!$G$17:$G$30)) +
(SUMIF('Reveal (2)'!$B$17:$B$30,B478,'Reveal (2)'!$G$17:$G$30)) +
(SUMIF('Crown cove top'!$B$17:$B$30,B478,'Crown cove top'!$G$17:$G$30)) +
(SUMIF('EMC assembly'!$B$17:$B$30,B478,'EMC assembly'!$G$17:$G$30)) +
(SUMIF(Crating!$B$17:$B$29,B478,Crating!$G$17:$G$29)) +
(SUMIF('LED wiring'!$B$17:$B$30,B478,'LED wiring'!$G$17:$G$30)) +
(SUMIF('Changeable copy face'!$B$17:$B$30,B478,'Changeable copy face'!$G$17:$G$30)) +
(SUMIF('Flex face assembly'!$B$17:$B$30,B478,'Flex face assembly'!$G$17:$G$30)) +
(SUMIF('Routed face assembly'!$B$17:$B$30,B478,'Routed face assembly'!$G$17:$G$30)) +
(SUMIF('Paint calculation'!$B$17:$B$30,B478,'Paint calculation'!$G$17:$G$30)) +
(SUMIF('Trimcap letter face'!$B$17:$B$30,B478,'Trimcap letter face'!$G$17:$G$30)) +
(SUMIF('Trimcap letter face (2)'!$B$17:$B$30,B478,'Trimcap letter face (2)'!$G$17:$G$30)) +
(SUMIF('Channel letter fabrication'!$B$17:$B$30,B478,'Channel letter fabrication'!$G$17:$G$30)) +
(SUMIF('Channel letter fabrication (2)'!$B$17:$B$30,B478,'Channel letter fabrication (2)'!$G$17:$G$30))</f>
        <v>0</v>
      </c>
    </row>
    <row r="479" spans="1:10">
      <c r="A479" s="28" t="str">
        <f>[1]ODBC!$A479</f>
        <v>3/8 X 4 Hex Lag Screw Z</v>
      </c>
      <c r="B479" s="29" t="str">
        <f>[1]ODBC!B479</f>
        <v>32065</v>
      </c>
      <c r="C479" s="30">
        <f>IFERROR(VLOOKUP($B479,[1]ODBC!$B:$H,2,FALSE),"")</f>
        <v>0.26900000000000002</v>
      </c>
      <c r="D479" s="30">
        <f>IFERROR(VLOOKUP($B479,[1]ODBC!$B:$H,3,FALSE),"")</f>
        <v>0.48399999999999999</v>
      </c>
      <c r="E479" s="30" t="str">
        <f>IFERROR(VLOOKUP($B479,[1]ODBC!$B:$H,4,FALSE),"")</f>
        <v>EA</v>
      </c>
      <c r="F479" s="31">
        <f>IFERROR(VLOOKUP($B479,[1]ODBC!$B:$H,5,FALSE),"")</f>
        <v>44.45</v>
      </c>
      <c r="G479" s="32">
        <f>[1]ODBC!G479</f>
        <v>0</v>
      </c>
      <c r="H479" s="33">
        <f>SUM([1]ODBC!H479)</f>
        <v>45293</v>
      </c>
      <c r="I479" s="41" t="str">
        <f>'Vinyl cutting'!$B$2</f>
        <v>J36938</v>
      </c>
      <c r="J479" s="42">
        <f ca="1">(SUMIF('Freeform time and material'!$B$17:$B$30,B479,'Freeform time and material'!$G$17:$G$30)) +
(SUMIF('Vinyl cutting'!$B$17:$B$30,B479,'Vinyl cutting'!$G$17:$G$30)) +
(SUMIF('Vinyl cutting (2)'!$B$17:$B$30,B479,'Vinyl cutting (2)'!$G$17:$G$30)) +
(SUMIF('Apply vinyl graphics'!$B$17:$B$30,B479,'Apply vinyl graphics'!$G$17:$G$30)) +
(SUMIF('Apply vinyl graphics (2)'!$B$17:$B$30,B479,'Apply vinyl graphics (2)'!$G$17:$G$30)) +
(SUMIF('Alum pan sign'!$B$17:$B$30,B479,'Alum pan sign'!$G$17:$G$30)) +
(SUMIF('Alum pan sign (2)'!$B$17:$B$30,B479,'Alum pan sign (2)'!$G$17:$G$30)) +
(SUMIF('Economy pan sign'!$B$17:$B$30,B479,'Economy pan sign'!$G$17:$G$30)) +
(SUMIF('Post and panel sign'!$B$17:$B$30,B479,'Post and panel sign'!$G$17:$G$30)) +
(SUMIF('Post and panel sign (2)'!$B$17:$B$30,B479,'Post and panel sign (2)'!$G$17:$G$30)) +
(SUMIF('Flat panels only'!$B$17:$B$30,B479,'Flat panels only'!$G$17:$G$30)) +
(SUMIF('Flat panels only (2)'!$B$17:$B$30,B479,'Flat panels only (2)'!$G$17:$G$30)) +
(SUMIF('Routed panel shapes'!$B$18:$B$31,B479,'Routed panel shapes'!$G$18:$G$31)) +
(SUMIF('Routed panel shapes (2)'!$B$18:$B$31,B479,'Routed panel shapes (2)'!$G$18:$G$31)) +
(SUMIF('Routed face only'!$B$17:$B$30,B479,'Routed face only'!$G$17:$G$30)) +
(SUMIF('Routed face only (2)'!$B$17:$B$30,B479,'Routed face only (2)'!$G$17:$G$30)) +
(SUMIF('Routed alum faces letters'!$B$17:$B$30,B479,'Routed alum faces letters'!$G$17:$G$30)) +
(SUMIF('Routed alum faces letters (2)'!$B$17:$B$30,B479,'Routed alum faces letters (2)'!$G$17:$G$30)) +
(SUMIF('Routed push through acrylic'!$B$17:$B$30,B479,'Routed push through acrylic'!$G$17:$G$30)) +
(SUMIF('Routed push through acrylic (2)'!$B$17:$B$30,B479,'Routed push through acrylic (2)'!$G$17:$G$30)) +
(SUMIF('Sf routed cabinet'!$B$17:$B$30,B479,'Sf routed cabinet'!$G$17:$G$30)) +
(SUMIF('Sf routed cabinet (2)'!$B$17:$B$30,B479,'Sf routed cabinet (2)'!$G$17:$G$30)) +
(SUMIF('Df routed cabinet'!$B$17:$B$30,B479,'Df routed cabinet'!$G$17:$G$30)) +
(SUMIF('Df routed cabinet (2)'!$B$17:$B$30,B479,'Df routed cabinet (2)'!$G$17:$G$30)) +
(SUMIF('Sf acrylic cabinet'!$B$17:$B$30,B479,'Sf acrylic cabinet'!$G$17:$G$30)) +
(SUMIF('Sf acrylic cabinet (2)'!$B$17:$B$30,B479,'Sf acrylic cabinet (2)'!$G$17:$G$30)) +
(SUMIF('Economy Sf acrylic'!$B$17:$B$30,B479,'Economy Sf acrylic'!$G$17:$G$30)) +
(SUMIF('Df acrylic cabinet'!$B$17:$B$30,B479,'Df acrylic cabinet'!$G$17:$G$30)) +
(SUMIF('Df acrylic cabinet (2)'!$B$17:$B$30,B479,'Df acrylic cabinet (2)'!$G$17:$G$30)) +
(SUMIF('Sf flex cabinet'!$B$17:$B$30,B479,'Sf flex cabinet'!$G$17:$G$30)) +
(SUMIF('Sf flex cabinet (2)'!$B$17:$B$30,B479,'Sf flex cabinet (2)'!$G$17:$G$30)) +
(SUMIF('Df flex cabinet'!$B$17:$B$36,B479,'Df flex cabinet'!$G$17:$G$36)) +
(SUMIF('Df flex cabinet (2)'!$B$17:$B$36,B479,'Df flex cabinet (2)'!$G$17:$G$36)) +
(SUMIF('Pole cover'!$B$17:$B$30,B479,'Pole cover'!$G$17:$G$30)) +
(SUMIF('Pole cover (2)'!$B$17:$B$30,B479,'Pole cover (2)'!$G$17:$G$30)) +
(SUMIF('Structural Steel Fab'!$B$17:$B$29,B479,'Structural Steel Fab'!$G$17:$G$29)) +
(SUMIF(Reveal!$B$17:$B$30,B479,Reveal!$G$17:$G$30)) +
(SUMIF('Reveal (2)'!$B$17:$B$30,B479,'Reveal (2)'!$G$17:$G$30)) +
(SUMIF('Crown cove top'!$B$17:$B$30,B479,'Crown cove top'!$G$17:$G$30)) +
(SUMIF('EMC assembly'!$B$17:$B$30,B479,'EMC assembly'!$G$17:$G$30)) +
(SUMIF(Crating!$B$17:$B$29,B479,Crating!$G$17:$G$29)) +
(SUMIF('LED wiring'!$B$17:$B$30,B479,'LED wiring'!$G$17:$G$30)) +
(SUMIF('Changeable copy face'!$B$17:$B$30,B479,'Changeable copy face'!$G$17:$G$30)) +
(SUMIF('Flex face assembly'!$B$17:$B$30,B479,'Flex face assembly'!$G$17:$G$30)) +
(SUMIF('Routed face assembly'!$B$17:$B$30,B479,'Routed face assembly'!$G$17:$G$30)) +
(SUMIF('Paint calculation'!$B$17:$B$30,B479,'Paint calculation'!$G$17:$G$30)) +
(SUMIF('Trimcap letter face'!$B$17:$B$30,B479,'Trimcap letter face'!$G$17:$G$30)) +
(SUMIF('Trimcap letter face (2)'!$B$17:$B$30,B479,'Trimcap letter face (2)'!$G$17:$G$30)) +
(SUMIF('Channel letter fabrication'!$B$17:$B$30,B479,'Channel letter fabrication'!$G$17:$G$30)) +
(SUMIF('Channel letter fabrication (2)'!$B$17:$B$30,B479,'Channel letter fabrication (2)'!$G$17:$G$30))</f>
        <v>0</v>
      </c>
    </row>
    <row r="480" spans="1:10">
      <c r="A480" s="28" t="str">
        <f>[1]ODBC!$A480</f>
        <v>3/8 X 5 Hex Lag Screw Z</v>
      </c>
      <c r="B480" s="29" t="str">
        <f>[1]ODBC!B480</f>
        <v>32070</v>
      </c>
      <c r="C480" s="30">
        <f>IFERROR(VLOOKUP($B480,[1]ODBC!$B:$H,2,FALSE),"")</f>
        <v>0.32400000000000001</v>
      </c>
      <c r="D480" s="30">
        <f>IFERROR(VLOOKUP($B480,[1]ODBC!$B:$H,3,FALSE),"")</f>
        <v>0.58299999999999996</v>
      </c>
      <c r="E480" s="30" t="str">
        <f>IFERROR(VLOOKUP($B480,[1]ODBC!$B:$H,4,FALSE),"")</f>
        <v>EA</v>
      </c>
      <c r="F480" s="31">
        <f>IFERROR(VLOOKUP($B480,[1]ODBC!$B:$H,5,FALSE),"")</f>
        <v>44.45</v>
      </c>
      <c r="G480" s="32">
        <f>[1]ODBC!G480</f>
        <v>0</v>
      </c>
      <c r="H480" s="33">
        <f>SUM([1]ODBC!H480)</f>
        <v>0</v>
      </c>
      <c r="I480" s="41" t="str">
        <f>'Vinyl cutting'!$B$2</f>
        <v>J36938</v>
      </c>
      <c r="J480" s="42">
        <f ca="1">(SUMIF('Freeform time and material'!$B$17:$B$30,B480,'Freeform time and material'!$G$17:$G$30)) +
(SUMIF('Vinyl cutting'!$B$17:$B$30,B480,'Vinyl cutting'!$G$17:$G$30)) +
(SUMIF('Vinyl cutting (2)'!$B$17:$B$30,B480,'Vinyl cutting (2)'!$G$17:$G$30)) +
(SUMIF('Apply vinyl graphics'!$B$17:$B$30,B480,'Apply vinyl graphics'!$G$17:$G$30)) +
(SUMIF('Apply vinyl graphics (2)'!$B$17:$B$30,B480,'Apply vinyl graphics (2)'!$G$17:$G$30)) +
(SUMIF('Alum pan sign'!$B$17:$B$30,B480,'Alum pan sign'!$G$17:$G$30)) +
(SUMIF('Alum pan sign (2)'!$B$17:$B$30,B480,'Alum pan sign (2)'!$G$17:$G$30)) +
(SUMIF('Economy pan sign'!$B$17:$B$30,B480,'Economy pan sign'!$G$17:$G$30)) +
(SUMIF('Post and panel sign'!$B$17:$B$30,B480,'Post and panel sign'!$G$17:$G$30)) +
(SUMIF('Post and panel sign (2)'!$B$17:$B$30,B480,'Post and panel sign (2)'!$G$17:$G$30)) +
(SUMIF('Flat panels only'!$B$17:$B$30,B480,'Flat panels only'!$G$17:$G$30)) +
(SUMIF('Flat panels only (2)'!$B$17:$B$30,B480,'Flat panels only (2)'!$G$17:$G$30)) +
(SUMIF('Routed panel shapes'!$B$18:$B$31,B480,'Routed panel shapes'!$G$18:$G$31)) +
(SUMIF('Routed panel shapes (2)'!$B$18:$B$31,B480,'Routed panel shapes (2)'!$G$18:$G$31)) +
(SUMIF('Routed face only'!$B$17:$B$30,B480,'Routed face only'!$G$17:$G$30)) +
(SUMIF('Routed face only (2)'!$B$17:$B$30,B480,'Routed face only (2)'!$G$17:$G$30)) +
(SUMIF('Routed alum faces letters'!$B$17:$B$30,B480,'Routed alum faces letters'!$G$17:$G$30)) +
(SUMIF('Routed alum faces letters (2)'!$B$17:$B$30,B480,'Routed alum faces letters (2)'!$G$17:$G$30)) +
(SUMIF('Routed push through acrylic'!$B$17:$B$30,B480,'Routed push through acrylic'!$G$17:$G$30)) +
(SUMIF('Routed push through acrylic (2)'!$B$17:$B$30,B480,'Routed push through acrylic (2)'!$G$17:$G$30)) +
(SUMIF('Sf routed cabinet'!$B$17:$B$30,B480,'Sf routed cabinet'!$G$17:$G$30)) +
(SUMIF('Sf routed cabinet (2)'!$B$17:$B$30,B480,'Sf routed cabinet (2)'!$G$17:$G$30)) +
(SUMIF('Df routed cabinet'!$B$17:$B$30,B480,'Df routed cabinet'!$G$17:$G$30)) +
(SUMIF('Df routed cabinet (2)'!$B$17:$B$30,B480,'Df routed cabinet (2)'!$G$17:$G$30)) +
(SUMIF('Sf acrylic cabinet'!$B$17:$B$30,B480,'Sf acrylic cabinet'!$G$17:$G$30)) +
(SUMIF('Sf acrylic cabinet (2)'!$B$17:$B$30,B480,'Sf acrylic cabinet (2)'!$G$17:$G$30)) +
(SUMIF('Economy Sf acrylic'!$B$17:$B$30,B480,'Economy Sf acrylic'!$G$17:$G$30)) +
(SUMIF('Df acrylic cabinet'!$B$17:$B$30,B480,'Df acrylic cabinet'!$G$17:$G$30)) +
(SUMIF('Df acrylic cabinet (2)'!$B$17:$B$30,B480,'Df acrylic cabinet (2)'!$G$17:$G$30)) +
(SUMIF('Sf flex cabinet'!$B$17:$B$30,B480,'Sf flex cabinet'!$G$17:$G$30)) +
(SUMIF('Sf flex cabinet (2)'!$B$17:$B$30,B480,'Sf flex cabinet (2)'!$G$17:$G$30)) +
(SUMIF('Df flex cabinet'!$B$17:$B$36,B480,'Df flex cabinet'!$G$17:$G$36)) +
(SUMIF('Df flex cabinet (2)'!$B$17:$B$36,B480,'Df flex cabinet (2)'!$G$17:$G$36)) +
(SUMIF('Pole cover'!$B$17:$B$30,B480,'Pole cover'!$G$17:$G$30)) +
(SUMIF('Pole cover (2)'!$B$17:$B$30,B480,'Pole cover (2)'!$G$17:$G$30)) +
(SUMIF('Structural Steel Fab'!$B$17:$B$29,B480,'Structural Steel Fab'!$G$17:$G$29)) +
(SUMIF(Reveal!$B$17:$B$30,B480,Reveal!$G$17:$G$30)) +
(SUMIF('Reveal (2)'!$B$17:$B$30,B480,'Reveal (2)'!$G$17:$G$30)) +
(SUMIF('Crown cove top'!$B$17:$B$30,B480,'Crown cove top'!$G$17:$G$30)) +
(SUMIF('EMC assembly'!$B$17:$B$30,B480,'EMC assembly'!$G$17:$G$30)) +
(SUMIF(Crating!$B$17:$B$29,B480,Crating!$G$17:$G$29)) +
(SUMIF('LED wiring'!$B$17:$B$30,B480,'LED wiring'!$G$17:$G$30)) +
(SUMIF('Changeable copy face'!$B$17:$B$30,B480,'Changeable copy face'!$G$17:$G$30)) +
(SUMIF('Flex face assembly'!$B$17:$B$30,B480,'Flex face assembly'!$G$17:$G$30)) +
(SUMIF('Routed face assembly'!$B$17:$B$30,B480,'Routed face assembly'!$G$17:$G$30)) +
(SUMIF('Paint calculation'!$B$17:$B$30,B480,'Paint calculation'!$G$17:$G$30)) +
(SUMIF('Trimcap letter face'!$B$17:$B$30,B480,'Trimcap letter face'!$G$17:$G$30)) +
(SUMIF('Trimcap letter face (2)'!$B$17:$B$30,B480,'Trimcap letter face (2)'!$G$17:$G$30)) +
(SUMIF('Channel letter fabrication'!$B$17:$B$30,B480,'Channel letter fabrication'!$G$17:$G$30)) +
(SUMIF('Channel letter fabrication (2)'!$B$17:$B$30,B480,'Channel letter fabrication (2)'!$G$17:$G$30))</f>
        <v>0</v>
      </c>
    </row>
    <row r="481" spans="1:10">
      <c r="A481" s="28" t="str">
        <f>[1]ODBC!$A481</f>
        <v>3/8 X 6 Hex Lag Screw Z</v>
      </c>
      <c r="B481" s="29" t="str">
        <f>[1]ODBC!B481</f>
        <v>32075</v>
      </c>
      <c r="C481" s="30">
        <f>IFERROR(VLOOKUP($B481,[1]ODBC!$B:$H,2,FALSE),"")</f>
        <v>0.33900000000000002</v>
      </c>
      <c r="D481" s="30">
        <f>IFERROR(VLOOKUP($B481,[1]ODBC!$B:$H,3,FALSE),"")</f>
        <v>0.61</v>
      </c>
      <c r="E481" s="30" t="str">
        <f>IFERROR(VLOOKUP($B481,[1]ODBC!$B:$H,4,FALSE),"")</f>
        <v>EA</v>
      </c>
      <c r="F481" s="31">
        <f>IFERROR(VLOOKUP($B481,[1]ODBC!$B:$H,5,FALSE),"")</f>
        <v>44.45</v>
      </c>
      <c r="G481" s="32">
        <f>[1]ODBC!G481</f>
        <v>0</v>
      </c>
      <c r="H481" s="33">
        <f>SUM([1]ODBC!H481)</f>
        <v>44680</v>
      </c>
      <c r="I481" s="41" t="str">
        <f>'Vinyl cutting'!$B$2</f>
        <v>J36938</v>
      </c>
      <c r="J481" s="42">
        <f ca="1">(SUMIF('Freeform time and material'!$B$17:$B$30,B481,'Freeform time and material'!$G$17:$G$30)) +
(SUMIF('Vinyl cutting'!$B$17:$B$30,B481,'Vinyl cutting'!$G$17:$G$30)) +
(SUMIF('Vinyl cutting (2)'!$B$17:$B$30,B481,'Vinyl cutting (2)'!$G$17:$G$30)) +
(SUMIF('Apply vinyl graphics'!$B$17:$B$30,B481,'Apply vinyl graphics'!$G$17:$G$30)) +
(SUMIF('Apply vinyl graphics (2)'!$B$17:$B$30,B481,'Apply vinyl graphics (2)'!$G$17:$G$30)) +
(SUMIF('Alum pan sign'!$B$17:$B$30,B481,'Alum pan sign'!$G$17:$G$30)) +
(SUMIF('Alum pan sign (2)'!$B$17:$B$30,B481,'Alum pan sign (2)'!$G$17:$G$30)) +
(SUMIF('Economy pan sign'!$B$17:$B$30,B481,'Economy pan sign'!$G$17:$G$30)) +
(SUMIF('Post and panel sign'!$B$17:$B$30,B481,'Post and panel sign'!$G$17:$G$30)) +
(SUMIF('Post and panel sign (2)'!$B$17:$B$30,B481,'Post and panel sign (2)'!$G$17:$G$30)) +
(SUMIF('Flat panels only'!$B$17:$B$30,B481,'Flat panels only'!$G$17:$G$30)) +
(SUMIF('Flat panels only (2)'!$B$17:$B$30,B481,'Flat panels only (2)'!$G$17:$G$30)) +
(SUMIF('Routed panel shapes'!$B$18:$B$31,B481,'Routed panel shapes'!$G$18:$G$31)) +
(SUMIF('Routed panel shapes (2)'!$B$18:$B$31,B481,'Routed panel shapes (2)'!$G$18:$G$31)) +
(SUMIF('Routed face only'!$B$17:$B$30,B481,'Routed face only'!$G$17:$G$30)) +
(SUMIF('Routed face only (2)'!$B$17:$B$30,B481,'Routed face only (2)'!$G$17:$G$30)) +
(SUMIF('Routed alum faces letters'!$B$17:$B$30,B481,'Routed alum faces letters'!$G$17:$G$30)) +
(SUMIF('Routed alum faces letters (2)'!$B$17:$B$30,B481,'Routed alum faces letters (2)'!$G$17:$G$30)) +
(SUMIF('Routed push through acrylic'!$B$17:$B$30,B481,'Routed push through acrylic'!$G$17:$G$30)) +
(SUMIF('Routed push through acrylic (2)'!$B$17:$B$30,B481,'Routed push through acrylic (2)'!$G$17:$G$30)) +
(SUMIF('Sf routed cabinet'!$B$17:$B$30,B481,'Sf routed cabinet'!$G$17:$G$30)) +
(SUMIF('Sf routed cabinet (2)'!$B$17:$B$30,B481,'Sf routed cabinet (2)'!$G$17:$G$30)) +
(SUMIF('Df routed cabinet'!$B$17:$B$30,B481,'Df routed cabinet'!$G$17:$G$30)) +
(SUMIF('Df routed cabinet (2)'!$B$17:$B$30,B481,'Df routed cabinet (2)'!$G$17:$G$30)) +
(SUMIF('Sf acrylic cabinet'!$B$17:$B$30,B481,'Sf acrylic cabinet'!$G$17:$G$30)) +
(SUMIF('Sf acrylic cabinet (2)'!$B$17:$B$30,B481,'Sf acrylic cabinet (2)'!$G$17:$G$30)) +
(SUMIF('Economy Sf acrylic'!$B$17:$B$30,B481,'Economy Sf acrylic'!$G$17:$G$30)) +
(SUMIF('Df acrylic cabinet'!$B$17:$B$30,B481,'Df acrylic cabinet'!$G$17:$G$30)) +
(SUMIF('Df acrylic cabinet (2)'!$B$17:$B$30,B481,'Df acrylic cabinet (2)'!$G$17:$G$30)) +
(SUMIF('Sf flex cabinet'!$B$17:$B$30,B481,'Sf flex cabinet'!$G$17:$G$30)) +
(SUMIF('Sf flex cabinet (2)'!$B$17:$B$30,B481,'Sf flex cabinet (2)'!$G$17:$G$30)) +
(SUMIF('Df flex cabinet'!$B$17:$B$36,B481,'Df flex cabinet'!$G$17:$G$36)) +
(SUMIF('Df flex cabinet (2)'!$B$17:$B$36,B481,'Df flex cabinet (2)'!$G$17:$G$36)) +
(SUMIF('Pole cover'!$B$17:$B$30,B481,'Pole cover'!$G$17:$G$30)) +
(SUMIF('Pole cover (2)'!$B$17:$B$30,B481,'Pole cover (2)'!$G$17:$G$30)) +
(SUMIF('Structural Steel Fab'!$B$17:$B$29,B481,'Structural Steel Fab'!$G$17:$G$29)) +
(SUMIF(Reveal!$B$17:$B$30,B481,Reveal!$G$17:$G$30)) +
(SUMIF('Reveal (2)'!$B$17:$B$30,B481,'Reveal (2)'!$G$17:$G$30)) +
(SUMIF('Crown cove top'!$B$17:$B$30,B481,'Crown cove top'!$G$17:$G$30)) +
(SUMIF('EMC assembly'!$B$17:$B$30,B481,'EMC assembly'!$G$17:$G$30)) +
(SUMIF(Crating!$B$17:$B$29,B481,Crating!$G$17:$G$29)) +
(SUMIF('LED wiring'!$B$17:$B$30,B481,'LED wiring'!$G$17:$G$30)) +
(SUMIF('Changeable copy face'!$B$17:$B$30,B481,'Changeable copy face'!$G$17:$G$30)) +
(SUMIF('Flex face assembly'!$B$17:$B$30,B481,'Flex face assembly'!$G$17:$G$30)) +
(SUMIF('Routed face assembly'!$B$17:$B$30,B481,'Routed face assembly'!$G$17:$G$30)) +
(SUMIF('Paint calculation'!$B$17:$B$30,B481,'Paint calculation'!$G$17:$G$30)) +
(SUMIF('Trimcap letter face'!$B$17:$B$30,B481,'Trimcap letter face'!$G$17:$G$30)) +
(SUMIF('Trimcap letter face (2)'!$B$17:$B$30,B481,'Trimcap letter face (2)'!$G$17:$G$30)) +
(SUMIF('Channel letter fabrication'!$B$17:$B$30,B481,'Channel letter fabrication'!$G$17:$G$30)) +
(SUMIF('Channel letter fabrication (2)'!$B$17:$B$30,B481,'Channel letter fabrication (2)'!$G$17:$G$30))</f>
        <v>0</v>
      </c>
    </row>
    <row r="482" spans="1:10">
      <c r="A482" s="28" t="str">
        <f>[1]ODBC!$A482</f>
        <v>3/8 X 10 Hex Lag Screw Z</v>
      </c>
      <c r="B482" s="29" t="str">
        <f>[1]ODBC!B482</f>
        <v>32090</v>
      </c>
      <c r="C482" s="30">
        <f>IFERROR(VLOOKUP($B482,[1]ODBC!$B:$H,2,FALSE),"")</f>
        <v>0.74</v>
      </c>
      <c r="D482" s="30">
        <f>IFERROR(VLOOKUP($B482,[1]ODBC!$B:$H,3,FALSE),"")</f>
        <v>1.3320000000000001</v>
      </c>
      <c r="E482" s="30" t="str">
        <f>IFERROR(VLOOKUP($B482,[1]ODBC!$B:$H,4,FALSE),"")</f>
        <v>EA</v>
      </c>
      <c r="F482" s="31">
        <f>IFERROR(VLOOKUP($B482,[1]ODBC!$B:$H,5,FALSE),"")</f>
        <v>44.45</v>
      </c>
      <c r="G482" s="32">
        <f>[1]ODBC!G482</f>
        <v>0</v>
      </c>
      <c r="H482" s="33">
        <f>SUM([1]ODBC!H482)</f>
        <v>0</v>
      </c>
      <c r="I482" s="41" t="str">
        <f>'Vinyl cutting'!$B$2</f>
        <v>J36938</v>
      </c>
      <c r="J482" s="42">
        <f ca="1">(SUMIF('Freeform time and material'!$B$17:$B$30,B482,'Freeform time and material'!$G$17:$G$30)) +
(SUMIF('Vinyl cutting'!$B$17:$B$30,B482,'Vinyl cutting'!$G$17:$G$30)) +
(SUMIF('Vinyl cutting (2)'!$B$17:$B$30,B482,'Vinyl cutting (2)'!$G$17:$G$30)) +
(SUMIF('Apply vinyl graphics'!$B$17:$B$30,B482,'Apply vinyl graphics'!$G$17:$G$30)) +
(SUMIF('Apply vinyl graphics (2)'!$B$17:$B$30,B482,'Apply vinyl graphics (2)'!$G$17:$G$30)) +
(SUMIF('Alum pan sign'!$B$17:$B$30,B482,'Alum pan sign'!$G$17:$G$30)) +
(SUMIF('Alum pan sign (2)'!$B$17:$B$30,B482,'Alum pan sign (2)'!$G$17:$G$30)) +
(SUMIF('Economy pan sign'!$B$17:$B$30,B482,'Economy pan sign'!$G$17:$G$30)) +
(SUMIF('Post and panel sign'!$B$17:$B$30,B482,'Post and panel sign'!$G$17:$G$30)) +
(SUMIF('Post and panel sign (2)'!$B$17:$B$30,B482,'Post and panel sign (2)'!$G$17:$G$30)) +
(SUMIF('Flat panels only'!$B$17:$B$30,B482,'Flat panels only'!$G$17:$G$30)) +
(SUMIF('Flat panels only (2)'!$B$17:$B$30,B482,'Flat panels only (2)'!$G$17:$G$30)) +
(SUMIF('Routed panel shapes'!$B$18:$B$31,B482,'Routed panel shapes'!$G$18:$G$31)) +
(SUMIF('Routed panel shapes (2)'!$B$18:$B$31,B482,'Routed panel shapes (2)'!$G$18:$G$31)) +
(SUMIF('Routed face only'!$B$17:$B$30,B482,'Routed face only'!$G$17:$G$30)) +
(SUMIF('Routed face only (2)'!$B$17:$B$30,B482,'Routed face only (2)'!$G$17:$G$30)) +
(SUMIF('Routed alum faces letters'!$B$17:$B$30,B482,'Routed alum faces letters'!$G$17:$G$30)) +
(SUMIF('Routed alum faces letters (2)'!$B$17:$B$30,B482,'Routed alum faces letters (2)'!$G$17:$G$30)) +
(SUMIF('Routed push through acrylic'!$B$17:$B$30,B482,'Routed push through acrylic'!$G$17:$G$30)) +
(SUMIF('Routed push through acrylic (2)'!$B$17:$B$30,B482,'Routed push through acrylic (2)'!$G$17:$G$30)) +
(SUMIF('Sf routed cabinet'!$B$17:$B$30,B482,'Sf routed cabinet'!$G$17:$G$30)) +
(SUMIF('Sf routed cabinet (2)'!$B$17:$B$30,B482,'Sf routed cabinet (2)'!$G$17:$G$30)) +
(SUMIF('Df routed cabinet'!$B$17:$B$30,B482,'Df routed cabinet'!$G$17:$G$30)) +
(SUMIF('Df routed cabinet (2)'!$B$17:$B$30,B482,'Df routed cabinet (2)'!$G$17:$G$30)) +
(SUMIF('Sf acrylic cabinet'!$B$17:$B$30,B482,'Sf acrylic cabinet'!$G$17:$G$30)) +
(SUMIF('Sf acrylic cabinet (2)'!$B$17:$B$30,B482,'Sf acrylic cabinet (2)'!$G$17:$G$30)) +
(SUMIF('Economy Sf acrylic'!$B$17:$B$30,B482,'Economy Sf acrylic'!$G$17:$G$30)) +
(SUMIF('Df acrylic cabinet'!$B$17:$B$30,B482,'Df acrylic cabinet'!$G$17:$G$30)) +
(SUMIF('Df acrylic cabinet (2)'!$B$17:$B$30,B482,'Df acrylic cabinet (2)'!$G$17:$G$30)) +
(SUMIF('Sf flex cabinet'!$B$17:$B$30,B482,'Sf flex cabinet'!$G$17:$G$30)) +
(SUMIF('Sf flex cabinet (2)'!$B$17:$B$30,B482,'Sf flex cabinet (2)'!$G$17:$G$30)) +
(SUMIF('Df flex cabinet'!$B$17:$B$36,B482,'Df flex cabinet'!$G$17:$G$36)) +
(SUMIF('Df flex cabinet (2)'!$B$17:$B$36,B482,'Df flex cabinet (2)'!$G$17:$G$36)) +
(SUMIF('Pole cover'!$B$17:$B$30,B482,'Pole cover'!$G$17:$G$30)) +
(SUMIF('Pole cover (2)'!$B$17:$B$30,B482,'Pole cover (2)'!$G$17:$G$30)) +
(SUMIF('Structural Steel Fab'!$B$17:$B$29,B482,'Structural Steel Fab'!$G$17:$G$29)) +
(SUMIF(Reveal!$B$17:$B$30,B482,Reveal!$G$17:$G$30)) +
(SUMIF('Reveal (2)'!$B$17:$B$30,B482,'Reveal (2)'!$G$17:$G$30)) +
(SUMIF('Crown cove top'!$B$17:$B$30,B482,'Crown cove top'!$G$17:$G$30)) +
(SUMIF('EMC assembly'!$B$17:$B$30,B482,'EMC assembly'!$G$17:$G$30)) +
(SUMIF(Crating!$B$17:$B$29,B482,Crating!$G$17:$G$29)) +
(SUMIF('LED wiring'!$B$17:$B$30,B482,'LED wiring'!$G$17:$G$30)) +
(SUMIF('Changeable copy face'!$B$17:$B$30,B482,'Changeable copy face'!$G$17:$G$30)) +
(SUMIF('Flex face assembly'!$B$17:$B$30,B482,'Flex face assembly'!$G$17:$G$30)) +
(SUMIF('Routed face assembly'!$B$17:$B$30,B482,'Routed face assembly'!$G$17:$G$30)) +
(SUMIF('Paint calculation'!$B$17:$B$30,B482,'Paint calculation'!$G$17:$G$30)) +
(SUMIF('Trimcap letter face'!$B$17:$B$30,B482,'Trimcap letter face'!$G$17:$G$30)) +
(SUMIF('Trimcap letter face (2)'!$B$17:$B$30,B482,'Trimcap letter face (2)'!$G$17:$G$30)) +
(SUMIF('Channel letter fabrication'!$B$17:$B$30,B482,'Channel letter fabrication'!$G$17:$G$30)) +
(SUMIF('Channel letter fabrication (2)'!$B$17:$B$30,B482,'Channel letter fabrication (2)'!$G$17:$G$30))</f>
        <v>0</v>
      </c>
    </row>
    <row r="483" spans="1:10">
      <c r="A483" s="28" t="str">
        <f>[1]ODBC!$A483</f>
        <v>1/2 X 2 Hex Lag Screw Z</v>
      </c>
      <c r="B483" s="29" t="str">
        <f>[1]ODBC!B483</f>
        <v>32100</v>
      </c>
      <c r="C483" s="30">
        <f>IFERROR(VLOOKUP($B483,[1]ODBC!$B:$H,2,FALSE),"")</f>
        <v>0.25</v>
      </c>
      <c r="D483" s="30">
        <f>IFERROR(VLOOKUP($B483,[1]ODBC!$B:$H,3,FALSE),"")</f>
        <v>0.45</v>
      </c>
      <c r="E483" s="30" t="str">
        <f>IFERROR(VLOOKUP($B483,[1]ODBC!$B:$H,4,FALSE),"")</f>
        <v>EA</v>
      </c>
      <c r="F483" s="31">
        <f>IFERROR(VLOOKUP($B483,[1]ODBC!$B:$H,5,FALSE),"")</f>
        <v>44.45</v>
      </c>
      <c r="G483" s="32">
        <f>[1]ODBC!G483</f>
        <v>0</v>
      </c>
      <c r="H483" s="33">
        <f>SUM([1]ODBC!H483)</f>
        <v>0</v>
      </c>
      <c r="I483" s="41" t="str">
        <f>'Vinyl cutting'!$B$2</f>
        <v>J36938</v>
      </c>
      <c r="J483" s="42">
        <f ca="1">(SUMIF('Freeform time and material'!$B$17:$B$30,B483,'Freeform time and material'!$G$17:$G$30)) +
(SUMIF('Vinyl cutting'!$B$17:$B$30,B483,'Vinyl cutting'!$G$17:$G$30)) +
(SUMIF('Vinyl cutting (2)'!$B$17:$B$30,B483,'Vinyl cutting (2)'!$G$17:$G$30)) +
(SUMIF('Apply vinyl graphics'!$B$17:$B$30,B483,'Apply vinyl graphics'!$G$17:$G$30)) +
(SUMIF('Apply vinyl graphics (2)'!$B$17:$B$30,B483,'Apply vinyl graphics (2)'!$G$17:$G$30)) +
(SUMIF('Alum pan sign'!$B$17:$B$30,B483,'Alum pan sign'!$G$17:$G$30)) +
(SUMIF('Alum pan sign (2)'!$B$17:$B$30,B483,'Alum pan sign (2)'!$G$17:$G$30)) +
(SUMIF('Economy pan sign'!$B$17:$B$30,B483,'Economy pan sign'!$G$17:$G$30)) +
(SUMIF('Post and panel sign'!$B$17:$B$30,B483,'Post and panel sign'!$G$17:$G$30)) +
(SUMIF('Post and panel sign (2)'!$B$17:$B$30,B483,'Post and panel sign (2)'!$G$17:$G$30)) +
(SUMIF('Flat panels only'!$B$17:$B$30,B483,'Flat panels only'!$G$17:$G$30)) +
(SUMIF('Flat panels only (2)'!$B$17:$B$30,B483,'Flat panels only (2)'!$G$17:$G$30)) +
(SUMIF('Routed panel shapes'!$B$18:$B$31,B483,'Routed panel shapes'!$G$18:$G$31)) +
(SUMIF('Routed panel shapes (2)'!$B$18:$B$31,B483,'Routed panel shapes (2)'!$G$18:$G$31)) +
(SUMIF('Routed face only'!$B$17:$B$30,B483,'Routed face only'!$G$17:$G$30)) +
(SUMIF('Routed face only (2)'!$B$17:$B$30,B483,'Routed face only (2)'!$G$17:$G$30)) +
(SUMIF('Routed alum faces letters'!$B$17:$B$30,B483,'Routed alum faces letters'!$G$17:$G$30)) +
(SUMIF('Routed alum faces letters (2)'!$B$17:$B$30,B483,'Routed alum faces letters (2)'!$G$17:$G$30)) +
(SUMIF('Routed push through acrylic'!$B$17:$B$30,B483,'Routed push through acrylic'!$G$17:$G$30)) +
(SUMIF('Routed push through acrylic (2)'!$B$17:$B$30,B483,'Routed push through acrylic (2)'!$G$17:$G$30)) +
(SUMIF('Sf routed cabinet'!$B$17:$B$30,B483,'Sf routed cabinet'!$G$17:$G$30)) +
(SUMIF('Sf routed cabinet (2)'!$B$17:$B$30,B483,'Sf routed cabinet (2)'!$G$17:$G$30)) +
(SUMIF('Df routed cabinet'!$B$17:$B$30,B483,'Df routed cabinet'!$G$17:$G$30)) +
(SUMIF('Df routed cabinet (2)'!$B$17:$B$30,B483,'Df routed cabinet (2)'!$G$17:$G$30)) +
(SUMIF('Sf acrylic cabinet'!$B$17:$B$30,B483,'Sf acrylic cabinet'!$G$17:$G$30)) +
(SUMIF('Sf acrylic cabinet (2)'!$B$17:$B$30,B483,'Sf acrylic cabinet (2)'!$G$17:$G$30)) +
(SUMIF('Economy Sf acrylic'!$B$17:$B$30,B483,'Economy Sf acrylic'!$G$17:$G$30)) +
(SUMIF('Df acrylic cabinet'!$B$17:$B$30,B483,'Df acrylic cabinet'!$G$17:$G$30)) +
(SUMIF('Df acrylic cabinet (2)'!$B$17:$B$30,B483,'Df acrylic cabinet (2)'!$G$17:$G$30)) +
(SUMIF('Sf flex cabinet'!$B$17:$B$30,B483,'Sf flex cabinet'!$G$17:$G$30)) +
(SUMIF('Sf flex cabinet (2)'!$B$17:$B$30,B483,'Sf flex cabinet (2)'!$G$17:$G$30)) +
(SUMIF('Df flex cabinet'!$B$17:$B$36,B483,'Df flex cabinet'!$G$17:$G$36)) +
(SUMIF('Df flex cabinet (2)'!$B$17:$B$36,B483,'Df flex cabinet (2)'!$G$17:$G$36)) +
(SUMIF('Pole cover'!$B$17:$B$30,B483,'Pole cover'!$G$17:$G$30)) +
(SUMIF('Pole cover (2)'!$B$17:$B$30,B483,'Pole cover (2)'!$G$17:$G$30)) +
(SUMIF('Structural Steel Fab'!$B$17:$B$29,B483,'Structural Steel Fab'!$G$17:$G$29)) +
(SUMIF(Reveal!$B$17:$B$30,B483,Reveal!$G$17:$G$30)) +
(SUMIF('Reveal (2)'!$B$17:$B$30,B483,'Reveal (2)'!$G$17:$G$30)) +
(SUMIF('Crown cove top'!$B$17:$B$30,B483,'Crown cove top'!$G$17:$G$30)) +
(SUMIF('EMC assembly'!$B$17:$B$30,B483,'EMC assembly'!$G$17:$G$30)) +
(SUMIF(Crating!$B$17:$B$29,B483,Crating!$G$17:$G$29)) +
(SUMIF('LED wiring'!$B$17:$B$30,B483,'LED wiring'!$G$17:$G$30)) +
(SUMIF('Changeable copy face'!$B$17:$B$30,B483,'Changeable copy face'!$G$17:$G$30)) +
(SUMIF('Flex face assembly'!$B$17:$B$30,B483,'Flex face assembly'!$G$17:$G$30)) +
(SUMIF('Routed face assembly'!$B$17:$B$30,B483,'Routed face assembly'!$G$17:$G$30)) +
(SUMIF('Paint calculation'!$B$17:$B$30,B483,'Paint calculation'!$G$17:$G$30)) +
(SUMIF('Trimcap letter face'!$B$17:$B$30,B483,'Trimcap letter face'!$G$17:$G$30)) +
(SUMIF('Trimcap letter face (2)'!$B$17:$B$30,B483,'Trimcap letter face (2)'!$G$17:$G$30)) +
(SUMIF('Channel letter fabrication'!$B$17:$B$30,B483,'Channel letter fabrication'!$G$17:$G$30)) +
(SUMIF('Channel letter fabrication (2)'!$B$17:$B$30,B483,'Channel letter fabrication (2)'!$G$17:$G$30))</f>
        <v>0</v>
      </c>
    </row>
    <row r="484" spans="1:10">
      <c r="A484" s="28" t="str">
        <f>[1]ODBC!$A484</f>
        <v>1/2 X 2-1/2 Hex Lag Screw Z</v>
      </c>
      <c r="B484" s="29" t="str">
        <f>[1]ODBC!B484</f>
        <v>32105</v>
      </c>
      <c r="C484" s="30">
        <f>IFERROR(VLOOKUP($B484,[1]ODBC!$B:$H,2,FALSE),"")</f>
        <v>0.39600000000000002</v>
      </c>
      <c r="D484" s="30">
        <f>IFERROR(VLOOKUP($B484,[1]ODBC!$B:$H,3,FALSE),"")</f>
        <v>0.71299999999999997</v>
      </c>
      <c r="E484" s="30" t="str">
        <f>IFERROR(VLOOKUP($B484,[1]ODBC!$B:$H,4,FALSE),"")</f>
        <v>EA</v>
      </c>
      <c r="F484" s="31">
        <f>IFERROR(VLOOKUP($B484,[1]ODBC!$B:$H,5,FALSE),"")</f>
        <v>44.45</v>
      </c>
      <c r="G484" s="32">
        <f>[1]ODBC!G484</f>
        <v>0</v>
      </c>
      <c r="H484" s="33">
        <f>SUM([1]ODBC!H484)</f>
        <v>0</v>
      </c>
      <c r="I484" s="41" t="str">
        <f>'Vinyl cutting'!$B$2</f>
        <v>J36938</v>
      </c>
      <c r="J484" s="42">
        <f ca="1">(SUMIF('Freeform time and material'!$B$17:$B$30,B484,'Freeform time and material'!$G$17:$G$30)) +
(SUMIF('Vinyl cutting'!$B$17:$B$30,B484,'Vinyl cutting'!$G$17:$G$30)) +
(SUMIF('Vinyl cutting (2)'!$B$17:$B$30,B484,'Vinyl cutting (2)'!$G$17:$G$30)) +
(SUMIF('Apply vinyl graphics'!$B$17:$B$30,B484,'Apply vinyl graphics'!$G$17:$G$30)) +
(SUMIF('Apply vinyl graphics (2)'!$B$17:$B$30,B484,'Apply vinyl graphics (2)'!$G$17:$G$30)) +
(SUMIF('Alum pan sign'!$B$17:$B$30,B484,'Alum pan sign'!$G$17:$G$30)) +
(SUMIF('Alum pan sign (2)'!$B$17:$B$30,B484,'Alum pan sign (2)'!$G$17:$G$30)) +
(SUMIF('Economy pan sign'!$B$17:$B$30,B484,'Economy pan sign'!$G$17:$G$30)) +
(SUMIF('Post and panel sign'!$B$17:$B$30,B484,'Post and panel sign'!$G$17:$G$30)) +
(SUMIF('Post and panel sign (2)'!$B$17:$B$30,B484,'Post and panel sign (2)'!$G$17:$G$30)) +
(SUMIF('Flat panels only'!$B$17:$B$30,B484,'Flat panels only'!$G$17:$G$30)) +
(SUMIF('Flat panels only (2)'!$B$17:$B$30,B484,'Flat panels only (2)'!$G$17:$G$30)) +
(SUMIF('Routed panel shapes'!$B$18:$B$31,B484,'Routed panel shapes'!$G$18:$G$31)) +
(SUMIF('Routed panel shapes (2)'!$B$18:$B$31,B484,'Routed panel shapes (2)'!$G$18:$G$31)) +
(SUMIF('Routed face only'!$B$17:$B$30,B484,'Routed face only'!$G$17:$G$30)) +
(SUMIF('Routed face only (2)'!$B$17:$B$30,B484,'Routed face only (2)'!$G$17:$G$30)) +
(SUMIF('Routed alum faces letters'!$B$17:$B$30,B484,'Routed alum faces letters'!$G$17:$G$30)) +
(SUMIF('Routed alum faces letters (2)'!$B$17:$B$30,B484,'Routed alum faces letters (2)'!$G$17:$G$30)) +
(SUMIF('Routed push through acrylic'!$B$17:$B$30,B484,'Routed push through acrylic'!$G$17:$G$30)) +
(SUMIF('Routed push through acrylic (2)'!$B$17:$B$30,B484,'Routed push through acrylic (2)'!$G$17:$G$30)) +
(SUMIF('Sf routed cabinet'!$B$17:$B$30,B484,'Sf routed cabinet'!$G$17:$G$30)) +
(SUMIF('Sf routed cabinet (2)'!$B$17:$B$30,B484,'Sf routed cabinet (2)'!$G$17:$G$30)) +
(SUMIF('Df routed cabinet'!$B$17:$B$30,B484,'Df routed cabinet'!$G$17:$G$30)) +
(SUMIF('Df routed cabinet (2)'!$B$17:$B$30,B484,'Df routed cabinet (2)'!$G$17:$G$30)) +
(SUMIF('Sf acrylic cabinet'!$B$17:$B$30,B484,'Sf acrylic cabinet'!$G$17:$G$30)) +
(SUMIF('Sf acrylic cabinet (2)'!$B$17:$B$30,B484,'Sf acrylic cabinet (2)'!$G$17:$G$30)) +
(SUMIF('Economy Sf acrylic'!$B$17:$B$30,B484,'Economy Sf acrylic'!$G$17:$G$30)) +
(SUMIF('Df acrylic cabinet'!$B$17:$B$30,B484,'Df acrylic cabinet'!$G$17:$G$30)) +
(SUMIF('Df acrylic cabinet (2)'!$B$17:$B$30,B484,'Df acrylic cabinet (2)'!$G$17:$G$30)) +
(SUMIF('Sf flex cabinet'!$B$17:$B$30,B484,'Sf flex cabinet'!$G$17:$G$30)) +
(SUMIF('Sf flex cabinet (2)'!$B$17:$B$30,B484,'Sf flex cabinet (2)'!$G$17:$G$30)) +
(SUMIF('Df flex cabinet'!$B$17:$B$36,B484,'Df flex cabinet'!$G$17:$G$36)) +
(SUMIF('Df flex cabinet (2)'!$B$17:$B$36,B484,'Df flex cabinet (2)'!$G$17:$G$36)) +
(SUMIF('Pole cover'!$B$17:$B$30,B484,'Pole cover'!$G$17:$G$30)) +
(SUMIF('Pole cover (2)'!$B$17:$B$30,B484,'Pole cover (2)'!$G$17:$G$30)) +
(SUMIF('Structural Steel Fab'!$B$17:$B$29,B484,'Structural Steel Fab'!$G$17:$G$29)) +
(SUMIF(Reveal!$B$17:$B$30,B484,Reveal!$G$17:$G$30)) +
(SUMIF('Reveal (2)'!$B$17:$B$30,B484,'Reveal (2)'!$G$17:$G$30)) +
(SUMIF('Crown cove top'!$B$17:$B$30,B484,'Crown cove top'!$G$17:$G$30)) +
(SUMIF('EMC assembly'!$B$17:$B$30,B484,'EMC assembly'!$G$17:$G$30)) +
(SUMIF(Crating!$B$17:$B$29,B484,Crating!$G$17:$G$29)) +
(SUMIF('LED wiring'!$B$17:$B$30,B484,'LED wiring'!$G$17:$G$30)) +
(SUMIF('Changeable copy face'!$B$17:$B$30,B484,'Changeable copy face'!$G$17:$G$30)) +
(SUMIF('Flex face assembly'!$B$17:$B$30,B484,'Flex face assembly'!$G$17:$G$30)) +
(SUMIF('Routed face assembly'!$B$17:$B$30,B484,'Routed face assembly'!$G$17:$G$30)) +
(SUMIF('Paint calculation'!$B$17:$B$30,B484,'Paint calculation'!$G$17:$G$30)) +
(SUMIF('Trimcap letter face'!$B$17:$B$30,B484,'Trimcap letter face'!$G$17:$G$30)) +
(SUMIF('Trimcap letter face (2)'!$B$17:$B$30,B484,'Trimcap letter face (2)'!$G$17:$G$30)) +
(SUMIF('Channel letter fabrication'!$B$17:$B$30,B484,'Channel letter fabrication'!$G$17:$G$30)) +
(SUMIF('Channel letter fabrication (2)'!$B$17:$B$30,B484,'Channel letter fabrication (2)'!$G$17:$G$30))</f>
        <v>0</v>
      </c>
    </row>
    <row r="485" spans="1:10">
      <c r="A485" s="28" t="str">
        <f>[1]ODBC!$A485</f>
        <v>1/2 X 3 Hex Lag Screw Z</v>
      </c>
      <c r="B485" s="29" t="str">
        <f>[1]ODBC!B485</f>
        <v>32110</v>
      </c>
      <c r="C485" s="30">
        <f>IFERROR(VLOOKUP($B485,[1]ODBC!$B:$H,2,FALSE),"")</f>
        <v>0.28000000000000003</v>
      </c>
      <c r="D485" s="30">
        <f>IFERROR(VLOOKUP($B485,[1]ODBC!$B:$H,3,FALSE),"")</f>
        <v>0.504</v>
      </c>
      <c r="E485" s="30" t="str">
        <f>IFERROR(VLOOKUP($B485,[1]ODBC!$B:$H,4,FALSE),"")</f>
        <v>EA</v>
      </c>
      <c r="F485" s="31">
        <f>IFERROR(VLOOKUP($B485,[1]ODBC!$B:$H,5,FALSE),"")</f>
        <v>44.45</v>
      </c>
      <c r="G485" s="32">
        <f>[1]ODBC!G485</f>
        <v>0</v>
      </c>
      <c r="H485" s="33">
        <f>SUM([1]ODBC!H485)</f>
        <v>0</v>
      </c>
      <c r="I485" s="41" t="str">
        <f>'Vinyl cutting'!$B$2</f>
        <v>J36938</v>
      </c>
      <c r="J485" s="42">
        <f ca="1">(SUMIF('Freeform time and material'!$B$17:$B$30,B485,'Freeform time and material'!$G$17:$G$30)) +
(SUMIF('Vinyl cutting'!$B$17:$B$30,B485,'Vinyl cutting'!$G$17:$G$30)) +
(SUMIF('Vinyl cutting (2)'!$B$17:$B$30,B485,'Vinyl cutting (2)'!$G$17:$G$30)) +
(SUMIF('Apply vinyl graphics'!$B$17:$B$30,B485,'Apply vinyl graphics'!$G$17:$G$30)) +
(SUMIF('Apply vinyl graphics (2)'!$B$17:$B$30,B485,'Apply vinyl graphics (2)'!$G$17:$G$30)) +
(SUMIF('Alum pan sign'!$B$17:$B$30,B485,'Alum pan sign'!$G$17:$G$30)) +
(SUMIF('Alum pan sign (2)'!$B$17:$B$30,B485,'Alum pan sign (2)'!$G$17:$G$30)) +
(SUMIF('Economy pan sign'!$B$17:$B$30,B485,'Economy pan sign'!$G$17:$G$30)) +
(SUMIF('Post and panel sign'!$B$17:$B$30,B485,'Post and panel sign'!$G$17:$G$30)) +
(SUMIF('Post and panel sign (2)'!$B$17:$B$30,B485,'Post and panel sign (2)'!$G$17:$G$30)) +
(SUMIF('Flat panels only'!$B$17:$B$30,B485,'Flat panels only'!$G$17:$G$30)) +
(SUMIF('Flat panels only (2)'!$B$17:$B$30,B485,'Flat panels only (2)'!$G$17:$G$30)) +
(SUMIF('Routed panel shapes'!$B$18:$B$31,B485,'Routed panel shapes'!$G$18:$G$31)) +
(SUMIF('Routed panel shapes (2)'!$B$18:$B$31,B485,'Routed panel shapes (2)'!$G$18:$G$31)) +
(SUMIF('Routed face only'!$B$17:$B$30,B485,'Routed face only'!$G$17:$G$30)) +
(SUMIF('Routed face only (2)'!$B$17:$B$30,B485,'Routed face only (2)'!$G$17:$G$30)) +
(SUMIF('Routed alum faces letters'!$B$17:$B$30,B485,'Routed alum faces letters'!$G$17:$G$30)) +
(SUMIF('Routed alum faces letters (2)'!$B$17:$B$30,B485,'Routed alum faces letters (2)'!$G$17:$G$30)) +
(SUMIF('Routed push through acrylic'!$B$17:$B$30,B485,'Routed push through acrylic'!$G$17:$G$30)) +
(SUMIF('Routed push through acrylic (2)'!$B$17:$B$30,B485,'Routed push through acrylic (2)'!$G$17:$G$30)) +
(SUMIF('Sf routed cabinet'!$B$17:$B$30,B485,'Sf routed cabinet'!$G$17:$G$30)) +
(SUMIF('Sf routed cabinet (2)'!$B$17:$B$30,B485,'Sf routed cabinet (2)'!$G$17:$G$30)) +
(SUMIF('Df routed cabinet'!$B$17:$B$30,B485,'Df routed cabinet'!$G$17:$G$30)) +
(SUMIF('Df routed cabinet (2)'!$B$17:$B$30,B485,'Df routed cabinet (2)'!$G$17:$G$30)) +
(SUMIF('Sf acrylic cabinet'!$B$17:$B$30,B485,'Sf acrylic cabinet'!$G$17:$G$30)) +
(SUMIF('Sf acrylic cabinet (2)'!$B$17:$B$30,B485,'Sf acrylic cabinet (2)'!$G$17:$G$30)) +
(SUMIF('Economy Sf acrylic'!$B$17:$B$30,B485,'Economy Sf acrylic'!$G$17:$G$30)) +
(SUMIF('Df acrylic cabinet'!$B$17:$B$30,B485,'Df acrylic cabinet'!$G$17:$G$30)) +
(SUMIF('Df acrylic cabinet (2)'!$B$17:$B$30,B485,'Df acrylic cabinet (2)'!$G$17:$G$30)) +
(SUMIF('Sf flex cabinet'!$B$17:$B$30,B485,'Sf flex cabinet'!$G$17:$G$30)) +
(SUMIF('Sf flex cabinet (2)'!$B$17:$B$30,B485,'Sf flex cabinet (2)'!$G$17:$G$30)) +
(SUMIF('Df flex cabinet'!$B$17:$B$36,B485,'Df flex cabinet'!$G$17:$G$36)) +
(SUMIF('Df flex cabinet (2)'!$B$17:$B$36,B485,'Df flex cabinet (2)'!$G$17:$G$36)) +
(SUMIF('Pole cover'!$B$17:$B$30,B485,'Pole cover'!$G$17:$G$30)) +
(SUMIF('Pole cover (2)'!$B$17:$B$30,B485,'Pole cover (2)'!$G$17:$G$30)) +
(SUMIF('Structural Steel Fab'!$B$17:$B$29,B485,'Structural Steel Fab'!$G$17:$G$29)) +
(SUMIF(Reveal!$B$17:$B$30,B485,Reveal!$G$17:$G$30)) +
(SUMIF('Reveal (2)'!$B$17:$B$30,B485,'Reveal (2)'!$G$17:$G$30)) +
(SUMIF('Crown cove top'!$B$17:$B$30,B485,'Crown cove top'!$G$17:$G$30)) +
(SUMIF('EMC assembly'!$B$17:$B$30,B485,'EMC assembly'!$G$17:$G$30)) +
(SUMIF(Crating!$B$17:$B$29,B485,Crating!$G$17:$G$29)) +
(SUMIF('LED wiring'!$B$17:$B$30,B485,'LED wiring'!$G$17:$G$30)) +
(SUMIF('Changeable copy face'!$B$17:$B$30,B485,'Changeable copy face'!$G$17:$G$30)) +
(SUMIF('Flex face assembly'!$B$17:$B$30,B485,'Flex face assembly'!$G$17:$G$30)) +
(SUMIF('Routed face assembly'!$B$17:$B$30,B485,'Routed face assembly'!$G$17:$G$30)) +
(SUMIF('Paint calculation'!$B$17:$B$30,B485,'Paint calculation'!$G$17:$G$30)) +
(SUMIF('Trimcap letter face'!$B$17:$B$30,B485,'Trimcap letter face'!$G$17:$G$30)) +
(SUMIF('Trimcap letter face (2)'!$B$17:$B$30,B485,'Trimcap letter face (2)'!$G$17:$G$30)) +
(SUMIF('Channel letter fabrication'!$B$17:$B$30,B485,'Channel letter fabrication'!$G$17:$G$30)) +
(SUMIF('Channel letter fabrication (2)'!$B$17:$B$30,B485,'Channel letter fabrication (2)'!$G$17:$G$30))</f>
        <v>0</v>
      </c>
    </row>
    <row r="486" spans="1:10">
      <c r="A486" s="28" t="str">
        <f>[1]ODBC!$A486</f>
        <v>1/2 X 3-1/2 Hex Lag Screw Z</v>
      </c>
      <c r="B486" s="29" t="str">
        <f>[1]ODBC!B486</f>
        <v>32115</v>
      </c>
      <c r="C486" s="30">
        <f>IFERROR(VLOOKUP($B486,[1]ODBC!$B:$H,2,FALSE),"")</f>
        <v>0.82</v>
      </c>
      <c r="D486" s="30">
        <f>IFERROR(VLOOKUP($B486,[1]ODBC!$B:$H,3,FALSE),"")</f>
        <v>1.476</v>
      </c>
      <c r="E486" s="30" t="str">
        <f>IFERROR(VLOOKUP($B486,[1]ODBC!$B:$H,4,FALSE),"")</f>
        <v>EA</v>
      </c>
      <c r="F486" s="31">
        <f>IFERROR(VLOOKUP($B486,[1]ODBC!$B:$H,5,FALSE),"")</f>
        <v>44.45</v>
      </c>
      <c r="G486" s="32">
        <f>[1]ODBC!G486</f>
        <v>0</v>
      </c>
      <c r="H486" s="33">
        <f>SUM([1]ODBC!H486)</f>
        <v>0</v>
      </c>
      <c r="I486" s="41" t="str">
        <f>'Vinyl cutting'!$B$2</f>
        <v>J36938</v>
      </c>
      <c r="J486" s="42">
        <f ca="1">(SUMIF('Freeform time and material'!$B$17:$B$30,B486,'Freeform time and material'!$G$17:$G$30)) +
(SUMIF('Vinyl cutting'!$B$17:$B$30,B486,'Vinyl cutting'!$G$17:$G$30)) +
(SUMIF('Vinyl cutting (2)'!$B$17:$B$30,B486,'Vinyl cutting (2)'!$G$17:$G$30)) +
(SUMIF('Apply vinyl graphics'!$B$17:$B$30,B486,'Apply vinyl graphics'!$G$17:$G$30)) +
(SUMIF('Apply vinyl graphics (2)'!$B$17:$B$30,B486,'Apply vinyl graphics (2)'!$G$17:$G$30)) +
(SUMIF('Alum pan sign'!$B$17:$B$30,B486,'Alum pan sign'!$G$17:$G$30)) +
(SUMIF('Alum pan sign (2)'!$B$17:$B$30,B486,'Alum pan sign (2)'!$G$17:$G$30)) +
(SUMIF('Economy pan sign'!$B$17:$B$30,B486,'Economy pan sign'!$G$17:$G$30)) +
(SUMIF('Post and panel sign'!$B$17:$B$30,B486,'Post and panel sign'!$G$17:$G$30)) +
(SUMIF('Post and panel sign (2)'!$B$17:$B$30,B486,'Post and panel sign (2)'!$G$17:$G$30)) +
(SUMIF('Flat panels only'!$B$17:$B$30,B486,'Flat panels only'!$G$17:$G$30)) +
(SUMIF('Flat panels only (2)'!$B$17:$B$30,B486,'Flat panels only (2)'!$G$17:$G$30)) +
(SUMIF('Routed panel shapes'!$B$18:$B$31,B486,'Routed panel shapes'!$G$18:$G$31)) +
(SUMIF('Routed panel shapes (2)'!$B$18:$B$31,B486,'Routed panel shapes (2)'!$G$18:$G$31)) +
(SUMIF('Routed face only'!$B$17:$B$30,B486,'Routed face only'!$G$17:$G$30)) +
(SUMIF('Routed face only (2)'!$B$17:$B$30,B486,'Routed face only (2)'!$G$17:$G$30)) +
(SUMIF('Routed alum faces letters'!$B$17:$B$30,B486,'Routed alum faces letters'!$G$17:$G$30)) +
(SUMIF('Routed alum faces letters (2)'!$B$17:$B$30,B486,'Routed alum faces letters (2)'!$G$17:$G$30)) +
(SUMIF('Routed push through acrylic'!$B$17:$B$30,B486,'Routed push through acrylic'!$G$17:$G$30)) +
(SUMIF('Routed push through acrylic (2)'!$B$17:$B$30,B486,'Routed push through acrylic (2)'!$G$17:$G$30)) +
(SUMIF('Sf routed cabinet'!$B$17:$B$30,B486,'Sf routed cabinet'!$G$17:$G$30)) +
(SUMIF('Sf routed cabinet (2)'!$B$17:$B$30,B486,'Sf routed cabinet (2)'!$G$17:$G$30)) +
(SUMIF('Df routed cabinet'!$B$17:$B$30,B486,'Df routed cabinet'!$G$17:$G$30)) +
(SUMIF('Df routed cabinet (2)'!$B$17:$B$30,B486,'Df routed cabinet (2)'!$G$17:$G$30)) +
(SUMIF('Sf acrylic cabinet'!$B$17:$B$30,B486,'Sf acrylic cabinet'!$G$17:$G$30)) +
(SUMIF('Sf acrylic cabinet (2)'!$B$17:$B$30,B486,'Sf acrylic cabinet (2)'!$G$17:$G$30)) +
(SUMIF('Economy Sf acrylic'!$B$17:$B$30,B486,'Economy Sf acrylic'!$G$17:$G$30)) +
(SUMIF('Df acrylic cabinet'!$B$17:$B$30,B486,'Df acrylic cabinet'!$G$17:$G$30)) +
(SUMIF('Df acrylic cabinet (2)'!$B$17:$B$30,B486,'Df acrylic cabinet (2)'!$G$17:$G$30)) +
(SUMIF('Sf flex cabinet'!$B$17:$B$30,B486,'Sf flex cabinet'!$G$17:$G$30)) +
(SUMIF('Sf flex cabinet (2)'!$B$17:$B$30,B486,'Sf flex cabinet (2)'!$G$17:$G$30)) +
(SUMIF('Df flex cabinet'!$B$17:$B$36,B486,'Df flex cabinet'!$G$17:$G$36)) +
(SUMIF('Df flex cabinet (2)'!$B$17:$B$36,B486,'Df flex cabinet (2)'!$G$17:$G$36)) +
(SUMIF('Pole cover'!$B$17:$B$30,B486,'Pole cover'!$G$17:$G$30)) +
(SUMIF('Pole cover (2)'!$B$17:$B$30,B486,'Pole cover (2)'!$G$17:$G$30)) +
(SUMIF('Structural Steel Fab'!$B$17:$B$29,B486,'Structural Steel Fab'!$G$17:$G$29)) +
(SUMIF(Reveal!$B$17:$B$30,B486,Reveal!$G$17:$G$30)) +
(SUMIF('Reveal (2)'!$B$17:$B$30,B486,'Reveal (2)'!$G$17:$G$30)) +
(SUMIF('Crown cove top'!$B$17:$B$30,B486,'Crown cove top'!$G$17:$G$30)) +
(SUMIF('EMC assembly'!$B$17:$B$30,B486,'EMC assembly'!$G$17:$G$30)) +
(SUMIF(Crating!$B$17:$B$29,B486,Crating!$G$17:$G$29)) +
(SUMIF('LED wiring'!$B$17:$B$30,B486,'LED wiring'!$G$17:$G$30)) +
(SUMIF('Changeable copy face'!$B$17:$B$30,B486,'Changeable copy face'!$G$17:$G$30)) +
(SUMIF('Flex face assembly'!$B$17:$B$30,B486,'Flex face assembly'!$G$17:$G$30)) +
(SUMIF('Routed face assembly'!$B$17:$B$30,B486,'Routed face assembly'!$G$17:$G$30)) +
(SUMIF('Paint calculation'!$B$17:$B$30,B486,'Paint calculation'!$G$17:$G$30)) +
(SUMIF('Trimcap letter face'!$B$17:$B$30,B486,'Trimcap letter face'!$G$17:$G$30)) +
(SUMIF('Trimcap letter face (2)'!$B$17:$B$30,B486,'Trimcap letter face (2)'!$G$17:$G$30)) +
(SUMIF('Channel letter fabrication'!$B$17:$B$30,B486,'Channel letter fabrication'!$G$17:$G$30)) +
(SUMIF('Channel letter fabrication (2)'!$B$17:$B$30,B486,'Channel letter fabrication (2)'!$G$17:$G$30))</f>
        <v>0</v>
      </c>
    </row>
    <row r="487" spans="1:10">
      <c r="A487" s="28" t="str">
        <f>[1]ODBC!$A487</f>
        <v>1/2 X 4 Hex Lag Screw Z</v>
      </c>
      <c r="B487" s="29" t="str">
        <f>[1]ODBC!B487</f>
        <v>32120</v>
      </c>
      <c r="C487" s="30">
        <f>IFERROR(VLOOKUP($B487,[1]ODBC!$B:$H,2,FALSE),"")</f>
        <v>0.35</v>
      </c>
      <c r="D487" s="30">
        <f>IFERROR(VLOOKUP($B487,[1]ODBC!$B:$H,3,FALSE),"")</f>
        <v>0.63</v>
      </c>
      <c r="E487" s="30" t="str">
        <f>IFERROR(VLOOKUP($B487,[1]ODBC!$B:$H,4,FALSE),"")</f>
        <v>EA</v>
      </c>
      <c r="F487" s="31">
        <f>IFERROR(VLOOKUP($B487,[1]ODBC!$B:$H,5,FALSE),"")</f>
        <v>44.45</v>
      </c>
      <c r="G487" s="32">
        <f>[1]ODBC!G487</f>
        <v>0</v>
      </c>
      <c r="H487" s="33">
        <f>SUM([1]ODBC!H487)</f>
        <v>0</v>
      </c>
      <c r="I487" s="41" t="str">
        <f>'Vinyl cutting'!$B$2</f>
        <v>J36938</v>
      </c>
      <c r="J487" s="42">
        <f ca="1">(SUMIF('Freeform time and material'!$B$17:$B$30,B487,'Freeform time and material'!$G$17:$G$30)) +
(SUMIF('Vinyl cutting'!$B$17:$B$30,B487,'Vinyl cutting'!$G$17:$G$30)) +
(SUMIF('Vinyl cutting (2)'!$B$17:$B$30,B487,'Vinyl cutting (2)'!$G$17:$G$30)) +
(SUMIF('Apply vinyl graphics'!$B$17:$B$30,B487,'Apply vinyl graphics'!$G$17:$G$30)) +
(SUMIF('Apply vinyl graphics (2)'!$B$17:$B$30,B487,'Apply vinyl graphics (2)'!$G$17:$G$30)) +
(SUMIF('Alum pan sign'!$B$17:$B$30,B487,'Alum pan sign'!$G$17:$G$30)) +
(SUMIF('Alum pan sign (2)'!$B$17:$B$30,B487,'Alum pan sign (2)'!$G$17:$G$30)) +
(SUMIF('Economy pan sign'!$B$17:$B$30,B487,'Economy pan sign'!$G$17:$G$30)) +
(SUMIF('Post and panel sign'!$B$17:$B$30,B487,'Post and panel sign'!$G$17:$G$30)) +
(SUMIF('Post and panel sign (2)'!$B$17:$B$30,B487,'Post and panel sign (2)'!$G$17:$G$30)) +
(SUMIF('Flat panels only'!$B$17:$B$30,B487,'Flat panels only'!$G$17:$G$30)) +
(SUMIF('Flat panels only (2)'!$B$17:$B$30,B487,'Flat panels only (2)'!$G$17:$G$30)) +
(SUMIF('Routed panel shapes'!$B$18:$B$31,B487,'Routed panel shapes'!$G$18:$G$31)) +
(SUMIF('Routed panel shapes (2)'!$B$18:$B$31,B487,'Routed panel shapes (2)'!$G$18:$G$31)) +
(SUMIF('Routed face only'!$B$17:$B$30,B487,'Routed face only'!$G$17:$G$30)) +
(SUMIF('Routed face only (2)'!$B$17:$B$30,B487,'Routed face only (2)'!$G$17:$G$30)) +
(SUMIF('Routed alum faces letters'!$B$17:$B$30,B487,'Routed alum faces letters'!$G$17:$G$30)) +
(SUMIF('Routed alum faces letters (2)'!$B$17:$B$30,B487,'Routed alum faces letters (2)'!$G$17:$G$30)) +
(SUMIF('Routed push through acrylic'!$B$17:$B$30,B487,'Routed push through acrylic'!$G$17:$G$30)) +
(SUMIF('Routed push through acrylic (2)'!$B$17:$B$30,B487,'Routed push through acrylic (2)'!$G$17:$G$30)) +
(SUMIF('Sf routed cabinet'!$B$17:$B$30,B487,'Sf routed cabinet'!$G$17:$G$30)) +
(SUMIF('Sf routed cabinet (2)'!$B$17:$B$30,B487,'Sf routed cabinet (2)'!$G$17:$G$30)) +
(SUMIF('Df routed cabinet'!$B$17:$B$30,B487,'Df routed cabinet'!$G$17:$G$30)) +
(SUMIF('Df routed cabinet (2)'!$B$17:$B$30,B487,'Df routed cabinet (2)'!$G$17:$G$30)) +
(SUMIF('Sf acrylic cabinet'!$B$17:$B$30,B487,'Sf acrylic cabinet'!$G$17:$G$30)) +
(SUMIF('Sf acrylic cabinet (2)'!$B$17:$B$30,B487,'Sf acrylic cabinet (2)'!$G$17:$G$30)) +
(SUMIF('Economy Sf acrylic'!$B$17:$B$30,B487,'Economy Sf acrylic'!$G$17:$G$30)) +
(SUMIF('Df acrylic cabinet'!$B$17:$B$30,B487,'Df acrylic cabinet'!$G$17:$G$30)) +
(SUMIF('Df acrylic cabinet (2)'!$B$17:$B$30,B487,'Df acrylic cabinet (2)'!$G$17:$G$30)) +
(SUMIF('Sf flex cabinet'!$B$17:$B$30,B487,'Sf flex cabinet'!$G$17:$G$30)) +
(SUMIF('Sf flex cabinet (2)'!$B$17:$B$30,B487,'Sf flex cabinet (2)'!$G$17:$G$30)) +
(SUMIF('Df flex cabinet'!$B$17:$B$36,B487,'Df flex cabinet'!$G$17:$G$36)) +
(SUMIF('Df flex cabinet (2)'!$B$17:$B$36,B487,'Df flex cabinet (2)'!$G$17:$G$36)) +
(SUMIF('Pole cover'!$B$17:$B$30,B487,'Pole cover'!$G$17:$G$30)) +
(SUMIF('Pole cover (2)'!$B$17:$B$30,B487,'Pole cover (2)'!$G$17:$G$30)) +
(SUMIF('Structural Steel Fab'!$B$17:$B$29,B487,'Structural Steel Fab'!$G$17:$G$29)) +
(SUMIF(Reveal!$B$17:$B$30,B487,Reveal!$G$17:$G$30)) +
(SUMIF('Reveal (2)'!$B$17:$B$30,B487,'Reveal (2)'!$G$17:$G$30)) +
(SUMIF('Crown cove top'!$B$17:$B$30,B487,'Crown cove top'!$G$17:$G$30)) +
(SUMIF('EMC assembly'!$B$17:$B$30,B487,'EMC assembly'!$G$17:$G$30)) +
(SUMIF(Crating!$B$17:$B$29,B487,Crating!$G$17:$G$29)) +
(SUMIF('LED wiring'!$B$17:$B$30,B487,'LED wiring'!$G$17:$G$30)) +
(SUMIF('Changeable copy face'!$B$17:$B$30,B487,'Changeable copy face'!$G$17:$G$30)) +
(SUMIF('Flex face assembly'!$B$17:$B$30,B487,'Flex face assembly'!$G$17:$G$30)) +
(SUMIF('Routed face assembly'!$B$17:$B$30,B487,'Routed face assembly'!$G$17:$G$30)) +
(SUMIF('Paint calculation'!$B$17:$B$30,B487,'Paint calculation'!$G$17:$G$30)) +
(SUMIF('Trimcap letter face'!$B$17:$B$30,B487,'Trimcap letter face'!$G$17:$G$30)) +
(SUMIF('Trimcap letter face (2)'!$B$17:$B$30,B487,'Trimcap letter face (2)'!$G$17:$G$30)) +
(SUMIF('Channel letter fabrication'!$B$17:$B$30,B487,'Channel letter fabrication'!$G$17:$G$30)) +
(SUMIF('Channel letter fabrication (2)'!$B$17:$B$30,B487,'Channel letter fabrication (2)'!$G$17:$G$30))</f>
        <v>0</v>
      </c>
    </row>
    <row r="488" spans="1:10">
      <c r="A488" s="28" t="str">
        <f>[1]ODBC!$A488</f>
        <v>1/2 X 5 Hex Lag Screw Z</v>
      </c>
      <c r="B488" s="29" t="str">
        <f>[1]ODBC!B488</f>
        <v>32125</v>
      </c>
      <c r="C488" s="30">
        <f>IFERROR(VLOOKUP($B488,[1]ODBC!$B:$H,2,FALSE),"")</f>
        <v>0.4</v>
      </c>
      <c r="D488" s="30">
        <f>IFERROR(VLOOKUP($B488,[1]ODBC!$B:$H,3,FALSE),"")</f>
        <v>0.72</v>
      </c>
      <c r="E488" s="30" t="str">
        <f>IFERROR(VLOOKUP($B488,[1]ODBC!$B:$H,4,FALSE),"")</f>
        <v>EA</v>
      </c>
      <c r="F488" s="31">
        <f>IFERROR(VLOOKUP($B488,[1]ODBC!$B:$H,5,FALSE),"")</f>
        <v>44.45</v>
      </c>
      <c r="G488" s="32">
        <f>[1]ODBC!G488</f>
        <v>0</v>
      </c>
      <c r="H488" s="33">
        <f>SUM([1]ODBC!H488)</f>
        <v>0</v>
      </c>
      <c r="I488" s="41" t="str">
        <f>'Vinyl cutting'!$B$2</f>
        <v>J36938</v>
      </c>
      <c r="J488" s="42">
        <f ca="1">(SUMIF('Freeform time and material'!$B$17:$B$30,B488,'Freeform time and material'!$G$17:$G$30)) +
(SUMIF('Vinyl cutting'!$B$17:$B$30,B488,'Vinyl cutting'!$G$17:$G$30)) +
(SUMIF('Vinyl cutting (2)'!$B$17:$B$30,B488,'Vinyl cutting (2)'!$G$17:$G$30)) +
(SUMIF('Apply vinyl graphics'!$B$17:$B$30,B488,'Apply vinyl graphics'!$G$17:$G$30)) +
(SUMIF('Apply vinyl graphics (2)'!$B$17:$B$30,B488,'Apply vinyl graphics (2)'!$G$17:$G$30)) +
(SUMIF('Alum pan sign'!$B$17:$B$30,B488,'Alum pan sign'!$G$17:$G$30)) +
(SUMIF('Alum pan sign (2)'!$B$17:$B$30,B488,'Alum pan sign (2)'!$G$17:$G$30)) +
(SUMIF('Economy pan sign'!$B$17:$B$30,B488,'Economy pan sign'!$G$17:$G$30)) +
(SUMIF('Post and panel sign'!$B$17:$B$30,B488,'Post and panel sign'!$G$17:$G$30)) +
(SUMIF('Post and panel sign (2)'!$B$17:$B$30,B488,'Post and panel sign (2)'!$G$17:$G$30)) +
(SUMIF('Flat panels only'!$B$17:$B$30,B488,'Flat panels only'!$G$17:$G$30)) +
(SUMIF('Flat panels only (2)'!$B$17:$B$30,B488,'Flat panels only (2)'!$G$17:$G$30)) +
(SUMIF('Routed panel shapes'!$B$18:$B$31,B488,'Routed panel shapes'!$G$18:$G$31)) +
(SUMIF('Routed panel shapes (2)'!$B$18:$B$31,B488,'Routed panel shapes (2)'!$G$18:$G$31)) +
(SUMIF('Routed face only'!$B$17:$B$30,B488,'Routed face only'!$G$17:$G$30)) +
(SUMIF('Routed face only (2)'!$B$17:$B$30,B488,'Routed face only (2)'!$G$17:$G$30)) +
(SUMIF('Routed alum faces letters'!$B$17:$B$30,B488,'Routed alum faces letters'!$G$17:$G$30)) +
(SUMIF('Routed alum faces letters (2)'!$B$17:$B$30,B488,'Routed alum faces letters (2)'!$G$17:$G$30)) +
(SUMIF('Routed push through acrylic'!$B$17:$B$30,B488,'Routed push through acrylic'!$G$17:$G$30)) +
(SUMIF('Routed push through acrylic (2)'!$B$17:$B$30,B488,'Routed push through acrylic (2)'!$G$17:$G$30)) +
(SUMIF('Sf routed cabinet'!$B$17:$B$30,B488,'Sf routed cabinet'!$G$17:$G$30)) +
(SUMIF('Sf routed cabinet (2)'!$B$17:$B$30,B488,'Sf routed cabinet (2)'!$G$17:$G$30)) +
(SUMIF('Df routed cabinet'!$B$17:$B$30,B488,'Df routed cabinet'!$G$17:$G$30)) +
(SUMIF('Df routed cabinet (2)'!$B$17:$B$30,B488,'Df routed cabinet (2)'!$G$17:$G$30)) +
(SUMIF('Sf acrylic cabinet'!$B$17:$B$30,B488,'Sf acrylic cabinet'!$G$17:$G$30)) +
(SUMIF('Sf acrylic cabinet (2)'!$B$17:$B$30,B488,'Sf acrylic cabinet (2)'!$G$17:$G$30)) +
(SUMIF('Economy Sf acrylic'!$B$17:$B$30,B488,'Economy Sf acrylic'!$G$17:$G$30)) +
(SUMIF('Df acrylic cabinet'!$B$17:$B$30,B488,'Df acrylic cabinet'!$G$17:$G$30)) +
(SUMIF('Df acrylic cabinet (2)'!$B$17:$B$30,B488,'Df acrylic cabinet (2)'!$G$17:$G$30)) +
(SUMIF('Sf flex cabinet'!$B$17:$B$30,B488,'Sf flex cabinet'!$G$17:$G$30)) +
(SUMIF('Sf flex cabinet (2)'!$B$17:$B$30,B488,'Sf flex cabinet (2)'!$G$17:$G$30)) +
(SUMIF('Df flex cabinet'!$B$17:$B$36,B488,'Df flex cabinet'!$G$17:$G$36)) +
(SUMIF('Df flex cabinet (2)'!$B$17:$B$36,B488,'Df flex cabinet (2)'!$G$17:$G$36)) +
(SUMIF('Pole cover'!$B$17:$B$30,B488,'Pole cover'!$G$17:$G$30)) +
(SUMIF('Pole cover (2)'!$B$17:$B$30,B488,'Pole cover (2)'!$G$17:$G$30)) +
(SUMIF('Structural Steel Fab'!$B$17:$B$29,B488,'Structural Steel Fab'!$G$17:$G$29)) +
(SUMIF(Reveal!$B$17:$B$30,B488,Reveal!$G$17:$G$30)) +
(SUMIF('Reveal (2)'!$B$17:$B$30,B488,'Reveal (2)'!$G$17:$G$30)) +
(SUMIF('Crown cove top'!$B$17:$B$30,B488,'Crown cove top'!$G$17:$G$30)) +
(SUMIF('EMC assembly'!$B$17:$B$30,B488,'EMC assembly'!$G$17:$G$30)) +
(SUMIF(Crating!$B$17:$B$29,B488,Crating!$G$17:$G$29)) +
(SUMIF('LED wiring'!$B$17:$B$30,B488,'LED wiring'!$G$17:$G$30)) +
(SUMIF('Changeable copy face'!$B$17:$B$30,B488,'Changeable copy face'!$G$17:$G$30)) +
(SUMIF('Flex face assembly'!$B$17:$B$30,B488,'Flex face assembly'!$G$17:$G$30)) +
(SUMIF('Routed face assembly'!$B$17:$B$30,B488,'Routed face assembly'!$G$17:$G$30)) +
(SUMIF('Paint calculation'!$B$17:$B$30,B488,'Paint calculation'!$G$17:$G$30)) +
(SUMIF('Trimcap letter face'!$B$17:$B$30,B488,'Trimcap letter face'!$G$17:$G$30)) +
(SUMIF('Trimcap letter face (2)'!$B$17:$B$30,B488,'Trimcap letter face (2)'!$G$17:$G$30)) +
(SUMIF('Channel letter fabrication'!$B$17:$B$30,B488,'Channel letter fabrication'!$G$17:$G$30)) +
(SUMIF('Channel letter fabrication (2)'!$B$17:$B$30,B488,'Channel letter fabrication (2)'!$G$17:$G$30))</f>
        <v>0</v>
      </c>
    </row>
    <row r="489" spans="1:10">
      <c r="A489" s="28" t="str">
        <f>[1]ODBC!$A489</f>
        <v>1/2 X 6 Hex Lag Screw Z</v>
      </c>
      <c r="B489" s="29" t="str">
        <f>[1]ODBC!B489</f>
        <v>32130</v>
      </c>
      <c r="C489" s="30">
        <f>IFERROR(VLOOKUP($B489,[1]ODBC!$B:$H,2,FALSE),"")</f>
        <v>0.45</v>
      </c>
      <c r="D489" s="30">
        <f>IFERROR(VLOOKUP($B489,[1]ODBC!$B:$H,3,FALSE),"")</f>
        <v>0.81</v>
      </c>
      <c r="E489" s="30" t="str">
        <f>IFERROR(VLOOKUP($B489,[1]ODBC!$B:$H,4,FALSE),"")</f>
        <v>EA</v>
      </c>
      <c r="F489" s="31">
        <f>IFERROR(VLOOKUP($B489,[1]ODBC!$B:$H,5,FALSE),"")</f>
        <v>44.45</v>
      </c>
      <c r="G489" s="32">
        <f>[1]ODBC!G489</f>
        <v>0</v>
      </c>
      <c r="H489" s="33">
        <f>SUM([1]ODBC!H489)</f>
        <v>0</v>
      </c>
      <c r="I489" s="41" t="str">
        <f>'Vinyl cutting'!$B$2</f>
        <v>J36938</v>
      </c>
      <c r="J489" s="42">
        <f ca="1">(SUMIF('Freeform time and material'!$B$17:$B$30,B489,'Freeform time and material'!$G$17:$G$30)) +
(SUMIF('Vinyl cutting'!$B$17:$B$30,B489,'Vinyl cutting'!$G$17:$G$30)) +
(SUMIF('Vinyl cutting (2)'!$B$17:$B$30,B489,'Vinyl cutting (2)'!$G$17:$G$30)) +
(SUMIF('Apply vinyl graphics'!$B$17:$B$30,B489,'Apply vinyl graphics'!$G$17:$G$30)) +
(SUMIF('Apply vinyl graphics (2)'!$B$17:$B$30,B489,'Apply vinyl graphics (2)'!$G$17:$G$30)) +
(SUMIF('Alum pan sign'!$B$17:$B$30,B489,'Alum pan sign'!$G$17:$G$30)) +
(SUMIF('Alum pan sign (2)'!$B$17:$B$30,B489,'Alum pan sign (2)'!$G$17:$G$30)) +
(SUMIF('Economy pan sign'!$B$17:$B$30,B489,'Economy pan sign'!$G$17:$G$30)) +
(SUMIF('Post and panel sign'!$B$17:$B$30,B489,'Post and panel sign'!$G$17:$G$30)) +
(SUMIF('Post and panel sign (2)'!$B$17:$B$30,B489,'Post and panel sign (2)'!$G$17:$G$30)) +
(SUMIF('Flat panels only'!$B$17:$B$30,B489,'Flat panels only'!$G$17:$G$30)) +
(SUMIF('Flat panels only (2)'!$B$17:$B$30,B489,'Flat panels only (2)'!$G$17:$G$30)) +
(SUMIF('Routed panel shapes'!$B$18:$B$31,B489,'Routed panel shapes'!$G$18:$G$31)) +
(SUMIF('Routed panel shapes (2)'!$B$18:$B$31,B489,'Routed panel shapes (2)'!$G$18:$G$31)) +
(SUMIF('Routed face only'!$B$17:$B$30,B489,'Routed face only'!$G$17:$G$30)) +
(SUMIF('Routed face only (2)'!$B$17:$B$30,B489,'Routed face only (2)'!$G$17:$G$30)) +
(SUMIF('Routed alum faces letters'!$B$17:$B$30,B489,'Routed alum faces letters'!$G$17:$G$30)) +
(SUMIF('Routed alum faces letters (2)'!$B$17:$B$30,B489,'Routed alum faces letters (2)'!$G$17:$G$30)) +
(SUMIF('Routed push through acrylic'!$B$17:$B$30,B489,'Routed push through acrylic'!$G$17:$G$30)) +
(SUMIF('Routed push through acrylic (2)'!$B$17:$B$30,B489,'Routed push through acrylic (2)'!$G$17:$G$30)) +
(SUMIF('Sf routed cabinet'!$B$17:$B$30,B489,'Sf routed cabinet'!$G$17:$G$30)) +
(SUMIF('Sf routed cabinet (2)'!$B$17:$B$30,B489,'Sf routed cabinet (2)'!$G$17:$G$30)) +
(SUMIF('Df routed cabinet'!$B$17:$B$30,B489,'Df routed cabinet'!$G$17:$G$30)) +
(SUMIF('Df routed cabinet (2)'!$B$17:$B$30,B489,'Df routed cabinet (2)'!$G$17:$G$30)) +
(SUMIF('Sf acrylic cabinet'!$B$17:$B$30,B489,'Sf acrylic cabinet'!$G$17:$G$30)) +
(SUMIF('Sf acrylic cabinet (2)'!$B$17:$B$30,B489,'Sf acrylic cabinet (2)'!$G$17:$G$30)) +
(SUMIF('Economy Sf acrylic'!$B$17:$B$30,B489,'Economy Sf acrylic'!$G$17:$G$30)) +
(SUMIF('Df acrylic cabinet'!$B$17:$B$30,B489,'Df acrylic cabinet'!$G$17:$G$30)) +
(SUMIF('Df acrylic cabinet (2)'!$B$17:$B$30,B489,'Df acrylic cabinet (2)'!$G$17:$G$30)) +
(SUMIF('Sf flex cabinet'!$B$17:$B$30,B489,'Sf flex cabinet'!$G$17:$G$30)) +
(SUMIF('Sf flex cabinet (2)'!$B$17:$B$30,B489,'Sf flex cabinet (2)'!$G$17:$G$30)) +
(SUMIF('Df flex cabinet'!$B$17:$B$36,B489,'Df flex cabinet'!$G$17:$G$36)) +
(SUMIF('Df flex cabinet (2)'!$B$17:$B$36,B489,'Df flex cabinet (2)'!$G$17:$G$36)) +
(SUMIF('Pole cover'!$B$17:$B$30,B489,'Pole cover'!$G$17:$G$30)) +
(SUMIF('Pole cover (2)'!$B$17:$B$30,B489,'Pole cover (2)'!$G$17:$G$30)) +
(SUMIF('Structural Steel Fab'!$B$17:$B$29,B489,'Structural Steel Fab'!$G$17:$G$29)) +
(SUMIF(Reveal!$B$17:$B$30,B489,Reveal!$G$17:$G$30)) +
(SUMIF('Reveal (2)'!$B$17:$B$30,B489,'Reveal (2)'!$G$17:$G$30)) +
(SUMIF('Crown cove top'!$B$17:$B$30,B489,'Crown cove top'!$G$17:$G$30)) +
(SUMIF('EMC assembly'!$B$17:$B$30,B489,'EMC assembly'!$G$17:$G$30)) +
(SUMIF(Crating!$B$17:$B$29,B489,Crating!$G$17:$G$29)) +
(SUMIF('LED wiring'!$B$17:$B$30,B489,'LED wiring'!$G$17:$G$30)) +
(SUMIF('Changeable copy face'!$B$17:$B$30,B489,'Changeable copy face'!$G$17:$G$30)) +
(SUMIF('Flex face assembly'!$B$17:$B$30,B489,'Flex face assembly'!$G$17:$G$30)) +
(SUMIF('Routed face assembly'!$B$17:$B$30,B489,'Routed face assembly'!$G$17:$G$30)) +
(SUMIF('Paint calculation'!$B$17:$B$30,B489,'Paint calculation'!$G$17:$G$30)) +
(SUMIF('Trimcap letter face'!$B$17:$B$30,B489,'Trimcap letter face'!$G$17:$G$30)) +
(SUMIF('Trimcap letter face (2)'!$B$17:$B$30,B489,'Trimcap letter face (2)'!$G$17:$G$30)) +
(SUMIF('Channel letter fabrication'!$B$17:$B$30,B489,'Channel letter fabrication'!$G$17:$G$30)) +
(SUMIF('Channel letter fabrication (2)'!$B$17:$B$30,B489,'Channel letter fabrication (2)'!$G$17:$G$30))</f>
        <v>0</v>
      </c>
    </row>
    <row r="490" spans="1:10">
      <c r="A490" s="28" t="str">
        <f>[1]ODBC!$A490</f>
        <v>1/2 X 8 Hex Lag Screw Z</v>
      </c>
      <c r="B490" s="29" t="str">
        <f>[1]ODBC!B490</f>
        <v>32140</v>
      </c>
      <c r="C490" s="30">
        <f>IFERROR(VLOOKUP($B490,[1]ODBC!$B:$H,2,FALSE),"")</f>
        <v>1.806</v>
      </c>
      <c r="D490" s="30">
        <f>IFERROR(VLOOKUP($B490,[1]ODBC!$B:$H,3,FALSE),"")</f>
        <v>3.2509999999999999</v>
      </c>
      <c r="E490" s="30" t="str">
        <f>IFERROR(VLOOKUP($B490,[1]ODBC!$B:$H,4,FALSE),"")</f>
        <v>EA</v>
      </c>
      <c r="F490" s="31">
        <f>IFERROR(VLOOKUP($B490,[1]ODBC!$B:$H,5,FALSE),"")</f>
        <v>44.45</v>
      </c>
      <c r="G490" s="32">
        <f>[1]ODBC!G490</f>
        <v>0</v>
      </c>
      <c r="H490" s="33">
        <f>SUM([1]ODBC!H490)</f>
        <v>0</v>
      </c>
      <c r="I490" s="41" t="str">
        <f>'Vinyl cutting'!$B$2</f>
        <v>J36938</v>
      </c>
      <c r="J490" s="42">
        <f ca="1">(SUMIF('Freeform time and material'!$B$17:$B$30,B490,'Freeform time and material'!$G$17:$G$30)) +
(SUMIF('Vinyl cutting'!$B$17:$B$30,B490,'Vinyl cutting'!$G$17:$G$30)) +
(SUMIF('Vinyl cutting (2)'!$B$17:$B$30,B490,'Vinyl cutting (2)'!$G$17:$G$30)) +
(SUMIF('Apply vinyl graphics'!$B$17:$B$30,B490,'Apply vinyl graphics'!$G$17:$G$30)) +
(SUMIF('Apply vinyl graphics (2)'!$B$17:$B$30,B490,'Apply vinyl graphics (2)'!$G$17:$G$30)) +
(SUMIF('Alum pan sign'!$B$17:$B$30,B490,'Alum pan sign'!$G$17:$G$30)) +
(SUMIF('Alum pan sign (2)'!$B$17:$B$30,B490,'Alum pan sign (2)'!$G$17:$G$30)) +
(SUMIF('Economy pan sign'!$B$17:$B$30,B490,'Economy pan sign'!$G$17:$G$30)) +
(SUMIF('Post and panel sign'!$B$17:$B$30,B490,'Post and panel sign'!$G$17:$G$30)) +
(SUMIF('Post and panel sign (2)'!$B$17:$B$30,B490,'Post and panel sign (2)'!$G$17:$G$30)) +
(SUMIF('Flat panels only'!$B$17:$B$30,B490,'Flat panels only'!$G$17:$G$30)) +
(SUMIF('Flat panels only (2)'!$B$17:$B$30,B490,'Flat panels only (2)'!$G$17:$G$30)) +
(SUMIF('Routed panel shapes'!$B$18:$B$31,B490,'Routed panel shapes'!$G$18:$G$31)) +
(SUMIF('Routed panel shapes (2)'!$B$18:$B$31,B490,'Routed panel shapes (2)'!$G$18:$G$31)) +
(SUMIF('Routed face only'!$B$17:$B$30,B490,'Routed face only'!$G$17:$G$30)) +
(SUMIF('Routed face only (2)'!$B$17:$B$30,B490,'Routed face only (2)'!$G$17:$G$30)) +
(SUMIF('Routed alum faces letters'!$B$17:$B$30,B490,'Routed alum faces letters'!$G$17:$G$30)) +
(SUMIF('Routed alum faces letters (2)'!$B$17:$B$30,B490,'Routed alum faces letters (2)'!$G$17:$G$30)) +
(SUMIF('Routed push through acrylic'!$B$17:$B$30,B490,'Routed push through acrylic'!$G$17:$G$30)) +
(SUMIF('Routed push through acrylic (2)'!$B$17:$B$30,B490,'Routed push through acrylic (2)'!$G$17:$G$30)) +
(SUMIF('Sf routed cabinet'!$B$17:$B$30,B490,'Sf routed cabinet'!$G$17:$G$30)) +
(SUMIF('Sf routed cabinet (2)'!$B$17:$B$30,B490,'Sf routed cabinet (2)'!$G$17:$G$30)) +
(SUMIF('Df routed cabinet'!$B$17:$B$30,B490,'Df routed cabinet'!$G$17:$G$30)) +
(SUMIF('Df routed cabinet (2)'!$B$17:$B$30,B490,'Df routed cabinet (2)'!$G$17:$G$30)) +
(SUMIF('Sf acrylic cabinet'!$B$17:$B$30,B490,'Sf acrylic cabinet'!$G$17:$G$30)) +
(SUMIF('Sf acrylic cabinet (2)'!$B$17:$B$30,B490,'Sf acrylic cabinet (2)'!$G$17:$G$30)) +
(SUMIF('Economy Sf acrylic'!$B$17:$B$30,B490,'Economy Sf acrylic'!$G$17:$G$30)) +
(SUMIF('Df acrylic cabinet'!$B$17:$B$30,B490,'Df acrylic cabinet'!$G$17:$G$30)) +
(SUMIF('Df acrylic cabinet (2)'!$B$17:$B$30,B490,'Df acrylic cabinet (2)'!$G$17:$G$30)) +
(SUMIF('Sf flex cabinet'!$B$17:$B$30,B490,'Sf flex cabinet'!$G$17:$G$30)) +
(SUMIF('Sf flex cabinet (2)'!$B$17:$B$30,B490,'Sf flex cabinet (2)'!$G$17:$G$30)) +
(SUMIF('Df flex cabinet'!$B$17:$B$36,B490,'Df flex cabinet'!$G$17:$G$36)) +
(SUMIF('Df flex cabinet (2)'!$B$17:$B$36,B490,'Df flex cabinet (2)'!$G$17:$G$36)) +
(SUMIF('Pole cover'!$B$17:$B$30,B490,'Pole cover'!$G$17:$G$30)) +
(SUMIF('Pole cover (2)'!$B$17:$B$30,B490,'Pole cover (2)'!$G$17:$G$30)) +
(SUMIF('Structural Steel Fab'!$B$17:$B$29,B490,'Structural Steel Fab'!$G$17:$G$29)) +
(SUMIF(Reveal!$B$17:$B$30,B490,Reveal!$G$17:$G$30)) +
(SUMIF('Reveal (2)'!$B$17:$B$30,B490,'Reveal (2)'!$G$17:$G$30)) +
(SUMIF('Crown cove top'!$B$17:$B$30,B490,'Crown cove top'!$G$17:$G$30)) +
(SUMIF('EMC assembly'!$B$17:$B$30,B490,'EMC assembly'!$G$17:$G$30)) +
(SUMIF(Crating!$B$17:$B$29,B490,Crating!$G$17:$G$29)) +
(SUMIF('LED wiring'!$B$17:$B$30,B490,'LED wiring'!$G$17:$G$30)) +
(SUMIF('Changeable copy face'!$B$17:$B$30,B490,'Changeable copy face'!$G$17:$G$30)) +
(SUMIF('Flex face assembly'!$B$17:$B$30,B490,'Flex face assembly'!$G$17:$G$30)) +
(SUMIF('Routed face assembly'!$B$17:$B$30,B490,'Routed face assembly'!$G$17:$G$30)) +
(SUMIF('Paint calculation'!$B$17:$B$30,B490,'Paint calculation'!$G$17:$G$30)) +
(SUMIF('Trimcap letter face'!$B$17:$B$30,B490,'Trimcap letter face'!$G$17:$G$30)) +
(SUMIF('Trimcap letter face (2)'!$B$17:$B$30,B490,'Trimcap letter face (2)'!$G$17:$G$30)) +
(SUMIF('Channel letter fabrication'!$B$17:$B$30,B490,'Channel letter fabrication'!$G$17:$G$30)) +
(SUMIF('Channel letter fabrication (2)'!$B$17:$B$30,B490,'Channel letter fabrication (2)'!$G$17:$G$30))</f>
        <v>0</v>
      </c>
    </row>
    <row r="491" spans="1:10">
      <c r="A491" s="28" t="str">
        <f>[1]ODBC!$A491</f>
        <v>NR 1/4" Lag Shield Anchor</v>
      </c>
      <c r="B491" s="29" t="str">
        <f>[1]ODBC!B491</f>
        <v>32155</v>
      </c>
      <c r="C491" s="30">
        <f>IFERROR(VLOOKUP($B491,[1]ODBC!$B:$H,2,FALSE),"")</f>
        <v>0.23</v>
      </c>
      <c r="D491" s="30">
        <f>IFERROR(VLOOKUP($B491,[1]ODBC!$B:$H,3,FALSE),"")</f>
        <v>0.41399999999999998</v>
      </c>
      <c r="E491" s="30" t="str">
        <f>IFERROR(VLOOKUP($B491,[1]ODBC!$B:$H,4,FALSE),"")</f>
        <v>EA</v>
      </c>
      <c r="F491" s="31">
        <f>IFERROR(VLOOKUP($B491,[1]ODBC!$B:$H,5,FALSE),"")</f>
        <v>44.45</v>
      </c>
      <c r="G491" s="32">
        <f>[1]ODBC!G491</f>
        <v>0</v>
      </c>
      <c r="H491" s="33">
        <f>SUM([1]ODBC!H491)</f>
        <v>0</v>
      </c>
      <c r="I491" s="41" t="str">
        <f>'Vinyl cutting'!$B$2</f>
        <v>J36938</v>
      </c>
      <c r="J491" s="42">
        <f ca="1">(SUMIF('Freeform time and material'!$B$17:$B$30,B491,'Freeform time and material'!$G$17:$G$30)) +
(SUMIF('Vinyl cutting'!$B$17:$B$30,B491,'Vinyl cutting'!$G$17:$G$30)) +
(SUMIF('Vinyl cutting (2)'!$B$17:$B$30,B491,'Vinyl cutting (2)'!$G$17:$G$30)) +
(SUMIF('Apply vinyl graphics'!$B$17:$B$30,B491,'Apply vinyl graphics'!$G$17:$G$30)) +
(SUMIF('Apply vinyl graphics (2)'!$B$17:$B$30,B491,'Apply vinyl graphics (2)'!$G$17:$G$30)) +
(SUMIF('Alum pan sign'!$B$17:$B$30,B491,'Alum pan sign'!$G$17:$G$30)) +
(SUMIF('Alum pan sign (2)'!$B$17:$B$30,B491,'Alum pan sign (2)'!$G$17:$G$30)) +
(SUMIF('Economy pan sign'!$B$17:$B$30,B491,'Economy pan sign'!$G$17:$G$30)) +
(SUMIF('Post and panel sign'!$B$17:$B$30,B491,'Post and panel sign'!$G$17:$G$30)) +
(SUMIF('Post and panel sign (2)'!$B$17:$B$30,B491,'Post and panel sign (2)'!$G$17:$G$30)) +
(SUMIF('Flat panels only'!$B$17:$B$30,B491,'Flat panels only'!$G$17:$G$30)) +
(SUMIF('Flat panels only (2)'!$B$17:$B$30,B491,'Flat panels only (2)'!$G$17:$G$30)) +
(SUMIF('Routed panel shapes'!$B$18:$B$31,B491,'Routed panel shapes'!$G$18:$G$31)) +
(SUMIF('Routed panel shapes (2)'!$B$18:$B$31,B491,'Routed panel shapes (2)'!$G$18:$G$31)) +
(SUMIF('Routed face only'!$B$17:$B$30,B491,'Routed face only'!$G$17:$G$30)) +
(SUMIF('Routed face only (2)'!$B$17:$B$30,B491,'Routed face only (2)'!$G$17:$G$30)) +
(SUMIF('Routed alum faces letters'!$B$17:$B$30,B491,'Routed alum faces letters'!$G$17:$G$30)) +
(SUMIF('Routed alum faces letters (2)'!$B$17:$B$30,B491,'Routed alum faces letters (2)'!$G$17:$G$30)) +
(SUMIF('Routed push through acrylic'!$B$17:$B$30,B491,'Routed push through acrylic'!$G$17:$G$30)) +
(SUMIF('Routed push through acrylic (2)'!$B$17:$B$30,B491,'Routed push through acrylic (2)'!$G$17:$G$30)) +
(SUMIF('Sf routed cabinet'!$B$17:$B$30,B491,'Sf routed cabinet'!$G$17:$G$30)) +
(SUMIF('Sf routed cabinet (2)'!$B$17:$B$30,B491,'Sf routed cabinet (2)'!$G$17:$G$30)) +
(SUMIF('Df routed cabinet'!$B$17:$B$30,B491,'Df routed cabinet'!$G$17:$G$30)) +
(SUMIF('Df routed cabinet (2)'!$B$17:$B$30,B491,'Df routed cabinet (2)'!$G$17:$G$30)) +
(SUMIF('Sf acrylic cabinet'!$B$17:$B$30,B491,'Sf acrylic cabinet'!$G$17:$G$30)) +
(SUMIF('Sf acrylic cabinet (2)'!$B$17:$B$30,B491,'Sf acrylic cabinet (2)'!$G$17:$G$30)) +
(SUMIF('Economy Sf acrylic'!$B$17:$B$30,B491,'Economy Sf acrylic'!$G$17:$G$30)) +
(SUMIF('Df acrylic cabinet'!$B$17:$B$30,B491,'Df acrylic cabinet'!$G$17:$G$30)) +
(SUMIF('Df acrylic cabinet (2)'!$B$17:$B$30,B491,'Df acrylic cabinet (2)'!$G$17:$G$30)) +
(SUMIF('Sf flex cabinet'!$B$17:$B$30,B491,'Sf flex cabinet'!$G$17:$G$30)) +
(SUMIF('Sf flex cabinet (2)'!$B$17:$B$30,B491,'Sf flex cabinet (2)'!$G$17:$G$30)) +
(SUMIF('Df flex cabinet'!$B$17:$B$36,B491,'Df flex cabinet'!$G$17:$G$36)) +
(SUMIF('Df flex cabinet (2)'!$B$17:$B$36,B491,'Df flex cabinet (2)'!$G$17:$G$36)) +
(SUMIF('Pole cover'!$B$17:$B$30,B491,'Pole cover'!$G$17:$G$30)) +
(SUMIF('Pole cover (2)'!$B$17:$B$30,B491,'Pole cover (2)'!$G$17:$G$30)) +
(SUMIF('Structural Steel Fab'!$B$17:$B$29,B491,'Structural Steel Fab'!$G$17:$G$29)) +
(SUMIF(Reveal!$B$17:$B$30,B491,Reveal!$G$17:$G$30)) +
(SUMIF('Reveal (2)'!$B$17:$B$30,B491,'Reveal (2)'!$G$17:$G$30)) +
(SUMIF('Crown cove top'!$B$17:$B$30,B491,'Crown cove top'!$G$17:$G$30)) +
(SUMIF('EMC assembly'!$B$17:$B$30,B491,'EMC assembly'!$G$17:$G$30)) +
(SUMIF(Crating!$B$17:$B$29,B491,Crating!$G$17:$G$29)) +
(SUMIF('LED wiring'!$B$17:$B$30,B491,'LED wiring'!$G$17:$G$30)) +
(SUMIF('Changeable copy face'!$B$17:$B$30,B491,'Changeable copy face'!$G$17:$G$30)) +
(SUMIF('Flex face assembly'!$B$17:$B$30,B491,'Flex face assembly'!$G$17:$G$30)) +
(SUMIF('Routed face assembly'!$B$17:$B$30,B491,'Routed face assembly'!$G$17:$G$30)) +
(SUMIF('Paint calculation'!$B$17:$B$30,B491,'Paint calculation'!$G$17:$G$30)) +
(SUMIF('Trimcap letter face'!$B$17:$B$30,B491,'Trimcap letter face'!$G$17:$G$30)) +
(SUMIF('Trimcap letter face (2)'!$B$17:$B$30,B491,'Trimcap letter face (2)'!$G$17:$G$30)) +
(SUMIF('Channel letter fabrication'!$B$17:$B$30,B491,'Channel letter fabrication'!$G$17:$G$30)) +
(SUMIF('Channel letter fabrication (2)'!$B$17:$B$30,B491,'Channel letter fabrication (2)'!$G$17:$G$30))</f>
        <v>0</v>
      </c>
    </row>
    <row r="492" spans="1:10">
      <c r="A492" s="28" t="str">
        <f>[1]ODBC!$A492</f>
        <v>3/8" Lag Shield Anchor (Short)</v>
      </c>
      <c r="B492" s="29" t="str">
        <f>[1]ODBC!B492</f>
        <v>32160</v>
      </c>
      <c r="C492" s="30">
        <f>IFERROR(VLOOKUP($B492,[1]ODBC!$B:$H,2,FALSE),"")</f>
        <v>0.75</v>
      </c>
      <c r="D492" s="30">
        <f>IFERROR(VLOOKUP($B492,[1]ODBC!$B:$H,3,FALSE),"")</f>
        <v>1.35</v>
      </c>
      <c r="E492" s="30" t="str">
        <f>IFERROR(VLOOKUP($B492,[1]ODBC!$B:$H,4,FALSE),"")</f>
        <v>EA</v>
      </c>
      <c r="F492" s="31">
        <f>IFERROR(VLOOKUP($B492,[1]ODBC!$B:$H,5,FALSE),"")</f>
        <v>44.45</v>
      </c>
      <c r="G492" s="32">
        <f>[1]ODBC!G492</f>
        <v>0</v>
      </c>
      <c r="H492" s="33">
        <f>SUM([1]ODBC!H492)</f>
        <v>0</v>
      </c>
      <c r="I492" s="41" t="str">
        <f>'Vinyl cutting'!$B$2</f>
        <v>J36938</v>
      </c>
      <c r="J492" s="42">
        <f ca="1">(SUMIF('Freeform time and material'!$B$17:$B$30,B492,'Freeform time and material'!$G$17:$G$30)) +
(SUMIF('Vinyl cutting'!$B$17:$B$30,B492,'Vinyl cutting'!$G$17:$G$30)) +
(SUMIF('Vinyl cutting (2)'!$B$17:$B$30,B492,'Vinyl cutting (2)'!$G$17:$G$30)) +
(SUMIF('Apply vinyl graphics'!$B$17:$B$30,B492,'Apply vinyl graphics'!$G$17:$G$30)) +
(SUMIF('Apply vinyl graphics (2)'!$B$17:$B$30,B492,'Apply vinyl graphics (2)'!$G$17:$G$30)) +
(SUMIF('Alum pan sign'!$B$17:$B$30,B492,'Alum pan sign'!$G$17:$G$30)) +
(SUMIF('Alum pan sign (2)'!$B$17:$B$30,B492,'Alum pan sign (2)'!$G$17:$G$30)) +
(SUMIF('Economy pan sign'!$B$17:$B$30,B492,'Economy pan sign'!$G$17:$G$30)) +
(SUMIF('Post and panel sign'!$B$17:$B$30,B492,'Post and panel sign'!$G$17:$G$30)) +
(SUMIF('Post and panel sign (2)'!$B$17:$B$30,B492,'Post and panel sign (2)'!$G$17:$G$30)) +
(SUMIF('Flat panels only'!$B$17:$B$30,B492,'Flat panels only'!$G$17:$G$30)) +
(SUMIF('Flat panels only (2)'!$B$17:$B$30,B492,'Flat panels only (2)'!$G$17:$G$30)) +
(SUMIF('Routed panel shapes'!$B$18:$B$31,B492,'Routed panel shapes'!$G$18:$G$31)) +
(SUMIF('Routed panel shapes (2)'!$B$18:$B$31,B492,'Routed panel shapes (2)'!$G$18:$G$31)) +
(SUMIF('Routed face only'!$B$17:$B$30,B492,'Routed face only'!$G$17:$G$30)) +
(SUMIF('Routed face only (2)'!$B$17:$B$30,B492,'Routed face only (2)'!$G$17:$G$30)) +
(SUMIF('Routed alum faces letters'!$B$17:$B$30,B492,'Routed alum faces letters'!$G$17:$G$30)) +
(SUMIF('Routed alum faces letters (2)'!$B$17:$B$30,B492,'Routed alum faces letters (2)'!$G$17:$G$30)) +
(SUMIF('Routed push through acrylic'!$B$17:$B$30,B492,'Routed push through acrylic'!$G$17:$G$30)) +
(SUMIF('Routed push through acrylic (2)'!$B$17:$B$30,B492,'Routed push through acrylic (2)'!$G$17:$G$30)) +
(SUMIF('Sf routed cabinet'!$B$17:$B$30,B492,'Sf routed cabinet'!$G$17:$G$30)) +
(SUMIF('Sf routed cabinet (2)'!$B$17:$B$30,B492,'Sf routed cabinet (2)'!$G$17:$G$30)) +
(SUMIF('Df routed cabinet'!$B$17:$B$30,B492,'Df routed cabinet'!$G$17:$G$30)) +
(SUMIF('Df routed cabinet (2)'!$B$17:$B$30,B492,'Df routed cabinet (2)'!$G$17:$G$30)) +
(SUMIF('Sf acrylic cabinet'!$B$17:$B$30,B492,'Sf acrylic cabinet'!$G$17:$G$30)) +
(SUMIF('Sf acrylic cabinet (2)'!$B$17:$B$30,B492,'Sf acrylic cabinet (2)'!$G$17:$G$30)) +
(SUMIF('Economy Sf acrylic'!$B$17:$B$30,B492,'Economy Sf acrylic'!$G$17:$G$30)) +
(SUMIF('Df acrylic cabinet'!$B$17:$B$30,B492,'Df acrylic cabinet'!$G$17:$G$30)) +
(SUMIF('Df acrylic cabinet (2)'!$B$17:$B$30,B492,'Df acrylic cabinet (2)'!$G$17:$G$30)) +
(SUMIF('Sf flex cabinet'!$B$17:$B$30,B492,'Sf flex cabinet'!$G$17:$G$30)) +
(SUMIF('Sf flex cabinet (2)'!$B$17:$B$30,B492,'Sf flex cabinet (2)'!$G$17:$G$30)) +
(SUMIF('Df flex cabinet'!$B$17:$B$36,B492,'Df flex cabinet'!$G$17:$G$36)) +
(SUMIF('Df flex cabinet (2)'!$B$17:$B$36,B492,'Df flex cabinet (2)'!$G$17:$G$36)) +
(SUMIF('Pole cover'!$B$17:$B$30,B492,'Pole cover'!$G$17:$G$30)) +
(SUMIF('Pole cover (2)'!$B$17:$B$30,B492,'Pole cover (2)'!$G$17:$G$30)) +
(SUMIF('Structural Steel Fab'!$B$17:$B$29,B492,'Structural Steel Fab'!$G$17:$G$29)) +
(SUMIF(Reveal!$B$17:$B$30,B492,Reveal!$G$17:$G$30)) +
(SUMIF('Reveal (2)'!$B$17:$B$30,B492,'Reveal (2)'!$G$17:$G$30)) +
(SUMIF('Crown cove top'!$B$17:$B$30,B492,'Crown cove top'!$G$17:$G$30)) +
(SUMIF('EMC assembly'!$B$17:$B$30,B492,'EMC assembly'!$G$17:$G$30)) +
(SUMIF(Crating!$B$17:$B$29,B492,Crating!$G$17:$G$29)) +
(SUMIF('LED wiring'!$B$17:$B$30,B492,'LED wiring'!$G$17:$G$30)) +
(SUMIF('Changeable copy face'!$B$17:$B$30,B492,'Changeable copy face'!$G$17:$G$30)) +
(SUMIF('Flex face assembly'!$B$17:$B$30,B492,'Flex face assembly'!$G$17:$G$30)) +
(SUMIF('Routed face assembly'!$B$17:$B$30,B492,'Routed face assembly'!$G$17:$G$30)) +
(SUMIF('Paint calculation'!$B$17:$B$30,B492,'Paint calculation'!$G$17:$G$30)) +
(SUMIF('Trimcap letter face'!$B$17:$B$30,B492,'Trimcap letter face'!$G$17:$G$30)) +
(SUMIF('Trimcap letter face (2)'!$B$17:$B$30,B492,'Trimcap letter face (2)'!$G$17:$G$30)) +
(SUMIF('Channel letter fabrication'!$B$17:$B$30,B492,'Channel letter fabrication'!$G$17:$G$30)) +
(SUMIF('Channel letter fabrication (2)'!$B$17:$B$30,B492,'Channel letter fabrication (2)'!$G$17:$G$30))</f>
        <v>0</v>
      </c>
    </row>
    <row r="493" spans="1:10">
      <c r="A493" s="28" t="str">
        <f>[1]ODBC!$A493</f>
        <v>3/8" Lag Shield Anchor (Long)</v>
      </c>
      <c r="B493" s="29" t="str">
        <f>[1]ODBC!B493</f>
        <v>32165</v>
      </c>
      <c r="C493" s="30">
        <f>IFERROR(VLOOKUP($B493,[1]ODBC!$B:$H,2,FALSE),"")</f>
        <v>1.3160000000000001</v>
      </c>
      <c r="D493" s="30">
        <f>IFERROR(VLOOKUP($B493,[1]ODBC!$B:$H,3,FALSE),"")</f>
        <v>2.3690000000000002</v>
      </c>
      <c r="E493" s="30" t="str">
        <f>IFERROR(VLOOKUP($B493,[1]ODBC!$B:$H,4,FALSE),"")</f>
        <v>EA</v>
      </c>
      <c r="F493" s="31">
        <f>IFERROR(VLOOKUP($B493,[1]ODBC!$B:$H,5,FALSE),"")</f>
        <v>44.45</v>
      </c>
      <c r="G493" s="32">
        <f>[1]ODBC!G493</f>
        <v>0</v>
      </c>
      <c r="H493" s="33">
        <f>SUM([1]ODBC!H493)</f>
        <v>45558</v>
      </c>
      <c r="I493" s="41" t="str">
        <f>'Vinyl cutting'!$B$2</f>
        <v>J36938</v>
      </c>
      <c r="J493" s="42">
        <f ca="1">(SUMIF('Freeform time and material'!$B$17:$B$30,B493,'Freeform time and material'!$G$17:$G$30)) +
(SUMIF('Vinyl cutting'!$B$17:$B$30,B493,'Vinyl cutting'!$G$17:$G$30)) +
(SUMIF('Vinyl cutting (2)'!$B$17:$B$30,B493,'Vinyl cutting (2)'!$G$17:$G$30)) +
(SUMIF('Apply vinyl graphics'!$B$17:$B$30,B493,'Apply vinyl graphics'!$G$17:$G$30)) +
(SUMIF('Apply vinyl graphics (2)'!$B$17:$B$30,B493,'Apply vinyl graphics (2)'!$G$17:$G$30)) +
(SUMIF('Alum pan sign'!$B$17:$B$30,B493,'Alum pan sign'!$G$17:$G$30)) +
(SUMIF('Alum pan sign (2)'!$B$17:$B$30,B493,'Alum pan sign (2)'!$G$17:$G$30)) +
(SUMIF('Economy pan sign'!$B$17:$B$30,B493,'Economy pan sign'!$G$17:$G$30)) +
(SUMIF('Post and panel sign'!$B$17:$B$30,B493,'Post and panel sign'!$G$17:$G$30)) +
(SUMIF('Post and panel sign (2)'!$B$17:$B$30,B493,'Post and panel sign (2)'!$G$17:$G$30)) +
(SUMIF('Flat panels only'!$B$17:$B$30,B493,'Flat panels only'!$G$17:$G$30)) +
(SUMIF('Flat panels only (2)'!$B$17:$B$30,B493,'Flat panels only (2)'!$G$17:$G$30)) +
(SUMIF('Routed panel shapes'!$B$18:$B$31,B493,'Routed panel shapes'!$G$18:$G$31)) +
(SUMIF('Routed panel shapes (2)'!$B$18:$B$31,B493,'Routed panel shapes (2)'!$G$18:$G$31)) +
(SUMIF('Routed face only'!$B$17:$B$30,B493,'Routed face only'!$G$17:$G$30)) +
(SUMIF('Routed face only (2)'!$B$17:$B$30,B493,'Routed face only (2)'!$G$17:$G$30)) +
(SUMIF('Routed alum faces letters'!$B$17:$B$30,B493,'Routed alum faces letters'!$G$17:$G$30)) +
(SUMIF('Routed alum faces letters (2)'!$B$17:$B$30,B493,'Routed alum faces letters (2)'!$G$17:$G$30)) +
(SUMIF('Routed push through acrylic'!$B$17:$B$30,B493,'Routed push through acrylic'!$G$17:$G$30)) +
(SUMIF('Routed push through acrylic (2)'!$B$17:$B$30,B493,'Routed push through acrylic (2)'!$G$17:$G$30)) +
(SUMIF('Sf routed cabinet'!$B$17:$B$30,B493,'Sf routed cabinet'!$G$17:$G$30)) +
(SUMIF('Sf routed cabinet (2)'!$B$17:$B$30,B493,'Sf routed cabinet (2)'!$G$17:$G$30)) +
(SUMIF('Df routed cabinet'!$B$17:$B$30,B493,'Df routed cabinet'!$G$17:$G$30)) +
(SUMIF('Df routed cabinet (2)'!$B$17:$B$30,B493,'Df routed cabinet (2)'!$G$17:$G$30)) +
(SUMIF('Sf acrylic cabinet'!$B$17:$B$30,B493,'Sf acrylic cabinet'!$G$17:$G$30)) +
(SUMIF('Sf acrylic cabinet (2)'!$B$17:$B$30,B493,'Sf acrylic cabinet (2)'!$G$17:$G$30)) +
(SUMIF('Economy Sf acrylic'!$B$17:$B$30,B493,'Economy Sf acrylic'!$G$17:$G$30)) +
(SUMIF('Df acrylic cabinet'!$B$17:$B$30,B493,'Df acrylic cabinet'!$G$17:$G$30)) +
(SUMIF('Df acrylic cabinet (2)'!$B$17:$B$30,B493,'Df acrylic cabinet (2)'!$G$17:$G$30)) +
(SUMIF('Sf flex cabinet'!$B$17:$B$30,B493,'Sf flex cabinet'!$G$17:$G$30)) +
(SUMIF('Sf flex cabinet (2)'!$B$17:$B$30,B493,'Sf flex cabinet (2)'!$G$17:$G$30)) +
(SUMIF('Df flex cabinet'!$B$17:$B$36,B493,'Df flex cabinet'!$G$17:$G$36)) +
(SUMIF('Df flex cabinet (2)'!$B$17:$B$36,B493,'Df flex cabinet (2)'!$G$17:$G$36)) +
(SUMIF('Pole cover'!$B$17:$B$30,B493,'Pole cover'!$G$17:$G$30)) +
(SUMIF('Pole cover (2)'!$B$17:$B$30,B493,'Pole cover (2)'!$G$17:$G$30)) +
(SUMIF('Structural Steel Fab'!$B$17:$B$29,B493,'Structural Steel Fab'!$G$17:$G$29)) +
(SUMIF(Reveal!$B$17:$B$30,B493,Reveal!$G$17:$G$30)) +
(SUMIF('Reveal (2)'!$B$17:$B$30,B493,'Reveal (2)'!$G$17:$G$30)) +
(SUMIF('Crown cove top'!$B$17:$B$30,B493,'Crown cove top'!$G$17:$G$30)) +
(SUMIF('EMC assembly'!$B$17:$B$30,B493,'EMC assembly'!$G$17:$G$30)) +
(SUMIF(Crating!$B$17:$B$29,B493,Crating!$G$17:$G$29)) +
(SUMIF('LED wiring'!$B$17:$B$30,B493,'LED wiring'!$G$17:$G$30)) +
(SUMIF('Changeable copy face'!$B$17:$B$30,B493,'Changeable copy face'!$G$17:$G$30)) +
(SUMIF('Flex face assembly'!$B$17:$B$30,B493,'Flex face assembly'!$G$17:$G$30)) +
(SUMIF('Routed face assembly'!$B$17:$B$30,B493,'Routed face assembly'!$G$17:$G$30)) +
(SUMIF('Paint calculation'!$B$17:$B$30,B493,'Paint calculation'!$G$17:$G$30)) +
(SUMIF('Trimcap letter face'!$B$17:$B$30,B493,'Trimcap letter face'!$G$17:$G$30)) +
(SUMIF('Trimcap letter face (2)'!$B$17:$B$30,B493,'Trimcap letter face (2)'!$G$17:$G$30)) +
(SUMIF('Channel letter fabrication'!$B$17:$B$30,B493,'Channel letter fabrication'!$G$17:$G$30)) +
(SUMIF('Channel letter fabrication (2)'!$B$17:$B$30,B493,'Channel letter fabrication (2)'!$G$17:$G$30))</f>
        <v>0</v>
      </c>
    </row>
    <row r="494" spans="1:10">
      <c r="A494" s="28" t="str">
        <f>[1]ODBC!$A494</f>
        <v>1/2" Lag Shield Anchor (Short)</v>
      </c>
      <c r="B494" s="29" t="str">
        <f>[1]ODBC!B494</f>
        <v>32170</v>
      </c>
      <c r="C494" s="30">
        <f>IFERROR(VLOOKUP($B494,[1]ODBC!$B:$H,2,FALSE),"")</f>
        <v>1.47</v>
      </c>
      <c r="D494" s="30">
        <f>IFERROR(VLOOKUP($B494,[1]ODBC!$B:$H,3,FALSE),"")</f>
        <v>2.6459999999999999</v>
      </c>
      <c r="E494" s="30" t="str">
        <f>IFERROR(VLOOKUP($B494,[1]ODBC!$B:$H,4,FALSE),"")</f>
        <v>EA</v>
      </c>
      <c r="F494" s="31">
        <f>IFERROR(VLOOKUP($B494,[1]ODBC!$B:$H,5,FALSE),"")</f>
        <v>44.45</v>
      </c>
      <c r="G494" s="32">
        <f>[1]ODBC!G494</f>
        <v>0</v>
      </c>
      <c r="H494" s="33">
        <f>SUM([1]ODBC!H494)</f>
        <v>45644</v>
      </c>
      <c r="I494" s="41" t="str">
        <f>'Vinyl cutting'!$B$2</f>
        <v>J36938</v>
      </c>
      <c r="J494" s="42">
        <f ca="1">(SUMIF('Freeform time and material'!$B$17:$B$30,B494,'Freeform time and material'!$G$17:$G$30)) +
(SUMIF('Vinyl cutting'!$B$17:$B$30,B494,'Vinyl cutting'!$G$17:$G$30)) +
(SUMIF('Vinyl cutting (2)'!$B$17:$B$30,B494,'Vinyl cutting (2)'!$G$17:$G$30)) +
(SUMIF('Apply vinyl graphics'!$B$17:$B$30,B494,'Apply vinyl graphics'!$G$17:$G$30)) +
(SUMIF('Apply vinyl graphics (2)'!$B$17:$B$30,B494,'Apply vinyl graphics (2)'!$G$17:$G$30)) +
(SUMIF('Alum pan sign'!$B$17:$B$30,B494,'Alum pan sign'!$G$17:$G$30)) +
(SUMIF('Alum pan sign (2)'!$B$17:$B$30,B494,'Alum pan sign (2)'!$G$17:$G$30)) +
(SUMIF('Economy pan sign'!$B$17:$B$30,B494,'Economy pan sign'!$G$17:$G$30)) +
(SUMIF('Post and panel sign'!$B$17:$B$30,B494,'Post and panel sign'!$G$17:$G$30)) +
(SUMIF('Post and panel sign (2)'!$B$17:$B$30,B494,'Post and panel sign (2)'!$G$17:$G$30)) +
(SUMIF('Flat panels only'!$B$17:$B$30,B494,'Flat panels only'!$G$17:$G$30)) +
(SUMIF('Flat panels only (2)'!$B$17:$B$30,B494,'Flat panels only (2)'!$G$17:$G$30)) +
(SUMIF('Routed panel shapes'!$B$18:$B$31,B494,'Routed panel shapes'!$G$18:$G$31)) +
(SUMIF('Routed panel shapes (2)'!$B$18:$B$31,B494,'Routed panel shapes (2)'!$G$18:$G$31)) +
(SUMIF('Routed face only'!$B$17:$B$30,B494,'Routed face only'!$G$17:$G$30)) +
(SUMIF('Routed face only (2)'!$B$17:$B$30,B494,'Routed face only (2)'!$G$17:$G$30)) +
(SUMIF('Routed alum faces letters'!$B$17:$B$30,B494,'Routed alum faces letters'!$G$17:$G$30)) +
(SUMIF('Routed alum faces letters (2)'!$B$17:$B$30,B494,'Routed alum faces letters (2)'!$G$17:$G$30)) +
(SUMIF('Routed push through acrylic'!$B$17:$B$30,B494,'Routed push through acrylic'!$G$17:$G$30)) +
(SUMIF('Routed push through acrylic (2)'!$B$17:$B$30,B494,'Routed push through acrylic (2)'!$G$17:$G$30)) +
(SUMIF('Sf routed cabinet'!$B$17:$B$30,B494,'Sf routed cabinet'!$G$17:$G$30)) +
(SUMIF('Sf routed cabinet (2)'!$B$17:$B$30,B494,'Sf routed cabinet (2)'!$G$17:$G$30)) +
(SUMIF('Df routed cabinet'!$B$17:$B$30,B494,'Df routed cabinet'!$G$17:$G$30)) +
(SUMIF('Df routed cabinet (2)'!$B$17:$B$30,B494,'Df routed cabinet (2)'!$G$17:$G$30)) +
(SUMIF('Sf acrylic cabinet'!$B$17:$B$30,B494,'Sf acrylic cabinet'!$G$17:$G$30)) +
(SUMIF('Sf acrylic cabinet (2)'!$B$17:$B$30,B494,'Sf acrylic cabinet (2)'!$G$17:$G$30)) +
(SUMIF('Economy Sf acrylic'!$B$17:$B$30,B494,'Economy Sf acrylic'!$G$17:$G$30)) +
(SUMIF('Df acrylic cabinet'!$B$17:$B$30,B494,'Df acrylic cabinet'!$G$17:$G$30)) +
(SUMIF('Df acrylic cabinet (2)'!$B$17:$B$30,B494,'Df acrylic cabinet (2)'!$G$17:$G$30)) +
(SUMIF('Sf flex cabinet'!$B$17:$B$30,B494,'Sf flex cabinet'!$G$17:$G$30)) +
(SUMIF('Sf flex cabinet (2)'!$B$17:$B$30,B494,'Sf flex cabinet (2)'!$G$17:$G$30)) +
(SUMIF('Df flex cabinet'!$B$17:$B$36,B494,'Df flex cabinet'!$G$17:$G$36)) +
(SUMIF('Df flex cabinet (2)'!$B$17:$B$36,B494,'Df flex cabinet (2)'!$G$17:$G$36)) +
(SUMIF('Pole cover'!$B$17:$B$30,B494,'Pole cover'!$G$17:$G$30)) +
(SUMIF('Pole cover (2)'!$B$17:$B$30,B494,'Pole cover (2)'!$G$17:$G$30)) +
(SUMIF('Structural Steel Fab'!$B$17:$B$29,B494,'Structural Steel Fab'!$G$17:$G$29)) +
(SUMIF(Reveal!$B$17:$B$30,B494,Reveal!$G$17:$G$30)) +
(SUMIF('Reveal (2)'!$B$17:$B$30,B494,'Reveal (2)'!$G$17:$G$30)) +
(SUMIF('Crown cove top'!$B$17:$B$30,B494,'Crown cove top'!$G$17:$G$30)) +
(SUMIF('EMC assembly'!$B$17:$B$30,B494,'EMC assembly'!$G$17:$G$30)) +
(SUMIF(Crating!$B$17:$B$29,B494,Crating!$G$17:$G$29)) +
(SUMIF('LED wiring'!$B$17:$B$30,B494,'LED wiring'!$G$17:$G$30)) +
(SUMIF('Changeable copy face'!$B$17:$B$30,B494,'Changeable copy face'!$G$17:$G$30)) +
(SUMIF('Flex face assembly'!$B$17:$B$30,B494,'Flex face assembly'!$G$17:$G$30)) +
(SUMIF('Routed face assembly'!$B$17:$B$30,B494,'Routed face assembly'!$G$17:$G$30)) +
(SUMIF('Paint calculation'!$B$17:$B$30,B494,'Paint calculation'!$G$17:$G$30)) +
(SUMIF('Trimcap letter face'!$B$17:$B$30,B494,'Trimcap letter face'!$G$17:$G$30)) +
(SUMIF('Trimcap letter face (2)'!$B$17:$B$30,B494,'Trimcap letter face (2)'!$G$17:$G$30)) +
(SUMIF('Channel letter fabrication'!$B$17:$B$30,B494,'Channel letter fabrication'!$G$17:$G$30)) +
(SUMIF('Channel letter fabrication (2)'!$B$17:$B$30,B494,'Channel letter fabrication (2)'!$G$17:$G$30))</f>
        <v>0</v>
      </c>
    </row>
    <row r="495" spans="1:10">
      <c r="A495" s="28" t="str">
        <f>[1]ODBC!$A495</f>
        <v>1/2" Lag Shield Anchor (Long)</v>
      </c>
      <c r="B495" s="29" t="str">
        <f>[1]ODBC!B495</f>
        <v>32175</v>
      </c>
      <c r="C495" s="30">
        <f>IFERROR(VLOOKUP($B495,[1]ODBC!$B:$H,2,FALSE),"")</f>
        <v>1.08</v>
      </c>
      <c r="D495" s="30">
        <f>IFERROR(VLOOKUP($B495,[1]ODBC!$B:$H,3,FALSE),"")</f>
        <v>1.944</v>
      </c>
      <c r="E495" s="30" t="str">
        <f>IFERROR(VLOOKUP($B495,[1]ODBC!$B:$H,4,FALSE),"")</f>
        <v>EA</v>
      </c>
      <c r="F495" s="31">
        <f>IFERROR(VLOOKUP($B495,[1]ODBC!$B:$H,5,FALSE),"")</f>
        <v>44.45</v>
      </c>
      <c r="G495" s="32">
        <f>[1]ODBC!G495</f>
        <v>0</v>
      </c>
      <c r="H495" s="33">
        <f>SUM([1]ODBC!H495)</f>
        <v>0</v>
      </c>
      <c r="I495" s="41" t="str">
        <f>'Vinyl cutting'!$B$2</f>
        <v>J36938</v>
      </c>
      <c r="J495" s="42">
        <f ca="1">(SUMIF('Freeform time and material'!$B$17:$B$30,B495,'Freeform time and material'!$G$17:$G$30)) +
(SUMIF('Vinyl cutting'!$B$17:$B$30,B495,'Vinyl cutting'!$G$17:$G$30)) +
(SUMIF('Vinyl cutting (2)'!$B$17:$B$30,B495,'Vinyl cutting (2)'!$G$17:$G$30)) +
(SUMIF('Apply vinyl graphics'!$B$17:$B$30,B495,'Apply vinyl graphics'!$G$17:$G$30)) +
(SUMIF('Apply vinyl graphics (2)'!$B$17:$B$30,B495,'Apply vinyl graphics (2)'!$G$17:$G$30)) +
(SUMIF('Alum pan sign'!$B$17:$B$30,B495,'Alum pan sign'!$G$17:$G$30)) +
(SUMIF('Alum pan sign (2)'!$B$17:$B$30,B495,'Alum pan sign (2)'!$G$17:$G$30)) +
(SUMIF('Economy pan sign'!$B$17:$B$30,B495,'Economy pan sign'!$G$17:$G$30)) +
(SUMIF('Post and panel sign'!$B$17:$B$30,B495,'Post and panel sign'!$G$17:$G$30)) +
(SUMIF('Post and panel sign (2)'!$B$17:$B$30,B495,'Post and panel sign (2)'!$G$17:$G$30)) +
(SUMIF('Flat panels only'!$B$17:$B$30,B495,'Flat panels only'!$G$17:$G$30)) +
(SUMIF('Flat panels only (2)'!$B$17:$B$30,B495,'Flat panels only (2)'!$G$17:$G$30)) +
(SUMIF('Routed panel shapes'!$B$18:$B$31,B495,'Routed panel shapes'!$G$18:$G$31)) +
(SUMIF('Routed panel shapes (2)'!$B$18:$B$31,B495,'Routed panel shapes (2)'!$G$18:$G$31)) +
(SUMIF('Routed face only'!$B$17:$B$30,B495,'Routed face only'!$G$17:$G$30)) +
(SUMIF('Routed face only (2)'!$B$17:$B$30,B495,'Routed face only (2)'!$G$17:$G$30)) +
(SUMIF('Routed alum faces letters'!$B$17:$B$30,B495,'Routed alum faces letters'!$G$17:$G$30)) +
(SUMIF('Routed alum faces letters (2)'!$B$17:$B$30,B495,'Routed alum faces letters (2)'!$G$17:$G$30)) +
(SUMIF('Routed push through acrylic'!$B$17:$B$30,B495,'Routed push through acrylic'!$G$17:$G$30)) +
(SUMIF('Routed push through acrylic (2)'!$B$17:$B$30,B495,'Routed push through acrylic (2)'!$G$17:$G$30)) +
(SUMIF('Sf routed cabinet'!$B$17:$B$30,B495,'Sf routed cabinet'!$G$17:$G$30)) +
(SUMIF('Sf routed cabinet (2)'!$B$17:$B$30,B495,'Sf routed cabinet (2)'!$G$17:$G$30)) +
(SUMIF('Df routed cabinet'!$B$17:$B$30,B495,'Df routed cabinet'!$G$17:$G$30)) +
(SUMIF('Df routed cabinet (2)'!$B$17:$B$30,B495,'Df routed cabinet (2)'!$G$17:$G$30)) +
(SUMIF('Sf acrylic cabinet'!$B$17:$B$30,B495,'Sf acrylic cabinet'!$G$17:$G$30)) +
(SUMIF('Sf acrylic cabinet (2)'!$B$17:$B$30,B495,'Sf acrylic cabinet (2)'!$G$17:$G$30)) +
(SUMIF('Economy Sf acrylic'!$B$17:$B$30,B495,'Economy Sf acrylic'!$G$17:$G$30)) +
(SUMIF('Df acrylic cabinet'!$B$17:$B$30,B495,'Df acrylic cabinet'!$G$17:$G$30)) +
(SUMIF('Df acrylic cabinet (2)'!$B$17:$B$30,B495,'Df acrylic cabinet (2)'!$G$17:$G$30)) +
(SUMIF('Sf flex cabinet'!$B$17:$B$30,B495,'Sf flex cabinet'!$G$17:$G$30)) +
(SUMIF('Sf flex cabinet (2)'!$B$17:$B$30,B495,'Sf flex cabinet (2)'!$G$17:$G$30)) +
(SUMIF('Df flex cabinet'!$B$17:$B$36,B495,'Df flex cabinet'!$G$17:$G$36)) +
(SUMIF('Df flex cabinet (2)'!$B$17:$B$36,B495,'Df flex cabinet (2)'!$G$17:$G$36)) +
(SUMIF('Pole cover'!$B$17:$B$30,B495,'Pole cover'!$G$17:$G$30)) +
(SUMIF('Pole cover (2)'!$B$17:$B$30,B495,'Pole cover (2)'!$G$17:$G$30)) +
(SUMIF('Structural Steel Fab'!$B$17:$B$29,B495,'Structural Steel Fab'!$G$17:$G$29)) +
(SUMIF(Reveal!$B$17:$B$30,B495,Reveal!$G$17:$G$30)) +
(SUMIF('Reveal (2)'!$B$17:$B$30,B495,'Reveal (2)'!$G$17:$G$30)) +
(SUMIF('Crown cove top'!$B$17:$B$30,B495,'Crown cove top'!$G$17:$G$30)) +
(SUMIF('EMC assembly'!$B$17:$B$30,B495,'EMC assembly'!$G$17:$G$30)) +
(SUMIF(Crating!$B$17:$B$29,B495,Crating!$G$17:$G$29)) +
(SUMIF('LED wiring'!$B$17:$B$30,B495,'LED wiring'!$G$17:$G$30)) +
(SUMIF('Changeable copy face'!$B$17:$B$30,B495,'Changeable copy face'!$G$17:$G$30)) +
(SUMIF('Flex face assembly'!$B$17:$B$30,B495,'Flex face assembly'!$G$17:$G$30)) +
(SUMIF('Routed face assembly'!$B$17:$B$30,B495,'Routed face assembly'!$G$17:$G$30)) +
(SUMIF('Paint calculation'!$B$17:$B$30,B495,'Paint calculation'!$G$17:$G$30)) +
(SUMIF('Trimcap letter face'!$B$17:$B$30,B495,'Trimcap letter face'!$G$17:$G$30)) +
(SUMIF('Trimcap letter face (2)'!$B$17:$B$30,B495,'Trimcap letter face (2)'!$G$17:$G$30)) +
(SUMIF('Channel letter fabrication'!$B$17:$B$30,B495,'Channel letter fabrication'!$G$17:$G$30)) +
(SUMIF('Channel letter fabrication (2)'!$B$17:$B$30,B495,'Channel letter fabrication (2)'!$G$17:$G$30))</f>
        <v>0</v>
      </c>
    </row>
    <row r="496" spans="1:10">
      <c r="A496" s="28" t="str">
        <f>[1]ODBC!$A496</f>
        <v>1/4 Toggle Wing</v>
      </c>
      <c r="B496" s="29" t="str">
        <f>[1]ODBC!B496</f>
        <v>34020</v>
      </c>
      <c r="C496" s="30">
        <f>IFERROR(VLOOKUP($B496,[1]ODBC!$B:$H,2,FALSE),"")</f>
        <v>0.40699999999999997</v>
      </c>
      <c r="D496" s="30">
        <f>IFERROR(VLOOKUP($B496,[1]ODBC!$B:$H,3,FALSE),"")</f>
        <v>0.73299999999999998</v>
      </c>
      <c r="E496" s="30" t="str">
        <f>IFERROR(VLOOKUP($B496,[1]ODBC!$B:$H,4,FALSE),"")</f>
        <v>EA</v>
      </c>
      <c r="F496" s="31">
        <f>IFERROR(VLOOKUP($B496,[1]ODBC!$B:$H,5,FALSE),"")</f>
        <v>44.45</v>
      </c>
      <c r="G496" s="32">
        <f>[1]ODBC!G496</f>
        <v>0</v>
      </c>
      <c r="H496" s="33">
        <f>SUM([1]ODBC!H496)</f>
        <v>45418</v>
      </c>
      <c r="I496" s="41" t="str">
        <f>'Vinyl cutting'!$B$2</f>
        <v>J36938</v>
      </c>
      <c r="J496" s="42">
        <f ca="1">(SUMIF('Freeform time and material'!$B$17:$B$30,B496,'Freeform time and material'!$G$17:$G$30)) +
(SUMIF('Vinyl cutting'!$B$17:$B$30,B496,'Vinyl cutting'!$G$17:$G$30)) +
(SUMIF('Vinyl cutting (2)'!$B$17:$B$30,B496,'Vinyl cutting (2)'!$G$17:$G$30)) +
(SUMIF('Apply vinyl graphics'!$B$17:$B$30,B496,'Apply vinyl graphics'!$G$17:$G$30)) +
(SUMIF('Apply vinyl graphics (2)'!$B$17:$B$30,B496,'Apply vinyl graphics (2)'!$G$17:$G$30)) +
(SUMIF('Alum pan sign'!$B$17:$B$30,B496,'Alum pan sign'!$G$17:$G$30)) +
(SUMIF('Alum pan sign (2)'!$B$17:$B$30,B496,'Alum pan sign (2)'!$G$17:$G$30)) +
(SUMIF('Economy pan sign'!$B$17:$B$30,B496,'Economy pan sign'!$G$17:$G$30)) +
(SUMIF('Post and panel sign'!$B$17:$B$30,B496,'Post and panel sign'!$G$17:$G$30)) +
(SUMIF('Post and panel sign (2)'!$B$17:$B$30,B496,'Post and panel sign (2)'!$G$17:$G$30)) +
(SUMIF('Flat panels only'!$B$17:$B$30,B496,'Flat panels only'!$G$17:$G$30)) +
(SUMIF('Flat panels only (2)'!$B$17:$B$30,B496,'Flat panels only (2)'!$G$17:$G$30)) +
(SUMIF('Routed panel shapes'!$B$18:$B$31,B496,'Routed panel shapes'!$G$18:$G$31)) +
(SUMIF('Routed panel shapes (2)'!$B$18:$B$31,B496,'Routed panel shapes (2)'!$G$18:$G$31)) +
(SUMIF('Routed face only'!$B$17:$B$30,B496,'Routed face only'!$G$17:$G$30)) +
(SUMIF('Routed face only (2)'!$B$17:$B$30,B496,'Routed face only (2)'!$G$17:$G$30)) +
(SUMIF('Routed alum faces letters'!$B$17:$B$30,B496,'Routed alum faces letters'!$G$17:$G$30)) +
(SUMIF('Routed alum faces letters (2)'!$B$17:$B$30,B496,'Routed alum faces letters (2)'!$G$17:$G$30)) +
(SUMIF('Routed push through acrylic'!$B$17:$B$30,B496,'Routed push through acrylic'!$G$17:$G$30)) +
(SUMIF('Routed push through acrylic (2)'!$B$17:$B$30,B496,'Routed push through acrylic (2)'!$G$17:$G$30)) +
(SUMIF('Sf routed cabinet'!$B$17:$B$30,B496,'Sf routed cabinet'!$G$17:$G$30)) +
(SUMIF('Sf routed cabinet (2)'!$B$17:$B$30,B496,'Sf routed cabinet (2)'!$G$17:$G$30)) +
(SUMIF('Df routed cabinet'!$B$17:$B$30,B496,'Df routed cabinet'!$G$17:$G$30)) +
(SUMIF('Df routed cabinet (2)'!$B$17:$B$30,B496,'Df routed cabinet (2)'!$G$17:$G$30)) +
(SUMIF('Sf acrylic cabinet'!$B$17:$B$30,B496,'Sf acrylic cabinet'!$G$17:$G$30)) +
(SUMIF('Sf acrylic cabinet (2)'!$B$17:$B$30,B496,'Sf acrylic cabinet (2)'!$G$17:$G$30)) +
(SUMIF('Economy Sf acrylic'!$B$17:$B$30,B496,'Economy Sf acrylic'!$G$17:$G$30)) +
(SUMIF('Df acrylic cabinet'!$B$17:$B$30,B496,'Df acrylic cabinet'!$G$17:$G$30)) +
(SUMIF('Df acrylic cabinet (2)'!$B$17:$B$30,B496,'Df acrylic cabinet (2)'!$G$17:$G$30)) +
(SUMIF('Sf flex cabinet'!$B$17:$B$30,B496,'Sf flex cabinet'!$G$17:$G$30)) +
(SUMIF('Sf flex cabinet (2)'!$B$17:$B$30,B496,'Sf flex cabinet (2)'!$G$17:$G$30)) +
(SUMIF('Df flex cabinet'!$B$17:$B$36,B496,'Df flex cabinet'!$G$17:$G$36)) +
(SUMIF('Df flex cabinet (2)'!$B$17:$B$36,B496,'Df flex cabinet (2)'!$G$17:$G$36)) +
(SUMIF('Pole cover'!$B$17:$B$30,B496,'Pole cover'!$G$17:$G$30)) +
(SUMIF('Pole cover (2)'!$B$17:$B$30,B496,'Pole cover (2)'!$G$17:$G$30)) +
(SUMIF('Structural Steel Fab'!$B$17:$B$29,B496,'Structural Steel Fab'!$G$17:$G$29)) +
(SUMIF(Reveal!$B$17:$B$30,B496,Reveal!$G$17:$G$30)) +
(SUMIF('Reveal (2)'!$B$17:$B$30,B496,'Reveal (2)'!$G$17:$G$30)) +
(SUMIF('Crown cove top'!$B$17:$B$30,B496,'Crown cove top'!$G$17:$G$30)) +
(SUMIF('EMC assembly'!$B$17:$B$30,B496,'EMC assembly'!$G$17:$G$30)) +
(SUMIF(Crating!$B$17:$B$29,B496,Crating!$G$17:$G$29)) +
(SUMIF('LED wiring'!$B$17:$B$30,B496,'LED wiring'!$G$17:$G$30)) +
(SUMIF('Changeable copy face'!$B$17:$B$30,B496,'Changeable copy face'!$G$17:$G$30)) +
(SUMIF('Flex face assembly'!$B$17:$B$30,B496,'Flex face assembly'!$G$17:$G$30)) +
(SUMIF('Routed face assembly'!$B$17:$B$30,B496,'Routed face assembly'!$G$17:$G$30)) +
(SUMIF('Paint calculation'!$B$17:$B$30,B496,'Paint calculation'!$G$17:$G$30)) +
(SUMIF('Trimcap letter face'!$B$17:$B$30,B496,'Trimcap letter face'!$G$17:$G$30)) +
(SUMIF('Trimcap letter face (2)'!$B$17:$B$30,B496,'Trimcap letter face (2)'!$G$17:$G$30)) +
(SUMIF('Channel letter fabrication'!$B$17:$B$30,B496,'Channel letter fabrication'!$G$17:$G$30)) +
(SUMIF('Channel letter fabrication (2)'!$B$17:$B$30,B496,'Channel letter fabrication (2)'!$G$17:$G$30))</f>
        <v>0</v>
      </c>
    </row>
    <row r="497" spans="1:10">
      <c r="A497" s="28" t="str">
        <f>[1]ODBC!$A497</f>
        <v>3/8 Toggle Wings</v>
      </c>
      <c r="B497" s="29" t="str">
        <f>[1]ODBC!B497</f>
        <v>34025</v>
      </c>
      <c r="C497" s="30">
        <f>IFERROR(VLOOKUP($B497,[1]ODBC!$B:$H,2,FALSE),"")</f>
        <v>0.47599999999999998</v>
      </c>
      <c r="D497" s="30">
        <f>IFERROR(VLOOKUP($B497,[1]ODBC!$B:$H,3,FALSE),"")</f>
        <v>0.85699999999999998</v>
      </c>
      <c r="E497" s="30" t="str">
        <f>IFERROR(VLOOKUP($B497,[1]ODBC!$B:$H,4,FALSE),"")</f>
        <v>EA</v>
      </c>
      <c r="F497" s="31">
        <f>IFERROR(VLOOKUP($B497,[1]ODBC!$B:$H,5,FALSE),"")</f>
        <v>44.45</v>
      </c>
      <c r="G497" s="32">
        <f>[1]ODBC!G497</f>
        <v>0</v>
      </c>
      <c r="H497" s="33">
        <f>SUM([1]ODBC!H497)</f>
        <v>45419</v>
      </c>
      <c r="I497" s="41" t="str">
        <f>'Vinyl cutting'!$B$2</f>
        <v>J36938</v>
      </c>
      <c r="J497" s="42">
        <f ca="1">(SUMIF('Freeform time and material'!$B$17:$B$30,B497,'Freeform time and material'!$G$17:$G$30)) +
(SUMIF('Vinyl cutting'!$B$17:$B$30,B497,'Vinyl cutting'!$G$17:$G$30)) +
(SUMIF('Vinyl cutting (2)'!$B$17:$B$30,B497,'Vinyl cutting (2)'!$G$17:$G$30)) +
(SUMIF('Apply vinyl graphics'!$B$17:$B$30,B497,'Apply vinyl graphics'!$G$17:$G$30)) +
(SUMIF('Apply vinyl graphics (2)'!$B$17:$B$30,B497,'Apply vinyl graphics (2)'!$G$17:$G$30)) +
(SUMIF('Alum pan sign'!$B$17:$B$30,B497,'Alum pan sign'!$G$17:$G$30)) +
(SUMIF('Alum pan sign (2)'!$B$17:$B$30,B497,'Alum pan sign (2)'!$G$17:$G$30)) +
(SUMIF('Economy pan sign'!$B$17:$B$30,B497,'Economy pan sign'!$G$17:$G$30)) +
(SUMIF('Post and panel sign'!$B$17:$B$30,B497,'Post and panel sign'!$G$17:$G$30)) +
(SUMIF('Post and panel sign (2)'!$B$17:$B$30,B497,'Post and panel sign (2)'!$G$17:$G$30)) +
(SUMIF('Flat panels only'!$B$17:$B$30,B497,'Flat panels only'!$G$17:$G$30)) +
(SUMIF('Flat panels only (2)'!$B$17:$B$30,B497,'Flat panels only (2)'!$G$17:$G$30)) +
(SUMIF('Routed panel shapes'!$B$18:$B$31,B497,'Routed panel shapes'!$G$18:$G$31)) +
(SUMIF('Routed panel shapes (2)'!$B$18:$B$31,B497,'Routed panel shapes (2)'!$G$18:$G$31)) +
(SUMIF('Routed face only'!$B$17:$B$30,B497,'Routed face only'!$G$17:$G$30)) +
(SUMIF('Routed face only (2)'!$B$17:$B$30,B497,'Routed face only (2)'!$G$17:$G$30)) +
(SUMIF('Routed alum faces letters'!$B$17:$B$30,B497,'Routed alum faces letters'!$G$17:$G$30)) +
(SUMIF('Routed alum faces letters (2)'!$B$17:$B$30,B497,'Routed alum faces letters (2)'!$G$17:$G$30)) +
(SUMIF('Routed push through acrylic'!$B$17:$B$30,B497,'Routed push through acrylic'!$G$17:$G$30)) +
(SUMIF('Routed push through acrylic (2)'!$B$17:$B$30,B497,'Routed push through acrylic (2)'!$G$17:$G$30)) +
(SUMIF('Sf routed cabinet'!$B$17:$B$30,B497,'Sf routed cabinet'!$G$17:$G$30)) +
(SUMIF('Sf routed cabinet (2)'!$B$17:$B$30,B497,'Sf routed cabinet (2)'!$G$17:$G$30)) +
(SUMIF('Df routed cabinet'!$B$17:$B$30,B497,'Df routed cabinet'!$G$17:$G$30)) +
(SUMIF('Df routed cabinet (2)'!$B$17:$B$30,B497,'Df routed cabinet (2)'!$G$17:$G$30)) +
(SUMIF('Sf acrylic cabinet'!$B$17:$B$30,B497,'Sf acrylic cabinet'!$G$17:$G$30)) +
(SUMIF('Sf acrylic cabinet (2)'!$B$17:$B$30,B497,'Sf acrylic cabinet (2)'!$G$17:$G$30)) +
(SUMIF('Economy Sf acrylic'!$B$17:$B$30,B497,'Economy Sf acrylic'!$G$17:$G$30)) +
(SUMIF('Df acrylic cabinet'!$B$17:$B$30,B497,'Df acrylic cabinet'!$G$17:$G$30)) +
(SUMIF('Df acrylic cabinet (2)'!$B$17:$B$30,B497,'Df acrylic cabinet (2)'!$G$17:$G$30)) +
(SUMIF('Sf flex cabinet'!$B$17:$B$30,B497,'Sf flex cabinet'!$G$17:$G$30)) +
(SUMIF('Sf flex cabinet (2)'!$B$17:$B$30,B497,'Sf flex cabinet (2)'!$G$17:$G$30)) +
(SUMIF('Df flex cabinet'!$B$17:$B$36,B497,'Df flex cabinet'!$G$17:$G$36)) +
(SUMIF('Df flex cabinet (2)'!$B$17:$B$36,B497,'Df flex cabinet (2)'!$G$17:$G$36)) +
(SUMIF('Pole cover'!$B$17:$B$30,B497,'Pole cover'!$G$17:$G$30)) +
(SUMIF('Pole cover (2)'!$B$17:$B$30,B497,'Pole cover (2)'!$G$17:$G$30)) +
(SUMIF('Structural Steel Fab'!$B$17:$B$29,B497,'Structural Steel Fab'!$G$17:$G$29)) +
(SUMIF(Reveal!$B$17:$B$30,B497,Reveal!$G$17:$G$30)) +
(SUMIF('Reveal (2)'!$B$17:$B$30,B497,'Reveal (2)'!$G$17:$G$30)) +
(SUMIF('Crown cove top'!$B$17:$B$30,B497,'Crown cove top'!$G$17:$G$30)) +
(SUMIF('EMC assembly'!$B$17:$B$30,B497,'EMC assembly'!$G$17:$G$30)) +
(SUMIF(Crating!$B$17:$B$29,B497,Crating!$G$17:$G$29)) +
(SUMIF('LED wiring'!$B$17:$B$30,B497,'LED wiring'!$G$17:$G$30)) +
(SUMIF('Changeable copy face'!$B$17:$B$30,B497,'Changeable copy face'!$G$17:$G$30)) +
(SUMIF('Flex face assembly'!$B$17:$B$30,B497,'Flex face assembly'!$G$17:$G$30)) +
(SUMIF('Routed face assembly'!$B$17:$B$30,B497,'Routed face assembly'!$G$17:$G$30)) +
(SUMIF('Paint calculation'!$B$17:$B$30,B497,'Paint calculation'!$G$17:$G$30)) +
(SUMIF('Trimcap letter face'!$B$17:$B$30,B497,'Trimcap letter face'!$G$17:$G$30)) +
(SUMIF('Trimcap letter face (2)'!$B$17:$B$30,B497,'Trimcap letter face (2)'!$G$17:$G$30)) +
(SUMIF('Channel letter fabrication'!$B$17:$B$30,B497,'Channel letter fabrication'!$G$17:$G$30)) +
(SUMIF('Channel letter fabrication (2)'!$B$17:$B$30,B497,'Channel letter fabrication (2)'!$G$17:$G$30))</f>
        <v>0</v>
      </c>
    </row>
    <row r="498" spans="1:10">
      <c r="A498" s="28" t="str">
        <f>[1]ODBC!$A498</f>
        <v>1/2 Toggle Wing</v>
      </c>
      <c r="B498" s="29" t="str">
        <f>[1]ODBC!B498</f>
        <v>34030</v>
      </c>
      <c r="C498" s="30">
        <f>IFERROR(VLOOKUP($B498,[1]ODBC!$B:$H,2,FALSE),"")</f>
        <v>0.48</v>
      </c>
      <c r="D498" s="30">
        <f>IFERROR(VLOOKUP($B498,[1]ODBC!$B:$H,3,FALSE),"")</f>
        <v>0.86399999999999999</v>
      </c>
      <c r="E498" s="30" t="str">
        <f>IFERROR(VLOOKUP($B498,[1]ODBC!$B:$H,4,FALSE),"")</f>
        <v>EA</v>
      </c>
      <c r="F498" s="31">
        <f>IFERROR(VLOOKUP($B498,[1]ODBC!$B:$H,5,FALSE),"")</f>
        <v>44.45</v>
      </c>
      <c r="G498" s="32">
        <f>[1]ODBC!G498</f>
        <v>0</v>
      </c>
      <c r="H498" s="33">
        <f>SUM([1]ODBC!H498)</f>
        <v>0</v>
      </c>
      <c r="I498" s="41" t="str">
        <f>'Vinyl cutting'!$B$2</f>
        <v>J36938</v>
      </c>
      <c r="J498" s="42">
        <f ca="1">(SUMIF('Freeform time and material'!$B$17:$B$30,B498,'Freeform time and material'!$G$17:$G$30)) +
(SUMIF('Vinyl cutting'!$B$17:$B$30,B498,'Vinyl cutting'!$G$17:$G$30)) +
(SUMIF('Vinyl cutting (2)'!$B$17:$B$30,B498,'Vinyl cutting (2)'!$G$17:$G$30)) +
(SUMIF('Apply vinyl graphics'!$B$17:$B$30,B498,'Apply vinyl graphics'!$G$17:$G$30)) +
(SUMIF('Apply vinyl graphics (2)'!$B$17:$B$30,B498,'Apply vinyl graphics (2)'!$G$17:$G$30)) +
(SUMIF('Alum pan sign'!$B$17:$B$30,B498,'Alum pan sign'!$G$17:$G$30)) +
(SUMIF('Alum pan sign (2)'!$B$17:$B$30,B498,'Alum pan sign (2)'!$G$17:$G$30)) +
(SUMIF('Economy pan sign'!$B$17:$B$30,B498,'Economy pan sign'!$G$17:$G$30)) +
(SUMIF('Post and panel sign'!$B$17:$B$30,B498,'Post and panel sign'!$G$17:$G$30)) +
(SUMIF('Post and panel sign (2)'!$B$17:$B$30,B498,'Post and panel sign (2)'!$G$17:$G$30)) +
(SUMIF('Flat panels only'!$B$17:$B$30,B498,'Flat panels only'!$G$17:$G$30)) +
(SUMIF('Flat panels only (2)'!$B$17:$B$30,B498,'Flat panels only (2)'!$G$17:$G$30)) +
(SUMIF('Routed panel shapes'!$B$18:$B$31,B498,'Routed panel shapes'!$G$18:$G$31)) +
(SUMIF('Routed panel shapes (2)'!$B$18:$B$31,B498,'Routed panel shapes (2)'!$G$18:$G$31)) +
(SUMIF('Routed face only'!$B$17:$B$30,B498,'Routed face only'!$G$17:$G$30)) +
(SUMIF('Routed face only (2)'!$B$17:$B$30,B498,'Routed face only (2)'!$G$17:$G$30)) +
(SUMIF('Routed alum faces letters'!$B$17:$B$30,B498,'Routed alum faces letters'!$G$17:$G$30)) +
(SUMIF('Routed alum faces letters (2)'!$B$17:$B$30,B498,'Routed alum faces letters (2)'!$G$17:$G$30)) +
(SUMIF('Routed push through acrylic'!$B$17:$B$30,B498,'Routed push through acrylic'!$G$17:$G$30)) +
(SUMIF('Routed push through acrylic (2)'!$B$17:$B$30,B498,'Routed push through acrylic (2)'!$G$17:$G$30)) +
(SUMIF('Sf routed cabinet'!$B$17:$B$30,B498,'Sf routed cabinet'!$G$17:$G$30)) +
(SUMIF('Sf routed cabinet (2)'!$B$17:$B$30,B498,'Sf routed cabinet (2)'!$G$17:$G$30)) +
(SUMIF('Df routed cabinet'!$B$17:$B$30,B498,'Df routed cabinet'!$G$17:$G$30)) +
(SUMIF('Df routed cabinet (2)'!$B$17:$B$30,B498,'Df routed cabinet (2)'!$G$17:$G$30)) +
(SUMIF('Sf acrylic cabinet'!$B$17:$B$30,B498,'Sf acrylic cabinet'!$G$17:$G$30)) +
(SUMIF('Sf acrylic cabinet (2)'!$B$17:$B$30,B498,'Sf acrylic cabinet (2)'!$G$17:$G$30)) +
(SUMIF('Economy Sf acrylic'!$B$17:$B$30,B498,'Economy Sf acrylic'!$G$17:$G$30)) +
(SUMIF('Df acrylic cabinet'!$B$17:$B$30,B498,'Df acrylic cabinet'!$G$17:$G$30)) +
(SUMIF('Df acrylic cabinet (2)'!$B$17:$B$30,B498,'Df acrylic cabinet (2)'!$G$17:$G$30)) +
(SUMIF('Sf flex cabinet'!$B$17:$B$30,B498,'Sf flex cabinet'!$G$17:$G$30)) +
(SUMIF('Sf flex cabinet (2)'!$B$17:$B$30,B498,'Sf flex cabinet (2)'!$G$17:$G$30)) +
(SUMIF('Df flex cabinet'!$B$17:$B$36,B498,'Df flex cabinet'!$G$17:$G$36)) +
(SUMIF('Df flex cabinet (2)'!$B$17:$B$36,B498,'Df flex cabinet (2)'!$G$17:$G$36)) +
(SUMIF('Pole cover'!$B$17:$B$30,B498,'Pole cover'!$G$17:$G$30)) +
(SUMIF('Pole cover (2)'!$B$17:$B$30,B498,'Pole cover (2)'!$G$17:$G$30)) +
(SUMIF('Structural Steel Fab'!$B$17:$B$29,B498,'Structural Steel Fab'!$G$17:$G$29)) +
(SUMIF(Reveal!$B$17:$B$30,B498,Reveal!$G$17:$G$30)) +
(SUMIF('Reveal (2)'!$B$17:$B$30,B498,'Reveal (2)'!$G$17:$G$30)) +
(SUMIF('Crown cove top'!$B$17:$B$30,B498,'Crown cove top'!$G$17:$G$30)) +
(SUMIF('EMC assembly'!$B$17:$B$30,B498,'EMC assembly'!$G$17:$G$30)) +
(SUMIF(Crating!$B$17:$B$29,B498,Crating!$G$17:$G$29)) +
(SUMIF('LED wiring'!$B$17:$B$30,B498,'LED wiring'!$G$17:$G$30)) +
(SUMIF('Changeable copy face'!$B$17:$B$30,B498,'Changeable copy face'!$G$17:$G$30)) +
(SUMIF('Flex face assembly'!$B$17:$B$30,B498,'Flex face assembly'!$G$17:$G$30)) +
(SUMIF('Routed face assembly'!$B$17:$B$30,B498,'Routed face assembly'!$G$17:$G$30)) +
(SUMIF('Paint calculation'!$B$17:$B$30,B498,'Paint calculation'!$G$17:$G$30)) +
(SUMIF('Trimcap letter face'!$B$17:$B$30,B498,'Trimcap letter face'!$G$17:$G$30)) +
(SUMIF('Trimcap letter face (2)'!$B$17:$B$30,B498,'Trimcap letter face (2)'!$G$17:$G$30)) +
(SUMIF('Channel letter fabrication'!$B$17:$B$30,B498,'Channel letter fabrication'!$G$17:$G$30)) +
(SUMIF('Channel letter fabrication (2)'!$B$17:$B$30,B498,'Channel letter fabrication (2)'!$G$17:$G$30))</f>
        <v>0</v>
      </c>
    </row>
    <row r="499" spans="1:10">
      <c r="A499" s="28" t="str">
        <f>[1]ODBC!$A499</f>
        <v>3/16 X 24 "E-Z" Togglers</v>
      </c>
      <c r="B499" s="29" t="str">
        <f>[1]ODBC!B499</f>
        <v>34035</v>
      </c>
      <c r="C499" s="30">
        <f>IFERROR(VLOOKUP($B499,[1]ODBC!$B:$H,2,FALSE),"")</f>
        <v>0.8</v>
      </c>
      <c r="D499" s="30">
        <f>IFERROR(VLOOKUP($B499,[1]ODBC!$B:$H,3,FALSE),"")</f>
        <v>1.44</v>
      </c>
      <c r="E499" s="30" t="str">
        <f>IFERROR(VLOOKUP($B499,[1]ODBC!$B:$H,4,FALSE),"")</f>
        <v>EA</v>
      </c>
      <c r="F499" s="31">
        <f>IFERROR(VLOOKUP($B499,[1]ODBC!$B:$H,5,FALSE),"")</f>
        <v>44.45</v>
      </c>
      <c r="G499" s="32">
        <f>[1]ODBC!G499</f>
        <v>0</v>
      </c>
      <c r="H499" s="33">
        <f>SUM([1]ODBC!H499)</f>
        <v>0</v>
      </c>
      <c r="I499" s="41" t="str">
        <f>'Vinyl cutting'!$B$2</f>
        <v>J36938</v>
      </c>
      <c r="J499" s="42">
        <f ca="1">(SUMIF('Freeform time and material'!$B$17:$B$30,B499,'Freeform time and material'!$G$17:$G$30)) +
(SUMIF('Vinyl cutting'!$B$17:$B$30,B499,'Vinyl cutting'!$G$17:$G$30)) +
(SUMIF('Vinyl cutting (2)'!$B$17:$B$30,B499,'Vinyl cutting (2)'!$G$17:$G$30)) +
(SUMIF('Apply vinyl graphics'!$B$17:$B$30,B499,'Apply vinyl graphics'!$G$17:$G$30)) +
(SUMIF('Apply vinyl graphics (2)'!$B$17:$B$30,B499,'Apply vinyl graphics (2)'!$G$17:$G$30)) +
(SUMIF('Alum pan sign'!$B$17:$B$30,B499,'Alum pan sign'!$G$17:$G$30)) +
(SUMIF('Alum pan sign (2)'!$B$17:$B$30,B499,'Alum pan sign (2)'!$G$17:$G$30)) +
(SUMIF('Economy pan sign'!$B$17:$B$30,B499,'Economy pan sign'!$G$17:$G$30)) +
(SUMIF('Post and panel sign'!$B$17:$B$30,B499,'Post and panel sign'!$G$17:$G$30)) +
(SUMIF('Post and panel sign (2)'!$B$17:$B$30,B499,'Post and panel sign (2)'!$G$17:$G$30)) +
(SUMIF('Flat panels only'!$B$17:$B$30,B499,'Flat panels only'!$G$17:$G$30)) +
(SUMIF('Flat panels only (2)'!$B$17:$B$30,B499,'Flat panels only (2)'!$G$17:$G$30)) +
(SUMIF('Routed panel shapes'!$B$18:$B$31,B499,'Routed panel shapes'!$G$18:$G$31)) +
(SUMIF('Routed panel shapes (2)'!$B$18:$B$31,B499,'Routed panel shapes (2)'!$G$18:$G$31)) +
(SUMIF('Routed face only'!$B$17:$B$30,B499,'Routed face only'!$G$17:$G$30)) +
(SUMIF('Routed face only (2)'!$B$17:$B$30,B499,'Routed face only (2)'!$G$17:$G$30)) +
(SUMIF('Routed alum faces letters'!$B$17:$B$30,B499,'Routed alum faces letters'!$G$17:$G$30)) +
(SUMIF('Routed alum faces letters (2)'!$B$17:$B$30,B499,'Routed alum faces letters (2)'!$G$17:$G$30)) +
(SUMIF('Routed push through acrylic'!$B$17:$B$30,B499,'Routed push through acrylic'!$G$17:$G$30)) +
(SUMIF('Routed push through acrylic (2)'!$B$17:$B$30,B499,'Routed push through acrylic (2)'!$G$17:$G$30)) +
(SUMIF('Sf routed cabinet'!$B$17:$B$30,B499,'Sf routed cabinet'!$G$17:$G$30)) +
(SUMIF('Sf routed cabinet (2)'!$B$17:$B$30,B499,'Sf routed cabinet (2)'!$G$17:$G$30)) +
(SUMIF('Df routed cabinet'!$B$17:$B$30,B499,'Df routed cabinet'!$G$17:$G$30)) +
(SUMIF('Df routed cabinet (2)'!$B$17:$B$30,B499,'Df routed cabinet (2)'!$G$17:$G$30)) +
(SUMIF('Sf acrylic cabinet'!$B$17:$B$30,B499,'Sf acrylic cabinet'!$G$17:$G$30)) +
(SUMIF('Sf acrylic cabinet (2)'!$B$17:$B$30,B499,'Sf acrylic cabinet (2)'!$G$17:$G$30)) +
(SUMIF('Economy Sf acrylic'!$B$17:$B$30,B499,'Economy Sf acrylic'!$G$17:$G$30)) +
(SUMIF('Df acrylic cabinet'!$B$17:$B$30,B499,'Df acrylic cabinet'!$G$17:$G$30)) +
(SUMIF('Df acrylic cabinet (2)'!$B$17:$B$30,B499,'Df acrylic cabinet (2)'!$G$17:$G$30)) +
(SUMIF('Sf flex cabinet'!$B$17:$B$30,B499,'Sf flex cabinet'!$G$17:$G$30)) +
(SUMIF('Sf flex cabinet (2)'!$B$17:$B$30,B499,'Sf flex cabinet (2)'!$G$17:$G$30)) +
(SUMIF('Df flex cabinet'!$B$17:$B$36,B499,'Df flex cabinet'!$G$17:$G$36)) +
(SUMIF('Df flex cabinet (2)'!$B$17:$B$36,B499,'Df flex cabinet (2)'!$G$17:$G$36)) +
(SUMIF('Pole cover'!$B$17:$B$30,B499,'Pole cover'!$G$17:$G$30)) +
(SUMIF('Pole cover (2)'!$B$17:$B$30,B499,'Pole cover (2)'!$G$17:$G$30)) +
(SUMIF('Structural Steel Fab'!$B$17:$B$29,B499,'Structural Steel Fab'!$G$17:$G$29)) +
(SUMIF(Reveal!$B$17:$B$30,B499,Reveal!$G$17:$G$30)) +
(SUMIF('Reveal (2)'!$B$17:$B$30,B499,'Reveal (2)'!$G$17:$G$30)) +
(SUMIF('Crown cove top'!$B$17:$B$30,B499,'Crown cove top'!$G$17:$G$30)) +
(SUMIF('EMC assembly'!$B$17:$B$30,B499,'EMC assembly'!$G$17:$G$30)) +
(SUMIF(Crating!$B$17:$B$29,B499,Crating!$G$17:$G$29)) +
(SUMIF('LED wiring'!$B$17:$B$30,B499,'LED wiring'!$G$17:$G$30)) +
(SUMIF('Changeable copy face'!$B$17:$B$30,B499,'Changeable copy face'!$G$17:$G$30)) +
(SUMIF('Flex face assembly'!$B$17:$B$30,B499,'Flex face assembly'!$G$17:$G$30)) +
(SUMIF('Routed face assembly'!$B$17:$B$30,B499,'Routed face assembly'!$G$17:$G$30)) +
(SUMIF('Paint calculation'!$B$17:$B$30,B499,'Paint calculation'!$G$17:$G$30)) +
(SUMIF('Trimcap letter face'!$B$17:$B$30,B499,'Trimcap letter face'!$G$17:$G$30)) +
(SUMIF('Trimcap letter face (2)'!$B$17:$B$30,B499,'Trimcap letter face (2)'!$G$17:$G$30)) +
(SUMIF('Channel letter fabrication'!$B$17:$B$30,B499,'Channel letter fabrication'!$G$17:$G$30)) +
(SUMIF('Channel letter fabrication (2)'!$B$17:$B$30,B499,'Channel letter fabrication (2)'!$G$17:$G$30))</f>
        <v>0</v>
      </c>
    </row>
    <row r="500" spans="1:10">
      <c r="A500" s="28" t="str">
        <f>[1]ODBC!$A500</f>
        <v>1/4 Togglers</v>
      </c>
      <c r="B500" s="29" t="str">
        <f>[1]ODBC!B500</f>
        <v>34040</v>
      </c>
      <c r="C500" s="30">
        <f>IFERROR(VLOOKUP($B500,[1]ODBC!$B:$H,2,FALSE),"")</f>
        <v>0.85</v>
      </c>
      <c r="D500" s="30">
        <f>IFERROR(VLOOKUP($B500,[1]ODBC!$B:$H,3,FALSE),"")</f>
        <v>1.53</v>
      </c>
      <c r="E500" s="30" t="str">
        <f>IFERROR(VLOOKUP($B500,[1]ODBC!$B:$H,4,FALSE),"")</f>
        <v>EA</v>
      </c>
      <c r="F500" s="31">
        <f>IFERROR(VLOOKUP($B500,[1]ODBC!$B:$H,5,FALSE),"")</f>
        <v>44.45</v>
      </c>
      <c r="G500" s="32">
        <f>[1]ODBC!G500</f>
        <v>0</v>
      </c>
      <c r="H500" s="33">
        <f>SUM([1]ODBC!H500)</f>
        <v>0</v>
      </c>
      <c r="I500" s="41" t="str">
        <f>'Vinyl cutting'!$B$2</f>
        <v>J36938</v>
      </c>
      <c r="J500" s="42">
        <f ca="1">(SUMIF('Freeform time and material'!$B$17:$B$30,B500,'Freeform time and material'!$G$17:$G$30)) +
(SUMIF('Vinyl cutting'!$B$17:$B$30,B500,'Vinyl cutting'!$G$17:$G$30)) +
(SUMIF('Vinyl cutting (2)'!$B$17:$B$30,B500,'Vinyl cutting (2)'!$G$17:$G$30)) +
(SUMIF('Apply vinyl graphics'!$B$17:$B$30,B500,'Apply vinyl graphics'!$G$17:$G$30)) +
(SUMIF('Apply vinyl graphics (2)'!$B$17:$B$30,B500,'Apply vinyl graphics (2)'!$G$17:$G$30)) +
(SUMIF('Alum pan sign'!$B$17:$B$30,B500,'Alum pan sign'!$G$17:$G$30)) +
(SUMIF('Alum pan sign (2)'!$B$17:$B$30,B500,'Alum pan sign (2)'!$G$17:$G$30)) +
(SUMIF('Economy pan sign'!$B$17:$B$30,B500,'Economy pan sign'!$G$17:$G$30)) +
(SUMIF('Post and panel sign'!$B$17:$B$30,B500,'Post and panel sign'!$G$17:$G$30)) +
(SUMIF('Post and panel sign (2)'!$B$17:$B$30,B500,'Post and panel sign (2)'!$G$17:$G$30)) +
(SUMIF('Flat panels only'!$B$17:$B$30,B500,'Flat panels only'!$G$17:$G$30)) +
(SUMIF('Flat panels only (2)'!$B$17:$B$30,B500,'Flat panels only (2)'!$G$17:$G$30)) +
(SUMIF('Routed panel shapes'!$B$18:$B$31,B500,'Routed panel shapes'!$G$18:$G$31)) +
(SUMIF('Routed panel shapes (2)'!$B$18:$B$31,B500,'Routed panel shapes (2)'!$G$18:$G$31)) +
(SUMIF('Routed face only'!$B$17:$B$30,B500,'Routed face only'!$G$17:$G$30)) +
(SUMIF('Routed face only (2)'!$B$17:$B$30,B500,'Routed face only (2)'!$G$17:$G$30)) +
(SUMIF('Routed alum faces letters'!$B$17:$B$30,B500,'Routed alum faces letters'!$G$17:$G$30)) +
(SUMIF('Routed alum faces letters (2)'!$B$17:$B$30,B500,'Routed alum faces letters (2)'!$G$17:$G$30)) +
(SUMIF('Routed push through acrylic'!$B$17:$B$30,B500,'Routed push through acrylic'!$G$17:$G$30)) +
(SUMIF('Routed push through acrylic (2)'!$B$17:$B$30,B500,'Routed push through acrylic (2)'!$G$17:$G$30)) +
(SUMIF('Sf routed cabinet'!$B$17:$B$30,B500,'Sf routed cabinet'!$G$17:$G$30)) +
(SUMIF('Sf routed cabinet (2)'!$B$17:$B$30,B500,'Sf routed cabinet (2)'!$G$17:$G$30)) +
(SUMIF('Df routed cabinet'!$B$17:$B$30,B500,'Df routed cabinet'!$G$17:$G$30)) +
(SUMIF('Df routed cabinet (2)'!$B$17:$B$30,B500,'Df routed cabinet (2)'!$G$17:$G$30)) +
(SUMIF('Sf acrylic cabinet'!$B$17:$B$30,B500,'Sf acrylic cabinet'!$G$17:$G$30)) +
(SUMIF('Sf acrylic cabinet (2)'!$B$17:$B$30,B500,'Sf acrylic cabinet (2)'!$G$17:$G$30)) +
(SUMIF('Economy Sf acrylic'!$B$17:$B$30,B500,'Economy Sf acrylic'!$G$17:$G$30)) +
(SUMIF('Df acrylic cabinet'!$B$17:$B$30,B500,'Df acrylic cabinet'!$G$17:$G$30)) +
(SUMIF('Df acrylic cabinet (2)'!$B$17:$B$30,B500,'Df acrylic cabinet (2)'!$G$17:$G$30)) +
(SUMIF('Sf flex cabinet'!$B$17:$B$30,B500,'Sf flex cabinet'!$G$17:$G$30)) +
(SUMIF('Sf flex cabinet (2)'!$B$17:$B$30,B500,'Sf flex cabinet (2)'!$G$17:$G$30)) +
(SUMIF('Df flex cabinet'!$B$17:$B$36,B500,'Df flex cabinet'!$G$17:$G$36)) +
(SUMIF('Df flex cabinet (2)'!$B$17:$B$36,B500,'Df flex cabinet (2)'!$G$17:$G$36)) +
(SUMIF('Pole cover'!$B$17:$B$30,B500,'Pole cover'!$G$17:$G$30)) +
(SUMIF('Pole cover (2)'!$B$17:$B$30,B500,'Pole cover (2)'!$G$17:$G$30)) +
(SUMIF('Structural Steel Fab'!$B$17:$B$29,B500,'Structural Steel Fab'!$G$17:$G$29)) +
(SUMIF(Reveal!$B$17:$B$30,B500,Reveal!$G$17:$G$30)) +
(SUMIF('Reveal (2)'!$B$17:$B$30,B500,'Reveal (2)'!$G$17:$G$30)) +
(SUMIF('Crown cove top'!$B$17:$B$30,B500,'Crown cove top'!$G$17:$G$30)) +
(SUMIF('EMC assembly'!$B$17:$B$30,B500,'EMC assembly'!$G$17:$G$30)) +
(SUMIF(Crating!$B$17:$B$29,B500,Crating!$G$17:$G$29)) +
(SUMIF('LED wiring'!$B$17:$B$30,B500,'LED wiring'!$G$17:$G$30)) +
(SUMIF('Changeable copy face'!$B$17:$B$30,B500,'Changeable copy face'!$G$17:$G$30)) +
(SUMIF('Flex face assembly'!$B$17:$B$30,B500,'Flex face assembly'!$G$17:$G$30)) +
(SUMIF('Routed face assembly'!$B$17:$B$30,B500,'Routed face assembly'!$G$17:$G$30)) +
(SUMIF('Paint calculation'!$B$17:$B$30,B500,'Paint calculation'!$G$17:$G$30)) +
(SUMIF('Trimcap letter face'!$B$17:$B$30,B500,'Trimcap letter face'!$G$17:$G$30)) +
(SUMIF('Trimcap letter face (2)'!$B$17:$B$30,B500,'Trimcap letter face (2)'!$G$17:$G$30)) +
(SUMIF('Channel letter fabrication'!$B$17:$B$30,B500,'Channel letter fabrication'!$G$17:$G$30)) +
(SUMIF('Channel letter fabrication (2)'!$B$17:$B$30,B500,'Channel letter fabrication (2)'!$G$17:$G$30))</f>
        <v>0</v>
      </c>
    </row>
    <row r="501" spans="1:10">
      <c r="A501" s="28" t="str">
        <f>[1]ODBC!$A501</f>
        <v>1/4-20 EZ Toggler</v>
      </c>
      <c r="B501" s="29" t="str">
        <f>[1]ODBC!B501</f>
        <v>34045</v>
      </c>
      <c r="C501" s="30">
        <f>IFERROR(VLOOKUP($B501,[1]ODBC!$B:$H,2,FALSE),"")</f>
        <v>0.68200000000000005</v>
      </c>
      <c r="D501" s="30">
        <f>IFERROR(VLOOKUP($B501,[1]ODBC!$B:$H,3,FALSE),"")</f>
        <v>1.228</v>
      </c>
      <c r="E501" s="30" t="str">
        <f>IFERROR(VLOOKUP($B501,[1]ODBC!$B:$H,4,FALSE),"")</f>
        <v>EA</v>
      </c>
      <c r="F501" s="31">
        <f>IFERROR(VLOOKUP($B501,[1]ODBC!$B:$H,5,FALSE),"")</f>
        <v>44.45</v>
      </c>
      <c r="G501" s="32">
        <f>[1]ODBC!G501</f>
        <v>0</v>
      </c>
      <c r="H501" s="33">
        <f>SUM([1]ODBC!H501)</f>
        <v>44960</v>
      </c>
      <c r="I501" s="41" t="str">
        <f>'Vinyl cutting'!$B$2</f>
        <v>J36938</v>
      </c>
      <c r="J501" s="42">
        <f ca="1">(SUMIF('Freeform time and material'!$B$17:$B$30,B501,'Freeform time and material'!$G$17:$G$30)) +
(SUMIF('Vinyl cutting'!$B$17:$B$30,B501,'Vinyl cutting'!$G$17:$G$30)) +
(SUMIF('Vinyl cutting (2)'!$B$17:$B$30,B501,'Vinyl cutting (2)'!$G$17:$G$30)) +
(SUMIF('Apply vinyl graphics'!$B$17:$B$30,B501,'Apply vinyl graphics'!$G$17:$G$30)) +
(SUMIF('Apply vinyl graphics (2)'!$B$17:$B$30,B501,'Apply vinyl graphics (2)'!$G$17:$G$30)) +
(SUMIF('Alum pan sign'!$B$17:$B$30,B501,'Alum pan sign'!$G$17:$G$30)) +
(SUMIF('Alum pan sign (2)'!$B$17:$B$30,B501,'Alum pan sign (2)'!$G$17:$G$30)) +
(SUMIF('Economy pan sign'!$B$17:$B$30,B501,'Economy pan sign'!$G$17:$G$30)) +
(SUMIF('Post and panel sign'!$B$17:$B$30,B501,'Post and panel sign'!$G$17:$G$30)) +
(SUMIF('Post and panel sign (2)'!$B$17:$B$30,B501,'Post and panel sign (2)'!$G$17:$G$30)) +
(SUMIF('Flat panels only'!$B$17:$B$30,B501,'Flat panels only'!$G$17:$G$30)) +
(SUMIF('Flat panels only (2)'!$B$17:$B$30,B501,'Flat panels only (2)'!$G$17:$G$30)) +
(SUMIF('Routed panel shapes'!$B$18:$B$31,B501,'Routed panel shapes'!$G$18:$G$31)) +
(SUMIF('Routed panel shapes (2)'!$B$18:$B$31,B501,'Routed panel shapes (2)'!$G$18:$G$31)) +
(SUMIF('Routed face only'!$B$17:$B$30,B501,'Routed face only'!$G$17:$G$30)) +
(SUMIF('Routed face only (2)'!$B$17:$B$30,B501,'Routed face only (2)'!$G$17:$G$30)) +
(SUMIF('Routed alum faces letters'!$B$17:$B$30,B501,'Routed alum faces letters'!$G$17:$G$30)) +
(SUMIF('Routed alum faces letters (2)'!$B$17:$B$30,B501,'Routed alum faces letters (2)'!$G$17:$G$30)) +
(SUMIF('Routed push through acrylic'!$B$17:$B$30,B501,'Routed push through acrylic'!$G$17:$G$30)) +
(SUMIF('Routed push through acrylic (2)'!$B$17:$B$30,B501,'Routed push through acrylic (2)'!$G$17:$G$30)) +
(SUMIF('Sf routed cabinet'!$B$17:$B$30,B501,'Sf routed cabinet'!$G$17:$G$30)) +
(SUMIF('Sf routed cabinet (2)'!$B$17:$B$30,B501,'Sf routed cabinet (2)'!$G$17:$G$30)) +
(SUMIF('Df routed cabinet'!$B$17:$B$30,B501,'Df routed cabinet'!$G$17:$G$30)) +
(SUMIF('Df routed cabinet (2)'!$B$17:$B$30,B501,'Df routed cabinet (2)'!$G$17:$G$30)) +
(SUMIF('Sf acrylic cabinet'!$B$17:$B$30,B501,'Sf acrylic cabinet'!$G$17:$G$30)) +
(SUMIF('Sf acrylic cabinet (2)'!$B$17:$B$30,B501,'Sf acrylic cabinet (2)'!$G$17:$G$30)) +
(SUMIF('Economy Sf acrylic'!$B$17:$B$30,B501,'Economy Sf acrylic'!$G$17:$G$30)) +
(SUMIF('Df acrylic cabinet'!$B$17:$B$30,B501,'Df acrylic cabinet'!$G$17:$G$30)) +
(SUMIF('Df acrylic cabinet (2)'!$B$17:$B$30,B501,'Df acrylic cabinet (2)'!$G$17:$G$30)) +
(SUMIF('Sf flex cabinet'!$B$17:$B$30,B501,'Sf flex cabinet'!$G$17:$G$30)) +
(SUMIF('Sf flex cabinet (2)'!$B$17:$B$30,B501,'Sf flex cabinet (2)'!$G$17:$G$30)) +
(SUMIF('Df flex cabinet'!$B$17:$B$36,B501,'Df flex cabinet'!$G$17:$G$36)) +
(SUMIF('Df flex cabinet (2)'!$B$17:$B$36,B501,'Df flex cabinet (2)'!$G$17:$G$36)) +
(SUMIF('Pole cover'!$B$17:$B$30,B501,'Pole cover'!$G$17:$G$30)) +
(SUMIF('Pole cover (2)'!$B$17:$B$30,B501,'Pole cover (2)'!$G$17:$G$30)) +
(SUMIF('Structural Steel Fab'!$B$17:$B$29,B501,'Structural Steel Fab'!$G$17:$G$29)) +
(SUMIF(Reveal!$B$17:$B$30,B501,Reveal!$G$17:$G$30)) +
(SUMIF('Reveal (2)'!$B$17:$B$30,B501,'Reveal (2)'!$G$17:$G$30)) +
(SUMIF('Crown cove top'!$B$17:$B$30,B501,'Crown cove top'!$G$17:$G$30)) +
(SUMIF('EMC assembly'!$B$17:$B$30,B501,'EMC assembly'!$G$17:$G$30)) +
(SUMIF(Crating!$B$17:$B$29,B501,Crating!$G$17:$G$29)) +
(SUMIF('LED wiring'!$B$17:$B$30,B501,'LED wiring'!$G$17:$G$30)) +
(SUMIF('Changeable copy face'!$B$17:$B$30,B501,'Changeable copy face'!$G$17:$G$30)) +
(SUMIF('Flex face assembly'!$B$17:$B$30,B501,'Flex face assembly'!$G$17:$G$30)) +
(SUMIF('Routed face assembly'!$B$17:$B$30,B501,'Routed face assembly'!$G$17:$G$30)) +
(SUMIF('Paint calculation'!$B$17:$B$30,B501,'Paint calculation'!$G$17:$G$30)) +
(SUMIF('Trimcap letter face'!$B$17:$B$30,B501,'Trimcap letter face'!$G$17:$G$30)) +
(SUMIF('Trimcap letter face (2)'!$B$17:$B$30,B501,'Trimcap letter face (2)'!$G$17:$G$30)) +
(SUMIF('Channel letter fabrication'!$B$17:$B$30,B501,'Channel letter fabrication'!$G$17:$G$30)) +
(SUMIF('Channel letter fabrication (2)'!$B$17:$B$30,B501,'Channel letter fabrication (2)'!$G$17:$G$30))</f>
        <v>0</v>
      </c>
    </row>
    <row r="502" spans="1:10">
      <c r="A502" s="28" t="str">
        <f>[1]ODBC!$A502</f>
        <v>3/8-16 "E Z" Toggler</v>
      </c>
      <c r="B502" s="29" t="str">
        <f>[1]ODBC!B502</f>
        <v>34050</v>
      </c>
      <c r="C502" s="30">
        <f>IFERROR(VLOOKUP($B502,[1]ODBC!$B:$H,2,FALSE),"")</f>
        <v>1.9510000000000001</v>
      </c>
      <c r="D502" s="30">
        <f>IFERROR(VLOOKUP($B502,[1]ODBC!$B:$H,3,FALSE),"")</f>
        <v>3.512</v>
      </c>
      <c r="E502" s="30" t="str">
        <f>IFERROR(VLOOKUP($B502,[1]ODBC!$B:$H,4,FALSE),"")</f>
        <v>EA</v>
      </c>
      <c r="F502" s="31">
        <f>IFERROR(VLOOKUP($B502,[1]ODBC!$B:$H,5,FALSE),"")</f>
        <v>44.45</v>
      </c>
      <c r="G502" s="32">
        <f>[1]ODBC!G502</f>
        <v>0</v>
      </c>
      <c r="H502" s="33">
        <f>SUM([1]ODBC!H502)</f>
        <v>44615</v>
      </c>
      <c r="I502" s="41" t="str">
        <f>'Vinyl cutting'!$B$2</f>
        <v>J36938</v>
      </c>
      <c r="J502" s="42">
        <f ca="1">(SUMIF('Freeform time and material'!$B$17:$B$30,B502,'Freeform time and material'!$G$17:$G$30)) +
(SUMIF('Vinyl cutting'!$B$17:$B$30,B502,'Vinyl cutting'!$G$17:$G$30)) +
(SUMIF('Vinyl cutting (2)'!$B$17:$B$30,B502,'Vinyl cutting (2)'!$G$17:$G$30)) +
(SUMIF('Apply vinyl graphics'!$B$17:$B$30,B502,'Apply vinyl graphics'!$G$17:$G$30)) +
(SUMIF('Apply vinyl graphics (2)'!$B$17:$B$30,B502,'Apply vinyl graphics (2)'!$G$17:$G$30)) +
(SUMIF('Alum pan sign'!$B$17:$B$30,B502,'Alum pan sign'!$G$17:$G$30)) +
(SUMIF('Alum pan sign (2)'!$B$17:$B$30,B502,'Alum pan sign (2)'!$G$17:$G$30)) +
(SUMIF('Economy pan sign'!$B$17:$B$30,B502,'Economy pan sign'!$G$17:$G$30)) +
(SUMIF('Post and panel sign'!$B$17:$B$30,B502,'Post and panel sign'!$G$17:$G$30)) +
(SUMIF('Post and panel sign (2)'!$B$17:$B$30,B502,'Post and panel sign (2)'!$G$17:$G$30)) +
(SUMIF('Flat panels only'!$B$17:$B$30,B502,'Flat panels only'!$G$17:$G$30)) +
(SUMIF('Flat panels only (2)'!$B$17:$B$30,B502,'Flat panels only (2)'!$G$17:$G$30)) +
(SUMIF('Routed panel shapes'!$B$18:$B$31,B502,'Routed panel shapes'!$G$18:$G$31)) +
(SUMIF('Routed panel shapes (2)'!$B$18:$B$31,B502,'Routed panel shapes (2)'!$G$18:$G$31)) +
(SUMIF('Routed face only'!$B$17:$B$30,B502,'Routed face only'!$G$17:$G$30)) +
(SUMIF('Routed face only (2)'!$B$17:$B$30,B502,'Routed face only (2)'!$G$17:$G$30)) +
(SUMIF('Routed alum faces letters'!$B$17:$B$30,B502,'Routed alum faces letters'!$G$17:$G$30)) +
(SUMIF('Routed alum faces letters (2)'!$B$17:$B$30,B502,'Routed alum faces letters (2)'!$G$17:$G$30)) +
(SUMIF('Routed push through acrylic'!$B$17:$B$30,B502,'Routed push through acrylic'!$G$17:$G$30)) +
(SUMIF('Routed push through acrylic (2)'!$B$17:$B$30,B502,'Routed push through acrylic (2)'!$G$17:$G$30)) +
(SUMIF('Sf routed cabinet'!$B$17:$B$30,B502,'Sf routed cabinet'!$G$17:$G$30)) +
(SUMIF('Sf routed cabinet (2)'!$B$17:$B$30,B502,'Sf routed cabinet (2)'!$G$17:$G$30)) +
(SUMIF('Df routed cabinet'!$B$17:$B$30,B502,'Df routed cabinet'!$G$17:$G$30)) +
(SUMIF('Df routed cabinet (2)'!$B$17:$B$30,B502,'Df routed cabinet (2)'!$G$17:$G$30)) +
(SUMIF('Sf acrylic cabinet'!$B$17:$B$30,B502,'Sf acrylic cabinet'!$G$17:$G$30)) +
(SUMIF('Sf acrylic cabinet (2)'!$B$17:$B$30,B502,'Sf acrylic cabinet (2)'!$G$17:$G$30)) +
(SUMIF('Economy Sf acrylic'!$B$17:$B$30,B502,'Economy Sf acrylic'!$G$17:$G$30)) +
(SUMIF('Df acrylic cabinet'!$B$17:$B$30,B502,'Df acrylic cabinet'!$G$17:$G$30)) +
(SUMIF('Df acrylic cabinet (2)'!$B$17:$B$30,B502,'Df acrylic cabinet (2)'!$G$17:$G$30)) +
(SUMIF('Sf flex cabinet'!$B$17:$B$30,B502,'Sf flex cabinet'!$G$17:$G$30)) +
(SUMIF('Sf flex cabinet (2)'!$B$17:$B$30,B502,'Sf flex cabinet (2)'!$G$17:$G$30)) +
(SUMIF('Df flex cabinet'!$B$17:$B$36,B502,'Df flex cabinet'!$G$17:$G$36)) +
(SUMIF('Df flex cabinet (2)'!$B$17:$B$36,B502,'Df flex cabinet (2)'!$G$17:$G$36)) +
(SUMIF('Pole cover'!$B$17:$B$30,B502,'Pole cover'!$G$17:$G$30)) +
(SUMIF('Pole cover (2)'!$B$17:$B$30,B502,'Pole cover (2)'!$G$17:$G$30)) +
(SUMIF('Structural Steel Fab'!$B$17:$B$29,B502,'Structural Steel Fab'!$G$17:$G$29)) +
(SUMIF(Reveal!$B$17:$B$30,B502,Reveal!$G$17:$G$30)) +
(SUMIF('Reveal (2)'!$B$17:$B$30,B502,'Reveal (2)'!$G$17:$G$30)) +
(SUMIF('Crown cove top'!$B$17:$B$30,B502,'Crown cove top'!$G$17:$G$30)) +
(SUMIF('EMC assembly'!$B$17:$B$30,B502,'EMC assembly'!$G$17:$G$30)) +
(SUMIF(Crating!$B$17:$B$29,B502,Crating!$G$17:$G$29)) +
(SUMIF('LED wiring'!$B$17:$B$30,B502,'LED wiring'!$G$17:$G$30)) +
(SUMIF('Changeable copy face'!$B$17:$B$30,B502,'Changeable copy face'!$G$17:$G$30)) +
(SUMIF('Flex face assembly'!$B$17:$B$30,B502,'Flex face assembly'!$G$17:$G$30)) +
(SUMIF('Routed face assembly'!$B$17:$B$30,B502,'Routed face assembly'!$G$17:$G$30)) +
(SUMIF('Paint calculation'!$B$17:$B$30,B502,'Paint calculation'!$G$17:$G$30)) +
(SUMIF('Trimcap letter face'!$B$17:$B$30,B502,'Trimcap letter face'!$G$17:$G$30)) +
(SUMIF('Trimcap letter face (2)'!$B$17:$B$30,B502,'Trimcap letter face (2)'!$G$17:$G$30)) +
(SUMIF('Channel letter fabrication'!$B$17:$B$30,B502,'Channel letter fabrication'!$G$17:$G$30)) +
(SUMIF('Channel letter fabrication (2)'!$B$17:$B$30,B502,'Channel letter fabrication (2)'!$G$17:$G$30))</f>
        <v>0</v>
      </c>
    </row>
    <row r="503" spans="1:10">
      <c r="A503" s="28" t="str">
        <f>[1]ODBC!$A503</f>
        <v>1/4 X 5 Toggle Bolt</v>
      </c>
      <c r="B503" s="29" t="str">
        <f>[1]ODBC!B503</f>
        <v>34080</v>
      </c>
      <c r="C503" s="30">
        <f>IFERROR(VLOOKUP($B503,[1]ODBC!$B:$H,2,FALSE),"")</f>
        <v>0.25</v>
      </c>
      <c r="D503" s="30">
        <f>IFERROR(VLOOKUP($B503,[1]ODBC!$B:$H,3,FALSE),"")</f>
        <v>0.45</v>
      </c>
      <c r="E503" s="30" t="str">
        <f>IFERROR(VLOOKUP($B503,[1]ODBC!$B:$H,4,FALSE),"")</f>
        <v>EA</v>
      </c>
      <c r="F503" s="31">
        <f>IFERROR(VLOOKUP($B503,[1]ODBC!$B:$H,5,FALSE),"")</f>
        <v>44.45</v>
      </c>
      <c r="G503" s="32">
        <f>[1]ODBC!G503</f>
        <v>0</v>
      </c>
      <c r="H503" s="33">
        <f>SUM([1]ODBC!H503)</f>
        <v>0</v>
      </c>
      <c r="I503" s="41" t="str">
        <f>'Vinyl cutting'!$B$2</f>
        <v>J36938</v>
      </c>
      <c r="J503" s="42">
        <f ca="1">(SUMIF('Freeform time and material'!$B$17:$B$30,B503,'Freeform time and material'!$G$17:$G$30)) +
(SUMIF('Vinyl cutting'!$B$17:$B$30,B503,'Vinyl cutting'!$G$17:$G$30)) +
(SUMIF('Vinyl cutting (2)'!$B$17:$B$30,B503,'Vinyl cutting (2)'!$G$17:$G$30)) +
(SUMIF('Apply vinyl graphics'!$B$17:$B$30,B503,'Apply vinyl graphics'!$G$17:$G$30)) +
(SUMIF('Apply vinyl graphics (2)'!$B$17:$B$30,B503,'Apply vinyl graphics (2)'!$G$17:$G$30)) +
(SUMIF('Alum pan sign'!$B$17:$B$30,B503,'Alum pan sign'!$G$17:$G$30)) +
(SUMIF('Alum pan sign (2)'!$B$17:$B$30,B503,'Alum pan sign (2)'!$G$17:$G$30)) +
(SUMIF('Economy pan sign'!$B$17:$B$30,B503,'Economy pan sign'!$G$17:$G$30)) +
(SUMIF('Post and panel sign'!$B$17:$B$30,B503,'Post and panel sign'!$G$17:$G$30)) +
(SUMIF('Post and panel sign (2)'!$B$17:$B$30,B503,'Post and panel sign (2)'!$G$17:$G$30)) +
(SUMIF('Flat panels only'!$B$17:$B$30,B503,'Flat panels only'!$G$17:$G$30)) +
(SUMIF('Flat panels only (2)'!$B$17:$B$30,B503,'Flat panels only (2)'!$G$17:$G$30)) +
(SUMIF('Routed panel shapes'!$B$18:$B$31,B503,'Routed panel shapes'!$G$18:$G$31)) +
(SUMIF('Routed panel shapes (2)'!$B$18:$B$31,B503,'Routed panel shapes (2)'!$G$18:$G$31)) +
(SUMIF('Routed face only'!$B$17:$B$30,B503,'Routed face only'!$G$17:$G$30)) +
(SUMIF('Routed face only (2)'!$B$17:$B$30,B503,'Routed face only (2)'!$G$17:$G$30)) +
(SUMIF('Routed alum faces letters'!$B$17:$B$30,B503,'Routed alum faces letters'!$G$17:$G$30)) +
(SUMIF('Routed alum faces letters (2)'!$B$17:$B$30,B503,'Routed alum faces letters (2)'!$G$17:$G$30)) +
(SUMIF('Routed push through acrylic'!$B$17:$B$30,B503,'Routed push through acrylic'!$G$17:$G$30)) +
(SUMIF('Routed push through acrylic (2)'!$B$17:$B$30,B503,'Routed push through acrylic (2)'!$G$17:$G$30)) +
(SUMIF('Sf routed cabinet'!$B$17:$B$30,B503,'Sf routed cabinet'!$G$17:$G$30)) +
(SUMIF('Sf routed cabinet (2)'!$B$17:$B$30,B503,'Sf routed cabinet (2)'!$G$17:$G$30)) +
(SUMIF('Df routed cabinet'!$B$17:$B$30,B503,'Df routed cabinet'!$G$17:$G$30)) +
(SUMIF('Df routed cabinet (2)'!$B$17:$B$30,B503,'Df routed cabinet (2)'!$G$17:$G$30)) +
(SUMIF('Sf acrylic cabinet'!$B$17:$B$30,B503,'Sf acrylic cabinet'!$G$17:$G$30)) +
(SUMIF('Sf acrylic cabinet (2)'!$B$17:$B$30,B503,'Sf acrylic cabinet (2)'!$G$17:$G$30)) +
(SUMIF('Economy Sf acrylic'!$B$17:$B$30,B503,'Economy Sf acrylic'!$G$17:$G$30)) +
(SUMIF('Df acrylic cabinet'!$B$17:$B$30,B503,'Df acrylic cabinet'!$G$17:$G$30)) +
(SUMIF('Df acrylic cabinet (2)'!$B$17:$B$30,B503,'Df acrylic cabinet (2)'!$G$17:$G$30)) +
(SUMIF('Sf flex cabinet'!$B$17:$B$30,B503,'Sf flex cabinet'!$G$17:$G$30)) +
(SUMIF('Sf flex cabinet (2)'!$B$17:$B$30,B503,'Sf flex cabinet (2)'!$G$17:$G$30)) +
(SUMIF('Df flex cabinet'!$B$17:$B$36,B503,'Df flex cabinet'!$G$17:$G$36)) +
(SUMIF('Df flex cabinet (2)'!$B$17:$B$36,B503,'Df flex cabinet (2)'!$G$17:$G$36)) +
(SUMIF('Pole cover'!$B$17:$B$30,B503,'Pole cover'!$G$17:$G$30)) +
(SUMIF('Pole cover (2)'!$B$17:$B$30,B503,'Pole cover (2)'!$G$17:$G$30)) +
(SUMIF('Structural Steel Fab'!$B$17:$B$29,B503,'Structural Steel Fab'!$G$17:$G$29)) +
(SUMIF(Reveal!$B$17:$B$30,B503,Reveal!$G$17:$G$30)) +
(SUMIF('Reveal (2)'!$B$17:$B$30,B503,'Reveal (2)'!$G$17:$G$30)) +
(SUMIF('Crown cove top'!$B$17:$B$30,B503,'Crown cove top'!$G$17:$G$30)) +
(SUMIF('EMC assembly'!$B$17:$B$30,B503,'EMC assembly'!$G$17:$G$30)) +
(SUMIF(Crating!$B$17:$B$29,B503,Crating!$G$17:$G$29)) +
(SUMIF('LED wiring'!$B$17:$B$30,B503,'LED wiring'!$G$17:$G$30)) +
(SUMIF('Changeable copy face'!$B$17:$B$30,B503,'Changeable copy face'!$G$17:$G$30)) +
(SUMIF('Flex face assembly'!$B$17:$B$30,B503,'Flex face assembly'!$G$17:$G$30)) +
(SUMIF('Routed face assembly'!$B$17:$B$30,B503,'Routed face assembly'!$G$17:$G$30)) +
(SUMIF('Paint calculation'!$B$17:$B$30,B503,'Paint calculation'!$G$17:$G$30)) +
(SUMIF('Trimcap letter face'!$B$17:$B$30,B503,'Trimcap letter face'!$G$17:$G$30)) +
(SUMIF('Trimcap letter face (2)'!$B$17:$B$30,B503,'Trimcap letter face (2)'!$G$17:$G$30)) +
(SUMIF('Channel letter fabrication'!$B$17:$B$30,B503,'Channel letter fabrication'!$G$17:$G$30)) +
(SUMIF('Channel letter fabrication (2)'!$B$17:$B$30,B503,'Channel letter fabrication (2)'!$G$17:$G$30))</f>
        <v>0</v>
      </c>
    </row>
    <row r="504" spans="1:10">
      <c r="A504" s="28" t="str">
        <f>[1]ODBC!$A504</f>
        <v>45 Degree Clips 304</v>
      </c>
      <c r="B504" s="29" t="str">
        <f>[1]ODBC!B504</f>
        <v>34090</v>
      </c>
      <c r="C504" s="30">
        <f>IFERROR(VLOOKUP($B504,[1]ODBC!$B:$H,2,FALSE),"")</f>
        <v>0.78</v>
      </c>
      <c r="D504" s="30">
        <f>IFERROR(VLOOKUP($B504,[1]ODBC!$B:$H,3,FALSE),"")</f>
        <v>1.4039999999999999</v>
      </c>
      <c r="E504" s="30" t="str">
        <f>IFERROR(VLOOKUP($B504,[1]ODBC!$B:$H,4,FALSE),"")</f>
        <v>EA</v>
      </c>
      <c r="F504" s="31">
        <f>IFERROR(VLOOKUP($B504,[1]ODBC!$B:$H,5,FALSE),"")</f>
        <v>44.45</v>
      </c>
      <c r="G504" s="32">
        <f>[1]ODBC!G504</f>
        <v>0</v>
      </c>
      <c r="H504" s="33">
        <f>SUM([1]ODBC!H504)</f>
        <v>0</v>
      </c>
      <c r="I504" s="41" t="str">
        <f>'Vinyl cutting'!$B$2</f>
        <v>J36938</v>
      </c>
      <c r="J504" s="42">
        <f ca="1">(SUMIF('Freeform time and material'!$B$17:$B$30,B504,'Freeform time and material'!$G$17:$G$30)) +
(SUMIF('Vinyl cutting'!$B$17:$B$30,B504,'Vinyl cutting'!$G$17:$G$30)) +
(SUMIF('Vinyl cutting (2)'!$B$17:$B$30,B504,'Vinyl cutting (2)'!$G$17:$G$30)) +
(SUMIF('Apply vinyl graphics'!$B$17:$B$30,B504,'Apply vinyl graphics'!$G$17:$G$30)) +
(SUMIF('Apply vinyl graphics (2)'!$B$17:$B$30,B504,'Apply vinyl graphics (2)'!$G$17:$G$30)) +
(SUMIF('Alum pan sign'!$B$17:$B$30,B504,'Alum pan sign'!$G$17:$G$30)) +
(SUMIF('Alum pan sign (2)'!$B$17:$B$30,B504,'Alum pan sign (2)'!$G$17:$G$30)) +
(SUMIF('Economy pan sign'!$B$17:$B$30,B504,'Economy pan sign'!$G$17:$G$30)) +
(SUMIF('Post and panel sign'!$B$17:$B$30,B504,'Post and panel sign'!$G$17:$G$30)) +
(SUMIF('Post and panel sign (2)'!$B$17:$B$30,B504,'Post and panel sign (2)'!$G$17:$G$30)) +
(SUMIF('Flat panels only'!$B$17:$B$30,B504,'Flat panels only'!$G$17:$G$30)) +
(SUMIF('Flat panels only (2)'!$B$17:$B$30,B504,'Flat panels only (2)'!$G$17:$G$30)) +
(SUMIF('Routed panel shapes'!$B$18:$B$31,B504,'Routed panel shapes'!$G$18:$G$31)) +
(SUMIF('Routed panel shapes (2)'!$B$18:$B$31,B504,'Routed panel shapes (2)'!$G$18:$G$31)) +
(SUMIF('Routed face only'!$B$17:$B$30,B504,'Routed face only'!$G$17:$G$30)) +
(SUMIF('Routed face only (2)'!$B$17:$B$30,B504,'Routed face only (2)'!$G$17:$G$30)) +
(SUMIF('Routed alum faces letters'!$B$17:$B$30,B504,'Routed alum faces letters'!$G$17:$G$30)) +
(SUMIF('Routed alum faces letters (2)'!$B$17:$B$30,B504,'Routed alum faces letters (2)'!$G$17:$G$30)) +
(SUMIF('Routed push through acrylic'!$B$17:$B$30,B504,'Routed push through acrylic'!$G$17:$G$30)) +
(SUMIF('Routed push through acrylic (2)'!$B$17:$B$30,B504,'Routed push through acrylic (2)'!$G$17:$G$30)) +
(SUMIF('Sf routed cabinet'!$B$17:$B$30,B504,'Sf routed cabinet'!$G$17:$G$30)) +
(SUMIF('Sf routed cabinet (2)'!$B$17:$B$30,B504,'Sf routed cabinet (2)'!$G$17:$G$30)) +
(SUMIF('Df routed cabinet'!$B$17:$B$30,B504,'Df routed cabinet'!$G$17:$G$30)) +
(SUMIF('Df routed cabinet (2)'!$B$17:$B$30,B504,'Df routed cabinet (2)'!$G$17:$G$30)) +
(SUMIF('Sf acrylic cabinet'!$B$17:$B$30,B504,'Sf acrylic cabinet'!$G$17:$G$30)) +
(SUMIF('Sf acrylic cabinet (2)'!$B$17:$B$30,B504,'Sf acrylic cabinet (2)'!$G$17:$G$30)) +
(SUMIF('Economy Sf acrylic'!$B$17:$B$30,B504,'Economy Sf acrylic'!$G$17:$G$30)) +
(SUMIF('Df acrylic cabinet'!$B$17:$B$30,B504,'Df acrylic cabinet'!$G$17:$G$30)) +
(SUMIF('Df acrylic cabinet (2)'!$B$17:$B$30,B504,'Df acrylic cabinet (2)'!$G$17:$G$30)) +
(SUMIF('Sf flex cabinet'!$B$17:$B$30,B504,'Sf flex cabinet'!$G$17:$G$30)) +
(SUMIF('Sf flex cabinet (2)'!$B$17:$B$30,B504,'Sf flex cabinet (2)'!$G$17:$G$30)) +
(SUMIF('Df flex cabinet'!$B$17:$B$36,B504,'Df flex cabinet'!$G$17:$G$36)) +
(SUMIF('Df flex cabinet (2)'!$B$17:$B$36,B504,'Df flex cabinet (2)'!$G$17:$G$36)) +
(SUMIF('Pole cover'!$B$17:$B$30,B504,'Pole cover'!$G$17:$G$30)) +
(SUMIF('Pole cover (2)'!$B$17:$B$30,B504,'Pole cover (2)'!$G$17:$G$30)) +
(SUMIF('Structural Steel Fab'!$B$17:$B$29,B504,'Structural Steel Fab'!$G$17:$G$29)) +
(SUMIF(Reveal!$B$17:$B$30,B504,Reveal!$G$17:$G$30)) +
(SUMIF('Reveal (2)'!$B$17:$B$30,B504,'Reveal (2)'!$G$17:$G$30)) +
(SUMIF('Crown cove top'!$B$17:$B$30,B504,'Crown cove top'!$G$17:$G$30)) +
(SUMIF('EMC assembly'!$B$17:$B$30,B504,'EMC assembly'!$G$17:$G$30)) +
(SUMIF(Crating!$B$17:$B$29,B504,Crating!$G$17:$G$29)) +
(SUMIF('LED wiring'!$B$17:$B$30,B504,'LED wiring'!$G$17:$G$30)) +
(SUMIF('Changeable copy face'!$B$17:$B$30,B504,'Changeable copy face'!$G$17:$G$30)) +
(SUMIF('Flex face assembly'!$B$17:$B$30,B504,'Flex face assembly'!$G$17:$G$30)) +
(SUMIF('Routed face assembly'!$B$17:$B$30,B504,'Routed face assembly'!$G$17:$G$30)) +
(SUMIF('Paint calculation'!$B$17:$B$30,B504,'Paint calculation'!$G$17:$G$30)) +
(SUMIF('Trimcap letter face'!$B$17:$B$30,B504,'Trimcap letter face'!$G$17:$G$30)) +
(SUMIF('Trimcap letter face (2)'!$B$17:$B$30,B504,'Trimcap letter face (2)'!$G$17:$G$30)) +
(SUMIF('Channel letter fabrication'!$B$17:$B$30,B504,'Channel letter fabrication'!$G$17:$G$30)) +
(SUMIF('Channel letter fabrication (2)'!$B$17:$B$30,B504,'Channel letter fabrication (2)'!$G$17:$G$30))</f>
        <v>0</v>
      </c>
    </row>
    <row r="505" spans="1:10">
      <c r="A505" s="28" t="str">
        <f>[1]ODBC!$A505</f>
        <v>90 Degree Clips 301</v>
      </c>
      <c r="B505" s="29" t="str">
        <f>[1]ODBC!B505</f>
        <v>34095</v>
      </c>
      <c r="C505" s="30">
        <f>IFERROR(VLOOKUP($B505,[1]ODBC!$B:$H,2,FALSE),"")</f>
        <v>1.1659999999999999</v>
      </c>
      <c r="D505" s="30">
        <f>IFERROR(VLOOKUP($B505,[1]ODBC!$B:$H,3,FALSE),"")</f>
        <v>2.0990000000000002</v>
      </c>
      <c r="E505" s="30" t="str">
        <f>IFERROR(VLOOKUP($B505,[1]ODBC!$B:$H,4,FALSE),"")</f>
        <v>EA</v>
      </c>
      <c r="F505" s="31">
        <f>IFERROR(VLOOKUP($B505,[1]ODBC!$B:$H,5,FALSE),"")</f>
        <v>44.45</v>
      </c>
      <c r="G505" s="32">
        <f>[1]ODBC!G505</f>
        <v>0</v>
      </c>
      <c r="H505" s="33">
        <f>SUM([1]ODBC!H505)</f>
        <v>45552</v>
      </c>
      <c r="I505" s="41" t="str">
        <f>'Vinyl cutting'!$B$2</f>
        <v>J36938</v>
      </c>
      <c r="J505" s="42">
        <f ca="1">(SUMIF('Freeform time and material'!$B$17:$B$30,B505,'Freeform time and material'!$G$17:$G$30)) +
(SUMIF('Vinyl cutting'!$B$17:$B$30,B505,'Vinyl cutting'!$G$17:$G$30)) +
(SUMIF('Vinyl cutting (2)'!$B$17:$B$30,B505,'Vinyl cutting (2)'!$G$17:$G$30)) +
(SUMIF('Apply vinyl graphics'!$B$17:$B$30,B505,'Apply vinyl graphics'!$G$17:$G$30)) +
(SUMIF('Apply vinyl graphics (2)'!$B$17:$B$30,B505,'Apply vinyl graphics (2)'!$G$17:$G$30)) +
(SUMIF('Alum pan sign'!$B$17:$B$30,B505,'Alum pan sign'!$G$17:$G$30)) +
(SUMIF('Alum pan sign (2)'!$B$17:$B$30,B505,'Alum pan sign (2)'!$G$17:$G$30)) +
(SUMIF('Economy pan sign'!$B$17:$B$30,B505,'Economy pan sign'!$G$17:$G$30)) +
(SUMIF('Post and panel sign'!$B$17:$B$30,B505,'Post and panel sign'!$G$17:$G$30)) +
(SUMIF('Post and panel sign (2)'!$B$17:$B$30,B505,'Post and panel sign (2)'!$G$17:$G$30)) +
(SUMIF('Flat panels only'!$B$17:$B$30,B505,'Flat panels only'!$G$17:$G$30)) +
(SUMIF('Flat panels only (2)'!$B$17:$B$30,B505,'Flat panels only (2)'!$G$17:$G$30)) +
(SUMIF('Routed panel shapes'!$B$18:$B$31,B505,'Routed panel shapes'!$G$18:$G$31)) +
(SUMIF('Routed panel shapes (2)'!$B$18:$B$31,B505,'Routed panel shapes (2)'!$G$18:$G$31)) +
(SUMIF('Routed face only'!$B$17:$B$30,B505,'Routed face only'!$G$17:$G$30)) +
(SUMIF('Routed face only (2)'!$B$17:$B$30,B505,'Routed face only (2)'!$G$17:$G$30)) +
(SUMIF('Routed alum faces letters'!$B$17:$B$30,B505,'Routed alum faces letters'!$G$17:$G$30)) +
(SUMIF('Routed alum faces letters (2)'!$B$17:$B$30,B505,'Routed alum faces letters (2)'!$G$17:$G$30)) +
(SUMIF('Routed push through acrylic'!$B$17:$B$30,B505,'Routed push through acrylic'!$G$17:$G$30)) +
(SUMIF('Routed push through acrylic (2)'!$B$17:$B$30,B505,'Routed push through acrylic (2)'!$G$17:$G$30)) +
(SUMIF('Sf routed cabinet'!$B$17:$B$30,B505,'Sf routed cabinet'!$G$17:$G$30)) +
(SUMIF('Sf routed cabinet (2)'!$B$17:$B$30,B505,'Sf routed cabinet (2)'!$G$17:$G$30)) +
(SUMIF('Df routed cabinet'!$B$17:$B$30,B505,'Df routed cabinet'!$G$17:$G$30)) +
(SUMIF('Df routed cabinet (2)'!$B$17:$B$30,B505,'Df routed cabinet (2)'!$G$17:$G$30)) +
(SUMIF('Sf acrylic cabinet'!$B$17:$B$30,B505,'Sf acrylic cabinet'!$G$17:$G$30)) +
(SUMIF('Sf acrylic cabinet (2)'!$B$17:$B$30,B505,'Sf acrylic cabinet (2)'!$G$17:$G$30)) +
(SUMIF('Economy Sf acrylic'!$B$17:$B$30,B505,'Economy Sf acrylic'!$G$17:$G$30)) +
(SUMIF('Df acrylic cabinet'!$B$17:$B$30,B505,'Df acrylic cabinet'!$G$17:$G$30)) +
(SUMIF('Df acrylic cabinet (2)'!$B$17:$B$30,B505,'Df acrylic cabinet (2)'!$G$17:$G$30)) +
(SUMIF('Sf flex cabinet'!$B$17:$B$30,B505,'Sf flex cabinet'!$G$17:$G$30)) +
(SUMIF('Sf flex cabinet (2)'!$B$17:$B$30,B505,'Sf flex cabinet (2)'!$G$17:$G$30)) +
(SUMIF('Df flex cabinet'!$B$17:$B$36,B505,'Df flex cabinet'!$G$17:$G$36)) +
(SUMIF('Df flex cabinet (2)'!$B$17:$B$36,B505,'Df flex cabinet (2)'!$G$17:$G$36)) +
(SUMIF('Pole cover'!$B$17:$B$30,B505,'Pole cover'!$G$17:$G$30)) +
(SUMIF('Pole cover (2)'!$B$17:$B$30,B505,'Pole cover (2)'!$G$17:$G$30)) +
(SUMIF('Structural Steel Fab'!$B$17:$B$29,B505,'Structural Steel Fab'!$G$17:$G$29)) +
(SUMIF(Reveal!$B$17:$B$30,B505,Reveal!$G$17:$G$30)) +
(SUMIF('Reveal (2)'!$B$17:$B$30,B505,'Reveal (2)'!$G$17:$G$30)) +
(SUMIF('Crown cove top'!$B$17:$B$30,B505,'Crown cove top'!$G$17:$G$30)) +
(SUMIF('EMC assembly'!$B$17:$B$30,B505,'EMC assembly'!$G$17:$G$30)) +
(SUMIF(Crating!$B$17:$B$29,B505,Crating!$G$17:$G$29)) +
(SUMIF('LED wiring'!$B$17:$B$30,B505,'LED wiring'!$G$17:$G$30)) +
(SUMIF('Changeable copy face'!$B$17:$B$30,B505,'Changeable copy face'!$G$17:$G$30)) +
(SUMIF('Flex face assembly'!$B$17:$B$30,B505,'Flex face assembly'!$G$17:$G$30)) +
(SUMIF('Routed face assembly'!$B$17:$B$30,B505,'Routed face assembly'!$G$17:$G$30)) +
(SUMIF('Paint calculation'!$B$17:$B$30,B505,'Paint calculation'!$G$17:$G$30)) +
(SUMIF('Trimcap letter face'!$B$17:$B$30,B505,'Trimcap letter face'!$G$17:$G$30)) +
(SUMIF('Trimcap letter face (2)'!$B$17:$B$30,B505,'Trimcap letter face (2)'!$G$17:$G$30)) +
(SUMIF('Channel letter fabrication'!$B$17:$B$30,B505,'Channel letter fabrication'!$G$17:$G$30)) +
(SUMIF('Channel letter fabrication (2)'!$B$17:$B$30,B505,'Channel letter fabrication (2)'!$G$17:$G$30))</f>
        <v>0</v>
      </c>
    </row>
    <row r="506" spans="1:10">
      <c r="A506" s="28" t="str">
        <f>[1]ODBC!$A506</f>
        <v>90 Degree Clips (long) 306</v>
      </c>
      <c r="B506" s="29" t="str">
        <f>[1]ODBC!B506</f>
        <v>34100</v>
      </c>
      <c r="C506" s="30">
        <f>IFERROR(VLOOKUP($B506,[1]ODBC!$B:$H,2,FALSE),"")</f>
        <v>2.0409999999999999</v>
      </c>
      <c r="D506" s="30">
        <f>IFERROR(VLOOKUP($B506,[1]ODBC!$B:$H,3,FALSE),"")</f>
        <v>3.6739999999999999</v>
      </c>
      <c r="E506" s="30" t="str">
        <f>IFERROR(VLOOKUP($B506,[1]ODBC!$B:$H,4,FALSE),"")</f>
        <v>EA</v>
      </c>
      <c r="F506" s="31">
        <f>IFERROR(VLOOKUP($B506,[1]ODBC!$B:$H,5,FALSE),"")</f>
        <v>44.45</v>
      </c>
      <c r="G506" s="32">
        <f>[1]ODBC!G506</f>
        <v>0</v>
      </c>
      <c r="H506" s="33">
        <f>SUM([1]ODBC!H506)</f>
        <v>45576</v>
      </c>
      <c r="I506" s="41" t="str">
        <f>'Vinyl cutting'!$B$2</f>
        <v>J36938</v>
      </c>
      <c r="J506" s="42">
        <f ca="1">(SUMIF('Freeform time and material'!$B$17:$B$30,B506,'Freeform time and material'!$G$17:$G$30)) +
(SUMIF('Vinyl cutting'!$B$17:$B$30,B506,'Vinyl cutting'!$G$17:$G$30)) +
(SUMIF('Vinyl cutting (2)'!$B$17:$B$30,B506,'Vinyl cutting (2)'!$G$17:$G$30)) +
(SUMIF('Apply vinyl graphics'!$B$17:$B$30,B506,'Apply vinyl graphics'!$G$17:$G$30)) +
(SUMIF('Apply vinyl graphics (2)'!$B$17:$B$30,B506,'Apply vinyl graphics (2)'!$G$17:$G$30)) +
(SUMIF('Alum pan sign'!$B$17:$B$30,B506,'Alum pan sign'!$G$17:$G$30)) +
(SUMIF('Alum pan sign (2)'!$B$17:$B$30,B506,'Alum pan sign (2)'!$G$17:$G$30)) +
(SUMIF('Economy pan sign'!$B$17:$B$30,B506,'Economy pan sign'!$G$17:$G$30)) +
(SUMIF('Post and panel sign'!$B$17:$B$30,B506,'Post and panel sign'!$G$17:$G$30)) +
(SUMIF('Post and panel sign (2)'!$B$17:$B$30,B506,'Post and panel sign (2)'!$G$17:$G$30)) +
(SUMIF('Flat panels only'!$B$17:$B$30,B506,'Flat panels only'!$G$17:$G$30)) +
(SUMIF('Flat panels only (2)'!$B$17:$B$30,B506,'Flat panels only (2)'!$G$17:$G$30)) +
(SUMIF('Routed panel shapes'!$B$18:$B$31,B506,'Routed panel shapes'!$G$18:$G$31)) +
(SUMIF('Routed panel shapes (2)'!$B$18:$B$31,B506,'Routed panel shapes (2)'!$G$18:$G$31)) +
(SUMIF('Routed face only'!$B$17:$B$30,B506,'Routed face only'!$G$17:$G$30)) +
(SUMIF('Routed face only (2)'!$B$17:$B$30,B506,'Routed face only (2)'!$G$17:$G$30)) +
(SUMIF('Routed alum faces letters'!$B$17:$B$30,B506,'Routed alum faces letters'!$G$17:$G$30)) +
(SUMIF('Routed alum faces letters (2)'!$B$17:$B$30,B506,'Routed alum faces letters (2)'!$G$17:$G$30)) +
(SUMIF('Routed push through acrylic'!$B$17:$B$30,B506,'Routed push through acrylic'!$G$17:$G$30)) +
(SUMIF('Routed push through acrylic (2)'!$B$17:$B$30,B506,'Routed push through acrylic (2)'!$G$17:$G$30)) +
(SUMIF('Sf routed cabinet'!$B$17:$B$30,B506,'Sf routed cabinet'!$G$17:$G$30)) +
(SUMIF('Sf routed cabinet (2)'!$B$17:$B$30,B506,'Sf routed cabinet (2)'!$G$17:$G$30)) +
(SUMIF('Df routed cabinet'!$B$17:$B$30,B506,'Df routed cabinet'!$G$17:$G$30)) +
(SUMIF('Df routed cabinet (2)'!$B$17:$B$30,B506,'Df routed cabinet (2)'!$G$17:$G$30)) +
(SUMIF('Sf acrylic cabinet'!$B$17:$B$30,B506,'Sf acrylic cabinet'!$G$17:$G$30)) +
(SUMIF('Sf acrylic cabinet (2)'!$B$17:$B$30,B506,'Sf acrylic cabinet (2)'!$G$17:$G$30)) +
(SUMIF('Economy Sf acrylic'!$B$17:$B$30,B506,'Economy Sf acrylic'!$G$17:$G$30)) +
(SUMIF('Df acrylic cabinet'!$B$17:$B$30,B506,'Df acrylic cabinet'!$G$17:$G$30)) +
(SUMIF('Df acrylic cabinet (2)'!$B$17:$B$30,B506,'Df acrylic cabinet (2)'!$G$17:$G$30)) +
(SUMIF('Sf flex cabinet'!$B$17:$B$30,B506,'Sf flex cabinet'!$G$17:$G$30)) +
(SUMIF('Sf flex cabinet (2)'!$B$17:$B$30,B506,'Sf flex cabinet (2)'!$G$17:$G$30)) +
(SUMIF('Df flex cabinet'!$B$17:$B$36,B506,'Df flex cabinet'!$G$17:$G$36)) +
(SUMIF('Df flex cabinet (2)'!$B$17:$B$36,B506,'Df flex cabinet (2)'!$G$17:$G$36)) +
(SUMIF('Pole cover'!$B$17:$B$30,B506,'Pole cover'!$G$17:$G$30)) +
(SUMIF('Pole cover (2)'!$B$17:$B$30,B506,'Pole cover (2)'!$G$17:$G$30)) +
(SUMIF('Structural Steel Fab'!$B$17:$B$29,B506,'Structural Steel Fab'!$G$17:$G$29)) +
(SUMIF(Reveal!$B$17:$B$30,B506,Reveal!$G$17:$G$30)) +
(SUMIF('Reveal (2)'!$B$17:$B$30,B506,'Reveal (2)'!$G$17:$G$30)) +
(SUMIF('Crown cove top'!$B$17:$B$30,B506,'Crown cove top'!$G$17:$G$30)) +
(SUMIF('EMC assembly'!$B$17:$B$30,B506,'EMC assembly'!$G$17:$G$30)) +
(SUMIF(Crating!$B$17:$B$29,B506,Crating!$G$17:$G$29)) +
(SUMIF('LED wiring'!$B$17:$B$30,B506,'LED wiring'!$G$17:$G$30)) +
(SUMIF('Changeable copy face'!$B$17:$B$30,B506,'Changeable copy face'!$G$17:$G$30)) +
(SUMIF('Flex face assembly'!$B$17:$B$30,B506,'Flex face assembly'!$G$17:$G$30)) +
(SUMIF('Routed face assembly'!$B$17:$B$30,B506,'Routed face assembly'!$G$17:$G$30)) +
(SUMIF('Paint calculation'!$B$17:$B$30,B506,'Paint calculation'!$G$17:$G$30)) +
(SUMIF('Trimcap letter face'!$B$17:$B$30,B506,'Trimcap letter face'!$G$17:$G$30)) +
(SUMIF('Trimcap letter face (2)'!$B$17:$B$30,B506,'Trimcap letter face (2)'!$G$17:$G$30)) +
(SUMIF('Channel letter fabrication'!$B$17:$B$30,B506,'Channel letter fabrication'!$G$17:$G$30)) +
(SUMIF('Channel letter fabrication (2)'!$B$17:$B$30,B506,'Channel letter fabrication (2)'!$G$17:$G$30))</f>
        <v>0</v>
      </c>
    </row>
    <row r="507" spans="1:10">
      <c r="A507" s="28" t="str">
        <f>[1]ODBC!$A507</f>
        <v>A-Strap Z Clips (short)</v>
      </c>
      <c r="B507" s="29" t="str">
        <f>[1]ODBC!B507</f>
        <v>34105</v>
      </c>
      <c r="C507" s="30">
        <f>IFERROR(VLOOKUP($B507,[1]ODBC!$B:$H,2,FALSE),"")</f>
        <v>0.8</v>
      </c>
      <c r="D507" s="30">
        <f>IFERROR(VLOOKUP($B507,[1]ODBC!$B:$H,3,FALSE),"")</f>
        <v>1.44</v>
      </c>
      <c r="E507" s="30" t="str">
        <f>IFERROR(VLOOKUP($B507,[1]ODBC!$B:$H,4,FALSE),"")</f>
        <v>EA</v>
      </c>
      <c r="F507" s="31">
        <f>IFERROR(VLOOKUP($B507,[1]ODBC!$B:$H,5,FALSE),"")</f>
        <v>44.45</v>
      </c>
      <c r="G507" s="32">
        <f>[1]ODBC!G507</f>
        <v>0</v>
      </c>
      <c r="H507" s="33">
        <f>SUM([1]ODBC!H507)</f>
        <v>0</v>
      </c>
      <c r="I507" s="41" t="str">
        <f>'Vinyl cutting'!$B$2</f>
        <v>J36938</v>
      </c>
      <c r="J507" s="42">
        <f ca="1">(SUMIF('Freeform time and material'!$B$17:$B$30,B507,'Freeform time and material'!$G$17:$G$30)) +
(SUMIF('Vinyl cutting'!$B$17:$B$30,B507,'Vinyl cutting'!$G$17:$G$30)) +
(SUMIF('Vinyl cutting (2)'!$B$17:$B$30,B507,'Vinyl cutting (2)'!$G$17:$G$30)) +
(SUMIF('Apply vinyl graphics'!$B$17:$B$30,B507,'Apply vinyl graphics'!$G$17:$G$30)) +
(SUMIF('Apply vinyl graphics (2)'!$B$17:$B$30,B507,'Apply vinyl graphics (2)'!$G$17:$G$30)) +
(SUMIF('Alum pan sign'!$B$17:$B$30,B507,'Alum pan sign'!$G$17:$G$30)) +
(SUMIF('Alum pan sign (2)'!$B$17:$B$30,B507,'Alum pan sign (2)'!$G$17:$G$30)) +
(SUMIF('Economy pan sign'!$B$17:$B$30,B507,'Economy pan sign'!$G$17:$G$30)) +
(SUMIF('Post and panel sign'!$B$17:$B$30,B507,'Post and panel sign'!$G$17:$G$30)) +
(SUMIF('Post and panel sign (2)'!$B$17:$B$30,B507,'Post and panel sign (2)'!$G$17:$G$30)) +
(SUMIF('Flat panels only'!$B$17:$B$30,B507,'Flat panels only'!$G$17:$G$30)) +
(SUMIF('Flat panels only (2)'!$B$17:$B$30,B507,'Flat panels only (2)'!$G$17:$G$30)) +
(SUMIF('Routed panel shapes'!$B$18:$B$31,B507,'Routed panel shapes'!$G$18:$G$31)) +
(SUMIF('Routed panel shapes (2)'!$B$18:$B$31,B507,'Routed panel shapes (2)'!$G$18:$G$31)) +
(SUMIF('Routed face only'!$B$17:$B$30,B507,'Routed face only'!$G$17:$G$30)) +
(SUMIF('Routed face only (2)'!$B$17:$B$30,B507,'Routed face only (2)'!$G$17:$G$30)) +
(SUMIF('Routed alum faces letters'!$B$17:$B$30,B507,'Routed alum faces letters'!$G$17:$G$30)) +
(SUMIF('Routed alum faces letters (2)'!$B$17:$B$30,B507,'Routed alum faces letters (2)'!$G$17:$G$30)) +
(SUMIF('Routed push through acrylic'!$B$17:$B$30,B507,'Routed push through acrylic'!$G$17:$G$30)) +
(SUMIF('Routed push through acrylic (2)'!$B$17:$B$30,B507,'Routed push through acrylic (2)'!$G$17:$G$30)) +
(SUMIF('Sf routed cabinet'!$B$17:$B$30,B507,'Sf routed cabinet'!$G$17:$G$30)) +
(SUMIF('Sf routed cabinet (2)'!$B$17:$B$30,B507,'Sf routed cabinet (2)'!$G$17:$G$30)) +
(SUMIF('Df routed cabinet'!$B$17:$B$30,B507,'Df routed cabinet'!$G$17:$G$30)) +
(SUMIF('Df routed cabinet (2)'!$B$17:$B$30,B507,'Df routed cabinet (2)'!$G$17:$G$30)) +
(SUMIF('Sf acrylic cabinet'!$B$17:$B$30,B507,'Sf acrylic cabinet'!$G$17:$G$30)) +
(SUMIF('Sf acrylic cabinet (2)'!$B$17:$B$30,B507,'Sf acrylic cabinet (2)'!$G$17:$G$30)) +
(SUMIF('Economy Sf acrylic'!$B$17:$B$30,B507,'Economy Sf acrylic'!$G$17:$G$30)) +
(SUMIF('Df acrylic cabinet'!$B$17:$B$30,B507,'Df acrylic cabinet'!$G$17:$G$30)) +
(SUMIF('Df acrylic cabinet (2)'!$B$17:$B$30,B507,'Df acrylic cabinet (2)'!$G$17:$G$30)) +
(SUMIF('Sf flex cabinet'!$B$17:$B$30,B507,'Sf flex cabinet'!$G$17:$G$30)) +
(SUMIF('Sf flex cabinet (2)'!$B$17:$B$30,B507,'Sf flex cabinet (2)'!$G$17:$G$30)) +
(SUMIF('Df flex cabinet'!$B$17:$B$36,B507,'Df flex cabinet'!$G$17:$G$36)) +
(SUMIF('Df flex cabinet (2)'!$B$17:$B$36,B507,'Df flex cabinet (2)'!$G$17:$G$36)) +
(SUMIF('Pole cover'!$B$17:$B$30,B507,'Pole cover'!$G$17:$G$30)) +
(SUMIF('Pole cover (2)'!$B$17:$B$30,B507,'Pole cover (2)'!$G$17:$G$30)) +
(SUMIF('Structural Steel Fab'!$B$17:$B$29,B507,'Structural Steel Fab'!$G$17:$G$29)) +
(SUMIF(Reveal!$B$17:$B$30,B507,Reveal!$G$17:$G$30)) +
(SUMIF('Reveal (2)'!$B$17:$B$30,B507,'Reveal (2)'!$G$17:$G$30)) +
(SUMIF('Crown cove top'!$B$17:$B$30,B507,'Crown cove top'!$G$17:$G$30)) +
(SUMIF('EMC assembly'!$B$17:$B$30,B507,'EMC assembly'!$G$17:$G$30)) +
(SUMIF(Crating!$B$17:$B$29,B507,Crating!$G$17:$G$29)) +
(SUMIF('LED wiring'!$B$17:$B$30,B507,'LED wiring'!$G$17:$G$30)) +
(SUMIF('Changeable copy face'!$B$17:$B$30,B507,'Changeable copy face'!$G$17:$G$30)) +
(SUMIF('Flex face assembly'!$B$17:$B$30,B507,'Flex face assembly'!$G$17:$G$30)) +
(SUMIF('Routed face assembly'!$B$17:$B$30,B507,'Routed face assembly'!$G$17:$G$30)) +
(SUMIF('Paint calculation'!$B$17:$B$30,B507,'Paint calculation'!$G$17:$G$30)) +
(SUMIF('Trimcap letter face'!$B$17:$B$30,B507,'Trimcap letter face'!$G$17:$G$30)) +
(SUMIF('Trimcap letter face (2)'!$B$17:$B$30,B507,'Trimcap letter face (2)'!$G$17:$G$30)) +
(SUMIF('Channel letter fabrication'!$B$17:$B$30,B507,'Channel letter fabrication'!$G$17:$G$30)) +
(SUMIF('Channel letter fabrication (2)'!$B$17:$B$30,B507,'Channel letter fabrication (2)'!$G$17:$G$30))</f>
        <v>0</v>
      </c>
    </row>
    <row r="508" spans="1:10">
      <c r="A508" s="28" t="str">
        <f>[1]ODBC!$A508</f>
        <v>A-Strap Z Clips (long)</v>
      </c>
      <c r="B508" s="29" t="str">
        <f>[1]ODBC!B508</f>
        <v>34110</v>
      </c>
      <c r="C508" s="30">
        <f>IFERROR(VLOOKUP($B508,[1]ODBC!$B:$H,2,FALSE),"")</f>
        <v>1</v>
      </c>
      <c r="D508" s="30">
        <f>IFERROR(VLOOKUP($B508,[1]ODBC!$B:$H,3,FALSE),"")</f>
        <v>1.8</v>
      </c>
      <c r="E508" s="30" t="str">
        <f>IFERROR(VLOOKUP($B508,[1]ODBC!$B:$H,4,FALSE),"")</f>
        <v>EA</v>
      </c>
      <c r="F508" s="31">
        <f>IFERROR(VLOOKUP($B508,[1]ODBC!$B:$H,5,FALSE),"")</f>
        <v>44.45</v>
      </c>
      <c r="G508" s="32">
        <f>[1]ODBC!G508</f>
        <v>0</v>
      </c>
      <c r="H508" s="33">
        <f>SUM([1]ODBC!H508)</f>
        <v>0</v>
      </c>
      <c r="I508" s="41" t="str">
        <f>'Vinyl cutting'!$B$2</f>
        <v>J36938</v>
      </c>
      <c r="J508" s="42">
        <f ca="1">(SUMIF('Freeform time and material'!$B$17:$B$30,B508,'Freeform time and material'!$G$17:$G$30)) +
(SUMIF('Vinyl cutting'!$B$17:$B$30,B508,'Vinyl cutting'!$G$17:$G$30)) +
(SUMIF('Vinyl cutting (2)'!$B$17:$B$30,B508,'Vinyl cutting (2)'!$G$17:$G$30)) +
(SUMIF('Apply vinyl graphics'!$B$17:$B$30,B508,'Apply vinyl graphics'!$G$17:$G$30)) +
(SUMIF('Apply vinyl graphics (2)'!$B$17:$B$30,B508,'Apply vinyl graphics (2)'!$G$17:$G$30)) +
(SUMIF('Alum pan sign'!$B$17:$B$30,B508,'Alum pan sign'!$G$17:$G$30)) +
(SUMIF('Alum pan sign (2)'!$B$17:$B$30,B508,'Alum pan sign (2)'!$G$17:$G$30)) +
(SUMIF('Economy pan sign'!$B$17:$B$30,B508,'Economy pan sign'!$G$17:$G$30)) +
(SUMIF('Post and panel sign'!$B$17:$B$30,B508,'Post and panel sign'!$G$17:$G$30)) +
(SUMIF('Post and panel sign (2)'!$B$17:$B$30,B508,'Post and panel sign (2)'!$G$17:$G$30)) +
(SUMIF('Flat panels only'!$B$17:$B$30,B508,'Flat panels only'!$G$17:$G$30)) +
(SUMIF('Flat panels only (2)'!$B$17:$B$30,B508,'Flat panels only (2)'!$G$17:$G$30)) +
(SUMIF('Routed panel shapes'!$B$18:$B$31,B508,'Routed panel shapes'!$G$18:$G$31)) +
(SUMIF('Routed panel shapes (2)'!$B$18:$B$31,B508,'Routed panel shapes (2)'!$G$18:$G$31)) +
(SUMIF('Routed face only'!$B$17:$B$30,B508,'Routed face only'!$G$17:$G$30)) +
(SUMIF('Routed face only (2)'!$B$17:$B$30,B508,'Routed face only (2)'!$G$17:$G$30)) +
(SUMIF('Routed alum faces letters'!$B$17:$B$30,B508,'Routed alum faces letters'!$G$17:$G$30)) +
(SUMIF('Routed alum faces letters (2)'!$B$17:$B$30,B508,'Routed alum faces letters (2)'!$G$17:$G$30)) +
(SUMIF('Routed push through acrylic'!$B$17:$B$30,B508,'Routed push through acrylic'!$G$17:$G$30)) +
(SUMIF('Routed push through acrylic (2)'!$B$17:$B$30,B508,'Routed push through acrylic (2)'!$G$17:$G$30)) +
(SUMIF('Sf routed cabinet'!$B$17:$B$30,B508,'Sf routed cabinet'!$G$17:$G$30)) +
(SUMIF('Sf routed cabinet (2)'!$B$17:$B$30,B508,'Sf routed cabinet (2)'!$G$17:$G$30)) +
(SUMIF('Df routed cabinet'!$B$17:$B$30,B508,'Df routed cabinet'!$G$17:$G$30)) +
(SUMIF('Df routed cabinet (2)'!$B$17:$B$30,B508,'Df routed cabinet (2)'!$G$17:$G$30)) +
(SUMIF('Sf acrylic cabinet'!$B$17:$B$30,B508,'Sf acrylic cabinet'!$G$17:$G$30)) +
(SUMIF('Sf acrylic cabinet (2)'!$B$17:$B$30,B508,'Sf acrylic cabinet (2)'!$G$17:$G$30)) +
(SUMIF('Economy Sf acrylic'!$B$17:$B$30,B508,'Economy Sf acrylic'!$G$17:$G$30)) +
(SUMIF('Df acrylic cabinet'!$B$17:$B$30,B508,'Df acrylic cabinet'!$G$17:$G$30)) +
(SUMIF('Df acrylic cabinet (2)'!$B$17:$B$30,B508,'Df acrylic cabinet (2)'!$G$17:$G$30)) +
(SUMIF('Sf flex cabinet'!$B$17:$B$30,B508,'Sf flex cabinet'!$G$17:$G$30)) +
(SUMIF('Sf flex cabinet (2)'!$B$17:$B$30,B508,'Sf flex cabinet (2)'!$G$17:$G$30)) +
(SUMIF('Df flex cabinet'!$B$17:$B$36,B508,'Df flex cabinet'!$G$17:$G$36)) +
(SUMIF('Df flex cabinet (2)'!$B$17:$B$36,B508,'Df flex cabinet (2)'!$G$17:$G$36)) +
(SUMIF('Pole cover'!$B$17:$B$30,B508,'Pole cover'!$G$17:$G$30)) +
(SUMIF('Pole cover (2)'!$B$17:$B$30,B508,'Pole cover (2)'!$G$17:$G$30)) +
(SUMIF('Structural Steel Fab'!$B$17:$B$29,B508,'Structural Steel Fab'!$G$17:$G$29)) +
(SUMIF(Reveal!$B$17:$B$30,B508,Reveal!$G$17:$G$30)) +
(SUMIF('Reveal (2)'!$B$17:$B$30,B508,'Reveal (2)'!$G$17:$G$30)) +
(SUMIF('Crown cove top'!$B$17:$B$30,B508,'Crown cove top'!$G$17:$G$30)) +
(SUMIF('EMC assembly'!$B$17:$B$30,B508,'EMC assembly'!$G$17:$G$30)) +
(SUMIF(Crating!$B$17:$B$29,B508,Crating!$G$17:$G$29)) +
(SUMIF('LED wiring'!$B$17:$B$30,B508,'LED wiring'!$G$17:$G$30)) +
(SUMIF('Changeable copy face'!$B$17:$B$30,B508,'Changeable copy face'!$G$17:$G$30)) +
(SUMIF('Flex face assembly'!$B$17:$B$30,B508,'Flex face assembly'!$G$17:$G$30)) +
(SUMIF('Routed face assembly'!$B$17:$B$30,B508,'Routed face assembly'!$G$17:$G$30)) +
(SUMIF('Paint calculation'!$B$17:$B$30,B508,'Paint calculation'!$G$17:$G$30)) +
(SUMIF('Trimcap letter face'!$B$17:$B$30,B508,'Trimcap letter face'!$G$17:$G$30)) +
(SUMIF('Trimcap letter face (2)'!$B$17:$B$30,B508,'Trimcap letter face (2)'!$G$17:$G$30)) +
(SUMIF('Channel letter fabrication'!$B$17:$B$30,B508,'Channel letter fabrication'!$G$17:$G$30)) +
(SUMIF('Channel letter fabrication (2)'!$B$17:$B$30,B508,'Channel letter fabrication (2)'!$G$17:$G$30))</f>
        <v>0</v>
      </c>
    </row>
    <row r="509" spans="1:10">
      <c r="A509" s="28" t="str">
        <f>[1]ODBC!$A509</f>
        <v>8 Zip-In Sheetrock Anchor</v>
      </c>
      <c r="B509" s="29" t="str">
        <f>[1]ODBC!B509</f>
        <v>34115</v>
      </c>
      <c r="C509" s="30">
        <f>IFERROR(VLOOKUP($B509,[1]ODBC!$B:$H,2,FALSE),"")</f>
        <v>0.26800000000000002</v>
      </c>
      <c r="D509" s="30">
        <f>IFERROR(VLOOKUP($B509,[1]ODBC!$B:$H,3,FALSE),"")</f>
        <v>0.48199999999999998</v>
      </c>
      <c r="E509" s="30" t="str">
        <f>IFERROR(VLOOKUP($B509,[1]ODBC!$B:$H,4,FALSE),"")</f>
        <v>EA</v>
      </c>
      <c r="F509" s="31">
        <f>IFERROR(VLOOKUP($B509,[1]ODBC!$B:$H,5,FALSE),"")</f>
        <v>44.45</v>
      </c>
      <c r="G509" s="32">
        <f>[1]ODBC!G509</f>
        <v>0</v>
      </c>
      <c r="H509" s="33">
        <f>SUM([1]ODBC!H509)</f>
        <v>44783</v>
      </c>
      <c r="I509" s="41" t="str">
        <f>'Vinyl cutting'!$B$2</f>
        <v>J36938</v>
      </c>
      <c r="J509" s="42">
        <f ca="1">(SUMIF('Freeform time and material'!$B$17:$B$30,B509,'Freeform time and material'!$G$17:$G$30)) +
(SUMIF('Vinyl cutting'!$B$17:$B$30,B509,'Vinyl cutting'!$G$17:$G$30)) +
(SUMIF('Vinyl cutting (2)'!$B$17:$B$30,B509,'Vinyl cutting (2)'!$G$17:$G$30)) +
(SUMIF('Apply vinyl graphics'!$B$17:$B$30,B509,'Apply vinyl graphics'!$G$17:$G$30)) +
(SUMIF('Apply vinyl graphics (2)'!$B$17:$B$30,B509,'Apply vinyl graphics (2)'!$G$17:$G$30)) +
(SUMIF('Alum pan sign'!$B$17:$B$30,B509,'Alum pan sign'!$G$17:$G$30)) +
(SUMIF('Alum pan sign (2)'!$B$17:$B$30,B509,'Alum pan sign (2)'!$G$17:$G$30)) +
(SUMIF('Economy pan sign'!$B$17:$B$30,B509,'Economy pan sign'!$G$17:$G$30)) +
(SUMIF('Post and panel sign'!$B$17:$B$30,B509,'Post and panel sign'!$G$17:$G$30)) +
(SUMIF('Post and panel sign (2)'!$B$17:$B$30,B509,'Post and panel sign (2)'!$G$17:$G$30)) +
(SUMIF('Flat panels only'!$B$17:$B$30,B509,'Flat panels only'!$G$17:$G$30)) +
(SUMIF('Flat panels only (2)'!$B$17:$B$30,B509,'Flat panels only (2)'!$G$17:$G$30)) +
(SUMIF('Routed panel shapes'!$B$18:$B$31,B509,'Routed panel shapes'!$G$18:$G$31)) +
(SUMIF('Routed panel shapes (2)'!$B$18:$B$31,B509,'Routed panel shapes (2)'!$G$18:$G$31)) +
(SUMIF('Routed face only'!$B$17:$B$30,B509,'Routed face only'!$G$17:$G$30)) +
(SUMIF('Routed face only (2)'!$B$17:$B$30,B509,'Routed face only (2)'!$G$17:$G$30)) +
(SUMIF('Routed alum faces letters'!$B$17:$B$30,B509,'Routed alum faces letters'!$G$17:$G$30)) +
(SUMIF('Routed alum faces letters (2)'!$B$17:$B$30,B509,'Routed alum faces letters (2)'!$G$17:$G$30)) +
(SUMIF('Routed push through acrylic'!$B$17:$B$30,B509,'Routed push through acrylic'!$G$17:$G$30)) +
(SUMIF('Routed push through acrylic (2)'!$B$17:$B$30,B509,'Routed push through acrylic (2)'!$G$17:$G$30)) +
(SUMIF('Sf routed cabinet'!$B$17:$B$30,B509,'Sf routed cabinet'!$G$17:$G$30)) +
(SUMIF('Sf routed cabinet (2)'!$B$17:$B$30,B509,'Sf routed cabinet (2)'!$G$17:$G$30)) +
(SUMIF('Df routed cabinet'!$B$17:$B$30,B509,'Df routed cabinet'!$G$17:$G$30)) +
(SUMIF('Df routed cabinet (2)'!$B$17:$B$30,B509,'Df routed cabinet (2)'!$G$17:$G$30)) +
(SUMIF('Sf acrylic cabinet'!$B$17:$B$30,B509,'Sf acrylic cabinet'!$G$17:$G$30)) +
(SUMIF('Sf acrylic cabinet (2)'!$B$17:$B$30,B509,'Sf acrylic cabinet (2)'!$G$17:$G$30)) +
(SUMIF('Economy Sf acrylic'!$B$17:$B$30,B509,'Economy Sf acrylic'!$G$17:$G$30)) +
(SUMIF('Df acrylic cabinet'!$B$17:$B$30,B509,'Df acrylic cabinet'!$G$17:$G$30)) +
(SUMIF('Df acrylic cabinet (2)'!$B$17:$B$30,B509,'Df acrylic cabinet (2)'!$G$17:$G$30)) +
(SUMIF('Sf flex cabinet'!$B$17:$B$30,B509,'Sf flex cabinet'!$G$17:$G$30)) +
(SUMIF('Sf flex cabinet (2)'!$B$17:$B$30,B509,'Sf flex cabinet (2)'!$G$17:$G$30)) +
(SUMIF('Df flex cabinet'!$B$17:$B$36,B509,'Df flex cabinet'!$G$17:$G$36)) +
(SUMIF('Df flex cabinet (2)'!$B$17:$B$36,B509,'Df flex cabinet (2)'!$G$17:$G$36)) +
(SUMIF('Pole cover'!$B$17:$B$30,B509,'Pole cover'!$G$17:$G$30)) +
(SUMIF('Pole cover (2)'!$B$17:$B$30,B509,'Pole cover (2)'!$G$17:$G$30)) +
(SUMIF('Structural Steel Fab'!$B$17:$B$29,B509,'Structural Steel Fab'!$G$17:$G$29)) +
(SUMIF(Reveal!$B$17:$B$30,B509,Reveal!$G$17:$G$30)) +
(SUMIF('Reveal (2)'!$B$17:$B$30,B509,'Reveal (2)'!$G$17:$G$30)) +
(SUMIF('Crown cove top'!$B$17:$B$30,B509,'Crown cove top'!$G$17:$G$30)) +
(SUMIF('EMC assembly'!$B$17:$B$30,B509,'EMC assembly'!$G$17:$G$30)) +
(SUMIF(Crating!$B$17:$B$29,B509,Crating!$G$17:$G$29)) +
(SUMIF('LED wiring'!$B$17:$B$30,B509,'LED wiring'!$G$17:$G$30)) +
(SUMIF('Changeable copy face'!$B$17:$B$30,B509,'Changeable copy face'!$G$17:$G$30)) +
(SUMIF('Flex face assembly'!$B$17:$B$30,B509,'Flex face assembly'!$G$17:$G$30)) +
(SUMIF('Routed face assembly'!$B$17:$B$30,B509,'Routed face assembly'!$G$17:$G$30)) +
(SUMIF('Paint calculation'!$B$17:$B$30,B509,'Paint calculation'!$G$17:$G$30)) +
(SUMIF('Trimcap letter face'!$B$17:$B$30,B509,'Trimcap letter face'!$G$17:$G$30)) +
(SUMIF('Trimcap letter face (2)'!$B$17:$B$30,B509,'Trimcap letter face (2)'!$G$17:$G$30)) +
(SUMIF('Channel letter fabrication'!$B$17:$B$30,B509,'Channel letter fabrication'!$G$17:$G$30)) +
(SUMIF('Channel letter fabrication (2)'!$B$17:$B$30,B509,'Channel letter fabrication (2)'!$G$17:$G$30))</f>
        <v>0</v>
      </c>
    </row>
    <row r="510" spans="1:10">
      <c r="A510" s="28" t="str">
        <f>[1]ODBC!$A510</f>
        <v>8-10 Plastic Anchor (Conical)</v>
      </c>
      <c r="B510" s="29" t="str">
        <f>[1]ODBC!B510</f>
        <v>34120</v>
      </c>
      <c r="C510" s="30">
        <f>IFERROR(VLOOKUP($B510,[1]ODBC!$B:$H,2,FALSE),"")</f>
        <v>4.9000000000000002E-2</v>
      </c>
      <c r="D510" s="30">
        <f>IFERROR(VLOOKUP($B510,[1]ODBC!$B:$H,3,FALSE),"")</f>
        <v>8.7999999999999995E-2</v>
      </c>
      <c r="E510" s="30" t="str">
        <f>IFERROR(VLOOKUP($B510,[1]ODBC!$B:$H,4,FALSE),"")</f>
        <v>EA</v>
      </c>
      <c r="F510" s="31">
        <f>IFERROR(VLOOKUP($B510,[1]ODBC!$B:$H,5,FALSE),"")</f>
        <v>44.45</v>
      </c>
      <c r="G510" s="32">
        <f>[1]ODBC!G510</f>
        <v>0</v>
      </c>
      <c r="H510" s="33">
        <f>SUM([1]ODBC!H510)</f>
        <v>0</v>
      </c>
      <c r="I510" s="41" t="str">
        <f>'Vinyl cutting'!$B$2</f>
        <v>J36938</v>
      </c>
      <c r="J510" s="42">
        <f ca="1">(SUMIF('Freeform time and material'!$B$17:$B$30,B510,'Freeform time and material'!$G$17:$G$30)) +
(SUMIF('Vinyl cutting'!$B$17:$B$30,B510,'Vinyl cutting'!$G$17:$G$30)) +
(SUMIF('Vinyl cutting (2)'!$B$17:$B$30,B510,'Vinyl cutting (2)'!$G$17:$G$30)) +
(SUMIF('Apply vinyl graphics'!$B$17:$B$30,B510,'Apply vinyl graphics'!$G$17:$G$30)) +
(SUMIF('Apply vinyl graphics (2)'!$B$17:$B$30,B510,'Apply vinyl graphics (2)'!$G$17:$G$30)) +
(SUMIF('Alum pan sign'!$B$17:$B$30,B510,'Alum pan sign'!$G$17:$G$30)) +
(SUMIF('Alum pan sign (2)'!$B$17:$B$30,B510,'Alum pan sign (2)'!$G$17:$G$30)) +
(SUMIF('Economy pan sign'!$B$17:$B$30,B510,'Economy pan sign'!$G$17:$G$30)) +
(SUMIF('Post and panel sign'!$B$17:$B$30,B510,'Post and panel sign'!$G$17:$G$30)) +
(SUMIF('Post and panel sign (2)'!$B$17:$B$30,B510,'Post and panel sign (2)'!$G$17:$G$30)) +
(SUMIF('Flat panels only'!$B$17:$B$30,B510,'Flat panels only'!$G$17:$G$30)) +
(SUMIF('Flat panels only (2)'!$B$17:$B$30,B510,'Flat panels only (2)'!$G$17:$G$30)) +
(SUMIF('Routed panel shapes'!$B$18:$B$31,B510,'Routed panel shapes'!$G$18:$G$31)) +
(SUMIF('Routed panel shapes (2)'!$B$18:$B$31,B510,'Routed panel shapes (2)'!$G$18:$G$31)) +
(SUMIF('Routed face only'!$B$17:$B$30,B510,'Routed face only'!$G$17:$G$30)) +
(SUMIF('Routed face only (2)'!$B$17:$B$30,B510,'Routed face only (2)'!$G$17:$G$30)) +
(SUMIF('Routed alum faces letters'!$B$17:$B$30,B510,'Routed alum faces letters'!$G$17:$G$30)) +
(SUMIF('Routed alum faces letters (2)'!$B$17:$B$30,B510,'Routed alum faces letters (2)'!$G$17:$G$30)) +
(SUMIF('Routed push through acrylic'!$B$17:$B$30,B510,'Routed push through acrylic'!$G$17:$G$30)) +
(SUMIF('Routed push through acrylic (2)'!$B$17:$B$30,B510,'Routed push through acrylic (2)'!$G$17:$G$30)) +
(SUMIF('Sf routed cabinet'!$B$17:$B$30,B510,'Sf routed cabinet'!$G$17:$G$30)) +
(SUMIF('Sf routed cabinet (2)'!$B$17:$B$30,B510,'Sf routed cabinet (2)'!$G$17:$G$30)) +
(SUMIF('Df routed cabinet'!$B$17:$B$30,B510,'Df routed cabinet'!$G$17:$G$30)) +
(SUMIF('Df routed cabinet (2)'!$B$17:$B$30,B510,'Df routed cabinet (2)'!$G$17:$G$30)) +
(SUMIF('Sf acrylic cabinet'!$B$17:$B$30,B510,'Sf acrylic cabinet'!$G$17:$G$30)) +
(SUMIF('Sf acrylic cabinet (2)'!$B$17:$B$30,B510,'Sf acrylic cabinet (2)'!$G$17:$G$30)) +
(SUMIF('Economy Sf acrylic'!$B$17:$B$30,B510,'Economy Sf acrylic'!$G$17:$G$30)) +
(SUMIF('Df acrylic cabinet'!$B$17:$B$30,B510,'Df acrylic cabinet'!$G$17:$G$30)) +
(SUMIF('Df acrylic cabinet (2)'!$B$17:$B$30,B510,'Df acrylic cabinet (2)'!$G$17:$G$30)) +
(SUMIF('Sf flex cabinet'!$B$17:$B$30,B510,'Sf flex cabinet'!$G$17:$G$30)) +
(SUMIF('Sf flex cabinet (2)'!$B$17:$B$30,B510,'Sf flex cabinet (2)'!$G$17:$G$30)) +
(SUMIF('Df flex cabinet'!$B$17:$B$36,B510,'Df flex cabinet'!$G$17:$G$36)) +
(SUMIF('Df flex cabinet (2)'!$B$17:$B$36,B510,'Df flex cabinet (2)'!$G$17:$G$36)) +
(SUMIF('Pole cover'!$B$17:$B$30,B510,'Pole cover'!$G$17:$G$30)) +
(SUMIF('Pole cover (2)'!$B$17:$B$30,B510,'Pole cover (2)'!$G$17:$G$30)) +
(SUMIF('Structural Steel Fab'!$B$17:$B$29,B510,'Structural Steel Fab'!$G$17:$G$29)) +
(SUMIF(Reveal!$B$17:$B$30,B510,Reveal!$G$17:$G$30)) +
(SUMIF('Reveal (2)'!$B$17:$B$30,B510,'Reveal (2)'!$G$17:$G$30)) +
(SUMIF('Crown cove top'!$B$17:$B$30,B510,'Crown cove top'!$G$17:$G$30)) +
(SUMIF('EMC assembly'!$B$17:$B$30,B510,'EMC assembly'!$G$17:$G$30)) +
(SUMIF(Crating!$B$17:$B$29,B510,Crating!$G$17:$G$29)) +
(SUMIF('LED wiring'!$B$17:$B$30,B510,'LED wiring'!$G$17:$G$30)) +
(SUMIF('Changeable copy face'!$B$17:$B$30,B510,'Changeable copy face'!$G$17:$G$30)) +
(SUMIF('Flex face assembly'!$B$17:$B$30,B510,'Flex face assembly'!$G$17:$G$30)) +
(SUMIF('Routed face assembly'!$B$17:$B$30,B510,'Routed face assembly'!$G$17:$G$30)) +
(SUMIF('Paint calculation'!$B$17:$B$30,B510,'Paint calculation'!$G$17:$G$30)) +
(SUMIF('Trimcap letter face'!$B$17:$B$30,B510,'Trimcap letter face'!$G$17:$G$30)) +
(SUMIF('Trimcap letter face (2)'!$B$17:$B$30,B510,'Trimcap letter face (2)'!$G$17:$G$30)) +
(SUMIF('Channel letter fabrication'!$B$17:$B$30,B510,'Channel letter fabrication'!$G$17:$G$30)) +
(SUMIF('Channel letter fabrication (2)'!$B$17:$B$30,B510,'Channel letter fabrication (2)'!$G$17:$G$30))</f>
        <v>0</v>
      </c>
    </row>
    <row r="511" spans="1:10">
      <c r="A511" s="28" t="str">
        <f>[1]ODBC!$A511</f>
        <v>10-12 X1 PlasticAnchr(Conical)</v>
      </c>
      <c r="B511" s="29" t="str">
        <f>[1]ODBC!B511</f>
        <v>34125</v>
      </c>
      <c r="C511" s="30">
        <f>IFERROR(VLOOKUP($B511,[1]ODBC!$B:$H,2,FALSE),"")</f>
        <v>4.7E-2</v>
      </c>
      <c r="D511" s="30">
        <f>IFERROR(VLOOKUP($B511,[1]ODBC!$B:$H,3,FALSE),"")</f>
        <v>8.5000000000000006E-2</v>
      </c>
      <c r="E511" s="30" t="str">
        <f>IFERROR(VLOOKUP($B511,[1]ODBC!$B:$H,4,FALSE),"")</f>
        <v>EA</v>
      </c>
      <c r="F511" s="31">
        <f>IFERROR(VLOOKUP($B511,[1]ODBC!$B:$H,5,FALSE),"")</f>
        <v>44.45</v>
      </c>
      <c r="G511" s="32">
        <f>[1]ODBC!G511</f>
        <v>0</v>
      </c>
      <c r="H511" s="33">
        <f>SUM([1]ODBC!H511)</f>
        <v>45944</v>
      </c>
      <c r="I511" s="41" t="str">
        <f>'Vinyl cutting'!$B$2</f>
        <v>J36938</v>
      </c>
      <c r="J511" s="42">
        <f ca="1">(SUMIF('Freeform time and material'!$B$17:$B$30,B511,'Freeform time and material'!$G$17:$G$30)) +
(SUMIF('Vinyl cutting'!$B$17:$B$30,B511,'Vinyl cutting'!$G$17:$G$30)) +
(SUMIF('Vinyl cutting (2)'!$B$17:$B$30,B511,'Vinyl cutting (2)'!$G$17:$G$30)) +
(SUMIF('Apply vinyl graphics'!$B$17:$B$30,B511,'Apply vinyl graphics'!$G$17:$G$30)) +
(SUMIF('Apply vinyl graphics (2)'!$B$17:$B$30,B511,'Apply vinyl graphics (2)'!$G$17:$G$30)) +
(SUMIF('Alum pan sign'!$B$17:$B$30,B511,'Alum pan sign'!$G$17:$G$30)) +
(SUMIF('Alum pan sign (2)'!$B$17:$B$30,B511,'Alum pan sign (2)'!$G$17:$G$30)) +
(SUMIF('Economy pan sign'!$B$17:$B$30,B511,'Economy pan sign'!$G$17:$G$30)) +
(SUMIF('Post and panel sign'!$B$17:$B$30,B511,'Post and panel sign'!$G$17:$G$30)) +
(SUMIF('Post and panel sign (2)'!$B$17:$B$30,B511,'Post and panel sign (2)'!$G$17:$G$30)) +
(SUMIF('Flat panels only'!$B$17:$B$30,B511,'Flat panels only'!$G$17:$G$30)) +
(SUMIF('Flat panels only (2)'!$B$17:$B$30,B511,'Flat panels only (2)'!$G$17:$G$30)) +
(SUMIF('Routed panel shapes'!$B$18:$B$31,B511,'Routed panel shapes'!$G$18:$G$31)) +
(SUMIF('Routed panel shapes (2)'!$B$18:$B$31,B511,'Routed panel shapes (2)'!$G$18:$G$31)) +
(SUMIF('Routed face only'!$B$17:$B$30,B511,'Routed face only'!$G$17:$G$30)) +
(SUMIF('Routed face only (2)'!$B$17:$B$30,B511,'Routed face only (2)'!$G$17:$G$30)) +
(SUMIF('Routed alum faces letters'!$B$17:$B$30,B511,'Routed alum faces letters'!$G$17:$G$30)) +
(SUMIF('Routed alum faces letters (2)'!$B$17:$B$30,B511,'Routed alum faces letters (2)'!$G$17:$G$30)) +
(SUMIF('Routed push through acrylic'!$B$17:$B$30,B511,'Routed push through acrylic'!$G$17:$G$30)) +
(SUMIF('Routed push through acrylic (2)'!$B$17:$B$30,B511,'Routed push through acrylic (2)'!$G$17:$G$30)) +
(SUMIF('Sf routed cabinet'!$B$17:$B$30,B511,'Sf routed cabinet'!$G$17:$G$30)) +
(SUMIF('Sf routed cabinet (2)'!$B$17:$B$30,B511,'Sf routed cabinet (2)'!$G$17:$G$30)) +
(SUMIF('Df routed cabinet'!$B$17:$B$30,B511,'Df routed cabinet'!$G$17:$G$30)) +
(SUMIF('Df routed cabinet (2)'!$B$17:$B$30,B511,'Df routed cabinet (2)'!$G$17:$G$30)) +
(SUMIF('Sf acrylic cabinet'!$B$17:$B$30,B511,'Sf acrylic cabinet'!$G$17:$G$30)) +
(SUMIF('Sf acrylic cabinet (2)'!$B$17:$B$30,B511,'Sf acrylic cabinet (2)'!$G$17:$G$30)) +
(SUMIF('Economy Sf acrylic'!$B$17:$B$30,B511,'Economy Sf acrylic'!$G$17:$G$30)) +
(SUMIF('Df acrylic cabinet'!$B$17:$B$30,B511,'Df acrylic cabinet'!$G$17:$G$30)) +
(SUMIF('Df acrylic cabinet (2)'!$B$17:$B$30,B511,'Df acrylic cabinet (2)'!$G$17:$G$30)) +
(SUMIF('Sf flex cabinet'!$B$17:$B$30,B511,'Sf flex cabinet'!$G$17:$G$30)) +
(SUMIF('Sf flex cabinet (2)'!$B$17:$B$30,B511,'Sf flex cabinet (2)'!$G$17:$G$30)) +
(SUMIF('Df flex cabinet'!$B$17:$B$36,B511,'Df flex cabinet'!$G$17:$G$36)) +
(SUMIF('Df flex cabinet (2)'!$B$17:$B$36,B511,'Df flex cabinet (2)'!$G$17:$G$36)) +
(SUMIF('Pole cover'!$B$17:$B$30,B511,'Pole cover'!$G$17:$G$30)) +
(SUMIF('Pole cover (2)'!$B$17:$B$30,B511,'Pole cover (2)'!$G$17:$G$30)) +
(SUMIF('Structural Steel Fab'!$B$17:$B$29,B511,'Structural Steel Fab'!$G$17:$G$29)) +
(SUMIF(Reveal!$B$17:$B$30,B511,Reveal!$G$17:$G$30)) +
(SUMIF('Reveal (2)'!$B$17:$B$30,B511,'Reveal (2)'!$G$17:$G$30)) +
(SUMIF('Crown cove top'!$B$17:$B$30,B511,'Crown cove top'!$G$17:$G$30)) +
(SUMIF('EMC assembly'!$B$17:$B$30,B511,'EMC assembly'!$G$17:$G$30)) +
(SUMIF(Crating!$B$17:$B$29,B511,Crating!$G$17:$G$29)) +
(SUMIF('LED wiring'!$B$17:$B$30,B511,'LED wiring'!$G$17:$G$30)) +
(SUMIF('Changeable copy face'!$B$17:$B$30,B511,'Changeable copy face'!$G$17:$G$30)) +
(SUMIF('Flex face assembly'!$B$17:$B$30,B511,'Flex face assembly'!$G$17:$G$30)) +
(SUMIF('Routed face assembly'!$B$17:$B$30,B511,'Routed face assembly'!$G$17:$G$30)) +
(SUMIF('Paint calculation'!$B$17:$B$30,B511,'Paint calculation'!$G$17:$G$30)) +
(SUMIF('Trimcap letter face'!$B$17:$B$30,B511,'Trimcap letter face'!$G$17:$G$30)) +
(SUMIF('Trimcap letter face (2)'!$B$17:$B$30,B511,'Trimcap letter face (2)'!$G$17:$G$30)) +
(SUMIF('Channel letter fabrication'!$B$17:$B$30,B511,'Channel letter fabrication'!$G$17:$G$30)) +
(SUMIF('Channel letter fabrication (2)'!$B$17:$B$30,B511,'Channel letter fabrication (2)'!$G$17:$G$30))</f>
        <v>0</v>
      </c>
    </row>
    <row r="512" spans="1:10">
      <c r="A512" s="28" t="str">
        <f>[1]ODBC!$A512</f>
        <v>14-16 Plastic Anchor (Conical)</v>
      </c>
      <c r="B512" s="29" t="str">
        <f>[1]ODBC!B512</f>
        <v>34130</v>
      </c>
      <c r="C512" s="30">
        <f>IFERROR(VLOOKUP($B512,[1]ODBC!$B:$H,2,FALSE),"")</f>
        <v>8.2000000000000003E-2</v>
      </c>
      <c r="D512" s="30">
        <f>IFERROR(VLOOKUP($B512,[1]ODBC!$B:$H,3,FALSE),"")</f>
        <v>0.14799999999999999</v>
      </c>
      <c r="E512" s="30" t="str">
        <f>IFERROR(VLOOKUP($B512,[1]ODBC!$B:$H,4,FALSE),"")</f>
        <v>EA</v>
      </c>
      <c r="F512" s="31">
        <f>IFERROR(VLOOKUP($B512,[1]ODBC!$B:$H,5,FALSE),"")</f>
        <v>44.45</v>
      </c>
      <c r="G512" s="32">
        <f>[1]ODBC!G512</f>
        <v>0</v>
      </c>
      <c r="H512" s="33">
        <f>SUM([1]ODBC!H512)</f>
        <v>46034</v>
      </c>
      <c r="I512" s="41" t="str">
        <f>'Vinyl cutting'!$B$2</f>
        <v>J36938</v>
      </c>
      <c r="J512" s="42">
        <f ca="1">(SUMIF('Freeform time and material'!$B$17:$B$30,B512,'Freeform time and material'!$G$17:$G$30)) +
(SUMIF('Vinyl cutting'!$B$17:$B$30,B512,'Vinyl cutting'!$G$17:$G$30)) +
(SUMIF('Vinyl cutting (2)'!$B$17:$B$30,B512,'Vinyl cutting (2)'!$G$17:$G$30)) +
(SUMIF('Apply vinyl graphics'!$B$17:$B$30,B512,'Apply vinyl graphics'!$G$17:$G$30)) +
(SUMIF('Apply vinyl graphics (2)'!$B$17:$B$30,B512,'Apply vinyl graphics (2)'!$G$17:$G$30)) +
(SUMIF('Alum pan sign'!$B$17:$B$30,B512,'Alum pan sign'!$G$17:$G$30)) +
(SUMIF('Alum pan sign (2)'!$B$17:$B$30,B512,'Alum pan sign (2)'!$G$17:$G$30)) +
(SUMIF('Economy pan sign'!$B$17:$B$30,B512,'Economy pan sign'!$G$17:$G$30)) +
(SUMIF('Post and panel sign'!$B$17:$B$30,B512,'Post and panel sign'!$G$17:$G$30)) +
(SUMIF('Post and panel sign (2)'!$B$17:$B$30,B512,'Post and panel sign (2)'!$G$17:$G$30)) +
(SUMIF('Flat panels only'!$B$17:$B$30,B512,'Flat panels only'!$G$17:$G$30)) +
(SUMIF('Flat panels only (2)'!$B$17:$B$30,B512,'Flat panels only (2)'!$G$17:$G$30)) +
(SUMIF('Routed panel shapes'!$B$18:$B$31,B512,'Routed panel shapes'!$G$18:$G$31)) +
(SUMIF('Routed panel shapes (2)'!$B$18:$B$31,B512,'Routed panel shapes (2)'!$G$18:$G$31)) +
(SUMIF('Routed face only'!$B$17:$B$30,B512,'Routed face only'!$G$17:$G$30)) +
(SUMIF('Routed face only (2)'!$B$17:$B$30,B512,'Routed face only (2)'!$G$17:$G$30)) +
(SUMIF('Routed alum faces letters'!$B$17:$B$30,B512,'Routed alum faces letters'!$G$17:$G$30)) +
(SUMIF('Routed alum faces letters (2)'!$B$17:$B$30,B512,'Routed alum faces letters (2)'!$G$17:$G$30)) +
(SUMIF('Routed push through acrylic'!$B$17:$B$30,B512,'Routed push through acrylic'!$G$17:$G$30)) +
(SUMIF('Routed push through acrylic (2)'!$B$17:$B$30,B512,'Routed push through acrylic (2)'!$G$17:$G$30)) +
(SUMIF('Sf routed cabinet'!$B$17:$B$30,B512,'Sf routed cabinet'!$G$17:$G$30)) +
(SUMIF('Sf routed cabinet (2)'!$B$17:$B$30,B512,'Sf routed cabinet (2)'!$G$17:$G$30)) +
(SUMIF('Df routed cabinet'!$B$17:$B$30,B512,'Df routed cabinet'!$G$17:$G$30)) +
(SUMIF('Df routed cabinet (2)'!$B$17:$B$30,B512,'Df routed cabinet (2)'!$G$17:$G$30)) +
(SUMIF('Sf acrylic cabinet'!$B$17:$B$30,B512,'Sf acrylic cabinet'!$G$17:$G$30)) +
(SUMIF('Sf acrylic cabinet (2)'!$B$17:$B$30,B512,'Sf acrylic cabinet (2)'!$G$17:$G$30)) +
(SUMIF('Economy Sf acrylic'!$B$17:$B$30,B512,'Economy Sf acrylic'!$G$17:$G$30)) +
(SUMIF('Df acrylic cabinet'!$B$17:$B$30,B512,'Df acrylic cabinet'!$G$17:$G$30)) +
(SUMIF('Df acrylic cabinet (2)'!$B$17:$B$30,B512,'Df acrylic cabinet (2)'!$G$17:$G$30)) +
(SUMIF('Sf flex cabinet'!$B$17:$B$30,B512,'Sf flex cabinet'!$G$17:$G$30)) +
(SUMIF('Sf flex cabinet (2)'!$B$17:$B$30,B512,'Sf flex cabinet (2)'!$G$17:$G$30)) +
(SUMIF('Df flex cabinet'!$B$17:$B$36,B512,'Df flex cabinet'!$G$17:$G$36)) +
(SUMIF('Df flex cabinet (2)'!$B$17:$B$36,B512,'Df flex cabinet (2)'!$G$17:$G$36)) +
(SUMIF('Pole cover'!$B$17:$B$30,B512,'Pole cover'!$G$17:$G$30)) +
(SUMIF('Pole cover (2)'!$B$17:$B$30,B512,'Pole cover (2)'!$G$17:$G$30)) +
(SUMIF('Structural Steel Fab'!$B$17:$B$29,B512,'Structural Steel Fab'!$G$17:$G$29)) +
(SUMIF(Reveal!$B$17:$B$30,B512,Reveal!$G$17:$G$30)) +
(SUMIF('Reveal (2)'!$B$17:$B$30,B512,'Reveal (2)'!$G$17:$G$30)) +
(SUMIF('Crown cove top'!$B$17:$B$30,B512,'Crown cove top'!$G$17:$G$30)) +
(SUMIF('EMC assembly'!$B$17:$B$30,B512,'EMC assembly'!$G$17:$G$30)) +
(SUMIF(Crating!$B$17:$B$29,B512,Crating!$G$17:$G$29)) +
(SUMIF('LED wiring'!$B$17:$B$30,B512,'LED wiring'!$G$17:$G$30)) +
(SUMIF('Changeable copy face'!$B$17:$B$30,B512,'Changeable copy face'!$G$17:$G$30)) +
(SUMIF('Flex face assembly'!$B$17:$B$30,B512,'Flex face assembly'!$G$17:$G$30)) +
(SUMIF('Routed face assembly'!$B$17:$B$30,B512,'Routed face assembly'!$G$17:$G$30)) +
(SUMIF('Paint calculation'!$B$17:$B$30,B512,'Paint calculation'!$G$17:$G$30)) +
(SUMIF('Trimcap letter face'!$B$17:$B$30,B512,'Trimcap letter face'!$G$17:$G$30)) +
(SUMIF('Trimcap letter face (2)'!$B$17:$B$30,B512,'Trimcap letter face (2)'!$G$17:$G$30)) +
(SUMIF('Channel letter fabrication'!$B$17:$B$30,B512,'Channel letter fabrication'!$G$17:$G$30)) +
(SUMIF('Channel letter fabrication (2)'!$B$17:$B$30,B512,'Channel letter fabrication (2)'!$G$17:$G$30))</f>
        <v>0</v>
      </c>
    </row>
    <row r="513" spans="1:10">
      <c r="A513" s="28" t="str">
        <f>[1]ODBC!$A513</f>
        <v>1/4 Turnbuckle Eye/Hook</v>
      </c>
      <c r="B513" s="29" t="str">
        <f>[1]ODBC!B513</f>
        <v>34135</v>
      </c>
      <c r="C513" s="30">
        <f>IFERROR(VLOOKUP($B513,[1]ODBC!$B:$H,2,FALSE),"")</f>
        <v>3.42</v>
      </c>
      <c r="D513" s="30">
        <f>IFERROR(VLOOKUP($B513,[1]ODBC!$B:$H,3,FALSE),"")</f>
        <v>6.157</v>
      </c>
      <c r="E513" s="30" t="str">
        <f>IFERROR(VLOOKUP($B513,[1]ODBC!$B:$H,4,FALSE),"")</f>
        <v>EA</v>
      </c>
      <c r="F513" s="31">
        <f>IFERROR(VLOOKUP($B513,[1]ODBC!$B:$H,5,FALSE),"")</f>
        <v>44.45</v>
      </c>
      <c r="G513" s="32">
        <f>[1]ODBC!G513</f>
        <v>0</v>
      </c>
      <c r="H513" s="33">
        <f>SUM([1]ODBC!H513)</f>
        <v>0</v>
      </c>
      <c r="I513" s="41" t="str">
        <f>'Vinyl cutting'!$B$2</f>
        <v>J36938</v>
      </c>
      <c r="J513" s="42">
        <f ca="1">(SUMIF('Freeform time and material'!$B$17:$B$30,B513,'Freeform time and material'!$G$17:$G$30)) +
(SUMIF('Vinyl cutting'!$B$17:$B$30,B513,'Vinyl cutting'!$G$17:$G$30)) +
(SUMIF('Vinyl cutting (2)'!$B$17:$B$30,B513,'Vinyl cutting (2)'!$G$17:$G$30)) +
(SUMIF('Apply vinyl graphics'!$B$17:$B$30,B513,'Apply vinyl graphics'!$G$17:$G$30)) +
(SUMIF('Apply vinyl graphics (2)'!$B$17:$B$30,B513,'Apply vinyl graphics (2)'!$G$17:$G$30)) +
(SUMIF('Alum pan sign'!$B$17:$B$30,B513,'Alum pan sign'!$G$17:$G$30)) +
(SUMIF('Alum pan sign (2)'!$B$17:$B$30,B513,'Alum pan sign (2)'!$G$17:$G$30)) +
(SUMIF('Economy pan sign'!$B$17:$B$30,B513,'Economy pan sign'!$G$17:$G$30)) +
(SUMIF('Post and panel sign'!$B$17:$B$30,B513,'Post and panel sign'!$G$17:$G$30)) +
(SUMIF('Post and panel sign (2)'!$B$17:$B$30,B513,'Post and panel sign (2)'!$G$17:$G$30)) +
(SUMIF('Flat panels only'!$B$17:$B$30,B513,'Flat panels only'!$G$17:$G$30)) +
(SUMIF('Flat panels only (2)'!$B$17:$B$30,B513,'Flat panels only (2)'!$G$17:$G$30)) +
(SUMIF('Routed panel shapes'!$B$18:$B$31,B513,'Routed panel shapes'!$G$18:$G$31)) +
(SUMIF('Routed panel shapes (2)'!$B$18:$B$31,B513,'Routed panel shapes (2)'!$G$18:$G$31)) +
(SUMIF('Routed face only'!$B$17:$B$30,B513,'Routed face only'!$G$17:$G$30)) +
(SUMIF('Routed face only (2)'!$B$17:$B$30,B513,'Routed face only (2)'!$G$17:$G$30)) +
(SUMIF('Routed alum faces letters'!$B$17:$B$30,B513,'Routed alum faces letters'!$G$17:$G$30)) +
(SUMIF('Routed alum faces letters (2)'!$B$17:$B$30,B513,'Routed alum faces letters (2)'!$G$17:$G$30)) +
(SUMIF('Routed push through acrylic'!$B$17:$B$30,B513,'Routed push through acrylic'!$G$17:$G$30)) +
(SUMIF('Routed push through acrylic (2)'!$B$17:$B$30,B513,'Routed push through acrylic (2)'!$G$17:$G$30)) +
(SUMIF('Sf routed cabinet'!$B$17:$B$30,B513,'Sf routed cabinet'!$G$17:$G$30)) +
(SUMIF('Sf routed cabinet (2)'!$B$17:$B$30,B513,'Sf routed cabinet (2)'!$G$17:$G$30)) +
(SUMIF('Df routed cabinet'!$B$17:$B$30,B513,'Df routed cabinet'!$G$17:$G$30)) +
(SUMIF('Df routed cabinet (2)'!$B$17:$B$30,B513,'Df routed cabinet (2)'!$G$17:$G$30)) +
(SUMIF('Sf acrylic cabinet'!$B$17:$B$30,B513,'Sf acrylic cabinet'!$G$17:$G$30)) +
(SUMIF('Sf acrylic cabinet (2)'!$B$17:$B$30,B513,'Sf acrylic cabinet (2)'!$G$17:$G$30)) +
(SUMIF('Economy Sf acrylic'!$B$17:$B$30,B513,'Economy Sf acrylic'!$G$17:$G$30)) +
(SUMIF('Df acrylic cabinet'!$B$17:$B$30,B513,'Df acrylic cabinet'!$G$17:$G$30)) +
(SUMIF('Df acrylic cabinet (2)'!$B$17:$B$30,B513,'Df acrylic cabinet (2)'!$G$17:$G$30)) +
(SUMIF('Sf flex cabinet'!$B$17:$B$30,B513,'Sf flex cabinet'!$G$17:$G$30)) +
(SUMIF('Sf flex cabinet (2)'!$B$17:$B$30,B513,'Sf flex cabinet (2)'!$G$17:$G$30)) +
(SUMIF('Df flex cabinet'!$B$17:$B$36,B513,'Df flex cabinet'!$G$17:$G$36)) +
(SUMIF('Df flex cabinet (2)'!$B$17:$B$36,B513,'Df flex cabinet (2)'!$G$17:$G$36)) +
(SUMIF('Pole cover'!$B$17:$B$30,B513,'Pole cover'!$G$17:$G$30)) +
(SUMIF('Pole cover (2)'!$B$17:$B$30,B513,'Pole cover (2)'!$G$17:$G$30)) +
(SUMIF('Structural Steel Fab'!$B$17:$B$29,B513,'Structural Steel Fab'!$G$17:$G$29)) +
(SUMIF(Reveal!$B$17:$B$30,B513,Reveal!$G$17:$G$30)) +
(SUMIF('Reveal (2)'!$B$17:$B$30,B513,'Reveal (2)'!$G$17:$G$30)) +
(SUMIF('Crown cove top'!$B$17:$B$30,B513,'Crown cove top'!$G$17:$G$30)) +
(SUMIF('EMC assembly'!$B$17:$B$30,B513,'EMC assembly'!$G$17:$G$30)) +
(SUMIF(Crating!$B$17:$B$29,B513,Crating!$G$17:$G$29)) +
(SUMIF('LED wiring'!$B$17:$B$30,B513,'LED wiring'!$G$17:$G$30)) +
(SUMIF('Changeable copy face'!$B$17:$B$30,B513,'Changeable copy face'!$G$17:$G$30)) +
(SUMIF('Flex face assembly'!$B$17:$B$30,B513,'Flex face assembly'!$G$17:$G$30)) +
(SUMIF('Routed face assembly'!$B$17:$B$30,B513,'Routed face assembly'!$G$17:$G$30)) +
(SUMIF('Paint calculation'!$B$17:$B$30,B513,'Paint calculation'!$G$17:$G$30)) +
(SUMIF('Trimcap letter face'!$B$17:$B$30,B513,'Trimcap letter face'!$G$17:$G$30)) +
(SUMIF('Trimcap letter face (2)'!$B$17:$B$30,B513,'Trimcap letter face (2)'!$G$17:$G$30)) +
(SUMIF('Channel letter fabrication'!$B$17:$B$30,B513,'Channel letter fabrication'!$G$17:$G$30)) +
(SUMIF('Channel letter fabrication (2)'!$B$17:$B$30,B513,'Channel letter fabrication (2)'!$G$17:$G$30))</f>
        <v>0</v>
      </c>
    </row>
    <row r="514" spans="1:10">
      <c r="A514" s="28" t="str">
        <f>[1]ODBC!$A514</f>
        <v>5/16 Turnbuckle Eye/Hook</v>
      </c>
      <c r="B514" s="29" t="str">
        <f>[1]ODBC!B514</f>
        <v>34140</v>
      </c>
      <c r="C514" s="30">
        <f>IFERROR(VLOOKUP($B514,[1]ODBC!$B:$H,2,FALSE),"")</f>
        <v>6.28</v>
      </c>
      <c r="D514" s="30">
        <f>IFERROR(VLOOKUP($B514,[1]ODBC!$B:$H,3,FALSE),"")</f>
        <v>11.305</v>
      </c>
      <c r="E514" s="30" t="str">
        <f>IFERROR(VLOOKUP($B514,[1]ODBC!$B:$H,4,FALSE),"")</f>
        <v>EA</v>
      </c>
      <c r="F514" s="31">
        <f>IFERROR(VLOOKUP($B514,[1]ODBC!$B:$H,5,FALSE),"")</f>
        <v>44.45</v>
      </c>
      <c r="G514" s="32">
        <f>[1]ODBC!G514</f>
        <v>0</v>
      </c>
      <c r="H514" s="33">
        <f>SUM([1]ODBC!H514)</f>
        <v>0</v>
      </c>
      <c r="I514" s="41" t="str">
        <f>'Vinyl cutting'!$B$2</f>
        <v>J36938</v>
      </c>
      <c r="J514" s="42">
        <f ca="1">(SUMIF('Freeform time and material'!$B$17:$B$30,B514,'Freeform time and material'!$G$17:$G$30)) +
(SUMIF('Vinyl cutting'!$B$17:$B$30,B514,'Vinyl cutting'!$G$17:$G$30)) +
(SUMIF('Vinyl cutting (2)'!$B$17:$B$30,B514,'Vinyl cutting (2)'!$G$17:$G$30)) +
(SUMIF('Apply vinyl graphics'!$B$17:$B$30,B514,'Apply vinyl graphics'!$G$17:$G$30)) +
(SUMIF('Apply vinyl graphics (2)'!$B$17:$B$30,B514,'Apply vinyl graphics (2)'!$G$17:$G$30)) +
(SUMIF('Alum pan sign'!$B$17:$B$30,B514,'Alum pan sign'!$G$17:$G$30)) +
(SUMIF('Alum pan sign (2)'!$B$17:$B$30,B514,'Alum pan sign (2)'!$G$17:$G$30)) +
(SUMIF('Economy pan sign'!$B$17:$B$30,B514,'Economy pan sign'!$G$17:$G$30)) +
(SUMIF('Post and panel sign'!$B$17:$B$30,B514,'Post and panel sign'!$G$17:$G$30)) +
(SUMIF('Post and panel sign (2)'!$B$17:$B$30,B514,'Post and panel sign (2)'!$G$17:$G$30)) +
(SUMIF('Flat panels only'!$B$17:$B$30,B514,'Flat panels only'!$G$17:$G$30)) +
(SUMIF('Flat panels only (2)'!$B$17:$B$30,B514,'Flat panels only (2)'!$G$17:$G$30)) +
(SUMIF('Routed panel shapes'!$B$18:$B$31,B514,'Routed panel shapes'!$G$18:$G$31)) +
(SUMIF('Routed panel shapes (2)'!$B$18:$B$31,B514,'Routed panel shapes (2)'!$G$18:$G$31)) +
(SUMIF('Routed face only'!$B$17:$B$30,B514,'Routed face only'!$G$17:$G$30)) +
(SUMIF('Routed face only (2)'!$B$17:$B$30,B514,'Routed face only (2)'!$G$17:$G$30)) +
(SUMIF('Routed alum faces letters'!$B$17:$B$30,B514,'Routed alum faces letters'!$G$17:$G$30)) +
(SUMIF('Routed alum faces letters (2)'!$B$17:$B$30,B514,'Routed alum faces letters (2)'!$G$17:$G$30)) +
(SUMIF('Routed push through acrylic'!$B$17:$B$30,B514,'Routed push through acrylic'!$G$17:$G$30)) +
(SUMIF('Routed push through acrylic (2)'!$B$17:$B$30,B514,'Routed push through acrylic (2)'!$G$17:$G$30)) +
(SUMIF('Sf routed cabinet'!$B$17:$B$30,B514,'Sf routed cabinet'!$G$17:$G$30)) +
(SUMIF('Sf routed cabinet (2)'!$B$17:$B$30,B514,'Sf routed cabinet (2)'!$G$17:$G$30)) +
(SUMIF('Df routed cabinet'!$B$17:$B$30,B514,'Df routed cabinet'!$G$17:$G$30)) +
(SUMIF('Df routed cabinet (2)'!$B$17:$B$30,B514,'Df routed cabinet (2)'!$G$17:$G$30)) +
(SUMIF('Sf acrylic cabinet'!$B$17:$B$30,B514,'Sf acrylic cabinet'!$G$17:$G$30)) +
(SUMIF('Sf acrylic cabinet (2)'!$B$17:$B$30,B514,'Sf acrylic cabinet (2)'!$G$17:$G$30)) +
(SUMIF('Economy Sf acrylic'!$B$17:$B$30,B514,'Economy Sf acrylic'!$G$17:$G$30)) +
(SUMIF('Df acrylic cabinet'!$B$17:$B$30,B514,'Df acrylic cabinet'!$G$17:$G$30)) +
(SUMIF('Df acrylic cabinet (2)'!$B$17:$B$30,B514,'Df acrylic cabinet (2)'!$G$17:$G$30)) +
(SUMIF('Sf flex cabinet'!$B$17:$B$30,B514,'Sf flex cabinet'!$G$17:$G$30)) +
(SUMIF('Sf flex cabinet (2)'!$B$17:$B$30,B514,'Sf flex cabinet (2)'!$G$17:$G$30)) +
(SUMIF('Df flex cabinet'!$B$17:$B$36,B514,'Df flex cabinet'!$G$17:$G$36)) +
(SUMIF('Df flex cabinet (2)'!$B$17:$B$36,B514,'Df flex cabinet (2)'!$G$17:$G$36)) +
(SUMIF('Pole cover'!$B$17:$B$30,B514,'Pole cover'!$G$17:$G$30)) +
(SUMIF('Pole cover (2)'!$B$17:$B$30,B514,'Pole cover (2)'!$G$17:$G$30)) +
(SUMIF('Structural Steel Fab'!$B$17:$B$29,B514,'Structural Steel Fab'!$G$17:$G$29)) +
(SUMIF(Reveal!$B$17:$B$30,B514,Reveal!$G$17:$G$30)) +
(SUMIF('Reveal (2)'!$B$17:$B$30,B514,'Reveal (2)'!$G$17:$G$30)) +
(SUMIF('Crown cove top'!$B$17:$B$30,B514,'Crown cove top'!$G$17:$G$30)) +
(SUMIF('EMC assembly'!$B$17:$B$30,B514,'EMC assembly'!$G$17:$G$30)) +
(SUMIF(Crating!$B$17:$B$29,B514,Crating!$G$17:$G$29)) +
(SUMIF('LED wiring'!$B$17:$B$30,B514,'LED wiring'!$G$17:$G$30)) +
(SUMIF('Changeable copy face'!$B$17:$B$30,B514,'Changeable copy face'!$G$17:$G$30)) +
(SUMIF('Flex face assembly'!$B$17:$B$30,B514,'Flex face assembly'!$G$17:$G$30)) +
(SUMIF('Routed face assembly'!$B$17:$B$30,B514,'Routed face assembly'!$G$17:$G$30)) +
(SUMIF('Paint calculation'!$B$17:$B$30,B514,'Paint calculation'!$G$17:$G$30)) +
(SUMIF('Trimcap letter face'!$B$17:$B$30,B514,'Trimcap letter face'!$G$17:$G$30)) +
(SUMIF('Trimcap letter face (2)'!$B$17:$B$30,B514,'Trimcap letter face (2)'!$G$17:$G$30)) +
(SUMIF('Channel letter fabrication'!$B$17:$B$30,B514,'Channel letter fabrication'!$G$17:$G$30)) +
(SUMIF('Channel letter fabrication (2)'!$B$17:$B$30,B514,'Channel letter fabrication (2)'!$G$17:$G$30))</f>
        <v>0</v>
      </c>
    </row>
    <row r="515" spans="1:10">
      <c r="A515" s="28" t="str">
        <f>[1]ODBC!$A515</f>
        <v>3/8 Turnbuckle Eye/Hook</v>
      </c>
      <c r="B515" s="29" t="str">
        <f>[1]ODBC!B515</f>
        <v>34145</v>
      </c>
      <c r="C515" s="30">
        <f>IFERROR(VLOOKUP($B515,[1]ODBC!$B:$H,2,FALSE),"")</f>
        <v>7.95</v>
      </c>
      <c r="D515" s="30">
        <f>IFERROR(VLOOKUP($B515,[1]ODBC!$B:$H,3,FALSE),"")</f>
        <v>14.311</v>
      </c>
      <c r="E515" s="30" t="str">
        <f>IFERROR(VLOOKUP($B515,[1]ODBC!$B:$H,4,FALSE),"")</f>
        <v>EA</v>
      </c>
      <c r="F515" s="31">
        <f>IFERROR(VLOOKUP($B515,[1]ODBC!$B:$H,5,FALSE),"")</f>
        <v>44.45</v>
      </c>
      <c r="G515" s="32">
        <f>[1]ODBC!G515</f>
        <v>0</v>
      </c>
      <c r="H515" s="33">
        <f>SUM([1]ODBC!H515)</f>
        <v>45698</v>
      </c>
      <c r="I515" s="41" t="str">
        <f>'Vinyl cutting'!$B$2</f>
        <v>J36938</v>
      </c>
      <c r="J515" s="42">
        <f ca="1">(SUMIF('Freeform time and material'!$B$17:$B$30,B515,'Freeform time and material'!$G$17:$G$30)) +
(SUMIF('Vinyl cutting'!$B$17:$B$30,B515,'Vinyl cutting'!$G$17:$G$30)) +
(SUMIF('Vinyl cutting (2)'!$B$17:$B$30,B515,'Vinyl cutting (2)'!$G$17:$G$30)) +
(SUMIF('Apply vinyl graphics'!$B$17:$B$30,B515,'Apply vinyl graphics'!$G$17:$G$30)) +
(SUMIF('Apply vinyl graphics (2)'!$B$17:$B$30,B515,'Apply vinyl graphics (2)'!$G$17:$G$30)) +
(SUMIF('Alum pan sign'!$B$17:$B$30,B515,'Alum pan sign'!$G$17:$G$30)) +
(SUMIF('Alum pan sign (2)'!$B$17:$B$30,B515,'Alum pan sign (2)'!$G$17:$G$30)) +
(SUMIF('Economy pan sign'!$B$17:$B$30,B515,'Economy pan sign'!$G$17:$G$30)) +
(SUMIF('Post and panel sign'!$B$17:$B$30,B515,'Post and panel sign'!$G$17:$G$30)) +
(SUMIF('Post and panel sign (2)'!$B$17:$B$30,B515,'Post and panel sign (2)'!$G$17:$G$30)) +
(SUMIF('Flat panels only'!$B$17:$B$30,B515,'Flat panels only'!$G$17:$G$30)) +
(SUMIF('Flat panels only (2)'!$B$17:$B$30,B515,'Flat panels only (2)'!$G$17:$G$30)) +
(SUMIF('Routed panel shapes'!$B$18:$B$31,B515,'Routed panel shapes'!$G$18:$G$31)) +
(SUMIF('Routed panel shapes (2)'!$B$18:$B$31,B515,'Routed panel shapes (2)'!$G$18:$G$31)) +
(SUMIF('Routed face only'!$B$17:$B$30,B515,'Routed face only'!$G$17:$G$30)) +
(SUMIF('Routed face only (2)'!$B$17:$B$30,B515,'Routed face only (2)'!$G$17:$G$30)) +
(SUMIF('Routed alum faces letters'!$B$17:$B$30,B515,'Routed alum faces letters'!$G$17:$G$30)) +
(SUMIF('Routed alum faces letters (2)'!$B$17:$B$30,B515,'Routed alum faces letters (2)'!$G$17:$G$30)) +
(SUMIF('Routed push through acrylic'!$B$17:$B$30,B515,'Routed push through acrylic'!$G$17:$G$30)) +
(SUMIF('Routed push through acrylic (2)'!$B$17:$B$30,B515,'Routed push through acrylic (2)'!$G$17:$G$30)) +
(SUMIF('Sf routed cabinet'!$B$17:$B$30,B515,'Sf routed cabinet'!$G$17:$G$30)) +
(SUMIF('Sf routed cabinet (2)'!$B$17:$B$30,B515,'Sf routed cabinet (2)'!$G$17:$G$30)) +
(SUMIF('Df routed cabinet'!$B$17:$B$30,B515,'Df routed cabinet'!$G$17:$G$30)) +
(SUMIF('Df routed cabinet (2)'!$B$17:$B$30,B515,'Df routed cabinet (2)'!$G$17:$G$30)) +
(SUMIF('Sf acrylic cabinet'!$B$17:$B$30,B515,'Sf acrylic cabinet'!$G$17:$G$30)) +
(SUMIF('Sf acrylic cabinet (2)'!$B$17:$B$30,B515,'Sf acrylic cabinet (2)'!$G$17:$G$30)) +
(SUMIF('Economy Sf acrylic'!$B$17:$B$30,B515,'Economy Sf acrylic'!$G$17:$G$30)) +
(SUMIF('Df acrylic cabinet'!$B$17:$B$30,B515,'Df acrylic cabinet'!$G$17:$G$30)) +
(SUMIF('Df acrylic cabinet (2)'!$B$17:$B$30,B515,'Df acrylic cabinet (2)'!$G$17:$G$30)) +
(SUMIF('Sf flex cabinet'!$B$17:$B$30,B515,'Sf flex cabinet'!$G$17:$G$30)) +
(SUMIF('Sf flex cabinet (2)'!$B$17:$B$30,B515,'Sf flex cabinet (2)'!$G$17:$G$30)) +
(SUMIF('Df flex cabinet'!$B$17:$B$36,B515,'Df flex cabinet'!$G$17:$G$36)) +
(SUMIF('Df flex cabinet (2)'!$B$17:$B$36,B515,'Df flex cabinet (2)'!$G$17:$G$36)) +
(SUMIF('Pole cover'!$B$17:$B$30,B515,'Pole cover'!$G$17:$G$30)) +
(SUMIF('Pole cover (2)'!$B$17:$B$30,B515,'Pole cover (2)'!$G$17:$G$30)) +
(SUMIF('Structural Steel Fab'!$B$17:$B$29,B515,'Structural Steel Fab'!$G$17:$G$29)) +
(SUMIF(Reveal!$B$17:$B$30,B515,Reveal!$G$17:$G$30)) +
(SUMIF('Reveal (2)'!$B$17:$B$30,B515,'Reveal (2)'!$G$17:$G$30)) +
(SUMIF('Crown cove top'!$B$17:$B$30,B515,'Crown cove top'!$G$17:$G$30)) +
(SUMIF('EMC assembly'!$B$17:$B$30,B515,'EMC assembly'!$G$17:$G$30)) +
(SUMIF(Crating!$B$17:$B$29,B515,Crating!$G$17:$G$29)) +
(SUMIF('LED wiring'!$B$17:$B$30,B515,'LED wiring'!$G$17:$G$30)) +
(SUMIF('Changeable copy face'!$B$17:$B$30,B515,'Changeable copy face'!$G$17:$G$30)) +
(SUMIF('Flex face assembly'!$B$17:$B$30,B515,'Flex face assembly'!$G$17:$G$30)) +
(SUMIF('Routed face assembly'!$B$17:$B$30,B515,'Routed face assembly'!$G$17:$G$30)) +
(SUMIF('Paint calculation'!$B$17:$B$30,B515,'Paint calculation'!$G$17:$G$30)) +
(SUMIF('Trimcap letter face'!$B$17:$B$30,B515,'Trimcap letter face'!$G$17:$G$30)) +
(SUMIF('Trimcap letter face (2)'!$B$17:$B$30,B515,'Trimcap letter face (2)'!$G$17:$G$30)) +
(SUMIF('Channel letter fabrication'!$B$17:$B$30,B515,'Channel letter fabrication'!$G$17:$G$30)) +
(SUMIF('Channel letter fabrication (2)'!$B$17:$B$30,B515,'Channel letter fabrication (2)'!$G$17:$G$30))</f>
        <v>0</v>
      </c>
    </row>
    <row r="516" spans="1:10">
      <c r="A516" s="28" t="str">
        <f>[1]ODBC!$A516</f>
        <v>3/8-16 Shoulder Eye</v>
      </c>
      <c r="B516" s="29" t="str">
        <f>[1]ODBC!B516</f>
        <v>34150</v>
      </c>
      <c r="C516" s="30">
        <f>IFERROR(VLOOKUP($B516,[1]ODBC!$B:$H,2,FALSE),"")</f>
        <v>6.0640000000000001</v>
      </c>
      <c r="D516" s="30">
        <f>IFERROR(VLOOKUP($B516,[1]ODBC!$B:$H,3,FALSE),"")</f>
        <v>10.916</v>
      </c>
      <c r="E516" s="30" t="str">
        <f>IFERROR(VLOOKUP($B516,[1]ODBC!$B:$H,4,FALSE),"")</f>
        <v>EA</v>
      </c>
      <c r="F516" s="31">
        <f>IFERROR(VLOOKUP($B516,[1]ODBC!$B:$H,5,FALSE),"")</f>
        <v>44.45</v>
      </c>
      <c r="G516" s="32">
        <f>[1]ODBC!G516</f>
        <v>0</v>
      </c>
      <c r="H516" s="33">
        <f>SUM([1]ODBC!H516)</f>
        <v>45568</v>
      </c>
      <c r="I516" s="41" t="str">
        <f>'Vinyl cutting'!$B$2</f>
        <v>J36938</v>
      </c>
      <c r="J516" s="42">
        <f ca="1">(SUMIF('Freeform time and material'!$B$17:$B$30,B516,'Freeform time and material'!$G$17:$G$30)) +
(SUMIF('Vinyl cutting'!$B$17:$B$30,B516,'Vinyl cutting'!$G$17:$G$30)) +
(SUMIF('Vinyl cutting (2)'!$B$17:$B$30,B516,'Vinyl cutting (2)'!$G$17:$G$30)) +
(SUMIF('Apply vinyl graphics'!$B$17:$B$30,B516,'Apply vinyl graphics'!$G$17:$G$30)) +
(SUMIF('Apply vinyl graphics (2)'!$B$17:$B$30,B516,'Apply vinyl graphics (2)'!$G$17:$G$30)) +
(SUMIF('Alum pan sign'!$B$17:$B$30,B516,'Alum pan sign'!$G$17:$G$30)) +
(SUMIF('Alum pan sign (2)'!$B$17:$B$30,B516,'Alum pan sign (2)'!$G$17:$G$30)) +
(SUMIF('Economy pan sign'!$B$17:$B$30,B516,'Economy pan sign'!$G$17:$G$30)) +
(SUMIF('Post and panel sign'!$B$17:$B$30,B516,'Post and panel sign'!$G$17:$G$30)) +
(SUMIF('Post and panel sign (2)'!$B$17:$B$30,B516,'Post and panel sign (2)'!$G$17:$G$30)) +
(SUMIF('Flat panels only'!$B$17:$B$30,B516,'Flat panels only'!$G$17:$G$30)) +
(SUMIF('Flat panels only (2)'!$B$17:$B$30,B516,'Flat panels only (2)'!$G$17:$G$30)) +
(SUMIF('Routed panel shapes'!$B$18:$B$31,B516,'Routed panel shapes'!$G$18:$G$31)) +
(SUMIF('Routed panel shapes (2)'!$B$18:$B$31,B516,'Routed panel shapes (2)'!$G$18:$G$31)) +
(SUMIF('Routed face only'!$B$17:$B$30,B516,'Routed face only'!$G$17:$G$30)) +
(SUMIF('Routed face only (2)'!$B$17:$B$30,B516,'Routed face only (2)'!$G$17:$G$30)) +
(SUMIF('Routed alum faces letters'!$B$17:$B$30,B516,'Routed alum faces letters'!$G$17:$G$30)) +
(SUMIF('Routed alum faces letters (2)'!$B$17:$B$30,B516,'Routed alum faces letters (2)'!$G$17:$G$30)) +
(SUMIF('Routed push through acrylic'!$B$17:$B$30,B516,'Routed push through acrylic'!$G$17:$G$30)) +
(SUMIF('Routed push through acrylic (2)'!$B$17:$B$30,B516,'Routed push through acrylic (2)'!$G$17:$G$30)) +
(SUMIF('Sf routed cabinet'!$B$17:$B$30,B516,'Sf routed cabinet'!$G$17:$G$30)) +
(SUMIF('Sf routed cabinet (2)'!$B$17:$B$30,B516,'Sf routed cabinet (2)'!$G$17:$G$30)) +
(SUMIF('Df routed cabinet'!$B$17:$B$30,B516,'Df routed cabinet'!$G$17:$G$30)) +
(SUMIF('Df routed cabinet (2)'!$B$17:$B$30,B516,'Df routed cabinet (2)'!$G$17:$G$30)) +
(SUMIF('Sf acrylic cabinet'!$B$17:$B$30,B516,'Sf acrylic cabinet'!$G$17:$G$30)) +
(SUMIF('Sf acrylic cabinet (2)'!$B$17:$B$30,B516,'Sf acrylic cabinet (2)'!$G$17:$G$30)) +
(SUMIF('Economy Sf acrylic'!$B$17:$B$30,B516,'Economy Sf acrylic'!$G$17:$G$30)) +
(SUMIF('Df acrylic cabinet'!$B$17:$B$30,B516,'Df acrylic cabinet'!$G$17:$G$30)) +
(SUMIF('Df acrylic cabinet (2)'!$B$17:$B$30,B516,'Df acrylic cabinet (2)'!$G$17:$G$30)) +
(SUMIF('Sf flex cabinet'!$B$17:$B$30,B516,'Sf flex cabinet'!$G$17:$G$30)) +
(SUMIF('Sf flex cabinet (2)'!$B$17:$B$30,B516,'Sf flex cabinet (2)'!$G$17:$G$30)) +
(SUMIF('Df flex cabinet'!$B$17:$B$36,B516,'Df flex cabinet'!$G$17:$G$36)) +
(SUMIF('Df flex cabinet (2)'!$B$17:$B$36,B516,'Df flex cabinet (2)'!$G$17:$G$36)) +
(SUMIF('Pole cover'!$B$17:$B$30,B516,'Pole cover'!$G$17:$G$30)) +
(SUMIF('Pole cover (2)'!$B$17:$B$30,B516,'Pole cover (2)'!$G$17:$G$30)) +
(SUMIF('Structural Steel Fab'!$B$17:$B$29,B516,'Structural Steel Fab'!$G$17:$G$29)) +
(SUMIF(Reveal!$B$17:$B$30,B516,Reveal!$G$17:$G$30)) +
(SUMIF('Reveal (2)'!$B$17:$B$30,B516,'Reveal (2)'!$G$17:$G$30)) +
(SUMIF('Crown cove top'!$B$17:$B$30,B516,'Crown cove top'!$G$17:$G$30)) +
(SUMIF('EMC assembly'!$B$17:$B$30,B516,'EMC assembly'!$G$17:$G$30)) +
(SUMIF(Crating!$B$17:$B$29,B516,Crating!$G$17:$G$29)) +
(SUMIF('LED wiring'!$B$17:$B$30,B516,'LED wiring'!$G$17:$G$30)) +
(SUMIF('Changeable copy face'!$B$17:$B$30,B516,'Changeable copy face'!$G$17:$G$30)) +
(SUMIF('Flex face assembly'!$B$17:$B$30,B516,'Flex face assembly'!$G$17:$G$30)) +
(SUMIF('Routed face assembly'!$B$17:$B$30,B516,'Routed face assembly'!$G$17:$G$30)) +
(SUMIF('Paint calculation'!$B$17:$B$30,B516,'Paint calculation'!$G$17:$G$30)) +
(SUMIF('Trimcap letter face'!$B$17:$B$30,B516,'Trimcap letter face'!$G$17:$G$30)) +
(SUMIF('Trimcap letter face (2)'!$B$17:$B$30,B516,'Trimcap letter face (2)'!$G$17:$G$30)) +
(SUMIF('Channel letter fabrication'!$B$17:$B$30,B516,'Channel letter fabrication'!$G$17:$G$30)) +
(SUMIF('Channel letter fabrication (2)'!$B$17:$B$30,B516,'Channel letter fabrication (2)'!$G$17:$G$30))</f>
        <v>0</v>
      </c>
    </row>
    <row r="517" spans="1:10">
      <c r="A517" s="28" t="str">
        <f>[1]ODBC!$A517</f>
        <v>1/2-13 Shoulder Eye</v>
      </c>
      <c r="B517" s="29" t="str">
        <f>[1]ODBC!B517</f>
        <v>34155</v>
      </c>
      <c r="C517" s="30">
        <f>IFERROR(VLOOKUP($B517,[1]ODBC!$B:$H,2,FALSE),"")</f>
        <v>6.6219999999999999</v>
      </c>
      <c r="D517" s="30">
        <f>IFERROR(VLOOKUP($B517,[1]ODBC!$B:$H,3,FALSE),"")</f>
        <v>11.920999999999999</v>
      </c>
      <c r="E517" s="30" t="str">
        <f>IFERROR(VLOOKUP($B517,[1]ODBC!$B:$H,4,FALSE),"")</f>
        <v>EA</v>
      </c>
      <c r="F517" s="31">
        <f>IFERROR(VLOOKUP($B517,[1]ODBC!$B:$H,5,FALSE),"")</f>
        <v>44.45</v>
      </c>
      <c r="G517" s="32">
        <f>[1]ODBC!G517</f>
        <v>0</v>
      </c>
      <c r="H517" s="33">
        <f>SUM([1]ODBC!H517)</f>
        <v>45961</v>
      </c>
      <c r="I517" s="41" t="str">
        <f>'Vinyl cutting'!$B$2</f>
        <v>J36938</v>
      </c>
      <c r="J517" s="42">
        <f ca="1">(SUMIF('Freeform time and material'!$B$17:$B$30,B517,'Freeform time and material'!$G$17:$G$30)) +
(SUMIF('Vinyl cutting'!$B$17:$B$30,B517,'Vinyl cutting'!$G$17:$G$30)) +
(SUMIF('Vinyl cutting (2)'!$B$17:$B$30,B517,'Vinyl cutting (2)'!$G$17:$G$30)) +
(SUMIF('Apply vinyl graphics'!$B$17:$B$30,B517,'Apply vinyl graphics'!$G$17:$G$30)) +
(SUMIF('Apply vinyl graphics (2)'!$B$17:$B$30,B517,'Apply vinyl graphics (2)'!$G$17:$G$30)) +
(SUMIF('Alum pan sign'!$B$17:$B$30,B517,'Alum pan sign'!$G$17:$G$30)) +
(SUMIF('Alum pan sign (2)'!$B$17:$B$30,B517,'Alum pan sign (2)'!$G$17:$G$30)) +
(SUMIF('Economy pan sign'!$B$17:$B$30,B517,'Economy pan sign'!$G$17:$G$30)) +
(SUMIF('Post and panel sign'!$B$17:$B$30,B517,'Post and panel sign'!$G$17:$G$30)) +
(SUMIF('Post and panel sign (2)'!$B$17:$B$30,B517,'Post and panel sign (2)'!$G$17:$G$30)) +
(SUMIF('Flat panels only'!$B$17:$B$30,B517,'Flat panels only'!$G$17:$G$30)) +
(SUMIF('Flat panels only (2)'!$B$17:$B$30,B517,'Flat panels only (2)'!$G$17:$G$30)) +
(SUMIF('Routed panel shapes'!$B$18:$B$31,B517,'Routed panel shapes'!$G$18:$G$31)) +
(SUMIF('Routed panel shapes (2)'!$B$18:$B$31,B517,'Routed panel shapes (2)'!$G$18:$G$31)) +
(SUMIF('Routed face only'!$B$17:$B$30,B517,'Routed face only'!$G$17:$G$30)) +
(SUMIF('Routed face only (2)'!$B$17:$B$30,B517,'Routed face only (2)'!$G$17:$G$30)) +
(SUMIF('Routed alum faces letters'!$B$17:$B$30,B517,'Routed alum faces letters'!$G$17:$G$30)) +
(SUMIF('Routed alum faces letters (2)'!$B$17:$B$30,B517,'Routed alum faces letters (2)'!$G$17:$G$30)) +
(SUMIF('Routed push through acrylic'!$B$17:$B$30,B517,'Routed push through acrylic'!$G$17:$G$30)) +
(SUMIF('Routed push through acrylic (2)'!$B$17:$B$30,B517,'Routed push through acrylic (2)'!$G$17:$G$30)) +
(SUMIF('Sf routed cabinet'!$B$17:$B$30,B517,'Sf routed cabinet'!$G$17:$G$30)) +
(SUMIF('Sf routed cabinet (2)'!$B$17:$B$30,B517,'Sf routed cabinet (2)'!$G$17:$G$30)) +
(SUMIF('Df routed cabinet'!$B$17:$B$30,B517,'Df routed cabinet'!$G$17:$G$30)) +
(SUMIF('Df routed cabinet (2)'!$B$17:$B$30,B517,'Df routed cabinet (2)'!$G$17:$G$30)) +
(SUMIF('Sf acrylic cabinet'!$B$17:$B$30,B517,'Sf acrylic cabinet'!$G$17:$G$30)) +
(SUMIF('Sf acrylic cabinet (2)'!$B$17:$B$30,B517,'Sf acrylic cabinet (2)'!$G$17:$G$30)) +
(SUMIF('Economy Sf acrylic'!$B$17:$B$30,B517,'Economy Sf acrylic'!$G$17:$G$30)) +
(SUMIF('Df acrylic cabinet'!$B$17:$B$30,B517,'Df acrylic cabinet'!$G$17:$G$30)) +
(SUMIF('Df acrylic cabinet (2)'!$B$17:$B$30,B517,'Df acrylic cabinet (2)'!$G$17:$G$30)) +
(SUMIF('Sf flex cabinet'!$B$17:$B$30,B517,'Sf flex cabinet'!$G$17:$G$30)) +
(SUMIF('Sf flex cabinet (2)'!$B$17:$B$30,B517,'Sf flex cabinet (2)'!$G$17:$G$30)) +
(SUMIF('Df flex cabinet'!$B$17:$B$36,B517,'Df flex cabinet'!$G$17:$G$36)) +
(SUMIF('Df flex cabinet (2)'!$B$17:$B$36,B517,'Df flex cabinet (2)'!$G$17:$G$36)) +
(SUMIF('Pole cover'!$B$17:$B$30,B517,'Pole cover'!$G$17:$G$30)) +
(SUMIF('Pole cover (2)'!$B$17:$B$30,B517,'Pole cover (2)'!$G$17:$G$30)) +
(SUMIF('Structural Steel Fab'!$B$17:$B$29,B517,'Structural Steel Fab'!$G$17:$G$29)) +
(SUMIF(Reveal!$B$17:$B$30,B517,Reveal!$G$17:$G$30)) +
(SUMIF('Reveal (2)'!$B$17:$B$30,B517,'Reveal (2)'!$G$17:$G$30)) +
(SUMIF('Crown cove top'!$B$17:$B$30,B517,'Crown cove top'!$G$17:$G$30)) +
(SUMIF('EMC assembly'!$B$17:$B$30,B517,'EMC assembly'!$G$17:$G$30)) +
(SUMIF(Crating!$B$17:$B$29,B517,Crating!$G$17:$G$29)) +
(SUMIF('LED wiring'!$B$17:$B$30,B517,'LED wiring'!$G$17:$G$30)) +
(SUMIF('Changeable copy face'!$B$17:$B$30,B517,'Changeable copy face'!$G$17:$G$30)) +
(SUMIF('Flex face assembly'!$B$17:$B$30,B517,'Flex face assembly'!$G$17:$G$30)) +
(SUMIF('Routed face assembly'!$B$17:$B$30,B517,'Routed face assembly'!$G$17:$G$30)) +
(SUMIF('Paint calculation'!$B$17:$B$30,B517,'Paint calculation'!$G$17:$G$30)) +
(SUMIF('Trimcap letter face'!$B$17:$B$30,B517,'Trimcap letter face'!$G$17:$G$30)) +
(SUMIF('Trimcap letter face (2)'!$B$17:$B$30,B517,'Trimcap letter face (2)'!$G$17:$G$30)) +
(SUMIF('Channel letter fabrication'!$B$17:$B$30,B517,'Channel letter fabrication'!$G$17:$G$30)) +
(SUMIF('Channel letter fabrication (2)'!$B$17:$B$30,B517,'Channel letter fabrication (2)'!$G$17:$G$30))</f>
        <v>0</v>
      </c>
    </row>
    <row r="518" spans="1:10">
      <c r="A518" s="28" t="str">
        <f>[1]ODBC!$A518</f>
        <v>3/4-10 Shoulder Eye</v>
      </c>
      <c r="B518" s="29" t="str">
        <f>[1]ODBC!B518</f>
        <v>34160</v>
      </c>
      <c r="C518" s="30">
        <f>IFERROR(VLOOKUP($B518,[1]ODBC!$B:$H,2,FALSE),"")</f>
        <v>7.36</v>
      </c>
      <c r="D518" s="30">
        <f>IFERROR(VLOOKUP($B518,[1]ODBC!$B:$H,3,FALSE),"")</f>
        <v>13.249000000000001</v>
      </c>
      <c r="E518" s="30" t="str">
        <f>IFERROR(VLOOKUP($B518,[1]ODBC!$B:$H,4,FALSE),"")</f>
        <v>EA</v>
      </c>
      <c r="F518" s="31">
        <f>IFERROR(VLOOKUP($B518,[1]ODBC!$B:$H,5,FALSE),"")</f>
        <v>44.45</v>
      </c>
      <c r="G518" s="32">
        <f>[1]ODBC!G518</f>
        <v>0</v>
      </c>
      <c r="H518" s="33">
        <f>SUM([1]ODBC!H518)</f>
        <v>0</v>
      </c>
      <c r="I518" s="41" t="str">
        <f>'Vinyl cutting'!$B$2</f>
        <v>J36938</v>
      </c>
      <c r="J518" s="42">
        <f ca="1">(SUMIF('Freeform time and material'!$B$17:$B$30,B518,'Freeform time and material'!$G$17:$G$30)) +
(SUMIF('Vinyl cutting'!$B$17:$B$30,B518,'Vinyl cutting'!$G$17:$G$30)) +
(SUMIF('Vinyl cutting (2)'!$B$17:$B$30,B518,'Vinyl cutting (2)'!$G$17:$G$30)) +
(SUMIF('Apply vinyl graphics'!$B$17:$B$30,B518,'Apply vinyl graphics'!$G$17:$G$30)) +
(SUMIF('Apply vinyl graphics (2)'!$B$17:$B$30,B518,'Apply vinyl graphics (2)'!$G$17:$G$30)) +
(SUMIF('Alum pan sign'!$B$17:$B$30,B518,'Alum pan sign'!$G$17:$G$30)) +
(SUMIF('Alum pan sign (2)'!$B$17:$B$30,B518,'Alum pan sign (2)'!$G$17:$G$30)) +
(SUMIF('Economy pan sign'!$B$17:$B$30,B518,'Economy pan sign'!$G$17:$G$30)) +
(SUMIF('Post and panel sign'!$B$17:$B$30,B518,'Post and panel sign'!$G$17:$G$30)) +
(SUMIF('Post and panel sign (2)'!$B$17:$B$30,B518,'Post and panel sign (2)'!$G$17:$G$30)) +
(SUMIF('Flat panels only'!$B$17:$B$30,B518,'Flat panels only'!$G$17:$G$30)) +
(SUMIF('Flat panels only (2)'!$B$17:$B$30,B518,'Flat panels only (2)'!$G$17:$G$30)) +
(SUMIF('Routed panel shapes'!$B$18:$B$31,B518,'Routed panel shapes'!$G$18:$G$31)) +
(SUMIF('Routed panel shapes (2)'!$B$18:$B$31,B518,'Routed panel shapes (2)'!$G$18:$G$31)) +
(SUMIF('Routed face only'!$B$17:$B$30,B518,'Routed face only'!$G$17:$G$30)) +
(SUMIF('Routed face only (2)'!$B$17:$B$30,B518,'Routed face only (2)'!$G$17:$G$30)) +
(SUMIF('Routed alum faces letters'!$B$17:$B$30,B518,'Routed alum faces letters'!$G$17:$G$30)) +
(SUMIF('Routed alum faces letters (2)'!$B$17:$B$30,B518,'Routed alum faces letters (2)'!$G$17:$G$30)) +
(SUMIF('Routed push through acrylic'!$B$17:$B$30,B518,'Routed push through acrylic'!$G$17:$G$30)) +
(SUMIF('Routed push through acrylic (2)'!$B$17:$B$30,B518,'Routed push through acrylic (2)'!$G$17:$G$30)) +
(SUMIF('Sf routed cabinet'!$B$17:$B$30,B518,'Sf routed cabinet'!$G$17:$G$30)) +
(SUMIF('Sf routed cabinet (2)'!$B$17:$B$30,B518,'Sf routed cabinet (2)'!$G$17:$G$30)) +
(SUMIF('Df routed cabinet'!$B$17:$B$30,B518,'Df routed cabinet'!$G$17:$G$30)) +
(SUMIF('Df routed cabinet (2)'!$B$17:$B$30,B518,'Df routed cabinet (2)'!$G$17:$G$30)) +
(SUMIF('Sf acrylic cabinet'!$B$17:$B$30,B518,'Sf acrylic cabinet'!$G$17:$G$30)) +
(SUMIF('Sf acrylic cabinet (2)'!$B$17:$B$30,B518,'Sf acrylic cabinet (2)'!$G$17:$G$30)) +
(SUMIF('Economy Sf acrylic'!$B$17:$B$30,B518,'Economy Sf acrylic'!$G$17:$G$30)) +
(SUMIF('Df acrylic cabinet'!$B$17:$B$30,B518,'Df acrylic cabinet'!$G$17:$G$30)) +
(SUMIF('Df acrylic cabinet (2)'!$B$17:$B$30,B518,'Df acrylic cabinet (2)'!$G$17:$G$30)) +
(SUMIF('Sf flex cabinet'!$B$17:$B$30,B518,'Sf flex cabinet'!$G$17:$G$30)) +
(SUMIF('Sf flex cabinet (2)'!$B$17:$B$30,B518,'Sf flex cabinet (2)'!$G$17:$G$30)) +
(SUMIF('Df flex cabinet'!$B$17:$B$36,B518,'Df flex cabinet'!$G$17:$G$36)) +
(SUMIF('Df flex cabinet (2)'!$B$17:$B$36,B518,'Df flex cabinet (2)'!$G$17:$G$36)) +
(SUMIF('Pole cover'!$B$17:$B$30,B518,'Pole cover'!$G$17:$G$30)) +
(SUMIF('Pole cover (2)'!$B$17:$B$30,B518,'Pole cover (2)'!$G$17:$G$30)) +
(SUMIF('Structural Steel Fab'!$B$17:$B$29,B518,'Structural Steel Fab'!$G$17:$G$29)) +
(SUMIF(Reveal!$B$17:$B$30,B518,Reveal!$G$17:$G$30)) +
(SUMIF('Reveal (2)'!$B$17:$B$30,B518,'Reveal (2)'!$G$17:$G$30)) +
(SUMIF('Crown cove top'!$B$17:$B$30,B518,'Crown cove top'!$G$17:$G$30)) +
(SUMIF('EMC assembly'!$B$17:$B$30,B518,'EMC assembly'!$G$17:$G$30)) +
(SUMIF(Crating!$B$17:$B$29,B518,Crating!$G$17:$G$29)) +
(SUMIF('LED wiring'!$B$17:$B$30,B518,'LED wiring'!$G$17:$G$30)) +
(SUMIF('Changeable copy face'!$B$17:$B$30,B518,'Changeable copy face'!$G$17:$G$30)) +
(SUMIF('Flex face assembly'!$B$17:$B$30,B518,'Flex face assembly'!$G$17:$G$30)) +
(SUMIF('Routed face assembly'!$B$17:$B$30,B518,'Routed face assembly'!$G$17:$G$30)) +
(SUMIF('Paint calculation'!$B$17:$B$30,B518,'Paint calculation'!$G$17:$G$30)) +
(SUMIF('Trimcap letter face'!$B$17:$B$30,B518,'Trimcap letter face'!$G$17:$G$30)) +
(SUMIF('Trimcap letter face (2)'!$B$17:$B$30,B518,'Trimcap letter face (2)'!$G$17:$G$30)) +
(SUMIF('Channel letter fabrication'!$B$17:$B$30,B518,'Channel letter fabrication'!$G$17:$G$30)) +
(SUMIF('Channel letter fabrication (2)'!$B$17:$B$30,B518,'Channel letter fabrication (2)'!$G$17:$G$30))</f>
        <v>0</v>
      </c>
    </row>
    <row r="519" spans="1:10">
      <c r="A519" s="28" t="str">
        <f>[1]ODBC!$A519</f>
        <v>1-8 Shoulder Eye</v>
      </c>
      <c r="B519" s="29" t="str">
        <f>[1]ODBC!B519</f>
        <v>34165</v>
      </c>
      <c r="C519" s="30">
        <f>IFERROR(VLOOKUP($B519,[1]ODBC!$B:$H,2,FALSE),"")</f>
        <v>16.13</v>
      </c>
      <c r="D519" s="30">
        <f>IFERROR(VLOOKUP($B519,[1]ODBC!$B:$H,3,FALSE),"")</f>
        <v>29.036999999999999</v>
      </c>
      <c r="E519" s="30" t="str">
        <f>IFERROR(VLOOKUP($B519,[1]ODBC!$B:$H,4,FALSE),"")</f>
        <v>EA</v>
      </c>
      <c r="F519" s="31">
        <f>IFERROR(VLOOKUP($B519,[1]ODBC!$B:$H,5,FALSE),"")</f>
        <v>44.45</v>
      </c>
      <c r="G519" s="32">
        <f>[1]ODBC!G519</f>
        <v>0</v>
      </c>
      <c r="H519" s="33">
        <f>SUM([1]ODBC!H519)</f>
        <v>0</v>
      </c>
      <c r="I519" s="41" t="str">
        <f>'Vinyl cutting'!$B$2</f>
        <v>J36938</v>
      </c>
      <c r="J519" s="42">
        <f ca="1">(SUMIF('Freeform time and material'!$B$17:$B$30,B519,'Freeform time and material'!$G$17:$G$30)) +
(SUMIF('Vinyl cutting'!$B$17:$B$30,B519,'Vinyl cutting'!$G$17:$G$30)) +
(SUMIF('Vinyl cutting (2)'!$B$17:$B$30,B519,'Vinyl cutting (2)'!$G$17:$G$30)) +
(SUMIF('Apply vinyl graphics'!$B$17:$B$30,B519,'Apply vinyl graphics'!$G$17:$G$30)) +
(SUMIF('Apply vinyl graphics (2)'!$B$17:$B$30,B519,'Apply vinyl graphics (2)'!$G$17:$G$30)) +
(SUMIF('Alum pan sign'!$B$17:$B$30,B519,'Alum pan sign'!$G$17:$G$30)) +
(SUMIF('Alum pan sign (2)'!$B$17:$B$30,B519,'Alum pan sign (2)'!$G$17:$G$30)) +
(SUMIF('Economy pan sign'!$B$17:$B$30,B519,'Economy pan sign'!$G$17:$G$30)) +
(SUMIF('Post and panel sign'!$B$17:$B$30,B519,'Post and panel sign'!$G$17:$G$30)) +
(SUMIF('Post and panel sign (2)'!$B$17:$B$30,B519,'Post and panel sign (2)'!$G$17:$G$30)) +
(SUMIF('Flat panels only'!$B$17:$B$30,B519,'Flat panels only'!$G$17:$G$30)) +
(SUMIF('Flat panels only (2)'!$B$17:$B$30,B519,'Flat panels only (2)'!$G$17:$G$30)) +
(SUMIF('Routed panel shapes'!$B$18:$B$31,B519,'Routed panel shapes'!$G$18:$G$31)) +
(SUMIF('Routed panel shapes (2)'!$B$18:$B$31,B519,'Routed panel shapes (2)'!$G$18:$G$31)) +
(SUMIF('Routed face only'!$B$17:$B$30,B519,'Routed face only'!$G$17:$G$30)) +
(SUMIF('Routed face only (2)'!$B$17:$B$30,B519,'Routed face only (2)'!$G$17:$G$30)) +
(SUMIF('Routed alum faces letters'!$B$17:$B$30,B519,'Routed alum faces letters'!$G$17:$G$30)) +
(SUMIF('Routed alum faces letters (2)'!$B$17:$B$30,B519,'Routed alum faces letters (2)'!$G$17:$G$30)) +
(SUMIF('Routed push through acrylic'!$B$17:$B$30,B519,'Routed push through acrylic'!$G$17:$G$30)) +
(SUMIF('Routed push through acrylic (2)'!$B$17:$B$30,B519,'Routed push through acrylic (2)'!$G$17:$G$30)) +
(SUMIF('Sf routed cabinet'!$B$17:$B$30,B519,'Sf routed cabinet'!$G$17:$G$30)) +
(SUMIF('Sf routed cabinet (2)'!$B$17:$B$30,B519,'Sf routed cabinet (2)'!$G$17:$G$30)) +
(SUMIF('Df routed cabinet'!$B$17:$B$30,B519,'Df routed cabinet'!$G$17:$G$30)) +
(SUMIF('Df routed cabinet (2)'!$B$17:$B$30,B519,'Df routed cabinet (2)'!$G$17:$G$30)) +
(SUMIF('Sf acrylic cabinet'!$B$17:$B$30,B519,'Sf acrylic cabinet'!$G$17:$G$30)) +
(SUMIF('Sf acrylic cabinet (2)'!$B$17:$B$30,B519,'Sf acrylic cabinet (2)'!$G$17:$G$30)) +
(SUMIF('Economy Sf acrylic'!$B$17:$B$30,B519,'Economy Sf acrylic'!$G$17:$G$30)) +
(SUMIF('Df acrylic cabinet'!$B$17:$B$30,B519,'Df acrylic cabinet'!$G$17:$G$30)) +
(SUMIF('Df acrylic cabinet (2)'!$B$17:$B$30,B519,'Df acrylic cabinet (2)'!$G$17:$G$30)) +
(SUMIF('Sf flex cabinet'!$B$17:$B$30,B519,'Sf flex cabinet'!$G$17:$G$30)) +
(SUMIF('Sf flex cabinet (2)'!$B$17:$B$30,B519,'Sf flex cabinet (2)'!$G$17:$G$30)) +
(SUMIF('Df flex cabinet'!$B$17:$B$36,B519,'Df flex cabinet'!$G$17:$G$36)) +
(SUMIF('Df flex cabinet (2)'!$B$17:$B$36,B519,'Df flex cabinet (2)'!$G$17:$G$36)) +
(SUMIF('Pole cover'!$B$17:$B$30,B519,'Pole cover'!$G$17:$G$30)) +
(SUMIF('Pole cover (2)'!$B$17:$B$30,B519,'Pole cover (2)'!$G$17:$G$30)) +
(SUMIF('Structural Steel Fab'!$B$17:$B$29,B519,'Structural Steel Fab'!$G$17:$G$29)) +
(SUMIF(Reveal!$B$17:$B$30,B519,Reveal!$G$17:$G$30)) +
(SUMIF('Reveal (2)'!$B$17:$B$30,B519,'Reveal (2)'!$G$17:$G$30)) +
(SUMIF('Crown cove top'!$B$17:$B$30,B519,'Crown cove top'!$G$17:$G$30)) +
(SUMIF('EMC assembly'!$B$17:$B$30,B519,'EMC assembly'!$G$17:$G$30)) +
(SUMIF(Crating!$B$17:$B$29,B519,Crating!$G$17:$G$29)) +
(SUMIF('LED wiring'!$B$17:$B$30,B519,'LED wiring'!$G$17:$G$30)) +
(SUMIF('Changeable copy face'!$B$17:$B$30,B519,'Changeable copy face'!$G$17:$G$30)) +
(SUMIF('Flex face assembly'!$B$17:$B$30,B519,'Flex face assembly'!$G$17:$G$30)) +
(SUMIF('Routed face assembly'!$B$17:$B$30,B519,'Routed face assembly'!$G$17:$G$30)) +
(SUMIF('Paint calculation'!$B$17:$B$30,B519,'Paint calculation'!$G$17:$G$30)) +
(SUMIF('Trimcap letter face'!$B$17:$B$30,B519,'Trimcap letter face'!$G$17:$G$30)) +
(SUMIF('Trimcap letter face (2)'!$B$17:$B$30,B519,'Trimcap letter face (2)'!$G$17:$G$30)) +
(SUMIF('Channel letter fabrication'!$B$17:$B$30,B519,'Channel letter fabrication'!$G$17:$G$30)) +
(SUMIF('Channel letter fabrication (2)'!$B$17:$B$30,B519,'Channel letter fabrication (2)'!$G$17:$G$30))</f>
        <v>0</v>
      </c>
    </row>
    <row r="520" spans="1:10">
      <c r="A520" s="28" t="str">
        <f>[1]ODBC!$A520</f>
        <v>Hanger Bolt</v>
      </c>
      <c r="B520" s="29" t="str">
        <f>[1]ODBC!B520</f>
        <v>34170</v>
      </c>
      <c r="C520" s="30">
        <f>IFERROR(VLOOKUP($B520,[1]ODBC!$B:$H,2,FALSE),"")</f>
        <v>0.12</v>
      </c>
      <c r="D520" s="30">
        <f>IFERROR(VLOOKUP($B520,[1]ODBC!$B:$H,3,FALSE),"")</f>
        <v>0.216</v>
      </c>
      <c r="E520" s="30" t="str">
        <f>IFERROR(VLOOKUP($B520,[1]ODBC!$B:$H,4,FALSE),"")</f>
        <v>EA</v>
      </c>
      <c r="F520" s="31">
        <f>IFERROR(VLOOKUP($B520,[1]ODBC!$B:$H,5,FALSE),"")</f>
        <v>44.45</v>
      </c>
      <c r="G520" s="32">
        <f>[1]ODBC!G520</f>
        <v>0</v>
      </c>
      <c r="H520" s="33">
        <f>SUM([1]ODBC!H520)</f>
        <v>0</v>
      </c>
      <c r="I520" s="41" t="str">
        <f>'Vinyl cutting'!$B$2</f>
        <v>J36938</v>
      </c>
      <c r="J520" s="42">
        <f ca="1">(SUMIF('Freeform time and material'!$B$17:$B$30,B520,'Freeform time and material'!$G$17:$G$30)) +
(SUMIF('Vinyl cutting'!$B$17:$B$30,B520,'Vinyl cutting'!$G$17:$G$30)) +
(SUMIF('Vinyl cutting (2)'!$B$17:$B$30,B520,'Vinyl cutting (2)'!$G$17:$G$30)) +
(SUMIF('Apply vinyl graphics'!$B$17:$B$30,B520,'Apply vinyl graphics'!$G$17:$G$30)) +
(SUMIF('Apply vinyl graphics (2)'!$B$17:$B$30,B520,'Apply vinyl graphics (2)'!$G$17:$G$30)) +
(SUMIF('Alum pan sign'!$B$17:$B$30,B520,'Alum pan sign'!$G$17:$G$30)) +
(SUMIF('Alum pan sign (2)'!$B$17:$B$30,B520,'Alum pan sign (2)'!$G$17:$G$30)) +
(SUMIF('Economy pan sign'!$B$17:$B$30,B520,'Economy pan sign'!$G$17:$G$30)) +
(SUMIF('Post and panel sign'!$B$17:$B$30,B520,'Post and panel sign'!$G$17:$G$30)) +
(SUMIF('Post and panel sign (2)'!$B$17:$B$30,B520,'Post and panel sign (2)'!$G$17:$G$30)) +
(SUMIF('Flat panels only'!$B$17:$B$30,B520,'Flat panels only'!$G$17:$G$30)) +
(SUMIF('Flat panels only (2)'!$B$17:$B$30,B520,'Flat panels only (2)'!$G$17:$G$30)) +
(SUMIF('Routed panel shapes'!$B$18:$B$31,B520,'Routed panel shapes'!$G$18:$G$31)) +
(SUMIF('Routed panel shapes (2)'!$B$18:$B$31,B520,'Routed panel shapes (2)'!$G$18:$G$31)) +
(SUMIF('Routed face only'!$B$17:$B$30,B520,'Routed face only'!$G$17:$G$30)) +
(SUMIF('Routed face only (2)'!$B$17:$B$30,B520,'Routed face only (2)'!$G$17:$G$30)) +
(SUMIF('Routed alum faces letters'!$B$17:$B$30,B520,'Routed alum faces letters'!$G$17:$G$30)) +
(SUMIF('Routed alum faces letters (2)'!$B$17:$B$30,B520,'Routed alum faces letters (2)'!$G$17:$G$30)) +
(SUMIF('Routed push through acrylic'!$B$17:$B$30,B520,'Routed push through acrylic'!$G$17:$G$30)) +
(SUMIF('Routed push through acrylic (2)'!$B$17:$B$30,B520,'Routed push through acrylic (2)'!$G$17:$G$30)) +
(SUMIF('Sf routed cabinet'!$B$17:$B$30,B520,'Sf routed cabinet'!$G$17:$G$30)) +
(SUMIF('Sf routed cabinet (2)'!$B$17:$B$30,B520,'Sf routed cabinet (2)'!$G$17:$G$30)) +
(SUMIF('Df routed cabinet'!$B$17:$B$30,B520,'Df routed cabinet'!$G$17:$G$30)) +
(SUMIF('Df routed cabinet (2)'!$B$17:$B$30,B520,'Df routed cabinet (2)'!$G$17:$G$30)) +
(SUMIF('Sf acrylic cabinet'!$B$17:$B$30,B520,'Sf acrylic cabinet'!$G$17:$G$30)) +
(SUMIF('Sf acrylic cabinet (2)'!$B$17:$B$30,B520,'Sf acrylic cabinet (2)'!$G$17:$G$30)) +
(SUMIF('Economy Sf acrylic'!$B$17:$B$30,B520,'Economy Sf acrylic'!$G$17:$G$30)) +
(SUMIF('Df acrylic cabinet'!$B$17:$B$30,B520,'Df acrylic cabinet'!$G$17:$G$30)) +
(SUMIF('Df acrylic cabinet (2)'!$B$17:$B$30,B520,'Df acrylic cabinet (2)'!$G$17:$G$30)) +
(SUMIF('Sf flex cabinet'!$B$17:$B$30,B520,'Sf flex cabinet'!$G$17:$G$30)) +
(SUMIF('Sf flex cabinet (2)'!$B$17:$B$30,B520,'Sf flex cabinet (2)'!$G$17:$G$30)) +
(SUMIF('Df flex cabinet'!$B$17:$B$36,B520,'Df flex cabinet'!$G$17:$G$36)) +
(SUMIF('Df flex cabinet (2)'!$B$17:$B$36,B520,'Df flex cabinet (2)'!$G$17:$G$36)) +
(SUMIF('Pole cover'!$B$17:$B$30,B520,'Pole cover'!$G$17:$G$30)) +
(SUMIF('Pole cover (2)'!$B$17:$B$30,B520,'Pole cover (2)'!$G$17:$G$30)) +
(SUMIF('Structural Steel Fab'!$B$17:$B$29,B520,'Structural Steel Fab'!$G$17:$G$29)) +
(SUMIF(Reveal!$B$17:$B$30,B520,Reveal!$G$17:$G$30)) +
(SUMIF('Reveal (2)'!$B$17:$B$30,B520,'Reveal (2)'!$G$17:$G$30)) +
(SUMIF('Crown cove top'!$B$17:$B$30,B520,'Crown cove top'!$G$17:$G$30)) +
(SUMIF('EMC assembly'!$B$17:$B$30,B520,'EMC assembly'!$G$17:$G$30)) +
(SUMIF(Crating!$B$17:$B$29,B520,Crating!$G$17:$G$29)) +
(SUMIF('LED wiring'!$B$17:$B$30,B520,'LED wiring'!$G$17:$G$30)) +
(SUMIF('Changeable copy face'!$B$17:$B$30,B520,'Changeable copy face'!$G$17:$G$30)) +
(SUMIF('Flex face assembly'!$B$17:$B$30,B520,'Flex face assembly'!$G$17:$G$30)) +
(SUMIF('Routed face assembly'!$B$17:$B$30,B520,'Routed face assembly'!$G$17:$G$30)) +
(SUMIF('Paint calculation'!$B$17:$B$30,B520,'Paint calculation'!$G$17:$G$30)) +
(SUMIF('Trimcap letter face'!$B$17:$B$30,B520,'Trimcap letter face'!$G$17:$G$30)) +
(SUMIF('Trimcap letter face (2)'!$B$17:$B$30,B520,'Trimcap letter face (2)'!$G$17:$G$30)) +
(SUMIF('Channel letter fabrication'!$B$17:$B$30,B520,'Channel letter fabrication'!$G$17:$G$30)) +
(SUMIF('Channel letter fabrication (2)'!$B$17:$B$30,B520,'Channel letter fabrication (2)'!$G$17:$G$30))</f>
        <v>0</v>
      </c>
    </row>
    <row r="521" spans="1:10">
      <c r="A521" s="28" t="str">
        <f>[1]ODBC!$A521</f>
        <v>NR-1" Vents (Louvers)</v>
      </c>
      <c r="B521" s="29" t="str">
        <f>[1]ODBC!B521</f>
        <v>34173</v>
      </c>
      <c r="C521" s="30">
        <f>IFERROR(VLOOKUP($B521,[1]ODBC!$B:$H,2,FALSE),"")</f>
        <v>0.52900000000000003</v>
      </c>
      <c r="D521" s="30">
        <f>IFERROR(VLOOKUP($B521,[1]ODBC!$B:$H,3,FALSE),"")</f>
        <v>0.95199999999999996</v>
      </c>
      <c r="E521" s="30" t="str">
        <f>IFERROR(VLOOKUP($B521,[1]ODBC!$B:$H,4,FALSE),"")</f>
        <v>EA</v>
      </c>
      <c r="F521" s="31">
        <f>IFERROR(VLOOKUP($B521,[1]ODBC!$B:$H,5,FALSE),"")</f>
        <v>44.45</v>
      </c>
      <c r="G521" s="32">
        <f>[1]ODBC!G521</f>
        <v>0</v>
      </c>
      <c r="H521" s="33">
        <f>SUM([1]ODBC!H521)</f>
        <v>0</v>
      </c>
      <c r="I521" s="41" t="str">
        <f>'Vinyl cutting'!$B$2</f>
        <v>J36938</v>
      </c>
      <c r="J521" s="42">
        <f ca="1">(SUMIF('Freeform time and material'!$B$17:$B$30,B521,'Freeform time and material'!$G$17:$G$30)) +
(SUMIF('Vinyl cutting'!$B$17:$B$30,B521,'Vinyl cutting'!$G$17:$G$30)) +
(SUMIF('Vinyl cutting (2)'!$B$17:$B$30,B521,'Vinyl cutting (2)'!$G$17:$G$30)) +
(SUMIF('Apply vinyl graphics'!$B$17:$B$30,B521,'Apply vinyl graphics'!$G$17:$G$30)) +
(SUMIF('Apply vinyl graphics (2)'!$B$17:$B$30,B521,'Apply vinyl graphics (2)'!$G$17:$G$30)) +
(SUMIF('Alum pan sign'!$B$17:$B$30,B521,'Alum pan sign'!$G$17:$G$30)) +
(SUMIF('Alum pan sign (2)'!$B$17:$B$30,B521,'Alum pan sign (2)'!$G$17:$G$30)) +
(SUMIF('Economy pan sign'!$B$17:$B$30,B521,'Economy pan sign'!$G$17:$G$30)) +
(SUMIF('Post and panel sign'!$B$17:$B$30,B521,'Post and panel sign'!$G$17:$G$30)) +
(SUMIF('Post and panel sign (2)'!$B$17:$B$30,B521,'Post and panel sign (2)'!$G$17:$G$30)) +
(SUMIF('Flat panels only'!$B$17:$B$30,B521,'Flat panels only'!$G$17:$G$30)) +
(SUMIF('Flat panels only (2)'!$B$17:$B$30,B521,'Flat panels only (2)'!$G$17:$G$30)) +
(SUMIF('Routed panel shapes'!$B$18:$B$31,B521,'Routed panel shapes'!$G$18:$G$31)) +
(SUMIF('Routed panel shapes (2)'!$B$18:$B$31,B521,'Routed panel shapes (2)'!$G$18:$G$31)) +
(SUMIF('Routed face only'!$B$17:$B$30,B521,'Routed face only'!$G$17:$G$30)) +
(SUMIF('Routed face only (2)'!$B$17:$B$30,B521,'Routed face only (2)'!$G$17:$G$30)) +
(SUMIF('Routed alum faces letters'!$B$17:$B$30,B521,'Routed alum faces letters'!$G$17:$G$30)) +
(SUMIF('Routed alum faces letters (2)'!$B$17:$B$30,B521,'Routed alum faces letters (2)'!$G$17:$G$30)) +
(SUMIF('Routed push through acrylic'!$B$17:$B$30,B521,'Routed push through acrylic'!$G$17:$G$30)) +
(SUMIF('Routed push through acrylic (2)'!$B$17:$B$30,B521,'Routed push through acrylic (2)'!$G$17:$G$30)) +
(SUMIF('Sf routed cabinet'!$B$17:$B$30,B521,'Sf routed cabinet'!$G$17:$G$30)) +
(SUMIF('Sf routed cabinet (2)'!$B$17:$B$30,B521,'Sf routed cabinet (2)'!$G$17:$G$30)) +
(SUMIF('Df routed cabinet'!$B$17:$B$30,B521,'Df routed cabinet'!$G$17:$G$30)) +
(SUMIF('Df routed cabinet (2)'!$B$17:$B$30,B521,'Df routed cabinet (2)'!$G$17:$G$30)) +
(SUMIF('Sf acrylic cabinet'!$B$17:$B$30,B521,'Sf acrylic cabinet'!$G$17:$G$30)) +
(SUMIF('Sf acrylic cabinet (2)'!$B$17:$B$30,B521,'Sf acrylic cabinet (2)'!$G$17:$G$30)) +
(SUMIF('Economy Sf acrylic'!$B$17:$B$30,B521,'Economy Sf acrylic'!$G$17:$G$30)) +
(SUMIF('Df acrylic cabinet'!$B$17:$B$30,B521,'Df acrylic cabinet'!$G$17:$G$30)) +
(SUMIF('Df acrylic cabinet (2)'!$B$17:$B$30,B521,'Df acrylic cabinet (2)'!$G$17:$G$30)) +
(SUMIF('Sf flex cabinet'!$B$17:$B$30,B521,'Sf flex cabinet'!$G$17:$G$30)) +
(SUMIF('Sf flex cabinet (2)'!$B$17:$B$30,B521,'Sf flex cabinet (2)'!$G$17:$G$30)) +
(SUMIF('Df flex cabinet'!$B$17:$B$36,B521,'Df flex cabinet'!$G$17:$G$36)) +
(SUMIF('Df flex cabinet (2)'!$B$17:$B$36,B521,'Df flex cabinet (2)'!$G$17:$G$36)) +
(SUMIF('Pole cover'!$B$17:$B$30,B521,'Pole cover'!$G$17:$G$30)) +
(SUMIF('Pole cover (2)'!$B$17:$B$30,B521,'Pole cover (2)'!$G$17:$G$30)) +
(SUMIF('Structural Steel Fab'!$B$17:$B$29,B521,'Structural Steel Fab'!$G$17:$G$29)) +
(SUMIF(Reveal!$B$17:$B$30,B521,Reveal!$G$17:$G$30)) +
(SUMIF('Reveal (2)'!$B$17:$B$30,B521,'Reveal (2)'!$G$17:$G$30)) +
(SUMIF('Crown cove top'!$B$17:$B$30,B521,'Crown cove top'!$G$17:$G$30)) +
(SUMIF('EMC assembly'!$B$17:$B$30,B521,'EMC assembly'!$G$17:$G$30)) +
(SUMIF(Crating!$B$17:$B$29,B521,Crating!$G$17:$G$29)) +
(SUMIF('LED wiring'!$B$17:$B$30,B521,'LED wiring'!$G$17:$G$30)) +
(SUMIF('Changeable copy face'!$B$17:$B$30,B521,'Changeable copy face'!$G$17:$G$30)) +
(SUMIF('Flex face assembly'!$B$17:$B$30,B521,'Flex face assembly'!$G$17:$G$30)) +
(SUMIF('Routed face assembly'!$B$17:$B$30,B521,'Routed face assembly'!$G$17:$G$30)) +
(SUMIF('Paint calculation'!$B$17:$B$30,B521,'Paint calculation'!$G$17:$G$30)) +
(SUMIF('Trimcap letter face'!$B$17:$B$30,B521,'Trimcap letter face'!$G$17:$G$30)) +
(SUMIF('Trimcap letter face (2)'!$B$17:$B$30,B521,'Trimcap letter face (2)'!$G$17:$G$30)) +
(SUMIF('Channel letter fabrication'!$B$17:$B$30,B521,'Channel letter fabrication'!$G$17:$G$30)) +
(SUMIF('Channel letter fabrication (2)'!$B$17:$B$30,B521,'Channel letter fabrication (2)'!$G$17:$G$30))</f>
        <v>0</v>
      </c>
    </row>
    <row r="522" spans="1:10">
      <c r="A522" s="28" t="str">
        <f>[1]ODBC!$A522</f>
        <v>2" Vents (Louvers)</v>
      </c>
      <c r="B522" s="29" t="str">
        <f>[1]ODBC!B522</f>
        <v>34175</v>
      </c>
      <c r="C522" s="30">
        <f>IFERROR(VLOOKUP($B522,[1]ODBC!$B:$H,2,FALSE),"")</f>
        <v>1.07</v>
      </c>
      <c r="D522" s="30">
        <f>IFERROR(VLOOKUP($B522,[1]ODBC!$B:$H,3,FALSE),"")</f>
        <v>1.9259999999999999</v>
      </c>
      <c r="E522" s="30" t="str">
        <f>IFERROR(VLOOKUP($B522,[1]ODBC!$B:$H,4,FALSE),"")</f>
        <v>EA</v>
      </c>
      <c r="F522" s="31">
        <f>IFERROR(VLOOKUP($B522,[1]ODBC!$B:$H,5,FALSE),"")</f>
        <v>44.45</v>
      </c>
      <c r="G522" s="32">
        <f>[1]ODBC!G522</f>
        <v>0</v>
      </c>
      <c r="H522" s="33">
        <f>SUM([1]ODBC!H522)</f>
        <v>0</v>
      </c>
      <c r="I522" s="41" t="str">
        <f>'Vinyl cutting'!$B$2</f>
        <v>J36938</v>
      </c>
      <c r="J522" s="42">
        <f ca="1">(SUMIF('Freeform time and material'!$B$17:$B$30,B522,'Freeform time and material'!$G$17:$G$30)) +
(SUMIF('Vinyl cutting'!$B$17:$B$30,B522,'Vinyl cutting'!$G$17:$G$30)) +
(SUMIF('Vinyl cutting (2)'!$B$17:$B$30,B522,'Vinyl cutting (2)'!$G$17:$G$30)) +
(SUMIF('Apply vinyl graphics'!$B$17:$B$30,B522,'Apply vinyl graphics'!$G$17:$G$30)) +
(SUMIF('Apply vinyl graphics (2)'!$B$17:$B$30,B522,'Apply vinyl graphics (2)'!$G$17:$G$30)) +
(SUMIF('Alum pan sign'!$B$17:$B$30,B522,'Alum pan sign'!$G$17:$G$30)) +
(SUMIF('Alum pan sign (2)'!$B$17:$B$30,B522,'Alum pan sign (2)'!$G$17:$G$30)) +
(SUMIF('Economy pan sign'!$B$17:$B$30,B522,'Economy pan sign'!$G$17:$G$30)) +
(SUMIF('Post and panel sign'!$B$17:$B$30,B522,'Post and panel sign'!$G$17:$G$30)) +
(SUMIF('Post and panel sign (2)'!$B$17:$B$30,B522,'Post and panel sign (2)'!$G$17:$G$30)) +
(SUMIF('Flat panels only'!$B$17:$B$30,B522,'Flat panels only'!$G$17:$G$30)) +
(SUMIF('Flat panels only (2)'!$B$17:$B$30,B522,'Flat panels only (2)'!$G$17:$G$30)) +
(SUMIF('Routed panel shapes'!$B$18:$B$31,B522,'Routed panel shapes'!$G$18:$G$31)) +
(SUMIF('Routed panel shapes (2)'!$B$18:$B$31,B522,'Routed panel shapes (2)'!$G$18:$G$31)) +
(SUMIF('Routed face only'!$B$17:$B$30,B522,'Routed face only'!$G$17:$G$30)) +
(SUMIF('Routed face only (2)'!$B$17:$B$30,B522,'Routed face only (2)'!$G$17:$G$30)) +
(SUMIF('Routed alum faces letters'!$B$17:$B$30,B522,'Routed alum faces letters'!$G$17:$G$30)) +
(SUMIF('Routed alum faces letters (2)'!$B$17:$B$30,B522,'Routed alum faces letters (2)'!$G$17:$G$30)) +
(SUMIF('Routed push through acrylic'!$B$17:$B$30,B522,'Routed push through acrylic'!$G$17:$G$30)) +
(SUMIF('Routed push through acrylic (2)'!$B$17:$B$30,B522,'Routed push through acrylic (2)'!$G$17:$G$30)) +
(SUMIF('Sf routed cabinet'!$B$17:$B$30,B522,'Sf routed cabinet'!$G$17:$G$30)) +
(SUMIF('Sf routed cabinet (2)'!$B$17:$B$30,B522,'Sf routed cabinet (2)'!$G$17:$G$30)) +
(SUMIF('Df routed cabinet'!$B$17:$B$30,B522,'Df routed cabinet'!$G$17:$G$30)) +
(SUMIF('Df routed cabinet (2)'!$B$17:$B$30,B522,'Df routed cabinet (2)'!$G$17:$G$30)) +
(SUMIF('Sf acrylic cabinet'!$B$17:$B$30,B522,'Sf acrylic cabinet'!$G$17:$G$30)) +
(SUMIF('Sf acrylic cabinet (2)'!$B$17:$B$30,B522,'Sf acrylic cabinet (2)'!$G$17:$G$30)) +
(SUMIF('Economy Sf acrylic'!$B$17:$B$30,B522,'Economy Sf acrylic'!$G$17:$G$30)) +
(SUMIF('Df acrylic cabinet'!$B$17:$B$30,B522,'Df acrylic cabinet'!$G$17:$G$30)) +
(SUMIF('Df acrylic cabinet (2)'!$B$17:$B$30,B522,'Df acrylic cabinet (2)'!$G$17:$G$30)) +
(SUMIF('Sf flex cabinet'!$B$17:$B$30,B522,'Sf flex cabinet'!$G$17:$G$30)) +
(SUMIF('Sf flex cabinet (2)'!$B$17:$B$30,B522,'Sf flex cabinet (2)'!$G$17:$G$30)) +
(SUMIF('Df flex cabinet'!$B$17:$B$36,B522,'Df flex cabinet'!$G$17:$G$36)) +
(SUMIF('Df flex cabinet (2)'!$B$17:$B$36,B522,'Df flex cabinet (2)'!$G$17:$G$36)) +
(SUMIF('Pole cover'!$B$17:$B$30,B522,'Pole cover'!$G$17:$G$30)) +
(SUMIF('Pole cover (2)'!$B$17:$B$30,B522,'Pole cover (2)'!$G$17:$G$30)) +
(SUMIF('Structural Steel Fab'!$B$17:$B$29,B522,'Structural Steel Fab'!$G$17:$G$29)) +
(SUMIF(Reveal!$B$17:$B$30,B522,Reveal!$G$17:$G$30)) +
(SUMIF('Reveal (2)'!$B$17:$B$30,B522,'Reveal (2)'!$G$17:$G$30)) +
(SUMIF('Crown cove top'!$B$17:$B$30,B522,'Crown cove top'!$G$17:$G$30)) +
(SUMIF('EMC assembly'!$B$17:$B$30,B522,'EMC assembly'!$G$17:$G$30)) +
(SUMIF(Crating!$B$17:$B$29,B522,Crating!$G$17:$G$29)) +
(SUMIF('LED wiring'!$B$17:$B$30,B522,'LED wiring'!$G$17:$G$30)) +
(SUMIF('Changeable copy face'!$B$17:$B$30,B522,'Changeable copy face'!$G$17:$G$30)) +
(SUMIF('Flex face assembly'!$B$17:$B$30,B522,'Flex face assembly'!$G$17:$G$30)) +
(SUMIF('Routed face assembly'!$B$17:$B$30,B522,'Routed face assembly'!$G$17:$G$30)) +
(SUMIF('Paint calculation'!$B$17:$B$30,B522,'Paint calculation'!$G$17:$G$30)) +
(SUMIF('Trimcap letter face'!$B$17:$B$30,B522,'Trimcap letter face'!$G$17:$G$30)) +
(SUMIF('Trimcap letter face (2)'!$B$17:$B$30,B522,'Trimcap letter face (2)'!$G$17:$G$30)) +
(SUMIF('Channel letter fabrication'!$B$17:$B$30,B522,'Channel letter fabrication'!$G$17:$G$30)) +
(SUMIF('Channel letter fabrication (2)'!$B$17:$B$30,B522,'Channel letter fabrication (2)'!$G$17:$G$30))</f>
        <v>0</v>
      </c>
    </row>
    <row r="523" spans="1:10">
      <c r="A523" s="28" t="str">
        <f>[1]ODBC!$A523</f>
        <v>3" Vents (Louvers)</v>
      </c>
      <c r="B523" s="29" t="str">
        <f>[1]ODBC!B523</f>
        <v>34180</v>
      </c>
      <c r="C523" s="30">
        <f>IFERROR(VLOOKUP($B523,[1]ODBC!$B:$H,2,FALSE),"")</f>
        <v>1.647</v>
      </c>
      <c r="D523" s="30">
        <f>IFERROR(VLOOKUP($B523,[1]ODBC!$B:$H,3,FALSE),"")</f>
        <v>2.9649999999999999</v>
      </c>
      <c r="E523" s="30" t="str">
        <f>IFERROR(VLOOKUP($B523,[1]ODBC!$B:$H,4,FALSE),"")</f>
        <v>EA</v>
      </c>
      <c r="F523" s="31">
        <f>IFERROR(VLOOKUP($B523,[1]ODBC!$B:$H,5,FALSE),"")</f>
        <v>44.45</v>
      </c>
      <c r="G523" s="32">
        <f>[1]ODBC!G523</f>
        <v>0</v>
      </c>
      <c r="H523" s="33">
        <f>SUM([1]ODBC!H523)</f>
        <v>45568</v>
      </c>
      <c r="I523" s="41" t="str">
        <f>'Vinyl cutting'!$B$2</f>
        <v>J36938</v>
      </c>
      <c r="J523" s="42">
        <f ca="1">(SUMIF('Freeform time and material'!$B$17:$B$30,B523,'Freeform time and material'!$G$17:$G$30)) +
(SUMIF('Vinyl cutting'!$B$17:$B$30,B523,'Vinyl cutting'!$G$17:$G$30)) +
(SUMIF('Vinyl cutting (2)'!$B$17:$B$30,B523,'Vinyl cutting (2)'!$G$17:$G$30)) +
(SUMIF('Apply vinyl graphics'!$B$17:$B$30,B523,'Apply vinyl graphics'!$G$17:$G$30)) +
(SUMIF('Apply vinyl graphics (2)'!$B$17:$B$30,B523,'Apply vinyl graphics (2)'!$G$17:$G$30)) +
(SUMIF('Alum pan sign'!$B$17:$B$30,B523,'Alum pan sign'!$G$17:$G$30)) +
(SUMIF('Alum pan sign (2)'!$B$17:$B$30,B523,'Alum pan sign (2)'!$G$17:$G$30)) +
(SUMIF('Economy pan sign'!$B$17:$B$30,B523,'Economy pan sign'!$G$17:$G$30)) +
(SUMIF('Post and panel sign'!$B$17:$B$30,B523,'Post and panel sign'!$G$17:$G$30)) +
(SUMIF('Post and panel sign (2)'!$B$17:$B$30,B523,'Post and panel sign (2)'!$G$17:$G$30)) +
(SUMIF('Flat panels only'!$B$17:$B$30,B523,'Flat panels only'!$G$17:$G$30)) +
(SUMIF('Flat panels only (2)'!$B$17:$B$30,B523,'Flat panels only (2)'!$G$17:$G$30)) +
(SUMIF('Routed panel shapes'!$B$18:$B$31,B523,'Routed panel shapes'!$G$18:$G$31)) +
(SUMIF('Routed panel shapes (2)'!$B$18:$B$31,B523,'Routed panel shapes (2)'!$G$18:$G$31)) +
(SUMIF('Routed face only'!$B$17:$B$30,B523,'Routed face only'!$G$17:$G$30)) +
(SUMIF('Routed face only (2)'!$B$17:$B$30,B523,'Routed face only (2)'!$G$17:$G$30)) +
(SUMIF('Routed alum faces letters'!$B$17:$B$30,B523,'Routed alum faces letters'!$G$17:$G$30)) +
(SUMIF('Routed alum faces letters (2)'!$B$17:$B$30,B523,'Routed alum faces letters (2)'!$G$17:$G$30)) +
(SUMIF('Routed push through acrylic'!$B$17:$B$30,B523,'Routed push through acrylic'!$G$17:$G$30)) +
(SUMIF('Routed push through acrylic (2)'!$B$17:$B$30,B523,'Routed push through acrylic (2)'!$G$17:$G$30)) +
(SUMIF('Sf routed cabinet'!$B$17:$B$30,B523,'Sf routed cabinet'!$G$17:$G$30)) +
(SUMIF('Sf routed cabinet (2)'!$B$17:$B$30,B523,'Sf routed cabinet (2)'!$G$17:$G$30)) +
(SUMIF('Df routed cabinet'!$B$17:$B$30,B523,'Df routed cabinet'!$G$17:$G$30)) +
(SUMIF('Df routed cabinet (2)'!$B$17:$B$30,B523,'Df routed cabinet (2)'!$G$17:$G$30)) +
(SUMIF('Sf acrylic cabinet'!$B$17:$B$30,B523,'Sf acrylic cabinet'!$G$17:$G$30)) +
(SUMIF('Sf acrylic cabinet (2)'!$B$17:$B$30,B523,'Sf acrylic cabinet (2)'!$G$17:$G$30)) +
(SUMIF('Economy Sf acrylic'!$B$17:$B$30,B523,'Economy Sf acrylic'!$G$17:$G$30)) +
(SUMIF('Df acrylic cabinet'!$B$17:$B$30,B523,'Df acrylic cabinet'!$G$17:$G$30)) +
(SUMIF('Df acrylic cabinet (2)'!$B$17:$B$30,B523,'Df acrylic cabinet (2)'!$G$17:$G$30)) +
(SUMIF('Sf flex cabinet'!$B$17:$B$30,B523,'Sf flex cabinet'!$G$17:$G$30)) +
(SUMIF('Sf flex cabinet (2)'!$B$17:$B$30,B523,'Sf flex cabinet (2)'!$G$17:$G$30)) +
(SUMIF('Df flex cabinet'!$B$17:$B$36,B523,'Df flex cabinet'!$G$17:$G$36)) +
(SUMIF('Df flex cabinet (2)'!$B$17:$B$36,B523,'Df flex cabinet (2)'!$G$17:$G$36)) +
(SUMIF('Pole cover'!$B$17:$B$30,B523,'Pole cover'!$G$17:$G$30)) +
(SUMIF('Pole cover (2)'!$B$17:$B$30,B523,'Pole cover (2)'!$G$17:$G$30)) +
(SUMIF('Structural Steel Fab'!$B$17:$B$29,B523,'Structural Steel Fab'!$G$17:$G$29)) +
(SUMIF(Reveal!$B$17:$B$30,B523,Reveal!$G$17:$G$30)) +
(SUMIF('Reveal (2)'!$B$17:$B$30,B523,'Reveal (2)'!$G$17:$G$30)) +
(SUMIF('Crown cove top'!$B$17:$B$30,B523,'Crown cove top'!$G$17:$G$30)) +
(SUMIF('EMC assembly'!$B$17:$B$30,B523,'EMC assembly'!$G$17:$G$30)) +
(SUMIF(Crating!$B$17:$B$29,B523,Crating!$G$17:$G$29)) +
(SUMIF('LED wiring'!$B$17:$B$30,B523,'LED wiring'!$G$17:$G$30)) +
(SUMIF('Changeable copy face'!$B$17:$B$30,B523,'Changeable copy face'!$G$17:$G$30)) +
(SUMIF('Flex face assembly'!$B$17:$B$30,B523,'Flex face assembly'!$G$17:$G$30)) +
(SUMIF('Routed face assembly'!$B$17:$B$30,B523,'Routed face assembly'!$G$17:$G$30)) +
(SUMIF('Paint calculation'!$B$17:$B$30,B523,'Paint calculation'!$G$17:$G$30)) +
(SUMIF('Trimcap letter face'!$B$17:$B$30,B523,'Trimcap letter face'!$G$17:$G$30)) +
(SUMIF('Trimcap letter face (2)'!$B$17:$B$30,B523,'Trimcap letter face (2)'!$G$17:$G$30)) +
(SUMIF('Channel letter fabrication'!$B$17:$B$30,B523,'Channel letter fabrication'!$G$17:$G$30)) +
(SUMIF('Channel letter fabrication (2)'!$B$17:$B$30,B523,'Channel letter fabrication (2)'!$G$17:$G$30))</f>
        <v>0</v>
      </c>
    </row>
    <row r="524" spans="1:10">
      <c r="A524" s="28" t="str">
        <f>[1]ODBC!$A524</f>
        <v>4" Vents (Louvers)</v>
      </c>
      <c r="B524" s="29" t="str">
        <f>[1]ODBC!B524</f>
        <v>34185</v>
      </c>
      <c r="C524" s="30">
        <f>IFERROR(VLOOKUP($B524,[1]ODBC!$B:$H,2,FALSE),"")</f>
        <v>1.41</v>
      </c>
      <c r="D524" s="30">
        <f>IFERROR(VLOOKUP($B524,[1]ODBC!$B:$H,3,FALSE),"")</f>
        <v>2.5379999999999998</v>
      </c>
      <c r="E524" s="30" t="str">
        <f>IFERROR(VLOOKUP($B524,[1]ODBC!$B:$H,4,FALSE),"")</f>
        <v>EA</v>
      </c>
      <c r="F524" s="31">
        <f>IFERROR(VLOOKUP($B524,[1]ODBC!$B:$H,5,FALSE),"")</f>
        <v>44.45</v>
      </c>
      <c r="G524" s="32">
        <f>[1]ODBC!G524</f>
        <v>0</v>
      </c>
      <c r="H524" s="33">
        <f>SUM([1]ODBC!H524)</f>
        <v>0</v>
      </c>
      <c r="I524" s="41" t="str">
        <f>'Vinyl cutting'!$B$2</f>
        <v>J36938</v>
      </c>
      <c r="J524" s="42">
        <f ca="1">(SUMIF('Freeform time and material'!$B$17:$B$30,B524,'Freeform time and material'!$G$17:$G$30)) +
(SUMIF('Vinyl cutting'!$B$17:$B$30,B524,'Vinyl cutting'!$G$17:$G$30)) +
(SUMIF('Vinyl cutting (2)'!$B$17:$B$30,B524,'Vinyl cutting (2)'!$G$17:$G$30)) +
(SUMIF('Apply vinyl graphics'!$B$17:$B$30,B524,'Apply vinyl graphics'!$G$17:$G$30)) +
(SUMIF('Apply vinyl graphics (2)'!$B$17:$B$30,B524,'Apply vinyl graphics (2)'!$G$17:$G$30)) +
(SUMIF('Alum pan sign'!$B$17:$B$30,B524,'Alum pan sign'!$G$17:$G$30)) +
(SUMIF('Alum pan sign (2)'!$B$17:$B$30,B524,'Alum pan sign (2)'!$G$17:$G$30)) +
(SUMIF('Economy pan sign'!$B$17:$B$30,B524,'Economy pan sign'!$G$17:$G$30)) +
(SUMIF('Post and panel sign'!$B$17:$B$30,B524,'Post and panel sign'!$G$17:$G$30)) +
(SUMIF('Post and panel sign (2)'!$B$17:$B$30,B524,'Post and panel sign (2)'!$G$17:$G$30)) +
(SUMIF('Flat panels only'!$B$17:$B$30,B524,'Flat panels only'!$G$17:$G$30)) +
(SUMIF('Flat panels only (2)'!$B$17:$B$30,B524,'Flat panels only (2)'!$G$17:$G$30)) +
(SUMIF('Routed panel shapes'!$B$18:$B$31,B524,'Routed panel shapes'!$G$18:$G$31)) +
(SUMIF('Routed panel shapes (2)'!$B$18:$B$31,B524,'Routed panel shapes (2)'!$G$18:$G$31)) +
(SUMIF('Routed face only'!$B$17:$B$30,B524,'Routed face only'!$G$17:$G$30)) +
(SUMIF('Routed face only (2)'!$B$17:$B$30,B524,'Routed face only (2)'!$G$17:$G$30)) +
(SUMIF('Routed alum faces letters'!$B$17:$B$30,B524,'Routed alum faces letters'!$G$17:$G$30)) +
(SUMIF('Routed alum faces letters (2)'!$B$17:$B$30,B524,'Routed alum faces letters (2)'!$G$17:$G$30)) +
(SUMIF('Routed push through acrylic'!$B$17:$B$30,B524,'Routed push through acrylic'!$G$17:$G$30)) +
(SUMIF('Routed push through acrylic (2)'!$B$17:$B$30,B524,'Routed push through acrylic (2)'!$G$17:$G$30)) +
(SUMIF('Sf routed cabinet'!$B$17:$B$30,B524,'Sf routed cabinet'!$G$17:$G$30)) +
(SUMIF('Sf routed cabinet (2)'!$B$17:$B$30,B524,'Sf routed cabinet (2)'!$G$17:$G$30)) +
(SUMIF('Df routed cabinet'!$B$17:$B$30,B524,'Df routed cabinet'!$G$17:$G$30)) +
(SUMIF('Df routed cabinet (2)'!$B$17:$B$30,B524,'Df routed cabinet (2)'!$G$17:$G$30)) +
(SUMIF('Sf acrylic cabinet'!$B$17:$B$30,B524,'Sf acrylic cabinet'!$G$17:$G$30)) +
(SUMIF('Sf acrylic cabinet (2)'!$B$17:$B$30,B524,'Sf acrylic cabinet (2)'!$G$17:$G$30)) +
(SUMIF('Economy Sf acrylic'!$B$17:$B$30,B524,'Economy Sf acrylic'!$G$17:$G$30)) +
(SUMIF('Df acrylic cabinet'!$B$17:$B$30,B524,'Df acrylic cabinet'!$G$17:$G$30)) +
(SUMIF('Df acrylic cabinet (2)'!$B$17:$B$30,B524,'Df acrylic cabinet (2)'!$G$17:$G$30)) +
(SUMIF('Sf flex cabinet'!$B$17:$B$30,B524,'Sf flex cabinet'!$G$17:$G$30)) +
(SUMIF('Sf flex cabinet (2)'!$B$17:$B$30,B524,'Sf flex cabinet (2)'!$G$17:$G$30)) +
(SUMIF('Df flex cabinet'!$B$17:$B$36,B524,'Df flex cabinet'!$G$17:$G$36)) +
(SUMIF('Df flex cabinet (2)'!$B$17:$B$36,B524,'Df flex cabinet (2)'!$G$17:$G$36)) +
(SUMIF('Pole cover'!$B$17:$B$30,B524,'Pole cover'!$G$17:$G$30)) +
(SUMIF('Pole cover (2)'!$B$17:$B$30,B524,'Pole cover (2)'!$G$17:$G$30)) +
(SUMIF('Structural Steel Fab'!$B$17:$B$29,B524,'Structural Steel Fab'!$G$17:$G$29)) +
(SUMIF(Reveal!$B$17:$B$30,B524,Reveal!$G$17:$G$30)) +
(SUMIF('Reveal (2)'!$B$17:$B$30,B524,'Reveal (2)'!$G$17:$G$30)) +
(SUMIF('Crown cove top'!$B$17:$B$30,B524,'Crown cove top'!$G$17:$G$30)) +
(SUMIF('EMC assembly'!$B$17:$B$30,B524,'EMC assembly'!$G$17:$G$30)) +
(SUMIF(Crating!$B$17:$B$29,B524,Crating!$G$17:$G$29)) +
(SUMIF('LED wiring'!$B$17:$B$30,B524,'LED wiring'!$G$17:$G$30)) +
(SUMIF('Changeable copy face'!$B$17:$B$30,B524,'Changeable copy face'!$G$17:$G$30)) +
(SUMIF('Flex face assembly'!$B$17:$B$30,B524,'Flex face assembly'!$G$17:$G$30)) +
(SUMIF('Routed face assembly'!$B$17:$B$30,B524,'Routed face assembly'!$G$17:$G$30)) +
(SUMIF('Paint calculation'!$B$17:$B$30,B524,'Paint calculation'!$G$17:$G$30)) +
(SUMIF('Trimcap letter face'!$B$17:$B$30,B524,'Trimcap letter face'!$G$17:$G$30)) +
(SUMIF('Trimcap letter face (2)'!$B$17:$B$30,B524,'Trimcap letter face (2)'!$G$17:$G$30)) +
(SUMIF('Channel letter fabrication'!$B$17:$B$30,B524,'Channel letter fabrication'!$G$17:$G$30)) +
(SUMIF('Channel letter fabrication (2)'!$B$17:$B$30,B524,'Channel letter fabrication (2)'!$G$17:$G$30))</f>
        <v>0</v>
      </c>
    </row>
    <row r="525" spans="1:10">
      <c r="A525" s="28" t="str">
        <f>[1]ODBC!$A525</f>
        <v>1/8" Galv Aircraft Cable</v>
      </c>
      <c r="B525" s="29" t="str">
        <f>[1]ODBC!B525</f>
        <v>34190</v>
      </c>
      <c r="C525" s="30">
        <f>IFERROR(VLOOKUP($B525,[1]ODBC!$B:$H,2,FALSE),"")</f>
        <v>0.13</v>
      </c>
      <c r="D525" s="30">
        <f>IFERROR(VLOOKUP($B525,[1]ODBC!$B:$H,3,FALSE),"")</f>
        <v>0.23400000000000001</v>
      </c>
      <c r="E525" s="30" t="str">
        <f>IFERROR(VLOOKUP($B525,[1]ODBC!$B:$H,4,FALSE),"")</f>
        <v>FT</v>
      </c>
      <c r="F525" s="31">
        <f>IFERROR(VLOOKUP($B525,[1]ODBC!$B:$H,5,FALSE),"")</f>
        <v>44.45</v>
      </c>
      <c r="G525" s="32">
        <f>[1]ODBC!G525</f>
        <v>0</v>
      </c>
      <c r="H525" s="33">
        <f>SUM([1]ODBC!H525)</f>
        <v>0</v>
      </c>
      <c r="I525" s="41" t="str">
        <f>'Vinyl cutting'!$B$2</f>
        <v>J36938</v>
      </c>
      <c r="J525" s="42">
        <f ca="1">(SUMIF('Freeform time and material'!$B$17:$B$30,B525,'Freeform time and material'!$G$17:$G$30)) +
(SUMIF('Vinyl cutting'!$B$17:$B$30,B525,'Vinyl cutting'!$G$17:$G$30)) +
(SUMIF('Vinyl cutting (2)'!$B$17:$B$30,B525,'Vinyl cutting (2)'!$G$17:$G$30)) +
(SUMIF('Apply vinyl graphics'!$B$17:$B$30,B525,'Apply vinyl graphics'!$G$17:$G$30)) +
(SUMIF('Apply vinyl graphics (2)'!$B$17:$B$30,B525,'Apply vinyl graphics (2)'!$G$17:$G$30)) +
(SUMIF('Alum pan sign'!$B$17:$B$30,B525,'Alum pan sign'!$G$17:$G$30)) +
(SUMIF('Alum pan sign (2)'!$B$17:$B$30,B525,'Alum pan sign (2)'!$G$17:$G$30)) +
(SUMIF('Economy pan sign'!$B$17:$B$30,B525,'Economy pan sign'!$G$17:$G$30)) +
(SUMIF('Post and panel sign'!$B$17:$B$30,B525,'Post and panel sign'!$G$17:$G$30)) +
(SUMIF('Post and panel sign (2)'!$B$17:$B$30,B525,'Post and panel sign (2)'!$G$17:$G$30)) +
(SUMIF('Flat panels only'!$B$17:$B$30,B525,'Flat panels only'!$G$17:$G$30)) +
(SUMIF('Flat panels only (2)'!$B$17:$B$30,B525,'Flat panels only (2)'!$G$17:$G$30)) +
(SUMIF('Routed panel shapes'!$B$18:$B$31,B525,'Routed panel shapes'!$G$18:$G$31)) +
(SUMIF('Routed panel shapes (2)'!$B$18:$B$31,B525,'Routed panel shapes (2)'!$G$18:$G$31)) +
(SUMIF('Routed face only'!$B$17:$B$30,B525,'Routed face only'!$G$17:$G$30)) +
(SUMIF('Routed face only (2)'!$B$17:$B$30,B525,'Routed face only (2)'!$G$17:$G$30)) +
(SUMIF('Routed alum faces letters'!$B$17:$B$30,B525,'Routed alum faces letters'!$G$17:$G$30)) +
(SUMIF('Routed alum faces letters (2)'!$B$17:$B$30,B525,'Routed alum faces letters (2)'!$G$17:$G$30)) +
(SUMIF('Routed push through acrylic'!$B$17:$B$30,B525,'Routed push through acrylic'!$G$17:$G$30)) +
(SUMIF('Routed push through acrylic (2)'!$B$17:$B$30,B525,'Routed push through acrylic (2)'!$G$17:$G$30)) +
(SUMIF('Sf routed cabinet'!$B$17:$B$30,B525,'Sf routed cabinet'!$G$17:$G$30)) +
(SUMIF('Sf routed cabinet (2)'!$B$17:$B$30,B525,'Sf routed cabinet (2)'!$G$17:$G$30)) +
(SUMIF('Df routed cabinet'!$B$17:$B$30,B525,'Df routed cabinet'!$G$17:$G$30)) +
(SUMIF('Df routed cabinet (2)'!$B$17:$B$30,B525,'Df routed cabinet (2)'!$G$17:$G$30)) +
(SUMIF('Sf acrylic cabinet'!$B$17:$B$30,B525,'Sf acrylic cabinet'!$G$17:$G$30)) +
(SUMIF('Sf acrylic cabinet (2)'!$B$17:$B$30,B525,'Sf acrylic cabinet (2)'!$G$17:$G$30)) +
(SUMIF('Economy Sf acrylic'!$B$17:$B$30,B525,'Economy Sf acrylic'!$G$17:$G$30)) +
(SUMIF('Df acrylic cabinet'!$B$17:$B$30,B525,'Df acrylic cabinet'!$G$17:$G$30)) +
(SUMIF('Df acrylic cabinet (2)'!$B$17:$B$30,B525,'Df acrylic cabinet (2)'!$G$17:$G$30)) +
(SUMIF('Sf flex cabinet'!$B$17:$B$30,B525,'Sf flex cabinet'!$G$17:$G$30)) +
(SUMIF('Sf flex cabinet (2)'!$B$17:$B$30,B525,'Sf flex cabinet (2)'!$G$17:$G$30)) +
(SUMIF('Df flex cabinet'!$B$17:$B$36,B525,'Df flex cabinet'!$G$17:$G$36)) +
(SUMIF('Df flex cabinet (2)'!$B$17:$B$36,B525,'Df flex cabinet (2)'!$G$17:$G$36)) +
(SUMIF('Pole cover'!$B$17:$B$30,B525,'Pole cover'!$G$17:$G$30)) +
(SUMIF('Pole cover (2)'!$B$17:$B$30,B525,'Pole cover (2)'!$G$17:$G$30)) +
(SUMIF('Structural Steel Fab'!$B$17:$B$29,B525,'Structural Steel Fab'!$G$17:$G$29)) +
(SUMIF(Reveal!$B$17:$B$30,B525,Reveal!$G$17:$G$30)) +
(SUMIF('Reveal (2)'!$B$17:$B$30,B525,'Reveal (2)'!$G$17:$G$30)) +
(SUMIF('Crown cove top'!$B$17:$B$30,B525,'Crown cove top'!$G$17:$G$30)) +
(SUMIF('EMC assembly'!$B$17:$B$30,B525,'EMC assembly'!$G$17:$G$30)) +
(SUMIF(Crating!$B$17:$B$29,B525,Crating!$G$17:$G$29)) +
(SUMIF('LED wiring'!$B$17:$B$30,B525,'LED wiring'!$G$17:$G$30)) +
(SUMIF('Changeable copy face'!$B$17:$B$30,B525,'Changeable copy face'!$G$17:$G$30)) +
(SUMIF('Flex face assembly'!$B$17:$B$30,B525,'Flex face assembly'!$G$17:$G$30)) +
(SUMIF('Routed face assembly'!$B$17:$B$30,B525,'Routed face assembly'!$G$17:$G$30)) +
(SUMIF('Paint calculation'!$B$17:$B$30,B525,'Paint calculation'!$G$17:$G$30)) +
(SUMIF('Trimcap letter face'!$B$17:$B$30,B525,'Trimcap letter face'!$G$17:$G$30)) +
(SUMIF('Trimcap letter face (2)'!$B$17:$B$30,B525,'Trimcap letter face (2)'!$G$17:$G$30)) +
(SUMIF('Channel letter fabrication'!$B$17:$B$30,B525,'Channel letter fabrication'!$G$17:$G$30)) +
(SUMIF('Channel letter fabrication (2)'!$B$17:$B$30,B525,'Channel letter fabrication (2)'!$G$17:$G$30))</f>
        <v>0</v>
      </c>
    </row>
    <row r="526" spans="1:10">
      <c r="A526" s="28" t="str">
        <f>[1]ODBC!$A526</f>
        <v>1/8" Aircraft Cable Clamp</v>
      </c>
      <c r="B526" s="29" t="str">
        <f>[1]ODBC!B526</f>
        <v>34195</v>
      </c>
      <c r="C526" s="30">
        <f>IFERROR(VLOOKUP($B526,[1]ODBC!$B:$H,2,FALSE),"")</f>
        <v>0.39</v>
      </c>
      <c r="D526" s="30">
        <f>IFERROR(VLOOKUP($B526,[1]ODBC!$B:$H,3,FALSE),"")</f>
        <v>0.70199999999999996</v>
      </c>
      <c r="E526" s="30" t="str">
        <f>IFERROR(VLOOKUP($B526,[1]ODBC!$B:$H,4,FALSE),"")</f>
        <v>EA</v>
      </c>
      <c r="F526" s="31">
        <f>IFERROR(VLOOKUP($B526,[1]ODBC!$B:$H,5,FALSE),"")</f>
        <v>44.45</v>
      </c>
      <c r="G526" s="32">
        <f>[1]ODBC!G526</f>
        <v>0</v>
      </c>
      <c r="H526" s="33">
        <f>SUM([1]ODBC!H526)</f>
        <v>0</v>
      </c>
      <c r="I526" s="41" t="str">
        <f>'Vinyl cutting'!$B$2</f>
        <v>J36938</v>
      </c>
      <c r="J526" s="42">
        <f ca="1">(SUMIF('Freeform time and material'!$B$17:$B$30,B526,'Freeform time and material'!$G$17:$G$30)) +
(SUMIF('Vinyl cutting'!$B$17:$B$30,B526,'Vinyl cutting'!$G$17:$G$30)) +
(SUMIF('Vinyl cutting (2)'!$B$17:$B$30,B526,'Vinyl cutting (2)'!$G$17:$G$30)) +
(SUMIF('Apply vinyl graphics'!$B$17:$B$30,B526,'Apply vinyl graphics'!$G$17:$G$30)) +
(SUMIF('Apply vinyl graphics (2)'!$B$17:$B$30,B526,'Apply vinyl graphics (2)'!$G$17:$G$30)) +
(SUMIF('Alum pan sign'!$B$17:$B$30,B526,'Alum pan sign'!$G$17:$G$30)) +
(SUMIF('Alum pan sign (2)'!$B$17:$B$30,B526,'Alum pan sign (2)'!$G$17:$G$30)) +
(SUMIF('Economy pan sign'!$B$17:$B$30,B526,'Economy pan sign'!$G$17:$G$30)) +
(SUMIF('Post and panel sign'!$B$17:$B$30,B526,'Post and panel sign'!$G$17:$G$30)) +
(SUMIF('Post and panel sign (2)'!$B$17:$B$30,B526,'Post and panel sign (2)'!$G$17:$G$30)) +
(SUMIF('Flat panels only'!$B$17:$B$30,B526,'Flat panels only'!$G$17:$G$30)) +
(SUMIF('Flat panels only (2)'!$B$17:$B$30,B526,'Flat panels only (2)'!$G$17:$G$30)) +
(SUMIF('Routed panel shapes'!$B$18:$B$31,B526,'Routed panel shapes'!$G$18:$G$31)) +
(SUMIF('Routed panel shapes (2)'!$B$18:$B$31,B526,'Routed panel shapes (2)'!$G$18:$G$31)) +
(SUMIF('Routed face only'!$B$17:$B$30,B526,'Routed face only'!$G$17:$G$30)) +
(SUMIF('Routed face only (2)'!$B$17:$B$30,B526,'Routed face only (2)'!$G$17:$G$30)) +
(SUMIF('Routed alum faces letters'!$B$17:$B$30,B526,'Routed alum faces letters'!$G$17:$G$30)) +
(SUMIF('Routed alum faces letters (2)'!$B$17:$B$30,B526,'Routed alum faces letters (2)'!$G$17:$G$30)) +
(SUMIF('Routed push through acrylic'!$B$17:$B$30,B526,'Routed push through acrylic'!$G$17:$G$30)) +
(SUMIF('Routed push through acrylic (2)'!$B$17:$B$30,B526,'Routed push through acrylic (2)'!$G$17:$G$30)) +
(SUMIF('Sf routed cabinet'!$B$17:$B$30,B526,'Sf routed cabinet'!$G$17:$G$30)) +
(SUMIF('Sf routed cabinet (2)'!$B$17:$B$30,B526,'Sf routed cabinet (2)'!$G$17:$G$30)) +
(SUMIF('Df routed cabinet'!$B$17:$B$30,B526,'Df routed cabinet'!$G$17:$G$30)) +
(SUMIF('Df routed cabinet (2)'!$B$17:$B$30,B526,'Df routed cabinet (2)'!$G$17:$G$30)) +
(SUMIF('Sf acrylic cabinet'!$B$17:$B$30,B526,'Sf acrylic cabinet'!$G$17:$G$30)) +
(SUMIF('Sf acrylic cabinet (2)'!$B$17:$B$30,B526,'Sf acrylic cabinet (2)'!$G$17:$G$30)) +
(SUMIF('Economy Sf acrylic'!$B$17:$B$30,B526,'Economy Sf acrylic'!$G$17:$G$30)) +
(SUMIF('Df acrylic cabinet'!$B$17:$B$30,B526,'Df acrylic cabinet'!$G$17:$G$30)) +
(SUMIF('Df acrylic cabinet (2)'!$B$17:$B$30,B526,'Df acrylic cabinet (2)'!$G$17:$G$30)) +
(SUMIF('Sf flex cabinet'!$B$17:$B$30,B526,'Sf flex cabinet'!$G$17:$G$30)) +
(SUMIF('Sf flex cabinet (2)'!$B$17:$B$30,B526,'Sf flex cabinet (2)'!$G$17:$G$30)) +
(SUMIF('Df flex cabinet'!$B$17:$B$36,B526,'Df flex cabinet'!$G$17:$G$36)) +
(SUMIF('Df flex cabinet (2)'!$B$17:$B$36,B526,'Df flex cabinet (2)'!$G$17:$G$36)) +
(SUMIF('Pole cover'!$B$17:$B$30,B526,'Pole cover'!$G$17:$G$30)) +
(SUMIF('Pole cover (2)'!$B$17:$B$30,B526,'Pole cover (2)'!$G$17:$G$30)) +
(SUMIF('Structural Steel Fab'!$B$17:$B$29,B526,'Structural Steel Fab'!$G$17:$G$29)) +
(SUMIF(Reveal!$B$17:$B$30,B526,Reveal!$G$17:$G$30)) +
(SUMIF('Reveal (2)'!$B$17:$B$30,B526,'Reveal (2)'!$G$17:$G$30)) +
(SUMIF('Crown cove top'!$B$17:$B$30,B526,'Crown cove top'!$G$17:$G$30)) +
(SUMIF('EMC assembly'!$B$17:$B$30,B526,'EMC assembly'!$G$17:$G$30)) +
(SUMIF(Crating!$B$17:$B$29,B526,Crating!$G$17:$G$29)) +
(SUMIF('LED wiring'!$B$17:$B$30,B526,'LED wiring'!$G$17:$G$30)) +
(SUMIF('Changeable copy face'!$B$17:$B$30,B526,'Changeable copy face'!$G$17:$G$30)) +
(SUMIF('Flex face assembly'!$B$17:$B$30,B526,'Flex face assembly'!$G$17:$G$30)) +
(SUMIF('Routed face assembly'!$B$17:$B$30,B526,'Routed face assembly'!$G$17:$G$30)) +
(SUMIF('Paint calculation'!$B$17:$B$30,B526,'Paint calculation'!$G$17:$G$30)) +
(SUMIF('Trimcap letter face'!$B$17:$B$30,B526,'Trimcap letter face'!$G$17:$G$30)) +
(SUMIF('Trimcap letter face (2)'!$B$17:$B$30,B526,'Trimcap letter face (2)'!$G$17:$G$30)) +
(SUMIF('Channel letter fabrication'!$B$17:$B$30,B526,'Channel letter fabrication'!$G$17:$G$30)) +
(SUMIF('Channel letter fabrication (2)'!$B$17:$B$30,B526,'Channel letter fabrication (2)'!$G$17:$G$30))</f>
        <v>0</v>
      </c>
    </row>
    <row r="527" spans="1:10">
      <c r="A527" s="28" t="str">
        <f>[1]ODBC!$A527</f>
        <v>3/16" Aircraft Cable</v>
      </c>
      <c r="B527" s="29" t="str">
        <f>[1]ODBC!B527</f>
        <v>34200</v>
      </c>
      <c r="C527" s="30">
        <f>IFERROR(VLOOKUP($B527,[1]ODBC!$B:$H,2,FALSE),"")</f>
        <v>0.38</v>
      </c>
      <c r="D527" s="30">
        <f>IFERROR(VLOOKUP($B527,[1]ODBC!$B:$H,3,FALSE),"")</f>
        <v>0.68400000000000005</v>
      </c>
      <c r="E527" s="30" t="str">
        <f>IFERROR(VLOOKUP($B527,[1]ODBC!$B:$H,4,FALSE),"")</f>
        <v>FT</v>
      </c>
      <c r="F527" s="31">
        <f>IFERROR(VLOOKUP($B527,[1]ODBC!$B:$H,5,FALSE),"")</f>
        <v>44.45</v>
      </c>
      <c r="G527" s="32">
        <f>[1]ODBC!G527</f>
        <v>0</v>
      </c>
      <c r="H527" s="33">
        <f>SUM([1]ODBC!H527)</f>
        <v>44622</v>
      </c>
      <c r="I527" s="41" t="str">
        <f>'Vinyl cutting'!$B$2</f>
        <v>J36938</v>
      </c>
      <c r="J527" s="42">
        <f ca="1">(SUMIF('Freeform time and material'!$B$17:$B$30,B527,'Freeform time and material'!$G$17:$G$30)) +
(SUMIF('Vinyl cutting'!$B$17:$B$30,B527,'Vinyl cutting'!$G$17:$G$30)) +
(SUMIF('Vinyl cutting (2)'!$B$17:$B$30,B527,'Vinyl cutting (2)'!$G$17:$G$30)) +
(SUMIF('Apply vinyl graphics'!$B$17:$B$30,B527,'Apply vinyl graphics'!$G$17:$G$30)) +
(SUMIF('Apply vinyl graphics (2)'!$B$17:$B$30,B527,'Apply vinyl graphics (2)'!$G$17:$G$30)) +
(SUMIF('Alum pan sign'!$B$17:$B$30,B527,'Alum pan sign'!$G$17:$G$30)) +
(SUMIF('Alum pan sign (2)'!$B$17:$B$30,B527,'Alum pan sign (2)'!$G$17:$G$30)) +
(SUMIF('Economy pan sign'!$B$17:$B$30,B527,'Economy pan sign'!$G$17:$G$30)) +
(SUMIF('Post and panel sign'!$B$17:$B$30,B527,'Post and panel sign'!$G$17:$G$30)) +
(SUMIF('Post and panel sign (2)'!$B$17:$B$30,B527,'Post and panel sign (2)'!$G$17:$G$30)) +
(SUMIF('Flat panels only'!$B$17:$B$30,B527,'Flat panels only'!$G$17:$G$30)) +
(SUMIF('Flat panels only (2)'!$B$17:$B$30,B527,'Flat panels only (2)'!$G$17:$G$30)) +
(SUMIF('Routed panel shapes'!$B$18:$B$31,B527,'Routed panel shapes'!$G$18:$G$31)) +
(SUMIF('Routed panel shapes (2)'!$B$18:$B$31,B527,'Routed panel shapes (2)'!$G$18:$G$31)) +
(SUMIF('Routed face only'!$B$17:$B$30,B527,'Routed face only'!$G$17:$G$30)) +
(SUMIF('Routed face only (2)'!$B$17:$B$30,B527,'Routed face only (2)'!$G$17:$G$30)) +
(SUMIF('Routed alum faces letters'!$B$17:$B$30,B527,'Routed alum faces letters'!$G$17:$G$30)) +
(SUMIF('Routed alum faces letters (2)'!$B$17:$B$30,B527,'Routed alum faces letters (2)'!$G$17:$G$30)) +
(SUMIF('Routed push through acrylic'!$B$17:$B$30,B527,'Routed push through acrylic'!$G$17:$G$30)) +
(SUMIF('Routed push through acrylic (2)'!$B$17:$B$30,B527,'Routed push through acrylic (2)'!$G$17:$G$30)) +
(SUMIF('Sf routed cabinet'!$B$17:$B$30,B527,'Sf routed cabinet'!$G$17:$G$30)) +
(SUMIF('Sf routed cabinet (2)'!$B$17:$B$30,B527,'Sf routed cabinet (2)'!$G$17:$G$30)) +
(SUMIF('Df routed cabinet'!$B$17:$B$30,B527,'Df routed cabinet'!$G$17:$G$30)) +
(SUMIF('Df routed cabinet (2)'!$B$17:$B$30,B527,'Df routed cabinet (2)'!$G$17:$G$30)) +
(SUMIF('Sf acrylic cabinet'!$B$17:$B$30,B527,'Sf acrylic cabinet'!$G$17:$G$30)) +
(SUMIF('Sf acrylic cabinet (2)'!$B$17:$B$30,B527,'Sf acrylic cabinet (2)'!$G$17:$G$30)) +
(SUMIF('Economy Sf acrylic'!$B$17:$B$30,B527,'Economy Sf acrylic'!$G$17:$G$30)) +
(SUMIF('Df acrylic cabinet'!$B$17:$B$30,B527,'Df acrylic cabinet'!$G$17:$G$30)) +
(SUMIF('Df acrylic cabinet (2)'!$B$17:$B$30,B527,'Df acrylic cabinet (2)'!$G$17:$G$30)) +
(SUMIF('Sf flex cabinet'!$B$17:$B$30,B527,'Sf flex cabinet'!$G$17:$G$30)) +
(SUMIF('Sf flex cabinet (2)'!$B$17:$B$30,B527,'Sf flex cabinet (2)'!$G$17:$G$30)) +
(SUMIF('Df flex cabinet'!$B$17:$B$36,B527,'Df flex cabinet'!$G$17:$G$36)) +
(SUMIF('Df flex cabinet (2)'!$B$17:$B$36,B527,'Df flex cabinet (2)'!$G$17:$G$36)) +
(SUMIF('Pole cover'!$B$17:$B$30,B527,'Pole cover'!$G$17:$G$30)) +
(SUMIF('Pole cover (2)'!$B$17:$B$30,B527,'Pole cover (2)'!$G$17:$G$30)) +
(SUMIF('Structural Steel Fab'!$B$17:$B$29,B527,'Structural Steel Fab'!$G$17:$G$29)) +
(SUMIF(Reveal!$B$17:$B$30,B527,Reveal!$G$17:$G$30)) +
(SUMIF('Reveal (2)'!$B$17:$B$30,B527,'Reveal (2)'!$G$17:$G$30)) +
(SUMIF('Crown cove top'!$B$17:$B$30,B527,'Crown cove top'!$G$17:$G$30)) +
(SUMIF('EMC assembly'!$B$17:$B$30,B527,'EMC assembly'!$G$17:$G$30)) +
(SUMIF(Crating!$B$17:$B$29,B527,Crating!$G$17:$G$29)) +
(SUMIF('LED wiring'!$B$17:$B$30,B527,'LED wiring'!$G$17:$G$30)) +
(SUMIF('Changeable copy face'!$B$17:$B$30,B527,'Changeable copy face'!$G$17:$G$30)) +
(SUMIF('Flex face assembly'!$B$17:$B$30,B527,'Flex face assembly'!$G$17:$G$30)) +
(SUMIF('Routed face assembly'!$B$17:$B$30,B527,'Routed face assembly'!$G$17:$G$30)) +
(SUMIF('Paint calculation'!$B$17:$B$30,B527,'Paint calculation'!$G$17:$G$30)) +
(SUMIF('Trimcap letter face'!$B$17:$B$30,B527,'Trimcap letter face'!$G$17:$G$30)) +
(SUMIF('Trimcap letter face (2)'!$B$17:$B$30,B527,'Trimcap letter face (2)'!$G$17:$G$30)) +
(SUMIF('Channel letter fabrication'!$B$17:$B$30,B527,'Channel letter fabrication'!$G$17:$G$30)) +
(SUMIF('Channel letter fabrication (2)'!$B$17:$B$30,B527,'Channel letter fabrication (2)'!$G$17:$G$30))</f>
        <v>0</v>
      </c>
    </row>
    <row r="528" spans="1:10">
      <c r="A528" s="28" t="str">
        <f>[1]ODBC!$A528</f>
        <v>1/4" Guy Wire</v>
      </c>
      <c r="B528" s="29" t="str">
        <f>[1]ODBC!B528</f>
        <v>34205</v>
      </c>
      <c r="C528" s="30">
        <f>IFERROR(VLOOKUP($B528,[1]ODBC!$B:$H,2,FALSE),"")</f>
        <v>0.45</v>
      </c>
      <c r="D528" s="30">
        <f>IFERROR(VLOOKUP($B528,[1]ODBC!$B:$H,3,FALSE),"")</f>
        <v>0.81</v>
      </c>
      <c r="E528" s="30" t="str">
        <f>IFERROR(VLOOKUP($B528,[1]ODBC!$B:$H,4,FALSE),"")</f>
        <v>FT</v>
      </c>
      <c r="F528" s="31">
        <f>IFERROR(VLOOKUP($B528,[1]ODBC!$B:$H,5,FALSE),"")</f>
        <v>44.45</v>
      </c>
      <c r="G528" s="32">
        <f>[1]ODBC!G528</f>
        <v>0</v>
      </c>
      <c r="H528" s="33">
        <f>SUM([1]ODBC!H528)</f>
        <v>0</v>
      </c>
      <c r="I528" s="41" t="str">
        <f>'Vinyl cutting'!$B$2</f>
        <v>J36938</v>
      </c>
      <c r="J528" s="42">
        <f ca="1">(SUMIF('Freeform time and material'!$B$17:$B$30,B528,'Freeform time and material'!$G$17:$G$30)) +
(SUMIF('Vinyl cutting'!$B$17:$B$30,B528,'Vinyl cutting'!$G$17:$G$30)) +
(SUMIF('Vinyl cutting (2)'!$B$17:$B$30,B528,'Vinyl cutting (2)'!$G$17:$G$30)) +
(SUMIF('Apply vinyl graphics'!$B$17:$B$30,B528,'Apply vinyl graphics'!$G$17:$G$30)) +
(SUMIF('Apply vinyl graphics (2)'!$B$17:$B$30,B528,'Apply vinyl graphics (2)'!$G$17:$G$30)) +
(SUMIF('Alum pan sign'!$B$17:$B$30,B528,'Alum pan sign'!$G$17:$G$30)) +
(SUMIF('Alum pan sign (2)'!$B$17:$B$30,B528,'Alum pan sign (2)'!$G$17:$G$30)) +
(SUMIF('Economy pan sign'!$B$17:$B$30,B528,'Economy pan sign'!$G$17:$G$30)) +
(SUMIF('Post and panel sign'!$B$17:$B$30,B528,'Post and panel sign'!$G$17:$G$30)) +
(SUMIF('Post and panel sign (2)'!$B$17:$B$30,B528,'Post and panel sign (2)'!$G$17:$G$30)) +
(SUMIF('Flat panels only'!$B$17:$B$30,B528,'Flat panels only'!$G$17:$G$30)) +
(SUMIF('Flat panels only (2)'!$B$17:$B$30,B528,'Flat panels only (2)'!$G$17:$G$30)) +
(SUMIF('Routed panel shapes'!$B$18:$B$31,B528,'Routed panel shapes'!$G$18:$G$31)) +
(SUMIF('Routed panel shapes (2)'!$B$18:$B$31,B528,'Routed panel shapes (2)'!$G$18:$G$31)) +
(SUMIF('Routed face only'!$B$17:$B$30,B528,'Routed face only'!$G$17:$G$30)) +
(SUMIF('Routed face only (2)'!$B$17:$B$30,B528,'Routed face only (2)'!$G$17:$G$30)) +
(SUMIF('Routed alum faces letters'!$B$17:$B$30,B528,'Routed alum faces letters'!$G$17:$G$30)) +
(SUMIF('Routed alum faces letters (2)'!$B$17:$B$30,B528,'Routed alum faces letters (2)'!$G$17:$G$30)) +
(SUMIF('Routed push through acrylic'!$B$17:$B$30,B528,'Routed push through acrylic'!$G$17:$G$30)) +
(SUMIF('Routed push through acrylic (2)'!$B$17:$B$30,B528,'Routed push through acrylic (2)'!$G$17:$G$30)) +
(SUMIF('Sf routed cabinet'!$B$17:$B$30,B528,'Sf routed cabinet'!$G$17:$G$30)) +
(SUMIF('Sf routed cabinet (2)'!$B$17:$B$30,B528,'Sf routed cabinet (2)'!$G$17:$G$30)) +
(SUMIF('Df routed cabinet'!$B$17:$B$30,B528,'Df routed cabinet'!$G$17:$G$30)) +
(SUMIF('Df routed cabinet (2)'!$B$17:$B$30,B528,'Df routed cabinet (2)'!$G$17:$G$30)) +
(SUMIF('Sf acrylic cabinet'!$B$17:$B$30,B528,'Sf acrylic cabinet'!$G$17:$G$30)) +
(SUMIF('Sf acrylic cabinet (2)'!$B$17:$B$30,B528,'Sf acrylic cabinet (2)'!$G$17:$G$30)) +
(SUMIF('Economy Sf acrylic'!$B$17:$B$30,B528,'Economy Sf acrylic'!$G$17:$G$30)) +
(SUMIF('Df acrylic cabinet'!$B$17:$B$30,B528,'Df acrylic cabinet'!$G$17:$G$30)) +
(SUMIF('Df acrylic cabinet (2)'!$B$17:$B$30,B528,'Df acrylic cabinet (2)'!$G$17:$G$30)) +
(SUMIF('Sf flex cabinet'!$B$17:$B$30,B528,'Sf flex cabinet'!$G$17:$G$30)) +
(SUMIF('Sf flex cabinet (2)'!$B$17:$B$30,B528,'Sf flex cabinet (2)'!$G$17:$G$30)) +
(SUMIF('Df flex cabinet'!$B$17:$B$36,B528,'Df flex cabinet'!$G$17:$G$36)) +
(SUMIF('Df flex cabinet (2)'!$B$17:$B$36,B528,'Df flex cabinet (2)'!$G$17:$G$36)) +
(SUMIF('Pole cover'!$B$17:$B$30,B528,'Pole cover'!$G$17:$G$30)) +
(SUMIF('Pole cover (2)'!$B$17:$B$30,B528,'Pole cover (2)'!$G$17:$G$30)) +
(SUMIF('Structural Steel Fab'!$B$17:$B$29,B528,'Structural Steel Fab'!$G$17:$G$29)) +
(SUMIF(Reveal!$B$17:$B$30,B528,Reveal!$G$17:$G$30)) +
(SUMIF('Reveal (2)'!$B$17:$B$30,B528,'Reveal (2)'!$G$17:$G$30)) +
(SUMIF('Crown cove top'!$B$17:$B$30,B528,'Crown cove top'!$G$17:$G$30)) +
(SUMIF('EMC assembly'!$B$17:$B$30,B528,'EMC assembly'!$G$17:$G$30)) +
(SUMIF(Crating!$B$17:$B$29,B528,Crating!$G$17:$G$29)) +
(SUMIF('LED wiring'!$B$17:$B$30,B528,'LED wiring'!$G$17:$G$30)) +
(SUMIF('Changeable copy face'!$B$17:$B$30,B528,'Changeable copy face'!$G$17:$G$30)) +
(SUMIF('Flex face assembly'!$B$17:$B$30,B528,'Flex face assembly'!$G$17:$G$30)) +
(SUMIF('Routed face assembly'!$B$17:$B$30,B528,'Routed face assembly'!$G$17:$G$30)) +
(SUMIF('Paint calculation'!$B$17:$B$30,B528,'Paint calculation'!$G$17:$G$30)) +
(SUMIF('Trimcap letter face'!$B$17:$B$30,B528,'Trimcap letter face'!$G$17:$G$30)) +
(SUMIF('Trimcap letter face (2)'!$B$17:$B$30,B528,'Trimcap letter face (2)'!$G$17:$G$30)) +
(SUMIF('Channel letter fabrication'!$B$17:$B$30,B528,'Channel letter fabrication'!$G$17:$G$30)) +
(SUMIF('Channel letter fabrication (2)'!$B$17:$B$30,B528,'Channel letter fabrication (2)'!$G$17:$G$30))</f>
        <v>0</v>
      </c>
    </row>
    <row r="529" spans="1:10">
      <c r="A529" s="28" t="str">
        <f>[1]ODBC!$A529</f>
        <v>S Hooks</v>
      </c>
      <c r="B529" s="29" t="str">
        <f>[1]ODBC!B529</f>
        <v>34215</v>
      </c>
      <c r="C529" s="30">
        <f>IFERROR(VLOOKUP($B529,[1]ODBC!$B:$H,2,FALSE),"")</f>
        <v>0.25</v>
      </c>
      <c r="D529" s="30">
        <f>IFERROR(VLOOKUP($B529,[1]ODBC!$B:$H,3,FALSE),"")</f>
        <v>0.45</v>
      </c>
      <c r="E529" s="30" t="str">
        <f>IFERROR(VLOOKUP($B529,[1]ODBC!$B:$H,4,FALSE),"")</f>
        <v>EA</v>
      </c>
      <c r="F529" s="31">
        <f>IFERROR(VLOOKUP($B529,[1]ODBC!$B:$H,5,FALSE),"")</f>
        <v>44.45</v>
      </c>
      <c r="G529" s="32">
        <f>[1]ODBC!G529</f>
        <v>0</v>
      </c>
      <c r="H529" s="33">
        <f>SUM([1]ODBC!H529)</f>
        <v>0</v>
      </c>
      <c r="I529" s="41" t="str">
        <f>'Vinyl cutting'!$B$2</f>
        <v>J36938</v>
      </c>
      <c r="J529" s="42">
        <f ca="1">(SUMIF('Freeform time and material'!$B$17:$B$30,B529,'Freeform time and material'!$G$17:$G$30)) +
(SUMIF('Vinyl cutting'!$B$17:$B$30,B529,'Vinyl cutting'!$G$17:$G$30)) +
(SUMIF('Vinyl cutting (2)'!$B$17:$B$30,B529,'Vinyl cutting (2)'!$G$17:$G$30)) +
(SUMIF('Apply vinyl graphics'!$B$17:$B$30,B529,'Apply vinyl graphics'!$G$17:$G$30)) +
(SUMIF('Apply vinyl graphics (2)'!$B$17:$B$30,B529,'Apply vinyl graphics (2)'!$G$17:$G$30)) +
(SUMIF('Alum pan sign'!$B$17:$B$30,B529,'Alum pan sign'!$G$17:$G$30)) +
(SUMIF('Alum pan sign (2)'!$B$17:$B$30,B529,'Alum pan sign (2)'!$G$17:$G$30)) +
(SUMIF('Economy pan sign'!$B$17:$B$30,B529,'Economy pan sign'!$G$17:$G$30)) +
(SUMIF('Post and panel sign'!$B$17:$B$30,B529,'Post and panel sign'!$G$17:$G$30)) +
(SUMIF('Post and panel sign (2)'!$B$17:$B$30,B529,'Post and panel sign (2)'!$G$17:$G$30)) +
(SUMIF('Flat panels only'!$B$17:$B$30,B529,'Flat panels only'!$G$17:$G$30)) +
(SUMIF('Flat panels only (2)'!$B$17:$B$30,B529,'Flat panels only (2)'!$G$17:$G$30)) +
(SUMIF('Routed panel shapes'!$B$18:$B$31,B529,'Routed panel shapes'!$G$18:$G$31)) +
(SUMIF('Routed panel shapes (2)'!$B$18:$B$31,B529,'Routed panel shapes (2)'!$G$18:$G$31)) +
(SUMIF('Routed face only'!$B$17:$B$30,B529,'Routed face only'!$G$17:$G$30)) +
(SUMIF('Routed face only (2)'!$B$17:$B$30,B529,'Routed face only (2)'!$G$17:$G$30)) +
(SUMIF('Routed alum faces letters'!$B$17:$B$30,B529,'Routed alum faces letters'!$G$17:$G$30)) +
(SUMIF('Routed alum faces letters (2)'!$B$17:$B$30,B529,'Routed alum faces letters (2)'!$G$17:$G$30)) +
(SUMIF('Routed push through acrylic'!$B$17:$B$30,B529,'Routed push through acrylic'!$G$17:$G$30)) +
(SUMIF('Routed push through acrylic (2)'!$B$17:$B$30,B529,'Routed push through acrylic (2)'!$G$17:$G$30)) +
(SUMIF('Sf routed cabinet'!$B$17:$B$30,B529,'Sf routed cabinet'!$G$17:$G$30)) +
(SUMIF('Sf routed cabinet (2)'!$B$17:$B$30,B529,'Sf routed cabinet (2)'!$G$17:$G$30)) +
(SUMIF('Df routed cabinet'!$B$17:$B$30,B529,'Df routed cabinet'!$G$17:$G$30)) +
(SUMIF('Df routed cabinet (2)'!$B$17:$B$30,B529,'Df routed cabinet (2)'!$G$17:$G$30)) +
(SUMIF('Sf acrylic cabinet'!$B$17:$B$30,B529,'Sf acrylic cabinet'!$G$17:$G$30)) +
(SUMIF('Sf acrylic cabinet (2)'!$B$17:$B$30,B529,'Sf acrylic cabinet (2)'!$G$17:$G$30)) +
(SUMIF('Economy Sf acrylic'!$B$17:$B$30,B529,'Economy Sf acrylic'!$G$17:$G$30)) +
(SUMIF('Df acrylic cabinet'!$B$17:$B$30,B529,'Df acrylic cabinet'!$G$17:$G$30)) +
(SUMIF('Df acrylic cabinet (2)'!$B$17:$B$30,B529,'Df acrylic cabinet (2)'!$G$17:$G$30)) +
(SUMIF('Sf flex cabinet'!$B$17:$B$30,B529,'Sf flex cabinet'!$G$17:$G$30)) +
(SUMIF('Sf flex cabinet (2)'!$B$17:$B$30,B529,'Sf flex cabinet (2)'!$G$17:$G$30)) +
(SUMIF('Df flex cabinet'!$B$17:$B$36,B529,'Df flex cabinet'!$G$17:$G$36)) +
(SUMIF('Df flex cabinet (2)'!$B$17:$B$36,B529,'Df flex cabinet (2)'!$G$17:$G$36)) +
(SUMIF('Pole cover'!$B$17:$B$30,B529,'Pole cover'!$G$17:$G$30)) +
(SUMIF('Pole cover (2)'!$B$17:$B$30,B529,'Pole cover (2)'!$G$17:$G$30)) +
(SUMIF('Structural Steel Fab'!$B$17:$B$29,B529,'Structural Steel Fab'!$G$17:$G$29)) +
(SUMIF(Reveal!$B$17:$B$30,B529,Reveal!$G$17:$G$30)) +
(SUMIF('Reveal (2)'!$B$17:$B$30,B529,'Reveal (2)'!$G$17:$G$30)) +
(SUMIF('Crown cove top'!$B$17:$B$30,B529,'Crown cove top'!$G$17:$G$30)) +
(SUMIF('EMC assembly'!$B$17:$B$30,B529,'EMC assembly'!$G$17:$G$30)) +
(SUMIF(Crating!$B$17:$B$29,B529,Crating!$G$17:$G$29)) +
(SUMIF('LED wiring'!$B$17:$B$30,B529,'LED wiring'!$G$17:$G$30)) +
(SUMIF('Changeable copy face'!$B$17:$B$30,B529,'Changeable copy face'!$G$17:$G$30)) +
(SUMIF('Flex face assembly'!$B$17:$B$30,B529,'Flex face assembly'!$G$17:$G$30)) +
(SUMIF('Routed face assembly'!$B$17:$B$30,B529,'Routed face assembly'!$G$17:$G$30)) +
(SUMIF('Paint calculation'!$B$17:$B$30,B529,'Paint calculation'!$G$17:$G$30)) +
(SUMIF('Trimcap letter face'!$B$17:$B$30,B529,'Trimcap letter face'!$G$17:$G$30)) +
(SUMIF('Trimcap letter face (2)'!$B$17:$B$30,B529,'Trimcap letter face (2)'!$G$17:$G$30)) +
(SUMIF('Channel letter fabrication'!$B$17:$B$30,B529,'Channel letter fabrication'!$G$17:$G$30)) +
(SUMIF('Channel letter fabrication (2)'!$B$17:$B$30,B529,'Channel letter fabrication (2)'!$G$17:$G$30))</f>
        <v>0</v>
      </c>
    </row>
    <row r="530" spans="1:10">
      <c r="A530" s="28" t="str">
        <f>[1]ODBC!$A530</f>
        <v>1/4" Nylon Rope</v>
      </c>
      <c r="B530" s="29" t="str">
        <f>[1]ODBC!B530</f>
        <v>34220</v>
      </c>
      <c r="C530" s="30">
        <f>IFERROR(VLOOKUP($B530,[1]ODBC!$B:$H,2,FALSE),"")</f>
        <v>0.09</v>
      </c>
      <c r="D530" s="30">
        <f>IFERROR(VLOOKUP($B530,[1]ODBC!$B:$H,3,FALSE),"")</f>
        <v>0.16200000000000001</v>
      </c>
      <c r="E530" s="30" t="str">
        <f>IFERROR(VLOOKUP($B530,[1]ODBC!$B:$H,4,FALSE),"")</f>
        <v>FT</v>
      </c>
      <c r="F530" s="31">
        <f>IFERROR(VLOOKUP($B530,[1]ODBC!$B:$H,5,FALSE),"")</f>
        <v>44.45</v>
      </c>
      <c r="G530" s="32">
        <f>[1]ODBC!G530</f>
        <v>0</v>
      </c>
      <c r="H530" s="33">
        <f>SUM([1]ODBC!H530)</f>
        <v>0</v>
      </c>
      <c r="I530" s="41" t="str">
        <f>'Vinyl cutting'!$B$2</f>
        <v>J36938</v>
      </c>
      <c r="J530" s="42">
        <f ca="1">(SUMIF('Freeform time and material'!$B$17:$B$30,B530,'Freeform time and material'!$G$17:$G$30)) +
(SUMIF('Vinyl cutting'!$B$17:$B$30,B530,'Vinyl cutting'!$G$17:$G$30)) +
(SUMIF('Vinyl cutting (2)'!$B$17:$B$30,B530,'Vinyl cutting (2)'!$G$17:$G$30)) +
(SUMIF('Apply vinyl graphics'!$B$17:$B$30,B530,'Apply vinyl graphics'!$G$17:$G$30)) +
(SUMIF('Apply vinyl graphics (2)'!$B$17:$B$30,B530,'Apply vinyl graphics (2)'!$G$17:$G$30)) +
(SUMIF('Alum pan sign'!$B$17:$B$30,B530,'Alum pan sign'!$G$17:$G$30)) +
(SUMIF('Alum pan sign (2)'!$B$17:$B$30,B530,'Alum pan sign (2)'!$G$17:$G$30)) +
(SUMIF('Economy pan sign'!$B$17:$B$30,B530,'Economy pan sign'!$G$17:$G$30)) +
(SUMIF('Post and panel sign'!$B$17:$B$30,B530,'Post and panel sign'!$G$17:$G$30)) +
(SUMIF('Post and panel sign (2)'!$B$17:$B$30,B530,'Post and panel sign (2)'!$G$17:$G$30)) +
(SUMIF('Flat panels only'!$B$17:$B$30,B530,'Flat panels only'!$G$17:$G$30)) +
(SUMIF('Flat panels only (2)'!$B$17:$B$30,B530,'Flat panels only (2)'!$G$17:$G$30)) +
(SUMIF('Routed panel shapes'!$B$18:$B$31,B530,'Routed panel shapes'!$G$18:$G$31)) +
(SUMIF('Routed panel shapes (2)'!$B$18:$B$31,B530,'Routed panel shapes (2)'!$G$18:$G$31)) +
(SUMIF('Routed face only'!$B$17:$B$30,B530,'Routed face only'!$G$17:$G$30)) +
(SUMIF('Routed face only (2)'!$B$17:$B$30,B530,'Routed face only (2)'!$G$17:$G$30)) +
(SUMIF('Routed alum faces letters'!$B$17:$B$30,B530,'Routed alum faces letters'!$G$17:$G$30)) +
(SUMIF('Routed alum faces letters (2)'!$B$17:$B$30,B530,'Routed alum faces letters (2)'!$G$17:$G$30)) +
(SUMIF('Routed push through acrylic'!$B$17:$B$30,B530,'Routed push through acrylic'!$G$17:$G$30)) +
(SUMIF('Routed push through acrylic (2)'!$B$17:$B$30,B530,'Routed push through acrylic (2)'!$G$17:$G$30)) +
(SUMIF('Sf routed cabinet'!$B$17:$B$30,B530,'Sf routed cabinet'!$G$17:$G$30)) +
(SUMIF('Sf routed cabinet (2)'!$B$17:$B$30,B530,'Sf routed cabinet (2)'!$G$17:$G$30)) +
(SUMIF('Df routed cabinet'!$B$17:$B$30,B530,'Df routed cabinet'!$G$17:$G$30)) +
(SUMIF('Df routed cabinet (2)'!$B$17:$B$30,B530,'Df routed cabinet (2)'!$G$17:$G$30)) +
(SUMIF('Sf acrylic cabinet'!$B$17:$B$30,B530,'Sf acrylic cabinet'!$G$17:$G$30)) +
(SUMIF('Sf acrylic cabinet (2)'!$B$17:$B$30,B530,'Sf acrylic cabinet (2)'!$G$17:$G$30)) +
(SUMIF('Economy Sf acrylic'!$B$17:$B$30,B530,'Economy Sf acrylic'!$G$17:$G$30)) +
(SUMIF('Df acrylic cabinet'!$B$17:$B$30,B530,'Df acrylic cabinet'!$G$17:$G$30)) +
(SUMIF('Df acrylic cabinet (2)'!$B$17:$B$30,B530,'Df acrylic cabinet (2)'!$G$17:$G$30)) +
(SUMIF('Sf flex cabinet'!$B$17:$B$30,B530,'Sf flex cabinet'!$G$17:$G$30)) +
(SUMIF('Sf flex cabinet (2)'!$B$17:$B$30,B530,'Sf flex cabinet (2)'!$G$17:$G$30)) +
(SUMIF('Df flex cabinet'!$B$17:$B$36,B530,'Df flex cabinet'!$G$17:$G$36)) +
(SUMIF('Df flex cabinet (2)'!$B$17:$B$36,B530,'Df flex cabinet (2)'!$G$17:$G$36)) +
(SUMIF('Pole cover'!$B$17:$B$30,B530,'Pole cover'!$G$17:$G$30)) +
(SUMIF('Pole cover (2)'!$B$17:$B$30,B530,'Pole cover (2)'!$G$17:$G$30)) +
(SUMIF('Structural Steel Fab'!$B$17:$B$29,B530,'Structural Steel Fab'!$G$17:$G$29)) +
(SUMIF(Reveal!$B$17:$B$30,B530,Reveal!$G$17:$G$30)) +
(SUMIF('Reveal (2)'!$B$17:$B$30,B530,'Reveal (2)'!$G$17:$G$30)) +
(SUMIF('Crown cove top'!$B$17:$B$30,B530,'Crown cove top'!$G$17:$G$30)) +
(SUMIF('EMC assembly'!$B$17:$B$30,B530,'EMC assembly'!$G$17:$G$30)) +
(SUMIF(Crating!$B$17:$B$29,B530,Crating!$G$17:$G$29)) +
(SUMIF('LED wiring'!$B$17:$B$30,B530,'LED wiring'!$G$17:$G$30)) +
(SUMIF('Changeable copy face'!$B$17:$B$30,B530,'Changeable copy face'!$G$17:$G$30)) +
(SUMIF('Flex face assembly'!$B$17:$B$30,B530,'Flex face assembly'!$G$17:$G$30)) +
(SUMIF('Routed face assembly'!$B$17:$B$30,B530,'Routed face assembly'!$G$17:$G$30)) +
(SUMIF('Paint calculation'!$B$17:$B$30,B530,'Paint calculation'!$G$17:$G$30)) +
(SUMIF('Trimcap letter face'!$B$17:$B$30,B530,'Trimcap letter face'!$G$17:$G$30)) +
(SUMIF('Trimcap letter face (2)'!$B$17:$B$30,B530,'Trimcap letter face (2)'!$G$17:$G$30)) +
(SUMIF('Channel letter fabrication'!$B$17:$B$30,B530,'Channel letter fabrication'!$G$17:$G$30)) +
(SUMIF('Channel letter fabrication (2)'!$B$17:$B$30,B530,'Channel letter fabrication (2)'!$G$17:$G$30))</f>
        <v>0</v>
      </c>
    </row>
    <row r="531" spans="1:10">
      <c r="A531" s="28" t="str">
        <f>[1]ODBC!$A531</f>
        <v>Nixalite Bird Spike (S4B100)</v>
      </c>
      <c r="B531" s="29" t="str">
        <f>[1]ODBC!B531</f>
        <v>34225</v>
      </c>
      <c r="C531" s="30">
        <f>IFERROR(VLOOKUP($B531,[1]ODBC!$B:$H,2,FALSE),"")</f>
        <v>5.75</v>
      </c>
      <c r="D531" s="30">
        <f>IFERROR(VLOOKUP($B531,[1]ODBC!$B:$H,3,FALSE),"")</f>
        <v>10.351000000000001</v>
      </c>
      <c r="E531" s="30" t="str">
        <f>IFERROR(VLOOKUP($B531,[1]ODBC!$B:$H,4,FALSE),"")</f>
        <v>FT</v>
      </c>
      <c r="F531" s="31">
        <f>IFERROR(VLOOKUP($B531,[1]ODBC!$B:$H,5,FALSE),"")</f>
        <v>44.45</v>
      </c>
      <c r="G531" s="32">
        <f>[1]ODBC!G531</f>
        <v>0</v>
      </c>
      <c r="H531" s="33">
        <f>SUM([1]ODBC!H531)</f>
        <v>0</v>
      </c>
      <c r="I531" s="41" t="str">
        <f>'Vinyl cutting'!$B$2</f>
        <v>J36938</v>
      </c>
      <c r="J531" s="42">
        <f ca="1">(SUMIF('Freeform time and material'!$B$17:$B$30,B531,'Freeform time and material'!$G$17:$G$30)) +
(SUMIF('Vinyl cutting'!$B$17:$B$30,B531,'Vinyl cutting'!$G$17:$G$30)) +
(SUMIF('Vinyl cutting (2)'!$B$17:$B$30,B531,'Vinyl cutting (2)'!$G$17:$G$30)) +
(SUMIF('Apply vinyl graphics'!$B$17:$B$30,B531,'Apply vinyl graphics'!$G$17:$G$30)) +
(SUMIF('Apply vinyl graphics (2)'!$B$17:$B$30,B531,'Apply vinyl graphics (2)'!$G$17:$G$30)) +
(SUMIF('Alum pan sign'!$B$17:$B$30,B531,'Alum pan sign'!$G$17:$G$30)) +
(SUMIF('Alum pan sign (2)'!$B$17:$B$30,B531,'Alum pan sign (2)'!$G$17:$G$30)) +
(SUMIF('Economy pan sign'!$B$17:$B$30,B531,'Economy pan sign'!$G$17:$G$30)) +
(SUMIF('Post and panel sign'!$B$17:$B$30,B531,'Post and panel sign'!$G$17:$G$30)) +
(SUMIF('Post and panel sign (2)'!$B$17:$B$30,B531,'Post and panel sign (2)'!$G$17:$G$30)) +
(SUMIF('Flat panels only'!$B$17:$B$30,B531,'Flat panels only'!$G$17:$G$30)) +
(SUMIF('Flat panels only (2)'!$B$17:$B$30,B531,'Flat panels only (2)'!$G$17:$G$30)) +
(SUMIF('Routed panel shapes'!$B$18:$B$31,B531,'Routed panel shapes'!$G$18:$G$31)) +
(SUMIF('Routed panel shapes (2)'!$B$18:$B$31,B531,'Routed panel shapes (2)'!$G$18:$G$31)) +
(SUMIF('Routed face only'!$B$17:$B$30,B531,'Routed face only'!$G$17:$G$30)) +
(SUMIF('Routed face only (2)'!$B$17:$B$30,B531,'Routed face only (2)'!$G$17:$G$30)) +
(SUMIF('Routed alum faces letters'!$B$17:$B$30,B531,'Routed alum faces letters'!$G$17:$G$30)) +
(SUMIF('Routed alum faces letters (2)'!$B$17:$B$30,B531,'Routed alum faces letters (2)'!$G$17:$G$30)) +
(SUMIF('Routed push through acrylic'!$B$17:$B$30,B531,'Routed push through acrylic'!$G$17:$G$30)) +
(SUMIF('Routed push through acrylic (2)'!$B$17:$B$30,B531,'Routed push through acrylic (2)'!$G$17:$G$30)) +
(SUMIF('Sf routed cabinet'!$B$17:$B$30,B531,'Sf routed cabinet'!$G$17:$G$30)) +
(SUMIF('Sf routed cabinet (2)'!$B$17:$B$30,B531,'Sf routed cabinet (2)'!$G$17:$G$30)) +
(SUMIF('Df routed cabinet'!$B$17:$B$30,B531,'Df routed cabinet'!$G$17:$G$30)) +
(SUMIF('Df routed cabinet (2)'!$B$17:$B$30,B531,'Df routed cabinet (2)'!$G$17:$G$30)) +
(SUMIF('Sf acrylic cabinet'!$B$17:$B$30,B531,'Sf acrylic cabinet'!$G$17:$G$30)) +
(SUMIF('Sf acrylic cabinet (2)'!$B$17:$B$30,B531,'Sf acrylic cabinet (2)'!$G$17:$G$30)) +
(SUMIF('Economy Sf acrylic'!$B$17:$B$30,B531,'Economy Sf acrylic'!$G$17:$G$30)) +
(SUMIF('Df acrylic cabinet'!$B$17:$B$30,B531,'Df acrylic cabinet'!$G$17:$G$30)) +
(SUMIF('Df acrylic cabinet (2)'!$B$17:$B$30,B531,'Df acrylic cabinet (2)'!$G$17:$G$30)) +
(SUMIF('Sf flex cabinet'!$B$17:$B$30,B531,'Sf flex cabinet'!$G$17:$G$30)) +
(SUMIF('Sf flex cabinet (2)'!$B$17:$B$30,B531,'Sf flex cabinet (2)'!$G$17:$G$30)) +
(SUMIF('Df flex cabinet'!$B$17:$B$36,B531,'Df flex cabinet'!$G$17:$G$36)) +
(SUMIF('Df flex cabinet (2)'!$B$17:$B$36,B531,'Df flex cabinet (2)'!$G$17:$G$36)) +
(SUMIF('Pole cover'!$B$17:$B$30,B531,'Pole cover'!$G$17:$G$30)) +
(SUMIF('Pole cover (2)'!$B$17:$B$30,B531,'Pole cover (2)'!$G$17:$G$30)) +
(SUMIF('Structural Steel Fab'!$B$17:$B$29,B531,'Structural Steel Fab'!$G$17:$G$29)) +
(SUMIF(Reveal!$B$17:$B$30,B531,Reveal!$G$17:$G$30)) +
(SUMIF('Reveal (2)'!$B$17:$B$30,B531,'Reveal (2)'!$G$17:$G$30)) +
(SUMIF('Crown cove top'!$B$17:$B$30,B531,'Crown cove top'!$G$17:$G$30)) +
(SUMIF('EMC assembly'!$B$17:$B$30,B531,'EMC assembly'!$G$17:$G$30)) +
(SUMIF(Crating!$B$17:$B$29,B531,Crating!$G$17:$G$29)) +
(SUMIF('LED wiring'!$B$17:$B$30,B531,'LED wiring'!$G$17:$G$30)) +
(SUMIF('Changeable copy face'!$B$17:$B$30,B531,'Changeable copy face'!$G$17:$G$30)) +
(SUMIF('Flex face assembly'!$B$17:$B$30,B531,'Flex face assembly'!$G$17:$G$30)) +
(SUMIF('Routed face assembly'!$B$17:$B$30,B531,'Routed face assembly'!$G$17:$G$30)) +
(SUMIF('Paint calculation'!$B$17:$B$30,B531,'Paint calculation'!$G$17:$G$30)) +
(SUMIF('Trimcap letter face'!$B$17:$B$30,B531,'Trimcap letter face'!$G$17:$G$30)) +
(SUMIF('Trimcap letter face (2)'!$B$17:$B$30,B531,'Trimcap letter face (2)'!$G$17:$G$30)) +
(SUMIF('Channel letter fabrication'!$B$17:$B$30,B531,'Channel letter fabrication'!$G$17:$G$30)) +
(SUMIF('Channel letter fabrication (2)'!$B$17:$B$30,B531,'Channel letter fabrication (2)'!$G$17:$G$30))</f>
        <v>0</v>
      </c>
    </row>
    <row r="532" spans="1:10">
      <c r="A532" s="28" t="str">
        <f>[1]ODBC!$A532</f>
        <v>Alum Piano Hinge 3 x .075 x 8'</v>
      </c>
      <c r="B532" s="29" t="str">
        <f>[1]ODBC!B532</f>
        <v>34246</v>
      </c>
      <c r="C532" s="30">
        <f>IFERROR(VLOOKUP($B532,[1]ODBC!$B:$H,2,FALSE),"")</f>
        <v>5.95</v>
      </c>
      <c r="D532" s="30">
        <f>IFERROR(VLOOKUP($B532,[1]ODBC!$B:$H,3,FALSE),"")</f>
        <v>10.711</v>
      </c>
      <c r="E532" s="30" t="str">
        <f>IFERROR(VLOOKUP($B532,[1]ODBC!$B:$H,4,FALSE),"")</f>
        <v>FT</v>
      </c>
      <c r="F532" s="31">
        <f>IFERROR(VLOOKUP($B532,[1]ODBC!$B:$H,5,FALSE),"")</f>
        <v>44.45</v>
      </c>
      <c r="G532" s="32">
        <f>[1]ODBC!G532</f>
        <v>0</v>
      </c>
      <c r="H532" s="33">
        <f>SUM([1]ODBC!H532)</f>
        <v>45887</v>
      </c>
      <c r="I532" s="41" t="str">
        <f>'Vinyl cutting'!$B$2</f>
        <v>J36938</v>
      </c>
      <c r="J532" s="42">
        <f ca="1">(SUMIF('Freeform time and material'!$B$17:$B$30,B532,'Freeform time and material'!$G$17:$G$30)) +
(SUMIF('Vinyl cutting'!$B$17:$B$30,B532,'Vinyl cutting'!$G$17:$G$30)) +
(SUMIF('Vinyl cutting (2)'!$B$17:$B$30,B532,'Vinyl cutting (2)'!$G$17:$G$30)) +
(SUMIF('Apply vinyl graphics'!$B$17:$B$30,B532,'Apply vinyl graphics'!$G$17:$G$30)) +
(SUMIF('Apply vinyl graphics (2)'!$B$17:$B$30,B532,'Apply vinyl graphics (2)'!$G$17:$G$30)) +
(SUMIF('Alum pan sign'!$B$17:$B$30,B532,'Alum pan sign'!$G$17:$G$30)) +
(SUMIF('Alum pan sign (2)'!$B$17:$B$30,B532,'Alum pan sign (2)'!$G$17:$G$30)) +
(SUMIF('Economy pan sign'!$B$17:$B$30,B532,'Economy pan sign'!$G$17:$G$30)) +
(SUMIF('Post and panel sign'!$B$17:$B$30,B532,'Post and panel sign'!$G$17:$G$30)) +
(SUMIF('Post and panel sign (2)'!$B$17:$B$30,B532,'Post and panel sign (2)'!$G$17:$G$30)) +
(SUMIF('Flat panels only'!$B$17:$B$30,B532,'Flat panels only'!$G$17:$G$30)) +
(SUMIF('Flat panels only (2)'!$B$17:$B$30,B532,'Flat panels only (2)'!$G$17:$G$30)) +
(SUMIF('Routed panel shapes'!$B$18:$B$31,B532,'Routed panel shapes'!$G$18:$G$31)) +
(SUMIF('Routed panel shapes (2)'!$B$18:$B$31,B532,'Routed panel shapes (2)'!$G$18:$G$31)) +
(SUMIF('Routed face only'!$B$17:$B$30,B532,'Routed face only'!$G$17:$G$30)) +
(SUMIF('Routed face only (2)'!$B$17:$B$30,B532,'Routed face only (2)'!$G$17:$G$30)) +
(SUMIF('Routed alum faces letters'!$B$17:$B$30,B532,'Routed alum faces letters'!$G$17:$G$30)) +
(SUMIF('Routed alum faces letters (2)'!$B$17:$B$30,B532,'Routed alum faces letters (2)'!$G$17:$G$30)) +
(SUMIF('Routed push through acrylic'!$B$17:$B$30,B532,'Routed push through acrylic'!$G$17:$G$30)) +
(SUMIF('Routed push through acrylic (2)'!$B$17:$B$30,B532,'Routed push through acrylic (2)'!$G$17:$G$30)) +
(SUMIF('Sf routed cabinet'!$B$17:$B$30,B532,'Sf routed cabinet'!$G$17:$G$30)) +
(SUMIF('Sf routed cabinet (2)'!$B$17:$B$30,B532,'Sf routed cabinet (2)'!$G$17:$G$30)) +
(SUMIF('Df routed cabinet'!$B$17:$B$30,B532,'Df routed cabinet'!$G$17:$G$30)) +
(SUMIF('Df routed cabinet (2)'!$B$17:$B$30,B532,'Df routed cabinet (2)'!$G$17:$G$30)) +
(SUMIF('Sf acrylic cabinet'!$B$17:$B$30,B532,'Sf acrylic cabinet'!$G$17:$G$30)) +
(SUMIF('Sf acrylic cabinet (2)'!$B$17:$B$30,B532,'Sf acrylic cabinet (2)'!$G$17:$G$30)) +
(SUMIF('Economy Sf acrylic'!$B$17:$B$30,B532,'Economy Sf acrylic'!$G$17:$G$30)) +
(SUMIF('Df acrylic cabinet'!$B$17:$B$30,B532,'Df acrylic cabinet'!$G$17:$G$30)) +
(SUMIF('Df acrylic cabinet (2)'!$B$17:$B$30,B532,'Df acrylic cabinet (2)'!$G$17:$G$30)) +
(SUMIF('Sf flex cabinet'!$B$17:$B$30,B532,'Sf flex cabinet'!$G$17:$G$30)) +
(SUMIF('Sf flex cabinet (2)'!$B$17:$B$30,B532,'Sf flex cabinet (2)'!$G$17:$G$30)) +
(SUMIF('Df flex cabinet'!$B$17:$B$36,B532,'Df flex cabinet'!$G$17:$G$36)) +
(SUMIF('Df flex cabinet (2)'!$B$17:$B$36,B532,'Df flex cabinet (2)'!$G$17:$G$36)) +
(SUMIF('Pole cover'!$B$17:$B$30,B532,'Pole cover'!$G$17:$G$30)) +
(SUMIF('Pole cover (2)'!$B$17:$B$30,B532,'Pole cover (2)'!$G$17:$G$30)) +
(SUMIF('Structural Steel Fab'!$B$17:$B$29,B532,'Structural Steel Fab'!$G$17:$G$29)) +
(SUMIF(Reveal!$B$17:$B$30,B532,Reveal!$G$17:$G$30)) +
(SUMIF('Reveal (2)'!$B$17:$B$30,B532,'Reveal (2)'!$G$17:$G$30)) +
(SUMIF('Crown cove top'!$B$17:$B$30,B532,'Crown cove top'!$G$17:$G$30)) +
(SUMIF('EMC assembly'!$B$17:$B$30,B532,'EMC assembly'!$G$17:$G$30)) +
(SUMIF(Crating!$B$17:$B$29,B532,Crating!$G$17:$G$29)) +
(SUMIF('LED wiring'!$B$17:$B$30,B532,'LED wiring'!$G$17:$G$30)) +
(SUMIF('Changeable copy face'!$B$17:$B$30,B532,'Changeable copy face'!$G$17:$G$30)) +
(SUMIF('Flex face assembly'!$B$17:$B$30,B532,'Flex face assembly'!$G$17:$G$30)) +
(SUMIF('Routed face assembly'!$B$17:$B$30,B532,'Routed face assembly'!$G$17:$G$30)) +
(SUMIF('Paint calculation'!$B$17:$B$30,B532,'Paint calculation'!$G$17:$G$30)) +
(SUMIF('Trimcap letter face'!$B$17:$B$30,B532,'Trimcap letter face'!$G$17:$G$30)) +
(SUMIF('Trimcap letter face (2)'!$B$17:$B$30,B532,'Trimcap letter face (2)'!$G$17:$G$30)) +
(SUMIF('Channel letter fabrication'!$B$17:$B$30,B532,'Channel letter fabrication'!$G$17:$G$30)) +
(SUMIF('Channel letter fabrication (2)'!$B$17:$B$30,B532,'Channel letter fabrication (2)'!$G$17:$G$30))</f>
        <v>0</v>
      </c>
    </row>
    <row r="533" spans="1:10">
      <c r="A533" s="28" t="str">
        <f>[1]ODBC!$A533</f>
        <v>10-24 X 1/2" CD Alum Stud</v>
      </c>
      <c r="B533" s="29" t="str">
        <f>[1]ODBC!B533</f>
        <v>34255</v>
      </c>
      <c r="C533" s="30">
        <f>IFERROR(VLOOKUP($B533,[1]ODBC!$B:$H,2,FALSE),"")</f>
        <v>0.09</v>
      </c>
      <c r="D533" s="30">
        <f>IFERROR(VLOOKUP($B533,[1]ODBC!$B:$H,3,FALSE),"")</f>
        <v>0.16200000000000001</v>
      </c>
      <c r="E533" s="30" t="str">
        <f>IFERROR(VLOOKUP($B533,[1]ODBC!$B:$H,4,FALSE),"")</f>
        <v>EA</v>
      </c>
      <c r="F533" s="31">
        <f>IFERROR(VLOOKUP($B533,[1]ODBC!$B:$H,5,FALSE),"")</f>
        <v>44.45</v>
      </c>
      <c r="G533" s="32">
        <f>[1]ODBC!G533</f>
        <v>0</v>
      </c>
      <c r="H533" s="33">
        <f>SUM([1]ODBC!H533)</f>
        <v>0</v>
      </c>
      <c r="I533" s="41" t="str">
        <f>'Vinyl cutting'!$B$2</f>
        <v>J36938</v>
      </c>
      <c r="J533" s="42">
        <f ca="1">(SUMIF('Freeform time and material'!$B$17:$B$30,B533,'Freeform time and material'!$G$17:$G$30)) +
(SUMIF('Vinyl cutting'!$B$17:$B$30,B533,'Vinyl cutting'!$G$17:$G$30)) +
(SUMIF('Vinyl cutting (2)'!$B$17:$B$30,B533,'Vinyl cutting (2)'!$G$17:$G$30)) +
(SUMIF('Apply vinyl graphics'!$B$17:$B$30,B533,'Apply vinyl graphics'!$G$17:$G$30)) +
(SUMIF('Apply vinyl graphics (2)'!$B$17:$B$30,B533,'Apply vinyl graphics (2)'!$G$17:$G$30)) +
(SUMIF('Alum pan sign'!$B$17:$B$30,B533,'Alum pan sign'!$G$17:$G$30)) +
(SUMIF('Alum pan sign (2)'!$B$17:$B$30,B533,'Alum pan sign (2)'!$G$17:$G$30)) +
(SUMIF('Economy pan sign'!$B$17:$B$30,B533,'Economy pan sign'!$G$17:$G$30)) +
(SUMIF('Post and panel sign'!$B$17:$B$30,B533,'Post and panel sign'!$G$17:$G$30)) +
(SUMIF('Post and panel sign (2)'!$B$17:$B$30,B533,'Post and panel sign (2)'!$G$17:$G$30)) +
(SUMIF('Flat panels only'!$B$17:$B$30,B533,'Flat panels only'!$G$17:$G$30)) +
(SUMIF('Flat panels only (2)'!$B$17:$B$30,B533,'Flat panels only (2)'!$G$17:$G$30)) +
(SUMIF('Routed panel shapes'!$B$18:$B$31,B533,'Routed panel shapes'!$G$18:$G$31)) +
(SUMIF('Routed panel shapes (2)'!$B$18:$B$31,B533,'Routed panel shapes (2)'!$G$18:$G$31)) +
(SUMIF('Routed face only'!$B$17:$B$30,B533,'Routed face only'!$G$17:$G$30)) +
(SUMIF('Routed face only (2)'!$B$17:$B$30,B533,'Routed face only (2)'!$G$17:$G$30)) +
(SUMIF('Routed alum faces letters'!$B$17:$B$30,B533,'Routed alum faces letters'!$G$17:$G$30)) +
(SUMIF('Routed alum faces letters (2)'!$B$17:$B$30,B533,'Routed alum faces letters (2)'!$G$17:$G$30)) +
(SUMIF('Routed push through acrylic'!$B$17:$B$30,B533,'Routed push through acrylic'!$G$17:$G$30)) +
(SUMIF('Routed push through acrylic (2)'!$B$17:$B$30,B533,'Routed push through acrylic (2)'!$G$17:$G$30)) +
(SUMIF('Sf routed cabinet'!$B$17:$B$30,B533,'Sf routed cabinet'!$G$17:$G$30)) +
(SUMIF('Sf routed cabinet (2)'!$B$17:$B$30,B533,'Sf routed cabinet (2)'!$G$17:$G$30)) +
(SUMIF('Df routed cabinet'!$B$17:$B$30,B533,'Df routed cabinet'!$G$17:$G$30)) +
(SUMIF('Df routed cabinet (2)'!$B$17:$B$30,B533,'Df routed cabinet (2)'!$G$17:$G$30)) +
(SUMIF('Sf acrylic cabinet'!$B$17:$B$30,B533,'Sf acrylic cabinet'!$G$17:$G$30)) +
(SUMIF('Sf acrylic cabinet (2)'!$B$17:$B$30,B533,'Sf acrylic cabinet (2)'!$G$17:$G$30)) +
(SUMIF('Economy Sf acrylic'!$B$17:$B$30,B533,'Economy Sf acrylic'!$G$17:$G$30)) +
(SUMIF('Df acrylic cabinet'!$B$17:$B$30,B533,'Df acrylic cabinet'!$G$17:$G$30)) +
(SUMIF('Df acrylic cabinet (2)'!$B$17:$B$30,B533,'Df acrylic cabinet (2)'!$G$17:$G$30)) +
(SUMIF('Sf flex cabinet'!$B$17:$B$30,B533,'Sf flex cabinet'!$G$17:$G$30)) +
(SUMIF('Sf flex cabinet (2)'!$B$17:$B$30,B533,'Sf flex cabinet (2)'!$G$17:$G$30)) +
(SUMIF('Df flex cabinet'!$B$17:$B$36,B533,'Df flex cabinet'!$G$17:$G$36)) +
(SUMIF('Df flex cabinet (2)'!$B$17:$B$36,B533,'Df flex cabinet (2)'!$G$17:$G$36)) +
(SUMIF('Pole cover'!$B$17:$B$30,B533,'Pole cover'!$G$17:$G$30)) +
(SUMIF('Pole cover (2)'!$B$17:$B$30,B533,'Pole cover (2)'!$G$17:$G$30)) +
(SUMIF('Structural Steel Fab'!$B$17:$B$29,B533,'Structural Steel Fab'!$G$17:$G$29)) +
(SUMIF(Reveal!$B$17:$B$30,B533,Reveal!$G$17:$G$30)) +
(SUMIF('Reveal (2)'!$B$17:$B$30,B533,'Reveal (2)'!$G$17:$G$30)) +
(SUMIF('Crown cove top'!$B$17:$B$30,B533,'Crown cove top'!$G$17:$G$30)) +
(SUMIF('EMC assembly'!$B$17:$B$30,B533,'EMC assembly'!$G$17:$G$30)) +
(SUMIF(Crating!$B$17:$B$29,B533,Crating!$G$17:$G$29)) +
(SUMIF('LED wiring'!$B$17:$B$30,B533,'LED wiring'!$G$17:$G$30)) +
(SUMIF('Changeable copy face'!$B$17:$B$30,B533,'Changeable copy face'!$G$17:$G$30)) +
(SUMIF('Flex face assembly'!$B$17:$B$30,B533,'Flex face assembly'!$G$17:$G$30)) +
(SUMIF('Routed face assembly'!$B$17:$B$30,B533,'Routed face assembly'!$G$17:$G$30)) +
(SUMIF('Paint calculation'!$B$17:$B$30,B533,'Paint calculation'!$G$17:$G$30)) +
(SUMIF('Trimcap letter face'!$B$17:$B$30,B533,'Trimcap letter face'!$G$17:$G$30)) +
(SUMIF('Trimcap letter face (2)'!$B$17:$B$30,B533,'Trimcap letter face (2)'!$G$17:$G$30)) +
(SUMIF('Channel letter fabrication'!$B$17:$B$30,B533,'Channel letter fabrication'!$G$17:$G$30)) +
(SUMIF('Channel letter fabrication (2)'!$B$17:$B$30,B533,'Channel letter fabrication (2)'!$G$17:$G$30))</f>
        <v>0</v>
      </c>
    </row>
    <row r="534" spans="1:10">
      <c r="A534" s="28" t="str">
        <f>[1]ODBC!$A534</f>
        <v>10-24 X 3/4" CDF Alum Stud</v>
      </c>
      <c r="B534" s="29" t="str">
        <f>[1]ODBC!B534</f>
        <v>34260</v>
      </c>
      <c r="C534" s="30">
        <f>IFERROR(VLOOKUP($B534,[1]ODBC!$B:$H,2,FALSE),"")</f>
        <v>9.1999999999999998E-2</v>
      </c>
      <c r="D534" s="30">
        <f>IFERROR(VLOOKUP($B534,[1]ODBC!$B:$H,3,FALSE),"")</f>
        <v>0.16600000000000001</v>
      </c>
      <c r="E534" s="30" t="str">
        <f>IFERROR(VLOOKUP($B534,[1]ODBC!$B:$H,4,FALSE),"")</f>
        <v>EA</v>
      </c>
      <c r="F534" s="31">
        <f>IFERROR(VLOOKUP($B534,[1]ODBC!$B:$H,5,FALSE),"")</f>
        <v>44.45</v>
      </c>
      <c r="G534" s="32">
        <f>[1]ODBC!G534</f>
        <v>0</v>
      </c>
      <c r="H534" s="33">
        <f>SUM([1]ODBC!H534)</f>
        <v>46001</v>
      </c>
      <c r="I534" s="41" t="str">
        <f>'Vinyl cutting'!$B$2</f>
        <v>J36938</v>
      </c>
      <c r="J534" s="42">
        <f ca="1">(SUMIF('Freeform time and material'!$B$17:$B$30,B534,'Freeform time and material'!$G$17:$G$30)) +
(SUMIF('Vinyl cutting'!$B$17:$B$30,B534,'Vinyl cutting'!$G$17:$G$30)) +
(SUMIF('Vinyl cutting (2)'!$B$17:$B$30,B534,'Vinyl cutting (2)'!$G$17:$G$30)) +
(SUMIF('Apply vinyl graphics'!$B$17:$B$30,B534,'Apply vinyl graphics'!$G$17:$G$30)) +
(SUMIF('Apply vinyl graphics (2)'!$B$17:$B$30,B534,'Apply vinyl graphics (2)'!$G$17:$G$30)) +
(SUMIF('Alum pan sign'!$B$17:$B$30,B534,'Alum pan sign'!$G$17:$G$30)) +
(SUMIF('Alum pan sign (2)'!$B$17:$B$30,B534,'Alum pan sign (2)'!$G$17:$G$30)) +
(SUMIF('Economy pan sign'!$B$17:$B$30,B534,'Economy pan sign'!$G$17:$G$30)) +
(SUMIF('Post and panel sign'!$B$17:$B$30,B534,'Post and panel sign'!$G$17:$G$30)) +
(SUMIF('Post and panel sign (2)'!$B$17:$B$30,B534,'Post and panel sign (2)'!$G$17:$G$30)) +
(SUMIF('Flat panels only'!$B$17:$B$30,B534,'Flat panels only'!$G$17:$G$30)) +
(SUMIF('Flat panels only (2)'!$B$17:$B$30,B534,'Flat panels only (2)'!$G$17:$G$30)) +
(SUMIF('Routed panel shapes'!$B$18:$B$31,B534,'Routed panel shapes'!$G$18:$G$31)) +
(SUMIF('Routed panel shapes (2)'!$B$18:$B$31,B534,'Routed panel shapes (2)'!$G$18:$G$31)) +
(SUMIF('Routed face only'!$B$17:$B$30,B534,'Routed face only'!$G$17:$G$30)) +
(SUMIF('Routed face only (2)'!$B$17:$B$30,B534,'Routed face only (2)'!$G$17:$G$30)) +
(SUMIF('Routed alum faces letters'!$B$17:$B$30,B534,'Routed alum faces letters'!$G$17:$G$30)) +
(SUMIF('Routed alum faces letters (2)'!$B$17:$B$30,B534,'Routed alum faces letters (2)'!$G$17:$G$30)) +
(SUMIF('Routed push through acrylic'!$B$17:$B$30,B534,'Routed push through acrylic'!$G$17:$G$30)) +
(SUMIF('Routed push through acrylic (2)'!$B$17:$B$30,B534,'Routed push through acrylic (2)'!$G$17:$G$30)) +
(SUMIF('Sf routed cabinet'!$B$17:$B$30,B534,'Sf routed cabinet'!$G$17:$G$30)) +
(SUMIF('Sf routed cabinet (2)'!$B$17:$B$30,B534,'Sf routed cabinet (2)'!$G$17:$G$30)) +
(SUMIF('Df routed cabinet'!$B$17:$B$30,B534,'Df routed cabinet'!$G$17:$G$30)) +
(SUMIF('Df routed cabinet (2)'!$B$17:$B$30,B534,'Df routed cabinet (2)'!$G$17:$G$30)) +
(SUMIF('Sf acrylic cabinet'!$B$17:$B$30,B534,'Sf acrylic cabinet'!$G$17:$G$30)) +
(SUMIF('Sf acrylic cabinet (2)'!$B$17:$B$30,B534,'Sf acrylic cabinet (2)'!$G$17:$G$30)) +
(SUMIF('Economy Sf acrylic'!$B$17:$B$30,B534,'Economy Sf acrylic'!$G$17:$G$30)) +
(SUMIF('Df acrylic cabinet'!$B$17:$B$30,B534,'Df acrylic cabinet'!$G$17:$G$30)) +
(SUMIF('Df acrylic cabinet (2)'!$B$17:$B$30,B534,'Df acrylic cabinet (2)'!$G$17:$G$30)) +
(SUMIF('Sf flex cabinet'!$B$17:$B$30,B534,'Sf flex cabinet'!$G$17:$G$30)) +
(SUMIF('Sf flex cabinet (2)'!$B$17:$B$30,B534,'Sf flex cabinet (2)'!$G$17:$G$30)) +
(SUMIF('Df flex cabinet'!$B$17:$B$36,B534,'Df flex cabinet'!$G$17:$G$36)) +
(SUMIF('Df flex cabinet (2)'!$B$17:$B$36,B534,'Df flex cabinet (2)'!$G$17:$G$36)) +
(SUMIF('Pole cover'!$B$17:$B$30,B534,'Pole cover'!$G$17:$G$30)) +
(SUMIF('Pole cover (2)'!$B$17:$B$30,B534,'Pole cover (2)'!$G$17:$G$30)) +
(SUMIF('Structural Steel Fab'!$B$17:$B$29,B534,'Structural Steel Fab'!$G$17:$G$29)) +
(SUMIF(Reveal!$B$17:$B$30,B534,Reveal!$G$17:$G$30)) +
(SUMIF('Reveal (2)'!$B$17:$B$30,B534,'Reveal (2)'!$G$17:$G$30)) +
(SUMIF('Crown cove top'!$B$17:$B$30,B534,'Crown cove top'!$G$17:$G$30)) +
(SUMIF('EMC assembly'!$B$17:$B$30,B534,'EMC assembly'!$G$17:$G$30)) +
(SUMIF(Crating!$B$17:$B$29,B534,Crating!$G$17:$G$29)) +
(SUMIF('LED wiring'!$B$17:$B$30,B534,'LED wiring'!$G$17:$G$30)) +
(SUMIF('Changeable copy face'!$B$17:$B$30,B534,'Changeable copy face'!$G$17:$G$30)) +
(SUMIF('Flex face assembly'!$B$17:$B$30,B534,'Flex face assembly'!$G$17:$G$30)) +
(SUMIF('Routed face assembly'!$B$17:$B$30,B534,'Routed face assembly'!$G$17:$G$30)) +
(SUMIF('Paint calculation'!$B$17:$B$30,B534,'Paint calculation'!$G$17:$G$30)) +
(SUMIF('Trimcap letter face'!$B$17:$B$30,B534,'Trimcap letter face'!$G$17:$G$30)) +
(SUMIF('Trimcap letter face (2)'!$B$17:$B$30,B534,'Trimcap letter face (2)'!$G$17:$G$30)) +
(SUMIF('Channel letter fabrication'!$B$17:$B$30,B534,'Channel letter fabrication'!$G$17:$G$30)) +
(SUMIF('Channel letter fabrication (2)'!$B$17:$B$30,B534,'Channel letter fabrication (2)'!$G$17:$G$30))</f>
        <v>0</v>
      </c>
    </row>
    <row r="535" spans="1:10">
      <c r="A535" s="28" t="str">
        <f>[1]ODBC!$A535</f>
        <v>10-24 X 1 1/2" CDF Alum Stud</v>
      </c>
      <c r="B535" s="29" t="str">
        <f>[1]ODBC!B535</f>
        <v>34265</v>
      </c>
      <c r="C535" s="30">
        <f>IFERROR(VLOOKUP($B535,[1]ODBC!$B:$H,2,FALSE),"")</f>
        <v>0.14000000000000001</v>
      </c>
      <c r="D535" s="30">
        <f>IFERROR(VLOOKUP($B535,[1]ODBC!$B:$H,3,FALSE),"")</f>
        <v>0.252</v>
      </c>
      <c r="E535" s="30" t="str">
        <f>IFERROR(VLOOKUP($B535,[1]ODBC!$B:$H,4,FALSE),"")</f>
        <v>EA</v>
      </c>
      <c r="F535" s="31">
        <f>IFERROR(VLOOKUP($B535,[1]ODBC!$B:$H,5,FALSE),"")</f>
        <v>44.45</v>
      </c>
      <c r="G535" s="32">
        <f>[1]ODBC!G535</f>
        <v>0</v>
      </c>
      <c r="H535" s="33">
        <f>SUM([1]ODBC!H535)</f>
        <v>0</v>
      </c>
      <c r="I535" s="41" t="str">
        <f>'Vinyl cutting'!$B$2</f>
        <v>J36938</v>
      </c>
      <c r="J535" s="42">
        <f ca="1">(SUMIF('Freeform time and material'!$B$17:$B$30,B535,'Freeform time and material'!$G$17:$G$30)) +
(SUMIF('Vinyl cutting'!$B$17:$B$30,B535,'Vinyl cutting'!$G$17:$G$30)) +
(SUMIF('Vinyl cutting (2)'!$B$17:$B$30,B535,'Vinyl cutting (2)'!$G$17:$G$30)) +
(SUMIF('Apply vinyl graphics'!$B$17:$B$30,B535,'Apply vinyl graphics'!$G$17:$G$30)) +
(SUMIF('Apply vinyl graphics (2)'!$B$17:$B$30,B535,'Apply vinyl graphics (2)'!$G$17:$G$30)) +
(SUMIF('Alum pan sign'!$B$17:$B$30,B535,'Alum pan sign'!$G$17:$G$30)) +
(SUMIF('Alum pan sign (2)'!$B$17:$B$30,B535,'Alum pan sign (2)'!$G$17:$G$30)) +
(SUMIF('Economy pan sign'!$B$17:$B$30,B535,'Economy pan sign'!$G$17:$G$30)) +
(SUMIF('Post and panel sign'!$B$17:$B$30,B535,'Post and panel sign'!$G$17:$G$30)) +
(SUMIF('Post and panel sign (2)'!$B$17:$B$30,B535,'Post and panel sign (2)'!$G$17:$G$30)) +
(SUMIF('Flat panels only'!$B$17:$B$30,B535,'Flat panels only'!$G$17:$G$30)) +
(SUMIF('Flat panels only (2)'!$B$17:$B$30,B535,'Flat panels only (2)'!$G$17:$G$30)) +
(SUMIF('Routed panel shapes'!$B$18:$B$31,B535,'Routed panel shapes'!$G$18:$G$31)) +
(SUMIF('Routed panel shapes (2)'!$B$18:$B$31,B535,'Routed panel shapes (2)'!$G$18:$G$31)) +
(SUMIF('Routed face only'!$B$17:$B$30,B535,'Routed face only'!$G$17:$G$30)) +
(SUMIF('Routed face only (2)'!$B$17:$B$30,B535,'Routed face only (2)'!$G$17:$G$30)) +
(SUMIF('Routed alum faces letters'!$B$17:$B$30,B535,'Routed alum faces letters'!$G$17:$G$30)) +
(SUMIF('Routed alum faces letters (2)'!$B$17:$B$30,B535,'Routed alum faces letters (2)'!$G$17:$G$30)) +
(SUMIF('Routed push through acrylic'!$B$17:$B$30,B535,'Routed push through acrylic'!$G$17:$G$30)) +
(SUMIF('Routed push through acrylic (2)'!$B$17:$B$30,B535,'Routed push through acrylic (2)'!$G$17:$G$30)) +
(SUMIF('Sf routed cabinet'!$B$17:$B$30,B535,'Sf routed cabinet'!$G$17:$G$30)) +
(SUMIF('Sf routed cabinet (2)'!$B$17:$B$30,B535,'Sf routed cabinet (2)'!$G$17:$G$30)) +
(SUMIF('Df routed cabinet'!$B$17:$B$30,B535,'Df routed cabinet'!$G$17:$G$30)) +
(SUMIF('Df routed cabinet (2)'!$B$17:$B$30,B535,'Df routed cabinet (2)'!$G$17:$G$30)) +
(SUMIF('Sf acrylic cabinet'!$B$17:$B$30,B535,'Sf acrylic cabinet'!$G$17:$G$30)) +
(SUMIF('Sf acrylic cabinet (2)'!$B$17:$B$30,B535,'Sf acrylic cabinet (2)'!$G$17:$G$30)) +
(SUMIF('Economy Sf acrylic'!$B$17:$B$30,B535,'Economy Sf acrylic'!$G$17:$G$30)) +
(SUMIF('Df acrylic cabinet'!$B$17:$B$30,B535,'Df acrylic cabinet'!$G$17:$G$30)) +
(SUMIF('Df acrylic cabinet (2)'!$B$17:$B$30,B535,'Df acrylic cabinet (2)'!$G$17:$G$30)) +
(SUMIF('Sf flex cabinet'!$B$17:$B$30,B535,'Sf flex cabinet'!$G$17:$G$30)) +
(SUMIF('Sf flex cabinet (2)'!$B$17:$B$30,B535,'Sf flex cabinet (2)'!$G$17:$G$30)) +
(SUMIF('Df flex cabinet'!$B$17:$B$36,B535,'Df flex cabinet'!$G$17:$G$36)) +
(SUMIF('Df flex cabinet (2)'!$B$17:$B$36,B535,'Df flex cabinet (2)'!$G$17:$G$36)) +
(SUMIF('Pole cover'!$B$17:$B$30,B535,'Pole cover'!$G$17:$G$30)) +
(SUMIF('Pole cover (2)'!$B$17:$B$30,B535,'Pole cover (2)'!$G$17:$G$30)) +
(SUMIF('Structural Steel Fab'!$B$17:$B$29,B535,'Structural Steel Fab'!$G$17:$G$29)) +
(SUMIF(Reveal!$B$17:$B$30,B535,Reveal!$G$17:$G$30)) +
(SUMIF('Reveal (2)'!$B$17:$B$30,B535,'Reveal (2)'!$G$17:$G$30)) +
(SUMIF('Crown cove top'!$B$17:$B$30,B535,'Crown cove top'!$G$17:$G$30)) +
(SUMIF('EMC assembly'!$B$17:$B$30,B535,'EMC assembly'!$G$17:$G$30)) +
(SUMIF(Crating!$B$17:$B$29,B535,Crating!$G$17:$G$29)) +
(SUMIF('LED wiring'!$B$17:$B$30,B535,'LED wiring'!$G$17:$G$30)) +
(SUMIF('Changeable copy face'!$B$17:$B$30,B535,'Changeable copy face'!$G$17:$G$30)) +
(SUMIF('Flex face assembly'!$B$17:$B$30,B535,'Flex face assembly'!$G$17:$G$30)) +
(SUMIF('Routed face assembly'!$B$17:$B$30,B535,'Routed face assembly'!$G$17:$G$30)) +
(SUMIF('Paint calculation'!$B$17:$B$30,B535,'Paint calculation'!$G$17:$G$30)) +
(SUMIF('Trimcap letter face'!$B$17:$B$30,B535,'Trimcap letter face'!$G$17:$G$30)) +
(SUMIF('Trimcap letter face (2)'!$B$17:$B$30,B535,'Trimcap letter face (2)'!$G$17:$G$30)) +
(SUMIF('Channel letter fabrication'!$B$17:$B$30,B535,'Channel letter fabrication'!$G$17:$G$30)) +
(SUMIF('Channel letter fabrication (2)'!$B$17:$B$30,B535,'Channel letter fabrication (2)'!$G$17:$G$30))</f>
        <v>0</v>
      </c>
    </row>
    <row r="536" spans="1:10">
      <c r="A536" s="28" t="str">
        <f>[1]ODBC!$A536</f>
        <v>10-24 Klik-RivNutA</v>
      </c>
      <c r="B536" s="29" t="str">
        <f>[1]ODBC!B536</f>
        <v>34270</v>
      </c>
      <c r="C536" s="30">
        <f>IFERROR(VLOOKUP($B536,[1]ODBC!$B:$H,2,FALSE),"")</f>
        <v>0.69689999999999996</v>
      </c>
      <c r="D536" s="30">
        <f>IFERROR(VLOOKUP($B536,[1]ODBC!$B:$H,3,FALSE),"")</f>
        <v>1.2549999999999999</v>
      </c>
      <c r="E536" s="30" t="str">
        <f>IFERROR(VLOOKUP($B536,[1]ODBC!$B:$H,4,FALSE),"")</f>
        <v>EA</v>
      </c>
      <c r="F536" s="31">
        <f>IFERROR(VLOOKUP($B536,[1]ODBC!$B:$H,5,FALSE),"")</f>
        <v>44.45</v>
      </c>
      <c r="G536" s="32">
        <f>[1]ODBC!G536</f>
        <v>0</v>
      </c>
      <c r="H536" s="33">
        <f>SUM([1]ODBC!H536)</f>
        <v>0</v>
      </c>
      <c r="I536" s="41" t="str">
        <f>'Vinyl cutting'!$B$2</f>
        <v>J36938</v>
      </c>
      <c r="J536" s="42">
        <f ca="1">(SUMIF('Freeform time and material'!$B$17:$B$30,B536,'Freeform time and material'!$G$17:$G$30)) +
(SUMIF('Vinyl cutting'!$B$17:$B$30,B536,'Vinyl cutting'!$G$17:$G$30)) +
(SUMIF('Vinyl cutting (2)'!$B$17:$B$30,B536,'Vinyl cutting (2)'!$G$17:$G$30)) +
(SUMIF('Apply vinyl graphics'!$B$17:$B$30,B536,'Apply vinyl graphics'!$G$17:$G$30)) +
(SUMIF('Apply vinyl graphics (2)'!$B$17:$B$30,B536,'Apply vinyl graphics (2)'!$G$17:$G$30)) +
(SUMIF('Alum pan sign'!$B$17:$B$30,B536,'Alum pan sign'!$G$17:$G$30)) +
(SUMIF('Alum pan sign (2)'!$B$17:$B$30,B536,'Alum pan sign (2)'!$G$17:$G$30)) +
(SUMIF('Economy pan sign'!$B$17:$B$30,B536,'Economy pan sign'!$G$17:$G$30)) +
(SUMIF('Post and panel sign'!$B$17:$B$30,B536,'Post and panel sign'!$G$17:$G$30)) +
(SUMIF('Post and panel sign (2)'!$B$17:$B$30,B536,'Post and panel sign (2)'!$G$17:$G$30)) +
(SUMIF('Flat panels only'!$B$17:$B$30,B536,'Flat panels only'!$G$17:$G$30)) +
(SUMIF('Flat panels only (2)'!$B$17:$B$30,B536,'Flat panels only (2)'!$G$17:$G$30)) +
(SUMIF('Routed panel shapes'!$B$18:$B$31,B536,'Routed panel shapes'!$G$18:$G$31)) +
(SUMIF('Routed panel shapes (2)'!$B$18:$B$31,B536,'Routed panel shapes (2)'!$G$18:$G$31)) +
(SUMIF('Routed face only'!$B$17:$B$30,B536,'Routed face only'!$G$17:$G$30)) +
(SUMIF('Routed face only (2)'!$B$17:$B$30,B536,'Routed face only (2)'!$G$17:$G$30)) +
(SUMIF('Routed alum faces letters'!$B$17:$B$30,B536,'Routed alum faces letters'!$G$17:$G$30)) +
(SUMIF('Routed alum faces letters (2)'!$B$17:$B$30,B536,'Routed alum faces letters (2)'!$G$17:$G$30)) +
(SUMIF('Routed push through acrylic'!$B$17:$B$30,B536,'Routed push through acrylic'!$G$17:$G$30)) +
(SUMIF('Routed push through acrylic (2)'!$B$17:$B$30,B536,'Routed push through acrylic (2)'!$G$17:$G$30)) +
(SUMIF('Sf routed cabinet'!$B$17:$B$30,B536,'Sf routed cabinet'!$G$17:$G$30)) +
(SUMIF('Sf routed cabinet (2)'!$B$17:$B$30,B536,'Sf routed cabinet (2)'!$G$17:$G$30)) +
(SUMIF('Df routed cabinet'!$B$17:$B$30,B536,'Df routed cabinet'!$G$17:$G$30)) +
(SUMIF('Df routed cabinet (2)'!$B$17:$B$30,B536,'Df routed cabinet (2)'!$G$17:$G$30)) +
(SUMIF('Sf acrylic cabinet'!$B$17:$B$30,B536,'Sf acrylic cabinet'!$G$17:$G$30)) +
(SUMIF('Sf acrylic cabinet (2)'!$B$17:$B$30,B536,'Sf acrylic cabinet (2)'!$G$17:$G$30)) +
(SUMIF('Economy Sf acrylic'!$B$17:$B$30,B536,'Economy Sf acrylic'!$G$17:$G$30)) +
(SUMIF('Df acrylic cabinet'!$B$17:$B$30,B536,'Df acrylic cabinet'!$G$17:$G$30)) +
(SUMIF('Df acrylic cabinet (2)'!$B$17:$B$30,B536,'Df acrylic cabinet (2)'!$G$17:$G$30)) +
(SUMIF('Sf flex cabinet'!$B$17:$B$30,B536,'Sf flex cabinet'!$G$17:$G$30)) +
(SUMIF('Sf flex cabinet (2)'!$B$17:$B$30,B536,'Sf flex cabinet (2)'!$G$17:$G$30)) +
(SUMIF('Df flex cabinet'!$B$17:$B$36,B536,'Df flex cabinet'!$G$17:$G$36)) +
(SUMIF('Df flex cabinet (2)'!$B$17:$B$36,B536,'Df flex cabinet (2)'!$G$17:$G$36)) +
(SUMIF('Pole cover'!$B$17:$B$30,B536,'Pole cover'!$G$17:$G$30)) +
(SUMIF('Pole cover (2)'!$B$17:$B$30,B536,'Pole cover (2)'!$G$17:$G$30)) +
(SUMIF('Structural Steel Fab'!$B$17:$B$29,B536,'Structural Steel Fab'!$G$17:$G$29)) +
(SUMIF(Reveal!$B$17:$B$30,B536,Reveal!$G$17:$G$30)) +
(SUMIF('Reveal (2)'!$B$17:$B$30,B536,'Reveal (2)'!$G$17:$G$30)) +
(SUMIF('Crown cove top'!$B$17:$B$30,B536,'Crown cove top'!$G$17:$G$30)) +
(SUMIF('EMC assembly'!$B$17:$B$30,B536,'EMC assembly'!$G$17:$G$30)) +
(SUMIF(Crating!$B$17:$B$29,B536,Crating!$G$17:$G$29)) +
(SUMIF('LED wiring'!$B$17:$B$30,B536,'LED wiring'!$G$17:$G$30)) +
(SUMIF('Changeable copy face'!$B$17:$B$30,B536,'Changeable copy face'!$G$17:$G$30)) +
(SUMIF('Flex face assembly'!$B$17:$B$30,B536,'Flex face assembly'!$G$17:$G$30)) +
(SUMIF('Routed face assembly'!$B$17:$B$30,B536,'Routed face assembly'!$G$17:$G$30)) +
(SUMIF('Paint calculation'!$B$17:$B$30,B536,'Paint calculation'!$G$17:$G$30)) +
(SUMIF('Trimcap letter face'!$B$17:$B$30,B536,'Trimcap letter face'!$G$17:$G$30)) +
(SUMIF('Trimcap letter face (2)'!$B$17:$B$30,B536,'Trimcap letter face (2)'!$G$17:$G$30)) +
(SUMIF('Channel letter fabrication'!$B$17:$B$30,B536,'Channel letter fabrication'!$G$17:$G$30)) +
(SUMIF('Channel letter fabrication (2)'!$B$17:$B$30,B536,'Channel letter fabrication (2)'!$G$17:$G$30))</f>
        <v>0</v>
      </c>
    </row>
    <row r="537" spans="1:10">
      <c r="A537" s="28" t="str">
        <f>[1]ODBC!$A537</f>
        <v>3/4" Flanged Non Threaded Stud</v>
      </c>
      <c r="B537" s="29" t="str">
        <f>[1]ODBC!B537</f>
        <v>34285</v>
      </c>
      <c r="C537" s="30">
        <f>IFERROR(VLOOKUP($B537,[1]ODBC!$B:$H,2,FALSE),"")</f>
        <v>0.04</v>
      </c>
      <c r="D537" s="30">
        <f>IFERROR(VLOOKUP($B537,[1]ODBC!$B:$H,3,FALSE),"")</f>
        <v>7.1999999999999995E-2</v>
      </c>
      <c r="E537" s="30" t="str">
        <f>IFERROR(VLOOKUP($B537,[1]ODBC!$B:$H,4,FALSE),"")</f>
        <v>EA</v>
      </c>
      <c r="F537" s="31">
        <f>IFERROR(VLOOKUP($B537,[1]ODBC!$B:$H,5,FALSE),"")</f>
        <v>44.45</v>
      </c>
      <c r="G537" s="32">
        <f>[1]ODBC!G537</f>
        <v>0</v>
      </c>
      <c r="H537" s="33">
        <f>SUM([1]ODBC!H537)</f>
        <v>0</v>
      </c>
      <c r="I537" s="41" t="str">
        <f>'Vinyl cutting'!$B$2</f>
        <v>J36938</v>
      </c>
      <c r="J537" s="42">
        <f ca="1">(SUMIF('Freeform time and material'!$B$17:$B$30,B537,'Freeform time and material'!$G$17:$G$30)) +
(SUMIF('Vinyl cutting'!$B$17:$B$30,B537,'Vinyl cutting'!$G$17:$G$30)) +
(SUMIF('Vinyl cutting (2)'!$B$17:$B$30,B537,'Vinyl cutting (2)'!$G$17:$G$30)) +
(SUMIF('Apply vinyl graphics'!$B$17:$B$30,B537,'Apply vinyl graphics'!$G$17:$G$30)) +
(SUMIF('Apply vinyl graphics (2)'!$B$17:$B$30,B537,'Apply vinyl graphics (2)'!$G$17:$G$30)) +
(SUMIF('Alum pan sign'!$B$17:$B$30,B537,'Alum pan sign'!$G$17:$G$30)) +
(SUMIF('Alum pan sign (2)'!$B$17:$B$30,B537,'Alum pan sign (2)'!$G$17:$G$30)) +
(SUMIF('Economy pan sign'!$B$17:$B$30,B537,'Economy pan sign'!$G$17:$G$30)) +
(SUMIF('Post and panel sign'!$B$17:$B$30,B537,'Post and panel sign'!$G$17:$G$30)) +
(SUMIF('Post and panel sign (2)'!$B$17:$B$30,B537,'Post and panel sign (2)'!$G$17:$G$30)) +
(SUMIF('Flat panels only'!$B$17:$B$30,B537,'Flat panels only'!$G$17:$G$30)) +
(SUMIF('Flat panels only (2)'!$B$17:$B$30,B537,'Flat panels only (2)'!$G$17:$G$30)) +
(SUMIF('Routed panel shapes'!$B$18:$B$31,B537,'Routed panel shapes'!$G$18:$G$31)) +
(SUMIF('Routed panel shapes (2)'!$B$18:$B$31,B537,'Routed panel shapes (2)'!$G$18:$G$31)) +
(SUMIF('Routed face only'!$B$17:$B$30,B537,'Routed face only'!$G$17:$G$30)) +
(SUMIF('Routed face only (2)'!$B$17:$B$30,B537,'Routed face only (2)'!$G$17:$G$30)) +
(SUMIF('Routed alum faces letters'!$B$17:$B$30,B537,'Routed alum faces letters'!$G$17:$G$30)) +
(SUMIF('Routed alum faces letters (2)'!$B$17:$B$30,B537,'Routed alum faces letters (2)'!$G$17:$G$30)) +
(SUMIF('Routed push through acrylic'!$B$17:$B$30,B537,'Routed push through acrylic'!$G$17:$G$30)) +
(SUMIF('Routed push through acrylic (2)'!$B$17:$B$30,B537,'Routed push through acrylic (2)'!$G$17:$G$30)) +
(SUMIF('Sf routed cabinet'!$B$17:$B$30,B537,'Sf routed cabinet'!$G$17:$G$30)) +
(SUMIF('Sf routed cabinet (2)'!$B$17:$B$30,B537,'Sf routed cabinet (2)'!$G$17:$G$30)) +
(SUMIF('Df routed cabinet'!$B$17:$B$30,B537,'Df routed cabinet'!$G$17:$G$30)) +
(SUMIF('Df routed cabinet (2)'!$B$17:$B$30,B537,'Df routed cabinet (2)'!$G$17:$G$30)) +
(SUMIF('Sf acrylic cabinet'!$B$17:$B$30,B537,'Sf acrylic cabinet'!$G$17:$G$30)) +
(SUMIF('Sf acrylic cabinet (2)'!$B$17:$B$30,B537,'Sf acrylic cabinet (2)'!$G$17:$G$30)) +
(SUMIF('Economy Sf acrylic'!$B$17:$B$30,B537,'Economy Sf acrylic'!$G$17:$G$30)) +
(SUMIF('Df acrylic cabinet'!$B$17:$B$30,B537,'Df acrylic cabinet'!$G$17:$G$30)) +
(SUMIF('Df acrylic cabinet (2)'!$B$17:$B$30,B537,'Df acrylic cabinet (2)'!$G$17:$G$30)) +
(SUMIF('Sf flex cabinet'!$B$17:$B$30,B537,'Sf flex cabinet'!$G$17:$G$30)) +
(SUMIF('Sf flex cabinet (2)'!$B$17:$B$30,B537,'Sf flex cabinet (2)'!$G$17:$G$30)) +
(SUMIF('Df flex cabinet'!$B$17:$B$36,B537,'Df flex cabinet'!$G$17:$G$36)) +
(SUMIF('Df flex cabinet (2)'!$B$17:$B$36,B537,'Df flex cabinet (2)'!$G$17:$G$36)) +
(SUMIF('Pole cover'!$B$17:$B$30,B537,'Pole cover'!$G$17:$G$30)) +
(SUMIF('Pole cover (2)'!$B$17:$B$30,B537,'Pole cover (2)'!$G$17:$G$30)) +
(SUMIF('Structural Steel Fab'!$B$17:$B$29,B537,'Structural Steel Fab'!$G$17:$G$29)) +
(SUMIF(Reveal!$B$17:$B$30,B537,Reveal!$G$17:$G$30)) +
(SUMIF('Reveal (2)'!$B$17:$B$30,B537,'Reveal (2)'!$G$17:$G$30)) +
(SUMIF('Crown cove top'!$B$17:$B$30,B537,'Crown cove top'!$G$17:$G$30)) +
(SUMIF('EMC assembly'!$B$17:$B$30,B537,'EMC assembly'!$G$17:$G$30)) +
(SUMIF(Crating!$B$17:$B$29,B537,Crating!$G$17:$G$29)) +
(SUMIF('LED wiring'!$B$17:$B$30,B537,'LED wiring'!$G$17:$G$30)) +
(SUMIF('Changeable copy face'!$B$17:$B$30,B537,'Changeable copy face'!$G$17:$G$30)) +
(SUMIF('Flex face assembly'!$B$17:$B$30,B537,'Flex face assembly'!$G$17:$G$30)) +
(SUMIF('Routed face assembly'!$B$17:$B$30,B537,'Routed face assembly'!$G$17:$G$30)) +
(SUMIF('Paint calculation'!$B$17:$B$30,B537,'Paint calculation'!$G$17:$G$30)) +
(SUMIF('Trimcap letter face'!$B$17:$B$30,B537,'Trimcap letter face'!$G$17:$G$30)) +
(SUMIF('Trimcap letter face (2)'!$B$17:$B$30,B537,'Trimcap letter face (2)'!$G$17:$G$30)) +
(SUMIF('Channel letter fabrication'!$B$17:$B$30,B537,'Channel letter fabrication'!$G$17:$G$30)) +
(SUMIF('Channel letter fabrication (2)'!$B$17:$B$30,B537,'Channel letter fabrication (2)'!$G$17:$G$30))</f>
        <v>0</v>
      </c>
    </row>
    <row r="538" spans="1:10">
      <c r="A538" s="28" t="str">
        <f>[1]ODBC!$A538</f>
        <v>3/4" X 10' Solid Grip Rod</v>
      </c>
      <c r="B538" s="29" t="str">
        <f>[1]ODBC!B538</f>
        <v>34305</v>
      </c>
      <c r="C538" s="30">
        <f>IFERROR(VLOOKUP($B538,[1]ODBC!$B:$H,2,FALSE),"")</f>
        <v>8.577</v>
      </c>
      <c r="D538" s="30">
        <f>IFERROR(VLOOKUP($B538,[1]ODBC!$B:$H,3,FALSE),"")</f>
        <v>15.44</v>
      </c>
      <c r="E538" s="30" t="str">
        <f>IFERROR(VLOOKUP($B538,[1]ODBC!$B:$H,4,FALSE),"")</f>
        <v>EA</v>
      </c>
      <c r="F538" s="31">
        <f>IFERROR(VLOOKUP($B538,[1]ODBC!$B:$H,5,FALSE),"")</f>
        <v>44.45</v>
      </c>
      <c r="G538" s="32">
        <f>[1]ODBC!G538</f>
        <v>0</v>
      </c>
      <c r="H538" s="33">
        <f>SUM([1]ODBC!H538)</f>
        <v>45442</v>
      </c>
      <c r="I538" s="41" t="str">
        <f>'Vinyl cutting'!$B$2</f>
        <v>J36938</v>
      </c>
      <c r="J538" s="42">
        <f ca="1">(SUMIF('Freeform time and material'!$B$17:$B$30,B538,'Freeform time and material'!$G$17:$G$30)) +
(SUMIF('Vinyl cutting'!$B$17:$B$30,B538,'Vinyl cutting'!$G$17:$G$30)) +
(SUMIF('Vinyl cutting (2)'!$B$17:$B$30,B538,'Vinyl cutting (2)'!$G$17:$G$30)) +
(SUMIF('Apply vinyl graphics'!$B$17:$B$30,B538,'Apply vinyl graphics'!$G$17:$G$30)) +
(SUMIF('Apply vinyl graphics (2)'!$B$17:$B$30,B538,'Apply vinyl graphics (2)'!$G$17:$G$30)) +
(SUMIF('Alum pan sign'!$B$17:$B$30,B538,'Alum pan sign'!$G$17:$G$30)) +
(SUMIF('Alum pan sign (2)'!$B$17:$B$30,B538,'Alum pan sign (2)'!$G$17:$G$30)) +
(SUMIF('Economy pan sign'!$B$17:$B$30,B538,'Economy pan sign'!$G$17:$G$30)) +
(SUMIF('Post and panel sign'!$B$17:$B$30,B538,'Post and panel sign'!$G$17:$G$30)) +
(SUMIF('Post and panel sign (2)'!$B$17:$B$30,B538,'Post and panel sign (2)'!$G$17:$G$30)) +
(SUMIF('Flat panels only'!$B$17:$B$30,B538,'Flat panels only'!$G$17:$G$30)) +
(SUMIF('Flat panels only (2)'!$B$17:$B$30,B538,'Flat panels only (2)'!$G$17:$G$30)) +
(SUMIF('Routed panel shapes'!$B$18:$B$31,B538,'Routed panel shapes'!$G$18:$G$31)) +
(SUMIF('Routed panel shapes (2)'!$B$18:$B$31,B538,'Routed panel shapes (2)'!$G$18:$G$31)) +
(SUMIF('Routed face only'!$B$17:$B$30,B538,'Routed face only'!$G$17:$G$30)) +
(SUMIF('Routed face only (2)'!$B$17:$B$30,B538,'Routed face only (2)'!$G$17:$G$30)) +
(SUMIF('Routed alum faces letters'!$B$17:$B$30,B538,'Routed alum faces letters'!$G$17:$G$30)) +
(SUMIF('Routed alum faces letters (2)'!$B$17:$B$30,B538,'Routed alum faces letters (2)'!$G$17:$G$30)) +
(SUMIF('Routed push through acrylic'!$B$17:$B$30,B538,'Routed push through acrylic'!$G$17:$G$30)) +
(SUMIF('Routed push through acrylic (2)'!$B$17:$B$30,B538,'Routed push through acrylic (2)'!$G$17:$G$30)) +
(SUMIF('Sf routed cabinet'!$B$17:$B$30,B538,'Sf routed cabinet'!$G$17:$G$30)) +
(SUMIF('Sf routed cabinet (2)'!$B$17:$B$30,B538,'Sf routed cabinet (2)'!$G$17:$G$30)) +
(SUMIF('Df routed cabinet'!$B$17:$B$30,B538,'Df routed cabinet'!$G$17:$G$30)) +
(SUMIF('Df routed cabinet (2)'!$B$17:$B$30,B538,'Df routed cabinet (2)'!$G$17:$G$30)) +
(SUMIF('Sf acrylic cabinet'!$B$17:$B$30,B538,'Sf acrylic cabinet'!$G$17:$G$30)) +
(SUMIF('Sf acrylic cabinet (2)'!$B$17:$B$30,B538,'Sf acrylic cabinet (2)'!$G$17:$G$30)) +
(SUMIF('Economy Sf acrylic'!$B$17:$B$30,B538,'Economy Sf acrylic'!$G$17:$G$30)) +
(SUMIF('Df acrylic cabinet'!$B$17:$B$30,B538,'Df acrylic cabinet'!$G$17:$G$30)) +
(SUMIF('Df acrylic cabinet (2)'!$B$17:$B$30,B538,'Df acrylic cabinet (2)'!$G$17:$G$30)) +
(SUMIF('Sf flex cabinet'!$B$17:$B$30,B538,'Sf flex cabinet'!$G$17:$G$30)) +
(SUMIF('Sf flex cabinet (2)'!$B$17:$B$30,B538,'Sf flex cabinet (2)'!$G$17:$G$30)) +
(SUMIF('Df flex cabinet'!$B$17:$B$36,B538,'Df flex cabinet'!$G$17:$G$36)) +
(SUMIF('Df flex cabinet (2)'!$B$17:$B$36,B538,'Df flex cabinet (2)'!$G$17:$G$36)) +
(SUMIF('Pole cover'!$B$17:$B$30,B538,'Pole cover'!$G$17:$G$30)) +
(SUMIF('Pole cover (2)'!$B$17:$B$30,B538,'Pole cover (2)'!$G$17:$G$30)) +
(SUMIF('Structural Steel Fab'!$B$17:$B$29,B538,'Structural Steel Fab'!$G$17:$G$29)) +
(SUMIF(Reveal!$B$17:$B$30,B538,Reveal!$G$17:$G$30)) +
(SUMIF('Reveal (2)'!$B$17:$B$30,B538,'Reveal (2)'!$G$17:$G$30)) +
(SUMIF('Crown cove top'!$B$17:$B$30,B538,'Crown cove top'!$G$17:$G$30)) +
(SUMIF('EMC assembly'!$B$17:$B$30,B538,'EMC assembly'!$G$17:$G$30)) +
(SUMIF(Crating!$B$17:$B$29,B538,Crating!$G$17:$G$29)) +
(SUMIF('LED wiring'!$B$17:$B$30,B538,'LED wiring'!$G$17:$G$30)) +
(SUMIF('Changeable copy face'!$B$17:$B$30,B538,'Changeable copy face'!$G$17:$G$30)) +
(SUMIF('Flex face assembly'!$B$17:$B$30,B538,'Flex face assembly'!$G$17:$G$30)) +
(SUMIF('Routed face assembly'!$B$17:$B$30,B538,'Routed face assembly'!$G$17:$G$30)) +
(SUMIF('Paint calculation'!$B$17:$B$30,B538,'Paint calculation'!$G$17:$G$30)) +
(SUMIF('Trimcap letter face'!$B$17:$B$30,B538,'Trimcap letter face'!$G$17:$G$30)) +
(SUMIF('Trimcap letter face (2)'!$B$17:$B$30,B538,'Trimcap letter face (2)'!$G$17:$G$30)) +
(SUMIF('Channel letter fabrication'!$B$17:$B$30,B538,'Channel letter fabrication'!$G$17:$G$30)) +
(SUMIF('Channel letter fabrication (2)'!$B$17:$B$30,B538,'Channel letter fabrication (2)'!$G$17:$G$30))</f>
        <v>0</v>
      </c>
    </row>
    <row r="539" spans="1:10">
      <c r="A539" s="28" t="str">
        <f>[1]ODBC!$A539</f>
        <v>3/4" X 12' Solid Grip Rod</v>
      </c>
      <c r="B539" s="29" t="str">
        <f>[1]ODBC!B539</f>
        <v>34310</v>
      </c>
      <c r="C539" s="30">
        <f>IFERROR(VLOOKUP($B539,[1]ODBC!$B:$H,2,FALSE),"")</f>
        <v>11.378</v>
      </c>
      <c r="D539" s="30">
        <f>IFERROR(VLOOKUP($B539,[1]ODBC!$B:$H,3,FALSE),"")</f>
        <v>20.481999999999999</v>
      </c>
      <c r="E539" s="30" t="str">
        <f>IFERROR(VLOOKUP($B539,[1]ODBC!$B:$H,4,FALSE),"")</f>
        <v>EA</v>
      </c>
      <c r="F539" s="31">
        <f>IFERROR(VLOOKUP($B539,[1]ODBC!$B:$H,5,FALSE),"")</f>
        <v>44.45</v>
      </c>
      <c r="G539" s="32">
        <f>[1]ODBC!G539</f>
        <v>0</v>
      </c>
      <c r="H539" s="33">
        <f>SUM([1]ODBC!H539)</f>
        <v>45825</v>
      </c>
      <c r="I539" s="41" t="str">
        <f>'Vinyl cutting'!$B$2</f>
        <v>J36938</v>
      </c>
      <c r="J539" s="42">
        <f ca="1">(SUMIF('Freeform time and material'!$B$17:$B$30,B539,'Freeform time and material'!$G$17:$G$30)) +
(SUMIF('Vinyl cutting'!$B$17:$B$30,B539,'Vinyl cutting'!$G$17:$G$30)) +
(SUMIF('Vinyl cutting (2)'!$B$17:$B$30,B539,'Vinyl cutting (2)'!$G$17:$G$30)) +
(SUMIF('Apply vinyl graphics'!$B$17:$B$30,B539,'Apply vinyl graphics'!$G$17:$G$30)) +
(SUMIF('Apply vinyl graphics (2)'!$B$17:$B$30,B539,'Apply vinyl graphics (2)'!$G$17:$G$30)) +
(SUMIF('Alum pan sign'!$B$17:$B$30,B539,'Alum pan sign'!$G$17:$G$30)) +
(SUMIF('Alum pan sign (2)'!$B$17:$B$30,B539,'Alum pan sign (2)'!$G$17:$G$30)) +
(SUMIF('Economy pan sign'!$B$17:$B$30,B539,'Economy pan sign'!$G$17:$G$30)) +
(SUMIF('Post and panel sign'!$B$17:$B$30,B539,'Post and panel sign'!$G$17:$G$30)) +
(SUMIF('Post and panel sign (2)'!$B$17:$B$30,B539,'Post and panel sign (2)'!$G$17:$G$30)) +
(SUMIF('Flat panels only'!$B$17:$B$30,B539,'Flat panels only'!$G$17:$G$30)) +
(SUMIF('Flat panels only (2)'!$B$17:$B$30,B539,'Flat panels only (2)'!$G$17:$G$30)) +
(SUMIF('Routed panel shapes'!$B$18:$B$31,B539,'Routed panel shapes'!$G$18:$G$31)) +
(SUMIF('Routed panel shapes (2)'!$B$18:$B$31,B539,'Routed panel shapes (2)'!$G$18:$G$31)) +
(SUMIF('Routed face only'!$B$17:$B$30,B539,'Routed face only'!$G$17:$G$30)) +
(SUMIF('Routed face only (2)'!$B$17:$B$30,B539,'Routed face only (2)'!$G$17:$G$30)) +
(SUMIF('Routed alum faces letters'!$B$17:$B$30,B539,'Routed alum faces letters'!$G$17:$G$30)) +
(SUMIF('Routed alum faces letters (2)'!$B$17:$B$30,B539,'Routed alum faces letters (2)'!$G$17:$G$30)) +
(SUMIF('Routed push through acrylic'!$B$17:$B$30,B539,'Routed push through acrylic'!$G$17:$G$30)) +
(SUMIF('Routed push through acrylic (2)'!$B$17:$B$30,B539,'Routed push through acrylic (2)'!$G$17:$G$30)) +
(SUMIF('Sf routed cabinet'!$B$17:$B$30,B539,'Sf routed cabinet'!$G$17:$G$30)) +
(SUMIF('Sf routed cabinet (2)'!$B$17:$B$30,B539,'Sf routed cabinet (2)'!$G$17:$G$30)) +
(SUMIF('Df routed cabinet'!$B$17:$B$30,B539,'Df routed cabinet'!$G$17:$G$30)) +
(SUMIF('Df routed cabinet (2)'!$B$17:$B$30,B539,'Df routed cabinet (2)'!$G$17:$G$30)) +
(SUMIF('Sf acrylic cabinet'!$B$17:$B$30,B539,'Sf acrylic cabinet'!$G$17:$G$30)) +
(SUMIF('Sf acrylic cabinet (2)'!$B$17:$B$30,B539,'Sf acrylic cabinet (2)'!$G$17:$G$30)) +
(SUMIF('Economy Sf acrylic'!$B$17:$B$30,B539,'Economy Sf acrylic'!$G$17:$G$30)) +
(SUMIF('Df acrylic cabinet'!$B$17:$B$30,B539,'Df acrylic cabinet'!$G$17:$G$30)) +
(SUMIF('Df acrylic cabinet (2)'!$B$17:$B$30,B539,'Df acrylic cabinet (2)'!$G$17:$G$30)) +
(SUMIF('Sf flex cabinet'!$B$17:$B$30,B539,'Sf flex cabinet'!$G$17:$G$30)) +
(SUMIF('Sf flex cabinet (2)'!$B$17:$B$30,B539,'Sf flex cabinet (2)'!$G$17:$G$30)) +
(SUMIF('Df flex cabinet'!$B$17:$B$36,B539,'Df flex cabinet'!$G$17:$G$36)) +
(SUMIF('Df flex cabinet (2)'!$B$17:$B$36,B539,'Df flex cabinet (2)'!$G$17:$G$36)) +
(SUMIF('Pole cover'!$B$17:$B$30,B539,'Pole cover'!$G$17:$G$30)) +
(SUMIF('Pole cover (2)'!$B$17:$B$30,B539,'Pole cover (2)'!$G$17:$G$30)) +
(SUMIF('Structural Steel Fab'!$B$17:$B$29,B539,'Structural Steel Fab'!$G$17:$G$29)) +
(SUMIF(Reveal!$B$17:$B$30,B539,Reveal!$G$17:$G$30)) +
(SUMIF('Reveal (2)'!$B$17:$B$30,B539,'Reveal (2)'!$G$17:$G$30)) +
(SUMIF('Crown cove top'!$B$17:$B$30,B539,'Crown cove top'!$G$17:$G$30)) +
(SUMIF('EMC assembly'!$B$17:$B$30,B539,'EMC assembly'!$G$17:$G$30)) +
(SUMIF(Crating!$B$17:$B$29,B539,Crating!$G$17:$G$29)) +
(SUMIF('LED wiring'!$B$17:$B$30,B539,'LED wiring'!$G$17:$G$30)) +
(SUMIF('Changeable copy face'!$B$17:$B$30,B539,'Changeable copy face'!$G$17:$G$30)) +
(SUMIF('Flex face assembly'!$B$17:$B$30,B539,'Flex face assembly'!$G$17:$G$30)) +
(SUMIF('Routed face assembly'!$B$17:$B$30,B539,'Routed face assembly'!$G$17:$G$30)) +
(SUMIF('Paint calculation'!$B$17:$B$30,B539,'Paint calculation'!$G$17:$G$30)) +
(SUMIF('Trimcap letter face'!$B$17:$B$30,B539,'Trimcap letter face'!$G$17:$G$30)) +
(SUMIF('Trimcap letter face (2)'!$B$17:$B$30,B539,'Trimcap letter face (2)'!$G$17:$G$30)) +
(SUMIF('Channel letter fabrication'!$B$17:$B$30,B539,'Channel letter fabrication'!$G$17:$G$30)) +
(SUMIF('Channel letter fabrication (2)'!$B$17:$B$30,B539,'Channel letter fabrication (2)'!$G$17:$G$30))</f>
        <v>0</v>
      </c>
    </row>
    <row r="540" spans="1:10">
      <c r="A540" s="28" t="str">
        <f>[1]ODBC!$A540</f>
        <v>3/4" X 20' Solid Grip Rod</v>
      </c>
      <c r="B540" s="29" t="str">
        <f>[1]ODBC!B540</f>
        <v>34315</v>
      </c>
      <c r="C540" s="30">
        <f>IFERROR(VLOOKUP($B540,[1]ODBC!$B:$H,2,FALSE),"")</f>
        <v>13.2</v>
      </c>
      <c r="D540" s="30">
        <f>IFERROR(VLOOKUP($B540,[1]ODBC!$B:$H,3,FALSE),"")</f>
        <v>23.762</v>
      </c>
      <c r="E540" s="30" t="str">
        <f>IFERROR(VLOOKUP($B540,[1]ODBC!$B:$H,4,FALSE),"")</f>
        <v>EA</v>
      </c>
      <c r="F540" s="31">
        <f>IFERROR(VLOOKUP($B540,[1]ODBC!$B:$H,5,FALSE),"")</f>
        <v>44.45</v>
      </c>
      <c r="G540" s="32">
        <f>[1]ODBC!G540</f>
        <v>0</v>
      </c>
      <c r="H540" s="33">
        <f>SUM([1]ODBC!H540)</f>
        <v>0</v>
      </c>
      <c r="I540" s="41" t="str">
        <f>'Vinyl cutting'!$B$2</f>
        <v>J36938</v>
      </c>
      <c r="J540" s="42">
        <f ca="1">(SUMIF('Freeform time and material'!$B$17:$B$30,B540,'Freeform time and material'!$G$17:$G$30)) +
(SUMIF('Vinyl cutting'!$B$17:$B$30,B540,'Vinyl cutting'!$G$17:$G$30)) +
(SUMIF('Vinyl cutting (2)'!$B$17:$B$30,B540,'Vinyl cutting (2)'!$G$17:$G$30)) +
(SUMIF('Apply vinyl graphics'!$B$17:$B$30,B540,'Apply vinyl graphics'!$G$17:$G$30)) +
(SUMIF('Apply vinyl graphics (2)'!$B$17:$B$30,B540,'Apply vinyl graphics (2)'!$G$17:$G$30)) +
(SUMIF('Alum pan sign'!$B$17:$B$30,B540,'Alum pan sign'!$G$17:$G$30)) +
(SUMIF('Alum pan sign (2)'!$B$17:$B$30,B540,'Alum pan sign (2)'!$G$17:$G$30)) +
(SUMIF('Economy pan sign'!$B$17:$B$30,B540,'Economy pan sign'!$G$17:$G$30)) +
(SUMIF('Post and panel sign'!$B$17:$B$30,B540,'Post and panel sign'!$G$17:$G$30)) +
(SUMIF('Post and panel sign (2)'!$B$17:$B$30,B540,'Post and panel sign (2)'!$G$17:$G$30)) +
(SUMIF('Flat panels only'!$B$17:$B$30,B540,'Flat panels only'!$G$17:$G$30)) +
(SUMIF('Flat panels only (2)'!$B$17:$B$30,B540,'Flat panels only (2)'!$G$17:$G$30)) +
(SUMIF('Routed panel shapes'!$B$18:$B$31,B540,'Routed panel shapes'!$G$18:$G$31)) +
(SUMIF('Routed panel shapes (2)'!$B$18:$B$31,B540,'Routed panel shapes (2)'!$G$18:$G$31)) +
(SUMIF('Routed face only'!$B$17:$B$30,B540,'Routed face only'!$G$17:$G$30)) +
(SUMIF('Routed face only (2)'!$B$17:$B$30,B540,'Routed face only (2)'!$G$17:$G$30)) +
(SUMIF('Routed alum faces letters'!$B$17:$B$30,B540,'Routed alum faces letters'!$G$17:$G$30)) +
(SUMIF('Routed alum faces letters (2)'!$B$17:$B$30,B540,'Routed alum faces letters (2)'!$G$17:$G$30)) +
(SUMIF('Routed push through acrylic'!$B$17:$B$30,B540,'Routed push through acrylic'!$G$17:$G$30)) +
(SUMIF('Routed push through acrylic (2)'!$B$17:$B$30,B540,'Routed push through acrylic (2)'!$G$17:$G$30)) +
(SUMIF('Sf routed cabinet'!$B$17:$B$30,B540,'Sf routed cabinet'!$G$17:$G$30)) +
(SUMIF('Sf routed cabinet (2)'!$B$17:$B$30,B540,'Sf routed cabinet (2)'!$G$17:$G$30)) +
(SUMIF('Df routed cabinet'!$B$17:$B$30,B540,'Df routed cabinet'!$G$17:$G$30)) +
(SUMIF('Df routed cabinet (2)'!$B$17:$B$30,B540,'Df routed cabinet (2)'!$G$17:$G$30)) +
(SUMIF('Sf acrylic cabinet'!$B$17:$B$30,B540,'Sf acrylic cabinet'!$G$17:$G$30)) +
(SUMIF('Sf acrylic cabinet (2)'!$B$17:$B$30,B540,'Sf acrylic cabinet (2)'!$G$17:$G$30)) +
(SUMIF('Economy Sf acrylic'!$B$17:$B$30,B540,'Economy Sf acrylic'!$G$17:$G$30)) +
(SUMIF('Df acrylic cabinet'!$B$17:$B$30,B540,'Df acrylic cabinet'!$G$17:$G$30)) +
(SUMIF('Df acrylic cabinet (2)'!$B$17:$B$30,B540,'Df acrylic cabinet (2)'!$G$17:$G$30)) +
(SUMIF('Sf flex cabinet'!$B$17:$B$30,B540,'Sf flex cabinet'!$G$17:$G$30)) +
(SUMIF('Sf flex cabinet (2)'!$B$17:$B$30,B540,'Sf flex cabinet (2)'!$G$17:$G$30)) +
(SUMIF('Df flex cabinet'!$B$17:$B$36,B540,'Df flex cabinet'!$G$17:$G$36)) +
(SUMIF('Df flex cabinet (2)'!$B$17:$B$36,B540,'Df flex cabinet (2)'!$G$17:$G$36)) +
(SUMIF('Pole cover'!$B$17:$B$30,B540,'Pole cover'!$G$17:$G$30)) +
(SUMIF('Pole cover (2)'!$B$17:$B$30,B540,'Pole cover (2)'!$G$17:$G$30)) +
(SUMIF('Structural Steel Fab'!$B$17:$B$29,B540,'Structural Steel Fab'!$G$17:$G$29)) +
(SUMIF(Reveal!$B$17:$B$30,B540,Reveal!$G$17:$G$30)) +
(SUMIF('Reveal (2)'!$B$17:$B$30,B540,'Reveal (2)'!$G$17:$G$30)) +
(SUMIF('Crown cove top'!$B$17:$B$30,B540,'Crown cove top'!$G$17:$G$30)) +
(SUMIF('EMC assembly'!$B$17:$B$30,B540,'EMC assembly'!$G$17:$G$30)) +
(SUMIF(Crating!$B$17:$B$29,B540,Crating!$G$17:$G$29)) +
(SUMIF('LED wiring'!$B$17:$B$30,B540,'LED wiring'!$G$17:$G$30)) +
(SUMIF('Changeable copy face'!$B$17:$B$30,B540,'Changeable copy face'!$G$17:$G$30)) +
(SUMIF('Flex face assembly'!$B$17:$B$30,B540,'Flex face assembly'!$G$17:$G$30)) +
(SUMIF('Routed face assembly'!$B$17:$B$30,B540,'Routed face assembly'!$G$17:$G$30)) +
(SUMIF('Paint calculation'!$B$17:$B$30,B540,'Paint calculation'!$G$17:$G$30)) +
(SUMIF('Trimcap letter face'!$B$17:$B$30,B540,'Trimcap letter face'!$G$17:$G$30)) +
(SUMIF('Trimcap letter face (2)'!$B$17:$B$30,B540,'Trimcap letter face (2)'!$G$17:$G$30)) +
(SUMIF('Channel letter fabrication'!$B$17:$B$30,B540,'Channel letter fabrication'!$G$17:$G$30)) +
(SUMIF('Channel letter fabrication (2)'!$B$17:$B$30,B540,'Channel letter fabrication (2)'!$G$17:$G$30))</f>
        <v>0</v>
      </c>
    </row>
    <row r="541" spans="1:10">
      <c r="A541" s="28" t="str">
        <f>[1]ODBC!$A541</f>
        <v>3/4" X 24' Solid Grip Rod</v>
      </c>
      <c r="B541" s="29" t="str">
        <f>[1]ODBC!B541</f>
        <v>34320</v>
      </c>
      <c r="C541" s="30">
        <f>IFERROR(VLOOKUP($B541,[1]ODBC!$B:$H,2,FALSE),"")</f>
        <v>15.84</v>
      </c>
      <c r="D541" s="30">
        <f>IFERROR(VLOOKUP($B541,[1]ODBC!$B:$H,3,FALSE),"")</f>
        <v>28.515000000000001</v>
      </c>
      <c r="E541" s="30" t="str">
        <f>IFERROR(VLOOKUP($B541,[1]ODBC!$B:$H,4,FALSE),"")</f>
        <v>EA</v>
      </c>
      <c r="F541" s="31">
        <f>IFERROR(VLOOKUP($B541,[1]ODBC!$B:$H,5,FALSE),"")</f>
        <v>44.45</v>
      </c>
      <c r="G541" s="32">
        <f>[1]ODBC!G541</f>
        <v>0</v>
      </c>
      <c r="H541" s="33">
        <f>SUM([1]ODBC!H541)</f>
        <v>0</v>
      </c>
      <c r="I541" s="41" t="str">
        <f>'Vinyl cutting'!$B$2</f>
        <v>J36938</v>
      </c>
      <c r="J541" s="42">
        <f ca="1">(SUMIF('Freeform time and material'!$B$17:$B$30,B541,'Freeform time and material'!$G$17:$G$30)) +
(SUMIF('Vinyl cutting'!$B$17:$B$30,B541,'Vinyl cutting'!$G$17:$G$30)) +
(SUMIF('Vinyl cutting (2)'!$B$17:$B$30,B541,'Vinyl cutting (2)'!$G$17:$G$30)) +
(SUMIF('Apply vinyl graphics'!$B$17:$B$30,B541,'Apply vinyl graphics'!$G$17:$G$30)) +
(SUMIF('Apply vinyl graphics (2)'!$B$17:$B$30,B541,'Apply vinyl graphics (2)'!$G$17:$G$30)) +
(SUMIF('Alum pan sign'!$B$17:$B$30,B541,'Alum pan sign'!$G$17:$G$30)) +
(SUMIF('Alum pan sign (2)'!$B$17:$B$30,B541,'Alum pan sign (2)'!$G$17:$G$30)) +
(SUMIF('Economy pan sign'!$B$17:$B$30,B541,'Economy pan sign'!$G$17:$G$30)) +
(SUMIF('Post and panel sign'!$B$17:$B$30,B541,'Post and panel sign'!$G$17:$G$30)) +
(SUMIF('Post and panel sign (2)'!$B$17:$B$30,B541,'Post and panel sign (2)'!$G$17:$G$30)) +
(SUMIF('Flat panels only'!$B$17:$B$30,B541,'Flat panels only'!$G$17:$G$30)) +
(SUMIF('Flat panels only (2)'!$B$17:$B$30,B541,'Flat panels only (2)'!$G$17:$G$30)) +
(SUMIF('Routed panel shapes'!$B$18:$B$31,B541,'Routed panel shapes'!$G$18:$G$31)) +
(SUMIF('Routed panel shapes (2)'!$B$18:$B$31,B541,'Routed panel shapes (2)'!$G$18:$G$31)) +
(SUMIF('Routed face only'!$B$17:$B$30,B541,'Routed face only'!$G$17:$G$30)) +
(SUMIF('Routed face only (2)'!$B$17:$B$30,B541,'Routed face only (2)'!$G$17:$G$30)) +
(SUMIF('Routed alum faces letters'!$B$17:$B$30,B541,'Routed alum faces letters'!$G$17:$G$30)) +
(SUMIF('Routed alum faces letters (2)'!$B$17:$B$30,B541,'Routed alum faces letters (2)'!$G$17:$G$30)) +
(SUMIF('Routed push through acrylic'!$B$17:$B$30,B541,'Routed push through acrylic'!$G$17:$G$30)) +
(SUMIF('Routed push through acrylic (2)'!$B$17:$B$30,B541,'Routed push through acrylic (2)'!$G$17:$G$30)) +
(SUMIF('Sf routed cabinet'!$B$17:$B$30,B541,'Sf routed cabinet'!$G$17:$G$30)) +
(SUMIF('Sf routed cabinet (2)'!$B$17:$B$30,B541,'Sf routed cabinet (2)'!$G$17:$G$30)) +
(SUMIF('Df routed cabinet'!$B$17:$B$30,B541,'Df routed cabinet'!$G$17:$G$30)) +
(SUMIF('Df routed cabinet (2)'!$B$17:$B$30,B541,'Df routed cabinet (2)'!$G$17:$G$30)) +
(SUMIF('Sf acrylic cabinet'!$B$17:$B$30,B541,'Sf acrylic cabinet'!$G$17:$G$30)) +
(SUMIF('Sf acrylic cabinet (2)'!$B$17:$B$30,B541,'Sf acrylic cabinet (2)'!$G$17:$G$30)) +
(SUMIF('Economy Sf acrylic'!$B$17:$B$30,B541,'Economy Sf acrylic'!$G$17:$G$30)) +
(SUMIF('Df acrylic cabinet'!$B$17:$B$30,B541,'Df acrylic cabinet'!$G$17:$G$30)) +
(SUMIF('Df acrylic cabinet (2)'!$B$17:$B$30,B541,'Df acrylic cabinet (2)'!$G$17:$G$30)) +
(SUMIF('Sf flex cabinet'!$B$17:$B$30,B541,'Sf flex cabinet'!$G$17:$G$30)) +
(SUMIF('Sf flex cabinet (2)'!$B$17:$B$30,B541,'Sf flex cabinet (2)'!$G$17:$G$30)) +
(SUMIF('Df flex cabinet'!$B$17:$B$36,B541,'Df flex cabinet'!$G$17:$G$36)) +
(SUMIF('Df flex cabinet (2)'!$B$17:$B$36,B541,'Df flex cabinet (2)'!$G$17:$G$36)) +
(SUMIF('Pole cover'!$B$17:$B$30,B541,'Pole cover'!$G$17:$G$30)) +
(SUMIF('Pole cover (2)'!$B$17:$B$30,B541,'Pole cover (2)'!$G$17:$G$30)) +
(SUMIF('Structural Steel Fab'!$B$17:$B$29,B541,'Structural Steel Fab'!$G$17:$G$29)) +
(SUMIF(Reveal!$B$17:$B$30,B541,Reveal!$G$17:$G$30)) +
(SUMIF('Reveal (2)'!$B$17:$B$30,B541,'Reveal (2)'!$G$17:$G$30)) +
(SUMIF('Crown cove top'!$B$17:$B$30,B541,'Crown cove top'!$G$17:$G$30)) +
(SUMIF('EMC assembly'!$B$17:$B$30,B541,'EMC assembly'!$G$17:$G$30)) +
(SUMIF(Crating!$B$17:$B$29,B541,Crating!$G$17:$G$29)) +
(SUMIF('LED wiring'!$B$17:$B$30,B541,'LED wiring'!$G$17:$G$30)) +
(SUMIF('Changeable copy face'!$B$17:$B$30,B541,'Changeable copy face'!$G$17:$G$30)) +
(SUMIF('Flex face assembly'!$B$17:$B$30,B541,'Flex face assembly'!$G$17:$G$30)) +
(SUMIF('Routed face assembly'!$B$17:$B$30,B541,'Routed face assembly'!$G$17:$G$30)) +
(SUMIF('Paint calculation'!$B$17:$B$30,B541,'Paint calculation'!$G$17:$G$30)) +
(SUMIF('Trimcap letter face'!$B$17:$B$30,B541,'Trimcap letter face'!$G$17:$G$30)) +
(SUMIF('Trimcap letter face (2)'!$B$17:$B$30,B541,'Trimcap letter face (2)'!$G$17:$G$30)) +
(SUMIF('Channel letter fabrication'!$B$17:$B$30,B541,'Channel letter fabrication'!$G$17:$G$30)) +
(SUMIF('Channel letter fabrication (2)'!$B$17:$B$30,B541,'Channel letter fabrication (2)'!$G$17:$G$30))</f>
        <v>0</v>
      </c>
    </row>
    <row r="542" spans="1:10">
      <c r="A542" s="28" t="str">
        <f>[1]ODBC!$A542</f>
        <v>80" Ratchet Strap (Short)</v>
      </c>
      <c r="B542" s="29" t="str">
        <f>[1]ODBC!B542</f>
        <v>34325</v>
      </c>
      <c r="C542" s="30">
        <f>IFERROR(VLOOKUP($B542,[1]ODBC!$B:$H,2,FALSE),"")</f>
        <v>3.7829999999999999</v>
      </c>
      <c r="D542" s="30">
        <f>IFERROR(VLOOKUP($B542,[1]ODBC!$B:$H,3,FALSE),"")</f>
        <v>6.81</v>
      </c>
      <c r="E542" s="30" t="str">
        <f>IFERROR(VLOOKUP($B542,[1]ODBC!$B:$H,4,FALSE),"")</f>
        <v>EA</v>
      </c>
      <c r="F542" s="31">
        <f>IFERROR(VLOOKUP($B542,[1]ODBC!$B:$H,5,FALSE),"")</f>
        <v>44.45</v>
      </c>
      <c r="G542" s="32">
        <f>[1]ODBC!G542</f>
        <v>0</v>
      </c>
      <c r="H542" s="33">
        <f>SUM([1]ODBC!H542)</f>
        <v>46059</v>
      </c>
      <c r="I542" s="41" t="str">
        <f>'Vinyl cutting'!$B$2</f>
        <v>J36938</v>
      </c>
      <c r="J542" s="42">
        <f ca="1">(SUMIF('Freeform time and material'!$B$17:$B$30,B542,'Freeform time and material'!$G$17:$G$30)) +
(SUMIF('Vinyl cutting'!$B$17:$B$30,B542,'Vinyl cutting'!$G$17:$G$30)) +
(SUMIF('Vinyl cutting (2)'!$B$17:$B$30,B542,'Vinyl cutting (2)'!$G$17:$G$30)) +
(SUMIF('Apply vinyl graphics'!$B$17:$B$30,B542,'Apply vinyl graphics'!$G$17:$G$30)) +
(SUMIF('Apply vinyl graphics (2)'!$B$17:$B$30,B542,'Apply vinyl graphics (2)'!$G$17:$G$30)) +
(SUMIF('Alum pan sign'!$B$17:$B$30,B542,'Alum pan sign'!$G$17:$G$30)) +
(SUMIF('Alum pan sign (2)'!$B$17:$B$30,B542,'Alum pan sign (2)'!$G$17:$G$30)) +
(SUMIF('Economy pan sign'!$B$17:$B$30,B542,'Economy pan sign'!$G$17:$G$30)) +
(SUMIF('Post and panel sign'!$B$17:$B$30,B542,'Post and panel sign'!$G$17:$G$30)) +
(SUMIF('Post and panel sign (2)'!$B$17:$B$30,B542,'Post and panel sign (2)'!$G$17:$G$30)) +
(SUMIF('Flat panels only'!$B$17:$B$30,B542,'Flat panels only'!$G$17:$G$30)) +
(SUMIF('Flat panels only (2)'!$B$17:$B$30,B542,'Flat panels only (2)'!$G$17:$G$30)) +
(SUMIF('Routed panel shapes'!$B$18:$B$31,B542,'Routed panel shapes'!$G$18:$G$31)) +
(SUMIF('Routed panel shapes (2)'!$B$18:$B$31,B542,'Routed panel shapes (2)'!$G$18:$G$31)) +
(SUMIF('Routed face only'!$B$17:$B$30,B542,'Routed face only'!$G$17:$G$30)) +
(SUMIF('Routed face only (2)'!$B$17:$B$30,B542,'Routed face only (2)'!$G$17:$G$30)) +
(SUMIF('Routed alum faces letters'!$B$17:$B$30,B542,'Routed alum faces letters'!$G$17:$G$30)) +
(SUMIF('Routed alum faces letters (2)'!$B$17:$B$30,B542,'Routed alum faces letters (2)'!$G$17:$G$30)) +
(SUMIF('Routed push through acrylic'!$B$17:$B$30,B542,'Routed push through acrylic'!$G$17:$G$30)) +
(SUMIF('Routed push through acrylic (2)'!$B$17:$B$30,B542,'Routed push through acrylic (2)'!$G$17:$G$30)) +
(SUMIF('Sf routed cabinet'!$B$17:$B$30,B542,'Sf routed cabinet'!$G$17:$G$30)) +
(SUMIF('Sf routed cabinet (2)'!$B$17:$B$30,B542,'Sf routed cabinet (2)'!$G$17:$G$30)) +
(SUMIF('Df routed cabinet'!$B$17:$B$30,B542,'Df routed cabinet'!$G$17:$G$30)) +
(SUMIF('Df routed cabinet (2)'!$B$17:$B$30,B542,'Df routed cabinet (2)'!$G$17:$G$30)) +
(SUMIF('Sf acrylic cabinet'!$B$17:$B$30,B542,'Sf acrylic cabinet'!$G$17:$G$30)) +
(SUMIF('Sf acrylic cabinet (2)'!$B$17:$B$30,B542,'Sf acrylic cabinet (2)'!$G$17:$G$30)) +
(SUMIF('Economy Sf acrylic'!$B$17:$B$30,B542,'Economy Sf acrylic'!$G$17:$G$30)) +
(SUMIF('Df acrylic cabinet'!$B$17:$B$30,B542,'Df acrylic cabinet'!$G$17:$G$30)) +
(SUMIF('Df acrylic cabinet (2)'!$B$17:$B$30,B542,'Df acrylic cabinet (2)'!$G$17:$G$30)) +
(SUMIF('Sf flex cabinet'!$B$17:$B$30,B542,'Sf flex cabinet'!$G$17:$G$30)) +
(SUMIF('Sf flex cabinet (2)'!$B$17:$B$30,B542,'Sf flex cabinet (2)'!$G$17:$G$30)) +
(SUMIF('Df flex cabinet'!$B$17:$B$36,B542,'Df flex cabinet'!$G$17:$G$36)) +
(SUMIF('Df flex cabinet (2)'!$B$17:$B$36,B542,'Df flex cabinet (2)'!$G$17:$G$36)) +
(SUMIF('Pole cover'!$B$17:$B$30,B542,'Pole cover'!$G$17:$G$30)) +
(SUMIF('Pole cover (2)'!$B$17:$B$30,B542,'Pole cover (2)'!$G$17:$G$30)) +
(SUMIF('Structural Steel Fab'!$B$17:$B$29,B542,'Structural Steel Fab'!$G$17:$G$29)) +
(SUMIF(Reveal!$B$17:$B$30,B542,Reveal!$G$17:$G$30)) +
(SUMIF('Reveal (2)'!$B$17:$B$30,B542,'Reveal (2)'!$G$17:$G$30)) +
(SUMIF('Crown cove top'!$B$17:$B$30,B542,'Crown cove top'!$G$17:$G$30)) +
(SUMIF('EMC assembly'!$B$17:$B$30,B542,'EMC assembly'!$G$17:$G$30)) +
(SUMIF(Crating!$B$17:$B$29,B542,Crating!$G$17:$G$29)) +
(SUMIF('LED wiring'!$B$17:$B$30,B542,'LED wiring'!$G$17:$G$30)) +
(SUMIF('Changeable copy face'!$B$17:$B$30,B542,'Changeable copy face'!$G$17:$G$30)) +
(SUMIF('Flex face assembly'!$B$17:$B$30,B542,'Flex face assembly'!$G$17:$G$30)) +
(SUMIF('Routed face assembly'!$B$17:$B$30,B542,'Routed face assembly'!$G$17:$G$30)) +
(SUMIF('Paint calculation'!$B$17:$B$30,B542,'Paint calculation'!$G$17:$G$30)) +
(SUMIF('Trimcap letter face'!$B$17:$B$30,B542,'Trimcap letter face'!$G$17:$G$30)) +
(SUMIF('Trimcap letter face (2)'!$B$17:$B$30,B542,'Trimcap letter face (2)'!$G$17:$G$30)) +
(SUMIF('Channel letter fabrication'!$B$17:$B$30,B542,'Channel letter fabrication'!$G$17:$G$30)) +
(SUMIF('Channel letter fabrication (2)'!$B$17:$B$30,B542,'Channel letter fabrication (2)'!$G$17:$G$30))</f>
        <v>0</v>
      </c>
    </row>
    <row r="543" spans="1:10">
      <c r="A543" s="28" t="str">
        <f>[1]ODBC!$A543</f>
        <v>144" Ratchet Strap (Long)</v>
      </c>
      <c r="B543" s="29" t="str">
        <f>[1]ODBC!B543</f>
        <v>34330</v>
      </c>
      <c r="C543" s="30">
        <f>IFERROR(VLOOKUP($B543,[1]ODBC!$B:$H,2,FALSE),"")</f>
        <v>5.1029999999999998</v>
      </c>
      <c r="D543" s="30">
        <f>IFERROR(VLOOKUP($B543,[1]ODBC!$B:$H,3,FALSE),"")</f>
        <v>9.1859999999999999</v>
      </c>
      <c r="E543" s="30" t="str">
        <f>IFERROR(VLOOKUP($B543,[1]ODBC!$B:$H,4,FALSE),"")</f>
        <v>EA</v>
      </c>
      <c r="F543" s="31">
        <f>IFERROR(VLOOKUP($B543,[1]ODBC!$B:$H,5,FALSE),"")</f>
        <v>44.45</v>
      </c>
      <c r="G543" s="32">
        <f>[1]ODBC!G543</f>
        <v>0</v>
      </c>
      <c r="H543" s="33">
        <f>SUM([1]ODBC!H543)</f>
        <v>46059</v>
      </c>
      <c r="I543" s="41" t="str">
        <f>'Vinyl cutting'!$B$2</f>
        <v>J36938</v>
      </c>
      <c r="J543" s="42">
        <f ca="1">(SUMIF('Freeform time and material'!$B$17:$B$30,B543,'Freeform time and material'!$G$17:$G$30)) +
(SUMIF('Vinyl cutting'!$B$17:$B$30,B543,'Vinyl cutting'!$G$17:$G$30)) +
(SUMIF('Vinyl cutting (2)'!$B$17:$B$30,B543,'Vinyl cutting (2)'!$G$17:$G$30)) +
(SUMIF('Apply vinyl graphics'!$B$17:$B$30,B543,'Apply vinyl graphics'!$G$17:$G$30)) +
(SUMIF('Apply vinyl graphics (2)'!$B$17:$B$30,B543,'Apply vinyl graphics (2)'!$G$17:$G$30)) +
(SUMIF('Alum pan sign'!$B$17:$B$30,B543,'Alum pan sign'!$G$17:$G$30)) +
(SUMIF('Alum pan sign (2)'!$B$17:$B$30,B543,'Alum pan sign (2)'!$G$17:$G$30)) +
(SUMIF('Economy pan sign'!$B$17:$B$30,B543,'Economy pan sign'!$G$17:$G$30)) +
(SUMIF('Post and panel sign'!$B$17:$B$30,B543,'Post and panel sign'!$G$17:$G$30)) +
(SUMIF('Post and panel sign (2)'!$B$17:$B$30,B543,'Post and panel sign (2)'!$G$17:$G$30)) +
(SUMIF('Flat panels only'!$B$17:$B$30,B543,'Flat panels only'!$G$17:$G$30)) +
(SUMIF('Flat panels only (2)'!$B$17:$B$30,B543,'Flat panels only (2)'!$G$17:$G$30)) +
(SUMIF('Routed panel shapes'!$B$18:$B$31,B543,'Routed panel shapes'!$G$18:$G$31)) +
(SUMIF('Routed panel shapes (2)'!$B$18:$B$31,B543,'Routed panel shapes (2)'!$G$18:$G$31)) +
(SUMIF('Routed face only'!$B$17:$B$30,B543,'Routed face only'!$G$17:$G$30)) +
(SUMIF('Routed face only (2)'!$B$17:$B$30,B543,'Routed face only (2)'!$G$17:$G$30)) +
(SUMIF('Routed alum faces letters'!$B$17:$B$30,B543,'Routed alum faces letters'!$G$17:$G$30)) +
(SUMIF('Routed alum faces letters (2)'!$B$17:$B$30,B543,'Routed alum faces letters (2)'!$G$17:$G$30)) +
(SUMIF('Routed push through acrylic'!$B$17:$B$30,B543,'Routed push through acrylic'!$G$17:$G$30)) +
(SUMIF('Routed push through acrylic (2)'!$B$17:$B$30,B543,'Routed push through acrylic (2)'!$G$17:$G$30)) +
(SUMIF('Sf routed cabinet'!$B$17:$B$30,B543,'Sf routed cabinet'!$G$17:$G$30)) +
(SUMIF('Sf routed cabinet (2)'!$B$17:$B$30,B543,'Sf routed cabinet (2)'!$G$17:$G$30)) +
(SUMIF('Df routed cabinet'!$B$17:$B$30,B543,'Df routed cabinet'!$G$17:$G$30)) +
(SUMIF('Df routed cabinet (2)'!$B$17:$B$30,B543,'Df routed cabinet (2)'!$G$17:$G$30)) +
(SUMIF('Sf acrylic cabinet'!$B$17:$B$30,B543,'Sf acrylic cabinet'!$G$17:$G$30)) +
(SUMIF('Sf acrylic cabinet (2)'!$B$17:$B$30,B543,'Sf acrylic cabinet (2)'!$G$17:$G$30)) +
(SUMIF('Economy Sf acrylic'!$B$17:$B$30,B543,'Economy Sf acrylic'!$G$17:$G$30)) +
(SUMIF('Df acrylic cabinet'!$B$17:$B$30,B543,'Df acrylic cabinet'!$G$17:$G$30)) +
(SUMIF('Df acrylic cabinet (2)'!$B$17:$B$30,B543,'Df acrylic cabinet (2)'!$G$17:$G$30)) +
(SUMIF('Sf flex cabinet'!$B$17:$B$30,B543,'Sf flex cabinet'!$G$17:$G$30)) +
(SUMIF('Sf flex cabinet (2)'!$B$17:$B$30,B543,'Sf flex cabinet (2)'!$G$17:$G$30)) +
(SUMIF('Df flex cabinet'!$B$17:$B$36,B543,'Df flex cabinet'!$G$17:$G$36)) +
(SUMIF('Df flex cabinet (2)'!$B$17:$B$36,B543,'Df flex cabinet (2)'!$G$17:$G$36)) +
(SUMIF('Pole cover'!$B$17:$B$30,B543,'Pole cover'!$G$17:$G$30)) +
(SUMIF('Pole cover (2)'!$B$17:$B$30,B543,'Pole cover (2)'!$G$17:$G$30)) +
(SUMIF('Structural Steel Fab'!$B$17:$B$29,B543,'Structural Steel Fab'!$G$17:$G$29)) +
(SUMIF(Reveal!$B$17:$B$30,B543,Reveal!$G$17:$G$30)) +
(SUMIF('Reveal (2)'!$B$17:$B$30,B543,'Reveal (2)'!$G$17:$G$30)) +
(SUMIF('Crown cove top'!$B$17:$B$30,B543,'Crown cove top'!$G$17:$G$30)) +
(SUMIF('EMC assembly'!$B$17:$B$30,B543,'EMC assembly'!$G$17:$G$30)) +
(SUMIF(Crating!$B$17:$B$29,B543,Crating!$G$17:$G$29)) +
(SUMIF('LED wiring'!$B$17:$B$30,B543,'LED wiring'!$G$17:$G$30)) +
(SUMIF('Changeable copy face'!$B$17:$B$30,B543,'Changeable copy face'!$G$17:$G$30)) +
(SUMIF('Flex face assembly'!$B$17:$B$30,B543,'Flex face assembly'!$G$17:$G$30)) +
(SUMIF('Routed face assembly'!$B$17:$B$30,B543,'Routed face assembly'!$G$17:$G$30)) +
(SUMIF('Paint calculation'!$B$17:$B$30,B543,'Paint calculation'!$G$17:$G$30)) +
(SUMIF('Trimcap letter face'!$B$17:$B$30,B543,'Trimcap letter face'!$G$17:$G$30)) +
(SUMIF('Trimcap letter face (2)'!$B$17:$B$30,B543,'Trimcap letter face (2)'!$G$17:$G$30)) +
(SUMIF('Channel letter fabrication'!$B$17:$B$30,B543,'Channel letter fabrication'!$G$17:$G$30)) +
(SUMIF('Channel letter fabrication (2)'!$B$17:$B$30,B543,'Channel letter fabrication (2)'!$G$17:$G$30))</f>
        <v>0</v>
      </c>
    </row>
    <row r="544" spans="1:10">
      <c r="A544" s="28" t="str">
        <f>[1]ODBC!$A544</f>
        <v>192" Ratchet Strap (Xtr Long)</v>
      </c>
      <c r="B544" s="29" t="str">
        <f>[1]ODBC!B544</f>
        <v>34333</v>
      </c>
      <c r="C544" s="30">
        <f>IFERROR(VLOOKUP($B544,[1]ODBC!$B:$H,2,FALSE),"")</f>
        <v>5.0709999999999997</v>
      </c>
      <c r="D544" s="30">
        <f>IFERROR(VLOOKUP($B544,[1]ODBC!$B:$H,3,FALSE),"")</f>
        <v>9.1289999999999996</v>
      </c>
      <c r="E544" s="30" t="str">
        <f>IFERROR(VLOOKUP($B544,[1]ODBC!$B:$H,4,FALSE),"")</f>
        <v>EA</v>
      </c>
      <c r="F544" s="31">
        <f>IFERROR(VLOOKUP($B544,[1]ODBC!$B:$H,5,FALSE),"")</f>
        <v>44.45</v>
      </c>
      <c r="G544" s="32">
        <f>[1]ODBC!G544</f>
        <v>0</v>
      </c>
      <c r="H544" s="33">
        <f>SUM([1]ODBC!H544)</f>
        <v>45932</v>
      </c>
      <c r="I544" s="41" t="str">
        <f>'Vinyl cutting'!$B$2</f>
        <v>J36938</v>
      </c>
      <c r="J544" s="42">
        <f ca="1">(SUMIF('Freeform time and material'!$B$17:$B$30,B544,'Freeform time and material'!$G$17:$G$30)) +
(SUMIF('Vinyl cutting'!$B$17:$B$30,B544,'Vinyl cutting'!$G$17:$G$30)) +
(SUMIF('Vinyl cutting (2)'!$B$17:$B$30,B544,'Vinyl cutting (2)'!$G$17:$G$30)) +
(SUMIF('Apply vinyl graphics'!$B$17:$B$30,B544,'Apply vinyl graphics'!$G$17:$G$30)) +
(SUMIF('Apply vinyl graphics (2)'!$B$17:$B$30,B544,'Apply vinyl graphics (2)'!$G$17:$G$30)) +
(SUMIF('Alum pan sign'!$B$17:$B$30,B544,'Alum pan sign'!$G$17:$G$30)) +
(SUMIF('Alum pan sign (2)'!$B$17:$B$30,B544,'Alum pan sign (2)'!$G$17:$G$30)) +
(SUMIF('Economy pan sign'!$B$17:$B$30,B544,'Economy pan sign'!$G$17:$G$30)) +
(SUMIF('Post and panel sign'!$B$17:$B$30,B544,'Post and panel sign'!$G$17:$G$30)) +
(SUMIF('Post and panel sign (2)'!$B$17:$B$30,B544,'Post and panel sign (2)'!$G$17:$G$30)) +
(SUMIF('Flat panels only'!$B$17:$B$30,B544,'Flat panels only'!$G$17:$G$30)) +
(SUMIF('Flat panels only (2)'!$B$17:$B$30,B544,'Flat panels only (2)'!$G$17:$G$30)) +
(SUMIF('Routed panel shapes'!$B$18:$B$31,B544,'Routed panel shapes'!$G$18:$G$31)) +
(SUMIF('Routed panel shapes (2)'!$B$18:$B$31,B544,'Routed panel shapes (2)'!$G$18:$G$31)) +
(SUMIF('Routed face only'!$B$17:$B$30,B544,'Routed face only'!$G$17:$G$30)) +
(SUMIF('Routed face only (2)'!$B$17:$B$30,B544,'Routed face only (2)'!$G$17:$G$30)) +
(SUMIF('Routed alum faces letters'!$B$17:$B$30,B544,'Routed alum faces letters'!$G$17:$G$30)) +
(SUMIF('Routed alum faces letters (2)'!$B$17:$B$30,B544,'Routed alum faces letters (2)'!$G$17:$G$30)) +
(SUMIF('Routed push through acrylic'!$B$17:$B$30,B544,'Routed push through acrylic'!$G$17:$G$30)) +
(SUMIF('Routed push through acrylic (2)'!$B$17:$B$30,B544,'Routed push through acrylic (2)'!$G$17:$G$30)) +
(SUMIF('Sf routed cabinet'!$B$17:$B$30,B544,'Sf routed cabinet'!$G$17:$G$30)) +
(SUMIF('Sf routed cabinet (2)'!$B$17:$B$30,B544,'Sf routed cabinet (2)'!$G$17:$G$30)) +
(SUMIF('Df routed cabinet'!$B$17:$B$30,B544,'Df routed cabinet'!$G$17:$G$30)) +
(SUMIF('Df routed cabinet (2)'!$B$17:$B$30,B544,'Df routed cabinet (2)'!$G$17:$G$30)) +
(SUMIF('Sf acrylic cabinet'!$B$17:$B$30,B544,'Sf acrylic cabinet'!$G$17:$G$30)) +
(SUMIF('Sf acrylic cabinet (2)'!$B$17:$B$30,B544,'Sf acrylic cabinet (2)'!$G$17:$G$30)) +
(SUMIF('Economy Sf acrylic'!$B$17:$B$30,B544,'Economy Sf acrylic'!$G$17:$G$30)) +
(SUMIF('Df acrylic cabinet'!$B$17:$B$30,B544,'Df acrylic cabinet'!$G$17:$G$30)) +
(SUMIF('Df acrylic cabinet (2)'!$B$17:$B$30,B544,'Df acrylic cabinet (2)'!$G$17:$G$30)) +
(SUMIF('Sf flex cabinet'!$B$17:$B$30,B544,'Sf flex cabinet'!$G$17:$G$30)) +
(SUMIF('Sf flex cabinet (2)'!$B$17:$B$30,B544,'Sf flex cabinet (2)'!$G$17:$G$30)) +
(SUMIF('Df flex cabinet'!$B$17:$B$36,B544,'Df flex cabinet'!$G$17:$G$36)) +
(SUMIF('Df flex cabinet (2)'!$B$17:$B$36,B544,'Df flex cabinet (2)'!$G$17:$G$36)) +
(SUMIF('Pole cover'!$B$17:$B$30,B544,'Pole cover'!$G$17:$G$30)) +
(SUMIF('Pole cover (2)'!$B$17:$B$30,B544,'Pole cover (2)'!$G$17:$G$30)) +
(SUMIF('Structural Steel Fab'!$B$17:$B$29,B544,'Structural Steel Fab'!$G$17:$G$29)) +
(SUMIF(Reveal!$B$17:$B$30,B544,Reveal!$G$17:$G$30)) +
(SUMIF('Reveal (2)'!$B$17:$B$30,B544,'Reveal (2)'!$G$17:$G$30)) +
(SUMIF('Crown cove top'!$B$17:$B$30,B544,'Crown cove top'!$G$17:$G$30)) +
(SUMIF('EMC assembly'!$B$17:$B$30,B544,'EMC assembly'!$G$17:$G$30)) +
(SUMIF(Crating!$B$17:$B$29,B544,Crating!$G$17:$G$29)) +
(SUMIF('LED wiring'!$B$17:$B$30,B544,'LED wiring'!$G$17:$G$30)) +
(SUMIF('Changeable copy face'!$B$17:$B$30,B544,'Changeable copy face'!$G$17:$G$30)) +
(SUMIF('Flex face assembly'!$B$17:$B$30,B544,'Flex face assembly'!$G$17:$G$30)) +
(SUMIF('Routed face assembly'!$B$17:$B$30,B544,'Routed face assembly'!$G$17:$G$30)) +
(SUMIF('Paint calculation'!$B$17:$B$30,B544,'Paint calculation'!$G$17:$G$30)) +
(SUMIF('Trimcap letter face'!$B$17:$B$30,B544,'Trimcap letter face'!$G$17:$G$30)) +
(SUMIF('Trimcap letter face (2)'!$B$17:$B$30,B544,'Trimcap letter face (2)'!$G$17:$G$30)) +
(SUMIF('Channel letter fabrication'!$B$17:$B$30,B544,'Channel letter fabrication'!$G$17:$G$30)) +
(SUMIF('Channel letter fabrication (2)'!$B$17:$B$30,B544,'Channel letter fabrication (2)'!$G$17:$G$30))</f>
        <v>0</v>
      </c>
    </row>
    <row r="545" spans="1:10">
      <c r="A545" s="28" t="str">
        <f>[1]ODBC!$A545</f>
        <v>Banner Grip Clamps</v>
      </c>
      <c r="B545" s="29" t="str">
        <f>[1]ODBC!B545</f>
        <v>34340</v>
      </c>
      <c r="C545" s="30">
        <f>IFERROR(VLOOKUP($B545,[1]ODBC!$B:$H,2,FALSE),"")</f>
        <v>4.5369999999999999</v>
      </c>
      <c r="D545" s="30">
        <f>IFERROR(VLOOKUP($B545,[1]ODBC!$B:$H,3,FALSE),"")</f>
        <v>8.1669999999999998</v>
      </c>
      <c r="E545" s="30" t="str">
        <f>IFERROR(VLOOKUP($B545,[1]ODBC!$B:$H,4,FALSE),"")</f>
        <v>EA</v>
      </c>
      <c r="F545" s="31">
        <f>IFERROR(VLOOKUP($B545,[1]ODBC!$B:$H,5,FALSE),"")</f>
        <v>44.45</v>
      </c>
      <c r="G545" s="32">
        <f>[1]ODBC!G545</f>
        <v>0</v>
      </c>
      <c r="H545" s="33">
        <f>SUM([1]ODBC!H545)</f>
        <v>45742</v>
      </c>
      <c r="I545" s="41" t="str">
        <f>'Vinyl cutting'!$B$2</f>
        <v>J36938</v>
      </c>
      <c r="J545" s="42">
        <f ca="1">(SUMIF('Freeform time and material'!$B$17:$B$30,B545,'Freeform time and material'!$G$17:$G$30)) +
(SUMIF('Vinyl cutting'!$B$17:$B$30,B545,'Vinyl cutting'!$G$17:$G$30)) +
(SUMIF('Vinyl cutting (2)'!$B$17:$B$30,B545,'Vinyl cutting (2)'!$G$17:$G$30)) +
(SUMIF('Apply vinyl graphics'!$B$17:$B$30,B545,'Apply vinyl graphics'!$G$17:$G$30)) +
(SUMIF('Apply vinyl graphics (2)'!$B$17:$B$30,B545,'Apply vinyl graphics (2)'!$G$17:$G$30)) +
(SUMIF('Alum pan sign'!$B$17:$B$30,B545,'Alum pan sign'!$G$17:$G$30)) +
(SUMIF('Alum pan sign (2)'!$B$17:$B$30,B545,'Alum pan sign (2)'!$G$17:$G$30)) +
(SUMIF('Economy pan sign'!$B$17:$B$30,B545,'Economy pan sign'!$G$17:$G$30)) +
(SUMIF('Post and panel sign'!$B$17:$B$30,B545,'Post and panel sign'!$G$17:$G$30)) +
(SUMIF('Post and panel sign (2)'!$B$17:$B$30,B545,'Post and panel sign (2)'!$G$17:$G$30)) +
(SUMIF('Flat panels only'!$B$17:$B$30,B545,'Flat panels only'!$G$17:$G$30)) +
(SUMIF('Flat panels only (2)'!$B$17:$B$30,B545,'Flat panels only (2)'!$G$17:$G$30)) +
(SUMIF('Routed panel shapes'!$B$18:$B$31,B545,'Routed panel shapes'!$G$18:$G$31)) +
(SUMIF('Routed panel shapes (2)'!$B$18:$B$31,B545,'Routed panel shapes (2)'!$G$18:$G$31)) +
(SUMIF('Routed face only'!$B$17:$B$30,B545,'Routed face only'!$G$17:$G$30)) +
(SUMIF('Routed face only (2)'!$B$17:$B$30,B545,'Routed face only (2)'!$G$17:$G$30)) +
(SUMIF('Routed alum faces letters'!$B$17:$B$30,B545,'Routed alum faces letters'!$G$17:$G$30)) +
(SUMIF('Routed alum faces letters (2)'!$B$17:$B$30,B545,'Routed alum faces letters (2)'!$G$17:$G$30)) +
(SUMIF('Routed push through acrylic'!$B$17:$B$30,B545,'Routed push through acrylic'!$G$17:$G$30)) +
(SUMIF('Routed push through acrylic (2)'!$B$17:$B$30,B545,'Routed push through acrylic (2)'!$G$17:$G$30)) +
(SUMIF('Sf routed cabinet'!$B$17:$B$30,B545,'Sf routed cabinet'!$G$17:$G$30)) +
(SUMIF('Sf routed cabinet (2)'!$B$17:$B$30,B545,'Sf routed cabinet (2)'!$G$17:$G$30)) +
(SUMIF('Df routed cabinet'!$B$17:$B$30,B545,'Df routed cabinet'!$G$17:$G$30)) +
(SUMIF('Df routed cabinet (2)'!$B$17:$B$30,B545,'Df routed cabinet (2)'!$G$17:$G$30)) +
(SUMIF('Sf acrylic cabinet'!$B$17:$B$30,B545,'Sf acrylic cabinet'!$G$17:$G$30)) +
(SUMIF('Sf acrylic cabinet (2)'!$B$17:$B$30,B545,'Sf acrylic cabinet (2)'!$G$17:$G$30)) +
(SUMIF('Economy Sf acrylic'!$B$17:$B$30,B545,'Economy Sf acrylic'!$G$17:$G$30)) +
(SUMIF('Df acrylic cabinet'!$B$17:$B$30,B545,'Df acrylic cabinet'!$G$17:$G$30)) +
(SUMIF('Df acrylic cabinet (2)'!$B$17:$B$30,B545,'Df acrylic cabinet (2)'!$G$17:$G$30)) +
(SUMIF('Sf flex cabinet'!$B$17:$B$30,B545,'Sf flex cabinet'!$G$17:$G$30)) +
(SUMIF('Sf flex cabinet (2)'!$B$17:$B$30,B545,'Sf flex cabinet (2)'!$G$17:$G$30)) +
(SUMIF('Df flex cabinet'!$B$17:$B$36,B545,'Df flex cabinet'!$G$17:$G$36)) +
(SUMIF('Df flex cabinet (2)'!$B$17:$B$36,B545,'Df flex cabinet (2)'!$G$17:$G$36)) +
(SUMIF('Pole cover'!$B$17:$B$30,B545,'Pole cover'!$G$17:$G$30)) +
(SUMIF('Pole cover (2)'!$B$17:$B$30,B545,'Pole cover (2)'!$G$17:$G$30)) +
(SUMIF('Structural Steel Fab'!$B$17:$B$29,B545,'Structural Steel Fab'!$G$17:$G$29)) +
(SUMIF(Reveal!$B$17:$B$30,B545,Reveal!$G$17:$G$30)) +
(SUMIF('Reveal (2)'!$B$17:$B$30,B545,'Reveal (2)'!$G$17:$G$30)) +
(SUMIF('Crown cove top'!$B$17:$B$30,B545,'Crown cove top'!$G$17:$G$30)) +
(SUMIF('EMC assembly'!$B$17:$B$30,B545,'EMC assembly'!$G$17:$G$30)) +
(SUMIF(Crating!$B$17:$B$29,B545,Crating!$G$17:$G$29)) +
(SUMIF('LED wiring'!$B$17:$B$30,B545,'LED wiring'!$G$17:$G$30)) +
(SUMIF('Changeable copy face'!$B$17:$B$30,B545,'Changeable copy face'!$G$17:$G$30)) +
(SUMIF('Flex face assembly'!$B$17:$B$30,B545,'Flex face assembly'!$G$17:$G$30)) +
(SUMIF('Routed face assembly'!$B$17:$B$30,B545,'Routed face assembly'!$G$17:$G$30)) +
(SUMIF('Paint calculation'!$B$17:$B$30,B545,'Paint calculation'!$G$17:$G$30)) +
(SUMIF('Trimcap letter face'!$B$17:$B$30,B545,'Trimcap letter face'!$G$17:$G$30)) +
(SUMIF('Trimcap letter face (2)'!$B$17:$B$30,B545,'Trimcap letter face (2)'!$G$17:$G$30)) +
(SUMIF('Channel letter fabrication'!$B$17:$B$30,B545,'Channel letter fabrication'!$G$17:$G$30)) +
(SUMIF('Channel letter fabrication (2)'!$B$17:$B$30,B545,'Channel letter fabrication (2)'!$G$17:$G$30))</f>
        <v>0</v>
      </c>
    </row>
    <row r="546" spans="1:10">
      <c r="A546" s="28" t="str">
        <f>[1]ODBC!$A546</f>
        <v>1"x1" Brushed Stainless Standoff</v>
      </c>
      <c r="B546" s="29" t="str">
        <f>[1]ODBC!B546</f>
        <v>34430</v>
      </c>
      <c r="C546" s="30">
        <f>IFERROR(VLOOKUP($B546,[1]ODBC!$B:$H,2,FALSE),"")</f>
        <v>3.96</v>
      </c>
      <c r="D546" s="30">
        <f>IFERROR(VLOOKUP($B546,[1]ODBC!$B:$H,3,FALSE),"")</f>
        <v>7.1289999999999996</v>
      </c>
      <c r="E546" s="30" t="str">
        <f>IFERROR(VLOOKUP($B546,[1]ODBC!$B:$H,4,FALSE),"")</f>
        <v>EA</v>
      </c>
      <c r="F546" s="31">
        <f>IFERROR(VLOOKUP($B546,[1]ODBC!$B:$H,5,FALSE),"")</f>
        <v>44.45</v>
      </c>
      <c r="G546" s="32">
        <f>[1]ODBC!G546</f>
        <v>0</v>
      </c>
      <c r="H546" s="33">
        <f>SUM([1]ODBC!H546)</f>
        <v>45679</v>
      </c>
      <c r="I546" s="41" t="str">
        <f>'Vinyl cutting'!$B$2</f>
        <v>J36938</v>
      </c>
      <c r="J546" s="42">
        <f ca="1">(SUMIF('Freeform time and material'!$B$17:$B$30,B546,'Freeform time and material'!$G$17:$G$30)) +
(SUMIF('Vinyl cutting'!$B$17:$B$30,B546,'Vinyl cutting'!$G$17:$G$30)) +
(SUMIF('Vinyl cutting (2)'!$B$17:$B$30,B546,'Vinyl cutting (2)'!$G$17:$G$30)) +
(SUMIF('Apply vinyl graphics'!$B$17:$B$30,B546,'Apply vinyl graphics'!$G$17:$G$30)) +
(SUMIF('Apply vinyl graphics (2)'!$B$17:$B$30,B546,'Apply vinyl graphics (2)'!$G$17:$G$30)) +
(SUMIF('Alum pan sign'!$B$17:$B$30,B546,'Alum pan sign'!$G$17:$G$30)) +
(SUMIF('Alum pan sign (2)'!$B$17:$B$30,B546,'Alum pan sign (2)'!$G$17:$G$30)) +
(SUMIF('Economy pan sign'!$B$17:$B$30,B546,'Economy pan sign'!$G$17:$G$30)) +
(SUMIF('Post and panel sign'!$B$17:$B$30,B546,'Post and panel sign'!$G$17:$G$30)) +
(SUMIF('Post and panel sign (2)'!$B$17:$B$30,B546,'Post and panel sign (2)'!$G$17:$G$30)) +
(SUMIF('Flat panels only'!$B$17:$B$30,B546,'Flat panels only'!$G$17:$G$30)) +
(SUMIF('Flat panels only (2)'!$B$17:$B$30,B546,'Flat panels only (2)'!$G$17:$G$30)) +
(SUMIF('Routed panel shapes'!$B$18:$B$31,B546,'Routed panel shapes'!$G$18:$G$31)) +
(SUMIF('Routed panel shapes (2)'!$B$18:$B$31,B546,'Routed panel shapes (2)'!$G$18:$G$31)) +
(SUMIF('Routed face only'!$B$17:$B$30,B546,'Routed face only'!$G$17:$G$30)) +
(SUMIF('Routed face only (2)'!$B$17:$B$30,B546,'Routed face only (2)'!$G$17:$G$30)) +
(SUMIF('Routed alum faces letters'!$B$17:$B$30,B546,'Routed alum faces letters'!$G$17:$G$30)) +
(SUMIF('Routed alum faces letters (2)'!$B$17:$B$30,B546,'Routed alum faces letters (2)'!$G$17:$G$30)) +
(SUMIF('Routed push through acrylic'!$B$17:$B$30,B546,'Routed push through acrylic'!$G$17:$G$30)) +
(SUMIF('Routed push through acrylic (2)'!$B$17:$B$30,B546,'Routed push through acrylic (2)'!$G$17:$G$30)) +
(SUMIF('Sf routed cabinet'!$B$17:$B$30,B546,'Sf routed cabinet'!$G$17:$G$30)) +
(SUMIF('Sf routed cabinet (2)'!$B$17:$B$30,B546,'Sf routed cabinet (2)'!$G$17:$G$30)) +
(SUMIF('Df routed cabinet'!$B$17:$B$30,B546,'Df routed cabinet'!$G$17:$G$30)) +
(SUMIF('Df routed cabinet (2)'!$B$17:$B$30,B546,'Df routed cabinet (2)'!$G$17:$G$30)) +
(SUMIF('Sf acrylic cabinet'!$B$17:$B$30,B546,'Sf acrylic cabinet'!$G$17:$G$30)) +
(SUMIF('Sf acrylic cabinet (2)'!$B$17:$B$30,B546,'Sf acrylic cabinet (2)'!$G$17:$G$30)) +
(SUMIF('Economy Sf acrylic'!$B$17:$B$30,B546,'Economy Sf acrylic'!$G$17:$G$30)) +
(SUMIF('Df acrylic cabinet'!$B$17:$B$30,B546,'Df acrylic cabinet'!$G$17:$G$30)) +
(SUMIF('Df acrylic cabinet (2)'!$B$17:$B$30,B546,'Df acrylic cabinet (2)'!$G$17:$G$30)) +
(SUMIF('Sf flex cabinet'!$B$17:$B$30,B546,'Sf flex cabinet'!$G$17:$G$30)) +
(SUMIF('Sf flex cabinet (2)'!$B$17:$B$30,B546,'Sf flex cabinet (2)'!$G$17:$G$30)) +
(SUMIF('Df flex cabinet'!$B$17:$B$36,B546,'Df flex cabinet'!$G$17:$G$36)) +
(SUMIF('Df flex cabinet (2)'!$B$17:$B$36,B546,'Df flex cabinet (2)'!$G$17:$G$36)) +
(SUMIF('Pole cover'!$B$17:$B$30,B546,'Pole cover'!$G$17:$G$30)) +
(SUMIF('Pole cover (2)'!$B$17:$B$30,B546,'Pole cover (2)'!$G$17:$G$30)) +
(SUMIF('Structural Steel Fab'!$B$17:$B$29,B546,'Structural Steel Fab'!$G$17:$G$29)) +
(SUMIF(Reveal!$B$17:$B$30,B546,Reveal!$G$17:$G$30)) +
(SUMIF('Reveal (2)'!$B$17:$B$30,B546,'Reveal (2)'!$G$17:$G$30)) +
(SUMIF('Crown cove top'!$B$17:$B$30,B546,'Crown cove top'!$G$17:$G$30)) +
(SUMIF('EMC assembly'!$B$17:$B$30,B546,'EMC assembly'!$G$17:$G$30)) +
(SUMIF(Crating!$B$17:$B$29,B546,Crating!$G$17:$G$29)) +
(SUMIF('LED wiring'!$B$17:$B$30,B546,'LED wiring'!$G$17:$G$30)) +
(SUMIF('Changeable copy face'!$B$17:$B$30,B546,'Changeable copy face'!$G$17:$G$30)) +
(SUMIF('Flex face assembly'!$B$17:$B$30,B546,'Flex face assembly'!$G$17:$G$30)) +
(SUMIF('Routed face assembly'!$B$17:$B$30,B546,'Routed face assembly'!$G$17:$G$30)) +
(SUMIF('Paint calculation'!$B$17:$B$30,B546,'Paint calculation'!$G$17:$G$30)) +
(SUMIF('Trimcap letter face'!$B$17:$B$30,B546,'Trimcap letter face'!$G$17:$G$30)) +
(SUMIF('Trimcap letter face (2)'!$B$17:$B$30,B546,'Trimcap letter face (2)'!$G$17:$G$30)) +
(SUMIF('Channel letter fabrication'!$B$17:$B$30,B546,'Channel letter fabrication'!$G$17:$G$30)) +
(SUMIF('Channel letter fabrication (2)'!$B$17:$B$30,B546,'Channel letter fabrication (2)'!$G$17:$G$30))</f>
        <v>0</v>
      </c>
    </row>
    <row r="547" spans="1:10">
      <c r="A547" s="28" t="str">
        <f>[1]ODBC!$A547</f>
        <v>3/16" ID x 1" L Alum Spacer</v>
      </c>
      <c r="B547" s="29" t="str">
        <f>[1]ODBC!B547</f>
        <v>34470</v>
      </c>
      <c r="C547" s="30">
        <f>IFERROR(VLOOKUP($B547,[1]ODBC!$B:$H,2,FALSE),"")</f>
        <v>0.3</v>
      </c>
      <c r="D547" s="30">
        <f>IFERROR(VLOOKUP($B547,[1]ODBC!$B:$H,3,FALSE),"")</f>
        <v>0.54</v>
      </c>
      <c r="E547" s="30" t="str">
        <f>IFERROR(VLOOKUP($B547,[1]ODBC!$B:$H,4,FALSE),"")</f>
        <v>EA</v>
      </c>
      <c r="F547" s="31">
        <f>IFERROR(VLOOKUP($B547,[1]ODBC!$B:$H,5,FALSE),"")</f>
        <v>44.45</v>
      </c>
      <c r="G547" s="32">
        <f>[1]ODBC!G547</f>
        <v>0</v>
      </c>
      <c r="H547" s="33">
        <f>SUM([1]ODBC!H547)</f>
        <v>0</v>
      </c>
      <c r="I547" s="41" t="str">
        <f>'Vinyl cutting'!$B$2</f>
        <v>J36938</v>
      </c>
      <c r="J547" s="42">
        <f ca="1">(SUMIF('Freeform time and material'!$B$17:$B$30,B547,'Freeform time and material'!$G$17:$G$30)) +
(SUMIF('Vinyl cutting'!$B$17:$B$30,B547,'Vinyl cutting'!$G$17:$G$30)) +
(SUMIF('Vinyl cutting (2)'!$B$17:$B$30,B547,'Vinyl cutting (2)'!$G$17:$G$30)) +
(SUMIF('Apply vinyl graphics'!$B$17:$B$30,B547,'Apply vinyl graphics'!$G$17:$G$30)) +
(SUMIF('Apply vinyl graphics (2)'!$B$17:$B$30,B547,'Apply vinyl graphics (2)'!$G$17:$G$30)) +
(SUMIF('Alum pan sign'!$B$17:$B$30,B547,'Alum pan sign'!$G$17:$G$30)) +
(SUMIF('Alum pan sign (2)'!$B$17:$B$30,B547,'Alum pan sign (2)'!$G$17:$G$30)) +
(SUMIF('Economy pan sign'!$B$17:$B$30,B547,'Economy pan sign'!$G$17:$G$30)) +
(SUMIF('Post and panel sign'!$B$17:$B$30,B547,'Post and panel sign'!$G$17:$G$30)) +
(SUMIF('Post and panel sign (2)'!$B$17:$B$30,B547,'Post and panel sign (2)'!$G$17:$G$30)) +
(SUMIF('Flat panels only'!$B$17:$B$30,B547,'Flat panels only'!$G$17:$G$30)) +
(SUMIF('Flat panels only (2)'!$B$17:$B$30,B547,'Flat panels only (2)'!$G$17:$G$30)) +
(SUMIF('Routed panel shapes'!$B$18:$B$31,B547,'Routed panel shapes'!$G$18:$G$31)) +
(SUMIF('Routed panel shapes (2)'!$B$18:$B$31,B547,'Routed panel shapes (2)'!$G$18:$G$31)) +
(SUMIF('Routed face only'!$B$17:$B$30,B547,'Routed face only'!$G$17:$G$30)) +
(SUMIF('Routed face only (2)'!$B$17:$B$30,B547,'Routed face only (2)'!$G$17:$G$30)) +
(SUMIF('Routed alum faces letters'!$B$17:$B$30,B547,'Routed alum faces letters'!$G$17:$G$30)) +
(SUMIF('Routed alum faces letters (2)'!$B$17:$B$30,B547,'Routed alum faces letters (2)'!$G$17:$G$30)) +
(SUMIF('Routed push through acrylic'!$B$17:$B$30,B547,'Routed push through acrylic'!$G$17:$G$30)) +
(SUMIF('Routed push through acrylic (2)'!$B$17:$B$30,B547,'Routed push through acrylic (2)'!$G$17:$G$30)) +
(SUMIF('Sf routed cabinet'!$B$17:$B$30,B547,'Sf routed cabinet'!$G$17:$G$30)) +
(SUMIF('Sf routed cabinet (2)'!$B$17:$B$30,B547,'Sf routed cabinet (2)'!$G$17:$G$30)) +
(SUMIF('Df routed cabinet'!$B$17:$B$30,B547,'Df routed cabinet'!$G$17:$G$30)) +
(SUMIF('Df routed cabinet (2)'!$B$17:$B$30,B547,'Df routed cabinet (2)'!$G$17:$G$30)) +
(SUMIF('Sf acrylic cabinet'!$B$17:$B$30,B547,'Sf acrylic cabinet'!$G$17:$G$30)) +
(SUMIF('Sf acrylic cabinet (2)'!$B$17:$B$30,B547,'Sf acrylic cabinet (2)'!$G$17:$G$30)) +
(SUMIF('Economy Sf acrylic'!$B$17:$B$30,B547,'Economy Sf acrylic'!$G$17:$G$30)) +
(SUMIF('Df acrylic cabinet'!$B$17:$B$30,B547,'Df acrylic cabinet'!$G$17:$G$30)) +
(SUMIF('Df acrylic cabinet (2)'!$B$17:$B$30,B547,'Df acrylic cabinet (2)'!$G$17:$G$30)) +
(SUMIF('Sf flex cabinet'!$B$17:$B$30,B547,'Sf flex cabinet'!$G$17:$G$30)) +
(SUMIF('Sf flex cabinet (2)'!$B$17:$B$30,B547,'Sf flex cabinet (2)'!$G$17:$G$30)) +
(SUMIF('Df flex cabinet'!$B$17:$B$36,B547,'Df flex cabinet'!$G$17:$G$36)) +
(SUMIF('Df flex cabinet (2)'!$B$17:$B$36,B547,'Df flex cabinet (2)'!$G$17:$G$36)) +
(SUMIF('Pole cover'!$B$17:$B$30,B547,'Pole cover'!$G$17:$G$30)) +
(SUMIF('Pole cover (2)'!$B$17:$B$30,B547,'Pole cover (2)'!$G$17:$G$30)) +
(SUMIF('Structural Steel Fab'!$B$17:$B$29,B547,'Structural Steel Fab'!$G$17:$G$29)) +
(SUMIF(Reveal!$B$17:$B$30,B547,Reveal!$G$17:$G$30)) +
(SUMIF('Reveal (2)'!$B$17:$B$30,B547,'Reveal (2)'!$G$17:$G$30)) +
(SUMIF('Crown cove top'!$B$17:$B$30,B547,'Crown cove top'!$G$17:$G$30)) +
(SUMIF('EMC assembly'!$B$17:$B$30,B547,'EMC assembly'!$G$17:$G$30)) +
(SUMIF(Crating!$B$17:$B$29,B547,Crating!$G$17:$G$29)) +
(SUMIF('LED wiring'!$B$17:$B$30,B547,'LED wiring'!$G$17:$G$30)) +
(SUMIF('Changeable copy face'!$B$17:$B$30,B547,'Changeable copy face'!$G$17:$G$30)) +
(SUMIF('Flex face assembly'!$B$17:$B$30,B547,'Flex face assembly'!$G$17:$G$30)) +
(SUMIF('Routed face assembly'!$B$17:$B$30,B547,'Routed face assembly'!$G$17:$G$30)) +
(SUMIF('Paint calculation'!$B$17:$B$30,B547,'Paint calculation'!$G$17:$G$30)) +
(SUMIF('Trimcap letter face'!$B$17:$B$30,B547,'Trimcap letter face'!$G$17:$G$30)) +
(SUMIF('Trimcap letter face (2)'!$B$17:$B$30,B547,'Trimcap letter face (2)'!$G$17:$G$30)) +
(SUMIF('Channel letter fabrication'!$B$17:$B$30,B547,'Channel letter fabrication'!$G$17:$G$30)) +
(SUMIF('Channel letter fabrication (2)'!$B$17:$B$30,B547,'Channel letter fabrication (2)'!$G$17:$G$30))</f>
        <v>0</v>
      </c>
    </row>
    <row r="548" spans="1:10">
      <c r="A548" s="28" t="str">
        <f>[1]ODBC!$A548</f>
        <v>3/16" ID x 1.5" L Alum Spacer</v>
      </c>
      <c r="B548" s="29" t="str">
        <f>[1]ODBC!B548</f>
        <v>34475</v>
      </c>
      <c r="C548" s="30">
        <f>IFERROR(VLOOKUP($B548,[1]ODBC!$B:$H,2,FALSE),"")</f>
        <v>0.44</v>
      </c>
      <c r="D548" s="30">
        <f>IFERROR(VLOOKUP($B548,[1]ODBC!$B:$H,3,FALSE),"")</f>
        <v>0.79200000000000004</v>
      </c>
      <c r="E548" s="30" t="str">
        <f>IFERROR(VLOOKUP($B548,[1]ODBC!$B:$H,4,FALSE),"")</f>
        <v>EA</v>
      </c>
      <c r="F548" s="31">
        <f>IFERROR(VLOOKUP($B548,[1]ODBC!$B:$H,5,FALSE),"")</f>
        <v>44.45</v>
      </c>
      <c r="G548" s="32">
        <f>[1]ODBC!G548</f>
        <v>0</v>
      </c>
      <c r="H548" s="33">
        <f>SUM([1]ODBC!H548)</f>
        <v>0</v>
      </c>
      <c r="I548" s="41" t="str">
        <f>'Vinyl cutting'!$B$2</f>
        <v>J36938</v>
      </c>
      <c r="J548" s="42">
        <f ca="1">(SUMIF('Freeform time and material'!$B$17:$B$30,B548,'Freeform time and material'!$G$17:$G$30)) +
(SUMIF('Vinyl cutting'!$B$17:$B$30,B548,'Vinyl cutting'!$G$17:$G$30)) +
(SUMIF('Vinyl cutting (2)'!$B$17:$B$30,B548,'Vinyl cutting (2)'!$G$17:$G$30)) +
(SUMIF('Apply vinyl graphics'!$B$17:$B$30,B548,'Apply vinyl graphics'!$G$17:$G$30)) +
(SUMIF('Apply vinyl graphics (2)'!$B$17:$B$30,B548,'Apply vinyl graphics (2)'!$G$17:$G$30)) +
(SUMIF('Alum pan sign'!$B$17:$B$30,B548,'Alum pan sign'!$G$17:$G$30)) +
(SUMIF('Alum pan sign (2)'!$B$17:$B$30,B548,'Alum pan sign (2)'!$G$17:$G$30)) +
(SUMIF('Economy pan sign'!$B$17:$B$30,B548,'Economy pan sign'!$G$17:$G$30)) +
(SUMIF('Post and panel sign'!$B$17:$B$30,B548,'Post and panel sign'!$G$17:$G$30)) +
(SUMIF('Post and panel sign (2)'!$B$17:$B$30,B548,'Post and panel sign (2)'!$G$17:$G$30)) +
(SUMIF('Flat panels only'!$B$17:$B$30,B548,'Flat panels only'!$G$17:$G$30)) +
(SUMIF('Flat panels only (2)'!$B$17:$B$30,B548,'Flat panels only (2)'!$G$17:$G$30)) +
(SUMIF('Routed panel shapes'!$B$18:$B$31,B548,'Routed panel shapes'!$G$18:$G$31)) +
(SUMIF('Routed panel shapes (2)'!$B$18:$B$31,B548,'Routed panel shapes (2)'!$G$18:$G$31)) +
(SUMIF('Routed face only'!$B$17:$B$30,B548,'Routed face only'!$G$17:$G$30)) +
(SUMIF('Routed face only (2)'!$B$17:$B$30,B548,'Routed face only (2)'!$G$17:$G$30)) +
(SUMIF('Routed alum faces letters'!$B$17:$B$30,B548,'Routed alum faces letters'!$G$17:$G$30)) +
(SUMIF('Routed alum faces letters (2)'!$B$17:$B$30,B548,'Routed alum faces letters (2)'!$G$17:$G$30)) +
(SUMIF('Routed push through acrylic'!$B$17:$B$30,B548,'Routed push through acrylic'!$G$17:$G$30)) +
(SUMIF('Routed push through acrylic (2)'!$B$17:$B$30,B548,'Routed push through acrylic (2)'!$G$17:$G$30)) +
(SUMIF('Sf routed cabinet'!$B$17:$B$30,B548,'Sf routed cabinet'!$G$17:$G$30)) +
(SUMIF('Sf routed cabinet (2)'!$B$17:$B$30,B548,'Sf routed cabinet (2)'!$G$17:$G$30)) +
(SUMIF('Df routed cabinet'!$B$17:$B$30,B548,'Df routed cabinet'!$G$17:$G$30)) +
(SUMIF('Df routed cabinet (2)'!$B$17:$B$30,B548,'Df routed cabinet (2)'!$G$17:$G$30)) +
(SUMIF('Sf acrylic cabinet'!$B$17:$B$30,B548,'Sf acrylic cabinet'!$G$17:$G$30)) +
(SUMIF('Sf acrylic cabinet (2)'!$B$17:$B$30,B548,'Sf acrylic cabinet (2)'!$G$17:$G$30)) +
(SUMIF('Economy Sf acrylic'!$B$17:$B$30,B548,'Economy Sf acrylic'!$G$17:$G$30)) +
(SUMIF('Df acrylic cabinet'!$B$17:$B$30,B548,'Df acrylic cabinet'!$G$17:$G$30)) +
(SUMIF('Df acrylic cabinet (2)'!$B$17:$B$30,B548,'Df acrylic cabinet (2)'!$G$17:$G$30)) +
(SUMIF('Sf flex cabinet'!$B$17:$B$30,B548,'Sf flex cabinet'!$G$17:$G$30)) +
(SUMIF('Sf flex cabinet (2)'!$B$17:$B$30,B548,'Sf flex cabinet (2)'!$G$17:$G$30)) +
(SUMIF('Df flex cabinet'!$B$17:$B$36,B548,'Df flex cabinet'!$G$17:$G$36)) +
(SUMIF('Df flex cabinet (2)'!$B$17:$B$36,B548,'Df flex cabinet (2)'!$G$17:$G$36)) +
(SUMIF('Pole cover'!$B$17:$B$30,B548,'Pole cover'!$G$17:$G$30)) +
(SUMIF('Pole cover (2)'!$B$17:$B$30,B548,'Pole cover (2)'!$G$17:$G$30)) +
(SUMIF('Structural Steel Fab'!$B$17:$B$29,B548,'Structural Steel Fab'!$G$17:$G$29)) +
(SUMIF(Reveal!$B$17:$B$30,B548,Reveal!$G$17:$G$30)) +
(SUMIF('Reveal (2)'!$B$17:$B$30,B548,'Reveal (2)'!$G$17:$G$30)) +
(SUMIF('Crown cove top'!$B$17:$B$30,B548,'Crown cove top'!$G$17:$G$30)) +
(SUMIF('EMC assembly'!$B$17:$B$30,B548,'EMC assembly'!$G$17:$G$30)) +
(SUMIF(Crating!$B$17:$B$29,B548,Crating!$G$17:$G$29)) +
(SUMIF('LED wiring'!$B$17:$B$30,B548,'LED wiring'!$G$17:$G$30)) +
(SUMIF('Changeable copy face'!$B$17:$B$30,B548,'Changeable copy face'!$G$17:$G$30)) +
(SUMIF('Flex face assembly'!$B$17:$B$30,B548,'Flex face assembly'!$G$17:$G$30)) +
(SUMIF('Routed face assembly'!$B$17:$B$30,B548,'Routed face assembly'!$G$17:$G$30)) +
(SUMIF('Paint calculation'!$B$17:$B$30,B548,'Paint calculation'!$G$17:$G$30)) +
(SUMIF('Trimcap letter face'!$B$17:$B$30,B548,'Trimcap letter face'!$G$17:$G$30)) +
(SUMIF('Trimcap letter face (2)'!$B$17:$B$30,B548,'Trimcap letter face (2)'!$G$17:$G$30)) +
(SUMIF('Channel letter fabrication'!$B$17:$B$30,B548,'Channel letter fabrication'!$G$17:$G$30)) +
(SUMIF('Channel letter fabrication (2)'!$B$17:$B$30,B548,'Channel letter fabrication (2)'!$G$17:$G$30))</f>
        <v>0</v>
      </c>
    </row>
    <row r="549" spans="1:10">
      <c r="A549" s="28" t="str">
        <f>[1]ODBC!$A549</f>
        <v>3/16" ID x 2" L Alum Spacer</v>
      </c>
      <c r="B549" s="29" t="str">
        <f>[1]ODBC!B549</f>
        <v>34480</v>
      </c>
      <c r="C549" s="30">
        <f>IFERROR(VLOOKUP($B549,[1]ODBC!$B:$H,2,FALSE),"")</f>
        <v>0.56999999999999995</v>
      </c>
      <c r="D549" s="30">
        <f>IFERROR(VLOOKUP($B549,[1]ODBC!$B:$H,3,FALSE),"")</f>
        <v>1.026</v>
      </c>
      <c r="E549" s="30" t="str">
        <f>IFERROR(VLOOKUP($B549,[1]ODBC!$B:$H,4,FALSE),"")</f>
        <v>EA</v>
      </c>
      <c r="F549" s="31">
        <f>IFERROR(VLOOKUP($B549,[1]ODBC!$B:$H,5,FALSE),"")</f>
        <v>44.45</v>
      </c>
      <c r="G549" s="32">
        <f>[1]ODBC!G549</f>
        <v>0</v>
      </c>
      <c r="H549" s="33">
        <f>SUM([1]ODBC!H549)</f>
        <v>0</v>
      </c>
      <c r="I549" s="41" t="str">
        <f>'Vinyl cutting'!$B$2</f>
        <v>J36938</v>
      </c>
      <c r="J549" s="42">
        <f ca="1">(SUMIF('Freeform time and material'!$B$17:$B$30,B549,'Freeform time and material'!$G$17:$G$30)) +
(SUMIF('Vinyl cutting'!$B$17:$B$30,B549,'Vinyl cutting'!$G$17:$G$30)) +
(SUMIF('Vinyl cutting (2)'!$B$17:$B$30,B549,'Vinyl cutting (2)'!$G$17:$G$30)) +
(SUMIF('Apply vinyl graphics'!$B$17:$B$30,B549,'Apply vinyl graphics'!$G$17:$G$30)) +
(SUMIF('Apply vinyl graphics (2)'!$B$17:$B$30,B549,'Apply vinyl graphics (2)'!$G$17:$G$30)) +
(SUMIF('Alum pan sign'!$B$17:$B$30,B549,'Alum pan sign'!$G$17:$G$30)) +
(SUMIF('Alum pan sign (2)'!$B$17:$B$30,B549,'Alum pan sign (2)'!$G$17:$G$30)) +
(SUMIF('Economy pan sign'!$B$17:$B$30,B549,'Economy pan sign'!$G$17:$G$30)) +
(SUMIF('Post and panel sign'!$B$17:$B$30,B549,'Post and panel sign'!$G$17:$G$30)) +
(SUMIF('Post and panel sign (2)'!$B$17:$B$30,B549,'Post and panel sign (2)'!$G$17:$G$30)) +
(SUMIF('Flat panels only'!$B$17:$B$30,B549,'Flat panels only'!$G$17:$G$30)) +
(SUMIF('Flat panels only (2)'!$B$17:$B$30,B549,'Flat panels only (2)'!$G$17:$G$30)) +
(SUMIF('Routed panel shapes'!$B$18:$B$31,B549,'Routed panel shapes'!$G$18:$G$31)) +
(SUMIF('Routed panel shapes (2)'!$B$18:$B$31,B549,'Routed panel shapes (2)'!$G$18:$G$31)) +
(SUMIF('Routed face only'!$B$17:$B$30,B549,'Routed face only'!$G$17:$G$30)) +
(SUMIF('Routed face only (2)'!$B$17:$B$30,B549,'Routed face only (2)'!$G$17:$G$30)) +
(SUMIF('Routed alum faces letters'!$B$17:$B$30,B549,'Routed alum faces letters'!$G$17:$G$30)) +
(SUMIF('Routed alum faces letters (2)'!$B$17:$B$30,B549,'Routed alum faces letters (2)'!$G$17:$G$30)) +
(SUMIF('Routed push through acrylic'!$B$17:$B$30,B549,'Routed push through acrylic'!$G$17:$G$30)) +
(SUMIF('Routed push through acrylic (2)'!$B$17:$B$30,B549,'Routed push through acrylic (2)'!$G$17:$G$30)) +
(SUMIF('Sf routed cabinet'!$B$17:$B$30,B549,'Sf routed cabinet'!$G$17:$G$30)) +
(SUMIF('Sf routed cabinet (2)'!$B$17:$B$30,B549,'Sf routed cabinet (2)'!$G$17:$G$30)) +
(SUMIF('Df routed cabinet'!$B$17:$B$30,B549,'Df routed cabinet'!$G$17:$G$30)) +
(SUMIF('Df routed cabinet (2)'!$B$17:$B$30,B549,'Df routed cabinet (2)'!$G$17:$G$30)) +
(SUMIF('Sf acrylic cabinet'!$B$17:$B$30,B549,'Sf acrylic cabinet'!$G$17:$G$30)) +
(SUMIF('Sf acrylic cabinet (2)'!$B$17:$B$30,B549,'Sf acrylic cabinet (2)'!$G$17:$G$30)) +
(SUMIF('Economy Sf acrylic'!$B$17:$B$30,B549,'Economy Sf acrylic'!$G$17:$G$30)) +
(SUMIF('Df acrylic cabinet'!$B$17:$B$30,B549,'Df acrylic cabinet'!$G$17:$G$30)) +
(SUMIF('Df acrylic cabinet (2)'!$B$17:$B$30,B549,'Df acrylic cabinet (2)'!$G$17:$G$30)) +
(SUMIF('Sf flex cabinet'!$B$17:$B$30,B549,'Sf flex cabinet'!$G$17:$G$30)) +
(SUMIF('Sf flex cabinet (2)'!$B$17:$B$30,B549,'Sf flex cabinet (2)'!$G$17:$G$30)) +
(SUMIF('Df flex cabinet'!$B$17:$B$36,B549,'Df flex cabinet'!$G$17:$G$36)) +
(SUMIF('Df flex cabinet (2)'!$B$17:$B$36,B549,'Df flex cabinet (2)'!$G$17:$G$36)) +
(SUMIF('Pole cover'!$B$17:$B$30,B549,'Pole cover'!$G$17:$G$30)) +
(SUMIF('Pole cover (2)'!$B$17:$B$30,B549,'Pole cover (2)'!$G$17:$G$30)) +
(SUMIF('Structural Steel Fab'!$B$17:$B$29,B549,'Structural Steel Fab'!$G$17:$G$29)) +
(SUMIF(Reveal!$B$17:$B$30,B549,Reveal!$G$17:$G$30)) +
(SUMIF('Reveal (2)'!$B$17:$B$30,B549,'Reveal (2)'!$G$17:$G$30)) +
(SUMIF('Crown cove top'!$B$17:$B$30,B549,'Crown cove top'!$G$17:$G$30)) +
(SUMIF('EMC assembly'!$B$17:$B$30,B549,'EMC assembly'!$G$17:$G$30)) +
(SUMIF(Crating!$B$17:$B$29,B549,Crating!$G$17:$G$29)) +
(SUMIF('LED wiring'!$B$17:$B$30,B549,'LED wiring'!$G$17:$G$30)) +
(SUMIF('Changeable copy face'!$B$17:$B$30,B549,'Changeable copy face'!$G$17:$G$30)) +
(SUMIF('Flex face assembly'!$B$17:$B$30,B549,'Flex face assembly'!$G$17:$G$30)) +
(SUMIF('Routed face assembly'!$B$17:$B$30,B549,'Routed face assembly'!$G$17:$G$30)) +
(SUMIF('Paint calculation'!$B$17:$B$30,B549,'Paint calculation'!$G$17:$G$30)) +
(SUMIF('Trimcap letter face'!$B$17:$B$30,B549,'Trimcap letter face'!$G$17:$G$30)) +
(SUMIF('Trimcap letter face (2)'!$B$17:$B$30,B549,'Trimcap letter face (2)'!$G$17:$G$30)) +
(SUMIF('Channel letter fabrication'!$B$17:$B$30,B549,'Channel letter fabrication'!$G$17:$G$30)) +
(SUMIF('Channel letter fabrication (2)'!$B$17:$B$30,B549,'Channel letter fabrication (2)'!$G$17:$G$30))</f>
        <v>0</v>
      </c>
    </row>
    <row r="550" spans="1:10">
      <c r="A550" s="28" t="str">
        <f>[1]ODBC!$A550</f>
        <v>1/4" ID X 1/4" L Alum Spacer</v>
      </c>
      <c r="B550" s="29" t="str">
        <f>[1]ODBC!B550</f>
        <v>34510</v>
      </c>
      <c r="C550" s="30">
        <f>IFERROR(VLOOKUP($B550,[1]ODBC!$B:$H,2,FALSE),"")</f>
        <v>0.153</v>
      </c>
      <c r="D550" s="30">
        <f>IFERROR(VLOOKUP($B550,[1]ODBC!$B:$H,3,FALSE),"")</f>
        <v>0.27500000000000002</v>
      </c>
      <c r="E550" s="30" t="str">
        <f>IFERROR(VLOOKUP($B550,[1]ODBC!$B:$H,4,FALSE),"")</f>
        <v>EA</v>
      </c>
      <c r="F550" s="31">
        <f>IFERROR(VLOOKUP($B550,[1]ODBC!$B:$H,5,FALSE),"")</f>
        <v>44.45</v>
      </c>
      <c r="G550" s="32">
        <f>[1]ODBC!G550</f>
        <v>0</v>
      </c>
      <c r="H550" s="33">
        <f>SUM([1]ODBC!H550)</f>
        <v>0</v>
      </c>
      <c r="I550" s="41" t="str">
        <f>'Vinyl cutting'!$B$2</f>
        <v>J36938</v>
      </c>
      <c r="J550" s="42">
        <f ca="1">(SUMIF('Freeform time and material'!$B$17:$B$30,B550,'Freeform time and material'!$G$17:$G$30)) +
(SUMIF('Vinyl cutting'!$B$17:$B$30,B550,'Vinyl cutting'!$G$17:$G$30)) +
(SUMIF('Vinyl cutting (2)'!$B$17:$B$30,B550,'Vinyl cutting (2)'!$G$17:$G$30)) +
(SUMIF('Apply vinyl graphics'!$B$17:$B$30,B550,'Apply vinyl graphics'!$G$17:$G$30)) +
(SUMIF('Apply vinyl graphics (2)'!$B$17:$B$30,B550,'Apply vinyl graphics (2)'!$G$17:$G$30)) +
(SUMIF('Alum pan sign'!$B$17:$B$30,B550,'Alum pan sign'!$G$17:$G$30)) +
(SUMIF('Alum pan sign (2)'!$B$17:$B$30,B550,'Alum pan sign (2)'!$G$17:$G$30)) +
(SUMIF('Economy pan sign'!$B$17:$B$30,B550,'Economy pan sign'!$G$17:$G$30)) +
(SUMIF('Post and panel sign'!$B$17:$B$30,B550,'Post and panel sign'!$G$17:$G$30)) +
(SUMIF('Post and panel sign (2)'!$B$17:$B$30,B550,'Post and panel sign (2)'!$G$17:$G$30)) +
(SUMIF('Flat panels only'!$B$17:$B$30,B550,'Flat panels only'!$G$17:$G$30)) +
(SUMIF('Flat panels only (2)'!$B$17:$B$30,B550,'Flat panels only (2)'!$G$17:$G$30)) +
(SUMIF('Routed panel shapes'!$B$18:$B$31,B550,'Routed panel shapes'!$G$18:$G$31)) +
(SUMIF('Routed panel shapes (2)'!$B$18:$B$31,B550,'Routed panel shapes (2)'!$G$18:$G$31)) +
(SUMIF('Routed face only'!$B$17:$B$30,B550,'Routed face only'!$G$17:$G$30)) +
(SUMIF('Routed face only (2)'!$B$17:$B$30,B550,'Routed face only (2)'!$G$17:$G$30)) +
(SUMIF('Routed alum faces letters'!$B$17:$B$30,B550,'Routed alum faces letters'!$G$17:$G$30)) +
(SUMIF('Routed alum faces letters (2)'!$B$17:$B$30,B550,'Routed alum faces letters (2)'!$G$17:$G$30)) +
(SUMIF('Routed push through acrylic'!$B$17:$B$30,B550,'Routed push through acrylic'!$G$17:$G$30)) +
(SUMIF('Routed push through acrylic (2)'!$B$17:$B$30,B550,'Routed push through acrylic (2)'!$G$17:$G$30)) +
(SUMIF('Sf routed cabinet'!$B$17:$B$30,B550,'Sf routed cabinet'!$G$17:$G$30)) +
(SUMIF('Sf routed cabinet (2)'!$B$17:$B$30,B550,'Sf routed cabinet (2)'!$G$17:$G$30)) +
(SUMIF('Df routed cabinet'!$B$17:$B$30,B550,'Df routed cabinet'!$G$17:$G$30)) +
(SUMIF('Df routed cabinet (2)'!$B$17:$B$30,B550,'Df routed cabinet (2)'!$G$17:$G$30)) +
(SUMIF('Sf acrylic cabinet'!$B$17:$B$30,B550,'Sf acrylic cabinet'!$G$17:$G$30)) +
(SUMIF('Sf acrylic cabinet (2)'!$B$17:$B$30,B550,'Sf acrylic cabinet (2)'!$G$17:$G$30)) +
(SUMIF('Economy Sf acrylic'!$B$17:$B$30,B550,'Economy Sf acrylic'!$G$17:$G$30)) +
(SUMIF('Df acrylic cabinet'!$B$17:$B$30,B550,'Df acrylic cabinet'!$G$17:$G$30)) +
(SUMIF('Df acrylic cabinet (2)'!$B$17:$B$30,B550,'Df acrylic cabinet (2)'!$G$17:$G$30)) +
(SUMIF('Sf flex cabinet'!$B$17:$B$30,B550,'Sf flex cabinet'!$G$17:$G$30)) +
(SUMIF('Sf flex cabinet (2)'!$B$17:$B$30,B550,'Sf flex cabinet (2)'!$G$17:$G$30)) +
(SUMIF('Df flex cabinet'!$B$17:$B$36,B550,'Df flex cabinet'!$G$17:$G$36)) +
(SUMIF('Df flex cabinet (2)'!$B$17:$B$36,B550,'Df flex cabinet (2)'!$G$17:$G$36)) +
(SUMIF('Pole cover'!$B$17:$B$30,B550,'Pole cover'!$G$17:$G$30)) +
(SUMIF('Pole cover (2)'!$B$17:$B$30,B550,'Pole cover (2)'!$G$17:$G$30)) +
(SUMIF('Structural Steel Fab'!$B$17:$B$29,B550,'Structural Steel Fab'!$G$17:$G$29)) +
(SUMIF(Reveal!$B$17:$B$30,B550,Reveal!$G$17:$G$30)) +
(SUMIF('Reveal (2)'!$B$17:$B$30,B550,'Reveal (2)'!$G$17:$G$30)) +
(SUMIF('Crown cove top'!$B$17:$B$30,B550,'Crown cove top'!$G$17:$G$30)) +
(SUMIF('EMC assembly'!$B$17:$B$30,B550,'EMC assembly'!$G$17:$G$30)) +
(SUMIF(Crating!$B$17:$B$29,B550,Crating!$G$17:$G$29)) +
(SUMIF('LED wiring'!$B$17:$B$30,B550,'LED wiring'!$G$17:$G$30)) +
(SUMIF('Changeable copy face'!$B$17:$B$30,B550,'Changeable copy face'!$G$17:$G$30)) +
(SUMIF('Flex face assembly'!$B$17:$B$30,B550,'Flex face assembly'!$G$17:$G$30)) +
(SUMIF('Routed face assembly'!$B$17:$B$30,B550,'Routed face assembly'!$G$17:$G$30)) +
(SUMIF('Paint calculation'!$B$17:$B$30,B550,'Paint calculation'!$G$17:$G$30)) +
(SUMIF('Trimcap letter face'!$B$17:$B$30,B550,'Trimcap letter face'!$G$17:$G$30)) +
(SUMIF('Trimcap letter face (2)'!$B$17:$B$30,B550,'Trimcap letter face (2)'!$G$17:$G$30)) +
(SUMIF('Channel letter fabrication'!$B$17:$B$30,B550,'Channel letter fabrication'!$G$17:$G$30)) +
(SUMIF('Channel letter fabrication (2)'!$B$17:$B$30,B550,'Channel letter fabrication (2)'!$G$17:$G$30))</f>
        <v>0</v>
      </c>
    </row>
    <row r="551" spans="1:10">
      <c r="A551" s="28" t="str">
        <f>[1]ODBC!$A551</f>
        <v>1/4" ID x 1" L Alum Spacer</v>
      </c>
      <c r="B551" s="29" t="str">
        <f>[1]ODBC!B551</f>
        <v>34515</v>
      </c>
      <c r="C551" s="30">
        <f>IFERROR(VLOOKUP($B551,[1]ODBC!$B:$H,2,FALSE),"")</f>
        <v>0.3</v>
      </c>
      <c r="D551" s="30">
        <f>IFERROR(VLOOKUP($B551,[1]ODBC!$B:$H,3,FALSE),"")</f>
        <v>0.54</v>
      </c>
      <c r="E551" s="30" t="str">
        <f>IFERROR(VLOOKUP($B551,[1]ODBC!$B:$H,4,FALSE),"")</f>
        <v>EA</v>
      </c>
      <c r="F551" s="31">
        <f>IFERROR(VLOOKUP($B551,[1]ODBC!$B:$H,5,FALSE),"")</f>
        <v>44.45</v>
      </c>
      <c r="G551" s="32">
        <f>[1]ODBC!G551</f>
        <v>0</v>
      </c>
      <c r="H551" s="33">
        <f>SUM([1]ODBC!H551)</f>
        <v>0</v>
      </c>
      <c r="I551" s="41" t="str">
        <f>'Vinyl cutting'!$B$2</f>
        <v>J36938</v>
      </c>
      <c r="J551" s="42">
        <f ca="1">(SUMIF('Freeform time and material'!$B$17:$B$30,B551,'Freeform time and material'!$G$17:$G$30)) +
(SUMIF('Vinyl cutting'!$B$17:$B$30,B551,'Vinyl cutting'!$G$17:$G$30)) +
(SUMIF('Vinyl cutting (2)'!$B$17:$B$30,B551,'Vinyl cutting (2)'!$G$17:$G$30)) +
(SUMIF('Apply vinyl graphics'!$B$17:$B$30,B551,'Apply vinyl graphics'!$G$17:$G$30)) +
(SUMIF('Apply vinyl graphics (2)'!$B$17:$B$30,B551,'Apply vinyl graphics (2)'!$G$17:$G$30)) +
(SUMIF('Alum pan sign'!$B$17:$B$30,B551,'Alum pan sign'!$G$17:$G$30)) +
(SUMIF('Alum pan sign (2)'!$B$17:$B$30,B551,'Alum pan sign (2)'!$G$17:$G$30)) +
(SUMIF('Economy pan sign'!$B$17:$B$30,B551,'Economy pan sign'!$G$17:$G$30)) +
(SUMIF('Post and panel sign'!$B$17:$B$30,B551,'Post and panel sign'!$G$17:$G$30)) +
(SUMIF('Post and panel sign (2)'!$B$17:$B$30,B551,'Post and panel sign (2)'!$G$17:$G$30)) +
(SUMIF('Flat panels only'!$B$17:$B$30,B551,'Flat panels only'!$G$17:$G$30)) +
(SUMIF('Flat panels only (2)'!$B$17:$B$30,B551,'Flat panels only (2)'!$G$17:$G$30)) +
(SUMIF('Routed panel shapes'!$B$18:$B$31,B551,'Routed panel shapes'!$G$18:$G$31)) +
(SUMIF('Routed panel shapes (2)'!$B$18:$B$31,B551,'Routed panel shapes (2)'!$G$18:$G$31)) +
(SUMIF('Routed face only'!$B$17:$B$30,B551,'Routed face only'!$G$17:$G$30)) +
(SUMIF('Routed face only (2)'!$B$17:$B$30,B551,'Routed face only (2)'!$G$17:$G$30)) +
(SUMIF('Routed alum faces letters'!$B$17:$B$30,B551,'Routed alum faces letters'!$G$17:$G$30)) +
(SUMIF('Routed alum faces letters (2)'!$B$17:$B$30,B551,'Routed alum faces letters (2)'!$G$17:$G$30)) +
(SUMIF('Routed push through acrylic'!$B$17:$B$30,B551,'Routed push through acrylic'!$G$17:$G$30)) +
(SUMIF('Routed push through acrylic (2)'!$B$17:$B$30,B551,'Routed push through acrylic (2)'!$G$17:$G$30)) +
(SUMIF('Sf routed cabinet'!$B$17:$B$30,B551,'Sf routed cabinet'!$G$17:$G$30)) +
(SUMIF('Sf routed cabinet (2)'!$B$17:$B$30,B551,'Sf routed cabinet (2)'!$G$17:$G$30)) +
(SUMIF('Df routed cabinet'!$B$17:$B$30,B551,'Df routed cabinet'!$G$17:$G$30)) +
(SUMIF('Df routed cabinet (2)'!$B$17:$B$30,B551,'Df routed cabinet (2)'!$G$17:$G$30)) +
(SUMIF('Sf acrylic cabinet'!$B$17:$B$30,B551,'Sf acrylic cabinet'!$G$17:$G$30)) +
(SUMIF('Sf acrylic cabinet (2)'!$B$17:$B$30,B551,'Sf acrylic cabinet (2)'!$G$17:$G$30)) +
(SUMIF('Economy Sf acrylic'!$B$17:$B$30,B551,'Economy Sf acrylic'!$G$17:$G$30)) +
(SUMIF('Df acrylic cabinet'!$B$17:$B$30,B551,'Df acrylic cabinet'!$G$17:$G$30)) +
(SUMIF('Df acrylic cabinet (2)'!$B$17:$B$30,B551,'Df acrylic cabinet (2)'!$G$17:$G$30)) +
(SUMIF('Sf flex cabinet'!$B$17:$B$30,B551,'Sf flex cabinet'!$G$17:$G$30)) +
(SUMIF('Sf flex cabinet (2)'!$B$17:$B$30,B551,'Sf flex cabinet (2)'!$G$17:$G$30)) +
(SUMIF('Df flex cabinet'!$B$17:$B$36,B551,'Df flex cabinet'!$G$17:$G$36)) +
(SUMIF('Df flex cabinet (2)'!$B$17:$B$36,B551,'Df flex cabinet (2)'!$G$17:$G$36)) +
(SUMIF('Pole cover'!$B$17:$B$30,B551,'Pole cover'!$G$17:$G$30)) +
(SUMIF('Pole cover (2)'!$B$17:$B$30,B551,'Pole cover (2)'!$G$17:$G$30)) +
(SUMIF('Structural Steel Fab'!$B$17:$B$29,B551,'Structural Steel Fab'!$G$17:$G$29)) +
(SUMIF(Reveal!$B$17:$B$30,B551,Reveal!$G$17:$G$30)) +
(SUMIF('Reveal (2)'!$B$17:$B$30,B551,'Reveal (2)'!$G$17:$G$30)) +
(SUMIF('Crown cove top'!$B$17:$B$30,B551,'Crown cove top'!$G$17:$G$30)) +
(SUMIF('EMC assembly'!$B$17:$B$30,B551,'EMC assembly'!$G$17:$G$30)) +
(SUMIF(Crating!$B$17:$B$29,B551,Crating!$G$17:$G$29)) +
(SUMIF('LED wiring'!$B$17:$B$30,B551,'LED wiring'!$G$17:$G$30)) +
(SUMIF('Changeable copy face'!$B$17:$B$30,B551,'Changeable copy face'!$G$17:$G$30)) +
(SUMIF('Flex face assembly'!$B$17:$B$30,B551,'Flex face assembly'!$G$17:$G$30)) +
(SUMIF('Routed face assembly'!$B$17:$B$30,B551,'Routed face assembly'!$G$17:$G$30)) +
(SUMIF('Paint calculation'!$B$17:$B$30,B551,'Paint calculation'!$G$17:$G$30)) +
(SUMIF('Trimcap letter face'!$B$17:$B$30,B551,'Trimcap letter face'!$G$17:$G$30)) +
(SUMIF('Trimcap letter face (2)'!$B$17:$B$30,B551,'Trimcap letter face (2)'!$G$17:$G$30)) +
(SUMIF('Channel letter fabrication'!$B$17:$B$30,B551,'Channel letter fabrication'!$G$17:$G$30)) +
(SUMIF('Channel letter fabrication (2)'!$B$17:$B$30,B551,'Channel letter fabrication (2)'!$G$17:$G$30))</f>
        <v>0</v>
      </c>
    </row>
    <row r="552" spans="1:10">
      <c r="A552" s="28" t="str">
        <f>[1]ODBC!$A552</f>
        <v>1/4" ID X 1.5" L Alum Spacer</v>
      </c>
      <c r="B552" s="29" t="str">
        <f>[1]ODBC!B552</f>
        <v>34530</v>
      </c>
      <c r="C552" s="30">
        <f>IFERROR(VLOOKUP($B552,[1]ODBC!$B:$H,2,FALSE),"")</f>
        <v>0.69699999999999995</v>
      </c>
      <c r="D552" s="30">
        <f>IFERROR(VLOOKUP($B552,[1]ODBC!$B:$H,3,FALSE),"")</f>
        <v>1.2549999999999999</v>
      </c>
      <c r="E552" s="30" t="str">
        <f>IFERROR(VLOOKUP($B552,[1]ODBC!$B:$H,4,FALSE),"")</f>
        <v>EA</v>
      </c>
      <c r="F552" s="31">
        <f>IFERROR(VLOOKUP($B552,[1]ODBC!$B:$H,5,FALSE),"")</f>
        <v>44.45</v>
      </c>
      <c r="G552" s="32">
        <f>[1]ODBC!G552</f>
        <v>0</v>
      </c>
      <c r="H552" s="33">
        <f>SUM([1]ODBC!H552)</f>
        <v>45517</v>
      </c>
      <c r="I552" s="41" t="str">
        <f>'Vinyl cutting'!$B$2</f>
        <v>J36938</v>
      </c>
      <c r="J552" s="42">
        <f ca="1">(SUMIF('Freeform time and material'!$B$17:$B$30,B552,'Freeform time and material'!$G$17:$G$30)) +
(SUMIF('Vinyl cutting'!$B$17:$B$30,B552,'Vinyl cutting'!$G$17:$G$30)) +
(SUMIF('Vinyl cutting (2)'!$B$17:$B$30,B552,'Vinyl cutting (2)'!$G$17:$G$30)) +
(SUMIF('Apply vinyl graphics'!$B$17:$B$30,B552,'Apply vinyl graphics'!$G$17:$G$30)) +
(SUMIF('Apply vinyl graphics (2)'!$B$17:$B$30,B552,'Apply vinyl graphics (2)'!$G$17:$G$30)) +
(SUMIF('Alum pan sign'!$B$17:$B$30,B552,'Alum pan sign'!$G$17:$G$30)) +
(SUMIF('Alum pan sign (2)'!$B$17:$B$30,B552,'Alum pan sign (2)'!$G$17:$G$30)) +
(SUMIF('Economy pan sign'!$B$17:$B$30,B552,'Economy pan sign'!$G$17:$G$30)) +
(SUMIF('Post and panel sign'!$B$17:$B$30,B552,'Post and panel sign'!$G$17:$G$30)) +
(SUMIF('Post and panel sign (2)'!$B$17:$B$30,B552,'Post and panel sign (2)'!$G$17:$G$30)) +
(SUMIF('Flat panels only'!$B$17:$B$30,B552,'Flat panels only'!$G$17:$G$30)) +
(SUMIF('Flat panels only (2)'!$B$17:$B$30,B552,'Flat panels only (2)'!$G$17:$G$30)) +
(SUMIF('Routed panel shapes'!$B$18:$B$31,B552,'Routed panel shapes'!$G$18:$G$31)) +
(SUMIF('Routed panel shapes (2)'!$B$18:$B$31,B552,'Routed panel shapes (2)'!$G$18:$G$31)) +
(SUMIF('Routed face only'!$B$17:$B$30,B552,'Routed face only'!$G$17:$G$30)) +
(SUMIF('Routed face only (2)'!$B$17:$B$30,B552,'Routed face only (2)'!$G$17:$G$30)) +
(SUMIF('Routed alum faces letters'!$B$17:$B$30,B552,'Routed alum faces letters'!$G$17:$G$30)) +
(SUMIF('Routed alum faces letters (2)'!$B$17:$B$30,B552,'Routed alum faces letters (2)'!$G$17:$G$30)) +
(SUMIF('Routed push through acrylic'!$B$17:$B$30,B552,'Routed push through acrylic'!$G$17:$G$30)) +
(SUMIF('Routed push through acrylic (2)'!$B$17:$B$30,B552,'Routed push through acrylic (2)'!$G$17:$G$30)) +
(SUMIF('Sf routed cabinet'!$B$17:$B$30,B552,'Sf routed cabinet'!$G$17:$G$30)) +
(SUMIF('Sf routed cabinet (2)'!$B$17:$B$30,B552,'Sf routed cabinet (2)'!$G$17:$G$30)) +
(SUMIF('Df routed cabinet'!$B$17:$B$30,B552,'Df routed cabinet'!$G$17:$G$30)) +
(SUMIF('Df routed cabinet (2)'!$B$17:$B$30,B552,'Df routed cabinet (2)'!$G$17:$G$30)) +
(SUMIF('Sf acrylic cabinet'!$B$17:$B$30,B552,'Sf acrylic cabinet'!$G$17:$G$30)) +
(SUMIF('Sf acrylic cabinet (2)'!$B$17:$B$30,B552,'Sf acrylic cabinet (2)'!$G$17:$G$30)) +
(SUMIF('Economy Sf acrylic'!$B$17:$B$30,B552,'Economy Sf acrylic'!$G$17:$G$30)) +
(SUMIF('Df acrylic cabinet'!$B$17:$B$30,B552,'Df acrylic cabinet'!$G$17:$G$30)) +
(SUMIF('Df acrylic cabinet (2)'!$B$17:$B$30,B552,'Df acrylic cabinet (2)'!$G$17:$G$30)) +
(SUMIF('Sf flex cabinet'!$B$17:$B$30,B552,'Sf flex cabinet'!$G$17:$G$30)) +
(SUMIF('Sf flex cabinet (2)'!$B$17:$B$30,B552,'Sf flex cabinet (2)'!$G$17:$G$30)) +
(SUMIF('Df flex cabinet'!$B$17:$B$36,B552,'Df flex cabinet'!$G$17:$G$36)) +
(SUMIF('Df flex cabinet (2)'!$B$17:$B$36,B552,'Df flex cabinet (2)'!$G$17:$G$36)) +
(SUMIF('Pole cover'!$B$17:$B$30,B552,'Pole cover'!$G$17:$G$30)) +
(SUMIF('Pole cover (2)'!$B$17:$B$30,B552,'Pole cover (2)'!$G$17:$G$30)) +
(SUMIF('Structural Steel Fab'!$B$17:$B$29,B552,'Structural Steel Fab'!$G$17:$G$29)) +
(SUMIF(Reveal!$B$17:$B$30,B552,Reveal!$G$17:$G$30)) +
(SUMIF('Reveal (2)'!$B$17:$B$30,B552,'Reveal (2)'!$G$17:$G$30)) +
(SUMIF('Crown cove top'!$B$17:$B$30,B552,'Crown cove top'!$G$17:$G$30)) +
(SUMIF('EMC assembly'!$B$17:$B$30,B552,'EMC assembly'!$G$17:$G$30)) +
(SUMIF(Crating!$B$17:$B$29,B552,Crating!$G$17:$G$29)) +
(SUMIF('LED wiring'!$B$17:$B$30,B552,'LED wiring'!$G$17:$G$30)) +
(SUMIF('Changeable copy face'!$B$17:$B$30,B552,'Changeable copy face'!$G$17:$G$30)) +
(SUMIF('Flex face assembly'!$B$17:$B$30,B552,'Flex face assembly'!$G$17:$G$30)) +
(SUMIF('Routed face assembly'!$B$17:$B$30,B552,'Routed face assembly'!$G$17:$G$30)) +
(SUMIF('Paint calculation'!$B$17:$B$30,B552,'Paint calculation'!$G$17:$G$30)) +
(SUMIF('Trimcap letter face'!$B$17:$B$30,B552,'Trimcap letter face'!$G$17:$G$30)) +
(SUMIF('Trimcap letter face (2)'!$B$17:$B$30,B552,'Trimcap letter face (2)'!$G$17:$G$30)) +
(SUMIF('Channel letter fabrication'!$B$17:$B$30,B552,'Channel letter fabrication'!$G$17:$G$30)) +
(SUMIF('Channel letter fabrication (2)'!$B$17:$B$30,B552,'Channel letter fabrication (2)'!$G$17:$G$30))</f>
        <v>0</v>
      </c>
    </row>
    <row r="553" spans="1:10">
      <c r="A553" s="28" t="str">
        <f>[1]ODBC!$A553</f>
        <v>1/4" ID X 2" L Alum Spacer</v>
      </c>
      <c r="B553" s="29" t="str">
        <f>[1]ODBC!B553</f>
        <v>34535</v>
      </c>
      <c r="C553" s="30">
        <f>IFERROR(VLOOKUP($B553,[1]ODBC!$B:$H,2,FALSE),"")</f>
        <v>0.80400000000000005</v>
      </c>
      <c r="D553" s="30">
        <f>IFERROR(VLOOKUP($B553,[1]ODBC!$B:$H,3,FALSE),"")</f>
        <v>1.4470000000000001</v>
      </c>
      <c r="E553" s="30" t="str">
        <f>IFERROR(VLOOKUP($B553,[1]ODBC!$B:$H,4,FALSE),"")</f>
        <v>EA</v>
      </c>
      <c r="F553" s="31">
        <f>IFERROR(VLOOKUP($B553,[1]ODBC!$B:$H,5,FALSE),"")</f>
        <v>44.45</v>
      </c>
      <c r="G553" s="32">
        <f>[1]ODBC!G553</f>
        <v>0</v>
      </c>
      <c r="H553" s="33">
        <f>SUM([1]ODBC!H553)</f>
        <v>45538</v>
      </c>
      <c r="I553" s="41" t="str">
        <f>'Vinyl cutting'!$B$2</f>
        <v>J36938</v>
      </c>
      <c r="J553" s="42">
        <f ca="1">(SUMIF('Freeform time and material'!$B$17:$B$30,B553,'Freeform time and material'!$G$17:$G$30)) +
(SUMIF('Vinyl cutting'!$B$17:$B$30,B553,'Vinyl cutting'!$G$17:$G$30)) +
(SUMIF('Vinyl cutting (2)'!$B$17:$B$30,B553,'Vinyl cutting (2)'!$G$17:$G$30)) +
(SUMIF('Apply vinyl graphics'!$B$17:$B$30,B553,'Apply vinyl graphics'!$G$17:$G$30)) +
(SUMIF('Apply vinyl graphics (2)'!$B$17:$B$30,B553,'Apply vinyl graphics (2)'!$G$17:$G$30)) +
(SUMIF('Alum pan sign'!$B$17:$B$30,B553,'Alum pan sign'!$G$17:$G$30)) +
(SUMIF('Alum pan sign (2)'!$B$17:$B$30,B553,'Alum pan sign (2)'!$G$17:$G$30)) +
(SUMIF('Economy pan sign'!$B$17:$B$30,B553,'Economy pan sign'!$G$17:$G$30)) +
(SUMIF('Post and panel sign'!$B$17:$B$30,B553,'Post and panel sign'!$G$17:$G$30)) +
(SUMIF('Post and panel sign (2)'!$B$17:$B$30,B553,'Post and panel sign (2)'!$G$17:$G$30)) +
(SUMIF('Flat panels only'!$B$17:$B$30,B553,'Flat panels only'!$G$17:$G$30)) +
(SUMIF('Flat panels only (2)'!$B$17:$B$30,B553,'Flat panels only (2)'!$G$17:$G$30)) +
(SUMIF('Routed panel shapes'!$B$18:$B$31,B553,'Routed panel shapes'!$G$18:$G$31)) +
(SUMIF('Routed panel shapes (2)'!$B$18:$B$31,B553,'Routed panel shapes (2)'!$G$18:$G$31)) +
(SUMIF('Routed face only'!$B$17:$B$30,B553,'Routed face only'!$G$17:$G$30)) +
(SUMIF('Routed face only (2)'!$B$17:$B$30,B553,'Routed face only (2)'!$G$17:$G$30)) +
(SUMIF('Routed alum faces letters'!$B$17:$B$30,B553,'Routed alum faces letters'!$G$17:$G$30)) +
(SUMIF('Routed alum faces letters (2)'!$B$17:$B$30,B553,'Routed alum faces letters (2)'!$G$17:$G$30)) +
(SUMIF('Routed push through acrylic'!$B$17:$B$30,B553,'Routed push through acrylic'!$G$17:$G$30)) +
(SUMIF('Routed push through acrylic (2)'!$B$17:$B$30,B553,'Routed push through acrylic (2)'!$G$17:$G$30)) +
(SUMIF('Sf routed cabinet'!$B$17:$B$30,B553,'Sf routed cabinet'!$G$17:$G$30)) +
(SUMIF('Sf routed cabinet (2)'!$B$17:$B$30,B553,'Sf routed cabinet (2)'!$G$17:$G$30)) +
(SUMIF('Df routed cabinet'!$B$17:$B$30,B553,'Df routed cabinet'!$G$17:$G$30)) +
(SUMIF('Df routed cabinet (2)'!$B$17:$B$30,B553,'Df routed cabinet (2)'!$G$17:$G$30)) +
(SUMIF('Sf acrylic cabinet'!$B$17:$B$30,B553,'Sf acrylic cabinet'!$G$17:$G$30)) +
(SUMIF('Sf acrylic cabinet (2)'!$B$17:$B$30,B553,'Sf acrylic cabinet (2)'!$G$17:$G$30)) +
(SUMIF('Economy Sf acrylic'!$B$17:$B$30,B553,'Economy Sf acrylic'!$G$17:$G$30)) +
(SUMIF('Df acrylic cabinet'!$B$17:$B$30,B553,'Df acrylic cabinet'!$G$17:$G$30)) +
(SUMIF('Df acrylic cabinet (2)'!$B$17:$B$30,B553,'Df acrylic cabinet (2)'!$G$17:$G$30)) +
(SUMIF('Sf flex cabinet'!$B$17:$B$30,B553,'Sf flex cabinet'!$G$17:$G$30)) +
(SUMIF('Sf flex cabinet (2)'!$B$17:$B$30,B553,'Sf flex cabinet (2)'!$G$17:$G$30)) +
(SUMIF('Df flex cabinet'!$B$17:$B$36,B553,'Df flex cabinet'!$G$17:$G$36)) +
(SUMIF('Df flex cabinet (2)'!$B$17:$B$36,B553,'Df flex cabinet (2)'!$G$17:$G$36)) +
(SUMIF('Pole cover'!$B$17:$B$30,B553,'Pole cover'!$G$17:$G$30)) +
(SUMIF('Pole cover (2)'!$B$17:$B$30,B553,'Pole cover (2)'!$G$17:$G$30)) +
(SUMIF('Structural Steel Fab'!$B$17:$B$29,B553,'Structural Steel Fab'!$G$17:$G$29)) +
(SUMIF(Reveal!$B$17:$B$30,B553,Reveal!$G$17:$G$30)) +
(SUMIF('Reveal (2)'!$B$17:$B$30,B553,'Reveal (2)'!$G$17:$G$30)) +
(SUMIF('Crown cove top'!$B$17:$B$30,B553,'Crown cove top'!$G$17:$G$30)) +
(SUMIF('EMC assembly'!$B$17:$B$30,B553,'EMC assembly'!$G$17:$G$30)) +
(SUMIF(Crating!$B$17:$B$29,B553,Crating!$G$17:$G$29)) +
(SUMIF('LED wiring'!$B$17:$B$30,B553,'LED wiring'!$G$17:$G$30)) +
(SUMIF('Changeable copy face'!$B$17:$B$30,B553,'Changeable copy face'!$G$17:$G$30)) +
(SUMIF('Flex face assembly'!$B$17:$B$30,B553,'Flex face assembly'!$G$17:$G$30)) +
(SUMIF('Routed face assembly'!$B$17:$B$30,B553,'Routed face assembly'!$G$17:$G$30)) +
(SUMIF('Paint calculation'!$B$17:$B$30,B553,'Paint calculation'!$G$17:$G$30)) +
(SUMIF('Trimcap letter face'!$B$17:$B$30,B553,'Trimcap letter face'!$G$17:$G$30)) +
(SUMIF('Trimcap letter face (2)'!$B$17:$B$30,B553,'Trimcap letter face (2)'!$G$17:$G$30)) +
(SUMIF('Channel letter fabrication'!$B$17:$B$30,B553,'Channel letter fabrication'!$G$17:$G$30)) +
(SUMIF('Channel letter fabrication (2)'!$B$17:$B$30,B553,'Channel letter fabrication (2)'!$G$17:$G$30))</f>
        <v>0</v>
      </c>
    </row>
    <row r="554" spans="1:10">
      <c r="A554" s="28" t="str">
        <f>[1]ODBC!$A554</f>
        <v>1/8" Alum Rivet/Steel Mandrel #41203</v>
      </c>
      <c r="B554" s="29" t="str">
        <f>[1]ODBC!B554</f>
        <v>35002</v>
      </c>
      <c r="C554" s="30">
        <f>IFERROR(VLOOKUP($B554,[1]ODBC!$B:$H,2,FALSE),"")</f>
        <v>0.14699999999999999</v>
      </c>
      <c r="D554" s="30">
        <f>IFERROR(VLOOKUP($B554,[1]ODBC!$B:$H,3,FALSE),"")</f>
        <v>0.26500000000000001</v>
      </c>
      <c r="E554" s="30" t="str">
        <f>IFERROR(VLOOKUP($B554,[1]ODBC!$B:$H,4,FALSE),"")</f>
        <v>EA</v>
      </c>
      <c r="F554" s="31">
        <f>IFERROR(VLOOKUP($B554,[1]ODBC!$B:$H,5,FALSE),"")</f>
        <v>44.45</v>
      </c>
      <c r="G554" s="32">
        <f>[1]ODBC!G554</f>
        <v>0</v>
      </c>
      <c r="H554" s="33">
        <f>SUM([1]ODBC!H554)</f>
        <v>45315</v>
      </c>
      <c r="I554" s="41" t="str">
        <f>'Vinyl cutting'!$B$2</f>
        <v>J36938</v>
      </c>
      <c r="J554" s="42">
        <f ca="1">(SUMIF('Freeform time and material'!$B$17:$B$30,B554,'Freeform time and material'!$G$17:$G$30)) +
(SUMIF('Vinyl cutting'!$B$17:$B$30,B554,'Vinyl cutting'!$G$17:$G$30)) +
(SUMIF('Vinyl cutting (2)'!$B$17:$B$30,B554,'Vinyl cutting (2)'!$G$17:$G$30)) +
(SUMIF('Apply vinyl graphics'!$B$17:$B$30,B554,'Apply vinyl graphics'!$G$17:$G$30)) +
(SUMIF('Apply vinyl graphics (2)'!$B$17:$B$30,B554,'Apply vinyl graphics (2)'!$G$17:$G$30)) +
(SUMIF('Alum pan sign'!$B$17:$B$30,B554,'Alum pan sign'!$G$17:$G$30)) +
(SUMIF('Alum pan sign (2)'!$B$17:$B$30,B554,'Alum pan sign (2)'!$G$17:$G$30)) +
(SUMIF('Economy pan sign'!$B$17:$B$30,B554,'Economy pan sign'!$G$17:$G$30)) +
(SUMIF('Post and panel sign'!$B$17:$B$30,B554,'Post and panel sign'!$G$17:$G$30)) +
(SUMIF('Post and panel sign (2)'!$B$17:$B$30,B554,'Post and panel sign (2)'!$G$17:$G$30)) +
(SUMIF('Flat panels only'!$B$17:$B$30,B554,'Flat panels only'!$G$17:$G$30)) +
(SUMIF('Flat panels only (2)'!$B$17:$B$30,B554,'Flat panels only (2)'!$G$17:$G$30)) +
(SUMIF('Routed panel shapes'!$B$18:$B$31,B554,'Routed panel shapes'!$G$18:$G$31)) +
(SUMIF('Routed panel shapes (2)'!$B$18:$B$31,B554,'Routed panel shapes (2)'!$G$18:$G$31)) +
(SUMIF('Routed face only'!$B$17:$B$30,B554,'Routed face only'!$G$17:$G$30)) +
(SUMIF('Routed face only (2)'!$B$17:$B$30,B554,'Routed face only (2)'!$G$17:$G$30)) +
(SUMIF('Routed alum faces letters'!$B$17:$B$30,B554,'Routed alum faces letters'!$G$17:$G$30)) +
(SUMIF('Routed alum faces letters (2)'!$B$17:$B$30,B554,'Routed alum faces letters (2)'!$G$17:$G$30)) +
(SUMIF('Routed push through acrylic'!$B$17:$B$30,B554,'Routed push through acrylic'!$G$17:$G$30)) +
(SUMIF('Routed push through acrylic (2)'!$B$17:$B$30,B554,'Routed push through acrylic (2)'!$G$17:$G$30)) +
(SUMIF('Sf routed cabinet'!$B$17:$B$30,B554,'Sf routed cabinet'!$G$17:$G$30)) +
(SUMIF('Sf routed cabinet (2)'!$B$17:$B$30,B554,'Sf routed cabinet (2)'!$G$17:$G$30)) +
(SUMIF('Df routed cabinet'!$B$17:$B$30,B554,'Df routed cabinet'!$G$17:$G$30)) +
(SUMIF('Df routed cabinet (2)'!$B$17:$B$30,B554,'Df routed cabinet (2)'!$G$17:$G$30)) +
(SUMIF('Sf acrylic cabinet'!$B$17:$B$30,B554,'Sf acrylic cabinet'!$G$17:$G$30)) +
(SUMIF('Sf acrylic cabinet (2)'!$B$17:$B$30,B554,'Sf acrylic cabinet (2)'!$G$17:$G$30)) +
(SUMIF('Economy Sf acrylic'!$B$17:$B$30,B554,'Economy Sf acrylic'!$G$17:$G$30)) +
(SUMIF('Df acrylic cabinet'!$B$17:$B$30,B554,'Df acrylic cabinet'!$G$17:$G$30)) +
(SUMIF('Df acrylic cabinet (2)'!$B$17:$B$30,B554,'Df acrylic cabinet (2)'!$G$17:$G$30)) +
(SUMIF('Sf flex cabinet'!$B$17:$B$30,B554,'Sf flex cabinet'!$G$17:$G$30)) +
(SUMIF('Sf flex cabinet (2)'!$B$17:$B$30,B554,'Sf flex cabinet (2)'!$G$17:$G$30)) +
(SUMIF('Df flex cabinet'!$B$17:$B$36,B554,'Df flex cabinet'!$G$17:$G$36)) +
(SUMIF('Df flex cabinet (2)'!$B$17:$B$36,B554,'Df flex cabinet (2)'!$G$17:$G$36)) +
(SUMIF('Pole cover'!$B$17:$B$30,B554,'Pole cover'!$G$17:$G$30)) +
(SUMIF('Pole cover (2)'!$B$17:$B$30,B554,'Pole cover (2)'!$G$17:$G$30)) +
(SUMIF('Structural Steel Fab'!$B$17:$B$29,B554,'Structural Steel Fab'!$G$17:$G$29)) +
(SUMIF(Reveal!$B$17:$B$30,B554,Reveal!$G$17:$G$30)) +
(SUMIF('Reveal (2)'!$B$17:$B$30,B554,'Reveal (2)'!$G$17:$G$30)) +
(SUMIF('Crown cove top'!$B$17:$B$30,B554,'Crown cove top'!$G$17:$G$30)) +
(SUMIF('EMC assembly'!$B$17:$B$30,B554,'EMC assembly'!$G$17:$G$30)) +
(SUMIF(Crating!$B$17:$B$29,B554,Crating!$G$17:$G$29)) +
(SUMIF('LED wiring'!$B$17:$B$30,B554,'LED wiring'!$G$17:$G$30)) +
(SUMIF('Changeable copy face'!$B$17:$B$30,B554,'Changeable copy face'!$G$17:$G$30)) +
(SUMIF('Flex face assembly'!$B$17:$B$30,B554,'Flex face assembly'!$G$17:$G$30)) +
(SUMIF('Routed face assembly'!$B$17:$B$30,B554,'Routed face assembly'!$G$17:$G$30)) +
(SUMIF('Paint calculation'!$B$17:$B$30,B554,'Paint calculation'!$G$17:$G$30)) +
(SUMIF('Trimcap letter face'!$B$17:$B$30,B554,'Trimcap letter face'!$G$17:$G$30)) +
(SUMIF('Trimcap letter face (2)'!$B$17:$B$30,B554,'Trimcap letter face (2)'!$G$17:$G$30)) +
(SUMIF('Channel letter fabrication'!$B$17:$B$30,B554,'Channel letter fabrication'!$G$17:$G$30)) +
(SUMIF('Channel letter fabrication (2)'!$B$17:$B$30,B554,'Channel letter fabrication (2)'!$G$17:$G$30))</f>
        <v>0</v>
      </c>
    </row>
    <row r="555" spans="1:10">
      <c r="A555" s="28" t="str">
        <f>[1]ODBC!$A555</f>
        <v>1/8" Aluminum Rivets</v>
      </c>
      <c r="B555" s="29" t="str">
        <f>[1]ODBC!B555</f>
        <v>35005</v>
      </c>
      <c r="C555" s="30">
        <f>IFERROR(VLOOKUP($B555,[1]ODBC!$B:$H,2,FALSE),"")</f>
        <v>7.9000000000000001E-2</v>
      </c>
      <c r="D555" s="30">
        <f>IFERROR(VLOOKUP($B555,[1]ODBC!$B:$H,3,FALSE),"")</f>
        <v>0.14199999999999999</v>
      </c>
      <c r="E555" s="30" t="str">
        <f>IFERROR(VLOOKUP($B555,[1]ODBC!$B:$H,4,FALSE),"")</f>
        <v>EA</v>
      </c>
      <c r="F555" s="31">
        <f>IFERROR(VLOOKUP($B555,[1]ODBC!$B:$H,5,FALSE),"")</f>
        <v>44.45</v>
      </c>
      <c r="G555" s="32">
        <f>[1]ODBC!G555</f>
        <v>0</v>
      </c>
      <c r="H555" s="33">
        <f>SUM([1]ODBC!H555)</f>
        <v>45705</v>
      </c>
      <c r="I555" s="41" t="str">
        <f>'Vinyl cutting'!$B$2</f>
        <v>J36938</v>
      </c>
      <c r="J555" s="42">
        <f ca="1">(SUMIF('Freeform time and material'!$B$17:$B$30,B555,'Freeform time and material'!$G$17:$G$30)) +
(SUMIF('Vinyl cutting'!$B$17:$B$30,B555,'Vinyl cutting'!$G$17:$G$30)) +
(SUMIF('Vinyl cutting (2)'!$B$17:$B$30,B555,'Vinyl cutting (2)'!$G$17:$G$30)) +
(SUMIF('Apply vinyl graphics'!$B$17:$B$30,B555,'Apply vinyl graphics'!$G$17:$G$30)) +
(SUMIF('Apply vinyl graphics (2)'!$B$17:$B$30,B555,'Apply vinyl graphics (2)'!$G$17:$G$30)) +
(SUMIF('Alum pan sign'!$B$17:$B$30,B555,'Alum pan sign'!$G$17:$G$30)) +
(SUMIF('Alum pan sign (2)'!$B$17:$B$30,B555,'Alum pan sign (2)'!$G$17:$G$30)) +
(SUMIF('Economy pan sign'!$B$17:$B$30,B555,'Economy pan sign'!$G$17:$G$30)) +
(SUMIF('Post and panel sign'!$B$17:$B$30,B555,'Post and panel sign'!$G$17:$G$30)) +
(SUMIF('Post and panel sign (2)'!$B$17:$B$30,B555,'Post and panel sign (2)'!$G$17:$G$30)) +
(SUMIF('Flat panels only'!$B$17:$B$30,B555,'Flat panels only'!$G$17:$G$30)) +
(SUMIF('Flat panels only (2)'!$B$17:$B$30,B555,'Flat panels only (2)'!$G$17:$G$30)) +
(SUMIF('Routed panel shapes'!$B$18:$B$31,B555,'Routed panel shapes'!$G$18:$G$31)) +
(SUMIF('Routed panel shapes (2)'!$B$18:$B$31,B555,'Routed panel shapes (2)'!$G$18:$G$31)) +
(SUMIF('Routed face only'!$B$17:$B$30,B555,'Routed face only'!$G$17:$G$30)) +
(SUMIF('Routed face only (2)'!$B$17:$B$30,B555,'Routed face only (2)'!$G$17:$G$30)) +
(SUMIF('Routed alum faces letters'!$B$17:$B$30,B555,'Routed alum faces letters'!$G$17:$G$30)) +
(SUMIF('Routed alum faces letters (2)'!$B$17:$B$30,B555,'Routed alum faces letters (2)'!$G$17:$G$30)) +
(SUMIF('Routed push through acrylic'!$B$17:$B$30,B555,'Routed push through acrylic'!$G$17:$G$30)) +
(SUMIF('Routed push through acrylic (2)'!$B$17:$B$30,B555,'Routed push through acrylic (2)'!$G$17:$G$30)) +
(SUMIF('Sf routed cabinet'!$B$17:$B$30,B555,'Sf routed cabinet'!$G$17:$G$30)) +
(SUMIF('Sf routed cabinet (2)'!$B$17:$B$30,B555,'Sf routed cabinet (2)'!$G$17:$G$30)) +
(SUMIF('Df routed cabinet'!$B$17:$B$30,B555,'Df routed cabinet'!$G$17:$G$30)) +
(SUMIF('Df routed cabinet (2)'!$B$17:$B$30,B555,'Df routed cabinet (2)'!$G$17:$G$30)) +
(SUMIF('Sf acrylic cabinet'!$B$17:$B$30,B555,'Sf acrylic cabinet'!$G$17:$G$30)) +
(SUMIF('Sf acrylic cabinet (2)'!$B$17:$B$30,B555,'Sf acrylic cabinet (2)'!$G$17:$G$30)) +
(SUMIF('Economy Sf acrylic'!$B$17:$B$30,B555,'Economy Sf acrylic'!$G$17:$G$30)) +
(SUMIF('Df acrylic cabinet'!$B$17:$B$30,B555,'Df acrylic cabinet'!$G$17:$G$30)) +
(SUMIF('Df acrylic cabinet (2)'!$B$17:$B$30,B555,'Df acrylic cabinet (2)'!$G$17:$G$30)) +
(SUMIF('Sf flex cabinet'!$B$17:$B$30,B555,'Sf flex cabinet'!$G$17:$G$30)) +
(SUMIF('Sf flex cabinet (2)'!$B$17:$B$30,B555,'Sf flex cabinet (2)'!$G$17:$G$30)) +
(SUMIF('Df flex cabinet'!$B$17:$B$36,B555,'Df flex cabinet'!$G$17:$G$36)) +
(SUMIF('Df flex cabinet (2)'!$B$17:$B$36,B555,'Df flex cabinet (2)'!$G$17:$G$36)) +
(SUMIF('Pole cover'!$B$17:$B$30,B555,'Pole cover'!$G$17:$G$30)) +
(SUMIF('Pole cover (2)'!$B$17:$B$30,B555,'Pole cover (2)'!$G$17:$G$30)) +
(SUMIF('Structural Steel Fab'!$B$17:$B$29,B555,'Structural Steel Fab'!$G$17:$G$29)) +
(SUMIF(Reveal!$B$17:$B$30,B555,Reveal!$G$17:$G$30)) +
(SUMIF('Reveal (2)'!$B$17:$B$30,B555,'Reveal (2)'!$G$17:$G$30)) +
(SUMIF('Crown cove top'!$B$17:$B$30,B555,'Crown cove top'!$G$17:$G$30)) +
(SUMIF('EMC assembly'!$B$17:$B$30,B555,'EMC assembly'!$G$17:$G$30)) +
(SUMIF(Crating!$B$17:$B$29,B555,Crating!$G$17:$G$29)) +
(SUMIF('LED wiring'!$B$17:$B$30,B555,'LED wiring'!$G$17:$G$30)) +
(SUMIF('Changeable copy face'!$B$17:$B$30,B555,'Changeable copy face'!$G$17:$G$30)) +
(SUMIF('Flex face assembly'!$B$17:$B$30,B555,'Flex face assembly'!$G$17:$G$30)) +
(SUMIF('Routed face assembly'!$B$17:$B$30,B555,'Routed face assembly'!$G$17:$G$30)) +
(SUMIF('Paint calculation'!$B$17:$B$30,B555,'Paint calculation'!$G$17:$G$30)) +
(SUMIF('Trimcap letter face'!$B$17:$B$30,B555,'Trimcap letter face'!$G$17:$G$30)) +
(SUMIF('Trimcap letter face (2)'!$B$17:$B$30,B555,'Trimcap letter face (2)'!$G$17:$G$30)) +
(SUMIF('Channel letter fabrication'!$B$17:$B$30,B555,'Channel letter fabrication'!$G$17:$G$30)) +
(SUMIF('Channel letter fabrication (2)'!$B$17:$B$30,B555,'Channel letter fabrication (2)'!$G$17:$G$30))</f>
        <v>0</v>
      </c>
    </row>
    <row r="556" spans="1:10">
      <c r="A556" s="28" t="str">
        <f>[1]ODBC!$A556</f>
        <v>1/8" Painted Rivets</v>
      </c>
      <c r="B556" s="29" t="str">
        <f>[1]ODBC!B556</f>
        <v>35010</v>
      </c>
      <c r="C556" s="30">
        <f>IFERROR(VLOOKUP($B556,[1]ODBC!$B:$H,2,FALSE),"")</f>
        <v>0.04</v>
      </c>
      <c r="D556" s="30">
        <f>IFERROR(VLOOKUP($B556,[1]ODBC!$B:$H,3,FALSE),"")</f>
        <v>7.1999999999999995E-2</v>
      </c>
      <c r="E556" s="30" t="str">
        <f>IFERROR(VLOOKUP($B556,[1]ODBC!$B:$H,4,FALSE),"")</f>
        <v>EA</v>
      </c>
      <c r="F556" s="31">
        <f>IFERROR(VLOOKUP($B556,[1]ODBC!$B:$H,5,FALSE),"")</f>
        <v>44.45</v>
      </c>
      <c r="G556" s="32">
        <f>[1]ODBC!G556</f>
        <v>0</v>
      </c>
      <c r="H556" s="33">
        <f>SUM([1]ODBC!H556)</f>
        <v>0</v>
      </c>
      <c r="I556" s="41" t="str">
        <f>'Vinyl cutting'!$B$2</f>
        <v>J36938</v>
      </c>
      <c r="J556" s="42">
        <f ca="1">(SUMIF('Freeform time and material'!$B$17:$B$30,B556,'Freeform time and material'!$G$17:$G$30)) +
(SUMIF('Vinyl cutting'!$B$17:$B$30,B556,'Vinyl cutting'!$G$17:$G$30)) +
(SUMIF('Vinyl cutting (2)'!$B$17:$B$30,B556,'Vinyl cutting (2)'!$G$17:$G$30)) +
(SUMIF('Apply vinyl graphics'!$B$17:$B$30,B556,'Apply vinyl graphics'!$G$17:$G$30)) +
(SUMIF('Apply vinyl graphics (2)'!$B$17:$B$30,B556,'Apply vinyl graphics (2)'!$G$17:$G$30)) +
(SUMIF('Alum pan sign'!$B$17:$B$30,B556,'Alum pan sign'!$G$17:$G$30)) +
(SUMIF('Alum pan sign (2)'!$B$17:$B$30,B556,'Alum pan sign (2)'!$G$17:$G$30)) +
(SUMIF('Economy pan sign'!$B$17:$B$30,B556,'Economy pan sign'!$G$17:$G$30)) +
(SUMIF('Post and panel sign'!$B$17:$B$30,B556,'Post and panel sign'!$G$17:$G$30)) +
(SUMIF('Post and panel sign (2)'!$B$17:$B$30,B556,'Post and panel sign (2)'!$G$17:$G$30)) +
(SUMIF('Flat panels only'!$B$17:$B$30,B556,'Flat panels only'!$G$17:$G$30)) +
(SUMIF('Flat panels only (2)'!$B$17:$B$30,B556,'Flat panels only (2)'!$G$17:$G$30)) +
(SUMIF('Routed panel shapes'!$B$18:$B$31,B556,'Routed panel shapes'!$G$18:$G$31)) +
(SUMIF('Routed panel shapes (2)'!$B$18:$B$31,B556,'Routed panel shapes (2)'!$G$18:$G$31)) +
(SUMIF('Routed face only'!$B$17:$B$30,B556,'Routed face only'!$G$17:$G$30)) +
(SUMIF('Routed face only (2)'!$B$17:$B$30,B556,'Routed face only (2)'!$G$17:$G$30)) +
(SUMIF('Routed alum faces letters'!$B$17:$B$30,B556,'Routed alum faces letters'!$G$17:$G$30)) +
(SUMIF('Routed alum faces letters (2)'!$B$17:$B$30,B556,'Routed alum faces letters (2)'!$G$17:$G$30)) +
(SUMIF('Routed push through acrylic'!$B$17:$B$30,B556,'Routed push through acrylic'!$G$17:$G$30)) +
(SUMIF('Routed push through acrylic (2)'!$B$17:$B$30,B556,'Routed push through acrylic (2)'!$G$17:$G$30)) +
(SUMIF('Sf routed cabinet'!$B$17:$B$30,B556,'Sf routed cabinet'!$G$17:$G$30)) +
(SUMIF('Sf routed cabinet (2)'!$B$17:$B$30,B556,'Sf routed cabinet (2)'!$G$17:$G$30)) +
(SUMIF('Df routed cabinet'!$B$17:$B$30,B556,'Df routed cabinet'!$G$17:$G$30)) +
(SUMIF('Df routed cabinet (2)'!$B$17:$B$30,B556,'Df routed cabinet (2)'!$G$17:$G$30)) +
(SUMIF('Sf acrylic cabinet'!$B$17:$B$30,B556,'Sf acrylic cabinet'!$G$17:$G$30)) +
(SUMIF('Sf acrylic cabinet (2)'!$B$17:$B$30,B556,'Sf acrylic cabinet (2)'!$G$17:$G$30)) +
(SUMIF('Economy Sf acrylic'!$B$17:$B$30,B556,'Economy Sf acrylic'!$G$17:$G$30)) +
(SUMIF('Df acrylic cabinet'!$B$17:$B$30,B556,'Df acrylic cabinet'!$G$17:$G$30)) +
(SUMIF('Df acrylic cabinet (2)'!$B$17:$B$30,B556,'Df acrylic cabinet (2)'!$G$17:$G$30)) +
(SUMIF('Sf flex cabinet'!$B$17:$B$30,B556,'Sf flex cabinet'!$G$17:$G$30)) +
(SUMIF('Sf flex cabinet (2)'!$B$17:$B$30,B556,'Sf flex cabinet (2)'!$G$17:$G$30)) +
(SUMIF('Df flex cabinet'!$B$17:$B$36,B556,'Df flex cabinet'!$G$17:$G$36)) +
(SUMIF('Df flex cabinet (2)'!$B$17:$B$36,B556,'Df flex cabinet (2)'!$G$17:$G$36)) +
(SUMIF('Pole cover'!$B$17:$B$30,B556,'Pole cover'!$G$17:$G$30)) +
(SUMIF('Pole cover (2)'!$B$17:$B$30,B556,'Pole cover (2)'!$G$17:$G$30)) +
(SUMIF('Structural Steel Fab'!$B$17:$B$29,B556,'Structural Steel Fab'!$G$17:$G$29)) +
(SUMIF(Reveal!$B$17:$B$30,B556,Reveal!$G$17:$G$30)) +
(SUMIF('Reveal (2)'!$B$17:$B$30,B556,'Reveal (2)'!$G$17:$G$30)) +
(SUMIF('Crown cove top'!$B$17:$B$30,B556,'Crown cove top'!$G$17:$G$30)) +
(SUMIF('EMC assembly'!$B$17:$B$30,B556,'EMC assembly'!$G$17:$G$30)) +
(SUMIF(Crating!$B$17:$B$29,B556,Crating!$G$17:$G$29)) +
(SUMIF('LED wiring'!$B$17:$B$30,B556,'LED wiring'!$G$17:$G$30)) +
(SUMIF('Changeable copy face'!$B$17:$B$30,B556,'Changeable copy face'!$G$17:$G$30)) +
(SUMIF('Flex face assembly'!$B$17:$B$30,B556,'Flex face assembly'!$G$17:$G$30)) +
(SUMIF('Routed face assembly'!$B$17:$B$30,B556,'Routed face assembly'!$G$17:$G$30)) +
(SUMIF('Paint calculation'!$B$17:$B$30,B556,'Paint calculation'!$G$17:$G$30)) +
(SUMIF('Trimcap letter face'!$B$17:$B$30,B556,'Trimcap letter face'!$G$17:$G$30)) +
(SUMIF('Trimcap letter face (2)'!$B$17:$B$30,B556,'Trimcap letter face (2)'!$G$17:$G$30)) +
(SUMIF('Channel letter fabrication'!$B$17:$B$30,B556,'Channel letter fabrication'!$G$17:$G$30)) +
(SUMIF('Channel letter fabrication (2)'!$B$17:$B$30,B556,'Channel letter fabrication (2)'!$G$17:$G$30))</f>
        <v>0</v>
      </c>
    </row>
    <row r="557" spans="1:10">
      <c r="A557" s="28" t="str">
        <f>[1]ODBC!$A557</f>
        <v>3/16" Aluminum Rivets</v>
      </c>
      <c r="B557" s="29" t="str">
        <f>[1]ODBC!B557</f>
        <v>35015</v>
      </c>
      <c r="C557" s="30">
        <f>IFERROR(VLOOKUP($B557,[1]ODBC!$B:$H,2,FALSE),"")</f>
        <v>0.13100000000000001</v>
      </c>
      <c r="D557" s="30">
        <f>IFERROR(VLOOKUP($B557,[1]ODBC!$B:$H,3,FALSE),"")</f>
        <v>0.23599999999999999</v>
      </c>
      <c r="E557" s="30" t="str">
        <f>IFERROR(VLOOKUP($B557,[1]ODBC!$B:$H,4,FALSE),"")</f>
        <v>EA</v>
      </c>
      <c r="F557" s="31">
        <f>IFERROR(VLOOKUP($B557,[1]ODBC!$B:$H,5,FALSE),"")</f>
        <v>44.45</v>
      </c>
      <c r="G557" s="32">
        <f>[1]ODBC!G557</f>
        <v>0</v>
      </c>
      <c r="H557" s="33">
        <f>SUM([1]ODBC!H557)</f>
        <v>45615</v>
      </c>
      <c r="I557" s="41" t="str">
        <f>'Vinyl cutting'!$B$2</f>
        <v>J36938</v>
      </c>
      <c r="J557" s="42">
        <f ca="1">(SUMIF('Freeform time and material'!$B$17:$B$30,B557,'Freeform time and material'!$G$17:$G$30)) +
(SUMIF('Vinyl cutting'!$B$17:$B$30,B557,'Vinyl cutting'!$G$17:$G$30)) +
(SUMIF('Vinyl cutting (2)'!$B$17:$B$30,B557,'Vinyl cutting (2)'!$G$17:$G$30)) +
(SUMIF('Apply vinyl graphics'!$B$17:$B$30,B557,'Apply vinyl graphics'!$G$17:$G$30)) +
(SUMIF('Apply vinyl graphics (2)'!$B$17:$B$30,B557,'Apply vinyl graphics (2)'!$G$17:$G$30)) +
(SUMIF('Alum pan sign'!$B$17:$B$30,B557,'Alum pan sign'!$G$17:$G$30)) +
(SUMIF('Alum pan sign (2)'!$B$17:$B$30,B557,'Alum pan sign (2)'!$G$17:$G$30)) +
(SUMIF('Economy pan sign'!$B$17:$B$30,B557,'Economy pan sign'!$G$17:$G$30)) +
(SUMIF('Post and panel sign'!$B$17:$B$30,B557,'Post and panel sign'!$G$17:$G$30)) +
(SUMIF('Post and panel sign (2)'!$B$17:$B$30,B557,'Post and panel sign (2)'!$G$17:$G$30)) +
(SUMIF('Flat panels only'!$B$17:$B$30,B557,'Flat panels only'!$G$17:$G$30)) +
(SUMIF('Flat panels only (2)'!$B$17:$B$30,B557,'Flat panels only (2)'!$G$17:$G$30)) +
(SUMIF('Routed panel shapes'!$B$18:$B$31,B557,'Routed panel shapes'!$G$18:$G$31)) +
(SUMIF('Routed panel shapes (2)'!$B$18:$B$31,B557,'Routed panel shapes (2)'!$G$18:$G$31)) +
(SUMIF('Routed face only'!$B$17:$B$30,B557,'Routed face only'!$G$17:$G$30)) +
(SUMIF('Routed face only (2)'!$B$17:$B$30,B557,'Routed face only (2)'!$G$17:$G$30)) +
(SUMIF('Routed alum faces letters'!$B$17:$B$30,B557,'Routed alum faces letters'!$G$17:$G$30)) +
(SUMIF('Routed alum faces letters (2)'!$B$17:$B$30,B557,'Routed alum faces letters (2)'!$G$17:$G$30)) +
(SUMIF('Routed push through acrylic'!$B$17:$B$30,B557,'Routed push through acrylic'!$G$17:$G$30)) +
(SUMIF('Routed push through acrylic (2)'!$B$17:$B$30,B557,'Routed push through acrylic (2)'!$G$17:$G$30)) +
(SUMIF('Sf routed cabinet'!$B$17:$B$30,B557,'Sf routed cabinet'!$G$17:$G$30)) +
(SUMIF('Sf routed cabinet (2)'!$B$17:$B$30,B557,'Sf routed cabinet (2)'!$G$17:$G$30)) +
(SUMIF('Df routed cabinet'!$B$17:$B$30,B557,'Df routed cabinet'!$G$17:$G$30)) +
(SUMIF('Df routed cabinet (2)'!$B$17:$B$30,B557,'Df routed cabinet (2)'!$G$17:$G$30)) +
(SUMIF('Sf acrylic cabinet'!$B$17:$B$30,B557,'Sf acrylic cabinet'!$G$17:$G$30)) +
(SUMIF('Sf acrylic cabinet (2)'!$B$17:$B$30,B557,'Sf acrylic cabinet (2)'!$G$17:$G$30)) +
(SUMIF('Economy Sf acrylic'!$B$17:$B$30,B557,'Economy Sf acrylic'!$G$17:$G$30)) +
(SUMIF('Df acrylic cabinet'!$B$17:$B$30,B557,'Df acrylic cabinet'!$G$17:$G$30)) +
(SUMIF('Df acrylic cabinet (2)'!$B$17:$B$30,B557,'Df acrylic cabinet (2)'!$G$17:$G$30)) +
(SUMIF('Sf flex cabinet'!$B$17:$B$30,B557,'Sf flex cabinet'!$G$17:$G$30)) +
(SUMIF('Sf flex cabinet (2)'!$B$17:$B$30,B557,'Sf flex cabinet (2)'!$G$17:$G$30)) +
(SUMIF('Df flex cabinet'!$B$17:$B$36,B557,'Df flex cabinet'!$G$17:$G$36)) +
(SUMIF('Df flex cabinet (2)'!$B$17:$B$36,B557,'Df flex cabinet (2)'!$G$17:$G$36)) +
(SUMIF('Pole cover'!$B$17:$B$30,B557,'Pole cover'!$G$17:$G$30)) +
(SUMIF('Pole cover (2)'!$B$17:$B$30,B557,'Pole cover (2)'!$G$17:$G$30)) +
(SUMIF('Structural Steel Fab'!$B$17:$B$29,B557,'Structural Steel Fab'!$G$17:$G$29)) +
(SUMIF(Reveal!$B$17:$B$30,B557,Reveal!$G$17:$G$30)) +
(SUMIF('Reveal (2)'!$B$17:$B$30,B557,'Reveal (2)'!$G$17:$G$30)) +
(SUMIF('Crown cove top'!$B$17:$B$30,B557,'Crown cove top'!$G$17:$G$30)) +
(SUMIF('EMC assembly'!$B$17:$B$30,B557,'EMC assembly'!$G$17:$G$30)) +
(SUMIF(Crating!$B$17:$B$29,B557,Crating!$G$17:$G$29)) +
(SUMIF('LED wiring'!$B$17:$B$30,B557,'LED wiring'!$G$17:$G$30)) +
(SUMIF('Changeable copy face'!$B$17:$B$30,B557,'Changeable copy face'!$G$17:$G$30)) +
(SUMIF('Flex face assembly'!$B$17:$B$30,B557,'Flex face assembly'!$G$17:$G$30)) +
(SUMIF('Routed face assembly'!$B$17:$B$30,B557,'Routed face assembly'!$G$17:$G$30)) +
(SUMIF('Paint calculation'!$B$17:$B$30,B557,'Paint calculation'!$G$17:$G$30)) +
(SUMIF('Trimcap letter face'!$B$17:$B$30,B557,'Trimcap letter face'!$G$17:$G$30)) +
(SUMIF('Trimcap letter face (2)'!$B$17:$B$30,B557,'Trimcap letter face (2)'!$G$17:$G$30)) +
(SUMIF('Channel letter fabrication'!$B$17:$B$30,B557,'Channel letter fabrication'!$G$17:$G$30)) +
(SUMIF('Channel letter fabrication (2)'!$B$17:$B$30,B557,'Channel letter fabrication (2)'!$G$17:$G$30))</f>
        <v>0</v>
      </c>
    </row>
    <row r="558" spans="1:10">
      <c r="A558" s="28" t="str">
        <f>[1]ODBC!$A558</f>
        <v>3/16 ABL6-6 Blind RVT</v>
      </c>
      <c r="B558" s="29" t="str">
        <f>[1]ODBC!B558</f>
        <v>35025</v>
      </c>
      <c r="C558" s="30">
        <f>IFERROR(VLOOKUP($B558,[1]ODBC!$B:$H,2,FALSE),"")</f>
        <v>0.08</v>
      </c>
      <c r="D558" s="30">
        <f>IFERROR(VLOOKUP($B558,[1]ODBC!$B:$H,3,FALSE),"")</f>
        <v>0.14399999999999999</v>
      </c>
      <c r="E558" s="30" t="str">
        <f>IFERROR(VLOOKUP($B558,[1]ODBC!$B:$H,4,FALSE),"")</f>
        <v>EA</v>
      </c>
      <c r="F558" s="31">
        <f>IFERROR(VLOOKUP($B558,[1]ODBC!$B:$H,5,FALSE),"")</f>
        <v>44.45</v>
      </c>
      <c r="G558" s="32">
        <f>[1]ODBC!G558</f>
        <v>0</v>
      </c>
      <c r="H558" s="33">
        <f>SUM([1]ODBC!H558)</f>
        <v>0</v>
      </c>
      <c r="I558" s="41" t="str">
        <f>'Vinyl cutting'!$B$2</f>
        <v>J36938</v>
      </c>
      <c r="J558" s="42">
        <f ca="1">(SUMIF('Freeform time and material'!$B$17:$B$30,B558,'Freeform time and material'!$G$17:$G$30)) +
(SUMIF('Vinyl cutting'!$B$17:$B$30,B558,'Vinyl cutting'!$G$17:$G$30)) +
(SUMIF('Vinyl cutting (2)'!$B$17:$B$30,B558,'Vinyl cutting (2)'!$G$17:$G$30)) +
(SUMIF('Apply vinyl graphics'!$B$17:$B$30,B558,'Apply vinyl graphics'!$G$17:$G$30)) +
(SUMIF('Apply vinyl graphics (2)'!$B$17:$B$30,B558,'Apply vinyl graphics (2)'!$G$17:$G$30)) +
(SUMIF('Alum pan sign'!$B$17:$B$30,B558,'Alum pan sign'!$G$17:$G$30)) +
(SUMIF('Alum pan sign (2)'!$B$17:$B$30,B558,'Alum pan sign (2)'!$G$17:$G$30)) +
(SUMIF('Economy pan sign'!$B$17:$B$30,B558,'Economy pan sign'!$G$17:$G$30)) +
(SUMIF('Post and panel sign'!$B$17:$B$30,B558,'Post and panel sign'!$G$17:$G$30)) +
(SUMIF('Post and panel sign (2)'!$B$17:$B$30,B558,'Post and panel sign (2)'!$G$17:$G$30)) +
(SUMIF('Flat panels only'!$B$17:$B$30,B558,'Flat panels only'!$G$17:$G$30)) +
(SUMIF('Flat panels only (2)'!$B$17:$B$30,B558,'Flat panels only (2)'!$G$17:$G$30)) +
(SUMIF('Routed panel shapes'!$B$18:$B$31,B558,'Routed panel shapes'!$G$18:$G$31)) +
(SUMIF('Routed panel shapes (2)'!$B$18:$B$31,B558,'Routed panel shapes (2)'!$G$18:$G$31)) +
(SUMIF('Routed face only'!$B$17:$B$30,B558,'Routed face only'!$G$17:$G$30)) +
(SUMIF('Routed face only (2)'!$B$17:$B$30,B558,'Routed face only (2)'!$G$17:$G$30)) +
(SUMIF('Routed alum faces letters'!$B$17:$B$30,B558,'Routed alum faces letters'!$G$17:$G$30)) +
(SUMIF('Routed alum faces letters (2)'!$B$17:$B$30,B558,'Routed alum faces letters (2)'!$G$17:$G$30)) +
(SUMIF('Routed push through acrylic'!$B$17:$B$30,B558,'Routed push through acrylic'!$G$17:$G$30)) +
(SUMIF('Routed push through acrylic (2)'!$B$17:$B$30,B558,'Routed push through acrylic (2)'!$G$17:$G$30)) +
(SUMIF('Sf routed cabinet'!$B$17:$B$30,B558,'Sf routed cabinet'!$G$17:$G$30)) +
(SUMIF('Sf routed cabinet (2)'!$B$17:$B$30,B558,'Sf routed cabinet (2)'!$G$17:$G$30)) +
(SUMIF('Df routed cabinet'!$B$17:$B$30,B558,'Df routed cabinet'!$G$17:$G$30)) +
(SUMIF('Df routed cabinet (2)'!$B$17:$B$30,B558,'Df routed cabinet (2)'!$G$17:$G$30)) +
(SUMIF('Sf acrylic cabinet'!$B$17:$B$30,B558,'Sf acrylic cabinet'!$G$17:$G$30)) +
(SUMIF('Sf acrylic cabinet (2)'!$B$17:$B$30,B558,'Sf acrylic cabinet (2)'!$G$17:$G$30)) +
(SUMIF('Economy Sf acrylic'!$B$17:$B$30,B558,'Economy Sf acrylic'!$G$17:$G$30)) +
(SUMIF('Df acrylic cabinet'!$B$17:$B$30,B558,'Df acrylic cabinet'!$G$17:$G$30)) +
(SUMIF('Df acrylic cabinet (2)'!$B$17:$B$30,B558,'Df acrylic cabinet (2)'!$G$17:$G$30)) +
(SUMIF('Sf flex cabinet'!$B$17:$B$30,B558,'Sf flex cabinet'!$G$17:$G$30)) +
(SUMIF('Sf flex cabinet (2)'!$B$17:$B$30,B558,'Sf flex cabinet (2)'!$G$17:$G$30)) +
(SUMIF('Df flex cabinet'!$B$17:$B$36,B558,'Df flex cabinet'!$G$17:$G$36)) +
(SUMIF('Df flex cabinet (2)'!$B$17:$B$36,B558,'Df flex cabinet (2)'!$G$17:$G$36)) +
(SUMIF('Pole cover'!$B$17:$B$30,B558,'Pole cover'!$G$17:$G$30)) +
(SUMIF('Pole cover (2)'!$B$17:$B$30,B558,'Pole cover (2)'!$G$17:$G$30)) +
(SUMIF('Structural Steel Fab'!$B$17:$B$29,B558,'Structural Steel Fab'!$G$17:$G$29)) +
(SUMIF(Reveal!$B$17:$B$30,B558,Reveal!$G$17:$G$30)) +
(SUMIF('Reveal (2)'!$B$17:$B$30,B558,'Reveal (2)'!$G$17:$G$30)) +
(SUMIF('Crown cove top'!$B$17:$B$30,B558,'Crown cove top'!$G$17:$G$30)) +
(SUMIF('EMC assembly'!$B$17:$B$30,B558,'EMC assembly'!$G$17:$G$30)) +
(SUMIF(Crating!$B$17:$B$29,B558,Crating!$G$17:$G$29)) +
(SUMIF('LED wiring'!$B$17:$B$30,B558,'LED wiring'!$G$17:$G$30)) +
(SUMIF('Changeable copy face'!$B$17:$B$30,B558,'Changeable copy face'!$G$17:$G$30)) +
(SUMIF('Flex face assembly'!$B$17:$B$30,B558,'Flex face assembly'!$G$17:$G$30)) +
(SUMIF('Routed face assembly'!$B$17:$B$30,B558,'Routed face assembly'!$G$17:$G$30)) +
(SUMIF('Paint calculation'!$B$17:$B$30,B558,'Paint calculation'!$G$17:$G$30)) +
(SUMIF('Trimcap letter face'!$B$17:$B$30,B558,'Trimcap letter face'!$G$17:$G$30)) +
(SUMIF('Trimcap letter face (2)'!$B$17:$B$30,B558,'Trimcap letter face (2)'!$G$17:$G$30)) +
(SUMIF('Channel letter fabrication'!$B$17:$B$30,B558,'Channel letter fabrication'!$G$17:$G$30)) +
(SUMIF('Channel letter fabrication (2)'!$B$17:$B$30,B558,'Channel letter fabrication (2)'!$G$17:$G$30))</f>
        <v>0</v>
      </c>
    </row>
    <row r="559" spans="1:10">
      <c r="A559" s="28" t="str">
        <f>[1]ODBC!$A559</f>
        <v>1/2 X 1-1/2 Sq Hd Set Screw</v>
      </c>
      <c r="B559" s="29" t="str">
        <f>[1]ODBC!B559</f>
        <v>36000</v>
      </c>
      <c r="C559" s="30">
        <f>IFERROR(VLOOKUP($B559,[1]ODBC!$B:$H,2,FALSE),"")</f>
        <v>0.45</v>
      </c>
      <c r="D559" s="30">
        <f>IFERROR(VLOOKUP($B559,[1]ODBC!$B:$H,3,FALSE),"")</f>
        <v>0.81</v>
      </c>
      <c r="E559" s="30" t="str">
        <f>IFERROR(VLOOKUP($B559,[1]ODBC!$B:$H,4,FALSE),"")</f>
        <v>EA</v>
      </c>
      <c r="F559" s="31">
        <f>IFERROR(VLOOKUP($B559,[1]ODBC!$B:$H,5,FALSE),"")</f>
        <v>44.45</v>
      </c>
      <c r="G559" s="32">
        <f>[1]ODBC!G559</f>
        <v>0</v>
      </c>
      <c r="H559" s="33">
        <f>SUM([1]ODBC!H559)</f>
        <v>0</v>
      </c>
      <c r="I559" s="41" t="str">
        <f>'Vinyl cutting'!$B$2</f>
        <v>J36938</v>
      </c>
      <c r="J559" s="42">
        <f ca="1">(SUMIF('Freeform time and material'!$B$17:$B$30,B559,'Freeform time and material'!$G$17:$G$30)) +
(SUMIF('Vinyl cutting'!$B$17:$B$30,B559,'Vinyl cutting'!$G$17:$G$30)) +
(SUMIF('Vinyl cutting (2)'!$B$17:$B$30,B559,'Vinyl cutting (2)'!$G$17:$G$30)) +
(SUMIF('Apply vinyl graphics'!$B$17:$B$30,B559,'Apply vinyl graphics'!$G$17:$G$30)) +
(SUMIF('Apply vinyl graphics (2)'!$B$17:$B$30,B559,'Apply vinyl graphics (2)'!$G$17:$G$30)) +
(SUMIF('Alum pan sign'!$B$17:$B$30,B559,'Alum pan sign'!$G$17:$G$30)) +
(SUMIF('Alum pan sign (2)'!$B$17:$B$30,B559,'Alum pan sign (2)'!$G$17:$G$30)) +
(SUMIF('Economy pan sign'!$B$17:$B$30,B559,'Economy pan sign'!$G$17:$G$30)) +
(SUMIF('Post and panel sign'!$B$17:$B$30,B559,'Post and panel sign'!$G$17:$G$30)) +
(SUMIF('Post and panel sign (2)'!$B$17:$B$30,B559,'Post and panel sign (2)'!$G$17:$G$30)) +
(SUMIF('Flat panels only'!$B$17:$B$30,B559,'Flat panels only'!$G$17:$G$30)) +
(SUMIF('Flat panels only (2)'!$B$17:$B$30,B559,'Flat panels only (2)'!$G$17:$G$30)) +
(SUMIF('Routed panel shapes'!$B$18:$B$31,B559,'Routed panel shapes'!$G$18:$G$31)) +
(SUMIF('Routed panel shapes (2)'!$B$18:$B$31,B559,'Routed panel shapes (2)'!$G$18:$G$31)) +
(SUMIF('Routed face only'!$B$17:$B$30,B559,'Routed face only'!$G$17:$G$30)) +
(SUMIF('Routed face only (2)'!$B$17:$B$30,B559,'Routed face only (2)'!$G$17:$G$30)) +
(SUMIF('Routed alum faces letters'!$B$17:$B$30,B559,'Routed alum faces letters'!$G$17:$G$30)) +
(SUMIF('Routed alum faces letters (2)'!$B$17:$B$30,B559,'Routed alum faces letters (2)'!$G$17:$G$30)) +
(SUMIF('Routed push through acrylic'!$B$17:$B$30,B559,'Routed push through acrylic'!$G$17:$G$30)) +
(SUMIF('Routed push through acrylic (2)'!$B$17:$B$30,B559,'Routed push through acrylic (2)'!$G$17:$G$30)) +
(SUMIF('Sf routed cabinet'!$B$17:$B$30,B559,'Sf routed cabinet'!$G$17:$G$30)) +
(SUMIF('Sf routed cabinet (2)'!$B$17:$B$30,B559,'Sf routed cabinet (2)'!$G$17:$G$30)) +
(SUMIF('Df routed cabinet'!$B$17:$B$30,B559,'Df routed cabinet'!$G$17:$G$30)) +
(SUMIF('Df routed cabinet (2)'!$B$17:$B$30,B559,'Df routed cabinet (2)'!$G$17:$G$30)) +
(SUMIF('Sf acrylic cabinet'!$B$17:$B$30,B559,'Sf acrylic cabinet'!$G$17:$G$30)) +
(SUMIF('Sf acrylic cabinet (2)'!$B$17:$B$30,B559,'Sf acrylic cabinet (2)'!$G$17:$G$30)) +
(SUMIF('Economy Sf acrylic'!$B$17:$B$30,B559,'Economy Sf acrylic'!$G$17:$G$30)) +
(SUMIF('Df acrylic cabinet'!$B$17:$B$30,B559,'Df acrylic cabinet'!$G$17:$G$30)) +
(SUMIF('Df acrylic cabinet (2)'!$B$17:$B$30,B559,'Df acrylic cabinet (2)'!$G$17:$G$30)) +
(SUMIF('Sf flex cabinet'!$B$17:$B$30,B559,'Sf flex cabinet'!$G$17:$G$30)) +
(SUMIF('Sf flex cabinet (2)'!$B$17:$B$30,B559,'Sf flex cabinet (2)'!$G$17:$G$30)) +
(SUMIF('Df flex cabinet'!$B$17:$B$36,B559,'Df flex cabinet'!$G$17:$G$36)) +
(SUMIF('Df flex cabinet (2)'!$B$17:$B$36,B559,'Df flex cabinet (2)'!$G$17:$G$36)) +
(SUMIF('Pole cover'!$B$17:$B$30,B559,'Pole cover'!$G$17:$G$30)) +
(SUMIF('Pole cover (2)'!$B$17:$B$30,B559,'Pole cover (2)'!$G$17:$G$30)) +
(SUMIF('Structural Steel Fab'!$B$17:$B$29,B559,'Structural Steel Fab'!$G$17:$G$29)) +
(SUMIF(Reveal!$B$17:$B$30,B559,Reveal!$G$17:$G$30)) +
(SUMIF('Reveal (2)'!$B$17:$B$30,B559,'Reveal (2)'!$G$17:$G$30)) +
(SUMIF('Crown cove top'!$B$17:$B$30,B559,'Crown cove top'!$G$17:$G$30)) +
(SUMIF('EMC assembly'!$B$17:$B$30,B559,'EMC assembly'!$G$17:$G$30)) +
(SUMIF(Crating!$B$17:$B$29,B559,Crating!$G$17:$G$29)) +
(SUMIF('LED wiring'!$B$17:$B$30,B559,'LED wiring'!$G$17:$G$30)) +
(SUMIF('Changeable copy face'!$B$17:$B$30,B559,'Changeable copy face'!$G$17:$G$30)) +
(SUMIF('Flex face assembly'!$B$17:$B$30,B559,'Flex face assembly'!$G$17:$G$30)) +
(SUMIF('Routed face assembly'!$B$17:$B$30,B559,'Routed face assembly'!$G$17:$G$30)) +
(SUMIF('Paint calculation'!$B$17:$B$30,B559,'Paint calculation'!$G$17:$G$30)) +
(SUMIF('Trimcap letter face'!$B$17:$B$30,B559,'Trimcap letter face'!$G$17:$G$30)) +
(SUMIF('Trimcap letter face (2)'!$B$17:$B$30,B559,'Trimcap letter face (2)'!$G$17:$G$30)) +
(SUMIF('Channel letter fabrication'!$B$17:$B$30,B559,'Channel letter fabrication'!$G$17:$G$30)) +
(SUMIF('Channel letter fabrication (2)'!$B$17:$B$30,B559,'Channel letter fabrication (2)'!$G$17:$G$30))</f>
        <v>0</v>
      </c>
    </row>
    <row r="560" spans="1:10">
      <c r="A560" s="28" t="str">
        <f>[1]ODBC!$A560</f>
        <v>1/2 X 2 Sq Hd Set Screw</v>
      </c>
      <c r="B560" s="29" t="str">
        <f>[1]ODBC!B560</f>
        <v>36005</v>
      </c>
      <c r="C560" s="30">
        <f>IFERROR(VLOOKUP($B560,[1]ODBC!$B:$H,2,FALSE),"")</f>
        <v>0.53</v>
      </c>
      <c r="D560" s="30">
        <f>IFERROR(VLOOKUP($B560,[1]ODBC!$B:$H,3,FALSE),"")</f>
        <v>0.95399999999999996</v>
      </c>
      <c r="E560" s="30" t="str">
        <f>IFERROR(VLOOKUP($B560,[1]ODBC!$B:$H,4,FALSE),"")</f>
        <v>EA</v>
      </c>
      <c r="F560" s="31">
        <f>IFERROR(VLOOKUP($B560,[1]ODBC!$B:$H,5,FALSE),"")</f>
        <v>44.45</v>
      </c>
      <c r="G560" s="32">
        <f>[1]ODBC!G560</f>
        <v>0</v>
      </c>
      <c r="H560" s="33">
        <f>SUM([1]ODBC!H560)</f>
        <v>0</v>
      </c>
      <c r="I560" s="41" t="str">
        <f>'Vinyl cutting'!$B$2</f>
        <v>J36938</v>
      </c>
      <c r="J560" s="42">
        <f ca="1">(SUMIF('Freeform time and material'!$B$17:$B$30,B560,'Freeform time and material'!$G$17:$G$30)) +
(SUMIF('Vinyl cutting'!$B$17:$B$30,B560,'Vinyl cutting'!$G$17:$G$30)) +
(SUMIF('Vinyl cutting (2)'!$B$17:$B$30,B560,'Vinyl cutting (2)'!$G$17:$G$30)) +
(SUMIF('Apply vinyl graphics'!$B$17:$B$30,B560,'Apply vinyl graphics'!$G$17:$G$30)) +
(SUMIF('Apply vinyl graphics (2)'!$B$17:$B$30,B560,'Apply vinyl graphics (2)'!$G$17:$G$30)) +
(SUMIF('Alum pan sign'!$B$17:$B$30,B560,'Alum pan sign'!$G$17:$G$30)) +
(SUMIF('Alum pan sign (2)'!$B$17:$B$30,B560,'Alum pan sign (2)'!$G$17:$G$30)) +
(SUMIF('Economy pan sign'!$B$17:$B$30,B560,'Economy pan sign'!$G$17:$G$30)) +
(SUMIF('Post and panel sign'!$B$17:$B$30,B560,'Post and panel sign'!$G$17:$G$30)) +
(SUMIF('Post and panel sign (2)'!$B$17:$B$30,B560,'Post and panel sign (2)'!$G$17:$G$30)) +
(SUMIF('Flat panels only'!$B$17:$B$30,B560,'Flat panels only'!$G$17:$G$30)) +
(SUMIF('Flat panels only (2)'!$B$17:$B$30,B560,'Flat panels only (2)'!$G$17:$G$30)) +
(SUMIF('Routed panel shapes'!$B$18:$B$31,B560,'Routed panel shapes'!$G$18:$G$31)) +
(SUMIF('Routed panel shapes (2)'!$B$18:$B$31,B560,'Routed panel shapes (2)'!$G$18:$G$31)) +
(SUMIF('Routed face only'!$B$17:$B$30,B560,'Routed face only'!$G$17:$G$30)) +
(SUMIF('Routed face only (2)'!$B$17:$B$30,B560,'Routed face only (2)'!$G$17:$G$30)) +
(SUMIF('Routed alum faces letters'!$B$17:$B$30,B560,'Routed alum faces letters'!$G$17:$G$30)) +
(SUMIF('Routed alum faces letters (2)'!$B$17:$B$30,B560,'Routed alum faces letters (2)'!$G$17:$G$30)) +
(SUMIF('Routed push through acrylic'!$B$17:$B$30,B560,'Routed push through acrylic'!$G$17:$G$30)) +
(SUMIF('Routed push through acrylic (2)'!$B$17:$B$30,B560,'Routed push through acrylic (2)'!$G$17:$G$30)) +
(SUMIF('Sf routed cabinet'!$B$17:$B$30,B560,'Sf routed cabinet'!$G$17:$G$30)) +
(SUMIF('Sf routed cabinet (2)'!$B$17:$B$30,B560,'Sf routed cabinet (2)'!$G$17:$G$30)) +
(SUMIF('Df routed cabinet'!$B$17:$B$30,B560,'Df routed cabinet'!$G$17:$G$30)) +
(SUMIF('Df routed cabinet (2)'!$B$17:$B$30,B560,'Df routed cabinet (2)'!$G$17:$G$30)) +
(SUMIF('Sf acrylic cabinet'!$B$17:$B$30,B560,'Sf acrylic cabinet'!$G$17:$G$30)) +
(SUMIF('Sf acrylic cabinet (2)'!$B$17:$B$30,B560,'Sf acrylic cabinet (2)'!$G$17:$G$30)) +
(SUMIF('Economy Sf acrylic'!$B$17:$B$30,B560,'Economy Sf acrylic'!$G$17:$G$30)) +
(SUMIF('Df acrylic cabinet'!$B$17:$B$30,B560,'Df acrylic cabinet'!$G$17:$G$30)) +
(SUMIF('Df acrylic cabinet (2)'!$B$17:$B$30,B560,'Df acrylic cabinet (2)'!$G$17:$G$30)) +
(SUMIF('Sf flex cabinet'!$B$17:$B$30,B560,'Sf flex cabinet'!$G$17:$G$30)) +
(SUMIF('Sf flex cabinet (2)'!$B$17:$B$30,B560,'Sf flex cabinet (2)'!$G$17:$G$30)) +
(SUMIF('Df flex cabinet'!$B$17:$B$36,B560,'Df flex cabinet'!$G$17:$G$36)) +
(SUMIF('Df flex cabinet (2)'!$B$17:$B$36,B560,'Df flex cabinet (2)'!$G$17:$G$36)) +
(SUMIF('Pole cover'!$B$17:$B$30,B560,'Pole cover'!$G$17:$G$30)) +
(SUMIF('Pole cover (2)'!$B$17:$B$30,B560,'Pole cover (2)'!$G$17:$G$30)) +
(SUMIF('Structural Steel Fab'!$B$17:$B$29,B560,'Structural Steel Fab'!$G$17:$G$29)) +
(SUMIF(Reveal!$B$17:$B$30,B560,Reveal!$G$17:$G$30)) +
(SUMIF('Reveal (2)'!$B$17:$B$30,B560,'Reveal (2)'!$G$17:$G$30)) +
(SUMIF('Crown cove top'!$B$17:$B$30,B560,'Crown cove top'!$G$17:$G$30)) +
(SUMIF('EMC assembly'!$B$17:$B$30,B560,'EMC assembly'!$G$17:$G$30)) +
(SUMIF(Crating!$B$17:$B$29,B560,Crating!$G$17:$G$29)) +
(SUMIF('LED wiring'!$B$17:$B$30,B560,'LED wiring'!$G$17:$G$30)) +
(SUMIF('Changeable copy face'!$B$17:$B$30,B560,'Changeable copy face'!$G$17:$G$30)) +
(SUMIF('Flex face assembly'!$B$17:$B$30,B560,'Flex face assembly'!$G$17:$G$30)) +
(SUMIF('Routed face assembly'!$B$17:$B$30,B560,'Routed face assembly'!$G$17:$G$30)) +
(SUMIF('Paint calculation'!$B$17:$B$30,B560,'Paint calculation'!$G$17:$G$30)) +
(SUMIF('Trimcap letter face'!$B$17:$B$30,B560,'Trimcap letter face'!$G$17:$G$30)) +
(SUMIF('Trimcap letter face (2)'!$B$17:$B$30,B560,'Trimcap letter face (2)'!$G$17:$G$30)) +
(SUMIF('Channel letter fabrication'!$B$17:$B$30,B560,'Channel letter fabrication'!$G$17:$G$30)) +
(SUMIF('Channel letter fabrication (2)'!$B$17:$B$30,B560,'Channel letter fabrication (2)'!$G$17:$G$30))</f>
        <v>0</v>
      </c>
    </row>
    <row r="561" spans="1:10">
      <c r="A561" s="28" t="str">
        <f>[1]ODBC!$A561</f>
        <v>1/2 X 2-1/2 Sq Hd Set Screw</v>
      </c>
      <c r="B561" s="29" t="str">
        <f>[1]ODBC!B561</f>
        <v>36010</v>
      </c>
      <c r="C561" s="30">
        <f>IFERROR(VLOOKUP($B561,[1]ODBC!$B:$H,2,FALSE),"")</f>
        <v>0.52</v>
      </c>
      <c r="D561" s="30">
        <f>IFERROR(VLOOKUP($B561,[1]ODBC!$B:$H,3,FALSE),"")</f>
        <v>0.93600000000000005</v>
      </c>
      <c r="E561" s="30" t="str">
        <f>IFERROR(VLOOKUP($B561,[1]ODBC!$B:$H,4,FALSE),"")</f>
        <v>EA</v>
      </c>
      <c r="F561" s="31">
        <f>IFERROR(VLOOKUP($B561,[1]ODBC!$B:$H,5,FALSE),"")</f>
        <v>44.45</v>
      </c>
      <c r="G561" s="32">
        <f>[1]ODBC!G561</f>
        <v>0</v>
      </c>
      <c r="H561" s="33">
        <f>SUM([1]ODBC!H561)</f>
        <v>0</v>
      </c>
      <c r="I561" s="41" t="str">
        <f>'Vinyl cutting'!$B$2</f>
        <v>J36938</v>
      </c>
      <c r="J561" s="42">
        <f ca="1">(SUMIF('Freeform time and material'!$B$17:$B$30,B561,'Freeform time and material'!$G$17:$G$30)) +
(SUMIF('Vinyl cutting'!$B$17:$B$30,B561,'Vinyl cutting'!$G$17:$G$30)) +
(SUMIF('Vinyl cutting (2)'!$B$17:$B$30,B561,'Vinyl cutting (2)'!$G$17:$G$30)) +
(SUMIF('Apply vinyl graphics'!$B$17:$B$30,B561,'Apply vinyl graphics'!$G$17:$G$30)) +
(SUMIF('Apply vinyl graphics (2)'!$B$17:$B$30,B561,'Apply vinyl graphics (2)'!$G$17:$G$30)) +
(SUMIF('Alum pan sign'!$B$17:$B$30,B561,'Alum pan sign'!$G$17:$G$30)) +
(SUMIF('Alum pan sign (2)'!$B$17:$B$30,B561,'Alum pan sign (2)'!$G$17:$G$30)) +
(SUMIF('Economy pan sign'!$B$17:$B$30,B561,'Economy pan sign'!$G$17:$G$30)) +
(SUMIF('Post and panel sign'!$B$17:$B$30,B561,'Post and panel sign'!$G$17:$G$30)) +
(SUMIF('Post and panel sign (2)'!$B$17:$B$30,B561,'Post and panel sign (2)'!$G$17:$G$30)) +
(SUMIF('Flat panels only'!$B$17:$B$30,B561,'Flat panels only'!$G$17:$G$30)) +
(SUMIF('Flat panels only (2)'!$B$17:$B$30,B561,'Flat panels only (2)'!$G$17:$G$30)) +
(SUMIF('Routed panel shapes'!$B$18:$B$31,B561,'Routed panel shapes'!$G$18:$G$31)) +
(SUMIF('Routed panel shapes (2)'!$B$18:$B$31,B561,'Routed panel shapes (2)'!$G$18:$G$31)) +
(SUMIF('Routed face only'!$B$17:$B$30,B561,'Routed face only'!$G$17:$G$30)) +
(SUMIF('Routed face only (2)'!$B$17:$B$30,B561,'Routed face only (2)'!$G$17:$G$30)) +
(SUMIF('Routed alum faces letters'!$B$17:$B$30,B561,'Routed alum faces letters'!$G$17:$G$30)) +
(SUMIF('Routed alum faces letters (2)'!$B$17:$B$30,B561,'Routed alum faces letters (2)'!$G$17:$G$30)) +
(SUMIF('Routed push through acrylic'!$B$17:$B$30,B561,'Routed push through acrylic'!$G$17:$G$30)) +
(SUMIF('Routed push through acrylic (2)'!$B$17:$B$30,B561,'Routed push through acrylic (2)'!$G$17:$G$30)) +
(SUMIF('Sf routed cabinet'!$B$17:$B$30,B561,'Sf routed cabinet'!$G$17:$G$30)) +
(SUMIF('Sf routed cabinet (2)'!$B$17:$B$30,B561,'Sf routed cabinet (2)'!$G$17:$G$30)) +
(SUMIF('Df routed cabinet'!$B$17:$B$30,B561,'Df routed cabinet'!$G$17:$G$30)) +
(SUMIF('Df routed cabinet (2)'!$B$17:$B$30,B561,'Df routed cabinet (2)'!$G$17:$G$30)) +
(SUMIF('Sf acrylic cabinet'!$B$17:$B$30,B561,'Sf acrylic cabinet'!$G$17:$G$30)) +
(SUMIF('Sf acrylic cabinet (2)'!$B$17:$B$30,B561,'Sf acrylic cabinet (2)'!$G$17:$G$30)) +
(SUMIF('Economy Sf acrylic'!$B$17:$B$30,B561,'Economy Sf acrylic'!$G$17:$G$30)) +
(SUMIF('Df acrylic cabinet'!$B$17:$B$30,B561,'Df acrylic cabinet'!$G$17:$G$30)) +
(SUMIF('Df acrylic cabinet (2)'!$B$17:$B$30,B561,'Df acrylic cabinet (2)'!$G$17:$G$30)) +
(SUMIF('Sf flex cabinet'!$B$17:$B$30,B561,'Sf flex cabinet'!$G$17:$G$30)) +
(SUMIF('Sf flex cabinet (2)'!$B$17:$B$30,B561,'Sf flex cabinet (2)'!$G$17:$G$30)) +
(SUMIF('Df flex cabinet'!$B$17:$B$36,B561,'Df flex cabinet'!$G$17:$G$36)) +
(SUMIF('Df flex cabinet (2)'!$B$17:$B$36,B561,'Df flex cabinet (2)'!$G$17:$G$36)) +
(SUMIF('Pole cover'!$B$17:$B$30,B561,'Pole cover'!$G$17:$G$30)) +
(SUMIF('Pole cover (2)'!$B$17:$B$30,B561,'Pole cover (2)'!$G$17:$G$30)) +
(SUMIF('Structural Steel Fab'!$B$17:$B$29,B561,'Structural Steel Fab'!$G$17:$G$29)) +
(SUMIF(Reveal!$B$17:$B$30,B561,Reveal!$G$17:$G$30)) +
(SUMIF('Reveal (2)'!$B$17:$B$30,B561,'Reveal (2)'!$G$17:$G$30)) +
(SUMIF('Crown cove top'!$B$17:$B$30,B561,'Crown cove top'!$G$17:$G$30)) +
(SUMIF('EMC assembly'!$B$17:$B$30,B561,'EMC assembly'!$G$17:$G$30)) +
(SUMIF(Crating!$B$17:$B$29,B561,Crating!$G$17:$G$29)) +
(SUMIF('LED wiring'!$B$17:$B$30,B561,'LED wiring'!$G$17:$G$30)) +
(SUMIF('Changeable copy face'!$B$17:$B$30,B561,'Changeable copy face'!$G$17:$G$30)) +
(SUMIF('Flex face assembly'!$B$17:$B$30,B561,'Flex face assembly'!$G$17:$G$30)) +
(SUMIF('Routed face assembly'!$B$17:$B$30,B561,'Routed face assembly'!$G$17:$G$30)) +
(SUMIF('Paint calculation'!$B$17:$B$30,B561,'Paint calculation'!$G$17:$G$30)) +
(SUMIF('Trimcap letter face'!$B$17:$B$30,B561,'Trimcap letter face'!$G$17:$G$30)) +
(SUMIF('Trimcap letter face (2)'!$B$17:$B$30,B561,'Trimcap letter face (2)'!$G$17:$G$30)) +
(SUMIF('Channel letter fabrication'!$B$17:$B$30,B561,'Channel letter fabrication'!$G$17:$G$30)) +
(SUMIF('Channel letter fabrication (2)'!$B$17:$B$30,B561,'Channel letter fabrication (2)'!$G$17:$G$30))</f>
        <v>0</v>
      </c>
    </row>
    <row r="562" spans="1:10">
      <c r="A562" s="28" t="str">
        <f>[1]ODBC!$A562</f>
        <v>1/2 X 3 Sq Hd Set Screw</v>
      </c>
      <c r="B562" s="29" t="str">
        <f>[1]ODBC!B562</f>
        <v>36015</v>
      </c>
      <c r="C562" s="30">
        <f>IFERROR(VLOOKUP($B562,[1]ODBC!$B:$H,2,FALSE),"")</f>
        <v>0.62</v>
      </c>
      <c r="D562" s="30">
        <f>IFERROR(VLOOKUP($B562,[1]ODBC!$B:$H,3,FALSE),"")</f>
        <v>1.1160000000000001</v>
      </c>
      <c r="E562" s="30" t="str">
        <f>IFERROR(VLOOKUP($B562,[1]ODBC!$B:$H,4,FALSE),"")</f>
        <v>EA</v>
      </c>
      <c r="F562" s="31">
        <f>IFERROR(VLOOKUP($B562,[1]ODBC!$B:$H,5,FALSE),"")</f>
        <v>44.45</v>
      </c>
      <c r="G562" s="32">
        <f>[1]ODBC!G562</f>
        <v>0</v>
      </c>
      <c r="H562" s="33">
        <f>SUM([1]ODBC!H562)</f>
        <v>0</v>
      </c>
      <c r="I562" s="41" t="str">
        <f>'Vinyl cutting'!$B$2</f>
        <v>J36938</v>
      </c>
      <c r="J562" s="42">
        <f ca="1">(SUMIF('Freeform time and material'!$B$17:$B$30,B562,'Freeform time and material'!$G$17:$G$30)) +
(SUMIF('Vinyl cutting'!$B$17:$B$30,B562,'Vinyl cutting'!$G$17:$G$30)) +
(SUMIF('Vinyl cutting (2)'!$B$17:$B$30,B562,'Vinyl cutting (2)'!$G$17:$G$30)) +
(SUMIF('Apply vinyl graphics'!$B$17:$B$30,B562,'Apply vinyl graphics'!$G$17:$G$30)) +
(SUMIF('Apply vinyl graphics (2)'!$B$17:$B$30,B562,'Apply vinyl graphics (2)'!$G$17:$G$30)) +
(SUMIF('Alum pan sign'!$B$17:$B$30,B562,'Alum pan sign'!$G$17:$G$30)) +
(SUMIF('Alum pan sign (2)'!$B$17:$B$30,B562,'Alum pan sign (2)'!$G$17:$G$30)) +
(SUMIF('Economy pan sign'!$B$17:$B$30,B562,'Economy pan sign'!$G$17:$G$30)) +
(SUMIF('Post and panel sign'!$B$17:$B$30,B562,'Post and panel sign'!$G$17:$G$30)) +
(SUMIF('Post and panel sign (2)'!$B$17:$B$30,B562,'Post and panel sign (2)'!$G$17:$G$30)) +
(SUMIF('Flat panels only'!$B$17:$B$30,B562,'Flat panels only'!$G$17:$G$30)) +
(SUMIF('Flat panels only (2)'!$B$17:$B$30,B562,'Flat panels only (2)'!$G$17:$G$30)) +
(SUMIF('Routed panel shapes'!$B$18:$B$31,B562,'Routed panel shapes'!$G$18:$G$31)) +
(SUMIF('Routed panel shapes (2)'!$B$18:$B$31,B562,'Routed panel shapes (2)'!$G$18:$G$31)) +
(SUMIF('Routed face only'!$B$17:$B$30,B562,'Routed face only'!$G$17:$G$30)) +
(SUMIF('Routed face only (2)'!$B$17:$B$30,B562,'Routed face only (2)'!$G$17:$G$30)) +
(SUMIF('Routed alum faces letters'!$B$17:$B$30,B562,'Routed alum faces letters'!$G$17:$G$30)) +
(SUMIF('Routed alum faces letters (2)'!$B$17:$B$30,B562,'Routed alum faces letters (2)'!$G$17:$G$30)) +
(SUMIF('Routed push through acrylic'!$B$17:$B$30,B562,'Routed push through acrylic'!$G$17:$G$30)) +
(SUMIF('Routed push through acrylic (2)'!$B$17:$B$30,B562,'Routed push through acrylic (2)'!$G$17:$G$30)) +
(SUMIF('Sf routed cabinet'!$B$17:$B$30,B562,'Sf routed cabinet'!$G$17:$G$30)) +
(SUMIF('Sf routed cabinet (2)'!$B$17:$B$30,B562,'Sf routed cabinet (2)'!$G$17:$G$30)) +
(SUMIF('Df routed cabinet'!$B$17:$B$30,B562,'Df routed cabinet'!$G$17:$G$30)) +
(SUMIF('Df routed cabinet (2)'!$B$17:$B$30,B562,'Df routed cabinet (2)'!$G$17:$G$30)) +
(SUMIF('Sf acrylic cabinet'!$B$17:$B$30,B562,'Sf acrylic cabinet'!$G$17:$G$30)) +
(SUMIF('Sf acrylic cabinet (2)'!$B$17:$B$30,B562,'Sf acrylic cabinet (2)'!$G$17:$G$30)) +
(SUMIF('Economy Sf acrylic'!$B$17:$B$30,B562,'Economy Sf acrylic'!$G$17:$G$30)) +
(SUMIF('Df acrylic cabinet'!$B$17:$B$30,B562,'Df acrylic cabinet'!$G$17:$G$30)) +
(SUMIF('Df acrylic cabinet (2)'!$B$17:$B$30,B562,'Df acrylic cabinet (2)'!$G$17:$G$30)) +
(SUMIF('Sf flex cabinet'!$B$17:$B$30,B562,'Sf flex cabinet'!$G$17:$G$30)) +
(SUMIF('Sf flex cabinet (2)'!$B$17:$B$30,B562,'Sf flex cabinet (2)'!$G$17:$G$30)) +
(SUMIF('Df flex cabinet'!$B$17:$B$36,B562,'Df flex cabinet'!$G$17:$G$36)) +
(SUMIF('Df flex cabinet (2)'!$B$17:$B$36,B562,'Df flex cabinet (2)'!$G$17:$G$36)) +
(SUMIF('Pole cover'!$B$17:$B$30,B562,'Pole cover'!$G$17:$G$30)) +
(SUMIF('Pole cover (2)'!$B$17:$B$30,B562,'Pole cover (2)'!$G$17:$G$30)) +
(SUMIF('Structural Steel Fab'!$B$17:$B$29,B562,'Structural Steel Fab'!$G$17:$G$29)) +
(SUMIF(Reveal!$B$17:$B$30,B562,Reveal!$G$17:$G$30)) +
(SUMIF('Reveal (2)'!$B$17:$B$30,B562,'Reveal (2)'!$G$17:$G$30)) +
(SUMIF('Crown cove top'!$B$17:$B$30,B562,'Crown cove top'!$G$17:$G$30)) +
(SUMIF('EMC assembly'!$B$17:$B$30,B562,'EMC assembly'!$G$17:$G$30)) +
(SUMIF(Crating!$B$17:$B$29,B562,Crating!$G$17:$G$29)) +
(SUMIF('LED wiring'!$B$17:$B$30,B562,'LED wiring'!$G$17:$G$30)) +
(SUMIF('Changeable copy face'!$B$17:$B$30,B562,'Changeable copy face'!$G$17:$G$30)) +
(SUMIF('Flex face assembly'!$B$17:$B$30,B562,'Flex face assembly'!$G$17:$G$30)) +
(SUMIF('Routed face assembly'!$B$17:$B$30,B562,'Routed face assembly'!$G$17:$G$30)) +
(SUMIF('Paint calculation'!$B$17:$B$30,B562,'Paint calculation'!$G$17:$G$30)) +
(SUMIF('Trimcap letter face'!$B$17:$B$30,B562,'Trimcap letter face'!$G$17:$G$30)) +
(SUMIF('Trimcap letter face (2)'!$B$17:$B$30,B562,'Trimcap letter face (2)'!$G$17:$G$30)) +
(SUMIF('Channel letter fabrication'!$B$17:$B$30,B562,'Channel letter fabrication'!$G$17:$G$30)) +
(SUMIF('Channel letter fabrication (2)'!$B$17:$B$30,B562,'Channel letter fabrication (2)'!$G$17:$G$30))</f>
        <v>0</v>
      </c>
    </row>
    <row r="563" spans="1:10">
      <c r="A563" s="28" t="str">
        <f>[1]ODBC!$A563</f>
        <v>#8 X 1/2 Hex Drill Screw Z</v>
      </c>
      <c r="B563" s="29" t="str">
        <f>[1]ODBC!B563</f>
        <v>36020</v>
      </c>
      <c r="C563" s="30">
        <f>IFERROR(VLOOKUP($B563,[1]ODBC!$B:$H,2,FALSE),"")</f>
        <v>2.9000000000000001E-2</v>
      </c>
      <c r="D563" s="30">
        <f>IFERROR(VLOOKUP($B563,[1]ODBC!$B:$H,3,FALSE),"")</f>
        <v>5.1999999999999998E-2</v>
      </c>
      <c r="E563" s="30" t="str">
        <f>IFERROR(VLOOKUP($B563,[1]ODBC!$B:$H,4,FALSE),"")</f>
        <v>EA</v>
      </c>
      <c r="F563" s="31">
        <f>IFERROR(VLOOKUP($B563,[1]ODBC!$B:$H,5,FALSE),"")</f>
        <v>44.45</v>
      </c>
      <c r="G563" s="32">
        <f>[1]ODBC!G563</f>
        <v>0</v>
      </c>
      <c r="H563" s="33">
        <f>SUM([1]ODBC!H563)</f>
        <v>45810</v>
      </c>
      <c r="I563" s="41" t="str">
        <f>'Vinyl cutting'!$B$2</f>
        <v>J36938</v>
      </c>
      <c r="J563" s="42">
        <f ca="1">(SUMIF('Freeform time and material'!$B$17:$B$30,B563,'Freeform time and material'!$G$17:$G$30)) +
(SUMIF('Vinyl cutting'!$B$17:$B$30,B563,'Vinyl cutting'!$G$17:$G$30)) +
(SUMIF('Vinyl cutting (2)'!$B$17:$B$30,B563,'Vinyl cutting (2)'!$G$17:$G$30)) +
(SUMIF('Apply vinyl graphics'!$B$17:$B$30,B563,'Apply vinyl graphics'!$G$17:$G$30)) +
(SUMIF('Apply vinyl graphics (2)'!$B$17:$B$30,B563,'Apply vinyl graphics (2)'!$G$17:$G$30)) +
(SUMIF('Alum pan sign'!$B$17:$B$30,B563,'Alum pan sign'!$G$17:$G$30)) +
(SUMIF('Alum pan sign (2)'!$B$17:$B$30,B563,'Alum pan sign (2)'!$G$17:$G$30)) +
(SUMIF('Economy pan sign'!$B$17:$B$30,B563,'Economy pan sign'!$G$17:$G$30)) +
(SUMIF('Post and panel sign'!$B$17:$B$30,B563,'Post and panel sign'!$G$17:$G$30)) +
(SUMIF('Post and panel sign (2)'!$B$17:$B$30,B563,'Post and panel sign (2)'!$G$17:$G$30)) +
(SUMIF('Flat panels only'!$B$17:$B$30,B563,'Flat panels only'!$G$17:$G$30)) +
(SUMIF('Flat panels only (2)'!$B$17:$B$30,B563,'Flat panels only (2)'!$G$17:$G$30)) +
(SUMIF('Routed panel shapes'!$B$18:$B$31,B563,'Routed panel shapes'!$G$18:$G$31)) +
(SUMIF('Routed panel shapes (2)'!$B$18:$B$31,B563,'Routed panel shapes (2)'!$G$18:$G$31)) +
(SUMIF('Routed face only'!$B$17:$B$30,B563,'Routed face only'!$G$17:$G$30)) +
(SUMIF('Routed face only (2)'!$B$17:$B$30,B563,'Routed face only (2)'!$G$17:$G$30)) +
(SUMIF('Routed alum faces letters'!$B$17:$B$30,B563,'Routed alum faces letters'!$G$17:$G$30)) +
(SUMIF('Routed alum faces letters (2)'!$B$17:$B$30,B563,'Routed alum faces letters (2)'!$G$17:$G$30)) +
(SUMIF('Routed push through acrylic'!$B$17:$B$30,B563,'Routed push through acrylic'!$G$17:$G$30)) +
(SUMIF('Routed push through acrylic (2)'!$B$17:$B$30,B563,'Routed push through acrylic (2)'!$G$17:$G$30)) +
(SUMIF('Sf routed cabinet'!$B$17:$B$30,B563,'Sf routed cabinet'!$G$17:$G$30)) +
(SUMIF('Sf routed cabinet (2)'!$B$17:$B$30,B563,'Sf routed cabinet (2)'!$G$17:$G$30)) +
(SUMIF('Df routed cabinet'!$B$17:$B$30,B563,'Df routed cabinet'!$G$17:$G$30)) +
(SUMIF('Df routed cabinet (2)'!$B$17:$B$30,B563,'Df routed cabinet (2)'!$G$17:$G$30)) +
(SUMIF('Sf acrylic cabinet'!$B$17:$B$30,B563,'Sf acrylic cabinet'!$G$17:$G$30)) +
(SUMIF('Sf acrylic cabinet (2)'!$B$17:$B$30,B563,'Sf acrylic cabinet (2)'!$G$17:$G$30)) +
(SUMIF('Economy Sf acrylic'!$B$17:$B$30,B563,'Economy Sf acrylic'!$G$17:$G$30)) +
(SUMIF('Df acrylic cabinet'!$B$17:$B$30,B563,'Df acrylic cabinet'!$G$17:$G$30)) +
(SUMIF('Df acrylic cabinet (2)'!$B$17:$B$30,B563,'Df acrylic cabinet (2)'!$G$17:$G$30)) +
(SUMIF('Sf flex cabinet'!$B$17:$B$30,B563,'Sf flex cabinet'!$G$17:$G$30)) +
(SUMIF('Sf flex cabinet (2)'!$B$17:$B$30,B563,'Sf flex cabinet (2)'!$G$17:$G$30)) +
(SUMIF('Df flex cabinet'!$B$17:$B$36,B563,'Df flex cabinet'!$G$17:$G$36)) +
(SUMIF('Df flex cabinet (2)'!$B$17:$B$36,B563,'Df flex cabinet (2)'!$G$17:$G$36)) +
(SUMIF('Pole cover'!$B$17:$B$30,B563,'Pole cover'!$G$17:$G$30)) +
(SUMIF('Pole cover (2)'!$B$17:$B$30,B563,'Pole cover (2)'!$G$17:$G$30)) +
(SUMIF('Structural Steel Fab'!$B$17:$B$29,B563,'Structural Steel Fab'!$G$17:$G$29)) +
(SUMIF(Reveal!$B$17:$B$30,B563,Reveal!$G$17:$G$30)) +
(SUMIF('Reveal (2)'!$B$17:$B$30,B563,'Reveal (2)'!$G$17:$G$30)) +
(SUMIF('Crown cove top'!$B$17:$B$30,B563,'Crown cove top'!$G$17:$G$30)) +
(SUMIF('EMC assembly'!$B$17:$B$30,B563,'EMC assembly'!$G$17:$G$30)) +
(SUMIF(Crating!$B$17:$B$29,B563,Crating!$G$17:$G$29)) +
(SUMIF('LED wiring'!$B$17:$B$30,B563,'LED wiring'!$G$17:$G$30)) +
(SUMIF('Changeable copy face'!$B$17:$B$30,B563,'Changeable copy face'!$G$17:$G$30)) +
(SUMIF('Flex face assembly'!$B$17:$B$30,B563,'Flex face assembly'!$G$17:$G$30)) +
(SUMIF('Routed face assembly'!$B$17:$B$30,B563,'Routed face assembly'!$G$17:$G$30)) +
(SUMIF('Paint calculation'!$B$17:$B$30,B563,'Paint calculation'!$G$17:$G$30)) +
(SUMIF('Trimcap letter face'!$B$17:$B$30,B563,'Trimcap letter face'!$G$17:$G$30)) +
(SUMIF('Trimcap letter face (2)'!$B$17:$B$30,B563,'Trimcap letter face (2)'!$G$17:$G$30)) +
(SUMIF('Channel letter fabrication'!$B$17:$B$30,B563,'Channel letter fabrication'!$G$17:$G$30)) +
(SUMIF('Channel letter fabrication (2)'!$B$17:$B$30,B563,'Channel letter fabrication (2)'!$G$17:$G$30))</f>
        <v>0</v>
      </c>
    </row>
    <row r="564" spans="1:10">
      <c r="A564" s="28" t="str">
        <f>[1]ODBC!$A564</f>
        <v>#8 X 1/2 K-Lath SDS #2 Z</v>
      </c>
      <c r="B564" s="29" t="str">
        <f>[1]ODBC!B564</f>
        <v>36021</v>
      </c>
      <c r="C564" s="30">
        <f>IFERROR(VLOOKUP($B564,[1]ODBC!$B:$H,2,FALSE),"")</f>
        <v>3.7999999999999999E-2</v>
      </c>
      <c r="D564" s="30">
        <f>IFERROR(VLOOKUP($B564,[1]ODBC!$B:$H,3,FALSE),"")</f>
        <v>6.8000000000000005E-2</v>
      </c>
      <c r="E564" s="30" t="str">
        <f>IFERROR(VLOOKUP($B564,[1]ODBC!$B:$H,4,FALSE),"")</f>
        <v>EA</v>
      </c>
      <c r="F564" s="31">
        <f>IFERROR(VLOOKUP($B564,[1]ODBC!$B:$H,5,FALSE),"")</f>
        <v>44.45</v>
      </c>
      <c r="G564" s="32">
        <f>[1]ODBC!G564</f>
        <v>0</v>
      </c>
      <c r="H564" s="33">
        <f>SUM([1]ODBC!H564)</f>
        <v>0</v>
      </c>
      <c r="I564" s="41" t="str">
        <f>'Vinyl cutting'!$B$2</f>
        <v>J36938</v>
      </c>
      <c r="J564" s="42">
        <f ca="1">(SUMIF('Freeform time and material'!$B$17:$B$30,B564,'Freeform time and material'!$G$17:$G$30)) +
(SUMIF('Vinyl cutting'!$B$17:$B$30,B564,'Vinyl cutting'!$G$17:$G$30)) +
(SUMIF('Vinyl cutting (2)'!$B$17:$B$30,B564,'Vinyl cutting (2)'!$G$17:$G$30)) +
(SUMIF('Apply vinyl graphics'!$B$17:$B$30,B564,'Apply vinyl graphics'!$G$17:$G$30)) +
(SUMIF('Apply vinyl graphics (2)'!$B$17:$B$30,B564,'Apply vinyl graphics (2)'!$G$17:$G$30)) +
(SUMIF('Alum pan sign'!$B$17:$B$30,B564,'Alum pan sign'!$G$17:$G$30)) +
(SUMIF('Alum pan sign (2)'!$B$17:$B$30,B564,'Alum pan sign (2)'!$G$17:$G$30)) +
(SUMIF('Economy pan sign'!$B$17:$B$30,B564,'Economy pan sign'!$G$17:$G$30)) +
(SUMIF('Post and panel sign'!$B$17:$B$30,B564,'Post and panel sign'!$G$17:$G$30)) +
(SUMIF('Post and panel sign (2)'!$B$17:$B$30,B564,'Post and panel sign (2)'!$G$17:$G$30)) +
(SUMIF('Flat panels only'!$B$17:$B$30,B564,'Flat panels only'!$G$17:$G$30)) +
(SUMIF('Flat panels only (2)'!$B$17:$B$30,B564,'Flat panels only (2)'!$G$17:$G$30)) +
(SUMIF('Routed panel shapes'!$B$18:$B$31,B564,'Routed panel shapes'!$G$18:$G$31)) +
(SUMIF('Routed panel shapes (2)'!$B$18:$B$31,B564,'Routed panel shapes (2)'!$G$18:$G$31)) +
(SUMIF('Routed face only'!$B$17:$B$30,B564,'Routed face only'!$G$17:$G$30)) +
(SUMIF('Routed face only (2)'!$B$17:$B$30,B564,'Routed face only (2)'!$G$17:$G$30)) +
(SUMIF('Routed alum faces letters'!$B$17:$B$30,B564,'Routed alum faces letters'!$G$17:$G$30)) +
(SUMIF('Routed alum faces letters (2)'!$B$17:$B$30,B564,'Routed alum faces letters (2)'!$G$17:$G$30)) +
(SUMIF('Routed push through acrylic'!$B$17:$B$30,B564,'Routed push through acrylic'!$G$17:$G$30)) +
(SUMIF('Routed push through acrylic (2)'!$B$17:$B$30,B564,'Routed push through acrylic (2)'!$G$17:$G$30)) +
(SUMIF('Sf routed cabinet'!$B$17:$B$30,B564,'Sf routed cabinet'!$G$17:$G$30)) +
(SUMIF('Sf routed cabinet (2)'!$B$17:$B$30,B564,'Sf routed cabinet (2)'!$G$17:$G$30)) +
(SUMIF('Df routed cabinet'!$B$17:$B$30,B564,'Df routed cabinet'!$G$17:$G$30)) +
(SUMIF('Df routed cabinet (2)'!$B$17:$B$30,B564,'Df routed cabinet (2)'!$G$17:$G$30)) +
(SUMIF('Sf acrylic cabinet'!$B$17:$B$30,B564,'Sf acrylic cabinet'!$G$17:$G$30)) +
(SUMIF('Sf acrylic cabinet (2)'!$B$17:$B$30,B564,'Sf acrylic cabinet (2)'!$G$17:$G$30)) +
(SUMIF('Economy Sf acrylic'!$B$17:$B$30,B564,'Economy Sf acrylic'!$G$17:$G$30)) +
(SUMIF('Df acrylic cabinet'!$B$17:$B$30,B564,'Df acrylic cabinet'!$G$17:$G$30)) +
(SUMIF('Df acrylic cabinet (2)'!$B$17:$B$30,B564,'Df acrylic cabinet (2)'!$G$17:$G$30)) +
(SUMIF('Sf flex cabinet'!$B$17:$B$30,B564,'Sf flex cabinet'!$G$17:$G$30)) +
(SUMIF('Sf flex cabinet (2)'!$B$17:$B$30,B564,'Sf flex cabinet (2)'!$G$17:$G$30)) +
(SUMIF('Df flex cabinet'!$B$17:$B$36,B564,'Df flex cabinet'!$G$17:$G$36)) +
(SUMIF('Df flex cabinet (2)'!$B$17:$B$36,B564,'Df flex cabinet (2)'!$G$17:$G$36)) +
(SUMIF('Pole cover'!$B$17:$B$30,B564,'Pole cover'!$G$17:$G$30)) +
(SUMIF('Pole cover (2)'!$B$17:$B$30,B564,'Pole cover (2)'!$G$17:$G$30)) +
(SUMIF('Structural Steel Fab'!$B$17:$B$29,B564,'Structural Steel Fab'!$G$17:$G$29)) +
(SUMIF(Reveal!$B$17:$B$30,B564,Reveal!$G$17:$G$30)) +
(SUMIF('Reveal (2)'!$B$17:$B$30,B564,'Reveal (2)'!$G$17:$G$30)) +
(SUMIF('Crown cove top'!$B$17:$B$30,B564,'Crown cove top'!$G$17:$G$30)) +
(SUMIF('EMC assembly'!$B$17:$B$30,B564,'EMC assembly'!$G$17:$G$30)) +
(SUMIF(Crating!$B$17:$B$29,B564,Crating!$G$17:$G$29)) +
(SUMIF('LED wiring'!$B$17:$B$30,B564,'LED wiring'!$G$17:$G$30)) +
(SUMIF('Changeable copy face'!$B$17:$B$30,B564,'Changeable copy face'!$G$17:$G$30)) +
(SUMIF('Flex face assembly'!$B$17:$B$30,B564,'Flex face assembly'!$G$17:$G$30)) +
(SUMIF('Routed face assembly'!$B$17:$B$30,B564,'Routed face assembly'!$G$17:$G$30)) +
(SUMIF('Paint calculation'!$B$17:$B$30,B564,'Paint calculation'!$G$17:$G$30)) +
(SUMIF('Trimcap letter face'!$B$17:$B$30,B564,'Trimcap letter face'!$G$17:$G$30)) +
(SUMIF('Trimcap letter face (2)'!$B$17:$B$30,B564,'Trimcap letter face (2)'!$G$17:$G$30)) +
(SUMIF('Channel letter fabrication'!$B$17:$B$30,B564,'Channel letter fabrication'!$G$17:$G$30)) +
(SUMIF('Channel letter fabrication (2)'!$B$17:$B$30,B564,'Channel letter fabrication (2)'!$G$17:$G$30))</f>
        <v>0</v>
      </c>
    </row>
    <row r="565" spans="1:10">
      <c r="A565" s="28" t="str">
        <f>[1]ODBC!$A565</f>
        <v>#8 x 1/2 Truss Head SDS</v>
      </c>
      <c r="B565" s="29" t="str">
        <f>[1]ODBC!B565</f>
        <v>36023</v>
      </c>
      <c r="C565" s="30">
        <f>IFERROR(VLOOKUP($B565,[1]ODBC!$B:$H,2,FALSE),"")</f>
        <v>2.1000000000000001E-2</v>
      </c>
      <c r="D565" s="30">
        <f>IFERROR(VLOOKUP($B565,[1]ODBC!$B:$H,3,FALSE),"")</f>
        <v>3.7999999999999999E-2</v>
      </c>
      <c r="E565" s="30" t="str">
        <f>IFERROR(VLOOKUP($B565,[1]ODBC!$B:$H,4,FALSE),"")</f>
        <v>EA</v>
      </c>
      <c r="F565" s="31">
        <f>IFERROR(VLOOKUP($B565,[1]ODBC!$B:$H,5,FALSE),"")</f>
        <v>44.45</v>
      </c>
      <c r="G565" s="32">
        <f>[1]ODBC!G565</f>
        <v>0</v>
      </c>
      <c r="H565" s="33">
        <f>SUM([1]ODBC!H565)</f>
        <v>45800</v>
      </c>
      <c r="I565" s="41" t="str">
        <f>'Vinyl cutting'!$B$2</f>
        <v>J36938</v>
      </c>
      <c r="J565" s="42">
        <f ca="1">(SUMIF('Freeform time and material'!$B$17:$B$30,B565,'Freeform time and material'!$G$17:$G$30)) +
(SUMIF('Vinyl cutting'!$B$17:$B$30,B565,'Vinyl cutting'!$G$17:$G$30)) +
(SUMIF('Vinyl cutting (2)'!$B$17:$B$30,B565,'Vinyl cutting (2)'!$G$17:$G$30)) +
(SUMIF('Apply vinyl graphics'!$B$17:$B$30,B565,'Apply vinyl graphics'!$G$17:$G$30)) +
(SUMIF('Apply vinyl graphics (2)'!$B$17:$B$30,B565,'Apply vinyl graphics (2)'!$G$17:$G$30)) +
(SUMIF('Alum pan sign'!$B$17:$B$30,B565,'Alum pan sign'!$G$17:$G$30)) +
(SUMIF('Alum pan sign (2)'!$B$17:$B$30,B565,'Alum pan sign (2)'!$G$17:$G$30)) +
(SUMIF('Economy pan sign'!$B$17:$B$30,B565,'Economy pan sign'!$G$17:$G$30)) +
(SUMIF('Post and panel sign'!$B$17:$B$30,B565,'Post and panel sign'!$G$17:$G$30)) +
(SUMIF('Post and panel sign (2)'!$B$17:$B$30,B565,'Post and panel sign (2)'!$G$17:$G$30)) +
(SUMIF('Flat panels only'!$B$17:$B$30,B565,'Flat panels only'!$G$17:$G$30)) +
(SUMIF('Flat panels only (2)'!$B$17:$B$30,B565,'Flat panels only (2)'!$G$17:$G$30)) +
(SUMIF('Routed panel shapes'!$B$18:$B$31,B565,'Routed panel shapes'!$G$18:$G$31)) +
(SUMIF('Routed panel shapes (2)'!$B$18:$B$31,B565,'Routed panel shapes (2)'!$G$18:$G$31)) +
(SUMIF('Routed face only'!$B$17:$B$30,B565,'Routed face only'!$G$17:$G$30)) +
(SUMIF('Routed face only (2)'!$B$17:$B$30,B565,'Routed face only (2)'!$G$17:$G$30)) +
(SUMIF('Routed alum faces letters'!$B$17:$B$30,B565,'Routed alum faces letters'!$G$17:$G$30)) +
(SUMIF('Routed alum faces letters (2)'!$B$17:$B$30,B565,'Routed alum faces letters (2)'!$G$17:$G$30)) +
(SUMIF('Routed push through acrylic'!$B$17:$B$30,B565,'Routed push through acrylic'!$G$17:$G$30)) +
(SUMIF('Routed push through acrylic (2)'!$B$17:$B$30,B565,'Routed push through acrylic (2)'!$G$17:$G$30)) +
(SUMIF('Sf routed cabinet'!$B$17:$B$30,B565,'Sf routed cabinet'!$G$17:$G$30)) +
(SUMIF('Sf routed cabinet (2)'!$B$17:$B$30,B565,'Sf routed cabinet (2)'!$G$17:$G$30)) +
(SUMIF('Df routed cabinet'!$B$17:$B$30,B565,'Df routed cabinet'!$G$17:$G$30)) +
(SUMIF('Df routed cabinet (2)'!$B$17:$B$30,B565,'Df routed cabinet (2)'!$G$17:$G$30)) +
(SUMIF('Sf acrylic cabinet'!$B$17:$B$30,B565,'Sf acrylic cabinet'!$G$17:$G$30)) +
(SUMIF('Sf acrylic cabinet (2)'!$B$17:$B$30,B565,'Sf acrylic cabinet (2)'!$G$17:$G$30)) +
(SUMIF('Economy Sf acrylic'!$B$17:$B$30,B565,'Economy Sf acrylic'!$G$17:$G$30)) +
(SUMIF('Df acrylic cabinet'!$B$17:$B$30,B565,'Df acrylic cabinet'!$G$17:$G$30)) +
(SUMIF('Df acrylic cabinet (2)'!$B$17:$B$30,B565,'Df acrylic cabinet (2)'!$G$17:$G$30)) +
(SUMIF('Sf flex cabinet'!$B$17:$B$30,B565,'Sf flex cabinet'!$G$17:$G$30)) +
(SUMIF('Sf flex cabinet (2)'!$B$17:$B$30,B565,'Sf flex cabinet (2)'!$G$17:$G$30)) +
(SUMIF('Df flex cabinet'!$B$17:$B$36,B565,'Df flex cabinet'!$G$17:$G$36)) +
(SUMIF('Df flex cabinet (2)'!$B$17:$B$36,B565,'Df flex cabinet (2)'!$G$17:$G$36)) +
(SUMIF('Pole cover'!$B$17:$B$30,B565,'Pole cover'!$G$17:$G$30)) +
(SUMIF('Pole cover (2)'!$B$17:$B$30,B565,'Pole cover (2)'!$G$17:$G$30)) +
(SUMIF('Structural Steel Fab'!$B$17:$B$29,B565,'Structural Steel Fab'!$G$17:$G$29)) +
(SUMIF(Reveal!$B$17:$B$30,B565,Reveal!$G$17:$G$30)) +
(SUMIF('Reveal (2)'!$B$17:$B$30,B565,'Reveal (2)'!$G$17:$G$30)) +
(SUMIF('Crown cove top'!$B$17:$B$30,B565,'Crown cove top'!$G$17:$G$30)) +
(SUMIF('EMC assembly'!$B$17:$B$30,B565,'EMC assembly'!$G$17:$G$30)) +
(SUMIF(Crating!$B$17:$B$29,B565,Crating!$G$17:$G$29)) +
(SUMIF('LED wiring'!$B$17:$B$30,B565,'LED wiring'!$G$17:$G$30)) +
(SUMIF('Changeable copy face'!$B$17:$B$30,B565,'Changeable copy face'!$G$17:$G$30)) +
(SUMIF('Flex face assembly'!$B$17:$B$30,B565,'Flex face assembly'!$G$17:$G$30)) +
(SUMIF('Routed face assembly'!$B$17:$B$30,B565,'Routed face assembly'!$G$17:$G$30)) +
(SUMIF('Paint calculation'!$B$17:$B$30,B565,'Paint calculation'!$G$17:$G$30)) +
(SUMIF('Trimcap letter face'!$B$17:$B$30,B565,'Trimcap letter face'!$G$17:$G$30)) +
(SUMIF('Trimcap letter face (2)'!$B$17:$B$30,B565,'Trimcap letter face (2)'!$G$17:$G$30)) +
(SUMIF('Channel letter fabrication'!$B$17:$B$30,B565,'Channel letter fabrication'!$G$17:$G$30)) +
(SUMIF('Channel letter fabrication (2)'!$B$17:$B$30,B565,'Channel letter fabrication (2)'!$G$17:$G$30))</f>
        <v>0</v>
      </c>
    </row>
    <row r="566" spans="1:10">
      <c r="A566" s="28" t="str">
        <f>[1]ODBC!$A566</f>
        <v>#8 X 1/2 Hex/Slot SMS Screw Z</v>
      </c>
      <c r="B566" s="29" t="str">
        <f>[1]ODBC!B566</f>
        <v>36025</v>
      </c>
      <c r="C566" s="30">
        <f>IFERROR(VLOOKUP($B566,[1]ODBC!$B:$H,2,FALSE),"")</f>
        <v>4.2999999999999997E-2</v>
      </c>
      <c r="D566" s="30">
        <f>IFERROR(VLOOKUP($B566,[1]ODBC!$B:$H,3,FALSE),"")</f>
        <v>7.6999999999999999E-2</v>
      </c>
      <c r="E566" s="30" t="str">
        <f>IFERROR(VLOOKUP($B566,[1]ODBC!$B:$H,4,FALSE),"")</f>
        <v>EA</v>
      </c>
      <c r="F566" s="31">
        <f>IFERROR(VLOOKUP($B566,[1]ODBC!$B:$H,5,FALSE),"")</f>
        <v>44.45</v>
      </c>
      <c r="G566" s="32">
        <f>[1]ODBC!G566</f>
        <v>0</v>
      </c>
      <c r="H566" s="33">
        <f>SUM([1]ODBC!H566)</f>
        <v>0</v>
      </c>
      <c r="I566" s="41" t="str">
        <f>'Vinyl cutting'!$B$2</f>
        <v>J36938</v>
      </c>
      <c r="J566" s="42">
        <f ca="1">(SUMIF('Freeform time and material'!$B$17:$B$30,B566,'Freeform time and material'!$G$17:$G$30)) +
(SUMIF('Vinyl cutting'!$B$17:$B$30,B566,'Vinyl cutting'!$G$17:$G$30)) +
(SUMIF('Vinyl cutting (2)'!$B$17:$B$30,B566,'Vinyl cutting (2)'!$G$17:$G$30)) +
(SUMIF('Apply vinyl graphics'!$B$17:$B$30,B566,'Apply vinyl graphics'!$G$17:$G$30)) +
(SUMIF('Apply vinyl graphics (2)'!$B$17:$B$30,B566,'Apply vinyl graphics (2)'!$G$17:$G$30)) +
(SUMIF('Alum pan sign'!$B$17:$B$30,B566,'Alum pan sign'!$G$17:$G$30)) +
(SUMIF('Alum pan sign (2)'!$B$17:$B$30,B566,'Alum pan sign (2)'!$G$17:$G$30)) +
(SUMIF('Economy pan sign'!$B$17:$B$30,B566,'Economy pan sign'!$G$17:$G$30)) +
(SUMIF('Post and panel sign'!$B$17:$B$30,B566,'Post and panel sign'!$G$17:$G$30)) +
(SUMIF('Post and panel sign (2)'!$B$17:$B$30,B566,'Post and panel sign (2)'!$G$17:$G$30)) +
(SUMIF('Flat panels only'!$B$17:$B$30,B566,'Flat panels only'!$G$17:$G$30)) +
(SUMIF('Flat panels only (2)'!$B$17:$B$30,B566,'Flat panels only (2)'!$G$17:$G$30)) +
(SUMIF('Routed panel shapes'!$B$18:$B$31,B566,'Routed panel shapes'!$G$18:$G$31)) +
(SUMIF('Routed panel shapes (2)'!$B$18:$B$31,B566,'Routed panel shapes (2)'!$G$18:$G$31)) +
(SUMIF('Routed face only'!$B$17:$B$30,B566,'Routed face only'!$G$17:$G$30)) +
(SUMIF('Routed face only (2)'!$B$17:$B$30,B566,'Routed face only (2)'!$G$17:$G$30)) +
(SUMIF('Routed alum faces letters'!$B$17:$B$30,B566,'Routed alum faces letters'!$G$17:$G$30)) +
(SUMIF('Routed alum faces letters (2)'!$B$17:$B$30,B566,'Routed alum faces letters (2)'!$G$17:$G$30)) +
(SUMIF('Routed push through acrylic'!$B$17:$B$30,B566,'Routed push through acrylic'!$G$17:$G$30)) +
(SUMIF('Routed push through acrylic (2)'!$B$17:$B$30,B566,'Routed push through acrylic (2)'!$G$17:$G$30)) +
(SUMIF('Sf routed cabinet'!$B$17:$B$30,B566,'Sf routed cabinet'!$G$17:$G$30)) +
(SUMIF('Sf routed cabinet (2)'!$B$17:$B$30,B566,'Sf routed cabinet (2)'!$G$17:$G$30)) +
(SUMIF('Df routed cabinet'!$B$17:$B$30,B566,'Df routed cabinet'!$G$17:$G$30)) +
(SUMIF('Df routed cabinet (2)'!$B$17:$B$30,B566,'Df routed cabinet (2)'!$G$17:$G$30)) +
(SUMIF('Sf acrylic cabinet'!$B$17:$B$30,B566,'Sf acrylic cabinet'!$G$17:$G$30)) +
(SUMIF('Sf acrylic cabinet (2)'!$B$17:$B$30,B566,'Sf acrylic cabinet (2)'!$G$17:$G$30)) +
(SUMIF('Economy Sf acrylic'!$B$17:$B$30,B566,'Economy Sf acrylic'!$G$17:$G$30)) +
(SUMIF('Df acrylic cabinet'!$B$17:$B$30,B566,'Df acrylic cabinet'!$G$17:$G$30)) +
(SUMIF('Df acrylic cabinet (2)'!$B$17:$B$30,B566,'Df acrylic cabinet (2)'!$G$17:$G$30)) +
(SUMIF('Sf flex cabinet'!$B$17:$B$30,B566,'Sf flex cabinet'!$G$17:$G$30)) +
(SUMIF('Sf flex cabinet (2)'!$B$17:$B$30,B566,'Sf flex cabinet (2)'!$G$17:$G$30)) +
(SUMIF('Df flex cabinet'!$B$17:$B$36,B566,'Df flex cabinet'!$G$17:$G$36)) +
(SUMIF('Df flex cabinet (2)'!$B$17:$B$36,B566,'Df flex cabinet (2)'!$G$17:$G$36)) +
(SUMIF('Pole cover'!$B$17:$B$30,B566,'Pole cover'!$G$17:$G$30)) +
(SUMIF('Pole cover (2)'!$B$17:$B$30,B566,'Pole cover (2)'!$G$17:$G$30)) +
(SUMIF('Structural Steel Fab'!$B$17:$B$29,B566,'Structural Steel Fab'!$G$17:$G$29)) +
(SUMIF(Reveal!$B$17:$B$30,B566,Reveal!$G$17:$G$30)) +
(SUMIF('Reveal (2)'!$B$17:$B$30,B566,'Reveal (2)'!$G$17:$G$30)) +
(SUMIF('Crown cove top'!$B$17:$B$30,B566,'Crown cove top'!$G$17:$G$30)) +
(SUMIF('EMC assembly'!$B$17:$B$30,B566,'EMC assembly'!$G$17:$G$30)) +
(SUMIF(Crating!$B$17:$B$29,B566,Crating!$G$17:$G$29)) +
(SUMIF('LED wiring'!$B$17:$B$30,B566,'LED wiring'!$G$17:$G$30)) +
(SUMIF('Changeable copy face'!$B$17:$B$30,B566,'Changeable copy face'!$G$17:$G$30)) +
(SUMIF('Flex face assembly'!$B$17:$B$30,B566,'Flex face assembly'!$G$17:$G$30)) +
(SUMIF('Routed face assembly'!$B$17:$B$30,B566,'Routed face assembly'!$G$17:$G$30)) +
(SUMIF('Paint calculation'!$B$17:$B$30,B566,'Paint calculation'!$G$17:$G$30)) +
(SUMIF('Trimcap letter face'!$B$17:$B$30,B566,'Trimcap letter face'!$G$17:$G$30)) +
(SUMIF('Trimcap letter face (2)'!$B$17:$B$30,B566,'Trimcap letter face (2)'!$G$17:$G$30)) +
(SUMIF('Channel letter fabrication'!$B$17:$B$30,B566,'Channel letter fabrication'!$G$17:$G$30)) +
(SUMIF('Channel letter fabrication (2)'!$B$17:$B$30,B566,'Channel letter fabrication (2)'!$G$17:$G$30))</f>
        <v>0</v>
      </c>
    </row>
    <row r="567" spans="1:10">
      <c r="A567" s="28" t="str">
        <f>[1]ODBC!$A567</f>
        <v>#8 x 3/4" HEX (SMS) Screw</v>
      </c>
      <c r="B567" s="29" t="str">
        <f>[1]ODBC!B567</f>
        <v>36026</v>
      </c>
      <c r="C567" s="30">
        <f>IFERROR(VLOOKUP($B567,[1]ODBC!$B:$H,2,FALSE),"")</f>
        <v>1.4999999999999999E-2</v>
      </c>
      <c r="D567" s="30">
        <f>IFERROR(VLOOKUP($B567,[1]ODBC!$B:$H,3,FALSE),"")</f>
        <v>2.7E-2</v>
      </c>
      <c r="E567" s="30" t="str">
        <f>IFERROR(VLOOKUP($B567,[1]ODBC!$B:$H,4,FALSE),"")</f>
        <v>EA</v>
      </c>
      <c r="F567" s="31">
        <f>IFERROR(VLOOKUP($B567,[1]ODBC!$B:$H,5,FALSE),"")</f>
        <v>44.45</v>
      </c>
      <c r="G567" s="32">
        <f>[1]ODBC!G567</f>
        <v>0</v>
      </c>
      <c r="H567" s="33">
        <f>SUM([1]ODBC!H567)</f>
        <v>45800</v>
      </c>
      <c r="I567" s="41" t="str">
        <f>'Vinyl cutting'!$B$2</f>
        <v>J36938</v>
      </c>
      <c r="J567" s="42">
        <f ca="1">(SUMIF('Freeform time and material'!$B$17:$B$30,B567,'Freeform time and material'!$G$17:$G$30)) +
(SUMIF('Vinyl cutting'!$B$17:$B$30,B567,'Vinyl cutting'!$G$17:$G$30)) +
(SUMIF('Vinyl cutting (2)'!$B$17:$B$30,B567,'Vinyl cutting (2)'!$G$17:$G$30)) +
(SUMIF('Apply vinyl graphics'!$B$17:$B$30,B567,'Apply vinyl graphics'!$G$17:$G$30)) +
(SUMIF('Apply vinyl graphics (2)'!$B$17:$B$30,B567,'Apply vinyl graphics (2)'!$G$17:$G$30)) +
(SUMIF('Alum pan sign'!$B$17:$B$30,B567,'Alum pan sign'!$G$17:$G$30)) +
(SUMIF('Alum pan sign (2)'!$B$17:$B$30,B567,'Alum pan sign (2)'!$G$17:$G$30)) +
(SUMIF('Economy pan sign'!$B$17:$B$30,B567,'Economy pan sign'!$G$17:$G$30)) +
(SUMIF('Post and panel sign'!$B$17:$B$30,B567,'Post and panel sign'!$G$17:$G$30)) +
(SUMIF('Post and panel sign (2)'!$B$17:$B$30,B567,'Post and panel sign (2)'!$G$17:$G$30)) +
(SUMIF('Flat panels only'!$B$17:$B$30,B567,'Flat panels only'!$G$17:$G$30)) +
(SUMIF('Flat panels only (2)'!$B$17:$B$30,B567,'Flat panels only (2)'!$G$17:$G$30)) +
(SUMIF('Routed panel shapes'!$B$18:$B$31,B567,'Routed panel shapes'!$G$18:$G$31)) +
(SUMIF('Routed panel shapes (2)'!$B$18:$B$31,B567,'Routed panel shapes (2)'!$G$18:$G$31)) +
(SUMIF('Routed face only'!$B$17:$B$30,B567,'Routed face only'!$G$17:$G$30)) +
(SUMIF('Routed face only (2)'!$B$17:$B$30,B567,'Routed face only (2)'!$G$17:$G$30)) +
(SUMIF('Routed alum faces letters'!$B$17:$B$30,B567,'Routed alum faces letters'!$G$17:$G$30)) +
(SUMIF('Routed alum faces letters (2)'!$B$17:$B$30,B567,'Routed alum faces letters (2)'!$G$17:$G$30)) +
(SUMIF('Routed push through acrylic'!$B$17:$B$30,B567,'Routed push through acrylic'!$G$17:$G$30)) +
(SUMIF('Routed push through acrylic (2)'!$B$17:$B$30,B567,'Routed push through acrylic (2)'!$G$17:$G$30)) +
(SUMIF('Sf routed cabinet'!$B$17:$B$30,B567,'Sf routed cabinet'!$G$17:$G$30)) +
(SUMIF('Sf routed cabinet (2)'!$B$17:$B$30,B567,'Sf routed cabinet (2)'!$G$17:$G$30)) +
(SUMIF('Df routed cabinet'!$B$17:$B$30,B567,'Df routed cabinet'!$G$17:$G$30)) +
(SUMIF('Df routed cabinet (2)'!$B$17:$B$30,B567,'Df routed cabinet (2)'!$G$17:$G$30)) +
(SUMIF('Sf acrylic cabinet'!$B$17:$B$30,B567,'Sf acrylic cabinet'!$G$17:$G$30)) +
(SUMIF('Sf acrylic cabinet (2)'!$B$17:$B$30,B567,'Sf acrylic cabinet (2)'!$G$17:$G$30)) +
(SUMIF('Economy Sf acrylic'!$B$17:$B$30,B567,'Economy Sf acrylic'!$G$17:$G$30)) +
(SUMIF('Df acrylic cabinet'!$B$17:$B$30,B567,'Df acrylic cabinet'!$G$17:$G$30)) +
(SUMIF('Df acrylic cabinet (2)'!$B$17:$B$30,B567,'Df acrylic cabinet (2)'!$G$17:$G$30)) +
(SUMIF('Sf flex cabinet'!$B$17:$B$30,B567,'Sf flex cabinet'!$G$17:$G$30)) +
(SUMIF('Sf flex cabinet (2)'!$B$17:$B$30,B567,'Sf flex cabinet (2)'!$G$17:$G$30)) +
(SUMIF('Df flex cabinet'!$B$17:$B$36,B567,'Df flex cabinet'!$G$17:$G$36)) +
(SUMIF('Df flex cabinet (2)'!$B$17:$B$36,B567,'Df flex cabinet (2)'!$G$17:$G$36)) +
(SUMIF('Pole cover'!$B$17:$B$30,B567,'Pole cover'!$G$17:$G$30)) +
(SUMIF('Pole cover (2)'!$B$17:$B$30,B567,'Pole cover (2)'!$G$17:$G$30)) +
(SUMIF('Structural Steel Fab'!$B$17:$B$29,B567,'Structural Steel Fab'!$G$17:$G$29)) +
(SUMIF(Reveal!$B$17:$B$30,B567,Reveal!$G$17:$G$30)) +
(SUMIF('Reveal (2)'!$B$17:$B$30,B567,'Reveal (2)'!$G$17:$G$30)) +
(SUMIF('Crown cove top'!$B$17:$B$30,B567,'Crown cove top'!$G$17:$G$30)) +
(SUMIF('EMC assembly'!$B$17:$B$30,B567,'EMC assembly'!$G$17:$G$30)) +
(SUMIF(Crating!$B$17:$B$29,B567,Crating!$G$17:$G$29)) +
(SUMIF('LED wiring'!$B$17:$B$30,B567,'LED wiring'!$G$17:$G$30)) +
(SUMIF('Changeable copy face'!$B$17:$B$30,B567,'Changeable copy face'!$G$17:$G$30)) +
(SUMIF('Flex face assembly'!$B$17:$B$30,B567,'Flex face assembly'!$G$17:$G$30)) +
(SUMIF('Routed face assembly'!$B$17:$B$30,B567,'Routed face assembly'!$G$17:$G$30)) +
(SUMIF('Paint calculation'!$B$17:$B$30,B567,'Paint calculation'!$G$17:$G$30)) +
(SUMIF('Trimcap letter face'!$B$17:$B$30,B567,'Trimcap letter face'!$G$17:$G$30)) +
(SUMIF('Trimcap letter face (2)'!$B$17:$B$30,B567,'Trimcap letter face (2)'!$G$17:$G$30)) +
(SUMIF('Channel letter fabrication'!$B$17:$B$30,B567,'Channel letter fabrication'!$G$17:$G$30)) +
(SUMIF('Channel letter fabrication (2)'!$B$17:$B$30,B567,'Channel letter fabrication (2)'!$G$17:$G$30))</f>
        <v>0</v>
      </c>
    </row>
    <row r="568" spans="1:10">
      <c r="A568" s="28" t="str">
        <f>[1]ODBC!$A568</f>
        <v>#8 X 3/4 Square Drill Flat HD SMS</v>
      </c>
      <c r="B568" s="29" t="str">
        <f>[1]ODBC!B568</f>
        <v>36029</v>
      </c>
      <c r="C568" s="30">
        <f>IFERROR(VLOOKUP($B568,[1]ODBC!$B:$H,2,FALSE),"")</f>
        <v>7.0000000000000007E-2</v>
      </c>
      <c r="D568" s="30">
        <f>IFERROR(VLOOKUP($B568,[1]ODBC!$B:$H,3,FALSE),"")</f>
        <v>0.126</v>
      </c>
      <c r="E568" s="30" t="str">
        <f>IFERROR(VLOOKUP($B568,[1]ODBC!$B:$H,4,FALSE),"")</f>
        <v>EA</v>
      </c>
      <c r="F568" s="31">
        <f>IFERROR(VLOOKUP($B568,[1]ODBC!$B:$H,5,FALSE),"")</f>
        <v>44.45</v>
      </c>
      <c r="G568" s="32">
        <f>[1]ODBC!G568</f>
        <v>0</v>
      </c>
      <c r="H568" s="33">
        <f>SUM([1]ODBC!H568)</f>
        <v>46062</v>
      </c>
      <c r="I568" s="41" t="str">
        <f>'Vinyl cutting'!$B$2</f>
        <v>J36938</v>
      </c>
      <c r="J568" s="42">
        <f ca="1">(SUMIF('Freeform time and material'!$B$17:$B$30,B568,'Freeform time and material'!$G$17:$G$30)) +
(SUMIF('Vinyl cutting'!$B$17:$B$30,B568,'Vinyl cutting'!$G$17:$G$30)) +
(SUMIF('Vinyl cutting (2)'!$B$17:$B$30,B568,'Vinyl cutting (2)'!$G$17:$G$30)) +
(SUMIF('Apply vinyl graphics'!$B$17:$B$30,B568,'Apply vinyl graphics'!$G$17:$G$30)) +
(SUMIF('Apply vinyl graphics (2)'!$B$17:$B$30,B568,'Apply vinyl graphics (2)'!$G$17:$G$30)) +
(SUMIF('Alum pan sign'!$B$17:$B$30,B568,'Alum pan sign'!$G$17:$G$30)) +
(SUMIF('Alum pan sign (2)'!$B$17:$B$30,B568,'Alum pan sign (2)'!$G$17:$G$30)) +
(SUMIF('Economy pan sign'!$B$17:$B$30,B568,'Economy pan sign'!$G$17:$G$30)) +
(SUMIF('Post and panel sign'!$B$17:$B$30,B568,'Post and panel sign'!$G$17:$G$30)) +
(SUMIF('Post and panel sign (2)'!$B$17:$B$30,B568,'Post and panel sign (2)'!$G$17:$G$30)) +
(SUMIF('Flat panels only'!$B$17:$B$30,B568,'Flat panels only'!$G$17:$G$30)) +
(SUMIF('Flat panels only (2)'!$B$17:$B$30,B568,'Flat panels only (2)'!$G$17:$G$30)) +
(SUMIF('Routed panel shapes'!$B$18:$B$31,B568,'Routed panel shapes'!$G$18:$G$31)) +
(SUMIF('Routed panel shapes (2)'!$B$18:$B$31,B568,'Routed panel shapes (2)'!$G$18:$G$31)) +
(SUMIF('Routed face only'!$B$17:$B$30,B568,'Routed face only'!$G$17:$G$30)) +
(SUMIF('Routed face only (2)'!$B$17:$B$30,B568,'Routed face only (2)'!$G$17:$G$30)) +
(SUMIF('Routed alum faces letters'!$B$17:$B$30,B568,'Routed alum faces letters'!$G$17:$G$30)) +
(SUMIF('Routed alum faces letters (2)'!$B$17:$B$30,B568,'Routed alum faces letters (2)'!$G$17:$G$30)) +
(SUMIF('Routed push through acrylic'!$B$17:$B$30,B568,'Routed push through acrylic'!$G$17:$G$30)) +
(SUMIF('Routed push through acrylic (2)'!$B$17:$B$30,B568,'Routed push through acrylic (2)'!$G$17:$G$30)) +
(SUMIF('Sf routed cabinet'!$B$17:$B$30,B568,'Sf routed cabinet'!$G$17:$G$30)) +
(SUMIF('Sf routed cabinet (2)'!$B$17:$B$30,B568,'Sf routed cabinet (2)'!$G$17:$G$30)) +
(SUMIF('Df routed cabinet'!$B$17:$B$30,B568,'Df routed cabinet'!$G$17:$G$30)) +
(SUMIF('Df routed cabinet (2)'!$B$17:$B$30,B568,'Df routed cabinet (2)'!$G$17:$G$30)) +
(SUMIF('Sf acrylic cabinet'!$B$17:$B$30,B568,'Sf acrylic cabinet'!$G$17:$G$30)) +
(SUMIF('Sf acrylic cabinet (2)'!$B$17:$B$30,B568,'Sf acrylic cabinet (2)'!$G$17:$G$30)) +
(SUMIF('Economy Sf acrylic'!$B$17:$B$30,B568,'Economy Sf acrylic'!$G$17:$G$30)) +
(SUMIF('Df acrylic cabinet'!$B$17:$B$30,B568,'Df acrylic cabinet'!$G$17:$G$30)) +
(SUMIF('Df acrylic cabinet (2)'!$B$17:$B$30,B568,'Df acrylic cabinet (2)'!$G$17:$G$30)) +
(SUMIF('Sf flex cabinet'!$B$17:$B$30,B568,'Sf flex cabinet'!$G$17:$G$30)) +
(SUMIF('Sf flex cabinet (2)'!$B$17:$B$30,B568,'Sf flex cabinet (2)'!$G$17:$G$30)) +
(SUMIF('Df flex cabinet'!$B$17:$B$36,B568,'Df flex cabinet'!$G$17:$G$36)) +
(SUMIF('Df flex cabinet (2)'!$B$17:$B$36,B568,'Df flex cabinet (2)'!$G$17:$G$36)) +
(SUMIF('Pole cover'!$B$17:$B$30,B568,'Pole cover'!$G$17:$G$30)) +
(SUMIF('Pole cover (2)'!$B$17:$B$30,B568,'Pole cover (2)'!$G$17:$G$30)) +
(SUMIF('Structural Steel Fab'!$B$17:$B$29,B568,'Structural Steel Fab'!$G$17:$G$29)) +
(SUMIF(Reveal!$B$17:$B$30,B568,Reveal!$G$17:$G$30)) +
(SUMIF('Reveal (2)'!$B$17:$B$30,B568,'Reveal (2)'!$G$17:$G$30)) +
(SUMIF('Crown cove top'!$B$17:$B$30,B568,'Crown cove top'!$G$17:$G$30)) +
(SUMIF('EMC assembly'!$B$17:$B$30,B568,'EMC assembly'!$G$17:$G$30)) +
(SUMIF(Crating!$B$17:$B$29,B568,Crating!$G$17:$G$29)) +
(SUMIF('LED wiring'!$B$17:$B$30,B568,'LED wiring'!$G$17:$G$30)) +
(SUMIF('Changeable copy face'!$B$17:$B$30,B568,'Changeable copy face'!$G$17:$G$30)) +
(SUMIF('Flex face assembly'!$B$17:$B$30,B568,'Flex face assembly'!$G$17:$G$30)) +
(SUMIF('Routed face assembly'!$B$17:$B$30,B568,'Routed face assembly'!$G$17:$G$30)) +
(SUMIF('Paint calculation'!$B$17:$B$30,B568,'Paint calculation'!$G$17:$G$30)) +
(SUMIF('Trimcap letter face'!$B$17:$B$30,B568,'Trimcap letter face'!$G$17:$G$30)) +
(SUMIF('Trimcap letter face (2)'!$B$17:$B$30,B568,'Trimcap letter face (2)'!$G$17:$G$30)) +
(SUMIF('Channel letter fabrication'!$B$17:$B$30,B568,'Channel letter fabrication'!$G$17:$G$30)) +
(SUMIF('Channel letter fabrication (2)'!$B$17:$B$30,B568,'Channel letter fabrication (2)'!$G$17:$G$30))</f>
        <v>0</v>
      </c>
    </row>
    <row r="569" spans="1:10">
      <c r="A569" s="28" t="str">
        <f>[1]ODBC!$A569</f>
        <v>#8 X 3/4 Phil Drill Screw Z</v>
      </c>
      <c r="B569" s="29" t="str">
        <f>[1]ODBC!B569</f>
        <v>36030</v>
      </c>
      <c r="C569" s="30">
        <f>IFERROR(VLOOKUP($B569,[1]ODBC!$B:$H,2,FALSE),"")</f>
        <v>3.5999999999999997E-2</v>
      </c>
      <c r="D569" s="30">
        <f>IFERROR(VLOOKUP($B569,[1]ODBC!$B:$H,3,FALSE),"")</f>
        <v>6.5000000000000002E-2</v>
      </c>
      <c r="E569" s="30" t="str">
        <f>IFERROR(VLOOKUP($B569,[1]ODBC!$B:$H,4,FALSE),"")</f>
        <v>EA</v>
      </c>
      <c r="F569" s="31">
        <f>IFERROR(VLOOKUP($B569,[1]ODBC!$B:$H,5,FALSE),"")</f>
        <v>44.45</v>
      </c>
      <c r="G569" s="32">
        <f>[1]ODBC!G569</f>
        <v>0</v>
      </c>
      <c r="H569" s="33">
        <f>SUM([1]ODBC!H569)</f>
        <v>46056</v>
      </c>
      <c r="I569" s="41" t="str">
        <f>'Vinyl cutting'!$B$2</f>
        <v>J36938</v>
      </c>
      <c r="J569" s="42">
        <f ca="1">(SUMIF('Freeform time and material'!$B$17:$B$30,B569,'Freeform time and material'!$G$17:$G$30)) +
(SUMIF('Vinyl cutting'!$B$17:$B$30,B569,'Vinyl cutting'!$G$17:$G$30)) +
(SUMIF('Vinyl cutting (2)'!$B$17:$B$30,B569,'Vinyl cutting (2)'!$G$17:$G$30)) +
(SUMIF('Apply vinyl graphics'!$B$17:$B$30,B569,'Apply vinyl graphics'!$G$17:$G$30)) +
(SUMIF('Apply vinyl graphics (2)'!$B$17:$B$30,B569,'Apply vinyl graphics (2)'!$G$17:$G$30)) +
(SUMIF('Alum pan sign'!$B$17:$B$30,B569,'Alum pan sign'!$G$17:$G$30)) +
(SUMIF('Alum pan sign (2)'!$B$17:$B$30,B569,'Alum pan sign (2)'!$G$17:$G$30)) +
(SUMIF('Economy pan sign'!$B$17:$B$30,B569,'Economy pan sign'!$G$17:$G$30)) +
(SUMIF('Post and panel sign'!$B$17:$B$30,B569,'Post and panel sign'!$G$17:$G$30)) +
(SUMIF('Post and panel sign (2)'!$B$17:$B$30,B569,'Post and panel sign (2)'!$G$17:$G$30)) +
(SUMIF('Flat panels only'!$B$17:$B$30,B569,'Flat panels only'!$G$17:$G$30)) +
(SUMIF('Flat panels only (2)'!$B$17:$B$30,B569,'Flat panels only (2)'!$G$17:$G$30)) +
(SUMIF('Routed panel shapes'!$B$18:$B$31,B569,'Routed panel shapes'!$G$18:$G$31)) +
(SUMIF('Routed panel shapes (2)'!$B$18:$B$31,B569,'Routed panel shapes (2)'!$G$18:$G$31)) +
(SUMIF('Routed face only'!$B$17:$B$30,B569,'Routed face only'!$G$17:$G$30)) +
(SUMIF('Routed face only (2)'!$B$17:$B$30,B569,'Routed face only (2)'!$G$17:$G$30)) +
(SUMIF('Routed alum faces letters'!$B$17:$B$30,B569,'Routed alum faces letters'!$G$17:$G$30)) +
(SUMIF('Routed alum faces letters (2)'!$B$17:$B$30,B569,'Routed alum faces letters (2)'!$G$17:$G$30)) +
(SUMIF('Routed push through acrylic'!$B$17:$B$30,B569,'Routed push through acrylic'!$G$17:$G$30)) +
(SUMIF('Routed push through acrylic (2)'!$B$17:$B$30,B569,'Routed push through acrylic (2)'!$G$17:$G$30)) +
(SUMIF('Sf routed cabinet'!$B$17:$B$30,B569,'Sf routed cabinet'!$G$17:$G$30)) +
(SUMIF('Sf routed cabinet (2)'!$B$17:$B$30,B569,'Sf routed cabinet (2)'!$G$17:$G$30)) +
(SUMIF('Df routed cabinet'!$B$17:$B$30,B569,'Df routed cabinet'!$G$17:$G$30)) +
(SUMIF('Df routed cabinet (2)'!$B$17:$B$30,B569,'Df routed cabinet (2)'!$G$17:$G$30)) +
(SUMIF('Sf acrylic cabinet'!$B$17:$B$30,B569,'Sf acrylic cabinet'!$G$17:$G$30)) +
(SUMIF('Sf acrylic cabinet (2)'!$B$17:$B$30,B569,'Sf acrylic cabinet (2)'!$G$17:$G$30)) +
(SUMIF('Economy Sf acrylic'!$B$17:$B$30,B569,'Economy Sf acrylic'!$G$17:$G$30)) +
(SUMIF('Df acrylic cabinet'!$B$17:$B$30,B569,'Df acrylic cabinet'!$G$17:$G$30)) +
(SUMIF('Df acrylic cabinet (2)'!$B$17:$B$30,B569,'Df acrylic cabinet (2)'!$G$17:$G$30)) +
(SUMIF('Sf flex cabinet'!$B$17:$B$30,B569,'Sf flex cabinet'!$G$17:$G$30)) +
(SUMIF('Sf flex cabinet (2)'!$B$17:$B$30,B569,'Sf flex cabinet (2)'!$G$17:$G$30)) +
(SUMIF('Df flex cabinet'!$B$17:$B$36,B569,'Df flex cabinet'!$G$17:$G$36)) +
(SUMIF('Df flex cabinet (2)'!$B$17:$B$36,B569,'Df flex cabinet (2)'!$G$17:$G$36)) +
(SUMIF('Pole cover'!$B$17:$B$30,B569,'Pole cover'!$G$17:$G$30)) +
(SUMIF('Pole cover (2)'!$B$17:$B$30,B569,'Pole cover (2)'!$G$17:$G$30)) +
(SUMIF('Structural Steel Fab'!$B$17:$B$29,B569,'Structural Steel Fab'!$G$17:$G$29)) +
(SUMIF(Reveal!$B$17:$B$30,B569,Reveal!$G$17:$G$30)) +
(SUMIF('Reveal (2)'!$B$17:$B$30,B569,'Reveal (2)'!$G$17:$G$30)) +
(SUMIF('Crown cove top'!$B$17:$B$30,B569,'Crown cove top'!$G$17:$G$30)) +
(SUMIF('EMC assembly'!$B$17:$B$30,B569,'EMC assembly'!$G$17:$G$30)) +
(SUMIF(Crating!$B$17:$B$29,B569,Crating!$G$17:$G$29)) +
(SUMIF('LED wiring'!$B$17:$B$30,B569,'LED wiring'!$G$17:$G$30)) +
(SUMIF('Changeable copy face'!$B$17:$B$30,B569,'Changeable copy face'!$G$17:$G$30)) +
(SUMIF('Flex face assembly'!$B$17:$B$30,B569,'Flex face assembly'!$G$17:$G$30)) +
(SUMIF('Routed face assembly'!$B$17:$B$30,B569,'Routed face assembly'!$G$17:$G$30)) +
(SUMIF('Paint calculation'!$B$17:$B$30,B569,'Paint calculation'!$G$17:$G$30)) +
(SUMIF('Trimcap letter face'!$B$17:$B$30,B569,'Trimcap letter face'!$G$17:$G$30)) +
(SUMIF('Trimcap letter face (2)'!$B$17:$B$30,B569,'Trimcap letter face (2)'!$G$17:$G$30)) +
(SUMIF('Channel letter fabrication'!$B$17:$B$30,B569,'Channel letter fabrication'!$G$17:$G$30)) +
(SUMIF('Channel letter fabrication (2)'!$B$17:$B$30,B569,'Channel letter fabrication (2)'!$G$17:$G$30))</f>
        <v>0</v>
      </c>
    </row>
    <row r="570" spans="1:10">
      <c r="A570" s="28" t="str">
        <f>[1]ODBC!$A570</f>
        <v>#8 X 3/4 K-Lath SDS #2 Z</v>
      </c>
      <c r="B570" s="29" t="str">
        <f>[1]ODBC!B570</f>
        <v>36031</v>
      </c>
      <c r="C570" s="30">
        <f>IFERROR(VLOOKUP($B570,[1]ODBC!$B:$H,2,FALSE),"")</f>
        <v>3.7999999999999999E-2</v>
      </c>
      <c r="D570" s="30">
        <f>IFERROR(VLOOKUP($B570,[1]ODBC!$B:$H,3,FALSE),"")</f>
        <v>6.8000000000000005E-2</v>
      </c>
      <c r="E570" s="30" t="str">
        <f>IFERROR(VLOOKUP($B570,[1]ODBC!$B:$H,4,FALSE),"")</f>
        <v>EA</v>
      </c>
      <c r="F570" s="31">
        <f>IFERROR(VLOOKUP($B570,[1]ODBC!$B:$H,5,FALSE),"")</f>
        <v>44.45</v>
      </c>
      <c r="G570" s="32">
        <f>[1]ODBC!G570</f>
        <v>0</v>
      </c>
      <c r="H570" s="33">
        <f>SUM([1]ODBC!H570)</f>
        <v>45982</v>
      </c>
      <c r="I570" s="41" t="str">
        <f>'Vinyl cutting'!$B$2</f>
        <v>J36938</v>
      </c>
      <c r="J570" s="42">
        <f ca="1">(SUMIF('Freeform time and material'!$B$17:$B$30,B570,'Freeform time and material'!$G$17:$G$30)) +
(SUMIF('Vinyl cutting'!$B$17:$B$30,B570,'Vinyl cutting'!$G$17:$G$30)) +
(SUMIF('Vinyl cutting (2)'!$B$17:$B$30,B570,'Vinyl cutting (2)'!$G$17:$G$30)) +
(SUMIF('Apply vinyl graphics'!$B$17:$B$30,B570,'Apply vinyl graphics'!$G$17:$G$30)) +
(SUMIF('Apply vinyl graphics (2)'!$B$17:$B$30,B570,'Apply vinyl graphics (2)'!$G$17:$G$30)) +
(SUMIF('Alum pan sign'!$B$17:$B$30,B570,'Alum pan sign'!$G$17:$G$30)) +
(SUMIF('Alum pan sign (2)'!$B$17:$B$30,B570,'Alum pan sign (2)'!$G$17:$G$30)) +
(SUMIF('Economy pan sign'!$B$17:$B$30,B570,'Economy pan sign'!$G$17:$G$30)) +
(SUMIF('Post and panel sign'!$B$17:$B$30,B570,'Post and panel sign'!$G$17:$G$30)) +
(SUMIF('Post and panel sign (2)'!$B$17:$B$30,B570,'Post and panel sign (2)'!$G$17:$G$30)) +
(SUMIF('Flat panels only'!$B$17:$B$30,B570,'Flat panels only'!$G$17:$G$30)) +
(SUMIF('Flat panels only (2)'!$B$17:$B$30,B570,'Flat panels only (2)'!$G$17:$G$30)) +
(SUMIF('Routed panel shapes'!$B$18:$B$31,B570,'Routed panel shapes'!$G$18:$G$31)) +
(SUMIF('Routed panel shapes (2)'!$B$18:$B$31,B570,'Routed panel shapes (2)'!$G$18:$G$31)) +
(SUMIF('Routed face only'!$B$17:$B$30,B570,'Routed face only'!$G$17:$G$30)) +
(SUMIF('Routed face only (2)'!$B$17:$B$30,B570,'Routed face only (2)'!$G$17:$G$30)) +
(SUMIF('Routed alum faces letters'!$B$17:$B$30,B570,'Routed alum faces letters'!$G$17:$G$30)) +
(SUMIF('Routed alum faces letters (2)'!$B$17:$B$30,B570,'Routed alum faces letters (2)'!$G$17:$G$30)) +
(SUMIF('Routed push through acrylic'!$B$17:$B$30,B570,'Routed push through acrylic'!$G$17:$G$30)) +
(SUMIF('Routed push through acrylic (2)'!$B$17:$B$30,B570,'Routed push through acrylic (2)'!$G$17:$G$30)) +
(SUMIF('Sf routed cabinet'!$B$17:$B$30,B570,'Sf routed cabinet'!$G$17:$G$30)) +
(SUMIF('Sf routed cabinet (2)'!$B$17:$B$30,B570,'Sf routed cabinet (2)'!$G$17:$G$30)) +
(SUMIF('Df routed cabinet'!$B$17:$B$30,B570,'Df routed cabinet'!$G$17:$G$30)) +
(SUMIF('Df routed cabinet (2)'!$B$17:$B$30,B570,'Df routed cabinet (2)'!$G$17:$G$30)) +
(SUMIF('Sf acrylic cabinet'!$B$17:$B$30,B570,'Sf acrylic cabinet'!$G$17:$G$30)) +
(SUMIF('Sf acrylic cabinet (2)'!$B$17:$B$30,B570,'Sf acrylic cabinet (2)'!$G$17:$G$30)) +
(SUMIF('Economy Sf acrylic'!$B$17:$B$30,B570,'Economy Sf acrylic'!$G$17:$G$30)) +
(SUMIF('Df acrylic cabinet'!$B$17:$B$30,B570,'Df acrylic cabinet'!$G$17:$G$30)) +
(SUMIF('Df acrylic cabinet (2)'!$B$17:$B$30,B570,'Df acrylic cabinet (2)'!$G$17:$G$30)) +
(SUMIF('Sf flex cabinet'!$B$17:$B$30,B570,'Sf flex cabinet'!$G$17:$G$30)) +
(SUMIF('Sf flex cabinet (2)'!$B$17:$B$30,B570,'Sf flex cabinet (2)'!$G$17:$G$30)) +
(SUMIF('Df flex cabinet'!$B$17:$B$36,B570,'Df flex cabinet'!$G$17:$G$36)) +
(SUMIF('Df flex cabinet (2)'!$B$17:$B$36,B570,'Df flex cabinet (2)'!$G$17:$G$36)) +
(SUMIF('Pole cover'!$B$17:$B$30,B570,'Pole cover'!$G$17:$G$30)) +
(SUMIF('Pole cover (2)'!$B$17:$B$30,B570,'Pole cover (2)'!$G$17:$G$30)) +
(SUMIF('Structural Steel Fab'!$B$17:$B$29,B570,'Structural Steel Fab'!$G$17:$G$29)) +
(SUMIF(Reveal!$B$17:$B$30,B570,Reveal!$G$17:$G$30)) +
(SUMIF('Reveal (2)'!$B$17:$B$30,B570,'Reveal (2)'!$G$17:$G$30)) +
(SUMIF('Crown cove top'!$B$17:$B$30,B570,'Crown cove top'!$G$17:$G$30)) +
(SUMIF('EMC assembly'!$B$17:$B$30,B570,'EMC assembly'!$G$17:$G$30)) +
(SUMIF(Crating!$B$17:$B$29,B570,Crating!$G$17:$G$29)) +
(SUMIF('LED wiring'!$B$17:$B$30,B570,'LED wiring'!$G$17:$G$30)) +
(SUMIF('Changeable copy face'!$B$17:$B$30,B570,'Changeable copy face'!$G$17:$G$30)) +
(SUMIF('Flex face assembly'!$B$17:$B$30,B570,'Flex face assembly'!$G$17:$G$30)) +
(SUMIF('Routed face assembly'!$B$17:$B$30,B570,'Routed face assembly'!$G$17:$G$30)) +
(SUMIF('Paint calculation'!$B$17:$B$30,B570,'Paint calculation'!$G$17:$G$30)) +
(SUMIF('Trimcap letter face'!$B$17:$B$30,B570,'Trimcap letter face'!$G$17:$G$30)) +
(SUMIF('Trimcap letter face (2)'!$B$17:$B$30,B570,'Trimcap letter face (2)'!$G$17:$G$30)) +
(SUMIF('Channel letter fabrication'!$B$17:$B$30,B570,'Channel letter fabrication'!$G$17:$G$30)) +
(SUMIF('Channel letter fabrication (2)'!$B$17:$B$30,B570,'Channel letter fabrication (2)'!$G$17:$G$30))</f>
        <v>0</v>
      </c>
    </row>
    <row r="571" spans="1:10">
      <c r="A571" s="28" t="str">
        <f>[1]ODBC!$A571</f>
        <v>#8 x 3/4 Hex/Slot SMS Screw</v>
      </c>
      <c r="B571" s="29" t="str">
        <f>[1]ODBC!B571</f>
        <v>36032</v>
      </c>
      <c r="C571" s="30">
        <f>IFERROR(VLOOKUP($B571,[1]ODBC!$B:$H,2,FALSE),"")</f>
        <v>4.2999999999999997E-2</v>
      </c>
      <c r="D571" s="30">
        <f>IFERROR(VLOOKUP($B571,[1]ODBC!$B:$H,3,FALSE),"")</f>
        <v>7.6999999999999999E-2</v>
      </c>
      <c r="E571" s="30" t="str">
        <f>IFERROR(VLOOKUP($B571,[1]ODBC!$B:$H,4,FALSE),"")</f>
        <v>EA</v>
      </c>
      <c r="F571" s="31">
        <f>IFERROR(VLOOKUP($B571,[1]ODBC!$B:$H,5,FALSE),"")</f>
        <v>44.45</v>
      </c>
      <c r="G571" s="32">
        <f>[1]ODBC!G571</f>
        <v>0</v>
      </c>
      <c r="H571" s="33">
        <f>SUM([1]ODBC!H571)</f>
        <v>44680</v>
      </c>
      <c r="I571" s="41" t="str">
        <f>'Vinyl cutting'!$B$2</f>
        <v>J36938</v>
      </c>
      <c r="J571" s="42">
        <f ca="1">(SUMIF('Freeform time and material'!$B$17:$B$30,B571,'Freeform time and material'!$G$17:$G$30)) +
(SUMIF('Vinyl cutting'!$B$17:$B$30,B571,'Vinyl cutting'!$G$17:$G$30)) +
(SUMIF('Vinyl cutting (2)'!$B$17:$B$30,B571,'Vinyl cutting (2)'!$G$17:$G$30)) +
(SUMIF('Apply vinyl graphics'!$B$17:$B$30,B571,'Apply vinyl graphics'!$G$17:$G$30)) +
(SUMIF('Apply vinyl graphics (2)'!$B$17:$B$30,B571,'Apply vinyl graphics (2)'!$G$17:$G$30)) +
(SUMIF('Alum pan sign'!$B$17:$B$30,B571,'Alum pan sign'!$G$17:$G$30)) +
(SUMIF('Alum pan sign (2)'!$B$17:$B$30,B571,'Alum pan sign (2)'!$G$17:$G$30)) +
(SUMIF('Economy pan sign'!$B$17:$B$30,B571,'Economy pan sign'!$G$17:$G$30)) +
(SUMIF('Post and panel sign'!$B$17:$B$30,B571,'Post and panel sign'!$G$17:$G$30)) +
(SUMIF('Post and panel sign (2)'!$B$17:$B$30,B571,'Post and panel sign (2)'!$G$17:$G$30)) +
(SUMIF('Flat panels only'!$B$17:$B$30,B571,'Flat panels only'!$G$17:$G$30)) +
(SUMIF('Flat panels only (2)'!$B$17:$B$30,B571,'Flat panels only (2)'!$G$17:$G$30)) +
(SUMIF('Routed panel shapes'!$B$18:$B$31,B571,'Routed panel shapes'!$G$18:$G$31)) +
(SUMIF('Routed panel shapes (2)'!$B$18:$B$31,B571,'Routed panel shapes (2)'!$G$18:$G$31)) +
(SUMIF('Routed face only'!$B$17:$B$30,B571,'Routed face only'!$G$17:$G$30)) +
(SUMIF('Routed face only (2)'!$B$17:$B$30,B571,'Routed face only (2)'!$G$17:$G$30)) +
(SUMIF('Routed alum faces letters'!$B$17:$B$30,B571,'Routed alum faces letters'!$G$17:$G$30)) +
(SUMIF('Routed alum faces letters (2)'!$B$17:$B$30,B571,'Routed alum faces letters (2)'!$G$17:$G$30)) +
(SUMIF('Routed push through acrylic'!$B$17:$B$30,B571,'Routed push through acrylic'!$G$17:$G$30)) +
(SUMIF('Routed push through acrylic (2)'!$B$17:$B$30,B571,'Routed push through acrylic (2)'!$G$17:$G$30)) +
(SUMIF('Sf routed cabinet'!$B$17:$B$30,B571,'Sf routed cabinet'!$G$17:$G$30)) +
(SUMIF('Sf routed cabinet (2)'!$B$17:$B$30,B571,'Sf routed cabinet (2)'!$G$17:$G$30)) +
(SUMIF('Df routed cabinet'!$B$17:$B$30,B571,'Df routed cabinet'!$G$17:$G$30)) +
(SUMIF('Df routed cabinet (2)'!$B$17:$B$30,B571,'Df routed cabinet (2)'!$G$17:$G$30)) +
(SUMIF('Sf acrylic cabinet'!$B$17:$B$30,B571,'Sf acrylic cabinet'!$G$17:$G$30)) +
(SUMIF('Sf acrylic cabinet (2)'!$B$17:$B$30,B571,'Sf acrylic cabinet (2)'!$G$17:$G$30)) +
(SUMIF('Economy Sf acrylic'!$B$17:$B$30,B571,'Economy Sf acrylic'!$G$17:$G$30)) +
(SUMIF('Df acrylic cabinet'!$B$17:$B$30,B571,'Df acrylic cabinet'!$G$17:$G$30)) +
(SUMIF('Df acrylic cabinet (2)'!$B$17:$B$30,B571,'Df acrylic cabinet (2)'!$G$17:$G$30)) +
(SUMIF('Sf flex cabinet'!$B$17:$B$30,B571,'Sf flex cabinet'!$G$17:$G$30)) +
(SUMIF('Sf flex cabinet (2)'!$B$17:$B$30,B571,'Sf flex cabinet (2)'!$G$17:$G$30)) +
(SUMIF('Df flex cabinet'!$B$17:$B$36,B571,'Df flex cabinet'!$G$17:$G$36)) +
(SUMIF('Df flex cabinet (2)'!$B$17:$B$36,B571,'Df flex cabinet (2)'!$G$17:$G$36)) +
(SUMIF('Pole cover'!$B$17:$B$30,B571,'Pole cover'!$G$17:$G$30)) +
(SUMIF('Pole cover (2)'!$B$17:$B$30,B571,'Pole cover (2)'!$G$17:$G$30)) +
(SUMIF('Structural Steel Fab'!$B$17:$B$29,B571,'Structural Steel Fab'!$G$17:$G$29)) +
(SUMIF(Reveal!$B$17:$B$30,B571,Reveal!$G$17:$G$30)) +
(SUMIF('Reveal (2)'!$B$17:$B$30,B571,'Reveal (2)'!$G$17:$G$30)) +
(SUMIF('Crown cove top'!$B$17:$B$30,B571,'Crown cove top'!$G$17:$G$30)) +
(SUMIF('EMC assembly'!$B$17:$B$30,B571,'EMC assembly'!$G$17:$G$30)) +
(SUMIF(Crating!$B$17:$B$29,B571,Crating!$G$17:$G$29)) +
(SUMIF('LED wiring'!$B$17:$B$30,B571,'LED wiring'!$G$17:$G$30)) +
(SUMIF('Changeable copy face'!$B$17:$B$30,B571,'Changeable copy face'!$G$17:$G$30)) +
(SUMIF('Flex face assembly'!$B$17:$B$30,B571,'Flex face assembly'!$G$17:$G$30)) +
(SUMIF('Routed face assembly'!$B$17:$B$30,B571,'Routed face assembly'!$G$17:$G$30)) +
(SUMIF('Paint calculation'!$B$17:$B$30,B571,'Paint calculation'!$G$17:$G$30)) +
(SUMIF('Trimcap letter face'!$B$17:$B$30,B571,'Trimcap letter face'!$G$17:$G$30)) +
(SUMIF('Trimcap letter face (2)'!$B$17:$B$30,B571,'Trimcap letter face (2)'!$G$17:$G$30)) +
(SUMIF('Channel letter fabrication'!$B$17:$B$30,B571,'Channel letter fabrication'!$G$17:$G$30)) +
(SUMIF('Channel letter fabrication (2)'!$B$17:$B$30,B571,'Channel letter fabrication (2)'!$G$17:$G$30))</f>
        <v>0</v>
      </c>
    </row>
    <row r="572" spans="1:10">
      <c r="A572" s="28" t="str">
        <f>[1]ODBC!$A572</f>
        <v>#8 X 1 Hex Drill Screw Z</v>
      </c>
      <c r="B572" s="29" t="str">
        <f>[1]ODBC!B572</f>
        <v>36035</v>
      </c>
      <c r="C572" s="30">
        <f>IFERROR(VLOOKUP($B572,[1]ODBC!$B:$H,2,FALSE),"")</f>
        <v>5.7000000000000002E-2</v>
      </c>
      <c r="D572" s="30">
        <f>IFERROR(VLOOKUP($B572,[1]ODBC!$B:$H,3,FALSE),"")</f>
        <v>0.10299999999999999</v>
      </c>
      <c r="E572" s="30" t="str">
        <f>IFERROR(VLOOKUP($B572,[1]ODBC!$B:$H,4,FALSE),"")</f>
        <v>EA</v>
      </c>
      <c r="F572" s="31">
        <f>IFERROR(VLOOKUP($B572,[1]ODBC!$B:$H,5,FALSE),"")</f>
        <v>44.45</v>
      </c>
      <c r="G572" s="32">
        <f>[1]ODBC!G572</f>
        <v>0</v>
      </c>
      <c r="H572" s="33">
        <f>SUM([1]ODBC!H572)</f>
        <v>46056</v>
      </c>
      <c r="I572" s="41" t="str">
        <f>'Vinyl cutting'!$B$2</f>
        <v>J36938</v>
      </c>
      <c r="J572" s="42">
        <f ca="1">(SUMIF('Freeform time and material'!$B$17:$B$30,B572,'Freeform time and material'!$G$17:$G$30)) +
(SUMIF('Vinyl cutting'!$B$17:$B$30,B572,'Vinyl cutting'!$G$17:$G$30)) +
(SUMIF('Vinyl cutting (2)'!$B$17:$B$30,B572,'Vinyl cutting (2)'!$G$17:$G$30)) +
(SUMIF('Apply vinyl graphics'!$B$17:$B$30,B572,'Apply vinyl graphics'!$G$17:$G$30)) +
(SUMIF('Apply vinyl graphics (2)'!$B$17:$B$30,B572,'Apply vinyl graphics (2)'!$G$17:$G$30)) +
(SUMIF('Alum pan sign'!$B$17:$B$30,B572,'Alum pan sign'!$G$17:$G$30)) +
(SUMIF('Alum pan sign (2)'!$B$17:$B$30,B572,'Alum pan sign (2)'!$G$17:$G$30)) +
(SUMIF('Economy pan sign'!$B$17:$B$30,B572,'Economy pan sign'!$G$17:$G$30)) +
(SUMIF('Post and panel sign'!$B$17:$B$30,B572,'Post and panel sign'!$G$17:$G$30)) +
(SUMIF('Post and panel sign (2)'!$B$17:$B$30,B572,'Post and panel sign (2)'!$G$17:$G$30)) +
(SUMIF('Flat panels only'!$B$17:$B$30,B572,'Flat panels only'!$G$17:$G$30)) +
(SUMIF('Flat panels only (2)'!$B$17:$B$30,B572,'Flat panels only (2)'!$G$17:$G$30)) +
(SUMIF('Routed panel shapes'!$B$18:$B$31,B572,'Routed panel shapes'!$G$18:$G$31)) +
(SUMIF('Routed panel shapes (2)'!$B$18:$B$31,B572,'Routed panel shapes (2)'!$G$18:$G$31)) +
(SUMIF('Routed face only'!$B$17:$B$30,B572,'Routed face only'!$G$17:$G$30)) +
(SUMIF('Routed face only (2)'!$B$17:$B$30,B572,'Routed face only (2)'!$G$17:$G$30)) +
(SUMIF('Routed alum faces letters'!$B$17:$B$30,B572,'Routed alum faces letters'!$G$17:$G$30)) +
(SUMIF('Routed alum faces letters (2)'!$B$17:$B$30,B572,'Routed alum faces letters (2)'!$G$17:$G$30)) +
(SUMIF('Routed push through acrylic'!$B$17:$B$30,B572,'Routed push through acrylic'!$G$17:$G$30)) +
(SUMIF('Routed push through acrylic (2)'!$B$17:$B$30,B572,'Routed push through acrylic (2)'!$G$17:$G$30)) +
(SUMIF('Sf routed cabinet'!$B$17:$B$30,B572,'Sf routed cabinet'!$G$17:$G$30)) +
(SUMIF('Sf routed cabinet (2)'!$B$17:$B$30,B572,'Sf routed cabinet (2)'!$G$17:$G$30)) +
(SUMIF('Df routed cabinet'!$B$17:$B$30,B572,'Df routed cabinet'!$G$17:$G$30)) +
(SUMIF('Df routed cabinet (2)'!$B$17:$B$30,B572,'Df routed cabinet (2)'!$G$17:$G$30)) +
(SUMIF('Sf acrylic cabinet'!$B$17:$B$30,B572,'Sf acrylic cabinet'!$G$17:$G$30)) +
(SUMIF('Sf acrylic cabinet (2)'!$B$17:$B$30,B572,'Sf acrylic cabinet (2)'!$G$17:$G$30)) +
(SUMIF('Economy Sf acrylic'!$B$17:$B$30,B572,'Economy Sf acrylic'!$G$17:$G$30)) +
(SUMIF('Df acrylic cabinet'!$B$17:$B$30,B572,'Df acrylic cabinet'!$G$17:$G$30)) +
(SUMIF('Df acrylic cabinet (2)'!$B$17:$B$30,B572,'Df acrylic cabinet (2)'!$G$17:$G$30)) +
(SUMIF('Sf flex cabinet'!$B$17:$B$30,B572,'Sf flex cabinet'!$G$17:$G$30)) +
(SUMIF('Sf flex cabinet (2)'!$B$17:$B$30,B572,'Sf flex cabinet (2)'!$G$17:$G$30)) +
(SUMIF('Df flex cabinet'!$B$17:$B$36,B572,'Df flex cabinet'!$G$17:$G$36)) +
(SUMIF('Df flex cabinet (2)'!$B$17:$B$36,B572,'Df flex cabinet (2)'!$G$17:$G$36)) +
(SUMIF('Pole cover'!$B$17:$B$30,B572,'Pole cover'!$G$17:$G$30)) +
(SUMIF('Pole cover (2)'!$B$17:$B$30,B572,'Pole cover (2)'!$G$17:$G$30)) +
(SUMIF('Structural Steel Fab'!$B$17:$B$29,B572,'Structural Steel Fab'!$G$17:$G$29)) +
(SUMIF(Reveal!$B$17:$B$30,B572,Reveal!$G$17:$G$30)) +
(SUMIF('Reveal (2)'!$B$17:$B$30,B572,'Reveal (2)'!$G$17:$G$30)) +
(SUMIF('Crown cove top'!$B$17:$B$30,B572,'Crown cove top'!$G$17:$G$30)) +
(SUMIF('EMC assembly'!$B$17:$B$30,B572,'EMC assembly'!$G$17:$G$30)) +
(SUMIF(Crating!$B$17:$B$29,B572,Crating!$G$17:$G$29)) +
(SUMIF('LED wiring'!$B$17:$B$30,B572,'LED wiring'!$G$17:$G$30)) +
(SUMIF('Changeable copy face'!$B$17:$B$30,B572,'Changeable copy face'!$G$17:$G$30)) +
(SUMIF('Flex face assembly'!$B$17:$B$30,B572,'Flex face assembly'!$G$17:$G$30)) +
(SUMIF('Routed face assembly'!$B$17:$B$30,B572,'Routed face assembly'!$G$17:$G$30)) +
(SUMIF('Paint calculation'!$B$17:$B$30,B572,'Paint calculation'!$G$17:$G$30)) +
(SUMIF('Trimcap letter face'!$B$17:$B$30,B572,'Trimcap letter face'!$G$17:$G$30)) +
(SUMIF('Trimcap letter face (2)'!$B$17:$B$30,B572,'Trimcap letter face (2)'!$G$17:$G$30)) +
(SUMIF('Channel letter fabrication'!$B$17:$B$30,B572,'Channel letter fabrication'!$G$17:$G$30)) +
(SUMIF('Channel letter fabrication (2)'!$B$17:$B$30,B572,'Channel letter fabrication (2)'!$G$17:$G$30))</f>
        <v>0</v>
      </c>
    </row>
    <row r="573" spans="1:10">
      <c r="A573" s="28" t="str">
        <f>[1]ODBC!$A573</f>
        <v>#8 x 1 Truss Head SDS</v>
      </c>
      <c r="B573" s="29" t="str">
        <f>[1]ODBC!B573</f>
        <v>36037</v>
      </c>
      <c r="C573" s="30">
        <f>IFERROR(VLOOKUP($B573,[1]ODBC!$B:$H,2,FALSE),"")</f>
        <v>2.5999999999999999E-2</v>
      </c>
      <c r="D573" s="30">
        <f>IFERROR(VLOOKUP($B573,[1]ODBC!$B:$H,3,FALSE),"")</f>
        <v>4.7E-2</v>
      </c>
      <c r="E573" s="30" t="str">
        <f>IFERROR(VLOOKUP($B573,[1]ODBC!$B:$H,4,FALSE),"")</f>
        <v>EA</v>
      </c>
      <c r="F573" s="31">
        <f>IFERROR(VLOOKUP($B573,[1]ODBC!$B:$H,5,FALSE),"")</f>
        <v>44.45</v>
      </c>
      <c r="G573" s="32">
        <f>[1]ODBC!G573</f>
        <v>0</v>
      </c>
      <c r="H573" s="33">
        <f>SUM([1]ODBC!H573)</f>
        <v>45882</v>
      </c>
      <c r="I573" s="41" t="str">
        <f>'Vinyl cutting'!$B$2</f>
        <v>J36938</v>
      </c>
      <c r="J573" s="42">
        <f ca="1">(SUMIF('Freeform time and material'!$B$17:$B$30,B573,'Freeform time and material'!$G$17:$G$30)) +
(SUMIF('Vinyl cutting'!$B$17:$B$30,B573,'Vinyl cutting'!$G$17:$G$30)) +
(SUMIF('Vinyl cutting (2)'!$B$17:$B$30,B573,'Vinyl cutting (2)'!$G$17:$G$30)) +
(SUMIF('Apply vinyl graphics'!$B$17:$B$30,B573,'Apply vinyl graphics'!$G$17:$G$30)) +
(SUMIF('Apply vinyl graphics (2)'!$B$17:$B$30,B573,'Apply vinyl graphics (2)'!$G$17:$G$30)) +
(SUMIF('Alum pan sign'!$B$17:$B$30,B573,'Alum pan sign'!$G$17:$G$30)) +
(SUMIF('Alum pan sign (2)'!$B$17:$B$30,B573,'Alum pan sign (2)'!$G$17:$G$30)) +
(SUMIF('Economy pan sign'!$B$17:$B$30,B573,'Economy pan sign'!$G$17:$G$30)) +
(SUMIF('Post and panel sign'!$B$17:$B$30,B573,'Post and panel sign'!$G$17:$G$30)) +
(SUMIF('Post and panel sign (2)'!$B$17:$B$30,B573,'Post and panel sign (2)'!$G$17:$G$30)) +
(SUMIF('Flat panels only'!$B$17:$B$30,B573,'Flat panels only'!$G$17:$G$30)) +
(SUMIF('Flat panels only (2)'!$B$17:$B$30,B573,'Flat panels only (2)'!$G$17:$G$30)) +
(SUMIF('Routed panel shapes'!$B$18:$B$31,B573,'Routed panel shapes'!$G$18:$G$31)) +
(SUMIF('Routed panel shapes (2)'!$B$18:$B$31,B573,'Routed panel shapes (2)'!$G$18:$G$31)) +
(SUMIF('Routed face only'!$B$17:$B$30,B573,'Routed face only'!$G$17:$G$30)) +
(SUMIF('Routed face only (2)'!$B$17:$B$30,B573,'Routed face only (2)'!$G$17:$G$30)) +
(SUMIF('Routed alum faces letters'!$B$17:$B$30,B573,'Routed alum faces letters'!$G$17:$G$30)) +
(SUMIF('Routed alum faces letters (2)'!$B$17:$B$30,B573,'Routed alum faces letters (2)'!$G$17:$G$30)) +
(SUMIF('Routed push through acrylic'!$B$17:$B$30,B573,'Routed push through acrylic'!$G$17:$G$30)) +
(SUMIF('Routed push through acrylic (2)'!$B$17:$B$30,B573,'Routed push through acrylic (2)'!$G$17:$G$30)) +
(SUMIF('Sf routed cabinet'!$B$17:$B$30,B573,'Sf routed cabinet'!$G$17:$G$30)) +
(SUMIF('Sf routed cabinet (2)'!$B$17:$B$30,B573,'Sf routed cabinet (2)'!$G$17:$G$30)) +
(SUMIF('Df routed cabinet'!$B$17:$B$30,B573,'Df routed cabinet'!$G$17:$G$30)) +
(SUMIF('Df routed cabinet (2)'!$B$17:$B$30,B573,'Df routed cabinet (2)'!$G$17:$G$30)) +
(SUMIF('Sf acrylic cabinet'!$B$17:$B$30,B573,'Sf acrylic cabinet'!$G$17:$G$30)) +
(SUMIF('Sf acrylic cabinet (2)'!$B$17:$B$30,B573,'Sf acrylic cabinet (2)'!$G$17:$G$30)) +
(SUMIF('Economy Sf acrylic'!$B$17:$B$30,B573,'Economy Sf acrylic'!$G$17:$G$30)) +
(SUMIF('Df acrylic cabinet'!$B$17:$B$30,B573,'Df acrylic cabinet'!$G$17:$G$30)) +
(SUMIF('Df acrylic cabinet (2)'!$B$17:$B$30,B573,'Df acrylic cabinet (2)'!$G$17:$G$30)) +
(SUMIF('Sf flex cabinet'!$B$17:$B$30,B573,'Sf flex cabinet'!$G$17:$G$30)) +
(SUMIF('Sf flex cabinet (2)'!$B$17:$B$30,B573,'Sf flex cabinet (2)'!$G$17:$G$30)) +
(SUMIF('Df flex cabinet'!$B$17:$B$36,B573,'Df flex cabinet'!$G$17:$G$36)) +
(SUMIF('Df flex cabinet (2)'!$B$17:$B$36,B573,'Df flex cabinet (2)'!$G$17:$G$36)) +
(SUMIF('Pole cover'!$B$17:$B$30,B573,'Pole cover'!$G$17:$G$30)) +
(SUMIF('Pole cover (2)'!$B$17:$B$30,B573,'Pole cover (2)'!$G$17:$G$30)) +
(SUMIF('Structural Steel Fab'!$B$17:$B$29,B573,'Structural Steel Fab'!$G$17:$G$29)) +
(SUMIF(Reveal!$B$17:$B$30,B573,Reveal!$G$17:$G$30)) +
(SUMIF('Reveal (2)'!$B$17:$B$30,B573,'Reveal (2)'!$G$17:$G$30)) +
(SUMIF('Crown cove top'!$B$17:$B$30,B573,'Crown cove top'!$G$17:$G$30)) +
(SUMIF('EMC assembly'!$B$17:$B$30,B573,'EMC assembly'!$G$17:$G$30)) +
(SUMIF(Crating!$B$17:$B$29,B573,Crating!$G$17:$G$29)) +
(SUMIF('LED wiring'!$B$17:$B$30,B573,'LED wiring'!$G$17:$G$30)) +
(SUMIF('Changeable copy face'!$B$17:$B$30,B573,'Changeable copy face'!$G$17:$G$30)) +
(SUMIF('Flex face assembly'!$B$17:$B$30,B573,'Flex face assembly'!$G$17:$G$30)) +
(SUMIF('Routed face assembly'!$B$17:$B$30,B573,'Routed face assembly'!$G$17:$G$30)) +
(SUMIF('Paint calculation'!$B$17:$B$30,B573,'Paint calculation'!$G$17:$G$30)) +
(SUMIF('Trimcap letter face'!$B$17:$B$30,B573,'Trimcap letter face'!$G$17:$G$30)) +
(SUMIF('Trimcap letter face (2)'!$B$17:$B$30,B573,'Trimcap letter face (2)'!$G$17:$G$30)) +
(SUMIF('Channel letter fabrication'!$B$17:$B$30,B573,'Channel letter fabrication'!$G$17:$G$30)) +
(SUMIF('Channel letter fabrication (2)'!$B$17:$B$30,B573,'Channel letter fabrication (2)'!$G$17:$G$30))</f>
        <v>0</v>
      </c>
    </row>
    <row r="574" spans="1:10">
      <c r="A574" s="28" t="str">
        <f>[1]ODBC!$A574</f>
        <v>#8 X 1-1/2 Hex Drill Screw Z</v>
      </c>
      <c r="B574" s="29" t="str">
        <f>[1]ODBC!B574</f>
        <v>36040</v>
      </c>
      <c r="C574" s="30">
        <f>IFERROR(VLOOKUP($B574,[1]ODBC!$B:$H,2,FALSE),"")</f>
        <v>6.3E-2</v>
      </c>
      <c r="D574" s="30">
        <f>IFERROR(VLOOKUP($B574,[1]ODBC!$B:$H,3,FALSE),"")</f>
        <v>0.113</v>
      </c>
      <c r="E574" s="30" t="str">
        <f>IFERROR(VLOOKUP($B574,[1]ODBC!$B:$H,4,FALSE),"")</f>
        <v>EA</v>
      </c>
      <c r="F574" s="31">
        <f>IFERROR(VLOOKUP($B574,[1]ODBC!$B:$H,5,FALSE),"")</f>
        <v>44.45</v>
      </c>
      <c r="G574" s="32">
        <f>[1]ODBC!G574</f>
        <v>0</v>
      </c>
      <c r="H574" s="33">
        <f>SUM([1]ODBC!H574)</f>
        <v>0</v>
      </c>
      <c r="I574" s="41" t="str">
        <f>'Vinyl cutting'!$B$2</f>
        <v>J36938</v>
      </c>
      <c r="J574" s="42">
        <f ca="1">(SUMIF('Freeform time and material'!$B$17:$B$30,B574,'Freeform time and material'!$G$17:$G$30)) +
(SUMIF('Vinyl cutting'!$B$17:$B$30,B574,'Vinyl cutting'!$G$17:$G$30)) +
(SUMIF('Vinyl cutting (2)'!$B$17:$B$30,B574,'Vinyl cutting (2)'!$G$17:$G$30)) +
(SUMIF('Apply vinyl graphics'!$B$17:$B$30,B574,'Apply vinyl graphics'!$G$17:$G$30)) +
(SUMIF('Apply vinyl graphics (2)'!$B$17:$B$30,B574,'Apply vinyl graphics (2)'!$G$17:$G$30)) +
(SUMIF('Alum pan sign'!$B$17:$B$30,B574,'Alum pan sign'!$G$17:$G$30)) +
(SUMIF('Alum pan sign (2)'!$B$17:$B$30,B574,'Alum pan sign (2)'!$G$17:$G$30)) +
(SUMIF('Economy pan sign'!$B$17:$B$30,B574,'Economy pan sign'!$G$17:$G$30)) +
(SUMIF('Post and panel sign'!$B$17:$B$30,B574,'Post and panel sign'!$G$17:$G$30)) +
(SUMIF('Post and panel sign (2)'!$B$17:$B$30,B574,'Post and panel sign (2)'!$G$17:$G$30)) +
(SUMIF('Flat panels only'!$B$17:$B$30,B574,'Flat panels only'!$G$17:$G$30)) +
(SUMIF('Flat panels only (2)'!$B$17:$B$30,B574,'Flat panels only (2)'!$G$17:$G$30)) +
(SUMIF('Routed panel shapes'!$B$18:$B$31,B574,'Routed panel shapes'!$G$18:$G$31)) +
(SUMIF('Routed panel shapes (2)'!$B$18:$B$31,B574,'Routed panel shapes (2)'!$G$18:$G$31)) +
(SUMIF('Routed face only'!$B$17:$B$30,B574,'Routed face only'!$G$17:$G$30)) +
(SUMIF('Routed face only (2)'!$B$17:$B$30,B574,'Routed face only (2)'!$G$17:$G$30)) +
(SUMIF('Routed alum faces letters'!$B$17:$B$30,B574,'Routed alum faces letters'!$G$17:$G$30)) +
(SUMIF('Routed alum faces letters (2)'!$B$17:$B$30,B574,'Routed alum faces letters (2)'!$G$17:$G$30)) +
(SUMIF('Routed push through acrylic'!$B$17:$B$30,B574,'Routed push through acrylic'!$G$17:$G$30)) +
(SUMIF('Routed push through acrylic (2)'!$B$17:$B$30,B574,'Routed push through acrylic (2)'!$G$17:$G$30)) +
(SUMIF('Sf routed cabinet'!$B$17:$B$30,B574,'Sf routed cabinet'!$G$17:$G$30)) +
(SUMIF('Sf routed cabinet (2)'!$B$17:$B$30,B574,'Sf routed cabinet (2)'!$G$17:$G$30)) +
(SUMIF('Df routed cabinet'!$B$17:$B$30,B574,'Df routed cabinet'!$G$17:$G$30)) +
(SUMIF('Df routed cabinet (2)'!$B$17:$B$30,B574,'Df routed cabinet (2)'!$G$17:$G$30)) +
(SUMIF('Sf acrylic cabinet'!$B$17:$B$30,B574,'Sf acrylic cabinet'!$G$17:$G$30)) +
(SUMIF('Sf acrylic cabinet (2)'!$B$17:$B$30,B574,'Sf acrylic cabinet (2)'!$G$17:$G$30)) +
(SUMIF('Economy Sf acrylic'!$B$17:$B$30,B574,'Economy Sf acrylic'!$G$17:$G$30)) +
(SUMIF('Df acrylic cabinet'!$B$17:$B$30,B574,'Df acrylic cabinet'!$G$17:$G$30)) +
(SUMIF('Df acrylic cabinet (2)'!$B$17:$B$30,B574,'Df acrylic cabinet (2)'!$G$17:$G$30)) +
(SUMIF('Sf flex cabinet'!$B$17:$B$30,B574,'Sf flex cabinet'!$G$17:$G$30)) +
(SUMIF('Sf flex cabinet (2)'!$B$17:$B$30,B574,'Sf flex cabinet (2)'!$G$17:$G$30)) +
(SUMIF('Df flex cabinet'!$B$17:$B$36,B574,'Df flex cabinet'!$G$17:$G$36)) +
(SUMIF('Df flex cabinet (2)'!$B$17:$B$36,B574,'Df flex cabinet (2)'!$G$17:$G$36)) +
(SUMIF('Pole cover'!$B$17:$B$30,B574,'Pole cover'!$G$17:$G$30)) +
(SUMIF('Pole cover (2)'!$B$17:$B$30,B574,'Pole cover (2)'!$G$17:$G$30)) +
(SUMIF('Structural Steel Fab'!$B$17:$B$29,B574,'Structural Steel Fab'!$G$17:$G$29)) +
(SUMIF(Reveal!$B$17:$B$30,B574,Reveal!$G$17:$G$30)) +
(SUMIF('Reveal (2)'!$B$17:$B$30,B574,'Reveal (2)'!$G$17:$G$30)) +
(SUMIF('Crown cove top'!$B$17:$B$30,B574,'Crown cove top'!$G$17:$G$30)) +
(SUMIF('EMC assembly'!$B$17:$B$30,B574,'EMC assembly'!$G$17:$G$30)) +
(SUMIF(Crating!$B$17:$B$29,B574,Crating!$G$17:$G$29)) +
(SUMIF('LED wiring'!$B$17:$B$30,B574,'LED wiring'!$G$17:$G$30)) +
(SUMIF('Changeable copy face'!$B$17:$B$30,B574,'Changeable copy face'!$G$17:$G$30)) +
(SUMIF('Flex face assembly'!$B$17:$B$30,B574,'Flex face assembly'!$G$17:$G$30)) +
(SUMIF('Routed face assembly'!$B$17:$B$30,B574,'Routed face assembly'!$G$17:$G$30)) +
(SUMIF('Paint calculation'!$B$17:$B$30,B574,'Paint calculation'!$G$17:$G$30)) +
(SUMIF('Trimcap letter face'!$B$17:$B$30,B574,'Trimcap letter face'!$G$17:$G$30)) +
(SUMIF('Trimcap letter face (2)'!$B$17:$B$30,B574,'Trimcap letter face (2)'!$G$17:$G$30)) +
(SUMIF('Channel letter fabrication'!$B$17:$B$30,B574,'Channel letter fabrication'!$G$17:$G$30)) +
(SUMIF('Channel letter fabrication (2)'!$B$17:$B$30,B574,'Channel letter fabrication (2)'!$G$17:$G$30))</f>
        <v>0</v>
      </c>
    </row>
    <row r="575" spans="1:10">
      <c r="A575" s="28" t="str">
        <f>[1]ODBC!$A575</f>
        <v>#8 X 2 Hex Drill Screw Z</v>
      </c>
      <c r="B575" s="29" t="str">
        <f>[1]ODBC!B575</f>
        <v>36045</v>
      </c>
      <c r="C575" s="30">
        <f>IFERROR(VLOOKUP($B575,[1]ODBC!$B:$H,2,FALSE),"")</f>
        <v>0.104</v>
      </c>
      <c r="D575" s="30">
        <f>IFERROR(VLOOKUP($B575,[1]ODBC!$B:$H,3,FALSE),"")</f>
        <v>0.187</v>
      </c>
      <c r="E575" s="30" t="str">
        <f>IFERROR(VLOOKUP($B575,[1]ODBC!$B:$H,4,FALSE),"")</f>
        <v>EA</v>
      </c>
      <c r="F575" s="31">
        <f>IFERROR(VLOOKUP($B575,[1]ODBC!$B:$H,5,FALSE),"")</f>
        <v>44.45</v>
      </c>
      <c r="G575" s="32">
        <f>[1]ODBC!G575</f>
        <v>0</v>
      </c>
      <c r="H575" s="33">
        <f>SUM([1]ODBC!H575)</f>
        <v>45628</v>
      </c>
      <c r="I575" s="41" t="str">
        <f>'Vinyl cutting'!$B$2</f>
        <v>J36938</v>
      </c>
      <c r="J575" s="42">
        <f ca="1">(SUMIF('Freeform time and material'!$B$17:$B$30,B575,'Freeform time and material'!$G$17:$G$30)) +
(SUMIF('Vinyl cutting'!$B$17:$B$30,B575,'Vinyl cutting'!$G$17:$G$30)) +
(SUMIF('Vinyl cutting (2)'!$B$17:$B$30,B575,'Vinyl cutting (2)'!$G$17:$G$30)) +
(SUMIF('Apply vinyl graphics'!$B$17:$B$30,B575,'Apply vinyl graphics'!$G$17:$G$30)) +
(SUMIF('Apply vinyl graphics (2)'!$B$17:$B$30,B575,'Apply vinyl graphics (2)'!$G$17:$G$30)) +
(SUMIF('Alum pan sign'!$B$17:$B$30,B575,'Alum pan sign'!$G$17:$G$30)) +
(SUMIF('Alum pan sign (2)'!$B$17:$B$30,B575,'Alum pan sign (2)'!$G$17:$G$30)) +
(SUMIF('Economy pan sign'!$B$17:$B$30,B575,'Economy pan sign'!$G$17:$G$30)) +
(SUMIF('Post and panel sign'!$B$17:$B$30,B575,'Post and panel sign'!$G$17:$G$30)) +
(SUMIF('Post and panel sign (2)'!$B$17:$B$30,B575,'Post and panel sign (2)'!$G$17:$G$30)) +
(SUMIF('Flat panels only'!$B$17:$B$30,B575,'Flat panels only'!$G$17:$G$30)) +
(SUMIF('Flat panels only (2)'!$B$17:$B$30,B575,'Flat panels only (2)'!$G$17:$G$30)) +
(SUMIF('Routed panel shapes'!$B$18:$B$31,B575,'Routed panel shapes'!$G$18:$G$31)) +
(SUMIF('Routed panel shapes (2)'!$B$18:$B$31,B575,'Routed panel shapes (2)'!$G$18:$G$31)) +
(SUMIF('Routed face only'!$B$17:$B$30,B575,'Routed face only'!$G$17:$G$30)) +
(SUMIF('Routed face only (2)'!$B$17:$B$30,B575,'Routed face only (2)'!$G$17:$G$30)) +
(SUMIF('Routed alum faces letters'!$B$17:$B$30,B575,'Routed alum faces letters'!$G$17:$G$30)) +
(SUMIF('Routed alum faces letters (2)'!$B$17:$B$30,B575,'Routed alum faces letters (2)'!$G$17:$G$30)) +
(SUMIF('Routed push through acrylic'!$B$17:$B$30,B575,'Routed push through acrylic'!$G$17:$G$30)) +
(SUMIF('Routed push through acrylic (2)'!$B$17:$B$30,B575,'Routed push through acrylic (2)'!$G$17:$G$30)) +
(SUMIF('Sf routed cabinet'!$B$17:$B$30,B575,'Sf routed cabinet'!$G$17:$G$30)) +
(SUMIF('Sf routed cabinet (2)'!$B$17:$B$30,B575,'Sf routed cabinet (2)'!$G$17:$G$30)) +
(SUMIF('Df routed cabinet'!$B$17:$B$30,B575,'Df routed cabinet'!$G$17:$G$30)) +
(SUMIF('Df routed cabinet (2)'!$B$17:$B$30,B575,'Df routed cabinet (2)'!$G$17:$G$30)) +
(SUMIF('Sf acrylic cabinet'!$B$17:$B$30,B575,'Sf acrylic cabinet'!$G$17:$G$30)) +
(SUMIF('Sf acrylic cabinet (2)'!$B$17:$B$30,B575,'Sf acrylic cabinet (2)'!$G$17:$G$30)) +
(SUMIF('Economy Sf acrylic'!$B$17:$B$30,B575,'Economy Sf acrylic'!$G$17:$G$30)) +
(SUMIF('Df acrylic cabinet'!$B$17:$B$30,B575,'Df acrylic cabinet'!$G$17:$G$30)) +
(SUMIF('Df acrylic cabinet (2)'!$B$17:$B$30,B575,'Df acrylic cabinet (2)'!$G$17:$G$30)) +
(SUMIF('Sf flex cabinet'!$B$17:$B$30,B575,'Sf flex cabinet'!$G$17:$G$30)) +
(SUMIF('Sf flex cabinet (2)'!$B$17:$B$30,B575,'Sf flex cabinet (2)'!$G$17:$G$30)) +
(SUMIF('Df flex cabinet'!$B$17:$B$36,B575,'Df flex cabinet'!$G$17:$G$36)) +
(SUMIF('Df flex cabinet (2)'!$B$17:$B$36,B575,'Df flex cabinet (2)'!$G$17:$G$36)) +
(SUMIF('Pole cover'!$B$17:$B$30,B575,'Pole cover'!$G$17:$G$30)) +
(SUMIF('Pole cover (2)'!$B$17:$B$30,B575,'Pole cover (2)'!$G$17:$G$30)) +
(SUMIF('Structural Steel Fab'!$B$17:$B$29,B575,'Structural Steel Fab'!$G$17:$G$29)) +
(SUMIF(Reveal!$B$17:$B$30,B575,Reveal!$G$17:$G$30)) +
(SUMIF('Reveal (2)'!$B$17:$B$30,B575,'Reveal (2)'!$G$17:$G$30)) +
(SUMIF('Crown cove top'!$B$17:$B$30,B575,'Crown cove top'!$G$17:$G$30)) +
(SUMIF('EMC assembly'!$B$17:$B$30,B575,'EMC assembly'!$G$17:$G$30)) +
(SUMIF(Crating!$B$17:$B$29,B575,Crating!$G$17:$G$29)) +
(SUMIF('LED wiring'!$B$17:$B$30,B575,'LED wiring'!$G$17:$G$30)) +
(SUMIF('Changeable copy face'!$B$17:$B$30,B575,'Changeable copy face'!$G$17:$G$30)) +
(SUMIF('Flex face assembly'!$B$17:$B$30,B575,'Flex face assembly'!$G$17:$G$30)) +
(SUMIF('Routed face assembly'!$B$17:$B$30,B575,'Routed face assembly'!$G$17:$G$30)) +
(SUMIF('Paint calculation'!$B$17:$B$30,B575,'Paint calculation'!$G$17:$G$30)) +
(SUMIF('Trimcap letter face'!$B$17:$B$30,B575,'Trimcap letter face'!$G$17:$G$30)) +
(SUMIF('Trimcap letter face (2)'!$B$17:$B$30,B575,'Trimcap letter face (2)'!$G$17:$G$30)) +
(SUMIF('Channel letter fabrication'!$B$17:$B$30,B575,'Channel letter fabrication'!$G$17:$G$30)) +
(SUMIF('Channel letter fabrication (2)'!$B$17:$B$30,B575,'Channel letter fabrication (2)'!$G$17:$G$30))</f>
        <v>0</v>
      </c>
    </row>
    <row r="576" spans="1:10">
      <c r="A576" s="28" t="str">
        <f>[1]ODBC!$A576</f>
        <v>#10 X 1/2 Hex Drill Screw Z</v>
      </c>
      <c r="B576" s="29" t="str">
        <f>[1]ODBC!B576</f>
        <v>36050</v>
      </c>
      <c r="C576" s="30">
        <f>IFERROR(VLOOKUP($B576,[1]ODBC!$B:$H,2,FALSE),"")</f>
        <v>5.5E-2</v>
      </c>
      <c r="D576" s="30">
        <f>IFERROR(VLOOKUP($B576,[1]ODBC!$B:$H,3,FALSE),"")</f>
        <v>9.9000000000000005E-2</v>
      </c>
      <c r="E576" s="30" t="str">
        <f>IFERROR(VLOOKUP($B576,[1]ODBC!$B:$H,4,FALSE),"")</f>
        <v>EA</v>
      </c>
      <c r="F576" s="31">
        <f>IFERROR(VLOOKUP($B576,[1]ODBC!$B:$H,5,FALSE),"")</f>
        <v>44.45</v>
      </c>
      <c r="G576" s="32">
        <f>[1]ODBC!G576</f>
        <v>0</v>
      </c>
      <c r="H576" s="33">
        <f>SUM([1]ODBC!H576)</f>
        <v>0</v>
      </c>
      <c r="I576" s="41" t="str">
        <f>'Vinyl cutting'!$B$2</f>
        <v>J36938</v>
      </c>
      <c r="J576" s="42">
        <f ca="1">(SUMIF('Freeform time and material'!$B$17:$B$30,B576,'Freeform time and material'!$G$17:$G$30)) +
(SUMIF('Vinyl cutting'!$B$17:$B$30,B576,'Vinyl cutting'!$G$17:$G$30)) +
(SUMIF('Vinyl cutting (2)'!$B$17:$B$30,B576,'Vinyl cutting (2)'!$G$17:$G$30)) +
(SUMIF('Apply vinyl graphics'!$B$17:$B$30,B576,'Apply vinyl graphics'!$G$17:$G$30)) +
(SUMIF('Apply vinyl graphics (2)'!$B$17:$B$30,B576,'Apply vinyl graphics (2)'!$G$17:$G$30)) +
(SUMIF('Alum pan sign'!$B$17:$B$30,B576,'Alum pan sign'!$G$17:$G$30)) +
(SUMIF('Alum pan sign (2)'!$B$17:$B$30,B576,'Alum pan sign (2)'!$G$17:$G$30)) +
(SUMIF('Economy pan sign'!$B$17:$B$30,B576,'Economy pan sign'!$G$17:$G$30)) +
(SUMIF('Post and panel sign'!$B$17:$B$30,B576,'Post and panel sign'!$G$17:$G$30)) +
(SUMIF('Post and panel sign (2)'!$B$17:$B$30,B576,'Post and panel sign (2)'!$G$17:$G$30)) +
(SUMIF('Flat panels only'!$B$17:$B$30,B576,'Flat panels only'!$G$17:$G$30)) +
(SUMIF('Flat panels only (2)'!$B$17:$B$30,B576,'Flat panels only (2)'!$G$17:$G$30)) +
(SUMIF('Routed panel shapes'!$B$18:$B$31,B576,'Routed panel shapes'!$G$18:$G$31)) +
(SUMIF('Routed panel shapes (2)'!$B$18:$B$31,B576,'Routed panel shapes (2)'!$G$18:$G$31)) +
(SUMIF('Routed face only'!$B$17:$B$30,B576,'Routed face only'!$G$17:$G$30)) +
(SUMIF('Routed face only (2)'!$B$17:$B$30,B576,'Routed face only (2)'!$G$17:$G$30)) +
(SUMIF('Routed alum faces letters'!$B$17:$B$30,B576,'Routed alum faces letters'!$G$17:$G$30)) +
(SUMIF('Routed alum faces letters (2)'!$B$17:$B$30,B576,'Routed alum faces letters (2)'!$G$17:$G$30)) +
(SUMIF('Routed push through acrylic'!$B$17:$B$30,B576,'Routed push through acrylic'!$G$17:$G$30)) +
(SUMIF('Routed push through acrylic (2)'!$B$17:$B$30,B576,'Routed push through acrylic (2)'!$G$17:$G$30)) +
(SUMIF('Sf routed cabinet'!$B$17:$B$30,B576,'Sf routed cabinet'!$G$17:$G$30)) +
(SUMIF('Sf routed cabinet (2)'!$B$17:$B$30,B576,'Sf routed cabinet (2)'!$G$17:$G$30)) +
(SUMIF('Df routed cabinet'!$B$17:$B$30,B576,'Df routed cabinet'!$G$17:$G$30)) +
(SUMIF('Df routed cabinet (2)'!$B$17:$B$30,B576,'Df routed cabinet (2)'!$G$17:$G$30)) +
(SUMIF('Sf acrylic cabinet'!$B$17:$B$30,B576,'Sf acrylic cabinet'!$G$17:$G$30)) +
(SUMIF('Sf acrylic cabinet (2)'!$B$17:$B$30,B576,'Sf acrylic cabinet (2)'!$G$17:$G$30)) +
(SUMIF('Economy Sf acrylic'!$B$17:$B$30,B576,'Economy Sf acrylic'!$G$17:$G$30)) +
(SUMIF('Df acrylic cabinet'!$B$17:$B$30,B576,'Df acrylic cabinet'!$G$17:$G$30)) +
(SUMIF('Df acrylic cabinet (2)'!$B$17:$B$30,B576,'Df acrylic cabinet (2)'!$G$17:$G$30)) +
(SUMIF('Sf flex cabinet'!$B$17:$B$30,B576,'Sf flex cabinet'!$G$17:$G$30)) +
(SUMIF('Sf flex cabinet (2)'!$B$17:$B$30,B576,'Sf flex cabinet (2)'!$G$17:$G$30)) +
(SUMIF('Df flex cabinet'!$B$17:$B$36,B576,'Df flex cabinet'!$G$17:$G$36)) +
(SUMIF('Df flex cabinet (2)'!$B$17:$B$36,B576,'Df flex cabinet (2)'!$G$17:$G$36)) +
(SUMIF('Pole cover'!$B$17:$B$30,B576,'Pole cover'!$G$17:$G$30)) +
(SUMIF('Pole cover (2)'!$B$17:$B$30,B576,'Pole cover (2)'!$G$17:$G$30)) +
(SUMIF('Structural Steel Fab'!$B$17:$B$29,B576,'Structural Steel Fab'!$G$17:$G$29)) +
(SUMIF(Reveal!$B$17:$B$30,B576,Reveal!$G$17:$G$30)) +
(SUMIF('Reveal (2)'!$B$17:$B$30,B576,'Reveal (2)'!$G$17:$G$30)) +
(SUMIF('Crown cove top'!$B$17:$B$30,B576,'Crown cove top'!$G$17:$G$30)) +
(SUMIF('EMC assembly'!$B$17:$B$30,B576,'EMC assembly'!$G$17:$G$30)) +
(SUMIF(Crating!$B$17:$B$29,B576,Crating!$G$17:$G$29)) +
(SUMIF('LED wiring'!$B$17:$B$30,B576,'LED wiring'!$G$17:$G$30)) +
(SUMIF('Changeable copy face'!$B$17:$B$30,B576,'Changeable copy face'!$G$17:$G$30)) +
(SUMIF('Flex face assembly'!$B$17:$B$30,B576,'Flex face assembly'!$G$17:$G$30)) +
(SUMIF('Routed face assembly'!$B$17:$B$30,B576,'Routed face assembly'!$G$17:$G$30)) +
(SUMIF('Paint calculation'!$B$17:$B$30,B576,'Paint calculation'!$G$17:$G$30)) +
(SUMIF('Trimcap letter face'!$B$17:$B$30,B576,'Trimcap letter face'!$G$17:$G$30)) +
(SUMIF('Trimcap letter face (2)'!$B$17:$B$30,B576,'Trimcap letter face (2)'!$G$17:$G$30)) +
(SUMIF('Channel letter fabrication'!$B$17:$B$30,B576,'Channel letter fabrication'!$G$17:$G$30)) +
(SUMIF('Channel letter fabrication (2)'!$B$17:$B$30,B576,'Channel letter fabrication (2)'!$G$17:$G$30))</f>
        <v>0</v>
      </c>
    </row>
    <row r="577" spans="1:10">
      <c r="A577" s="28" t="str">
        <f>[1]ODBC!$A577</f>
        <v>#10 X 3/4 Hex Drill Screw Z</v>
      </c>
      <c r="B577" s="29" t="str">
        <f>[1]ODBC!B577</f>
        <v>36055</v>
      </c>
      <c r="C577" s="30">
        <f>IFERROR(VLOOKUP($B577,[1]ODBC!$B:$H,2,FALSE),"")</f>
        <v>5.7000000000000002E-2</v>
      </c>
      <c r="D577" s="30">
        <f>IFERROR(VLOOKUP($B577,[1]ODBC!$B:$H,3,FALSE),"")</f>
        <v>0.10299999999999999</v>
      </c>
      <c r="E577" s="30" t="str">
        <f>IFERROR(VLOOKUP($B577,[1]ODBC!$B:$H,4,FALSE),"")</f>
        <v>EA</v>
      </c>
      <c r="F577" s="31">
        <f>IFERROR(VLOOKUP($B577,[1]ODBC!$B:$H,5,FALSE),"")</f>
        <v>44.45</v>
      </c>
      <c r="G577" s="32">
        <f>[1]ODBC!G577</f>
        <v>0</v>
      </c>
      <c r="H577" s="33">
        <f>SUM([1]ODBC!H577)</f>
        <v>45106</v>
      </c>
      <c r="I577" s="41" t="str">
        <f>'Vinyl cutting'!$B$2</f>
        <v>J36938</v>
      </c>
      <c r="J577" s="42">
        <f ca="1">(SUMIF('Freeform time and material'!$B$17:$B$30,B577,'Freeform time and material'!$G$17:$G$30)) +
(SUMIF('Vinyl cutting'!$B$17:$B$30,B577,'Vinyl cutting'!$G$17:$G$30)) +
(SUMIF('Vinyl cutting (2)'!$B$17:$B$30,B577,'Vinyl cutting (2)'!$G$17:$G$30)) +
(SUMIF('Apply vinyl graphics'!$B$17:$B$30,B577,'Apply vinyl graphics'!$G$17:$G$30)) +
(SUMIF('Apply vinyl graphics (2)'!$B$17:$B$30,B577,'Apply vinyl graphics (2)'!$G$17:$G$30)) +
(SUMIF('Alum pan sign'!$B$17:$B$30,B577,'Alum pan sign'!$G$17:$G$30)) +
(SUMIF('Alum pan sign (2)'!$B$17:$B$30,B577,'Alum pan sign (2)'!$G$17:$G$30)) +
(SUMIF('Economy pan sign'!$B$17:$B$30,B577,'Economy pan sign'!$G$17:$G$30)) +
(SUMIF('Post and panel sign'!$B$17:$B$30,B577,'Post and panel sign'!$G$17:$G$30)) +
(SUMIF('Post and panel sign (2)'!$B$17:$B$30,B577,'Post and panel sign (2)'!$G$17:$G$30)) +
(SUMIF('Flat panels only'!$B$17:$B$30,B577,'Flat panels only'!$G$17:$G$30)) +
(SUMIF('Flat panels only (2)'!$B$17:$B$30,B577,'Flat panels only (2)'!$G$17:$G$30)) +
(SUMIF('Routed panel shapes'!$B$18:$B$31,B577,'Routed panel shapes'!$G$18:$G$31)) +
(SUMIF('Routed panel shapes (2)'!$B$18:$B$31,B577,'Routed panel shapes (2)'!$G$18:$G$31)) +
(SUMIF('Routed face only'!$B$17:$B$30,B577,'Routed face only'!$G$17:$G$30)) +
(SUMIF('Routed face only (2)'!$B$17:$B$30,B577,'Routed face only (2)'!$G$17:$G$30)) +
(SUMIF('Routed alum faces letters'!$B$17:$B$30,B577,'Routed alum faces letters'!$G$17:$G$30)) +
(SUMIF('Routed alum faces letters (2)'!$B$17:$B$30,B577,'Routed alum faces letters (2)'!$G$17:$G$30)) +
(SUMIF('Routed push through acrylic'!$B$17:$B$30,B577,'Routed push through acrylic'!$G$17:$G$30)) +
(SUMIF('Routed push through acrylic (2)'!$B$17:$B$30,B577,'Routed push through acrylic (2)'!$G$17:$G$30)) +
(SUMIF('Sf routed cabinet'!$B$17:$B$30,B577,'Sf routed cabinet'!$G$17:$G$30)) +
(SUMIF('Sf routed cabinet (2)'!$B$17:$B$30,B577,'Sf routed cabinet (2)'!$G$17:$G$30)) +
(SUMIF('Df routed cabinet'!$B$17:$B$30,B577,'Df routed cabinet'!$G$17:$G$30)) +
(SUMIF('Df routed cabinet (2)'!$B$17:$B$30,B577,'Df routed cabinet (2)'!$G$17:$G$30)) +
(SUMIF('Sf acrylic cabinet'!$B$17:$B$30,B577,'Sf acrylic cabinet'!$G$17:$G$30)) +
(SUMIF('Sf acrylic cabinet (2)'!$B$17:$B$30,B577,'Sf acrylic cabinet (2)'!$G$17:$G$30)) +
(SUMIF('Economy Sf acrylic'!$B$17:$B$30,B577,'Economy Sf acrylic'!$G$17:$G$30)) +
(SUMIF('Df acrylic cabinet'!$B$17:$B$30,B577,'Df acrylic cabinet'!$G$17:$G$30)) +
(SUMIF('Df acrylic cabinet (2)'!$B$17:$B$30,B577,'Df acrylic cabinet (2)'!$G$17:$G$30)) +
(SUMIF('Sf flex cabinet'!$B$17:$B$30,B577,'Sf flex cabinet'!$G$17:$G$30)) +
(SUMIF('Sf flex cabinet (2)'!$B$17:$B$30,B577,'Sf flex cabinet (2)'!$G$17:$G$30)) +
(SUMIF('Df flex cabinet'!$B$17:$B$36,B577,'Df flex cabinet'!$G$17:$G$36)) +
(SUMIF('Df flex cabinet (2)'!$B$17:$B$36,B577,'Df flex cabinet (2)'!$G$17:$G$36)) +
(SUMIF('Pole cover'!$B$17:$B$30,B577,'Pole cover'!$G$17:$G$30)) +
(SUMIF('Pole cover (2)'!$B$17:$B$30,B577,'Pole cover (2)'!$G$17:$G$30)) +
(SUMIF('Structural Steel Fab'!$B$17:$B$29,B577,'Structural Steel Fab'!$G$17:$G$29)) +
(SUMIF(Reveal!$B$17:$B$30,B577,Reveal!$G$17:$G$30)) +
(SUMIF('Reveal (2)'!$B$17:$B$30,B577,'Reveal (2)'!$G$17:$G$30)) +
(SUMIF('Crown cove top'!$B$17:$B$30,B577,'Crown cove top'!$G$17:$G$30)) +
(SUMIF('EMC assembly'!$B$17:$B$30,B577,'EMC assembly'!$G$17:$G$30)) +
(SUMIF(Crating!$B$17:$B$29,B577,Crating!$G$17:$G$29)) +
(SUMIF('LED wiring'!$B$17:$B$30,B577,'LED wiring'!$G$17:$G$30)) +
(SUMIF('Changeable copy face'!$B$17:$B$30,B577,'Changeable copy face'!$G$17:$G$30)) +
(SUMIF('Flex face assembly'!$B$17:$B$30,B577,'Flex face assembly'!$G$17:$G$30)) +
(SUMIF('Routed face assembly'!$B$17:$B$30,B577,'Routed face assembly'!$G$17:$G$30)) +
(SUMIF('Paint calculation'!$B$17:$B$30,B577,'Paint calculation'!$G$17:$G$30)) +
(SUMIF('Trimcap letter face'!$B$17:$B$30,B577,'Trimcap letter face'!$G$17:$G$30)) +
(SUMIF('Trimcap letter face (2)'!$B$17:$B$30,B577,'Trimcap letter face (2)'!$G$17:$G$30)) +
(SUMIF('Channel letter fabrication'!$B$17:$B$30,B577,'Channel letter fabrication'!$G$17:$G$30)) +
(SUMIF('Channel letter fabrication (2)'!$B$17:$B$30,B577,'Channel letter fabrication (2)'!$G$17:$G$30))</f>
        <v>0</v>
      </c>
    </row>
    <row r="578" spans="1:10">
      <c r="A578" s="28" t="str">
        <f>[1]ODBC!$A578</f>
        <v>#8 x 3/4 Truss Head SDS</v>
      </c>
      <c r="B578" s="29" t="str">
        <f>[1]ODBC!B578</f>
        <v>36061</v>
      </c>
      <c r="C578" s="30">
        <f>IFERROR(VLOOKUP($B578,[1]ODBC!$B:$H,2,FALSE),"")</f>
        <v>2.1999999999999999E-2</v>
      </c>
      <c r="D578" s="30">
        <f>IFERROR(VLOOKUP($B578,[1]ODBC!$B:$H,3,FALSE),"")</f>
        <v>0.04</v>
      </c>
      <c r="E578" s="30" t="str">
        <f>IFERROR(VLOOKUP($B578,[1]ODBC!$B:$H,4,FALSE),"")</f>
        <v>EA</v>
      </c>
      <c r="F578" s="31">
        <f>IFERROR(VLOOKUP($B578,[1]ODBC!$B:$H,5,FALSE),"")</f>
        <v>44.45</v>
      </c>
      <c r="G578" s="32">
        <f>[1]ODBC!G578</f>
        <v>0</v>
      </c>
      <c r="H578" s="33">
        <f>SUM([1]ODBC!H578)</f>
        <v>45882</v>
      </c>
      <c r="I578" s="41" t="str">
        <f>'Vinyl cutting'!$B$2</f>
        <v>J36938</v>
      </c>
      <c r="J578" s="42">
        <f ca="1">(SUMIF('Freeform time and material'!$B$17:$B$30,B578,'Freeform time and material'!$G$17:$G$30)) +
(SUMIF('Vinyl cutting'!$B$17:$B$30,B578,'Vinyl cutting'!$G$17:$G$30)) +
(SUMIF('Vinyl cutting (2)'!$B$17:$B$30,B578,'Vinyl cutting (2)'!$G$17:$G$30)) +
(SUMIF('Apply vinyl graphics'!$B$17:$B$30,B578,'Apply vinyl graphics'!$G$17:$G$30)) +
(SUMIF('Apply vinyl graphics (2)'!$B$17:$B$30,B578,'Apply vinyl graphics (2)'!$G$17:$G$30)) +
(SUMIF('Alum pan sign'!$B$17:$B$30,B578,'Alum pan sign'!$G$17:$G$30)) +
(SUMIF('Alum pan sign (2)'!$B$17:$B$30,B578,'Alum pan sign (2)'!$G$17:$G$30)) +
(SUMIF('Economy pan sign'!$B$17:$B$30,B578,'Economy pan sign'!$G$17:$G$30)) +
(SUMIF('Post and panel sign'!$B$17:$B$30,B578,'Post and panel sign'!$G$17:$G$30)) +
(SUMIF('Post and panel sign (2)'!$B$17:$B$30,B578,'Post and panel sign (2)'!$G$17:$G$30)) +
(SUMIF('Flat panels only'!$B$17:$B$30,B578,'Flat panels only'!$G$17:$G$30)) +
(SUMIF('Flat panels only (2)'!$B$17:$B$30,B578,'Flat panels only (2)'!$G$17:$G$30)) +
(SUMIF('Routed panel shapes'!$B$18:$B$31,B578,'Routed panel shapes'!$G$18:$G$31)) +
(SUMIF('Routed panel shapes (2)'!$B$18:$B$31,B578,'Routed panel shapes (2)'!$G$18:$G$31)) +
(SUMIF('Routed face only'!$B$17:$B$30,B578,'Routed face only'!$G$17:$G$30)) +
(SUMIF('Routed face only (2)'!$B$17:$B$30,B578,'Routed face only (2)'!$G$17:$G$30)) +
(SUMIF('Routed alum faces letters'!$B$17:$B$30,B578,'Routed alum faces letters'!$G$17:$G$30)) +
(SUMIF('Routed alum faces letters (2)'!$B$17:$B$30,B578,'Routed alum faces letters (2)'!$G$17:$G$30)) +
(SUMIF('Routed push through acrylic'!$B$17:$B$30,B578,'Routed push through acrylic'!$G$17:$G$30)) +
(SUMIF('Routed push through acrylic (2)'!$B$17:$B$30,B578,'Routed push through acrylic (2)'!$G$17:$G$30)) +
(SUMIF('Sf routed cabinet'!$B$17:$B$30,B578,'Sf routed cabinet'!$G$17:$G$30)) +
(SUMIF('Sf routed cabinet (2)'!$B$17:$B$30,B578,'Sf routed cabinet (2)'!$G$17:$G$30)) +
(SUMIF('Df routed cabinet'!$B$17:$B$30,B578,'Df routed cabinet'!$G$17:$G$30)) +
(SUMIF('Df routed cabinet (2)'!$B$17:$B$30,B578,'Df routed cabinet (2)'!$G$17:$G$30)) +
(SUMIF('Sf acrylic cabinet'!$B$17:$B$30,B578,'Sf acrylic cabinet'!$G$17:$G$30)) +
(SUMIF('Sf acrylic cabinet (2)'!$B$17:$B$30,B578,'Sf acrylic cabinet (2)'!$G$17:$G$30)) +
(SUMIF('Economy Sf acrylic'!$B$17:$B$30,B578,'Economy Sf acrylic'!$G$17:$G$30)) +
(SUMIF('Df acrylic cabinet'!$B$17:$B$30,B578,'Df acrylic cabinet'!$G$17:$G$30)) +
(SUMIF('Df acrylic cabinet (2)'!$B$17:$B$30,B578,'Df acrylic cabinet (2)'!$G$17:$G$30)) +
(SUMIF('Sf flex cabinet'!$B$17:$B$30,B578,'Sf flex cabinet'!$G$17:$G$30)) +
(SUMIF('Sf flex cabinet (2)'!$B$17:$B$30,B578,'Sf flex cabinet (2)'!$G$17:$G$30)) +
(SUMIF('Df flex cabinet'!$B$17:$B$36,B578,'Df flex cabinet'!$G$17:$G$36)) +
(SUMIF('Df flex cabinet (2)'!$B$17:$B$36,B578,'Df flex cabinet (2)'!$G$17:$G$36)) +
(SUMIF('Pole cover'!$B$17:$B$30,B578,'Pole cover'!$G$17:$G$30)) +
(SUMIF('Pole cover (2)'!$B$17:$B$30,B578,'Pole cover (2)'!$G$17:$G$30)) +
(SUMIF('Structural Steel Fab'!$B$17:$B$29,B578,'Structural Steel Fab'!$G$17:$G$29)) +
(SUMIF(Reveal!$B$17:$B$30,B578,Reveal!$G$17:$G$30)) +
(SUMIF('Reveal (2)'!$B$17:$B$30,B578,'Reveal (2)'!$G$17:$G$30)) +
(SUMIF('Crown cove top'!$B$17:$B$30,B578,'Crown cove top'!$G$17:$G$30)) +
(SUMIF('EMC assembly'!$B$17:$B$30,B578,'EMC assembly'!$G$17:$G$30)) +
(SUMIF(Crating!$B$17:$B$29,B578,Crating!$G$17:$G$29)) +
(SUMIF('LED wiring'!$B$17:$B$30,B578,'LED wiring'!$G$17:$G$30)) +
(SUMIF('Changeable copy face'!$B$17:$B$30,B578,'Changeable copy face'!$G$17:$G$30)) +
(SUMIF('Flex face assembly'!$B$17:$B$30,B578,'Flex face assembly'!$G$17:$G$30)) +
(SUMIF('Routed face assembly'!$B$17:$B$30,B578,'Routed face assembly'!$G$17:$G$30)) +
(SUMIF('Paint calculation'!$B$17:$B$30,B578,'Paint calculation'!$G$17:$G$30)) +
(SUMIF('Trimcap letter face'!$B$17:$B$30,B578,'Trimcap letter face'!$G$17:$G$30)) +
(SUMIF('Trimcap letter face (2)'!$B$17:$B$30,B578,'Trimcap letter face (2)'!$G$17:$G$30)) +
(SUMIF('Channel letter fabrication'!$B$17:$B$30,B578,'Channel letter fabrication'!$G$17:$G$30)) +
(SUMIF('Channel letter fabrication (2)'!$B$17:$B$30,B578,'Channel letter fabrication (2)'!$G$17:$G$30))</f>
        <v>0</v>
      </c>
    </row>
    <row r="579" spans="1:10">
      <c r="A579" s="28" t="str">
        <f>[1]ODBC!$A579</f>
        <v>#10 X 1 Hex Drill Screw Z</v>
      </c>
      <c r="B579" s="29" t="str">
        <f>[1]ODBC!B579</f>
        <v>36065</v>
      </c>
      <c r="C579" s="30">
        <f>IFERROR(VLOOKUP($B579,[1]ODBC!$B:$H,2,FALSE),"")</f>
        <v>9.0999999999999998E-2</v>
      </c>
      <c r="D579" s="30">
        <f>IFERROR(VLOOKUP($B579,[1]ODBC!$B:$H,3,FALSE),"")</f>
        <v>0.16400000000000001</v>
      </c>
      <c r="E579" s="30" t="str">
        <f>IFERROR(VLOOKUP($B579,[1]ODBC!$B:$H,4,FALSE),"")</f>
        <v>EA</v>
      </c>
      <c r="F579" s="31">
        <f>IFERROR(VLOOKUP($B579,[1]ODBC!$B:$H,5,FALSE),"")</f>
        <v>44.45</v>
      </c>
      <c r="G579" s="32">
        <f>[1]ODBC!G579</f>
        <v>0</v>
      </c>
      <c r="H579" s="33">
        <f>SUM([1]ODBC!H579)</f>
        <v>46062</v>
      </c>
      <c r="I579" s="41" t="str">
        <f>'Vinyl cutting'!$B$2</f>
        <v>J36938</v>
      </c>
      <c r="J579" s="42">
        <f ca="1">(SUMIF('Freeform time and material'!$B$17:$B$30,B579,'Freeform time and material'!$G$17:$G$30)) +
(SUMIF('Vinyl cutting'!$B$17:$B$30,B579,'Vinyl cutting'!$G$17:$G$30)) +
(SUMIF('Vinyl cutting (2)'!$B$17:$B$30,B579,'Vinyl cutting (2)'!$G$17:$G$30)) +
(SUMIF('Apply vinyl graphics'!$B$17:$B$30,B579,'Apply vinyl graphics'!$G$17:$G$30)) +
(SUMIF('Apply vinyl graphics (2)'!$B$17:$B$30,B579,'Apply vinyl graphics (2)'!$G$17:$G$30)) +
(SUMIF('Alum pan sign'!$B$17:$B$30,B579,'Alum pan sign'!$G$17:$G$30)) +
(SUMIF('Alum pan sign (2)'!$B$17:$B$30,B579,'Alum pan sign (2)'!$G$17:$G$30)) +
(SUMIF('Economy pan sign'!$B$17:$B$30,B579,'Economy pan sign'!$G$17:$G$30)) +
(SUMIF('Post and panel sign'!$B$17:$B$30,B579,'Post and panel sign'!$G$17:$G$30)) +
(SUMIF('Post and panel sign (2)'!$B$17:$B$30,B579,'Post and panel sign (2)'!$G$17:$G$30)) +
(SUMIF('Flat panels only'!$B$17:$B$30,B579,'Flat panels only'!$G$17:$G$30)) +
(SUMIF('Flat panels only (2)'!$B$17:$B$30,B579,'Flat panels only (2)'!$G$17:$G$30)) +
(SUMIF('Routed panel shapes'!$B$18:$B$31,B579,'Routed panel shapes'!$G$18:$G$31)) +
(SUMIF('Routed panel shapes (2)'!$B$18:$B$31,B579,'Routed panel shapes (2)'!$G$18:$G$31)) +
(SUMIF('Routed face only'!$B$17:$B$30,B579,'Routed face only'!$G$17:$G$30)) +
(SUMIF('Routed face only (2)'!$B$17:$B$30,B579,'Routed face only (2)'!$G$17:$G$30)) +
(SUMIF('Routed alum faces letters'!$B$17:$B$30,B579,'Routed alum faces letters'!$G$17:$G$30)) +
(SUMIF('Routed alum faces letters (2)'!$B$17:$B$30,B579,'Routed alum faces letters (2)'!$G$17:$G$30)) +
(SUMIF('Routed push through acrylic'!$B$17:$B$30,B579,'Routed push through acrylic'!$G$17:$G$30)) +
(SUMIF('Routed push through acrylic (2)'!$B$17:$B$30,B579,'Routed push through acrylic (2)'!$G$17:$G$30)) +
(SUMIF('Sf routed cabinet'!$B$17:$B$30,B579,'Sf routed cabinet'!$G$17:$G$30)) +
(SUMIF('Sf routed cabinet (2)'!$B$17:$B$30,B579,'Sf routed cabinet (2)'!$G$17:$G$30)) +
(SUMIF('Df routed cabinet'!$B$17:$B$30,B579,'Df routed cabinet'!$G$17:$G$30)) +
(SUMIF('Df routed cabinet (2)'!$B$17:$B$30,B579,'Df routed cabinet (2)'!$G$17:$G$30)) +
(SUMIF('Sf acrylic cabinet'!$B$17:$B$30,B579,'Sf acrylic cabinet'!$G$17:$G$30)) +
(SUMIF('Sf acrylic cabinet (2)'!$B$17:$B$30,B579,'Sf acrylic cabinet (2)'!$G$17:$G$30)) +
(SUMIF('Economy Sf acrylic'!$B$17:$B$30,B579,'Economy Sf acrylic'!$G$17:$G$30)) +
(SUMIF('Df acrylic cabinet'!$B$17:$B$30,B579,'Df acrylic cabinet'!$G$17:$G$30)) +
(SUMIF('Df acrylic cabinet (2)'!$B$17:$B$30,B579,'Df acrylic cabinet (2)'!$G$17:$G$30)) +
(SUMIF('Sf flex cabinet'!$B$17:$B$30,B579,'Sf flex cabinet'!$G$17:$G$30)) +
(SUMIF('Sf flex cabinet (2)'!$B$17:$B$30,B579,'Sf flex cabinet (2)'!$G$17:$G$30)) +
(SUMIF('Df flex cabinet'!$B$17:$B$36,B579,'Df flex cabinet'!$G$17:$G$36)) +
(SUMIF('Df flex cabinet (2)'!$B$17:$B$36,B579,'Df flex cabinet (2)'!$G$17:$G$36)) +
(SUMIF('Pole cover'!$B$17:$B$30,B579,'Pole cover'!$G$17:$G$30)) +
(SUMIF('Pole cover (2)'!$B$17:$B$30,B579,'Pole cover (2)'!$G$17:$G$30)) +
(SUMIF('Structural Steel Fab'!$B$17:$B$29,B579,'Structural Steel Fab'!$G$17:$G$29)) +
(SUMIF(Reveal!$B$17:$B$30,B579,Reveal!$G$17:$G$30)) +
(SUMIF('Reveal (2)'!$B$17:$B$30,B579,'Reveal (2)'!$G$17:$G$30)) +
(SUMIF('Crown cove top'!$B$17:$B$30,B579,'Crown cove top'!$G$17:$G$30)) +
(SUMIF('EMC assembly'!$B$17:$B$30,B579,'EMC assembly'!$G$17:$G$30)) +
(SUMIF(Crating!$B$17:$B$29,B579,Crating!$G$17:$G$29)) +
(SUMIF('LED wiring'!$B$17:$B$30,B579,'LED wiring'!$G$17:$G$30)) +
(SUMIF('Changeable copy face'!$B$17:$B$30,B579,'Changeable copy face'!$G$17:$G$30)) +
(SUMIF('Flex face assembly'!$B$17:$B$30,B579,'Flex face assembly'!$G$17:$G$30)) +
(SUMIF('Routed face assembly'!$B$17:$B$30,B579,'Routed face assembly'!$G$17:$G$30)) +
(SUMIF('Paint calculation'!$B$17:$B$30,B579,'Paint calculation'!$G$17:$G$30)) +
(SUMIF('Trimcap letter face'!$B$17:$B$30,B579,'Trimcap letter face'!$G$17:$G$30)) +
(SUMIF('Trimcap letter face (2)'!$B$17:$B$30,B579,'Trimcap letter face (2)'!$G$17:$G$30)) +
(SUMIF('Channel letter fabrication'!$B$17:$B$30,B579,'Channel letter fabrication'!$G$17:$G$30)) +
(SUMIF('Channel letter fabrication (2)'!$B$17:$B$30,B579,'Channel letter fabrication (2)'!$G$17:$G$30))</f>
        <v>0</v>
      </c>
    </row>
    <row r="580" spans="1:10">
      <c r="A580" s="28" t="str">
        <f>[1]ODBC!$A580</f>
        <v>#10 X 1-1/2 Hex Drill Screw Z</v>
      </c>
      <c r="B580" s="29" t="str">
        <f>[1]ODBC!B580</f>
        <v>36070</v>
      </c>
      <c r="C580" s="30">
        <f>IFERROR(VLOOKUP($B580,[1]ODBC!$B:$H,2,FALSE),"")</f>
        <v>0.105</v>
      </c>
      <c r="D580" s="30">
        <f>IFERROR(VLOOKUP($B580,[1]ODBC!$B:$H,3,FALSE),"")</f>
        <v>0.189</v>
      </c>
      <c r="E580" s="30" t="str">
        <f>IFERROR(VLOOKUP($B580,[1]ODBC!$B:$H,4,FALSE),"")</f>
        <v>EA</v>
      </c>
      <c r="F580" s="31">
        <f>IFERROR(VLOOKUP($B580,[1]ODBC!$B:$H,5,FALSE),"")</f>
        <v>44.45</v>
      </c>
      <c r="G580" s="32">
        <f>[1]ODBC!G580</f>
        <v>0</v>
      </c>
      <c r="H580" s="33">
        <f>SUM([1]ODBC!H580)</f>
        <v>45432</v>
      </c>
      <c r="I580" s="41" t="str">
        <f>'Vinyl cutting'!$B$2</f>
        <v>J36938</v>
      </c>
      <c r="J580" s="42">
        <f ca="1">(SUMIF('Freeform time and material'!$B$17:$B$30,B580,'Freeform time and material'!$G$17:$G$30)) +
(SUMIF('Vinyl cutting'!$B$17:$B$30,B580,'Vinyl cutting'!$G$17:$G$30)) +
(SUMIF('Vinyl cutting (2)'!$B$17:$B$30,B580,'Vinyl cutting (2)'!$G$17:$G$30)) +
(SUMIF('Apply vinyl graphics'!$B$17:$B$30,B580,'Apply vinyl graphics'!$G$17:$G$30)) +
(SUMIF('Apply vinyl graphics (2)'!$B$17:$B$30,B580,'Apply vinyl graphics (2)'!$G$17:$G$30)) +
(SUMIF('Alum pan sign'!$B$17:$B$30,B580,'Alum pan sign'!$G$17:$G$30)) +
(SUMIF('Alum pan sign (2)'!$B$17:$B$30,B580,'Alum pan sign (2)'!$G$17:$G$30)) +
(SUMIF('Economy pan sign'!$B$17:$B$30,B580,'Economy pan sign'!$G$17:$G$30)) +
(SUMIF('Post and panel sign'!$B$17:$B$30,B580,'Post and panel sign'!$G$17:$G$30)) +
(SUMIF('Post and panel sign (2)'!$B$17:$B$30,B580,'Post and panel sign (2)'!$G$17:$G$30)) +
(SUMIF('Flat panels only'!$B$17:$B$30,B580,'Flat panels only'!$G$17:$G$30)) +
(SUMIF('Flat panels only (2)'!$B$17:$B$30,B580,'Flat panels only (2)'!$G$17:$G$30)) +
(SUMIF('Routed panel shapes'!$B$18:$B$31,B580,'Routed panel shapes'!$G$18:$G$31)) +
(SUMIF('Routed panel shapes (2)'!$B$18:$B$31,B580,'Routed panel shapes (2)'!$G$18:$G$31)) +
(SUMIF('Routed face only'!$B$17:$B$30,B580,'Routed face only'!$G$17:$G$30)) +
(SUMIF('Routed face only (2)'!$B$17:$B$30,B580,'Routed face only (2)'!$G$17:$G$30)) +
(SUMIF('Routed alum faces letters'!$B$17:$B$30,B580,'Routed alum faces letters'!$G$17:$G$30)) +
(SUMIF('Routed alum faces letters (2)'!$B$17:$B$30,B580,'Routed alum faces letters (2)'!$G$17:$G$30)) +
(SUMIF('Routed push through acrylic'!$B$17:$B$30,B580,'Routed push through acrylic'!$G$17:$G$30)) +
(SUMIF('Routed push through acrylic (2)'!$B$17:$B$30,B580,'Routed push through acrylic (2)'!$G$17:$G$30)) +
(SUMIF('Sf routed cabinet'!$B$17:$B$30,B580,'Sf routed cabinet'!$G$17:$G$30)) +
(SUMIF('Sf routed cabinet (2)'!$B$17:$B$30,B580,'Sf routed cabinet (2)'!$G$17:$G$30)) +
(SUMIF('Df routed cabinet'!$B$17:$B$30,B580,'Df routed cabinet'!$G$17:$G$30)) +
(SUMIF('Df routed cabinet (2)'!$B$17:$B$30,B580,'Df routed cabinet (2)'!$G$17:$G$30)) +
(SUMIF('Sf acrylic cabinet'!$B$17:$B$30,B580,'Sf acrylic cabinet'!$G$17:$G$30)) +
(SUMIF('Sf acrylic cabinet (2)'!$B$17:$B$30,B580,'Sf acrylic cabinet (2)'!$G$17:$G$30)) +
(SUMIF('Economy Sf acrylic'!$B$17:$B$30,B580,'Economy Sf acrylic'!$G$17:$G$30)) +
(SUMIF('Df acrylic cabinet'!$B$17:$B$30,B580,'Df acrylic cabinet'!$G$17:$G$30)) +
(SUMIF('Df acrylic cabinet (2)'!$B$17:$B$30,B580,'Df acrylic cabinet (2)'!$G$17:$G$30)) +
(SUMIF('Sf flex cabinet'!$B$17:$B$30,B580,'Sf flex cabinet'!$G$17:$G$30)) +
(SUMIF('Sf flex cabinet (2)'!$B$17:$B$30,B580,'Sf flex cabinet (2)'!$G$17:$G$30)) +
(SUMIF('Df flex cabinet'!$B$17:$B$36,B580,'Df flex cabinet'!$G$17:$G$36)) +
(SUMIF('Df flex cabinet (2)'!$B$17:$B$36,B580,'Df flex cabinet (2)'!$G$17:$G$36)) +
(SUMIF('Pole cover'!$B$17:$B$30,B580,'Pole cover'!$G$17:$G$30)) +
(SUMIF('Pole cover (2)'!$B$17:$B$30,B580,'Pole cover (2)'!$G$17:$G$30)) +
(SUMIF('Structural Steel Fab'!$B$17:$B$29,B580,'Structural Steel Fab'!$G$17:$G$29)) +
(SUMIF(Reveal!$B$17:$B$30,B580,Reveal!$G$17:$G$30)) +
(SUMIF('Reveal (2)'!$B$17:$B$30,B580,'Reveal (2)'!$G$17:$G$30)) +
(SUMIF('Crown cove top'!$B$17:$B$30,B580,'Crown cove top'!$G$17:$G$30)) +
(SUMIF('EMC assembly'!$B$17:$B$30,B580,'EMC assembly'!$G$17:$G$30)) +
(SUMIF(Crating!$B$17:$B$29,B580,Crating!$G$17:$G$29)) +
(SUMIF('LED wiring'!$B$17:$B$30,B580,'LED wiring'!$G$17:$G$30)) +
(SUMIF('Changeable copy face'!$B$17:$B$30,B580,'Changeable copy face'!$G$17:$G$30)) +
(SUMIF('Flex face assembly'!$B$17:$B$30,B580,'Flex face assembly'!$G$17:$G$30)) +
(SUMIF('Routed face assembly'!$B$17:$B$30,B580,'Routed face assembly'!$G$17:$G$30)) +
(SUMIF('Paint calculation'!$B$17:$B$30,B580,'Paint calculation'!$G$17:$G$30)) +
(SUMIF('Trimcap letter face'!$B$17:$B$30,B580,'Trimcap letter face'!$G$17:$G$30)) +
(SUMIF('Trimcap letter face (2)'!$B$17:$B$30,B580,'Trimcap letter face (2)'!$G$17:$G$30)) +
(SUMIF('Channel letter fabrication'!$B$17:$B$30,B580,'Channel letter fabrication'!$G$17:$G$30)) +
(SUMIF('Channel letter fabrication (2)'!$B$17:$B$30,B580,'Channel letter fabrication (2)'!$G$17:$G$30))</f>
        <v>0</v>
      </c>
    </row>
    <row r="581" spans="1:10">
      <c r="A581" s="28" t="str">
        <f>[1]ODBC!$A581</f>
        <v>#10 X 2 Hex Drill Screw Z</v>
      </c>
      <c r="B581" s="29" t="str">
        <f>[1]ODBC!B581</f>
        <v>36075</v>
      </c>
      <c r="C581" s="30">
        <f>IFERROR(VLOOKUP($B581,[1]ODBC!$B:$H,2,FALSE),"")</f>
        <v>0.17499999999999999</v>
      </c>
      <c r="D581" s="30">
        <f>IFERROR(VLOOKUP($B581,[1]ODBC!$B:$H,3,FALSE),"")</f>
        <v>0.315</v>
      </c>
      <c r="E581" s="30" t="str">
        <f>IFERROR(VLOOKUP($B581,[1]ODBC!$B:$H,4,FALSE),"")</f>
        <v>EA</v>
      </c>
      <c r="F581" s="31">
        <f>IFERROR(VLOOKUP($B581,[1]ODBC!$B:$H,5,FALSE),"")</f>
        <v>44.45</v>
      </c>
      <c r="G581" s="32">
        <f>[1]ODBC!G581</f>
        <v>0</v>
      </c>
      <c r="H581" s="33">
        <f>SUM([1]ODBC!H581)</f>
        <v>46056</v>
      </c>
      <c r="I581" s="41" t="str">
        <f>'Vinyl cutting'!$B$2</f>
        <v>J36938</v>
      </c>
      <c r="J581" s="42">
        <f ca="1">(SUMIF('Freeform time and material'!$B$17:$B$30,B581,'Freeform time and material'!$G$17:$G$30)) +
(SUMIF('Vinyl cutting'!$B$17:$B$30,B581,'Vinyl cutting'!$G$17:$G$30)) +
(SUMIF('Vinyl cutting (2)'!$B$17:$B$30,B581,'Vinyl cutting (2)'!$G$17:$G$30)) +
(SUMIF('Apply vinyl graphics'!$B$17:$B$30,B581,'Apply vinyl graphics'!$G$17:$G$30)) +
(SUMIF('Apply vinyl graphics (2)'!$B$17:$B$30,B581,'Apply vinyl graphics (2)'!$G$17:$G$30)) +
(SUMIF('Alum pan sign'!$B$17:$B$30,B581,'Alum pan sign'!$G$17:$G$30)) +
(SUMIF('Alum pan sign (2)'!$B$17:$B$30,B581,'Alum pan sign (2)'!$G$17:$G$30)) +
(SUMIF('Economy pan sign'!$B$17:$B$30,B581,'Economy pan sign'!$G$17:$G$30)) +
(SUMIF('Post and panel sign'!$B$17:$B$30,B581,'Post and panel sign'!$G$17:$G$30)) +
(SUMIF('Post and panel sign (2)'!$B$17:$B$30,B581,'Post and panel sign (2)'!$G$17:$G$30)) +
(SUMIF('Flat panels only'!$B$17:$B$30,B581,'Flat panels only'!$G$17:$G$30)) +
(SUMIF('Flat panels only (2)'!$B$17:$B$30,B581,'Flat panels only (2)'!$G$17:$G$30)) +
(SUMIF('Routed panel shapes'!$B$18:$B$31,B581,'Routed panel shapes'!$G$18:$G$31)) +
(SUMIF('Routed panel shapes (2)'!$B$18:$B$31,B581,'Routed panel shapes (2)'!$G$18:$G$31)) +
(SUMIF('Routed face only'!$B$17:$B$30,B581,'Routed face only'!$G$17:$G$30)) +
(SUMIF('Routed face only (2)'!$B$17:$B$30,B581,'Routed face only (2)'!$G$17:$G$30)) +
(SUMIF('Routed alum faces letters'!$B$17:$B$30,B581,'Routed alum faces letters'!$G$17:$G$30)) +
(SUMIF('Routed alum faces letters (2)'!$B$17:$B$30,B581,'Routed alum faces letters (2)'!$G$17:$G$30)) +
(SUMIF('Routed push through acrylic'!$B$17:$B$30,B581,'Routed push through acrylic'!$G$17:$G$30)) +
(SUMIF('Routed push through acrylic (2)'!$B$17:$B$30,B581,'Routed push through acrylic (2)'!$G$17:$G$30)) +
(SUMIF('Sf routed cabinet'!$B$17:$B$30,B581,'Sf routed cabinet'!$G$17:$G$30)) +
(SUMIF('Sf routed cabinet (2)'!$B$17:$B$30,B581,'Sf routed cabinet (2)'!$G$17:$G$30)) +
(SUMIF('Df routed cabinet'!$B$17:$B$30,B581,'Df routed cabinet'!$G$17:$G$30)) +
(SUMIF('Df routed cabinet (2)'!$B$17:$B$30,B581,'Df routed cabinet (2)'!$G$17:$G$30)) +
(SUMIF('Sf acrylic cabinet'!$B$17:$B$30,B581,'Sf acrylic cabinet'!$G$17:$G$30)) +
(SUMIF('Sf acrylic cabinet (2)'!$B$17:$B$30,B581,'Sf acrylic cabinet (2)'!$G$17:$G$30)) +
(SUMIF('Economy Sf acrylic'!$B$17:$B$30,B581,'Economy Sf acrylic'!$G$17:$G$30)) +
(SUMIF('Df acrylic cabinet'!$B$17:$B$30,B581,'Df acrylic cabinet'!$G$17:$G$30)) +
(SUMIF('Df acrylic cabinet (2)'!$B$17:$B$30,B581,'Df acrylic cabinet (2)'!$G$17:$G$30)) +
(SUMIF('Sf flex cabinet'!$B$17:$B$30,B581,'Sf flex cabinet'!$G$17:$G$30)) +
(SUMIF('Sf flex cabinet (2)'!$B$17:$B$30,B581,'Sf flex cabinet (2)'!$G$17:$G$30)) +
(SUMIF('Df flex cabinet'!$B$17:$B$36,B581,'Df flex cabinet'!$G$17:$G$36)) +
(SUMIF('Df flex cabinet (2)'!$B$17:$B$36,B581,'Df flex cabinet (2)'!$G$17:$G$36)) +
(SUMIF('Pole cover'!$B$17:$B$30,B581,'Pole cover'!$G$17:$G$30)) +
(SUMIF('Pole cover (2)'!$B$17:$B$30,B581,'Pole cover (2)'!$G$17:$G$30)) +
(SUMIF('Structural Steel Fab'!$B$17:$B$29,B581,'Structural Steel Fab'!$G$17:$G$29)) +
(SUMIF(Reveal!$B$17:$B$30,B581,Reveal!$G$17:$G$30)) +
(SUMIF('Reveal (2)'!$B$17:$B$30,B581,'Reveal (2)'!$G$17:$G$30)) +
(SUMIF('Crown cove top'!$B$17:$B$30,B581,'Crown cove top'!$G$17:$G$30)) +
(SUMIF('EMC assembly'!$B$17:$B$30,B581,'EMC assembly'!$G$17:$G$30)) +
(SUMIF(Crating!$B$17:$B$29,B581,Crating!$G$17:$G$29)) +
(SUMIF('LED wiring'!$B$17:$B$30,B581,'LED wiring'!$G$17:$G$30)) +
(SUMIF('Changeable copy face'!$B$17:$B$30,B581,'Changeable copy face'!$G$17:$G$30)) +
(SUMIF('Flex face assembly'!$B$17:$B$30,B581,'Flex face assembly'!$G$17:$G$30)) +
(SUMIF('Routed face assembly'!$B$17:$B$30,B581,'Routed face assembly'!$G$17:$G$30)) +
(SUMIF('Paint calculation'!$B$17:$B$30,B581,'Paint calculation'!$G$17:$G$30)) +
(SUMIF('Trimcap letter face'!$B$17:$B$30,B581,'Trimcap letter face'!$G$17:$G$30)) +
(SUMIF('Trimcap letter face (2)'!$B$17:$B$30,B581,'Trimcap letter face (2)'!$G$17:$G$30)) +
(SUMIF('Channel letter fabrication'!$B$17:$B$30,B581,'Channel letter fabrication'!$G$17:$G$30)) +
(SUMIF('Channel letter fabrication (2)'!$B$17:$B$30,B581,'Channel letter fabrication (2)'!$G$17:$G$30))</f>
        <v>0</v>
      </c>
    </row>
    <row r="582" spans="1:10">
      <c r="A582" s="28" t="str">
        <f>[1]ODBC!$A582</f>
        <v>#10 X 2 Hex/Slot SMS Z</v>
      </c>
      <c r="B582" s="29" t="str">
        <f>[1]ODBC!B582</f>
        <v>36080</v>
      </c>
      <c r="C582" s="30">
        <f>IFERROR(VLOOKUP($B582,[1]ODBC!$B:$H,2,FALSE),"")</f>
        <v>8.8999999999999996E-2</v>
      </c>
      <c r="D582" s="30">
        <f>IFERROR(VLOOKUP($B582,[1]ODBC!$B:$H,3,FALSE),"")</f>
        <v>0.16</v>
      </c>
      <c r="E582" s="30" t="str">
        <f>IFERROR(VLOOKUP($B582,[1]ODBC!$B:$H,4,FALSE),"")</f>
        <v>EA</v>
      </c>
      <c r="F582" s="31">
        <f>IFERROR(VLOOKUP($B582,[1]ODBC!$B:$H,5,FALSE),"")</f>
        <v>44.45</v>
      </c>
      <c r="G582" s="32">
        <f>[1]ODBC!G582</f>
        <v>0</v>
      </c>
      <c r="H582" s="33">
        <f>SUM([1]ODBC!H582)</f>
        <v>45748</v>
      </c>
      <c r="I582" s="41" t="str">
        <f>'Vinyl cutting'!$B$2</f>
        <v>J36938</v>
      </c>
      <c r="J582" s="42">
        <f ca="1">(SUMIF('Freeform time and material'!$B$17:$B$30,B582,'Freeform time and material'!$G$17:$G$30)) +
(SUMIF('Vinyl cutting'!$B$17:$B$30,B582,'Vinyl cutting'!$G$17:$G$30)) +
(SUMIF('Vinyl cutting (2)'!$B$17:$B$30,B582,'Vinyl cutting (2)'!$G$17:$G$30)) +
(SUMIF('Apply vinyl graphics'!$B$17:$B$30,B582,'Apply vinyl graphics'!$G$17:$G$30)) +
(SUMIF('Apply vinyl graphics (2)'!$B$17:$B$30,B582,'Apply vinyl graphics (2)'!$G$17:$G$30)) +
(SUMIF('Alum pan sign'!$B$17:$B$30,B582,'Alum pan sign'!$G$17:$G$30)) +
(SUMIF('Alum pan sign (2)'!$B$17:$B$30,B582,'Alum pan sign (2)'!$G$17:$G$30)) +
(SUMIF('Economy pan sign'!$B$17:$B$30,B582,'Economy pan sign'!$G$17:$G$30)) +
(SUMIF('Post and panel sign'!$B$17:$B$30,B582,'Post and panel sign'!$G$17:$G$30)) +
(SUMIF('Post and panel sign (2)'!$B$17:$B$30,B582,'Post and panel sign (2)'!$G$17:$G$30)) +
(SUMIF('Flat panels only'!$B$17:$B$30,B582,'Flat panels only'!$G$17:$G$30)) +
(SUMIF('Flat panels only (2)'!$B$17:$B$30,B582,'Flat panels only (2)'!$G$17:$G$30)) +
(SUMIF('Routed panel shapes'!$B$18:$B$31,B582,'Routed panel shapes'!$G$18:$G$31)) +
(SUMIF('Routed panel shapes (2)'!$B$18:$B$31,B582,'Routed panel shapes (2)'!$G$18:$G$31)) +
(SUMIF('Routed face only'!$B$17:$B$30,B582,'Routed face only'!$G$17:$G$30)) +
(SUMIF('Routed face only (2)'!$B$17:$B$30,B582,'Routed face only (2)'!$G$17:$G$30)) +
(SUMIF('Routed alum faces letters'!$B$17:$B$30,B582,'Routed alum faces letters'!$G$17:$G$30)) +
(SUMIF('Routed alum faces letters (2)'!$B$17:$B$30,B582,'Routed alum faces letters (2)'!$G$17:$G$30)) +
(SUMIF('Routed push through acrylic'!$B$17:$B$30,B582,'Routed push through acrylic'!$G$17:$G$30)) +
(SUMIF('Routed push through acrylic (2)'!$B$17:$B$30,B582,'Routed push through acrylic (2)'!$G$17:$G$30)) +
(SUMIF('Sf routed cabinet'!$B$17:$B$30,B582,'Sf routed cabinet'!$G$17:$G$30)) +
(SUMIF('Sf routed cabinet (2)'!$B$17:$B$30,B582,'Sf routed cabinet (2)'!$G$17:$G$30)) +
(SUMIF('Df routed cabinet'!$B$17:$B$30,B582,'Df routed cabinet'!$G$17:$G$30)) +
(SUMIF('Df routed cabinet (2)'!$B$17:$B$30,B582,'Df routed cabinet (2)'!$G$17:$G$30)) +
(SUMIF('Sf acrylic cabinet'!$B$17:$B$30,B582,'Sf acrylic cabinet'!$G$17:$G$30)) +
(SUMIF('Sf acrylic cabinet (2)'!$B$17:$B$30,B582,'Sf acrylic cabinet (2)'!$G$17:$G$30)) +
(SUMIF('Economy Sf acrylic'!$B$17:$B$30,B582,'Economy Sf acrylic'!$G$17:$G$30)) +
(SUMIF('Df acrylic cabinet'!$B$17:$B$30,B582,'Df acrylic cabinet'!$G$17:$G$30)) +
(SUMIF('Df acrylic cabinet (2)'!$B$17:$B$30,B582,'Df acrylic cabinet (2)'!$G$17:$G$30)) +
(SUMIF('Sf flex cabinet'!$B$17:$B$30,B582,'Sf flex cabinet'!$G$17:$G$30)) +
(SUMIF('Sf flex cabinet (2)'!$B$17:$B$30,B582,'Sf flex cabinet (2)'!$G$17:$G$30)) +
(SUMIF('Df flex cabinet'!$B$17:$B$36,B582,'Df flex cabinet'!$G$17:$G$36)) +
(SUMIF('Df flex cabinet (2)'!$B$17:$B$36,B582,'Df flex cabinet (2)'!$G$17:$G$36)) +
(SUMIF('Pole cover'!$B$17:$B$30,B582,'Pole cover'!$G$17:$G$30)) +
(SUMIF('Pole cover (2)'!$B$17:$B$30,B582,'Pole cover (2)'!$G$17:$G$30)) +
(SUMIF('Structural Steel Fab'!$B$17:$B$29,B582,'Structural Steel Fab'!$G$17:$G$29)) +
(SUMIF(Reveal!$B$17:$B$30,B582,Reveal!$G$17:$G$30)) +
(SUMIF('Reveal (2)'!$B$17:$B$30,B582,'Reveal (2)'!$G$17:$G$30)) +
(SUMIF('Crown cove top'!$B$17:$B$30,B582,'Crown cove top'!$G$17:$G$30)) +
(SUMIF('EMC assembly'!$B$17:$B$30,B582,'EMC assembly'!$G$17:$G$30)) +
(SUMIF(Crating!$B$17:$B$29,B582,Crating!$G$17:$G$29)) +
(SUMIF('LED wiring'!$B$17:$B$30,B582,'LED wiring'!$G$17:$G$30)) +
(SUMIF('Changeable copy face'!$B$17:$B$30,B582,'Changeable copy face'!$G$17:$G$30)) +
(SUMIF('Flex face assembly'!$B$17:$B$30,B582,'Flex face assembly'!$G$17:$G$30)) +
(SUMIF('Routed face assembly'!$B$17:$B$30,B582,'Routed face assembly'!$G$17:$G$30)) +
(SUMIF('Paint calculation'!$B$17:$B$30,B582,'Paint calculation'!$G$17:$G$30)) +
(SUMIF('Trimcap letter face'!$B$17:$B$30,B582,'Trimcap letter face'!$G$17:$G$30)) +
(SUMIF('Trimcap letter face (2)'!$B$17:$B$30,B582,'Trimcap letter face (2)'!$G$17:$G$30)) +
(SUMIF('Channel letter fabrication'!$B$17:$B$30,B582,'Channel letter fabrication'!$G$17:$G$30)) +
(SUMIF('Channel letter fabrication (2)'!$B$17:$B$30,B582,'Channel letter fabrication (2)'!$G$17:$G$30))</f>
        <v>0</v>
      </c>
    </row>
    <row r="583" spans="1:10">
      <c r="A583" s="28" t="str">
        <f>[1]ODBC!$A583</f>
        <v>#10 X 3 Hex/Slot SMS Z</v>
      </c>
      <c r="B583" s="29" t="str">
        <f>[1]ODBC!B583</f>
        <v>36085</v>
      </c>
      <c r="C583" s="30">
        <f>IFERROR(VLOOKUP($B583,[1]ODBC!$B:$H,2,FALSE),"")</f>
        <v>0.14899999999999999</v>
      </c>
      <c r="D583" s="30">
        <f>IFERROR(VLOOKUP($B583,[1]ODBC!$B:$H,3,FALSE),"")</f>
        <v>0.26800000000000002</v>
      </c>
      <c r="E583" s="30" t="str">
        <f>IFERROR(VLOOKUP($B583,[1]ODBC!$B:$H,4,FALSE),"")</f>
        <v>EA</v>
      </c>
      <c r="F583" s="31">
        <f>IFERROR(VLOOKUP($B583,[1]ODBC!$B:$H,5,FALSE),"")</f>
        <v>44.45</v>
      </c>
      <c r="G583" s="32">
        <f>[1]ODBC!G583</f>
        <v>0</v>
      </c>
      <c r="H583" s="33">
        <f>SUM([1]ODBC!H583)</f>
        <v>45993</v>
      </c>
      <c r="I583" s="41" t="str">
        <f>'Vinyl cutting'!$B$2</f>
        <v>J36938</v>
      </c>
      <c r="J583" s="42">
        <f ca="1">(SUMIF('Freeform time and material'!$B$17:$B$30,B583,'Freeform time and material'!$G$17:$G$30)) +
(SUMIF('Vinyl cutting'!$B$17:$B$30,B583,'Vinyl cutting'!$G$17:$G$30)) +
(SUMIF('Vinyl cutting (2)'!$B$17:$B$30,B583,'Vinyl cutting (2)'!$G$17:$G$30)) +
(SUMIF('Apply vinyl graphics'!$B$17:$B$30,B583,'Apply vinyl graphics'!$G$17:$G$30)) +
(SUMIF('Apply vinyl graphics (2)'!$B$17:$B$30,B583,'Apply vinyl graphics (2)'!$G$17:$G$30)) +
(SUMIF('Alum pan sign'!$B$17:$B$30,B583,'Alum pan sign'!$G$17:$G$30)) +
(SUMIF('Alum pan sign (2)'!$B$17:$B$30,B583,'Alum pan sign (2)'!$G$17:$G$30)) +
(SUMIF('Economy pan sign'!$B$17:$B$30,B583,'Economy pan sign'!$G$17:$G$30)) +
(SUMIF('Post and panel sign'!$B$17:$B$30,B583,'Post and panel sign'!$G$17:$G$30)) +
(SUMIF('Post and panel sign (2)'!$B$17:$B$30,B583,'Post and panel sign (2)'!$G$17:$G$30)) +
(SUMIF('Flat panels only'!$B$17:$B$30,B583,'Flat panels only'!$G$17:$G$30)) +
(SUMIF('Flat panels only (2)'!$B$17:$B$30,B583,'Flat panels only (2)'!$G$17:$G$30)) +
(SUMIF('Routed panel shapes'!$B$18:$B$31,B583,'Routed panel shapes'!$G$18:$G$31)) +
(SUMIF('Routed panel shapes (2)'!$B$18:$B$31,B583,'Routed panel shapes (2)'!$G$18:$G$31)) +
(SUMIF('Routed face only'!$B$17:$B$30,B583,'Routed face only'!$G$17:$G$30)) +
(SUMIF('Routed face only (2)'!$B$17:$B$30,B583,'Routed face only (2)'!$G$17:$G$30)) +
(SUMIF('Routed alum faces letters'!$B$17:$B$30,B583,'Routed alum faces letters'!$G$17:$G$30)) +
(SUMIF('Routed alum faces letters (2)'!$B$17:$B$30,B583,'Routed alum faces letters (2)'!$G$17:$G$30)) +
(SUMIF('Routed push through acrylic'!$B$17:$B$30,B583,'Routed push through acrylic'!$G$17:$G$30)) +
(SUMIF('Routed push through acrylic (2)'!$B$17:$B$30,B583,'Routed push through acrylic (2)'!$G$17:$G$30)) +
(SUMIF('Sf routed cabinet'!$B$17:$B$30,B583,'Sf routed cabinet'!$G$17:$G$30)) +
(SUMIF('Sf routed cabinet (2)'!$B$17:$B$30,B583,'Sf routed cabinet (2)'!$G$17:$G$30)) +
(SUMIF('Df routed cabinet'!$B$17:$B$30,B583,'Df routed cabinet'!$G$17:$G$30)) +
(SUMIF('Df routed cabinet (2)'!$B$17:$B$30,B583,'Df routed cabinet (2)'!$G$17:$G$30)) +
(SUMIF('Sf acrylic cabinet'!$B$17:$B$30,B583,'Sf acrylic cabinet'!$G$17:$G$30)) +
(SUMIF('Sf acrylic cabinet (2)'!$B$17:$B$30,B583,'Sf acrylic cabinet (2)'!$G$17:$G$30)) +
(SUMIF('Economy Sf acrylic'!$B$17:$B$30,B583,'Economy Sf acrylic'!$G$17:$G$30)) +
(SUMIF('Df acrylic cabinet'!$B$17:$B$30,B583,'Df acrylic cabinet'!$G$17:$G$30)) +
(SUMIF('Df acrylic cabinet (2)'!$B$17:$B$30,B583,'Df acrylic cabinet (2)'!$G$17:$G$30)) +
(SUMIF('Sf flex cabinet'!$B$17:$B$30,B583,'Sf flex cabinet'!$G$17:$G$30)) +
(SUMIF('Sf flex cabinet (2)'!$B$17:$B$30,B583,'Sf flex cabinet (2)'!$G$17:$G$30)) +
(SUMIF('Df flex cabinet'!$B$17:$B$36,B583,'Df flex cabinet'!$G$17:$G$36)) +
(SUMIF('Df flex cabinet (2)'!$B$17:$B$36,B583,'Df flex cabinet (2)'!$G$17:$G$36)) +
(SUMIF('Pole cover'!$B$17:$B$30,B583,'Pole cover'!$G$17:$G$30)) +
(SUMIF('Pole cover (2)'!$B$17:$B$30,B583,'Pole cover (2)'!$G$17:$G$30)) +
(SUMIF('Structural Steel Fab'!$B$17:$B$29,B583,'Structural Steel Fab'!$G$17:$G$29)) +
(SUMIF(Reveal!$B$17:$B$30,B583,Reveal!$G$17:$G$30)) +
(SUMIF('Reveal (2)'!$B$17:$B$30,B583,'Reveal (2)'!$G$17:$G$30)) +
(SUMIF('Crown cove top'!$B$17:$B$30,B583,'Crown cove top'!$G$17:$G$30)) +
(SUMIF('EMC assembly'!$B$17:$B$30,B583,'EMC assembly'!$G$17:$G$30)) +
(SUMIF(Crating!$B$17:$B$29,B583,Crating!$G$17:$G$29)) +
(SUMIF('LED wiring'!$B$17:$B$30,B583,'LED wiring'!$G$17:$G$30)) +
(SUMIF('Changeable copy face'!$B$17:$B$30,B583,'Changeable copy face'!$G$17:$G$30)) +
(SUMIF('Flex face assembly'!$B$17:$B$30,B583,'Flex face assembly'!$G$17:$G$30)) +
(SUMIF('Routed face assembly'!$B$17:$B$30,B583,'Routed face assembly'!$G$17:$G$30)) +
(SUMIF('Paint calculation'!$B$17:$B$30,B583,'Paint calculation'!$G$17:$G$30)) +
(SUMIF('Trimcap letter face'!$B$17:$B$30,B583,'Trimcap letter face'!$G$17:$G$30)) +
(SUMIF('Trimcap letter face (2)'!$B$17:$B$30,B583,'Trimcap letter face (2)'!$G$17:$G$30)) +
(SUMIF('Channel letter fabrication'!$B$17:$B$30,B583,'Channel letter fabrication'!$G$17:$G$30)) +
(SUMIF('Channel letter fabrication (2)'!$B$17:$B$30,B583,'Channel letter fabrication (2)'!$G$17:$G$30))</f>
        <v>0</v>
      </c>
    </row>
    <row r="584" spans="1:10">
      <c r="A584" s="28" t="str">
        <f>[1]ODBC!$A584</f>
        <v>#10 X 3 Tek 3 SDS</v>
      </c>
      <c r="B584" s="29" t="str">
        <f>[1]ODBC!B584</f>
        <v>36086</v>
      </c>
      <c r="C584" s="30">
        <f>IFERROR(VLOOKUP($B584,[1]ODBC!$B:$H,2,FALSE),"")</f>
        <v>0.13600000000000001</v>
      </c>
      <c r="D584" s="30">
        <f>IFERROR(VLOOKUP($B584,[1]ODBC!$B:$H,3,FALSE),"")</f>
        <v>0.245</v>
      </c>
      <c r="E584" s="30" t="str">
        <f>IFERROR(VLOOKUP($B584,[1]ODBC!$B:$H,4,FALSE),"")</f>
        <v>EA</v>
      </c>
      <c r="F584" s="31">
        <f>IFERROR(VLOOKUP($B584,[1]ODBC!$B:$H,5,FALSE),"")</f>
        <v>44.45</v>
      </c>
      <c r="G584" s="32">
        <f>[1]ODBC!G584</f>
        <v>0</v>
      </c>
      <c r="H584" s="33">
        <f>SUM([1]ODBC!H584)</f>
        <v>45628</v>
      </c>
      <c r="I584" s="41" t="str">
        <f>'Vinyl cutting'!$B$2</f>
        <v>J36938</v>
      </c>
      <c r="J584" s="42">
        <f ca="1">(SUMIF('Freeform time and material'!$B$17:$B$30,B584,'Freeform time and material'!$G$17:$G$30)) +
(SUMIF('Vinyl cutting'!$B$17:$B$30,B584,'Vinyl cutting'!$G$17:$G$30)) +
(SUMIF('Vinyl cutting (2)'!$B$17:$B$30,B584,'Vinyl cutting (2)'!$G$17:$G$30)) +
(SUMIF('Apply vinyl graphics'!$B$17:$B$30,B584,'Apply vinyl graphics'!$G$17:$G$30)) +
(SUMIF('Apply vinyl graphics (2)'!$B$17:$B$30,B584,'Apply vinyl graphics (2)'!$G$17:$G$30)) +
(SUMIF('Alum pan sign'!$B$17:$B$30,B584,'Alum pan sign'!$G$17:$G$30)) +
(SUMIF('Alum pan sign (2)'!$B$17:$B$30,B584,'Alum pan sign (2)'!$G$17:$G$30)) +
(SUMIF('Economy pan sign'!$B$17:$B$30,B584,'Economy pan sign'!$G$17:$G$30)) +
(SUMIF('Post and panel sign'!$B$17:$B$30,B584,'Post and panel sign'!$G$17:$G$30)) +
(SUMIF('Post and panel sign (2)'!$B$17:$B$30,B584,'Post and panel sign (2)'!$G$17:$G$30)) +
(SUMIF('Flat panels only'!$B$17:$B$30,B584,'Flat panels only'!$G$17:$G$30)) +
(SUMIF('Flat panels only (2)'!$B$17:$B$30,B584,'Flat panels only (2)'!$G$17:$G$30)) +
(SUMIF('Routed panel shapes'!$B$18:$B$31,B584,'Routed panel shapes'!$G$18:$G$31)) +
(SUMIF('Routed panel shapes (2)'!$B$18:$B$31,B584,'Routed panel shapes (2)'!$G$18:$G$31)) +
(SUMIF('Routed face only'!$B$17:$B$30,B584,'Routed face only'!$G$17:$G$30)) +
(SUMIF('Routed face only (2)'!$B$17:$B$30,B584,'Routed face only (2)'!$G$17:$G$30)) +
(SUMIF('Routed alum faces letters'!$B$17:$B$30,B584,'Routed alum faces letters'!$G$17:$G$30)) +
(SUMIF('Routed alum faces letters (2)'!$B$17:$B$30,B584,'Routed alum faces letters (2)'!$G$17:$G$30)) +
(SUMIF('Routed push through acrylic'!$B$17:$B$30,B584,'Routed push through acrylic'!$G$17:$G$30)) +
(SUMIF('Routed push through acrylic (2)'!$B$17:$B$30,B584,'Routed push through acrylic (2)'!$G$17:$G$30)) +
(SUMIF('Sf routed cabinet'!$B$17:$B$30,B584,'Sf routed cabinet'!$G$17:$G$30)) +
(SUMIF('Sf routed cabinet (2)'!$B$17:$B$30,B584,'Sf routed cabinet (2)'!$G$17:$G$30)) +
(SUMIF('Df routed cabinet'!$B$17:$B$30,B584,'Df routed cabinet'!$G$17:$G$30)) +
(SUMIF('Df routed cabinet (2)'!$B$17:$B$30,B584,'Df routed cabinet (2)'!$G$17:$G$30)) +
(SUMIF('Sf acrylic cabinet'!$B$17:$B$30,B584,'Sf acrylic cabinet'!$G$17:$G$30)) +
(SUMIF('Sf acrylic cabinet (2)'!$B$17:$B$30,B584,'Sf acrylic cabinet (2)'!$G$17:$G$30)) +
(SUMIF('Economy Sf acrylic'!$B$17:$B$30,B584,'Economy Sf acrylic'!$G$17:$G$30)) +
(SUMIF('Df acrylic cabinet'!$B$17:$B$30,B584,'Df acrylic cabinet'!$G$17:$G$30)) +
(SUMIF('Df acrylic cabinet (2)'!$B$17:$B$30,B584,'Df acrylic cabinet (2)'!$G$17:$G$30)) +
(SUMIF('Sf flex cabinet'!$B$17:$B$30,B584,'Sf flex cabinet'!$G$17:$G$30)) +
(SUMIF('Sf flex cabinet (2)'!$B$17:$B$30,B584,'Sf flex cabinet (2)'!$G$17:$G$30)) +
(SUMIF('Df flex cabinet'!$B$17:$B$36,B584,'Df flex cabinet'!$G$17:$G$36)) +
(SUMIF('Df flex cabinet (2)'!$B$17:$B$36,B584,'Df flex cabinet (2)'!$G$17:$G$36)) +
(SUMIF('Pole cover'!$B$17:$B$30,B584,'Pole cover'!$G$17:$G$30)) +
(SUMIF('Pole cover (2)'!$B$17:$B$30,B584,'Pole cover (2)'!$G$17:$G$30)) +
(SUMIF('Structural Steel Fab'!$B$17:$B$29,B584,'Structural Steel Fab'!$G$17:$G$29)) +
(SUMIF(Reveal!$B$17:$B$30,B584,Reveal!$G$17:$G$30)) +
(SUMIF('Reveal (2)'!$B$17:$B$30,B584,'Reveal (2)'!$G$17:$G$30)) +
(SUMIF('Crown cove top'!$B$17:$B$30,B584,'Crown cove top'!$G$17:$G$30)) +
(SUMIF('EMC assembly'!$B$17:$B$30,B584,'EMC assembly'!$G$17:$G$30)) +
(SUMIF(Crating!$B$17:$B$29,B584,Crating!$G$17:$G$29)) +
(SUMIF('LED wiring'!$B$17:$B$30,B584,'LED wiring'!$G$17:$G$30)) +
(SUMIF('Changeable copy face'!$B$17:$B$30,B584,'Changeable copy face'!$G$17:$G$30)) +
(SUMIF('Flex face assembly'!$B$17:$B$30,B584,'Flex face assembly'!$G$17:$G$30)) +
(SUMIF('Routed face assembly'!$B$17:$B$30,B584,'Routed face assembly'!$G$17:$G$30)) +
(SUMIF('Paint calculation'!$B$17:$B$30,B584,'Paint calculation'!$G$17:$G$30)) +
(SUMIF('Trimcap letter face'!$B$17:$B$30,B584,'Trimcap letter face'!$G$17:$G$30)) +
(SUMIF('Trimcap letter face (2)'!$B$17:$B$30,B584,'Trimcap letter face (2)'!$G$17:$G$30)) +
(SUMIF('Channel letter fabrication'!$B$17:$B$30,B584,'Channel letter fabrication'!$G$17:$G$30)) +
(SUMIF('Channel letter fabrication (2)'!$B$17:$B$30,B584,'Channel letter fabrication (2)'!$G$17:$G$30))</f>
        <v>0</v>
      </c>
    </row>
    <row r="585" spans="1:10">
      <c r="A585" s="28" t="str">
        <f>[1]ODBC!$A585</f>
        <v>#12 X 7/8 TEK 4 Drill Screw</v>
      </c>
      <c r="B585" s="29" t="str">
        <f>[1]ODBC!B585</f>
        <v>36090</v>
      </c>
      <c r="C585" s="30">
        <f>IFERROR(VLOOKUP($B585,[1]ODBC!$B:$H,2,FALSE),"")</f>
        <v>0.14099999999999999</v>
      </c>
      <c r="D585" s="30">
        <f>IFERROR(VLOOKUP($B585,[1]ODBC!$B:$H,3,FALSE),"")</f>
        <v>0.254</v>
      </c>
      <c r="E585" s="30" t="str">
        <f>IFERROR(VLOOKUP($B585,[1]ODBC!$B:$H,4,FALSE),"")</f>
        <v>EA</v>
      </c>
      <c r="F585" s="31">
        <f>IFERROR(VLOOKUP($B585,[1]ODBC!$B:$H,5,FALSE),"")</f>
        <v>44.45</v>
      </c>
      <c r="G585" s="32">
        <f>[1]ODBC!G585</f>
        <v>0</v>
      </c>
      <c r="H585" s="33">
        <f>SUM([1]ODBC!H585)</f>
        <v>45993</v>
      </c>
      <c r="I585" s="41" t="str">
        <f>'Vinyl cutting'!$B$2</f>
        <v>J36938</v>
      </c>
      <c r="J585" s="42">
        <f ca="1">(SUMIF('Freeform time and material'!$B$17:$B$30,B585,'Freeform time and material'!$G$17:$G$30)) +
(SUMIF('Vinyl cutting'!$B$17:$B$30,B585,'Vinyl cutting'!$G$17:$G$30)) +
(SUMIF('Vinyl cutting (2)'!$B$17:$B$30,B585,'Vinyl cutting (2)'!$G$17:$G$30)) +
(SUMIF('Apply vinyl graphics'!$B$17:$B$30,B585,'Apply vinyl graphics'!$G$17:$G$30)) +
(SUMIF('Apply vinyl graphics (2)'!$B$17:$B$30,B585,'Apply vinyl graphics (2)'!$G$17:$G$30)) +
(SUMIF('Alum pan sign'!$B$17:$B$30,B585,'Alum pan sign'!$G$17:$G$30)) +
(SUMIF('Alum pan sign (2)'!$B$17:$B$30,B585,'Alum pan sign (2)'!$G$17:$G$30)) +
(SUMIF('Economy pan sign'!$B$17:$B$30,B585,'Economy pan sign'!$G$17:$G$30)) +
(SUMIF('Post and panel sign'!$B$17:$B$30,B585,'Post and panel sign'!$G$17:$G$30)) +
(SUMIF('Post and panel sign (2)'!$B$17:$B$30,B585,'Post and panel sign (2)'!$G$17:$G$30)) +
(SUMIF('Flat panels only'!$B$17:$B$30,B585,'Flat panels only'!$G$17:$G$30)) +
(SUMIF('Flat panels only (2)'!$B$17:$B$30,B585,'Flat panels only (2)'!$G$17:$G$30)) +
(SUMIF('Routed panel shapes'!$B$18:$B$31,B585,'Routed panel shapes'!$G$18:$G$31)) +
(SUMIF('Routed panel shapes (2)'!$B$18:$B$31,B585,'Routed panel shapes (2)'!$G$18:$G$31)) +
(SUMIF('Routed face only'!$B$17:$B$30,B585,'Routed face only'!$G$17:$G$30)) +
(SUMIF('Routed face only (2)'!$B$17:$B$30,B585,'Routed face only (2)'!$G$17:$G$30)) +
(SUMIF('Routed alum faces letters'!$B$17:$B$30,B585,'Routed alum faces letters'!$G$17:$G$30)) +
(SUMIF('Routed alum faces letters (2)'!$B$17:$B$30,B585,'Routed alum faces letters (2)'!$G$17:$G$30)) +
(SUMIF('Routed push through acrylic'!$B$17:$B$30,B585,'Routed push through acrylic'!$G$17:$G$30)) +
(SUMIF('Routed push through acrylic (2)'!$B$17:$B$30,B585,'Routed push through acrylic (2)'!$G$17:$G$30)) +
(SUMIF('Sf routed cabinet'!$B$17:$B$30,B585,'Sf routed cabinet'!$G$17:$G$30)) +
(SUMIF('Sf routed cabinet (2)'!$B$17:$B$30,B585,'Sf routed cabinet (2)'!$G$17:$G$30)) +
(SUMIF('Df routed cabinet'!$B$17:$B$30,B585,'Df routed cabinet'!$G$17:$G$30)) +
(SUMIF('Df routed cabinet (2)'!$B$17:$B$30,B585,'Df routed cabinet (2)'!$G$17:$G$30)) +
(SUMIF('Sf acrylic cabinet'!$B$17:$B$30,B585,'Sf acrylic cabinet'!$G$17:$G$30)) +
(SUMIF('Sf acrylic cabinet (2)'!$B$17:$B$30,B585,'Sf acrylic cabinet (2)'!$G$17:$G$30)) +
(SUMIF('Economy Sf acrylic'!$B$17:$B$30,B585,'Economy Sf acrylic'!$G$17:$G$30)) +
(SUMIF('Df acrylic cabinet'!$B$17:$B$30,B585,'Df acrylic cabinet'!$G$17:$G$30)) +
(SUMIF('Df acrylic cabinet (2)'!$B$17:$B$30,B585,'Df acrylic cabinet (2)'!$G$17:$G$30)) +
(SUMIF('Sf flex cabinet'!$B$17:$B$30,B585,'Sf flex cabinet'!$G$17:$G$30)) +
(SUMIF('Sf flex cabinet (2)'!$B$17:$B$30,B585,'Sf flex cabinet (2)'!$G$17:$G$30)) +
(SUMIF('Df flex cabinet'!$B$17:$B$36,B585,'Df flex cabinet'!$G$17:$G$36)) +
(SUMIF('Df flex cabinet (2)'!$B$17:$B$36,B585,'Df flex cabinet (2)'!$G$17:$G$36)) +
(SUMIF('Pole cover'!$B$17:$B$30,B585,'Pole cover'!$G$17:$G$30)) +
(SUMIF('Pole cover (2)'!$B$17:$B$30,B585,'Pole cover (2)'!$G$17:$G$30)) +
(SUMIF('Structural Steel Fab'!$B$17:$B$29,B585,'Structural Steel Fab'!$G$17:$G$29)) +
(SUMIF(Reveal!$B$17:$B$30,B585,Reveal!$G$17:$G$30)) +
(SUMIF('Reveal (2)'!$B$17:$B$30,B585,'Reveal (2)'!$G$17:$G$30)) +
(SUMIF('Crown cove top'!$B$17:$B$30,B585,'Crown cove top'!$G$17:$G$30)) +
(SUMIF('EMC assembly'!$B$17:$B$30,B585,'EMC assembly'!$G$17:$G$30)) +
(SUMIF(Crating!$B$17:$B$29,B585,Crating!$G$17:$G$29)) +
(SUMIF('LED wiring'!$B$17:$B$30,B585,'LED wiring'!$G$17:$G$30)) +
(SUMIF('Changeable copy face'!$B$17:$B$30,B585,'Changeable copy face'!$G$17:$G$30)) +
(SUMIF('Flex face assembly'!$B$17:$B$30,B585,'Flex face assembly'!$G$17:$G$30)) +
(SUMIF('Routed face assembly'!$B$17:$B$30,B585,'Routed face assembly'!$G$17:$G$30)) +
(SUMIF('Paint calculation'!$B$17:$B$30,B585,'Paint calculation'!$G$17:$G$30)) +
(SUMIF('Trimcap letter face'!$B$17:$B$30,B585,'Trimcap letter face'!$G$17:$G$30)) +
(SUMIF('Trimcap letter face (2)'!$B$17:$B$30,B585,'Trimcap letter face (2)'!$G$17:$G$30)) +
(SUMIF('Channel letter fabrication'!$B$17:$B$30,B585,'Channel letter fabrication'!$G$17:$G$30)) +
(SUMIF('Channel letter fabrication (2)'!$B$17:$B$30,B585,'Channel letter fabrication (2)'!$G$17:$G$30))</f>
        <v>0</v>
      </c>
    </row>
    <row r="586" spans="1:10">
      <c r="A586" s="28" t="str">
        <f>[1]ODBC!$A586</f>
        <v>#12 X 1 TEKS 3 Drill Screw</v>
      </c>
      <c r="B586" s="29" t="str">
        <f>[1]ODBC!B586</f>
        <v>36095</v>
      </c>
      <c r="C586" s="30">
        <f>IFERROR(VLOOKUP($B586,[1]ODBC!$B:$H,2,FALSE),"")</f>
        <v>0.105</v>
      </c>
      <c r="D586" s="30">
        <f>IFERROR(VLOOKUP($B586,[1]ODBC!$B:$H,3,FALSE),"")</f>
        <v>0.189</v>
      </c>
      <c r="E586" s="30" t="str">
        <f>IFERROR(VLOOKUP($B586,[1]ODBC!$B:$H,4,FALSE),"")</f>
        <v>EA</v>
      </c>
      <c r="F586" s="31">
        <f>IFERROR(VLOOKUP($B586,[1]ODBC!$B:$H,5,FALSE),"")</f>
        <v>44.45</v>
      </c>
      <c r="G586" s="32">
        <f>[1]ODBC!G586</f>
        <v>0</v>
      </c>
      <c r="H586" s="33">
        <f>SUM([1]ODBC!H586)</f>
        <v>46062</v>
      </c>
      <c r="I586" s="41" t="str">
        <f>'Vinyl cutting'!$B$2</f>
        <v>J36938</v>
      </c>
      <c r="J586" s="42">
        <f ca="1">(SUMIF('Freeform time and material'!$B$17:$B$30,B586,'Freeform time and material'!$G$17:$G$30)) +
(SUMIF('Vinyl cutting'!$B$17:$B$30,B586,'Vinyl cutting'!$G$17:$G$30)) +
(SUMIF('Vinyl cutting (2)'!$B$17:$B$30,B586,'Vinyl cutting (2)'!$G$17:$G$30)) +
(SUMIF('Apply vinyl graphics'!$B$17:$B$30,B586,'Apply vinyl graphics'!$G$17:$G$30)) +
(SUMIF('Apply vinyl graphics (2)'!$B$17:$B$30,B586,'Apply vinyl graphics (2)'!$G$17:$G$30)) +
(SUMIF('Alum pan sign'!$B$17:$B$30,B586,'Alum pan sign'!$G$17:$G$30)) +
(SUMIF('Alum pan sign (2)'!$B$17:$B$30,B586,'Alum pan sign (2)'!$G$17:$G$30)) +
(SUMIF('Economy pan sign'!$B$17:$B$30,B586,'Economy pan sign'!$G$17:$G$30)) +
(SUMIF('Post and panel sign'!$B$17:$B$30,B586,'Post and panel sign'!$G$17:$G$30)) +
(SUMIF('Post and panel sign (2)'!$B$17:$B$30,B586,'Post and panel sign (2)'!$G$17:$G$30)) +
(SUMIF('Flat panels only'!$B$17:$B$30,B586,'Flat panels only'!$G$17:$G$30)) +
(SUMIF('Flat panels only (2)'!$B$17:$B$30,B586,'Flat panels only (2)'!$G$17:$G$30)) +
(SUMIF('Routed panel shapes'!$B$18:$B$31,B586,'Routed panel shapes'!$G$18:$G$31)) +
(SUMIF('Routed panel shapes (2)'!$B$18:$B$31,B586,'Routed panel shapes (2)'!$G$18:$G$31)) +
(SUMIF('Routed face only'!$B$17:$B$30,B586,'Routed face only'!$G$17:$G$30)) +
(SUMIF('Routed face only (2)'!$B$17:$B$30,B586,'Routed face only (2)'!$G$17:$G$30)) +
(SUMIF('Routed alum faces letters'!$B$17:$B$30,B586,'Routed alum faces letters'!$G$17:$G$30)) +
(SUMIF('Routed alum faces letters (2)'!$B$17:$B$30,B586,'Routed alum faces letters (2)'!$G$17:$G$30)) +
(SUMIF('Routed push through acrylic'!$B$17:$B$30,B586,'Routed push through acrylic'!$G$17:$G$30)) +
(SUMIF('Routed push through acrylic (2)'!$B$17:$B$30,B586,'Routed push through acrylic (2)'!$G$17:$G$30)) +
(SUMIF('Sf routed cabinet'!$B$17:$B$30,B586,'Sf routed cabinet'!$G$17:$G$30)) +
(SUMIF('Sf routed cabinet (2)'!$B$17:$B$30,B586,'Sf routed cabinet (2)'!$G$17:$G$30)) +
(SUMIF('Df routed cabinet'!$B$17:$B$30,B586,'Df routed cabinet'!$G$17:$G$30)) +
(SUMIF('Df routed cabinet (2)'!$B$17:$B$30,B586,'Df routed cabinet (2)'!$G$17:$G$30)) +
(SUMIF('Sf acrylic cabinet'!$B$17:$B$30,B586,'Sf acrylic cabinet'!$G$17:$G$30)) +
(SUMIF('Sf acrylic cabinet (2)'!$B$17:$B$30,B586,'Sf acrylic cabinet (2)'!$G$17:$G$30)) +
(SUMIF('Economy Sf acrylic'!$B$17:$B$30,B586,'Economy Sf acrylic'!$G$17:$G$30)) +
(SUMIF('Df acrylic cabinet'!$B$17:$B$30,B586,'Df acrylic cabinet'!$G$17:$G$30)) +
(SUMIF('Df acrylic cabinet (2)'!$B$17:$B$30,B586,'Df acrylic cabinet (2)'!$G$17:$G$30)) +
(SUMIF('Sf flex cabinet'!$B$17:$B$30,B586,'Sf flex cabinet'!$G$17:$G$30)) +
(SUMIF('Sf flex cabinet (2)'!$B$17:$B$30,B586,'Sf flex cabinet (2)'!$G$17:$G$30)) +
(SUMIF('Df flex cabinet'!$B$17:$B$36,B586,'Df flex cabinet'!$G$17:$G$36)) +
(SUMIF('Df flex cabinet (2)'!$B$17:$B$36,B586,'Df flex cabinet (2)'!$G$17:$G$36)) +
(SUMIF('Pole cover'!$B$17:$B$30,B586,'Pole cover'!$G$17:$G$30)) +
(SUMIF('Pole cover (2)'!$B$17:$B$30,B586,'Pole cover (2)'!$G$17:$G$30)) +
(SUMIF('Structural Steel Fab'!$B$17:$B$29,B586,'Structural Steel Fab'!$G$17:$G$29)) +
(SUMIF(Reveal!$B$17:$B$30,B586,Reveal!$G$17:$G$30)) +
(SUMIF('Reveal (2)'!$B$17:$B$30,B586,'Reveal (2)'!$G$17:$G$30)) +
(SUMIF('Crown cove top'!$B$17:$B$30,B586,'Crown cove top'!$G$17:$G$30)) +
(SUMIF('EMC assembly'!$B$17:$B$30,B586,'EMC assembly'!$G$17:$G$30)) +
(SUMIF(Crating!$B$17:$B$29,B586,Crating!$G$17:$G$29)) +
(SUMIF('LED wiring'!$B$17:$B$30,B586,'LED wiring'!$G$17:$G$30)) +
(SUMIF('Changeable copy face'!$B$17:$B$30,B586,'Changeable copy face'!$G$17:$G$30)) +
(SUMIF('Flex face assembly'!$B$17:$B$30,B586,'Flex face assembly'!$G$17:$G$30)) +
(SUMIF('Routed face assembly'!$B$17:$B$30,B586,'Routed face assembly'!$G$17:$G$30)) +
(SUMIF('Paint calculation'!$B$17:$B$30,B586,'Paint calculation'!$G$17:$G$30)) +
(SUMIF('Trimcap letter face'!$B$17:$B$30,B586,'Trimcap letter face'!$G$17:$G$30)) +
(SUMIF('Trimcap letter face (2)'!$B$17:$B$30,B586,'Trimcap letter face (2)'!$G$17:$G$30)) +
(SUMIF('Channel letter fabrication'!$B$17:$B$30,B586,'Channel letter fabrication'!$G$17:$G$30)) +
(SUMIF('Channel letter fabrication (2)'!$B$17:$B$30,B586,'Channel letter fabrication (2)'!$G$17:$G$30))</f>
        <v>0</v>
      </c>
    </row>
    <row r="587" spans="1:10">
      <c r="A587" s="28" t="str">
        <f>[1]ODBC!$A587</f>
        <v>#12 X 1-1/4" HEX WSHR HD SELF Drill</v>
      </c>
      <c r="B587" s="29" t="str">
        <f>[1]ODBC!B587</f>
        <v>36100</v>
      </c>
      <c r="C587" s="30">
        <f>IFERROR(VLOOKUP($B587,[1]ODBC!$B:$H,2,FALSE),"")</f>
        <v>0.17100000000000001</v>
      </c>
      <c r="D587" s="30">
        <f>IFERROR(VLOOKUP($B587,[1]ODBC!$B:$H,3,FALSE),"")</f>
        <v>0.308</v>
      </c>
      <c r="E587" s="30" t="str">
        <f>IFERROR(VLOOKUP($B587,[1]ODBC!$B:$H,4,FALSE),"")</f>
        <v>EA</v>
      </c>
      <c r="F587" s="31">
        <f>IFERROR(VLOOKUP($B587,[1]ODBC!$B:$H,5,FALSE),"")</f>
        <v>44.45</v>
      </c>
      <c r="G587" s="32">
        <f>[1]ODBC!G587</f>
        <v>0</v>
      </c>
      <c r="H587" s="33">
        <f>SUM([1]ODBC!H587)</f>
        <v>45747</v>
      </c>
      <c r="I587" s="41" t="str">
        <f>'Vinyl cutting'!$B$2</f>
        <v>J36938</v>
      </c>
      <c r="J587" s="42">
        <f ca="1">(SUMIF('Freeform time and material'!$B$17:$B$30,B587,'Freeform time and material'!$G$17:$G$30)) +
(SUMIF('Vinyl cutting'!$B$17:$B$30,B587,'Vinyl cutting'!$G$17:$G$30)) +
(SUMIF('Vinyl cutting (2)'!$B$17:$B$30,B587,'Vinyl cutting (2)'!$G$17:$G$30)) +
(SUMIF('Apply vinyl graphics'!$B$17:$B$30,B587,'Apply vinyl graphics'!$G$17:$G$30)) +
(SUMIF('Apply vinyl graphics (2)'!$B$17:$B$30,B587,'Apply vinyl graphics (2)'!$G$17:$G$30)) +
(SUMIF('Alum pan sign'!$B$17:$B$30,B587,'Alum pan sign'!$G$17:$G$30)) +
(SUMIF('Alum pan sign (2)'!$B$17:$B$30,B587,'Alum pan sign (2)'!$G$17:$G$30)) +
(SUMIF('Economy pan sign'!$B$17:$B$30,B587,'Economy pan sign'!$G$17:$G$30)) +
(SUMIF('Post and panel sign'!$B$17:$B$30,B587,'Post and panel sign'!$G$17:$G$30)) +
(SUMIF('Post and panel sign (2)'!$B$17:$B$30,B587,'Post and panel sign (2)'!$G$17:$G$30)) +
(SUMIF('Flat panels only'!$B$17:$B$30,B587,'Flat panels only'!$G$17:$G$30)) +
(SUMIF('Flat panels only (2)'!$B$17:$B$30,B587,'Flat panels only (2)'!$G$17:$G$30)) +
(SUMIF('Routed panel shapes'!$B$18:$B$31,B587,'Routed panel shapes'!$G$18:$G$31)) +
(SUMIF('Routed panel shapes (2)'!$B$18:$B$31,B587,'Routed panel shapes (2)'!$G$18:$G$31)) +
(SUMIF('Routed face only'!$B$17:$B$30,B587,'Routed face only'!$G$17:$G$30)) +
(SUMIF('Routed face only (2)'!$B$17:$B$30,B587,'Routed face only (2)'!$G$17:$G$30)) +
(SUMIF('Routed alum faces letters'!$B$17:$B$30,B587,'Routed alum faces letters'!$G$17:$G$30)) +
(SUMIF('Routed alum faces letters (2)'!$B$17:$B$30,B587,'Routed alum faces letters (2)'!$G$17:$G$30)) +
(SUMIF('Routed push through acrylic'!$B$17:$B$30,B587,'Routed push through acrylic'!$G$17:$G$30)) +
(SUMIF('Routed push through acrylic (2)'!$B$17:$B$30,B587,'Routed push through acrylic (2)'!$G$17:$G$30)) +
(SUMIF('Sf routed cabinet'!$B$17:$B$30,B587,'Sf routed cabinet'!$G$17:$G$30)) +
(SUMIF('Sf routed cabinet (2)'!$B$17:$B$30,B587,'Sf routed cabinet (2)'!$G$17:$G$30)) +
(SUMIF('Df routed cabinet'!$B$17:$B$30,B587,'Df routed cabinet'!$G$17:$G$30)) +
(SUMIF('Df routed cabinet (2)'!$B$17:$B$30,B587,'Df routed cabinet (2)'!$G$17:$G$30)) +
(SUMIF('Sf acrylic cabinet'!$B$17:$B$30,B587,'Sf acrylic cabinet'!$G$17:$G$30)) +
(SUMIF('Sf acrylic cabinet (2)'!$B$17:$B$30,B587,'Sf acrylic cabinet (2)'!$G$17:$G$30)) +
(SUMIF('Economy Sf acrylic'!$B$17:$B$30,B587,'Economy Sf acrylic'!$G$17:$G$30)) +
(SUMIF('Df acrylic cabinet'!$B$17:$B$30,B587,'Df acrylic cabinet'!$G$17:$G$30)) +
(SUMIF('Df acrylic cabinet (2)'!$B$17:$B$30,B587,'Df acrylic cabinet (2)'!$G$17:$G$30)) +
(SUMIF('Sf flex cabinet'!$B$17:$B$30,B587,'Sf flex cabinet'!$G$17:$G$30)) +
(SUMIF('Sf flex cabinet (2)'!$B$17:$B$30,B587,'Sf flex cabinet (2)'!$G$17:$G$30)) +
(SUMIF('Df flex cabinet'!$B$17:$B$36,B587,'Df flex cabinet'!$G$17:$G$36)) +
(SUMIF('Df flex cabinet (2)'!$B$17:$B$36,B587,'Df flex cabinet (2)'!$G$17:$G$36)) +
(SUMIF('Pole cover'!$B$17:$B$30,B587,'Pole cover'!$G$17:$G$30)) +
(SUMIF('Pole cover (2)'!$B$17:$B$30,B587,'Pole cover (2)'!$G$17:$G$30)) +
(SUMIF('Structural Steel Fab'!$B$17:$B$29,B587,'Structural Steel Fab'!$G$17:$G$29)) +
(SUMIF(Reveal!$B$17:$B$30,B587,Reveal!$G$17:$G$30)) +
(SUMIF('Reveal (2)'!$B$17:$B$30,B587,'Reveal (2)'!$G$17:$G$30)) +
(SUMIF('Crown cove top'!$B$17:$B$30,B587,'Crown cove top'!$G$17:$G$30)) +
(SUMIF('EMC assembly'!$B$17:$B$30,B587,'EMC assembly'!$G$17:$G$30)) +
(SUMIF(Crating!$B$17:$B$29,B587,Crating!$G$17:$G$29)) +
(SUMIF('LED wiring'!$B$17:$B$30,B587,'LED wiring'!$G$17:$G$30)) +
(SUMIF('Changeable copy face'!$B$17:$B$30,B587,'Changeable copy face'!$G$17:$G$30)) +
(SUMIF('Flex face assembly'!$B$17:$B$30,B587,'Flex face assembly'!$G$17:$G$30)) +
(SUMIF('Routed face assembly'!$B$17:$B$30,B587,'Routed face assembly'!$G$17:$G$30)) +
(SUMIF('Paint calculation'!$B$17:$B$30,B587,'Paint calculation'!$G$17:$G$30)) +
(SUMIF('Trimcap letter face'!$B$17:$B$30,B587,'Trimcap letter face'!$G$17:$G$30)) +
(SUMIF('Trimcap letter face (2)'!$B$17:$B$30,B587,'Trimcap letter face (2)'!$G$17:$G$30)) +
(SUMIF('Channel letter fabrication'!$B$17:$B$30,B587,'Channel letter fabrication'!$G$17:$G$30)) +
(SUMIF('Channel letter fabrication (2)'!$B$17:$B$30,B587,'Channel letter fabrication (2)'!$G$17:$G$30))</f>
        <v>0</v>
      </c>
    </row>
    <row r="588" spans="1:10">
      <c r="A588" s="28" t="str">
        <f>[1]ODBC!$A588</f>
        <v>#12 X 1-1/2 TEKS 2 Drll Scrw</v>
      </c>
      <c r="B588" s="29" t="str">
        <f>[1]ODBC!B588</f>
        <v>36105</v>
      </c>
      <c r="C588" s="30">
        <f>IFERROR(VLOOKUP($B588,[1]ODBC!$B:$H,2,FALSE),"")</f>
        <v>0.13100000000000001</v>
      </c>
      <c r="D588" s="30">
        <f>IFERROR(VLOOKUP($B588,[1]ODBC!$B:$H,3,FALSE),"")</f>
        <v>0.23599999999999999</v>
      </c>
      <c r="E588" s="30" t="str">
        <f>IFERROR(VLOOKUP($B588,[1]ODBC!$B:$H,4,FALSE),"")</f>
        <v>EA</v>
      </c>
      <c r="F588" s="31">
        <f>IFERROR(VLOOKUP($B588,[1]ODBC!$B:$H,5,FALSE),"")</f>
        <v>44.45</v>
      </c>
      <c r="G588" s="32">
        <f>[1]ODBC!G588</f>
        <v>0</v>
      </c>
      <c r="H588" s="33">
        <f>SUM([1]ODBC!H588)</f>
        <v>45932</v>
      </c>
      <c r="I588" s="41" t="str">
        <f>'Vinyl cutting'!$B$2</f>
        <v>J36938</v>
      </c>
      <c r="J588" s="42">
        <f ca="1">(SUMIF('Freeform time and material'!$B$17:$B$30,B588,'Freeform time and material'!$G$17:$G$30)) +
(SUMIF('Vinyl cutting'!$B$17:$B$30,B588,'Vinyl cutting'!$G$17:$G$30)) +
(SUMIF('Vinyl cutting (2)'!$B$17:$B$30,B588,'Vinyl cutting (2)'!$G$17:$G$30)) +
(SUMIF('Apply vinyl graphics'!$B$17:$B$30,B588,'Apply vinyl graphics'!$G$17:$G$30)) +
(SUMIF('Apply vinyl graphics (2)'!$B$17:$B$30,B588,'Apply vinyl graphics (2)'!$G$17:$G$30)) +
(SUMIF('Alum pan sign'!$B$17:$B$30,B588,'Alum pan sign'!$G$17:$G$30)) +
(SUMIF('Alum pan sign (2)'!$B$17:$B$30,B588,'Alum pan sign (2)'!$G$17:$G$30)) +
(SUMIF('Economy pan sign'!$B$17:$B$30,B588,'Economy pan sign'!$G$17:$G$30)) +
(SUMIF('Post and panel sign'!$B$17:$B$30,B588,'Post and panel sign'!$G$17:$G$30)) +
(SUMIF('Post and panel sign (2)'!$B$17:$B$30,B588,'Post and panel sign (2)'!$G$17:$G$30)) +
(SUMIF('Flat panels only'!$B$17:$B$30,B588,'Flat panels only'!$G$17:$G$30)) +
(SUMIF('Flat panels only (2)'!$B$17:$B$30,B588,'Flat panels only (2)'!$G$17:$G$30)) +
(SUMIF('Routed panel shapes'!$B$18:$B$31,B588,'Routed panel shapes'!$G$18:$G$31)) +
(SUMIF('Routed panel shapes (2)'!$B$18:$B$31,B588,'Routed panel shapes (2)'!$G$18:$G$31)) +
(SUMIF('Routed face only'!$B$17:$B$30,B588,'Routed face only'!$G$17:$G$30)) +
(SUMIF('Routed face only (2)'!$B$17:$B$30,B588,'Routed face only (2)'!$G$17:$G$30)) +
(SUMIF('Routed alum faces letters'!$B$17:$B$30,B588,'Routed alum faces letters'!$G$17:$G$30)) +
(SUMIF('Routed alum faces letters (2)'!$B$17:$B$30,B588,'Routed alum faces letters (2)'!$G$17:$G$30)) +
(SUMIF('Routed push through acrylic'!$B$17:$B$30,B588,'Routed push through acrylic'!$G$17:$G$30)) +
(SUMIF('Routed push through acrylic (2)'!$B$17:$B$30,B588,'Routed push through acrylic (2)'!$G$17:$G$30)) +
(SUMIF('Sf routed cabinet'!$B$17:$B$30,B588,'Sf routed cabinet'!$G$17:$G$30)) +
(SUMIF('Sf routed cabinet (2)'!$B$17:$B$30,B588,'Sf routed cabinet (2)'!$G$17:$G$30)) +
(SUMIF('Df routed cabinet'!$B$17:$B$30,B588,'Df routed cabinet'!$G$17:$G$30)) +
(SUMIF('Df routed cabinet (2)'!$B$17:$B$30,B588,'Df routed cabinet (2)'!$G$17:$G$30)) +
(SUMIF('Sf acrylic cabinet'!$B$17:$B$30,B588,'Sf acrylic cabinet'!$G$17:$G$30)) +
(SUMIF('Sf acrylic cabinet (2)'!$B$17:$B$30,B588,'Sf acrylic cabinet (2)'!$G$17:$G$30)) +
(SUMIF('Economy Sf acrylic'!$B$17:$B$30,B588,'Economy Sf acrylic'!$G$17:$G$30)) +
(SUMIF('Df acrylic cabinet'!$B$17:$B$30,B588,'Df acrylic cabinet'!$G$17:$G$30)) +
(SUMIF('Df acrylic cabinet (2)'!$B$17:$B$30,B588,'Df acrylic cabinet (2)'!$G$17:$G$30)) +
(SUMIF('Sf flex cabinet'!$B$17:$B$30,B588,'Sf flex cabinet'!$G$17:$G$30)) +
(SUMIF('Sf flex cabinet (2)'!$B$17:$B$30,B588,'Sf flex cabinet (2)'!$G$17:$G$30)) +
(SUMIF('Df flex cabinet'!$B$17:$B$36,B588,'Df flex cabinet'!$G$17:$G$36)) +
(SUMIF('Df flex cabinet (2)'!$B$17:$B$36,B588,'Df flex cabinet (2)'!$G$17:$G$36)) +
(SUMIF('Pole cover'!$B$17:$B$30,B588,'Pole cover'!$G$17:$G$30)) +
(SUMIF('Pole cover (2)'!$B$17:$B$30,B588,'Pole cover (2)'!$G$17:$G$30)) +
(SUMIF('Structural Steel Fab'!$B$17:$B$29,B588,'Structural Steel Fab'!$G$17:$G$29)) +
(SUMIF(Reveal!$B$17:$B$30,B588,Reveal!$G$17:$G$30)) +
(SUMIF('Reveal (2)'!$B$17:$B$30,B588,'Reveal (2)'!$G$17:$G$30)) +
(SUMIF('Crown cove top'!$B$17:$B$30,B588,'Crown cove top'!$G$17:$G$30)) +
(SUMIF('EMC assembly'!$B$17:$B$30,B588,'EMC assembly'!$G$17:$G$30)) +
(SUMIF(Crating!$B$17:$B$29,B588,Crating!$G$17:$G$29)) +
(SUMIF('LED wiring'!$B$17:$B$30,B588,'LED wiring'!$G$17:$G$30)) +
(SUMIF('Changeable copy face'!$B$17:$B$30,B588,'Changeable copy face'!$G$17:$G$30)) +
(SUMIF('Flex face assembly'!$B$17:$B$30,B588,'Flex face assembly'!$G$17:$G$30)) +
(SUMIF('Routed face assembly'!$B$17:$B$30,B588,'Routed face assembly'!$G$17:$G$30)) +
(SUMIF('Paint calculation'!$B$17:$B$30,B588,'Paint calculation'!$G$17:$G$30)) +
(SUMIF('Trimcap letter face'!$B$17:$B$30,B588,'Trimcap letter face'!$G$17:$G$30)) +
(SUMIF('Trimcap letter face (2)'!$B$17:$B$30,B588,'Trimcap letter face (2)'!$G$17:$G$30)) +
(SUMIF('Channel letter fabrication'!$B$17:$B$30,B588,'Channel letter fabrication'!$G$17:$G$30)) +
(SUMIF('Channel letter fabrication (2)'!$B$17:$B$30,B588,'Channel letter fabrication (2)'!$G$17:$G$30))</f>
        <v>0</v>
      </c>
    </row>
    <row r="589" spans="1:10">
      <c r="A589" s="28" t="str">
        <f>[1]ODBC!$A589</f>
        <v>#12 x 1-1/2 SMS Z</v>
      </c>
      <c r="B589" s="29" t="str">
        <f>[1]ODBC!B589</f>
        <v>36107</v>
      </c>
      <c r="C589" s="30">
        <f>IFERROR(VLOOKUP($B589,[1]ODBC!$B:$H,2,FALSE),"")</f>
        <v>9.2999999999999999E-2</v>
      </c>
      <c r="D589" s="30">
        <f>IFERROR(VLOOKUP($B589,[1]ODBC!$B:$H,3,FALSE),"")</f>
        <v>0.16700000000000001</v>
      </c>
      <c r="E589" s="30" t="str">
        <f>IFERROR(VLOOKUP($B589,[1]ODBC!$B:$H,4,FALSE),"")</f>
        <v>EA</v>
      </c>
      <c r="F589" s="31">
        <f>IFERROR(VLOOKUP($B589,[1]ODBC!$B:$H,5,FALSE),"")</f>
        <v>44.45</v>
      </c>
      <c r="G589" s="32">
        <f>[1]ODBC!G589</f>
        <v>0</v>
      </c>
      <c r="H589" s="33">
        <f>SUM([1]ODBC!H589)</f>
        <v>45628</v>
      </c>
      <c r="I589" s="41" t="str">
        <f>'Vinyl cutting'!$B$2</f>
        <v>J36938</v>
      </c>
      <c r="J589" s="42">
        <f ca="1">(SUMIF('Freeform time and material'!$B$17:$B$30,B589,'Freeform time and material'!$G$17:$G$30)) +
(SUMIF('Vinyl cutting'!$B$17:$B$30,B589,'Vinyl cutting'!$G$17:$G$30)) +
(SUMIF('Vinyl cutting (2)'!$B$17:$B$30,B589,'Vinyl cutting (2)'!$G$17:$G$30)) +
(SUMIF('Apply vinyl graphics'!$B$17:$B$30,B589,'Apply vinyl graphics'!$G$17:$G$30)) +
(SUMIF('Apply vinyl graphics (2)'!$B$17:$B$30,B589,'Apply vinyl graphics (2)'!$G$17:$G$30)) +
(SUMIF('Alum pan sign'!$B$17:$B$30,B589,'Alum pan sign'!$G$17:$G$30)) +
(SUMIF('Alum pan sign (2)'!$B$17:$B$30,B589,'Alum pan sign (2)'!$G$17:$G$30)) +
(SUMIF('Economy pan sign'!$B$17:$B$30,B589,'Economy pan sign'!$G$17:$G$30)) +
(SUMIF('Post and panel sign'!$B$17:$B$30,B589,'Post and panel sign'!$G$17:$G$30)) +
(SUMIF('Post and panel sign (2)'!$B$17:$B$30,B589,'Post and panel sign (2)'!$G$17:$G$30)) +
(SUMIF('Flat panels only'!$B$17:$B$30,B589,'Flat panels only'!$G$17:$G$30)) +
(SUMIF('Flat panels only (2)'!$B$17:$B$30,B589,'Flat panels only (2)'!$G$17:$G$30)) +
(SUMIF('Routed panel shapes'!$B$18:$B$31,B589,'Routed panel shapes'!$G$18:$G$31)) +
(SUMIF('Routed panel shapes (2)'!$B$18:$B$31,B589,'Routed panel shapes (2)'!$G$18:$G$31)) +
(SUMIF('Routed face only'!$B$17:$B$30,B589,'Routed face only'!$G$17:$G$30)) +
(SUMIF('Routed face only (2)'!$B$17:$B$30,B589,'Routed face only (2)'!$G$17:$G$30)) +
(SUMIF('Routed alum faces letters'!$B$17:$B$30,B589,'Routed alum faces letters'!$G$17:$G$30)) +
(SUMIF('Routed alum faces letters (2)'!$B$17:$B$30,B589,'Routed alum faces letters (2)'!$G$17:$G$30)) +
(SUMIF('Routed push through acrylic'!$B$17:$B$30,B589,'Routed push through acrylic'!$G$17:$G$30)) +
(SUMIF('Routed push through acrylic (2)'!$B$17:$B$30,B589,'Routed push through acrylic (2)'!$G$17:$G$30)) +
(SUMIF('Sf routed cabinet'!$B$17:$B$30,B589,'Sf routed cabinet'!$G$17:$G$30)) +
(SUMIF('Sf routed cabinet (2)'!$B$17:$B$30,B589,'Sf routed cabinet (2)'!$G$17:$G$30)) +
(SUMIF('Df routed cabinet'!$B$17:$B$30,B589,'Df routed cabinet'!$G$17:$G$30)) +
(SUMIF('Df routed cabinet (2)'!$B$17:$B$30,B589,'Df routed cabinet (2)'!$G$17:$G$30)) +
(SUMIF('Sf acrylic cabinet'!$B$17:$B$30,B589,'Sf acrylic cabinet'!$G$17:$G$30)) +
(SUMIF('Sf acrylic cabinet (2)'!$B$17:$B$30,B589,'Sf acrylic cabinet (2)'!$G$17:$G$30)) +
(SUMIF('Economy Sf acrylic'!$B$17:$B$30,B589,'Economy Sf acrylic'!$G$17:$G$30)) +
(SUMIF('Df acrylic cabinet'!$B$17:$B$30,B589,'Df acrylic cabinet'!$G$17:$G$30)) +
(SUMIF('Df acrylic cabinet (2)'!$B$17:$B$30,B589,'Df acrylic cabinet (2)'!$G$17:$G$30)) +
(SUMIF('Sf flex cabinet'!$B$17:$B$30,B589,'Sf flex cabinet'!$G$17:$G$30)) +
(SUMIF('Sf flex cabinet (2)'!$B$17:$B$30,B589,'Sf flex cabinet (2)'!$G$17:$G$30)) +
(SUMIF('Df flex cabinet'!$B$17:$B$36,B589,'Df flex cabinet'!$G$17:$G$36)) +
(SUMIF('Df flex cabinet (2)'!$B$17:$B$36,B589,'Df flex cabinet (2)'!$G$17:$G$36)) +
(SUMIF('Pole cover'!$B$17:$B$30,B589,'Pole cover'!$G$17:$G$30)) +
(SUMIF('Pole cover (2)'!$B$17:$B$30,B589,'Pole cover (2)'!$G$17:$G$30)) +
(SUMIF('Structural Steel Fab'!$B$17:$B$29,B589,'Structural Steel Fab'!$G$17:$G$29)) +
(SUMIF(Reveal!$B$17:$B$30,B589,Reveal!$G$17:$G$30)) +
(SUMIF('Reveal (2)'!$B$17:$B$30,B589,'Reveal (2)'!$G$17:$G$30)) +
(SUMIF('Crown cove top'!$B$17:$B$30,B589,'Crown cove top'!$G$17:$G$30)) +
(SUMIF('EMC assembly'!$B$17:$B$30,B589,'EMC assembly'!$G$17:$G$30)) +
(SUMIF(Crating!$B$17:$B$29,B589,Crating!$G$17:$G$29)) +
(SUMIF('LED wiring'!$B$17:$B$30,B589,'LED wiring'!$G$17:$G$30)) +
(SUMIF('Changeable copy face'!$B$17:$B$30,B589,'Changeable copy face'!$G$17:$G$30)) +
(SUMIF('Flex face assembly'!$B$17:$B$30,B589,'Flex face assembly'!$G$17:$G$30)) +
(SUMIF('Routed face assembly'!$B$17:$B$30,B589,'Routed face assembly'!$G$17:$G$30)) +
(SUMIF('Paint calculation'!$B$17:$B$30,B589,'Paint calculation'!$G$17:$G$30)) +
(SUMIF('Trimcap letter face'!$B$17:$B$30,B589,'Trimcap letter face'!$G$17:$G$30)) +
(SUMIF('Trimcap letter face (2)'!$B$17:$B$30,B589,'Trimcap letter face (2)'!$G$17:$G$30)) +
(SUMIF('Channel letter fabrication'!$B$17:$B$30,B589,'Channel letter fabrication'!$G$17:$G$30)) +
(SUMIF('Channel letter fabrication (2)'!$B$17:$B$30,B589,'Channel letter fabrication (2)'!$G$17:$G$30))</f>
        <v>0</v>
      </c>
    </row>
    <row r="590" spans="1:10">
      <c r="A590" s="28" t="str">
        <f>[1]ODBC!$A590</f>
        <v>#12 X 1-1/2 TEK 5 SDS</v>
      </c>
      <c r="B590" s="29" t="str">
        <f>[1]ODBC!B590</f>
        <v>36108</v>
      </c>
      <c r="C590" s="30">
        <f>IFERROR(VLOOKUP($B590,[1]ODBC!$B:$H,2,FALSE),"")</f>
        <v>0.54100000000000004</v>
      </c>
      <c r="D590" s="30">
        <f>IFERROR(VLOOKUP($B590,[1]ODBC!$B:$H,3,FALSE),"")</f>
        <v>0.97399999999999998</v>
      </c>
      <c r="E590" s="30" t="str">
        <f>IFERROR(VLOOKUP($B590,[1]ODBC!$B:$H,4,FALSE),"")</f>
        <v>EA</v>
      </c>
      <c r="F590" s="31">
        <f>IFERROR(VLOOKUP($B590,[1]ODBC!$B:$H,5,FALSE),"")</f>
        <v>44.45</v>
      </c>
      <c r="G590" s="32">
        <f>[1]ODBC!G590</f>
        <v>0</v>
      </c>
      <c r="H590" s="33">
        <f>SUM([1]ODBC!H590)</f>
        <v>45979</v>
      </c>
      <c r="I590" s="41" t="str">
        <f>'Vinyl cutting'!$B$2</f>
        <v>J36938</v>
      </c>
      <c r="J590" s="42">
        <f ca="1">(SUMIF('Freeform time and material'!$B$17:$B$30,B590,'Freeform time and material'!$G$17:$G$30)) +
(SUMIF('Vinyl cutting'!$B$17:$B$30,B590,'Vinyl cutting'!$G$17:$G$30)) +
(SUMIF('Vinyl cutting (2)'!$B$17:$B$30,B590,'Vinyl cutting (2)'!$G$17:$G$30)) +
(SUMIF('Apply vinyl graphics'!$B$17:$B$30,B590,'Apply vinyl graphics'!$G$17:$G$30)) +
(SUMIF('Apply vinyl graphics (2)'!$B$17:$B$30,B590,'Apply vinyl graphics (2)'!$G$17:$G$30)) +
(SUMIF('Alum pan sign'!$B$17:$B$30,B590,'Alum pan sign'!$G$17:$G$30)) +
(SUMIF('Alum pan sign (2)'!$B$17:$B$30,B590,'Alum pan sign (2)'!$G$17:$G$30)) +
(SUMIF('Economy pan sign'!$B$17:$B$30,B590,'Economy pan sign'!$G$17:$G$30)) +
(SUMIF('Post and panel sign'!$B$17:$B$30,B590,'Post and panel sign'!$G$17:$G$30)) +
(SUMIF('Post and panel sign (2)'!$B$17:$B$30,B590,'Post and panel sign (2)'!$G$17:$G$30)) +
(SUMIF('Flat panels only'!$B$17:$B$30,B590,'Flat panels only'!$G$17:$G$30)) +
(SUMIF('Flat panels only (2)'!$B$17:$B$30,B590,'Flat panels only (2)'!$G$17:$G$30)) +
(SUMIF('Routed panel shapes'!$B$18:$B$31,B590,'Routed panel shapes'!$G$18:$G$31)) +
(SUMIF('Routed panel shapes (2)'!$B$18:$B$31,B590,'Routed panel shapes (2)'!$G$18:$G$31)) +
(SUMIF('Routed face only'!$B$17:$B$30,B590,'Routed face only'!$G$17:$G$30)) +
(SUMIF('Routed face only (2)'!$B$17:$B$30,B590,'Routed face only (2)'!$G$17:$G$30)) +
(SUMIF('Routed alum faces letters'!$B$17:$B$30,B590,'Routed alum faces letters'!$G$17:$G$30)) +
(SUMIF('Routed alum faces letters (2)'!$B$17:$B$30,B590,'Routed alum faces letters (2)'!$G$17:$G$30)) +
(SUMIF('Routed push through acrylic'!$B$17:$B$30,B590,'Routed push through acrylic'!$G$17:$G$30)) +
(SUMIF('Routed push through acrylic (2)'!$B$17:$B$30,B590,'Routed push through acrylic (2)'!$G$17:$G$30)) +
(SUMIF('Sf routed cabinet'!$B$17:$B$30,B590,'Sf routed cabinet'!$G$17:$G$30)) +
(SUMIF('Sf routed cabinet (2)'!$B$17:$B$30,B590,'Sf routed cabinet (2)'!$G$17:$G$30)) +
(SUMIF('Df routed cabinet'!$B$17:$B$30,B590,'Df routed cabinet'!$G$17:$G$30)) +
(SUMIF('Df routed cabinet (2)'!$B$17:$B$30,B590,'Df routed cabinet (2)'!$G$17:$G$30)) +
(SUMIF('Sf acrylic cabinet'!$B$17:$B$30,B590,'Sf acrylic cabinet'!$G$17:$G$30)) +
(SUMIF('Sf acrylic cabinet (2)'!$B$17:$B$30,B590,'Sf acrylic cabinet (2)'!$G$17:$G$30)) +
(SUMIF('Economy Sf acrylic'!$B$17:$B$30,B590,'Economy Sf acrylic'!$G$17:$G$30)) +
(SUMIF('Df acrylic cabinet'!$B$17:$B$30,B590,'Df acrylic cabinet'!$G$17:$G$30)) +
(SUMIF('Df acrylic cabinet (2)'!$B$17:$B$30,B590,'Df acrylic cabinet (2)'!$G$17:$G$30)) +
(SUMIF('Sf flex cabinet'!$B$17:$B$30,B590,'Sf flex cabinet'!$G$17:$G$30)) +
(SUMIF('Sf flex cabinet (2)'!$B$17:$B$30,B590,'Sf flex cabinet (2)'!$G$17:$G$30)) +
(SUMIF('Df flex cabinet'!$B$17:$B$36,B590,'Df flex cabinet'!$G$17:$G$36)) +
(SUMIF('Df flex cabinet (2)'!$B$17:$B$36,B590,'Df flex cabinet (2)'!$G$17:$G$36)) +
(SUMIF('Pole cover'!$B$17:$B$30,B590,'Pole cover'!$G$17:$G$30)) +
(SUMIF('Pole cover (2)'!$B$17:$B$30,B590,'Pole cover (2)'!$G$17:$G$30)) +
(SUMIF('Structural Steel Fab'!$B$17:$B$29,B590,'Structural Steel Fab'!$G$17:$G$29)) +
(SUMIF(Reveal!$B$17:$B$30,B590,Reveal!$G$17:$G$30)) +
(SUMIF('Reveal (2)'!$B$17:$B$30,B590,'Reveal (2)'!$G$17:$G$30)) +
(SUMIF('Crown cove top'!$B$17:$B$30,B590,'Crown cove top'!$G$17:$G$30)) +
(SUMIF('EMC assembly'!$B$17:$B$30,B590,'EMC assembly'!$G$17:$G$30)) +
(SUMIF(Crating!$B$17:$B$29,B590,Crating!$G$17:$G$29)) +
(SUMIF('LED wiring'!$B$17:$B$30,B590,'LED wiring'!$G$17:$G$30)) +
(SUMIF('Changeable copy face'!$B$17:$B$30,B590,'Changeable copy face'!$G$17:$G$30)) +
(SUMIF('Flex face assembly'!$B$17:$B$30,B590,'Flex face assembly'!$G$17:$G$30)) +
(SUMIF('Routed face assembly'!$B$17:$B$30,B590,'Routed face assembly'!$G$17:$G$30)) +
(SUMIF('Paint calculation'!$B$17:$B$30,B590,'Paint calculation'!$G$17:$G$30)) +
(SUMIF('Trimcap letter face'!$B$17:$B$30,B590,'Trimcap letter face'!$G$17:$G$30)) +
(SUMIF('Trimcap letter face (2)'!$B$17:$B$30,B590,'Trimcap letter face (2)'!$G$17:$G$30)) +
(SUMIF('Channel letter fabrication'!$B$17:$B$30,B590,'Channel letter fabrication'!$G$17:$G$30)) +
(SUMIF('Channel letter fabrication (2)'!$B$17:$B$30,B590,'Channel letter fabrication (2)'!$G$17:$G$30))</f>
        <v>0</v>
      </c>
    </row>
    <row r="591" spans="1:10">
      <c r="A591" s="28" t="str">
        <f>[1]ODBC!$A591</f>
        <v>#12 X 2 TEKS 2 Drill Screw</v>
      </c>
      <c r="B591" s="29" t="str">
        <f>[1]ODBC!B591</f>
        <v>36110</v>
      </c>
      <c r="C591" s="30">
        <f>IFERROR(VLOOKUP($B591,[1]ODBC!$B:$H,2,FALSE),"")</f>
        <v>0.22500000000000001</v>
      </c>
      <c r="D591" s="30">
        <f>IFERROR(VLOOKUP($B591,[1]ODBC!$B:$H,3,FALSE),"")</f>
        <v>0.40500000000000003</v>
      </c>
      <c r="E591" s="30" t="str">
        <f>IFERROR(VLOOKUP($B591,[1]ODBC!$B:$H,4,FALSE),"")</f>
        <v>EA</v>
      </c>
      <c r="F591" s="31">
        <f>IFERROR(VLOOKUP($B591,[1]ODBC!$B:$H,5,FALSE),"")</f>
        <v>44.45</v>
      </c>
      <c r="G591" s="32">
        <f>[1]ODBC!G591</f>
        <v>0</v>
      </c>
      <c r="H591" s="33">
        <f>SUM([1]ODBC!H591)</f>
        <v>45979</v>
      </c>
      <c r="I591" s="41" t="str">
        <f>'Vinyl cutting'!$B$2</f>
        <v>J36938</v>
      </c>
      <c r="J591" s="42">
        <f ca="1">(SUMIF('Freeform time and material'!$B$17:$B$30,B591,'Freeform time and material'!$G$17:$G$30)) +
(SUMIF('Vinyl cutting'!$B$17:$B$30,B591,'Vinyl cutting'!$G$17:$G$30)) +
(SUMIF('Vinyl cutting (2)'!$B$17:$B$30,B591,'Vinyl cutting (2)'!$G$17:$G$30)) +
(SUMIF('Apply vinyl graphics'!$B$17:$B$30,B591,'Apply vinyl graphics'!$G$17:$G$30)) +
(SUMIF('Apply vinyl graphics (2)'!$B$17:$B$30,B591,'Apply vinyl graphics (2)'!$G$17:$G$30)) +
(SUMIF('Alum pan sign'!$B$17:$B$30,B591,'Alum pan sign'!$G$17:$G$30)) +
(SUMIF('Alum pan sign (2)'!$B$17:$B$30,B591,'Alum pan sign (2)'!$G$17:$G$30)) +
(SUMIF('Economy pan sign'!$B$17:$B$30,B591,'Economy pan sign'!$G$17:$G$30)) +
(SUMIF('Post and panel sign'!$B$17:$B$30,B591,'Post and panel sign'!$G$17:$G$30)) +
(SUMIF('Post and panel sign (2)'!$B$17:$B$30,B591,'Post and panel sign (2)'!$G$17:$G$30)) +
(SUMIF('Flat panels only'!$B$17:$B$30,B591,'Flat panels only'!$G$17:$G$30)) +
(SUMIF('Flat panels only (2)'!$B$17:$B$30,B591,'Flat panels only (2)'!$G$17:$G$30)) +
(SUMIF('Routed panel shapes'!$B$18:$B$31,B591,'Routed panel shapes'!$G$18:$G$31)) +
(SUMIF('Routed panel shapes (2)'!$B$18:$B$31,B591,'Routed panel shapes (2)'!$G$18:$G$31)) +
(SUMIF('Routed face only'!$B$17:$B$30,B591,'Routed face only'!$G$17:$G$30)) +
(SUMIF('Routed face only (2)'!$B$17:$B$30,B591,'Routed face only (2)'!$G$17:$G$30)) +
(SUMIF('Routed alum faces letters'!$B$17:$B$30,B591,'Routed alum faces letters'!$G$17:$G$30)) +
(SUMIF('Routed alum faces letters (2)'!$B$17:$B$30,B591,'Routed alum faces letters (2)'!$G$17:$G$30)) +
(SUMIF('Routed push through acrylic'!$B$17:$B$30,B591,'Routed push through acrylic'!$G$17:$G$30)) +
(SUMIF('Routed push through acrylic (2)'!$B$17:$B$30,B591,'Routed push through acrylic (2)'!$G$17:$G$30)) +
(SUMIF('Sf routed cabinet'!$B$17:$B$30,B591,'Sf routed cabinet'!$G$17:$G$30)) +
(SUMIF('Sf routed cabinet (2)'!$B$17:$B$30,B591,'Sf routed cabinet (2)'!$G$17:$G$30)) +
(SUMIF('Df routed cabinet'!$B$17:$B$30,B591,'Df routed cabinet'!$G$17:$G$30)) +
(SUMIF('Df routed cabinet (2)'!$B$17:$B$30,B591,'Df routed cabinet (2)'!$G$17:$G$30)) +
(SUMIF('Sf acrylic cabinet'!$B$17:$B$30,B591,'Sf acrylic cabinet'!$G$17:$G$30)) +
(SUMIF('Sf acrylic cabinet (2)'!$B$17:$B$30,B591,'Sf acrylic cabinet (2)'!$G$17:$G$30)) +
(SUMIF('Economy Sf acrylic'!$B$17:$B$30,B591,'Economy Sf acrylic'!$G$17:$G$30)) +
(SUMIF('Df acrylic cabinet'!$B$17:$B$30,B591,'Df acrylic cabinet'!$G$17:$G$30)) +
(SUMIF('Df acrylic cabinet (2)'!$B$17:$B$30,B591,'Df acrylic cabinet (2)'!$G$17:$G$30)) +
(SUMIF('Sf flex cabinet'!$B$17:$B$30,B591,'Sf flex cabinet'!$G$17:$G$30)) +
(SUMIF('Sf flex cabinet (2)'!$B$17:$B$30,B591,'Sf flex cabinet (2)'!$G$17:$G$30)) +
(SUMIF('Df flex cabinet'!$B$17:$B$36,B591,'Df flex cabinet'!$G$17:$G$36)) +
(SUMIF('Df flex cabinet (2)'!$B$17:$B$36,B591,'Df flex cabinet (2)'!$G$17:$G$36)) +
(SUMIF('Pole cover'!$B$17:$B$30,B591,'Pole cover'!$G$17:$G$30)) +
(SUMIF('Pole cover (2)'!$B$17:$B$30,B591,'Pole cover (2)'!$G$17:$G$30)) +
(SUMIF('Structural Steel Fab'!$B$17:$B$29,B591,'Structural Steel Fab'!$G$17:$G$29)) +
(SUMIF(Reveal!$B$17:$B$30,B591,Reveal!$G$17:$G$30)) +
(SUMIF('Reveal (2)'!$B$17:$B$30,B591,'Reveal (2)'!$G$17:$G$30)) +
(SUMIF('Crown cove top'!$B$17:$B$30,B591,'Crown cove top'!$G$17:$G$30)) +
(SUMIF('EMC assembly'!$B$17:$B$30,B591,'EMC assembly'!$G$17:$G$30)) +
(SUMIF(Crating!$B$17:$B$29,B591,Crating!$G$17:$G$29)) +
(SUMIF('LED wiring'!$B$17:$B$30,B591,'LED wiring'!$G$17:$G$30)) +
(SUMIF('Changeable copy face'!$B$17:$B$30,B591,'Changeable copy face'!$G$17:$G$30)) +
(SUMIF('Flex face assembly'!$B$17:$B$30,B591,'Flex face assembly'!$G$17:$G$30)) +
(SUMIF('Routed face assembly'!$B$17:$B$30,B591,'Routed face assembly'!$G$17:$G$30)) +
(SUMIF('Paint calculation'!$B$17:$B$30,B591,'Paint calculation'!$G$17:$G$30)) +
(SUMIF('Trimcap letter face'!$B$17:$B$30,B591,'Trimcap letter face'!$G$17:$G$30)) +
(SUMIF('Trimcap letter face (2)'!$B$17:$B$30,B591,'Trimcap letter face (2)'!$G$17:$G$30)) +
(SUMIF('Channel letter fabrication'!$B$17:$B$30,B591,'Channel letter fabrication'!$G$17:$G$30)) +
(SUMIF('Channel letter fabrication (2)'!$B$17:$B$30,B591,'Channel letter fabrication (2)'!$G$17:$G$30))</f>
        <v>0</v>
      </c>
    </row>
    <row r="592" spans="1:10">
      <c r="A592" s="28" t="str">
        <f>[1]ODBC!$A592</f>
        <v>#12 X 2 TEK 5 Drill Screw</v>
      </c>
      <c r="B592" s="29" t="str">
        <f>[1]ODBC!B592</f>
        <v>36115</v>
      </c>
      <c r="C592" s="30">
        <f>IFERROR(VLOOKUP($B592,[1]ODBC!$B:$H,2,FALSE),"")</f>
        <v>0.215</v>
      </c>
      <c r="D592" s="30">
        <f>IFERROR(VLOOKUP($B592,[1]ODBC!$B:$H,3,FALSE),"")</f>
        <v>0.38700000000000001</v>
      </c>
      <c r="E592" s="30" t="str">
        <f>IFERROR(VLOOKUP($B592,[1]ODBC!$B:$H,4,FALSE),"")</f>
        <v>EA</v>
      </c>
      <c r="F592" s="31">
        <f>IFERROR(VLOOKUP($B592,[1]ODBC!$B:$H,5,FALSE),"")</f>
        <v>44.45</v>
      </c>
      <c r="G592" s="32">
        <f>[1]ODBC!G592</f>
        <v>0</v>
      </c>
      <c r="H592" s="33">
        <f>SUM([1]ODBC!H592)</f>
        <v>46056</v>
      </c>
      <c r="I592" s="41" t="str">
        <f>'Vinyl cutting'!$B$2</f>
        <v>J36938</v>
      </c>
      <c r="J592" s="42">
        <f ca="1">(SUMIF('Freeform time and material'!$B$17:$B$30,B592,'Freeform time and material'!$G$17:$G$30)) +
(SUMIF('Vinyl cutting'!$B$17:$B$30,B592,'Vinyl cutting'!$G$17:$G$30)) +
(SUMIF('Vinyl cutting (2)'!$B$17:$B$30,B592,'Vinyl cutting (2)'!$G$17:$G$30)) +
(SUMIF('Apply vinyl graphics'!$B$17:$B$30,B592,'Apply vinyl graphics'!$G$17:$G$30)) +
(SUMIF('Apply vinyl graphics (2)'!$B$17:$B$30,B592,'Apply vinyl graphics (2)'!$G$17:$G$30)) +
(SUMIF('Alum pan sign'!$B$17:$B$30,B592,'Alum pan sign'!$G$17:$G$30)) +
(SUMIF('Alum pan sign (2)'!$B$17:$B$30,B592,'Alum pan sign (2)'!$G$17:$G$30)) +
(SUMIF('Economy pan sign'!$B$17:$B$30,B592,'Economy pan sign'!$G$17:$G$30)) +
(SUMIF('Post and panel sign'!$B$17:$B$30,B592,'Post and panel sign'!$G$17:$G$30)) +
(SUMIF('Post and panel sign (2)'!$B$17:$B$30,B592,'Post and panel sign (2)'!$G$17:$G$30)) +
(SUMIF('Flat panels only'!$B$17:$B$30,B592,'Flat panels only'!$G$17:$G$30)) +
(SUMIF('Flat panels only (2)'!$B$17:$B$30,B592,'Flat panels only (2)'!$G$17:$G$30)) +
(SUMIF('Routed panel shapes'!$B$18:$B$31,B592,'Routed panel shapes'!$G$18:$G$31)) +
(SUMIF('Routed panel shapes (2)'!$B$18:$B$31,B592,'Routed panel shapes (2)'!$G$18:$G$31)) +
(SUMIF('Routed face only'!$B$17:$B$30,B592,'Routed face only'!$G$17:$G$30)) +
(SUMIF('Routed face only (2)'!$B$17:$B$30,B592,'Routed face only (2)'!$G$17:$G$30)) +
(SUMIF('Routed alum faces letters'!$B$17:$B$30,B592,'Routed alum faces letters'!$G$17:$G$30)) +
(SUMIF('Routed alum faces letters (2)'!$B$17:$B$30,B592,'Routed alum faces letters (2)'!$G$17:$G$30)) +
(SUMIF('Routed push through acrylic'!$B$17:$B$30,B592,'Routed push through acrylic'!$G$17:$G$30)) +
(SUMIF('Routed push through acrylic (2)'!$B$17:$B$30,B592,'Routed push through acrylic (2)'!$G$17:$G$30)) +
(SUMIF('Sf routed cabinet'!$B$17:$B$30,B592,'Sf routed cabinet'!$G$17:$G$30)) +
(SUMIF('Sf routed cabinet (2)'!$B$17:$B$30,B592,'Sf routed cabinet (2)'!$G$17:$G$30)) +
(SUMIF('Df routed cabinet'!$B$17:$B$30,B592,'Df routed cabinet'!$G$17:$G$30)) +
(SUMIF('Df routed cabinet (2)'!$B$17:$B$30,B592,'Df routed cabinet (2)'!$G$17:$G$30)) +
(SUMIF('Sf acrylic cabinet'!$B$17:$B$30,B592,'Sf acrylic cabinet'!$G$17:$G$30)) +
(SUMIF('Sf acrylic cabinet (2)'!$B$17:$B$30,B592,'Sf acrylic cabinet (2)'!$G$17:$G$30)) +
(SUMIF('Economy Sf acrylic'!$B$17:$B$30,B592,'Economy Sf acrylic'!$G$17:$G$30)) +
(SUMIF('Df acrylic cabinet'!$B$17:$B$30,B592,'Df acrylic cabinet'!$G$17:$G$30)) +
(SUMIF('Df acrylic cabinet (2)'!$B$17:$B$30,B592,'Df acrylic cabinet (2)'!$G$17:$G$30)) +
(SUMIF('Sf flex cabinet'!$B$17:$B$30,B592,'Sf flex cabinet'!$G$17:$G$30)) +
(SUMIF('Sf flex cabinet (2)'!$B$17:$B$30,B592,'Sf flex cabinet (2)'!$G$17:$G$30)) +
(SUMIF('Df flex cabinet'!$B$17:$B$36,B592,'Df flex cabinet'!$G$17:$G$36)) +
(SUMIF('Df flex cabinet (2)'!$B$17:$B$36,B592,'Df flex cabinet (2)'!$G$17:$G$36)) +
(SUMIF('Pole cover'!$B$17:$B$30,B592,'Pole cover'!$G$17:$G$30)) +
(SUMIF('Pole cover (2)'!$B$17:$B$30,B592,'Pole cover (2)'!$G$17:$G$30)) +
(SUMIF('Structural Steel Fab'!$B$17:$B$29,B592,'Structural Steel Fab'!$G$17:$G$29)) +
(SUMIF(Reveal!$B$17:$B$30,B592,Reveal!$G$17:$G$30)) +
(SUMIF('Reveal (2)'!$B$17:$B$30,B592,'Reveal (2)'!$G$17:$G$30)) +
(SUMIF('Crown cove top'!$B$17:$B$30,B592,'Crown cove top'!$G$17:$G$30)) +
(SUMIF('EMC assembly'!$B$17:$B$30,B592,'EMC assembly'!$G$17:$G$30)) +
(SUMIF(Crating!$B$17:$B$29,B592,Crating!$G$17:$G$29)) +
(SUMIF('LED wiring'!$B$17:$B$30,B592,'LED wiring'!$G$17:$G$30)) +
(SUMIF('Changeable copy face'!$B$17:$B$30,B592,'Changeable copy face'!$G$17:$G$30)) +
(SUMIF('Flex face assembly'!$B$17:$B$30,B592,'Flex face assembly'!$G$17:$G$30)) +
(SUMIF('Routed face assembly'!$B$17:$B$30,B592,'Routed face assembly'!$G$17:$G$30)) +
(SUMIF('Paint calculation'!$B$17:$B$30,B592,'Paint calculation'!$G$17:$G$30)) +
(SUMIF('Trimcap letter face'!$B$17:$B$30,B592,'Trimcap letter face'!$G$17:$G$30)) +
(SUMIF('Trimcap letter face (2)'!$B$17:$B$30,B592,'Trimcap letter face (2)'!$G$17:$G$30)) +
(SUMIF('Channel letter fabrication'!$B$17:$B$30,B592,'Channel letter fabrication'!$G$17:$G$30)) +
(SUMIF('Channel letter fabrication (2)'!$B$17:$B$30,B592,'Channel letter fabrication (2)'!$G$17:$G$30))</f>
        <v>0</v>
      </c>
    </row>
    <row r="593" spans="1:10">
      <c r="A593" s="28" t="str">
        <f>[1]ODBC!$A593</f>
        <v>#12 X 2 Hex Drill Screw Z</v>
      </c>
      <c r="B593" s="29" t="str">
        <f>[1]ODBC!B593</f>
        <v>36120</v>
      </c>
      <c r="C593" s="30">
        <f>IFERROR(VLOOKUP($B593,[1]ODBC!$B:$H,2,FALSE),"")</f>
        <v>0.14099999999999999</v>
      </c>
      <c r="D593" s="30">
        <f>IFERROR(VLOOKUP($B593,[1]ODBC!$B:$H,3,FALSE),"")</f>
        <v>0.254</v>
      </c>
      <c r="E593" s="30" t="str">
        <f>IFERROR(VLOOKUP($B593,[1]ODBC!$B:$H,4,FALSE),"")</f>
        <v>EA</v>
      </c>
      <c r="F593" s="31">
        <f>IFERROR(VLOOKUP($B593,[1]ODBC!$B:$H,5,FALSE),"")</f>
        <v>44.45</v>
      </c>
      <c r="G593" s="32">
        <f>[1]ODBC!G593</f>
        <v>0</v>
      </c>
      <c r="H593" s="33">
        <f>SUM([1]ODBC!H593)</f>
        <v>45677</v>
      </c>
      <c r="I593" s="41" t="str">
        <f>'Vinyl cutting'!$B$2</f>
        <v>J36938</v>
      </c>
      <c r="J593" s="42">
        <f ca="1">(SUMIF('Freeform time and material'!$B$17:$B$30,B593,'Freeform time and material'!$G$17:$G$30)) +
(SUMIF('Vinyl cutting'!$B$17:$B$30,B593,'Vinyl cutting'!$G$17:$G$30)) +
(SUMIF('Vinyl cutting (2)'!$B$17:$B$30,B593,'Vinyl cutting (2)'!$G$17:$G$30)) +
(SUMIF('Apply vinyl graphics'!$B$17:$B$30,B593,'Apply vinyl graphics'!$G$17:$G$30)) +
(SUMIF('Apply vinyl graphics (2)'!$B$17:$B$30,B593,'Apply vinyl graphics (2)'!$G$17:$G$30)) +
(SUMIF('Alum pan sign'!$B$17:$B$30,B593,'Alum pan sign'!$G$17:$G$30)) +
(SUMIF('Alum pan sign (2)'!$B$17:$B$30,B593,'Alum pan sign (2)'!$G$17:$G$30)) +
(SUMIF('Economy pan sign'!$B$17:$B$30,B593,'Economy pan sign'!$G$17:$G$30)) +
(SUMIF('Post and panel sign'!$B$17:$B$30,B593,'Post and panel sign'!$G$17:$G$30)) +
(SUMIF('Post and panel sign (2)'!$B$17:$B$30,B593,'Post and panel sign (2)'!$G$17:$G$30)) +
(SUMIF('Flat panels only'!$B$17:$B$30,B593,'Flat panels only'!$G$17:$G$30)) +
(SUMIF('Flat panels only (2)'!$B$17:$B$30,B593,'Flat panels only (2)'!$G$17:$G$30)) +
(SUMIF('Routed panel shapes'!$B$18:$B$31,B593,'Routed panel shapes'!$G$18:$G$31)) +
(SUMIF('Routed panel shapes (2)'!$B$18:$B$31,B593,'Routed panel shapes (2)'!$G$18:$G$31)) +
(SUMIF('Routed face only'!$B$17:$B$30,B593,'Routed face only'!$G$17:$G$30)) +
(SUMIF('Routed face only (2)'!$B$17:$B$30,B593,'Routed face only (2)'!$G$17:$G$30)) +
(SUMIF('Routed alum faces letters'!$B$17:$B$30,B593,'Routed alum faces letters'!$G$17:$G$30)) +
(SUMIF('Routed alum faces letters (2)'!$B$17:$B$30,B593,'Routed alum faces letters (2)'!$G$17:$G$30)) +
(SUMIF('Routed push through acrylic'!$B$17:$B$30,B593,'Routed push through acrylic'!$G$17:$G$30)) +
(SUMIF('Routed push through acrylic (2)'!$B$17:$B$30,B593,'Routed push through acrylic (2)'!$G$17:$G$30)) +
(SUMIF('Sf routed cabinet'!$B$17:$B$30,B593,'Sf routed cabinet'!$G$17:$G$30)) +
(SUMIF('Sf routed cabinet (2)'!$B$17:$B$30,B593,'Sf routed cabinet (2)'!$G$17:$G$30)) +
(SUMIF('Df routed cabinet'!$B$17:$B$30,B593,'Df routed cabinet'!$G$17:$G$30)) +
(SUMIF('Df routed cabinet (2)'!$B$17:$B$30,B593,'Df routed cabinet (2)'!$G$17:$G$30)) +
(SUMIF('Sf acrylic cabinet'!$B$17:$B$30,B593,'Sf acrylic cabinet'!$G$17:$G$30)) +
(SUMIF('Sf acrylic cabinet (2)'!$B$17:$B$30,B593,'Sf acrylic cabinet (2)'!$G$17:$G$30)) +
(SUMIF('Economy Sf acrylic'!$B$17:$B$30,B593,'Economy Sf acrylic'!$G$17:$G$30)) +
(SUMIF('Df acrylic cabinet'!$B$17:$B$30,B593,'Df acrylic cabinet'!$G$17:$G$30)) +
(SUMIF('Df acrylic cabinet (2)'!$B$17:$B$30,B593,'Df acrylic cabinet (2)'!$G$17:$G$30)) +
(SUMIF('Sf flex cabinet'!$B$17:$B$30,B593,'Sf flex cabinet'!$G$17:$G$30)) +
(SUMIF('Sf flex cabinet (2)'!$B$17:$B$30,B593,'Sf flex cabinet (2)'!$G$17:$G$30)) +
(SUMIF('Df flex cabinet'!$B$17:$B$36,B593,'Df flex cabinet'!$G$17:$G$36)) +
(SUMIF('Df flex cabinet (2)'!$B$17:$B$36,B593,'Df flex cabinet (2)'!$G$17:$G$36)) +
(SUMIF('Pole cover'!$B$17:$B$30,B593,'Pole cover'!$G$17:$G$30)) +
(SUMIF('Pole cover (2)'!$B$17:$B$30,B593,'Pole cover (2)'!$G$17:$G$30)) +
(SUMIF('Structural Steel Fab'!$B$17:$B$29,B593,'Structural Steel Fab'!$G$17:$G$29)) +
(SUMIF(Reveal!$B$17:$B$30,B593,Reveal!$G$17:$G$30)) +
(SUMIF('Reveal (2)'!$B$17:$B$30,B593,'Reveal (2)'!$G$17:$G$30)) +
(SUMIF('Crown cove top'!$B$17:$B$30,B593,'Crown cove top'!$G$17:$G$30)) +
(SUMIF('EMC assembly'!$B$17:$B$30,B593,'EMC assembly'!$G$17:$G$30)) +
(SUMIF(Crating!$B$17:$B$29,B593,Crating!$G$17:$G$29)) +
(SUMIF('LED wiring'!$B$17:$B$30,B593,'LED wiring'!$G$17:$G$30)) +
(SUMIF('Changeable copy face'!$B$17:$B$30,B593,'Changeable copy face'!$G$17:$G$30)) +
(SUMIF('Flex face assembly'!$B$17:$B$30,B593,'Flex face assembly'!$G$17:$G$30)) +
(SUMIF('Routed face assembly'!$B$17:$B$30,B593,'Routed face assembly'!$G$17:$G$30)) +
(SUMIF('Paint calculation'!$B$17:$B$30,B593,'Paint calculation'!$G$17:$G$30)) +
(SUMIF('Trimcap letter face'!$B$17:$B$30,B593,'Trimcap letter face'!$G$17:$G$30)) +
(SUMIF('Trimcap letter face (2)'!$B$17:$B$30,B593,'Trimcap letter face (2)'!$G$17:$G$30)) +
(SUMIF('Channel letter fabrication'!$B$17:$B$30,B593,'Channel letter fabrication'!$G$17:$G$30)) +
(SUMIF('Channel letter fabrication (2)'!$B$17:$B$30,B593,'Channel letter fabrication (2)'!$G$17:$G$30))</f>
        <v>0</v>
      </c>
    </row>
    <row r="594" spans="1:10">
      <c r="A594" s="28" t="str">
        <f>[1]ODBC!$A594</f>
        <v>#12 X 3 SMS Z</v>
      </c>
      <c r="B594" s="29" t="str">
        <f>[1]ODBC!B594</f>
        <v>36122</v>
      </c>
      <c r="C594" s="30">
        <f>IFERROR(VLOOKUP($B594,[1]ODBC!$B:$H,2,FALSE),"")</f>
        <v>0.113</v>
      </c>
      <c r="D594" s="30">
        <f>IFERROR(VLOOKUP($B594,[1]ODBC!$B:$H,3,FALSE),"")</f>
        <v>0.20300000000000001</v>
      </c>
      <c r="E594" s="30" t="str">
        <f>IFERROR(VLOOKUP($B594,[1]ODBC!$B:$H,4,FALSE),"")</f>
        <v>EA</v>
      </c>
      <c r="F594" s="31">
        <f>IFERROR(VLOOKUP($B594,[1]ODBC!$B:$H,5,FALSE),"")</f>
        <v>44.45</v>
      </c>
      <c r="G594" s="32">
        <f>[1]ODBC!G594</f>
        <v>0</v>
      </c>
      <c r="H594" s="33">
        <f>SUM([1]ODBC!H594)</f>
        <v>45750</v>
      </c>
      <c r="I594" s="41" t="str">
        <f>'Vinyl cutting'!$B$2</f>
        <v>J36938</v>
      </c>
      <c r="J594" s="42">
        <f ca="1">(SUMIF('Freeform time and material'!$B$17:$B$30,B594,'Freeform time and material'!$G$17:$G$30)) +
(SUMIF('Vinyl cutting'!$B$17:$B$30,B594,'Vinyl cutting'!$G$17:$G$30)) +
(SUMIF('Vinyl cutting (2)'!$B$17:$B$30,B594,'Vinyl cutting (2)'!$G$17:$G$30)) +
(SUMIF('Apply vinyl graphics'!$B$17:$B$30,B594,'Apply vinyl graphics'!$G$17:$G$30)) +
(SUMIF('Apply vinyl graphics (2)'!$B$17:$B$30,B594,'Apply vinyl graphics (2)'!$G$17:$G$30)) +
(SUMIF('Alum pan sign'!$B$17:$B$30,B594,'Alum pan sign'!$G$17:$G$30)) +
(SUMIF('Alum pan sign (2)'!$B$17:$B$30,B594,'Alum pan sign (2)'!$G$17:$G$30)) +
(SUMIF('Economy pan sign'!$B$17:$B$30,B594,'Economy pan sign'!$G$17:$G$30)) +
(SUMIF('Post and panel sign'!$B$17:$B$30,B594,'Post and panel sign'!$G$17:$G$30)) +
(SUMIF('Post and panel sign (2)'!$B$17:$B$30,B594,'Post and panel sign (2)'!$G$17:$G$30)) +
(SUMIF('Flat panels only'!$B$17:$B$30,B594,'Flat panels only'!$G$17:$G$30)) +
(SUMIF('Flat panels only (2)'!$B$17:$B$30,B594,'Flat panels only (2)'!$G$17:$G$30)) +
(SUMIF('Routed panel shapes'!$B$18:$B$31,B594,'Routed panel shapes'!$G$18:$G$31)) +
(SUMIF('Routed panel shapes (2)'!$B$18:$B$31,B594,'Routed panel shapes (2)'!$G$18:$G$31)) +
(SUMIF('Routed face only'!$B$17:$B$30,B594,'Routed face only'!$G$17:$G$30)) +
(SUMIF('Routed face only (2)'!$B$17:$B$30,B594,'Routed face only (2)'!$G$17:$G$30)) +
(SUMIF('Routed alum faces letters'!$B$17:$B$30,B594,'Routed alum faces letters'!$G$17:$G$30)) +
(SUMIF('Routed alum faces letters (2)'!$B$17:$B$30,B594,'Routed alum faces letters (2)'!$G$17:$G$30)) +
(SUMIF('Routed push through acrylic'!$B$17:$B$30,B594,'Routed push through acrylic'!$G$17:$G$30)) +
(SUMIF('Routed push through acrylic (2)'!$B$17:$B$30,B594,'Routed push through acrylic (2)'!$G$17:$G$30)) +
(SUMIF('Sf routed cabinet'!$B$17:$B$30,B594,'Sf routed cabinet'!$G$17:$G$30)) +
(SUMIF('Sf routed cabinet (2)'!$B$17:$B$30,B594,'Sf routed cabinet (2)'!$G$17:$G$30)) +
(SUMIF('Df routed cabinet'!$B$17:$B$30,B594,'Df routed cabinet'!$G$17:$G$30)) +
(SUMIF('Df routed cabinet (2)'!$B$17:$B$30,B594,'Df routed cabinet (2)'!$G$17:$G$30)) +
(SUMIF('Sf acrylic cabinet'!$B$17:$B$30,B594,'Sf acrylic cabinet'!$G$17:$G$30)) +
(SUMIF('Sf acrylic cabinet (2)'!$B$17:$B$30,B594,'Sf acrylic cabinet (2)'!$G$17:$G$30)) +
(SUMIF('Economy Sf acrylic'!$B$17:$B$30,B594,'Economy Sf acrylic'!$G$17:$G$30)) +
(SUMIF('Df acrylic cabinet'!$B$17:$B$30,B594,'Df acrylic cabinet'!$G$17:$G$30)) +
(SUMIF('Df acrylic cabinet (2)'!$B$17:$B$30,B594,'Df acrylic cabinet (2)'!$G$17:$G$30)) +
(SUMIF('Sf flex cabinet'!$B$17:$B$30,B594,'Sf flex cabinet'!$G$17:$G$30)) +
(SUMIF('Sf flex cabinet (2)'!$B$17:$B$30,B594,'Sf flex cabinet (2)'!$G$17:$G$30)) +
(SUMIF('Df flex cabinet'!$B$17:$B$36,B594,'Df flex cabinet'!$G$17:$G$36)) +
(SUMIF('Df flex cabinet (2)'!$B$17:$B$36,B594,'Df flex cabinet (2)'!$G$17:$G$36)) +
(SUMIF('Pole cover'!$B$17:$B$30,B594,'Pole cover'!$G$17:$G$30)) +
(SUMIF('Pole cover (2)'!$B$17:$B$30,B594,'Pole cover (2)'!$G$17:$G$30)) +
(SUMIF('Structural Steel Fab'!$B$17:$B$29,B594,'Structural Steel Fab'!$G$17:$G$29)) +
(SUMIF(Reveal!$B$17:$B$30,B594,Reveal!$G$17:$G$30)) +
(SUMIF('Reveal (2)'!$B$17:$B$30,B594,'Reveal (2)'!$G$17:$G$30)) +
(SUMIF('Crown cove top'!$B$17:$B$30,B594,'Crown cove top'!$G$17:$G$30)) +
(SUMIF('EMC assembly'!$B$17:$B$30,B594,'EMC assembly'!$G$17:$G$30)) +
(SUMIF(Crating!$B$17:$B$29,B594,Crating!$G$17:$G$29)) +
(SUMIF('LED wiring'!$B$17:$B$30,B594,'LED wiring'!$G$17:$G$30)) +
(SUMIF('Changeable copy face'!$B$17:$B$30,B594,'Changeable copy face'!$G$17:$G$30)) +
(SUMIF('Flex face assembly'!$B$17:$B$30,B594,'Flex face assembly'!$G$17:$G$30)) +
(SUMIF('Routed face assembly'!$B$17:$B$30,B594,'Routed face assembly'!$G$17:$G$30)) +
(SUMIF('Paint calculation'!$B$17:$B$30,B594,'Paint calculation'!$G$17:$G$30)) +
(SUMIF('Trimcap letter face'!$B$17:$B$30,B594,'Trimcap letter face'!$G$17:$G$30)) +
(SUMIF('Trimcap letter face (2)'!$B$17:$B$30,B594,'Trimcap letter face (2)'!$G$17:$G$30)) +
(SUMIF('Channel letter fabrication'!$B$17:$B$30,B594,'Channel letter fabrication'!$G$17:$G$30)) +
(SUMIF('Channel letter fabrication (2)'!$B$17:$B$30,B594,'Channel letter fabrication (2)'!$G$17:$G$30))</f>
        <v>0</v>
      </c>
    </row>
    <row r="595" spans="1:10">
      <c r="A595" s="28" t="str">
        <f>[1]ODBC!$A595</f>
        <v>#14 X 3/4 Hex/Slot SMS Z</v>
      </c>
      <c r="B595" s="29" t="str">
        <f>[1]ODBC!B595</f>
        <v>36125</v>
      </c>
      <c r="C595" s="30">
        <f>IFERROR(VLOOKUP($B595,[1]ODBC!$B:$H,2,FALSE),"")</f>
        <v>0.12</v>
      </c>
      <c r="D595" s="30">
        <f>IFERROR(VLOOKUP($B595,[1]ODBC!$B:$H,3,FALSE),"")</f>
        <v>0.216</v>
      </c>
      <c r="E595" s="30" t="str">
        <f>IFERROR(VLOOKUP($B595,[1]ODBC!$B:$H,4,FALSE),"")</f>
        <v>EA</v>
      </c>
      <c r="F595" s="31">
        <f>IFERROR(VLOOKUP($B595,[1]ODBC!$B:$H,5,FALSE),"")</f>
        <v>44.45</v>
      </c>
      <c r="G595" s="32">
        <f>[1]ODBC!G595</f>
        <v>0</v>
      </c>
      <c r="H595" s="33">
        <f>SUM([1]ODBC!H595)</f>
        <v>0</v>
      </c>
      <c r="I595" s="41" t="str">
        <f>'Vinyl cutting'!$B$2</f>
        <v>J36938</v>
      </c>
      <c r="J595" s="42">
        <f ca="1">(SUMIF('Freeform time and material'!$B$17:$B$30,B595,'Freeform time and material'!$G$17:$G$30)) +
(SUMIF('Vinyl cutting'!$B$17:$B$30,B595,'Vinyl cutting'!$G$17:$G$30)) +
(SUMIF('Vinyl cutting (2)'!$B$17:$B$30,B595,'Vinyl cutting (2)'!$G$17:$G$30)) +
(SUMIF('Apply vinyl graphics'!$B$17:$B$30,B595,'Apply vinyl graphics'!$G$17:$G$30)) +
(SUMIF('Apply vinyl graphics (2)'!$B$17:$B$30,B595,'Apply vinyl graphics (2)'!$G$17:$G$30)) +
(SUMIF('Alum pan sign'!$B$17:$B$30,B595,'Alum pan sign'!$G$17:$G$30)) +
(SUMIF('Alum pan sign (2)'!$B$17:$B$30,B595,'Alum pan sign (2)'!$G$17:$G$30)) +
(SUMIF('Economy pan sign'!$B$17:$B$30,B595,'Economy pan sign'!$G$17:$G$30)) +
(SUMIF('Post and panel sign'!$B$17:$B$30,B595,'Post and panel sign'!$G$17:$G$30)) +
(SUMIF('Post and panel sign (2)'!$B$17:$B$30,B595,'Post and panel sign (2)'!$G$17:$G$30)) +
(SUMIF('Flat panels only'!$B$17:$B$30,B595,'Flat panels only'!$G$17:$G$30)) +
(SUMIF('Flat panels only (2)'!$B$17:$B$30,B595,'Flat panels only (2)'!$G$17:$G$30)) +
(SUMIF('Routed panel shapes'!$B$18:$B$31,B595,'Routed panel shapes'!$G$18:$G$31)) +
(SUMIF('Routed panel shapes (2)'!$B$18:$B$31,B595,'Routed panel shapes (2)'!$G$18:$G$31)) +
(SUMIF('Routed face only'!$B$17:$B$30,B595,'Routed face only'!$G$17:$G$30)) +
(SUMIF('Routed face only (2)'!$B$17:$B$30,B595,'Routed face only (2)'!$G$17:$G$30)) +
(SUMIF('Routed alum faces letters'!$B$17:$B$30,B595,'Routed alum faces letters'!$G$17:$G$30)) +
(SUMIF('Routed alum faces letters (2)'!$B$17:$B$30,B595,'Routed alum faces letters (2)'!$G$17:$G$30)) +
(SUMIF('Routed push through acrylic'!$B$17:$B$30,B595,'Routed push through acrylic'!$G$17:$G$30)) +
(SUMIF('Routed push through acrylic (2)'!$B$17:$B$30,B595,'Routed push through acrylic (2)'!$G$17:$G$30)) +
(SUMIF('Sf routed cabinet'!$B$17:$B$30,B595,'Sf routed cabinet'!$G$17:$G$30)) +
(SUMIF('Sf routed cabinet (2)'!$B$17:$B$30,B595,'Sf routed cabinet (2)'!$G$17:$G$30)) +
(SUMIF('Df routed cabinet'!$B$17:$B$30,B595,'Df routed cabinet'!$G$17:$G$30)) +
(SUMIF('Df routed cabinet (2)'!$B$17:$B$30,B595,'Df routed cabinet (2)'!$G$17:$G$30)) +
(SUMIF('Sf acrylic cabinet'!$B$17:$B$30,B595,'Sf acrylic cabinet'!$G$17:$G$30)) +
(SUMIF('Sf acrylic cabinet (2)'!$B$17:$B$30,B595,'Sf acrylic cabinet (2)'!$G$17:$G$30)) +
(SUMIF('Economy Sf acrylic'!$B$17:$B$30,B595,'Economy Sf acrylic'!$G$17:$G$30)) +
(SUMIF('Df acrylic cabinet'!$B$17:$B$30,B595,'Df acrylic cabinet'!$G$17:$G$30)) +
(SUMIF('Df acrylic cabinet (2)'!$B$17:$B$30,B595,'Df acrylic cabinet (2)'!$G$17:$G$30)) +
(SUMIF('Sf flex cabinet'!$B$17:$B$30,B595,'Sf flex cabinet'!$G$17:$G$30)) +
(SUMIF('Sf flex cabinet (2)'!$B$17:$B$30,B595,'Sf flex cabinet (2)'!$G$17:$G$30)) +
(SUMIF('Df flex cabinet'!$B$17:$B$36,B595,'Df flex cabinet'!$G$17:$G$36)) +
(SUMIF('Df flex cabinet (2)'!$B$17:$B$36,B595,'Df flex cabinet (2)'!$G$17:$G$36)) +
(SUMIF('Pole cover'!$B$17:$B$30,B595,'Pole cover'!$G$17:$G$30)) +
(SUMIF('Pole cover (2)'!$B$17:$B$30,B595,'Pole cover (2)'!$G$17:$G$30)) +
(SUMIF('Structural Steel Fab'!$B$17:$B$29,B595,'Structural Steel Fab'!$G$17:$G$29)) +
(SUMIF(Reveal!$B$17:$B$30,B595,Reveal!$G$17:$G$30)) +
(SUMIF('Reveal (2)'!$B$17:$B$30,B595,'Reveal (2)'!$G$17:$G$30)) +
(SUMIF('Crown cove top'!$B$17:$B$30,B595,'Crown cove top'!$G$17:$G$30)) +
(SUMIF('EMC assembly'!$B$17:$B$30,B595,'EMC assembly'!$G$17:$G$30)) +
(SUMIF(Crating!$B$17:$B$29,B595,Crating!$G$17:$G$29)) +
(SUMIF('LED wiring'!$B$17:$B$30,B595,'LED wiring'!$G$17:$G$30)) +
(SUMIF('Changeable copy face'!$B$17:$B$30,B595,'Changeable copy face'!$G$17:$G$30)) +
(SUMIF('Flex face assembly'!$B$17:$B$30,B595,'Flex face assembly'!$G$17:$G$30)) +
(SUMIF('Routed face assembly'!$B$17:$B$30,B595,'Routed face assembly'!$G$17:$G$30)) +
(SUMIF('Paint calculation'!$B$17:$B$30,B595,'Paint calculation'!$G$17:$G$30)) +
(SUMIF('Trimcap letter face'!$B$17:$B$30,B595,'Trimcap letter face'!$G$17:$G$30)) +
(SUMIF('Trimcap letter face (2)'!$B$17:$B$30,B595,'Trimcap letter face (2)'!$G$17:$G$30)) +
(SUMIF('Channel letter fabrication'!$B$17:$B$30,B595,'Channel letter fabrication'!$G$17:$G$30)) +
(SUMIF('Channel letter fabrication (2)'!$B$17:$B$30,B595,'Channel letter fabrication (2)'!$G$17:$G$30))</f>
        <v>0</v>
      </c>
    </row>
    <row r="596" spans="1:10">
      <c r="A596" s="28" t="str">
        <f>[1]ODBC!$A596</f>
        <v>#14 X 1 Hex/Slot SMS Z</v>
      </c>
      <c r="B596" s="29" t="str">
        <f>[1]ODBC!B596</f>
        <v>36130</v>
      </c>
      <c r="C596" s="30">
        <f>IFERROR(VLOOKUP($B596,[1]ODBC!$B:$H,2,FALSE),"")</f>
        <v>0.159</v>
      </c>
      <c r="D596" s="30">
        <f>IFERROR(VLOOKUP($B596,[1]ODBC!$B:$H,3,FALSE),"")</f>
        <v>0.28599999999999998</v>
      </c>
      <c r="E596" s="30" t="str">
        <f>IFERROR(VLOOKUP($B596,[1]ODBC!$B:$H,4,FALSE),"")</f>
        <v>EA</v>
      </c>
      <c r="F596" s="31">
        <f>IFERROR(VLOOKUP($B596,[1]ODBC!$B:$H,5,FALSE),"")</f>
        <v>44.45</v>
      </c>
      <c r="G596" s="32">
        <f>[1]ODBC!G596</f>
        <v>0</v>
      </c>
      <c r="H596" s="33">
        <f>SUM([1]ODBC!H596)</f>
        <v>0</v>
      </c>
      <c r="I596" s="41" t="str">
        <f>'Vinyl cutting'!$B$2</f>
        <v>J36938</v>
      </c>
      <c r="J596" s="42">
        <f ca="1">(SUMIF('Freeform time and material'!$B$17:$B$30,B596,'Freeform time and material'!$G$17:$G$30)) +
(SUMIF('Vinyl cutting'!$B$17:$B$30,B596,'Vinyl cutting'!$G$17:$G$30)) +
(SUMIF('Vinyl cutting (2)'!$B$17:$B$30,B596,'Vinyl cutting (2)'!$G$17:$G$30)) +
(SUMIF('Apply vinyl graphics'!$B$17:$B$30,B596,'Apply vinyl graphics'!$G$17:$G$30)) +
(SUMIF('Apply vinyl graphics (2)'!$B$17:$B$30,B596,'Apply vinyl graphics (2)'!$G$17:$G$30)) +
(SUMIF('Alum pan sign'!$B$17:$B$30,B596,'Alum pan sign'!$G$17:$G$30)) +
(SUMIF('Alum pan sign (2)'!$B$17:$B$30,B596,'Alum pan sign (2)'!$G$17:$G$30)) +
(SUMIF('Economy pan sign'!$B$17:$B$30,B596,'Economy pan sign'!$G$17:$G$30)) +
(SUMIF('Post and panel sign'!$B$17:$B$30,B596,'Post and panel sign'!$G$17:$G$30)) +
(SUMIF('Post and panel sign (2)'!$B$17:$B$30,B596,'Post and panel sign (2)'!$G$17:$G$30)) +
(SUMIF('Flat panels only'!$B$17:$B$30,B596,'Flat panels only'!$G$17:$G$30)) +
(SUMIF('Flat panels only (2)'!$B$17:$B$30,B596,'Flat panels only (2)'!$G$17:$G$30)) +
(SUMIF('Routed panel shapes'!$B$18:$B$31,B596,'Routed panel shapes'!$G$18:$G$31)) +
(SUMIF('Routed panel shapes (2)'!$B$18:$B$31,B596,'Routed panel shapes (2)'!$G$18:$G$31)) +
(SUMIF('Routed face only'!$B$17:$B$30,B596,'Routed face only'!$G$17:$G$30)) +
(SUMIF('Routed face only (2)'!$B$17:$B$30,B596,'Routed face only (2)'!$G$17:$G$30)) +
(SUMIF('Routed alum faces letters'!$B$17:$B$30,B596,'Routed alum faces letters'!$G$17:$G$30)) +
(SUMIF('Routed alum faces letters (2)'!$B$17:$B$30,B596,'Routed alum faces letters (2)'!$G$17:$G$30)) +
(SUMIF('Routed push through acrylic'!$B$17:$B$30,B596,'Routed push through acrylic'!$G$17:$G$30)) +
(SUMIF('Routed push through acrylic (2)'!$B$17:$B$30,B596,'Routed push through acrylic (2)'!$G$17:$G$30)) +
(SUMIF('Sf routed cabinet'!$B$17:$B$30,B596,'Sf routed cabinet'!$G$17:$G$30)) +
(SUMIF('Sf routed cabinet (2)'!$B$17:$B$30,B596,'Sf routed cabinet (2)'!$G$17:$G$30)) +
(SUMIF('Df routed cabinet'!$B$17:$B$30,B596,'Df routed cabinet'!$G$17:$G$30)) +
(SUMIF('Df routed cabinet (2)'!$B$17:$B$30,B596,'Df routed cabinet (2)'!$G$17:$G$30)) +
(SUMIF('Sf acrylic cabinet'!$B$17:$B$30,B596,'Sf acrylic cabinet'!$G$17:$G$30)) +
(SUMIF('Sf acrylic cabinet (2)'!$B$17:$B$30,B596,'Sf acrylic cabinet (2)'!$G$17:$G$30)) +
(SUMIF('Economy Sf acrylic'!$B$17:$B$30,B596,'Economy Sf acrylic'!$G$17:$G$30)) +
(SUMIF('Df acrylic cabinet'!$B$17:$B$30,B596,'Df acrylic cabinet'!$G$17:$G$30)) +
(SUMIF('Df acrylic cabinet (2)'!$B$17:$B$30,B596,'Df acrylic cabinet (2)'!$G$17:$G$30)) +
(SUMIF('Sf flex cabinet'!$B$17:$B$30,B596,'Sf flex cabinet'!$G$17:$G$30)) +
(SUMIF('Sf flex cabinet (2)'!$B$17:$B$30,B596,'Sf flex cabinet (2)'!$G$17:$G$30)) +
(SUMIF('Df flex cabinet'!$B$17:$B$36,B596,'Df flex cabinet'!$G$17:$G$36)) +
(SUMIF('Df flex cabinet (2)'!$B$17:$B$36,B596,'Df flex cabinet (2)'!$G$17:$G$36)) +
(SUMIF('Pole cover'!$B$17:$B$30,B596,'Pole cover'!$G$17:$G$30)) +
(SUMIF('Pole cover (2)'!$B$17:$B$30,B596,'Pole cover (2)'!$G$17:$G$30)) +
(SUMIF('Structural Steel Fab'!$B$17:$B$29,B596,'Structural Steel Fab'!$G$17:$G$29)) +
(SUMIF(Reveal!$B$17:$B$30,B596,Reveal!$G$17:$G$30)) +
(SUMIF('Reveal (2)'!$B$17:$B$30,B596,'Reveal (2)'!$G$17:$G$30)) +
(SUMIF('Crown cove top'!$B$17:$B$30,B596,'Crown cove top'!$G$17:$G$30)) +
(SUMIF('EMC assembly'!$B$17:$B$30,B596,'EMC assembly'!$G$17:$G$30)) +
(SUMIF(Crating!$B$17:$B$29,B596,Crating!$G$17:$G$29)) +
(SUMIF('LED wiring'!$B$17:$B$30,B596,'LED wiring'!$G$17:$G$30)) +
(SUMIF('Changeable copy face'!$B$17:$B$30,B596,'Changeable copy face'!$G$17:$G$30)) +
(SUMIF('Flex face assembly'!$B$17:$B$30,B596,'Flex face assembly'!$G$17:$G$30)) +
(SUMIF('Routed face assembly'!$B$17:$B$30,B596,'Routed face assembly'!$G$17:$G$30)) +
(SUMIF('Paint calculation'!$B$17:$B$30,B596,'Paint calculation'!$G$17:$G$30)) +
(SUMIF('Trimcap letter face'!$B$17:$B$30,B596,'Trimcap letter face'!$G$17:$G$30)) +
(SUMIF('Trimcap letter face (2)'!$B$17:$B$30,B596,'Trimcap letter face (2)'!$G$17:$G$30)) +
(SUMIF('Channel letter fabrication'!$B$17:$B$30,B596,'Channel letter fabrication'!$G$17:$G$30)) +
(SUMIF('Channel letter fabrication (2)'!$B$17:$B$30,B596,'Channel letter fabrication (2)'!$G$17:$G$30))</f>
        <v>0</v>
      </c>
    </row>
    <row r="597" spans="1:10">
      <c r="A597" s="28" t="str">
        <f>[1]ODBC!$A597</f>
        <v>#14 X 1-1/2 Hex/Slot SMS Z</v>
      </c>
      <c r="B597" s="29" t="str">
        <f>[1]ODBC!B597</f>
        <v>36135</v>
      </c>
      <c r="C597" s="30">
        <f>IFERROR(VLOOKUP($B597,[1]ODBC!$B:$H,2,FALSE),"")</f>
        <v>0.108</v>
      </c>
      <c r="D597" s="30">
        <f>IFERROR(VLOOKUP($B597,[1]ODBC!$B:$H,3,FALSE),"")</f>
        <v>0.19400000000000001</v>
      </c>
      <c r="E597" s="30" t="str">
        <f>IFERROR(VLOOKUP($B597,[1]ODBC!$B:$H,4,FALSE),"")</f>
        <v>EA</v>
      </c>
      <c r="F597" s="31">
        <f>IFERROR(VLOOKUP($B597,[1]ODBC!$B:$H,5,FALSE),"")</f>
        <v>44.45</v>
      </c>
      <c r="G597" s="32">
        <f>[1]ODBC!G597</f>
        <v>0</v>
      </c>
      <c r="H597" s="33">
        <f>SUM([1]ODBC!H597)</f>
        <v>45737</v>
      </c>
      <c r="I597" s="41" t="str">
        <f>'Vinyl cutting'!$B$2</f>
        <v>J36938</v>
      </c>
      <c r="J597" s="42">
        <f ca="1">(SUMIF('Freeform time and material'!$B$17:$B$30,B597,'Freeform time and material'!$G$17:$G$30)) +
(SUMIF('Vinyl cutting'!$B$17:$B$30,B597,'Vinyl cutting'!$G$17:$G$30)) +
(SUMIF('Vinyl cutting (2)'!$B$17:$B$30,B597,'Vinyl cutting (2)'!$G$17:$G$30)) +
(SUMIF('Apply vinyl graphics'!$B$17:$B$30,B597,'Apply vinyl graphics'!$G$17:$G$30)) +
(SUMIF('Apply vinyl graphics (2)'!$B$17:$B$30,B597,'Apply vinyl graphics (2)'!$G$17:$G$30)) +
(SUMIF('Alum pan sign'!$B$17:$B$30,B597,'Alum pan sign'!$G$17:$G$30)) +
(SUMIF('Alum pan sign (2)'!$B$17:$B$30,B597,'Alum pan sign (2)'!$G$17:$G$30)) +
(SUMIF('Economy pan sign'!$B$17:$B$30,B597,'Economy pan sign'!$G$17:$G$30)) +
(SUMIF('Post and panel sign'!$B$17:$B$30,B597,'Post and panel sign'!$G$17:$G$30)) +
(SUMIF('Post and panel sign (2)'!$B$17:$B$30,B597,'Post and panel sign (2)'!$G$17:$G$30)) +
(SUMIF('Flat panels only'!$B$17:$B$30,B597,'Flat panels only'!$G$17:$G$30)) +
(SUMIF('Flat panels only (2)'!$B$17:$B$30,B597,'Flat panels only (2)'!$G$17:$G$30)) +
(SUMIF('Routed panel shapes'!$B$18:$B$31,B597,'Routed panel shapes'!$G$18:$G$31)) +
(SUMIF('Routed panel shapes (2)'!$B$18:$B$31,B597,'Routed panel shapes (2)'!$G$18:$G$31)) +
(SUMIF('Routed face only'!$B$17:$B$30,B597,'Routed face only'!$G$17:$G$30)) +
(SUMIF('Routed face only (2)'!$B$17:$B$30,B597,'Routed face only (2)'!$G$17:$G$30)) +
(SUMIF('Routed alum faces letters'!$B$17:$B$30,B597,'Routed alum faces letters'!$G$17:$G$30)) +
(SUMIF('Routed alum faces letters (2)'!$B$17:$B$30,B597,'Routed alum faces letters (2)'!$G$17:$G$30)) +
(SUMIF('Routed push through acrylic'!$B$17:$B$30,B597,'Routed push through acrylic'!$G$17:$G$30)) +
(SUMIF('Routed push through acrylic (2)'!$B$17:$B$30,B597,'Routed push through acrylic (2)'!$G$17:$G$30)) +
(SUMIF('Sf routed cabinet'!$B$17:$B$30,B597,'Sf routed cabinet'!$G$17:$G$30)) +
(SUMIF('Sf routed cabinet (2)'!$B$17:$B$30,B597,'Sf routed cabinet (2)'!$G$17:$G$30)) +
(SUMIF('Df routed cabinet'!$B$17:$B$30,B597,'Df routed cabinet'!$G$17:$G$30)) +
(SUMIF('Df routed cabinet (2)'!$B$17:$B$30,B597,'Df routed cabinet (2)'!$G$17:$G$30)) +
(SUMIF('Sf acrylic cabinet'!$B$17:$B$30,B597,'Sf acrylic cabinet'!$G$17:$G$30)) +
(SUMIF('Sf acrylic cabinet (2)'!$B$17:$B$30,B597,'Sf acrylic cabinet (2)'!$G$17:$G$30)) +
(SUMIF('Economy Sf acrylic'!$B$17:$B$30,B597,'Economy Sf acrylic'!$G$17:$G$30)) +
(SUMIF('Df acrylic cabinet'!$B$17:$B$30,B597,'Df acrylic cabinet'!$G$17:$G$30)) +
(SUMIF('Df acrylic cabinet (2)'!$B$17:$B$30,B597,'Df acrylic cabinet (2)'!$G$17:$G$30)) +
(SUMIF('Sf flex cabinet'!$B$17:$B$30,B597,'Sf flex cabinet'!$G$17:$G$30)) +
(SUMIF('Sf flex cabinet (2)'!$B$17:$B$30,B597,'Sf flex cabinet (2)'!$G$17:$G$30)) +
(SUMIF('Df flex cabinet'!$B$17:$B$36,B597,'Df flex cabinet'!$G$17:$G$36)) +
(SUMIF('Df flex cabinet (2)'!$B$17:$B$36,B597,'Df flex cabinet (2)'!$G$17:$G$36)) +
(SUMIF('Pole cover'!$B$17:$B$30,B597,'Pole cover'!$G$17:$G$30)) +
(SUMIF('Pole cover (2)'!$B$17:$B$30,B597,'Pole cover (2)'!$G$17:$G$30)) +
(SUMIF('Structural Steel Fab'!$B$17:$B$29,B597,'Structural Steel Fab'!$G$17:$G$29)) +
(SUMIF(Reveal!$B$17:$B$30,B597,Reveal!$G$17:$G$30)) +
(SUMIF('Reveal (2)'!$B$17:$B$30,B597,'Reveal (2)'!$G$17:$G$30)) +
(SUMIF('Crown cove top'!$B$17:$B$30,B597,'Crown cove top'!$G$17:$G$30)) +
(SUMIF('EMC assembly'!$B$17:$B$30,B597,'EMC assembly'!$G$17:$G$30)) +
(SUMIF(Crating!$B$17:$B$29,B597,Crating!$G$17:$G$29)) +
(SUMIF('LED wiring'!$B$17:$B$30,B597,'LED wiring'!$G$17:$G$30)) +
(SUMIF('Changeable copy face'!$B$17:$B$30,B597,'Changeable copy face'!$G$17:$G$30)) +
(SUMIF('Flex face assembly'!$B$17:$B$30,B597,'Flex face assembly'!$G$17:$G$30)) +
(SUMIF('Routed face assembly'!$B$17:$B$30,B597,'Routed face assembly'!$G$17:$G$30)) +
(SUMIF('Paint calculation'!$B$17:$B$30,B597,'Paint calculation'!$G$17:$G$30)) +
(SUMIF('Trimcap letter face'!$B$17:$B$30,B597,'Trimcap letter face'!$G$17:$G$30)) +
(SUMIF('Trimcap letter face (2)'!$B$17:$B$30,B597,'Trimcap letter face (2)'!$G$17:$G$30)) +
(SUMIF('Channel letter fabrication'!$B$17:$B$30,B597,'Channel letter fabrication'!$G$17:$G$30)) +
(SUMIF('Channel letter fabrication (2)'!$B$17:$B$30,B597,'Channel letter fabrication (2)'!$G$17:$G$30))</f>
        <v>0</v>
      </c>
    </row>
    <row r="598" spans="1:10">
      <c r="A598" s="28" t="str">
        <f>[1]ODBC!$A598</f>
        <v>#14 X 2 Hex/Slot SMS Z</v>
      </c>
      <c r="B598" s="29" t="str">
        <f>[1]ODBC!B598</f>
        <v>36140</v>
      </c>
      <c r="C598" s="30">
        <f>IFERROR(VLOOKUP($B598,[1]ODBC!$B:$H,2,FALSE),"")</f>
        <v>0.157</v>
      </c>
      <c r="D598" s="30">
        <f>IFERROR(VLOOKUP($B598,[1]ODBC!$B:$H,3,FALSE),"")</f>
        <v>0.28299999999999997</v>
      </c>
      <c r="E598" s="30" t="str">
        <f>IFERROR(VLOOKUP($B598,[1]ODBC!$B:$H,4,FALSE),"")</f>
        <v>EA</v>
      </c>
      <c r="F598" s="31">
        <f>IFERROR(VLOOKUP($B598,[1]ODBC!$B:$H,5,FALSE),"")</f>
        <v>44.45</v>
      </c>
      <c r="G598" s="32">
        <f>[1]ODBC!G598</f>
        <v>0</v>
      </c>
      <c r="H598" s="33">
        <f>SUM([1]ODBC!H598)</f>
        <v>0</v>
      </c>
      <c r="I598" s="41" t="str">
        <f>'Vinyl cutting'!$B$2</f>
        <v>J36938</v>
      </c>
      <c r="J598" s="42">
        <f ca="1">(SUMIF('Freeform time and material'!$B$17:$B$30,B598,'Freeform time and material'!$G$17:$G$30)) +
(SUMIF('Vinyl cutting'!$B$17:$B$30,B598,'Vinyl cutting'!$G$17:$G$30)) +
(SUMIF('Vinyl cutting (2)'!$B$17:$B$30,B598,'Vinyl cutting (2)'!$G$17:$G$30)) +
(SUMIF('Apply vinyl graphics'!$B$17:$B$30,B598,'Apply vinyl graphics'!$G$17:$G$30)) +
(SUMIF('Apply vinyl graphics (2)'!$B$17:$B$30,B598,'Apply vinyl graphics (2)'!$G$17:$G$30)) +
(SUMIF('Alum pan sign'!$B$17:$B$30,B598,'Alum pan sign'!$G$17:$G$30)) +
(SUMIF('Alum pan sign (2)'!$B$17:$B$30,B598,'Alum pan sign (2)'!$G$17:$G$30)) +
(SUMIF('Economy pan sign'!$B$17:$B$30,B598,'Economy pan sign'!$G$17:$G$30)) +
(SUMIF('Post and panel sign'!$B$17:$B$30,B598,'Post and panel sign'!$G$17:$G$30)) +
(SUMIF('Post and panel sign (2)'!$B$17:$B$30,B598,'Post and panel sign (2)'!$G$17:$G$30)) +
(SUMIF('Flat panels only'!$B$17:$B$30,B598,'Flat panels only'!$G$17:$G$30)) +
(SUMIF('Flat panels only (2)'!$B$17:$B$30,B598,'Flat panels only (2)'!$G$17:$G$30)) +
(SUMIF('Routed panel shapes'!$B$18:$B$31,B598,'Routed panel shapes'!$G$18:$G$31)) +
(SUMIF('Routed panel shapes (2)'!$B$18:$B$31,B598,'Routed panel shapes (2)'!$G$18:$G$31)) +
(SUMIF('Routed face only'!$B$17:$B$30,B598,'Routed face only'!$G$17:$G$30)) +
(SUMIF('Routed face only (2)'!$B$17:$B$30,B598,'Routed face only (2)'!$G$17:$G$30)) +
(SUMIF('Routed alum faces letters'!$B$17:$B$30,B598,'Routed alum faces letters'!$G$17:$G$30)) +
(SUMIF('Routed alum faces letters (2)'!$B$17:$B$30,B598,'Routed alum faces letters (2)'!$G$17:$G$30)) +
(SUMIF('Routed push through acrylic'!$B$17:$B$30,B598,'Routed push through acrylic'!$G$17:$G$30)) +
(SUMIF('Routed push through acrylic (2)'!$B$17:$B$30,B598,'Routed push through acrylic (2)'!$G$17:$G$30)) +
(SUMIF('Sf routed cabinet'!$B$17:$B$30,B598,'Sf routed cabinet'!$G$17:$G$30)) +
(SUMIF('Sf routed cabinet (2)'!$B$17:$B$30,B598,'Sf routed cabinet (2)'!$G$17:$G$30)) +
(SUMIF('Df routed cabinet'!$B$17:$B$30,B598,'Df routed cabinet'!$G$17:$G$30)) +
(SUMIF('Df routed cabinet (2)'!$B$17:$B$30,B598,'Df routed cabinet (2)'!$G$17:$G$30)) +
(SUMIF('Sf acrylic cabinet'!$B$17:$B$30,B598,'Sf acrylic cabinet'!$G$17:$G$30)) +
(SUMIF('Sf acrylic cabinet (2)'!$B$17:$B$30,B598,'Sf acrylic cabinet (2)'!$G$17:$G$30)) +
(SUMIF('Economy Sf acrylic'!$B$17:$B$30,B598,'Economy Sf acrylic'!$G$17:$G$30)) +
(SUMIF('Df acrylic cabinet'!$B$17:$B$30,B598,'Df acrylic cabinet'!$G$17:$G$30)) +
(SUMIF('Df acrylic cabinet (2)'!$B$17:$B$30,B598,'Df acrylic cabinet (2)'!$G$17:$G$30)) +
(SUMIF('Sf flex cabinet'!$B$17:$B$30,B598,'Sf flex cabinet'!$G$17:$G$30)) +
(SUMIF('Sf flex cabinet (2)'!$B$17:$B$30,B598,'Sf flex cabinet (2)'!$G$17:$G$30)) +
(SUMIF('Df flex cabinet'!$B$17:$B$36,B598,'Df flex cabinet'!$G$17:$G$36)) +
(SUMIF('Df flex cabinet (2)'!$B$17:$B$36,B598,'Df flex cabinet (2)'!$G$17:$G$36)) +
(SUMIF('Pole cover'!$B$17:$B$30,B598,'Pole cover'!$G$17:$G$30)) +
(SUMIF('Pole cover (2)'!$B$17:$B$30,B598,'Pole cover (2)'!$G$17:$G$30)) +
(SUMIF('Structural Steel Fab'!$B$17:$B$29,B598,'Structural Steel Fab'!$G$17:$G$29)) +
(SUMIF(Reveal!$B$17:$B$30,B598,Reveal!$G$17:$G$30)) +
(SUMIF('Reveal (2)'!$B$17:$B$30,B598,'Reveal (2)'!$G$17:$G$30)) +
(SUMIF('Crown cove top'!$B$17:$B$30,B598,'Crown cove top'!$G$17:$G$30)) +
(SUMIF('EMC assembly'!$B$17:$B$30,B598,'EMC assembly'!$G$17:$G$30)) +
(SUMIF(Crating!$B$17:$B$29,B598,Crating!$G$17:$G$29)) +
(SUMIF('LED wiring'!$B$17:$B$30,B598,'LED wiring'!$G$17:$G$30)) +
(SUMIF('Changeable copy face'!$B$17:$B$30,B598,'Changeable copy face'!$G$17:$G$30)) +
(SUMIF('Flex face assembly'!$B$17:$B$30,B598,'Flex face assembly'!$G$17:$G$30)) +
(SUMIF('Routed face assembly'!$B$17:$B$30,B598,'Routed face assembly'!$G$17:$G$30)) +
(SUMIF('Paint calculation'!$B$17:$B$30,B598,'Paint calculation'!$G$17:$G$30)) +
(SUMIF('Trimcap letter face'!$B$17:$B$30,B598,'Trimcap letter face'!$G$17:$G$30)) +
(SUMIF('Trimcap letter face (2)'!$B$17:$B$30,B598,'Trimcap letter face (2)'!$G$17:$G$30)) +
(SUMIF('Channel letter fabrication'!$B$17:$B$30,B598,'Channel letter fabrication'!$G$17:$G$30)) +
(SUMIF('Channel letter fabrication (2)'!$B$17:$B$30,B598,'Channel letter fabrication (2)'!$G$17:$G$30))</f>
        <v>0</v>
      </c>
    </row>
    <row r="599" spans="1:10">
      <c r="A599" s="28" t="str">
        <f>[1]ODBC!$A599</f>
        <v>#14 X 3 Hex/Slot SMS Z</v>
      </c>
      <c r="B599" s="29" t="str">
        <f>[1]ODBC!B599</f>
        <v>36145</v>
      </c>
      <c r="C599" s="30">
        <f>IFERROR(VLOOKUP($B599,[1]ODBC!$B:$H,2,FALSE),"")</f>
        <v>0.313</v>
      </c>
      <c r="D599" s="30">
        <f>IFERROR(VLOOKUP($B599,[1]ODBC!$B:$H,3,FALSE),"")</f>
        <v>0.56299999999999994</v>
      </c>
      <c r="E599" s="30" t="str">
        <f>IFERROR(VLOOKUP($B599,[1]ODBC!$B:$H,4,FALSE),"")</f>
        <v>EA</v>
      </c>
      <c r="F599" s="31">
        <f>IFERROR(VLOOKUP($B599,[1]ODBC!$B:$H,5,FALSE),"")</f>
        <v>44.45</v>
      </c>
      <c r="G599" s="32">
        <f>[1]ODBC!G599</f>
        <v>0</v>
      </c>
      <c r="H599" s="33">
        <f>SUM([1]ODBC!H599)</f>
        <v>45810</v>
      </c>
      <c r="I599" s="41" t="str">
        <f>'Vinyl cutting'!$B$2</f>
        <v>J36938</v>
      </c>
      <c r="J599" s="42">
        <f ca="1">(SUMIF('Freeform time and material'!$B$17:$B$30,B599,'Freeform time and material'!$G$17:$G$30)) +
(SUMIF('Vinyl cutting'!$B$17:$B$30,B599,'Vinyl cutting'!$G$17:$G$30)) +
(SUMIF('Vinyl cutting (2)'!$B$17:$B$30,B599,'Vinyl cutting (2)'!$G$17:$G$30)) +
(SUMIF('Apply vinyl graphics'!$B$17:$B$30,B599,'Apply vinyl graphics'!$G$17:$G$30)) +
(SUMIF('Apply vinyl graphics (2)'!$B$17:$B$30,B599,'Apply vinyl graphics (2)'!$G$17:$G$30)) +
(SUMIF('Alum pan sign'!$B$17:$B$30,B599,'Alum pan sign'!$G$17:$G$30)) +
(SUMIF('Alum pan sign (2)'!$B$17:$B$30,B599,'Alum pan sign (2)'!$G$17:$G$30)) +
(SUMIF('Economy pan sign'!$B$17:$B$30,B599,'Economy pan sign'!$G$17:$G$30)) +
(SUMIF('Post and panel sign'!$B$17:$B$30,B599,'Post and panel sign'!$G$17:$G$30)) +
(SUMIF('Post and panel sign (2)'!$B$17:$B$30,B599,'Post and panel sign (2)'!$G$17:$G$30)) +
(SUMIF('Flat panels only'!$B$17:$B$30,B599,'Flat panels only'!$G$17:$G$30)) +
(SUMIF('Flat panels only (2)'!$B$17:$B$30,B599,'Flat panels only (2)'!$G$17:$G$30)) +
(SUMIF('Routed panel shapes'!$B$18:$B$31,B599,'Routed panel shapes'!$G$18:$G$31)) +
(SUMIF('Routed panel shapes (2)'!$B$18:$B$31,B599,'Routed panel shapes (2)'!$G$18:$G$31)) +
(SUMIF('Routed face only'!$B$17:$B$30,B599,'Routed face only'!$G$17:$G$30)) +
(SUMIF('Routed face only (2)'!$B$17:$B$30,B599,'Routed face only (2)'!$G$17:$G$30)) +
(SUMIF('Routed alum faces letters'!$B$17:$B$30,B599,'Routed alum faces letters'!$G$17:$G$30)) +
(SUMIF('Routed alum faces letters (2)'!$B$17:$B$30,B599,'Routed alum faces letters (2)'!$G$17:$G$30)) +
(SUMIF('Routed push through acrylic'!$B$17:$B$30,B599,'Routed push through acrylic'!$G$17:$G$30)) +
(SUMIF('Routed push through acrylic (2)'!$B$17:$B$30,B599,'Routed push through acrylic (2)'!$G$17:$G$30)) +
(SUMIF('Sf routed cabinet'!$B$17:$B$30,B599,'Sf routed cabinet'!$G$17:$G$30)) +
(SUMIF('Sf routed cabinet (2)'!$B$17:$B$30,B599,'Sf routed cabinet (2)'!$G$17:$G$30)) +
(SUMIF('Df routed cabinet'!$B$17:$B$30,B599,'Df routed cabinet'!$G$17:$G$30)) +
(SUMIF('Df routed cabinet (2)'!$B$17:$B$30,B599,'Df routed cabinet (2)'!$G$17:$G$30)) +
(SUMIF('Sf acrylic cabinet'!$B$17:$B$30,B599,'Sf acrylic cabinet'!$G$17:$G$30)) +
(SUMIF('Sf acrylic cabinet (2)'!$B$17:$B$30,B599,'Sf acrylic cabinet (2)'!$G$17:$G$30)) +
(SUMIF('Economy Sf acrylic'!$B$17:$B$30,B599,'Economy Sf acrylic'!$G$17:$G$30)) +
(SUMIF('Df acrylic cabinet'!$B$17:$B$30,B599,'Df acrylic cabinet'!$G$17:$G$30)) +
(SUMIF('Df acrylic cabinet (2)'!$B$17:$B$30,B599,'Df acrylic cabinet (2)'!$G$17:$G$30)) +
(SUMIF('Sf flex cabinet'!$B$17:$B$30,B599,'Sf flex cabinet'!$G$17:$G$30)) +
(SUMIF('Sf flex cabinet (2)'!$B$17:$B$30,B599,'Sf flex cabinet (2)'!$G$17:$G$30)) +
(SUMIF('Df flex cabinet'!$B$17:$B$36,B599,'Df flex cabinet'!$G$17:$G$36)) +
(SUMIF('Df flex cabinet (2)'!$B$17:$B$36,B599,'Df flex cabinet (2)'!$G$17:$G$36)) +
(SUMIF('Pole cover'!$B$17:$B$30,B599,'Pole cover'!$G$17:$G$30)) +
(SUMIF('Pole cover (2)'!$B$17:$B$30,B599,'Pole cover (2)'!$G$17:$G$30)) +
(SUMIF('Structural Steel Fab'!$B$17:$B$29,B599,'Structural Steel Fab'!$G$17:$G$29)) +
(SUMIF(Reveal!$B$17:$B$30,B599,Reveal!$G$17:$G$30)) +
(SUMIF('Reveal (2)'!$B$17:$B$30,B599,'Reveal (2)'!$G$17:$G$30)) +
(SUMIF('Crown cove top'!$B$17:$B$30,B599,'Crown cove top'!$G$17:$G$30)) +
(SUMIF('EMC assembly'!$B$17:$B$30,B599,'EMC assembly'!$G$17:$G$30)) +
(SUMIF(Crating!$B$17:$B$29,B599,Crating!$G$17:$G$29)) +
(SUMIF('LED wiring'!$B$17:$B$30,B599,'LED wiring'!$G$17:$G$30)) +
(SUMIF('Changeable copy face'!$B$17:$B$30,B599,'Changeable copy face'!$G$17:$G$30)) +
(SUMIF('Flex face assembly'!$B$17:$B$30,B599,'Flex face assembly'!$G$17:$G$30)) +
(SUMIF('Routed face assembly'!$B$17:$B$30,B599,'Routed face assembly'!$G$17:$G$30)) +
(SUMIF('Paint calculation'!$B$17:$B$30,B599,'Paint calculation'!$G$17:$G$30)) +
(SUMIF('Trimcap letter face'!$B$17:$B$30,B599,'Trimcap letter face'!$G$17:$G$30)) +
(SUMIF('Trimcap letter face (2)'!$B$17:$B$30,B599,'Trimcap letter face (2)'!$G$17:$G$30)) +
(SUMIF('Channel letter fabrication'!$B$17:$B$30,B599,'Channel letter fabrication'!$G$17:$G$30)) +
(SUMIF('Channel letter fabrication (2)'!$B$17:$B$30,B599,'Channel letter fabrication (2)'!$G$17:$G$30))</f>
        <v>0</v>
      </c>
    </row>
    <row r="600" spans="1:10">
      <c r="A600" s="28" t="str">
        <f>[1]ODBC!$A600</f>
        <v>NR-1/4-14 X 3/4 TEKS 3 Drll Scrw</v>
      </c>
      <c r="B600" s="29" t="str">
        <f>[1]ODBC!B600</f>
        <v>36150</v>
      </c>
      <c r="C600" s="30">
        <f>IFERROR(VLOOKUP($B600,[1]ODBC!$B:$H,2,FALSE),"")</f>
        <v>0.09</v>
      </c>
      <c r="D600" s="30">
        <f>IFERROR(VLOOKUP($B600,[1]ODBC!$B:$H,3,FALSE),"")</f>
        <v>0.16200000000000001</v>
      </c>
      <c r="E600" s="30" t="str">
        <f>IFERROR(VLOOKUP($B600,[1]ODBC!$B:$H,4,FALSE),"")</f>
        <v>EA</v>
      </c>
      <c r="F600" s="31">
        <f>IFERROR(VLOOKUP($B600,[1]ODBC!$B:$H,5,FALSE),"")</f>
        <v>44.45</v>
      </c>
      <c r="G600" s="32">
        <f>[1]ODBC!G600</f>
        <v>0</v>
      </c>
      <c r="H600" s="33">
        <f>SUM([1]ODBC!H600)</f>
        <v>0</v>
      </c>
      <c r="I600" s="41" t="str">
        <f>'Vinyl cutting'!$B$2</f>
        <v>J36938</v>
      </c>
      <c r="J600" s="42">
        <f ca="1">(SUMIF('Freeform time and material'!$B$17:$B$30,B600,'Freeform time and material'!$G$17:$G$30)) +
(SUMIF('Vinyl cutting'!$B$17:$B$30,B600,'Vinyl cutting'!$G$17:$G$30)) +
(SUMIF('Vinyl cutting (2)'!$B$17:$B$30,B600,'Vinyl cutting (2)'!$G$17:$G$30)) +
(SUMIF('Apply vinyl graphics'!$B$17:$B$30,B600,'Apply vinyl graphics'!$G$17:$G$30)) +
(SUMIF('Apply vinyl graphics (2)'!$B$17:$B$30,B600,'Apply vinyl graphics (2)'!$G$17:$G$30)) +
(SUMIF('Alum pan sign'!$B$17:$B$30,B600,'Alum pan sign'!$G$17:$G$30)) +
(SUMIF('Alum pan sign (2)'!$B$17:$B$30,B600,'Alum pan sign (2)'!$G$17:$G$30)) +
(SUMIF('Economy pan sign'!$B$17:$B$30,B600,'Economy pan sign'!$G$17:$G$30)) +
(SUMIF('Post and panel sign'!$B$17:$B$30,B600,'Post and panel sign'!$G$17:$G$30)) +
(SUMIF('Post and panel sign (2)'!$B$17:$B$30,B600,'Post and panel sign (2)'!$G$17:$G$30)) +
(SUMIF('Flat panels only'!$B$17:$B$30,B600,'Flat panels only'!$G$17:$G$30)) +
(SUMIF('Flat panels only (2)'!$B$17:$B$30,B600,'Flat panels only (2)'!$G$17:$G$30)) +
(SUMIF('Routed panel shapes'!$B$18:$B$31,B600,'Routed panel shapes'!$G$18:$G$31)) +
(SUMIF('Routed panel shapes (2)'!$B$18:$B$31,B600,'Routed panel shapes (2)'!$G$18:$G$31)) +
(SUMIF('Routed face only'!$B$17:$B$30,B600,'Routed face only'!$G$17:$G$30)) +
(SUMIF('Routed face only (2)'!$B$17:$B$30,B600,'Routed face only (2)'!$G$17:$G$30)) +
(SUMIF('Routed alum faces letters'!$B$17:$B$30,B600,'Routed alum faces letters'!$G$17:$G$30)) +
(SUMIF('Routed alum faces letters (2)'!$B$17:$B$30,B600,'Routed alum faces letters (2)'!$G$17:$G$30)) +
(SUMIF('Routed push through acrylic'!$B$17:$B$30,B600,'Routed push through acrylic'!$G$17:$G$30)) +
(SUMIF('Routed push through acrylic (2)'!$B$17:$B$30,B600,'Routed push through acrylic (2)'!$G$17:$G$30)) +
(SUMIF('Sf routed cabinet'!$B$17:$B$30,B600,'Sf routed cabinet'!$G$17:$G$30)) +
(SUMIF('Sf routed cabinet (2)'!$B$17:$B$30,B600,'Sf routed cabinet (2)'!$G$17:$G$30)) +
(SUMIF('Df routed cabinet'!$B$17:$B$30,B600,'Df routed cabinet'!$G$17:$G$30)) +
(SUMIF('Df routed cabinet (2)'!$B$17:$B$30,B600,'Df routed cabinet (2)'!$G$17:$G$30)) +
(SUMIF('Sf acrylic cabinet'!$B$17:$B$30,B600,'Sf acrylic cabinet'!$G$17:$G$30)) +
(SUMIF('Sf acrylic cabinet (2)'!$B$17:$B$30,B600,'Sf acrylic cabinet (2)'!$G$17:$G$30)) +
(SUMIF('Economy Sf acrylic'!$B$17:$B$30,B600,'Economy Sf acrylic'!$G$17:$G$30)) +
(SUMIF('Df acrylic cabinet'!$B$17:$B$30,B600,'Df acrylic cabinet'!$G$17:$G$30)) +
(SUMIF('Df acrylic cabinet (2)'!$B$17:$B$30,B600,'Df acrylic cabinet (2)'!$G$17:$G$30)) +
(SUMIF('Sf flex cabinet'!$B$17:$B$30,B600,'Sf flex cabinet'!$G$17:$G$30)) +
(SUMIF('Sf flex cabinet (2)'!$B$17:$B$30,B600,'Sf flex cabinet (2)'!$G$17:$G$30)) +
(SUMIF('Df flex cabinet'!$B$17:$B$36,B600,'Df flex cabinet'!$G$17:$G$36)) +
(SUMIF('Df flex cabinet (2)'!$B$17:$B$36,B600,'Df flex cabinet (2)'!$G$17:$G$36)) +
(SUMIF('Pole cover'!$B$17:$B$30,B600,'Pole cover'!$G$17:$G$30)) +
(SUMIF('Pole cover (2)'!$B$17:$B$30,B600,'Pole cover (2)'!$G$17:$G$30)) +
(SUMIF('Structural Steel Fab'!$B$17:$B$29,B600,'Structural Steel Fab'!$G$17:$G$29)) +
(SUMIF(Reveal!$B$17:$B$30,B600,Reveal!$G$17:$G$30)) +
(SUMIF('Reveal (2)'!$B$17:$B$30,B600,'Reveal (2)'!$G$17:$G$30)) +
(SUMIF('Crown cove top'!$B$17:$B$30,B600,'Crown cove top'!$G$17:$G$30)) +
(SUMIF('EMC assembly'!$B$17:$B$30,B600,'EMC assembly'!$G$17:$G$30)) +
(SUMIF(Crating!$B$17:$B$29,B600,Crating!$G$17:$G$29)) +
(SUMIF('LED wiring'!$B$17:$B$30,B600,'LED wiring'!$G$17:$G$30)) +
(SUMIF('Changeable copy face'!$B$17:$B$30,B600,'Changeable copy face'!$G$17:$G$30)) +
(SUMIF('Flex face assembly'!$B$17:$B$30,B600,'Flex face assembly'!$G$17:$G$30)) +
(SUMIF('Routed face assembly'!$B$17:$B$30,B600,'Routed face assembly'!$G$17:$G$30)) +
(SUMIF('Paint calculation'!$B$17:$B$30,B600,'Paint calculation'!$G$17:$G$30)) +
(SUMIF('Trimcap letter face'!$B$17:$B$30,B600,'Trimcap letter face'!$G$17:$G$30)) +
(SUMIF('Trimcap letter face (2)'!$B$17:$B$30,B600,'Trimcap letter face (2)'!$G$17:$G$30)) +
(SUMIF('Channel letter fabrication'!$B$17:$B$30,B600,'Channel letter fabrication'!$G$17:$G$30)) +
(SUMIF('Channel letter fabrication (2)'!$B$17:$B$30,B600,'Channel letter fabrication (2)'!$G$17:$G$30))</f>
        <v>0</v>
      </c>
    </row>
    <row r="601" spans="1:10">
      <c r="A601" s="28" t="str">
        <f>[1]ODBC!$A601</f>
        <v>1/4-14 X 1 TEKS 3 Drill Screw</v>
      </c>
      <c r="B601" s="29" t="str">
        <f>[1]ODBC!B601</f>
        <v>36155</v>
      </c>
      <c r="C601" s="30">
        <f>IFERROR(VLOOKUP($B601,[1]ODBC!$B:$H,2,FALSE),"")</f>
        <v>0.1</v>
      </c>
      <c r="D601" s="30">
        <f>IFERROR(VLOOKUP($B601,[1]ODBC!$B:$H,3,FALSE),"")</f>
        <v>0.18</v>
      </c>
      <c r="E601" s="30" t="str">
        <f>IFERROR(VLOOKUP($B601,[1]ODBC!$B:$H,4,FALSE),"")</f>
        <v>EA</v>
      </c>
      <c r="F601" s="31">
        <f>IFERROR(VLOOKUP($B601,[1]ODBC!$B:$H,5,FALSE),"")</f>
        <v>44.45</v>
      </c>
      <c r="G601" s="32">
        <f>[1]ODBC!G601</f>
        <v>0</v>
      </c>
      <c r="H601" s="33">
        <f>SUM([1]ODBC!H601)</f>
        <v>45644</v>
      </c>
      <c r="I601" s="41" t="str">
        <f>'Vinyl cutting'!$B$2</f>
        <v>J36938</v>
      </c>
      <c r="J601" s="42">
        <f ca="1">(SUMIF('Freeform time and material'!$B$17:$B$30,B601,'Freeform time and material'!$G$17:$G$30)) +
(SUMIF('Vinyl cutting'!$B$17:$B$30,B601,'Vinyl cutting'!$G$17:$G$30)) +
(SUMIF('Vinyl cutting (2)'!$B$17:$B$30,B601,'Vinyl cutting (2)'!$G$17:$G$30)) +
(SUMIF('Apply vinyl graphics'!$B$17:$B$30,B601,'Apply vinyl graphics'!$G$17:$G$30)) +
(SUMIF('Apply vinyl graphics (2)'!$B$17:$B$30,B601,'Apply vinyl graphics (2)'!$G$17:$G$30)) +
(SUMIF('Alum pan sign'!$B$17:$B$30,B601,'Alum pan sign'!$G$17:$G$30)) +
(SUMIF('Alum pan sign (2)'!$B$17:$B$30,B601,'Alum pan sign (2)'!$G$17:$G$30)) +
(SUMIF('Economy pan sign'!$B$17:$B$30,B601,'Economy pan sign'!$G$17:$G$30)) +
(SUMIF('Post and panel sign'!$B$17:$B$30,B601,'Post and panel sign'!$G$17:$G$30)) +
(SUMIF('Post and panel sign (2)'!$B$17:$B$30,B601,'Post and panel sign (2)'!$G$17:$G$30)) +
(SUMIF('Flat panels only'!$B$17:$B$30,B601,'Flat panels only'!$G$17:$G$30)) +
(SUMIF('Flat panels only (2)'!$B$17:$B$30,B601,'Flat panels only (2)'!$G$17:$G$30)) +
(SUMIF('Routed panel shapes'!$B$18:$B$31,B601,'Routed panel shapes'!$G$18:$G$31)) +
(SUMIF('Routed panel shapes (2)'!$B$18:$B$31,B601,'Routed panel shapes (2)'!$G$18:$G$31)) +
(SUMIF('Routed face only'!$B$17:$B$30,B601,'Routed face only'!$G$17:$G$30)) +
(SUMIF('Routed face only (2)'!$B$17:$B$30,B601,'Routed face only (2)'!$G$17:$G$30)) +
(SUMIF('Routed alum faces letters'!$B$17:$B$30,B601,'Routed alum faces letters'!$G$17:$G$30)) +
(SUMIF('Routed alum faces letters (2)'!$B$17:$B$30,B601,'Routed alum faces letters (2)'!$G$17:$G$30)) +
(SUMIF('Routed push through acrylic'!$B$17:$B$30,B601,'Routed push through acrylic'!$G$17:$G$30)) +
(SUMIF('Routed push through acrylic (2)'!$B$17:$B$30,B601,'Routed push through acrylic (2)'!$G$17:$G$30)) +
(SUMIF('Sf routed cabinet'!$B$17:$B$30,B601,'Sf routed cabinet'!$G$17:$G$30)) +
(SUMIF('Sf routed cabinet (2)'!$B$17:$B$30,B601,'Sf routed cabinet (2)'!$G$17:$G$30)) +
(SUMIF('Df routed cabinet'!$B$17:$B$30,B601,'Df routed cabinet'!$G$17:$G$30)) +
(SUMIF('Df routed cabinet (2)'!$B$17:$B$30,B601,'Df routed cabinet (2)'!$G$17:$G$30)) +
(SUMIF('Sf acrylic cabinet'!$B$17:$B$30,B601,'Sf acrylic cabinet'!$G$17:$G$30)) +
(SUMIF('Sf acrylic cabinet (2)'!$B$17:$B$30,B601,'Sf acrylic cabinet (2)'!$G$17:$G$30)) +
(SUMIF('Economy Sf acrylic'!$B$17:$B$30,B601,'Economy Sf acrylic'!$G$17:$G$30)) +
(SUMIF('Df acrylic cabinet'!$B$17:$B$30,B601,'Df acrylic cabinet'!$G$17:$G$30)) +
(SUMIF('Df acrylic cabinet (2)'!$B$17:$B$30,B601,'Df acrylic cabinet (2)'!$G$17:$G$30)) +
(SUMIF('Sf flex cabinet'!$B$17:$B$30,B601,'Sf flex cabinet'!$G$17:$G$30)) +
(SUMIF('Sf flex cabinet (2)'!$B$17:$B$30,B601,'Sf flex cabinet (2)'!$G$17:$G$30)) +
(SUMIF('Df flex cabinet'!$B$17:$B$36,B601,'Df flex cabinet'!$G$17:$G$36)) +
(SUMIF('Df flex cabinet (2)'!$B$17:$B$36,B601,'Df flex cabinet (2)'!$G$17:$G$36)) +
(SUMIF('Pole cover'!$B$17:$B$30,B601,'Pole cover'!$G$17:$G$30)) +
(SUMIF('Pole cover (2)'!$B$17:$B$30,B601,'Pole cover (2)'!$G$17:$G$30)) +
(SUMIF('Structural Steel Fab'!$B$17:$B$29,B601,'Structural Steel Fab'!$G$17:$G$29)) +
(SUMIF(Reveal!$B$17:$B$30,B601,Reveal!$G$17:$G$30)) +
(SUMIF('Reveal (2)'!$B$17:$B$30,B601,'Reveal (2)'!$G$17:$G$30)) +
(SUMIF('Crown cove top'!$B$17:$B$30,B601,'Crown cove top'!$G$17:$G$30)) +
(SUMIF('EMC assembly'!$B$17:$B$30,B601,'EMC assembly'!$G$17:$G$30)) +
(SUMIF(Crating!$B$17:$B$29,B601,Crating!$G$17:$G$29)) +
(SUMIF('LED wiring'!$B$17:$B$30,B601,'LED wiring'!$G$17:$G$30)) +
(SUMIF('Changeable copy face'!$B$17:$B$30,B601,'Changeable copy face'!$G$17:$G$30)) +
(SUMIF('Flex face assembly'!$B$17:$B$30,B601,'Flex face assembly'!$G$17:$G$30)) +
(SUMIF('Routed face assembly'!$B$17:$B$30,B601,'Routed face assembly'!$G$17:$G$30)) +
(SUMIF('Paint calculation'!$B$17:$B$30,B601,'Paint calculation'!$G$17:$G$30)) +
(SUMIF('Trimcap letter face'!$B$17:$B$30,B601,'Trimcap letter face'!$G$17:$G$30)) +
(SUMIF('Trimcap letter face (2)'!$B$17:$B$30,B601,'Trimcap letter face (2)'!$G$17:$G$30)) +
(SUMIF('Channel letter fabrication'!$B$17:$B$30,B601,'Channel letter fabrication'!$G$17:$G$30)) +
(SUMIF('Channel letter fabrication (2)'!$B$17:$B$30,B601,'Channel letter fabrication (2)'!$G$17:$G$30))</f>
        <v>0</v>
      </c>
    </row>
    <row r="602" spans="1:10">
      <c r="A602" s="28" t="str">
        <f>[1]ODBC!$A602</f>
        <v>1/4-14 X 1-1/2 TEKS 3 DrllScrw</v>
      </c>
      <c r="B602" s="29" t="str">
        <f>[1]ODBC!B602</f>
        <v>36160</v>
      </c>
      <c r="C602" s="30">
        <f>IFERROR(VLOOKUP($B602,[1]ODBC!$B:$H,2,FALSE),"")</f>
        <v>0.13700000000000001</v>
      </c>
      <c r="D602" s="30">
        <f>IFERROR(VLOOKUP($B602,[1]ODBC!$B:$H,3,FALSE),"")</f>
        <v>0.247</v>
      </c>
      <c r="E602" s="30" t="str">
        <f>IFERROR(VLOOKUP($B602,[1]ODBC!$B:$H,4,FALSE),"")</f>
        <v>EA</v>
      </c>
      <c r="F602" s="31">
        <f>IFERROR(VLOOKUP($B602,[1]ODBC!$B:$H,5,FALSE),"")</f>
        <v>44.45</v>
      </c>
      <c r="G602" s="32">
        <f>[1]ODBC!G602</f>
        <v>0</v>
      </c>
      <c r="H602" s="33">
        <f>SUM([1]ODBC!H602)</f>
        <v>45932</v>
      </c>
      <c r="I602" s="41" t="str">
        <f>'Vinyl cutting'!$B$2</f>
        <v>J36938</v>
      </c>
      <c r="J602" s="42">
        <f ca="1">(SUMIF('Freeform time and material'!$B$17:$B$30,B602,'Freeform time and material'!$G$17:$G$30)) +
(SUMIF('Vinyl cutting'!$B$17:$B$30,B602,'Vinyl cutting'!$G$17:$G$30)) +
(SUMIF('Vinyl cutting (2)'!$B$17:$B$30,B602,'Vinyl cutting (2)'!$G$17:$G$30)) +
(SUMIF('Apply vinyl graphics'!$B$17:$B$30,B602,'Apply vinyl graphics'!$G$17:$G$30)) +
(SUMIF('Apply vinyl graphics (2)'!$B$17:$B$30,B602,'Apply vinyl graphics (2)'!$G$17:$G$30)) +
(SUMIF('Alum pan sign'!$B$17:$B$30,B602,'Alum pan sign'!$G$17:$G$30)) +
(SUMIF('Alum pan sign (2)'!$B$17:$B$30,B602,'Alum pan sign (2)'!$G$17:$G$30)) +
(SUMIF('Economy pan sign'!$B$17:$B$30,B602,'Economy pan sign'!$G$17:$G$30)) +
(SUMIF('Post and panel sign'!$B$17:$B$30,B602,'Post and panel sign'!$G$17:$G$30)) +
(SUMIF('Post and panel sign (2)'!$B$17:$B$30,B602,'Post and panel sign (2)'!$G$17:$G$30)) +
(SUMIF('Flat panels only'!$B$17:$B$30,B602,'Flat panels only'!$G$17:$G$30)) +
(SUMIF('Flat panels only (2)'!$B$17:$B$30,B602,'Flat panels only (2)'!$G$17:$G$30)) +
(SUMIF('Routed panel shapes'!$B$18:$B$31,B602,'Routed panel shapes'!$G$18:$G$31)) +
(SUMIF('Routed panel shapes (2)'!$B$18:$B$31,B602,'Routed panel shapes (2)'!$G$18:$G$31)) +
(SUMIF('Routed face only'!$B$17:$B$30,B602,'Routed face only'!$G$17:$G$30)) +
(SUMIF('Routed face only (2)'!$B$17:$B$30,B602,'Routed face only (2)'!$G$17:$G$30)) +
(SUMIF('Routed alum faces letters'!$B$17:$B$30,B602,'Routed alum faces letters'!$G$17:$G$30)) +
(SUMIF('Routed alum faces letters (2)'!$B$17:$B$30,B602,'Routed alum faces letters (2)'!$G$17:$G$30)) +
(SUMIF('Routed push through acrylic'!$B$17:$B$30,B602,'Routed push through acrylic'!$G$17:$G$30)) +
(SUMIF('Routed push through acrylic (2)'!$B$17:$B$30,B602,'Routed push through acrylic (2)'!$G$17:$G$30)) +
(SUMIF('Sf routed cabinet'!$B$17:$B$30,B602,'Sf routed cabinet'!$G$17:$G$30)) +
(SUMIF('Sf routed cabinet (2)'!$B$17:$B$30,B602,'Sf routed cabinet (2)'!$G$17:$G$30)) +
(SUMIF('Df routed cabinet'!$B$17:$B$30,B602,'Df routed cabinet'!$G$17:$G$30)) +
(SUMIF('Df routed cabinet (2)'!$B$17:$B$30,B602,'Df routed cabinet (2)'!$G$17:$G$30)) +
(SUMIF('Sf acrylic cabinet'!$B$17:$B$30,B602,'Sf acrylic cabinet'!$G$17:$G$30)) +
(SUMIF('Sf acrylic cabinet (2)'!$B$17:$B$30,B602,'Sf acrylic cabinet (2)'!$G$17:$G$30)) +
(SUMIF('Economy Sf acrylic'!$B$17:$B$30,B602,'Economy Sf acrylic'!$G$17:$G$30)) +
(SUMIF('Df acrylic cabinet'!$B$17:$B$30,B602,'Df acrylic cabinet'!$G$17:$G$30)) +
(SUMIF('Df acrylic cabinet (2)'!$B$17:$B$30,B602,'Df acrylic cabinet (2)'!$G$17:$G$30)) +
(SUMIF('Sf flex cabinet'!$B$17:$B$30,B602,'Sf flex cabinet'!$G$17:$G$30)) +
(SUMIF('Sf flex cabinet (2)'!$B$17:$B$30,B602,'Sf flex cabinet (2)'!$G$17:$G$30)) +
(SUMIF('Df flex cabinet'!$B$17:$B$36,B602,'Df flex cabinet'!$G$17:$G$36)) +
(SUMIF('Df flex cabinet (2)'!$B$17:$B$36,B602,'Df flex cabinet (2)'!$G$17:$G$36)) +
(SUMIF('Pole cover'!$B$17:$B$30,B602,'Pole cover'!$G$17:$G$30)) +
(SUMIF('Pole cover (2)'!$B$17:$B$30,B602,'Pole cover (2)'!$G$17:$G$30)) +
(SUMIF('Structural Steel Fab'!$B$17:$B$29,B602,'Structural Steel Fab'!$G$17:$G$29)) +
(SUMIF(Reveal!$B$17:$B$30,B602,Reveal!$G$17:$G$30)) +
(SUMIF('Reveal (2)'!$B$17:$B$30,B602,'Reveal (2)'!$G$17:$G$30)) +
(SUMIF('Crown cove top'!$B$17:$B$30,B602,'Crown cove top'!$G$17:$G$30)) +
(SUMIF('EMC assembly'!$B$17:$B$30,B602,'EMC assembly'!$G$17:$G$30)) +
(SUMIF(Crating!$B$17:$B$29,B602,Crating!$G$17:$G$29)) +
(SUMIF('LED wiring'!$B$17:$B$30,B602,'LED wiring'!$G$17:$G$30)) +
(SUMIF('Changeable copy face'!$B$17:$B$30,B602,'Changeable copy face'!$G$17:$G$30)) +
(SUMIF('Flex face assembly'!$B$17:$B$30,B602,'Flex face assembly'!$G$17:$G$30)) +
(SUMIF('Routed face assembly'!$B$17:$B$30,B602,'Routed face assembly'!$G$17:$G$30)) +
(SUMIF('Paint calculation'!$B$17:$B$30,B602,'Paint calculation'!$G$17:$G$30)) +
(SUMIF('Trimcap letter face'!$B$17:$B$30,B602,'Trimcap letter face'!$G$17:$G$30)) +
(SUMIF('Trimcap letter face (2)'!$B$17:$B$30,B602,'Trimcap letter face (2)'!$G$17:$G$30)) +
(SUMIF('Channel letter fabrication'!$B$17:$B$30,B602,'Channel letter fabrication'!$G$17:$G$30)) +
(SUMIF('Channel letter fabrication (2)'!$B$17:$B$30,B602,'Channel letter fabrication (2)'!$G$17:$G$30))</f>
        <v>0</v>
      </c>
    </row>
    <row r="603" spans="1:10">
      <c r="A603" s="28" t="str">
        <f>[1]ODBC!$A603</f>
        <v>1/4-14 X 1-1/2" TEK3 W/ Washer</v>
      </c>
      <c r="B603" s="29" t="str">
        <f>[1]ODBC!B603</f>
        <v>36162</v>
      </c>
      <c r="C603" s="30">
        <f>IFERROR(VLOOKUP($B603,[1]ODBC!$B:$H,2,FALSE),"")</f>
        <v>0.16900000000000001</v>
      </c>
      <c r="D603" s="30">
        <f>IFERROR(VLOOKUP($B603,[1]ODBC!$B:$H,3,FALSE),"")</f>
        <v>0.30399999999999999</v>
      </c>
      <c r="E603" s="30" t="str">
        <f>IFERROR(VLOOKUP($B603,[1]ODBC!$B:$H,4,FALSE),"")</f>
        <v>EA</v>
      </c>
      <c r="F603" s="31">
        <f>IFERROR(VLOOKUP($B603,[1]ODBC!$B:$H,5,FALSE),"")</f>
        <v>44.45</v>
      </c>
      <c r="G603" s="32">
        <f>[1]ODBC!G603</f>
        <v>0</v>
      </c>
      <c r="H603" s="33">
        <f>SUM([1]ODBC!H603)</f>
        <v>45895</v>
      </c>
      <c r="I603" s="41" t="str">
        <f>'Vinyl cutting'!$B$2</f>
        <v>J36938</v>
      </c>
      <c r="J603" s="42">
        <f ca="1">(SUMIF('Freeform time and material'!$B$17:$B$30,B603,'Freeform time and material'!$G$17:$G$30)) +
(SUMIF('Vinyl cutting'!$B$17:$B$30,B603,'Vinyl cutting'!$G$17:$G$30)) +
(SUMIF('Vinyl cutting (2)'!$B$17:$B$30,B603,'Vinyl cutting (2)'!$G$17:$G$30)) +
(SUMIF('Apply vinyl graphics'!$B$17:$B$30,B603,'Apply vinyl graphics'!$G$17:$G$30)) +
(SUMIF('Apply vinyl graphics (2)'!$B$17:$B$30,B603,'Apply vinyl graphics (2)'!$G$17:$G$30)) +
(SUMIF('Alum pan sign'!$B$17:$B$30,B603,'Alum pan sign'!$G$17:$G$30)) +
(SUMIF('Alum pan sign (2)'!$B$17:$B$30,B603,'Alum pan sign (2)'!$G$17:$G$30)) +
(SUMIF('Economy pan sign'!$B$17:$B$30,B603,'Economy pan sign'!$G$17:$G$30)) +
(SUMIF('Post and panel sign'!$B$17:$B$30,B603,'Post and panel sign'!$G$17:$G$30)) +
(SUMIF('Post and panel sign (2)'!$B$17:$B$30,B603,'Post and panel sign (2)'!$G$17:$G$30)) +
(SUMIF('Flat panels only'!$B$17:$B$30,B603,'Flat panels only'!$G$17:$G$30)) +
(SUMIF('Flat panels only (2)'!$B$17:$B$30,B603,'Flat panels only (2)'!$G$17:$G$30)) +
(SUMIF('Routed panel shapes'!$B$18:$B$31,B603,'Routed panel shapes'!$G$18:$G$31)) +
(SUMIF('Routed panel shapes (2)'!$B$18:$B$31,B603,'Routed panel shapes (2)'!$G$18:$G$31)) +
(SUMIF('Routed face only'!$B$17:$B$30,B603,'Routed face only'!$G$17:$G$30)) +
(SUMIF('Routed face only (2)'!$B$17:$B$30,B603,'Routed face only (2)'!$G$17:$G$30)) +
(SUMIF('Routed alum faces letters'!$B$17:$B$30,B603,'Routed alum faces letters'!$G$17:$G$30)) +
(SUMIF('Routed alum faces letters (2)'!$B$17:$B$30,B603,'Routed alum faces letters (2)'!$G$17:$G$30)) +
(SUMIF('Routed push through acrylic'!$B$17:$B$30,B603,'Routed push through acrylic'!$G$17:$G$30)) +
(SUMIF('Routed push through acrylic (2)'!$B$17:$B$30,B603,'Routed push through acrylic (2)'!$G$17:$G$30)) +
(SUMIF('Sf routed cabinet'!$B$17:$B$30,B603,'Sf routed cabinet'!$G$17:$G$30)) +
(SUMIF('Sf routed cabinet (2)'!$B$17:$B$30,B603,'Sf routed cabinet (2)'!$G$17:$G$30)) +
(SUMIF('Df routed cabinet'!$B$17:$B$30,B603,'Df routed cabinet'!$G$17:$G$30)) +
(SUMIF('Df routed cabinet (2)'!$B$17:$B$30,B603,'Df routed cabinet (2)'!$G$17:$G$30)) +
(SUMIF('Sf acrylic cabinet'!$B$17:$B$30,B603,'Sf acrylic cabinet'!$G$17:$G$30)) +
(SUMIF('Sf acrylic cabinet (2)'!$B$17:$B$30,B603,'Sf acrylic cabinet (2)'!$G$17:$G$30)) +
(SUMIF('Economy Sf acrylic'!$B$17:$B$30,B603,'Economy Sf acrylic'!$G$17:$G$30)) +
(SUMIF('Df acrylic cabinet'!$B$17:$B$30,B603,'Df acrylic cabinet'!$G$17:$G$30)) +
(SUMIF('Df acrylic cabinet (2)'!$B$17:$B$30,B603,'Df acrylic cabinet (2)'!$G$17:$G$30)) +
(SUMIF('Sf flex cabinet'!$B$17:$B$30,B603,'Sf flex cabinet'!$G$17:$G$30)) +
(SUMIF('Sf flex cabinet (2)'!$B$17:$B$30,B603,'Sf flex cabinet (2)'!$G$17:$G$30)) +
(SUMIF('Df flex cabinet'!$B$17:$B$36,B603,'Df flex cabinet'!$G$17:$G$36)) +
(SUMIF('Df flex cabinet (2)'!$B$17:$B$36,B603,'Df flex cabinet (2)'!$G$17:$G$36)) +
(SUMIF('Pole cover'!$B$17:$B$30,B603,'Pole cover'!$G$17:$G$30)) +
(SUMIF('Pole cover (2)'!$B$17:$B$30,B603,'Pole cover (2)'!$G$17:$G$30)) +
(SUMIF('Structural Steel Fab'!$B$17:$B$29,B603,'Structural Steel Fab'!$G$17:$G$29)) +
(SUMIF(Reveal!$B$17:$B$30,B603,Reveal!$G$17:$G$30)) +
(SUMIF('Reveal (2)'!$B$17:$B$30,B603,'Reveal (2)'!$G$17:$G$30)) +
(SUMIF('Crown cove top'!$B$17:$B$30,B603,'Crown cove top'!$G$17:$G$30)) +
(SUMIF('EMC assembly'!$B$17:$B$30,B603,'EMC assembly'!$G$17:$G$30)) +
(SUMIF(Crating!$B$17:$B$29,B603,Crating!$G$17:$G$29)) +
(SUMIF('LED wiring'!$B$17:$B$30,B603,'LED wiring'!$G$17:$G$30)) +
(SUMIF('Changeable copy face'!$B$17:$B$30,B603,'Changeable copy face'!$G$17:$G$30)) +
(SUMIF('Flex face assembly'!$B$17:$B$30,B603,'Flex face assembly'!$G$17:$G$30)) +
(SUMIF('Routed face assembly'!$B$17:$B$30,B603,'Routed face assembly'!$G$17:$G$30)) +
(SUMIF('Paint calculation'!$B$17:$B$30,B603,'Paint calculation'!$G$17:$G$30)) +
(SUMIF('Trimcap letter face'!$B$17:$B$30,B603,'Trimcap letter face'!$G$17:$G$30)) +
(SUMIF('Trimcap letter face (2)'!$B$17:$B$30,B603,'Trimcap letter face (2)'!$G$17:$G$30)) +
(SUMIF('Channel letter fabrication'!$B$17:$B$30,B603,'Channel letter fabrication'!$G$17:$G$30)) +
(SUMIF('Channel letter fabrication (2)'!$B$17:$B$30,B603,'Channel letter fabrication (2)'!$G$17:$G$30))</f>
        <v>0</v>
      </c>
    </row>
    <row r="604" spans="1:10">
      <c r="A604" s="28" t="str">
        <f>[1]ODBC!$A604</f>
        <v>1/4-14 X 2 TEKS 3 Drill Screw</v>
      </c>
      <c r="B604" s="29" t="str">
        <f>[1]ODBC!B604</f>
        <v>36165</v>
      </c>
      <c r="C604" s="30">
        <f>IFERROR(VLOOKUP($B604,[1]ODBC!$B:$H,2,FALSE),"")</f>
        <v>0.192</v>
      </c>
      <c r="D604" s="30">
        <f>IFERROR(VLOOKUP($B604,[1]ODBC!$B:$H,3,FALSE),"")</f>
        <v>0.34599999999999997</v>
      </c>
      <c r="E604" s="30" t="str">
        <f>IFERROR(VLOOKUP($B604,[1]ODBC!$B:$H,4,FALSE),"")</f>
        <v>EA</v>
      </c>
      <c r="F604" s="31">
        <f>IFERROR(VLOOKUP($B604,[1]ODBC!$B:$H,5,FALSE),"")</f>
        <v>44.45</v>
      </c>
      <c r="G604" s="32">
        <f>[1]ODBC!G604</f>
        <v>0</v>
      </c>
      <c r="H604" s="33">
        <f>SUM([1]ODBC!H604)</f>
        <v>45800</v>
      </c>
      <c r="I604" s="41" t="str">
        <f>'Vinyl cutting'!$B$2</f>
        <v>J36938</v>
      </c>
      <c r="J604" s="42">
        <f ca="1">(SUMIF('Freeform time and material'!$B$17:$B$30,B604,'Freeform time and material'!$G$17:$G$30)) +
(SUMIF('Vinyl cutting'!$B$17:$B$30,B604,'Vinyl cutting'!$G$17:$G$30)) +
(SUMIF('Vinyl cutting (2)'!$B$17:$B$30,B604,'Vinyl cutting (2)'!$G$17:$G$30)) +
(SUMIF('Apply vinyl graphics'!$B$17:$B$30,B604,'Apply vinyl graphics'!$G$17:$G$30)) +
(SUMIF('Apply vinyl graphics (2)'!$B$17:$B$30,B604,'Apply vinyl graphics (2)'!$G$17:$G$30)) +
(SUMIF('Alum pan sign'!$B$17:$B$30,B604,'Alum pan sign'!$G$17:$G$30)) +
(SUMIF('Alum pan sign (2)'!$B$17:$B$30,B604,'Alum pan sign (2)'!$G$17:$G$30)) +
(SUMIF('Economy pan sign'!$B$17:$B$30,B604,'Economy pan sign'!$G$17:$G$30)) +
(SUMIF('Post and panel sign'!$B$17:$B$30,B604,'Post and panel sign'!$G$17:$G$30)) +
(SUMIF('Post and panel sign (2)'!$B$17:$B$30,B604,'Post and panel sign (2)'!$G$17:$G$30)) +
(SUMIF('Flat panels only'!$B$17:$B$30,B604,'Flat panels only'!$G$17:$G$30)) +
(SUMIF('Flat panels only (2)'!$B$17:$B$30,B604,'Flat panels only (2)'!$G$17:$G$30)) +
(SUMIF('Routed panel shapes'!$B$18:$B$31,B604,'Routed panel shapes'!$G$18:$G$31)) +
(SUMIF('Routed panel shapes (2)'!$B$18:$B$31,B604,'Routed panel shapes (2)'!$G$18:$G$31)) +
(SUMIF('Routed face only'!$B$17:$B$30,B604,'Routed face only'!$G$17:$G$30)) +
(SUMIF('Routed face only (2)'!$B$17:$B$30,B604,'Routed face only (2)'!$G$17:$G$30)) +
(SUMIF('Routed alum faces letters'!$B$17:$B$30,B604,'Routed alum faces letters'!$G$17:$G$30)) +
(SUMIF('Routed alum faces letters (2)'!$B$17:$B$30,B604,'Routed alum faces letters (2)'!$G$17:$G$30)) +
(SUMIF('Routed push through acrylic'!$B$17:$B$30,B604,'Routed push through acrylic'!$G$17:$G$30)) +
(SUMIF('Routed push through acrylic (2)'!$B$17:$B$30,B604,'Routed push through acrylic (2)'!$G$17:$G$30)) +
(SUMIF('Sf routed cabinet'!$B$17:$B$30,B604,'Sf routed cabinet'!$G$17:$G$30)) +
(SUMIF('Sf routed cabinet (2)'!$B$17:$B$30,B604,'Sf routed cabinet (2)'!$G$17:$G$30)) +
(SUMIF('Df routed cabinet'!$B$17:$B$30,B604,'Df routed cabinet'!$G$17:$G$30)) +
(SUMIF('Df routed cabinet (2)'!$B$17:$B$30,B604,'Df routed cabinet (2)'!$G$17:$G$30)) +
(SUMIF('Sf acrylic cabinet'!$B$17:$B$30,B604,'Sf acrylic cabinet'!$G$17:$G$30)) +
(SUMIF('Sf acrylic cabinet (2)'!$B$17:$B$30,B604,'Sf acrylic cabinet (2)'!$G$17:$G$30)) +
(SUMIF('Economy Sf acrylic'!$B$17:$B$30,B604,'Economy Sf acrylic'!$G$17:$G$30)) +
(SUMIF('Df acrylic cabinet'!$B$17:$B$30,B604,'Df acrylic cabinet'!$G$17:$G$30)) +
(SUMIF('Df acrylic cabinet (2)'!$B$17:$B$30,B604,'Df acrylic cabinet (2)'!$G$17:$G$30)) +
(SUMIF('Sf flex cabinet'!$B$17:$B$30,B604,'Sf flex cabinet'!$G$17:$G$30)) +
(SUMIF('Sf flex cabinet (2)'!$B$17:$B$30,B604,'Sf flex cabinet (2)'!$G$17:$G$30)) +
(SUMIF('Df flex cabinet'!$B$17:$B$36,B604,'Df flex cabinet'!$G$17:$G$36)) +
(SUMIF('Df flex cabinet (2)'!$B$17:$B$36,B604,'Df flex cabinet (2)'!$G$17:$G$36)) +
(SUMIF('Pole cover'!$B$17:$B$30,B604,'Pole cover'!$G$17:$G$30)) +
(SUMIF('Pole cover (2)'!$B$17:$B$30,B604,'Pole cover (2)'!$G$17:$G$30)) +
(SUMIF('Structural Steel Fab'!$B$17:$B$29,B604,'Structural Steel Fab'!$G$17:$G$29)) +
(SUMIF(Reveal!$B$17:$B$30,B604,Reveal!$G$17:$G$30)) +
(SUMIF('Reveal (2)'!$B$17:$B$30,B604,'Reveal (2)'!$G$17:$G$30)) +
(SUMIF('Crown cove top'!$B$17:$B$30,B604,'Crown cove top'!$G$17:$G$30)) +
(SUMIF('EMC assembly'!$B$17:$B$30,B604,'EMC assembly'!$G$17:$G$30)) +
(SUMIF(Crating!$B$17:$B$29,B604,Crating!$G$17:$G$29)) +
(SUMIF('LED wiring'!$B$17:$B$30,B604,'LED wiring'!$G$17:$G$30)) +
(SUMIF('Changeable copy face'!$B$17:$B$30,B604,'Changeable copy face'!$G$17:$G$30)) +
(SUMIF('Flex face assembly'!$B$17:$B$30,B604,'Flex face assembly'!$G$17:$G$30)) +
(SUMIF('Routed face assembly'!$B$17:$B$30,B604,'Routed face assembly'!$G$17:$G$30)) +
(SUMIF('Paint calculation'!$B$17:$B$30,B604,'Paint calculation'!$G$17:$G$30)) +
(SUMIF('Trimcap letter face'!$B$17:$B$30,B604,'Trimcap letter face'!$G$17:$G$30)) +
(SUMIF('Trimcap letter face (2)'!$B$17:$B$30,B604,'Trimcap letter face (2)'!$G$17:$G$30)) +
(SUMIF('Channel letter fabrication'!$B$17:$B$30,B604,'Channel letter fabrication'!$G$17:$G$30)) +
(SUMIF('Channel letter fabrication (2)'!$B$17:$B$30,B604,'Channel letter fabrication (2)'!$G$17:$G$30))</f>
        <v>0</v>
      </c>
    </row>
    <row r="605" spans="1:10">
      <c r="A605" s="28" t="str">
        <f>[1]ODBC!$A605</f>
        <v>1/4-14 X 3 TEKS 3 Drill Screw</v>
      </c>
      <c r="B605" s="29" t="str">
        <f>[1]ODBC!B605</f>
        <v>36170</v>
      </c>
      <c r="C605" s="30">
        <f>IFERROR(VLOOKUP($B605,[1]ODBC!$B:$H,2,FALSE),"")</f>
        <v>0.24</v>
      </c>
      <c r="D605" s="30">
        <f>IFERROR(VLOOKUP($B605,[1]ODBC!$B:$H,3,FALSE),"")</f>
        <v>0.432</v>
      </c>
      <c r="E605" s="30" t="str">
        <f>IFERROR(VLOOKUP($B605,[1]ODBC!$B:$H,4,FALSE),"")</f>
        <v>EA</v>
      </c>
      <c r="F605" s="31">
        <f>IFERROR(VLOOKUP($B605,[1]ODBC!$B:$H,5,FALSE),"")</f>
        <v>44.45</v>
      </c>
      <c r="G605" s="32">
        <f>[1]ODBC!G605</f>
        <v>0</v>
      </c>
      <c r="H605" s="33">
        <f>SUM([1]ODBC!H605)</f>
        <v>45607</v>
      </c>
      <c r="I605" s="41" t="str">
        <f>'Vinyl cutting'!$B$2</f>
        <v>J36938</v>
      </c>
      <c r="J605" s="42">
        <f ca="1">(SUMIF('Freeform time and material'!$B$17:$B$30,B605,'Freeform time and material'!$G$17:$G$30)) +
(SUMIF('Vinyl cutting'!$B$17:$B$30,B605,'Vinyl cutting'!$G$17:$G$30)) +
(SUMIF('Vinyl cutting (2)'!$B$17:$B$30,B605,'Vinyl cutting (2)'!$G$17:$G$30)) +
(SUMIF('Apply vinyl graphics'!$B$17:$B$30,B605,'Apply vinyl graphics'!$G$17:$G$30)) +
(SUMIF('Apply vinyl graphics (2)'!$B$17:$B$30,B605,'Apply vinyl graphics (2)'!$G$17:$G$30)) +
(SUMIF('Alum pan sign'!$B$17:$B$30,B605,'Alum pan sign'!$G$17:$G$30)) +
(SUMIF('Alum pan sign (2)'!$B$17:$B$30,B605,'Alum pan sign (2)'!$G$17:$G$30)) +
(SUMIF('Economy pan sign'!$B$17:$B$30,B605,'Economy pan sign'!$G$17:$G$30)) +
(SUMIF('Post and panel sign'!$B$17:$B$30,B605,'Post and panel sign'!$G$17:$G$30)) +
(SUMIF('Post and panel sign (2)'!$B$17:$B$30,B605,'Post and panel sign (2)'!$G$17:$G$30)) +
(SUMIF('Flat panels only'!$B$17:$B$30,B605,'Flat panels only'!$G$17:$G$30)) +
(SUMIF('Flat panels only (2)'!$B$17:$B$30,B605,'Flat panels only (2)'!$G$17:$G$30)) +
(SUMIF('Routed panel shapes'!$B$18:$B$31,B605,'Routed panel shapes'!$G$18:$G$31)) +
(SUMIF('Routed panel shapes (2)'!$B$18:$B$31,B605,'Routed panel shapes (2)'!$G$18:$G$31)) +
(SUMIF('Routed face only'!$B$17:$B$30,B605,'Routed face only'!$G$17:$G$30)) +
(SUMIF('Routed face only (2)'!$B$17:$B$30,B605,'Routed face only (2)'!$G$17:$G$30)) +
(SUMIF('Routed alum faces letters'!$B$17:$B$30,B605,'Routed alum faces letters'!$G$17:$G$30)) +
(SUMIF('Routed alum faces letters (2)'!$B$17:$B$30,B605,'Routed alum faces letters (2)'!$G$17:$G$30)) +
(SUMIF('Routed push through acrylic'!$B$17:$B$30,B605,'Routed push through acrylic'!$G$17:$G$30)) +
(SUMIF('Routed push through acrylic (2)'!$B$17:$B$30,B605,'Routed push through acrylic (2)'!$G$17:$G$30)) +
(SUMIF('Sf routed cabinet'!$B$17:$B$30,B605,'Sf routed cabinet'!$G$17:$G$30)) +
(SUMIF('Sf routed cabinet (2)'!$B$17:$B$30,B605,'Sf routed cabinet (2)'!$G$17:$G$30)) +
(SUMIF('Df routed cabinet'!$B$17:$B$30,B605,'Df routed cabinet'!$G$17:$G$30)) +
(SUMIF('Df routed cabinet (2)'!$B$17:$B$30,B605,'Df routed cabinet (2)'!$G$17:$G$30)) +
(SUMIF('Sf acrylic cabinet'!$B$17:$B$30,B605,'Sf acrylic cabinet'!$G$17:$G$30)) +
(SUMIF('Sf acrylic cabinet (2)'!$B$17:$B$30,B605,'Sf acrylic cabinet (2)'!$G$17:$G$30)) +
(SUMIF('Economy Sf acrylic'!$B$17:$B$30,B605,'Economy Sf acrylic'!$G$17:$G$30)) +
(SUMIF('Df acrylic cabinet'!$B$17:$B$30,B605,'Df acrylic cabinet'!$G$17:$G$30)) +
(SUMIF('Df acrylic cabinet (2)'!$B$17:$B$30,B605,'Df acrylic cabinet (2)'!$G$17:$G$30)) +
(SUMIF('Sf flex cabinet'!$B$17:$B$30,B605,'Sf flex cabinet'!$G$17:$G$30)) +
(SUMIF('Sf flex cabinet (2)'!$B$17:$B$30,B605,'Sf flex cabinet (2)'!$G$17:$G$30)) +
(SUMIF('Df flex cabinet'!$B$17:$B$36,B605,'Df flex cabinet'!$G$17:$G$36)) +
(SUMIF('Df flex cabinet (2)'!$B$17:$B$36,B605,'Df flex cabinet (2)'!$G$17:$G$36)) +
(SUMIF('Pole cover'!$B$17:$B$30,B605,'Pole cover'!$G$17:$G$30)) +
(SUMIF('Pole cover (2)'!$B$17:$B$30,B605,'Pole cover (2)'!$G$17:$G$30)) +
(SUMIF('Structural Steel Fab'!$B$17:$B$29,B605,'Structural Steel Fab'!$G$17:$G$29)) +
(SUMIF(Reveal!$B$17:$B$30,B605,Reveal!$G$17:$G$30)) +
(SUMIF('Reveal (2)'!$B$17:$B$30,B605,'Reveal (2)'!$G$17:$G$30)) +
(SUMIF('Crown cove top'!$B$17:$B$30,B605,'Crown cove top'!$G$17:$G$30)) +
(SUMIF('EMC assembly'!$B$17:$B$30,B605,'EMC assembly'!$G$17:$G$30)) +
(SUMIF(Crating!$B$17:$B$29,B605,Crating!$G$17:$G$29)) +
(SUMIF('LED wiring'!$B$17:$B$30,B605,'LED wiring'!$G$17:$G$30)) +
(SUMIF('Changeable copy face'!$B$17:$B$30,B605,'Changeable copy face'!$G$17:$G$30)) +
(SUMIF('Flex face assembly'!$B$17:$B$30,B605,'Flex face assembly'!$G$17:$G$30)) +
(SUMIF('Routed face assembly'!$B$17:$B$30,B605,'Routed face assembly'!$G$17:$G$30)) +
(SUMIF('Paint calculation'!$B$17:$B$30,B605,'Paint calculation'!$G$17:$G$30)) +
(SUMIF('Trimcap letter face'!$B$17:$B$30,B605,'Trimcap letter face'!$G$17:$G$30)) +
(SUMIF('Trimcap letter face (2)'!$B$17:$B$30,B605,'Trimcap letter face (2)'!$G$17:$G$30)) +
(SUMIF('Channel letter fabrication'!$B$17:$B$30,B605,'Channel letter fabrication'!$G$17:$G$30)) +
(SUMIF('Channel letter fabrication (2)'!$B$17:$B$30,B605,'Channel letter fabrication (2)'!$G$17:$G$30))</f>
        <v>0</v>
      </c>
    </row>
    <row r="606" spans="1:10">
      <c r="A606" s="28" t="str">
        <f>[1]ODBC!$A606</f>
        <v>1/4-20 X 3 TEK 5 Drill Screw 5/16 Hex</v>
      </c>
      <c r="B606" s="29" t="str">
        <f>[1]ODBC!B606</f>
        <v>36174</v>
      </c>
      <c r="C606" s="30">
        <f>IFERROR(VLOOKUP($B606,[1]ODBC!$B:$H,2,FALSE),"")</f>
        <v>0.44900000000000001</v>
      </c>
      <c r="D606" s="30">
        <f>IFERROR(VLOOKUP($B606,[1]ODBC!$B:$H,3,FALSE),"")</f>
        <v>0.80800000000000005</v>
      </c>
      <c r="E606" s="30" t="str">
        <f>IFERROR(VLOOKUP($B606,[1]ODBC!$B:$H,4,FALSE),"")</f>
        <v>EA</v>
      </c>
      <c r="F606" s="31">
        <f>IFERROR(VLOOKUP($B606,[1]ODBC!$B:$H,5,FALSE),"")</f>
        <v>44.45</v>
      </c>
      <c r="G606" s="32">
        <f>[1]ODBC!G606</f>
        <v>0</v>
      </c>
      <c r="H606" s="33">
        <f>SUM([1]ODBC!H606)</f>
        <v>45663</v>
      </c>
      <c r="I606" s="41" t="str">
        <f>'Vinyl cutting'!$B$2</f>
        <v>J36938</v>
      </c>
      <c r="J606" s="42">
        <f ca="1">(SUMIF('Freeform time and material'!$B$17:$B$30,B606,'Freeform time and material'!$G$17:$G$30)) +
(SUMIF('Vinyl cutting'!$B$17:$B$30,B606,'Vinyl cutting'!$G$17:$G$30)) +
(SUMIF('Vinyl cutting (2)'!$B$17:$B$30,B606,'Vinyl cutting (2)'!$G$17:$G$30)) +
(SUMIF('Apply vinyl graphics'!$B$17:$B$30,B606,'Apply vinyl graphics'!$G$17:$G$30)) +
(SUMIF('Apply vinyl graphics (2)'!$B$17:$B$30,B606,'Apply vinyl graphics (2)'!$G$17:$G$30)) +
(SUMIF('Alum pan sign'!$B$17:$B$30,B606,'Alum pan sign'!$G$17:$G$30)) +
(SUMIF('Alum pan sign (2)'!$B$17:$B$30,B606,'Alum pan sign (2)'!$G$17:$G$30)) +
(SUMIF('Economy pan sign'!$B$17:$B$30,B606,'Economy pan sign'!$G$17:$G$30)) +
(SUMIF('Post and panel sign'!$B$17:$B$30,B606,'Post and panel sign'!$G$17:$G$30)) +
(SUMIF('Post and panel sign (2)'!$B$17:$B$30,B606,'Post and panel sign (2)'!$G$17:$G$30)) +
(SUMIF('Flat panels only'!$B$17:$B$30,B606,'Flat panels only'!$G$17:$G$30)) +
(SUMIF('Flat panels only (2)'!$B$17:$B$30,B606,'Flat panels only (2)'!$G$17:$G$30)) +
(SUMIF('Routed panel shapes'!$B$18:$B$31,B606,'Routed panel shapes'!$G$18:$G$31)) +
(SUMIF('Routed panel shapes (2)'!$B$18:$B$31,B606,'Routed panel shapes (2)'!$G$18:$G$31)) +
(SUMIF('Routed face only'!$B$17:$B$30,B606,'Routed face only'!$G$17:$G$30)) +
(SUMIF('Routed face only (2)'!$B$17:$B$30,B606,'Routed face only (2)'!$G$17:$G$30)) +
(SUMIF('Routed alum faces letters'!$B$17:$B$30,B606,'Routed alum faces letters'!$G$17:$G$30)) +
(SUMIF('Routed alum faces letters (2)'!$B$17:$B$30,B606,'Routed alum faces letters (2)'!$G$17:$G$30)) +
(SUMIF('Routed push through acrylic'!$B$17:$B$30,B606,'Routed push through acrylic'!$G$17:$G$30)) +
(SUMIF('Routed push through acrylic (2)'!$B$17:$B$30,B606,'Routed push through acrylic (2)'!$G$17:$G$30)) +
(SUMIF('Sf routed cabinet'!$B$17:$B$30,B606,'Sf routed cabinet'!$G$17:$G$30)) +
(SUMIF('Sf routed cabinet (2)'!$B$17:$B$30,B606,'Sf routed cabinet (2)'!$G$17:$G$30)) +
(SUMIF('Df routed cabinet'!$B$17:$B$30,B606,'Df routed cabinet'!$G$17:$G$30)) +
(SUMIF('Df routed cabinet (2)'!$B$17:$B$30,B606,'Df routed cabinet (2)'!$G$17:$G$30)) +
(SUMIF('Sf acrylic cabinet'!$B$17:$B$30,B606,'Sf acrylic cabinet'!$G$17:$G$30)) +
(SUMIF('Sf acrylic cabinet (2)'!$B$17:$B$30,B606,'Sf acrylic cabinet (2)'!$G$17:$G$30)) +
(SUMIF('Economy Sf acrylic'!$B$17:$B$30,B606,'Economy Sf acrylic'!$G$17:$G$30)) +
(SUMIF('Df acrylic cabinet'!$B$17:$B$30,B606,'Df acrylic cabinet'!$G$17:$G$30)) +
(SUMIF('Df acrylic cabinet (2)'!$B$17:$B$30,B606,'Df acrylic cabinet (2)'!$G$17:$G$30)) +
(SUMIF('Sf flex cabinet'!$B$17:$B$30,B606,'Sf flex cabinet'!$G$17:$G$30)) +
(SUMIF('Sf flex cabinet (2)'!$B$17:$B$30,B606,'Sf flex cabinet (2)'!$G$17:$G$30)) +
(SUMIF('Df flex cabinet'!$B$17:$B$36,B606,'Df flex cabinet'!$G$17:$G$36)) +
(SUMIF('Df flex cabinet (2)'!$B$17:$B$36,B606,'Df flex cabinet (2)'!$G$17:$G$36)) +
(SUMIF('Pole cover'!$B$17:$B$30,B606,'Pole cover'!$G$17:$G$30)) +
(SUMIF('Pole cover (2)'!$B$17:$B$30,B606,'Pole cover (2)'!$G$17:$G$30)) +
(SUMIF('Structural Steel Fab'!$B$17:$B$29,B606,'Structural Steel Fab'!$G$17:$G$29)) +
(SUMIF(Reveal!$B$17:$B$30,B606,Reveal!$G$17:$G$30)) +
(SUMIF('Reveal (2)'!$B$17:$B$30,B606,'Reveal (2)'!$G$17:$G$30)) +
(SUMIF('Crown cove top'!$B$17:$B$30,B606,'Crown cove top'!$G$17:$G$30)) +
(SUMIF('EMC assembly'!$B$17:$B$30,B606,'EMC assembly'!$G$17:$G$30)) +
(SUMIF(Crating!$B$17:$B$29,B606,Crating!$G$17:$G$29)) +
(SUMIF('LED wiring'!$B$17:$B$30,B606,'LED wiring'!$G$17:$G$30)) +
(SUMIF('Changeable copy face'!$B$17:$B$30,B606,'Changeable copy face'!$G$17:$G$30)) +
(SUMIF('Flex face assembly'!$B$17:$B$30,B606,'Flex face assembly'!$G$17:$G$30)) +
(SUMIF('Routed face assembly'!$B$17:$B$30,B606,'Routed face assembly'!$G$17:$G$30)) +
(SUMIF('Paint calculation'!$B$17:$B$30,B606,'Paint calculation'!$G$17:$G$30)) +
(SUMIF('Trimcap letter face'!$B$17:$B$30,B606,'Trimcap letter face'!$G$17:$G$30)) +
(SUMIF('Trimcap letter face (2)'!$B$17:$B$30,B606,'Trimcap letter face (2)'!$G$17:$G$30)) +
(SUMIF('Channel letter fabrication'!$B$17:$B$30,B606,'Channel letter fabrication'!$G$17:$G$30)) +
(SUMIF('Channel letter fabrication (2)'!$B$17:$B$30,B606,'Channel letter fabrication (2)'!$G$17:$G$30))</f>
        <v>0</v>
      </c>
    </row>
    <row r="607" spans="1:10">
      <c r="A607" s="28" t="str">
        <f>[1]ODBC!$A607</f>
        <v>1/4 X 6 TEKS 5 Drill Screw</v>
      </c>
      <c r="B607" s="29" t="str">
        <f>[1]ODBC!B607</f>
        <v>36175</v>
      </c>
      <c r="C607" s="30">
        <f>IFERROR(VLOOKUP($B607,[1]ODBC!$B:$H,2,FALSE),"")</f>
        <v>1.875</v>
      </c>
      <c r="D607" s="30">
        <f>IFERROR(VLOOKUP($B607,[1]ODBC!$B:$H,3,FALSE),"")</f>
        <v>3.375</v>
      </c>
      <c r="E607" s="30" t="str">
        <f>IFERROR(VLOOKUP($B607,[1]ODBC!$B:$H,4,FALSE),"")</f>
        <v>EA</v>
      </c>
      <c r="F607" s="31">
        <f>IFERROR(VLOOKUP($B607,[1]ODBC!$B:$H,5,FALSE),"")</f>
        <v>44.45</v>
      </c>
      <c r="G607" s="32">
        <f>[1]ODBC!G607</f>
        <v>0</v>
      </c>
      <c r="H607" s="33">
        <f>SUM([1]ODBC!H607)</f>
        <v>0</v>
      </c>
      <c r="I607" s="41" t="str">
        <f>'Vinyl cutting'!$B$2</f>
        <v>J36938</v>
      </c>
      <c r="J607" s="42">
        <f ca="1">(SUMIF('Freeform time and material'!$B$17:$B$30,B607,'Freeform time and material'!$G$17:$G$30)) +
(SUMIF('Vinyl cutting'!$B$17:$B$30,B607,'Vinyl cutting'!$G$17:$G$30)) +
(SUMIF('Vinyl cutting (2)'!$B$17:$B$30,B607,'Vinyl cutting (2)'!$G$17:$G$30)) +
(SUMIF('Apply vinyl graphics'!$B$17:$B$30,B607,'Apply vinyl graphics'!$G$17:$G$30)) +
(SUMIF('Apply vinyl graphics (2)'!$B$17:$B$30,B607,'Apply vinyl graphics (2)'!$G$17:$G$30)) +
(SUMIF('Alum pan sign'!$B$17:$B$30,B607,'Alum pan sign'!$G$17:$G$30)) +
(SUMIF('Alum pan sign (2)'!$B$17:$B$30,B607,'Alum pan sign (2)'!$G$17:$G$30)) +
(SUMIF('Economy pan sign'!$B$17:$B$30,B607,'Economy pan sign'!$G$17:$G$30)) +
(SUMIF('Post and panel sign'!$B$17:$B$30,B607,'Post and panel sign'!$G$17:$G$30)) +
(SUMIF('Post and panel sign (2)'!$B$17:$B$30,B607,'Post and panel sign (2)'!$G$17:$G$30)) +
(SUMIF('Flat panels only'!$B$17:$B$30,B607,'Flat panels only'!$G$17:$G$30)) +
(SUMIF('Flat panels only (2)'!$B$17:$B$30,B607,'Flat panels only (2)'!$G$17:$G$30)) +
(SUMIF('Routed panel shapes'!$B$18:$B$31,B607,'Routed panel shapes'!$G$18:$G$31)) +
(SUMIF('Routed panel shapes (2)'!$B$18:$B$31,B607,'Routed panel shapes (2)'!$G$18:$G$31)) +
(SUMIF('Routed face only'!$B$17:$B$30,B607,'Routed face only'!$G$17:$G$30)) +
(SUMIF('Routed face only (2)'!$B$17:$B$30,B607,'Routed face only (2)'!$G$17:$G$30)) +
(SUMIF('Routed alum faces letters'!$B$17:$B$30,B607,'Routed alum faces letters'!$G$17:$G$30)) +
(SUMIF('Routed alum faces letters (2)'!$B$17:$B$30,B607,'Routed alum faces letters (2)'!$G$17:$G$30)) +
(SUMIF('Routed push through acrylic'!$B$17:$B$30,B607,'Routed push through acrylic'!$G$17:$G$30)) +
(SUMIF('Routed push through acrylic (2)'!$B$17:$B$30,B607,'Routed push through acrylic (2)'!$G$17:$G$30)) +
(SUMIF('Sf routed cabinet'!$B$17:$B$30,B607,'Sf routed cabinet'!$G$17:$G$30)) +
(SUMIF('Sf routed cabinet (2)'!$B$17:$B$30,B607,'Sf routed cabinet (2)'!$G$17:$G$30)) +
(SUMIF('Df routed cabinet'!$B$17:$B$30,B607,'Df routed cabinet'!$G$17:$G$30)) +
(SUMIF('Df routed cabinet (2)'!$B$17:$B$30,B607,'Df routed cabinet (2)'!$G$17:$G$30)) +
(SUMIF('Sf acrylic cabinet'!$B$17:$B$30,B607,'Sf acrylic cabinet'!$G$17:$G$30)) +
(SUMIF('Sf acrylic cabinet (2)'!$B$17:$B$30,B607,'Sf acrylic cabinet (2)'!$G$17:$G$30)) +
(SUMIF('Economy Sf acrylic'!$B$17:$B$30,B607,'Economy Sf acrylic'!$G$17:$G$30)) +
(SUMIF('Df acrylic cabinet'!$B$17:$B$30,B607,'Df acrylic cabinet'!$G$17:$G$30)) +
(SUMIF('Df acrylic cabinet (2)'!$B$17:$B$30,B607,'Df acrylic cabinet (2)'!$G$17:$G$30)) +
(SUMIF('Sf flex cabinet'!$B$17:$B$30,B607,'Sf flex cabinet'!$G$17:$G$30)) +
(SUMIF('Sf flex cabinet (2)'!$B$17:$B$30,B607,'Sf flex cabinet (2)'!$G$17:$G$30)) +
(SUMIF('Df flex cabinet'!$B$17:$B$36,B607,'Df flex cabinet'!$G$17:$G$36)) +
(SUMIF('Df flex cabinet (2)'!$B$17:$B$36,B607,'Df flex cabinet (2)'!$G$17:$G$36)) +
(SUMIF('Pole cover'!$B$17:$B$30,B607,'Pole cover'!$G$17:$G$30)) +
(SUMIF('Pole cover (2)'!$B$17:$B$30,B607,'Pole cover (2)'!$G$17:$G$30)) +
(SUMIF('Structural Steel Fab'!$B$17:$B$29,B607,'Structural Steel Fab'!$G$17:$G$29)) +
(SUMIF(Reveal!$B$17:$B$30,B607,Reveal!$G$17:$G$30)) +
(SUMIF('Reveal (2)'!$B$17:$B$30,B607,'Reveal (2)'!$G$17:$G$30)) +
(SUMIF('Crown cove top'!$B$17:$B$30,B607,'Crown cove top'!$G$17:$G$30)) +
(SUMIF('EMC assembly'!$B$17:$B$30,B607,'EMC assembly'!$G$17:$G$30)) +
(SUMIF(Crating!$B$17:$B$29,B607,Crating!$G$17:$G$29)) +
(SUMIF('LED wiring'!$B$17:$B$30,B607,'LED wiring'!$G$17:$G$30)) +
(SUMIF('Changeable copy face'!$B$17:$B$30,B607,'Changeable copy face'!$G$17:$G$30)) +
(SUMIF('Flex face assembly'!$B$17:$B$30,B607,'Flex face assembly'!$G$17:$G$30)) +
(SUMIF('Routed face assembly'!$B$17:$B$30,B607,'Routed face assembly'!$G$17:$G$30)) +
(SUMIF('Paint calculation'!$B$17:$B$30,B607,'Paint calculation'!$G$17:$G$30)) +
(SUMIF('Trimcap letter face'!$B$17:$B$30,B607,'Trimcap letter face'!$G$17:$G$30)) +
(SUMIF('Trimcap letter face (2)'!$B$17:$B$30,B607,'Trimcap letter face (2)'!$G$17:$G$30)) +
(SUMIF('Channel letter fabrication'!$B$17:$B$30,B607,'Channel letter fabrication'!$G$17:$G$30)) +
(SUMIF('Channel letter fabrication (2)'!$B$17:$B$30,B607,'Channel letter fabrication (2)'!$G$17:$G$30))</f>
        <v>0</v>
      </c>
    </row>
    <row r="608" spans="1:10">
      <c r="A608" s="28" t="str">
        <f>[1]ODBC!$A608</f>
        <v>1/4 X 8 TEKS 5 Drill Screw</v>
      </c>
      <c r="B608" s="29" t="str">
        <f>[1]ODBC!B608</f>
        <v>36180</v>
      </c>
      <c r="C608" s="30">
        <f>IFERROR(VLOOKUP($B608,[1]ODBC!$B:$H,2,FALSE),"")</f>
        <v>2.5350000000000001</v>
      </c>
      <c r="D608" s="30">
        <f>IFERROR(VLOOKUP($B608,[1]ODBC!$B:$H,3,FALSE),"")</f>
        <v>4.5629999999999997</v>
      </c>
      <c r="E608" s="30" t="str">
        <f>IFERROR(VLOOKUP($B608,[1]ODBC!$B:$H,4,FALSE),"")</f>
        <v>EA</v>
      </c>
      <c r="F608" s="31">
        <f>IFERROR(VLOOKUP($B608,[1]ODBC!$B:$H,5,FALSE),"")</f>
        <v>44.45</v>
      </c>
      <c r="G608" s="32">
        <f>[1]ODBC!G608</f>
        <v>0</v>
      </c>
      <c r="H608" s="33">
        <f>SUM([1]ODBC!H608)</f>
        <v>0</v>
      </c>
      <c r="I608" s="41" t="str">
        <f>'Vinyl cutting'!$B$2</f>
        <v>J36938</v>
      </c>
      <c r="J608" s="42">
        <f ca="1">(SUMIF('Freeform time and material'!$B$17:$B$30,B608,'Freeform time and material'!$G$17:$G$30)) +
(SUMIF('Vinyl cutting'!$B$17:$B$30,B608,'Vinyl cutting'!$G$17:$G$30)) +
(SUMIF('Vinyl cutting (2)'!$B$17:$B$30,B608,'Vinyl cutting (2)'!$G$17:$G$30)) +
(SUMIF('Apply vinyl graphics'!$B$17:$B$30,B608,'Apply vinyl graphics'!$G$17:$G$30)) +
(SUMIF('Apply vinyl graphics (2)'!$B$17:$B$30,B608,'Apply vinyl graphics (2)'!$G$17:$G$30)) +
(SUMIF('Alum pan sign'!$B$17:$B$30,B608,'Alum pan sign'!$G$17:$G$30)) +
(SUMIF('Alum pan sign (2)'!$B$17:$B$30,B608,'Alum pan sign (2)'!$G$17:$G$30)) +
(SUMIF('Economy pan sign'!$B$17:$B$30,B608,'Economy pan sign'!$G$17:$G$30)) +
(SUMIF('Post and panel sign'!$B$17:$B$30,B608,'Post and panel sign'!$G$17:$G$30)) +
(SUMIF('Post and panel sign (2)'!$B$17:$B$30,B608,'Post and panel sign (2)'!$G$17:$G$30)) +
(SUMIF('Flat panels only'!$B$17:$B$30,B608,'Flat panels only'!$G$17:$G$30)) +
(SUMIF('Flat panels only (2)'!$B$17:$B$30,B608,'Flat panels only (2)'!$G$17:$G$30)) +
(SUMIF('Routed panel shapes'!$B$18:$B$31,B608,'Routed panel shapes'!$G$18:$G$31)) +
(SUMIF('Routed panel shapes (2)'!$B$18:$B$31,B608,'Routed panel shapes (2)'!$G$18:$G$31)) +
(SUMIF('Routed face only'!$B$17:$B$30,B608,'Routed face only'!$G$17:$G$30)) +
(SUMIF('Routed face only (2)'!$B$17:$B$30,B608,'Routed face only (2)'!$G$17:$G$30)) +
(SUMIF('Routed alum faces letters'!$B$17:$B$30,B608,'Routed alum faces letters'!$G$17:$G$30)) +
(SUMIF('Routed alum faces letters (2)'!$B$17:$B$30,B608,'Routed alum faces letters (2)'!$G$17:$G$30)) +
(SUMIF('Routed push through acrylic'!$B$17:$B$30,B608,'Routed push through acrylic'!$G$17:$G$30)) +
(SUMIF('Routed push through acrylic (2)'!$B$17:$B$30,B608,'Routed push through acrylic (2)'!$G$17:$G$30)) +
(SUMIF('Sf routed cabinet'!$B$17:$B$30,B608,'Sf routed cabinet'!$G$17:$G$30)) +
(SUMIF('Sf routed cabinet (2)'!$B$17:$B$30,B608,'Sf routed cabinet (2)'!$G$17:$G$30)) +
(SUMIF('Df routed cabinet'!$B$17:$B$30,B608,'Df routed cabinet'!$G$17:$G$30)) +
(SUMIF('Df routed cabinet (2)'!$B$17:$B$30,B608,'Df routed cabinet (2)'!$G$17:$G$30)) +
(SUMIF('Sf acrylic cabinet'!$B$17:$B$30,B608,'Sf acrylic cabinet'!$G$17:$G$30)) +
(SUMIF('Sf acrylic cabinet (2)'!$B$17:$B$30,B608,'Sf acrylic cabinet (2)'!$G$17:$G$30)) +
(SUMIF('Economy Sf acrylic'!$B$17:$B$30,B608,'Economy Sf acrylic'!$G$17:$G$30)) +
(SUMIF('Df acrylic cabinet'!$B$17:$B$30,B608,'Df acrylic cabinet'!$G$17:$G$30)) +
(SUMIF('Df acrylic cabinet (2)'!$B$17:$B$30,B608,'Df acrylic cabinet (2)'!$G$17:$G$30)) +
(SUMIF('Sf flex cabinet'!$B$17:$B$30,B608,'Sf flex cabinet'!$G$17:$G$30)) +
(SUMIF('Sf flex cabinet (2)'!$B$17:$B$30,B608,'Sf flex cabinet (2)'!$G$17:$G$30)) +
(SUMIF('Df flex cabinet'!$B$17:$B$36,B608,'Df flex cabinet'!$G$17:$G$36)) +
(SUMIF('Df flex cabinet (2)'!$B$17:$B$36,B608,'Df flex cabinet (2)'!$G$17:$G$36)) +
(SUMIF('Pole cover'!$B$17:$B$30,B608,'Pole cover'!$G$17:$G$30)) +
(SUMIF('Pole cover (2)'!$B$17:$B$30,B608,'Pole cover (2)'!$G$17:$G$30)) +
(SUMIF('Structural Steel Fab'!$B$17:$B$29,B608,'Structural Steel Fab'!$G$17:$G$29)) +
(SUMIF(Reveal!$B$17:$B$30,B608,Reveal!$G$17:$G$30)) +
(SUMIF('Reveal (2)'!$B$17:$B$30,B608,'Reveal (2)'!$G$17:$G$30)) +
(SUMIF('Crown cove top'!$B$17:$B$30,B608,'Crown cove top'!$G$17:$G$30)) +
(SUMIF('EMC assembly'!$B$17:$B$30,B608,'EMC assembly'!$G$17:$G$30)) +
(SUMIF(Crating!$B$17:$B$29,B608,Crating!$G$17:$G$29)) +
(SUMIF('LED wiring'!$B$17:$B$30,B608,'LED wiring'!$G$17:$G$30)) +
(SUMIF('Changeable copy face'!$B$17:$B$30,B608,'Changeable copy face'!$G$17:$G$30)) +
(SUMIF('Flex face assembly'!$B$17:$B$30,B608,'Flex face assembly'!$G$17:$G$30)) +
(SUMIF('Routed face assembly'!$B$17:$B$30,B608,'Routed face assembly'!$G$17:$G$30)) +
(SUMIF('Paint calculation'!$B$17:$B$30,B608,'Paint calculation'!$G$17:$G$30)) +
(SUMIF('Trimcap letter face'!$B$17:$B$30,B608,'Trimcap letter face'!$G$17:$G$30)) +
(SUMIF('Trimcap letter face (2)'!$B$17:$B$30,B608,'Trimcap letter face (2)'!$G$17:$G$30)) +
(SUMIF('Channel letter fabrication'!$B$17:$B$30,B608,'Channel letter fabrication'!$G$17:$G$30)) +
(SUMIF('Channel letter fabrication (2)'!$B$17:$B$30,B608,'Channel letter fabrication (2)'!$G$17:$G$30))</f>
        <v>0</v>
      </c>
    </row>
    <row r="609" spans="1:10">
      <c r="A609" s="28" t="str">
        <f>[1]ODBC!$A609</f>
        <v>1/4 X 1-1/4 Concrete Screw</v>
      </c>
      <c r="B609" s="29" t="str">
        <f>[1]ODBC!B609</f>
        <v>36185</v>
      </c>
      <c r="C609" s="30">
        <f>IFERROR(VLOOKUP($B609,[1]ODBC!$B:$H,2,FALSE),"")</f>
        <v>0.188</v>
      </c>
      <c r="D609" s="30">
        <f>IFERROR(VLOOKUP($B609,[1]ODBC!$B:$H,3,FALSE),"")</f>
        <v>0.33800000000000002</v>
      </c>
      <c r="E609" s="30" t="str">
        <f>IFERROR(VLOOKUP($B609,[1]ODBC!$B:$H,4,FALSE),"")</f>
        <v>EA</v>
      </c>
      <c r="F609" s="31">
        <f>IFERROR(VLOOKUP($B609,[1]ODBC!$B:$H,5,FALSE),"")</f>
        <v>44.45</v>
      </c>
      <c r="G609" s="32">
        <f>[1]ODBC!G609</f>
        <v>0</v>
      </c>
      <c r="H609" s="33">
        <f>SUM([1]ODBC!H609)</f>
        <v>45149</v>
      </c>
      <c r="I609" s="41" t="str">
        <f>'Vinyl cutting'!$B$2</f>
        <v>J36938</v>
      </c>
      <c r="J609" s="42">
        <f ca="1">(SUMIF('Freeform time and material'!$B$17:$B$30,B609,'Freeform time and material'!$G$17:$G$30)) +
(SUMIF('Vinyl cutting'!$B$17:$B$30,B609,'Vinyl cutting'!$G$17:$G$30)) +
(SUMIF('Vinyl cutting (2)'!$B$17:$B$30,B609,'Vinyl cutting (2)'!$G$17:$G$30)) +
(SUMIF('Apply vinyl graphics'!$B$17:$B$30,B609,'Apply vinyl graphics'!$G$17:$G$30)) +
(SUMIF('Apply vinyl graphics (2)'!$B$17:$B$30,B609,'Apply vinyl graphics (2)'!$G$17:$G$30)) +
(SUMIF('Alum pan sign'!$B$17:$B$30,B609,'Alum pan sign'!$G$17:$G$30)) +
(SUMIF('Alum pan sign (2)'!$B$17:$B$30,B609,'Alum pan sign (2)'!$G$17:$G$30)) +
(SUMIF('Economy pan sign'!$B$17:$B$30,B609,'Economy pan sign'!$G$17:$G$30)) +
(SUMIF('Post and panel sign'!$B$17:$B$30,B609,'Post and panel sign'!$G$17:$G$30)) +
(SUMIF('Post and panel sign (2)'!$B$17:$B$30,B609,'Post and panel sign (2)'!$G$17:$G$30)) +
(SUMIF('Flat panels only'!$B$17:$B$30,B609,'Flat panels only'!$G$17:$G$30)) +
(SUMIF('Flat panels only (2)'!$B$17:$B$30,B609,'Flat panels only (2)'!$G$17:$G$30)) +
(SUMIF('Routed panel shapes'!$B$18:$B$31,B609,'Routed panel shapes'!$G$18:$G$31)) +
(SUMIF('Routed panel shapes (2)'!$B$18:$B$31,B609,'Routed panel shapes (2)'!$G$18:$G$31)) +
(SUMIF('Routed face only'!$B$17:$B$30,B609,'Routed face only'!$G$17:$G$30)) +
(SUMIF('Routed face only (2)'!$B$17:$B$30,B609,'Routed face only (2)'!$G$17:$G$30)) +
(SUMIF('Routed alum faces letters'!$B$17:$B$30,B609,'Routed alum faces letters'!$G$17:$G$30)) +
(SUMIF('Routed alum faces letters (2)'!$B$17:$B$30,B609,'Routed alum faces letters (2)'!$G$17:$G$30)) +
(SUMIF('Routed push through acrylic'!$B$17:$B$30,B609,'Routed push through acrylic'!$G$17:$G$30)) +
(SUMIF('Routed push through acrylic (2)'!$B$17:$B$30,B609,'Routed push through acrylic (2)'!$G$17:$G$30)) +
(SUMIF('Sf routed cabinet'!$B$17:$B$30,B609,'Sf routed cabinet'!$G$17:$G$30)) +
(SUMIF('Sf routed cabinet (2)'!$B$17:$B$30,B609,'Sf routed cabinet (2)'!$G$17:$G$30)) +
(SUMIF('Df routed cabinet'!$B$17:$B$30,B609,'Df routed cabinet'!$G$17:$G$30)) +
(SUMIF('Df routed cabinet (2)'!$B$17:$B$30,B609,'Df routed cabinet (2)'!$G$17:$G$30)) +
(SUMIF('Sf acrylic cabinet'!$B$17:$B$30,B609,'Sf acrylic cabinet'!$G$17:$G$30)) +
(SUMIF('Sf acrylic cabinet (2)'!$B$17:$B$30,B609,'Sf acrylic cabinet (2)'!$G$17:$G$30)) +
(SUMIF('Economy Sf acrylic'!$B$17:$B$30,B609,'Economy Sf acrylic'!$G$17:$G$30)) +
(SUMIF('Df acrylic cabinet'!$B$17:$B$30,B609,'Df acrylic cabinet'!$G$17:$G$30)) +
(SUMIF('Df acrylic cabinet (2)'!$B$17:$B$30,B609,'Df acrylic cabinet (2)'!$G$17:$G$30)) +
(SUMIF('Sf flex cabinet'!$B$17:$B$30,B609,'Sf flex cabinet'!$G$17:$G$30)) +
(SUMIF('Sf flex cabinet (2)'!$B$17:$B$30,B609,'Sf flex cabinet (2)'!$G$17:$G$30)) +
(SUMIF('Df flex cabinet'!$B$17:$B$36,B609,'Df flex cabinet'!$G$17:$G$36)) +
(SUMIF('Df flex cabinet (2)'!$B$17:$B$36,B609,'Df flex cabinet (2)'!$G$17:$G$36)) +
(SUMIF('Pole cover'!$B$17:$B$30,B609,'Pole cover'!$G$17:$G$30)) +
(SUMIF('Pole cover (2)'!$B$17:$B$30,B609,'Pole cover (2)'!$G$17:$G$30)) +
(SUMIF('Structural Steel Fab'!$B$17:$B$29,B609,'Structural Steel Fab'!$G$17:$G$29)) +
(SUMIF(Reveal!$B$17:$B$30,B609,Reveal!$G$17:$G$30)) +
(SUMIF('Reveal (2)'!$B$17:$B$30,B609,'Reveal (2)'!$G$17:$G$30)) +
(SUMIF('Crown cove top'!$B$17:$B$30,B609,'Crown cove top'!$G$17:$G$30)) +
(SUMIF('EMC assembly'!$B$17:$B$30,B609,'EMC assembly'!$G$17:$G$30)) +
(SUMIF(Crating!$B$17:$B$29,B609,Crating!$G$17:$G$29)) +
(SUMIF('LED wiring'!$B$17:$B$30,B609,'LED wiring'!$G$17:$G$30)) +
(SUMIF('Changeable copy face'!$B$17:$B$30,B609,'Changeable copy face'!$G$17:$G$30)) +
(SUMIF('Flex face assembly'!$B$17:$B$30,B609,'Flex face assembly'!$G$17:$G$30)) +
(SUMIF('Routed face assembly'!$B$17:$B$30,B609,'Routed face assembly'!$G$17:$G$30)) +
(SUMIF('Paint calculation'!$B$17:$B$30,B609,'Paint calculation'!$G$17:$G$30)) +
(SUMIF('Trimcap letter face'!$B$17:$B$30,B609,'Trimcap letter face'!$G$17:$G$30)) +
(SUMIF('Trimcap letter face (2)'!$B$17:$B$30,B609,'Trimcap letter face (2)'!$G$17:$G$30)) +
(SUMIF('Channel letter fabrication'!$B$17:$B$30,B609,'Channel letter fabrication'!$G$17:$G$30)) +
(SUMIF('Channel letter fabrication (2)'!$B$17:$B$30,B609,'Channel letter fabrication (2)'!$G$17:$G$30))</f>
        <v>0</v>
      </c>
    </row>
    <row r="610" spans="1:10">
      <c r="A610" s="28" t="str">
        <f>[1]ODBC!$A610</f>
        <v>1/4 X 1-3/4 Concrete Screw</v>
      </c>
      <c r="B610" s="29" t="str">
        <f>[1]ODBC!B610</f>
        <v>36190</v>
      </c>
      <c r="C610" s="30">
        <f>IFERROR(VLOOKUP($B610,[1]ODBC!$B:$H,2,FALSE),"")</f>
        <v>0.218</v>
      </c>
      <c r="D610" s="30">
        <f>IFERROR(VLOOKUP($B610,[1]ODBC!$B:$H,3,FALSE),"")</f>
        <v>0.39200000000000002</v>
      </c>
      <c r="E610" s="30" t="str">
        <f>IFERROR(VLOOKUP($B610,[1]ODBC!$B:$H,4,FALSE),"")</f>
        <v>EA</v>
      </c>
      <c r="F610" s="31">
        <f>IFERROR(VLOOKUP($B610,[1]ODBC!$B:$H,5,FALSE),"")</f>
        <v>44.45</v>
      </c>
      <c r="G610" s="32">
        <f>[1]ODBC!G610</f>
        <v>0</v>
      </c>
      <c r="H610" s="33">
        <f>SUM([1]ODBC!H610)</f>
        <v>46066</v>
      </c>
      <c r="I610" s="41" t="str">
        <f>'Vinyl cutting'!$B$2</f>
        <v>J36938</v>
      </c>
      <c r="J610" s="42">
        <f ca="1">(SUMIF('Freeform time and material'!$B$17:$B$30,B610,'Freeform time and material'!$G$17:$G$30)) +
(SUMIF('Vinyl cutting'!$B$17:$B$30,B610,'Vinyl cutting'!$G$17:$G$30)) +
(SUMIF('Vinyl cutting (2)'!$B$17:$B$30,B610,'Vinyl cutting (2)'!$G$17:$G$30)) +
(SUMIF('Apply vinyl graphics'!$B$17:$B$30,B610,'Apply vinyl graphics'!$G$17:$G$30)) +
(SUMIF('Apply vinyl graphics (2)'!$B$17:$B$30,B610,'Apply vinyl graphics (2)'!$G$17:$G$30)) +
(SUMIF('Alum pan sign'!$B$17:$B$30,B610,'Alum pan sign'!$G$17:$G$30)) +
(SUMIF('Alum pan sign (2)'!$B$17:$B$30,B610,'Alum pan sign (2)'!$G$17:$G$30)) +
(SUMIF('Economy pan sign'!$B$17:$B$30,B610,'Economy pan sign'!$G$17:$G$30)) +
(SUMIF('Post and panel sign'!$B$17:$B$30,B610,'Post and panel sign'!$G$17:$G$30)) +
(SUMIF('Post and panel sign (2)'!$B$17:$B$30,B610,'Post and panel sign (2)'!$G$17:$G$30)) +
(SUMIF('Flat panels only'!$B$17:$B$30,B610,'Flat panels only'!$G$17:$G$30)) +
(SUMIF('Flat panels only (2)'!$B$17:$B$30,B610,'Flat panels only (2)'!$G$17:$G$30)) +
(SUMIF('Routed panel shapes'!$B$18:$B$31,B610,'Routed panel shapes'!$G$18:$G$31)) +
(SUMIF('Routed panel shapes (2)'!$B$18:$B$31,B610,'Routed panel shapes (2)'!$G$18:$G$31)) +
(SUMIF('Routed face only'!$B$17:$B$30,B610,'Routed face only'!$G$17:$G$30)) +
(SUMIF('Routed face only (2)'!$B$17:$B$30,B610,'Routed face only (2)'!$G$17:$G$30)) +
(SUMIF('Routed alum faces letters'!$B$17:$B$30,B610,'Routed alum faces letters'!$G$17:$G$30)) +
(SUMIF('Routed alum faces letters (2)'!$B$17:$B$30,B610,'Routed alum faces letters (2)'!$G$17:$G$30)) +
(SUMIF('Routed push through acrylic'!$B$17:$B$30,B610,'Routed push through acrylic'!$G$17:$G$30)) +
(SUMIF('Routed push through acrylic (2)'!$B$17:$B$30,B610,'Routed push through acrylic (2)'!$G$17:$G$30)) +
(SUMIF('Sf routed cabinet'!$B$17:$B$30,B610,'Sf routed cabinet'!$G$17:$G$30)) +
(SUMIF('Sf routed cabinet (2)'!$B$17:$B$30,B610,'Sf routed cabinet (2)'!$G$17:$G$30)) +
(SUMIF('Df routed cabinet'!$B$17:$B$30,B610,'Df routed cabinet'!$G$17:$G$30)) +
(SUMIF('Df routed cabinet (2)'!$B$17:$B$30,B610,'Df routed cabinet (2)'!$G$17:$G$30)) +
(SUMIF('Sf acrylic cabinet'!$B$17:$B$30,B610,'Sf acrylic cabinet'!$G$17:$G$30)) +
(SUMIF('Sf acrylic cabinet (2)'!$B$17:$B$30,B610,'Sf acrylic cabinet (2)'!$G$17:$G$30)) +
(SUMIF('Economy Sf acrylic'!$B$17:$B$30,B610,'Economy Sf acrylic'!$G$17:$G$30)) +
(SUMIF('Df acrylic cabinet'!$B$17:$B$30,B610,'Df acrylic cabinet'!$G$17:$G$30)) +
(SUMIF('Df acrylic cabinet (2)'!$B$17:$B$30,B610,'Df acrylic cabinet (2)'!$G$17:$G$30)) +
(SUMIF('Sf flex cabinet'!$B$17:$B$30,B610,'Sf flex cabinet'!$G$17:$G$30)) +
(SUMIF('Sf flex cabinet (2)'!$B$17:$B$30,B610,'Sf flex cabinet (2)'!$G$17:$G$30)) +
(SUMIF('Df flex cabinet'!$B$17:$B$36,B610,'Df flex cabinet'!$G$17:$G$36)) +
(SUMIF('Df flex cabinet (2)'!$B$17:$B$36,B610,'Df flex cabinet (2)'!$G$17:$G$36)) +
(SUMIF('Pole cover'!$B$17:$B$30,B610,'Pole cover'!$G$17:$G$30)) +
(SUMIF('Pole cover (2)'!$B$17:$B$30,B610,'Pole cover (2)'!$G$17:$G$30)) +
(SUMIF('Structural Steel Fab'!$B$17:$B$29,B610,'Structural Steel Fab'!$G$17:$G$29)) +
(SUMIF(Reveal!$B$17:$B$30,B610,Reveal!$G$17:$G$30)) +
(SUMIF('Reveal (2)'!$B$17:$B$30,B610,'Reveal (2)'!$G$17:$G$30)) +
(SUMIF('Crown cove top'!$B$17:$B$30,B610,'Crown cove top'!$G$17:$G$30)) +
(SUMIF('EMC assembly'!$B$17:$B$30,B610,'EMC assembly'!$G$17:$G$30)) +
(SUMIF(Crating!$B$17:$B$29,B610,Crating!$G$17:$G$29)) +
(SUMIF('LED wiring'!$B$17:$B$30,B610,'LED wiring'!$G$17:$G$30)) +
(SUMIF('Changeable copy face'!$B$17:$B$30,B610,'Changeable copy face'!$G$17:$G$30)) +
(SUMIF('Flex face assembly'!$B$17:$B$30,B610,'Flex face assembly'!$G$17:$G$30)) +
(SUMIF('Routed face assembly'!$B$17:$B$30,B610,'Routed face assembly'!$G$17:$G$30)) +
(SUMIF('Paint calculation'!$B$17:$B$30,B610,'Paint calculation'!$G$17:$G$30)) +
(SUMIF('Trimcap letter face'!$B$17:$B$30,B610,'Trimcap letter face'!$G$17:$G$30)) +
(SUMIF('Trimcap letter face (2)'!$B$17:$B$30,B610,'Trimcap letter face (2)'!$G$17:$G$30)) +
(SUMIF('Channel letter fabrication'!$B$17:$B$30,B610,'Channel letter fabrication'!$G$17:$G$30)) +
(SUMIF('Channel letter fabrication (2)'!$B$17:$B$30,B610,'Channel letter fabrication (2)'!$G$17:$G$30))</f>
        <v>0</v>
      </c>
    </row>
    <row r="611" spans="1:10">
      <c r="A611" s="28" t="str">
        <f>[1]ODBC!$A611</f>
        <v>1/4 X 2-1/4 Concrete Screw</v>
      </c>
      <c r="B611" s="29" t="str">
        <f>[1]ODBC!B611</f>
        <v>36195</v>
      </c>
      <c r="C611" s="30">
        <f>IFERROR(VLOOKUP($B611,[1]ODBC!$B:$H,2,FALSE),"")</f>
        <v>0.20200000000000001</v>
      </c>
      <c r="D611" s="30">
        <f>IFERROR(VLOOKUP($B611,[1]ODBC!$B:$H,3,FALSE),"")</f>
        <v>0.36399999999999999</v>
      </c>
      <c r="E611" s="30" t="str">
        <f>IFERROR(VLOOKUP($B611,[1]ODBC!$B:$H,4,FALSE),"")</f>
        <v>EA</v>
      </c>
      <c r="F611" s="31">
        <f>IFERROR(VLOOKUP($B611,[1]ODBC!$B:$H,5,FALSE),"")</f>
        <v>44.45</v>
      </c>
      <c r="G611" s="32">
        <f>[1]ODBC!G611</f>
        <v>0</v>
      </c>
      <c r="H611" s="33">
        <f>SUM([1]ODBC!H611)</f>
        <v>45982</v>
      </c>
      <c r="I611" s="41" t="str">
        <f>'Vinyl cutting'!$B$2</f>
        <v>J36938</v>
      </c>
      <c r="J611" s="42">
        <f ca="1">(SUMIF('Freeform time and material'!$B$17:$B$30,B611,'Freeform time and material'!$G$17:$G$30)) +
(SUMIF('Vinyl cutting'!$B$17:$B$30,B611,'Vinyl cutting'!$G$17:$G$30)) +
(SUMIF('Vinyl cutting (2)'!$B$17:$B$30,B611,'Vinyl cutting (2)'!$G$17:$G$30)) +
(SUMIF('Apply vinyl graphics'!$B$17:$B$30,B611,'Apply vinyl graphics'!$G$17:$G$30)) +
(SUMIF('Apply vinyl graphics (2)'!$B$17:$B$30,B611,'Apply vinyl graphics (2)'!$G$17:$G$30)) +
(SUMIF('Alum pan sign'!$B$17:$B$30,B611,'Alum pan sign'!$G$17:$G$30)) +
(SUMIF('Alum pan sign (2)'!$B$17:$B$30,B611,'Alum pan sign (2)'!$G$17:$G$30)) +
(SUMIF('Economy pan sign'!$B$17:$B$30,B611,'Economy pan sign'!$G$17:$G$30)) +
(SUMIF('Post and panel sign'!$B$17:$B$30,B611,'Post and panel sign'!$G$17:$G$30)) +
(SUMIF('Post and panel sign (2)'!$B$17:$B$30,B611,'Post and panel sign (2)'!$G$17:$G$30)) +
(SUMIF('Flat panels only'!$B$17:$B$30,B611,'Flat panels only'!$G$17:$G$30)) +
(SUMIF('Flat panels only (2)'!$B$17:$B$30,B611,'Flat panels only (2)'!$G$17:$G$30)) +
(SUMIF('Routed panel shapes'!$B$18:$B$31,B611,'Routed panel shapes'!$G$18:$G$31)) +
(SUMIF('Routed panel shapes (2)'!$B$18:$B$31,B611,'Routed panel shapes (2)'!$G$18:$G$31)) +
(SUMIF('Routed face only'!$B$17:$B$30,B611,'Routed face only'!$G$17:$G$30)) +
(SUMIF('Routed face only (2)'!$B$17:$B$30,B611,'Routed face only (2)'!$G$17:$G$30)) +
(SUMIF('Routed alum faces letters'!$B$17:$B$30,B611,'Routed alum faces letters'!$G$17:$G$30)) +
(SUMIF('Routed alum faces letters (2)'!$B$17:$B$30,B611,'Routed alum faces letters (2)'!$G$17:$G$30)) +
(SUMIF('Routed push through acrylic'!$B$17:$B$30,B611,'Routed push through acrylic'!$G$17:$G$30)) +
(SUMIF('Routed push through acrylic (2)'!$B$17:$B$30,B611,'Routed push through acrylic (2)'!$G$17:$G$30)) +
(SUMIF('Sf routed cabinet'!$B$17:$B$30,B611,'Sf routed cabinet'!$G$17:$G$30)) +
(SUMIF('Sf routed cabinet (2)'!$B$17:$B$30,B611,'Sf routed cabinet (2)'!$G$17:$G$30)) +
(SUMIF('Df routed cabinet'!$B$17:$B$30,B611,'Df routed cabinet'!$G$17:$G$30)) +
(SUMIF('Df routed cabinet (2)'!$B$17:$B$30,B611,'Df routed cabinet (2)'!$G$17:$G$30)) +
(SUMIF('Sf acrylic cabinet'!$B$17:$B$30,B611,'Sf acrylic cabinet'!$G$17:$G$30)) +
(SUMIF('Sf acrylic cabinet (2)'!$B$17:$B$30,B611,'Sf acrylic cabinet (2)'!$G$17:$G$30)) +
(SUMIF('Economy Sf acrylic'!$B$17:$B$30,B611,'Economy Sf acrylic'!$G$17:$G$30)) +
(SUMIF('Df acrylic cabinet'!$B$17:$B$30,B611,'Df acrylic cabinet'!$G$17:$G$30)) +
(SUMIF('Df acrylic cabinet (2)'!$B$17:$B$30,B611,'Df acrylic cabinet (2)'!$G$17:$G$30)) +
(SUMIF('Sf flex cabinet'!$B$17:$B$30,B611,'Sf flex cabinet'!$G$17:$G$30)) +
(SUMIF('Sf flex cabinet (2)'!$B$17:$B$30,B611,'Sf flex cabinet (2)'!$G$17:$G$30)) +
(SUMIF('Df flex cabinet'!$B$17:$B$36,B611,'Df flex cabinet'!$G$17:$G$36)) +
(SUMIF('Df flex cabinet (2)'!$B$17:$B$36,B611,'Df flex cabinet (2)'!$G$17:$G$36)) +
(SUMIF('Pole cover'!$B$17:$B$30,B611,'Pole cover'!$G$17:$G$30)) +
(SUMIF('Pole cover (2)'!$B$17:$B$30,B611,'Pole cover (2)'!$G$17:$G$30)) +
(SUMIF('Structural Steel Fab'!$B$17:$B$29,B611,'Structural Steel Fab'!$G$17:$G$29)) +
(SUMIF(Reveal!$B$17:$B$30,B611,Reveal!$G$17:$G$30)) +
(SUMIF('Reveal (2)'!$B$17:$B$30,B611,'Reveal (2)'!$G$17:$G$30)) +
(SUMIF('Crown cove top'!$B$17:$B$30,B611,'Crown cove top'!$G$17:$G$30)) +
(SUMIF('EMC assembly'!$B$17:$B$30,B611,'EMC assembly'!$G$17:$G$30)) +
(SUMIF(Crating!$B$17:$B$29,B611,Crating!$G$17:$G$29)) +
(SUMIF('LED wiring'!$B$17:$B$30,B611,'LED wiring'!$G$17:$G$30)) +
(SUMIF('Changeable copy face'!$B$17:$B$30,B611,'Changeable copy face'!$G$17:$G$30)) +
(SUMIF('Flex face assembly'!$B$17:$B$30,B611,'Flex face assembly'!$G$17:$G$30)) +
(SUMIF('Routed face assembly'!$B$17:$B$30,B611,'Routed face assembly'!$G$17:$G$30)) +
(SUMIF('Paint calculation'!$B$17:$B$30,B611,'Paint calculation'!$G$17:$G$30)) +
(SUMIF('Trimcap letter face'!$B$17:$B$30,B611,'Trimcap letter face'!$G$17:$G$30)) +
(SUMIF('Trimcap letter face (2)'!$B$17:$B$30,B611,'Trimcap letter face (2)'!$G$17:$G$30)) +
(SUMIF('Channel letter fabrication'!$B$17:$B$30,B611,'Channel letter fabrication'!$G$17:$G$30)) +
(SUMIF('Channel letter fabrication (2)'!$B$17:$B$30,B611,'Channel letter fabrication (2)'!$G$17:$G$30))</f>
        <v>0</v>
      </c>
    </row>
    <row r="612" spans="1:10">
      <c r="A612" s="28" t="str">
        <f>[1]ODBC!$A612</f>
        <v>1/4 X 2-3/4 Concrete Screw</v>
      </c>
      <c r="B612" s="29" t="str">
        <f>[1]ODBC!B612</f>
        <v>36197</v>
      </c>
      <c r="C612" s="30">
        <f>IFERROR(VLOOKUP($B612,[1]ODBC!$B:$H,2,FALSE),"")</f>
        <v>0.30399999999999999</v>
      </c>
      <c r="D612" s="30">
        <f>IFERROR(VLOOKUP($B612,[1]ODBC!$B:$H,3,FALSE),"")</f>
        <v>0.54700000000000004</v>
      </c>
      <c r="E612" s="30" t="str">
        <f>IFERROR(VLOOKUP($B612,[1]ODBC!$B:$H,4,FALSE),"")</f>
        <v>EA</v>
      </c>
      <c r="F612" s="31">
        <f>IFERROR(VLOOKUP($B612,[1]ODBC!$B:$H,5,FALSE),"")</f>
        <v>44.45</v>
      </c>
      <c r="G612" s="32">
        <f>[1]ODBC!G612</f>
        <v>0</v>
      </c>
      <c r="H612" s="33">
        <f>SUM([1]ODBC!H612)</f>
        <v>45492</v>
      </c>
      <c r="I612" s="41" t="str">
        <f>'Vinyl cutting'!$B$2</f>
        <v>J36938</v>
      </c>
      <c r="J612" s="42">
        <f ca="1">(SUMIF('Freeform time and material'!$B$17:$B$30,B612,'Freeform time and material'!$G$17:$G$30)) +
(SUMIF('Vinyl cutting'!$B$17:$B$30,B612,'Vinyl cutting'!$G$17:$G$30)) +
(SUMIF('Vinyl cutting (2)'!$B$17:$B$30,B612,'Vinyl cutting (2)'!$G$17:$G$30)) +
(SUMIF('Apply vinyl graphics'!$B$17:$B$30,B612,'Apply vinyl graphics'!$G$17:$G$30)) +
(SUMIF('Apply vinyl graphics (2)'!$B$17:$B$30,B612,'Apply vinyl graphics (2)'!$G$17:$G$30)) +
(SUMIF('Alum pan sign'!$B$17:$B$30,B612,'Alum pan sign'!$G$17:$G$30)) +
(SUMIF('Alum pan sign (2)'!$B$17:$B$30,B612,'Alum pan sign (2)'!$G$17:$G$30)) +
(SUMIF('Economy pan sign'!$B$17:$B$30,B612,'Economy pan sign'!$G$17:$G$30)) +
(SUMIF('Post and panel sign'!$B$17:$B$30,B612,'Post and panel sign'!$G$17:$G$30)) +
(SUMIF('Post and panel sign (2)'!$B$17:$B$30,B612,'Post and panel sign (2)'!$G$17:$G$30)) +
(SUMIF('Flat panels only'!$B$17:$B$30,B612,'Flat panels only'!$G$17:$G$30)) +
(SUMIF('Flat panels only (2)'!$B$17:$B$30,B612,'Flat panels only (2)'!$G$17:$G$30)) +
(SUMIF('Routed panel shapes'!$B$18:$B$31,B612,'Routed panel shapes'!$G$18:$G$31)) +
(SUMIF('Routed panel shapes (2)'!$B$18:$B$31,B612,'Routed panel shapes (2)'!$G$18:$G$31)) +
(SUMIF('Routed face only'!$B$17:$B$30,B612,'Routed face only'!$G$17:$G$30)) +
(SUMIF('Routed face only (2)'!$B$17:$B$30,B612,'Routed face only (2)'!$G$17:$G$30)) +
(SUMIF('Routed alum faces letters'!$B$17:$B$30,B612,'Routed alum faces letters'!$G$17:$G$30)) +
(SUMIF('Routed alum faces letters (2)'!$B$17:$B$30,B612,'Routed alum faces letters (2)'!$G$17:$G$30)) +
(SUMIF('Routed push through acrylic'!$B$17:$B$30,B612,'Routed push through acrylic'!$G$17:$G$30)) +
(SUMIF('Routed push through acrylic (2)'!$B$17:$B$30,B612,'Routed push through acrylic (2)'!$G$17:$G$30)) +
(SUMIF('Sf routed cabinet'!$B$17:$B$30,B612,'Sf routed cabinet'!$G$17:$G$30)) +
(SUMIF('Sf routed cabinet (2)'!$B$17:$B$30,B612,'Sf routed cabinet (2)'!$G$17:$G$30)) +
(SUMIF('Df routed cabinet'!$B$17:$B$30,B612,'Df routed cabinet'!$G$17:$G$30)) +
(SUMIF('Df routed cabinet (2)'!$B$17:$B$30,B612,'Df routed cabinet (2)'!$G$17:$G$30)) +
(SUMIF('Sf acrylic cabinet'!$B$17:$B$30,B612,'Sf acrylic cabinet'!$G$17:$G$30)) +
(SUMIF('Sf acrylic cabinet (2)'!$B$17:$B$30,B612,'Sf acrylic cabinet (2)'!$G$17:$G$30)) +
(SUMIF('Economy Sf acrylic'!$B$17:$B$30,B612,'Economy Sf acrylic'!$G$17:$G$30)) +
(SUMIF('Df acrylic cabinet'!$B$17:$B$30,B612,'Df acrylic cabinet'!$G$17:$G$30)) +
(SUMIF('Df acrylic cabinet (2)'!$B$17:$B$30,B612,'Df acrylic cabinet (2)'!$G$17:$G$30)) +
(SUMIF('Sf flex cabinet'!$B$17:$B$30,B612,'Sf flex cabinet'!$G$17:$G$30)) +
(SUMIF('Sf flex cabinet (2)'!$B$17:$B$30,B612,'Sf flex cabinet (2)'!$G$17:$G$30)) +
(SUMIF('Df flex cabinet'!$B$17:$B$36,B612,'Df flex cabinet'!$G$17:$G$36)) +
(SUMIF('Df flex cabinet (2)'!$B$17:$B$36,B612,'Df flex cabinet (2)'!$G$17:$G$36)) +
(SUMIF('Pole cover'!$B$17:$B$30,B612,'Pole cover'!$G$17:$G$30)) +
(SUMIF('Pole cover (2)'!$B$17:$B$30,B612,'Pole cover (2)'!$G$17:$G$30)) +
(SUMIF('Structural Steel Fab'!$B$17:$B$29,B612,'Structural Steel Fab'!$G$17:$G$29)) +
(SUMIF(Reveal!$B$17:$B$30,B612,Reveal!$G$17:$G$30)) +
(SUMIF('Reveal (2)'!$B$17:$B$30,B612,'Reveal (2)'!$G$17:$G$30)) +
(SUMIF('Crown cove top'!$B$17:$B$30,B612,'Crown cove top'!$G$17:$G$30)) +
(SUMIF('EMC assembly'!$B$17:$B$30,B612,'EMC assembly'!$G$17:$G$30)) +
(SUMIF(Crating!$B$17:$B$29,B612,Crating!$G$17:$G$29)) +
(SUMIF('LED wiring'!$B$17:$B$30,B612,'LED wiring'!$G$17:$G$30)) +
(SUMIF('Changeable copy face'!$B$17:$B$30,B612,'Changeable copy face'!$G$17:$G$30)) +
(SUMIF('Flex face assembly'!$B$17:$B$30,B612,'Flex face assembly'!$G$17:$G$30)) +
(SUMIF('Routed face assembly'!$B$17:$B$30,B612,'Routed face assembly'!$G$17:$G$30)) +
(SUMIF('Paint calculation'!$B$17:$B$30,B612,'Paint calculation'!$G$17:$G$30)) +
(SUMIF('Trimcap letter face'!$B$17:$B$30,B612,'Trimcap letter face'!$G$17:$G$30)) +
(SUMIF('Trimcap letter face (2)'!$B$17:$B$30,B612,'Trimcap letter face (2)'!$G$17:$G$30)) +
(SUMIF('Channel letter fabrication'!$B$17:$B$30,B612,'Channel letter fabrication'!$G$17:$G$30)) +
(SUMIF('Channel letter fabrication (2)'!$B$17:$B$30,B612,'Channel letter fabrication (2)'!$G$17:$G$30))</f>
        <v>0</v>
      </c>
    </row>
    <row r="613" spans="1:10">
      <c r="A613" s="28" t="str">
        <f>[1]ODBC!$A613</f>
        <v>1/4 X 3-1/4 Concrete Screw</v>
      </c>
      <c r="B613" s="29" t="str">
        <f>[1]ODBC!B613</f>
        <v>36198</v>
      </c>
      <c r="C613" s="30">
        <f>IFERROR(VLOOKUP($B613,[1]ODBC!$B:$H,2,FALSE),"")</f>
        <v>0.32</v>
      </c>
      <c r="D613" s="30">
        <f>IFERROR(VLOOKUP($B613,[1]ODBC!$B:$H,3,FALSE),"")</f>
        <v>0.57599999999999996</v>
      </c>
      <c r="E613" s="30" t="str">
        <f>IFERROR(VLOOKUP($B613,[1]ODBC!$B:$H,4,FALSE),"")</f>
        <v>EA</v>
      </c>
      <c r="F613" s="31">
        <f>IFERROR(VLOOKUP($B613,[1]ODBC!$B:$H,5,FALSE),"")</f>
        <v>44.45</v>
      </c>
      <c r="G613" s="32">
        <f>[1]ODBC!G613</f>
        <v>0</v>
      </c>
      <c r="H613" s="33">
        <f>SUM([1]ODBC!H613)</f>
        <v>45468</v>
      </c>
      <c r="I613" s="41" t="str">
        <f>'Vinyl cutting'!$B$2</f>
        <v>J36938</v>
      </c>
      <c r="J613" s="42">
        <f ca="1">(SUMIF('Freeform time and material'!$B$17:$B$30,B613,'Freeform time and material'!$G$17:$G$30)) +
(SUMIF('Vinyl cutting'!$B$17:$B$30,B613,'Vinyl cutting'!$G$17:$G$30)) +
(SUMIF('Vinyl cutting (2)'!$B$17:$B$30,B613,'Vinyl cutting (2)'!$G$17:$G$30)) +
(SUMIF('Apply vinyl graphics'!$B$17:$B$30,B613,'Apply vinyl graphics'!$G$17:$G$30)) +
(SUMIF('Apply vinyl graphics (2)'!$B$17:$B$30,B613,'Apply vinyl graphics (2)'!$G$17:$G$30)) +
(SUMIF('Alum pan sign'!$B$17:$B$30,B613,'Alum pan sign'!$G$17:$G$30)) +
(SUMIF('Alum pan sign (2)'!$B$17:$B$30,B613,'Alum pan sign (2)'!$G$17:$G$30)) +
(SUMIF('Economy pan sign'!$B$17:$B$30,B613,'Economy pan sign'!$G$17:$G$30)) +
(SUMIF('Post and panel sign'!$B$17:$B$30,B613,'Post and panel sign'!$G$17:$G$30)) +
(SUMIF('Post and panel sign (2)'!$B$17:$B$30,B613,'Post and panel sign (2)'!$G$17:$G$30)) +
(SUMIF('Flat panels only'!$B$17:$B$30,B613,'Flat panels only'!$G$17:$G$30)) +
(SUMIF('Flat panels only (2)'!$B$17:$B$30,B613,'Flat panels only (2)'!$G$17:$G$30)) +
(SUMIF('Routed panel shapes'!$B$18:$B$31,B613,'Routed panel shapes'!$G$18:$G$31)) +
(SUMIF('Routed panel shapes (2)'!$B$18:$B$31,B613,'Routed panel shapes (2)'!$G$18:$G$31)) +
(SUMIF('Routed face only'!$B$17:$B$30,B613,'Routed face only'!$G$17:$G$30)) +
(SUMIF('Routed face only (2)'!$B$17:$B$30,B613,'Routed face only (2)'!$G$17:$G$30)) +
(SUMIF('Routed alum faces letters'!$B$17:$B$30,B613,'Routed alum faces letters'!$G$17:$G$30)) +
(SUMIF('Routed alum faces letters (2)'!$B$17:$B$30,B613,'Routed alum faces letters (2)'!$G$17:$G$30)) +
(SUMIF('Routed push through acrylic'!$B$17:$B$30,B613,'Routed push through acrylic'!$G$17:$G$30)) +
(SUMIF('Routed push through acrylic (2)'!$B$17:$B$30,B613,'Routed push through acrylic (2)'!$G$17:$G$30)) +
(SUMIF('Sf routed cabinet'!$B$17:$B$30,B613,'Sf routed cabinet'!$G$17:$G$30)) +
(SUMIF('Sf routed cabinet (2)'!$B$17:$B$30,B613,'Sf routed cabinet (2)'!$G$17:$G$30)) +
(SUMIF('Df routed cabinet'!$B$17:$B$30,B613,'Df routed cabinet'!$G$17:$G$30)) +
(SUMIF('Df routed cabinet (2)'!$B$17:$B$30,B613,'Df routed cabinet (2)'!$G$17:$G$30)) +
(SUMIF('Sf acrylic cabinet'!$B$17:$B$30,B613,'Sf acrylic cabinet'!$G$17:$G$30)) +
(SUMIF('Sf acrylic cabinet (2)'!$B$17:$B$30,B613,'Sf acrylic cabinet (2)'!$G$17:$G$30)) +
(SUMIF('Economy Sf acrylic'!$B$17:$B$30,B613,'Economy Sf acrylic'!$G$17:$G$30)) +
(SUMIF('Df acrylic cabinet'!$B$17:$B$30,B613,'Df acrylic cabinet'!$G$17:$G$30)) +
(SUMIF('Df acrylic cabinet (2)'!$B$17:$B$30,B613,'Df acrylic cabinet (2)'!$G$17:$G$30)) +
(SUMIF('Sf flex cabinet'!$B$17:$B$30,B613,'Sf flex cabinet'!$G$17:$G$30)) +
(SUMIF('Sf flex cabinet (2)'!$B$17:$B$30,B613,'Sf flex cabinet (2)'!$G$17:$G$30)) +
(SUMIF('Df flex cabinet'!$B$17:$B$36,B613,'Df flex cabinet'!$G$17:$G$36)) +
(SUMIF('Df flex cabinet (2)'!$B$17:$B$36,B613,'Df flex cabinet (2)'!$G$17:$G$36)) +
(SUMIF('Pole cover'!$B$17:$B$30,B613,'Pole cover'!$G$17:$G$30)) +
(SUMIF('Pole cover (2)'!$B$17:$B$30,B613,'Pole cover (2)'!$G$17:$G$30)) +
(SUMIF('Structural Steel Fab'!$B$17:$B$29,B613,'Structural Steel Fab'!$G$17:$G$29)) +
(SUMIF(Reveal!$B$17:$B$30,B613,Reveal!$G$17:$G$30)) +
(SUMIF('Reveal (2)'!$B$17:$B$30,B613,'Reveal (2)'!$G$17:$G$30)) +
(SUMIF('Crown cove top'!$B$17:$B$30,B613,'Crown cove top'!$G$17:$G$30)) +
(SUMIF('EMC assembly'!$B$17:$B$30,B613,'EMC assembly'!$G$17:$G$30)) +
(SUMIF(Crating!$B$17:$B$29,B613,Crating!$G$17:$G$29)) +
(SUMIF('LED wiring'!$B$17:$B$30,B613,'LED wiring'!$G$17:$G$30)) +
(SUMIF('Changeable copy face'!$B$17:$B$30,B613,'Changeable copy face'!$G$17:$G$30)) +
(SUMIF('Flex face assembly'!$B$17:$B$30,B613,'Flex face assembly'!$G$17:$G$30)) +
(SUMIF('Routed face assembly'!$B$17:$B$30,B613,'Routed face assembly'!$G$17:$G$30)) +
(SUMIF('Paint calculation'!$B$17:$B$30,B613,'Paint calculation'!$G$17:$G$30)) +
(SUMIF('Trimcap letter face'!$B$17:$B$30,B613,'Trimcap letter face'!$G$17:$G$30)) +
(SUMIF('Trimcap letter face (2)'!$B$17:$B$30,B613,'Trimcap letter face (2)'!$G$17:$G$30)) +
(SUMIF('Channel letter fabrication'!$B$17:$B$30,B613,'Channel letter fabrication'!$G$17:$G$30)) +
(SUMIF('Channel letter fabrication (2)'!$B$17:$B$30,B613,'Channel letter fabrication (2)'!$G$17:$G$30))</f>
        <v>0</v>
      </c>
    </row>
    <row r="614" spans="1:10">
      <c r="A614" s="28" t="str">
        <f>[1]ODBC!$A614</f>
        <v>1/4 X 3-3/4 Concrete Screw</v>
      </c>
      <c r="B614" s="29" t="str">
        <f>[1]ODBC!B614</f>
        <v>36200</v>
      </c>
      <c r="C614" s="30">
        <f>IFERROR(VLOOKUP($B614,[1]ODBC!$B:$H,2,FALSE),"")</f>
        <v>0.39800000000000002</v>
      </c>
      <c r="D614" s="30">
        <f>IFERROR(VLOOKUP($B614,[1]ODBC!$B:$H,3,FALSE),"")</f>
        <v>0.71599999999999997</v>
      </c>
      <c r="E614" s="30" t="str">
        <f>IFERROR(VLOOKUP($B614,[1]ODBC!$B:$H,4,FALSE),"")</f>
        <v>EA</v>
      </c>
      <c r="F614" s="31">
        <f>IFERROR(VLOOKUP($B614,[1]ODBC!$B:$H,5,FALSE),"")</f>
        <v>44.45</v>
      </c>
      <c r="G614" s="32">
        <f>[1]ODBC!G614</f>
        <v>0</v>
      </c>
      <c r="H614" s="33">
        <f>SUM([1]ODBC!H614)</f>
        <v>0</v>
      </c>
      <c r="I614" s="41" t="str">
        <f>'Vinyl cutting'!$B$2</f>
        <v>J36938</v>
      </c>
      <c r="J614" s="42">
        <f ca="1">(SUMIF('Freeform time and material'!$B$17:$B$30,B614,'Freeform time and material'!$G$17:$G$30)) +
(SUMIF('Vinyl cutting'!$B$17:$B$30,B614,'Vinyl cutting'!$G$17:$G$30)) +
(SUMIF('Vinyl cutting (2)'!$B$17:$B$30,B614,'Vinyl cutting (2)'!$G$17:$G$30)) +
(SUMIF('Apply vinyl graphics'!$B$17:$B$30,B614,'Apply vinyl graphics'!$G$17:$G$30)) +
(SUMIF('Apply vinyl graphics (2)'!$B$17:$B$30,B614,'Apply vinyl graphics (2)'!$G$17:$G$30)) +
(SUMIF('Alum pan sign'!$B$17:$B$30,B614,'Alum pan sign'!$G$17:$G$30)) +
(SUMIF('Alum pan sign (2)'!$B$17:$B$30,B614,'Alum pan sign (2)'!$G$17:$G$30)) +
(SUMIF('Economy pan sign'!$B$17:$B$30,B614,'Economy pan sign'!$G$17:$G$30)) +
(SUMIF('Post and panel sign'!$B$17:$B$30,B614,'Post and panel sign'!$G$17:$G$30)) +
(SUMIF('Post and panel sign (2)'!$B$17:$B$30,B614,'Post and panel sign (2)'!$G$17:$G$30)) +
(SUMIF('Flat panels only'!$B$17:$B$30,B614,'Flat panels only'!$G$17:$G$30)) +
(SUMIF('Flat panels only (2)'!$B$17:$B$30,B614,'Flat panels only (2)'!$G$17:$G$30)) +
(SUMIF('Routed panel shapes'!$B$18:$B$31,B614,'Routed panel shapes'!$G$18:$G$31)) +
(SUMIF('Routed panel shapes (2)'!$B$18:$B$31,B614,'Routed panel shapes (2)'!$G$18:$G$31)) +
(SUMIF('Routed face only'!$B$17:$B$30,B614,'Routed face only'!$G$17:$G$30)) +
(SUMIF('Routed face only (2)'!$B$17:$B$30,B614,'Routed face only (2)'!$G$17:$G$30)) +
(SUMIF('Routed alum faces letters'!$B$17:$B$30,B614,'Routed alum faces letters'!$G$17:$G$30)) +
(SUMIF('Routed alum faces letters (2)'!$B$17:$B$30,B614,'Routed alum faces letters (2)'!$G$17:$G$30)) +
(SUMIF('Routed push through acrylic'!$B$17:$B$30,B614,'Routed push through acrylic'!$G$17:$G$30)) +
(SUMIF('Routed push through acrylic (2)'!$B$17:$B$30,B614,'Routed push through acrylic (2)'!$G$17:$G$30)) +
(SUMIF('Sf routed cabinet'!$B$17:$B$30,B614,'Sf routed cabinet'!$G$17:$G$30)) +
(SUMIF('Sf routed cabinet (2)'!$B$17:$B$30,B614,'Sf routed cabinet (2)'!$G$17:$G$30)) +
(SUMIF('Df routed cabinet'!$B$17:$B$30,B614,'Df routed cabinet'!$G$17:$G$30)) +
(SUMIF('Df routed cabinet (2)'!$B$17:$B$30,B614,'Df routed cabinet (2)'!$G$17:$G$30)) +
(SUMIF('Sf acrylic cabinet'!$B$17:$B$30,B614,'Sf acrylic cabinet'!$G$17:$G$30)) +
(SUMIF('Sf acrylic cabinet (2)'!$B$17:$B$30,B614,'Sf acrylic cabinet (2)'!$G$17:$G$30)) +
(SUMIF('Economy Sf acrylic'!$B$17:$B$30,B614,'Economy Sf acrylic'!$G$17:$G$30)) +
(SUMIF('Df acrylic cabinet'!$B$17:$B$30,B614,'Df acrylic cabinet'!$G$17:$G$30)) +
(SUMIF('Df acrylic cabinet (2)'!$B$17:$B$30,B614,'Df acrylic cabinet (2)'!$G$17:$G$30)) +
(SUMIF('Sf flex cabinet'!$B$17:$B$30,B614,'Sf flex cabinet'!$G$17:$G$30)) +
(SUMIF('Sf flex cabinet (2)'!$B$17:$B$30,B614,'Sf flex cabinet (2)'!$G$17:$G$30)) +
(SUMIF('Df flex cabinet'!$B$17:$B$36,B614,'Df flex cabinet'!$G$17:$G$36)) +
(SUMIF('Df flex cabinet (2)'!$B$17:$B$36,B614,'Df flex cabinet (2)'!$G$17:$G$36)) +
(SUMIF('Pole cover'!$B$17:$B$30,B614,'Pole cover'!$G$17:$G$30)) +
(SUMIF('Pole cover (2)'!$B$17:$B$30,B614,'Pole cover (2)'!$G$17:$G$30)) +
(SUMIF('Structural Steel Fab'!$B$17:$B$29,B614,'Structural Steel Fab'!$G$17:$G$29)) +
(SUMIF(Reveal!$B$17:$B$30,B614,Reveal!$G$17:$G$30)) +
(SUMIF('Reveal (2)'!$B$17:$B$30,B614,'Reveal (2)'!$G$17:$G$30)) +
(SUMIF('Crown cove top'!$B$17:$B$30,B614,'Crown cove top'!$G$17:$G$30)) +
(SUMIF('EMC assembly'!$B$17:$B$30,B614,'EMC assembly'!$G$17:$G$30)) +
(SUMIF(Crating!$B$17:$B$29,B614,Crating!$G$17:$G$29)) +
(SUMIF('LED wiring'!$B$17:$B$30,B614,'LED wiring'!$G$17:$G$30)) +
(SUMIF('Changeable copy face'!$B$17:$B$30,B614,'Changeable copy face'!$G$17:$G$30)) +
(SUMIF('Flex face assembly'!$B$17:$B$30,B614,'Flex face assembly'!$G$17:$G$30)) +
(SUMIF('Routed face assembly'!$B$17:$B$30,B614,'Routed face assembly'!$G$17:$G$30)) +
(SUMIF('Paint calculation'!$B$17:$B$30,B614,'Paint calculation'!$G$17:$G$30)) +
(SUMIF('Trimcap letter face'!$B$17:$B$30,B614,'Trimcap letter face'!$G$17:$G$30)) +
(SUMIF('Trimcap letter face (2)'!$B$17:$B$30,B614,'Trimcap letter face (2)'!$G$17:$G$30)) +
(SUMIF('Channel letter fabrication'!$B$17:$B$30,B614,'Channel letter fabrication'!$G$17:$G$30)) +
(SUMIF('Channel letter fabrication (2)'!$B$17:$B$30,B614,'Channel letter fabrication (2)'!$G$17:$G$30))</f>
        <v>0</v>
      </c>
    </row>
    <row r="615" spans="1:10">
      <c r="A615" s="28" t="str">
        <f>[1]ODBC!$A615</f>
        <v>1/4 X 4 Concrete Screw</v>
      </c>
      <c r="B615" s="29" t="str">
        <f>[1]ODBC!B615</f>
        <v>36205</v>
      </c>
      <c r="C615" s="30">
        <f>IFERROR(VLOOKUP($B615,[1]ODBC!$B:$H,2,FALSE),"")</f>
        <v>0.45</v>
      </c>
      <c r="D615" s="30">
        <f>IFERROR(VLOOKUP($B615,[1]ODBC!$B:$H,3,FALSE),"")</f>
        <v>0.81</v>
      </c>
      <c r="E615" s="30" t="str">
        <f>IFERROR(VLOOKUP($B615,[1]ODBC!$B:$H,4,FALSE),"")</f>
        <v>EA</v>
      </c>
      <c r="F615" s="31">
        <f>IFERROR(VLOOKUP($B615,[1]ODBC!$B:$H,5,FALSE),"")</f>
        <v>44.45</v>
      </c>
      <c r="G615" s="32">
        <f>[1]ODBC!G615</f>
        <v>0</v>
      </c>
      <c r="H615" s="33">
        <f>SUM([1]ODBC!H615)</f>
        <v>0</v>
      </c>
      <c r="I615" s="41" t="str">
        <f>'Vinyl cutting'!$B$2</f>
        <v>J36938</v>
      </c>
      <c r="J615" s="42">
        <f ca="1">(SUMIF('Freeform time and material'!$B$17:$B$30,B615,'Freeform time and material'!$G$17:$G$30)) +
(SUMIF('Vinyl cutting'!$B$17:$B$30,B615,'Vinyl cutting'!$G$17:$G$30)) +
(SUMIF('Vinyl cutting (2)'!$B$17:$B$30,B615,'Vinyl cutting (2)'!$G$17:$G$30)) +
(SUMIF('Apply vinyl graphics'!$B$17:$B$30,B615,'Apply vinyl graphics'!$G$17:$G$30)) +
(SUMIF('Apply vinyl graphics (2)'!$B$17:$B$30,B615,'Apply vinyl graphics (2)'!$G$17:$G$30)) +
(SUMIF('Alum pan sign'!$B$17:$B$30,B615,'Alum pan sign'!$G$17:$G$30)) +
(SUMIF('Alum pan sign (2)'!$B$17:$B$30,B615,'Alum pan sign (2)'!$G$17:$G$30)) +
(SUMIF('Economy pan sign'!$B$17:$B$30,B615,'Economy pan sign'!$G$17:$G$30)) +
(SUMIF('Post and panel sign'!$B$17:$B$30,B615,'Post and panel sign'!$G$17:$G$30)) +
(SUMIF('Post and panel sign (2)'!$B$17:$B$30,B615,'Post and panel sign (2)'!$G$17:$G$30)) +
(SUMIF('Flat panels only'!$B$17:$B$30,B615,'Flat panels only'!$G$17:$G$30)) +
(SUMIF('Flat panels only (2)'!$B$17:$B$30,B615,'Flat panels only (2)'!$G$17:$G$30)) +
(SUMIF('Routed panel shapes'!$B$18:$B$31,B615,'Routed panel shapes'!$G$18:$G$31)) +
(SUMIF('Routed panel shapes (2)'!$B$18:$B$31,B615,'Routed panel shapes (2)'!$G$18:$G$31)) +
(SUMIF('Routed face only'!$B$17:$B$30,B615,'Routed face only'!$G$17:$G$30)) +
(SUMIF('Routed face only (2)'!$B$17:$B$30,B615,'Routed face only (2)'!$G$17:$G$30)) +
(SUMIF('Routed alum faces letters'!$B$17:$B$30,B615,'Routed alum faces letters'!$G$17:$G$30)) +
(SUMIF('Routed alum faces letters (2)'!$B$17:$B$30,B615,'Routed alum faces letters (2)'!$G$17:$G$30)) +
(SUMIF('Routed push through acrylic'!$B$17:$B$30,B615,'Routed push through acrylic'!$G$17:$G$30)) +
(SUMIF('Routed push through acrylic (2)'!$B$17:$B$30,B615,'Routed push through acrylic (2)'!$G$17:$G$30)) +
(SUMIF('Sf routed cabinet'!$B$17:$B$30,B615,'Sf routed cabinet'!$G$17:$G$30)) +
(SUMIF('Sf routed cabinet (2)'!$B$17:$B$30,B615,'Sf routed cabinet (2)'!$G$17:$G$30)) +
(SUMIF('Df routed cabinet'!$B$17:$B$30,B615,'Df routed cabinet'!$G$17:$G$30)) +
(SUMIF('Df routed cabinet (2)'!$B$17:$B$30,B615,'Df routed cabinet (2)'!$G$17:$G$30)) +
(SUMIF('Sf acrylic cabinet'!$B$17:$B$30,B615,'Sf acrylic cabinet'!$G$17:$G$30)) +
(SUMIF('Sf acrylic cabinet (2)'!$B$17:$B$30,B615,'Sf acrylic cabinet (2)'!$G$17:$G$30)) +
(SUMIF('Economy Sf acrylic'!$B$17:$B$30,B615,'Economy Sf acrylic'!$G$17:$G$30)) +
(SUMIF('Df acrylic cabinet'!$B$17:$B$30,B615,'Df acrylic cabinet'!$G$17:$G$30)) +
(SUMIF('Df acrylic cabinet (2)'!$B$17:$B$30,B615,'Df acrylic cabinet (2)'!$G$17:$G$30)) +
(SUMIF('Sf flex cabinet'!$B$17:$B$30,B615,'Sf flex cabinet'!$G$17:$G$30)) +
(SUMIF('Sf flex cabinet (2)'!$B$17:$B$30,B615,'Sf flex cabinet (2)'!$G$17:$G$30)) +
(SUMIF('Df flex cabinet'!$B$17:$B$36,B615,'Df flex cabinet'!$G$17:$G$36)) +
(SUMIF('Df flex cabinet (2)'!$B$17:$B$36,B615,'Df flex cabinet (2)'!$G$17:$G$36)) +
(SUMIF('Pole cover'!$B$17:$B$30,B615,'Pole cover'!$G$17:$G$30)) +
(SUMIF('Pole cover (2)'!$B$17:$B$30,B615,'Pole cover (2)'!$G$17:$G$30)) +
(SUMIF('Structural Steel Fab'!$B$17:$B$29,B615,'Structural Steel Fab'!$G$17:$G$29)) +
(SUMIF(Reveal!$B$17:$B$30,B615,Reveal!$G$17:$G$30)) +
(SUMIF('Reveal (2)'!$B$17:$B$30,B615,'Reveal (2)'!$G$17:$G$30)) +
(SUMIF('Crown cove top'!$B$17:$B$30,B615,'Crown cove top'!$G$17:$G$30)) +
(SUMIF('EMC assembly'!$B$17:$B$30,B615,'EMC assembly'!$G$17:$G$30)) +
(SUMIF(Crating!$B$17:$B$29,B615,Crating!$G$17:$G$29)) +
(SUMIF('LED wiring'!$B$17:$B$30,B615,'LED wiring'!$G$17:$G$30)) +
(SUMIF('Changeable copy face'!$B$17:$B$30,B615,'Changeable copy face'!$G$17:$G$30)) +
(SUMIF('Flex face assembly'!$B$17:$B$30,B615,'Flex face assembly'!$G$17:$G$30)) +
(SUMIF('Routed face assembly'!$B$17:$B$30,B615,'Routed face assembly'!$G$17:$G$30)) +
(SUMIF('Paint calculation'!$B$17:$B$30,B615,'Paint calculation'!$G$17:$G$30)) +
(SUMIF('Trimcap letter face'!$B$17:$B$30,B615,'Trimcap letter face'!$G$17:$G$30)) +
(SUMIF('Trimcap letter face (2)'!$B$17:$B$30,B615,'Trimcap letter face (2)'!$G$17:$G$30)) +
(SUMIF('Channel letter fabrication'!$B$17:$B$30,B615,'Channel letter fabrication'!$G$17:$G$30)) +
(SUMIF('Channel letter fabrication (2)'!$B$17:$B$30,B615,'Channel letter fabrication (2)'!$G$17:$G$30))</f>
        <v>0</v>
      </c>
    </row>
    <row r="616" spans="1:10">
      <c r="A616" s="28" t="str">
        <f>[1]ODBC!$A616</f>
        <v>1/4 X 6 Concrete Screw</v>
      </c>
      <c r="B616" s="29" t="str">
        <f>[1]ODBC!B616</f>
        <v>36215</v>
      </c>
      <c r="C616" s="30">
        <f>IFERROR(VLOOKUP($B616,[1]ODBC!$B:$H,2,FALSE),"")</f>
        <v>0.30099999999999999</v>
      </c>
      <c r="D616" s="30">
        <f>IFERROR(VLOOKUP($B616,[1]ODBC!$B:$H,3,FALSE),"")</f>
        <v>0.54200000000000004</v>
      </c>
      <c r="E616" s="30" t="str">
        <f>IFERROR(VLOOKUP($B616,[1]ODBC!$B:$H,4,FALSE),"")</f>
        <v>EA</v>
      </c>
      <c r="F616" s="31">
        <f>IFERROR(VLOOKUP($B616,[1]ODBC!$B:$H,5,FALSE),"")</f>
        <v>44.45</v>
      </c>
      <c r="G616" s="32">
        <f>[1]ODBC!G616</f>
        <v>0</v>
      </c>
      <c r="H616" s="33">
        <f>SUM([1]ODBC!H616)</f>
        <v>44735</v>
      </c>
      <c r="I616" s="41" t="str">
        <f>'Vinyl cutting'!$B$2</f>
        <v>J36938</v>
      </c>
      <c r="J616" s="42">
        <f ca="1">(SUMIF('Freeform time and material'!$B$17:$B$30,B616,'Freeform time and material'!$G$17:$G$30)) +
(SUMIF('Vinyl cutting'!$B$17:$B$30,B616,'Vinyl cutting'!$G$17:$G$30)) +
(SUMIF('Vinyl cutting (2)'!$B$17:$B$30,B616,'Vinyl cutting (2)'!$G$17:$G$30)) +
(SUMIF('Apply vinyl graphics'!$B$17:$B$30,B616,'Apply vinyl graphics'!$G$17:$G$30)) +
(SUMIF('Apply vinyl graphics (2)'!$B$17:$B$30,B616,'Apply vinyl graphics (2)'!$G$17:$G$30)) +
(SUMIF('Alum pan sign'!$B$17:$B$30,B616,'Alum pan sign'!$G$17:$G$30)) +
(SUMIF('Alum pan sign (2)'!$B$17:$B$30,B616,'Alum pan sign (2)'!$G$17:$G$30)) +
(SUMIF('Economy pan sign'!$B$17:$B$30,B616,'Economy pan sign'!$G$17:$G$30)) +
(SUMIF('Post and panel sign'!$B$17:$B$30,B616,'Post and panel sign'!$G$17:$G$30)) +
(SUMIF('Post and panel sign (2)'!$B$17:$B$30,B616,'Post and panel sign (2)'!$G$17:$G$30)) +
(SUMIF('Flat panels only'!$B$17:$B$30,B616,'Flat panels only'!$G$17:$G$30)) +
(SUMIF('Flat panels only (2)'!$B$17:$B$30,B616,'Flat panels only (2)'!$G$17:$G$30)) +
(SUMIF('Routed panel shapes'!$B$18:$B$31,B616,'Routed panel shapes'!$G$18:$G$31)) +
(SUMIF('Routed panel shapes (2)'!$B$18:$B$31,B616,'Routed panel shapes (2)'!$G$18:$G$31)) +
(SUMIF('Routed face only'!$B$17:$B$30,B616,'Routed face only'!$G$17:$G$30)) +
(SUMIF('Routed face only (2)'!$B$17:$B$30,B616,'Routed face only (2)'!$G$17:$G$30)) +
(SUMIF('Routed alum faces letters'!$B$17:$B$30,B616,'Routed alum faces letters'!$G$17:$G$30)) +
(SUMIF('Routed alum faces letters (2)'!$B$17:$B$30,B616,'Routed alum faces letters (2)'!$G$17:$G$30)) +
(SUMIF('Routed push through acrylic'!$B$17:$B$30,B616,'Routed push through acrylic'!$G$17:$G$30)) +
(SUMIF('Routed push through acrylic (2)'!$B$17:$B$30,B616,'Routed push through acrylic (2)'!$G$17:$G$30)) +
(SUMIF('Sf routed cabinet'!$B$17:$B$30,B616,'Sf routed cabinet'!$G$17:$G$30)) +
(SUMIF('Sf routed cabinet (2)'!$B$17:$B$30,B616,'Sf routed cabinet (2)'!$G$17:$G$30)) +
(SUMIF('Df routed cabinet'!$B$17:$B$30,B616,'Df routed cabinet'!$G$17:$G$30)) +
(SUMIF('Df routed cabinet (2)'!$B$17:$B$30,B616,'Df routed cabinet (2)'!$G$17:$G$30)) +
(SUMIF('Sf acrylic cabinet'!$B$17:$B$30,B616,'Sf acrylic cabinet'!$G$17:$G$30)) +
(SUMIF('Sf acrylic cabinet (2)'!$B$17:$B$30,B616,'Sf acrylic cabinet (2)'!$G$17:$G$30)) +
(SUMIF('Economy Sf acrylic'!$B$17:$B$30,B616,'Economy Sf acrylic'!$G$17:$G$30)) +
(SUMIF('Df acrylic cabinet'!$B$17:$B$30,B616,'Df acrylic cabinet'!$G$17:$G$30)) +
(SUMIF('Df acrylic cabinet (2)'!$B$17:$B$30,B616,'Df acrylic cabinet (2)'!$G$17:$G$30)) +
(SUMIF('Sf flex cabinet'!$B$17:$B$30,B616,'Sf flex cabinet'!$G$17:$G$30)) +
(SUMIF('Sf flex cabinet (2)'!$B$17:$B$30,B616,'Sf flex cabinet (2)'!$G$17:$G$30)) +
(SUMIF('Df flex cabinet'!$B$17:$B$36,B616,'Df flex cabinet'!$G$17:$G$36)) +
(SUMIF('Df flex cabinet (2)'!$B$17:$B$36,B616,'Df flex cabinet (2)'!$G$17:$G$36)) +
(SUMIF('Pole cover'!$B$17:$B$30,B616,'Pole cover'!$G$17:$G$30)) +
(SUMIF('Pole cover (2)'!$B$17:$B$30,B616,'Pole cover (2)'!$G$17:$G$30)) +
(SUMIF('Structural Steel Fab'!$B$17:$B$29,B616,'Structural Steel Fab'!$G$17:$G$29)) +
(SUMIF(Reveal!$B$17:$B$30,B616,Reveal!$G$17:$G$30)) +
(SUMIF('Reveal (2)'!$B$17:$B$30,B616,'Reveal (2)'!$G$17:$G$30)) +
(SUMIF('Crown cove top'!$B$17:$B$30,B616,'Crown cove top'!$G$17:$G$30)) +
(SUMIF('EMC assembly'!$B$17:$B$30,B616,'EMC assembly'!$G$17:$G$30)) +
(SUMIF(Crating!$B$17:$B$29,B616,Crating!$G$17:$G$29)) +
(SUMIF('LED wiring'!$B$17:$B$30,B616,'LED wiring'!$G$17:$G$30)) +
(SUMIF('Changeable copy face'!$B$17:$B$30,B616,'Changeable copy face'!$G$17:$G$30)) +
(SUMIF('Flex face assembly'!$B$17:$B$30,B616,'Flex face assembly'!$G$17:$G$30)) +
(SUMIF('Routed face assembly'!$B$17:$B$30,B616,'Routed face assembly'!$G$17:$G$30)) +
(SUMIF('Paint calculation'!$B$17:$B$30,B616,'Paint calculation'!$G$17:$G$30)) +
(SUMIF('Trimcap letter face'!$B$17:$B$30,B616,'Trimcap letter face'!$G$17:$G$30)) +
(SUMIF('Trimcap letter face (2)'!$B$17:$B$30,B616,'Trimcap letter face (2)'!$G$17:$G$30)) +
(SUMIF('Channel letter fabrication'!$B$17:$B$30,B616,'Channel letter fabrication'!$G$17:$G$30)) +
(SUMIF('Channel letter fabrication (2)'!$B$17:$B$30,B616,'Channel letter fabrication (2)'!$G$17:$G$30))</f>
        <v>0</v>
      </c>
    </row>
    <row r="617" spans="1:10">
      <c r="A617" s="28" t="str">
        <f>[1]ODBC!$A617</f>
        <v>#8 X 1 Drywall Screw</v>
      </c>
      <c r="B617" s="29" t="str">
        <f>[1]ODBC!B617</f>
        <v>36240</v>
      </c>
      <c r="C617" s="30">
        <f>IFERROR(VLOOKUP($B617,[1]ODBC!$B:$H,2,FALSE),"")</f>
        <v>0.02</v>
      </c>
      <c r="D617" s="30">
        <f>IFERROR(VLOOKUP($B617,[1]ODBC!$B:$H,3,FALSE),"")</f>
        <v>3.5999999999999997E-2</v>
      </c>
      <c r="E617" s="30" t="str">
        <f>IFERROR(VLOOKUP($B617,[1]ODBC!$B:$H,4,FALSE),"")</f>
        <v>EA</v>
      </c>
      <c r="F617" s="31">
        <f>IFERROR(VLOOKUP($B617,[1]ODBC!$B:$H,5,FALSE),"")</f>
        <v>44.45</v>
      </c>
      <c r="G617" s="32">
        <f>[1]ODBC!G617</f>
        <v>0</v>
      </c>
      <c r="H617" s="33">
        <f>SUM([1]ODBC!H617)</f>
        <v>44760</v>
      </c>
      <c r="I617" s="41" t="str">
        <f>'Vinyl cutting'!$B$2</f>
        <v>J36938</v>
      </c>
      <c r="J617" s="42">
        <f ca="1">(SUMIF('Freeform time and material'!$B$17:$B$30,B617,'Freeform time and material'!$G$17:$G$30)) +
(SUMIF('Vinyl cutting'!$B$17:$B$30,B617,'Vinyl cutting'!$G$17:$G$30)) +
(SUMIF('Vinyl cutting (2)'!$B$17:$B$30,B617,'Vinyl cutting (2)'!$G$17:$G$30)) +
(SUMIF('Apply vinyl graphics'!$B$17:$B$30,B617,'Apply vinyl graphics'!$G$17:$G$30)) +
(SUMIF('Apply vinyl graphics (2)'!$B$17:$B$30,B617,'Apply vinyl graphics (2)'!$G$17:$G$30)) +
(SUMIF('Alum pan sign'!$B$17:$B$30,B617,'Alum pan sign'!$G$17:$G$30)) +
(SUMIF('Alum pan sign (2)'!$B$17:$B$30,B617,'Alum pan sign (2)'!$G$17:$G$30)) +
(SUMIF('Economy pan sign'!$B$17:$B$30,B617,'Economy pan sign'!$G$17:$G$30)) +
(SUMIF('Post and panel sign'!$B$17:$B$30,B617,'Post and panel sign'!$G$17:$G$30)) +
(SUMIF('Post and panel sign (2)'!$B$17:$B$30,B617,'Post and panel sign (2)'!$G$17:$G$30)) +
(SUMIF('Flat panels only'!$B$17:$B$30,B617,'Flat panels only'!$G$17:$G$30)) +
(SUMIF('Flat panels only (2)'!$B$17:$B$30,B617,'Flat panels only (2)'!$G$17:$G$30)) +
(SUMIF('Routed panel shapes'!$B$18:$B$31,B617,'Routed panel shapes'!$G$18:$G$31)) +
(SUMIF('Routed panel shapes (2)'!$B$18:$B$31,B617,'Routed panel shapes (2)'!$G$18:$G$31)) +
(SUMIF('Routed face only'!$B$17:$B$30,B617,'Routed face only'!$G$17:$G$30)) +
(SUMIF('Routed face only (2)'!$B$17:$B$30,B617,'Routed face only (2)'!$G$17:$G$30)) +
(SUMIF('Routed alum faces letters'!$B$17:$B$30,B617,'Routed alum faces letters'!$G$17:$G$30)) +
(SUMIF('Routed alum faces letters (2)'!$B$17:$B$30,B617,'Routed alum faces letters (2)'!$G$17:$G$30)) +
(SUMIF('Routed push through acrylic'!$B$17:$B$30,B617,'Routed push through acrylic'!$G$17:$G$30)) +
(SUMIF('Routed push through acrylic (2)'!$B$17:$B$30,B617,'Routed push through acrylic (2)'!$G$17:$G$30)) +
(SUMIF('Sf routed cabinet'!$B$17:$B$30,B617,'Sf routed cabinet'!$G$17:$G$30)) +
(SUMIF('Sf routed cabinet (2)'!$B$17:$B$30,B617,'Sf routed cabinet (2)'!$G$17:$G$30)) +
(SUMIF('Df routed cabinet'!$B$17:$B$30,B617,'Df routed cabinet'!$G$17:$G$30)) +
(SUMIF('Df routed cabinet (2)'!$B$17:$B$30,B617,'Df routed cabinet (2)'!$G$17:$G$30)) +
(SUMIF('Sf acrylic cabinet'!$B$17:$B$30,B617,'Sf acrylic cabinet'!$G$17:$G$30)) +
(SUMIF('Sf acrylic cabinet (2)'!$B$17:$B$30,B617,'Sf acrylic cabinet (2)'!$G$17:$G$30)) +
(SUMIF('Economy Sf acrylic'!$B$17:$B$30,B617,'Economy Sf acrylic'!$G$17:$G$30)) +
(SUMIF('Df acrylic cabinet'!$B$17:$B$30,B617,'Df acrylic cabinet'!$G$17:$G$30)) +
(SUMIF('Df acrylic cabinet (2)'!$B$17:$B$30,B617,'Df acrylic cabinet (2)'!$G$17:$G$30)) +
(SUMIF('Sf flex cabinet'!$B$17:$B$30,B617,'Sf flex cabinet'!$G$17:$G$30)) +
(SUMIF('Sf flex cabinet (2)'!$B$17:$B$30,B617,'Sf flex cabinet (2)'!$G$17:$G$30)) +
(SUMIF('Df flex cabinet'!$B$17:$B$36,B617,'Df flex cabinet'!$G$17:$G$36)) +
(SUMIF('Df flex cabinet (2)'!$B$17:$B$36,B617,'Df flex cabinet (2)'!$G$17:$G$36)) +
(SUMIF('Pole cover'!$B$17:$B$30,B617,'Pole cover'!$G$17:$G$30)) +
(SUMIF('Pole cover (2)'!$B$17:$B$30,B617,'Pole cover (2)'!$G$17:$G$30)) +
(SUMIF('Structural Steel Fab'!$B$17:$B$29,B617,'Structural Steel Fab'!$G$17:$G$29)) +
(SUMIF(Reveal!$B$17:$B$30,B617,Reveal!$G$17:$G$30)) +
(SUMIF('Reveal (2)'!$B$17:$B$30,B617,'Reveal (2)'!$G$17:$G$30)) +
(SUMIF('Crown cove top'!$B$17:$B$30,B617,'Crown cove top'!$G$17:$G$30)) +
(SUMIF('EMC assembly'!$B$17:$B$30,B617,'EMC assembly'!$G$17:$G$30)) +
(SUMIF(Crating!$B$17:$B$29,B617,Crating!$G$17:$G$29)) +
(SUMIF('LED wiring'!$B$17:$B$30,B617,'LED wiring'!$G$17:$G$30)) +
(SUMIF('Changeable copy face'!$B$17:$B$30,B617,'Changeable copy face'!$G$17:$G$30)) +
(SUMIF('Flex face assembly'!$B$17:$B$30,B617,'Flex face assembly'!$G$17:$G$30)) +
(SUMIF('Routed face assembly'!$B$17:$B$30,B617,'Routed face assembly'!$G$17:$G$30)) +
(SUMIF('Paint calculation'!$B$17:$B$30,B617,'Paint calculation'!$G$17:$G$30)) +
(SUMIF('Trimcap letter face'!$B$17:$B$30,B617,'Trimcap letter face'!$G$17:$G$30)) +
(SUMIF('Trimcap letter face (2)'!$B$17:$B$30,B617,'Trimcap letter face (2)'!$G$17:$G$30)) +
(SUMIF('Channel letter fabrication'!$B$17:$B$30,B617,'Channel letter fabrication'!$G$17:$G$30)) +
(SUMIF('Channel letter fabrication (2)'!$B$17:$B$30,B617,'Channel letter fabrication (2)'!$G$17:$G$30))</f>
        <v>0</v>
      </c>
    </row>
    <row r="618" spans="1:10">
      <c r="A618" s="28" t="str">
        <f>[1]ODBC!$A618</f>
        <v>#8 X 1-1/2 Drywall Screw</v>
      </c>
      <c r="B618" s="29" t="str">
        <f>[1]ODBC!B618</f>
        <v>36245</v>
      </c>
      <c r="C618" s="30">
        <f>IFERROR(VLOOKUP($B618,[1]ODBC!$B:$H,2,FALSE),"")</f>
        <v>7.4999999999999997E-2</v>
      </c>
      <c r="D618" s="30">
        <f>IFERROR(VLOOKUP($B618,[1]ODBC!$B:$H,3,FALSE),"")</f>
        <v>0.13500000000000001</v>
      </c>
      <c r="E618" s="30" t="str">
        <f>IFERROR(VLOOKUP($B618,[1]ODBC!$B:$H,4,FALSE),"")</f>
        <v>EA</v>
      </c>
      <c r="F618" s="31">
        <f>IFERROR(VLOOKUP($B618,[1]ODBC!$B:$H,5,FALSE),"")</f>
        <v>44.45</v>
      </c>
      <c r="G618" s="32">
        <f>[1]ODBC!G618</f>
        <v>0</v>
      </c>
      <c r="H618" s="33">
        <f>SUM([1]ODBC!H618)</f>
        <v>44972</v>
      </c>
      <c r="I618" s="41" t="str">
        <f>'Vinyl cutting'!$B$2</f>
        <v>J36938</v>
      </c>
      <c r="J618" s="42">
        <f ca="1">(SUMIF('Freeform time and material'!$B$17:$B$30,B618,'Freeform time and material'!$G$17:$G$30)) +
(SUMIF('Vinyl cutting'!$B$17:$B$30,B618,'Vinyl cutting'!$G$17:$G$30)) +
(SUMIF('Vinyl cutting (2)'!$B$17:$B$30,B618,'Vinyl cutting (2)'!$G$17:$G$30)) +
(SUMIF('Apply vinyl graphics'!$B$17:$B$30,B618,'Apply vinyl graphics'!$G$17:$G$30)) +
(SUMIF('Apply vinyl graphics (2)'!$B$17:$B$30,B618,'Apply vinyl graphics (2)'!$G$17:$G$30)) +
(SUMIF('Alum pan sign'!$B$17:$B$30,B618,'Alum pan sign'!$G$17:$G$30)) +
(SUMIF('Alum pan sign (2)'!$B$17:$B$30,B618,'Alum pan sign (2)'!$G$17:$G$30)) +
(SUMIF('Economy pan sign'!$B$17:$B$30,B618,'Economy pan sign'!$G$17:$G$30)) +
(SUMIF('Post and panel sign'!$B$17:$B$30,B618,'Post and panel sign'!$G$17:$G$30)) +
(SUMIF('Post and panel sign (2)'!$B$17:$B$30,B618,'Post and panel sign (2)'!$G$17:$G$30)) +
(SUMIF('Flat panels only'!$B$17:$B$30,B618,'Flat panels only'!$G$17:$G$30)) +
(SUMIF('Flat panels only (2)'!$B$17:$B$30,B618,'Flat panels only (2)'!$G$17:$G$30)) +
(SUMIF('Routed panel shapes'!$B$18:$B$31,B618,'Routed panel shapes'!$G$18:$G$31)) +
(SUMIF('Routed panel shapes (2)'!$B$18:$B$31,B618,'Routed panel shapes (2)'!$G$18:$G$31)) +
(SUMIF('Routed face only'!$B$17:$B$30,B618,'Routed face only'!$G$17:$G$30)) +
(SUMIF('Routed face only (2)'!$B$17:$B$30,B618,'Routed face only (2)'!$G$17:$G$30)) +
(SUMIF('Routed alum faces letters'!$B$17:$B$30,B618,'Routed alum faces letters'!$G$17:$G$30)) +
(SUMIF('Routed alum faces letters (2)'!$B$17:$B$30,B618,'Routed alum faces letters (2)'!$G$17:$G$30)) +
(SUMIF('Routed push through acrylic'!$B$17:$B$30,B618,'Routed push through acrylic'!$G$17:$G$30)) +
(SUMIF('Routed push through acrylic (2)'!$B$17:$B$30,B618,'Routed push through acrylic (2)'!$G$17:$G$30)) +
(SUMIF('Sf routed cabinet'!$B$17:$B$30,B618,'Sf routed cabinet'!$G$17:$G$30)) +
(SUMIF('Sf routed cabinet (2)'!$B$17:$B$30,B618,'Sf routed cabinet (2)'!$G$17:$G$30)) +
(SUMIF('Df routed cabinet'!$B$17:$B$30,B618,'Df routed cabinet'!$G$17:$G$30)) +
(SUMIF('Df routed cabinet (2)'!$B$17:$B$30,B618,'Df routed cabinet (2)'!$G$17:$G$30)) +
(SUMIF('Sf acrylic cabinet'!$B$17:$B$30,B618,'Sf acrylic cabinet'!$G$17:$G$30)) +
(SUMIF('Sf acrylic cabinet (2)'!$B$17:$B$30,B618,'Sf acrylic cabinet (2)'!$G$17:$G$30)) +
(SUMIF('Economy Sf acrylic'!$B$17:$B$30,B618,'Economy Sf acrylic'!$G$17:$G$30)) +
(SUMIF('Df acrylic cabinet'!$B$17:$B$30,B618,'Df acrylic cabinet'!$G$17:$G$30)) +
(SUMIF('Df acrylic cabinet (2)'!$B$17:$B$30,B618,'Df acrylic cabinet (2)'!$G$17:$G$30)) +
(SUMIF('Sf flex cabinet'!$B$17:$B$30,B618,'Sf flex cabinet'!$G$17:$G$30)) +
(SUMIF('Sf flex cabinet (2)'!$B$17:$B$30,B618,'Sf flex cabinet (2)'!$G$17:$G$30)) +
(SUMIF('Df flex cabinet'!$B$17:$B$36,B618,'Df flex cabinet'!$G$17:$G$36)) +
(SUMIF('Df flex cabinet (2)'!$B$17:$B$36,B618,'Df flex cabinet (2)'!$G$17:$G$36)) +
(SUMIF('Pole cover'!$B$17:$B$30,B618,'Pole cover'!$G$17:$G$30)) +
(SUMIF('Pole cover (2)'!$B$17:$B$30,B618,'Pole cover (2)'!$G$17:$G$30)) +
(SUMIF('Structural Steel Fab'!$B$17:$B$29,B618,'Structural Steel Fab'!$G$17:$G$29)) +
(SUMIF(Reveal!$B$17:$B$30,B618,Reveal!$G$17:$G$30)) +
(SUMIF('Reveal (2)'!$B$17:$B$30,B618,'Reveal (2)'!$G$17:$G$30)) +
(SUMIF('Crown cove top'!$B$17:$B$30,B618,'Crown cove top'!$G$17:$G$30)) +
(SUMIF('EMC assembly'!$B$17:$B$30,B618,'EMC assembly'!$G$17:$G$30)) +
(SUMIF(Crating!$B$17:$B$29,B618,Crating!$G$17:$G$29)) +
(SUMIF('LED wiring'!$B$17:$B$30,B618,'LED wiring'!$G$17:$G$30)) +
(SUMIF('Changeable copy face'!$B$17:$B$30,B618,'Changeable copy face'!$G$17:$G$30)) +
(SUMIF('Flex face assembly'!$B$17:$B$30,B618,'Flex face assembly'!$G$17:$G$30)) +
(SUMIF('Routed face assembly'!$B$17:$B$30,B618,'Routed face assembly'!$G$17:$G$30)) +
(SUMIF('Paint calculation'!$B$17:$B$30,B618,'Paint calculation'!$G$17:$G$30)) +
(SUMIF('Trimcap letter face'!$B$17:$B$30,B618,'Trimcap letter face'!$G$17:$G$30)) +
(SUMIF('Trimcap letter face (2)'!$B$17:$B$30,B618,'Trimcap letter face (2)'!$G$17:$G$30)) +
(SUMIF('Channel letter fabrication'!$B$17:$B$30,B618,'Channel letter fabrication'!$G$17:$G$30)) +
(SUMIF('Channel letter fabrication (2)'!$B$17:$B$30,B618,'Channel letter fabrication (2)'!$G$17:$G$30))</f>
        <v>0</v>
      </c>
    </row>
    <row r="619" spans="1:10">
      <c r="A619" s="28" t="str">
        <f>[1]ODBC!$A619</f>
        <v>#8 X 2 Drywall Screw</v>
      </c>
      <c r="B619" s="29" t="str">
        <f>[1]ODBC!B619</f>
        <v>36250</v>
      </c>
      <c r="C619" s="30">
        <f>IFERROR(VLOOKUP($B619,[1]ODBC!$B:$H,2,FALSE),"")</f>
        <v>0.08</v>
      </c>
      <c r="D619" s="30">
        <f>IFERROR(VLOOKUP($B619,[1]ODBC!$B:$H,3,FALSE),"")</f>
        <v>0.14399999999999999</v>
      </c>
      <c r="E619" s="30" t="str">
        <f>IFERROR(VLOOKUP($B619,[1]ODBC!$B:$H,4,FALSE),"")</f>
        <v>EA</v>
      </c>
      <c r="F619" s="31">
        <f>IFERROR(VLOOKUP($B619,[1]ODBC!$B:$H,5,FALSE),"")</f>
        <v>44.45</v>
      </c>
      <c r="G619" s="32">
        <f>[1]ODBC!G619</f>
        <v>0</v>
      </c>
      <c r="H619" s="33">
        <f>SUM([1]ODBC!H619)</f>
        <v>0</v>
      </c>
      <c r="I619" s="41" t="str">
        <f>'Vinyl cutting'!$B$2</f>
        <v>J36938</v>
      </c>
      <c r="J619" s="42">
        <f ca="1">(SUMIF('Freeform time and material'!$B$17:$B$30,B619,'Freeform time and material'!$G$17:$G$30)) +
(SUMIF('Vinyl cutting'!$B$17:$B$30,B619,'Vinyl cutting'!$G$17:$G$30)) +
(SUMIF('Vinyl cutting (2)'!$B$17:$B$30,B619,'Vinyl cutting (2)'!$G$17:$G$30)) +
(SUMIF('Apply vinyl graphics'!$B$17:$B$30,B619,'Apply vinyl graphics'!$G$17:$G$30)) +
(SUMIF('Apply vinyl graphics (2)'!$B$17:$B$30,B619,'Apply vinyl graphics (2)'!$G$17:$G$30)) +
(SUMIF('Alum pan sign'!$B$17:$B$30,B619,'Alum pan sign'!$G$17:$G$30)) +
(SUMIF('Alum pan sign (2)'!$B$17:$B$30,B619,'Alum pan sign (2)'!$G$17:$G$30)) +
(SUMIF('Economy pan sign'!$B$17:$B$30,B619,'Economy pan sign'!$G$17:$G$30)) +
(SUMIF('Post and panel sign'!$B$17:$B$30,B619,'Post and panel sign'!$G$17:$G$30)) +
(SUMIF('Post and panel sign (2)'!$B$17:$B$30,B619,'Post and panel sign (2)'!$G$17:$G$30)) +
(SUMIF('Flat panels only'!$B$17:$B$30,B619,'Flat panels only'!$G$17:$G$30)) +
(SUMIF('Flat panels only (2)'!$B$17:$B$30,B619,'Flat panels only (2)'!$G$17:$G$30)) +
(SUMIF('Routed panel shapes'!$B$18:$B$31,B619,'Routed panel shapes'!$G$18:$G$31)) +
(SUMIF('Routed panel shapes (2)'!$B$18:$B$31,B619,'Routed panel shapes (2)'!$G$18:$G$31)) +
(SUMIF('Routed face only'!$B$17:$B$30,B619,'Routed face only'!$G$17:$G$30)) +
(SUMIF('Routed face only (2)'!$B$17:$B$30,B619,'Routed face only (2)'!$G$17:$G$30)) +
(SUMIF('Routed alum faces letters'!$B$17:$B$30,B619,'Routed alum faces letters'!$G$17:$G$30)) +
(SUMIF('Routed alum faces letters (2)'!$B$17:$B$30,B619,'Routed alum faces letters (2)'!$G$17:$G$30)) +
(SUMIF('Routed push through acrylic'!$B$17:$B$30,B619,'Routed push through acrylic'!$G$17:$G$30)) +
(SUMIF('Routed push through acrylic (2)'!$B$17:$B$30,B619,'Routed push through acrylic (2)'!$G$17:$G$30)) +
(SUMIF('Sf routed cabinet'!$B$17:$B$30,B619,'Sf routed cabinet'!$G$17:$G$30)) +
(SUMIF('Sf routed cabinet (2)'!$B$17:$B$30,B619,'Sf routed cabinet (2)'!$G$17:$G$30)) +
(SUMIF('Df routed cabinet'!$B$17:$B$30,B619,'Df routed cabinet'!$G$17:$G$30)) +
(SUMIF('Df routed cabinet (2)'!$B$17:$B$30,B619,'Df routed cabinet (2)'!$G$17:$G$30)) +
(SUMIF('Sf acrylic cabinet'!$B$17:$B$30,B619,'Sf acrylic cabinet'!$G$17:$G$30)) +
(SUMIF('Sf acrylic cabinet (2)'!$B$17:$B$30,B619,'Sf acrylic cabinet (2)'!$G$17:$G$30)) +
(SUMIF('Economy Sf acrylic'!$B$17:$B$30,B619,'Economy Sf acrylic'!$G$17:$G$30)) +
(SUMIF('Df acrylic cabinet'!$B$17:$B$30,B619,'Df acrylic cabinet'!$G$17:$G$30)) +
(SUMIF('Df acrylic cabinet (2)'!$B$17:$B$30,B619,'Df acrylic cabinet (2)'!$G$17:$G$30)) +
(SUMIF('Sf flex cabinet'!$B$17:$B$30,B619,'Sf flex cabinet'!$G$17:$G$30)) +
(SUMIF('Sf flex cabinet (2)'!$B$17:$B$30,B619,'Sf flex cabinet (2)'!$G$17:$G$30)) +
(SUMIF('Df flex cabinet'!$B$17:$B$36,B619,'Df flex cabinet'!$G$17:$G$36)) +
(SUMIF('Df flex cabinet (2)'!$B$17:$B$36,B619,'Df flex cabinet (2)'!$G$17:$G$36)) +
(SUMIF('Pole cover'!$B$17:$B$30,B619,'Pole cover'!$G$17:$G$30)) +
(SUMIF('Pole cover (2)'!$B$17:$B$30,B619,'Pole cover (2)'!$G$17:$G$30)) +
(SUMIF('Structural Steel Fab'!$B$17:$B$29,B619,'Structural Steel Fab'!$G$17:$G$29)) +
(SUMIF(Reveal!$B$17:$B$30,B619,Reveal!$G$17:$G$30)) +
(SUMIF('Reveal (2)'!$B$17:$B$30,B619,'Reveal (2)'!$G$17:$G$30)) +
(SUMIF('Crown cove top'!$B$17:$B$30,B619,'Crown cove top'!$G$17:$G$30)) +
(SUMIF('EMC assembly'!$B$17:$B$30,B619,'EMC assembly'!$G$17:$G$30)) +
(SUMIF(Crating!$B$17:$B$29,B619,Crating!$G$17:$G$29)) +
(SUMIF('LED wiring'!$B$17:$B$30,B619,'LED wiring'!$G$17:$G$30)) +
(SUMIF('Changeable copy face'!$B$17:$B$30,B619,'Changeable copy face'!$G$17:$G$30)) +
(SUMIF('Flex face assembly'!$B$17:$B$30,B619,'Flex face assembly'!$G$17:$G$30)) +
(SUMIF('Routed face assembly'!$B$17:$B$30,B619,'Routed face assembly'!$G$17:$G$30)) +
(SUMIF('Paint calculation'!$B$17:$B$30,B619,'Paint calculation'!$G$17:$G$30)) +
(SUMIF('Trimcap letter face'!$B$17:$B$30,B619,'Trimcap letter face'!$G$17:$G$30)) +
(SUMIF('Trimcap letter face (2)'!$B$17:$B$30,B619,'Trimcap letter face (2)'!$G$17:$G$30)) +
(SUMIF('Channel letter fabrication'!$B$17:$B$30,B619,'Channel letter fabrication'!$G$17:$G$30)) +
(SUMIF('Channel letter fabrication (2)'!$B$17:$B$30,B619,'Channel letter fabrication (2)'!$G$17:$G$30))</f>
        <v>0</v>
      </c>
    </row>
    <row r="620" spans="1:10">
      <c r="A620" s="28" t="str">
        <f>[1]ODBC!$A620</f>
        <v>#8 X 2-1/2 Drywall Screw</v>
      </c>
      <c r="B620" s="29" t="str">
        <f>[1]ODBC!B620</f>
        <v>36255</v>
      </c>
      <c r="C620" s="30">
        <f>IFERROR(VLOOKUP($B620,[1]ODBC!$B:$H,2,FALSE),"")</f>
        <v>0.09</v>
      </c>
      <c r="D620" s="30">
        <f>IFERROR(VLOOKUP($B620,[1]ODBC!$B:$H,3,FALSE),"")</f>
        <v>0.16200000000000001</v>
      </c>
      <c r="E620" s="30" t="str">
        <f>IFERROR(VLOOKUP($B620,[1]ODBC!$B:$H,4,FALSE),"")</f>
        <v>EA</v>
      </c>
      <c r="F620" s="31">
        <f>IFERROR(VLOOKUP($B620,[1]ODBC!$B:$H,5,FALSE),"")</f>
        <v>44.45</v>
      </c>
      <c r="G620" s="32">
        <f>[1]ODBC!G620</f>
        <v>0</v>
      </c>
      <c r="H620" s="33">
        <f>SUM([1]ODBC!H620)</f>
        <v>0</v>
      </c>
      <c r="I620" s="41" t="str">
        <f>'Vinyl cutting'!$B$2</f>
        <v>J36938</v>
      </c>
      <c r="J620" s="42">
        <f ca="1">(SUMIF('Freeform time and material'!$B$17:$B$30,B620,'Freeform time and material'!$G$17:$G$30)) +
(SUMIF('Vinyl cutting'!$B$17:$B$30,B620,'Vinyl cutting'!$G$17:$G$30)) +
(SUMIF('Vinyl cutting (2)'!$B$17:$B$30,B620,'Vinyl cutting (2)'!$G$17:$G$30)) +
(SUMIF('Apply vinyl graphics'!$B$17:$B$30,B620,'Apply vinyl graphics'!$G$17:$G$30)) +
(SUMIF('Apply vinyl graphics (2)'!$B$17:$B$30,B620,'Apply vinyl graphics (2)'!$G$17:$G$30)) +
(SUMIF('Alum pan sign'!$B$17:$B$30,B620,'Alum pan sign'!$G$17:$G$30)) +
(SUMIF('Alum pan sign (2)'!$B$17:$B$30,B620,'Alum pan sign (2)'!$G$17:$G$30)) +
(SUMIF('Economy pan sign'!$B$17:$B$30,B620,'Economy pan sign'!$G$17:$G$30)) +
(SUMIF('Post and panel sign'!$B$17:$B$30,B620,'Post and panel sign'!$G$17:$G$30)) +
(SUMIF('Post and panel sign (2)'!$B$17:$B$30,B620,'Post and panel sign (2)'!$G$17:$G$30)) +
(SUMIF('Flat panels only'!$B$17:$B$30,B620,'Flat panels only'!$G$17:$G$30)) +
(SUMIF('Flat panels only (2)'!$B$17:$B$30,B620,'Flat panels only (2)'!$G$17:$G$30)) +
(SUMIF('Routed panel shapes'!$B$18:$B$31,B620,'Routed panel shapes'!$G$18:$G$31)) +
(SUMIF('Routed panel shapes (2)'!$B$18:$B$31,B620,'Routed panel shapes (2)'!$G$18:$G$31)) +
(SUMIF('Routed face only'!$B$17:$B$30,B620,'Routed face only'!$G$17:$G$30)) +
(SUMIF('Routed face only (2)'!$B$17:$B$30,B620,'Routed face only (2)'!$G$17:$G$30)) +
(SUMIF('Routed alum faces letters'!$B$17:$B$30,B620,'Routed alum faces letters'!$G$17:$G$30)) +
(SUMIF('Routed alum faces letters (2)'!$B$17:$B$30,B620,'Routed alum faces letters (2)'!$G$17:$G$30)) +
(SUMIF('Routed push through acrylic'!$B$17:$B$30,B620,'Routed push through acrylic'!$G$17:$G$30)) +
(SUMIF('Routed push through acrylic (2)'!$B$17:$B$30,B620,'Routed push through acrylic (2)'!$G$17:$G$30)) +
(SUMIF('Sf routed cabinet'!$B$17:$B$30,B620,'Sf routed cabinet'!$G$17:$G$30)) +
(SUMIF('Sf routed cabinet (2)'!$B$17:$B$30,B620,'Sf routed cabinet (2)'!$G$17:$G$30)) +
(SUMIF('Df routed cabinet'!$B$17:$B$30,B620,'Df routed cabinet'!$G$17:$G$30)) +
(SUMIF('Df routed cabinet (2)'!$B$17:$B$30,B620,'Df routed cabinet (2)'!$G$17:$G$30)) +
(SUMIF('Sf acrylic cabinet'!$B$17:$B$30,B620,'Sf acrylic cabinet'!$G$17:$G$30)) +
(SUMIF('Sf acrylic cabinet (2)'!$B$17:$B$30,B620,'Sf acrylic cabinet (2)'!$G$17:$G$30)) +
(SUMIF('Economy Sf acrylic'!$B$17:$B$30,B620,'Economy Sf acrylic'!$G$17:$G$30)) +
(SUMIF('Df acrylic cabinet'!$B$17:$B$30,B620,'Df acrylic cabinet'!$G$17:$G$30)) +
(SUMIF('Df acrylic cabinet (2)'!$B$17:$B$30,B620,'Df acrylic cabinet (2)'!$G$17:$G$30)) +
(SUMIF('Sf flex cabinet'!$B$17:$B$30,B620,'Sf flex cabinet'!$G$17:$G$30)) +
(SUMIF('Sf flex cabinet (2)'!$B$17:$B$30,B620,'Sf flex cabinet (2)'!$G$17:$G$30)) +
(SUMIF('Df flex cabinet'!$B$17:$B$36,B620,'Df flex cabinet'!$G$17:$G$36)) +
(SUMIF('Df flex cabinet (2)'!$B$17:$B$36,B620,'Df flex cabinet (2)'!$G$17:$G$36)) +
(SUMIF('Pole cover'!$B$17:$B$30,B620,'Pole cover'!$G$17:$G$30)) +
(SUMIF('Pole cover (2)'!$B$17:$B$30,B620,'Pole cover (2)'!$G$17:$G$30)) +
(SUMIF('Structural Steel Fab'!$B$17:$B$29,B620,'Structural Steel Fab'!$G$17:$G$29)) +
(SUMIF(Reveal!$B$17:$B$30,B620,Reveal!$G$17:$G$30)) +
(SUMIF('Reveal (2)'!$B$17:$B$30,B620,'Reveal (2)'!$G$17:$G$30)) +
(SUMIF('Crown cove top'!$B$17:$B$30,B620,'Crown cove top'!$G$17:$G$30)) +
(SUMIF('EMC assembly'!$B$17:$B$30,B620,'EMC assembly'!$G$17:$G$30)) +
(SUMIF(Crating!$B$17:$B$29,B620,Crating!$G$17:$G$29)) +
(SUMIF('LED wiring'!$B$17:$B$30,B620,'LED wiring'!$G$17:$G$30)) +
(SUMIF('Changeable copy face'!$B$17:$B$30,B620,'Changeable copy face'!$G$17:$G$30)) +
(SUMIF('Flex face assembly'!$B$17:$B$30,B620,'Flex face assembly'!$G$17:$G$30)) +
(SUMIF('Routed face assembly'!$B$17:$B$30,B620,'Routed face assembly'!$G$17:$G$30)) +
(SUMIF('Paint calculation'!$B$17:$B$30,B620,'Paint calculation'!$G$17:$G$30)) +
(SUMIF('Trimcap letter face'!$B$17:$B$30,B620,'Trimcap letter face'!$G$17:$G$30)) +
(SUMIF('Trimcap letter face (2)'!$B$17:$B$30,B620,'Trimcap letter face (2)'!$G$17:$G$30)) +
(SUMIF('Channel letter fabrication'!$B$17:$B$30,B620,'Channel letter fabrication'!$G$17:$G$30)) +
(SUMIF('Channel letter fabrication (2)'!$B$17:$B$30,B620,'Channel letter fabrication (2)'!$G$17:$G$30))</f>
        <v>0</v>
      </c>
    </row>
    <row r="621" spans="1:10">
      <c r="A621" s="28" t="str">
        <f>[1]ODBC!$A621</f>
        <v>#8 X 3" Drywall Screw</v>
      </c>
      <c r="B621" s="29" t="str">
        <f>[1]ODBC!B621</f>
        <v>36260</v>
      </c>
      <c r="C621" s="30">
        <f>IFERROR(VLOOKUP($B621,[1]ODBC!$B:$H,2,FALSE),"")</f>
        <v>2.8000000000000001E-2</v>
      </c>
      <c r="D621" s="30">
        <f>IFERROR(VLOOKUP($B621,[1]ODBC!$B:$H,3,FALSE),"")</f>
        <v>0.05</v>
      </c>
      <c r="E621" s="30" t="str">
        <f>IFERROR(VLOOKUP($B621,[1]ODBC!$B:$H,4,FALSE),"")</f>
        <v>EA</v>
      </c>
      <c r="F621" s="31">
        <f>IFERROR(VLOOKUP($B621,[1]ODBC!$B:$H,5,FALSE),"")</f>
        <v>44.45</v>
      </c>
      <c r="G621" s="32">
        <f>[1]ODBC!G621</f>
        <v>0</v>
      </c>
      <c r="H621" s="33">
        <f>SUM([1]ODBC!H621)</f>
        <v>0</v>
      </c>
      <c r="I621" s="41" t="str">
        <f>'Vinyl cutting'!$B$2</f>
        <v>J36938</v>
      </c>
      <c r="J621" s="42">
        <f ca="1">(SUMIF('Freeform time and material'!$B$17:$B$30,B621,'Freeform time and material'!$G$17:$G$30)) +
(SUMIF('Vinyl cutting'!$B$17:$B$30,B621,'Vinyl cutting'!$G$17:$G$30)) +
(SUMIF('Vinyl cutting (2)'!$B$17:$B$30,B621,'Vinyl cutting (2)'!$G$17:$G$30)) +
(SUMIF('Apply vinyl graphics'!$B$17:$B$30,B621,'Apply vinyl graphics'!$G$17:$G$30)) +
(SUMIF('Apply vinyl graphics (2)'!$B$17:$B$30,B621,'Apply vinyl graphics (2)'!$G$17:$G$30)) +
(SUMIF('Alum pan sign'!$B$17:$B$30,B621,'Alum pan sign'!$G$17:$G$30)) +
(SUMIF('Alum pan sign (2)'!$B$17:$B$30,B621,'Alum pan sign (2)'!$G$17:$G$30)) +
(SUMIF('Economy pan sign'!$B$17:$B$30,B621,'Economy pan sign'!$G$17:$G$30)) +
(SUMIF('Post and panel sign'!$B$17:$B$30,B621,'Post and panel sign'!$G$17:$G$30)) +
(SUMIF('Post and panel sign (2)'!$B$17:$B$30,B621,'Post and panel sign (2)'!$G$17:$G$30)) +
(SUMIF('Flat panels only'!$B$17:$B$30,B621,'Flat panels only'!$G$17:$G$30)) +
(SUMIF('Flat panels only (2)'!$B$17:$B$30,B621,'Flat panels only (2)'!$G$17:$G$30)) +
(SUMIF('Routed panel shapes'!$B$18:$B$31,B621,'Routed panel shapes'!$G$18:$G$31)) +
(SUMIF('Routed panel shapes (2)'!$B$18:$B$31,B621,'Routed panel shapes (2)'!$G$18:$G$31)) +
(SUMIF('Routed face only'!$B$17:$B$30,B621,'Routed face only'!$G$17:$G$30)) +
(SUMIF('Routed face only (2)'!$B$17:$B$30,B621,'Routed face only (2)'!$G$17:$G$30)) +
(SUMIF('Routed alum faces letters'!$B$17:$B$30,B621,'Routed alum faces letters'!$G$17:$G$30)) +
(SUMIF('Routed alum faces letters (2)'!$B$17:$B$30,B621,'Routed alum faces letters (2)'!$G$17:$G$30)) +
(SUMIF('Routed push through acrylic'!$B$17:$B$30,B621,'Routed push through acrylic'!$G$17:$G$30)) +
(SUMIF('Routed push through acrylic (2)'!$B$17:$B$30,B621,'Routed push through acrylic (2)'!$G$17:$G$30)) +
(SUMIF('Sf routed cabinet'!$B$17:$B$30,B621,'Sf routed cabinet'!$G$17:$G$30)) +
(SUMIF('Sf routed cabinet (2)'!$B$17:$B$30,B621,'Sf routed cabinet (2)'!$G$17:$G$30)) +
(SUMIF('Df routed cabinet'!$B$17:$B$30,B621,'Df routed cabinet'!$G$17:$G$30)) +
(SUMIF('Df routed cabinet (2)'!$B$17:$B$30,B621,'Df routed cabinet (2)'!$G$17:$G$30)) +
(SUMIF('Sf acrylic cabinet'!$B$17:$B$30,B621,'Sf acrylic cabinet'!$G$17:$G$30)) +
(SUMIF('Sf acrylic cabinet (2)'!$B$17:$B$30,B621,'Sf acrylic cabinet (2)'!$G$17:$G$30)) +
(SUMIF('Economy Sf acrylic'!$B$17:$B$30,B621,'Economy Sf acrylic'!$G$17:$G$30)) +
(SUMIF('Df acrylic cabinet'!$B$17:$B$30,B621,'Df acrylic cabinet'!$G$17:$G$30)) +
(SUMIF('Df acrylic cabinet (2)'!$B$17:$B$30,B621,'Df acrylic cabinet (2)'!$G$17:$G$30)) +
(SUMIF('Sf flex cabinet'!$B$17:$B$30,B621,'Sf flex cabinet'!$G$17:$G$30)) +
(SUMIF('Sf flex cabinet (2)'!$B$17:$B$30,B621,'Sf flex cabinet (2)'!$G$17:$G$30)) +
(SUMIF('Df flex cabinet'!$B$17:$B$36,B621,'Df flex cabinet'!$G$17:$G$36)) +
(SUMIF('Df flex cabinet (2)'!$B$17:$B$36,B621,'Df flex cabinet (2)'!$G$17:$G$36)) +
(SUMIF('Pole cover'!$B$17:$B$30,B621,'Pole cover'!$G$17:$G$30)) +
(SUMIF('Pole cover (2)'!$B$17:$B$30,B621,'Pole cover (2)'!$G$17:$G$30)) +
(SUMIF('Structural Steel Fab'!$B$17:$B$29,B621,'Structural Steel Fab'!$G$17:$G$29)) +
(SUMIF(Reveal!$B$17:$B$30,B621,Reveal!$G$17:$G$30)) +
(SUMIF('Reveal (2)'!$B$17:$B$30,B621,'Reveal (2)'!$G$17:$G$30)) +
(SUMIF('Crown cove top'!$B$17:$B$30,B621,'Crown cove top'!$G$17:$G$30)) +
(SUMIF('EMC assembly'!$B$17:$B$30,B621,'EMC assembly'!$G$17:$G$30)) +
(SUMIF(Crating!$B$17:$B$29,B621,Crating!$G$17:$G$29)) +
(SUMIF('LED wiring'!$B$17:$B$30,B621,'LED wiring'!$G$17:$G$30)) +
(SUMIF('Changeable copy face'!$B$17:$B$30,B621,'Changeable copy face'!$G$17:$G$30)) +
(SUMIF('Flex face assembly'!$B$17:$B$30,B621,'Flex face assembly'!$G$17:$G$30)) +
(SUMIF('Routed face assembly'!$B$17:$B$30,B621,'Routed face assembly'!$G$17:$G$30)) +
(SUMIF('Paint calculation'!$B$17:$B$30,B621,'Paint calculation'!$G$17:$G$30)) +
(SUMIF('Trimcap letter face'!$B$17:$B$30,B621,'Trimcap letter face'!$G$17:$G$30)) +
(SUMIF('Trimcap letter face (2)'!$B$17:$B$30,B621,'Trimcap letter face (2)'!$G$17:$G$30)) +
(SUMIF('Channel letter fabrication'!$B$17:$B$30,B621,'Channel letter fabrication'!$G$17:$G$30)) +
(SUMIF('Channel letter fabrication (2)'!$B$17:$B$30,B621,'Channel letter fabrication (2)'!$G$17:$G$30))</f>
        <v>0</v>
      </c>
    </row>
    <row r="622" spans="1:10">
      <c r="A622" s="28" t="str">
        <f>[1]ODBC!$A622</f>
        <v>#10 X 3-1/2 Drywall Screw</v>
      </c>
      <c r="B622" s="29" t="str">
        <f>[1]ODBC!B622</f>
        <v>36265</v>
      </c>
      <c r="C622" s="30">
        <f>IFERROR(VLOOKUP($B622,[1]ODBC!$B:$H,2,FALSE),"")</f>
        <v>0.12</v>
      </c>
      <c r="D622" s="30">
        <f>IFERROR(VLOOKUP($B622,[1]ODBC!$B:$H,3,FALSE),"")</f>
        <v>0.216</v>
      </c>
      <c r="E622" s="30" t="str">
        <f>IFERROR(VLOOKUP($B622,[1]ODBC!$B:$H,4,FALSE),"")</f>
        <v>EA</v>
      </c>
      <c r="F622" s="31">
        <f>IFERROR(VLOOKUP($B622,[1]ODBC!$B:$H,5,FALSE),"")</f>
        <v>44.45</v>
      </c>
      <c r="G622" s="32">
        <f>[1]ODBC!G622</f>
        <v>0</v>
      </c>
      <c r="H622" s="33">
        <f>SUM([1]ODBC!H622)</f>
        <v>0</v>
      </c>
      <c r="I622" s="41" t="str">
        <f>'Vinyl cutting'!$B$2</f>
        <v>J36938</v>
      </c>
      <c r="J622" s="42">
        <f ca="1">(SUMIF('Freeform time and material'!$B$17:$B$30,B622,'Freeform time and material'!$G$17:$G$30)) +
(SUMIF('Vinyl cutting'!$B$17:$B$30,B622,'Vinyl cutting'!$G$17:$G$30)) +
(SUMIF('Vinyl cutting (2)'!$B$17:$B$30,B622,'Vinyl cutting (2)'!$G$17:$G$30)) +
(SUMIF('Apply vinyl graphics'!$B$17:$B$30,B622,'Apply vinyl graphics'!$G$17:$G$30)) +
(SUMIF('Apply vinyl graphics (2)'!$B$17:$B$30,B622,'Apply vinyl graphics (2)'!$G$17:$G$30)) +
(SUMIF('Alum pan sign'!$B$17:$B$30,B622,'Alum pan sign'!$G$17:$G$30)) +
(SUMIF('Alum pan sign (2)'!$B$17:$B$30,B622,'Alum pan sign (2)'!$G$17:$G$30)) +
(SUMIF('Economy pan sign'!$B$17:$B$30,B622,'Economy pan sign'!$G$17:$G$30)) +
(SUMIF('Post and panel sign'!$B$17:$B$30,B622,'Post and panel sign'!$G$17:$G$30)) +
(SUMIF('Post and panel sign (2)'!$B$17:$B$30,B622,'Post and panel sign (2)'!$G$17:$G$30)) +
(SUMIF('Flat panels only'!$B$17:$B$30,B622,'Flat panels only'!$G$17:$G$30)) +
(SUMIF('Flat panels only (2)'!$B$17:$B$30,B622,'Flat panels only (2)'!$G$17:$G$30)) +
(SUMIF('Routed panel shapes'!$B$18:$B$31,B622,'Routed panel shapes'!$G$18:$G$31)) +
(SUMIF('Routed panel shapes (2)'!$B$18:$B$31,B622,'Routed panel shapes (2)'!$G$18:$G$31)) +
(SUMIF('Routed face only'!$B$17:$B$30,B622,'Routed face only'!$G$17:$G$30)) +
(SUMIF('Routed face only (2)'!$B$17:$B$30,B622,'Routed face only (2)'!$G$17:$G$30)) +
(SUMIF('Routed alum faces letters'!$B$17:$B$30,B622,'Routed alum faces letters'!$G$17:$G$30)) +
(SUMIF('Routed alum faces letters (2)'!$B$17:$B$30,B622,'Routed alum faces letters (2)'!$G$17:$G$30)) +
(SUMIF('Routed push through acrylic'!$B$17:$B$30,B622,'Routed push through acrylic'!$G$17:$G$30)) +
(SUMIF('Routed push through acrylic (2)'!$B$17:$B$30,B622,'Routed push through acrylic (2)'!$G$17:$G$30)) +
(SUMIF('Sf routed cabinet'!$B$17:$B$30,B622,'Sf routed cabinet'!$G$17:$G$30)) +
(SUMIF('Sf routed cabinet (2)'!$B$17:$B$30,B622,'Sf routed cabinet (2)'!$G$17:$G$30)) +
(SUMIF('Df routed cabinet'!$B$17:$B$30,B622,'Df routed cabinet'!$G$17:$G$30)) +
(SUMIF('Df routed cabinet (2)'!$B$17:$B$30,B622,'Df routed cabinet (2)'!$G$17:$G$30)) +
(SUMIF('Sf acrylic cabinet'!$B$17:$B$30,B622,'Sf acrylic cabinet'!$G$17:$G$30)) +
(SUMIF('Sf acrylic cabinet (2)'!$B$17:$B$30,B622,'Sf acrylic cabinet (2)'!$G$17:$G$30)) +
(SUMIF('Economy Sf acrylic'!$B$17:$B$30,B622,'Economy Sf acrylic'!$G$17:$G$30)) +
(SUMIF('Df acrylic cabinet'!$B$17:$B$30,B622,'Df acrylic cabinet'!$G$17:$G$30)) +
(SUMIF('Df acrylic cabinet (2)'!$B$17:$B$30,B622,'Df acrylic cabinet (2)'!$G$17:$G$30)) +
(SUMIF('Sf flex cabinet'!$B$17:$B$30,B622,'Sf flex cabinet'!$G$17:$G$30)) +
(SUMIF('Sf flex cabinet (2)'!$B$17:$B$30,B622,'Sf flex cabinet (2)'!$G$17:$G$30)) +
(SUMIF('Df flex cabinet'!$B$17:$B$36,B622,'Df flex cabinet'!$G$17:$G$36)) +
(SUMIF('Df flex cabinet (2)'!$B$17:$B$36,B622,'Df flex cabinet (2)'!$G$17:$G$36)) +
(SUMIF('Pole cover'!$B$17:$B$30,B622,'Pole cover'!$G$17:$G$30)) +
(SUMIF('Pole cover (2)'!$B$17:$B$30,B622,'Pole cover (2)'!$G$17:$G$30)) +
(SUMIF('Structural Steel Fab'!$B$17:$B$29,B622,'Structural Steel Fab'!$G$17:$G$29)) +
(SUMIF(Reveal!$B$17:$B$30,B622,Reveal!$G$17:$G$30)) +
(SUMIF('Reveal (2)'!$B$17:$B$30,B622,'Reveal (2)'!$G$17:$G$30)) +
(SUMIF('Crown cove top'!$B$17:$B$30,B622,'Crown cove top'!$G$17:$G$30)) +
(SUMIF('EMC assembly'!$B$17:$B$30,B622,'EMC assembly'!$G$17:$G$30)) +
(SUMIF(Crating!$B$17:$B$29,B622,Crating!$G$17:$G$29)) +
(SUMIF('LED wiring'!$B$17:$B$30,B622,'LED wiring'!$G$17:$G$30)) +
(SUMIF('Changeable copy face'!$B$17:$B$30,B622,'Changeable copy face'!$G$17:$G$30)) +
(SUMIF('Flex face assembly'!$B$17:$B$30,B622,'Flex face assembly'!$G$17:$G$30)) +
(SUMIF('Routed face assembly'!$B$17:$B$30,B622,'Routed face assembly'!$G$17:$G$30)) +
(SUMIF('Paint calculation'!$B$17:$B$30,B622,'Paint calculation'!$G$17:$G$30)) +
(SUMIF('Trimcap letter face'!$B$17:$B$30,B622,'Trimcap letter face'!$G$17:$G$30)) +
(SUMIF('Trimcap letter face (2)'!$B$17:$B$30,B622,'Trimcap letter face (2)'!$G$17:$G$30)) +
(SUMIF('Channel letter fabrication'!$B$17:$B$30,B622,'Channel letter fabrication'!$G$17:$G$30)) +
(SUMIF('Channel letter fabrication (2)'!$B$17:$B$30,B622,'Channel letter fabrication (2)'!$G$17:$G$30))</f>
        <v>0</v>
      </c>
    </row>
    <row r="623" spans="1:10">
      <c r="A623" s="28" t="str">
        <f>[1]ODBC!$A623</f>
        <v>#10 X 4" Drywall Screw</v>
      </c>
      <c r="B623" s="29" t="str">
        <f>[1]ODBC!B623</f>
        <v>36270</v>
      </c>
      <c r="C623" s="30">
        <f>IFERROR(VLOOKUP($B623,[1]ODBC!$B:$H,2,FALSE),"")</f>
        <v>0.12</v>
      </c>
      <c r="D623" s="30">
        <f>IFERROR(VLOOKUP($B623,[1]ODBC!$B:$H,3,FALSE),"")</f>
        <v>0.216</v>
      </c>
      <c r="E623" s="30" t="str">
        <f>IFERROR(VLOOKUP($B623,[1]ODBC!$B:$H,4,FALSE),"")</f>
        <v>EA</v>
      </c>
      <c r="F623" s="31">
        <f>IFERROR(VLOOKUP($B623,[1]ODBC!$B:$H,5,FALSE),"")</f>
        <v>44.45</v>
      </c>
      <c r="G623" s="32">
        <f>[1]ODBC!G623</f>
        <v>0</v>
      </c>
      <c r="H623" s="33">
        <f>SUM([1]ODBC!H623)</f>
        <v>0</v>
      </c>
      <c r="I623" s="41" t="str">
        <f>'Vinyl cutting'!$B$2</f>
        <v>J36938</v>
      </c>
      <c r="J623" s="42">
        <f ca="1">(SUMIF('Freeform time and material'!$B$17:$B$30,B623,'Freeform time and material'!$G$17:$G$30)) +
(SUMIF('Vinyl cutting'!$B$17:$B$30,B623,'Vinyl cutting'!$G$17:$G$30)) +
(SUMIF('Vinyl cutting (2)'!$B$17:$B$30,B623,'Vinyl cutting (2)'!$G$17:$G$30)) +
(SUMIF('Apply vinyl graphics'!$B$17:$B$30,B623,'Apply vinyl graphics'!$G$17:$G$30)) +
(SUMIF('Apply vinyl graphics (2)'!$B$17:$B$30,B623,'Apply vinyl graphics (2)'!$G$17:$G$30)) +
(SUMIF('Alum pan sign'!$B$17:$B$30,B623,'Alum pan sign'!$G$17:$G$30)) +
(SUMIF('Alum pan sign (2)'!$B$17:$B$30,B623,'Alum pan sign (2)'!$G$17:$G$30)) +
(SUMIF('Economy pan sign'!$B$17:$B$30,B623,'Economy pan sign'!$G$17:$G$30)) +
(SUMIF('Post and panel sign'!$B$17:$B$30,B623,'Post and panel sign'!$G$17:$G$30)) +
(SUMIF('Post and panel sign (2)'!$B$17:$B$30,B623,'Post and panel sign (2)'!$G$17:$G$30)) +
(SUMIF('Flat panels only'!$B$17:$B$30,B623,'Flat panels only'!$G$17:$G$30)) +
(SUMIF('Flat panels only (2)'!$B$17:$B$30,B623,'Flat panels only (2)'!$G$17:$G$30)) +
(SUMIF('Routed panel shapes'!$B$18:$B$31,B623,'Routed panel shapes'!$G$18:$G$31)) +
(SUMIF('Routed panel shapes (2)'!$B$18:$B$31,B623,'Routed panel shapes (2)'!$G$18:$G$31)) +
(SUMIF('Routed face only'!$B$17:$B$30,B623,'Routed face only'!$G$17:$G$30)) +
(SUMIF('Routed face only (2)'!$B$17:$B$30,B623,'Routed face only (2)'!$G$17:$G$30)) +
(SUMIF('Routed alum faces letters'!$B$17:$B$30,B623,'Routed alum faces letters'!$G$17:$G$30)) +
(SUMIF('Routed alum faces letters (2)'!$B$17:$B$30,B623,'Routed alum faces letters (2)'!$G$17:$G$30)) +
(SUMIF('Routed push through acrylic'!$B$17:$B$30,B623,'Routed push through acrylic'!$G$17:$G$30)) +
(SUMIF('Routed push through acrylic (2)'!$B$17:$B$30,B623,'Routed push through acrylic (2)'!$G$17:$G$30)) +
(SUMIF('Sf routed cabinet'!$B$17:$B$30,B623,'Sf routed cabinet'!$G$17:$G$30)) +
(SUMIF('Sf routed cabinet (2)'!$B$17:$B$30,B623,'Sf routed cabinet (2)'!$G$17:$G$30)) +
(SUMIF('Df routed cabinet'!$B$17:$B$30,B623,'Df routed cabinet'!$G$17:$G$30)) +
(SUMIF('Df routed cabinet (2)'!$B$17:$B$30,B623,'Df routed cabinet (2)'!$G$17:$G$30)) +
(SUMIF('Sf acrylic cabinet'!$B$17:$B$30,B623,'Sf acrylic cabinet'!$G$17:$G$30)) +
(SUMIF('Sf acrylic cabinet (2)'!$B$17:$B$30,B623,'Sf acrylic cabinet (2)'!$G$17:$G$30)) +
(SUMIF('Economy Sf acrylic'!$B$17:$B$30,B623,'Economy Sf acrylic'!$G$17:$G$30)) +
(SUMIF('Df acrylic cabinet'!$B$17:$B$30,B623,'Df acrylic cabinet'!$G$17:$G$30)) +
(SUMIF('Df acrylic cabinet (2)'!$B$17:$B$30,B623,'Df acrylic cabinet (2)'!$G$17:$G$30)) +
(SUMIF('Sf flex cabinet'!$B$17:$B$30,B623,'Sf flex cabinet'!$G$17:$G$30)) +
(SUMIF('Sf flex cabinet (2)'!$B$17:$B$30,B623,'Sf flex cabinet (2)'!$G$17:$G$30)) +
(SUMIF('Df flex cabinet'!$B$17:$B$36,B623,'Df flex cabinet'!$G$17:$G$36)) +
(SUMIF('Df flex cabinet (2)'!$B$17:$B$36,B623,'Df flex cabinet (2)'!$G$17:$G$36)) +
(SUMIF('Pole cover'!$B$17:$B$30,B623,'Pole cover'!$G$17:$G$30)) +
(SUMIF('Pole cover (2)'!$B$17:$B$30,B623,'Pole cover (2)'!$G$17:$G$30)) +
(SUMIF('Structural Steel Fab'!$B$17:$B$29,B623,'Structural Steel Fab'!$G$17:$G$29)) +
(SUMIF(Reveal!$B$17:$B$30,B623,Reveal!$G$17:$G$30)) +
(SUMIF('Reveal (2)'!$B$17:$B$30,B623,'Reveal (2)'!$G$17:$G$30)) +
(SUMIF('Crown cove top'!$B$17:$B$30,B623,'Crown cove top'!$G$17:$G$30)) +
(SUMIF('EMC assembly'!$B$17:$B$30,B623,'EMC assembly'!$G$17:$G$30)) +
(SUMIF(Crating!$B$17:$B$29,B623,Crating!$G$17:$G$29)) +
(SUMIF('LED wiring'!$B$17:$B$30,B623,'LED wiring'!$G$17:$G$30)) +
(SUMIF('Changeable copy face'!$B$17:$B$30,B623,'Changeable copy face'!$G$17:$G$30)) +
(SUMIF('Flex face assembly'!$B$17:$B$30,B623,'Flex face assembly'!$G$17:$G$30)) +
(SUMIF('Routed face assembly'!$B$17:$B$30,B623,'Routed face assembly'!$G$17:$G$30)) +
(SUMIF('Paint calculation'!$B$17:$B$30,B623,'Paint calculation'!$G$17:$G$30)) +
(SUMIF('Trimcap letter face'!$B$17:$B$30,B623,'Trimcap letter face'!$G$17:$G$30)) +
(SUMIF('Trimcap letter face (2)'!$B$17:$B$30,B623,'Trimcap letter face (2)'!$G$17:$G$30)) +
(SUMIF('Channel letter fabrication'!$B$17:$B$30,B623,'Channel letter fabrication'!$G$17:$G$30)) +
(SUMIF('Channel letter fabrication (2)'!$B$17:$B$30,B623,'Channel letter fabrication (2)'!$G$17:$G$30))</f>
        <v>0</v>
      </c>
    </row>
    <row r="624" spans="1:10">
      <c r="A624" s="28" t="str">
        <f>[1]ODBC!$A624</f>
        <v>6" Roofgrip Screw #3 phillips</v>
      </c>
      <c r="B624" s="29" t="str">
        <f>[1]ODBC!B624</f>
        <v>36280</v>
      </c>
      <c r="C624" s="30">
        <f>IFERROR(VLOOKUP($B624,[1]ODBC!$B:$H,2,FALSE),"")</f>
        <v>0.4</v>
      </c>
      <c r="D624" s="30">
        <f>IFERROR(VLOOKUP($B624,[1]ODBC!$B:$H,3,FALSE),"")</f>
        <v>0.72</v>
      </c>
      <c r="E624" s="30" t="str">
        <f>IFERROR(VLOOKUP($B624,[1]ODBC!$B:$H,4,FALSE),"")</f>
        <v>EA</v>
      </c>
      <c r="F624" s="31">
        <f>IFERROR(VLOOKUP($B624,[1]ODBC!$B:$H,5,FALSE),"")</f>
        <v>44.45</v>
      </c>
      <c r="G624" s="32">
        <f>[1]ODBC!G624</f>
        <v>0</v>
      </c>
      <c r="H624" s="33">
        <f>SUM([1]ODBC!H624)</f>
        <v>0</v>
      </c>
      <c r="I624" s="41" t="str">
        <f>'Vinyl cutting'!$B$2</f>
        <v>J36938</v>
      </c>
      <c r="J624" s="42">
        <f ca="1">(SUMIF('Freeform time and material'!$B$17:$B$30,B624,'Freeform time and material'!$G$17:$G$30)) +
(SUMIF('Vinyl cutting'!$B$17:$B$30,B624,'Vinyl cutting'!$G$17:$G$30)) +
(SUMIF('Vinyl cutting (2)'!$B$17:$B$30,B624,'Vinyl cutting (2)'!$G$17:$G$30)) +
(SUMIF('Apply vinyl graphics'!$B$17:$B$30,B624,'Apply vinyl graphics'!$G$17:$G$30)) +
(SUMIF('Apply vinyl graphics (2)'!$B$17:$B$30,B624,'Apply vinyl graphics (2)'!$G$17:$G$30)) +
(SUMIF('Alum pan sign'!$B$17:$B$30,B624,'Alum pan sign'!$G$17:$G$30)) +
(SUMIF('Alum pan sign (2)'!$B$17:$B$30,B624,'Alum pan sign (2)'!$G$17:$G$30)) +
(SUMIF('Economy pan sign'!$B$17:$B$30,B624,'Economy pan sign'!$G$17:$G$30)) +
(SUMIF('Post and panel sign'!$B$17:$B$30,B624,'Post and panel sign'!$G$17:$G$30)) +
(SUMIF('Post and panel sign (2)'!$B$17:$B$30,B624,'Post and panel sign (2)'!$G$17:$G$30)) +
(SUMIF('Flat panels only'!$B$17:$B$30,B624,'Flat panels only'!$G$17:$G$30)) +
(SUMIF('Flat panels only (2)'!$B$17:$B$30,B624,'Flat panels only (2)'!$G$17:$G$30)) +
(SUMIF('Routed panel shapes'!$B$18:$B$31,B624,'Routed panel shapes'!$G$18:$G$31)) +
(SUMIF('Routed panel shapes (2)'!$B$18:$B$31,B624,'Routed panel shapes (2)'!$G$18:$G$31)) +
(SUMIF('Routed face only'!$B$17:$B$30,B624,'Routed face only'!$G$17:$G$30)) +
(SUMIF('Routed face only (2)'!$B$17:$B$30,B624,'Routed face only (2)'!$G$17:$G$30)) +
(SUMIF('Routed alum faces letters'!$B$17:$B$30,B624,'Routed alum faces letters'!$G$17:$G$30)) +
(SUMIF('Routed alum faces letters (2)'!$B$17:$B$30,B624,'Routed alum faces letters (2)'!$G$17:$G$30)) +
(SUMIF('Routed push through acrylic'!$B$17:$B$30,B624,'Routed push through acrylic'!$G$17:$G$30)) +
(SUMIF('Routed push through acrylic (2)'!$B$17:$B$30,B624,'Routed push through acrylic (2)'!$G$17:$G$30)) +
(SUMIF('Sf routed cabinet'!$B$17:$B$30,B624,'Sf routed cabinet'!$G$17:$G$30)) +
(SUMIF('Sf routed cabinet (2)'!$B$17:$B$30,B624,'Sf routed cabinet (2)'!$G$17:$G$30)) +
(SUMIF('Df routed cabinet'!$B$17:$B$30,B624,'Df routed cabinet'!$G$17:$G$30)) +
(SUMIF('Df routed cabinet (2)'!$B$17:$B$30,B624,'Df routed cabinet (2)'!$G$17:$G$30)) +
(SUMIF('Sf acrylic cabinet'!$B$17:$B$30,B624,'Sf acrylic cabinet'!$G$17:$G$30)) +
(SUMIF('Sf acrylic cabinet (2)'!$B$17:$B$30,B624,'Sf acrylic cabinet (2)'!$G$17:$G$30)) +
(SUMIF('Economy Sf acrylic'!$B$17:$B$30,B624,'Economy Sf acrylic'!$G$17:$G$30)) +
(SUMIF('Df acrylic cabinet'!$B$17:$B$30,B624,'Df acrylic cabinet'!$G$17:$G$30)) +
(SUMIF('Df acrylic cabinet (2)'!$B$17:$B$30,B624,'Df acrylic cabinet (2)'!$G$17:$G$30)) +
(SUMIF('Sf flex cabinet'!$B$17:$B$30,B624,'Sf flex cabinet'!$G$17:$G$30)) +
(SUMIF('Sf flex cabinet (2)'!$B$17:$B$30,B624,'Sf flex cabinet (2)'!$G$17:$G$30)) +
(SUMIF('Df flex cabinet'!$B$17:$B$36,B624,'Df flex cabinet'!$G$17:$G$36)) +
(SUMIF('Df flex cabinet (2)'!$B$17:$B$36,B624,'Df flex cabinet (2)'!$G$17:$G$36)) +
(SUMIF('Pole cover'!$B$17:$B$30,B624,'Pole cover'!$G$17:$G$30)) +
(SUMIF('Pole cover (2)'!$B$17:$B$30,B624,'Pole cover (2)'!$G$17:$G$30)) +
(SUMIF('Structural Steel Fab'!$B$17:$B$29,B624,'Structural Steel Fab'!$G$17:$G$29)) +
(SUMIF(Reveal!$B$17:$B$30,B624,Reveal!$G$17:$G$30)) +
(SUMIF('Reveal (2)'!$B$17:$B$30,B624,'Reveal (2)'!$G$17:$G$30)) +
(SUMIF('Crown cove top'!$B$17:$B$30,B624,'Crown cove top'!$G$17:$G$30)) +
(SUMIF('EMC assembly'!$B$17:$B$30,B624,'EMC assembly'!$G$17:$G$30)) +
(SUMIF(Crating!$B$17:$B$29,B624,Crating!$G$17:$G$29)) +
(SUMIF('LED wiring'!$B$17:$B$30,B624,'LED wiring'!$G$17:$G$30)) +
(SUMIF('Changeable copy face'!$B$17:$B$30,B624,'Changeable copy face'!$G$17:$G$30)) +
(SUMIF('Flex face assembly'!$B$17:$B$30,B624,'Flex face assembly'!$G$17:$G$30)) +
(SUMIF('Routed face assembly'!$B$17:$B$30,B624,'Routed face assembly'!$G$17:$G$30)) +
(SUMIF('Paint calculation'!$B$17:$B$30,B624,'Paint calculation'!$G$17:$G$30)) +
(SUMIF('Trimcap letter face'!$B$17:$B$30,B624,'Trimcap letter face'!$G$17:$G$30)) +
(SUMIF('Trimcap letter face (2)'!$B$17:$B$30,B624,'Trimcap letter face (2)'!$G$17:$G$30)) +
(SUMIF('Channel letter fabrication'!$B$17:$B$30,B624,'Channel letter fabrication'!$G$17:$G$30)) +
(SUMIF('Channel letter fabrication (2)'!$B$17:$B$30,B624,'Channel letter fabrication (2)'!$G$17:$G$30))</f>
        <v>0</v>
      </c>
    </row>
    <row r="625" spans="1:10">
      <c r="A625" s="28" t="str">
        <f>[1]ODBC!$A625</f>
        <v>#14 x 4" UHWHSMS</v>
      </c>
      <c r="B625" s="29" t="str">
        <f>[1]ODBC!B625</f>
        <v>36295</v>
      </c>
      <c r="C625" s="30">
        <f>IFERROR(VLOOKUP($B625,[1]ODBC!$B:$H,2,FALSE),"")</f>
        <v>0.34</v>
      </c>
      <c r="D625" s="30">
        <f>IFERROR(VLOOKUP($B625,[1]ODBC!$B:$H,3,FALSE),"")</f>
        <v>0.61199999999999999</v>
      </c>
      <c r="E625" s="30" t="str">
        <f>IFERROR(VLOOKUP($B625,[1]ODBC!$B:$H,4,FALSE),"")</f>
        <v>EA</v>
      </c>
      <c r="F625" s="31">
        <f>IFERROR(VLOOKUP($B625,[1]ODBC!$B:$H,5,FALSE),"")</f>
        <v>44.45</v>
      </c>
      <c r="G625" s="32">
        <f>[1]ODBC!G625</f>
        <v>0</v>
      </c>
      <c r="H625" s="33">
        <f>SUM([1]ODBC!H625)</f>
        <v>45747</v>
      </c>
      <c r="I625" s="41" t="str">
        <f>'Vinyl cutting'!$B$2</f>
        <v>J36938</v>
      </c>
      <c r="J625" s="42">
        <f ca="1">(SUMIF('Freeform time and material'!$B$17:$B$30,B625,'Freeform time and material'!$G$17:$G$30)) +
(SUMIF('Vinyl cutting'!$B$17:$B$30,B625,'Vinyl cutting'!$G$17:$G$30)) +
(SUMIF('Vinyl cutting (2)'!$B$17:$B$30,B625,'Vinyl cutting (2)'!$G$17:$G$30)) +
(SUMIF('Apply vinyl graphics'!$B$17:$B$30,B625,'Apply vinyl graphics'!$G$17:$G$30)) +
(SUMIF('Apply vinyl graphics (2)'!$B$17:$B$30,B625,'Apply vinyl graphics (2)'!$G$17:$G$30)) +
(SUMIF('Alum pan sign'!$B$17:$B$30,B625,'Alum pan sign'!$G$17:$G$30)) +
(SUMIF('Alum pan sign (2)'!$B$17:$B$30,B625,'Alum pan sign (2)'!$G$17:$G$30)) +
(SUMIF('Economy pan sign'!$B$17:$B$30,B625,'Economy pan sign'!$G$17:$G$30)) +
(SUMIF('Post and panel sign'!$B$17:$B$30,B625,'Post and panel sign'!$G$17:$G$30)) +
(SUMIF('Post and panel sign (2)'!$B$17:$B$30,B625,'Post and panel sign (2)'!$G$17:$G$30)) +
(SUMIF('Flat panels only'!$B$17:$B$30,B625,'Flat panels only'!$G$17:$G$30)) +
(SUMIF('Flat panels only (2)'!$B$17:$B$30,B625,'Flat panels only (2)'!$G$17:$G$30)) +
(SUMIF('Routed panel shapes'!$B$18:$B$31,B625,'Routed panel shapes'!$G$18:$G$31)) +
(SUMIF('Routed panel shapes (2)'!$B$18:$B$31,B625,'Routed panel shapes (2)'!$G$18:$G$31)) +
(SUMIF('Routed face only'!$B$17:$B$30,B625,'Routed face only'!$G$17:$G$30)) +
(SUMIF('Routed face only (2)'!$B$17:$B$30,B625,'Routed face only (2)'!$G$17:$G$30)) +
(SUMIF('Routed alum faces letters'!$B$17:$B$30,B625,'Routed alum faces letters'!$G$17:$G$30)) +
(SUMIF('Routed alum faces letters (2)'!$B$17:$B$30,B625,'Routed alum faces letters (2)'!$G$17:$G$30)) +
(SUMIF('Routed push through acrylic'!$B$17:$B$30,B625,'Routed push through acrylic'!$G$17:$G$30)) +
(SUMIF('Routed push through acrylic (2)'!$B$17:$B$30,B625,'Routed push through acrylic (2)'!$G$17:$G$30)) +
(SUMIF('Sf routed cabinet'!$B$17:$B$30,B625,'Sf routed cabinet'!$G$17:$G$30)) +
(SUMIF('Sf routed cabinet (2)'!$B$17:$B$30,B625,'Sf routed cabinet (2)'!$G$17:$G$30)) +
(SUMIF('Df routed cabinet'!$B$17:$B$30,B625,'Df routed cabinet'!$G$17:$G$30)) +
(SUMIF('Df routed cabinet (2)'!$B$17:$B$30,B625,'Df routed cabinet (2)'!$G$17:$G$30)) +
(SUMIF('Sf acrylic cabinet'!$B$17:$B$30,B625,'Sf acrylic cabinet'!$G$17:$G$30)) +
(SUMIF('Sf acrylic cabinet (2)'!$B$17:$B$30,B625,'Sf acrylic cabinet (2)'!$G$17:$G$30)) +
(SUMIF('Economy Sf acrylic'!$B$17:$B$30,B625,'Economy Sf acrylic'!$G$17:$G$30)) +
(SUMIF('Df acrylic cabinet'!$B$17:$B$30,B625,'Df acrylic cabinet'!$G$17:$G$30)) +
(SUMIF('Df acrylic cabinet (2)'!$B$17:$B$30,B625,'Df acrylic cabinet (2)'!$G$17:$G$30)) +
(SUMIF('Sf flex cabinet'!$B$17:$B$30,B625,'Sf flex cabinet'!$G$17:$G$30)) +
(SUMIF('Sf flex cabinet (2)'!$B$17:$B$30,B625,'Sf flex cabinet (2)'!$G$17:$G$30)) +
(SUMIF('Df flex cabinet'!$B$17:$B$36,B625,'Df flex cabinet'!$G$17:$G$36)) +
(SUMIF('Df flex cabinet (2)'!$B$17:$B$36,B625,'Df flex cabinet (2)'!$G$17:$G$36)) +
(SUMIF('Pole cover'!$B$17:$B$30,B625,'Pole cover'!$G$17:$G$30)) +
(SUMIF('Pole cover (2)'!$B$17:$B$30,B625,'Pole cover (2)'!$G$17:$G$30)) +
(SUMIF('Structural Steel Fab'!$B$17:$B$29,B625,'Structural Steel Fab'!$G$17:$G$29)) +
(SUMIF(Reveal!$B$17:$B$30,B625,Reveal!$G$17:$G$30)) +
(SUMIF('Reveal (2)'!$B$17:$B$30,B625,'Reveal (2)'!$G$17:$G$30)) +
(SUMIF('Crown cove top'!$B$17:$B$30,B625,'Crown cove top'!$G$17:$G$30)) +
(SUMIF('EMC assembly'!$B$17:$B$30,B625,'EMC assembly'!$G$17:$G$30)) +
(SUMIF(Crating!$B$17:$B$29,B625,Crating!$G$17:$G$29)) +
(SUMIF('LED wiring'!$B$17:$B$30,B625,'LED wiring'!$G$17:$G$30)) +
(SUMIF('Changeable copy face'!$B$17:$B$30,B625,'Changeable copy face'!$G$17:$G$30)) +
(SUMIF('Flex face assembly'!$B$17:$B$30,B625,'Flex face assembly'!$G$17:$G$30)) +
(SUMIF('Routed face assembly'!$B$17:$B$30,B625,'Routed face assembly'!$G$17:$G$30)) +
(SUMIF('Paint calculation'!$B$17:$B$30,B625,'Paint calculation'!$G$17:$G$30)) +
(SUMIF('Trimcap letter face'!$B$17:$B$30,B625,'Trimcap letter face'!$G$17:$G$30)) +
(SUMIF('Trimcap letter face (2)'!$B$17:$B$30,B625,'Trimcap letter face (2)'!$G$17:$G$30)) +
(SUMIF('Channel letter fabrication'!$B$17:$B$30,B625,'Channel letter fabrication'!$G$17:$G$30)) +
(SUMIF('Channel letter fabrication (2)'!$B$17:$B$30,B625,'Channel letter fabrication (2)'!$G$17:$G$30))</f>
        <v>0</v>
      </c>
    </row>
    <row r="626" spans="1:10">
      <c r="A626" s="28" t="str">
        <f>[1]ODBC!$A626</f>
        <v>4-3/8" Hex RoofScrw DPH4500RH</v>
      </c>
      <c r="B626" s="29" t="str">
        <f>[1]ODBC!B626</f>
        <v>36300</v>
      </c>
      <c r="C626" s="30">
        <f>IFERROR(VLOOKUP($B626,[1]ODBC!$B:$H,2,FALSE),"")</f>
        <v>0.23</v>
      </c>
      <c r="D626" s="30">
        <f>IFERROR(VLOOKUP($B626,[1]ODBC!$B:$H,3,FALSE),"")</f>
        <v>0.41399999999999998</v>
      </c>
      <c r="E626" s="30" t="str">
        <f>IFERROR(VLOOKUP($B626,[1]ODBC!$B:$H,4,FALSE),"")</f>
        <v>EA</v>
      </c>
      <c r="F626" s="31">
        <f>IFERROR(VLOOKUP($B626,[1]ODBC!$B:$H,5,FALSE),"")</f>
        <v>44.45</v>
      </c>
      <c r="G626" s="32">
        <f>[1]ODBC!G626</f>
        <v>0</v>
      </c>
      <c r="H626" s="33">
        <f>SUM([1]ODBC!H626)</f>
        <v>0</v>
      </c>
      <c r="I626" s="41" t="str">
        <f>'Vinyl cutting'!$B$2</f>
        <v>J36938</v>
      </c>
      <c r="J626" s="42">
        <f ca="1">(SUMIF('Freeform time and material'!$B$17:$B$30,B626,'Freeform time and material'!$G$17:$G$30)) +
(SUMIF('Vinyl cutting'!$B$17:$B$30,B626,'Vinyl cutting'!$G$17:$G$30)) +
(SUMIF('Vinyl cutting (2)'!$B$17:$B$30,B626,'Vinyl cutting (2)'!$G$17:$G$30)) +
(SUMIF('Apply vinyl graphics'!$B$17:$B$30,B626,'Apply vinyl graphics'!$G$17:$G$30)) +
(SUMIF('Apply vinyl graphics (2)'!$B$17:$B$30,B626,'Apply vinyl graphics (2)'!$G$17:$G$30)) +
(SUMIF('Alum pan sign'!$B$17:$B$30,B626,'Alum pan sign'!$G$17:$G$30)) +
(SUMIF('Alum pan sign (2)'!$B$17:$B$30,B626,'Alum pan sign (2)'!$G$17:$G$30)) +
(SUMIF('Economy pan sign'!$B$17:$B$30,B626,'Economy pan sign'!$G$17:$G$30)) +
(SUMIF('Post and panel sign'!$B$17:$B$30,B626,'Post and panel sign'!$G$17:$G$30)) +
(SUMIF('Post and panel sign (2)'!$B$17:$B$30,B626,'Post and panel sign (2)'!$G$17:$G$30)) +
(SUMIF('Flat panels only'!$B$17:$B$30,B626,'Flat panels only'!$G$17:$G$30)) +
(SUMIF('Flat panels only (2)'!$B$17:$B$30,B626,'Flat panels only (2)'!$G$17:$G$30)) +
(SUMIF('Routed panel shapes'!$B$18:$B$31,B626,'Routed panel shapes'!$G$18:$G$31)) +
(SUMIF('Routed panel shapes (2)'!$B$18:$B$31,B626,'Routed panel shapes (2)'!$G$18:$G$31)) +
(SUMIF('Routed face only'!$B$17:$B$30,B626,'Routed face only'!$G$17:$G$30)) +
(SUMIF('Routed face only (2)'!$B$17:$B$30,B626,'Routed face only (2)'!$G$17:$G$30)) +
(SUMIF('Routed alum faces letters'!$B$17:$B$30,B626,'Routed alum faces letters'!$G$17:$G$30)) +
(SUMIF('Routed alum faces letters (2)'!$B$17:$B$30,B626,'Routed alum faces letters (2)'!$G$17:$G$30)) +
(SUMIF('Routed push through acrylic'!$B$17:$B$30,B626,'Routed push through acrylic'!$G$17:$G$30)) +
(SUMIF('Routed push through acrylic (2)'!$B$17:$B$30,B626,'Routed push through acrylic (2)'!$G$17:$G$30)) +
(SUMIF('Sf routed cabinet'!$B$17:$B$30,B626,'Sf routed cabinet'!$G$17:$G$30)) +
(SUMIF('Sf routed cabinet (2)'!$B$17:$B$30,B626,'Sf routed cabinet (2)'!$G$17:$G$30)) +
(SUMIF('Df routed cabinet'!$B$17:$B$30,B626,'Df routed cabinet'!$G$17:$G$30)) +
(SUMIF('Df routed cabinet (2)'!$B$17:$B$30,B626,'Df routed cabinet (2)'!$G$17:$G$30)) +
(SUMIF('Sf acrylic cabinet'!$B$17:$B$30,B626,'Sf acrylic cabinet'!$G$17:$G$30)) +
(SUMIF('Sf acrylic cabinet (2)'!$B$17:$B$30,B626,'Sf acrylic cabinet (2)'!$G$17:$G$30)) +
(SUMIF('Economy Sf acrylic'!$B$17:$B$30,B626,'Economy Sf acrylic'!$G$17:$G$30)) +
(SUMIF('Df acrylic cabinet'!$B$17:$B$30,B626,'Df acrylic cabinet'!$G$17:$G$30)) +
(SUMIF('Df acrylic cabinet (2)'!$B$17:$B$30,B626,'Df acrylic cabinet (2)'!$G$17:$G$30)) +
(SUMIF('Sf flex cabinet'!$B$17:$B$30,B626,'Sf flex cabinet'!$G$17:$G$30)) +
(SUMIF('Sf flex cabinet (2)'!$B$17:$B$30,B626,'Sf flex cabinet (2)'!$G$17:$G$30)) +
(SUMIF('Df flex cabinet'!$B$17:$B$36,B626,'Df flex cabinet'!$G$17:$G$36)) +
(SUMIF('Df flex cabinet (2)'!$B$17:$B$36,B626,'Df flex cabinet (2)'!$G$17:$G$36)) +
(SUMIF('Pole cover'!$B$17:$B$30,B626,'Pole cover'!$G$17:$G$30)) +
(SUMIF('Pole cover (2)'!$B$17:$B$30,B626,'Pole cover (2)'!$G$17:$G$30)) +
(SUMIF('Structural Steel Fab'!$B$17:$B$29,B626,'Structural Steel Fab'!$G$17:$G$29)) +
(SUMIF(Reveal!$B$17:$B$30,B626,Reveal!$G$17:$G$30)) +
(SUMIF('Reveal (2)'!$B$17:$B$30,B626,'Reveal (2)'!$G$17:$G$30)) +
(SUMIF('Crown cove top'!$B$17:$B$30,B626,'Crown cove top'!$G$17:$G$30)) +
(SUMIF('EMC assembly'!$B$17:$B$30,B626,'EMC assembly'!$G$17:$G$30)) +
(SUMIF(Crating!$B$17:$B$29,B626,Crating!$G$17:$G$29)) +
(SUMIF('LED wiring'!$B$17:$B$30,B626,'LED wiring'!$G$17:$G$30)) +
(SUMIF('Changeable copy face'!$B$17:$B$30,B626,'Changeable copy face'!$G$17:$G$30)) +
(SUMIF('Flex face assembly'!$B$17:$B$30,B626,'Flex face assembly'!$G$17:$G$30)) +
(SUMIF('Routed face assembly'!$B$17:$B$30,B626,'Routed face assembly'!$G$17:$G$30)) +
(SUMIF('Paint calculation'!$B$17:$B$30,B626,'Paint calculation'!$G$17:$G$30)) +
(SUMIF('Trimcap letter face'!$B$17:$B$30,B626,'Trimcap letter face'!$G$17:$G$30)) +
(SUMIF('Trimcap letter face (2)'!$B$17:$B$30,B626,'Trimcap letter face (2)'!$G$17:$G$30)) +
(SUMIF('Channel letter fabrication'!$B$17:$B$30,B626,'Channel letter fabrication'!$G$17:$G$30)) +
(SUMIF('Channel letter fabrication (2)'!$B$17:$B$30,B626,'Channel letter fabrication (2)'!$G$17:$G$30))</f>
        <v>0</v>
      </c>
    </row>
    <row r="627" spans="1:10">
      <c r="A627" s="28" t="str">
        <f>[1]ODBC!$A627</f>
        <v>5" Hex RfScrw DPH-5000-RH5-CLI</v>
      </c>
      <c r="B627" s="29" t="str">
        <f>[1]ODBC!B627</f>
        <v>36305</v>
      </c>
      <c r="C627" s="30">
        <f>IFERROR(VLOOKUP($B627,[1]ODBC!$B:$H,2,FALSE),"")</f>
        <v>0.29799999999999999</v>
      </c>
      <c r="D627" s="30">
        <f>IFERROR(VLOOKUP($B627,[1]ODBC!$B:$H,3,FALSE),"")</f>
        <v>0.53600000000000003</v>
      </c>
      <c r="E627" s="30" t="str">
        <f>IFERROR(VLOOKUP($B627,[1]ODBC!$B:$H,4,FALSE),"")</f>
        <v>EA</v>
      </c>
      <c r="F627" s="31">
        <f>IFERROR(VLOOKUP($B627,[1]ODBC!$B:$H,5,FALSE),"")</f>
        <v>44.45</v>
      </c>
      <c r="G627" s="32">
        <f>[1]ODBC!G627</f>
        <v>0</v>
      </c>
      <c r="H627" s="33">
        <f>SUM([1]ODBC!H627)</f>
        <v>0</v>
      </c>
      <c r="I627" s="41" t="str">
        <f>'Vinyl cutting'!$B$2</f>
        <v>J36938</v>
      </c>
      <c r="J627" s="42">
        <f ca="1">(SUMIF('Freeform time and material'!$B$17:$B$30,B627,'Freeform time and material'!$G$17:$G$30)) +
(SUMIF('Vinyl cutting'!$B$17:$B$30,B627,'Vinyl cutting'!$G$17:$G$30)) +
(SUMIF('Vinyl cutting (2)'!$B$17:$B$30,B627,'Vinyl cutting (2)'!$G$17:$G$30)) +
(SUMIF('Apply vinyl graphics'!$B$17:$B$30,B627,'Apply vinyl graphics'!$G$17:$G$30)) +
(SUMIF('Apply vinyl graphics (2)'!$B$17:$B$30,B627,'Apply vinyl graphics (2)'!$G$17:$G$30)) +
(SUMIF('Alum pan sign'!$B$17:$B$30,B627,'Alum pan sign'!$G$17:$G$30)) +
(SUMIF('Alum pan sign (2)'!$B$17:$B$30,B627,'Alum pan sign (2)'!$G$17:$G$30)) +
(SUMIF('Economy pan sign'!$B$17:$B$30,B627,'Economy pan sign'!$G$17:$G$30)) +
(SUMIF('Post and panel sign'!$B$17:$B$30,B627,'Post and panel sign'!$G$17:$G$30)) +
(SUMIF('Post and panel sign (2)'!$B$17:$B$30,B627,'Post and panel sign (2)'!$G$17:$G$30)) +
(SUMIF('Flat panels only'!$B$17:$B$30,B627,'Flat panels only'!$G$17:$G$30)) +
(SUMIF('Flat panels only (2)'!$B$17:$B$30,B627,'Flat panels only (2)'!$G$17:$G$30)) +
(SUMIF('Routed panel shapes'!$B$18:$B$31,B627,'Routed panel shapes'!$G$18:$G$31)) +
(SUMIF('Routed panel shapes (2)'!$B$18:$B$31,B627,'Routed panel shapes (2)'!$G$18:$G$31)) +
(SUMIF('Routed face only'!$B$17:$B$30,B627,'Routed face only'!$G$17:$G$30)) +
(SUMIF('Routed face only (2)'!$B$17:$B$30,B627,'Routed face only (2)'!$G$17:$G$30)) +
(SUMIF('Routed alum faces letters'!$B$17:$B$30,B627,'Routed alum faces letters'!$G$17:$G$30)) +
(SUMIF('Routed alum faces letters (2)'!$B$17:$B$30,B627,'Routed alum faces letters (2)'!$G$17:$G$30)) +
(SUMIF('Routed push through acrylic'!$B$17:$B$30,B627,'Routed push through acrylic'!$G$17:$G$30)) +
(SUMIF('Routed push through acrylic (2)'!$B$17:$B$30,B627,'Routed push through acrylic (2)'!$G$17:$G$30)) +
(SUMIF('Sf routed cabinet'!$B$17:$B$30,B627,'Sf routed cabinet'!$G$17:$G$30)) +
(SUMIF('Sf routed cabinet (2)'!$B$17:$B$30,B627,'Sf routed cabinet (2)'!$G$17:$G$30)) +
(SUMIF('Df routed cabinet'!$B$17:$B$30,B627,'Df routed cabinet'!$G$17:$G$30)) +
(SUMIF('Df routed cabinet (2)'!$B$17:$B$30,B627,'Df routed cabinet (2)'!$G$17:$G$30)) +
(SUMIF('Sf acrylic cabinet'!$B$17:$B$30,B627,'Sf acrylic cabinet'!$G$17:$G$30)) +
(SUMIF('Sf acrylic cabinet (2)'!$B$17:$B$30,B627,'Sf acrylic cabinet (2)'!$G$17:$G$30)) +
(SUMIF('Economy Sf acrylic'!$B$17:$B$30,B627,'Economy Sf acrylic'!$G$17:$G$30)) +
(SUMIF('Df acrylic cabinet'!$B$17:$B$30,B627,'Df acrylic cabinet'!$G$17:$G$30)) +
(SUMIF('Df acrylic cabinet (2)'!$B$17:$B$30,B627,'Df acrylic cabinet (2)'!$G$17:$G$30)) +
(SUMIF('Sf flex cabinet'!$B$17:$B$30,B627,'Sf flex cabinet'!$G$17:$G$30)) +
(SUMIF('Sf flex cabinet (2)'!$B$17:$B$30,B627,'Sf flex cabinet (2)'!$G$17:$G$30)) +
(SUMIF('Df flex cabinet'!$B$17:$B$36,B627,'Df flex cabinet'!$G$17:$G$36)) +
(SUMIF('Df flex cabinet (2)'!$B$17:$B$36,B627,'Df flex cabinet (2)'!$G$17:$G$36)) +
(SUMIF('Pole cover'!$B$17:$B$30,B627,'Pole cover'!$G$17:$G$30)) +
(SUMIF('Pole cover (2)'!$B$17:$B$30,B627,'Pole cover (2)'!$G$17:$G$30)) +
(SUMIF('Structural Steel Fab'!$B$17:$B$29,B627,'Structural Steel Fab'!$G$17:$G$29)) +
(SUMIF(Reveal!$B$17:$B$30,B627,Reveal!$G$17:$G$30)) +
(SUMIF('Reveal (2)'!$B$17:$B$30,B627,'Reveal (2)'!$G$17:$G$30)) +
(SUMIF('Crown cove top'!$B$17:$B$30,B627,'Crown cove top'!$G$17:$G$30)) +
(SUMIF('EMC assembly'!$B$17:$B$30,B627,'EMC assembly'!$G$17:$G$30)) +
(SUMIF(Crating!$B$17:$B$29,B627,Crating!$G$17:$G$29)) +
(SUMIF('LED wiring'!$B$17:$B$30,B627,'LED wiring'!$G$17:$G$30)) +
(SUMIF('Changeable copy face'!$B$17:$B$30,B627,'Changeable copy face'!$G$17:$G$30)) +
(SUMIF('Flex face assembly'!$B$17:$B$30,B627,'Flex face assembly'!$G$17:$G$30)) +
(SUMIF('Routed face assembly'!$B$17:$B$30,B627,'Routed face assembly'!$G$17:$G$30)) +
(SUMIF('Paint calculation'!$B$17:$B$30,B627,'Paint calculation'!$G$17:$G$30)) +
(SUMIF('Trimcap letter face'!$B$17:$B$30,B627,'Trimcap letter face'!$G$17:$G$30)) +
(SUMIF('Trimcap letter face (2)'!$B$17:$B$30,B627,'Trimcap letter face (2)'!$G$17:$G$30)) +
(SUMIF('Channel letter fabrication'!$B$17:$B$30,B627,'Channel letter fabrication'!$G$17:$G$30)) +
(SUMIF('Channel letter fabrication (2)'!$B$17:$B$30,B627,'Channel letter fabrication (2)'!$G$17:$G$30))</f>
        <v>0</v>
      </c>
    </row>
    <row r="628" spans="1:10">
      <c r="A628" s="28" t="str">
        <f>[1]ODBC!$A628</f>
        <v>6" Hex RfScrw DPH-6000-RH6-CLI</v>
      </c>
      <c r="B628" s="29" t="str">
        <f>[1]ODBC!B628</f>
        <v>36310</v>
      </c>
      <c r="C628" s="30">
        <f>IFERROR(VLOOKUP($B628,[1]ODBC!$B:$H,2,FALSE),"")</f>
        <v>0.73899999999999999</v>
      </c>
      <c r="D628" s="30">
        <f>IFERROR(VLOOKUP($B628,[1]ODBC!$B:$H,3,FALSE),"")</f>
        <v>1.33</v>
      </c>
      <c r="E628" s="30" t="str">
        <f>IFERROR(VLOOKUP($B628,[1]ODBC!$B:$H,4,FALSE),"")</f>
        <v>EA</v>
      </c>
      <c r="F628" s="31">
        <f>IFERROR(VLOOKUP($B628,[1]ODBC!$B:$H,5,FALSE),"")</f>
        <v>44.45</v>
      </c>
      <c r="G628" s="32">
        <f>[1]ODBC!G628</f>
        <v>0</v>
      </c>
      <c r="H628" s="33">
        <f>SUM([1]ODBC!H628)</f>
        <v>0</v>
      </c>
      <c r="I628" s="41" t="str">
        <f>'Vinyl cutting'!$B$2</f>
        <v>J36938</v>
      </c>
      <c r="J628" s="42">
        <f ca="1">(SUMIF('Freeform time and material'!$B$17:$B$30,B628,'Freeform time and material'!$G$17:$G$30)) +
(SUMIF('Vinyl cutting'!$B$17:$B$30,B628,'Vinyl cutting'!$G$17:$G$30)) +
(SUMIF('Vinyl cutting (2)'!$B$17:$B$30,B628,'Vinyl cutting (2)'!$G$17:$G$30)) +
(SUMIF('Apply vinyl graphics'!$B$17:$B$30,B628,'Apply vinyl graphics'!$G$17:$G$30)) +
(SUMIF('Apply vinyl graphics (2)'!$B$17:$B$30,B628,'Apply vinyl graphics (2)'!$G$17:$G$30)) +
(SUMIF('Alum pan sign'!$B$17:$B$30,B628,'Alum pan sign'!$G$17:$G$30)) +
(SUMIF('Alum pan sign (2)'!$B$17:$B$30,B628,'Alum pan sign (2)'!$G$17:$G$30)) +
(SUMIF('Economy pan sign'!$B$17:$B$30,B628,'Economy pan sign'!$G$17:$G$30)) +
(SUMIF('Post and panel sign'!$B$17:$B$30,B628,'Post and panel sign'!$G$17:$G$30)) +
(SUMIF('Post and panel sign (2)'!$B$17:$B$30,B628,'Post and panel sign (2)'!$G$17:$G$30)) +
(SUMIF('Flat panels only'!$B$17:$B$30,B628,'Flat panels only'!$G$17:$G$30)) +
(SUMIF('Flat panels only (2)'!$B$17:$B$30,B628,'Flat panels only (2)'!$G$17:$G$30)) +
(SUMIF('Routed panel shapes'!$B$18:$B$31,B628,'Routed panel shapes'!$G$18:$G$31)) +
(SUMIF('Routed panel shapes (2)'!$B$18:$B$31,B628,'Routed panel shapes (2)'!$G$18:$G$31)) +
(SUMIF('Routed face only'!$B$17:$B$30,B628,'Routed face only'!$G$17:$G$30)) +
(SUMIF('Routed face only (2)'!$B$17:$B$30,B628,'Routed face only (2)'!$G$17:$G$30)) +
(SUMIF('Routed alum faces letters'!$B$17:$B$30,B628,'Routed alum faces letters'!$G$17:$G$30)) +
(SUMIF('Routed alum faces letters (2)'!$B$17:$B$30,B628,'Routed alum faces letters (2)'!$G$17:$G$30)) +
(SUMIF('Routed push through acrylic'!$B$17:$B$30,B628,'Routed push through acrylic'!$G$17:$G$30)) +
(SUMIF('Routed push through acrylic (2)'!$B$17:$B$30,B628,'Routed push through acrylic (2)'!$G$17:$G$30)) +
(SUMIF('Sf routed cabinet'!$B$17:$B$30,B628,'Sf routed cabinet'!$G$17:$G$30)) +
(SUMIF('Sf routed cabinet (2)'!$B$17:$B$30,B628,'Sf routed cabinet (2)'!$G$17:$G$30)) +
(SUMIF('Df routed cabinet'!$B$17:$B$30,B628,'Df routed cabinet'!$G$17:$G$30)) +
(SUMIF('Df routed cabinet (2)'!$B$17:$B$30,B628,'Df routed cabinet (2)'!$G$17:$G$30)) +
(SUMIF('Sf acrylic cabinet'!$B$17:$B$30,B628,'Sf acrylic cabinet'!$G$17:$G$30)) +
(SUMIF('Sf acrylic cabinet (2)'!$B$17:$B$30,B628,'Sf acrylic cabinet (2)'!$G$17:$G$30)) +
(SUMIF('Economy Sf acrylic'!$B$17:$B$30,B628,'Economy Sf acrylic'!$G$17:$G$30)) +
(SUMIF('Df acrylic cabinet'!$B$17:$B$30,B628,'Df acrylic cabinet'!$G$17:$G$30)) +
(SUMIF('Df acrylic cabinet (2)'!$B$17:$B$30,B628,'Df acrylic cabinet (2)'!$G$17:$G$30)) +
(SUMIF('Sf flex cabinet'!$B$17:$B$30,B628,'Sf flex cabinet'!$G$17:$G$30)) +
(SUMIF('Sf flex cabinet (2)'!$B$17:$B$30,B628,'Sf flex cabinet (2)'!$G$17:$G$30)) +
(SUMIF('Df flex cabinet'!$B$17:$B$36,B628,'Df flex cabinet'!$G$17:$G$36)) +
(SUMIF('Df flex cabinet (2)'!$B$17:$B$36,B628,'Df flex cabinet (2)'!$G$17:$G$36)) +
(SUMIF('Pole cover'!$B$17:$B$30,B628,'Pole cover'!$G$17:$G$30)) +
(SUMIF('Pole cover (2)'!$B$17:$B$30,B628,'Pole cover (2)'!$G$17:$G$30)) +
(SUMIF('Structural Steel Fab'!$B$17:$B$29,B628,'Structural Steel Fab'!$G$17:$G$29)) +
(SUMIF(Reveal!$B$17:$B$30,B628,Reveal!$G$17:$G$30)) +
(SUMIF('Reveal (2)'!$B$17:$B$30,B628,'Reveal (2)'!$G$17:$G$30)) +
(SUMIF('Crown cove top'!$B$17:$B$30,B628,'Crown cove top'!$G$17:$G$30)) +
(SUMIF('EMC assembly'!$B$17:$B$30,B628,'EMC assembly'!$G$17:$G$30)) +
(SUMIF(Crating!$B$17:$B$29,B628,Crating!$G$17:$G$29)) +
(SUMIF('LED wiring'!$B$17:$B$30,B628,'LED wiring'!$G$17:$G$30)) +
(SUMIF('Changeable copy face'!$B$17:$B$30,B628,'Changeable copy face'!$G$17:$G$30)) +
(SUMIF('Flex face assembly'!$B$17:$B$30,B628,'Flex face assembly'!$G$17:$G$30)) +
(SUMIF('Routed face assembly'!$B$17:$B$30,B628,'Routed face assembly'!$G$17:$G$30)) +
(SUMIF('Paint calculation'!$B$17:$B$30,B628,'Paint calculation'!$G$17:$G$30)) +
(SUMIF('Trimcap letter face'!$B$17:$B$30,B628,'Trimcap letter face'!$G$17:$G$30)) +
(SUMIF('Trimcap letter face (2)'!$B$17:$B$30,B628,'Trimcap letter face (2)'!$G$17:$G$30)) +
(SUMIF('Channel letter fabrication'!$B$17:$B$30,B628,'Channel letter fabrication'!$G$17:$G$30)) +
(SUMIF('Channel letter fabrication (2)'!$B$17:$B$30,B628,'Channel letter fabrication (2)'!$G$17:$G$30))</f>
        <v>0</v>
      </c>
    </row>
    <row r="629" spans="1:10">
      <c r="A629" s="28" t="str">
        <f>[1]ODBC!$A629</f>
        <v>8" Hex RfScrw DPH-8000-RH8-CLI</v>
      </c>
      <c r="B629" s="29" t="str">
        <f>[1]ODBC!B629</f>
        <v>36320</v>
      </c>
      <c r="C629" s="30">
        <f>IFERROR(VLOOKUP($B629,[1]ODBC!$B:$H,2,FALSE),"")</f>
        <v>0.69399999999999995</v>
      </c>
      <c r="D629" s="30">
        <f>IFERROR(VLOOKUP($B629,[1]ODBC!$B:$H,3,FALSE),"")</f>
        <v>1.2490000000000001</v>
      </c>
      <c r="E629" s="30" t="str">
        <f>IFERROR(VLOOKUP($B629,[1]ODBC!$B:$H,4,FALSE),"")</f>
        <v>EA</v>
      </c>
      <c r="F629" s="31">
        <f>IFERROR(VLOOKUP($B629,[1]ODBC!$B:$H,5,FALSE),"")</f>
        <v>44.45</v>
      </c>
      <c r="G629" s="32">
        <f>[1]ODBC!G629</f>
        <v>0</v>
      </c>
      <c r="H629" s="33">
        <f>SUM([1]ODBC!H629)</f>
        <v>0</v>
      </c>
      <c r="I629" s="41" t="str">
        <f>'Vinyl cutting'!$B$2</f>
        <v>J36938</v>
      </c>
      <c r="J629" s="42">
        <f ca="1">(SUMIF('Freeform time and material'!$B$17:$B$30,B629,'Freeform time and material'!$G$17:$G$30)) +
(SUMIF('Vinyl cutting'!$B$17:$B$30,B629,'Vinyl cutting'!$G$17:$G$30)) +
(SUMIF('Vinyl cutting (2)'!$B$17:$B$30,B629,'Vinyl cutting (2)'!$G$17:$G$30)) +
(SUMIF('Apply vinyl graphics'!$B$17:$B$30,B629,'Apply vinyl graphics'!$G$17:$G$30)) +
(SUMIF('Apply vinyl graphics (2)'!$B$17:$B$30,B629,'Apply vinyl graphics (2)'!$G$17:$G$30)) +
(SUMIF('Alum pan sign'!$B$17:$B$30,B629,'Alum pan sign'!$G$17:$G$30)) +
(SUMIF('Alum pan sign (2)'!$B$17:$B$30,B629,'Alum pan sign (2)'!$G$17:$G$30)) +
(SUMIF('Economy pan sign'!$B$17:$B$30,B629,'Economy pan sign'!$G$17:$G$30)) +
(SUMIF('Post and panel sign'!$B$17:$B$30,B629,'Post and panel sign'!$G$17:$G$30)) +
(SUMIF('Post and panel sign (2)'!$B$17:$B$30,B629,'Post and panel sign (2)'!$G$17:$G$30)) +
(SUMIF('Flat panels only'!$B$17:$B$30,B629,'Flat panels only'!$G$17:$G$30)) +
(SUMIF('Flat panels only (2)'!$B$17:$B$30,B629,'Flat panels only (2)'!$G$17:$G$30)) +
(SUMIF('Routed panel shapes'!$B$18:$B$31,B629,'Routed panel shapes'!$G$18:$G$31)) +
(SUMIF('Routed panel shapes (2)'!$B$18:$B$31,B629,'Routed panel shapes (2)'!$G$18:$G$31)) +
(SUMIF('Routed face only'!$B$17:$B$30,B629,'Routed face only'!$G$17:$G$30)) +
(SUMIF('Routed face only (2)'!$B$17:$B$30,B629,'Routed face only (2)'!$G$17:$G$30)) +
(SUMIF('Routed alum faces letters'!$B$17:$B$30,B629,'Routed alum faces letters'!$G$17:$G$30)) +
(SUMIF('Routed alum faces letters (2)'!$B$17:$B$30,B629,'Routed alum faces letters (2)'!$G$17:$G$30)) +
(SUMIF('Routed push through acrylic'!$B$17:$B$30,B629,'Routed push through acrylic'!$G$17:$G$30)) +
(SUMIF('Routed push through acrylic (2)'!$B$17:$B$30,B629,'Routed push through acrylic (2)'!$G$17:$G$30)) +
(SUMIF('Sf routed cabinet'!$B$17:$B$30,B629,'Sf routed cabinet'!$G$17:$G$30)) +
(SUMIF('Sf routed cabinet (2)'!$B$17:$B$30,B629,'Sf routed cabinet (2)'!$G$17:$G$30)) +
(SUMIF('Df routed cabinet'!$B$17:$B$30,B629,'Df routed cabinet'!$G$17:$G$30)) +
(SUMIF('Df routed cabinet (2)'!$B$17:$B$30,B629,'Df routed cabinet (2)'!$G$17:$G$30)) +
(SUMIF('Sf acrylic cabinet'!$B$17:$B$30,B629,'Sf acrylic cabinet'!$G$17:$G$30)) +
(SUMIF('Sf acrylic cabinet (2)'!$B$17:$B$30,B629,'Sf acrylic cabinet (2)'!$G$17:$G$30)) +
(SUMIF('Economy Sf acrylic'!$B$17:$B$30,B629,'Economy Sf acrylic'!$G$17:$G$30)) +
(SUMIF('Df acrylic cabinet'!$B$17:$B$30,B629,'Df acrylic cabinet'!$G$17:$G$30)) +
(SUMIF('Df acrylic cabinet (2)'!$B$17:$B$30,B629,'Df acrylic cabinet (2)'!$G$17:$G$30)) +
(SUMIF('Sf flex cabinet'!$B$17:$B$30,B629,'Sf flex cabinet'!$G$17:$G$30)) +
(SUMIF('Sf flex cabinet (2)'!$B$17:$B$30,B629,'Sf flex cabinet (2)'!$G$17:$G$30)) +
(SUMIF('Df flex cabinet'!$B$17:$B$36,B629,'Df flex cabinet'!$G$17:$G$36)) +
(SUMIF('Df flex cabinet (2)'!$B$17:$B$36,B629,'Df flex cabinet (2)'!$G$17:$G$36)) +
(SUMIF('Pole cover'!$B$17:$B$30,B629,'Pole cover'!$G$17:$G$30)) +
(SUMIF('Pole cover (2)'!$B$17:$B$30,B629,'Pole cover (2)'!$G$17:$G$30)) +
(SUMIF('Structural Steel Fab'!$B$17:$B$29,B629,'Structural Steel Fab'!$G$17:$G$29)) +
(SUMIF(Reveal!$B$17:$B$30,B629,Reveal!$G$17:$G$30)) +
(SUMIF('Reveal (2)'!$B$17:$B$30,B629,'Reveal (2)'!$G$17:$G$30)) +
(SUMIF('Crown cove top'!$B$17:$B$30,B629,'Crown cove top'!$G$17:$G$30)) +
(SUMIF('EMC assembly'!$B$17:$B$30,B629,'EMC assembly'!$G$17:$G$30)) +
(SUMIF(Crating!$B$17:$B$29,B629,Crating!$G$17:$G$29)) +
(SUMIF('LED wiring'!$B$17:$B$30,B629,'LED wiring'!$G$17:$G$30)) +
(SUMIF('Changeable copy face'!$B$17:$B$30,B629,'Changeable copy face'!$G$17:$G$30)) +
(SUMIF('Flex face assembly'!$B$17:$B$30,B629,'Flex face assembly'!$G$17:$G$30)) +
(SUMIF('Routed face assembly'!$B$17:$B$30,B629,'Routed face assembly'!$G$17:$G$30)) +
(SUMIF('Paint calculation'!$B$17:$B$30,B629,'Paint calculation'!$G$17:$G$30)) +
(SUMIF('Trimcap letter face'!$B$17:$B$30,B629,'Trimcap letter face'!$G$17:$G$30)) +
(SUMIF('Trimcap letter face (2)'!$B$17:$B$30,B629,'Trimcap letter face (2)'!$G$17:$G$30)) +
(SUMIF('Channel letter fabrication'!$B$17:$B$30,B629,'Channel letter fabrication'!$G$17:$G$30)) +
(SUMIF('Channel letter fabrication (2)'!$B$17:$B$30,B629,'Channel letter fabrication (2)'!$G$17:$G$30))</f>
        <v>0</v>
      </c>
    </row>
    <row r="630" spans="1:10">
      <c r="A630" s="28" t="str">
        <f>[1]ODBC!$A630</f>
        <v>12" #15 Roof Screw RS12 RO</v>
      </c>
      <c r="B630" s="29" t="str">
        <f>[1]ODBC!B630</f>
        <v>36325</v>
      </c>
      <c r="C630" s="30">
        <f>IFERROR(VLOOKUP($B630,[1]ODBC!$B:$H,2,FALSE),"")</f>
        <v>2.06</v>
      </c>
      <c r="D630" s="30">
        <f>IFERROR(VLOOKUP($B630,[1]ODBC!$B:$H,3,FALSE),"")</f>
        <v>3.7080000000000002</v>
      </c>
      <c r="E630" s="30" t="str">
        <f>IFERROR(VLOOKUP($B630,[1]ODBC!$B:$H,4,FALSE),"")</f>
        <v>EA</v>
      </c>
      <c r="F630" s="31">
        <f>IFERROR(VLOOKUP($B630,[1]ODBC!$B:$H,5,FALSE),"")</f>
        <v>44.45</v>
      </c>
      <c r="G630" s="32">
        <f>[1]ODBC!G630</f>
        <v>0</v>
      </c>
      <c r="H630" s="33">
        <f>SUM([1]ODBC!H630)</f>
        <v>0</v>
      </c>
      <c r="I630" s="41" t="str">
        <f>'Vinyl cutting'!$B$2</f>
        <v>J36938</v>
      </c>
      <c r="J630" s="42">
        <f ca="1">(SUMIF('Freeform time and material'!$B$17:$B$30,B630,'Freeform time and material'!$G$17:$G$30)) +
(SUMIF('Vinyl cutting'!$B$17:$B$30,B630,'Vinyl cutting'!$G$17:$G$30)) +
(SUMIF('Vinyl cutting (2)'!$B$17:$B$30,B630,'Vinyl cutting (2)'!$G$17:$G$30)) +
(SUMIF('Apply vinyl graphics'!$B$17:$B$30,B630,'Apply vinyl graphics'!$G$17:$G$30)) +
(SUMIF('Apply vinyl graphics (2)'!$B$17:$B$30,B630,'Apply vinyl graphics (2)'!$G$17:$G$30)) +
(SUMIF('Alum pan sign'!$B$17:$B$30,B630,'Alum pan sign'!$G$17:$G$30)) +
(SUMIF('Alum pan sign (2)'!$B$17:$B$30,B630,'Alum pan sign (2)'!$G$17:$G$30)) +
(SUMIF('Economy pan sign'!$B$17:$B$30,B630,'Economy pan sign'!$G$17:$G$30)) +
(SUMIF('Post and panel sign'!$B$17:$B$30,B630,'Post and panel sign'!$G$17:$G$30)) +
(SUMIF('Post and panel sign (2)'!$B$17:$B$30,B630,'Post and panel sign (2)'!$G$17:$G$30)) +
(SUMIF('Flat panels only'!$B$17:$B$30,B630,'Flat panels only'!$G$17:$G$30)) +
(SUMIF('Flat panels only (2)'!$B$17:$B$30,B630,'Flat panels only (2)'!$G$17:$G$30)) +
(SUMIF('Routed panel shapes'!$B$18:$B$31,B630,'Routed panel shapes'!$G$18:$G$31)) +
(SUMIF('Routed panel shapes (2)'!$B$18:$B$31,B630,'Routed panel shapes (2)'!$G$18:$G$31)) +
(SUMIF('Routed face only'!$B$17:$B$30,B630,'Routed face only'!$G$17:$G$30)) +
(SUMIF('Routed face only (2)'!$B$17:$B$30,B630,'Routed face only (2)'!$G$17:$G$30)) +
(SUMIF('Routed alum faces letters'!$B$17:$B$30,B630,'Routed alum faces letters'!$G$17:$G$30)) +
(SUMIF('Routed alum faces letters (2)'!$B$17:$B$30,B630,'Routed alum faces letters (2)'!$G$17:$G$30)) +
(SUMIF('Routed push through acrylic'!$B$17:$B$30,B630,'Routed push through acrylic'!$G$17:$G$30)) +
(SUMIF('Routed push through acrylic (2)'!$B$17:$B$30,B630,'Routed push through acrylic (2)'!$G$17:$G$30)) +
(SUMIF('Sf routed cabinet'!$B$17:$B$30,B630,'Sf routed cabinet'!$G$17:$G$30)) +
(SUMIF('Sf routed cabinet (2)'!$B$17:$B$30,B630,'Sf routed cabinet (2)'!$G$17:$G$30)) +
(SUMIF('Df routed cabinet'!$B$17:$B$30,B630,'Df routed cabinet'!$G$17:$G$30)) +
(SUMIF('Df routed cabinet (2)'!$B$17:$B$30,B630,'Df routed cabinet (2)'!$G$17:$G$30)) +
(SUMIF('Sf acrylic cabinet'!$B$17:$B$30,B630,'Sf acrylic cabinet'!$G$17:$G$30)) +
(SUMIF('Sf acrylic cabinet (2)'!$B$17:$B$30,B630,'Sf acrylic cabinet (2)'!$G$17:$G$30)) +
(SUMIF('Economy Sf acrylic'!$B$17:$B$30,B630,'Economy Sf acrylic'!$G$17:$G$30)) +
(SUMIF('Df acrylic cabinet'!$B$17:$B$30,B630,'Df acrylic cabinet'!$G$17:$G$30)) +
(SUMIF('Df acrylic cabinet (2)'!$B$17:$B$30,B630,'Df acrylic cabinet (2)'!$G$17:$G$30)) +
(SUMIF('Sf flex cabinet'!$B$17:$B$30,B630,'Sf flex cabinet'!$G$17:$G$30)) +
(SUMIF('Sf flex cabinet (2)'!$B$17:$B$30,B630,'Sf flex cabinet (2)'!$G$17:$G$30)) +
(SUMIF('Df flex cabinet'!$B$17:$B$36,B630,'Df flex cabinet'!$G$17:$G$36)) +
(SUMIF('Df flex cabinet (2)'!$B$17:$B$36,B630,'Df flex cabinet (2)'!$G$17:$G$36)) +
(SUMIF('Pole cover'!$B$17:$B$30,B630,'Pole cover'!$G$17:$G$30)) +
(SUMIF('Pole cover (2)'!$B$17:$B$30,B630,'Pole cover (2)'!$G$17:$G$30)) +
(SUMIF('Structural Steel Fab'!$B$17:$B$29,B630,'Structural Steel Fab'!$G$17:$G$29)) +
(SUMIF(Reveal!$B$17:$B$30,B630,Reveal!$G$17:$G$30)) +
(SUMIF('Reveal (2)'!$B$17:$B$30,B630,'Reveal (2)'!$G$17:$G$30)) +
(SUMIF('Crown cove top'!$B$17:$B$30,B630,'Crown cove top'!$G$17:$G$30)) +
(SUMIF('EMC assembly'!$B$17:$B$30,B630,'EMC assembly'!$G$17:$G$30)) +
(SUMIF(Crating!$B$17:$B$29,B630,Crating!$G$17:$G$29)) +
(SUMIF('LED wiring'!$B$17:$B$30,B630,'LED wiring'!$G$17:$G$30)) +
(SUMIF('Changeable copy face'!$B$17:$B$30,B630,'Changeable copy face'!$G$17:$G$30)) +
(SUMIF('Flex face assembly'!$B$17:$B$30,B630,'Flex face assembly'!$G$17:$G$30)) +
(SUMIF('Routed face assembly'!$B$17:$B$30,B630,'Routed face assembly'!$G$17:$G$30)) +
(SUMIF('Paint calculation'!$B$17:$B$30,B630,'Paint calculation'!$G$17:$G$30)) +
(SUMIF('Trimcap letter face'!$B$17:$B$30,B630,'Trimcap letter face'!$G$17:$G$30)) +
(SUMIF('Trimcap letter face (2)'!$B$17:$B$30,B630,'Trimcap letter face (2)'!$G$17:$G$30)) +
(SUMIF('Channel letter fabrication'!$B$17:$B$30,B630,'Channel letter fabrication'!$G$17:$G$30)) +
(SUMIF('Channel letter fabrication (2)'!$B$17:$B$30,B630,'Channel letter fabrication (2)'!$G$17:$G$30))</f>
        <v>0</v>
      </c>
    </row>
    <row r="631" spans="1:10">
      <c r="A631" s="28" t="str">
        <f>[1]ODBC!$A631</f>
        <v>NR-ASB0412 Adv Ballast</v>
      </c>
      <c r="B631" s="29" t="str">
        <f>[1]ODBC!B631</f>
        <v>40150</v>
      </c>
      <c r="C631" s="30">
        <f>IFERROR(VLOOKUP($B631,[1]ODBC!$B:$H,2,FALSE),"")</f>
        <v>42.31</v>
      </c>
      <c r="D631" s="30">
        <f>IFERROR(VLOOKUP($B631,[1]ODBC!$B:$H,3,FALSE),"")</f>
        <v>95.206999999999994</v>
      </c>
      <c r="E631" s="30" t="str">
        <f>IFERROR(VLOOKUP($B631,[1]ODBC!$B:$H,4,FALSE),"")</f>
        <v>EA</v>
      </c>
      <c r="F631" s="31">
        <f>IFERROR(VLOOKUP($B631,[1]ODBC!$B:$H,5,FALSE),"")</f>
        <v>55.56</v>
      </c>
      <c r="G631" s="32">
        <f>[1]ODBC!G631</f>
        <v>0</v>
      </c>
      <c r="H631" s="33">
        <f>SUM([1]ODBC!H631)</f>
        <v>0</v>
      </c>
      <c r="I631" s="41" t="str">
        <f>'Vinyl cutting'!$B$2</f>
        <v>J36938</v>
      </c>
      <c r="J631" s="42">
        <f ca="1">(SUMIF('Freeform time and material'!$B$17:$B$30,B631,'Freeform time and material'!$G$17:$G$30)) +
(SUMIF('Vinyl cutting'!$B$17:$B$30,B631,'Vinyl cutting'!$G$17:$G$30)) +
(SUMIF('Vinyl cutting (2)'!$B$17:$B$30,B631,'Vinyl cutting (2)'!$G$17:$G$30)) +
(SUMIF('Apply vinyl graphics'!$B$17:$B$30,B631,'Apply vinyl graphics'!$G$17:$G$30)) +
(SUMIF('Apply vinyl graphics (2)'!$B$17:$B$30,B631,'Apply vinyl graphics (2)'!$G$17:$G$30)) +
(SUMIF('Alum pan sign'!$B$17:$B$30,B631,'Alum pan sign'!$G$17:$G$30)) +
(SUMIF('Alum pan sign (2)'!$B$17:$B$30,B631,'Alum pan sign (2)'!$G$17:$G$30)) +
(SUMIF('Economy pan sign'!$B$17:$B$30,B631,'Economy pan sign'!$G$17:$G$30)) +
(SUMIF('Post and panel sign'!$B$17:$B$30,B631,'Post and panel sign'!$G$17:$G$30)) +
(SUMIF('Post and panel sign (2)'!$B$17:$B$30,B631,'Post and panel sign (2)'!$G$17:$G$30)) +
(SUMIF('Flat panels only'!$B$17:$B$30,B631,'Flat panels only'!$G$17:$G$30)) +
(SUMIF('Flat panels only (2)'!$B$17:$B$30,B631,'Flat panels only (2)'!$G$17:$G$30)) +
(SUMIF('Routed panel shapes'!$B$18:$B$31,B631,'Routed panel shapes'!$G$18:$G$31)) +
(SUMIF('Routed panel shapes (2)'!$B$18:$B$31,B631,'Routed panel shapes (2)'!$G$18:$G$31)) +
(SUMIF('Routed face only'!$B$17:$B$30,B631,'Routed face only'!$G$17:$G$30)) +
(SUMIF('Routed face only (2)'!$B$17:$B$30,B631,'Routed face only (2)'!$G$17:$G$30)) +
(SUMIF('Routed alum faces letters'!$B$17:$B$30,B631,'Routed alum faces letters'!$G$17:$G$30)) +
(SUMIF('Routed alum faces letters (2)'!$B$17:$B$30,B631,'Routed alum faces letters (2)'!$G$17:$G$30)) +
(SUMIF('Routed push through acrylic'!$B$17:$B$30,B631,'Routed push through acrylic'!$G$17:$G$30)) +
(SUMIF('Routed push through acrylic (2)'!$B$17:$B$30,B631,'Routed push through acrylic (2)'!$G$17:$G$30)) +
(SUMIF('Sf routed cabinet'!$B$17:$B$30,B631,'Sf routed cabinet'!$G$17:$G$30)) +
(SUMIF('Sf routed cabinet (2)'!$B$17:$B$30,B631,'Sf routed cabinet (2)'!$G$17:$G$30)) +
(SUMIF('Df routed cabinet'!$B$17:$B$30,B631,'Df routed cabinet'!$G$17:$G$30)) +
(SUMIF('Df routed cabinet (2)'!$B$17:$B$30,B631,'Df routed cabinet (2)'!$G$17:$G$30)) +
(SUMIF('Sf acrylic cabinet'!$B$17:$B$30,B631,'Sf acrylic cabinet'!$G$17:$G$30)) +
(SUMIF('Sf acrylic cabinet (2)'!$B$17:$B$30,B631,'Sf acrylic cabinet (2)'!$G$17:$G$30)) +
(SUMIF('Economy Sf acrylic'!$B$17:$B$30,B631,'Economy Sf acrylic'!$G$17:$G$30)) +
(SUMIF('Df acrylic cabinet'!$B$17:$B$30,B631,'Df acrylic cabinet'!$G$17:$G$30)) +
(SUMIF('Df acrylic cabinet (2)'!$B$17:$B$30,B631,'Df acrylic cabinet (2)'!$G$17:$G$30)) +
(SUMIF('Sf flex cabinet'!$B$17:$B$30,B631,'Sf flex cabinet'!$G$17:$G$30)) +
(SUMIF('Sf flex cabinet (2)'!$B$17:$B$30,B631,'Sf flex cabinet (2)'!$G$17:$G$30)) +
(SUMIF('Df flex cabinet'!$B$17:$B$36,B631,'Df flex cabinet'!$G$17:$G$36)) +
(SUMIF('Df flex cabinet (2)'!$B$17:$B$36,B631,'Df flex cabinet (2)'!$G$17:$G$36)) +
(SUMIF('Pole cover'!$B$17:$B$30,B631,'Pole cover'!$G$17:$G$30)) +
(SUMIF('Pole cover (2)'!$B$17:$B$30,B631,'Pole cover (2)'!$G$17:$G$30)) +
(SUMIF('Structural Steel Fab'!$B$17:$B$29,B631,'Structural Steel Fab'!$G$17:$G$29)) +
(SUMIF(Reveal!$B$17:$B$30,B631,Reveal!$G$17:$G$30)) +
(SUMIF('Reveal (2)'!$B$17:$B$30,B631,'Reveal (2)'!$G$17:$G$30)) +
(SUMIF('Crown cove top'!$B$17:$B$30,B631,'Crown cove top'!$G$17:$G$30)) +
(SUMIF('EMC assembly'!$B$17:$B$30,B631,'EMC assembly'!$G$17:$G$30)) +
(SUMIF(Crating!$B$17:$B$29,B631,Crating!$G$17:$G$29)) +
(SUMIF('LED wiring'!$B$17:$B$30,B631,'LED wiring'!$G$17:$G$30)) +
(SUMIF('Changeable copy face'!$B$17:$B$30,B631,'Changeable copy face'!$G$17:$G$30)) +
(SUMIF('Flex face assembly'!$B$17:$B$30,B631,'Flex face assembly'!$G$17:$G$30)) +
(SUMIF('Routed face assembly'!$B$17:$B$30,B631,'Routed face assembly'!$G$17:$G$30)) +
(SUMIF('Paint calculation'!$B$17:$B$30,B631,'Paint calculation'!$G$17:$G$30)) +
(SUMIF('Trimcap letter face'!$B$17:$B$30,B631,'Trimcap letter face'!$G$17:$G$30)) +
(SUMIF('Trimcap letter face (2)'!$B$17:$B$30,B631,'Trimcap letter face (2)'!$G$17:$G$30)) +
(SUMIF('Channel letter fabrication'!$B$17:$B$30,B631,'Channel letter fabrication'!$G$17:$G$30)) +
(SUMIF('Channel letter fabrication (2)'!$B$17:$B$30,B631,'Channel letter fabrication (2)'!$G$17:$G$30))</f>
        <v>0</v>
      </c>
    </row>
    <row r="632" spans="1:10">
      <c r="A632" s="28" t="str">
        <f>[1]ODBC!$A632</f>
        <v>NR-4120AT Allanson Ballast</v>
      </c>
      <c r="B632" s="29" t="str">
        <f>[1]ODBC!B632</f>
        <v>40215</v>
      </c>
      <c r="C632" s="30">
        <f>IFERROR(VLOOKUP($B632,[1]ODBC!$B:$H,2,FALSE),"")</f>
        <v>82.9</v>
      </c>
      <c r="D632" s="30">
        <f>IFERROR(VLOOKUP($B632,[1]ODBC!$B:$H,3,FALSE),"")</f>
        <v>186.54400000000001</v>
      </c>
      <c r="E632" s="30" t="str">
        <f>IFERROR(VLOOKUP($B632,[1]ODBC!$B:$H,4,FALSE),"")</f>
        <v>EA</v>
      </c>
      <c r="F632" s="31">
        <f>IFERROR(VLOOKUP($B632,[1]ODBC!$B:$H,5,FALSE),"")</f>
        <v>55.56</v>
      </c>
      <c r="G632" s="32">
        <f>[1]ODBC!G632</f>
        <v>0</v>
      </c>
      <c r="H632" s="33">
        <f>SUM([1]ODBC!H632)</f>
        <v>0</v>
      </c>
      <c r="I632" s="41" t="str">
        <f>'Vinyl cutting'!$B$2</f>
        <v>J36938</v>
      </c>
      <c r="J632" s="42">
        <f ca="1">(SUMIF('Freeform time and material'!$B$17:$B$30,B632,'Freeform time and material'!$G$17:$G$30)) +
(SUMIF('Vinyl cutting'!$B$17:$B$30,B632,'Vinyl cutting'!$G$17:$G$30)) +
(SUMIF('Vinyl cutting (2)'!$B$17:$B$30,B632,'Vinyl cutting (2)'!$G$17:$G$30)) +
(SUMIF('Apply vinyl graphics'!$B$17:$B$30,B632,'Apply vinyl graphics'!$G$17:$G$30)) +
(SUMIF('Apply vinyl graphics (2)'!$B$17:$B$30,B632,'Apply vinyl graphics (2)'!$G$17:$G$30)) +
(SUMIF('Alum pan sign'!$B$17:$B$30,B632,'Alum pan sign'!$G$17:$G$30)) +
(SUMIF('Alum pan sign (2)'!$B$17:$B$30,B632,'Alum pan sign (2)'!$G$17:$G$30)) +
(SUMIF('Economy pan sign'!$B$17:$B$30,B632,'Economy pan sign'!$G$17:$G$30)) +
(SUMIF('Post and panel sign'!$B$17:$B$30,B632,'Post and panel sign'!$G$17:$G$30)) +
(SUMIF('Post and panel sign (2)'!$B$17:$B$30,B632,'Post and panel sign (2)'!$G$17:$G$30)) +
(SUMIF('Flat panels only'!$B$17:$B$30,B632,'Flat panels only'!$G$17:$G$30)) +
(SUMIF('Flat panels only (2)'!$B$17:$B$30,B632,'Flat panels only (2)'!$G$17:$G$30)) +
(SUMIF('Routed panel shapes'!$B$18:$B$31,B632,'Routed panel shapes'!$G$18:$G$31)) +
(SUMIF('Routed panel shapes (2)'!$B$18:$B$31,B632,'Routed panel shapes (2)'!$G$18:$G$31)) +
(SUMIF('Routed face only'!$B$17:$B$30,B632,'Routed face only'!$G$17:$G$30)) +
(SUMIF('Routed face only (2)'!$B$17:$B$30,B632,'Routed face only (2)'!$G$17:$G$30)) +
(SUMIF('Routed alum faces letters'!$B$17:$B$30,B632,'Routed alum faces letters'!$G$17:$G$30)) +
(SUMIF('Routed alum faces letters (2)'!$B$17:$B$30,B632,'Routed alum faces letters (2)'!$G$17:$G$30)) +
(SUMIF('Routed push through acrylic'!$B$17:$B$30,B632,'Routed push through acrylic'!$G$17:$G$30)) +
(SUMIF('Routed push through acrylic (2)'!$B$17:$B$30,B632,'Routed push through acrylic (2)'!$G$17:$G$30)) +
(SUMIF('Sf routed cabinet'!$B$17:$B$30,B632,'Sf routed cabinet'!$G$17:$G$30)) +
(SUMIF('Sf routed cabinet (2)'!$B$17:$B$30,B632,'Sf routed cabinet (2)'!$G$17:$G$30)) +
(SUMIF('Df routed cabinet'!$B$17:$B$30,B632,'Df routed cabinet'!$G$17:$G$30)) +
(SUMIF('Df routed cabinet (2)'!$B$17:$B$30,B632,'Df routed cabinet (2)'!$G$17:$G$30)) +
(SUMIF('Sf acrylic cabinet'!$B$17:$B$30,B632,'Sf acrylic cabinet'!$G$17:$G$30)) +
(SUMIF('Sf acrylic cabinet (2)'!$B$17:$B$30,B632,'Sf acrylic cabinet (2)'!$G$17:$G$30)) +
(SUMIF('Economy Sf acrylic'!$B$17:$B$30,B632,'Economy Sf acrylic'!$G$17:$G$30)) +
(SUMIF('Df acrylic cabinet'!$B$17:$B$30,B632,'Df acrylic cabinet'!$G$17:$G$30)) +
(SUMIF('Df acrylic cabinet (2)'!$B$17:$B$30,B632,'Df acrylic cabinet (2)'!$G$17:$G$30)) +
(SUMIF('Sf flex cabinet'!$B$17:$B$30,B632,'Sf flex cabinet'!$G$17:$G$30)) +
(SUMIF('Sf flex cabinet (2)'!$B$17:$B$30,B632,'Sf flex cabinet (2)'!$G$17:$G$30)) +
(SUMIF('Df flex cabinet'!$B$17:$B$36,B632,'Df flex cabinet'!$G$17:$G$36)) +
(SUMIF('Df flex cabinet (2)'!$B$17:$B$36,B632,'Df flex cabinet (2)'!$G$17:$G$36)) +
(SUMIF('Pole cover'!$B$17:$B$30,B632,'Pole cover'!$G$17:$G$30)) +
(SUMIF('Pole cover (2)'!$B$17:$B$30,B632,'Pole cover (2)'!$G$17:$G$30)) +
(SUMIF('Structural Steel Fab'!$B$17:$B$29,B632,'Structural Steel Fab'!$G$17:$G$29)) +
(SUMIF(Reveal!$B$17:$B$30,B632,Reveal!$G$17:$G$30)) +
(SUMIF('Reveal (2)'!$B$17:$B$30,B632,'Reveal (2)'!$G$17:$G$30)) +
(SUMIF('Crown cove top'!$B$17:$B$30,B632,'Crown cove top'!$G$17:$G$30)) +
(SUMIF('EMC assembly'!$B$17:$B$30,B632,'EMC assembly'!$G$17:$G$30)) +
(SUMIF(Crating!$B$17:$B$29,B632,Crating!$G$17:$G$29)) +
(SUMIF('LED wiring'!$B$17:$B$30,B632,'LED wiring'!$G$17:$G$30)) +
(SUMIF('Changeable copy face'!$B$17:$B$30,B632,'Changeable copy face'!$G$17:$G$30)) +
(SUMIF('Flex face assembly'!$B$17:$B$30,B632,'Flex face assembly'!$G$17:$G$30)) +
(SUMIF('Routed face assembly'!$B$17:$B$30,B632,'Routed face assembly'!$G$17:$G$30)) +
(SUMIF('Paint calculation'!$B$17:$B$30,B632,'Paint calculation'!$G$17:$G$30)) +
(SUMIF('Trimcap letter face'!$B$17:$B$30,B632,'Trimcap letter face'!$G$17:$G$30)) +
(SUMIF('Trimcap letter face (2)'!$B$17:$B$30,B632,'Trimcap letter face (2)'!$G$17:$G$30)) +
(SUMIF('Channel letter fabrication'!$B$17:$B$30,B632,'Channel letter fabrication'!$G$17:$G$30)) +
(SUMIF('Channel letter fabrication (2)'!$B$17:$B$30,B632,'Channel letter fabrication (2)'!$G$17:$G$30))</f>
        <v>0</v>
      </c>
    </row>
    <row r="633" spans="1:10">
      <c r="A633" s="28" t="str">
        <f>[1]ODBC!$A633</f>
        <v>NR-EESB832-16L Ltg Comp</v>
      </c>
      <c r="B633" s="29" t="str">
        <f>[1]ODBC!B633</f>
        <v>40335</v>
      </c>
      <c r="C633" s="30">
        <f>IFERROR(VLOOKUP($B633,[1]ODBC!$B:$H,2,FALSE),"")</f>
        <v>89.99</v>
      </c>
      <c r="D633" s="30">
        <f>IFERROR(VLOOKUP($B633,[1]ODBC!$B:$H,3,FALSE),"")</f>
        <v>202.49799999999999</v>
      </c>
      <c r="E633" s="30" t="str">
        <f>IFERROR(VLOOKUP($B633,[1]ODBC!$B:$H,4,FALSE),"")</f>
        <v>EA</v>
      </c>
      <c r="F633" s="31">
        <f>IFERROR(VLOOKUP($B633,[1]ODBC!$B:$H,5,FALSE),"")</f>
        <v>55.56</v>
      </c>
      <c r="G633" s="32">
        <f>[1]ODBC!G633</f>
        <v>0</v>
      </c>
      <c r="H633" s="33">
        <f>SUM([1]ODBC!H633)</f>
        <v>0</v>
      </c>
      <c r="I633" s="41" t="str">
        <f>'Vinyl cutting'!$B$2</f>
        <v>J36938</v>
      </c>
      <c r="J633" s="42">
        <f ca="1">(SUMIF('Freeform time and material'!$B$17:$B$30,B633,'Freeform time and material'!$G$17:$G$30)) +
(SUMIF('Vinyl cutting'!$B$17:$B$30,B633,'Vinyl cutting'!$G$17:$G$30)) +
(SUMIF('Vinyl cutting (2)'!$B$17:$B$30,B633,'Vinyl cutting (2)'!$G$17:$G$30)) +
(SUMIF('Apply vinyl graphics'!$B$17:$B$30,B633,'Apply vinyl graphics'!$G$17:$G$30)) +
(SUMIF('Apply vinyl graphics (2)'!$B$17:$B$30,B633,'Apply vinyl graphics (2)'!$G$17:$G$30)) +
(SUMIF('Alum pan sign'!$B$17:$B$30,B633,'Alum pan sign'!$G$17:$G$30)) +
(SUMIF('Alum pan sign (2)'!$B$17:$B$30,B633,'Alum pan sign (2)'!$G$17:$G$30)) +
(SUMIF('Economy pan sign'!$B$17:$B$30,B633,'Economy pan sign'!$G$17:$G$30)) +
(SUMIF('Post and panel sign'!$B$17:$B$30,B633,'Post and panel sign'!$G$17:$G$30)) +
(SUMIF('Post and panel sign (2)'!$B$17:$B$30,B633,'Post and panel sign (2)'!$G$17:$G$30)) +
(SUMIF('Flat panels only'!$B$17:$B$30,B633,'Flat panels only'!$G$17:$G$30)) +
(SUMIF('Flat panels only (2)'!$B$17:$B$30,B633,'Flat panels only (2)'!$G$17:$G$30)) +
(SUMIF('Routed panel shapes'!$B$18:$B$31,B633,'Routed panel shapes'!$G$18:$G$31)) +
(SUMIF('Routed panel shapes (2)'!$B$18:$B$31,B633,'Routed panel shapes (2)'!$G$18:$G$31)) +
(SUMIF('Routed face only'!$B$17:$B$30,B633,'Routed face only'!$G$17:$G$30)) +
(SUMIF('Routed face only (2)'!$B$17:$B$30,B633,'Routed face only (2)'!$G$17:$G$30)) +
(SUMIF('Routed alum faces letters'!$B$17:$B$30,B633,'Routed alum faces letters'!$G$17:$G$30)) +
(SUMIF('Routed alum faces letters (2)'!$B$17:$B$30,B633,'Routed alum faces letters (2)'!$G$17:$G$30)) +
(SUMIF('Routed push through acrylic'!$B$17:$B$30,B633,'Routed push through acrylic'!$G$17:$G$30)) +
(SUMIF('Routed push through acrylic (2)'!$B$17:$B$30,B633,'Routed push through acrylic (2)'!$G$17:$G$30)) +
(SUMIF('Sf routed cabinet'!$B$17:$B$30,B633,'Sf routed cabinet'!$G$17:$G$30)) +
(SUMIF('Sf routed cabinet (2)'!$B$17:$B$30,B633,'Sf routed cabinet (2)'!$G$17:$G$30)) +
(SUMIF('Df routed cabinet'!$B$17:$B$30,B633,'Df routed cabinet'!$G$17:$G$30)) +
(SUMIF('Df routed cabinet (2)'!$B$17:$B$30,B633,'Df routed cabinet (2)'!$G$17:$G$30)) +
(SUMIF('Sf acrylic cabinet'!$B$17:$B$30,B633,'Sf acrylic cabinet'!$G$17:$G$30)) +
(SUMIF('Sf acrylic cabinet (2)'!$B$17:$B$30,B633,'Sf acrylic cabinet (2)'!$G$17:$G$30)) +
(SUMIF('Economy Sf acrylic'!$B$17:$B$30,B633,'Economy Sf acrylic'!$G$17:$G$30)) +
(SUMIF('Df acrylic cabinet'!$B$17:$B$30,B633,'Df acrylic cabinet'!$G$17:$G$30)) +
(SUMIF('Df acrylic cabinet (2)'!$B$17:$B$30,B633,'Df acrylic cabinet (2)'!$G$17:$G$30)) +
(SUMIF('Sf flex cabinet'!$B$17:$B$30,B633,'Sf flex cabinet'!$G$17:$G$30)) +
(SUMIF('Sf flex cabinet (2)'!$B$17:$B$30,B633,'Sf flex cabinet (2)'!$G$17:$G$30)) +
(SUMIF('Df flex cabinet'!$B$17:$B$36,B633,'Df flex cabinet'!$G$17:$G$36)) +
(SUMIF('Df flex cabinet (2)'!$B$17:$B$36,B633,'Df flex cabinet (2)'!$G$17:$G$36)) +
(SUMIF('Pole cover'!$B$17:$B$30,B633,'Pole cover'!$G$17:$G$30)) +
(SUMIF('Pole cover (2)'!$B$17:$B$30,B633,'Pole cover (2)'!$G$17:$G$30)) +
(SUMIF('Structural Steel Fab'!$B$17:$B$29,B633,'Structural Steel Fab'!$G$17:$G$29)) +
(SUMIF(Reveal!$B$17:$B$30,B633,Reveal!$G$17:$G$30)) +
(SUMIF('Reveal (2)'!$B$17:$B$30,B633,'Reveal (2)'!$G$17:$G$30)) +
(SUMIF('Crown cove top'!$B$17:$B$30,B633,'Crown cove top'!$G$17:$G$30)) +
(SUMIF('EMC assembly'!$B$17:$B$30,B633,'EMC assembly'!$G$17:$G$30)) +
(SUMIF(Crating!$B$17:$B$29,B633,Crating!$G$17:$G$29)) +
(SUMIF('LED wiring'!$B$17:$B$30,B633,'LED wiring'!$G$17:$G$30)) +
(SUMIF('Changeable copy face'!$B$17:$B$30,B633,'Changeable copy face'!$G$17:$G$30)) +
(SUMIF('Flex face assembly'!$B$17:$B$30,B633,'Flex face assembly'!$G$17:$G$30)) +
(SUMIF('Routed face assembly'!$B$17:$B$30,B633,'Routed face assembly'!$G$17:$G$30)) +
(SUMIF('Paint calculation'!$B$17:$B$30,B633,'Paint calculation'!$G$17:$G$30)) +
(SUMIF('Trimcap letter face'!$B$17:$B$30,B633,'Trimcap letter face'!$G$17:$G$30)) +
(SUMIF('Trimcap letter face (2)'!$B$17:$B$30,B633,'Trimcap letter face (2)'!$G$17:$G$30)) +
(SUMIF('Channel letter fabrication'!$B$17:$B$30,B633,'Channel letter fabrication'!$G$17:$G$30)) +
(SUMIF('Channel letter fabrication (2)'!$B$17:$B$30,B633,'Channel letter fabrication (2)'!$G$17:$G$30))</f>
        <v>0</v>
      </c>
    </row>
    <row r="634" spans="1:10">
      <c r="A634" s="28" t="str">
        <f>[1]ODBC!$A634</f>
        <v>NR-EESB1040-14L Ltg Comp</v>
      </c>
      <c r="B634" s="29" t="str">
        <f>[1]ODBC!B634</f>
        <v>40340</v>
      </c>
      <c r="C634" s="30">
        <f>IFERROR(VLOOKUP($B634,[1]ODBC!$B:$H,2,FALSE),"")</f>
        <v>68.62</v>
      </c>
      <c r="D634" s="30">
        <f>IFERROR(VLOOKUP($B634,[1]ODBC!$B:$H,3,FALSE),"")</f>
        <v>154.41</v>
      </c>
      <c r="E634" s="30" t="str">
        <f>IFERROR(VLOOKUP($B634,[1]ODBC!$B:$H,4,FALSE),"")</f>
        <v>EA</v>
      </c>
      <c r="F634" s="31">
        <f>IFERROR(VLOOKUP($B634,[1]ODBC!$B:$H,5,FALSE),"")</f>
        <v>55.56</v>
      </c>
      <c r="G634" s="32">
        <f>[1]ODBC!G634</f>
        <v>0</v>
      </c>
      <c r="H634" s="33">
        <f>SUM([1]ODBC!H634)</f>
        <v>0</v>
      </c>
      <c r="I634" s="41" t="str">
        <f>'Vinyl cutting'!$B$2</f>
        <v>J36938</v>
      </c>
      <c r="J634" s="42">
        <f ca="1">(SUMIF('Freeform time and material'!$B$17:$B$30,B634,'Freeform time and material'!$G$17:$G$30)) +
(SUMIF('Vinyl cutting'!$B$17:$B$30,B634,'Vinyl cutting'!$G$17:$G$30)) +
(SUMIF('Vinyl cutting (2)'!$B$17:$B$30,B634,'Vinyl cutting (2)'!$G$17:$G$30)) +
(SUMIF('Apply vinyl graphics'!$B$17:$B$30,B634,'Apply vinyl graphics'!$G$17:$G$30)) +
(SUMIF('Apply vinyl graphics (2)'!$B$17:$B$30,B634,'Apply vinyl graphics (2)'!$G$17:$G$30)) +
(SUMIF('Alum pan sign'!$B$17:$B$30,B634,'Alum pan sign'!$G$17:$G$30)) +
(SUMIF('Alum pan sign (2)'!$B$17:$B$30,B634,'Alum pan sign (2)'!$G$17:$G$30)) +
(SUMIF('Economy pan sign'!$B$17:$B$30,B634,'Economy pan sign'!$G$17:$G$30)) +
(SUMIF('Post and panel sign'!$B$17:$B$30,B634,'Post and panel sign'!$G$17:$G$30)) +
(SUMIF('Post and panel sign (2)'!$B$17:$B$30,B634,'Post and panel sign (2)'!$G$17:$G$30)) +
(SUMIF('Flat panels only'!$B$17:$B$30,B634,'Flat panels only'!$G$17:$G$30)) +
(SUMIF('Flat panels only (2)'!$B$17:$B$30,B634,'Flat panels only (2)'!$G$17:$G$30)) +
(SUMIF('Routed panel shapes'!$B$18:$B$31,B634,'Routed panel shapes'!$G$18:$G$31)) +
(SUMIF('Routed panel shapes (2)'!$B$18:$B$31,B634,'Routed panel shapes (2)'!$G$18:$G$31)) +
(SUMIF('Routed face only'!$B$17:$B$30,B634,'Routed face only'!$G$17:$G$30)) +
(SUMIF('Routed face only (2)'!$B$17:$B$30,B634,'Routed face only (2)'!$G$17:$G$30)) +
(SUMIF('Routed alum faces letters'!$B$17:$B$30,B634,'Routed alum faces letters'!$G$17:$G$30)) +
(SUMIF('Routed alum faces letters (2)'!$B$17:$B$30,B634,'Routed alum faces letters (2)'!$G$17:$G$30)) +
(SUMIF('Routed push through acrylic'!$B$17:$B$30,B634,'Routed push through acrylic'!$G$17:$G$30)) +
(SUMIF('Routed push through acrylic (2)'!$B$17:$B$30,B634,'Routed push through acrylic (2)'!$G$17:$G$30)) +
(SUMIF('Sf routed cabinet'!$B$17:$B$30,B634,'Sf routed cabinet'!$G$17:$G$30)) +
(SUMIF('Sf routed cabinet (2)'!$B$17:$B$30,B634,'Sf routed cabinet (2)'!$G$17:$G$30)) +
(SUMIF('Df routed cabinet'!$B$17:$B$30,B634,'Df routed cabinet'!$G$17:$G$30)) +
(SUMIF('Df routed cabinet (2)'!$B$17:$B$30,B634,'Df routed cabinet (2)'!$G$17:$G$30)) +
(SUMIF('Sf acrylic cabinet'!$B$17:$B$30,B634,'Sf acrylic cabinet'!$G$17:$G$30)) +
(SUMIF('Sf acrylic cabinet (2)'!$B$17:$B$30,B634,'Sf acrylic cabinet (2)'!$G$17:$G$30)) +
(SUMIF('Economy Sf acrylic'!$B$17:$B$30,B634,'Economy Sf acrylic'!$G$17:$G$30)) +
(SUMIF('Df acrylic cabinet'!$B$17:$B$30,B634,'Df acrylic cabinet'!$G$17:$G$30)) +
(SUMIF('Df acrylic cabinet (2)'!$B$17:$B$30,B634,'Df acrylic cabinet (2)'!$G$17:$G$30)) +
(SUMIF('Sf flex cabinet'!$B$17:$B$30,B634,'Sf flex cabinet'!$G$17:$G$30)) +
(SUMIF('Sf flex cabinet (2)'!$B$17:$B$30,B634,'Sf flex cabinet (2)'!$G$17:$G$30)) +
(SUMIF('Df flex cabinet'!$B$17:$B$36,B634,'Df flex cabinet'!$G$17:$G$36)) +
(SUMIF('Df flex cabinet (2)'!$B$17:$B$36,B634,'Df flex cabinet (2)'!$G$17:$G$36)) +
(SUMIF('Pole cover'!$B$17:$B$30,B634,'Pole cover'!$G$17:$G$30)) +
(SUMIF('Pole cover (2)'!$B$17:$B$30,B634,'Pole cover (2)'!$G$17:$G$30)) +
(SUMIF('Structural Steel Fab'!$B$17:$B$29,B634,'Structural Steel Fab'!$G$17:$G$29)) +
(SUMIF(Reveal!$B$17:$B$30,B634,Reveal!$G$17:$G$30)) +
(SUMIF('Reveal (2)'!$B$17:$B$30,B634,'Reveal (2)'!$G$17:$G$30)) +
(SUMIF('Crown cove top'!$B$17:$B$30,B634,'Crown cove top'!$G$17:$G$30)) +
(SUMIF('EMC assembly'!$B$17:$B$30,B634,'EMC assembly'!$G$17:$G$30)) +
(SUMIF(Crating!$B$17:$B$29,B634,Crating!$G$17:$G$29)) +
(SUMIF('LED wiring'!$B$17:$B$30,B634,'LED wiring'!$G$17:$G$30)) +
(SUMIF('Changeable copy face'!$B$17:$B$30,B634,'Changeable copy face'!$G$17:$G$30)) +
(SUMIF('Flex face assembly'!$B$17:$B$30,B634,'Flex face assembly'!$G$17:$G$30)) +
(SUMIF('Routed face assembly'!$B$17:$B$30,B634,'Routed face assembly'!$G$17:$G$30)) +
(SUMIF('Paint calculation'!$B$17:$B$30,B634,'Paint calculation'!$G$17:$G$30)) +
(SUMIF('Trimcap letter face'!$B$17:$B$30,B634,'Trimcap letter face'!$G$17:$G$30)) +
(SUMIF('Trimcap letter face (2)'!$B$17:$B$30,B634,'Trimcap letter face (2)'!$G$17:$G$30)) +
(SUMIF('Channel letter fabrication'!$B$17:$B$30,B634,'Channel letter fabrication'!$G$17:$G$30)) +
(SUMIF('Channel letter fabrication (2)'!$B$17:$B$30,B634,'Channel letter fabrication (2)'!$G$17:$G$30))</f>
        <v>0</v>
      </c>
    </row>
    <row r="635" spans="1:10">
      <c r="A635" s="28" t="str">
        <f>[1]ODBC!$A635</f>
        <v>NR-EESB1048-26L Ltg Comp</v>
      </c>
      <c r="B635" s="29" t="str">
        <f>[1]ODBC!B635</f>
        <v>40345</v>
      </c>
      <c r="C635" s="30">
        <f>IFERROR(VLOOKUP($B635,[1]ODBC!$B:$H,2,FALSE),"")</f>
        <v>73.72</v>
      </c>
      <c r="D635" s="30">
        <f>IFERROR(VLOOKUP($B635,[1]ODBC!$B:$H,3,FALSE),"")</f>
        <v>165.887</v>
      </c>
      <c r="E635" s="30" t="str">
        <f>IFERROR(VLOOKUP($B635,[1]ODBC!$B:$H,4,FALSE),"")</f>
        <v>EA</v>
      </c>
      <c r="F635" s="31">
        <f>IFERROR(VLOOKUP($B635,[1]ODBC!$B:$H,5,FALSE),"")</f>
        <v>55.56</v>
      </c>
      <c r="G635" s="32">
        <f>[1]ODBC!G635</f>
        <v>0</v>
      </c>
      <c r="H635" s="33">
        <f>SUM([1]ODBC!H635)</f>
        <v>0</v>
      </c>
      <c r="I635" s="41" t="str">
        <f>'Vinyl cutting'!$B$2</f>
        <v>J36938</v>
      </c>
      <c r="J635" s="42">
        <f ca="1">(SUMIF('Freeform time and material'!$B$17:$B$30,B635,'Freeform time and material'!$G$17:$G$30)) +
(SUMIF('Vinyl cutting'!$B$17:$B$30,B635,'Vinyl cutting'!$G$17:$G$30)) +
(SUMIF('Vinyl cutting (2)'!$B$17:$B$30,B635,'Vinyl cutting (2)'!$G$17:$G$30)) +
(SUMIF('Apply vinyl graphics'!$B$17:$B$30,B635,'Apply vinyl graphics'!$G$17:$G$30)) +
(SUMIF('Apply vinyl graphics (2)'!$B$17:$B$30,B635,'Apply vinyl graphics (2)'!$G$17:$G$30)) +
(SUMIF('Alum pan sign'!$B$17:$B$30,B635,'Alum pan sign'!$G$17:$G$30)) +
(SUMIF('Alum pan sign (2)'!$B$17:$B$30,B635,'Alum pan sign (2)'!$G$17:$G$30)) +
(SUMIF('Economy pan sign'!$B$17:$B$30,B635,'Economy pan sign'!$G$17:$G$30)) +
(SUMIF('Post and panel sign'!$B$17:$B$30,B635,'Post and panel sign'!$G$17:$G$30)) +
(SUMIF('Post and panel sign (2)'!$B$17:$B$30,B635,'Post and panel sign (2)'!$G$17:$G$30)) +
(SUMIF('Flat panels only'!$B$17:$B$30,B635,'Flat panels only'!$G$17:$G$30)) +
(SUMIF('Flat panels only (2)'!$B$17:$B$30,B635,'Flat panels only (2)'!$G$17:$G$30)) +
(SUMIF('Routed panel shapes'!$B$18:$B$31,B635,'Routed panel shapes'!$G$18:$G$31)) +
(SUMIF('Routed panel shapes (2)'!$B$18:$B$31,B635,'Routed panel shapes (2)'!$G$18:$G$31)) +
(SUMIF('Routed face only'!$B$17:$B$30,B635,'Routed face only'!$G$17:$G$30)) +
(SUMIF('Routed face only (2)'!$B$17:$B$30,B635,'Routed face only (2)'!$G$17:$G$30)) +
(SUMIF('Routed alum faces letters'!$B$17:$B$30,B635,'Routed alum faces letters'!$G$17:$G$30)) +
(SUMIF('Routed alum faces letters (2)'!$B$17:$B$30,B635,'Routed alum faces letters (2)'!$G$17:$G$30)) +
(SUMIF('Routed push through acrylic'!$B$17:$B$30,B635,'Routed push through acrylic'!$G$17:$G$30)) +
(SUMIF('Routed push through acrylic (2)'!$B$17:$B$30,B635,'Routed push through acrylic (2)'!$G$17:$G$30)) +
(SUMIF('Sf routed cabinet'!$B$17:$B$30,B635,'Sf routed cabinet'!$G$17:$G$30)) +
(SUMIF('Sf routed cabinet (2)'!$B$17:$B$30,B635,'Sf routed cabinet (2)'!$G$17:$G$30)) +
(SUMIF('Df routed cabinet'!$B$17:$B$30,B635,'Df routed cabinet'!$G$17:$G$30)) +
(SUMIF('Df routed cabinet (2)'!$B$17:$B$30,B635,'Df routed cabinet (2)'!$G$17:$G$30)) +
(SUMIF('Sf acrylic cabinet'!$B$17:$B$30,B635,'Sf acrylic cabinet'!$G$17:$G$30)) +
(SUMIF('Sf acrylic cabinet (2)'!$B$17:$B$30,B635,'Sf acrylic cabinet (2)'!$G$17:$G$30)) +
(SUMIF('Economy Sf acrylic'!$B$17:$B$30,B635,'Economy Sf acrylic'!$G$17:$G$30)) +
(SUMIF('Df acrylic cabinet'!$B$17:$B$30,B635,'Df acrylic cabinet'!$G$17:$G$30)) +
(SUMIF('Df acrylic cabinet (2)'!$B$17:$B$30,B635,'Df acrylic cabinet (2)'!$G$17:$G$30)) +
(SUMIF('Sf flex cabinet'!$B$17:$B$30,B635,'Sf flex cabinet'!$G$17:$G$30)) +
(SUMIF('Sf flex cabinet (2)'!$B$17:$B$30,B635,'Sf flex cabinet (2)'!$G$17:$G$30)) +
(SUMIF('Df flex cabinet'!$B$17:$B$36,B635,'Df flex cabinet'!$G$17:$G$36)) +
(SUMIF('Df flex cabinet (2)'!$B$17:$B$36,B635,'Df flex cabinet (2)'!$G$17:$G$36)) +
(SUMIF('Pole cover'!$B$17:$B$30,B635,'Pole cover'!$G$17:$G$30)) +
(SUMIF('Pole cover (2)'!$B$17:$B$30,B635,'Pole cover (2)'!$G$17:$G$30)) +
(SUMIF('Structural Steel Fab'!$B$17:$B$29,B635,'Structural Steel Fab'!$G$17:$G$29)) +
(SUMIF(Reveal!$B$17:$B$30,B635,Reveal!$G$17:$G$30)) +
(SUMIF('Reveal (2)'!$B$17:$B$30,B635,'Reveal (2)'!$G$17:$G$30)) +
(SUMIF('Crown cove top'!$B$17:$B$30,B635,'Crown cove top'!$G$17:$G$30)) +
(SUMIF('EMC assembly'!$B$17:$B$30,B635,'EMC assembly'!$G$17:$G$30)) +
(SUMIF(Crating!$B$17:$B$29,B635,Crating!$G$17:$G$29)) +
(SUMIF('LED wiring'!$B$17:$B$30,B635,'LED wiring'!$G$17:$G$30)) +
(SUMIF('Changeable copy face'!$B$17:$B$30,B635,'Changeable copy face'!$G$17:$G$30)) +
(SUMIF('Flex face assembly'!$B$17:$B$30,B635,'Flex face assembly'!$G$17:$G$30)) +
(SUMIF('Routed face assembly'!$B$17:$B$30,B635,'Routed face assembly'!$G$17:$G$30)) +
(SUMIF('Paint calculation'!$B$17:$B$30,B635,'Paint calculation'!$G$17:$G$30)) +
(SUMIF('Trimcap letter face'!$B$17:$B$30,B635,'Trimcap letter face'!$G$17:$G$30)) +
(SUMIF('Trimcap letter face (2)'!$B$17:$B$30,B635,'Trimcap letter face (2)'!$G$17:$G$30)) +
(SUMIF('Channel letter fabrication'!$B$17:$B$30,B635,'Channel letter fabrication'!$G$17:$G$30)) +
(SUMIF('Channel letter fabrication (2)'!$B$17:$B$30,B635,'Channel letter fabrication (2)'!$G$17:$G$30))</f>
        <v>0</v>
      </c>
    </row>
    <row r="636" spans="1:10">
      <c r="A636" s="28" t="str">
        <f>[1]ODBC!$A636</f>
        <v>NR-MR 16 60W Ballast (Halogen Lamps)</v>
      </c>
      <c r="B636" s="29" t="str">
        <f>[1]ODBC!B636</f>
        <v>40347</v>
      </c>
      <c r="C636" s="30">
        <f>IFERROR(VLOOKUP($B636,[1]ODBC!$B:$H,2,FALSE),"")</f>
        <v>13.9</v>
      </c>
      <c r="D636" s="30">
        <f>IFERROR(VLOOKUP($B636,[1]ODBC!$B:$H,3,FALSE),"")</f>
        <v>31.277999999999999</v>
      </c>
      <c r="E636" s="30" t="str">
        <f>IFERROR(VLOOKUP($B636,[1]ODBC!$B:$H,4,FALSE),"")</f>
        <v>EA</v>
      </c>
      <c r="F636" s="31">
        <f>IFERROR(VLOOKUP($B636,[1]ODBC!$B:$H,5,FALSE),"")</f>
        <v>55.56</v>
      </c>
      <c r="G636" s="32">
        <f>[1]ODBC!G636</f>
        <v>0</v>
      </c>
      <c r="H636" s="33">
        <f>SUM([1]ODBC!H636)</f>
        <v>0</v>
      </c>
      <c r="I636" s="41" t="str">
        <f>'Vinyl cutting'!$B$2</f>
        <v>J36938</v>
      </c>
      <c r="J636" s="42">
        <f ca="1">(SUMIF('Freeform time and material'!$B$17:$B$30,B636,'Freeform time and material'!$G$17:$G$30)) +
(SUMIF('Vinyl cutting'!$B$17:$B$30,B636,'Vinyl cutting'!$G$17:$G$30)) +
(SUMIF('Vinyl cutting (2)'!$B$17:$B$30,B636,'Vinyl cutting (2)'!$G$17:$G$30)) +
(SUMIF('Apply vinyl graphics'!$B$17:$B$30,B636,'Apply vinyl graphics'!$G$17:$G$30)) +
(SUMIF('Apply vinyl graphics (2)'!$B$17:$B$30,B636,'Apply vinyl graphics (2)'!$G$17:$G$30)) +
(SUMIF('Alum pan sign'!$B$17:$B$30,B636,'Alum pan sign'!$G$17:$G$30)) +
(SUMIF('Alum pan sign (2)'!$B$17:$B$30,B636,'Alum pan sign (2)'!$G$17:$G$30)) +
(SUMIF('Economy pan sign'!$B$17:$B$30,B636,'Economy pan sign'!$G$17:$G$30)) +
(SUMIF('Post and panel sign'!$B$17:$B$30,B636,'Post and panel sign'!$G$17:$G$30)) +
(SUMIF('Post and panel sign (2)'!$B$17:$B$30,B636,'Post and panel sign (2)'!$G$17:$G$30)) +
(SUMIF('Flat panels only'!$B$17:$B$30,B636,'Flat panels only'!$G$17:$G$30)) +
(SUMIF('Flat panels only (2)'!$B$17:$B$30,B636,'Flat panels only (2)'!$G$17:$G$30)) +
(SUMIF('Routed panel shapes'!$B$18:$B$31,B636,'Routed panel shapes'!$G$18:$G$31)) +
(SUMIF('Routed panel shapes (2)'!$B$18:$B$31,B636,'Routed panel shapes (2)'!$G$18:$G$31)) +
(SUMIF('Routed face only'!$B$17:$B$30,B636,'Routed face only'!$G$17:$G$30)) +
(SUMIF('Routed face only (2)'!$B$17:$B$30,B636,'Routed face only (2)'!$G$17:$G$30)) +
(SUMIF('Routed alum faces letters'!$B$17:$B$30,B636,'Routed alum faces letters'!$G$17:$G$30)) +
(SUMIF('Routed alum faces letters (2)'!$B$17:$B$30,B636,'Routed alum faces letters (2)'!$G$17:$G$30)) +
(SUMIF('Routed push through acrylic'!$B$17:$B$30,B636,'Routed push through acrylic'!$G$17:$G$30)) +
(SUMIF('Routed push through acrylic (2)'!$B$17:$B$30,B636,'Routed push through acrylic (2)'!$G$17:$G$30)) +
(SUMIF('Sf routed cabinet'!$B$17:$B$30,B636,'Sf routed cabinet'!$G$17:$G$30)) +
(SUMIF('Sf routed cabinet (2)'!$B$17:$B$30,B636,'Sf routed cabinet (2)'!$G$17:$G$30)) +
(SUMIF('Df routed cabinet'!$B$17:$B$30,B636,'Df routed cabinet'!$G$17:$G$30)) +
(SUMIF('Df routed cabinet (2)'!$B$17:$B$30,B636,'Df routed cabinet (2)'!$G$17:$G$30)) +
(SUMIF('Sf acrylic cabinet'!$B$17:$B$30,B636,'Sf acrylic cabinet'!$G$17:$G$30)) +
(SUMIF('Sf acrylic cabinet (2)'!$B$17:$B$30,B636,'Sf acrylic cabinet (2)'!$G$17:$G$30)) +
(SUMIF('Economy Sf acrylic'!$B$17:$B$30,B636,'Economy Sf acrylic'!$G$17:$G$30)) +
(SUMIF('Df acrylic cabinet'!$B$17:$B$30,B636,'Df acrylic cabinet'!$G$17:$G$30)) +
(SUMIF('Df acrylic cabinet (2)'!$B$17:$B$30,B636,'Df acrylic cabinet (2)'!$G$17:$G$30)) +
(SUMIF('Sf flex cabinet'!$B$17:$B$30,B636,'Sf flex cabinet'!$G$17:$G$30)) +
(SUMIF('Sf flex cabinet (2)'!$B$17:$B$30,B636,'Sf flex cabinet (2)'!$G$17:$G$30)) +
(SUMIF('Df flex cabinet'!$B$17:$B$36,B636,'Df flex cabinet'!$G$17:$G$36)) +
(SUMIF('Df flex cabinet (2)'!$B$17:$B$36,B636,'Df flex cabinet (2)'!$G$17:$G$36)) +
(SUMIF('Pole cover'!$B$17:$B$30,B636,'Pole cover'!$G$17:$G$30)) +
(SUMIF('Pole cover (2)'!$B$17:$B$30,B636,'Pole cover (2)'!$G$17:$G$30)) +
(SUMIF('Structural Steel Fab'!$B$17:$B$29,B636,'Structural Steel Fab'!$G$17:$G$29)) +
(SUMIF(Reveal!$B$17:$B$30,B636,Reveal!$G$17:$G$30)) +
(SUMIF('Reveal (2)'!$B$17:$B$30,B636,'Reveal (2)'!$G$17:$G$30)) +
(SUMIF('Crown cove top'!$B$17:$B$30,B636,'Crown cove top'!$G$17:$G$30)) +
(SUMIF('EMC assembly'!$B$17:$B$30,B636,'EMC assembly'!$G$17:$G$30)) +
(SUMIF(Crating!$B$17:$B$29,B636,Crating!$G$17:$G$29)) +
(SUMIF('LED wiring'!$B$17:$B$30,B636,'LED wiring'!$G$17:$G$30)) +
(SUMIF('Changeable copy face'!$B$17:$B$30,B636,'Changeable copy face'!$G$17:$G$30)) +
(SUMIF('Flex face assembly'!$B$17:$B$30,B636,'Flex face assembly'!$G$17:$G$30)) +
(SUMIF('Routed face assembly'!$B$17:$B$30,B636,'Routed face assembly'!$G$17:$G$30)) +
(SUMIF('Paint calculation'!$B$17:$B$30,B636,'Paint calculation'!$G$17:$G$30)) +
(SUMIF('Trimcap letter face'!$B$17:$B$30,B636,'Trimcap letter face'!$G$17:$G$30)) +
(SUMIF('Trimcap letter face (2)'!$B$17:$B$30,B636,'Trimcap letter face (2)'!$G$17:$G$30)) +
(SUMIF('Channel letter fabrication'!$B$17:$B$30,B636,'Channel letter fabrication'!$G$17:$G$30)) +
(SUMIF('Channel letter fabrication (2)'!$B$17:$B$30,B636,'Channel letter fabrication (2)'!$G$17:$G$30))</f>
        <v>0</v>
      </c>
    </row>
    <row r="637" spans="1:10">
      <c r="A637" s="28" t="str">
        <f>[1]ODBC!$A637</f>
        <v>NR-LU150 Multi-Tap Ballast Kit</v>
      </c>
      <c r="B637" s="29" t="str">
        <f>[1]ODBC!B637</f>
        <v>40348</v>
      </c>
      <c r="C637" s="30">
        <f>IFERROR(VLOOKUP($B637,[1]ODBC!$B:$H,2,FALSE),"")</f>
        <v>58.76</v>
      </c>
      <c r="D637" s="30">
        <f>IFERROR(VLOOKUP($B637,[1]ODBC!$B:$H,3,FALSE),"")</f>
        <v>132.22300000000001</v>
      </c>
      <c r="E637" s="30" t="str">
        <f>IFERROR(VLOOKUP($B637,[1]ODBC!$B:$H,4,FALSE),"")</f>
        <v>EA</v>
      </c>
      <c r="F637" s="31">
        <f>IFERROR(VLOOKUP($B637,[1]ODBC!$B:$H,5,FALSE),"")</f>
        <v>55.56</v>
      </c>
      <c r="G637" s="32">
        <f>[1]ODBC!G637</f>
        <v>0</v>
      </c>
      <c r="H637" s="33">
        <f>SUM([1]ODBC!H637)</f>
        <v>0</v>
      </c>
      <c r="I637" s="41" t="str">
        <f>'Vinyl cutting'!$B$2</f>
        <v>J36938</v>
      </c>
      <c r="J637" s="42">
        <f ca="1">(SUMIF('Freeform time and material'!$B$17:$B$30,B637,'Freeform time and material'!$G$17:$G$30)) +
(SUMIF('Vinyl cutting'!$B$17:$B$30,B637,'Vinyl cutting'!$G$17:$G$30)) +
(SUMIF('Vinyl cutting (2)'!$B$17:$B$30,B637,'Vinyl cutting (2)'!$G$17:$G$30)) +
(SUMIF('Apply vinyl graphics'!$B$17:$B$30,B637,'Apply vinyl graphics'!$G$17:$G$30)) +
(SUMIF('Apply vinyl graphics (2)'!$B$17:$B$30,B637,'Apply vinyl graphics (2)'!$G$17:$G$30)) +
(SUMIF('Alum pan sign'!$B$17:$B$30,B637,'Alum pan sign'!$G$17:$G$30)) +
(SUMIF('Alum pan sign (2)'!$B$17:$B$30,B637,'Alum pan sign (2)'!$G$17:$G$30)) +
(SUMIF('Economy pan sign'!$B$17:$B$30,B637,'Economy pan sign'!$G$17:$G$30)) +
(SUMIF('Post and panel sign'!$B$17:$B$30,B637,'Post and panel sign'!$G$17:$G$30)) +
(SUMIF('Post and panel sign (2)'!$B$17:$B$30,B637,'Post and panel sign (2)'!$G$17:$G$30)) +
(SUMIF('Flat panels only'!$B$17:$B$30,B637,'Flat panels only'!$G$17:$G$30)) +
(SUMIF('Flat panels only (2)'!$B$17:$B$30,B637,'Flat panels only (2)'!$G$17:$G$30)) +
(SUMIF('Routed panel shapes'!$B$18:$B$31,B637,'Routed panel shapes'!$G$18:$G$31)) +
(SUMIF('Routed panel shapes (2)'!$B$18:$B$31,B637,'Routed panel shapes (2)'!$G$18:$G$31)) +
(SUMIF('Routed face only'!$B$17:$B$30,B637,'Routed face only'!$G$17:$G$30)) +
(SUMIF('Routed face only (2)'!$B$17:$B$30,B637,'Routed face only (2)'!$G$17:$G$30)) +
(SUMIF('Routed alum faces letters'!$B$17:$B$30,B637,'Routed alum faces letters'!$G$17:$G$30)) +
(SUMIF('Routed alum faces letters (2)'!$B$17:$B$30,B637,'Routed alum faces letters (2)'!$G$17:$G$30)) +
(SUMIF('Routed push through acrylic'!$B$17:$B$30,B637,'Routed push through acrylic'!$G$17:$G$30)) +
(SUMIF('Routed push through acrylic (2)'!$B$17:$B$30,B637,'Routed push through acrylic (2)'!$G$17:$G$30)) +
(SUMIF('Sf routed cabinet'!$B$17:$B$30,B637,'Sf routed cabinet'!$G$17:$G$30)) +
(SUMIF('Sf routed cabinet (2)'!$B$17:$B$30,B637,'Sf routed cabinet (2)'!$G$17:$G$30)) +
(SUMIF('Df routed cabinet'!$B$17:$B$30,B637,'Df routed cabinet'!$G$17:$G$30)) +
(SUMIF('Df routed cabinet (2)'!$B$17:$B$30,B637,'Df routed cabinet (2)'!$G$17:$G$30)) +
(SUMIF('Sf acrylic cabinet'!$B$17:$B$30,B637,'Sf acrylic cabinet'!$G$17:$G$30)) +
(SUMIF('Sf acrylic cabinet (2)'!$B$17:$B$30,B637,'Sf acrylic cabinet (2)'!$G$17:$G$30)) +
(SUMIF('Economy Sf acrylic'!$B$17:$B$30,B637,'Economy Sf acrylic'!$G$17:$G$30)) +
(SUMIF('Df acrylic cabinet'!$B$17:$B$30,B637,'Df acrylic cabinet'!$G$17:$G$30)) +
(SUMIF('Df acrylic cabinet (2)'!$B$17:$B$30,B637,'Df acrylic cabinet (2)'!$G$17:$G$30)) +
(SUMIF('Sf flex cabinet'!$B$17:$B$30,B637,'Sf flex cabinet'!$G$17:$G$30)) +
(SUMIF('Sf flex cabinet (2)'!$B$17:$B$30,B637,'Sf flex cabinet (2)'!$G$17:$G$30)) +
(SUMIF('Df flex cabinet'!$B$17:$B$36,B637,'Df flex cabinet'!$G$17:$G$36)) +
(SUMIF('Df flex cabinet (2)'!$B$17:$B$36,B637,'Df flex cabinet (2)'!$G$17:$G$36)) +
(SUMIF('Pole cover'!$B$17:$B$30,B637,'Pole cover'!$G$17:$G$30)) +
(SUMIF('Pole cover (2)'!$B$17:$B$30,B637,'Pole cover (2)'!$G$17:$G$30)) +
(SUMIF('Structural Steel Fab'!$B$17:$B$29,B637,'Structural Steel Fab'!$G$17:$G$29)) +
(SUMIF(Reveal!$B$17:$B$30,B637,Reveal!$G$17:$G$30)) +
(SUMIF('Reveal (2)'!$B$17:$B$30,B637,'Reveal (2)'!$G$17:$G$30)) +
(SUMIF('Crown cove top'!$B$17:$B$30,B637,'Crown cove top'!$G$17:$G$30)) +
(SUMIF('EMC assembly'!$B$17:$B$30,B637,'EMC assembly'!$G$17:$G$30)) +
(SUMIF(Crating!$B$17:$B$29,B637,Crating!$G$17:$G$29)) +
(SUMIF('LED wiring'!$B$17:$B$30,B637,'LED wiring'!$G$17:$G$30)) +
(SUMIF('Changeable copy face'!$B$17:$B$30,B637,'Changeable copy face'!$G$17:$G$30)) +
(SUMIF('Flex face assembly'!$B$17:$B$30,B637,'Flex face assembly'!$G$17:$G$30)) +
(SUMIF('Routed face assembly'!$B$17:$B$30,B637,'Routed face assembly'!$G$17:$G$30)) +
(SUMIF('Paint calculation'!$B$17:$B$30,B637,'Paint calculation'!$G$17:$G$30)) +
(SUMIF('Trimcap letter face'!$B$17:$B$30,B637,'Trimcap letter face'!$G$17:$G$30)) +
(SUMIF('Trimcap letter face (2)'!$B$17:$B$30,B637,'Trimcap letter face (2)'!$G$17:$G$30)) +
(SUMIF('Channel letter fabrication'!$B$17:$B$30,B637,'Channel letter fabrication'!$G$17:$G$30)) +
(SUMIF('Channel letter fabrication (2)'!$B$17:$B$30,B637,'Channel letter fabrication (2)'!$G$17:$G$30))</f>
        <v>0</v>
      </c>
    </row>
    <row r="638" spans="1:10">
      <c r="A638" s="28" t="str">
        <f>[1]ODBC!$A638</f>
        <v>MVR175W Multi-Tap Ballast Kit</v>
      </c>
      <c r="B638" s="29" t="str">
        <f>[1]ODBC!B638</f>
        <v>40350</v>
      </c>
      <c r="C638" s="30">
        <f>IFERROR(VLOOKUP($B638,[1]ODBC!$B:$H,2,FALSE),"")</f>
        <v>49.86</v>
      </c>
      <c r="D638" s="30">
        <f>IFERROR(VLOOKUP($B638,[1]ODBC!$B:$H,3,FALSE),"")</f>
        <v>112.196</v>
      </c>
      <c r="E638" s="30" t="str">
        <f>IFERROR(VLOOKUP($B638,[1]ODBC!$B:$H,4,FALSE),"")</f>
        <v>EA</v>
      </c>
      <c r="F638" s="31">
        <f>IFERROR(VLOOKUP($B638,[1]ODBC!$B:$H,5,FALSE),"")</f>
        <v>55.56</v>
      </c>
      <c r="G638" s="32">
        <f>[1]ODBC!G638</f>
        <v>0</v>
      </c>
      <c r="H638" s="33">
        <f>SUM([1]ODBC!H638)</f>
        <v>0</v>
      </c>
      <c r="I638" s="41" t="str">
        <f>'Vinyl cutting'!$B$2</f>
        <v>J36938</v>
      </c>
      <c r="J638" s="42">
        <f ca="1">(SUMIF('Freeform time and material'!$B$17:$B$30,B638,'Freeform time and material'!$G$17:$G$30)) +
(SUMIF('Vinyl cutting'!$B$17:$B$30,B638,'Vinyl cutting'!$G$17:$G$30)) +
(SUMIF('Vinyl cutting (2)'!$B$17:$B$30,B638,'Vinyl cutting (2)'!$G$17:$G$30)) +
(SUMIF('Apply vinyl graphics'!$B$17:$B$30,B638,'Apply vinyl graphics'!$G$17:$G$30)) +
(SUMIF('Apply vinyl graphics (2)'!$B$17:$B$30,B638,'Apply vinyl graphics (2)'!$G$17:$G$30)) +
(SUMIF('Alum pan sign'!$B$17:$B$30,B638,'Alum pan sign'!$G$17:$G$30)) +
(SUMIF('Alum pan sign (2)'!$B$17:$B$30,B638,'Alum pan sign (2)'!$G$17:$G$30)) +
(SUMIF('Economy pan sign'!$B$17:$B$30,B638,'Economy pan sign'!$G$17:$G$30)) +
(SUMIF('Post and panel sign'!$B$17:$B$30,B638,'Post and panel sign'!$G$17:$G$30)) +
(SUMIF('Post and panel sign (2)'!$B$17:$B$30,B638,'Post and panel sign (2)'!$G$17:$G$30)) +
(SUMIF('Flat panels only'!$B$17:$B$30,B638,'Flat panels only'!$G$17:$G$30)) +
(SUMIF('Flat panels only (2)'!$B$17:$B$30,B638,'Flat panels only (2)'!$G$17:$G$30)) +
(SUMIF('Routed panel shapes'!$B$18:$B$31,B638,'Routed panel shapes'!$G$18:$G$31)) +
(SUMIF('Routed panel shapes (2)'!$B$18:$B$31,B638,'Routed panel shapes (2)'!$G$18:$G$31)) +
(SUMIF('Routed face only'!$B$17:$B$30,B638,'Routed face only'!$G$17:$G$30)) +
(SUMIF('Routed face only (2)'!$B$17:$B$30,B638,'Routed face only (2)'!$G$17:$G$30)) +
(SUMIF('Routed alum faces letters'!$B$17:$B$30,B638,'Routed alum faces letters'!$G$17:$G$30)) +
(SUMIF('Routed alum faces letters (2)'!$B$17:$B$30,B638,'Routed alum faces letters (2)'!$G$17:$G$30)) +
(SUMIF('Routed push through acrylic'!$B$17:$B$30,B638,'Routed push through acrylic'!$G$17:$G$30)) +
(SUMIF('Routed push through acrylic (2)'!$B$17:$B$30,B638,'Routed push through acrylic (2)'!$G$17:$G$30)) +
(SUMIF('Sf routed cabinet'!$B$17:$B$30,B638,'Sf routed cabinet'!$G$17:$G$30)) +
(SUMIF('Sf routed cabinet (2)'!$B$17:$B$30,B638,'Sf routed cabinet (2)'!$G$17:$G$30)) +
(SUMIF('Df routed cabinet'!$B$17:$B$30,B638,'Df routed cabinet'!$G$17:$G$30)) +
(SUMIF('Df routed cabinet (2)'!$B$17:$B$30,B638,'Df routed cabinet (2)'!$G$17:$G$30)) +
(SUMIF('Sf acrylic cabinet'!$B$17:$B$30,B638,'Sf acrylic cabinet'!$G$17:$G$30)) +
(SUMIF('Sf acrylic cabinet (2)'!$B$17:$B$30,B638,'Sf acrylic cabinet (2)'!$G$17:$G$30)) +
(SUMIF('Economy Sf acrylic'!$B$17:$B$30,B638,'Economy Sf acrylic'!$G$17:$G$30)) +
(SUMIF('Df acrylic cabinet'!$B$17:$B$30,B638,'Df acrylic cabinet'!$G$17:$G$30)) +
(SUMIF('Df acrylic cabinet (2)'!$B$17:$B$30,B638,'Df acrylic cabinet (2)'!$G$17:$G$30)) +
(SUMIF('Sf flex cabinet'!$B$17:$B$30,B638,'Sf flex cabinet'!$G$17:$G$30)) +
(SUMIF('Sf flex cabinet (2)'!$B$17:$B$30,B638,'Sf flex cabinet (2)'!$G$17:$G$30)) +
(SUMIF('Df flex cabinet'!$B$17:$B$36,B638,'Df flex cabinet'!$G$17:$G$36)) +
(SUMIF('Df flex cabinet (2)'!$B$17:$B$36,B638,'Df flex cabinet (2)'!$G$17:$G$36)) +
(SUMIF('Pole cover'!$B$17:$B$30,B638,'Pole cover'!$G$17:$G$30)) +
(SUMIF('Pole cover (2)'!$B$17:$B$30,B638,'Pole cover (2)'!$G$17:$G$30)) +
(SUMIF('Structural Steel Fab'!$B$17:$B$29,B638,'Structural Steel Fab'!$G$17:$G$29)) +
(SUMIF(Reveal!$B$17:$B$30,B638,Reveal!$G$17:$G$30)) +
(SUMIF('Reveal (2)'!$B$17:$B$30,B638,'Reveal (2)'!$G$17:$G$30)) +
(SUMIF('Crown cove top'!$B$17:$B$30,B638,'Crown cove top'!$G$17:$G$30)) +
(SUMIF('EMC assembly'!$B$17:$B$30,B638,'EMC assembly'!$G$17:$G$30)) +
(SUMIF(Crating!$B$17:$B$29,B638,Crating!$G$17:$G$29)) +
(SUMIF('LED wiring'!$B$17:$B$30,B638,'LED wiring'!$G$17:$G$30)) +
(SUMIF('Changeable copy face'!$B$17:$B$30,B638,'Changeable copy face'!$G$17:$G$30)) +
(SUMIF('Flex face assembly'!$B$17:$B$30,B638,'Flex face assembly'!$G$17:$G$30)) +
(SUMIF('Routed face assembly'!$B$17:$B$30,B638,'Routed face assembly'!$G$17:$G$30)) +
(SUMIF('Paint calculation'!$B$17:$B$30,B638,'Paint calculation'!$G$17:$G$30)) +
(SUMIF('Trimcap letter face'!$B$17:$B$30,B638,'Trimcap letter face'!$G$17:$G$30)) +
(SUMIF('Trimcap letter face (2)'!$B$17:$B$30,B638,'Trimcap letter face (2)'!$G$17:$G$30)) +
(SUMIF('Channel letter fabrication'!$B$17:$B$30,B638,'Channel letter fabrication'!$G$17:$G$30)) +
(SUMIF('Channel letter fabrication (2)'!$B$17:$B$30,B638,'Channel letter fabrication (2)'!$G$17:$G$30))</f>
        <v>0</v>
      </c>
    </row>
    <row r="639" spans="1:10">
      <c r="A639" s="28" t="str">
        <f>[1]ODBC!$A639</f>
        <v>F-Can 1110-245-SC-TC 175W Univ</v>
      </c>
      <c r="B639" s="29" t="str">
        <f>[1]ODBC!B639</f>
        <v>40351</v>
      </c>
      <c r="C639" s="30">
        <f>IFERROR(VLOOKUP($B639,[1]ODBC!$B:$H,2,FALSE),"")</f>
        <v>100.76</v>
      </c>
      <c r="D639" s="30">
        <f>IFERROR(VLOOKUP($B639,[1]ODBC!$B:$H,3,FALSE),"")</f>
        <v>226.733</v>
      </c>
      <c r="E639" s="30" t="str">
        <f>IFERROR(VLOOKUP($B639,[1]ODBC!$B:$H,4,FALSE),"")</f>
        <v>EA</v>
      </c>
      <c r="F639" s="31">
        <f>IFERROR(VLOOKUP($B639,[1]ODBC!$B:$H,5,FALSE),"")</f>
        <v>55.56</v>
      </c>
      <c r="G639" s="32">
        <f>[1]ODBC!G639</f>
        <v>0</v>
      </c>
      <c r="H639" s="33">
        <f>SUM([1]ODBC!H639)</f>
        <v>0</v>
      </c>
      <c r="I639" s="41" t="str">
        <f>'Vinyl cutting'!$B$2</f>
        <v>J36938</v>
      </c>
      <c r="J639" s="42">
        <f ca="1">(SUMIF('Freeform time and material'!$B$17:$B$30,B639,'Freeform time and material'!$G$17:$G$30)) +
(SUMIF('Vinyl cutting'!$B$17:$B$30,B639,'Vinyl cutting'!$G$17:$G$30)) +
(SUMIF('Vinyl cutting (2)'!$B$17:$B$30,B639,'Vinyl cutting (2)'!$G$17:$G$30)) +
(SUMIF('Apply vinyl graphics'!$B$17:$B$30,B639,'Apply vinyl graphics'!$G$17:$G$30)) +
(SUMIF('Apply vinyl graphics (2)'!$B$17:$B$30,B639,'Apply vinyl graphics (2)'!$G$17:$G$30)) +
(SUMIF('Alum pan sign'!$B$17:$B$30,B639,'Alum pan sign'!$G$17:$G$30)) +
(SUMIF('Alum pan sign (2)'!$B$17:$B$30,B639,'Alum pan sign (2)'!$G$17:$G$30)) +
(SUMIF('Economy pan sign'!$B$17:$B$30,B639,'Economy pan sign'!$G$17:$G$30)) +
(SUMIF('Post and panel sign'!$B$17:$B$30,B639,'Post and panel sign'!$G$17:$G$30)) +
(SUMIF('Post and panel sign (2)'!$B$17:$B$30,B639,'Post and panel sign (2)'!$G$17:$G$30)) +
(SUMIF('Flat panels only'!$B$17:$B$30,B639,'Flat panels only'!$G$17:$G$30)) +
(SUMIF('Flat panels only (2)'!$B$17:$B$30,B639,'Flat panels only (2)'!$G$17:$G$30)) +
(SUMIF('Routed panel shapes'!$B$18:$B$31,B639,'Routed panel shapes'!$G$18:$G$31)) +
(SUMIF('Routed panel shapes (2)'!$B$18:$B$31,B639,'Routed panel shapes (2)'!$G$18:$G$31)) +
(SUMIF('Routed face only'!$B$17:$B$30,B639,'Routed face only'!$G$17:$G$30)) +
(SUMIF('Routed face only (2)'!$B$17:$B$30,B639,'Routed face only (2)'!$G$17:$G$30)) +
(SUMIF('Routed alum faces letters'!$B$17:$B$30,B639,'Routed alum faces letters'!$G$17:$G$30)) +
(SUMIF('Routed alum faces letters (2)'!$B$17:$B$30,B639,'Routed alum faces letters (2)'!$G$17:$G$30)) +
(SUMIF('Routed push through acrylic'!$B$17:$B$30,B639,'Routed push through acrylic'!$G$17:$G$30)) +
(SUMIF('Routed push through acrylic (2)'!$B$17:$B$30,B639,'Routed push through acrylic (2)'!$G$17:$G$30)) +
(SUMIF('Sf routed cabinet'!$B$17:$B$30,B639,'Sf routed cabinet'!$G$17:$G$30)) +
(SUMIF('Sf routed cabinet (2)'!$B$17:$B$30,B639,'Sf routed cabinet (2)'!$G$17:$G$30)) +
(SUMIF('Df routed cabinet'!$B$17:$B$30,B639,'Df routed cabinet'!$G$17:$G$30)) +
(SUMIF('Df routed cabinet (2)'!$B$17:$B$30,B639,'Df routed cabinet (2)'!$G$17:$G$30)) +
(SUMIF('Sf acrylic cabinet'!$B$17:$B$30,B639,'Sf acrylic cabinet'!$G$17:$G$30)) +
(SUMIF('Sf acrylic cabinet (2)'!$B$17:$B$30,B639,'Sf acrylic cabinet (2)'!$G$17:$G$30)) +
(SUMIF('Economy Sf acrylic'!$B$17:$B$30,B639,'Economy Sf acrylic'!$G$17:$G$30)) +
(SUMIF('Df acrylic cabinet'!$B$17:$B$30,B639,'Df acrylic cabinet'!$G$17:$G$30)) +
(SUMIF('Df acrylic cabinet (2)'!$B$17:$B$30,B639,'Df acrylic cabinet (2)'!$G$17:$G$30)) +
(SUMIF('Sf flex cabinet'!$B$17:$B$30,B639,'Sf flex cabinet'!$G$17:$G$30)) +
(SUMIF('Sf flex cabinet (2)'!$B$17:$B$30,B639,'Sf flex cabinet (2)'!$G$17:$G$30)) +
(SUMIF('Df flex cabinet'!$B$17:$B$36,B639,'Df flex cabinet'!$G$17:$G$36)) +
(SUMIF('Df flex cabinet (2)'!$B$17:$B$36,B639,'Df flex cabinet (2)'!$G$17:$G$36)) +
(SUMIF('Pole cover'!$B$17:$B$30,B639,'Pole cover'!$G$17:$G$30)) +
(SUMIF('Pole cover (2)'!$B$17:$B$30,B639,'Pole cover (2)'!$G$17:$G$30)) +
(SUMIF('Structural Steel Fab'!$B$17:$B$29,B639,'Structural Steel Fab'!$G$17:$G$29)) +
(SUMIF(Reveal!$B$17:$B$30,B639,Reveal!$G$17:$G$30)) +
(SUMIF('Reveal (2)'!$B$17:$B$30,B639,'Reveal (2)'!$G$17:$G$30)) +
(SUMIF('Crown cove top'!$B$17:$B$30,B639,'Crown cove top'!$G$17:$G$30)) +
(SUMIF('EMC assembly'!$B$17:$B$30,B639,'EMC assembly'!$G$17:$G$30)) +
(SUMIF(Crating!$B$17:$B$29,B639,Crating!$G$17:$G$29)) +
(SUMIF('LED wiring'!$B$17:$B$30,B639,'LED wiring'!$G$17:$G$30)) +
(SUMIF('Changeable copy face'!$B$17:$B$30,B639,'Changeable copy face'!$G$17:$G$30)) +
(SUMIF('Flex face assembly'!$B$17:$B$30,B639,'Flex face assembly'!$G$17:$G$30)) +
(SUMIF('Routed face assembly'!$B$17:$B$30,B639,'Routed face assembly'!$G$17:$G$30)) +
(SUMIF('Paint calculation'!$B$17:$B$30,B639,'Paint calculation'!$G$17:$G$30)) +
(SUMIF('Trimcap letter face'!$B$17:$B$30,B639,'Trimcap letter face'!$G$17:$G$30)) +
(SUMIF('Trimcap letter face (2)'!$B$17:$B$30,B639,'Trimcap letter face (2)'!$G$17:$G$30)) +
(SUMIF('Channel letter fabrication'!$B$17:$B$30,B639,'Channel letter fabrication'!$G$17:$G$30)) +
(SUMIF('Channel letter fabrication (2)'!$B$17:$B$30,B639,'Channel letter fabrication (2)'!$G$17:$G$30))</f>
        <v>0</v>
      </c>
    </row>
    <row r="640" spans="1:10">
      <c r="A640" s="28" t="str">
        <f>[1]ODBC!$A640</f>
        <v>MH175 Capacitor</v>
      </c>
      <c r="B640" s="29" t="str">
        <f>[1]ODBC!B640</f>
        <v>40353</v>
      </c>
      <c r="C640" s="30">
        <f>IFERROR(VLOOKUP($B640,[1]ODBC!$B:$H,2,FALSE),"")</f>
        <v>19.5</v>
      </c>
      <c r="D640" s="30">
        <f>IFERROR(VLOOKUP($B640,[1]ODBC!$B:$H,3,FALSE),"")</f>
        <v>43.878999999999998</v>
      </c>
      <c r="E640" s="30" t="str">
        <f>IFERROR(VLOOKUP($B640,[1]ODBC!$B:$H,4,FALSE),"")</f>
        <v>EA</v>
      </c>
      <c r="F640" s="31">
        <f>IFERROR(VLOOKUP($B640,[1]ODBC!$B:$H,5,FALSE),"")</f>
        <v>55.56</v>
      </c>
      <c r="G640" s="32">
        <f>[1]ODBC!G640</f>
        <v>0</v>
      </c>
      <c r="H640" s="33">
        <f>SUM([1]ODBC!H640)</f>
        <v>44602</v>
      </c>
      <c r="I640" s="41" t="str">
        <f>'Vinyl cutting'!$B$2</f>
        <v>J36938</v>
      </c>
      <c r="J640" s="42">
        <f ca="1">(SUMIF('Freeform time and material'!$B$17:$B$30,B640,'Freeform time and material'!$G$17:$G$30)) +
(SUMIF('Vinyl cutting'!$B$17:$B$30,B640,'Vinyl cutting'!$G$17:$G$30)) +
(SUMIF('Vinyl cutting (2)'!$B$17:$B$30,B640,'Vinyl cutting (2)'!$G$17:$G$30)) +
(SUMIF('Apply vinyl graphics'!$B$17:$B$30,B640,'Apply vinyl graphics'!$G$17:$G$30)) +
(SUMIF('Apply vinyl graphics (2)'!$B$17:$B$30,B640,'Apply vinyl graphics (2)'!$G$17:$G$30)) +
(SUMIF('Alum pan sign'!$B$17:$B$30,B640,'Alum pan sign'!$G$17:$G$30)) +
(SUMIF('Alum pan sign (2)'!$B$17:$B$30,B640,'Alum pan sign (2)'!$G$17:$G$30)) +
(SUMIF('Economy pan sign'!$B$17:$B$30,B640,'Economy pan sign'!$G$17:$G$30)) +
(SUMIF('Post and panel sign'!$B$17:$B$30,B640,'Post and panel sign'!$G$17:$G$30)) +
(SUMIF('Post and panel sign (2)'!$B$17:$B$30,B640,'Post and panel sign (2)'!$G$17:$G$30)) +
(SUMIF('Flat panels only'!$B$17:$B$30,B640,'Flat panels only'!$G$17:$G$30)) +
(SUMIF('Flat panels only (2)'!$B$17:$B$30,B640,'Flat panels only (2)'!$G$17:$G$30)) +
(SUMIF('Routed panel shapes'!$B$18:$B$31,B640,'Routed panel shapes'!$G$18:$G$31)) +
(SUMIF('Routed panel shapes (2)'!$B$18:$B$31,B640,'Routed panel shapes (2)'!$G$18:$G$31)) +
(SUMIF('Routed face only'!$B$17:$B$30,B640,'Routed face only'!$G$17:$G$30)) +
(SUMIF('Routed face only (2)'!$B$17:$B$30,B640,'Routed face only (2)'!$G$17:$G$30)) +
(SUMIF('Routed alum faces letters'!$B$17:$B$30,B640,'Routed alum faces letters'!$G$17:$G$30)) +
(SUMIF('Routed alum faces letters (2)'!$B$17:$B$30,B640,'Routed alum faces letters (2)'!$G$17:$G$30)) +
(SUMIF('Routed push through acrylic'!$B$17:$B$30,B640,'Routed push through acrylic'!$G$17:$G$30)) +
(SUMIF('Routed push through acrylic (2)'!$B$17:$B$30,B640,'Routed push through acrylic (2)'!$G$17:$G$30)) +
(SUMIF('Sf routed cabinet'!$B$17:$B$30,B640,'Sf routed cabinet'!$G$17:$G$30)) +
(SUMIF('Sf routed cabinet (2)'!$B$17:$B$30,B640,'Sf routed cabinet (2)'!$G$17:$G$30)) +
(SUMIF('Df routed cabinet'!$B$17:$B$30,B640,'Df routed cabinet'!$G$17:$G$30)) +
(SUMIF('Df routed cabinet (2)'!$B$17:$B$30,B640,'Df routed cabinet (2)'!$G$17:$G$30)) +
(SUMIF('Sf acrylic cabinet'!$B$17:$B$30,B640,'Sf acrylic cabinet'!$G$17:$G$30)) +
(SUMIF('Sf acrylic cabinet (2)'!$B$17:$B$30,B640,'Sf acrylic cabinet (2)'!$G$17:$G$30)) +
(SUMIF('Economy Sf acrylic'!$B$17:$B$30,B640,'Economy Sf acrylic'!$G$17:$G$30)) +
(SUMIF('Df acrylic cabinet'!$B$17:$B$30,B640,'Df acrylic cabinet'!$G$17:$G$30)) +
(SUMIF('Df acrylic cabinet (2)'!$B$17:$B$30,B640,'Df acrylic cabinet (2)'!$G$17:$G$30)) +
(SUMIF('Sf flex cabinet'!$B$17:$B$30,B640,'Sf flex cabinet'!$G$17:$G$30)) +
(SUMIF('Sf flex cabinet (2)'!$B$17:$B$30,B640,'Sf flex cabinet (2)'!$G$17:$G$30)) +
(SUMIF('Df flex cabinet'!$B$17:$B$36,B640,'Df flex cabinet'!$G$17:$G$36)) +
(SUMIF('Df flex cabinet (2)'!$B$17:$B$36,B640,'Df flex cabinet (2)'!$G$17:$G$36)) +
(SUMIF('Pole cover'!$B$17:$B$30,B640,'Pole cover'!$G$17:$G$30)) +
(SUMIF('Pole cover (2)'!$B$17:$B$30,B640,'Pole cover (2)'!$G$17:$G$30)) +
(SUMIF('Structural Steel Fab'!$B$17:$B$29,B640,'Structural Steel Fab'!$G$17:$G$29)) +
(SUMIF(Reveal!$B$17:$B$30,B640,Reveal!$G$17:$G$30)) +
(SUMIF('Reveal (2)'!$B$17:$B$30,B640,'Reveal (2)'!$G$17:$G$30)) +
(SUMIF('Crown cove top'!$B$17:$B$30,B640,'Crown cove top'!$G$17:$G$30)) +
(SUMIF('EMC assembly'!$B$17:$B$30,B640,'EMC assembly'!$G$17:$G$30)) +
(SUMIF(Crating!$B$17:$B$29,B640,Crating!$G$17:$G$29)) +
(SUMIF('LED wiring'!$B$17:$B$30,B640,'LED wiring'!$G$17:$G$30)) +
(SUMIF('Changeable copy face'!$B$17:$B$30,B640,'Changeable copy face'!$G$17:$G$30)) +
(SUMIF('Flex face assembly'!$B$17:$B$30,B640,'Flex face assembly'!$G$17:$G$30)) +
(SUMIF('Routed face assembly'!$B$17:$B$30,B640,'Routed face assembly'!$G$17:$G$30)) +
(SUMIF('Paint calculation'!$B$17:$B$30,B640,'Paint calculation'!$G$17:$G$30)) +
(SUMIF('Trimcap letter face'!$B$17:$B$30,B640,'Trimcap letter face'!$G$17:$G$30)) +
(SUMIF('Trimcap letter face (2)'!$B$17:$B$30,B640,'Trimcap letter face (2)'!$G$17:$G$30)) +
(SUMIF('Channel letter fabrication'!$B$17:$B$30,B640,'Channel letter fabrication'!$G$17:$G$30)) +
(SUMIF('Channel letter fabrication (2)'!$B$17:$B$30,B640,'Channel letter fabrication (2)'!$G$17:$G$30))</f>
        <v>0</v>
      </c>
    </row>
    <row r="641" spans="1:10">
      <c r="A641" s="28" t="str">
        <f>[1]ODBC!$A641</f>
        <v>MH250 Multi-Tap Ballast</v>
      </c>
      <c r="B641" s="29" t="str">
        <f>[1]ODBC!B641</f>
        <v>40355</v>
      </c>
      <c r="C641" s="30">
        <f>IFERROR(VLOOKUP($B641,[1]ODBC!$B:$H,2,FALSE),"")</f>
        <v>67.430000000000007</v>
      </c>
      <c r="D641" s="30">
        <f>IFERROR(VLOOKUP($B641,[1]ODBC!$B:$H,3,FALSE),"")</f>
        <v>151.733</v>
      </c>
      <c r="E641" s="30" t="str">
        <f>IFERROR(VLOOKUP($B641,[1]ODBC!$B:$H,4,FALSE),"")</f>
        <v>EA</v>
      </c>
      <c r="F641" s="31">
        <f>IFERROR(VLOOKUP($B641,[1]ODBC!$B:$H,5,FALSE),"")</f>
        <v>55.56</v>
      </c>
      <c r="G641" s="32">
        <f>[1]ODBC!G641</f>
        <v>0</v>
      </c>
      <c r="H641" s="33">
        <f>SUM([1]ODBC!H641)</f>
        <v>46027</v>
      </c>
      <c r="I641" s="41" t="str">
        <f>'Vinyl cutting'!$B$2</f>
        <v>J36938</v>
      </c>
      <c r="J641" s="42">
        <f ca="1">(SUMIF('Freeform time and material'!$B$17:$B$30,B641,'Freeform time and material'!$G$17:$G$30)) +
(SUMIF('Vinyl cutting'!$B$17:$B$30,B641,'Vinyl cutting'!$G$17:$G$30)) +
(SUMIF('Vinyl cutting (2)'!$B$17:$B$30,B641,'Vinyl cutting (2)'!$G$17:$G$30)) +
(SUMIF('Apply vinyl graphics'!$B$17:$B$30,B641,'Apply vinyl graphics'!$G$17:$G$30)) +
(SUMIF('Apply vinyl graphics (2)'!$B$17:$B$30,B641,'Apply vinyl graphics (2)'!$G$17:$G$30)) +
(SUMIF('Alum pan sign'!$B$17:$B$30,B641,'Alum pan sign'!$G$17:$G$30)) +
(SUMIF('Alum pan sign (2)'!$B$17:$B$30,B641,'Alum pan sign (2)'!$G$17:$G$30)) +
(SUMIF('Economy pan sign'!$B$17:$B$30,B641,'Economy pan sign'!$G$17:$G$30)) +
(SUMIF('Post and panel sign'!$B$17:$B$30,B641,'Post and panel sign'!$G$17:$G$30)) +
(SUMIF('Post and panel sign (2)'!$B$17:$B$30,B641,'Post and panel sign (2)'!$G$17:$G$30)) +
(SUMIF('Flat panels only'!$B$17:$B$30,B641,'Flat panels only'!$G$17:$G$30)) +
(SUMIF('Flat panels only (2)'!$B$17:$B$30,B641,'Flat panels only (2)'!$G$17:$G$30)) +
(SUMIF('Routed panel shapes'!$B$18:$B$31,B641,'Routed panel shapes'!$G$18:$G$31)) +
(SUMIF('Routed panel shapes (2)'!$B$18:$B$31,B641,'Routed panel shapes (2)'!$G$18:$G$31)) +
(SUMIF('Routed face only'!$B$17:$B$30,B641,'Routed face only'!$G$17:$G$30)) +
(SUMIF('Routed face only (2)'!$B$17:$B$30,B641,'Routed face only (2)'!$G$17:$G$30)) +
(SUMIF('Routed alum faces letters'!$B$17:$B$30,B641,'Routed alum faces letters'!$G$17:$G$30)) +
(SUMIF('Routed alum faces letters (2)'!$B$17:$B$30,B641,'Routed alum faces letters (2)'!$G$17:$G$30)) +
(SUMIF('Routed push through acrylic'!$B$17:$B$30,B641,'Routed push through acrylic'!$G$17:$G$30)) +
(SUMIF('Routed push through acrylic (2)'!$B$17:$B$30,B641,'Routed push through acrylic (2)'!$G$17:$G$30)) +
(SUMIF('Sf routed cabinet'!$B$17:$B$30,B641,'Sf routed cabinet'!$G$17:$G$30)) +
(SUMIF('Sf routed cabinet (2)'!$B$17:$B$30,B641,'Sf routed cabinet (2)'!$G$17:$G$30)) +
(SUMIF('Df routed cabinet'!$B$17:$B$30,B641,'Df routed cabinet'!$G$17:$G$30)) +
(SUMIF('Df routed cabinet (2)'!$B$17:$B$30,B641,'Df routed cabinet (2)'!$G$17:$G$30)) +
(SUMIF('Sf acrylic cabinet'!$B$17:$B$30,B641,'Sf acrylic cabinet'!$G$17:$G$30)) +
(SUMIF('Sf acrylic cabinet (2)'!$B$17:$B$30,B641,'Sf acrylic cabinet (2)'!$G$17:$G$30)) +
(SUMIF('Economy Sf acrylic'!$B$17:$B$30,B641,'Economy Sf acrylic'!$G$17:$G$30)) +
(SUMIF('Df acrylic cabinet'!$B$17:$B$30,B641,'Df acrylic cabinet'!$G$17:$G$30)) +
(SUMIF('Df acrylic cabinet (2)'!$B$17:$B$30,B641,'Df acrylic cabinet (2)'!$G$17:$G$30)) +
(SUMIF('Sf flex cabinet'!$B$17:$B$30,B641,'Sf flex cabinet'!$G$17:$G$30)) +
(SUMIF('Sf flex cabinet (2)'!$B$17:$B$30,B641,'Sf flex cabinet (2)'!$G$17:$G$30)) +
(SUMIF('Df flex cabinet'!$B$17:$B$36,B641,'Df flex cabinet'!$G$17:$G$36)) +
(SUMIF('Df flex cabinet (2)'!$B$17:$B$36,B641,'Df flex cabinet (2)'!$G$17:$G$36)) +
(SUMIF('Pole cover'!$B$17:$B$30,B641,'Pole cover'!$G$17:$G$30)) +
(SUMIF('Pole cover (2)'!$B$17:$B$30,B641,'Pole cover (2)'!$G$17:$G$30)) +
(SUMIF('Structural Steel Fab'!$B$17:$B$29,B641,'Structural Steel Fab'!$G$17:$G$29)) +
(SUMIF(Reveal!$B$17:$B$30,B641,Reveal!$G$17:$G$30)) +
(SUMIF('Reveal (2)'!$B$17:$B$30,B641,'Reveal (2)'!$G$17:$G$30)) +
(SUMIF('Crown cove top'!$B$17:$B$30,B641,'Crown cove top'!$G$17:$G$30)) +
(SUMIF('EMC assembly'!$B$17:$B$30,B641,'EMC assembly'!$G$17:$G$30)) +
(SUMIF(Crating!$B$17:$B$29,B641,Crating!$G$17:$G$29)) +
(SUMIF('LED wiring'!$B$17:$B$30,B641,'LED wiring'!$G$17:$G$30)) +
(SUMIF('Changeable copy face'!$B$17:$B$30,B641,'Changeable copy face'!$G$17:$G$30)) +
(SUMIF('Flex face assembly'!$B$17:$B$30,B641,'Flex face assembly'!$G$17:$G$30)) +
(SUMIF('Routed face assembly'!$B$17:$B$30,B641,'Routed face assembly'!$G$17:$G$30)) +
(SUMIF('Paint calculation'!$B$17:$B$30,B641,'Paint calculation'!$G$17:$G$30)) +
(SUMIF('Trimcap letter face'!$B$17:$B$30,B641,'Trimcap letter face'!$G$17:$G$30)) +
(SUMIF('Trimcap letter face (2)'!$B$17:$B$30,B641,'Trimcap letter face (2)'!$G$17:$G$30)) +
(SUMIF('Channel letter fabrication'!$B$17:$B$30,B641,'Channel letter fabrication'!$G$17:$G$30)) +
(SUMIF('Channel letter fabrication (2)'!$B$17:$B$30,B641,'Channel letter fabrication (2)'!$G$17:$G$30))</f>
        <v>0</v>
      </c>
    </row>
    <row r="642" spans="1:10">
      <c r="A642" s="28" t="str">
        <f>[1]ODBC!$A642</f>
        <v>F-Can 1110-246 C-T6 250W Univ</v>
      </c>
      <c r="B642" s="29" t="str">
        <f>[1]ODBC!B642</f>
        <v>40356</v>
      </c>
      <c r="C642" s="30">
        <f>IFERROR(VLOOKUP($B642,[1]ODBC!$B:$H,2,FALSE),"")</f>
        <v>91.19</v>
      </c>
      <c r="D642" s="30">
        <f>IFERROR(VLOOKUP($B642,[1]ODBC!$B:$H,3,FALSE),"")</f>
        <v>205.19800000000001</v>
      </c>
      <c r="E642" s="30" t="str">
        <f>IFERROR(VLOOKUP($B642,[1]ODBC!$B:$H,4,FALSE),"")</f>
        <v>EA</v>
      </c>
      <c r="F642" s="31">
        <f>IFERROR(VLOOKUP($B642,[1]ODBC!$B:$H,5,FALSE),"")</f>
        <v>55.56</v>
      </c>
      <c r="G642" s="32">
        <f>[1]ODBC!G642</f>
        <v>0</v>
      </c>
      <c r="H642" s="33">
        <f>SUM([1]ODBC!H642)</f>
        <v>0</v>
      </c>
      <c r="I642" s="41" t="str">
        <f>'Vinyl cutting'!$B$2</f>
        <v>J36938</v>
      </c>
      <c r="J642" s="42">
        <f ca="1">(SUMIF('Freeform time and material'!$B$17:$B$30,B642,'Freeform time and material'!$G$17:$G$30)) +
(SUMIF('Vinyl cutting'!$B$17:$B$30,B642,'Vinyl cutting'!$G$17:$G$30)) +
(SUMIF('Vinyl cutting (2)'!$B$17:$B$30,B642,'Vinyl cutting (2)'!$G$17:$G$30)) +
(SUMIF('Apply vinyl graphics'!$B$17:$B$30,B642,'Apply vinyl graphics'!$G$17:$G$30)) +
(SUMIF('Apply vinyl graphics (2)'!$B$17:$B$30,B642,'Apply vinyl graphics (2)'!$G$17:$G$30)) +
(SUMIF('Alum pan sign'!$B$17:$B$30,B642,'Alum pan sign'!$G$17:$G$30)) +
(SUMIF('Alum pan sign (2)'!$B$17:$B$30,B642,'Alum pan sign (2)'!$G$17:$G$30)) +
(SUMIF('Economy pan sign'!$B$17:$B$30,B642,'Economy pan sign'!$G$17:$G$30)) +
(SUMIF('Post and panel sign'!$B$17:$B$30,B642,'Post and panel sign'!$G$17:$G$30)) +
(SUMIF('Post and panel sign (2)'!$B$17:$B$30,B642,'Post and panel sign (2)'!$G$17:$G$30)) +
(SUMIF('Flat panels only'!$B$17:$B$30,B642,'Flat panels only'!$G$17:$G$30)) +
(SUMIF('Flat panels only (2)'!$B$17:$B$30,B642,'Flat panels only (2)'!$G$17:$G$30)) +
(SUMIF('Routed panel shapes'!$B$18:$B$31,B642,'Routed panel shapes'!$G$18:$G$31)) +
(SUMIF('Routed panel shapes (2)'!$B$18:$B$31,B642,'Routed panel shapes (2)'!$G$18:$G$31)) +
(SUMIF('Routed face only'!$B$17:$B$30,B642,'Routed face only'!$G$17:$G$30)) +
(SUMIF('Routed face only (2)'!$B$17:$B$30,B642,'Routed face only (2)'!$G$17:$G$30)) +
(SUMIF('Routed alum faces letters'!$B$17:$B$30,B642,'Routed alum faces letters'!$G$17:$G$30)) +
(SUMIF('Routed alum faces letters (2)'!$B$17:$B$30,B642,'Routed alum faces letters (2)'!$G$17:$G$30)) +
(SUMIF('Routed push through acrylic'!$B$17:$B$30,B642,'Routed push through acrylic'!$G$17:$G$30)) +
(SUMIF('Routed push through acrylic (2)'!$B$17:$B$30,B642,'Routed push through acrylic (2)'!$G$17:$G$30)) +
(SUMIF('Sf routed cabinet'!$B$17:$B$30,B642,'Sf routed cabinet'!$G$17:$G$30)) +
(SUMIF('Sf routed cabinet (2)'!$B$17:$B$30,B642,'Sf routed cabinet (2)'!$G$17:$G$30)) +
(SUMIF('Df routed cabinet'!$B$17:$B$30,B642,'Df routed cabinet'!$G$17:$G$30)) +
(SUMIF('Df routed cabinet (2)'!$B$17:$B$30,B642,'Df routed cabinet (2)'!$G$17:$G$30)) +
(SUMIF('Sf acrylic cabinet'!$B$17:$B$30,B642,'Sf acrylic cabinet'!$G$17:$G$30)) +
(SUMIF('Sf acrylic cabinet (2)'!$B$17:$B$30,B642,'Sf acrylic cabinet (2)'!$G$17:$G$30)) +
(SUMIF('Economy Sf acrylic'!$B$17:$B$30,B642,'Economy Sf acrylic'!$G$17:$G$30)) +
(SUMIF('Df acrylic cabinet'!$B$17:$B$30,B642,'Df acrylic cabinet'!$G$17:$G$30)) +
(SUMIF('Df acrylic cabinet (2)'!$B$17:$B$30,B642,'Df acrylic cabinet (2)'!$G$17:$G$30)) +
(SUMIF('Sf flex cabinet'!$B$17:$B$30,B642,'Sf flex cabinet'!$G$17:$G$30)) +
(SUMIF('Sf flex cabinet (2)'!$B$17:$B$30,B642,'Sf flex cabinet (2)'!$G$17:$G$30)) +
(SUMIF('Df flex cabinet'!$B$17:$B$36,B642,'Df flex cabinet'!$G$17:$G$36)) +
(SUMIF('Df flex cabinet (2)'!$B$17:$B$36,B642,'Df flex cabinet (2)'!$G$17:$G$36)) +
(SUMIF('Pole cover'!$B$17:$B$30,B642,'Pole cover'!$G$17:$G$30)) +
(SUMIF('Pole cover (2)'!$B$17:$B$30,B642,'Pole cover (2)'!$G$17:$G$30)) +
(SUMIF('Structural Steel Fab'!$B$17:$B$29,B642,'Structural Steel Fab'!$G$17:$G$29)) +
(SUMIF(Reveal!$B$17:$B$30,B642,Reveal!$G$17:$G$30)) +
(SUMIF('Reveal (2)'!$B$17:$B$30,B642,'Reveal (2)'!$G$17:$G$30)) +
(SUMIF('Crown cove top'!$B$17:$B$30,B642,'Crown cove top'!$G$17:$G$30)) +
(SUMIF('EMC assembly'!$B$17:$B$30,B642,'EMC assembly'!$G$17:$G$30)) +
(SUMIF(Crating!$B$17:$B$29,B642,Crating!$G$17:$G$29)) +
(SUMIF('LED wiring'!$B$17:$B$30,B642,'LED wiring'!$G$17:$G$30)) +
(SUMIF('Changeable copy face'!$B$17:$B$30,B642,'Changeable copy face'!$G$17:$G$30)) +
(SUMIF('Flex face assembly'!$B$17:$B$30,B642,'Flex face assembly'!$G$17:$G$30)) +
(SUMIF('Routed face assembly'!$B$17:$B$30,B642,'Routed face assembly'!$G$17:$G$30)) +
(SUMIF('Paint calculation'!$B$17:$B$30,B642,'Paint calculation'!$G$17:$G$30)) +
(SUMIF('Trimcap letter face'!$B$17:$B$30,B642,'Trimcap letter face'!$G$17:$G$30)) +
(SUMIF('Trimcap letter face (2)'!$B$17:$B$30,B642,'Trimcap letter face (2)'!$G$17:$G$30)) +
(SUMIF('Channel letter fabrication'!$B$17:$B$30,B642,'Channel letter fabrication'!$G$17:$G$30)) +
(SUMIF('Channel letter fabrication (2)'!$B$17:$B$30,B642,'Channel letter fabrication (2)'!$G$17:$G$30))</f>
        <v>0</v>
      </c>
    </row>
    <row r="643" spans="1:10">
      <c r="A643" s="28" t="str">
        <f>[1]ODBC!$A643</f>
        <v>NR-LU250 Multi-Tap Ballast Kit</v>
      </c>
      <c r="B643" s="29" t="str">
        <f>[1]ODBC!B643</f>
        <v>40360</v>
      </c>
      <c r="C643" s="30">
        <f>IFERROR(VLOOKUP($B643,[1]ODBC!$B:$H,2,FALSE),"")</f>
        <v>79</v>
      </c>
      <c r="D643" s="30">
        <f>IFERROR(VLOOKUP($B643,[1]ODBC!$B:$H,3,FALSE),"")</f>
        <v>177.768</v>
      </c>
      <c r="E643" s="30" t="str">
        <f>IFERROR(VLOOKUP($B643,[1]ODBC!$B:$H,4,FALSE),"")</f>
        <v>EA</v>
      </c>
      <c r="F643" s="31">
        <f>IFERROR(VLOOKUP($B643,[1]ODBC!$B:$H,5,FALSE),"")</f>
        <v>55.56</v>
      </c>
      <c r="G643" s="32">
        <f>[1]ODBC!G643</f>
        <v>0</v>
      </c>
      <c r="H643" s="33">
        <f>SUM([1]ODBC!H643)</f>
        <v>0</v>
      </c>
      <c r="I643" s="41" t="str">
        <f>'Vinyl cutting'!$B$2</f>
        <v>J36938</v>
      </c>
      <c r="J643" s="42">
        <f ca="1">(SUMIF('Freeform time and material'!$B$17:$B$30,B643,'Freeform time and material'!$G$17:$G$30)) +
(SUMIF('Vinyl cutting'!$B$17:$B$30,B643,'Vinyl cutting'!$G$17:$G$30)) +
(SUMIF('Vinyl cutting (2)'!$B$17:$B$30,B643,'Vinyl cutting (2)'!$G$17:$G$30)) +
(SUMIF('Apply vinyl graphics'!$B$17:$B$30,B643,'Apply vinyl graphics'!$G$17:$G$30)) +
(SUMIF('Apply vinyl graphics (2)'!$B$17:$B$30,B643,'Apply vinyl graphics (2)'!$G$17:$G$30)) +
(SUMIF('Alum pan sign'!$B$17:$B$30,B643,'Alum pan sign'!$G$17:$G$30)) +
(SUMIF('Alum pan sign (2)'!$B$17:$B$30,B643,'Alum pan sign (2)'!$G$17:$G$30)) +
(SUMIF('Economy pan sign'!$B$17:$B$30,B643,'Economy pan sign'!$G$17:$G$30)) +
(SUMIF('Post and panel sign'!$B$17:$B$30,B643,'Post and panel sign'!$G$17:$G$30)) +
(SUMIF('Post and panel sign (2)'!$B$17:$B$30,B643,'Post and panel sign (2)'!$G$17:$G$30)) +
(SUMIF('Flat panels only'!$B$17:$B$30,B643,'Flat panels only'!$G$17:$G$30)) +
(SUMIF('Flat panels only (2)'!$B$17:$B$30,B643,'Flat panels only (2)'!$G$17:$G$30)) +
(SUMIF('Routed panel shapes'!$B$18:$B$31,B643,'Routed panel shapes'!$G$18:$G$31)) +
(SUMIF('Routed panel shapes (2)'!$B$18:$B$31,B643,'Routed panel shapes (2)'!$G$18:$G$31)) +
(SUMIF('Routed face only'!$B$17:$B$30,B643,'Routed face only'!$G$17:$G$30)) +
(SUMIF('Routed face only (2)'!$B$17:$B$30,B643,'Routed face only (2)'!$G$17:$G$30)) +
(SUMIF('Routed alum faces letters'!$B$17:$B$30,B643,'Routed alum faces letters'!$G$17:$G$30)) +
(SUMIF('Routed alum faces letters (2)'!$B$17:$B$30,B643,'Routed alum faces letters (2)'!$G$17:$G$30)) +
(SUMIF('Routed push through acrylic'!$B$17:$B$30,B643,'Routed push through acrylic'!$G$17:$G$30)) +
(SUMIF('Routed push through acrylic (2)'!$B$17:$B$30,B643,'Routed push through acrylic (2)'!$G$17:$G$30)) +
(SUMIF('Sf routed cabinet'!$B$17:$B$30,B643,'Sf routed cabinet'!$G$17:$G$30)) +
(SUMIF('Sf routed cabinet (2)'!$B$17:$B$30,B643,'Sf routed cabinet (2)'!$G$17:$G$30)) +
(SUMIF('Df routed cabinet'!$B$17:$B$30,B643,'Df routed cabinet'!$G$17:$G$30)) +
(SUMIF('Df routed cabinet (2)'!$B$17:$B$30,B643,'Df routed cabinet (2)'!$G$17:$G$30)) +
(SUMIF('Sf acrylic cabinet'!$B$17:$B$30,B643,'Sf acrylic cabinet'!$G$17:$G$30)) +
(SUMIF('Sf acrylic cabinet (2)'!$B$17:$B$30,B643,'Sf acrylic cabinet (2)'!$G$17:$G$30)) +
(SUMIF('Economy Sf acrylic'!$B$17:$B$30,B643,'Economy Sf acrylic'!$G$17:$G$30)) +
(SUMIF('Df acrylic cabinet'!$B$17:$B$30,B643,'Df acrylic cabinet'!$G$17:$G$30)) +
(SUMIF('Df acrylic cabinet (2)'!$B$17:$B$30,B643,'Df acrylic cabinet (2)'!$G$17:$G$30)) +
(SUMIF('Sf flex cabinet'!$B$17:$B$30,B643,'Sf flex cabinet'!$G$17:$G$30)) +
(SUMIF('Sf flex cabinet (2)'!$B$17:$B$30,B643,'Sf flex cabinet (2)'!$G$17:$G$30)) +
(SUMIF('Df flex cabinet'!$B$17:$B$36,B643,'Df flex cabinet'!$G$17:$G$36)) +
(SUMIF('Df flex cabinet (2)'!$B$17:$B$36,B643,'Df flex cabinet (2)'!$G$17:$G$36)) +
(SUMIF('Pole cover'!$B$17:$B$30,B643,'Pole cover'!$G$17:$G$30)) +
(SUMIF('Pole cover (2)'!$B$17:$B$30,B643,'Pole cover (2)'!$G$17:$G$30)) +
(SUMIF('Structural Steel Fab'!$B$17:$B$29,B643,'Structural Steel Fab'!$G$17:$G$29)) +
(SUMIF(Reveal!$B$17:$B$30,B643,Reveal!$G$17:$G$30)) +
(SUMIF('Reveal (2)'!$B$17:$B$30,B643,'Reveal (2)'!$G$17:$G$30)) +
(SUMIF('Crown cove top'!$B$17:$B$30,B643,'Crown cove top'!$G$17:$G$30)) +
(SUMIF('EMC assembly'!$B$17:$B$30,B643,'EMC assembly'!$G$17:$G$30)) +
(SUMIF(Crating!$B$17:$B$29,B643,Crating!$G$17:$G$29)) +
(SUMIF('LED wiring'!$B$17:$B$30,B643,'LED wiring'!$G$17:$G$30)) +
(SUMIF('Changeable copy face'!$B$17:$B$30,B643,'Changeable copy face'!$G$17:$G$30)) +
(SUMIF('Flex face assembly'!$B$17:$B$30,B643,'Flex face assembly'!$G$17:$G$30)) +
(SUMIF('Routed face assembly'!$B$17:$B$30,B643,'Routed face assembly'!$G$17:$G$30)) +
(SUMIF('Paint calculation'!$B$17:$B$30,B643,'Paint calculation'!$G$17:$G$30)) +
(SUMIF('Trimcap letter face'!$B$17:$B$30,B643,'Trimcap letter face'!$G$17:$G$30)) +
(SUMIF('Trimcap letter face (2)'!$B$17:$B$30,B643,'Trimcap letter face (2)'!$G$17:$G$30)) +
(SUMIF('Channel letter fabrication'!$B$17:$B$30,B643,'Channel letter fabrication'!$G$17:$G$30)) +
(SUMIF('Channel letter fabrication (2)'!$B$17:$B$30,B643,'Channel letter fabrication (2)'!$G$17:$G$30))</f>
        <v>0</v>
      </c>
    </row>
    <row r="644" spans="1:10">
      <c r="A644" s="28" t="str">
        <f>[1]ODBC!$A644</f>
        <v>MH400 Capacitor</v>
      </c>
      <c r="B644" s="29" t="str">
        <f>[1]ODBC!B644</f>
        <v>40365</v>
      </c>
      <c r="C644" s="30">
        <f>IFERROR(VLOOKUP($B644,[1]ODBC!$B:$H,2,FALSE),"")</f>
        <v>18.126000000000001</v>
      </c>
      <c r="D644" s="30">
        <f>IFERROR(VLOOKUP($B644,[1]ODBC!$B:$H,3,FALSE),"")</f>
        <v>40.787999999999997</v>
      </c>
      <c r="E644" s="30" t="str">
        <f>IFERROR(VLOOKUP($B644,[1]ODBC!$B:$H,4,FALSE),"")</f>
        <v>EA</v>
      </c>
      <c r="F644" s="31">
        <f>IFERROR(VLOOKUP($B644,[1]ODBC!$B:$H,5,FALSE),"")</f>
        <v>55.56</v>
      </c>
      <c r="G644" s="32">
        <f>[1]ODBC!G644</f>
        <v>0</v>
      </c>
      <c r="H644" s="33">
        <f>SUM([1]ODBC!H644)</f>
        <v>45974</v>
      </c>
      <c r="I644" s="41" t="str">
        <f>'Vinyl cutting'!$B$2</f>
        <v>J36938</v>
      </c>
      <c r="J644" s="42">
        <f ca="1">(SUMIF('Freeform time and material'!$B$17:$B$30,B644,'Freeform time and material'!$G$17:$G$30)) +
(SUMIF('Vinyl cutting'!$B$17:$B$30,B644,'Vinyl cutting'!$G$17:$G$30)) +
(SUMIF('Vinyl cutting (2)'!$B$17:$B$30,B644,'Vinyl cutting (2)'!$G$17:$G$30)) +
(SUMIF('Apply vinyl graphics'!$B$17:$B$30,B644,'Apply vinyl graphics'!$G$17:$G$30)) +
(SUMIF('Apply vinyl graphics (2)'!$B$17:$B$30,B644,'Apply vinyl graphics (2)'!$G$17:$G$30)) +
(SUMIF('Alum pan sign'!$B$17:$B$30,B644,'Alum pan sign'!$G$17:$G$30)) +
(SUMIF('Alum pan sign (2)'!$B$17:$B$30,B644,'Alum pan sign (2)'!$G$17:$G$30)) +
(SUMIF('Economy pan sign'!$B$17:$B$30,B644,'Economy pan sign'!$G$17:$G$30)) +
(SUMIF('Post and panel sign'!$B$17:$B$30,B644,'Post and panel sign'!$G$17:$G$30)) +
(SUMIF('Post and panel sign (2)'!$B$17:$B$30,B644,'Post and panel sign (2)'!$G$17:$G$30)) +
(SUMIF('Flat panels only'!$B$17:$B$30,B644,'Flat panels only'!$G$17:$G$30)) +
(SUMIF('Flat panels only (2)'!$B$17:$B$30,B644,'Flat panels only (2)'!$G$17:$G$30)) +
(SUMIF('Routed panel shapes'!$B$18:$B$31,B644,'Routed panel shapes'!$G$18:$G$31)) +
(SUMIF('Routed panel shapes (2)'!$B$18:$B$31,B644,'Routed panel shapes (2)'!$G$18:$G$31)) +
(SUMIF('Routed face only'!$B$17:$B$30,B644,'Routed face only'!$G$17:$G$30)) +
(SUMIF('Routed face only (2)'!$B$17:$B$30,B644,'Routed face only (2)'!$G$17:$G$30)) +
(SUMIF('Routed alum faces letters'!$B$17:$B$30,B644,'Routed alum faces letters'!$G$17:$G$30)) +
(SUMIF('Routed alum faces letters (2)'!$B$17:$B$30,B644,'Routed alum faces letters (2)'!$G$17:$G$30)) +
(SUMIF('Routed push through acrylic'!$B$17:$B$30,B644,'Routed push through acrylic'!$G$17:$G$30)) +
(SUMIF('Routed push through acrylic (2)'!$B$17:$B$30,B644,'Routed push through acrylic (2)'!$G$17:$G$30)) +
(SUMIF('Sf routed cabinet'!$B$17:$B$30,B644,'Sf routed cabinet'!$G$17:$G$30)) +
(SUMIF('Sf routed cabinet (2)'!$B$17:$B$30,B644,'Sf routed cabinet (2)'!$G$17:$G$30)) +
(SUMIF('Df routed cabinet'!$B$17:$B$30,B644,'Df routed cabinet'!$G$17:$G$30)) +
(SUMIF('Df routed cabinet (2)'!$B$17:$B$30,B644,'Df routed cabinet (2)'!$G$17:$G$30)) +
(SUMIF('Sf acrylic cabinet'!$B$17:$B$30,B644,'Sf acrylic cabinet'!$G$17:$G$30)) +
(SUMIF('Sf acrylic cabinet (2)'!$B$17:$B$30,B644,'Sf acrylic cabinet (2)'!$G$17:$G$30)) +
(SUMIF('Economy Sf acrylic'!$B$17:$B$30,B644,'Economy Sf acrylic'!$G$17:$G$30)) +
(SUMIF('Df acrylic cabinet'!$B$17:$B$30,B644,'Df acrylic cabinet'!$G$17:$G$30)) +
(SUMIF('Df acrylic cabinet (2)'!$B$17:$B$30,B644,'Df acrylic cabinet (2)'!$G$17:$G$30)) +
(SUMIF('Sf flex cabinet'!$B$17:$B$30,B644,'Sf flex cabinet'!$G$17:$G$30)) +
(SUMIF('Sf flex cabinet (2)'!$B$17:$B$30,B644,'Sf flex cabinet (2)'!$G$17:$G$30)) +
(SUMIF('Df flex cabinet'!$B$17:$B$36,B644,'Df flex cabinet'!$G$17:$G$36)) +
(SUMIF('Df flex cabinet (2)'!$B$17:$B$36,B644,'Df flex cabinet (2)'!$G$17:$G$36)) +
(SUMIF('Pole cover'!$B$17:$B$30,B644,'Pole cover'!$G$17:$G$30)) +
(SUMIF('Pole cover (2)'!$B$17:$B$30,B644,'Pole cover (2)'!$G$17:$G$30)) +
(SUMIF('Structural Steel Fab'!$B$17:$B$29,B644,'Structural Steel Fab'!$G$17:$G$29)) +
(SUMIF(Reveal!$B$17:$B$30,B644,Reveal!$G$17:$G$30)) +
(SUMIF('Reveal (2)'!$B$17:$B$30,B644,'Reveal (2)'!$G$17:$G$30)) +
(SUMIF('Crown cove top'!$B$17:$B$30,B644,'Crown cove top'!$G$17:$G$30)) +
(SUMIF('EMC assembly'!$B$17:$B$30,B644,'EMC assembly'!$G$17:$G$30)) +
(SUMIF(Crating!$B$17:$B$29,B644,Crating!$G$17:$G$29)) +
(SUMIF('LED wiring'!$B$17:$B$30,B644,'LED wiring'!$G$17:$G$30)) +
(SUMIF('Changeable copy face'!$B$17:$B$30,B644,'Changeable copy face'!$G$17:$G$30)) +
(SUMIF('Flex face assembly'!$B$17:$B$30,B644,'Flex face assembly'!$G$17:$G$30)) +
(SUMIF('Routed face assembly'!$B$17:$B$30,B644,'Routed face assembly'!$G$17:$G$30)) +
(SUMIF('Paint calculation'!$B$17:$B$30,B644,'Paint calculation'!$G$17:$G$30)) +
(SUMIF('Trimcap letter face'!$B$17:$B$30,B644,'Trimcap letter face'!$G$17:$G$30)) +
(SUMIF('Trimcap letter face (2)'!$B$17:$B$30,B644,'Trimcap letter face (2)'!$G$17:$G$30)) +
(SUMIF('Channel letter fabrication'!$B$17:$B$30,B644,'Channel letter fabrication'!$G$17:$G$30)) +
(SUMIF('Channel letter fabrication (2)'!$B$17:$B$30,B644,'Channel letter fabrication (2)'!$G$17:$G$30))</f>
        <v>0</v>
      </c>
    </row>
    <row r="645" spans="1:10">
      <c r="A645" s="28" t="str">
        <f>[1]ODBC!$A645</f>
        <v>NR-LU400 Multi-Tap Ballast Kit</v>
      </c>
      <c r="B645" s="29" t="str">
        <f>[1]ODBC!B645</f>
        <v>40370</v>
      </c>
      <c r="C645" s="30">
        <f>IFERROR(VLOOKUP($B645,[1]ODBC!$B:$H,2,FALSE),"")</f>
        <v>76</v>
      </c>
      <c r="D645" s="30">
        <f>IFERROR(VLOOKUP($B645,[1]ODBC!$B:$H,3,FALSE),"")</f>
        <v>171.017</v>
      </c>
      <c r="E645" s="30" t="str">
        <f>IFERROR(VLOOKUP($B645,[1]ODBC!$B:$H,4,FALSE),"")</f>
        <v>EA</v>
      </c>
      <c r="F645" s="31">
        <f>IFERROR(VLOOKUP($B645,[1]ODBC!$B:$H,5,FALSE),"")</f>
        <v>55.56</v>
      </c>
      <c r="G645" s="32">
        <f>[1]ODBC!G645</f>
        <v>0</v>
      </c>
      <c r="H645" s="33">
        <f>SUM([1]ODBC!H645)</f>
        <v>44998</v>
      </c>
      <c r="I645" s="41" t="str">
        <f>'Vinyl cutting'!$B$2</f>
        <v>J36938</v>
      </c>
      <c r="J645" s="42">
        <f ca="1">(SUMIF('Freeform time and material'!$B$17:$B$30,B645,'Freeform time and material'!$G$17:$G$30)) +
(SUMIF('Vinyl cutting'!$B$17:$B$30,B645,'Vinyl cutting'!$G$17:$G$30)) +
(SUMIF('Vinyl cutting (2)'!$B$17:$B$30,B645,'Vinyl cutting (2)'!$G$17:$G$30)) +
(SUMIF('Apply vinyl graphics'!$B$17:$B$30,B645,'Apply vinyl graphics'!$G$17:$G$30)) +
(SUMIF('Apply vinyl graphics (2)'!$B$17:$B$30,B645,'Apply vinyl graphics (2)'!$G$17:$G$30)) +
(SUMIF('Alum pan sign'!$B$17:$B$30,B645,'Alum pan sign'!$G$17:$G$30)) +
(SUMIF('Alum pan sign (2)'!$B$17:$B$30,B645,'Alum pan sign (2)'!$G$17:$G$30)) +
(SUMIF('Economy pan sign'!$B$17:$B$30,B645,'Economy pan sign'!$G$17:$G$30)) +
(SUMIF('Post and panel sign'!$B$17:$B$30,B645,'Post and panel sign'!$G$17:$G$30)) +
(SUMIF('Post and panel sign (2)'!$B$17:$B$30,B645,'Post and panel sign (2)'!$G$17:$G$30)) +
(SUMIF('Flat panels only'!$B$17:$B$30,B645,'Flat panels only'!$G$17:$G$30)) +
(SUMIF('Flat panels only (2)'!$B$17:$B$30,B645,'Flat panels only (2)'!$G$17:$G$30)) +
(SUMIF('Routed panel shapes'!$B$18:$B$31,B645,'Routed panel shapes'!$G$18:$G$31)) +
(SUMIF('Routed panel shapes (2)'!$B$18:$B$31,B645,'Routed panel shapes (2)'!$G$18:$G$31)) +
(SUMIF('Routed face only'!$B$17:$B$30,B645,'Routed face only'!$G$17:$G$30)) +
(SUMIF('Routed face only (2)'!$B$17:$B$30,B645,'Routed face only (2)'!$G$17:$G$30)) +
(SUMIF('Routed alum faces letters'!$B$17:$B$30,B645,'Routed alum faces letters'!$G$17:$G$30)) +
(SUMIF('Routed alum faces letters (2)'!$B$17:$B$30,B645,'Routed alum faces letters (2)'!$G$17:$G$30)) +
(SUMIF('Routed push through acrylic'!$B$17:$B$30,B645,'Routed push through acrylic'!$G$17:$G$30)) +
(SUMIF('Routed push through acrylic (2)'!$B$17:$B$30,B645,'Routed push through acrylic (2)'!$G$17:$G$30)) +
(SUMIF('Sf routed cabinet'!$B$17:$B$30,B645,'Sf routed cabinet'!$G$17:$G$30)) +
(SUMIF('Sf routed cabinet (2)'!$B$17:$B$30,B645,'Sf routed cabinet (2)'!$G$17:$G$30)) +
(SUMIF('Df routed cabinet'!$B$17:$B$30,B645,'Df routed cabinet'!$G$17:$G$30)) +
(SUMIF('Df routed cabinet (2)'!$B$17:$B$30,B645,'Df routed cabinet (2)'!$G$17:$G$30)) +
(SUMIF('Sf acrylic cabinet'!$B$17:$B$30,B645,'Sf acrylic cabinet'!$G$17:$G$30)) +
(SUMIF('Sf acrylic cabinet (2)'!$B$17:$B$30,B645,'Sf acrylic cabinet (2)'!$G$17:$G$30)) +
(SUMIF('Economy Sf acrylic'!$B$17:$B$30,B645,'Economy Sf acrylic'!$G$17:$G$30)) +
(SUMIF('Df acrylic cabinet'!$B$17:$B$30,B645,'Df acrylic cabinet'!$G$17:$G$30)) +
(SUMIF('Df acrylic cabinet (2)'!$B$17:$B$30,B645,'Df acrylic cabinet (2)'!$G$17:$G$30)) +
(SUMIF('Sf flex cabinet'!$B$17:$B$30,B645,'Sf flex cabinet'!$G$17:$G$30)) +
(SUMIF('Sf flex cabinet (2)'!$B$17:$B$30,B645,'Sf flex cabinet (2)'!$G$17:$G$30)) +
(SUMIF('Df flex cabinet'!$B$17:$B$36,B645,'Df flex cabinet'!$G$17:$G$36)) +
(SUMIF('Df flex cabinet (2)'!$B$17:$B$36,B645,'Df flex cabinet (2)'!$G$17:$G$36)) +
(SUMIF('Pole cover'!$B$17:$B$30,B645,'Pole cover'!$G$17:$G$30)) +
(SUMIF('Pole cover (2)'!$B$17:$B$30,B645,'Pole cover (2)'!$G$17:$G$30)) +
(SUMIF('Structural Steel Fab'!$B$17:$B$29,B645,'Structural Steel Fab'!$G$17:$G$29)) +
(SUMIF(Reveal!$B$17:$B$30,B645,Reveal!$G$17:$G$30)) +
(SUMIF('Reveal (2)'!$B$17:$B$30,B645,'Reveal (2)'!$G$17:$G$30)) +
(SUMIF('Crown cove top'!$B$17:$B$30,B645,'Crown cove top'!$G$17:$G$30)) +
(SUMIF('EMC assembly'!$B$17:$B$30,B645,'EMC assembly'!$G$17:$G$30)) +
(SUMIF(Crating!$B$17:$B$29,B645,Crating!$G$17:$G$29)) +
(SUMIF('LED wiring'!$B$17:$B$30,B645,'LED wiring'!$G$17:$G$30)) +
(SUMIF('Changeable copy face'!$B$17:$B$30,B645,'Changeable copy face'!$G$17:$G$30)) +
(SUMIF('Flex face assembly'!$B$17:$B$30,B645,'Flex face assembly'!$G$17:$G$30)) +
(SUMIF('Routed face assembly'!$B$17:$B$30,B645,'Routed face assembly'!$G$17:$G$30)) +
(SUMIF('Paint calculation'!$B$17:$B$30,B645,'Paint calculation'!$G$17:$G$30)) +
(SUMIF('Trimcap letter face'!$B$17:$B$30,B645,'Trimcap letter face'!$G$17:$G$30)) +
(SUMIF('Trimcap letter face (2)'!$B$17:$B$30,B645,'Trimcap letter face (2)'!$G$17:$G$30)) +
(SUMIF('Channel letter fabrication'!$B$17:$B$30,B645,'Channel letter fabrication'!$G$17:$G$30)) +
(SUMIF('Channel letter fabrication (2)'!$B$17:$B$30,B645,'Channel letter fabrication (2)'!$G$17:$G$30))</f>
        <v>0</v>
      </c>
    </row>
    <row r="646" spans="1:10">
      <c r="A646" s="28" t="str">
        <f>[1]ODBC!$A646</f>
        <v>MH400 Multi-Tap Ballast</v>
      </c>
      <c r="B646" s="29" t="str">
        <f>[1]ODBC!B646</f>
        <v>40375</v>
      </c>
      <c r="C646" s="30">
        <f>IFERROR(VLOOKUP($B646,[1]ODBC!$B:$H,2,FALSE),"")</f>
        <v>92.537000000000006</v>
      </c>
      <c r="D646" s="30">
        <f>IFERROR(VLOOKUP($B646,[1]ODBC!$B:$H,3,FALSE),"")</f>
        <v>208.22900000000001</v>
      </c>
      <c r="E646" s="30" t="str">
        <f>IFERROR(VLOOKUP($B646,[1]ODBC!$B:$H,4,FALSE),"")</f>
        <v>EA</v>
      </c>
      <c r="F646" s="31">
        <f>IFERROR(VLOOKUP($B646,[1]ODBC!$B:$H,5,FALSE),"")</f>
        <v>55.56</v>
      </c>
      <c r="G646" s="32">
        <f>[1]ODBC!G646</f>
        <v>0</v>
      </c>
      <c r="H646" s="33">
        <f>SUM([1]ODBC!H646)</f>
        <v>45974</v>
      </c>
      <c r="I646" s="41" t="str">
        <f>'Vinyl cutting'!$B$2</f>
        <v>J36938</v>
      </c>
      <c r="J646" s="42">
        <f ca="1">(SUMIF('Freeform time and material'!$B$17:$B$30,B646,'Freeform time and material'!$G$17:$G$30)) +
(SUMIF('Vinyl cutting'!$B$17:$B$30,B646,'Vinyl cutting'!$G$17:$G$30)) +
(SUMIF('Vinyl cutting (2)'!$B$17:$B$30,B646,'Vinyl cutting (2)'!$G$17:$G$30)) +
(SUMIF('Apply vinyl graphics'!$B$17:$B$30,B646,'Apply vinyl graphics'!$G$17:$G$30)) +
(SUMIF('Apply vinyl graphics (2)'!$B$17:$B$30,B646,'Apply vinyl graphics (2)'!$G$17:$G$30)) +
(SUMIF('Alum pan sign'!$B$17:$B$30,B646,'Alum pan sign'!$G$17:$G$30)) +
(SUMIF('Alum pan sign (2)'!$B$17:$B$30,B646,'Alum pan sign (2)'!$G$17:$G$30)) +
(SUMIF('Economy pan sign'!$B$17:$B$30,B646,'Economy pan sign'!$G$17:$G$30)) +
(SUMIF('Post and panel sign'!$B$17:$B$30,B646,'Post and panel sign'!$G$17:$G$30)) +
(SUMIF('Post and panel sign (2)'!$B$17:$B$30,B646,'Post and panel sign (2)'!$G$17:$G$30)) +
(SUMIF('Flat panels only'!$B$17:$B$30,B646,'Flat panels only'!$G$17:$G$30)) +
(SUMIF('Flat panels only (2)'!$B$17:$B$30,B646,'Flat panels only (2)'!$G$17:$G$30)) +
(SUMIF('Routed panel shapes'!$B$18:$B$31,B646,'Routed panel shapes'!$G$18:$G$31)) +
(SUMIF('Routed panel shapes (2)'!$B$18:$B$31,B646,'Routed panel shapes (2)'!$G$18:$G$31)) +
(SUMIF('Routed face only'!$B$17:$B$30,B646,'Routed face only'!$G$17:$G$30)) +
(SUMIF('Routed face only (2)'!$B$17:$B$30,B646,'Routed face only (2)'!$G$17:$G$30)) +
(SUMIF('Routed alum faces letters'!$B$17:$B$30,B646,'Routed alum faces letters'!$G$17:$G$30)) +
(SUMIF('Routed alum faces letters (2)'!$B$17:$B$30,B646,'Routed alum faces letters (2)'!$G$17:$G$30)) +
(SUMIF('Routed push through acrylic'!$B$17:$B$30,B646,'Routed push through acrylic'!$G$17:$G$30)) +
(SUMIF('Routed push through acrylic (2)'!$B$17:$B$30,B646,'Routed push through acrylic (2)'!$G$17:$G$30)) +
(SUMIF('Sf routed cabinet'!$B$17:$B$30,B646,'Sf routed cabinet'!$G$17:$G$30)) +
(SUMIF('Sf routed cabinet (2)'!$B$17:$B$30,B646,'Sf routed cabinet (2)'!$G$17:$G$30)) +
(SUMIF('Df routed cabinet'!$B$17:$B$30,B646,'Df routed cabinet'!$G$17:$G$30)) +
(SUMIF('Df routed cabinet (2)'!$B$17:$B$30,B646,'Df routed cabinet (2)'!$G$17:$G$30)) +
(SUMIF('Sf acrylic cabinet'!$B$17:$B$30,B646,'Sf acrylic cabinet'!$G$17:$G$30)) +
(SUMIF('Sf acrylic cabinet (2)'!$B$17:$B$30,B646,'Sf acrylic cabinet (2)'!$G$17:$G$30)) +
(SUMIF('Economy Sf acrylic'!$B$17:$B$30,B646,'Economy Sf acrylic'!$G$17:$G$30)) +
(SUMIF('Df acrylic cabinet'!$B$17:$B$30,B646,'Df acrylic cabinet'!$G$17:$G$30)) +
(SUMIF('Df acrylic cabinet (2)'!$B$17:$B$30,B646,'Df acrylic cabinet (2)'!$G$17:$G$30)) +
(SUMIF('Sf flex cabinet'!$B$17:$B$30,B646,'Sf flex cabinet'!$G$17:$G$30)) +
(SUMIF('Sf flex cabinet (2)'!$B$17:$B$30,B646,'Sf flex cabinet (2)'!$G$17:$G$30)) +
(SUMIF('Df flex cabinet'!$B$17:$B$36,B646,'Df flex cabinet'!$G$17:$G$36)) +
(SUMIF('Df flex cabinet (2)'!$B$17:$B$36,B646,'Df flex cabinet (2)'!$G$17:$G$36)) +
(SUMIF('Pole cover'!$B$17:$B$30,B646,'Pole cover'!$G$17:$G$30)) +
(SUMIF('Pole cover (2)'!$B$17:$B$30,B646,'Pole cover (2)'!$G$17:$G$30)) +
(SUMIF('Structural Steel Fab'!$B$17:$B$29,B646,'Structural Steel Fab'!$G$17:$G$29)) +
(SUMIF(Reveal!$B$17:$B$30,B646,Reveal!$G$17:$G$30)) +
(SUMIF('Reveal (2)'!$B$17:$B$30,B646,'Reveal (2)'!$G$17:$G$30)) +
(SUMIF('Crown cove top'!$B$17:$B$30,B646,'Crown cove top'!$G$17:$G$30)) +
(SUMIF('EMC assembly'!$B$17:$B$30,B646,'EMC assembly'!$G$17:$G$30)) +
(SUMIF(Crating!$B$17:$B$29,B646,Crating!$G$17:$G$29)) +
(SUMIF('LED wiring'!$B$17:$B$30,B646,'LED wiring'!$G$17:$G$30)) +
(SUMIF('Changeable copy face'!$B$17:$B$30,B646,'Changeable copy face'!$G$17:$G$30)) +
(SUMIF('Flex face assembly'!$B$17:$B$30,B646,'Flex face assembly'!$G$17:$G$30)) +
(SUMIF('Routed face assembly'!$B$17:$B$30,B646,'Routed face assembly'!$G$17:$G$30)) +
(SUMIF('Paint calculation'!$B$17:$B$30,B646,'Paint calculation'!$G$17:$G$30)) +
(SUMIF('Trimcap letter face'!$B$17:$B$30,B646,'Trimcap letter face'!$G$17:$G$30)) +
(SUMIF('Trimcap letter face (2)'!$B$17:$B$30,B646,'Trimcap letter face (2)'!$G$17:$G$30)) +
(SUMIF('Channel letter fabrication'!$B$17:$B$30,B646,'Channel letter fabrication'!$G$17:$G$30)) +
(SUMIF('Channel letter fabrication (2)'!$B$17:$B$30,B646,'Channel letter fabrication (2)'!$G$17:$G$30))</f>
        <v>0</v>
      </c>
    </row>
    <row r="647" spans="1:10">
      <c r="A647" s="28" t="str">
        <f>[1]ODBC!$A647</f>
        <v>M400 "F-CAN" 120/277 Ballast</v>
      </c>
      <c r="B647" s="29" t="str">
        <f>[1]ODBC!B647</f>
        <v>40380</v>
      </c>
      <c r="C647" s="30">
        <f>IFERROR(VLOOKUP($B647,[1]ODBC!$B:$H,2,FALSE),"")</f>
        <v>130.9</v>
      </c>
      <c r="D647" s="30">
        <f>IFERROR(VLOOKUP($B647,[1]ODBC!$B:$H,3,FALSE),"")</f>
        <v>294.55399999999997</v>
      </c>
      <c r="E647" s="30" t="str">
        <f>IFERROR(VLOOKUP($B647,[1]ODBC!$B:$H,4,FALSE),"")</f>
        <v>EA</v>
      </c>
      <c r="F647" s="31">
        <f>IFERROR(VLOOKUP($B647,[1]ODBC!$B:$H,5,FALSE),"")</f>
        <v>55.56</v>
      </c>
      <c r="G647" s="32">
        <f>[1]ODBC!G647</f>
        <v>0</v>
      </c>
      <c r="H647" s="33">
        <f>SUM([1]ODBC!H647)</f>
        <v>45546</v>
      </c>
      <c r="I647" s="41" t="str">
        <f>'Vinyl cutting'!$B$2</f>
        <v>J36938</v>
      </c>
      <c r="J647" s="42">
        <f ca="1">(SUMIF('Freeform time and material'!$B$17:$B$30,B647,'Freeform time and material'!$G$17:$G$30)) +
(SUMIF('Vinyl cutting'!$B$17:$B$30,B647,'Vinyl cutting'!$G$17:$G$30)) +
(SUMIF('Vinyl cutting (2)'!$B$17:$B$30,B647,'Vinyl cutting (2)'!$G$17:$G$30)) +
(SUMIF('Apply vinyl graphics'!$B$17:$B$30,B647,'Apply vinyl graphics'!$G$17:$G$30)) +
(SUMIF('Apply vinyl graphics (2)'!$B$17:$B$30,B647,'Apply vinyl graphics (2)'!$G$17:$G$30)) +
(SUMIF('Alum pan sign'!$B$17:$B$30,B647,'Alum pan sign'!$G$17:$G$30)) +
(SUMIF('Alum pan sign (2)'!$B$17:$B$30,B647,'Alum pan sign (2)'!$G$17:$G$30)) +
(SUMIF('Economy pan sign'!$B$17:$B$30,B647,'Economy pan sign'!$G$17:$G$30)) +
(SUMIF('Post and panel sign'!$B$17:$B$30,B647,'Post and panel sign'!$G$17:$G$30)) +
(SUMIF('Post and panel sign (2)'!$B$17:$B$30,B647,'Post and panel sign (2)'!$G$17:$G$30)) +
(SUMIF('Flat panels only'!$B$17:$B$30,B647,'Flat panels only'!$G$17:$G$30)) +
(SUMIF('Flat panels only (2)'!$B$17:$B$30,B647,'Flat panels only (2)'!$G$17:$G$30)) +
(SUMIF('Routed panel shapes'!$B$18:$B$31,B647,'Routed panel shapes'!$G$18:$G$31)) +
(SUMIF('Routed panel shapes (2)'!$B$18:$B$31,B647,'Routed panel shapes (2)'!$G$18:$G$31)) +
(SUMIF('Routed face only'!$B$17:$B$30,B647,'Routed face only'!$G$17:$G$30)) +
(SUMIF('Routed face only (2)'!$B$17:$B$30,B647,'Routed face only (2)'!$G$17:$G$30)) +
(SUMIF('Routed alum faces letters'!$B$17:$B$30,B647,'Routed alum faces letters'!$G$17:$G$30)) +
(SUMIF('Routed alum faces letters (2)'!$B$17:$B$30,B647,'Routed alum faces letters (2)'!$G$17:$G$30)) +
(SUMIF('Routed push through acrylic'!$B$17:$B$30,B647,'Routed push through acrylic'!$G$17:$G$30)) +
(SUMIF('Routed push through acrylic (2)'!$B$17:$B$30,B647,'Routed push through acrylic (2)'!$G$17:$G$30)) +
(SUMIF('Sf routed cabinet'!$B$17:$B$30,B647,'Sf routed cabinet'!$G$17:$G$30)) +
(SUMIF('Sf routed cabinet (2)'!$B$17:$B$30,B647,'Sf routed cabinet (2)'!$G$17:$G$30)) +
(SUMIF('Df routed cabinet'!$B$17:$B$30,B647,'Df routed cabinet'!$G$17:$G$30)) +
(SUMIF('Df routed cabinet (2)'!$B$17:$B$30,B647,'Df routed cabinet (2)'!$G$17:$G$30)) +
(SUMIF('Sf acrylic cabinet'!$B$17:$B$30,B647,'Sf acrylic cabinet'!$G$17:$G$30)) +
(SUMIF('Sf acrylic cabinet (2)'!$B$17:$B$30,B647,'Sf acrylic cabinet (2)'!$G$17:$G$30)) +
(SUMIF('Economy Sf acrylic'!$B$17:$B$30,B647,'Economy Sf acrylic'!$G$17:$G$30)) +
(SUMIF('Df acrylic cabinet'!$B$17:$B$30,B647,'Df acrylic cabinet'!$G$17:$G$30)) +
(SUMIF('Df acrylic cabinet (2)'!$B$17:$B$30,B647,'Df acrylic cabinet (2)'!$G$17:$G$30)) +
(SUMIF('Sf flex cabinet'!$B$17:$B$30,B647,'Sf flex cabinet'!$G$17:$G$30)) +
(SUMIF('Sf flex cabinet (2)'!$B$17:$B$30,B647,'Sf flex cabinet (2)'!$G$17:$G$30)) +
(SUMIF('Df flex cabinet'!$B$17:$B$36,B647,'Df flex cabinet'!$G$17:$G$36)) +
(SUMIF('Df flex cabinet (2)'!$B$17:$B$36,B647,'Df flex cabinet (2)'!$G$17:$G$36)) +
(SUMIF('Pole cover'!$B$17:$B$30,B647,'Pole cover'!$G$17:$G$30)) +
(SUMIF('Pole cover (2)'!$B$17:$B$30,B647,'Pole cover (2)'!$G$17:$G$30)) +
(SUMIF('Structural Steel Fab'!$B$17:$B$29,B647,'Structural Steel Fab'!$G$17:$G$29)) +
(SUMIF(Reveal!$B$17:$B$30,B647,Reveal!$G$17:$G$30)) +
(SUMIF('Reveal (2)'!$B$17:$B$30,B647,'Reveal (2)'!$G$17:$G$30)) +
(SUMIF('Crown cove top'!$B$17:$B$30,B647,'Crown cove top'!$G$17:$G$30)) +
(SUMIF('EMC assembly'!$B$17:$B$30,B647,'EMC assembly'!$G$17:$G$30)) +
(SUMIF(Crating!$B$17:$B$29,B647,Crating!$G$17:$G$29)) +
(SUMIF('LED wiring'!$B$17:$B$30,B647,'LED wiring'!$G$17:$G$30)) +
(SUMIF('Changeable copy face'!$B$17:$B$30,B647,'Changeable copy face'!$G$17:$G$30)) +
(SUMIF('Flex face assembly'!$B$17:$B$30,B647,'Flex face assembly'!$G$17:$G$30)) +
(SUMIF('Routed face assembly'!$B$17:$B$30,B647,'Routed face assembly'!$G$17:$G$30)) +
(SUMIF('Paint calculation'!$B$17:$B$30,B647,'Paint calculation'!$G$17:$G$30)) +
(SUMIF('Trimcap letter face'!$B$17:$B$30,B647,'Trimcap letter face'!$G$17:$G$30)) +
(SUMIF('Trimcap letter face (2)'!$B$17:$B$30,B647,'Trimcap letter face (2)'!$G$17:$G$30)) +
(SUMIF('Channel letter fabrication'!$B$17:$B$30,B647,'Channel letter fabrication'!$G$17:$G$30)) +
(SUMIF('Channel letter fabrication (2)'!$B$17:$B$30,B647,'Channel letter fabrication (2)'!$G$17:$G$30))</f>
        <v>0</v>
      </c>
    </row>
    <row r="648" spans="1:10">
      <c r="A648" s="28" t="str">
        <f>[1]ODBC!$A648</f>
        <v>HPS1000 Multi-Tap Core &amp; Coil</v>
      </c>
      <c r="B648" s="29" t="str">
        <f>[1]ODBC!B648</f>
        <v>40385</v>
      </c>
      <c r="C648" s="30">
        <f>IFERROR(VLOOKUP($B648,[1]ODBC!$B:$H,2,FALSE),"")</f>
        <v>167.96</v>
      </c>
      <c r="D648" s="30">
        <f>IFERROR(VLOOKUP($B648,[1]ODBC!$B:$H,3,FALSE),"")</f>
        <v>377.94799999999998</v>
      </c>
      <c r="E648" s="30" t="str">
        <f>IFERROR(VLOOKUP($B648,[1]ODBC!$B:$H,4,FALSE),"")</f>
        <v>EA</v>
      </c>
      <c r="F648" s="31">
        <f>IFERROR(VLOOKUP($B648,[1]ODBC!$B:$H,5,FALSE),"")</f>
        <v>55.56</v>
      </c>
      <c r="G648" s="32">
        <f>[1]ODBC!G648</f>
        <v>0</v>
      </c>
      <c r="H648" s="33">
        <f>SUM([1]ODBC!H648)</f>
        <v>0</v>
      </c>
      <c r="I648" s="41" t="str">
        <f>'Vinyl cutting'!$B$2</f>
        <v>J36938</v>
      </c>
      <c r="J648" s="42">
        <f ca="1">(SUMIF('Freeform time and material'!$B$17:$B$30,B648,'Freeform time and material'!$G$17:$G$30)) +
(SUMIF('Vinyl cutting'!$B$17:$B$30,B648,'Vinyl cutting'!$G$17:$G$30)) +
(SUMIF('Vinyl cutting (2)'!$B$17:$B$30,B648,'Vinyl cutting (2)'!$G$17:$G$30)) +
(SUMIF('Apply vinyl graphics'!$B$17:$B$30,B648,'Apply vinyl graphics'!$G$17:$G$30)) +
(SUMIF('Apply vinyl graphics (2)'!$B$17:$B$30,B648,'Apply vinyl graphics (2)'!$G$17:$G$30)) +
(SUMIF('Alum pan sign'!$B$17:$B$30,B648,'Alum pan sign'!$G$17:$G$30)) +
(SUMIF('Alum pan sign (2)'!$B$17:$B$30,B648,'Alum pan sign (2)'!$G$17:$G$30)) +
(SUMIF('Economy pan sign'!$B$17:$B$30,B648,'Economy pan sign'!$G$17:$G$30)) +
(SUMIF('Post and panel sign'!$B$17:$B$30,B648,'Post and panel sign'!$G$17:$G$30)) +
(SUMIF('Post and panel sign (2)'!$B$17:$B$30,B648,'Post and panel sign (2)'!$G$17:$G$30)) +
(SUMIF('Flat panels only'!$B$17:$B$30,B648,'Flat panels only'!$G$17:$G$30)) +
(SUMIF('Flat panels only (2)'!$B$17:$B$30,B648,'Flat panels only (2)'!$G$17:$G$30)) +
(SUMIF('Routed panel shapes'!$B$18:$B$31,B648,'Routed panel shapes'!$G$18:$G$31)) +
(SUMIF('Routed panel shapes (2)'!$B$18:$B$31,B648,'Routed panel shapes (2)'!$G$18:$G$31)) +
(SUMIF('Routed face only'!$B$17:$B$30,B648,'Routed face only'!$G$17:$G$30)) +
(SUMIF('Routed face only (2)'!$B$17:$B$30,B648,'Routed face only (2)'!$G$17:$G$30)) +
(SUMIF('Routed alum faces letters'!$B$17:$B$30,B648,'Routed alum faces letters'!$G$17:$G$30)) +
(SUMIF('Routed alum faces letters (2)'!$B$17:$B$30,B648,'Routed alum faces letters (2)'!$G$17:$G$30)) +
(SUMIF('Routed push through acrylic'!$B$17:$B$30,B648,'Routed push through acrylic'!$G$17:$G$30)) +
(SUMIF('Routed push through acrylic (2)'!$B$17:$B$30,B648,'Routed push through acrylic (2)'!$G$17:$G$30)) +
(SUMIF('Sf routed cabinet'!$B$17:$B$30,B648,'Sf routed cabinet'!$G$17:$G$30)) +
(SUMIF('Sf routed cabinet (2)'!$B$17:$B$30,B648,'Sf routed cabinet (2)'!$G$17:$G$30)) +
(SUMIF('Df routed cabinet'!$B$17:$B$30,B648,'Df routed cabinet'!$G$17:$G$30)) +
(SUMIF('Df routed cabinet (2)'!$B$17:$B$30,B648,'Df routed cabinet (2)'!$G$17:$G$30)) +
(SUMIF('Sf acrylic cabinet'!$B$17:$B$30,B648,'Sf acrylic cabinet'!$G$17:$G$30)) +
(SUMIF('Sf acrylic cabinet (2)'!$B$17:$B$30,B648,'Sf acrylic cabinet (2)'!$G$17:$G$30)) +
(SUMIF('Economy Sf acrylic'!$B$17:$B$30,B648,'Economy Sf acrylic'!$G$17:$G$30)) +
(SUMIF('Df acrylic cabinet'!$B$17:$B$30,B648,'Df acrylic cabinet'!$G$17:$G$30)) +
(SUMIF('Df acrylic cabinet (2)'!$B$17:$B$30,B648,'Df acrylic cabinet (2)'!$G$17:$G$30)) +
(SUMIF('Sf flex cabinet'!$B$17:$B$30,B648,'Sf flex cabinet'!$G$17:$G$30)) +
(SUMIF('Sf flex cabinet (2)'!$B$17:$B$30,B648,'Sf flex cabinet (2)'!$G$17:$G$30)) +
(SUMIF('Df flex cabinet'!$B$17:$B$36,B648,'Df flex cabinet'!$G$17:$G$36)) +
(SUMIF('Df flex cabinet (2)'!$B$17:$B$36,B648,'Df flex cabinet (2)'!$G$17:$G$36)) +
(SUMIF('Pole cover'!$B$17:$B$30,B648,'Pole cover'!$G$17:$G$30)) +
(SUMIF('Pole cover (2)'!$B$17:$B$30,B648,'Pole cover (2)'!$G$17:$G$30)) +
(SUMIF('Structural Steel Fab'!$B$17:$B$29,B648,'Structural Steel Fab'!$G$17:$G$29)) +
(SUMIF(Reveal!$B$17:$B$30,B648,Reveal!$G$17:$G$30)) +
(SUMIF('Reveal (2)'!$B$17:$B$30,B648,'Reveal (2)'!$G$17:$G$30)) +
(SUMIF('Crown cove top'!$B$17:$B$30,B648,'Crown cove top'!$G$17:$G$30)) +
(SUMIF('EMC assembly'!$B$17:$B$30,B648,'EMC assembly'!$G$17:$G$30)) +
(SUMIF(Crating!$B$17:$B$29,B648,Crating!$G$17:$G$29)) +
(SUMIF('LED wiring'!$B$17:$B$30,B648,'LED wiring'!$G$17:$G$30)) +
(SUMIF('Changeable copy face'!$B$17:$B$30,B648,'Changeable copy face'!$G$17:$G$30)) +
(SUMIF('Flex face assembly'!$B$17:$B$30,B648,'Flex face assembly'!$G$17:$G$30)) +
(SUMIF('Routed face assembly'!$B$17:$B$30,B648,'Routed face assembly'!$G$17:$G$30)) +
(SUMIF('Paint calculation'!$B$17:$B$30,B648,'Paint calculation'!$G$17:$G$30)) +
(SUMIF('Trimcap letter face'!$B$17:$B$30,B648,'Trimcap letter face'!$G$17:$G$30)) +
(SUMIF('Trimcap letter face (2)'!$B$17:$B$30,B648,'Trimcap letter face (2)'!$G$17:$G$30)) +
(SUMIF('Channel letter fabrication'!$B$17:$B$30,B648,'Channel letter fabrication'!$G$17:$G$30)) +
(SUMIF('Channel letter fabrication (2)'!$B$17:$B$30,B648,'Channel letter fabrication (2)'!$G$17:$G$30))</f>
        <v>0</v>
      </c>
    </row>
    <row r="649" spans="1:10">
      <c r="A649" s="28" t="str">
        <f>[1]ODBC!$A649</f>
        <v>MVR1000 Multi-Tap Ballast</v>
      </c>
      <c r="B649" s="29" t="str">
        <f>[1]ODBC!B649</f>
        <v>40387</v>
      </c>
      <c r="C649" s="30">
        <f>IFERROR(VLOOKUP($B649,[1]ODBC!$B:$H,2,FALSE),"")</f>
        <v>132.05000000000001</v>
      </c>
      <c r="D649" s="30">
        <f>IFERROR(VLOOKUP($B649,[1]ODBC!$B:$H,3,FALSE),"")</f>
        <v>297.142</v>
      </c>
      <c r="E649" s="30" t="str">
        <f>IFERROR(VLOOKUP($B649,[1]ODBC!$B:$H,4,FALSE),"")</f>
        <v>EA</v>
      </c>
      <c r="F649" s="31">
        <f>IFERROR(VLOOKUP($B649,[1]ODBC!$B:$H,5,FALSE),"")</f>
        <v>55.56</v>
      </c>
      <c r="G649" s="32">
        <f>[1]ODBC!G649</f>
        <v>0</v>
      </c>
      <c r="H649" s="33">
        <f>SUM([1]ODBC!H649)</f>
        <v>45954</v>
      </c>
      <c r="I649" s="41" t="str">
        <f>'Vinyl cutting'!$B$2</f>
        <v>J36938</v>
      </c>
      <c r="J649" s="42">
        <f ca="1">(SUMIF('Freeform time and material'!$B$17:$B$30,B649,'Freeform time and material'!$G$17:$G$30)) +
(SUMIF('Vinyl cutting'!$B$17:$B$30,B649,'Vinyl cutting'!$G$17:$G$30)) +
(SUMIF('Vinyl cutting (2)'!$B$17:$B$30,B649,'Vinyl cutting (2)'!$G$17:$G$30)) +
(SUMIF('Apply vinyl graphics'!$B$17:$B$30,B649,'Apply vinyl graphics'!$G$17:$G$30)) +
(SUMIF('Apply vinyl graphics (2)'!$B$17:$B$30,B649,'Apply vinyl graphics (2)'!$G$17:$G$30)) +
(SUMIF('Alum pan sign'!$B$17:$B$30,B649,'Alum pan sign'!$G$17:$G$30)) +
(SUMIF('Alum pan sign (2)'!$B$17:$B$30,B649,'Alum pan sign (2)'!$G$17:$G$30)) +
(SUMIF('Economy pan sign'!$B$17:$B$30,B649,'Economy pan sign'!$G$17:$G$30)) +
(SUMIF('Post and panel sign'!$B$17:$B$30,B649,'Post and panel sign'!$G$17:$G$30)) +
(SUMIF('Post and panel sign (2)'!$B$17:$B$30,B649,'Post and panel sign (2)'!$G$17:$G$30)) +
(SUMIF('Flat panels only'!$B$17:$B$30,B649,'Flat panels only'!$G$17:$G$30)) +
(SUMIF('Flat panels only (2)'!$B$17:$B$30,B649,'Flat panels only (2)'!$G$17:$G$30)) +
(SUMIF('Routed panel shapes'!$B$18:$B$31,B649,'Routed panel shapes'!$G$18:$G$31)) +
(SUMIF('Routed panel shapes (2)'!$B$18:$B$31,B649,'Routed panel shapes (2)'!$G$18:$G$31)) +
(SUMIF('Routed face only'!$B$17:$B$30,B649,'Routed face only'!$G$17:$G$30)) +
(SUMIF('Routed face only (2)'!$B$17:$B$30,B649,'Routed face only (2)'!$G$17:$G$30)) +
(SUMIF('Routed alum faces letters'!$B$17:$B$30,B649,'Routed alum faces letters'!$G$17:$G$30)) +
(SUMIF('Routed alum faces letters (2)'!$B$17:$B$30,B649,'Routed alum faces letters (2)'!$G$17:$G$30)) +
(SUMIF('Routed push through acrylic'!$B$17:$B$30,B649,'Routed push through acrylic'!$G$17:$G$30)) +
(SUMIF('Routed push through acrylic (2)'!$B$17:$B$30,B649,'Routed push through acrylic (2)'!$G$17:$G$30)) +
(SUMIF('Sf routed cabinet'!$B$17:$B$30,B649,'Sf routed cabinet'!$G$17:$G$30)) +
(SUMIF('Sf routed cabinet (2)'!$B$17:$B$30,B649,'Sf routed cabinet (2)'!$G$17:$G$30)) +
(SUMIF('Df routed cabinet'!$B$17:$B$30,B649,'Df routed cabinet'!$G$17:$G$30)) +
(SUMIF('Df routed cabinet (2)'!$B$17:$B$30,B649,'Df routed cabinet (2)'!$G$17:$G$30)) +
(SUMIF('Sf acrylic cabinet'!$B$17:$B$30,B649,'Sf acrylic cabinet'!$G$17:$G$30)) +
(SUMIF('Sf acrylic cabinet (2)'!$B$17:$B$30,B649,'Sf acrylic cabinet (2)'!$G$17:$G$30)) +
(SUMIF('Economy Sf acrylic'!$B$17:$B$30,B649,'Economy Sf acrylic'!$G$17:$G$30)) +
(SUMIF('Df acrylic cabinet'!$B$17:$B$30,B649,'Df acrylic cabinet'!$G$17:$G$30)) +
(SUMIF('Df acrylic cabinet (2)'!$B$17:$B$30,B649,'Df acrylic cabinet (2)'!$G$17:$G$30)) +
(SUMIF('Sf flex cabinet'!$B$17:$B$30,B649,'Sf flex cabinet'!$G$17:$G$30)) +
(SUMIF('Sf flex cabinet (2)'!$B$17:$B$30,B649,'Sf flex cabinet (2)'!$G$17:$G$30)) +
(SUMIF('Df flex cabinet'!$B$17:$B$36,B649,'Df flex cabinet'!$G$17:$G$36)) +
(SUMIF('Df flex cabinet (2)'!$B$17:$B$36,B649,'Df flex cabinet (2)'!$G$17:$G$36)) +
(SUMIF('Pole cover'!$B$17:$B$30,B649,'Pole cover'!$G$17:$G$30)) +
(SUMIF('Pole cover (2)'!$B$17:$B$30,B649,'Pole cover (2)'!$G$17:$G$30)) +
(SUMIF('Structural Steel Fab'!$B$17:$B$29,B649,'Structural Steel Fab'!$G$17:$G$29)) +
(SUMIF(Reveal!$B$17:$B$30,B649,Reveal!$G$17:$G$30)) +
(SUMIF('Reveal (2)'!$B$17:$B$30,B649,'Reveal (2)'!$G$17:$G$30)) +
(SUMIF('Crown cove top'!$B$17:$B$30,B649,'Crown cove top'!$G$17:$G$30)) +
(SUMIF('EMC assembly'!$B$17:$B$30,B649,'EMC assembly'!$G$17:$G$30)) +
(SUMIF(Crating!$B$17:$B$29,B649,Crating!$G$17:$G$29)) +
(SUMIF('LED wiring'!$B$17:$B$30,B649,'LED wiring'!$G$17:$G$30)) +
(SUMIF('Changeable copy face'!$B$17:$B$30,B649,'Changeable copy face'!$G$17:$G$30)) +
(SUMIF('Flex face assembly'!$B$17:$B$30,B649,'Flex face assembly'!$G$17:$G$30)) +
(SUMIF('Routed face assembly'!$B$17:$B$30,B649,'Routed face assembly'!$G$17:$G$30)) +
(SUMIF('Paint calculation'!$B$17:$B$30,B649,'Paint calculation'!$G$17:$G$30)) +
(SUMIF('Trimcap letter face'!$B$17:$B$30,B649,'Trimcap letter face'!$G$17:$G$30)) +
(SUMIF('Trimcap letter face (2)'!$B$17:$B$30,B649,'Trimcap letter face (2)'!$G$17:$G$30)) +
(SUMIF('Channel letter fabrication'!$B$17:$B$30,B649,'Channel letter fabrication'!$G$17:$G$30)) +
(SUMIF('Channel letter fabrication (2)'!$B$17:$B$30,B649,'Channel letter fabrication (2)'!$G$17:$G$30))</f>
        <v>0</v>
      </c>
    </row>
    <row r="650" spans="1:10">
      <c r="A650" s="28" t="str">
        <f>[1]ODBC!$A650</f>
        <v>MH1000 Capacitor</v>
      </c>
      <c r="B650" s="29" t="str">
        <f>[1]ODBC!B650</f>
        <v>40390</v>
      </c>
      <c r="C650" s="30">
        <f>IFERROR(VLOOKUP($B650,[1]ODBC!$B:$H,2,FALSE),"")</f>
        <v>14.124000000000001</v>
      </c>
      <c r="D650" s="30">
        <f>IFERROR(VLOOKUP($B650,[1]ODBC!$B:$H,3,FALSE),"")</f>
        <v>31.782</v>
      </c>
      <c r="E650" s="30" t="str">
        <f>IFERROR(VLOOKUP($B650,[1]ODBC!$B:$H,4,FALSE),"")</f>
        <v>EA</v>
      </c>
      <c r="F650" s="31">
        <f>IFERROR(VLOOKUP($B650,[1]ODBC!$B:$H,5,FALSE),"")</f>
        <v>55.56</v>
      </c>
      <c r="G650" s="32">
        <f>[1]ODBC!G650</f>
        <v>0</v>
      </c>
      <c r="H650" s="33">
        <f>SUM([1]ODBC!H650)</f>
        <v>45223</v>
      </c>
      <c r="I650" s="41" t="str">
        <f>'Vinyl cutting'!$B$2</f>
        <v>J36938</v>
      </c>
      <c r="J650" s="42">
        <f ca="1">(SUMIF('Freeform time and material'!$B$17:$B$30,B650,'Freeform time and material'!$G$17:$G$30)) +
(SUMIF('Vinyl cutting'!$B$17:$B$30,B650,'Vinyl cutting'!$G$17:$G$30)) +
(SUMIF('Vinyl cutting (2)'!$B$17:$B$30,B650,'Vinyl cutting (2)'!$G$17:$G$30)) +
(SUMIF('Apply vinyl graphics'!$B$17:$B$30,B650,'Apply vinyl graphics'!$G$17:$G$30)) +
(SUMIF('Apply vinyl graphics (2)'!$B$17:$B$30,B650,'Apply vinyl graphics (2)'!$G$17:$G$30)) +
(SUMIF('Alum pan sign'!$B$17:$B$30,B650,'Alum pan sign'!$G$17:$G$30)) +
(SUMIF('Alum pan sign (2)'!$B$17:$B$30,B650,'Alum pan sign (2)'!$G$17:$G$30)) +
(SUMIF('Economy pan sign'!$B$17:$B$30,B650,'Economy pan sign'!$G$17:$G$30)) +
(SUMIF('Post and panel sign'!$B$17:$B$30,B650,'Post and panel sign'!$G$17:$G$30)) +
(SUMIF('Post and panel sign (2)'!$B$17:$B$30,B650,'Post and panel sign (2)'!$G$17:$G$30)) +
(SUMIF('Flat panels only'!$B$17:$B$30,B650,'Flat panels only'!$G$17:$G$30)) +
(SUMIF('Flat panels only (2)'!$B$17:$B$30,B650,'Flat panels only (2)'!$G$17:$G$30)) +
(SUMIF('Routed panel shapes'!$B$18:$B$31,B650,'Routed panel shapes'!$G$18:$G$31)) +
(SUMIF('Routed panel shapes (2)'!$B$18:$B$31,B650,'Routed panel shapes (2)'!$G$18:$G$31)) +
(SUMIF('Routed face only'!$B$17:$B$30,B650,'Routed face only'!$G$17:$G$30)) +
(SUMIF('Routed face only (2)'!$B$17:$B$30,B650,'Routed face only (2)'!$G$17:$G$30)) +
(SUMIF('Routed alum faces letters'!$B$17:$B$30,B650,'Routed alum faces letters'!$G$17:$G$30)) +
(SUMIF('Routed alum faces letters (2)'!$B$17:$B$30,B650,'Routed alum faces letters (2)'!$G$17:$G$30)) +
(SUMIF('Routed push through acrylic'!$B$17:$B$30,B650,'Routed push through acrylic'!$G$17:$G$30)) +
(SUMIF('Routed push through acrylic (2)'!$B$17:$B$30,B650,'Routed push through acrylic (2)'!$G$17:$G$30)) +
(SUMIF('Sf routed cabinet'!$B$17:$B$30,B650,'Sf routed cabinet'!$G$17:$G$30)) +
(SUMIF('Sf routed cabinet (2)'!$B$17:$B$30,B650,'Sf routed cabinet (2)'!$G$17:$G$30)) +
(SUMIF('Df routed cabinet'!$B$17:$B$30,B650,'Df routed cabinet'!$G$17:$G$30)) +
(SUMIF('Df routed cabinet (2)'!$B$17:$B$30,B650,'Df routed cabinet (2)'!$G$17:$G$30)) +
(SUMIF('Sf acrylic cabinet'!$B$17:$B$30,B650,'Sf acrylic cabinet'!$G$17:$G$30)) +
(SUMIF('Sf acrylic cabinet (2)'!$B$17:$B$30,B650,'Sf acrylic cabinet (2)'!$G$17:$G$30)) +
(SUMIF('Economy Sf acrylic'!$B$17:$B$30,B650,'Economy Sf acrylic'!$G$17:$G$30)) +
(SUMIF('Df acrylic cabinet'!$B$17:$B$30,B650,'Df acrylic cabinet'!$G$17:$G$30)) +
(SUMIF('Df acrylic cabinet (2)'!$B$17:$B$30,B650,'Df acrylic cabinet (2)'!$G$17:$G$30)) +
(SUMIF('Sf flex cabinet'!$B$17:$B$30,B650,'Sf flex cabinet'!$G$17:$G$30)) +
(SUMIF('Sf flex cabinet (2)'!$B$17:$B$30,B650,'Sf flex cabinet (2)'!$G$17:$G$30)) +
(SUMIF('Df flex cabinet'!$B$17:$B$36,B650,'Df flex cabinet'!$G$17:$G$36)) +
(SUMIF('Df flex cabinet (2)'!$B$17:$B$36,B650,'Df flex cabinet (2)'!$G$17:$G$36)) +
(SUMIF('Pole cover'!$B$17:$B$30,B650,'Pole cover'!$G$17:$G$30)) +
(SUMIF('Pole cover (2)'!$B$17:$B$30,B650,'Pole cover (2)'!$G$17:$G$30)) +
(SUMIF('Structural Steel Fab'!$B$17:$B$29,B650,'Structural Steel Fab'!$G$17:$G$29)) +
(SUMIF(Reveal!$B$17:$B$30,B650,Reveal!$G$17:$G$30)) +
(SUMIF('Reveal (2)'!$B$17:$B$30,B650,'Reveal (2)'!$G$17:$G$30)) +
(SUMIF('Crown cove top'!$B$17:$B$30,B650,'Crown cove top'!$G$17:$G$30)) +
(SUMIF('EMC assembly'!$B$17:$B$30,B650,'EMC assembly'!$G$17:$G$30)) +
(SUMIF(Crating!$B$17:$B$29,B650,Crating!$G$17:$G$29)) +
(SUMIF('LED wiring'!$B$17:$B$30,B650,'LED wiring'!$G$17:$G$30)) +
(SUMIF('Changeable copy face'!$B$17:$B$30,B650,'Changeable copy face'!$G$17:$G$30)) +
(SUMIF('Flex face assembly'!$B$17:$B$30,B650,'Flex face assembly'!$G$17:$G$30)) +
(SUMIF('Routed face assembly'!$B$17:$B$30,B650,'Routed face assembly'!$G$17:$G$30)) +
(SUMIF('Paint calculation'!$B$17:$B$30,B650,'Paint calculation'!$G$17:$G$30)) +
(SUMIF('Trimcap letter face'!$B$17:$B$30,B650,'Trimcap letter face'!$G$17:$G$30)) +
(SUMIF('Trimcap letter face (2)'!$B$17:$B$30,B650,'Trimcap letter face (2)'!$G$17:$G$30)) +
(SUMIF('Channel letter fabrication'!$B$17:$B$30,B650,'Channel letter fabrication'!$G$17:$G$30)) +
(SUMIF('Channel letter fabrication (2)'!$B$17:$B$30,B650,'Channel letter fabrication (2)'!$G$17:$G$30))</f>
        <v>0</v>
      </c>
    </row>
    <row r="651" spans="1:10">
      <c r="A651" s="28" t="str">
        <f>[1]ODBC!$A651</f>
        <v>NR-55 Watt Starter</v>
      </c>
      <c r="B651" s="29" t="str">
        <f>[1]ODBC!B651</f>
        <v>40395</v>
      </c>
      <c r="C651" s="30">
        <f>IFERROR(VLOOKUP($B651,[1]ODBC!$B:$H,2,FALSE),"")</f>
        <v>17.5</v>
      </c>
      <c r="D651" s="30">
        <f>IFERROR(VLOOKUP($B651,[1]ODBC!$B:$H,3,FALSE),"")</f>
        <v>39.378999999999998</v>
      </c>
      <c r="E651" s="30" t="str">
        <f>IFERROR(VLOOKUP($B651,[1]ODBC!$B:$H,4,FALSE),"")</f>
        <v>EA</v>
      </c>
      <c r="F651" s="31">
        <f>IFERROR(VLOOKUP($B651,[1]ODBC!$B:$H,5,FALSE),"")</f>
        <v>55.56</v>
      </c>
      <c r="G651" s="32">
        <f>[1]ODBC!G651</f>
        <v>0</v>
      </c>
      <c r="H651" s="33">
        <f>SUM([1]ODBC!H651)</f>
        <v>0</v>
      </c>
      <c r="I651" s="41" t="str">
        <f>'Vinyl cutting'!$B$2</f>
        <v>J36938</v>
      </c>
      <c r="J651" s="42">
        <f ca="1">(SUMIF('Freeform time and material'!$B$17:$B$30,B651,'Freeform time and material'!$G$17:$G$30)) +
(SUMIF('Vinyl cutting'!$B$17:$B$30,B651,'Vinyl cutting'!$G$17:$G$30)) +
(SUMIF('Vinyl cutting (2)'!$B$17:$B$30,B651,'Vinyl cutting (2)'!$G$17:$G$30)) +
(SUMIF('Apply vinyl graphics'!$B$17:$B$30,B651,'Apply vinyl graphics'!$G$17:$G$30)) +
(SUMIF('Apply vinyl graphics (2)'!$B$17:$B$30,B651,'Apply vinyl graphics (2)'!$G$17:$G$30)) +
(SUMIF('Alum pan sign'!$B$17:$B$30,B651,'Alum pan sign'!$G$17:$G$30)) +
(SUMIF('Alum pan sign (2)'!$B$17:$B$30,B651,'Alum pan sign (2)'!$G$17:$G$30)) +
(SUMIF('Economy pan sign'!$B$17:$B$30,B651,'Economy pan sign'!$G$17:$G$30)) +
(SUMIF('Post and panel sign'!$B$17:$B$30,B651,'Post and panel sign'!$G$17:$G$30)) +
(SUMIF('Post and panel sign (2)'!$B$17:$B$30,B651,'Post and panel sign (2)'!$G$17:$G$30)) +
(SUMIF('Flat panels only'!$B$17:$B$30,B651,'Flat panels only'!$G$17:$G$30)) +
(SUMIF('Flat panels only (2)'!$B$17:$B$30,B651,'Flat panels only (2)'!$G$17:$G$30)) +
(SUMIF('Routed panel shapes'!$B$18:$B$31,B651,'Routed panel shapes'!$G$18:$G$31)) +
(SUMIF('Routed panel shapes (2)'!$B$18:$B$31,B651,'Routed panel shapes (2)'!$G$18:$G$31)) +
(SUMIF('Routed face only'!$B$17:$B$30,B651,'Routed face only'!$G$17:$G$30)) +
(SUMIF('Routed face only (2)'!$B$17:$B$30,B651,'Routed face only (2)'!$G$17:$G$30)) +
(SUMIF('Routed alum faces letters'!$B$17:$B$30,B651,'Routed alum faces letters'!$G$17:$G$30)) +
(SUMIF('Routed alum faces letters (2)'!$B$17:$B$30,B651,'Routed alum faces letters (2)'!$G$17:$G$30)) +
(SUMIF('Routed push through acrylic'!$B$17:$B$30,B651,'Routed push through acrylic'!$G$17:$G$30)) +
(SUMIF('Routed push through acrylic (2)'!$B$17:$B$30,B651,'Routed push through acrylic (2)'!$G$17:$G$30)) +
(SUMIF('Sf routed cabinet'!$B$17:$B$30,B651,'Sf routed cabinet'!$G$17:$G$30)) +
(SUMIF('Sf routed cabinet (2)'!$B$17:$B$30,B651,'Sf routed cabinet (2)'!$G$17:$G$30)) +
(SUMIF('Df routed cabinet'!$B$17:$B$30,B651,'Df routed cabinet'!$G$17:$G$30)) +
(SUMIF('Df routed cabinet (2)'!$B$17:$B$30,B651,'Df routed cabinet (2)'!$G$17:$G$30)) +
(SUMIF('Sf acrylic cabinet'!$B$17:$B$30,B651,'Sf acrylic cabinet'!$G$17:$G$30)) +
(SUMIF('Sf acrylic cabinet (2)'!$B$17:$B$30,B651,'Sf acrylic cabinet (2)'!$G$17:$G$30)) +
(SUMIF('Economy Sf acrylic'!$B$17:$B$30,B651,'Economy Sf acrylic'!$G$17:$G$30)) +
(SUMIF('Df acrylic cabinet'!$B$17:$B$30,B651,'Df acrylic cabinet'!$G$17:$G$30)) +
(SUMIF('Df acrylic cabinet (2)'!$B$17:$B$30,B651,'Df acrylic cabinet (2)'!$G$17:$G$30)) +
(SUMIF('Sf flex cabinet'!$B$17:$B$30,B651,'Sf flex cabinet'!$G$17:$G$30)) +
(SUMIF('Sf flex cabinet (2)'!$B$17:$B$30,B651,'Sf flex cabinet (2)'!$G$17:$G$30)) +
(SUMIF('Df flex cabinet'!$B$17:$B$36,B651,'Df flex cabinet'!$G$17:$G$36)) +
(SUMIF('Df flex cabinet (2)'!$B$17:$B$36,B651,'Df flex cabinet (2)'!$G$17:$G$36)) +
(SUMIF('Pole cover'!$B$17:$B$30,B651,'Pole cover'!$G$17:$G$30)) +
(SUMIF('Pole cover (2)'!$B$17:$B$30,B651,'Pole cover (2)'!$G$17:$G$30)) +
(SUMIF('Structural Steel Fab'!$B$17:$B$29,B651,'Structural Steel Fab'!$G$17:$G$29)) +
(SUMIF(Reveal!$B$17:$B$30,B651,Reveal!$G$17:$G$30)) +
(SUMIF('Reveal (2)'!$B$17:$B$30,B651,'Reveal (2)'!$G$17:$G$30)) +
(SUMIF('Crown cove top'!$B$17:$B$30,B651,'Crown cove top'!$G$17:$G$30)) +
(SUMIF('EMC assembly'!$B$17:$B$30,B651,'EMC assembly'!$G$17:$G$30)) +
(SUMIF(Crating!$B$17:$B$29,B651,Crating!$G$17:$G$29)) +
(SUMIF('LED wiring'!$B$17:$B$30,B651,'LED wiring'!$G$17:$G$30)) +
(SUMIF('Changeable copy face'!$B$17:$B$30,B651,'Changeable copy face'!$G$17:$G$30)) +
(SUMIF('Flex face assembly'!$B$17:$B$30,B651,'Flex face assembly'!$G$17:$G$30)) +
(SUMIF('Routed face assembly'!$B$17:$B$30,B651,'Routed face assembly'!$G$17:$G$30)) +
(SUMIF('Paint calculation'!$B$17:$B$30,B651,'Paint calculation'!$G$17:$G$30)) +
(SUMIF('Trimcap letter face'!$B$17:$B$30,B651,'Trimcap letter face'!$G$17:$G$30)) +
(SUMIF('Trimcap letter face (2)'!$B$17:$B$30,B651,'Trimcap letter face (2)'!$G$17:$G$30)) +
(SUMIF('Channel letter fabrication'!$B$17:$B$30,B651,'Channel letter fabrication'!$G$17:$G$30)) +
(SUMIF('Channel letter fabrication (2)'!$B$17:$B$30,B651,'Channel letter fabrication (2)'!$G$17:$G$30))</f>
        <v>0</v>
      </c>
    </row>
    <row r="652" spans="1:10">
      <c r="A652" s="28" t="str">
        <f>[1]ODBC!$A652</f>
        <v>NR-100 Watt Starter</v>
      </c>
      <c r="B652" s="29" t="str">
        <f>[1]ODBC!B652</f>
        <v>40400</v>
      </c>
      <c r="C652" s="30">
        <f>IFERROR(VLOOKUP($B652,[1]ODBC!$B:$H,2,FALSE),"")</f>
        <v>17.5</v>
      </c>
      <c r="D652" s="30">
        <f>IFERROR(VLOOKUP($B652,[1]ODBC!$B:$H,3,FALSE),"")</f>
        <v>39.378999999999998</v>
      </c>
      <c r="E652" s="30" t="str">
        <f>IFERROR(VLOOKUP($B652,[1]ODBC!$B:$H,4,FALSE),"")</f>
        <v>EA</v>
      </c>
      <c r="F652" s="31">
        <f>IFERROR(VLOOKUP($B652,[1]ODBC!$B:$H,5,FALSE),"")</f>
        <v>55.56</v>
      </c>
      <c r="G652" s="32">
        <f>[1]ODBC!G652</f>
        <v>0</v>
      </c>
      <c r="H652" s="33">
        <f>SUM([1]ODBC!H652)</f>
        <v>0</v>
      </c>
      <c r="I652" s="41" t="str">
        <f>'Vinyl cutting'!$B$2</f>
        <v>J36938</v>
      </c>
      <c r="J652" s="42">
        <f ca="1">(SUMIF('Freeform time and material'!$B$17:$B$30,B652,'Freeform time and material'!$G$17:$G$30)) +
(SUMIF('Vinyl cutting'!$B$17:$B$30,B652,'Vinyl cutting'!$G$17:$G$30)) +
(SUMIF('Vinyl cutting (2)'!$B$17:$B$30,B652,'Vinyl cutting (2)'!$G$17:$G$30)) +
(SUMIF('Apply vinyl graphics'!$B$17:$B$30,B652,'Apply vinyl graphics'!$G$17:$G$30)) +
(SUMIF('Apply vinyl graphics (2)'!$B$17:$B$30,B652,'Apply vinyl graphics (2)'!$G$17:$G$30)) +
(SUMIF('Alum pan sign'!$B$17:$B$30,B652,'Alum pan sign'!$G$17:$G$30)) +
(SUMIF('Alum pan sign (2)'!$B$17:$B$30,B652,'Alum pan sign (2)'!$G$17:$G$30)) +
(SUMIF('Economy pan sign'!$B$17:$B$30,B652,'Economy pan sign'!$G$17:$G$30)) +
(SUMIF('Post and panel sign'!$B$17:$B$30,B652,'Post and panel sign'!$G$17:$G$30)) +
(SUMIF('Post and panel sign (2)'!$B$17:$B$30,B652,'Post and panel sign (2)'!$G$17:$G$30)) +
(SUMIF('Flat panels only'!$B$17:$B$30,B652,'Flat panels only'!$G$17:$G$30)) +
(SUMIF('Flat panels only (2)'!$B$17:$B$30,B652,'Flat panels only (2)'!$G$17:$G$30)) +
(SUMIF('Routed panel shapes'!$B$18:$B$31,B652,'Routed panel shapes'!$G$18:$G$31)) +
(SUMIF('Routed panel shapes (2)'!$B$18:$B$31,B652,'Routed panel shapes (2)'!$G$18:$G$31)) +
(SUMIF('Routed face only'!$B$17:$B$30,B652,'Routed face only'!$G$17:$G$30)) +
(SUMIF('Routed face only (2)'!$B$17:$B$30,B652,'Routed face only (2)'!$G$17:$G$30)) +
(SUMIF('Routed alum faces letters'!$B$17:$B$30,B652,'Routed alum faces letters'!$G$17:$G$30)) +
(SUMIF('Routed alum faces letters (2)'!$B$17:$B$30,B652,'Routed alum faces letters (2)'!$G$17:$G$30)) +
(SUMIF('Routed push through acrylic'!$B$17:$B$30,B652,'Routed push through acrylic'!$G$17:$G$30)) +
(SUMIF('Routed push through acrylic (2)'!$B$17:$B$30,B652,'Routed push through acrylic (2)'!$G$17:$G$30)) +
(SUMIF('Sf routed cabinet'!$B$17:$B$30,B652,'Sf routed cabinet'!$G$17:$G$30)) +
(SUMIF('Sf routed cabinet (2)'!$B$17:$B$30,B652,'Sf routed cabinet (2)'!$G$17:$G$30)) +
(SUMIF('Df routed cabinet'!$B$17:$B$30,B652,'Df routed cabinet'!$G$17:$G$30)) +
(SUMIF('Df routed cabinet (2)'!$B$17:$B$30,B652,'Df routed cabinet (2)'!$G$17:$G$30)) +
(SUMIF('Sf acrylic cabinet'!$B$17:$B$30,B652,'Sf acrylic cabinet'!$G$17:$G$30)) +
(SUMIF('Sf acrylic cabinet (2)'!$B$17:$B$30,B652,'Sf acrylic cabinet (2)'!$G$17:$G$30)) +
(SUMIF('Economy Sf acrylic'!$B$17:$B$30,B652,'Economy Sf acrylic'!$G$17:$G$30)) +
(SUMIF('Df acrylic cabinet'!$B$17:$B$30,B652,'Df acrylic cabinet'!$G$17:$G$30)) +
(SUMIF('Df acrylic cabinet (2)'!$B$17:$B$30,B652,'Df acrylic cabinet (2)'!$G$17:$G$30)) +
(SUMIF('Sf flex cabinet'!$B$17:$B$30,B652,'Sf flex cabinet'!$G$17:$G$30)) +
(SUMIF('Sf flex cabinet (2)'!$B$17:$B$30,B652,'Sf flex cabinet (2)'!$G$17:$G$30)) +
(SUMIF('Df flex cabinet'!$B$17:$B$36,B652,'Df flex cabinet'!$G$17:$G$36)) +
(SUMIF('Df flex cabinet (2)'!$B$17:$B$36,B652,'Df flex cabinet (2)'!$G$17:$G$36)) +
(SUMIF('Pole cover'!$B$17:$B$30,B652,'Pole cover'!$G$17:$G$30)) +
(SUMIF('Pole cover (2)'!$B$17:$B$30,B652,'Pole cover (2)'!$G$17:$G$30)) +
(SUMIF('Structural Steel Fab'!$B$17:$B$29,B652,'Structural Steel Fab'!$G$17:$G$29)) +
(SUMIF(Reveal!$B$17:$B$30,B652,Reveal!$G$17:$G$30)) +
(SUMIF('Reveal (2)'!$B$17:$B$30,B652,'Reveal (2)'!$G$17:$G$30)) +
(SUMIF('Crown cove top'!$B$17:$B$30,B652,'Crown cove top'!$G$17:$G$30)) +
(SUMIF('EMC assembly'!$B$17:$B$30,B652,'EMC assembly'!$G$17:$G$30)) +
(SUMIF(Crating!$B$17:$B$29,B652,Crating!$G$17:$G$29)) +
(SUMIF('LED wiring'!$B$17:$B$30,B652,'LED wiring'!$G$17:$G$30)) +
(SUMIF('Changeable copy face'!$B$17:$B$30,B652,'Changeable copy face'!$G$17:$G$30)) +
(SUMIF('Flex face assembly'!$B$17:$B$30,B652,'Flex face assembly'!$G$17:$G$30)) +
(SUMIF('Routed face assembly'!$B$17:$B$30,B652,'Routed face assembly'!$G$17:$G$30)) +
(SUMIF('Paint calculation'!$B$17:$B$30,B652,'Paint calculation'!$G$17:$G$30)) +
(SUMIF('Trimcap letter face'!$B$17:$B$30,B652,'Trimcap letter face'!$G$17:$G$30)) +
(SUMIF('Trimcap letter face (2)'!$B$17:$B$30,B652,'Trimcap letter face (2)'!$G$17:$G$30)) +
(SUMIF('Channel letter fabrication'!$B$17:$B$30,B652,'Channel letter fabrication'!$G$17:$G$30)) +
(SUMIF('Channel letter fabrication (2)'!$B$17:$B$30,B652,'Channel letter fabrication (2)'!$G$17:$G$30))</f>
        <v>0</v>
      </c>
    </row>
    <row r="653" spans="1:10">
      <c r="A653" s="28" t="str">
        <f>[1]ODBC!$A653</f>
        <v>WH5-120L Fulham Workhorse Ballast</v>
      </c>
      <c r="B653" s="29" t="str">
        <f>[1]ODBC!B653</f>
        <v>40480</v>
      </c>
      <c r="C653" s="30">
        <f>IFERROR(VLOOKUP($B653,[1]ODBC!$B:$H,2,FALSE),"")</f>
        <v>39.837000000000003</v>
      </c>
      <c r="D653" s="30">
        <f>IFERROR(VLOOKUP($B653,[1]ODBC!$B:$H,3,FALSE),"")</f>
        <v>89.641999999999996</v>
      </c>
      <c r="E653" s="30" t="str">
        <f>IFERROR(VLOOKUP($B653,[1]ODBC!$B:$H,4,FALSE),"")</f>
        <v>EA</v>
      </c>
      <c r="F653" s="31">
        <f>IFERROR(VLOOKUP($B653,[1]ODBC!$B:$H,5,FALSE),"")</f>
        <v>55.56</v>
      </c>
      <c r="G653" s="32">
        <f>[1]ODBC!G653</f>
        <v>0</v>
      </c>
      <c r="H653" s="33">
        <f>SUM([1]ODBC!H653)</f>
        <v>0</v>
      </c>
      <c r="I653" s="41" t="str">
        <f>'Vinyl cutting'!$B$2</f>
        <v>J36938</v>
      </c>
      <c r="J653" s="42">
        <f ca="1">(SUMIF('Freeform time and material'!$B$17:$B$30,B653,'Freeform time and material'!$G$17:$G$30)) +
(SUMIF('Vinyl cutting'!$B$17:$B$30,B653,'Vinyl cutting'!$G$17:$G$30)) +
(SUMIF('Vinyl cutting (2)'!$B$17:$B$30,B653,'Vinyl cutting (2)'!$G$17:$G$30)) +
(SUMIF('Apply vinyl graphics'!$B$17:$B$30,B653,'Apply vinyl graphics'!$G$17:$G$30)) +
(SUMIF('Apply vinyl graphics (2)'!$B$17:$B$30,B653,'Apply vinyl graphics (2)'!$G$17:$G$30)) +
(SUMIF('Alum pan sign'!$B$17:$B$30,B653,'Alum pan sign'!$G$17:$G$30)) +
(SUMIF('Alum pan sign (2)'!$B$17:$B$30,B653,'Alum pan sign (2)'!$G$17:$G$30)) +
(SUMIF('Economy pan sign'!$B$17:$B$30,B653,'Economy pan sign'!$G$17:$G$30)) +
(SUMIF('Post and panel sign'!$B$17:$B$30,B653,'Post and panel sign'!$G$17:$G$30)) +
(SUMIF('Post and panel sign (2)'!$B$17:$B$30,B653,'Post and panel sign (2)'!$G$17:$G$30)) +
(SUMIF('Flat panels only'!$B$17:$B$30,B653,'Flat panels only'!$G$17:$G$30)) +
(SUMIF('Flat panels only (2)'!$B$17:$B$30,B653,'Flat panels only (2)'!$G$17:$G$30)) +
(SUMIF('Routed panel shapes'!$B$18:$B$31,B653,'Routed panel shapes'!$G$18:$G$31)) +
(SUMIF('Routed panel shapes (2)'!$B$18:$B$31,B653,'Routed panel shapes (2)'!$G$18:$G$31)) +
(SUMIF('Routed face only'!$B$17:$B$30,B653,'Routed face only'!$G$17:$G$30)) +
(SUMIF('Routed face only (2)'!$B$17:$B$30,B653,'Routed face only (2)'!$G$17:$G$30)) +
(SUMIF('Routed alum faces letters'!$B$17:$B$30,B653,'Routed alum faces letters'!$G$17:$G$30)) +
(SUMIF('Routed alum faces letters (2)'!$B$17:$B$30,B653,'Routed alum faces letters (2)'!$G$17:$G$30)) +
(SUMIF('Routed push through acrylic'!$B$17:$B$30,B653,'Routed push through acrylic'!$G$17:$G$30)) +
(SUMIF('Routed push through acrylic (2)'!$B$17:$B$30,B653,'Routed push through acrylic (2)'!$G$17:$G$30)) +
(SUMIF('Sf routed cabinet'!$B$17:$B$30,B653,'Sf routed cabinet'!$G$17:$G$30)) +
(SUMIF('Sf routed cabinet (2)'!$B$17:$B$30,B653,'Sf routed cabinet (2)'!$G$17:$G$30)) +
(SUMIF('Df routed cabinet'!$B$17:$B$30,B653,'Df routed cabinet'!$G$17:$G$30)) +
(SUMIF('Df routed cabinet (2)'!$B$17:$B$30,B653,'Df routed cabinet (2)'!$G$17:$G$30)) +
(SUMIF('Sf acrylic cabinet'!$B$17:$B$30,B653,'Sf acrylic cabinet'!$G$17:$G$30)) +
(SUMIF('Sf acrylic cabinet (2)'!$B$17:$B$30,B653,'Sf acrylic cabinet (2)'!$G$17:$G$30)) +
(SUMIF('Economy Sf acrylic'!$B$17:$B$30,B653,'Economy Sf acrylic'!$G$17:$G$30)) +
(SUMIF('Df acrylic cabinet'!$B$17:$B$30,B653,'Df acrylic cabinet'!$G$17:$G$30)) +
(SUMIF('Df acrylic cabinet (2)'!$B$17:$B$30,B653,'Df acrylic cabinet (2)'!$G$17:$G$30)) +
(SUMIF('Sf flex cabinet'!$B$17:$B$30,B653,'Sf flex cabinet'!$G$17:$G$30)) +
(SUMIF('Sf flex cabinet (2)'!$B$17:$B$30,B653,'Sf flex cabinet (2)'!$G$17:$G$30)) +
(SUMIF('Df flex cabinet'!$B$17:$B$36,B653,'Df flex cabinet'!$G$17:$G$36)) +
(SUMIF('Df flex cabinet (2)'!$B$17:$B$36,B653,'Df flex cabinet (2)'!$G$17:$G$36)) +
(SUMIF('Pole cover'!$B$17:$B$30,B653,'Pole cover'!$G$17:$G$30)) +
(SUMIF('Pole cover (2)'!$B$17:$B$30,B653,'Pole cover (2)'!$G$17:$G$30)) +
(SUMIF('Structural Steel Fab'!$B$17:$B$29,B653,'Structural Steel Fab'!$G$17:$G$29)) +
(SUMIF(Reveal!$B$17:$B$30,B653,Reveal!$G$17:$G$30)) +
(SUMIF('Reveal (2)'!$B$17:$B$30,B653,'Reveal (2)'!$G$17:$G$30)) +
(SUMIF('Crown cove top'!$B$17:$B$30,B653,'Crown cove top'!$G$17:$G$30)) +
(SUMIF('EMC assembly'!$B$17:$B$30,B653,'EMC assembly'!$G$17:$G$30)) +
(SUMIF(Crating!$B$17:$B$29,B653,Crating!$G$17:$G$29)) +
(SUMIF('LED wiring'!$B$17:$B$30,B653,'LED wiring'!$G$17:$G$30)) +
(SUMIF('Changeable copy face'!$B$17:$B$30,B653,'Changeable copy face'!$G$17:$G$30)) +
(SUMIF('Flex face assembly'!$B$17:$B$30,B653,'Flex face assembly'!$G$17:$G$30)) +
(SUMIF('Routed face assembly'!$B$17:$B$30,B653,'Routed face assembly'!$G$17:$G$30)) +
(SUMIF('Paint calculation'!$B$17:$B$30,B653,'Paint calculation'!$G$17:$G$30)) +
(SUMIF('Trimcap letter face'!$B$17:$B$30,B653,'Trimcap letter face'!$G$17:$G$30)) +
(SUMIF('Trimcap letter face (2)'!$B$17:$B$30,B653,'Trimcap letter face (2)'!$G$17:$G$30)) +
(SUMIF('Channel letter fabrication'!$B$17:$B$30,B653,'Channel letter fabrication'!$G$17:$G$30)) +
(SUMIF('Channel letter fabrication (2)'!$B$17:$B$30,B653,'Channel letter fabrication (2)'!$G$17:$G$30))</f>
        <v>0</v>
      </c>
    </row>
    <row r="654" spans="1:10">
      <c r="A654" s="28" t="str">
        <f>[1]ODBC!$A654</f>
        <v>EESB-0216-12L 120-277V (MultiVolt)</v>
      </c>
      <c r="B654" s="29" t="str">
        <f>[1]ODBC!B654</f>
        <v>40500</v>
      </c>
      <c r="C654" s="30">
        <f>IFERROR(VLOOKUP($B654,[1]ODBC!$B:$H,2,FALSE),"")</f>
        <v>51.051000000000002</v>
      </c>
      <c r="D654" s="30">
        <f>IFERROR(VLOOKUP($B654,[1]ODBC!$B:$H,3,FALSE),"")</f>
        <v>114.876</v>
      </c>
      <c r="E654" s="30" t="str">
        <f>IFERROR(VLOOKUP($B654,[1]ODBC!$B:$H,4,FALSE),"")</f>
        <v>EA</v>
      </c>
      <c r="F654" s="31">
        <f>IFERROR(VLOOKUP($B654,[1]ODBC!$B:$H,5,FALSE),"")</f>
        <v>55.56</v>
      </c>
      <c r="G654" s="32">
        <f>[1]ODBC!G654</f>
        <v>0</v>
      </c>
      <c r="H654" s="33">
        <f>SUM([1]ODBC!H654)</f>
        <v>45974</v>
      </c>
      <c r="I654" s="41" t="str">
        <f>'Vinyl cutting'!$B$2</f>
        <v>J36938</v>
      </c>
      <c r="J654" s="42">
        <f ca="1">(SUMIF('Freeform time and material'!$B$17:$B$30,B654,'Freeform time and material'!$G$17:$G$30)) +
(SUMIF('Vinyl cutting'!$B$17:$B$30,B654,'Vinyl cutting'!$G$17:$G$30)) +
(SUMIF('Vinyl cutting (2)'!$B$17:$B$30,B654,'Vinyl cutting (2)'!$G$17:$G$30)) +
(SUMIF('Apply vinyl graphics'!$B$17:$B$30,B654,'Apply vinyl graphics'!$G$17:$G$30)) +
(SUMIF('Apply vinyl graphics (2)'!$B$17:$B$30,B654,'Apply vinyl graphics (2)'!$G$17:$G$30)) +
(SUMIF('Alum pan sign'!$B$17:$B$30,B654,'Alum pan sign'!$G$17:$G$30)) +
(SUMIF('Alum pan sign (2)'!$B$17:$B$30,B654,'Alum pan sign (2)'!$G$17:$G$30)) +
(SUMIF('Economy pan sign'!$B$17:$B$30,B654,'Economy pan sign'!$G$17:$G$30)) +
(SUMIF('Post and panel sign'!$B$17:$B$30,B654,'Post and panel sign'!$G$17:$G$30)) +
(SUMIF('Post and panel sign (2)'!$B$17:$B$30,B654,'Post and panel sign (2)'!$G$17:$G$30)) +
(SUMIF('Flat panels only'!$B$17:$B$30,B654,'Flat panels only'!$G$17:$G$30)) +
(SUMIF('Flat panels only (2)'!$B$17:$B$30,B654,'Flat panels only (2)'!$G$17:$G$30)) +
(SUMIF('Routed panel shapes'!$B$18:$B$31,B654,'Routed panel shapes'!$G$18:$G$31)) +
(SUMIF('Routed panel shapes (2)'!$B$18:$B$31,B654,'Routed panel shapes (2)'!$G$18:$G$31)) +
(SUMIF('Routed face only'!$B$17:$B$30,B654,'Routed face only'!$G$17:$G$30)) +
(SUMIF('Routed face only (2)'!$B$17:$B$30,B654,'Routed face only (2)'!$G$17:$G$30)) +
(SUMIF('Routed alum faces letters'!$B$17:$B$30,B654,'Routed alum faces letters'!$G$17:$G$30)) +
(SUMIF('Routed alum faces letters (2)'!$B$17:$B$30,B654,'Routed alum faces letters (2)'!$G$17:$G$30)) +
(SUMIF('Routed push through acrylic'!$B$17:$B$30,B654,'Routed push through acrylic'!$G$17:$G$30)) +
(SUMIF('Routed push through acrylic (2)'!$B$17:$B$30,B654,'Routed push through acrylic (2)'!$G$17:$G$30)) +
(SUMIF('Sf routed cabinet'!$B$17:$B$30,B654,'Sf routed cabinet'!$G$17:$G$30)) +
(SUMIF('Sf routed cabinet (2)'!$B$17:$B$30,B654,'Sf routed cabinet (2)'!$G$17:$G$30)) +
(SUMIF('Df routed cabinet'!$B$17:$B$30,B654,'Df routed cabinet'!$G$17:$G$30)) +
(SUMIF('Df routed cabinet (2)'!$B$17:$B$30,B654,'Df routed cabinet (2)'!$G$17:$G$30)) +
(SUMIF('Sf acrylic cabinet'!$B$17:$B$30,B654,'Sf acrylic cabinet'!$G$17:$G$30)) +
(SUMIF('Sf acrylic cabinet (2)'!$B$17:$B$30,B654,'Sf acrylic cabinet (2)'!$G$17:$G$30)) +
(SUMIF('Economy Sf acrylic'!$B$17:$B$30,B654,'Economy Sf acrylic'!$G$17:$G$30)) +
(SUMIF('Df acrylic cabinet'!$B$17:$B$30,B654,'Df acrylic cabinet'!$G$17:$G$30)) +
(SUMIF('Df acrylic cabinet (2)'!$B$17:$B$30,B654,'Df acrylic cabinet (2)'!$G$17:$G$30)) +
(SUMIF('Sf flex cabinet'!$B$17:$B$30,B654,'Sf flex cabinet'!$G$17:$G$30)) +
(SUMIF('Sf flex cabinet (2)'!$B$17:$B$30,B654,'Sf flex cabinet (2)'!$G$17:$G$30)) +
(SUMIF('Df flex cabinet'!$B$17:$B$36,B654,'Df flex cabinet'!$G$17:$G$36)) +
(SUMIF('Df flex cabinet (2)'!$B$17:$B$36,B654,'Df flex cabinet (2)'!$G$17:$G$36)) +
(SUMIF('Pole cover'!$B$17:$B$30,B654,'Pole cover'!$G$17:$G$30)) +
(SUMIF('Pole cover (2)'!$B$17:$B$30,B654,'Pole cover (2)'!$G$17:$G$30)) +
(SUMIF('Structural Steel Fab'!$B$17:$B$29,B654,'Structural Steel Fab'!$G$17:$G$29)) +
(SUMIF(Reveal!$B$17:$B$30,B654,Reveal!$G$17:$G$30)) +
(SUMIF('Reveal (2)'!$B$17:$B$30,B654,'Reveal (2)'!$G$17:$G$30)) +
(SUMIF('Crown cove top'!$B$17:$B$30,B654,'Crown cove top'!$G$17:$G$30)) +
(SUMIF('EMC assembly'!$B$17:$B$30,B654,'EMC assembly'!$G$17:$G$30)) +
(SUMIF(Crating!$B$17:$B$29,B654,Crating!$G$17:$G$29)) +
(SUMIF('LED wiring'!$B$17:$B$30,B654,'LED wiring'!$G$17:$G$30)) +
(SUMIF('Changeable copy face'!$B$17:$B$30,B654,'Changeable copy face'!$G$17:$G$30)) +
(SUMIF('Flex face assembly'!$B$17:$B$30,B654,'Flex face assembly'!$G$17:$G$30)) +
(SUMIF('Routed face assembly'!$B$17:$B$30,B654,'Routed face assembly'!$G$17:$G$30)) +
(SUMIF('Paint calculation'!$B$17:$B$30,B654,'Paint calculation'!$G$17:$G$30)) +
(SUMIF('Trimcap letter face'!$B$17:$B$30,B654,'Trimcap letter face'!$G$17:$G$30)) +
(SUMIF('Trimcap letter face (2)'!$B$17:$B$30,B654,'Trimcap letter face (2)'!$G$17:$G$30)) +
(SUMIF('Channel letter fabrication'!$B$17:$B$30,B654,'Channel letter fabrication'!$G$17:$G$30)) +
(SUMIF('Channel letter fabrication (2)'!$B$17:$B$30,B654,'Channel letter fabrication (2)'!$G$17:$G$30))</f>
        <v>0</v>
      </c>
    </row>
    <row r="655" spans="1:10">
      <c r="A655" s="28" t="str">
        <f>[1]ODBC!$A655</f>
        <v>EESB-0432-14L 120-277V (MultiVolt)</v>
      </c>
      <c r="B655" s="29" t="str">
        <f>[1]ODBC!B655</f>
        <v>40505</v>
      </c>
      <c r="C655" s="30">
        <f>IFERROR(VLOOKUP($B655,[1]ODBC!$B:$H,2,FALSE),"")</f>
        <v>79.716999999999999</v>
      </c>
      <c r="D655" s="30">
        <f>IFERROR(VLOOKUP($B655,[1]ODBC!$B:$H,3,FALSE),"")</f>
        <v>179.381</v>
      </c>
      <c r="E655" s="30" t="str">
        <f>IFERROR(VLOOKUP($B655,[1]ODBC!$B:$H,4,FALSE),"")</f>
        <v>EA</v>
      </c>
      <c r="F655" s="31">
        <f>IFERROR(VLOOKUP($B655,[1]ODBC!$B:$H,5,FALSE),"")</f>
        <v>55.56</v>
      </c>
      <c r="G655" s="32">
        <f>[1]ODBC!G655</f>
        <v>0</v>
      </c>
      <c r="H655" s="33">
        <f>SUM([1]ODBC!H655)</f>
        <v>46069</v>
      </c>
      <c r="I655" s="41" t="str">
        <f>'Vinyl cutting'!$B$2</f>
        <v>J36938</v>
      </c>
      <c r="J655" s="42">
        <f ca="1">(SUMIF('Freeform time and material'!$B$17:$B$30,B655,'Freeform time and material'!$G$17:$G$30)) +
(SUMIF('Vinyl cutting'!$B$17:$B$30,B655,'Vinyl cutting'!$G$17:$G$30)) +
(SUMIF('Vinyl cutting (2)'!$B$17:$B$30,B655,'Vinyl cutting (2)'!$G$17:$G$30)) +
(SUMIF('Apply vinyl graphics'!$B$17:$B$30,B655,'Apply vinyl graphics'!$G$17:$G$30)) +
(SUMIF('Apply vinyl graphics (2)'!$B$17:$B$30,B655,'Apply vinyl graphics (2)'!$G$17:$G$30)) +
(SUMIF('Alum pan sign'!$B$17:$B$30,B655,'Alum pan sign'!$G$17:$G$30)) +
(SUMIF('Alum pan sign (2)'!$B$17:$B$30,B655,'Alum pan sign (2)'!$G$17:$G$30)) +
(SUMIF('Economy pan sign'!$B$17:$B$30,B655,'Economy pan sign'!$G$17:$G$30)) +
(SUMIF('Post and panel sign'!$B$17:$B$30,B655,'Post and panel sign'!$G$17:$G$30)) +
(SUMIF('Post and panel sign (2)'!$B$17:$B$30,B655,'Post and panel sign (2)'!$G$17:$G$30)) +
(SUMIF('Flat panels only'!$B$17:$B$30,B655,'Flat panels only'!$G$17:$G$30)) +
(SUMIF('Flat panels only (2)'!$B$17:$B$30,B655,'Flat panels only (2)'!$G$17:$G$30)) +
(SUMIF('Routed panel shapes'!$B$18:$B$31,B655,'Routed panel shapes'!$G$18:$G$31)) +
(SUMIF('Routed panel shapes (2)'!$B$18:$B$31,B655,'Routed panel shapes (2)'!$G$18:$G$31)) +
(SUMIF('Routed face only'!$B$17:$B$30,B655,'Routed face only'!$G$17:$G$30)) +
(SUMIF('Routed face only (2)'!$B$17:$B$30,B655,'Routed face only (2)'!$G$17:$G$30)) +
(SUMIF('Routed alum faces letters'!$B$17:$B$30,B655,'Routed alum faces letters'!$G$17:$G$30)) +
(SUMIF('Routed alum faces letters (2)'!$B$17:$B$30,B655,'Routed alum faces letters (2)'!$G$17:$G$30)) +
(SUMIF('Routed push through acrylic'!$B$17:$B$30,B655,'Routed push through acrylic'!$G$17:$G$30)) +
(SUMIF('Routed push through acrylic (2)'!$B$17:$B$30,B655,'Routed push through acrylic (2)'!$G$17:$G$30)) +
(SUMIF('Sf routed cabinet'!$B$17:$B$30,B655,'Sf routed cabinet'!$G$17:$G$30)) +
(SUMIF('Sf routed cabinet (2)'!$B$17:$B$30,B655,'Sf routed cabinet (2)'!$G$17:$G$30)) +
(SUMIF('Df routed cabinet'!$B$17:$B$30,B655,'Df routed cabinet'!$G$17:$G$30)) +
(SUMIF('Df routed cabinet (2)'!$B$17:$B$30,B655,'Df routed cabinet (2)'!$G$17:$G$30)) +
(SUMIF('Sf acrylic cabinet'!$B$17:$B$30,B655,'Sf acrylic cabinet'!$G$17:$G$30)) +
(SUMIF('Sf acrylic cabinet (2)'!$B$17:$B$30,B655,'Sf acrylic cabinet (2)'!$G$17:$G$30)) +
(SUMIF('Economy Sf acrylic'!$B$17:$B$30,B655,'Economy Sf acrylic'!$G$17:$G$30)) +
(SUMIF('Df acrylic cabinet'!$B$17:$B$30,B655,'Df acrylic cabinet'!$G$17:$G$30)) +
(SUMIF('Df acrylic cabinet (2)'!$B$17:$B$30,B655,'Df acrylic cabinet (2)'!$G$17:$G$30)) +
(SUMIF('Sf flex cabinet'!$B$17:$B$30,B655,'Sf flex cabinet'!$G$17:$G$30)) +
(SUMIF('Sf flex cabinet (2)'!$B$17:$B$30,B655,'Sf flex cabinet (2)'!$G$17:$G$30)) +
(SUMIF('Df flex cabinet'!$B$17:$B$36,B655,'Df flex cabinet'!$G$17:$G$36)) +
(SUMIF('Df flex cabinet (2)'!$B$17:$B$36,B655,'Df flex cabinet (2)'!$G$17:$G$36)) +
(SUMIF('Pole cover'!$B$17:$B$30,B655,'Pole cover'!$G$17:$G$30)) +
(SUMIF('Pole cover (2)'!$B$17:$B$30,B655,'Pole cover (2)'!$G$17:$G$30)) +
(SUMIF('Structural Steel Fab'!$B$17:$B$29,B655,'Structural Steel Fab'!$G$17:$G$29)) +
(SUMIF(Reveal!$B$17:$B$30,B655,Reveal!$G$17:$G$30)) +
(SUMIF('Reveal (2)'!$B$17:$B$30,B655,'Reveal (2)'!$G$17:$G$30)) +
(SUMIF('Crown cove top'!$B$17:$B$30,B655,'Crown cove top'!$G$17:$G$30)) +
(SUMIF('EMC assembly'!$B$17:$B$30,B655,'EMC assembly'!$G$17:$G$30)) +
(SUMIF(Crating!$B$17:$B$29,B655,Crating!$G$17:$G$29)) +
(SUMIF('LED wiring'!$B$17:$B$30,B655,'LED wiring'!$G$17:$G$30)) +
(SUMIF('Changeable copy face'!$B$17:$B$30,B655,'Changeable copy face'!$G$17:$G$30)) +
(SUMIF('Flex face assembly'!$B$17:$B$30,B655,'Flex face assembly'!$G$17:$G$30)) +
(SUMIF('Routed face assembly'!$B$17:$B$30,B655,'Routed face assembly'!$G$17:$G$30)) +
(SUMIF('Paint calculation'!$B$17:$B$30,B655,'Paint calculation'!$G$17:$G$30)) +
(SUMIF('Trimcap letter face'!$B$17:$B$30,B655,'Trimcap letter face'!$G$17:$G$30)) +
(SUMIF('Trimcap letter face (2)'!$B$17:$B$30,B655,'Trimcap letter face (2)'!$G$17:$G$30)) +
(SUMIF('Channel letter fabrication'!$B$17:$B$30,B655,'Channel letter fabrication'!$G$17:$G$30)) +
(SUMIF('Channel letter fabrication (2)'!$B$17:$B$30,B655,'Channel letter fabrication (2)'!$G$17:$G$30))</f>
        <v>0</v>
      </c>
    </row>
    <row r="656" spans="1:10">
      <c r="A656" s="28" t="str">
        <f>[1]ODBC!$A656</f>
        <v>EESB-0250-16L 120-277V (MultiVolt)</v>
      </c>
      <c r="B656" s="29" t="str">
        <f>[1]ODBC!B656</f>
        <v>40510</v>
      </c>
      <c r="C656" s="30">
        <f>IFERROR(VLOOKUP($B656,[1]ODBC!$B:$H,2,FALSE),"")</f>
        <v>125.83199999999999</v>
      </c>
      <c r="D656" s="30">
        <f>IFERROR(VLOOKUP($B656,[1]ODBC!$B:$H,3,FALSE),"")</f>
        <v>283.14999999999998</v>
      </c>
      <c r="E656" s="30" t="str">
        <f>IFERROR(VLOOKUP($B656,[1]ODBC!$B:$H,4,FALSE),"")</f>
        <v>EA</v>
      </c>
      <c r="F656" s="31">
        <f>IFERROR(VLOOKUP($B656,[1]ODBC!$B:$H,5,FALSE),"")</f>
        <v>55.56</v>
      </c>
      <c r="G656" s="32">
        <f>[1]ODBC!G656</f>
        <v>0</v>
      </c>
      <c r="H656" s="33">
        <f>SUM([1]ODBC!H656)</f>
        <v>46069</v>
      </c>
      <c r="I656" s="41" t="str">
        <f>'Vinyl cutting'!$B$2</f>
        <v>J36938</v>
      </c>
      <c r="J656" s="42">
        <f ca="1">(SUMIF('Freeform time and material'!$B$17:$B$30,B656,'Freeform time and material'!$G$17:$G$30)) +
(SUMIF('Vinyl cutting'!$B$17:$B$30,B656,'Vinyl cutting'!$G$17:$G$30)) +
(SUMIF('Vinyl cutting (2)'!$B$17:$B$30,B656,'Vinyl cutting (2)'!$G$17:$G$30)) +
(SUMIF('Apply vinyl graphics'!$B$17:$B$30,B656,'Apply vinyl graphics'!$G$17:$G$30)) +
(SUMIF('Apply vinyl graphics (2)'!$B$17:$B$30,B656,'Apply vinyl graphics (2)'!$G$17:$G$30)) +
(SUMIF('Alum pan sign'!$B$17:$B$30,B656,'Alum pan sign'!$G$17:$G$30)) +
(SUMIF('Alum pan sign (2)'!$B$17:$B$30,B656,'Alum pan sign (2)'!$G$17:$G$30)) +
(SUMIF('Economy pan sign'!$B$17:$B$30,B656,'Economy pan sign'!$G$17:$G$30)) +
(SUMIF('Post and panel sign'!$B$17:$B$30,B656,'Post and panel sign'!$G$17:$G$30)) +
(SUMIF('Post and panel sign (2)'!$B$17:$B$30,B656,'Post and panel sign (2)'!$G$17:$G$30)) +
(SUMIF('Flat panels only'!$B$17:$B$30,B656,'Flat panels only'!$G$17:$G$30)) +
(SUMIF('Flat panels only (2)'!$B$17:$B$30,B656,'Flat panels only (2)'!$G$17:$G$30)) +
(SUMIF('Routed panel shapes'!$B$18:$B$31,B656,'Routed panel shapes'!$G$18:$G$31)) +
(SUMIF('Routed panel shapes (2)'!$B$18:$B$31,B656,'Routed panel shapes (2)'!$G$18:$G$31)) +
(SUMIF('Routed face only'!$B$17:$B$30,B656,'Routed face only'!$G$17:$G$30)) +
(SUMIF('Routed face only (2)'!$B$17:$B$30,B656,'Routed face only (2)'!$G$17:$G$30)) +
(SUMIF('Routed alum faces letters'!$B$17:$B$30,B656,'Routed alum faces letters'!$G$17:$G$30)) +
(SUMIF('Routed alum faces letters (2)'!$B$17:$B$30,B656,'Routed alum faces letters (2)'!$G$17:$G$30)) +
(SUMIF('Routed push through acrylic'!$B$17:$B$30,B656,'Routed push through acrylic'!$G$17:$G$30)) +
(SUMIF('Routed push through acrylic (2)'!$B$17:$B$30,B656,'Routed push through acrylic (2)'!$G$17:$G$30)) +
(SUMIF('Sf routed cabinet'!$B$17:$B$30,B656,'Sf routed cabinet'!$G$17:$G$30)) +
(SUMIF('Sf routed cabinet (2)'!$B$17:$B$30,B656,'Sf routed cabinet (2)'!$G$17:$G$30)) +
(SUMIF('Df routed cabinet'!$B$17:$B$30,B656,'Df routed cabinet'!$G$17:$G$30)) +
(SUMIF('Df routed cabinet (2)'!$B$17:$B$30,B656,'Df routed cabinet (2)'!$G$17:$G$30)) +
(SUMIF('Sf acrylic cabinet'!$B$17:$B$30,B656,'Sf acrylic cabinet'!$G$17:$G$30)) +
(SUMIF('Sf acrylic cabinet (2)'!$B$17:$B$30,B656,'Sf acrylic cabinet (2)'!$G$17:$G$30)) +
(SUMIF('Economy Sf acrylic'!$B$17:$B$30,B656,'Economy Sf acrylic'!$G$17:$G$30)) +
(SUMIF('Df acrylic cabinet'!$B$17:$B$30,B656,'Df acrylic cabinet'!$G$17:$G$30)) +
(SUMIF('Df acrylic cabinet (2)'!$B$17:$B$30,B656,'Df acrylic cabinet (2)'!$G$17:$G$30)) +
(SUMIF('Sf flex cabinet'!$B$17:$B$30,B656,'Sf flex cabinet'!$G$17:$G$30)) +
(SUMIF('Sf flex cabinet (2)'!$B$17:$B$30,B656,'Sf flex cabinet (2)'!$G$17:$G$30)) +
(SUMIF('Df flex cabinet'!$B$17:$B$36,B656,'Df flex cabinet'!$G$17:$G$36)) +
(SUMIF('Df flex cabinet (2)'!$B$17:$B$36,B656,'Df flex cabinet (2)'!$G$17:$G$36)) +
(SUMIF('Pole cover'!$B$17:$B$30,B656,'Pole cover'!$G$17:$G$30)) +
(SUMIF('Pole cover (2)'!$B$17:$B$30,B656,'Pole cover (2)'!$G$17:$G$30)) +
(SUMIF('Structural Steel Fab'!$B$17:$B$29,B656,'Structural Steel Fab'!$G$17:$G$29)) +
(SUMIF(Reveal!$B$17:$B$30,B656,Reveal!$G$17:$G$30)) +
(SUMIF('Reveal (2)'!$B$17:$B$30,B656,'Reveal (2)'!$G$17:$G$30)) +
(SUMIF('Crown cove top'!$B$17:$B$30,B656,'Crown cove top'!$G$17:$G$30)) +
(SUMIF('EMC assembly'!$B$17:$B$30,B656,'EMC assembly'!$G$17:$G$30)) +
(SUMIF(Crating!$B$17:$B$29,B656,Crating!$G$17:$G$29)) +
(SUMIF('LED wiring'!$B$17:$B$30,B656,'LED wiring'!$G$17:$G$30)) +
(SUMIF('Changeable copy face'!$B$17:$B$30,B656,'Changeable copy face'!$G$17:$G$30)) +
(SUMIF('Flex face assembly'!$B$17:$B$30,B656,'Flex face assembly'!$G$17:$G$30)) +
(SUMIF('Routed face assembly'!$B$17:$B$30,B656,'Routed face assembly'!$G$17:$G$30)) +
(SUMIF('Paint calculation'!$B$17:$B$30,B656,'Paint calculation'!$G$17:$G$30)) +
(SUMIF('Trimcap letter face'!$B$17:$B$30,B656,'Trimcap letter face'!$G$17:$G$30)) +
(SUMIF('Trimcap letter face (2)'!$B$17:$B$30,B656,'Trimcap letter face (2)'!$G$17:$G$30)) +
(SUMIF('Channel letter fabrication'!$B$17:$B$30,B656,'Channel letter fabrication'!$G$17:$G$30)) +
(SUMIF('Channel letter fabrication (2)'!$B$17:$B$30,B656,'Channel letter fabrication (2)'!$G$17:$G$30))</f>
        <v>0</v>
      </c>
    </row>
    <row r="657" spans="1:10">
      <c r="A657" s="28" t="str">
        <f>[1]ODBC!$A657</f>
        <v>EESB-1048-26L 120-277V (MultiVolt)</v>
      </c>
      <c r="B657" s="29" t="str">
        <f>[1]ODBC!B657</f>
        <v>40515</v>
      </c>
      <c r="C657" s="30">
        <f>IFERROR(VLOOKUP($B657,[1]ODBC!$B:$H,2,FALSE),"")</f>
        <v>130.61199999999999</v>
      </c>
      <c r="D657" s="30">
        <f>IFERROR(VLOOKUP($B657,[1]ODBC!$B:$H,3,FALSE),"")</f>
        <v>293.90600000000001</v>
      </c>
      <c r="E657" s="30" t="str">
        <f>IFERROR(VLOOKUP($B657,[1]ODBC!$B:$H,4,FALSE),"")</f>
        <v>EA</v>
      </c>
      <c r="F657" s="31">
        <f>IFERROR(VLOOKUP($B657,[1]ODBC!$B:$H,5,FALSE),"")</f>
        <v>55.56</v>
      </c>
      <c r="G657" s="32">
        <f>[1]ODBC!G657</f>
        <v>0</v>
      </c>
      <c r="H657" s="33">
        <f>SUM([1]ODBC!H657)</f>
        <v>46069</v>
      </c>
      <c r="I657" s="41" t="str">
        <f>'Vinyl cutting'!$B$2</f>
        <v>J36938</v>
      </c>
      <c r="J657" s="42">
        <f ca="1">(SUMIF('Freeform time and material'!$B$17:$B$30,B657,'Freeform time and material'!$G$17:$G$30)) +
(SUMIF('Vinyl cutting'!$B$17:$B$30,B657,'Vinyl cutting'!$G$17:$G$30)) +
(SUMIF('Vinyl cutting (2)'!$B$17:$B$30,B657,'Vinyl cutting (2)'!$G$17:$G$30)) +
(SUMIF('Apply vinyl graphics'!$B$17:$B$30,B657,'Apply vinyl graphics'!$G$17:$G$30)) +
(SUMIF('Apply vinyl graphics (2)'!$B$17:$B$30,B657,'Apply vinyl graphics (2)'!$G$17:$G$30)) +
(SUMIF('Alum pan sign'!$B$17:$B$30,B657,'Alum pan sign'!$G$17:$G$30)) +
(SUMIF('Alum pan sign (2)'!$B$17:$B$30,B657,'Alum pan sign (2)'!$G$17:$G$30)) +
(SUMIF('Economy pan sign'!$B$17:$B$30,B657,'Economy pan sign'!$G$17:$G$30)) +
(SUMIF('Post and panel sign'!$B$17:$B$30,B657,'Post and panel sign'!$G$17:$G$30)) +
(SUMIF('Post and panel sign (2)'!$B$17:$B$30,B657,'Post and panel sign (2)'!$G$17:$G$30)) +
(SUMIF('Flat panels only'!$B$17:$B$30,B657,'Flat panels only'!$G$17:$G$30)) +
(SUMIF('Flat panels only (2)'!$B$17:$B$30,B657,'Flat panels only (2)'!$G$17:$G$30)) +
(SUMIF('Routed panel shapes'!$B$18:$B$31,B657,'Routed panel shapes'!$G$18:$G$31)) +
(SUMIF('Routed panel shapes (2)'!$B$18:$B$31,B657,'Routed panel shapes (2)'!$G$18:$G$31)) +
(SUMIF('Routed face only'!$B$17:$B$30,B657,'Routed face only'!$G$17:$G$30)) +
(SUMIF('Routed face only (2)'!$B$17:$B$30,B657,'Routed face only (2)'!$G$17:$G$30)) +
(SUMIF('Routed alum faces letters'!$B$17:$B$30,B657,'Routed alum faces letters'!$G$17:$G$30)) +
(SUMIF('Routed alum faces letters (2)'!$B$17:$B$30,B657,'Routed alum faces letters (2)'!$G$17:$G$30)) +
(SUMIF('Routed push through acrylic'!$B$17:$B$30,B657,'Routed push through acrylic'!$G$17:$G$30)) +
(SUMIF('Routed push through acrylic (2)'!$B$17:$B$30,B657,'Routed push through acrylic (2)'!$G$17:$G$30)) +
(SUMIF('Sf routed cabinet'!$B$17:$B$30,B657,'Sf routed cabinet'!$G$17:$G$30)) +
(SUMIF('Sf routed cabinet (2)'!$B$17:$B$30,B657,'Sf routed cabinet (2)'!$G$17:$G$30)) +
(SUMIF('Df routed cabinet'!$B$17:$B$30,B657,'Df routed cabinet'!$G$17:$G$30)) +
(SUMIF('Df routed cabinet (2)'!$B$17:$B$30,B657,'Df routed cabinet (2)'!$G$17:$G$30)) +
(SUMIF('Sf acrylic cabinet'!$B$17:$B$30,B657,'Sf acrylic cabinet'!$G$17:$G$30)) +
(SUMIF('Sf acrylic cabinet (2)'!$B$17:$B$30,B657,'Sf acrylic cabinet (2)'!$G$17:$G$30)) +
(SUMIF('Economy Sf acrylic'!$B$17:$B$30,B657,'Economy Sf acrylic'!$G$17:$G$30)) +
(SUMIF('Df acrylic cabinet'!$B$17:$B$30,B657,'Df acrylic cabinet'!$G$17:$G$30)) +
(SUMIF('Df acrylic cabinet (2)'!$B$17:$B$30,B657,'Df acrylic cabinet (2)'!$G$17:$G$30)) +
(SUMIF('Sf flex cabinet'!$B$17:$B$30,B657,'Sf flex cabinet'!$G$17:$G$30)) +
(SUMIF('Sf flex cabinet (2)'!$B$17:$B$30,B657,'Sf flex cabinet (2)'!$G$17:$G$30)) +
(SUMIF('Df flex cabinet'!$B$17:$B$36,B657,'Df flex cabinet'!$G$17:$G$36)) +
(SUMIF('Df flex cabinet (2)'!$B$17:$B$36,B657,'Df flex cabinet (2)'!$G$17:$G$36)) +
(SUMIF('Pole cover'!$B$17:$B$30,B657,'Pole cover'!$G$17:$G$30)) +
(SUMIF('Pole cover (2)'!$B$17:$B$30,B657,'Pole cover (2)'!$G$17:$G$30)) +
(SUMIF('Structural Steel Fab'!$B$17:$B$29,B657,'Structural Steel Fab'!$G$17:$G$29)) +
(SUMIF(Reveal!$B$17:$B$30,B657,Reveal!$G$17:$G$30)) +
(SUMIF('Reveal (2)'!$B$17:$B$30,B657,'Reveal (2)'!$G$17:$G$30)) +
(SUMIF('Crown cove top'!$B$17:$B$30,B657,'Crown cove top'!$G$17:$G$30)) +
(SUMIF('EMC assembly'!$B$17:$B$30,B657,'EMC assembly'!$G$17:$G$30)) +
(SUMIF(Crating!$B$17:$B$29,B657,Crating!$G$17:$G$29)) +
(SUMIF('LED wiring'!$B$17:$B$30,B657,'LED wiring'!$G$17:$G$30)) +
(SUMIF('Changeable copy face'!$B$17:$B$30,B657,'Changeable copy face'!$G$17:$G$30)) +
(SUMIF('Flex face assembly'!$B$17:$B$30,B657,'Flex face assembly'!$G$17:$G$30)) +
(SUMIF('Routed face assembly'!$B$17:$B$30,B657,'Routed face assembly'!$G$17:$G$30)) +
(SUMIF('Paint calculation'!$B$17:$B$30,B657,'Paint calculation'!$G$17:$G$30)) +
(SUMIF('Trimcap letter face'!$B$17:$B$30,B657,'Trimcap letter face'!$G$17:$G$30)) +
(SUMIF('Trimcap letter face (2)'!$B$17:$B$30,B657,'Trimcap letter face (2)'!$G$17:$G$30)) +
(SUMIF('Channel letter fabrication'!$B$17:$B$30,B657,'Channel letter fabrication'!$G$17:$G$30)) +
(SUMIF('Channel letter fabrication (2)'!$B$17:$B$30,B657,'Channel letter fabrication (2)'!$G$17:$G$30))</f>
        <v>0</v>
      </c>
    </row>
    <row r="658" spans="1:10">
      <c r="A658" s="28" t="str">
        <f>[1]ODBC!$A658</f>
        <v>RSS 296 AT Allanson Field Ballast</v>
      </c>
      <c r="B658" s="29" t="str">
        <f>[1]ODBC!B658</f>
        <v>40550</v>
      </c>
      <c r="C658" s="30">
        <f>IFERROR(VLOOKUP($B658,[1]ODBC!$B:$H,2,FALSE),"")</f>
        <v>55.3</v>
      </c>
      <c r="D658" s="30">
        <f>IFERROR(VLOOKUP($B658,[1]ODBC!$B:$H,3,FALSE),"")</f>
        <v>124.437</v>
      </c>
      <c r="E658" s="30" t="str">
        <f>IFERROR(VLOOKUP($B658,[1]ODBC!$B:$H,4,FALSE),"")</f>
        <v>EA</v>
      </c>
      <c r="F658" s="31">
        <f>IFERROR(VLOOKUP($B658,[1]ODBC!$B:$H,5,FALSE),"")</f>
        <v>55.56</v>
      </c>
      <c r="G658" s="32">
        <f>[1]ODBC!G658</f>
        <v>0</v>
      </c>
      <c r="H658" s="33">
        <f>SUM([1]ODBC!H658)</f>
        <v>45796</v>
      </c>
      <c r="I658" s="41" t="str">
        <f>'Vinyl cutting'!$B$2</f>
        <v>J36938</v>
      </c>
      <c r="J658" s="42">
        <f ca="1">(SUMIF('Freeform time and material'!$B$17:$B$30,B658,'Freeform time and material'!$G$17:$G$30)) +
(SUMIF('Vinyl cutting'!$B$17:$B$30,B658,'Vinyl cutting'!$G$17:$G$30)) +
(SUMIF('Vinyl cutting (2)'!$B$17:$B$30,B658,'Vinyl cutting (2)'!$G$17:$G$30)) +
(SUMIF('Apply vinyl graphics'!$B$17:$B$30,B658,'Apply vinyl graphics'!$G$17:$G$30)) +
(SUMIF('Apply vinyl graphics (2)'!$B$17:$B$30,B658,'Apply vinyl graphics (2)'!$G$17:$G$30)) +
(SUMIF('Alum pan sign'!$B$17:$B$30,B658,'Alum pan sign'!$G$17:$G$30)) +
(SUMIF('Alum pan sign (2)'!$B$17:$B$30,B658,'Alum pan sign (2)'!$G$17:$G$30)) +
(SUMIF('Economy pan sign'!$B$17:$B$30,B658,'Economy pan sign'!$G$17:$G$30)) +
(SUMIF('Post and panel sign'!$B$17:$B$30,B658,'Post and panel sign'!$G$17:$G$30)) +
(SUMIF('Post and panel sign (2)'!$B$17:$B$30,B658,'Post and panel sign (2)'!$G$17:$G$30)) +
(SUMIF('Flat panels only'!$B$17:$B$30,B658,'Flat panels only'!$G$17:$G$30)) +
(SUMIF('Flat panels only (2)'!$B$17:$B$30,B658,'Flat panels only (2)'!$G$17:$G$30)) +
(SUMIF('Routed panel shapes'!$B$18:$B$31,B658,'Routed panel shapes'!$G$18:$G$31)) +
(SUMIF('Routed panel shapes (2)'!$B$18:$B$31,B658,'Routed panel shapes (2)'!$G$18:$G$31)) +
(SUMIF('Routed face only'!$B$17:$B$30,B658,'Routed face only'!$G$17:$G$30)) +
(SUMIF('Routed face only (2)'!$B$17:$B$30,B658,'Routed face only (2)'!$G$17:$G$30)) +
(SUMIF('Routed alum faces letters'!$B$17:$B$30,B658,'Routed alum faces letters'!$G$17:$G$30)) +
(SUMIF('Routed alum faces letters (2)'!$B$17:$B$30,B658,'Routed alum faces letters (2)'!$G$17:$G$30)) +
(SUMIF('Routed push through acrylic'!$B$17:$B$30,B658,'Routed push through acrylic'!$G$17:$G$30)) +
(SUMIF('Routed push through acrylic (2)'!$B$17:$B$30,B658,'Routed push through acrylic (2)'!$G$17:$G$30)) +
(SUMIF('Sf routed cabinet'!$B$17:$B$30,B658,'Sf routed cabinet'!$G$17:$G$30)) +
(SUMIF('Sf routed cabinet (2)'!$B$17:$B$30,B658,'Sf routed cabinet (2)'!$G$17:$G$30)) +
(SUMIF('Df routed cabinet'!$B$17:$B$30,B658,'Df routed cabinet'!$G$17:$G$30)) +
(SUMIF('Df routed cabinet (2)'!$B$17:$B$30,B658,'Df routed cabinet (2)'!$G$17:$G$30)) +
(SUMIF('Sf acrylic cabinet'!$B$17:$B$30,B658,'Sf acrylic cabinet'!$G$17:$G$30)) +
(SUMIF('Sf acrylic cabinet (2)'!$B$17:$B$30,B658,'Sf acrylic cabinet (2)'!$G$17:$G$30)) +
(SUMIF('Economy Sf acrylic'!$B$17:$B$30,B658,'Economy Sf acrylic'!$G$17:$G$30)) +
(SUMIF('Df acrylic cabinet'!$B$17:$B$30,B658,'Df acrylic cabinet'!$G$17:$G$30)) +
(SUMIF('Df acrylic cabinet (2)'!$B$17:$B$30,B658,'Df acrylic cabinet (2)'!$G$17:$G$30)) +
(SUMIF('Sf flex cabinet'!$B$17:$B$30,B658,'Sf flex cabinet'!$G$17:$G$30)) +
(SUMIF('Sf flex cabinet (2)'!$B$17:$B$30,B658,'Sf flex cabinet (2)'!$G$17:$G$30)) +
(SUMIF('Df flex cabinet'!$B$17:$B$36,B658,'Df flex cabinet'!$G$17:$G$36)) +
(SUMIF('Df flex cabinet (2)'!$B$17:$B$36,B658,'Df flex cabinet (2)'!$G$17:$G$36)) +
(SUMIF('Pole cover'!$B$17:$B$30,B658,'Pole cover'!$G$17:$G$30)) +
(SUMIF('Pole cover (2)'!$B$17:$B$30,B658,'Pole cover (2)'!$G$17:$G$30)) +
(SUMIF('Structural Steel Fab'!$B$17:$B$29,B658,'Structural Steel Fab'!$G$17:$G$29)) +
(SUMIF(Reveal!$B$17:$B$30,B658,Reveal!$G$17:$G$30)) +
(SUMIF('Reveal (2)'!$B$17:$B$30,B658,'Reveal (2)'!$G$17:$G$30)) +
(SUMIF('Crown cove top'!$B$17:$B$30,B658,'Crown cove top'!$G$17:$G$30)) +
(SUMIF('EMC assembly'!$B$17:$B$30,B658,'EMC assembly'!$G$17:$G$30)) +
(SUMIF(Crating!$B$17:$B$29,B658,Crating!$G$17:$G$29)) +
(SUMIF('LED wiring'!$B$17:$B$30,B658,'LED wiring'!$G$17:$G$30)) +
(SUMIF('Changeable copy face'!$B$17:$B$30,B658,'Changeable copy face'!$G$17:$G$30)) +
(SUMIF('Flex face assembly'!$B$17:$B$30,B658,'Flex face assembly'!$G$17:$G$30)) +
(SUMIF('Routed face assembly'!$B$17:$B$30,B658,'Routed face assembly'!$G$17:$G$30)) +
(SUMIF('Paint calculation'!$B$17:$B$30,B658,'Paint calculation'!$G$17:$G$30)) +
(SUMIF('Trimcap letter face'!$B$17:$B$30,B658,'Trimcap letter face'!$G$17:$G$30)) +
(SUMIF('Trimcap letter face (2)'!$B$17:$B$30,B658,'Trimcap letter face (2)'!$G$17:$G$30)) +
(SUMIF('Channel letter fabrication'!$B$17:$B$30,B658,'Channel letter fabrication'!$G$17:$G$30)) +
(SUMIF('Channel letter fabrication (2)'!$B$17:$B$30,B658,'Channel letter fabrication (2)'!$G$17:$G$30))</f>
        <v>0</v>
      </c>
    </row>
    <row r="659" spans="1:10">
      <c r="A659" s="28" t="str">
        <f>[1]ODBC!$A659</f>
        <v>NR-RSS 396 AT Allanson Field Ballast</v>
      </c>
      <c r="B659" s="29" t="str">
        <f>[1]ODBC!B659</f>
        <v>40553</v>
      </c>
      <c r="C659" s="30">
        <f>IFERROR(VLOOKUP($B659,[1]ODBC!$B:$H,2,FALSE),"")</f>
        <v>42.18</v>
      </c>
      <c r="D659" s="30">
        <f>IFERROR(VLOOKUP($B659,[1]ODBC!$B:$H,3,FALSE),"")</f>
        <v>94.914000000000001</v>
      </c>
      <c r="E659" s="30" t="str">
        <f>IFERROR(VLOOKUP($B659,[1]ODBC!$B:$H,4,FALSE),"")</f>
        <v>EA</v>
      </c>
      <c r="F659" s="31">
        <f>IFERROR(VLOOKUP($B659,[1]ODBC!$B:$H,5,FALSE),"")</f>
        <v>55.56</v>
      </c>
      <c r="G659" s="32">
        <f>[1]ODBC!G659</f>
        <v>0</v>
      </c>
      <c r="H659" s="33">
        <f>SUM([1]ODBC!H659)</f>
        <v>0</v>
      </c>
      <c r="I659" s="41" t="str">
        <f>'Vinyl cutting'!$B$2</f>
        <v>J36938</v>
      </c>
      <c r="J659" s="42">
        <f ca="1">(SUMIF('Freeform time and material'!$B$17:$B$30,B659,'Freeform time and material'!$G$17:$G$30)) +
(SUMIF('Vinyl cutting'!$B$17:$B$30,B659,'Vinyl cutting'!$G$17:$G$30)) +
(SUMIF('Vinyl cutting (2)'!$B$17:$B$30,B659,'Vinyl cutting (2)'!$G$17:$G$30)) +
(SUMIF('Apply vinyl graphics'!$B$17:$B$30,B659,'Apply vinyl graphics'!$G$17:$G$30)) +
(SUMIF('Apply vinyl graphics (2)'!$B$17:$B$30,B659,'Apply vinyl graphics (2)'!$G$17:$G$30)) +
(SUMIF('Alum pan sign'!$B$17:$B$30,B659,'Alum pan sign'!$G$17:$G$30)) +
(SUMIF('Alum pan sign (2)'!$B$17:$B$30,B659,'Alum pan sign (2)'!$G$17:$G$30)) +
(SUMIF('Economy pan sign'!$B$17:$B$30,B659,'Economy pan sign'!$G$17:$G$30)) +
(SUMIF('Post and panel sign'!$B$17:$B$30,B659,'Post and panel sign'!$G$17:$G$30)) +
(SUMIF('Post and panel sign (2)'!$B$17:$B$30,B659,'Post and panel sign (2)'!$G$17:$G$30)) +
(SUMIF('Flat panels only'!$B$17:$B$30,B659,'Flat panels only'!$G$17:$G$30)) +
(SUMIF('Flat panels only (2)'!$B$17:$B$30,B659,'Flat panels only (2)'!$G$17:$G$30)) +
(SUMIF('Routed panel shapes'!$B$18:$B$31,B659,'Routed panel shapes'!$G$18:$G$31)) +
(SUMIF('Routed panel shapes (2)'!$B$18:$B$31,B659,'Routed panel shapes (2)'!$G$18:$G$31)) +
(SUMIF('Routed face only'!$B$17:$B$30,B659,'Routed face only'!$G$17:$G$30)) +
(SUMIF('Routed face only (2)'!$B$17:$B$30,B659,'Routed face only (2)'!$G$17:$G$30)) +
(SUMIF('Routed alum faces letters'!$B$17:$B$30,B659,'Routed alum faces letters'!$G$17:$G$30)) +
(SUMIF('Routed alum faces letters (2)'!$B$17:$B$30,B659,'Routed alum faces letters (2)'!$G$17:$G$30)) +
(SUMIF('Routed push through acrylic'!$B$17:$B$30,B659,'Routed push through acrylic'!$G$17:$G$30)) +
(SUMIF('Routed push through acrylic (2)'!$B$17:$B$30,B659,'Routed push through acrylic (2)'!$G$17:$G$30)) +
(SUMIF('Sf routed cabinet'!$B$17:$B$30,B659,'Sf routed cabinet'!$G$17:$G$30)) +
(SUMIF('Sf routed cabinet (2)'!$B$17:$B$30,B659,'Sf routed cabinet (2)'!$G$17:$G$30)) +
(SUMIF('Df routed cabinet'!$B$17:$B$30,B659,'Df routed cabinet'!$G$17:$G$30)) +
(SUMIF('Df routed cabinet (2)'!$B$17:$B$30,B659,'Df routed cabinet (2)'!$G$17:$G$30)) +
(SUMIF('Sf acrylic cabinet'!$B$17:$B$30,B659,'Sf acrylic cabinet'!$G$17:$G$30)) +
(SUMIF('Sf acrylic cabinet (2)'!$B$17:$B$30,B659,'Sf acrylic cabinet (2)'!$G$17:$G$30)) +
(SUMIF('Economy Sf acrylic'!$B$17:$B$30,B659,'Economy Sf acrylic'!$G$17:$G$30)) +
(SUMIF('Df acrylic cabinet'!$B$17:$B$30,B659,'Df acrylic cabinet'!$G$17:$G$30)) +
(SUMIF('Df acrylic cabinet (2)'!$B$17:$B$30,B659,'Df acrylic cabinet (2)'!$G$17:$G$30)) +
(SUMIF('Sf flex cabinet'!$B$17:$B$30,B659,'Sf flex cabinet'!$G$17:$G$30)) +
(SUMIF('Sf flex cabinet (2)'!$B$17:$B$30,B659,'Sf flex cabinet (2)'!$G$17:$G$30)) +
(SUMIF('Df flex cabinet'!$B$17:$B$36,B659,'Df flex cabinet'!$G$17:$G$36)) +
(SUMIF('Df flex cabinet (2)'!$B$17:$B$36,B659,'Df flex cabinet (2)'!$G$17:$G$36)) +
(SUMIF('Pole cover'!$B$17:$B$30,B659,'Pole cover'!$G$17:$G$30)) +
(SUMIF('Pole cover (2)'!$B$17:$B$30,B659,'Pole cover (2)'!$G$17:$G$30)) +
(SUMIF('Structural Steel Fab'!$B$17:$B$29,B659,'Structural Steel Fab'!$G$17:$G$29)) +
(SUMIF(Reveal!$B$17:$B$30,B659,Reveal!$G$17:$G$30)) +
(SUMIF('Reveal (2)'!$B$17:$B$30,B659,'Reveal (2)'!$G$17:$G$30)) +
(SUMIF('Crown cove top'!$B$17:$B$30,B659,'Crown cove top'!$G$17:$G$30)) +
(SUMIF('EMC assembly'!$B$17:$B$30,B659,'EMC assembly'!$G$17:$G$30)) +
(SUMIF(Crating!$B$17:$B$29,B659,Crating!$G$17:$G$29)) +
(SUMIF('LED wiring'!$B$17:$B$30,B659,'LED wiring'!$G$17:$G$30)) +
(SUMIF('Changeable copy face'!$B$17:$B$30,B659,'Changeable copy face'!$G$17:$G$30)) +
(SUMIF('Flex face assembly'!$B$17:$B$30,B659,'Flex face assembly'!$G$17:$G$30)) +
(SUMIF('Routed face assembly'!$B$17:$B$30,B659,'Routed face assembly'!$G$17:$G$30)) +
(SUMIF('Paint calculation'!$B$17:$B$30,B659,'Paint calculation'!$G$17:$G$30)) +
(SUMIF('Trimcap letter face'!$B$17:$B$30,B659,'Trimcap letter face'!$G$17:$G$30)) +
(SUMIF('Trimcap letter face (2)'!$B$17:$B$30,B659,'Trimcap letter face (2)'!$G$17:$G$30)) +
(SUMIF('Channel letter fabrication'!$B$17:$B$30,B659,'Channel letter fabrication'!$G$17:$G$30)) +
(SUMIF('Channel letter fabrication (2)'!$B$17:$B$30,B659,'Channel letter fabrication (2)'!$G$17:$G$30))</f>
        <v>0</v>
      </c>
    </row>
    <row r="660" spans="1:10">
      <c r="A660" s="28" t="str">
        <f>[1]ODBC!$A660</f>
        <v>RSS 496 AT Allanson Field Ballast</v>
      </c>
      <c r="B660" s="29" t="str">
        <f>[1]ODBC!B660</f>
        <v>40556</v>
      </c>
      <c r="C660" s="30">
        <f>IFERROR(VLOOKUP($B660,[1]ODBC!$B:$H,2,FALSE),"")</f>
        <v>77.301000000000002</v>
      </c>
      <c r="D660" s="30">
        <f>IFERROR(VLOOKUP($B660,[1]ODBC!$B:$H,3,FALSE),"")</f>
        <v>173.94499999999999</v>
      </c>
      <c r="E660" s="30" t="str">
        <f>IFERROR(VLOOKUP($B660,[1]ODBC!$B:$H,4,FALSE),"")</f>
        <v>EA</v>
      </c>
      <c r="F660" s="31">
        <f>IFERROR(VLOOKUP($B660,[1]ODBC!$B:$H,5,FALSE),"")</f>
        <v>55.56</v>
      </c>
      <c r="G660" s="32">
        <f>[1]ODBC!G660</f>
        <v>0</v>
      </c>
      <c r="H660" s="33">
        <f>SUM([1]ODBC!H660)</f>
        <v>46069</v>
      </c>
      <c r="I660" s="41" t="str">
        <f>'Vinyl cutting'!$B$2</f>
        <v>J36938</v>
      </c>
      <c r="J660" s="42">
        <f ca="1">(SUMIF('Freeform time and material'!$B$17:$B$30,B660,'Freeform time and material'!$G$17:$G$30)) +
(SUMIF('Vinyl cutting'!$B$17:$B$30,B660,'Vinyl cutting'!$G$17:$G$30)) +
(SUMIF('Vinyl cutting (2)'!$B$17:$B$30,B660,'Vinyl cutting (2)'!$G$17:$G$30)) +
(SUMIF('Apply vinyl graphics'!$B$17:$B$30,B660,'Apply vinyl graphics'!$G$17:$G$30)) +
(SUMIF('Apply vinyl graphics (2)'!$B$17:$B$30,B660,'Apply vinyl graphics (2)'!$G$17:$G$30)) +
(SUMIF('Alum pan sign'!$B$17:$B$30,B660,'Alum pan sign'!$G$17:$G$30)) +
(SUMIF('Alum pan sign (2)'!$B$17:$B$30,B660,'Alum pan sign (2)'!$G$17:$G$30)) +
(SUMIF('Economy pan sign'!$B$17:$B$30,B660,'Economy pan sign'!$G$17:$G$30)) +
(SUMIF('Post and panel sign'!$B$17:$B$30,B660,'Post and panel sign'!$G$17:$G$30)) +
(SUMIF('Post and panel sign (2)'!$B$17:$B$30,B660,'Post and panel sign (2)'!$G$17:$G$30)) +
(SUMIF('Flat panels only'!$B$17:$B$30,B660,'Flat panels only'!$G$17:$G$30)) +
(SUMIF('Flat panels only (2)'!$B$17:$B$30,B660,'Flat panels only (2)'!$G$17:$G$30)) +
(SUMIF('Routed panel shapes'!$B$18:$B$31,B660,'Routed panel shapes'!$G$18:$G$31)) +
(SUMIF('Routed panel shapes (2)'!$B$18:$B$31,B660,'Routed panel shapes (2)'!$G$18:$G$31)) +
(SUMIF('Routed face only'!$B$17:$B$30,B660,'Routed face only'!$G$17:$G$30)) +
(SUMIF('Routed face only (2)'!$B$17:$B$30,B660,'Routed face only (2)'!$G$17:$G$30)) +
(SUMIF('Routed alum faces letters'!$B$17:$B$30,B660,'Routed alum faces letters'!$G$17:$G$30)) +
(SUMIF('Routed alum faces letters (2)'!$B$17:$B$30,B660,'Routed alum faces letters (2)'!$G$17:$G$30)) +
(SUMIF('Routed push through acrylic'!$B$17:$B$30,B660,'Routed push through acrylic'!$G$17:$G$30)) +
(SUMIF('Routed push through acrylic (2)'!$B$17:$B$30,B660,'Routed push through acrylic (2)'!$G$17:$G$30)) +
(SUMIF('Sf routed cabinet'!$B$17:$B$30,B660,'Sf routed cabinet'!$G$17:$G$30)) +
(SUMIF('Sf routed cabinet (2)'!$B$17:$B$30,B660,'Sf routed cabinet (2)'!$G$17:$G$30)) +
(SUMIF('Df routed cabinet'!$B$17:$B$30,B660,'Df routed cabinet'!$G$17:$G$30)) +
(SUMIF('Df routed cabinet (2)'!$B$17:$B$30,B660,'Df routed cabinet (2)'!$G$17:$G$30)) +
(SUMIF('Sf acrylic cabinet'!$B$17:$B$30,B660,'Sf acrylic cabinet'!$G$17:$G$30)) +
(SUMIF('Sf acrylic cabinet (2)'!$B$17:$B$30,B660,'Sf acrylic cabinet (2)'!$G$17:$G$30)) +
(SUMIF('Economy Sf acrylic'!$B$17:$B$30,B660,'Economy Sf acrylic'!$G$17:$G$30)) +
(SUMIF('Df acrylic cabinet'!$B$17:$B$30,B660,'Df acrylic cabinet'!$G$17:$G$30)) +
(SUMIF('Df acrylic cabinet (2)'!$B$17:$B$30,B660,'Df acrylic cabinet (2)'!$G$17:$G$30)) +
(SUMIF('Sf flex cabinet'!$B$17:$B$30,B660,'Sf flex cabinet'!$G$17:$G$30)) +
(SUMIF('Sf flex cabinet (2)'!$B$17:$B$30,B660,'Sf flex cabinet (2)'!$G$17:$G$30)) +
(SUMIF('Df flex cabinet'!$B$17:$B$36,B660,'Df flex cabinet'!$G$17:$G$36)) +
(SUMIF('Df flex cabinet (2)'!$B$17:$B$36,B660,'Df flex cabinet (2)'!$G$17:$G$36)) +
(SUMIF('Pole cover'!$B$17:$B$30,B660,'Pole cover'!$G$17:$G$30)) +
(SUMIF('Pole cover (2)'!$B$17:$B$30,B660,'Pole cover (2)'!$G$17:$G$30)) +
(SUMIF('Structural Steel Fab'!$B$17:$B$29,B660,'Structural Steel Fab'!$G$17:$G$29)) +
(SUMIF(Reveal!$B$17:$B$30,B660,Reveal!$G$17:$G$30)) +
(SUMIF('Reveal (2)'!$B$17:$B$30,B660,'Reveal (2)'!$G$17:$G$30)) +
(SUMIF('Crown cove top'!$B$17:$B$30,B660,'Crown cove top'!$G$17:$G$30)) +
(SUMIF('EMC assembly'!$B$17:$B$30,B660,'EMC assembly'!$G$17:$G$30)) +
(SUMIF(Crating!$B$17:$B$29,B660,Crating!$G$17:$G$29)) +
(SUMIF('LED wiring'!$B$17:$B$30,B660,'LED wiring'!$G$17:$G$30)) +
(SUMIF('Changeable copy face'!$B$17:$B$30,B660,'Changeable copy face'!$G$17:$G$30)) +
(SUMIF('Flex face assembly'!$B$17:$B$30,B660,'Flex face assembly'!$G$17:$G$30)) +
(SUMIF('Routed face assembly'!$B$17:$B$30,B660,'Routed face assembly'!$G$17:$G$30)) +
(SUMIF('Paint calculation'!$B$17:$B$30,B660,'Paint calculation'!$G$17:$G$30)) +
(SUMIF('Trimcap letter face'!$B$17:$B$30,B660,'Trimcap letter face'!$G$17:$G$30)) +
(SUMIF('Trimcap letter face (2)'!$B$17:$B$30,B660,'Trimcap letter face (2)'!$G$17:$G$30)) +
(SUMIF('Channel letter fabrication'!$B$17:$B$30,B660,'Channel letter fabrication'!$G$17:$G$30)) +
(SUMIF('Channel letter fabrication (2)'!$B$17:$B$30,B660,'Channel letter fabrication (2)'!$G$17:$G$30))</f>
        <v>0</v>
      </c>
    </row>
    <row r="661" spans="1:10">
      <c r="A661" s="28" t="str">
        <f>[1]ODBC!$A661</f>
        <v>RSS 696 AT Allanson Field Ballast</v>
      </c>
      <c r="B661" s="29" t="str">
        <f>[1]ODBC!B661</f>
        <v>40559</v>
      </c>
      <c r="C661" s="30">
        <f>IFERROR(VLOOKUP($B661,[1]ODBC!$B:$H,2,FALSE),"")</f>
        <v>102.758</v>
      </c>
      <c r="D661" s="30">
        <f>IFERROR(VLOOKUP($B661,[1]ODBC!$B:$H,3,FALSE),"")</f>
        <v>231.22900000000001</v>
      </c>
      <c r="E661" s="30" t="str">
        <f>IFERROR(VLOOKUP($B661,[1]ODBC!$B:$H,4,FALSE),"")</f>
        <v>EA</v>
      </c>
      <c r="F661" s="31">
        <f>IFERROR(VLOOKUP($B661,[1]ODBC!$B:$H,5,FALSE),"")</f>
        <v>55.56</v>
      </c>
      <c r="G661" s="32">
        <f>[1]ODBC!G661</f>
        <v>0</v>
      </c>
      <c r="H661" s="33">
        <f>SUM([1]ODBC!H661)</f>
        <v>46069</v>
      </c>
      <c r="I661" s="41" t="str">
        <f>'Vinyl cutting'!$B$2</f>
        <v>J36938</v>
      </c>
      <c r="J661" s="42">
        <f ca="1">(SUMIF('Freeform time and material'!$B$17:$B$30,B661,'Freeform time and material'!$G$17:$G$30)) +
(SUMIF('Vinyl cutting'!$B$17:$B$30,B661,'Vinyl cutting'!$G$17:$G$30)) +
(SUMIF('Vinyl cutting (2)'!$B$17:$B$30,B661,'Vinyl cutting (2)'!$G$17:$G$30)) +
(SUMIF('Apply vinyl graphics'!$B$17:$B$30,B661,'Apply vinyl graphics'!$G$17:$G$30)) +
(SUMIF('Apply vinyl graphics (2)'!$B$17:$B$30,B661,'Apply vinyl graphics (2)'!$G$17:$G$30)) +
(SUMIF('Alum pan sign'!$B$17:$B$30,B661,'Alum pan sign'!$G$17:$G$30)) +
(SUMIF('Alum pan sign (2)'!$B$17:$B$30,B661,'Alum pan sign (2)'!$G$17:$G$30)) +
(SUMIF('Economy pan sign'!$B$17:$B$30,B661,'Economy pan sign'!$G$17:$G$30)) +
(SUMIF('Post and panel sign'!$B$17:$B$30,B661,'Post and panel sign'!$G$17:$G$30)) +
(SUMIF('Post and panel sign (2)'!$B$17:$B$30,B661,'Post and panel sign (2)'!$G$17:$G$30)) +
(SUMIF('Flat panels only'!$B$17:$B$30,B661,'Flat panels only'!$G$17:$G$30)) +
(SUMIF('Flat panels only (2)'!$B$17:$B$30,B661,'Flat panels only (2)'!$G$17:$G$30)) +
(SUMIF('Routed panel shapes'!$B$18:$B$31,B661,'Routed panel shapes'!$G$18:$G$31)) +
(SUMIF('Routed panel shapes (2)'!$B$18:$B$31,B661,'Routed panel shapes (2)'!$G$18:$G$31)) +
(SUMIF('Routed face only'!$B$17:$B$30,B661,'Routed face only'!$G$17:$G$30)) +
(SUMIF('Routed face only (2)'!$B$17:$B$30,B661,'Routed face only (2)'!$G$17:$G$30)) +
(SUMIF('Routed alum faces letters'!$B$17:$B$30,B661,'Routed alum faces letters'!$G$17:$G$30)) +
(SUMIF('Routed alum faces letters (2)'!$B$17:$B$30,B661,'Routed alum faces letters (2)'!$G$17:$G$30)) +
(SUMIF('Routed push through acrylic'!$B$17:$B$30,B661,'Routed push through acrylic'!$G$17:$G$30)) +
(SUMIF('Routed push through acrylic (2)'!$B$17:$B$30,B661,'Routed push through acrylic (2)'!$G$17:$G$30)) +
(SUMIF('Sf routed cabinet'!$B$17:$B$30,B661,'Sf routed cabinet'!$G$17:$G$30)) +
(SUMIF('Sf routed cabinet (2)'!$B$17:$B$30,B661,'Sf routed cabinet (2)'!$G$17:$G$30)) +
(SUMIF('Df routed cabinet'!$B$17:$B$30,B661,'Df routed cabinet'!$G$17:$G$30)) +
(SUMIF('Df routed cabinet (2)'!$B$17:$B$30,B661,'Df routed cabinet (2)'!$G$17:$G$30)) +
(SUMIF('Sf acrylic cabinet'!$B$17:$B$30,B661,'Sf acrylic cabinet'!$G$17:$G$30)) +
(SUMIF('Sf acrylic cabinet (2)'!$B$17:$B$30,B661,'Sf acrylic cabinet (2)'!$G$17:$G$30)) +
(SUMIF('Economy Sf acrylic'!$B$17:$B$30,B661,'Economy Sf acrylic'!$G$17:$G$30)) +
(SUMIF('Df acrylic cabinet'!$B$17:$B$30,B661,'Df acrylic cabinet'!$G$17:$G$30)) +
(SUMIF('Df acrylic cabinet (2)'!$B$17:$B$30,B661,'Df acrylic cabinet (2)'!$G$17:$G$30)) +
(SUMIF('Sf flex cabinet'!$B$17:$B$30,B661,'Sf flex cabinet'!$G$17:$G$30)) +
(SUMIF('Sf flex cabinet (2)'!$B$17:$B$30,B661,'Sf flex cabinet (2)'!$G$17:$G$30)) +
(SUMIF('Df flex cabinet'!$B$17:$B$36,B661,'Df flex cabinet'!$G$17:$G$36)) +
(SUMIF('Df flex cabinet (2)'!$B$17:$B$36,B661,'Df flex cabinet (2)'!$G$17:$G$36)) +
(SUMIF('Pole cover'!$B$17:$B$30,B661,'Pole cover'!$G$17:$G$30)) +
(SUMIF('Pole cover (2)'!$B$17:$B$30,B661,'Pole cover (2)'!$G$17:$G$30)) +
(SUMIF('Structural Steel Fab'!$B$17:$B$29,B661,'Structural Steel Fab'!$G$17:$G$29)) +
(SUMIF(Reveal!$B$17:$B$30,B661,Reveal!$G$17:$G$30)) +
(SUMIF('Reveal (2)'!$B$17:$B$30,B661,'Reveal (2)'!$G$17:$G$30)) +
(SUMIF('Crown cove top'!$B$17:$B$30,B661,'Crown cove top'!$G$17:$G$30)) +
(SUMIF('EMC assembly'!$B$17:$B$30,B661,'EMC assembly'!$G$17:$G$30)) +
(SUMIF(Crating!$B$17:$B$29,B661,Crating!$G$17:$G$29)) +
(SUMIF('LED wiring'!$B$17:$B$30,B661,'LED wiring'!$G$17:$G$30)) +
(SUMIF('Changeable copy face'!$B$17:$B$30,B661,'Changeable copy face'!$G$17:$G$30)) +
(SUMIF('Flex face assembly'!$B$17:$B$30,B661,'Flex face assembly'!$G$17:$G$30)) +
(SUMIF('Routed face assembly'!$B$17:$B$30,B661,'Routed face assembly'!$G$17:$G$30)) +
(SUMIF('Paint calculation'!$B$17:$B$30,B661,'Paint calculation'!$G$17:$G$30)) +
(SUMIF('Trimcap letter face'!$B$17:$B$30,B661,'Trimcap letter face'!$G$17:$G$30)) +
(SUMIF('Trimcap letter face (2)'!$B$17:$B$30,B661,'Trimcap letter face (2)'!$G$17:$G$30)) +
(SUMIF('Channel letter fabrication'!$B$17:$B$30,B661,'Channel letter fabrication'!$G$17:$G$30)) +
(SUMIF('Channel letter fabrication (2)'!$B$17:$B$30,B661,'Channel letter fabrication (2)'!$G$17:$G$30))</f>
        <v>0</v>
      </c>
    </row>
    <row r="662" spans="1:10">
      <c r="A662" s="28" t="str">
        <f>[1]ODBC!$A662</f>
        <v>RSS1648 Field Retro Long Lmp Bllst</v>
      </c>
      <c r="B662" s="29" t="str">
        <f>[1]ODBC!B662</f>
        <v>40565</v>
      </c>
      <c r="C662" s="30">
        <f>IFERROR(VLOOKUP($B662,[1]ODBC!$B:$H,2,FALSE),"")</f>
        <v>116.751</v>
      </c>
      <c r="D662" s="30">
        <f>IFERROR(VLOOKUP($B662,[1]ODBC!$B:$H,3,FALSE),"")</f>
        <v>262.71600000000001</v>
      </c>
      <c r="E662" s="30" t="str">
        <f>IFERROR(VLOOKUP($B662,[1]ODBC!$B:$H,4,FALSE),"")</f>
        <v>EA</v>
      </c>
      <c r="F662" s="31">
        <f>IFERROR(VLOOKUP($B662,[1]ODBC!$B:$H,5,FALSE),"")</f>
        <v>55.56</v>
      </c>
      <c r="G662" s="32">
        <f>[1]ODBC!G662</f>
        <v>0</v>
      </c>
      <c r="H662" s="33">
        <f>SUM([1]ODBC!H662)</f>
        <v>46062</v>
      </c>
      <c r="I662" s="41" t="str">
        <f>'Vinyl cutting'!$B$2</f>
        <v>J36938</v>
      </c>
      <c r="J662" s="42">
        <f ca="1">(SUMIF('Freeform time and material'!$B$17:$B$30,B662,'Freeform time and material'!$G$17:$G$30)) +
(SUMIF('Vinyl cutting'!$B$17:$B$30,B662,'Vinyl cutting'!$G$17:$G$30)) +
(SUMIF('Vinyl cutting (2)'!$B$17:$B$30,B662,'Vinyl cutting (2)'!$G$17:$G$30)) +
(SUMIF('Apply vinyl graphics'!$B$17:$B$30,B662,'Apply vinyl graphics'!$G$17:$G$30)) +
(SUMIF('Apply vinyl graphics (2)'!$B$17:$B$30,B662,'Apply vinyl graphics (2)'!$G$17:$G$30)) +
(SUMIF('Alum pan sign'!$B$17:$B$30,B662,'Alum pan sign'!$G$17:$G$30)) +
(SUMIF('Alum pan sign (2)'!$B$17:$B$30,B662,'Alum pan sign (2)'!$G$17:$G$30)) +
(SUMIF('Economy pan sign'!$B$17:$B$30,B662,'Economy pan sign'!$G$17:$G$30)) +
(SUMIF('Post and panel sign'!$B$17:$B$30,B662,'Post and panel sign'!$G$17:$G$30)) +
(SUMIF('Post and panel sign (2)'!$B$17:$B$30,B662,'Post and panel sign (2)'!$G$17:$G$30)) +
(SUMIF('Flat panels only'!$B$17:$B$30,B662,'Flat panels only'!$G$17:$G$30)) +
(SUMIF('Flat panels only (2)'!$B$17:$B$30,B662,'Flat panels only (2)'!$G$17:$G$30)) +
(SUMIF('Routed panel shapes'!$B$18:$B$31,B662,'Routed panel shapes'!$G$18:$G$31)) +
(SUMIF('Routed panel shapes (2)'!$B$18:$B$31,B662,'Routed panel shapes (2)'!$G$18:$G$31)) +
(SUMIF('Routed face only'!$B$17:$B$30,B662,'Routed face only'!$G$17:$G$30)) +
(SUMIF('Routed face only (2)'!$B$17:$B$30,B662,'Routed face only (2)'!$G$17:$G$30)) +
(SUMIF('Routed alum faces letters'!$B$17:$B$30,B662,'Routed alum faces letters'!$G$17:$G$30)) +
(SUMIF('Routed alum faces letters (2)'!$B$17:$B$30,B662,'Routed alum faces letters (2)'!$G$17:$G$30)) +
(SUMIF('Routed push through acrylic'!$B$17:$B$30,B662,'Routed push through acrylic'!$G$17:$G$30)) +
(SUMIF('Routed push through acrylic (2)'!$B$17:$B$30,B662,'Routed push through acrylic (2)'!$G$17:$G$30)) +
(SUMIF('Sf routed cabinet'!$B$17:$B$30,B662,'Sf routed cabinet'!$G$17:$G$30)) +
(SUMIF('Sf routed cabinet (2)'!$B$17:$B$30,B662,'Sf routed cabinet (2)'!$G$17:$G$30)) +
(SUMIF('Df routed cabinet'!$B$17:$B$30,B662,'Df routed cabinet'!$G$17:$G$30)) +
(SUMIF('Df routed cabinet (2)'!$B$17:$B$30,B662,'Df routed cabinet (2)'!$G$17:$G$30)) +
(SUMIF('Sf acrylic cabinet'!$B$17:$B$30,B662,'Sf acrylic cabinet'!$G$17:$G$30)) +
(SUMIF('Sf acrylic cabinet (2)'!$B$17:$B$30,B662,'Sf acrylic cabinet (2)'!$G$17:$G$30)) +
(SUMIF('Economy Sf acrylic'!$B$17:$B$30,B662,'Economy Sf acrylic'!$G$17:$G$30)) +
(SUMIF('Df acrylic cabinet'!$B$17:$B$30,B662,'Df acrylic cabinet'!$G$17:$G$30)) +
(SUMIF('Df acrylic cabinet (2)'!$B$17:$B$30,B662,'Df acrylic cabinet (2)'!$G$17:$G$30)) +
(SUMIF('Sf flex cabinet'!$B$17:$B$30,B662,'Sf flex cabinet'!$G$17:$G$30)) +
(SUMIF('Sf flex cabinet (2)'!$B$17:$B$30,B662,'Sf flex cabinet (2)'!$G$17:$G$30)) +
(SUMIF('Df flex cabinet'!$B$17:$B$36,B662,'Df flex cabinet'!$G$17:$G$36)) +
(SUMIF('Df flex cabinet (2)'!$B$17:$B$36,B662,'Df flex cabinet (2)'!$G$17:$G$36)) +
(SUMIF('Pole cover'!$B$17:$B$30,B662,'Pole cover'!$G$17:$G$30)) +
(SUMIF('Pole cover (2)'!$B$17:$B$30,B662,'Pole cover (2)'!$G$17:$G$30)) +
(SUMIF('Structural Steel Fab'!$B$17:$B$29,B662,'Structural Steel Fab'!$G$17:$G$29)) +
(SUMIF(Reveal!$B$17:$B$30,B662,Reveal!$G$17:$G$30)) +
(SUMIF('Reveal (2)'!$B$17:$B$30,B662,'Reveal (2)'!$G$17:$G$30)) +
(SUMIF('Crown cove top'!$B$17:$B$30,B662,'Crown cove top'!$G$17:$G$30)) +
(SUMIF('EMC assembly'!$B$17:$B$30,B662,'EMC assembly'!$G$17:$G$30)) +
(SUMIF(Crating!$B$17:$B$29,B662,Crating!$G$17:$G$29)) +
(SUMIF('LED wiring'!$B$17:$B$30,B662,'LED wiring'!$G$17:$G$30)) +
(SUMIF('Changeable copy face'!$B$17:$B$30,B662,'Changeable copy face'!$G$17:$G$30)) +
(SUMIF('Flex face assembly'!$B$17:$B$30,B662,'Flex face assembly'!$G$17:$G$30)) +
(SUMIF('Routed face assembly'!$B$17:$B$30,B662,'Routed face assembly'!$G$17:$G$30)) +
(SUMIF('Paint calculation'!$B$17:$B$30,B662,'Paint calculation'!$G$17:$G$30)) +
(SUMIF('Trimcap letter face'!$B$17:$B$30,B662,'Trimcap letter face'!$G$17:$G$30)) +
(SUMIF('Trimcap letter face (2)'!$B$17:$B$30,B662,'Trimcap letter face (2)'!$G$17:$G$30)) +
(SUMIF('Channel letter fabrication'!$B$17:$B$30,B662,'Channel letter fabrication'!$G$17:$G$30)) +
(SUMIF('Channel letter fabrication (2)'!$B$17:$B$30,B662,'Channel letter fabrication (2)'!$G$17:$G$30))</f>
        <v>0</v>
      </c>
    </row>
    <row r="663" spans="1:10">
      <c r="A663" s="28" t="str">
        <f>[1]ODBC!$A663</f>
        <v>NR-1260BPX/120 Allanson</v>
      </c>
      <c r="B663" s="29" t="str">
        <f>[1]ODBC!B663</f>
        <v>41015</v>
      </c>
      <c r="C663" s="30">
        <f>IFERROR(VLOOKUP($B663,[1]ODBC!$B:$H,2,FALSE),"")</f>
        <v>165.5</v>
      </c>
      <c r="D663" s="30">
        <f>IFERROR(VLOOKUP($B663,[1]ODBC!$B:$H,3,FALSE),"")</f>
        <v>372.41199999999998</v>
      </c>
      <c r="E663" s="30" t="str">
        <f>IFERROR(VLOOKUP($B663,[1]ODBC!$B:$H,4,FALSE),"")</f>
        <v>EA</v>
      </c>
      <c r="F663" s="31">
        <f>IFERROR(VLOOKUP($B663,[1]ODBC!$B:$H,5,FALSE),"")</f>
        <v>55.56</v>
      </c>
      <c r="G663" s="32">
        <f>[1]ODBC!G663</f>
        <v>0</v>
      </c>
      <c r="H663" s="33">
        <f>SUM([1]ODBC!H663)</f>
        <v>0</v>
      </c>
      <c r="I663" s="41" t="str">
        <f>'Vinyl cutting'!$B$2</f>
        <v>J36938</v>
      </c>
      <c r="J663" s="42">
        <f ca="1">(SUMIF('Freeform time and material'!$B$17:$B$30,B663,'Freeform time and material'!$G$17:$G$30)) +
(SUMIF('Vinyl cutting'!$B$17:$B$30,B663,'Vinyl cutting'!$G$17:$G$30)) +
(SUMIF('Vinyl cutting (2)'!$B$17:$B$30,B663,'Vinyl cutting (2)'!$G$17:$G$30)) +
(SUMIF('Apply vinyl graphics'!$B$17:$B$30,B663,'Apply vinyl graphics'!$G$17:$G$30)) +
(SUMIF('Apply vinyl graphics (2)'!$B$17:$B$30,B663,'Apply vinyl graphics (2)'!$G$17:$G$30)) +
(SUMIF('Alum pan sign'!$B$17:$B$30,B663,'Alum pan sign'!$G$17:$G$30)) +
(SUMIF('Alum pan sign (2)'!$B$17:$B$30,B663,'Alum pan sign (2)'!$G$17:$G$30)) +
(SUMIF('Economy pan sign'!$B$17:$B$30,B663,'Economy pan sign'!$G$17:$G$30)) +
(SUMIF('Post and panel sign'!$B$17:$B$30,B663,'Post and panel sign'!$G$17:$G$30)) +
(SUMIF('Post and panel sign (2)'!$B$17:$B$30,B663,'Post and panel sign (2)'!$G$17:$G$30)) +
(SUMIF('Flat panels only'!$B$17:$B$30,B663,'Flat panels only'!$G$17:$G$30)) +
(SUMIF('Flat panels only (2)'!$B$17:$B$30,B663,'Flat panels only (2)'!$G$17:$G$30)) +
(SUMIF('Routed panel shapes'!$B$18:$B$31,B663,'Routed panel shapes'!$G$18:$G$31)) +
(SUMIF('Routed panel shapes (2)'!$B$18:$B$31,B663,'Routed panel shapes (2)'!$G$18:$G$31)) +
(SUMIF('Routed face only'!$B$17:$B$30,B663,'Routed face only'!$G$17:$G$30)) +
(SUMIF('Routed face only (2)'!$B$17:$B$30,B663,'Routed face only (2)'!$G$17:$G$30)) +
(SUMIF('Routed alum faces letters'!$B$17:$B$30,B663,'Routed alum faces letters'!$G$17:$G$30)) +
(SUMIF('Routed alum faces letters (2)'!$B$17:$B$30,B663,'Routed alum faces letters (2)'!$G$17:$G$30)) +
(SUMIF('Routed push through acrylic'!$B$17:$B$30,B663,'Routed push through acrylic'!$G$17:$G$30)) +
(SUMIF('Routed push through acrylic (2)'!$B$17:$B$30,B663,'Routed push through acrylic (2)'!$G$17:$G$30)) +
(SUMIF('Sf routed cabinet'!$B$17:$B$30,B663,'Sf routed cabinet'!$G$17:$G$30)) +
(SUMIF('Sf routed cabinet (2)'!$B$17:$B$30,B663,'Sf routed cabinet (2)'!$G$17:$G$30)) +
(SUMIF('Df routed cabinet'!$B$17:$B$30,B663,'Df routed cabinet'!$G$17:$G$30)) +
(SUMIF('Df routed cabinet (2)'!$B$17:$B$30,B663,'Df routed cabinet (2)'!$G$17:$G$30)) +
(SUMIF('Sf acrylic cabinet'!$B$17:$B$30,B663,'Sf acrylic cabinet'!$G$17:$G$30)) +
(SUMIF('Sf acrylic cabinet (2)'!$B$17:$B$30,B663,'Sf acrylic cabinet (2)'!$G$17:$G$30)) +
(SUMIF('Economy Sf acrylic'!$B$17:$B$30,B663,'Economy Sf acrylic'!$G$17:$G$30)) +
(SUMIF('Df acrylic cabinet'!$B$17:$B$30,B663,'Df acrylic cabinet'!$G$17:$G$30)) +
(SUMIF('Df acrylic cabinet (2)'!$B$17:$B$30,B663,'Df acrylic cabinet (2)'!$G$17:$G$30)) +
(SUMIF('Sf flex cabinet'!$B$17:$B$30,B663,'Sf flex cabinet'!$G$17:$G$30)) +
(SUMIF('Sf flex cabinet (2)'!$B$17:$B$30,B663,'Sf flex cabinet (2)'!$G$17:$G$30)) +
(SUMIF('Df flex cabinet'!$B$17:$B$36,B663,'Df flex cabinet'!$G$17:$G$36)) +
(SUMIF('Df flex cabinet (2)'!$B$17:$B$36,B663,'Df flex cabinet (2)'!$G$17:$G$36)) +
(SUMIF('Pole cover'!$B$17:$B$30,B663,'Pole cover'!$G$17:$G$30)) +
(SUMIF('Pole cover (2)'!$B$17:$B$30,B663,'Pole cover (2)'!$G$17:$G$30)) +
(SUMIF('Structural Steel Fab'!$B$17:$B$29,B663,'Structural Steel Fab'!$G$17:$G$29)) +
(SUMIF(Reveal!$B$17:$B$30,B663,Reveal!$G$17:$G$30)) +
(SUMIF('Reveal (2)'!$B$17:$B$30,B663,'Reveal (2)'!$G$17:$G$30)) +
(SUMIF('Crown cove top'!$B$17:$B$30,B663,'Crown cove top'!$G$17:$G$30)) +
(SUMIF('EMC assembly'!$B$17:$B$30,B663,'EMC assembly'!$G$17:$G$30)) +
(SUMIF(Crating!$B$17:$B$29,B663,Crating!$G$17:$G$29)) +
(SUMIF('LED wiring'!$B$17:$B$30,B663,'LED wiring'!$G$17:$G$30)) +
(SUMIF('Changeable copy face'!$B$17:$B$30,B663,'Changeable copy face'!$G$17:$G$30)) +
(SUMIF('Flex face assembly'!$B$17:$B$30,B663,'Flex face assembly'!$G$17:$G$30)) +
(SUMIF('Routed face assembly'!$B$17:$B$30,B663,'Routed face assembly'!$G$17:$G$30)) +
(SUMIF('Paint calculation'!$B$17:$B$30,B663,'Paint calculation'!$G$17:$G$30)) +
(SUMIF('Trimcap letter face'!$B$17:$B$30,B663,'Trimcap letter face'!$G$17:$G$30)) +
(SUMIF('Trimcap letter face (2)'!$B$17:$B$30,B663,'Trimcap letter face (2)'!$G$17:$G$30)) +
(SUMIF('Channel letter fabrication'!$B$17:$B$30,B663,'Channel letter fabrication'!$G$17:$G$30)) +
(SUMIF('Channel letter fabrication (2)'!$B$17:$B$30,B663,'Channel letter fabrication (2)'!$G$17:$G$30))</f>
        <v>0</v>
      </c>
    </row>
    <row r="664" spans="1:10">
      <c r="A664" s="28" t="str">
        <f>[1]ODBC!$A664</f>
        <v>NR-1230BPX/120 Allanson</v>
      </c>
      <c r="B664" s="29" t="str">
        <f>[1]ODBC!B664</f>
        <v>41020</v>
      </c>
      <c r="C664" s="30">
        <f>IFERROR(VLOOKUP($B664,[1]ODBC!$B:$H,2,FALSE),"")</f>
        <v>96.02</v>
      </c>
      <c r="D664" s="30">
        <f>IFERROR(VLOOKUP($B664,[1]ODBC!$B:$H,3,FALSE),"")</f>
        <v>216.06700000000001</v>
      </c>
      <c r="E664" s="30" t="str">
        <f>IFERROR(VLOOKUP($B664,[1]ODBC!$B:$H,4,FALSE),"")</f>
        <v>EA</v>
      </c>
      <c r="F664" s="31">
        <f>IFERROR(VLOOKUP($B664,[1]ODBC!$B:$H,5,FALSE),"")</f>
        <v>55.56</v>
      </c>
      <c r="G664" s="32">
        <f>[1]ODBC!G664</f>
        <v>0</v>
      </c>
      <c r="H664" s="33">
        <f>SUM([1]ODBC!H664)</f>
        <v>0</v>
      </c>
      <c r="I664" s="41" t="str">
        <f>'Vinyl cutting'!$B$2</f>
        <v>J36938</v>
      </c>
      <c r="J664" s="42">
        <f ca="1">(SUMIF('Freeform time and material'!$B$17:$B$30,B664,'Freeform time and material'!$G$17:$G$30)) +
(SUMIF('Vinyl cutting'!$B$17:$B$30,B664,'Vinyl cutting'!$G$17:$G$30)) +
(SUMIF('Vinyl cutting (2)'!$B$17:$B$30,B664,'Vinyl cutting (2)'!$G$17:$G$30)) +
(SUMIF('Apply vinyl graphics'!$B$17:$B$30,B664,'Apply vinyl graphics'!$G$17:$G$30)) +
(SUMIF('Apply vinyl graphics (2)'!$B$17:$B$30,B664,'Apply vinyl graphics (2)'!$G$17:$G$30)) +
(SUMIF('Alum pan sign'!$B$17:$B$30,B664,'Alum pan sign'!$G$17:$G$30)) +
(SUMIF('Alum pan sign (2)'!$B$17:$B$30,B664,'Alum pan sign (2)'!$G$17:$G$30)) +
(SUMIF('Economy pan sign'!$B$17:$B$30,B664,'Economy pan sign'!$G$17:$G$30)) +
(SUMIF('Post and panel sign'!$B$17:$B$30,B664,'Post and panel sign'!$G$17:$G$30)) +
(SUMIF('Post and panel sign (2)'!$B$17:$B$30,B664,'Post and panel sign (2)'!$G$17:$G$30)) +
(SUMIF('Flat panels only'!$B$17:$B$30,B664,'Flat panels only'!$G$17:$G$30)) +
(SUMIF('Flat panels only (2)'!$B$17:$B$30,B664,'Flat panels only (2)'!$G$17:$G$30)) +
(SUMIF('Routed panel shapes'!$B$18:$B$31,B664,'Routed panel shapes'!$G$18:$G$31)) +
(SUMIF('Routed panel shapes (2)'!$B$18:$B$31,B664,'Routed panel shapes (2)'!$G$18:$G$31)) +
(SUMIF('Routed face only'!$B$17:$B$30,B664,'Routed face only'!$G$17:$G$30)) +
(SUMIF('Routed face only (2)'!$B$17:$B$30,B664,'Routed face only (2)'!$G$17:$G$30)) +
(SUMIF('Routed alum faces letters'!$B$17:$B$30,B664,'Routed alum faces letters'!$G$17:$G$30)) +
(SUMIF('Routed alum faces letters (2)'!$B$17:$B$30,B664,'Routed alum faces letters (2)'!$G$17:$G$30)) +
(SUMIF('Routed push through acrylic'!$B$17:$B$30,B664,'Routed push through acrylic'!$G$17:$G$30)) +
(SUMIF('Routed push through acrylic (2)'!$B$17:$B$30,B664,'Routed push through acrylic (2)'!$G$17:$G$30)) +
(SUMIF('Sf routed cabinet'!$B$17:$B$30,B664,'Sf routed cabinet'!$G$17:$G$30)) +
(SUMIF('Sf routed cabinet (2)'!$B$17:$B$30,B664,'Sf routed cabinet (2)'!$G$17:$G$30)) +
(SUMIF('Df routed cabinet'!$B$17:$B$30,B664,'Df routed cabinet'!$G$17:$G$30)) +
(SUMIF('Df routed cabinet (2)'!$B$17:$B$30,B664,'Df routed cabinet (2)'!$G$17:$G$30)) +
(SUMIF('Sf acrylic cabinet'!$B$17:$B$30,B664,'Sf acrylic cabinet'!$G$17:$G$30)) +
(SUMIF('Sf acrylic cabinet (2)'!$B$17:$B$30,B664,'Sf acrylic cabinet (2)'!$G$17:$G$30)) +
(SUMIF('Economy Sf acrylic'!$B$17:$B$30,B664,'Economy Sf acrylic'!$G$17:$G$30)) +
(SUMIF('Df acrylic cabinet'!$B$17:$B$30,B664,'Df acrylic cabinet'!$G$17:$G$30)) +
(SUMIF('Df acrylic cabinet (2)'!$B$17:$B$30,B664,'Df acrylic cabinet (2)'!$G$17:$G$30)) +
(SUMIF('Sf flex cabinet'!$B$17:$B$30,B664,'Sf flex cabinet'!$G$17:$G$30)) +
(SUMIF('Sf flex cabinet (2)'!$B$17:$B$30,B664,'Sf flex cabinet (2)'!$G$17:$G$30)) +
(SUMIF('Df flex cabinet'!$B$17:$B$36,B664,'Df flex cabinet'!$G$17:$G$36)) +
(SUMIF('Df flex cabinet (2)'!$B$17:$B$36,B664,'Df flex cabinet (2)'!$G$17:$G$36)) +
(SUMIF('Pole cover'!$B$17:$B$30,B664,'Pole cover'!$G$17:$G$30)) +
(SUMIF('Pole cover (2)'!$B$17:$B$30,B664,'Pole cover (2)'!$G$17:$G$30)) +
(SUMIF('Structural Steel Fab'!$B$17:$B$29,B664,'Structural Steel Fab'!$G$17:$G$29)) +
(SUMIF(Reveal!$B$17:$B$30,B664,Reveal!$G$17:$G$30)) +
(SUMIF('Reveal (2)'!$B$17:$B$30,B664,'Reveal (2)'!$G$17:$G$30)) +
(SUMIF('Crown cove top'!$B$17:$B$30,B664,'Crown cove top'!$G$17:$G$30)) +
(SUMIF('EMC assembly'!$B$17:$B$30,B664,'EMC assembly'!$G$17:$G$30)) +
(SUMIF(Crating!$B$17:$B$29,B664,Crating!$G$17:$G$29)) +
(SUMIF('LED wiring'!$B$17:$B$30,B664,'LED wiring'!$G$17:$G$30)) +
(SUMIF('Changeable copy face'!$B$17:$B$30,B664,'Changeable copy face'!$G$17:$G$30)) +
(SUMIF('Flex face assembly'!$B$17:$B$30,B664,'Flex face assembly'!$G$17:$G$30)) +
(SUMIF('Routed face assembly'!$B$17:$B$30,B664,'Routed face assembly'!$G$17:$G$30)) +
(SUMIF('Paint calculation'!$B$17:$B$30,B664,'Paint calculation'!$G$17:$G$30)) +
(SUMIF('Trimcap letter face'!$B$17:$B$30,B664,'Trimcap letter face'!$G$17:$G$30)) +
(SUMIF('Trimcap letter face (2)'!$B$17:$B$30,B664,'Trimcap letter face (2)'!$G$17:$G$30)) +
(SUMIF('Channel letter fabrication'!$B$17:$B$30,B664,'Channel letter fabrication'!$G$17:$G$30)) +
(SUMIF('Channel letter fabrication (2)'!$B$17:$B$30,B664,'Channel letter fabrication (2)'!$G$17:$G$30))</f>
        <v>0</v>
      </c>
    </row>
    <row r="665" spans="1:10">
      <c r="A665" s="28" t="str">
        <f>[1]ODBC!$A665</f>
        <v>NR-1030BPX/120 Allanson</v>
      </c>
      <c r="B665" s="29" t="str">
        <f>[1]ODBC!B665</f>
        <v>41025</v>
      </c>
      <c r="C665" s="30">
        <f>IFERROR(VLOOKUP($B665,[1]ODBC!$B:$H,2,FALSE),"")</f>
        <v>99.36</v>
      </c>
      <c r="D665" s="30">
        <f>IFERROR(VLOOKUP($B665,[1]ODBC!$B:$H,3,FALSE),"")</f>
        <v>223.58199999999999</v>
      </c>
      <c r="E665" s="30" t="str">
        <f>IFERROR(VLOOKUP($B665,[1]ODBC!$B:$H,4,FALSE),"")</f>
        <v>EA</v>
      </c>
      <c r="F665" s="31">
        <f>IFERROR(VLOOKUP($B665,[1]ODBC!$B:$H,5,FALSE),"")</f>
        <v>55.56</v>
      </c>
      <c r="G665" s="32">
        <f>[1]ODBC!G665</f>
        <v>0</v>
      </c>
      <c r="H665" s="33">
        <f>SUM([1]ODBC!H665)</f>
        <v>0</v>
      </c>
      <c r="I665" s="41" t="str">
        <f>'Vinyl cutting'!$B$2</f>
        <v>J36938</v>
      </c>
      <c r="J665" s="42">
        <f ca="1">(SUMIF('Freeform time and material'!$B$17:$B$30,B665,'Freeform time and material'!$G$17:$G$30)) +
(SUMIF('Vinyl cutting'!$B$17:$B$30,B665,'Vinyl cutting'!$G$17:$G$30)) +
(SUMIF('Vinyl cutting (2)'!$B$17:$B$30,B665,'Vinyl cutting (2)'!$G$17:$G$30)) +
(SUMIF('Apply vinyl graphics'!$B$17:$B$30,B665,'Apply vinyl graphics'!$G$17:$G$30)) +
(SUMIF('Apply vinyl graphics (2)'!$B$17:$B$30,B665,'Apply vinyl graphics (2)'!$G$17:$G$30)) +
(SUMIF('Alum pan sign'!$B$17:$B$30,B665,'Alum pan sign'!$G$17:$G$30)) +
(SUMIF('Alum pan sign (2)'!$B$17:$B$30,B665,'Alum pan sign (2)'!$G$17:$G$30)) +
(SUMIF('Economy pan sign'!$B$17:$B$30,B665,'Economy pan sign'!$G$17:$G$30)) +
(SUMIF('Post and panel sign'!$B$17:$B$30,B665,'Post and panel sign'!$G$17:$G$30)) +
(SUMIF('Post and panel sign (2)'!$B$17:$B$30,B665,'Post and panel sign (2)'!$G$17:$G$30)) +
(SUMIF('Flat panels only'!$B$17:$B$30,B665,'Flat panels only'!$G$17:$G$30)) +
(SUMIF('Flat panels only (2)'!$B$17:$B$30,B665,'Flat panels only (2)'!$G$17:$G$30)) +
(SUMIF('Routed panel shapes'!$B$18:$B$31,B665,'Routed panel shapes'!$G$18:$G$31)) +
(SUMIF('Routed panel shapes (2)'!$B$18:$B$31,B665,'Routed panel shapes (2)'!$G$18:$G$31)) +
(SUMIF('Routed face only'!$B$17:$B$30,B665,'Routed face only'!$G$17:$G$30)) +
(SUMIF('Routed face only (2)'!$B$17:$B$30,B665,'Routed face only (2)'!$G$17:$G$30)) +
(SUMIF('Routed alum faces letters'!$B$17:$B$30,B665,'Routed alum faces letters'!$G$17:$G$30)) +
(SUMIF('Routed alum faces letters (2)'!$B$17:$B$30,B665,'Routed alum faces letters (2)'!$G$17:$G$30)) +
(SUMIF('Routed push through acrylic'!$B$17:$B$30,B665,'Routed push through acrylic'!$G$17:$G$30)) +
(SUMIF('Routed push through acrylic (2)'!$B$17:$B$30,B665,'Routed push through acrylic (2)'!$G$17:$G$30)) +
(SUMIF('Sf routed cabinet'!$B$17:$B$30,B665,'Sf routed cabinet'!$G$17:$G$30)) +
(SUMIF('Sf routed cabinet (2)'!$B$17:$B$30,B665,'Sf routed cabinet (2)'!$G$17:$G$30)) +
(SUMIF('Df routed cabinet'!$B$17:$B$30,B665,'Df routed cabinet'!$G$17:$G$30)) +
(SUMIF('Df routed cabinet (2)'!$B$17:$B$30,B665,'Df routed cabinet (2)'!$G$17:$G$30)) +
(SUMIF('Sf acrylic cabinet'!$B$17:$B$30,B665,'Sf acrylic cabinet'!$G$17:$G$30)) +
(SUMIF('Sf acrylic cabinet (2)'!$B$17:$B$30,B665,'Sf acrylic cabinet (2)'!$G$17:$G$30)) +
(SUMIF('Economy Sf acrylic'!$B$17:$B$30,B665,'Economy Sf acrylic'!$G$17:$G$30)) +
(SUMIF('Df acrylic cabinet'!$B$17:$B$30,B665,'Df acrylic cabinet'!$G$17:$G$30)) +
(SUMIF('Df acrylic cabinet (2)'!$B$17:$B$30,B665,'Df acrylic cabinet (2)'!$G$17:$G$30)) +
(SUMIF('Sf flex cabinet'!$B$17:$B$30,B665,'Sf flex cabinet'!$G$17:$G$30)) +
(SUMIF('Sf flex cabinet (2)'!$B$17:$B$30,B665,'Sf flex cabinet (2)'!$G$17:$G$30)) +
(SUMIF('Df flex cabinet'!$B$17:$B$36,B665,'Df flex cabinet'!$G$17:$G$36)) +
(SUMIF('Df flex cabinet (2)'!$B$17:$B$36,B665,'Df flex cabinet (2)'!$G$17:$G$36)) +
(SUMIF('Pole cover'!$B$17:$B$30,B665,'Pole cover'!$G$17:$G$30)) +
(SUMIF('Pole cover (2)'!$B$17:$B$30,B665,'Pole cover (2)'!$G$17:$G$30)) +
(SUMIF('Structural Steel Fab'!$B$17:$B$29,B665,'Structural Steel Fab'!$G$17:$G$29)) +
(SUMIF(Reveal!$B$17:$B$30,B665,Reveal!$G$17:$G$30)) +
(SUMIF('Reveal (2)'!$B$17:$B$30,B665,'Reveal (2)'!$G$17:$G$30)) +
(SUMIF('Crown cove top'!$B$17:$B$30,B665,'Crown cove top'!$G$17:$G$30)) +
(SUMIF('EMC assembly'!$B$17:$B$30,B665,'EMC assembly'!$G$17:$G$30)) +
(SUMIF(Crating!$B$17:$B$29,B665,Crating!$G$17:$G$29)) +
(SUMIF('LED wiring'!$B$17:$B$30,B665,'LED wiring'!$G$17:$G$30)) +
(SUMIF('Changeable copy face'!$B$17:$B$30,B665,'Changeable copy face'!$G$17:$G$30)) +
(SUMIF('Flex face assembly'!$B$17:$B$30,B665,'Flex face assembly'!$G$17:$G$30)) +
(SUMIF('Routed face assembly'!$B$17:$B$30,B665,'Routed face assembly'!$G$17:$G$30)) +
(SUMIF('Paint calculation'!$B$17:$B$30,B665,'Paint calculation'!$G$17:$G$30)) +
(SUMIF('Trimcap letter face'!$B$17:$B$30,B665,'Trimcap letter face'!$G$17:$G$30)) +
(SUMIF('Trimcap letter face (2)'!$B$17:$B$30,B665,'Trimcap letter face (2)'!$G$17:$G$30)) +
(SUMIF('Channel letter fabrication'!$B$17:$B$30,B665,'Channel letter fabrication'!$G$17:$G$30)) +
(SUMIF('Channel letter fabrication (2)'!$B$17:$B$30,B665,'Channel letter fabrication (2)'!$G$17:$G$30))</f>
        <v>0</v>
      </c>
    </row>
    <row r="666" spans="1:10">
      <c r="A666" s="28" t="str">
        <f>[1]ODBC!$A666</f>
        <v>NR-960BPX/120 Allanson</v>
      </c>
      <c r="B666" s="29" t="str">
        <f>[1]ODBC!B666</f>
        <v>41030</v>
      </c>
      <c r="C666" s="30">
        <f>IFERROR(VLOOKUP($B666,[1]ODBC!$B:$H,2,FALSE),"")</f>
        <v>131.82</v>
      </c>
      <c r="D666" s="30">
        <f>IFERROR(VLOOKUP($B666,[1]ODBC!$B:$H,3,FALSE),"")</f>
        <v>296.625</v>
      </c>
      <c r="E666" s="30" t="str">
        <f>IFERROR(VLOOKUP($B666,[1]ODBC!$B:$H,4,FALSE),"")</f>
        <v>EA</v>
      </c>
      <c r="F666" s="31">
        <f>IFERROR(VLOOKUP($B666,[1]ODBC!$B:$H,5,FALSE),"")</f>
        <v>55.56</v>
      </c>
      <c r="G666" s="32">
        <f>[1]ODBC!G666</f>
        <v>0</v>
      </c>
      <c r="H666" s="33">
        <f>SUM([1]ODBC!H666)</f>
        <v>0</v>
      </c>
      <c r="I666" s="41" t="str">
        <f>'Vinyl cutting'!$B$2</f>
        <v>J36938</v>
      </c>
      <c r="J666" s="42">
        <f ca="1">(SUMIF('Freeform time and material'!$B$17:$B$30,B666,'Freeform time and material'!$G$17:$G$30)) +
(SUMIF('Vinyl cutting'!$B$17:$B$30,B666,'Vinyl cutting'!$G$17:$G$30)) +
(SUMIF('Vinyl cutting (2)'!$B$17:$B$30,B666,'Vinyl cutting (2)'!$G$17:$G$30)) +
(SUMIF('Apply vinyl graphics'!$B$17:$B$30,B666,'Apply vinyl graphics'!$G$17:$G$30)) +
(SUMIF('Apply vinyl graphics (2)'!$B$17:$B$30,B666,'Apply vinyl graphics (2)'!$G$17:$G$30)) +
(SUMIF('Alum pan sign'!$B$17:$B$30,B666,'Alum pan sign'!$G$17:$G$30)) +
(SUMIF('Alum pan sign (2)'!$B$17:$B$30,B666,'Alum pan sign (2)'!$G$17:$G$30)) +
(SUMIF('Economy pan sign'!$B$17:$B$30,B666,'Economy pan sign'!$G$17:$G$30)) +
(SUMIF('Post and panel sign'!$B$17:$B$30,B666,'Post and panel sign'!$G$17:$G$30)) +
(SUMIF('Post and panel sign (2)'!$B$17:$B$30,B666,'Post and panel sign (2)'!$G$17:$G$30)) +
(SUMIF('Flat panels only'!$B$17:$B$30,B666,'Flat panels only'!$G$17:$G$30)) +
(SUMIF('Flat panels only (2)'!$B$17:$B$30,B666,'Flat panels only (2)'!$G$17:$G$30)) +
(SUMIF('Routed panel shapes'!$B$18:$B$31,B666,'Routed panel shapes'!$G$18:$G$31)) +
(SUMIF('Routed panel shapes (2)'!$B$18:$B$31,B666,'Routed panel shapes (2)'!$G$18:$G$31)) +
(SUMIF('Routed face only'!$B$17:$B$30,B666,'Routed face only'!$G$17:$G$30)) +
(SUMIF('Routed face only (2)'!$B$17:$B$30,B666,'Routed face only (2)'!$G$17:$G$30)) +
(SUMIF('Routed alum faces letters'!$B$17:$B$30,B666,'Routed alum faces letters'!$G$17:$G$30)) +
(SUMIF('Routed alum faces letters (2)'!$B$17:$B$30,B666,'Routed alum faces letters (2)'!$G$17:$G$30)) +
(SUMIF('Routed push through acrylic'!$B$17:$B$30,B666,'Routed push through acrylic'!$G$17:$G$30)) +
(SUMIF('Routed push through acrylic (2)'!$B$17:$B$30,B666,'Routed push through acrylic (2)'!$G$17:$G$30)) +
(SUMIF('Sf routed cabinet'!$B$17:$B$30,B666,'Sf routed cabinet'!$G$17:$G$30)) +
(SUMIF('Sf routed cabinet (2)'!$B$17:$B$30,B666,'Sf routed cabinet (2)'!$G$17:$G$30)) +
(SUMIF('Df routed cabinet'!$B$17:$B$30,B666,'Df routed cabinet'!$G$17:$G$30)) +
(SUMIF('Df routed cabinet (2)'!$B$17:$B$30,B666,'Df routed cabinet (2)'!$G$17:$G$30)) +
(SUMIF('Sf acrylic cabinet'!$B$17:$B$30,B666,'Sf acrylic cabinet'!$G$17:$G$30)) +
(SUMIF('Sf acrylic cabinet (2)'!$B$17:$B$30,B666,'Sf acrylic cabinet (2)'!$G$17:$G$30)) +
(SUMIF('Economy Sf acrylic'!$B$17:$B$30,B666,'Economy Sf acrylic'!$G$17:$G$30)) +
(SUMIF('Df acrylic cabinet'!$B$17:$B$30,B666,'Df acrylic cabinet'!$G$17:$G$30)) +
(SUMIF('Df acrylic cabinet (2)'!$B$17:$B$30,B666,'Df acrylic cabinet (2)'!$G$17:$G$30)) +
(SUMIF('Sf flex cabinet'!$B$17:$B$30,B666,'Sf flex cabinet'!$G$17:$G$30)) +
(SUMIF('Sf flex cabinet (2)'!$B$17:$B$30,B666,'Sf flex cabinet (2)'!$G$17:$G$30)) +
(SUMIF('Df flex cabinet'!$B$17:$B$36,B666,'Df flex cabinet'!$G$17:$G$36)) +
(SUMIF('Df flex cabinet (2)'!$B$17:$B$36,B666,'Df flex cabinet (2)'!$G$17:$G$36)) +
(SUMIF('Pole cover'!$B$17:$B$30,B666,'Pole cover'!$G$17:$G$30)) +
(SUMIF('Pole cover (2)'!$B$17:$B$30,B666,'Pole cover (2)'!$G$17:$G$30)) +
(SUMIF('Structural Steel Fab'!$B$17:$B$29,B666,'Structural Steel Fab'!$G$17:$G$29)) +
(SUMIF(Reveal!$B$17:$B$30,B666,Reveal!$G$17:$G$30)) +
(SUMIF('Reveal (2)'!$B$17:$B$30,B666,'Reveal (2)'!$G$17:$G$30)) +
(SUMIF('Crown cove top'!$B$17:$B$30,B666,'Crown cove top'!$G$17:$G$30)) +
(SUMIF('EMC assembly'!$B$17:$B$30,B666,'EMC assembly'!$G$17:$G$30)) +
(SUMIF(Crating!$B$17:$B$29,B666,Crating!$G$17:$G$29)) +
(SUMIF('LED wiring'!$B$17:$B$30,B666,'LED wiring'!$G$17:$G$30)) +
(SUMIF('Changeable copy face'!$B$17:$B$30,B666,'Changeable copy face'!$G$17:$G$30)) +
(SUMIF('Flex face assembly'!$B$17:$B$30,B666,'Flex face assembly'!$G$17:$G$30)) +
(SUMIF('Routed face assembly'!$B$17:$B$30,B666,'Routed face assembly'!$G$17:$G$30)) +
(SUMIF('Paint calculation'!$B$17:$B$30,B666,'Paint calculation'!$G$17:$G$30)) +
(SUMIF('Trimcap letter face'!$B$17:$B$30,B666,'Trimcap letter face'!$G$17:$G$30)) +
(SUMIF('Trimcap letter face (2)'!$B$17:$B$30,B666,'Trimcap letter face (2)'!$G$17:$G$30)) +
(SUMIF('Channel letter fabrication'!$B$17:$B$30,B666,'Channel letter fabrication'!$G$17:$G$30)) +
(SUMIF('Channel letter fabrication (2)'!$B$17:$B$30,B666,'Channel letter fabrication (2)'!$G$17:$G$30))</f>
        <v>0</v>
      </c>
    </row>
    <row r="667" spans="1:10">
      <c r="A667" s="28" t="str">
        <f>[1]ODBC!$A667</f>
        <v>1530BPX/277 Allanson</v>
      </c>
      <c r="B667" s="29" t="str">
        <f>[1]ODBC!B667</f>
        <v>41095</v>
      </c>
      <c r="C667" s="30">
        <f>IFERROR(VLOOKUP($B667,[1]ODBC!$B:$H,2,FALSE),"")</f>
        <v>115.35</v>
      </c>
      <c r="D667" s="30">
        <f>IFERROR(VLOOKUP($B667,[1]ODBC!$B:$H,3,FALSE),"")</f>
        <v>259.56299999999999</v>
      </c>
      <c r="E667" s="30" t="str">
        <f>IFERROR(VLOOKUP($B667,[1]ODBC!$B:$H,4,FALSE),"")</f>
        <v>EA</v>
      </c>
      <c r="F667" s="31">
        <f>IFERROR(VLOOKUP($B667,[1]ODBC!$B:$H,5,FALSE),"")</f>
        <v>55.56</v>
      </c>
      <c r="G667" s="32">
        <f>[1]ODBC!G667</f>
        <v>0</v>
      </c>
      <c r="H667" s="33">
        <f>SUM([1]ODBC!H667)</f>
        <v>0</v>
      </c>
      <c r="I667" s="41" t="str">
        <f>'Vinyl cutting'!$B$2</f>
        <v>J36938</v>
      </c>
      <c r="J667" s="42">
        <f ca="1">(SUMIF('Freeform time and material'!$B$17:$B$30,B667,'Freeform time and material'!$G$17:$G$30)) +
(SUMIF('Vinyl cutting'!$B$17:$B$30,B667,'Vinyl cutting'!$G$17:$G$30)) +
(SUMIF('Vinyl cutting (2)'!$B$17:$B$30,B667,'Vinyl cutting (2)'!$G$17:$G$30)) +
(SUMIF('Apply vinyl graphics'!$B$17:$B$30,B667,'Apply vinyl graphics'!$G$17:$G$30)) +
(SUMIF('Apply vinyl graphics (2)'!$B$17:$B$30,B667,'Apply vinyl graphics (2)'!$G$17:$G$30)) +
(SUMIF('Alum pan sign'!$B$17:$B$30,B667,'Alum pan sign'!$G$17:$G$30)) +
(SUMIF('Alum pan sign (2)'!$B$17:$B$30,B667,'Alum pan sign (2)'!$G$17:$G$30)) +
(SUMIF('Economy pan sign'!$B$17:$B$30,B667,'Economy pan sign'!$G$17:$G$30)) +
(SUMIF('Post and panel sign'!$B$17:$B$30,B667,'Post and panel sign'!$G$17:$G$30)) +
(SUMIF('Post and panel sign (2)'!$B$17:$B$30,B667,'Post and panel sign (2)'!$G$17:$G$30)) +
(SUMIF('Flat panels only'!$B$17:$B$30,B667,'Flat panels only'!$G$17:$G$30)) +
(SUMIF('Flat panels only (2)'!$B$17:$B$30,B667,'Flat panels only (2)'!$G$17:$G$30)) +
(SUMIF('Routed panel shapes'!$B$18:$B$31,B667,'Routed panel shapes'!$G$18:$G$31)) +
(SUMIF('Routed panel shapes (2)'!$B$18:$B$31,B667,'Routed panel shapes (2)'!$G$18:$G$31)) +
(SUMIF('Routed face only'!$B$17:$B$30,B667,'Routed face only'!$G$17:$G$30)) +
(SUMIF('Routed face only (2)'!$B$17:$B$30,B667,'Routed face only (2)'!$G$17:$G$30)) +
(SUMIF('Routed alum faces letters'!$B$17:$B$30,B667,'Routed alum faces letters'!$G$17:$G$30)) +
(SUMIF('Routed alum faces letters (2)'!$B$17:$B$30,B667,'Routed alum faces letters (2)'!$G$17:$G$30)) +
(SUMIF('Routed push through acrylic'!$B$17:$B$30,B667,'Routed push through acrylic'!$G$17:$G$30)) +
(SUMIF('Routed push through acrylic (2)'!$B$17:$B$30,B667,'Routed push through acrylic (2)'!$G$17:$G$30)) +
(SUMIF('Sf routed cabinet'!$B$17:$B$30,B667,'Sf routed cabinet'!$G$17:$G$30)) +
(SUMIF('Sf routed cabinet (2)'!$B$17:$B$30,B667,'Sf routed cabinet (2)'!$G$17:$G$30)) +
(SUMIF('Df routed cabinet'!$B$17:$B$30,B667,'Df routed cabinet'!$G$17:$G$30)) +
(SUMIF('Df routed cabinet (2)'!$B$17:$B$30,B667,'Df routed cabinet (2)'!$G$17:$G$30)) +
(SUMIF('Sf acrylic cabinet'!$B$17:$B$30,B667,'Sf acrylic cabinet'!$G$17:$G$30)) +
(SUMIF('Sf acrylic cabinet (2)'!$B$17:$B$30,B667,'Sf acrylic cabinet (2)'!$G$17:$G$30)) +
(SUMIF('Economy Sf acrylic'!$B$17:$B$30,B667,'Economy Sf acrylic'!$G$17:$G$30)) +
(SUMIF('Df acrylic cabinet'!$B$17:$B$30,B667,'Df acrylic cabinet'!$G$17:$G$30)) +
(SUMIF('Df acrylic cabinet (2)'!$B$17:$B$30,B667,'Df acrylic cabinet (2)'!$G$17:$G$30)) +
(SUMIF('Sf flex cabinet'!$B$17:$B$30,B667,'Sf flex cabinet'!$G$17:$G$30)) +
(SUMIF('Sf flex cabinet (2)'!$B$17:$B$30,B667,'Sf flex cabinet (2)'!$G$17:$G$30)) +
(SUMIF('Df flex cabinet'!$B$17:$B$36,B667,'Df flex cabinet'!$G$17:$G$36)) +
(SUMIF('Df flex cabinet (2)'!$B$17:$B$36,B667,'Df flex cabinet (2)'!$G$17:$G$36)) +
(SUMIF('Pole cover'!$B$17:$B$30,B667,'Pole cover'!$G$17:$G$30)) +
(SUMIF('Pole cover (2)'!$B$17:$B$30,B667,'Pole cover (2)'!$G$17:$G$30)) +
(SUMIF('Structural Steel Fab'!$B$17:$B$29,B667,'Structural Steel Fab'!$G$17:$G$29)) +
(SUMIF(Reveal!$B$17:$B$30,B667,Reveal!$G$17:$G$30)) +
(SUMIF('Reveal (2)'!$B$17:$B$30,B667,'Reveal (2)'!$G$17:$G$30)) +
(SUMIF('Crown cove top'!$B$17:$B$30,B667,'Crown cove top'!$G$17:$G$30)) +
(SUMIF('EMC assembly'!$B$17:$B$30,B667,'EMC assembly'!$G$17:$G$30)) +
(SUMIF(Crating!$B$17:$B$29,B667,Crating!$G$17:$G$29)) +
(SUMIF('LED wiring'!$B$17:$B$30,B667,'LED wiring'!$G$17:$G$30)) +
(SUMIF('Changeable copy face'!$B$17:$B$30,B667,'Changeable copy face'!$G$17:$G$30)) +
(SUMIF('Flex face assembly'!$B$17:$B$30,B667,'Flex face assembly'!$G$17:$G$30)) +
(SUMIF('Routed face assembly'!$B$17:$B$30,B667,'Routed face assembly'!$G$17:$G$30)) +
(SUMIF('Paint calculation'!$B$17:$B$30,B667,'Paint calculation'!$G$17:$G$30)) +
(SUMIF('Trimcap letter face'!$B$17:$B$30,B667,'Trimcap letter face'!$G$17:$G$30)) +
(SUMIF('Trimcap letter face (2)'!$B$17:$B$30,B667,'Trimcap letter face (2)'!$G$17:$G$30)) +
(SUMIF('Channel letter fabrication'!$B$17:$B$30,B667,'Channel letter fabrication'!$G$17:$G$30)) +
(SUMIF('Channel letter fabrication (2)'!$B$17:$B$30,B667,'Channel letter fabrication (2)'!$G$17:$G$30))</f>
        <v>0</v>
      </c>
    </row>
    <row r="668" spans="1:10">
      <c r="A668" s="28" t="str">
        <f>[1]ODBC!$A668</f>
        <v>FRAN15030P5G-2UE-277</v>
      </c>
      <c r="B668" s="29" t="str">
        <f>[1]ODBC!B668</f>
        <v>41098</v>
      </c>
      <c r="C668" s="30">
        <f>IFERROR(VLOOKUP($B668,[1]ODBC!$B:$H,2,FALSE),"")</f>
        <v>305.89999999999998</v>
      </c>
      <c r="D668" s="30">
        <f>IFERROR(VLOOKUP($B668,[1]ODBC!$B:$H,3,FALSE),"")</f>
        <v>688.34400000000005</v>
      </c>
      <c r="E668" s="30" t="str">
        <f>IFERROR(VLOOKUP($B668,[1]ODBC!$B:$H,4,FALSE),"")</f>
        <v>EA</v>
      </c>
      <c r="F668" s="31">
        <f>IFERROR(VLOOKUP($B668,[1]ODBC!$B:$H,5,FALSE),"")</f>
        <v>55.56</v>
      </c>
      <c r="G668" s="32">
        <f>[1]ODBC!G668</f>
        <v>0</v>
      </c>
      <c r="H668" s="33">
        <f>SUM([1]ODBC!H668)</f>
        <v>45660</v>
      </c>
      <c r="I668" s="41" t="str">
        <f>'Vinyl cutting'!$B$2</f>
        <v>J36938</v>
      </c>
      <c r="J668" s="42">
        <f ca="1">(SUMIF('Freeform time and material'!$B$17:$B$30,B668,'Freeform time and material'!$G$17:$G$30)) +
(SUMIF('Vinyl cutting'!$B$17:$B$30,B668,'Vinyl cutting'!$G$17:$G$30)) +
(SUMIF('Vinyl cutting (2)'!$B$17:$B$30,B668,'Vinyl cutting (2)'!$G$17:$G$30)) +
(SUMIF('Apply vinyl graphics'!$B$17:$B$30,B668,'Apply vinyl graphics'!$G$17:$G$30)) +
(SUMIF('Apply vinyl graphics (2)'!$B$17:$B$30,B668,'Apply vinyl graphics (2)'!$G$17:$G$30)) +
(SUMIF('Alum pan sign'!$B$17:$B$30,B668,'Alum pan sign'!$G$17:$G$30)) +
(SUMIF('Alum pan sign (2)'!$B$17:$B$30,B668,'Alum pan sign (2)'!$G$17:$G$30)) +
(SUMIF('Economy pan sign'!$B$17:$B$30,B668,'Economy pan sign'!$G$17:$G$30)) +
(SUMIF('Post and panel sign'!$B$17:$B$30,B668,'Post and panel sign'!$G$17:$G$30)) +
(SUMIF('Post and panel sign (2)'!$B$17:$B$30,B668,'Post and panel sign (2)'!$G$17:$G$30)) +
(SUMIF('Flat panels only'!$B$17:$B$30,B668,'Flat panels only'!$G$17:$G$30)) +
(SUMIF('Flat panels only (2)'!$B$17:$B$30,B668,'Flat panels only (2)'!$G$17:$G$30)) +
(SUMIF('Routed panel shapes'!$B$18:$B$31,B668,'Routed panel shapes'!$G$18:$G$31)) +
(SUMIF('Routed panel shapes (2)'!$B$18:$B$31,B668,'Routed panel shapes (2)'!$G$18:$G$31)) +
(SUMIF('Routed face only'!$B$17:$B$30,B668,'Routed face only'!$G$17:$G$30)) +
(SUMIF('Routed face only (2)'!$B$17:$B$30,B668,'Routed face only (2)'!$G$17:$G$30)) +
(SUMIF('Routed alum faces letters'!$B$17:$B$30,B668,'Routed alum faces letters'!$G$17:$G$30)) +
(SUMIF('Routed alum faces letters (2)'!$B$17:$B$30,B668,'Routed alum faces letters (2)'!$G$17:$G$30)) +
(SUMIF('Routed push through acrylic'!$B$17:$B$30,B668,'Routed push through acrylic'!$G$17:$G$30)) +
(SUMIF('Routed push through acrylic (2)'!$B$17:$B$30,B668,'Routed push through acrylic (2)'!$G$17:$G$30)) +
(SUMIF('Sf routed cabinet'!$B$17:$B$30,B668,'Sf routed cabinet'!$G$17:$G$30)) +
(SUMIF('Sf routed cabinet (2)'!$B$17:$B$30,B668,'Sf routed cabinet (2)'!$G$17:$G$30)) +
(SUMIF('Df routed cabinet'!$B$17:$B$30,B668,'Df routed cabinet'!$G$17:$G$30)) +
(SUMIF('Df routed cabinet (2)'!$B$17:$B$30,B668,'Df routed cabinet (2)'!$G$17:$G$30)) +
(SUMIF('Sf acrylic cabinet'!$B$17:$B$30,B668,'Sf acrylic cabinet'!$G$17:$G$30)) +
(SUMIF('Sf acrylic cabinet (2)'!$B$17:$B$30,B668,'Sf acrylic cabinet (2)'!$G$17:$G$30)) +
(SUMIF('Economy Sf acrylic'!$B$17:$B$30,B668,'Economy Sf acrylic'!$G$17:$G$30)) +
(SUMIF('Df acrylic cabinet'!$B$17:$B$30,B668,'Df acrylic cabinet'!$G$17:$G$30)) +
(SUMIF('Df acrylic cabinet (2)'!$B$17:$B$30,B668,'Df acrylic cabinet (2)'!$G$17:$G$30)) +
(SUMIF('Sf flex cabinet'!$B$17:$B$30,B668,'Sf flex cabinet'!$G$17:$G$30)) +
(SUMIF('Sf flex cabinet (2)'!$B$17:$B$30,B668,'Sf flex cabinet (2)'!$G$17:$G$30)) +
(SUMIF('Df flex cabinet'!$B$17:$B$36,B668,'Df flex cabinet'!$G$17:$G$36)) +
(SUMIF('Df flex cabinet (2)'!$B$17:$B$36,B668,'Df flex cabinet (2)'!$G$17:$G$36)) +
(SUMIF('Pole cover'!$B$17:$B$30,B668,'Pole cover'!$G$17:$G$30)) +
(SUMIF('Pole cover (2)'!$B$17:$B$30,B668,'Pole cover (2)'!$G$17:$G$30)) +
(SUMIF('Structural Steel Fab'!$B$17:$B$29,B668,'Structural Steel Fab'!$G$17:$G$29)) +
(SUMIF(Reveal!$B$17:$B$30,B668,Reveal!$G$17:$G$30)) +
(SUMIF('Reveal (2)'!$B$17:$B$30,B668,'Reveal (2)'!$G$17:$G$30)) +
(SUMIF('Crown cove top'!$B$17:$B$30,B668,'Crown cove top'!$G$17:$G$30)) +
(SUMIF('EMC assembly'!$B$17:$B$30,B668,'EMC assembly'!$G$17:$G$30)) +
(SUMIF(Crating!$B$17:$B$29,B668,Crating!$G$17:$G$29)) +
(SUMIF('LED wiring'!$B$17:$B$30,B668,'LED wiring'!$G$17:$G$30)) +
(SUMIF('Changeable copy face'!$B$17:$B$30,B668,'Changeable copy face'!$G$17:$G$30)) +
(SUMIF('Flex face assembly'!$B$17:$B$30,B668,'Flex face assembly'!$G$17:$G$30)) +
(SUMIF('Routed face assembly'!$B$17:$B$30,B668,'Routed face assembly'!$G$17:$G$30)) +
(SUMIF('Paint calculation'!$B$17:$B$30,B668,'Paint calculation'!$G$17:$G$30)) +
(SUMIF('Trimcap letter face'!$B$17:$B$30,B668,'Trimcap letter face'!$G$17:$G$30)) +
(SUMIF('Trimcap letter face (2)'!$B$17:$B$30,B668,'Trimcap letter face (2)'!$G$17:$G$30)) +
(SUMIF('Channel letter fabrication'!$B$17:$B$30,B668,'Channel letter fabrication'!$G$17:$G$30)) +
(SUMIF('Channel letter fabrication (2)'!$B$17:$B$30,B668,'Channel letter fabrication (2)'!$G$17:$G$30))</f>
        <v>0</v>
      </c>
    </row>
    <row r="669" spans="1:10">
      <c r="A669" s="28" t="str">
        <f>[1]ODBC!$A669</f>
        <v>NR-1230BPX/277 Allanson</v>
      </c>
      <c r="B669" s="29" t="str">
        <f>[1]ODBC!B669</f>
        <v>41105</v>
      </c>
      <c r="C669" s="30">
        <f>IFERROR(VLOOKUP($B669,[1]ODBC!$B:$H,2,FALSE),"")</f>
        <v>130.81</v>
      </c>
      <c r="D669" s="30">
        <f>IFERROR(VLOOKUP($B669,[1]ODBC!$B:$H,3,FALSE),"")</f>
        <v>294.35199999999998</v>
      </c>
      <c r="E669" s="30" t="str">
        <f>IFERROR(VLOOKUP($B669,[1]ODBC!$B:$H,4,FALSE),"")</f>
        <v>EA</v>
      </c>
      <c r="F669" s="31">
        <f>IFERROR(VLOOKUP($B669,[1]ODBC!$B:$H,5,FALSE),"")</f>
        <v>55.56</v>
      </c>
      <c r="G669" s="32">
        <f>[1]ODBC!G669</f>
        <v>0</v>
      </c>
      <c r="H669" s="33">
        <f>SUM([1]ODBC!H669)</f>
        <v>0</v>
      </c>
      <c r="I669" s="41" t="str">
        <f>'Vinyl cutting'!$B$2</f>
        <v>J36938</v>
      </c>
      <c r="J669" s="42">
        <f ca="1">(SUMIF('Freeform time and material'!$B$17:$B$30,B669,'Freeform time and material'!$G$17:$G$30)) +
(SUMIF('Vinyl cutting'!$B$17:$B$30,B669,'Vinyl cutting'!$G$17:$G$30)) +
(SUMIF('Vinyl cutting (2)'!$B$17:$B$30,B669,'Vinyl cutting (2)'!$G$17:$G$30)) +
(SUMIF('Apply vinyl graphics'!$B$17:$B$30,B669,'Apply vinyl graphics'!$G$17:$G$30)) +
(SUMIF('Apply vinyl graphics (2)'!$B$17:$B$30,B669,'Apply vinyl graphics (2)'!$G$17:$G$30)) +
(SUMIF('Alum pan sign'!$B$17:$B$30,B669,'Alum pan sign'!$G$17:$G$30)) +
(SUMIF('Alum pan sign (2)'!$B$17:$B$30,B669,'Alum pan sign (2)'!$G$17:$G$30)) +
(SUMIF('Economy pan sign'!$B$17:$B$30,B669,'Economy pan sign'!$G$17:$G$30)) +
(SUMIF('Post and panel sign'!$B$17:$B$30,B669,'Post and panel sign'!$G$17:$G$30)) +
(SUMIF('Post and panel sign (2)'!$B$17:$B$30,B669,'Post and panel sign (2)'!$G$17:$G$30)) +
(SUMIF('Flat panels only'!$B$17:$B$30,B669,'Flat panels only'!$G$17:$G$30)) +
(SUMIF('Flat panels only (2)'!$B$17:$B$30,B669,'Flat panels only (2)'!$G$17:$G$30)) +
(SUMIF('Routed panel shapes'!$B$18:$B$31,B669,'Routed panel shapes'!$G$18:$G$31)) +
(SUMIF('Routed panel shapes (2)'!$B$18:$B$31,B669,'Routed panel shapes (2)'!$G$18:$G$31)) +
(SUMIF('Routed face only'!$B$17:$B$30,B669,'Routed face only'!$G$17:$G$30)) +
(SUMIF('Routed face only (2)'!$B$17:$B$30,B669,'Routed face only (2)'!$G$17:$G$30)) +
(SUMIF('Routed alum faces letters'!$B$17:$B$30,B669,'Routed alum faces letters'!$G$17:$G$30)) +
(SUMIF('Routed alum faces letters (2)'!$B$17:$B$30,B669,'Routed alum faces letters (2)'!$G$17:$G$30)) +
(SUMIF('Routed push through acrylic'!$B$17:$B$30,B669,'Routed push through acrylic'!$G$17:$G$30)) +
(SUMIF('Routed push through acrylic (2)'!$B$17:$B$30,B669,'Routed push through acrylic (2)'!$G$17:$G$30)) +
(SUMIF('Sf routed cabinet'!$B$17:$B$30,B669,'Sf routed cabinet'!$G$17:$G$30)) +
(SUMIF('Sf routed cabinet (2)'!$B$17:$B$30,B669,'Sf routed cabinet (2)'!$G$17:$G$30)) +
(SUMIF('Df routed cabinet'!$B$17:$B$30,B669,'Df routed cabinet'!$G$17:$G$30)) +
(SUMIF('Df routed cabinet (2)'!$B$17:$B$30,B669,'Df routed cabinet (2)'!$G$17:$G$30)) +
(SUMIF('Sf acrylic cabinet'!$B$17:$B$30,B669,'Sf acrylic cabinet'!$G$17:$G$30)) +
(SUMIF('Sf acrylic cabinet (2)'!$B$17:$B$30,B669,'Sf acrylic cabinet (2)'!$G$17:$G$30)) +
(SUMIF('Economy Sf acrylic'!$B$17:$B$30,B669,'Economy Sf acrylic'!$G$17:$G$30)) +
(SUMIF('Df acrylic cabinet'!$B$17:$B$30,B669,'Df acrylic cabinet'!$G$17:$G$30)) +
(SUMIF('Df acrylic cabinet (2)'!$B$17:$B$30,B669,'Df acrylic cabinet (2)'!$G$17:$G$30)) +
(SUMIF('Sf flex cabinet'!$B$17:$B$30,B669,'Sf flex cabinet'!$G$17:$G$30)) +
(SUMIF('Sf flex cabinet (2)'!$B$17:$B$30,B669,'Sf flex cabinet (2)'!$G$17:$G$30)) +
(SUMIF('Df flex cabinet'!$B$17:$B$36,B669,'Df flex cabinet'!$G$17:$G$36)) +
(SUMIF('Df flex cabinet (2)'!$B$17:$B$36,B669,'Df flex cabinet (2)'!$G$17:$G$36)) +
(SUMIF('Pole cover'!$B$17:$B$30,B669,'Pole cover'!$G$17:$G$30)) +
(SUMIF('Pole cover (2)'!$B$17:$B$30,B669,'Pole cover (2)'!$G$17:$G$30)) +
(SUMIF('Structural Steel Fab'!$B$17:$B$29,B669,'Structural Steel Fab'!$G$17:$G$29)) +
(SUMIF(Reveal!$B$17:$B$30,B669,Reveal!$G$17:$G$30)) +
(SUMIF('Reveal (2)'!$B$17:$B$30,B669,'Reveal (2)'!$G$17:$G$30)) +
(SUMIF('Crown cove top'!$B$17:$B$30,B669,'Crown cove top'!$G$17:$G$30)) +
(SUMIF('EMC assembly'!$B$17:$B$30,B669,'EMC assembly'!$G$17:$G$30)) +
(SUMIF(Crating!$B$17:$B$29,B669,Crating!$G$17:$G$29)) +
(SUMIF('LED wiring'!$B$17:$B$30,B669,'LED wiring'!$G$17:$G$30)) +
(SUMIF('Changeable copy face'!$B$17:$B$30,B669,'Changeable copy face'!$G$17:$G$30)) +
(SUMIF('Flex face assembly'!$B$17:$B$30,B669,'Flex face assembly'!$G$17:$G$30)) +
(SUMIF('Routed face assembly'!$B$17:$B$30,B669,'Routed face assembly'!$G$17:$G$30)) +
(SUMIF('Paint calculation'!$B$17:$B$30,B669,'Paint calculation'!$G$17:$G$30)) +
(SUMIF('Trimcap letter face'!$B$17:$B$30,B669,'Trimcap letter face'!$G$17:$G$30)) +
(SUMIF('Trimcap letter face (2)'!$B$17:$B$30,B669,'Trimcap letter face (2)'!$G$17:$G$30)) +
(SUMIF('Channel letter fabrication'!$B$17:$B$30,B669,'Channel letter fabrication'!$G$17:$G$30)) +
(SUMIF('Channel letter fabrication (2)'!$B$17:$B$30,B669,'Channel letter fabrication (2)'!$G$17:$G$30))</f>
        <v>0</v>
      </c>
    </row>
    <row r="670" spans="1:10">
      <c r="A670" s="28" t="str">
        <f>[1]ODBC!$A670</f>
        <v>NR-930CPX/277 Allanson</v>
      </c>
      <c r="B670" s="29" t="str">
        <f>[1]ODBC!B670</f>
        <v>41120</v>
      </c>
      <c r="C670" s="30">
        <f>IFERROR(VLOOKUP($B670,[1]ODBC!$B:$H,2,FALSE),"")</f>
        <v>117.3</v>
      </c>
      <c r="D670" s="30">
        <f>IFERROR(VLOOKUP($B670,[1]ODBC!$B:$H,3,FALSE),"")</f>
        <v>263.95100000000002</v>
      </c>
      <c r="E670" s="30" t="str">
        <f>IFERROR(VLOOKUP($B670,[1]ODBC!$B:$H,4,FALSE),"")</f>
        <v>EA</v>
      </c>
      <c r="F670" s="31">
        <f>IFERROR(VLOOKUP($B670,[1]ODBC!$B:$H,5,FALSE),"")</f>
        <v>55.56</v>
      </c>
      <c r="G670" s="32">
        <f>[1]ODBC!G670</f>
        <v>0</v>
      </c>
      <c r="H670" s="33">
        <f>SUM([1]ODBC!H670)</f>
        <v>0</v>
      </c>
      <c r="I670" s="41" t="str">
        <f>'Vinyl cutting'!$B$2</f>
        <v>J36938</v>
      </c>
      <c r="J670" s="42">
        <f ca="1">(SUMIF('Freeform time and material'!$B$17:$B$30,B670,'Freeform time and material'!$G$17:$G$30)) +
(SUMIF('Vinyl cutting'!$B$17:$B$30,B670,'Vinyl cutting'!$G$17:$G$30)) +
(SUMIF('Vinyl cutting (2)'!$B$17:$B$30,B670,'Vinyl cutting (2)'!$G$17:$G$30)) +
(SUMIF('Apply vinyl graphics'!$B$17:$B$30,B670,'Apply vinyl graphics'!$G$17:$G$30)) +
(SUMIF('Apply vinyl graphics (2)'!$B$17:$B$30,B670,'Apply vinyl graphics (2)'!$G$17:$G$30)) +
(SUMIF('Alum pan sign'!$B$17:$B$30,B670,'Alum pan sign'!$G$17:$G$30)) +
(SUMIF('Alum pan sign (2)'!$B$17:$B$30,B670,'Alum pan sign (2)'!$G$17:$G$30)) +
(SUMIF('Economy pan sign'!$B$17:$B$30,B670,'Economy pan sign'!$G$17:$G$30)) +
(SUMIF('Post and panel sign'!$B$17:$B$30,B670,'Post and panel sign'!$G$17:$G$30)) +
(SUMIF('Post and panel sign (2)'!$B$17:$B$30,B670,'Post and panel sign (2)'!$G$17:$G$30)) +
(SUMIF('Flat panels only'!$B$17:$B$30,B670,'Flat panels only'!$G$17:$G$30)) +
(SUMIF('Flat panels only (2)'!$B$17:$B$30,B670,'Flat panels only (2)'!$G$17:$G$30)) +
(SUMIF('Routed panel shapes'!$B$18:$B$31,B670,'Routed panel shapes'!$G$18:$G$31)) +
(SUMIF('Routed panel shapes (2)'!$B$18:$B$31,B670,'Routed panel shapes (2)'!$G$18:$G$31)) +
(SUMIF('Routed face only'!$B$17:$B$30,B670,'Routed face only'!$G$17:$G$30)) +
(SUMIF('Routed face only (2)'!$B$17:$B$30,B670,'Routed face only (2)'!$G$17:$G$30)) +
(SUMIF('Routed alum faces letters'!$B$17:$B$30,B670,'Routed alum faces letters'!$G$17:$G$30)) +
(SUMIF('Routed alum faces letters (2)'!$B$17:$B$30,B670,'Routed alum faces letters (2)'!$G$17:$G$30)) +
(SUMIF('Routed push through acrylic'!$B$17:$B$30,B670,'Routed push through acrylic'!$G$17:$G$30)) +
(SUMIF('Routed push through acrylic (2)'!$B$17:$B$30,B670,'Routed push through acrylic (2)'!$G$17:$G$30)) +
(SUMIF('Sf routed cabinet'!$B$17:$B$30,B670,'Sf routed cabinet'!$G$17:$G$30)) +
(SUMIF('Sf routed cabinet (2)'!$B$17:$B$30,B670,'Sf routed cabinet (2)'!$G$17:$G$30)) +
(SUMIF('Df routed cabinet'!$B$17:$B$30,B670,'Df routed cabinet'!$G$17:$G$30)) +
(SUMIF('Df routed cabinet (2)'!$B$17:$B$30,B670,'Df routed cabinet (2)'!$G$17:$G$30)) +
(SUMIF('Sf acrylic cabinet'!$B$17:$B$30,B670,'Sf acrylic cabinet'!$G$17:$G$30)) +
(SUMIF('Sf acrylic cabinet (2)'!$B$17:$B$30,B670,'Sf acrylic cabinet (2)'!$G$17:$G$30)) +
(SUMIF('Economy Sf acrylic'!$B$17:$B$30,B670,'Economy Sf acrylic'!$G$17:$G$30)) +
(SUMIF('Df acrylic cabinet'!$B$17:$B$30,B670,'Df acrylic cabinet'!$G$17:$G$30)) +
(SUMIF('Df acrylic cabinet (2)'!$B$17:$B$30,B670,'Df acrylic cabinet (2)'!$G$17:$G$30)) +
(SUMIF('Sf flex cabinet'!$B$17:$B$30,B670,'Sf flex cabinet'!$G$17:$G$30)) +
(SUMIF('Sf flex cabinet (2)'!$B$17:$B$30,B670,'Sf flex cabinet (2)'!$G$17:$G$30)) +
(SUMIF('Df flex cabinet'!$B$17:$B$36,B670,'Df flex cabinet'!$G$17:$G$36)) +
(SUMIF('Df flex cabinet (2)'!$B$17:$B$36,B670,'Df flex cabinet (2)'!$G$17:$G$36)) +
(SUMIF('Pole cover'!$B$17:$B$30,B670,'Pole cover'!$G$17:$G$30)) +
(SUMIF('Pole cover (2)'!$B$17:$B$30,B670,'Pole cover (2)'!$G$17:$G$30)) +
(SUMIF('Structural Steel Fab'!$B$17:$B$29,B670,'Structural Steel Fab'!$G$17:$G$29)) +
(SUMIF(Reveal!$B$17:$B$30,B670,Reveal!$G$17:$G$30)) +
(SUMIF('Reveal (2)'!$B$17:$B$30,B670,'Reveal (2)'!$G$17:$G$30)) +
(SUMIF('Crown cove top'!$B$17:$B$30,B670,'Crown cove top'!$G$17:$G$30)) +
(SUMIF('EMC assembly'!$B$17:$B$30,B670,'EMC assembly'!$G$17:$G$30)) +
(SUMIF(Crating!$B$17:$B$29,B670,Crating!$G$17:$G$29)) +
(SUMIF('LED wiring'!$B$17:$B$30,B670,'LED wiring'!$G$17:$G$30)) +
(SUMIF('Changeable copy face'!$B$17:$B$30,B670,'Changeable copy face'!$G$17:$G$30)) +
(SUMIF('Flex face assembly'!$B$17:$B$30,B670,'Flex face assembly'!$G$17:$G$30)) +
(SUMIF('Routed face assembly'!$B$17:$B$30,B670,'Routed face assembly'!$G$17:$G$30)) +
(SUMIF('Paint calculation'!$B$17:$B$30,B670,'Paint calculation'!$G$17:$G$30)) +
(SUMIF('Trimcap letter face'!$B$17:$B$30,B670,'Trimcap letter face'!$G$17:$G$30)) +
(SUMIF('Trimcap letter face (2)'!$B$17:$B$30,B670,'Trimcap letter face (2)'!$G$17:$G$30)) +
(SUMIF('Channel letter fabrication'!$B$17:$B$30,B670,'Channel letter fabrication'!$G$17:$G$30)) +
(SUMIF('Channel letter fabrication (2)'!$B$17:$B$30,B670,'Channel letter fabrication (2)'!$G$17:$G$30))</f>
        <v>0</v>
      </c>
    </row>
    <row r="671" spans="1:10">
      <c r="A671" s="28" t="str">
        <f>[1]ODBC!$A671</f>
        <v>NR-7530CPX/277 Allanson</v>
      </c>
      <c r="B671" s="29" t="str">
        <f>[1]ODBC!B671</f>
        <v>41130</v>
      </c>
      <c r="C671" s="30">
        <f>IFERROR(VLOOKUP($B671,[1]ODBC!$B:$H,2,FALSE),"")</f>
        <v>67.680000000000007</v>
      </c>
      <c r="D671" s="30">
        <f>IFERROR(VLOOKUP($B671,[1]ODBC!$B:$H,3,FALSE),"")</f>
        <v>152.29499999999999</v>
      </c>
      <c r="E671" s="30" t="str">
        <f>IFERROR(VLOOKUP($B671,[1]ODBC!$B:$H,4,FALSE),"")</f>
        <v>EA</v>
      </c>
      <c r="F671" s="31">
        <f>IFERROR(VLOOKUP($B671,[1]ODBC!$B:$H,5,FALSE),"")</f>
        <v>55.56</v>
      </c>
      <c r="G671" s="32">
        <f>[1]ODBC!G671</f>
        <v>0</v>
      </c>
      <c r="H671" s="33">
        <f>SUM([1]ODBC!H671)</f>
        <v>0</v>
      </c>
      <c r="I671" s="41" t="str">
        <f>'Vinyl cutting'!$B$2</f>
        <v>J36938</v>
      </c>
      <c r="J671" s="42">
        <f ca="1">(SUMIF('Freeform time and material'!$B$17:$B$30,B671,'Freeform time and material'!$G$17:$G$30)) +
(SUMIF('Vinyl cutting'!$B$17:$B$30,B671,'Vinyl cutting'!$G$17:$G$30)) +
(SUMIF('Vinyl cutting (2)'!$B$17:$B$30,B671,'Vinyl cutting (2)'!$G$17:$G$30)) +
(SUMIF('Apply vinyl graphics'!$B$17:$B$30,B671,'Apply vinyl graphics'!$G$17:$G$30)) +
(SUMIF('Apply vinyl graphics (2)'!$B$17:$B$30,B671,'Apply vinyl graphics (2)'!$G$17:$G$30)) +
(SUMIF('Alum pan sign'!$B$17:$B$30,B671,'Alum pan sign'!$G$17:$G$30)) +
(SUMIF('Alum pan sign (2)'!$B$17:$B$30,B671,'Alum pan sign (2)'!$G$17:$G$30)) +
(SUMIF('Economy pan sign'!$B$17:$B$30,B671,'Economy pan sign'!$G$17:$G$30)) +
(SUMIF('Post and panel sign'!$B$17:$B$30,B671,'Post and panel sign'!$G$17:$G$30)) +
(SUMIF('Post and panel sign (2)'!$B$17:$B$30,B671,'Post and panel sign (2)'!$G$17:$G$30)) +
(SUMIF('Flat panels only'!$B$17:$B$30,B671,'Flat panels only'!$G$17:$G$30)) +
(SUMIF('Flat panels only (2)'!$B$17:$B$30,B671,'Flat panels only (2)'!$G$17:$G$30)) +
(SUMIF('Routed panel shapes'!$B$18:$B$31,B671,'Routed panel shapes'!$G$18:$G$31)) +
(SUMIF('Routed panel shapes (2)'!$B$18:$B$31,B671,'Routed panel shapes (2)'!$G$18:$G$31)) +
(SUMIF('Routed face only'!$B$17:$B$30,B671,'Routed face only'!$G$17:$G$30)) +
(SUMIF('Routed face only (2)'!$B$17:$B$30,B671,'Routed face only (2)'!$G$17:$G$30)) +
(SUMIF('Routed alum faces letters'!$B$17:$B$30,B671,'Routed alum faces letters'!$G$17:$G$30)) +
(SUMIF('Routed alum faces letters (2)'!$B$17:$B$30,B671,'Routed alum faces letters (2)'!$G$17:$G$30)) +
(SUMIF('Routed push through acrylic'!$B$17:$B$30,B671,'Routed push through acrylic'!$G$17:$G$30)) +
(SUMIF('Routed push through acrylic (2)'!$B$17:$B$30,B671,'Routed push through acrylic (2)'!$G$17:$G$30)) +
(SUMIF('Sf routed cabinet'!$B$17:$B$30,B671,'Sf routed cabinet'!$G$17:$G$30)) +
(SUMIF('Sf routed cabinet (2)'!$B$17:$B$30,B671,'Sf routed cabinet (2)'!$G$17:$G$30)) +
(SUMIF('Df routed cabinet'!$B$17:$B$30,B671,'Df routed cabinet'!$G$17:$G$30)) +
(SUMIF('Df routed cabinet (2)'!$B$17:$B$30,B671,'Df routed cabinet (2)'!$G$17:$G$30)) +
(SUMIF('Sf acrylic cabinet'!$B$17:$B$30,B671,'Sf acrylic cabinet'!$G$17:$G$30)) +
(SUMIF('Sf acrylic cabinet (2)'!$B$17:$B$30,B671,'Sf acrylic cabinet (2)'!$G$17:$G$30)) +
(SUMIF('Economy Sf acrylic'!$B$17:$B$30,B671,'Economy Sf acrylic'!$G$17:$G$30)) +
(SUMIF('Df acrylic cabinet'!$B$17:$B$30,B671,'Df acrylic cabinet'!$G$17:$G$30)) +
(SUMIF('Df acrylic cabinet (2)'!$B$17:$B$30,B671,'Df acrylic cabinet (2)'!$G$17:$G$30)) +
(SUMIF('Sf flex cabinet'!$B$17:$B$30,B671,'Sf flex cabinet'!$G$17:$G$30)) +
(SUMIF('Sf flex cabinet (2)'!$B$17:$B$30,B671,'Sf flex cabinet (2)'!$G$17:$G$30)) +
(SUMIF('Df flex cabinet'!$B$17:$B$36,B671,'Df flex cabinet'!$G$17:$G$36)) +
(SUMIF('Df flex cabinet (2)'!$B$17:$B$36,B671,'Df flex cabinet (2)'!$G$17:$G$36)) +
(SUMIF('Pole cover'!$B$17:$B$30,B671,'Pole cover'!$G$17:$G$30)) +
(SUMIF('Pole cover (2)'!$B$17:$B$30,B671,'Pole cover (2)'!$G$17:$G$30)) +
(SUMIF('Structural Steel Fab'!$B$17:$B$29,B671,'Structural Steel Fab'!$G$17:$G$29)) +
(SUMIF(Reveal!$B$17:$B$30,B671,Reveal!$G$17:$G$30)) +
(SUMIF('Reveal (2)'!$B$17:$B$30,B671,'Reveal (2)'!$G$17:$G$30)) +
(SUMIF('Crown cove top'!$B$17:$B$30,B671,'Crown cove top'!$G$17:$G$30)) +
(SUMIF('EMC assembly'!$B$17:$B$30,B671,'EMC assembly'!$G$17:$G$30)) +
(SUMIF(Crating!$B$17:$B$29,B671,Crating!$G$17:$G$29)) +
(SUMIF('LED wiring'!$B$17:$B$30,B671,'LED wiring'!$G$17:$G$30)) +
(SUMIF('Changeable copy face'!$B$17:$B$30,B671,'Changeable copy face'!$G$17:$G$30)) +
(SUMIF('Flex face assembly'!$B$17:$B$30,B671,'Flex face assembly'!$G$17:$G$30)) +
(SUMIF('Routed face assembly'!$B$17:$B$30,B671,'Routed face assembly'!$G$17:$G$30)) +
(SUMIF('Paint calculation'!$B$17:$B$30,B671,'Paint calculation'!$G$17:$G$30)) +
(SUMIF('Trimcap letter face'!$B$17:$B$30,B671,'Trimcap letter face'!$G$17:$G$30)) +
(SUMIF('Trimcap letter face (2)'!$B$17:$B$30,B671,'Trimcap letter face (2)'!$G$17:$G$30)) +
(SUMIF('Channel letter fabrication'!$B$17:$B$30,B671,'Channel letter fabrication'!$G$17:$G$30)) +
(SUMIF('Channel letter fabrication (2)'!$B$17:$B$30,B671,'Channel letter fabrication (2)'!$G$17:$G$30))</f>
        <v>0</v>
      </c>
    </row>
    <row r="672" spans="1:10">
      <c r="A672" s="28" t="str">
        <f>[1]ODBC!$A672</f>
        <v>SS1235OX Chnnl Ltr Allanson</v>
      </c>
      <c r="B672" s="29" t="str">
        <f>[1]ODBC!B672</f>
        <v>41175</v>
      </c>
      <c r="C672" s="30">
        <f>IFERROR(VLOOKUP($B672,[1]ODBC!$B:$H,2,FALSE),"")</f>
        <v>92.941000000000003</v>
      </c>
      <c r="D672" s="30">
        <f>IFERROR(VLOOKUP($B672,[1]ODBC!$B:$H,3,FALSE),"")</f>
        <v>209.13800000000001</v>
      </c>
      <c r="E672" s="30" t="str">
        <f>IFERROR(VLOOKUP($B672,[1]ODBC!$B:$H,4,FALSE),"")</f>
        <v>EA</v>
      </c>
      <c r="F672" s="31">
        <f>IFERROR(VLOOKUP($B672,[1]ODBC!$B:$H,5,FALSE),"")</f>
        <v>55.56</v>
      </c>
      <c r="G672" s="32">
        <f>[1]ODBC!G672</f>
        <v>0</v>
      </c>
      <c r="H672" s="33">
        <f>SUM([1]ODBC!H672)</f>
        <v>45966</v>
      </c>
      <c r="I672" s="41" t="str">
        <f>'Vinyl cutting'!$B$2</f>
        <v>J36938</v>
      </c>
      <c r="J672" s="42">
        <f ca="1">(SUMIF('Freeform time and material'!$B$17:$B$30,B672,'Freeform time and material'!$G$17:$G$30)) +
(SUMIF('Vinyl cutting'!$B$17:$B$30,B672,'Vinyl cutting'!$G$17:$G$30)) +
(SUMIF('Vinyl cutting (2)'!$B$17:$B$30,B672,'Vinyl cutting (2)'!$G$17:$G$30)) +
(SUMIF('Apply vinyl graphics'!$B$17:$B$30,B672,'Apply vinyl graphics'!$G$17:$G$30)) +
(SUMIF('Apply vinyl graphics (2)'!$B$17:$B$30,B672,'Apply vinyl graphics (2)'!$G$17:$G$30)) +
(SUMIF('Alum pan sign'!$B$17:$B$30,B672,'Alum pan sign'!$G$17:$G$30)) +
(SUMIF('Alum pan sign (2)'!$B$17:$B$30,B672,'Alum pan sign (2)'!$G$17:$G$30)) +
(SUMIF('Economy pan sign'!$B$17:$B$30,B672,'Economy pan sign'!$G$17:$G$30)) +
(SUMIF('Post and panel sign'!$B$17:$B$30,B672,'Post and panel sign'!$G$17:$G$30)) +
(SUMIF('Post and panel sign (2)'!$B$17:$B$30,B672,'Post and panel sign (2)'!$G$17:$G$30)) +
(SUMIF('Flat panels only'!$B$17:$B$30,B672,'Flat panels only'!$G$17:$G$30)) +
(SUMIF('Flat panels only (2)'!$B$17:$B$30,B672,'Flat panels only (2)'!$G$17:$G$30)) +
(SUMIF('Routed panel shapes'!$B$18:$B$31,B672,'Routed panel shapes'!$G$18:$G$31)) +
(SUMIF('Routed panel shapes (2)'!$B$18:$B$31,B672,'Routed panel shapes (2)'!$G$18:$G$31)) +
(SUMIF('Routed face only'!$B$17:$B$30,B672,'Routed face only'!$G$17:$G$30)) +
(SUMIF('Routed face only (2)'!$B$17:$B$30,B672,'Routed face only (2)'!$G$17:$G$30)) +
(SUMIF('Routed alum faces letters'!$B$17:$B$30,B672,'Routed alum faces letters'!$G$17:$G$30)) +
(SUMIF('Routed alum faces letters (2)'!$B$17:$B$30,B672,'Routed alum faces letters (2)'!$G$17:$G$30)) +
(SUMIF('Routed push through acrylic'!$B$17:$B$30,B672,'Routed push through acrylic'!$G$17:$G$30)) +
(SUMIF('Routed push through acrylic (2)'!$B$17:$B$30,B672,'Routed push through acrylic (2)'!$G$17:$G$30)) +
(SUMIF('Sf routed cabinet'!$B$17:$B$30,B672,'Sf routed cabinet'!$G$17:$G$30)) +
(SUMIF('Sf routed cabinet (2)'!$B$17:$B$30,B672,'Sf routed cabinet (2)'!$G$17:$G$30)) +
(SUMIF('Df routed cabinet'!$B$17:$B$30,B672,'Df routed cabinet'!$G$17:$G$30)) +
(SUMIF('Df routed cabinet (2)'!$B$17:$B$30,B672,'Df routed cabinet (2)'!$G$17:$G$30)) +
(SUMIF('Sf acrylic cabinet'!$B$17:$B$30,B672,'Sf acrylic cabinet'!$G$17:$G$30)) +
(SUMIF('Sf acrylic cabinet (2)'!$B$17:$B$30,B672,'Sf acrylic cabinet (2)'!$G$17:$G$30)) +
(SUMIF('Economy Sf acrylic'!$B$17:$B$30,B672,'Economy Sf acrylic'!$G$17:$G$30)) +
(SUMIF('Df acrylic cabinet'!$B$17:$B$30,B672,'Df acrylic cabinet'!$G$17:$G$30)) +
(SUMIF('Df acrylic cabinet (2)'!$B$17:$B$30,B672,'Df acrylic cabinet (2)'!$G$17:$G$30)) +
(SUMIF('Sf flex cabinet'!$B$17:$B$30,B672,'Sf flex cabinet'!$G$17:$G$30)) +
(SUMIF('Sf flex cabinet (2)'!$B$17:$B$30,B672,'Sf flex cabinet (2)'!$G$17:$G$30)) +
(SUMIF('Df flex cabinet'!$B$17:$B$36,B672,'Df flex cabinet'!$G$17:$G$36)) +
(SUMIF('Df flex cabinet (2)'!$B$17:$B$36,B672,'Df flex cabinet (2)'!$G$17:$G$36)) +
(SUMIF('Pole cover'!$B$17:$B$30,B672,'Pole cover'!$G$17:$G$30)) +
(SUMIF('Pole cover (2)'!$B$17:$B$30,B672,'Pole cover (2)'!$G$17:$G$30)) +
(SUMIF('Structural Steel Fab'!$B$17:$B$29,B672,'Structural Steel Fab'!$G$17:$G$29)) +
(SUMIF(Reveal!$B$17:$B$30,B672,Reveal!$G$17:$G$30)) +
(SUMIF('Reveal (2)'!$B$17:$B$30,B672,'Reveal (2)'!$G$17:$G$30)) +
(SUMIF('Crown cove top'!$B$17:$B$30,B672,'Crown cove top'!$G$17:$G$30)) +
(SUMIF('EMC assembly'!$B$17:$B$30,B672,'EMC assembly'!$G$17:$G$30)) +
(SUMIF(Crating!$B$17:$B$29,B672,Crating!$G$17:$G$29)) +
(SUMIF('LED wiring'!$B$17:$B$30,B672,'LED wiring'!$G$17:$G$30)) +
(SUMIF('Changeable copy face'!$B$17:$B$30,B672,'Changeable copy face'!$G$17:$G$30)) +
(SUMIF('Flex face assembly'!$B$17:$B$30,B672,'Flex face assembly'!$G$17:$G$30)) +
(SUMIF('Routed face assembly'!$B$17:$B$30,B672,'Routed face assembly'!$G$17:$G$30)) +
(SUMIF('Paint calculation'!$B$17:$B$30,B672,'Paint calculation'!$G$17:$G$30)) +
(SUMIF('Trimcap letter face'!$B$17:$B$30,B672,'Trimcap letter face'!$G$17:$G$30)) +
(SUMIF('Trimcap letter face (2)'!$B$17:$B$30,B672,'Trimcap letter face (2)'!$G$17:$G$30)) +
(SUMIF('Channel letter fabrication'!$B$17:$B$30,B672,'Channel letter fabrication'!$G$17:$G$30)) +
(SUMIF('Channel letter fabrication (2)'!$B$17:$B$30,B672,'Channel letter fabrication (2)'!$G$17:$G$30))</f>
        <v>0</v>
      </c>
    </row>
    <row r="673" spans="1:10">
      <c r="A673" s="28" t="str">
        <f>[1]ODBC!$A673</f>
        <v>SS1235ICH Indoor Allanson</v>
      </c>
      <c r="B673" s="29" t="str">
        <f>[1]ODBC!B673</f>
        <v>41180</v>
      </c>
      <c r="C673" s="30">
        <f>IFERROR(VLOOKUP($B673,[1]ODBC!$B:$H,2,FALSE),"")</f>
        <v>67.959999999999994</v>
      </c>
      <c r="D673" s="30">
        <f>IFERROR(VLOOKUP($B673,[1]ODBC!$B:$H,3,FALSE),"")</f>
        <v>152.92500000000001</v>
      </c>
      <c r="E673" s="30" t="str">
        <f>IFERROR(VLOOKUP($B673,[1]ODBC!$B:$H,4,FALSE),"")</f>
        <v>EA</v>
      </c>
      <c r="F673" s="31">
        <f>IFERROR(VLOOKUP($B673,[1]ODBC!$B:$H,5,FALSE),"")</f>
        <v>55.56</v>
      </c>
      <c r="G673" s="32">
        <f>[1]ODBC!G673</f>
        <v>0</v>
      </c>
      <c r="H673" s="33">
        <f>SUM([1]ODBC!H673)</f>
        <v>46042</v>
      </c>
      <c r="I673" s="41" t="str">
        <f>'Vinyl cutting'!$B$2</f>
        <v>J36938</v>
      </c>
      <c r="J673" s="42">
        <f ca="1">(SUMIF('Freeform time and material'!$B$17:$B$30,B673,'Freeform time and material'!$G$17:$G$30)) +
(SUMIF('Vinyl cutting'!$B$17:$B$30,B673,'Vinyl cutting'!$G$17:$G$30)) +
(SUMIF('Vinyl cutting (2)'!$B$17:$B$30,B673,'Vinyl cutting (2)'!$G$17:$G$30)) +
(SUMIF('Apply vinyl graphics'!$B$17:$B$30,B673,'Apply vinyl graphics'!$G$17:$G$30)) +
(SUMIF('Apply vinyl graphics (2)'!$B$17:$B$30,B673,'Apply vinyl graphics (2)'!$G$17:$G$30)) +
(SUMIF('Alum pan sign'!$B$17:$B$30,B673,'Alum pan sign'!$G$17:$G$30)) +
(SUMIF('Alum pan sign (2)'!$B$17:$B$30,B673,'Alum pan sign (2)'!$G$17:$G$30)) +
(SUMIF('Economy pan sign'!$B$17:$B$30,B673,'Economy pan sign'!$G$17:$G$30)) +
(SUMIF('Post and panel sign'!$B$17:$B$30,B673,'Post and panel sign'!$G$17:$G$30)) +
(SUMIF('Post and panel sign (2)'!$B$17:$B$30,B673,'Post and panel sign (2)'!$G$17:$G$30)) +
(SUMIF('Flat panels only'!$B$17:$B$30,B673,'Flat panels only'!$G$17:$G$30)) +
(SUMIF('Flat panels only (2)'!$B$17:$B$30,B673,'Flat panels only (2)'!$G$17:$G$30)) +
(SUMIF('Routed panel shapes'!$B$18:$B$31,B673,'Routed panel shapes'!$G$18:$G$31)) +
(SUMIF('Routed panel shapes (2)'!$B$18:$B$31,B673,'Routed panel shapes (2)'!$G$18:$G$31)) +
(SUMIF('Routed face only'!$B$17:$B$30,B673,'Routed face only'!$G$17:$G$30)) +
(SUMIF('Routed face only (2)'!$B$17:$B$30,B673,'Routed face only (2)'!$G$17:$G$30)) +
(SUMIF('Routed alum faces letters'!$B$17:$B$30,B673,'Routed alum faces letters'!$G$17:$G$30)) +
(SUMIF('Routed alum faces letters (2)'!$B$17:$B$30,B673,'Routed alum faces letters (2)'!$G$17:$G$30)) +
(SUMIF('Routed push through acrylic'!$B$17:$B$30,B673,'Routed push through acrylic'!$G$17:$G$30)) +
(SUMIF('Routed push through acrylic (2)'!$B$17:$B$30,B673,'Routed push through acrylic (2)'!$G$17:$G$30)) +
(SUMIF('Sf routed cabinet'!$B$17:$B$30,B673,'Sf routed cabinet'!$G$17:$G$30)) +
(SUMIF('Sf routed cabinet (2)'!$B$17:$B$30,B673,'Sf routed cabinet (2)'!$G$17:$G$30)) +
(SUMIF('Df routed cabinet'!$B$17:$B$30,B673,'Df routed cabinet'!$G$17:$G$30)) +
(SUMIF('Df routed cabinet (2)'!$B$17:$B$30,B673,'Df routed cabinet (2)'!$G$17:$G$30)) +
(SUMIF('Sf acrylic cabinet'!$B$17:$B$30,B673,'Sf acrylic cabinet'!$G$17:$G$30)) +
(SUMIF('Sf acrylic cabinet (2)'!$B$17:$B$30,B673,'Sf acrylic cabinet (2)'!$G$17:$G$30)) +
(SUMIF('Economy Sf acrylic'!$B$17:$B$30,B673,'Economy Sf acrylic'!$G$17:$G$30)) +
(SUMIF('Df acrylic cabinet'!$B$17:$B$30,B673,'Df acrylic cabinet'!$G$17:$G$30)) +
(SUMIF('Df acrylic cabinet (2)'!$B$17:$B$30,B673,'Df acrylic cabinet (2)'!$G$17:$G$30)) +
(SUMIF('Sf flex cabinet'!$B$17:$B$30,B673,'Sf flex cabinet'!$G$17:$G$30)) +
(SUMIF('Sf flex cabinet (2)'!$B$17:$B$30,B673,'Sf flex cabinet (2)'!$G$17:$G$30)) +
(SUMIF('Df flex cabinet'!$B$17:$B$36,B673,'Df flex cabinet'!$G$17:$G$36)) +
(SUMIF('Df flex cabinet (2)'!$B$17:$B$36,B673,'Df flex cabinet (2)'!$G$17:$G$36)) +
(SUMIF('Pole cover'!$B$17:$B$30,B673,'Pole cover'!$G$17:$G$30)) +
(SUMIF('Pole cover (2)'!$B$17:$B$30,B673,'Pole cover (2)'!$G$17:$G$30)) +
(SUMIF('Structural Steel Fab'!$B$17:$B$29,B673,'Structural Steel Fab'!$G$17:$G$29)) +
(SUMIF(Reveal!$B$17:$B$30,B673,Reveal!$G$17:$G$30)) +
(SUMIF('Reveal (2)'!$B$17:$B$30,B673,'Reveal (2)'!$G$17:$G$30)) +
(SUMIF('Crown cove top'!$B$17:$B$30,B673,'Crown cove top'!$G$17:$G$30)) +
(SUMIF('EMC assembly'!$B$17:$B$30,B673,'EMC assembly'!$G$17:$G$30)) +
(SUMIF(Crating!$B$17:$B$29,B673,Crating!$G$17:$G$29)) +
(SUMIF('LED wiring'!$B$17:$B$30,B673,'LED wiring'!$G$17:$G$30)) +
(SUMIF('Changeable copy face'!$B$17:$B$30,B673,'Changeable copy face'!$G$17:$G$30)) +
(SUMIF('Flex face assembly'!$B$17:$B$30,B673,'Flex face assembly'!$G$17:$G$30)) +
(SUMIF('Routed face assembly'!$B$17:$B$30,B673,'Routed face assembly'!$G$17:$G$30)) +
(SUMIF('Paint calculation'!$B$17:$B$30,B673,'Paint calculation'!$G$17:$G$30)) +
(SUMIF('Trimcap letter face'!$B$17:$B$30,B673,'Trimcap letter face'!$G$17:$G$30)) +
(SUMIF('Trimcap letter face (2)'!$B$17:$B$30,B673,'Trimcap letter face (2)'!$G$17:$G$30)) +
(SUMIF('Channel letter fabrication'!$B$17:$B$30,B673,'Channel letter fabrication'!$G$17:$G$30)) +
(SUMIF('Channel letter fabrication (2)'!$B$17:$B$30,B673,'Channel letter fabrication (2)'!$G$17:$G$30))</f>
        <v>0</v>
      </c>
    </row>
    <row r="674" spans="1:10">
      <c r="A674" s="28" t="str">
        <f>[1]ODBC!$A674</f>
        <v>NR-SS935OX Chnnl Ltr Allanson</v>
      </c>
      <c r="B674" s="29" t="str">
        <f>[1]ODBC!B674</f>
        <v>41185</v>
      </c>
      <c r="C674" s="30">
        <f>IFERROR(VLOOKUP($B674,[1]ODBC!$B:$H,2,FALSE),"")</f>
        <v>56.94</v>
      </c>
      <c r="D674" s="30">
        <f>IFERROR(VLOOKUP($B674,[1]ODBC!$B:$H,3,FALSE),"")</f>
        <v>128.12799999999999</v>
      </c>
      <c r="E674" s="30" t="str">
        <f>IFERROR(VLOOKUP($B674,[1]ODBC!$B:$H,4,FALSE),"")</f>
        <v>EA</v>
      </c>
      <c r="F674" s="31">
        <f>IFERROR(VLOOKUP($B674,[1]ODBC!$B:$H,5,FALSE),"")</f>
        <v>55.56</v>
      </c>
      <c r="G674" s="32">
        <f>[1]ODBC!G674</f>
        <v>0</v>
      </c>
      <c r="H674" s="33">
        <f>SUM([1]ODBC!H674)</f>
        <v>0</v>
      </c>
      <c r="I674" s="41" t="str">
        <f>'Vinyl cutting'!$B$2</f>
        <v>J36938</v>
      </c>
      <c r="J674" s="42">
        <f ca="1">(SUMIF('Freeform time and material'!$B$17:$B$30,B674,'Freeform time and material'!$G$17:$G$30)) +
(SUMIF('Vinyl cutting'!$B$17:$B$30,B674,'Vinyl cutting'!$G$17:$G$30)) +
(SUMIF('Vinyl cutting (2)'!$B$17:$B$30,B674,'Vinyl cutting (2)'!$G$17:$G$30)) +
(SUMIF('Apply vinyl graphics'!$B$17:$B$30,B674,'Apply vinyl graphics'!$G$17:$G$30)) +
(SUMIF('Apply vinyl graphics (2)'!$B$17:$B$30,B674,'Apply vinyl graphics (2)'!$G$17:$G$30)) +
(SUMIF('Alum pan sign'!$B$17:$B$30,B674,'Alum pan sign'!$G$17:$G$30)) +
(SUMIF('Alum pan sign (2)'!$B$17:$B$30,B674,'Alum pan sign (2)'!$G$17:$G$30)) +
(SUMIF('Economy pan sign'!$B$17:$B$30,B674,'Economy pan sign'!$G$17:$G$30)) +
(SUMIF('Post and panel sign'!$B$17:$B$30,B674,'Post and panel sign'!$G$17:$G$30)) +
(SUMIF('Post and panel sign (2)'!$B$17:$B$30,B674,'Post and panel sign (2)'!$G$17:$G$30)) +
(SUMIF('Flat panels only'!$B$17:$B$30,B674,'Flat panels only'!$G$17:$G$30)) +
(SUMIF('Flat panels only (2)'!$B$17:$B$30,B674,'Flat panels only (2)'!$G$17:$G$30)) +
(SUMIF('Routed panel shapes'!$B$18:$B$31,B674,'Routed panel shapes'!$G$18:$G$31)) +
(SUMIF('Routed panel shapes (2)'!$B$18:$B$31,B674,'Routed panel shapes (2)'!$G$18:$G$31)) +
(SUMIF('Routed face only'!$B$17:$B$30,B674,'Routed face only'!$G$17:$G$30)) +
(SUMIF('Routed face only (2)'!$B$17:$B$30,B674,'Routed face only (2)'!$G$17:$G$30)) +
(SUMIF('Routed alum faces letters'!$B$17:$B$30,B674,'Routed alum faces letters'!$G$17:$G$30)) +
(SUMIF('Routed alum faces letters (2)'!$B$17:$B$30,B674,'Routed alum faces letters (2)'!$G$17:$G$30)) +
(SUMIF('Routed push through acrylic'!$B$17:$B$30,B674,'Routed push through acrylic'!$G$17:$G$30)) +
(SUMIF('Routed push through acrylic (2)'!$B$17:$B$30,B674,'Routed push through acrylic (2)'!$G$17:$G$30)) +
(SUMIF('Sf routed cabinet'!$B$17:$B$30,B674,'Sf routed cabinet'!$G$17:$G$30)) +
(SUMIF('Sf routed cabinet (2)'!$B$17:$B$30,B674,'Sf routed cabinet (2)'!$G$17:$G$30)) +
(SUMIF('Df routed cabinet'!$B$17:$B$30,B674,'Df routed cabinet'!$G$17:$G$30)) +
(SUMIF('Df routed cabinet (2)'!$B$17:$B$30,B674,'Df routed cabinet (2)'!$G$17:$G$30)) +
(SUMIF('Sf acrylic cabinet'!$B$17:$B$30,B674,'Sf acrylic cabinet'!$G$17:$G$30)) +
(SUMIF('Sf acrylic cabinet (2)'!$B$17:$B$30,B674,'Sf acrylic cabinet (2)'!$G$17:$G$30)) +
(SUMIF('Economy Sf acrylic'!$B$17:$B$30,B674,'Economy Sf acrylic'!$G$17:$G$30)) +
(SUMIF('Df acrylic cabinet'!$B$17:$B$30,B674,'Df acrylic cabinet'!$G$17:$G$30)) +
(SUMIF('Df acrylic cabinet (2)'!$B$17:$B$30,B674,'Df acrylic cabinet (2)'!$G$17:$G$30)) +
(SUMIF('Sf flex cabinet'!$B$17:$B$30,B674,'Sf flex cabinet'!$G$17:$G$30)) +
(SUMIF('Sf flex cabinet (2)'!$B$17:$B$30,B674,'Sf flex cabinet (2)'!$G$17:$G$30)) +
(SUMIF('Df flex cabinet'!$B$17:$B$36,B674,'Df flex cabinet'!$G$17:$G$36)) +
(SUMIF('Df flex cabinet (2)'!$B$17:$B$36,B674,'Df flex cabinet (2)'!$G$17:$G$36)) +
(SUMIF('Pole cover'!$B$17:$B$30,B674,'Pole cover'!$G$17:$G$30)) +
(SUMIF('Pole cover (2)'!$B$17:$B$30,B674,'Pole cover (2)'!$G$17:$G$30)) +
(SUMIF('Structural Steel Fab'!$B$17:$B$29,B674,'Structural Steel Fab'!$G$17:$G$29)) +
(SUMIF(Reveal!$B$17:$B$30,B674,Reveal!$G$17:$G$30)) +
(SUMIF('Reveal (2)'!$B$17:$B$30,B674,'Reveal (2)'!$G$17:$G$30)) +
(SUMIF('Crown cove top'!$B$17:$B$30,B674,'Crown cove top'!$G$17:$G$30)) +
(SUMIF('EMC assembly'!$B$17:$B$30,B674,'EMC assembly'!$G$17:$G$30)) +
(SUMIF(Crating!$B$17:$B$29,B674,Crating!$G$17:$G$29)) +
(SUMIF('LED wiring'!$B$17:$B$30,B674,'LED wiring'!$G$17:$G$30)) +
(SUMIF('Changeable copy face'!$B$17:$B$30,B674,'Changeable copy face'!$G$17:$G$30)) +
(SUMIF('Flex face assembly'!$B$17:$B$30,B674,'Flex face assembly'!$G$17:$G$30)) +
(SUMIF('Routed face assembly'!$B$17:$B$30,B674,'Routed face assembly'!$G$17:$G$30)) +
(SUMIF('Paint calculation'!$B$17:$B$30,B674,'Paint calculation'!$G$17:$G$30)) +
(SUMIF('Trimcap letter face'!$B$17:$B$30,B674,'Trimcap letter face'!$G$17:$G$30)) +
(SUMIF('Trimcap letter face (2)'!$B$17:$B$30,B674,'Trimcap letter face (2)'!$G$17:$G$30)) +
(SUMIF('Channel letter fabrication'!$B$17:$B$30,B674,'Channel letter fabrication'!$G$17:$G$30)) +
(SUMIF('Channel letter fabrication (2)'!$B$17:$B$30,B674,'Channel letter fabrication (2)'!$G$17:$G$30))</f>
        <v>0</v>
      </c>
    </row>
    <row r="675" spans="1:10">
      <c r="A675" s="28" t="str">
        <f>[1]ODBC!$A675</f>
        <v>NR-6030 Ventex CL</v>
      </c>
      <c r="B675" s="29" t="str">
        <f>[1]ODBC!B675</f>
        <v>41192</v>
      </c>
      <c r="C675" s="30">
        <f>IFERROR(VLOOKUP($B675,[1]ODBC!$B:$H,2,FALSE),"")</f>
        <v>54.63</v>
      </c>
      <c r="D675" s="30">
        <f>IFERROR(VLOOKUP($B675,[1]ODBC!$B:$H,3,FALSE),"")</f>
        <v>122.93</v>
      </c>
      <c r="E675" s="30" t="str">
        <f>IFERROR(VLOOKUP($B675,[1]ODBC!$B:$H,4,FALSE),"")</f>
        <v>EA</v>
      </c>
      <c r="F675" s="31">
        <f>IFERROR(VLOOKUP($B675,[1]ODBC!$B:$H,5,FALSE),"")</f>
        <v>55.56</v>
      </c>
      <c r="G675" s="32">
        <f>[1]ODBC!G675</f>
        <v>0</v>
      </c>
      <c r="H675" s="33">
        <f>SUM([1]ODBC!H675)</f>
        <v>0</v>
      </c>
      <c r="I675" s="41" t="str">
        <f>'Vinyl cutting'!$B$2</f>
        <v>J36938</v>
      </c>
      <c r="J675" s="42">
        <f ca="1">(SUMIF('Freeform time and material'!$B$17:$B$30,B675,'Freeform time and material'!$G$17:$G$30)) +
(SUMIF('Vinyl cutting'!$B$17:$B$30,B675,'Vinyl cutting'!$G$17:$G$30)) +
(SUMIF('Vinyl cutting (2)'!$B$17:$B$30,B675,'Vinyl cutting (2)'!$G$17:$G$30)) +
(SUMIF('Apply vinyl graphics'!$B$17:$B$30,B675,'Apply vinyl graphics'!$G$17:$G$30)) +
(SUMIF('Apply vinyl graphics (2)'!$B$17:$B$30,B675,'Apply vinyl graphics (2)'!$G$17:$G$30)) +
(SUMIF('Alum pan sign'!$B$17:$B$30,B675,'Alum pan sign'!$G$17:$G$30)) +
(SUMIF('Alum pan sign (2)'!$B$17:$B$30,B675,'Alum pan sign (2)'!$G$17:$G$30)) +
(SUMIF('Economy pan sign'!$B$17:$B$30,B675,'Economy pan sign'!$G$17:$G$30)) +
(SUMIF('Post and panel sign'!$B$17:$B$30,B675,'Post and panel sign'!$G$17:$G$30)) +
(SUMIF('Post and panel sign (2)'!$B$17:$B$30,B675,'Post and panel sign (2)'!$G$17:$G$30)) +
(SUMIF('Flat panels only'!$B$17:$B$30,B675,'Flat panels only'!$G$17:$G$30)) +
(SUMIF('Flat panels only (2)'!$B$17:$B$30,B675,'Flat panels only (2)'!$G$17:$G$30)) +
(SUMIF('Routed panel shapes'!$B$18:$B$31,B675,'Routed panel shapes'!$G$18:$G$31)) +
(SUMIF('Routed panel shapes (2)'!$B$18:$B$31,B675,'Routed panel shapes (2)'!$G$18:$G$31)) +
(SUMIF('Routed face only'!$B$17:$B$30,B675,'Routed face only'!$G$17:$G$30)) +
(SUMIF('Routed face only (2)'!$B$17:$B$30,B675,'Routed face only (2)'!$G$17:$G$30)) +
(SUMIF('Routed alum faces letters'!$B$17:$B$30,B675,'Routed alum faces letters'!$G$17:$G$30)) +
(SUMIF('Routed alum faces letters (2)'!$B$17:$B$30,B675,'Routed alum faces letters (2)'!$G$17:$G$30)) +
(SUMIF('Routed push through acrylic'!$B$17:$B$30,B675,'Routed push through acrylic'!$G$17:$G$30)) +
(SUMIF('Routed push through acrylic (2)'!$B$17:$B$30,B675,'Routed push through acrylic (2)'!$G$17:$G$30)) +
(SUMIF('Sf routed cabinet'!$B$17:$B$30,B675,'Sf routed cabinet'!$G$17:$G$30)) +
(SUMIF('Sf routed cabinet (2)'!$B$17:$B$30,B675,'Sf routed cabinet (2)'!$G$17:$G$30)) +
(SUMIF('Df routed cabinet'!$B$17:$B$30,B675,'Df routed cabinet'!$G$17:$G$30)) +
(SUMIF('Df routed cabinet (2)'!$B$17:$B$30,B675,'Df routed cabinet (2)'!$G$17:$G$30)) +
(SUMIF('Sf acrylic cabinet'!$B$17:$B$30,B675,'Sf acrylic cabinet'!$G$17:$G$30)) +
(SUMIF('Sf acrylic cabinet (2)'!$B$17:$B$30,B675,'Sf acrylic cabinet (2)'!$G$17:$G$30)) +
(SUMIF('Economy Sf acrylic'!$B$17:$B$30,B675,'Economy Sf acrylic'!$G$17:$G$30)) +
(SUMIF('Df acrylic cabinet'!$B$17:$B$30,B675,'Df acrylic cabinet'!$G$17:$G$30)) +
(SUMIF('Df acrylic cabinet (2)'!$B$17:$B$30,B675,'Df acrylic cabinet (2)'!$G$17:$G$30)) +
(SUMIF('Sf flex cabinet'!$B$17:$B$30,B675,'Sf flex cabinet'!$G$17:$G$30)) +
(SUMIF('Sf flex cabinet (2)'!$B$17:$B$30,B675,'Sf flex cabinet (2)'!$G$17:$G$30)) +
(SUMIF('Df flex cabinet'!$B$17:$B$36,B675,'Df flex cabinet'!$G$17:$G$36)) +
(SUMIF('Df flex cabinet (2)'!$B$17:$B$36,B675,'Df flex cabinet (2)'!$G$17:$G$36)) +
(SUMIF('Pole cover'!$B$17:$B$30,B675,'Pole cover'!$G$17:$G$30)) +
(SUMIF('Pole cover (2)'!$B$17:$B$30,B675,'Pole cover (2)'!$G$17:$G$30)) +
(SUMIF('Structural Steel Fab'!$B$17:$B$29,B675,'Structural Steel Fab'!$G$17:$G$29)) +
(SUMIF(Reveal!$B$17:$B$30,B675,Reveal!$G$17:$G$30)) +
(SUMIF('Reveal (2)'!$B$17:$B$30,B675,'Reveal (2)'!$G$17:$G$30)) +
(SUMIF('Crown cove top'!$B$17:$B$30,B675,'Crown cove top'!$G$17:$G$30)) +
(SUMIF('EMC assembly'!$B$17:$B$30,B675,'EMC assembly'!$G$17:$G$30)) +
(SUMIF(Crating!$B$17:$B$29,B675,Crating!$G$17:$G$29)) +
(SUMIF('LED wiring'!$B$17:$B$30,B675,'LED wiring'!$G$17:$G$30)) +
(SUMIF('Changeable copy face'!$B$17:$B$30,B675,'Changeable copy face'!$G$17:$G$30)) +
(SUMIF('Flex face assembly'!$B$17:$B$30,B675,'Flex face assembly'!$G$17:$G$30)) +
(SUMIF('Routed face assembly'!$B$17:$B$30,B675,'Routed face assembly'!$G$17:$G$30)) +
(SUMIF('Paint calculation'!$B$17:$B$30,B675,'Paint calculation'!$G$17:$G$30)) +
(SUMIF('Trimcap letter face'!$B$17:$B$30,B675,'Trimcap letter face'!$G$17:$G$30)) +
(SUMIF('Trimcap letter face (2)'!$B$17:$B$30,B675,'Trimcap letter face (2)'!$G$17:$G$30)) +
(SUMIF('Channel letter fabrication'!$B$17:$B$30,B675,'Channel letter fabrication'!$G$17:$G$30)) +
(SUMIF('Channel letter fabrication (2)'!$B$17:$B$30,B675,'Channel letter fabrication (2)'!$G$17:$G$30))</f>
        <v>0</v>
      </c>
    </row>
    <row r="676" spans="1:10">
      <c r="A676" s="28" t="str">
        <f>[1]ODBC!$A676</f>
        <v>VT9030CL-277 Ventex</v>
      </c>
      <c r="B676" s="29" t="str">
        <f>[1]ODBC!B676</f>
        <v>41195</v>
      </c>
      <c r="C676" s="30">
        <f>IFERROR(VLOOKUP($B676,[1]ODBC!$B:$H,2,FALSE),"")</f>
        <v>68.849999999999994</v>
      </c>
      <c r="D676" s="30">
        <f>IFERROR(VLOOKUP($B676,[1]ODBC!$B:$H,3,FALSE),"")</f>
        <v>154.928</v>
      </c>
      <c r="E676" s="30" t="str">
        <f>IFERROR(VLOOKUP($B676,[1]ODBC!$B:$H,4,FALSE),"")</f>
        <v>EA</v>
      </c>
      <c r="F676" s="31">
        <f>IFERROR(VLOOKUP($B676,[1]ODBC!$B:$H,5,FALSE),"")</f>
        <v>55.56</v>
      </c>
      <c r="G676" s="32">
        <f>[1]ODBC!G676</f>
        <v>0</v>
      </c>
      <c r="H676" s="33">
        <f>SUM([1]ODBC!H676)</f>
        <v>0</v>
      </c>
      <c r="I676" s="41" t="str">
        <f>'Vinyl cutting'!$B$2</f>
        <v>J36938</v>
      </c>
      <c r="J676" s="42">
        <f ca="1">(SUMIF('Freeform time and material'!$B$17:$B$30,B676,'Freeform time and material'!$G$17:$G$30)) +
(SUMIF('Vinyl cutting'!$B$17:$B$30,B676,'Vinyl cutting'!$G$17:$G$30)) +
(SUMIF('Vinyl cutting (2)'!$B$17:$B$30,B676,'Vinyl cutting (2)'!$G$17:$G$30)) +
(SUMIF('Apply vinyl graphics'!$B$17:$B$30,B676,'Apply vinyl graphics'!$G$17:$G$30)) +
(SUMIF('Apply vinyl graphics (2)'!$B$17:$B$30,B676,'Apply vinyl graphics (2)'!$G$17:$G$30)) +
(SUMIF('Alum pan sign'!$B$17:$B$30,B676,'Alum pan sign'!$G$17:$G$30)) +
(SUMIF('Alum pan sign (2)'!$B$17:$B$30,B676,'Alum pan sign (2)'!$G$17:$G$30)) +
(SUMIF('Economy pan sign'!$B$17:$B$30,B676,'Economy pan sign'!$G$17:$G$30)) +
(SUMIF('Post and panel sign'!$B$17:$B$30,B676,'Post and panel sign'!$G$17:$G$30)) +
(SUMIF('Post and panel sign (2)'!$B$17:$B$30,B676,'Post and panel sign (2)'!$G$17:$G$30)) +
(SUMIF('Flat panels only'!$B$17:$B$30,B676,'Flat panels only'!$G$17:$G$30)) +
(SUMIF('Flat panels only (2)'!$B$17:$B$30,B676,'Flat panels only (2)'!$G$17:$G$30)) +
(SUMIF('Routed panel shapes'!$B$18:$B$31,B676,'Routed panel shapes'!$G$18:$G$31)) +
(SUMIF('Routed panel shapes (2)'!$B$18:$B$31,B676,'Routed panel shapes (2)'!$G$18:$G$31)) +
(SUMIF('Routed face only'!$B$17:$B$30,B676,'Routed face only'!$G$17:$G$30)) +
(SUMIF('Routed face only (2)'!$B$17:$B$30,B676,'Routed face only (2)'!$G$17:$G$30)) +
(SUMIF('Routed alum faces letters'!$B$17:$B$30,B676,'Routed alum faces letters'!$G$17:$G$30)) +
(SUMIF('Routed alum faces letters (2)'!$B$17:$B$30,B676,'Routed alum faces letters (2)'!$G$17:$G$30)) +
(SUMIF('Routed push through acrylic'!$B$17:$B$30,B676,'Routed push through acrylic'!$G$17:$G$30)) +
(SUMIF('Routed push through acrylic (2)'!$B$17:$B$30,B676,'Routed push through acrylic (2)'!$G$17:$G$30)) +
(SUMIF('Sf routed cabinet'!$B$17:$B$30,B676,'Sf routed cabinet'!$G$17:$G$30)) +
(SUMIF('Sf routed cabinet (2)'!$B$17:$B$30,B676,'Sf routed cabinet (2)'!$G$17:$G$30)) +
(SUMIF('Df routed cabinet'!$B$17:$B$30,B676,'Df routed cabinet'!$G$17:$G$30)) +
(SUMIF('Df routed cabinet (2)'!$B$17:$B$30,B676,'Df routed cabinet (2)'!$G$17:$G$30)) +
(SUMIF('Sf acrylic cabinet'!$B$17:$B$30,B676,'Sf acrylic cabinet'!$G$17:$G$30)) +
(SUMIF('Sf acrylic cabinet (2)'!$B$17:$B$30,B676,'Sf acrylic cabinet (2)'!$G$17:$G$30)) +
(SUMIF('Economy Sf acrylic'!$B$17:$B$30,B676,'Economy Sf acrylic'!$G$17:$G$30)) +
(SUMIF('Df acrylic cabinet'!$B$17:$B$30,B676,'Df acrylic cabinet'!$G$17:$G$30)) +
(SUMIF('Df acrylic cabinet (2)'!$B$17:$B$30,B676,'Df acrylic cabinet (2)'!$G$17:$G$30)) +
(SUMIF('Sf flex cabinet'!$B$17:$B$30,B676,'Sf flex cabinet'!$G$17:$G$30)) +
(SUMIF('Sf flex cabinet (2)'!$B$17:$B$30,B676,'Sf flex cabinet (2)'!$G$17:$G$30)) +
(SUMIF('Df flex cabinet'!$B$17:$B$36,B676,'Df flex cabinet'!$G$17:$G$36)) +
(SUMIF('Df flex cabinet (2)'!$B$17:$B$36,B676,'Df flex cabinet (2)'!$G$17:$G$36)) +
(SUMIF('Pole cover'!$B$17:$B$30,B676,'Pole cover'!$G$17:$G$30)) +
(SUMIF('Pole cover (2)'!$B$17:$B$30,B676,'Pole cover (2)'!$G$17:$G$30)) +
(SUMIF('Structural Steel Fab'!$B$17:$B$29,B676,'Structural Steel Fab'!$G$17:$G$29)) +
(SUMIF(Reveal!$B$17:$B$30,B676,Reveal!$G$17:$G$30)) +
(SUMIF('Reveal (2)'!$B$17:$B$30,B676,'Reveal (2)'!$G$17:$G$30)) +
(SUMIF('Crown cove top'!$B$17:$B$30,B676,'Crown cove top'!$G$17:$G$30)) +
(SUMIF('EMC assembly'!$B$17:$B$30,B676,'EMC assembly'!$G$17:$G$30)) +
(SUMIF(Crating!$B$17:$B$29,B676,Crating!$G$17:$G$29)) +
(SUMIF('LED wiring'!$B$17:$B$30,B676,'LED wiring'!$G$17:$G$30)) +
(SUMIF('Changeable copy face'!$B$17:$B$30,B676,'Changeable copy face'!$G$17:$G$30)) +
(SUMIF('Flex face assembly'!$B$17:$B$30,B676,'Flex face assembly'!$G$17:$G$30)) +
(SUMIF('Routed face assembly'!$B$17:$B$30,B676,'Routed face assembly'!$G$17:$G$30)) +
(SUMIF('Paint calculation'!$B$17:$B$30,B676,'Paint calculation'!$G$17:$G$30)) +
(SUMIF('Trimcap letter face'!$B$17:$B$30,B676,'Trimcap letter face'!$G$17:$G$30)) +
(SUMIF('Trimcap letter face (2)'!$B$17:$B$30,B676,'Trimcap letter face (2)'!$G$17:$G$30)) +
(SUMIF('Channel letter fabrication'!$B$17:$B$30,B676,'Channel letter fabrication'!$G$17:$G$30)) +
(SUMIF('Channel letter fabrication (2)'!$B$17:$B$30,B676,'Channel letter fabrication (2)'!$G$17:$G$30))</f>
        <v>0</v>
      </c>
    </row>
    <row r="677" spans="1:10">
      <c r="A677" s="28" t="str">
        <f>[1]ODBC!$A677</f>
        <v>NR-1230CL-120v  Ventex</v>
      </c>
      <c r="B677" s="29" t="str">
        <f>[1]ODBC!B677</f>
        <v>41196</v>
      </c>
      <c r="C677" s="30">
        <f>IFERROR(VLOOKUP($B677,[1]ODBC!$B:$H,2,FALSE),"")</f>
        <v>165.42</v>
      </c>
      <c r="D677" s="30">
        <f>IFERROR(VLOOKUP($B677,[1]ODBC!$B:$H,3,FALSE),"")</f>
        <v>372.23200000000003</v>
      </c>
      <c r="E677" s="30" t="str">
        <f>IFERROR(VLOOKUP($B677,[1]ODBC!$B:$H,4,FALSE),"")</f>
        <v>EA</v>
      </c>
      <c r="F677" s="31">
        <f>IFERROR(VLOOKUP($B677,[1]ODBC!$B:$H,5,FALSE),"")</f>
        <v>55.56</v>
      </c>
      <c r="G677" s="32">
        <f>[1]ODBC!G677</f>
        <v>0</v>
      </c>
      <c r="H677" s="33">
        <f>SUM([1]ODBC!H677)</f>
        <v>45153</v>
      </c>
      <c r="I677" s="41" t="str">
        <f>'Vinyl cutting'!$B$2</f>
        <v>J36938</v>
      </c>
      <c r="J677" s="42">
        <f ca="1">(SUMIF('Freeform time and material'!$B$17:$B$30,B677,'Freeform time and material'!$G$17:$G$30)) +
(SUMIF('Vinyl cutting'!$B$17:$B$30,B677,'Vinyl cutting'!$G$17:$G$30)) +
(SUMIF('Vinyl cutting (2)'!$B$17:$B$30,B677,'Vinyl cutting (2)'!$G$17:$G$30)) +
(SUMIF('Apply vinyl graphics'!$B$17:$B$30,B677,'Apply vinyl graphics'!$G$17:$G$30)) +
(SUMIF('Apply vinyl graphics (2)'!$B$17:$B$30,B677,'Apply vinyl graphics (2)'!$G$17:$G$30)) +
(SUMIF('Alum pan sign'!$B$17:$B$30,B677,'Alum pan sign'!$G$17:$G$30)) +
(SUMIF('Alum pan sign (2)'!$B$17:$B$30,B677,'Alum pan sign (2)'!$G$17:$G$30)) +
(SUMIF('Economy pan sign'!$B$17:$B$30,B677,'Economy pan sign'!$G$17:$G$30)) +
(SUMIF('Post and panel sign'!$B$17:$B$30,B677,'Post and panel sign'!$G$17:$G$30)) +
(SUMIF('Post and panel sign (2)'!$B$17:$B$30,B677,'Post and panel sign (2)'!$G$17:$G$30)) +
(SUMIF('Flat panels only'!$B$17:$B$30,B677,'Flat panels only'!$G$17:$G$30)) +
(SUMIF('Flat panels only (2)'!$B$17:$B$30,B677,'Flat panels only (2)'!$G$17:$G$30)) +
(SUMIF('Routed panel shapes'!$B$18:$B$31,B677,'Routed panel shapes'!$G$18:$G$31)) +
(SUMIF('Routed panel shapes (2)'!$B$18:$B$31,B677,'Routed panel shapes (2)'!$G$18:$G$31)) +
(SUMIF('Routed face only'!$B$17:$B$30,B677,'Routed face only'!$G$17:$G$30)) +
(SUMIF('Routed face only (2)'!$B$17:$B$30,B677,'Routed face only (2)'!$G$17:$G$30)) +
(SUMIF('Routed alum faces letters'!$B$17:$B$30,B677,'Routed alum faces letters'!$G$17:$G$30)) +
(SUMIF('Routed alum faces letters (2)'!$B$17:$B$30,B677,'Routed alum faces letters (2)'!$G$17:$G$30)) +
(SUMIF('Routed push through acrylic'!$B$17:$B$30,B677,'Routed push through acrylic'!$G$17:$G$30)) +
(SUMIF('Routed push through acrylic (2)'!$B$17:$B$30,B677,'Routed push through acrylic (2)'!$G$17:$G$30)) +
(SUMIF('Sf routed cabinet'!$B$17:$B$30,B677,'Sf routed cabinet'!$G$17:$G$30)) +
(SUMIF('Sf routed cabinet (2)'!$B$17:$B$30,B677,'Sf routed cabinet (2)'!$G$17:$G$30)) +
(SUMIF('Df routed cabinet'!$B$17:$B$30,B677,'Df routed cabinet'!$G$17:$G$30)) +
(SUMIF('Df routed cabinet (2)'!$B$17:$B$30,B677,'Df routed cabinet (2)'!$G$17:$G$30)) +
(SUMIF('Sf acrylic cabinet'!$B$17:$B$30,B677,'Sf acrylic cabinet'!$G$17:$G$30)) +
(SUMIF('Sf acrylic cabinet (2)'!$B$17:$B$30,B677,'Sf acrylic cabinet (2)'!$G$17:$G$30)) +
(SUMIF('Economy Sf acrylic'!$B$17:$B$30,B677,'Economy Sf acrylic'!$G$17:$G$30)) +
(SUMIF('Df acrylic cabinet'!$B$17:$B$30,B677,'Df acrylic cabinet'!$G$17:$G$30)) +
(SUMIF('Df acrylic cabinet (2)'!$B$17:$B$30,B677,'Df acrylic cabinet (2)'!$G$17:$G$30)) +
(SUMIF('Sf flex cabinet'!$B$17:$B$30,B677,'Sf flex cabinet'!$G$17:$G$30)) +
(SUMIF('Sf flex cabinet (2)'!$B$17:$B$30,B677,'Sf flex cabinet (2)'!$G$17:$G$30)) +
(SUMIF('Df flex cabinet'!$B$17:$B$36,B677,'Df flex cabinet'!$G$17:$G$36)) +
(SUMIF('Df flex cabinet (2)'!$B$17:$B$36,B677,'Df flex cabinet (2)'!$G$17:$G$36)) +
(SUMIF('Pole cover'!$B$17:$B$30,B677,'Pole cover'!$G$17:$G$30)) +
(SUMIF('Pole cover (2)'!$B$17:$B$30,B677,'Pole cover (2)'!$G$17:$G$30)) +
(SUMIF('Structural Steel Fab'!$B$17:$B$29,B677,'Structural Steel Fab'!$G$17:$G$29)) +
(SUMIF(Reveal!$B$17:$B$30,B677,Reveal!$G$17:$G$30)) +
(SUMIF('Reveal (2)'!$B$17:$B$30,B677,'Reveal (2)'!$G$17:$G$30)) +
(SUMIF('Crown cove top'!$B$17:$B$30,B677,'Crown cove top'!$G$17:$G$30)) +
(SUMIF('EMC assembly'!$B$17:$B$30,B677,'EMC assembly'!$G$17:$G$30)) +
(SUMIF(Crating!$B$17:$B$29,B677,Crating!$G$17:$G$29)) +
(SUMIF('LED wiring'!$B$17:$B$30,B677,'LED wiring'!$G$17:$G$30)) +
(SUMIF('Changeable copy face'!$B$17:$B$30,B677,'Changeable copy face'!$G$17:$G$30)) +
(SUMIF('Flex face assembly'!$B$17:$B$30,B677,'Flex face assembly'!$G$17:$G$30)) +
(SUMIF('Routed face assembly'!$B$17:$B$30,B677,'Routed face assembly'!$G$17:$G$30)) +
(SUMIF('Paint calculation'!$B$17:$B$30,B677,'Paint calculation'!$G$17:$G$30)) +
(SUMIF('Trimcap letter face'!$B$17:$B$30,B677,'Trimcap letter face'!$G$17:$G$30)) +
(SUMIF('Trimcap letter face (2)'!$B$17:$B$30,B677,'Trimcap letter face (2)'!$G$17:$G$30)) +
(SUMIF('Channel letter fabrication'!$B$17:$B$30,B677,'Channel letter fabrication'!$G$17:$G$30)) +
(SUMIF('Channel letter fabrication (2)'!$B$17:$B$30,B677,'Channel letter fabrication (2)'!$G$17:$G$30))</f>
        <v>0</v>
      </c>
    </row>
    <row r="678" spans="1:10">
      <c r="A678" s="28" t="str">
        <f>[1]ODBC!$A678</f>
        <v>NR-9060 Ventex CL</v>
      </c>
      <c r="B678" s="29" t="str">
        <f>[1]ODBC!B678</f>
        <v>41197</v>
      </c>
      <c r="C678" s="30">
        <f>IFERROR(VLOOKUP($B678,[1]ODBC!$B:$H,2,FALSE),"")</f>
        <v>97.34</v>
      </c>
      <c r="D678" s="30">
        <f>IFERROR(VLOOKUP($B678,[1]ODBC!$B:$H,3,FALSE),"")</f>
        <v>219.03700000000001</v>
      </c>
      <c r="E678" s="30" t="str">
        <f>IFERROR(VLOOKUP($B678,[1]ODBC!$B:$H,4,FALSE),"")</f>
        <v>EA</v>
      </c>
      <c r="F678" s="31">
        <f>IFERROR(VLOOKUP($B678,[1]ODBC!$B:$H,5,FALSE),"")</f>
        <v>55.56</v>
      </c>
      <c r="G678" s="32">
        <f>[1]ODBC!G678</f>
        <v>0</v>
      </c>
      <c r="H678" s="33">
        <f>SUM([1]ODBC!H678)</f>
        <v>0</v>
      </c>
      <c r="I678" s="41" t="str">
        <f>'Vinyl cutting'!$B$2</f>
        <v>J36938</v>
      </c>
      <c r="J678" s="42">
        <f ca="1">(SUMIF('Freeform time and material'!$B$17:$B$30,B678,'Freeform time and material'!$G$17:$G$30)) +
(SUMIF('Vinyl cutting'!$B$17:$B$30,B678,'Vinyl cutting'!$G$17:$G$30)) +
(SUMIF('Vinyl cutting (2)'!$B$17:$B$30,B678,'Vinyl cutting (2)'!$G$17:$G$30)) +
(SUMIF('Apply vinyl graphics'!$B$17:$B$30,B678,'Apply vinyl graphics'!$G$17:$G$30)) +
(SUMIF('Apply vinyl graphics (2)'!$B$17:$B$30,B678,'Apply vinyl graphics (2)'!$G$17:$G$30)) +
(SUMIF('Alum pan sign'!$B$17:$B$30,B678,'Alum pan sign'!$G$17:$G$30)) +
(SUMIF('Alum pan sign (2)'!$B$17:$B$30,B678,'Alum pan sign (2)'!$G$17:$G$30)) +
(SUMIF('Economy pan sign'!$B$17:$B$30,B678,'Economy pan sign'!$G$17:$G$30)) +
(SUMIF('Post and panel sign'!$B$17:$B$30,B678,'Post and panel sign'!$G$17:$G$30)) +
(SUMIF('Post and panel sign (2)'!$B$17:$B$30,B678,'Post and panel sign (2)'!$G$17:$G$30)) +
(SUMIF('Flat panels only'!$B$17:$B$30,B678,'Flat panels only'!$G$17:$G$30)) +
(SUMIF('Flat panels only (2)'!$B$17:$B$30,B678,'Flat panels only (2)'!$G$17:$G$30)) +
(SUMIF('Routed panel shapes'!$B$18:$B$31,B678,'Routed panel shapes'!$G$18:$G$31)) +
(SUMIF('Routed panel shapes (2)'!$B$18:$B$31,B678,'Routed panel shapes (2)'!$G$18:$G$31)) +
(SUMIF('Routed face only'!$B$17:$B$30,B678,'Routed face only'!$G$17:$G$30)) +
(SUMIF('Routed face only (2)'!$B$17:$B$30,B678,'Routed face only (2)'!$G$17:$G$30)) +
(SUMIF('Routed alum faces letters'!$B$17:$B$30,B678,'Routed alum faces letters'!$G$17:$G$30)) +
(SUMIF('Routed alum faces letters (2)'!$B$17:$B$30,B678,'Routed alum faces letters (2)'!$G$17:$G$30)) +
(SUMIF('Routed push through acrylic'!$B$17:$B$30,B678,'Routed push through acrylic'!$G$17:$G$30)) +
(SUMIF('Routed push through acrylic (2)'!$B$17:$B$30,B678,'Routed push through acrylic (2)'!$G$17:$G$30)) +
(SUMIF('Sf routed cabinet'!$B$17:$B$30,B678,'Sf routed cabinet'!$G$17:$G$30)) +
(SUMIF('Sf routed cabinet (2)'!$B$17:$B$30,B678,'Sf routed cabinet (2)'!$G$17:$G$30)) +
(SUMIF('Df routed cabinet'!$B$17:$B$30,B678,'Df routed cabinet'!$G$17:$G$30)) +
(SUMIF('Df routed cabinet (2)'!$B$17:$B$30,B678,'Df routed cabinet (2)'!$G$17:$G$30)) +
(SUMIF('Sf acrylic cabinet'!$B$17:$B$30,B678,'Sf acrylic cabinet'!$G$17:$G$30)) +
(SUMIF('Sf acrylic cabinet (2)'!$B$17:$B$30,B678,'Sf acrylic cabinet (2)'!$G$17:$G$30)) +
(SUMIF('Economy Sf acrylic'!$B$17:$B$30,B678,'Economy Sf acrylic'!$G$17:$G$30)) +
(SUMIF('Df acrylic cabinet'!$B$17:$B$30,B678,'Df acrylic cabinet'!$G$17:$G$30)) +
(SUMIF('Df acrylic cabinet (2)'!$B$17:$B$30,B678,'Df acrylic cabinet (2)'!$G$17:$G$30)) +
(SUMIF('Sf flex cabinet'!$B$17:$B$30,B678,'Sf flex cabinet'!$G$17:$G$30)) +
(SUMIF('Sf flex cabinet (2)'!$B$17:$B$30,B678,'Sf flex cabinet (2)'!$G$17:$G$30)) +
(SUMIF('Df flex cabinet'!$B$17:$B$36,B678,'Df flex cabinet'!$G$17:$G$36)) +
(SUMIF('Df flex cabinet (2)'!$B$17:$B$36,B678,'Df flex cabinet (2)'!$G$17:$G$36)) +
(SUMIF('Pole cover'!$B$17:$B$30,B678,'Pole cover'!$G$17:$G$30)) +
(SUMIF('Pole cover (2)'!$B$17:$B$30,B678,'Pole cover (2)'!$G$17:$G$30)) +
(SUMIF('Structural Steel Fab'!$B$17:$B$29,B678,'Structural Steel Fab'!$G$17:$G$29)) +
(SUMIF(Reveal!$B$17:$B$30,B678,Reveal!$G$17:$G$30)) +
(SUMIF('Reveal (2)'!$B$17:$B$30,B678,'Reveal (2)'!$G$17:$G$30)) +
(SUMIF('Crown cove top'!$B$17:$B$30,B678,'Crown cove top'!$G$17:$G$30)) +
(SUMIF('EMC assembly'!$B$17:$B$30,B678,'EMC assembly'!$G$17:$G$30)) +
(SUMIF(Crating!$B$17:$B$29,B678,Crating!$G$17:$G$29)) +
(SUMIF('LED wiring'!$B$17:$B$30,B678,'LED wiring'!$G$17:$G$30)) +
(SUMIF('Changeable copy face'!$B$17:$B$30,B678,'Changeable copy face'!$G$17:$G$30)) +
(SUMIF('Flex face assembly'!$B$17:$B$30,B678,'Flex face assembly'!$G$17:$G$30)) +
(SUMIF('Routed face assembly'!$B$17:$B$30,B678,'Routed face assembly'!$G$17:$G$30)) +
(SUMIF('Paint calculation'!$B$17:$B$30,B678,'Paint calculation'!$G$17:$G$30)) +
(SUMIF('Trimcap letter face'!$B$17:$B$30,B678,'Trimcap letter face'!$G$17:$G$30)) +
(SUMIF('Trimcap letter face (2)'!$B$17:$B$30,B678,'Trimcap letter face (2)'!$G$17:$G$30)) +
(SUMIF('Channel letter fabrication'!$B$17:$B$30,B678,'Channel letter fabrication'!$G$17:$G$30)) +
(SUMIF('Channel letter fabrication (2)'!$B$17:$B$30,B678,'Channel letter fabrication (2)'!$G$17:$G$30))</f>
        <v>0</v>
      </c>
    </row>
    <row r="679" spans="1:10">
      <c r="A679" s="28" t="str">
        <f>[1]ODBC!$A679</f>
        <v>NR-VT930CL-120 Ventex</v>
      </c>
      <c r="B679" s="29" t="str">
        <f>[1]ODBC!B679</f>
        <v>41198</v>
      </c>
      <c r="C679" s="30">
        <f>IFERROR(VLOOKUP($B679,[1]ODBC!$B:$H,2,FALSE),"")</f>
        <v>83.59</v>
      </c>
      <c r="D679" s="30">
        <f>IFERROR(VLOOKUP($B679,[1]ODBC!$B:$H,3,FALSE),"")</f>
        <v>188.096</v>
      </c>
      <c r="E679" s="30" t="str">
        <f>IFERROR(VLOOKUP($B679,[1]ODBC!$B:$H,4,FALSE),"")</f>
        <v>EA</v>
      </c>
      <c r="F679" s="31">
        <f>IFERROR(VLOOKUP($B679,[1]ODBC!$B:$H,5,FALSE),"")</f>
        <v>55.56</v>
      </c>
      <c r="G679" s="32">
        <f>[1]ODBC!G679</f>
        <v>0</v>
      </c>
      <c r="H679" s="33">
        <f>SUM([1]ODBC!H679)</f>
        <v>0</v>
      </c>
      <c r="I679" s="41" t="str">
        <f>'Vinyl cutting'!$B$2</f>
        <v>J36938</v>
      </c>
      <c r="J679" s="42">
        <f ca="1">(SUMIF('Freeform time and material'!$B$17:$B$30,B679,'Freeform time and material'!$G$17:$G$30)) +
(SUMIF('Vinyl cutting'!$B$17:$B$30,B679,'Vinyl cutting'!$G$17:$G$30)) +
(SUMIF('Vinyl cutting (2)'!$B$17:$B$30,B679,'Vinyl cutting (2)'!$G$17:$G$30)) +
(SUMIF('Apply vinyl graphics'!$B$17:$B$30,B679,'Apply vinyl graphics'!$G$17:$G$30)) +
(SUMIF('Apply vinyl graphics (2)'!$B$17:$B$30,B679,'Apply vinyl graphics (2)'!$G$17:$G$30)) +
(SUMIF('Alum pan sign'!$B$17:$B$30,B679,'Alum pan sign'!$G$17:$G$30)) +
(SUMIF('Alum pan sign (2)'!$B$17:$B$30,B679,'Alum pan sign (2)'!$G$17:$G$30)) +
(SUMIF('Economy pan sign'!$B$17:$B$30,B679,'Economy pan sign'!$G$17:$G$30)) +
(SUMIF('Post and panel sign'!$B$17:$B$30,B679,'Post and panel sign'!$G$17:$G$30)) +
(SUMIF('Post and panel sign (2)'!$B$17:$B$30,B679,'Post and panel sign (2)'!$G$17:$G$30)) +
(SUMIF('Flat panels only'!$B$17:$B$30,B679,'Flat panels only'!$G$17:$G$30)) +
(SUMIF('Flat panels only (2)'!$B$17:$B$30,B679,'Flat panels only (2)'!$G$17:$G$30)) +
(SUMIF('Routed panel shapes'!$B$18:$B$31,B679,'Routed panel shapes'!$G$18:$G$31)) +
(SUMIF('Routed panel shapes (2)'!$B$18:$B$31,B679,'Routed panel shapes (2)'!$G$18:$G$31)) +
(SUMIF('Routed face only'!$B$17:$B$30,B679,'Routed face only'!$G$17:$G$30)) +
(SUMIF('Routed face only (2)'!$B$17:$B$30,B679,'Routed face only (2)'!$G$17:$G$30)) +
(SUMIF('Routed alum faces letters'!$B$17:$B$30,B679,'Routed alum faces letters'!$G$17:$G$30)) +
(SUMIF('Routed alum faces letters (2)'!$B$17:$B$30,B679,'Routed alum faces letters (2)'!$G$17:$G$30)) +
(SUMIF('Routed push through acrylic'!$B$17:$B$30,B679,'Routed push through acrylic'!$G$17:$G$30)) +
(SUMIF('Routed push through acrylic (2)'!$B$17:$B$30,B679,'Routed push through acrylic (2)'!$G$17:$G$30)) +
(SUMIF('Sf routed cabinet'!$B$17:$B$30,B679,'Sf routed cabinet'!$G$17:$G$30)) +
(SUMIF('Sf routed cabinet (2)'!$B$17:$B$30,B679,'Sf routed cabinet (2)'!$G$17:$G$30)) +
(SUMIF('Df routed cabinet'!$B$17:$B$30,B679,'Df routed cabinet'!$G$17:$G$30)) +
(SUMIF('Df routed cabinet (2)'!$B$17:$B$30,B679,'Df routed cabinet (2)'!$G$17:$G$30)) +
(SUMIF('Sf acrylic cabinet'!$B$17:$B$30,B679,'Sf acrylic cabinet'!$G$17:$G$30)) +
(SUMIF('Sf acrylic cabinet (2)'!$B$17:$B$30,B679,'Sf acrylic cabinet (2)'!$G$17:$G$30)) +
(SUMIF('Economy Sf acrylic'!$B$17:$B$30,B679,'Economy Sf acrylic'!$G$17:$G$30)) +
(SUMIF('Df acrylic cabinet'!$B$17:$B$30,B679,'Df acrylic cabinet'!$G$17:$G$30)) +
(SUMIF('Df acrylic cabinet (2)'!$B$17:$B$30,B679,'Df acrylic cabinet (2)'!$G$17:$G$30)) +
(SUMIF('Sf flex cabinet'!$B$17:$B$30,B679,'Sf flex cabinet'!$G$17:$G$30)) +
(SUMIF('Sf flex cabinet (2)'!$B$17:$B$30,B679,'Sf flex cabinet (2)'!$G$17:$G$30)) +
(SUMIF('Df flex cabinet'!$B$17:$B$36,B679,'Df flex cabinet'!$G$17:$G$36)) +
(SUMIF('Df flex cabinet (2)'!$B$17:$B$36,B679,'Df flex cabinet (2)'!$G$17:$G$36)) +
(SUMIF('Pole cover'!$B$17:$B$30,B679,'Pole cover'!$G$17:$G$30)) +
(SUMIF('Pole cover (2)'!$B$17:$B$30,B679,'Pole cover (2)'!$G$17:$G$30)) +
(SUMIF('Structural Steel Fab'!$B$17:$B$29,B679,'Structural Steel Fab'!$G$17:$G$29)) +
(SUMIF(Reveal!$B$17:$B$30,B679,Reveal!$G$17:$G$30)) +
(SUMIF('Reveal (2)'!$B$17:$B$30,B679,'Reveal (2)'!$G$17:$G$30)) +
(SUMIF('Crown cove top'!$B$17:$B$30,B679,'Crown cove top'!$G$17:$G$30)) +
(SUMIF('EMC assembly'!$B$17:$B$30,B679,'EMC assembly'!$G$17:$G$30)) +
(SUMIF(Crating!$B$17:$B$29,B679,Crating!$G$17:$G$29)) +
(SUMIF('LED wiring'!$B$17:$B$30,B679,'LED wiring'!$G$17:$G$30)) +
(SUMIF('Changeable copy face'!$B$17:$B$30,B679,'Changeable copy face'!$G$17:$G$30)) +
(SUMIF('Flex face assembly'!$B$17:$B$30,B679,'Flex face assembly'!$G$17:$G$30)) +
(SUMIF('Routed face assembly'!$B$17:$B$30,B679,'Routed face assembly'!$G$17:$G$30)) +
(SUMIF('Paint calculation'!$B$17:$B$30,B679,'Paint calculation'!$G$17:$G$30)) +
(SUMIF('Trimcap letter face'!$B$17:$B$30,B679,'Trimcap letter face'!$G$17:$G$30)) +
(SUMIF('Trimcap letter face (2)'!$B$17:$B$30,B679,'Trimcap letter face (2)'!$G$17:$G$30)) +
(SUMIF('Channel letter fabrication'!$B$17:$B$30,B679,'Channel letter fabrication'!$G$17:$G$30)) +
(SUMIF('Channel letter fabrication (2)'!$B$17:$B$30,B679,'Channel letter fabrication (2)'!$G$17:$G$30))</f>
        <v>0</v>
      </c>
    </row>
    <row r="680" spans="1:10">
      <c r="A680" s="28" t="str">
        <f>[1]ODBC!$A680</f>
        <v>7B09N6-CB</v>
      </c>
      <c r="B680" s="29" t="str">
        <f>[1]ODBC!B680</f>
        <v>41341</v>
      </c>
      <c r="C680" s="30">
        <f>IFERROR(VLOOKUP($B680,[1]ODBC!$B:$H,2,FALSE),"")</f>
        <v>257.89999999999998</v>
      </c>
      <c r="D680" s="30">
        <f>IFERROR(VLOOKUP($B680,[1]ODBC!$B:$H,3,FALSE),"")</f>
        <v>580.33299999999997</v>
      </c>
      <c r="E680" s="30" t="str">
        <f>IFERROR(VLOOKUP($B680,[1]ODBC!$B:$H,4,FALSE),"")</f>
        <v>EA</v>
      </c>
      <c r="F680" s="31">
        <f>IFERROR(VLOOKUP($B680,[1]ODBC!$B:$H,5,FALSE),"")</f>
        <v>55.56</v>
      </c>
      <c r="G680" s="32">
        <f>[1]ODBC!G680</f>
        <v>0</v>
      </c>
      <c r="H680" s="33">
        <f>SUM([1]ODBC!H680)</f>
        <v>0</v>
      </c>
      <c r="I680" s="41" t="str">
        <f>'Vinyl cutting'!$B$2</f>
        <v>J36938</v>
      </c>
      <c r="J680" s="42">
        <f ca="1">(SUMIF('Freeform time and material'!$B$17:$B$30,B680,'Freeform time and material'!$G$17:$G$30)) +
(SUMIF('Vinyl cutting'!$B$17:$B$30,B680,'Vinyl cutting'!$G$17:$G$30)) +
(SUMIF('Vinyl cutting (2)'!$B$17:$B$30,B680,'Vinyl cutting (2)'!$G$17:$G$30)) +
(SUMIF('Apply vinyl graphics'!$B$17:$B$30,B680,'Apply vinyl graphics'!$G$17:$G$30)) +
(SUMIF('Apply vinyl graphics (2)'!$B$17:$B$30,B680,'Apply vinyl graphics (2)'!$G$17:$G$30)) +
(SUMIF('Alum pan sign'!$B$17:$B$30,B680,'Alum pan sign'!$G$17:$G$30)) +
(SUMIF('Alum pan sign (2)'!$B$17:$B$30,B680,'Alum pan sign (2)'!$G$17:$G$30)) +
(SUMIF('Economy pan sign'!$B$17:$B$30,B680,'Economy pan sign'!$G$17:$G$30)) +
(SUMIF('Post and panel sign'!$B$17:$B$30,B680,'Post and panel sign'!$G$17:$G$30)) +
(SUMIF('Post and panel sign (2)'!$B$17:$B$30,B680,'Post and panel sign (2)'!$G$17:$G$30)) +
(SUMIF('Flat panels only'!$B$17:$B$30,B680,'Flat panels only'!$G$17:$G$30)) +
(SUMIF('Flat panels only (2)'!$B$17:$B$30,B680,'Flat panels only (2)'!$G$17:$G$30)) +
(SUMIF('Routed panel shapes'!$B$18:$B$31,B680,'Routed panel shapes'!$G$18:$G$31)) +
(SUMIF('Routed panel shapes (2)'!$B$18:$B$31,B680,'Routed panel shapes (2)'!$G$18:$G$31)) +
(SUMIF('Routed face only'!$B$17:$B$30,B680,'Routed face only'!$G$17:$G$30)) +
(SUMIF('Routed face only (2)'!$B$17:$B$30,B680,'Routed face only (2)'!$G$17:$G$30)) +
(SUMIF('Routed alum faces letters'!$B$17:$B$30,B680,'Routed alum faces letters'!$G$17:$G$30)) +
(SUMIF('Routed alum faces letters (2)'!$B$17:$B$30,B680,'Routed alum faces letters (2)'!$G$17:$G$30)) +
(SUMIF('Routed push through acrylic'!$B$17:$B$30,B680,'Routed push through acrylic'!$G$17:$G$30)) +
(SUMIF('Routed push through acrylic (2)'!$B$17:$B$30,B680,'Routed push through acrylic (2)'!$G$17:$G$30)) +
(SUMIF('Sf routed cabinet'!$B$17:$B$30,B680,'Sf routed cabinet'!$G$17:$G$30)) +
(SUMIF('Sf routed cabinet (2)'!$B$17:$B$30,B680,'Sf routed cabinet (2)'!$G$17:$G$30)) +
(SUMIF('Df routed cabinet'!$B$17:$B$30,B680,'Df routed cabinet'!$G$17:$G$30)) +
(SUMIF('Df routed cabinet (2)'!$B$17:$B$30,B680,'Df routed cabinet (2)'!$G$17:$G$30)) +
(SUMIF('Sf acrylic cabinet'!$B$17:$B$30,B680,'Sf acrylic cabinet'!$G$17:$G$30)) +
(SUMIF('Sf acrylic cabinet (2)'!$B$17:$B$30,B680,'Sf acrylic cabinet (2)'!$G$17:$G$30)) +
(SUMIF('Economy Sf acrylic'!$B$17:$B$30,B680,'Economy Sf acrylic'!$G$17:$G$30)) +
(SUMIF('Df acrylic cabinet'!$B$17:$B$30,B680,'Df acrylic cabinet'!$G$17:$G$30)) +
(SUMIF('Df acrylic cabinet (2)'!$B$17:$B$30,B680,'Df acrylic cabinet (2)'!$G$17:$G$30)) +
(SUMIF('Sf flex cabinet'!$B$17:$B$30,B680,'Sf flex cabinet'!$G$17:$G$30)) +
(SUMIF('Sf flex cabinet (2)'!$B$17:$B$30,B680,'Sf flex cabinet (2)'!$G$17:$G$30)) +
(SUMIF('Df flex cabinet'!$B$17:$B$36,B680,'Df flex cabinet'!$G$17:$G$36)) +
(SUMIF('Df flex cabinet (2)'!$B$17:$B$36,B680,'Df flex cabinet (2)'!$G$17:$G$36)) +
(SUMIF('Pole cover'!$B$17:$B$30,B680,'Pole cover'!$G$17:$G$30)) +
(SUMIF('Pole cover (2)'!$B$17:$B$30,B680,'Pole cover (2)'!$G$17:$G$30)) +
(SUMIF('Structural Steel Fab'!$B$17:$B$29,B680,'Structural Steel Fab'!$G$17:$G$29)) +
(SUMIF(Reveal!$B$17:$B$30,B680,Reveal!$G$17:$G$30)) +
(SUMIF('Reveal (2)'!$B$17:$B$30,B680,'Reveal (2)'!$G$17:$G$30)) +
(SUMIF('Crown cove top'!$B$17:$B$30,B680,'Crown cove top'!$G$17:$G$30)) +
(SUMIF('EMC assembly'!$B$17:$B$30,B680,'EMC assembly'!$G$17:$G$30)) +
(SUMIF(Crating!$B$17:$B$29,B680,Crating!$G$17:$G$29)) +
(SUMIF('LED wiring'!$B$17:$B$30,B680,'LED wiring'!$G$17:$G$30)) +
(SUMIF('Changeable copy face'!$B$17:$B$30,B680,'Changeable copy face'!$G$17:$G$30)) +
(SUMIF('Flex face assembly'!$B$17:$B$30,B680,'Flex face assembly'!$G$17:$G$30)) +
(SUMIF('Routed face assembly'!$B$17:$B$30,B680,'Routed face assembly'!$G$17:$G$30)) +
(SUMIF('Paint calculation'!$B$17:$B$30,B680,'Paint calculation'!$G$17:$G$30)) +
(SUMIF('Trimcap letter face'!$B$17:$B$30,B680,'Trimcap letter face'!$G$17:$G$30)) +
(SUMIF('Trimcap letter face (2)'!$B$17:$B$30,B680,'Trimcap letter face (2)'!$G$17:$G$30)) +
(SUMIF('Channel letter fabrication'!$B$17:$B$30,B680,'Channel letter fabrication'!$G$17:$G$30)) +
(SUMIF('Channel letter fabrication (2)'!$B$17:$B$30,B680,'Channel letter fabrication (2)'!$G$17:$G$30))</f>
        <v>0</v>
      </c>
    </row>
    <row r="681" spans="1:10">
      <c r="A681" s="28" t="str">
        <f>[1]ODBC!$A681</f>
        <v>15030P5G-2UE France</v>
      </c>
      <c r="B681" s="29" t="str">
        <f>[1]ODBC!B681</f>
        <v>41407</v>
      </c>
      <c r="C681" s="30">
        <f>IFERROR(VLOOKUP($B681,[1]ODBC!$B:$H,2,FALSE),"")</f>
        <v>220.62299999999999</v>
      </c>
      <c r="D681" s="30">
        <f>IFERROR(VLOOKUP($B681,[1]ODBC!$B:$H,3,FALSE),"")</f>
        <v>496.45100000000002</v>
      </c>
      <c r="E681" s="30" t="str">
        <f>IFERROR(VLOOKUP($B681,[1]ODBC!$B:$H,4,FALSE),"")</f>
        <v>EA</v>
      </c>
      <c r="F681" s="31">
        <f>IFERROR(VLOOKUP($B681,[1]ODBC!$B:$H,5,FALSE),"")</f>
        <v>55.56</v>
      </c>
      <c r="G681" s="32">
        <f>[1]ODBC!G681</f>
        <v>0</v>
      </c>
      <c r="H681" s="33">
        <f>SUM([1]ODBC!H681)</f>
        <v>46069</v>
      </c>
      <c r="I681" s="41" t="str">
        <f>'Vinyl cutting'!$B$2</f>
        <v>J36938</v>
      </c>
      <c r="J681" s="42">
        <f ca="1">(SUMIF('Freeform time and material'!$B$17:$B$30,B681,'Freeform time and material'!$G$17:$G$30)) +
(SUMIF('Vinyl cutting'!$B$17:$B$30,B681,'Vinyl cutting'!$G$17:$G$30)) +
(SUMIF('Vinyl cutting (2)'!$B$17:$B$30,B681,'Vinyl cutting (2)'!$G$17:$G$30)) +
(SUMIF('Apply vinyl graphics'!$B$17:$B$30,B681,'Apply vinyl graphics'!$G$17:$G$30)) +
(SUMIF('Apply vinyl graphics (2)'!$B$17:$B$30,B681,'Apply vinyl graphics (2)'!$G$17:$G$30)) +
(SUMIF('Alum pan sign'!$B$17:$B$30,B681,'Alum pan sign'!$G$17:$G$30)) +
(SUMIF('Alum pan sign (2)'!$B$17:$B$30,B681,'Alum pan sign (2)'!$G$17:$G$30)) +
(SUMIF('Economy pan sign'!$B$17:$B$30,B681,'Economy pan sign'!$G$17:$G$30)) +
(SUMIF('Post and panel sign'!$B$17:$B$30,B681,'Post and panel sign'!$G$17:$G$30)) +
(SUMIF('Post and panel sign (2)'!$B$17:$B$30,B681,'Post and panel sign (2)'!$G$17:$G$30)) +
(SUMIF('Flat panels only'!$B$17:$B$30,B681,'Flat panels only'!$G$17:$G$30)) +
(SUMIF('Flat panels only (2)'!$B$17:$B$30,B681,'Flat panels only (2)'!$G$17:$G$30)) +
(SUMIF('Routed panel shapes'!$B$18:$B$31,B681,'Routed panel shapes'!$G$18:$G$31)) +
(SUMIF('Routed panel shapes (2)'!$B$18:$B$31,B681,'Routed panel shapes (2)'!$G$18:$G$31)) +
(SUMIF('Routed face only'!$B$17:$B$30,B681,'Routed face only'!$G$17:$G$30)) +
(SUMIF('Routed face only (2)'!$B$17:$B$30,B681,'Routed face only (2)'!$G$17:$G$30)) +
(SUMIF('Routed alum faces letters'!$B$17:$B$30,B681,'Routed alum faces letters'!$G$17:$G$30)) +
(SUMIF('Routed alum faces letters (2)'!$B$17:$B$30,B681,'Routed alum faces letters (2)'!$G$17:$G$30)) +
(SUMIF('Routed push through acrylic'!$B$17:$B$30,B681,'Routed push through acrylic'!$G$17:$G$30)) +
(SUMIF('Routed push through acrylic (2)'!$B$17:$B$30,B681,'Routed push through acrylic (2)'!$G$17:$G$30)) +
(SUMIF('Sf routed cabinet'!$B$17:$B$30,B681,'Sf routed cabinet'!$G$17:$G$30)) +
(SUMIF('Sf routed cabinet (2)'!$B$17:$B$30,B681,'Sf routed cabinet (2)'!$G$17:$G$30)) +
(SUMIF('Df routed cabinet'!$B$17:$B$30,B681,'Df routed cabinet'!$G$17:$G$30)) +
(SUMIF('Df routed cabinet (2)'!$B$17:$B$30,B681,'Df routed cabinet (2)'!$G$17:$G$30)) +
(SUMIF('Sf acrylic cabinet'!$B$17:$B$30,B681,'Sf acrylic cabinet'!$G$17:$G$30)) +
(SUMIF('Sf acrylic cabinet (2)'!$B$17:$B$30,B681,'Sf acrylic cabinet (2)'!$G$17:$G$30)) +
(SUMIF('Economy Sf acrylic'!$B$17:$B$30,B681,'Economy Sf acrylic'!$G$17:$G$30)) +
(SUMIF('Df acrylic cabinet'!$B$17:$B$30,B681,'Df acrylic cabinet'!$G$17:$G$30)) +
(SUMIF('Df acrylic cabinet (2)'!$B$17:$B$30,B681,'Df acrylic cabinet (2)'!$G$17:$G$30)) +
(SUMIF('Sf flex cabinet'!$B$17:$B$30,B681,'Sf flex cabinet'!$G$17:$G$30)) +
(SUMIF('Sf flex cabinet (2)'!$B$17:$B$30,B681,'Sf flex cabinet (2)'!$G$17:$G$30)) +
(SUMIF('Df flex cabinet'!$B$17:$B$36,B681,'Df flex cabinet'!$G$17:$G$36)) +
(SUMIF('Df flex cabinet (2)'!$B$17:$B$36,B681,'Df flex cabinet (2)'!$G$17:$G$36)) +
(SUMIF('Pole cover'!$B$17:$B$30,B681,'Pole cover'!$G$17:$G$30)) +
(SUMIF('Pole cover (2)'!$B$17:$B$30,B681,'Pole cover (2)'!$G$17:$G$30)) +
(SUMIF('Structural Steel Fab'!$B$17:$B$29,B681,'Structural Steel Fab'!$G$17:$G$29)) +
(SUMIF(Reveal!$B$17:$B$30,B681,Reveal!$G$17:$G$30)) +
(SUMIF('Reveal (2)'!$B$17:$B$30,B681,'Reveal (2)'!$G$17:$G$30)) +
(SUMIF('Crown cove top'!$B$17:$B$30,B681,'Crown cove top'!$G$17:$G$30)) +
(SUMIF('EMC assembly'!$B$17:$B$30,B681,'EMC assembly'!$G$17:$G$30)) +
(SUMIF(Crating!$B$17:$B$29,B681,Crating!$G$17:$G$29)) +
(SUMIF('LED wiring'!$B$17:$B$30,B681,'LED wiring'!$G$17:$G$30)) +
(SUMIF('Changeable copy face'!$B$17:$B$30,B681,'Changeable copy face'!$G$17:$G$30)) +
(SUMIF('Flex face assembly'!$B$17:$B$30,B681,'Flex face assembly'!$G$17:$G$30)) +
(SUMIF('Routed face assembly'!$B$17:$B$30,B681,'Routed face assembly'!$G$17:$G$30)) +
(SUMIF('Paint calculation'!$B$17:$B$30,B681,'Paint calculation'!$G$17:$G$30)) +
(SUMIF('Trimcap letter face'!$B$17:$B$30,B681,'Trimcap letter face'!$G$17:$G$30)) +
(SUMIF('Trimcap letter face (2)'!$B$17:$B$30,B681,'Trimcap letter face (2)'!$G$17:$G$30)) +
(SUMIF('Channel letter fabrication'!$B$17:$B$30,B681,'Channel letter fabrication'!$G$17:$G$30)) +
(SUMIF('Channel letter fabrication (2)'!$B$17:$B$30,B681,'Channel letter fabrication (2)'!$G$17:$G$30))</f>
        <v>0</v>
      </c>
    </row>
    <row r="682" spans="1:10">
      <c r="A682" s="28" t="str">
        <f>[1]ODBC!$A682</f>
        <v>NR-9030P5G2 France</v>
      </c>
      <c r="B682" s="29" t="str">
        <f>[1]ODBC!B682</f>
        <v>41450</v>
      </c>
      <c r="C682" s="30">
        <f>IFERROR(VLOOKUP($B682,[1]ODBC!$B:$H,2,FALSE),"")</f>
        <v>73.41</v>
      </c>
      <c r="D682" s="30">
        <f>IFERROR(VLOOKUP($B682,[1]ODBC!$B:$H,3,FALSE),"")</f>
        <v>165.18899999999999</v>
      </c>
      <c r="E682" s="30" t="str">
        <f>IFERROR(VLOOKUP($B682,[1]ODBC!$B:$H,4,FALSE),"")</f>
        <v>EA</v>
      </c>
      <c r="F682" s="31">
        <f>IFERROR(VLOOKUP($B682,[1]ODBC!$B:$H,5,FALSE),"")</f>
        <v>55.56</v>
      </c>
      <c r="G682" s="32">
        <f>[1]ODBC!G682</f>
        <v>0</v>
      </c>
      <c r="H682" s="33">
        <f>SUM([1]ODBC!H682)</f>
        <v>0</v>
      </c>
      <c r="I682" s="41" t="str">
        <f>'Vinyl cutting'!$B$2</f>
        <v>J36938</v>
      </c>
      <c r="J682" s="42">
        <f ca="1">(SUMIF('Freeform time and material'!$B$17:$B$30,B682,'Freeform time and material'!$G$17:$G$30)) +
(SUMIF('Vinyl cutting'!$B$17:$B$30,B682,'Vinyl cutting'!$G$17:$G$30)) +
(SUMIF('Vinyl cutting (2)'!$B$17:$B$30,B682,'Vinyl cutting (2)'!$G$17:$G$30)) +
(SUMIF('Apply vinyl graphics'!$B$17:$B$30,B682,'Apply vinyl graphics'!$G$17:$G$30)) +
(SUMIF('Apply vinyl graphics (2)'!$B$17:$B$30,B682,'Apply vinyl graphics (2)'!$G$17:$G$30)) +
(SUMIF('Alum pan sign'!$B$17:$B$30,B682,'Alum pan sign'!$G$17:$G$30)) +
(SUMIF('Alum pan sign (2)'!$B$17:$B$30,B682,'Alum pan sign (2)'!$G$17:$G$30)) +
(SUMIF('Economy pan sign'!$B$17:$B$30,B682,'Economy pan sign'!$G$17:$G$30)) +
(SUMIF('Post and panel sign'!$B$17:$B$30,B682,'Post and panel sign'!$G$17:$G$30)) +
(SUMIF('Post and panel sign (2)'!$B$17:$B$30,B682,'Post and panel sign (2)'!$G$17:$G$30)) +
(SUMIF('Flat panels only'!$B$17:$B$30,B682,'Flat panels only'!$G$17:$G$30)) +
(SUMIF('Flat panels only (2)'!$B$17:$B$30,B682,'Flat panels only (2)'!$G$17:$G$30)) +
(SUMIF('Routed panel shapes'!$B$18:$B$31,B682,'Routed panel shapes'!$G$18:$G$31)) +
(SUMIF('Routed panel shapes (2)'!$B$18:$B$31,B682,'Routed panel shapes (2)'!$G$18:$G$31)) +
(SUMIF('Routed face only'!$B$17:$B$30,B682,'Routed face only'!$G$17:$G$30)) +
(SUMIF('Routed face only (2)'!$B$17:$B$30,B682,'Routed face only (2)'!$G$17:$G$30)) +
(SUMIF('Routed alum faces letters'!$B$17:$B$30,B682,'Routed alum faces letters'!$G$17:$G$30)) +
(SUMIF('Routed alum faces letters (2)'!$B$17:$B$30,B682,'Routed alum faces letters (2)'!$G$17:$G$30)) +
(SUMIF('Routed push through acrylic'!$B$17:$B$30,B682,'Routed push through acrylic'!$G$17:$G$30)) +
(SUMIF('Routed push through acrylic (2)'!$B$17:$B$30,B682,'Routed push through acrylic (2)'!$G$17:$G$30)) +
(SUMIF('Sf routed cabinet'!$B$17:$B$30,B682,'Sf routed cabinet'!$G$17:$G$30)) +
(SUMIF('Sf routed cabinet (2)'!$B$17:$B$30,B682,'Sf routed cabinet (2)'!$G$17:$G$30)) +
(SUMIF('Df routed cabinet'!$B$17:$B$30,B682,'Df routed cabinet'!$G$17:$G$30)) +
(SUMIF('Df routed cabinet (2)'!$B$17:$B$30,B682,'Df routed cabinet (2)'!$G$17:$G$30)) +
(SUMIF('Sf acrylic cabinet'!$B$17:$B$30,B682,'Sf acrylic cabinet'!$G$17:$G$30)) +
(SUMIF('Sf acrylic cabinet (2)'!$B$17:$B$30,B682,'Sf acrylic cabinet (2)'!$G$17:$G$30)) +
(SUMIF('Economy Sf acrylic'!$B$17:$B$30,B682,'Economy Sf acrylic'!$G$17:$G$30)) +
(SUMIF('Df acrylic cabinet'!$B$17:$B$30,B682,'Df acrylic cabinet'!$G$17:$G$30)) +
(SUMIF('Df acrylic cabinet (2)'!$B$17:$B$30,B682,'Df acrylic cabinet (2)'!$G$17:$G$30)) +
(SUMIF('Sf flex cabinet'!$B$17:$B$30,B682,'Sf flex cabinet'!$G$17:$G$30)) +
(SUMIF('Sf flex cabinet (2)'!$B$17:$B$30,B682,'Sf flex cabinet (2)'!$G$17:$G$30)) +
(SUMIF('Df flex cabinet'!$B$17:$B$36,B682,'Df flex cabinet'!$G$17:$G$36)) +
(SUMIF('Df flex cabinet (2)'!$B$17:$B$36,B682,'Df flex cabinet (2)'!$G$17:$G$36)) +
(SUMIF('Pole cover'!$B$17:$B$30,B682,'Pole cover'!$G$17:$G$30)) +
(SUMIF('Pole cover (2)'!$B$17:$B$30,B682,'Pole cover (2)'!$G$17:$G$30)) +
(SUMIF('Structural Steel Fab'!$B$17:$B$29,B682,'Structural Steel Fab'!$G$17:$G$29)) +
(SUMIF(Reveal!$B$17:$B$30,B682,Reveal!$G$17:$G$30)) +
(SUMIF('Reveal (2)'!$B$17:$B$30,B682,'Reveal (2)'!$G$17:$G$30)) +
(SUMIF('Crown cove top'!$B$17:$B$30,B682,'Crown cove top'!$G$17:$G$30)) +
(SUMIF('EMC assembly'!$B$17:$B$30,B682,'EMC assembly'!$G$17:$G$30)) +
(SUMIF(Crating!$B$17:$B$29,B682,Crating!$G$17:$G$29)) +
(SUMIF('LED wiring'!$B$17:$B$30,B682,'LED wiring'!$G$17:$G$30)) +
(SUMIF('Changeable copy face'!$B$17:$B$30,B682,'Changeable copy face'!$G$17:$G$30)) +
(SUMIF('Flex face assembly'!$B$17:$B$30,B682,'Flex face assembly'!$G$17:$G$30)) +
(SUMIF('Routed face assembly'!$B$17:$B$30,B682,'Routed face assembly'!$G$17:$G$30)) +
(SUMIF('Paint calculation'!$B$17:$B$30,B682,'Paint calculation'!$G$17:$G$30)) +
(SUMIF('Trimcap letter face'!$B$17:$B$30,B682,'Trimcap letter face'!$G$17:$G$30)) +
(SUMIF('Trimcap letter face (2)'!$B$17:$B$30,B682,'Trimcap letter face (2)'!$G$17:$G$30)) +
(SUMIF('Channel letter fabrication'!$B$17:$B$30,B682,'Channel letter fabrication'!$G$17:$G$30)) +
(SUMIF('Channel letter fabrication (2)'!$B$17:$B$30,B682,'Channel letter fabrication (2)'!$G$17:$G$30))</f>
        <v>0</v>
      </c>
    </row>
    <row r="683" spans="1:10">
      <c r="A683" s="28" t="str">
        <f>[1]ODBC!$A683</f>
        <v>9030P5G2UE Trans France</v>
      </c>
      <c r="B683" s="29" t="str">
        <f>[1]ODBC!B683</f>
        <v>41452</v>
      </c>
      <c r="C683" s="30">
        <f>IFERROR(VLOOKUP($B683,[1]ODBC!$B:$H,2,FALSE),"")</f>
        <v>158.166</v>
      </c>
      <c r="D683" s="30">
        <f>IFERROR(VLOOKUP($B683,[1]ODBC!$B:$H,3,FALSE),"")</f>
        <v>355.90899999999999</v>
      </c>
      <c r="E683" s="30" t="str">
        <f>IFERROR(VLOOKUP($B683,[1]ODBC!$B:$H,4,FALSE),"")</f>
        <v>EA</v>
      </c>
      <c r="F683" s="31">
        <f>IFERROR(VLOOKUP($B683,[1]ODBC!$B:$H,5,FALSE),"")</f>
        <v>55.56</v>
      </c>
      <c r="G683" s="32">
        <f>[1]ODBC!G683</f>
        <v>0</v>
      </c>
      <c r="H683" s="33">
        <f>SUM([1]ODBC!H683)</f>
        <v>46069</v>
      </c>
      <c r="I683" s="41" t="str">
        <f>'Vinyl cutting'!$B$2</f>
        <v>J36938</v>
      </c>
      <c r="J683" s="42">
        <f ca="1">(SUMIF('Freeform time and material'!$B$17:$B$30,B683,'Freeform time and material'!$G$17:$G$30)) +
(SUMIF('Vinyl cutting'!$B$17:$B$30,B683,'Vinyl cutting'!$G$17:$G$30)) +
(SUMIF('Vinyl cutting (2)'!$B$17:$B$30,B683,'Vinyl cutting (2)'!$G$17:$G$30)) +
(SUMIF('Apply vinyl graphics'!$B$17:$B$30,B683,'Apply vinyl graphics'!$G$17:$G$30)) +
(SUMIF('Apply vinyl graphics (2)'!$B$17:$B$30,B683,'Apply vinyl graphics (2)'!$G$17:$G$30)) +
(SUMIF('Alum pan sign'!$B$17:$B$30,B683,'Alum pan sign'!$G$17:$G$30)) +
(SUMIF('Alum pan sign (2)'!$B$17:$B$30,B683,'Alum pan sign (2)'!$G$17:$G$30)) +
(SUMIF('Economy pan sign'!$B$17:$B$30,B683,'Economy pan sign'!$G$17:$G$30)) +
(SUMIF('Post and panel sign'!$B$17:$B$30,B683,'Post and panel sign'!$G$17:$G$30)) +
(SUMIF('Post and panel sign (2)'!$B$17:$B$30,B683,'Post and panel sign (2)'!$G$17:$G$30)) +
(SUMIF('Flat panels only'!$B$17:$B$30,B683,'Flat panels only'!$G$17:$G$30)) +
(SUMIF('Flat panels only (2)'!$B$17:$B$30,B683,'Flat panels only (2)'!$G$17:$G$30)) +
(SUMIF('Routed panel shapes'!$B$18:$B$31,B683,'Routed panel shapes'!$G$18:$G$31)) +
(SUMIF('Routed panel shapes (2)'!$B$18:$B$31,B683,'Routed panel shapes (2)'!$G$18:$G$31)) +
(SUMIF('Routed face only'!$B$17:$B$30,B683,'Routed face only'!$G$17:$G$30)) +
(SUMIF('Routed face only (2)'!$B$17:$B$30,B683,'Routed face only (2)'!$G$17:$G$30)) +
(SUMIF('Routed alum faces letters'!$B$17:$B$30,B683,'Routed alum faces letters'!$G$17:$G$30)) +
(SUMIF('Routed alum faces letters (2)'!$B$17:$B$30,B683,'Routed alum faces letters (2)'!$G$17:$G$30)) +
(SUMIF('Routed push through acrylic'!$B$17:$B$30,B683,'Routed push through acrylic'!$G$17:$G$30)) +
(SUMIF('Routed push through acrylic (2)'!$B$17:$B$30,B683,'Routed push through acrylic (2)'!$G$17:$G$30)) +
(SUMIF('Sf routed cabinet'!$B$17:$B$30,B683,'Sf routed cabinet'!$G$17:$G$30)) +
(SUMIF('Sf routed cabinet (2)'!$B$17:$B$30,B683,'Sf routed cabinet (2)'!$G$17:$G$30)) +
(SUMIF('Df routed cabinet'!$B$17:$B$30,B683,'Df routed cabinet'!$G$17:$G$30)) +
(SUMIF('Df routed cabinet (2)'!$B$17:$B$30,B683,'Df routed cabinet (2)'!$G$17:$G$30)) +
(SUMIF('Sf acrylic cabinet'!$B$17:$B$30,B683,'Sf acrylic cabinet'!$G$17:$G$30)) +
(SUMIF('Sf acrylic cabinet (2)'!$B$17:$B$30,B683,'Sf acrylic cabinet (2)'!$G$17:$G$30)) +
(SUMIF('Economy Sf acrylic'!$B$17:$B$30,B683,'Economy Sf acrylic'!$G$17:$G$30)) +
(SUMIF('Df acrylic cabinet'!$B$17:$B$30,B683,'Df acrylic cabinet'!$G$17:$G$30)) +
(SUMIF('Df acrylic cabinet (2)'!$B$17:$B$30,B683,'Df acrylic cabinet (2)'!$G$17:$G$30)) +
(SUMIF('Sf flex cabinet'!$B$17:$B$30,B683,'Sf flex cabinet'!$G$17:$G$30)) +
(SUMIF('Sf flex cabinet (2)'!$B$17:$B$30,B683,'Sf flex cabinet (2)'!$G$17:$G$30)) +
(SUMIF('Df flex cabinet'!$B$17:$B$36,B683,'Df flex cabinet'!$G$17:$G$36)) +
(SUMIF('Df flex cabinet (2)'!$B$17:$B$36,B683,'Df flex cabinet (2)'!$G$17:$G$36)) +
(SUMIF('Pole cover'!$B$17:$B$30,B683,'Pole cover'!$G$17:$G$30)) +
(SUMIF('Pole cover (2)'!$B$17:$B$30,B683,'Pole cover (2)'!$G$17:$G$30)) +
(SUMIF('Structural Steel Fab'!$B$17:$B$29,B683,'Structural Steel Fab'!$G$17:$G$29)) +
(SUMIF(Reveal!$B$17:$B$30,B683,Reveal!$G$17:$G$30)) +
(SUMIF('Reveal (2)'!$B$17:$B$30,B683,'Reveal (2)'!$G$17:$G$30)) +
(SUMIF('Crown cove top'!$B$17:$B$30,B683,'Crown cove top'!$G$17:$G$30)) +
(SUMIF('EMC assembly'!$B$17:$B$30,B683,'EMC assembly'!$G$17:$G$30)) +
(SUMIF(Crating!$B$17:$B$29,B683,Crating!$G$17:$G$29)) +
(SUMIF('LED wiring'!$B$17:$B$30,B683,'LED wiring'!$G$17:$G$30)) +
(SUMIF('Changeable copy face'!$B$17:$B$30,B683,'Changeable copy face'!$G$17:$G$30)) +
(SUMIF('Flex face assembly'!$B$17:$B$30,B683,'Flex face assembly'!$G$17:$G$30)) +
(SUMIF('Routed face assembly'!$B$17:$B$30,B683,'Routed face assembly'!$G$17:$G$30)) +
(SUMIF('Paint calculation'!$B$17:$B$30,B683,'Paint calculation'!$G$17:$G$30)) +
(SUMIF('Trimcap letter face'!$B$17:$B$30,B683,'Trimcap letter face'!$G$17:$G$30)) +
(SUMIF('Trimcap letter face (2)'!$B$17:$B$30,B683,'Trimcap letter face (2)'!$G$17:$G$30)) +
(SUMIF('Channel letter fabrication'!$B$17:$B$30,B683,'Channel letter fabrication'!$G$17:$G$30)) +
(SUMIF('Channel letter fabrication (2)'!$B$17:$B$30,B683,'Channel letter fabrication (2)'!$G$17:$G$30))</f>
        <v>0</v>
      </c>
    </row>
    <row r="684" spans="1:10">
      <c r="A684" s="28" t="str">
        <f>[1]ODBC!$A684</f>
        <v>NR-6030P2G Trans France</v>
      </c>
      <c r="B684" s="29" t="str">
        <f>[1]ODBC!B684</f>
        <v>41485</v>
      </c>
      <c r="C684" s="30">
        <f>IFERROR(VLOOKUP($B684,[1]ODBC!$B:$H,2,FALSE),"")</f>
        <v>43.23</v>
      </c>
      <c r="D684" s="30">
        <f>IFERROR(VLOOKUP($B684,[1]ODBC!$B:$H,3,FALSE),"")</f>
        <v>97.277000000000001</v>
      </c>
      <c r="E684" s="30" t="str">
        <f>IFERROR(VLOOKUP($B684,[1]ODBC!$B:$H,4,FALSE),"")</f>
        <v>EA</v>
      </c>
      <c r="F684" s="31">
        <f>IFERROR(VLOOKUP($B684,[1]ODBC!$B:$H,5,FALSE),"")</f>
        <v>55.56</v>
      </c>
      <c r="G684" s="32">
        <f>[1]ODBC!G684</f>
        <v>0</v>
      </c>
      <c r="H684" s="33">
        <f>SUM([1]ODBC!H684)</f>
        <v>0</v>
      </c>
      <c r="I684" s="41" t="str">
        <f>'Vinyl cutting'!$B$2</f>
        <v>J36938</v>
      </c>
      <c r="J684" s="42">
        <f ca="1">(SUMIF('Freeform time and material'!$B$17:$B$30,B684,'Freeform time and material'!$G$17:$G$30)) +
(SUMIF('Vinyl cutting'!$B$17:$B$30,B684,'Vinyl cutting'!$G$17:$G$30)) +
(SUMIF('Vinyl cutting (2)'!$B$17:$B$30,B684,'Vinyl cutting (2)'!$G$17:$G$30)) +
(SUMIF('Apply vinyl graphics'!$B$17:$B$30,B684,'Apply vinyl graphics'!$G$17:$G$30)) +
(SUMIF('Apply vinyl graphics (2)'!$B$17:$B$30,B684,'Apply vinyl graphics (2)'!$G$17:$G$30)) +
(SUMIF('Alum pan sign'!$B$17:$B$30,B684,'Alum pan sign'!$G$17:$G$30)) +
(SUMIF('Alum pan sign (2)'!$B$17:$B$30,B684,'Alum pan sign (2)'!$G$17:$G$30)) +
(SUMIF('Economy pan sign'!$B$17:$B$30,B684,'Economy pan sign'!$G$17:$G$30)) +
(SUMIF('Post and panel sign'!$B$17:$B$30,B684,'Post and panel sign'!$G$17:$G$30)) +
(SUMIF('Post and panel sign (2)'!$B$17:$B$30,B684,'Post and panel sign (2)'!$G$17:$G$30)) +
(SUMIF('Flat panels only'!$B$17:$B$30,B684,'Flat panels only'!$G$17:$G$30)) +
(SUMIF('Flat panels only (2)'!$B$17:$B$30,B684,'Flat panels only (2)'!$G$17:$G$30)) +
(SUMIF('Routed panel shapes'!$B$18:$B$31,B684,'Routed panel shapes'!$G$18:$G$31)) +
(SUMIF('Routed panel shapes (2)'!$B$18:$B$31,B684,'Routed panel shapes (2)'!$G$18:$G$31)) +
(SUMIF('Routed face only'!$B$17:$B$30,B684,'Routed face only'!$G$17:$G$30)) +
(SUMIF('Routed face only (2)'!$B$17:$B$30,B684,'Routed face only (2)'!$G$17:$G$30)) +
(SUMIF('Routed alum faces letters'!$B$17:$B$30,B684,'Routed alum faces letters'!$G$17:$G$30)) +
(SUMIF('Routed alum faces letters (2)'!$B$17:$B$30,B684,'Routed alum faces letters (2)'!$G$17:$G$30)) +
(SUMIF('Routed push through acrylic'!$B$17:$B$30,B684,'Routed push through acrylic'!$G$17:$G$30)) +
(SUMIF('Routed push through acrylic (2)'!$B$17:$B$30,B684,'Routed push through acrylic (2)'!$G$17:$G$30)) +
(SUMIF('Sf routed cabinet'!$B$17:$B$30,B684,'Sf routed cabinet'!$G$17:$G$30)) +
(SUMIF('Sf routed cabinet (2)'!$B$17:$B$30,B684,'Sf routed cabinet (2)'!$G$17:$G$30)) +
(SUMIF('Df routed cabinet'!$B$17:$B$30,B684,'Df routed cabinet'!$G$17:$G$30)) +
(SUMIF('Df routed cabinet (2)'!$B$17:$B$30,B684,'Df routed cabinet (2)'!$G$17:$G$30)) +
(SUMIF('Sf acrylic cabinet'!$B$17:$B$30,B684,'Sf acrylic cabinet'!$G$17:$G$30)) +
(SUMIF('Sf acrylic cabinet (2)'!$B$17:$B$30,B684,'Sf acrylic cabinet (2)'!$G$17:$G$30)) +
(SUMIF('Economy Sf acrylic'!$B$17:$B$30,B684,'Economy Sf acrylic'!$G$17:$G$30)) +
(SUMIF('Df acrylic cabinet'!$B$17:$B$30,B684,'Df acrylic cabinet'!$G$17:$G$30)) +
(SUMIF('Df acrylic cabinet (2)'!$B$17:$B$30,B684,'Df acrylic cabinet (2)'!$G$17:$G$30)) +
(SUMIF('Sf flex cabinet'!$B$17:$B$30,B684,'Sf flex cabinet'!$G$17:$G$30)) +
(SUMIF('Sf flex cabinet (2)'!$B$17:$B$30,B684,'Sf flex cabinet (2)'!$G$17:$G$30)) +
(SUMIF('Df flex cabinet'!$B$17:$B$36,B684,'Df flex cabinet'!$G$17:$G$36)) +
(SUMIF('Df flex cabinet (2)'!$B$17:$B$36,B684,'Df flex cabinet (2)'!$G$17:$G$36)) +
(SUMIF('Pole cover'!$B$17:$B$30,B684,'Pole cover'!$G$17:$G$30)) +
(SUMIF('Pole cover (2)'!$B$17:$B$30,B684,'Pole cover (2)'!$G$17:$G$30)) +
(SUMIF('Structural Steel Fab'!$B$17:$B$29,B684,'Structural Steel Fab'!$G$17:$G$29)) +
(SUMIF(Reveal!$B$17:$B$30,B684,Reveal!$G$17:$G$30)) +
(SUMIF('Reveal (2)'!$B$17:$B$30,B684,'Reveal (2)'!$G$17:$G$30)) +
(SUMIF('Crown cove top'!$B$17:$B$30,B684,'Crown cove top'!$G$17:$G$30)) +
(SUMIF('EMC assembly'!$B$17:$B$30,B684,'EMC assembly'!$G$17:$G$30)) +
(SUMIF(Crating!$B$17:$B$29,B684,Crating!$G$17:$G$29)) +
(SUMIF('LED wiring'!$B$17:$B$30,B684,'LED wiring'!$G$17:$G$30)) +
(SUMIF('Changeable copy face'!$B$17:$B$30,B684,'Changeable copy face'!$G$17:$G$30)) +
(SUMIF('Flex face assembly'!$B$17:$B$30,B684,'Flex face assembly'!$G$17:$G$30)) +
(SUMIF('Routed face assembly'!$B$17:$B$30,B684,'Routed face assembly'!$G$17:$G$30)) +
(SUMIF('Paint calculation'!$B$17:$B$30,B684,'Paint calculation'!$G$17:$G$30)) +
(SUMIF('Trimcap letter face'!$B$17:$B$30,B684,'Trimcap letter face'!$G$17:$G$30)) +
(SUMIF('Trimcap letter face (2)'!$B$17:$B$30,B684,'Trimcap letter face (2)'!$G$17:$G$30)) +
(SUMIF('Channel letter fabrication'!$B$17:$B$30,B684,'Channel letter fabrication'!$G$17:$G$30)) +
(SUMIF('Channel letter fabrication (2)'!$B$17:$B$30,B684,'Channel letter fabrication (2)'!$G$17:$G$30))</f>
        <v>0</v>
      </c>
    </row>
    <row r="685" spans="1:10">
      <c r="A685" s="28" t="str">
        <f>[1]ODBC!$A685</f>
        <v>NR-5030P2G Trans France</v>
      </c>
      <c r="B685" s="29" t="str">
        <f>[1]ODBC!B685</f>
        <v>41490</v>
      </c>
      <c r="C685" s="30">
        <f>IFERROR(VLOOKUP($B685,[1]ODBC!$B:$H,2,FALSE),"")</f>
        <v>42.94</v>
      </c>
      <c r="D685" s="30">
        <f>IFERROR(VLOOKUP($B685,[1]ODBC!$B:$H,3,FALSE),"")</f>
        <v>96.625</v>
      </c>
      <c r="E685" s="30" t="str">
        <f>IFERROR(VLOOKUP($B685,[1]ODBC!$B:$H,4,FALSE),"")</f>
        <v>EA</v>
      </c>
      <c r="F685" s="31">
        <f>IFERROR(VLOOKUP($B685,[1]ODBC!$B:$H,5,FALSE),"")</f>
        <v>55.56</v>
      </c>
      <c r="G685" s="32">
        <f>[1]ODBC!G685</f>
        <v>0</v>
      </c>
      <c r="H685" s="33">
        <f>SUM([1]ODBC!H685)</f>
        <v>0</v>
      </c>
      <c r="I685" s="41" t="str">
        <f>'Vinyl cutting'!$B$2</f>
        <v>J36938</v>
      </c>
      <c r="J685" s="42">
        <f ca="1">(SUMIF('Freeform time and material'!$B$17:$B$30,B685,'Freeform time and material'!$G$17:$G$30)) +
(SUMIF('Vinyl cutting'!$B$17:$B$30,B685,'Vinyl cutting'!$G$17:$G$30)) +
(SUMIF('Vinyl cutting (2)'!$B$17:$B$30,B685,'Vinyl cutting (2)'!$G$17:$G$30)) +
(SUMIF('Apply vinyl graphics'!$B$17:$B$30,B685,'Apply vinyl graphics'!$G$17:$G$30)) +
(SUMIF('Apply vinyl graphics (2)'!$B$17:$B$30,B685,'Apply vinyl graphics (2)'!$G$17:$G$30)) +
(SUMIF('Alum pan sign'!$B$17:$B$30,B685,'Alum pan sign'!$G$17:$G$30)) +
(SUMIF('Alum pan sign (2)'!$B$17:$B$30,B685,'Alum pan sign (2)'!$G$17:$G$30)) +
(SUMIF('Economy pan sign'!$B$17:$B$30,B685,'Economy pan sign'!$G$17:$G$30)) +
(SUMIF('Post and panel sign'!$B$17:$B$30,B685,'Post and panel sign'!$G$17:$G$30)) +
(SUMIF('Post and panel sign (2)'!$B$17:$B$30,B685,'Post and panel sign (2)'!$G$17:$G$30)) +
(SUMIF('Flat panels only'!$B$17:$B$30,B685,'Flat panels only'!$G$17:$G$30)) +
(SUMIF('Flat panels only (2)'!$B$17:$B$30,B685,'Flat panels only (2)'!$G$17:$G$30)) +
(SUMIF('Routed panel shapes'!$B$18:$B$31,B685,'Routed panel shapes'!$G$18:$G$31)) +
(SUMIF('Routed panel shapes (2)'!$B$18:$B$31,B685,'Routed panel shapes (2)'!$G$18:$G$31)) +
(SUMIF('Routed face only'!$B$17:$B$30,B685,'Routed face only'!$G$17:$G$30)) +
(SUMIF('Routed face only (2)'!$B$17:$B$30,B685,'Routed face only (2)'!$G$17:$G$30)) +
(SUMIF('Routed alum faces letters'!$B$17:$B$30,B685,'Routed alum faces letters'!$G$17:$G$30)) +
(SUMIF('Routed alum faces letters (2)'!$B$17:$B$30,B685,'Routed alum faces letters (2)'!$G$17:$G$30)) +
(SUMIF('Routed push through acrylic'!$B$17:$B$30,B685,'Routed push through acrylic'!$G$17:$G$30)) +
(SUMIF('Routed push through acrylic (2)'!$B$17:$B$30,B685,'Routed push through acrylic (2)'!$G$17:$G$30)) +
(SUMIF('Sf routed cabinet'!$B$17:$B$30,B685,'Sf routed cabinet'!$G$17:$G$30)) +
(SUMIF('Sf routed cabinet (2)'!$B$17:$B$30,B685,'Sf routed cabinet (2)'!$G$17:$G$30)) +
(SUMIF('Df routed cabinet'!$B$17:$B$30,B685,'Df routed cabinet'!$G$17:$G$30)) +
(SUMIF('Df routed cabinet (2)'!$B$17:$B$30,B685,'Df routed cabinet (2)'!$G$17:$G$30)) +
(SUMIF('Sf acrylic cabinet'!$B$17:$B$30,B685,'Sf acrylic cabinet'!$G$17:$G$30)) +
(SUMIF('Sf acrylic cabinet (2)'!$B$17:$B$30,B685,'Sf acrylic cabinet (2)'!$G$17:$G$30)) +
(SUMIF('Economy Sf acrylic'!$B$17:$B$30,B685,'Economy Sf acrylic'!$G$17:$G$30)) +
(SUMIF('Df acrylic cabinet'!$B$17:$B$30,B685,'Df acrylic cabinet'!$G$17:$G$30)) +
(SUMIF('Df acrylic cabinet (2)'!$B$17:$B$30,B685,'Df acrylic cabinet (2)'!$G$17:$G$30)) +
(SUMIF('Sf flex cabinet'!$B$17:$B$30,B685,'Sf flex cabinet'!$G$17:$G$30)) +
(SUMIF('Sf flex cabinet (2)'!$B$17:$B$30,B685,'Sf flex cabinet (2)'!$G$17:$G$30)) +
(SUMIF('Df flex cabinet'!$B$17:$B$36,B685,'Df flex cabinet'!$G$17:$G$36)) +
(SUMIF('Df flex cabinet (2)'!$B$17:$B$36,B685,'Df flex cabinet (2)'!$G$17:$G$36)) +
(SUMIF('Pole cover'!$B$17:$B$30,B685,'Pole cover'!$G$17:$G$30)) +
(SUMIF('Pole cover (2)'!$B$17:$B$30,B685,'Pole cover (2)'!$G$17:$G$30)) +
(SUMIF('Structural Steel Fab'!$B$17:$B$29,B685,'Structural Steel Fab'!$G$17:$G$29)) +
(SUMIF(Reveal!$B$17:$B$30,B685,Reveal!$G$17:$G$30)) +
(SUMIF('Reveal (2)'!$B$17:$B$30,B685,'Reveal (2)'!$G$17:$G$30)) +
(SUMIF('Crown cove top'!$B$17:$B$30,B685,'Crown cove top'!$G$17:$G$30)) +
(SUMIF('EMC assembly'!$B$17:$B$30,B685,'EMC assembly'!$G$17:$G$30)) +
(SUMIF(Crating!$B$17:$B$29,B685,Crating!$G$17:$G$29)) +
(SUMIF('LED wiring'!$B$17:$B$30,B685,'LED wiring'!$G$17:$G$30)) +
(SUMIF('Changeable copy face'!$B$17:$B$30,B685,'Changeable copy face'!$G$17:$G$30)) +
(SUMIF('Flex face assembly'!$B$17:$B$30,B685,'Flex face assembly'!$G$17:$G$30)) +
(SUMIF('Routed face assembly'!$B$17:$B$30,B685,'Routed face assembly'!$G$17:$G$30)) +
(SUMIF('Paint calculation'!$B$17:$B$30,B685,'Paint calculation'!$G$17:$G$30)) +
(SUMIF('Trimcap letter face'!$B$17:$B$30,B685,'Trimcap letter face'!$G$17:$G$30)) +
(SUMIF('Trimcap letter face (2)'!$B$17:$B$30,B685,'Trimcap letter face (2)'!$G$17:$G$30)) +
(SUMIF('Channel letter fabrication'!$B$17:$B$30,B685,'Channel letter fabrication'!$G$17:$G$30)) +
(SUMIF('Channel letter fabrication (2)'!$B$17:$B$30,B685,'Channel letter fabrication (2)'!$G$17:$G$30))</f>
        <v>0</v>
      </c>
    </row>
    <row r="686" spans="1:10">
      <c r="A686" s="28" t="str">
        <f>[1]ODBC!$A686</f>
        <v>5000 Econo Base (Black)</v>
      </c>
      <c r="B686" s="29" t="str">
        <f>[1]ODBC!B686</f>
        <v>41500</v>
      </c>
      <c r="C686" s="30">
        <f>IFERROR(VLOOKUP($B686,[1]ODBC!$B:$H,2,FALSE),"")</f>
        <v>53.4816</v>
      </c>
      <c r="D686" s="30">
        <f>IFERROR(VLOOKUP($B686,[1]ODBC!$B:$H,3,FALSE),"")</f>
        <v>120.346</v>
      </c>
      <c r="E686" s="30" t="str">
        <f>IFERROR(VLOOKUP($B686,[1]ODBC!$B:$H,4,FALSE),"")</f>
        <v>EA</v>
      </c>
      <c r="F686" s="31">
        <f>IFERROR(VLOOKUP($B686,[1]ODBC!$B:$H,5,FALSE),"")</f>
        <v>55.56</v>
      </c>
      <c r="G686" s="32">
        <f>[1]ODBC!G686</f>
        <v>0</v>
      </c>
      <c r="H686" s="33">
        <f>SUM([1]ODBC!H686)</f>
        <v>0</v>
      </c>
      <c r="I686" s="41" t="str">
        <f>'Vinyl cutting'!$B$2</f>
        <v>J36938</v>
      </c>
      <c r="J686" s="42">
        <f ca="1">(SUMIF('Freeform time and material'!$B$17:$B$30,B686,'Freeform time and material'!$G$17:$G$30)) +
(SUMIF('Vinyl cutting'!$B$17:$B$30,B686,'Vinyl cutting'!$G$17:$G$30)) +
(SUMIF('Vinyl cutting (2)'!$B$17:$B$30,B686,'Vinyl cutting (2)'!$G$17:$G$30)) +
(SUMIF('Apply vinyl graphics'!$B$17:$B$30,B686,'Apply vinyl graphics'!$G$17:$G$30)) +
(SUMIF('Apply vinyl graphics (2)'!$B$17:$B$30,B686,'Apply vinyl graphics (2)'!$G$17:$G$30)) +
(SUMIF('Alum pan sign'!$B$17:$B$30,B686,'Alum pan sign'!$G$17:$G$30)) +
(SUMIF('Alum pan sign (2)'!$B$17:$B$30,B686,'Alum pan sign (2)'!$G$17:$G$30)) +
(SUMIF('Economy pan sign'!$B$17:$B$30,B686,'Economy pan sign'!$G$17:$G$30)) +
(SUMIF('Post and panel sign'!$B$17:$B$30,B686,'Post and panel sign'!$G$17:$G$30)) +
(SUMIF('Post and panel sign (2)'!$B$17:$B$30,B686,'Post and panel sign (2)'!$G$17:$G$30)) +
(SUMIF('Flat panels only'!$B$17:$B$30,B686,'Flat panels only'!$G$17:$G$30)) +
(SUMIF('Flat panels only (2)'!$B$17:$B$30,B686,'Flat panels only (2)'!$G$17:$G$30)) +
(SUMIF('Routed panel shapes'!$B$18:$B$31,B686,'Routed panel shapes'!$G$18:$G$31)) +
(SUMIF('Routed panel shapes (2)'!$B$18:$B$31,B686,'Routed panel shapes (2)'!$G$18:$G$31)) +
(SUMIF('Routed face only'!$B$17:$B$30,B686,'Routed face only'!$G$17:$G$30)) +
(SUMIF('Routed face only (2)'!$B$17:$B$30,B686,'Routed face only (2)'!$G$17:$G$30)) +
(SUMIF('Routed alum faces letters'!$B$17:$B$30,B686,'Routed alum faces letters'!$G$17:$G$30)) +
(SUMIF('Routed alum faces letters (2)'!$B$17:$B$30,B686,'Routed alum faces letters (2)'!$G$17:$G$30)) +
(SUMIF('Routed push through acrylic'!$B$17:$B$30,B686,'Routed push through acrylic'!$G$17:$G$30)) +
(SUMIF('Routed push through acrylic (2)'!$B$17:$B$30,B686,'Routed push through acrylic (2)'!$G$17:$G$30)) +
(SUMIF('Sf routed cabinet'!$B$17:$B$30,B686,'Sf routed cabinet'!$G$17:$G$30)) +
(SUMIF('Sf routed cabinet (2)'!$B$17:$B$30,B686,'Sf routed cabinet (2)'!$G$17:$G$30)) +
(SUMIF('Df routed cabinet'!$B$17:$B$30,B686,'Df routed cabinet'!$G$17:$G$30)) +
(SUMIF('Df routed cabinet (2)'!$B$17:$B$30,B686,'Df routed cabinet (2)'!$G$17:$G$30)) +
(SUMIF('Sf acrylic cabinet'!$B$17:$B$30,B686,'Sf acrylic cabinet'!$G$17:$G$30)) +
(SUMIF('Sf acrylic cabinet (2)'!$B$17:$B$30,B686,'Sf acrylic cabinet (2)'!$G$17:$G$30)) +
(SUMIF('Economy Sf acrylic'!$B$17:$B$30,B686,'Economy Sf acrylic'!$G$17:$G$30)) +
(SUMIF('Df acrylic cabinet'!$B$17:$B$30,B686,'Df acrylic cabinet'!$G$17:$G$30)) +
(SUMIF('Df acrylic cabinet (2)'!$B$17:$B$30,B686,'Df acrylic cabinet (2)'!$G$17:$G$30)) +
(SUMIF('Sf flex cabinet'!$B$17:$B$30,B686,'Sf flex cabinet'!$G$17:$G$30)) +
(SUMIF('Sf flex cabinet (2)'!$B$17:$B$30,B686,'Sf flex cabinet (2)'!$G$17:$G$30)) +
(SUMIF('Df flex cabinet'!$B$17:$B$36,B686,'Df flex cabinet'!$G$17:$G$36)) +
(SUMIF('Df flex cabinet (2)'!$B$17:$B$36,B686,'Df flex cabinet (2)'!$G$17:$G$36)) +
(SUMIF('Pole cover'!$B$17:$B$30,B686,'Pole cover'!$G$17:$G$30)) +
(SUMIF('Pole cover (2)'!$B$17:$B$30,B686,'Pole cover (2)'!$G$17:$G$30)) +
(SUMIF('Structural Steel Fab'!$B$17:$B$29,B686,'Structural Steel Fab'!$G$17:$G$29)) +
(SUMIF(Reveal!$B$17:$B$30,B686,Reveal!$G$17:$G$30)) +
(SUMIF('Reveal (2)'!$B$17:$B$30,B686,'Reveal (2)'!$G$17:$G$30)) +
(SUMIF('Crown cove top'!$B$17:$B$30,B686,'Crown cove top'!$G$17:$G$30)) +
(SUMIF('EMC assembly'!$B$17:$B$30,B686,'EMC assembly'!$G$17:$G$30)) +
(SUMIF(Crating!$B$17:$B$29,B686,Crating!$G$17:$G$29)) +
(SUMIF('LED wiring'!$B$17:$B$30,B686,'LED wiring'!$G$17:$G$30)) +
(SUMIF('Changeable copy face'!$B$17:$B$30,B686,'Changeable copy face'!$G$17:$G$30)) +
(SUMIF('Flex face assembly'!$B$17:$B$30,B686,'Flex face assembly'!$G$17:$G$30)) +
(SUMIF('Routed face assembly'!$B$17:$B$30,B686,'Routed face assembly'!$G$17:$G$30)) +
(SUMIF('Paint calculation'!$B$17:$B$30,B686,'Paint calculation'!$G$17:$G$30)) +
(SUMIF('Trimcap letter face'!$B$17:$B$30,B686,'Trimcap letter face'!$G$17:$G$30)) +
(SUMIF('Trimcap letter face (2)'!$B$17:$B$30,B686,'Trimcap letter face (2)'!$G$17:$G$30)) +
(SUMIF('Channel letter fabrication'!$B$17:$B$30,B686,'Channel letter fabrication'!$G$17:$G$30)) +
(SUMIF('Channel letter fabrication (2)'!$B$17:$B$30,B686,'Channel letter fabrication (2)'!$G$17:$G$30))</f>
        <v>0</v>
      </c>
    </row>
    <row r="687" spans="1:10">
      <c r="A687" s="28" t="str">
        <f>[1]ODBC!$A687</f>
        <v>NR-4030P2G Transformer France</v>
      </c>
      <c r="B687" s="29" t="str">
        <f>[1]ODBC!B687</f>
        <v>41510</v>
      </c>
      <c r="C687" s="30">
        <f>IFERROR(VLOOKUP($B687,[1]ODBC!$B:$H,2,FALSE),"")</f>
        <v>38.9</v>
      </c>
      <c r="D687" s="30">
        <f>IFERROR(VLOOKUP($B687,[1]ODBC!$B:$H,3,FALSE),"")</f>
        <v>87.534000000000006</v>
      </c>
      <c r="E687" s="30" t="str">
        <f>IFERROR(VLOOKUP($B687,[1]ODBC!$B:$H,4,FALSE),"")</f>
        <v>EA</v>
      </c>
      <c r="F687" s="31">
        <f>IFERROR(VLOOKUP($B687,[1]ODBC!$B:$H,5,FALSE),"")</f>
        <v>55.56</v>
      </c>
      <c r="G687" s="32">
        <f>[1]ODBC!G687</f>
        <v>0</v>
      </c>
      <c r="H687" s="33">
        <f>SUM([1]ODBC!H687)</f>
        <v>0</v>
      </c>
      <c r="I687" s="41" t="str">
        <f>'Vinyl cutting'!$B$2</f>
        <v>J36938</v>
      </c>
      <c r="J687" s="42">
        <f ca="1">(SUMIF('Freeform time and material'!$B$17:$B$30,B687,'Freeform time and material'!$G$17:$G$30)) +
(SUMIF('Vinyl cutting'!$B$17:$B$30,B687,'Vinyl cutting'!$G$17:$G$30)) +
(SUMIF('Vinyl cutting (2)'!$B$17:$B$30,B687,'Vinyl cutting (2)'!$G$17:$G$30)) +
(SUMIF('Apply vinyl graphics'!$B$17:$B$30,B687,'Apply vinyl graphics'!$G$17:$G$30)) +
(SUMIF('Apply vinyl graphics (2)'!$B$17:$B$30,B687,'Apply vinyl graphics (2)'!$G$17:$G$30)) +
(SUMIF('Alum pan sign'!$B$17:$B$30,B687,'Alum pan sign'!$G$17:$G$30)) +
(SUMIF('Alum pan sign (2)'!$B$17:$B$30,B687,'Alum pan sign (2)'!$G$17:$G$30)) +
(SUMIF('Economy pan sign'!$B$17:$B$30,B687,'Economy pan sign'!$G$17:$G$30)) +
(SUMIF('Post and panel sign'!$B$17:$B$30,B687,'Post and panel sign'!$G$17:$G$30)) +
(SUMIF('Post and panel sign (2)'!$B$17:$B$30,B687,'Post and panel sign (2)'!$G$17:$G$30)) +
(SUMIF('Flat panels only'!$B$17:$B$30,B687,'Flat panels only'!$G$17:$G$30)) +
(SUMIF('Flat panels only (2)'!$B$17:$B$30,B687,'Flat panels only (2)'!$G$17:$G$30)) +
(SUMIF('Routed panel shapes'!$B$18:$B$31,B687,'Routed panel shapes'!$G$18:$G$31)) +
(SUMIF('Routed panel shapes (2)'!$B$18:$B$31,B687,'Routed panel shapes (2)'!$G$18:$G$31)) +
(SUMIF('Routed face only'!$B$17:$B$30,B687,'Routed face only'!$G$17:$G$30)) +
(SUMIF('Routed face only (2)'!$B$17:$B$30,B687,'Routed face only (2)'!$G$17:$G$30)) +
(SUMIF('Routed alum faces letters'!$B$17:$B$30,B687,'Routed alum faces letters'!$G$17:$G$30)) +
(SUMIF('Routed alum faces letters (2)'!$B$17:$B$30,B687,'Routed alum faces letters (2)'!$G$17:$G$30)) +
(SUMIF('Routed push through acrylic'!$B$17:$B$30,B687,'Routed push through acrylic'!$G$17:$G$30)) +
(SUMIF('Routed push through acrylic (2)'!$B$17:$B$30,B687,'Routed push through acrylic (2)'!$G$17:$G$30)) +
(SUMIF('Sf routed cabinet'!$B$17:$B$30,B687,'Sf routed cabinet'!$G$17:$G$30)) +
(SUMIF('Sf routed cabinet (2)'!$B$17:$B$30,B687,'Sf routed cabinet (2)'!$G$17:$G$30)) +
(SUMIF('Df routed cabinet'!$B$17:$B$30,B687,'Df routed cabinet'!$G$17:$G$30)) +
(SUMIF('Df routed cabinet (2)'!$B$17:$B$30,B687,'Df routed cabinet (2)'!$G$17:$G$30)) +
(SUMIF('Sf acrylic cabinet'!$B$17:$B$30,B687,'Sf acrylic cabinet'!$G$17:$G$30)) +
(SUMIF('Sf acrylic cabinet (2)'!$B$17:$B$30,B687,'Sf acrylic cabinet (2)'!$G$17:$G$30)) +
(SUMIF('Economy Sf acrylic'!$B$17:$B$30,B687,'Economy Sf acrylic'!$G$17:$G$30)) +
(SUMIF('Df acrylic cabinet'!$B$17:$B$30,B687,'Df acrylic cabinet'!$G$17:$G$30)) +
(SUMIF('Df acrylic cabinet (2)'!$B$17:$B$30,B687,'Df acrylic cabinet (2)'!$G$17:$G$30)) +
(SUMIF('Sf flex cabinet'!$B$17:$B$30,B687,'Sf flex cabinet'!$G$17:$G$30)) +
(SUMIF('Sf flex cabinet (2)'!$B$17:$B$30,B687,'Sf flex cabinet (2)'!$G$17:$G$30)) +
(SUMIF('Df flex cabinet'!$B$17:$B$36,B687,'Df flex cabinet'!$G$17:$G$36)) +
(SUMIF('Df flex cabinet (2)'!$B$17:$B$36,B687,'Df flex cabinet (2)'!$G$17:$G$36)) +
(SUMIF('Pole cover'!$B$17:$B$30,B687,'Pole cover'!$G$17:$G$30)) +
(SUMIF('Pole cover (2)'!$B$17:$B$30,B687,'Pole cover (2)'!$G$17:$G$30)) +
(SUMIF('Structural Steel Fab'!$B$17:$B$29,B687,'Structural Steel Fab'!$G$17:$G$29)) +
(SUMIF(Reveal!$B$17:$B$30,B687,Reveal!$G$17:$G$30)) +
(SUMIF('Reveal (2)'!$B$17:$B$30,B687,'Reveal (2)'!$G$17:$G$30)) +
(SUMIF('Crown cove top'!$B$17:$B$30,B687,'Crown cove top'!$G$17:$G$30)) +
(SUMIF('EMC assembly'!$B$17:$B$30,B687,'EMC assembly'!$G$17:$G$30)) +
(SUMIF(Crating!$B$17:$B$29,B687,Crating!$G$17:$G$29)) +
(SUMIF('LED wiring'!$B$17:$B$30,B687,'LED wiring'!$G$17:$G$30)) +
(SUMIF('Changeable copy face'!$B$17:$B$30,B687,'Changeable copy face'!$G$17:$G$30)) +
(SUMIF('Flex face assembly'!$B$17:$B$30,B687,'Flex face assembly'!$G$17:$G$30)) +
(SUMIF('Routed face assembly'!$B$17:$B$30,B687,'Routed face assembly'!$G$17:$G$30)) +
(SUMIF('Paint calculation'!$B$17:$B$30,B687,'Paint calculation'!$G$17:$G$30)) +
(SUMIF('Trimcap letter face'!$B$17:$B$30,B687,'Trimcap letter face'!$G$17:$G$30)) +
(SUMIF('Trimcap letter face (2)'!$B$17:$B$30,B687,'Trimcap letter face (2)'!$G$17:$G$30)) +
(SUMIF('Channel letter fabrication'!$B$17:$B$30,B687,'Channel letter fabrication'!$G$17:$G$30)) +
(SUMIF('Channel letter fabrication (2)'!$B$17:$B$30,B687,'Channel letter fabrication (2)'!$G$17:$G$30))</f>
        <v>0</v>
      </c>
    </row>
    <row r="688" spans="1:10">
      <c r="A688" s="28" t="str">
        <f>[1]ODBC!$A688</f>
        <v>NR-15030P5G2 France 277V</v>
      </c>
      <c r="B688" s="29" t="str">
        <f>[1]ODBC!B688</f>
        <v>41535</v>
      </c>
      <c r="C688" s="30">
        <f>IFERROR(VLOOKUP($B688,[1]ODBC!$B:$H,2,FALSE),"")</f>
        <v>305.89999999999998</v>
      </c>
      <c r="D688" s="30">
        <f>IFERROR(VLOOKUP($B688,[1]ODBC!$B:$H,3,FALSE),"")</f>
        <v>688.34400000000005</v>
      </c>
      <c r="E688" s="30" t="str">
        <f>IFERROR(VLOOKUP($B688,[1]ODBC!$B:$H,4,FALSE),"")</f>
        <v>EA</v>
      </c>
      <c r="F688" s="31">
        <f>IFERROR(VLOOKUP($B688,[1]ODBC!$B:$H,5,FALSE),"")</f>
        <v>55.56</v>
      </c>
      <c r="G688" s="32">
        <f>[1]ODBC!G688</f>
        <v>0</v>
      </c>
      <c r="H688" s="33">
        <f>SUM([1]ODBC!H688)</f>
        <v>45364</v>
      </c>
      <c r="I688" s="41" t="str">
        <f>'Vinyl cutting'!$B$2</f>
        <v>J36938</v>
      </c>
      <c r="J688" s="42">
        <f ca="1">(SUMIF('Freeform time and material'!$B$17:$B$30,B688,'Freeform time and material'!$G$17:$G$30)) +
(SUMIF('Vinyl cutting'!$B$17:$B$30,B688,'Vinyl cutting'!$G$17:$G$30)) +
(SUMIF('Vinyl cutting (2)'!$B$17:$B$30,B688,'Vinyl cutting (2)'!$G$17:$G$30)) +
(SUMIF('Apply vinyl graphics'!$B$17:$B$30,B688,'Apply vinyl graphics'!$G$17:$G$30)) +
(SUMIF('Apply vinyl graphics (2)'!$B$17:$B$30,B688,'Apply vinyl graphics (2)'!$G$17:$G$30)) +
(SUMIF('Alum pan sign'!$B$17:$B$30,B688,'Alum pan sign'!$G$17:$G$30)) +
(SUMIF('Alum pan sign (2)'!$B$17:$B$30,B688,'Alum pan sign (2)'!$G$17:$G$30)) +
(SUMIF('Economy pan sign'!$B$17:$B$30,B688,'Economy pan sign'!$G$17:$G$30)) +
(SUMIF('Post and panel sign'!$B$17:$B$30,B688,'Post and panel sign'!$G$17:$G$30)) +
(SUMIF('Post and panel sign (2)'!$B$17:$B$30,B688,'Post and panel sign (2)'!$G$17:$G$30)) +
(SUMIF('Flat panels only'!$B$17:$B$30,B688,'Flat panels only'!$G$17:$G$30)) +
(SUMIF('Flat panels only (2)'!$B$17:$B$30,B688,'Flat panels only (2)'!$G$17:$G$30)) +
(SUMIF('Routed panel shapes'!$B$18:$B$31,B688,'Routed panel shapes'!$G$18:$G$31)) +
(SUMIF('Routed panel shapes (2)'!$B$18:$B$31,B688,'Routed panel shapes (2)'!$G$18:$G$31)) +
(SUMIF('Routed face only'!$B$17:$B$30,B688,'Routed face only'!$G$17:$G$30)) +
(SUMIF('Routed face only (2)'!$B$17:$B$30,B688,'Routed face only (2)'!$G$17:$G$30)) +
(SUMIF('Routed alum faces letters'!$B$17:$B$30,B688,'Routed alum faces letters'!$G$17:$G$30)) +
(SUMIF('Routed alum faces letters (2)'!$B$17:$B$30,B688,'Routed alum faces letters (2)'!$G$17:$G$30)) +
(SUMIF('Routed push through acrylic'!$B$17:$B$30,B688,'Routed push through acrylic'!$G$17:$G$30)) +
(SUMIF('Routed push through acrylic (2)'!$B$17:$B$30,B688,'Routed push through acrylic (2)'!$G$17:$G$30)) +
(SUMIF('Sf routed cabinet'!$B$17:$B$30,B688,'Sf routed cabinet'!$G$17:$G$30)) +
(SUMIF('Sf routed cabinet (2)'!$B$17:$B$30,B688,'Sf routed cabinet (2)'!$G$17:$G$30)) +
(SUMIF('Df routed cabinet'!$B$17:$B$30,B688,'Df routed cabinet'!$G$17:$G$30)) +
(SUMIF('Df routed cabinet (2)'!$B$17:$B$30,B688,'Df routed cabinet (2)'!$G$17:$G$30)) +
(SUMIF('Sf acrylic cabinet'!$B$17:$B$30,B688,'Sf acrylic cabinet'!$G$17:$G$30)) +
(SUMIF('Sf acrylic cabinet (2)'!$B$17:$B$30,B688,'Sf acrylic cabinet (2)'!$G$17:$G$30)) +
(SUMIF('Economy Sf acrylic'!$B$17:$B$30,B688,'Economy Sf acrylic'!$G$17:$G$30)) +
(SUMIF('Df acrylic cabinet'!$B$17:$B$30,B688,'Df acrylic cabinet'!$G$17:$G$30)) +
(SUMIF('Df acrylic cabinet (2)'!$B$17:$B$30,B688,'Df acrylic cabinet (2)'!$G$17:$G$30)) +
(SUMIF('Sf flex cabinet'!$B$17:$B$30,B688,'Sf flex cabinet'!$G$17:$G$30)) +
(SUMIF('Sf flex cabinet (2)'!$B$17:$B$30,B688,'Sf flex cabinet (2)'!$G$17:$G$30)) +
(SUMIF('Df flex cabinet'!$B$17:$B$36,B688,'Df flex cabinet'!$G$17:$G$36)) +
(SUMIF('Df flex cabinet (2)'!$B$17:$B$36,B688,'Df flex cabinet (2)'!$G$17:$G$36)) +
(SUMIF('Pole cover'!$B$17:$B$30,B688,'Pole cover'!$G$17:$G$30)) +
(SUMIF('Pole cover (2)'!$B$17:$B$30,B688,'Pole cover (2)'!$G$17:$G$30)) +
(SUMIF('Structural Steel Fab'!$B$17:$B$29,B688,'Structural Steel Fab'!$G$17:$G$29)) +
(SUMIF(Reveal!$B$17:$B$30,B688,Reveal!$G$17:$G$30)) +
(SUMIF('Reveal (2)'!$B$17:$B$30,B688,'Reveal (2)'!$G$17:$G$30)) +
(SUMIF('Crown cove top'!$B$17:$B$30,B688,'Crown cove top'!$G$17:$G$30)) +
(SUMIF('EMC assembly'!$B$17:$B$30,B688,'EMC assembly'!$G$17:$G$30)) +
(SUMIF(Crating!$B$17:$B$29,B688,Crating!$G$17:$G$29)) +
(SUMIF('LED wiring'!$B$17:$B$30,B688,'LED wiring'!$G$17:$G$30)) +
(SUMIF('Changeable copy face'!$B$17:$B$30,B688,'Changeable copy face'!$G$17:$G$30)) +
(SUMIF('Flex face assembly'!$B$17:$B$30,B688,'Flex face assembly'!$G$17:$G$30)) +
(SUMIF('Routed face assembly'!$B$17:$B$30,B688,'Routed face assembly'!$G$17:$G$30)) +
(SUMIF('Paint calculation'!$B$17:$B$30,B688,'Paint calculation'!$G$17:$G$30)) +
(SUMIF('Trimcap letter face'!$B$17:$B$30,B688,'Trimcap letter face'!$G$17:$G$30)) +
(SUMIF('Trimcap letter face (2)'!$B$17:$B$30,B688,'Trimcap letter face (2)'!$G$17:$G$30)) +
(SUMIF('Channel letter fabrication'!$B$17:$B$30,B688,'Channel letter fabrication'!$G$17:$G$30)) +
(SUMIF('Channel letter fabrication (2)'!$B$17:$B$30,B688,'Channel letter fabrication (2)'!$G$17:$G$30))</f>
        <v>0</v>
      </c>
    </row>
    <row r="689" spans="1:10">
      <c r="A689" s="28" t="str">
        <f>[1]ODBC!$A689</f>
        <v>NR-12060P5G2 France 277V</v>
      </c>
      <c r="B689" s="29" t="str">
        <f>[1]ODBC!B689</f>
        <v>41545</v>
      </c>
      <c r="C689" s="30">
        <f>IFERROR(VLOOKUP($B689,[1]ODBC!$B:$H,2,FALSE),"")</f>
        <v>166.5</v>
      </c>
      <c r="D689" s="30">
        <f>IFERROR(VLOOKUP($B689,[1]ODBC!$B:$H,3,FALSE),"")</f>
        <v>374.66199999999998</v>
      </c>
      <c r="E689" s="30" t="str">
        <f>IFERROR(VLOOKUP($B689,[1]ODBC!$B:$H,4,FALSE),"")</f>
        <v>EA</v>
      </c>
      <c r="F689" s="31">
        <f>IFERROR(VLOOKUP($B689,[1]ODBC!$B:$H,5,FALSE),"")</f>
        <v>55.56</v>
      </c>
      <c r="G689" s="32">
        <f>[1]ODBC!G689</f>
        <v>0</v>
      </c>
      <c r="H689" s="33">
        <f>SUM([1]ODBC!H689)</f>
        <v>0</v>
      </c>
      <c r="I689" s="41" t="str">
        <f>'Vinyl cutting'!$B$2</f>
        <v>J36938</v>
      </c>
      <c r="J689" s="42">
        <f ca="1">(SUMIF('Freeform time and material'!$B$17:$B$30,B689,'Freeform time and material'!$G$17:$G$30)) +
(SUMIF('Vinyl cutting'!$B$17:$B$30,B689,'Vinyl cutting'!$G$17:$G$30)) +
(SUMIF('Vinyl cutting (2)'!$B$17:$B$30,B689,'Vinyl cutting (2)'!$G$17:$G$30)) +
(SUMIF('Apply vinyl graphics'!$B$17:$B$30,B689,'Apply vinyl graphics'!$G$17:$G$30)) +
(SUMIF('Apply vinyl graphics (2)'!$B$17:$B$30,B689,'Apply vinyl graphics (2)'!$G$17:$G$30)) +
(SUMIF('Alum pan sign'!$B$17:$B$30,B689,'Alum pan sign'!$G$17:$G$30)) +
(SUMIF('Alum pan sign (2)'!$B$17:$B$30,B689,'Alum pan sign (2)'!$G$17:$G$30)) +
(SUMIF('Economy pan sign'!$B$17:$B$30,B689,'Economy pan sign'!$G$17:$G$30)) +
(SUMIF('Post and panel sign'!$B$17:$B$30,B689,'Post and panel sign'!$G$17:$G$30)) +
(SUMIF('Post and panel sign (2)'!$B$17:$B$30,B689,'Post and panel sign (2)'!$G$17:$G$30)) +
(SUMIF('Flat panels only'!$B$17:$B$30,B689,'Flat panels only'!$G$17:$G$30)) +
(SUMIF('Flat panels only (2)'!$B$17:$B$30,B689,'Flat panels only (2)'!$G$17:$G$30)) +
(SUMIF('Routed panel shapes'!$B$18:$B$31,B689,'Routed panel shapes'!$G$18:$G$31)) +
(SUMIF('Routed panel shapes (2)'!$B$18:$B$31,B689,'Routed panel shapes (2)'!$G$18:$G$31)) +
(SUMIF('Routed face only'!$B$17:$B$30,B689,'Routed face only'!$G$17:$G$30)) +
(SUMIF('Routed face only (2)'!$B$17:$B$30,B689,'Routed face only (2)'!$G$17:$G$30)) +
(SUMIF('Routed alum faces letters'!$B$17:$B$30,B689,'Routed alum faces letters'!$G$17:$G$30)) +
(SUMIF('Routed alum faces letters (2)'!$B$17:$B$30,B689,'Routed alum faces letters (2)'!$G$17:$G$30)) +
(SUMIF('Routed push through acrylic'!$B$17:$B$30,B689,'Routed push through acrylic'!$G$17:$G$30)) +
(SUMIF('Routed push through acrylic (2)'!$B$17:$B$30,B689,'Routed push through acrylic (2)'!$G$17:$G$30)) +
(SUMIF('Sf routed cabinet'!$B$17:$B$30,B689,'Sf routed cabinet'!$G$17:$G$30)) +
(SUMIF('Sf routed cabinet (2)'!$B$17:$B$30,B689,'Sf routed cabinet (2)'!$G$17:$G$30)) +
(SUMIF('Df routed cabinet'!$B$17:$B$30,B689,'Df routed cabinet'!$G$17:$G$30)) +
(SUMIF('Df routed cabinet (2)'!$B$17:$B$30,B689,'Df routed cabinet (2)'!$G$17:$G$30)) +
(SUMIF('Sf acrylic cabinet'!$B$17:$B$30,B689,'Sf acrylic cabinet'!$G$17:$G$30)) +
(SUMIF('Sf acrylic cabinet (2)'!$B$17:$B$30,B689,'Sf acrylic cabinet (2)'!$G$17:$G$30)) +
(SUMIF('Economy Sf acrylic'!$B$17:$B$30,B689,'Economy Sf acrylic'!$G$17:$G$30)) +
(SUMIF('Df acrylic cabinet'!$B$17:$B$30,B689,'Df acrylic cabinet'!$G$17:$G$30)) +
(SUMIF('Df acrylic cabinet (2)'!$B$17:$B$30,B689,'Df acrylic cabinet (2)'!$G$17:$G$30)) +
(SUMIF('Sf flex cabinet'!$B$17:$B$30,B689,'Sf flex cabinet'!$G$17:$G$30)) +
(SUMIF('Sf flex cabinet (2)'!$B$17:$B$30,B689,'Sf flex cabinet (2)'!$G$17:$G$30)) +
(SUMIF('Df flex cabinet'!$B$17:$B$36,B689,'Df flex cabinet'!$G$17:$G$36)) +
(SUMIF('Df flex cabinet (2)'!$B$17:$B$36,B689,'Df flex cabinet (2)'!$G$17:$G$36)) +
(SUMIF('Pole cover'!$B$17:$B$30,B689,'Pole cover'!$G$17:$G$30)) +
(SUMIF('Pole cover (2)'!$B$17:$B$30,B689,'Pole cover (2)'!$G$17:$G$30)) +
(SUMIF('Structural Steel Fab'!$B$17:$B$29,B689,'Structural Steel Fab'!$G$17:$G$29)) +
(SUMIF(Reveal!$B$17:$B$30,B689,Reveal!$G$17:$G$30)) +
(SUMIF('Reveal (2)'!$B$17:$B$30,B689,'Reveal (2)'!$G$17:$G$30)) +
(SUMIF('Crown cove top'!$B$17:$B$30,B689,'Crown cove top'!$G$17:$G$30)) +
(SUMIF('EMC assembly'!$B$17:$B$30,B689,'EMC assembly'!$G$17:$G$30)) +
(SUMIF(Crating!$B$17:$B$29,B689,Crating!$G$17:$G$29)) +
(SUMIF('LED wiring'!$B$17:$B$30,B689,'LED wiring'!$G$17:$G$30)) +
(SUMIF('Changeable copy face'!$B$17:$B$30,B689,'Changeable copy face'!$G$17:$G$30)) +
(SUMIF('Flex face assembly'!$B$17:$B$30,B689,'Flex face assembly'!$G$17:$G$30)) +
(SUMIF('Routed face assembly'!$B$17:$B$30,B689,'Routed face assembly'!$G$17:$G$30)) +
(SUMIF('Paint calculation'!$B$17:$B$30,B689,'Paint calculation'!$G$17:$G$30)) +
(SUMIF('Trimcap letter face'!$B$17:$B$30,B689,'Trimcap letter face'!$G$17:$G$30)) +
(SUMIF('Trimcap letter face (2)'!$B$17:$B$30,B689,'Trimcap letter face (2)'!$G$17:$G$30)) +
(SUMIF('Channel letter fabrication'!$B$17:$B$30,B689,'Channel letter fabrication'!$G$17:$G$30)) +
(SUMIF('Channel letter fabrication (2)'!$B$17:$B$30,B689,'Channel letter fabrication (2)'!$G$17:$G$30))</f>
        <v>0</v>
      </c>
    </row>
    <row r="690" spans="1:10">
      <c r="A690" s="28" t="str">
        <f>[1]ODBC!$A690</f>
        <v>NR-9030PBKMG51 France 120V</v>
      </c>
      <c r="B690" s="29" t="str">
        <f>[1]ODBC!B690</f>
        <v>41615</v>
      </c>
      <c r="C690" s="30">
        <f>IFERROR(VLOOKUP($B690,[1]ODBC!$B:$H,2,FALSE),"")</f>
        <v>101.99</v>
      </c>
      <c r="D690" s="30">
        <f>IFERROR(VLOOKUP($B690,[1]ODBC!$B:$H,3,FALSE),"")</f>
        <v>229.5</v>
      </c>
      <c r="E690" s="30" t="str">
        <f>IFERROR(VLOOKUP($B690,[1]ODBC!$B:$H,4,FALSE),"")</f>
        <v>EA</v>
      </c>
      <c r="F690" s="31">
        <f>IFERROR(VLOOKUP($B690,[1]ODBC!$B:$H,5,FALSE),"")</f>
        <v>55.56</v>
      </c>
      <c r="G690" s="32">
        <f>[1]ODBC!G690</f>
        <v>0</v>
      </c>
      <c r="H690" s="33">
        <f>SUM([1]ODBC!H690)</f>
        <v>0</v>
      </c>
      <c r="I690" s="41" t="str">
        <f>'Vinyl cutting'!$B$2</f>
        <v>J36938</v>
      </c>
      <c r="J690" s="42">
        <f ca="1">(SUMIF('Freeform time and material'!$B$17:$B$30,B690,'Freeform time and material'!$G$17:$G$30)) +
(SUMIF('Vinyl cutting'!$B$17:$B$30,B690,'Vinyl cutting'!$G$17:$G$30)) +
(SUMIF('Vinyl cutting (2)'!$B$17:$B$30,B690,'Vinyl cutting (2)'!$G$17:$G$30)) +
(SUMIF('Apply vinyl graphics'!$B$17:$B$30,B690,'Apply vinyl graphics'!$G$17:$G$30)) +
(SUMIF('Apply vinyl graphics (2)'!$B$17:$B$30,B690,'Apply vinyl graphics (2)'!$G$17:$G$30)) +
(SUMIF('Alum pan sign'!$B$17:$B$30,B690,'Alum pan sign'!$G$17:$G$30)) +
(SUMIF('Alum pan sign (2)'!$B$17:$B$30,B690,'Alum pan sign (2)'!$G$17:$G$30)) +
(SUMIF('Economy pan sign'!$B$17:$B$30,B690,'Economy pan sign'!$G$17:$G$30)) +
(SUMIF('Post and panel sign'!$B$17:$B$30,B690,'Post and panel sign'!$G$17:$G$30)) +
(SUMIF('Post and panel sign (2)'!$B$17:$B$30,B690,'Post and panel sign (2)'!$G$17:$G$30)) +
(SUMIF('Flat panels only'!$B$17:$B$30,B690,'Flat panels only'!$G$17:$G$30)) +
(SUMIF('Flat panels only (2)'!$B$17:$B$30,B690,'Flat panels only (2)'!$G$17:$G$30)) +
(SUMIF('Routed panel shapes'!$B$18:$B$31,B690,'Routed panel shapes'!$G$18:$G$31)) +
(SUMIF('Routed panel shapes (2)'!$B$18:$B$31,B690,'Routed panel shapes (2)'!$G$18:$G$31)) +
(SUMIF('Routed face only'!$B$17:$B$30,B690,'Routed face only'!$G$17:$G$30)) +
(SUMIF('Routed face only (2)'!$B$17:$B$30,B690,'Routed face only (2)'!$G$17:$G$30)) +
(SUMIF('Routed alum faces letters'!$B$17:$B$30,B690,'Routed alum faces letters'!$G$17:$G$30)) +
(SUMIF('Routed alum faces letters (2)'!$B$17:$B$30,B690,'Routed alum faces letters (2)'!$G$17:$G$30)) +
(SUMIF('Routed push through acrylic'!$B$17:$B$30,B690,'Routed push through acrylic'!$G$17:$G$30)) +
(SUMIF('Routed push through acrylic (2)'!$B$17:$B$30,B690,'Routed push through acrylic (2)'!$G$17:$G$30)) +
(SUMIF('Sf routed cabinet'!$B$17:$B$30,B690,'Sf routed cabinet'!$G$17:$G$30)) +
(SUMIF('Sf routed cabinet (2)'!$B$17:$B$30,B690,'Sf routed cabinet (2)'!$G$17:$G$30)) +
(SUMIF('Df routed cabinet'!$B$17:$B$30,B690,'Df routed cabinet'!$G$17:$G$30)) +
(SUMIF('Df routed cabinet (2)'!$B$17:$B$30,B690,'Df routed cabinet (2)'!$G$17:$G$30)) +
(SUMIF('Sf acrylic cabinet'!$B$17:$B$30,B690,'Sf acrylic cabinet'!$G$17:$G$30)) +
(SUMIF('Sf acrylic cabinet (2)'!$B$17:$B$30,B690,'Sf acrylic cabinet (2)'!$G$17:$G$30)) +
(SUMIF('Economy Sf acrylic'!$B$17:$B$30,B690,'Economy Sf acrylic'!$G$17:$G$30)) +
(SUMIF('Df acrylic cabinet'!$B$17:$B$30,B690,'Df acrylic cabinet'!$G$17:$G$30)) +
(SUMIF('Df acrylic cabinet (2)'!$B$17:$B$30,B690,'Df acrylic cabinet (2)'!$G$17:$G$30)) +
(SUMIF('Sf flex cabinet'!$B$17:$B$30,B690,'Sf flex cabinet'!$G$17:$G$30)) +
(SUMIF('Sf flex cabinet (2)'!$B$17:$B$30,B690,'Sf flex cabinet (2)'!$G$17:$G$30)) +
(SUMIF('Df flex cabinet'!$B$17:$B$36,B690,'Df flex cabinet'!$G$17:$G$36)) +
(SUMIF('Df flex cabinet (2)'!$B$17:$B$36,B690,'Df flex cabinet (2)'!$G$17:$G$36)) +
(SUMIF('Pole cover'!$B$17:$B$30,B690,'Pole cover'!$G$17:$G$30)) +
(SUMIF('Pole cover (2)'!$B$17:$B$30,B690,'Pole cover (2)'!$G$17:$G$30)) +
(SUMIF('Structural Steel Fab'!$B$17:$B$29,B690,'Structural Steel Fab'!$G$17:$G$29)) +
(SUMIF(Reveal!$B$17:$B$30,B690,Reveal!$G$17:$G$30)) +
(SUMIF('Reveal (2)'!$B$17:$B$30,B690,'Reveal (2)'!$G$17:$G$30)) +
(SUMIF('Crown cove top'!$B$17:$B$30,B690,'Crown cove top'!$G$17:$G$30)) +
(SUMIF('EMC assembly'!$B$17:$B$30,B690,'EMC assembly'!$G$17:$G$30)) +
(SUMIF(Crating!$B$17:$B$29,B690,Crating!$G$17:$G$29)) +
(SUMIF('LED wiring'!$B$17:$B$30,B690,'LED wiring'!$G$17:$G$30)) +
(SUMIF('Changeable copy face'!$B$17:$B$30,B690,'Changeable copy face'!$G$17:$G$30)) +
(SUMIF('Flex face assembly'!$B$17:$B$30,B690,'Flex face assembly'!$G$17:$G$30)) +
(SUMIF('Routed face assembly'!$B$17:$B$30,B690,'Routed face assembly'!$G$17:$G$30)) +
(SUMIF('Paint calculation'!$B$17:$B$30,B690,'Paint calculation'!$G$17:$G$30)) +
(SUMIF('Trimcap letter face'!$B$17:$B$30,B690,'Trimcap letter face'!$G$17:$G$30)) +
(SUMIF('Trimcap letter face (2)'!$B$17:$B$30,B690,'Trimcap letter face (2)'!$G$17:$G$30)) +
(SUMIF('Channel letter fabrication'!$B$17:$B$30,B690,'Channel letter fabrication'!$G$17:$G$30)) +
(SUMIF('Channel letter fabrication (2)'!$B$17:$B$30,B690,'Channel letter fabrication (2)'!$G$17:$G$30))</f>
        <v>0</v>
      </c>
    </row>
    <row r="691" spans="1:10">
      <c r="A691" s="28" t="str">
        <f>[1]ODBC!$A691</f>
        <v>15030 PBKMG - 51 France 277V</v>
      </c>
      <c r="B691" s="29" t="str">
        <f>[1]ODBC!B691</f>
        <v>41665</v>
      </c>
      <c r="C691" s="30">
        <f>IFERROR(VLOOKUP($B691,[1]ODBC!$B:$H,2,FALSE),"")</f>
        <v>93.18</v>
      </c>
      <c r="D691" s="30">
        <f>IFERROR(VLOOKUP($B691,[1]ODBC!$B:$H,3,FALSE),"")</f>
        <v>209.67599999999999</v>
      </c>
      <c r="E691" s="30" t="str">
        <f>IFERROR(VLOOKUP($B691,[1]ODBC!$B:$H,4,FALSE),"")</f>
        <v>EA</v>
      </c>
      <c r="F691" s="31">
        <f>IFERROR(VLOOKUP($B691,[1]ODBC!$B:$H,5,FALSE),"")</f>
        <v>55.56</v>
      </c>
      <c r="G691" s="32">
        <f>[1]ODBC!G691</f>
        <v>0</v>
      </c>
      <c r="H691" s="33">
        <f>SUM([1]ODBC!H691)</f>
        <v>0</v>
      </c>
      <c r="I691" s="41" t="str">
        <f>'Vinyl cutting'!$B$2</f>
        <v>J36938</v>
      </c>
      <c r="J691" s="42">
        <f ca="1">(SUMIF('Freeform time and material'!$B$17:$B$30,B691,'Freeform time and material'!$G$17:$G$30)) +
(SUMIF('Vinyl cutting'!$B$17:$B$30,B691,'Vinyl cutting'!$G$17:$G$30)) +
(SUMIF('Vinyl cutting (2)'!$B$17:$B$30,B691,'Vinyl cutting (2)'!$G$17:$G$30)) +
(SUMIF('Apply vinyl graphics'!$B$17:$B$30,B691,'Apply vinyl graphics'!$G$17:$G$30)) +
(SUMIF('Apply vinyl graphics (2)'!$B$17:$B$30,B691,'Apply vinyl graphics (2)'!$G$17:$G$30)) +
(SUMIF('Alum pan sign'!$B$17:$B$30,B691,'Alum pan sign'!$G$17:$G$30)) +
(SUMIF('Alum pan sign (2)'!$B$17:$B$30,B691,'Alum pan sign (2)'!$G$17:$G$30)) +
(SUMIF('Economy pan sign'!$B$17:$B$30,B691,'Economy pan sign'!$G$17:$G$30)) +
(SUMIF('Post and panel sign'!$B$17:$B$30,B691,'Post and panel sign'!$G$17:$G$30)) +
(SUMIF('Post and panel sign (2)'!$B$17:$B$30,B691,'Post and panel sign (2)'!$G$17:$G$30)) +
(SUMIF('Flat panels only'!$B$17:$B$30,B691,'Flat panels only'!$G$17:$G$30)) +
(SUMIF('Flat panels only (2)'!$B$17:$B$30,B691,'Flat panels only (2)'!$G$17:$G$30)) +
(SUMIF('Routed panel shapes'!$B$18:$B$31,B691,'Routed panel shapes'!$G$18:$G$31)) +
(SUMIF('Routed panel shapes (2)'!$B$18:$B$31,B691,'Routed panel shapes (2)'!$G$18:$G$31)) +
(SUMIF('Routed face only'!$B$17:$B$30,B691,'Routed face only'!$G$17:$G$30)) +
(SUMIF('Routed face only (2)'!$B$17:$B$30,B691,'Routed face only (2)'!$G$17:$G$30)) +
(SUMIF('Routed alum faces letters'!$B$17:$B$30,B691,'Routed alum faces letters'!$G$17:$G$30)) +
(SUMIF('Routed alum faces letters (2)'!$B$17:$B$30,B691,'Routed alum faces letters (2)'!$G$17:$G$30)) +
(SUMIF('Routed push through acrylic'!$B$17:$B$30,B691,'Routed push through acrylic'!$G$17:$G$30)) +
(SUMIF('Routed push through acrylic (2)'!$B$17:$B$30,B691,'Routed push through acrylic (2)'!$G$17:$G$30)) +
(SUMIF('Sf routed cabinet'!$B$17:$B$30,B691,'Sf routed cabinet'!$G$17:$G$30)) +
(SUMIF('Sf routed cabinet (2)'!$B$17:$B$30,B691,'Sf routed cabinet (2)'!$G$17:$G$30)) +
(SUMIF('Df routed cabinet'!$B$17:$B$30,B691,'Df routed cabinet'!$G$17:$G$30)) +
(SUMIF('Df routed cabinet (2)'!$B$17:$B$30,B691,'Df routed cabinet (2)'!$G$17:$G$30)) +
(SUMIF('Sf acrylic cabinet'!$B$17:$B$30,B691,'Sf acrylic cabinet'!$G$17:$G$30)) +
(SUMIF('Sf acrylic cabinet (2)'!$B$17:$B$30,B691,'Sf acrylic cabinet (2)'!$G$17:$G$30)) +
(SUMIF('Economy Sf acrylic'!$B$17:$B$30,B691,'Economy Sf acrylic'!$G$17:$G$30)) +
(SUMIF('Df acrylic cabinet'!$B$17:$B$30,B691,'Df acrylic cabinet'!$G$17:$G$30)) +
(SUMIF('Df acrylic cabinet (2)'!$B$17:$B$30,B691,'Df acrylic cabinet (2)'!$G$17:$G$30)) +
(SUMIF('Sf flex cabinet'!$B$17:$B$30,B691,'Sf flex cabinet'!$G$17:$G$30)) +
(SUMIF('Sf flex cabinet (2)'!$B$17:$B$30,B691,'Sf flex cabinet (2)'!$G$17:$G$30)) +
(SUMIF('Df flex cabinet'!$B$17:$B$36,B691,'Df flex cabinet'!$G$17:$G$36)) +
(SUMIF('Df flex cabinet (2)'!$B$17:$B$36,B691,'Df flex cabinet (2)'!$G$17:$G$36)) +
(SUMIF('Pole cover'!$B$17:$B$30,B691,'Pole cover'!$G$17:$G$30)) +
(SUMIF('Pole cover (2)'!$B$17:$B$30,B691,'Pole cover (2)'!$G$17:$G$30)) +
(SUMIF('Structural Steel Fab'!$B$17:$B$29,B691,'Structural Steel Fab'!$G$17:$G$29)) +
(SUMIF(Reveal!$B$17:$B$30,B691,Reveal!$G$17:$G$30)) +
(SUMIF('Reveal (2)'!$B$17:$B$30,B691,'Reveal (2)'!$G$17:$G$30)) +
(SUMIF('Crown cove top'!$B$17:$B$30,B691,'Crown cove top'!$G$17:$G$30)) +
(SUMIF('EMC assembly'!$B$17:$B$30,B691,'EMC assembly'!$G$17:$G$30)) +
(SUMIF(Crating!$B$17:$B$29,B691,Crating!$G$17:$G$29)) +
(SUMIF('LED wiring'!$B$17:$B$30,B691,'LED wiring'!$G$17:$G$30)) +
(SUMIF('Changeable copy face'!$B$17:$B$30,B691,'Changeable copy face'!$G$17:$G$30)) +
(SUMIF('Flex face assembly'!$B$17:$B$30,B691,'Flex face assembly'!$G$17:$G$30)) +
(SUMIF('Routed face assembly'!$B$17:$B$30,B691,'Routed face assembly'!$G$17:$G$30)) +
(SUMIF('Paint calculation'!$B$17:$B$30,B691,'Paint calculation'!$G$17:$G$30)) +
(SUMIF('Trimcap letter face'!$B$17:$B$30,B691,'Trimcap letter face'!$G$17:$G$30)) +
(SUMIF('Trimcap letter face (2)'!$B$17:$B$30,B691,'Trimcap letter face (2)'!$G$17:$G$30)) +
(SUMIF('Channel letter fabrication'!$B$17:$B$30,B691,'Channel letter fabrication'!$G$17:$G$30)) +
(SUMIF('Channel letter fabrication (2)'!$B$17:$B$30,B691,'Channel letter fabrication (2)'!$G$17:$G$30))</f>
        <v>0</v>
      </c>
    </row>
    <row r="692" spans="1:10">
      <c r="A692" s="28" t="str">
        <f>[1]ODBC!$A692</f>
        <v>9030 PBKMG - 51 France 277V</v>
      </c>
      <c r="B692" s="29" t="str">
        <f>[1]ODBC!B692</f>
        <v>41680</v>
      </c>
      <c r="C692" s="30">
        <f>IFERROR(VLOOKUP($B692,[1]ODBC!$B:$H,2,FALSE),"")</f>
        <v>323.08999999999997</v>
      </c>
      <c r="D692" s="30">
        <f>IFERROR(VLOOKUP($B692,[1]ODBC!$B:$H,3,FALSE),"")</f>
        <v>727.02499999999998</v>
      </c>
      <c r="E692" s="30" t="str">
        <f>IFERROR(VLOOKUP($B692,[1]ODBC!$B:$H,4,FALSE),"")</f>
        <v>EA</v>
      </c>
      <c r="F692" s="31">
        <f>IFERROR(VLOOKUP($B692,[1]ODBC!$B:$H,5,FALSE),"")</f>
        <v>55.56</v>
      </c>
      <c r="G692" s="32">
        <f>[1]ODBC!G692</f>
        <v>0</v>
      </c>
      <c r="H692" s="33">
        <f>SUM([1]ODBC!H692)</f>
        <v>45176</v>
      </c>
      <c r="I692" s="41" t="str">
        <f>'Vinyl cutting'!$B$2</f>
        <v>J36938</v>
      </c>
      <c r="J692" s="42">
        <f ca="1">(SUMIF('Freeform time and material'!$B$17:$B$30,B692,'Freeform time and material'!$G$17:$G$30)) +
(SUMIF('Vinyl cutting'!$B$17:$B$30,B692,'Vinyl cutting'!$G$17:$G$30)) +
(SUMIF('Vinyl cutting (2)'!$B$17:$B$30,B692,'Vinyl cutting (2)'!$G$17:$G$30)) +
(SUMIF('Apply vinyl graphics'!$B$17:$B$30,B692,'Apply vinyl graphics'!$G$17:$G$30)) +
(SUMIF('Apply vinyl graphics (2)'!$B$17:$B$30,B692,'Apply vinyl graphics (2)'!$G$17:$G$30)) +
(SUMIF('Alum pan sign'!$B$17:$B$30,B692,'Alum pan sign'!$G$17:$G$30)) +
(SUMIF('Alum pan sign (2)'!$B$17:$B$30,B692,'Alum pan sign (2)'!$G$17:$G$30)) +
(SUMIF('Economy pan sign'!$B$17:$B$30,B692,'Economy pan sign'!$G$17:$G$30)) +
(SUMIF('Post and panel sign'!$B$17:$B$30,B692,'Post and panel sign'!$G$17:$G$30)) +
(SUMIF('Post and panel sign (2)'!$B$17:$B$30,B692,'Post and panel sign (2)'!$G$17:$G$30)) +
(SUMIF('Flat panels only'!$B$17:$B$30,B692,'Flat panels only'!$G$17:$G$30)) +
(SUMIF('Flat panels only (2)'!$B$17:$B$30,B692,'Flat panels only (2)'!$G$17:$G$30)) +
(SUMIF('Routed panel shapes'!$B$18:$B$31,B692,'Routed panel shapes'!$G$18:$G$31)) +
(SUMIF('Routed panel shapes (2)'!$B$18:$B$31,B692,'Routed panel shapes (2)'!$G$18:$G$31)) +
(SUMIF('Routed face only'!$B$17:$B$30,B692,'Routed face only'!$G$17:$G$30)) +
(SUMIF('Routed face only (2)'!$B$17:$B$30,B692,'Routed face only (2)'!$G$17:$G$30)) +
(SUMIF('Routed alum faces letters'!$B$17:$B$30,B692,'Routed alum faces letters'!$G$17:$G$30)) +
(SUMIF('Routed alum faces letters (2)'!$B$17:$B$30,B692,'Routed alum faces letters (2)'!$G$17:$G$30)) +
(SUMIF('Routed push through acrylic'!$B$17:$B$30,B692,'Routed push through acrylic'!$G$17:$G$30)) +
(SUMIF('Routed push through acrylic (2)'!$B$17:$B$30,B692,'Routed push through acrylic (2)'!$G$17:$G$30)) +
(SUMIF('Sf routed cabinet'!$B$17:$B$30,B692,'Sf routed cabinet'!$G$17:$G$30)) +
(SUMIF('Sf routed cabinet (2)'!$B$17:$B$30,B692,'Sf routed cabinet (2)'!$G$17:$G$30)) +
(SUMIF('Df routed cabinet'!$B$17:$B$30,B692,'Df routed cabinet'!$G$17:$G$30)) +
(SUMIF('Df routed cabinet (2)'!$B$17:$B$30,B692,'Df routed cabinet (2)'!$G$17:$G$30)) +
(SUMIF('Sf acrylic cabinet'!$B$17:$B$30,B692,'Sf acrylic cabinet'!$G$17:$G$30)) +
(SUMIF('Sf acrylic cabinet (2)'!$B$17:$B$30,B692,'Sf acrylic cabinet (2)'!$G$17:$G$30)) +
(SUMIF('Economy Sf acrylic'!$B$17:$B$30,B692,'Economy Sf acrylic'!$G$17:$G$30)) +
(SUMIF('Df acrylic cabinet'!$B$17:$B$30,B692,'Df acrylic cabinet'!$G$17:$G$30)) +
(SUMIF('Df acrylic cabinet (2)'!$B$17:$B$30,B692,'Df acrylic cabinet (2)'!$G$17:$G$30)) +
(SUMIF('Sf flex cabinet'!$B$17:$B$30,B692,'Sf flex cabinet'!$G$17:$G$30)) +
(SUMIF('Sf flex cabinet (2)'!$B$17:$B$30,B692,'Sf flex cabinet (2)'!$G$17:$G$30)) +
(SUMIF('Df flex cabinet'!$B$17:$B$36,B692,'Df flex cabinet'!$G$17:$G$36)) +
(SUMIF('Df flex cabinet (2)'!$B$17:$B$36,B692,'Df flex cabinet (2)'!$G$17:$G$36)) +
(SUMIF('Pole cover'!$B$17:$B$30,B692,'Pole cover'!$G$17:$G$30)) +
(SUMIF('Pole cover (2)'!$B$17:$B$30,B692,'Pole cover (2)'!$G$17:$G$30)) +
(SUMIF('Structural Steel Fab'!$B$17:$B$29,B692,'Structural Steel Fab'!$G$17:$G$29)) +
(SUMIF(Reveal!$B$17:$B$30,B692,Reveal!$G$17:$G$30)) +
(SUMIF('Reveal (2)'!$B$17:$B$30,B692,'Reveal (2)'!$G$17:$G$30)) +
(SUMIF('Crown cove top'!$B$17:$B$30,B692,'Crown cove top'!$G$17:$G$30)) +
(SUMIF('EMC assembly'!$B$17:$B$30,B692,'EMC assembly'!$G$17:$G$30)) +
(SUMIF(Crating!$B$17:$B$29,B692,Crating!$G$17:$G$29)) +
(SUMIF('LED wiring'!$B$17:$B$30,B692,'LED wiring'!$G$17:$G$30)) +
(SUMIF('Changeable copy face'!$B$17:$B$30,B692,'Changeable copy face'!$G$17:$G$30)) +
(SUMIF('Flex face assembly'!$B$17:$B$30,B692,'Flex face assembly'!$G$17:$G$30)) +
(SUMIF('Routed face assembly'!$B$17:$B$30,B692,'Routed face assembly'!$G$17:$G$30)) +
(SUMIF('Paint calculation'!$B$17:$B$30,B692,'Paint calculation'!$G$17:$G$30)) +
(SUMIF('Trimcap letter face'!$B$17:$B$30,B692,'Trimcap letter face'!$G$17:$G$30)) +
(SUMIF('Trimcap letter face (2)'!$B$17:$B$30,B692,'Trimcap letter face (2)'!$G$17:$G$30)) +
(SUMIF('Channel letter fabrication'!$B$17:$B$30,B692,'Channel letter fabrication'!$G$17:$G$30)) +
(SUMIF('Channel letter fabrication (2)'!$B$17:$B$30,B692,'Channel letter fabrication (2)'!$G$17:$G$30))</f>
        <v>0</v>
      </c>
    </row>
    <row r="693" spans="1:10">
      <c r="A693" s="28" t="str">
        <f>[1]ODBC!$A693</f>
        <v>NR-11S14/CL Clear Bulb</v>
      </c>
      <c r="B693" s="29" t="str">
        <f>[1]ODBC!B693</f>
        <v>42010</v>
      </c>
      <c r="C693" s="30">
        <f>IFERROR(VLOOKUP($B693,[1]ODBC!$B:$H,2,FALSE),"")</f>
        <v>0.63</v>
      </c>
      <c r="D693" s="30">
        <f>IFERROR(VLOOKUP($B693,[1]ODBC!$B:$H,3,FALSE),"")</f>
        <v>1.1339999999999999</v>
      </c>
      <c r="E693" s="30" t="str">
        <f>IFERROR(VLOOKUP($B693,[1]ODBC!$B:$H,4,FALSE),"")</f>
        <v>EA</v>
      </c>
      <c r="F693" s="31">
        <f>IFERROR(VLOOKUP($B693,[1]ODBC!$B:$H,5,FALSE),"")</f>
        <v>44.45</v>
      </c>
      <c r="G693" s="32">
        <f>[1]ODBC!G693</f>
        <v>0</v>
      </c>
      <c r="H693" s="33">
        <f>SUM([1]ODBC!H693)</f>
        <v>0</v>
      </c>
      <c r="I693" s="41" t="str">
        <f>'Vinyl cutting'!$B$2</f>
        <v>J36938</v>
      </c>
      <c r="J693" s="42">
        <f ca="1">(SUMIF('Freeform time and material'!$B$17:$B$30,B693,'Freeform time and material'!$G$17:$G$30)) +
(SUMIF('Vinyl cutting'!$B$17:$B$30,B693,'Vinyl cutting'!$G$17:$G$30)) +
(SUMIF('Vinyl cutting (2)'!$B$17:$B$30,B693,'Vinyl cutting (2)'!$G$17:$G$30)) +
(SUMIF('Apply vinyl graphics'!$B$17:$B$30,B693,'Apply vinyl graphics'!$G$17:$G$30)) +
(SUMIF('Apply vinyl graphics (2)'!$B$17:$B$30,B693,'Apply vinyl graphics (2)'!$G$17:$G$30)) +
(SUMIF('Alum pan sign'!$B$17:$B$30,B693,'Alum pan sign'!$G$17:$G$30)) +
(SUMIF('Alum pan sign (2)'!$B$17:$B$30,B693,'Alum pan sign (2)'!$G$17:$G$30)) +
(SUMIF('Economy pan sign'!$B$17:$B$30,B693,'Economy pan sign'!$G$17:$G$30)) +
(SUMIF('Post and panel sign'!$B$17:$B$30,B693,'Post and panel sign'!$G$17:$G$30)) +
(SUMIF('Post and panel sign (2)'!$B$17:$B$30,B693,'Post and panel sign (2)'!$G$17:$G$30)) +
(SUMIF('Flat panels only'!$B$17:$B$30,B693,'Flat panels only'!$G$17:$G$30)) +
(SUMIF('Flat panels only (2)'!$B$17:$B$30,B693,'Flat panels only (2)'!$G$17:$G$30)) +
(SUMIF('Routed panel shapes'!$B$18:$B$31,B693,'Routed panel shapes'!$G$18:$G$31)) +
(SUMIF('Routed panel shapes (2)'!$B$18:$B$31,B693,'Routed panel shapes (2)'!$G$18:$G$31)) +
(SUMIF('Routed face only'!$B$17:$B$30,B693,'Routed face only'!$G$17:$G$30)) +
(SUMIF('Routed face only (2)'!$B$17:$B$30,B693,'Routed face only (2)'!$G$17:$G$30)) +
(SUMIF('Routed alum faces letters'!$B$17:$B$30,B693,'Routed alum faces letters'!$G$17:$G$30)) +
(SUMIF('Routed alum faces letters (2)'!$B$17:$B$30,B693,'Routed alum faces letters (2)'!$G$17:$G$30)) +
(SUMIF('Routed push through acrylic'!$B$17:$B$30,B693,'Routed push through acrylic'!$G$17:$G$30)) +
(SUMIF('Routed push through acrylic (2)'!$B$17:$B$30,B693,'Routed push through acrylic (2)'!$G$17:$G$30)) +
(SUMIF('Sf routed cabinet'!$B$17:$B$30,B693,'Sf routed cabinet'!$G$17:$G$30)) +
(SUMIF('Sf routed cabinet (2)'!$B$17:$B$30,B693,'Sf routed cabinet (2)'!$G$17:$G$30)) +
(SUMIF('Df routed cabinet'!$B$17:$B$30,B693,'Df routed cabinet'!$G$17:$G$30)) +
(SUMIF('Df routed cabinet (2)'!$B$17:$B$30,B693,'Df routed cabinet (2)'!$G$17:$G$30)) +
(SUMIF('Sf acrylic cabinet'!$B$17:$B$30,B693,'Sf acrylic cabinet'!$G$17:$G$30)) +
(SUMIF('Sf acrylic cabinet (2)'!$B$17:$B$30,B693,'Sf acrylic cabinet (2)'!$G$17:$G$30)) +
(SUMIF('Economy Sf acrylic'!$B$17:$B$30,B693,'Economy Sf acrylic'!$G$17:$G$30)) +
(SUMIF('Df acrylic cabinet'!$B$17:$B$30,B693,'Df acrylic cabinet'!$G$17:$G$30)) +
(SUMIF('Df acrylic cabinet (2)'!$B$17:$B$30,B693,'Df acrylic cabinet (2)'!$G$17:$G$30)) +
(SUMIF('Sf flex cabinet'!$B$17:$B$30,B693,'Sf flex cabinet'!$G$17:$G$30)) +
(SUMIF('Sf flex cabinet (2)'!$B$17:$B$30,B693,'Sf flex cabinet (2)'!$G$17:$G$30)) +
(SUMIF('Df flex cabinet'!$B$17:$B$36,B693,'Df flex cabinet'!$G$17:$G$36)) +
(SUMIF('Df flex cabinet (2)'!$B$17:$B$36,B693,'Df flex cabinet (2)'!$G$17:$G$36)) +
(SUMIF('Pole cover'!$B$17:$B$30,B693,'Pole cover'!$G$17:$G$30)) +
(SUMIF('Pole cover (2)'!$B$17:$B$30,B693,'Pole cover (2)'!$G$17:$G$30)) +
(SUMIF('Structural Steel Fab'!$B$17:$B$29,B693,'Structural Steel Fab'!$G$17:$G$29)) +
(SUMIF(Reveal!$B$17:$B$30,B693,Reveal!$G$17:$G$30)) +
(SUMIF('Reveal (2)'!$B$17:$B$30,B693,'Reveal (2)'!$G$17:$G$30)) +
(SUMIF('Crown cove top'!$B$17:$B$30,B693,'Crown cove top'!$G$17:$G$30)) +
(SUMIF('EMC assembly'!$B$17:$B$30,B693,'EMC assembly'!$G$17:$G$30)) +
(SUMIF(Crating!$B$17:$B$29,B693,Crating!$G$17:$G$29)) +
(SUMIF('LED wiring'!$B$17:$B$30,B693,'LED wiring'!$G$17:$G$30)) +
(SUMIF('Changeable copy face'!$B$17:$B$30,B693,'Changeable copy face'!$G$17:$G$30)) +
(SUMIF('Flex face assembly'!$B$17:$B$30,B693,'Flex face assembly'!$G$17:$G$30)) +
(SUMIF('Routed face assembly'!$B$17:$B$30,B693,'Routed face assembly'!$G$17:$G$30)) +
(SUMIF('Paint calculation'!$B$17:$B$30,B693,'Paint calculation'!$G$17:$G$30)) +
(SUMIF('Trimcap letter face'!$B$17:$B$30,B693,'Trimcap letter face'!$G$17:$G$30)) +
(SUMIF('Trimcap letter face (2)'!$B$17:$B$30,B693,'Trimcap letter face (2)'!$G$17:$G$30)) +
(SUMIF('Channel letter fabrication'!$B$17:$B$30,B693,'Channel letter fabrication'!$G$17:$G$30)) +
(SUMIF('Channel letter fabrication (2)'!$B$17:$B$30,B693,'Channel letter fabrication (2)'!$G$17:$G$30))</f>
        <v>0</v>
      </c>
    </row>
    <row r="694" spans="1:10">
      <c r="A694" s="28" t="str">
        <f>[1]ODBC!$A694</f>
        <v>NR-11S14/TY Transparent Yllw Bulb</v>
      </c>
      <c r="B694" s="29" t="str">
        <f>[1]ODBC!B694</f>
        <v>42030</v>
      </c>
      <c r="C694" s="30">
        <f>IFERROR(VLOOKUP($B694,[1]ODBC!$B:$H,2,FALSE),"")</f>
        <v>0.66</v>
      </c>
      <c r="D694" s="30">
        <f>IFERROR(VLOOKUP($B694,[1]ODBC!$B:$H,3,FALSE),"")</f>
        <v>1.1879999999999999</v>
      </c>
      <c r="E694" s="30" t="str">
        <f>IFERROR(VLOOKUP($B694,[1]ODBC!$B:$H,4,FALSE),"")</f>
        <v>EA</v>
      </c>
      <c r="F694" s="31">
        <f>IFERROR(VLOOKUP($B694,[1]ODBC!$B:$H,5,FALSE),"")</f>
        <v>44.45</v>
      </c>
      <c r="G694" s="32">
        <f>[1]ODBC!G694</f>
        <v>0</v>
      </c>
      <c r="H694" s="33">
        <f>SUM([1]ODBC!H694)</f>
        <v>0</v>
      </c>
      <c r="I694" s="41" t="str">
        <f>'Vinyl cutting'!$B$2</f>
        <v>J36938</v>
      </c>
      <c r="J694" s="42">
        <f ca="1">(SUMIF('Freeform time and material'!$B$17:$B$30,B694,'Freeform time and material'!$G$17:$G$30)) +
(SUMIF('Vinyl cutting'!$B$17:$B$30,B694,'Vinyl cutting'!$G$17:$G$30)) +
(SUMIF('Vinyl cutting (2)'!$B$17:$B$30,B694,'Vinyl cutting (2)'!$G$17:$G$30)) +
(SUMIF('Apply vinyl graphics'!$B$17:$B$30,B694,'Apply vinyl graphics'!$G$17:$G$30)) +
(SUMIF('Apply vinyl graphics (2)'!$B$17:$B$30,B694,'Apply vinyl graphics (2)'!$G$17:$G$30)) +
(SUMIF('Alum pan sign'!$B$17:$B$30,B694,'Alum pan sign'!$G$17:$G$30)) +
(SUMIF('Alum pan sign (2)'!$B$17:$B$30,B694,'Alum pan sign (2)'!$G$17:$G$30)) +
(SUMIF('Economy pan sign'!$B$17:$B$30,B694,'Economy pan sign'!$G$17:$G$30)) +
(SUMIF('Post and panel sign'!$B$17:$B$30,B694,'Post and panel sign'!$G$17:$G$30)) +
(SUMIF('Post and panel sign (2)'!$B$17:$B$30,B694,'Post and panel sign (2)'!$G$17:$G$30)) +
(SUMIF('Flat panels only'!$B$17:$B$30,B694,'Flat panels only'!$G$17:$G$30)) +
(SUMIF('Flat panels only (2)'!$B$17:$B$30,B694,'Flat panels only (2)'!$G$17:$G$30)) +
(SUMIF('Routed panel shapes'!$B$18:$B$31,B694,'Routed panel shapes'!$G$18:$G$31)) +
(SUMIF('Routed panel shapes (2)'!$B$18:$B$31,B694,'Routed panel shapes (2)'!$G$18:$G$31)) +
(SUMIF('Routed face only'!$B$17:$B$30,B694,'Routed face only'!$G$17:$G$30)) +
(SUMIF('Routed face only (2)'!$B$17:$B$30,B694,'Routed face only (2)'!$G$17:$G$30)) +
(SUMIF('Routed alum faces letters'!$B$17:$B$30,B694,'Routed alum faces letters'!$G$17:$G$30)) +
(SUMIF('Routed alum faces letters (2)'!$B$17:$B$30,B694,'Routed alum faces letters (2)'!$G$17:$G$30)) +
(SUMIF('Routed push through acrylic'!$B$17:$B$30,B694,'Routed push through acrylic'!$G$17:$G$30)) +
(SUMIF('Routed push through acrylic (2)'!$B$17:$B$30,B694,'Routed push through acrylic (2)'!$G$17:$G$30)) +
(SUMIF('Sf routed cabinet'!$B$17:$B$30,B694,'Sf routed cabinet'!$G$17:$G$30)) +
(SUMIF('Sf routed cabinet (2)'!$B$17:$B$30,B694,'Sf routed cabinet (2)'!$G$17:$G$30)) +
(SUMIF('Df routed cabinet'!$B$17:$B$30,B694,'Df routed cabinet'!$G$17:$G$30)) +
(SUMIF('Df routed cabinet (2)'!$B$17:$B$30,B694,'Df routed cabinet (2)'!$G$17:$G$30)) +
(SUMIF('Sf acrylic cabinet'!$B$17:$B$30,B694,'Sf acrylic cabinet'!$G$17:$G$30)) +
(SUMIF('Sf acrylic cabinet (2)'!$B$17:$B$30,B694,'Sf acrylic cabinet (2)'!$G$17:$G$30)) +
(SUMIF('Economy Sf acrylic'!$B$17:$B$30,B694,'Economy Sf acrylic'!$G$17:$G$30)) +
(SUMIF('Df acrylic cabinet'!$B$17:$B$30,B694,'Df acrylic cabinet'!$G$17:$G$30)) +
(SUMIF('Df acrylic cabinet (2)'!$B$17:$B$30,B694,'Df acrylic cabinet (2)'!$G$17:$G$30)) +
(SUMIF('Sf flex cabinet'!$B$17:$B$30,B694,'Sf flex cabinet'!$G$17:$G$30)) +
(SUMIF('Sf flex cabinet (2)'!$B$17:$B$30,B694,'Sf flex cabinet (2)'!$G$17:$G$30)) +
(SUMIF('Df flex cabinet'!$B$17:$B$36,B694,'Df flex cabinet'!$G$17:$G$36)) +
(SUMIF('Df flex cabinet (2)'!$B$17:$B$36,B694,'Df flex cabinet (2)'!$G$17:$G$36)) +
(SUMIF('Pole cover'!$B$17:$B$30,B694,'Pole cover'!$G$17:$G$30)) +
(SUMIF('Pole cover (2)'!$B$17:$B$30,B694,'Pole cover (2)'!$G$17:$G$30)) +
(SUMIF('Structural Steel Fab'!$B$17:$B$29,B694,'Structural Steel Fab'!$G$17:$G$29)) +
(SUMIF(Reveal!$B$17:$B$30,B694,Reveal!$G$17:$G$30)) +
(SUMIF('Reveal (2)'!$B$17:$B$30,B694,'Reveal (2)'!$G$17:$G$30)) +
(SUMIF('Crown cove top'!$B$17:$B$30,B694,'Crown cove top'!$G$17:$G$30)) +
(SUMIF('EMC assembly'!$B$17:$B$30,B694,'EMC assembly'!$G$17:$G$30)) +
(SUMIF(Crating!$B$17:$B$29,B694,Crating!$G$17:$G$29)) +
(SUMIF('LED wiring'!$B$17:$B$30,B694,'LED wiring'!$G$17:$G$30)) +
(SUMIF('Changeable copy face'!$B$17:$B$30,B694,'Changeable copy face'!$G$17:$G$30)) +
(SUMIF('Flex face assembly'!$B$17:$B$30,B694,'Flex face assembly'!$G$17:$G$30)) +
(SUMIF('Routed face assembly'!$B$17:$B$30,B694,'Routed face assembly'!$G$17:$G$30)) +
(SUMIF('Paint calculation'!$B$17:$B$30,B694,'Paint calculation'!$G$17:$G$30)) +
(SUMIF('Trimcap letter face'!$B$17:$B$30,B694,'Trimcap letter face'!$G$17:$G$30)) +
(SUMIF('Trimcap letter face (2)'!$B$17:$B$30,B694,'Trimcap letter face (2)'!$G$17:$G$30)) +
(SUMIF('Channel letter fabrication'!$B$17:$B$30,B694,'Channel letter fabrication'!$G$17:$G$30)) +
(SUMIF('Channel letter fabrication (2)'!$B$17:$B$30,B694,'Channel letter fabrication (2)'!$G$17:$G$30))</f>
        <v>0</v>
      </c>
    </row>
    <row r="695" spans="1:10">
      <c r="A695" s="28" t="str">
        <f>[1]ODBC!$A695</f>
        <v>NR-11S14/Y Yellow Bulb</v>
      </c>
      <c r="B695" s="29" t="str">
        <f>[1]ODBC!B695</f>
        <v>42040</v>
      </c>
      <c r="C695" s="30">
        <f>IFERROR(VLOOKUP($B695,[1]ODBC!$B:$H,2,FALSE),"")</f>
        <v>0.66</v>
      </c>
      <c r="D695" s="30">
        <f>IFERROR(VLOOKUP($B695,[1]ODBC!$B:$H,3,FALSE),"")</f>
        <v>1.1879999999999999</v>
      </c>
      <c r="E695" s="30" t="str">
        <f>IFERROR(VLOOKUP($B695,[1]ODBC!$B:$H,4,FALSE),"")</f>
        <v>EA</v>
      </c>
      <c r="F695" s="31">
        <f>IFERROR(VLOOKUP($B695,[1]ODBC!$B:$H,5,FALSE),"")</f>
        <v>44.45</v>
      </c>
      <c r="G695" s="32">
        <f>[1]ODBC!G695</f>
        <v>0</v>
      </c>
      <c r="H695" s="33">
        <f>SUM([1]ODBC!H695)</f>
        <v>0</v>
      </c>
      <c r="I695" s="41" t="str">
        <f>'Vinyl cutting'!$B$2</f>
        <v>J36938</v>
      </c>
      <c r="J695" s="42">
        <f ca="1">(SUMIF('Freeform time and material'!$B$17:$B$30,B695,'Freeform time and material'!$G$17:$G$30)) +
(SUMIF('Vinyl cutting'!$B$17:$B$30,B695,'Vinyl cutting'!$G$17:$G$30)) +
(SUMIF('Vinyl cutting (2)'!$B$17:$B$30,B695,'Vinyl cutting (2)'!$G$17:$G$30)) +
(SUMIF('Apply vinyl graphics'!$B$17:$B$30,B695,'Apply vinyl graphics'!$G$17:$G$30)) +
(SUMIF('Apply vinyl graphics (2)'!$B$17:$B$30,B695,'Apply vinyl graphics (2)'!$G$17:$G$30)) +
(SUMIF('Alum pan sign'!$B$17:$B$30,B695,'Alum pan sign'!$G$17:$G$30)) +
(SUMIF('Alum pan sign (2)'!$B$17:$B$30,B695,'Alum pan sign (2)'!$G$17:$G$30)) +
(SUMIF('Economy pan sign'!$B$17:$B$30,B695,'Economy pan sign'!$G$17:$G$30)) +
(SUMIF('Post and panel sign'!$B$17:$B$30,B695,'Post and panel sign'!$G$17:$G$30)) +
(SUMIF('Post and panel sign (2)'!$B$17:$B$30,B695,'Post and panel sign (2)'!$G$17:$G$30)) +
(SUMIF('Flat panels only'!$B$17:$B$30,B695,'Flat panels only'!$G$17:$G$30)) +
(SUMIF('Flat panels only (2)'!$B$17:$B$30,B695,'Flat panels only (2)'!$G$17:$G$30)) +
(SUMIF('Routed panel shapes'!$B$18:$B$31,B695,'Routed panel shapes'!$G$18:$G$31)) +
(SUMIF('Routed panel shapes (2)'!$B$18:$B$31,B695,'Routed panel shapes (2)'!$G$18:$G$31)) +
(SUMIF('Routed face only'!$B$17:$B$30,B695,'Routed face only'!$G$17:$G$30)) +
(SUMIF('Routed face only (2)'!$B$17:$B$30,B695,'Routed face only (2)'!$G$17:$G$30)) +
(SUMIF('Routed alum faces letters'!$B$17:$B$30,B695,'Routed alum faces letters'!$G$17:$G$30)) +
(SUMIF('Routed alum faces letters (2)'!$B$17:$B$30,B695,'Routed alum faces letters (2)'!$G$17:$G$30)) +
(SUMIF('Routed push through acrylic'!$B$17:$B$30,B695,'Routed push through acrylic'!$G$17:$G$30)) +
(SUMIF('Routed push through acrylic (2)'!$B$17:$B$30,B695,'Routed push through acrylic (2)'!$G$17:$G$30)) +
(SUMIF('Sf routed cabinet'!$B$17:$B$30,B695,'Sf routed cabinet'!$G$17:$G$30)) +
(SUMIF('Sf routed cabinet (2)'!$B$17:$B$30,B695,'Sf routed cabinet (2)'!$G$17:$G$30)) +
(SUMIF('Df routed cabinet'!$B$17:$B$30,B695,'Df routed cabinet'!$G$17:$G$30)) +
(SUMIF('Df routed cabinet (2)'!$B$17:$B$30,B695,'Df routed cabinet (2)'!$G$17:$G$30)) +
(SUMIF('Sf acrylic cabinet'!$B$17:$B$30,B695,'Sf acrylic cabinet'!$G$17:$G$30)) +
(SUMIF('Sf acrylic cabinet (2)'!$B$17:$B$30,B695,'Sf acrylic cabinet (2)'!$G$17:$G$30)) +
(SUMIF('Economy Sf acrylic'!$B$17:$B$30,B695,'Economy Sf acrylic'!$G$17:$G$30)) +
(SUMIF('Df acrylic cabinet'!$B$17:$B$30,B695,'Df acrylic cabinet'!$G$17:$G$30)) +
(SUMIF('Df acrylic cabinet (2)'!$B$17:$B$30,B695,'Df acrylic cabinet (2)'!$G$17:$G$30)) +
(SUMIF('Sf flex cabinet'!$B$17:$B$30,B695,'Sf flex cabinet'!$G$17:$G$30)) +
(SUMIF('Sf flex cabinet (2)'!$B$17:$B$30,B695,'Sf flex cabinet (2)'!$G$17:$G$30)) +
(SUMIF('Df flex cabinet'!$B$17:$B$36,B695,'Df flex cabinet'!$G$17:$G$36)) +
(SUMIF('Df flex cabinet (2)'!$B$17:$B$36,B695,'Df flex cabinet (2)'!$G$17:$G$36)) +
(SUMIF('Pole cover'!$B$17:$B$30,B695,'Pole cover'!$G$17:$G$30)) +
(SUMIF('Pole cover (2)'!$B$17:$B$30,B695,'Pole cover (2)'!$G$17:$G$30)) +
(SUMIF('Structural Steel Fab'!$B$17:$B$29,B695,'Structural Steel Fab'!$G$17:$G$29)) +
(SUMIF(Reveal!$B$17:$B$30,B695,Reveal!$G$17:$G$30)) +
(SUMIF('Reveal (2)'!$B$17:$B$30,B695,'Reveal (2)'!$G$17:$G$30)) +
(SUMIF('Crown cove top'!$B$17:$B$30,B695,'Crown cove top'!$G$17:$G$30)) +
(SUMIF('EMC assembly'!$B$17:$B$30,B695,'EMC assembly'!$G$17:$G$30)) +
(SUMIF(Crating!$B$17:$B$29,B695,Crating!$G$17:$G$29)) +
(SUMIF('LED wiring'!$B$17:$B$30,B695,'LED wiring'!$G$17:$G$30)) +
(SUMIF('Changeable copy face'!$B$17:$B$30,B695,'Changeable copy face'!$G$17:$G$30)) +
(SUMIF('Flex face assembly'!$B$17:$B$30,B695,'Flex face assembly'!$G$17:$G$30)) +
(SUMIF('Routed face assembly'!$B$17:$B$30,B695,'Routed face assembly'!$G$17:$G$30)) +
(SUMIF('Paint calculation'!$B$17:$B$30,B695,'Paint calculation'!$G$17:$G$30)) +
(SUMIF('Trimcap letter face'!$B$17:$B$30,B695,'Trimcap letter face'!$G$17:$G$30)) +
(SUMIF('Trimcap letter face (2)'!$B$17:$B$30,B695,'Trimcap letter face (2)'!$G$17:$G$30)) +
(SUMIF('Channel letter fabrication'!$B$17:$B$30,B695,'Channel letter fabrication'!$G$17:$G$30)) +
(SUMIF('Channel letter fabrication (2)'!$B$17:$B$30,B695,'Channel letter fabrication (2)'!$G$17:$G$30))</f>
        <v>0</v>
      </c>
    </row>
    <row r="696" spans="1:10">
      <c r="A696" s="28" t="str">
        <f>[1]ODBC!$A696</f>
        <v>NR-25A19/CL Clear Bulb</v>
      </c>
      <c r="B696" s="29" t="str">
        <f>[1]ODBC!B696</f>
        <v>42045</v>
      </c>
      <c r="C696" s="30">
        <f>IFERROR(VLOOKUP($B696,[1]ODBC!$B:$H,2,FALSE),"")</f>
        <v>1.1299999999999999</v>
      </c>
      <c r="D696" s="30">
        <f>IFERROR(VLOOKUP($B696,[1]ODBC!$B:$H,3,FALSE),"")</f>
        <v>2.0339999999999998</v>
      </c>
      <c r="E696" s="30" t="str">
        <f>IFERROR(VLOOKUP($B696,[1]ODBC!$B:$H,4,FALSE),"")</f>
        <v>EA</v>
      </c>
      <c r="F696" s="31">
        <f>IFERROR(VLOOKUP($B696,[1]ODBC!$B:$H,5,FALSE),"")</f>
        <v>44.45</v>
      </c>
      <c r="G696" s="32">
        <f>[1]ODBC!G696</f>
        <v>0</v>
      </c>
      <c r="H696" s="33">
        <f>SUM([1]ODBC!H696)</f>
        <v>0</v>
      </c>
      <c r="I696" s="41" t="str">
        <f>'Vinyl cutting'!$B$2</f>
        <v>J36938</v>
      </c>
      <c r="J696" s="42">
        <f ca="1">(SUMIF('Freeform time and material'!$B$17:$B$30,B696,'Freeform time and material'!$G$17:$G$30)) +
(SUMIF('Vinyl cutting'!$B$17:$B$30,B696,'Vinyl cutting'!$G$17:$G$30)) +
(SUMIF('Vinyl cutting (2)'!$B$17:$B$30,B696,'Vinyl cutting (2)'!$G$17:$G$30)) +
(SUMIF('Apply vinyl graphics'!$B$17:$B$30,B696,'Apply vinyl graphics'!$G$17:$G$30)) +
(SUMIF('Apply vinyl graphics (2)'!$B$17:$B$30,B696,'Apply vinyl graphics (2)'!$G$17:$G$30)) +
(SUMIF('Alum pan sign'!$B$17:$B$30,B696,'Alum pan sign'!$G$17:$G$30)) +
(SUMIF('Alum pan sign (2)'!$B$17:$B$30,B696,'Alum pan sign (2)'!$G$17:$G$30)) +
(SUMIF('Economy pan sign'!$B$17:$B$30,B696,'Economy pan sign'!$G$17:$G$30)) +
(SUMIF('Post and panel sign'!$B$17:$B$30,B696,'Post and panel sign'!$G$17:$G$30)) +
(SUMIF('Post and panel sign (2)'!$B$17:$B$30,B696,'Post and panel sign (2)'!$G$17:$G$30)) +
(SUMIF('Flat panels only'!$B$17:$B$30,B696,'Flat panels only'!$G$17:$G$30)) +
(SUMIF('Flat panels only (2)'!$B$17:$B$30,B696,'Flat panels only (2)'!$G$17:$G$30)) +
(SUMIF('Routed panel shapes'!$B$18:$B$31,B696,'Routed panel shapes'!$G$18:$G$31)) +
(SUMIF('Routed panel shapes (2)'!$B$18:$B$31,B696,'Routed panel shapes (2)'!$G$18:$G$31)) +
(SUMIF('Routed face only'!$B$17:$B$30,B696,'Routed face only'!$G$17:$G$30)) +
(SUMIF('Routed face only (2)'!$B$17:$B$30,B696,'Routed face only (2)'!$G$17:$G$30)) +
(SUMIF('Routed alum faces letters'!$B$17:$B$30,B696,'Routed alum faces letters'!$G$17:$G$30)) +
(SUMIF('Routed alum faces letters (2)'!$B$17:$B$30,B696,'Routed alum faces letters (2)'!$G$17:$G$30)) +
(SUMIF('Routed push through acrylic'!$B$17:$B$30,B696,'Routed push through acrylic'!$G$17:$G$30)) +
(SUMIF('Routed push through acrylic (2)'!$B$17:$B$30,B696,'Routed push through acrylic (2)'!$G$17:$G$30)) +
(SUMIF('Sf routed cabinet'!$B$17:$B$30,B696,'Sf routed cabinet'!$G$17:$G$30)) +
(SUMIF('Sf routed cabinet (2)'!$B$17:$B$30,B696,'Sf routed cabinet (2)'!$G$17:$G$30)) +
(SUMIF('Df routed cabinet'!$B$17:$B$30,B696,'Df routed cabinet'!$G$17:$G$30)) +
(SUMIF('Df routed cabinet (2)'!$B$17:$B$30,B696,'Df routed cabinet (2)'!$G$17:$G$30)) +
(SUMIF('Sf acrylic cabinet'!$B$17:$B$30,B696,'Sf acrylic cabinet'!$G$17:$G$30)) +
(SUMIF('Sf acrylic cabinet (2)'!$B$17:$B$30,B696,'Sf acrylic cabinet (2)'!$G$17:$G$30)) +
(SUMIF('Economy Sf acrylic'!$B$17:$B$30,B696,'Economy Sf acrylic'!$G$17:$G$30)) +
(SUMIF('Df acrylic cabinet'!$B$17:$B$30,B696,'Df acrylic cabinet'!$G$17:$G$30)) +
(SUMIF('Df acrylic cabinet (2)'!$B$17:$B$30,B696,'Df acrylic cabinet (2)'!$G$17:$G$30)) +
(SUMIF('Sf flex cabinet'!$B$17:$B$30,B696,'Sf flex cabinet'!$G$17:$G$30)) +
(SUMIF('Sf flex cabinet (2)'!$B$17:$B$30,B696,'Sf flex cabinet (2)'!$G$17:$G$30)) +
(SUMIF('Df flex cabinet'!$B$17:$B$36,B696,'Df flex cabinet'!$G$17:$G$36)) +
(SUMIF('Df flex cabinet (2)'!$B$17:$B$36,B696,'Df flex cabinet (2)'!$G$17:$G$36)) +
(SUMIF('Pole cover'!$B$17:$B$30,B696,'Pole cover'!$G$17:$G$30)) +
(SUMIF('Pole cover (2)'!$B$17:$B$30,B696,'Pole cover (2)'!$G$17:$G$30)) +
(SUMIF('Structural Steel Fab'!$B$17:$B$29,B696,'Structural Steel Fab'!$G$17:$G$29)) +
(SUMIF(Reveal!$B$17:$B$30,B696,Reveal!$G$17:$G$30)) +
(SUMIF('Reveal (2)'!$B$17:$B$30,B696,'Reveal (2)'!$G$17:$G$30)) +
(SUMIF('Crown cove top'!$B$17:$B$30,B696,'Crown cove top'!$G$17:$G$30)) +
(SUMIF('EMC assembly'!$B$17:$B$30,B696,'EMC assembly'!$G$17:$G$30)) +
(SUMIF(Crating!$B$17:$B$29,B696,Crating!$G$17:$G$29)) +
(SUMIF('LED wiring'!$B$17:$B$30,B696,'LED wiring'!$G$17:$G$30)) +
(SUMIF('Changeable copy face'!$B$17:$B$30,B696,'Changeable copy face'!$G$17:$G$30)) +
(SUMIF('Flex face assembly'!$B$17:$B$30,B696,'Flex face assembly'!$G$17:$G$30)) +
(SUMIF('Routed face assembly'!$B$17:$B$30,B696,'Routed face assembly'!$G$17:$G$30)) +
(SUMIF('Paint calculation'!$B$17:$B$30,B696,'Paint calculation'!$G$17:$G$30)) +
(SUMIF('Trimcap letter face'!$B$17:$B$30,B696,'Trimcap letter face'!$G$17:$G$30)) +
(SUMIF('Trimcap letter face (2)'!$B$17:$B$30,B696,'Trimcap letter face (2)'!$G$17:$G$30)) +
(SUMIF('Channel letter fabrication'!$B$17:$B$30,B696,'Channel letter fabrication'!$G$17:$G$30)) +
(SUMIF('Channel letter fabrication (2)'!$B$17:$B$30,B696,'Channel letter fabrication (2)'!$G$17:$G$30))</f>
        <v>0</v>
      </c>
    </row>
    <row r="697" spans="1:10">
      <c r="A697" s="28" t="str">
        <f>[1]ODBC!$A697</f>
        <v>NR-25A19/R Red Bulb</v>
      </c>
      <c r="B697" s="29" t="str">
        <f>[1]ODBC!B697</f>
        <v>42050</v>
      </c>
      <c r="C697" s="30">
        <f>IFERROR(VLOOKUP($B697,[1]ODBC!$B:$H,2,FALSE),"")</f>
        <v>1.5</v>
      </c>
      <c r="D697" s="30">
        <f>IFERROR(VLOOKUP($B697,[1]ODBC!$B:$H,3,FALSE),"")</f>
        <v>2.7</v>
      </c>
      <c r="E697" s="30" t="str">
        <f>IFERROR(VLOOKUP($B697,[1]ODBC!$B:$H,4,FALSE),"")</f>
        <v>EA</v>
      </c>
      <c r="F697" s="31">
        <f>IFERROR(VLOOKUP($B697,[1]ODBC!$B:$H,5,FALSE),"")</f>
        <v>44.45</v>
      </c>
      <c r="G697" s="32">
        <f>[1]ODBC!G697</f>
        <v>0</v>
      </c>
      <c r="H697" s="33">
        <f>SUM([1]ODBC!H697)</f>
        <v>0</v>
      </c>
      <c r="I697" s="41" t="str">
        <f>'Vinyl cutting'!$B$2</f>
        <v>J36938</v>
      </c>
      <c r="J697" s="42">
        <f ca="1">(SUMIF('Freeform time and material'!$B$17:$B$30,B697,'Freeform time and material'!$G$17:$G$30)) +
(SUMIF('Vinyl cutting'!$B$17:$B$30,B697,'Vinyl cutting'!$G$17:$G$30)) +
(SUMIF('Vinyl cutting (2)'!$B$17:$B$30,B697,'Vinyl cutting (2)'!$G$17:$G$30)) +
(SUMIF('Apply vinyl graphics'!$B$17:$B$30,B697,'Apply vinyl graphics'!$G$17:$G$30)) +
(SUMIF('Apply vinyl graphics (2)'!$B$17:$B$30,B697,'Apply vinyl graphics (2)'!$G$17:$G$30)) +
(SUMIF('Alum pan sign'!$B$17:$B$30,B697,'Alum pan sign'!$G$17:$G$30)) +
(SUMIF('Alum pan sign (2)'!$B$17:$B$30,B697,'Alum pan sign (2)'!$G$17:$G$30)) +
(SUMIF('Economy pan sign'!$B$17:$B$30,B697,'Economy pan sign'!$G$17:$G$30)) +
(SUMIF('Post and panel sign'!$B$17:$B$30,B697,'Post and panel sign'!$G$17:$G$30)) +
(SUMIF('Post and panel sign (2)'!$B$17:$B$30,B697,'Post and panel sign (2)'!$G$17:$G$30)) +
(SUMIF('Flat panels only'!$B$17:$B$30,B697,'Flat panels only'!$G$17:$G$30)) +
(SUMIF('Flat panels only (2)'!$B$17:$B$30,B697,'Flat panels only (2)'!$G$17:$G$30)) +
(SUMIF('Routed panel shapes'!$B$18:$B$31,B697,'Routed panel shapes'!$G$18:$G$31)) +
(SUMIF('Routed panel shapes (2)'!$B$18:$B$31,B697,'Routed panel shapes (2)'!$G$18:$G$31)) +
(SUMIF('Routed face only'!$B$17:$B$30,B697,'Routed face only'!$G$17:$G$30)) +
(SUMIF('Routed face only (2)'!$B$17:$B$30,B697,'Routed face only (2)'!$G$17:$G$30)) +
(SUMIF('Routed alum faces letters'!$B$17:$B$30,B697,'Routed alum faces letters'!$G$17:$G$30)) +
(SUMIF('Routed alum faces letters (2)'!$B$17:$B$30,B697,'Routed alum faces letters (2)'!$G$17:$G$30)) +
(SUMIF('Routed push through acrylic'!$B$17:$B$30,B697,'Routed push through acrylic'!$G$17:$G$30)) +
(SUMIF('Routed push through acrylic (2)'!$B$17:$B$30,B697,'Routed push through acrylic (2)'!$G$17:$G$30)) +
(SUMIF('Sf routed cabinet'!$B$17:$B$30,B697,'Sf routed cabinet'!$G$17:$G$30)) +
(SUMIF('Sf routed cabinet (2)'!$B$17:$B$30,B697,'Sf routed cabinet (2)'!$G$17:$G$30)) +
(SUMIF('Df routed cabinet'!$B$17:$B$30,B697,'Df routed cabinet'!$G$17:$G$30)) +
(SUMIF('Df routed cabinet (2)'!$B$17:$B$30,B697,'Df routed cabinet (2)'!$G$17:$G$30)) +
(SUMIF('Sf acrylic cabinet'!$B$17:$B$30,B697,'Sf acrylic cabinet'!$G$17:$G$30)) +
(SUMIF('Sf acrylic cabinet (2)'!$B$17:$B$30,B697,'Sf acrylic cabinet (2)'!$G$17:$G$30)) +
(SUMIF('Economy Sf acrylic'!$B$17:$B$30,B697,'Economy Sf acrylic'!$G$17:$G$30)) +
(SUMIF('Df acrylic cabinet'!$B$17:$B$30,B697,'Df acrylic cabinet'!$G$17:$G$30)) +
(SUMIF('Df acrylic cabinet (2)'!$B$17:$B$30,B697,'Df acrylic cabinet (2)'!$G$17:$G$30)) +
(SUMIF('Sf flex cabinet'!$B$17:$B$30,B697,'Sf flex cabinet'!$G$17:$G$30)) +
(SUMIF('Sf flex cabinet (2)'!$B$17:$B$30,B697,'Sf flex cabinet (2)'!$G$17:$G$30)) +
(SUMIF('Df flex cabinet'!$B$17:$B$36,B697,'Df flex cabinet'!$G$17:$G$36)) +
(SUMIF('Df flex cabinet (2)'!$B$17:$B$36,B697,'Df flex cabinet (2)'!$G$17:$G$36)) +
(SUMIF('Pole cover'!$B$17:$B$30,B697,'Pole cover'!$G$17:$G$30)) +
(SUMIF('Pole cover (2)'!$B$17:$B$30,B697,'Pole cover (2)'!$G$17:$G$30)) +
(SUMIF('Structural Steel Fab'!$B$17:$B$29,B697,'Structural Steel Fab'!$G$17:$G$29)) +
(SUMIF(Reveal!$B$17:$B$30,B697,Reveal!$G$17:$G$30)) +
(SUMIF('Reveal (2)'!$B$17:$B$30,B697,'Reveal (2)'!$G$17:$G$30)) +
(SUMIF('Crown cove top'!$B$17:$B$30,B697,'Crown cove top'!$G$17:$G$30)) +
(SUMIF('EMC assembly'!$B$17:$B$30,B697,'EMC assembly'!$G$17:$G$30)) +
(SUMIF(Crating!$B$17:$B$29,B697,Crating!$G$17:$G$29)) +
(SUMIF('LED wiring'!$B$17:$B$30,B697,'LED wiring'!$G$17:$G$30)) +
(SUMIF('Changeable copy face'!$B$17:$B$30,B697,'Changeable copy face'!$G$17:$G$30)) +
(SUMIF('Flex face assembly'!$B$17:$B$30,B697,'Flex face assembly'!$G$17:$G$30)) +
(SUMIF('Routed face assembly'!$B$17:$B$30,B697,'Routed face assembly'!$G$17:$G$30)) +
(SUMIF('Paint calculation'!$B$17:$B$30,B697,'Paint calculation'!$G$17:$G$30)) +
(SUMIF('Trimcap letter face'!$B$17:$B$30,B697,'Trimcap letter face'!$G$17:$G$30)) +
(SUMIF('Trimcap letter face (2)'!$B$17:$B$30,B697,'Trimcap letter face (2)'!$G$17:$G$30)) +
(SUMIF('Channel letter fabrication'!$B$17:$B$30,B697,'Channel letter fabrication'!$G$17:$G$30)) +
(SUMIF('Channel letter fabrication (2)'!$B$17:$B$30,B697,'Channel letter fabrication (2)'!$G$17:$G$30))</f>
        <v>0</v>
      </c>
    </row>
    <row r="698" spans="1:10">
      <c r="A698" s="28" t="str">
        <f>[1]ODBC!$A698</f>
        <v>30A15/8 130V IF Bulb</v>
      </c>
      <c r="B698" s="29" t="str">
        <f>[1]ODBC!B698</f>
        <v>42060</v>
      </c>
      <c r="C698" s="30">
        <f>IFERROR(VLOOKUP($B698,[1]ODBC!$B:$H,2,FALSE),"")</f>
        <v>1.0900000000000001</v>
      </c>
      <c r="D698" s="30">
        <f>IFERROR(VLOOKUP($B698,[1]ODBC!$B:$H,3,FALSE),"")</f>
        <v>1.962</v>
      </c>
      <c r="E698" s="30" t="str">
        <f>IFERROR(VLOOKUP($B698,[1]ODBC!$B:$H,4,FALSE),"")</f>
        <v>EA</v>
      </c>
      <c r="F698" s="31">
        <f>IFERROR(VLOOKUP($B698,[1]ODBC!$B:$H,5,FALSE),"")</f>
        <v>44.45</v>
      </c>
      <c r="G698" s="32">
        <f>[1]ODBC!G698</f>
        <v>0</v>
      </c>
      <c r="H698" s="33">
        <f>SUM([1]ODBC!H698)</f>
        <v>0</v>
      </c>
      <c r="I698" s="41" t="str">
        <f>'Vinyl cutting'!$B$2</f>
        <v>J36938</v>
      </c>
      <c r="J698" s="42">
        <f ca="1">(SUMIF('Freeform time and material'!$B$17:$B$30,B698,'Freeform time and material'!$G$17:$G$30)) +
(SUMIF('Vinyl cutting'!$B$17:$B$30,B698,'Vinyl cutting'!$G$17:$G$30)) +
(SUMIF('Vinyl cutting (2)'!$B$17:$B$30,B698,'Vinyl cutting (2)'!$G$17:$G$30)) +
(SUMIF('Apply vinyl graphics'!$B$17:$B$30,B698,'Apply vinyl graphics'!$G$17:$G$30)) +
(SUMIF('Apply vinyl graphics (2)'!$B$17:$B$30,B698,'Apply vinyl graphics (2)'!$G$17:$G$30)) +
(SUMIF('Alum pan sign'!$B$17:$B$30,B698,'Alum pan sign'!$G$17:$G$30)) +
(SUMIF('Alum pan sign (2)'!$B$17:$B$30,B698,'Alum pan sign (2)'!$G$17:$G$30)) +
(SUMIF('Economy pan sign'!$B$17:$B$30,B698,'Economy pan sign'!$G$17:$G$30)) +
(SUMIF('Post and panel sign'!$B$17:$B$30,B698,'Post and panel sign'!$G$17:$G$30)) +
(SUMIF('Post and panel sign (2)'!$B$17:$B$30,B698,'Post and panel sign (2)'!$G$17:$G$30)) +
(SUMIF('Flat panels only'!$B$17:$B$30,B698,'Flat panels only'!$G$17:$G$30)) +
(SUMIF('Flat panels only (2)'!$B$17:$B$30,B698,'Flat panels only (2)'!$G$17:$G$30)) +
(SUMIF('Routed panel shapes'!$B$18:$B$31,B698,'Routed panel shapes'!$G$18:$G$31)) +
(SUMIF('Routed panel shapes (2)'!$B$18:$B$31,B698,'Routed panel shapes (2)'!$G$18:$G$31)) +
(SUMIF('Routed face only'!$B$17:$B$30,B698,'Routed face only'!$G$17:$G$30)) +
(SUMIF('Routed face only (2)'!$B$17:$B$30,B698,'Routed face only (2)'!$G$17:$G$30)) +
(SUMIF('Routed alum faces letters'!$B$17:$B$30,B698,'Routed alum faces letters'!$G$17:$G$30)) +
(SUMIF('Routed alum faces letters (2)'!$B$17:$B$30,B698,'Routed alum faces letters (2)'!$G$17:$G$30)) +
(SUMIF('Routed push through acrylic'!$B$17:$B$30,B698,'Routed push through acrylic'!$G$17:$G$30)) +
(SUMIF('Routed push through acrylic (2)'!$B$17:$B$30,B698,'Routed push through acrylic (2)'!$G$17:$G$30)) +
(SUMIF('Sf routed cabinet'!$B$17:$B$30,B698,'Sf routed cabinet'!$G$17:$G$30)) +
(SUMIF('Sf routed cabinet (2)'!$B$17:$B$30,B698,'Sf routed cabinet (2)'!$G$17:$G$30)) +
(SUMIF('Df routed cabinet'!$B$17:$B$30,B698,'Df routed cabinet'!$G$17:$G$30)) +
(SUMIF('Df routed cabinet (2)'!$B$17:$B$30,B698,'Df routed cabinet (2)'!$G$17:$G$30)) +
(SUMIF('Sf acrylic cabinet'!$B$17:$B$30,B698,'Sf acrylic cabinet'!$G$17:$G$30)) +
(SUMIF('Sf acrylic cabinet (2)'!$B$17:$B$30,B698,'Sf acrylic cabinet (2)'!$G$17:$G$30)) +
(SUMIF('Economy Sf acrylic'!$B$17:$B$30,B698,'Economy Sf acrylic'!$G$17:$G$30)) +
(SUMIF('Df acrylic cabinet'!$B$17:$B$30,B698,'Df acrylic cabinet'!$G$17:$G$30)) +
(SUMIF('Df acrylic cabinet (2)'!$B$17:$B$30,B698,'Df acrylic cabinet (2)'!$G$17:$G$30)) +
(SUMIF('Sf flex cabinet'!$B$17:$B$30,B698,'Sf flex cabinet'!$G$17:$G$30)) +
(SUMIF('Sf flex cabinet (2)'!$B$17:$B$30,B698,'Sf flex cabinet (2)'!$G$17:$G$30)) +
(SUMIF('Df flex cabinet'!$B$17:$B$36,B698,'Df flex cabinet'!$G$17:$G$36)) +
(SUMIF('Df flex cabinet (2)'!$B$17:$B$36,B698,'Df flex cabinet (2)'!$G$17:$G$36)) +
(SUMIF('Pole cover'!$B$17:$B$30,B698,'Pole cover'!$G$17:$G$30)) +
(SUMIF('Pole cover (2)'!$B$17:$B$30,B698,'Pole cover (2)'!$G$17:$G$30)) +
(SUMIF('Structural Steel Fab'!$B$17:$B$29,B698,'Structural Steel Fab'!$G$17:$G$29)) +
(SUMIF(Reveal!$B$17:$B$30,B698,Reveal!$G$17:$G$30)) +
(SUMIF('Reveal (2)'!$B$17:$B$30,B698,'Reveal (2)'!$G$17:$G$30)) +
(SUMIF('Crown cove top'!$B$17:$B$30,B698,'Crown cove top'!$G$17:$G$30)) +
(SUMIF('EMC assembly'!$B$17:$B$30,B698,'EMC assembly'!$G$17:$G$30)) +
(SUMIF(Crating!$B$17:$B$29,B698,Crating!$G$17:$G$29)) +
(SUMIF('LED wiring'!$B$17:$B$30,B698,'LED wiring'!$G$17:$G$30)) +
(SUMIF('Changeable copy face'!$B$17:$B$30,B698,'Changeable copy face'!$G$17:$G$30)) +
(SUMIF('Flex face assembly'!$B$17:$B$30,B698,'Flex face assembly'!$G$17:$G$30)) +
(SUMIF('Routed face assembly'!$B$17:$B$30,B698,'Routed face assembly'!$G$17:$G$30)) +
(SUMIF('Paint calculation'!$B$17:$B$30,B698,'Paint calculation'!$G$17:$G$30)) +
(SUMIF('Trimcap letter face'!$B$17:$B$30,B698,'Trimcap letter face'!$G$17:$G$30)) +
(SUMIF('Trimcap letter face (2)'!$B$17:$B$30,B698,'Trimcap letter face (2)'!$G$17:$G$30)) +
(SUMIF('Channel letter fabrication'!$B$17:$B$30,B698,'Channel letter fabrication'!$G$17:$G$30)) +
(SUMIF('Channel letter fabrication (2)'!$B$17:$B$30,B698,'Channel letter fabrication (2)'!$G$17:$G$30))</f>
        <v>0</v>
      </c>
    </row>
    <row r="699" spans="1:10">
      <c r="A699" s="28" t="str">
        <f>[1]ODBC!$A699</f>
        <v>30R20/6 130V/6,000HR</v>
      </c>
      <c r="B699" s="29" t="str">
        <f>[1]ODBC!B699</f>
        <v>42065</v>
      </c>
      <c r="C699" s="30">
        <f>IFERROR(VLOOKUP($B699,[1]ODBC!$B:$H,2,FALSE),"")</f>
        <v>1.49</v>
      </c>
      <c r="D699" s="30">
        <f>IFERROR(VLOOKUP($B699,[1]ODBC!$B:$H,3,FALSE),"")</f>
        <v>2.6819999999999999</v>
      </c>
      <c r="E699" s="30" t="str">
        <f>IFERROR(VLOOKUP($B699,[1]ODBC!$B:$H,4,FALSE),"")</f>
        <v>EA</v>
      </c>
      <c r="F699" s="31">
        <f>IFERROR(VLOOKUP($B699,[1]ODBC!$B:$H,5,FALSE),"")</f>
        <v>44.45</v>
      </c>
      <c r="G699" s="32">
        <f>[1]ODBC!G699</f>
        <v>0</v>
      </c>
      <c r="H699" s="33">
        <f>SUM([1]ODBC!H699)</f>
        <v>0</v>
      </c>
      <c r="I699" s="41" t="str">
        <f>'Vinyl cutting'!$B$2</f>
        <v>J36938</v>
      </c>
      <c r="J699" s="42">
        <f ca="1">(SUMIF('Freeform time and material'!$B$17:$B$30,B699,'Freeform time and material'!$G$17:$G$30)) +
(SUMIF('Vinyl cutting'!$B$17:$B$30,B699,'Vinyl cutting'!$G$17:$G$30)) +
(SUMIF('Vinyl cutting (2)'!$B$17:$B$30,B699,'Vinyl cutting (2)'!$G$17:$G$30)) +
(SUMIF('Apply vinyl graphics'!$B$17:$B$30,B699,'Apply vinyl graphics'!$G$17:$G$30)) +
(SUMIF('Apply vinyl graphics (2)'!$B$17:$B$30,B699,'Apply vinyl graphics (2)'!$G$17:$G$30)) +
(SUMIF('Alum pan sign'!$B$17:$B$30,B699,'Alum pan sign'!$G$17:$G$30)) +
(SUMIF('Alum pan sign (2)'!$B$17:$B$30,B699,'Alum pan sign (2)'!$G$17:$G$30)) +
(SUMIF('Economy pan sign'!$B$17:$B$30,B699,'Economy pan sign'!$G$17:$G$30)) +
(SUMIF('Post and panel sign'!$B$17:$B$30,B699,'Post and panel sign'!$G$17:$G$30)) +
(SUMIF('Post and panel sign (2)'!$B$17:$B$30,B699,'Post and panel sign (2)'!$G$17:$G$30)) +
(SUMIF('Flat panels only'!$B$17:$B$30,B699,'Flat panels only'!$G$17:$G$30)) +
(SUMIF('Flat panels only (2)'!$B$17:$B$30,B699,'Flat panels only (2)'!$G$17:$G$30)) +
(SUMIF('Routed panel shapes'!$B$18:$B$31,B699,'Routed panel shapes'!$G$18:$G$31)) +
(SUMIF('Routed panel shapes (2)'!$B$18:$B$31,B699,'Routed panel shapes (2)'!$G$18:$G$31)) +
(SUMIF('Routed face only'!$B$17:$B$30,B699,'Routed face only'!$G$17:$G$30)) +
(SUMIF('Routed face only (2)'!$B$17:$B$30,B699,'Routed face only (2)'!$G$17:$G$30)) +
(SUMIF('Routed alum faces letters'!$B$17:$B$30,B699,'Routed alum faces letters'!$G$17:$G$30)) +
(SUMIF('Routed alum faces letters (2)'!$B$17:$B$30,B699,'Routed alum faces letters (2)'!$G$17:$G$30)) +
(SUMIF('Routed push through acrylic'!$B$17:$B$30,B699,'Routed push through acrylic'!$G$17:$G$30)) +
(SUMIF('Routed push through acrylic (2)'!$B$17:$B$30,B699,'Routed push through acrylic (2)'!$G$17:$G$30)) +
(SUMIF('Sf routed cabinet'!$B$17:$B$30,B699,'Sf routed cabinet'!$G$17:$G$30)) +
(SUMIF('Sf routed cabinet (2)'!$B$17:$B$30,B699,'Sf routed cabinet (2)'!$G$17:$G$30)) +
(SUMIF('Df routed cabinet'!$B$17:$B$30,B699,'Df routed cabinet'!$G$17:$G$30)) +
(SUMIF('Df routed cabinet (2)'!$B$17:$B$30,B699,'Df routed cabinet (2)'!$G$17:$G$30)) +
(SUMIF('Sf acrylic cabinet'!$B$17:$B$30,B699,'Sf acrylic cabinet'!$G$17:$G$30)) +
(SUMIF('Sf acrylic cabinet (2)'!$B$17:$B$30,B699,'Sf acrylic cabinet (2)'!$G$17:$G$30)) +
(SUMIF('Economy Sf acrylic'!$B$17:$B$30,B699,'Economy Sf acrylic'!$G$17:$G$30)) +
(SUMIF('Df acrylic cabinet'!$B$17:$B$30,B699,'Df acrylic cabinet'!$G$17:$G$30)) +
(SUMIF('Df acrylic cabinet (2)'!$B$17:$B$30,B699,'Df acrylic cabinet (2)'!$G$17:$G$30)) +
(SUMIF('Sf flex cabinet'!$B$17:$B$30,B699,'Sf flex cabinet'!$G$17:$G$30)) +
(SUMIF('Sf flex cabinet (2)'!$B$17:$B$30,B699,'Sf flex cabinet (2)'!$G$17:$G$30)) +
(SUMIF('Df flex cabinet'!$B$17:$B$36,B699,'Df flex cabinet'!$G$17:$G$36)) +
(SUMIF('Df flex cabinet (2)'!$B$17:$B$36,B699,'Df flex cabinet (2)'!$G$17:$G$36)) +
(SUMIF('Pole cover'!$B$17:$B$30,B699,'Pole cover'!$G$17:$G$30)) +
(SUMIF('Pole cover (2)'!$B$17:$B$30,B699,'Pole cover (2)'!$G$17:$G$30)) +
(SUMIF('Structural Steel Fab'!$B$17:$B$29,B699,'Structural Steel Fab'!$G$17:$G$29)) +
(SUMIF(Reveal!$B$17:$B$30,B699,Reveal!$G$17:$G$30)) +
(SUMIF('Reveal (2)'!$B$17:$B$30,B699,'Reveal (2)'!$G$17:$G$30)) +
(SUMIF('Crown cove top'!$B$17:$B$30,B699,'Crown cove top'!$G$17:$G$30)) +
(SUMIF('EMC assembly'!$B$17:$B$30,B699,'EMC assembly'!$G$17:$G$30)) +
(SUMIF(Crating!$B$17:$B$29,B699,Crating!$G$17:$G$29)) +
(SUMIF('LED wiring'!$B$17:$B$30,B699,'LED wiring'!$G$17:$G$30)) +
(SUMIF('Changeable copy face'!$B$17:$B$30,B699,'Changeable copy face'!$G$17:$G$30)) +
(SUMIF('Flex face assembly'!$B$17:$B$30,B699,'Flex face assembly'!$G$17:$G$30)) +
(SUMIF('Routed face assembly'!$B$17:$B$30,B699,'Routed face assembly'!$G$17:$G$30)) +
(SUMIF('Paint calculation'!$B$17:$B$30,B699,'Paint calculation'!$G$17:$G$30)) +
(SUMIF('Trimcap letter face'!$B$17:$B$30,B699,'Trimcap letter face'!$G$17:$G$30)) +
(SUMIF('Trimcap letter face (2)'!$B$17:$B$30,B699,'Trimcap letter face (2)'!$G$17:$G$30)) +
(SUMIF('Channel letter fabrication'!$B$17:$B$30,B699,'Channel letter fabrication'!$G$17:$G$30)) +
(SUMIF('Channel letter fabrication (2)'!$B$17:$B$30,B699,'Channel letter fabrication (2)'!$G$17:$G$30))</f>
        <v>0</v>
      </c>
    </row>
    <row r="700" spans="1:10">
      <c r="A700" s="28" t="str">
        <f>[1]ODBC!$A700</f>
        <v>NR-45PAR/FL/H/130V</v>
      </c>
      <c r="B700" s="29" t="str">
        <f>[1]ODBC!B700</f>
        <v>42080</v>
      </c>
      <c r="C700" s="30">
        <f>IFERROR(VLOOKUP($B700,[1]ODBC!$B:$H,2,FALSE),"")</f>
        <v>6.99</v>
      </c>
      <c r="D700" s="30">
        <f>IFERROR(VLOOKUP($B700,[1]ODBC!$B:$H,3,FALSE),"")</f>
        <v>12.583</v>
      </c>
      <c r="E700" s="30" t="str">
        <f>IFERROR(VLOOKUP($B700,[1]ODBC!$B:$H,4,FALSE),"")</f>
        <v>EA</v>
      </c>
      <c r="F700" s="31">
        <f>IFERROR(VLOOKUP($B700,[1]ODBC!$B:$H,5,FALSE),"")</f>
        <v>44.45</v>
      </c>
      <c r="G700" s="32">
        <f>[1]ODBC!G700</f>
        <v>0</v>
      </c>
      <c r="H700" s="33">
        <f>SUM([1]ODBC!H700)</f>
        <v>0</v>
      </c>
      <c r="I700" s="41" t="str">
        <f>'Vinyl cutting'!$B$2</f>
        <v>J36938</v>
      </c>
      <c r="J700" s="42">
        <f ca="1">(SUMIF('Freeform time and material'!$B$17:$B$30,B700,'Freeform time and material'!$G$17:$G$30)) +
(SUMIF('Vinyl cutting'!$B$17:$B$30,B700,'Vinyl cutting'!$G$17:$G$30)) +
(SUMIF('Vinyl cutting (2)'!$B$17:$B$30,B700,'Vinyl cutting (2)'!$G$17:$G$30)) +
(SUMIF('Apply vinyl graphics'!$B$17:$B$30,B700,'Apply vinyl graphics'!$G$17:$G$30)) +
(SUMIF('Apply vinyl graphics (2)'!$B$17:$B$30,B700,'Apply vinyl graphics (2)'!$G$17:$G$30)) +
(SUMIF('Alum pan sign'!$B$17:$B$30,B700,'Alum pan sign'!$G$17:$G$30)) +
(SUMIF('Alum pan sign (2)'!$B$17:$B$30,B700,'Alum pan sign (2)'!$G$17:$G$30)) +
(SUMIF('Economy pan sign'!$B$17:$B$30,B700,'Economy pan sign'!$G$17:$G$30)) +
(SUMIF('Post and panel sign'!$B$17:$B$30,B700,'Post and panel sign'!$G$17:$G$30)) +
(SUMIF('Post and panel sign (2)'!$B$17:$B$30,B700,'Post and panel sign (2)'!$G$17:$G$30)) +
(SUMIF('Flat panels only'!$B$17:$B$30,B700,'Flat panels only'!$G$17:$G$30)) +
(SUMIF('Flat panels only (2)'!$B$17:$B$30,B700,'Flat panels only (2)'!$G$17:$G$30)) +
(SUMIF('Routed panel shapes'!$B$18:$B$31,B700,'Routed panel shapes'!$G$18:$G$31)) +
(SUMIF('Routed panel shapes (2)'!$B$18:$B$31,B700,'Routed panel shapes (2)'!$G$18:$G$31)) +
(SUMIF('Routed face only'!$B$17:$B$30,B700,'Routed face only'!$G$17:$G$30)) +
(SUMIF('Routed face only (2)'!$B$17:$B$30,B700,'Routed face only (2)'!$G$17:$G$30)) +
(SUMIF('Routed alum faces letters'!$B$17:$B$30,B700,'Routed alum faces letters'!$G$17:$G$30)) +
(SUMIF('Routed alum faces letters (2)'!$B$17:$B$30,B700,'Routed alum faces letters (2)'!$G$17:$G$30)) +
(SUMIF('Routed push through acrylic'!$B$17:$B$30,B700,'Routed push through acrylic'!$G$17:$G$30)) +
(SUMIF('Routed push through acrylic (2)'!$B$17:$B$30,B700,'Routed push through acrylic (2)'!$G$17:$G$30)) +
(SUMIF('Sf routed cabinet'!$B$17:$B$30,B700,'Sf routed cabinet'!$G$17:$G$30)) +
(SUMIF('Sf routed cabinet (2)'!$B$17:$B$30,B700,'Sf routed cabinet (2)'!$G$17:$G$30)) +
(SUMIF('Df routed cabinet'!$B$17:$B$30,B700,'Df routed cabinet'!$G$17:$G$30)) +
(SUMIF('Df routed cabinet (2)'!$B$17:$B$30,B700,'Df routed cabinet (2)'!$G$17:$G$30)) +
(SUMIF('Sf acrylic cabinet'!$B$17:$B$30,B700,'Sf acrylic cabinet'!$G$17:$G$30)) +
(SUMIF('Sf acrylic cabinet (2)'!$B$17:$B$30,B700,'Sf acrylic cabinet (2)'!$G$17:$G$30)) +
(SUMIF('Economy Sf acrylic'!$B$17:$B$30,B700,'Economy Sf acrylic'!$G$17:$G$30)) +
(SUMIF('Df acrylic cabinet'!$B$17:$B$30,B700,'Df acrylic cabinet'!$G$17:$G$30)) +
(SUMIF('Df acrylic cabinet (2)'!$B$17:$B$30,B700,'Df acrylic cabinet (2)'!$G$17:$G$30)) +
(SUMIF('Sf flex cabinet'!$B$17:$B$30,B700,'Sf flex cabinet'!$G$17:$G$30)) +
(SUMIF('Sf flex cabinet (2)'!$B$17:$B$30,B700,'Sf flex cabinet (2)'!$G$17:$G$30)) +
(SUMIF('Df flex cabinet'!$B$17:$B$36,B700,'Df flex cabinet'!$G$17:$G$36)) +
(SUMIF('Df flex cabinet (2)'!$B$17:$B$36,B700,'Df flex cabinet (2)'!$G$17:$G$36)) +
(SUMIF('Pole cover'!$B$17:$B$30,B700,'Pole cover'!$G$17:$G$30)) +
(SUMIF('Pole cover (2)'!$B$17:$B$30,B700,'Pole cover (2)'!$G$17:$G$30)) +
(SUMIF('Structural Steel Fab'!$B$17:$B$29,B700,'Structural Steel Fab'!$G$17:$G$29)) +
(SUMIF(Reveal!$B$17:$B$30,B700,Reveal!$G$17:$G$30)) +
(SUMIF('Reveal (2)'!$B$17:$B$30,B700,'Reveal (2)'!$G$17:$G$30)) +
(SUMIF('Crown cove top'!$B$17:$B$30,B700,'Crown cove top'!$G$17:$G$30)) +
(SUMIF('EMC assembly'!$B$17:$B$30,B700,'EMC assembly'!$G$17:$G$30)) +
(SUMIF(Crating!$B$17:$B$29,B700,Crating!$G$17:$G$29)) +
(SUMIF('LED wiring'!$B$17:$B$30,B700,'LED wiring'!$G$17:$G$30)) +
(SUMIF('Changeable copy face'!$B$17:$B$30,B700,'Changeable copy face'!$G$17:$G$30)) +
(SUMIF('Flex face assembly'!$B$17:$B$30,B700,'Flex face assembly'!$G$17:$G$30)) +
(SUMIF('Routed face assembly'!$B$17:$B$30,B700,'Routed face assembly'!$G$17:$G$30)) +
(SUMIF('Paint calculation'!$B$17:$B$30,B700,'Paint calculation'!$G$17:$G$30)) +
(SUMIF('Trimcap letter face'!$B$17:$B$30,B700,'Trimcap letter face'!$G$17:$G$30)) +
(SUMIF('Trimcap letter face (2)'!$B$17:$B$30,B700,'Trimcap letter face (2)'!$G$17:$G$30)) +
(SUMIF('Channel letter fabrication'!$B$17:$B$30,B700,'Channel letter fabrication'!$G$17:$G$30)) +
(SUMIF('Channel letter fabrication (2)'!$B$17:$B$30,B700,'Channel letter fabrication (2)'!$G$17:$G$30))</f>
        <v>0</v>
      </c>
    </row>
    <row r="701" spans="1:10">
      <c r="A701" s="28" t="str">
        <f>[1]ODBC!$A701</f>
        <v>5 Watt 12V Wedge Base</v>
      </c>
      <c r="B701" s="29" t="str">
        <f>[1]ODBC!B701</f>
        <v>42090</v>
      </c>
      <c r="C701" s="30">
        <f>IFERROR(VLOOKUP($B701,[1]ODBC!$B:$H,2,FALSE),"")</f>
        <v>1.54</v>
      </c>
      <c r="D701" s="30">
        <f>IFERROR(VLOOKUP($B701,[1]ODBC!$B:$H,3,FALSE),"")</f>
        <v>2.7719999999999998</v>
      </c>
      <c r="E701" s="30" t="str">
        <f>IFERROR(VLOOKUP($B701,[1]ODBC!$B:$H,4,FALSE),"")</f>
        <v>EA</v>
      </c>
      <c r="F701" s="31">
        <f>IFERROR(VLOOKUP($B701,[1]ODBC!$B:$H,5,FALSE),"")</f>
        <v>44.45</v>
      </c>
      <c r="G701" s="32">
        <f>[1]ODBC!G701</f>
        <v>0</v>
      </c>
      <c r="H701" s="33">
        <f>SUM([1]ODBC!H701)</f>
        <v>0</v>
      </c>
      <c r="I701" s="41" t="str">
        <f>'Vinyl cutting'!$B$2</f>
        <v>J36938</v>
      </c>
      <c r="J701" s="42">
        <f ca="1">(SUMIF('Freeform time and material'!$B$17:$B$30,B701,'Freeform time and material'!$G$17:$G$30)) +
(SUMIF('Vinyl cutting'!$B$17:$B$30,B701,'Vinyl cutting'!$G$17:$G$30)) +
(SUMIF('Vinyl cutting (2)'!$B$17:$B$30,B701,'Vinyl cutting (2)'!$G$17:$G$30)) +
(SUMIF('Apply vinyl graphics'!$B$17:$B$30,B701,'Apply vinyl graphics'!$G$17:$G$30)) +
(SUMIF('Apply vinyl graphics (2)'!$B$17:$B$30,B701,'Apply vinyl graphics (2)'!$G$17:$G$30)) +
(SUMIF('Alum pan sign'!$B$17:$B$30,B701,'Alum pan sign'!$G$17:$G$30)) +
(SUMIF('Alum pan sign (2)'!$B$17:$B$30,B701,'Alum pan sign (2)'!$G$17:$G$30)) +
(SUMIF('Economy pan sign'!$B$17:$B$30,B701,'Economy pan sign'!$G$17:$G$30)) +
(SUMIF('Post and panel sign'!$B$17:$B$30,B701,'Post and panel sign'!$G$17:$G$30)) +
(SUMIF('Post and panel sign (2)'!$B$17:$B$30,B701,'Post and panel sign (2)'!$G$17:$G$30)) +
(SUMIF('Flat panels only'!$B$17:$B$30,B701,'Flat panels only'!$G$17:$G$30)) +
(SUMIF('Flat panels only (2)'!$B$17:$B$30,B701,'Flat panels only (2)'!$G$17:$G$30)) +
(SUMIF('Routed panel shapes'!$B$18:$B$31,B701,'Routed panel shapes'!$G$18:$G$31)) +
(SUMIF('Routed panel shapes (2)'!$B$18:$B$31,B701,'Routed panel shapes (2)'!$G$18:$G$31)) +
(SUMIF('Routed face only'!$B$17:$B$30,B701,'Routed face only'!$G$17:$G$30)) +
(SUMIF('Routed face only (2)'!$B$17:$B$30,B701,'Routed face only (2)'!$G$17:$G$30)) +
(SUMIF('Routed alum faces letters'!$B$17:$B$30,B701,'Routed alum faces letters'!$G$17:$G$30)) +
(SUMIF('Routed alum faces letters (2)'!$B$17:$B$30,B701,'Routed alum faces letters (2)'!$G$17:$G$30)) +
(SUMIF('Routed push through acrylic'!$B$17:$B$30,B701,'Routed push through acrylic'!$G$17:$G$30)) +
(SUMIF('Routed push through acrylic (2)'!$B$17:$B$30,B701,'Routed push through acrylic (2)'!$G$17:$G$30)) +
(SUMIF('Sf routed cabinet'!$B$17:$B$30,B701,'Sf routed cabinet'!$G$17:$G$30)) +
(SUMIF('Sf routed cabinet (2)'!$B$17:$B$30,B701,'Sf routed cabinet (2)'!$G$17:$G$30)) +
(SUMIF('Df routed cabinet'!$B$17:$B$30,B701,'Df routed cabinet'!$G$17:$G$30)) +
(SUMIF('Df routed cabinet (2)'!$B$17:$B$30,B701,'Df routed cabinet (2)'!$G$17:$G$30)) +
(SUMIF('Sf acrylic cabinet'!$B$17:$B$30,B701,'Sf acrylic cabinet'!$G$17:$G$30)) +
(SUMIF('Sf acrylic cabinet (2)'!$B$17:$B$30,B701,'Sf acrylic cabinet (2)'!$G$17:$G$30)) +
(SUMIF('Economy Sf acrylic'!$B$17:$B$30,B701,'Economy Sf acrylic'!$G$17:$G$30)) +
(SUMIF('Df acrylic cabinet'!$B$17:$B$30,B701,'Df acrylic cabinet'!$G$17:$G$30)) +
(SUMIF('Df acrylic cabinet (2)'!$B$17:$B$30,B701,'Df acrylic cabinet (2)'!$G$17:$G$30)) +
(SUMIF('Sf flex cabinet'!$B$17:$B$30,B701,'Sf flex cabinet'!$G$17:$G$30)) +
(SUMIF('Sf flex cabinet (2)'!$B$17:$B$30,B701,'Sf flex cabinet (2)'!$G$17:$G$30)) +
(SUMIF('Df flex cabinet'!$B$17:$B$36,B701,'Df flex cabinet'!$G$17:$G$36)) +
(SUMIF('Df flex cabinet (2)'!$B$17:$B$36,B701,'Df flex cabinet (2)'!$G$17:$G$36)) +
(SUMIF('Pole cover'!$B$17:$B$30,B701,'Pole cover'!$G$17:$G$30)) +
(SUMIF('Pole cover (2)'!$B$17:$B$30,B701,'Pole cover (2)'!$G$17:$G$30)) +
(SUMIF('Structural Steel Fab'!$B$17:$B$29,B701,'Structural Steel Fab'!$G$17:$G$29)) +
(SUMIF(Reveal!$B$17:$B$30,B701,Reveal!$G$17:$G$30)) +
(SUMIF('Reveal (2)'!$B$17:$B$30,B701,'Reveal (2)'!$G$17:$G$30)) +
(SUMIF('Crown cove top'!$B$17:$B$30,B701,'Crown cove top'!$G$17:$G$30)) +
(SUMIF('EMC assembly'!$B$17:$B$30,B701,'EMC assembly'!$G$17:$G$30)) +
(SUMIF(Crating!$B$17:$B$29,B701,Crating!$G$17:$G$29)) +
(SUMIF('LED wiring'!$B$17:$B$30,B701,'LED wiring'!$G$17:$G$30)) +
(SUMIF('Changeable copy face'!$B$17:$B$30,B701,'Changeable copy face'!$G$17:$G$30)) +
(SUMIF('Flex face assembly'!$B$17:$B$30,B701,'Flex face assembly'!$G$17:$G$30)) +
(SUMIF('Routed face assembly'!$B$17:$B$30,B701,'Routed face assembly'!$G$17:$G$30)) +
(SUMIF('Paint calculation'!$B$17:$B$30,B701,'Paint calculation'!$G$17:$G$30)) +
(SUMIF('Trimcap letter face'!$B$17:$B$30,B701,'Trimcap letter face'!$G$17:$G$30)) +
(SUMIF('Trimcap letter face (2)'!$B$17:$B$30,B701,'Trimcap letter face (2)'!$G$17:$G$30)) +
(SUMIF('Channel letter fabrication'!$B$17:$B$30,B701,'Channel letter fabrication'!$G$17:$G$30)) +
(SUMIF('Channel letter fabrication (2)'!$B$17:$B$30,B701,'Channel letter fabrication (2)'!$G$17:$G$30))</f>
        <v>0</v>
      </c>
    </row>
    <row r="702" spans="1:10">
      <c r="A702" s="28" t="str">
        <f>[1]ODBC!$A702</f>
        <v>5 Watt 24V Wedge Base</v>
      </c>
      <c r="B702" s="29" t="str">
        <f>[1]ODBC!B702</f>
        <v>42095</v>
      </c>
      <c r="C702" s="30">
        <f>IFERROR(VLOOKUP($B702,[1]ODBC!$B:$H,2,FALSE),"")</f>
        <v>0.55000000000000004</v>
      </c>
      <c r="D702" s="30">
        <f>IFERROR(VLOOKUP($B702,[1]ODBC!$B:$H,3,FALSE),"")</f>
        <v>0.99</v>
      </c>
      <c r="E702" s="30" t="str">
        <f>IFERROR(VLOOKUP($B702,[1]ODBC!$B:$H,4,FALSE),"")</f>
        <v>EA</v>
      </c>
      <c r="F702" s="31">
        <f>IFERROR(VLOOKUP($B702,[1]ODBC!$B:$H,5,FALSE),"")</f>
        <v>44.45</v>
      </c>
      <c r="G702" s="32">
        <f>[1]ODBC!G702</f>
        <v>0</v>
      </c>
      <c r="H702" s="33">
        <f>SUM([1]ODBC!H702)</f>
        <v>0</v>
      </c>
      <c r="I702" s="41" t="str">
        <f>'Vinyl cutting'!$B$2</f>
        <v>J36938</v>
      </c>
      <c r="J702" s="42">
        <f ca="1">(SUMIF('Freeform time and material'!$B$17:$B$30,B702,'Freeform time and material'!$G$17:$G$30)) +
(SUMIF('Vinyl cutting'!$B$17:$B$30,B702,'Vinyl cutting'!$G$17:$G$30)) +
(SUMIF('Vinyl cutting (2)'!$B$17:$B$30,B702,'Vinyl cutting (2)'!$G$17:$G$30)) +
(SUMIF('Apply vinyl graphics'!$B$17:$B$30,B702,'Apply vinyl graphics'!$G$17:$G$30)) +
(SUMIF('Apply vinyl graphics (2)'!$B$17:$B$30,B702,'Apply vinyl graphics (2)'!$G$17:$G$30)) +
(SUMIF('Alum pan sign'!$B$17:$B$30,B702,'Alum pan sign'!$G$17:$G$30)) +
(SUMIF('Alum pan sign (2)'!$B$17:$B$30,B702,'Alum pan sign (2)'!$G$17:$G$30)) +
(SUMIF('Economy pan sign'!$B$17:$B$30,B702,'Economy pan sign'!$G$17:$G$30)) +
(SUMIF('Post and panel sign'!$B$17:$B$30,B702,'Post and panel sign'!$G$17:$G$30)) +
(SUMIF('Post and panel sign (2)'!$B$17:$B$30,B702,'Post and panel sign (2)'!$G$17:$G$30)) +
(SUMIF('Flat panels only'!$B$17:$B$30,B702,'Flat panels only'!$G$17:$G$30)) +
(SUMIF('Flat panels only (2)'!$B$17:$B$30,B702,'Flat panels only (2)'!$G$17:$G$30)) +
(SUMIF('Routed panel shapes'!$B$18:$B$31,B702,'Routed panel shapes'!$G$18:$G$31)) +
(SUMIF('Routed panel shapes (2)'!$B$18:$B$31,B702,'Routed panel shapes (2)'!$G$18:$G$31)) +
(SUMIF('Routed face only'!$B$17:$B$30,B702,'Routed face only'!$G$17:$G$30)) +
(SUMIF('Routed face only (2)'!$B$17:$B$30,B702,'Routed face only (2)'!$G$17:$G$30)) +
(SUMIF('Routed alum faces letters'!$B$17:$B$30,B702,'Routed alum faces letters'!$G$17:$G$30)) +
(SUMIF('Routed alum faces letters (2)'!$B$17:$B$30,B702,'Routed alum faces letters (2)'!$G$17:$G$30)) +
(SUMIF('Routed push through acrylic'!$B$17:$B$30,B702,'Routed push through acrylic'!$G$17:$G$30)) +
(SUMIF('Routed push through acrylic (2)'!$B$17:$B$30,B702,'Routed push through acrylic (2)'!$G$17:$G$30)) +
(SUMIF('Sf routed cabinet'!$B$17:$B$30,B702,'Sf routed cabinet'!$G$17:$G$30)) +
(SUMIF('Sf routed cabinet (2)'!$B$17:$B$30,B702,'Sf routed cabinet (2)'!$G$17:$G$30)) +
(SUMIF('Df routed cabinet'!$B$17:$B$30,B702,'Df routed cabinet'!$G$17:$G$30)) +
(SUMIF('Df routed cabinet (2)'!$B$17:$B$30,B702,'Df routed cabinet (2)'!$G$17:$G$30)) +
(SUMIF('Sf acrylic cabinet'!$B$17:$B$30,B702,'Sf acrylic cabinet'!$G$17:$G$30)) +
(SUMIF('Sf acrylic cabinet (2)'!$B$17:$B$30,B702,'Sf acrylic cabinet (2)'!$G$17:$G$30)) +
(SUMIF('Economy Sf acrylic'!$B$17:$B$30,B702,'Economy Sf acrylic'!$G$17:$G$30)) +
(SUMIF('Df acrylic cabinet'!$B$17:$B$30,B702,'Df acrylic cabinet'!$G$17:$G$30)) +
(SUMIF('Df acrylic cabinet (2)'!$B$17:$B$30,B702,'Df acrylic cabinet (2)'!$G$17:$G$30)) +
(SUMIF('Sf flex cabinet'!$B$17:$B$30,B702,'Sf flex cabinet'!$G$17:$G$30)) +
(SUMIF('Sf flex cabinet (2)'!$B$17:$B$30,B702,'Sf flex cabinet (2)'!$G$17:$G$30)) +
(SUMIF('Df flex cabinet'!$B$17:$B$36,B702,'Df flex cabinet'!$G$17:$G$36)) +
(SUMIF('Df flex cabinet (2)'!$B$17:$B$36,B702,'Df flex cabinet (2)'!$G$17:$G$36)) +
(SUMIF('Pole cover'!$B$17:$B$30,B702,'Pole cover'!$G$17:$G$30)) +
(SUMIF('Pole cover (2)'!$B$17:$B$30,B702,'Pole cover (2)'!$G$17:$G$30)) +
(SUMIF('Structural Steel Fab'!$B$17:$B$29,B702,'Structural Steel Fab'!$G$17:$G$29)) +
(SUMIF(Reveal!$B$17:$B$30,B702,Reveal!$G$17:$G$30)) +
(SUMIF('Reveal (2)'!$B$17:$B$30,B702,'Reveal (2)'!$G$17:$G$30)) +
(SUMIF('Crown cove top'!$B$17:$B$30,B702,'Crown cove top'!$G$17:$G$30)) +
(SUMIF('EMC assembly'!$B$17:$B$30,B702,'EMC assembly'!$G$17:$G$30)) +
(SUMIF(Crating!$B$17:$B$29,B702,Crating!$G$17:$G$29)) +
(SUMIF('LED wiring'!$B$17:$B$30,B702,'LED wiring'!$G$17:$G$30)) +
(SUMIF('Changeable copy face'!$B$17:$B$30,B702,'Changeable copy face'!$G$17:$G$30)) +
(SUMIF('Flex face assembly'!$B$17:$B$30,B702,'Flex face assembly'!$G$17:$G$30)) +
(SUMIF('Routed face assembly'!$B$17:$B$30,B702,'Routed face assembly'!$G$17:$G$30)) +
(SUMIF('Paint calculation'!$B$17:$B$30,B702,'Paint calculation'!$G$17:$G$30)) +
(SUMIF('Trimcap letter face'!$B$17:$B$30,B702,'Trimcap letter face'!$G$17:$G$30)) +
(SUMIF('Trimcap letter face (2)'!$B$17:$B$30,B702,'Trimcap letter face (2)'!$G$17:$G$30)) +
(SUMIF('Channel letter fabrication'!$B$17:$B$30,B702,'Channel letter fabrication'!$G$17:$G$30)) +
(SUMIF('Channel letter fabrication (2)'!$B$17:$B$30,B702,'Channel letter fabrication (2)'!$G$17:$G$30))</f>
        <v>0</v>
      </c>
    </row>
    <row r="703" spans="1:10">
      <c r="A703" s="28" t="str">
        <f>[1]ODBC!$A703</f>
        <v>8 Watt 24V Wedge Base</v>
      </c>
      <c r="B703" s="29" t="str">
        <f>[1]ODBC!B703</f>
        <v>42100</v>
      </c>
      <c r="C703" s="30">
        <f>IFERROR(VLOOKUP($B703,[1]ODBC!$B:$H,2,FALSE),"")</f>
        <v>1.34</v>
      </c>
      <c r="D703" s="30">
        <f>IFERROR(VLOOKUP($B703,[1]ODBC!$B:$H,3,FALSE),"")</f>
        <v>2.4119999999999999</v>
      </c>
      <c r="E703" s="30" t="str">
        <f>IFERROR(VLOOKUP($B703,[1]ODBC!$B:$H,4,FALSE),"")</f>
        <v>EA</v>
      </c>
      <c r="F703" s="31">
        <f>IFERROR(VLOOKUP($B703,[1]ODBC!$B:$H,5,FALSE),"")</f>
        <v>44.45</v>
      </c>
      <c r="G703" s="32">
        <f>[1]ODBC!G703</f>
        <v>0</v>
      </c>
      <c r="H703" s="33">
        <f>SUM([1]ODBC!H703)</f>
        <v>0</v>
      </c>
      <c r="I703" s="41" t="str">
        <f>'Vinyl cutting'!$B$2</f>
        <v>J36938</v>
      </c>
      <c r="J703" s="42">
        <f ca="1">(SUMIF('Freeform time and material'!$B$17:$B$30,B703,'Freeform time and material'!$G$17:$G$30)) +
(SUMIF('Vinyl cutting'!$B$17:$B$30,B703,'Vinyl cutting'!$G$17:$G$30)) +
(SUMIF('Vinyl cutting (2)'!$B$17:$B$30,B703,'Vinyl cutting (2)'!$G$17:$G$30)) +
(SUMIF('Apply vinyl graphics'!$B$17:$B$30,B703,'Apply vinyl graphics'!$G$17:$G$30)) +
(SUMIF('Apply vinyl graphics (2)'!$B$17:$B$30,B703,'Apply vinyl graphics (2)'!$G$17:$G$30)) +
(SUMIF('Alum pan sign'!$B$17:$B$30,B703,'Alum pan sign'!$G$17:$G$30)) +
(SUMIF('Alum pan sign (2)'!$B$17:$B$30,B703,'Alum pan sign (2)'!$G$17:$G$30)) +
(SUMIF('Economy pan sign'!$B$17:$B$30,B703,'Economy pan sign'!$G$17:$G$30)) +
(SUMIF('Post and panel sign'!$B$17:$B$30,B703,'Post and panel sign'!$G$17:$G$30)) +
(SUMIF('Post and panel sign (2)'!$B$17:$B$30,B703,'Post and panel sign (2)'!$G$17:$G$30)) +
(SUMIF('Flat panels only'!$B$17:$B$30,B703,'Flat panels only'!$G$17:$G$30)) +
(SUMIF('Flat panels only (2)'!$B$17:$B$30,B703,'Flat panels only (2)'!$G$17:$G$30)) +
(SUMIF('Routed panel shapes'!$B$18:$B$31,B703,'Routed panel shapes'!$G$18:$G$31)) +
(SUMIF('Routed panel shapes (2)'!$B$18:$B$31,B703,'Routed panel shapes (2)'!$G$18:$G$31)) +
(SUMIF('Routed face only'!$B$17:$B$30,B703,'Routed face only'!$G$17:$G$30)) +
(SUMIF('Routed face only (2)'!$B$17:$B$30,B703,'Routed face only (2)'!$G$17:$G$30)) +
(SUMIF('Routed alum faces letters'!$B$17:$B$30,B703,'Routed alum faces letters'!$G$17:$G$30)) +
(SUMIF('Routed alum faces letters (2)'!$B$17:$B$30,B703,'Routed alum faces letters (2)'!$G$17:$G$30)) +
(SUMIF('Routed push through acrylic'!$B$17:$B$30,B703,'Routed push through acrylic'!$G$17:$G$30)) +
(SUMIF('Routed push through acrylic (2)'!$B$17:$B$30,B703,'Routed push through acrylic (2)'!$G$17:$G$30)) +
(SUMIF('Sf routed cabinet'!$B$17:$B$30,B703,'Sf routed cabinet'!$G$17:$G$30)) +
(SUMIF('Sf routed cabinet (2)'!$B$17:$B$30,B703,'Sf routed cabinet (2)'!$G$17:$G$30)) +
(SUMIF('Df routed cabinet'!$B$17:$B$30,B703,'Df routed cabinet'!$G$17:$G$30)) +
(SUMIF('Df routed cabinet (2)'!$B$17:$B$30,B703,'Df routed cabinet (2)'!$G$17:$G$30)) +
(SUMIF('Sf acrylic cabinet'!$B$17:$B$30,B703,'Sf acrylic cabinet'!$G$17:$G$30)) +
(SUMIF('Sf acrylic cabinet (2)'!$B$17:$B$30,B703,'Sf acrylic cabinet (2)'!$G$17:$G$30)) +
(SUMIF('Economy Sf acrylic'!$B$17:$B$30,B703,'Economy Sf acrylic'!$G$17:$G$30)) +
(SUMIF('Df acrylic cabinet'!$B$17:$B$30,B703,'Df acrylic cabinet'!$G$17:$G$30)) +
(SUMIF('Df acrylic cabinet (2)'!$B$17:$B$30,B703,'Df acrylic cabinet (2)'!$G$17:$G$30)) +
(SUMIF('Sf flex cabinet'!$B$17:$B$30,B703,'Sf flex cabinet'!$G$17:$G$30)) +
(SUMIF('Sf flex cabinet (2)'!$B$17:$B$30,B703,'Sf flex cabinet (2)'!$G$17:$G$30)) +
(SUMIF('Df flex cabinet'!$B$17:$B$36,B703,'Df flex cabinet'!$G$17:$G$36)) +
(SUMIF('Df flex cabinet (2)'!$B$17:$B$36,B703,'Df flex cabinet (2)'!$G$17:$G$36)) +
(SUMIF('Pole cover'!$B$17:$B$30,B703,'Pole cover'!$G$17:$G$30)) +
(SUMIF('Pole cover (2)'!$B$17:$B$30,B703,'Pole cover (2)'!$G$17:$G$30)) +
(SUMIF('Structural Steel Fab'!$B$17:$B$29,B703,'Structural Steel Fab'!$G$17:$G$29)) +
(SUMIF(Reveal!$B$17:$B$30,B703,Reveal!$G$17:$G$30)) +
(SUMIF('Reveal (2)'!$B$17:$B$30,B703,'Reveal (2)'!$G$17:$G$30)) +
(SUMIF('Crown cove top'!$B$17:$B$30,B703,'Crown cove top'!$G$17:$G$30)) +
(SUMIF('EMC assembly'!$B$17:$B$30,B703,'EMC assembly'!$G$17:$G$30)) +
(SUMIF(Crating!$B$17:$B$29,B703,Crating!$G$17:$G$29)) +
(SUMIF('LED wiring'!$B$17:$B$30,B703,'LED wiring'!$G$17:$G$30)) +
(SUMIF('Changeable copy face'!$B$17:$B$30,B703,'Changeable copy face'!$G$17:$G$30)) +
(SUMIF('Flex face assembly'!$B$17:$B$30,B703,'Flex face assembly'!$G$17:$G$30)) +
(SUMIF('Routed face assembly'!$B$17:$B$30,B703,'Routed face assembly'!$G$17:$G$30)) +
(SUMIF('Paint calculation'!$B$17:$B$30,B703,'Paint calculation'!$G$17:$G$30)) +
(SUMIF('Trimcap letter face'!$B$17:$B$30,B703,'Trimcap letter face'!$G$17:$G$30)) +
(SUMIF('Trimcap letter face (2)'!$B$17:$B$30,B703,'Trimcap letter face (2)'!$G$17:$G$30)) +
(SUMIF('Channel letter fabrication'!$B$17:$B$30,B703,'Channel letter fabrication'!$G$17:$G$30)) +
(SUMIF('Channel letter fabrication (2)'!$B$17:$B$30,B703,'Channel letter fabrication (2)'!$G$17:$G$30))</f>
        <v>0</v>
      </c>
    </row>
    <row r="704" spans="1:10">
      <c r="A704" s="28" t="str">
        <f>[1]ODBC!$A704</f>
        <v>150W Metal Halide (Emprise)</v>
      </c>
      <c r="B704" s="29" t="str">
        <f>[1]ODBC!B704</f>
        <v>42150</v>
      </c>
      <c r="C704" s="30">
        <f>IFERROR(VLOOKUP($B704,[1]ODBC!$B:$H,2,FALSE),"")</f>
        <v>18.754000000000001</v>
      </c>
      <c r="D704" s="30">
        <f>IFERROR(VLOOKUP($B704,[1]ODBC!$B:$H,3,FALSE),"")</f>
        <v>33.761000000000003</v>
      </c>
      <c r="E704" s="30" t="str">
        <f>IFERROR(VLOOKUP($B704,[1]ODBC!$B:$H,4,FALSE),"")</f>
        <v>EA</v>
      </c>
      <c r="F704" s="31">
        <f>IFERROR(VLOOKUP($B704,[1]ODBC!$B:$H,5,FALSE),"")</f>
        <v>44.45</v>
      </c>
      <c r="G704" s="32">
        <f>[1]ODBC!G704</f>
        <v>0</v>
      </c>
      <c r="H704" s="33">
        <f>SUM([1]ODBC!H704)</f>
        <v>45398</v>
      </c>
      <c r="I704" s="41" t="str">
        <f>'Vinyl cutting'!$B$2</f>
        <v>J36938</v>
      </c>
      <c r="J704" s="42">
        <f ca="1">(SUMIF('Freeform time and material'!$B$17:$B$30,B704,'Freeform time and material'!$G$17:$G$30)) +
(SUMIF('Vinyl cutting'!$B$17:$B$30,B704,'Vinyl cutting'!$G$17:$G$30)) +
(SUMIF('Vinyl cutting (2)'!$B$17:$B$30,B704,'Vinyl cutting (2)'!$G$17:$G$30)) +
(SUMIF('Apply vinyl graphics'!$B$17:$B$30,B704,'Apply vinyl graphics'!$G$17:$G$30)) +
(SUMIF('Apply vinyl graphics (2)'!$B$17:$B$30,B704,'Apply vinyl graphics (2)'!$G$17:$G$30)) +
(SUMIF('Alum pan sign'!$B$17:$B$30,B704,'Alum pan sign'!$G$17:$G$30)) +
(SUMIF('Alum pan sign (2)'!$B$17:$B$30,B704,'Alum pan sign (2)'!$G$17:$G$30)) +
(SUMIF('Economy pan sign'!$B$17:$B$30,B704,'Economy pan sign'!$G$17:$G$30)) +
(SUMIF('Post and panel sign'!$B$17:$B$30,B704,'Post and panel sign'!$G$17:$G$30)) +
(SUMIF('Post and panel sign (2)'!$B$17:$B$30,B704,'Post and panel sign (2)'!$G$17:$G$30)) +
(SUMIF('Flat panels only'!$B$17:$B$30,B704,'Flat panels only'!$G$17:$G$30)) +
(SUMIF('Flat panels only (2)'!$B$17:$B$30,B704,'Flat panels only (2)'!$G$17:$G$30)) +
(SUMIF('Routed panel shapes'!$B$18:$B$31,B704,'Routed panel shapes'!$G$18:$G$31)) +
(SUMIF('Routed panel shapes (2)'!$B$18:$B$31,B704,'Routed panel shapes (2)'!$G$18:$G$31)) +
(SUMIF('Routed face only'!$B$17:$B$30,B704,'Routed face only'!$G$17:$G$30)) +
(SUMIF('Routed face only (2)'!$B$17:$B$30,B704,'Routed face only (2)'!$G$17:$G$30)) +
(SUMIF('Routed alum faces letters'!$B$17:$B$30,B704,'Routed alum faces letters'!$G$17:$G$30)) +
(SUMIF('Routed alum faces letters (2)'!$B$17:$B$30,B704,'Routed alum faces letters (2)'!$G$17:$G$30)) +
(SUMIF('Routed push through acrylic'!$B$17:$B$30,B704,'Routed push through acrylic'!$G$17:$G$30)) +
(SUMIF('Routed push through acrylic (2)'!$B$17:$B$30,B704,'Routed push through acrylic (2)'!$G$17:$G$30)) +
(SUMIF('Sf routed cabinet'!$B$17:$B$30,B704,'Sf routed cabinet'!$G$17:$G$30)) +
(SUMIF('Sf routed cabinet (2)'!$B$17:$B$30,B704,'Sf routed cabinet (2)'!$G$17:$G$30)) +
(SUMIF('Df routed cabinet'!$B$17:$B$30,B704,'Df routed cabinet'!$G$17:$G$30)) +
(SUMIF('Df routed cabinet (2)'!$B$17:$B$30,B704,'Df routed cabinet (2)'!$G$17:$G$30)) +
(SUMIF('Sf acrylic cabinet'!$B$17:$B$30,B704,'Sf acrylic cabinet'!$G$17:$G$30)) +
(SUMIF('Sf acrylic cabinet (2)'!$B$17:$B$30,B704,'Sf acrylic cabinet (2)'!$G$17:$G$30)) +
(SUMIF('Economy Sf acrylic'!$B$17:$B$30,B704,'Economy Sf acrylic'!$G$17:$G$30)) +
(SUMIF('Df acrylic cabinet'!$B$17:$B$30,B704,'Df acrylic cabinet'!$G$17:$G$30)) +
(SUMIF('Df acrylic cabinet (2)'!$B$17:$B$30,B704,'Df acrylic cabinet (2)'!$G$17:$G$30)) +
(SUMIF('Sf flex cabinet'!$B$17:$B$30,B704,'Sf flex cabinet'!$G$17:$G$30)) +
(SUMIF('Sf flex cabinet (2)'!$B$17:$B$30,B704,'Sf flex cabinet (2)'!$G$17:$G$30)) +
(SUMIF('Df flex cabinet'!$B$17:$B$36,B704,'Df flex cabinet'!$G$17:$G$36)) +
(SUMIF('Df flex cabinet (2)'!$B$17:$B$36,B704,'Df flex cabinet (2)'!$G$17:$G$36)) +
(SUMIF('Pole cover'!$B$17:$B$30,B704,'Pole cover'!$G$17:$G$30)) +
(SUMIF('Pole cover (2)'!$B$17:$B$30,B704,'Pole cover (2)'!$G$17:$G$30)) +
(SUMIF('Structural Steel Fab'!$B$17:$B$29,B704,'Structural Steel Fab'!$G$17:$G$29)) +
(SUMIF(Reveal!$B$17:$B$30,B704,Reveal!$G$17:$G$30)) +
(SUMIF('Reveal (2)'!$B$17:$B$30,B704,'Reveal (2)'!$G$17:$G$30)) +
(SUMIF('Crown cove top'!$B$17:$B$30,B704,'Crown cove top'!$G$17:$G$30)) +
(SUMIF('EMC assembly'!$B$17:$B$30,B704,'EMC assembly'!$G$17:$G$30)) +
(SUMIF(Crating!$B$17:$B$29,B704,Crating!$G$17:$G$29)) +
(SUMIF('LED wiring'!$B$17:$B$30,B704,'LED wiring'!$G$17:$G$30)) +
(SUMIF('Changeable copy face'!$B$17:$B$30,B704,'Changeable copy face'!$G$17:$G$30)) +
(SUMIF('Flex face assembly'!$B$17:$B$30,B704,'Flex face assembly'!$G$17:$G$30)) +
(SUMIF('Routed face assembly'!$B$17:$B$30,B704,'Routed face assembly'!$G$17:$G$30)) +
(SUMIF('Paint calculation'!$B$17:$B$30,B704,'Paint calculation'!$G$17:$G$30)) +
(SUMIF('Trimcap letter face'!$B$17:$B$30,B704,'Trimcap letter face'!$G$17:$G$30)) +
(SUMIF('Trimcap letter face (2)'!$B$17:$B$30,B704,'Trimcap letter face (2)'!$G$17:$G$30)) +
(SUMIF('Channel letter fabrication'!$B$17:$B$30,B704,'Channel letter fabrication'!$G$17:$G$30)) +
(SUMIF('Channel letter fabrication (2)'!$B$17:$B$30,B704,'Channel letter fabrication (2)'!$G$17:$G$30))</f>
        <v>0</v>
      </c>
    </row>
    <row r="705" spans="1:10">
      <c r="A705" s="28" t="str">
        <f>[1]ODBC!$A705</f>
        <v>NR-LU50 High Pressure Sodium Med</v>
      </c>
      <c r="B705" s="29" t="str">
        <f>[1]ODBC!B705</f>
        <v>42155</v>
      </c>
      <c r="C705" s="30">
        <f>IFERROR(VLOOKUP($B705,[1]ODBC!$B:$H,2,FALSE),"")</f>
        <v>22.02</v>
      </c>
      <c r="D705" s="30">
        <f>IFERROR(VLOOKUP($B705,[1]ODBC!$B:$H,3,FALSE),"")</f>
        <v>39.64</v>
      </c>
      <c r="E705" s="30" t="str">
        <f>IFERROR(VLOOKUP($B705,[1]ODBC!$B:$H,4,FALSE),"")</f>
        <v>EA</v>
      </c>
      <c r="F705" s="31">
        <f>IFERROR(VLOOKUP($B705,[1]ODBC!$B:$H,5,FALSE),"")</f>
        <v>44.45</v>
      </c>
      <c r="G705" s="32">
        <f>[1]ODBC!G705</f>
        <v>0</v>
      </c>
      <c r="H705" s="33">
        <f>SUM([1]ODBC!H705)</f>
        <v>44825</v>
      </c>
      <c r="I705" s="41" t="str">
        <f>'Vinyl cutting'!$B$2</f>
        <v>J36938</v>
      </c>
      <c r="J705" s="42">
        <f ca="1">(SUMIF('Freeform time and material'!$B$17:$B$30,B705,'Freeform time and material'!$G$17:$G$30)) +
(SUMIF('Vinyl cutting'!$B$17:$B$30,B705,'Vinyl cutting'!$G$17:$G$30)) +
(SUMIF('Vinyl cutting (2)'!$B$17:$B$30,B705,'Vinyl cutting (2)'!$G$17:$G$30)) +
(SUMIF('Apply vinyl graphics'!$B$17:$B$30,B705,'Apply vinyl graphics'!$G$17:$G$30)) +
(SUMIF('Apply vinyl graphics (2)'!$B$17:$B$30,B705,'Apply vinyl graphics (2)'!$G$17:$G$30)) +
(SUMIF('Alum pan sign'!$B$17:$B$30,B705,'Alum pan sign'!$G$17:$G$30)) +
(SUMIF('Alum pan sign (2)'!$B$17:$B$30,B705,'Alum pan sign (2)'!$G$17:$G$30)) +
(SUMIF('Economy pan sign'!$B$17:$B$30,B705,'Economy pan sign'!$G$17:$G$30)) +
(SUMIF('Post and panel sign'!$B$17:$B$30,B705,'Post and panel sign'!$G$17:$G$30)) +
(SUMIF('Post and panel sign (2)'!$B$17:$B$30,B705,'Post and panel sign (2)'!$G$17:$G$30)) +
(SUMIF('Flat panels only'!$B$17:$B$30,B705,'Flat panels only'!$G$17:$G$30)) +
(SUMIF('Flat panels only (2)'!$B$17:$B$30,B705,'Flat panels only (2)'!$G$17:$G$30)) +
(SUMIF('Routed panel shapes'!$B$18:$B$31,B705,'Routed panel shapes'!$G$18:$G$31)) +
(SUMIF('Routed panel shapes (2)'!$B$18:$B$31,B705,'Routed panel shapes (2)'!$G$18:$G$31)) +
(SUMIF('Routed face only'!$B$17:$B$30,B705,'Routed face only'!$G$17:$G$30)) +
(SUMIF('Routed face only (2)'!$B$17:$B$30,B705,'Routed face only (2)'!$G$17:$G$30)) +
(SUMIF('Routed alum faces letters'!$B$17:$B$30,B705,'Routed alum faces letters'!$G$17:$G$30)) +
(SUMIF('Routed alum faces letters (2)'!$B$17:$B$30,B705,'Routed alum faces letters (2)'!$G$17:$G$30)) +
(SUMIF('Routed push through acrylic'!$B$17:$B$30,B705,'Routed push through acrylic'!$G$17:$G$30)) +
(SUMIF('Routed push through acrylic (2)'!$B$17:$B$30,B705,'Routed push through acrylic (2)'!$G$17:$G$30)) +
(SUMIF('Sf routed cabinet'!$B$17:$B$30,B705,'Sf routed cabinet'!$G$17:$G$30)) +
(SUMIF('Sf routed cabinet (2)'!$B$17:$B$30,B705,'Sf routed cabinet (2)'!$G$17:$G$30)) +
(SUMIF('Df routed cabinet'!$B$17:$B$30,B705,'Df routed cabinet'!$G$17:$G$30)) +
(SUMIF('Df routed cabinet (2)'!$B$17:$B$30,B705,'Df routed cabinet (2)'!$G$17:$G$30)) +
(SUMIF('Sf acrylic cabinet'!$B$17:$B$30,B705,'Sf acrylic cabinet'!$G$17:$G$30)) +
(SUMIF('Sf acrylic cabinet (2)'!$B$17:$B$30,B705,'Sf acrylic cabinet (2)'!$G$17:$G$30)) +
(SUMIF('Economy Sf acrylic'!$B$17:$B$30,B705,'Economy Sf acrylic'!$G$17:$G$30)) +
(SUMIF('Df acrylic cabinet'!$B$17:$B$30,B705,'Df acrylic cabinet'!$G$17:$G$30)) +
(SUMIF('Df acrylic cabinet (2)'!$B$17:$B$30,B705,'Df acrylic cabinet (2)'!$G$17:$G$30)) +
(SUMIF('Sf flex cabinet'!$B$17:$B$30,B705,'Sf flex cabinet'!$G$17:$G$30)) +
(SUMIF('Sf flex cabinet (2)'!$B$17:$B$30,B705,'Sf flex cabinet (2)'!$G$17:$G$30)) +
(SUMIF('Df flex cabinet'!$B$17:$B$36,B705,'Df flex cabinet'!$G$17:$G$36)) +
(SUMIF('Df flex cabinet (2)'!$B$17:$B$36,B705,'Df flex cabinet (2)'!$G$17:$G$36)) +
(SUMIF('Pole cover'!$B$17:$B$30,B705,'Pole cover'!$G$17:$G$30)) +
(SUMIF('Pole cover (2)'!$B$17:$B$30,B705,'Pole cover (2)'!$G$17:$G$30)) +
(SUMIF('Structural Steel Fab'!$B$17:$B$29,B705,'Structural Steel Fab'!$G$17:$G$29)) +
(SUMIF(Reveal!$B$17:$B$30,B705,Reveal!$G$17:$G$30)) +
(SUMIF('Reveal (2)'!$B$17:$B$30,B705,'Reveal (2)'!$G$17:$G$30)) +
(SUMIF('Crown cove top'!$B$17:$B$30,B705,'Crown cove top'!$G$17:$G$30)) +
(SUMIF('EMC assembly'!$B$17:$B$30,B705,'EMC assembly'!$G$17:$G$30)) +
(SUMIF(Crating!$B$17:$B$29,B705,Crating!$G$17:$G$29)) +
(SUMIF('LED wiring'!$B$17:$B$30,B705,'LED wiring'!$G$17:$G$30)) +
(SUMIF('Changeable copy face'!$B$17:$B$30,B705,'Changeable copy face'!$G$17:$G$30)) +
(SUMIF('Flex face assembly'!$B$17:$B$30,B705,'Flex face assembly'!$G$17:$G$30)) +
(SUMIF('Routed face assembly'!$B$17:$B$30,B705,'Routed face assembly'!$G$17:$G$30)) +
(SUMIF('Paint calculation'!$B$17:$B$30,B705,'Paint calculation'!$G$17:$G$30)) +
(SUMIF('Trimcap letter face'!$B$17:$B$30,B705,'Trimcap letter face'!$G$17:$G$30)) +
(SUMIF('Trimcap letter face (2)'!$B$17:$B$30,B705,'Trimcap letter face (2)'!$G$17:$G$30)) +
(SUMIF('Channel letter fabrication'!$B$17:$B$30,B705,'Channel letter fabrication'!$G$17:$G$30)) +
(SUMIF('Channel letter fabrication (2)'!$B$17:$B$30,B705,'Channel letter fabrication (2)'!$G$17:$G$30))</f>
        <v>0</v>
      </c>
    </row>
    <row r="706" spans="1:10">
      <c r="A706" s="28" t="str">
        <f>[1]ODBC!$A706</f>
        <v>MH50/U Medium Clear</v>
      </c>
      <c r="B706" s="29" t="str">
        <f>[1]ODBC!B706</f>
        <v>42156</v>
      </c>
      <c r="C706" s="30">
        <f>IFERROR(VLOOKUP($B706,[1]ODBC!$B:$H,2,FALSE),"")</f>
        <v>13.455</v>
      </c>
      <c r="D706" s="30">
        <f>IFERROR(VLOOKUP($B706,[1]ODBC!$B:$H,3,FALSE),"")</f>
        <v>24.221</v>
      </c>
      <c r="E706" s="30" t="str">
        <f>IFERROR(VLOOKUP($B706,[1]ODBC!$B:$H,4,FALSE),"")</f>
        <v>EA</v>
      </c>
      <c r="F706" s="31">
        <f>IFERROR(VLOOKUP($B706,[1]ODBC!$B:$H,5,FALSE),"")</f>
        <v>44.45</v>
      </c>
      <c r="G706" s="32">
        <f>[1]ODBC!G706</f>
        <v>0</v>
      </c>
      <c r="H706" s="33">
        <f>SUM([1]ODBC!H706)</f>
        <v>45343</v>
      </c>
      <c r="I706" s="41" t="str">
        <f>'Vinyl cutting'!$B$2</f>
        <v>J36938</v>
      </c>
      <c r="J706" s="42">
        <f ca="1">(SUMIF('Freeform time and material'!$B$17:$B$30,B706,'Freeform time and material'!$G$17:$G$30)) +
(SUMIF('Vinyl cutting'!$B$17:$B$30,B706,'Vinyl cutting'!$G$17:$G$30)) +
(SUMIF('Vinyl cutting (2)'!$B$17:$B$30,B706,'Vinyl cutting (2)'!$G$17:$G$30)) +
(SUMIF('Apply vinyl graphics'!$B$17:$B$30,B706,'Apply vinyl graphics'!$G$17:$G$30)) +
(SUMIF('Apply vinyl graphics (2)'!$B$17:$B$30,B706,'Apply vinyl graphics (2)'!$G$17:$G$30)) +
(SUMIF('Alum pan sign'!$B$17:$B$30,B706,'Alum pan sign'!$G$17:$G$30)) +
(SUMIF('Alum pan sign (2)'!$B$17:$B$30,B706,'Alum pan sign (2)'!$G$17:$G$30)) +
(SUMIF('Economy pan sign'!$B$17:$B$30,B706,'Economy pan sign'!$G$17:$G$30)) +
(SUMIF('Post and panel sign'!$B$17:$B$30,B706,'Post and panel sign'!$G$17:$G$30)) +
(SUMIF('Post and panel sign (2)'!$B$17:$B$30,B706,'Post and panel sign (2)'!$G$17:$G$30)) +
(SUMIF('Flat panels only'!$B$17:$B$30,B706,'Flat panels only'!$G$17:$G$30)) +
(SUMIF('Flat panels only (2)'!$B$17:$B$30,B706,'Flat panels only (2)'!$G$17:$G$30)) +
(SUMIF('Routed panel shapes'!$B$18:$B$31,B706,'Routed panel shapes'!$G$18:$G$31)) +
(SUMIF('Routed panel shapes (2)'!$B$18:$B$31,B706,'Routed panel shapes (2)'!$G$18:$G$31)) +
(SUMIF('Routed face only'!$B$17:$B$30,B706,'Routed face only'!$G$17:$G$30)) +
(SUMIF('Routed face only (2)'!$B$17:$B$30,B706,'Routed face only (2)'!$G$17:$G$30)) +
(SUMIF('Routed alum faces letters'!$B$17:$B$30,B706,'Routed alum faces letters'!$G$17:$G$30)) +
(SUMIF('Routed alum faces letters (2)'!$B$17:$B$30,B706,'Routed alum faces letters (2)'!$G$17:$G$30)) +
(SUMIF('Routed push through acrylic'!$B$17:$B$30,B706,'Routed push through acrylic'!$G$17:$G$30)) +
(SUMIF('Routed push through acrylic (2)'!$B$17:$B$30,B706,'Routed push through acrylic (2)'!$G$17:$G$30)) +
(SUMIF('Sf routed cabinet'!$B$17:$B$30,B706,'Sf routed cabinet'!$G$17:$G$30)) +
(SUMIF('Sf routed cabinet (2)'!$B$17:$B$30,B706,'Sf routed cabinet (2)'!$G$17:$G$30)) +
(SUMIF('Df routed cabinet'!$B$17:$B$30,B706,'Df routed cabinet'!$G$17:$G$30)) +
(SUMIF('Df routed cabinet (2)'!$B$17:$B$30,B706,'Df routed cabinet (2)'!$G$17:$G$30)) +
(SUMIF('Sf acrylic cabinet'!$B$17:$B$30,B706,'Sf acrylic cabinet'!$G$17:$G$30)) +
(SUMIF('Sf acrylic cabinet (2)'!$B$17:$B$30,B706,'Sf acrylic cabinet (2)'!$G$17:$G$30)) +
(SUMIF('Economy Sf acrylic'!$B$17:$B$30,B706,'Economy Sf acrylic'!$G$17:$G$30)) +
(SUMIF('Df acrylic cabinet'!$B$17:$B$30,B706,'Df acrylic cabinet'!$G$17:$G$30)) +
(SUMIF('Df acrylic cabinet (2)'!$B$17:$B$30,B706,'Df acrylic cabinet (2)'!$G$17:$G$30)) +
(SUMIF('Sf flex cabinet'!$B$17:$B$30,B706,'Sf flex cabinet'!$G$17:$G$30)) +
(SUMIF('Sf flex cabinet (2)'!$B$17:$B$30,B706,'Sf flex cabinet (2)'!$G$17:$G$30)) +
(SUMIF('Df flex cabinet'!$B$17:$B$36,B706,'Df flex cabinet'!$G$17:$G$36)) +
(SUMIF('Df flex cabinet (2)'!$B$17:$B$36,B706,'Df flex cabinet (2)'!$G$17:$G$36)) +
(SUMIF('Pole cover'!$B$17:$B$30,B706,'Pole cover'!$G$17:$G$30)) +
(SUMIF('Pole cover (2)'!$B$17:$B$30,B706,'Pole cover (2)'!$G$17:$G$30)) +
(SUMIF('Structural Steel Fab'!$B$17:$B$29,B706,'Structural Steel Fab'!$G$17:$G$29)) +
(SUMIF(Reveal!$B$17:$B$30,B706,Reveal!$G$17:$G$30)) +
(SUMIF('Reveal (2)'!$B$17:$B$30,B706,'Reveal (2)'!$G$17:$G$30)) +
(SUMIF('Crown cove top'!$B$17:$B$30,B706,'Crown cove top'!$G$17:$G$30)) +
(SUMIF('EMC assembly'!$B$17:$B$30,B706,'EMC assembly'!$G$17:$G$30)) +
(SUMIF(Crating!$B$17:$B$29,B706,Crating!$G$17:$G$29)) +
(SUMIF('LED wiring'!$B$17:$B$30,B706,'LED wiring'!$G$17:$G$30)) +
(SUMIF('Changeable copy face'!$B$17:$B$30,B706,'Changeable copy face'!$G$17:$G$30)) +
(SUMIF('Flex face assembly'!$B$17:$B$30,B706,'Flex face assembly'!$G$17:$G$30)) +
(SUMIF('Routed face assembly'!$B$17:$B$30,B706,'Routed face assembly'!$G$17:$G$30)) +
(SUMIF('Paint calculation'!$B$17:$B$30,B706,'Paint calculation'!$G$17:$G$30)) +
(SUMIF('Trimcap letter face'!$B$17:$B$30,B706,'Trimcap letter face'!$G$17:$G$30)) +
(SUMIF('Trimcap letter face (2)'!$B$17:$B$30,B706,'Trimcap letter face (2)'!$G$17:$G$30)) +
(SUMIF('Channel letter fabrication'!$B$17:$B$30,B706,'Channel letter fabrication'!$G$17:$G$30)) +
(SUMIF('Channel letter fabrication (2)'!$B$17:$B$30,B706,'Channel letter fabrication (2)'!$G$17:$G$30))</f>
        <v>0</v>
      </c>
    </row>
    <row r="707" spans="1:10">
      <c r="A707" s="28" t="str">
        <f>[1]ODBC!$A707</f>
        <v>NR-LU70 High Pressure Sodium Med</v>
      </c>
      <c r="B707" s="29" t="str">
        <f>[1]ODBC!B707</f>
        <v>42160</v>
      </c>
      <c r="C707" s="30">
        <f>IFERROR(VLOOKUP($B707,[1]ODBC!$B:$H,2,FALSE),"")</f>
        <v>18.2</v>
      </c>
      <c r="D707" s="30">
        <f>IFERROR(VLOOKUP($B707,[1]ODBC!$B:$H,3,FALSE),"")</f>
        <v>32.762999999999998</v>
      </c>
      <c r="E707" s="30" t="str">
        <f>IFERROR(VLOOKUP($B707,[1]ODBC!$B:$H,4,FALSE),"")</f>
        <v>EA</v>
      </c>
      <c r="F707" s="31">
        <f>IFERROR(VLOOKUP($B707,[1]ODBC!$B:$H,5,FALSE),"")</f>
        <v>44.45</v>
      </c>
      <c r="G707" s="32">
        <f>[1]ODBC!G707</f>
        <v>0</v>
      </c>
      <c r="H707" s="33">
        <f>SUM([1]ODBC!H707)</f>
        <v>0</v>
      </c>
      <c r="I707" s="41" t="str">
        <f>'Vinyl cutting'!$B$2</f>
        <v>J36938</v>
      </c>
      <c r="J707" s="42">
        <f ca="1">(SUMIF('Freeform time and material'!$B$17:$B$30,B707,'Freeform time and material'!$G$17:$G$30)) +
(SUMIF('Vinyl cutting'!$B$17:$B$30,B707,'Vinyl cutting'!$G$17:$G$30)) +
(SUMIF('Vinyl cutting (2)'!$B$17:$B$30,B707,'Vinyl cutting (2)'!$G$17:$G$30)) +
(SUMIF('Apply vinyl graphics'!$B$17:$B$30,B707,'Apply vinyl graphics'!$G$17:$G$30)) +
(SUMIF('Apply vinyl graphics (2)'!$B$17:$B$30,B707,'Apply vinyl graphics (2)'!$G$17:$G$30)) +
(SUMIF('Alum pan sign'!$B$17:$B$30,B707,'Alum pan sign'!$G$17:$G$30)) +
(SUMIF('Alum pan sign (2)'!$B$17:$B$30,B707,'Alum pan sign (2)'!$G$17:$G$30)) +
(SUMIF('Economy pan sign'!$B$17:$B$30,B707,'Economy pan sign'!$G$17:$G$30)) +
(SUMIF('Post and panel sign'!$B$17:$B$30,B707,'Post and panel sign'!$G$17:$G$30)) +
(SUMIF('Post and panel sign (2)'!$B$17:$B$30,B707,'Post and panel sign (2)'!$G$17:$G$30)) +
(SUMIF('Flat panels only'!$B$17:$B$30,B707,'Flat panels only'!$G$17:$G$30)) +
(SUMIF('Flat panels only (2)'!$B$17:$B$30,B707,'Flat panels only (2)'!$G$17:$G$30)) +
(SUMIF('Routed panel shapes'!$B$18:$B$31,B707,'Routed panel shapes'!$G$18:$G$31)) +
(SUMIF('Routed panel shapes (2)'!$B$18:$B$31,B707,'Routed panel shapes (2)'!$G$18:$G$31)) +
(SUMIF('Routed face only'!$B$17:$B$30,B707,'Routed face only'!$G$17:$G$30)) +
(SUMIF('Routed face only (2)'!$B$17:$B$30,B707,'Routed face only (2)'!$G$17:$G$30)) +
(SUMIF('Routed alum faces letters'!$B$17:$B$30,B707,'Routed alum faces letters'!$G$17:$G$30)) +
(SUMIF('Routed alum faces letters (2)'!$B$17:$B$30,B707,'Routed alum faces letters (2)'!$G$17:$G$30)) +
(SUMIF('Routed push through acrylic'!$B$17:$B$30,B707,'Routed push through acrylic'!$G$17:$G$30)) +
(SUMIF('Routed push through acrylic (2)'!$B$17:$B$30,B707,'Routed push through acrylic (2)'!$G$17:$G$30)) +
(SUMIF('Sf routed cabinet'!$B$17:$B$30,B707,'Sf routed cabinet'!$G$17:$G$30)) +
(SUMIF('Sf routed cabinet (2)'!$B$17:$B$30,B707,'Sf routed cabinet (2)'!$G$17:$G$30)) +
(SUMIF('Df routed cabinet'!$B$17:$B$30,B707,'Df routed cabinet'!$G$17:$G$30)) +
(SUMIF('Df routed cabinet (2)'!$B$17:$B$30,B707,'Df routed cabinet (2)'!$G$17:$G$30)) +
(SUMIF('Sf acrylic cabinet'!$B$17:$B$30,B707,'Sf acrylic cabinet'!$G$17:$G$30)) +
(SUMIF('Sf acrylic cabinet (2)'!$B$17:$B$30,B707,'Sf acrylic cabinet (2)'!$G$17:$G$30)) +
(SUMIF('Economy Sf acrylic'!$B$17:$B$30,B707,'Economy Sf acrylic'!$G$17:$G$30)) +
(SUMIF('Df acrylic cabinet'!$B$17:$B$30,B707,'Df acrylic cabinet'!$G$17:$G$30)) +
(SUMIF('Df acrylic cabinet (2)'!$B$17:$B$30,B707,'Df acrylic cabinet (2)'!$G$17:$G$30)) +
(SUMIF('Sf flex cabinet'!$B$17:$B$30,B707,'Sf flex cabinet'!$G$17:$G$30)) +
(SUMIF('Sf flex cabinet (2)'!$B$17:$B$30,B707,'Sf flex cabinet (2)'!$G$17:$G$30)) +
(SUMIF('Df flex cabinet'!$B$17:$B$36,B707,'Df flex cabinet'!$G$17:$G$36)) +
(SUMIF('Df flex cabinet (2)'!$B$17:$B$36,B707,'Df flex cabinet (2)'!$G$17:$G$36)) +
(SUMIF('Pole cover'!$B$17:$B$30,B707,'Pole cover'!$G$17:$G$30)) +
(SUMIF('Pole cover (2)'!$B$17:$B$30,B707,'Pole cover (2)'!$G$17:$G$30)) +
(SUMIF('Structural Steel Fab'!$B$17:$B$29,B707,'Structural Steel Fab'!$G$17:$G$29)) +
(SUMIF(Reveal!$B$17:$B$30,B707,Reveal!$G$17:$G$30)) +
(SUMIF('Reveal (2)'!$B$17:$B$30,B707,'Reveal (2)'!$G$17:$G$30)) +
(SUMIF('Crown cove top'!$B$17:$B$30,B707,'Crown cove top'!$G$17:$G$30)) +
(SUMIF('EMC assembly'!$B$17:$B$30,B707,'EMC assembly'!$G$17:$G$30)) +
(SUMIF(Crating!$B$17:$B$29,B707,Crating!$G$17:$G$29)) +
(SUMIF('LED wiring'!$B$17:$B$30,B707,'LED wiring'!$G$17:$G$30)) +
(SUMIF('Changeable copy face'!$B$17:$B$30,B707,'Changeable copy face'!$G$17:$G$30)) +
(SUMIF('Flex face assembly'!$B$17:$B$30,B707,'Flex face assembly'!$G$17:$G$30)) +
(SUMIF('Routed face assembly'!$B$17:$B$30,B707,'Routed face assembly'!$G$17:$G$30)) +
(SUMIF('Paint calculation'!$B$17:$B$30,B707,'Paint calculation'!$G$17:$G$30)) +
(SUMIF('Trimcap letter face'!$B$17:$B$30,B707,'Trimcap letter face'!$G$17:$G$30)) +
(SUMIF('Trimcap letter face (2)'!$B$17:$B$30,B707,'Trimcap letter face (2)'!$G$17:$G$30)) +
(SUMIF('Channel letter fabrication'!$B$17:$B$30,B707,'Channel letter fabrication'!$G$17:$G$30)) +
(SUMIF('Channel letter fabrication (2)'!$B$17:$B$30,B707,'Channel letter fabrication (2)'!$G$17:$G$30))</f>
        <v>0</v>
      </c>
    </row>
    <row r="708" spans="1:10">
      <c r="A708" s="28" t="str">
        <f>[1]ODBC!$A708</f>
        <v>MH70/U Medium Clear</v>
      </c>
      <c r="B708" s="29" t="str">
        <f>[1]ODBC!B708</f>
        <v>42161</v>
      </c>
      <c r="C708" s="30">
        <f>IFERROR(VLOOKUP($B708,[1]ODBC!$B:$H,2,FALSE),"")</f>
        <v>18.25</v>
      </c>
      <c r="D708" s="30">
        <f>IFERROR(VLOOKUP($B708,[1]ODBC!$B:$H,3,FALSE),"")</f>
        <v>32.853000000000002</v>
      </c>
      <c r="E708" s="30" t="str">
        <f>IFERROR(VLOOKUP($B708,[1]ODBC!$B:$H,4,FALSE),"")</f>
        <v>EA</v>
      </c>
      <c r="F708" s="31">
        <f>IFERROR(VLOOKUP($B708,[1]ODBC!$B:$H,5,FALSE),"")</f>
        <v>44.45</v>
      </c>
      <c r="G708" s="32">
        <f>[1]ODBC!G708</f>
        <v>0</v>
      </c>
      <c r="H708" s="33">
        <f>SUM([1]ODBC!H708)</f>
        <v>0</v>
      </c>
      <c r="I708" s="41" t="str">
        <f>'Vinyl cutting'!$B$2</f>
        <v>J36938</v>
      </c>
      <c r="J708" s="42">
        <f ca="1">(SUMIF('Freeform time and material'!$B$17:$B$30,B708,'Freeform time and material'!$G$17:$G$30)) +
(SUMIF('Vinyl cutting'!$B$17:$B$30,B708,'Vinyl cutting'!$G$17:$G$30)) +
(SUMIF('Vinyl cutting (2)'!$B$17:$B$30,B708,'Vinyl cutting (2)'!$G$17:$G$30)) +
(SUMIF('Apply vinyl graphics'!$B$17:$B$30,B708,'Apply vinyl graphics'!$G$17:$G$30)) +
(SUMIF('Apply vinyl graphics (2)'!$B$17:$B$30,B708,'Apply vinyl graphics (2)'!$G$17:$G$30)) +
(SUMIF('Alum pan sign'!$B$17:$B$30,B708,'Alum pan sign'!$G$17:$G$30)) +
(SUMIF('Alum pan sign (2)'!$B$17:$B$30,B708,'Alum pan sign (2)'!$G$17:$G$30)) +
(SUMIF('Economy pan sign'!$B$17:$B$30,B708,'Economy pan sign'!$G$17:$G$30)) +
(SUMIF('Post and panel sign'!$B$17:$B$30,B708,'Post and panel sign'!$G$17:$G$30)) +
(SUMIF('Post and panel sign (2)'!$B$17:$B$30,B708,'Post and panel sign (2)'!$G$17:$G$30)) +
(SUMIF('Flat panels only'!$B$17:$B$30,B708,'Flat panels only'!$G$17:$G$30)) +
(SUMIF('Flat panels only (2)'!$B$17:$B$30,B708,'Flat panels only (2)'!$G$17:$G$30)) +
(SUMIF('Routed panel shapes'!$B$18:$B$31,B708,'Routed panel shapes'!$G$18:$G$31)) +
(SUMIF('Routed panel shapes (2)'!$B$18:$B$31,B708,'Routed panel shapes (2)'!$G$18:$G$31)) +
(SUMIF('Routed face only'!$B$17:$B$30,B708,'Routed face only'!$G$17:$G$30)) +
(SUMIF('Routed face only (2)'!$B$17:$B$30,B708,'Routed face only (2)'!$G$17:$G$30)) +
(SUMIF('Routed alum faces letters'!$B$17:$B$30,B708,'Routed alum faces letters'!$G$17:$G$30)) +
(SUMIF('Routed alum faces letters (2)'!$B$17:$B$30,B708,'Routed alum faces letters (2)'!$G$17:$G$30)) +
(SUMIF('Routed push through acrylic'!$B$17:$B$30,B708,'Routed push through acrylic'!$G$17:$G$30)) +
(SUMIF('Routed push through acrylic (2)'!$B$17:$B$30,B708,'Routed push through acrylic (2)'!$G$17:$G$30)) +
(SUMIF('Sf routed cabinet'!$B$17:$B$30,B708,'Sf routed cabinet'!$G$17:$G$30)) +
(SUMIF('Sf routed cabinet (2)'!$B$17:$B$30,B708,'Sf routed cabinet (2)'!$G$17:$G$30)) +
(SUMIF('Df routed cabinet'!$B$17:$B$30,B708,'Df routed cabinet'!$G$17:$G$30)) +
(SUMIF('Df routed cabinet (2)'!$B$17:$B$30,B708,'Df routed cabinet (2)'!$G$17:$G$30)) +
(SUMIF('Sf acrylic cabinet'!$B$17:$B$30,B708,'Sf acrylic cabinet'!$G$17:$G$30)) +
(SUMIF('Sf acrylic cabinet (2)'!$B$17:$B$30,B708,'Sf acrylic cabinet (2)'!$G$17:$G$30)) +
(SUMIF('Economy Sf acrylic'!$B$17:$B$30,B708,'Economy Sf acrylic'!$G$17:$G$30)) +
(SUMIF('Df acrylic cabinet'!$B$17:$B$30,B708,'Df acrylic cabinet'!$G$17:$G$30)) +
(SUMIF('Df acrylic cabinet (2)'!$B$17:$B$30,B708,'Df acrylic cabinet (2)'!$G$17:$G$30)) +
(SUMIF('Sf flex cabinet'!$B$17:$B$30,B708,'Sf flex cabinet'!$G$17:$G$30)) +
(SUMIF('Sf flex cabinet (2)'!$B$17:$B$30,B708,'Sf flex cabinet (2)'!$G$17:$G$30)) +
(SUMIF('Df flex cabinet'!$B$17:$B$36,B708,'Df flex cabinet'!$G$17:$G$36)) +
(SUMIF('Df flex cabinet (2)'!$B$17:$B$36,B708,'Df flex cabinet (2)'!$G$17:$G$36)) +
(SUMIF('Pole cover'!$B$17:$B$30,B708,'Pole cover'!$G$17:$G$30)) +
(SUMIF('Pole cover (2)'!$B$17:$B$30,B708,'Pole cover (2)'!$G$17:$G$30)) +
(SUMIF('Structural Steel Fab'!$B$17:$B$29,B708,'Structural Steel Fab'!$G$17:$G$29)) +
(SUMIF(Reveal!$B$17:$B$30,B708,Reveal!$G$17:$G$30)) +
(SUMIF('Reveal (2)'!$B$17:$B$30,B708,'Reveal (2)'!$G$17:$G$30)) +
(SUMIF('Crown cove top'!$B$17:$B$30,B708,'Crown cove top'!$G$17:$G$30)) +
(SUMIF('EMC assembly'!$B$17:$B$30,B708,'EMC assembly'!$G$17:$G$30)) +
(SUMIF(Crating!$B$17:$B$29,B708,Crating!$G$17:$G$29)) +
(SUMIF('LED wiring'!$B$17:$B$30,B708,'LED wiring'!$G$17:$G$30)) +
(SUMIF('Changeable copy face'!$B$17:$B$30,B708,'Changeable copy face'!$G$17:$G$30)) +
(SUMIF('Flex face assembly'!$B$17:$B$30,B708,'Flex face assembly'!$G$17:$G$30)) +
(SUMIF('Routed face assembly'!$B$17:$B$30,B708,'Routed face assembly'!$G$17:$G$30)) +
(SUMIF('Paint calculation'!$B$17:$B$30,B708,'Paint calculation'!$G$17:$G$30)) +
(SUMIF('Trimcap letter face'!$B$17:$B$30,B708,'Trimcap letter face'!$G$17:$G$30)) +
(SUMIF('Trimcap letter face (2)'!$B$17:$B$30,B708,'Trimcap letter face (2)'!$G$17:$G$30)) +
(SUMIF('Channel letter fabrication'!$B$17:$B$30,B708,'Channel letter fabrication'!$G$17:$G$30)) +
(SUMIF('Channel letter fabrication (2)'!$B$17:$B$30,B708,'Channel letter fabrication (2)'!$G$17:$G$30))</f>
        <v>0</v>
      </c>
    </row>
    <row r="709" spans="1:10">
      <c r="A709" s="28" t="str">
        <f>[1]ODBC!$A709</f>
        <v>MH100/U Medium Clear</v>
      </c>
      <c r="B709" s="29" t="str">
        <f>[1]ODBC!B709</f>
        <v>42166</v>
      </c>
      <c r="C709" s="30">
        <f>IFERROR(VLOOKUP($B709,[1]ODBC!$B:$H,2,FALSE),"")</f>
        <v>30.074999999999999</v>
      </c>
      <c r="D709" s="30">
        <f>IFERROR(VLOOKUP($B709,[1]ODBC!$B:$H,3,FALSE),"")</f>
        <v>54.14</v>
      </c>
      <c r="E709" s="30" t="str">
        <f>IFERROR(VLOOKUP($B709,[1]ODBC!$B:$H,4,FALSE),"")</f>
        <v>EA</v>
      </c>
      <c r="F709" s="31">
        <f>IFERROR(VLOOKUP($B709,[1]ODBC!$B:$H,5,FALSE),"")</f>
        <v>44.45</v>
      </c>
      <c r="G709" s="32">
        <f>[1]ODBC!G709</f>
        <v>0</v>
      </c>
      <c r="H709" s="33">
        <f>SUM([1]ODBC!H709)</f>
        <v>45918</v>
      </c>
      <c r="I709" s="41" t="str">
        <f>'Vinyl cutting'!$B$2</f>
        <v>J36938</v>
      </c>
      <c r="J709" s="42">
        <f ca="1">(SUMIF('Freeform time and material'!$B$17:$B$30,B709,'Freeform time and material'!$G$17:$G$30)) +
(SUMIF('Vinyl cutting'!$B$17:$B$30,B709,'Vinyl cutting'!$G$17:$G$30)) +
(SUMIF('Vinyl cutting (2)'!$B$17:$B$30,B709,'Vinyl cutting (2)'!$G$17:$G$30)) +
(SUMIF('Apply vinyl graphics'!$B$17:$B$30,B709,'Apply vinyl graphics'!$G$17:$G$30)) +
(SUMIF('Apply vinyl graphics (2)'!$B$17:$B$30,B709,'Apply vinyl graphics (2)'!$G$17:$G$30)) +
(SUMIF('Alum pan sign'!$B$17:$B$30,B709,'Alum pan sign'!$G$17:$G$30)) +
(SUMIF('Alum pan sign (2)'!$B$17:$B$30,B709,'Alum pan sign (2)'!$G$17:$G$30)) +
(SUMIF('Economy pan sign'!$B$17:$B$30,B709,'Economy pan sign'!$G$17:$G$30)) +
(SUMIF('Post and panel sign'!$B$17:$B$30,B709,'Post and panel sign'!$G$17:$G$30)) +
(SUMIF('Post and panel sign (2)'!$B$17:$B$30,B709,'Post and panel sign (2)'!$G$17:$G$30)) +
(SUMIF('Flat panels only'!$B$17:$B$30,B709,'Flat panels only'!$G$17:$G$30)) +
(SUMIF('Flat panels only (2)'!$B$17:$B$30,B709,'Flat panels only (2)'!$G$17:$G$30)) +
(SUMIF('Routed panel shapes'!$B$18:$B$31,B709,'Routed panel shapes'!$G$18:$G$31)) +
(SUMIF('Routed panel shapes (2)'!$B$18:$B$31,B709,'Routed panel shapes (2)'!$G$18:$G$31)) +
(SUMIF('Routed face only'!$B$17:$B$30,B709,'Routed face only'!$G$17:$G$30)) +
(SUMIF('Routed face only (2)'!$B$17:$B$30,B709,'Routed face only (2)'!$G$17:$G$30)) +
(SUMIF('Routed alum faces letters'!$B$17:$B$30,B709,'Routed alum faces letters'!$G$17:$G$30)) +
(SUMIF('Routed alum faces letters (2)'!$B$17:$B$30,B709,'Routed alum faces letters (2)'!$G$17:$G$30)) +
(SUMIF('Routed push through acrylic'!$B$17:$B$30,B709,'Routed push through acrylic'!$G$17:$G$30)) +
(SUMIF('Routed push through acrylic (2)'!$B$17:$B$30,B709,'Routed push through acrylic (2)'!$G$17:$G$30)) +
(SUMIF('Sf routed cabinet'!$B$17:$B$30,B709,'Sf routed cabinet'!$G$17:$G$30)) +
(SUMIF('Sf routed cabinet (2)'!$B$17:$B$30,B709,'Sf routed cabinet (2)'!$G$17:$G$30)) +
(SUMIF('Df routed cabinet'!$B$17:$B$30,B709,'Df routed cabinet'!$G$17:$G$30)) +
(SUMIF('Df routed cabinet (2)'!$B$17:$B$30,B709,'Df routed cabinet (2)'!$G$17:$G$30)) +
(SUMIF('Sf acrylic cabinet'!$B$17:$B$30,B709,'Sf acrylic cabinet'!$G$17:$G$30)) +
(SUMIF('Sf acrylic cabinet (2)'!$B$17:$B$30,B709,'Sf acrylic cabinet (2)'!$G$17:$G$30)) +
(SUMIF('Economy Sf acrylic'!$B$17:$B$30,B709,'Economy Sf acrylic'!$G$17:$G$30)) +
(SUMIF('Df acrylic cabinet'!$B$17:$B$30,B709,'Df acrylic cabinet'!$G$17:$G$30)) +
(SUMIF('Df acrylic cabinet (2)'!$B$17:$B$30,B709,'Df acrylic cabinet (2)'!$G$17:$G$30)) +
(SUMIF('Sf flex cabinet'!$B$17:$B$30,B709,'Sf flex cabinet'!$G$17:$G$30)) +
(SUMIF('Sf flex cabinet (2)'!$B$17:$B$30,B709,'Sf flex cabinet (2)'!$G$17:$G$30)) +
(SUMIF('Df flex cabinet'!$B$17:$B$36,B709,'Df flex cabinet'!$G$17:$G$36)) +
(SUMIF('Df flex cabinet (2)'!$B$17:$B$36,B709,'Df flex cabinet (2)'!$G$17:$G$36)) +
(SUMIF('Pole cover'!$B$17:$B$30,B709,'Pole cover'!$G$17:$G$30)) +
(SUMIF('Pole cover (2)'!$B$17:$B$30,B709,'Pole cover (2)'!$G$17:$G$30)) +
(SUMIF('Structural Steel Fab'!$B$17:$B$29,B709,'Structural Steel Fab'!$G$17:$G$29)) +
(SUMIF(Reveal!$B$17:$B$30,B709,Reveal!$G$17:$G$30)) +
(SUMIF('Reveal (2)'!$B$17:$B$30,B709,'Reveal (2)'!$G$17:$G$30)) +
(SUMIF('Crown cove top'!$B$17:$B$30,B709,'Crown cove top'!$G$17:$G$30)) +
(SUMIF('EMC assembly'!$B$17:$B$30,B709,'EMC assembly'!$G$17:$G$30)) +
(SUMIF(Crating!$B$17:$B$29,B709,Crating!$G$17:$G$29)) +
(SUMIF('LED wiring'!$B$17:$B$30,B709,'LED wiring'!$G$17:$G$30)) +
(SUMIF('Changeable copy face'!$B$17:$B$30,B709,'Changeable copy face'!$G$17:$G$30)) +
(SUMIF('Flex face assembly'!$B$17:$B$30,B709,'Flex face assembly'!$G$17:$G$30)) +
(SUMIF('Routed face assembly'!$B$17:$B$30,B709,'Routed face assembly'!$G$17:$G$30)) +
(SUMIF('Paint calculation'!$B$17:$B$30,B709,'Paint calculation'!$G$17:$G$30)) +
(SUMIF('Trimcap letter face'!$B$17:$B$30,B709,'Trimcap letter face'!$G$17:$G$30)) +
(SUMIF('Trimcap letter face (2)'!$B$17:$B$30,B709,'Trimcap letter face (2)'!$G$17:$G$30)) +
(SUMIF('Channel letter fabrication'!$B$17:$B$30,B709,'Channel letter fabrication'!$G$17:$G$30)) +
(SUMIF('Channel letter fabrication (2)'!$B$17:$B$30,B709,'Channel letter fabrication (2)'!$G$17:$G$30))</f>
        <v>0</v>
      </c>
    </row>
    <row r="710" spans="1:10">
      <c r="A710" s="28" t="str">
        <f>[1]ODBC!$A710</f>
        <v>NR-LU150 High Pressure Sodium Med</v>
      </c>
      <c r="B710" s="29" t="str">
        <f>[1]ODBC!B710</f>
        <v>42170</v>
      </c>
      <c r="C710" s="30">
        <f>IFERROR(VLOOKUP($B710,[1]ODBC!$B:$H,2,FALSE),"")</f>
        <v>18.2</v>
      </c>
      <c r="D710" s="30">
        <f>IFERROR(VLOOKUP($B710,[1]ODBC!$B:$H,3,FALSE),"")</f>
        <v>32.762999999999998</v>
      </c>
      <c r="E710" s="30" t="str">
        <f>IFERROR(VLOOKUP($B710,[1]ODBC!$B:$H,4,FALSE),"")</f>
        <v>EA</v>
      </c>
      <c r="F710" s="31">
        <f>IFERROR(VLOOKUP($B710,[1]ODBC!$B:$H,5,FALSE),"")</f>
        <v>44.45</v>
      </c>
      <c r="G710" s="32">
        <f>[1]ODBC!G710</f>
        <v>0</v>
      </c>
      <c r="H710" s="33">
        <f>SUM([1]ODBC!H710)</f>
        <v>0</v>
      </c>
      <c r="I710" s="41" t="str">
        <f>'Vinyl cutting'!$B$2</f>
        <v>J36938</v>
      </c>
      <c r="J710" s="42">
        <f ca="1">(SUMIF('Freeform time and material'!$B$17:$B$30,B710,'Freeform time and material'!$G$17:$G$30)) +
(SUMIF('Vinyl cutting'!$B$17:$B$30,B710,'Vinyl cutting'!$G$17:$G$30)) +
(SUMIF('Vinyl cutting (2)'!$B$17:$B$30,B710,'Vinyl cutting (2)'!$G$17:$G$30)) +
(SUMIF('Apply vinyl graphics'!$B$17:$B$30,B710,'Apply vinyl graphics'!$G$17:$G$30)) +
(SUMIF('Apply vinyl graphics (2)'!$B$17:$B$30,B710,'Apply vinyl graphics (2)'!$G$17:$G$30)) +
(SUMIF('Alum pan sign'!$B$17:$B$30,B710,'Alum pan sign'!$G$17:$G$30)) +
(SUMIF('Alum pan sign (2)'!$B$17:$B$30,B710,'Alum pan sign (2)'!$G$17:$G$30)) +
(SUMIF('Economy pan sign'!$B$17:$B$30,B710,'Economy pan sign'!$G$17:$G$30)) +
(SUMIF('Post and panel sign'!$B$17:$B$30,B710,'Post and panel sign'!$G$17:$G$30)) +
(SUMIF('Post and panel sign (2)'!$B$17:$B$30,B710,'Post and panel sign (2)'!$G$17:$G$30)) +
(SUMIF('Flat panels only'!$B$17:$B$30,B710,'Flat panels only'!$G$17:$G$30)) +
(SUMIF('Flat panels only (2)'!$B$17:$B$30,B710,'Flat panels only (2)'!$G$17:$G$30)) +
(SUMIF('Routed panel shapes'!$B$18:$B$31,B710,'Routed panel shapes'!$G$18:$G$31)) +
(SUMIF('Routed panel shapes (2)'!$B$18:$B$31,B710,'Routed panel shapes (2)'!$G$18:$G$31)) +
(SUMIF('Routed face only'!$B$17:$B$30,B710,'Routed face only'!$G$17:$G$30)) +
(SUMIF('Routed face only (2)'!$B$17:$B$30,B710,'Routed face only (2)'!$G$17:$G$30)) +
(SUMIF('Routed alum faces letters'!$B$17:$B$30,B710,'Routed alum faces letters'!$G$17:$G$30)) +
(SUMIF('Routed alum faces letters (2)'!$B$17:$B$30,B710,'Routed alum faces letters (2)'!$G$17:$G$30)) +
(SUMIF('Routed push through acrylic'!$B$17:$B$30,B710,'Routed push through acrylic'!$G$17:$G$30)) +
(SUMIF('Routed push through acrylic (2)'!$B$17:$B$30,B710,'Routed push through acrylic (2)'!$G$17:$G$30)) +
(SUMIF('Sf routed cabinet'!$B$17:$B$30,B710,'Sf routed cabinet'!$G$17:$G$30)) +
(SUMIF('Sf routed cabinet (2)'!$B$17:$B$30,B710,'Sf routed cabinet (2)'!$G$17:$G$30)) +
(SUMIF('Df routed cabinet'!$B$17:$B$30,B710,'Df routed cabinet'!$G$17:$G$30)) +
(SUMIF('Df routed cabinet (2)'!$B$17:$B$30,B710,'Df routed cabinet (2)'!$G$17:$G$30)) +
(SUMIF('Sf acrylic cabinet'!$B$17:$B$30,B710,'Sf acrylic cabinet'!$G$17:$G$30)) +
(SUMIF('Sf acrylic cabinet (2)'!$B$17:$B$30,B710,'Sf acrylic cabinet (2)'!$G$17:$G$30)) +
(SUMIF('Economy Sf acrylic'!$B$17:$B$30,B710,'Economy Sf acrylic'!$G$17:$G$30)) +
(SUMIF('Df acrylic cabinet'!$B$17:$B$30,B710,'Df acrylic cabinet'!$G$17:$G$30)) +
(SUMIF('Df acrylic cabinet (2)'!$B$17:$B$30,B710,'Df acrylic cabinet (2)'!$G$17:$G$30)) +
(SUMIF('Sf flex cabinet'!$B$17:$B$30,B710,'Sf flex cabinet'!$G$17:$G$30)) +
(SUMIF('Sf flex cabinet (2)'!$B$17:$B$30,B710,'Sf flex cabinet (2)'!$G$17:$G$30)) +
(SUMIF('Df flex cabinet'!$B$17:$B$36,B710,'Df flex cabinet'!$G$17:$G$36)) +
(SUMIF('Df flex cabinet (2)'!$B$17:$B$36,B710,'Df flex cabinet (2)'!$G$17:$G$36)) +
(SUMIF('Pole cover'!$B$17:$B$30,B710,'Pole cover'!$G$17:$G$30)) +
(SUMIF('Pole cover (2)'!$B$17:$B$30,B710,'Pole cover (2)'!$G$17:$G$30)) +
(SUMIF('Structural Steel Fab'!$B$17:$B$29,B710,'Structural Steel Fab'!$G$17:$G$29)) +
(SUMIF(Reveal!$B$17:$B$30,B710,Reveal!$G$17:$G$30)) +
(SUMIF('Reveal (2)'!$B$17:$B$30,B710,'Reveal (2)'!$G$17:$G$30)) +
(SUMIF('Crown cove top'!$B$17:$B$30,B710,'Crown cove top'!$G$17:$G$30)) +
(SUMIF('EMC assembly'!$B$17:$B$30,B710,'EMC assembly'!$G$17:$G$30)) +
(SUMIF(Crating!$B$17:$B$29,B710,Crating!$G$17:$G$29)) +
(SUMIF('LED wiring'!$B$17:$B$30,B710,'LED wiring'!$G$17:$G$30)) +
(SUMIF('Changeable copy face'!$B$17:$B$30,B710,'Changeable copy face'!$G$17:$G$30)) +
(SUMIF('Flex face assembly'!$B$17:$B$30,B710,'Flex face assembly'!$G$17:$G$30)) +
(SUMIF('Routed face assembly'!$B$17:$B$30,B710,'Routed face assembly'!$G$17:$G$30)) +
(SUMIF('Paint calculation'!$B$17:$B$30,B710,'Paint calculation'!$G$17:$G$30)) +
(SUMIF('Trimcap letter face'!$B$17:$B$30,B710,'Trimcap letter face'!$G$17:$G$30)) +
(SUMIF('Trimcap letter face (2)'!$B$17:$B$30,B710,'Trimcap letter face (2)'!$G$17:$G$30)) +
(SUMIF('Channel letter fabrication'!$B$17:$B$30,B710,'Channel letter fabrication'!$G$17:$G$30)) +
(SUMIF('Channel letter fabrication (2)'!$B$17:$B$30,B710,'Channel letter fabrication (2)'!$G$17:$G$30))</f>
        <v>0</v>
      </c>
    </row>
    <row r="711" spans="1:10">
      <c r="A711" s="28" t="str">
        <f>[1]ODBC!$A711</f>
        <v>NR-LU150 High Pressure Sodium Mogul</v>
      </c>
      <c r="B711" s="29" t="str">
        <f>[1]ODBC!B711</f>
        <v>42171</v>
      </c>
      <c r="C711" s="30">
        <f>IFERROR(VLOOKUP($B711,[1]ODBC!$B:$H,2,FALSE),"")</f>
        <v>13.68</v>
      </c>
      <c r="D711" s="30">
        <f>IFERROR(VLOOKUP($B711,[1]ODBC!$B:$H,3,FALSE),"")</f>
        <v>24.626000000000001</v>
      </c>
      <c r="E711" s="30" t="str">
        <f>IFERROR(VLOOKUP($B711,[1]ODBC!$B:$H,4,FALSE),"")</f>
        <v>EA</v>
      </c>
      <c r="F711" s="31">
        <f>IFERROR(VLOOKUP($B711,[1]ODBC!$B:$H,5,FALSE),"")</f>
        <v>44.45</v>
      </c>
      <c r="G711" s="32">
        <f>[1]ODBC!G711</f>
        <v>0</v>
      </c>
      <c r="H711" s="33">
        <f>SUM([1]ODBC!H711)</f>
        <v>0</v>
      </c>
      <c r="I711" s="41" t="str">
        <f>'Vinyl cutting'!$B$2</f>
        <v>J36938</v>
      </c>
      <c r="J711" s="42">
        <f ca="1">(SUMIF('Freeform time and material'!$B$17:$B$30,B711,'Freeform time and material'!$G$17:$G$30)) +
(SUMIF('Vinyl cutting'!$B$17:$B$30,B711,'Vinyl cutting'!$G$17:$G$30)) +
(SUMIF('Vinyl cutting (2)'!$B$17:$B$30,B711,'Vinyl cutting (2)'!$G$17:$G$30)) +
(SUMIF('Apply vinyl graphics'!$B$17:$B$30,B711,'Apply vinyl graphics'!$G$17:$G$30)) +
(SUMIF('Apply vinyl graphics (2)'!$B$17:$B$30,B711,'Apply vinyl graphics (2)'!$G$17:$G$30)) +
(SUMIF('Alum pan sign'!$B$17:$B$30,B711,'Alum pan sign'!$G$17:$G$30)) +
(SUMIF('Alum pan sign (2)'!$B$17:$B$30,B711,'Alum pan sign (2)'!$G$17:$G$30)) +
(SUMIF('Economy pan sign'!$B$17:$B$30,B711,'Economy pan sign'!$G$17:$G$30)) +
(SUMIF('Post and panel sign'!$B$17:$B$30,B711,'Post and panel sign'!$G$17:$G$30)) +
(SUMIF('Post and panel sign (2)'!$B$17:$B$30,B711,'Post and panel sign (2)'!$G$17:$G$30)) +
(SUMIF('Flat panels only'!$B$17:$B$30,B711,'Flat panels only'!$G$17:$G$30)) +
(SUMIF('Flat panels only (2)'!$B$17:$B$30,B711,'Flat panels only (2)'!$G$17:$G$30)) +
(SUMIF('Routed panel shapes'!$B$18:$B$31,B711,'Routed panel shapes'!$G$18:$G$31)) +
(SUMIF('Routed panel shapes (2)'!$B$18:$B$31,B711,'Routed panel shapes (2)'!$G$18:$G$31)) +
(SUMIF('Routed face only'!$B$17:$B$30,B711,'Routed face only'!$G$17:$G$30)) +
(SUMIF('Routed face only (2)'!$B$17:$B$30,B711,'Routed face only (2)'!$G$17:$G$30)) +
(SUMIF('Routed alum faces letters'!$B$17:$B$30,B711,'Routed alum faces letters'!$G$17:$G$30)) +
(SUMIF('Routed alum faces letters (2)'!$B$17:$B$30,B711,'Routed alum faces letters (2)'!$G$17:$G$30)) +
(SUMIF('Routed push through acrylic'!$B$17:$B$30,B711,'Routed push through acrylic'!$G$17:$G$30)) +
(SUMIF('Routed push through acrylic (2)'!$B$17:$B$30,B711,'Routed push through acrylic (2)'!$G$17:$G$30)) +
(SUMIF('Sf routed cabinet'!$B$17:$B$30,B711,'Sf routed cabinet'!$G$17:$G$30)) +
(SUMIF('Sf routed cabinet (2)'!$B$17:$B$30,B711,'Sf routed cabinet (2)'!$G$17:$G$30)) +
(SUMIF('Df routed cabinet'!$B$17:$B$30,B711,'Df routed cabinet'!$G$17:$G$30)) +
(SUMIF('Df routed cabinet (2)'!$B$17:$B$30,B711,'Df routed cabinet (2)'!$G$17:$G$30)) +
(SUMIF('Sf acrylic cabinet'!$B$17:$B$30,B711,'Sf acrylic cabinet'!$G$17:$G$30)) +
(SUMIF('Sf acrylic cabinet (2)'!$B$17:$B$30,B711,'Sf acrylic cabinet (2)'!$G$17:$G$30)) +
(SUMIF('Economy Sf acrylic'!$B$17:$B$30,B711,'Economy Sf acrylic'!$G$17:$G$30)) +
(SUMIF('Df acrylic cabinet'!$B$17:$B$30,B711,'Df acrylic cabinet'!$G$17:$G$30)) +
(SUMIF('Df acrylic cabinet (2)'!$B$17:$B$30,B711,'Df acrylic cabinet (2)'!$G$17:$G$30)) +
(SUMIF('Sf flex cabinet'!$B$17:$B$30,B711,'Sf flex cabinet'!$G$17:$G$30)) +
(SUMIF('Sf flex cabinet (2)'!$B$17:$B$30,B711,'Sf flex cabinet (2)'!$G$17:$G$30)) +
(SUMIF('Df flex cabinet'!$B$17:$B$36,B711,'Df flex cabinet'!$G$17:$G$36)) +
(SUMIF('Df flex cabinet (2)'!$B$17:$B$36,B711,'Df flex cabinet (2)'!$G$17:$G$36)) +
(SUMIF('Pole cover'!$B$17:$B$30,B711,'Pole cover'!$G$17:$G$30)) +
(SUMIF('Pole cover (2)'!$B$17:$B$30,B711,'Pole cover (2)'!$G$17:$G$30)) +
(SUMIF('Structural Steel Fab'!$B$17:$B$29,B711,'Structural Steel Fab'!$G$17:$G$29)) +
(SUMIF(Reveal!$B$17:$B$30,B711,Reveal!$G$17:$G$30)) +
(SUMIF('Reveal (2)'!$B$17:$B$30,B711,'Reveal (2)'!$G$17:$G$30)) +
(SUMIF('Crown cove top'!$B$17:$B$30,B711,'Crown cove top'!$G$17:$G$30)) +
(SUMIF('EMC assembly'!$B$17:$B$30,B711,'EMC assembly'!$G$17:$G$30)) +
(SUMIF(Crating!$B$17:$B$29,B711,Crating!$G$17:$G$29)) +
(SUMIF('LED wiring'!$B$17:$B$30,B711,'LED wiring'!$G$17:$G$30)) +
(SUMIF('Changeable copy face'!$B$17:$B$30,B711,'Changeable copy face'!$G$17:$G$30)) +
(SUMIF('Flex face assembly'!$B$17:$B$30,B711,'Flex face assembly'!$G$17:$G$30)) +
(SUMIF('Routed face assembly'!$B$17:$B$30,B711,'Routed face assembly'!$G$17:$G$30)) +
(SUMIF('Paint calculation'!$B$17:$B$30,B711,'Paint calculation'!$G$17:$G$30)) +
(SUMIF('Trimcap letter face'!$B$17:$B$30,B711,'Trimcap letter face'!$G$17:$G$30)) +
(SUMIF('Trimcap letter face (2)'!$B$17:$B$30,B711,'Trimcap letter face (2)'!$G$17:$G$30)) +
(SUMIF('Channel letter fabrication'!$B$17:$B$30,B711,'Channel letter fabrication'!$G$17:$G$30)) +
(SUMIF('Channel letter fabrication (2)'!$B$17:$B$30,B711,'Channel letter fabrication (2)'!$G$17:$G$30))</f>
        <v>0</v>
      </c>
    </row>
    <row r="712" spans="1:10">
      <c r="A712" s="28" t="str">
        <f>[1]ODBC!$A712</f>
        <v>NR-HR175DX39 Mercury Vapor White</v>
      </c>
      <c r="B712" s="29" t="str">
        <f>[1]ODBC!B712</f>
        <v>42175</v>
      </c>
      <c r="C712" s="30">
        <f>IFERROR(VLOOKUP($B712,[1]ODBC!$B:$H,2,FALSE),"")</f>
        <v>12</v>
      </c>
      <c r="D712" s="30">
        <f>IFERROR(VLOOKUP($B712,[1]ODBC!$B:$H,3,FALSE),"")</f>
        <v>21.602</v>
      </c>
      <c r="E712" s="30" t="str">
        <f>IFERROR(VLOOKUP($B712,[1]ODBC!$B:$H,4,FALSE),"")</f>
        <v>EA</v>
      </c>
      <c r="F712" s="31">
        <f>IFERROR(VLOOKUP($B712,[1]ODBC!$B:$H,5,FALSE),"")</f>
        <v>44.45</v>
      </c>
      <c r="G712" s="32">
        <f>[1]ODBC!G712</f>
        <v>0</v>
      </c>
      <c r="H712" s="33">
        <f>SUM([1]ODBC!H712)</f>
        <v>0</v>
      </c>
      <c r="I712" s="41" t="str">
        <f>'Vinyl cutting'!$B$2</f>
        <v>J36938</v>
      </c>
      <c r="J712" s="42">
        <f ca="1">(SUMIF('Freeform time and material'!$B$17:$B$30,B712,'Freeform time and material'!$G$17:$G$30)) +
(SUMIF('Vinyl cutting'!$B$17:$B$30,B712,'Vinyl cutting'!$G$17:$G$30)) +
(SUMIF('Vinyl cutting (2)'!$B$17:$B$30,B712,'Vinyl cutting (2)'!$G$17:$G$30)) +
(SUMIF('Apply vinyl graphics'!$B$17:$B$30,B712,'Apply vinyl graphics'!$G$17:$G$30)) +
(SUMIF('Apply vinyl graphics (2)'!$B$17:$B$30,B712,'Apply vinyl graphics (2)'!$G$17:$G$30)) +
(SUMIF('Alum pan sign'!$B$17:$B$30,B712,'Alum pan sign'!$G$17:$G$30)) +
(SUMIF('Alum pan sign (2)'!$B$17:$B$30,B712,'Alum pan sign (2)'!$G$17:$G$30)) +
(SUMIF('Economy pan sign'!$B$17:$B$30,B712,'Economy pan sign'!$G$17:$G$30)) +
(SUMIF('Post and panel sign'!$B$17:$B$30,B712,'Post and panel sign'!$G$17:$G$30)) +
(SUMIF('Post and panel sign (2)'!$B$17:$B$30,B712,'Post and panel sign (2)'!$G$17:$G$30)) +
(SUMIF('Flat panels only'!$B$17:$B$30,B712,'Flat panels only'!$G$17:$G$30)) +
(SUMIF('Flat panels only (2)'!$B$17:$B$30,B712,'Flat panels only (2)'!$G$17:$G$30)) +
(SUMIF('Routed panel shapes'!$B$18:$B$31,B712,'Routed panel shapes'!$G$18:$G$31)) +
(SUMIF('Routed panel shapes (2)'!$B$18:$B$31,B712,'Routed panel shapes (2)'!$G$18:$G$31)) +
(SUMIF('Routed face only'!$B$17:$B$30,B712,'Routed face only'!$G$17:$G$30)) +
(SUMIF('Routed face only (2)'!$B$17:$B$30,B712,'Routed face only (2)'!$G$17:$G$30)) +
(SUMIF('Routed alum faces letters'!$B$17:$B$30,B712,'Routed alum faces letters'!$G$17:$G$30)) +
(SUMIF('Routed alum faces letters (2)'!$B$17:$B$30,B712,'Routed alum faces letters (2)'!$G$17:$G$30)) +
(SUMIF('Routed push through acrylic'!$B$17:$B$30,B712,'Routed push through acrylic'!$G$17:$G$30)) +
(SUMIF('Routed push through acrylic (2)'!$B$17:$B$30,B712,'Routed push through acrylic (2)'!$G$17:$G$30)) +
(SUMIF('Sf routed cabinet'!$B$17:$B$30,B712,'Sf routed cabinet'!$G$17:$G$30)) +
(SUMIF('Sf routed cabinet (2)'!$B$17:$B$30,B712,'Sf routed cabinet (2)'!$G$17:$G$30)) +
(SUMIF('Df routed cabinet'!$B$17:$B$30,B712,'Df routed cabinet'!$G$17:$G$30)) +
(SUMIF('Df routed cabinet (2)'!$B$17:$B$30,B712,'Df routed cabinet (2)'!$G$17:$G$30)) +
(SUMIF('Sf acrylic cabinet'!$B$17:$B$30,B712,'Sf acrylic cabinet'!$G$17:$G$30)) +
(SUMIF('Sf acrylic cabinet (2)'!$B$17:$B$30,B712,'Sf acrylic cabinet (2)'!$G$17:$G$30)) +
(SUMIF('Economy Sf acrylic'!$B$17:$B$30,B712,'Economy Sf acrylic'!$G$17:$G$30)) +
(SUMIF('Df acrylic cabinet'!$B$17:$B$30,B712,'Df acrylic cabinet'!$G$17:$G$30)) +
(SUMIF('Df acrylic cabinet (2)'!$B$17:$B$30,B712,'Df acrylic cabinet (2)'!$G$17:$G$30)) +
(SUMIF('Sf flex cabinet'!$B$17:$B$30,B712,'Sf flex cabinet'!$G$17:$G$30)) +
(SUMIF('Sf flex cabinet (2)'!$B$17:$B$30,B712,'Sf flex cabinet (2)'!$G$17:$G$30)) +
(SUMIF('Df flex cabinet'!$B$17:$B$36,B712,'Df flex cabinet'!$G$17:$G$36)) +
(SUMIF('Df flex cabinet (2)'!$B$17:$B$36,B712,'Df flex cabinet (2)'!$G$17:$G$36)) +
(SUMIF('Pole cover'!$B$17:$B$30,B712,'Pole cover'!$G$17:$G$30)) +
(SUMIF('Pole cover (2)'!$B$17:$B$30,B712,'Pole cover (2)'!$G$17:$G$30)) +
(SUMIF('Structural Steel Fab'!$B$17:$B$29,B712,'Structural Steel Fab'!$G$17:$G$29)) +
(SUMIF(Reveal!$B$17:$B$30,B712,Reveal!$G$17:$G$30)) +
(SUMIF('Reveal (2)'!$B$17:$B$30,B712,'Reveal (2)'!$G$17:$G$30)) +
(SUMIF('Crown cove top'!$B$17:$B$30,B712,'Crown cove top'!$G$17:$G$30)) +
(SUMIF('EMC assembly'!$B$17:$B$30,B712,'EMC assembly'!$G$17:$G$30)) +
(SUMIF(Crating!$B$17:$B$29,B712,Crating!$G$17:$G$29)) +
(SUMIF('LED wiring'!$B$17:$B$30,B712,'LED wiring'!$G$17:$G$30)) +
(SUMIF('Changeable copy face'!$B$17:$B$30,B712,'Changeable copy face'!$G$17:$G$30)) +
(SUMIF('Flex face assembly'!$B$17:$B$30,B712,'Flex face assembly'!$G$17:$G$30)) +
(SUMIF('Routed face assembly'!$B$17:$B$30,B712,'Routed face assembly'!$G$17:$G$30)) +
(SUMIF('Paint calculation'!$B$17:$B$30,B712,'Paint calculation'!$G$17:$G$30)) +
(SUMIF('Trimcap letter face'!$B$17:$B$30,B712,'Trimcap letter face'!$G$17:$G$30)) +
(SUMIF('Trimcap letter face (2)'!$B$17:$B$30,B712,'Trimcap letter face (2)'!$G$17:$G$30)) +
(SUMIF('Channel letter fabrication'!$B$17:$B$30,B712,'Channel letter fabrication'!$G$17:$G$30)) +
(SUMIF('Channel letter fabrication (2)'!$B$17:$B$30,B712,'Channel letter fabrication (2)'!$G$17:$G$30))</f>
        <v>0</v>
      </c>
    </row>
    <row r="713" spans="1:10">
      <c r="A713" s="28" t="str">
        <f>[1]ODBC!$A713</f>
        <v>MVR175/U Metal Halide Clr</v>
      </c>
      <c r="B713" s="29" t="str">
        <f>[1]ODBC!B713</f>
        <v>42190</v>
      </c>
      <c r="C713" s="30">
        <f>IFERROR(VLOOKUP($B713,[1]ODBC!$B:$H,2,FALSE),"")</f>
        <v>13.289</v>
      </c>
      <c r="D713" s="30">
        <f>IFERROR(VLOOKUP($B713,[1]ODBC!$B:$H,3,FALSE),"")</f>
        <v>23.922999999999998</v>
      </c>
      <c r="E713" s="30" t="str">
        <f>IFERROR(VLOOKUP($B713,[1]ODBC!$B:$H,4,FALSE),"")</f>
        <v>EA</v>
      </c>
      <c r="F713" s="31">
        <f>IFERROR(VLOOKUP($B713,[1]ODBC!$B:$H,5,FALSE),"")</f>
        <v>44.45</v>
      </c>
      <c r="G713" s="32">
        <f>[1]ODBC!G713</f>
        <v>0</v>
      </c>
      <c r="H713" s="33">
        <f>SUM([1]ODBC!H713)</f>
        <v>45383</v>
      </c>
      <c r="I713" s="41" t="str">
        <f>'Vinyl cutting'!$B$2</f>
        <v>J36938</v>
      </c>
      <c r="J713" s="42">
        <f ca="1">(SUMIF('Freeform time and material'!$B$17:$B$30,B713,'Freeform time and material'!$G$17:$G$30)) +
(SUMIF('Vinyl cutting'!$B$17:$B$30,B713,'Vinyl cutting'!$G$17:$G$30)) +
(SUMIF('Vinyl cutting (2)'!$B$17:$B$30,B713,'Vinyl cutting (2)'!$G$17:$G$30)) +
(SUMIF('Apply vinyl graphics'!$B$17:$B$30,B713,'Apply vinyl graphics'!$G$17:$G$30)) +
(SUMIF('Apply vinyl graphics (2)'!$B$17:$B$30,B713,'Apply vinyl graphics (2)'!$G$17:$G$30)) +
(SUMIF('Alum pan sign'!$B$17:$B$30,B713,'Alum pan sign'!$G$17:$G$30)) +
(SUMIF('Alum pan sign (2)'!$B$17:$B$30,B713,'Alum pan sign (2)'!$G$17:$G$30)) +
(SUMIF('Economy pan sign'!$B$17:$B$30,B713,'Economy pan sign'!$G$17:$G$30)) +
(SUMIF('Post and panel sign'!$B$17:$B$30,B713,'Post and panel sign'!$G$17:$G$30)) +
(SUMIF('Post and panel sign (2)'!$B$17:$B$30,B713,'Post and panel sign (2)'!$G$17:$G$30)) +
(SUMIF('Flat panels only'!$B$17:$B$30,B713,'Flat panels only'!$G$17:$G$30)) +
(SUMIF('Flat panels only (2)'!$B$17:$B$30,B713,'Flat panels only (2)'!$G$17:$G$30)) +
(SUMIF('Routed panel shapes'!$B$18:$B$31,B713,'Routed panel shapes'!$G$18:$G$31)) +
(SUMIF('Routed panel shapes (2)'!$B$18:$B$31,B713,'Routed panel shapes (2)'!$G$18:$G$31)) +
(SUMIF('Routed face only'!$B$17:$B$30,B713,'Routed face only'!$G$17:$G$30)) +
(SUMIF('Routed face only (2)'!$B$17:$B$30,B713,'Routed face only (2)'!$G$17:$G$30)) +
(SUMIF('Routed alum faces letters'!$B$17:$B$30,B713,'Routed alum faces letters'!$G$17:$G$30)) +
(SUMIF('Routed alum faces letters (2)'!$B$17:$B$30,B713,'Routed alum faces letters (2)'!$G$17:$G$30)) +
(SUMIF('Routed push through acrylic'!$B$17:$B$30,B713,'Routed push through acrylic'!$G$17:$G$30)) +
(SUMIF('Routed push through acrylic (2)'!$B$17:$B$30,B713,'Routed push through acrylic (2)'!$G$17:$G$30)) +
(SUMIF('Sf routed cabinet'!$B$17:$B$30,B713,'Sf routed cabinet'!$G$17:$G$30)) +
(SUMIF('Sf routed cabinet (2)'!$B$17:$B$30,B713,'Sf routed cabinet (2)'!$G$17:$G$30)) +
(SUMIF('Df routed cabinet'!$B$17:$B$30,B713,'Df routed cabinet'!$G$17:$G$30)) +
(SUMIF('Df routed cabinet (2)'!$B$17:$B$30,B713,'Df routed cabinet (2)'!$G$17:$G$30)) +
(SUMIF('Sf acrylic cabinet'!$B$17:$B$30,B713,'Sf acrylic cabinet'!$G$17:$G$30)) +
(SUMIF('Sf acrylic cabinet (2)'!$B$17:$B$30,B713,'Sf acrylic cabinet (2)'!$G$17:$G$30)) +
(SUMIF('Economy Sf acrylic'!$B$17:$B$30,B713,'Economy Sf acrylic'!$G$17:$G$30)) +
(SUMIF('Df acrylic cabinet'!$B$17:$B$30,B713,'Df acrylic cabinet'!$G$17:$G$30)) +
(SUMIF('Df acrylic cabinet (2)'!$B$17:$B$30,B713,'Df acrylic cabinet (2)'!$G$17:$G$30)) +
(SUMIF('Sf flex cabinet'!$B$17:$B$30,B713,'Sf flex cabinet'!$G$17:$G$30)) +
(SUMIF('Sf flex cabinet (2)'!$B$17:$B$30,B713,'Sf flex cabinet (2)'!$G$17:$G$30)) +
(SUMIF('Df flex cabinet'!$B$17:$B$36,B713,'Df flex cabinet'!$G$17:$G$36)) +
(SUMIF('Df flex cabinet (2)'!$B$17:$B$36,B713,'Df flex cabinet (2)'!$G$17:$G$36)) +
(SUMIF('Pole cover'!$B$17:$B$30,B713,'Pole cover'!$G$17:$G$30)) +
(SUMIF('Pole cover (2)'!$B$17:$B$30,B713,'Pole cover (2)'!$G$17:$G$30)) +
(SUMIF('Structural Steel Fab'!$B$17:$B$29,B713,'Structural Steel Fab'!$G$17:$G$29)) +
(SUMIF(Reveal!$B$17:$B$30,B713,Reveal!$G$17:$G$30)) +
(SUMIF('Reveal (2)'!$B$17:$B$30,B713,'Reveal (2)'!$G$17:$G$30)) +
(SUMIF('Crown cove top'!$B$17:$B$30,B713,'Crown cove top'!$G$17:$G$30)) +
(SUMIF('EMC assembly'!$B$17:$B$30,B713,'EMC assembly'!$G$17:$G$30)) +
(SUMIF(Crating!$B$17:$B$29,B713,Crating!$G$17:$G$29)) +
(SUMIF('LED wiring'!$B$17:$B$30,B713,'LED wiring'!$G$17:$G$30)) +
(SUMIF('Changeable copy face'!$B$17:$B$30,B713,'Changeable copy face'!$G$17:$G$30)) +
(SUMIF('Flex face assembly'!$B$17:$B$30,B713,'Flex face assembly'!$G$17:$G$30)) +
(SUMIF('Routed face assembly'!$B$17:$B$30,B713,'Routed face assembly'!$G$17:$G$30)) +
(SUMIF('Paint calculation'!$B$17:$B$30,B713,'Paint calculation'!$G$17:$G$30)) +
(SUMIF('Trimcap letter face'!$B$17:$B$30,B713,'Trimcap letter face'!$G$17:$G$30)) +
(SUMIF('Trimcap letter face (2)'!$B$17:$B$30,B713,'Trimcap letter face (2)'!$G$17:$G$30)) +
(SUMIF('Channel letter fabrication'!$B$17:$B$30,B713,'Channel letter fabrication'!$G$17:$G$30)) +
(SUMIF('Channel letter fabrication (2)'!$B$17:$B$30,B713,'Channel letter fabrication (2)'!$G$17:$G$30))</f>
        <v>0</v>
      </c>
    </row>
    <row r="714" spans="1:10">
      <c r="A714" s="28" t="str">
        <f>[1]ODBC!$A714</f>
        <v>MVR175/U Med Base Clear</v>
      </c>
      <c r="B714" s="29" t="str">
        <f>[1]ODBC!B714</f>
        <v>42195</v>
      </c>
      <c r="C714" s="30">
        <f>IFERROR(VLOOKUP($B714,[1]ODBC!$B:$H,2,FALSE),"")</f>
        <v>15.326000000000001</v>
      </c>
      <c r="D714" s="30">
        <f>IFERROR(VLOOKUP($B714,[1]ODBC!$B:$H,3,FALSE),"")</f>
        <v>27.59</v>
      </c>
      <c r="E714" s="30" t="str">
        <f>IFERROR(VLOOKUP($B714,[1]ODBC!$B:$H,4,FALSE),"")</f>
        <v>EA</v>
      </c>
      <c r="F714" s="31">
        <f>IFERROR(VLOOKUP($B714,[1]ODBC!$B:$H,5,FALSE),"")</f>
        <v>44.45</v>
      </c>
      <c r="G714" s="32">
        <f>[1]ODBC!G714</f>
        <v>0</v>
      </c>
      <c r="H714" s="33">
        <f>SUM([1]ODBC!H714)</f>
        <v>45876</v>
      </c>
      <c r="I714" s="41" t="str">
        <f>'Vinyl cutting'!$B$2</f>
        <v>J36938</v>
      </c>
      <c r="J714" s="42">
        <f ca="1">(SUMIF('Freeform time and material'!$B$17:$B$30,B714,'Freeform time and material'!$G$17:$G$30)) +
(SUMIF('Vinyl cutting'!$B$17:$B$30,B714,'Vinyl cutting'!$G$17:$G$30)) +
(SUMIF('Vinyl cutting (2)'!$B$17:$B$30,B714,'Vinyl cutting (2)'!$G$17:$G$30)) +
(SUMIF('Apply vinyl graphics'!$B$17:$B$30,B714,'Apply vinyl graphics'!$G$17:$G$30)) +
(SUMIF('Apply vinyl graphics (2)'!$B$17:$B$30,B714,'Apply vinyl graphics (2)'!$G$17:$G$30)) +
(SUMIF('Alum pan sign'!$B$17:$B$30,B714,'Alum pan sign'!$G$17:$G$30)) +
(SUMIF('Alum pan sign (2)'!$B$17:$B$30,B714,'Alum pan sign (2)'!$G$17:$G$30)) +
(SUMIF('Economy pan sign'!$B$17:$B$30,B714,'Economy pan sign'!$G$17:$G$30)) +
(SUMIF('Post and panel sign'!$B$17:$B$30,B714,'Post and panel sign'!$G$17:$G$30)) +
(SUMIF('Post and panel sign (2)'!$B$17:$B$30,B714,'Post and panel sign (2)'!$G$17:$G$30)) +
(SUMIF('Flat panels only'!$B$17:$B$30,B714,'Flat panels only'!$G$17:$G$30)) +
(SUMIF('Flat panels only (2)'!$B$17:$B$30,B714,'Flat panels only (2)'!$G$17:$G$30)) +
(SUMIF('Routed panel shapes'!$B$18:$B$31,B714,'Routed panel shapes'!$G$18:$G$31)) +
(SUMIF('Routed panel shapes (2)'!$B$18:$B$31,B714,'Routed panel shapes (2)'!$G$18:$G$31)) +
(SUMIF('Routed face only'!$B$17:$B$30,B714,'Routed face only'!$G$17:$G$30)) +
(SUMIF('Routed face only (2)'!$B$17:$B$30,B714,'Routed face only (2)'!$G$17:$G$30)) +
(SUMIF('Routed alum faces letters'!$B$17:$B$30,B714,'Routed alum faces letters'!$G$17:$G$30)) +
(SUMIF('Routed alum faces letters (2)'!$B$17:$B$30,B714,'Routed alum faces letters (2)'!$G$17:$G$30)) +
(SUMIF('Routed push through acrylic'!$B$17:$B$30,B714,'Routed push through acrylic'!$G$17:$G$30)) +
(SUMIF('Routed push through acrylic (2)'!$B$17:$B$30,B714,'Routed push through acrylic (2)'!$G$17:$G$30)) +
(SUMIF('Sf routed cabinet'!$B$17:$B$30,B714,'Sf routed cabinet'!$G$17:$G$30)) +
(SUMIF('Sf routed cabinet (2)'!$B$17:$B$30,B714,'Sf routed cabinet (2)'!$G$17:$G$30)) +
(SUMIF('Df routed cabinet'!$B$17:$B$30,B714,'Df routed cabinet'!$G$17:$G$30)) +
(SUMIF('Df routed cabinet (2)'!$B$17:$B$30,B714,'Df routed cabinet (2)'!$G$17:$G$30)) +
(SUMIF('Sf acrylic cabinet'!$B$17:$B$30,B714,'Sf acrylic cabinet'!$G$17:$G$30)) +
(SUMIF('Sf acrylic cabinet (2)'!$B$17:$B$30,B714,'Sf acrylic cabinet (2)'!$G$17:$G$30)) +
(SUMIF('Economy Sf acrylic'!$B$17:$B$30,B714,'Economy Sf acrylic'!$G$17:$G$30)) +
(SUMIF('Df acrylic cabinet'!$B$17:$B$30,B714,'Df acrylic cabinet'!$G$17:$G$30)) +
(SUMIF('Df acrylic cabinet (2)'!$B$17:$B$30,B714,'Df acrylic cabinet (2)'!$G$17:$G$30)) +
(SUMIF('Sf flex cabinet'!$B$17:$B$30,B714,'Sf flex cabinet'!$G$17:$G$30)) +
(SUMIF('Sf flex cabinet (2)'!$B$17:$B$30,B714,'Sf flex cabinet (2)'!$G$17:$G$30)) +
(SUMIF('Df flex cabinet'!$B$17:$B$36,B714,'Df flex cabinet'!$G$17:$G$36)) +
(SUMIF('Df flex cabinet (2)'!$B$17:$B$36,B714,'Df flex cabinet (2)'!$G$17:$G$36)) +
(SUMIF('Pole cover'!$B$17:$B$30,B714,'Pole cover'!$G$17:$G$30)) +
(SUMIF('Pole cover (2)'!$B$17:$B$30,B714,'Pole cover (2)'!$G$17:$G$30)) +
(SUMIF('Structural Steel Fab'!$B$17:$B$29,B714,'Structural Steel Fab'!$G$17:$G$29)) +
(SUMIF(Reveal!$B$17:$B$30,B714,Reveal!$G$17:$G$30)) +
(SUMIF('Reveal (2)'!$B$17:$B$30,B714,'Reveal (2)'!$G$17:$G$30)) +
(SUMIF('Crown cove top'!$B$17:$B$30,B714,'Crown cove top'!$G$17:$G$30)) +
(SUMIF('EMC assembly'!$B$17:$B$30,B714,'EMC assembly'!$G$17:$G$30)) +
(SUMIF(Crating!$B$17:$B$29,B714,Crating!$G$17:$G$29)) +
(SUMIF('LED wiring'!$B$17:$B$30,B714,'LED wiring'!$G$17:$G$30)) +
(SUMIF('Changeable copy face'!$B$17:$B$30,B714,'Changeable copy face'!$G$17:$G$30)) +
(SUMIF('Flex face assembly'!$B$17:$B$30,B714,'Flex face assembly'!$G$17:$G$30)) +
(SUMIF('Routed face assembly'!$B$17:$B$30,B714,'Routed face assembly'!$G$17:$G$30)) +
(SUMIF('Paint calculation'!$B$17:$B$30,B714,'Paint calculation'!$G$17:$G$30)) +
(SUMIF('Trimcap letter face'!$B$17:$B$30,B714,'Trimcap letter face'!$G$17:$G$30)) +
(SUMIF('Trimcap letter face (2)'!$B$17:$B$30,B714,'Trimcap letter face (2)'!$G$17:$G$30)) +
(SUMIF('Channel letter fabrication'!$B$17:$B$30,B714,'Channel letter fabrication'!$G$17:$G$30)) +
(SUMIF('Channel letter fabrication (2)'!$B$17:$B$30,B714,'Channel letter fabrication (2)'!$G$17:$G$30))</f>
        <v>0</v>
      </c>
    </row>
    <row r="715" spans="1:10">
      <c r="A715" s="28" t="str">
        <f>[1]ODBC!$A715</f>
        <v>MVR175C/U Metal Halide Coated</v>
      </c>
      <c r="B715" s="29" t="str">
        <f>[1]ODBC!B715</f>
        <v>42200</v>
      </c>
      <c r="C715" s="30">
        <f>IFERROR(VLOOKUP($B715,[1]ODBC!$B:$H,2,FALSE),"")</f>
        <v>21.04</v>
      </c>
      <c r="D715" s="30">
        <f>IFERROR(VLOOKUP($B715,[1]ODBC!$B:$H,3,FALSE),"")</f>
        <v>37.875999999999998</v>
      </c>
      <c r="E715" s="30" t="str">
        <f>IFERROR(VLOOKUP($B715,[1]ODBC!$B:$H,4,FALSE),"")</f>
        <v>EA</v>
      </c>
      <c r="F715" s="31">
        <f>IFERROR(VLOOKUP($B715,[1]ODBC!$B:$H,5,FALSE),"")</f>
        <v>44.45</v>
      </c>
      <c r="G715" s="32">
        <f>[1]ODBC!G715</f>
        <v>0</v>
      </c>
      <c r="H715" s="33">
        <f>SUM([1]ODBC!H715)</f>
        <v>0</v>
      </c>
      <c r="I715" s="41" t="str">
        <f>'Vinyl cutting'!$B$2</f>
        <v>J36938</v>
      </c>
      <c r="J715" s="42">
        <f ca="1">(SUMIF('Freeform time and material'!$B$17:$B$30,B715,'Freeform time and material'!$G$17:$G$30)) +
(SUMIF('Vinyl cutting'!$B$17:$B$30,B715,'Vinyl cutting'!$G$17:$G$30)) +
(SUMIF('Vinyl cutting (2)'!$B$17:$B$30,B715,'Vinyl cutting (2)'!$G$17:$G$30)) +
(SUMIF('Apply vinyl graphics'!$B$17:$B$30,B715,'Apply vinyl graphics'!$G$17:$G$30)) +
(SUMIF('Apply vinyl graphics (2)'!$B$17:$B$30,B715,'Apply vinyl graphics (2)'!$G$17:$G$30)) +
(SUMIF('Alum pan sign'!$B$17:$B$30,B715,'Alum pan sign'!$G$17:$G$30)) +
(SUMIF('Alum pan sign (2)'!$B$17:$B$30,B715,'Alum pan sign (2)'!$G$17:$G$30)) +
(SUMIF('Economy pan sign'!$B$17:$B$30,B715,'Economy pan sign'!$G$17:$G$30)) +
(SUMIF('Post and panel sign'!$B$17:$B$30,B715,'Post and panel sign'!$G$17:$G$30)) +
(SUMIF('Post and panel sign (2)'!$B$17:$B$30,B715,'Post and panel sign (2)'!$G$17:$G$30)) +
(SUMIF('Flat panels only'!$B$17:$B$30,B715,'Flat panels only'!$G$17:$G$30)) +
(SUMIF('Flat panels only (2)'!$B$17:$B$30,B715,'Flat panels only (2)'!$G$17:$G$30)) +
(SUMIF('Routed panel shapes'!$B$18:$B$31,B715,'Routed panel shapes'!$G$18:$G$31)) +
(SUMIF('Routed panel shapes (2)'!$B$18:$B$31,B715,'Routed panel shapes (2)'!$G$18:$G$31)) +
(SUMIF('Routed face only'!$B$17:$B$30,B715,'Routed face only'!$G$17:$G$30)) +
(SUMIF('Routed face only (2)'!$B$17:$B$30,B715,'Routed face only (2)'!$G$17:$G$30)) +
(SUMIF('Routed alum faces letters'!$B$17:$B$30,B715,'Routed alum faces letters'!$G$17:$G$30)) +
(SUMIF('Routed alum faces letters (2)'!$B$17:$B$30,B715,'Routed alum faces letters (2)'!$G$17:$G$30)) +
(SUMIF('Routed push through acrylic'!$B$17:$B$30,B715,'Routed push through acrylic'!$G$17:$G$30)) +
(SUMIF('Routed push through acrylic (2)'!$B$17:$B$30,B715,'Routed push through acrylic (2)'!$G$17:$G$30)) +
(SUMIF('Sf routed cabinet'!$B$17:$B$30,B715,'Sf routed cabinet'!$G$17:$G$30)) +
(SUMIF('Sf routed cabinet (2)'!$B$17:$B$30,B715,'Sf routed cabinet (2)'!$G$17:$G$30)) +
(SUMIF('Df routed cabinet'!$B$17:$B$30,B715,'Df routed cabinet'!$G$17:$G$30)) +
(SUMIF('Df routed cabinet (2)'!$B$17:$B$30,B715,'Df routed cabinet (2)'!$G$17:$G$30)) +
(SUMIF('Sf acrylic cabinet'!$B$17:$B$30,B715,'Sf acrylic cabinet'!$G$17:$G$30)) +
(SUMIF('Sf acrylic cabinet (2)'!$B$17:$B$30,B715,'Sf acrylic cabinet (2)'!$G$17:$G$30)) +
(SUMIF('Economy Sf acrylic'!$B$17:$B$30,B715,'Economy Sf acrylic'!$G$17:$G$30)) +
(SUMIF('Df acrylic cabinet'!$B$17:$B$30,B715,'Df acrylic cabinet'!$G$17:$G$30)) +
(SUMIF('Df acrylic cabinet (2)'!$B$17:$B$30,B715,'Df acrylic cabinet (2)'!$G$17:$G$30)) +
(SUMIF('Sf flex cabinet'!$B$17:$B$30,B715,'Sf flex cabinet'!$G$17:$G$30)) +
(SUMIF('Sf flex cabinet (2)'!$B$17:$B$30,B715,'Sf flex cabinet (2)'!$G$17:$G$30)) +
(SUMIF('Df flex cabinet'!$B$17:$B$36,B715,'Df flex cabinet'!$G$17:$G$36)) +
(SUMIF('Df flex cabinet (2)'!$B$17:$B$36,B715,'Df flex cabinet (2)'!$G$17:$G$36)) +
(SUMIF('Pole cover'!$B$17:$B$30,B715,'Pole cover'!$G$17:$G$30)) +
(SUMIF('Pole cover (2)'!$B$17:$B$30,B715,'Pole cover (2)'!$G$17:$G$30)) +
(SUMIF('Structural Steel Fab'!$B$17:$B$29,B715,'Structural Steel Fab'!$G$17:$G$29)) +
(SUMIF(Reveal!$B$17:$B$30,B715,Reveal!$G$17:$G$30)) +
(SUMIF('Reveal (2)'!$B$17:$B$30,B715,'Reveal (2)'!$G$17:$G$30)) +
(SUMIF('Crown cove top'!$B$17:$B$30,B715,'Crown cove top'!$G$17:$G$30)) +
(SUMIF('EMC assembly'!$B$17:$B$30,B715,'EMC assembly'!$G$17:$G$30)) +
(SUMIF(Crating!$B$17:$B$29,B715,Crating!$G$17:$G$29)) +
(SUMIF('LED wiring'!$B$17:$B$30,B715,'LED wiring'!$G$17:$G$30)) +
(SUMIF('Changeable copy face'!$B$17:$B$30,B715,'Changeable copy face'!$G$17:$G$30)) +
(SUMIF('Flex face assembly'!$B$17:$B$30,B715,'Flex face assembly'!$G$17:$G$30)) +
(SUMIF('Routed face assembly'!$B$17:$B$30,B715,'Routed face assembly'!$G$17:$G$30)) +
(SUMIF('Paint calculation'!$B$17:$B$30,B715,'Paint calculation'!$G$17:$G$30)) +
(SUMIF('Trimcap letter face'!$B$17:$B$30,B715,'Trimcap letter face'!$G$17:$G$30)) +
(SUMIF('Trimcap letter face (2)'!$B$17:$B$30,B715,'Trimcap letter face (2)'!$G$17:$G$30)) +
(SUMIF('Channel letter fabrication'!$B$17:$B$30,B715,'Channel letter fabrication'!$G$17:$G$30)) +
(SUMIF('Channel letter fabrication (2)'!$B$17:$B$30,B715,'Channel letter fabrication (2)'!$G$17:$G$30))</f>
        <v>0</v>
      </c>
    </row>
    <row r="716" spans="1:10">
      <c r="A716" s="28" t="str">
        <f>[1]ODBC!$A716</f>
        <v>MVR250U Metal Halide Clear</v>
      </c>
      <c r="B716" s="29" t="str">
        <f>[1]ODBC!B716</f>
        <v>42215</v>
      </c>
      <c r="C716" s="30">
        <f>IFERROR(VLOOKUP($B716,[1]ODBC!$B:$H,2,FALSE),"")</f>
        <v>9.7509999999999994</v>
      </c>
      <c r="D716" s="30">
        <f>IFERROR(VLOOKUP($B716,[1]ODBC!$B:$H,3,FALSE),"")</f>
        <v>17.553999999999998</v>
      </c>
      <c r="E716" s="30" t="str">
        <f>IFERROR(VLOOKUP($B716,[1]ODBC!$B:$H,4,FALSE),"")</f>
        <v>EA</v>
      </c>
      <c r="F716" s="31">
        <f>IFERROR(VLOOKUP($B716,[1]ODBC!$B:$H,5,FALSE),"")</f>
        <v>44.45</v>
      </c>
      <c r="G716" s="32">
        <f>[1]ODBC!G716</f>
        <v>0</v>
      </c>
      <c r="H716" s="33">
        <f>SUM([1]ODBC!H716)</f>
        <v>46027</v>
      </c>
      <c r="I716" s="41" t="str">
        <f>'Vinyl cutting'!$B$2</f>
        <v>J36938</v>
      </c>
      <c r="J716" s="42">
        <f ca="1">(SUMIF('Freeform time and material'!$B$17:$B$30,B716,'Freeform time and material'!$G$17:$G$30)) +
(SUMIF('Vinyl cutting'!$B$17:$B$30,B716,'Vinyl cutting'!$G$17:$G$30)) +
(SUMIF('Vinyl cutting (2)'!$B$17:$B$30,B716,'Vinyl cutting (2)'!$G$17:$G$30)) +
(SUMIF('Apply vinyl graphics'!$B$17:$B$30,B716,'Apply vinyl graphics'!$G$17:$G$30)) +
(SUMIF('Apply vinyl graphics (2)'!$B$17:$B$30,B716,'Apply vinyl graphics (2)'!$G$17:$G$30)) +
(SUMIF('Alum pan sign'!$B$17:$B$30,B716,'Alum pan sign'!$G$17:$G$30)) +
(SUMIF('Alum pan sign (2)'!$B$17:$B$30,B716,'Alum pan sign (2)'!$G$17:$G$30)) +
(SUMIF('Economy pan sign'!$B$17:$B$30,B716,'Economy pan sign'!$G$17:$G$30)) +
(SUMIF('Post and panel sign'!$B$17:$B$30,B716,'Post and panel sign'!$G$17:$G$30)) +
(SUMIF('Post and panel sign (2)'!$B$17:$B$30,B716,'Post and panel sign (2)'!$G$17:$G$30)) +
(SUMIF('Flat panels only'!$B$17:$B$30,B716,'Flat panels only'!$G$17:$G$30)) +
(SUMIF('Flat panels only (2)'!$B$17:$B$30,B716,'Flat panels only (2)'!$G$17:$G$30)) +
(SUMIF('Routed panel shapes'!$B$18:$B$31,B716,'Routed panel shapes'!$G$18:$G$31)) +
(SUMIF('Routed panel shapes (2)'!$B$18:$B$31,B716,'Routed panel shapes (2)'!$G$18:$G$31)) +
(SUMIF('Routed face only'!$B$17:$B$30,B716,'Routed face only'!$G$17:$G$30)) +
(SUMIF('Routed face only (2)'!$B$17:$B$30,B716,'Routed face only (2)'!$G$17:$G$30)) +
(SUMIF('Routed alum faces letters'!$B$17:$B$30,B716,'Routed alum faces letters'!$G$17:$G$30)) +
(SUMIF('Routed alum faces letters (2)'!$B$17:$B$30,B716,'Routed alum faces letters (2)'!$G$17:$G$30)) +
(SUMIF('Routed push through acrylic'!$B$17:$B$30,B716,'Routed push through acrylic'!$G$17:$G$30)) +
(SUMIF('Routed push through acrylic (2)'!$B$17:$B$30,B716,'Routed push through acrylic (2)'!$G$17:$G$30)) +
(SUMIF('Sf routed cabinet'!$B$17:$B$30,B716,'Sf routed cabinet'!$G$17:$G$30)) +
(SUMIF('Sf routed cabinet (2)'!$B$17:$B$30,B716,'Sf routed cabinet (2)'!$G$17:$G$30)) +
(SUMIF('Df routed cabinet'!$B$17:$B$30,B716,'Df routed cabinet'!$G$17:$G$30)) +
(SUMIF('Df routed cabinet (2)'!$B$17:$B$30,B716,'Df routed cabinet (2)'!$G$17:$G$30)) +
(SUMIF('Sf acrylic cabinet'!$B$17:$B$30,B716,'Sf acrylic cabinet'!$G$17:$G$30)) +
(SUMIF('Sf acrylic cabinet (2)'!$B$17:$B$30,B716,'Sf acrylic cabinet (2)'!$G$17:$G$30)) +
(SUMIF('Economy Sf acrylic'!$B$17:$B$30,B716,'Economy Sf acrylic'!$G$17:$G$30)) +
(SUMIF('Df acrylic cabinet'!$B$17:$B$30,B716,'Df acrylic cabinet'!$G$17:$G$30)) +
(SUMIF('Df acrylic cabinet (2)'!$B$17:$B$30,B716,'Df acrylic cabinet (2)'!$G$17:$G$30)) +
(SUMIF('Sf flex cabinet'!$B$17:$B$30,B716,'Sf flex cabinet'!$G$17:$G$30)) +
(SUMIF('Sf flex cabinet (2)'!$B$17:$B$30,B716,'Sf flex cabinet (2)'!$G$17:$G$30)) +
(SUMIF('Df flex cabinet'!$B$17:$B$36,B716,'Df flex cabinet'!$G$17:$G$36)) +
(SUMIF('Df flex cabinet (2)'!$B$17:$B$36,B716,'Df flex cabinet (2)'!$G$17:$G$36)) +
(SUMIF('Pole cover'!$B$17:$B$30,B716,'Pole cover'!$G$17:$G$30)) +
(SUMIF('Pole cover (2)'!$B$17:$B$30,B716,'Pole cover (2)'!$G$17:$G$30)) +
(SUMIF('Structural Steel Fab'!$B$17:$B$29,B716,'Structural Steel Fab'!$G$17:$G$29)) +
(SUMIF(Reveal!$B$17:$B$30,B716,Reveal!$G$17:$G$30)) +
(SUMIF('Reveal (2)'!$B$17:$B$30,B716,'Reveal (2)'!$G$17:$G$30)) +
(SUMIF('Crown cove top'!$B$17:$B$30,B716,'Crown cove top'!$G$17:$G$30)) +
(SUMIF('EMC assembly'!$B$17:$B$30,B716,'EMC assembly'!$G$17:$G$30)) +
(SUMIF(Crating!$B$17:$B$29,B716,Crating!$G$17:$G$29)) +
(SUMIF('LED wiring'!$B$17:$B$30,B716,'LED wiring'!$G$17:$G$30)) +
(SUMIF('Changeable copy face'!$B$17:$B$30,B716,'Changeable copy face'!$G$17:$G$30)) +
(SUMIF('Flex face assembly'!$B$17:$B$30,B716,'Flex face assembly'!$G$17:$G$30)) +
(SUMIF('Routed face assembly'!$B$17:$B$30,B716,'Routed face assembly'!$G$17:$G$30)) +
(SUMIF('Paint calculation'!$B$17:$B$30,B716,'Paint calculation'!$G$17:$G$30)) +
(SUMIF('Trimcap letter face'!$B$17:$B$30,B716,'Trimcap letter face'!$G$17:$G$30)) +
(SUMIF('Trimcap letter face (2)'!$B$17:$B$30,B716,'Trimcap letter face (2)'!$G$17:$G$30)) +
(SUMIF('Channel letter fabrication'!$B$17:$B$30,B716,'Channel letter fabrication'!$G$17:$G$30)) +
(SUMIF('Channel letter fabrication (2)'!$B$17:$B$30,B716,'Channel letter fabrication (2)'!$G$17:$G$30))</f>
        <v>0</v>
      </c>
    </row>
    <row r="717" spans="1:10">
      <c r="A717" s="28" t="str">
        <f>[1]ODBC!$A717</f>
        <v>MVR250C/U Metal Halide Coated</v>
      </c>
      <c r="B717" s="29" t="str">
        <f>[1]ODBC!B717</f>
        <v>42220</v>
      </c>
      <c r="C717" s="30">
        <f>IFERROR(VLOOKUP($B717,[1]ODBC!$B:$H,2,FALSE),"")</f>
        <v>18.2</v>
      </c>
      <c r="D717" s="30">
        <f>IFERROR(VLOOKUP($B717,[1]ODBC!$B:$H,3,FALSE),"")</f>
        <v>32.762999999999998</v>
      </c>
      <c r="E717" s="30" t="str">
        <f>IFERROR(VLOOKUP($B717,[1]ODBC!$B:$H,4,FALSE),"")</f>
        <v>EA</v>
      </c>
      <c r="F717" s="31">
        <f>IFERROR(VLOOKUP($B717,[1]ODBC!$B:$H,5,FALSE),"")</f>
        <v>44.45</v>
      </c>
      <c r="G717" s="32">
        <f>[1]ODBC!G717</f>
        <v>0</v>
      </c>
      <c r="H717" s="33">
        <f>SUM([1]ODBC!H717)</f>
        <v>0</v>
      </c>
      <c r="I717" s="41" t="str">
        <f>'Vinyl cutting'!$B$2</f>
        <v>J36938</v>
      </c>
      <c r="J717" s="42">
        <f ca="1">(SUMIF('Freeform time and material'!$B$17:$B$30,B717,'Freeform time and material'!$G$17:$G$30)) +
(SUMIF('Vinyl cutting'!$B$17:$B$30,B717,'Vinyl cutting'!$G$17:$G$30)) +
(SUMIF('Vinyl cutting (2)'!$B$17:$B$30,B717,'Vinyl cutting (2)'!$G$17:$G$30)) +
(SUMIF('Apply vinyl graphics'!$B$17:$B$30,B717,'Apply vinyl graphics'!$G$17:$G$30)) +
(SUMIF('Apply vinyl graphics (2)'!$B$17:$B$30,B717,'Apply vinyl graphics (2)'!$G$17:$G$30)) +
(SUMIF('Alum pan sign'!$B$17:$B$30,B717,'Alum pan sign'!$G$17:$G$30)) +
(SUMIF('Alum pan sign (2)'!$B$17:$B$30,B717,'Alum pan sign (2)'!$G$17:$G$30)) +
(SUMIF('Economy pan sign'!$B$17:$B$30,B717,'Economy pan sign'!$G$17:$G$30)) +
(SUMIF('Post and panel sign'!$B$17:$B$30,B717,'Post and panel sign'!$G$17:$G$30)) +
(SUMIF('Post and panel sign (2)'!$B$17:$B$30,B717,'Post and panel sign (2)'!$G$17:$G$30)) +
(SUMIF('Flat panels only'!$B$17:$B$30,B717,'Flat panels only'!$G$17:$G$30)) +
(SUMIF('Flat panels only (2)'!$B$17:$B$30,B717,'Flat panels only (2)'!$G$17:$G$30)) +
(SUMIF('Routed panel shapes'!$B$18:$B$31,B717,'Routed panel shapes'!$G$18:$G$31)) +
(SUMIF('Routed panel shapes (2)'!$B$18:$B$31,B717,'Routed panel shapes (2)'!$G$18:$G$31)) +
(SUMIF('Routed face only'!$B$17:$B$30,B717,'Routed face only'!$G$17:$G$30)) +
(SUMIF('Routed face only (2)'!$B$17:$B$30,B717,'Routed face only (2)'!$G$17:$G$30)) +
(SUMIF('Routed alum faces letters'!$B$17:$B$30,B717,'Routed alum faces letters'!$G$17:$G$30)) +
(SUMIF('Routed alum faces letters (2)'!$B$17:$B$30,B717,'Routed alum faces letters (2)'!$G$17:$G$30)) +
(SUMIF('Routed push through acrylic'!$B$17:$B$30,B717,'Routed push through acrylic'!$G$17:$G$30)) +
(SUMIF('Routed push through acrylic (2)'!$B$17:$B$30,B717,'Routed push through acrylic (2)'!$G$17:$G$30)) +
(SUMIF('Sf routed cabinet'!$B$17:$B$30,B717,'Sf routed cabinet'!$G$17:$G$30)) +
(SUMIF('Sf routed cabinet (2)'!$B$17:$B$30,B717,'Sf routed cabinet (2)'!$G$17:$G$30)) +
(SUMIF('Df routed cabinet'!$B$17:$B$30,B717,'Df routed cabinet'!$G$17:$G$30)) +
(SUMIF('Df routed cabinet (2)'!$B$17:$B$30,B717,'Df routed cabinet (2)'!$G$17:$G$30)) +
(SUMIF('Sf acrylic cabinet'!$B$17:$B$30,B717,'Sf acrylic cabinet'!$G$17:$G$30)) +
(SUMIF('Sf acrylic cabinet (2)'!$B$17:$B$30,B717,'Sf acrylic cabinet (2)'!$G$17:$G$30)) +
(SUMIF('Economy Sf acrylic'!$B$17:$B$30,B717,'Economy Sf acrylic'!$G$17:$G$30)) +
(SUMIF('Df acrylic cabinet'!$B$17:$B$30,B717,'Df acrylic cabinet'!$G$17:$G$30)) +
(SUMIF('Df acrylic cabinet (2)'!$B$17:$B$30,B717,'Df acrylic cabinet (2)'!$G$17:$G$30)) +
(SUMIF('Sf flex cabinet'!$B$17:$B$30,B717,'Sf flex cabinet'!$G$17:$G$30)) +
(SUMIF('Sf flex cabinet (2)'!$B$17:$B$30,B717,'Sf flex cabinet (2)'!$G$17:$G$30)) +
(SUMIF('Df flex cabinet'!$B$17:$B$36,B717,'Df flex cabinet'!$G$17:$G$36)) +
(SUMIF('Df flex cabinet (2)'!$B$17:$B$36,B717,'Df flex cabinet (2)'!$G$17:$G$36)) +
(SUMIF('Pole cover'!$B$17:$B$30,B717,'Pole cover'!$G$17:$G$30)) +
(SUMIF('Pole cover (2)'!$B$17:$B$30,B717,'Pole cover (2)'!$G$17:$G$30)) +
(SUMIF('Structural Steel Fab'!$B$17:$B$29,B717,'Structural Steel Fab'!$G$17:$G$29)) +
(SUMIF(Reveal!$B$17:$B$30,B717,Reveal!$G$17:$G$30)) +
(SUMIF('Reveal (2)'!$B$17:$B$30,B717,'Reveal (2)'!$G$17:$G$30)) +
(SUMIF('Crown cove top'!$B$17:$B$30,B717,'Crown cove top'!$G$17:$G$30)) +
(SUMIF('EMC assembly'!$B$17:$B$30,B717,'EMC assembly'!$G$17:$G$30)) +
(SUMIF(Crating!$B$17:$B$29,B717,Crating!$G$17:$G$29)) +
(SUMIF('LED wiring'!$B$17:$B$30,B717,'LED wiring'!$G$17:$G$30)) +
(SUMIF('Changeable copy face'!$B$17:$B$30,B717,'Changeable copy face'!$G$17:$G$30)) +
(SUMIF('Flex face assembly'!$B$17:$B$30,B717,'Flex face assembly'!$G$17:$G$30)) +
(SUMIF('Routed face assembly'!$B$17:$B$30,B717,'Routed face assembly'!$G$17:$G$30)) +
(SUMIF('Paint calculation'!$B$17:$B$30,B717,'Paint calculation'!$G$17:$G$30)) +
(SUMIF('Trimcap letter face'!$B$17:$B$30,B717,'Trimcap letter face'!$G$17:$G$30)) +
(SUMIF('Trimcap letter face (2)'!$B$17:$B$30,B717,'Trimcap letter face (2)'!$G$17:$G$30)) +
(SUMIF('Channel letter fabrication'!$B$17:$B$30,B717,'Channel letter fabrication'!$G$17:$G$30)) +
(SUMIF('Channel letter fabrication (2)'!$B$17:$B$30,B717,'Channel letter fabrication (2)'!$G$17:$G$30))</f>
        <v>0</v>
      </c>
    </row>
    <row r="718" spans="1:10">
      <c r="A718" s="28" t="str">
        <f>[1]ODBC!$A718</f>
        <v>NR-LU250D High Pressure Sodium</v>
      </c>
      <c r="B718" s="29" t="str">
        <f>[1]ODBC!B718</f>
        <v>42225</v>
      </c>
      <c r="C718" s="30">
        <f>IFERROR(VLOOKUP($B718,[1]ODBC!$B:$H,2,FALSE),"")</f>
        <v>18.2</v>
      </c>
      <c r="D718" s="30">
        <f>IFERROR(VLOOKUP($B718,[1]ODBC!$B:$H,3,FALSE),"")</f>
        <v>32.762999999999998</v>
      </c>
      <c r="E718" s="30" t="str">
        <f>IFERROR(VLOOKUP($B718,[1]ODBC!$B:$H,4,FALSE),"")</f>
        <v>EA</v>
      </c>
      <c r="F718" s="31">
        <f>IFERROR(VLOOKUP($B718,[1]ODBC!$B:$H,5,FALSE),"")</f>
        <v>44.45</v>
      </c>
      <c r="G718" s="32">
        <f>[1]ODBC!G718</f>
        <v>0</v>
      </c>
      <c r="H718" s="33">
        <f>SUM([1]ODBC!H718)</f>
        <v>0</v>
      </c>
      <c r="I718" s="41" t="str">
        <f>'Vinyl cutting'!$B$2</f>
        <v>J36938</v>
      </c>
      <c r="J718" s="42">
        <f ca="1">(SUMIF('Freeform time and material'!$B$17:$B$30,B718,'Freeform time and material'!$G$17:$G$30)) +
(SUMIF('Vinyl cutting'!$B$17:$B$30,B718,'Vinyl cutting'!$G$17:$G$30)) +
(SUMIF('Vinyl cutting (2)'!$B$17:$B$30,B718,'Vinyl cutting (2)'!$G$17:$G$30)) +
(SUMIF('Apply vinyl graphics'!$B$17:$B$30,B718,'Apply vinyl graphics'!$G$17:$G$30)) +
(SUMIF('Apply vinyl graphics (2)'!$B$17:$B$30,B718,'Apply vinyl graphics (2)'!$G$17:$G$30)) +
(SUMIF('Alum pan sign'!$B$17:$B$30,B718,'Alum pan sign'!$G$17:$G$30)) +
(SUMIF('Alum pan sign (2)'!$B$17:$B$30,B718,'Alum pan sign (2)'!$G$17:$G$30)) +
(SUMIF('Economy pan sign'!$B$17:$B$30,B718,'Economy pan sign'!$G$17:$G$30)) +
(SUMIF('Post and panel sign'!$B$17:$B$30,B718,'Post and panel sign'!$G$17:$G$30)) +
(SUMIF('Post and panel sign (2)'!$B$17:$B$30,B718,'Post and panel sign (2)'!$G$17:$G$30)) +
(SUMIF('Flat panels only'!$B$17:$B$30,B718,'Flat panels only'!$G$17:$G$30)) +
(SUMIF('Flat panels only (2)'!$B$17:$B$30,B718,'Flat panels only (2)'!$G$17:$G$30)) +
(SUMIF('Routed panel shapes'!$B$18:$B$31,B718,'Routed panel shapes'!$G$18:$G$31)) +
(SUMIF('Routed panel shapes (2)'!$B$18:$B$31,B718,'Routed panel shapes (2)'!$G$18:$G$31)) +
(SUMIF('Routed face only'!$B$17:$B$30,B718,'Routed face only'!$G$17:$G$30)) +
(SUMIF('Routed face only (2)'!$B$17:$B$30,B718,'Routed face only (2)'!$G$17:$G$30)) +
(SUMIF('Routed alum faces letters'!$B$17:$B$30,B718,'Routed alum faces letters'!$G$17:$G$30)) +
(SUMIF('Routed alum faces letters (2)'!$B$17:$B$30,B718,'Routed alum faces letters (2)'!$G$17:$G$30)) +
(SUMIF('Routed push through acrylic'!$B$17:$B$30,B718,'Routed push through acrylic'!$G$17:$G$30)) +
(SUMIF('Routed push through acrylic (2)'!$B$17:$B$30,B718,'Routed push through acrylic (2)'!$G$17:$G$30)) +
(SUMIF('Sf routed cabinet'!$B$17:$B$30,B718,'Sf routed cabinet'!$G$17:$G$30)) +
(SUMIF('Sf routed cabinet (2)'!$B$17:$B$30,B718,'Sf routed cabinet (2)'!$G$17:$G$30)) +
(SUMIF('Df routed cabinet'!$B$17:$B$30,B718,'Df routed cabinet'!$G$17:$G$30)) +
(SUMIF('Df routed cabinet (2)'!$B$17:$B$30,B718,'Df routed cabinet (2)'!$G$17:$G$30)) +
(SUMIF('Sf acrylic cabinet'!$B$17:$B$30,B718,'Sf acrylic cabinet'!$G$17:$G$30)) +
(SUMIF('Sf acrylic cabinet (2)'!$B$17:$B$30,B718,'Sf acrylic cabinet (2)'!$G$17:$G$30)) +
(SUMIF('Economy Sf acrylic'!$B$17:$B$30,B718,'Economy Sf acrylic'!$G$17:$G$30)) +
(SUMIF('Df acrylic cabinet'!$B$17:$B$30,B718,'Df acrylic cabinet'!$G$17:$G$30)) +
(SUMIF('Df acrylic cabinet (2)'!$B$17:$B$30,B718,'Df acrylic cabinet (2)'!$G$17:$G$30)) +
(SUMIF('Sf flex cabinet'!$B$17:$B$30,B718,'Sf flex cabinet'!$G$17:$G$30)) +
(SUMIF('Sf flex cabinet (2)'!$B$17:$B$30,B718,'Sf flex cabinet (2)'!$G$17:$G$30)) +
(SUMIF('Df flex cabinet'!$B$17:$B$36,B718,'Df flex cabinet'!$G$17:$G$36)) +
(SUMIF('Df flex cabinet (2)'!$B$17:$B$36,B718,'Df flex cabinet (2)'!$G$17:$G$36)) +
(SUMIF('Pole cover'!$B$17:$B$30,B718,'Pole cover'!$G$17:$G$30)) +
(SUMIF('Pole cover (2)'!$B$17:$B$30,B718,'Pole cover (2)'!$G$17:$G$30)) +
(SUMIF('Structural Steel Fab'!$B$17:$B$29,B718,'Structural Steel Fab'!$G$17:$G$29)) +
(SUMIF(Reveal!$B$17:$B$30,B718,Reveal!$G$17:$G$30)) +
(SUMIF('Reveal (2)'!$B$17:$B$30,B718,'Reveal (2)'!$G$17:$G$30)) +
(SUMIF('Crown cove top'!$B$17:$B$30,B718,'Crown cove top'!$G$17:$G$30)) +
(SUMIF('EMC assembly'!$B$17:$B$30,B718,'EMC assembly'!$G$17:$G$30)) +
(SUMIF(Crating!$B$17:$B$29,B718,Crating!$G$17:$G$29)) +
(SUMIF('LED wiring'!$B$17:$B$30,B718,'LED wiring'!$G$17:$G$30)) +
(SUMIF('Changeable copy face'!$B$17:$B$30,B718,'Changeable copy face'!$G$17:$G$30)) +
(SUMIF('Flex face assembly'!$B$17:$B$30,B718,'Flex face assembly'!$G$17:$G$30)) +
(SUMIF('Routed face assembly'!$B$17:$B$30,B718,'Routed face assembly'!$G$17:$G$30)) +
(SUMIF('Paint calculation'!$B$17:$B$30,B718,'Paint calculation'!$G$17:$G$30)) +
(SUMIF('Trimcap letter face'!$B$17:$B$30,B718,'Trimcap letter face'!$G$17:$G$30)) +
(SUMIF('Trimcap letter face (2)'!$B$17:$B$30,B718,'Trimcap letter face (2)'!$G$17:$G$30)) +
(SUMIF('Channel letter fabrication'!$B$17:$B$30,B718,'Channel letter fabrication'!$G$17:$G$30)) +
(SUMIF('Channel letter fabrication (2)'!$B$17:$B$30,B718,'Channel letter fabrication (2)'!$G$17:$G$30))</f>
        <v>0</v>
      </c>
    </row>
    <row r="719" spans="1:10">
      <c r="A719" s="28" t="str">
        <f>[1]ODBC!$A719</f>
        <v>MS320/PS/BU Metal Halide</v>
      </c>
      <c r="B719" s="29" t="str">
        <f>[1]ODBC!B719</f>
        <v>42230</v>
      </c>
      <c r="C719" s="30">
        <f>IFERROR(VLOOKUP($B719,[1]ODBC!$B:$H,2,FALSE),"")</f>
        <v>12.14</v>
      </c>
      <c r="D719" s="30">
        <f>IFERROR(VLOOKUP($B719,[1]ODBC!$B:$H,3,FALSE),"")</f>
        <v>21.853999999999999</v>
      </c>
      <c r="E719" s="30" t="str">
        <f>IFERROR(VLOOKUP($B719,[1]ODBC!$B:$H,4,FALSE),"")</f>
        <v>EA</v>
      </c>
      <c r="F719" s="31">
        <f>IFERROR(VLOOKUP($B719,[1]ODBC!$B:$H,5,FALSE),"")</f>
        <v>44.45</v>
      </c>
      <c r="G719" s="32">
        <f>[1]ODBC!G719</f>
        <v>0</v>
      </c>
      <c r="H719" s="33">
        <f>SUM([1]ODBC!H719)</f>
        <v>44817</v>
      </c>
      <c r="I719" s="41" t="str">
        <f>'Vinyl cutting'!$B$2</f>
        <v>J36938</v>
      </c>
      <c r="J719" s="42">
        <f ca="1">(SUMIF('Freeform time and material'!$B$17:$B$30,B719,'Freeform time and material'!$G$17:$G$30)) +
(SUMIF('Vinyl cutting'!$B$17:$B$30,B719,'Vinyl cutting'!$G$17:$G$30)) +
(SUMIF('Vinyl cutting (2)'!$B$17:$B$30,B719,'Vinyl cutting (2)'!$G$17:$G$30)) +
(SUMIF('Apply vinyl graphics'!$B$17:$B$30,B719,'Apply vinyl graphics'!$G$17:$G$30)) +
(SUMIF('Apply vinyl graphics (2)'!$B$17:$B$30,B719,'Apply vinyl graphics (2)'!$G$17:$G$30)) +
(SUMIF('Alum pan sign'!$B$17:$B$30,B719,'Alum pan sign'!$G$17:$G$30)) +
(SUMIF('Alum pan sign (2)'!$B$17:$B$30,B719,'Alum pan sign (2)'!$G$17:$G$30)) +
(SUMIF('Economy pan sign'!$B$17:$B$30,B719,'Economy pan sign'!$G$17:$G$30)) +
(SUMIF('Post and panel sign'!$B$17:$B$30,B719,'Post and panel sign'!$G$17:$G$30)) +
(SUMIF('Post and panel sign (2)'!$B$17:$B$30,B719,'Post and panel sign (2)'!$G$17:$G$30)) +
(SUMIF('Flat panels only'!$B$17:$B$30,B719,'Flat panels only'!$G$17:$G$30)) +
(SUMIF('Flat panels only (2)'!$B$17:$B$30,B719,'Flat panels only (2)'!$G$17:$G$30)) +
(SUMIF('Routed panel shapes'!$B$18:$B$31,B719,'Routed panel shapes'!$G$18:$G$31)) +
(SUMIF('Routed panel shapes (2)'!$B$18:$B$31,B719,'Routed panel shapes (2)'!$G$18:$G$31)) +
(SUMIF('Routed face only'!$B$17:$B$30,B719,'Routed face only'!$G$17:$G$30)) +
(SUMIF('Routed face only (2)'!$B$17:$B$30,B719,'Routed face only (2)'!$G$17:$G$30)) +
(SUMIF('Routed alum faces letters'!$B$17:$B$30,B719,'Routed alum faces letters'!$G$17:$G$30)) +
(SUMIF('Routed alum faces letters (2)'!$B$17:$B$30,B719,'Routed alum faces letters (2)'!$G$17:$G$30)) +
(SUMIF('Routed push through acrylic'!$B$17:$B$30,B719,'Routed push through acrylic'!$G$17:$G$30)) +
(SUMIF('Routed push through acrylic (2)'!$B$17:$B$30,B719,'Routed push through acrylic (2)'!$G$17:$G$30)) +
(SUMIF('Sf routed cabinet'!$B$17:$B$30,B719,'Sf routed cabinet'!$G$17:$G$30)) +
(SUMIF('Sf routed cabinet (2)'!$B$17:$B$30,B719,'Sf routed cabinet (2)'!$G$17:$G$30)) +
(SUMIF('Df routed cabinet'!$B$17:$B$30,B719,'Df routed cabinet'!$G$17:$G$30)) +
(SUMIF('Df routed cabinet (2)'!$B$17:$B$30,B719,'Df routed cabinet (2)'!$G$17:$G$30)) +
(SUMIF('Sf acrylic cabinet'!$B$17:$B$30,B719,'Sf acrylic cabinet'!$G$17:$G$30)) +
(SUMIF('Sf acrylic cabinet (2)'!$B$17:$B$30,B719,'Sf acrylic cabinet (2)'!$G$17:$G$30)) +
(SUMIF('Economy Sf acrylic'!$B$17:$B$30,B719,'Economy Sf acrylic'!$G$17:$G$30)) +
(SUMIF('Df acrylic cabinet'!$B$17:$B$30,B719,'Df acrylic cabinet'!$G$17:$G$30)) +
(SUMIF('Df acrylic cabinet (2)'!$B$17:$B$30,B719,'Df acrylic cabinet (2)'!$G$17:$G$30)) +
(SUMIF('Sf flex cabinet'!$B$17:$B$30,B719,'Sf flex cabinet'!$G$17:$G$30)) +
(SUMIF('Sf flex cabinet (2)'!$B$17:$B$30,B719,'Sf flex cabinet (2)'!$G$17:$G$30)) +
(SUMIF('Df flex cabinet'!$B$17:$B$36,B719,'Df flex cabinet'!$G$17:$G$36)) +
(SUMIF('Df flex cabinet (2)'!$B$17:$B$36,B719,'Df flex cabinet (2)'!$G$17:$G$36)) +
(SUMIF('Pole cover'!$B$17:$B$30,B719,'Pole cover'!$G$17:$G$30)) +
(SUMIF('Pole cover (2)'!$B$17:$B$30,B719,'Pole cover (2)'!$G$17:$G$30)) +
(SUMIF('Structural Steel Fab'!$B$17:$B$29,B719,'Structural Steel Fab'!$G$17:$G$29)) +
(SUMIF(Reveal!$B$17:$B$30,B719,Reveal!$G$17:$G$30)) +
(SUMIF('Reveal (2)'!$B$17:$B$30,B719,'Reveal (2)'!$G$17:$G$30)) +
(SUMIF('Crown cove top'!$B$17:$B$30,B719,'Crown cove top'!$G$17:$G$30)) +
(SUMIF('EMC assembly'!$B$17:$B$30,B719,'EMC assembly'!$G$17:$G$30)) +
(SUMIF(Crating!$B$17:$B$29,B719,Crating!$G$17:$G$29)) +
(SUMIF('LED wiring'!$B$17:$B$30,B719,'LED wiring'!$G$17:$G$30)) +
(SUMIF('Changeable copy face'!$B$17:$B$30,B719,'Changeable copy face'!$G$17:$G$30)) +
(SUMIF('Flex face assembly'!$B$17:$B$30,B719,'Flex face assembly'!$G$17:$G$30)) +
(SUMIF('Routed face assembly'!$B$17:$B$30,B719,'Routed face assembly'!$G$17:$G$30)) +
(SUMIF('Paint calculation'!$B$17:$B$30,B719,'Paint calculation'!$G$17:$G$30)) +
(SUMIF('Trimcap letter face'!$B$17:$B$30,B719,'Trimcap letter face'!$G$17:$G$30)) +
(SUMIF('Trimcap letter face (2)'!$B$17:$B$30,B719,'Trimcap letter face (2)'!$G$17:$G$30)) +
(SUMIF('Channel letter fabrication'!$B$17:$B$30,B719,'Channel letter fabrication'!$G$17:$G$30)) +
(SUMIF('Channel letter fabrication (2)'!$B$17:$B$30,B719,'Channel letter fabrication (2)'!$G$17:$G$30))</f>
        <v>0</v>
      </c>
    </row>
    <row r="720" spans="1:10">
      <c r="A720" s="28" t="str">
        <f>[1]ODBC!$A720</f>
        <v>HR400DX33 Mercury Vapor White</v>
      </c>
      <c r="B720" s="29" t="str">
        <f>[1]ODBC!B720</f>
        <v>42240</v>
      </c>
      <c r="C720" s="30">
        <f>IFERROR(VLOOKUP($B720,[1]ODBC!$B:$H,2,FALSE),"")</f>
        <v>16.260000000000002</v>
      </c>
      <c r="D720" s="30">
        <f>IFERROR(VLOOKUP($B720,[1]ODBC!$B:$H,3,FALSE),"")</f>
        <v>29.271000000000001</v>
      </c>
      <c r="E720" s="30" t="str">
        <f>IFERROR(VLOOKUP($B720,[1]ODBC!$B:$H,4,FALSE),"")</f>
        <v>EA</v>
      </c>
      <c r="F720" s="31">
        <f>IFERROR(VLOOKUP($B720,[1]ODBC!$B:$H,5,FALSE),"")</f>
        <v>44.45</v>
      </c>
      <c r="G720" s="32">
        <f>[1]ODBC!G720</f>
        <v>0</v>
      </c>
      <c r="H720" s="33">
        <f>SUM([1]ODBC!H720)</f>
        <v>0</v>
      </c>
      <c r="I720" s="41" t="str">
        <f>'Vinyl cutting'!$B$2</f>
        <v>J36938</v>
      </c>
      <c r="J720" s="42">
        <f ca="1">(SUMIF('Freeform time and material'!$B$17:$B$30,B720,'Freeform time and material'!$G$17:$G$30)) +
(SUMIF('Vinyl cutting'!$B$17:$B$30,B720,'Vinyl cutting'!$G$17:$G$30)) +
(SUMIF('Vinyl cutting (2)'!$B$17:$B$30,B720,'Vinyl cutting (2)'!$G$17:$G$30)) +
(SUMIF('Apply vinyl graphics'!$B$17:$B$30,B720,'Apply vinyl graphics'!$G$17:$G$30)) +
(SUMIF('Apply vinyl graphics (2)'!$B$17:$B$30,B720,'Apply vinyl graphics (2)'!$G$17:$G$30)) +
(SUMIF('Alum pan sign'!$B$17:$B$30,B720,'Alum pan sign'!$G$17:$G$30)) +
(SUMIF('Alum pan sign (2)'!$B$17:$B$30,B720,'Alum pan sign (2)'!$G$17:$G$30)) +
(SUMIF('Economy pan sign'!$B$17:$B$30,B720,'Economy pan sign'!$G$17:$G$30)) +
(SUMIF('Post and panel sign'!$B$17:$B$30,B720,'Post and panel sign'!$G$17:$G$30)) +
(SUMIF('Post and panel sign (2)'!$B$17:$B$30,B720,'Post and panel sign (2)'!$G$17:$G$30)) +
(SUMIF('Flat panels only'!$B$17:$B$30,B720,'Flat panels only'!$G$17:$G$30)) +
(SUMIF('Flat panels only (2)'!$B$17:$B$30,B720,'Flat panels only (2)'!$G$17:$G$30)) +
(SUMIF('Routed panel shapes'!$B$18:$B$31,B720,'Routed panel shapes'!$G$18:$G$31)) +
(SUMIF('Routed panel shapes (2)'!$B$18:$B$31,B720,'Routed panel shapes (2)'!$G$18:$G$31)) +
(SUMIF('Routed face only'!$B$17:$B$30,B720,'Routed face only'!$G$17:$G$30)) +
(SUMIF('Routed face only (2)'!$B$17:$B$30,B720,'Routed face only (2)'!$G$17:$G$30)) +
(SUMIF('Routed alum faces letters'!$B$17:$B$30,B720,'Routed alum faces letters'!$G$17:$G$30)) +
(SUMIF('Routed alum faces letters (2)'!$B$17:$B$30,B720,'Routed alum faces letters (2)'!$G$17:$G$30)) +
(SUMIF('Routed push through acrylic'!$B$17:$B$30,B720,'Routed push through acrylic'!$G$17:$G$30)) +
(SUMIF('Routed push through acrylic (2)'!$B$17:$B$30,B720,'Routed push through acrylic (2)'!$G$17:$G$30)) +
(SUMIF('Sf routed cabinet'!$B$17:$B$30,B720,'Sf routed cabinet'!$G$17:$G$30)) +
(SUMIF('Sf routed cabinet (2)'!$B$17:$B$30,B720,'Sf routed cabinet (2)'!$G$17:$G$30)) +
(SUMIF('Df routed cabinet'!$B$17:$B$30,B720,'Df routed cabinet'!$G$17:$G$30)) +
(SUMIF('Df routed cabinet (2)'!$B$17:$B$30,B720,'Df routed cabinet (2)'!$G$17:$G$30)) +
(SUMIF('Sf acrylic cabinet'!$B$17:$B$30,B720,'Sf acrylic cabinet'!$G$17:$G$30)) +
(SUMIF('Sf acrylic cabinet (2)'!$B$17:$B$30,B720,'Sf acrylic cabinet (2)'!$G$17:$G$30)) +
(SUMIF('Economy Sf acrylic'!$B$17:$B$30,B720,'Economy Sf acrylic'!$G$17:$G$30)) +
(SUMIF('Df acrylic cabinet'!$B$17:$B$30,B720,'Df acrylic cabinet'!$G$17:$G$30)) +
(SUMIF('Df acrylic cabinet (2)'!$B$17:$B$30,B720,'Df acrylic cabinet (2)'!$G$17:$G$30)) +
(SUMIF('Sf flex cabinet'!$B$17:$B$30,B720,'Sf flex cabinet'!$G$17:$G$30)) +
(SUMIF('Sf flex cabinet (2)'!$B$17:$B$30,B720,'Sf flex cabinet (2)'!$G$17:$G$30)) +
(SUMIF('Df flex cabinet'!$B$17:$B$36,B720,'Df flex cabinet'!$G$17:$G$36)) +
(SUMIF('Df flex cabinet (2)'!$B$17:$B$36,B720,'Df flex cabinet (2)'!$G$17:$G$36)) +
(SUMIF('Pole cover'!$B$17:$B$30,B720,'Pole cover'!$G$17:$G$30)) +
(SUMIF('Pole cover (2)'!$B$17:$B$30,B720,'Pole cover (2)'!$G$17:$G$30)) +
(SUMIF('Structural Steel Fab'!$B$17:$B$29,B720,'Structural Steel Fab'!$G$17:$G$29)) +
(SUMIF(Reveal!$B$17:$B$30,B720,Reveal!$G$17:$G$30)) +
(SUMIF('Reveal (2)'!$B$17:$B$30,B720,'Reveal (2)'!$G$17:$G$30)) +
(SUMIF('Crown cove top'!$B$17:$B$30,B720,'Crown cove top'!$G$17:$G$30)) +
(SUMIF('EMC assembly'!$B$17:$B$30,B720,'EMC assembly'!$G$17:$G$30)) +
(SUMIF(Crating!$B$17:$B$29,B720,Crating!$G$17:$G$29)) +
(SUMIF('LED wiring'!$B$17:$B$30,B720,'LED wiring'!$G$17:$G$30)) +
(SUMIF('Changeable copy face'!$B$17:$B$30,B720,'Changeable copy face'!$G$17:$G$30)) +
(SUMIF('Flex face assembly'!$B$17:$B$30,B720,'Flex face assembly'!$G$17:$G$30)) +
(SUMIF('Routed face assembly'!$B$17:$B$30,B720,'Routed face assembly'!$G$17:$G$30)) +
(SUMIF('Paint calculation'!$B$17:$B$30,B720,'Paint calculation'!$G$17:$G$30)) +
(SUMIF('Trimcap letter face'!$B$17:$B$30,B720,'Trimcap letter face'!$G$17:$G$30)) +
(SUMIF('Trimcap letter face (2)'!$B$17:$B$30,B720,'Trimcap letter face (2)'!$G$17:$G$30)) +
(SUMIF('Channel letter fabrication'!$B$17:$B$30,B720,'Channel letter fabrication'!$G$17:$G$30)) +
(SUMIF('Channel letter fabrication (2)'!$B$17:$B$30,B720,'Channel letter fabrication (2)'!$G$17:$G$30))</f>
        <v>0</v>
      </c>
    </row>
    <row r="721" spans="1:10">
      <c r="A721" s="28" t="str">
        <f>[1]ODBC!$A721</f>
        <v>MVR400U Metal Halide Clear</v>
      </c>
      <c r="B721" s="29" t="str">
        <f>[1]ODBC!B721</f>
        <v>42250</v>
      </c>
      <c r="C721" s="30">
        <f>IFERROR(VLOOKUP($B721,[1]ODBC!$B:$H,2,FALSE),"")</f>
        <v>18.446999999999999</v>
      </c>
      <c r="D721" s="30">
        <f>IFERROR(VLOOKUP($B721,[1]ODBC!$B:$H,3,FALSE),"")</f>
        <v>33.207999999999998</v>
      </c>
      <c r="E721" s="30" t="str">
        <f>IFERROR(VLOOKUP($B721,[1]ODBC!$B:$H,4,FALSE),"")</f>
        <v>EA</v>
      </c>
      <c r="F721" s="31">
        <f>IFERROR(VLOOKUP($B721,[1]ODBC!$B:$H,5,FALSE),"")</f>
        <v>44.45</v>
      </c>
      <c r="G721" s="32">
        <f>[1]ODBC!G721</f>
        <v>0</v>
      </c>
      <c r="H721" s="33">
        <f>SUM([1]ODBC!H721)</f>
        <v>46002</v>
      </c>
      <c r="I721" s="41" t="str">
        <f>'Vinyl cutting'!$B$2</f>
        <v>J36938</v>
      </c>
      <c r="J721" s="42">
        <f ca="1">(SUMIF('Freeform time and material'!$B$17:$B$30,B721,'Freeform time and material'!$G$17:$G$30)) +
(SUMIF('Vinyl cutting'!$B$17:$B$30,B721,'Vinyl cutting'!$G$17:$G$30)) +
(SUMIF('Vinyl cutting (2)'!$B$17:$B$30,B721,'Vinyl cutting (2)'!$G$17:$G$30)) +
(SUMIF('Apply vinyl graphics'!$B$17:$B$30,B721,'Apply vinyl graphics'!$G$17:$G$30)) +
(SUMIF('Apply vinyl graphics (2)'!$B$17:$B$30,B721,'Apply vinyl graphics (2)'!$G$17:$G$30)) +
(SUMIF('Alum pan sign'!$B$17:$B$30,B721,'Alum pan sign'!$G$17:$G$30)) +
(SUMIF('Alum pan sign (2)'!$B$17:$B$30,B721,'Alum pan sign (2)'!$G$17:$G$30)) +
(SUMIF('Economy pan sign'!$B$17:$B$30,B721,'Economy pan sign'!$G$17:$G$30)) +
(SUMIF('Post and panel sign'!$B$17:$B$30,B721,'Post and panel sign'!$G$17:$G$30)) +
(SUMIF('Post and panel sign (2)'!$B$17:$B$30,B721,'Post and panel sign (2)'!$G$17:$G$30)) +
(SUMIF('Flat panels only'!$B$17:$B$30,B721,'Flat panels only'!$G$17:$G$30)) +
(SUMIF('Flat panels only (2)'!$B$17:$B$30,B721,'Flat panels only (2)'!$G$17:$G$30)) +
(SUMIF('Routed panel shapes'!$B$18:$B$31,B721,'Routed panel shapes'!$G$18:$G$31)) +
(SUMIF('Routed panel shapes (2)'!$B$18:$B$31,B721,'Routed panel shapes (2)'!$G$18:$G$31)) +
(SUMIF('Routed face only'!$B$17:$B$30,B721,'Routed face only'!$G$17:$G$30)) +
(SUMIF('Routed face only (2)'!$B$17:$B$30,B721,'Routed face only (2)'!$G$17:$G$30)) +
(SUMIF('Routed alum faces letters'!$B$17:$B$30,B721,'Routed alum faces letters'!$G$17:$G$30)) +
(SUMIF('Routed alum faces letters (2)'!$B$17:$B$30,B721,'Routed alum faces letters (2)'!$G$17:$G$30)) +
(SUMIF('Routed push through acrylic'!$B$17:$B$30,B721,'Routed push through acrylic'!$G$17:$G$30)) +
(SUMIF('Routed push through acrylic (2)'!$B$17:$B$30,B721,'Routed push through acrylic (2)'!$G$17:$G$30)) +
(SUMIF('Sf routed cabinet'!$B$17:$B$30,B721,'Sf routed cabinet'!$G$17:$G$30)) +
(SUMIF('Sf routed cabinet (2)'!$B$17:$B$30,B721,'Sf routed cabinet (2)'!$G$17:$G$30)) +
(SUMIF('Df routed cabinet'!$B$17:$B$30,B721,'Df routed cabinet'!$G$17:$G$30)) +
(SUMIF('Df routed cabinet (2)'!$B$17:$B$30,B721,'Df routed cabinet (2)'!$G$17:$G$30)) +
(SUMIF('Sf acrylic cabinet'!$B$17:$B$30,B721,'Sf acrylic cabinet'!$G$17:$G$30)) +
(SUMIF('Sf acrylic cabinet (2)'!$B$17:$B$30,B721,'Sf acrylic cabinet (2)'!$G$17:$G$30)) +
(SUMIF('Economy Sf acrylic'!$B$17:$B$30,B721,'Economy Sf acrylic'!$G$17:$G$30)) +
(SUMIF('Df acrylic cabinet'!$B$17:$B$30,B721,'Df acrylic cabinet'!$G$17:$G$30)) +
(SUMIF('Df acrylic cabinet (2)'!$B$17:$B$30,B721,'Df acrylic cabinet (2)'!$G$17:$G$30)) +
(SUMIF('Sf flex cabinet'!$B$17:$B$30,B721,'Sf flex cabinet'!$G$17:$G$30)) +
(SUMIF('Sf flex cabinet (2)'!$B$17:$B$30,B721,'Sf flex cabinet (2)'!$G$17:$G$30)) +
(SUMIF('Df flex cabinet'!$B$17:$B$36,B721,'Df flex cabinet'!$G$17:$G$36)) +
(SUMIF('Df flex cabinet (2)'!$B$17:$B$36,B721,'Df flex cabinet (2)'!$G$17:$G$36)) +
(SUMIF('Pole cover'!$B$17:$B$30,B721,'Pole cover'!$G$17:$G$30)) +
(SUMIF('Pole cover (2)'!$B$17:$B$30,B721,'Pole cover (2)'!$G$17:$G$30)) +
(SUMIF('Structural Steel Fab'!$B$17:$B$29,B721,'Structural Steel Fab'!$G$17:$G$29)) +
(SUMIF(Reveal!$B$17:$B$30,B721,Reveal!$G$17:$G$30)) +
(SUMIF('Reveal (2)'!$B$17:$B$30,B721,'Reveal (2)'!$G$17:$G$30)) +
(SUMIF('Crown cove top'!$B$17:$B$30,B721,'Crown cove top'!$G$17:$G$30)) +
(SUMIF('EMC assembly'!$B$17:$B$30,B721,'EMC assembly'!$G$17:$G$30)) +
(SUMIF(Crating!$B$17:$B$29,B721,Crating!$G$17:$G$29)) +
(SUMIF('LED wiring'!$B$17:$B$30,B721,'LED wiring'!$G$17:$G$30)) +
(SUMIF('Changeable copy face'!$B$17:$B$30,B721,'Changeable copy face'!$G$17:$G$30)) +
(SUMIF('Flex face assembly'!$B$17:$B$30,B721,'Flex face assembly'!$G$17:$G$30)) +
(SUMIF('Routed face assembly'!$B$17:$B$30,B721,'Routed face assembly'!$G$17:$G$30)) +
(SUMIF('Paint calculation'!$B$17:$B$30,B721,'Paint calculation'!$G$17:$G$30)) +
(SUMIF('Trimcap letter face'!$B$17:$B$30,B721,'Trimcap letter face'!$G$17:$G$30)) +
(SUMIF('Trimcap letter face (2)'!$B$17:$B$30,B721,'Trimcap letter face (2)'!$G$17:$G$30)) +
(SUMIF('Channel letter fabrication'!$B$17:$B$30,B721,'Channel letter fabrication'!$G$17:$G$30)) +
(SUMIF('Channel letter fabrication (2)'!$B$17:$B$30,B721,'Channel letter fabrication (2)'!$G$17:$G$30))</f>
        <v>0</v>
      </c>
    </row>
    <row r="722" spans="1:10">
      <c r="A722" s="28" t="str">
        <f>[1]ODBC!$A722</f>
        <v>MVR400C/U Halide Coated</v>
      </c>
      <c r="B722" s="29" t="str">
        <f>[1]ODBC!B722</f>
        <v>42255</v>
      </c>
      <c r="C722" s="30">
        <f>IFERROR(VLOOKUP($B722,[1]ODBC!$B:$H,2,FALSE),"")</f>
        <v>20.957000000000001</v>
      </c>
      <c r="D722" s="30">
        <f>IFERROR(VLOOKUP($B722,[1]ODBC!$B:$H,3,FALSE),"")</f>
        <v>37.725999999999999</v>
      </c>
      <c r="E722" s="30" t="str">
        <f>IFERROR(VLOOKUP($B722,[1]ODBC!$B:$H,4,FALSE),"")</f>
        <v>EA</v>
      </c>
      <c r="F722" s="31">
        <f>IFERROR(VLOOKUP($B722,[1]ODBC!$B:$H,5,FALSE),"")</f>
        <v>44.45</v>
      </c>
      <c r="G722" s="32">
        <f>[1]ODBC!G722</f>
        <v>0</v>
      </c>
      <c r="H722" s="33">
        <f>SUM([1]ODBC!H722)</f>
        <v>45373</v>
      </c>
      <c r="I722" s="41" t="str">
        <f>'Vinyl cutting'!$B$2</f>
        <v>J36938</v>
      </c>
      <c r="J722" s="42">
        <f ca="1">(SUMIF('Freeform time and material'!$B$17:$B$30,B722,'Freeform time and material'!$G$17:$G$30)) +
(SUMIF('Vinyl cutting'!$B$17:$B$30,B722,'Vinyl cutting'!$G$17:$G$30)) +
(SUMIF('Vinyl cutting (2)'!$B$17:$B$30,B722,'Vinyl cutting (2)'!$G$17:$G$30)) +
(SUMIF('Apply vinyl graphics'!$B$17:$B$30,B722,'Apply vinyl graphics'!$G$17:$G$30)) +
(SUMIF('Apply vinyl graphics (2)'!$B$17:$B$30,B722,'Apply vinyl graphics (2)'!$G$17:$G$30)) +
(SUMIF('Alum pan sign'!$B$17:$B$30,B722,'Alum pan sign'!$G$17:$G$30)) +
(SUMIF('Alum pan sign (2)'!$B$17:$B$30,B722,'Alum pan sign (2)'!$G$17:$G$30)) +
(SUMIF('Economy pan sign'!$B$17:$B$30,B722,'Economy pan sign'!$G$17:$G$30)) +
(SUMIF('Post and panel sign'!$B$17:$B$30,B722,'Post and panel sign'!$G$17:$G$30)) +
(SUMIF('Post and panel sign (2)'!$B$17:$B$30,B722,'Post and panel sign (2)'!$G$17:$G$30)) +
(SUMIF('Flat panels only'!$B$17:$B$30,B722,'Flat panels only'!$G$17:$G$30)) +
(SUMIF('Flat panels only (2)'!$B$17:$B$30,B722,'Flat panels only (2)'!$G$17:$G$30)) +
(SUMIF('Routed panel shapes'!$B$18:$B$31,B722,'Routed panel shapes'!$G$18:$G$31)) +
(SUMIF('Routed panel shapes (2)'!$B$18:$B$31,B722,'Routed panel shapes (2)'!$G$18:$G$31)) +
(SUMIF('Routed face only'!$B$17:$B$30,B722,'Routed face only'!$G$17:$G$30)) +
(SUMIF('Routed face only (2)'!$B$17:$B$30,B722,'Routed face only (2)'!$G$17:$G$30)) +
(SUMIF('Routed alum faces letters'!$B$17:$B$30,B722,'Routed alum faces letters'!$G$17:$G$30)) +
(SUMIF('Routed alum faces letters (2)'!$B$17:$B$30,B722,'Routed alum faces letters (2)'!$G$17:$G$30)) +
(SUMIF('Routed push through acrylic'!$B$17:$B$30,B722,'Routed push through acrylic'!$G$17:$G$30)) +
(SUMIF('Routed push through acrylic (2)'!$B$17:$B$30,B722,'Routed push through acrylic (2)'!$G$17:$G$30)) +
(SUMIF('Sf routed cabinet'!$B$17:$B$30,B722,'Sf routed cabinet'!$G$17:$G$30)) +
(SUMIF('Sf routed cabinet (2)'!$B$17:$B$30,B722,'Sf routed cabinet (2)'!$G$17:$G$30)) +
(SUMIF('Df routed cabinet'!$B$17:$B$30,B722,'Df routed cabinet'!$G$17:$G$30)) +
(SUMIF('Df routed cabinet (2)'!$B$17:$B$30,B722,'Df routed cabinet (2)'!$G$17:$G$30)) +
(SUMIF('Sf acrylic cabinet'!$B$17:$B$30,B722,'Sf acrylic cabinet'!$G$17:$G$30)) +
(SUMIF('Sf acrylic cabinet (2)'!$B$17:$B$30,B722,'Sf acrylic cabinet (2)'!$G$17:$G$30)) +
(SUMIF('Economy Sf acrylic'!$B$17:$B$30,B722,'Economy Sf acrylic'!$G$17:$G$30)) +
(SUMIF('Df acrylic cabinet'!$B$17:$B$30,B722,'Df acrylic cabinet'!$G$17:$G$30)) +
(SUMIF('Df acrylic cabinet (2)'!$B$17:$B$30,B722,'Df acrylic cabinet (2)'!$G$17:$G$30)) +
(SUMIF('Sf flex cabinet'!$B$17:$B$30,B722,'Sf flex cabinet'!$G$17:$G$30)) +
(SUMIF('Sf flex cabinet (2)'!$B$17:$B$30,B722,'Sf flex cabinet (2)'!$G$17:$G$30)) +
(SUMIF('Df flex cabinet'!$B$17:$B$36,B722,'Df flex cabinet'!$G$17:$G$36)) +
(SUMIF('Df flex cabinet (2)'!$B$17:$B$36,B722,'Df flex cabinet (2)'!$G$17:$G$36)) +
(SUMIF('Pole cover'!$B$17:$B$30,B722,'Pole cover'!$G$17:$G$30)) +
(SUMIF('Pole cover (2)'!$B$17:$B$30,B722,'Pole cover (2)'!$G$17:$G$30)) +
(SUMIF('Structural Steel Fab'!$B$17:$B$29,B722,'Structural Steel Fab'!$G$17:$G$29)) +
(SUMIF(Reveal!$B$17:$B$30,B722,Reveal!$G$17:$G$30)) +
(SUMIF('Reveal (2)'!$B$17:$B$30,B722,'Reveal (2)'!$G$17:$G$30)) +
(SUMIF('Crown cove top'!$B$17:$B$30,B722,'Crown cove top'!$G$17:$G$30)) +
(SUMIF('EMC assembly'!$B$17:$B$30,B722,'EMC assembly'!$G$17:$G$30)) +
(SUMIF(Crating!$B$17:$B$29,B722,Crating!$G$17:$G$29)) +
(SUMIF('LED wiring'!$B$17:$B$30,B722,'LED wiring'!$G$17:$G$30)) +
(SUMIF('Changeable copy face'!$B$17:$B$30,B722,'Changeable copy face'!$G$17:$G$30)) +
(SUMIF('Flex face assembly'!$B$17:$B$30,B722,'Flex face assembly'!$G$17:$G$30)) +
(SUMIF('Routed face assembly'!$B$17:$B$30,B722,'Routed face assembly'!$G$17:$G$30)) +
(SUMIF('Paint calculation'!$B$17:$B$30,B722,'Paint calculation'!$G$17:$G$30)) +
(SUMIF('Trimcap letter face'!$B$17:$B$30,B722,'Trimcap letter face'!$G$17:$G$30)) +
(SUMIF('Trimcap letter face (2)'!$B$17:$B$30,B722,'Trimcap letter face (2)'!$G$17:$G$30)) +
(SUMIF('Channel letter fabrication'!$B$17:$B$30,B722,'Channel letter fabrication'!$G$17:$G$30)) +
(SUMIF('Channel letter fabrication (2)'!$B$17:$B$30,B722,'Channel letter fabrication (2)'!$G$17:$G$30))</f>
        <v>0</v>
      </c>
    </row>
    <row r="723" spans="1:10">
      <c r="A723" s="28" t="str">
        <f>[1]ODBC!$A723</f>
        <v>42260</v>
      </c>
      <c r="B723" s="29" t="str">
        <f>[1]ODBC!B723</f>
        <v>42260</v>
      </c>
      <c r="C723" s="30">
        <f>IFERROR(VLOOKUP($B723,[1]ODBC!$B:$H,2,FALSE),"")</f>
        <v>16.152000000000001</v>
      </c>
      <c r="D723" s="30">
        <f>IFERROR(VLOOKUP($B723,[1]ODBC!$B:$H,3,FALSE),"")</f>
        <v>29.077000000000002</v>
      </c>
      <c r="E723" s="30" t="str">
        <f>IFERROR(VLOOKUP($B723,[1]ODBC!$B:$H,4,FALSE),"")</f>
        <v>EA</v>
      </c>
      <c r="F723" s="31">
        <f>IFERROR(VLOOKUP($B723,[1]ODBC!$B:$H,5,FALSE),"")</f>
        <v>44.45</v>
      </c>
      <c r="G723" s="32">
        <f>[1]ODBC!G723</f>
        <v>0</v>
      </c>
      <c r="H723" s="33">
        <f>SUM([1]ODBC!H723)</f>
        <v>46042</v>
      </c>
      <c r="I723" s="41" t="str">
        <f>'Vinyl cutting'!$B$2</f>
        <v>J36938</v>
      </c>
      <c r="J723" s="42">
        <f ca="1">(SUMIF('Freeform time and material'!$B$17:$B$30,B723,'Freeform time and material'!$G$17:$G$30)) +
(SUMIF('Vinyl cutting'!$B$17:$B$30,B723,'Vinyl cutting'!$G$17:$G$30)) +
(SUMIF('Vinyl cutting (2)'!$B$17:$B$30,B723,'Vinyl cutting (2)'!$G$17:$G$30)) +
(SUMIF('Apply vinyl graphics'!$B$17:$B$30,B723,'Apply vinyl graphics'!$G$17:$G$30)) +
(SUMIF('Apply vinyl graphics (2)'!$B$17:$B$30,B723,'Apply vinyl graphics (2)'!$G$17:$G$30)) +
(SUMIF('Alum pan sign'!$B$17:$B$30,B723,'Alum pan sign'!$G$17:$G$30)) +
(SUMIF('Alum pan sign (2)'!$B$17:$B$30,B723,'Alum pan sign (2)'!$G$17:$G$30)) +
(SUMIF('Economy pan sign'!$B$17:$B$30,B723,'Economy pan sign'!$G$17:$G$30)) +
(SUMIF('Post and panel sign'!$B$17:$B$30,B723,'Post and panel sign'!$G$17:$G$30)) +
(SUMIF('Post and panel sign (2)'!$B$17:$B$30,B723,'Post and panel sign (2)'!$G$17:$G$30)) +
(SUMIF('Flat panels only'!$B$17:$B$30,B723,'Flat panels only'!$G$17:$G$30)) +
(SUMIF('Flat panels only (2)'!$B$17:$B$30,B723,'Flat panels only (2)'!$G$17:$G$30)) +
(SUMIF('Routed panel shapes'!$B$18:$B$31,B723,'Routed panel shapes'!$G$18:$G$31)) +
(SUMIF('Routed panel shapes (2)'!$B$18:$B$31,B723,'Routed panel shapes (2)'!$G$18:$G$31)) +
(SUMIF('Routed face only'!$B$17:$B$30,B723,'Routed face only'!$G$17:$G$30)) +
(SUMIF('Routed face only (2)'!$B$17:$B$30,B723,'Routed face only (2)'!$G$17:$G$30)) +
(SUMIF('Routed alum faces letters'!$B$17:$B$30,B723,'Routed alum faces letters'!$G$17:$G$30)) +
(SUMIF('Routed alum faces letters (2)'!$B$17:$B$30,B723,'Routed alum faces letters (2)'!$G$17:$G$30)) +
(SUMIF('Routed push through acrylic'!$B$17:$B$30,B723,'Routed push through acrylic'!$G$17:$G$30)) +
(SUMIF('Routed push through acrylic (2)'!$B$17:$B$30,B723,'Routed push through acrylic (2)'!$G$17:$G$30)) +
(SUMIF('Sf routed cabinet'!$B$17:$B$30,B723,'Sf routed cabinet'!$G$17:$G$30)) +
(SUMIF('Sf routed cabinet (2)'!$B$17:$B$30,B723,'Sf routed cabinet (2)'!$G$17:$G$30)) +
(SUMIF('Df routed cabinet'!$B$17:$B$30,B723,'Df routed cabinet'!$G$17:$G$30)) +
(SUMIF('Df routed cabinet (2)'!$B$17:$B$30,B723,'Df routed cabinet (2)'!$G$17:$G$30)) +
(SUMIF('Sf acrylic cabinet'!$B$17:$B$30,B723,'Sf acrylic cabinet'!$G$17:$G$30)) +
(SUMIF('Sf acrylic cabinet (2)'!$B$17:$B$30,B723,'Sf acrylic cabinet (2)'!$G$17:$G$30)) +
(SUMIF('Economy Sf acrylic'!$B$17:$B$30,B723,'Economy Sf acrylic'!$G$17:$G$30)) +
(SUMIF('Df acrylic cabinet'!$B$17:$B$30,B723,'Df acrylic cabinet'!$G$17:$G$30)) +
(SUMIF('Df acrylic cabinet (2)'!$B$17:$B$30,B723,'Df acrylic cabinet (2)'!$G$17:$G$30)) +
(SUMIF('Sf flex cabinet'!$B$17:$B$30,B723,'Sf flex cabinet'!$G$17:$G$30)) +
(SUMIF('Sf flex cabinet (2)'!$B$17:$B$30,B723,'Sf flex cabinet (2)'!$G$17:$G$30)) +
(SUMIF('Df flex cabinet'!$B$17:$B$36,B723,'Df flex cabinet'!$G$17:$G$36)) +
(SUMIF('Df flex cabinet (2)'!$B$17:$B$36,B723,'Df flex cabinet (2)'!$G$17:$G$36)) +
(SUMIF('Pole cover'!$B$17:$B$30,B723,'Pole cover'!$G$17:$G$30)) +
(SUMIF('Pole cover (2)'!$B$17:$B$30,B723,'Pole cover (2)'!$G$17:$G$30)) +
(SUMIF('Structural Steel Fab'!$B$17:$B$29,B723,'Structural Steel Fab'!$G$17:$G$29)) +
(SUMIF(Reveal!$B$17:$B$30,B723,Reveal!$G$17:$G$30)) +
(SUMIF('Reveal (2)'!$B$17:$B$30,B723,'Reveal (2)'!$G$17:$G$30)) +
(SUMIF('Crown cove top'!$B$17:$B$30,B723,'Crown cove top'!$G$17:$G$30)) +
(SUMIF('EMC assembly'!$B$17:$B$30,B723,'EMC assembly'!$G$17:$G$30)) +
(SUMIF(Crating!$B$17:$B$29,B723,Crating!$G$17:$G$29)) +
(SUMIF('LED wiring'!$B$17:$B$30,B723,'LED wiring'!$G$17:$G$30)) +
(SUMIF('Changeable copy face'!$B$17:$B$30,B723,'Changeable copy face'!$G$17:$G$30)) +
(SUMIF('Flex face assembly'!$B$17:$B$30,B723,'Flex face assembly'!$G$17:$G$30)) +
(SUMIF('Routed face assembly'!$B$17:$B$30,B723,'Routed face assembly'!$G$17:$G$30)) +
(SUMIF('Paint calculation'!$B$17:$B$30,B723,'Paint calculation'!$G$17:$G$30)) +
(SUMIF('Trimcap letter face'!$B$17:$B$30,B723,'Trimcap letter face'!$G$17:$G$30)) +
(SUMIF('Trimcap letter face (2)'!$B$17:$B$30,B723,'Trimcap letter face (2)'!$G$17:$G$30)) +
(SUMIF('Channel letter fabrication'!$B$17:$B$30,B723,'Channel letter fabrication'!$G$17:$G$30)) +
(SUMIF('Channel letter fabrication (2)'!$B$17:$B$30,B723,'Channel letter fabrication (2)'!$G$17:$G$30))</f>
        <v>0</v>
      </c>
    </row>
    <row r="724" spans="1:10">
      <c r="A724" s="28" t="str">
        <f>[1]ODBC!$A724</f>
        <v>NR-LU400D High Pressure Sodium</v>
      </c>
      <c r="B724" s="29" t="str">
        <f>[1]ODBC!B724</f>
        <v>42265</v>
      </c>
      <c r="C724" s="30">
        <f>IFERROR(VLOOKUP($B724,[1]ODBC!$B:$H,2,FALSE),"")</f>
        <v>15.935</v>
      </c>
      <c r="D724" s="30">
        <f>IFERROR(VLOOKUP($B724,[1]ODBC!$B:$H,3,FALSE),"")</f>
        <v>28.686</v>
      </c>
      <c r="E724" s="30" t="str">
        <f>IFERROR(VLOOKUP($B724,[1]ODBC!$B:$H,4,FALSE),"")</f>
        <v>EA</v>
      </c>
      <c r="F724" s="31">
        <f>IFERROR(VLOOKUP($B724,[1]ODBC!$B:$H,5,FALSE),"")</f>
        <v>44.45</v>
      </c>
      <c r="G724" s="32">
        <f>[1]ODBC!G724</f>
        <v>0</v>
      </c>
      <c r="H724" s="33">
        <f>SUM([1]ODBC!H724)</f>
        <v>44998</v>
      </c>
      <c r="I724" s="41" t="str">
        <f>'Vinyl cutting'!$B$2</f>
        <v>J36938</v>
      </c>
      <c r="J724" s="42">
        <f ca="1">(SUMIF('Freeform time and material'!$B$17:$B$30,B724,'Freeform time and material'!$G$17:$G$30)) +
(SUMIF('Vinyl cutting'!$B$17:$B$30,B724,'Vinyl cutting'!$G$17:$G$30)) +
(SUMIF('Vinyl cutting (2)'!$B$17:$B$30,B724,'Vinyl cutting (2)'!$G$17:$G$30)) +
(SUMIF('Apply vinyl graphics'!$B$17:$B$30,B724,'Apply vinyl graphics'!$G$17:$G$30)) +
(SUMIF('Apply vinyl graphics (2)'!$B$17:$B$30,B724,'Apply vinyl graphics (2)'!$G$17:$G$30)) +
(SUMIF('Alum pan sign'!$B$17:$B$30,B724,'Alum pan sign'!$G$17:$G$30)) +
(SUMIF('Alum pan sign (2)'!$B$17:$B$30,B724,'Alum pan sign (2)'!$G$17:$G$30)) +
(SUMIF('Economy pan sign'!$B$17:$B$30,B724,'Economy pan sign'!$G$17:$G$30)) +
(SUMIF('Post and panel sign'!$B$17:$B$30,B724,'Post and panel sign'!$G$17:$G$30)) +
(SUMIF('Post and panel sign (2)'!$B$17:$B$30,B724,'Post and panel sign (2)'!$G$17:$G$30)) +
(SUMIF('Flat panels only'!$B$17:$B$30,B724,'Flat panels only'!$G$17:$G$30)) +
(SUMIF('Flat panels only (2)'!$B$17:$B$30,B724,'Flat panels only (2)'!$G$17:$G$30)) +
(SUMIF('Routed panel shapes'!$B$18:$B$31,B724,'Routed panel shapes'!$G$18:$G$31)) +
(SUMIF('Routed panel shapes (2)'!$B$18:$B$31,B724,'Routed panel shapes (2)'!$G$18:$G$31)) +
(SUMIF('Routed face only'!$B$17:$B$30,B724,'Routed face only'!$G$17:$G$30)) +
(SUMIF('Routed face only (2)'!$B$17:$B$30,B724,'Routed face only (2)'!$G$17:$G$30)) +
(SUMIF('Routed alum faces letters'!$B$17:$B$30,B724,'Routed alum faces letters'!$G$17:$G$30)) +
(SUMIF('Routed alum faces letters (2)'!$B$17:$B$30,B724,'Routed alum faces letters (2)'!$G$17:$G$30)) +
(SUMIF('Routed push through acrylic'!$B$17:$B$30,B724,'Routed push through acrylic'!$G$17:$G$30)) +
(SUMIF('Routed push through acrylic (2)'!$B$17:$B$30,B724,'Routed push through acrylic (2)'!$G$17:$G$30)) +
(SUMIF('Sf routed cabinet'!$B$17:$B$30,B724,'Sf routed cabinet'!$G$17:$G$30)) +
(SUMIF('Sf routed cabinet (2)'!$B$17:$B$30,B724,'Sf routed cabinet (2)'!$G$17:$G$30)) +
(SUMIF('Df routed cabinet'!$B$17:$B$30,B724,'Df routed cabinet'!$G$17:$G$30)) +
(SUMIF('Df routed cabinet (2)'!$B$17:$B$30,B724,'Df routed cabinet (2)'!$G$17:$G$30)) +
(SUMIF('Sf acrylic cabinet'!$B$17:$B$30,B724,'Sf acrylic cabinet'!$G$17:$G$30)) +
(SUMIF('Sf acrylic cabinet (2)'!$B$17:$B$30,B724,'Sf acrylic cabinet (2)'!$G$17:$G$30)) +
(SUMIF('Economy Sf acrylic'!$B$17:$B$30,B724,'Economy Sf acrylic'!$G$17:$G$30)) +
(SUMIF('Df acrylic cabinet'!$B$17:$B$30,B724,'Df acrylic cabinet'!$G$17:$G$30)) +
(SUMIF('Df acrylic cabinet (2)'!$B$17:$B$30,B724,'Df acrylic cabinet (2)'!$G$17:$G$30)) +
(SUMIF('Sf flex cabinet'!$B$17:$B$30,B724,'Sf flex cabinet'!$G$17:$G$30)) +
(SUMIF('Sf flex cabinet (2)'!$B$17:$B$30,B724,'Sf flex cabinet (2)'!$G$17:$G$30)) +
(SUMIF('Df flex cabinet'!$B$17:$B$36,B724,'Df flex cabinet'!$G$17:$G$36)) +
(SUMIF('Df flex cabinet (2)'!$B$17:$B$36,B724,'Df flex cabinet (2)'!$G$17:$G$36)) +
(SUMIF('Pole cover'!$B$17:$B$30,B724,'Pole cover'!$G$17:$G$30)) +
(SUMIF('Pole cover (2)'!$B$17:$B$30,B724,'Pole cover (2)'!$G$17:$G$30)) +
(SUMIF('Structural Steel Fab'!$B$17:$B$29,B724,'Structural Steel Fab'!$G$17:$G$29)) +
(SUMIF(Reveal!$B$17:$B$30,B724,Reveal!$G$17:$G$30)) +
(SUMIF('Reveal (2)'!$B$17:$B$30,B724,'Reveal (2)'!$G$17:$G$30)) +
(SUMIF('Crown cove top'!$B$17:$B$30,B724,'Crown cove top'!$G$17:$G$30)) +
(SUMIF('EMC assembly'!$B$17:$B$30,B724,'EMC assembly'!$G$17:$G$30)) +
(SUMIF(Crating!$B$17:$B$29,B724,Crating!$G$17:$G$29)) +
(SUMIF('LED wiring'!$B$17:$B$30,B724,'LED wiring'!$G$17:$G$30)) +
(SUMIF('Changeable copy face'!$B$17:$B$30,B724,'Changeable copy face'!$G$17:$G$30)) +
(SUMIF('Flex face assembly'!$B$17:$B$30,B724,'Flex face assembly'!$G$17:$G$30)) +
(SUMIF('Routed face assembly'!$B$17:$B$30,B724,'Routed face assembly'!$G$17:$G$30)) +
(SUMIF('Paint calculation'!$B$17:$B$30,B724,'Paint calculation'!$G$17:$G$30)) +
(SUMIF('Trimcap letter face'!$B$17:$B$30,B724,'Trimcap letter face'!$G$17:$G$30)) +
(SUMIF('Trimcap letter face (2)'!$B$17:$B$30,B724,'Trimcap letter face (2)'!$G$17:$G$30)) +
(SUMIF('Channel letter fabrication'!$B$17:$B$30,B724,'Channel letter fabrication'!$G$17:$G$30)) +
(SUMIF('Channel letter fabrication (2)'!$B$17:$B$30,B724,'Channel letter fabrication (2)'!$G$17:$G$30))</f>
        <v>0</v>
      </c>
    </row>
    <row r="725" spans="1:10">
      <c r="A725" s="28" t="str">
        <f>[1]ODBC!$A725</f>
        <v>NR-LU600 High Pressure Sodium</v>
      </c>
      <c r="B725" s="29" t="str">
        <f>[1]ODBC!B725</f>
        <v>42266</v>
      </c>
      <c r="C725" s="30">
        <f>IFERROR(VLOOKUP($B725,[1]ODBC!$B:$H,2,FALSE),"")</f>
        <v>99</v>
      </c>
      <c r="D725" s="30">
        <f>IFERROR(VLOOKUP($B725,[1]ODBC!$B:$H,3,FALSE),"")</f>
        <v>178.21799999999999</v>
      </c>
      <c r="E725" s="30" t="str">
        <f>IFERROR(VLOOKUP($B725,[1]ODBC!$B:$H,4,FALSE),"")</f>
        <v>EA</v>
      </c>
      <c r="F725" s="31">
        <f>IFERROR(VLOOKUP($B725,[1]ODBC!$B:$H,5,FALSE),"")</f>
        <v>44.45</v>
      </c>
      <c r="G725" s="32">
        <f>[1]ODBC!G725</f>
        <v>0</v>
      </c>
      <c r="H725" s="33">
        <f>SUM([1]ODBC!H725)</f>
        <v>0</v>
      </c>
      <c r="I725" s="41" t="str">
        <f>'Vinyl cutting'!$B$2</f>
        <v>J36938</v>
      </c>
      <c r="J725" s="42">
        <f ca="1">(SUMIF('Freeform time and material'!$B$17:$B$30,B725,'Freeform time and material'!$G$17:$G$30)) +
(SUMIF('Vinyl cutting'!$B$17:$B$30,B725,'Vinyl cutting'!$G$17:$G$30)) +
(SUMIF('Vinyl cutting (2)'!$B$17:$B$30,B725,'Vinyl cutting (2)'!$G$17:$G$30)) +
(SUMIF('Apply vinyl graphics'!$B$17:$B$30,B725,'Apply vinyl graphics'!$G$17:$G$30)) +
(SUMIF('Apply vinyl graphics (2)'!$B$17:$B$30,B725,'Apply vinyl graphics (2)'!$G$17:$G$30)) +
(SUMIF('Alum pan sign'!$B$17:$B$30,B725,'Alum pan sign'!$G$17:$G$30)) +
(SUMIF('Alum pan sign (2)'!$B$17:$B$30,B725,'Alum pan sign (2)'!$G$17:$G$30)) +
(SUMIF('Economy pan sign'!$B$17:$B$30,B725,'Economy pan sign'!$G$17:$G$30)) +
(SUMIF('Post and panel sign'!$B$17:$B$30,B725,'Post and panel sign'!$G$17:$G$30)) +
(SUMIF('Post and panel sign (2)'!$B$17:$B$30,B725,'Post and panel sign (2)'!$G$17:$G$30)) +
(SUMIF('Flat panels only'!$B$17:$B$30,B725,'Flat panels only'!$G$17:$G$30)) +
(SUMIF('Flat panels only (2)'!$B$17:$B$30,B725,'Flat panels only (2)'!$G$17:$G$30)) +
(SUMIF('Routed panel shapes'!$B$18:$B$31,B725,'Routed panel shapes'!$G$18:$G$31)) +
(SUMIF('Routed panel shapes (2)'!$B$18:$B$31,B725,'Routed panel shapes (2)'!$G$18:$G$31)) +
(SUMIF('Routed face only'!$B$17:$B$30,B725,'Routed face only'!$G$17:$G$30)) +
(SUMIF('Routed face only (2)'!$B$17:$B$30,B725,'Routed face only (2)'!$G$17:$G$30)) +
(SUMIF('Routed alum faces letters'!$B$17:$B$30,B725,'Routed alum faces letters'!$G$17:$G$30)) +
(SUMIF('Routed alum faces letters (2)'!$B$17:$B$30,B725,'Routed alum faces letters (2)'!$G$17:$G$30)) +
(SUMIF('Routed push through acrylic'!$B$17:$B$30,B725,'Routed push through acrylic'!$G$17:$G$30)) +
(SUMIF('Routed push through acrylic (2)'!$B$17:$B$30,B725,'Routed push through acrylic (2)'!$G$17:$G$30)) +
(SUMIF('Sf routed cabinet'!$B$17:$B$30,B725,'Sf routed cabinet'!$G$17:$G$30)) +
(SUMIF('Sf routed cabinet (2)'!$B$17:$B$30,B725,'Sf routed cabinet (2)'!$G$17:$G$30)) +
(SUMIF('Df routed cabinet'!$B$17:$B$30,B725,'Df routed cabinet'!$G$17:$G$30)) +
(SUMIF('Df routed cabinet (2)'!$B$17:$B$30,B725,'Df routed cabinet (2)'!$G$17:$G$30)) +
(SUMIF('Sf acrylic cabinet'!$B$17:$B$30,B725,'Sf acrylic cabinet'!$G$17:$G$30)) +
(SUMIF('Sf acrylic cabinet (2)'!$B$17:$B$30,B725,'Sf acrylic cabinet (2)'!$G$17:$G$30)) +
(SUMIF('Economy Sf acrylic'!$B$17:$B$30,B725,'Economy Sf acrylic'!$G$17:$G$30)) +
(SUMIF('Df acrylic cabinet'!$B$17:$B$30,B725,'Df acrylic cabinet'!$G$17:$G$30)) +
(SUMIF('Df acrylic cabinet (2)'!$B$17:$B$30,B725,'Df acrylic cabinet (2)'!$G$17:$G$30)) +
(SUMIF('Sf flex cabinet'!$B$17:$B$30,B725,'Sf flex cabinet'!$G$17:$G$30)) +
(SUMIF('Sf flex cabinet (2)'!$B$17:$B$30,B725,'Sf flex cabinet (2)'!$G$17:$G$30)) +
(SUMIF('Df flex cabinet'!$B$17:$B$36,B725,'Df flex cabinet'!$G$17:$G$36)) +
(SUMIF('Df flex cabinet (2)'!$B$17:$B$36,B725,'Df flex cabinet (2)'!$G$17:$G$36)) +
(SUMIF('Pole cover'!$B$17:$B$30,B725,'Pole cover'!$G$17:$G$30)) +
(SUMIF('Pole cover (2)'!$B$17:$B$30,B725,'Pole cover (2)'!$G$17:$G$30)) +
(SUMIF('Structural Steel Fab'!$B$17:$B$29,B725,'Structural Steel Fab'!$G$17:$G$29)) +
(SUMIF(Reveal!$B$17:$B$30,B725,Reveal!$G$17:$G$30)) +
(SUMIF('Reveal (2)'!$B$17:$B$30,B725,'Reveal (2)'!$G$17:$G$30)) +
(SUMIF('Crown cove top'!$B$17:$B$30,B725,'Crown cove top'!$G$17:$G$30)) +
(SUMIF('EMC assembly'!$B$17:$B$30,B725,'EMC assembly'!$G$17:$G$30)) +
(SUMIF(Crating!$B$17:$B$29,B725,Crating!$G$17:$G$29)) +
(SUMIF('LED wiring'!$B$17:$B$30,B725,'LED wiring'!$G$17:$G$30)) +
(SUMIF('Changeable copy face'!$B$17:$B$30,B725,'Changeable copy face'!$G$17:$G$30)) +
(SUMIF('Flex face assembly'!$B$17:$B$30,B725,'Flex face assembly'!$G$17:$G$30)) +
(SUMIF('Routed face assembly'!$B$17:$B$30,B725,'Routed face assembly'!$G$17:$G$30)) +
(SUMIF('Paint calculation'!$B$17:$B$30,B725,'Paint calculation'!$G$17:$G$30)) +
(SUMIF('Trimcap letter face'!$B$17:$B$30,B725,'Trimcap letter face'!$G$17:$G$30)) +
(SUMIF('Trimcap letter face (2)'!$B$17:$B$30,B725,'Trimcap letter face (2)'!$G$17:$G$30)) +
(SUMIF('Channel letter fabrication'!$B$17:$B$30,B725,'Channel letter fabrication'!$G$17:$G$30)) +
(SUMIF('Channel letter fabrication (2)'!$B$17:$B$30,B725,'Channel letter fabrication (2)'!$G$17:$G$30))</f>
        <v>0</v>
      </c>
    </row>
    <row r="726" spans="1:10">
      <c r="A726" s="28" t="str">
        <f>[1]ODBC!$A726</f>
        <v>MS750 PS BU HO R3</v>
      </c>
      <c r="B726" s="29" t="str">
        <f>[1]ODBC!B726</f>
        <v>42268</v>
      </c>
      <c r="C726" s="30">
        <f>IFERROR(VLOOKUP($B726,[1]ODBC!$B:$H,2,FALSE),"")</f>
        <v>42</v>
      </c>
      <c r="D726" s="30">
        <f>IFERROR(VLOOKUP($B726,[1]ODBC!$B:$H,3,FALSE),"")</f>
        <v>75.608000000000004</v>
      </c>
      <c r="E726" s="30" t="str">
        <f>IFERROR(VLOOKUP($B726,[1]ODBC!$B:$H,4,FALSE),"")</f>
        <v>EA</v>
      </c>
      <c r="F726" s="31">
        <f>IFERROR(VLOOKUP($B726,[1]ODBC!$B:$H,5,FALSE),"")</f>
        <v>44.45</v>
      </c>
      <c r="G726" s="32">
        <f>[1]ODBC!G726</f>
        <v>0</v>
      </c>
      <c r="H726" s="33">
        <f>SUM([1]ODBC!H726)</f>
        <v>0</v>
      </c>
      <c r="I726" s="41" t="str">
        <f>'Vinyl cutting'!$B$2</f>
        <v>J36938</v>
      </c>
      <c r="J726" s="42">
        <f ca="1">(SUMIF('Freeform time and material'!$B$17:$B$30,B726,'Freeform time and material'!$G$17:$G$30)) +
(SUMIF('Vinyl cutting'!$B$17:$B$30,B726,'Vinyl cutting'!$G$17:$G$30)) +
(SUMIF('Vinyl cutting (2)'!$B$17:$B$30,B726,'Vinyl cutting (2)'!$G$17:$G$30)) +
(SUMIF('Apply vinyl graphics'!$B$17:$B$30,B726,'Apply vinyl graphics'!$G$17:$G$30)) +
(SUMIF('Apply vinyl graphics (2)'!$B$17:$B$30,B726,'Apply vinyl graphics (2)'!$G$17:$G$30)) +
(SUMIF('Alum pan sign'!$B$17:$B$30,B726,'Alum pan sign'!$G$17:$G$30)) +
(SUMIF('Alum pan sign (2)'!$B$17:$B$30,B726,'Alum pan sign (2)'!$G$17:$G$30)) +
(SUMIF('Economy pan sign'!$B$17:$B$30,B726,'Economy pan sign'!$G$17:$G$30)) +
(SUMIF('Post and panel sign'!$B$17:$B$30,B726,'Post and panel sign'!$G$17:$G$30)) +
(SUMIF('Post and panel sign (2)'!$B$17:$B$30,B726,'Post and panel sign (2)'!$G$17:$G$30)) +
(SUMIF('Flat panels only'!$B$17:$B$30,B726,'Flat panels only'!$G$17:$G$30)) +
(SUMIF('Flat panels only (2)'!$B$17:$B$30,B726,'Flat panels only (2)'!$G$17:$G$30)) +
(SUMIF('Routed panel shapes'!$B$18:$B$31,B726,'Routed panel shapes'!$G$18:$G$31)) +
(SUMIF('Routed panel shapes (2)'!$B$18:$B$31,B726,'Routed panel shapes (2)'!$G$18:$G$31)) +
(SUMIF('Routed face only'!$B$17:$B$30,B726,'Routed face only'!$G$17:$G$30)) +
(SUMIF('Routed face only (2)'!$B$17:$B$30,B726,'Routed face only (2)'!$G$17:$G$30)) +
(SUMIF('Routed alum faces letters'!$B$17:$B$30,B726,'Routed alum faces letters'!$G$17:$G$30)) +
(SUMIF('Routed alum faces letters (2)'!$B$17:$B$30,B726,'Routed alum faces letters (2)'!$G$17:$G$30)) +
(SUMIF('Routed push through acrylic'!$B$17:$B$30,B726,'Routed push through acrylic'!$G$17:$G$30)) +
(SUMIF('Routed push through acrylic (2)'!$B$17:$B$30,B726,'Routed push through acrylic (2)'!$G$17:$G$30)) +
(SUMIF('Sf routed cabinet'!$B$17:$B$30,B726,'Sf routed cabinet'!$G$17:$G$30)) +
(SUMIF('Sf routed cabinet (2)'!$B$17:$B$30,B726,'Sf routed cabinet (2)'!$G$17:$G$30)) +
(SUMIF('Df routed cabinet'!$B$17:$B$30,B726,'Df routed cabinet'!$G$17:$G$30)) +
(SUMIF('Df routed cabinet (2)'!$B$17:$B$30,B726,'Df routed cabinet (2)'!$G$17:$G$30)) +
(SUMIF('Sf acrylic cabinet'!$B$17:$B$30,B726,'Sf acrylic cabinet'!$G$17:$G$30)) +
(SUMIF('Sf acrylic cabinet (2)'!$B$17:$B$30,B726,'Sf acrylic cabinet (2)'!$G$17:$G$30)) +
(SUMIF('Economy Sf acrylic'!$B$17:$B$30,B726,'Economy Sf acrylic'!$G$17:$G$30)) +
(SUMIF('Df acrylic cabinet'!$B$17:$B$30,B726,'Df acrylic cabinet'!$G$17:$G$30)) +
(SUMIF('Df acrylic cabinet (2)'!$B$17:$B$30,B726,'Df acrylic cabinet (2)'!$G$17:$G$30)) +
(SUMIF('Sf flex cabinet'!$B$17:$B$30,B726,'Sf flex cabinet'!$G$17:$G$30)) +
(SUMIF('Sf flex cabinet (2)'!$B$17:$B$30,B726,'Sf flex cabinet (2)'!$G$17:$G$30)) +
(SUMIF('Df flex cabinet'!$B$17:$B$36,B726,'Df flex cabinet'!$G$17:$G$36)) +
(SUMIF('Df flex cabinet (2)'!$B$17:$B$36,B726,'Df flex cabinet (2)'!$G$17:$G$36)) +
(SUMIF('Pole cover'!$B$17:$B$30,B726,'Pole cover'!$G$17:$G$30)) +
(SUMIF('Pole cover (2)'!$B$17:$B$30,B726,'Pole cover (2)'!$G$17:$G$30)) +
(SUMIF('Structural Steel Fab'!$B$17:$B$29,B726,'Structural Steel Fab'!$G$17:$G$29)) +
(SUMIF(Reveal!$B$17:$B$30,B726,Reveal!$G$17:$G$30)) +
(SUMIF('Reveal (2)'!$B$17:$B$30,B726,'Reveal (2)'!$G$17:$G$30)) +
(SUMIF('Crown cove top'!$B$17:$B$30,B726,'Crown cove top'!$G$17:$G$30)) +
(SUMIF('EMC assembly'!$B$17:$B$30,B726,'EMC assembly'!$G$17:$G$30)) +
(SUMIF(Crating!$B$17:$B$29,B726,Crating!$G$17:$G$29)) +
(SUMIF('LED wiring'!$B$17:$B$30,B726,'LED wiring'!$G$17:$G$30)) +
(SUMIF('Changeable copy face'!$B$17:$B$30,B726,'Changeable copy face'!$G$17:$G$30)) +
(SUMIF('Flex face assembly'!$B$17:$B$30,B726,'Flex face assembly'!$G$17:$G$30)) +
(SUMIF('Routed face assembly'!$B$17:$B$30,B726,'Routed face assembly'!$G$17:$G$30)) +
(SUMIF('Paint calculation'!$B$17:$B$30,B726,'Paint calculation'!$G$17:$G$30)) +
(SUMIF('Trimcap letter face'!$B$17:$B$30,B726,'Trimcap letter face'!$G$17:$G$30)) +
(SUMIF('Trimcap letter face (2)'!$B$17:$B$30,B726,'Trimcap letter face (2)'!$G$17:$G$30)) +
(SUMIF('Channel letter fabrication'!$B$17:$B$30,B726,'Channel letter fabrication'!$G$17:$G$30)) +
(SUMIF('Channel letter fabrication (2)'!$B$17:$B$30,B726,'Channel letter fabrication (2)'!$G$17:$G$30))</f>
        <v>0</v>
      </c>
    </row>
    <row r="727" spans="1:10">
      <c r="A727" s="28" t="str">
        <f>[1]ODBC!$A727</f>
        <v>NR-HR1000DX36 Mercury Vapor White</v>
      </c>
      <c r="B727" s="29" t="str">
        <f>[1]ODBC!B727</f>
        <v>42270</v>
      </c>
      <c r="C727" s="30">
        <f>IFERROR(VLOOKUP($B727,[1]ODBC!$B:$H,2,FALSE),"")</f>
        <v>39.799999999999997</v>
      </c>
      <c r="D727" s="30">
        <f>IFERROR(VLOOKUP($B727,[1]ODBC!$B:$H,3,FALSE),"")</f>
        <v>71.647000000000006</v>
      </c>
      <c r="E727" s="30" t="str">
        <f>IFERROR(VLOOKUP($B727,[1]ODBC!$B:$H,4,FALSE),"")</f>
        <v>EA</v>
      </c>
      <c r="F727" s="31">
        <f>IFERROR(VLOOKUP($B727,[1]ODBC!$B:$H,5,FALSE),"")</f>
        <v>44.45</v>
      </c>
      <c r="G727" s="32">
        <f>[1]ODBC!G727</f>
        <v>0</v>
      </c>
      <c r="H727" s="33">
        <f>SUM([1]ODBC!H727)</f>
        <v>0</v>
      </c>
      <c r="I727" s="41" t="str">
        <f>'Vinyl cutting'!$B$2</f>
        <v>J36938</v>
      </c>
      <c r="J727" s="42">
        <f ca="1">(SUMIF('Freeform time and material'!$B$17:$B$30,B727,'Freeform time and material'!$G$17:$G$30)) +
(SUMIF('Vinyl cutting'!$B$17:$B$30,B727,'Vinyl cutting'!$G$17:$G$30)) +
(SUMIF('Vinyl cutting (2)'!$B$17:$B$30,B727,'Vinyl cutting (2)'!$G$17:$G$30)) +
(SUMIF('Apply vinyl graphics'!$B$17:$B$30,B727,'Apply vinyl graphics'!$G$17:$G$30)) +
(SUMIF('Apply vinyl graphics (2)'!$B$17:$B$30,B727,'Apply vinyl graphics (2)'!$G$17:$G$30)) +
(SUMIF('Alum pan sign'!$B$17:$B$30,B727,'Alum pan sign'!$G$17:$G$30)) +
(SUMIF('Alum pan sign (2)'!$B$17:$B$30,B727,'Alum pan sign (2)'!$G$17:$G$30)) +
(SUMIF('Economy pan sign'!$B$17:$B$30,B727,'Economy pan sign'!$G$17:$G$30)) +
(SUMIF('Post and panel sign'!$B$17:$B$30,B727,'Post and panel sign'!$G$17:$G$30)) +
(SUMIF('Post and panel sign (2)'!$B$17:$B$30,B727,'Post and panel sign (2)'!$G$17:$G$30)) +
(SUMIF('Flat panels only'!$B$17:$B$30,B727,'Flat panels only'!$G$17:$G$30)) +
(SUMIF('Flat panels only (2)'!$B$17:$B$30,B727,'Flat panels only (2)'!$G$17:$G$30)) +
(SUMIF('Routed panel shapes'!$B$18:$B$31,B727,'Routed panel shapes'!$G$18:$G$31)) +
(SUMIF('Routed panel shapes (2)'!$B$18:$B$31,B727,'Routed panel shapes (2)'!$G$18:$G$31)) +
(SUMIF('Routed face only'!$B$17:$B$30,B727,'Routed face only'!$G$17:$G$30)) +
(SUMIF('Routed face only (2)'!$B$17:$B$30,B727,'Routed face only (2)'!$G$17:$G$30)) +
(SUMIF('Routed alum faces letters'!$B$17:$B$30,B727,'Routed alum faces letters'!$G$17:$G$30)) +
(SUMIF('Routed alum faces letters (2)'!$B$17:$B$30,B727,'Routed alum faces letters (2)'!$G$17:$G$30)) +
(SUMIF('Routed push through acrylic'!$B$17:$B$30,B727,'Routed push through acrylic'!$G$17:$G$30)) +
(SUMIF('Routed push through acrylic (2)'!$B$17:$B$30,B727,'Routed push through acrylic (2)'!$G$17:$G$30)) +
(SUMIF('Sf routed cabinet'!$B$17:$B$30,B727,'Sf routed cabinet'!$G$17:$G$30)) +
(SUMIF('Sf routed cabinet (2)'!$B$17:$B$30,B727,'Sf routed cabinet (2)'!$G$17:$G$30)) +
(SUMIF('Df routed cabinet'!$B$17:$B$30,B727,'Df routed cabinet'!$G$17:$G$30)) +
(SUMIF('Df routed cabinet (2)'!$B$17:$B$30,B727,'Df routed cabinet (2)'!$G$17:$G$30)) +
(SUMIF('Sf acrylic cabinet'!$B$17:$B$30,B727,'Sf acrylic cabinet'!$G$17:$G$30)) +
(SUMIF('Sf acrylic cabinet (2)'!$B$17:$B$30,B727,'Sf acrylic cabinet (2)'!$G$17:$G$30)) +
(SUMIF('Economy Sf acrylic'!$B$17:$B$30,B727,'Economy Sf acrylic'!$G$17:$G$30)) +
(SUMIF('Df acrylic cabinet'!$B$17:$B$30,B727,'Df acrylic cabinet'!$G$17:$G$30)) +
(SUMIF('Df acrylic cabinet (2)'!$B$17:$B$30,B727,'Df acrylic cabinet (2)'!$G$17:$G$30)) +
(SUMIF('Sf flex cabinet'!$B$17:$B$30,B727,'Sf flex cabinet'!$G$17:$G$30)) +
(SUMIF('Sf flex cabinet (2)'!$B$17:$B$30,B727,'Sf flex cabinet (2)'!$G$17:$G$30)) +
(SUMIF('Df flex cabinet'!$B$17:$B$36,B727,'Df flex cabinet'!$G$17:$G$36)) +
(SUMIF('Df flex cabinet (2)'!$B$17:$B$36,B727,'Df flex cabinet (2)'!$G$17:$G$36)) +
(SUMIF('Pole cover'!$B$17:$B$30,B727,'Pole cover'!$G$17:$G$30)) +
(SUMIF('Pole cover (2)'!$B$17:$B$30,B727,'Pole cover (2)'!$G$17:$G$30)) +
(SUMIF('Structural Steel Fab'!$B$17:$B$29,B727,'Structural Steel Fab'!$G$17:$G$29)) +
(SUMIF(Reveal!$B$17:$B$30,B727,Reveal!$G$17:$G$30)) +
(SUMIF('Reveal (2)'!$B$17:$B$30,B727,'Reveal (2)'!$G$17:$G$30)) +
(SUMIF('Crown cove top'!$B$17:$B$30,B727,'Crown cove top'!$G$17:$G$30)) +
(SUMIF('EMC assembly'!$B$17:$B$30,B727,'EMC assembly'!$G$17:$G$30)) +
(SUMIF(Crating!$B$17:$B$29,B727,Crating!$G$17:$G$29)) +
(SUMIF('LED wiring'!$B$17:$B$30,B727,'LED wiring'!$G$17:$G$30)) +
(SUMIF('Changeable copy face'!$B$17:$B$30,B727,'Changeable copy face'!$G$17:$G$30)) +
(SUMIF('Flex face assembly'!$B$17:$B$30,B727,'Flex face assembly'!$G$17:$G$30)) +
(SUMIF('Routed face assembly'!$B$17:$B$30,B727,'Routed face assembly'!$G$17:$G$30)) +
(SUMIF('Paint calculation'!$B$17:$B$30,B727,'Paint calculation'!$G$17:$G$30)) +
(SUMIF('Trimcap letter face'!$B$17:$B$30,B727,'Trimcap letter face'!$G$17:$G$30)) +
(SUMIF('Trimcap letter face (2)'!$B$17:$B$30,B727,'Trimcap letter face (2)'!$G$17:$G$30)) +
(SUMIF('Channel letter fabrication'!$B$17:$B$30,B727,'Channel letter fabrication'!$G$17:$G$30)) +
(SUMIF('Channel letter fabrication (2)'!$B$17:$B$30,B727,'Channel letter fabrication (2)'!$G$17:$G$30))</f>
        <v>0</v>
      </c>
    </row>
    <row r="728" spans="1:10">
      <c r="A728" s="28" t="str">
        <f>[1]ODBC!$A728</f>
        <v>MVR1000U Metal Halide Clear</v>
      </c>
      <c r="B728" s="29" t="str">
        <f>[1]ODBC!B728</f>
        <v>42280</v>
      </c>
      <c r="C728" s="30">
        <f>IFERROR(VLOOKUP($B728,[1]ODBC!$B:$H,2,FALSE),"")</f>
        <v>39.411999999999999</v>
      </c>
      <c r="D728" s="30">
        <f>IFERROR(VLOOKUP($B728,[1]ODBC!$B:$H,3,FALSE),"")</f>
        <v>70.948999999999998</v>
      </c>
      <c r="E728" s="30" t="str">
        <f>IFERROR(VLOOKUP($B728,[1]ODBC!$B:$H,4,FALSE),"")</f>
        <v>EA</v>
      </c>
      <c r="F728" s="31">
        <f>IFERROR(VLOOKUP($B728,[1]ODBC!$B:$H,5,FALSE),"")</f>
        <v>44.45</v>
      </c>
      <c r="G728" s="32">
        <f>[1]ODBC!G728</f>
        <v>0</v>
      </c>
      <c r="H728" s="33">
        <f>SUM([1]ODBC!H728)</f>
        <v>44929</v>
      </c>
      <c r="I728" s="41" t="str">
        <f>'Vinyl cutting'!$B$2</f>
        <v>J36938</v>
      </c>
      <c r="J728" s="42">
        <f ca="1">(SUMIF('Freeform time and material'!$B$17:$B$30,B728,'Freeform time and material'!$G$17:$G$30)) +
(SUMIF('Vinyl cutting'!$B$17:$B$30,B728,'Vinyl cutting'!$G$17:$G$30)) +
(SUMIF('Vinyl cutting (2)'!$B$17:$B$30,B728,'Vinyl cutting (2)'!$G$17:$G$30)) +
(SUMIF('Apply vinyl graphics'!$B$17:$B$30,B728,'Apply vinyl graphics'!$G$17:$G$30)) +
(SUMIF('Apply vinyl graphics (2)'!$B$17:$B$30,B728,'Apply vinyl graphics (2)'!$G$17:$G$30)) +
(SUMIF('Alum pan sign'!$B$17:$B$30,B728,'Alum pan sign'!$G$17:$G$30)) +
(SUMIF('Alum pan sign (2)'!$B$17:$B$30,B728,'Alum pan sign (2)'!$G$17:$G$30)) +
(SUMIF('Economy pan sign'!$B$17:$B$30,B728,'Economy pan sign'!$G$17:$G$30)) +
(SUMIF('Post and panel sign'!$B$17:$B$30,B728,'Post and panel sign'!$G$17:$G$30)) +
(SUMIF('Post and panel sign (2)'!$B$17:$B$30,B728,'Post and panel sign (2)'!$G$17:$G$30)) +
(SUMIF('Flat panels only'!$B$17:$B$30,B728,'Flat panels only'!$G$17:$G$30)) +
(SUMIF('Flat panels only (2)'!$B$17:$B$30,B728,'Flat panels only (2)'!$G$17:$G$30)) +
(SUMIF('Routed panel shapes'!$B$18:$B$31,B728,'Routed panel shapes'!$G$18:$G$31)) +
(SUMIF('Routed panel shapes (2)'!$B$18:$B$31,B728,'Routed panel shapes (2)'!$G$18:$G$31)) +
(SUMIF('Routed face only'!$B$17:$B$30,B728,'Routed face only'!$G$17:$G$30)) +
(SUMIF('Routed face only (2)'!$B$17:$B$30,B728,'Routed face only (2)'!$G$17:$G$30)) +
(SUMIF('Routed alum faces letters'!$B$17:$B$30,B728,'Routed alum faces letters'!$G$17:$G$30)) +
(SUMIF('Routed alum faces letters (2)'!$B$17:$B$30,B728,'Routed alum faces letters (2)'!$G$17:$G$30)) +
(SUMIF('Routed push through acrylic'!$B$17:$B$30,B728,'Routed push through acrylic'!$G$17:$G$30)) +
(SUMIF('Routed push through acrylic (2)'!$B$17:$B$30,B728,'Routed push through acrylic (2)'!$G$17:$G$30)) +
(SUMIF('Sf routed cabinet'!$B$17:$B$30,B728,'Sf routed cabinet'!$G$17:$G$30)) +
(SUMIF('Sf routed cabinet (2)'!$B$17:$B$30,B728,'Sf routed cabinet (2)'!$G$17:$G$30)) +
(SUMIF('Df routed cabinet'!$B$17:$B$30,B728,'Df routed cabinet'!$G$17:$G$30)) +
(SUMIF('Df routed cabinet (2)'!$B$17:$B$30,B728,'Df routed cabinet (2)'!$G$17:$G$30)) +
(SUMIF('Sf acrylic cabinet'!$B$17:$B$30,B728,'Sf acrylic cabinet'!$G$17:$G$30)) +
(SUMIF('Sf acrylic cabinet (2)'!$B$17:$B$30,B728,'Sf acrylic cabinet (2)'!$G$17:$G$30)) +
(SUMIF('Economy Sf acrylic'!$B$17:$B$30,B728,'Economy Sf acrylic'!$G$17:$G$30)) +
(SUMIF('Df acrylic cabinet'!$B$17:$B$30,B728,'Df acrylic cabinet'!$G$17:$G$30)) +
(SUMIF('Df acrylic cabinet (2)'!$B$17:$B$30,B728,'Df acrylic cabinet (2)'!$G$17:$G$30)) +
(SUMIF('Sf flex cabinet'!$B$17:$B$30,B728,'Sf flex cabinet'!$G$17:$G$30)) +
(SUMIF('Sf flex cabinet (2)'!$B$17:$B$30,B728,'Sf flex cabinet (2)'!$G$17:$G$30)) +
(SUMIF('Df flex cabinet'!$B$17:$B$36,B728,'Df flex cabinet'!$G$17:$G$36)) +
(SUMIF('Df flex cabinet (2)'!$B$17:$B$36,B728,'Df flex cabinet (2)'!$G$17:$G$36)) +
(SUMIF('Pole cover'!$B$17:$B$30,B728,'Pole cover'!$G$17:$G$30)) +
(SUMIF('Pole cover (2)'!$B$17:$B$30,B728,'Pole cover (2)'!$G$17:$G$30)) +
(SUMIF('Structural Steel Fab'!$B$17:$B$29,B728,'Structural Steel Fab'!$G$17:$G$29)) +
(SUMIF(Reveal!$B$17:$B$30,B728,Reveal!$G$17:$G$30)) +
(SUMIF('Reveal (2)'!$B$17:$B$30,B728,'Reveal (2)'!$G$17:$G$30)) +
(SUMIF('Crown cove top'!$B$17:$B$30,B728,'Crown cove top'!$G$17:$G$30)) +
(SUMIF('EMC assembly'!$B$17:$B$30,B728,'EMC assembly'!$G$17:$G$30)) +
(SUMIF(Crating!$B$17:$B$29,B728,Crating!$G$17:$G$29)) +
(SUMIF('LED wiring'!$B$17:$B$30,B728,'LED wiring'!$G$17:$G$30)) +
(SUMIF('Changeable copy face'!$B$17:$B$30,B728,'Changeable copy face'!$G$17:$G$30)) +
(SUMIF('Flex face assembly'!$B$17:$B$30,B728,'Flex face assembly'!$G$17:$G$30)) +
(SUMIF('Routed face assembly'!$B$17:$B$30,B728,'Routed face assembly'!$G$17:$G$30)) +
(SUMIF('Paint calculation'!$B$17:$B$30,B728,'Paint calculation'!$G$17:$G$30)) +
(SUMIF('Trimcap letter face'!$B$17:$B$30,B728,'Trimcap letter face'!$G$17:$G$30)) +
(SUMIF('Trimcap letter face (2)'!$B$17:$B$30,B728,'Trimcap letter face (2)'!$G$17:$G$30)) +
(SUMIF('Channel letter fabrication'!$B$17:$B$30,B728,'Channel letter fabrication'!$G$17:$G$30)) +
(SUMIF('Channel letter fabrication (2)'!$B$17:$B$30,B728,'Channel letter fabrication (2)'!$G$17:$G$30))</f>
        <v>0</v>
      </c>
    </row>
    <row r="729" spans="1:10">
      <c r="A729" s="28" t="str">
        <f>[1]ODBC!$A729</f>
        <v>MVR1000-BT37 Metal Halide</v>
      </c>
      <c r="B729" s="29" t="str">
        <f>[1]ODBC!B729</f>
        <v>42290</v>
      </c>
      <c r="C729" s="30">
        <f>IFERROR(VLOOKUP($B729,[1]ODBC!$B:$H,2,FALSE),"")</f>
        <v>33.973999999999997</v>
      </c>
      <c r="D729" s="30">
        <f>IFERROR(VLOOKUP($B729,[1]ODBC!$B:$H,3,FALSE),"")</f>
        <v>61.158999999999999</v>
      </c>
      <c r="E729" s="30" t="str">
        <f>IFERROR(VLOOKUP($B729,[1]ODBC!$B:$H,4,FALSE),"")</f>
        <v>EA</v>
      </c>
      <c r="F729" s="31">
        <f>IFERROR(VLOOKUP($B729,[1]ODBC!$B:$H,5,FALSE),"")</f>
        <v>44.45</v>
      </c>
      <c r="G729" s="32">
        <f>[1]ODBC!G729</f>
        <v>0</v>
      </c>
      <c r="H729" s="33">
        <f>SUM([1]ODBC!H729)</f>
        <v>46027</v>
      </c>
      <c r="I729" s="41" t="str">
        <f>'Vinyl cutting'!$B$2</f>
        <v>J36938</v>
      </c>
      <c r="J729" s="42">
        <f ca="1">(SUMIF('Freeform time and material'!$B$17:$B$30,B729,'Freeform time and material'!$G$17:$G$30)) +
(SUMIF('Vinyl cutting'!$B$17:$B$30,B729,'Vinyl cutting'!$G$17:$G$30)) +
(SUMIF('Vinyl cutting (2)'!$B$17:$B$30,B729,'Vinyl cutting (2)'!$G$17:$G$30)) +
(SUMIF('Apply vinyl graphics'!$B$17:$B$30,B729,'Apply vinyl graphics'!$G$17:$G$30)) +
(SUMIF('Apply vinyl graphics (2)'!$B$17:$B$30,B729,'Apply vinyl graphics (2)'!$G$17:$G$30)) +
(SUMIF('Alum pan sign'!$B$17:$B$30,B729,'Alum pan sign'!$G$17:$G$30)) +
(SUMIF('Alum pan sign (2)'!$B$17:$B$30,B729,'Alum pan sign (2)'!$G$17:$G$30)) +
(SUMIF('Economy pan sign'!$B$17:$B$30,B729,'Economy pan sign'!$G$17:$G$30)) +
(SUMIF('Post and panel sign'!$B$17:$B$30,B729,'Post and panel sign'!$G$17:$G$30)) +
(SUMIF('Post and panel sign (2)'!$B$17:$B$30,B729,'Post and panel sign (2)'!$G$17:$G$30)) +
(SUMIF('Flat panels only'!$B$17:$B$30,B729,'Flat panels only'!$G$17:$G$30)) +
(SUMIF('Flat panels only (2)'!$B$17:$B$30,B729,'Flat panels only (2)'!$G$17:$G$30)) +
(SUMIF('Routed panel shapes'!$B$18:$B$31,B729,'Routed panel shapes'!$G$18:$G$31)) +
(SUMIF('Routed panel shapes (2)'!$B$18:$B$31,B729,'Routed panel shapes (2)'!$G$18:$G$31)) +
(SUMIF('Routed face only'!$B$17:$B$30,B729,'Routed face only'!$G$17:$G$30)) +
(SUMIF('Routed face only (2)'!$B$17:$B$30,B729,'Routed face only (2)'!$G$17:$G$30)) +
(SUMIF('Routed alum faces letters'!$B$17:$B$30,B729,'Routed alum faces letters'!$G$17:$G$30)) +
(SUMIF('Routed alum faces letters (2)'!$B$17:$B$30,B729,'Routed alum faces letters (2)'!$G$17:$G$30)) +
(SUMIF('Routed push through acrylic'!$B$17:$B$30,B729,'Routed push through acrylic'!$G$17:$G$30)) +
(SUMIF('Routed push through acrylic (2)'!$B$17:$B$30,B729,'Routed push through acrylic (2)'!$G$17:$G$30)) +
(SUMIF('Sf routed cabinet'!$B$17:$B$30,B729,'Sf routed cabinet'!$G$17:$G$30)) +
(SUMIF('Sf routed cabinet (2)'!$B$17:$B$30,B729,'Sf routed cabinet (2)'!$G$17:$G$30)) +
(SUMIF('Df routed cabinet'!$B$17:$B$30,B729,'Df routed cabinet'!$G$17:$G$30)) +
(SUMIF('Df routed cabinet (2)'!$B$17:$B$30,B729,'Df routed cabinet (2)'!$G$17:$G$30)) +
(SUMIF('Sf acrylic cabinet'!$B$17:$B$30,B729,'Sf acrylic cabinet'!$G$17:$G$30)) +
(SUMIF('Sf acrylic cabinet (2)'!$B$17:$B$30,B729,'Sf acrylic cabinet (2)'!$G$17:$G$30)) +
(SUMIF('Economy Sf acrylic'!$B$17:$B$30,B729,'Economy Sf acrylic'!$G$17:$G$30)) +
(SUMIF('Df acrylic cabinet'!$B$17:$B$30,B729,'Df acrylic cabinet'!$G$17:$G$30)) +
(SUMIF('Df acrylic cabinet (2)'!$B$17:$B$30,B729,'Df acrylic cabinet (2)'!$G$17:$G$30)) +
(SUMIF('Sf flex cabinet'!$B$17:$B$30,B729,'Sf flex cabinet'!$G$17:$G$30)) +
(SUMIF('Sf flex cabinet (2)'!$B$17:$B$30,B729,'Sf flex cabinet (2)'!$G$17:$G$30)) +
(SUMIF('Df flex cabinet'!$B$17:$B$36,B729,'Df flex cabinet'!$G$17:$G$36)) +
(SUMIF('Df flex cabinet (2)'!$B$17:$B$36,B729,'Df flex cabinet (2)'!$G$17:$G$36)) +
(SUMIF('Pole cover'!$B$17:$B$30,B729,'Pole cover'!$G$17:$G$30)) +
(SUMIF('Pole cover (2)'!$B$17:$B$30,B729,'Pole cover (2)'!$G$17:$G$30)) +
(SUMIF('Structural Steel Fab'!$B$17:$B$29,B729,'Structural Steel Fab'!$G$17:$G$29)) +
(SUMIF(Reveal!$B$17:$B$30,B729,Reveal!$G$17:$G$30)) +
(SUMIF('Reveal (2)'!$B$17:$B$30,B729,'Reveal (2)'!$G$17:$G$30)) +
(SUMIF('Crown cove top'!$B$17:$B$30,B729,'Crown cove top'!$G$17:$G$30)) +
(SUMIF('EMC assembly'!$B$17:$B$30,B729,'EMC assembly'!$G$17:$G$30)) +
(SUMIF(Crating!$B$17:$B$29,B729,Crating!$G$17:$G$29)) +
(SUMIF('LED wiring'!$B$17:$B$30,B729,'LED wiring'!$G$17:$G$30)) +
(SUMIF('Changeable copy face'!$B$17:$B$30,B729,'Changeable copy face'!$G$17:$G$30)) +
(SUMIF('Flex face assembly'!$B$17:$B$30,B729,'Flex face assembly'!$G$17:$G$30)) +
(SUMIF('Routed face assembly'!$B$17:$B$30,B729,'Routed face assembly'!$G$17:$G$30)) +
(SUMIF('Paint calculation'!$B$17:$B$30,B729,'Paint calculation'!$G$17:$G$30)) +
(SUMIF('Trimcap letter face'!$B$17:$B$30,B729,'Trimcap letter face'!$G$17:$G$30)) +
(SUMIF('Trimcap letter face (2)'!$B$17:$B$30,B729,'Trimcap letter face (2)'!$G$17:$G$30)) +
(SUMIF('Channel letter fabrication'!$B$17:$B$30,B729,'Channel letter fabrication'!$G$17:$G$30)) +
(SUMIF('Channel letter fabrication (2)'!$B$17:$B$30,B729,'Channel letter fabrication (2)'!$G$17:$G$30))</f>
        <v>0</v>
      </c>
    </row>
    <row r="730" spans="1:10">
      <c r="A730" s="28" t="str">
        <f>[1]ODBC!$A730</f>
        <v>NR-LU1000 High Pressure Sodium</v>
      </c>
      <c r="B730" s="29" t="str">
        <f>[1]ODBC!B730</f>
        <v>42295</v>
      </c>
      <c r="C730" s="30">
        <f>IFERROR(VLOOKUP($B730,[1]ODBC!$B:$H,2,FALSE),"")</f>
        <v>57.68</v>
      </c>
      <c r="D730" s="30">
        <f>IFERROR(VLOOKUP($B730,[1]ODBC!$B:$H,3,FALSE),"")</f>
        <v>103.834</v>
      </c>
      <c r="E730" s="30" t="str">
        <f>IFERROR(VLOOKUP($B730,[1]ODBC!$B:$H,4,FALSE),"")</f>
        <v>EA</v>
      </c>
      <c r="F730" s="31">
        <f>IFERROR(VLOOKUP($B730,[1]ODBC!$B:$H,5,FALSE),"")</f>
        <v>44.45</v>
      </c>
      <c r="G730" s="32">
        <f>[1]ODBC!G730</f>
        <v>0</v>
      </c>
      <c r="H730" s="33">
        <f>SUM([1]ODBC!H730)</f>
        <v>0</v>
      </c>
      <c r="I730" s="41" t="str">
        <f>'Vinyl cutting'!$B$2</f>
        <v>J36938</v>
      </c>
      <c r="J730" s="42">
        <f ca="1">(SUMIF('Freeform time and material'!$B$17:$B$30,B730,'Freeform time and material'!$G$17:$G$30)) +
(SUMIF('Vinyl cutting'!$B$17:$B$30,B730,'Vinyl cutting'!$G$17:$G$30)) +
(SUMIF('Vinyl cutting (2)'!$B$17:$B$30,B730,'Vinyl cutting (2)'!$G$17:$G$30)) +
(SUMIF('Apply vinyl graphics'!$B$17:$B$30,B730,'Apply vinyl graphics'!$G$17:$G$30)) +
(SUMIF('Apply vinyl graphics (2)'!$B$17:$B$30,B730,'Apply vinyl graphics (2)'!$G$17:$G$30)) +
(SUMIF('Alum pan sign'!$B$17:$B$30,B730,'Alum pan sign'!$G$17:$G$30)) +
(SUMIF('Alum pan sign (2)'!$B$17:$B$30,B730,'Alum pan sign (2)'!$G$17:$G$30)) +
(SUMIF('Economy pan sign'!$B$17:$B$30,B730,'Economy pan sign'!$G$17:$G$30)) +
(SUMIF('Post and panel sign'!$B$17:$B$30,B730,'Post and panel sign'!$G$17:$G$30)) +
(SUMIF('Post and panel sign (2)'!$B$17:$B$30,B730,'Post and panel sign (2)'!$G$17:$G$30)) +
(SUMIF('Flat panels only'!$B$17:$B$30,B730,'Flat panels only'!$G$17:$G$30)) +
(SUMIF('Flat panels only (2)'!$B$17:$B$30,B730,'Flat panels only (2)'!$G$17:$G$30)) +
(SUMIF('Routed panel shapes'!$B$18:$B$31,B730,'Routed panel shapes'!$G$18:$G$31)) +
(SUMIF('Routed panel shapes (2)'!$B$18:$B$31,B730,'Routed panel shapes (2)'!$G$18:$G$31)) +
(SUMIF('Routed face only'!$B$17:$B$30,B730,'Routed face only'!$G$17:$G$30)) +
(SUMIF('Routed face only (2)'!$B$17:$B$30,B730,'Routed face only (2)'!$G$17:$G$30)) +
(SUMIF('Routed alum faces letters'!$B$17:$B$30,B730,'Routed alum faces letters'!$G$17:$G$30)) +
(SUMIF('Routed alum faces letters (2)'!$B$17:$B$30,B730,'Routed alum faces letters (2)'!$G$17:$G$30)) +
(SUMIF('Routed push through acrylic'!$B$17:$B$30,B730,'Routed push through acrylic'!$G$17:$G$30)) +
(SUMIF('Routed push through acrylic (2)'!$B$17:$B$30,B730,'Routed push through acrylic (2)'!$G$17:$G$30)) +
(SUMIF('Sf routed cabinet'!$B$17:$B$30,B730,'Sf routed cabinet'!$G$17:$G$30)) +
(SUMIF('Sf routed cabinet (2)'!$B$17:$B$30,B730,'Sf routed cabinet (2)'!$G$17:$G$30)) +
(SUMIF('Df routed cabinet'!$B$17:$B$30,B730,'Df routed cabinet'!$G$17:$G$30)) +
(SUMIF('Df routed cabinet (2)'!$B$17:$B$30,B730,'Df routed cabinet (2)'!$G$17:$G$30)) +
(SUMIF('Sf acrylic cabinet'!$B$17:$B$30,B730,'Sf acrylic cabinet'!$G$17:$G$30)) +
(SUMIF('Sf acrylic cabinet (2)'!$B$17:$B$30,B730,'Sf acrylic cabinet (2)'!$G$17:$G$30)) +
(SUMIF('Economy Sf acrylic'!$B$17:$B$30,B730,'Economy Sf acrylic'!$G$17:$G$30)) +
(SUMIF('Df acrylic cabinet'!$B$17:$B$30,B730,'Df acrylic cabinet'!$G$17:$G$30)) +
(SUMIF('Df acrylic cabinet (2)'!$B$17:$B$30,B730,'Df acrylic cabinet (2)'!$G$17:$G$30)) +
(SUMIF('Sf flex cabinet'!$B$17:$B$30,B730,'Sf flex cabinet'!$G$17:$G$30)) +
(SUMIF('Sf flex cabinet (2)'!$B$17:$B$30,B730,'Sf flex cabinet (2)'!$G$17:$G$30)) +
(SUMIF('Df flex cabinet'!$B$17:$B$36,B730,'Df flex cabinet'!$G$17:$G$36)) +
(SUMIF('Df flex cabinet (2)'!$B$17:$B$36,B730,'Df flex cabinet (2)'!$G$17:$G$36)) +
(SUMIF('Pole cover'!$B$17:$B$30,B730,'Pole cover'!$G$17:$G$30)) +
(SUMIF('Pole cover (2)'!$B$17:$B$30,B730,'Pole cover (2)'!$G$17:$G$30)) +
(SUMIF('Structural Steel Fab'!$B$17:$B$29,B730,'Structural Steel Fab'!$G$17:$G$29)) +
(SUMIF(Reveal!$B$17:$B$30,B730,Reveal!$G$17:$G$30)) +
(SUMIF('Reveal (2)'!$B$17:$B$30,B730,'Reveal (2)'!$G$17:$G$30)) +
(SUMIF('Crown cove top'!$B$17:$B$30,B730,'Crown cove top'!$G$17:$G$30)) +
(SUMIF('EMC assembly'!$B$17:$B$30,B730,'EMC assembly'!$G$17:$G$30)) +
(SUMIF(Crating!$B$17:$B$29,B730,Crating!$G$17:$G$29)) +
(SUMIF('LED wiring'!$B$17:$B$30,B730,'LED wiring'!$G$17:$G$30)) +
(SUMIF('Changeable copy face'!$B$17:$B$30,B730,'Changeable copy face'!$G$17:$G$30)) +
(SUMIF('Flex face assembly'!$B$17:$B$30,B730,'Flex face assembly'!$G$17:$G$30)) +
(SUMIF('Routed face assembly'!$B$17:$B$30,B730,'Routed face assembly'!$G$17:$G$30)) +
(SUMIF('Paint calculation'!$B$17:$B$30,B730,'Paint calculation'!$G$17:$G$30)) +
(SUMIF('Trimcap letter face'!$B$17:$B$30,B730,'Trimcap letter face'!$G$17:$G$30)) +
(SUMIF('Trimcap letter face (2)'!$B$17:$B$30,B730,'Trimcap letter face (2)'!$G$17:$G$30)) +
(SUMIF('Channel letter fabrication'!$B$17:$B$30,B730,'Channel letter fabrication'!$G$17:$G$30)) +
(SUMIF('Channel letter fabrication (2)'!$B$17:$B$30,B730,'Channel letter fabrication (2)'!$G$17:$G$30))</f>
        <v>0</v>
      </c>
    </row>
    <row r="731" spans="1:10">
      <c r="A731" s="28" t="str">
        <f>[1]ODBC!$A731</f>
        <v>NR-MR16 Halogen</v>
      </c>
      <c r="B731" s="29" t="str">
        <f>[1]ODBC!B731</f>
        <v>42300</v>
      </c>
      <c r="C731" s="30">
        <f>IFERROR(VLOOKUP($B731,[1]ODBC!$B:$H,2,FALSE),"")</f>
        <v>1.99</v>
      </c>
      <c r="D731" s="30">
        <f>IFERROR(VLOOKUP($B731,[1]ODBC!$B:$H,3,FALSE),"")</f>
        <v>3.5819999999999999</v>
      </c>
      <c r="E731" s="30" t="str">
        <f>IFERROR(VLOOKUP($B731,[1]ODBC!$B:$H,4,FALSE),"")</f>
        <v>EA</v>
      </c>
      <c r="F731" s="31">
        <f>IFERROR(VLOOKUP($B731,[1]ODBC!$B:$H,5,FALSE),"")</f>
        <v>44.45</v>
      </c>
      <c r="G731" s="32">
        <f>[1]ODBC!G731</f>
        <v>0</v>
      </c>
      <c r="H731" s="33">
        <f>SUM([1]ODBC!H731)</f>
        <v>0</v>
      </c>
      <c r="I731" s="41" t="str">
        <f>'Vinyl cutting'!$B$2</f>
        <v>J36938</v>
      </c>
      <c r="J731" s="42">
        <f ca="1">(SUMIF('Freeform time and material'!$B$17:$B$30,B731,'Freeform time and material'!$G$17:$G$30)) +
(SUMIF('Vinyl cutting'!$B$17:$B$30,B731,'Vinyl cutting'!$G$17:$G$30)) +
(SUMIF('Vinyl cutting (2)'!$B$17:$B$30,B731,'Vinyl cutting (2)'!$G$17:$G$30)) +
(SUMIF('Apply vinyl graphics'!$B$17:$B$30,B731,'Apply vinyl graphics'!$G$17:$G$30)) +
(SUMIF('Apply vinyl graphics (2)'!$B$17:$B$30,B731,'Apply vinyl graphics (2)'!$G$17:$G$30)) +
(SUMIF('Alum pan sign'!$B$17:$B$30,B731,'Alum pan sign'!$G$17:$G$30)) +
(SUMIF('Alum pan sign (2)'!$B$17:$B$30,B731,'Alum pan sign (2)'!$G$17:$G$30)) +
(SUMIF('Economy pan sign'!$B$17:$B$30,B731,'Economy pan sign'!$G$17:$G$30)) +
(SUMIF('Post and panel sign'!$B$17:$B$30,B731,'Post and panel sign'!$G$17:$G$30)) +
(SUMIF('Post and panel sign (2)'!$B$17:$B$30,B731,'Post and panel sign (2)'!$G$17:$G$30)) +
(SUMIF('Flat panels only'!$B$17:$B$30,B731,'Flat panels only'!$G$17:$G$30)) +
(SUMIF('Flat panels only (2)'!$B$17:$B$30,B731,'Flat panels only (2)'!$G$17:$G$30)) +
(SUMIF('Routed panel shapes'!$B$18:$B$31,B731,'Routed panel shapes'!$G$18:$G$31)) +
(SUMIF('Routed panel shapes (2)'!$B$18:$B$31,B731,'Routed panel shapes (2)'!$G$18:$G$31)) +
(SUMIF('Routed face only'!$B$17:$B$30,B731,'Routed face only'!$G$17:$G$30)) +
(SUMIF('Routed face only (2)'!$B$17:$B$30,B731,'Routed face only (2)'!$G$17:$G$30)) +
(SUMIF('Routed alum faces letters'!$B$17:$B$30,B731,'Routed alum faces letters'!$G$17:$G$30)) +
(SUMIF('Routed alum faces letters (2)'!$B$17:$B$30,B731,'Routed alum faces letters (2)'!$G$17:$G$30)) +
(SUMIF('Routed push through acrylic'!$B$17:$B$30,B731,'Routed push through acrylic'!$G$17:$G$30)) +
(SUMIF('Routed push through acrylic (2)'!$B$17:$B$30,B731,'Routed push through acrylic (2)'!$G$17:$G$30)) +
(SUMIF('Sf routed cabinet'!$B$17:$B$30,B731,'Sf routed cabinet'!$G$17:$G$30)) +
(SUMIF('Sf routed cabinet (2)'!$B$17:$B$30,B731,'Sf routed cabinet (2)'!$G$17:$G$30)) +
(SUMIF('Df routed cabinet'!$B$17:$B$30,B731,'Df routed cabinet'!$G$17:$G$30)) +
(SUMIF('Df routed cabinet (2)'!$B$17:$B$30,B731,'Df routed cabinet (2)'!$G$17:$G$30)) +
(SUMIF('Sf acrylic cabinet'!$B$17:$B$30,B731,'Sf acrylic cabinet'!$G$17:$G$30)) +
(SUMIF('Sf acrylic cabinet (2)'!$B$17:$B$30,B731,'Sf acrylic cabinet (2)'!$G$17:$G$30)) +
(SUMIF('Economy Sf acrylic'!$B$17:$B$30,B731,'Economy Sf acrylic'!$G$17:$G$30)) +
(SUMIF('Df acrylic cabinet'!$B$17:$B$30,B731,'Df acrylic cabinet'!$G$17:$G$30)) +
(SUMIF('Df acrylic cabinet (2)'!$B$17:$B$30,B731,'Df acrylic cabinet (2)'!$G$17:$G$30)) +
(SUMIF('Sf flex cabinet'!$B$17:$B$30,B731,'Sf flex cabinet'!$G$17:$G$30)) +
(SUMIF('Sf flex cabinet (2)'!$B$17:$B$30,B731,'Sf flex cabinet (2)'!$G$17:$G$30)) +
(SUMIF('Df flex cabinet'!$B$17:$B$36,B731,'Df flex cabinet'!$G$17:$G$36)) +
(SUMIF('Df flex cabinet (2)'!$B$17:$B$36,B731,'Df flex cabinet (2)'!$G$17:$G$36)) +
(SUMIF('Pole cover'!$B$17:$B$30,B731,'Pole cover'!$G$17:$G$30)) +
(SUMIF('Pole cover (2)'!$B$17:$B$30,B731,'Pole cover (2)'!$G$17:$G$30)) +
(SUMIF('Structural Steel Fab'!$B$17:$B$29,B731,'Structural Steel Fab'!$G$17:$G$29)) +
(SUMIF(Reveal!$B$17:$B$30,B731,Reveal!$G$17:$G$30)) +
(SUMIF('Reveal (2)'!$B$17:$B$30,B731,'Reveal (2)'!$G$17:$G$30)) +
(SUMIF('Crown cove top'!$B$17:$B$30,B731,'Crown cove top'!$G$17:$G$30)) +
(SUMIF('EMC assembly'!$B$17:$B$30,B731,'EMC assembly'!$G$17:$G$30)) +
(SUMIF(Crating!$B$17:$B$29,B731,Crating!$G$17:$G$29)) +
(SUMIF('LED wiring'!$B$17:$B$30,B731,'LED wiring'!$G$17:$G$30)) +
(SUMIF('Changeable copy face'!$B$17:$B$30,B731,'Changeable copy face'!$G$17:$G$30)) +
(SUMIF('Flex face assembly'!$B$17:$B$30,B731,'Flex face assembly'!$G$17:$G$30)) +
(SUMIF('Routed face assembly'!$B$17:$B$30,B731,'Routed face assembly'!$G$17:$G$30)) +
(SUMIF('Paint calculation'!$B$17:$B$30,B731,'Paint calculation'!$G$17:$G$30)) +
(SUMIF('Trimcap letter face'!$B$17:$B$30,B731,'Trimcap letter face'!$G$17:$G$30)) +
(SUMIF('Trimcap letter face (2)'!$B$17:$B$30,B731,'Trimcap letter face (2)'!$G$17:$G$30)) +
(SUMIF('Channel letter fabrication'!$B$17:$B$30,B731,'Channel letter fabrication'!$G$17:$G$30)) +
(SUMIF('Channel letter fabrication (2)'!$B$17:$B$30,B731,'Channel letter fabrication (2)'!$G$17:$G$30))</f>
        <v>0</v>
      </c>
    </row>
    <row r="732" spans="1:10">
      <c r="A732" s="28" t="str">
        <f>[1]ODBC!$A732</f>
        <v>Q500T3/CL Quartz</v>
      </c>
      <c r="B732" s="29" t="str">
        <f>[1]ODBC!B732</f>
        <v>42325</v>
      </c>
      <c r="C732" s="30">
        <f>IFERROR(VLOOKUP($B732,[1]ODBC!$B:$H,2,FALSE),"")</f>
        <v>8.61</v>
      </c>
      <c r="D732" s="30">
        <f>IFERROR(VLOOKUP($B732,[1]ODBC!$B:$H,3,FALSE),"")</f>
        <v>15.5</v>
      </c>
      <c r="E732" s="30" t="str">
        <f>IFERROR(VLOOKUP($B732,[1]ODBC!$B:$H,4,FALSE),"")</f>
        <v>EA</v>
      </c>
      <c r="F732" s="31">
        <f>IFERROR(VLOOKUP($B732,[1]ODBC!$B:$H,5,FALSE),"")</f>
        <v>44.45</v>
      </c>
      <c r="G732" s="32">
        <f>[1]ODBC!G732</f>
        <v>0</v>
      </c>
      <c r="H732" s="33">
        <f>SUM([1]ODBC!H732)</f>
        <v>0</v>
      </c>
      <c r="I732" s="41" t="str">
        <f>'Vinyl cutting'!$B$2</f>
        <v>J36938</v>
      </c>
      <c r="J732" s="42">
        <f ca="1">(SUMIF('Freeform time and material'!$B$17:$B$30,B732,'Freeform time and material'!$G$17:$G$30)) +
(SUMIF('Vinyl cutting'!$B$17:$B$30,B732,'Vinyl cutting'!$G$17:$G$30)) +
(SUMIF('Vinyl cutting (2)'!$B$17:$B$30,B732,'Vinyl cutting (2)'!$G$17:$G$30)) +
(SUMIF('Apply vinyl graphics'!$B$17:$B$30,B732,'Apply vinyl graphics'!$G$17:$G$30)) +
(SUMIF('Apply vinyl graphics (2)'!$B$17:$B$30,B732,'Apply vinyl graphics (2)'!$G$17:$G$30)) +
(SUMIF('Alum pan sign'!$B$17:$B$30,B732,'Alum pan sign'!$G$17:$G$30)) +
(SUMIF('Alum pan sign (2)'!$B$17:$B$30,B732,'Alum pan sign (2)'!$G$17:$G$30)) +
(SUMIF('Economy pan sign'!$B$17:$B$30,B732,'Economy pan sign'!$G$17:$G$30)) +
(SUMIF('Post and panel sign'!$B$17:$B$30,B732,'Post and panel sign'!$G$17:$G$30)) +
(SUMIF('Post and panel sign (2)'!$B$17:$B$30,B732,'Post and panel sign (2)'!$G$17:$G$30)) +
(SUMIF('Flat panels only'!$B$17:$B$30,B732,'Flat panels only'!$G$17:$G$30)) +
(SUMIF('Flat panels only (2)'!$B$17:$B$30,B732,'Flat panels only (2)'!$G$17:$G$30)) +
(SUMIF('Routed panel shapes'!$B$18:$B$31,B732,'Routed panel shapes'!$G$18:$G$31)) +
(SUMIF('Routed panel shapes (2)'!$B$18:$B$31,B732,'Routed panel shapes (2)'!$G$18:$G$31)) +
(SUMIF('Routed face only'!$B$17:$B$30,B732,'Routed face only'!$G$17:$G$30)) +
(SUMIF('Routed face only (2)'!$B$17:$B$30,B732,'Routed face only (2)'!$G$17:$G$30)) +
(SUMIF('Routed alum faces letters'!$B$17:$B$30,B732,'Routed alum faces letters'!$G$17:$G$30)) +
(SUMIF('Routed alum faces letters (2)'!$B$17:$B$30,B732,'Routed alum faces letters (2)'!$G$17:$G$30)) +
(SUMIF('Routed push through acrylic'!$B$17:$B$30,B732,'Routed push through acrylic'!$G$17:$G$30)) +
(SUMIF('Routed push through acrylic (2)'!$B$17:$B$30,B732,'Routed push through acrylic (2)'!$G$17:$G$30)) +
(SUMIF('Sf routed cabinet'!$B$17:$B$30,B732,'Sf routed cabinet'!$G$17:$G$30)) +
(SUMIF('Sf routed cabinet (2)'!$B$17:$B$30,B732,'Sf routed cabinet (2)'!$G$17:$G$30)) +
(SUMIF('Df routed cabinet'!$B$17:$B$30,B732,'Df routed cabinet'!$G$17:$G$30)) +
(SUMIF('Df routed cabinet (2)'!$B$17:$B$30,B732,'Df routed cabinet (2)'!$G$17:$G$30)) +
(SUMIF('Sf acrylic cabinet'!$B$17:$B$30,B732,'Sf acrylic cabinet'!$G$17:$G$30)) +
(SUMIF('Sf acrylic cabinet (2)'!$B$17:$B$30,B732,'Sf acrylic cabinet (2)'!$G$17:$G$30)) +
(SUMIF('Economy Sf acrylic'!$B$17:$B$30,B732,'Economy Sf acrylic'!$G$17:$G$30)) +
(SUMIF('Df acrylic cabinet'!$B$17:$B$30,B732,'Df acrylic cabinet'!$G$17:$G$30)) +
(SUMIF('Df acrylic cabinet (2)'!$B$17:$B$30,B732,'Df acrylic cabinet (2)'!$G$17:$G$30)) +
(SUMIF('Sf flex cabinet'!$B$17:$B$30,B732,'Sf flex cabinet'!$G$17:$G$30)) +
(SUMIF('Sf flex cabinet (2)'!$B$17:$B$30,B732,'Sf flex cabinet (2)'!$G$17:$G$30)) +
(SUMIF('Df flex cabinet'!$B$17:$B$36,B732,'Df flex cabinet'!$G$17:$G$36)) +
(SUMIF('Df flex cabinet (2)'!$B$17:$B$36,B732,'Df flex cabinet (2)'!$G$17:$G$36)) +
(SUMIF('Pole cover'!$B$17:$B$30,B732,'Pole cover'!$G$17:$G$30)) +
(SUMIF('Pole cover (2)'!$B$17:$B$30,B732,'Pole cover (2)'!$G$17:$G$30)) +
(SUMIF('Structural Steel Fab'!$B$17:$B$29,B732,'Structural Steel Fab'!$G$17:$G$29)) +
(SUMIF(Reveal!$B$17:$B$30,B732,Reveal!$G$17:$G$30)) +
(SUMIF('Reveal (2)'!$B$17:$B$30,B732,'Reveal (2)'!$G$17:$G$30)) +
(SUMIF('Crown cove top'!$B$17:$B$30,B732,'Crown cove top'!$G$17:$G$30)) +
(SUMIF('EMC assembly'!$B$17:$B$30,B732,'EMC assembly'!$G$17:$G$30)) +
(SUMIF(Crating!$B$17:$B$29,B732,Crating!$G$17:$G$29)) +
(SUMIF('LED wiring'!$B$17:$B$30,B732,'LED wiring'!$G$17:$G$30)) +
(SUMIF('Changeable copy face'!$B$17:$B$30,B732,'Changeable copy face'!$G$17:$G$30)) +
(SUMIF('Flex face assembly'!$B$17:$B$30,B732,'Flex face assembly'!$G$17:$G$30)) +
(SUMIF('Routed face assembly'!$B$17:$B$30,B732,'Routed face assembly'!$G$17:$G$30)) +
(SUMIF('Paint calculation'!$B$17:$B$30,B732,'Paint calculation'!$G$17:$G$30)) +
(SUMIF('Trimcap letter face'!$B$17:$B$30,B732,'Trimcap letter face'!$G$17:$G$30)) +
(SUMIF('Trimcap letter face (2)'!$B$17:$B$30,B732,'Trimcap letter face (2)'!$G$17:$G$30)) +
(SUMIF('Channel letter fabrication'!$B$17:$B$30,B732,'Channel letter fabrication'!$G$17:$G$30)) +
(SUMIF('Channel letter fabrication (2)'!$B$17:$B$30,B732,'Channel letter fabrication (2)'!$G$17:$G$30))</f>
        <v>0</v>
      </c>
    </row>
    <row r="733" spans="1:10">
      <c r="A733" s="28" t="str">
        <f>[1]ODBC!$A733</f>
        <v>FO32/741/T8 Office Lamp</v>
      </c>
      <c r="B733" s="29" t="str">
        <f>[1]ODBC!B733</f>
        <v>43000</v>
      </c>
      <c r="C733" s="30">
        <f>IFERROR(VLOOKUP($B733,[1]ODBC!$B:$H,2,FALSE),"")</f>
        <v>2.226</v>
      </c>
      <c r="D733" s="30">
        <f>IFERROR(VLOOKUP($B733,[1]ODBC!$B:$H,3,FALSE),"")</f>
        <v>7.5250000000000004</v>
      </c>
      <c r="E733" s="30" t="str">
        <f>IFERROR(VLOOKUP($B733,[1]ODBC!$B:$H,4,FALSE),"")</f>
        <v>EA</v>
      </c>
      <c r="F733" s="31">
        <f>IFERROR(VLOOKUP($B733,[1]ODBC!$B:$H,5,FALSE),"")</f>
        <v>70.42</v>
      </c>
      <c r="G733" s="32">
        <f>[1]ODBC!G733</f>
        <v>0</v>
      </c>
      <c r="H733" s="33">
        <f>SUM([1]ODBC!H733)</f>
        <v>44600</v>
      </c>
      <c r="I733" s="41" t="str">
        <f>'Vinyl cutting'!$B$2</f>
        <v>J36938</v>
      </c>
      <c r="J733" s="42">
        <f ca="1">(SUMIF('Freeform time and material'!$B$17:$B$30,B733,'Freeform time and material'!$G$17:$G$30)) +
(SUMIF('Vinyl cutting'!$B$17:$B$30,B733,'Vinyl cutting'!$G$17:$G$30)) +
(SUMIF('Vinyl cutting (2)'!$B$17:$B$30,B733,'Vinyl cutting (2)'!$G$17:$G$30)) +
(SUMIF('Apply vinyl graphics'!$B$17:$B$30,B733,'Apply vinyl graphics'!$G$17:$G$30)) +
(SUMIF('Apply vinyl graphics (2)'!$B$17:$B$30,B733,'Apply vinyl graphics (2)'!$G$17:$G$30)) +
(SUMIF('Alum pan sign'!$B$17:$B$30,B733,'Alum pan sign'!$G$17:$G$30)) +
(SUMIF('Alum pan sign (2)'!$B$17:$B$30,B733,'Alum pan sign (2)'!$G$17:$G$30)) +
(SUMIF('Economy pan sign'!$B$17:$B$30,B733,'Economy pan sign'!$G$17:$G$30)) +
(SUMIF('Post and panel sign'!$B$17:$B$30,B733,'Post and panel sign'!$G$17:$G$30)) +
(SUMIF('Post and panel sign (2)'!$B$17:$B$30,B733,'Post and panel sign (2)'!$G$17:$G$30)) +
(SUMIF('Flat panels only'!$B$17:$B$30,B733,'Flat panels only'!$G$17:$G$30)) +
(SUMIF('Flat panels only (2)'!$B$17:$B$30,B733,'Flat panels only (2)'!$G$17:$G$30)) +
(SUMIF('Routed panel shapes'!$B$18:$B$31,B733,'Routed panel shapes'!$G$18:$G$31)) +
(SUMIF('Routed panel shapes (2)'!$B$18:$B$31,B733,'Routed panel shapes (2)'!$G$18:$G$31)) +
(SUMIF('Routed face only'!$B$17:$B$30,B733,'Routed face only'!$G$17:$G$30)) +
(SUMIF('Routed face only (2)'!$B$17:$B$30,B733,'Routed face only (2)'!$G$17:$G$30)) +
(SUMIF('Routed alum faces letters'!$B$17:$B$30,B733,'Routed alum faces letters'!$G$17:$G$30)) +
(SUMIF('Routed alum faces letters (2)'!$B$17:$B$30,B733,'Routed alum faces letters (2)'!$G$17:$G$30)) +
(SUMIF('Routed push through acrylic'!$B$17:$B$30,B733,'Routed push through acrylic'!$G$17:$G$30)) +
(SUMIF('Routed push through acrylic (2)'!$B$17:$B$30,B733,'Routed push through acrylic (2)'!$G$17:$G$30)) +
(SUMIF('Sf routed cabinet'!$B$17:$B$30,B733,'Sf routed cabinet'!$G$17:$G$30)) +
(SUMIF('Sf routed cabinet (2)'!$B$17:$B$30,B733,'Sf routed cabinet (2)'!$G$17:$G$30)) +
(SUMIF('Df routed cabinet'!$B$17:$B$30,B733,'Df routed cabinet'!$G$17:$G$30)) +
(SUMIF('Df routed cabinet (2)'!$B$17:$B$30,B733,'Df routed cabinet (2)'!$G$17:$G$30)) +
(SUMIF('Sf acrylic cabinet'!$B$17:$B$30,B733,'Sf acrylic cabinet'!$G$17:$G$30)) +
(SUMIF('Sf acrylic cabinet (2)'!$B$17:$B$30,B733,'Sf acrylic cabinet (2)'!$G$17:$G$30)) +
(SUMIF('Economy Sf acrylic'!$B$17:$B$30,B733,'Economy Sf acrylic'!$G$17:$G$30)) +
(SUMIF('Df acrylic cabinet'!$B$17:$B$30,B733,'Df acrylic cabinet'!$G$17:$G$30)) +
(SUMIF('Df acrylic cabinet (2)'!$B$17:$B$30,B733,'Df acrylic cabinet (2)'!$G$17:$G$30)) +
(SUMIF('Sf flex cabinet'!$B$17:$B$30,B733,'Sf flex cabinet'!$G$17:$G$30)) +
(SUMIF('Sf flex cabinet (2)'!$B$17:$B$30,B733,'Sf flex cabinet (2)'!$G$17:$G$30)) +
(SUMIF('Df flex cabinet'!$B$17:$B$36,B733,'Df flex cabinet'!$G$17:$G$36)) +
(SUMIF('Df flex cabinet (2)'!$B$17:$B$36,B733,'Df flex cabinet (2)'!$G$17:$G$36)) +
(SUMIF('Pole cover'!$B$17:$B$30,B733,'Pole cover'!$G$17:$G$30)) +
(SUMIF('Pole cover (2)'!$B$17:$B$30,B733,'Pole cover (2)'!$G$17:$G$30)) +
(SUMIF('Structural Steel Fab'!$B$17:$B$29,B733,'Structural Steel Fab'!$G$17:$G$29)) +
(SUMIF(Reveal!$B$17:$B$30,B733,Reveal!$G$17:$G$30)) +
(SUMIF('Reveal (2)'!$B$17:$B$30,B733,'Reveal (2)'!$G$17:$G$30)) +
(SUMIF('Crown cove top'!$B$17:$B$30,B733,'Crown cove top'!$G$17:$G$30)) +
(SUMIF('EMC assembly'!$B$17:$B$30,B733,'EMC assembly'!$G$17:$G$30)) +
(SUMIF(Crating!$B$17:$B$29,B733,Crating!$G$17:$G$29)) +
(SUMIF('LED wiring'!$B$17:$B$30,B733,'LED wiring'!$G$17:$G$30)) +
(SUMIF('Changeable copy face'!$B$17:$B$30,B733,'Changeable copy face'!$G$17:$G$30)) +
(SUMIF('Flex face assembly'!$B$17:$B$30,B733,'Flex face assembly'!$G$17:$G$30)) +
(SUMIF('Routed face assembly'!$B$17:$B$30,B733,'Routed face assembly'!$G$17:$G$30)) +
(SUMIF('Paint calculation'!$B$17:$B$30,B733,'Paint calculation'!$G$17:$G$30)) +
(SUMIF('Trimcap letter face'!$B$17:$B$30,B733,'Trimcap letter face'!$G$17:$G$30)) +
(SUMIF('Trimcap letter face (2)'!$B$17:$B$30,B733,'Trimcap letter face (2)'!$G$17:$G$30)) +
(SUMIF('Channel letter fabrication'!$B$17:$B$30,B733,'Channel letter fabrication'!$G$17:$G$30)) +
(SUMIF('Channel letter fabrication (2)'!$B$17:$B$30,B733,'Channel letter fabrication (2)'!$G$17:$G$30))</f>
        <v>0</v>
      </c>
    </row>
    <row r="734" spans="1:10">
      <c r="A734" s="28" t="str">
        <f>[1]ODBC!$A734</f>
        <v>F18T12CWHO Lamp</v>
      </c>
      <c r="B734" s="29" t="str">
        <f>[1]ODBC!B734</f>
        <v>43005</v>
      </c>
      <c r="C734" s="30">
        <f>IFERROR(VLOOKUP($B734,[1]ODBC!$B:$H,2,FALSE),"")</f>
        <v>4.7</v>
      </c>
      <c r="D734" s="30">
        <f>IFERROR(VLOOKUP($B734,[1]ODBC!$B:$H,3,FALSE),"")</f>
        <v>15.888999999999999</v>
      </c>
      <c r="E734" s="30" t="str">
        <f>IFERROR(VLOOKUP($B734,[1]ODBC!$B:$H,4,FALSE),"")</f>
        <v>EA</v>
      </c>
      <c r="F734" s="31">
        <f>IFERROR(VLOOKUP($B734,[1]ODBC!$B:$H,5,FALSE),"")</f>
        <v>70.42</v>
      </c>
      <c r="G734" s="32">
        <f>[1]ODBC!G734</f>
        <v>0</v>
      </c>
      <c r="H734" s="33">
        <f>SUM([1]ODBC!H734)</f>
        <v>0</v>
      </c>
      <c r="I734" s="41" t="str">
        <f>'Vinyl cutting'!$B$2</f>
        <v>J36938</v>
      </c>
      <c r="J734" s="42">
        <f ca="1">(SUMIF('Freeform time and material'!$B$17:$B$30,B734,'Freeform time and material'!$G$17:$G$30)) +
(SUMIF('Vinyl cutting'!$B$17:$B$30,B734,'Vinyl cutting'!$G$17:$G$30)) +
(SUMIF('Vinyl cutting (2)'!$B$17:$B$30,B734,'Vinyl cutting (2)'!$G$17:$G$30)) +
(SUMIF('Apply vinyl graphics'!$B$17:$B$30,B734,'Apply vinyl graphics'!$G$17:$G$30)) +
(SUMIF('Apply vinyl graphics (2)'!$B$17:$B$30,B734,'Apply vinyl graphics (2)'!$G$17:$G$30)) +
(SUMIF('Alum pan sign'!$B$17:$B$30,B734,'Alum pan sign'!$G$17:$G$30)) +
(SUMIF('Alum pan sign (2)'!$B$17:$B$30,B734,'Alum pan sign (2)'!$G$17:$G$30)) +
(SUMIF('Economy pan sign'!$B$17:$B$30,B734,'Economy pan sign'!$G$17:$G$30)) +
(SUMIF('Post and panel sign'!$B$17:$B$30,B734,'Post and panel sign'!$G$17:$G$30)) +
(SUMIF('Post and panel sign (2)'!$B$17:$B$30,B734,'Post and panel sign (2)'!$G$17:$G$30)) +
(SUMIF('Flat panels only'!$B$17:$B$30,B734,'Flat panels only'!$G$17:$G$30)) +
(SUMIF('Flat panels only (2)'!$B$17:$B$30,B734,'Flat panels only (2)'!$G$17:$G$30)) +
(SUMIF('Routed panel shapes'!$B$18:$B$31,B734,'Routed panel shapes'!$G$18:$G$31)) +
(SUMIF('Routed panel shapes (2)'!$B$18:$B$31,B734,'Routed panel shapes (2)'!$G$18:$G$31)) +
(SUMIF('Routed face only'!$B$17:$B$30,B734,'Routed face only'!$G$17:$G$30)) +
(SUMIF('Routed face only (2)'!$B$17:$B$30,B734,'Routed face only (2)'!$G$17:$G$30)) +
(SUMIF('Routed alum faces letters'!$B$17:$B$30,B734,'Routed alum faces letters'!$G$17:$G$30)) +
(SUMIF('Routed alum faces letters (2)'!$B$17:$B$30,B734,'Routed alum faces letters (2)'!$G$17:$G$30)) +
(SUMIF('Routed push through acrylic'!$B$17:$B$30,B734,'Routed push through acrylic'!$G$17:$G$30)) +
(SUMIF('Routed push through acrylic (2)'!$B$17:$B$30,B734,'Routed push through acrylic (2)'!$G$17:$G$30)) +
(SUMIF('Sf routed cabinet'!$B$17:$B$30,B734,'Sf routed cabinet'!$G$17:$G$30)) +
(SUMIF('Sf routed cabinet (2)'!$B$17:$B$30,B734,'Sf routed cabinet (2)'!$G$17:$G$30)) +
(SUMIF('Df routed cabinet'!$B$17:$B$30,B734,'Df routed cabinet'!$G$17:$G$30)) +
(SUMIF('Df routed cabinet (2)'!$B$17:$B$30,B734,'Df routed cabinet (2)'!$G$17:$G$30)) +
(SUMIF('Sf acrylic cabinet'!$B$17:$B$30,B734,'Sf acrylic cabinet'!$G$17:$G$30)) +
(SUMIF('Sf acrylic cabinet (2)'!$B$17:$B$30,B734,'Sf acrylic cabinet (2)'!$G$17:$G$30)) +
(SUMIF('Economy Sf acrylic'!$B$17:$B$30,B734,'Economy Sf acrylic'!$G$17:$G$30)) +
(SUMIF('Df acrylic cabinet'!$B$17:$B$30,B734,'Df acrylic cabinet'!$G$17:$G$30)) +
(SUMIF('Df acrylic cabinet (2)'!$B$17:$B$30,B734,'Df acrylic cabinet (2)'!$G$17:$G$30)) +
(SUMIF('Sf flex cabinet'!$B$17:$B$30,B734,'Sf flex cabinet'!$G$17:$G$30)) +
(SUMIF('Sf flex cabinet (2)'!$B$17:$B$30,B734,'Sf flex cabinet (2)'!$G$17:$G$30)) +
(SUMIF('Df flex cabinet'!$B$17:$B$36,B734,'Df flex cabinet'!$G$17:$G$36)) +
(SUMIF('Df flex cabinet (2)'!$B$17:$B$36,B734,'Df flex cabinet (2)'!$G$17:$G$36)) +
(SUMIF('Pole cover'!$B$17:$B$30,B734,'Pole cover'!$G$17:$G$30)) +
(SUMIF('Pole cover (2)'!$B$17:$B$30,B734,'Pole cover (2)'!$G$17:$G$30)) +
(SUMIF('Structural Steel Fab'!$B$17:$B$29,B734,'Structural Steel Fab'!$G$17:$G$29)) +
(SUMIF(Reveal!$B$17:$B$30,B734,Reveal!$G$17:$G$30)) +
(SUMIF('Reveal (2)'!$B$17:$B$30,B734,'Reveal (2)'!$G$17:$G$30)) +
(SUMIF('Crown cove top'!$B$17:$B$30,B734,'Crown cove top'!$G$17:$G$30)) +
(SUMIF('EMC assembly'!$B$17:$B$30,B734,'EMC assembly'!$G$17:$G$30)) +
(SUMIF(Crating!$B$17:$B$29,B734,Crating!$G$17:$G$29)) +
(SUMIF('LED wiring'!$B$17:$B$30,B734,'LED wiring'!$G$17:$G$30)) +
(SUMIF('Changeable copy face'!$B$17:$B$30,B734,'Changeable copy face'!$G$17:$G$30)) +
(SUMIF('Flex face assembly'!$B$17:$B$30,B734,'Flex face assembly'!$G$17:$G$30)) +
(SUMIF('Routed face assembly'!$B$17:$B$30,B734,'Routed face assembly'!$G$17:$G$30)) +
(SUMIF('Paint calculation'!$B$17:$B$30,B734,'Paint calculation'!$G$17:$G$30)) +
(SUMIF('Trimcap letter face'!$B$17:$B$30,B734,'Trimcap letter face'!$G$17:$G$30)) +
(SUMIF('Trimcap letter face (2)'!$B$17:$B$30,B734,'Trimcap letter face (2)'!$G$17:$G$30)) +
(SUMIF('Channel letter fabrication'!$B$17:$B$30,B734,'Channel letter fabrication'!$G$17:$G$30)) +
(SUMIF('Channel letter fabrication (2)'!$B$17:$B$30,B734,'Channel letter fabrication (2)'!$G$17:$G$30))</f>
        <v>0</v>
      </c>
    </row>
    <row r="735" spans="1:10">
      <c r="A735" s="28" t="str">
        <f>[1]ODBC!$A735</f>
        <v>F24T12CWHO Lamp</v>
      </c>
      <c r="B735" s="29" t="str">
        <f>[1]ODBC!B735</f>
        <v>43010</v>
      </c>
      <c r="C735" s="30">
        <f>IFERROR(VLOOKUP($B735,[1]ODBC!$B:$H,2,FALSE),"")</f>
        <v>3.52</v>
      </c>
      <c r="D735" s="30">
        <f>IFERROR(VLOOKUP($B735,[1]ODBC!$B:$H,3,FALSE),"")</f>
        <v>11.9</v>
      </c>
      <c r="E735" s="30" t="str">
        <f>IFERROR(VLOOKUP($B735,[1]ODBC!$B:$H,4,FALSE),"")</f>
        <v>EA</v>
      </c>
      <c r="F735" s="31">
        <f>IFERROR(VLOOKUP($B735,[1]ODBC!$B:$H,5,FALSE),"")</f>
        <v>70.42</v>
      </c>
      <c r="G735" s="32">
        <f>[1]ODBC!G735</f>
        <v>0</v>
      </c>
      <c r="H735" s="33">
        <f>SUM([1]ODBC!H735)</f>
        <v>0</v>
      </c>
      <c r="I735" s="41" t="str">
        <f>'Vinyl cutting'!$B$2</f>
        <v>J36938</v>
      </c>
      <c r="J735" s="42">
        <f ca="1">(SUMIF('Freeform time and material'!$B$17:$B$30,B735,'Freeform time and material'!$G$17:$G$30)) +
(SUMIF('Vinyl cutting'!$B$17:$B$30,B735,'Vinyl cutting'!$G$17:$G$30)) +
(SUMIF('Vinyl cutting (2)'!$B$17:$B$30,B735,'Vinyl cutting (2)'!$G$17:$G$30)) +
(SUMIF('Apply vinyl graphics'!$B$17:$B$30,B735,'Apply vinyl graphics'!$G$17:$G$30)) +
(SUMIF('Apply vinyl graphics (2)'!$B$17:$B$30,B735,'Apply vinyl graphics (2)'!$G$17:$G$30)) +
(SUMIF('Alum pan sign'!$B$17:$B$30,B735,'Alum pan sign'!$G$17:$G$30)) +
(SUMIF('Alum pan sign (2)'!$B$17:$B$30,B735,'Alum pan sign (2)'!$G$17:$G$30)) +
(SUMIF('Economy pan sign'!$B$17:$B$30,B735,'Economy pan sign'!$G$17:$G$30)) +
(SUMIF('Post and panel sign'!$B$17:$B$30,B735,'Post and panel sign'!$G$17:$G$30)) +
(SUMIF('Post and panel sign (2)'!$B$17:$B$30,B735,'Post and panel sign (2)'!$G$17:$G$30)) +
(SUMIF('Flat panels only'!$B$17:$B$30,B735,'Flat panels only'!$G$17:$G$30)) +
(SUMIF('Flat panels only (2)'!$B$17:$B$30,B735,'Flat panels only (2)'!$G$17:$G$30)) +
(SUMIF('Routed panel shapes'!$B$18:$B$31,B735,'Routed panel shapes'!$G$18:$G$31)) +
(SUMIF('Routed panel shapes (2)'!$B$18:$B$31,B735,'Routed panel shapes (2)'!$G$18:$G$31)) +
(SUMIF('Routed face only'!$B$17:$B$30,B735,'Routed face only'!$G$17:$G$30)) +
(SUMIF('Routed face only (2)'!$B$17:$B$30,B735,'Routed face only (2)'!$G$17:$G$30)) +
(SUMIF('Routed alum faces letters'!$B$17:$B$30,B735,'Routed alum faces letters'!$G$17:$G$30)) +
(SUMIF('Routed alum faces letters (2)'!$B$17:$B$30,B735,'Routed alum faces letters (2)'!$G$17:$G$30)) +
(SUMIF('Routed push through acrylic'!$B$17:$B$30,B735,'Routed push through acrylic'!$G$17:$G$30)) +
(SUMIF('Routed push through acrylic (2)'!$B$17:$B$30,B735,'Routed push through acrylic (2)'!$G$17:$G$30)) +
(SUMIF('Sf routed cabinet'!$B$17:$B$30,B735,'Sf routed cabinet'!$G$17:$G$30)) +
(SUMIF('Sf routed cabinet (2)'!$B$17:$B$30,B735,'Sf routed cabinet (2)'!$G$17:$G$30)) +
(SUMIF('Df routed cabinet'!$B$17:$B$30,B735,'Df routed cabinet'!$G$17:$G$30)) +
(SUMIF('Df routed cabinet (2)'!$B$17:$B$30,B735,'Df routed cabinet (2)'!$G$17:$G$30)) +
(SUMIF('Sf acrylic cabinet'!$B$17:$B$30,B735,'Sf acrylic cabinet'!$G$17:$G$30)) +
(SUMIF('Sf acrylic cabinet (2)'!$B$17:$B$30,B735,'Sf acrylic cabinet (2)'!$G$17:$G$30)) +
(SUMIF('Economy Sf acrylic'!$B$17:$B$30,B735,'Economy Sf acrylic'!$G$17:$G$30)) +
(SUMIF('Df acrylic cabinet'!$B$17:$B$30,B735,'Df acrylic cabinet'!$G$17:$G$30)) +
(SUMIF('Df acrylic cabinet (2)'!$B$17:$B$30,B735,'Df acrylic cabinet (2)'!$G$17:$G$30)) +
(SUMIF('Sf flex cabinet'!$B$17:$B$30,B735,'Sf flex cabinet'!$G$17:$G$30)) +
(SUMIF('Sf flex cabinet (2)'!$B$17:$B$30,B735,'Sf flex cabinet (2)'!$G$17:$G$30)) +
(SUMIF('Df flex cabinet'!$B$17:$B$36,B735,'Df flex cabinet'!$G$17:$G$36)) +
(SUMIF('Df flex cabinet (2)'!$B$17:$B$36,B735,'Df flex cabinet (2)'!$G$17:$G$36)) +
(SUMIF('Pole cover'!$B$17:$B$30,B735,'Pole cover'!$G$17:$G$30)) +
(SUMIF('Pole cover (2)'!$B$17:$B$30,B735,'Pole cover (2)'!$G$17:$G$30)) +
(SUMIF('Structural Steel Fab'!$B$17:$B$29,B735,'Structural Steel Fab'!$G$17:$G$29)) +
(SUMIF(Reveal!$B$17:$B$30,B735,Reveal!$G$17:$G$30)) +
(SUMIF('Reveal (2)'!$B$17:$B$30,B735,'Reveal (2)'!$G$17:$G$30)) +
(SUMIF('Crown cove top'!$B$17:$B$30,B735,'Crown cove top'!$G$17:$G$30)) +
(SUMIF('EMC assembly'!$B$17:$B$30,B735,'EMC assembly'!$G$17:$G$30)) +
(SUMIF(Crating!$B$17:$B$29,B735,Crating!$G$17:$G$29)) +
(SUMIF('LED wiring'!$B$17:$B$30,B735,'LED wiring'!$G$17:$G$30)) +
(SUMIF('Changeable copy face'!$B$17:$B$30,B735,'Changeable copy face'!$G$17:$G$30)) +
(SUMIF('Flex face assembly'!$B$17:$B$30,B735,'Flex face assembly'!$G$17:$G$30)) +
(SUMIF('Routed face assembly'!$B$17:$B$30,B735,'Routed face assembly'!$G$17:$G$30)) +
(SUMIF('Paint calculation'!$B$17:$B$30,B735,'Paint calculation'!$G$17:$G$30)) +
(SUMIF('Trimcap letter face'!$B$17:$B$30,B735,'Trimcap letter face'!$G$17:$G$30)) +
(SUMIF('Trimcap letter face (2)'!$B$17:$B$30,B735,'Trimcap letter face (2)'!$G$17:$G$30)) +
(SUMIF('Channel letter fabrication'!$B$17:$B$30,B735,'Channel letter fabrication'!$G$17:$G$30)) +
(SUMIF('Channel letter fabrication (2)'!$B$17:$B$30,B735,'Channel letter fabrication (2)'!$G$17:$G$30))</f>
        <v>0</v>
      </c>
    </row>
    <row r="736" spans="1:10">
      <c r="A736" s="28" t="str">
        <f>[1]ODBC!$A736</f>
        <v>F30T12CWHO Lamp</v>
      </c>
      <c r="B736" s="29" t="str">
        <f>[1]ODBC!B736</f>
        <v>43015</v>
      </c>
      <c r="C736" s="30">
        <f>IFERROR(VLOOKUP($B736,[1]ODBC!$B:$H,2,FALSE),"")</f>
        <v>3.1</v>
      </c>
      <c r="D736" s="30">
        <f>IFERROR(VLOOKUP($B736,[1]ODBC!$B:$H,3,FALSE),"")</f>
        <v>10.48</v>
      </c>
      <c r="E736" s="30" t="str">
        <f>IFERROR(VLOOKUP($B736,[1]ODBC!$B:$H,4,FALSE),"")</f>
        <v>EA</v>
      </c>
      <c r="F736" s="31">
        <f>IFERROR(VLOOKUP($B736,[1]ODBC!$B:$H,5,FALSE),"")</f>
        <v>70.42</v>
      </c>
      <c r="G736" s="32">
        <f>[1]ODBC!G736</f>
        <v>0</v>
      </c>
      <c r="H736" s="33">
        <f>SUM([1]ODBC!H736)</f>
        <v>0</v>
      </c>
      <c r="I736" s="41" t="str">
        <f>'Vinyl cutting'!$B$2</f>
        <v>J36938</v>
      </c>
      <c r="J736" s="42">
        <f ca="1">(SUMIF('Freeform time and material'!$B$17:$B$30,B736,'Freeform time and material'!$G$17:$G$30)) +
(SUMIF('Vinyl cutting'!$B$17:$B$30,B736,'Vinyl cutting'!$G$17:$G$30)) +
(SUMIF('Vinyl cutting (2)'!$B$17:$B$30,B736,'Vinyl cutting (2)'!$G$17:$G$30)) +
(SUMIF('Apply vinyl graphics'!$B$17:$B$30,B736,'Apply vinyl graphics'!$G$17:$G$30)) +
(SUMIF('Apply vinyl graphics (2)'!$B$17:$B$30,B736,'Apply vinyl graphics (2)'!$G$17:$G$30)) +
(SUMIF('Alum pan sign'!$B$17:$B$30,B736,'Alum pan sign'!$G$17:$G$30)) +
(SUMIF('Alum pan sign (2)'!$B$17:$B$30,B736,'Alum pan sign (2)'!$G$17:$G$30)) +
(SUMIF('Economy pan sign'!$B$17:$B$30,B736,'Economy pan sign'!$G$17:$G$30)) +
(SUMIF('Post and panel sign'!$B$17:$B$30,B736,'Post and panel sign'!$G$17:$G$30)) +
(SUMIF('Post and panel sign (2)'!$B$17:$B$30,B736,'Post and panel sign (2)'!$G$17:$G$30)) +
(SUMIF('Flat panels only'!$B$17:$B$30,B736,'Flat panels only'!$G$17:$G$30)) +
(SUMIF('Flat panels only (2)'!$B$17:$B$30,B736,'Flat panels only (2)'!$G$17:$G$30)) +
(SUMIF('Routed panel shapes'!$B$18:$B$31,B736,'Routed panel shapes'!$G$18:$G$31)) +
(SUMIF('Routed panel shapes (2)'!$B$18:$B$31,B736,'Routed panel shapes (2)'!$G$18:$G$31)) +
(SUMIF('Routed face only'!$B$17:$B$30,B736,'Routed face only'!$G$17:$G$30)) +
(SUMIF('Routed face only (2)'!$B$17:$B$30,B736,'Routed face only (2)'!$G$17:$G$30)) +
(SUMIF('Routed alum faces letters'!$B$17:$B$30,B736,'Routed alum faces letters'!$G$17:$G$30)) +
(SUMIF('Routed alum faces letters (2)'!$B$17:$B$30,B736,'Routed alum faces letters (2)'!$G$17:$G$30)) +
(SUMIF('Routed push through acrylic'!$B$17:$B$30,B736,'Routed push through acrylic'!$G$17:$G$30)) +
(SUMIF('Routed push through acrylic (2)'!$B$17:$B$30,B736,'Routed push through acrylic (2)'!$G$17:$G$30)) +
(SUMIF('Sf routed cabinet'!$B$17:$B$30,B736,'Sf routed cabinet'!$G$17:$G$30)) +
(SUMIF('Sf routed cabinet (2)'!$B$17:$B$30,B736,'Sf routed cabinet (2)'!$G$17:$G$30)) +
(SUMIF('Df routed cabinet'!$B$17:$B$30,B736,'Df routed cabinet'!$G$17:$G$30)) +
(SUMIF('Df routed cabinet (2)'!$B$17:$B$30,B736,'Df routed cabinet (2)'!$G$17:$G$30)) +
(SUMIF('Sf acrylic cabinet'!$B$17:$B$30,B736,'Sf acrylic cabinet'!$G$17:$G$30)) +
(SUMIF('Sf acrylic cabinet (2)'!$B$17:$B$30,B736,'Sf acrylic cabinet (2)'!$G$17:$G$30)) +
(SUMIF('Economy Sf acrylic'!$B$17:$B$30,B736,'Economy Sf acrylic'!$G$17:$G$30)) +
(SUMIF('Df acrylic cabinet'!$B$17:$B$30,B736,'Df acrylic cabinet'!$G$17:$G$30)) +
(SUMIF('Df acrylic cabinet (2)'!$B$17:$B$30,B736,'Df acrylic cabinet (2)'!$G$17:$G$30)) +
(SUMIF('Sf flex cabinet'!$B$17:$B$30,B736,'Sf flex cabinet'!$G$17:$G$30)) +
(SUMIF('Sf flex cabinet (2)'!$B$17:$B$30,B736,'Sf flex cabinet (2)'!$G$17:$G$30)) +
(SUMIF('Df flex cabinet'!$B$17:$B$36,B736,'Df flex cabinet'!$G$17:$G$36)) +
(SUMIF('Df flex cabinet (2)'!$B$17:$B$36,B736,'Df flex cabinet (2)'!$G$17:$G$36)) +
(SUMIF('Pole cover'!$B$17:$B$30,B736,'Pole cover'!$G$17:$G$30)) +
(SUMIF('Pole cover (2)'!$B$17:$B$30,B736,'Pole cover (2)'!$G$17:$G$30)) +
(SUMIF('Structural Steel Fab'!$B$17:$B$29,B736,'Structural Steel Fab'!$G$17:$G$29)) +
(SUMIF(Reveal!$B$17:$B$30,B736,Reveal!$G$17:$G$30)) +
(SUMIF('Reveal (2)'!$B$17:$B$30,B736,'Reveal (2)'!$G$17:$G$30)) +
(SUMIF('Crown cove top'!$B$17:$B$30,B736,'Crown cove top'!$G$17:$G$30)) +
(SUMIF('EMC assembly'!$B$17:$B$30,B736,'EMC assembly'!$G$17:$G$30)) +
(SUMIF(Crating!$B$17:$B$29,B736,Crating!$G$17:$G$29)) +
(SUMIF('LED wiring'!$B$17:$B$30,B736,'LED wiring'!$G$17:$G$30)) +
(SUMIF('Changeable copy face'!$B$17:$B$30,B736,'Changeable copy face'!$G$17:$G$30)) +
(SUMIF('Flex face assembly'!$B$17:$B$30,B736,'Flex face assembly'!$G$17:$G$30)) +
(SUMIF('Routed face assembly'!$B$17:$B$30,B736,'Routed face assembly'!$G$17:$G$30)) +
(SUMIF('Paint calculation'!$B$17:$B$30,B736,'Paint calculation'!$G$17:$G$30)) +
(SUMIF('Trimcap letter face'!$B$17:$B$30,B736,'Trimcap letter face'!$G$17:$G$30)) +
(SUMIF('Trimcap letter face (2)'!$B$17:$B$30,B736,'Trimcap letter face (2)'!$G$17:$G$30)) +
(SUMIF('Channel letter fabrication'!$B$17:$B$30,B736,'Channel letter fabrication'!$G$17:$G$30)) +
(SUMIF('Channel letter fabrication (2)'!$B$17:$B$30,B736,'Channel letter fabrication (2)'!$G$17:$G$30))</f>
        <v>0</v>
      </c>
    </row>
    <row r="737" spans="1:10">
      <c r="A737" s="28" t="str">
        <f>[1]ODBC!$A737</f>
        <v>F36T12CWHO Lamp</v>
      </c>
      <c r="B737" s="29" t="str">
        <f>[1]ODBC!B737</f>
        <v>43020</v>
      </c>
      <c r="C737" s="30">
        <f>IFERROR(VLOOKUP($B737,[1]ODBC!$B:$H,2,FALSE),"")</f>
        <v>2.95</v>
      </c>
      <c r="D737" s="30">
        <f>IFERROR(VLOOKUP($B737,[1]ODBC!$B:$H,3,FALSE),"")</f>
        <v>9.9730000000000008</v>
      </c>
      <c r="E737" s="30" t="str">
        <f>IFERROR(VLOOKUP($B737,[1]ODBC!$B:$H,4,FALSE),"")</f>
        <v>EA</v>
      </c>
      <c r="F737" s="31">
        <f>IFERROR(VLOOKUP($B737,[1]ODBC!$B:$H,5,FALSE),"")</f>
        <v>70.42</v>
      </c>
      <c r="G737" s="32">
        <f>[1]ODBC!G737</f>
        <v>0</v>
      </c>
      <c r="H737" s="33">
        <f>SUM([1]ODBC!H737)</f>
        <v>0</v>
      </c>
      <c r="I737" s="41" t="str">
        <f>'Vinyl cutting'!$B$2</f>
        <v>J36938</v>
      </c>
      <c r="J737" s="42">
        <f ca="1">(SUMIF('Freeform time and material'!$B$17:$B$30,B737,'Freeform time and material'!$G$17:$G$30)) +
(SUMIF('Vinyl cutting'!$B$17:$B$30,B737,'Vinyl cutting'!$G$17:$G$30)) +
(SUMIF('Vinyl cutting (2)'!$B$17:$B$30,B737,'Vinyl cutting (2)'!$G$17:$G$30)) +
(SUMIF('Apply vinyl graphics'!$B$17:$B$30,B737,'Apply vinyl graphics'!$G$17:$G$30)) +
(SUMIF('Apply vinyl graphics (2)'!$B$17:$B$30,B737,'Apply vinyl graphics (2)'!$G$17:$G$30)) +
(SUMIF('Alum pan sign'!$B$17:$B$30,B737,'Alum pan sign'!$G$17:$G$30)) +
(SUMIF('Alum pan sign (2)'!$B$17:$B$30,B737,'Alum pan sign (2)'!$G$17:$G$30)) +
(SUMIF('Economy pan sign'!$B$17:$B$30,B737,'Economy pan sign'!$G$17:$G$30)) +
(SUMIF('Post and panel sign'!$B$17:$B$30,B737,'Post and panel sign'!$G$17:$G$30)) +
(SUMIF('Post and panel sign (2)'!$B$17:$B$30,B737,'Post and panel sign (2)'!$G$17:$G$30)) +
(SUMIF('Flat panels only'!$B$17:$B$30,B737,'Flat panels only'!$G$17:$G$30)) +
(SUMIF('Flat panels only (2)'!$B$17:$B$30,B737,'Flat panels only (2)'!$G$17:$G$30)) +
(SUMIF('Routed panel shapes'!$B$18:$B$31,B737,'Routed panel shapes'!$G$18:$G$31)) +
(SUMIF('Routed panel shapes (2)'!$B$18:$B$31,B737,'Routed panel shapes (2)'!$G$18:$G$31)) +
(SUMIF('Routed face only'!$B$17:$B$30,B737,'Routed face only'!$G$17:$G$30)) +
(SUMIF('Routed face only (2)'!$B$17:$B$30,B737,'Routed face only (2)'!$G$17:$G$30)) +
(SUMIF('Routed alum faces letters'!$B$17:$B$30,B737,'Routed alum faces letters'!$G$17:$G$30)) +
(SUMIF('Routed alum faces letters (2)'!$B$17:$B$30,B737,'Routed alum faces letters (2)'!$G$17:$G$30)) +
(SUMIF('Routed push through acrylic'!$B$17:$B$30,B737,'Routed push through acrylic'!$G$17:$G$30)) +
(SUMIF('Routed push through acrylic (2)'!$B$17:$B$30,B737,'Routed push through acrylic (2)'!$G$17:$G$30)) +
(SUMIF('Sf routed cabinet'!$B$17:$B$30,B737,'Sf routed cabinet'!$G$17:$G$30)) +
(SUMIF('Sf routed cabinet (2)'!$B$17:$B$30,B737,'Sf routed cabinet (2)'!$G$17:$G$30)) +
(SUMIF('Df routed cabinet'!$B$17:$B$30,B737,'Df routed cabinet'!$G$17:$G$30)) +
(SUMIF('Df routed cabinet (2)'!$B$17:$B$30,B737,'Df routed cabinet (2)'!$G$17:$G$30)) +
(SUMIF('Sf acrylic cabinet'!$B$17:$B$30,B737,'Sf acrylic cabinet'!$G$17:$G$30)) +
(SUMIF('Sf acrylic cabinet (2)'!$B$17:$B$30,B737,'Sf acrylic cabinet (2)'!$G$17:$G$30)) +
(SUMIF('Economy Sf acrylic'!$B$17:$B$30,B737,'Economy Sf acrylic'!$G$17:$G$30)) +
(SUMIF('Df acrylic cabinet'!$B$17:$B$30,B737,'Df acrylic cabinet'!$G$17:$G$30)) +
(SUMIF('Df acrylic cabinet (2)'!$B$17:$B$30,B737,'Df acrylic cabinet (2)'!$G$17:$G$30)) +
(SUMIF('Sf flex cabinet'!$B$17:$B$30,B737,'Sf flex cabinet'!$G$17:$G$30)) +
(SUMIF('Sf flex cabinet (2)'!$B$17:$B$30,B737,'Sf flex cabinet (2)'!$G$17:$G$30)) +
(SUMIF('Df flex cabinet'!$B$17:$B$36,B737,'Df flex cabinet'!$G$17:$G$36)) +
(SUMIF('Df flex cabinet (2)'!$B$17:$B$36,B737,'Df flex cabinet (2)'!$G$17:$G$36)) +
(SUMIF('Pole cover'!$B$17:$B$30,B737,'Pole cover'!$G$17:$G$30)) +
(SUMIF('Pole cover (2)'!$B$17:$B$30,B737,'Pole cover (2)'!$G$17:$G$30)) +
(SUMIF('Structural Steel Fab'!$B$17:$B$29,B737,'Structural Steel Fab'!$G$17:$G$29)) +
(SUMIF(Reveal!$B$17:$B$30,B737,Reveal!$G$17:$G$30)) +
(SUMIF('Reveal (2)'!$B$17:$B$30,B737,'Reveal (2)'!$G$17:$G$30)) +
(SUMIF('Crown cove top'!$B$17:$B$30,B737,'Crown cove top'!$G$17:$G$30)) +
(SUMIF('EMC assembly'!$B$17:$B$30,B737,'EMC assembly'!$G$17:$G$30)) +
(SUMIF(Crating!$B$17:$B$29,B737,Crating!$G$17:$G$29)) +
(SUMIF('LED wiring'!$B$17:$B$30,B737,'LED wiring'!$G$17:$G$30)) +
(SUMIF('Changeable copy face'!$B$17:$B$30,B737,'Changeable copy face'!$G$17:$G$30)) +
(SUMIF('Flex face assembly'!$B$17:$B$30,B737,'Flex face assembly'!$G$17:$G$30)) +
(SUMIF('Routed face assembly'!$B$17:$B$30,B737,'Routed face assembly'!$G$17:$G$30)) +
(SUMIF('Paint calculation'!$B$17:$B$30,B737,'Paint calculation'!$G$17:$G$30)) +
(SUMIF('Trimcap letter face'!$B$17:$B$30,B737,'Trimcap letter face'!$G$17:$G$30)) +
(SUMIF('Trimcap letter face (2)'!$B$17:$B$30,B737,'Trimcap letter face (2)'!$G$17:$G$30)) +
(SUMIF('Channel letter fabrication'!$B$17:$B$30,B737,'Channel letter fabrication'!$G$17:$G$30)) +
(SUMIF('Channel letter fabrication (2)'!$B$17:$B$30,B737,'Channel letter fabrication (2)'!$G$17:$G$30))</f>
        <v>0</v>
      </c>
    </row>
    <row r="738" spans="1:10">
      <c r="A738" s="28" t="str">
        <f>[1]ODBC!$A738</f>
        <v>F42T12CWHO Lamp</v>
      </c>
      <c r="B738" s="29" t="str">
        <f>[1]ODBC!B738</f>
        <v>43025</v>
      </c>
      <c r="C738" s="30">
        <f>IFERROR(VLOOKUP($B738,[1]ODBC!$B:$H,2,FALSE),"")</f>
        <v>3.74</v>
      </c>
      <c r="D738" s="30">
        <f>IFERROR(VLOOKUP($B738,[1]ODBC!$B:$H,3,FALSE),"")</f>
        <v>12.644</v>
      </c>
      <c r="E738" s="30" t="str">
        <f>IFERROR(VLOOKUP($B738,[1]ODBC!$B:$H,4,FALSE),"")</f>
        <v>EA</v>
      </c>
      <c r="F738" s="31">
        <f>IFERROR(VLOOKUP($B738,[1]ODBC!$B:$H,5,FALSE),"")</f>
        <v>70.42</v>
      </c>
      <c r="G738" s="32">
        <f>[1]ODBC!G738</f>
        <v>0</v>
      </c>
      <c r="H738" s="33">
        <f>SUM([1]ODBC!H738)</f>
        <v>0</v>
      </c>
      <c r="I738" s="41" t="str">
        <f>'Vinyl cutting'!$B$2</f>
        <v>J36938</v>
      </c>
      <c r="J738" s="42">
        <f ca="1">(SUMIF('Freeform time and material'!$B$17:$B$30,B738,'Freeform time and material'!$G$17:$G$30)) +
(SUMIF('Vinyl cutting'!$B$17:$B$30,B738,'Vinyl cutting'!$G$17:$G$30)) +
(SUMIF('Vinyl cutting (2)'!$B$17:$B$30,B738,'Vinyl cutting (2)'!$G$17:$G$30)) +
(SUMIF('Apply vinyl graphics'!$B$17:$B$30,B738,'Apply vinyl graphics'!$G$17:$G$30)) +
(SUMIF('Apply vinyl graphics (2)'!$B$17:$B$30,B738,'Apply vinyl graphics (2)'!$G$17:$G$30)) +
(SUMIF('Alum pan sign'!$B$17:$B$30,B738,'Alum pan sign'!$G$17:$G$30)) +
(SUMIF('Alum pan sign (2)'!$B$17:$B$30,B738,'Alum pan sign (2)'!$G$17:$G$30)) +
(SUMIF('Economy pan sign'!$B$17:$B$30,B738,'Economy pan sign'!$G$17:$G$30)) +
(SUMIF('Post and panel sign'!$B$17:$B$30,B738,'Post and panel sign'!$G$17:$G$30)) +
(SUMIF('Post and panel sign (2)'!$B$17:$B$30,B738,'Post and panel sign (2)'!$G$17:$G$30)) +
(SUMIF('Flat panels only'!$B$17:$B$30,B738,'Flat panels only'!$G$17:$G$30)) +
(SUMIF('Flat panels only (2)'!$B$17:$B$30,B738,'Flat panels only (2)'!$G$17:$G$30)) +
(SUMIF('Routed panel shapes'!$B$18:$B$31,B738,'Routed panel shapes'!$G$18:$G$31)) +
(SUMIF('Routed panel shapes (2)'!$B$18:$B$31,B738,'Routed panel shapes (2)'!$G$18:$G$31)) +
(SUMIF('Routed face only'!$B$17:$B$30,B738,'Routed face only'!$G$17:$G$30)) +
(SUMIF('Routed face only (2)'!$B$17:$B$30,B738,'Routed face only (2)'!$G$17:$G$30)) +
(SUMIF('Routed alum faces letters'!$B$17:$B$30,B738,'Routed alum faces letters'!$G$17:$G$30)) +
(SUMIF('Routed alum faces letters (2)'!$B$17:$B$30,B738,'Routed alum faces letters (2)'!$G$17:$G$30)) +
(SUMIF('Routed push through acrylic'!$B$17:$B$30,B738,'Routed push through acrylic'!$G$17:$G$30)) +
(SUMIF('Routed push through acrylic (2)'!$B$17:$B$30,B738,'Routed push through acrylic (2)'!$G$17:$G$30)) +
(SUMIF('Sf routed cabinet'!$B$17:$B$30,B738,'Sf routed cabinet'!$G$17:$G$30)) +
(SUMIF('Sf routed cabinet (2)'!$B$17:$B$30,B738,'Sf routed cabinet (2)'!$G$17:$G$30)) +
(SUMIF('Df routed cabinet'!$B$17:$B$30,B738,'Df routed cabinet'!$G$17:$G$30)) +
(SUMIF('Df routed cabinet (2)'!$B$17:$B$30,B738,'Df routed cabinet (2)'!$G$17:$G$30)) +
(SUMIF('Sf acrylic cabinet'!$B$17:$B$30,B738,'Sf acrylic cabinet'!$G$17:$G$30)) +
(SUMIF('Sf acrylic cabinet (2)'!$B$17:$B$30,B738,'Sf acrylic cabinet (2)'!$G$17:$G$30)) +
(SUMIF('Economy Sf acrylic'!$B$17:$B$30,B738,'Economy Sf acrylic'!$G$17:$G$30)) +
(SUMIF('Df acrylic cabinet'!$B$17:$B$30,B738,'Df acrylic cabinet'!$G$17:$G$30)) +
(SUMIF('Df acrylic cabinet (2)'!$B$17:$B$30,B738,'Df acrylic cabinet (2)'!$G$17:$G$30)) +
(SUMIF('Sf flex cabinet'!$B$17:$B$30,B738,'Sf flex cabinet'!$G$17:$G$30)) +
(SUMIF('Sf flex cabinet (2)'!$B$17:$B$30,B738,'Sf flex cabinet (2)'!$G$17:$G$30)) +
(SUMIF('Df flex cabinet'!$B$17:$B$36,B738,'Df flex cabinet'!$G$17:$G$36)) +
(SUMIF('Df flex cabinet (2)'!$B$17:$B$36,B738,'Df flex cabinet (2)'!$G$17:$G$36)) +
(SUMIF('Pole cover'!$B$17:$B$30,B738,'Pole cover'!$G$17:$G$30)) +
(SUMIF('Pole cover (2)'!$B$17:$B$30,B738,'Pole cover (2)'!$G$17:$G$30)) +
(SUMIF('Structural Steel Fab'!$B$17:$B$29,B738,'Structural Steel Fab'!$G$17:$G$29)) +
(SUMIF(Reveal!$B$17:$B$30,B738,Reveal!$G$17:$G$30)) +
(SUMIF('Reveal (2)'!$B$17:$B$30,B738,'Reveal (2)'!$G$17:$G$30)) +
(SUMIF('Crown cove top'!$B$17:$B$30,B738,'Crown cove top'!$G$17:$G$30)) +
(SUMIF('EMC assembly'!$B$17:$B$30,B738,'EMC assembly'!$G$17:$G$30)) +
(SUMIF(Crating!$B$17:$B$29,B738,Crating!$G$17:$G$29)) +
(SUMIF('LED wiring'!$B$17:$B$30,B738,'LED wiring'!$G$17:$G$30)) +
(SUMIF('Changeable copy face'!$B$17:$B$30,B738,'Changeable copy face'!$G$17:$G$30)) +
(SUMIF('Flex face assembly'!$B$17:$B$30,B738,'Flex face assembly'!$G$17:$G$30)) +
(SUMIF('Routed face assembly'!$B$17:$B$30,B738,'Routed face assembly'!$G$17:$G$30)) +
(SUMIF('Paint calculation'!$B$17:$B$30,B738,'Paint calculation'!$G$17:$G$30)) +
(SUMIF('Trimcap letter face'!$B$17:$B$30,B738,'Trimcap letter face'!$G$17:$G$30)) +
(SUMIF('Trimcap letter face (2)'!$B$17:$B$30,B738,'Trimcap letter face (2)'!$G$17:$G$30)) +
(SUMIF('Channel letter fabrication'!$B$17:$B$30,B738,'Channel letter fabrication'!$G$17:$G$30)) +
(SUMIF('Channel letter fabrication (2)'!$B$17:$B$30,B738,'Channel letter fabrication (2)'!$G$17:$G$30))</f>
        <v>0</v>
      </c>
    </row>
    <row r="739" spans="1:10">
      <c r="A739" s="28" t="str">
        <f>[1]ODBC!$A739</f>
        <v>F48T12CWHO Lamp</v>
      </c>
      <c r="B739" s="29" t="str">
        <f>[1]ODBC!B739</f>
        <v>43030</v>
      </c>
      <c r="C739" s="30">
        <f>IFERROR(VLOOKUP($B739,[1]ODBC!$B:$H,2,FALSE),"")</f>
        <v>4.2549999999999999</v>
      </c>
      <c r="D739" s="30">
        <f>IFERROR(VLOOKUP($B739,[1]ODBC!$B:$H,3,FALSE),"")</f>
        <v>14.385</v>
      </c>
      <c r="E739" s="30" t="str">
        <f>IFERROR(VLOOKUP($B739,[1]ODBC!$B:$H,4,FALSE),"")</f>
        <v>EA</v>
      </c>
      <c r="F739" s="31">
        <f>IFERROR(VLOOKUP($B739,[1]ODBC!$B:$H,5,FALSE),"")</f>
        <v>70.42</v>
      </c>
      <c r="G739" s="32">
        <f>[1]ODBC!G739</f>
        <v>0</v>
      </c>
      <c r="H739" s="33">
        <f>SUM([1]ODBC!H739)</f>
        <v>45223</v>
      </c>
      <c r="I739" s="41" t="str">
        <f>'Vinyl cutting'!$B$2</f>
        <v>J36938</v>
      </c>
      <c r="J739" s="42">
        <f ca="1">(SUMIF('Freeform time and material'!$B$17:$B$30,B739,'Freeform time and material'!$G$17:$G$30)) +
(SUMIF('Vinyl cutting'!$B$17:$B$30,B739,'Vinyl cutting'!$G$17:$G$30)) +
(SUMIF('Vinyl cutting (2)'!$B$17:$B$30,B739,'Vinyl cutting (2)'!$G$17:$G$30)) +
(SUMIF('Apply vinyl graphics'!$B$17:$B$30,B739,'Apply vinyl graphics'!$G$17:$G$30)) +
(SUMIF('Apply vinyl graphics (2)'!$B$17:$B$30,B739,'Apply vinyl graphics (2)'!$G$17:$G$30)) +
(SUMIF('Alum pan sign'!$B$17:$B$30,B739,'Alum pan sign'!$G$17:$G$30)) +
(SUMIF('Alum pan sign (2)'!$B$17:$B$30,B739,'Alum pan sign (2)'!$G$17:$G$30)) +
(SUMIF('Economy pan sign'!$B$17:$B$30,B739,'Economy pan sign'!$G$17:$G$30)) +
(SUMIF('Post and panel sign'!$B$17:$B$30,B739,'Post and panel sign'!$G$17:$G$30)) +
(SUMIF('Post and panel sign (2)'!$B$17:$B$30,B739,'Post and panel sign (2)'!$G$17:$G$30)) +
(SUMIF('Flat panels only'!$B$17:$B$30,B739,'Flat panels only'!$G$17:$G$30)) +
(SUMIF('Flat panels only (2)'!$B$17:$B$30,B739,'Flat panels only (2)'!$G$17:$G$30)) +
(SUMIF('Routed panel shapes'!$B$18:$B$31,B739,'Routed panel shapes'!$G$18:$G$31)) +
(SUMIF('Routed panel shapes (2)'!$B$18:$B$31,B739,'Routed panel shapes (2)'!$G$18:$G$31)) +
(SUMIF('Routed face only'!$B$17:$B$30,B739,'Routed face only'!$G$17:$G$30)) +
(SUMIF('Routed face only (2)'!$B$17:$B$30,B739,'Routed face only (2)'!$G$17:$G$30)) +
(SUMIF('Routed alum faces letters'!$B$17:$B$30,B739,'Routed alum faces letters'!$G$17:$G$30)) +
(SUMIF('Routed alum faces letters (2)'!$B$17:$B$30,B739,'Routed alum faces letters (2)'!$G$17:$G$30)) +
(SUMIF('Routed push through acrylic'!$B$17:$B$30,B739,'Routed push through acrylic'!$G$17:$G$30)) +
(SUMIF('Routed push through acrylic (2)'!$B$17:$B$30,B739,'Routed push through acrylic (2)'!$G$17:$G$30)) +
(SUMIF('Sf routed cabinet'!$B$17:$B$30,B739,'Sf routed cabinet'!$G$17:$G$30)) +
(SUMIF('Sf routed cabinet (2)'!$B$17:$B$30,B739,'Sf routed cabinet (2)'!$G$17:$G$30)) +
(SUMIF('Df routed cabinet'!$B$17:$B$30,B739,'Df routed cabinet'!$G$17:$G$30)) +
(SUMIF('Df routed cabinet (2)'!$B$17:$B$30,B739,'Df routed cabinet (2)'!$G$17:$G$30)) +
(SUMIF('Sf acrylic cabinet'!$B$17:$B$30,B739,'Sf acrylic cabinet'!$G$17:$G$30)) +
(SUMIF('Sf acrylic cabinet (2)'!$B$17:$B$30,B739,'Sf acrylic cabinet (2)'!$G$17:$G$30)) +
(SUMIF('Economy Sf acrylic'!$B$17:$B$30,B739,'Economy Sf acrylic'!$G$17:$G$30)) +
(SUMIF('Df acrylic cabinet'!$B$17:$B$30,B739,'Df acrylic cabinet'!$G$17:$G$30)) +
(SUMIF('Df acrylic cabinet (2)'!$B$17:$B$30,B739,'Df acrylic cabinet (2)'!$G$17:$G$30)) +
(SUMIF('Sf flex cabinet'!$B$17:$B$30,B739,'Sf flex cabinet'!$G$17:$G$30)) +
(SUMIF('Sf flex cabinet (2)'!$B$17:$B$30,B739,'Sf flex cabinet (2)'!$G$17:$G$30)) +
(SUMIF('Df flex cabinet'!$B$17:$B$36,B739,'Df flex cabinet'!$G$17:$G$36)) +
(SUMIF('Df flex cabinet (2)'!$B$17:$B$36,B739,'Df flex cabinet (2)'!$G$17:$G$36)) +
(SUMIF('Pole cover'!$B$17:$B$30,B739,'Pole cover'!$G$17:$G$30)) +
(SUMIF('Pole cover (2)'!$B$17:$B$30,B739,'Pole cover (2)'!$G$17:$G$30)) +
(SUMIF('Structural Steel Fab'!$B$17:$B$29,B739,'Structural Steel Fab'!$G$17:$G$29)) +
(SUMIF(Reveal!$B$17:$B$30,B739,Reveal!$G$17:$G$30)) +
(SUMIF('Reveal (2)'!$B$17:$B$30,B739,'Reveal (2)'!$G$17:$G$30)) +
(SUMIF('Crown cove top'!$B$17:$B$30,B739,'Crown cove top'!$G$17:$G$30)) +
(SUMIF('EMC assembly'!$B$17:$B$30,B739,'EMC assembly'!$G$17:$G$30)) +
(SUMIF(Crating!$B$17:$B$29,B739,Crating!$G$17:$G$29)) +
(SUMIF('LED wiring'!$B$17:$B$30,B739,'LED wiring'!$G$17:$G$30)) +
(SUMIF('Changeable copy face'!$B$17:$B$30,B739,'Changeable copy face'!$G$17:$G$30)) +
(SUMIF('Flex face assembly'!$B$17:$B$30,B739,'Flex face assembly'!$G$17:$G$30)) +
(SUMIF('Routed face assembly'!$B$17:$B$30,B739,'Routed face assembly'!$G$17:$G$30)) +
(SUMIF('Paint calculation'!$B$17:$B$30,B739,'Paint calculation'!$G$17:$G$30)) +
(SUMIF('Trimcap letter face'!$B$17:$B$30,B739,'Trimcap letter face'!$G$17:$G$30)) +
(SUMIF('Trimcap letter face (2)'!$B$17:$B$30,B739,'Trimcap letter face (2)'!$G$17:$G$30)) +
(SUMIF('Channel letter fabrication'!$B$17:$B$30,B739,'Channel letter fabrication'!$G$17:$G$30)) +
(SUMIF('Channel letter fabrication (2)'!$B$17:$B$30,B739,'Channel letter fabrication (2)'!$G$17:$G$30))</f>
        <v>0</v>
      </c>
    </row>
    <row r="740" spans="1:10">
      <c r="A740" s="28" t="str">
        <f>[1]ODBC!$A740</f>
        <v>F60T12CWHO Lamp</v>
      </c>
      <c r="B740" s="29" t="str">
        <f>[1]ODBC!B740</f>
        <v>43035</v>
      </c>
      <c r="C740" s="30">
        <f>IFERROR(VLOOKUP($B740,[1]ODBC!$B:$H,2,FALSE),"")</f>
        <v>3.786</v>
      </c>
      <c r="D740" s="30">
        <f>IFERROR(VLOOKUP($B740,[1]ODBC!$B:$H,3,FALSE),"")</f>
        <v>12.798999999999999</v>
      </c>
      <c r="E740" s="30" t="str">
        <f>IFERROR(VLOOKUP($B740,[1]ODBC!$B:$H,4,FALSE),"")</f>
        <v>EA</v>
      </c>
      <c r="F740" s="31">
        <f>IFERROR(VLOOKUP($B740,[1]ODBC!$B:$H,5,FALSE),"")</f>
        <v>70.42</v>
      </c>
      <c r="G740" s="32">
        <f>[1]ODBC!G740</f>
        <v>0</v>
      </c>
      <c r="H740" s="33">
        <f>SUM([1]ODBC!H740)</f>
        <v>45974</v>
      </c>
      <c r="I740" s="41" t="str">
        <f>'Vinyl cutting'!$B$2</f>
        <v>J36938</v>
      </c>
      <c r="J740" s="42">
        <f ca="1">(SUMIF('Freeform time and material'!$B$17:$B$30,B740,'Freeform time and material'!$G$17:$G$30)) +
(SUMIF('Vinyl cutting'!$B$17:$B$30,B740,'Vinyl cutting'!$G$17:$G$30)) +
(SUMIF('Vinyl cutting (2)'!$B$17:$B$30,B740,'Vinyl cutting (2)'!$G$17:$G$30)) +
(SUMIF('Apply vinyl graphics'!$B$17:$B$30,B740,'Apply vinyl graphics'!$G$17:$G$30)) +
(SUMIF('Apply vinyl graphics (2)'!$B$17:$B$30,B740,'Apply vinyl graphics (2)'!$G$17:$G$30)) +
(SUMIF('Alum pan sign'!$B$17:$B$30,B740,'Alum pan sign'!$G$17:$G$30)) +
(SUMIF('Alum pan sign (2)'!$B$17:$B$30,B740,'Alum pan sign (2)'!$G$17:$G$30)) +
(SUMIF('Economy pan sign'!$B$17:$B$30,B740,'Economy pan sign'!$G$17:$G$30)) +
(SUMIF('Post and panel sign'!$B$17:$B$30,B740,'Post and panel sign'!$G$17:$G$30)) +
(SUMIF('Post and panel sign (2)'!$B$17:$B$30,B740,'Post and panel sign (2)'!$G$17:$G$30)) +
(SUMIF('Flat panels only'!$B$17:$B$30,B740,'Flat panels only'!$G$17:$G$30)) +
(SUMIF('Flat panels only (2)'!$B$17:$B$30,B740,'Flat panels only (2)'!$G$17:$G$30)) +
(SUMIF('Routed panel shapes'!$B$18:$B$31,B740,'Routed panel shapes'!$G$18:$G$31)) +
(SUMIF('Routed panel shapes (2)'!$B$18:$B$31,B740,'Routed panel shapes (2)'!$G$18:$G$31)) +
(SUMIF('Routed face only'!$B$17:$B$30,B740,'Routed face only'!$G$17:$G$30)) +
(SUMIF('Routed face only (2)'!$B$17:$B$30,B740,'Routed face only (2)'!$G$17:$G$30)) +
(SUMIF('Routed alum faces letters'!$B$17:$B$30,B740,'Routed alum faces letters'!$G$17:$G$30)) +
(SUMIF('Routed alum faces letters (2)'!$B$17:$B$30,B740,'Routed alum faces letters (2)'!$G$17:$G$30)) +
(SUMIF('Routed push through acrylic'!$B$17:$B$30,B740,'Routed push through acrylic'!$G$17:$G$30)) +
(SUMIF('Routed push through acrylic (2)'!$B$17:$B$30,B740,'Routed push through acrylic (2)'!$G$17:$G$30)) +
(SUMIF('Sf routed cabinet'!$B$17:$B$30,B740,'Sf routed cabinet'!$G$17:$G$30)) +
(SUMIF('Sf routed cabinet (2)'!$B$17:$B$30,B740,'Sf routed cabinet (2)'!$G$17:$G$30)) +
(SUMIF('Df routed cabinet'!$B$17:$B$30,B740,'Df routed cabinet'!$G$17:$G$30)) +
(SUMIF('Df routed cabinet (2)'!$B$17:$B$30,B740,'Df routed cabinet (2)'!$G$17:$G$30)) +
(SUMIF('Sf acrylic cabinet'!$B$17:$B$30,B740,'Sf acrylic cabinet'!$G$17:$G$30)) +
(SUMIF('Sf acrylic cabinet (2)'!$B$17:$B$30,B740,'Sf acrylic cabinet (2)'!$G$17:$G$30)) +
(SUMIF('Economy Sf acrylic'!$B$17:$B$30,B740,'Economy Sf acrylic'!$G$17:$G$30)) +
(SUMIF('Df acrylic cabinet'!$B$17:$B$30,B740,'Df acrylic cabinet'!$G$17:$G$30)) +
(SUMIF('Df acrylic cabinet (2)'!$B$17:$B$30,B740,'Df acrylic cabinet (2)'!$G$17:$G$30)) +
(SUMIF('Sf flex cabinet'!$B$17:$B$30,B740,'Sf flex cabinet'!$G$17:$G$30)) +
(SUMIF('Sf flex cabinet (2)'!$B$17:$B$30,B740,'Sf flex cabinet (2)'!$G$17:$G$30)) +
(SUMIF('Df flex cabinet'!$B$17:$B$36,B740,'Df flex cabinet'!$G$17:$G$36)) +
(SUMIF('Df flex cabinet (2)'!$B$17:$B$36,B740,'Df flex cabinet (2)'!$G$17:$G$36)) +
(SUMIF('Pole cover'!$B$17:$B$30,B740,'Pole cover'!$G$17:$G$30)) +
(SUMIF('Pole cover (2)'!$B$17:$B$30,B740,'Pole cover (2)'!$G$17:$G$30)) +
(SUMIF('Structural Steel Fab'!$B$17:$B$29,B740,'Structural Steel Fab'!$G$17:$G$29)) +
(SUMIF(Reveal!$B$17:$B$30,B740,Reveal!$G$17:$G$30)) +
(SUMIF('Reveal (2)'!$B$17:$B$30,B740,'Reveal (2)'!$G$17:$G$30)) +
(SUMIF('Crown cove top'!$B$17:$B$30,B740,'Crown cove top'!$G$17:$G$30)) +
(SUMIF('EMC assembly'!$B$17:$B$30,B740,'EMC assembly'!$G$17:$G$30)) +
(SUMIF(Crating!$B$17:$B$29,B740,Crating!$G$17:$G$29)) +
(SUMIF('LED wiring'!$B$17:$B$30,B740,'LED wiring'!$G$17:$G$30)) +
(SUMIF('Changeable copy face'!$B$17:$B$30,B740,'Changeable copy face'!$G$17:$G$30)) +
(SUMIF('Flex face assembly'!$B$17:$B$30,B740,'Flex face assembly'!$G$17:$G$30)) +
(SUMIF('Routed face assembly'!$B$17:$B$30,B740,'Routed face assembly'!$G$17:$G$30)) +
(SUMIF('Paint calculation'!$B$17:$B$30,B740,'Paint calculation'!$G$17:$G$30)) +
(SUMIF('Trimcap letter face'!$B$17:$B$30,B740,'Trimcap letter face'!$G$17:$G$30)) +
(SUMIF('Trimcap letter face (2)'!$B$17:$B$30,B740,'Trimcap letter face (2)'!$G$17:$G$30)) +
(SUMIF('Channel letter fabrication'!$B$17:$B$30,B740,'Channel letter fabrication'!$G$17:$G$30)) +
(SUMIF('Channel letter fabrication (2)'!$B$17:$B$30,B740,'Channel letter fabrication (2)'!$G$17:$G$30))</f>
        <v>0</v>
      </c>
    </row>
    <row r="741" spans="1:10">
      <c r="A741" s="28" t="str">
        <f>[1]ODBC!$A741</f>
        <v>F64T12CWHO Lamp</v>
      </c>
      <c r="B741" s="29" t="str">
        <f>[1]ODBC!B741</f>
        <v>43040</v>
      </c>
      <c r="C741" s="30">
        <f>IFERROR(VLOOKUP($B741,[1]ODBC!$B:$H,2,FALSE),"")</f>
        <v>4.0389999999999997</v>
      </c>
      <c r="D741" s="30">
        <f>IFERROR(VLOOKUP($B741,[1]ODBC!$B:$H,3,FALSE),"")</f>
        <v>13.654</v>
      </c>
      <c r="E741" s="30" t="str">
        <f>IFERROR(VLOOKUP($B741,[1]ODBC!$B:$H,4,FALSE),"")</f>
        <v>EA</v>
      </c>
      <c r="F741" s="31">
        <f>IFERROR(VLOOKUP($B741,[1]ODBC!$B:$H,5,FALSE),"")</f>
        <v>70.42</v>
      </c>
      <c r="G741" s="32">
        <f>[1]ODBC!G741</f>
        <v>0</v>
      </c>
      <c r="H741" s="33">
        <f>SUM([1]ODBC!H741)</f>
        <v>45378</v>
      </c>
      <c r="I741" s="41" t="str">
        <f>'Vinyl cutting'!$B$2</f>
        <v>J36938</v>
      </c>
      <c r="J741" s="42">
        <f ca="1">(SUMIF('Freeform time and material'!$B$17:$B$30,B741,'Freeform time and material'!$G$17:$G$30)) +
(SUMIF('Vinyl cutting'!$B$17:$B$30,B741,'Vinyl cutting'!$G$17:$G$30)) +
(SUMIF('Vinyl cutting (2)'!$B$17:$B$30,B741,'Vinyl cutting (2)'!$G$17:$G$30)) +
(SUMIF('Apply vinyl graphics'!$B$17:$B$30,B741,'Apply vinyl graphics'!$G$17:$G$30)) +
(SUMIF('Apply vinyl graphics (2)'!$B$17:$B$30,B741,'Apply vinyl graphics (2)'!$G$17:$G$30)) +
(SUMIF('Alum pan sign'!$B$17:$B$30,B741,'Alum pan sign'!$G$17:$G$30)) +
(SUMIF('Alum pan sign (2)'!$B$17:$B$30,B741,'Alum pan sign (2)'!$G$17:$G$30)) +
(SUMIF('Economy pan sign'!$B$17:$B$30,B741,'Economy pan sign'!$G$17:$G$30)) +
(SUMIF('Post and panel sign'!$B$17:$B$30,B741,'Post and panel sign'!$G$17:$G$30)) +
(SUMIF('Post and panel sign (2)'!$B$17:$B$30,B741,'Post and panel sign (2)'!$G$17:$G$30)) +
(SUMIF('Flat panels only'!$B$17:$B$30,B741,'Flat panels only'!$G$17:$G$30)) +
(SUMIF('Flat panels only (2)'!$B$17:$B$30,B741,'Flat panels only (2)'!$G$17:$G$30)) +
(SUMIF('Routed panel shapes'!$B$18:$B$31,B741,'Routed panel shapes'!$G$18:$G$31)) +
(SUMIF('Routed panel shapes (2)'!$B$18:$B$31,B741,'Routed panel shapes (2)'!$G$18:$G$31)) +
(SUMIF('Routed face only'!$B$17:$B$30,B741,'Routed face only'!$G$17:$G$30)) +
(SUMIF('Routed face only (2)'!$B$17:$B$30,B741,'Routed face only (2)'!$G$17:$G$30)) +
(SUMIF('Routed alum faces letters'!$B$17:$B$30,B741,'Routed alum faces letters'!$G$17:$G$30)) +
(SUMIF('Routed alum faces letters (2)'!$B$17:$B$30,B741,'Routed alum faces letters (2)'!$G$17:$G$30)) +
(SUMIF('Routed push through acrylic'!$B$17:$B$30,B741,'Routed push through acrylic'!$G$17:$G$30)) +
(SUMIF('Routed push through acrylic (2)'!$B$17:$B$30,B741,'Routed push through acrylic (2)'!$G$17:$G$30)) +
(SUMIF('Sf routed cabinet'!$B$17:$B$30,B741,'Sf routed cabinet'!$G$17:$G$30)) +
(SUMIF('Sf routed cabinet (2)'!$B$17:$B$30,B741,'Sf routed cabinet (2)'!$G$17:$G$30)) +
(SUMIF('Df routed cabinet'!$B$17:$B$30,B741,'Df routed cabinet'!$G$17:$G$30)) +
(SUMIF('Df routed cabinet (2)'!$B$17:$B$30,B741,'Df routed cabinet (2)'!$G$17:$G$30)) +
(SUMIF('Sf acrylic cabinet'!$B$17:$B$30,B741,'Sf acrylic cabinet'!$G$17:$G$30)) +
(SUMIF('Sf acrylic cabinet (2)'!$B$17:$B$30,B741,'Sf acrylic cabinet (2)'!$G$17:$G$30)) +
(SUMIF('Economy Sf acrylic'!$B$17:$B$30,B741,'Economy Sf acrylic'!$G$17:$G$30)) +
(SUMIF('Df acrylic cabinet'!$B$17:$B$30,B741,'Df acrylic cabinet'!$G$17:$G$30)) +
(SUMIF('Df acrylic cabinet (2)'!$B$17:$B$30,B741,'Df acrylic cabinet (2)'!$G$17:$G$30)) +
(SUMIF('Sf flex cabinet'!$B$17:$B$30,B741,'Sf flex cabinet'!$G$17:$G$30)) +
(SUMIF('Sf flex cabinet (2)'!$B$17:$B$30,B741,'Sf flex cabinet (2)'!$G$17:$G$30)) +
(SUMIF('Df flex cabinet'!$B$17:$B$36,B741,'Df flex cabinet'!$G$17:$G$36)) +
(SUMIF('Df flex cabinet (2)'!$B$17:$B$36,B741,'Df flex cabinet (2)'!$G$17:$G$36)) +
(SUMIF('Pole cover'!$B$17:$B$30,B741,'Pole cover'!$G$17:$G$30)) +
(SUMIF('Pole cover (2)'!$B$17:$B$30,B741,'Pole cover (2)'!$G$17:$G$30)) +
(SUMIF('Structural Steel Fab'!$B$17:$B$29,B741,'Structural Steel Fab'!$G$17:$G$29)) +
(SUMIF(Reveal!$B$17:$B$30,B741,Reveal!$G$17:$G$30)) +
(SUMIF('Reveal (2)'!$B$17:$B$30,B741,'Reveal (2)'!$G$17:$G$30)) +
(SUMIF('Crown cove top'!$B$17:$B$30,B741,'Crown cove top'!$G$17:$G$30)) +
(SUMIF('EMC assembly'!$B$17:$B$30,B741,'EMC assembly'!$G$17:$G$30)) +
(SUMIF(Crating!$B$17:$B$29,B741,Crating!$G$17:$G$29)) +
(SUMIF('LED wiring'!$B$17:$B$30,B741,'LED wiring'!$G$17:$G$30)) +
(SUMIF('Changeable copy face'!$B$17:$B$30,B741,'Changeable copy face'!$G$17:$G$30)) +
(SUMIF('Flex face assembly'!$B$17:$B$30,B741,'Flex face assembly'!$G$17:$G$30)) +
(SUMIF('Routed face assembly'!$B$17:$B$30,B741,'Routed face assembly'!$G$17:$G$30)) +
(SUMIF('Paint calculation'!$B$17:$B$30,B741,'Paint calculation'!$G$17:$G$30)) +
(SUMIF('Trimcap letter face'!$B$17:$B$30,B741,'Trimcap letter face'!$G$17:$G$30)) +
(SUMIF('Trimcap letter face (2)'!$B$17:$B$30,B741,'Trimcap letter face (2)'!$G$17:$G$30)) +
(SUMIF('Channel letter fabrication'!$B$17:$B$30,B741,'Channel letter fabrication'!$G$17:$G$30)) +
(SUMIF('Channel letter fabrication (2)'!$B$17:$B$30,B741,'Channel letter fabrication (2)'!$G$17:$G$30))</f>
        <v>0</v>
      </c>
    </row>
    <row r="742" spans="1:10">
      <c r="A742" s="28" t="str">
        <f>[1]ODBC!$A742</f>
        <v>F72T12CWHO Lamp</v>
      </c>
      <c r="B742" s="29" t="str">
        <f>[1]ODBC!B742</f>
        <v>43045</v>
      </c>
      <c r="C742" s="30">
        <f>IFERROR(VLOOKUP($B742,[1]ODBC!$B:$H,2,FALSE),"")</f>
        <v>4.6760000000000002</v>
      </c>
      <c r="D742" s="30">
        <f>IFERROR(VLOOKUP($B742,[1]ODBC!$B:$H,3,FALSE),"")</f>
        <v>15.808</v>
      </c>
      <c r="E742" s="30" t="str">
        <f>IFERROR(VLOOKUP($B742,[1]ODBC!$B:$H,4,FALSE),"")</f>
        <v>EA</v>
      </c>
      <c r="F742" s="31">
        <f>IFERROR(VLOOKUP($B742,[1]ODBC!$B:$H,5,FALSE),"")</f>
        <v>70.42</v>
      </c>
      <c r="G742" s="32">
        <f>[1]ODBC!G742</f>
        <v>0</v>
      </c>
      <c r="H742" s="33">
        <f>SUM([1]ODBC!H742)</f>
        <v>45776</v>
      </c>
      <c r="I742" s="41" t="str">
        <f>'Vinyl cutting'!$B$2</f>
        <v>J36938</v>
      </c>
      <c r="J742" s="42">
        <f ca="1">(SUMIF('Freeform time and material'!$B$17:$B$30,B742,'Freeform time and material'!$G$17:$G$30)) +
(SUMIF('Vinyl cutting'!$B$17:$B$30,B742,'Vinyl cutting'!$G$17:$G$30)) +
(SUMIF('Vinyl cutting (2)'!$B$17:$B$30,B742,'Vinyl cutting (2)'!$G$17:$G$30)) +
(SUMIF('Apply vinyl graphics'!$B$17:$B$30,B742,'Apply vinyl graphics'!$G$17:$G$30)) +
(SUMIF('Apply vinyl graphics (2)'!$B$17:$B$30,B742,'Apply vinyl graphics (2)'!$G$17:$G$30)) +
(SUMIF('Alum pan sign'!$B$17:$B$30,B742,'Alum pan sign'!$G$17:$G$30)) +
(SUMIF('Alum pan sign (2)'!$B$17:$B$30,B742,'Alum pan sign (2)'!$G$17:$G$30)) +
(SUMIF('Economy pan sign'!$B$17:$B$30,B742,'Economy pan sign'!$G$17:$G$30)) +
(SUMIF('Post and panel sign'!$B$17:$B$30,B742,'Post and panel sign'!$G$17:$G$30)) +
(SUMIF('Post and panel sign (2)'!$B$17:$B$30,B742,'Post and panel sign (2)'!$G$17:$G$30)) +
(SUMIF('Flat panels only'!$B$17:$B$30,B742,'Flat panels only'!$G$17:$G$30)) +
(SUMIF('Flat panels only (2)'!$B$17:$B$30,B742,'Flat panels only (2)'!$G$17:$G$30)) +
(SUMIF('Routed panel shapes'!$B$18:$B$31,B742,'Routed panel shapes'!$G$18:$G$31)) +
(SUMIF('Routed panel shapes (2)'!$B$18:$B$31,B742,'Routed panel shapes (2)'!$G$18:$G$31)) +
(SUMIF('Routed face only'!$B$17:$B$30,B742,'Routed face only'!$G$17:$G$30)) +
(SUMIF('Routed face only (2)'!$B$17:$B$30,B742,'Routed face only (2)'!$G$17:$G$30)) +
(SUMIF('Routed alum faces letters'!$B$17:$B$30,B742,'Routed alum faces letters'!$G$17:$G$30)) +
(SUMIF('Routed alum faces letters (2)'!$B$17:$B$30,B742,'Routed alum faces letters (2)'!$G$17:$G$30)) +
(SUMIF('Routed push through acrylic'!$B$17:$B$30,B742,'Routed push through acrylic'!$G$17:$G$30)) +
(SUMIF('Routed push through acrylic (2)'!$B$17:$B$30,B742,'Routed push through acrylic (2)'!$G$17:$G$30)) +
(SUMIF('Sf routed cabinet'!$B$17:$B$30,B742,'Sf routed cabinet'!$G$17:$G$30)) +
(SUMIF('Sf routed cabinet (2)'!$B$17:$B$30,B742,'Sf routed cabinet (2)'!$G$17:$G$30)) +
(SUMIF('Df routed cabinet'!$B$17:$B$30,B742,'Df routed cabinet'!$G$17:$G$30)) +
(SUMIF('Df routed cabinet (2)'!$B$17:$B$30,B742,'Df routed cabinet (2)'!$G$17:$G$30)) +
(SUMIF('Sf acrylic cabinet'!$B$17:$B$30,B742,'Sf acrylic cabinet'!$G$17:$G$30)) +
(SUMIF('Sf acrylic cabinet (2)'!$B$17:$B$30,B742,'Sf acrylic cabinet (2)'!$G$17:$G$30)) +
(SUMIF('Economy Sf acrylic'!$B$17:$B$30,B742,'Economy Sf acrylic'!$G$17:$G$30)) +
(SUMIF('Df acrylic cabinet'!$B$17:$B$30,B742,'Df acrylic cabinet'!$G$17:$G$30)) +
(SUMIF('Df acrylic cabinet (2)'!$B$17:$B$30,B742,'Df acrylic cabinet (2)'!$G$17:$G$30)) +
(SUMIF('Sf flex cabinet'!$B$17:$B$30,B742,'Sf flex cabinet'!$G$17:$G$30)) +
(SUMIF('Sf flex cabinet (2)'!$B$17:$B$30,B742,'Sf flex cabinet (2)'!$G$17:$G$30)) +
(SUMIF('Df flex cabinet'!$B$17:$B$36,B742,'Df flex cabinet'!$G$17:$G$36)) +
(SUMIF('Df flex cabinet (2)'!$B$17:$B$36,B742,'Df flex cabinet (2)'!$G$17:$G$36)) +
(SUMIF('Pole cover'!$B$17:$B$30,B742,'Pole cover'!$G$17:$G$30)) +
(SUMIF('Pole cover (2)'!$B$17:$B$30,B742,'Pole cover (2)'!$G$17:$G$30)) +
(SUMIF('Structural Steel Fab'!$B$17:$B$29,B742,'Structural Steel Fab'!$G$17:$G$29)) +
(SUMIF(Reveal!$B$17:$B$30,B742,Reveal!$G$17:$G$30)) +
(SUMIF('Reveal (2)'!$B$17:$B$30,B742,'Reveal (2)'!$G$17:$G$30)) +
(SUMIF('Crown cove top'!$B$17:$B$30,B742,'Crown cove top'!$G$17:$G$30)) +
(SUMIF('EMC assembly'!$B$17:$B$30,B742,'EMC assembly'!$G$17:$G$30)) +
(SUMIF(Crating!$B$17:$B$29,B742,Crating!$G$17:$G$29)) +
(SUMIF('LED wiring'!$B$17:$B$30,B742,'LED wiring'!$G$17:$G$30)) +
(SUMIF('Changeable copy face'!$B$17:$B$30,B742,'Changeable copy face'!$G$17:$G$30)) +
(SUMIF('Flex face assembly'!$B$17:$B$30,B742,'Flex face assembly'!$G$17:$G$30)) +
(SUMIF('Routed face assembly'!$B$17:$B$30,B742,'Routed face assembly'!$G$17:$G$30)) +
(SUMIF('Paint calculation'!$B$17:$B$30,B742,'Paint calculation'!$G$17:$G$30)) +
(SUMIF('Trimcap letter face'!$B$17:$B$30,B742,'Trimcap letter face'!$G$17:$G$30)) +
(SUMIF('Trimcap letter face (2)'!$B$17:$B$30,B742,'Trimcap letter face (2)'!$G$17:$G$30)) +
(SUMIF('Channel letter fabrication'!$B$17:$B$30,B742,'Channel letter fabrication'!$G$17:$G$30)) +
(SUMIF('Channel letter fabrication (2)'!$B$17:$B$30,B742,'Channel letter fabrication (2)'!$G$17:$G$30))</f>
        <v>0</v>
      </c>
    </row>
    <row r="743" spans="1:10">
      <c r="A743" s="28" t="str">
        <f>[1]ODBC!$A743</f>
        <v>F84T12CWHO Lamp</v>
      </c>
      <c r="B743" s="29" t="str">
        <f>[1]ODBC!B743</f>
        <v>43050</v>
      </c>
      <c r="C743" s="30">
        <f>IFERROR(VLOOKUP($B743,[1]ODBC!$B:$H,2,FALSE),"")</f>
        <v>3.7869999999999999</v>
      </c>
      <c r="D743" s="30">
        <f>IFERROR(VLOOKUP($B743,[1]ODBC!$B:$H,3,FALSE),"")</f>
        <v>12.803000000000001</v>
      </c>
      <c r="E743" s="30" t="str">
        <f>IFERROR(VLOOKUP($B743,[1]ODBC!$B:$H,4,FALSE),"")</f>
        <v>EA</v>
      </c>
      <c r="F743" s="31">
        <f>IFERROR(VLOOKUP($B743,[1]ODBC!$B:$H,5,FALSE),"")</f>
        <v>70.42</v>
      </c>
      <c r="G743" s="32">
        <f>[1]ODBC!G743</f>
        <v>0</v>
      </c>
      <c r="H743" s="33">
        <f>SUM([1]ODBC!H743)</f>
        <v>44783</v>
      </c>
      <c r="I743" s="41" t="str">
        <f>'Vinyl cutting'!$B$2</f>
        <v>J36938</v>
      </c>
      <c r="J743" s="42">
        <f ca="1">(SUMIF('Freeform time and material'!$B$17:$B$30,B743,'Freeform time and material'!$G$17:$G$30)) +
(SUMIF('Vinyl cutting'!$B$17:$B$30,B743,'Vinyl cutting'!$G$17:$G$30)) +
(SUMIF('Vinyl cutting (2)'!$B$17:$B$30,B743,'Vinyl cutting (2)'!$G$17:$G$30)) +
(SUMIF('Apply vinyl graphics'!$B$17:$B$30,B743,'Apply vinyl graphics'!$G$17:$G$30)) +
(SUMIF('Apply vinyl graphics (2)'!$B$17:$B$30,B743,'Apply vinyl graphics (2)'!$G$17:$G$30)) +
(SUMIF('Alum pan sign'!$B$17:$B$30,B743,'Alum pan sign'!$G$17:$G$30)) +
(SUMIF('Alum pan sign (2)'!$B$17:$B$30,B743,'Alum pan sign (2)'!$G$17:$G$30)) +
(SUMIF('Economy pan sign'!$B$17:$B$30,B743,'Economy pan sign'!$G$17:$G$30)) +
(SUMIF('Post and panel sign'!$B$17:$B$30,B743,'Post and panel sign'!$G$17:$G$30)) +
(SUMIF('Post and panel sign (2)'!$B$17:$B$30,B743,'Post and panel sign (2)'!$G$17:$G$30)) +
(SUMIF('Flat panels only'!$B$17:$B$30,B743,'Flat panels only'!$G$17:$G$30)) +
(SUMIF('Flat panels only (2)'!$B$17:$B$30,B743,'Flat panels only (2)'!$G$17:$G$30)) +
(SUMIF('Routed panel shapes'!$B$18:$B$31,B743,'Routed panel shapes'!$G$18:$G$31)) +
(SUMIF('Routed panel shapes (2)'!$B$18:$B$31,B743,'Routed panel shapes (2)'!$G$18:$G$31)) +
(SUMIF('Routed face only'!$B$17:$B$30,B743,'Routed face only'!$G$17:$G$30)) +
(SUMIF('Routed face only (2)'!$B$17:$B$30,B743,'Routed face only (2)'!$G$17:$G$30)) +
(SUMIF('Routed alum faces letters'!$B$17:$B$30,B743,'Routed alum faces letters'!$G$17:$G$30)) +
(SUMIF('Routed alum faces letters (2)'!$B$17:$B$30,B743,'Routed alum faces letters (2)'!$G$17:$G$30)) +
(SUMIF('Routed push through acrylic'!$B$17:$B$30,B743,'Routed push through acrylic'!$G$17:$G$30)) +
(SUMIF('Routed push through acrylic (2)'!$B$17:$B$30,B743,'Routed push through acrylic (2)'!$G$17:$G$30)) +
(SUMIF('Sf routed cabinet'!$B$17:$B$30,B743,'Sf routed cabinet'!$G$17:$G$30)) +
(SUMIF('Sf routed cabinet (2)'!$B$17:$B$30,B743,'Sf routed cabinet (2)'!$G$17:$G$30)) +
(SUMIF('Df routed cabinet'!$B$17:$B$30,B743,'Df routed cabinet'!$G$17:$G$30)) +
(SUMIF('Df routed cabinet (2)'!$B$17:$B$30,B743,'Df routed cabinet (2)'!$G$17:$G$30)) +
(SUMIF('Sf acrylic cabinet'!$B$17:$B$30,B743,'Sf acrylic cabinet'!$G$17:$G$30)) +
(SUMIF('Sf acrylic cabinet (2)'!$B$17:$B$30,B743,'Sf acrylic cabinet (2)'!$G$17:$G$30)) +
(SUMIF('Economy Sf acrylic'!$B$17:$B$30,B743,'Economy Sf acrylic'!$G$17:$G$30)) +
(SUMIF('Df acrylic cabinet'!$B$17:$B$30,B743,'Df acrylic cabinet'!$G$17:$G$30)) +
(SUMIF('Df acrylic cabinet (2)'!$B$17:$B$30,B743,'Df acrylic cabinet (2)'!$G$17:$G$30)) +
(SUMIF('Sf flex cabinet'!$B$17:$B$30,B743,'Sf flex cabinet'!$G$17:$G$30)) +
(SUMIF('Sf flex cabinet (2)'!$B$17:$B$30,B743,'Sf flex cabinet (2)'!$G$17:$G$30)) +
(SUMIF('Df flex cabinet'!$B$17:$B$36,B743,'Df flex cabinet'!$G$17:$G$36)) +
(SUMIF('Df flex cabinet (2)'!$B$17:$B$36,B743,'Df flex cabinet (2)'!$G$17:$G$36)) +
(SUMIF('Pole cover'!$B$17:$B$30,B743,'Pole cover'!$G$17:$G$30)) +
(SUMIF('Pole cover (2)'!$B$17:$B$30,B743,'Pole cover (2)'!$G$17:$G$30)) +
(SUMIF('Structural Steel Fab'!$B$17:$B$29,B743,'Structural Steel Fab'!$G$17:$G$29)) +
(SUMIF(Reveal!$B$17:$B$30,B743,Reveal!$G$17:$G$30)) +
(SUMIF('Reveal (2)'!$B$17:$B$30,B743,'Reveal (2)'!$G$17:$G$30)) +
(SUMIF('Crown cove top'!$B$17:$B$30,B743,'Crown cove top'!$G$17:$G$30)) +
(SUMIF('EMC assembly'!$B$17:$B$30,B743,'EMC assembly'!$G$17:$G$30)) +
(SUMIF(Crating!$B$17:$B$29,B743,Crating!$G$17:$G$29)) +
(SUMIF('LED wiring'!$B$17:$B$30,B743,'LED wiring'!$G$17:$G$30)) +
(SUMIF('Changeable copy face'!$B$17:$B$30,B743,'Changeable copy face'!$G$17:$G$30)) +
(SUMIF('Flex face assembly'!$B$17:$B$30,B743,'Flex face assembly'!$G$17:$G$30)) +
(SUMIF('Routed face assembly'!$B$17:$B$30,B743,'Routed face assembly'!$G$17:$G$30)) +
(SUMIF('Paint calculation'!$B$17:$B$30,B743,'Paint calculation'!$G$17:$G$30)) +
(SUMIF('Trimcap letter face'!$B$17:$B$30,B743,'Trimcap letter face'!$G$17:$G$30)) +
(SUMIF('Trimcap letter face (2)'!$B$17:$B$30,B743,'Trimcap letter face (2)'!$G$17:$G$30)) +
(SUMIF('Channel letter fabrication'!$B$17:$B$30,B743,'Channel letter fabrication'!$G$17:$G$30)) +
(SUMIF('Channel letter fabrication (2)'!$B$17:$B$30,B743,'Channel letter fabrication (2)'!$G$17:$G$30))</f>
        <v>0</v>
      </c>
    </row>
    <row r="744" spans="1:10">
      <c r="A744" s="28" t="str">
        <f>[1]ODBC!$A744</f>
        <v>F96T12CWHOCT Lamp</v>
      </c>
      <c r="B744" s="29" t="str">
        <f>[1]ODBC!B744</f>
        <v>43055</v>
      </c>
      <c r="C744" s="30">
        <f>IFERROR(VLOOKUP($B744,[1]ODBC!$B:$H,2,FALSE),"")</f>
        <v>4.1029999999999998</v>
      </c>
      <c r="D744" s="30">
        <f>IFERROR(VLOOKUP($B744,[1]ODBC!$B:$H,3,FALSE),"")</f>
        <v>13.871</v>
      </c>
      <c r="E744" s="30" t="str">
        <f>IFERROR(VLOOKUP($B744,[1]ODBC!$B:$H,4,FALSE),"")</f>
        <v>EA</v>
      </c>
      <c r="F744" s="31">
        <f>IFERROR(VLOOKUP($B744,[1]ODBC!$B:$H,5,FALSE),"")</f>
        <v>70.42</v>
      </c>
      <c r="G744" s="32">
        <f>[1]ODBC!G744</f>
        <v>0</v>
      </c>
      <c r="H744" s="33">
        <f>SUM([1]ODBC!H744)</f>
        <v>44595</v>
      </c>
      <c r="I744" s="41" t="str">
        <f>'Vinyl cutting'!$B$2</f>
        <v>J36938</v>
      </c>
      <c r="J744" s="42">
        <f ca="1">(SUMIF('Freeform time and material'!$B$17:$B$30,B744,'Freeform time and material'!$G$17:$G$30)) +
(SUMIF('Vinyl cutting'!$B$17:$B$30,B744,'Vinyl cutting'!$G$17:$G$30)) +
(SUMIF('Vinyl cutting (2)'!$B$17:$B$30,B744,'Vinyl cutting (2)'!$G$17:$G$30)) +
(SUMIF('Apply vinyl graphics'!$B$17:$B$30,B744,'Apply vinyl graphics'!$G$17:$G$30)) +
(SUMIF('Apply vinyl graphics (2)'!$B$17:$B$30,B744,'Apply vinyl graphics (2)'!$G$17:$G$30)) +
(SUMIF('Alum pan sign'!$B$17:$B$30,B744,'Alum pan sign'!$G$17:$G$30)) +
(SUMIF('Alum pan sign (2)'!$B$17:$B$30,B744,'Alum pan sign (2)'!$G$17:$G$30)) +
(SUMIF('Economy pan sign'!$B$17:$B$30,B744,'Economy pan sign'!$G$17:$G$30)) +
(SUMIF('Post and panel sign'!$B$17:$B$30,B744,'Post and panel sign'!$G$17:$G$30)) +
(SUMIF('Post and panel sign (2)'!$B$17:$B$30,B744,'Post and panel sign (2)'!$G$17:$G$30)) +
(SUMIF('Flat panels only'!$B$17:$B$30,B744,'Flat panels only'!$G$17:$G$30)) +
(SUMIF('Flat panels only (2)'!$B$17:$B$30,B744,'Flat panels only (2)'!$G$17:$G$30)) +
(SUMIF('Routed panel shapes'!$B$18:$B$31,B744,'Routed panel shapes'!$G$18:$G$31)) +
(SUMIF('Routed panel shapes (2)'!$B$18:$B$31,B744,'Routed panel shapes (2)'!$G$18:$G$31)) +
(SUMIF('Routed face only'!$B$17:$B$30,B744,'Routed face only'!$G$17:$G$30)) +
(SUMIF('Routed face only (2)'!$B$17:$B$30,B744,'Routed face only (2)'!$G$17:$G$30)) +
(SUMIF('Routed alum faces letters'!$B$17:$B$30,B744,'Routed alum faces letters'!$G$17:$G$30)) +
(SUMIF('Routed alum faces letters (2)'!$B$17:$B$30,B744,'Routed alum faces letters (2)'!$G$17:$G$30)) +
(SUMIF('Routed push through acrylic'!$B$17:$B$30,B744,'Routed push through acrylic'!$G$17:$G$30)) +
(SUMIF('Routed push through acrylic (2)'!$B$17:$B$30,B744,'Routed push through acrylic (2)'!$G$17:$G$30)) +
(SUMIF('Sf routed cabinet'!$B$17:$B$30,B744,'Sf routed cabinet'!$G$17:$G$30)) +
(SUMIF('Sf routed cabinet (2)'!$B$17:$B$30,B744,'Sf routed cabinet (2)'!$G$17:$G$30)) +
(SUMIF('Df routed cabinet'!$B$17:$B$30,B744,'Df routed cabinet'!$G$17:$G$30)) +
(SUMIF('Df routed cabinet (2)'!$B$17:$B$30,B744,'Df routed cabinet (2)'!$G$17:$G$30)) +
(SUMIF('Sf acrylic cabinet'!$B$17:$B$30,B744,'Sf acrylic cabinet'!$G$17:$G$30)) +
(SUMIF('Sf acrylic cabinet (2)'!$B$17:$B$30,B744,'Sf acrylic cabinet (2)'!$G$17:$G$30)) +
(SUMIF('Economy Sf acrylic'!$B$17:$B$30,B744,'Economy Sf acrylic'!$G$17:$G$30)) +
(SUMIF('Df acrylic cabinet'!$B$17:$B$30,B744,'Df acrylic cabinet'!$G$17:$G$30)) +
(SUMIF('Df acrylic cabinet (2)'!$B$17:$B$30,B744,'Df acrylic cabinet (2)'!$G$17:$G$30)) +
(SUMIF('Sf flex cabinet'!$B$17:$B$30,B744,'Sf flex cabinet'!$G$17:$G$30)) +
(SUMIF('Sf flex cabinet (2)'!$B$17:$B$30,B744,'Sf flex cabinet (2)'!$G$17:$G$30)) +
(SUMIF('Df flex cabinet'!$B$17:$B$36,B744,'Df flex cabinet'!$G$17:$G$36)) +
(SUMIF('Df flex cabinet (2)'!$B$17:$B$36,B744,'Df flex cabinet (2)'!$G$17:$G$36)) +
(SUMIF('Pole cover'!$B$17:$B$30,B744,'Pole cover'!$G$17:$G$30)) +
(SUMIF('Pole cover (2)'!$B$17:$B$30,B744,'Pole cover (2)'!$G$17:$G$30)) +
(SUMIF('Structural Steel Fab'!$B$17:$B$29,B744,'Structural Steel Fab'!$G$17:$G$29)) +
(SUMIF(Reveal!$B$17:$B$30,B744,Reveal!$G$17:$G$30)) +
(SUMIF('Reveal (2)'!$B$17:$B$30,B744,'Reveal (2)'!$G$17:$G$30)) +
(SUMIF('Crown cove top'!$B$17:$B$30,B744,'Crown cove top'!$G$17:$G$30)) +
(SUMIF('EMC assembly'!$B$17:$B$30,B744,'EMC assembly'!$G$17:$G$30)) +
(SUMIF(Crating!$B$17:$B$29,B744,Crating!$G$17:$G$29)) +
(SUMIF('LED wiring'!$B$17:$B$30,B744,'LED wiring'!$G$17:$G$30)) +
(SUMIF('Changeable copy face'!$B$17:$B$30,B744,'Changeable copy face'!$G$17:$G$30)) +
(SUMIF('Flex face assembly'!$B$17:$B$30,B744,'Flex face assembly'!$G$17:$G$30)) +
(SUMIF('Routed face assembly'!$B$17:$B$30,B744,'Routed face assembly'!$G$17:$G$30)) +
(SUMIF('Paint calculation'!$B$17:$B$30,B744,'Paint calculation'!$G$17:$G$30)) +
(SUMIF('Trimcap letter face'!$B$17:$B$30,B744,'Trimcap letter face'!$G$17:$G$30)) +
(SUMIF('Trimcap letter face (2)'!$B$17:$B$30,B744,'Trimcap letter face (2)'!$G$17:$G$30)) +
(SUMIF('Channel letter fabrication'!$B$17:$B$30,B744,'Channel letter fabrication'!$G$17:$G$30)) +
(SUMIF('Channel letter fabrication (2)'!$B$17:$B$30,B744,'Channel letter fabrication (2)'!$G$17:$G$30))</f>
        <v>0</v>
      </c>
    </row>
    <row r="745" spans="1:10">
      <c r="A745" s="28" t="str">
        <f>[1]ODBC!$A745</f>
        <v>F108T12CWHO Lamp</v>
      </c>
      <c r="B745" s="29" t="str">
        <f>[1]ODBC!B745</f>
        <v>43060</v>
      </c>
      <c r="C745" s="30">
        <f>IFERROR(VLOOKUP($B745,[1]ODBC!$B:$H,2,FALSE),"")</f>
        <v>10</v>
      </c>
      <c r="D745" s="30">
        <f>IFERROR(VLOOKUP($B745,[1]ODBC!$B:$H,3,FALSE),"")</f>
        <v>33.807000000000002</v>
      </c>
      <c r="E745" s="30" t="str">
        <f>IFERROR(VLOOKUP($B745,[1]ODBC!$B:$H,4,FALSE),"")</f>
        <v>EA</v>
      </c>
      <c r="F745" s="31">
        <f>IFERROR(VLOOKUP($B745,[1]ODBC!$B:$H,5,FALSE),"")</f>
        <v>70.42</v>
      </c>
      <c r="G745" s="32">
        <f>[1]ODBC!G745</f>
        <v>0</v>
      </c>
      <c r="H745" s="33">
        <f>SUM([1]ODBC!H745)</f>
        <v>0</v>
      </c>
      <c r="I745" s="41" t="str">
        <f>'Vinyl cutting'!$B$2</f>
        <v>J36938</v>
      </c>
      <c r="J745" s="42">
        <f ca="1">(SUMIF('Freeform time and material'!$B$17:$B$30,B745,'Freeform time and material'!$G$17:$G$30)) +
(SUMIF('Vinyl cutting'!$B$17:$B$30,B745,'Vinyl cutting'!$G$17:$G$30)) +
(SUMIF('Vinyl cutting (2)'!$B$17:$B$30,B745,'Vinyl cutting (2)'!$G$17:$G$30)) +
(SUMIF('Apply vinyl graphics'!$B$17:$B$30,B745,'Apply vinyl graphics'!$G$17:$G$30)) +
(SUMIF('Apply vinyl graphics (2)'!$B$17:$B$30,B745,'Apply vinyl graphics (2)'!$G$17:$G$30)) +
(SUMIF('Alum pan sign'!$B$17:$B$30,B745,'Alum pan sign'!$G$17:$G$30)) +
(SUMIF('Alum pan sign (2)'!$B$17:$B$30,B745,'Alum pan sign (2)'!$G$17:$G$30)) +
(SUMIF('Economy pan sign'!$B$17:$B$30,B745,'Economy pan sign'!$G$17:$G$30)) +
(SUMIF('Post and panel sign'!$B$17:$B$30,B745,'Post and panel sign'!$G$17:$G$30)) +
(SUMIF('Post and panel sign (2)'!$B$17:$B$30,B745,'Post and panel sign (2)'!$G$17:$G$30)) +
(SUMIF('Flat panels only'!$B$17:$B$30,B745,'Flat panels only'!$G$17:$G$30)) +
(SUMIF('Flat panels only (2)'!$B$17:$B$30,B745,'Flat panels only (2)'!$G$17:$G$30)) +
(SUMIF('Routed panel shapes'!$B$18:$B$31,B745,'Routed panel shapes'!$G$18:$G$31)) +
(SUMIF('Routed panel shapes (2)'!$B$18:$B$31,B745,'Routed panel shapes (2)'!$G$18:$G$31)) +
(SUMIF('Routed face only'!$B$17:$B$30,B745,'Routed face only'!$G$17:$G$30)) +
(SUMIF('Routed face only (2)'!$B$17:$B$30,B745,'Routed face only (2)'!$G$17:$G$30)) +
(SUMIF('Routed alum faces letters'!$B$17:$B$30,B745,'Routed alum faces letters'!$G$17:$G$30)) +
(SUMIF('Routed alum faces letters (2)'!$B$17:$B$30,B745,'Routed alum faces letters (2)'!$G$17:$G$30)) +
(SUMIF('Routed push through acrylic'!$B$17:$B$30,B745,'Routed push through acrylic'!$G$17:$G$30)) +
(SUMIF('Routed push through acrylic (2)'!$B$17:$B$30,B745,'Routed push through acrylic (2)'!$G$17:$G$30)) +
(SUMIF('Sf routed cabinet'!$B$17:$B$30,B745,'Sf routed cabinet'!$G$17:$G$30)) +
(SUMIF('Sf routed cabinet (2)'!$B$17:$B$30,B745,'Sf routed cabinet (2)'!$G$17:$G$30)) +
(SUMIF('Df routed cabinet'!$B$17:$B$30,B745,'Df routed cabinet'!$G$17:$G$30)) +
(SUMIF('Df routed cabinet (2)'!$B$17:$B$30,B745,'Df routed cabinet (2)'!$G$17:$G$30)) +
(SUMIF('Sf acrylic cabinet'!$B$17:$B$30,B745,'Sf acrylic cabinet'!$G$17:$G$30)) +
(SUMIF('Sf acrylic cabinet (2)'!$B$17:$B$30,B745,'Sf acrylic cabinet (2)'!$G$17:$G$30)) +
(SUMIF('Economy Sf acrylic'!$B$17:$B$30,B745,'Economy Sf acrylic'!$G$17:$G$30)) +
(SUMIF('Df acrylic cabinet'!$B$17:$B$30,B745,'Df acrylic cabinet'!$G$17:$G$30)) +
(SUMIF('Df acrylic cabinet (2)'!$B$17:$B$30,B745,'Df acrylic cabinet (2)'!$G$17:$G$30)) +
(SUMIF('Sf flex cabinet'!$B$17:$B$30,B745,'Sf flex cabinet'!$G$17:$G$30)) +
(SUMIF('Sf flex cabinet (2)'!$B$17:$B$30,B745,'Sf flex cabinet (2)'!$G$17:$G$30)) +
(SUMIF('Df flex cabinet'!$B$17:$B$36,B745,'Df flex cabinet'!$G$17:$G$36)) +
(SUMIF('Df flex cabinet (2)'!$B$17:$B$36,B745,'Df flex cabinet (2)'!$G$17:$G$36)) +
(SUMIF('Pole cover'!$B$17:$B$30,B745,'Pole cover'!$G$17:$G$30)) +
(SUMIF('Pole cover (2)'!$B$17:$B$30,B745,'Pole cover (2)'!$G$17:$G$30)) +
(SUMIF('Structural Steel Fab'!$B$17:$B$29,B745,'Structural Steel Fab'!$G$17:$G$29)) +
(SUMIF(Reveal!$B$17:$B$30,B745,Reveal!$G$17:$G$30)) +
(SUMIF('Reveal (2)'!$B$17:$B$30,B745,'Reveal (2)'!$G$17:$G$30)) +
(SUMIF('Crown cove top'!$B$17:$B$30,B745,'Crown cove top'!$G$17:$G$30)) +
(SUMIF('EMC assembly'!$B$17:$B$30,B745,'EMC assembly'!$G$17:$G$30)) +
(SUMIF(Crating!$B$17:$B$29,B745,Crating!$G$17:$G$29)) +
(SUMIF('LED wiring'!$B$17:$B$30,B745,'LED wiring'!$G$17:$G$30)) +
(SUMIF('Changeable copy face'!$B$17:$B$30,B745,'Changeable copy face'!$G$17:$G$30)) +
(SUMIF('Flex face assembly'!$B$17:$B$30,B745,'Flex face assembly'!$G$17:$G$30)) +
(SUMIF('Routed face assembly'!$B$17:$B$30,B745,'Routed face assembly'!$G$17:$G$30)) +
(SUMIF('Paint calculation'!$B$17:$B$30,B745,'Paint calculation'!$G$17:$G$30)) +
(SUMIF('Trimcap letter face'!$B$17:$B$30,B745,'Trimcap letter face'!$G$17:$G$30)) +
(SUMIF('Trimcap letter face (2)'!$B$17:$B$30,B745,'Trimcap letter face (2)'!$G$17:$G$30)) +
(SUMIF('Channel letter fabrication'!$B$17:$B$30,B745,'Channel letter fabrication'!$G$17:$G$30)) +
(SUMIF('Channel letter fabrication (2)'!$B$17:$B$30,B745,'Channel letter fabrication (2)'!$G$17:$G$30))</f>
        <v>0</v>
      </c>
    </row>
    <row r="746" spans="1:10">
      <c r="A746" s="28" t="str">
        <f>[1]ODBC!$A746</f>
        <v>F117T12CWHO Lamp</v>
      </c>
      <c r="B746" s="29" t="str">
        <f>[1]ODBC!B746</f>
        <v>43065</v>
      </c>
      <c r="C746" s="30">
        <f>IFERROR(VLOOKUP($B746,[1]ODBC!$B:$H,2,FALSE),"")</f>
        <v>10.25</v>
      </c>
      <c r="D746" s="30">
        <f>IFERROR(VLOOKUP($B746,[1]ODBC!$B:$H,3,FALSE),"")</f>
        <v>34.652000000000001</v>
      </c>
      <c r="E746" s="30" t="str">
        <f>IFERROR(VLOOKUP($B746,[1]ODBC!$B:$H,4,FALSE),"")</f>
        <v>EA</v>
      </c>
      <c r="F746" s="31">
        <f>IFERROR(VLOOKUP($B746,[1]ODBC!$B:$H,5,FALSE),"")</f>
        <v>70.42</v>
      </c>
      <c r="G746" s="32">
        <f>[1]ODBC!G746</f>
        <v>0</v>
      </c>
      <c r="H746" s="33">
        <f>SUM([1]ODBC!H746)</f>
        <v>0</v>
      </c>
      <c r="I746" s="41" t="str">
        <f>'Vinyl cutting'!$B$2</f>
        <v>J36938</v>
      </c>
      <c r="J746" s="42">
        <f ca="1">(SUMIF('Freeform time and material'!$B$17:$B$30,B746,'Freeform time and material'!$G$17:$G$30)) +
(SUMIF('Vinyl cutting'!$B$17:$B$30,B746,'Vinyl cutting'!$G$17:$G$30)) +
(SUMIF('Vinyl cutting (2)'!$B$17:$B$30,B746,'Vinyl cutting (2)'!$G$17:$G$30)) +
(SUMIF('Apply vinyl graphics'!$B$17:$B$30,B746,'Apply vinyl graphics'!$G$17:$G$30)) +
(SUMIF('Apply vinyl graphics (2)'!$B$17:$B$30,B746,'Apply vinyl graphics (2)'!$G$17:$G$30)) +
(SUMIF('Alum pan sign'!$B$17:$B$30,B746,'Alum pan sign'!$G$17:$G$30)) +
(SUMIF('Alum pan sign (2)'!$B$17:$B$30,B746,'Alum pan sign (2)'!$G$17:$G$30)) +
(SUMIF('Economy pan sign'!$B$17:$B$30,B746,'Economy pan sign'!$G$17:$G$30)) +
(SUMIF('Post and panel sign'!$B$17:$B$30,B746,'Post and panel sign'!$G$17:$G$30)) +
(SUMIF('Post and panel sign (2)'!$B$17:$B$30,B746,'Post and panel sign (2)'!$G$17:$G$30)) +
(SUMIF('Flat panels only'!$B$17:$B$30,B746,'Flat panels only'!$G$17:$G$30)) +
(SUMIF('Flat panels only (2)'!$B$17:$B$30,B746,'Flat panels only (2)'!$G$17:$G$30)) +
(SUMIF('Routed panel shapes'!$B$18:$B$31,B746,'Routed panel shapes'!$G$18:$G$31)) +
(SUMIF('Routed panel shapes (2)'!$B$18:$B$31,B746,'Routed panel shapes (2)'!$G$18:$G$31)) +
(SUMIF('Routed face only'!$B$17:$B$30,B746,'Routed face only'!$G$17:$G$30)) +
(SUMIF('Routed face only (2)'!$B$17:$B$30,B746,'Routed face only (2)'!$G$17:$G$30)) +
(SUMIF('Routed alum faces letters'!$B$17:$B$30,B746,'Routed alum faces letters'!$G$17:$G$30)) +
(SUMIF('Routed alum faces letters (2)'!$B$17:$B$30,B746,'Routed alum faces letters (2)'!$G$17:$G$30)) +
(SUMIF('Routed push through acrylic'!$B$17:$B$30,B746,'Routed push through acrylic'!$G$17:$G$30)) +
(SUMIF('Routed push through acrylic (2)'!$B$17:$B$30,B746,'Routed push through acrylic (2)'!$G$17:$G$30)) +
(SUMIF('Sf routed cabinet'!$B$17:$B$30,B746,'Sf routed cabinet'!$G$17:$G$30)) +
(SUMIF('Sf routed cabinet (2)'!$B$17:$B$30,B746,'Sf routed cabinet (2)'!$G$17:$G$30)) +
(SUMIF('Df routed cabinet'!$B$17:$B$30,B746,'Df routed cabinet'!$G$17:$G$30)) +
(SUMIF('Df routed cabinet (2)'!$B$17:$B$30,B746,'Df routed cabinet (2)'!$G$17:$G$30)) +
(SUMIF('Sf acrylic cabinet'!$B$17:$B$30,B746,'Sf acrylic cabinet'!$G$17:$G$30)) +
(SUMIF('Sf acrylic cabinet (2)'!$B$17:$B$30,B746,'Sf acrylic cabinet (2)'!$G$17:$G$30)) +
(SUMIF('Economy Sf acrylic'!$B$17:$B$30,B746,'Economy Sf acrylic'!$G$17:$G$30)) +
(SUMIF('Df acrylic cabinet'!$B$17:$B$30,B746,'Df acrylic cabinet'!$G$17:$G$30)) +
(SUMIF('Df acrylic cabinet (2)'!$B$17:$B$30,B746,'Df acrylic cabinet (2)'!$G$17:$G$30)) +
(SUMIF('Sf flex cabinet'!$B$17:$B$30,B746,'Sf flex cabinet'!$G$17:$G$30)) +
(SUMIF('Sf flex cabinet (2)'!$B$17:$B$30,B746,'Sf flex cabinet (2)'!$G$17:$G$30)) +
(SUMIF('Df flex cabinet'!$B$17:$B$36,B746,'Df flex cabinet'!$G$17:$G$36)) +
(SUMIF('Df flex cabinet (2)'!$B$17:$B$36,B746,'Df flex cabinet (2)'!$G$17:$G$36)) +
(SUMIF('Pole cover'!$B$17:$B$30,B746,'Pole cover'!$G$17:$G$30)) +
(SUMIF('Pole cover (2)'!$B$17:$B$30,B746,'Pole cover (2)'!$G$17:$G$30)) +
(SUMIF('Structural Steel Fab'!$B$17:$B$29,B746,'Structural Steel Fab'!$G$17:$G$29)) +
(SUMIF(Reveal!$B$17:$B$30,B746,Reveal!$G$17:$G$30)) +
(SUMIF('Reveal (2)'!$B$17:$B$30,B746,'Reveal (2)'!$G$17:$G$30)) +
(SUMIF('Crown cove top'!$B$17:$B$30,B746,'Crown cove top'!$G$17:$G$30)) +
(SUMIF('EMC assembly'!$B$17:$B$30,B746,'EMC assembly'!$G$17:$G$30)) +
(SUMIF(Crating!$B$17:$B$29,B746,Crating!$G$17:$G$29)) +
(SUMIF('LED wiring'!$B$17:$B$30,B746,'LED wiring'!$G$17:$G$30)) +
(SUMIF('Changeable copy face'!$B$17:$B$30,B746,'Changeable copy face'!$G$17:$G$30)) +
(SUMIF('Flex face assembly'!$B$17:$B$30,B746,'Flex face assembly'!$G$17:$G$30)) +
(SUMIF('Routed face assembly'!$B$17:$B$30,B746,'Routed face assembly'!$G$17:$G$30)) +
(SUMIF('Paint calculation'!$B$17:$B$30,B746,'Paint calculation'!$G$17:$G$30)) +
(SUMIF('Trimcap letter face'!$B$17:$B$30,B746,'Trimcap letter face'!$G$17:$G$30)) +
(SUMIF('Trimcap letter face (2)'!$B$17:$B$30,B746,'Trimcap letter face (2)'!$G$17:$G$30)) +
(SUMIF('Channel letter fabrication'!$B$17:$B$30,B746,'Channel letter fabrication'!$G$17:$G$30)) +
(SUMIF('Channel letter fabrication (2)'!$B$17:$B$30,B746,'Channel letter fabrication (2)'!$G$17:$G$30))</f>
        <v>0</v>
      </c>
    </row>
    <row r="747" spans="1:10">
      <c r="A747" s="28" t="str">
        <f>[1]ODBC!$A747</f>
        <v>F120T12CWHO Lamp</v>
      </c>
      <c r="B747" s="29" t="str">
        <f>[1]ODBC!B747</f>
        <v>43070</v>
      </c>
      <c r="C747" s="30">
        <f>IFERROR(VLOOKUP($B747,[1]ODBC!$B:$H,2,FALSE),"")</f>
        <v>11.207000000000001</v>
      </c>
      <c r="D747" s="30">
        <f>IFERROR(VLOOKUP($B747,[1]ODBC!$B:$H,3,FALSE),"")</f>
        <v>37.887</v>
      </c>
      <c r="E747" s="30" t="str">
        <f>IFERROR(VLOOKUP($B747,[1]ODBC!$B:$H,4,FALSE),"")</f>
        <v>EA</v>
      </c>
      <c r="F747" s="31">
        <f>IFERROR(VLOOKUP($B747,[1]ODBC!$B:$H,5,FALSE),"")</f>
        <v>70.42</v>
      </c>
      <c r="G747" s="32">
        <f>[1]ODBC!G747</f>
        <v>0</v>
      </c>
      <c r="H747" s="33">
        <f>SUM([1]ODBC!H747)</f>
        <v>45166</v>
      </c>
      <c r="I747" s="41" t="str">
        <f>'Vinyl cutting'!$B$2</f>
        <v>J36938</v>
      </c>
      <c r="J747" s="42">
        <f ca="1">(SUMIF('Freeform time and material'!$B$17:$B$30,B747,'Freeform time and material'!$G$17:$G$30)) +
(SUMIF('Vinyl cutting'!$B$17:$B$30,B747,'Vinyl cutting'!$G$17:$G$30)) +
(SUMIF('Vinyl cutting (2)'!$B$17:$B$30,B747,'Vinyl cutting (2)'!$G$17:$G$30)) +
(SUMIF('Apply vinyl graphics'!$B$17:$B$30,B747,'Apply vinyl graphics'!$G$17:$G$30)) +
(SUMIF('Apply vinyl graphics (2)'!$B$17:$B$30,B747,'Apply vinyl graphics (2)'!$G$17:$G$30)) +
(SUMIF('Alum pan sign'!$B$17:$B$30,B747,'Alum pan sign'!$G$17:$G$30)) +
(SUMIF('Alum pan sign (2)'!$B$17:$B$30,B747,'Alum pan sign (2)'!$G$17:$G$30)) +
(SUMIF('Economy pan sign'!$B$17:$B$30,B747,'Economy pan sign'!$G$17:$G$30)) +
(SUMIF('Post and panel sign'!$B$17:$B$30,B747,'Post and panel sign'!$G$17:$G$30)) +
(SUMIF('Post and panel sign (2)'!$B$17:$B$30,B747,'Post and panel sign (2)'!$G$17:$G$30)) +
(SUMIF('Flat panels only'!$B$17:$B$30,B747,'Flat panels only'!$G$17:$G$30)) +
(SUMIF('Flat panels only (2)'!$B$17:$B$30,B747,'Flat panels only (2)'!$G$17:$G$30)) +
(SUMIF('Routed panel shapes'!$B$18:$B$31,B747,'Routed panel shapes'!$G$18:$G$31)) +
(SUMIF('Routed panel shapes (2)'!$B$18:$B$31,B747,'Routed panel shapes (2)'!$G$18:$G$31)) +
(SUMIF('Routed face only'!$B$17:$B$30,B747,'Routed face only'!$G$17:$G$30)) +
(SUMIF('Routed face only (2)'!$B$17:$B$30,B747,'Routed face only (2)'!$G$17:$G$30)) +
(SUMIF('Routed alum faces letters'!$B$17:$B$30,B747,'Routed alum faces letters'!$G$17:$G$30)) +
(SUMIF('Routed alum faces letters (2)'!$B$17:$B$30,B747,'Routed alum faces letters (2)'!$G$17:$G$30)) +
(SUMIF('Routed push through acrylic'!$B$17:$B$30,B747,'Routed push through acrylic'!$G$17:$G$30)) +
(SUMIF('Routed push through acrylic (2)'!$B$17:$B$30,B747,'Routed push through acrylic (2)'!$G$17:$G$30)) +
(SUMIF('Sf routed cabinet'!$B$17:$B$30,B747,'Sf routed cabinet'!$G$17:$G$30)) +
(SUMIF('Sf routed cabinet (2)'!$B$17:$B$30,B747,'Sf routed cabinet (2)'!$G$17:$G$30)) +
(SUMIF('Df routed cabinet'!$B$17:$B$30,B747,'Df routed cabinet'!$G$17:$G$30)) +
(SUMIF('Df routed cabinet (2)'!$B$17:$B$30,B747,'Df routed cabinet (2)'!$G$17:$G$30)) +
(SUMIF('Sf acrylic cabinet'!$B$17:$B$30,B747,'Sf acrylic cabinet'!$G$17:$G$30)) +
(SUMIF('Sf acrylic cabinet (2)'!$B$17:$B$30,B747,'Sf acrylic cabinet (2)'!$G$17:$G$30)) +
(SUMIF('Economy Sf acrylic'!$B$17:$B$30,B747,'Economy Sf acrylic'!$G$17:$G$30)) +
(SUMIF('Df acrylic cabinet'!$B$17:$B$30,B747,'Df acrylic cabinet'!$G$17:$G$30)) +
(SUMIF('Df acrylic cabinet (2)'!$B$17:$B$30,B747,'Df acrylic cabinet (2)'!$G$17:$G$30)) +
(SUMIF('Sf flex cabinet'!$B$17:$B$30,B747,'Sf flex cabinet'!$G$17:$G$30)) +
(SUMIF('Sf flex cabinet (2)'!$B$17:$B$30,B747,'Sf flex cabinet (2)'!$G$17:$G$30)) +
(SUMIF('Df flex cabinet'!$B$17:$B$36,B747,'Df flex cabinet'!$G$17:$G$36)) +
(SUMIF('Df flex cabinet (2)'!$B$17:$B$36,B747,'Df flex cabinet (2)'!$G$17:$G$36)) +
(SUMIF('Pole cover'!$B$17:$B$30,B747,'Pole cover'!$G$17:$G$30)) +
(SUMIF('Pole cover (2)'!$B$17:$B$30,B747,'Pole cover (2)'!$G$17:$G$30)) +
(SUMIF('Structural Steel Fab'!$B$17:$B$29,B747,'Structural Steel Fab'!$G$17:$G$29)) +
(SUMIF(Reveal!$B$17:$B$30,B747,Reveal!$G$17:$G$30)) +
(SUMIF('Reveal (2)'!$B$17:$B$30,B747,'Reveal (2)'!$G$17:$G$30)) +
(SUMIF('Crown cove top'!$B$17:$B$30,B747,'Crown cove top'!$G$17:$G$30)) +
(SUMIF('EMC assembly'!$B$17:$B$30,B747,'EMC assembly'!$G$17:$G$30)) +
(SUMIF(Crating!$B$17:$B$29,B747,Crating!$G$17:$G$29)) +
(SUMIF('LED wiring'!$B$17:$B$30,B747,'LED wiring'!$G$17:$G$30)) +
(SUMIF('Changeable copy face'!$B$17:$B$30,B747,'Changeable copy face'!$G$17:$G$30)) +
(SUMIF('Flex face assembly'!$B$17:$B$30,B747,'Flex face assembly'!$G$17:$G$30)) +
(SUMIF('Routed face assembly'!$B$17:$B$30,B747,'Routed face assembly'!$G$17:$G$30)) +
(SUMIF('Paint calculation'!$B$17:$B$30,B747,'Paint calculation'!$G$17:$G$30)) +
(SUMIF('Trimcap letter face'!$B$17:$B$30,B747,'Trimcap letter face'!$G$17:$G$30)) +
(SUMIF('Trimcap letter face (2)'!$B$17:$B$30,B747,'Trimcap letter face (2)'!$G$17:$G$30)) +
(SUMIF('Channel letter fabrication'!$B$17:$B$30,B747,'Channel letter fabrication'!$G$17:$G$30)) +
(SUMIF('Channel letter fabrication (2)'!$B$17:$B$30,B747,'Channel letter fabrication (2)'!$G$17:$G$30))</f>
        <v>0</v>
      </c>
    </row>
    <row r="748" spans="1:10">
      <c r="A748" s="28" t="str">
        <f>[1]ODBC!$A748</f>
        <v>F40CW Bi Pin Lamp</v>
      </c>
      <c r="B748" s="29" t="str">
        <f>[1]ODBC!B748</f>
        <v>43075</v>
      </c>
      <c r="C748" s="30">
        <f>IFERROR(VLOOKUP($B748,[1]ODBC!$B:$H,2,FALSE),"")</f>
        <v>2.21</v>
      </c>
      <c r="D748" s="30">
        <f>IFERROR(VLOOKUP($B748,[1]ODBC!$B:$H,3,FALSE),"")</f>
        <v>7.4710000000000001</v>
      </c>
      <c r="E748" s="30" t="str">
        <f>IFERROR(VLOOKUP($B748,[1]ODBC!$B:$H,4,FALSE),"")</f>
        <v>EA</v>
      </c>
      <c r="F748" s="31">
        <f>IFERROR(VLOOKUP($B748,[1]ODBC!$B:$H,5,FALSE),"")</f>
        <v>70.42</v>
      </c>
      <c r="G748" s="32">
        <f>[1]ODBC!G748</f>
        <v>0</v>
      </c>
      <c r="H748" s="33">
        <f>SUM([1]ODBC!H748)</f>
        <v>0</v>
      </c>
      <c r="I748" s="41" t="str">
        <f>'Vinyl cutting'!$B$2</f>
        <v>J36938</v>
      </c>
      <c r="J748" s="42">
        <f ca="1">(SUMIF('Freeform time and material'!$B$17:$B$30,B748,'Freeform time and material'!$G$17:$G$30)) +
(SUMIF('Vinyl cutting'!$B$17:$B$30,B748,'Vinyl cutting'!$G$17:$G$30)) +
(SUMIF('Vinyl cutting (2)'!$B$17:$B$30,B748,'Vinyl cutting (2)'!$G$17:$G$30)) +
(SUMIF('Apply vinyl graphics'!$B$17:$B$30,B748,'Apply vinyl graphics'!$G$17:$G$30)) +
(SUMIF('Apply vinyl graphics (2)'!$B$17:$B$30,B748,'Apply vinyl graphics (2)'!$G$17:$G$30)) +
(SUMIF('Alum pan sign'!$B$17:$B$30,B748,'Alum pan sign'!$G$17:$G$30)) +
(SUMIF('Alum pan sign (2)'!$B$17:$B$30,B748,'Alum pan sign (2)'!$G$17:$G$30)) +
(SUMIF('Economy pan sign'!$B$17:$B$30,B748,'Economy pan sign'!$G$17:$G$30)) +
(SUMIF('Post and panel sign'!$B$17:$B$30,B748,'Post and panel sign'!$G$17:$G$30)) +
(SUMIF('Post and panel sign (2)'!$B$17:$B$30,B748,'Post and panel sign (2)'!$G$17:$G$30)) +
(SUMIF('Flat panels only'!$B$17:$B$30,B748,'Flat panels only'!$G$17:$G$30)) +
(SUMIF('Flat panels only (2)'!$B$17:$B$30,B748,'Flat panels only (2)'!$G$17:$G$30)) +
(SUMIF('Routed panel shapes'!$B$18:$B$31,B748,'Routed panel shapes'!$G$18:$G$31)) +
(SUMIF('Routed panel shapes (2)'!$B$18:$B$31,B748,'Routed panel shapes (2)'!$G$18:$G$31)) +
(SUMIF('Routed face only'!$B$17:$B$30,B748,'Routed face only'!$G$17:$G$30)) +
(SUMIF('Routed face only (2)'!$B$17:$B$30,B748,'Routed face only (2)'!$G$17:$G$30)) +
(SUMIF('Routed alum faces letters'!$B$17:$B$30,B748,'Routed alum faces letters'!$G$17:$G$30)) +
(SUMIF('Routed alum faces letters (2)'!$B$17:$B$30,B748,'Routed alum faces letters (2)'!$G$17:$G$30)) +
(SUMIF('Routed push through acrylic'!$B$17:$B$30,B748,'Routed push through acrylic'!$G$17:$G$30)) +
(SUMIF('Routed push through acrylic (2)'!$B$17:$B$30,B748,'Routed push through acrylic (2)'!$G$17:$G$30)) +
(SUMIF('Sf routed cabinet'!$B$17:$B$30,B748,'Sf routed cabinet'!$G$17:$G$30)) +
(SUMIF('Sf routed cabinet (2)'!$B$17:$B$30,B748,'Sf routed cabinet (2)'!$G$17:$G$30)) +
(SUMIF('Df routed cabinet'!$B$17:$B$30,B748,'Df routed cabinet'!$G$17:$G$30)) +
(SUMIF('Df routed cabinet (2)'!$B$17:$B$30,B748,'Df routed cabinet (2)'!$G$17:$G$30)) +
(SUMIF('Sf acrylic cabinet'!$B$17:$B$30,B748,'Sf acrylic cabinet'!$G$17:$G$30)) +
(SUMIF('Sf acrylic cabinet (2)'!$B$17:$B$30,B748,'Sf acrylic cabinet (2)'!$G$17:$G$30)) +
(SUMIF('Economy Sf acrylic'!$B$17:$B$30,B748,'Economy Sf acrylic'!$G$17:$G$30)) +
(SUMIF('Df acrylic cabinet'!$B$17:$B$30,B748,'Df acrylic cabinet'!$G$17:$G$30)) +
(SUMIF('Df acrylic cabinet (2)'!$B$17:$B$30,B748,'Df acrylic cabinet (2)'!$G$17:$G$30)) +
(SUMIF('Sf flex cabinet'!$B$17:$B$30,B748,'Sf flex cabinet'!$G$17:$G$30)) +
(SUMIF('Sf flex cabinet (2)'!$B$17:$B$30,B748,'Sf flex cabinet (2)'!$G$17:$G$30)) +
(SUMIF('Df flex cabinet'!$B$17:$B$36,B748,'Df flex cabinet'!$G$17:$G$36)) +
(SUMIF('Df flex cabinet (2)'!$B$17:$B$36,B748,'Df flex cabinet (2)'!$G$17:$G$36)) +
(SUMIF('Pole cover'!$B$17:$B$30,B748,'Pole cover'!$G$17:$G$30)) +
(SUMIF('Pole cover (2)'!$B$17:$B$30,B748,'Pole cover (2)'!$G$17:$G$30)) +
(SUMIF('Structural Steel Fab'!$B$17:$B$29,B748,'Structural Steel Fab'!$G$17:$G$29)) +
(SUMIF(Reveal!$B$17:$B$30,B748,Reveal!$G$17:$G$30)) +
(SUMIF('Reveal (2)'!$B$17:$B$30,B748,'Reveal (2)'!$G$17:$G$30)) +
(SUMIF('Crown cove top'!$B$17:$B$30,B748,'Crown cove top'!$G$17:$G$30)) +
(SUMIF('EMC assembly'!$B$17:$B$30,B748,'EMC assembly'!$G$17:$G$30)) +
(SUMIF(Crating!$B$17:$B$29,B748,Crating!$G$17:$G$29)) +
(SUMIF('LED wiring'!$B$17:$B$30,B748,'LED wiring'!$G$17:$G$30)) +
(SUMIF('Changeable copy face'!$B$17:$B$30,B748,'Changeable copy face'!$G$17:$G$30)) +
(SUMIF('Flex face assembly'!$B$17:$B$30,B748,'Flex face assembly'!$G$17:$G$30)) +
(SUMIF('Routed face assembly'!$B$17:$B$30,B748,'Routed face assembly'!$G$17:$G$30)) +
(SUMIF('Paint calculation'!$B$17:$B$30,B748,'Paint calculation'!$G$17:$G$30)) +
(SUMIF('Trimcap letter face'!$B$17:$B$30,B748,'Trimcap letter face'!$G$17:$G$30)) +
(SUMIF('Trimcap letter face (2)'!$B$17:$B$30,B748,'Trimcap letter face (2)'!$G$17:$G$30)) +
(SUMIF('Channel letter fabrication'!$B$17:$B$30,B748,'Channel letter fabrication'!$G$17:$G$30)) +
(SUMIF('Channel letter fabrication (2)'!$B$17:$B$30,B748,'Channel letter fabrication (2)'!$G$17:$G$30))</f>
        <v>0</v>
      </c>
    </row>
    <row r="749" spans="1:10">
      <c r="A749" s="28" t="str">
        <f>[1]ODBC!$A749</f>
        <v>F18T12DHO Lamp</v>
      </c>
      <c r="B749" s="29" t="str">
        <f>[1]ODBC!B749</f>
        <v>43080</v>
      </c>
      <c r="C749" s="30">
        <f>IFERROR(VLOOKUP($B749,[1]ODBC!$B:$H,2,FALSE),"")</f>
        <v>9.2029999999999994</v>
      </c>
      <c r="D749" s="30">
        <f>IFERROR(VLOOKUP($B749,[1]ODBC!$B:$H,3,FALSE),"")</f>
        <v>31.111999999999998</v>
      </c>
      <c r="E749" s="30" t="str">
        <f>IFERROR(VLOOKUP($B749,[1]ODBC!$B:$H,4,FALSE),"")</f>
        <v>EA</v>
      </c>
      <c r="F749" s="31">
        <f>IFERROR(VLOOKUP($B749,[1]ODBC!$B:$H,5,FALSE),"")</f>
        <v>70.42</v>
      </c>
      <c r="G749" s="32">
        <f>[1]ODBC!G749</f>
        <v>0</v>
      </c>
      <c r="H749" s="33">
        <f>SUM([1]ODBC!H749)</f>
        <v>45373</v>
      </c>
      <c r="I749" s="41" t="str">
        <f>'Vinyl cutting'!$B$2</f>
        <v>J36938</v>
      </c>
      <c r="J749" s="42">
        <f ca="1">(SUMIF('Freeform time and material'!$B$17:$B$30,B749,'Freeform time and material'!$G$17:$G$30)) +
(SUMIF('Vinyl cutting'!$B$17:$B$30,B749,'Vinyl cutting'!$G$17:$G$30)) +
(SUMIF('Vinyl cutting (2)'!$B$17:$B$30,B749,'Vinyl cutting (2)'!$G$17:$G$30)) +
(SUMIF('Apply vinyl graphics'!$B$17:$B$30,B749,'Apply vinyl graphics'!$G$17:$G$30)) +
(SUMIF('Apply vinyl graphics (2)'!$B$17:$B$30,B749,'Apply vinyl graphics (2)'!$G$17:$G$30)) +
(SUMIF('Alum pan sign'!$B$17:$B$30,B749,'Alum pan sign'!$G$17:$G$30)) +
(SUMIF('Alum pan sign (2)'!$B$17:$B$30,B749,'Alum pan sign (2)'!$G$17:$G$30)) +
(SUMIF('Economy pan sign'!$B$17:$B$30,B749,'Economy pan sign'!$G$17:$G$30)) +
(SUMIF('Post and panel sign'!$B$17:$B$30,B749,'Post and panel sign'!$G$17:$G$30)) +
(SUMIF('Post and panel sign (2)'!$B$17:$B$30,B749,'Post and panel sign (2)'!$G$17:$G$30)) +
(SUMIF('Flat panels only'!$B$17:$B$30,B749,'Flat panels only'!$G$17:$G$30)) +
(SUMIF('Flat panels only (2)'!$B$17:$B$30,B749,'Flat panels only (2)'!$G$17:$G$30)) +
(SUMIF('Routed panel shapes'!$B$18:$B$31,B749,'Routed panel shapes'!$G$18:$G$31)) +
(SUMIF('Routed panel shapes (2)'!$B$18:$B$31,B749,'Routed panel shapes (2)'!$G$18:$G$31)) +
(SUMIF('Routed face only'!$B$17:$B$30,B749,'Routed face only'!$G$17:$G$30)) +
(SUMIF('Routed face only (2)'!$B$17:$B$30,B749,'Routed face only (2)'!$G$17:$G$30)) +
(SUMIF('Routed alum faces letters'!$B$17:$B$30,B749,'Routed alum faces letters'!$G$17:$G$30)) +
(SUMIF('Routed alum faces letters (2)'!$B$17:$B$30,B749,'Routed alum faces letters (2)'!$G$17:$G$30)) +
(SUMIF('Routed push through acrylic'!$B$17:$B$30,B749,'Routed push through acrylic'!$G$17:$G$30)) +
(SUMIF('Routed push through acrylic (2)'!$B$17:$B$30,B749,'Routed push through acrylic (2)'!$G$17:$G$30)) +
(SUMIF('Sf routed cabinet'!$B$17:$B$30,B749,'Sf routed cabinet'!$G$17:$G$30)) +
(SUMIF('Sf routed cabinet (2)'!$B$17:$B$30,B749,'Sf routed cabinet (2)'!$G$17:$G$30)) +
(SUMIF('Df routed cabinet'!$B$17:$B$30,B749,'Df routed cabinet'!$G$17:$G$30)) +
(SUMIF('Df routed cabinet (2)'!$B$17:$B$30,B749,'Df routed cabinet (2)'!$G$17:$G$30)) +
(SUMIF('Sf acrylic cabinet'!$B$17:$B$30,B749,'Sf acrylic cabinet'!$G$17:$G$30)) +
(SUMIF('Sf acrylic cabinet (2)'!$B$17:$B$30,B749,'Sf acrylic cabinet (2)'!$G$17:$G$30)) +
(SUMIF('Economy Sf acrylic'!$B$17:$B$30,B749,'Economy Sf acrylic'!$G$17:$G$30)) +
(SUMIF('Df acrylic cabinet'!$B$17:$B$30,B749,'Df acrylic cabinet'!$G$17:$G$30)) +
(SUMIF('Df acrylic cabinet (2)'!$B$17:$B$30,B749,'Df acrylic cabinet (2)'!$G$17:$G$30)) +
(SUMIF('Sf flex cabinet'!$B$17:$B$30,B749,'Sf flex cabinet'!$G$17:$G$30)) +
(SUMIF('Sf flex cabinet (2)'!$B$17:$B$30,B749,'Sf flex cabinet (2)'!$G$17:$G$30)) +
(SUMIF('Df flex cabinet'!$B$17:$B$36,B749,'Df flex cabinet'!$G$17:$G$36)) +
(SUMIF('Df flex cabinet (2)'!$B$17:$B$36,B749,'Df flex cabinet (2)'!$G$17:$G$36)) +
(SUMIF('Pole cover'!$B$17:$B$30,B749,'Pole cover'!$G$17:$G$30)) +
(SUMIF('Pole cover (2)'!$B$17:$B$30,B749,'Pole cover (2)'!$G$17:$G$30)) +
(SUMIF('Structural Steel Fab'!$B$17:$B$29,B749,'Structural Steel Fab'!$G$17:$G$29)) +
(SUMIF(Reveal!$B$17:$B$30,B749,Reveal!$G$17:$G$30)) +
(SUMIF('Reveal (2)'!$B$17:$B$30,B749,'Reveal (2)'!$G$17:$G$30)) +
(SUMIF('Crown cove top'!$B$17:$B$30,B749,'Crown cove top'!$G$17:$G$30)) +
(SUMIF('EMC assembly'!$B$17:$B$30,B749,'EMC assembly'!$G$17:$G$30)) +
(SUMIF(Crating!$B$17:$B$29,B749,Crating!$G$17:$G$29)) +
(SUMIF('LED wiring'!$B$17:$B$30,B749,'LED wiring'!$G$17:$G$30)) +
(SUMIF('Changeable copy face'!$B$17:$B$30,B749,'Changeable copy face'!$G$17:$G$30)) +
(SUMIF('Flex face assembly'!$B$17:$B$30,B749,'Flex face assembly'!$G$17:$G$30)) +
(SUMIF('Routed face assembly'!$B$17:$B$30,B749,'Routed face assembly'!$G$17:$G$30)) +
(SUMIF('Paint calculation'!$B$17:$B$30,B749,'Paint calculation'!$G$17:$G$30)) +
(SUMIF('Trimcap letter face'!$B$17:$B$30,B749,'Trimcap letter face'!$G$17:$G$30)) +
(SUMIF('Trimcap letter face (2)'!$B$17:$B$30,B749,'Trimcap letter face (2)'!$G$17:$G$30)) +
(SUMIF('Channel letter fabrication'!$B$17:$B$30,B749,'Channel letter fabrication'!$G$17:$G$30)) +
(SUMIF('Channel letter fabrication (2)'!$B$17:$B$30,B749,'Channel letter fabrication (2)'!$G$17:$G$30))</f>
        <v>0</v>
      </c>
    </row>
    <row r="750" spans="1:10">
      <c r="A750" s="28" t="str">
        <f>[1]ODBC!$A750</f>
        <v>F24T12DHO Lamp</v>
      </c>
      <c r="B750" s="29" t="str">
        <f>[1]ODBC!B750</f>
        <v>43085</v>
      </c>
      <c r="C750" s="30">
        <f>IFERROR(VLOOKUP($B750,[1]ODBC!$B:$H,2,FALSE),"")</f>
        <v>5.3440000000000003</v>
      </c>
      <c r="D750" s="30">
        <f>IFERROR(VLOOKUP($B750,[1]ODBC!$B:$H,3,FALSE),"")</f>
        <v>18.065999999999999</v>
      </c>
      <c r="E750" s="30" t="str">
        <f>IFERROR(VLOOKUP($B750,[1]ODBC!$B:$H,4,FALSE),"")</f>
        <v>EA</v>
      </c>
      <c r="F750" s="31">
        <f>IFERROR(VLOOKUP($B750,[1]ODBC!$B:$H,5,FALSE),"")</f>
        <v>70.42</v>
      </c>
      <c r="G750" s="32">
        <f>[1]ODBC!G750</f>
        <v>0</v>
      </c>
      <c r="H750" s="33">
        <f>SUM([1]ODBC!H750)</f>
        <v>45919</v>
      </c>
      <c r="I750" s="41" t="str">
        <f>'Vinyl cutting'!$B$2</f>
        <v>J36938</v>
      </c>
      <c r="J750" s="42">
        <f ca="1">(SUMIF('Freeform time and material'!$B$17:$B$30,B750,'Freeform time and material'!$G$17:$G$30)) +
(SUMIF('Vinyl cutting'!$B$17:$B$30,B750,'Vinyl cutting'!$G$17:$G$30)) +
(SUMIF('Vinyl cutting (2)'!$B$17:$B$30,B750,'Vinyl cutting (2)'!$G$17:$G$30)) +
(SUMIF('Apply vinyl graphics'!$B$17:$B$30,B750,'Apply vinyl graphics'!$G$17:$G$30)) +
(SUMIF('Apply vinyl graphics (2)'!$B$17:$B$30,B750,'Apply vinyl graphics (2)'!$G$17:$G$30)) +
(SUMIF('Alum pan sign'!$B$17:$B$30,B750,'Alum pan sign'!$G$17:$G$30)) +
(SUMIF('Alum pan sign (2)'!$B$17:$B$30,B750,'Alum pan sign (2)'!$G$17:$G$30)) +
(SUMIF('Economy pan sign'!$B$17:$B$30,B750,'Economy pan sign'!$G$17:$G$30)) +
(SUMIF('Post and panel sign'!$B$17:$B$30,B750,'Post and panel sign'!$G$17:$G$30)) +
(SUMIF('Post and panel sign (2)'!$B$17:$B$30,B750,'Post and panel sign (2)'!$G$17:$G$30)) +
(SUMIF('Flat panels only'!$B$17:$B$30,B750,'Flat panels only'!$G$17:$G$30)) +
(SUMIF('Flat panels only (2)'!$B$17:$B$30,B750,'Flat panels only (2)'!$G$17:$G$30)) +
(SUMIF('Routed panel shapes'!$B$18:$B$31,B750,'Routed panel shapes'!$G$18:$G$31)) +
(SUMIF('Routed panel shapes (2)'!$B$18:$B$31,B750,'Routed panel shapes (2)'!$G$18:$G$31)) +
(SUMIF('Routed face only'!$B$17:$B$30,B750,'Routed face only'!$G$17:$G$30)) +
(SUMIF('Routed face only (2)'!$B$17:$B$30,B750,'Routed face only (2)'!$G$17:$G$30)) +
(SUMIF('Routed alum faces letters'!$B$17:$B$30,B750,'Routed alum faces letters'!$G$17:$G$30)) +
(SUMIF('Routed alum faces letters (2)'!$B$17:$B$30,B750,'Routed alum faces letters (2)'!$G$17:$G$30)) +
(SUMIF('Routed push through acrylic'!$B$17:$B$30,B750,'Routed push through acrylic'!$G$17:$G$30)) +
(SUMIF('Routed push through acrylic (2)'!$B$17:$B$30,B750,'Routed push through acrylic (2)'!$G$17:$G$30)) +
(SUMIF('Sf routed cabinet'!$B$17:$B$30,B750,'Sf routed cabinet'!$G$17:$G$30)) +
(SUMIF('Sf routed cabinet (2)'!$B$17:$B$30,B750,'Sf routed cabinet (2)'!$G$17:$G$30)) +
(SUMIF('Df routed cabinet'!$B$17:$B$30,B750,'Df routed cabinet'!$G$17:$G$30)) +
(SUMIF('Df routed cabinet (2)'!$B$17:$B$30,B750,'Df routed cabinet (2)'!$G$17:$G$30)) +
(SUMIF('Sf acrylic cabinet'!$B$17:$B$30,B750,'Sf acrylic cabinet'!$G$17:$G$30)) +
(SUMIF('Sf acrylic cabinet (2)'!$B$17:$B$30,B750,'Sf acrylic cabinet (2)'!$G$17:$G$30)) +
(SUMIF('Economy Sf acrylic'!$B$17:$B$30,B750,'Economy Sf acrylic'!$G$17:$G$30)) +
(SUMIF('Df acrylic cabinet'!$B$17:$B$30,B750,'Df acrylic cabinet'!$G$17:$G$30)) +
(SUMIF('Df acrylic cabinet (2)'!$B$17:$B$30,B750,'Df acrylic cabinet (2)'!$G$17:$G$30)) +
(SUMIF('Sf flex cabinet'!$B$17:$B$30,B750,'Sf flex cabinet'!$G$17:$G$30)) +
(SUMIF('Sf flex cabinet (2)'!$B$17:$B$30,B750,'Sf flex cabinet (2)'!$G$17:$G$30)) +
(SUMIF('Df flex cabinet'!$B$17:$B$36,B750,'Df flex cabinet'!$G$17:$G$36)) +
(SUMIF('Df flex cabinet (2)'!$B$17:$B$36,B750,'Df flex cabinet (2)'!$G$17:$G$36)) +
(SUMIF('Pole cover'!$B$17:$B$30,B750,'Pole cover'!$G$17:$G$30)) +
(SUMIF('Pole cover (2)'!$B$17:$B$30,B750,'Pole cover (2)'!$G$17:$G$30)) +
(SUMIF('Structural Steel Fab'!$B$17:$B$29,B750,'Structural Steel Fab'!$G$17:$G$29)) +
(SUMIF(Reveal!$B$17:$B$30,B750,Reveal!$G$17:$G$30)) +
(SUMIF('Reveal (2)'!$B$17:$B$30,B750,'Reveal (2)'!$G$17:$G$30)) +
(SUMIF('Crown cove top'!$B$17:$B$30,B750,'Crown cove top'!$G$17:$G$30)) +
(SUMIF('EMC assembly'!$B$17:$B$30,B750,'EMC assembly'!$G$17:$G$30)) +
(SUMIF(Crating!$B$17:$B$29,B750,Crating!$G$17:$G$29)) +
(SUMIF('LED wiring'!$B$17:$B$30,B750,'LED wiring'!$G$17:$G$30)) +
(SUMIF('Changeable copy face'!$B$17:$B$30,B750,'Changeable copy face'!$G$17:$G$30)) +
(SUMIF('Flex face assembly'!$B$17:$B$30,B750,'Flex face assembly'!$G$17:$G$30)) +
(SUMIF('Routed face assembly'!$B$17:$B$30,B750,'Routed face assembly'!$G$17:$G$30)) +
(SUMIF('Paint calculation'!$B$17:$B$30,B750,'Paint calculation'!$G$17:$G$30)) +
(SUMIF('Trimcap letter face'!$B$17:$B$30,B750,'Trimcap letter face'!$G$17:$G$30)) +
(SUMIF('Trimcap letter face (2)'!$B$17:$B$30,B750,'Trimcap letter face (2)'!$G$17:$G$30)) +
(SUMIF('Channel letter fabrication'!$B$17:$B$30,B750,'Channel letter fabrication'!$G$17:$G$30)) +
(SUMIF('Channel letter fabrication (2)'!$B$17:$B$30,B750,'Channel letter fabrication (2)'!$G$17:$G$30))</f>
        <v>0</v>
      </c>
    </row>
    <row r="751" spans="1:10">
      <c r="A751" s="28" t="str">
        <f>[1]ODBC!$A751</f>
        <v>F30T12DHO Lamp</v>
      </c>
      <c r="B751" s="29" t="str">
        <f>[1]ODBC!B751</f>
        <v>43090</v>
      </c>
      <c r="C751" s="30">
        <f>IFERROR(VLOOKUP($B751,[1]ODBC!$B:$H,2,FALSE),"")</f>
        <v>6.5549999999999997</v>
      </c>
      <c r="D751" s="30">
        <f>IFERROR(VLOOKUP($B751,[1]ODBC!$B:$H,3,FALSE),"")</f>
        <v>22.16</v>
      </c>
      <c r="E751" s="30" t="str">
        <f>IFERROR(VLOOKUP($B751,[1]ODBC!$B:$H,4,FALSE),"")</f>
        <v>EA</v>
      </c>
      <c r="F751" s="31">
        <f>IFERROR(VLOOKUP($B751,[1]ODBC!$B:$H,5,FALSE),"")</f>
        <v>70.42</v>
      </c>
      <c r="G751" s="32">
        <f>[1]ODBC!G751</f>
        <v>0</v>
      </c>
      <c r="H751" s="33">
        <f>SUM([1]ODBC!H751)</f>
        <v>45118</v>
      </c>
      <c r="I751" s="41" t="str">
        <f>'Vinyl cutting'!$B$2</f>
        <v>J36938</v>
      </c>
      <c r="J751" s="42">
        <f ca="1">(SUMIF('Freeform time and material'!$B$17:$B$30,B751,'Freeform time and material'!$G$17:$G$30)) +
(SUMIF('Vinyl cutting'!$B$17:$B$30,B751,'Vinyl cutting'!$G$17:$G$30)) +
(SUMIF('Vinyl cutting (2)'!$B$17:$B$30,B751,'Vinyl cutting (2)'!$G$17:$G$30)) +
(SUMIF('Apply vinyl graphics'!$B$17:$B$30,B751,'Apply vinyl graphics'!$G$17:$G$30)) +
(SUMIF('Apply vinyl graphics (2)'!$B$17:$B$30,B751,'Apply vinyl graphics (2)'!$G$17:$G$30)) +
(SUMIF('Alum pan sign'!$B$17:$B$30,B751,'Alum pan sign'!$G$17:$G$30)) +
(SUMIF('Alum pan sign (2)'!$B$17:$B$30,B751,'Alum pan sign (2)'!$G$17:$G$30)) +
(SUMIF('Economy pan sign'!$B$17:$B$30,B751,'Economy pan sign'!$G$17:$G$30)) +
(SUMIF('Post and panel sign'!$B$17:$B$30,B751,'Post and panel sign'!$G$17:$G$30)) +
(SUMIF('Post and panel sign (2)'!$B$17:$B$30,B751,'Post and panel sign (2)'!$G$17:$G$30)) +
(SUMIF('Flat panels only'!$B$17:$B$30,B751,'Flat panels only'!$G$17:$G$30)) +
(SUMIF('Flat panels only (2)'!$B$17:$B$30,B751,'Flat panels only (2)'!$G$17:$G$30)) +
(SUMIF('Routed panel shapes'!$B$18:$B$31,B751,'Routed panel shapes'!$G$18:$G$31)) +
(SUMIF('Routed panel shapes (2)'!$B$18:$B$31,B751,'Routed panel shapes (2)'!$G$18:$G$31)) +
(SUMIF('Routed face only'!$B$17:$B$30,B751,'Routed face only'!$G$17:$G$30)) +
(SUMIF('Routed face only (2)'!$B$17:$B$30,B751,'Routed face only (2)'!$G$17:$G$30)) +
(SUMIF('Routed alum faces letters'!$B$17:$B$30,B751,'Routed alum faces letters'!$G$17:$G$30)) +
(SUMIF('Routed alum faces letters (2)'!$B$17:$B$30,B751,'Routed alum faces letters (2)'!$G$17:$G$30)) +
(SUMIF('Routed push through acrylic'!$B$17:$B$30,B751,'Routed push through acrylic'!$G$17:$G$30)) +
(SUMIF('Routed push through acrylic (2)'!$B$17:$B$30,B751,'Routed push through acrylic (2)'!$G$17:$G$30)) +
(SUMIF('Sf routed cabinet'!$B$17:$B$30,B751,'Sf routed cabinet'!$G$17:$G$30)) +
(SUMIF('Sf routed cabinet (2)'!$B$17:$B$30,B751,'Sf routed cabinet (2)'!$G$17:$G$30)) +
(SUMIF('Df routed cabinet'!$B$17:$B$30,B751,'Df routed cabinet'!$G$17:$G$30)) +
(SUMIF('Df routed cabinet (2)'!$B$17:$B$30,B751,'Df routed cabinet (2)'!$G$17:$G$30)) +
(SUMIF('Sf acrylic cabinet'!$B$17:$B$30,B751,'Sf acrylic cabinet'!$G$17:$G$30)) +
(SUMIF('Sf acrylic cabinet (2)'!$B$17:$B$30,B751,'Sf acrylic cabinet (2)'!$G$17:$G$30)) +
(SUMIF('Economy Sf acrylic'!$B$17:$B$30,B751,'Economy Sf acrylic'!$G$17:$G$30)) +
(SUMIF('Df acrylic cabinet'!$B$17:$B$30,B751,'Df acrylic cabinet'!$G$17:$G$30)) +
(SUMIF('Df acrylic cabinet (2)'!$B$17:$B$30,B751,'Df acrylic cabinet (2)'!$G$17:$G$30)) +
(SUMIF('Sf flex cabinet'!$B$17:$B$30,B751,'Sf flex cabinet'!$G$17:$G$30)) +
(SUMIF('Sf flex cabinet (2)'!$B$17:$B$30,B751,'Sf flex cabinet (2)'!$G$17:$G$30)) +
(SUMIF('Df flex cabinet'!$B$17:$B$36,B751,'Df flex cabinet'!$G$17:$G$36)) +
(SUMIF('Df flex cabinet (2)'!$B$17:$B$36,B751,'Df flex cabinet (2)'!$G$17:$G$36)) +
(SUMIF('Pole cover'!$B$17:$B$30,B751,'Pole cover'!$G$17:$G$30)) +
(SUMIF('Pole cover (2)'!$B$17:$B$30,B751,'Pole cover (2)'!$G$17:$G$30)) +
(SUMIF('Structural Steel Fab'!$B$17:$B$29,B751,'Structural Steel Fab'!$G$17:$G$29)) +
(SUMIF(Reveal!$B$17:$B$30,B751,Reveal!$G$17:$G$30)) +
(SUMIF('Reveal (2)'!$B$17:$B$30,B751,'Reveal (2)'!$G$17:$G$30)) +
(SUMIF('Crown cove top'!$B$17:$B$30,B751,'Crown cove top'!$G$17:$G$30)) +
(SUMIF('EMC assembly'!$B$17:$B$30,B751,'EMC assembly'!$G$17:$G$30)) +
(SUMIF(Crating!$B$17:$B$29,B751,Crating!$G$17:$G$29)) +
(SUMIF('LED wiring'!$B$17:$B$30,B751,'LED wiring'!$G$17:$G$30)) +
(SUMIF('Changeable copy face'!$B$17:$B$30,B751,'Changeable copy face'!$G$17:$G$30)) +
(SUMIF('Flex face assembly'!$B$17:$B$30,B751,'Flex face assembly'!$G$17:$G$30)) +
(SUMIF('Routed face assembly'!$B$17:$B$30,B751,'Routed face assembly'!$G$17:$G$30)) +
(SUMIF('Paint calculation'!$B$17:$B$30,B751,'Paint calculation'!$G$17:$G$30)) +
(SUMIF('Trimcap letter face'!$B$17:$B$30,B751,'Trimcap letter face'!$G$17:$G$30)) +
(SUMIF('Trimcap letter face (2)'!$B$17:$B$30,B751,'Trimcap letter face (2)'!$G$17:$G$30)) +
(SUMIF('Channel letter fabrication'!$B$17:$B$30,B751,'Channel letter fabrication'!$G$17:$G$30)) +
(SUMIF('Channel letter fabrication (2)'!$B$17:$B$30,B751,'Channel letter fabrication (2)'!$G$17:$G$30))</f>
        <v>0</v>
      </c>
    </row>
    <row r="752" spans="1:10">
      <c r="A752" s="28" t="str">
        <f>[1]ODBC!$A752</f>
        <v>F36T12DHO Lamp</v>
      </c>
      <c r="B752" s="29" t="str">
        <f>[1]ODBC!B752</f>
        <v>43095</v>
      </c>
      <c r="C752" s="30">
        <f>IFERROR(VLOOKUP($B752,[1]ODBC!$B:$H,2,FALSE),"")</f>
        <v>6.6989999999999998</v>
      </c>
      <c r="D752" s="30">
        <f>IFERROR(VLOOKUP($B752,[1]ODBC!$B:$H,3,FALSE),"")</f>
        <v>22.646999999999998</v>
      </c>
      <c r="E752" s="30" t="str">
        <f>IFERROR(VLOOKUP($B752,[1]ODBC!$B:$H,4,FALSE),"")</f>
        <v>EA</v>
      </c>
      <c r="F752" s="31">
        <f>IFERROR(VLOOKUP($B752,[1]ODBC!$B:$H,5,FALSE),"")</f>
        <v>70.42</v>
      </c>
      <c r="G752" s="32">
        <f>[1]ODBC!G752</f>
        <v>0</v>
      </c>
      <c r="H752" s="33">
        <f>SUM([1]ODBC!H752)</f>
        <v>46042</v>
      </c>
      <c r="I752" s="41" t="str">
        <f>'Vinyl cutting'!$B$2</f>
        <v>J36938</v>
      </c>
      <c r="J752" s="42">
        <f ca="1">(SUMIF('Freeform time and material'!$B$17:$B$30,B752,'Freeform time and material'!$G$17:$G$30)) +
(SUMIF('Vinyl cutting'!$B$17:$B$30,B752,'Vinyl cutting'!$G$17:$G$30)) +
(SUMIF('Vinyl cutting (2)'!$B$17:$B$30,B752,'Vinyl cutting (2)'!$G$17:$G$30)) +
(SUMIF('Apply vinyl graphics'!$B$17:$B$30,B752,'Apply vinyl graphics'!$G$17:$G$30)) +
(SUMIF('Apply vinyl graphics (2)'!$B$17:$B$30,B752,'Apply vinyl graphics (2)'!$G$17:$G$30)) +
(SUMIF('Alum pan sign'!$B$17:$B$30,B752,'Alum pan sign'!$G$17:$G$30)) +
(SUMIF('Alum pan sign (2)'!$B$17:$B$30,B752,'Alum pan sign (2)'!$G$17:$G$30)) +
(SUMIF('Economy pan sign'!$B$17:$B$30,B752,'Economy pan sign'!$G$17:$G$30)) +
(SUMIF('Post and panel sign'!$B$17:$B$30,B752,'Post and panel sign'!$G$17:$G$30)) +
(SUMIF('Post and panel sign (2)'!$B$17:$B$30,B752,'Post and panel sign (2)'!$G$17:$G$30)) +
(SUMIF('Flat panels only'!$B$17:$B$30,B752,'Flat panels only'!$G$17:$G$30)) +
(SUMIF('Flat panels only (2)'!$B$17:$B$30,B752,'Flat panels only (2)'!$G$17:$G$30)) +
(SUMIF('Routed panel shapes'!$B$18:$B$31,B752,'Routed panel shapes'!$G$18:$G$31)) +
(SUMIF('Routed panel shapes (2)'!$B$18:$B$31,B752,'Routed panel shapes (2)'!$G$18:$G$31)) +
(SUMIF('Routed face only'!$B$17:$B$30,B752,'Routed face only'!$G$17:$G$30)) +
(SUMIF('Routed face only (2)'!$B$17:$B$30,B752,'Routed face only (2)'!$G$17:$G$30)) +
(SUMIF('Routed alum faces letters'!$B$17:$B$30,B752,'Routed alum faces letters'!$G$17:$G$30)) +
(SUMIF('Routed alum faces letters (2)'!$B$17:$B$30,B752,'Routed alum faces letters (2)'!$G$17:$G$30)) +
(SUMIF('Routed push through acrylic'!$B$17:$B$30,B752,'Routed push through acrylic'!$G$17:$G$30)) +
(SUMIF('Routed push through acrylic (2)'!$B$17:$B$30,B752,'Routed push through acrylic (2)'!$G$17:$G$30)) +
(SUMIF('Sf routed cabinet'!$B$17:$B$30,B752,'Sf routed cabinet'!$G$17:$G$30)) +
(SUMIF('Sf routed cabinet (2)'!$B$17:$B$30,B752,'Sf routed cabinet (2)'!$G$17:$G$30)) +
(SUMIF('Df routed cabinet'!$B$17:$B$30,B752,'Df routed cabinet'!$G$17:$G$30)) +
(SUMIF('Df routed cabinet (2)'!$B$17:$B$30,B752,'Df routed cabinet (2)'!$G$17:$G$30)) +
(SUMIF('Sf acrylic cabinet'!$B$17:$B$30,B752,'Sf acrylic cabinet'!$G$17:$G$30)) +
(SUMIF('Sf acrylic cabinet (2)'!$B$17:$B$30,B752,'Sf acrylic cabinet (2)'!$G$17:$G$30)) +
(SUMIF('Economy Sf acrylic'!$B$17:$B$30,B752,'Economy Sf acrylic'!$G$17:$G$30)) +
(SUMIF('Df acrylic cabinet'!$B$17:$B$30,B752,'Df acrylic cabinet'!$G$17:$G$30)) +
(SUMIF('Df acrylic cabinet (2)'!$B$17:$B$30,B752,'Df acrylic cabinet (2)'!$G$17:$G$30)) +
(SUMIF('Sf flex cabinet'!$B$17:$B$30,B752,'Sf flex cabinet'!$G$17:$G$30)) +
(SUMIF('Sf flex cabinet (2)'!$B$17:$B$30,B752,'Sf flex cabinet (2)'!$G$17:$G$30)) +
(SUMIF('Df flex cabinet'!$B$17:$B$36,B752,'Df flex cabinet'!$G$17:$G$36)) +
(SUMIF('Df flex cabinet (2)'!$B$17:$B$36,B752,'Df flex cabinet (2)'!$G$17:$G$36)) +
(SUMIF('Pole cover'!$B$17:$B$30,B752,'Pole cover'!$G$17:$G$30)) +
(SUMIF('Pole cover (2)'!$B$17:$B$30,B752,'Pole cover (2)'!$G$17:$G$30)) +
(SUMIF('Structural Steel Fab'!$B$17:$B$29,B752,'Structural Steel Fab'!$G$17:$G$29)) +
(SUMIF(Reveal!$B$17:$B$30,B752,Reveal!$G$17:$G$30)) +
(SUMIF('Reveal (2)'!$B$17:$B$30,B752,'Reveal (2)'!$G$17:$G$30)) +
(SUMIF('Crown cove top'!$B$17:$B$30,B752,'Crown cove top'!$G$17:$G$30)) +
(SUMIF('EMC assembly'!$B$17:$B$30,B752,'EMC assembly'!$G$17:$G$30)) +
(SUMIF(Crating!$B$17:$B$29,B752,Crating!$G$17:$G$29)) +
(SUMIF('LED wiring'!$B$17:$B$30,B752,'LED wiring'!$G$17:$G$30)) +
(SUMIF('Changeable copy face'!$B$17:$B$30,B752,'Changeable copy face'!$G$17:$G$30)) +
(SUMIF('Flex face assembly'!$B$17:$B$30,B752,'Flex face assembly'!$G$17:$G$30)) +
(SUMIF('Routed face assembly'!$B$17:$B$30,B752,'Routed face assembly'!$G$17:$G$30)) +
(SUMIF('Paint calculation'!$B$17:$B$30,B752,'Paint calculation'!$G$17:$G$30)) +
(SUMIF('Trimcap letter face'!$B$17:$B$30,B752,'Trimcap letter face'!$G$17:$G$30)) +
(SUMIF('Trimcap letter face (2)'!$B$17:$B$30,B752,'Trimcap letter face (2)'!$G$17:$G$30)) +
(SUMIF('Channel letter fabrication'!$B$17:$B$30,B752,'Channel letter fabrication'!$G$17:$G$30)) +
(SUMIF('Channel letter fabrication (2)'!$B$17:$B$30,B752,'Channel letter fabrication (2)'!$G$17:$G$30))</f>
        <v>0</v>
      </c>
    </row>
    <row r="753" spans="1:10">
      <c r="A753" s="28" t="str">
        <f>[1]ODBC!$A753</f>
        <v>F42T12DHO Lamp</v>
      </c>
      <c r="B753" s="29" t="str">
        <f>[1]ODBC!B753</f>
        <v>43100</v>
      </c>
      <c r="C753" s="30">
        <f>IFERROR(VLOOKUP($B753,[1]ODBC!$B:$H,2,FALSE),"")</f>
        <v>6.649</v>
      </c>
      <c r="D753" s="30">
        <f>IFERROR(VLOOKUP($B753,[1]ODBC!$B:$H,3,FALSE),"")</f>
        <v>22.478000000000002</v>
      </c>
      <c r="E753" s="30" t="str">
        <f>IFERROR(VLOOKUP($B753,[1]ODBC!$B:$H,4,FALSE),"")</f>
        <v>EA</v>
      </c>
      <c r="F753" s="31">
        <f>IFERROR(VLOOKUP($B753,[1]ODBC!$B:$H,5,FALSE),"")</f>
        <v>70.42</v>
      </c>
      <c r="G753" s="32">
        <f>[1]ODBC!G753</f>
        <v>0</v>
      </c>
      <c r="H753" s="33">
        <f>SUM([1]ODBC!H753)</f>
        <v>46042</v>
      </c>
      <c r="I753" s="41" t="str">
        <f>'Vinyl cutting'!$B$2</f>
        <v>J36938</v>
      </c>
      <c r="J753" s="42">
        <f ca="1">(SUMIF('Freeform time and material'!$B$17:$B$30,B753,'Freeform time and material'!$G$17:$G$30)) +
(SUMIF('Vinyl cutting'!$B$17:$B$30,B753,'Vinyl cutting'!$G$17:$G$30)) +
(SUMIF('Vinyl cutting (2)'!$B$17:$B$30,B753,'Vinyl cutting (2)'!$G$17:$G$30)) +
(SUMIF('Apply vinyl graphics'!$B$17:$B$30,B753,'Apply vinyl graphics'!$G$17:$G$30)) +
(SUMIF('Apply vinyl graphics (2)'!$B$17:$B$30,B753,'Apply vinyl graphics (2)'!$G$17:$G$30)) +
(SUMIF('Alum pan sign'!$B$17:$B$30,B753,'Alum pan sign'!$G$17:$G$30)) +
(SUMIF('Alum pan sign (2)'!$B$17:$B$30,B753,'Alum pan sign (2)'!$G$17:$G$30)) +
(SUMIF('Economy pan sign'!$B$17:$B$30,B753,'Economy pan sign'!$G$17:$G$30)) +
(SUMIF('Post and panel sign'!$B$17:$B$30,B753,'Post and panel sign'!$G$17:$G$30)) +
(SUMIF('Post and panel sign (2)'!$B$17:$B$30,B753,'Post and panel sign (2)'!$G$17:$G$30)) +
(SUMIF('Flat panels only'!$B$17:$B$30,B753,'Flat panels only'!$G$17:$G$30)) +
(SUMIF('Flat panels only (2)'!$B$17:$B$30,B753,'Flat panels only (2)'!$G$17:$G$30)) +
(SUMIF('Routed panel shapes'!$B$18:$B$31,B753,'Routed panel shapes'!$G$18:$G$31)) +
(SUMIF('Routed panel shapes (2)'!$B$18:$B$31,B753,'Routed panel shapes (2)'!$G$18:$G$31)) +
(SUMIF('Routed face only'!$B$17:$B$30,B753,'Routed face only'!$G$17:$G$30)) +
(SUMIF('Routed face only (2)'!$B$17:$B$30,B753,'Routed face only (2)'!$G$17:$G$30)) +
(SUMIF('Routed alum faces letters'!$B$17:$B$30,B753,'Routed alum faces letters'!$G$17:$G$30)) +
(SUMIF('Routed alum faces letters (2)'!$B$17:$B$30,B753,'Routed alum faces letters (2)'!$G$17:$G$30)) +
(SUMIF('Routed push through acrylic'!$B$17:$B$30,B753,'Routed push through acrylic'!$G$17:$G$30)) +
(SUMIF('Routed push through acrylic (2)'!$B$17:$B$30,B753,'Routed push through acrylic (2)'!$G$17:$G$30)) +
(SUMIF('Sf routed cabinet'!$B$17:$B$30,B753,'Sf routed cabinet'!$G$17:$G$30)) +
(SUMIF('Sf routed cabinet (2)'!$B$17:$B$30,B753,'Sf routed cabinet (2)'!$G$17:$G$30)) +
(SUMIF('Df routed cabinet'!$B$17:$B$30,B753,'Df routed cabinet'!$G$17:$G$30)) +
(SUMIF('Df routed cabinet (2)'!$B$17:$B$30,B753,'Df routed cabinet (2)'!$G$17:$G$30)) +
(SUMIF('Sf acrylic cabinet'!$B$17:$B$30,B753,'Sf acrylic cabinet'!$G$17:$G$30)) +
(SUMIF('Sf acrylic cabinet (2)'!$B$17:$B$30,B753,'Sf acrylic cabinet (2)'!$G$17:$G$30)) +
(SUMIF('Economy Sf acrylic'!$B$17:$B$30,B753,'Economy Sf acrylic'!$G$17:$G$30)) +
(SUMIF('Df acrylic cabinet'!$B$17:$B$30,B753,'Df acrylic cabinet'!$G$17:$G$30)) +
(SUMIF('Df acrylic cabinet (2)'!$B$17:$B$30,B753,'Df acrylic cabinet (2)'!$G$17:$G$30)) +
(SUMIF('Sf flex cabinet'!$B$17:$B$30,B753,'Sf flex cabinet'!$G$17:$G$30)) +
(SUMIF('Sf flex cabinet (2)'!$B$17:$B$30,B753,'Sf flex cabinet (2)'!$G$17:$G$30)) +
(SUMIF('Df flex cabinet'!$B$17:$B$36,B753,'Df flex cabinet'!$G$17:$G$36)) +
(SUMIF('Df flex cabinet (2)'!$B$17:$B$36,B753,'Df flex cabinet (2)'!$G$17:$G$36)) +
(SUMIF('Pole cover'!$B$17:$B$30,B753,'Pole cover'!$G$17:$G$30)) +
(SUMIF('Pole cover (2)'!$B$17:$B$30,B753,'Pole cover (2)'!$G$17:$G$30)) +
(SUMIF('Structural Steel Fab'!$B$17:$B$29,B753,'Structural Steel Fab'!$G$17:$G$29)) +
(SUMIF(Reveal!$B$17:$B$30,B753,Reveal!$G$17:$G$30)) +
(SUMIF('Reveal (2)'!$B$17:$B$30,B753,'Reveal (2)'!$G$17:$G$30)) +
(SUMIF('Crown cove top'!$B$17:$B$30,B753,'Crown cove top'!$G$17:$G$30)) +
(SUMIF('EMC assembly'!$B$17:$B$30,B753,'EMC assembly'!$G$17:$G$30)) +
(SUMIF(Crating!$B$17:$B$29,B753,Crating!$G$17:$G$29)) +
(SUMIF('LED wiring'!$B$17:$B$30,B753,'LED wiring'!$G$17:$G$30)) +
(SUMIF('Changeable copy face'!$B$17:$B$30,B753,'Changeable copy face'!$G$17:$G$30)) +
(SUMIF('Flex face assembly'!$B$17:$B$30,B753,'Flex face assembly'!$G$17:$G$30)) +
(SUMIF('Routed face assembly'!$B$17:$B$30,B753,'Routed face assembly'!$G$17:$G$30)) +
(SUMIF('Paint calculation'!$B$17:$B$30,B753,'Paint calculation'!$G$17:$G$30)) +
(SUMIF('Trimcap letter face'!$B$17:$B$30,B753,'Trimcap letter face'!$G$17:$G$30)) +
(SUMIF('Trimcap letter face (2)'!$B$17:$B$30,B753,'Trimcap letter face (2)'!$G$17:$G$30)) +
(SUMIF('Channel letter fabrication'!$B$17:$B$30,B753,'Channel letter fabrication'!$G$17:$G$30)) +
(SUMIF('Channel letter fabrication (2)'!$B$17:$B$30,B753,'Channel letter fabrication (2)'!$G$17:$G$30))</f>
        <v>0</v>
      </c>
    </row>
    <row r="754" spans="1:10">
      <c r="A754" s="28" t="str">
        <f>[1]ODBC!$A754</f>
        <v>F48T12DHO Lamp</v>
      </c>
      <c r="B754" s="29" t="str">
        <f>[1]ODBC!B754</f>
        <v>43105</v>
      </c>
      <c r="C754" s="30">
        <f>IFERROR(VLOOKUP($B754,[1]ODBC!$B:$H,2,FALSE),"")</f>
        <v>6.3730000000000002</v>
      </c>
      <c r="D754" s="30">
        <f>IFERROR(VLOOKUP($B754,[1]ODBC!$B:$H,3,FALSE),"")</f>
        <v>21.545000000000002</v>
      </c>
      <c r="E754" s="30" t="str">
        <f>IFERROR(VLOOKUP($B754,[1]ODBC!$B:$H,4,FALSE),"")</f>
        <v>EA</v>
      </c>
      <c r="F754" s="31">
        <f>IFERROR(VLOOKUP($B754,[1]ODBC!$B:$H,5,FALSE),"")</f>
        <v>70.42</v>
      </c>
      <c r="G754" s="32">
        <f>[1]ODBC!G754</f>
        <v>0</v>
      </c>
      <c r="H754" s="33">
        <f>SUM([1]ODBC!H754)</f>
        <v>46042</v>
      </c>
      <c r="I754" s="41" t="str">
        <f>'Vinyl cutting'!$B$2</f>
        <v>J36938</v>
      </c>
      <c r="J754" s="42">
        <f ca="1">(SUMIF('Freeform time and material'!$B$17:$B$30,B754,'Freeform time and material'!$G$17:$G$30)) +
(SUMIF('Vinyl cutting'!$B$17:$B$30,B754,'Vinyl cutting'!$G$17:$G$30)) +
(SUMIF('Vinyl cutting (2)'!$B$17:$B$30,B754,'Vinyl cutting (2)'!$G$17:$G$30)) +
(SUMIF('Apply vinyl graphics'!$B$17:$B$30,B754,'Apply vinyl graphics'!$G$17:$G$30)) +
(SUMIF('Apply vinyl graphics (2)'!$B$17:$B$30,B754,'Apply vinyl graphics (2)'!$G$17:$G$30)) +
(SUMIF('Alum pan sign'!$B$17:$B$30,B754,'Alum pan sign'!$G$17:$G$30)) +
(SUMIF('Alum pan sign (2)'!$B$17:$B$30,B754,'Alum pan sign (2)'!$G$17:$G$30)) +
(SUMIF('Economy pan sign'!$B$17:$B$30,B754,'Economy pan sign'!$G$17:$G$30)) +
(SUMIF('Post and panel sign'!$B$17:$B$30,B754,'Post and panel sign'!$G$17:$G$30)) +
(SUMIF('Post and panel sign (2)'!$B$17:$B$30,B754,'Post and panel sign (2)'!$G$17:$G$30)) +
(SUMIF('Flat panels only'!$B$17:$B$30,B754,'Flat panels only'!$G$17:$G$30)) +
(SUMIF('Flat panels only (2)'!$B$17:$B$30,B754,'Flat panels only (2)'!$G$17:$G$30)) +
(SUMIF('Routed panel shapes'!$B$18:$B$31,B754,'Routed panel shapes'!$G$18:$G$31)) +
(SUMIF('Routed panel shapes (2)'!$B$18:$B$31,B754,'Routed panel shapes (2)'!$G$18:$G$31)) +
(SUMIF('Routed face only'!$B$17:$B$30,B754,'Routed face only'!$G$17:$G$30)) +
(SUMIF('Routed face only (2)'!$B$17:$B$30,B754,'Routed face only (2)'!$G$17:$G$30)) +
(SUMIF('Routed alum faces letters'!$B$17:$B$30,B754,'Routed alum faces letters'!$G$17:$G$30)) +
(SUMIF('Routed alum faces letters (2)'!$B$17:$B$30,B754,'Routed alum faces letters (2)'!$G$17:$G$30)) +
(SUMIF('Routed push through acrylic'!$B$17:$B$30,B754,'Routed push through acrylic'!$G$17:$G$30)) +
(SUMIF('Routed push through acrylic (2)'!$B$17:$B$30,B754,'Routed push through acrylic (2)'!$G$17:$G$30)) +
(SUMIF('Sf routed cabinet'!$B$17:$B$30,B754,'Sf routed cabinet'!$G$17:$G$30)) +
(SUMIF('Sf routed cabinet (2)'!$B$17:$B$30,B754,'Sf routed cabinet (2)'!$G$17:$G$30)) +
(SUMIF('Df routed cabinet'!$B$17:$B$30,B754,'Df routed cabinet'!$G$17:$G$30)) +
(SUMIF('Df routed cabinet (2)'!$B$17:$B$30,B754,'Df routed cabinet (2)'!$G$17:$G$30)) +
(SUMIF('Sf acrylic cabinet'!$B$17:$B$30,B754,'Sf acrylic cabinet'!$G$17:$G$30)) +
(SUMIF('Sf acrylic cabinet (2)'!$B$17:$B$30,B754,'Sf acrylic cabinet (2)'!$G$17:$G$30)) +
(SUMIF('Economy Sf acrylic'!$B$17:$B$30,B754,'Economy Sf acrylic'!$G$17:$G$30)) +
(SUMIF('Df acrylic cabinet'!$B$17:$B$30,B754,'Df acrylic cabinet'!$G$17:$G$30)) +
(SUMIF('Df acrylic cabinet (2)'!$B$17:$B$30,B754,'Df acrylic cabinet (2)'!$G$17:$G$30)) +
(SUMIF('Sf flex cabinet'!$B$17:$B$30,B754,'Sf flex cabinet'!$G$17:$G$30)) +
(SUMIF('Sf flex cabinet (2)'!$B$17:$B$30,B754,'Sf flex cabinet (2)'!$G$17:$G$30)) +
(SUMIF('Df flex cabinet'!$B$17:$B$36,B754,'Df flex cabinet'!$G$17:$G$36)) +
(SUMIF('Df flex cabinet (2)'!$B$17:$B$36,B754,'Df flex cabinet (2)'!$G$17:$G$36)) +
(SUMIF('Pole cover'!$B$17:$B$30,B754,'Pole cover'!$G$17:$G$30)) +
(SUMIF('Pole cover (2)'!$B$17:$B$30,B754,'Pole cover (2)'!$G$17:$G$30)) +
(SUMIF('Structural Steel Fab'!$B$17:$B$29,B754,'Structural Steel Fab'!$G$17:$G$29)) +
(SUMIF(Reveal!$B$17:$B$30,B754,Reveal!$G$17:$G$30)) +
(SUMIF('Reveal (2)'!$B$17:$B$30,B754,'Reveal (2)'!$G$17:$G$30)) +
(SUMIF('Crown cove top'!$B$17:$B$30,B754,'Crown cove top'!$G$17:$G$30)) +
(SUMIF('EMC assembly'!$B$17:$B$30,B754,'EMC assembly'!$G$17:$G$30)) +
(SUMIF(Crating!$B$17:$B$29,B754,Crating!$G$17:$G$29)) +
(SUMIF('LED wiring'!$B$17:$B$30,B754,'LED wiring'!$G$17:$G$30)) +
(SUMIF('Changeable copy face'!$B$17:$B$30,B754,'Changeable copy face'!$G$17:$G$30)) +
(SUMIF('Flex face assembly'!$B$17:$B$30,B754,'Flex face assembly'!$G$17:$G$30)) +
(SUMIF('Routed face assembly'!$B$17:$B$30,B754,'Routed face assembly'!$G$17:$G$30)) +
(SUMIF('Paint calculation'!$B$17:$B$30,B754,'Paint calculation'!$G$17:$G$30)) +
(SUMIF('Trimcap letter face'!$B$17:$B$30,B754,'Trimcap letter face'!$G$17:$G$30)) +
(SUMIF('Trimcap letter face (2)'!$B$17:$B$30,B754,'Trimcap letter face (2)'!$G$17:$G$30)) +
(SUMIF('Channel letter fabrication'!$B$17:$B$30,B754,'Channel letter fabrication'!$G$17:$G$30)) +
(SUMIF('Channel letter fabrication (2)'!$B$17:$B$30,B754,'Channel letter fabrication (2)'!$G$17:$G$30))</f>
        <v>0</v>
      </c>
    </row>
    <row r="755" spans="1:10">
      <c r="A755" s="28" t="str">
        <f>[1]ODBC!$A755</f>
        <v>F60T12DHO Lamp</v>
      </c>
      <c r="B755" s="29" t="str">
        <f>[1]ODBC!B755</f>
        <v>43110</v>
      </c>
      <c r="C755" s="30">
        <f>IFERROR(VLOOKUP($B755,[1]ODBC!$B:$H,2,FALSE),"")</f>
        <v>7.2569999999999997</v>
      </c>
      <c r="D755" s="30">
        <f>IFERROR(VLOOKUP($B755,[1]ODBC!$B:$H,3,FALSE),"")</f>
        <v>24.533000000000001</v>
      </c>
      <c r="E755" s="30" t="str">
        <f>IFERROR(VLOOKUP($B755,[1]ODBC!$B:$H,4,FALSE),"")</f>
        <v>EA</v>
      </c>
      <c r="F755" s="31">
        <f>IFERROR(VLOOKUP($B755,[1]ODBC!$B:$H,5,FALSE),"")</f>
        <v>70.42</v>
      </c>
      <c r="G755" s="32">
        <f>[1]ODBC!G755</f>
        <v>0</v>
      </c>
      <c r="H755" s="33">
        <f>SUM([1]ODBC!H755)</f>
        <v>45992</v>
      </c>
      <c r="I755" s="41" t="str">
        <f>'Vinyl cutting'!$B$2</f>
        <v>J36938</v>
      </c>
      <c r="J755" s="42">
        <f ca="1">(SUMIF('Freeform time and material'!$B$17:$B$30,B755,'Freeform time and material'!$G$17:$G$30)) +
(SUMIF('Vinyl cutting'!$B$17:$B$30,B755,'Vinyl cutting'!$G$17:$G$30)) +
(SUMIF('Vinyl cutting (2)'!$B$17:$B$30,B755,'Vinyl cutting (2)'!$G$17:$G$30)) +
(SUMIF('Apply vinyl graphics'!$B$17:$B$30,B755,'Apply vinyl graphics'!$G$17:$G$30)) +
(SUMIF('Apply vinyl graphics (2)'!$B$17:$B$30,B755,'Apply vinyl graphics (2)'!$G$17:$G$30)) +
(SUMIF('Alum pan sign'!$B$17:$B$30,B755,'Alum pan sign'!$G$17:$G$30)) +
(SUMIF('Alum pan sign (2)'!$B$17:$B$30,B755,'Alum pan sign (2)'!$G$17:$G$30)) +
(SUMIF('Economy pan sign'!$B$17:$B$30,B755,'Economy pan sign'!$G$17:$G$30)) +
(SUMIF('Post and panel sign'!$B$17:$B$30,B755,'Post and panel sign'!$G$17:$G$30)) +
(SUMIF('Post and panel sign (2)'!$B$17:$B$30,B755,'Post and panel sign (2)'!$G$17:$G$30)) +
(SUMIF('Flat panels only'!$B$17:$B$30,B755,'Flat panels only'!$G$17:$G$30)) +
(SUMIF('Flat panels only (2)'!$B$17:$B$30,B755,'Flat panels only (2)'!$G$17:$G$30)) +
(SUMIF('Routed panel shapes'!$B$18:$B$31,B755,'Routed panel shapes'!$G$18:$G$31)) +
(SUMIF('Routed panel shapes (2)'!$B$18:$B$31,B755,'Routed panel shapes (2)'!$G$18:$G$31)) +
(SUMIF('Routed face only'!$B$17:$B$30,B755,'Routed face only'!$G$17:$G$30)) +
(SUMIF('Routed face only (2)'!$B$17:$B$30,B755,'Routed face only (2)'!$G$17:$G$30)) +
(SUMIF('Routed alum faces letters'!$B$17:$B$30,B755,'Routed alum faces letters'!$G$17:$G$30)) +
(SUMIF('Routed alum faces letters (2)'!$B$17:$B$30,B755,'Routed alum faces letters (2)'!$G$17:$G$30)) +
(SUMIF('Routed push through acrylic'!$B$17:$B$30,B755,'Routed push through acrylic'!$G$17:$G$30)) +
(SUMIF('Routed push through acrylic (2)'!$B$17:$B$30,B755,'Routed push through acrylic (2)'!$G$17:$G$30)) +
(SUMIF('Sf routed cabinet'!$B$17:$B$30,B755,'Sf routed cabinet'!$G$17:$G$30)) +
(SUMIF('Sf routed cabinet (2)'!$B$17:$B$30,B755,'Sf routed cabinet (2)'!$G$17:$G$30)) +
(SUMIF('Df routed cabinet'!$B$17:$B$30,B755,'Df routed cabinet'!$G$17:$G$30)) +
(SUMIF('Df routed cabinet (2)'!$B$17:$B$30,B755,'Df routed cabinet (2)'!$G$17:$G$30)) +
(SUMIF('Sf acrylic cabinet'!$B$17:$B$30,B755,'Sf acrylic cabinet'!$G$17:$G$30)) +
(SUMIF('Sf acrylic cabinet (2)'!$B$17:$B$30,B755,'Sf acrylic cabinet (2)'!$G$17:$G$30)) +
(SUMIF('Economy Sf acrylic'!$B$17:$B$30,B755,'Economy Sf acrylic'!$G$17:$G$30)) +
(SUMIF('Df acrylic cabinet'!$B$17:$B$30,B755,'Df acrylic cabinet'!$G$17:$G$30)) +
(SUMIF('Df acrylic cabinet (2)'!$B$17:$B$30,B755,'Df acrylic cabinet (2)'!$G$17:$G$30)) +
(SUMIF('Sf flex cabinet'!$B$17:$B$30,B755,'Sf flex cabinet'!$G$17:$G$30)) +
(SUMIF('Sf flex cabinet (2)'!$B$17:$B$30,B755,'Sf flex cabinet (2)'!$G$17:$G$30)) +
(SUMIF('Df flex cabinet'!$B$17:$B$36,B755,'Df flex cabinet'!$G$17:$G$36)) +
(SUMIF('Df flex cabinet (2)'!$B$17:$B$36,B755,'Df flex cabinet (2)'!$G$17:$G$36)) +
(SUMIF('Pole cover'!$B$17:$B$30,B755,'Pole cover'!$G$17:$G$30)) +
(SUMIF('Pole cover (2)'!$B$17:$B$30,B755,'Pole cover (2)'!$G$17:$G$30)) +
(SUMIF('Structural Steel Fab'!$B$17:$B$29,B755,'Structural Steel Fab'!$G$17:$G$29)) +
(SUMIF(Reveal!$B$17:$B$30,B755,Reveal!$G$17:$G$30)) +
(SUMIF('Reveal (2)'!$B$17:$B$30,B755,'Reveal (2)'!$G$17:$G$30)) +
(SUMIF('Crown cove top'!$B$17:$B$30,B755,'Crown cove top'!$G$17:$G$30)) +
(SUMIF('EMC assembly'!$B$17:$B$30,B755,'EMC assembly'!$G$17:$G$30)) +
(SUMIF(Crating!$B$17:$B$29,B755,Crating!$G$17:$G$29)) +
(SUMIF('LED wiring'!$B$17:$B$30,B755,'LED wiring'!$G$17:$G$30)) +
(SUMIF('Changeable copy face'!$B$17:$B$30,B755,'Changeable copy face'!$G$17:$G$30)) +
(SUMIF('Flex face assembly'!$B$17:$B$30,B755,'Flex face assembly'!$G$17:$G$30)) +
(SUMIF('Routed face assembly'!$B$17:$B$30,B755,'Routed face assembly'!$G$17:$G$30)) +
(SUMIF('Paint calculation'!$B$17:$B$30,B755,'Paint calculation'!$G$17:$G$30)) +
(SUMIF('Trimcap letter face'!$B$17:$B$30,B755,'Trimcap letter face'!$G$17:$G$30)) +
(SUMIF('Trimcap letter face (2)'!$B$17:$B$30,B755,'Trimcap letter face (2)'!$G$17:$G$30)) +
(SUMIF('Channel letter fabrication'!$B$17:$B$30,B755,'Channel letter fabrication'!$G$17:$G$30)) +
(SUMIF('Channel letter fabrication (2)'!$B$17:$B$30,B755,'Channel letter fabrication (2)'!$G$17:$G$30))</f>
        <v>0</v>
      </c>
    </row>
    <row r="756" spans="1:10">
      <c r="A756" s="28" t="str">
        <f>[1]ODBC!$A756</f>
        <v>F64T12DHO Lamp</v>
      </c>
      <c r="B756" s="29" t="str">
        <f>[1]ODBC!B756</f>
        <v>43115</v>
      </c>
      <c r="C756" s="30">
        <f>IFERROR(VLOOKUP($B756,[1]ODBC!$B:$H,2,FALSE),"")</f>
        <v>8.0670000000000002</v>
      </c>
      <c r="D756" s="30">
        <f>IFERROR(VLOOKUP($B756,[1]ODBC!$B:$H,3,FALSE),"")</f>
        <v>27.271999999999998</v>
      </c>
      <c r="E756" s="30" t="str">
        <f>IFERROR(VLOOKUP($B756,[1]ODBC!$B:$H,4,FALSE),"")</f>
        <v>EA</v>
      </c>
      <c r="F756" s="31">
        <f>IFERROR(VLOOKUP($B756,[1]ODBC!$B:$H,5,FALSE),"")</f>
        <v>70.42</v>
      </c>
      <c r="G756" s="32">
        <f>[1]ODBC!G756</f>
        <v>0</v>
      </c>
      <c r="H756" s="33">
        <f>SUM([1]ODBC!H756)</f>
        <v>45945</v>
      </c>
      <c r="I756" s="41" t="str">
        <f>'Vinyl cutting'!$B$2</f>
        <v>J36938</v>
      </c>
      <c r="J756" s="42">
        <f ca="1">(SUMIF('Freeform time and material'!$B$17:$B$30,B756,'Freeform time and material'!$G$17:$G$30)) +
(SUMIF('Vinyl cutting'!$B$17:$B$30,B756,'Vinyl cutting'!$G$17:$G$30)) +
(SUMIF('Vinyl cutting (2)'!$B$17:$B$30,B756,'Vinyl cutting (2)'!$G$17:$G$30)) +
(SUMIF('Apply vinyl graphics'!$B$17:$B$30,B756,'Apply vinyl graphics'!$G$17:$G$30)) +
(SUMIF('Apply vinyl graphics (2)'!$B$17:$B$30,B756,'Apply vinyl graphics (2)'!$G$17:$G$30)) +
(SUMIF('Alum pan sign'!$B$17:$B$30,B756,'Alum pan sign'!$G$17:$G$30)) +
(SUMIF('Alum pan sign (2)'!$B$17:$B$30,B756,'Alum pan sign (2)'!$G$17:$G$30)) +
(SUMIF('Economy pan sign'!$B$17:$B$30,B756,'Economy pan sign'!$G$17:$G$30)) +
(SUMIF('Post and panel sign'!$B$17:$B$30,B756,'Post and panel sign'!$G$17:$G$30)) +
(SUMIF('Post and panel sign (2)'!$B$17:$B$30,B756,'Post and panel sign (2)'!$G$17:$G$30)) +
(SUMIF('Flat panels only'!$B$17:$B$30,B756,'Flat panels only'!$G$17:$G$30)) +
(SUMIF('Flat panels only (2)'!$B$17:$B$30,B756,'Flat panels only (2)'!$G$17:$G$30)) +
(SUMIF('Routed panel shapes'!$B$18:$B$31,B756,'Routed panel shapes'!$G$18:$G$31)) +
(SUMIF('Routed panel shapes (2)'!$B$18:$B$31,B756,'Routed panel shapes (2)'!$G$18:$G$31)) +
(SUMIF('Routed face only'!$B$17:$B$30,B756,'Routed face only'!$G$17:$G$30)) +
(SUMIF('Routed face only (2)'!$B$17:$B$30,B756,'Routed face only (2)'!$G$17:$G$30)) +
(SUMIF('Routed alum faces letters'!$B$17:$B$30,B756,'Routed alum faces letters'!$G$17:$G$30)) +
(SUMIF('Routed alum faces letters (2)'!$B$17:$B$30,B756,'Routed alum faces letters (2)'!$G$17:$G$30)) +
(SUMIF('Routed push through acrylic'!$B$17:$B$30,B756,'Routed push through acrylic'!$G$17:$G$30)) +
(SUMIF('Routed push through acrylic (2)'!$B$17:$B$30,B756,'Routed push through acrylic (2)'!$G$17:$G$30)) +
(SUMIF('Sf routed cabinet'!$B$17:$B$30,B756,'Sf routed cabinet'!$G$17:$G$30)) +
(SUMIF('Sf routed cabinet (2)'!$B$17:$B$30,B756,'Sf routed cabinet (2)'!$G$17:$G$30)) +
(SUMIF('Df routed cabinet'!$B$17:$B$30,B756,'Df routed cabinet'!$G$17:$G$30)) +
(SUMIF('Df routed cabinet (2)'!$B$17:$B$30,B756,'Df routed cabinet (2)'!$G$17:$G$30)) +
(SUMIF('Sf acrylic cabinet'!$B$17:$B$30,B756,'Sf acrylic cabinet'!$G$17:$G$30)) +
(SUMIF('Sf acrylic cabinet (2)'!$B$17:$B$30,B756,'Sf acrylic cabinet (2)'!$G$17:$G$30)) +
(SUMIF('Economy Sf acrylic'!$B$17:$B$30,B756,'Economy Sf acrylic'!$G$17:$G$30)) +
(SUMIF('Df acrylic cabinet'!$B$17:$B$30,B756,'Df acrylic cabinet'!$G$17:$G$30)) +
(SUMIF('Df acrylic cabinet (2)'!$B$17:$B$30,B756,'Df acrylic cabinet (2)'!$G$17:$G$30)) +
(SUMIF('Sf flex cabinet'!$B$17:$B$30,B756,'Sf flex cabinet'!$G$17:$G$30)) +
(SUMIF('Sf flex cabinet (2)'!$B$17:$B$30,B756,'Sf flex cabinet (2)'!$G$17:$G$30)) +
(SUMIF('Df flex cabinet'!$B$17:$B$36,B756,'Df flex cabinet'!$G$17:$G$36)) +
(SUMIF('Df flex cabinet (2)'!$B$17:$B$36,B756,'Df flex cabinet (2)'!$G$17:$G$36)) +
(SUMIF('Pole cover'!$B$17:$B$30,B756,'Pole cover'!$G$17:$G$30)) +
(SUMIF('Pole cover (2)'!$B$17:$B$30,B756,'Pole cover (2)'!$G$17:$G$30)) +
(SUMIF('Structural Steel Fab'!$B$17:$B$29,B756,'Structural Steel Fab'!$G$17:$G$29)) +
(SUMIF(Reveal!$B$17:$B$30,B756,Reveal!$G$17:$G$30)) +
(SUMIF('Reveal (2)'!$B$17:$B$30,B756,'Reveal (2)'!$G$17:$G$30)) +
(SUMIF('Crown cove top'!$B$17:$B$30,B756,'Crown cove top'!$G$17:$G$30)) +
(SUMIF('EMC assembly'!$B$17:$B$30,B756,'EMC assembly'!$G$17:$G$30)) +
(SUMIF(Crating!$B$17:$B$29,B756,Crating!$G$17:$G$29)) +
(SUMIF('LED wiring'!$B$17:$B$30,B756,'LED wiring'!$G$17:$G$30)) +
(SUMIF('Changeable copy face'!$B$17:$B$30,B756,'Changeable copy face'!$G$17:$G$30)) +
(SUMIF('Flex face assembly'!$B$17:$B$30,B756,'Flex face assembly'!$G$17:$G$30)) +
(SUMIF('Routed face assembly'!$B$17:$B$30,B756,'Routed face assembly'!$G$17:$G$30)) +
(SUMIF('Paint calculation'!$B$17:$B$30,B756,'Paint calculation'!$G$17:$G$30)) +
(SUMIF('Trimcap letter face'!$B$17:$B$30,B756,'Trimcap letter face'!$G$17:$G$30)) +
(SUMIF('Trimcap letter face (2)'!$B$17:$B$30,B756,'Trimcap letter face (2)'!$G$17:$G$30)) +
(SUMIF('Channel letter fabrication'!$B$17:$B$30,B756,'Channel letter fabrication'!$G$17:$G$30)) +
(SUMIF('Channel letter fabrication (2)'!$B$17:$B$30,B756,'Channel letter fabrication (2)'!$G$17:$G$30))</f>
        <v>0</v>
      </c>
    </row>
    <row r="757" spans="1:10">
      <c r="A757" s="28" t="str">
        <f>[1]ODBC!$A757</f>
        <v>F72T12DHO Lamp</v>
      </c>
      <c r="B757" s="29" t="str">
        <f>[1]ODBC!B757</f>
        <v>43120</v>
      </c>
      <c r="C757" s="30">
        <f>IFERROR(VLOOKUP($B757,[1]ODBC!$B:$H,2,FALSE),"")</f>
        <v>7.7</v>
      </c>
      <c r="D757" s="30">
        <f>IFERROR(VLOOKUP($B757,[1]ODBC!$B:$H,3,FALSE),"")</f>
        <v>26.030999999999999</v>
      </c>
      <c r="E757" s="30" t="str">
        <f>IFERROR(VLOOKUP($B757,[1]ODBC!$B:$H,4,FALSE),"")</f>
        <v>EA</v>
      </c>
      <c r="F757" s="31">
        <f>IFERROR(VLOOKUP($B757,[1]ODBC!$B:$H,5,FALSE),"")</f>
        <v>70.42</v>
      </c>
      <c r="G757" s="32">
        <f>[1]ODBC!G757</f>
        <v>0</v>
      </c>
      <c r="H757" s="33">
        <f>SUM([1]ODBC!H757)</f>
        <v>45966</v>
      </c>
      <c r="I757" s="41" t="str">
        <f>'Vinyl cutting'!$B$2</f>
        <v>J36938</v>
      </c>
      <c r="J757" s="42">
        <f ca="1">(SUMIF('Freeform time and material'!$B$17:$B$30,B757,'Freeform time and material'!$G$17:$G$30)) +
(SUMIF('Vinyl cutting'!$B$17:$B$30,B757,'Vinyl cutting'!$G$17:$G$30)) +
(SUMIF('Vinyl cutting (2)'!$B$17:$B$30,B757,'Vinyl cutting (2)'!$G$17:$G$30)) +
(SUMIF('Apply vinyl graphics'!$B$17:$B$30,B757,'Apply vinyl graphics'!$G$17:$G$30)) +
(SUMIF('Apply vinyl graphics (2)'!$B$17:$B$30,B757,'Apply vinyl graphics (2)'!$G$17:$G$30)) +
(SUMIF('Alum pan sign'!$B$17:$B$30,B757,'Alum pan sign'!$G$17:$G$30)) +
(SUMIF('Alum pan sign (2)'!$B$17:$B$30,B757,'Alum pan sign (2)'!$G$17:$G$30)) +
(SUMIF('Economy pan sign'!$B$17:$B$30,B757,'Economy pan sign'!$G$17:$G$30)) +
(SUMIF('Post and panel sign'!$B$17:$B$30,B757,'Post and panel sign'!$G$17:$G$30)) +
(SUMIF('Post and panel sign (2)'!$B$17:$B$30,B757,'Post and panel sign (2)'!$G$17:$G$30)) +
(SUMIF('Flat panels only'!$B$17:$B$30,B757,'Flat panels only'!$G$17:$G$30)) +
(SUMIF('Flat panels only (2)'!$B$17:$B$30,B757,'Flat panels only (2)'!$G$17:$G$30)) +
(SUMIF('Routed panel shapes'!$B$18:$B$31,B757,'Routed panel shapes'!$G$18:$G$31)) +
(SUMIF('Routed panel shapes (2)'!$B$18:$B$31,B757,'Routed panel shapes (2)'!$G$18:$G$31)) +
(SUMIF('Routed face only'!$B$17:$B$30,B757,'Routed face only'!$G$17:$G$30)) +
(SUMIF('Routed face only (2)'!$B$17:$B$30,B757,'Routed face only (2)'!$G$17:$G$30)) +
(SUMIF('Routed alum faces letters'!$B$17:$B$30,B757,'Routed alum faces letters'!$G$17:$G$30)) +
(SUMIF('Routed alum faces letters (2)'!$B$17:$B$30,B757,'Routed alum faces letters (2)'!$G$17:$G$30)) +
(SUMIF('Routed push through acrylic'!$B$17:$B$30,B757,'Routed push through acrylic'!$G$17:$G$30)) +
(SUMIF('Routed push through acrylic (2)'!$B$17:$B$30,B757,'Routed push through acrylic (2)'!$G$17:$G$30)) +
(SUMIF('Sf routed cabinet'!$B$17:$B$30,B757,'Sf routed cabinet'!$G$17:$G$30)) +
(SUMIF('Sf routed cabinet (2)'!$B$17:$B$30,B757,'Sf routed cabinet (2)'!$G$17:$G$30)) +
(SUMIF('Df routed cabinet'!$B$17:$B$30,B757,'Df routed cabinet'!$G$17:$G$30)) +
(SUMIF('Df routed cabinet (2)'!$B$17:$B$30,B757,'Df routed cabinet (2)'!$G$17:$G$30)) +
(SUMIF('Sf acrylic cabinet'!$B$17:$B$30,B757,'Sf acrylic cabinet'!$G$17:$G$30)) +
(SUMIF('Sf acrylic cabinet (2)'!$B$17:$B$30,B757,'Sf acrylic cabinet (2)'!$G$17:$G$30)) +
(SUMIF('Economy Sf acrylic'!$B$17:$B$30,B757,'Economy Sf acrylic'!$G$17:$G$30)) +
(SUMIF('Df acrylic cabinet'!$B$17:$B$30,B757,'Df acrylic cabinet'!$G$17:$G$30)) +
(SUMIF('Df acrylic cabinet (2)'!$B$17:$B$30,B757,'Df acrylic cabinet (2)'!$G$17:$G$30)) +
(SUMIF('Sf flex cabinet'!$B$17:$B$30,B757,'Sf flex cabinet'!$G$17:$G$30)) +
(SUMIF('Sf flex cabinet (2)'!$B$17:$B$30,B757,'Sf flex cabinet (2)'!$G$17:$G$30)) +
(SUMIF('Df flex cabinet'!$B$17:$B$36,B757,'Df flex cabinet'!$G$17:$G$36)) +
(SUMIF('Df flex cabinet (2)'!$B$17:$B$36,B757,'Df flex cabinet (2)'!$G$17:$G$36)) +
(SUMIF('Pole cover'!$B$17:$B$30,B757,'Pole cover'!$G$17:$G$30)) +
(SUMIF('Pole cover (2)'!$B$17:$B$30,B757,'Pole cover (2)'!$G$17:$G$30)) +
(SUMIF('Structural Steel Fab'!$B$17:$B$29,B757,'Structural Steel Fab'!$G$17:$G$29)) +
(SUMIF(Reveal!$B$17:$B$30,B757,Reveal!$G$17:$G$30)) +
(SUMIF('Reveal (2)'!$B$17:$B$30,B757,'Reveal (2)'!$G$17:$G$30)) +
(SUMIF('Crown cove top'!$B$17:$B$30,B757,'Crown cove top'!$G$17:$G$30)) +
(SUMIF('EMC assembly'!$B$17:$B$30,B757,'EMC assembly'!$G$17:$G$30)) +
(SUMIF(Crating!$B$17:$B$29,B757,Crating!$G$17:$G$29)) +
(SUMIF('LED wiring'!$B$17:$B$30,B757,'LED wiring'!$G$17:$G$30)) +
(SUMIF('Changeable copy face'!$B$17:$B$30,B757,'Changeable copy face'!$G$17:$G$30)) +
(SUMIF('Flex face assembly'!$B$17:$B$30,B757,'Flex face assembly'!$G$17:$G$30)) +
(SUMIF('Routed face assembly'!$B$17:$B$30,B757,'Routed face assembly'!$G$17:$G$30)) +
(SUMIF('Paint calculation'!$B$17:$B$30,B757,'Paint calculation'!$G$17:$G$30)) +
(SUMIF('Trimcap letter face'!$B$17:$B$30,B757,'Trimcap letter face'!$G$17:$G$30)) +
(SUMIF('Trimcap letter face (2)'!$B$17:$B$30,B757,'Trimcap letter face (2)'!$G$17:$G$30)) +
(SUMIF('Channel letter fabrication'!$B$17:$B$30,B757,'Channel letter fabrication'!$G$17:$G$30)) +
(SUMIF('Channel letter fabrication (2)'!$B$17:$B$30,B757,'Channel letter fabrication (2)'!$G$17:$G$30))</f>
        <v>0</v>
      </c>
    </row>
    <row r="758" spans="1:10">
      <c r="A758" s="28" t="str">
        <f>[1]ODBC!$A758</f>
        <v>F84T12DHO Lamp</v>
      </c>
      <c r="B758" s="29" t="str">
        <f>[1]ODBC!B758</f>
        <v>43125</v>
      </c>
      <c r="C758" s="30">
        <f>IFERROR(VLOOKUP($B758,[1]ODBC!$B:$H,2,FALSE),"")</f>
        <v>6.2130000000000001</v>
      </c>
      <c r="D758" s="30">
        <f>IFERROR(VLOOKUP($B758,[1]ODBC!$B:$H,3,FALSE),"")</f>
        <v>21.004000000000001</v>
      </c>
      <c r="E758" s="30" t="str">
        <f>IFERROR(VLOOKUP($B758,[1]ODBC!$B:$H,4,FALSE),"")</f>
        <v>EA</v>
      </c>
      <c r="F758" s="31">
        <f>IFERROR(VLOOKUP($B758,[1]ODBC!$B:$H,5,FALSE),"")</f>
        <v>70.42</v>
      </c>
      <c r="G758" s="32">
        <f>[1]ODBC!G758</f>
        <v>0</v>
      </c>
      <c r="H758" s="33">
        <f>SUM([1]ODBC!H758)</f>
        <v>45974</v>
      </c>
      <c r="I758" s="41" t="str">
        <f>'Vinyl cutting'!$B$2</f>
        <v>J36938</v>
      </c>
      <c r="J758" s="42">
        <f ca="1">(SUMIF('Freeform time and material'!$B$17:$B$30,B758,'Freeform time and material'!$G$17:$G$30)) +
(SUMIF('Vinyl cutting'!$B$17:$B$30,B758,'Vinyl cutting'!$G$17:$G$30)) +
(SUMIF('Vinyl cutting (2)'!$B$17:$B$30,B758,'Vinyl cutting (2)'!$G$17:$G$30)) +
(SUMIF('Apply vinyl graphics'!$B$17:$B$30,B758,'Apply vinyl graphics'!$G$17:$G$30)) +
(SUMIF('Apply vinyl graphics (2)'!$B$17:$B$30,B758,'Apply vinyl graphics (2)'!$G$17:$G$30)) +
(SUMIF('Alum pan sign'!$B$17:$B$30,B758,'Alum pan sign'!$G$17:$G$30)) +
(SUMIF('Alum pan sign (2)'!$B$17:$B$30,B758,'Alum pan sign (2)'!$G$17:$G$30)) +
(SUMIF('Economy pan sign'!$B$17:$B$30,B758,'Economy pan sign'!$G$17:$G$30)) +
(SUMIF('Post and panel sign'!$B$17:$B$30,B758,'Post and panel sign'!$G$17:$G$30)) +
(SUMIF('Post and panel sign (2)'!$B$17:$B$30,B758,'Post and panel sign (2)'!$G$17:$G$30)) +
(SUMIF('Flat panels only'!$B$17:$B$30,B758,'Flat panels only'!$G$17:$G$30)) +
(SUMIF('Flat panels only (2)'!$B$17:$B$30,B758,'Flat panels only (2)'!$G$17:$G$30)) +
(SUMIF('Routed panel shapes'!$B$18:$B$31,B758,'Routed panel shapes'!$G$18:$G$31)) +
(SUMIF('Routed panel shapes (2)'!$B$18:$B$31,B758,'Routed panel shapes (2)'!$G$18:$G$31)) +
(SUMIF('Routed face only'!$B$17:$B$30,B758,'Routed face only'!$G$17:$G$30)) +
(SUMIF('Routed face only (2)'!$B$17:$B$30,B758,'Routed face only (2)'!$G$17:$G$30)) +
(SUMIF('Routed alum faces letters'!$B$17:$B$30,B758,'Routed alum faces letters'!$G$17:$G$30)) +
(SUMIF('Routed alum faces letters (2)'!$B$17:$B$30,B758,'Routed alum faces letters (2)'!$G$17:$G$30)) +
(SUMIF('Routed push through acrylic'!$B$17:$B$30,B758,'Routed push through acrylic'!$G$17:$G$30)) +
(SUMIF('Routed push through acrylic (2)'!$B$17:$B$30,B758,'Routed push through acrylic (2)'!$G$17:$G$30)) +
(SUMIF('Sf routed cabinet'!$B$17:$B$30,B758,'Sf routed cabinet'!$G$17:$G$30)) +
(SUMIF('Sf routed cabinet (2)'!$B$17:$B$30,B758,'Sf routed cabinet (2)'!$G$17:$G$30)) +
(SUMIF('Df routed cabinet'!$B$17:$B$30,B758,'Df routed cabinet'!$G$17:$G$30)) +
(SUMIF('Df routed cabinet (2)'!$B$17:$B$30,B758,'Df routed cabinet (2)'!$G$17:$G$30)) +
(SUMIF('Sf acrylic cabinet'!$B$17:$B$30,B758,'Sf acrylic cabinet'!$G$17:$G$30)) +
(SUMIF('Sf acrylic cabinet (2)'!$B$17:$B$30,B758,'Sf acrylic cabinet (2)'!$G$17:$G$30)) +
(SUMIF('Economy Sf acrylic'!$B$17:$B$30,B758,'Economy Sf acrylic'!$G$17:$G$30)) +
(SUMIF('Df acrylic cabinet'!$B$17:$B$30,B758,'Df acrylic cabinet'!$G$17:$G$30)) +
(SUMIF('Df acrylic cabinet (2)'!$B$17:$B$30,B758,'Df acrylic cabinet (2)'!$G$17:$G$30)) +
(SUMIF('Sf flex cabinet'!$B$17:$B$30,B758,'Sf flex cabinet'!$G$17:$G$30)) +
(SUMIF('Sf flex cabinet (2)'!$B$17:$B$30,B758,'Sf flex cabinet (2)'!$G$17:$G$30)) +
(SUMIF('Df flex cabinet'!$B$17:$B$36,B758,'Df flex cabinet'!$G$17:$G$36)) +
(SUMIF('Df flex cabinet (2)'!$B$17:$B$36,B758,'Df flex cabinet (2)'!$G$17:$G$36)) +
(SUMIF('Pole cover'!$B$17:$B$30,B758,'Pole cover'!$G$17:$G$30)) +
(SUMIF('Pole cover (2)'!$B$17:$B$30,B758,'Pole cover (2)'!$G$17:$G$30)) +
(SUMIF('Structural Steel Fab'!$B$17:$B$29,B758,'Structural Steel Fab'!$G$17:$G$29)) +
(SUMIF(Reveal!$B$17:$B$30,B758,Reveal!$G$17:$G$30)) +
(SUMIF('Reveal (2)'!$B$17:$B$30,B758,'Reveal (2)'!$G$17:$G$30)) +
(SUMIF('Crown cove top'!$B$17:$B$30,B758,'Crown cove top'!$G$17:$G$30)) +
(SUMIF('EMC assembly'!$B$17:$B$30,B758,'EMC assembly'!$G$17:$G$30)) +
(SUMIF(Crating!$B$17:$B$29,B758,Crating!$G$17:$G$29)) +
(SUMIF('LED wiring'!$B$17:$B$30,B758,'LED wiring'!$G$17:$G$30)) +
(SUMIF('Changeable copy face'!$B$17:$B$30,B758,'Changeable copy face'!$G$17:$G$30)) +
(SUMIF('Flex face assembly'!$B$17:$B$30,B758,'Flex face assembly'!$G$17:$G$30)) +
(SUMIF('Routed face assembly'!$B$17:$B$30,B758,'Routed face assembly'!$G$17:$G$30)) +
(SUMIF('Paint calculation'!$B$17:$B$30,B758,'Paint calculation'!$G$17:$G$30)) +
(SUMIF('Trimcap letter face'!$B$17:$B$30,B758,'Trimcap letter face'!$G$17:$G$30)) +
(SUMIF('Trimcap letter face (2)'!$B$17:$B$30,B758,'Trimcap letter face (2)'!$G$17:$G$30)) +
(SUMIF('Channel letter fabrication'!$B$17:$B$30,B758,'Channel letter fabrication'!$G$17:$G$30)) +
(SUMIF('Channel letter fabrication (2)'!$B$17:$B$30,B758,'Channel letter fabrication (2)'!$G$17:$G$30))</f>
        <v>0</v>
      </c>
    </row>
    <row r="759" spans="1:10">
      <c r="A759" s="28" t="str">
        <f>[1]ODBC!$A759</f>
        <v>F96T12DHOCT Lamp</v>
      </c>
      <c r="B759" s="29" t="str">
        <f>[1]ODBC!B759</f>
        <v>43130</v>
      </c>
      <c r="C759" s="30">
        <f>IFERROR(VLOOKUP($B759,[1]ODBC!$B:$H,2,FALSE),"")</f>
        <v>7.8109999999999999</v>
      </c>
      <c r="D759" s="30">
        <f>IFERROR(VLOOKUP($B759,[1]ODBC!$B:$H,3,FALSE),"")</f>
        <v>26.405999999999999</v>
      </c>
      <c r="E759" s="30" t="str">
        <f>IFERROR(VLOOKUP($B759,[1]ODBC!$B:$H,4,FALSE),"")</f>
        <v>EA</v>
      </c>
      <c r="F759" s="31">
        <f>IFERROR(VLOOKUP($B759,[1]ODBC!$B:$H,5,FALSE),"")</f>
        <v>70.42</v>
      </c>
      <c r="G759" s="32">
        <f>[1]ODBC!G759</f>
        <v>0</v>
      </c>
      <c r="H759" s="33">
        <f>SUM([1]ODBC!H759)</f>
        <v>45992</v>
      </c>
      <c r="I759" s="41" t="str">
        <f>'Vinyl cutting'!$B$2</f>
        <v>J36938</v>
      </c>
      <c r="J759" s="42">
        <f ca="1">(SUMIF('Freeform time and material'!$B$17:$B$30,B759,'Freeform time and material'!$G$17:$G$30)) +
(SUMIF('Vinyl cutting'!$B$17:$B$30,B759,'Vinyl cutting'!$G$17:$G$30)) +
(SUMIF('Vinyl cutting (2)'!$B$17:$B$30,B759,'Vinyl cutting (2)'!$G$17:$G$30)) +
(SUMIF('Apply vinyl graphics'!$B$17:$B$30,B759,'Apply vinyl graphics'!$G$17:$G$30)) +
(SUMIF('Apply vinyl graphics (2)'!$B$17:$B$30,B759,'Apply vinyl graphics (2)'!$G$17:$G$30)) +
(SUMIF('Alum pan sign'!$B$17:$B$30,B759,'Alum pan sign'!$G$17:$G$30)) +
(SUMIF('Alum pan sign (2)'!$B$17:$B$30,B759,'Alum pan sign (2)'!$G$17:$G$30)) +
(SUMIF('Economy pan sign'!$B$17:$B$30,B759,'Economy pan sign'!$G$17:$G$30)) +
(SUMIF('Post and panel sign'!$B$17:$B$30,B759,'Post and panel sign'!$G$17:$G$30)) +
(SUMIF('Post and panel sign (2)'!$B$17:$B$30,B759,'Post and panel sign (2)'!$G$17:$G$30)) +
(SUMIF('Flat panels only'!$B$17:$B$30,B759,'Flat panels only'!$G$17:$G$30)) +
(SUMIF('Flat panels only (2)'!$B$17:$B$30,B759,'Flat panels only (2)'!$G$17:$G$30)) +
(SUMIF('Routed panel shapes'!$B$18:$B$31,B759,'Routed panel shapes'!$G$18:$G$31)) +
(SUMIF('Routed panel shapes (2)'!$B$18:$B$31,B759,'Routed panel shapes (2)'!$G$18:$G$31)) +
(SUMIF('Routed face only'!$B$17:$B$30,B759,'Routed face only'!$G$17:$G$30)) +
(SUMIF('Routed face only (2)'!$B$17:$B$30,B759,'Routed face only (2)'!$G$17:$G$30)) +
(SUMIF('Routed alum faces letters'!$B$17:$B$30,B759,'Routed alum faces letters'!$G$17:$G$30)) +
(SUMIF('Routed alum faces letters (2)'!$B$17:$B$30,B759,'Routed alum faces letters (2)'!$G$17:$G$30)) +
(SUMIF('Routed push through acrylic'!$B$17:$B$30,B759,'Routed push through acrylic'!$G$17:$G$30)) +
(SUMIF('Routed push through acrylic (2)'!$B$17:$B$30,B759,'Routed push through acrylic (2)'!$G$17:$G$30)) +
(SUMIF('Sf routed cabinet'!$B$17:$B$30,B759,'Sf routed cabinet'!$G$17:$G$30)) +
(SUMIF('Sf routed cabinet (2)'!$B$17:$B$30,B759,'Sf routed cabinet (2)'!$G$17:$G$30)) +
(SUMIF('Df routed cabinet'!$B$17:$B$30,B759,'Df routed cabinet'!$G$17:$G$30)) +
(SUMIF('Df routed cabinet (2)'!$B$17:$B$30,B759,'Df routed cabinet (2)'!$G$17:$G$30)) +
(SUMIF('Sf acrylic cabinet'!$B$17:$B$30,B759,'Sf acrylic cabinet'!$G$17:$G$30)) +
(SUMIF('Sf acrylic cabinet (2)'!$B$17:$B$30,B759,'Sf acrylic cabinet (2)'!$G$17:$G$30)) +
(SUMIF('Economy Sf acrylic'!$B$17:$B$30,B759,'Economy Sf acrylic'!$G$17:$G$30)) +
(SUMIF('Df acrylic cabinet'!$B$17:$B$30,B759,'Df acrylic cabinet'!$G$17:$G$30)) +
(SUMIF('Df acrylic cabinet (2)'!$B$17:$B$30,B759,'Df acrylic cabinet (2)'!$G$17:$G$30)) +
(SUMIF('Sf flex cabinet'!$B$17:$B$30,B759,'Sf flex cabinet'!$G$17:$G$30)) +
(SUMIF('Sf flex cabinet (2)'!$B$17:$B$30,B759,'Sf flex cabinet (2)'!$G$17:$G$30)) +
(SUMIF('Df flex cabinet'!$B$17:$B$36,B759,'Df flex cabinet'!$G$17:$G$36)) +
(SUMIF('Df flex cabinet (2)'!$B$17:$B$36,B759,'Df flex cabinet (2)'!$G$17:$G$36)) +
(SUMIF('Pole cover'!$B$17:$B$30,B759,'Pole cover'!$G$17:$G$30)) +
(SUMIF('Pole cover (2)'!$B$17:$B$30,B759,'Pole cover (2)'!$G$17:$G$30)) +
(SUMIF('Structural Steel Fab'!$B$17:$B$29,B759,'Structural Steel Fab'!$G$17:$G$29)) +
(SUMIF(Reveal!$B$17:$B$30,B759,Reveal!$G$17:$G$30)) +
(SUMIF('Reveal (2)'!$B$17:$B$30,B759,'Reveal (2)'!$G$17:$G$30)) +
(SUMIF('Crown cove top'!$B$17:$B$30,B759,'Crown cove top'!$G$17:$G$30)) +
(SUMIF('EMC assembly'!$B$17:$B$30,B759,'EMC assembly'!$G$17:$G$30)) +
(SUMIF(Crating!$B$17:$B$29,B759,Crating!$G$17:$G$29)) +
(SUMIF('LED wiring'!$B$17:$B$30,B759,'LED wiring'!$G$17:$G$30)) +
(SUMIF('Changeable copy face'!$B$17:$B$30,B759,'Changeable copy face'!$G$17:$G$30)) +
(SUMIF('Flex face assembly'!$B$17:$B$30,B759,'Flex face assembly'!$G$17:$G$30)) +
(SUMIF('Routed face assembly'!$B$17:$B$30,B759,'Routed face assembly'!$G$17:$G$30)) +
(SUMIF('Paint calculation'!$B$17:$B$30,B759,'Paint calculation'!$G$17:$G$30)) +
(SUMIF('Trimcap letter face'!$B$17:$B$30,B759,'Trimcap letter face'!$G$17:$G$30)) +
(SUMIF('Trimcap letter face (2)'!$B$17:$B$30,B759,'Trimcap letter face (2)'!$G$17:$G$30)) +
(SUMIF('Channel letter fabrication'!$B$17:$B$30,B759,'Channel letter fabrication'!$G$17:$G$30)) +
(SUMIF('Channel letter fabrication (2)'!$B$17:$B$30,B759,'Channel letter fabrication (2)'!$G$17:$G$30))</f>
        <v>0</v>
      </c>
    </row>
    <row r="760" spans="1:10">
      <c r="A760" s="28" t="str">
        <f>[1]ODBC!$A760</f>
        <v>F108T12DHO Lamp</v>
      </c>
      <c r="B760" s="29" t="str">
        <f>[1]ODBC!B760</f>
        <v>43135</v>
      </c>
      <c r="C760" s="30">
        <f>IFERROR(VLOOKUP($B760,[1]ODBC!$B:$H,2,FALSE),"")</f>
        <v>15.95</v>
      </c>
      <c r="D760" s="30">
        <f>IFERROR(VLOOKUP($B760,[1]ODBC!$B:$H,3,FALSE),"")</f>
        <v>53.921999999999997</v>
      </c>
      <c r="E760" s="30" t="str">
        <f>IFERROR(VLOOKUP($B760,[1]ODBC!$B:$H,4,FALSE),"")</f>
        <v>EA</v>
      </c>
      <c r="F760" s="31">
        <f>IFERROR(VLOOKUP($B760,[1]ODBC!$B:$H,5,FALSE),"")</f>
        <v>70.42</v>
      </c>
      <c r="G760" s="32">
        <f>[1]ODBC!G760</f>
        <v>0</v>
      </c>
      <c r="H760" s="33">
        <f>SUM([1]ODBC!H760)</f>
        <v>45932</v>
      </c>
      <c r="I760" s="41" t="str">
        <f>'Vinyl cutting'!$B$2</f>
        <v>J36938</v>
      </c>
      <c r="J760" s="42">
        <f ca="1">(SUMIF('Freeform time and material'!$B$17:$B$30,B760,'Freeform time and material'!$G$17:$G$30)) +
(SUMIF('Vinyl cutting'!$B$17:$B$30,B760,'Vinyl cutting'!$G$17:$G$30)) +
(SUMIF('Vinyl cutting (2)'!$B$17:$B$30,B760,'Vinyl cutting (2)'!$G$17:$G$30)) +
(SUMIF('Apply vinyl graphics'!$B$17:$B$30,B760,'Apply vinyl graphics'!$G$17:$G$30)) +
(SUMIF('Apply vinyl graphics (2)'!$B$17:$B$30,B760,'Apply vinyl graphics (2)'!$G$17:$G$30)) +
(SUMIF('Alum pan sign'!$B$17:$B$30,B760,'Alum pan sign'!$G$17:$G$30)) +
(SUMIF('Alum pan sign (2)'!$B$17:$B$30,B760,'Alum pan sign (2)'!$G$17:$G$30)) +
(SUMIF('Economy pan sign'!$B$17:$B$30,B760,'Economy pan sign'!$G$17:$G$30)) +
(SUMIF('Post and panel sign'!$B$17:$B$30,B760,'Post and panel sign'!$G$17:$G$30)) +
(SUMIF('Post and panel sign (2)'!$B$17:$B$30,B760,'Post and panel sign (2)'!$G$17:$G$30)) +
(SUMIF('Flat panels only'!$B$17:$B$30,B760,'Flat panels only'!$G$17:$G$30)) +
(SUMIF('Flat panels only (2)'!$B$17:$B$30,B760,'Flat panels only (2)'!$G$17:$G$30)) +
(SUMIF('Routed panel shapes'!$B$18:$B$31,B760,'Routed panel shapes'!$G$18:$G$31)) +
(SUMIF('Routed panel shapes (2)'!$B$18:$B$31,B760,'Routed panel shapes (2)'!$G$18:$G$31)) +
(SUMIF('Routed face only'!$B$17:$B$30,B760,'Routed face only'!$G$17:$G$30)) +
(SUMIF('Routed face only (2)'!$B$17:$B$30,B760,'Routed face only (2)'!$G$17:$G$30)) +
(SUMIF('Routed alum faces letters'!$B$17:$B$30,B760,'Routed alum faces letters'!$G$17:$G$30)) +
(SUMIF('Routed alum faces letters (2)'!$B$17:$B$30,B760,'Routed alum faces letters (2)'!$G$17:$G$30)) +
(SUMIF('Routed push through acrylic'!$B$17:$B$30,B760,'Routed push through acrylic'!$G$17:$G$30)) +
(SUMIF('Routed push through acrylic (2)'!$B$17:$B$30,B760,'Routed push through acrylic (2)'!$G$17:$G$30)) +
(SUMIF('Sf routed cabinet'!$B$17:$B$30,B760,'Sf routed cabinet'!$G$17:$G$30)) +
(SUMIF('Sf routed cabinet (2)'!$B$17:$B$30,B760,'Sf routed cabinet (2)'!$G$17:$G$30)) +
(SUMIF('Df routed cabinet'!$B$17:$B$30,B760,'Df routed cabinet'!$G$17:$G$30)) +
(SUMIF('Df routed cabinet (2)'!$B$17:$B$30,B760,'Df routed cabinet (2)'!$G$17:$G$30)) +
(SUMIF('Sf acrylic cabinet'!$B$17:$B$30,B760,'Sf acrylic cabinet'!$G$17:$G$30)) +
(SUMIF('Sf acrylic cabinet (2)'!$B$17:$B$30,B760,'Sf acrylic cabinet (2)'!$G$17:$G$30)) +
(SUMIF('Economy Sf acrylic'!$B$17:$B$30,B760,'Economy Sf acrylic'!$G$17:$G$30)) +
(SUMIF('Df acrylic cabinet'!$B$17:$B$30,B760,'Df acrylic cabinet'!$G$17:$G$30)) +
(SUMIF('Df acrylic cabinet (2)'!$B$17:$B$30,B760,'Df acrylic cabinet (2)'!$G$17:$G$30)) +
(SUMIF('Sf flex cabinet'!$B$17:$B$30,B760,'Sf flex cabinet'!$G$17:$G$30)) +
(SUMIF('Sf flex cabinet (2)'!$B$17:$B$30,B760,'Sf flex cabinet (2)'!$G$17:$G$30)) +
(SUMIF('Df flex cabinet'!$B$17:$B$36,B760,'Df flex cabinet'!$G$17:$G$36)) +
(SUMIF('Df flex cabinet (2)'!$B$17:$B$36,B760,'Df flex cabinet (2)'!$G$17:$G$36)) +
(SUMIF('Pole cover'!$B$17:$B$30,B760,'Pole cover'!$G$17:$G$30)) +
(SUMIF('Pole cover (2)'!$B$17:$B$30,B760,'Pole cover (2)'!$G$17:$G$30)) +
(SUMIF('Structural Steel Fab'!$B$17:$B$29,B760,'Structural Steel Fab'!$G$17:$G$29)) +
(SUMIF(Reveal!$B$17:$B$30,B760,Reveal!$G$17:$G$30)) +
(SUMIF('Reveal (2)'!$B$17:$B$30,B760,'Reveal (2)'!$G$17:$G$30)) +
(SUMIF('Crown cove top'!$B$17:$B$30,B760,'Crown cove top'!$G$17:$G$30)) +
(SUMIF('EMC assembly'!$B$17:$B$30,B760,'EMC assembly'!$G$17:$G$30)) +
(SUMIF(Crating!$B$17:$B$29,B760,Crating!$G$17:$G$29)) +
(SUMIF('LED wiring'!$B$17:$B$30,B760,'LED wiring'!$G$17:$G$30)) +
(SUMIF('Changeable copy face'!$B$17:$B$30,B760,'Changeable copy face'!$G$17:$G$30)) +
(SUMIF('Flex face assembly'!$B$17:$B$30,B760,'Flex face assembly'!$G$17:$G$30)) +
(SUMIF('Routed face assembly'!$B$17:$B$30,B760,'Routed face assembly'!$G$17:$G$30)) +
(SUMIF('Paint calculation'!$B$17:$B$30,B760,'Paint calculation'!$G$17:$G$30)) +
(SUMIF('Trimcap letter face'!$B$17:$B$30,B760,'Trimcap letter face'!$G$17:$G$30)) +
(SUMIF('Trimcap letter face (2)'!$B$17:$B$30,B760,'Trimcap letter face (2)'!$G$17:$G$30)) +
(SUMIF('Channel letter fabrication'!$B$17:$B$30,B760,'Channel letter fabrication'!$G$17:$G$30)) +
(SUMIF('Channel letter fabrication (2)'!$B$17:$B$30,B760,'Channel letter fabrication (2)'!$G$17:$G$30))</f>
        <v>0</v>
      </c>
    </row>
    <row r="761" spans="1:10">
      <c r="A761" s="28" t="str">
        <f>[1]ODBC!$A761</f>
        <v>F117T12DHO Lamp</v>
      </c>
      <c r="B761" s="29" t="str">
        <f>[1]ODBC!B761</f>
        <v>43140</v>
      </c>
      <c r="C761" s="30">
        <f>IFERROR(VLOOKUP($B761,[1]ODBC!$B:$H,2,FALSE),"")</f>
        <v>13.151999999999999</v>
      </c>
      <c r="D761" s="30">
        <f>IFERROR(VLOOKUP($B761,[1]ODBC!$B:$H,3,FALSE),"")</f>
        <v>44.462000000000003</v>
      </c>
      <c r="E761" s="30" t="str">
        <f>IFERROR(VLOOKUP($B761,[1]ODBC!$B:$H,4,FALSE),"")</f>
        <v>EA</v>
      </c>
      <c r="F761" s="31">
        <f>IFERROR(VLOOKUP($B761,[1]ODBC!$B:$H,5,FALSE),"")</f>
        <v>70.42</v>
      </c>
      <c r="G761" s="32">
        <f>[1]ODBC!G761</f>
        <v>0</v>
      </c>
      <c r="H761" s="33">
        <f>SUM([1]ODBC!H761)</f>
        <v>45733</v>
      </c>
      <c r="I761" s="41" t="str">
        <f>'Vinyl cutting'!$B$2</f>
        <v>J36938</v>
      </c>
      <c r="J761" s="42">
        <f ca="1">(SUMIF('Freeform time and material'!$B$17:$B$30,B761,'Freeform time and material'!$G$17:$G$30)) +
(SUMIF('Vinyl cutting'!$B$17:$B$30,B761,'Vinyl cutting'!$G$17:$G$30)) +
(SUMIF('Vinyl cutting (2)'!$B$17:$B$30,B761,'Vinyl cutting (2)'!$G$17:$G$30)) +
(SUMIF('Apply vinyl graphics'!$B$17:$B$30,B761,'Apply vinyl graphics'!$G$17:$G$30)) +
(SUMIF('Apply vinyl graphics (2)'!$B$17:$B$30,B761,'Apply vinyl graphics (2)'!$G$17:$G$30)) +
(SUMIF('Alum pan sign'!$B$17:$B$30,B761,'Alum pan sign'!$G$17:$G$30)) +
(SUMIF('Alum pan sign (2)'!$B$17:$B$30,B761,'Alum pan sign (2)'!$G$17:$G$30)) +
(SUMIF('Economy pan sign'!$B$17:$B$30,B761,'Economy pan sign'!$G$17:$G$30)) +
(SUMIF('Post and panel sign'!$B$17:$B$30,B761,'Post and panel sign'!$G$17:$G$30)) +
(SUMIF('Post and panel sign (2)'!$B$17:$B$30,B761,'Post and panel sign (2)'!$G$17:$G$30)) +
(SUMIF('Flat panels only'!$B$17:$B$30,B761,'Flat panels only'!$G$17:$G$30)) +
(SUMIF('Flat panels only (2)'!$B$17:$B$30,B761,'Flat panels only (2)'!$G$17:$G$30)) +
(SUMIF('Routed panel shapes'!$B$18:$B$31,B761,'Routed panel shapes'!$G$18:$G$31)) +
(SUMIF('Routed panel shapes (2)'!$B$18:$B$31,B761,'Routed panel shapes (2)'!$G$18:$G$31)) +
(SUMIF('Routed face only'!$B$17:$B$30,B761,'Routed face only'!$G$17:$G$30)) +
(SUMIF('Routed face only (2)'!$B$17:$B$30,B761,'Routed face only (2)'!$G$17:$G$30)) +
(SUMIF('Routed alum faces letters'!$B$17:$B$30,B761,'Routed alum faces letters'!$G$17:$G$30)) +
(SUMIF('Routed alum faces letters (2)'!$B$17:$B$30,B761,'Routed alum faces letters (2)'!$G$17:$G$30)) +
(SUMIF('Routed push through acrylic'!$B$17:$B$30,B761,'Routed push through acrylic'!$G$17:$G$30)) +
(SUMIF('Routed push through acrylic (2)'!$B$17:$B$30,B761,'Routed push through acrylic (2)'!$G$17:$G$30)) +
(SUMIF('Sf routed cabinet'!$B$17:$B$30,B761,'Sf routed cabinet'!$G$17:$G$30)) +
(SUMIF('Sf routed cabinet (2)'!$B$17:$B$30,B761,'Sf routed cabinet (2)'!$G$17:$G$30)) +
(SUMIF('Df routed cabinet'!$B$17:$B$30,B761,'Df routed cabinet'!$G$17:$G$30)) +
(SUMIF('Df routed cabinet (2)'!$B$17:$B$30,B761,'Df routed cabinet (2)'!$G$17:$G$30)) +
(SUMIF('Sf acrylic cabinet'!$B$17:$B$30,B761,'Sf acrylic cabinet'!$G$17:$G$30)) +
(SUMIF('Sf acrylic cabinet (2)'!$B$17:$B$30,B761,'Sf acrylic cabinet (2)'!$G$17:$G$30)) +
(SUMIF('Economy Sf acrylic'!$B$17:$B$30,B761,'Economy Sf acrylic'!$G$17:$G$30)) +
(SUMIF('Df acrylic cabinet'!$B$17:$B$30,B761,'Df acrylic cabinet'!$G$17:$G$30)) +
(SUMIF('Df acrylic cabinet (2)'!$B$17:$B$30,B761,'Df acrylic cabinet (2)'!$G$17:$G$30)) +
(SUMIF('Sf flex cabinet'!$B$17:$B$30,B761,'Sf flex cabinet'!$G$17:$G$30)) +
(SUMIF('Sf flex cabinet (2)'!$B$17:$B$30,B761,'Sf flex cabinet (2)'!$G$17:$G$30)) +
(SUMIF('Df flex cabinet'!$B$17:$B$36,B761,'Df flex cabinet'!$G$17:$G$36)) +
(SUMIF('Df flex cabinet (2)'!$B$17:$B$36,B761,'Df flex cabinet (2)'!$G$17:$G$36)) +
(SUMIF('Pole cover'!$B$17:$B$30,B761,'Pole cover'!$G$17:$G$30)) +
(SUMIF('Pole cover (2)'!$B$17:$B$30,B761,'Pole cover (2)'!$G$17:$G$30)) +
(SUMIF('Structural Steel Fab'!$B$17:$B$29,B761,'Structural Steel Fab'!$G$17:$G$29)) +
(SUMIF(Reveal!$B$17:$B$30,B761,Reveal!$G$17:$G$30)) +
(SUMIF('Reveal (2)'!$B$17:$B$30,B761,'Reveal (2)'!$G$17:$G$30)) +
(SUMIF('Crown cove top'!$B$17:$B$30,B761,'Crown cove top'!$G$17:$G$30)) +
(SUMIF('EMC assembly'!$B$17:$B$30,B761,'EMC assembly'!$G$17:$G$30)) +
(SUMIF(Crating!$B$17:$B$29,B761,Crating!$G$17:$G$29)) +
(SUMIF('LED wiring'!$B$17:$B$30,B761,'LED wiring'!$G$17:$G$30)) +
(SUMIF('Changeable copy face'!$B$17:$B$30,B761,'Changeable copy face'!$G$17:$G$30)) +
(SUMIF('Flex face assembly'!$B$17:$B$30,B761,'Flex face assembly'!$G$17:$G$30)) +
(SUMIF('Routed face assembly'!$B$17:$B$30,B761,'Routed face assembly'!$G$17:$G$30)) +
(SUMIF('Paint calculation'!$B$17:$B$30,B761,'Paint calculation'!$G$17:$G$30)) +
(SUMIF('Trimcap letter face'!$B$17:$B$30,B761,'Trimcap letter face'!$G$17:$G$30)) +
(SUMIF('Trimcap letter face (2)'!$B$17:$B$30,B761,'Trimcap letter face (2)'!$G$17:$G$30)) +
(SUMIF('Channel letter fabrication'!$B$17:$B$30,B761,'Channel letter fabrication'!$G$17:$G$30)) +
(SUMIF('Channel letter fabrication (2)'!$B$17:$B$30,B761,'Channel letter fabrication (2)'!$G$17:$G$30))</f>
        <v>0</v>
      </c>
    </row>
    <row r="762" spans="1:10">
      <c r="A762" s="28" t="str">
        <f>[1]ODBC!$A762</f>
        <v>F120T12DHO Lamp</v>
      </c>
      <c r="B762" s="29" t="str">
        <f>[1]ODBC!B762</f>
        <v>43145</v>
      </c>
      <c r="C762" s="30">
        <f>IFERROR(VLOOKUP($B762,[1]ODBC!$B:$H,2,FALSE),"")</f>
        <v>15.952999999999999</v>
      </c>
      <c r="D762" s="30">
        <f>IFERROR(VLOOKUP($B762,[1]ODBC!$B:$H,3,FALSE),"")</f>
        <v>53.932000000000002</v>
      </c>
      <c r="E762" s="30" t="str">
        <f>IFERROR(VLOOKUP($B762,[1]ODBC!$B:$H,4,FALSE),"")</f>
        <v>EA</v>
      </c>
      <c r="F762" s="31">
        <f>IFERROR(VLOOKUP($B762,[1]ODBC!$B:$H,5,FALSE),"")</f>
        <v>70.42</v>
      </c>
      <c r="G762" s="32">
        <f>[1]ODBC!G762</f>
        <v>0</v>
      </c>
      <c r="H762" s="33">
        <f>SUM([1]ODBC!H762)</f>
        <v>45733</v>
      </c>
      <c r="I762" s="41" t="str">
        <f>'Vinyl cutting'!$B$2</f>
        <v>J36938</v>
      </c>
      <c r="J762" s="42">
        <f ca="1">(SUMIF('Freeform time and material'!$B$17:$B$30,B762,'Freeform time and material'!$G$17:$G$30)) +
(SUMIF('Vinyl cutting'!$B$17:$B$30,B762,'Vinyl cutting'!$G$17:$G$30)) +
(SUMIF('Vinyl cutting (2)'!$B$17:$B$30,B762,'Vinyl cutting (2)'!$G$17:$G$30)) +
(SUMIF('Apply vinyl graphics'!$B$17:$B$30,B762,'Apply vinyl graphics'!$G$17:$G$30)) +
(SUMIF('Apply vinyl graphics (2)'!$B$17:$B$30,B762,'Apply vinyl graphics (2)'!$G$17:$G$30)) +
(SUMIF('Alum pan sign'!$B$17:$B$30,B762,'Alum pan sign'!$G$17:$G$30)) +
(SUMIF('Alum pan sign (2)'!$B$17:$B$30,B762,'Alum pan sign (2)'!$G$17:$G$30)) +
(SUMIF('Economy pan sign'!$B$17:$B$30,B762,'Economy pan sign'!$G$17:$G$30)) +
(SUMIF('Post and panel sign'!$B$17:$B$30,B762,'Post and panel sign'!$G$17:$G$30)) +
(SUMIF('Post and panel sign (2)'!$B$17:$B$30,B762,'Post and panel sign (2)'!$G$17:$G$30)) +
(SUMIF('Flat panels only'!$B$17:$B$30,B762,'Flat panels only'!$G$17:$G$30)) +
(SUMIF('Flat panels only (2)'!$B$17:$B$30,B762,'Flat panels only (2)'!$G$17:$G$30)) +
(SUMIF('Routed panel shapes'!$B$18:$B$31,B762,'Routed panel shapes'!$G$18:$G$31)) +
(SUMIF('Routed panel shapes (2)'!$B$18:$B$31,B762,'Routed panel shapes (2)'!$G$18:$G$31)) +
(SUMIF('Routed face only'!$B$17:$B$30,B762,'Routed face only'!$G$17:$G$30)) +
(SUMIF('Routed face only (2)'!$B$17:$B$30,B762,'Routed face only (2)'!$G$17:$G$30)) +
(SUMIF('Routed alum faces letters'!$B$17:$B$30,B762,'Routed alum faces letters'!$G$17:$G$30)) +
(SUMIF('Routed alum faces letters (2)'!$B$17:$B$30,B762,'Routed alum faces letters (2)'!$G$17:$G$30)) +
(SUMIF('Routed push through acrylic'!$B$17:$B$30,B762,'Routed push through acrylic'!$G$17:$G$30)) +
(SUMIF('Routed push through acrylic (2)'!$B$17:$B$30,B762,'Routed push through acrylic (2)'!$G$17:$G$30)) +
(SUMIF('Sf routed cabinet'!$B$17:$B$30,B762,'Sf routed cabinet'!$G$17:$G$30)) +
(SUMIF('Sf routed cabinet (2)'!$B$17:$B$30,B762,'Sf routed cabinet (2)'!$G$17:$G$30)) +
(SUMIF('Df routed cabinet'!$B$17:$B$30,B762,'Df routed cabinet'!$G$17:$G$30)) +
(SUMIF('Df routed cabinet (2)'!$B$17:$B$30,B762,'Df routed cabinet (2)'!$G$17:$G$30)) +
(SUMIF('Sf acrylic cabinet'!$B$17:$B$30,B762,'Sf acrylic cabinet'!$G$17:$G$30)) +
(SUMIF('Sf acrylic cabinet (2)'!$B$17:$B$30,B762,'Sf acrylic cabinet (2)'!$G$17:$G$30)) +
(SUMIF('Economy Sf acrylic'!$B$17:$B$30,B762,'Economy Sf acrylic'!$G$17:$G$30)) +
(SUMIF('Df acrylic cabinet'!$B$17:$B$30,B762,'Df acrylic cabinet'!$G$17:$G$30)) +
(SUMIF('Df acrylic cabinet (2)'!$B$17:$B$30,B762,'Df acrylic cabinet (2)'!$G$17:$G$30)) +
(SUMIF('Sf flex cabinet'!$B$17:$B$30,B762,'Sf flex cabinet'!$G$17:$G$30)) +
(SUMIF('Sf flex cabinet (2)'!$B$17:$B$30,B762,'Sf flex cabinet (2)'!$G$17:$G$30)) +
(SUMIF('Df flex cabinet'!$B$17:$B$36,B762,'Df flex cabinet'!$G$17:$G$36)) +
(SUMIF('Df flex cabinet (2)'!$B$17:$B$36,B762,'Df flex cabinet (2)'!$G$17:$G$36)) +
(SUMIF('Pole cover'!$B$17:$B$30,B762,'Pole cover'!$G$17:$G$30)) +
(SUMIF('Pole cover (2)'!$B$17:$B$30,B762,'Pole cover (2)'!$G$17:$G$30)) +
(SUMIF('Structural Steel Fab'!$B$17:$B$29,B762,'Structural Steel Fab'!$G$17:$G$29)) +
(SUMIF(Reveal!$B$17:$B$30,B762,Reveal!$G$17:$G$30)) +
(SUMIF('Reveal (2)'!$B$17:$B$30,B762,'Reveal (2)'!$G$17:$G$30)) +
(SUMIF('Crown cove top'!$B$17:$B$30,B762,'Crown cove top'!$G$17:$G$30)) +
(SUMIF('EMC assembly'!$B$17:$B$30,B762,'EMC assembly'!$G$17:$G$30)) +
(SUMIF(Crating!$B$17:$B$29,B762,Crating!$G$17:$G$29)) +
(SUMIF('LED wiring'!$B$17:$B$30,B762,'LED wiring'!$G$17:$G$30)) +
(SUMIF('Changeable copy face'!$B$17:$B$30,B762,'Changeable copy face'!$G$17:$G$30)) +
(SUMIF('Flex face assembly'!$B$17:$B$30,B762,'Flex face assembly'!$G$17:$G$30)) +
(SUMIF('Routed face assembly'!$B$17:$B$30,B762,'Routed face assembly'!$G$17:$G$30)) +
(SUMIF('Paint calculation'!$B$17:$B$30,B762,'Paint calculation'!$G$17:$G$30)) +
(SUMIF('Trimcap letter face'!$B$17:$B$30,B762,'Trimcap letter face'!$G$17:$G$30)) +
(SUMIF('Trimcap letter face (2)'!$B$17:$B$30,B762,'Trimcap letter face (2)'!$G$17:$G$30)) +
(SUMIF('Channel letter fabrication'!$B$17:$B$30,B762,'Channel letter fabrication'!$G$17:$G$30)) +
(SUMIF('Channel letter fabrication (2)'!$B$17:$B$30,B762,'Channel letter fabrication (2)'!$G$17:$G$30))</f>
        <v>0</v>
      </c>
    </row>
    <row r="763" spans="1:10">
      <c r="A763" s="28" t="str">
        <f>[1]ODBC!$A763</f>
        <v>U6-24CWHO Lamp</v>
      </c>
      <c r="B763" s="29" t="str">
        <f>[1]ODBC!B763</f>
        <v>43160</v>
      </c>
      <c r="C763" s="30">
        <f>IFERROR(VLOOKUP($B763,[1]ODBC!$B:$H,2,FALSE),"")</f>
        <v>24.58</v>
      </c>
      <c r="D763" s="30">
        <f>IFERROR(VLOOKUP($B763,[1]ODBC!$B:$H,3,FALSE),"")</f>
        <v>83.096999999999994</v>
      </c>
      <c r="E763" s="30" t="str">
        <f>IFERROR(VLOOKUP($B763,[1]ODBC!$B:$H,4,FALSE),"")</f>
        <v>EA</v>
      </c>
      <c r="F763" s="31">
        <f>IFERROR(VLOOKUP($B763,[1]ODBC!$B:$H,5,FALSE),"")</f>
        <v>70.42</v>
      </c>
      <c r="G763" s="32">
        <f>[1]ODBC!G763</f>
        <v>0</v>
      </c>
      <c r="H763" s="33">
        <f>SUM([1]ODBC!H763)</f>
        <v>0</v>
      </c>
      <c r="I763" s="41" t="str">
        <f>'Vinyl cutting'!$B$2</f>
        <v>J36938</v>
      </c>
      <c r="J763" s="42">
        <f ca="1">(SUMIF('Freeform time and material'!$B$17:$B$30,B763,'Freeform time and material'!$G$17:$G$30)) +
(SUMIF('Vinyl cutting'!$B$17:$B$30,B763,'Vinyl cutting'!$G$17:$G$30)) +
(SUMIF('Vinyl cutting (2)'!$B$17:$B$30,B763,'Vinyl cutting (2)'!$G$17:$G$30)) +
(SUMIF('Apply vinyl graphics'!$B$17:$B$30,B763,'Apply vinyl graphics'!$G$17:$G$30)) +
(SUMIF('Apply vinyl graphics (2)'!$B$17:$B$30,B763,'Apply vinyl graphics (2)'!$G$17:$G$30)) +
(SUMIF('Alum pan sign'!$B$17:$B$30,B763,'Alum pan sign'!$G$17:$G$30)) +
(SUMIF('Alum pan sign (2)'!$B$17:$B$30,B763,'Alum pan sign (2)'!$G$17:$G$30)) +
(SUMIF('Economy pan sign'!$B$17:$B$30,B763,'Economy pan sign'!$G$17:$G$30)) +
(SUMIF('Post and panel sign'!$B$17:$B$30,B763,'Post and panel sign'!$G$17:$G$30)) +
(SUMIF('Post and panel sign (2)'!$B$17:$B$30,B763,'Post and panel sign (2)'!$G$17:$G$30)) +
(SUMIF('Flat panels only'!$B$17:$B$30,B763,'Flat panels only'!$G$17:$G$30)) +
(SUMIF('Flat panels only (2)'!$B$17:$B$30,B763,'Flat panels only (2)'!$G$17:$G$30)) +
(SUMIF('Routed panel shapes'!$B$18:$B$31,B763,'Routed panel shapes'!$G$18:$G$31)) +
(SUMIF('Routed panel shapes (2)'!$B$18:$B$31,B763,'Routed panel shapes (2)'!$G$18:$G$31)) +
(SUMIF('Routed face only'!$B$17:$B$30,B763,'Routed face only'!$G$17:$G$30)) +
(SUMIF('Routed face only (2)'!$B$17:$B$30,B763,'Routed face only (2)'!$G$17:$G$30)) +
(SUMIF('Routed alum faces letters'!$B$17:$B$30,B763,'Routed alum faces letters'!$G$17:$G$30)) +
(SUMIF('Routed alum faces letters (2)'!$B$17:$B$30,B763,'Routed alum faces letters (2)'!$G$17:$G$30)) +
(SUMIF('Routed push through acrylic'!$B$17:$B$30,B763,'Routed push through acrylic'!$G$17:$G$30)) +
(SUMIF('Routed push through acrylic (2)'!$B$17:$B$30,B763,'Routed push through acrylic (2)'!$G$17:$G$30)) +
(SUMIF('Sf routed cabinet'!$B$17:$B$30,B763,'Sf routed cabinet'!$G$17:$G$30)) +
(SUMIF('Sf routed cabinet (2)'!$B$17:$B$30,B763,'Sf routed cabinet (2)'!$G$17:$G$30)) +
(SUMIF('Df routed cabinet'!$B$17:$B$30,B763,'Df routed cabinet'!$G$17:$G$30)) +
(SUMIF('Df routed cabinet (2)'!$B$17:$B$30,B763,'Df routed cabinet (2)'!$G$17:$G$30)) +
(SUMIF('Sf acrylic cabinet'!$B$17:$B$30,B763,'Sf acrylic cabinet'!$G$17:$G$30)) +
(SUMIF('Sf acrylic cabinet (2)'!$B$17:$B$30,B763,'Sf acrylic cabinet (2)'!$G$17:$G$30)) +
(SUMIF('Economy Sf acrylic'!$B$17:$B$30,B763,'Economy Sf acrylic'!$G$17:$G$30)) +
(SUMIF('Df acrylic cabinet'!$B$17:$B$30,B763,'Df acrylic cabinet'!$G$17:$G$30)) +
(SUMIF('Df acrylic cabinet (2)'!$B$17:$B$30,B763,'Df acrylic cabinet (2)'!$G$17:$G$30)) +
(SUMIF('Sf flex cabinet'!$B$17:$B$30,B763,'Sf flex cabinet'!$G$17:$G$30)) +
(SUMIF('Sf flex cabinet (2)'!$B$17:$B$30,B763,'Sf flex cabinet (2)'!$G$17:$G$30)) +
(SUMIF('Df flex cabinet'!$B$17:$B$36,B763,'Df flex cabinet'!$G$17:$G$36)) +
(SUMIF('Df flex cabinet (2)'!$B$17:$B$36,B763,'Df flex cabinet (2)'!$G$17:$G$36)) +
(SUMIF('Pole cover'!$B$17:$B$30,B763,'Pole cover'!$G$17:$G$30)) +
(SUMIF('Pole cover (2)'!$B$17:$B$30,B763,'Pole cover (2)'!$G$17:$G$30)) +
(SUMIF('Structural Steel Fab'!$B$17:$B$29,B763,'Structural Steel Fab'!$G$17:$G$29)) +
(SUMIF(Reveal!$B$17:$B$30,B763,Reveal!$G$17:$G$30)) +
(SUMIF('Reveal (2)'!$B$17:$B$30,B763,'Reveal (2)'!$G$17:$G$30)) +
(SUMIF('Crown cove top'!$B$17:$B$30,B763,'Crown cove top'!$G$17:$G$30)) +
(SUMIF('EMC assembly'!$B$17:$B$30,B763,'EMC assembly'!$G$17:$G$30)) +
(SUMIF(Crating!$B$17:$B$29,B763,Crating!$G$17:$G$29)) +
(SUMIF('LED wiring'!$B$17:$B$30,B763,'LED wiring'!$G$17:$G$30)) +
(SUMIF('Changeable copy face'!$B$17:$B$30,B763,'Changeable copy face'!$G$17:$G$30)) +
(SUMIF('Flex face assembly'!$B$17:$B$30,B763,'Flex face assembly'!$G$17:$G$30)) +
(SUMIF('Routed face assembly'!$B$17:$B$30,B763,'Routed face assembly'!$G$17:$G$30)) +
(SUMIF('Paint calculation'!$B$17:$B$30,B763,'Paint calculation'!$G$17:$G$30)) +
(SUMIF('Trimcap letter face'!$B$17:$B$30,B763,'Trimcap letter face'!$G$17:$G$30)) +
(SUMIF('Trimcap letter face (2)'!$B$17:$B$30,B763,'Trimcap letter face (2)'!$G$17:$G$30)) +
(SUMIF('Channel letter fabrication'!$B$17:$B$30,B763,'Channel letter fabrication'!$G$17:$G$30)) +
(SUMIF('Channel letter fabrication (2)'!$B$17:$B$30,B763,'Channel letter fabrication (2)'!$G$17:$G$30))</f>
        <v>0</v>
      </c>
    </row>
    <row r="764" spans="1:10">
      <c r="A764" s="28" t="str">
        <f>[1]ODBC!$A764</f>
        <v>U6-36CWHO Lamp</v>
      </c>
      <c r="B764" s="29" t="str">
        <f>[1]ODBC!B764</f>
        <v>43165</v>
      </c>
      <c r="C764" s="30">
        <f>IFERROR(VLOOKUP($B764,[1]ODBC!$B:$H,2,FALSE),"")</f>
        <v>24.58</v>
      </c>
      <c r="D764" s="30">
        <f>IFERROR(VLOOKUP($B764,[1]ODBC!$B:$H,3,FALSE),"")</f>
        <v>83.096999999999994</v>
      </c>
      <c r="E764" s="30" t="str">
        <f>IFERROR(VLOOKUP($B764,[1]ODBC!$B:$H,4,FALSE),"")</f>
        <v>EA</v>
      </c>
      <c r="F764" s="31">
        <f>IFERROR(VLOOKUP($B764,[1]ODBC!$B:$H,5,FALSE),"")</f>
        <v>70.42</v>
      </c>
      <c r="G764" s="32">
        <f>[1]ODBC!G764</f>
        <v>0</v>
      </c>
      <c r="H764" s="33">
        <f>SUM([1]ODBC!H764)</f>
        <v>0</v>
      </c>
      <c r="I764" s="41" t="str">
        <f>'Vinyl cutting'!$B$2</f>
        <v>J36938</v>
      </c>
      <c r="J764" s="42">
        <f ca="1">(SUMIF('Freeform time and material'!$B$17:$B$30,B764,'Freeform time and material'!$G$17:$G$30)) +
(SUMIF('Vinyl cutting'!$B$17:$B$30,B764,'Vinyl cutting'!$G$17:$G$30)) +
(SUMIF('Vinyl cutting (2)'!$B$17:$B$30,B764,'Vinyl cutting (2)'!$G$17:$G$30)) +
(SUMIF('Apply vinyl graphics'!$B$17:$B$30,B764,'Apply vinyl graphics'!$G$17:$G$30)) +
(SUMIF('Apply vinyl graphics (2)'!$B$17:$B$30,B764,'Apply vinyl graphics (2)'!$G$17:$G$30)) +
(SUMIF('Alum pan sign'!$B$17:$B$30,B764,'Alum pan sign'!$G$17:$G$30)) +
(SUMIF('Alum pan sign (2)'!$B$17:$B$30,B764,'Alum pan sign (2)'!$G$17:$G$30)) +
(SUMIF('Economy pan sign'!$B$17:$B$30,B764,'Economy pan sign'!$G$17:$G$30)) +
(SUMIF('Post and panel sign'!$B$17:$B$30,B764,'Post and panel sign'!$G$17:$G$30)) +
(SUMIF('Post and panel sign (2)'!$B$17:$B$30,B764,'Post and panel sign (2)'!$G$17:$G$30)) +
(SUMIF('Flat panels only'!$B$17:$B$30,B764,'Flat panels only'!$G$17:$G$30)) +
(SUMIF('Flat panels only (2)'!$B$17:$B$30,B764,'Flat panels only (2)'!$G$17:$G$30)) +
(SUMIF('Routed panel shapes'!$B$18:$B$31,B764,'Routed panel shapes'!$G$18:$G$31)) +
(SUMIF('Routed panel shapes (2)'!$B$18:$B$31,B764,'Routed panel shapes (2)'!$G$18:$G$31)) +
(SUMIF('Routed face only'!$B$17:$B$30,B764,'Routed face only'!$G$17:$G$30)) +
(SUMIF('Routed face only (2)'!$B$17:$B$30,B764,'Routed face only (2)'!$G$17:$G$30)) +
(SUMIF('Routed alum faces letters'!$B$17:$B$30,B764,'Routed alum faces letters'!$G$17:$G$30)) +
(SUMIF('Routed alum faces letters (2)'!$B$17:$B$30,B764,'Routed alum faces letters (2)'!$G$17:$G$30)) +
(SUMIF('Routed push through acrylic'!$B$17:$B$30,B764,'Routed push through acrylic'!$G$17:$G$30)) +
(SUMIF('Routed push through acrylic (2)'!$B$17:$B$30,B764,'Routed push through acrylic (2)'!$G$17:$G$30)) +
(SUMIF('Sf routed cabinet'!$B$17:$B$30,B764,'Sf routed cabinet'!$G$17:$G$30)) +
(SUMIF('Sf routed cabinet (2)'!$B$17:$B$30,B764,'Sf routed cabinet (2)'!$G$17:$G$30)) +
(SUMIF('Df routed cabinet'!$B$17:$B$30,B764,'Df routed cabinet'!$G$17:$G$30)) +
(SUMIF('Df routed cabinet (2)'!$B$17:$B$30,B764,'Df routed cabinet (2)'!$G$17:$G$30)) +
(SUMIF('Sf acrylic cabinet'!$B$17:$B$30,B764,'Sf acrylic cabinet'!$G$17:$G$30)) +
(SUMIF('Sf acrylic cabinet (2)'!$B$17:$B$30,B764,'Sf acrylic cabinet (2)'!$G$17:$G$30)) +
(SUMIF('Economy Sf acrylic'!$B$17:$B$30,B764,'Economy Sf acrylic'!$G$17:$G$30)) +
(SUMIF('Df acrylic cabinet'!$B$17:$B$30,B764,'Df acrylic cabinet'!$G$17:$G$30)) +
(SUMIF('Df acrylic cabinet (2)'!$B$17:$B$30,B764,'Df acrylic cabinet (2)'!$G$17:$G$30)) +
(SUMIF('Sf flex cabinet'!$B$17:$B$30,B764,'Sf flex cabinet'!$G$17:$G$30)) +
(SUMIF('Sf flex cabinet (2)'!$B$17:$B$30,B764,'Sf flex cabinet (2)'!$G$17:$G$30)) +
(SUMIF('Df flex cabinet'!$B$17:$B$36,B764,'Df flex cabinet'!$G$17:$G$36)) +
(SUMIF('Df flex cabinet (2)'!$B$17:$B$36,B764,'Df flex cabinet (2)'!$G$17:$G$36)) +
(SUMIF('Pole cover'!$B$17:$B$30,B764,'Pole cover'!$G$17:$G$30)) +
(SUMIF('Pole cover (2)'!$B$17:$B$30,B764,'Pole cover (2)'!$G$17:$G$30)) +
(SUMIF('Structural Steel Fab'!$B$17:$B$29,B764,'Structural Steel Fab'!$G$17:$G$29)) +
(SUMIF(Reveal!$B$17:$B$30,B764,Reveal!$G$17:$G$30)) +
(SUMIF('Reveal (2)'!$B$17:$B$30,B764,'Reveal (2)'!$G$17:$G$30)) +
(SUMIF('Crown cove top'!$B$17:$B$30,B764,'Crown cove top'!$G$17:$G$30)) +
(SUMIF('EMC assembly'!$B$17:$B$30,B764,'EMC assembly'!$G$17:$G$30)) +
(SUMIF(Crating!$B$17:$B$29,B764,Crating!$G$17:$G$29)) +
(SUMIF('LED wiring'!$B$17:$B$30,B764,'LED wiring'!$G$17:$G$30)) +
(SUMIF('Changeable copy face'!$B$17:$B$30,B764,'Changeable copy face'!$G$17:$G$30)) +
(SUMIF('Flex face assembly'!$B$17:$B$30,B764,'Flex face assembly'!$G$17:$G$30)) +
(SUMIF('Routed face assembly'!$B$17:$B$30,B764,'Routed face assembly'!$G$17:$G$30)) +
(SUMIF('Paint calculation'!$B$17:$B$30,B764,'Paint calculation'!$G$17:$G$30)) +
(SUMIF('Trimcap letter face'!$B$17:$B$30,B764,'Trimcap letter face'!$G$17:$G$30)) +
(SUMIF('Trimcap letter face (2)'!$B$17:$B$30,B764,'Trimcap letter face (2)'!$G$17:$G$30)) +
(SUMIF('Channel letter fabrication'!$B$17:$B$30,B764,'Channel letter fabrication'!$G$17:$G$30)) +
(SUMIF('Channel letter fabrication (2)'!$B$17:$B$30,B764,'Channel letter fabrication (2)'!$G$17:$G$30))</f>
        <v>0</v>
      </c>
    </row>
    <row r="765" spans="1:10">
      <c r="A765" s="28" t="str">
        <f>[1]ODBC!$A765</f>
        <v>U6-48CWHO Lamp</v>
      </c>
      <c r="B765" s="29" t="str">
        <f>[1]ODBC!B765</f>
        <v>43170</v>
      </c>
      <c r="C765" s="30">
        <f>IFERROR(VLOOKUP($B765,[1]ODBC!$B:$H,2,FALSE),"")</f>
        <v>24.97</v>
      </c>
      <c r="D765" s="30">
        <f>IFERROR(VLOOKUP($B765,[1]ODBC!$B:$H,3,FALSE),"")</f>
        <v>84.415000000000006</v>
      </c>
      <c r="E765" s="30" t="str">
        <f>IFERROR(VLOOKUP($B765,[1]ODBC!$B:$H,4,FALSE),"")</f>
        <v>EA</v>
      </c>
      <c r="F765" s="31">
        <f>IFERROR(VLOOKUP($B765,[1]ODBC!$B:$H,5,FALSE),"")</f>
        <v>70.42</v>
      </c>
      <c r="G765" s="32">
        <f>[1]ODBC!G765</f>
        <v>0</v>
      </c>
      <c r="H765" s="33">
        <f>SUM([1]ODBC!H765)</f>
        <v>0</v>
      </c>
      <c r="I765" s="41" t="str">
        <f>'Vinyl cutting'!$B$2</f>
        <v>J36938</v>
      </c>
      <c r="J765" s="42">
        <f ca="1">(SUMIF('Freeform time and material'!$B$17:$B$30,B765,'Freeform time and material'!$G$17:$G$30)) +
(SUMIF('Vinyl cutting'!$B$17:$B$30,B765,'Vinyl cutting'!$G$17:$G$30)) +
(SUMIF('Vinyl cutting (2)'!$B$17:$B$30,B765,'Vinyl cutting (2)'!$G$17:$G$30)) +
(SUMIF('Apply vinyl graphics'!$B$17:$B$30,B765,'Apply vinyl graphics'!$G$17:$G$30)) +
(SUMIF('Apply vinyl graphics (2)'!$B$17:$B$30,B765,'Apply vinyl graphics (2)'!$G$17:$G$30)) +
(SUMIF('Alum pan sign'!$B$17:$B$30,B765,'Alum pan sign'!$G$17:$G$30)) +
(SUMIF('Alum pan sign (2)'!$B$17:$B$30,B765,'Alum pan sign (2)'!$G$17:$G$30)) +
(SUMIF('Economy pan sign'!$B$17:$B$30,B765,'Economy pan sign'!$G$17:$G$30)) +
(SUMIF('Post and panel sign'!$B$17:$B$30,B765,'Post and panel sign'!$G$17:$G$30)) +
(SUMIF('Post and panel sign (2)'!$B$17:$B$30,B765,'Post and panel sign (2)'!$G$17:$G$30)) +
(SUMIF('Flat panels only'!$B$17:$B$30,B765,'Flat panels only'!$G$17:$G$30)) +
(SUMIF('Flat panels only (2)'!$B$17:$B$30,B765,'Flat panels only (2)'!$G$17:$G$30)) +
(SUMIF('Routed panel shapes'!$B$18:$B$31,B765,'Routed panel shapes'!$G$18:$G$31)) +
(SUMIF('Routed panel shapes (2)'!$B$18:$B$31,B765,'Routed panel shapes (2)'!$G$18:$G$31)) +
(SUMIF('Routed face only'!$B$17:$B$30,B765,'Routed face only'!$G$17:$G$30)) +
(SUMIF('Routed face only (2)'!$B$17:$B$30,B765,'Routed face only (2)'!$G$17:$G$30)) +
(SUMIF('Routed alum faces letters'!$B$17:$B$30,B765,'Routed alum faces letters'!$G$17:$G$30)) +
(SUMIF('Routed alum faces letters (2)'!$B$17:$B$30,B765,'Routed alum faces letters (2)'!$G$17:$G$30)) +
(SUMIF('Routed push through acrylic'!$B$17:$B$30,B765,'Routed push through acrylic'!$G$17:$G$30)) +
(SUMIF('Routed push through acrylic (2)'!$B$17:$B$30,B765,'Routed push through acrylic (2)'!$G$17:$G$30)) +
(SUMIF('Sf routed cabinet'!$B$17:$B$30,B765,'Sf routed cabinet'!$G$17:$G$30)) +
(SUMIF('Sf routed cabinet (2)'!$B$17:$B$30,B765,'Sf routed cabinet (2)'!$G$17:$G$30)) +
(SUMIF('Df routed cabinet'!$B$17:$B$30,B765,'Df routed cabinet'!$G$17:$G$30)) +
(SUMIF('Df routed cabinet (2)'!$B$17:$B$30,B765,'Df routed cabinet (2)'!$G$17:$G$30)) +
(SUMIF('Sf acrylic cabinet'!$B$17:$B$30,B765,'Sf acrylic cabinet'!$G$17:$G$30)) +
(SUMIF('Sf acrylic cabinet (2)'!$B$17:$B$30,B765,'Sf acrylic cabinet (2)'!$G$17:$G$30)) +
(SUMIF('Economy Sf acrylic'!$B$17:$B$30,B765,'Economy Sf acrylic'!$G$17:$G$30)) +
(SUMIF('Df acrylic cabinet'!$B$17:$B$30,B765,'Df acrylic cabinet'!$G$17:$G$30)) +
(SUMIF('Df acrylic cabinet (2)'!$B$17:$B$30,B765,'Df acrylic cabinet (2)'!$G$17:$G$30)) +
(SUMIF('Sf flex cabinet'!$B$17:$B$30,B765,'Sf flex cabinet'!$G$17:$G$30)) +
(SUMIF('Sf flex cabinet (2)'!$B$17:$B$30,B765,'Sf flex cabinet (2)'!$G$17:$G$30)) +
(SUMIF('Df flex cabinet'!$B$17:$B$36,B765,'Df flex cabinet'!$G$17:$G$36)) +
(SUMIF('Df flex cabinet (2)'!$B$17:$B$36,B765,'Df flex cabinet (2)'!$G$17:$G$36)) +
(SUMIF('Pole cover'!$B$17:$B$30,B765,'Pole cover'!$G$17:$G$30)) +
(SUMIF('Pole cover (2)'!$B$17:$B$30,B765,'Pole cover (2)'!$G$17:$G$30)) +
(SUMIF('Structural Steel Fab'!$B$17:$B$29,B765,'Structural Steel Fab'!$G$17:$G$29)) +
(SUMIF(Reveal!$B$17:$B$30,B765,Reveal!$G$17:$G$30)) +
(SUMIF('Reveal (2)'!$B$17:$B$30,B765,'Reveal (2)'!$G$17:$G$30)) +
(SUMIF('Crown cove top'!$B$17:$B$30,B765,'Crown cove top'!$G$17:$G$30)) +
(SUMIF('EMC assembly'!$B$17:$B$30,B765,'EMC assembly'!$G$17:$G$30)) +
(SUMIF(Crating!$B$17:$B$29,B765,Crating!$G$17:$G$29)) +
(SUMIF('LED wiring'!$B$17:$B$30,B765,'LED wiring'!$G$17:$G$30)) +
(SUMIF('Changeable copy face'!$B$17:$B$30,B765,'Changeable copy face'!$G$17:$G$30)) +
(SUMIF('Flex face assembly'!$B$17:$B$30,B765,'Flex face assembly'!$G$17:$G$30)) +
(SUMIF('Routed face assembly'!$B$17:$B$30,B765,'Routed face assembly'!$G$17:$G$30)) +
(SUMIF('Paint calculation'!$B$17:$B$30,B765,'Paint calculation'!$G$17:$G$30)) +
(SUMIF('Trimcap letter face'!$B$17:$B$30,B765,'Trimcap letter face'!$G$17:$G$30)) +
(SUMIF('Trimcap letter face (2)'!$B$17:$B$30,B765,'Trimcap letter face (2)'!$G$17:$G$30)) +
(SUMIF('Channel letter fabrication'!$B$17:$B$30,B765,'Channel letter fabrication'!$G$17:$G$30)) +
(SUMIF('Channel letter fabrication (2)'!$B$17:$B$30,B765,'Channel letter fabrication (2)'!$G$17:$G$30))</f>
        <v>0</v>
      </c>
    </row>
    <row r="766" spans="1:10">
      <c r="A766" s="28" t="str">
        <f>[1]ODBC!$A766</f>
        <v>U6-60CWHO Lamp</v>
      </c>
      <c r="B766" s="29" t="str">
        <f>[1]ODBC!B766</f>
        <v>43175</v>
      </c>
      <c r="C766" s="30">
        <f>IFERROR(VLOOKUP($B766,[1]ODBC!$B:$H,2,FALSE),"")</f>
        <v>27.86</v>
      </c>
      <c r="D766" s="30">
        <f>IFERROR(VLOOKUP($B766,[1]ODBC!$B:$H,3,FALSE),"")</f>
        <v>94.185000000000002</v>
      </c>
      <c r="E766" s="30" t="str">
        <f>IFERROR(VLOOKUP($B766,[1]ODBC!$B:$H,4,FALSE),"")</f>
        <v>EA</v>
      </c>
      <c r="F766" s="31">
        <f>IFERROR(VLOOKUP($B766,[1]ODBC!$B:$H,5,FALSE),"")</f>
        <v>70.42</v>
      </c>
      <c r="G766" s="32">
        <f>[1]ODBC!G766</f>
        <v>0</v>
      </c>
      <c r="H766" s="33">
        <f>SUM([1]ODBC!H766)</f>
        <v>0</v>
      </c>
      <c r="I766" s="41" t="str">
        <f>'Vinyl cutting'!$B$2</f>
        <v>J36938</v>
      </c>
      <c r="J766" s="42">
        <f ca="1">(SUMIF('Freeform time and material'!$B$17:$B$30,B766,'Freeform time and material'!$G$17:$G$30)) +
(SUMIF('Vinyl cutting'!$B$17:$B$30,B766,'Vinyl cutting'!$G$17:$G$30)) +
(SUMIF('Vinyl cutting (2)'!$B$17:$B$30,B766,'Vinyl cutting (2)'!$G$17:$G$30)) +
(SUMIF('Apply vinyl graphics'!$B$17:$B$30,B766,'Apply vinyl graphics'!$G$17:$G$30)) +
(SUMIF('Apply vinyl graphics (2)'!$B$17:$B$30,B766,'Apply vinyl graphics (2)'!$G$17:$G$30)) +
(SUMIF('Alum pan sign'!$B$17:$B$30,B766,'Alum pan sign'!$G$17:$G$30)) +
(SUMIF('Alum pan sign (2)'!$B$17:$B$30,B766,'Alum pan sign (2)'!$G$17:$G$30)) +
(SUMIF('Economy pan sign'!$B$17:$B$30,B766,'Economy pan sign'!$G$17:$G$30)) +
(SUMIF('Post and panel sign'!$B$17:$B$30,B766,'Post and panel sign'!$G$17:$G$30)) +
(SUMIF('Post and panel sign (2)'!$B$17:$B$30,B766,'Post and panel sign (2)'!$G$17:$G$30)) +
(SUMIF('Flat panels only'!$B$17:$B$30,B766,'Flat panels only'!$G$17:$G$30)) +
(SUMIF('Flat panels only (2)'!$B$17:$B$30,B766,'Flat panels only (2)'!$G$17:$G$30)) +
(SUMIF('Routed panel shapes'!$B$18:$B$31,B766,'Routed panel shapes'!$G$18:$G$31)) +
(SUMIF('Routed panel shapes (2)'!$B$18:$B$31,B766,'Routed panel shapes (2)'!$G$18:$G$31)) +
(SUMIF('Routed face only'!$B$17:$B$30,B766,'Routed face only'!$G$17:$G$30)) +
(SUMIF('Routed face only (2)'!$B$17:$B$30,B766,'Routed face only (2)'!$G$17:$G$30)) +
(SUMIF('Routed alum faces letters'!$B$17:$B$30,B766,'Routed alum faces letters'!$G$17:$G$30)) +
(SUMIF('Routed alum faces letters (2)'!$B$17:$B$30,B766,'Routed alum faces letters (2)'!$G$17:$G$30)) +
(SUMIF('Routed push through acrylic'!$B$17:$B$30,B766,'Routed push through acrylic'!$G$17:$G$30)) +
(SUMIF('Routed push through acrylic (2)'!$B$17:$B$30,B766,'Routed push through acrylic (2)'!$G$17:$G$30)) +
(SUMIF('Sf routed cabinet'!$B$17:$B$30,B766,'Sf routed cabinet'!$G$17:$G$30)) +
(SUMIF('Sf routed cabinet (2)'!$B$17:$B$30,B766,'Sf routed cabinet (2)'!$G$17:$G$30)) +
(SUMIF('Df routed cabinet'!$B$17:$B$30,B766,'Df routed cabinet'!$G$17:$G$30)) +
(SUMIF('Df routed cabinet (2)'!$B$17:$B$30,B766,'Df routed cabinet (2)'!$G$17:$G$30)) +
(SUMIF('Sf acrylic cabinet'!$B$17:$B$30,B766,'Sf acrylic cabinet'!$G$17:$G$30)) +
(SUMIF('Sf acrylic cabinet (2)'!$B$17:$B$30,B766,'Sf acrylic cabinet (2)'!$G$17:$G$30)) +
(SUMIF('Economy Sf acrylic'!$B$17:$B$30,B766,'Economy Sf acrylic'!$G$17:$G$30)) +
(SUMIF('Df acrylic cabinet'!$B$17:$B$30,B766,'Df acrylic cabinet'!$G$17:$G$30)) +
(SUMIF('Df acrylic cabinet (2)'!$B$17:$B$30,B766,'Df acrylic cabinet (2)'!$G$17:$G$30)) +
(SUMIF('Sf flex cabinet'!$B$17:$B$30,B766,'Sf flex cabinet'!$G$17:$G$30)) +
(SUMIF('Sf flex cabinet (2)'!$B$17:$B$30,B766,'Sf flex cabinet (2)'!$G$17:$G$30)) +
(SUMIF('Df flex cabinet'!$B$17:$B$36,B766,'Df flex cabinet'!$G$17:$G$36)) +
(SUMIF('Df flex cabinet (2)'!$B$17:$B$36,B766,'Df flex cabinet (2)'!$G$17:$G$36)) +
(SUMIF('Pole cover'!$B$17:$B$30,B766,'Pole cover'!$G$17:$G$30)) +
(SUMIF('Pole cover (2)'!$B$17:$B$30,B766,'Pole cover (2)'!$G$17:$G$30)) +
(SUMIF('Structural Steel Fab'!$B$17:$B$29,B766,'Structural Steel Fab'!$G$17:$G$29)) +
(SUMIF(Reveal!$B$17:$B$30,B766,Reveal!$G$17:$G$30)) +
(SUMIF('Reveal (2)'!$B$17:$B$30,B766,'Reveal (2)'!$G$17:$G$30)) +
(SUMIF('Crown cove top'!$B$17:$B$30,B766,'Crown cove top'!$G$17:$G$30)) +
(SUMIF('EMC assembly'!$B$17:$B$30,B766,'EMC assembly'!$G$17:$G$30)) +
(SUMIF(Crating!$B$17:$B$29,B766,Crating!$G$17:$G$29)) +
(SUMIF('LED wiring'!$B$17:$B$30,B766,'LED wiring'!$G$17:$G$30)) +
(SUMIF('Changeable copy face'!$B$17:$B$30,B766,'Changeable copy face'!$G$17:$G$30)) +
(SUMIF('Flex face assembly'!$B$17:$B$30,B766,'Flex face assembly'!$G$17:$G$30)) +
(SUMIF('Routed face assembly'!$B$17:$B$30,B766,'Routed face assembly'!$G$17:$G$30)) +
(SUMIF('Paint calculation'!$B$17:$B$30,B766,'Paint calculation'!$G$17:$G$30)) +
(SUMIF('Trimcap letter face'!$B$17:$B$30,B766,'Trimcap letter face'!$G$17:$G$30)) +
(SUMIF('Trimcap letter face (2)'!$B$17:$B$30,B766,'Trimcap letter face (2)'!$G$17:$G$30)) +
(SUMIF('Channel letter fabrication'!$B$17:$B$30,B766,'Channel letter fabrication'!$G$17:$G$30)) +
(SUMIF('Channel letter fabrication (2)'!$B$17:$B$30,B766,'Channel letter fabrication (2)'!$G$17:$G$30))</f>
        <v>0</v>
      </c>
    </row>
    <row r="767" spans="1:10">
      <c r="A767" s="28" t="str">
        <f>[1]ODBC!$A767</f>
        <v>U6-72CWHO Lamp</v>
      </c>
      <c r="B767" s="29" t="str">
        <f>[1]ODBC!B767</f>
        <v>43180</v>
      </c>
      <c r="C767" s="30">
        <f>IFERROR(VLOOKUP($B767,[1]ODBC!$B:$H,2,FALSE),"")</f>
        <v>21.77</v>
      </c>
      <c r="D767" s="30">
        <f>IFERROR(VLOOKUP($B767,[1]ODBC!$B:$H,3,FALSE),"")</f>
        <v>73.596999999999994</v>
      </c>
      <c r="E767" s="30" t="str">
        <f>IFERROR(VLOOKUP($B767,[1]ODBC!$B:$H,4,FALSE),"")</f>
        <v>EA</v>
      </c>
      <c r="F767" s="31">
        <f>IFERROR(VLOOKUP($B767,[1]ODBC!$B:$H,5,FALSE),"")</f>
        <v>70.42</v>
      </c>
      <c r="G767" s="32">
        <f>[1]ODBC!G767</f>
        <v>0</v>
      </c>
      <c r="H767" s="33">
        <f>SUM([1]ODBC!H767)</f>
        <v>0</v>
      </c>
      <c r="I767" s="41" t="str">
        <f>'Vinyl cutting'!$B$2</f>
        <v>J36938</v>
      </c>
      <c r="J767" s="42">
        <f ca="1">(SUMIF('Freeform time and material'!$B$17:$B$30,B767,'Freeform time and material'!$G$17:$G$30)) +
(SUMIF('Vinyl cutting'!$B$17:$B$30,B767,'Vinyl cutting'!$G$17:$G$30)) +
(SUMIF('Vinyl cutting (2)'!$B$17:$B$30,B767,'Vinyl cutting (2)'!$G$17:$G$30)) +
(SUMIF('Apply vinyl graphics'!$B$17:$B$30,B767,'Apply vinyl graphics'!$G$17:$G$30)) +
(SUMIF('Apply vinyl graphics (2)'!$B$17:$B$30,B767,'Apply vinyl graphics (2)'!$G$17:$G$30)) +
(SUMIF('Alum pan sign'!$B$17:$B$30,B767,'Alum pan sign'!$G$17:$G$30)) +
(SUMIF('Alum pan sign (2)'!$B$17:$B$30,B767,'Alum pan sign (2)'!$G$17:$G$30)) +
(SUMIF('Economy pan sign'!$B$17:$B$30,B767,'Economy pan sign'!$G$17:$G$30)) +
(SUMIF('Post and panel sign'!$B$17:$B$30,B767,'Post and panel sign'!$G$17:$G$30)) +
(SUMIF('Post and panel sign (2)'!$B$17:$B$30,B767,'Post and panel sign (2)'!$G$17:$G$30)) +
(SUMIF('Flat panels only'!$B$17:$B$30,B767,'Flat panels only'!$G$17:$G$30)) +
(SUMIF('Flat panels only (2)'!$B$17:$B$30,B767,'Flat panels only (2)'!$G$17:$G$30)) +
(SUMIF('Routed panel shapes'!$B$18:$B$31,B767,'Routed panel shapes'!$G$18:$G$31)) +
(SUMIF('Routed panel shapes (2)'!$B$18:$B$31,B767,'Routed panel shapes (2)'!$G$18:$G$31)) +
(SUMIF('Routed face only'!$B$17:$B$30,B767,'Routed face only'!$G$17:$G$30)) +
(SUMIF('Routed face only (2)'!$B$17:$B$30,B767,'Routed face only (2)'!$G$17:$G$30)) +
(SUMIF('Routed alum faces letters'!$B$17:$B$30,B767,'Routed alum faces letters'!$G$17:$G$30)) +
(SUMIF('Routed alum faces letters (2)'!$B$17:$B$30,B767,'Routed alum faces letters (2)'!$G$17:$G$30)) +
(SUMIF('Routed push through acrylic'!$B$17:$B$30,B767,'Routed push through acrylic'!$G$17:$G$30)) +
(SUMIF('Routed push through acrylic (2)'!$B$17:$B$30,B767,'Routed push through acrylic (2)'!$G$17:$G$30)) +
(SUMIF('Sf routed cabinet'!$B$17:$B$30,B767,'Sf routed cabinet'!$G$17:$G$30)) +
(SUMIF('Sf routed cabinet (2)'!$B$17:$B$30,B767,'Sf routed cabinet (2)'!$G$17:$G$30)) +
(SUMIF('Df routed cabinet'!$B$17:$B$30,B767,'Df routed cabinet'!$G$17:$G$30)) +
(SUMIF('Df routed cabinet (2)'!$B$17:$B$30,B767,'Df routed cabinet (2)'!$G$17:$G$30)) +
(SUMIF('Sf acrylic cabinet'!$B$17:$B$30,B767,'Sf acrylic cabinet'!$G$17:$G$30)) +
(SUMIF('Sf acrylic cabinet (2)'!$B$17:$B$30,B767,'Sf acrylic cabinet (2)'!$G$17:$G$30)) +
(SUMIF('Economy Sf acrylic'!$B$17:$B$30,B767,'Economy Sf acrylic'!$G$17:$G$30)) +
(SUMIF('Df acrylic cabinet'!$B$17:$B$30,B767,'Df acrylic cabinet'!$G$17:$G$30)) +
(SUMIF('Df acrylic cabinet (2)'!$B$17:$B$30,B767,'Df acrylic cabinet (2)'!$G$17:$G$30)) +
(SUMIF('Sf flex cabinet'!$B$17:$B$30,B767,'Sf flex cabinet'!$G$17:$G$30)) +
(SUMIF('Sf flex cabinet (2)'!$B$17:$B$30,B767,'Sf flex cabinet (2)'!$G$17:$G$30)) +
(SUMIF('Df flex cabinet'!$B$17:$B$36,B767,'Df flex cabinet'!$G$17:$G$36)) +
(SUMIF('Df flex cabinet (2)'!$B$17:$B$36,B767,'Df flex cabinet (2)'!$G$17:$G$36)) +
(SUMIF('Pole cover'!$B$17:$B$30,B767,'Pole cover'!$G$17:$G$30)) +
(SUMIF('Pole cover (2)'!$B$17:$B$30,B767,'Pole cover (2)'!$G$17:$G$30)) +
(SUMIF('Structural Steel Fab'!$B$17:$B$29,B767,'Structural Steel Fab'!$G$17:$G$29)) +
(SUMIF(Reveal!$B$17:$B$30,B767,Reveal!$G$17:$G$30)) +
(SUMIF('Reveal (2)'!$B$17:$B$30,B767,'Reveal (2)'!$G$17:$G$30)) +
(SUMIF('Crown cove top'!$B$17:$B$30,B767,'Crown cove top'!$G$17:$G$30)) +
(SUMIF('EMC assembly'!$B$17:$B$30,B767,'EMC assembly'!$G$17:$G$30)) +
(SUMIF(Crating!$B$17:$B$29,B767,Crating!$G$17:$G$29)) +
(SUMIF('LED wiring'!$B$17:$B$30,B767,'LED wiring'!$G$17:$G$30)) +
(SUMIF('Changeable copy face'!$B$17:$B$30,B767,'Changeable copy face'!$G$17:$G$30)) +
(SUMIF('Flex face assembly'!$B$17:$B$30,B767,'Flex face assembly'!$G$17:$G$30)) +
(SUMIF('Routed face assembly'!$B$17:$B$30,B767,'Routed face assembly'!$G$17:$G$30)) +
(SUMIF('Paint calculation'!$B$17:$B$30,B767,'Paint calculation'!$G$17:$G$30)) +
(SUMIF('Trimcap letter face'!$B$17:$B$30,B767,'Trimcap letter face'!$G$17:$G$30)) +
(SUMIF('Trimcap letter face (2)'!$B$17:$B$30,B767,'Trimcap letter face (2)'!$G$17:$G$30)) +
(SUMIF('Channel letter fabrication'!$B$17:$B$30,B767,'Channel letter fabrication'!$G$17:$G$30)) +
(SUMIF('Channel letter fabrication (2)'!$B$17:$B$30,B767,'Channel letter fabrication (2)'!$G$17:$G$30))</f>
        <v>0</v>
      </c>
    </row>
    <row r="768" spans="1:10">
      <c r="A768" s="28" t="str">
        <f>[1]ODBC!$A768</f>
        <v>U6-84CWHO Lamp</v>
      </c>
      <c r="B768" s="29" t="str">
        <f>[1]ODBC!B768</f>
        <v>43185</v>
      </c>
      <c r="C768" s="30">
        <f>IFERROR(VLOOKUP($B768,[1]ODBC!$B:$H,2,FALSE),"")</f>
        <v>22.54</v>
      </c>
      <c r="D768" s="30">
        <f>IFERROR(VLOOKUP($B768,[1]ODBC!$B:$H,3,FALSE),"")</f>
        <v>76.2</v>
      </c>
      <c r="E768" s="30" t="str">
        <f>IFERROR(VLOOKUP($B768,[1]ODBC!$B:$H,4,FALSE),"")</f>
        <v>EA</v>
      </c>
      <c r="F768" s="31">
        <f>IFERROR(VLOOKUP($B768,[1]ODBC!$B:$H,5,FALSE),"")</f>
        <v>70.42</v>
      </c>
      <c r="G768" s="32">
        <f>[1]ODBC!G768</f>
        <v>0</v>
      </c>
      <c r="H768" s="33">
        <f>SUM([1]ODBC!H768)</f>
        <v>0</v>
      </c>
      <c r="I768" s="41" t="str">
        <f>'Vinyl cutting'!$B$2</f>
        <v>J36938</v>
      </c>
      <c r="J768" s="42">
        <f ca="1">(SUMIF('Freeform time and material'!$B$17:$B$30,B768,'Freeform time and material'!$G$17:$G$30)) +
(SUMIF('Vinyl cutting'!$B$17:$B$30,B768,'Vinyl cutting'!$G$17:$G$30)) +
(SUMIF('Vinyl cutting (2)'!$B$17:$B$30,B768,'Vinyl cutting (2)'!$G$17:$G$30)) +
(SUMIF('Apply vinyl graphics'!$B$17:$B$30,B768,'Apply vinyl graphics'!$G$17:$G$30)) +
(SUMIF('Apply vinyl graphics (2)'!$B$17:$B$30,B768,'Apply vinyl graphics (2)'!$G$17:$G$30)) +
(SUMIF('Alum pan sign'!$B$17:$B$30,B768,'Alum pan sign'!$G$17:$G$30)) +
(SUMIF('Alum pan sign (2)'!$B$17:$B$30,B768,'Alum pan sign (2)'!$G$17:$G$30)) +
(SUMIF('Economy pan sign'!$B$17:$B$30,B768,'Economy pan sign'!$G$17:$G$30)) +
(SUMIF('Post and panel sign'!$B$17:$B$30,B768,'Post and panel sign'!$G$17:$G$30)) +
(SUMIF('Post and panel sign (2)'!$B$17:$B$30,B768,'Post and panel sign (2)'!$G$17:$G$30)) +
(SUMIF('Flat panels only'!$B$17:$B$30,B768,'Flat panels only'!$G$17:$G$30)) +
(SUMIF('Flat panels only (2)'!$B$17:$B$30,B768,'Flat panels only (2)'!$G$17:$G$30)) +
(SUMIF('Routed panel shapes'!$B$18:$B$31,B768,'Routed panel shapes'!$G$18:$G$31)) +
(SUMIF('Routed panel shapes (2)'!$B$18:$B$31,B768,'Routed panel shapes (2)'!$G$18:$G$31)) +
(SUMIF('Routed face only'!$B$17:$B$30,B768,'Routed face only'!$G$17:$G$30)) +
(SUMIF('Routed face only (2)'!$B$17:$B$30,B768,'Routed face only (2)'!$G$17:$G$30)) +
(SUMIF('Routed alum faces letters'!$B$17:$B$30,B768,'Routed alum faces letters'!$G$17:$G$30)) +
(SUMIF('Routed alum faces letters (2)'!$B$17:$B$30,B768,'Routed alum faces letters (2)'!$G$17:$G$30)) +
(SUMIF('Routed push through acrylic'!$B$17:$B$30,B768,'Routed push through acrylic'!$G$17:$G$30)) +
(SUMIF('Routed push through acrylic (2)'!$B$17:$B$30,B768,'Routed push through acrylic (2)'!$G$17:$G$30)) +
(SUMIF('Sf routed cabinet'!$B$17:$B$30,B768,'Sf routed cabinet'!$G$17:$G$30)) +
(SUMIF('Sf routed cabinet (2)'!$B$17:$B$30,B768,'Sf routed cabinet (2)'!$G$17:$G$30)) +
(SUMIF('Df routed cabinet'!$B$17:$B$30,B768,'Df routed cabinet'!$G$17:$G$30)) +
(SUMIF('Df routed cabinet (2)'!$B$17:$B$30,B768,'Df routed cabinet (2)'!$G$17:$G$30)) +
(SUMIF('Sf acrylic cabinet'!$B$17:$B$30,B768,'Sf acrylic cabinet'!$G$17:$G$30)) +
(SUMIF('Sf acrylic cabinet (2)'!$B$17:$B$30,B768,'Sf acrylic cabinet (2)'!$G$17:$G$30)) +
(SUMIF('Economy Sf acrylic'!$B$17:$B$30,B768,'Economy Sf acrylic'!$G$17:$G$30)) +
(SUMIF('Df acrylic cabinet'!$B$17:$B$30,B768,'Df acrylic cabinet'!$G$17:$G$30)) +
(SUMIF('Df acrylic cabinet (2)'!$B$17:$B$30,B768,'Df acrylic cabinet (2)'!$G$17:$G$30)) +
(SUMIF('Sf flex cabinet'!$B$17:$B$30,B768,'Sf flex cabinet'!$G$17:$G$30)) +
(SUMIF('Sf flex cabinet (2)'!$B$17:$B$30,B768,'Sf flex cabinet (2)'!$G$17:$G$30)) +
(SUMIF('Df flex cabinet'!$B$17:$B$36,B768,'Df flex cabinet'!$G$17:$G$36)) +
(SUMIF('Df flex cabinet (2)'!$B$17:$B$36,B768,'Df flex cabinet (2)'!$G$17:$G$36)) +
(SUMIF('Pole cover'!$B$17:$B$30,B768,'Pole cover'!$G$17:$G$30)) +
(SUMIF('Pole cover (2)'!$B$17:$B$30,B768,'Pole cover (2)'!$G$17:$G$30)) +
(SUMIF('Structural Steel Fab'!$B$17:$B$29,B768,'Structural Steel Fab'!$G$17:$G$29)) +
(SUMIF(Reveal!$B$17:$B$30,B768,Reveal!$G$17:$G$30)) +
(SUMIF('Reveal (2)'!$B$17:$B$30,B768,'Reveal (2)'!$G$17:$G$30)) +
(SUMIF('Crown cove top'!$B$17:$B$30,B768,'Crown cove top'!$G$17:$G$30)) +
(SUMIF('EMC assembly'!$B$17:$B$30,B768,'EMC assembly'!$G$17:$G$30)) +
(SUMIF(Crating!$B$17:$B$29,B768,Crating!$G$17:$G$29)) +
(SUMIF('LED wiring'!$B$17:$B$30,B768,'LED wiring'!$G$17:$G$30)) +
(SUMIF('Changeable copy face'!$B$17:$B$30,B768,'Changeable copy face'!$G$17:$G$30)) +
(SUMIF('Flex face assembly'!$B$17:$B$30,B768,'Flex face assembly'!$G$17:$G$30)) +
(SUMIF('Routed face assembly'!$B$17:$B$30,B768,'Routed face assembly'!$G$17:$G$30)) +
(SUMIF('Paint calculation'!$B$17:$B$30,B768,'Paint calculation'!$G$17:$G$30)) +
(SUMIF('Trimcap letter face'!$B$17:$B$30,B768,'Trimcap letter face'!$G$17:$G$30)) +
(SUMIF('Trimcap letter face (2)'!$B$17:$B$30,B768,'Trimcap letter face (2)'!$G$17:$G$30)) +
(SUMIF('Channel letter fabrication'!$B$17:$B$30,B768,'Channel letter fabrication'!$G$17:$G$30)) +
(SUMIF('Channel letter fabrication (2)'!$B$17:$B$30,B768,'Channel letter fabrication (2)'!$G$17:$G$30))</f>
        <v>0</v>
      </c>
    </row>
    <row r="769" spans="1:10">
      <c r="A769" s="28" t="str">
        <f>[1]ODBC!$A769</f>
        <v>U6-96CWHO Lamp</v>
      </c>
      <c r="B769" s="29" t="str">
        <f>[1]ODBC!B769</f>
        <v>43190</v>
      </c>
      <c r="C769" s="30">
        <f>IFERROR(VLOOKUP($B769,[1]ODBC!$B:$H,2,FALSE),"")</f>
        <v>22.67</v>
      </c>
      <c r="D769" s="30">
        <f>IFERROR(VLOOKUP($B769,[1]ODBC!$B:$H,3,FALSE),"")</f>
        <v>76.64</v>
      </c>
      <c r="E769" s="30" t="str">
        <f>IFERROR(VLOOKUP($B769,[1]ODBC!$B:$H,4,FALSE),"")</f>
        <v>EA</v>
      </c>
      <c r="F769" s="31">
        <f>IFERROR(VLOOKUP($B769,[1]ODBC!$B:$H,5,FALSE),"")</f>
        <v>70.42</v>
      </c>
      <c r="G769" s="32">
        <f>[1]ODBC!G769</f>
        <v>0</v>
      </c>
      <c r="H769" s="33">
        <f>SUM([1]ODBC!H769)</f>
        <v>0</v>
      </c>
      <c r="I769" s="41" t="str">
        <f>'Vinyl cutting'!$B$2</f>
        <v>J36938</v>
      </c>
      <c r="J769" s="42">
        <f ca="1">(SUMIF('Freeform time and material'!$B$17:$B$30,B769,'Freeform time and material'!$G$17:$G$30)) +
(SUMIF('Vinyl cutting'!$B$17:$B$30,B769,'Vinyl cutting'!$G$17:$G$30)) +
(SUMIF('Vinyl cutting (2)'!$B$17:$B$30,B769,'Vinyl cutting (2)'!$G$17:$G$30)) +
(SUMIF('Apply vinyl graphics'!$B$17:$B$30,B769,'Apply vinyl graphics'!$G$17:$G$30)) +
(SUMIF('Apply vinyl graphics (2)'!$B$17:$B$30,B769,'Apply vinyl graphics (2)'!$G$17:$G$30)) +
(SUMIF('Alum pan sign'!$B$17:$B$30,B769,'Alum pan sign'!$G$17:$G$30)) +
(SUMIF('Alum pan sign (2)'!$B$17:$B$30,B769,'Alum pan sign (2)'!$G$17:$G$30)) +
(SUMIF('Economy pan sign'!$B$17:$B$30,B769,'Economy pan sign'!$G$17:$G$30)) +
(SUMIF('Post and panel sign'!$B$17:$B$30,B769,'Post and panel sign'!$G$17:$G$30)) +
(SUMIF('Post and panel sign (2)'!$B$17:$B$30,B769,'Post and panel sign (2)'!$G$17:$G$30)) +
(SUMIF('Flat panels only'!$B$17:$B$30,B769,'Flat panels only'!$G$17:$G$30)) +
(SUMIF('Flat panels only (2)'!$B$17:$B$30,B769,'Flat panels only (2)'!$G$17:$G$30)) +
(SUMIF('Routed panel shapes'!$B$18:$B$31,B769,'Routed panel shapes'!$G$18:$G$31)) +
(SUMIF('Routed panel shapes (2)'!$B$18:$B$31,B769,'Routed panel shapes (2)'!$G$18:$G$31)) +
(SUMIF('Routed face only'!$B$17:$B$30,B769,'Routed face only'!$G$17:$G$30)) +
(SUMIF('Routed face only (2)'!$B$17:$B$30,B769,'Routed face only (2)'!$G$17:$G$30)) +
(SUMIF('Routed alum faces letters'!$B$17:$B$30,B769,'Routed alum faces letters'!$G$17:$G$30)) +
(SUMIF('Routed alum faces letters (2)'!$B$17:$B$30,B769,'Routed alum faces letters (2)'!$G$17:$G$30)) +
(SUMIF('Routed push through acrylic'!$B$17:$B$30,B769,'Routed push through acrylic'!$G$17:$G$30)) +
(SUMIF('Routed push through acrylic (2)'!$B$17:$B$30,B769,'Routed push through acrylic (2)'!$G$17:$G$30)) +
(SUMIF('Sf routed cabinet'!$B$17:$B$30,B769,'Sf routed cabinet'!$G$17:$G$30)) +
(SUMIF('Sf routed cabinet (2)'!$B$17:$B$30,B769,'Sf routed cabinet (2)'!$G$17:$G$30)) +
(SUMIF('Df routed cabinet'!$B$17:$B$30,B769,'Df routed cabinet'!$G$17:$G$30)) +
(SUMIF('Df routed cabinet (2)'!$B$17:$B$30,B769,'Df routed cabinet (2)'!$G$17:$G$30)) +
(SUMIF('Sf acrylic cabinet'!$B$17:$B$30,B769,'Sf acrylic cabinet'!$G$17:$G$30)) +
(SUMIF('Sf acrylic cabinet (2)'!$B$17:$B$30,B769,'Sf acrylic cabinet (2)'!$G$17:$G$30)) +
(SUMIF('Economy Sf acrylic'!$B$17:$B$30,B769,'Economy Sf acrylic'!$G$17:$G$30)) +
(SUMIF('Df acrylic cabinet'!$B$17:$B$30,B769,'Df acrylic cabinet'!$G$17:$G$30)) +
(SUMIF('Df acrylic cabinet (2)'!$B$17:$B$30,B769,'Df acrylic cabinet (2)'!$G$17:$G$30)) +
(SUMIF('Sf flex cabinet'!$B$17:$B$30,B769,'Sf flex cabinet'!$G$17:$G$30)) +
(SUMIF('Sf flex cabinet (2)'!$B$17:$B$30,B769,'Sf flex cabinet (2)'!$G$17:$G$30)) +
(SUMIF('Df flex cabinet'!$B$17:$B$36,B769,'Df flex cabinet'!$G$17:$G$36)) +
(SUMIF('Df flex cabinet (2)'!$B$17:$B$36,B769,'Df flex cabinet (2)'!$G$17:$G$36)) +
(SUMIF('Pole cover'!$B$17:$B$30,B769,'Pole cover'!$G$17:$G$30)) +
(SUMIF('Pole cover (2)'!$B$17:$B$30,B769,'Pole cover (2)'!$G$17:$G$30)) +
(SUMIF('Structural Steel Fab'!$B$17:$B$29,B769,'Structural Steel Fab'!$G$17:$G$29)) +
(SUMIF(Reveal!$B$17:$B$30,B769,Reveal!$G$17:$G$30)) +
(SUMIF('Reveal (2)'!$B$17:$B$30,B769,'Reveal (2)'!$G$17:$G$30)) +
(SUMIF('Crown cove top'!$B$17:$B$30,B769,'Crown cove top'!$G$17:$G$30)) +
(SUMIF('EMC assembly'!$B$17:$B$30,B769,'EMC assembly'!$G$17:$G$30)) +
(SUMIF(Crating!$B$17:$B$29,B769,Crating!$G$17:$G$29)) +
(SUMIF('LED wiring'!$B$17:$B$30,B769,'LED wiring'!$G$17:$G$30)) +
(SUMIF('Changeable copy face'!$B$17:$B$30,B769,'Changeable copy face'!$G$17:$G$30)) +
(SUMIF('Flex face assembly'!$B$17:$B$30,B769,'Flex face assembly'!$G$17:$G$30)) +
(SUMIF('Routed face assembly'!$B$17:$B$30,B769,'Routed face assembly'!$G$17:$G$30)) +
(SUMIF('Paint calculation'!$B$17:$B$30,B769,'Paint calculation'!$G$17:$G$30)) +
(SUMIF('Trimcap letter face'!$B$17:$B$30,B769,'Trimcap letter face'!$G$17:$G$30)) +
(SUMIF('Trimcap letter face (2)'!$B$17:$B$30,B769,'Trimcap letter face (2)'!$G$17:$G$30)) +
(SUMIF('Channel letter fabrication'!$B$17:$B$30,B769,'Channel letter fabrication'!$G$17:$G$30)) +
(SUMIF('Channel letter fabrication (2)'!$B$17:$B$30,B769,'Channel letter fabrication (2)'!$G$17:$G$30))</f>
        <v>0</v>
      </c>
    </row>
    <row r="770" spans="1:10">
      <c r="A770" s="28" t="str">
        <f>[1]ODBC!$A770</f>
        <v>U6-120CWHO Lamp</v>
      </c>
      <c r="B770" s="29" t="str">
        <f>[1]ODBC!B770</f>
        <v>43195</v>
      </c>
      <c r="C770" s="30">
        <f>IFERROR(VLOOKUP($B770,[1]ODBC!$B:$H,2,FALSE),"")</f>
        <v>28.27</v>
      </c>
      <c r="D770" s="30">
        <f>IFERROR(VLOOKUP($B770,[1]ODBC!$B:$H,3,FALSE),"")</f>
        <v>95.570999999999998</v>
      </c>
      <c r="E770" s="30" t="str">
        <f>IFERROR(VLOOKUP($B770,[1]ODBC!$B:$H,4,FALSE),"")</f>
        <v>EA</v>
      </c>
      <c r="F770" s="31">
        <f>IFERROR(VLOOKUP($B770,[1]ODBC!$B:$H,5,FALSE),"")</f>
        <v>70.42</v>
      </c>
      <c r="G770" s="32">
        <f>[1]ODBC!G770</f>
        <v>0</v>
      </c>
      <c r="H770" s="33">
        <f>SUM([1]ODBC!H770)</f>
        <v>0</v>
      </c>
      <c r="I770" s="41" t="str">
        <f>'Vinyl cutting'!$B$2</f>
        <v>J36938</v>
      </c>
      <c r="J770" s="42">
        <f ca="1">(SUMIF('Freeform time and material'!$B$17:$B$30,B770,'Freeform time and material'!$G$17:$G$30)) +
(SUMIF('Vinyl cutting'!$B$17:$B$30,B770,'Vinyl cutting'!$G$17:$G$30)) +
(SUMIF('Vinyl cutting (2)'!$B$17:$B$30,B770,'Vinyl cutting (2)'!$G$17:$G$30)) +
(SUMIF('Apply vinyl graphics'!$B$17:$B$30,B770,'Apply vinyl graphics'!$G$17:$G$30)) +
(SUMIF('Apply vinyl graphics (2)'!$B$17:$B$30,B770,'Apply vinyl graphics (2)'!$G$17:$G$30)) +
(SUMIF('Alum pan sign'!$B$17:$B$30,B770,'Alum pan sign'!$G$17:$G$30)) +
(SUMIF('Alum pan sign (2)'!$B$17:$B$30,B770,'Alum pan sign (2)'!$G$17:$G$30)) +
(SUMIF('Economy pan sign'!$B$17:$B$30,B770,'Economy pan sign'!$G$17:$G$30)) +
(SUMIF('Post and panel sign'!$B$17:$B$30,B770,'Post and panel sign'!$G$17:$G$30)) +
(SUMIF('Post and panel sign (2)'!$B$17:$B$30,B770,'Post and panel sign (2)'!$G$17:$G$30)) +
(SUMIF('Flat panels only'!$B$17:$B$30,B770,'Flat panels only'!$G$17:$G$30)) +
(SUMIF('Flat panels only (2)'!$B$17:$B$30,B770,'Flat panels only (2)'!$G$17:$G$30)) +
(SUMIF('Routed panel shapes'!$B$18:$B$31,B770,'Routed panel shapes'!$G$18:$G$31)) +
(SUMIF('Routed panel shapes (2)'!$B$18:$B$31,B770,'Routed panel shapes (2)'!$G$18:$G$31)) +
(SUMIF('Routed face only'!$B$17:$B$30,B770,'Routed face only'!$G$17:$G$30)) +
(SUMIF('Routed face only (2)'!$B$17:$B$30,B770,'Routed face only (2)'!$G$17:$G$30)) +
(SUMIF('Routed alum faces letters'!$B$17:$B$30,B770,'Routed alum faces letters'!$G$17:$G$30)) +
(SUMIF('Routed alum faces letters (2)'!$B$17:$B$30,B770,'Routed alum faces letters (2)'!$G$17:$G$30)) +
(SUMIF('Routed push through acrylic'!$B$17:$B$30,B770,'Routed push through acrylic'!$G$17:$G$30)) +
(SUMIF('Routed push through acrylic (2)'!$B$17:$B$30,B770,'Routed push through acrylic (2)'!$G$17:$G$30)) +
(SUMIF('Sf routed cabinet'!$B$17:$B$30,B770,'Sf routed cabinet'!$G$17:$G$30)) +
(SUMIF('Sf routed cabinet (2)'!$B$17:$B$30,B770,'Sf routed cabinet (2)'!$G$17:$G$30)) +
(SUMIF('Df routed cabinet'!$B$17:$B$30,B770,'Df routed cabinet'!$G$17:$G$30)) +
(SUMIF('Df routed cabinet (2)'!$B$17:$B$30,B770,'Df routed cabinet (2)'!$G$17:$G$30)) +
(SUMIF('Sf acrylic cabinet'!$B$17:$B$30,B770,'Sf acrylic cabinet'!$G$17:$G$30)) +
(SUMIF('Sf acrylic cabinet (2)'!$B$17:$B$30,B770,'Sf acrylic cabinet (2)'!$G$17:$G$30)) +
(SUMIF('Economy Sf acrylic'!$B$17:$B$30,B770,'Economy Sf acrylic'!$G$17:$G$30)) +
(SUMIF('Df acrylic cabinet'!$B$17:$B$30,B770,'Df acrylic cabinet'!$G$17:$G$30)) +
(SUMIF('Df acrylic cabinet (2)'!$B$17:$B$30,B770,'Df acrylic cabinet (2)'!$G$17:$G$30)) +
(SUMIF('Sf flex cabinet'!$B$17:$B$30,B770,'Sf flex cabinet'!$G$17:$G$30)) +
(SUMIF('Sf flex cabinet (2)'!$B$17:$B$30,B770,'Sf flex cabinet (2)'!$G$17:$G$30)) +
(SUMIF('Df flex cabinet'!$B$17:$B$36,B770,'Df flex cabinet'!$G$17:$G$36)) +
(SUMIF('Df flex cabinet (2)'!$B$17:$B$36,B770,'Df flex cabinet (2)'!$G$17:$G$36)) +
(SUMIF('Pole cover'!$B$17:$B$30,B770,'Pole cover'!$G$17:$G$30)) +
(SUMIF('Pole cover (2)'!$B$17:$B$30,B770,'Pole cover (2)'!$G$17:$G$30)) +
(SUMIF('Structural Steel Fab'!$B$17:$B$29,B770,'Structural Steel Fab'!$G$17:$G$29)) +
(SUMIF(Reveal!$B$17:$B$30,B770,Reveal!$G$17:$G$30)) +
(SUMIF('Reveal (2)'!$B$17:$B$30,B770,'Reveal (2)'!$G$17:$G$30)) +
(SUMIF('Crown cove top'!$B$17:$B$30,B770,'Crown cove top'!$G$17:$G$30)) +
(SUMIF('EMC assembly'!$B$17:$B$30,B770,'EMC assembly'!$G$17:$G$30)) +
(SUMIF(Crating!$B$17:$B$29,B770,Crating!$G$17:$G$29)) +
(SUMIF('LED wiring'!$B$17:$B$30,B770,'LED wiring'!$G$17:$G$30)) +
(SUMIF('Changeable copy face'!$B$17:$B$30,B770,'Changeable copy face'!$G$17:$G$30)) +
(SUMIF('Flex face assembly'!$B$17:$B$30,B770,'Flex face assembly'!$G$17:$G$30)) +
(SUMIF('Routed face assembly'!$B$17:$B$30,B770,'Routed face assembly'!$G$17:$G$30)) +
(SUMIF('Paint calculation'!$B$17:$B$30,B770,'Paint calculation'!$G$17:$G$30)) +
(SUMIF('Trimcap letter face'!$B$17:$B$30,B770,'Trimcap letter face'!$G$17:$G$30)) +
(SUMIF('Trimcap letter face (2)'!$B$17:$B$30,B770,'Trimcap letter face (2)'!$G$17:$G$30)) +
(SUMIF('Channel letter fabrication'!$B$17:$B$30,B770,'Channel letter fabrication'!$G$17:$G$30)) +
(SUMIF('Channel letter fabrication (2)'!$B$17:$B$30,B770,'Channel letter fabrication (2)'!$G$17:$G$30))</f>
        <v>0</v>
      </c>
    </row>
    <row r="771" spans="1:10">
      <c r="A771" s="28" t="str">
        <f>[1]ODBC!$A771</f>
        <v>U9-36CWHO Lamp</v>
      </c>
      <c r="B771" s="29" t="str">
        <f>[1]ODBC!B771</f>
        <v>43200</v>
      </c>
      <c r="C771" s="30">
        <f>IFERROR(VLOOKUP($B771,[1]ODBC!$B:$H,2,FALSE),"")</f>
        <v>26.913</v>
      </c>
      <c r="D771" s="30">
        <f>IFERROR(VLOOKUP($B771,[1]ODBC!$B:$H,3,FALSE),"")</f>
        <v>90.983999999999995</v>
      </c>
      <c r="E771" s="30" t="str">
        <f>IFERROR(VLOOKUP($B771,[1]ODBC!$B:$H,4,FALSE),"")</f>
        <v>EA</v>
      </c>
      <c r="F771" s="31">
        <f>IFERROR(VLOOKUP($B771,[1]ODBC!$B:$H,5,FALSE),"")</f>
        <v>70.42</v>
      </c>
      <c r="G771" s="32">
        <f>[1]ODBC!G771</f>
        <v>0</v>
      </c>
      <c r="H771" s="33">
        <f>SUM([1]ODBC!H771)</f>
        <v>45153</v>
      </c>
      <c r="I771" s="41" t="str">
        <f>'Vinyl cutting'!$B$2</f>
        <v>J36938</v>
      </c>
      <c r="J771" s="42">
        <f ca="1">(SUMIF('Freeform time and material'!$B$17:$B$30,B771,'Freeform time and material'!$G$17:$G$30)) +
(SUMIF('Vinyl cutting'!$B$17:$B$30,B771,'Vinyl cutting'!$G$17:$G$30)) +
(SUMIF('Vinyl cutting (2)'!$B$17:$B$30,B771,'Vinyl cutting (2)'!$G$17:$G$30)) +
(SUMIF('Apply vinyl graphics'!$B$17:$B$30,B771,'Apply vinyl graphics'!$G$17:$G$30)) +
(SUMIF('Apply vinyl graphics (2)'!$B$17:$B$30,B771,'Apply vinyl graphics (2)'!$G$17:$G$30)) +
(SUMIF('Alum pan sign'!$B$17:$B$30,B771,'Alum pan sign'!$G$17:$G$30)) +
(SUMIF('Alum pan sign (2)'!$B$17:$B$30,B771,'Alum pan sign (2)'!$G$17:$G$30)) +
(SUMIF('Economy pan sign'!$B$17:$B$30,B771,'Economy pan sign'!$G$17:$G$30)) +
(SUMIF('Post and panel sign'!$B$17:$B$30,B771,'Post and panel sign'!$G$17:$G$30)) +
(SUMIF('Post and panel sign (2)'!$B$17:$B$30,B771,'Post and panel sign (2)'!$G$17:$G$30)) +
(SUMIF('Flat panels only'!$B$17:$B$30,B771,'Flat panels only'!$G$17:$G$30)) +
(SUMIF('Flat panels only (2)'!$B$17:$B$30,B771,'Flat panels only (2)'!$G$17:$G$30)) +
(SUMIF('Routed panel shapes'!$B$18:$B$31,B771,'Routed panel shapes'!$G$18:$G$31)) +
(SUMIF('Routed panel shapes (2)'!$B$18:$B$31,B771,'Routed panel shapes (2)'!$G$18:$G$31)) +
(SUMIF('Routed face only'!$B$17:$B$30,B771,'Routed face only'!$G$17:$G$30)) +
(SUMIF('Routed face only (2)'!$B$17:$B$30,B771,'Routed face only (2)'!$G$17:$G$30)) +
(SUMIF('Routed alum faces letters'!$B$17:$B$30,B771,'Routed alum faces letters'!$G$17:$G$30)) +
(SUMIF('Routed alum faces letters (2)'!$B$17:$B$30,B771,'Routed alum faces letters (2)'!$G$17:$G$30)) +
(SUMIF('Routed push through acrylic'!$B$17:$B$30,B771,'Routed push through acrylic'!$G$17:$G$30)) +
(SUMIF('Routed push through acrylic (2)'!$B$17:$B$30,B771,'Routed push through acrylic (2)'!$G$17:$G$30)) +
(SUMIF('Sf routed cabinet'!$B$17:$B$30,B771,'Sf routed cabinet'!$G$17:$G$30)) +
(SUMIF('Sf routed cabinet (2)'!$B$17:$B$30,B771,'Sf routed cabinet (2)'!$G$17:$G$30)) +
(SUMIF('Df routed cabinet'!$B$17:$B$30,B771,'Df routed cabinet'!$G$17:$G$30)) +
(SUMIF('Df routed cabinet (2)'!$B$17:$B$30,B771,'Df routed cabinet (2)'!$G$17:$G$30)) +
(SUMIF('Sf acrylic cabinet'!$B$17:$B$30,B771,'Sf acrylic cabinet'!$G$17:$G$30)) +
(SUMIF('Sf acrylic cabinet (2)'!$B$17:$B$30,B771,'Sf acrylic cabinet (2)'!$G$17:$G$30)) +
(SUMIF('Economy Sf acrylic'!$B$17:$B$30,B771,'Economy Sf acrylic'!$G$17:$G$30)) +
(SUMIF('Df acrylic cabinet'!$B$17:$B$30,B771,'Df acrylic cabinet'!$G$17:$G$30)) +
(SUMIF('Df acrylic cabinet (2)'!$B$17:$B$30,B771,'Df acrylic cabinet (2)'!$G$17:$G$30)) +
(SUMIF('Sf flex cabinet'!$B$17:$B$30,B771,'Sf flex cabinet'!$G$17:$G$30)) +
(SUMIF('Sf flex cabinet (2)'!$B$17:$B$30,B771,'Sf flex cabinet (2)'!$G$17:$G$30)) +
(SUMIF('Df flex cabinet'!$B$17:$B$36,B771,'Df flex cabinet'!$G$17:$G$36)) +
(SUMIF('Df flex cabinet (2)'!$B$17:$B$36,B771,'Df flex cabinet (2)'!$G$17:$G$36)) +
(SUMIF('Pole cover'!$B$17:$B$30,B771,'Pole cover'!$G$17:$G$30)) +
(SUMIF('Pole cover (2)'!$B$17:$B$30,B771,'Pole cover (2)'!$G$17:$G$30)) +
(SUMIF('Structural Steel Fab'!$B$17:$B$29,B771,'Structural Steel Fab'!$G$17:$G$29)) +
(SUMIF(Reveal!$B$17:$B$30,B771,Reveal!$G$17:$G$30)) +
(SUMIF('Reveal (2)'!$B$17:$B$30,B771,'Reveal (2)'!$G$17:$G$30)) +
(SUMIF('Crown cove top'!$B$17:$B$30,B771,'Crown cove top'!$G$17:$G$30)) +
(SUMIF('EMC assembly'!$B$17:$B$30,B771,'EMC assembly'!$G$17:$G$30)) +
(SUMIF(Crating!$B$17:$B$29,B771,Crating!$G$17:$G$29)) +
(SUMIF('LED wiring'!$B$17:$B$30,B771,'LED wiring'!$G$17:$G$30)) +
(SUMIF('Changeable copy face'!$B$17:$B$30,B771,'Changeable copy face'!$G$17:$G$30)) +
(SUMIF('Flex face assembly'!$B$17:$B$30,B771,'Flex face assembly'!$G$17:$G$30)) +
(SUMIF('Routed face assembly'!$B$17:$B$30,B771,'Routed face assembly'!$G$17:$G$30)) +
(SUMIF('Paint calculation'!$B$17:$B$30,B771,'Paint calculation'!$G$17:$G$30)) +
(SUMIF('Trimcap letter face'!$B$17:$B$30,B771,'Trimcap letter face'!$G$17:$G$30)) +
(SUMIF('Trimcap letter face (2)'!$B$17:$B$30,B771,'Trimcap letter face (2)'!$G$17:$G$30)) +
(SUMIF('Channel letter fabrication'!$B$17:$B$30,B771,'Channel letter fabrication'!$G$17:$G$30)) +
(SUMIF('Channel letter fabrication (2)'!$B$17:$B$30,B771,'Channel letter fabrication (2)'!$G$17:$G$30))</f>
        <v>0</v>
      </c>
    </row>
    <row r="772" spans="1:10">
      <c r="A772" s="28" t="str">
        <f>[1]ODBC!$A772</f>
        <v>U9-48CWHO Lamp</v>
      </c>
      <c r="B772" s="29" t="str">
        <f>[1]ODBC!B772</f>
        <v>43205</v>
      </c>
      <c r="C772" s="30">
        <f>IFERROR(VLOOKUP($B772,[1]ODBC!$B:$H,2,FALSE),"")</f>
        <v>21.5</v>
      </c>
      <c r="D772" s="30">
        <f>IFERROR(VLOOKUP($B772,[1]ODBC!$B:$H,3,FALSE),"")</f>
        <v>72.683999999999997</v>
      </c>
      <c r="E772" s="30" t="str">
        <f>IFERROR(VLOOKUP($B772,[1]ODBC!$B:$H,4,FALSE),"")</f>
        <v>EA</v>
      </c>
      <c r="F772" s="31">
        <f>IFERROR(VLOOKUP($B772,[1]ODBC!$B:$H,5,FALSE),"")</f>
        <v>70.42</v>
      </c>
      <c r="G772" s="32">
        <f>[1]ODBC!G772</f>
        <v>0</v>
      </c>
      <c r="H772" s="33">
        <f>SUM([1]ODBC!H772)</f>
        <v>0</v>
      </c>
      <c r="I772" s="41" t="str">
        <f>'Vinyl cutting'!$B$2</f>
        <v>J36938</v>
      </c>
      <c r="J772" s="42">
        <f ca="1">(SUMIF('Freeform time and material'!$B$17:$B$30,B772,'Freeform time and material'!$G$17:$G$30)) +
(SUMIF('Vinyl cutting'!$B$17:$B$30,B772,'Vinyl cutting'!$G$17:$G$30)) +
(SUMIF('Vinyl cutting (2)'!$B$17:$B$30,B772,'Vinyl cutting (2)'!$G$17:$G$30)) +
(SUMIF('Apply vinyl graphics'!$B$17:$B$30,B772,'Apply vinyl graphics'!$G$17:$G$30)) +
(SUMIF('Apply vinyl graphics (2)'!$B$17:$B$30,B772,'Apply vinyl graphics (2)'!$G$17:$G$30)) +
(SUMIF('Alum pan sign'!$B$17:$B$30,B772,'Alum pan sign'!$G$17:$G$30)) +
(SUMIF('Alum pan sign (2)'!$B$17:$B$30,B772,'Alum pan sign (2)'!$G$17:$G$30)) +
(SUMIF('Economy pan sign'!$B$17:$B$30,B772,'Economy pan sign'!$G$17:$G$30)) +
(SUMIF('Post and panel sign'!$B$17:$B$30,B772,'Post and panel sign'!$G$17:$G$30)) +
(SUMIF('Post and panel sign (2)'!$B$17:$B$30,B772,'Post and panel sign (2)'!$G$17:$G$30)) +
(SUMIF('Flat panels only'!$B$17:$B$30,B772,'Flat panels only'!$G$17:$G$30)) +
(SUMIF('Flat panels only (2)'!$B$17:$B$30,B772,'Flat panels only (2)'!$G$17:$G$30)) +
(SUMIF('Routed panel shapes'!$B$18:$B$31,B772,'Routed panel shapes'!$G$18:$G$31)) +
(SUMIF('Routed panel shapes (2)'!$B$18:$B$31,B772,'Routed panel shapes (2)'!$G$18:$G$31)) +
(SUMIF('Routed face only'!$B$17:$B$30,B772,'Routed face only'!$G$17:$G$30)) +
(SUMIF('Routed face only (2)'!$B$17:$B$30,B772,'Routed face only (2)'!$G$17:$G$30)) +
(SUMIF('Routed alum faces letters'!$B$17:$B$30,B772,'Routed alum faces letters'!$G$17:$G$30)) +
(SUMIF('Routed alum faces letters (2)'!$B$17:$B$30,B772,'Routed alum faces letters (2)'!$G$17:$G$30)) +
(SUMIF('Routed push through acrylic'!$B$17:$B$30,B772,'Routed push through acrylic'!$G$17:$G$30)) +
(SUMIF('Routed push through acrylic (2)'!$B$17:$B$30,B772,'Routed push through acrylic (2)'!$G$17:$G$30)) +
(SUMIF('Sf routed cabinet'!$B$17:$B$30,B772,'Sf routed cabinet'!$G$17:$G$30)) +
(SUMIF('Sf routed cabinet (2)'!$B$17:$B$30,B772,'Sf routed cabinet (2)'!$G$17:$G$30)) +
(SUMIF('Df routed cabinet'!$B$17:$B$30,B772,'Df routed cabinet'!$G$17:$G$30)) +
(SUMIF('Df routed cabinet (2)'!$B$17:$B$30,B772,'Df routed cabinet (2)'!$G$17:$G$30)) +
(SUMIF('Sf acrylic cabinet'!$B$17:$B$30,B772,'Sf acrylic cabinet'!$G$17:$G$30)) +
(SUMIF('Sf acrylic cabinet (2)'!$B$17:$B$30,B772,'Sf acrylic cabinet (2)'!$G$17:$G$30)) +
(SUMIF('Economy Sf acrylic'!$B$17:$B$30,B772,'Economy Sf acrylic'!$G$17:$G$30)) +
(SUMIF('Df acrylic cabinet'!$B$17:$B$30,B772,'Df acrylic cabinet'!$G$17:$G$30)) +
(SUMIF('Df acrylic cabinet (2)'!$B$17:$B$30,B772,'Df acrylic cabinet (2)'!$G$17:$G$30)) +
(SUMIF('Sf flex cabinet'!$B$17:$B$30,B772,'Sf flex cabinet'!$G$17:$G$30)) +
(SUMIF('Sf flex cabinet (2)'!$B$17:$B$30,B772,'Sf flex cabinet (2)'!$G$17:$G$30)) +
(SUMIF('Df flex cabinet'!$B$17:$B$36,B772,'Df flex cabinet'!$G$17:$G$36)) +
(SUMIF('Df flex cabinet (2)'!$B$17:$B$36,B772,'Df flex cabinet (2)'!$G$17:$G$36)) +
(SUMIF('Pole cover'!$B$17:$B$30,B772,'Pole cover'!$G$17:$G$30)) +
(SUMIF('Pole cover (2)'!$B$17:$B$30,B772,'Pole cover (2)'!$G$17:$G$30)) +
(SUMIF('Structural Steel Fab'!$B$17:$B$29,B772,'Structural Steel Fab'!$G$17:$G$29)) +
(SUMIF(Reveal!$B$17:$B$30,B772,Reveal!$G$17:$G$30)) +
(SUMIF('Reveal (2)'!$B$17:$B$30,B772,'Reveal (2)'!$G$17:$G$30)) +
(SUMIF('Crown cove top'!$B$17:$B$30,B772,'Crown cove top'!$G$17:$G$30)) +
(SUMIF('EMC assembly'!$B$17:$B$30,B772,'EMC assembly'!$G$17:$G$30)) +
(SUMIF(Crating!$B$17:$B$29,B772,Crating!$G$17:$G$29)) +
(SUMIF('LED wiring'!$B$17:$B$30,B772,'LED wiring'!$G$17:$G$30)) +
(SUMIF('Changeable copy face'!$B$17:$B$30,B772,'Changeable copy face'!$G$17:$G$30)) +
(SUMIF('Flex face assembly'!$B$17:$B$30,B772,'Flex face assembly'!$G$17:$G$30)) +
(SUMIF('Routed face assembly'!$B$17:$B$30,B772,'Routed face assembly'!$G$17:$G$30)) +
(SUMIF('Paint calculation'!$B$17:$B$30,B772,'Paint calculation'!$G$17:$G$30)) +
(SUMIF('Trimcap letter face'!$B$17:$B$30,B772,'Trimcap letter face'!$G$17:$G$30)) +
(SUMIF('Trimcap letter face (2)'!$B$17:$B$30,B772,'Trimcap letter face (2)'!$G$17:$G$30)) +
(SUMIF('Channel letter fabrication'!$B$17:$B$30,B772,'Channel letter fabrication'!$G$17:$G$30)) +
(SUMIF('Channel letter fabrication (2)'!$B$17:$B$30,B772,'Channel letter fabrication (2)'!$G$17:$G$30))</f>
        <v>0</v>
      </c>
    </row>
    <row r="773" spans="1:10">
      <c r="A773" s="28" t="str">
        <f>[1]ODBC!$A773</f>
        <v>U9-72CWHO Lamp</v>
      </c>
      <c r="B773" s="29" t="str">
        <f>[1]ODBC!B773</f>
        <v>43215</v>
      </c>
      <c r="C773" s="30">
        <f>IFERROR(VLOOKUP($B773,[1]ODBC!$B:$H,2,FALSE),"")</f>
        <v>25.62</v>
      </c>
      <c r="D773" s="30">
        <f>IFERROR(VLOOKUP($B773,[1]ODBC!$B:$H,3,FALSE),"")</f>
        <v>86.613</v>
      </c>
      <c r="E773" s="30" t="str">
        <f>IFERROR(VLOOKUP($B773,[1]ODBC!$B:$H,4,FALSE),"")</f>
        <v>EA</v>
      </c>
      <c r="F773" s="31">
        <f>IFERROR(VLOOKUP($B773,[1]ODBC!$B:$H,5,FALSE),"")</f>
        <v>70.42</v>
      </c>
      <c r="G773" s="32">
        <f>[1]ODBC!G773</f>
        <v>0</v>
      </c>
      <c r="H773" s="33">
        <f>SUM([1]ODBC!H773)</f>
        <v>0</v>
      </c>
      <c r="I773" s="41" t="str">
        <f>'Vinyl cutting'!$B$2</f>
        <v>J36938</v>
      </c>
      <c r="J773" s="42">
        <f ca="1">(SUMIF('Freeform time and material'!$B$17:$B$30,B773,'Freeform time and material'!$G$17:$G$30)) +
(SUMIF('Vinyl cutting'!$B$17:$B$30,B773,'Vinyl cutting'!$G$17:$G$30)) +
(SUMIF('Vinyl cutting (2)'!$B$17:$B$30,B773,'Vinyl cutting (2)'!$G$17:$G$30)) +
(SUMIF('Apply vinyl graphics'!$B$17:$B$30,B773,'Apply vinyl graphics'!$G$17:$G$30)) +
(SUMIF('Apply vinyl graphics (2)'!$B$17:$B$30,B773,'Apply vinyl graphics (2)'!$G$17:$G$30)) +
(SUMIF('Alum pan sign'!$B$17:$B$30,B773,'Alum pan sign'!$G$17:$G$30)) +
(SUMIF('Alum pan sign (2)'!$B$17:$B$30,B773,'Alum pan sign (2)'!$G$17:$G$30)) +
(SUMIF('Economy pan sign'!$B$17:$B$30,B773,'Economy pan sign'!$G$17:$G$30)) +
(SUMIF('Post and panel sign'!$B$17:$B$30,B773,'Post and panel sign'!$G$17:$G$30)) +
(SUMIF('Post and panel sign (2)'!$B$17:$B$30,B773,'Post and panel sign (2)'!$G$17:$G$30)) +
(SUMIF('Flat panels only'!$B$17:$B$30,B773,'Flat panels only'!$G$17:$G$30)) +
(SUMIF('Flat panels only (2)'!$B$17:$B$30,B773,'Flat panels only (2)'!$G$17:$G$30)) +
(SUMIF('Routed panel shapes'!$B$18:$B$31,B773,'Routed panel shapes'!$G$18:$G$31)) +
(SUMIF('Routed panel shapes (2)'!$B$18:$B$31,B773,'Routed panel shapes (2)'!$G$18:$G$31)) +
(SUMIF('Routed face only'!$B$17:$B$30,B773,'Routed face only'!$G$17:$G$30)) +
(SUMIF('Routed face only (2)'!$B$17:$B$30,B773,'Routed face only (2)'!$G$17:$G$30)) +
(SUMIF('Routed alum faces letters'!$B$17:$B$30,B773,'Routed alum faces letters'!$G$17:$G$30)) +
(SUMIF('Routed alum faces letters (2)'!$B$17:$B$30,B773,'Routed alum faces letters (2)'!$G$17:$G$30)) +
(SUMIF('Routed push through acrylic'!$B$17:$B$30,B773,'Routed push through acrylic'!$G$17:$G$30)) +
(SUMIF('Routed push through acrylic (2)'!$B$17:$B$30,B773,'Routed push through acrylic (2)'!$G$17:$G$30)) +
(SUMIF('Sf routed cabinet'!$B$17:$B$30,B773,'Sf routed cabinet'!$G$17:$G$30)) +
(SUMIF('Sf routed cabinet (2)'!$B$17:$B$30,B773,'Sf routed cabinet (2)'!$G$17:$G$30)) +
(SUMIF('Df routed cabinet'!$B$17:$B$30,B773,'Df routed cabinet'!$G$17:$G$30)) +
(SUMIF('Df routed cabinet (2)'!$B$17:$B$30,B773,'Df routed cabinet (2)'!$G$17:$G$30)) +
(SUMIF('Sf acrylic cabinet'!$B$17:$B$30,B773,'Sf acrylic cabinet'!$G$17:$G$30)) +
(SUMIF('Sf acrylic cabinet (2)'!$B$17:$B$30,B773,'Sf acrylic cabinet (2)'!$G$17:$G$30)) +
(SUMIF('Economy Sf acrylic'!$B$17:$B$30,B773,'Economy Sf acrylic'!$G$17:$G$30)) +
(SUMIF('Df acrylic cabinet'!$B$17:$B$30,B773,'Df acrylic cabinet'!$G$17:$G$30)) +
(SUMIF('Df acrylic cabinet (2)'!$B$17:$B$30,B773,'Df acrylic cabinet (2)'!$G$17:$G$30)) +
(SUMIF('Sf flex cabinet'!$B$17:$B$30,B773,'Sf flex cabinet'!$G$17:$G$30)) +
(SUMIF('Sf flex cabinet (2)'!$B$17:$B$30,B773,'Sf flex cabinet (2)'!$G$17:$G$30)) +
(SUMIF('Df flex cabinet'!$B$17:$B$36,B773,'Df flex cabinet'!$G$17:$G$36)) +
(SUMIF('Df flex cabinet (2)'!$B$17:$B$36,B773,'Df flex cabinet (2)'!$G$17:$G$36)) +
(SUMIF('Pole cover'!$B$17:$B$30,B773,'Pole cover'!$G$17:$G$30)) +
(SUMIF('Pole cover (2)'!$B$17:$B$30,B773,'Pole cover (2)'!$G$17:$G$30)) +
(SUMIF('Structural Steel Fab'!$B$17:$B$29,B773,'Structural Steel Fab'!$G$17:$G$29)) +
(SUMIF(Reveal!$B$17:$B$30,B773,Reveal!$G$17:$G$30)) +
(SUMIF('Reveal (2)'!$B$17:$B$30,B773,'Reveal (2)'!$G$17:$G$30)) +
(SUMIF('Crown cove top'!$B$17:$B$30,B773,'Crown cove top'!$G$17:$G$30)) +
(SUMIF('EMC assembly'!$B$17:$B$30,B773,'EMC assembly'!$G$17:$G$30)) +
(SUMIF(Crating!$B$17:$B$29,B773,Crating!$G$17:$G$29)) +
(SUMIF('LED wiring'!$B$17:$B$30,B773,'LED wiring'!$G$17:$G$30)) +
(SUMIF('Changeable copy face'!$B$17:$B$30,B773,'Changeable copy face'!$G$17:$G$30)) +
(SUMIF('Flex face assembly'!$B$17:$B$30,B773,'Flex face assembly'!$G$17:$G$30)) +
(SUMIF('Routed face assembly'!$B$17:$B$30,B773,'Routed face assembly'!$G$17:$G$30)) +
(SUMIF('Paint calculation'!$B$17:$B$30,B773,'Paint calculation'!$G$17:$G$30)) +
(SUMIF('Trimcap letter face'!$B$17:$B$30,B773,'Trimcap letter face'!$G$17:$G$30)) +
(SUMIF('Trimcap letter face (2)'!$B$17:$B$30,B773,'Trimcap letter face (2)'!$G$17:$G$30)) +
(SUMIF('Channel letter fabrication'!$B$17:$B$30,B773,'Channel letter fabrication'!$G$17:$G$30)) +
(SUMIF('Channel letter fabrication (2)'!$B$17:$B$30,B773,'Channel letter fabrication (2)'!$G$17:$G$30))</f>
        <v>0</v>
      </c>
    </row>
    <row r="774" spans="1:10">
      <c r="A774" s="28" t="str">
        <f>[1]ODBC!$A774</f>
        <v>U9-84CWHO Lamp</v>
      </c>
      <c r="B774" s="29" t="str">
        <f>[1]ODBC!B774</f>
        <v>43220</v>
      </c>
      <c r="C774" s="30">
        <f>IFERROR(VLOOKUP($B774,[1]ODBC!$B:$H,2,FALSE),"")</f>
        <v>22.92</v>
      </c>
      <c r="D774" s="30">
        <f>IFERROR(VLOOKUP($B774,[1]ODBC!$B:$H,3,FALSE),"")</f>
        <v>77.484999999999999</v>
      </c>
      <c r="E774" s="30" t="str">
        <f>IFERROR(VLOOKUP($B774,[1]ODBC!$B:$H,4,FALSE),"")</f>
        <v>EA</v>
      </c>
      <c r="F774" s="31">
        <f>IFERROR(VLOOKUP($B774,[1]ODBC!$B:$H,5,FALSE),"")</f>
        <v>70.42</v>
      </c>
      <c r="G774" s="32">
        <f>[1]ODBC!G774</f>
        <v>0</v>
      </c>
      <c r="H774" s="33">
        <f>SUM([1]ODBC!H774)</f>
        <v>0</v>
      </c>
      <c r="I774" s="41" t="str">
        <f>'Vinyl cutting'!$B$2</f>
        <v>J36938</v>
      </c>
      <c r="J774" s="42">
        <f ca="1">(SUMIF('Freeform time and material'!$B$17:$B$30,B774,'Freeform time and material'!$G$17:$G$30)) +
(SUMIF('Vinyl cutting'!$B$17:$B$30,B774,'Vinyl cutting'!$G$17:$G$30)) +
(SUMIF('Vinyl cutting (2)'!$B$17:$B$30,B774,'Vinyl cutting (2)'!$G$17:$G$30)) +
(SUMIF('Apply vinyl graphics'!$B$17:$B$30,B774,'Apply vinyl graphics'!$G$17:$G$30)) +
(SUMIF('Apply vinyl graphics (2)'!$B$17:$B$30,B774,'Apply vinyl graphics (2)'!$G$17:$G$30)) +
(SUMIF('Alum pan sign'!$B$17:$B$30,B774,'Alum pan sign'!$G$17:$G$30)) +
(SUMIF('Alum pan sign (2)'!$B$17:$B$30,B774,'Alum pan sign (2)'!$G$17:$G$30)) +
(SUMIF('Economy pan sign'!$B$17:$B$30,B774,'Economy pan sign'!$G$17:$G$30)) +
(SUMIF('Post and panel sign'!$B$17:$B$30,B774,'Post and panel sign'!$G$17:$G$30)) +
(SUMIF('Post and panel sign (2)'!$B$17:$B$30,B774,'Post and panel sign (2)'!$G$17:$G$30)) +
(SUMIF('Flat panels only'!$B$17:$B$30,B774,'Flat panels only'!$G$17:$G$30)) +
(SUMIF('Flat panels only (2)'!$B$17:$B$30,B774,'Flat panels only (2)'!$G$17:$G$30)) +
(SUMIF('Routed panel shapes'!$B$18:$B$31,B774,'Routed panel shapes'!$G$18:$G$31)) +
(SUMIF('Routed panel shapes (2)'!$B$18:$B$31,B774,'Routed panel shapes (2)'!$G$18:$G$31)) +
(SUMIF('Routed face only'!$B$17:$B$30,B774,'Routed face only'!$G$17:$G$30)) +
(SUMIF('Routed face only (2)'!$B$17:$B$30,B774,'Routed face only (2)'!$G$17:$G$30)) +
(SUMIF('Routed alum faces letters'!$B$17:$B$30,B774,'Routed alum faces letters'!$G$17:$G$30)) +
(SUMIF('Routed alum faces letters (2)'!$B$17:$B$30,B774,'Routed alum faces letters (2)'!$G$17:$G$30)) +
(SUMIF('Routed push through acrylic'!$B$17:$B$30,B774,'Routed push through acrylic'!$G$17:$G$30)) +
(SUMIF('Routed push through acrylic (2)'!$B$17:$B$30,B774,'Routed push through acrylic (2)'!$G$17:$G$30)) +
(SUMIF('Sf routed cabinet'!$B$17:$B$30,B774,'Sf routed cabinet'!$G$17:$G$30)) +
(SUMIF('Sf routed cabinet (2)'!$B$17:$B$30,B774,'Sf routed cabinet (2)'!$G$17:$G$30)) +
(SUMIF('Df routed cabinet'!$B$17:$B$30,B774,'Df routed cabinet'!$G$17:$G$30)) +
(SUMIF('Df routed cabinet (2)'!$B$17:$B$30,B774,'Df routed cabinet (2)'!$G$17:$G$30)) +
(SUMIF('Sf acrylic cabinet'!$B$17:$B$30,B774,'Sf acrylic cabinet'!$G$17:$G$30)) +
(SUMIF('Sf acrylic cabinet (2)'!$B$17:$B$30,B774,'Sf acrylic cabinet (2)'!$G$17:$G$30)) +
(SUMIF('Economy Sf acrylic'!$B$17:$B$30,B774,'Economy Sf acrylic'!$G$17:$G$30)) +
(SUMIF('Df acrylic cabinet'!$B$17:$B$30,B774,'Df acrylic cabinet'!$G$17:$G$30)) +
(SUMIF('Df acrylic cabinet (2)'!$B$17:$B$30,B774,'Df acrylic cabinet (2)'!$G$17:$G$30)) +
(SUMIF('Sf flex cabinet'!$B$17:$B$30,B774,'Sf flex cabinet'!$G$17:$G$30)) +
(SUMIF('Sf flex cabinet (2)'!$B$17:$B$30,B774,'Sf flex cabinet (2)'!$G$17:$G$30)) +
(SUMIF('Df flex cabinet'!$B$17:$B$36,B774,'Df flex cabinet'!$G$17:$G$36)) +
(SUMIF('Df flex cabinet (2)'!$B$17:$B$36,B774,'Df flex cabinet (2)'!$G$17:$G$36)) +
(SUMIF('Pole cover'!$B$17:$B$30,B774,'Pole cover'!$G$17:$G$30)) +
(SUMIF('Pole cover (2)'!$B$17:$B$30,B774,'Pole cover (2)'!$G$17:$G$30)) +
(SUMIF('Structural Steel Fab'!$B$17:$B$29,B774,'Structural Steel Fab'!$G$17:$G$29)) +
(SUMIF(Reveal!$B$17:$B$30,B774,Reveal!$G$17:$G$30)) +
(SUMIF('Reveal (2)'!$B$17:$B$30,B774,'Reveal (2)'!$G$17:$G$30)) +
(SUMIF('Crown cove top'!$B$17:$B$30,B774,'Crown cove top'!$G$17:$G$30)) +
(SUMIF('EMC assembly'!$B$17:$B$30,B774,'EMC assembly'!$G$17:$G$30)) +
(SUMIF(Crating!$B$17:$B$29,B774,Crating!$G$17:$G$29)) +
(SUMIF('LED wiring'!$B$17:$B$30,B774,'LED wiring'!$G$17:$G$30)) +
(SUMIF('Changeable copy face'!$B$17:$B$30,B774,'Changeable copy face'!$G$17:$G$30)) +
(SUMIF('Flex face assembly'!$B$17:$B$30,B774,'Flex face assembly'!$G$17:$G$30)) +
(SUMIF('Routed face assembly'!$B$17:$B$30,B774,'Routed face assembly'!$G$17:$G$30)) +
(SUMIF('Paint calculation'!$B$17:$B$30,B774,'Paint calculation'!$G$17:$G$30)) +
(SUMIF('Trimcap letter face'!$B$17:$B$30,B774,'Trimcap letter face'!$G$17:$G$30)) +
(SUMIF('Trimcap letter face (2)'!$B$17:$B$30,B774,'Trimcap letter face (2)'!$G$17:$G$30)) +
(SUMIF('Channel letter fabrication'!$B$17:$B$30,B774,'Channel letter fabrication'!$G$17:$G$30)) +
(SUMIF('Channel letter fabrication (2)'!$B$17:$B$30,B774,'Channel letter fabrication (2)'!$G$17:$G$30))</f>
        <v>0</v>
      </c>
    </row>
    <row r="775" spans="1:10">
      <c r="A775" s="28" t="str">
        <f>[1]ODBC!$A775</f>
        <v>U9-96CWHO Lamp</v>
      </c>
      <c r="B775" s="29" t="str">
        <f>[1]ODBC!B775</f>
        <v>43225</v>
      </c>
      <c r="C775" s="30">
        <f>IFERROR(VLOOKUP($B775,[1]ODBC!$B:$H,2,FALSE),"")</f>
        <v>22.92</v>
      </c>
      <c r="D775" s="30">
        <f>IFERROR(VLOOKUP($B775,[1]ODBC!$B:$H,3,FALSE),"")</f>
        <v>77.484999999999999</v>
      </c>
      <c r="E775" s="30" t="str">
        <f>IFERROR(VLOOKUP($B775,[1]ODBC!$B:$H,4,FALSE),"")</f>
        <v>EA</v>
      </c>
      <c r="F775" s="31">
        <f>IFERROR(VLOOKUP($B775,[1]ODBC!$B:$H,5,FALSE),"")</f>
        <v>70.42</v>
      </c>
      <c r="G775" s="32">
        <f>[1]ODBC!G775</f>
        <v>0</v>
      </c>
      <c r="H775" s="33">
        <f>SUM([1]ODBC!H775)</f>
        <v>0</v>
      </c>
      <c r="I775" s="41" t="str">
        <f>'Vinyl cutting'!$B$2</f>
        <v>J36938</v>
      </c>
      <c r="J775" s="42">
        <f ca="1">(SUMIF('Freeform time and material'!$B$17:$B$30,B775,'Freeform time and material'!$G$17:$G$30)) +
(SUMIF('Vinyl cutting'!$B$17:$B$30,B775,'Vinyl cutting'!$G$17:$G$30)) +
(SUMIF('Vinyl cutting (2)'!$B$17:$B$30,B775,'Vinyl cutting (2)'!$G$17:$G$30)) +
(SUMIF('Apply vinyl graphics'!$B$17:$B$30,B775,'Apply vinyl graphics'!$G$17:$G$30)) +
(SUMIF('Apply vinyl graphics (2)'!$B$17:$B$30,B775,'Apply vinyl graphics (2)'!$G$17:$G$30)) +
(SUMIF('Alum pan sign'!$B$17:$B$30,B775,'Alum pan sign'!$G$17:$G$30)) +
(SUMIF('Alum pan sign (2)'!$B$17:$B$30,B775,'Alum pan sign (2)'!$G$17:$G$30)) +
(SUMIF('Economy pan sign'!$B$17:$B$30,B775,'Economy pan sign'!$G$17:$G$30)) +
(SUMIF('Post and panel sign'!$B$17:$B$30,B775,'Post and panel sign'!$G$17:$G$30)) +
(SUMIF('Post and panel sign (2)'!$B$17:$B$30,B775,'Post and panel sign (2)'!$G$17:$G$30)) +
(SUMIF('Flat panels only'!$B$17:$B$30,B775,'Flat panels only'!$G$17:$G$30)) +
(SUMIF('Flat panels only (2)'!$B$17:$B$30,B775,'Flat panels only (2)'!$G$17:$G$30)) +
(SUMIF('Routed panel shapes'!$B$18:$B$31,B775,'Routed panel shapes'!$G$18:$G$31)) +
(SUMIF('Routed panel shapes (2)'!$B$18:$B$31,B775,'Routed panel shapes (2)'!$G$18:$G$31)) +
(SUMIF('Routed face only'!$B$17:$B$30,B775,'Routed face only'!$G$17:$G$30)) +
(SUMIF('Routed face only (2)'!$B$17:$B$30,B775,'Routed face only (2)'!$G$17:$G$30)) +
(SUMIF('Routed alum faces letters'!$B$17:$B$30,B775,'Routed alum faces letters'!$G$17:$G$30)) +
(SUMIF('Routed alum faces letters (2)'!$B$17:$B$30,B775,'Routed alum faces letters (2)'!$G$17:$G$30)) +
(SUMIF('Routed push through acrylic'!$B$17:$B$30,B775,'Routed push through acrylic'!$G$17:$G$30)) +
(SUMIF('Routed push through acrylic (2)'!$B$17:$B$30,B775,'Routed push through acrylic (2)'!$G$17:$G$30)) +
(SUMIF('Sf routed cabinet'!$B$17:$B$30,B775,'Sf routed cabinet'!$G$17:$G$30)) +
(SUMIF('Sf routed cabinet (2)'!$B$17:$B$30,B775,'Sf routed cabinet (2)'!$G$17:$G$30)) +
(SUMIF('Df routed cabinet'!$B$17:$B$30,B775,'Df routed cabinet'!$G$17:$G$30)) +
(SUMIF('Df routed cabinet (2)'!$B$17:$B$30,B775,'Df routed cabinet (2)'!$G$17:$G$30)) +
(SUMIF('Sf acrylic cabinet'!$B$17:$B$30,B775,'Sf acrylic cabinet'!$G$17:$G$30)) +
(SUMIF('Sf acrylic cabinet (2)'!$B$17:$B$30,B775,'Sf acrylic cabinet (2)'!$G$17:$G$30)) +
(SUMIF('Economy Sf acrylic'!$B$17:$B$30,B775,'Economy Sf acrylic'!$G$17:$G$30)) +
(SUMIF('Df acrylic cabinet'!$B$17:$B$30,B775,'Df acrylic cabinet'!$G$17:$G$30)) +
(SUMIF('Df acrylic cabinet (2)'!$B$17:$B$30,B775,'Df acrylic cabinet (2)'!$G$17:$G$30)) +
(SUMIF('Sf flex cabinet'!$B$17:$B$30,B775,'Sf flex cabinet'!$G$17:$G$30)) +
(SUMIF('Sf flex cabinet (2)'!$B$17:$B$30,B775,'Sf flex cabinet (2)'!$G$17:$G$30)) +
(SUMIF('Df flex cabinet'!$B$17:$B$36,B775,'Df flex cabinet'!$G$17:$G$36)) +
(SUMIF('Df flex cabinet (2)'!$B$17:$B$36,B775,'Df flex cabinet (2)'!$G$17:$G$36)) +
(SUMIF('Pole cover'!$B$17:$B$30,B775,'Pole cover'!$G$17:$G$30)) +
(SUMIF('Pole cover (2)'!$B$17:$B$30,B775,'Pole cover (2)'!$G$17:$G$30)) +
(SUMIF('Structural Steel Fab'!$B$17:$B$29,B775,'Structural Steel Fab'!$G$17:$G$29)) +
(SUMIF(Reveal!$B$17:$B$30,B775,Reveal!$G$17:$G$30)) +
(SUMIF('Reveal (2)'!$B$17:$B$30,B775,'Reveal (2)'!$G$17:$G$30)) +
(SUMIF('Crown cove top'!$B$17:$B$30,B775,'Crown cove top'!$G$17:$G$30)) +
(SUMIF('EMC assembly'!$B$17:$B$30,B775,'EMC assembly'!$G$17:$G$30)) +
(SUMIF(Crating!$B$17:$B$29,B775,Crating!$G$17:$G$29)) +
(SUMIF('LED wiring'!$B$17:$B$30,B775,'LED wiring'!$G$17:$G$30)) +
(SUMIF('Changeable copy face'!$B$17:$B$30,B775,'Changeable copy face'!$G$17:$G$30)) +
(SUMIF('Flex face assembly'!$B$17:$B$30,B775,'Flex face assembly'!$G$17:$G$30)) +
(SUMIF('Routed face assembly'!$B$17:$B$30,B775,'Routed face assembly'!$G$17:$G$30)) +
(SUMIF('Paint calculation'!$B$17:$B$30,B775,'Paint calculation'!$G$17:$G$30)) +
(SUMIF('Trimcap letter face'!$B$17:$B$30,B775,'Trimcap letter face'!$G$17:$G$30)) +
(SUMIF('Trimcap letter face (2)'!$B$17:$B$30,B775,'Trimcap letter face (2)'!$G$17:$G$30)) +
(SUMIF('Channel letter fabrication'!$B$17:$B$30,B775,'Channel letter fabrication'!$G$17:$G$30)) +
(SUMIF('Channel letter fabrication (2)'!$B$17:$B$30,B775,'Channel letter fabrication (2)'!$G$17:$G$30))</f>
        <v>0</v>
      </c>
    </row>
    <row r="776" spans="1:10">
      <c r="A776" s="28" t="str">
        <f>[1]ODBC!$A776</f>
        <v>U9-84D/HO Lamp</v>
      </c>
      <c r="B776" s="29" t="str">
        <f>[1]ODBC!B776</f>
        <v>43295</v>
      </c>
      <c r="C776" s="30">
        <f>IFERROR(VLOOKUP($B776,[1]ODBC!$B:$H,2,FALSE),"")</f>
        <v>26.66</v>
      </c>
      <c r="D776" s="30">
        <f>IFERROR(VLOOKUP($B776,[1]ODBC!$B:$H,3,FALSE),"")</f>
        <v>90.128</v>
      </c>
      <c r="E776" s="30" t="str">
        <f>IFERROR(VLOOKUP($B776,[1]ODBC!$B:$H,4,FALSE),"")</f>
        <v>EA</v>
      </c>
      <c r="F776" s="31">
        <f>IFERROR(VLOOKUP($B776,[1]ODBC!$B:$H,5,FALSE),"")</f>
        <v>70.42</v>
      </c>
      <c r="G776" s="32">
        <f>[1]ODBC!G776</f>
        <v>0</v>
      </c>
      <c r="H776" s="33">
        <f>SUM([1]ODBC!H776)</f>
        <v>0</v>
      </c>
      <c r="I776" s="41" t="str">
        <f>'Vinyl cutting'!$B$2</f>
        <v>J36938</v>
      </c>
      <c r="J776" s="42">
        <f ca="1">(SUMIF('Freeform time and material'!$B$17:$B$30,B776,'Freeform time and material'!$G$17:$G$30)) +
(SUMIF('Vinyl cutting'!$B$17:$B$30,B776,'Vinyl cutting'!$G$17:$G$30)) +
(SUMIF('Vinyl cutting (2)'!$B$17:$B$30,B776,'Vinyl cutting (2)'!$G$17:$G$30)) +
(SUMIF('Apply vinyl graphics'!$B$17:$B$30,B776,'Apply vinyl graphics'!$G$17:$G$30)) +
(SUMIF('Apply vinyl graphics (2)'!$B$17:$B$30,B776,'Apply vinyl graphics (2)'!$G$17:$G$30)) +
(SUMIF('Alum pan sign'!$B$17:$B$30,B776,'Alum pan sign'!$G$17:$G$30)) +
(SUMIF('Alum pan sign (2)'!$B$17:$B$30,B776,'Alum pan sign (2)'!$G$17:$G$30)) +
(SUMIF('Economy pan sign'!$B$17:$B$30,B776,'Economy pan sign'!$G$17:$G$30)) +
(SUMIF('Post and panel sign'!$B$17:$B$30,B776,'Post and panel sign'!$G$17:$G$30)) +
(SUMIF('Post and panel sign (2)'!$B$17:$B$30,B776,'Post and panel sign (2)'!$G$17:$G$30)) +
(SUMIF('Flat panels only'!$B$17:$B$30,B776,'Flat panels only'!$G$17:$G$30)) +
(SUMIF('Flat panels only (2)'!$B$17:$B$30,B776,'Flat panels only (2)'!$G$17:$G$30)) +
(SUMIF('Routed panel shapes'!$B$18:$B$31,B776,'Routed panel shapes'!$G$18:$G$31)) +
(SUMIF('Routed panel shapes (2)'!$B$18:$B$31,B776,'Routed panel shapes (2)'!$G$18:$G$31)) +
(SUMIF('Routed face only'!$B$17:$B$30,B776,'Routed face only'!$G$17:$G$30)) +
(SUMIF('Routed face only (2)'!$B$17:$B$30,B776,'Routed face only (2)'!$G$17:$G$30)) +
(SUMIF('Routed alum faces letters'!$B$17:$B$30,B776,'Routed alum faces letters'!$G$17:$G$30)) +
(SUMIF('Routed alum faces letters (2)'!$B$17:$B$30,B776,'Routed alum faces letters (2)'!$G$17:$G$30)) +
(SUMIF('Routed push through acrylic'!$B$17:$B$30,B776,'Routed push through acrylic'!$G$17:$G$30)) +
(SUMIF('Routed push through acrylic (2)'!$B$17:$B$30,B776,'Routed push through acrylic (2)'!$G$17:$G$30)) +
(SUMIF('Sf routed cabinet'!$B$17:$B$30,B776,'Sf routed cabinet'!$G$17:$G$30)) +
(SUMIF('Sf routed cabinet (2)'!$B$17:$B$30,B776,'Sf routed cabinet (2)'!$G$17:$G$30)) +
(SUMIF('Df routed cabinet'!$B$17:$B$30,B776,'Df routed cabinet'!$G$17:$G$30)) +
(SUMIF('Df routed cabinet (2)'!$B$17:$B$30,B776,'Df routed cabinet (2)'!$G$17:$G$30)) +
(SUMIF('Sf acrylic cabinet'!$B$17:$B$30,B776,'Sf acrylic cabinet'!$G$17:$G$30)) +
(SUMIF('Sf acrylic cabinet (2)'!$B$17:$B$30,B776,'Sf acrylic cabinet (2)'!$G$17:$G$30)) +
(SUMIF('Economy Sf acrylic'!$B$17:$B$30,B776,'Economy Sf acrylic'!$G$17:$G$30)) +
(SUMIF('Df acrylic cabinet'!$B$17:$B$30,B776,'Df acrylic cabinet'!$G$17:$G$30)) +
(SUMIF('Df acrylic cabinet (2)'!$B$17:$B$30,B776,'Df acrylic cabinet (2)'!$G$17:$G$30)) +
(SUMIF('Sf flex cabinet'!$B$17:$B$30,B776,'Sf flex cabinet'!$G$17:$G$30)) +
(SUMIF('Sf flex cabinet (2)'!$B$17:$B$30,B776,'Sf flex cabinet (2)'!$G$17:$G$30)) +
(SUMIF('Df flex cabinet'!$B$17:$B$36,B776,'Df flex cabinet'!$G$17:$G$36)) +
(SUMIF('Df flex cabinet (2)'!$B$17:$B$36,B776,'Df flex cabinet (2)'!$G$17:$G$36)) +
(SUMIF('Pole cover'!$B$17:$B$30,B776,'Pole cover'!$G$17:$G$30)) +
(SUMIF('Pole cover (2)'!$B$17:$B$30,B776,'Pole cover (2)'!$G$17:$G$30)) +
(SUMIF('Structural Steel Fab'!$B$17:$B$29,B776,'Structural Steel Fab'!$G$17:$G$29)) +
(SUMIF(Reveal!$B$17:$B$30,B776,Reveal!$G$17:$G$30)) +
(SUMIF('Reveal (2)'!$B$17:$B$30,B776,'Reveal (2)'!$G$17:$G$30)) +
(SUMIF('Crown cove top'!$B$17:$B$30,B776,'Crown cove top'!$G$17:$G$30)) +
(SUMIF('EMC assembly'!$B$17:$B$30,B776,'EMC assembly'!$G$17:$G$30)) +
(SUMIF(Crating!$B$17:$B$29,B776,Crating!$G$17:$G$29)) +
(SUMIF('LED wiring'!$B$17:$B$30,B776,'LED wiring'!$G$17:$G$30)) +
(SUMIF('Changeable copy face'!$B$17:$B$30,B776,'Changeable copy face'!$G$17:$G$30)) +
(SUMIF('Flex face assembly'!$B$17:$B$30,B776,'Flex face assembly'!$G$17:$G$30)) +
(SUMIF('Routed face assembly'!$B$17:$B$30,B776,'Routed face assembly'!$G$17:$G$30)) +
(SUMIF('Paint calculation'!$B$17:$B$30,B776,'Paint calculation'!$G$17:$G$30)) +
(SUMIF('Trimcap letter face'!$B$17:$B$30,B776,'Trimcap letter face'!$G$17:$G$30)) +
(SUMIF('Trimcap letter face (2)'!$B$17:$B$30,B776,'Trimcap letter face (2)'!$G$17:$G$30)) +
(SUMIF('Channel letter fabrication'!$B$17:$B$30,B776,'Channel letter fabrication'!$G$17:$G$30)) +
(SUMIF('Channel letter fabrication (2)'!$B$17:$B$30,B776,'Channel letter fabrication (2)'!$G$17:$G$30))</f>
        <v>0</v>
      </c>
    </row>
    <row r="777" spans="1:10">
      <c r="A777" s="28" t="str">
        <f>[1]ODBC!$A777</f>
        <v>Sloan 60C1 White Power Supply</v>
      </c>
      <c r="B777" s="29" t="str">
        <f>[1]ODBC!B777</f>
        <v>44001</v>
      </c>
      <c r="C777" s="30">
        <f>IFERROR(VLOOKUP($B777,[1]ODBC!$B:$H,2,FALSE),"")</f>
        <v>28.65</v>
      </c>
      <c r="D777" s="30">
        <f>IFERROR(VLOOKUP($B777,[1]ODBC!$B:$H,3,FALSE),"")</f>
        <v>51.575000000000003</v>
      </c>
      <c r="E777" s="30" t="str">
        <f>IFERROR(VLOOKUP($B777,[1]ODBC!$B:$H,4,FALSE),"")</f>
        <v>EA</v>
      </c>
      <c r="F777" s="31">
        <f>IFERROR(VLOOKUP($B777,[1]ODBC!$B:$H,5,FALSE),"")</f>
        <v>44.45</v>
      </c>
      <c r="G777" s="32">
        <f>[1]ODBC!G777</f>
        <v>0</v>
      </c>
      <c r="H777" s="33">
        <f>SUM([1]ODBC!H777)</f>
        <v>0</v>
      </c>
      <c r="I777" s="41" t="str">
        <f>'Vinyl cutting'!$B$2</f>
        <v>J36938</v>
      </c>
      <c r="J777" s="42">
        <f ca="1">(SUMIF('Freeform time and material'!$B$17:$B$30,B777,'Freeform time and material'!$G$17:$G$30)) +
(SUMIF('Vinyl cutting'!$B$17:$B$30,B777,'Vinyl cutting'!$G$17:$G$30)) +
(SUMIF('Vinyl cutting (2)'!$B$17:$B$30,B777,'Vinyl cutting (2)'!$G$17:$G$30)) +
(SUMIF('Apply vinyl graphics'!$B$17:$B$30,B777,'Apply vinyl graphics'!$G$17:$G$30)) +
(SUMIF('Apply vinyl graphics (2)'!$B$17:$B$30,B777,'Apply vinyl graphics (2)'!$G$17:$G$30)) +
(SUMIF('Alum pan sign'!$B$17:$B$30,B777,'Alum pan sign'!$G$17:$G$30)) +
(SUMIF('Alum pan sign (2)'!$B$17:$B$30,B777,'Alum pan sign (2)'!$G$17:$G$30)) +
(SUMIF('Economy pan sign'!$B$17:$B$30,B777,'Economy pan sign'!$G$17:$G$30)) +
(SUMIF('Post and panel sign'!$B$17:$B$30,B777,'Post and panel sign'!$G$17:$G$30)) +
(SUMIF('Post and panel sign (2)'!$B$17:$B$30,B777,'Post and panel sign (2)'!$G$17:$G$30)) +
(SUMIF('Flat panels only'!$B$17:$B$30,B777,'Flat panels only'!$G$17:$G$30)) +
(SUMIF('Flat panels only (2)'!$B$17:$B$30,B777,'Flat panels only (2)'!$G$17:$G$30)) +
(SUMIF('Routed panel shapes'!$B$18:$B$31,B777,'Routed panel shapes'!$G$18:$G$31)) +
(SUMIF('Routed panel shapes (2)'!$B$18:$B$31,B777,'Routed panel shapes (2)'!$G$18:$G$31)) +
(SUMIF('Routed face only'!$B$17:$B$30,B777,'Routed face only'!$G$17:$G$30)) +
(SUMIF('Routed face only (2)'!$B$17:$B$30,B777,'Routed face only (2)'!$G$17:$G$30)) +
(SUMIF('Routed alum faces letters'!$B$17:$B$30,B777,'Routed alum faces letters'!$G$17:$G$30)) +
(SUMIF('Routed alum faces letters (2)'!$B$17:$B$30,B777,'Routed alum faces letters (2)'!$G$17:$G$30)) +
(SUMIF('Routed push through acrylic'!$B$17:$B$30,B777,'Routed push through acrylic'!$G$17:$G$30)) +
(SUMIF('Routed push through acrylic (2)'!$B$17:$B$30,B777,'Routed push through acrylic (2)'!$G$17:$G$30)) +
(SUMIF('Sf routed cabinet'!$B$17:$B$30,B777,'Sf routed cabinet'!$G$17:$G$30)) +
(SUMIF('Sf routed cabinet (2)'!$B$17:$B$30,B777,'Sf routed cabinet (2)'!$G$17:$G$30)) +
(SUMIF('Df routed cabinet'!$B$17:$B$30,B777,'Df routed cabinet'!$G$17:$G$30)) +
(SUMIF('Df routed cabinet (2)'!$B$17:$B$30,B777,'Df routed cabinet (2)'!$G$17:$G$30)) +
(SUMIF('Sf acrylic cabinet'!$B$17:$B$30,B777,'Sf acrylic cabinet'!$G$17:$G$30)) +
(SUMIF('Sf acrylic cabinet (2)'!$B$17:$B$30,B777,'Sf acrylic cabinet (2)'!$G$17:$G$30)) +
(SUMIF('Economy Sf acrylic'!$B$17:$B$30,B777,'Economy Sf acrylic'!$G$17:$G$30)) +
(SUMIF('Df acrylic cabinet'!$B$17:$B$30,B777,'Df acrylic cabinet'!$G$17:$G$30)) +
(SUMIF('Df acrylic cabinet (2)'!$B$17:$B$30,B777,'Df acrylic cabinet (2)'!$G$17:$G$30)) +
(SUMIF('Sf flex cabinet'!$B$17:$B$30,B777,'Sf flex cabinet'!$G$17:$G$30)) +
(SUMIF('Sf flex cabinet (2)'!$B$17:$B$30,B777,'Sf flex cabinet (2)'!$G$17:$G$30)) +
(SUMIF('Df flex cabinet'!$B$17:$B$36,B777,'Df flex cabinet'!$G$17:$G$36)) +
(SUMIF('Df flex cabinet (2)'!$B$17:$B$36,B777,'Df flex cabinet (2)'!$G$17:$G$36)) +
(SUMIF('Pole cover'!$B$17:$B$30,B777,'Pole cover'!$G$17:$G$30)) +
(SUMIF('Pole cover (2)'!$B$17:$B$30,B777,'Pole cover (2)'!$G$17:$G$30)) +
(SUMIF('Structural Steel Fab'!$B$17:$B$29,B777,'Structural Steel Fab'!$G$17:$G$29)) +
(SUMIF(Reveal!$B$17:$B$30,B777,Reveal!$G$17:$G$30)) +
(SUMIF('Reveal (2)'!$B$17:$B$30,B777,'Reveal (2)'!$G$17:$G$30)) +
(SUMIF('Crown cove top'!$B$17:$B$30,B777,'Crown cove top'!$G$17:$G$30)) +
(SUMIF('EMC assembly'!$B$17:$B$30,B777,'EMC assembly'!$G$17:$G$30)) +
(SUMIF(Crating!$B$17:$B$29,B777,Crating!$G$17:$G$29)) +
(SUMIF('LED wiring'!$B$17:$B$30,B777,'LED wiring'!$G$17:$G$30)) +
(SUMIF('Changeable copy face'!$B$17:$B$30,B777,'Changeable copy face'!$G$17:$G$30)) +
(SUMIF('Flex face assembly'!$B$17:$B$30,B777,'Flex face assembly'!$G$17:$G$30)) +
(SUMIF('Routed face assembly'!$B$17:$B$30,B777,'Routed face assembly'!$G$17:$G$30)) +
(SUMIF('Paint calculation'!$B$17:$B$30,B777,'Paint calculation'!$G$17:$G$30)) +
(SUMIF('Trimcap letter face'!$B$17:$B$30,B777,'Trimcap letter face'!$G$17:$G$30)) +
(SUMIF('Trimcap letter face (2)'!$B$17:$B$30,B777,'Trimcap letter face (2)'!$G$17:$G$30)) +
(SUMIF('Channel letter fabrication'!$B$17:$B$30,B777,'Channel letter fabrication'!$G$17:$G$30)) +
(SUMIF('Channel letter fabrication (2)'!$B$17:$B$30,B777,'Channel letter fabrication (2)'!$G$17:$G$30))</f>
        <v>0</v>
      </c>
    </row>
    <row r="778" spans="1:10">
      <c r="A778" s="28" t="str">
        <f>[1]ODBC!$A778</f>
        <v>LED Stripe 24V PwrSup 100W</v>
      </c>
      <c r="B778" s="29" t="str">
        <f>[1]ODBC!B778</f>
        <v>44007</v>
      </c>
      <c r="C778" s="30">
        <f>IFERROR(VLOOKUP($B778,[1]ODBC!$B:$H,2,FALSE),"")</f>
        <v>35.064</v>
      </c>
      <c r="D778" s="30">
        <f>IFERROR(VLOOKUP($B778,[1]ODBC!$B:$H,3,FALSE),"")</f>
        <v>63.122</v>
      </c>
      <c r="E778" s="30" t="str">
        <f>IFERROR(VLOOKUP($B778,[1]ODBC!$B:$H,4,FALSE),"")</f>
        <v>EA</v>
      </c>
      <c r="F778" s="31">
        <f>IFERROR(VLOOKUP($B778,[1]ODBC!$B:$H,5,FALSE),"")</f>
        <v>44.45</v>
      </c>
      <c r="G778" s="32">
        <f>[1]ODBC!G778</f>
        <v>0</v>
      </c>
      <c r="H778" s="33">
        <f>SUM([1]ODBC!H778)</f>
        <v>45966</v>
      </c>
      <c r="I778" s="41" t="str">
        <f>'Vinyl cutting'!$B$2</f>
        <v>J36938</v>
      </c>
      <c r="J778" s="42">
        <f ca="1">(SUMIF('Freeform time and material'!$B$17:$B$30,B778,'Freeform time and material'!$G$17:$G$30)) +
(SUMIF('Vinyl cutting'!$B$17:$B$30,B778,'Vinyl cutting'!$G$17:$G$30)) +
(SUMIF('Vinyl cutting (2)'!$B$17:$B$30,B778,'Vinyl cutting (2)'!$G$17:$G$30)) +
(SUMIF('Apply vinyl graphics'!$B$17:$B$30,B778,'Apply vinyl graphics'!$G$17:$G$30)) +
(SUMIF('Apply vinyl graphics (2)'!$B$17:$B$30,B778,'Apply vinyl graphics (2)'!$G$17:$G$30)) +
(SUMIF('Alum pan sign'!$B$17:$B$30,B778,'Alum pan sign'!$G$17:$G$30)) +
(SUMIF('Alum pan sign (2)'!$B$17:$B$30,B778,'Alum pan sign (2)'!$G$17:$G$30)) +
(SUMIF('Economy pan sign'!$B$17:$B$30,B778,'Economy pan sign'!$G$17:$G$30)) +
(SUMIF('Post and panel sign'!$B$17:$B$30,B778,'Post and panel sign'!$G$17:$G$30)) +
(SUMIF('Post and panel sign (2)'!$B$17:$B$30,B778,'Post and panel sign (2)'!$G$17:$G$30)) +
(SUMIF('Flat panels only'!$B$17:$B$30,B778,'Flat panels only'!$G$17:$G$30)) +
(SUMIF('Flat panels only (2)'!$B$17:$B$30,B778,'Flat panels only (2)'!$G$17:$G$30)) +
(SUMIF('Routed panel shapes'!$B$18:$B$31,B778,'Routed panel shapes'!$G$18:$G$31)) +
(SUMIF('Routed panel shapes (2)'!$B$18:$B$31,B778,'Routed panel shapes (2)'!$G$18:$G$31)) +
(SUMIF('Routed face only'!$B$17:$B$30,B778,'Routed face only'!$G$17:$G$30)) +
(SUMIF('Routed face only (2)'!$B$17:$B$30,B778,'Routed face only (2)'!$G$17:$G$30)) +
(SUMIF('Routed alum faces letters'!$B$17:$B$30,B778,'Routed alum faces letters'!$G$17:$G$30)) +
(SUMIF('Routed alum faces letters (2)'!$B$17:$B$30,B778,'Routed alum faces letters (2)'!$G$17:$G$30)) +
(SUMIF('Routed push through acrylic'!$B$17:$B$30,B778,'Routed push through acrylic'!$G$17:$G$30)) +
(SUMIF('Routed push through acrylic (2)'!$B$17:$B$30,B778,'Routed push through acrylic (2)'!$G$17:$G$30)) +
(SUMIF('Sf routed cabinet'!$B$17:$B$30,B778,'Sf routed cabinet'!$G$17:$G$30)) +
(SUMIF('Sf routed cabinet (2)'!$B$17:$B$30,B778,'Sf routed cabinet (2)'!$G$17:$G$30)) +
(SUMIF('Df routed cabinet'!$B$17:$B$30,B778,'Df routed cabinet'!$G$17:$G$30)) +
(SUMIF('Df routed cabinet (2)'!$B$17:$B$30,B778,'Df routed cabinet (2)'!$G$17:$G$30)) +
(SUMIF('Sf acrylic cabinet'!$B$17:$B$30,B778,'Sf acrylic cabinet'!$G$17:$G$30)) +
(SUMIF('Sf acrylic cabinet (2)'!$B$17:$B$30,B778,'Sf acrylic cabinet (2)'!$G$17:$G$30)) +
(SUMIF('Economy Sf acrylic'!$B$17:$B$30,B778,'Economy Sf acrylic'!$G$17:$G$30)) +
(SUMIF('Df acrylic cabinet'!$B$17:$B$30,B778,'Df acrylic cabinet'!$G$17:$G$30)) +
(SUMIF('Df acrylic cabinet (2)'!$B$17:$B$30,B778,'Df acrylic cabinet (2)'!$G$17:$G$30)) +
(SUMIF('Sf flex cabinet'!$B$17:$B$30,B778,'Sf flex cabinet'!$G$17:$G$30)) +
(SUMIF('Sf flex cabinet (2)'!$B$17:$B$30,B778,'Sf flex cabinet (2)'!$G$17:$G$30)) +
(SUMIF('Df flex cabinet'!$B$17:$B$36,B778,'Df flex cabinet'!$G$17:$G$36)) +
(SUMIF('Df flex cabinet (2)'!$B$17:$B$36,B778,'Df flex cabinet (2)'!$G$17:$G$36)) +
(SUMIF('Pole cover'!$B$17:$B$30,B778,'Pole cover'!$G$17:$G$30)) +
(SUMIF('Pole cover (2)'!$B$17:$B$30,B778,'Pole cover (2)'!$G$17:$G$30)) +
(SUMIF('Structural Steel Fab'!$B$17:$B$29,B778,'Structural Steel Fab'!$G$17:$G$29)) +
(SUMIF(Reveal!$B$17:$B$30,B778,Reveal!$G$17:$G$30)) +
(SUMIF('Reveal (2)'!$B$17:$B$30,B778,'Reveal (2)'!$G$17:$G$30)) +
(SUMIF('Crown cove top'!$B$17:$B$30,B778,'Crown cove top'!$G$17:$G$30)) +
(SUMIF('EMC assembly'!$B$17:$B$30,B778,'EMC assembly'!$G$17:$G$30)) +
(SUMIF(Crating!$B$17:$B$29,B778,Crating!$G$17:$G$29)) +
(SUMIF('LED wiring'!$B$17:$B$30,B778,'LED wiring'!$G$17:$G$30)) +
(SUMIF('Changeable copy face'!$B$17:$B$30,B778,'Changeable copy face'!$G$17:$G$30)) +
(SUMIF('Flex face assembly'!$B$17:$B$30,B778,'Flex face assembly'!$G$17:$G$30)) +
(SUMIF('Routed face assembly'!$B$17:$B$30,B778,'Routed face assembly'!$G$17:$G$30)) +
(SUMIF('Paint calculation'!$B$17:$B$30,B778,'Paint calculation'!$G$17:$G$30)) +
(SUMIF('Trimcap letter face'!$B$17:$B$30,B778,'Trimcap letter face'!$G$17:$G$30)) +
(SUMIF('Trimcap letter face (2)'!$B$17:$B$30,B778,'Trimcap letter face (2)'!$G$17:$G$30)) +
(SUMIF('Channel letter fabrication'!$B$17:$B$30,B778,'Channel letter fabrication'!$G$17:$G$30)) +
(SUMIF('Channel letter fabrication (2)'!$B$17:$B$30,B778,'Channel letter fabrication (2)'!$G$17:$G$30))</f>
        <v>0</v>
      </c>
    </row>
    <row r="779" spans="1:10">
      <c r="A779" s="28" t="str">
        <f>[1]ODBC!$A779</f>
        <v>Sloan #701507 Pwr Spply 277V</v>
      </c>
      <c r="B779" s="29" t="str">
        <f>[1]ODBC!B779</f>
        <v>44008</v>
      </c>
      <c r="C779" s="30">
        <f>IFERROR(VLOOKUP($B779,[1]ODBC!$B:$H,2,FALSE),"")</f>
        <v>85.86</v>
      </c>
      <c r="D779" s="30">
        <f>IFERROR(VLOOKUP($B779,[1]ODBC!$B:$H,3,FALSE),"")</f>
        <v>154.56299999999999</v>
      </c>
      <c r="E779" s="30" t="str">
        <f>IFERROR(VLOOKUP($B779,[1]ODBC!$B:$H,4,FALSE),"")</f>
        <v>EA</v>
      </c>
      <c r="F779" s="31">
        <f>IFERROR(VLOOKUP($B779,[1]ODBC!$B:$H,5,FALSE),"")</f>
        <v>44.45</v>
      </c>
      <c r="G779" s="32">
        <f>[1]ODBC!G779</f>
        <v>0</v>
      </c>
      <c r="H779" s="33">
        <f>SUM([1]ODBC!H779)</f>
        <v>0</v>
      </c>
      <c r="I779" s="41" t="str">
        <f>'Vinyl cutting'!$B$2</f>
        <v>J36938</v>
      </c>
      <c r="J779" s="42">
        <f ca="1">(SUMIF('Freeform time and material'!$B$17:$B$30,B779,'Freeform time and material'!$G$17:$G$30)) +
(SUMIF('Vinyl cutting'!$B$17:$B$30,B779,'Vinyl cutting'!$G$17:$G$30)) +
(SUMIF('Vinyl cutting (2)'!$B$17:$B$30,B779,'Vinyl cutting (2)'!$G$17:$G$30)) +
(SUMIF('Apply vinyl graphics'!$B$17:$B$30,B779,'Apply vinyl graphics'!$G$17:$G$30)) +
(SUMIF('Apply vinyl graphics (2)'!$B$17:$B$30,B779,'Apply vinyl graphics (2)'!$G$17:$G$30)) +
(SUMIF('Alum pan sign'!$B$17:$B$30,B779,'Alum pan sign'!$G$17:$G$30)) +
(SUMIF('Alum pan sign (2)'!$B$17:$B$30,B779,'Alum pan sign (2)'!$G$17:$G$30)) +
(SUMIF('Economy pan sign'!$B$17:$B$30,B779,'Economy pan sign'!$G$17:$G$30)) +
(SUMIF('Post and panel sign'!$B$17:$B$30,B779,'Post and panel sign'!$G$17:$G$30)) +
(SUMIF('Post and panel sign (2)'!$B$17:$B$30,B779,'Post and panel sign (2)'!$G$17:$G$30)) +
(SUMIF('Flat panels only'!$B$17:$B$30,B779,'Flat panels only'!$G$17:$G$30)) +
(SUMIF('Flat panels only (2)'!$B$17:$B$30,B779,'Flat panels only (2)'!$G$17:$G$30)) +
(SUMIF('Routed panel shapes'!$B$18:$B$31,B779,'Routed panel shapes'!$G$18:$G$31)) +
(SUMIF('Routed panel shapes (2)'!$B$18:$B$31,B779,'Routed panel shapes (2)'!$G$18:$G$31)) +
(SUMIF('Routed face only'!$B$17:$B$30,B779,'Routed face only'!$G$17:$G$30)) +
(SUMIF('Routed face only (2)'!$B$17:$B$30,B779,'Routed face only (2)'!$G$17:$G$30)) +
(SUMIF('Routed alum faces letters'!$B$17:$B$30,B779,'Routed alum faces letters'!$G$17:$G$30)) +
(SUMIF('Routed alum faces letters (2)'!$B$17:$B$30,B779,'Routed alum faces letters (2)'!$G$17:$G$30)) +
(SUMIF('Routed push through acrylic'!$B$17:$B$30,B779,'Routed push through acrylic'!$G$17:$G$30)) +
(SUMIF('Routed push through acrylic (2)'!$B$17:$B$30,B779,'Routed push through acrylic (2)'!$G$17:$G$30)) +
(SUMIF('Sf routed cabinet'!$B$17:$B$30,B779,'Sf routed cabinet'!$G$17:$G$30)) +
(SUMIF('Sf routed cabinet (2)'!$B$17:$B$30,B779,'Sf routed cabinet (2)'!$G$17:$G$30)) +
(SUMIF('Df routed cabinet'!$B$17:$B$30,B779,'Df routed cabinet'!$G$17:$G$30)) +
(SUMIF('Df routed cabinet (2)'!$B$17:$B$30,B779,'Df routed cabinet (2)'!$G$17:$G$30)) +
(SUMIF('Sf acrylic cabinet'!$B$17:$B$30,B779,'Sf acrylic cabinet'!$G$17:$G$30)) +
(SUMIF('Sf acrylic cabinet (2)'!$B$17:$B$30,B779,'Sf acrylic cabinet (2)'!$G$17:$G$30)) +
(SUMIF('Economy Sf acrylic'!$B$17:$B$30,B779,'Economy Sf acrylic'!$G$17:$G$30)) +
(SUMIF('Df acrylic cabinet'!$B$17:$B$30,B779,'Df acrylic cabinet'!$G$17:$G$30)) +
(SUMIF('Df acrylic cabinet (2)'!$B$17:$B$30,B779,'Df acrylic cabinet (2)'!$G$17:$G$30)) +
(SUMIF('Sf flex cabinet'!$B$17:$B$30,B779,'Sf flex cabinet'!$G$17:$G$30)) +
(SUMIF('Sf flex cabinet (2)'!$B$17:$B$30,B779,'Sf flex cabinet (2)'!$G$17:$G$30)) +
(SUMIF('Df flex cabinet'!$B$17:$B$36,B779,'Df flex cabinet'!$G$17:$G$36)) +
(SUMIF('Df flex cabinet (2)'!$B$17:$B$36,B779,'Df flex cabinet (2)'!$G$17:$G$36)) +
(SUMIF('Pole cover'!$B$17:$B$30,B779,'Pole cover'!$G$17:$G$30)) +
(SUMIF('Pole cover (2)'!$B$17:$B$30,B779,'Pole cover (2)'!$G$17:$G$30)) +
(SUMIF('Structural Steel Fab'!$B$17:$B$29,B779,'Structural Steel Fab'!$G$17:$G$29)) +
(SUMIF(Reveal!$B$17:$B$30,B779,Reveal!$G$17:$G$30)) +
(SUMIF('Reveal (2)'!$B$17:$B$30,B779,'Reveal (2)'!$G$17:$G$30)) +
(SUMIF('Crown cove top'!$B$17:$B$30,B779,'Crown cove top'!$G$17:$G$30)) +
(SUMIF('EMC assembly'!$B$17:$B$30,B779,'EMC assembly'!$G$17:$G$30)) +
(SUMIF(Crating!$B$17:$B$29,B779,Crating!$G$17:$G$29)) +
(SUMIF('LED wiring'!$B$17:$B$30,B779,'LED wiring'!$G$17:$G$30)) +
(SUMIF('Changeable copy face'!$B$17:$B$30,B779,'Changeable copy face'!$G$17:$G$30)) +
(SUMIF('Flex face assembly'!$B$17:$B$30,B779,'Flex face assembly'!$G$17:$G$30)) +
(SUMIF('Routed face assembly'!$B$17:$B$30,B779,'Routed face assembly'!$G$17:$G$30)) +
(SUMIF('Paint calculation'!$B$17:$B$30,B779,'Paint calculation'!$G$17:$G$30)) +
(SUMIF('Trimcap letter face'!$B$17:$B$30,B779,'Trimcap letter face'!$G$17:$G$30)) +
(SUMIF('Trimcap letter face (2)'!$B$17:$B$30,B779,'Trimcap letter face (2)'!$G$17:$G$30)) +
(SUMIF('Channel letter fabrication'!$B$17:$B$30,B779,'Channel letter fabrication'!$G$17:$G$30)) +
(SUMIF('Channel letter fabrication (2)'!$B$17:$B$30,B779,'Channel letter fabrication (2)'!$G$17:$G$30))</f>
        <v>0</v>
      </c>
    </row>
    <row r="780" spans="1:10">
      <c r="A780" s="28" t="str">
        <f>[1]ODBC!$A780</f>
        <v>NR-GE CLPS-5</v>
      </c>
      <c r="B780" s="29" t="str">
        <f>[1]ODBC!B780</f>
        <v>44011</v>
      </c>
      <c r="C780" s="30">
        <f>IFERROR(VLOOKUP($B780,[1]ODBC!$B:$H,2,FALSE),"")</f>
        <v>20.552</v>
      </c>
      <c r="D780" s="30">
        <f>IFERROR(VLOOKUP($B780,[1]ODBC!$B:$H,3,FALSE),"")</f>
        <v>36.997</v>
      </c>
      <c r="E780" s="30" t="str">
        <f>IFERROR(VLOOKUP($B780,[1]ODBC!$B:$H,4,FALSE),"")</f>
        <v>EA</v>
      </c>
      <c r="F780" s="31">
        <f>IFERROR(VLOOKUP($B780,[1]ODBC!$B:$H,5,FALSE),"")</f>
        <v>44.45</v>
      </c>
      <c r="G780" s="32">
        <f>[1]ODBC!G780</f>
        <v>0</v>
      </c>
      <c r="H780" s="33">
        <f>SUM([1]ODBC!H780)</f>
        <v>0</v>
      </c>
      <c r="I780" s="41" t="str">
        <f>'Vinyl cutting'!$B$2</f>
        <v>J36938</v>
      </c>
      <c r="J780" s="42">
        <f ca="1">(SUMIF('Freeform time and material'!$B$17:$B$30,B780,'Freeform time and material'!$G$17:$G$30)) +
(SUMIF('Vinyl cutting'!$B$17:$B$30,B780,'Vinyl cutting'!$G$17:$G$30)) +
(SUMIF('Vinyl cutting (2)'!$B$17:$B$30,B780,'Vinyl cutting (2)'!$G$17:$G$30)) +
(SUMIF('Apply vinyl graphics'!$B$17:$B$30,B780,'Apply vinyl graphics'!$G$17:$G$30)) +
(SUMIF('Apply vinyl graphics (2)'!$B$17:$B$30,B780,'Apply vinyl graphics (2)'!$G$17:$G$30)) +
(SUMIF('Alum pan sign'!$B$17:$B$30,B780,'Alum pan sign'!$G$17:$G$30)) +
(SUMIF('Alum pan sign (2)'!$B$17:$B$30,B780,'Alum pan sign (2)'!$G$17:$G$30)) +
(SUMIF('Economy pan sign'!$B$17:$B$30,B780,'Economy pan sign'!$G$17:$G$30)) +
(SUMIF('Post and panel sign'!$B$17:$B$30,B780,'Post and panel sign'!$G$17:$G$30)) +
(SUMIF('Post and panel sign (2)'!$B$17:$B$30,B780,'Post and panel sign (2)'!$G$17:$G$30)) +
(SUMIF('Flat panels only'!$B$17:$B$30,B780,'Flat panels only'!$G$17:$G$30)) +
(SUMIF('Flat panels only (2)'!$B$17:$B$30,B780,'Flat panels only (2)'!$G$17:$G$30)) +
(SUMIF('Routed panel shapes'!$B$18:$B$31,B780,'Routed panel shapes'!$G$18:$G$31)) +
(SUMIF('Routed panel shapes (2)'!$B$18:$B$31,B780,'Routed panel shapes (2)'!$G$18:$G$31)) +
(SUMIF('Routed face only'!$B$17:$B$30,B780,'Routed face only'!$G$17:$G$30)) +
(SUMIF('Routed face only (2)'!$B$17:$B$30,B780,'Routed face only (2)'!$G$17:$G$30)) +
(SUMIF('Routed alum faces letters'!$B$17:$B$30,B780,'Routed alum faces letters'!$G$17:$G$30)) +
(SUMIF('Routed alum faces letters (2)'!$B$17:$B$30,B780,'Routed alum faces letters (2)'!$G$17:$G$30)) +
(SUMIF('Routed push through acrylic'!$B$17:$B$30,B780,'Routed push through acrylic'!$G$17:$G$30)) +
(SUMIF('Routed push through acrylic (2)'!$B$17:$B$30,B780,'Routed push through acrylic (2)'!$G$17:$G$30)) +
(SUMIF('Sf routed cabinet'!$B$17:$B$30,B780,'Sf routed cabinet'!$G$17:$G$30)) +
(SUMIF('Sf routed cabinet (2)'!$B$17:$B$30,B780,'Sf routed cabinet (2)'!$G$17:$G$30)) +
(SUMIF('Df routed cabinet'!$B$17:$B$30,B780,'Df routed cabinet'!$G$17:$G$30)) +
(SUMIF('Df routed cabinet (2)'!$B$17:$B$30,B780,'Df routed cabinet (2)'!$G$17:$G$30)) +
(SUMIF('Sf acrylic cabinet'!$B$17:$B$30,B780,'Sf acrylic cabinet'!$G$17:$G$30)) +
(SUMIF('Sf acrylic cabinet (2)'!$B$17:$B$30,B780,'Sf acrylic cabinet (2)'!$G$17:$G$30)) +
(SUMIF('Economy Sf acrylic'!$B$17:$B$30,B780,'Economy Sf acrylic'!$G$17:$G$30)) +
(SUMIF('Df acrylic cabinet'!$B$17:$B$30,B780,'Df acrylic cabinet'!$G$17:$G$30)) +
(SUMIF('Df acrylic cabinet (2)'!$B$17:$B$30,B780,'Df acrylic cabinet (2)'!$G$17:$G$30)) +
(SUMIF('Sf flex cabinet'!$B$17:$B$30,B780,'Sf flex cabinet'!$G$17:$G$30)) +
(SUMIF('Sf flex cabinet (2)'!$B$17:$B$30,B780,'Sf flex cabinet (2)'!$G$17:$G$30)) +
(SUMIF('Df flex cabinet'!$B$17:$B$36,B780,'Df flex cabinet'!$G$17:$G$36)) +
(SUMIF('Df flex cabinet (2)'!$B$17:$B$36,B780,'Df flex cabinet (2)'!$G$17:$G$36)) +
(SUMIF('Pole cover'!$B$17:$B$30,B780,'Pole cover'!$G$17:$G$30)) +
(SUMIF('Pole cover (2)'!$B$17:$B$30,B780,'Pole cover (2)'!$G$17:$G$30)) +
(SUMIF('Structural Steel Fab'!$B$17:$B$29,B780,'Structural Steel Fab'!$G$17:$G$29)) +
(SUMIF(Reveal!$B$17:$B$30,B780,Reveal!$G$17:$G$30)) +
(SUMIF('Reveal (2)'!$B$17:$B$30,B780,'Reveal (2)'!$G$17:$G$30)) +
(SUMIF('Crown cove top'!$B$17:$B$30,B780,'Crown cove top'!$G$17:$G$30)) +
(SUMIF('EMC assembly'!$B$17:$B$30,B780,'EMC assembly'!$G$17:$G$30)) +
(SUMIF(Crating!$B$17:$B$29,B780,Crating!$G$17:$G$29)) +
(SUMIF('LED wiring'!$B$17:$B$30,B780,'LED wiring'!$G$17:$G$30)) +
(SUMIF('Changeable copy face'!$B$17:$B$30,B780,'Changeable copy face'!$G$17:$G$30)) +
(SUMIF('Flex face assembly'!$B$17:$B$30,B780,'Flex face assembly'!$G$17:$G$30)) +
(SUMIF('Routed face assembly'!$B$17:$B$30,B780,'Routed face assembly'!$G$17:$G$30)) +
(SUMIF('Paint calculation'!$B$17:$B$30,B780,'Paint calculation'!$G$17:$G$30)) +
(SUMIF('Trimcap letter face'!$B$17:$B$30,B780,'Trimcap letter face'!$G$17:$G$30)) +
(SUMIF('Trimcap letter face (2)'!$B$17:$B$30,B780,'Trimcap letter face (2)'!$G$17:$G$30)) +
(SUMIF('Channel letter fabrication'!$B$17:$B$30,B780,'Channel letter fabrication'!$G$17:$G$30)) +
(SUMIF('Channel letter fabrication (2)'!$B$17:$B$30,B780,'Channel letter fabrication (2)'!$G$17:$G$30))</f>
        <v>0</v>
      </c>
    </row>
    <row r="781" spans="1:10">
      <c r="A781" s="28" t="str">
        <f>[1]ODBC!$A781</f>
        <v>PLED 12 volt SINGLE Power Supply</v>
      </c>
      <c r="B781" s="29" t="str">
        <f>[1]ODBC!B781</f>
        <v>44300</v>
      </c>
      <c r="C781" s="30">
        <f>IFERROR(VLOOKUP($B781,[1]ODBC!$B:$H,2,FALSE),"")</f>
        <v>26.984999999999999</v>
      </c>
      <c r="D781" s="30">
        <f>IFERROR(VLOOKUP($B781,[1]ODBC!$B:$H,3,FALSE),"")</f>
        <v>48.578000000000003</v>
      </c>
      <c r="E781" s="30" t="str">
        <f>IFERROR(VLOOKUP($B781,[1]ODBC!$B:$H,4,FALSE),"")</f>
        <v>EA</v>
      </c>
      <c r="F781" s="31">
        <f>IFERROR(VLOOKUP($B781,[1]ODBC!$B:$H,5,FALSE),"")</f>
        <v>44.45</v>
      </c>
      <c r="G781" s="32">
        <f>[1]ODBC!G781</f>
        <v>0</v>
      </c>
      <c r="H781" s="33">
        <f>SUM([1]ODBC!H781)</f>
        <v>46070</v>
      </c>
      <c r="I781" s="41" t="str">
        <f>'Vinyl cutting'!$B$2</f>
        <v>J36938</v>
      </c>
      <c r="J781" s="42">
        <f ca="1">(SUMIF('Freeform time and material'!$B$17:$B$30,B781,'Freeform time and material'!$G$17:$G$30)) +
(SUMIF('Vinyl cutting'!$B$17:$B$30,B781,'Vinyl cutting'!$G$17:$G$30)) +
(SUMIF('Vinyl cutting (2)'!$B$17:$B$30,B781,'Vinyl cutting (2)'!$G$17:$G$30)) +
(SUMIF('Apply vinyl graphics'!$B$17:$B$30,B781,'Apply vinyl graphics'!$G$17:$G$30)) +
(SUMIF('Apply vinyl graphics (2)'!$B$17:$B$30,B781,'Apply vinyl graphics (2)'!$G$17:$G$30)) +
(SUMIF('Alum pan sign'!$B$17:$B$30,B781,'Alum pan sign'!$G$17:$G$30)) +
(SUMIF('Alum pan sign (2)'!$B$17:$B$30,B781,'Alum pan sign (2)'!$G$17:$G$30)) +
(SUMIF('Economy pan sign'!$B$17:$B$30,B781,'Economy pan sign'!$G$17:$G$30)) +
(SUMIF('Post and panel sign'!$B$17:$B$30,B781,'Post and panel sign'!$G$17:$G$30)) +
(SUMIF('Post and panel sign (2)'!$B$17:$B$30,B781,'Post and panel sign (2)'!$G$17:$G$30)) +
(SUMIF('Flat panels only'!$B$17:$B$30,B781,'Flat panels only'!$G$17:$G$30)) +
(SUMIF('Flat panels only (2)'!$B$17:$B$30,B781,'Flat panels only (2)'!$G$17:$G$30)) +
(SUMIF('Routed panel shapes'!$B$18:$B$31,B781,'Routed panel shapes'!$G$18:$G$31)) +
(SUMIF('Routed panel shapes (2)'!$B$18:$B$31,B781,'Routed panel shapes (2)'!$G$18:$G$31)) +
(SUMIF('Routed face only'!$B$17:$B$30,B781,'Routed face only'!$G$17:$G$30)) +
(SUMIF('Routed face only (2)'!$B$17:$B$30,B781,'Routed face only (2)'!$G$17:$G$30)) +
(SUMIF('Routed alum faces letters'!$B$17:$B$30,B781,'Routed alum faces letters'!$G$17:$G$30)) +
(SUMIF('Routed alum faces letters (2)'!$B$17:$B$30,B781,'Routed alum faces letters (2)'!$G$17:$G$30)) +
(SUMIF('Routed push through acrylic'!$B$17:$B$30,B781,'Routed push through acrylic'!$G$17:$G$30)) +
(SUMIF('Routed push through acrylic (2)'!$B$17:$B$30,B781,'Routed push through acrylic (2)'!$G$17:$G$30)) +
(SUMIF('Sf routed cabinet'!$B$17:$B$30,B781,'Sf routed cabinet'!$G$17:$G$30)) +
(SUMIF('Sf routed cabinet (2)'!$B$17:$B$30,B781,'Sf routed cabinet (2)'!$G$17:$G$30)) +
(SUMIF('Df routed cabinet'!$B$17:$B$30,B781,'Df routed cabinet'!$G$17:$G$30)) +
(SUMIF('Df routed cabinet (2)'!$B$17:$B$30,B781,'Df routed cabinet (2)'!$G$17:$G$30)) +
(SUMIF('Sf acrylic cabinet'!$B$17:$B$30,B781,'Sf acrylic cabinet'!$G$17:$G$30)) +
(SUMIF('Sf acrylic cabinet (2)'!$B$17:$B$30,B781,'Sf acrylic cabinet (2)'!$G$17:$G$30)) +
(SUMIF('Economy Sf acrylic'!$B$17:$B$30,B781,'Economy Sf acrylic'!$G$17:$G$30)) +
(SUMIF('Df acrylic cabinet'!$B$17:$B$30,B781,'Df acrylic cabinet'!$G$17:$G$30)) +
(SUMIF('Df acrylic cabinet (2)'!$B$17:$B$30,B781,'Df acrylic cabinet (2)'!$G$17:$G$30)) +
(SUMIF('Sf flex cabinet'!$B$17:$B$30,B781,'Sf flex cabinet'!$G$17:$G$30)) +
(SUMIF('Sf flex cabinet (2)'!$B$17:$B$30,B781,'Sf flex cabinet (2)'!$G$17:$G$30)) +
(SUMIF('Df flex cabinet'!$B$17:$B$36,B781,'Df flex cabinet'!$G$17:$G$36)) +
(SUMIF('Df flex cabinet (2)'!$B$17:$B$36,B781,'Df flex cabinet (2)'!$G$17:$G$36)) +
(SUMIF('Pole cover'!$B$17:$B$30,B781,'Pole cover'!$G$17:$G$30)) +
(SUMIF('Pole cover (2)'!$B$17:$B$30,B781,'Pole cover (2)'!$G$17:$G$30)) +
(SUMIF('Structural Steel Fab'!$B$17:$B$29,B781,'Structural Steel Fab'!$G$17:$G$29)) +
(SUMIF(Reveal!$B$17:$B$30,B781,Reveal!$G$17:$G$30)) +
(SUMIF('Reveal (2)'!$B$17:$B$30,B781,'Reveal (2)'!$G$17:$G$30)) +
(SUMIF('Crown cove top'!$B$17:$B$30,B781,'Crown cove top'!$G$17:$G$30)) +
(SUMIF('EMC assembly'!$B$17:$B$30,B781,'EMC assembly'!$G$17:$G$30)) +
(SUMIF(Crating!$B$17:$B$29,B781,Crating!$G$17:$G$29)) +
(SUMIF('LED wiring'!$B$17:$B$30,B781,'LED wiring'!$G$17:$G$30)) +
(SUMIF('Changeable copy face'!$B$17:$B$30,B781,'Changeable copy face'!$G$17:$G$30)) +
(SUMIF('Flex face assembly'!$B$17:$B$30,B781,'Flex face assembly'!$G$17:$G$30)) +
(SUMIF('Routed face assembly'!$B$17:$B$30,B781,'Routed face assembly'!$G$17:$G$30)) +
(SUMIF('Paint calculation'!$B$17:$B$30,B781,'Paint calculation'!$G$17:$G$30)) +
(SUMIF('Trimcap letter face'!$B$17:$B$30,B781,'Trimcap letter face'!$G$17:$G$30)) +
(SUMIF('Trimcap letter face (2)'!$B$17:$B$30,B781,'Trimcap letter face (2)'!$G$17:$G$30)) +
(SUMIF('Channel letter fabrication'!$B$17:$B$30,B781,'Channel letter fabrication'!$G$17:$G$30)) +
(SUMIF('Channel letter fabrication (2)'!$B$17:$B$30,B781,'Channel letter fabrication (2)'!$G$17:$G$30))</f>
        <v>0</v>
      </c>
    </row>
    <row r="782" spans="1:10">
      <c r="A782" s="28" t="str">
        <f>[1]ODBC!$A782</f>
        <v>UL 12V Power Supply</v>
      </c>
      <c r="B782" s="29" t="str">
        <f>[1]ODBC!B782</f>
        <v>44305</v>
      </c>
      <c r="C782" s="30">
        <f>IFERROR(VLOOKUP($B782,[1]ODBC!$B:$H,2,FALSE),"")</f>
        <v>54.51</v>
      </c>
      <c r="D782" s="30">
        <f>IFERROR(VLOOKUP($B782,[1]ODBC!$B:$H,3,FALSE),"")</f>
        <v>98.128</v>
      </c>
      <c r="E782" s="30" t="str">
        <f>IFERROR(VLOOKUP($B782,[1]ODBC!$B:$H,4,FALSE),"")</f>
        <v>EA</v>
      </c>
      <c r="F782" s="31">
        <f>IFERROR(VLOOKUP($B782,[1]ODBC!$B:$H,5,FALSE),"")</f>
        <v>44.45</v>
      </c>
      <c r="G782" s="32">
        <f>[1]ODBC!G782</f>
        <v>0</v>
      </c>
      <c r="H782" s="33">
        <f>SUM([1]ODBC!H782)</f>
        <v>46015</v>
      </c>
      <c r="I782" s="41" t="str">
        <f>'Vinyl cutting'!$B$2</f>
        <v>J36938</v>
      </c>
      <c r="J782" s="42">
        <f ca="1">(SUMIF('Freeform time and material'!$B$17:$B$30,B782,'Freeform time and material'!$G$17:$G$30)) +
(SUMIF('Vinyl cutting'!$B$17:$B$30,B782,'Vinyl cutting'!$G$17:$G$30)) +
(SUMIF('Vinyl cutting (2)'!$B$17:$B$30,B782,'Vinyl cutting (2)'!$G$17:$G$30)) +
(SUMIF('Apply vinyl graphics'!$B$17:$B$30,B782,'Apply vinyl graphics'!$G$17:$G$30)) +
(SUMIF('Apply vinyl graphics (2)'!$B$17:$B$30,B782,'Apply vinyl graphics (2)'!$G$17:$G$30)) +
(SUMIF('Alum pan sign'!$B$17:$B$30,B782,'Alum pan sign'!$G$17:$G$30)) +
(SUMIF('Alum pan sign (2)'!$B$17:$B$30,B782,'Alum pan sign (2)'!$G$17:$G$30)) +
(SUMIF('Economy pan sign'!$B$17:$B$30,B782,'Economy pan sign'!$G$17:$G$30)) +
(SUMIF('Post and panel sign'!$B$17:$B$30,B782,'Post and panel sign'!$G$17:$G$30)) +
(SUMIF('Post and panel sign (2)'!$B$17:$B$30,B782,'Post and panel sign (2)'!$G$17:$G$30)) +
(SUMIF('Flat panels only'!$B$17:$B$30,B782,'Flat panels only'!$G$17:$G$30)) +
(SUMIF('Flat panels only (2)'!$B$17:$B$30,B782,'Flat panels only (2)'!$G$17:$G$30)) +
(SUMIF('Routed panel shapes'!$B$18:$B$31,B782,'Routed panel shapes'!$G$18:$G$31)) +
(SUMIF('Routed panel shapes (2)'!$B$18:$B$31,B782,'Routed panel shapes (2)'!$G$18:$G$31)) +
(SUMIF('Routed face only'!$B$17:$B$30,B782,'Routed face only'!$G$17:$G$30)) +
(SUMIF('Routed face only (2)'!$B$17:$B$30,B782,'Routed face only (2)'!$G$17:$G$30)) +
(SUMIF('Routed alum faces letters'!$B$17:$B$30,B782,'Routed alum faces letters'!$G$17:$G$30)) +
(SUMIF('Routed alum faces letters (2)'!$B$17:$B$30,B782,'Routed alum faces letters (2)'!$G$17:$G$30)) +
(SUMIF('Routed push through acrylic'!$B$17:$B$30,B782,'Routed push through acrylic'!$G$17:$G$30)) +
(SUMIF('Routed push through acrylic (2)'!$B$17:$B$30,B782,'Routed push through acrylic (2)'!$G$17:$G$30)) +
(SUMIF('Sf routed cabinet'!$B$17:$B$30,B782,'Sf routed cabinet'!$G$17:$G$30)) +
(SUMIF('Sf routed cabinet (2)'!$B$17:$B$30,B782,'Sf routed cabinet (2)'!$G$17:$G$30)) +
(SUMIF('Df routed cabinet'!$B$17:$B$30,B782,'Df routed cabinet'!$G$17:$G$30)) +
(SUMIF('Df routed cabinet (2)'!$B$17:$B$30,B782,'Df routed cabinet (2)'!$G$17:$G$30)) +
(SUMIF('Sf acrylic cabinet'!$B$17:$B$30,B782,'Sf acrylic cabinet'!$G$17:$G$30)) +
(SUMIF('Sf acrylic cabinet (2)'!$B$17:$B$30,B782,'Sf acrylic cabinet (2)'!$G$17:$G$30)) +
(SUMIF('Economy Sf acrylic'!$B$17:$B$30,B782,'Economy Sf acrylic'!$G$17:$G$30)) +
(SUMIF('Df acrylic cabinet'!$B$17:$B$30,B782,'Df acrylic cabinet'!$G$17:$G$30)) +
(SUMIF('Df acrylic cabinet (2)'!$B$17:$B$30,B782,'Df acrylic cabinet (2)'!$G$17:$G$30)) +
(SUMIF('Sf flex cabinet'!$B$17:$B$30,B782,'Sf flex cabinet'!$G$17:$G$30)) +
(SUMIF('Sf flex cabinet (2)'!$B$17:$B$30,B782,'Sf flex cabinet (2)'!$G$17:$G$30)) +
(SUMIF('Df flex cabinet'!$B$17:$B$36,B782,'Df flex cabinet'!$G$17:$G$36)) +
(SUMIF('Df flex cabinet (2)'!$B$17:$B$36,B782,'Df flex cabinet (2)'!$G$17:$G$36)) +
(SUMIF('Pole cover'!$B$17:$B$30,B782,'Pole cover'!$G$17:$G$30)) +
(SUMIF('Pole cover (2)'!$B$17:$B$30,B782,'Pole cover (2)'!$G$17:$G$30)) +
(SUMIF('Structural Steel Fab'!$B$17:$B$29,B782,'Structural Steel Fab'!$G$17:$G$29)) +
(SUMIF(Reveal!$B$17:$B$30,B782,Reveal!$G$17:$G$30)) +
(SUMIF('Reveal (2)'!$B$17:$B$30,B782,'Reveal (2)'!$G$17:$G$30)) +
(SUMIF('Crown cove top'!$B$17:$B$30,B782,'Crown cove top'!$G$17:$G$30)) +
(SUMIF('EMC assembly'!$B$17:$B$30,B782,'EMC assembly'!$G$17:$G$30)) +
(SUMIF(Crating!$B$17:$B$29,B782,Crating!$G$17:$G$29)) +
(SUMIF('LED wiring'!$B$17:$B$30,B782,'LED wiring'!$G$17:$G$30)) +
(SUMIF('Changeable copy face'!$B$17:$B$30,B782,'Changeable copy face'!$G$17:$G$30)) +
(SUMIF('Flex face assembly'!$B$17:$B$30,B782,'Flex face assembly'!$G$17:$G$30)) +
(SUMIF('Routed face assembly'!$B$17:$B$30,B782,'Routed face assembly'!$G$17:$G$30)) +
(SUMIF('Paint calculation'!$B$17:$B$30,B782,'Paint calculation'!$G$17:$G$30)) +
(SUMIF('Trimcap letter face'!$B$17:$B$30,B782,'Trimcap letter face'!$G$17:$G$30)) +
(SUMIF('Trimcap letter face (2)'!$B$17:$B$30,B782,'Trimcap letter face (2)'!$G$17:$G$30)) +
(SUMIF('Channel letter fabrication'!$B$17:$B$30,B782,'Channel letter fabrication'!$G$17:$G$30)) +
(SUMIF('Channel letter fabrication (2)'!$B$17:$B$30,B782,'Channel letter fabrication (2)'!$G$17:$G$30))</f>
        <v>0</v>
      </c>
    </row>
    <row r="783" spans="1:10">
      <c r="A783" s="28" t="str">
        <f>[1]ODBC!$A783</f>
        <v>PLED 12V Microdriver PSU</v>
      </c>
      <c r="B783" s="29" t="str">
        <f>[1]ODBC!B783</f>
        <v>44307</v>
      </c>
      <c r="C783" s="30">
        <f>IFERROR(VLOOKUP($B783,[1]ODBC!$B:$H,2,FALSE),"")</f>
        <v>32.805999999999997</v>
      </c>
      <c r="D783" s="30">
        <f>IFERROR(VLOOKUP($B783,[1]ODBC!$B:$H,3,FALSE),"")</f>
        <v>59.057000000000002</v>
      </c>
      <c r="E783" s="30" t="str">
        <f>IFERROR(VLOOKUP($B783,[1]ODBC!$B:$H,4,FALSE),"")</f>
        <v>EA</v>
      </c>
      <c r="F783" s="31">
        <f>IFERROR(VLOOKUP($B783,[1]ODBC!$B:$H,5,FALSE),"")</f>
        <v>44.45</v>
      </c>
      <c r="G783" s="32">
        <f>[1]ODBC!G783</f>
        <v>0</v>
      </c>
      <c r="H783" s="33">
        <f>SUM([1]ODBC!H783)</f>
        <v>45902</v>
      </c>
      <c r="I783" s="41" t="str">
        <f>'Vinyl cutting'!$B$2</f>
        <v>J36938</v>
      </c>
      <c r="J783" s="42">
        <f ca="1">(SUMIF('Freeform time and material'!$B$17:$B$30,B783,'Freeform time and material'!$G$17:$G$30)) +
(SUMIF('Vinyl cutting'!$B$17:$B$30,B783,'Vinyl cutting'!$G$17:$G$30)) +
(SUMIF('Vinyl cutting (2)'!$B$17:$B$30,B783,'Vinyl cutting (2)'!$G$17:$G$30)) +
(SUMIF('Apply vinyl graphics'!$B$17:$B$30,B783,'Apply vinyl graphics'!$G$17:$G$30)) +
(SUMIF('Apply vinyl graphics (2)'!$B$17:$B$30,B783,'Apply vinyl graphics (2)'!$G$17:$G$30)) +
(SUMIF('Alum pan sign'!$B$17:$B$30,B783,'Alum pan sign'!$G$17:$G$30)) +
(SUMIF('Alum pan sign (2)'!$B$17:$B$30,B783,'Alum pan sign (2)'!$G$17:$G$30)) +
(SUMIF('Economy pan sign'!$B$17:$B$30,B783,'Economy pan sign'!$G$17:$G$30)) +
(SUMIF('Post and panel sign'!$B$17:$B$30,B783,'Post and panel sign'!$G$17:$G$30)) +
(SUMIF('Post and panel sign (2)'!$B$17:$B$30,B783,'Post and panel sign (2)'!$G$17:$G$30)) +
(SUMIF('Flat panels only'!$B$17:$B$30,B783,'Flat panels only'!$G$17:$G$30)) +
(SUMIF('Flat panels only (2)'!$B$17:$B$30,B783,'Flat panels only (2)'!$G$17:$G$30)) +
(SUMIF('Routed panel shapes'!$B$18:$B$31,B783,'Routed panel shapes'!$G$18:$G$31)) +
(SUMIF('Routed panel shapes (2)'!$B$18:$B$31,B783,'Routed panel shapes (2)'!$G$18:$G$31)) +
(SUMIF('Routed face only'!$B$17:$B$30,B783,'Routed face only'!$G$17:$G$30)) +
(SUMIF('Routed face only (2)'!$B$17:$B$30,B783,'Routed face only (2)'!$G$17:$G$30)) +
(SUMIF('Routed alum faces letters'!$B$17:$B$30,B783,'Routed alum faces letters'!$G$17:$G$30)) +
(SUMIF('Routed alum faces letters (2)'!$B$17:$B$30,B783,'Routed alum faces letters (2)'!$G$17:$G$30)) +
(SUMIF('Routed push through acrylic'!$B$17:$B$30,B783,'Routed push through acrylic'!$G$17:$G$30)) +
(SUMIF('Routed push through acrylic (2)'!$B$17:$B$30,B783,'Routed push through acrylic (2)'!$G$17:$G$30)) +
(SUMIF('Sf routed cabinet'!$B$17:$B$30,B783,'Sf routed cabinet'!$G$17:$G$30)) +
(SUMIF('Sf routed cabinet (2)'!$B$17:$B$30,B783,'Sf routed cabinet (2)'!$G$17:$G$30)) +
(SUMIF('Df routed cabinet'!$B$17:$B$30,B783,'Df routed cabinet'!$G$17:$G$30)) +
(SUMIF('Df routed cabinet (2)'!$B$17:$B$30,B783,'Df routed cabinet (2)'!$G$17:$G$30)) +
(SUMIF('Sf acrylic cabinet'!$B$17:$B$30,B783,'Sf acrylic cabinet'!$G$17:$G$30)) +
(SUMIF('Sf acrylic cabinet (2)'!$B$17:$B$30,B783,'Sf acrylic cabinet (2)'!$G$17:$G$30)) +
(SUMIF('Economy Sf acrylic'!$B$17:$B$30,B783,'Economy Sf acrylic'!$G$17:$G$30)) +
(SUMIF('Df acrylic cabinet'!$B$17:$B$30,B783,'Df acrylic cabinet'!$G$17:$G$30)) +
(SUMIF('Df acrylic cabinet (2)'!$B$17:$B$30,B783,'Df acrylic cabinet (2)'!$G$17:$G$30)) +
(SUMIF('Sf flex cabinet'!$B$17:$B$30,B783,'Sf flex cabinet'!$G$17:$G$30)) +
(SUMIF('Sf flex cabinet (2)'!$B$17:$B$30,B783,'Sf flex cabinet (2)'!$G$17:$G$30)) +
(SUMIF('Df flex cabinet'!$B$17:$B$36,B783,'Df flex cabinet'!$G$17:$G$36)) +
(SUMIF('Df flex cabinet (2)'!$B$17:$B$36,B783,'Df flex cabinet (2)'!$G$17:$G$36)) +
(SUMIF('Pole cover'!$B$17:$B$30,B783,'Pole cover'!$G$17:$G$30)) +
(SUMIF('Pole cover (2)'!$B$17:$B$30,B783,'Pole cover (2)'!$G$17:$G$30)) +
(SUMIF('Structural Steel Fab'!$B$17:$B$29,B783,'Structural Steel Fab'!$G$17:$G$29)) +
(SUMIF(Reveal!$B$17:$B$30,B783,Reveal!$G$17:$G$30)) +
(SUMIF('Reveal (2)'!$B$17:$B$30,B783,'Reveal (2)'!$G$17:$G$30)) +
(SUMIF('Crown cove top'!$B$17:$B$30,B783,'Crown cove top'!$G$17:$G$30)) +
(SUMIF('EMC assembly'!$B$17:$B$30,B783,'EMC assembly'!$G$17:$G$30)) +
(SUMIF(Crating!$B$17:$B$29,B783,Crating!$G$17:$G$29)) +
(SUMIF('LED wiring'!$B$17:$B$30,B783,'LED wiring'!$G$17:$G$30)) +
(SUMIF('Changeable copy face'!$B$17:$B$30,B783,'Changeable copy face'!$G$17:$G$30)) +
(SUMIF('Flex face assembly'!$B$17:$B$30,B783,'Flex face assembly'!$G$17:$G$30)) +
(SUMIF('Routed face assembly'!$B$17:$B$30,B783,'Routed face assembly'!$G$17:$G$30)) +
(SUMIF('Paint calculation'!$B$17:$B$30,B783,'Paint calculation'!$G$17:$G$30)) +
(SUMIF('Trimcap letter face'!$B$17:$B$30,B783,'Trimcap letter face'!$G$17:$G$30)) +
(SUMIF('Trimcap letter face (2)'!$B$17:$B$30,B783,'Trimcap letter face (2)'!$G$17:$G$30)) +
(SUMIF('Channel letter fabrication'!$B$17:$B$30,B783,'Channel letter fabrication'!$G$17:$G$30)) +
(SUMIF('Channel letter fabrication (2)'!$B$17:$B$30,B783,'Channel letter fabrication (2)'!$G$17:$G$30))</f>
        <v>0</v>
      </c>
    </row>
    <row r="784" spans="1:10">
      <c r="A784" s="28" t="str">
        <f>[1]ODBC!$A784</f>
        <v>SLOAN 24VDC 100W POWER SUPPLY</v>
      </c>
      <c r="B784" s="29" t="str">
        <f>[1]ODBC!B784</f>
        <v>44350</v>
      </c>
      <c r="C784" s="30">
        <f>IFERROR(VLOOKUP($B784,[1]ODBC!$B:$H,2,FALSE),"")</f>
        <v>36.082999999999998</v>
      </c>
      <c r="D784" s="30">
        <f>IFERROR(VLOOKUP($B784,[1]ODBC!$B:$H,3,FALSE),"")</f>
        <v>64.956000000000003</v>
      </c>
      <c r="E784" s="30" t="str">
        <f>IFERROR(VLOOKUP($B784,[1]ODBC!$B:$H,4,FALSE),"")</f>
        <v>EA</v>
      </c>
      <c r="F784" s="31">
        <f>IFERROR(VLOOKUP($B784,[1]ODBC!$B:$H,5,FALSE),"")</f>
        <v>44.45</v>
      </c>
      <c r="G784" s="32">
        <f>[1]ODBC!G784</f>
        <v>0</v>
      </c>
      <c r="H784" s="33">
        <f>SUM([1]ODBC!H784)</f>
        <v>45974</v>
      </c>
      <c r="I784" s="41" t="str">
        <f>'Vinyl cutting'!$B$2</f>
        <v>J36938</v>
      </c>
      <c r="J784" s="42">
        <f ca="1">(SUMIF('Freeform time and material'!$B$17:$B$30,B784,'Freeform time and material'!$G$17:$G$30)) +
(SUMIF('Vinyl cutting'!$B$17:$B$30,B784,'Vinyl cutting'!$G$17:$G$30)) +
(SUMIF('Vinyl cutting (2)'!$B$17:$B$30,B784,'Vinyl cutting (2)'!$G$17:$G$30)) +
(SUMIF('Apply vinyl graphics'!$B$17:$B$30,B784,'Apply vinyl graphics'!$G$17:$G$30)) +
(SUMIF('Apply vinyl graphics (2)'!$B$17:$B$30,B784,'Apply vinyl graphics (2)'!$G$17:$G$30)) +
(SUMIF('Alum pan sign'!$B$17:$B$30,B784,'Alum pan sign'!$G$17:$G$30)) +
(SUMIF('Alum pan sign (2)'!$B$17:$B$30,B784,'Alum pan sign (2)'!$G$17:$G$30)) +
(SUMIF('Economy pan sign'!$B$17:$B$30,B784,'Economy pan sign'!$G$17:$G$30)) +
(SUMIF('Post and panel sign'!$B$17:$B$30,B784,'Post and panel sign'!$G$17:$G$30)) +
(SUMIF('Post and panel sign (2)'!$B$17:$B$30,B784,'Post and panel sign (2)'!$G$17:$G$30)) +
(SUMIF('Flat panels only'!$B$17:$B$30,B784,'Flat panels only'!$G$17:$G$30)) +
(SUMIF('Flat panels only (2)'!$B$17:$B$30,B784,'Flat panels only (2)'!$G$17:$G$30)) +
(SUMIF('Routed panel shapes'!$B$18:$B$31,B784,'Routed panel shapes'!$G$18:$G$31)) +
(SUMIF('Routed panel shapes (2)'!$B$18:$B$31,B784,'Routed panel shapes (2)'!$G$18:$G$31)) +
(SUMIF('Routed face only'!$B$17:$B$30,B784,'Routed face only'!$G$17:$G$30)) +
(SUMIF('Routed face only (2)'!$B$17:$B$30,B784,'Routed face only (2)'!$G$17:$G$30)) +
(SUMIF('Routed alum faces letters'!$B$17:$B$30,B784,'Routed alum faces letters'!$G$17:$G$30)) +
(SUMIF('Routed alum faces letters (2)'!$B$17:$B$30,B784,'Routed alum faces letters (2)'!$G$17:$G$30)) +
(SUMIF('Routed push through acrylic'!$B$17:$B$30,B784,'Routed push through acrylic'!$G$17:$G$30)) +
(SUMIF('Routed push through acrylic (2)'!$B$17:$B$30,B784,'Routed push through acrylic (2)'!$G$17:$G$30)) +
(SUMIF('Sf routed cabinet'!$B$17:$B$30,B784,'Sf routed cabinet'!$G$17:$G$30)) +
(SUMIF('Sf routed cabinet (2)'!$B$17:$B$30,B784,'Sf routed cabinet (2)'!$G$17:$G$30)) +
(SUMIF('Df routed cabinet'!$B$17:$B$30,B784,'Df routed cabinet'!$G$17:$G$30)) +
(SUMIF('Df routed cabinet (2)'!$B$17:$B$30,B784,'Df routed cabinet (2)'!$G$17:$G$30)) +
(SUMIF('Sf acrylic cabinet'!$B$17:$B$30,B784,'Sf acrylic cabinet'!$G$17:$G$30)) +
(SUMIF('Sf acrylic cabinet (2)'!$B$17:$B$30,B784,'Sf acrylic cabinet (2)'!$G$17:$G$30)) +
(SUMIF('Economy Sf acrylic'!$B$17:$B$30,B784,'Economy Sf acrylic'!$G$17:$G$30)) +
(SUMIF('Df acrylic cabinet'!$B$17:$B$30,B784,'Df acrylic cabinet'!$G$17:$G$30)) +
(SUMIF('Df acrylic cabinet (2)'!$B$17:$B$30,B784,'Df acrylic cabinet (2)'!$G$17:$G$30)) +
(SUMIF('Sf flex cabinet'!$B$17:$B$30,B784,'Sf flex cabinet'!$G$17:$G$30)) +
(SUMIF('Sf flex cabinet (2)'!$B$17:$B$30,B784,'Sf flex cabinet (2)'!$G$17:$G$30)) +
(SUMIF('Df flex cabinet'!$B$17:$B$36,B784,'Df flex cabinet'!$G$17:$G$36)) +
(SUMIF('Df flex cabinet (2)'!$B$17:$B$36,B784,'Df flex cabinet (2)'!$G$17:$G$36)) +
(SUMIF('Pole cover'!$B$17:$B$30,B784,'Pole cover'!$G$17:$G$30)) +
(SUMIF('Pole cover (2)'!$B$17:$B$30,B784,'Pole cover (2)'!$G$17:$G$30)) +
(SUMIF('Structural Steel Fab'!$B$17:$B$29,B784,'Structural Steel Fab'!$G$17:$G$29)) +
(SUMIF(Reveal!$B$17:$B$30,B784,Reveal!$G$17:$G$30)) +
(SUMIF('Reveal (2)'!$B$17:$B$30,B784,'Reveal (2)'!$G$17:$G$30)) +
(SUMIF('Crown cove top'!$B$17:$B$30,B784,'Crown cove top'!$G$17:$G$30)) +
(SUMIF('EMC assembly'!$B$17:$B$30,B784,'EMC assembly'!$G$17:$G$30)) +
(SUMIF(Crating!$B$17:$B$29,B784,Crating!$G$17:$G$29)) +
(SUMIF('LED wiring'!$B$17:$B$30,B784,'LED wiring'!$G$17:$G$30)) +
(SUMIF('Changeable copy face'!$B$17:$B$30,B784,'Changeable copy face'!$G$17:$G$30)) +
(SUMIF('Flex face assembly'!$B$17:$B$30,B784,'Flex face assembly'!$G$17:$G$30)) +
(SUMIF('Routed face assembly'!$B$17:$B$30,B784,'Routed face assembly'!$G$17:$G$30)) +
(SUMIF('Paint calculation'!$B$17:$B$30,B784,'Paint calculation'!$G$17:$G$30)) +
(SUMIF('Trimcap letter face'!$B$17:$B$30,B784,'Trimcap letter face'!$G$17:$G$30)) +
(SUMIF('Trimcap letter face (2)'!$B$17:$B$30,B784,'Trimcap letter face (2)'!$G$17:$G$30)) +
(SUMIF('Channel letter fabrication'!$B$17:$B$30,B784,'Channel letter fabrication'!$G$17:$G$30)) +
(SUMIF('Channel letter fabrication (2)'!$B$17:$B$30,B784,'Channel letter fabrication (2)'!$G$17:$G$30))</f>
        <v>2</v>
      </c>
    </row>
    <row r="785" spans="1:10">
      <c r="A785" s="28" t="str">
        <f>[1]ODBC!$A785</f>
        <v>UL SLOAN ENERGIZER LED DRIVER 100W 24V</v>
      </c>
      <c r="B785" s="29" t="str">
        <f>[1]ODBC!B785</f>
        <v>44355</v>
      </c>
      <c r="C785" s="30">
        <f>IFERROR(VLOOKUP($B785,[1]ODBC!$B:$H,2,FALSE),"")</f>
        <v>76.959999999999994</v>
      </c>
      <c r="D785" s="30">
        <f>IFERROR(VLOOKUP($B785,[1]ODBC!$B:$H,3,FALSE),"")</f>
        <v>138.542</v>
      </c>
      <c r="E785" s="30" t="str">
        <f>IFERROR(VLOOKUP($B785,[1]ODBC!$B:$H,4,FALSE),"")</f>
        <v>EA</v>
      </c>
      <c r="F785" s="31">
        <f>IFERROR(VLOOKUP($B785,[1]ODBC!$B:$H,5,FALSE),"")</f>
        <v>44.45</v>
      </c>
      <c r="G785" s="32">
        <f>[1]ODBC!G785</f>
        <v>0</v>
      </c>
      <c r="H785" s="33">
        <f>SUM([1]ODBC!H785)</f>
        <v>45936</v>
      </c>
      <c r="I785" s="41" t="str">
        <f>'Vinyl cutting'!$B$2</f>
        <v>J36938</v>
      </c>
      <c r="J785" s="42">
        <f ca="1">(SUMIF('Freeform time and material'!$B$17:$B$30,B785,'Freeform time and material'!$G$17:$G$30)) +
(SUMIF('Vinyl cutting'!$B$17:$B$30,B785,'Vinyl cutting'!$G$17:$G$30)) +
(SUMIF('Vinyl cutting (2)'!$B$17:$B$30,B785,'Vinyl cutting (2)'!$G$17:$G$30)) +
(SUMIF('Apply vinyl graphics'!$B$17:$B$30,B785,'Apply vinyl graphics'!$G$17:$G$30)) +
(SUMIF('Apply vinyl graphics (2)'!$B$17:$B$30,B785,'Apply vinyl graphics (2)'!$G$17:$G$30)) +
(SUMIF('Alum pan sign'!$B$17:$B$30,B785,'Alum pan sign'!$G$17:$G$30)) +
(SUMIF('Alum pan sign (2)'!$B$17:$B$30,B785,'Alum pan sign (2)'!$G$17:$G$30)) +
(SUMIF('Economy pan sign'!$B$17:$B$30,B785,'Economy pan sign'!$G$17:$G$30)) +
(SUMIF('Post and panel sign'!$B$17:$B$30,B785,'Post and panel sign'!$G$17:$G$30)) +
(SUMIF('Post and panel sign (2)'!$B$17:$B$30,B785,'Post and panel sign (2)'!$G$17:$G$30)) +
(SUMIF('Flat panels only'!$B$17:$B$30,B785,'Flat panels only'!$G$17:$G$30)) +
(SUMIF('Flat panels only (2)'!$B$17:$B$30,B785,'Flat panels only (2)'!$G$17:$G$30)) +
(SUMIF('Routed panel shapes'!$B$18:$B$31,B785,'Routed panel shapes'!$G$18:$G$31)) +
(SUMIF('Routed panel shapes (2)'!$B$18:$B$31,B785,'Routed panel shapes (2)'!$G$18:$G$31)) +
(SUMIF('Routed face only'!$B$17:$B$30,B785,'Routed face only'!$G$17:$G$30)) +
(SUMIF('Routed face only (2)'!$B$17:$B$30,B785,'Routed face only (2)'!$G$17:$G$30)) +
(SUMIF('Routed alum faces letters'!$B$17:$B$30,B785,'Routed alum faces letters'!$G$17:$G$30)) +
(SUMIF('Routed alum faces letters (2)'!$B$17:$B$30,B785,'Routed alum faces letters (2)'!$G$17:$G$30)) +
(SUMIF('Routed push through acrylic'!$B$17:$B$30,B785,'Routed push through acrylic'!$G$17:$G$30)) +
(SUMIF('Routed push through acrylic (2)'!$B$17:$B$30,B785,'Routed push through acrylic (2)'!$G$17:$G$30)) +
(SUMIF('Sf routed cabinet'!$B$17:$B$30,B785,'Sf routed cabinet'!$G$17:$G$30)) +
(SUMIF('Sf routed cabinet (2)'!$B$17:$B$30,B785,'Sf routed cabinet (2)'!$G$17:$G$30)) +
(SUMIF('Df routed cabinet'!$B$17:$B$30,B785,'Df routed cabinet'!$G$17:$G$30)) +
(SUMIF('Df routed cabinet (2)'!$B$17:$B$30,B785,'Df routed cabinet (2)'!$G$17:$G$30)) +
(SUMIF('Sf acrylic cabinet'!$B$17:$B$30,B785,'Sf acrylic cabinet'!$G$17:$G$30)) +
(SUMIF('Sf acrylic cabinet (2)'!$B$17:$B$30,B785,'Sf acrylic cabinet (2)'!$G$17:$G$30)) +
(SUMIF('Economy Sf acrylic'!$B$17:$B$30,B785,'Economy Sf acrylic'!$G$17:$G$30)) +
(SUMIF('Df acrylic cabinet'!$B$17:$B$30,B785,'Df acrylic cabinet'!$G$17:$G$30)) +
(SUMIF('Df acrylic cabinet (2)'!$B$17:$B$30,B785,'Df acrylic cabinet (2)'!$G$17:$G$30)) +
(SUMIF('Sf flex cabinet'!$B$17:$B$30,B785,'Sf flex cabinet'!$G$17:$G$30)) +
(SUMIF('Sf flex cabinet (2)'!$B$17:$B$30,B785,'Sf flex cabinet (2)'!$G$17:$G$30)) +
(SUMIF('Df flex cabinet'!$B$17:$B$36,B785,'Df flex cabinet'!$G$17:$G$36)) +
(SUMIF('Df flex cabinet (2)'!$B$17:$B$36,B785,'Df flex cabinet (2)'!$G$17:$G$36)) +
(SUMIF('Pole cover'!$B$17:$B$30,B785,'Pole cover'!$G$17:$G$30)) +
(SUMIF('Pole cover (2)'!$B$17:$B$30,B785,'Pole cover (2)'!$G$17:$G$30)) +
(SUMIF('Structural Steel Fab'!$B$17:$B$29,B785,'Structural Steel Fab'!$G$17:$G$29)) +
(SUMIF(Reveal!$B$17:$B$30,B785,Reveal!$G$17:$G$30)) +
(SUMIF('Reveal (2)'!$B$17:$B$30,B785,'Reveal (2)'!$G$17:$G$30)) +
(SUMIF('Crown cove top'!$B$17:$B$30,B785,'Crown cove top'!$G$17:$G$30)) +
(SUMIF('EMC assembly'!$B$17:$B$30,B785,'EMC assembly'!$G$17:$G$30)) +
(SUMIF(Crating!$B$17:$B$29,B785,Crating!$G$17:$G$29)) +
(SUMIF('LED wiring'!$B$17:$B$30,B785,'LED wiring'!$G$17:$G$30)) +
(SUMIF('Changeable copy face'!$B$17:$B$30,B785,'Changeable copy face'!$G$17:$G$30)) +
(SUMIF('Flex face assembly'!$B$17:$B$30,B785,'Flex face assembly'!$G$17:$G$30)) +
(SUMIF('Routed face assembly'!$B$17:$B$30,B785,'Routed face assembly'!$G$17:$G$30)) +
(SUMIF('Paint calculation'!$B$17:$B$30,B785,'Paint calculation'!$G$17:$G$30)) +
(SUMIF('Trimcap letter face'!$B$17:$B$30,B785,'Trimcap letter face'!$G$17:$G$30)) +
(SUMIF('Trimcap letter face (2)'!$B$17:$B$30,B785,'Trimcap letter face (2)'!$G$17:$G$30)) +
(SUMIF('Channel letter fabrication'!$B$17:$B$30,B785,'Channel letter fabrication'!$G$17:$G$30)) +
(SUMIF('Channel letter fabrication (2)'!$B$17:$B$30,B785,'Channel letter fabrication (2)'!$G$17:$G$30))</f>
        <v>0</v>
      </c>
    </row>
    <row r="786" spans="1:10">
      <c r="A786" s="28" t="str">
        <f>[1]ODBC!$A786</f>
        <v>Agilight 12V/120-277 60W Pwr Sply</v>
      </c>
      <c r="B786" s="29" t="str">
        <f>[1]ODBC!B786</f>
        <v>44430</v>
      </c>
      <c r="C786" s="30">
        <f>IFERROR(VLOOKUP($B786,[1]ODBC!$B:$H,2,FALSE),"")</f>
        <v>40.9</v>
      </c>
      <c r="D786" s="30">
        <f>IFERROR(VLOOKUP($B786,[1]ODBC!$B:$H,3,FALSE),"")</f>
        <v>73.626999999999995</v>
      </c>
      <c r="E786" s="30" t="str">
        <f>IFERROR(VLOOKUP($B786,[1]ODBC!$B:$H,4,FALSE),"")</f>
        <v>EA</v>
      </c>
      <c r="F786" s="31">
        <f>IFERROR(VLOOKUP($B786,[1]ODBC!$B:$H,5,FALSE),"")</f>
        <v>44.45</v>
      </c>
      <c r="G786" s="32">
        <f>[1]ODBC!G786</f>
        <v>0</v>
      </c>
      <c r="H786" s="33">
        <f>SUM([1]ODBC!H786)</f>
        <v>0</v>
      </c>
      <c r="I786" s="41" t="str">
        <f>'Vinyl cutting'!$B$2</f>
        <v>J36938</v>
      </c>
      <c r="J786" s="42">
        <f ca="1">(SUMIF('Freeform time and material'!$B$17:$B$30,B786,'Freeform time and material'!$G$17:$G$30)) +
(SUMIF('Vinyl cutting'!$B$17:$B$30,B786,'Vinyl cutting'!$G$17:$G$30)) +
(SUMIF('Vinyl cutting (2)'!$B$17:$B$30,B786,'Vinyl cutting (2)'!$G$17:$G$30)) +
(SUMIF('Apply vinyl graphics'!$B$17:$B$30,B786,'Apply vinyl graphics'!$G$17:$G$30)) +
(SUMIF('Apply vinyl graphics (2)'!$B$17:$B$30,B786,'Apply vinyl graphics (2)'!$G$17:$G$30)) +
(SUMIF('Alum pan sign'!$B$17:$B$30,B786,'Alum pan sign'!$G$17:$G$30)) +
(SUMIF('Alum pan sign (2)'!$B$17:$B$30,B786,'Alum pan sign (2)'!$G$17:$G$30)) +
(SUMIF('Economy pan sign'!$B$17:$B$30,B786,'Economy pan sign'!$G$17:$G$30)) +
(SUMIF('Post and panel sign'!$B$17:$B$30,B786,'Post and panel sign'!$G$17:$G$30)) +
(SUMIF('Post and panel sign (2)'!$B$17:$B$30,B786,'Post and panel sign (2)'!$G$17:$G$30)) +
(SUMIF('Flat panels only'!$B$17:$B$30,B786,'Flat panels only'!$G$17:$G$30)) +
(SUMIF('Flat panels only (2)'!$B$17:$B$30,B786,'Flat panels only (2)'!$G$17:$G$30)) +
(SUMIF('Routed panel shapes'!$B$18:$B$31,B786,'Routed panel shapes'!$G$18:$G$31)) +
(SUMIF('Routed panel shapes (2)'!$B$18:$B$31,B786,'Routed panel shapes (2)'!$G$18:$G$31)) +
(SUMIF('Routed face only'!$B$17:$B$30,B786,'Routed face only'!$G$17:$G$30)) +
(SUMIF('Routed face only (2)'!$B$17:$B$30,B786,'Routed face only (2)'!$G$17:$G$30)) +
(SUMIF('Routed alum faces letters'!$B$17:$B$30,B786,'Routed alum faces letters'!$G$17:$G$30)) +
(SUMIF('Routed alum faces letters (2)'!$B$17:$B$30,B786,'Routed alum faces letters (2)'!$G$17:$G$30)) +
(SUMIF('Routed push through acrylic'!$B$17:$B$30,B786,'Routed push through acrylic'!$G$17:$G$30)) +
(SUMIF('Routed push through acrylic (2)'!$B$17:$B$30,B786,'Routed push through acrylic (2)'!$G$17:$G$30)) +
(SUMIF('Sf routed cabinet'!$B$17:$B$30,B786,'Sf routed cabinet'!$G$17:$G$30)) +
(SUMIF('Sf routed cabinet (2)'!$B$17:$B$30,B786,'Sf routed cabinet (2)'!$G$17:$G$30)) +
(SUMIF('Df routed cabinet'!$B$17:$B$30,B786,'Df routed cabinet'!$G$17:$G$30)) +
(SUMIF('Df routed cabinet (2)'!$B$17:$B$30,B786,'Df routed cabinet (2)'!$G$17:$G$30)) +
(SUMIF('Sf acrylic cabinet'!$B$17:$B$30,B786,'Sf acrylic cabinet'!$G$17:$G$30)) +
(SUMIF('Sf acrylic cabinet (2)'!$B$17:$B$30,B786,'Sf acrylic cabinet (2)'!$G$17:$G$30)) +
(SUMIF('Economy Sf acrylic'!$B$17:$B$30,B786,'Economy Sf acrylic'!$G$17:$G$30)) +
(SUMIF('Df acrylic cabinet'!$B$17:$B$30,B786,'Df acrylic cabinet'!$G$17:$G$30)) +
(SUMIF('Df acrylic cabinet (2)'!$B$17:$B$30,B786,'Df acrylic cabinet (2)'!$G$17:$G$30)) +
(SUMIF('Sf flex cabinet'!$B$17:$B$30,B786,'Sf flex cabinet'!$G$17:$G$30)) +
(SUMIF('Sf flex cabinet (2)'!$B$17:$B$30,B786,'Sf flex cabinet (2)'!$G$17:$G$30)) +
(SUMIF('Df flex cabinet'!$B$17:$B$36,B786,'Df flex cabinet'!$G$17:$G$36)) +
(SUMIF('Df flex cabinet (2)'!$B$17:$B$36,B786,'Df flex cabinet (2)'!$G$17:$G$36)) +
(SUMIF('Pole cover'!$B$17:$B$30,B786,'Pole cover'!$G$17:$G$30)) +
(SUMIF('Pole cover (2)'!$B$17:$B$30,B786,'Pole cover (2)'!$G$17:$G$30)) +
(SUMIF('Structural Steel Fab'!$B$17:$B$29,B786,'Structural Steel Fab'!$G$17:$G$29)) +
(SUMIF(Reveal!$B$17:$B$30,B786,Reveal!$G$17:$G$30)) +
(SUMIF('Reveal (2)'!$B$17:$B$30,B786,'Reveal (2)'!$G$17:$G$30)) +
(SUMIF('Crown cove top'!$B$17:$B$30,B786,'Crown cove top'!$G$17:$G$30)) +
(SUMIF('EMC assembly'!$B$17:$B$30,B786,'EMC assembly'!$G$17:$G$30)) +
(SUMIF(Crating!$B$17:$B$29,B786,Crating!$G$17:$G$29)) +
(SUMIF('LED wiring'!$B$17:$B$30,B786,'LED wiring'!$G$17:$G$30)) +
(SUMIF('Changeable copy face'!$B$17:$B$30,B786,'Changeable copy face'!$G$17:$G$30)) +
(SUMIF('Flex face assembly'!$B$17:$B$30,B786,'Flex face assembly'!$G$17:$G$30)) +
(SUMIF('Routed face assembly'!$B$17:$B$30,B786,'Routed face assembly'!$G$17:$G$30)) +
(SUMIF('Paint calculation'!$B$17:$B$30,B786,'Paint calculation'!$G$17:$G$30)) +
(SUMIF('Trimcap letter face'!$B$17:$B$30,B786,'Trimcap letter face'!$G$17:$G$30)) +
(SUMIF('Trimcap letter face (2)'!$B$17:$B$30,B786,'Trimcap letter face (2)'!$G$17:$G$30)) +
(SUMIF('Channel letter fabrication'!$B$17:$B$30,B786,'Channel letter fabrication'!$G$17:$G$30)) +
(SUMIF('Channel letter fabrication (2)'!$B$17:$B$30,B786,'Channel letter fabrication (2)'!$G$17:$G$30))</f>
        <v>0</v>
      </c>
    </row>
    <row r="787" spans="1:10">
      <c r="A787" s="28" t="str">
        <f>[1]ODBC!$A787</f>
        <v>Optodriver 12V/60W Thin Pwr Supply</v>
      </c>
      <c r="B787" s="29" t="str">
        <f>[1]ODBC!B787</f>
        <v>44444</v>
      </c>
      <c r="C787" s="30">
        <f>IFERROR(VLOOKUP($B787,[1]ODBC!$B:$H,2,FALSE),"")</f>
        <v>21.81</v>
      </c>
      <c r="D787" s="30">
        <f>IFERROR(VLOOKUP($B787,[1]ODBC!$B:$H,3,FALSE),"")</f>
        <v>39.262</v>
      </c>
      <c r="E787" s="30" t="str">
        <f>IFERROR(VLOOKUP($B787,[1]ODBC!$B:$H,4,FALSE),"")</f>
        <v>EA</v>
      </c>
      <c r="F787" s="31">
        <f>IFERROR(VLOOKUP($B787,[1]ODBC!$B:$H,5,FALSE),"")</f>
        <v>44.45</v>
      </c>
      <c r="G787" s="32">
        <f>[1]ODBC!G787</f>
        <v>0</v>
      </c>
      <c r="H787" s="33">
        <f>SUM([1]ODBC!H787)</f>
        <v>0</v>
      </c>
      <c r="I787" s="41" t="str">
        <f>'Vinyl cutting'!$B$2</f>
        <v>J36938</v>
      </c>
      <c r="J787" s="42">
        <f ca="1">(SUMIF('Freeform time and material'!$B$17:$B$30,B787,'Freeform time and material'!$G$17:$G$30)) +
(SUMIF('Vinyl cutting'!$B$17:$B$30,B787,'Vinyl cutting'!$G$17:$G$30)) +
(SUMIF('Vinyl cutting (2)'!$B$17:$B$30,B787,'Vinyl cutting (2)'!$G$17:$G$30)) +
(SUMIF('Apply vinyl graphics'!$B$17:$B$30,B787,'Apply vinyl graphics'!$G$17:$G$30)) +
(SUMIF('Apply vinyl graphics (2)'!$B$17:$B$30,B787,'Apply vinyl graphics (2)'!$G$17:$G$30)) +
(SUMIF('Alum pan sign'!$B$17:$B$30,B787,'Alum pan sign'!$G$17:$G$30)) +
(SUMIF('Alum pan sign (2)'!$B$17:$B$30,B787,'Alum pan sign (2)'!$G$17:$G$30)) +
(SUMIF('Economy pan sign'!$B$17:$B$30,B787,'Economy pan sign'!$G$17:$G$30)) +
(SUMIF('Post and panel sign'!$B$17:$B$30,B787,'Post and panel sign'!$G$17:$G$30)) +
(SUMIF('Post and panel sign (2)'!$B$17:$B$30,B787,'Post and panel sign (2)'!$G$17:$G$30)) +
(SUMIF('Flat panels only'!$B$17:$B$30,B787,'Flat panels only'!$G$17:$G$30)) +
(SUMIF('Flat panels only (2)'!$B$17:$B$30,B787,'Flat panels only (2)'!$G$17:$G$30)) +
(SUMIF('Routed panel shapes'!$B$18:$B$31,B787,'Routed panel shapes'!$G$18:$G$31)) +
(SUMIF('Routed panel shapes (2)'!$B$18:$B$31,B787,'Routed panel shapes (2)'!$G$18:$G$31)) +
(SUMIF('Routed face only'!$B$17:$B$30,B787,'Routed face only'!$G$17:$G$30)) +
(SUMIF('Routed face only (2)'!$B$17:$B$30,B787,'Routed face only (2)'!$G$17:$G$30)) +
(SUMIF('Routed alum faces letters'!$B$17:$B$30,B787,'Routed alum faces letters'!$G$17:$G$30)) +
(SUMIF('Routed alum faces letters (2)'!$B$17:$B$30,B787,'Routed alum faces letters (2)'!$G$17:$G$30)) +
(SUMIF('Routed push through acrylic'!$B$17:$B$30,B787,'Routed push through acrylic'!$G$17:$G$30)) +
(SUMIF('Routed push through acrylic (2)'!$B$17:$B$30,B787,'Routed push through acrylic (2)'!$G$17:$G$30)) +
(SUMIF('Sf routed cabinet'!$B$17:$B$30,B787,'Sf routed cabinet'!$G$17:$G$30)) +
(SUMIF('Sf routed cabinet (2)'!$B$17:$B$30,B787,'Sf routed cabinet (2)'!$G$17:$G$30)) +
(SUMIF('Df routed cabinet'!$B$17:$B$30,B787,'Df routed cabinet'!$G$17:$G$30)) +
(SUMIF('Df routed cabinet (2)'!$B$17:$B$30,B787,'Df routed cabinet (2)'!$G$17:$G$30)) +
(SUMIF('Sf acrylic cabinet'!$B$17:$B$30,B787,'Sf acrylic cabinet'!$G$17:$G$30)) +
(SUMIF('Sf acrylic cabinet (2)'!$B$17:$B$30,B787,'Sf acrylic cabinet (2)'!$G$17:$G$30)) +
(SUMIF('Economy Sf acrylic'!$B$17:$B$30,B787,'Economy Sf acrylic'!$G$17:$G$30)) +
(SUMIF('Df acrylic cabinet'!$B$17:$B$30,B787,'Df acrylic cabinet'!$G$17:$G$30)) +
(SUMIF('Df acrylic cabinet (2)'!$B$17:$B$30,B787,'Df acrylic cabinet (2)'!$G$17:$G$30)) +
(SUMIF('Sf flex cabinet'!$B$17:$B$30,B787,'Sf flex cabinet'!$G$17:$G$30)) +
(SUMIF('Sf flex cabinet (2)'!$B$17:$B$30,B787,'Sf flex cabinet (2)'!$G$17:$G$30)) +
(SUMIF('Df flex cabinet'!$B$17:$B$36,B787,'Df flex cabinet'!$G$17:$G$36)) +
(SUMIF('Df flex cabinet (2)'!$B$17:$B$36,B787,'Df flex cabinet (2)'!$G$17:$G$36)) +
(SUMIF('Pole cover'!$B$17:$B$30,B787,'Pole cover'!$G$17:$G$30)) +
(SUMIF('Pole cover (2)'!$B$17:$B$30,B787,'Pole cover (2)'!$G$17:$G$30)) +
(SUMIF('Structural Steel Fab'!$B$17:$B$29,B787,'Structural Steel Fab'!$G$17:$G$29)) +
(SUMIF(Reveal!$B$17:$B$30,B787,Reveal!$G$17:$G$30)) +
(SUMIF('Reveal (2)'!$B$17:$B$30,B787,'Reveal (2)'!$G$17:$G$30)) +
(SUMIF('Crown cove top'!$B$17:$B$30,B787,'Crown cove top'!$G$17:$G$30)) +
(SUMIF('EMC assembly'!$B$17:$B$30,B787,'EMC assembly'!$G$17:$G$30)) +
(SUMIF(Crating!$B$17:$B$29,B787,Crating!$G$17:$G$29)) +
(SUMIF('LED wiring'!$B$17:$B$30,B787,'LED wiring'!$G$17:$G$30)) +
(SUMIF('Changeable copy face'!$B$17:$B$30,B787,'Changeable copy face'!$G$17:$G$30)) +
(SUMIF('Flex face assembly'!$B$17:$B$30,B787,'Flex face assembly'!$G$17:$G$30)) +
(SUMIF('Routed face assembly'!$B$17:$B$30,B787,'Routed face assembly'!$G$17:$G$30)) +
(SUMIF('Paint calculation'!$B$17:$B$30,B787,'Paint calculation'!$G$17:$G$30)) +
(SUMIF('Trimcap letter face'!$B$17:$B$30,B787,'Trimcap letter face'!$G$17:$G$30)) +
(SUMIF('Trimcap letter face (2)'!$B$17:$B$30,B787,'Trimcap letter face (2)'!$G$17:$G$30)) +
(SUMIF('Channel letter fabrication'!$B$17:$B$30,B787,'Channel letter fabrication'!$G$17:$G$30)) +
(SUMIF('Channel letter fabrication (2)'!$B$17:$B$30,B787,'Channel letter fabrication (2)'!$G$17:$G$30))</f>
        <v>0</v>
      </c>
    </row>
    <row r="788" spans="1:10">
      <c r="A788" s="28" t="str">
        <f>[1]ODBC!$A788</f>
        <v>Quickmod 3 LED</v>
      </c>
      <c r="B788" s="29" t="str">
        <f>[1]ODBC!B788</f>
        <v>44603</v>
      </c>
      <c r="C788" s="30">
        <f>IFERROR(VLOOKUP($B788,[1]ODBC!$B:$H,2,FALSE),"")</f>
        <v>1.381</v>
      </c>
      <c r="D788" s="30">
        <f>IFERROR(VLOOKUP($B788,[1]ODBC!$B:$H,3,FALSE),"")</f>
        <v>2.4860000000000002</v>
      </c>
      <c r="E788" s="30" t="str">
        <f>IFERROR(VLOOKUP($B788,[1]ODBC!$B:$H,4,FALSE),"")</f>
        <v>MODULE</v>
      </c>
      <c r="F788" s="31">
        <f>IFERROR(VLOOKUP($B788,[1]ODBC!$B:$H,5,FALSE),"")</f>
        <v>44.45</v>
      </c>
      <c r="G788" s="32">
        <f>[1]ODBC!G788</f>
        <v>0</v>
      </c>
      <c r="H788" s="33">
        <f>SUM([1]ODBC!H788)</f>
        <v>45831</v>
      </c>
      <c r="I788" s="41" t="str">
        <f>'Vinyl cutting'!$B$2</f>
        <v>J36938</v>
      </c>
      <c r="J788" s="42">
        <f ca="1">(SUMIF('Freeform time and material'!$B$17:$B$30,B788,'Freeform time and material'!$G$17:$G$30)) +
(SUMIF('Vinyl cutting'!$B$17:$B$30,B788,'Vinyl cutting'!$G$17:$G$30)) +
(SUMIF('Vinyl cutting (2)'!$B$17:$B$30,B788,'Vinyl cutting (2)'!$G$17:$G$30)) +
(SUMIF('Apply vinyl graphics'!$B$17:$B$30,B788,'Apply vinyl graphics'!$G$17:$G$30)) +
(SUMIF('Apply vinyl graphics (2)'!$B$17:$B$30,B788,'Apply vinyl graphics (2)'!$G$17:$G$30)) +
(SUMIF('Alum pan sign'!$B$17:$B$30,B788,'Alum pan sign'!$G$17:$G$30)) +
(SUMIF('Alum pan sign (2)'!$B$17:$B$30,B788,'Alum pan sign (2)'!$G$17:$G$30)) +
(SUMIF('Economy pan sign'!$B$17:$B$30,B788,'Economy pan sign'!$G$17:$G$30)) +
(SUMIF('Post and panel sign'!$B$17:$B$30,B788,'Post and panel sign'!$G$17:$G$30)) +
(SUMIF('Post and panel sign (2)'!$B$17:$B$30,B788,'Post and panel sign (2)'!$G$17:$G$30)) +
(SUMIF('Flat panels only'!$B$17:$B$30,B788,'Flat panels only'!$G$17:$G$30)) +
(SUMIF('Flat panels only (2)'!$B$17:$B$30,B788,'Flat panels only (2)'!$G$17:$G$30)) +
(SUMIF('Routed panel shapes'!$B$18:$B$31,B788,'Routed panel shapes'!$G$18:$G$31)) +
(SUMIF('Routed panel shapes (2)'!$B$18:$B$31,B788,'Routed panel shapes (2)'!$G$18:$G$31)) +
(SUMIF('Routed face only'!$B$17:$B$30,B788,'Routed face only'!$G$17:$G$30)) +
(SUMIF('Routed face only (2)'!$B$17:$B$30,B788,'Routed face only (2)'!$G$17:$G$30)) +
(SUMIF('Routed alum faces letters'!$B$17:$B$30,B788,'Routed alum faces letters'!$G$17:$G$30)) +
(SUMIF('Routed alum faces letters (2)'!$B$17:$B$30,B788,'Routed alum faces letters (2)'!$G$17:$G$30)) +
(SUMIF('Routed push through acrylic'!$B$17:$B$30,B788,'Routed push through acrylic'!$G$17:$G$30)) +
(SUMIF('Routed push through acrylic (2)'!$B$17:$B$30,B788,'Routed push through acrylic (2)'!$G$17:$G$30)) +
(SUMIF('Sf routed cabinet'!$B$17:$B$30,B788,'Sf routed cabinet'!$G$17:$G$30)) +
(SUMIF('Sf routed cabinet (2)'!$B$17:$B$30,B788,'Sf routed cabinet (2)'!$G$17:$G$30)) +
(SUMIF('Df routed cabinet'!$B$17:$B$30,B788,'Df routed cabinet'!$G$17:$G$30)) +
(SUMIF('Df routed cabinet (2)'!$B$17:$B$30,B788,'Df routed cabinet (2)'!$G$17:$G$30)) +
(SUMIF('Sf acrylic cabinet'!$B$17:$B$30,B788,'Sf acrylic cabinet'!$G$17:$G$30)) +
(SUMIF('Sf acrylic cabinet (2)'!$B$17:$B$30,B788,'Sf acrylic cabinet (2)'!$G$17:$G$30)) +
(SUMIF('Economy Sf acrylic'!$B$17:$B$30,B788,'Economy Sf acrylic'!$G$17:$G$30)) +
(SUMIF('Df acrylic cabinet'!$B$17:$B$30,B788,'Df acrylic cabinet'!$G$17:$G$30)) +
(SUMIF('Df acrylic cabinet (2)'!$B$17:$B$30,B788,'Df acrylic cabinet (2)'!$G$17:$G$30)) +
(SUMIF('Sf flex cabinet'!$B$17:$B$30,B788,'Sf flex cabinet'!$G$17:$G$30)) +
(SUMIF('Sf flex cabinet (2)'!$B$17:$B$30,B788,'Sf flex cabinet (2)'!$G$17:$G$30)) +
(SUMIF('Df flex cabinet'!$B$17:$B$36,B788,'Df flex cabinet'!$G$17:$G$36)) +
(SUMIF('Df flex cabinet (2)'!$B$17:$B$36,B788,'Df flex cabinet (2)'!$G$17:$G$36)) +
(SUMIF('Pole cover'!$B$17:$B$30,B788,'Pole cover'!$G$17:$G$30)) +
(SUMIF('Pole cover (2)'!$B$17:$B$30,B788,'Pole cover (2)'!$G$17:$G$30)) +
(SUMIF('Structural Steel Fab'!$B$17:$B$29,B788,'Structural Steel Fab'!$G$17:$G$29)) +
(SUMIF(Reveal!$B$17:$B$30,B788,Reveal!$G$17:$G$30)) +
(SUMIF('Reveal (2)'!$B$17:$B$30,B788,'Reveal (2)'!$G$17:$G$30)) +
(SUMIF('Crown cove top'!$B$17:$B$30,B788,'Crown cove top'!$G$17:$G$30)) +
(SUMIF('EMC assembly'!$B$17:$B$30,B788,'EMC assembly'!$G$17:$G$30)) +
(SUMIF(Crating!$B$17:$B$29,B788,Crating!$G$17:$G$29)) +
(SUMIF('LED wiring'!$B$17:$B$30,B788,'LED wiring'!$G$17:$G$30)) +
(SUMIF('Changeable copy face'!$B$17:$B$30,B788,'Changeable copy face'!$G$17:$G$30)) +
(SUMIF('Flex face assembly'!$B$17:$B$30,B788,'Flex face assembly'!$G$17:$G$30)) +
(SUMIF('Routed face assembly'!$B$17:$B$30,B788,'Routed face assembly'!$G$17:$G$30)) +
(SUMIF('Paint calculation'!$B$17:$B$30,B788,'Paint calculation'!$G$17:$G$30)) +
(SUMIF('Trimcap letter face'!$B$17:$B$30,B788,'Trimcap letter face'!$G$17:$G$30)) +
(SUMIF('Trimcap letter face (2)'!$B$17:$B$30,B788,'Trimcap letter face (2)'!$G$17:$G$30)) +
(SUMIF('Channel letter fabrication'!$B$17:$B$30,B788,'Channel letter fabrication'!$G$17:$G$30)) +
(SUMIF('Channel letter fabrication (2)'!$B$17:$B$30,B788,'Channel letter fabrication (2)'!$G$17:$G$30))</f>
        <v>0</v>
      </c>
    </row>
    <row r="789" spans="1:10">
      <c r="A789" s="28" t="str">
        <f>[1]ODBC!$A789</f>
        <v>Quickmod 2 LED</v>
      </c>
      <c r="B789" s="29" t="str">
        <f>[1]ODBC!B789</f>
        <v>44610</v>
      </c>
      <c r="C789" s="30">
        <f>IFERROR(VLOOKUP($B789,[1]ODBC!$B:$H,2,FALSE),"")</f>
        <v>0.78200000000000003</v>
      </c>
      <c r="D789" s="30">
        <f>IFERROR(VLOOKUP($B789,[1]ODBC!$B:$H,3,FALSE),"")</f>
        <v>1.4079999999999999</v>
      </c>
      <c r="E789" s="30" t="str">
        <f>IFERROR(VLOOKUP($B789,[1]ODBC!$B:$H,4,FALSE),"")</f>
        <v>MODULE</v>
      </c>
      <c r="F789" s="31">
        <f>IFERROR(VLOOKUP($B789,[1]ODBC!$B:$H,5,FALSE),"")</f>
        <v>44.45</v>
      </c>
      <c r="G789" s="32">
        <f>[1]ODBC!G789</f>
        <v>0</v>
      </c>
      <c r="H789" s="33">
        <f>SUM([1]ODBC!H789)</f>
        <v>46015</v>
      </c>
      <c r="I789" s="41" t="str">
        <f>'Vinyl cutting'!$B$2</f>
        <v>J36938</v>
      </c>
      <c r="J789" s="42">
        <f ca="1">(SUMIF('Freeform time and material'!$B$17:$B$30,B789,'Freeform time and material'!$G$17:$G$30)) +
(SUMIF('Vinyl cutting'!$B$17:$B$30,B789,'Vinyl cutting'!$G$17:$G$30)) +
(SUMIF('Vinyl cutting (2)'!$B$17:$B$30,B789,'Vinyl cutting (2)'!$G$17:$G$30)) +
(SUMIF('Apply vinyl graphics'!$B$17:$B$30,B789,'Apply vinyl graphics'!$G$17:$G$30)) +
(SUMIF('Apply vinyl graphics (2)'!$B$17:$B$30,B789,'Apply vinyl graphics (2)'!$G$17:$G$30)) +
(SUMIF('Alum pan sign'!$B$17:$B$30,B789,'Alum pan sign'!$G$17:$G$30)) +
(SUMIF('Alum pan sign (2)'!$B$17:$B$30,B789,'Alum pan sign (2)'!$G$17:$G$30)) +
(SUMIF('Economy pan sign'!$B$17:$B$30,B789,'Economy pan sign'!$G$17:$G$30)) +
(SUMIF('Post and panel sign'!$B$17:$B$30,B789,'Post and panel sign'!$G$17:$G$30)) +
(SUMIF('Post and panel sign (2)'!$B$17:$B$30,B789,'Post and panel sign (2)'!$G$17:$G$30)) +
(SUMIF('Flat panels only'!$B$17:$B$30,B789,'Flat panels only'!$G$17:$G$30)) +
(SUMIF('Flat panels only (2)'!$B$17:$B$30,B789,'Flat panels only (2)'!$G$17:$G$30)) +
(SUMIF('Routed panel shapes'!$B$18:$B$31,B789,'Routed panel shapes'!$G$18:$G$31)) +
(SUMIF('Routed panel shapes (2)'!$B$18:$B$31,B789,'Routed panel shapes (2)'!$G$18:$G$31)) +
(SUMIF('Routed face only'!$B$17:$B$30,B789,'Routed face only'!$G$17:$G$30)) +
(SUMIF('Routed face only (2)'!$B$17:$B$30,B789,'Routed face only (2)'!$G$17:$G$30)) +
(SUMIF('Routed alum faces letters'!$B$17:$B$30,B789,'Routed alum faces letters'!$G$17:$G$30)) +
(SUMIF('Routed alum faces letters (2)'!$B$17:$B$30,B789,'Routed alum faces letters (2)'!$G$17:$G$30)) +
(SUMIF('Routed push through acrylic'!$B$17:$B$30,B789,'Routed push through acrylic'!$G$17:$G$30)) +
(SUMIF('Routed push through acrylic (2)'!$B$17:$B$30,B789,'Routed push through acrylic (2)'!$G$17:$G$30)) +
(SUMIF('Sf routed cabinet'!$B$17:$B$30,B789,'Sf routed cabinet'!$G$17:$G$30)) +
(SUMIF('Sf routed cabinet (2)'!$B$17:$B$30,B789,'Sf routed cabinet (2)'!$G$17:$G$30)) +
(SUMIF('Df routed cabinet'!$B$17:$B$30,B789,'Df routed cabinet'!$G$17:$G$30)) +
(SUMIF('Df routed cabinet (2)'!$B$17:$B$30,B789,'Df routed cabinet (2)'!$G$17:$G$30)) +
(SUMIF('Sf acrylic cabinet'!$B$17:$B$30,B789,'Sf acrylic cabinet'!$G$17:$G$30)) +
(SUMIF('Sf acrylic cabinet (2)'!$B$17:$B$30,B789,'Sf acrylic cabinet (2)'!$G$17:$G$30)) +
(SUMIF('Economy Sf acrylic'!$B$17:$B$30,B789,'Economy Sf acrylic'!$G$17:$G$30)) +
(SUMIF('Df acrylic cabinet'!$B$17:$B$30,B789,'Df acrylic cabinet'!$G$17:$G$30)) +
(SUMIF('Df acrylic cabinet (2)'!$B$17:$B$30,B789,'Df acrylic cabinet (2)'!$G$17:$G$30)) +
(SUMIF('Sf flex cabinet'!$B$17:$B$30,B789,'Sf flex cabinet'!$G$17:$G$30)) +
(SUMIF('Sf flex cabinet (2)'!$B$17:$B$30,B789,'Sf flex cabinet (2)'!$G$17:$G$30)) +
(SUMIF('Df flex cabinet'!$B$17:$B$36,B789,'Df flex cabinet'!$G$17:$G$36)) +
(SUMIF('Df flex cabinet (2)'!$B$17:$B$36,B789,'Df flex cabinet (2)'!$G$17:$G$36)) +
(SUMIF('Pole cover'!$B$17:$B$30,B789,'Pole cover'!$G$17:$G$30)) +
(SUMIF('Pole cover (2)'!$B$17:$B$30,B789,'Pole cover (2)'!$G$17:$G$30)) +
(SUMIF('Structural Steel Fab'!$B$17:$B$29,B789,'Structural Steel Fab'!$G$17:$G$29)) +
(SUMIF(Reveal!$B$17:$B$30,B789,Reveal!$G$17:$G$30)) +
(SUMIF('Reveal (2)'!$B$17:$B$30,B789,'Reveal (2)'!$G$17:$G$30)) +
(SUMIF('Crown cove top'!$B$17:$B$30,B789,'Crown cove top'!$G$17:$G$30)) +
(SUMIF('EMC assembly'!$B$17:$B$30,B789,'EMC assembly'!$G$17:$G$30)) +
(SUMIF(Crating!$B$17:$B$29,B789,Crating!$G$17:$G$29)) +
(SUMIF('LED wiring'!$B$17:$B$30,B789,'LED wiring'!$G$17:$G$30)) +
(SUMIF('Changeable copy face'!$B$17:$B$30,B789,'Changeable copy face'!$G$17:$G$30)) +
(SUMIF('Flex face assembly'!$B$17:$B$30,B789,'Flex face assembly'!$G$17:$G$30)) +
(SUMIF('Routed face assembly'!$B$17:$B$30,B789,'Routed face assembly'!$G$17:$G$30)) +
(SUMIF('Paint calculation'!$B$17:$B$30,B789,'Paint calculation'!$G$17:$G$30)) +
(SUMIF('Trimcap letter face'!$B$17:$B$30,B789,'Trimcap letter face'!$G$17:$G$30)) +
(SUMIF('Trimcap letter face (2)'!$B$17:$B$30,B789,'Trimcap letter face (2)'!$G$17:$G$30)) +
(SUMIF('Channel letter fabrication'!$B$17:$B$30,B789,'Channel letter fabrication'!$G$17:$G$30)) +
(SUMIF('Channel letter fabrication (2)'!$B$17:$B$30,B789,'Channel letter fabrication (2)'!$G$17:$G$30))</f>
        <v>0</v>
      </c>
    </row>
    <row r="790" spans="1:10">
      <c r="A790" s="28" t="str">
        <f>[1]ODBC!$A790</f>
        <v>Quickmod 4 LED</v>
      </c>
      <c r="B790" s="29" t="str">
        <f>[1]ODBC!B790</f>
        <v>44702</v>
      </c>
      <c r="C790" s="30">
        <f>IFERROR(VLOOKUP($B790,[1]ODBC!$B:$H,2,FALSE),"")</f>
        <v>1.73</v>
      </c>
      <c r="D790" s="30">
        <f>IFERROR(VLOOKUP($B790,[1]ODBC!$B:$H,3,FALSE),"")</f>
        <v>3.1139999999999999</v>
      </c>
      <c r="E790" s="30" t="str">
        <f>IFERROR(VLOOKUP($B790,[1]ODBC!$B:$H,4,FALSE),"")</f>
        <v>MODULE</v>
      </c>
      <c r="F790" s="31">
        <f>IFERROR(VLOOKUP($B790,[1]ODBC!$B:$H,5,FALSE),"")</f>
        <v>44.45</v>
      </c>
      <c r="G790" s="32">
        <f>[1]ODBC!G790</f>
        <v>0</v>
      </c>
      <c r="H790" s="33">
        <f>SUM([1]ODBC!H790)</f>
        <v>0</v>
      </c>
      <c r="I790" s="41" t="str">
        <f>'Vinyl cutting'!$B$2</f>
        <v>J36938</v>
      </c>
      <c r="J790" s="42">
        <f ca="1">(SUMIF('Freeform time and material'!$B$17:$B$30,B790,'Freeform time and material'!$G$17:$G$30)) +
(SUMIF('Vinyl cutting'!$B$17:$B$30,B790,'Vinyl cutting'!$G$17:$G$30)) +
(SUMIF('Vinyl cutting (2)'!$B$17:$B$30,B790,'Vinyl cutting (2)'!$G$17:$G$30)) +
(SUMIF('Apply vinyl graphics'!$B$17:$B$30,B790,'Apply vinyl graphics'!$G$17:$G$30)) +
(SUMIF('Apply vinyl graphics (2)'!$B$17:$B$30,B790,'Apply vinyl graphics (2)'!$G$17:$G$30)) +
(SUMIF('Alum pan sign'!$B$17:$B$30,B790,'Alum pan sign'!$G$17:$G$30)) +
(SUMIF('Alum pan sign (2)'!$B$17:$B$30,B790,'Alum pan sign (2)'!$G$17:$G$30)) +
(SUMIF('Economy pan sign'!$B$17:$B$30,B790,'Economy pan sign'!$G$17:$G$30)) +
(SUMIF('Post and panel sign'!$B$17:$B$30,B790,'Post and panel sign'!$G$17:$G$30)) +
(SUMIF('Post and panel sign (2)'!$B$17:$B$30,B790,'Post and panel sign (2)'!$G$17:$G$30)) +
(SUMIF('Flat panels only'!$B$17:$B$30,B790,'Flat panels only'!$G$17:$G$30)) +
(SUMIF('Flat panels only (2)'!$B$17:$B$30,B790,'Flat panels only (2)'!$G$17:$G$30)) +
(SUMIF('Routed panel shapes'!$B$18:$B$31,B790,'Routed panel shapes'!$G$18:$G$31)) +
(SUMIF('Routed panel shapes (2)'!$B$18:$B$31,B790,'Routed panel shapes (2)'!$G$18:$G$31)) +
(SUMIF('Routed face only'!$B$17:$B$30,B790,'Routed face only'!$G$17:$G$30)) +
(SUMIF('Routed face only (2)'!$B$17:$B$30,B790,'Routed face only (2)'!$G$17:$G$30)) +
(SUMIF('Routed alum faces letters'!$B$17:$B$30,B790,'Routed alum faces letters'!$G$17:$G$30)) +
(SUMIF('Routed alum faces letters (2)'!$B$17:$B$30,B790,'Routed alum faces letters (2)'!$G$17:$G$30)) +
(SUMIF('Routed push through acrylic'!$B$17:$B$30,B790,'Routed push through acrylic'!$G$17:$G$30)) +
(SUMIF('Routed push through acrylic (2)'!$B$17:$B$30,B790,'Routed push through acrylic (2)'!$G$17:$G$30)) +
(SUMIF('Sf routed cabinet'!$B$17:$B$30,B790,'Sf routed cabinet'!$G$17:$G$30)) +
(SUMIF('Sf routed cabinet (2)'!$B$17:$B$30,B790,'Sf routed cabinet (2)'!$G$17:$G$30)) +
(SUMIF('Df routed cabinet'!$B$17:$B$30,B790,'Df routed cabinet'!$G$17:$G$30)) +
(SUMIF('Df routed cabinet (2)'!$B$17:$B$30,B790,'Df routed cabinet (2)'!$G$17:$G$30)) +
(SUMIF('Sf acrylic cabinet'!$B$17:$B$30,B790,'Sf acrylic cabinet'!$G$17:$G$30)) +
(SUMIF('Sf acrylic cabinet (2)'!$B$17:$B$30,B790,'Sf acrylic cabinet (2)'!$G$17:$G$30)) +
(SUMIF('Economy Sf acrylic'!$B$17:$B$30,B790,'Economy Sf acrylic'!$G$17:$G$30)) +
(SUMIF('Df acrylic cabinet'!$B$17:$B$30,B790,'Df acrylic cabinet'!$G$17:$G$30)) +
(SUMIF('Df acrylic cabinet (2)'!$B$17:$B$30,B790,'Df acrylic cabinet (2)'!$G$17:$G$30)) +
(SUMIF('Sf flex cabinet'!$B$17:$B$30,B790,'Sf flex cabinet'!$G$17:$G$30)) +
(SUMIF('Sf flex cabinet (2)'!$B$17:$B$30,B790,'Sf flex cabinet (2)'!$G$17:$G$30)) +
(SUMIF('Df flex cabinet'!$B$17:$B$36,B790,'Df flex cabinet'!$G$17:$G$36)) +
(SUMIF('Df flex cabinet (2)'!$B$17:$B$36,B790,'Df flex cabinet (2)'!$G$17:$G$36)) +
(SUMIF('Pole cover'!$B$17:$B$30,B790,'Pole cover'!$G$17:$G$30)) +
(SUMIF('Pole cover (2)'!$B$17:$B$30,B790,'Pole cover (2)'!$G$17:$G$30)) +
(SUMIF('Structural Steel Fab'!$B$17:$B$29,B790,'Structural Steel Fab'!$G$17:$G$29)) +
(SUMIF(Reveal!$B$17:$B$30,B790,Reveal!$G$17:$G$30)) +
(SUMIF('Reveal (2)'!$B$17:$B$30,B790,'Reveal (2)'!$G$17:$G$30)) +
(SUMIF('Crown cove top'!$B$17:$B$30,B790,'Crown cove top'!$G$17:$G$30)) +
(SUMIF('EMC assembly'!$B$17:$B$30,B790,'EMC assembly'!$G$17:$G$30)) +
(SUMIF(Crating!$B$17:$B$29,B790,Crating!$G$17:$G$29)) +
(SUMIF('LED wiring'!$B$17:$B$30,B790,'LED wiring'!$G$17:$G$30)) +
(SUMIF('Changeable copy face'!$B$17:$B$30,B790,'Changeable copy face'!$G$17:$G$30)) +
(SUMIF('Flex face assembly'!$B$17:$B$30,B790,'Flex face assembly'!$G$17:$G$30)) +
(SUMIF('Routed face assembly'!$B$17:$B$30,B790,'Routed face assembly'!$G$17:$G$30)) +
(SUMIF('Paint calculation'!$B$17:$B$30,B790,'Paint calculation'!$G$17:$G$30)) +
(SUMIF('Trimcap letter face'!$B$17:$B$30,B790,'Trimcap letter face'!$G$17:$G$30)) +
(SUMIF('Trimcap letter face (2)'!$B$17:$B$30,B790,'Trimcap letter face (2)'!$G$17:$G$30)) +
(SUMIF('Channel letter fabrication'!$B$17:$B$30,B790,'Channel letter fabrication'!$G$17:$G$30)) +
(SUMIF('Channel letter fabrication (2)'!$B$17:$B$30,B790,'Channel letter fabrication (2)'!$G$17:$G$30))</f>
        <v>0</v>
      </c>
    </row>
    <row r="791" spans="1:10">
      <c r="A791" s="28" t="str">
        <f>[1]ODBC!$A791</f>
        <v>Sloan Prism Synergy Spec 24V</v>
      </c>
      <c r="B791" s="29" t="str">
        <f>[1]ODBC!B791</f>
        <v>44750</v>
      </c>
      <c r="C791" s="30">
        <f>IFERROR(VLOOKUP($B791,[1]ODBC!$B:$H,2,FALSE),"")</f>
        <v>1.829</v>
      </c>
      <c r="D791" s="30">
        <f>IFERROR(VLOOKUP($B791,[1]ODBC!$B:$H,3,FALSE),"")</f>
        <v>3.2930000000000001</v>
      </c>
      <c r="E791" s="30" t="str">
        <f>IFERROR(VLOOKUP($B791,[1]ODBC!$B:$H,4,FALSE),"")</f>
        <v>MODULE</v>
      </c>
      <c r="F791" s="31">
        <f>IFERROR(VLOOKUP($B791,[1]ODBC!$B:$H,5,FALSE),"")</f>
        <v>44.45</v>
      </c>
      <c r="G791" s="32">
        <f>[1]ODBC!G791</f>
        <v>0</v>
      </c>
      <c r="H791" s="33">
        <f>SUM([1]ODBC!H791)</f>
        <v>45945</v>
      </c>
      <c r="I791" s="41" t="str">
        <f>'Vinyl cutting'!$B$2</f>
        <v>J36938</v>
      </c>
      <c r="J791" s="42">
        <f ca="1">(SUMIF('Freeform time and material'!$B$17:$B$30,B791,'Freeform time and material'!$G$17:$G$30)) +
(SUMIF('Vinyl cutting'!$B$17:$B$30,B791,'Vinyl cutting'!$G$17:$G$30)) +
(SUMIF('Vinyl cutting (2)'!$B$17:$B$30,B791,'Vinyl cutting (2)'!$G$17:$G$30)) +
(SUMIF('Apply vinyl graphics'!$B$17:$B$30,B791,'Apply vinyl graphics'!$G$17:$G$30)) +
(SUMIF('Apply vinyl graphics (2)'!$B$17:$B$30,B791,'Apply vinyl graphics (2)'!$G$17:$G$30)) +
(SUMIF('Alum pan sign'!$B$17:$B$30,B791,'Alum pan sign'!$G$17:$G$30)) +
(SUMIF('Alum pan sign (2)'!$B$17:$B$30,B791,'Alum pan sign (2)'!$G$17:$G$30)) +
(SUMIF('Economy pan sign'!$B$17:$B$30,B791,'Economy pan sign'!$G$17:$G$30)) +
(SUMIF('Post and panel sign'!$B$17:$B$30,B791,'Post and panel sign'!$G$17:$G$30)) +
(SUMIF('Post and panel sign (2)'!$B$17:$B$30,B791,'Post and panel sign (2)'!$G$17:$G$30)) +
(SUMIF('Flat panels only'!$B$17:$B$30,B791,'Flat panels only'!$G$17:$G$30)) +
(SUMIF('Flat panels only (2)'!$B$17:$B$30,B791,'Flat panels only (2)'!$G$17:$G$30)) +
(SUMIF('Routed panel shapes'!$B$18:$B$31,B791,'Routed panel shapes'!$G$18:$G$31)) +
(SUMIF('Routed panel shapes (2)'!$B$18:$B$31,B791,'Routed panel shapes (2)'!$G$18:$G$31)) +
(SUMIF('Routed face only'!$B$17:$B$30,B791,'Routed face only'!$G$17:$G$30)) +
(SUMIF('Routed face only (2)'!$B$17:$B$30,B791,'Routed face only (2)'!$G$17:$G$30)) +
(SUMIF('Routed alum faces letters'!$B$17:$B$30,B791,'Routed alum faces letters'!$G$17:$G$30)) +
(SUMIF('Routed alum faces letters (2)'!$B$17:$B$30,B791,'Routed alum faces letters (2)'!$G$17:$G$30)) +
(SUMIF('Routed push through acrylic'!$B$17:$B$30,B791,'Routed push through acrylic'!$G$17:$G$30)) +
(SUMIF('Routed push through acrylic (2)'!$B$17:$B$30,B791,'Routed push through acrylic (2)'!$G$17:$G$30)) +
(SUMIF('Sf routed cabinet'!$B$17:$B$30,B791,'Sf routed cabinet'!$G$17:$G$30)) +
(SUMIF('Sf routed cabinet (2)'!$B$17:$B$30,B791,'Sf routed cabinet (2)'!$G$17:$G$30)) +
(SUMIF('Df routed cabinet'!$B$17:$B$30,B791,'Df routed cabinet'!$G$17:$G$30)) +
(SUMIF('Df routed cabinet (2)'!$B$17:$B$30,B791,'Df routed cabinet (2)'!$G$17:$G$30)) +
(SUMIF('Sf acrylic cabinet'!$B$17:$B$30,B791,'Sf acrylic cabinet'!$G$17:$G$30)) +
(SUMIF('Sf acrylic cabinet (2)'!$B$17:$B$30,B791,'Sf acrylic cabinet (2)'!$G$17:$G$30)) +
(SUMIF('Economy Sf acrylic'!$B$17:$B$30,B791,'Economy Sf acrylic'!$G$17:$G$30)) +
(SUMIF('Df acrylic cabinet'!$B$17:$B$30,B791,'Df acrylic cabinet'!$G$17:$G$30)) +
(SUMIF('Df acrylic cabinet (2)'!$B$17:$B$30,B791,'Df acrylic cabinet (2)'!$G$17:$G$30)) +
(SUMIF('Sf flex cabinet'!$B$17:$B$30,B791,'Sf flex cabinet'!$G$17:$G$30)) +
(SUMIF('Sf flex cabinet (2)'!$B$17:$B$30,B791,'Sf flex cabinet (2)'!$G$17:$G$30)) +
(SUMIF('Df flex cabinet'!$B$17:$B$36,B791,'Df flex cabinet'!$G$17:$G$36)) +
(SUMIF('Df flex cabinet (2)'!$B$17:$B$36,B791,'Df flex cabinet (2)'!$G$17:$G$36)) +
(SUMIF('Pole cover'!$B$17:$B$30,B791,'Pole cover'!$G$17:$G$30)) +
(SUMIF('Pole cover (2)'!$B$17:$B$30,B791,'Pole cover (2)'!$G$17:$G$30)) +
(SUMIF('Structural Steel Fab'!$B$17:$B$29,B791,'Structural Steel Fab'!$G$17:$G$29)) +
(SUMIF(Reveal!$B$17:$B$30,B791,Reveal!$G$17:$G$30)) +
(SUMIF('Reveal (2)'!$B$17:$B$30,B791,'Reveal (2)'!$G$17:$G$30)) +
(SUMIF('Crown cove top'!$B$17:$B$30,B791,'Crown cove top'!$G$17:$G$30)) +
(SUMIF('EMC assembly'!$B$17:$B$30,B791,'EMC assembly'!$G$17:$G$30)) +
(SUMIF(Crating!$B$17:$B$29,B791,Crating!$G$17:$G$29)) +
(SUMIF('LED wiring'!$B$17:$B$30,B791,'LED wiring'!$G$17:$G$30)) +
(SUMIF('Changeable copy face'!$B$17:$B$30,B791,'Changeable copy face'!$G$17:$G$30)) +
(SUMIF('Flex face assembly'!$B$17:$B$30,B791,'Flex face assembly'!$G$17:$G$30)) +
(SUMIF('Routed face assembly'!$B$17:$B$30,B791,'Routed face assembly'!$G$17:$G$30)) +
(SUMIF('Paint calculation'!$B$17:$B$30,B791,'Paint calculation'!$G$17:$G$30)) +
(SUMIF('Trimcap letter face'!$B$17:$B$30,B791,'Trimcap letter face'!$G$17:$G$30)) +
(SUMIF('Trimcap letter face (2)'!$B$17:$B$30,B791,'Trimcap letter face (2)'!$G$17:$G$30)) +
(SUMIF('Channel letter fabrication'!$B$17:$B$30,B791,'Channel letter fabrication'!$G$17:$G$30)) +
(SUMIF('Channel letter fabrication (2)'!$B$17:$B$30,B791,'Channel letter fabrication (2)'!$G$17:$G$30))</f>
        <v>130</v>
      </c>
    </row>
    <row r="792" spans="1:10">
      <c r="A792" s="28" t="str">
        <f>[1]ODBC!$A792</f>
        <v>LED Flood Light</v>
      </c>
      <c r="B792" s="29" t="str">
        <f>[1]ODBC!B792</f>
        <v>44800</v>
      </c>
      <c r="C792" s="30">
        <f>IFERROR(VLOOKUP($B792,[1]ODBC!$B:$H,2,FALSE),"")</f>
        <v>42.99</v>
      </c>
      <c r="D792" s="30">
        <f>IFERROR(VLOOKUP($B792,[1]ODBC!$B:$H,3,FALSE),"")</f>
        <v>77.39</v>
      </c>
      <c r="E792" s="30" t="str">
        <f>IFERROR(VLOOKUP($B792,[1]ODBC!$B:$H,4,FALSE),"")</f>
        <v>EA</v>
      </c>
      <c r="F792" s="31">
        <f>IFERROR(VLOOKUP($B792,[1]ODBC!$B:$H,5,FALSE),"")</f>
        <v>44.45</v>
      </c>
      <c r="G792" s="32">
        <f>[1]ODBC!G792</f>
        <v>0</v>
      </c>
      <c r="H792" s="33">
        <f>SUM([1]ODBC!H792)</f>
        <v>0</v>
      </c>
      <c r="I792" s="41" t="str">
        <f>'Vinyl cutting'!$B$2</f>
        <v>J36938</v>
      </c>
      <c r="J792" s="42">
        <f ca="1">(SUMIF('Freeform time and material'!$B$17:$B$30,B792,'Freeform time and material'!$G$17:$G$30)) +
(SUMIF('Vinyl cutting'!$B$17:$B$30,B792,'Vinyl cutting'!$G$17:$G$30)) +
(SUMIF('Vinyl cutting (2)'!$B$17:$B$30,B792,'Vinyl cutting (2)'!$G$17:$G$30)) +
(SUMIF('Apply vinyl graphics'!$B$17:$B$30,B792,'Apply vinyl graphics'!$G$17:$G$30)) +
(SUMIF('Apply vinyl graphics (2)'!$B$17:$B$30,B792,'Apply vinyl graphics (2)'!$G$17:$G$30)) +
(SUMIF('Alum pan sign'!$B$17:$B$30,B792,'Alum pan sign'!$G$17:$G$30)) +
(SUMIF('Alum pan sign (2)'!$B$17:$B$30,B792,'Alum pan sign (2)'!$G$17:$G$30)) +
(SUMIF('Economy pan sign'!$B$17:$B$30,B792,'Economy pan sign'!$G$17:$G$30)) +
(SUMIF('Post and panel sign'!$B$17:$B$30,B792,'Post and panel sign'!$G$17:$G$30)) +
(SUMIF('Post and panel sign (2)'!$B$17:$B$30,B792,'Post and panel sign (2)'!$G$17:$G$30)) +
(SUMIF('Flat panels only'!$B$17:$B$30,B792,'Flat panels only'!$G$17:$G$30)) +
(SUMIF('Flat panels only (2)'!$B$17:$B$30,B792,'Flat panels only (2)'!$G$17:$G$30)) +
(SUMIF('Routed panel shapes'!$B$18:$B$31,B792,'Routed panel shapes'!$G$18:$G$31)) +
(SUMIF('Routed panel shapes (2)'!$B$18:$B$31,B792,'Routed panel shapes (2)'!$G$18:$G$31)) +
(SUMIF('Routed face only'!$B$17:$B$30,B792,'Routed face only'!$G$17:$G$30)) +
(SUMIF('Routed face only (2)'!$B$17:$B$30,B792,'Routed face only (2)'!$G$17:$G$30)) +
(SUMIF('Routed alum faces letters'!$B$17:$B$30,B792,'Routed alum faces letters'!$G$17:$G$30)) +
(SUMIF('Routed alum faces letters (2)'!$B$17:$B$30,B792,'Routed alum faces letters (2)'!$G$17:$G$30)) +
(SUMIF('Routed push through acrylic'!$B$17:$B$30,B792,'Routed push through acrylic'!$G$17:$G$30)) +
(SUMIF('Routed push through acrylic (2)'!$B$17:$B$30,B792,'Routed push through acrylic (2)'!$G$17:$G$30)) +
(SUMIF('Sf routed cabinet'!$B$17:$B$30,B792,'Sf routed cabinet'!$G$17:$G$30)) +
(SUMIF('Sf routed cabinet (2)'!$B$17:$B$30,B792,'Sf routed cabinet (2)'!$G$17:$G$30)) +
(SUMIF('Df routed cabinet'!$B$17:$B$30,B792,'Df routed cabinet'!$G$17:$G$30)) +
(SUMIF('Df routed cabinet (2)'!$B$17:$B$30,B792,'Df routed cabinet (2)'!$G$17:$G$30)) +
(SUMIF('Sf acrylic cabinet'!$B$17:$B$30,B792,'Sf acrylic cabinet'!$G$17:$G$30)) +
(SUMIF('Sf acrylic cabinet (2)'!$B$17:$B$30,B792,'Sf acrylic cabinet (2)'!$G$17:$G$30)) +
(SUMIF('Economy Sf acrylic'!$B$17:$B$30,B792,'Economy Sf acrylic'!$G$17:$G$30)) +
(SUMIF('Df acrylic cabinet'!$B$17:$B$30,B792,'Df acrylic cabinet'!$G$17:$G$30)) +
(SUMIF('Df acrylic cabinet (2)'!$B$17:$B$30,B792,'Df acrylic cabinet (2)'!$G$17:$G$30)) +
(SUMIF('Sf flex cabinet'!$B$17:$B$30,B792,'Sf flex cabinet'!$G$17:$G$30)) +
(SUMIF('Sf flex cabinet (2)'!$B$17:$B$30,B792,'Sf flex cabinet (2)'!$G$17:$G$30)) +
(SUMIF('Df flex cabinet'!$B$17:$B$36,B792,'Df flex cabinet'!$G$17:$G$36)) +
(SUMIF('Df flex cabinet (2)'!$B$17:$B$36,B792,'Df flex cabinet (2)'!$G$17:$G$36)) +
(SUMIF('Pole cover'!$B$17:$B$30,B792,'Pole cover'!$G$17:$G$30)) +
(SUMIF('Pole cover (2)'!$B$17:$B$30,B792,'Pole cover (2)'!$G$17:$G$30)) +
(SUMIF('Structural Steel Fab'!$B$17:$B$29,B792,'Structural Steel Fab'!$G$17:$G$29)) +
(SUMIF(Reveal!$B$17:$B$30,B792,Reveal!$G$17:$G$30)) +
(SUMIF('Reveal (2)'!$B$17:$B$30,B792,'Reveal (2)'!$G$17:$G$30)) +
(SUMIF('Crown cove top'!$B$17:$B$30,B792,'Crown cove top'!$G$17:$G$30)) +
(SUMIF('EMC assembly'!$B$17:$B$30,B792,'EMC assembly'!$G$17:$G$30)) +
(SUMIF(Crating!$B$17:$B$29,B792,Crating!$G$17:$G$29)) +
(SUMIF('LED wiring'!$B$17:$B$30,B792,'LED wiring'!$G$17:$G$30)) +
(SUMIF('Changeable copy face'!$B$17:$B$30,B792,'Changeable copy face'!$G$17:$G$30)) +
(SUMIF('Flex face assembly'!$B$17:$B$30,B792,'Flex face assembly'!$G$17:$G$30)) +
(SUMIF('Routed face assembly'!$B$17:$B$30,B792,'Routed face assembly'!$G$17:$G$30)) +
(SUMIF('Paint calculation'!$B$17:$B$30,B792,'Paint calculation'!$G$17:$G$30)) +
(SUMIF('Trimcap letter face'!$B$17:$B$30,B792,'Trimcap letter face'!$G$17:$G$30)) +
(SUMIF('Trimcap letter face (2)'!$B$17:$B$30,B792,'Trimcap letter face (2)'!$G$17:$G$30)) +
(SUMIF('Channel letter fabrication'!$B$17:$B$30,B792,'Channel letter fabrication'!$G$17:$G$30)) +
(SUMIF('Channel letter fabrication (2)'!$B$17:$B$30,B792,'Channel letter fabrication (2)'!$G$17:$G$30))</f>
        <v>0</v>
      </c>
    </row>
    <row r="793" spans="1:10">
      <c r="A793" s="28" t="str">
        <f>[1]ODBC!$A793</f>
        <v>LED 42W - 400W HID REPLACEMENT</v>
      </c>
      <c r="B793" s="29" t="str">
        <f>[1]ODBC!B793</f>
        <v>44803</v>
      </c>
      <c r="C793" s="30">
        <f>IFERROR(VLOOKUP($B793,[1]ODBC!$B:$H,2,FALSE),"")</f>
        <v>61.81</v>
      </c>
      <c r="D793" s="30">
        <f>IFERROR(VLOOKUP($B793,[1]ODBC!$B:$H,3,FALSE),"")</f>
        <v>111.26900000000001</v>
      </c>
      <c r="E793" s="30" t="str">
        <f>IFERROR(VLOOKUP($B793,[1]ODBC!$B:$H,4,FALSE),"")</f>
        <v>EA</v>
      </c>
      <c r="F793" s="31">
        <f>IFERROR(VLOOKUP($B793,[1]ODBC!$B:$H,5,FALSE),"")</f>
        <v>44.45</v>
      </c>
      <c r="G793" s="32">
        <f>[1]ODBC!G793</f>
        <v>0</v>
      </c>
      <c r="H793" s="33">
        <f>SUM([1]ODBC!H793)</f>
        <v>45282</v>
      </c>
      <c r="I793" s="41" t="str">
        <f>'Vinyl cutting'!$B$2</f>
        <v>J36938</v>
      </c>
      <c r="J793" s="42">
        <f ca="1">(SUMIF('Freeform time and material'!$B$17:$B$30,B793,'Freeform time and material'!$G$17:$G$30)) +
(SUMIF('Vinyl cutting'!$B$17:$B$30,B793,'Vinyl cutting'!$G$17:$G$30)) +
(SUMIF('Vinyl cutting (2)'!$B$17:$B$30,B793,'Vinyl cutting (2)'!$G$17:$G$30)) +
(SUMIF('Apply vinyl graphics'!$B$17:$B$30,B793,'Apply vinyl graphics'!$G$17:$G$30)) +
(SUMIF('Apply vinyl graphics (2)'!$B$17:$B$30,B793,'Apply vinyl graphics (2)'!$G$17:$G$30)) +
(SUMIF('Alum pan sign'!$B$17:$B$30,B793,'Alum pan sign'!$G$17:$G$30)) +
(SUMIF('Alum pan sign (2)'!$B$17:$B$30,B793,'Alum pan sign (2)'!$G$17:$G$30)) +
(SUMIF('Economy pan sign'!$B$17:$B$30,B793,'Economy pan sign'!$G$17:$G$30)) +
(SUMIF('Post and panel sign'!$B$17:$B$30,B793,'Post and panel sign'!$G$17:$G$30)) +
(SUMIF('Post and panel sign (2)'!$B$17:$B$30,B793,'Post and panel sign (2)'!$G$17:$G$30)) +
(SUMIF('Flat panels only'!$B$17:$B$30,B793,'Flat panels only'!$G$17:$G$30)) +
(SUMIF('Flat panels only (2)'!$B$17:$B$30,B793,'Flat panels only (2)'!$G$17:$G$30)) +
(SUMIF('Routed panel shapes'!$B$18:$B$31,B793,'Routed panel shapes'!$G$18:$G$31)) +
(SUMIF('Routed panel shapes (2)'!$B$18:$B$31,B793,'Routed panel shapes (2)'!$G$18:$G$31)) +
(SUMIF('Routed face only'!$B$17:$B$30,B793,'Routed face only'!$G$17:$G$30)) +
(SUMIF('Routed face only (2)'!$B$17:$B$30,B793,'Routed face only (2)'!$G$17:$G$30)) +
(SUMIF('Routed alum faces letters'!$B$17:$B$30,B793,'Routed alum faces letters'!$G$17:$G$30)) +
(SUMIF('Routed alum faces letters (2)'!$B$17:$B$30,B793,'Routed alum faces letters (2)'!$G$17:$G$30)) +
(SUMIF('Routed push through acrylic'!$B$17:$B$30,B793,'Routed push through acrylic'!$G$17:$G$30)) +
(SUMIF('Routed push through acrylic (2)'!$B$17:$B$30,B793,'Routed push through acrylic (2)'!$G$17:$G$30)) +
(SUMIF('Sf routed cabinet'!$B$17:$B$30,B793,'Sf routed cabinet'!$G$17:$G$30)) +
(SUMIF('Sf routed cabinet (2)'!$B$17:$B$30,B793,'Sf routed cabinet (2)'!$G$17:$G$30)) +
(SUMIF('Df routed cabinet'!$B$17:$B$30,B793,'Df routed cabinet'!$G$17:$G$30)) +
(SUMIF('Df routed cabinet (2)'!$B$17:$B$30,B793,'Df routed cabinet (2)'!$G$17:$G$30)) +
(SUMIF('Sf acrylic cabinet'!$B$17:$B$30,B793,'Sf acrylic cabinet'!$G$17:$G$30)) +
(SUMIF('Sf acrylic cabinet (2)'!$B$17:$B$30,B793,'Sf acrylic cabinet (2)'!$G$17:$G$30)) +
(SUMIF('Economy Sf acrylic'!$B$17:$B$30,B793,'Economy Sf acrylic'!$G$17:$G$30)) +
(SUMIF('Df acrylic cabinet'!$B$17:$B$30,B793,'Df acrylic cabinet'!$G$17:$G$30)) +
(SUMIF('Df acrylic cabinet (2)'!$B$17:$B$30,B793,'Df acrylic cabinet (2)'!$G$17:$G$30)) +
(SUMIF('Sf flex cabinet'!$B$17:$B$30,B793,'Sf flex cabinet'!$G$17:$G$30)) +
(SUMIF('Sf flex cabinet (2)'!$B$17:$B$30,B793,'Sf flex cabinet (2)'!$G$17:$G$30)) +
(SUMIF('Df flex cabinet'!$B$17:$B$36,B793,'Df flex cabinet'!$G$17:$G$36)) +
(SUMIF('Df flex cabinet (2)'!$B$17:$B$36,B793,'Df flex cabinet (2)'!$G$17:$G$36)) +
(SUMIF('Pole cover'!$B$17:$B$30,B793,'Pole cover'!$G$17:$G$30)) +
(SUMIF('Pole cover (2)'!$B$17:$B$30,B793,'Pole cover (2)'!$G$17:$G$30)) +
(SUMIF('Structural Steel Fab'!$B$17:$B$29,B793,'Structural Steel Fab'!$G$17:$G$29)) +
(SUMIF(Reveal!$B$17:$B$30,B793,Reveal!$G$17:$G$30)) +
(SUMIF('Reveal (2)'!$B$17:$B$30,B793,'Reveal (2)'!$G$17:$G$30)) +
(SUMIF('Crown cove top'!$B$17:$B$30,B793,'Crown cove top'!$G$17:$G$30)) +
(SUMIF('EMC assembly'!$B$17:$B$30,B793,'EMC assembly'!$G$17:$G$30)) +
(SUMIF(Crating!$B$17:$B$29,B793,Crating!$G$17:$G$29)) +
(SUMIF('LED wiring'!$B$17:$B$30,B793,'LED wiring'!$G$17:$G$30)) +
(SUMIF('Changeable copy face'!$B$17:$B$30,B793,'Changeable copy face'!$G$17:$G$30)) +
(SUMIF('Flex face assembly'!$B$17:$B$30,B793,'Flex face assembly'!$G$17:$G$30)) +
(SUMIF('Routed face assembly'!$B$17:$B$30,B793,'Routed face assembly'!$G$17:$G$30)) +
(SUMIF('Paint calculation'!$B$17:$B$30,B793,'Paint calculation'!$G$17:$G$30)) +
(SUMIF('Trimcap letter face'!$B$17:$B$30,B793,'Trimcap letter face'!$G$17:$G$30)) +
(SUMIF('Trimcap letter face (2)'!$B$17:$B$30,B793,'Trimcap letter face (2)'!$G$17:$G$30)) +
(SUMIF('Channel letter fabrication'!$B$17:$B$30,B793,'Channel letter fabrication'!$G$17:$G$30)) +
(SUMIF('Channel letter fabrication (2)'!$B$17:$B$30,B793,'Channel letter fabrication (2)'!$G$17:$G$30))</f>
        <v>0</v>
      </c>
    </row>
    <row r="794" spans="1:10">
      <c r="A794" s="28" t="str">
        <f>[1]ODBC!$A794</f>
        <v>LED CORN BULB 54W - 175W EQUIVALENT</v>
      </c>
      <c r="B794" s="29" t="str">
        <f>[1]ODBC!B794</f>
        <v>44805</v>
      </c>
      <c r="C794" s="30">
        <f>IFERROR(VLOOKUP($B794,[1]ODBC!$B:$H,2,FALSE),"")</f>
        <v>62.16</v>
      </c>
      <c r="D794" s="30">
        <f>IFERROR(VLOOKUP($B794,[1]ODBC!$B:$H,3,FALSE),"")</f>
        <v>111.899</v>
      </c>
      <c r="E794" s="30" t="str">
        <f>IFERROR(VLOOKUP($B794,[1]ODBC!$B:$H,4,FALSE),"")</f>
        <v>EA</v>
      </c>
      <c r="F794" s="31">
        <f>IFERROR(VLOOKUP($B794,[1]ODBC!$B:$H,5,FALSE),"")</f>
        <v>44.45</v>
      </c>
      <c r="G794" s="32">
        <f>[1]ODBC!G794</f>
        <v>0</v>
      </c>
      <c r="H794" s="33">
        <f>SUM([1]ODBC!H794)</f>
        <v>0</v>
      </c>
      <c r="I794" s="41" t="str">
        <f>'Vinyl cutting'!$B$2</f>
        <v>J36938</v>
      </c>
      <c r="J794" s="42">
        <f ca="1">(SUMIF('Freeform time and material'!$B$17:$B$30,B794,'Freeform time and material'!$G$17:$G$30)) +
(SUMIF('Vinyl cutting'!$B$17:$B$30,B794,'Vinyl cutting'!$G$17:$G$30)) +
(SUMIF('Vinyl cutting (2)'!$B$17:$B$30,B794,'Vinyl cutting (2)'!$G$17:$G$30)) +
(SUMIF('Apply vinyl graphics'!$B$17:$B$30,B794,'Apply vinyl graphics'!$G$17:$G$30)) +
(SUMIF('Apply vinyl graphics (2)'!$B$17:$B$30,B794,'Apply vinyl graphics (2)'!$G$17:$G$30)) +
(SUMIF('Alum pan sign'!$B$17:$B$30,B794,'Alum pan sign'!$G$17:$G$30)) +
(SUMIF('Alum pan sign (2)'!$B$17:$B$30,B794,'Alum pan sign (2)'!$G$17:$G$30)) +
(SUMIF('Economy pan sign'!$B$17:$B$30,B794,'Economy pan sign'!$G$17:$G$30)) +
(SUMIF('Post and panel sign'!$B$17:$B$30,B794,'Post and panel sign'!$G$17:$G$30)) +
(SUMIF('Post and panel sign (2)'!$B$17:$B$30,B794,'Post and panel sign (2)'!$G$17:$G$30)) +
(SUMIF('Flat panels only'!$B$17:$B$30,B794,'Flat panels only'!$G$17:$G$30)) +
(SUMIF('Flat panels only (2)'!$B$17:$B$30,B794,'Flat panels only (2)'!$G$17:$G$30)) +
(SUMIF('Routed panel shapes'!$B$18:$B$31,B794,'Routed panel shapes'!$G$18:$G$31)) +
(SUMIF('Routed panel shapes (2)'!$B$18:$B$31,B794,'Routed panel shapes (2)'!$G$18:$G$31)) +
(SUMIF('Routed face only'!$B$17:$B$30,B794,'Routed face only'!$G$17:$G$30)) +
(SUMIF('Routed face only (2)'!$B$17:$B$30,B794,'Routed face only (2)'!$G$17:$G$30)) +
(SUMIF('Routed alum faces letters'!$B$17:$B$30,B794,'Routed alum faces letters'!$G$17:$G$30)) +
(SUMIF('Routed alum faces letters (2)'!$B$17:$B$30,B794,'Routed alum faces letters (2)'!$G$17:$G$30)) +
(SUMIF('Routed push through acrylic'!$B$17:$B$30,B794,'Routed push through acrylic'!$G$17:$G$30)) +
(SUMIF('Routed push through acrylic (2)'!$B$17:$B$30,B794,'Routed push through acrylic (2)'!$G$17:$G$30)) +
(SUMIF('Sf routed cabinet'!$B$17:$B$30,B794,'Sf routed cabinet'!$G$17:$G$30)) +
(SUMIF('Sf routed cabinet (2)'!$B$17:$B$30,B794,'Sf routed cabinet (2)'!$G$17:$G$30)) +
(SUMIF('Df routed cabinet'!$B$17:$B$30,B794,'Df routed cabinet'!$G$17:$G$30)) +
(SUMIF('Df routed cabinet (2)'!$B$17:$B$30,B794,'Df routed cabinet (2)'!$G$17:$G$30)) +
(SUMIF('Sf acrylic cabinet'!$B$17:$B$30,B794,'Sf acrylic cabinet'!$G$17:$G$30)) +
(SUMIF('Sf acrylic cabinet (2)'!$B$17:$B$30,B794,'Sf acrylic cabinet (2)'!$G$17:$G$30)) +
(SUMIF('Economy Sf acrylic'!$B$17:$B$30,B794,'Economy Sf acrylic'!$G$17:$G$30)) +
(SUMIF('Df acrylic cabinet'!$B$17:$B$30,B794,'Df acrylic cabinet'!$G$17:$G$30)) +
(SUMIF('Df acrylic cabinet (2)'!$B$17:$B$30,B794,'Df acrylic cabinet (2)'!$G$17:$G$30)) +
(SUMIF('Sf flex cabinet'!$B$17:$B$30,B794,'Sf flex cabinet'!$G$17:$G$30)) +
(SUMIF('Sf flex cabinet (2)'!$B$17:$B$30,B794,'Sf flex cabinet (2)'!$G$17:$G$30)) +
(SUMIF('Df flex cabinet'!$B$17:$B$36,B794,'Df flex cabinet'!$G$17:$G$36)) +
(SUMIF('Df flex cabinet (2)'!$B$17:$B$36,B794,'Df flex cabinet (2)'!$G$17:$G$36)) +
(SUMIF('Pole cover'!$B$17:$B$30,B794,'Pole cover'!$G$17:$G$30)) +
(SUMIF('Pole cover (2)'!$B$17:$B$30,B794,'Pole cover (2)'!$G$17:$G$30)) +
(SUMIF('Structural Steel Fab'!$B$17:$B$29,B794,'Structural Steel Fab'!$G$17:$G$29)) +
(SUMIF(Reveal!$B$17:$B$30,B794,Reveal!$G$17:$G$30)) +
(SUMIF('Reveal (2)'!$B$17:$B$30,B794,'Reveal (2)'!$G$17:$G$30)) +
(SUMIF('Crown cove top'!$B$17:$B$30,B794,'Crown cove top'!$G$17:$G$30)) +
(SUMIF('EMC assembly'!$B$17:$B$30,B794,'EMC assembly'!$G$17:$G$30)) +
(SUMIF(Crating!$B$17:$B$29,B794,Crating!$G$17:$G$29)) +
(SUMIF('LED wiring'!$B$17:$B$30,B794,'LED wiring'!$G$17:$G$30)) +
(SUMIF('Changeable copy face'!$B$17:$B$30,B794,'Changeable copy face'!$G$17:$G$30)) +
(SUMIF('Flex face assembly'!$B$17:$B$30,B794,'Flex face assembly'!$G$17:$G$30)) +
(SUMIF('Routed face assembly'!$B$17:$B$30,B794,'Routed face assembly'!$G$17:$G$30)) +
(SUMIF('Paint calculation'!$B$17:$B$30,B794,'Paint calculation'!$G$17:$G$30)) +
(SUMIF('Trimcap letter face'!$B$17:$B$30,B794,'Trimcap letter face'!$G$17:$G$30)) +
(SUMIF('Trimcap letter face (2)'!$B$17:$B$30,B794,'Trimcap letter face (2)'!$G$17:$G$30)) +
(SUMIF('Channel letter fabrication'!$B$17:$B$30,B794,'Channel letter fabrication'!$G$17:$G$30)) +
(SUMIF('Channel letter fabrication (2)'!$B$17:$B$30,B794,'Channel letter fabrication (2)'!$G$17:$G$30))</f>
        <v>0</v>
      </c>
    </row>
    <row r="795" spans="1:10">
      <c r="A795" s="28" t="str">
        <f>[1]ODBC!$A795</f>
        <v>LED CORN BULB 80W - 250W EQUIVALENT</v>
      </c>
      <c r="B795" s="29" t="str">
        <f>[1]ODBC!B795</f>
        <v>44810</v>
      </c>
      <c r="C795" s="30">
        <f>IFERROR(VLOOKUP($B795,[1]ODBC!$B:$H,2,FALSE),"")</f>
        <v>79.489999999999995</v>
      </c>
      <c r="D795" s="30">
        <f>IFERROR(VLOOKUP($B795,[1]ODBC!$B:$H,3,FALSE),"")</f>
        <v>143.096</v>
      </c>
      <c r="E795" s="30" t="str">
        <f>IFERROR(VLOOKUP($B795,[1]ODBC!$B:$H,4,FALSE),"")</f>
        <v>EA</v>
      </c>
      <c r="F795" s="31">
        <f>IFERROR(VLOOKUP($B795,[1]ODBC!$B:$H,5,FALSE),"")</f>
        <v>44.45</v>
      </c>
      <c r="G795" s="32">
        <f>[1]ODBC!G795</f>
        <v>0</v>
      </c>
      <c r="H795" s="33">
        <f>SUM([1]ODBC!H795)</f>
        <v>0</v>
      </c>
      <c r="I795" s="41" t="str">
        <f>'Vinyl cutting'!$B$2</f>
        <v>J36938</v>
      </c>
      <c r="J795" s="42">
        <f ca="1">(SUMIF('Freeform time and material'!$B$17:$B$30,B795,'Freeform time and material'!$G$17:$G$30)) +
(SUMIF('Vinyl cutting'!$B$17:$B$30,B795,'Vinyl cutting'!$G$17:$G$30)) +
(SUMIF('Vinyl cutting (2)'!$B$17:$B$30,B795,'Vinyl cutting (2)'!$G$17:$G$30)) +
(SUMIF('Apply vinyl graphics'!$B$17:$B$30,B795,'Apply vinyl graphics'!$G$17:$G$30)) +
(SUMIF('Apply vinyl graphics (2)'!$B$17:$B$30,B795,'Apply vinyl graphics (2)'!$G$17:$G$30)) +
(SUMIF('Alum pan sign'!$B$17:$B$30,B795,'Alum pan sign'!$G$17:$G$30)) +
(SUMIF('Alum pan sign (2)'!$B$17:$B$30,B795,'Alum pan sign (2)'!$G$17:$G$30)) +
(SUMIF('Economy pan sign'!$B$17:$B$30,B795,'Economy pan sign'!$G$17:$G$30)) +
(SUMIF('Post and panel sign'!$B$17:$B$30,B795,'Post and panel sign'!$G$17:$G$30)) +
(SUMIF('Post and panel sign (2)'!$B$17:$B$30,B795,'Post and panel sign (2)'!$G$17:$G$30)) +
(SUMIF('Flat panels only'!$B$17:$B$30,B795,'Flat panels only'!$G$17:$G$30)) +
(SUMIF('Flat panels only (2)'!$B$17:$B$30,B795,'Flat panels only (2)'!$G$17:$G$30)) +
(SUMIF('Routed panel shapes'!$B$18:$B$31,B795,'Routed panel shapes'!$G$18:$G$31)) +
(SUMIF('Routed panel shapes (2)'!$B$18:$B$31,B795,'Routed panel shapes (2)'!$G$18:$G$31)) +
(SUMIF('Routed face only'!$B$17:$B$30,B795,'Routed face only'!$G$17:$G$30)) +
(SUMIF('Routed face only (2)'!$B$17:$B$30,B795,'Routed face only (2)'!$G$17:$G$30)) +
(SUMIF('Routed alum faces letters'!$B$17:$B$30,B795,'Routed alum faces letters'!$G$17:$G$30)) +
(SUMIF('Routed alum faces letters (2)'!$B$17:$B$30,B795,'Routed alum faces letters (2)'!$G$17:$G$30)) +
(SUMIF('Routed push through acrylic'!$B$17:$B$30,B795,'Routed push through acrylic'!$G$17:$G$30)) +
(SUMIF('Routed push through acrylic (2)'!$B$17:$B$30,B795,'Routed push through acrylic (2)'!$G$17:$G$30)) +
(SUMIF('Sf routed cabinet'!$B$17:$B$30,B795,'Sf routed cabinet'!$G$17:$G$30)) +
(SUMIF('Sf routed cabinet (2)'!$B$17:$B$30,B795,'Sf routed cabinet (2)'!$G$17:$G$30)) +
(SUMIF('Df routed cabinet'!$B$17:$B$30,B795,'Df routed cabinet'!$G$17:$G$30)) +
(SUMIF('Df routed cabinet (2)'!$B$17:$B$30,B795,'Df routed cabinet (2)'!$G$17:$G$30)) +
(SUMIF('Sf acrylic cabinet'!$B$17:$B$30,B795,'Sf acrylic cabinet'!$G$17:$G$30)) +
(SUMIF('Sf acrylic cabinet (2)'!$B$17:$B$30,B795,'Sf acrylic cabinet (2)'!$G$17:$G$30)) +
(SUMIF('Economy Sf acrylic'!$B$17:$B$30,B795,'Economy Sf acrylic'!$G$17:$G$30)) +
(SUMIF('Df acrylic cabinet'!$B$17:$B$30,B795,'Df acrylic cabinet'!$G$17:$G$30)) +
(SUMIF('Df acrylic cabinet (2)'!$B$17:$B$30,B795,'Df acrylic cabinet (2)'!$G$17:$G$30)) +
(SUMIF('Sf flex cabinet'!$B$17:$B$30,B795,'Sf flex cabinet'!$G$17:$G$30)) +
(SUMIF('Sf flex cabinet (2)'!$B$17:$B$30,B795,'Sf flex cabinet (2)'!$G$17:$G$30)) +
(SUMIF('Df flex cabinet'!$B$17:$B$36,B795,'Df flex cabinet'!$G$17:$G$36)) +
(SUMIF('Df flex cabinet (2)'!$B$17:$B$36,B795,'Df flex cabinet (2)'!$G$17:$G$36)) +
(SUMIF('Pole cover'!$B$17:$B$30,B795,'Pole cover'!$G$17:$G$30)) +
(SUMIF('Pole cover (2)'!$B$17:$B$30,B795,'Pole cover (2)'!$G$17:$G$30)) +
(SUMIF('Structural Steel Fab'!$B$17:$B$29,B795,'Structural Steel Fab'!$G$17:$G$29)) +
(SUMIF(Reveal!$B$17:$B$30,B795,Reveal!$G$17:$G$30)) +
(SUMIF('Reveal (2)'!$B$17:$B$30,B795,'Reveal (2)'!$G$17:$G$30)) +
(SUMIF('Crown cove top'!$B$17:$B$30,B795,'Crown cove top'!$G$17:$G$30)) +
(SUMIF('EMC assembly'!$B$17:$B$30,B795,'EMC assembly'!$G$17:$G$30)) +
(SUMIF(Crating!$B$17:$B$29,B795,Crating!$G$17:$G$29)) +
(SUMIF('LED wiring'!$B$17:$B$30,B795,'LED wiring'!$G$17:$G$30)) +
(SUMIF('Changeable copy face'!$B$17:$B$30,B795,'Changeable copy face'!$G$17:$G$30)) +
(SUMIF('Flex face assembly'!$B$17:$B$30,B795,'Flex face assembly'!$G$17:$G$30)) +
(SUMIF('Routed face assembly'!$B$17:$B$30,B795,'Routed face assembly'!$G$17:$G$30)) +
(SUMIF('Paint calculation'!$B$17:$B$30,B795,'Paint calculation'!$G$17:$G$30)) +
(SUMIF('Trimcap letter face'!$B$17:$B$30,B795,'Trimcap letter face'!$G$17:$G$30)) +
(SUMIF('Trimcap letter face (2)'!$B$17:$B$30,B795,'Trimcap letter face (2)'!$G$17:$G$30)) +
(SUMIF('Channel letter fabrication'!$B$17:$B$30,B795,'Channel letter fabrication'!$G$17:$G$30)) +
(SUMIF('Channel letter fabrication (2)'!$B$17:$B$30,B795,'Channel letter fabrication (2)'!$G$17:$G$30))</f>
        <v>0</v>
      </c>
    </row>
    <row r="796" spans="1:10">
      <c r="A796" s="28" t="str">
        <f>[1]ODBC!$A796</f>
        <v>LED CORN BULB 120W - 400W EQUIVALENT</v>
      </c>
      <c r="B796" s="29" t="str">
        <f>[1]ODBC!B796</f>
        <v>44815</v>
      </c>
      <c r="C796" s="30">
        <f>IFERROR(VLOOKUP($B796,[1]ODBC!$B:$H,2,FALSE),"")</f>
        <v>92.04</v>
      </c>
      <c r="D796" s="30">
        <f>IFERROR(VLOOKUP($B796,[1]ODBC!$B:$H,3,FALSE),"")</f>
        <v>165.68899999999999</v>
      </c>
      <c r="E796" s="30" t="str">
        <f>IFERROR(VLOOKUP($B796,[1]ODBC!$B:$H,4,FALSE),"")</f>
        <v>EA</v>
      </c>
      <c r="F796" s="31">
        <f>IFERROR(VLOOKUP($B796,[1]ODBC!$B:$H,5,FALSE),"")</f>
        <v>44.45</v>
      </c>
      <c r="G796" s="32">
        <f>[1]ODBC!G796</f>
        <v>0</v>
      </c>
      <c r="H796" s="33">
        <f>SUM([1]ODBC!H796)</f>
        <v>0</v>
      </c>
      <c r="I796" s="41" t="str">
        <f>'Vinyl cutting'!$B$2</f>
        <v>J36938</v>
      </c>
      <c r="J796" s="42">
        <f ca="1">(SUMIF('Freeform time and material'!$B$17:$B$30,B796,'Freeform time and material'!$G$17:$G$30)) +
(SUMIF('Vinyl cutting'!$B$17:$B$30,B796,'Vinyl cutting'!$G$17:$G$30)) +
(SUMIF('Vinyl cutting (2)'!$B$17:$B$30,B796,'Vinyl cutting (2)'!$G$17:$G$30)) +
(SUMIF('Apply vinyl graphics'!$B$17:$B$30,B796,'Apply vinyl graphics'!$G$17:$G$30)) +
(SUMIF('Apply vinyl graphics (2)'!$B$17:$B$30,B796,'Apply vinyl graphics (2)'!$G$17:$G$30)) +
(SUMIF('Alum pan sign'!$B$17:$B$30,B796,'Alum pan sign'!$G$17:$G$30)) +
(SUMIF('Alum pan sign (2)'!$B$17:$B$30,B796,'Alum pan sign (2)'!$G$17:$G$30)) +
(SUMIF('Economy pan sign'!$B$17:$B$30,B796,'Economy pan sign'!$G$17:$G$30)) +
(SUMIF('Post and panel sign'!$B$17:$B$30,B796,'Post and panel sign'!$G$17:$G$30)) +
(SUMIF('Post and panel sign (2)'!$B$17:$B$30,B796,'Post and panel sign (2)'!$G$17:$G$30)) +
(SUMIF('Flat panels only'!$B$17:$B$30,B796,'Flat panels only'!$G$17:$G$30)) +
(SUMIF('Flat panels only (2)'!$B$17:$B$30,B796,'Flat panels only (2)'!$G$17:$G$30)) +
(SUMIF('Routed panel shapes'!$B$18:$B$31,B796,'Routed panel shapes'!$G$18:$G$31)) +
(SUMIF('Routed panel shapes (2)'!$B$18:$B$31,B796,'Routed panel shapes (2)'!$G$18:$G$31)) +
(SUMIF('Routed face only'!$B$17:$B$30,B796,'Routed face only'!$G$17:$G$30)) +
(SUMIF('Routed face only (2)'!$B$17:$B$30,B796,'Routed face only (2)'!$G$17:$G$30)) +
(SUMIF('Routed alum faces letters'!$B$17:$B$30,B796,'Routed alum faces letters'!$G$17:$G$30)) +
(SUMIF('Routed alum faces letters (2)'!$B$17:$B$30,B796,'Routed alum faces letters (2)'!$G$17:$G$30)) +
(SUMIF('Routed push through acrylic'!$B$17:$B$30,B796,'Routed push through acrylic'!$G$17:$G$30)) +
(SUMIF('Routed push through acrylic (2)'!$B$17:$B$30,B796,'Routed push through acrylic (2)'!$G$17:$G$30)) +
(SUMIF('Sf routed cabinet'!$B$17:$B$30,B796,'Sf routed cabinet'!$G$17:$G$30)) +
(SUMIF('Sf routed cabinet (2)'!$B$17:$B$30,B796,'Sf routed cabinet (2)'!$G$17:$G$30)) +
(SUMIF('Df routed cabinet'!$B$17:$B$30,B796,'Df routed cabinet'!$G$17:$G$30)) +
(SUMIF('Df routed cabinet (2)'!$B$17:$B$30,B796,'Df routed cabinet (2)'!$G$17:$G$30)) +
(SUMIF('Sf acrylic cabinet'!$B$17:$B$30,B796,'Sf acrylic cabinet'!$G$17:$G$30)) +
(SUMIF('Sf acrylic cabinet (2)'!$B$17:$B$30,B796,'Sf acrylic cabinet (2)'!$G$17:$G$30)) +
(SUMIF('Economy Sf acrylic'!$B$17:$B$30,B796,'Economy Sf acrylic'!$G$17:$G$30)) +
(SUMIF('Df acrylic cabinet'!$B$17:$B$30,B796,'Df acrylic cabinet'!$G$17:$G$30)) +
(SUMIF('Df acrylic cabinet (2)'!$B$17:$B$30,B796,'Df acrylic cabinet (2)'!$G$17:$G$30)) +
(SUMIF('Sf flex cabinet'!$B$17:$B$30,B796,'Sf flex cabinet'!$G$17:$G$30)) +
(SUMIF('Sf flex cabinet (2)'!$B$17:$B$30,B796,'Sf flex cabinet (2)'!$G$17:$G$30)) +
(SUMIF('Df flex cabinet'!$B$17:$B$36,B796,'Df flex cabinet'!$G$17:$G$36)) +
(SUMIF('Df flex cabinet (2)'!$B$17:$B$36,B796,'Df flex cabinet (2)'!$G$17:$G$36)) +
(SUMIF('Pole cover'!$B$17:$B$30,B796,'Pole cover'!$G$17:$G$30)) +
(SUMIF('Pole cover (2)'!$B$17:$B$30,B796,'Pole cover (2)'!$G$17:$G$30)) +
(SUMIF('Structural Steel Fab'!$B$17:$B$29,B796,'Structural Steel Fab'!$G$17:$G$29)) +
(SUMIF(Reveal!$B$17:$B$30,B796,Reveal!$G$17:$G$30)) +
(SUMIF('Reveal (2)'!$B$17:$B$30,B796,'Reveal (2)'!$G$17:$G$30)) +
(SUMIF('Crown cove top'!$B$17:$B$30,B796,'Crown cove top'!$G$17:$G$30)) +
(SUMIF('EMC assembly'!$B$17:$B$30,B796,'EMC assembly'!$G$17:$G$30)) +
(SUMIF(Crating!$B$17:$B$29,B796,Crating!$G$17:$G$29)) +
(SUMIF('LED wiring'!$B$17:$B$30,B796,'LED wiring'!$G$17:$G$30)) +
(SUMIF('Changeable copy face'!$B$17:$B$30,B796,'Changeable copy face'!$G$17:$G$30)) +
(SUMIF('Flex face assembly'!$B$17:$B$30,B796,'Flex face assembly'!$G$17:$G$30)) +
(SUMIF('Routed face assembly'!$B$17:$B$30,B796,'Routed face assembly'!$G$17:$G$30)) +
(SUMIF('Paint calculation'!$B$17:$B$30,B796,'Paint calculation'!$G$17:$G$30)) +
(SUMIF('Trimcap letter face'!$B$17:$B$30,B796,'Trimcap letter face'!$G$17:$G$30)) +
(SUMIF('Trimcap letter face (2)'!$B$17:$B$30,B796,'Trimcap letter face (2)'!$G$17:$G$30)) +
(SUMIF('Channel letter fabrication'!$B$17:$B$30,B796,'Channel letter fabrication'!$G$17:$G$30)) +
(SUMIF('Channel letter fabrication (2)'!$B$17:$B$30,B796,'Channel letter fabrication (2)'!$G$17:$G$30))</f>
        <v>0</v>
      </c>
    </row>
    <row r="797" spans="1:10">
      <c r="A797" s="28" t="str">
        <f>[1]ODBC!$A797</f>
        <v>Adhesive Plastic Tie Base 2way</v>
      </c>
      <c r="B797" s="29" t="str">
        <f>[1]ODBC!B797</f>
        <v>45000</v>
      </c>
      <c r="C797" s="30">
        <f>IFERROR(VLOOKUP($B797,[1]ODBC!$B:$H,2,FALSE),"")</f>
        <v>0.14899999999999999</v>
      </c>
      <c r="D797" s="30">
        <f>IFERROR(VLOOKUP($B797,[1]ODBC!$B:$H,3,FALSE),"")</f>
        <v>0.26800000000000002</v>
      </c>
      <c r="E797" s="30" t="str">
        <f>IFERROR(VLOOKUP($B797,[1]ODBC!$B:$H,4,FALSE),"")</f>
        <v>EA</v>
      </c>
      <c r="F797" s="31">
        <f>IFERROR(VLOOKUP($B797,[1]ODBC!$B:$H,5,FALSE),"")</f>
        <v>44.45</v>
      </c>
      <c r="G797" s="32">
        <f>[1]ODBC!G797</f>
        <v>0</v>
      </c>
      <c r="H797" s="33">
        <f>SUM([1]ODBC!H797)</f>
        <v>45932</v>
      </c>
      <c r="I797" s="41" t="str">
        <f>'Vinyl cutting'!$B$2</f>
        <v>J36938</v>
      </c>
      <c r="J797" s="42">
        <f ca="1">(SUMIF('Freeform time and material'!$B$17:$B$30,B797,'Freeform time and material'!$G$17:$G$30)) +
(SUMIF('Vinyl cutting'!$B$17:$B$30,B797,'Vinyl cutting'!$G$17:$G$30)) +
(SUMIF('Vinyl cutting (2)'!$B$17:$B$30,B797,'Vinyl cutting (2)'!$G$17:$G$30)) +
(SUMIF('Apply vinyl graphics'!$B$17:$B$30,B797,'Apply vinyl graphics'!$G$17:$G$30)) +
(SUMIF('Apply vinyl graphics (2)'!$B$17:$B$30,B797,'Apply vinyl graphics (2)'!$G$17:$G$30)) +
(SUMIF('Alum pan sign'!$B$17:$B$30,B797,'Alum pan sign'!$G$17:$G$30)) +
(SUMIF('Alum pan sign (2)'!$B$17:$B$30,B797,'Alum pan sign (2)'!$G$17:$G$30)) +
(SUMIF('Economy pan sign'!$B$17:$B$30,B797,'Economy pan sign'!$G$17:$G$30)) +
(SUMIF('Post and panel sign'!$B$17:$B$30,B797,'Post and panel sign'!$G$17:$G$30)) +
(SUMIF('Post and panel sign (2)'!$B$17:$B$30,B797,'Post and panel sign (2)'!$G$17:$G$30)) +
(SUMIF('Flat panels only'!$B$17:$B$30,B797,'Flat panels only'!$G$17:$G$30)) +
(SUMIF('Flat panels only (2)'!$B$17:$B$30,B797,'Flat panels only (2)'!$G$17:$G$30)) +
(SUMIF('Routed panel shapes'!$B$18:$B$31,B797,'Routed panel shapes'!$G$18:$G$31)) +
(SUMIF('Routed panel shapes (2)'!$B$18:$B$31,B797,'Routed panel shapes (2)'!$G$18:$G$31)) +
(SUMIF('Routed face only'!$B$17:$B$30,B797,'Routed face only'!$G$17:$G$30)) +
(SUMIF('Routed face only (2)'!$B$17:$B$30,B797,'Routed face only (2)'!$G$17:$G$30)) +
(SUMIF('Routed alum faces letters'!$B$17:$B$30,B797,'Routed alum faces letters'!$G$17:$G$30)) +
(SUMIF('Routed alum faces letters (2)'!$B$17:$B$30,B797,'Routed alum faces letters (2)'!$G$17:$G$30)) +
(SUMIF('Routed push through acrylic'!$B$17:$B$30,B797,'Routed push through acrylic'!$G$17:$G$30)) +
(SUMIF('Routed push through acrylic (2)'!$B$17:$B$30,B797,'Routed push through acrylic (2)'!$G$17:$G$30)) +
(SUMIF('Sf routed cabinet'!$B$17:$B$30,B797,'Sf routed cabinet'!$G$17:$G$30)) +
(SUMIF('Sf routed cabinet (2)'!$B$17:$B$30,B797,'Sf routed cabinet (2)'!$G$17:$G$30)) +
(SUMIF('Df routed cabinet'!$B$17:$B$30,B797,'Df routed cabinet'!$G$17:$G$30)) +
(SUMIF('Df routed cabinet (2)'!$B$17:$B$30,B797,'Df routed cabinet (2)'!$G$17:$G$30)) +
(SUMIF('Sf acrylic cabinet'!$B$17:$B$30,B797,'Sf acrylic cabinet'!$G$17:$G$30)) +
(SUMIF('Sf acrylic cabinet (2)'!$B$17:$B$30,B797,'Sf acrylic cabinet (2)'!$G$17:$G$30)) +
(SUMIF('Economy Sf acrylic'!$B$17:$B$30,B797,'Economy Sf acrylic'!$G$17:$G$30)) +
(SUMIF('Df acrylic cabinet'!$B$17:$B$30,B797,'Df acrylic cabinet'!$G$17:$G$30)) +
(SUMIF('Df acrylic cabinet (2)'!$B$17:$B$30,B797,'Df acrylic cabinet (2)'!$G$17:$G$30)) +
(SUMIF('Sf flex cabinet'!$B$17:$B$30,B797,'Sf flex cabinet'!$G$17:$G$30)) +
(SUMIF('Sf flex cabinet (2)'!$B$17:$B$30,B797,'Sf flex cabinet (2)'!$G$17:$G$30)) +
(SUMIF('Df flex cabinet'!$B$17:$B$36,B797,'Df flex cabinet'!$G$17:$G$36)) +
(SUMIF('Df flex cabinet (2)'!$B$17:$B$36,B797,'Df flex cabinet (2)'!$G$17:$G$36)) +
(SUMIF('Pole cover'!$B$17:$B$30,B797,'Pole cover'!$G$17:$G$30)) +
(SUMIF('Pole cover (2)'!$B$17:$B$30,B797,'Pole cover (2)'!$G$17:$G$30)) +
(SUMIF('Structural Steel Fab'!$B$17:$B$29,B797,'Structural Steel Fab'!$G$17:$G$29)) +
(SUMIF(Reveal!$B$17:$B$30,B797,Reveal!$G$17:$G$30)) +
(SUMIF('Reveal (2)'!$B$17:$B$30,B797,'Reveal (2)'!$G$17:$G$30)) +
(SUMIF('Crown cove top'!$B$17:$B$30,B797,'Crown cove top'!$G$17:$G$30)) +
(SUMIF('EMC assembly'!$B$17:$B$30,B797,'EMC assembly'!$G$17:$G$30)) +
(SUMIF(Crating!$B$17:$B$29,B797,Crating!$G$17:$G$29)) +
(SUMIF('LED wiring'!$B$17:$B$30,B797,'LED wiring'!$G$17:$G$30)) +
(SUMIF('Changeable copy face'!$B$17:$B$30,B797,'Changeable copy face'!$G$17:$G$30)) +
(SUMIF('Flex face assembly'!$B$17:$B$30,B797,'Flex face assembly'!$G$17:$G$30)) +
(SUMIF('Routed face assembly'!$B$17:$B$30,B797,'Routed face assembly'!$G$17:$G$30)) +
(SUMIF('Paint calculation'!$B$17:$B$30,B797,'Paint calculation'!$G$17:$G$30)) +
(SUMIF('Trimcap letter face'!$B$17:$B$30,B797,'Trimcap letter face'!$G$17:$G$30)) +
(SUMIF('Trimcap letter face (2)'!$B$17:$B$30,B797,'Trimcap letter face (2)'!$G$17:$G$30)) +
(SUMIF('Channel letter fabrication'!$B$17:$B$30,B797,'Channel letter fabrication'!$G$17:$G$30)) +
(SUMIF('Channel letter fabrication (2)'!$B$17:$B$30,B797,'Channel letter fabrication (2)'!$G$17:$G$30))</f>
        <v>0</v>
      </c>
    </row>
    <row r="798" spans="1:10">
      <c r="A798" s="28" t="str">
        <f>[1]ODBC!$A798</f>
        <v>ROCOX 120 Flashers</v>
      </c>
      <c r="B798" s="29" t="str">
        <f>[1]ODBC!B798</f>
        <v>46005</v>
      </c>
      <c r="C798" s="30">
        <f>IFERROR(VLOOKUP($B798,[1]ODBC!$B:$H,2,FALSE),"")</f>
        <v>333.34</v>
      </c>
      <c r="D798" s="30">
        <f>IFERROR(VLOOKUP($B798,[1]ODBC!$B:$H,3,FALSE),"")</f>
        <v>600.072</v>
      </c>
      <c r="E798" s="30" t="str">
        <f>IFERROR(VLOOKUP($B798,[1]ODBC!$B:$H,4,FALSE),"")</f>
        <v>EA</v>
      </c>
      <c r="F798" s="31">
        <f>IFERROR(VLOOKUP($B798,[1]ODBC!$B:$H,5,FALSE),"")</f>
        <v>44.45</v>
      </c>
      <c r="G798" s="32">
        <f>[1]ODBC!G798</f>
        <v>0</v>
      </c>
      <c r="H798" s="33">
        <f>SUM([1]ODBC!H798)</f>
        <v>0</v>
      </c>
      <c r="I798" s="41" t="str">
        <f>'Vinyl cutting'!$B$2</f>
        <v>J36938</v>
      </c>
      <c r="J798" s="42">
        <f ca="1">(SUMIF('Freeform time and material'!$B$17:$B$30,B798,'Freeform time and material'!$G$17:$G$30)) +
(SUMIF('Vinyl cutting'!$B$17:$B$30,B798,'Vinyl cutting'!$G$17:$G$30)) +
(SUMIF('Vinyl cutting (2)'!$B$17:$B$30,B798,'Vinyl cutting (2)'!$G$17:$G$30)) +
(SUMIF('Apply vinyl graphics'!$B$17:$B$30,B798,'Apply vinyl graphics'!$G$17:$G$30)) +
(SUMIF('Apply vinyl graphics (2)'!$B$17:$B$30,B798,'Apply vinyl graphics (2)'!$G$17:$G$30)) +
(SUMIF('Alum pan sign'!$B$17:$B$30,B798,'Alum pan sign'!$G$17:$G$30)) +
(SUMIF('Alum pan sign (2)'!$B$17:$B$30,B798,'Alum pan sign (2)'!$G$17:$G$30)) +
(SUMIF('Economy pan sign'!$B$17:$B$30,B798,'Economy pan sign'!$G$17:$G$30)) +
(SUMIF('Post and panel sign'!$B$17:$B$30,B798,'Post and panel sign'!$G$17:$G$30)) +
(SUMIF('Post and panel sign (2)'!$B$17:$B$30,B798,'Post and panel sign (2)'!$G$17:$G$30)) +
(SUMIF('Flat panels only'!$B$17:$B$30,B798,'Flat panels only'!$G$17:$G$30)) +
(SUMIF('Flat panels only (2)'!$B$17:$B$30,B798,'Flat panels only (2)'!$G$17:$G$30)) +
(SUMIF('Routed panel shapes'!$B$18:$B$31,B798,'Routed panel shapes'!$G$18:$G$31)) +
(SUMIF('Routed panel shapes (2)'!$B$18:$B$31,B798,'Routed panel shapes (2)'!$G$18:$G$31)) +
(SUMIF('Routed face only'!$B$17:$B$30,B798,'Routed face only'!$G$17:$G$30)) +
(SUMIF('Routed face only (2)'!$B$17:$B$30,B798,'Routed face only (2)'!$G$17:$G$30)) +
(SUMIF('Routed alum faces letters'!$B$17:$B$30,B798,'Routed alum faces letters'!$G$17:$G$30)) +
(SUMIF('Routed alum faces letters (2)'!$B$17:$B$30,B798,'Routed alum faces letters (2)'!$G$17:$G$30)) +
(SUMIF('Routed push through acrylic'!$B$17:$B$30,B798,'Routed push through acrylic'!$G$17:$G$30)) +
(SUMIF('Routed push through acrylic (2)'!$B$17:$B$30,B798,'Routed push through acrylic (2)'!$G$17:$G$30)) +
(SUMIF('Sf routed cabinet'!$B$17:$B$30,B798,'Sf routed cabinet'!$G$17:$G$30)) +
(SUMIF('Sf routed cabinet (2)'!$B$17:$B$30,B798,'Sf routed cabinet (2)'!$G$17:$G$30)) +
(SUMIF('Df routed cabinet'!$B$17:$B$30,B798,'Df routed cabinet'!$G$17:$G$30)) +
(SUMIF('Df routed cabinet (2)'!$B$17:$B$30,B798,'Df routed cabinet (2)'!$G$17:$G$30)) +
(SUMIF('Sf acrylic cabinet'!$B$17:$B$30,B798,'Sf acrylic cabinet'!$G$17:$G$30)) +
(SUMIF('Sf acrylic cabinet (2)'!$B$17:$B$30,B798,'Sf acrylic cabinet (2)'!$G$17:$G$30)) +
(SUMIF('Economy Sf acrylic'!$B$17:$B$30,B798,'Economy Sf acrylic'!$G$17:$G$30)) +
(SUMIF('Df acrylic cabinet'!$B$17:$B$30,B798,'Df acrylic cabinet'!$G$17:$G$30)) +
(SUMIF('Df acrylic cabinet (2)'!$B$17:$B$30,B798,'Df acrylic cabinet (2)'!$G$17:$G$30)) +
(SUMIF('Sf flex cabinet'!$B$17:$B$30,B798,'Sf flex cabinet'!$G$17:$G$30)) +
(SUMIF('Sf flex cabinet (2)'!$B$17:$B$30,B798,'Sf flex cabinet (2)'!$G$17:$G$30)) +
(SUMIF('Df flex cabinet'!$B$17:$B$36,B798,'Df flex cabinet'!$G$17:$G$36)) +
(SUMIF('Df flex cabinet (2)'!$B$17:$B$36,B798,'Df flex cabinet (2)'!$G$17:$G$36)) +
(SUMIF('Pole cover'!$B$17:$B$30,B798,'Pole cover'!$G$17:$G$30)) +
(SUMIF('Pole cover (2)'!$B$17:$B$30,B798,'Pole cover (2)'!$G$17:$G$30)) +
(SUMIF('Structural Steel Fab'!$B$17:$B$29,B798,'Structural Steel Fab'!$G$17:$G$29)) +
(SUMIF(Reveal!$B$17:$B$30,B798,Reveal!$G$17:$G$30)) +
(SUMIF('Reveal (2)'!$B$17:$B$30,B798,'Reveal (2)'!$G$17:$G$30)) +
(SUMIF('Crown cove top'!$B$17:$B$30,B798,'Crown cove top'!$G$17:$G$30)) +
(SUMIF('EMC assembly'!$B$17:$B$30,B798,'EMC assembly'!$G$17:$G$30)) +
(SUMIF(Crating!$B$17:$B$29,B798,Crating!$G$17:$G$29)) +
(SUMIF('LED wiring'!$B$17:$B$30,B798,'LED wiring'!$G$17:$G$30)) +
(SUMIF('Changeable copy face'!$B$17:$B$30,B798,'Changeable copy face'!$G$17:$G$30)) +
(SUMIF('Flex face assembly'!$B$17:$B$30,B798,'Flex face assembly'!$G$17:$G$30)) +
(SUMIF('Routed face assembly'!$B$17:$B$30,B798,'Routed face assembly'!$G$17:$G$30)) +
(SUMIF('Paint calculation'!$B$17:$B$30,B798,'Paint calculation'!$G$17:$G$30)) +
(SUMIF('Trimcap letter face'!$B$17:$B$30,B798,'Trimcap letter face'!$G$17:$G$30)) +
(SUMIF('Trimcap letter face (2)'!$B$17:$B$30,B798,'Trimcap letter face (2)'!$G$17:$G$30)) +
(SUMIF('Channel letter fabrication'!$B$17:$B$30,B798,'Channel letter fabrication'!$G$17:$G$30)) +
(SUMIF('Channel letter fabrication (2)'!$B$17:$B$30,B798,'Channel letter fabrication (2)'!$G$17:$G$30))</f>
        <v>0</v>
      </c>
    </row>
    <row r="799" spans="1:10">
      <c r="A799" s="28" t="str">
        <f>[1]ODBC!$A799</f>
        <v>ROCOX 210 Flashers</v>
      </c>
      <c r="B799" s="29" t="str">
        <f>[1]ODBC!B799</f>
        <v>46010</v>
      </c>
      <c r="C799" s="30">
        <f>IFERROR(VLOOKUP($B799,[1]ODBC!$B:$H,2,FALSE),"")</f>
        <v>151.05000000000001</v>
      </c>
      <c r="D799" s="30">
        <f>IFERROR(VLOOKUP($B799,[1]ODBC!$B:$H,3,FALSE),"")</f>
        <v>271.91699999999997</v>
      </c>
      <c r="E799" s="30" t="str">
        <f>IFERROR(VLOOKUP($B799,[1]ODBC!$B:$H,4,FALSE),"")</f>
        <v>EA</v>
      </c>
      <c r="F799" s="31">
        <f>IFERROR(VLOOKUP($B799,[1]ODBC!$B:$H,5,FALSE),"")</f>
        <v>44.45</v>
      </c>
      <c r="G799" s="32">
        <f>[1]ODBC!G799</f>
        <v>0</v>
      </c>
      <c r="H799" s="33">
        <f>SUM([1]ODBC!H799)</f>
        <v>0</v>
      </c>
      <c r="I799" s="41" t="str">
        <f>'Vinyl cutting'!$B$2</f>
        <v>J36938</v>
      </c>
      <c r="J799" s="42">
        <f ca="1">(SUMIF('Freeform time and material'!$B$17:$B$30,B799,'Freeform time and material'!$G$17:$G$30)) +
(SUMIF('Vinyl cutting'!$B$17:$B$30,B799,'Vinyl cutting'!$G$17:$G$30)) +
(SUMIF('Vinyl cutting (2)'!$B$17:$B$30,B799,'Vinyl cutting (2)'!$G$17:$G$30)) +
(SUMIF('Apply vinyl graphics'!$B$17:$B$30,B799,'Apply vinyl graphics'!$G$17:$G$30)) +
(SUMIF('Apply vinyl graphics (2)'!$B$17:$B$30,B799,'Apply vinyl graphics (2)'!$G$17:$G$30)) +
(SUMIF('Alum pan sign'!$B$17:$B$30,B799,'Alum pan sign'!$G$17:$G$30)) +
(SUMIF('Alum pan sign (2)'!$B$17:$B$30,B799,'Alum pan sign (2)'!$G$17:$G$30)) +
(SUMIF('Economy pan sign'!$B$17:$B$30,B799,'Economy pan sign'!$G$17:$G$30)) +
(SUMIF('Post and panel sign'!$B$17:$B$30,B799,'Post and panel sign'!$G$17:$G$30)) +
(SUMIF('Post and panel sign (2)'!$B$17:$B$30,B799,'Post and panel sign (2)'!$G$17:$G$30)) +
(SUMIF('Flat panels only'!$B$17:$B$30,B799,'Flat panels only'!$G$17:$G$30)) +
(SUMIF('Flat panels only (2)'!$B$17:$B$30,B799,'Flat panels only (2)'!$G$17:$G$30)) +
(SUMIF('Routed panel shapes'!$B$18:$B$31,B799,'Routed panel shapes'!$G$18:$G$31)) +
(SUMIF('Routed panel shapes (2)'!$B$18:$B$31,B799,'Routed panel shapes (2)'!$G$18:$G$31)) +
(SUMIF('Routed face only'!$B$17:$B$30,B799,'Routed face only'!$G$17:$G$30)) +
(SUMIF('Routed face only (2)'!$B$17:$B$30,B799,'Routed face only (2)'!$G$17:$G$30)) +
(SUMIF('Routed alum faces letters'!$B$17:$B$30,B799,'Routed alum faces letters'!$G$17:$G$30)) +
(SUMIF('Routed alum faces letters (2)'!$B$17:$B$30,B799,'Routed alum faces letters (2)'!$G$17:$G$30)) +
(SUMIF('Routed push through acrylic'!$B$17:$B$30,B799,'Routed push through acrylic'!$G$17:$G$30)) +
(SUMIF('Routed push through acrylic (2)'!$B$17:$B$30,B799,'Routed push through acrylic (2)'!$G$17:$G$30)) +
(SUMIF('Sf routed cabinet'!$B$17:$B$30,B799,'Sf routed cabinet'!$G$17:$G$30)) +
(SUMIF('Sf routed cabinet (2)'!$B$17:$B$30,B799,'Sf routed cabinet (2)'!$G$17:$G$30)) +
(SUMIF('Df routed cabinet'!$B$17:$B$30,B799,'Df routed cabinet'!$G$17:$G$30)) +
(SUMIF('Df routed cabinet (2)'!$B$17:$B$30,B799,'Df routed cabinet (2)'!$G$17:$G$30)) +
(SUMIF('Sf acrylic cabinet'!$B$17:$B$30,B799,'Sf acrylic cabinet'!$G$17:$G$30)) +
(SUMIF('Sf acrylic cabinet (2)'!$B$17:$B$30,B799,'Sf acrylic cabinet (2)'!$G$17:$G$30)) +
(SUMIF('Economy Sf acrylic'!$B$17:$B$30,B799,'Economy Sf acrylic'!$G$17:$G$30)) +
(SUMIF('Df acrylic cabinet'!$B$17:$B$30,B799,'Df acrylic cabinet'!$G$17:$G$30)) +
(SUMIF('Df acrylic cabinet (2)'!$B$17:$B$30,B799,'Df acrylic cabinet (2)'!$G$17:$G$30)) +
(SUMIF('Sf flex cabinet'!$B$17:$B$30,B799,'Sf flex cabinet'!$G$17:$G$30)) +
(SUMIF('Sf flex cabinet (2)'!$B$17:$B$30,B799,'Sf flex cabinet (2)'!$G$17:$G$30)) +
(SUMIF('Df flex cabinet'!$B$17:$B$36,B799,'Df flex cabinet'!$G$17:$G$36)) +
(SUMIF('Df flex cabinet (2)'!$B$17:$B$36,B799,'Df flex cabinet (2)'!$G$17:$G$36)) +
(SUMIF('Pole cover'!$B$17:$B$30,B799,'Pole cover'!$G$17:$G$30)) +
(SUMIF('Pole cover (2)'!$B$17:$B$30,B799,'Pole cover (2)'!$G$17:$G$30)) +
(SUMIF('Structural Steel Fab'!$B$17:$B$29,B799,'Structural Steel Fab'!$G$17:$G$29)) +
(SUMIF(Reveal!$B$17:$B$30,B799,Reveal!$G$17:$G$30)) +
(SUMIF('Reveal (2)'!$B$17:$B$30,B799,'Reveal (2)'!$G$17:$G$30)) +
(SUMIF('Crown cove top'!$B$17:$B$30,B799,'Crown cove top'!$G$17:$G$30)) +
(SUMIF('EMC assembly'!$B$17:$B$30,B799,'EMC assembly'!$G$17:$G$30)) +
(SUMIF(Crating!$B$17:$B$29,B799,Crating!$G$17:$G$29)) +
(SUMIF('LED wiring'!$B$17:$B$30,B799,'LED wiring'!$G$17:$G$30)) +
(SUMIF('Changeable copy face'!$B$17:$B$30,B799,'Changeable copy face'!$G$17:$G$30)) +
(SUMIF('Flex face assembly'!$B$17:$B$30,B799,'Flex face assembly'!$G$17:$G$30)) +
(SUMIF('Routed face assembly'!$B$17:$B$30,B799,'Routed face assembly'!$G$17:$G$30)) +
(SUMIF('Paint calculation'!$B$17:$B$30,B799,'Paint calculation'!$G$17:$G$30)) +
(SUMIF('Trimcap letter face'!$B$17:$B$30,B799,'Trimcap letter face'!$G$17:$G$30)) +
(SUMIF('Trimcap letter face (2)'!$B$17:$B$30,B799,'Trimcap letter face (2)'!$G$17:$G$30)) +
(SUMIF('Channel letter fabrication'!$B$17:$B$30,B799,'Channel letter fabrication'!$G$17:$G$30)) +
(SUMIF('Channel letter fabrication (2)'!$B$17:$B$30,B799,'Channel letter fabrication (2)'!$G$17:$G$30))</f>
        <v>0</v>
      </c>
    </row>
    <row r="800" spans="1:10">
      <c r="A800" s="28" t="str">
        <f>[1]ODBC!$A800</f>
        <v>ROCOX 310 Flashers</v>
      </c>
      <c r="B800" s="29" t="str">
        <f>[1]ODBC!B800</f>
        <v>46020</v>
      </c>
      <c r="C800" s="30">
        <f>IFERROR(VLOOKUP($B800,[1]ODBC!$B:$H,2,FALSE),"")</f>
        <v>161.46</v>
      </c>
      <c r="D800" s="30">
        <f>IFERROR(VLOOKUP($B800,[1]ODBC!$B:$H,3,FALSE),"")</f>
        <v>290.65699999999998</v>
      </c>
      <c r="E800" s="30" t="str">
        <f>IFERROR(VLOOKUP($B800,[1]ODBC!$B:$H,4,FALSE),"")</f>
        <v>EA</v>
      </c>
      <c r="F800" s="31">
        <f>IFERROR(VLOOKUP($B800,[1]ODBC!$B:$H,5,FALSE),"")</f>
        <v>44.45</v>
      </c>
      <c r="G800" s="32">
        <f>[1]ODBC!G800</f>
        <v>0</v>
      </c>
      <c r="H800" s="33">
        <f>SUM([1]ODBC!H800)</f>
        <v>0</v>
      </c>
      <c r="I800" s="41" t="str">
        <f>'Vinyl cutting'!$B$2</f>
        <v>J36938</v>
      </c>
      <c r="J800" s="42">
        <f ca="1">(SUMIF('Freeform time and material'!$B$17:$B$30,B800,'Freeform time and material'!$G$17:$G$30)) +
(SUMIF('Vinyl cutting'!$B$17:$B$30,B800,'Vinyl cutting'!$G$17:$G$30)) +
(SUMIF('Vinyl cutting (2)'!$B$17:$B$30,B800,'Vinyl cutting (2)'!$G$17:$G$30)) +
(SUMIF('Apply vinyl graphics'!$B$17:$B$30,B800,'Apply vinyl graphics'!$G$17:$G$30)) +
(SUMIF('Apply vinyl graphics (2)'!$B$17:$B$30,B800,'Apply vinyl graphics (2)'!$G$17:$G$30)) +
(SUMIF('Alum pan sign'!$B$17:$B$30,B800,'Alum pan sign'!$G$17:$G$30)) +
(SUMIF('Alum pan sign (2)'!$B$17:$B$30,B800,'Alum pan sign (2)'!$G$17:$G$30)) +
(SUMIF('Economy pan sign'!$B$17:$B$30,B800,'Economy pan sign'!$G$17:$G$30)) +
(SUMIF('Post and panel sign'!$B$17:$B$30,B800,'Post and panel sign'!$G$17:$G$30)) +
(SUMIF('Post and panel sign (2)'!$B$17:$B$30,B800,'Post and panel sign (2)'!$G$17:$G$30)) +
(SUMIF('Flat panels only'!$B$17:$B$30,B800,'Flat panels only'!$G$17:$G$30)) +
(SUMIF('Flat panels only (2)'!$B$17:$B$30,B800,'Flat panels only (2)'!$G$17:$G$30)) +
(SUMIF('Routed panel shapes'!$B$18:$B$31,B800,'Routed panel shapes'!$G$18:$G$31)) +
(SUMIF('Routed panel shapes (2)'!$B$18:$B$31,B800,'Routed panel shapes (2)'!$G$18:$G$31)) +
(SUMIF('Routed face only'!$B$17:$B$30,B800,'Routed face only'!$G$17:$G$30)) +
(SUMIF('Routed face only (2)'!$B$17:$B$30,B800,'Routed face only (2)'!$G$17:$G$30)) +
(SUMIF('Routed alum faces letters'!$B$17:$B$30,B800,'Routed alum faces letters'!$G$17:$G$30)) +
(SUMIF('Routed alum faces letters (2)'!$B$17:$B$30,B800,'Routed alum faces letters (2)'!$G$17:$G$30)) +
(SUMIF('Routed push through acrylic'!$B$17:$B$30,B800,'Routed push through acrylic'!$G$17:$G$30)) +
(SUMIF('Routed push through acrylic (2)'!$B$17:$B$30,B800,'Routed push through acrylic (2)'!$G$17:$G$30)) +
(SUMIF('Sf routed cabinet'!$B$17:$B$30,B800,'Sf routed cabinet'!$G$17:$G$30)) +
(SUMIF('Sf routed cabinet (2)'!$B$17:$B$30,B800,'Sf routed cabinet (2)'!$G$17:$G$30)) +
(SUMIF('Df routed cabinet'!$B$17:$B$30,B800,'Df routed cabinet'!$G$17:$G$30)) +
(SUMIF('Df routed cabinet (2)'!$B$17:$B$30,B800,'Df routed cabinet (2)'!$G$17:$G$30)) +
(SUMIF('Sf acrylic cabinet'!$B$17:$B$30,B800,'Sf acrylic cabinet'!$G$17:$G$30)) +
(SUMIF('Sf acrylic cabinet (2)'!$B$17:$B$30,B800,'Sf acrylic cabinet (2)'!$G$17:$G$30)) +
(SUMIF('Economy Sf acrylic'!$B$17:$B$30,B800,'Economy Sf acrylic'!$G$17:$G$30)) +
(SUMIF('Df acrylic cabinet'!$B$17:$B$30,B800,'Df acrylic cabinet'!$G$17:$G$30)) +
(SUMIF('Df acrylic cabinet (2)'!$B$17:$B$30,B800,'Df acrylic cabinet (2)'!$G$17:$G$30)) +
(SUMIF('Sf flex cabinet'!$B$17:$B$30,B800,'Sf flex cabinet'!$G$17:$G$30)) +
(SUMIF('Sf flex cabinet (2)'!$B$17:$B$30,B800,'Sf flex cabinet (2)'!$G$17:$G$30)) +
(SUMIF('Df flex cabinet'!$B$17:$B$36,B800,'Df flex cabinet'!$G$17:$G$36)) +
(SUMIF('Df flex cabinet (2)'!$B$17:$B$36,B800,'Df flex cabinet (2)'!$G$17:$G$36)) +
(SUMIF('Pole cover'!$B$17:$B$30,B800,'Pole cover'!$G$17:$G$30)) +
(SUMIF('Pole cover (2)'!$B$17:$B$30,B800,'Pole cover (2)'!$G$17:$G$30)) +
(SUMIF('Structural Steel Fab'!$B$17:$B$29,B800,'Structural Steel Fab'!$G$17:$G$29)) +
(SUMIF(Reveal!$B$17:$B$30,B800,Reveal!$G$17:$G$30)) +
(SUMIF('Reveal (2)'!$B$17:$B$30,B800,'Reveal (2)'!$G$17:$G$30)) +
(SUMIF('Crown cove top'!$B$17:$B$30,B800,'Crown cove top'!$G$17:$G$30)) +
(SUMIF('EMC assembly'!$B$17:$B$30,B800,'EMC assembly'!$G$17:$G$30)) +
(SUMIF(Crating!$B$17:$B$29,B800,Crating!$G$17:$G$29)) +
(SUMIF('LED wiring'!$B$17:$B$30,B800,'LED wiring'!$G$17:$G$30)) +
(SUMIF('Changeable copy face'!$B$17:$B$30,B800,'Changeable copy face'!$G$17:$G$30)) +
(SUMIF('Flex face assembly'!$B$17:$B$30,B800,'Flex face assembly'!$G$17:$G$30)) +
(SUMIF('Routed face assembly'!$B$17:$B$30,B800,'Routed face assembly'!$G$17:$G$30)) +
(SUMIF('Paint calculation'!$B$17:$B$30,B800,'Paint calculation'!$G$17:$G$30)) +
(SUMIF('Trimcap letter face'!$B$17:$B$30,B800,'Trimcap letter face'!$G$17:$G$30)) +
(SUMIF('Trimcap letter face (2)'!$B$17:$B$30,B800,'Trimcap letter face (2)'!$G$17:$G$30)) +
(SUMIF('Channel letter fabrication'!$B$17:$B$30,B800,'Channel letter fabrication'!$G$17:$G$30)) +
(SUMIF('Channel letter fabrication (2)'!$B$17:$B$30,B800,'Channel letter fabrication (2)'!$G$17:$G$30))</f>
        <v>0</v>
      </c>
    </row>
    <row r="801" spans="1:10">
      <c r="A801" s="28" t="str">
        <f>[1]ODBC!$A801</f>
        <v>ROCOX 410 Flashers</v>
      </c>
      <c r="B801" s="29" t="str">
        <f>[1]ODBC!B801</f>
        <v>46025</v>
      </c>
      <c r="C801" s="30">
        <f>IFERROR(VLOOKUP($B801,[1]ODBC!$B:$H,2,FALSE),"")</f>
        <v>166.67</v>
      </c>
      <c r="D801" s="30">
        <f>IFERROR(VLOOKUP($B801,[1]ODBC!$B:$H,3,FALSE),"")</f>
        <v>300.036</v>
      </c>
      <c r="E801" s="30" t="str">
        <f>IFERROR(VLOOKUP($B801,[1]ODBC!$B:$H,4,FALSE),"")</f>
        <v>EA</v>
      </c>
      <c r="F801" s="31">
        <f>IFERROR(VLOOKUP($B801,[1]ODBC!$B:$H,5,FALSE),"")</f>
        <v>44.45</v>
      </c>
      <c r="G801" s="32">
        <f>[1]ODBC!G801</f>
        <v>0</v>
      </c>
      <c r="H801" s="33">
        <f>SUM([1]ODBC!H801)</f>
        <v>0</v>
      </c>
      <c r="I801" s="41" t="str">
        <f>'Vinyl cutting'!$B$2</f>
        <v>J36938</v>
      </c>
      <c r="J801" s="42">
        <f ca="1">(SUMIF('Freeform time and material'!$B$17:$B$30,B801,'Freeform time and material'!$G$17:$G$30)) +
(SUMIF('Vinyl cutting'!$B$17:$B$30,B801,'Vinyl cutting'!$G$17:$G$30)) +
(SUMIF('Vinyl cutting (2)'!$B$17:$B$30,B801,'Vinyl cutting (2)'!$G$17:$G$30)) +
(SUMIF('Apply vinyl graphics'!$B$17:$B$30,B801,'Apply vinyl graphics'!$G$17:$G$30)) +
(SUMIF('Apply vinyl graphics (2)'!$B$17:$B$30,B801,'Apply vinyl graphics (2)'!$G$17:$G$30)) +
(SUMIF('Alum pan sign'!$B$17:$B$30,B801,'Alum pan sign'!$G$17:$G$30)) +
(SUMIF('Alum pan sign (2)'!$B$17:$B$30,B801,'Alum pan sign (2)'!$G$17:$G$30)) +
(SUMIF('Economy pan sign'!$B$17:$B$30,B801,'Economy pan sign'!$G$17:$G$30)) +
(SUMIF('Post and panel sign'!$B$17:$B$30,B801,'Post and panel sign'!$G$17:$G$30)) +
(SUMIF('Post and panel sign (2)'!$B$17:$B$30,B801,'Post and panel sign (2)'!$G$17:$G$30)) +
(SUMIF('Flat panels only'!$B$17:$B$30,B801,'Flat panels only'!$G$17:$G$30)) +
(SUMIF('Flat panels only (2)'!$B$17:$B$30,B801,'Flat panels only (2)'!$G$17:$G$30)) +
(SUMIF('Routed panel shapes'!$B$18:$B$31,B801,'Routed panel shapes'!$G$18:$G$31)) +
(SUMIF('Routed panel shapes (2)'!$B$18:$B$31,B801,'Routed panel shapes (2)'!$G$18:$G$31)) +
(SUMIF('Routed face only'!$B$17:$B$30,B801,'Routed face only'!$G$17:$G$30)) +
(SUMIF('Routed face only (2)'!$B$17:$B$30,B801,'Routed face only (2)'!$G$17:$G$30)) +
(SUMIF('Routed alum faces letters'!$B$17:$B$30,B801,'Routed alum faces letters'!$G$17:$G$30)) +
(SUMIF('Routed alum faces letters (2)'!$B$17:$B$30,B801,'Routed alum faces letters (2)'!$G$17:$G$30)) +
(SUMIF('Routed push through acrylic'!$B$17:$B$30,B801,'Routed push through acrylic'!$G$17:$G$30)) +
(SUMIF('Routed push through acrylic (2)'!$B$17:$B$30,B801,'Routed push through acrylic (2)'!$G$17:$G$30)) +
(SUMIF('Sf routed cabinet'!$B$17:$B$30,B801,'Sf routed cabinet'!$G$17:$G$30)) +
(SUMIF('Sf routed cabinet (2)'!$B$17:$B$30,B801,'Sf routed cabinet (2)'!$G$17:$G$30)) +
(SUMIF('Df routed cabinet'!$B$17:$B$30,B801,'Df routed cabinet'!$G$17:$G$30)) +
(SUMIF('Df routed cabinet (2)'!$B$17:$B$30,B801,'Df routed cabinet (2)'!$G$17:$G$30)) +
(SUMIF('Sf acrylic cabinet'!$B$17:$B$30,B801,'Sf acrylic cabinet'!$G$17:$G$30)) +
(SUMIF('Sf acrylic cabinet (2)'!$B$17:$B$30,B801,'Sf acrylic cabinet (2)'!$G$17:$G$30)) +
(SUMIF('Economy Sf acrylic'!$B$17:$B$30,B801,'Economy Sf acrylic'!$G$17:$G$30)) +
(SUMIF('Df acrylic cabinet'!$B$17:$B$30,B801,'Df acrylic cabinet'!$G$17:$G$30)) +
(SUMIF('Df acrylic cabinet (2)'!$B$17:$B$30,B801,'Df acrylic cabinet (2)'!$G$17:$G$30)) +
(SUMIF('Sf flex cabinet'!$B$17:$B$30,B801,'Sf flex cabinet'!$G$17:$G$30)) +
(SUMIF('Sf flex cabinet (2)'!$B$17:$B$30,B801,'Sf flex cabinet (2)'!$G$17:$G$30)) +
(SUMIF('Df flex cabinet'!$B$17:$B$36,B801,'Df flex cabinet'!$G$17:$G$36)) +
(SUMIF('Df flex cabinet (2)'!$B$17:$B$36,B801,'Df flex cabinet (2)'!$G$17:$G$36)) +
(SUMIF('Pole cover'!$B$17:$B$30,B801,'Pole cover'!$G$17:$G$30)) +
(SUMIF('Pole cover (2)'!$B$17:$B$30,B801,'Pole cover (2)'!$G$17:$G$30)) +
(SUMIF('Structural Steel Fab'!$B$17:$B$29,B801,'Structural Steel Fab'!$G$17:$G$29)) +
(SUMIF(Reveal!$B$17:$B$30,B801,Reveal!$G$17:$G$30)) +
(SUMIF('Reveal (2)'!$B$17:$B$30,B801,'Reveal (2)'!$G$17:$G$30)) +
(SUMIF('Crown cove top'!$B$17:$B$30,B801,'Crown cove top'!$G$17:$G$30)) +
(SUMIF('EMC assembly'!$B$17:$B$30,B801,'EMC assembly'!$G$17:$G$30)) +
(SUMIF(Crating!$B$17:$B$29,B801,Crating!$G$17:$G$29)) +
(SUMIF('LED wiring'!$B$17:$B$30,B801,'LED wiring'!$G$17:$G$30)) +
(SUMIF('Changeable copy face'!$B$17:$B$30,B801,'Changeable copy face'!$G$17:$G$30)) +
(SUMIF('Flex face assembly'!$B$17:$B$30,B801,'Flex face assembly'!$G$17:$G$30)) +
(SUMIF('Routed face assembly'!$B$17:$B$30,B801,'Routed face assembly'!$G$17:$G$30)) +
(SUMIF('Paint calculation'!$B$17:$B$30,B801,'Paint calculation'!$G$17:$G$30)) +
(SUMIF('Trimcap letter face'!$B$17:$B$30,B801,'Trimcap letter face'!$G$17:$G$30)) +
(SUMIF('Trimcap letter face (2)'!$B$17:$B$30,B801,'Trimcap letter face (2)'!$G$17:$G$30)) +
(SUMIF('Channel letter fabrication'!$B$17:$B$30,B801,'Channel letter fabrication'!$G$17:$G$30)) +
(SUMIF('Channel letter fabrication (2)'!$B$17:$B$30,B801,'Channel letter fabrication (2)'!$G$17:$G$30))</f>
        <v>0</v>
      </c>
    </row>
    <row r="802" spans="1:10">
      <c r="A802" s="28" t="str">
        <f>[1]ODBC!$A802</f>
        <v>Snubbers</v>
      </c>
      <c r="B802" s="29" t="str">
        <f>[1]ODBC!B802</f>
        <v>46035</v>
      </c>
      <c r="C802" s="30">
        <f>IFERROR(VLOOKUP($B802,[1]ODBC!$B:$H,2,FALSE),"")</f>
        <v>2.5</v>
      </c>
      <c r="D802" s="30">
        <f>IFERROR(VLOOKUP($B802,[1]ODBC!$B:$H,3,FALSE),"")</f>
        <v>4.5</v>
      </c>
      <c r="E802" s="30" t="str">
        <f>IFERROR(VLOOKUP($B802,[1]ODBC!$B:$H,4,FALSE),"")</f>
        <v>EA</v>
      </c>
      <c r="F802" s="31">
        <f>IFERROR(VLOOKUP($B802,[1]ODBC!$B:$H,5,FALSE),"")</f>
        <v>44.45</v>
      </c>
      <c r="G802" s="32">
        <f>[1]ODBC!G802</f>
        <v>0</v>
      </c>
      <c r="H802" s="33">
        <f>SUM([1]ODBC!H802)</f>
        <v>0</v>
      </c>
      <c r="I802" s="41" t="str">
        <f>'Vinyl cutting'!$B$2</f>
        <v>J36938</v>
      </c>
      <c r="J802" s="42">
        <f ca="1">(SUMIF('Freeform time and material'!$B$17:$B$30,B802,'Freeform time and material'!$G$17:$G$30)) +
(SUMIF('Vinyl cutting'!$B$17:$B$30,B802,'Vinyl cutting'!$G$17:$G$30)) +
(SUMIF('Vinyl cutting (2)'!$B$17:$B$30,B802,'Vinyl cutting (2)'!$G$17:$G$30)) +
(SUMIF('Apply vinyl graphics'!$B$17:$B$30,B802,'Apply vinyl graphics'!$G$17:$G$30)) +
(SUMIF('Apply vinyl graphics (2)'!$B$17:$B$30,B802,'Apply vinyl graphics (2)'!$G$17:$G$30)) +
(SUMIF('Alum pan sign'!$B$17:$B$30,B802,'Alum pan sign'!$G$17:$G$30)) +
(SUMIF('Alum pan sign (2)'!$B$17:$B$30,B802,'Alum pan sign (2)'!$G$17:$G$30)) +
(SUMIF('Economy pan sign'!$B$17:$B$30,B802,'Economy pan sign'!$G$17:$G$30)) +
(SUMIF('Post and panel sign'!$B$17:$B$30,B802,'Post and panel sign'!$G$17:$G$30)) +
(SUMIF('Post and panel sign (2)'!$B$17:$B$30,B802,'Post and panel sign (2)'!$G$17:$G$30)) +
(SUMIF('Flat panels only'!$B$17:$B$30,B802,'Flat panels only'!$G$17:$G$30)) +
(SUMIF('Flat panels only (2)'!$B$17:$B$30,B802,'Flat panels only (2)'!$G$17:$G$30)) +
(SUMIF('Routed panel shapes'!$B$18:$B$31,B802,'Routed panel shapes'!$G$18:$G$31)) +
(SUMIF('Routed panel shapes (2)'!$B$18:$B$31,B802,'Routed panel shapes (2)'!$G$18:$G$31)) +
(SUMIF('Routed face only'!$B$17:$B$30,B802,'Routed face only'!$G$17:$G$30)) +
(SUMIF('Routed face only (2)'!$B$17:$B$30,B802,'Routed face only (2)'!$G$17:$G$30)) +
(SUMIF('Routed alum faces letters'!$B$17:$B$30,B802,'Routed alum faces letters'!$G$17:$G$30)) +
(SUMIF('Routed alum faces letters (2)'!$B$17:$B$30,B802,'Routed alum faces letters (2)'!$G$17:$G$30)) +
(SUMIF('Routed push through acrylic'!$B$17:$B$30,B802,'Routed push through acrylic'!$G$17:$G$30)) +
(SUMIF('Routed push through acrylic (2)'!$B$17:$B$30,B802,'Routed push through acrylic (2)'!$G$17:$G$30)) +
(SUMIF('Sf routed cabinet'!$B$17:$B$30,B802,'Sf routed cabinet'!$G$17:$G$30)) +
(SUMIF('Sf routed cabinet (2)'!$B$17:$B$30,B802,'Sf routed cabinet (2)'!$G$17:$G$30)) +
(SUMIF('Df routed cabinet'!$B$17:$B$30,B802,'Df routed cabinet'!$G$17:$G$30)) +
(SUMIF('Df routed cabinet (2)'!$B$17:$B$30,B802,'Df routed cabinet (2)'!$G$17:$G$30)) +
(SUMIF('Sf acrylic cabinet'!$B$17:$B$30,B802,'Sf acrylic cabinet'!$G$17:$G$30)) +
(SUMIF('Sf acrylic cabinet (2)'!$B$17:$B$30,B802,'Sf acrylic cabinet (2)'!$G$17:$G$30)) +
(SUMIF('Economy Sf acrylic'!$B$17:$B$30,B802,'Economy Sf acrylic'!$G$17:$G$30)) +
(SUMIF('Df acrylic cabinet'!$B$17:$B$30,B802,'Df acrylic cabinet'!$G$17:$G$30)) +
(SUMIF('Df acrylic cabinet (2)'!$B$17:$B$30,B802,'Df acrylic cabinet (2)'!$G$17:$G$30)) +
(SUMIF('Sf flex cabinet'!$B$17:$B$30,B802,'Sf flex cabinet'!$G$17:$G$30)) +
(SUMIF('Sf flex cabinet (2)'!$B$17:$B$30,B802,'Sf flex cabinet (2)'!$G$17:$G$30)) +
(SUMIF('Df flex cabinet'!$B$17:$B$36,B802,'Df flex cabinet'!$G$17:$G$36)) +
(SUMIF('Df flex cabinet (2)'!$B$17:$B$36,B802,'Df flex cabinet (2)'!$G$17:$G$36)) +
(SUMIF('Pole cover'!$B$17:$B$30,B802,'Pole cover'!$G$17:$G$30)) +
(SUMIF('Pole cover (2)'!$B$17:$B$30,B802,'Pole cover (2)'!$G$17:$G$30)) +
(SUMIF('Structural Steel Fab'!$B$17:$B$29,B802,'Structural Steel Fab'!$G$17:$G$29)) +
(SUMIF(Reveal!$B$17:$B$30,B802,Reveal!$G$17:$G$30)) +
(SUMIF('Reveal (2)'!$B$17:$B$30,B802,'Reveal (2)'!$G$17:$G$30)) +
(SUMIF('Crown cove top'!$B$17:$B$30,B802,'Crown cove top'!$G$17:$G$30)) +
(SUMIF('EMC assembly'!$B$17:$B$30,B802,'EMC assembly'!$G$17:$G$30)) +
(SUMIF(Crating!$B$17:$B$29,B802,Crating!$G$17:$G$29)) +
(SUMIF('LED wiring'!$B$17:$B$30,B802,'LED wiring'!$G$17:$G$30)) +
(SUMIF('Changeable copy face'!$B$17:$B$30,B802,'Changeable copy face'!$G$17:$G$30)) +
(SUMIF('Flex face assembly'!$B$17:$B$30,B802,'Flex face assembly'!$G$17:$G$30)) +
(SUMIF('Routed face assembly'!$B$17:$B$30,B802,'Routed face assembly'!$G$17:$G$30)) +
(SUMIF('Paint calculation'!$B$17:$B$30,B802,'Paint calculation'!$G$17:$G$30)) +
(SUMIF('Trimcap letter face'!$B$17:$B$30,B802,'Trimcap letter face'!$G$17:$G$30)) +
(SUMIF('Trimcap letter face (2)'!$B$17:$B$30,B802,'Trimcap letter face (2)'!$G$17:$G$30)) +
(SUMIF('Channel letter fabrication'!$B$17:$B$30,B802,'Channel letter fabrication'!$G$17:$G$30)) +
(SUMIF('Channel letter fabrication (2)'!$B$17:$B$30,B802,'Channel letter fabrication (2)'!$G$17:$G$30))</f>
        <v>0</v>
      </c>
    </row>
    <row r="803" spans="1:10">
      <c r="A803" s="28" t="str">
        <f>[1]ODBC!$A803</f>
        <v>30-01 Flashers</v>
      </c>
      <c r="B803" s="29" t="str">
        <f>[1]ODBC!B803</f>
        <v>46045</v>
      </c>
      <c r="C803" s="30">
        <f>IFERROR(VLOOKUP($B803,[1]ODBC!$B:$H,2,FALSE),"")</f>
        <v>66.56</v>
      </c>
      <c r="D803" s="30">
        <f>IFERROR(VLOOKUP($B803,[1]ODBC!$B:$H,3,FALSE),"")</f>
        <v>119.82</v>
      </c>
      <c r="E803" s="30" t="str">
        <f>IFERROR(VLOOKUP($B803,[1]ODBC!$B:$H,4,FALSE),"")</f>
        <v>EA</v>
      </c>
      <c r="F803" s="31">
        <f>IFERROR(VLOOKUP($B803,[1]ODBC!$B:$H,5,FALSE),"")</f>
        <v>44.45</v>
      </c>
      <c r="G803" s="32">
        <f>[1]ODBC!G803</f>
        <v>0</v>
      </c>
      <c r="H803" s="33">
        <f>SUM([1]ODBC!H803)</f>
        <v>0</v>
      </c>
      <c r="I803" s="41" t="str">
        <f>'Vinyl cutting'!$B$2</f>
        <v>J36938</v>
      </c>
      <c r="J803" s="42">
        <f ca="1">(SUMIF('Freeform time and material'!$B$17:$B$30,B803,'Freeform time and material'!$G$17:$G$30)) +
(SUMIF('Vinyl cutting'!$B$17:$B$30,B803,'Vinyl cutting'!$G$17:$G$30)) +
(SUMIF('Vinyl cutting (2)'!$B$17:$B$30,B803,'Vinyl cutting (2)'!$G$17:$G$30)) +
(SUMIF('Apply vinyl graphics'!$B$17:$B$30,B803,'Apply vinyl graphics'!$G$17:$G$30)) +
(SUMIF('Apply vinyl graphics (2)'!$B$17:$B$30,B803,'Apply vinyl graphics (2)'!$G$17:$G$30)) +
(SUMIF('Alum pan sign'!$B$17:$B$30,B803,'Alum pan sign'!$G$17:$G$30)) +
(SUMIF('Alum pan sign (2)'!$B$17:$B$30,B803,'Alum pan sign (2)'!$G$17:$G$30)) +
(SUMIF('Economy pan sign'!$B$17:$B$30,B803,'Economy pan sign'!$G$17:$G$30)) +
(SUMIF('Post and panel sign'!$B$17:$B$30,B803,'Post and panel sign'!$G$17:$G$30)) +
(SUMIF('Post and panel sign (2)'!$B$17:$B$30,B803,'Post and panel sign (2)'!$G$17:$G$30)) +
(SUMIF('Flat panels only'!$B$17:$B$30,B803,'Flat panels only'!$G$17:$G$30)) +
(SUMIF('Flat panels only (2)'!$B$17:$B$30,B803,'Flat panels only (2)'!$G$17:$G$30)) +
(SUMIF('Routed panel shapes'!$B$18:$B$31,B803,'Routed panel shapes'!$G$18:$G$31)) +
(SUMIF('Routed panel shapes (2)'!$B$18:$B$31,B803,'Routed panel shapes (2)'!$G$18:$G$31)) +
(SUMIF('Routed face only'!$B$17:$B$30,B803,'Routed face only'!$G$17:$G$30)) +
(SUMIF('Routed face only (2)'!$B$17:$B$30,B803,'Routed face only (2)'!$G$17:$G$30)) +
(SUMIF('Routed alum faces letters'!$B$17:$B$30,B803,'Routed alum faces letters'!$G$17:$G$30)) +
(SUMIF('Routed alum faces letters (2)'!$B$17:$B$30,B803,'Routed alum faces letters (2)'!$G$17:$G$30)) +
(SUMIF('Routed push through acrylic'!$B$17:$B$30,B803,'Routed push through acrylic'!$G$17:$G$30)) +
(SUMIF('Routed push through acrylic (2)'!$B$17:$B$30,B803,'Routed push through acrylic (2)'!$G$17:$G$30)) +
(SUMIF('Sf routed cabinet'!$B$17:$B$30,B803,'Sf routed cabinet'!$G$17:$G$30)) +
(SUMIF('Sf routed cabinet (2)'!$B$17:$B$30,B803,'Sf routed cabinet (2)'!$G$17:$G$30)) +
(SUMIF('Df routed cabinet'!$B$17:$B$30,B803,'Df routed cabinet'!$G$17:$G$30)) +
(SUMIF('Df routed cabinet (2)'!$B$17:$B$30,B803,'Df routed cabinet (2)'!$G$17:$G$30)) +
(SUMIF('Sf acrylic cabinet'!$B$17:$B$30,B803,'Sf acrylic cabinet'!$G$17:$G$30)) +
(SUMIF('Sf acrylic cabinet (2)'!$B$17:$B$30,B803,'Sf acrylic cabinet (2)'!$G$17:$G$30)) +
(SUMIF('Economy Sf acrylic'!$B$17:$B$30,B803,'Economy Sf acrylic'!$G$17:$G$30)) +
(SUMIF('Df acrylic cabinet'!$B$17:$B$30,B803,'Df acrylic cabinet'!$G$17:$G$30)) +
(SUMIF('Df acrylic cabinet (2)'!$B$17:$B$30,B803,'Df acrylic cabinet (2)'!$G$17:$G$30)) +
(SUMIF('Sf flex cabinet'!$B$17:$B$30,B803,'Sf flex cabinet'!$G$17:$G$30)) +
(SUMIF('Sf flex cabinet (2)'!$B$17:$B$30,B803,'Sf flex cabinet (2)'!$G$17:$G$30)) +
(SUMIF('Df flex cabinet'!$B$17:$B$36,B803,'Df flex cabinet'!$G$17:$G$36)) +
(SUMIF('Df flex cabinet (2)'!$B$17:$B$36,B803,'Df flex cabinet (2)'!$G$17:$G$36)) +
(SUMIF('Pole cover'!$B$17:$B$30,B803,'Pole cover'!$G$17:$G$30)) +
(SUMIF('Pole cover (2)'!$B$17:$B$30,B803,'Pole cover (2)'!$G$17:$G$30)) +
(SUMIF('Structural Steel Fab'!$B$17:$B$29,B803,'Structural Steel Fab'!$G$17:$G$29)) +
(SUMIF(Reveal!$B$17:$B$30,B803,Reveal!$G$17:$G$30)) +
(SUMIF('Reveal (2)'!$B$17:$B$30,B803,'Reveal (2)'!$G$17:$G$30)) +
(SUMIF('Crown cove top'!$B$17:$B$30,B803,'Crown cove top'!$G$17:$G$30)) +
(SUMIF('EMC assembly'!$B$17:$B$30,B803,'EMC assembly'!$G$17:$G$30)) +
(SUMIF(Crating!$B$17:$B$29,B803,Crating!$G$17:$G$29)) +
(SUMIF('LED wiring'!$B$17:$B$30,B803,'LED wiring'!$G$17:$G$30)) +
(SUMIF('Changeable copy face'!$B$17:$B$30,B803,'Changeable copy face'!$G$17:$G$30)) +
(SUMIF('Flex face assembly'!$B$17:$B$30,B803,'Flex face assembly'!$G$17:$G$30)) +
(SUMIF('Routed face assembly'!$B$17:$B$30,B803,'Routed face assembly'!$G$17:$G$30)) +
(SUMIF('Paint calculation'!$B$17:$B$30,B803,'Paint calculation'!$G$17:$G$30)) +
(SUMIF('Trimcap letter face'!$B$17:$B$30,B803,'Trimcap letter face'!$G$17:$G$30)) +
(SUMIF('Trimcap letter face (2)'!$B$17:$B$30,B803,'Trimcap letter face (2)'!$G$17:$G$30)) +
(SUMIF('Channel letter fabrication'!$B$17:$B$30,B803,'Channel letter fabrication'!$G$17:$G$30)) +
(SUMIF('Channel letter fabrication (2)'!$B$17:$B$30,B803,'Channel letter fabrication (2)'!$G$17:$G$30))</f>
        <v>0</v>
      </c>
    </row>
    <row r="804" spans="1:10">
      <c r="A804" s="28" t="str">
        <f>[1]ODBC!$A804</f>
        <v>30-A2 Flashers</v>
      </c>
      <c r="B804" s="29" t="str">
        <f>[1]ODBC!B804</f>
        <v>46050</v>
      </c>
      <c r="C804" s="30">
        <f>IFERROR(VLOOKUP($B804,[1]ODBC!$B:$H,2,FALSE),"")</f>
        <v>197.44</v>
      </c>
      <c r="D804" s="30">
        <f>IFERROR(VLOOKUP($B804,[1]ODBC!$B:$H,3,FALSE),"")</f>
        <v>355.428</v>
      </c>
      <c r="E804" s="30" t="str">
        <f>IFERROR(VLOOKUP($B804,[1]ODBC!$B:$H,4,FALSE),"")</f>
        <v>EA</v>
      </c>
      <c r="F804" s="31">
        <f>IFERROR(VLOOKUP($B804,[1]ODBC!$B:$H,5,FALSE),"")</f>
        <v>44.45</v>
      </c>
      <c r="G804" s="32">
        <f>[1]ODBC!G804</f>
        <v>0</v>
      </c>
      <c r="H804" s="33">
        <f>SUM([1]ODBC!H804)</f>
        <v>45345</v>
      </c>
      <c r="I804" s="41" t="str">
        <f>'Vinyl cutting'!$B$2</f>
        <v>J36938</v>
      </c>
      <c r="J804" s="42">
        <f ca="1">(SUMIF('Freeform time and material'!$B$17:$B$30,B804,'Freeform time and material'!$G$17:$G$30)) +
(SUMIF('Vinyl cutting'!$B$17:$B$30,B804,'Vinyl cutting'!$G$17:$G$30)) +
(SUMIF('Vinyl cutting (2)'!$B$17:$B$30,B804,'Vinyl cutting (2)'!$G$17:$G$30)) +
(SUMIF('Apply vinyl graphics'!$B$17:$B$30,B804,'Apply vinyl graphics'!$G$17:$G$30)) +
(SUMIF('Apply vinyl graphics (2)'!$B$17:$B$30,B804,'Apply vinyl graphics (2)'!$G$17:$G$30)) +
(SUMIF('Alum pan sign'!$B$17:$B$30,B804,'Alum pan sign'!$G$17:$G$30)) +
(SUMIF('Alum pan sign (2)'!$B$17:$B$30,B804,'Alum pan sign (2)'!$G$17:$G$30)) +
(SUMIF('Economy pan sign'!$B$17:$B$30,B804,'Economy pan sign'!$G$17:$G$30)) +
(SUMIF('Post and panel sign'!$B$17:$B$30,B804,'Post and panel sign'!$G$17:$G$30)) +
(SUMIF('Post and panel sign (2)'!$B$17:$B$30,B804,'Post and panel sign (2)'!$G$17:$G$30)) +
(SUMIF('Flat panels only'!$B$17:$B$30,B804,'Flat panels only'!$G$17:$G$30)) +
(SUMIF('Flat panels only (2)'!$B$17:$B$30,B804,'Flat panels only (2)'!$G$17:$G$30)) +
(SUMIF('Routed panel shapes'!$B$18:$B$31,B804,'Routed panel shapes'!$G$18:$G$31)) +
(SUMIF('Routed panel shapes (2)'!$B$18:$B$31,B804,'Routed panel shapes (2)'!$G$18:$G$31)) +
(SUMIF('Routed face only'!$B$17:$B$30,B804,'Routed face only'!$G$17:$G$30)) +
(SUMIF('Routed face only (2)'!$B$17:$B$30,B804,'Routed face only (2)'!$G$17:$G$30)) +
(SUMIF('Routed alum faces letters'!$B$17:$B$30,B804,'Routed alum faces letters'!$G$17:$G$30)) +
(SUMIF('Routed alum faces letters (2)'!$B$17:$B$30,B804,'Routed alum faces letters (2)'!$G$17:$G$30)) +
(SUMIF('Routed push through acrylic'!$B$17:$B$30,B804,'Routed push through acrylic'!$G$17:$G$30)) +
(SUMIF('Routed push through acrylic (2)'!$B$17:$B$30,B804,'Routed push through acrylic (2)'!$G$17:$G$30)) +
(SUMIF('Sf routed cabinet'!$B$17:$B$30,B804,'Sf routed cabinet'!$G$17:$G$30)) +
(SUMIF('Sf routed cabinet (2)'!$B$17:$B$30,B804,'Sf routed cabinet (2)'!$G$17:$G$30)) +
(SUMIF('Df routed cabinet'!$B$17:$B$30,B804,'Df routed cabinet'!$G$17:$G$30)) +
(SUMIF('Df routed cabinet (2)'!$B$17:$B$30,B804,'Df routed cabinet (2)'!$G$17:$G$30)) +
(SUMIF('Sf acrylic cabinet'!$B$17:$B$30,B804,'Sf acrylic cabinet'!$G$17:$G$30)) +
(SUMIF('Sf acrylic cabinet (2)'!$B$17:$B$30,B804,'Sf acrylic cabinet (2)'!$G$17:$G$30)) +
(SUMIF('Economy Sf acrylic'!$B$17:$B$30,B804,'Economy Sf acrylic'!$G$17:$G$30)) +
(SUMIF('Df acrylic cabinet'!$B$17:$B$30,B804,'Df acrylic cabinet'!$G$17:$G$30)) +
(SUMIF('Df acrylic cabinet (2)'!$B$17:$B$30,B804,'Df acrylic cabinet (2)'!$G$17:$G$30)) +
(SUMIF('Sf flex cabinet'!$B$17:$B$30,B804,'Sf flex cabinet'!$G$17:$G$30)) +
(SUMIF('Sf flex cabinet (2)'!$B$17:$B$30,B804,'Sf flex cabinet (2)'!$G$17:$G$30)) +
(SUMIF('Df flex cabinet'!$B$17:$B$36,B804,'Df flex cabinet'!$G$17:$G$36)) +
(SUMIF('Df flex cabinet (2)'!$B$17:$B$36,B804,'Df flex cabinet (2)'!$G$17:$G$36)) +
(SUMIF('Pole cover'!$B$17:$B$30,B804,'Pole cover'!$G$17:$G$30)) +
(SUMIF('Pole cover (2)'!$B$17:$B$30,B804,'Pole cover (2)'!$G$17:$G$30)) +
(SUMIF('Structural Steel Fab'!$B$17:$B$29,B804,'Structural Steel Fab'!$G$17:$G$29)) +
(SUMIF(Reveal!$B$17:$B$30,B804,Reveal!$G$17:$G$30)) +
(SUMIF('Reveal (2)'!$B$17:$B$30,B804,'Reveal (2)'!$G$17:$G$30)) +
(SUMIF('Crown cove top'!$B$17:$B$30,B804,'Crown cove top'!$G$17:$G$30)) +
(SUMIF('EMC assembly'!$B$17:$B$30,B804,'EMC assembly'!$G$17:$G$30)) +
(SUMIF(Crating!$B$17:$B$29,B804,Crating!$G$17:$G$29)) +
(SUMIF('LED wiring'!$B$17:$B$30,B804,'LED wiring'!$G$17:$G$30)) +
(SUMIF('Changeable copy face'!$B$17:$B$30,B804,'Changeable copy face'!$G$17:$G$30)) +
(SUMIF('Flex face assembly'!$B$17:$B$30,B804,'Flex face assembly'!$G$17:$G$30)) +
(SUMIF('Routed face assembly'!$B$17:$B$30,B804,'Routed face assembly'!$G$17:$G$30)) +
(SUMIF('Paint calculation'!$B$17:$B$30,B804,'Paint calculation'!$G$17:$G$30)) +
(SUMIF('Trimcap letter face'!$B$17:$B$30,B804,'Trimcap letter face'!$G$17:$G$30)) +
(SUMIF('Trimcap letter face (2)'!$B$17:$B$30,B804,'Trimcap letter face (2)'!$G$17:$G$30)) +
(SUMIF('Channel letter fabrication'!$B$17:$B$30,B804,'Channel letter fabrication'!$G$17:$G$30)) +
(SUMIF('Channel letter fabrication (2)'!$B$17:$B$30,B804,'Channel letter fabrication (2)'!$G$17:$G$30))</f>
        <v>0</v>
      </c>
    </row>
    <row r="805" spans="1:10">
      <c r="A805" s="28" t="str">
        <f>[1]ODBC!$A805</f>
        <v>30-44 Flashers</v>
      </c>
      <c r="B805" s="29" t="str">
        <f>[1]ODBC!B805</f>
        <v>46060</v>
      </c>
      <c r="C805" s="30">
        <f>IFERROR(VLOOKUP($B805,[1]ODBC!$B:$H,2,FALSE),"")</f>
        <v>186.88</v>
      </c>
      <c r="D805" s="30">
        <f>IFERROR(VLOOKUP($B805,[1]ODBC!$B:$H,3,FALSE),"")</f>
        <v>336.41800000000001</v>
      </c>
      <c r="E805" s="30" t="str">
        <f>IFERROR(VLOOKUP($B805,[1]ODBC!$B:$H,4,FALSE),"")</f>
        <v>EA</v>
      </c>
      <c r="F805" s="31">
        <f>IFERROR(VLOOKUP($B805,[1]ODBC!$B:$H,5,FALSE),"")</f>
        <v>44.45</v>
      </c>
      <c r="G805" s="32">
        <f>[1]ODBC!G805</f>
        <v>0</v>
      </c>
      <c r="H805" s="33">
        <f>SUM([1]ODBC!H805)</f>
        <v>0</v>
      </c>
      <c r="I805" s="41" t="str">
        <f>'Vinyl cutting'!$B$2</f>
        <v>J36938</v>
      </c>
      <c r="J805" s="42">
        <f ca="1">(SUMIF('Freeform time and material'!$B$17:$B$30,B805,'Freeform time and material'!$G$17:$G$30)) +
(SUMIF('Vinyl cutting'!$B$17:$B$30,B805,'Vinyl cutting'!$G$17:$G$30)) +
(SUMIF('Vinyl cutting (2)'!$B$17:$B$30,B805,'Vinyl cutting (2)'!$G$17:$G$30)) +
(SUMIF('Apply vinyl graphics'!$B$17:$B$30,B805,'Apply vinyl graphics'!$G$17:$G$30)) +
(SUMIF('Apply vinyl graphics (2)'!$B$17:$B$30,B805,'Apply vinyl graphics (2)'!$G$17:$G$30)) +
(SUMIF('Alum pan sign'!$B$17:$B$30,B805,'Alum pan sign'!$G$17:$G$30)) +
(SUMIF('Alum pan sign (2)'!$B$17:$B$30,B805,'Alum pan sign (2)'!$G$17:$G$30)) +
(SUMIF('Economy pan sign'!$B$17:$B$30,B805,'Economy pan sign'!$G$17:$G$30)) +
(SUMIF('Post and panel sign'!$B$17:$B$30,B805,'Post and panel sign'!$G$17:$G$30)) +
(SUMIF('Post and panel sign (2)'!$B$17:$B$30,B805,'Post and panel sign (2)'!$G$17:$G$30)) +
(SUMIF('Flat panels only'!$B$17:$B$30,B805,'Flat panels only'!$G$17:$G$30)) +
(SUMIF('Flat panels only (2)'!$B$17:$B$30,B805,'Flat panels only (2)'!$G$17:$G$30)) +
(SUMIF('Routed panel shapes'!$B$18:$B$31,B805,'Routed panel shapes'!$G$18:$G$31)) +
(SUMIF('Routed panel shapes (2)'!$B$18:$B$31,B805,'Routed panel shapes (2)'!$G$18:$G$31)) +
(SUMIF('Routed face only'!$B$17:$B$30,B805,'Routed face only'!$G$17:$G$30)) +
(SUMIF('Routed face only (2)'!$B$17:$B$30,B805,'Routed face only (2)'!$G$17:$G$30)) +
(SUMIF('Routed alum faces letters'!$B$17:$B$30,B805,'Routed alum faces letters'!$G$17:$G$30)) +
(SUMIF('Routed alum faces letters (2)'!$B$17:$B$30,B805,'Routed alum faces letters (2)'!$G$17:$G$30)) +
(SUMIF('Routed push through acrylic'!$B$17:$B$30,B805,'Routed push through acrylic'!$G$17:$G$30)) +
(SUMIF('Routed push through acrylic (2)'!$B$17:$B$30,B805,'Routed push through acrylic (2)'!$G$17:$G$30)) +
(SUMIF('Sf routed cabinet'!$B$17:$B$30,B805,'Sf routed cabinet'!$G$17:$G$30)) +
(SUMIF('Sf routed cabinet (2)'!$B$17:$B$30,B805,'Sf routed cabinet (2)'!$G$17:$G$30)) +
(SUMIF('Df routed cabinet'!$B$17:$B$30,B805,'Df routed cabinet'!$G$17:$G$30)) +
(SUMIF('Df routed cabinet (2)'!$B$17:$B$30,B805,'Df routed cabinet (2)'!$G$17:$G$30)) +
(SUMIF('Sf acrylic cabinet'!$B$17:$B$30,B805,'Sf acrylic cabinet'!$G$17:$G$30)) +
(SUMIF('Sf acrylic cabinet (2)'!$B$17:$B$30,B805,'Sf acrylic cabinet (2)'!$G$17:$G$30)) +
(SUMIF('Economy Sf acrylic'!$B$17:$B$30,B805,'Economy Sf acrylic'!$G$17:$G$30)) +
(SUMIF('Df acrylic cabinet'!$B$17:$B$30,B805,'Df acrylic cabinet'!$G$17:$G$30)) +
(SUMIF('Df acrylic cabinet (2)'!$B$17:$B$30,B805,'Df acrylic cabinet (2)'!$G$17:$G$30)) +
(SUMIF('Sf flex cabinet'!$B$17:$B$30,B805,'Sf flex cabinet'!$G$17:$G$30)) +
(SUMIF('Sf flex cabinet (2)'!$B$17:$B$30,B805,'Sf flex cabinet (2)'!$G$17:$G$30)) +
(SUMIF('Df flex cabinet'!$B$17:$B$36,B805,'Df flex cabinet'!$G$17:$G$36)) +
(SUMIF('Df flex cabinet (2)'!$B$17:$B$36,B805,'Df flex cabinet (2)'!$G$17:$G$36)) +
(SUMIF('Pole cover'!$B$17:$B$30,B805,'Pole cover'!$G$17:$G$30)) +
(SUMIF('Pole cover (2)'!$B$17:$B$30,B805,'Pole cover (2)'!$G$17:$G$30)) +
(SUMIF('Structural Steel Fab'!$B$17:$B$29,B805,'Structural Steel Fab'!$G$17:$G$29)) +
(SUMIF(Reveal!$B$17:$B$30,B805,Reveal!$G$17:$G$30)) +
(SUMIF('Reveal (2)'!$B$17:$B$30,B805,'Reveal (2)'!$G$17:$G$30)) +
(SUMIF('Crown cove top'!$B$17:$B$30,B805,'Crown cove top'!$G$17:$G$30)) +
(SUMIF('EMC assembly'!$B$17:$B$30,B805,'EMC assembly'!$G$17:$G$30)) +
(SUMIF(Crating!$B$17:$B$29,B805,Crating!$G$17:$G$29)) +
(SUMIF('LED wiring'!$B$17:$B$30,B805,'LED wiring'!$G$17:$G$30)) +
(SUMIF('Changeable copy face'!$B$17:$B$30,B805,'Changeable copy face'!$G$17:$G$30)) +
(SUMIF('Flex face assembly'!$B$17:$B$30,B805,'Flex face assembly'!$G$17:$G$30)) +
(SUMIF('Routed face assembly'!$B$17:$B$30,B805,'Routed face assembly'!$G$17:$G$30)) +
(SUMIF('Paint calculation'!$B$17:$B$30,B805,'Paint calculation'!$G$17:$G$30)) +
(SUMIF('Trimcap letter face'!$B$17:$B$30,B805,'Trimcap letter face'!$G$17:$G$30)) +
(SUMIF('Trimcap letter face (2)'!$B$17:$B$30,B805,'Trimcap letter face (2)'!$G$17:$G$30)) +
(SUMIF('Channel letter fabrication'!$B$17:$B$30,B805,'Channel letter fabrication'!$G$17:$G$30)) +
(SUMIF('Channel letter fabrication (2)'!$B$17:$B$30,B805,'Channel letter fabrication (2)'!$G$17:$G$30))</f>
        <v>0</v>
      </c>
    </row>
    <row r="806" spans="1:10">
      <c r="A806" s="28" t="str">
        <f>[1]ODBC!$A806</f>
        <v>530-1K (Spring) Socket</v>
      </c>
      <c r="B806" s="29" t="str">
        <f>[1]ODBC!B806</f>
        <v>46065</v>
      </c>
      <c r="C806" s="30">
        <f>IFERROR(VLOOKUP($B806,[1]ODBC!$B:$H,2,FALSE),"")</f>
        <v>1.57</v>
      </c>
      <c r="D806" s="30">
        <f>IFERROR(VLOOKUP($B806,[1]ODBC!$B:$H,3,FALSE),"")</f>
        <v>3.5329999999999999</v>
      </c>
      <c r="E806" s="30" t="str">
        <f>IFERROR(VLOOKUP($B806,[1]ODBC!$B:$H,4,FALSE),"")</f>
        <v>EA</v>
      </c>
      <c r="F806" s="31">
        <f>IFERROR(VLOOKUP($B806,[1]ODBC!$B:$H,5,FALSE),"")</f>
        <v>55.56</v>
      </c>
      <c r="G806" s="32">
        <f>[1]ODBC!G806</f>
        <v>0</v>
      </c>
      <c r="H806" s="33">
        <f>SUM([1]ODBC!H806)</f>
        <v>0</v>
      </c>
      <c r="I806" s="41" t="str">
        <f>'Vinyl cutting'!$B$2</f>
        <v>J36938</v>
      </c>
      <c r="J806" s="42">
        <f ca="1">(SUMIF('Freeform time and material'!$B$17:$B$30,B806,'Freeform time and material'!$G$17:$G$30)) +
(SUMIF('Vinyl cutting'!$B$17:$B$30,B806,'Vinyl cutting'!$G$17:$G$30)) +
(SUMIF('Vinyl cutting (2)'!$B$17:$B$30,B806,'Vinyl cutting (2)'!$G$17:$G$30)) +
(SUMIF('Apply vinyl graphics'!$B$17:$B$30,B806,'Apply vinyl graphics'!$G$17:$G$30)) +
(SUMIF('Apply vinyl graphics (2)'!$B$17:$B$30,B806,'Apply vinyl graphics (2)'!$G$17:$G$30)) +
(SUMIF('Alum pan sign'!$B$17:$B$30,B806,'Alum pan sign'!$G$17:$G$30)) +
(SUMIF('Alum pan sign (2)'!$B$17:$B$30,B806,'Alum pan sign (2)'!$G$17:$G$30)) +
(SUMIF('Economy pan sign'!$B$17:$B$30,B806,'Economy pan sign'!$G$17:$G$30)) +
(SUMIF('Post and panel sign'!$B$17:$B$30,B806,'Post and panel sign'!$G$17:$G$30)) +
(SUMIF('Post and panel sign (2)'!$B$17:$B$30,B806,'Post and panel sign (2)'!$G$17:$G$30)) +
(SUMIF('Flat panels only'!$B$17:$B$30,B806,'Flat panels only'!$G$17:$G$30)) +
(SUMIF('Flat panels only (2)'!$B$17:$B$30,B806,'Flat panels only (2)'!$G$17:$G$30)) +
(SUMIF('Routed panel shapes'!$B$18:$B$31,B806,'Routed panel shapes'!$G$18:$G$31)) +
(SUMIF('Routed panel shapes (2)'!$B$18:$B$31,B806,'Routed panel shapes (2)'!$G$18:$G$31)) +
(SUMIF('Routed face only'!$B$17:$B$30,B806,'Routed face only'!$G$17:$G$30)) +
(SUMIF('Routed face only (2)'!$B$17:$B$30,B806,'Routed face only (2)'!$G$17:$G$30)) +
(SUMIF('Routed alum faces letters'!$B$17:$B$30,B806,'Routed alum faces letters'!$G$17:$G$30)) +
(SUMIF('Routed alum faces letters (2)'!$B$17:$B$30,B806,'Routed alum faces letters (2)'!$G$17:$G$30)) +
(SUMIF('Routed push through acrylic'!$B$17:$B$30,B806,'Routed push through acrylic'!$G$17:$G$30)) +
(SUMIF('Routed push through acrylic (2)'!$B$17:$B$30,B806,'Routed push through acrylic (2)'!$G$17:$G$30)) +
(SUMIF('Sf routed cabinet'!$B$17:$B$30,B806,'Sf routed cabinet'!$G$17:$G$30)) +
(SUMIF('Sf routed cabinet (2)'!$B$17:$B$30,B806,'Sf routed cabinet (2)'!$G$17:$G$30)) +
(SUMIF('Df routed cabinet'!$B$17:$B$30,B806,'Df routed cabinet'!$G$17:$G$30)) +
(SUMIF('Df routed cabinet (2)'!$B$17:$B$30,B806,'Df routed cabinet (2)'!$G$17:$G$30)) +
(SUMIF('Sf acrylic cabinet'!$B$17:$B$30,B806,'Sf acrylic cabinet'!$G$17:$G$30)) +
(SUMIF('Sf acrylic cabinet (2)'!$B$17:$B$30,B806,'Sf acrylic cabinet (2)'!$G$17:$G$30)) +
(SUMIF('Economy Sf acrylic'!$B$17:$B$30,B806,'Economy Sf acrylic'!$G$17:$G$30)) +
(SUMIF('Df acrylic cabinet'!$B$17:$B$30,B806,'Df acrylic cabinet'!$G$17:$G$30)) +
(SUMIF('Df acrylic cabinet (2)'!$B$17:$B$30,B806,'Df acrylic cabinet (2)'!$G$17:$G$30)) +
(SUMIF('Sf flex cabinet'!$B$17:$B$30,B806,'Sf flex cabinet'!$G$17:$G$30)) +
(SUMIF('Sf flex cabinet (2)'!$B$17:$B$30,B806,'Sf flex cabinet (2)'!$G$17:$G$30)) +
(SUMIF('Df flex cabinet'!$B$17:$B$36,B806,'Df flex cabinet'!$G$17:$G$36)) +
(SUMIF('Df flex cabinet (2)'!$B$17:$B$36,B806,'Df flex cabinet (2)'!$G$17:$G$36)) +
(SUMIF('Pole cover'!$B$17:$B$30,B806,'Pole cover'!$G$17:$G$30)) +
(SUMIF('Pole cover (2)'!$B$17:$B$30,B806,'Pole cover (2)'!$G$17:$G$30)) +
(SUMIF('Structural Steel Fab'!$B$17:$B$29,B806,'Structural Steel Fab'!$G$17:$G$29)) +
(SUMIF(Reveal!$B$17:$B$30,B806,Reveal!$G$17:$G$30)) +
(SUMIF('Reveal (2)'!$B$17:$B$30,B806,'Reveal (2)'!$G$17:$G$30)) +
(SUMIF('Crown cove top'!$B$17:$B$30,B806,'Crown cove top'!$G$17:$G$30)) +
(SUMIF('EMC assembly'!$B$17:$B$30,B806,'EMC assembly'!$G$17:$G$30)) +
(SUMIF(Crating!$B$17:$B$29,B806,Crating!$G$17:$G$29)) +
(SUMIF('LED wiring'!$B$17:$B$30,B806,'LED wiring'!$G$17:$G$30)) +
(SUMIF('Changeable copy face'!$B$17:$B$30,B806,'Changeable copy face'!$G$17:$G$30)) +
(SUMIF('Flex face assembly'!$B$17:$B$30,B806,'Flex face assembly'!$G$17:$G$30)) +
(SUMIF('Routed face assembly'!$B$17:$B$30,B806,'Routed face assembly'!$G$17:$G$30)) +
(SUMIF('Paint calculation'!$B$17:$B$30,B806,'Paint calculation'!$G$17:$G$30)) +
(SUMIF('Trimcap letter face'!$B$17:$B$30,B806,'Trimcap letter face'!$G$17:$G$30)) +
(SUMIF('Trimcap letter face (2)'!$B$17:$B$30,B806,'Trimcap letter face (2)'!$G$17:$G$30)) +
(SUMIF('Channel letter fabrication'!$B$17:$B$30,B806,'Channel letter fabrication'!$G$17:$G$30)) +
(SUMIF('Channel letter fabrication (2)'!$B$17:$B$30,B806,'Channel letter fabrication (2)'!$G$17:$G$30))</f>
        <v>0</v>
      </c>
    </row>
    <row r="807" spans="1:10">
      <c r="A807" s="28" t="str">
        <f>[1]ODBC!$A807</f>
        <v>530-2K Socket</v>
      </c>
      <c r="B807" s="29" t="str">
        <f>[1]ODBC!B807</f>
        <v>46070</v>
      </c>
      <c r="C807" s="30">
        <f>IFERROR(VLOOKUP($B807,[1]ODBC!$B:$H,2,FALSE),"")</f>
        <v>1.27</v>
      </c>
      <c r="D807" s="30">
        <f>IFERROR(VLOOKUP($B807,[1]ODBC!$B:$H,3,FALSE),"")</f>
        <v>2.8580000000000001</v>
      </c>
      <c r="E807" s="30" t="str">
        <f>IFERROR(VLOOKUP($B807,[1]ODBC!$B:$H,4,FALSE),"")</f>
        <v>EA</v>
      </c>
      <c r="F807" s="31">
        <f>IFERROR(VLOOKUP($B807,[1]ODBC!$B:$H,5,FALSE),"")</f>
        <v>55.56</v>
      </c>
      <c r="G807" s="32">
        <f>[1]ODBC!G807</f>
        <v>0</v>
      </c>
      <c r="H807" s="33">
        <f>SUM([1]ODBC!H807)</f>
        <v>0</v>
      </c>
      <c r="I807" s="41" t="str">
        <f>'Vinyl cutting'!$B$2</f>
        <v>J36938</v>
      </c>
      <c r="J807" s="42">
        <f ca="1">(SUMIF('Freeform time and material'!$B$17:$B$30,B807,'Freeform time and material'!$G$17:$G$30)) +
(SUMIF('Vinyl cutting'!$B$17:$B$30,B807,'Vinyl cutting'!$G$17:$G$30)) +
(SUMIF('Vinyl cutting (2)'!$B$17:$B$30,B807,'Vinyl cutting (2)'!$G$17:$G$30)) +
(SUMIF('Apply vinyl graphics'!$B$17:$B$30,B807,'Apply vinyl graphics'!$G$17:$G$30)) +
(SUMIF('Apply vinyl graphics (2)'!$B$17:$B$30,B807,'Apply vinyl graphics (2)'!$G$17:$G$30)) +
(SUMIF('Alum pan sign'!$B$17:$B$30,B807,'Alum pan sign'!$G$17:$G$30)) +
(SUMIF('Alum pan sign (2)'!$B$17:$B$30,B807,'Alum pan sign (2)'!$G$17:$G$30)) +
(SUMIF('Economy pan sign'!$B$17:$B$30,B807,'Economy pan sign'!$G$17:$G$30)) +
(SUMIF('Post and panel sign'!$B$17:$B$30,B807,'Post and panel sign'!$G$17:$G$30)) +
(SUMIF('Post and panel sign (2)'!$B$17:$B$30,B807,'Post and panel sign (2)'!$G$17:$G$30)) +
(SUMIF('Flat panels only'!$B$17:$B$30,B807,'Flat panels only'!$G$17:$G$30)) +
(SUMIF('Flat panels only (2)'!$B$17:$B$30,B807,'Flat panels only (2)'!$G$17:$G$30)) +
(SUMIF('Routed panel shapes'!$B$18:$B$31,B807,'Routed panel shapes'!$G$18:$G$31)) +
(SUMIF('Routed panel shapes (2)'!$B$18:$B$31,B807,'Routed panel shapes (2)'!$G$18:$G$31)) +
(SUMIF('Routed face only'!$B$17:$B$30,B807,'Routed face only'!$G$17:$G$30)) +
(SUMIF('Routed face only (2)'!$B$17:$B$30,B807,'Routed face only (2)'!$G$17:$G$30)) +
(SUMIF('Routed alum faces letters'!$B$17:$B$30,B807,'Routed alum faces letters'!$G$17:$G$30)) +
(SUMIF('Routed alum faces letters (2)'!$B$17:$B$30,B807,'Routed alum faces letters (2)'!$G$17:$G$30)) +
(SUMIF('Routed push through acrylic'!$B$17:$B$30,B807,'Routed push through acrylic'!$G$17:$G$30)) +
(SUMIF('Routed push through acrylic (2)'!$B$17:$B$30,B807,'Routed push through acrylic (2)'!$G$17:$G$30)) +
(SUMIF('Sf routed cabinet'!$B$17:$B$30,B807,'Sf routed cabinet'!$G$17:$G$30)) +
(SUMIF('Sf routed cabinet (2)'!$B$17:$B$30,B807,'Sf routed cabinet (2)'!$G$17:$G$30)) +
(SUMIF('Df routed cabinet'!$B$17:$B$30,B807,'Df routed cabinet'!$G$17:$G$30)) +
(SUMIF('Df routed cabinet (2)'!$B$17:$B$30,B807,'Df routed cabinet (2)'!$G$17:$G$30)) +
(SUMIF('Sf acrylic cabinet'!$B$17:$B$30,B807,'Sf acrylic cabinet'!$G$17:$G$30)) +
(SUMIF('Sf acrylic cabinet (2)'!$B$17:$B$30,B807,'Sf acrylic cabinet (2)'!$G$17:$G$30)) +
(SUMIF('Economy Sf acrylic'!$B$17:$B$30,B807,'Economy Sf acrylic'!$G$17:$G$30)) +
(SUMIF('Df acrylic cabinet'!$B$17:$B$30,B807,'Df acrylic cabinet'!$G$17:$G$30)) +
(SUMIF('Df acrylic cabinet (2)'!$B$17:$B$30,B807,'Df acrylic cabinet (2)'!$G$17:$G$30)) +
(SUMIF('Sf flex cabinet'!$B$17:$B$30,B807,'Sf flex cabinet'!$G$17:$G$30)) +
(SUMIF('Sf flex cabinet (2)'!$B$17:$B$30,B807,'Sf flex cabinet (2)'!$G$17:$G$30)) +
(SUMIF('Df flex cabinet'!$B$17:$B$36,B807,'Df flex cabinet'!$G$17:$G$36)) +
(SUMIF('Df flex cabinet (2)'!$B$17:$B$36,B807,'Df flex cabinet (2)'!$G$17:$G$36)) +
(SUMIF('Pole cover'!$B$17:$B$30,B807,'Pole cover'!$G$17:$G$30)) +
(SUMIF('Pole cover (2)'!$B$17:$B$30,B807,'Pole cover (2)'!$G$17:$G$30)) +
(SUMIF('Structural Steel Fab'!$B$17:$B$29,B807,'Structural Steel Fab'!$G$17:$G$29)) +
(SUMIF(Reveal!$B$17:$B$30,B807,Reveal!$G$17:$G$30)) +
(SUMIF('Reveal (2)'!$B$17:$B$30,B807,'Reveal (2)'!$G$17:$G$30)) +
(SUMIF('Crown cove top'!$B$17:$B$30,B807,'Crown cove top'!$G$17:$G$30)) +
(SUMIF('EMC assembly'!$B$17:$B$30,B807,'EMC assembly'!$G$17:$G$30)) +
(SUMIF(Crating!$B$17:$B$29,B807,Crating!$G$17:$G$29)) +
(SUMIF('LED wiring'!$B$17:$B$30,B807,'LED wiring'!$G$17:$G$30)) +
(SUMIF('Changeable copy face'!$B$17:$B$30,B807,'Changeable copy face'!$G$17:$G$30)) +
(SUMIF('Flex face assembly'!$B$17:$B$30,B807,'Flex face assembly'!$G$17:$G$30)) +
(SUMIF('Routed face assembly'!$B$17:$B$30,B807,'Routed face assembly'!$G$17:$G$30)) +
(SUMIF('Paint calculation'!$B$17:$B$30,B807,'Paint calculation'!$G$17:$G$30)) +
(SUMIF('Trimcap letter face'!$B$17:$B$30,B807,'Trimcap letter face'!$G$17:$G$30)) +
(SUMIF('Trimcap letter face (2)'!$B$17:$B$30,B807,'Trimcap letter face (2)'!$G$17:$G$30)) +
(SUMIF('Channel letter fabrication'!$B$17:$B$30,B807,'Channel letter fabrication'!$G$17:$G$30)) +
(SUMIF('Channel letter fabrication (2)'!$B$17:$B$30,B807,'Channel letter fabrication (2)'!$G$17:$G$30))</f>
        <v>0</v>
      </c>
    </row>
    <row r="808" spans="1:10">
      <c r="A808" s="28" t="str">
        <f>[1]ODBC!$A808</f>
        <v>540.XHU (Spring) Socket</v>
      </c>
      <c r="B808" s="29" t="str">
        <f>[1]ODBC!B808</f>
        <v>46075</v>
      </c>
      <c r="C808" s="30">
        <f>IFERROR(VLOOKUP($B808,[1]ODBC!$B:$H,2,FALSE),"")</f>
        <v>5.835</v>
      </c>
      <c r="D808" s="30">
        <f>IFERROR(VLOOKUP($B808,[1]ODBC!$B:$H,3,FALSE),"")</f>
        <v>13.13</v>
      </c>
      <c r="E808" s="30" t="str">
        <f>IFERROR(VLOOKUP($B808,[1]ODBC!$B:$H,4,FALSE),"")</f>
        <v>EA</v>
      </c>
      <c r="F808" s="31">
        <f>IFERROR(VLOOKUP($B808,[1]ODBC!$B:$H,5,FALSE),"")</f>
        <v>55.56</v>
      </c>
      <c r="G808" s="32">
        <f>[1]ODBC!G808</f>
        <v>0</v>
      </c>
      <c r="H808" s="33">
        <f>SUM([1]ODBC!H808)</f>
        <v>45531</v>
      </c>
      <c r="I808" s="41" t="str">
        <f>'Vinyl cutting'!$B$2</f>
        <v>J36938</v>
      </c>
      <c r="J808" s="42">
        <f ca="1">(SUMIF('Freeform time and material'!$B$17:$B$30,B808,'Freeform time and material'!$G$17:$G$30)) +
(SUMIF('Vinyl cutting'!$B$17:$B$30,B808,'Vinyl cutting'!$G$17:$G$30)) +
(SUMIF('Vinyl cutting (2)'!$B$17:$B$30,B808,'Vinyl cutting (2)'!$G$17:$G$30)) +
(SUMIF('Apply vinyl graphics'!$B$17:$B$30,B808,'Apply vinyl graphics'!$G$17:$G$30)) +
(SUMIF('Apply vinyl graphics (2)'!$B$17:$B$30,B808,'Apply vinyl graphics (2)'!$G$17:$G$30)) +
(SUMIF('Alum pan sign'!$B$17:$B$30,B808,'Alum pan sign'!$G$17:$G$30)) +
(SUMIF('Alum pan sign (2)'!$B$17:$B$30,B808,'Alum pan sign (2)'!$G$17:$G$30)) +
(SUMIF('Economy pan sign'!$B$17:$B$30,B808,'Economy pan sign'!$G$17:$G$30)) +
(SUMIF('Post and panel sign'!$B$17:$B$30,B808,'Post and panel sign'!$G$17:$G$30)) +
(SUMIF('Post and panel sign (2)'!$B$17:$B$30,B808,'Post and panel sign (2)'!$G$17:$G$30)) +
(SUMIF('Flat panels only'!$B$17:$B$30,B808,'Flat panels only'!$G$17:$G$30)) +
(SUMIF('Flat panels only (2)'!$B$17:$B$30,B808,'Flat panels only (2)'!$G$17:$G$30)) +
(SUMIF('Routed panel shapes'!$B$18:$B$31,B808,'Routed panel shapes'!$G$18:$G$31)) +
(SUMIF('Routed panel shapes (2)'!$B$18:$B$31,B808,'Routed panel shapes (2)'!$G$18:$G$31)) +
(SUMIF('Routed face only'!$B$17:$B$30,B808,'Routed face only'!$G$17:$G$30)) +
(SUMIF('Routed face only (2)'!$B$17:$B$30,B808,'Routed face only (2)'!$G$17:$G$30)) +
(SUMIF('Routed alum faces letters'!$B$17:$B$30,B808,'Routed alum faces letters'!$G$17:$G$30)) +
(SUMIF('Routed alum faces letters (2)'!$B$17:$B$30,B808,'Routed alum faces letters (2)'!$G$17:$G$30)) +
(SUMIF('Routed push through acrylic'!$B$17:$B$30,B808,'Routed push through acrylic'!$G$17:$G$30)) +
(SUMIF('Routed push through acrylic (2)'!$B$17:$B$30,B808,'Routed push through acrylic (2)'!$G$17:$G$30)) +
(SUMIF('Sf routed cabinet'!$B$17:$B$30,B808,'Sf routed cabinet'!$G$17:$G$30)) +
(SUMIF('Sf routed cabinet (2)'!$B$17:$B$30,B808,'Sf routed cabinet (2)'!$G$17:$G$30)) +
(SUMIF('Df routed cabinet'!$B$17:$B$30,B808,'Df routed cabinet'!$G$17:$G$30)) +
(SUMIF('Df routed cabinet (2)'!$B$17:$B$30,B808,'Df routed cabinet (2)'!$G$17:$G$30)) +
(SUMIF('Sf acrylic cabinet'!$B$17:$B$30,B808,'Sf acrylic cabinet'!$G$17:$G$30)) +
(SUMIF('Sf acrylic cabinet (2)'!$B$17:$B$30,B808,'Sf acrylic cabinet (2)'!$G$17:$G$30)) +
(SUMIF('Economy Sf acrylic'!$B$17:$B$30,B808,'Economy Sf acrylic'!$G$17:$G$30)) +
(SUMIF('Df acrylic cabinet'!$B$17:$B$30,B808,'Df acrylic cabinet'!$G$17:$G$30)) +
(SUMIF('Df acrylic cabinet (2)'!$B$17:$B$30,B808,'Df acrylic cabinet (2)'!$G$17:$G$30)) +
(SUMIF('Sf flex cabinet'!$B$17:$B$30,B808,'Sf flex cabinet'!$G$17:$G$30)) +
(SUMIF('Sf flex cabinet (2)'!$B$17:$B$30,B808,'Sf flex cabinet (2)'!$G$17:$G$30)) +
(SUMIF('Df flex cabinet'!$B$17:$B$36,B808,'Df flex cabinet'!$G$17:$G$36)) +
(SUMIF('Df flex cabinet (2)'!$B$17:$B$36,B808,'Df flex cabinet (2)'!$G$17:$G$36)) +
(SUMIF('Pole cover'!$B$17:$B$30,B808,'Pole cover'!$G$17:$G$30)) +
(SUMIF('Pole cover (2)'!$B$17:$B$30,B808,'Pole cover (2)'!$G$17:$G$30)) +
(SUMIF('Structural Steel Fab'!$B$17:$B$29,B808,'Structural Steel Fab'!$G$17:$G$29)) +
(SUMIF(Reveal!$B$17:$B$30,B808,Reveal!$G$17:$G$30)) +
(SUMIF('Reveal (2)'!$B$17:$B$30,B808,'Reveal (2)'!$G$17:$G$30)) +
(SUMIF('Crown cove top'!$B$17:$B$30,B808,'Crown cove top'!$G$17:$G$30)) +
(SUMIF('EMC assembly'!$B$17:$B$30,B808,'EMC assembly'!$G$17:$G$30)) +
(SUMIF(Crating!$B$17:$B$29,B808,Crating!$G$17:$G$29)) +
(SUMIF('LED wiring'!$B$17:$B$30,B808,'LED wiring'!$G$17:$G$30)) +
(SUMIF('Changeable copy face'!$B$17:$B$30,B808,'Changeable copy face'!$G$17:$G$30)) +
(SUMIF('Flex face assembly'!$B$17:$B$30,B808,'Flex face assembly'!$G$17:$G$30)) +
(SUMIF('Routed face assembly'!$B$17:$B$30,B808,'Routed face assembly'!$G$17:$G$30)) +
(SUMIF('Paint calculation'!$B$17:$B$30,B808,'Paint calculation'!$G$17:$G$30)) +
(SUMIF('Trimcap letter face'!$B$17:$B$30,B808,'Trimcap letter face'!$G$17:$G$30)) +
(SUMIF('Trimcap letter face (2)'!$B$17:$B$30,B808,'Trimcap letter face (2)'!$G$17:$G$30)) +
(SUMIF('Channel letter fabrication'!$B$17:$B$30,B808,'Channel letter fabrication'!$G$17:$G$30)) +
(SUMIF('Channel letter fabrication (2)'!$B$17:$B$30,B808,'Channel letter fabrication (2)'!$G$17:$G$30))</f>
        <v>0</v>
      </c>
    </row>
    <row r="809" spans="1:10">
      <c r="A809" s="28" t="str">
        <f>[1]ODBC!$A809</f>
        <v>541.XHU Socket</v>
      </c>
      <c r="B809" s="29" t="str">
        <f>[1]ODBC!B809</f>
        <v>46080</v>
      </c>
      <c r="C809" s="30">
        <f>IFERROR(VLOOKUP($B809,[1]ODBC!$B:$H,2,FALSE),"")</f>
        <v>4.93</v>
      </c>
      <c r="D809" s="30">
        <f>IFERROR(VLOOKUP($B809,[1]ODBC!$B:$H,3,FALSE),"")</f>
        <v>11.093999999999999</v>
      </c>
      <c r="E809" s="30" t="str">
        <f>IFERROR(VLOOKUP($B809,[1]ODBC!$B:$H,4,FALSE),"")</f>
        <v>EA</v>
      </c>
      <c r="F809" s="31">
        <f>IFERROR(VLOOKUP($B809,[1]ODBC!$B:$H,5,FALSE),"")</f>
        <v>55.56</v>
      </c>
      <c r="G809" s="32">
        <f>[1]ODBC!G809</f>
        <v>0</v>
      </c>
      <c r="H809" s="33">
        <f>SUM([1]ODBC!H809)</f>
        <v>45531</v>
      </c>
      <c r="I809" s="41" t="str">
        <f>'Vinyl cutting'!$B$2</f>
        <v>J36938</v>
      </c>
      <c r="J809" s="42">
        <f ca="1">(SUMIF('Freeform time and material'!$B$17:$B$30,B809,'Freeform time and material'!$G$17:$G$30)) +
(SUMIF('Vinyl cutting'!$B$17:$B$30,B809,'Vinyl cutting'!$G$17:$G$30)) +
(SUMIF('Vinyl cutting (2)'!$B$17:$B$30,B809,'Vinyl cutting (2)'!$G$17:$G$30)) +
(SUMIF('Apply vinyl graphics'!$B$17:$B$30,B809,'Apply vinyl graphics'!$G$17:$G$30)) +
(SUMIF('Apply vinyl graphics (2)'!$B$17:$B$30,B809,'Apply vinyl graphics (2)'!$G$17:$G$30)) +
(SUMIF('Alum pan sign'!$B$17:$B$30,B809,'Alum pan sign'!$G$17:$G$30)) +
(SUMIF('Alum pan sign (2)'!$B$17:$B$30,B809,'Alum pan sign (2)'!$G$17:$G$30)) +
(SUMIF('Economy pan sign'!$B$17:$B$30,B809,'Economy pan sign'!$G$17:$G$30)) +
(SUMIF('Post and panel sign'!$B$17:$B$30,B809,'Post and panel sign'!$G$17:$G$30)) +
(SUMIF('Post and panel sign (2)'!$B$17:$B$30,B809,'Post and panel sign (2)'!$G$17:$G$30)) +
(SUMIF('Flat panels only'!$B$17:$B$30,B809,'Flat panels only'!$G$17:$G$30)) +
(SUMIF('Flat panels only (2)'!$B$17:$B$30,B809,'Flat panels only (2)'!$G$17:$G$30)) +
(SUMIF('Routed panel shapes'!$B$18:$B$31,B809,'Routed panel shapes'!$G$18:$G$31)) +
(SUMIF('Routed panel shapes (2)'!$B$18:$B$31,B809,'Routed panel shapes (2)'!$G$18:$G$31)) +
(SUMIF('Routed face only'!$B$17:$B$30,B809,'Routed face only'!$G$17:$G$30)) +
(SUMIF('Routed face only (2)'!$B$17:$B$30,B809,'Routed face only (2)'!$G$17:$G$30)) +
(SUMIF('Routed alum faces letters'!$B$17:$B$30,B809,'Routed alum faces letters'!$G$17:$G$30)) +
(SUMIF('Routed alum faces letters (2)'!$B$17:$B$30,B809,'Routed alum faces letters (2)'!$G$17:$G$30)) +
(SUMIF('Routed push through acrylic'!$B$17:$B$30,B809,'Routed push through acrylic'!$G$17:$G$30)) +
(SUMIF('Routed push through acrylic (2)'!$B$17:$B$30,B809,'Routed push through acrylic (2)'!$G$17:$G$30)) +
(SUMIF('Sf routed cabinet'!$B$17:$B$30,B809,'Sf routed cabinet'!$G$17:$G$30)) +
(SUMIF('Sf routed cabinet (2)'!$B$17:$B$30,B809,'Sf routed cabinet (2)'!$G$17:$G$30)) +
(SUMIF('Df routed cabinet'!$B$17:$B$30,B809,'Df routed cabinet'!$G$17:$G$30)) +
(SUMIF('Df routed cabinet (2)'!$B$17:$B$30,B809,'Df routed cabinet (2)'!$G$17:$G$30)) +
(SUMIF('Sf acrylic cabinet'!$B$17:$B$30,B809,'Sf acrylic cabinet'!$G$17:$G$30)) +
(SUMIF('Sf acrylic cabinet (2)'!$B$17:$B$30,B809,'Sf acrylic cabinet (2)'!$G$17:$G$30)) +
(SUMIF('Economy Sf acrylic'!$B$17:$B$30,B809,'Economy Sf acrylic'!$G$17:$G$30)) +
(SUMIF('Df acrylic cabinet'!$B$17:$B$30,B809,'Df acrylic cabinet'!$G$17:$G$30)) +
(SUMIF('Df acrylic cabinet (2)'!$B$17:$B$30,B809,'Df acrylic cabinet (2)'!$G$17:$G$30)) +
(SUMIF('Sf flex cabinet'!$B$17:$B$30,B809,'Sf flex cabinet'!$G$17:$G$30)) +
(SUMIF('Sf flex cabinet (2)'!$B$17:$B$30,B809,'Sf flex cabinet (2)'!$G$17:$G$30)) +
(SUMIF('Df flex cabinet'!$B$17:$B$36,B809,'Df flex cabinet'!$G$17:$G$36)) +
(SUMIF('Df flex cabinet (2)'!$B$17:$B$36,B809,'Df flex cabinet (2)'!$G$17:$G$36)) +
(SUMIF('Pole cover'!$B$17:$B$30,B809,'Pole cover'!$G$17:$G$30)) +
(SUMIF('Pole cover (2)'!$B$17:$B$30,B809,'Pole cover (2)'!$G$17:$G$30)) +
(SUMIF('Structural Steel Fab'!$B$17:$B$29,B809,'Structural Steel Fab'!$G$17:$G$29)) +
(SUMIF(Reveal!$B$17:$B$30,B809,Reveal!$G$17:$G$30)) +
(SUMIF('Reveal (2)'!$B$17:$B$30,B809,'Reveal (2)'!$G$17:$G$30)) +
(SUMIF('Crown cove top'!$B$17:$B$30,B809,'Crown cove top'!$G$17:$G$30)) +
(SUMIF('EMC assembly'!$B$17:$B$30,B809,'EMC assembly'!$G$17:$G$30)) +
(SUMIF(Crating!$B$17:$B$29,B809,Crating!$G$17:$G$29)) +
(SUMIF('LED wiring'!$B$17:$B$30,B809,'LED wiring'!$G$17:$G$30)) +
(SUMIF('Changeable copy face'!$B$17:$B$30,B809,'Changeable copy face'!$G$17:$G$30)) +
(SUMIF('Flex face assembly'!$B$17:$B$30,B809,'Flex face assembly'!$G$17:$G$30)) +
(SUMIF('Routed face assembly'!$B$17:$B$30,B809,'Routed face assembly'!$G$17:$G$30)) +
(SUMIF('Paint calculation'!$B$17:$B$30,B809,'Paint calculation'!$G$17:$G$30)) +
(SUMIF('Trimcap letter face'!$B$17:$B$30,B809,'Trimcap letter face'!$G$17:$G$30)) +
(SUMIF('Trimcap letter face (2)'!$B$17:$B$30,B809,'Trimcap letter face (2)'!$G$17:$G$30)) +
(SUMIF('Channel letter fabrication'!$B$17:$B$30,B809,'Channel letter fabrication'!$G$17:$G$30)) +
(SUMIF('Channel letter fabrication (2)'!$B$17:$B$30,B809,'Channel letter fabrication (2)'!$G$17:$G$30))</f>
        <v>0</v>
      </c>
    </row>
    <row r="810" spans="1:10">
      <c r="A810" s="28" t="str">
        <f>[1]ODBC!$A810</f>
        <v>582.GDF Socket</v>
      </c>
      <c r="B810" s="29" t="str">
        <f>[1]ODBC!B810</f>
        <v>46085</v>
      </c>
      <c r="C810" s="30">
        <f>IFERROR(VLOOKUP($B810,[1]ODBC!$B:$H,2,FALSE),"")</f>
        <v>2.0030000000000001</v>
      </c>
      <c r="D810" s="30">
        <f>IFERROR(VLOOKUP($B810,[1]ODBC!$B:$H,3,FALSE),"")</f>
        <v>4.5069999999999997</v>
      </c>
      <c r="E810" s="30" t="str">
        <f>IFERROR(VLOOKUP($B810,[1]ODBC!$B:$H,4,FALSE),"")</f>
        <v>EA</v>
      </c>
      <c r="F810" s="31">
        <f>IFERROR(VLOOKUP($B810,[1]ODBC!$B:$H,5,FALSE),"")</f>
        <v>55.56</v>
      </c>
      <c r="G810" s="32">
        <f>[1]ODBC!G810</f>
        <v>0</v>
      </c>
      <c r="H810" s="33">
        <f>SUM([1]ODBC!H810)</f>
        <v>45825</v>
      </c>
      <c r="I810" s="41" t="str">
        <f>'Vinyl cutting'!$B$2</f>
        <v>J36938</v>
      </c>
      <c r="J810" s="42">
        <f ca="1">(SUMIF('Freeform time and material'!$B$17:$B$30,B810,'Freeform time and material'!$G$17:$G$30)) +
(SUMIF('Vinyl cutting'!$B$17:$B$30,B810,'Vinyl cutting'!$G$17:$G$30)) +
(SUMIF('Vinyl cutting (2)'!$B$17:$B$30,B810,'Vinyl cutting (2)'!$G$17:$G$30)) +
(SUMIF('Apply vinyl graphics'!$B$17:$B$30,B810,'Apply vinyl graphics'!$G$17:$G$30)) +
(SUMIF('Apply vinyl graphics (2)'!$B$17:$B$30,B810,'Apply vinyl graphics (2)'!$G$17:$G$30)) +
(SUMIF('Alum pan sign'!$B$17:$B$30,B810,'Alum pan sign'!$G$17:$G$30)) +
(SUMIF('Alum pan sign (2)'!$B$17:$B$30,B810,'Alum pan sign (2)'!$G$17:$G$30)) +
(SUMIF('Economy pan sign'!$B$17:$B$30,B810,'Economy pan sign'!$G$17:$G$30)) +
(SUMIF('Post and panel sign'!$B$17:$B$30,B810,'Post and panel sign'!$G$17:$G$30)) +
(SUMIF('Post and panel sign (2)'!$B$17:$B$30,B810,'Post and panel sign (2)'!$G$17:$G$30)) +
(SUMIF('Flat panels only'!$B$17:$B$30,B810,'Flat panels only'!$G$17:$G$30)) +
(SUMIF('Flat panels only (2)'!$B$17:$B$30,B810,'Flat panels only (2)'!$G$17:$G$30)) +
(SUMIF('Routed panel shapes'!$B$18:$B$31,B810,'Routed panel shapes'!$G$18:$G$31)) +
(SUMIF('Routed panel shapes (2)'!$B$18:$B$31,B810,'Routed panel shapes (2)'!$G$18:$G$31)) +
(SUMIF('Routed face only'!$B$17:$B$30,B810,'Routed face only'!$G$17:$G$30)) +
(SUMIF('Routed face only (2)'!$B$17:$B$30,B810,'Routed face only (2)'!$G$17:$G$30)) +
(SUMIF('Routed alum faces letters'!$B$17:$B$30,B810,'Routed alum faces letters'!$G$17:$G$30)) +
(SUMIF('Routed alum faces letters (2)'!$B$17:$B$30,B810,'Routed alum faces letters (2)'!$G$17:$G$30)) +
(SUMIF('Routed push through acrylic'!$B$17:$B$30,B810,'Routed push through acrylic'!$G$17:$G$30)) +
(SUMIF('Routed push through acrylic (2)'!$B$17:$B$30,B810,'Routed push through acrylic (2)'!$G$17:$G$30)) +
(SUMIF('Sf routed cabinet'!$B$17:$B$30,B810,'Sf routed cabinet'!$G$17:$G$30)) +
(SUMIF('Sf routed cabinet (2)'!$B$17:$B$30,B810,'Sf routed cabinet (2)'!$G$17:$G$30)) +
(SUMIF('Df routed cabinet'!$B$17:$B$30,B810,'Df routed cabinet'!$G$17:$G$30)) +
(SUMIF('Df routed cabinet (2)'!$B$17:$B$30,B810,'Df routed cabinet (2)'!$G$17:$G$30)) +
(SUMIF('Sf acrylic cabinet'!$B$17:$B$30,B810,'Sf acrylic cabinet'!$G$17:$G$30)) +
(SUMIF('Sf acrylic cabinet (2)'!$B$17:$B$30,B810,'Sf acrylic cabinet (2)'!$G$17:$G$30)) +
(SUMIF('Economy Sf acrylic'!$B$17:$B$30,B810,'Economy Sf acrylic'!$G$17:$G$30)) +
(SUMIF('Df acrylic cabinet'!$B$17:$B$30,B810,'Df acrylic cabinet'!$G$17:$G$30)) +
(SUMIF('Df acrylic cabinet (2)'!$B$17:$B$30,B810,'Df acrylic cabinet (2)'!$G$17:$G$30)) +
(SUMIF('Sf flex cabinet'!$B$17:$B$30,B810,'Sf flex cabinet'!$G$17:$G$30)) +
(SUMIF('Sf flex cabinet (2)'!$B$17:$B$30,B810,'Sf flex cabinet (2)'!$G$17:$G$30)) +
(SUMIF('Df flex cabinet'!$B$17:$B$36,B810,'Df flex cabinet'!$G$17:$G$36)) +
(SUMIF('Df flex cabinet (2)'!$B$17:$B$36,B810,'Df flex cabinet (2)'!$G$17:$G$36)) +
(SUMIF('Pole cover'!$B$17:$B$30,B810,'Pole cover'!$G$17:$G$30)) +
(SUMIF('Pole cover (2)'!$B$17:$B$30,B810,'Pole cover (2)'!$G$17:$G$30)) +
(SUMIF('Structural Steel Fab'!$B$17:$B$29,B810,'Structural Steel Fab'!$G$17:$G$29)) +
(SUMIF(Reveal!$B$17:$B$30,B810,Reveal!$G$17:$G$30)) +
(SUMIF('Reveal (2)'!$B$17:$B$30,B810,'Reveal (2)'!$G$17:$G$30)) +
(SUMIF('Crown cove top'!$B$17:$B$30,B810,'Crown cove top'!$G$17:$G$30)) +
(SUMIF('EMC assembly'!$B$17:$B$30,B810,'EMC assembly'!$G$17:$G$30)) +
(SUMIF(Crating!$B$17:$B$29,B810,Crating!$G$17:$G$29)) +
(SUMIF('LED wiring'!$B$17:$B$30,B810,'LED wiring'!$G$17:$G$30)) +
(SUMIF('Changeable copy face'!$B$17:$B$30,B810,'Changeable copy face'!$G$17:$G$30)) +
(SUMIF('Flex face assembly'!$B$17:$B$30,B810,'Flex face assembly'!$G$17:$G$30)) +
(SUMIF('Routed face assembly'!$B$17:$B$30,B810,'Routed face assembly'!$G$17:$G$30)) +
(SUMIF('Paint calculation'!$B$17:$B$30,B810,'Paint calculation'!$G$17:$G$30)) +
(SUMIF('Trimcap letter face'!$B$17:$B$30,B810,'Trimcap letter face'!$G$17:$G$30)) +
(SUMIF('Trimcap letter face (2)'!$B$17:$B$30,B810,'Trimcap letter face (2)'!$G$17:$G$30)) +
(SUMIF('Channel letter fabrication'!$B$17:$B$30,B810,'Channel letter fabrication'!$G$17:$G$30)) +
(SUMIF('Channel letter fabrication (2)'!$B$17:$B$30,B810,'Channel letter fabrication (2)'!$G$17:$G$30))</f>
        <v>0</v>
      </c>
    </row>
    <row r="811" spans="1:10">
      <c r="A811" s="28" t="str">
        <f>[1]ODBC!$A811</f>
        <v>583.GDF (Spring) Socket</v>
      </c>
      <c r="B811" s="29" t="str">
        <f>[1]ODBC!B811</f>
        <v>46090</v>
      </c>
      <c r="C811" s="30">
        <f>IFERROR(VLOOKUP($B811,[1]ODBC!$B:$H,2,FALSE),"")</f>
        <v>1.1060000000000001</v>
      </c>
      <c r="D811" s="30">
        <f>IFERROR(VLOOKUP($B811,[1]ODBC!$B:$H,3,FALSE),"")</f>
        <v>2.4889999999999999</v>
      </c>
      <c r="E811" s="30" t="str">
        <f>IFERROR(VLOOKUP($B811,[1]ODBC!$B:$H,4,FALSE),"")</f>
        <v>EA</v>
      </c>
      <c r="F811" s="31">
        <f>IFERROR(VLOOKUP($B811,[1]ODBC!$B:$H,5,FALSE),"")</f>
        <v>55.56</v>
      </c>
      <c r="G811" s="32">
        <f>[1]ODBC!G811</f>
        <v>0</v>
      </c>
      <c r="H811" s="33">
        <f>SUM([1]ODBC!H811)</f>
        <v>45005</v>
      </c>
      <c r="I811" s="41" t="str">
        <f>'Vinyl cutting'!$B$2</f>
        <v>J36938</v>
      </c>
      <c r="J811" s="42">
        <f ca="1">(SUMIF('Freeform time and material'!$B$17:$B$30,B811,'Freeform time and material'!$G$17:$G$30)) +
(SUMIF('Vinyl cutting'!$B$17:$B$30,B811,'Vinyl cutting'!$G$17:$G$30)) +
(SUMIF('Vinyl cutting (2)'!$B$17:$B$30,B811,'Vinyl cutting (2)'!$G$17:$G$30)) +
(SUMIF('Apply vinyl graphics'!$B$17:$B$30,B811,'Apply vinyl graphics'!$G$17:$G$30)) +
(SUMIF('Apply vinyl graphics (2)'!$B$17:$B$30,B811,'Apply vinyl graphics (2)'!$G$17:$G$30)) +
(SUMIF('Alum pan sign'!$B$17:$B$30,B811,'Alum pan sign'!$G$17:$G$30)) +
(SUMIF('Alum pan sign (2)'!$B$17:$B$30,B811,'Alum pan sign (2)'!$G$17:$G$30)) +
(SUMIF('Economy pan sign'!$B$17:$B$30,B811,'Economy pan sign'!$G$17:$G$30)) +
(SUMIF('Post and panel sign'!$B$17:$B$30,B811,'Post and panel sign'!$G$17:$G$30)) +
(SUMIF('Post and panel sign (2)'!$B$17:$B$30,B811,'Post and panel sign (2)'!$G$17:$G$30)) +
(SUMIF('Flat panels only'!$B$17:$B$30,B811,'Flat panels only'!$G$17:$G$30)) +
(SUMIF('Flat panels only (2)'!$B$17:$B$30,B811,'Flat panels only (2)'!$G$17:$G$30)) +
(SUMIF('Routed panel shapes'!$B$18:$B$31,B811,'Routed panel shapes'!$G$18:$G$31)) +
(SUMIF('Routed panel shapes (2)'!$B$18:$B$31,B811,'Routed panel shapes (2)'!$G$18:$G$31)) +
(SUMIF('Routed face only'!$B$17:$B$30,B811,'Routed face only'!$G$17:$G$30)) +
(SUMIF('Routed face only (2)'!$B$17:$B$30,B811,'Routed face only (2)'!$G$17:$G$30)) +
(SUMIF('Routed alum faces letters'!$B$17:$B$30,B811,'Routed alum faces letters'!$G$17:$G$30)) +
(SUMIF('Routed alum faces letters (2)'!$B$17:$B$30,B811,'Routed alum faces letters (2)'!$G$17:$G$30)) +
(SUMIF('Routed push through acrylic'!$B$17:$B$30,B811,'Routed push through acrylic'!$G$17:$G$30)) +
(SUMIF('Routed push through acrylic (2)'!$B$17:$B$30,B811,'Routed push through acrylic (2)'!$G$17:$G$30)) +
(SUMIF('Sf routed cabinet'!$B$17:$B$30,B811,'Sf routed cabinet'!$G$17:$G$30)) +
(SUMIF('Sf routed cabinet (2)'!$B$17:$B$30,B811,'Sf routed cabinet (2)'!$G$17:$G$30)) +
(SUMIF('Df routed cabinet'!$B$17:$B$30,B811,'Df routed cabinet'!$G$17:$G$30)) +
(SUMIF('Df routed cabinet (2)'!$B$17:$B$30,B811,'Df routed cabinet (2)'!$G$17:$G$30)) +
(SUMIF('Sf acrylic cabinet'!$B$17:$B$30,B811,'Sf acrylic cabinet'!$G$17:$G$30)) +
(SUMIF('Sf acrylic cabinet (2)'!$B$17:$B$30,B811,'Sf acrylic cabinet (2)'!$G$17:$G$30)) +
(SUMIF('Economy Sf acrylic'!$B$17:$B$30,B811,'Economy Sf acrylic'!$G$17:$G$30)) +
(SUMIF('Df acrylic cabinet'!$B$17:$B$30,B811,'Df acrylic cabinet'!$G$17:$G$30)) +
(SUMIF('Df acrylic cabinet (2)'!$B$17:$B$30,B811,'Df acrylic cabinet (2)'!$G$17:$G$30)) +
(SUMIF('Sf flex cabinet'!$B$17:$B$30,B811,'Sf flex cabinet'!$G$17:$G$30)) +
(SUMIF('Sf flex cabinet (2)'!$B$17:$B$30,B811,'Sf flex cabinet (2)'!$G$17:$G$30)) +
(SUMIF('Df flex cabinet'!$B$17:$B$36,B811,'Df flex cabinet'!$G$17:$G$36)) +
(SUMIF('Df flex cabinet (2)'!$B$17:$B$36,B811,'Df flex cabinet (2)'!$G$17:$G$36)) +
(SUMIF('Pole cover'!$B$17:$B$30,B811,'Pole cover'!$G$17:$G$30)) +
(SUMIF('Pole cover (2)'!$B$17:$B$30,B811,'Pole cover (2)'!$G$17:$G$30)) +
(SUMIF('Structural Steel Fab'!$B$17:$B$29,B811,'Structural Steel Fab'!$G$17:$G$29)) +
(SUMIF(Reveal!$B$17:$B$30,B811,Reveal!$G$17:$G$30)) +
(SUMIF('Reveal (2)'!$B$17:$B$30,B811,'Reveal (2)'!$G$17:$G$30)) +
(SUMIF('Crown cove top'!$B$17:$B$30,B811,'Crown cove top'!$G$17:$G$30)) +
(SUMIF('EMC assembly'!$B$17:$B$30,B811,'EMC assembly'!$G$17:$G$30)) +
(SUMIF(Crating!$B$17:$B$29,B811,Crating!$G$17:$G$29)) +
(SUMIF('LED wiring'!$B$17:$B$30,B811,'LED wiring'!$G$17:$G$30)) +
(SUMIF('Changeable copy face'!$B$17:$B$30,B811,'Changeable copy face'!$G$17:$G$30)) +
(SUMIF('Flex face assembly'!$B$17:$B$30,B811,'Flex face assembly'!$G$17:$G$30)) +
(SUMIF('Routed face assembly'!$B$17:$B$30,B811,'Routed face assembly'!$G$17:$G$30)) +
(SUMIF('Paint calculation'!$B$17:$B$30,B811,'Paint calculation'!$G$17:$G$30)) +
(SUMIF('Trimcap letter face'!$B$17:$B$30,B811,'Trimcap letter face'!$G$17:$G$30)) +
(SUMIF('Trimcap letter face (2)'!$B$17:$B$30,B811,'Trimcap letter face (2)'!$G$17:$G$30)) +
(SUMIF('Channel letter fabrication'!$B$17:$B$30,B811,'Channel letter fabrication'!$G$17:$G$30)) +
(SUMIF('Channel letter fabrication (2)'!$B$17:$B$30,B811,'Channel letter fabrication (2)'!$G$17:$G$30))</f>
        <v>0</v>
      </c>
    </row>
    <row r="812" spans="1:10">
      <c r="A812" s="28" t="str">
        <f>[1]ODBC!$A812</f>
        <v>Spring 800/1500MA LT Socket</v>
      </c>
      <c r="B812" s="29" t="str">
        <f>[1]ODBC!B812</f>
        <v>46095</v>
      </c>
      <c r="C812" s="30">
        <f>IFERROR(VLOOKUP($B812,[1]ODBC!$B:$H,2,FALSE),"")</f>
        <v>4.6440000000000001</v>
      </c>
      <c r="D812" s="30">
        <f>IFERROR(VLOOKUP($B812,[1]ODBC!$B:$H,3,FALSE),"")</f>
        <v>10.45</v>
      </c>
      <c r="E812" s="30" t="str">
        <f>IFERROR(VLOOKUP($B812,[1]ODBC!$B:$H,4,FALSE),"")</f>
        <v>EA</v>
      </c>
      <c r="F812" s="31">
        <f>IFERROR(VLOOKUP($B812,[1]ODBC!$B:$H,5,FALSE),"")</f>
        <v>55.56</v>
      </c>
      <c r="G812" s="32">
        <f>[1]ODBC!G812</f>
        <v>0</v>
      </c>
      <c r="H812" s="33">
        <f>SUM([1]ODBC!H812)</f>
        <v>45845</v>
      </c>
      <c r="I812" s="41" t="str">
        <f>'Vinyl cutting'!$B$2</f>
        <v>J36938</v>
      </c>
      <c r="J812" s="42">
        <f ca="1">(SUMIF('Freeform time and material'!$B$17:$B$30,B812,'Freeform time and material'!$G$17:$G$30)) +
(SUMIF('Vinyl cutting'!$B$17:$B$30,B812,'Vinyl cutting'!$G$17:$G$30)) +
(SUMIF('Vinyl cutting (2)'!$B$17:$B$30,B812,'Vinyl cutting (2)'!$G$17:$G$30)) +
(SUMIF('Apply vinyl graphics'!$B$17:$B$30,B812,'Apply vinyl graphics'!$G$17:$G$30)) +
(SUMIF('Apply vinyl graphics (2)'!$B$17:$B$30,B812,'Apply vinyl graphics (2)'!$G$17:$G$30)) +
(SUMIF('Alum pan sign'!$B$17:$B$30,B812,'Alum pan sign'!$G$17:$G$30)) +
(SUMIF('Alum pan sign (2)'!$B$17:$B$30,B812,'Alum pan sign (2)'!$G$17:$G$30)) +
(SUMIF('Economy pan sign'!$B$17:$B$30,B812,'Economy pan sign'!$G$17:$G$30)) +
(SUMIF('Post and panel sign'!$B$17:$B$30,B812,'Post and panel sign'!$G$17:$G$30)) +
(SUMIF('Post and panel sign (2)'!$B$17:$B$30,B812,'Post and panel sign (2)'!$G$17:$G$30)) +
(SUMIF('Flat panels only'!$B$17:$B$30,B812,'Flat panels only'!$G$17:$G$30)) +
(SUMIF('Flat panels only (2)'!$B$17:$B$30,B812,'Flat panels only (2)'!$G$17:$G$30)) +
(SUMIF('Routed panel shapes'!$B$18:$B$31,B812,'Routed panel shapes'!$G$18:$G$31)) +
(SUMIF('Routed panel shapes (2)'!$B$18:$B$31,B812,'Routed panel shapes (2)'!$G$18:$G$31)) +
(SUMIF('Routed face only'!$B$17:$B$30,B812,'Routed face only'!$G$17:$G$30)) +
(SUMIF('Routed face only (2)'!$B$17:$B$30,B812,'Routed face only (2)'!$G$17:$G$30)) +
(SUMIF('Routed alum faces letters'!$B$17:$B$30,B812,'Routed alum faces letters'!$G$17:$G$30)) +
(SUMIF('Routed alum faces letters (2)'!$B$17:$B$30,B812,'Routed alum faces letters (2)'!$G$17:$G$30)) +
(SUMIF('Routed push through acrylic'!$B$17:$B$30,B812,'Routed push through acrylic'!$G$17:$G$30)) +
(SUMIF('Routed push through acrylic (2)'!$B$17:$B$30,B812,'Routed push through acrylic (2)'!$G$17:$G$30)) +
(SUMIF('Sf routed cabinet'!$B$17:$B$30,B812,'Sf routed cabinet'!$G$17:$G$30)) +
(SUMIF('Sf routed cabinet (2)'!$B$17:$B$30,B812,'Sf routed cabinet (2)'!$G$17:$G$30)) +
(SUMIF('Df routed cabinet'!$B$17:$B$30,B812,'Df routed cabinet'!$G$17:$G$30)) +
(SUMIF('Df routed cabinet (2)'!$B$17:$B$30,B812,'Df routed cabinet (2)'!$G$17:$G$30)) +
(SUMIF('Sf acrylic cabinet'!$B$17:$B$30,B812,'Sf acrylic cabinet'!$G$17:$G$30)) +
(SUMIF('Sf acrylic cabinet (2)'!$B$17:$B$30,B812,'Sf acrylic cabinet (2)'!$G$17:$G$30)) +
(SUMIF('Economy Sf acrylic'!$B$17:$B$30,B812,'Economy Sf acrylic'!$G$17:$G$30)) +
(SUMIF('Df acrylic cabinet'!$B$17:$B$30,B812,'Df acrylic cabinet'!$G$17:$G$30)) +
(SUMIF('Df acrylic cabinet (2)'!$B$17:$B$30,B812,'Df acrylic cabinet (2)'!$G$17:$G$30)) +
(SUMIF('Sf flex cabinet'!$B$17:$B$30,B812,'Sf flex cabinet'!$G$17:$G$30)) +
(SUMIF('Sf flex cabinet (2)'!$B$17:$B$30,B812,'Sf flex cabinet (2)'!$G$17:$G$30)) +
(SUMIF('Df flex cabinet'!$B$17:$B$36,B812,'Df flex cabinet'!$G$17:$G$36)) +
(SUMIF('Df flex cabinet (2)'!$B$17:$B$36,B812,'Df flex cabinet (2)'!$G$17:$G$36)) +
(SUMIF('Pole cover'!$B$17:$B$30,B812,'Pole cover'!$G$17:$G$30)) +
(SUMIF('Pole cover (2)'!$B$17:$B$30,B812,'Pole cover (2)'!$G$17:$G$30)) +
(SUMIF('Structural Steel Fab'!$B$17:$B$29,B812,'Structural Steel Fab'!$G$17:$G$29)) +
(SUMIF(Reveal!$B$17:$B$30,B812,Reveal!$G$17:$G$30)) +
(SUMIF('Reveal (2)'!$B$17:$B$30,B812,'Reveal (2)'!$G$17:$G$30)) +
(SUMIF('Crown cove top'!$B$17:$B$30,B812,'Crown cove top'!$G$17:$G$30)) +
(SUMIF('EMC assembly'!$B$17:$B$30,B812,'EMC assembly'!$G$17:$G$30)) +
(SUMIF(Crating!$B$17:$B$29,B812,Crating!$G$17:$G$29)) +
(SUMIF('LED wiring'!$B$17:$B$30,B812,'LED wiring'!$G$17:$G$30)) +
(SUMIF('Changeable copy face'!$B$17:$B$30,B812,'Changeable copy face'!$G$17:$G$30)) +
(SUMIF('Flex face assembly'!$B$17:$B$30,B812,'Flex face assembly'!$G$17:$G$30)) +
(SUMIF('Routed face assembly'!$B$17:$B$30,B812,'Routed face assembly'!$G$17:$G$30)) +
(SUMIF('Paint calculation'!$B$17:$B$30,B812,'Paint calculation'!$G$17:$G$30)) +
(SUMIF('Trimcap letter face'!$B$17:$B$30,B812,'Trimcap letter face'!$G$17:$G$30)) +
(SUMIF('Trimcap letter face (2)'!$B$17:$B$30,B812,'Trimcap letter face (2)'!$G$17:$G$30)) +
(SUMIF('Channel letter fabrication'!$B$17:$B$30,B812,'Channel letter fabrication'!$G$17:$G$30)) +
(SUMIF('Channel letter fabrication (2)'!$B$17:$B$30,B812,'Channel letter fabrication (2)'!$G$17:$G$30))</f>
        <v>0</v>
      </c>
    </row>
    <row r="813" spans="1:10">
      <c r="A813" s="28" t="str">
        <f>[1]ODBC!$A813</f>
        <v>Fixed 800/1500MA LT Socket</v>
      </c>
      <c r="B813" s="29" t="str">
        <f>[1]ODBC!B813</f>
        <v>46100</v>
      </c>
      <c r="C813" s="30">
        <f>IFERROR(VLOOKUP($B813,[1]ODBC!$B:$H,2,FALSE),"")</f>
        <v>4.0060000000000002</v>
      </c>
      <c r="D813" s="30">
        <f>IFERROR(VLOOKUP($B813,[1]ODBC!$B:$H,3,FALSE),"")</f>
        <v>9.0139999999999993</v>
      </c>
      <c r="E813" s="30" t="str">
        <f>IFERROR(VLOOKUP($B813,[1]ODBC!$B:$H,4,FALSE),"")</f>
        <v>EA</v>
      </c>
      <c r="F813" s="31">
        <f>IFERROR(VLOOKUP($B813,[1]ODBC!$B:$H,5,FALSE),"")</f>
        <v>55.56</v>
      </c>
      <c r="G813" s="32">
        <f>[1]ODBC!G813</f>
        <v>0</v>
      </c>
      <c r="H813" s="33">
        <f>SUM([1]ODBC!H813)</f>
        <v>45860</v>
      </c>
      <c r="I813" s="41" t="str">
        <f>'Vinyl cutting'!$B$2</f>
        <v>J36938</v>
      </c>
      <c r="J813" s="42">
        <f ca="1">(SUMIF('Freeform time and material'!$B$17:$B$30,B813,'Freeform time and material'!$G$17:$G$30)) +
(SUMIF('Vinyl cutting'!$B$17:$B$30,B813,'Vinyl cutting'!$G$17:$G$30)) +
(SUMIF('Vinyl cutting (2)'!$B$17:$B$30,B813,'Vinyl cutting (2)'!$G$17:$G$30)) +
(SUMIF('Apply vinyl graphics'!$B$17:$B$30,B813,'Apply vinyl graphics'!$G$17:$G$30)) +
(SUMIF('Apply vinyl graphics (2)'!$B$17:$B$30,B813,'Apply vinyl graphics (2)'!$G$17:$G$30)) +
(SUMIF('Alum pan sign'!$B$17:$B$30,B813,'Alum pan sign'!$G$17:$G$30)) +
(SUMIF('Alum pan sign (2)'!$B$17:$B$30,B813,'Alum pan sign (2)'!$G$17:$G$30)) +
(SUMIF('Economy pan sign'!$B$17:$B$30,B813,'Economy pan sign'!$G$17:$G$30)) +
(SUMIF('Post and panel sign'!$B$17:$B$30,B813,'Post and panel sign'!$G$17:$G$30)) +
(SUMIF('Post and panel sign (2)'!$B$17:$B$30,B813,'Post and panel sign (2)'!$G$17:$G$30)) +
(SUMIF('Flat panels only'!$B$17:$B$30,B813,'Flat panels only'!$G$17:$G$30)) +
(SUMIF('Flat panels only (2)'!$B$17:$B$30,B813,'Flat panels only (2)'!$G$17:$G$30)) +
(SUMIF('Routed panel shapes'!$B$18:$B$31,B813,'Routed panel shapes'!$G$18:$G$31)) +
(SUMIF('Routed panel shapes (2)'!$B$18:$B$31,B813,'Routed panel shapes (2)'!$G$18:$G$31)) +
(SUMIF('Routed face only'!$B$17:$B$30,B813,'Routed face only'!$G$17:$G$30)) +
(SUMIF('Routed face only (2)'!$B$17:$B$30,B813,'Routed face only (2)'!$G$17:$G$30)) +
(SUMIF('Routed alum faces letters'!$B$17:$B$30,B813,'Routed alum faces letters'!$G$17:$G$30)) +
(SUMIF('Routed alum faces letters (2)'!$B$17:$B$30,B813,'Routed alum faces letters (2)'!$G$17:$G$30)) +
(SUMIF('Routed push through acrylic'!$B$17:$B$30,B813,'Routed push through acrylic'!$G$17:$G$30)) +
(SUMIF('Routed push through acrylic (2)'!$B$17:$B$30,B813,'Routed push through acrylic (2)'!$G$17:$G$30)) +
(SUMIF('Sf routed cabinet'!$B$17:$B$30,B813,'Sf routed cabinet'!$G$17:$G$30)) +
(SUMIF('Sf routed cabinet (2)'!$B$17:$B$30,B813,'Sf routed cabinet (2)'!$G$17:$G$30)) +
(SUMIF('Df routed cabinet'!$B$17:$B$30,B813,'Df routed cabinet'!$G$17:$G$30)) +
(SUMIF('Df routed cabinet (2)'!$B$17:$B$30,B813,'Df routed cabinet (2)'!$G$17:$G$30)) +
(SUMIF('Sf acrylic cabinet'!$B$17:$B$30,B813,'Sf acrylic cabinet'!$G$17:$G$30)) +
(SUMIF('Sf acrylic cabinet (2)'!$B$17:$B$30,B813,'Sf acrylic cabinet (2)'!$G$17:$G$30)) +
(SUMIF('Economy Sf acrylic'!$B$17:$B$30,B813,'Economy Sf acrylic'!$G$17:$G$30)) +
(SUMIF('Df acrylic cabinet'!$B$17:$B$30,B813,'Df acrylic cabinet'!$G$17:$G$30)) +
(SUMIF('Df acrylic cabinet (2)'!$B$17:$B$30,B813,'Df acrylic cabinet (2)'!$G$17:$G$30)) +
(SUMIF('Sf flex cabinet'!$B$17:$B$30,B813,'Sf flex cabinet'!$G$17:$G$30)) +
(SUMIF('Sf flex cabinet (2)'!$B$17:$B$30,B813,'Sf flex cabinet (2)'!$G$17:$G$30)) +
(SUMIF('Df flex cabinet'!$B$17:$B$36,B813,'Df flex cabinet'!$G$17:$G$36)) +
(SUMIF('Df flex cabinet (2)'!$B$17:$B$36,B813,'Df flex cabinet (2)'!$G$17:$G$36)) +
(SUMIF('Pole cover'!$B$17:$B$30,B813,'Pole cover'!$G$17:$G$30)) +
(SUMIF('Pole cover (2)'!$B$17:$B$30,B813,'Pole cover (2)'!$G$17:$G$30)) +
(SUMIF('Structural Steel Fab'!$B$17:$B$29,B813,'Structural Steel Fab'!$G$17:$G$29)) +
(SUMIF(Reveal!$B$17:$B$30,B813,Reveal!$G$17:$G$30)) +
(SUMIF('Reveal (2)'!$B$17:$B$30,B813,'Reveal (2)'!$G$17:$G$30)) +
(SUMIF('Crown cove top'!$B$17:$B$30,B813,'Crown cove top'!$G$17:$G$30)) +
(SUMIF('EMC assembly'!$B$17:$B$30,B813,'EMC assembly'!$G$17:$G$30)) +
(SUMIF(Crating!$B$17:$B$29,B813,Crating!$G$17:$G$29)) +
(SUMIF('LED wiring'!$B$17:$B$30,B813,'LED wiring'!$G$17:$G$30)) +
(SUMIF('Changeable copy face'!$B$17:$B$30,B813,'Changeable copy face'!$G$17:$G$30)) +
(SUMIF('Flex face assembly'!$B$17:$B$30,B813,'Flex face assembly'!$G$17:$G$30)) +
(SUMIF('Routed face assembly'!$B$17:$B$30,B813,'Routed face assembly'!$G$17:$G$30)) +
(SUMIF('Paint calculation'!$B$17:$B$30,B813,'Paint calculation'!$G$17:$G$30)) +
(SUMIF('Trimcap letter face'!$B$17:$B$30,B813,'Trimcap letter face'!$G$17:$G$30)) +
(SUMIF('Trimcap letter face (2)'!$B$17:$B$30,B813,'Trimcap letter face (2)'!$G$17:$G$30)) +
(SUMIF('Channel letter fabrication'!$B$17:$B$30,B813,'Channel letter fabrication'!$G$17:$G$30)) +
(SUMIF('Channel letter fabrication (2)'!$B$17:$B$30,B813,'Channel letter fabrication (2)'!$G$17:$G$30))</f>
        <v>0</v>
      </c>
    </row>
    <row r="814" spans="1:10">
      <c r="A814" s="28" t="str">
        <f>[1]ODBC!$A814</f>
        <v>4734-2 Eagle Sockets</v>
      </c>
      <c r="B814" s="29" t="str">
        <f>[1]ODBC!B814</f>
        <v>46115</v>
      </c>
      <c r="C814" s="30">
        <f>IFERROR(VLOOKUP($B814,[1]ODBC!$B:$H,2,FALSE),"")</f>
        <v>1.47</v>
      </c>
      <c r="D814" s="30">
        <f>IFERROR(VLOOKUP($B814,[1]ODBC!$B:$H,3,FALSE),"")</f>
        <v>2.6459999999999999</v>
      </c>
      <c r="E814" s="30" t="str">
        <f>IFERROR(VLOOKUP($B814,[1]ODBC!$B:$H,4,FALSE),"")</f>
        <v>EA</v>
      </c>
      <c r="F814" s="31">
        <f>IFERROR(VLOOKUP($B814,[1]ODBC!$B:$H,5,FALSE),"")</f>
        <v>44.45</v>
      </c>
      <c r="G814" s="32">
        <f>[1]ODBC!G814</f>
        <v>0</v>
      </c>
      <c r="H814" s="33">
        <f>SUM([1]ODBC!H814)</f>
        <v>0</v>
      </c>
      <c r="I814" s="41" t="str">
        <f>'Vinyl cutting'!$B$2</f>
        <v>J36938</v>
      </c>
      <c r="J814" s="42">
        <f ca="1">(SUMIF('Freeform time and material'!$B$17:$B$30,B814,'Freeform time and material'!$G$17:$G$30)) +
(SUMIF('Vinyl cutting'!$B$17:$B$30,B814,'Vinyl cutting'!$G$17:$G$30)) +
(SUMIF('Vinyl cutting (2)'!$B$17:$B$30,B814,'Vinyl cutting (2)'!$G$17:$G$30)) +
(SUMIF('Apply vinyl graphics'!$B$17:$B$30,B814,'Apply vinyl graphics'!$G$17:$G$30)) +
(SUMIF('Apply vinyl graphics (2)'!$B$17:$B$30,B814,'Apply vinyl graphics (2)'!$G$17:$G$30)) +
(SUMIF('Alum pan sign'!$B$17:$B$30,B814,'Alum pan sign'!$G$17:$G$30)) +
(SUMIF('Alum pan sign (2)'!$B$17:$B$30,B814,'Alum pan sign (2)'!$G$17:$G$30)) +
(SUMIF('Economy pan sign'!$B$17:$B$30,B814,'Economy pan sign'!$G$17:$G$30)) +
(SUMIF('Post and panel sign'!$B$17:$B$30,B814,'Post and panel sign'!$G$17:$G$30)) +
(SUMIF('Post and panel sign (2)'!$B$17:$B$30,B814,'Post and panel sign (2)'!$G$17:$G$30)) +
(SUMIF('Flat panels only'!$B$17:$B$30,B814,'Flat panels only'!$G$17:$G$30)) +
(SUMIF('Flat panels only (2)'!$B$17:$B$30,B814,'Flat panels only (2)'!$G$17:$G$30)) +
(SUMIF('Routed panel shapes'!$B$18:$B$31,B814,'Routed panel shapes'!$G$18:$G$31)) +
(SUMIF('Routed panel shapes (2)'!$B$18:$B$31,B814,'Routed panel shapes (2)'!$G$18:$G$31)) +
(SUMIF('Routed face only'!$B$17:$B$30,B814,'Routed face only'!$G$17:$G$30)) +
(SUMIF('Routed face only (2)'!$B$17:$B$30,B814,'Routed face only (2)'!$G$17:$G$30)) +
(SUMIF('Routed alum faces letters'!$B$17:$B$30,B814,'Routed alum faces letters'!$G$17:$G$30)) +
(SUMIF('Routed alum faces letters (2)'!$B$17:$B$30,B814,'Routed alum faces letters (2)'!$G$17:$G$30)) +
(SUMIF('Routed push through acrylic'!$B$17:$B$30,B814,'Routed push through acrylic'!$G$17:$G$30)) +
(SUMIF('Routed push through acrylic (2)'!$B$17:$B$30,B814,'Routed push through acrylic (2)'!$G$17:$G$30)) +
(SUMIF('Sf routed cabinet'!$B$17:$B$30,B814,'Sf routed cabinet'!$G$17:$G$30)) +
(SUMIF('Sf routed cabinet (2)'!$B$17:$B$30,B814,'Sf routed cabinet (2)'!$G$17:$G$30)) +
(SUMIF('Df routed cabinet'!$B$17:$B$30,B814,'Df routed cabinet'!$G$17:$G$30)) +
(SUMIF('Df routed cabinet (2)'!$B$17:$B$30,B814,'Df routed cabinet (2)'!$G$17:$G$30)) +
(SUMIF('Sf acrylic cabinet'!$B$17:$B$30,B814,'Sf acrylic cabinet'!$G$17:$G$30)) +
(SUMIF('Sf acrylic cabinet (2)'!$B$17:$B$30,B814,'Sf acrylic cabinet (2)'!$G$17:$G$30)) +
(SUMIF('Economy Sf acrylic'!$B$17:$B$30,B814,'Economy Sf acrylic'!$G$17:$G$30)) +
(SUMIF('Df acrylic cabinet'!$B$17:$B$30,B814,'Df acrylic cabinet'!$G$17:$G$30)) +
(SUMIF('Df acrylic cabinet (2)'!$B$17:$B$30,B814,'Df acrylic cabinet (2)'!$G$17:$G$30)) +
(SUMIF('Sf flex cabinet'!$B$17:$B$30,B814,'Sf flex cabinet'!$G$17:$G$30)) +
(SUMIF('Sf flex cabinet (2)'!$B$17:$B$30,B814,'Sf flex cabinet (2)'!$G$17:$G$30)) +
(SUMIF('Df flex cabinet'!$B$17:$B$36,B814,'Df flex cabinet'!$G$17:$G$36)) +
(SUMIF('Df flex cabinet (2)'!$B$17:$B$36,B814,'Df flex cabinet (2)'!$G$17:$G$36)) +
(SUMIF('Pole cover'!$B$17:$B$30,B814,'Pole cover'!$G$17:$G$30)) +
(SUMIF('Pole cover (2)'!$B$17:$B$30,B814,'Pole cover (2)'!$G$17:$G$30)) +
(SUMIF('Structural Steel Fab'!$B$17:$B$29,B814,'Structural Steel Fab'!$G$17:$G$29)) +
(SUMIF(Reveal!$B$17:$B$30,B814,Reveal!$G$17:$G$30)) +
(SUMIF('Reveal (2)'!$B$17:$B$30,B814,'Reveal (2)'!$G$17:$G$30)) +
(SUMIF('Crown cove top'!$B$17:$B$30,B814,'Crown cove top'!$G$17:$G$30)) +
(SUMIF('EMC assembly'!$B$17:$B$30,B814,'EMC assembly'!$G$17:$G$30)) +
(SUMIF(Crating!$B$17:$B$29,B814,Crating!$G$17:$G$29)) +
(SUMIF('LED wiring'!$B$17:$B$30,B814,'LED wiring'!$G$17:$G$30)) +
(SUMIF('Changeable copy face'!$B$17:$B$30,B814,'Changeable copy face'!$G$17:$G$30)) +
(SUMIF('Flex face assembly'!$B$17:$B$30,B814,'Flex face assembly'!$G$17:$G$30)) +
(SUMIF('Routed face assembly'!$B$17:$B$30,B814,'Routed face assembly'!$G$17:$G$30)) +
(SUMIF('Paint calculation'!$B$17:$B$30,B814,'Paint calculation'!$G$17:$G$30)) +
(SUMIF('Trimcap letter face'!$B$17:$B$30,B814,'Trimcap letter face'!$G$17:$G$30)) +
(SUMIF('Trimcap letter face (2)'!$B$17:$B$30,B814,'Trimcap letter face (2)'!$G$17:$G$30)) +
(SUMIF('Channel letter fabrication'!$B$17:$B$30,B814,'Channel letter fabrication'!$G$17:$G$30)) +
(SUMIF('Channel letter fabrication (2)'!$B$17:$B$30,B814,'Channel letter fabrication (2)'!$G$17:$G$30))</f>
        <v>0</v>
      </c>
    </row>
    <row r="815" spans="1:10">
      <c r="A815" s="28" t="str">
        <f>[1]ODBC!$A815</f>
        <v>22248 Med Base Sockets</v>
      </c>
      <c r="B815" s="29" t="str">
        <f>[1]ODBC!B815</f>
        <v>46118</v>
      </c>
      <c r="C815" s="30">
        <f>IFERROR(VLOOKUP($B815,[1]ODBC!$B:$H,2,FALSE),"")</f>
        <v>1.93</v>
      </c>
      <c r="D815" s="30">
        <f>IFERROR(VLOOKUP($B815,[1]ODBC!$B:$H,3,FALSE),"")</f>
        <v>3.4740000000000002</v>
      </c>
      <c r="E815" s="30" t="str">
        <f>IFERROR(VLOOKUP($B815,[1]ODBC!$B:$H,4,FALSE),"")</f>
        <v>EA</v>
      </c>
      <c r="F815" s="31">
        <f>IFERROR(VLOOKUP($B815,[1]ODBC!$B:$H,5,FALSE),"")</f>
        <v>44.45</v>
      </c>
      <c r="G815" s="32">
        <f>[1]ODBC!G815</f>
        <v>0</v>
      </c>
      <c r="H815" s="33">
        <f>SUM([1]ODBC!H815)</f>
        <v>0</v>
      </c>
      <c r="I815" s="41" t="str">
        <f>'Vinyl cutting'!$B$2</f>
        <v>J36938</v>
      </c>
      <c r="J815" s="42">
        <f ca="1">(SUMIF('Freeform time and material'!$B$17:$B$30,B815,'Freeform time and material'!$G$17:$G$30)) +
(SUMIF('Vinyl cutting'!$B$17:$B$30,B815,'Vinyl cutting'!$G$17:$G$30)) +
(SUMIF('Vinyl cutting (2)'!$B$17:$B$30,B815,'Vinyl cutting (2)'!$G$17:$G$30)) +
(SUMIF('Apply vinyl graphics'!$B$17:$B$30,B815,'Apply vinyl graphics'!$G$17:$G$30)) +
(SUMIF('Apply vinyl graphics (2)'!$B$17:$B$30,B815,'Apply vinyl graphics (2)'!$G$17:$G$30)) +
(SUMIF('Alum pan sign'!$B$17:$B$30,B815,'Alum pan sign'!$G$17:$G$30)) +
(SUMIF('Alum pan sign (2)'!$B$17:$B$30,B815,'Alum pan sign (2)'!$G$17:$G$30)) +
(SUMIF('Economy pan sign'!$B$17:$B$30,B815,'Economy pan sign'!$G$17:$G$30)) +
(SUMIF('Post and panel sign'!$B$17:$B$30,B815,'Post and panel sign'!$G$17:$G$30)) +
(SUMIF('Post and panel sign (2)'!$B$17:$B$30,B815,'Post and panel sign (2)'!$G$17:$G$30)) +
(SUMIF('Flat panels only'!$B$17:$B$30,B815,'Flat panels only'!$G$17:$G$30)) +
(SUMIF('Flat panels only (2)'!$B$17:$B$30,B815,'Flat panels only (2)'!$G$17:$G$30)) +
(SUMIF('Routed panel shapes'!$B$18:$B$31,B815,'Routed panel shapes'!$G$18:$G$31)) +
(SUMIF('Routed panel shapes (2)'!$B$18:$B$31,B815,'Routed panel shapes (2)'!$G$18:$G$31)) +
(SUMIF('Routed face only'!$B$17:$B$30,B815,'Routed face only'!$G$17:$G$30)) +
(SUMIF('Routed face only (2)'!$B$17:$B$30,B815,'Routed face only (2)'!$G$17:$G$30)) +
(SUMIF('Routed alum faces letters'!$B$17:$B$30,B815,'Routed alum faces letters'!$G$17:$G$30)) +
(SUMIF('Routed alum faces letters (2)'!$B$17:$B$30,B815,'Routed alum faces letters (2)'!$G$17:$G$30)) +
(SUMIF('Routed push through acrylic'!$B$17:$B$30,B815,'Routed push through acrylic'!$G$17:$G$30)) +
(SUMIF('Routed push through acrylic (2)'!$B$17:$B$30,B815,'Routed push through acrylic (2)'!$G$17:$G$30)) +
(SUMIF('Sf routed cabinet'!$B$17:$B$30,B815,'Sf routed cabinet'!$G$17:$G$30)) +
(SUMIF('Sf routed cabinet (2)'!$B$17:$B$30,B815,'Sf routed cabinet (2)'!$G$17:$G$30)) +
(SUMIF('Df routed cabinet'!$B$17:$B$30,B815,'Df routed cabinet'!$G$17:$G$30)) +
(SUMIF('Df routed cabinet (2)'!$B$17:$B$30,B815,'Df routed cabinet (2)'!$G$17:$G$30)) +
(SUMIF('Sf acrylic cabinet'!$B$17:$B$30,B815,'Sf acrylic cabinet'!$G$17:$G$30)) +
(SUMIF('Sf acrylic cabinet (2)'!$B$17:$B$30,B815,'Sf acrylic cabinet (2)'!$G$17:$G$30)) +
(SUMIF('Economy Sf acrylic'!$B$17:$B$30,B815,'Economy Sf acrylic'!$G$17:$G$30)) +
(SUMIF('Df acrylic cabinet'!$B$17:$B$30,B815,'Df acrylic cabinet'!$G$17:$G$30)) +
(SUMIF('Df acrylic cabinet (2)'!$B$17:$B$30,B815,'Df acrylic cabinet (2)'!$G$17:$G$30)) +
(SUMIF('Sf flex cabinet'!$B$17:$B$30,B815,'Sf flex cabinet'!$G$17:$G$30)) +
(SUMIF('Sf flex cabinet (2)'!$B$17:$B$30,B815,'Sf flex cabinet (2)'!$G$17:$G$30)) +
(SUMIF('Df flex cabinet'!$B$17:$B$36,B815,'Df flex cabinet'!$G$17:$G$36)) +
(SUMIF('Df flex cabinet (2)'!$B$17:$B$36,B815,'Df flex cabinet (2)'!$G$17:$G$36)) +
(SUMIF('Pole cover'!$B$17:$B$30,B815,'Pole cover'!$G$17:$G$30)) +
(SUMIF('Pole cover (2)'!$B$17:$B$30,B815,'Pole cover (2)'!$G$17:$G$30)) +
(SUMIF('Structural Steel Fab'!$B$17:$B$29,B815,'Structural Steel Fab'!$G$17:$G$29)) +
(SUMIF(Reveal!$B$17:$B$30,B815,Reveal!$G$17:$G$30)) +
(SUMIF('Reveal (2)'!$B$17:$B$30,B815,'Reveal (2)'!$G$17:$G$30)) +
(SUMIF('Crown cove top'!$B$17:$B$30,B815,'Crown cove top'!$G$17:$G$30)) +
(SUMIF('EMC assembly'!$B$17:$B$30,B815,'EMC assembly'!$G$17:$G$30)) +
(SUMIF(Crating!$B$17:$B$29,B815,Crating!$G$17:$G$29)) +
(SUMIF('LED wiring'!$B$17:$B$30,B815,'LED wiring'!$G$17:$G$30)) +
(SUMIF('Changeable copy face'!$B$17:$B$30,B815,'Changeable copy face'!$G$17:$G$30)) +
(SUMIF('Flex face assembly'!$B$17:$B$30,B815,'Flex face assembly'!$G$17:$G$30)) +
(SUMIF('Routed face assembly'!$B$17:$B$30,B815,'Routed face assembly'!$G$17:$G$30)) +
(SUMIF('Paint calculation'!$B$17:$B$30,B815,'Paint calculation'!$G$17:$G$30)) +
(SUMIF('Trimcap letter face'!$B$17:$B$30,B815,'Trimcap letter face'!$G$17:$G$30)) +
(SUMIF('Trimcap letter face (2)'!$B$17:$B$30,B815,'Trimcap letter face (2)'!$G$17:$G$30)) +
(SUMIF('Channel letter fabrication'!$B$17:$B$30,B815,'Channel letter fabrication'!$G$17:$G$30)) +
(SUMIF('Channel letter fabrication (2)'!$B$17:$B$30,B815,'Channel letter fabrication (2)'!$G$17:$G$30))</f>
        <v>0</v>
      </c>
    </row>
    <row r="816" spans="1:10">
      <c r="A816" s="28" t="str">
        <f>[1]ODBC!$A816</f>
        <v>#610 Porcelain Med Base Socket</v>
      </c>
      <c r="B816" s="29" t="str">
        <f>[1]ODBC!B816</f>
        <v>46120</v>
      </c>
      <c r="C816" s="30">
        <f>IFERROR(VLOOKUP($B816,[1]ODBC!$B:$H,2,FALSE),"")</f>
        <v>3.41</v>
      </c>
      <c r="D816" s="30">
        <f>IFERROR(VLOOKUP($B816,[1]ODBC!$B:$H,3,FALSE),"")</f>
        <v>6.1390000000000002</v>
      </c>
      <c r="E816" s="30" t="str">
        <f>IFERROR(VLOOKUP($B816,[1]ODBC!$B:$H,4,FALSE),"")</f>
        <v>EA</v>
      </c>
      <c r="F816" s="31">
        <f>IFERROR(VLOOKUP($B816,[1]ODBC!$B:$H,5,FALSE),"")</f>
        <v>44.45</v>
      </c>
      <c r="G816" s="32">
        <f>[1]ODBC!G816</f>
        <v>0</v>
      </c>
      <c r="H816" s="33">
        <f>SUM([1]ODBC!H816)</f>
        <v>0</v>
      </c>
      <c r="I816" s="41" t="str">
        <f>'Vinyl cutting'!$B$2</f>
        <v>J36938</v>
      </c>
      <c r="J816" s="42">
        <f ca="1">(SUMIF('Freeform time and material'!$B$17:$B$30,B816,'Freeform time and material'!$G$17:$G$30)) +
(SUMIF('Vinyl cutting'!$B$17:$B$30,B816,'Vinyl cutting'!$G$17:$G$30)) +
(SUMIF('Vinyl cutting (2)'!$B$17:$B$30,B816,'Vinyl cutting (2)'!$G$17:$G$30)) +
(SUMIF('Apply vinyl graphics'!$B$17:$B$30,B816,'Apply vinyl graphics'!$G$17:$G$30)) +
(SUMIF('Apply vinyl graphics (2)'!$B$17:$B$30,B816,'Apply vinyl graphics (2)'!$G$17:$G$30)) +
(SUMIF('Alum pan sign'!$B$17:$B$30,B816,'Alum pan sign'!$G$17:$G$30)) +
(SUMIF('Alum pan sign (2)'!$B$17:$B$30,B816,'Alum pan sign (2)'!$G$17:$G$30)) +
(SUMIF('Economy pan sign'!$B$17:$B$30,B816,'Economy pan sign'!$G$17:$G$30)) +
(SUMIF('Post and panel sign'!$B$17:$B$30,B816,'Post and panel sign'!$G$17:$G$30)) +
(SUMIF('Post and panel sign (2)'!$B$17:$B$30,B816,'Post and panel sign (2)'!$G$17:$G$30)) +
(SUMIF('Flat panels only'!$B$17:$B$30,B816,'Flat panels only'!$G$17:$G$30)) +
(SUMIF('Flat panels only (2)'!$B$17:$B$30,B816,'Flat panels only (2)'!$G$17:$G$30)) +
(SUMIF('Routed panel shapes'!$B$18:$B$31,B816,'Routed panel shapes'!$G$18:$G$31)) +
(SUMIF('Routed panel shapes (2)'!$B$18:$B$31,B816,'Routed panel shapes (2)'!$G$18:$G$31)) +
(SUMIF('Routed face only'!$B$17:$B$30,B816,'Routed face only'!$G$17:$G$30)) +
(SUMIF('Routed face only (2)'!$B$17:$B$30,B816,'Routed face only (2)'!$G$17:$G$30)) +
(SUMIF('Routed alum faces letters'!$B$17:$B$30,B816,'Routed alum faces letters'!$G$17:$G$30)) +
(SUMIF('Routed alum faces letters (2)'!$B$17:$B$30,B816,'Routed alum faces letters (2)'!$G$17:$G$30)) +
(SUMIF('Routed push through acrylic'!$B$17:$B$30,B816,'Routed push through acrylic'!$G$17:$G$30)) +
(SUMIF('Routed push through acrylic (2)'!$B$17:$B$30,B816,'Routed push through acrylic (2)'!$G$17:$G$30)) +
(SUMIF('Sf routed cabinet'!$B$17:$B$30,B816,'Sf routed cabinet'!$G$17:$G$30)) +
(SUMIF('Sf routed cabinet (2)'!$B$17:$B$30,B816,'Sf routed cabinet (2)'!$G$17:$G$30)) +
(SUMIF('Df routed cabinet'!$B$17:$B$30,B816,'Df routed cabinet'!$G$17:$G$30)) +
(SUMIF('Df routed cabinet (2)'!$B$17:$B$30,B816,'Df routed cabinet (2)'!$G$17:$G$30)) +
(SUMIF('Sf acrylic cabinet'!$B$17:$B$30,B816,'Sf acrylic cabinet'!$G$17:$G$30)) +
(SUMIF('Sf acrylic cabinet (2)'!$B$17:$B$30,B816,'Sf acrylic cabinet (2)'!$G$17:$G$30)) +
(SUMIF('Economy Sf acrylic'!$B$17:$B$30,B816,'Economy Sf acrylic'!$G$17:$G$30)) +
(SUMIF('Df acrylic cabinet'!$B$17:$B$30,B816,'Df acrylic cabinet'!$G$17:$G$30)) +
(SUMIF('Df acrylic cabinet (2)'!$B$17:$B$30,B816,'Df acrylic cabinet (2)'!$G$17:$G$30)) +
(SUMIF('Sf flex cabinet'!$B$17:$B$30,B816,'Sf flex cabinet'!$G$17:$G$30)) +
(SUMIF('Sf flex cabinet (2)'!$B$17:$B$30,B816,'Sf flex cabinet (2)'!$G$17:$G$30)) +
(SUMIF('Df flex cabinet'!$B$17:$B$36,B816,'Df flex cabinet'!$G$17:$G$36)) +
(SUMIF('Df flex cabinet (2)'!$B$17:$B$36,B816,'Df flex cabinet (2)'!$G$17:$G$36)) +
(SUMIF('Pole cover'!$B$17:$B$30,B816,'Pole cover'!$G$17:$G$30)) +
(SUMIF('Pole cover (2)'!$B$17:$B$30,B816,'Pole cover (2)'!$G$17:$G$30)) +
(SUMIF('Structural Steel Fab'!$B$17:$B$29,B816,'Structural Steel Fab'!$G$17:$G$29)) +
(SUMIF(Reveal!$B$17:$B$30,B816,Reveal!$G$17:$G$30)) +
(SUMIF('Reveal (2)'!$B$17:$B$30,B816,'Reveal (2)'!$G$17:$G$30)) +
(SUMIF('Crown cove top'!$B$17:$B$30,B816,'Crown cove top'!$G$17:$G$30)) +
(SUMIF('EMC assembly'!$B$17:$B$30,B816,'EMC assembly'!$G$17:$G$30)) +
(SUMIF(Crating!$B$17:$B$29,B816,Crating!$G$17:$G$29)) +
(SUMIF('LED wiring'!$B$17:$B$30,B816,'LED wiring'!$G$17:$G$30)) +
(SUMIF('Changeable copy face'!$B$17:$B$30,B816,'Changeable copy face'!$G$17:$G$30)) +
(SUMIF('Flex face assembly'!$B$17:$B$30,B816,'Flex face assembly'!$G$17:$G$30)) +
(SUMIF('Routed face assembly'!$B$17:$B$30,B816,'Routed face assembly'!$G$17:$G$30)) +
(SUMIF('Paint calculation'!$B$17:$B$30,B816,'Paint calculation'!$G$17:$G$30)) +
(SUMIF('Trimcap letter face'!$B$17:$B$30,B816,'Trimcap letter face'!$G$17:$G$30)) +
(SUMIF('Trimcap letter face (2)'!$B$17:$B$30,B816,'Trimcap letter face (2)'!$G$17:$G$30)) +
(SUMIF('Channel letter fabrication'!$B$17:$B$30,B816,'Channel letter fabrication'!$G$17:$G$30)) +
(SUMIF('Channel letter fabrication (2)'!$B$17:$B$30,B816,'Channel letter fabrication (2)'!$G$17:$G$30))</f>
        <v>0</v>
      </c>
    </row>
    <row r="817" spans="1:10">
      <c r="A817" s="28" t="str">
        <f>[1]ODBC!$A817</f>
        <v>#19 Mogul Base Porcelain Socket</v>
      </c>
      <c r="B817" s="29" t="str">
        <f>[1]ODBC!B817</f>
        <v>46125</v>
      </c>
      <c r="C817" s="30">
        <f>IFERROR(VLOOKUP($B817,[1]ODBC!$B:$H,2,FALSE),"")</f>
        <v>5.6360000000000001</v>
      </c>
      <c r="D817" s="30">
        <f>IFERROR(VLOOKUP($B817,[1]ODBC!$B:$H,3,FALSE),"")</f>
        <v>10.146000000000001</v>
      </c>
      <c r="E817" s="30" t="str">
        <f>IFERROR(VLOOKUP($B817,[1]ODBC!$B:$H,4,FALSE),"")</f>
        <v>EA</v>
      </c>
      <c r="F817" s="31">
        <f>IFERROR(VLOOKUP($B817,[1]ODBC!$B:$H,5,FALSE),"")</f>
        <v>44.45</v>
      </c>
      <c r="G817" s="32">
        <f>[1]ODBC!G817</f>
        <v>0</v>
      </c>
      <c r="H817" s="33">
        <f>SUM([1]ODBC!H817)</f>
        <v>45629</v>
      </c>
      <c r="I817" s="41" t="str">
        <f>'Vinyl cutting'!$B$2</f>
        <v>J36938</v>
      </c>
      <c r="J817" s="42">
        <f ca="1">(SUMIF('Freeform time and material'!$B$17:$B$30,B817,'Freeform time and material'!$G$17:$G$30)) +
(SUMIF('Vinyl cutting'!$B$17:$B$30,B817,'Vinyl cutting'!$G$17:$G$30)) +
(SUMIF('Vinyl cutting (2)'!$B$17:$B$30,B817,'Vinyl cutting (2)'!$G$17:$G$30)) +
(SUMIF('Apply vinyl graphics'!$B$17:$B$30,B817,'Apply vinyl graphics'!$G$17:$G$30)) +
(SUMIF('Apply vinyl graphics (2)'!$B$17:$B$30,B817,'Apply vinyl graphics (2)'!$G$17:$G$30)) +
(SUMIF('Alum pan sign'!$B$17:$B$30,B817,'Alum pan sign'!$G$17:$G$30)) +
(SUMIF('Alum pan sign (2)'!$B$17:$B$30,B817,'Alum pan sign (2)'!$G$17:$G$30)) +
(SUMIF('Economy pan sign'!$B$17:$B$30,B817,'Economy pan sign'!$G$17:$G$30)) +
(SUMIF('Post and panel sign'!$B$17:$B$30,B817,'Post and panel sign'!$G$17:$G$30)) +
(SUMIF('Post and panel sign (2)'!$B$17:$B$30,B817,'Post and panel sign (2)'!$G$17:$G$30)) +
(SUMIF('Flat panels only'!$B$17:$B$30,B817,'Flat panels only'!$G$17:$G$30)) +
(SUMIF('Flat panels only (2)'!$B$17:$B$30,B817,'Flat panels only (2)'!$G$17:$G$30)) +
(SUMIF('Routed panel shapes'!$B$18:$B$31,B817,'Routed panel shapes'!$G$18:$G$31)) +
(SUMIF('Routed panel shapes (2)'!$B$18:$B$31,B817,'Routed panel shapes (2)'!$G$18:$G$31)) +
(SUMIF('Routed face only'!$B$17:$B$30,B817,'Routed face only'!$G$17:$G$30)) +
(SUMIF('Routed face only (2)'!$B$17:$B$30,B817,'Routed face only (2)'!$G$17:$G$30)) +
(SUMIF('Routed alum faces letters'!$B$17:$B$30,B817,'Routed alum faces letters'!$G$17:$G$30)) +
(SUMIF('Routed alum faces letters (2)'!$B$17:$B$30,B817,'Routed alum faces letters (2)'!$G$17:$G$30)) +
(SUMIF('Routed push through acrylic'!$B$17:$B$30,B817,'Routed push through acrylic'!$G$17:$G$30)) +
(SUMIF('Routed push through acrylic (2)'!$B$17:$B$30,B817,'Routed push through acrylic (2)'!$G$17:$G$30)) +
(SUMIF('Sf routed cabinet'!$B$17:$B$30,B817,'Sf routed cabinet'!$G$17:$G$30)) +
(SUMIF('Sf routed cabinet (2)'!$B$17:$B$30,B817,'Sf routed cabinet (2)'!$G$17:$G$30)) +
(SUMIF('Df routed cabinet'!$B$17:$B$30,B817,'Df routed cabinet'!$G$17:$G$30)) +
(SUMIF('Df routed cabinet (2)'!$B$17:$B$30,B817,'Df routed cabinet (2)'!$G$17:$G$30)) +
(SUMIF('Sf acrylic cabinet'!$B$17:$B$30,B817,'Sf acrylic cabinet'!$G$17:$G$30)) +
(SUMIF('Sf acrylic cabinet (2)'!$B$17:$B$30,B817,'Sf acrylic cabinet (2)'!$G$17:$G$30)) +
(SUMIF('Economy Sf acrylic'!$B$17:$B$30,B817,'Economy Sf acrylic'!$G$17:$G$30)) +
(SUMIF('Df acrylic cabinet'!$B$17:$B$30,B817,'Df acrylic cabinet'!$G$17:$G$30)) +
(SUMIF('Df acrylic cabinet (2)'!$B$17:$B$30,B817,'Df acrylic cabinet (2)'!$G$17:$G$30)) +
(SUMIF('Sf flex cabinet'!$B$17:$B$30,B817,'Sf flex cabinet'!$G$17:$G$30)) +
(SUMIF('Sf flex cabinet (2)'!$B$17:$B$30,B817,'Sf flex cabinet (2)'!$G$17:$G$30)) +
(SUMIF('Df flex cabinet'!$B$17:$B$36,B817,'Df flex cabinet'!$G$17:$G$36)) +
(SUMIF('Df flex cabinet (2)'!$B$17:$B$36,B817,'Df flex cabinet (2)'!$G$17:$G$36)) +
(SUMIF('Pole cover'!$B$17:$B$30,B817,'Pole cover'!$G$17:$G$30)) +
(SUMIF('Pole cover (2)'!$B$17:$B$30,B817,'Pole cover (2)'!$G$17:$G$30)) +
(SUMIF('Structural Steel Fab'!$B$17:$B$29,B817,'Structural Steel Fab'!$G$17:$G$29)) +
(SUMIF(Reveal!$B$17:$B$30,B817,Reveal!$G$17:$G$30)) +
(SUMIF('Reveal (2)'!$B$17:$B$30,B817,'Reveal (2)'!$G$17:$G$30)) +
(SUMIF('Crown cove top'!$B$17:$B$30,B817,'Crown cove top'!$G$17:$G$30)) +
(SUMIF('EMC assembly'!$B$17:$B$30,B817,'EMC assembly'!$G$17:$G$30)) +
(SUMIF(Crating!$B$17:$B$29,B817,Crating!$G$17:$G$29)) +
(SUMIF('LED wiring'!$B$17:$B$30,B817,'LED wiring'!$G$17:$G$30)) +
(SUMIF('Changeable copy face'!$B$17:$B$30,B817,'Changeable copy face'!$G$17:$G$30)) +
(SUMIF('Flex face assembly'!$B$17:$B$30,B817,'Flex face assembly'!$G$17:$G$30)) +
(SUMIF('Routed face assembly'!$B$17:$B$30,B817,'Routed face assembly'!$G$17:$G$30)) +
(SUMIF('Paint calculation'!$B$17:$B$30,B817,'Paint calculation'!$G$17:$G$30)) +
(SUMIF('Trimcap letter face'!$B$17:$B$30,B817,'Trimcap letter face'!$G$17:$G$30)) +
(SUMIF('Trimcap letter face (2)'!$B$17:$B$30,B817,'Trimcap letter face (2)'!$G$17:$G$30)) +
(SUMIF('Channel letter fabrication'!$B$17:$B$30,B817,'Channel letter fabrication'!$G$17:$G$30)) +
(SUMIF('Channel letter fabrication (2)'!$B$17:$B$30,B817,'Channel letter fabrication (2)'!$G$17:$G$30))</f>
        <v>0</v>
      </c>
    </row>
    <row r="818" spans="1:10">
      <c r="A818" s="28" t="str">
        <f>[1]ODBC!$A818</f>
        <v>Plastic Cable Tie</v>
      </c>
      <c r="B818" s="29" t="str">
        <f>[1]ODBC!B818</f>
        <v>46130</v>
      </c>
      <c r="C818" s="30">
        <f>IFERROR(VLOOKUP($B818,[1]ODBC!$B:$H,2,FALSE),"")</f>
        <v>0.03</v>
      </c>
      <c r="D818" s="30">
        <f>IFERROR(VLOOKUP($B818,[1]ODBC!$B:$H,3,FALSE),"")</f>
        <v>5.3999999999999999E-2</v>
      </c>
      <c r="E818" s="30" t="str">
        <f>IFERROR(VLOOKUP($B818,[1]ODBC!$B:$H,4,FALSE),"")</f>
        <v>EA</v>
      </c>
      <c r="F818" s="31">
        <f>IFERROR(VLOOKUP($B818,[1]ODBC!$B:$H,5,FALSE),"")</f>
        <v>44.45</v>
      </c>
      <c r="G818" s="32">
        <f>[1]ODBC!G818</f>
        <v>0</v>
      </c>
      <c r="H818" s="33">
        <f>SUM([1]ODBC!H818)</f>
        <v>45932</v>
      </c>
      <c r="I818" s="41" t="str">
        <f>'Vinyl cutting'!$B$2</f>
        <v>J36938</v>
      </c>
      <c r="J818" s="42">
        <f ca="1">(SUMIF('Freeform time and material'!$B$17:$B$30,B818,'Freeform time and material'!$G$17:$G$30)) +
(SUMIF('Vinyl cutting'!$B$17:$B$30,B818,'Vinyl cutting'!$G$17:$G$30)) +
(SUMIF('Vinyl cutting (2)'!$B$17:$B$30,B818,'Vinyl cutting (2)'!$G$17:$G$30)) +
(SUMIF('Apply vinyl graphics'!$B$17:$B$30,B818,'Apply vinyl graphics'!$G$17:$G$30)) +
(SUMIF('Apply vinyl graphics (2)'!$B$17:$B$30,B818,'Apply vinyl graphics (2)'!$G$17:$G$30)) +
(SUMIF('Alum pan sign'!$B$17:$B$30,B818,'Alum pan sign'!$G$17:$G$30)) +
(SUMIF('Alum pan sign (2)'!$B$17:$B$30,B818,'Alum pan sign (2)'!$G$17:$G$30)) +
(SUMIF('Economy pan sign'!$B$17:$B$30,B818,'Economy pan sign'!$G$17:$G$30)) +
(SUMIF('Post and panel sign'!$B$17:$B$30,B818,'Post and panel sign'!$G$17:$G$30)) +
(SUMIF('Post and panel sign (2)'!$B$17:$B$30,B818,'Post and panel sign (2)'!$G$17:$G$30)) +
(SUMIF('Flat panels only'!$B$17:$B$30,B818,'Flat panels only'!$G$17:$G$30)) +
(SUMIF('Flat panels only (2)'!$B$17:$B$30,B818,'Flat panels only (2)'!$G$17:$G$30)) +
(SUMIF('Routed panel shapes'!$B$18:$B$31,B818,'Routed panel shapes'!$G$18:$G$31)) +
(SUMIF('Routed panel shapes (2)'!$B$18:$B$31,B818,'Routed panel shapes (2)'!$G$18:$G$31)) +
(SUMIF('Routed face only'!$B$17:$B$30,B818,'Routed face only'!$G$17:$G$30)) +
(SUMIF('Routed face only (2)'!$B$17:$B$30,B818,'Routed face only (2)'!$G$17:$G$30)) +
(SUMIF('Routed alum faces letters'!$B$17:$B$30,B818,'Routed alum faces letters'!$G$17:$G$30)) +
(SUMIF('Routed alum faces letters (2)'!$B$17:$B$30,B818,'Routed alum faces letters (2)'!$G$17:$G$30)) +
(SUMIF('Routed push through acrylic'!$B$17:$B$30,B818,'Routed push through acrylic'!$G$17:$G$30)) +
(SUMIF('Routed push through acrylic (2)'!$B$17:$B$30,B818,'Routed push through acrylic (2)'!$G$17:$G$30)) +
(SUMIF('Sf routed cabinet'!$B$17:$B$30,B818,'Sf routed cabinet'!$G$17:$G$30)) +
(SUMIF('Sf routed cabinet (2)'!$B$17:$B$30,B818,'Sf routed cabinet (2)'!$G$17:$G$30)) +
(SUMIF('Df routed cabinet'!$B$17:$B$30,B818,'Df routed cabinet'!$G$17:$G$30)) +
(SUMIF('Df routed cabinet (2)'!$B$17:$B$30,B818,'Df routed cabinet (2)'!$G$17:$G$30)) +
(SUMIF('Sf acrylic cabinet'!$B$17:$B$30,B818,'Sf acrylic cabinet'!$G$17:$G$30)) +
(SUMIF('Sf acrylic cabinet (2)'!$B$17:$B$30,B818,'Sf acrylic cabinet (2)'!$G$17:$G$30)) +
(SUMIF('Economy Sf acrylic'!$B$17:$B$30,B818,'Economy Sf acrylic'!$G$17:$G$30)) +
(SUMIF('Df acrylic cabinet'!$B$17:$B$30,B818,'Df acrylic cabinet'!$G$17:$G$30)) +
(SUMIF('Df acrylic cabinet (2)'!$B$17:$B$30,B818,'Df acrylic cabinet (2)'!$G$17:$G$30)) +
(SUMIF('Sf flex cabinet'!$B$17:$B$30,B818,'Sf flex cabinet'!$G$17:$G$30)) +
(SUMIF('Sf flex cabinet (2)'!$B$17:$B$30,B818,'Sf flex cabinet (2)'!$G$17:$G$30)) +
(SUMIF('Df flex cabinet'!$B$17:$B$36,B818,'Df flex cabinet'!$G$17:$G$36)) +
(SUMIF('Df flex cabinet (2)'!$B$17:$B$36,B818,'Df flex cabinet (2)'!$G$17:$G$36)) +
(SUMIF('Pole cover'!$B$17:$B$30,B818,'Pole cover'!$G$17:$G$30)) +
(SUMIF('Pole cover (2)'!$B$17:$B$30,B818,'Pole cover (2)'!$G$17:$G$30)) +
(SUMIF('Structural Steel Fab'!$B$17:$B$29,B818,'Structural Steel Fab'!$G$17:$G$29)) +
(SUMIF(Reveal!$B$17:$B$30,B818,Reveal!$G$17:$G$30)) +
(SUMIF('Reveal (2)'!$B$17:$B$30,B818,'Reveal (2)'!$G$17:$G$30)) +
(SUMIF('Crown cove top'!$B$17:$B$30,B818,'Crown cove top'!$G$17:$G$30)) +
(SUMIF('EMC assembly'!$B$17:$B$30,B818,'EMC assembly'!$G$17:$G$30)) +
(SUMIF(Crating!$B$17:$B$29,B818,Crating!$G$17:$G$29)) +
(SUMIF('LED wiring'!$B$17:$B$30,B818,'LED wiring'!$G$17:$G$30)) +
(SUMIF('Changeable copy face'!$B$17:$B$30,B818,'Changeable copy face'!$G$17:$G$30)) +
(SUMIF('Flex face assembly'!$B$17:$B$30,B818,'Flex face assembly'!$G$17:$G$30)) +
(SUMIF('Routed face assembly'!$B$17:$B$30,B818,'Routed face assembly'!$G$17:$G$30)) +
(SUMIF('Paint calculation'!$B$17:$B$30,B818,'Paint calculation'!$G$17:$G$30)) +
(SUMIF('Trimcap letter face'!$B$17:$B$30,B818,'Trimcap letter face'!$G$17:$G$30)) +
(SUMIF('Trimcap letter face (2)'!$B$17:$B$30,B818,'Trimcap letter face (2)'!$G$17:$G$30)) +
(SUMIF('Channel letter fabrication'!$B$17:$B$30,B818,'Channel letter fabrication'!$G$17:$G$30)) +
(SUMIF('Channel letter fabrication (2)'!$B$17:$B$30,B818,'Channel letter fabrication (2)'!$G$17:$G$30))</f>
        <v>0</v>
      </c>
    </row>
    <row r="819" spans="1:10">
      <c r="A819" s="28" t="str">
        <f>[1]ODBC!$A819</f>
        <v>Time Clock Trippers</v>
      </c>
      <c r="B819" s="29" t="str">
        <f>[1]ODBC!B819</f>
        <v>46147</v>
      </c>
      <c r="C819" s="30">
        <f>IFERROR(VLOOKUP($B819,[1]ODBC!$B:$H,2,FALSE),"")</f>
        <v>3.67</v>
      </c>
      <c r="D819" s="30">
        <f>IFERROR(VLOOKUP($B819,[1]ODBC!$B:$H,3,FALSE),"")</f>
        <v>6.6070000000000002</v>
      </c>
      <c r="E819" s="30" t="str">
        <f>IFERROR(VLOOKUP($B819,[1]ODBC!$B:$H,4,FALSE),"")</f>
        <v>PR</v>
      </c>
      <c r="F819" s="31">
        <f>IFERROR(VLOOKUP($B819,[1]ODBC!$B:$H,5,FALSE),"")</f>
        <v>44.45</v>
      </c>
      <c r="G819" s="32">
        <f>[1]ODBC!G819</f>
        <v>0</v>
      </c>
      <c r="H819" s="33">
        <f>SUM([1]ODBC!H819)</f>
        <v>0</v>
      </c>
      <c r="I819" s="41" t="str">
        <f>'Vinyl cutting'!$B$2</f>
        <v>J36938</v>
      </c>
      <c r="J819" s="42">
        <f ca="1">(SUMIF('Freeform time and material'!$B$17:$B$30,B819,'Freeform time and material'!$G$17:$G$30)) +
(SUMIF('Vinyl cutting'!$B$17:$B$30,B819,'Vinyl cutting'!$G$17:$G$30)) +
(SUMIF('Vinyl cutting (2)'!$B$17:$B$30,B819,'Vinyl cutting (2)'!$G$17:$G$30)) +
(SUMIF('Apply vinyl graphics'!$B$17:$B$30,B819,'Apply vinyl graphics'!$G$17:$G$30)) +
(SUMIF('Apply vinyl graphics (2)'!$B$17:$B$30,B819,'Apply vinyl graphics (2)'!$G$17:$G$30)) +
(SUMIF('Alum pan sign'!$B$17:$B$30,B819,'Alum pan sign'!$G$17:$G$30)) +
(SUMIF('Alum pan sign (2)'!$B$17:$B$30,B819,'Alum pan sign (2)'!$G$17:$G$30)) +
(SUMIF('Economy pan sign'!$B$17:$B$30,B819,'Economy pan sign'!$G$17:$G$30)) +
(SUMIF('Post and panel sign'!$B$17:$B$30,B819,'Post and panel sign'!$G$17:$G$30)) +
(SUMIF('Post and panel sign (2)'!$B$17:$B$30,B819,'Post and panel sign (2)'!$G$17:$G$30)) +
(SUMIF('Flat panels only'!$B$17:$B$30,B819,'Flat panels only'!$G$17:$G$30)) +
(SUMIF('Flat panels only (2)'!$B$17:$B$30,B819,'Flat panels only (2)'!$G$17:$G$30)) +
(SUMIF('Routed panel shapes'!$B$18:$B$31,B819,'Routed panel shapes'!$G$18:$G$31)) +
(SUMIF('Routed panel shapes (2)'!$B$18:$B$31,B819,'Routed panel shapes (2)'!$G$18:$G$31)) +
(SUMIF('Routed face only'!$B$17:$B$30,B819,'Routed face only'!$G$17:$G$30)) +
(SUMIF('Routed face only (2)'!$B$17:$B$30,B819,'Routed face only (2)'!$G$17:$G$30)) +
(SUMIF('Routed alum faces letters'!$B$17:$B$30,B819,'Routed alum faces letters'!$G$17:$G$30)) +
(SUMIF('Routed alum faces letters (2)'!$B$17:$B$30,B819,'Routed alum faces letters (2)'!$G$17:$G$30)) +
(SUMIF('Routed push through acrylic'!$B$17:$B$30,B819,'Routed push through acrylic'!$G$17:$G$30)) +
(SUMIF('Routed push through acrylic (2)'!$B$17:$B$30,B819,'Routed push through acrylic (2)'!$G$17:$G$30)) +
(SUMIF('Sf routed cabinet'!$B$17:$B$30,B819,'Sf routed cabinet'!$G$17:$G$30)) +
(SUMIF('Sf routed cabinet (2)'!$B$17:$B$30,B819,'Sf routed cabinet (2)'!$G$17:$G$30)) +
(SUMIF('Df routed cabinet'!$B$17:$B$30,B819,'Df routed cabinet'!$G$17:$G$30)) +
(SUMIF('Df routed cabinet (2)'!$B$17:$B$30,B819,'Df routed cabinet (2)'!$G$17:$G$30)) +
(SUMIF('Sf acrylic cabinet'!$B$17:$B$30,B819,'Sf acrylic cabinet'!$G$17:$G$30)) +
(SUMIF('Sf acrylic cabinet (2)'!$B$17:$B$30,B819,'Sf acrylic cabinet (2)'!$G$17:$G$30)) +
(SUMIF('Economy Sf acrylic'!$B$17:$B$30,B819,'Economy Sf acrylic'!$G$17:$G$30)) +
(SUMIF('Df acrylic cabinet'!$B$17:$B$30,B819,'Df acrylic cabinet'!$G$17:$G$30)) +
(SUMIF('Df acrylic cabinet (2)'!$B$17:$B$30,B819,'Df acrylic cabinet (2)'!$G$17:$G$30)) +
(SUMIF('Sf flex cabinet'!$B$17:$B$30,B819,'Sf flex cabinet'!$G$17:$G$30)) +
(SUMIF('Sf flex cabinet (2)'!$B$17:$B$30,B819,'Sf flex cabinet (2)'!$G$17:$G$30)) +
(SUMIF('Df flex cabinet'!$B$17:$B$36,B819,'Df flex cabinet'!$G$17:$G$36)) +
(SUMIF('Df flex cabinet (2)'!$B$17:$B$36,B819,'Df flex cabinet (2)'!$G$17:$G$36)) +
(SUMIF('Pole cover'!$B$17:$B$30,B819,'Pole cover'!$G$17:$G$30)) +
(SUMIF('Pole cover (2)'!$B$17:$B$30,B819,'Pole cover (2)'!$G$17:$G$30)) +
(SUMIF('Structural Steel Fab'!$B$17:$B$29,B819,'Structural Steel Fab'!$G$17:$G$29)) +
(SUMIF(Reveal!$B$17:$B$30,B819,Reveal!$G$17:$G$30)) +
(SUMIF('Reveal (2)'!$B$17:$B$30,B819,'Reveal (2)'!$G$17:$G$30)) +
(SUMIF('Crown cove top'!$B$17:$B$30,B819,'Crown cove top'!$G$17:$G$30)) +
(SUMIF('EMC assembly'!$B$17:$B$30,B819,'EMC assembly'!$G$17:$G$30)) +
(SUMIF(Crating!$B$17:$B$29,B819,Crating!$G$17:$G$29)) +
(SUMIF('LED wiring'!$B$17:$B$30,B819,'LED wiring'!$G$17:$G$30)) +
(SUMIF('Changeable copy face'!$B$17:$B$30,B819,'Changeable copy face'!$G$17:$G$30)) +
(SUMIF('Flex face assembly'!$B$17:$B$30,B819,'Flex face assembly'!$G$17:$G$30)) +
(SUMIF('Routed face assembly'!$B$17:$B$30,B819,'Routed face assembly'!$G$17:$G$30)) +
(SUMIF('Paint calculation'!$B$17:$B$30,B819,'Paint calculation'!$G$17:$G$30)) +
(SUMIF('Trimcap letter face'!$B$17:$B$30,B819,'Trimcap letter face'!$G$17:$G$30)) +
(SUMIF('Trimcap letter face (2)'!$B$17:$B$30,B819,'Trimcap letter face (2)'!$G$17:$G$30)) +
(SUMIF('Channel letter fabrication'!$B$17:$B$30,B819,'Channel letter fabrication'!$G$17:$G$30)) +
(SUMIF('Channel letter fabrication (2)'!$B$17:$B$30,B819,'Channel letter fabrication (2)'!$G$17:$G$30))</f>
        <v>0</v>
      </c>
    </row>
    <row r="820" spans="1:10">
      <c r="A820" s="28" t="str">
        <f>[1]ODBC!$A820</f>
        <v>Paige 98P183 Plus 18-2 LED Wire</v>
      </c>
      <c r="B820" s="29" t="str">
        <f>[1]ODBC!B820</f>
        <v>46150</v>
      </c>
      <c r="C820" s="30">
        <f>IFERROR(VLOOKUP($B820,[1]ODBC!$B:$H,2,FALSE),"")</f>
        <v>0.34699999999999998</v>
      </c>
      <c r="D820" s="30">
        <f>IFERROR(VLOOKUP($B820,[1]ODBC!$B:$H,3,FALSE),"")</f>
        <v>0.625</v>
      </c>
      <c r="E820" s="30" t="str">
        <f>IFERROR(VLOOKUP($B820,[1]ODBC!$B:$H,4,FALSE),"")</f>
        <v>FT</v>
      </c>
      <c r="F820" s="31">
        <f>IFERROR(VLOOKUP($B820,[1]ODBC!$B:$H,5,FALSE),"")</f>
        <v>44.45</v>
      </c>
      <c r="G820" s="32">
        <f>[1]ODBC!G820</f>
        <v>0</v>
      </c>
      <c r="H820" s="33">
        <f>SUM([1]ODBC!H820)</f>
        <v>46042</v>
      </c>
      <c r="I820" s="41" t="str">
        <f>'Vinyl cutting'!$B$2</f>
        <v>J36938</v>
      </c>
      <c r="J820" s="42">
        <f ca="1">(SUMIF('Freeform time and material'!$B$17:$B$30,B820,'Freeform time and material'!$G$17:$G$30)) +
(SUMIF('Vinyl cutting'!$B$17:$B$30,B820,'Vinyl cutting'!$G$17:$G$30)) +
(SUMIF('Vinyl cutting (2)'!$B$17:$B$30,B820,'Vinyl cutting (2)'!$G$17:$G$30)) +
(SUMIF('Apply vinyl graphics'!$B$17:$B$30,B820,'Apply vinyl graphics'!$G$17:$G$30)) +
(SUMIF('Apply vinyl graphics (2)'!$B$17:$B$30,B820,'Apply vinyl graphics (2)'!$G$17:$G$30)) +
(SUMIF('Alum pan sign'!$B$17:$B$30,B820,'Alum pan sign'!$G$17:$G$30)) +
(SUMIF('Alum pan sign (2)'!$B$17:$B$30,B820,'Alum pan sign (2)'!$G$17:$G$30)) +
(SUMIF('Economy pan sign'!$B$17:$B$30,B820,'Economy pan sign'!$G$17:$G$30)) +
(SUMIF('Post and panel sign'!$B$17:$B$30,B820,'Post and panel sign'!$G$17:$G$30)) +
(SUMIF('Post and panel sign (2)'!$B$17:$B$30,B820,'Post and panel sign (2)'!$G$17:$G$30)) +
(SUMIF('Flat panels only'!$B$17:$B$30,B820,'Flat panels only'!$G$17:$G$30)) +
(SUMIF('Flat panels only (2)'!$B$17:$B$30,B820,'Flat panels only (2)'!$G$17:$G$30)) +
(SUMIF('Routed panel shapes'!$B$18:$B$31,B820,'Routed panel shapes'!$G$18:$G$31)) +
(SUMIF('Routed panel shapes (2)'!$B$18:$B$31,B820,'Routed panel shapes (2)'!$G$18:$G$31)) +
(SUMIF('Routed face only'!$B$17:$B$30,B820,'Routed face only'!$G$17:$G$30)) +
(SUMIF('Routed face only (2)'!$B$17:$B$30,B820,'Routed face only (2)'!$G$17:$G$30)) +
(SUMIF('Routed alum faces letters'!$B$17:$B$30,B820,'Routed alum faces letters'!$G$17:$G$30)) +
(SUMIF('Routed alum faces letters (2)'!$B$17:$B$30,B820,'Routed alum faces letters (2)'!$G$17:$G$30)) +
(SUMIF('Routed push through acrylic'!$B$17:$B$30,B820,'Routed push through acrylic'!$G$17:$G$30)) +
(SUMIF('Routed push through acrylic (2)'!$B$17:$B$30,B820,'Routed push through acrylic (2)'!$G$17:$G$30)) +
(SUMIF('Sf routed cabinet'!$B$17:$B$30,B820,'Sf routed cabinet'!$G$17:$G$30)) +
(SUMIF('Sf routed cabinet (2)'!$B$17:$B$30,B820,'Sf routed cabinet (2)'!$G$17:$G$30)) +
(SUMIF('Df routed cabinet'!$B$17:$B$30,B820,'Df routed cabinet'!$G$17:$G$30)) +
(SUMIF('Df routed cabinet (2)'!$B$17:$B$30,B820,'Df routed cabinet (2)'!$G$17:$G$30)) +
(SUMIF('Sf acrylic cabinet'!$B$17:$B$30,B820,'Sf acrylic cabinet'!$G$17:$G$30)) +
(SUMIF('Sf acrylic cabinet (2)'!$B$17:$B$30,B820,'Sf acrylic cabinet (2)'!$G$17:$G$30)) +
(SUMIF('Economy Sf acrylic'!$B$17:$B$30,B820,'Economy Sf acrylic'!$G$17:$G$30)) +
(SUMIF('Df acrylic cabinet'!$B$17:$B$30,B820,'Df acrylic cabinet'!$G$17:$G$30)) +
(SUMIF('Df acrylic cabinet (2)'!$B$17:$B$30,B820,'Df acrylic cabinet (2)'!$G$17:$G$30)) +
(SUMIF('Sf flex cabinet'!$B$17:$B$30,B820,'Sf flex cabinet'!$G$17:$G$30)) +
(SUMIF('Sf flex cabinet (2)'!$B$17:$B$30,B820,'Sf flex cabinet (2)'!$G$17:$G$30)) +
(SUMIF('Df flex cabinet'!$B$17:$B$36,B820,'Df flex cabinet'!$G$17:$G$36)) +
(SUMIF('Df flex cabinet (2)'!$B$17:$B$36,B820,'Df flex cabinet (2)'!$G$17:$G$36)) +
(SUMIF('Pole cover'!$B$17:$B$30,B820,'Pole cover'!$G$17:$G$30)) +
(SUMIF('Pole cover (2)'!$B$17:$B$30,B820,'Pole cover (2)'!$G$17:$G$30)) +
(SUMIF('Structural Steel Fab'!$B$17:$B$29,B820,'Structural Steel Fab'!$G$17:$G$29)) +
(SUMIF(Reveal!$B$17:$B$30,B820,Reveal!$G$17:$G$30)) +
(SUMIF('Reveal (2)'!$B$17:$B$30,B820,'Reveal (2)'!$G$17:$G$30)) +
(SUMIF('Crown cove top'!$B$17:$B$30,B820,'Crown cove top'!$G$17:$G$30)) +
(SUMIF('EMC assembly'!$B$17:$B$30,B820,'EMC assembly'!$G$17:$G$30)) +
(SUMIF(Crating!$B$17:$B$29,B820,Crating!$G$17:$G$29)) +
(SUMIF('LED wiring'!$B$17:$B$30,B820,'LED wiring'!$G$17:$G$30)) +
(SUMIF('Changeable copy face'!$B$17:$B$30,B820,'Changeable copy face'!$G$17:$G$30)) +
(SUMIF('Flex face assembly'!$B$17:$B$30,B820,'Flex face assembly'!$G$17:$G$30)) +
(SUMIF('Routed face assembly'!$B$17:$B$30,B820,'Routed face assembly'!$G$17:$G$30)) +
(SUMIF('Paint calculation'!$B$17:$B$30,B820,'Paint calculation'!$G$17:$G$30)) +
(SUMIF('Trimcap letter face'!$B$17:$B$30,B820,'Trimcap letter face'!$G$17:$G$30)) +
(SUMIF('Trimcap letter face (2)'!$B$17:$B$30,B820,'Trimcap letter face (2)'!$G$17:$G$30)) +
(SUMIF('Channel letter fabrication'!$B$17:$B$30,B820,'Channel letter fabrication'!$G$17:$G$30)) +
(SUMIF('Channel letter fabrication (2)'!$B$17:$B$30,B820,'Channel letter fabrication (2)'!$G$17:$G$30))</f>
        <v>0</v>
      </c>
    </row>
    <row r="821" spans="1:10">
      <c r="A821" s="28" t="str">
        <f>[1]ODBC!$A821</f>
        <v>18 AWG 4-Wire RGB Paige 984184</v>
      </c>
      <c r="B821" s="29" t="str">
        <f>[1]ODBC!B821</f>
        <v>46155</v>
      </c>
      <c r="C821" s="30">
        <f>IFERROR(VLOOKUP($B821,[1]ODBC!$B:$H,2,FALSE),"")</f>
        <v>0.52500000000000002</v>
      </c>
      <c r="D821" s="30">
        <f>IFERROR(VLOOKUP($B821,[1]ODBC!$B:$H,3,FALSE),"")</f>
        <v>0.94499999999999995</v>
      </c>
      <c r="E821" s="30" t="str">
        <f>IFERROR(VLOOKUP($B821,[1]ODBC!$B:$H,4,FALSE),"")</f>
        <v>FT</v>
      </c>
      <c r="F821" s="31">
        <f>IFERROR(VLOOKUP($B821,[1]ODBC!$B:$H,5,FALSE),"")</f>
        <v>44.45</v>
      </c>
      <c r="G821" s="32">
        <f>[1]ODBC!G821</f>
        <v>0</v>
      </c>
      <c r="H821" s="33">
        <f>SUM([1]ODBC!H821)</f>
        <v>45390</v>
      </c>
      <c r="I821" s="41" t="str">
        <f>'Vinyl cutting'!$B$2</f>
        <v>J36938</v>
      </c>
      <c r="J821" s="42">
        <f ca="1">(SUMIF('Freeform time and material'!$B$17:$B$30,B821,'Freeform time and material'!$G$17:$G$30)) +
(SUMIF('Vinyl cutting'!$B$17:$B$30,B821,'Vinyl cutting'!$G$17:$G$30)) +
(SUMIF('Vinyl cutting (2)'!$B$17:$B$30,B821,'Vinyl cutting (2)'!$G$17:$G$30)) +
(SUMIF('Apply vinyl graphics'!$B$17:$B$30,B821,'Apply vinyl graphics'!$G$17:$G$30)) +
(SUMIF('Apply vinyl graphics (2)'!$B$17:$B$30,B821,'Apply vinyl graphics (2)'!$G$17:$G$30)) +
(SUMIF('Alum pan sign'!$B$17:$B$30,B821,'Alum pan sign'!$G$17:$G$30)) +
(SUMIF('Alum pan sign (2)'!$B$17:$B$30,B821,'Alum pan sign (2)'!$G$17:$G$30)) +
(SUMIF('Economy pan sign'!$B$17:$B$30,B821,'Economy pan sign'!$G$17:$G$30)) +
(SUMIF('Post and panel sign'!$B$17:$B$30,B821,'Post and panel sign'!$G$17:$G$30)) +
(SUMIF('Post and panel sign (2)'!$B$17:$B$30,B821,'Post and panel sign (2)'!$G$17:$G$30)) +
(SUMIF('Flat panels only'!$B$17:$B$30,B821,'Flat panels only'!$G$17:$G$30)) +
(SUMIF('Flat panels only (2)'!$B$17:$B$30,B821,'Flat panels only (2)'!$G$17:$G$30)) +
(SUMIF('Routed panel shapes'!$B$18:$B$31,B821,'Routed panel shapes'!$G$18:$G$31)) +
(SUMIF('Routed panel shapes (2)'!$B$18:$B$31,B821,'Routed panel shapes (2)'!$G$18:$G$31)) +
(SUMIF('Routed face only'!$B$17:$B$30,B821,'Routed face only'!$G$17:$G$30)) +
(SUMIF('Routed face only (2)'!$B$17:$B$30,B821,'Routed face only (2)'!$G$17:$G$30)) +
(SUMIF('Routed alum faces letters'!$B$17:$B$30,B821,'Routed alum faces letters'!$G$17:$G$30)) +
(SUMIF('Routed alum faces letters (2)'!$B$17:$B$30,B821,'Routed alum faces letters (2)'!$G$17:$G$30)) +
(SUMIF('Routed push through acrylic'!$B$17:$B$30,B821,'Routed push through acrylic'!$G$17:$G$30)) +
(SUMIF('Routed push through acrylic (2)'!$B$17:$B$30,B821,'Routed push through acrylic (2)'!$G$17:$G$30)) +
(SUMIF('Sf routed cabinet'!$B$17:$B$30,B821,'Sf routed cabinet'!$G$17:$G$30)) +
(SUMIF('Sf routed cabinet (2)'!$B$17:$B$30,B821,'Sf routed cabinet (2)'!$G$17:$G$30)) +
(SUMIF('Df routed cabinet'!$B$17:$B$30,B821,'Df routed cabinet'!$G$17:$G$30)) +
(SUMIF('Df routed cabinet (2)'!$B$17:$B$30,B821,'Df routed cabinet (2)'!$G$17:$G$30)) +
(SUMIF('Sf acrylic cabinet'!$B$17:$B$30,B821,'Sf acrylic cabinet'!$G$17:$G$30)) +
(SUMIF('Sf acrylic cabinet (2)'!$B$17:$B$30,B821,'Sf acrylic cabinet (2)'!$G$17:$G$30)) +
(SUMIF('Economy Sf acrylic'!$B$17:$B$30,B821,'Economy Sf acrylic'!$G$17:$G$30)) +
(SUMIF('Df acrylic cabinet'!$B$17:$B$30,B821,'Df acrylic cabinet'!$G$17:$G$30)) +
(SUMIF('Df acrylic cabinet (2)'!$B$17:$B$30,B821,'Df acrylic cabinet (2)'!$G$17:$G$30)) +
(SUMIF('Sf flex cabinet'!$B$17:$B$30,B821,'Sf flex cabinet'!$G$17:$G$30)) +
(SUMIF('Sf flex cabinet (2)'!$B$17:$B$30,B821,'Sf flex cabinet (2)'!$G$17:$G$30)) +
(SUMIF('Df flex cabinet'!$B$17:$B$36,B821,'Df flex cabinet'!$G$17:$G$36)) +
(SUMIF('Df flex cabinet (2)'!$B$17:$B$36,B821,'Df flex cabinet (2)'!$G$17:$G$36)) +
(SUMIF('Pole cover'!$B$17:$B$30,B821,'Pole cover'!$G$17:$G$30)) +
(SUMIF('Pole cover (2)'!$B$17:$B$30,B821,'Pole cover (2)'!$G$17:$G$30)) +
(SUMIF('Structural Steel Fab'!$B$17:$B$29,B821,'Structural Steel Fab'!$G$17:$G$29)) +
(SUMIF(Reveal!$B$17:$B$30,B821,Reveal!$G$17:$G$30)) +
(SUMIF('Reveal (2)'!$B$17:$B$30,B821,'Reveal (2)'!$G$17:$G$30)) +
(SUMIF('Crown cove top'!$B$17:$B$30,B821,'Crown cove top'!$G$17:$G$30)) +
(SUMIF('EMC assembly'!$B$17:$B$30,B821,'EMC assembly'!$G$17:$G$30)) +
(SUMIF(Crating!$B$17:$B$29,B821,Crating!$G$17:$G$29)) +
(SUMIF('LED wiring'!$B$17:$B$30,B821,'LED wiring'!$G$17:$G$30)) +
(SUMIF('Changeable copy face'!$B$17:$B$30,B821,'Changeable copy face'!$G$17:$G$30)) +
(SUMIF('Flex face assembly'!$B$17:$B$30,B821,'Flex face assembly'!$G$17:$G$30)) +
(SUMIF('Routed face assembly'!$B$17:$B$30,B821,'Routed face assembly'!$G$17:$G$30)) +
(SUMIF('Paint calculation'!$B$17:$B$30,B821,'Paint calculation'!$G$17:$G$30)) +
(SUMIF('Trimcap letter face'!$B$17:$B$30,B821,'Trimcap letter face'!$G$17:$G$30)) +
(SUMIF('Trimcap letter face (2)'!$B$17:$B$30,B821,'Trimcap letter face (2)'!$G$17:$G$30)) +
(SUMIF('Channel letter fabrication'!$B$17:$B$30,B821,'Channel letter fabrication'!$G$17:$G$30)) +
(SUMIF('Channel letter fabrication (2)'!$B$17:$B$30,B821,'Channel letter fabrication (2)'!$G$17:$G$30))</f>
        <v>0</v>
      </c>
    </row>
    <row r="822" spans="1:10">
      <c r="A822" s="28" t="str">
        <f>[1]ODBC!$A822</f>
        <v>MTW-18 Gage Wire, All Colors</v>
      </c>
      <c r="B822" s="29" t="str">
        <f>[1]ODBC!B822</f>
        <v>46165</v>
      </c>
      <c r="C822" s="30">
        <f>IFERROR(VLOOKUP($B822,[1]ODBC!$B:$H,2,FALSE),"")</f>
        <v>9.6000000000000002E-2</v>
      </c>
      <c r="D822" s="30">
        <f>IFERROR(VLOOKUP($B822,[1]ODBC!$B:$H,3,FALSE),"")</f>
        <v>0.17299999999999999</v>
      </c>
      <c r="E822" s="30" t="str">
        <f>IFERROR(VLOOKUP($B822,[1]ODBC!$B:$H,4,FALSE),"")</f>
        <v>FT</v>
      </c>
      <c r="F822" s="31">
        <f>IFERROR(VLOOKUP($B822,[1]ODBC!$B:$H,5,FALSE),"")</f>
        <v>44.45</v>
      </c>
      <c r="G822" s="32">
        <f>[1]ODBC!G822</f>
        <v>0</v>
      </c>
      <c r="H822" s="33">
        <f>SUM([1]ODBC!H822)</f>
        <v>44972</v>
      </c>
      <c r="I822" s="41" t="str">
        <f>'Vinyl cutting'!$B$2</f>
        <v>J36938</v>
      </c>
      <c r="J822" s="42">
        <f ca="1">(SUMIF('Freeform time and material'!$B$17:$B$30,B822,'Freeform time and material'!$G$17:$G$30)) +
(SUMIF('Vinyl cutting'!$B$17:$B$30,B822,'Vinyl cutting'!$G$17:$G$30)) +
(SUMIF('Vinyl cutting (2)'!$B$17:$B$30,B822,'Vinyl cutting (2)'!$G$17:$G$30)) +
(SUMIF('Apply vinyl graphics'!$B$17:$B$30,B822,'Apply vinyl graphics'!$G$17:$G$30)) +
(SUMIF('Apply vinyl graphics (2)'!$B$17:$B$30,B822,'Apply vinyl graphics (2)'!$G$17:$G$30)) +
(SUMIF('Alum pan sign'!$B$17:$B$30,B822,'Alum pan sign'!$G$17:$G$30)) +
(SUMIF('Alum pan sign (2)'!$B$17:$B$30,B822,'Alum pan sign (2)'!$G$17:$G$30)) +
(SUMIF('Economy pan sign'!$B$17:$B$30,B822,'Economy pan sign'!$G$17:$G$30)) +
(SUMIF('Post and panel sign'!$B$17:$B$30,B822,'Post and panel sign'!$G$17:$G$30)) +
(SUMIF('Post and panel sign (2)'!$B$17:$B$30,B822,'Post and panel sign (2)'!$G$17:$G$30)) +
(SUMIF('Flat panels only'!$B$17:$B$30,B822,'Flat panels only'!$G$17:$G$30)) +
(SUMIF('Flat panels only (2)'!$B$17:$B$30,B822,'Flat panels only (2)'!$G$17:$G$30)) +
(SUMIF('Routed panel shapes'!$B$18:$B$31,B822,'Routed panel shapes'!$G$18:$G$31)) +
(SUMIF('Routed panel shapes (2)'!$B$18:$B$31,B822,'Routed panel shapes (2)'!$G$18:$G$31)) +
(SUMIF('Routed face only'!$B$17:$B$30,B822,'Routed face only'!$G$17:$G$30)) +
(SUMIF('Routed face only (2)'!$B$17:$B$30,B822,'Routed face only (2)'!$G$17:$G$30)) +
(SUMIF('Routed alum faces letters'!$B$17:$B$30,B822,'Routed alum faces letters'!$G$17:$G$30)) +
(SUMIF('Routed alum faces letters (2)'!$B$17:$B$30,B822,'Routed alum faces letters (2)'!$G$17:$G$30)) +
(SUMIF('Routed push through acrylic'!$B$17:$B$30,B822,'Routed push through acrylic'!$G$17:$G$30)) +
(SUMIF('Routed push through acrylic (2)'!$B$17:$B$30,B822,'Routed push through acrylic (2)'!$G$17:$G$30)) +
(SUMIF('Sf routed cabinet'!$B$17:$B$30,B822,'Sf routed cabinet'!$G$17:$G$30)) +
(SUMIF('Sf routed cabinet (2)'!$B$17:$B$30,B822,'Sf routed cabinet (2)'!$G$17:$G$30)) +
(SUMIF('Df routed cabinet'!$B$17:$B$30,B822,'Df routed cabinet'!$G$17:$G$30)) +
(SUMIF('Df routed cabinet (2)'!$B$17:$B$30,B822,'Df routed cabinet (2)'!$G$17:$G$30)) +
(SUMIF('Sf acrylic cabinet'!$B$17:$B$30,B822,'Sf acrylic cabinet'!$G$17:$G$30)) +
(SUMIF('Sf acrylic cabinet (2)'!$B$17:$B$30,B822,'Sf acrylic cabinet (2)'!$G$17:$G$30)) +
(SUMIF('Economy Sf acrylic'!$B$17:$B$30,B822,'Economy Sf acrylic'!$G$17:$G$30)) +
(SUMIF('Df acrylic cabinet'!$B$17:$B$30,B822,'Df acrylic cabinet'!$G$17:$G$30)) +
(SUMIF('Df acrylic cabinet (2)'!$B$17:$B$30,B822,'Df acrylic cabinet (2)'!$G$17:$G$30)) +
(SUMIF('Sf flex cabinet'!$B$17:$B$30,B822,'Sf flex cabinet'!$G$17:$G$30)) +
(SUMIF('Sf flex cabinet (2)'!$B$17:$B$30,B822,'Sf flex cabinet (2)'!$G$17:$G$30)) +
(SUMIF('Df flex cabinet'!$B$17:$B$36,B822,'Df flex cabinet'!$G$17:$G$36)) +
(SUMIF('Df flex cabinet (2)'!$B$17:$B$36,B822,'Df flex cabinet (2)'!$G$17:$G$36)) +
(SUMIF('Pole cover'!$B$17:$B$30,B822,'Pole cover'!$G$17:$G$30)) +
(SUMIF('Pole cover (2)'!$B$17:$B$30,B822,'Pole cover (2)'!$G$17:$G$30)) +
(SUMIF('Structural Steel Fab'!$B$17:$B$29,B822,'Structural Steel Fab'!$G$17:$G$29)) +
(SUMIF(Reveal!$B$17:$B$30,B822,Reveal!$G$17:$G$30)) +
(SUMIF('Reveal (2)'!$B$17:$B$30,B822,'Reveal (2)'!$G$17:$G$30)) +
(SUMIF('Crown cove top'!$B$17:$B$30,B822,'Crown cove top'!$G$17:$G$30)) +
(SUMIF('EMC assembly'!$B$17:$B$30,B822,'EMC assembly'!$G$17:$G$30)) +
(SUMIF(Crating!$B$17:$B$29,B822,Crating!$G$17:$G$29)) +
(SUMIF('LED wiring'!$B$17:$B$30,B822,'LED wiring'!$G$17:$G$30)) +
(SUMIF('Changeable copy face'!$B$17:$B$30,B822,'Changeable copy face'!$G$17:$G$30)) +
(SUMIF('Flex face assembly'!$B$17:$B$30,B822,'Flex face assembly'!$G$17:$G$30)) +
(SUMIF('Routed face assembly'!$B$17:$B$30,B822,'Routed face assembly'!$G$17:$G$30)) +
(SUMIF('Paint calculation'!$B$17:$B$30,B822,'Paint calculation'!$G$17:$G$30)) +
(SUMIF('Trimcap letter face'!$B$17:$B$30,B822,'Trimcap letter face'!$G$17:$G$30)) +
(SUMIF('Trimcap letter face (2)'!$B$17:$B$30,B822,'Trimcap letter face (2)'!$G$17:$G$30)) +
(SUMIF('Channel letter fabrication'!$B$17:$B$30,B822,'Channel letter fabrication'!$G$17:$G$30)) +
(SUMIF('Channel letter fabrication (2)'!$B$17:$B$30,B822,'Channel letter fabrication (2)'!$G$17:$G$30))</f>
        <v>0</v>
      </c>
    </row>
    <row r="823" spans="1:10">
      <c r="A823" s="28" t="str">
        <f>[1]ODBC!$A823</f>
        <v>THHN-8 Gage stranded Wire</v>
      </c>
      <c r="B823" s="29" t="str">
        <f>[1]ODBC!B823</f>
        <v>46175</v>
      </c>
      <c r="C823" s="30">
        <f>IFERROR(VLOOKUP($B823,[1]ODBC!$B:$H,2,FALSE),"")</f>
        <v>0.28000000000000003</v>
      </c>
      <c r="D823" s="30">
        <f>IFERROR(VLOOKUP($B823,[1]ODBC!$B:$H,3,FALSE),"")</f>
        <v>0.504</v>
      </c>
      <c r="E823" s="30" t="str">
        <f>IFERROR(VLOOKUP($B823,[1]ODBC!$B:$H,4,FALSE),"")</f>
        <v>FT</v>
      </c>
      <c r="F823" s="31">
        <f>IFERROR(VLOOKUP($B823,[1]ODBC!$B:$H,5,FALSE),"")</f>
        <v>44.45</v>
      </c>
      <c r="G823" s="32">
        <f>[1]ODBC!G823</f>
        <v>0</v>
      </c>
      <c r="H823" s="33">
        <f>SUM([1]ODBC!H823)</f>
        <v>0</v>
      </c>
      <c r="I823" s="41" t="str">
        <f>'Vinyl cutting'!$B$2</f>
        <v>J36938</v>
      </c>
      <c r="J823" s="42">
        <f ca="1">(SUMIF('Freeform time and material'!$B$17:$B$30,B823,'Freeform time and material'!$G$17:$G$30)) +
(SUMIF('Vinyl cutting'!$B$17:$B$30,B823,'Vinyl cutting'!$G$17:$G$30)) +
(SUMIF('Vinyl cutting (2)'!$B$17:$B$30,B823,'Vinyl cutting (2)'!$G$17:$G$30)) +
(SUMIF('Apply vinyl graphics'!$B$17:$B$30,B823,'Apply vinyl graphics'!$G$17:$G$30)) +
(SUMIF('Apply vinyl graphics (2)'!$B$17:$B$30,B823,'Apply vinyl graphics (2)'!$G$17:$G$30)) +
(SUMIF('Alum pan sign'!$B$17:$B$30,B823,'Alum pan sign'!$G$17:$G$30)) +
(SUMIF('Alum pan sign (2)'!$B$17:$B$30,B823,'Alum pan sign (2)'!$G$17:$G$30)) +
(SUMIF('Economy pan sign'!$B$17:$B$30,B823,'Economy pan sign'!$G$17:$G$30)) +
(SUMIF('Post and panel sign'!$B$17:$B$30,B823,'Post and panel sign'!$G$17:$G$30)) +
(SUMIF('Post and panel sign (2)'!$B$17:$B$30,B823,'Post and panel sign (2)'!$G$17:$G$30)) +
(SUMIF('Flat panels only'!$B$17:$B$30,B823,'Flat panels only'!$G$17:$G$30)) +
(SUMIF('Flat panels only (2)'!$B$17:$B$30,B823,'Flat panels only (2)'!$G$17:$G$30)) +
(SUMIF('Routed panel shapes'!$B$18:$B$31,B823,'Routed panel shapes'!$G$18:$G$31)) +
(SUMIF('Routed panel shapes (2)'!$B$18:$B$31,B823,'Routed panel shapes (2)'!$G$18:$G$31)) +
(SUMIF('Routed face only'!$B$17:$B$30,B823,'Routed face only'!$G$17:$G$30)) +
(SUMIF('Routed face only (2)'!$B$17:$B$30,B823,'Routed face only (2)'!$G$17:$G$30)) +
(SUMIF('Routed alum faces letters'!$B$17:$B$30,B823,'Routed alum faces letters'!$G$17:$G$30)) +
(SUMIF('Routed alum faces letters (2)'!$B$17:$B$30,B823,'Routed alum faces letters (2)'!$G$17:$G$30)) +
(SUMIF('Routed push through acrylic'!$B$17:$B$30,B823,'Routed push through acrylic'!$G$17:$G$30)) +
(SUMIF('Routed push through acrylic (2)'!$B$17:$B$30,B823,'Routed push through acrylic (2)'!$G$17:$G$30)) +
(SUMIF('Sf routed cabinet'!$B$17:$B$30,B823,'Sf routed cabinet'!$G$17:$G$30)) +
(SUMIF('Sf routed cabinet (2)'!$B$17:$B$30,B823,'Sf routed cabinet (2)'!$G$17:$G$30)) +
(SUMIF('Df routed cabinet'!$B$17:$B$30,B823,'Df routed cabinet'!$G$17:$G$30)) +
(SUMIF('Df routed cabinet (2)'!$B$17:$B$30,B823,'Df routed cabinet (2)'!$G$17:$G$30)) +
(SUMIF('Sf acrylic cabinet'!$B$17:$B$30,B823,'Sf acrylic cabinet'!$G$17:$G$30)) +
(SUMIF('Sf acrylic cabinet (2)'!$B$17:$B$30,B823,'Sf acrylic cabinet (2)'!$G$17:$G$30)) +
(SUMIF('Economy Sf acrylic'!$B$17:$B$30,B823,'Economy Sf acrylic'!$G$17:$G$30)) +
(SUMIF('Df acrylic cabinet'!$B$17:$B$30,B823,'Df acrylic cabinet'!$G$17:$G$30)) +
(SUMIF('Df acrylic cabinet (2)'!$B$17:$B$30,B823,'Df acrylic cabinet (2)'!$G$17:$G$30)) +
(SUMIF('Sf flex cabinet'!$B$17:$B$30,B823,'Sf flex cabinet'!$G$17:$G$30)) +
(SUMIF('Sf flex cabinet (2)'!$B$17:$B$30,B823,'Sf flex cabinet (2)'!$G$17:$G$30)) +
(SUMIF('Df flex cabinet'!$B$17:$B$36,B823,'Df flex cabinet'!$G$17:$G$36)) +
(SUMIF('Df flex cabinet (2)'!$B$17:$B$36,B823,'Df flex cabinet (2)'!$G$17:$G$36)) +
(SUMIF('Pole cover'!$B$17:$B$30,B823,'Pole cover'!$G$17:$G$30)) +
(SUMIF('Pole cover (2)'!$B$17:$B$30,B823,'Pole cover (2)'!$G$17:$G$30)) +
(SUMIF('Structural Steel Fab'!$B$17:$B$29,B823,'Structural Steel Fab'!$G$17:$G$29)) +
(SUMIF(Reveal!$B$17:$B$30,B823,Reveal!$G$17:$G$30)) +
(SUMIF('Reveal (2)'!$B$17:$B$30,B823,'Reveal (2)'!$G$17:$G$30)) +
(SUMIF('Crown cove top'!$B$17:$B$30,B823,'Crown cove top'!$G$17:$G$30)) +
(SUMIF('EMC assembly'!$B$17:$B$30,B823,'EMC assembly'!$G$17:$G$30)) +
(SUMIF(Crating!$B$17:$B$29,B823,Crating!$G$17:$G$29)) +
(SUMIF('LED wiring'!$B$17:$B$30,B823,'LED wiring'!$G$17:$G$30)) +
(SUMIF('Changeable copy face'!$B$17:$B$30,B823,'Changeable copy face'!$G$17:$G$30)) +
(SUMIF('Flex face assembly'!$B$17:$B$30,B823,'Flex face assembly'!$G$17:$G$30)) +
(SUMIF('Routed face assembly'!$B$17:$B$30,B823,'Routed face assembly'!$G$17:$G$30)) +
(SUMIF('Paint calculation'!$B$17:$B$30,B823,'Paint calculation'!$G$17:$G$30)) +
(SUMIF('Trimcap letter face'!$B$17:$B$30,B823,'Trimcap letter face'!$G$17:$G$30)) +
(SUMIF('Trimcap letter face (2)'!$B$17:$B$30,B823,'Trimcap letter face (2)'!$G$17:$G$30)) +
(SUMIF('Channel letter fabrication'!$B$17:$B$30,B823,'Channel letter fabrication'!$G$17:$G$30)) +
(SUMIF('Channel letter fabrication (2)'!$B$17:$B$30,B823,'Channel letter fabrication (2)'!$G$17:$G$30))</f>
        <v>0</v>
      </c>
    </row>
    <row r="824" spans="1:10">
      <c r="A824" s="28" t="str">
        <f>[1]ODBC!$A824</f>
        <v>TW-10 Gage Wire, Black</v>
      </c>
      <c r="B824" s="29" t="str">
        <f>[1]ODBC!B824</f>
        <v>46180</v>
      </c>
      <c r="C824" s="30">
        <f>IFERROR(VLOOKUP($B824,[1]ODBC!$B:$H,2,FALSE),"")</f>
        <v>0.32200000000000001</v>
      </c>
      <c r="D824" s="30">
        <f>IFERROR(VLOOKUP($B824,[1]ODBC!$B:$H,3,FALSE),"")</f>
        <v>0.57999999999999996</v>
      </c>
      <c r="E824" s="30" t="str">
        <f>IFERROR(VLOOKUP($B824,[1]ODBC!$B:$H,4,FALSE),"")</f>
        <v>FT</v>
      </c>
      <c r="F824" s="31">
        <f>IFERROR(VLOOKUP($B824,[1]ODBC!$B:$H,5,FALSE),"")</f>
        <v>44.45</v>
      </c>
      <c r="G824" s="32">
        <f>[1]ODBC!G824</f>
        <v>0</v>
      </c>
      <c r="H824" s="33">
        <f>SUM([1]ODBC!H824)</f>
        <v>45932</v>
      </c>
      <c r="I824" s="41" t="str">
        <f>'Vinyl cutting'!$B$2</f>
        <v>J36938</v>
      </c>
      <c r="J824" s="42">
        <f ca="1">(SUMIF('Freeform time and material'!$B$17:$B$30,B824,'Freeform time and material'!$G$17:$G$30)) +
(SUMIF('Vinyl cutting'!$B$17:$B$30,B824,'Vinyl cutting'!$G$17:$G$30)) +
(SUMIF('Vinyl cutting (2)'!$B$17:$B$30,B824,'Vinyl cutting (2)'!$G$17:$G$30)) +
(SUMIF('Apply vinyl graphics'!$B$17:$B$30,B824,'Apply vinyl graphics'!$G$17:$G$30)) +
(SUMIF('Apply vinyl graphics (2)'!$B$17:$B$30,B824,'Apply vinyl graphics (2)'!$G$17:$G$30)) +
(SUMIF('Alum pan sign'!$B$17:$B$30,B824,'Alum pan sign'!$G$17:$G$30)) +
(SUMIF('Alum pan sign (2)'!$B$17:$B$30,B824,'Alum pan sign (2)'!$G$17:$G$30)) +
(SUMIF('Economy pan sign'!$B$17:$B$30,B824,'Economy pan sign'!$G$17:$G$30)) +
(SUMIF('Post and panel sign'!$B$17:$B$30,B824,'Post and panel sign'!$G$17:$G$30)) +
(SUMIF('Post and panel sign (2)'!$B$17:$B$30,B824,'Post and panel sign (2)'!$G$17:$G$30)) +
(SUMIF('Flat panels only'!$B$17:$B$30,B824,'Flat panels only'!$G$17:$G$30)) +
(SUMIF('Flat panels only (2)'!$B$17:$B$30,B824,'Flat panels only (2)'!$G$17:$G$30)) +
(SUMIF('Routed panel shapes'!$B$18:$B$31,B824,'Routed panel shapes'!$G$18:$G$31)) +
(SUMIF('Routed panel shapes (2)'!$B$18:$B$31,B824,'Routed panel shapes (2)'!$G$18:$G$31)) +
(SUMIF('Routed face only'!$B$17:$B$30,B824,'Routed face only'!$G$17:$G$30)) +
(SUMIF('Routed face only (2)'!$B$17:$B$30,B824,'Routed face only (2)'!$G$17:$G$30)) +
(SUMIF('Routed alum faces letters'!$B$17:$B$30,B824,'Routed alum faces letters'!$G$17:$G$30)) +
(SUMIF('Routed alum faces letters (2)'!$B$17:$B$30,B824,'Routed alum faces letters (2)'!$G$17:$G$30)) +
(SUMIF('Routed push through acrylic'!$B$17:$B$30,B824,'Routed push through acrylic'!$G$17:$G$30)) +
(SUMIF('Routed push through acrylic (2)'!$B$17:$B$30,B824,'Routed push through acrylic (2)'!$G$17:$G$30)) +
(SUMIF('Sf routed cabinet'!$B$17:$B$30,B824,'Sf routed cabinet'!$G$17:$G$30)) +
(SUMIF('Sf routed cabinet (2)'!$B$17:$B$30,B824,'Sf routed cabinet (2)'!$G$17:$G$30)) +
(SUMIF('Df routed cabinet'!$B$17:$B$30,B824,'Df routed cabinet'!$G$17:$G$30)) +
(SUMIF('Df routed cabinet (2)'!$B$17:$B$30,B824,'Df routed cabinet (2)'!$G$17:$G$30)) +
(SUMIF('Sf acrylic cabinet'!$B$17:$B$30,B824,'Sf acrylic cabinet'!$G$17:$G$30)) +
(SUMIF('Sf acrylic cabinet (2)'!$B$17:$B$30,B824,'Sf acrylic cabinet (2)'!$G$17:$G$30)) +
(SUMIF('Economy Sf acrylic'!$B$17:$B$30,B824,'Economy Sf acrylic'!$G$17:$G$30)) +
(SUMIF('Df acrylic cabinet'!$B$17:$B$30,B824,'Df acrylic cabinet'!$G$17:$G$30)) +
(SUMIF('Df acrylic cabinet (2)'!$B$17:$B$30,B824,'Df acrylic cabinet (2)'!$G$17:$G$30)) +
(SUMIF('Sf flex cabinet'!$B$17:$B$30,B824,'Sf flex cabinet'!$G$17:$G$30)) +
(SUMIF('Sf flex cabinet (2)'!$B$17:$B$30,B824,'Sf flex cabinet (2)'!$G$17:$G$30)) +
(SUMIF('Df flex cabinet'!$B$17:$B$36,B824,'Df flex cabinet'!$G$17:$G$36)) +
(SUMIF('Df flex cabinet (2)'!$B$17:$B$36,B824,'Df flex cabinet (2)'!$G$17:$G$36)) +
(SUMIF('Pole cover'!$B$17:$B$30,B824,'Pole cover'!$G$17:$G$30)) +
(SUMIF('Pole cover (2)'!$B$17:$B$30,B824,'Pole cover (2)'!$G$17:$G$30)) +
(SUMIF('Structural Steel Fab'!$B$17:$B$29,B824,'Structural Steel Fab'!$G$17:$G$29)) +
(SUMIF(Reveal!$B$17:$B$30,B824,Reveal!$G$17:$G$30)) +
(SUMIF('Reveal (2)'!$B$17:$B$30,B824,'Reveal (2)'!$G$17:$G$30)) +
(SUMIF('Crown cove top'!$B$17:$B$30,B824,'Crown cove top'!$G$17:$G$30)) +
(SUMIF('EMC assembly'!$B$17:$B$30,B824,'EMC assembly'!$G$17:$G$30)) +
(SUMIF(Crating!$B$17:$B$29,B824,Crating!$G$17:$G$29)) +
(SUMIF('LED wiring'!$B$17:$B$30,B824,'LED wiring'!$G$17:$G$30)) +
(SUMIF('Changeable copy face'!$B$17:$B$30,B824,'Changeable copy face'!$G$17:$G$30)) +
(SUMIF('Flex face assembly'!$B$17:$B$30,B824,'Flex face assembly'!$G$17:$G$30)) +
(SUMIF('Routed face assembly'!$B$17:$B$30,B824,'Routed face assembly'!$G$17:$G$30)) +
(SUMIF('Paint calculation'!$B$17:$B$30,B824,'Paint calculation'!$G$17:$G$30)) +
(SUMIF('Trimcap letter face'!$B$17:$B$30,B824,'Trimcap letter face'!$G$17:$G$30)) +
(SUMIF('Trimcap letter face (2)'!$B$17:$B$30,B824,'Trimcap letter face (2)'!$G$17:$G$30)) +
(SUMIF('Channel letter fabrication'!$B$17:$B$30,B824,'Channel letter fabrication'!$G$17:$G$30)) +
(SUMIF('Channel letter fabrication (2)'!$B$17:$B$30,B824,'Channel letter fabrication (2)'!$G$17:$G$30))</f>
        <v>0</v>
      </c>
    </row>
    <row r="825" spans="1:10">
      <c r="A825" s="28" t="str">
        <f>[1]ODBC!$A825</f>
        <v>TW-10 Gage Wire, White</v>
      </c>
      <c r="B825" s="29" t="str">
        <f>[1]ODBC!B825</f>
        <v>46185</v>
      </c>
      <c r="C825" s="30">
        <f>IFERROR(VLOOKUP($B825,[1]ODBC!$B:$H,2,FALSE),"")</f>
        <v>0.28599999999999998</v>
      </c>
      <c r="D825" s="30">
        <f>IFERROR(VLOOKUP($B825,[1]ODBC!$B:$H,3,FALSE),"")</f>
        <v>0.51500000000000001</v>
      </c>
      <c r="E825" s="30" t="str">
        <f>IFERROR(VLOOKUP($B825,[1]ODBC!$B:$H,4,FALSE),"")</f>
        <v>FT</v>
      </c>
      <c r="F825" s="31">
        <f>IFERROR(VLOOKUP($B825,[1]ODBC!$B:$H,5,FALSE),"")</f>
        <v>44.45</v>
      </c>
      <c r="G825" s="32">
        <f>[1]ODBC!G825</f>
        <v>0</v>
      </c>
      <c r="H825" s="33">
        <f>SUM([1]ODBC!H825)</f>
        <v>45720</v>
      </c>
      <c r="I825" s="41" t="str">
        <f>'Vinyl cutting'!$B$2</f>
        <v>J36938</v>
      </c>
      <c r="J825" s="42">
        <f ca="1">(SUMIF('Freeform time and material'!$B$17:$B$30,B825,'Freeform time and material'!$G$17:$G$30)) +
(SUMIF('Vinyl cutting'!$B$17:$B$30,B825,'Vinyl cutting'!$G$17:$G$30)) +
(SUMIF('Vinyl cutting (2)'!$B$17:$B$30,B825,'Vinyl cutting (2)'!$G$17:$G$30)) +
(SUMIF('Apply vinyl graphics'!$B$17:$B$30,B825,'Apply vinyl graphics'!$G$17:$G$30)) +
(SUMIF('Apply vinyl graphics (2)'!$B$17:$B$30,B825,'Apply vinyl graphics (2)'!$G$17:$G$30)) +
(SUMIF('Alum pan sign'!$B$17:$B$30,B825,'Alum pan sign'!$G$17:$G$30)) +
(SUMIF('Alum pan sign (2)'!$B$17:$B$30,B825,'Alum pan sign (2)'!$G$17:$G$30)) +
(SUMIF('Economy pan sign'!$B$17:$B$30,B825,'Economy pan sign'!$G$17:$G$30)) +
(SUMIF('Post and panel sign'!$B$17:$B$30,B825,'Post and panel sign'!$G$17:$G$30)) +
(SUMIF('Post and panel sign (2)'!$B$17:$B$30,B825,'Post and panel sign (2)'!$G$17:$G$30)) +
(SUMIF('Flat panels only'!$B$17:$B$30,B825,'Flat panels only'!$G$17:$G$30)) +
(SUMIF('Flat panels only (2)'!$B$17:$B$30,B825,'Flat panels only (2)'!$G$17:$G$30)) +
(SUMIF('Routed panel shapes'!$B$18:$B$31,B825,'Routed panel shapes'!$G$18:$G$31)) +
(SUMIF('Routed panel shapes (2)'!$B$18:$B$31,B825,'Routed panel shapes (2)'!$G$18:$G$31)) +
(SUMIF('Routed face only'!$B$17:$B$30,B825,'Routed face only'!$G$17:$G$30)) +
(SUMIF('Routed face only (2)'!$B$17:$B$30,B825,'Routed face only (2)'!$G$17:$G$30)) +
(SUMIF('Routed alum faces letters'!$B$17:$B$30,B825,'Routed alum faces letters'!$G$17:$G$30)) +
(SUMIF('Routed alum faces letters (2)'!$B$17:$B$30,B825,'Routed alum faces letters (2)'!$G$17:$G$30)) +
(SUMIF('Routed push through acrylic'!$B$17:$B$30,B825,'Routed push through acrylic'!$G$17:$G$30)) +
(SUMIF('Routed push through acrylic (2)'!$B$17:$B$30,B825,'Routed push through acrylic (2)'!$G$17:$G$30)) +
(SUMIF('Sf routed cabinet'!$B$17:$B$30,B825,'Sf routed cabinet'!$G$17:$G$30)) +
(SUMIF('Sf routed cabinet (2)'!$B$17:$B$30,B825,'Sf routed cabinet (2)'!$G$17:$G$30)) +
(SUMIF('Df routed cabinet'!$B$17:$B$30,B825,'Df routed cabinet'!$G$17:$G$30)) +
(SUMIF('Df routed cabinet (2)'!$B$17:$B$30,B825,'Df routed cabinet (2)'!$G$17:$G$30)) +
(SUMIF('Sf acrylic cabinet'!$B$17:$B$30,B825,'Sf acrylic cabinet'!$G$17:$G$30)) +
(SUMIF('Sf acrylic cabinet (2)'!$B$17:$B$30,B825,'Sf acrylic cabinet (2)'!$G$17:$G$30)) +
(SUMIF('Economy Sf acrylic'!$B$17:$B$30,B825,'Economy Sf acrylic'!$G$17:$G$30)) +
(SUMIF('Df acrylic cabinet'!$B$17:$B$30,B825,'Df acrylic cabinet'!$G$17:$G$30)) +
(SUMIF('Df acrylic cabinet (2)'!$B$17:$B$30,B825,'Df acrylic cabinet (2)'!$G$17:$G$30)) +
(SUMIF('Sf flex cabinet'!$B$17:$B$30,B825,'Sf flex cabinet'!$G$17:$G$30)) +
(SUMIF('Sf flex cabinet (2)'!$B$17:$B$30,B825,'Sf flex cabinet (2)'!$G$17:$G$30)) +
(SUMIF('Df flex cabinet'!$B$17:$B$36,B825,'Df flex cabinet'!$G$17:$G$36)) +
(SUMIF('Df flex cabinet (2)'!$B$17:$B$36,B825,'Df flex cabinet (2)'!$G$17:$G$36)) +
(SUMIF('Pole cover'!$B$17:$B$30,B825,'Pole cover'!$G$17:$G$30)) +
(SUMIF('Pole cover (2)'!$B$17:$B$30,B825,'Pole cover (2)'!$G$17:$G$30)) +
(SUMIF('Structural Steel Fab'!$B$17:$B$29,B825,'Structural Steel Fab'!$G$17:$G$29)) +
(SUMIF(Reveal!$B$17:$B$30,B825,Reveal!$G$17:$G$30)) +
(SUMIF('Reveal (2)'!$B$17:$B$30,B825,'Reveal (2)'!$G$17:$G$30)) +
(SUMIF('Crown cove top'!$B$17:$B$30,B825,'Crown cove top'!$G$17:$G$30)) +
(SUMIF('EMC assembly'!$B$17:$B$30,B825,'EMC assembly'!$G$17:$G$30)) +
(SUMIF(Crating!$B$17:$B$29,B825,Crating!$G$17:$G$29)) +
(SUMIF('LED wiring'!$B$17:$B$30,B825,'LED wiring'!$G$17:$G$30)) +
(SUMIF('Changeable copy face'!$B$17:$B$30,B825,'Changeable copy face'!$G$17:$G$30)) +
(SUMIF('Flex face assembly'!$B$17:$B$30,B825,'Flex face assembly'!$G$17:$G$30)) +
(SUMIF('Routed face assembly'!$B$17:$B$30,B825,'Routed face assembly'!$G$17:$G$30)) +
(SUMIF('Paint calculation'!$B$17:$B$30,B825,'Paint calculation'!$G$17:$G$30)) +
(SUMIF('Trimcap letter face'!$B$17:$B$30,B825,'Trimcap letter face'!$G$17:$G$30)) +
(SUMIF('Trimcap letter face (2)'!$B$17:$B$30,B825,'Trimcap letter face (2)'!$G$17:$G$30)) +
(SUMIF('Channel letter fabrication'!$B$17:$B$30,B825,'Channel letter fabrication'!$G$17:$G$30)) +
(SUMIF('Channel letter fabrication (2)'!$B$17:$B$30,B825,'Channel letter fabrication (2)'!$G$17:$G$30))</f>
        <v>0</v>
      </c>
    </row>
    <row r="826" spans="1:10">
      <c r="A826" s="28" t="str">
        <f>[1]ODBC!$A826</f>
        <v>TW-10 Gage Wire, Green</v>
      </c>
      <c r="B826" s="29" t="str">
        <f>[1]ODBC!B826</f>
        <v>46190</v>
      </c>
      <c r="C826" s="30">
        <f>IFERROR(VLOOKUP($B826,[1]ODBC!$B:$H,2,FALSE),"")</f>
        <v>0.28899999999999998</v>
      </c>
      <c r="D826" s="30">
        <f>IFERROR(VLOOKUP($B826,[1]ODBC!$B:$H,3,FALSE),"")</f>
        <v>0.52</v>
      </c>
      <c r="E826" s="30" t="str">
        <f>IFERROR(VLOOKUP($B826,[1]ODBC!$B:$H,4,FALSE),"")</f>
        <v>FT</v>
      </c>
      <c r="F826" s="31">
        <f>IFERROR(VLOOKUP($B826,[1]ODBC!$B:$H,5,FALSE),"")</f>
        <v>44.45</v>
      </c>
      <c r="G826" s="32">
        <f>[1]ODBC!G826</f>
        <v>0</v>
      </c>
      <c r="H826" s="33">
        <f>SUM([1]ODBC!H826)</f>
        <v>45720</v>
      </c>
      <c r="I826" s="41" t="str">
        <f>'Vinyl cutting'!$B$2</f>
        <v>J36938</v>
      </c>
      <c r="J826" s="42">
        <f ca="1">(SUMIF('Freeform time and material'!$B$17:$B$30,B826,'Freeform time and material'!$G$17:$G$30)) +
(SUMIF('Vinyl cutting'!$B$17:$B$30,B826,'Vinyl cutting'!$G$17:$G$30)) +
(SUMIF('Vinyl cutting (2)'!$B$17:$B$30,B826,'Vinyl cutting (2)'!$G$17:$G$30)) +
(SUMIF('Apply vinyl graphics'!$B$17:$B$30,B826,'Apply vinyl graphics'!$G$17:$G$30)) +
(SUMIF('Apply vinyl graphics (2)'!$B$17:$B$30,B826,'Apply vinyl graphics (2)'!$G$17:$G$30)) +
(SUMIF('Alum pan sign'!$B$17:$B$30,B826,'Alum pan sign'!$G$17:$G$30)) +
(SUMIF('Alum pan sign (2)'!$B$17:$B$30,B826,'Alum pan sign (2)'!$G$17:$G$30)) +
(SUMIF('Economy pan sign'!$B$17:$B$30,B826,'Economy pan sign'!$G$17:$G$30)) +
(SUMIF('Post and panel sign'!$B$17:$B$30,B826,'Post and panel sign'!$G$17:$G$30)) +
(SUMIF('Post and panel sign (2)'!$B$17:$B$30,B826,'Post and panel sign (2)'!$G$17:$G$30)) +
(SUMIF('Flat panels only'!$B$17:$B$30,B826,'Flat panels only'!$G$17:$G$30)) +
(SUMIF('Flat panels only (2)'!$B$17:$B$30,B826,'Flat panels only (2)'!$G$17:$G$30)) +
(SUMIF('Routed panel shapes'!$B$18:$B$31,B826,'Routed panel shapes'!$G$18:$G$31)) +
(SUMIF('Routed panel shapes (2)'!$B$18:$B$31,B826,'Routed panel shapes (2)'!$G$18:$G$31)) +
(SUMIF('Routed face only'!$B$17:$B$30,B826,'Routed face only'!$G$17:$G$30)) +
(SUMIF('Routed face only (2)'!$B$17:$B$30,B826,'Routed face only (2)'!$G$17:$G$30)) +
(SUMIF('Routed alum faces letters'!$B$17:$B$30,B826,'Routed alum faces letters'!$G$17:$G$30)) +
(SUMIF('Routed alum faces letters (2)'!$B$17:$B$30,B826,'Routed alum faces letters (2)'!$G$17:$G$30)) +
(SUMIF('Routed push through acrylic'!$B$17:$B$30,B826,'Routed push through acrylic'!$G$17:$G$30)) +
(SUMIF('Routed push through acrylic (2)'!$B$17:$B$30,B826,'Routed push through acrylic (2)'!$G$17:$G$30)) +
(SUMIF('Sf routed cabinet'!$B$17:$B$30,B826,'Sf routed cabinet'!$G$17:$G$30)) +
(SUMIF('Sf routed cabinet (2)'!$B$17:$B$30,B826,'Sf routed cabinet (2)'!$G$17:$G$30)) +
(SUMIF('Df routed cabinet'!$B$17:$B$30,B826,'Df routed cabinet'!$G$17:$G$30)) +
(SUMIF('Df routed cabinet (2)'!$B$17:$B$30,B826,'Df routed cabinet (2)'!$G$17:$G$30)) +
(SUMIF('Sf acrylic cabinet'!$B$17:$B$30,B826,'Sf acrylic cabinet'!$G$17:$G$30)) +
(SUMIF('Sf acrylic cabinet (2)'!$B$17:$B$30,B826,'Sf acrylic cabinet (2)'!$G$17:$G$30)) +
(SUMIF('Economy Sf acrylic'!$B$17:$B$30,B826,'Economy Sf acrylic'!$G$17:$G$30)) +
(SUMIF('Df acrylic cabinet'!$B$17:$B$30,B826,'Df acrylic cabinet'!$G$17:$G$30)) +
(SUMIF('Df acrylic cabinet (2)'!$B$17:$B$30,B826,'Df acrylic cabinet (2)'!$G$17:$G$30)) +
(SUMIF('Sf flex cabinet'!$B$17:$B$30,B826,'Sf flex cabinet'!$G$17:$G$30)) +
(SUMIF('Sf flex cabinet (2)'!$B$17:$B$30,B826,'Sf flex cabinet (2)'!$G$17:$G$30)) +
(SUMIF('Df flex cabinet'!$B$17:$B$36,B826,'Df flex cabinet'!$G$17:$G$36)) +
(SUMIF('Df flex cabinet (2)'!$B$17:$B$36,B826,'Df flex cabinet (2)'!$G$17:$G$36)) +
(SUMIF('Pole cover'!$B$17:$B$30,B826,'Pole cover'!$G$17:$G$30)) +
(SUMIF('Pole cover (2)'!$B$17:$B$30,B826,'Pole cover (2)'!$G$17:$G$30)) +
(SUMIF('Structural Steel Fab'!$B$17:$B$29,B826,'Structural Steel Fab'!$G$17:$G$29)) +
(SUMIF(Reveal!$B$17:$B$30,B826,Reveal!$G$17:$G$30)) +
(SUMIF('Reveal (2)'!$B$17:$B$30,B826,'Reveal (2)'!$G$17:$G$30)) +
(SUMIF('Crown cove top'!$B$17:$B$30,B826,'Crown cove top'!$G$17:$G$30)) +
(SUMIF('EMC assembly'!$B$17:$B$30,B826,'EMC assembly'!$G$17:$G$30)) +
(SUMIF(Crating!$B$17:$B$29,B826,Crating!$G$17:$G$29)) +
(SUMIF('LED wiring'!$B$17:$B$30,B826,'LED wiring'!$G$17:$G$30)) +
(SUMIF('Changeable copy face'!$B$17:$B$30,B826,'Changeable copy face'!$G$17:$G$30)) +
(SUMIF('Flex face assembly'!$B$17:$B$30,B826,'Flex face assembly'!$G$17:$G$30)) +
(SUMIF('Routed face assembly'!$B$17:$B$30,B826,'Routed face assembly'!$G$17:$G$30)) +
(SUMIF('Paint calculation'!$B$17:$B$30,B826,'Paint calculation'!$G$17:$G$30)) +
(SUMIF('Trimcap letter face'!$B$17:$B$30,B826,'Trimcap letter face'!$G$17:$G$30)) +
(SUMIF('Trimcap letter face (2)'!$B$17:$B$30,B826,'Trimcap letter face (2)'!$G$17:$G$30)) +
(SUMIF('Channel letter fabrication'!$B$17:$B$30,B826,'Channel letter fabrication'!$G$17:$G$30)) +
(SUMIF('Channel letter fabrication (2)'!$B$17:$B$30,B826,'Channel letter fabrication (2)'!$G$17:$G$30))</f>
        <v>0</v>
      </c>
    </row>
    <row r="827" spans="1:10">
      <c r="A827" s="28" t="str">
        <f>[1]ODBC!$A827</f>
        <v>#12 Gage "Solid"  Wire</v>
      </c>
      <c r="B827" s="29" t="str">
        <f>[1]ODBC!B827</f>
        <v>46192</v>
      </c>
      <c r="C827" s="30">
        <f>IFERROR(VLOOKUP($B827,[1]ODBC!$B:$H,2,FALSE),"")</f>
        <v>0.185</v>
      </c>
      <c r="D827" s="30">
        <f>IFERROR(VLOOKUP($B827,[1]ODBC!$B:$H,3,FALSE),"")</f>
        <v>0.33300000000000002</v>
      </c>
      <c r="E827" s="30" t="str">
        <f>IFERROR(VLOOKUP($B827,[1]ODBC!$B:$H,4,FALSE),"")</f>
        <v>FT</v>
      </c>
      <c r="F827" s="31">
        <f>IFERROR(VLOOKUP($B827,[1]ODBC!$B:$H,5,FALSE),"")</f>
        <v>44.45</v>
      </c>
      <c r="G827" s="32">
        <f>[1]ODBC!G827</f>
        <v>0</v>
      </c>
      <c r="H827" s="33">
        <f>SUM([1]ODBC!H827)</f>
        <v>45552</v>
      </c>
      <c r="I827" s="41" t="str">
        <f>'Vinyl cutting'!$B$2</f>
        <v>J36938</v>
      </c>
      <c r="J827" s="42">
        <f ca="1">(SUMIF('Freeform time and material'!$B$17:$B$30,B827,'Freeform time and material'!$G$17:$G$30)) +
(SUMIF('Vinyl cutting'!$B$17:$B$30,B827,'Vinyl cutting'!$G$17:$G$30)) +
(SUMIF('Vinyl cutting (2)'!$B$17:$B$30,B827,'Vinyl cutting (2)'!$G$17:$G$30)) +
(SUMIF('Apply vinyl graphics'!$B$17:$B$30,B827,'Apply vinyl graphics'!$G$17:$G$30)) +
(SUMIF('Apply vinyl graphics (2)'!$B$17:$B$30,B827,'Apply vinyl graphics (2)'!$G$17:$G$30)) +
(SUMIF('Alum pan sign'!$B$17:$B$30,B827,'Alum pan sign'!$G$17:$G$30)) +
(SUMIF('Alum pan sign (2)'!$B$17:$B$30,B827,'Alum pan sign (2)'!$G$17:$G$30)) +
(SUMIF('Economy pan sign'!$B$17:$B$30,B827,'Economy pan sign'!$G$17:$G$30)) +
(SUMIF('Post and panel sign'!$B$17:$B$30,B827,'Post and panel sign'!$G$17:$G$30)) +
(SUMIF('Post and panel sign (2)'!$B$17:$B$30,B827,'Post and panel sign (2)'!$G$17:$G$30)) +
(SUMIF('Flat panels only'!$B$17:$B$30,B827,'Flat panels only'!$G$17:$G$30)) +
(SUMIF('Flat panels only (2)'!$B$17:$B$30,B827,'Flat panels only (2)'!$G$17:$G$30)) +
(SUMIF('Routed panel shapes'!$B$18:$B$31,B827,'Routed panel shapes'!$G$18:$G$31)) +
(SUMIF('Routed panel shapes (2)'!$B$18:$B$31,B827,'Routed panel shapes (2)'!$G$18:$G$31)) +
(SUMIF('Routed face only'!$B$17:$B$30,B827,'Routed face only'!$G$17:$G$30)) +
(SUMIF('Routed face only (2)'!$B$17:$B$30,B827,'Routed face only (2)'!$G$17:$G$30)) +
(SUMIF('Routed alum faces letters'!$B$17:$B$30,B827,'Routed alum faces letters'!$G$17:$G$30)) +
(SUMIF('Routed alum faces letters (2)'!$B$17:$B$30,B827,'Routed alum faces letters (2)'!$G$17:$G$30)) +
(SUMIF('Routed push through acrylic'!$B$17:$B$30,B827,'Routed push through acrylic'!$G$17:$G$30)) +
(SUMIF('Routed push through acrylic (2)'!$B$17:$B$30,B827,'Routed push through acrylic (2)'!$G$17:$G$30)) +
(SUMIF('Sf routed cabinet'!$B$17:$B$30,B827,'Sf routed cabinet'!$G$17:$G$30)) +
(SUMIF('Sf routed cabinet (2)'!$B$17:$B$30,B827,'Sf routed cabinet (2)'!$G$17:$G$30)) +
(SUMIF('Df routed cabinet'!$B$17:$B$30,B827,'Df routed cabinet'!$G$17:$G$30)) +
(SUMIF('Df routed cabinet (2)'!$B$17:$B$30,B827,'Df routed cabinet (2)'!$G$17:$G$30)) +
(SUMIF('Sf acrylic cabinet'!$B$17:$B$30,B827,'Sf acrylic cabinet'!$G$17:$G$30)) +
(SUMIF('Sf acrylic cabinet (2)'!$B$17:$B$30,B827,'Sf acrylic cabinet (2)'!$G$17:$G$30)) +
(SUMIF('Economy Sf acrylic'!$B$17:$B$30,B827,'Economy Sf acrylic'!$G$17:$G$30)) +
(SUMIF('Df acrylic cabinet'!$B$17:$B$30,B827,'Df acrylic cabinet'!$G$17:$G$30)) +
(SUMIF('Df acrylic cabinet (2)'!$B$17:$B$30,B827,'Df acrylic cabinet (2)'!$G$17:$G$30)) +
(SUMIF('Sf flex cabinet'!$B$17:$B$30,B827,'Sf flex cabinet'!$G$17:$G$30)) +
(SUMIF('Sf flex cabinet (2)'!$B$17:$B$30,B827,'Sf flex cabinet (2)'!$G$17:$G$30)) +
(SUMIF('Df flex cabinet'!$B$17:$B$36,B827,'Df flex cabinet'!$G$17:$G$36)) +
(SUMIF('Df flex cabinet (2)'!$B$17:$B$36,B827,'Df flex cabinet (2)'!$G$17:$G$36)) +
(SUMIF('Pole cover'!$B$17:$B$30,B827,'Pole cover'!$G$17:$G$30)) +
(SUMIF('Pole cover (2)'!$B$17:$B$30,B827,'Pole cover (2)'!$G$17:$G$30)) +
(SUMIF('Structural Steel Fab'!$B$17:$B$29,B827,'Structural Steel Fab'!$G$17:$G$29)) +
(SUMIF(Reveal!$B$17:$B$30,B827,Reveal!$G$17:$G$30)) +
(SUMIF('Reveal (2)'!$B$17:$B$30,B827,'Reveal (2)'!$G$17:$G$30)) +
(SUMIF('Crown cove top'!$B$17:$B$30,B827,'Crown cove top'!$G$17:$G$30)) +
(SUMIF('EMC assembly'!$B$17:$B$30,B827,'EMC assembly'!$G$17:$G$30)) +
(SUMIF(Crating!$B$17:$B$29,B827,Crating!$G$17:$G$29)) +
(SUMIF('LED wiring'!$B$17:$B$30,B827,'LED wiring'!$G$17:$G$30)) +
(SUMIF('Changeable copy face'!$B$17:$B$30,B827,'Changeable copy face'!$G$17:$G$30)) +
(SUMIF('Flex face assembly'!$B$17:$B$30,B827,'Flex face assembly'!$G$17:$G$30)) +
(SUMIF('Routed face assembly'!$B$17:$B$30,B827,'Routed face assembly'!$G$17:$G$30)) +
(SUMIF('Paint calculation'!$B$17:$B$30,B827,'Paint calculation'!$G$17:$G$30)) +
(SUMIF('Trimcap letter face'!$B$17:$B$30,B827,'Trimcap letter face'!$G$17:$G$30)) +
(SUMIF('Trimcap letter face (2)'!$B$17:$B$30,B827,'Trimcap letter face (2)'!$G$17:$G$30)) +
(SUMIF('Channel letter fabrication'!$B$17:$B$30,B827,'Channel letter fabrication'!$G$17:$G$30)) +
(SUMIF('Channel letter fabrication (2)'!$B$17:$B$30,B827,'Channel letter fabrication (2)'!$G$17:$G$30))</f>
        <v>0</v>
      </c>
    </row>
    <row r="828" spans="1:10">
      <c r="A828" s="28" t="str">
        <f>[1]ODBC!$A828</f>
        <v>TW-12 Gage Wire, Black</v>
      </c>
      <c r="B828" s="29" t="str">
        <f>[1]ODBC!B828</f>
        <v>46195</v>
      </c>
      <c r="C828" s="30">
        <f>IFERROR(VLOOKUP($B828,[1]ODBC!$B:$H,2,FALSE),"")</f>
        <v>0.222</v>
      </c>
      <c r="D828" s="30">
        <f>IFERROR(VLOOKUP($B828,[1]ODBC!$B:$H,3,FALSE),"")</f>
        <v>0.4</v>
      </c>
      <c r="E828" s="30" t="str">
        <f>IFERROR(VLOOKUP($B828,[1]ODBC!$B:$H,4,FALSE),"")</f>
        <v>FT</v>
      </c>
      <c r="F828" s="31">
        <f>IFERROR(VLOOKUP($B828,[1]ODBC!$B:$H,5,FALSE),"")</f>
        <v>44.45</v>
      </c>
      <c r="G828" s="32">
        <f>[1]ODBC!G828</f>
        <v>0</v>
      </c>
      <c r="H828" s="33">
        <f>SUM([1]ODBC!H828)</f>
        <v>45939</v>
      </c>
      <c r="I828" s="41" t="str">
        <f>'Vinyl cutting'!$B$2</f>
        <v>J36938</v>
      </c>
      <c r="J828" s="42">
        <f ca="1">(SUMIF('Freeform time and material'!$B$17:$B$30,B828,'Freeform time and material'!$G$17:$G$30)) +
(SUMIF('Vinyl cutting'!$B$17:$B$30,B828,'Vinyl cutting'!$G$17:$G$30)) +
(SUMIF('Vinyl cutting (2)'!$B$17:$B$30,B828,'Vinyl cutting (2)'!$G$17:$G$30)) +
(SUMIF('Apply vinyl graphics'!$B$17:$B$30,B828,'Apply vinyl graphics'!$G$17:$G$30)) +
(SUMIF('Apply vinyl graphics (2)'!$B$17:$B$30,B828,'Apply vinyl graphics (2)'!$G$17:$G$30)) +
(SUMIF('Alum pan sign'!$B$17:$B$30,B828,'Alum pan sign'!$G$17:$G$30)) +
(SUMIF('Alum pan sign (2)'!$B$17:$B$30,B828,'Alum pan sign (2)'!$G$17:$G$30)) +
(SUMIF('Economy pan sign'!$B$17:$B$30,B828,'Economy pan sign'!$G$17:$G$30)) +
(SUMIF('Post and panel sign'!$B$17:$B$30,B828,'Post and panel sign'!$G$17:$G$30)) +
(SUMIF('Post and panel sign (2)'!$B$17:$B$30,B828,'Post and panel sign (2)'!$G$17:$G$30)) +
(SUMIF('Flat panels only'!$B$17:$B$30,B828,'Flat panels only'!$G$17:$G$30)) +
(SUMIF('Flat panels only (2)'!$B$17:$B$30,B828,'Flat panels only (2)'!$G$17:$G$30)) +
(SUMIF('Routed panel shapes'!$B$18:$B$31,B828,'Routed panel shapes'!$G$18:$G$31)) +
(SUMIF('Routed panel shapes (2)'!$B$18:$B$31,B828,'Routed panel shapes (2)'!$G$18:$G$31)) +
(SUMIF('Routed face only'!$B$17:$B$30,B828,'Routed face only'!$G$17:$G$30)) +
(SUMIF('Routed face only (2)'!$B$17:$B$30,B828,'Routed face only (2)'!$G$17:$G$30)) +
(SUMIF('Routed alum faces letters'!$B$17:$B$30,B828,'Routed alum faces letters'!$G$17:$G$30)) +
(SUMIF('Routed alum faces letters (2)'!$B$17:$B$30,B828,'Routed alum faces letters (2)'!$G$17:$G$30)) +
(SUMIF('Routed push through acrylic'!$B$17:$B$30,B828,'Routed push through acrylic'!$G$17:$G$30)) +
(SUMIF('Routed push through acrylic (2)'!$B$17:$B$30,B828,'Routed push through acrylic (2)'!$G$17:$G$30)) +
(SUMIF('Sf routed cabinet'!$B$17:$B$30,B828,'Sf routed cabinet'!$G$17:$G$30)) +
(SUMIF('Sf routed cabinet (2)'!$B$17:$B$30,B828,'Sf routed cabinet (2)'!$G$17:$G$30)) +
(SUMIF('Df routed cabinet'!$B$17:$B$30,B828,'Df routed cabinet'!$G$17:$G$30)) +
(SUMIF('Df routed cabinet (2)'!$B$17:$B$30,B828,'Df routed cabinet (2)'!$G$17:$G$30)) +
(SUMIF('Sf acrylic cabinet'!$B$17:$B$30,B828,'Sf acrylic cabinet'!$G$17:$G$30)) +
(SUMIF('Sf acrylic cabinet (2)'!$B$17:$B$30,B828,'Sf acrylic cabinet (2)'!$G$17:$G$30)) +
(SUMIF('Economy Sf acrylic'!$B$17:$B$30,B828,'Economy Sf acrylic'!$G$17:$G$30)) +
(SUMIF('Df acrylic cabinet'!$B$17:$B$30,B828,'Df acrylic cabinet'!$G$17:$G$30)) +
(SUMIF('Df acrylic cabinet (2)'!$B$17:$B$30,B828,'Df acrylic cabinet (2)'!$G$17:$G$30)) +
(SUMIF('Sf flex cabinet'!$B$17:$B$30,B828,'Sf flex cabinet'!$G$17:$G$30)) +
(SUMIF('Sf flex cabinet (2)'!$B$17:$B$30,B828,'Sf flex cabinet (2)'!$G$17:$G$30)) +
(SUMIF('Df flex cabinet'!$B$17:$B$36,B828,'Df flex cabinet'!$G$17:$G$36)) +
(SUMIF('Df flex cabinet (2)'!$B$17:$B$36,B828,'Df flex cabinet (2)'!$G$17:$G$36)) +
(SUMIF('Pole cover'!$B$17:$B$30,B828,'Pole cover'!$G$17:$G$30)) +
(SUMIF('Pole cover (2)'!$B$17:$B$30,B828,'Pole cover (2)'!$G$17:$G$30)) +
(SUMIF('Structural Steel Fab'!$B$17:$B$29,B828,'Structural Steel Fab'!$G$17:$G$29)) +
(SUMIF(Reveal!$B$17:$B$30,B828,Reveal!$G$17:$G$30)) +
(SUMIF('Reveal (2)'!$B$17:$B$30,B828,'Reveal (2)'!$G$17:$G$30)) +
(SUMIF('Crown cove top'!$B$17:$B$30,B828,'Crown cove top'!$G$17:$G$30)) +
(SUMIF('EMC assembly'!$B$17:$B$30,B828,'EMC assembly'!$G$17:$G$30)) +
(SUMIF(Crating!$B$17:$B$29,B828,Crating!$G$17:$G$29)) +
(SUMIF('LED wiring'!$B$17:$B$30,B828,'LED wiring'!$G$17:$G$30)) +
(SUMIF('Changeable copy face'!$B$17:$B$30,B828,'Changeable copy face'!$G$17:$G$30)) +
(SUMIF('Flex face assembly'!$B$17:$B$30,B828,'Flex face assembly'!$G$17:$G$30)) +
(SUMIF('Routed face assembly'!$B$17:$B$30,B828,'Routed face assembly'!$G$17:$G$30)) +
(SUMIF('Paint calculation'!$B$17:$B$30,B828,'Paint calculation'!$G$17:$G$30)) +
(SUMIF('Trimcap letter face'!$B$17:$B$30,B828,'Trimcap letter face'!$G$17:$G$30)) +
(SUMIF('Trimcap letter face (2)'!$B$17:$B$30,B828,'Trimcap letter face (2)'!$G$17:$G$30)) +
(SUMIF('Channel letter fabrication'!$B$17:$B$30,B828,'Channel letter fabrication'!$G$17:$G$30)) +
(SUMIF('Channel letter fabrication (2)'!$B$17:$B$30,B828,'Channel letter fabrication (2)'!$G$17:$G$30))</f>
        <v>0</v>
      </c>
    </row>
    <row r="829" spans="1:10">
      <c r="A829" s="28" t="str">
        <f>[1]ODBC!$A829</f>
        <v>TW-12 Gage Wire, White</v>
      </c>
      <c r="B829" s="29" t="str">
        <f>[1]ODBC!B829</f>
        <v>46200</v>
      </c>
      <c r="C829" s="30">
        <f>IFERROR(VLOOKUP($B829,[1]ODBC!$B:$H,2,FALSE),"")</f>
        <v>0.214</v>
      </c>
      <c r="D829" s="30">
        <f>IFERROR(VLOOKUP($B829,[1]ODBC!$B:$H,3,FALSE),"")</f>
        <v>0.38500000000000001</v>
      </c>
      <c r="E829" s="30" t="str">
        <f>IFERROR(VLOOKUP($B829,[1]ODBC!$B:$H,4,FALSE),"")</f>
        <v>FT</v>
      </c>
      <c r="F829" s="31">
        <f>IFERROR(VLOOKUP($B829,[1]ODBC!$B:$H,5,FALSE),"")</f>
        <v>44.45</v>
      </c>
      <c r="G829" s="32">
        <f>[1]ODBC!G829</f>
        <v>0</v>
      </c>
      <c r="H829" s="33">
        <f>SUM([1]ODBC!H829)</f>
        <v>45919</v>
      </c>
      <c r="I829" s="41" t="str">
        <f>'Vinyl cutting'!$B$2</f>
        <v>J36938</v>
      </c>
      <c r="J829" s="42">
        <f ca="1">(SUMIF('Freeform time and material'!$B$17:$B$30,B829,'Freeform time and material'!$G$17:$G$30)) +
(SUMIF('Vinyl cutting'!$B$17:$B$30,B829,'Vinyl cutting'!$G$17:$G$30)) +
(SUMIF('Vinyl cutting (2)'!$B$17:$B$30,B829,'Vinyl cutting (2)'!$G$17:$G$30)) +
(SUMIF('Apply vinyl graphics'!$B$17:$B$30,B829,'Apply vinyl graphics'!$G$17:$G$30)) +
(SUMIF('Apply vinyl graphics (2)'!$B$17:$B$30,B829,'Apply vinyl graphics (2)'!$G$17:$G$30)) +
(SUMIF('Alum pan sign'!$B$17:$B$30,B829,'Alum pan sign'!$G$17:$G$30)) +
(SUMIF('Alum pan sign (2)'!$B$17:$B$30,B829,'Alum pan sign (2)'!$G$17:$G$30)) +
(SUMIF('Economy pan sign'!$B$17:$B$30,B829,'Economy pan sign'!$G$17:$G$30)) +
(SUMIF('Post and panel sign'!$B$17:$B$30,B829,'Post and panel sign'!$G$17:$G$30)) +
(SUMIF('Post and panel sign (2)'!$B$17:$B$30,B829,'Post and panel sign (2)'!$G$17:$G$30)) +
(SUMIF('Flat panels only'!$B$17:$B$30,B829,'Flat panels only'!$G$17:$G$30)) +
(SUMIF('Flat panels only (2)'!$B$17:$B$30,B829,'Flat panels only (2)'!$G$17:$G$30)) +
(SUMIF('Routed panel shapes'!$B$18:$B$31,B829,'Routed panel shapes'!$G$18:$G$31)) +
(SUMIF('Routed panel shapes (2)'!$B$18:$B$31,B829,'Routed panel shapes (2)'!$G$18:$G$31)) +
(SUMIF('Routed face only'!$B$17:$B$30,B829,'Routed face only'!$G$17:$G$30)) +
(SUMIF('Routed face only (2)'!$B$17:$B$30,B829,'Routed face only (2)'!$G$17:$G$30)) +
(SUMIF('Routed alum faces letters'!$B$17:$B$30,B829,'Routed alum faces letters'!$G$17:$G$30)) +
(SUMIF('Routed alum faces letters (2)'!$B$17:$B$30,B829,'Routed alum faces letters (2)'!$G$17:$G$30)) +
(SUMIF('Routed push through acrylic'!$B$17:$B$30,B829,'Routed push through acrylic'!$G$17:$G$30)) +
(SUMIF('Routed push through acrylic (2)'!$B$17:$B$30,B829,'Routed push through acrylic (2)'!$G$17:$G$30)) +
(SUMIF('Sf routed cabinet'!$B$17:$B$30,B829,'Sf routed cabinet'!$G$17:$G$30)) +
(SUMIF('Sf routed cabinet (2)'!$B$17:$B$30,B829,'Sf routed cabinet (2)'!$G$17:$G$30)) +
(SUMIF('Df routed cabinet'!$B$17:$B$30,B829,'Df routed cabinet'!$G$17:$G$30)) +
(SUMIF('Df routed cabinet (2)'!$B$17:$B$30,B829,'Df routed cabinet (2)'!$G$17:$G$30)) +
(SUMIF('Sf acrylic cabinet'!$B$17:$B$30,B829,'Sf acrylic cabinet'!$G$17:$G$30)) +
(SUMIF('Sf acrylic cabinet (2)'!$B$17:$B$30,B829,'Sf acrylic cabinet (2)'!$G$17:$G$30)) +
(SUMIF('Economy Sf acrylic'!$B$17:$B$30,B829,'Economy Sf acrylic'!$G$17:$G$30)) +
(SUMIF('Df acrylic cabinet'!$B$17:$B$30,B829,'Df acrylic cabinet'!$G$17:$G$30)) +
(SUMIF('Df acrylic cabinet (2)'!$B$17:$B$30,B829,'Df acrylic cabinet (2)'!$G$17:$G$30)) +
(SUMIF('Sf flex cabinet'!$B$17:$B$30,B829,'Sf flex cabinet'!$G$17:$G$30)) +
(SUMIF('Sf flex cabinet (2)'!$B$17:$B$30,B829,'Sf flex cabinet (2)'!$G$17:$G$30)) +
(SUMIF('Df flex cabinet'!$B$17:$B$36,B829,'Df flex cabinet'!$G$17:$G$36)) +
(SUMIF('Df flex cabinet (2)'!$B$17:$B$36,B829,'Df flex cabinet (2)'!$G$17:$G$36)) +
(SUMIF('Pole cover'!$B$17:$B$30,B829,'Pole cover'!$G$17:$G$30)) +
(SUMIF('Pole cover (2)'!$B$17:$B$30,B829,'Pole cover (2)'!$G$17:$G$30)) +
(SUMIF('Structural Steel Fab'!$B$17:$B$29,B829,'Structural Steel Fab'!$G$17:$G$29)) +
(SUMIF(Reveal!$B$17:$B$30,B829,Reveal!$G$17:$G$30)) +
(SUMIF('Reveal (2)'!$B$17:$B$30,B829,'Reveal (2)'!$G$17:$G$30)) +
(SUMIF('Crown cove top'!$B$17:$B$30,B829,'Crown cove top'!$G$17:$G$30)) +
(SUMIF('EMC assembly'!$B$17:$B$30,B829,'EMC assembly'!$G$17:$G$30)) +
(SUMIF(Crating!$B$17:$B$29,B829,Crating!$G$17:$G$29)) +
(SUMIF('LED wiring'!$B$17:$B$30,B829,'LED wiring'!$G$17:$G$30)) +
(SUMIF('Changeable copy face'!$B$17:$B$30,B829,'Changeable copy face'!$G$17:$G$30)) +
(SUMIF('Flex face assembly'!$B$17:$B$30,B829,'Flex face assembly'!$G$17:$G$30)) +
(SUMIF('Routed face assembly'!$B$17:$B$30,B829,'Routed face assembly'!$G$17:$G$30)) +
(SUMIF('Paint calculation'!$B$17:$B$30,B829,'Paint calculation'!$G$17:$G$30)) +
(SUMIF('Trimcap letter face'!$B$17:$B$30,B829,'Trimcap letter face'!$G$17:$G$30)) +
(SUMIF('Trimcap letter face (2)'!$B$17:$B$30,B829,'Trimcap letter face (2)'!$G$17:$G$30)) +
(SUMIF('Channel letter fabrication'!$B$17:$B$30,B829,'Channel letter fabrication'!$G$17:$G$30)) +
(SUMIF('Channel letter fabrication (2)'!$B$17:$B$30,B829,'Channel letter fabrication (2)'!$G$17:$G$30))</f>
        <v>0</v>
      </c>
    </row>
    <row r="830" spans="1:10">
      <c r="A830" s="28" t="str">
        <f>[1]ODBC!$A830</f>
        <v>TW-12 Gage Wire, Green</v>
      </c>
      <c r="B830" s="29" t="str">
        <f>[1]ODBC!B830</f>
        <v>46205</v>
      </c>
      <c r="C830" s="30">
        <f>IFERROR(VLOOKUP($B830,[1]ODBC!$B:$H,2,FALSE),"")</f>
        <v>0.214</v>
      </c>
      <c r="D830" s="30">
        <f>IFERROR(VLOOKUP($B830,[1]ODBC!$B:$H,3,FALSE),"")</f>
        <v>0.38500000000000001</v>
      </c>
      <c r="E830" s="30" t="str">
        <f>IFERROR(VLOOKUP($B830,[1]ODBC!$B:$H,4,FALSE),"")</f>
        <v>FT</v>
      </c>
      <c r="F830" s="31">
        <f>IFERROR(VLOOKUP($B830,[1]ODBC!$B:$H,5,FALSE),"")</f>
        <v>44.45</v>
      </c>
      <c r="G830" s="32">
        <f>[1]ODBC!G830</f>
        <v>0</v>
      </c>
      <c r="H830" s="33">
        <f>SUM([1]ODBC!H830)</f>
        <v>45919</v>
      </c>
      <c r="I830" s="41" t="str">
        <f>'Vinyl cutting'!$B$2</f>
        <v>J36938</v>
      </c>
      <c r="J830" s="42">
        <f ca="1">(SUMIF('Freeform time and material'!$B$17:$B$30,B830,'Freeform time and material'!$G$17:$G$30)) +
(SUMIF('Vinyl cutting'!$B$17:$B$30,B830,'Vinyl cutting'!$G$17:$G$30)) +
(SUMIF('Vinyl cutting (2)'!$B$17:$B$30,B830,'Vinyl cutting (2)'!$G$17:$G$30)) +
(SUMIF('Apply vinyl graphics'!$B$17:$B$30,B830,'Apply vinyl graphics'!$G$17:$G$30)) +
(SUMIF('Apply vinyl graphics (2)'!$B$17:$B$30,B830,'Apply vinyl graphics (2)'!$G$17:$G$30)) +
(SUMIF('Alum pan sign'!$B$17:$B$30,B830,'Alum pan sign'!$G$17:$G$30)) +
(SUMIF('Alum pan sign (2)'!$B$17:$B$30,B830,'Alum pan sign (2)'!$G$17:$G$30)) +
(SUMIF('Economy pan sign'!$B$17:$B$30,B830,'Economy pan sign'!$G$17:$G$30)) +
(SUMIF('Post and panel sign'!$B$17:$B$30,B830,'Post and panel sign'!$G$17:$G$30)) +
(SUMIF('Post and panel sign (2)'!$B$17:$B$30,B830,'Post and panel sign (2)'!$G$17:$G$30)) +
(SUMIF('Flat panels only'!$B$17:$B$30,B830,'Flat panels only'!$G$17:$G$30)) +
(SUMIF('Flat panels only (2)'!$B$17:$B$30,B830,'Flat panels only (2)'!$G$17:$G$30)) +
(SUMIF('Routed panel shapes'!$B$18:$B$31,B830,'Routed panel shapes'!$G$18:$G$31)) +
(SUMIF('Routed panel shapes (2)'!$B$18:$B$31,B830,'Routed panel shapes (2)'!$G$18:$G$31)) +
(SUMIF('Routed face only'!$B$17:$B$30,B830,'Routed face only'!$G$17:$G$30)) +
(SUMIF('Routed face only (2)'!$B$17:$B$30,B830,'Routed face only (2)'!$G$17:$G$30)) +
(SUMIF('Routed alum faces letters'!$B$17:$B$30,B830,'Routed alum faces letters'!$G$17:$G$30)) +
(SUMIF('Routed alum faces letters (2)'!$B$17:$B$30,B830,'Routed alum faces letters (2)'!$G$17:$G$30)) +
(SUMIF('Routed push through acrylic'!$B$17:$B$30,B830,'Routed push through acrylic'!$G$17:$G$30)) +
(SUMIF('Routed push through acrylic (2)'!$B$17:$B$30,B830,'Routed push through acrylic (2)'!$G$17:$G$30)) +
(SUMIF('Sf routed cabinet'!$B$17:$B$30,B830,'Sf routed cabinet'!$G$17:$G$30)) +
(SUMIF('Sf routed cabinet (2)'!$B$17:$B$30,B830,'Sf routed cabinet (2)'!$G$17:$G$30)) +
(SUMIF('Df routed cabinet'!$B$17:$B$30,B830,'Df routed cabinet'!$G$17:$G$30)) +
(SUMIF('Df routed cabinet (2)'!$B$17:$B$30,B830,'Df routed cabinet (2)'!$G$17:$G$30)) +
(SUMIF('Sf acrylic cabinet'!$B$17:$B$30,B830,'Sf acrylic cabinet'!$G$17:$G$30)) +
(SUMIF('Sf acrylic cabinet (2)'!$B$17:$B$30,B830,'Sf acrylic cabinet (2)'!$G$17:$G$30)) +
(SUMIF('Economy Sf acrylic'!$B$17:$B$30,B830,'Economy Sf acrylic'!$G$17:$G$30)) +
(SUMIF('Df acrylic cabinet'!$B$17:$B$30,B830,'Df acrylic cabinet'!$G$17:$G$30)) +
(SUMIF('Df acrylic cabinet (2)'!$B$17:$B$30,B830,'Df acrylic cabinet (2)'!$G$17:$G$30)) +
(SUMIF('Sf flex cabinet'!$B$17:$B$30,B830,'Sf flex cabinet'!$G$17:$G$30)) +
(SUMIF('Sf flex cabinet (2)'!$B$17:$B$30,B830,'Sf flex cabinet (2)'!$G$17:$G$30)) +
(SUMIF('Df flex cabinet'!$B$17:$B$36,B830,'Df flex cabinet'!$G$17:$G$36)) +
(SUMIF('Df flex cabinet (2)'!$B$17:$B$36,B830,'Df flex cabinet (2)'!$G$17:$G$36)) +
(SUMIF('Pole cover'!$B$17:$B$30,B830,'Pole cover'!$G$17:$G$30)) +
(SUMIF('Pole cover (2)'!$B$17:$B$30,B830,'Pole cover (2)'!$G$17:$G$30)) +
(SUMIF('Structural Steel Fab'!$B$17:$B$29,B830,'Structural Steel Fab'!$G$17:$G$29)) +
(SUMIF(Reveal!$B$17:$B$30,B830,Reveal!$G$17:$G$30)) +
(SUMIF('Reveal (2)'!$B$17:$B$30,B830,'Reveal (2)'!$G$17:$G$30)) +
(SUMIF('Crown cove top'!$B$17:$B$30,B830,'Crown cove top'!$G$17:$G$30)) +
(SUMIF('EMC assembly'!$B$17:$B$30,B830,'EMC assembly'!$G$17:$G$30)) +
(SUMIF(Crating!$B$17:$B$29,B830,Crating!$G$17:$G$29)) +
(SUMIF('LED wiring'!$B$17:$B$30,B830,'LED wiring'!$G$17:$G$30)) +
(SUMIF('Changeable copy face'!$B$17:$B$30,B830,'Changeable copy face'!$G$17:$G$30)) +
(SUMIF('Flex face assembly'!$B$17:$B$30,B830,'Flex face assembly'!$G$17:$G$30)) +
(SUMIF('Routed face assembly'!$B$17:$B$30,B830,'Routed face assembly'!$G$17:$G$30)) +
(SUMIF('Paint calculation'!$B$17:$B$30,B830,'Paint calculation'!$G$17:$G$30)) +
(SUMIF('Trimcap letter face'!$B$17:$B$30,B830,'Trimcap letter face'!$G$17:$G$30)) +
(SUMIF('Trimcap letter face (2)'!$B$17:$B$30,B830,'Trimcap letter face (2)'!$G$17:$G$30)) +
(SUMIF('Channel letter fabrication'!$B$17:$B$30,B830,'Channel letter fabrication'!$G$17:$G$30)) +
(SUMIF('Channel letter fabrication (2)'!$B$17:$B$30,B830,'Channel letter fabrication (2)'!$G$17:$G$30))</f>
        <v>0</v>
      </c>
    </row>
    <row r="831" spans="1:10">
      <c r="A831" s="28" t="str">
        <f>[1]ODBC!$A831</f>
        <v>TW-12 Gage Wire, Red</v>
      </c>
      <c r="B831" s="29" t="str">
        <f>[1]ODBC!B831</f>
        <v>46210</v>
      </c>
      <c r="C831" s="30">
        <f>IFERROR(VLOOKUP($B831,[1]ODBC!$B:$H,2,FALSE),"")</f>
        <v>0.185</v>
      </c>
      <c r="D831" s="30">
        <f>IFERROR(VLOOKUP($B831,[1]ODBC!$B:$H,3,FALSE),"")</f>
        <v>0.33300000000000002</v>
      </c>
      <c r="E831" s="30" t="str">
        <f>IFERROR(VLOOKUP($B831,[1]ODBC!$B:$H,4,FALSE),"")</f>
        <v>FT</v>
      </c>
      <c r="F831" s="31">
        <f>IFERROR(VLOOKUP($B831,[1]ODBC!$B:$H,5,FALSE),"")</f>
        <v>44.45</v>
      </c>
      <c r="G831" s="32">
        <f>[1]ODBC!G831</f>
        <v>0</v>
      </c>
      <c r="H831" s="33">
        <f>SUM([1]ODBC!H831)</f>
        <v>45425</v>
      </c>
      <c r="I831" s="41" t="str">
        <f>'Vinyl cutting'!$B$2</f>
        <v>J36938</v>
      </c>
      <c r="J831" s="42">
        <f ca="1">(SUMIF('Freeform time and material'!$B$17:$B$30,B831,'Freeform time and material'!$G$17:$G$30)) +
(SUMIF('Vinyl cutting'!$B$17:$B$30,B831,'Vinyl cutting'!$G$17:$G$30)) +
(SUMIF('Vinyl cutting (2)'!$B$17:$B$30,B831,'Vinyl cutting (2)'!$G$17:$G$30)) +
(SUMIF('Apply vinyl graphics'!$B$17:$B$30,B831,'Apply vinyl graphics'!$G$17:$G$30)) +
(SUMIF('Apply vinyl graphics (2)'!$B$17:$B$30,B831,'Apply vinyl graphics (2)'!$G$17:$G$30)) +
(SUMIF('Alum pan sign'!$B$17:$B$30,B831,'Alum pan sign'!$G$17:$G$30)) +
(SUMIF('Alum pan sign (2)'!$B$17:$B$30,B831,'Alum pan sign (2)'!$G$17:$G$30)) +
(SUMIF('Economy pan sign'!$B$17:$B$30,B831,'Economy pan sign'!$G$17:$G$30)) +
(SUMIF('Post and panel sign'!$B$17:$B$30,B831,'Post and panel sign'!$G$17:$G$30)) +
(SUMIF('Post and panel sign (2)'!$B$17:$B$30,B831,'Post and panel sign (2)'!$G$17:$G$30)) +
(SUMIF('Flat panels only'!$B$17:$B$30,B831,'Flat panels only'!$G$17:$G$30)) +
(SUMIF('Flat panels only (2)'!$B$17:$B$30,B831,'Flat panels only (2)'!$G$17:$G$30)) +
(SUMIF('Routed panel shapes'!$B$18:$B$31,B831,'Routed panel shapes'!$G$18:$G$31)) +
(SUMIF('Routed panel shapes (2)'!$B$18:$B$31,B831,'Routed panel shapes (2)'!$G$18:$G$31)) +
(SUMIF('Routed face only'!$B$17:$B$30,B831,'Routed face only'!$G$17:$G$30)) +
(SUMIF('Routed face only (2)'!$B$17:$B$30,B831,'Routed face only (2)'!$G$17:$G$30)) +
(SUMIF('Routed alum faces letters'!$B$17:$B$30,B831,'Routed alum faces letters'!$G$17:$G$30)) +
(SUMIF('Routed alum faces letters (2)'!$B$17:$B$30,B831,'Routed alum faces letters (2)'!$G$17:$G$30)) +
(SUMIF('Routed push through acrylic'!$B$17:$B$30,B831,'Routed push through acrylic'!$G$17:$G$30)) +
(SUMIF('Routed push through acrylic (2)'!$B$17:$B$30,B831,'Routed push through acrylic (2)'!$G$17:$G$30)) +
(SUMIF('Sf routed cabinet'!$B$17:$B$30,B831,'Sf routed cabinet'!$G$17:$G$30)) +
(SUMIF('Sf routed cabinet (2)'!$B$17:$B$30,B831,'Sf routed cabinet (2)'!$G$17:$G$30)) +
(SUMIF('Df routed cabinet'!$B$17:$B$30,B831,'Df routed cabinet'!$G$17:$G$30)) +
(SUMIF('Df routed cabinet (2)'!$B$17:$B$30,B831,'Df routed cabinet (2)'!$G$17:$G$30)) +
(SUMIF('Sf acrylic cabinet'!$B$17:$B$30,B831,'Sf acrylic cabinet'!$G$17:$G$30)) +
(SUMIF('Sf acrylic cabinet (2)'!$B$17:$B$30,B831,'Sf acrylic cabinet (2)'!$G$17:$G$30)) +
(SUMIF('Economy Sf acrylic'!$B$17:$B$30,B831,'Economy Sf acrylic'!$G$17:$G$30)) +
(SUMIF('Df acrylic cabinet'!$B$17:$B$30,B831,'Df acrylic cabinet'!$G$17:$G$30)) +
(SUMIF('Df acrylic cabinet (2)'!$B$17:$B$30,B831,'Df acrylic cabinet (2)'!$G$17:$G$30)) +
(SUMIF('Sf flex cabinet'!$B$17:$B$30,B831,'Sf flex cabinet'!$G$17:$G$30)) +
(SUMIF('Sf flex cabinet (2)'!$B$17:$B$30,B831,'Sf flex cabinet (2)'!$G$17:$G$30)) +
(SUMIF('Df flex cabinet'!$B$17:$B$36,B831,'Df flex cabinet'!$G$17:$G$36)) +
(SUMIF('Df flex cabinet (2)'!$B$17:$B$36,B831,'Df flex cabinet (2)'!$G$17:$G$36)) +
(SUMIF('Pole cover'!$B$17:$B$30,B831,'Pole cover'!$G$17:$G$30)) +
(SUMIF('Pole cover (2)'!$B$17:$B$30,B831,'Pole cover (2)'!$G$17:$G$30)) +
(SUMIF('Structural Steel Fab'!$B$17:$B$29,B831,'Structural Steel Fab'!$G$17:$G$29)) +
(SUMIF(Reveal!$B$17:$B$30,B831,Reveal!$G$17:$G$30)) +
(SUMIF('Reveal (2)'!$B$17:$B$30,B831,'Reveal (2)'!$G$17:$G$30)) +
(SUMIF('Crown cove top'!$B$17:$B$30,B831,'Crown cove top'!$G$17:$G$30)) +
(SUMIF('EMC assembly'!$B$17:$B$30,B831,'EMC assembly'!$G$17:$G$30)) +
(SUMIF(Crating!$B$17:$B$29,B831,Crating!$G$17:$G$29)) +
(SUMIF('LED wiring'!$B$17:$B$30,B831,'LED wiring'!$G$17:$G$30)) +
(SUMIF('Changeable copy face'!$B$17:$B$30,B831,'Changeable copy face'!$G$17:$G$30)) +
(SUMIF('Flex face assembly'!$B$17:$B$30,B831,'Flex face assembly'!$G$17:$G$30)) +
(SUMIF('Routed face assembly'!$B$17:$B$30,B831,'Routed face assembly'!$G$17:$G$30)) +
(SUMIF('Paint calculation'!$B$17:$B$30,B831,'Paint calculation'!$G$17:$G$30)) +
(SUMIF('Trimcap letter face'!$B$17:$B$30,B831,'Trimcap letter face'!$G$17:$G$30)) +
(SUMIF('Trimcap letter face (2)'!$B$17:$B$30,B831,'Trimcap letter face (2)'!$G$17:$G$30)) +
(SUMIF('Channel letter fabrication'!$B$17:$B$30,B831,'Channel letter fabrication'!$G$17:$G$30)) +
(SUMIF('Channel letter fabrication (2)'!$B$17:$B$30,B831,'Channel letter fabrication (2)'!$G$17:$G$30))</f>
        <v>0</v>
      </c>
    </row>
    <row r="832" spans="1:10">
      <c r="A832" s="28" t="str">
        <f>[1]ODBC!$A832</f>
        <v>TW-14 Gage Ballast Wire, Black</v>
      </c>
      <c r="B832" s="29" t="str">
        <f>[1]ODBC!B832</f>
        <v>46215</v>
      </c>
      <c r="C832" s="30">
        <f>IFERROR(VLOOKUP($B832,[1]ODBC!$B:$H,2,FALSE),"")</f>
        <v>0.1</v>
      </c>
      <c r="D832" s="30">
        <f>IFERROR(VLOOKUP($B832,[1]ODBC!$B:$H,3,FALSE),"")</f>
        <v>0.22500000000000001</v>
      </c>
      <c r="E832" s="30" t="str">
        <f>IFERROR(VLOOKUP($B832,[1]ODBC!$B:$H,4,FALSE),"")</f>
        <v>FT</v>
      </c>
      <c r="F832" s="31">
        <f>IFERROR(VLOOKUP($B832,[1]ODBC!$B:$H,5,FALSE),"")</f>
        <v>55.56</v>
      </c>
      <c r="G832" s="32">
        <f>[1]ODBC!G832</f>
        <v>0</v>
      </c>
      <c r="H832" s="33">
        <f>SUM([1]ODBC!H832)</f>
        <v>0</v>
      </c>
      <c r="I832" s="41" t="str">
        <f>'Vinyl cutting'!$B$2</f>
        <v>J36938</v>
      </c>
      <c r="J832" s="42">
        <f ca="1">(SUMIF('Freeform time and material'!$B$17:$B$30,B832,'Freeform time and material'!$G$17:$G$30)) +
(SUMIF('Vinyl cutting'!$B$17:$B$30,B832,'Vinyl cutting'!$G$17:$G$30)) +
(SUMIF('Vinyl cutting (2)'!$B$17:$B$30,B832,'Vinyl cutting (2)'!$G$17:$G$30)) +
(SUMIF('Apply vinyl graphics'!$B$17:$B$30,B832,'Apply vinyl graphics'!$G$17:$G$30)) +
(SUMIF('Apply vinyl graphics (2)'!$B$17:$B$30,B832,'Apply vinyl graphics (2)'!$G$17:$G$30)) +
(SUMIF('Alum pan sign'!$B$17:$B$30,B832,'Alum pan sign'!$G$17:$G$30)) +
(SUMIF('Alum pan sign (2)'!$B$17:$B$30,B832,'Alum pan sign (2)'!$G$17:$G$30)) +
(SUMIF('Economy pan sign'!$B$17:$B$30,B832,'Economy pan sign'!$G$17:$G$30)) +
(SUMIF('Post and panel sign'!$B$17:$B$30,B832,'Post and panel sign'!$G$17:$G$30)) +
(SUMIF('Post and panel sign (2)'!$B$17:$B$30,B832,'Post and panel sign (2)'!$G$17:$G$30)) +
(SUMIF('Flat panels only'!$B$17:$B$30,B832,'Flat panels only'!$G$17:$G$30)) +
(SUMIF('Flat panels only (2)'!$B$17:$B$30,B832,'Flat panels only (2)'!$G$17:$G$30)) +
(SUMIF('Routed panel shapes'!$B$18:$B$31,B832,'Routed panel shapes'!$G$18:$G$31)) +
(SUMIF('Routed panel shapes (2)'!$B$18:$B$31,B832,'Routed panel shapes (2)'!$G$18:$G$31)) +
(SUMIF('Routed face only'!$B$17:$B$30,B832,'Routed face only'!$G$17:$G$30)) +
(SUMIF('Routed face only (2)'!$B$17:$B$30,B832,'Routed face only (2)'!$G$17:$G$30)) +
(SUMIF('Routed alum faces letters'!$B$17:$B$30,B832,'Routed alum faces letters'!$G$17:$G$30)) +
(SUMIF('Routed alum faces letters (2)'!$B$17:$B$30,B832,'Routed alum faces letters (2)'!$G$17:$G$30)) +
(SUMIF('Routed push through acrylic'!$B$17:$B$30,B832,'Routed push through acrylic'!$G$17:$G$30)) +
(SUMIF('Routed push through acrylic (2)'!$B$17:$B$30,B832,'Routed push through acrylic (2)'!$G$17:$G$30)) +
(SUMIF('Sf routed cabinet'!$B$17:$B$30,B832,'Sf routed cabinet'!$G$17:$G$30)) +
(SUMIF('Sf routed cabinet (2)'!$B$17:$B$30,B832,'Sf routed cabinet (2)'!$G$17:$G$30)) +
(SUMIF('Df routed cabinet'!$B$17:$B$30,B832,'Df routed cabinet'!$G$17:$G$30)) +
(SUMIF('Df routed cabinet (2)'!$B$17:$B$30,B832,'Df routed cabinet (2)'!$G$17:$G$30)) +
(SUMIF('Sf acrylic cabinet'!$B$17:$B$30,B832,'Sf acrylic cabinet'!$G$17:$G$30)) +
(SUMIF('Sf acrylic cabinet (2)'!$B$17:$B$30,B832,'Sf acrylic cabinet (2)'!$G$17:$G$30)) +
(SUMIF('Economy Sf acrylic'!$B$17:$B$30,B832,'Economy Sf acrylic'!$G$17:$G$30)) +
(SUMIF('Df acrylic cabinet'!$B$17:$B$30,B832,'Df acrylic cabinet'!$G$17:$G$30)) +
(SUMIF('Df acrylic cabinet (2)'!$B$17:$B$30,B832,'Df acrylic cabinet (2)'!$G$17:$G$30)) +
(SUMIF('Sf flex cabinet'!$B$17:$B$30,B832,'Sf flex cabinet'!$G$17:$G$30)) +
(SUMIF('Sf flex cabinet (2)'!$B$17:$B$30,B832,'Sf flex cabinet (2)'!$G$17:$G$30)) +
(SUMIF('Df flex cabinet'!$B$17:$B$36,B832,'Df flex cabinet'!$G$17:$G$36)) +
(SUMIF('Df flex cabinet (2)'!$B$17:$B$36,B832,'Df flex cabinet (2)'!$G$17:$G$36)) +
(SUMIF('Pole cover'!$B$17:$B$30,B832,'Pole cover'!$G$17:$G$30)) +
(SUMIF('Pole cover (2)'!$B$17:$B$30,B832,'Pole cover (2)'!$G$17:$G$30)) +
(SUMIF('Structural Steel Fab'!$B$17:$B$29,B832,'Structural Steel Fab'!$G$17:$G$29)) +
(SUMIF(Reveal!$B$17:$B$30,B832,Reveal!$G$17:$G$30)) +
(SUMIF('Reveal (2)'!$B$17:$B$30,B832,'Reveal (2)'!$G$17:$G$30)) +
(SUMIF('Crown cove top'!$B$17:$B$30,B832,'Crown cove top'!$G$17:$G$30)) +
(SUMIF('EMC assembly'!$B$17:$B$30,B832,'EMC assembly'!$G$17:$G$30)) +
(SUMIF(Crating!$B$17:$B$29,B832,Crating!$G$17:$G$29)) +
(SUMIF('LED wiring'!$B$17:$B$30,B832,'LED wiring'!$G$17:$G$30)) +
(SUMIF('Changeable copy face'!$B$17:$B$30,B832,'Changeable copy face'!$G$17:$G$30)) +
(SUMIF('Flex face assembly'!$B$17:$B$30,B832,'Flex face assembly'!$G$17:$G$30)) +
(SUMIF('Routed face assembly'!$B$17:$B$30,B832,'Routed face assembly'!$G$17:$G$30)) +
(SUMIF('Paint calculation'!$B$17:$B$30,B832,'Paint calculation'!$G$17:$G$30)) +
(SUMIF('Trimcap letter face'!$B$17:$B$30,B832,'Trimcap letter face'!$G$17:$G$30)) +
(SUMIF('Trimcap letter face (2)'!$B$17:$B$30,B832,'Trimcap letter face (2)'!$G$17:$G$30)) +
(SUMIF('Channel letter fabrication'!$B$17:$B$30,B832,'Channel letter fabrication'!$G$17:$G$30)) +
(SUMIF('Channel letter fabrication (2)'!$B$17:$B$30,B832,'Channel letter fabrication (2)'!$G$17:$G$30))</f>
        <v>0</v>
      </c>
    </row>
    <row r="833" spans="1:10">
      <c r="A833" s="28" t="str">
        <f>[1]ODBC!$A833</f>
        <v>TW-14 Gage Ballast Wire, White</v>
      </c>
      <c r="B833" s="29" t="str">
        <f>[1]ODBC!B833</f>
        <v>46220</v>
      </c>
      <c r="C833" s="30">
        <f>IFERROR(VLOOKUP($B833,[1]ODBC!$B:$H,2,FALSE),"")</f>
        <v>0.1</v>
      </c>
      <c r="D833" s="30">
        <f>IFERROR(VLOOKUP($B833,[1]ODBC!$B:$H,3,FALSE),"")</f>
        <v>0.22500000000000001</v>
      </c>
      <c r="E833" s="30" t="str">
        <f>IFERROR(VLOOKUP($B833,[1]ODBC!$B:$H,4,FALSE),"")</f>
        <v>FT</v>
      </c>
      <c r="F833" s="31">
        <f>IFERROR(VLOOKUP($B833,[1]ODBC!$B:$H,5,FALSE),"")</f>
        <v>55.56</v>
      </c>
      <c r="G833" s="32">
        <f>[1]ODBC!G833</f>
        <v>0</v>
      </c>
      <c r="H833" s="33">
        <f>SUM([1]ODBC!H833)</f>
        <v>0</v>
      </c>
      <c r="I833" s="41" t="str">
        <f>'Vinyl cutting'!$B$2</f>
        <v>J36938</v>
      </c>
      <c r="J833" s="42">
        <f ca="1">(SUMIF('Freeform time and material'!$B$17:$B$30,B833,'Freeform time and material'!$G$17:$G$30)) +
(SUMIF('Vinyl cutting'!$B$17:$B$30,B833,'Vinyl cutting'!$G$17:$G$30)) +
(SUMIF('Vinyl cutting (2)'!$B$17:$B$30,B833,'Vinyl cutting (2)'!$G$17:$G$30)) +
(SUMIF('Apply vinyl graphics'!$B$17:$B$30,B833,'Apply vinyl graphics'!$G$17:$G$30)) +
(SUMIF('Apply vinyl graphics (2)'!$B$17:$B$30,B833,'Apply vinyl graphics (2)'!$G$17:$G$30)) +
(SUMIF('Alum pan sign'!$B$17:$B$30,B833,'Alum pan sign'!$G$17:$G$30)) +
(SUMIF('Alum pan sign (2)'!$B$17:$B$30,B833,'Alum pan sign (2)'!$G$17:$G$30)) +
(SUMIF('Economy pan sign'!$B$17:$B$30,B833,'Economy pan sign'!$G$17:$G$30)) +
(SUMIF('Post and panel sign'!$B$17:$B$30,B833,'Post and panel sign'!$G$17:$G$30)) +
(SUMIF('Post and panel sign (2)'!$B$17:$B$30,B833,'Post and panel sign (2)'!$G$17:$G$30)) +
(SUMIF('Flat panels only'!$B$17:$B$30,B833,'Flat panels only'!$G$17:$G$30)) +
(SUMIF('Flat panels only (2)'!$B$17:$B$30,B833,'Flat panels only (2)'!$G$17:$G$30)) +
(SUMIF('Routed panel shapes'!$B$18:$B$31,B833,'Routed panel shapes'!$G$18:$G$31)) +
(SUMIF('Routed panel shapes (2)'!$B$18:$B$31,B833,'Routed panel shapes (2)'!$G$18:$G$31)) +
(SUMIF('Routed face only'!$B$17:$B$30,B833,'Routed face only'!$G$17:$G$30)) +
(SUMIF('Routed face only (2)'!$B$17:$B$30,B833,'Routed face only (2)'!$G$17:$G$30)) +
(SUMIF('Routed alum faces letters'!$B$17:$B$30,B833,'Routed alum faces letters'!$G$17:$G$30)) +
(SUMIF('Routed alum faces letters (2)'!$B$17:$B$30,B833,'Routed alum faces letters (2)'!$G$17:$G$30)) +
(SUMIF('Routed push through acrylic'!$B$17:$B$30,B833,'Routed push through acrylic'!$G$17:$G$30)) +
(SUMIF('Routed push through acrylic (2)'!$B$17:$B$30,B833,'Routed push through acrylic (2)'!$G$17:$G$30)) +
(SUMIF('Sf routed cabinet'!$B$17:$B$30,B833,'Sf routed cabinet'!$G$17:$G$30)) +
(SUMIF('Sf routed cabinet (2)'!$B$17:$B$30,B833,'Sf routed cabinet (2)'!$G$17:$G$30)) +
(SUMIF('Df routed cabinet'!$B$17:$B$30,B833,'Df routed cabinet'!$G$17:$G$30)) +
(SUMIF('Df routed cabinet (2)'!$B$17:$B$30,B833,'Df routed cabinet (2)'!$G$17:$G$30)) +
(SUMIF('Sf acrylic cabinet'!$B$17:$B$30,B833,'Sf acrylic cabinet'!$G$17:$G$30)) +
(SUMIF('Sf acrylic cabinet (2)'!$B$17:$B$30,B833,'Sf acrylic cabinet (2)'!$G$17:$G$30)) +
(SUMIF('Economy Sf acrylic'!$B$17:$B$30,B833,'Economy Sf acrylic'!$G$17:$G$30)) +
(SUMIF('Df acrylic cabinet'!$B$17:$B$30,B833,'Df acrylic cabinet'!$G$17:$G$30)) +
(SUMIF('Df acrylic cabinet (2)'!$B$17:$B$30,B833,'Df acrylic cabinet (2)'!$G$17:$G$30)) +
(SUMIF('Sf flex cabinet'!$B$17:$B$30,B833,'Sf flex cabinet'!$G$17:$G$30)) +
(SUMIF('Sf flex cabinet (2)'!$B$17:$B$30,B833,'Sf flex cabinet (2)'!$G$17:$G$30)) +
(SUMIF('Df flex cabinet'!$B$17:$B$36,B833,'Df flex cabinet'!$G$17:$G$36)) +
(SUMIF('Df flex cabinet (2)'!$B$17:$B$36,B833,'Df flex cabinet (2)'!$G$17:$G$36)) +
(SUMIF('Pole cover'!$B$17:$B$30,B833,'Pole cover'!$G$17:$G$30)) +
(SUMIF('Pole cover (2)'!$B$17:$B$30,B833,'Pole cover (2)'!$G$17:$G$30)) +
(SUMIF('Structural Steel Fab'!$B$17:$B$29,B833,'Structural Steel Fab'!$G$17:$G$29)) +
(SUMIF(Reveal!$B$17:$B$30,B833,Reveal!$G$17:$G$30)) +
(SUMIF('Reveal (2)'!$B$17:$B$30,B833,'Reveal (2)'!$G$17:$G$30)) +
(SUMIF('Crown cove top'!$B$17:$B$30,B833,'Crown cove top'!$G$17:$G$30)) +
(SUMIF('EMC assembly'!$B$17:$B$30,B833,'EMC assembly'!$G$17:$G$30)) +
(SUMIF(Crating!$B$17:$B$29,B833,Crating!$G$17:$G$29)) +
(SUMIF('LED wiring'!$B$17:$B$30,B833,'LED wiring'!$G$17:$G$30)) +
(SUMIF('Changeable copy face'!$B$17:$B$30,B833,'Changeable copy face'!$G$17:$G$30)) +
(SUMIF('Flex face assembly'!$B$17:$B$30,B833,'Flex face assembly'!$G$17:$G$30)) +
(SUMIF('Routed face assembly'!$B$17:$B$30,B833,'Routed face assembly'!$G$17:$G$30)) +
(SUMIF('Paint calculation'!$B$17:$B$30,B833,'Paint calculation'!$G$17:$G$30)) +
(SUMIF('Trimcap letter face'!$B$17:$B$30,B833,'Trimcap letter face'!$G$17:$G$30)) +
(SUMIF('Trimcap letter face (2)'!$B$17:$B$30,B833,'Trimcap letter face (2)'!$G$17:$G$30)) +
(SUMIF('Channel letter fabrication'!$B$17:$B$30,B833,'Channel letter fabrication'!$G$17:$G$30)) +
(SUMIF('Channel letter fabrication (2)'!$B$17:$B$30,B833,'Channel letter fabrication (2)'!$G$17:$G$30))</f>
        <v>0</v>
      </c>
    </row>
    <row r="834" spans="1:10">
      <c r="A834" s="28" t="str">
        <f>[1]ODBC!$A834</f>
        <v>TW-14 Gage Ballast Wire, Green</v>
      </c>
      <c r="B834" s="29" t="str">
        <f>[1]ODBC!B834</f>
        <v>46225</v>
      </c>
      <c r="C834" s="30">
        <f>IFERROR(VLOOKUP($B834,[1]ODBC!$B:$H,2,FALSE),"")</f>
        <v>0.1</v>
      </c>
      <c r="D834" s="30">
        <f>IFERROR(VLOOKUP($B834,[1]ODBC!$B:$H,3,FALSE),"")</f>
        <v>0.22500000000000001</v>
      </c>
      <c r="E834" s="30" t="str">
        <f>IFERROR(VLOOKUP($B834,[1]ODBC!$B:$H,4,FALSE),"")</f>
        <v>FT</v>
      </c>
      <c r="F834" s="31">
        <f>IFERROR(VLOOKUP($B834,[1]ODBC!$B:$H,5,FALSE),"")</f>
        <v>55.56</v>
      </c>
      <c r="G834" s="32">
        <f>[1]ODBC!G834</f>
        <v>0</v>
      </c>
      <c r="H834" s="33">
        <f>SUM([1]ODBC!H834)</f>
        <v>0</v>
      </c>
      <c r="I834" s="41" t="str">
        <f>'Vinyl cutting'!$B$2</f>
        <v>J36938</v>
      </c>
      <c r="J834" s="42">
        <f ca="1">(SUMIF('Freeform time and material'!$B$17:$B$30,B834,'Freeform time and material'!$G$17:$G$30)) +
(SUMIF('Vinyl cutting'!$B$17:$B$30,B834,'Vinyl cutting'!$G$17:$G$30)) +
(SUMIF('Vinyl cutting (2)'!$B$17:$B$30,B834,'Vinyl cutting (2)'!$G$17:$G$30)) +
(SUMIF('Apply vinyl graphics'!$B$17:$B$30,B834,'Apply vinyl graphics'!$G$17:$G$30)) +
(SUMIF('Apply vinyl graphics (2)'!$B$17:$B$30,B834,'Apply vinyl graphics (2)'!$G$17:$G$30)) +
(SUMIF('Alum pan sign'!$B$17:$B$30,B834,'Alum pan sign'!$G$17:$G$30)) +
(SUMIF('Alum pan sign (2)'!$B$17:$B$30,B834,'Alum pan sign (2)'!$G$17:$G$30)) +
(SUMIF('Economy pan sign'!$B$17:$B$30,B834,'Economy pan sign'!$G$17:$G$30)) +
(SUMIF('Post and panel sign'!$B$17:$B$30,B834,'Post and panel sign'!$G$17:$G$30)) +
(SUMIF('Post and panel sign (2)'!$B$17:$B$30,B834,'Post and panel sign (2)'!$G$17:$G$30)) +
(SUMIF('Flat panels only'!$B$17:$B$30,B834,'Flat panels only'!$G$17:$G$30)) +
(SUMIF('Flat panels only (2)'!$B$17:$B$30,B834,'Flat panels only (2)'!$G$17:$G$30)) +
(SUMIF('Routed panel shapes'!$B$18:$B$31,B834,'Routed panel shapes'!$G$18:$G$31)) +
(SUMIF('Routed panel shapes (2)'!$B$18:$B$31,B834,'Routed panel shapes (2)'!$G$18:$G$31)) +
(SUMIF('Routed face only'!$B$17:$B$30,B834,'Routed face only'!$G$17:$G$30)) +
(SUMIF('Routed face only (2)'!$B$17:$B$30,B834,'Routed face only (2)'!$G$17:$G$30)) +
(SUMIF('Routed alum faces letters'!$B$17:$B$30,B834,'Routed alum faces letters'!$G$17:$G$30)) +
(SUMIF('Routed alum faces letters (2)'!$B$17:$B$30,B834,'Routed alum faces letters (2)'!$G$17:$G$30)) +
(SUMIF('Routed push through acrylic'!$B$17:$B$30,B834,'Routed push through acrylic'!$G$17:$G$30)) +
(SUMIF('Routed push through acrylic (2)'!$B$17:$B$30,B834,'Routed push through acrylic (2)'!$G$17:$G$30)) +
(SUMIF('Sf routed cabinet'!$B$17:$B$30,B834,'Sf routed cabinet'!$G$17:$G$30)) +
(SUMIF('Sf routed cabinet (2)'!$B$17:$B$30,B834,'Sf routed cabinet (2)'!$G$17:$G$30)) +
(SUMIF('Df routed cabinet'!$B$17:$B$30,B834,'Df routed cabinet'!$G$17:$G$30)) +
(SUMIF('Df routed cabinet (2)'!$B$17:$B$30,B834,'Df routed cabinet (2)'!$G$17:$G$30)) +
(SUMIF('Sf acrylic cabinet'!$B$17:$B$30,B834,'Sf acrylic cabinet'!$G$17:$G$30)) +
(SUMIF('Sf acrylic cabinet (2)'!$B$17:$B$30,B834,'Sf acrylic cabinet (2)'!$G$17:$G$30)) +
(SUMIF('Economy Sf acrylic'!$B$17:$B$30,B834,'Economy Sf acrylic'!$G$17:$G$30)) +
(SUMIF('Df acrylic cabinet'!$B$17:$B$30,B834,'Df acrylic cabinet'!$G$17:$G$30)) +
(SUMIF('Df acrylic cabinet (2)'!$B$17:$B$30,B834,'Df acrylic cabinet (2)'!$G$17:$G$30)) +
(SUMIF('Sf flex cabinet'!$B$17:$B$30,B834,'Sf flex cabinet'!$G$17:$G$30)) +
(SUMIF('Sf flex cabinet (2)'!$B$17:$B$30,B834,'Sf flex cabinet (2)'!$G$17:$G$30)) +
(SUMIF('Df flex cabinet'!$B$17:$B$36,B834,'Df flex cabinet'!$G$17:$G$36)) +
(SUMIF('Df flex cabinet (2)'!$B$17:$B$36,B834,'Df flex cabinet (2)'!$G$17:$G$36)) +
(SUMIF('Pole cover'!$B$17:$B$30,B834,'Pole cover'!$G$17:$G$30)) +
(SUMIF('Pole cover (2)'!$B$17:$B$30,B834,'Pole cover (2)'!$G$17:$G$30)) +
(SUMIF('Structural Steel Fab'!$B$17:$B$29,B834,'Structural Steel Fab'!$G$17:$G$29)) +
(SUMIF(Reveal!$B$17:$B$30,B834,Reveal!$G$17:$G$30)) +
(SUMIF('Reveal (2)'!$B$17:$B$30,B834,'Reveal (2)'!$G$17:$G$30)) +
(SUMIF('Crown cove top'!$B$17:$B$30,B834,'Crown cove top'!$G$17:$G$30)) +
(SUMIF('EMC assembly'!$B$17:$B$30,B834,'EMC assembly'!$G$17:$G$30)) +
(SUMIF(Crating!$B$17:$B$29,B834,Crating!$G$17:$G$29)) +
(SUMIF('LED wiring'!$B$17:$B$30,B834,'LED wiring'!$G$17:$G$30)) +
(SUMIF('Changeable copy face'!$B$17:$B$30,B834,'Changeable copy face'!$G$17:$G$30)) +
(SUMIF('Flex face assembly'!$B$17:$B$30,B834,'Flex face assembly'!$G$17:$G$30)) +
(SUMIF('Routed face assembly'!$B$17:$B$30,B834,'Routed face assembly'!$G$17:$G$30)) +
(SUMIF('Paint calculation'!$B$17:$B$30,B834,'Paint calculation'!$G$17:$G$30)) +
(SUMIF('Trimcap letter face'!$B$17:$B$30,B834,'Trimcap letter face'!$G$17:$G$30)) +
(SUMIF('Trimcap letter face (2)'!$B$17:$B$30,B834,'Trimcap letter face (2)'!$G$17:$G$30)) +
(SUMIF('Channel letter fabrication'!$B$17:$B$30,B834,'Channel letter fabrication'!$G$17:$G$30)) +
(SUMIF('Channel letter fabrication (2)'!$B$17:$B$30,B834,'Channel letter fabrication (2)'!$G$17:$G$30))</f>
        <v>0</v>
      </c>
    </row>
    <row r="835" spans="1:10">
      <c r="A835" s="28" t="str">
        <f>[1]ODBC!$A835</f>
        <v>TW-14 Gage Ballast Wire, Gray</v>
      </c>
      <c r="B835" s="29" t="str">
        <f>[1]ODBC!B835</f>
        <v>46226</v>
      </c>
      <c r="C835" s="30">
        <f>IFERROR(VLOOKUP($B835,[1]ODBC!$B:$H,2,FALSE),"")</f>
        <v>9.5200000000000007E-2</v>
      </c>
      <c r="D835" s="30">
        <f>IFERROR(VLOOKUP($B835,[1]ODBC!$B:$H,3,FALSE),"")</f>
        <v>0.214</v>
      </c>
      <c r="E835" s="30" t="str">
        <f>IFERROR(VLOOKUP($B835,[1]ODBC!$B:$H,4,FALSE),"")</f>
        <v>FT</v>
      </c>
      <c r="F835" s="31">
        <f>IFERROR(VLOOKUP($B835,[1]ODBC!$B:$H,5,FALSE),"")</f>
        <v>55.56</v>
      </c>
      <c r="G835" s="32">
        <f>[1]ODBC!G835</f>
        <v>0</v>
      </c>
      <c r="H835" s="33">
        <f>SUM([1]ODBC!H835)</f>
        <v>0</v>
      </c>
      <c r="I835" s="41" t="str">
        <f>'Vinyl cutting'!$B$2</f>
        <v>J36938</v>
      </c>
      <c r="J835" s="42">
        <f ca="1">(SUMIF('Freeform time and material'!$B$17:$B$30,B835,'Freeform time and material'!$G$17:$G$30)) +
(SUMIF('Vinyl cutting'!$B$17:$B$30,B835,'Vinyl cutting'!$G$17:$G$30)) +
(SUMIF('Vinyl cutting (2)'!$B$17:$B$30,B835,'Vinyl cutting (2)'!$G$17:$G$30)) +
(SUMIF('Apply vinyl graphics'!$B$17:$B$30,B835,'Apply vinyl graphics'!$G$17:$G$30)) +
(SUMIF('Apply vinyl graphics (2)'!$B$17:$B$30,B835,'Apply vinyl graphics (2)'!$G$17:$G$30)) +
(SUMIF('Alum pan sign'!$B$17:$B$30,B835,'Alum pan sign'!$G$17:$G$30)) +
(SUMIF('Alum pan sign (2)'!$B$17:$B$30,B835,'Alum pan sign (2)'!$G$17:$G$30)) +
(SUMIF('Economy pan sign'!$B$17:$B$30,B835,'Economy pan sign'!$G$17:$G$30)) +
(SUMIF('Post and panel sign'!$B$17:$B$30,B835,'Post and panel sign'!$G$17:$G$30)) +
(SUMIF('Post and panel sign (2)'!$B$17:$B$30,B835,'Post and panel sign (2)'!$G$17:$G$30)) +
(SUMIF('Flat panels only'!$B$17:$B$30,B835,'Flat panels only'!$G$17:$G$30)) +
(SUMIF('Flat panels only (2)'!$B$17:$B$30,B835,'Flat panels only (2)'!$G$17:$G$30)) +
(SUMIF('Routed panel shapes'!$B$18:$B$31,B835,'Routed panel shapes'!$G$18:$G$31)) +
(SUMIF('Routed panel shapes (2)'!$B$18:$B$31,B835,'Routed panel shapes (2)'!$G$18:$G$31)) +
(SUMIF('Routed face only'!$B$17:$B$30,B835,'Routed face only'!$G$17:$G$30)) +
(SUMIF('Routed face only (2)'!$B$17:$B$30,B835,'Routed face only (2)'!$G$17:$G$30)) +
(SUMIF('Routed alum faces letters'!$B$17:$B$30,B835,'Routed alum faces letters'!$G$17:$G$30)) +
(SUMIF('Routed alum faces letters (2)'!$B$17:$B$30,B835,'Routed alum faces letters (2)'!$G$17:$G$30)) +
(SUMIF('Routed push through acrylic'!$B$17:$B$30,B835,'Routed push through acrylic'!$G$17:$G$30)) +
(SUMIF('Routed push through acrylic (2)'!$B$17:$B$30,B835,'Routed push through acrylic (2)'!$G$17:$G$30)) +
(SUMIF('Sf routed cabinet'!$B$17:$B$30,B835,'Sf routed cabinet'!$G$17:$G$30)) +
(SUMIF('Sf routed cabinet (2)'!$B$17:$B$30,B835,'Sf routed cabinet (2)'!$G$17:$G$30)) +
(SUMIF('Df routed cabinet'!$B$17:$B$30,B835,'Df routed cabinet'!$G$17:$G$30)) +
(SUMIF('Df routed cabinet (2)'!$B$17:$B$30,B835,'Df routed cabinet (2)'!$G$17:$G$30)) +
(SUMIF('Sf acrylic cabinet'!$B$17:$B$30,B835,'Sf acrylic cabinet'!$G$17:$G$30)) +
(SUMIF('Sf acrylic cabinet (2)'!$B$17:$B$30,B835,'Sf acrylic cabinet (2)'!$G$17:$G$30)) +
(SUMIF('Economy Sf acrylic'!$B$17:$B$30,B835,'Economy Sf acrylic'!$G$17:$G$30)) +
(SUMIF('Df acrylic cabinet'!$B$17:$B$30,B835,'Df acrylic cabinet'!$G$17:$G$30)) +
(SUMIF('Df acrylic cabinet (2)'!$B$17:$B$30,B835,'Df acrylic cabinet (2)'!$G$17:$G$30)) +
(SUMIF('Sf flex cabinet'!$B$17:$B$30,B835,'Sf flex cabinet'!$G$17:$G$30)) +
(SUMIF('Sf flex cabinet (2)'!$B$17:$B$30,B835,'Sf flex cabinet (2)'!$G$17:$G$30)) +
(SUMIF('Df flex cabinet'!$B$17:$B$36,B835,'Df flex cabinet'!$G$17:$G$36)) +
(SUMIF('Df flex cabinet (2)'!$B$17:$B$36,B835,'Df flex cabinet (2)'!$G$17:$G$36)) +
(SUMIF('Pole cover'!$B$17:$B$30,B835,'Pole cover'!$G$17:$G$30)) +
(SUMIF('Pole cover (2)'!$B$17:$B$30,B835,'Pole cover (2)'!$G$17:$G$30)) +
(SUMIF('Structural Steel Fab'!$B$17:$B$29,B835,'Structural Steel Fab'!$G$17:$G$29)) +
(SUMIF(Reveal!$B$17:$B$30,B835,Reveal!$G$17:$G$30)) +
(SUMIF('Reveal (2)'!$B$17:$B$30,B835,'Reveal (2)'!$G$17:$G$30)) +
(SUMIF('Crown cove top'!$B$17:$B$30,B835,'Crown cove top'!$G$17:$G$30)) +
(SUMIF('EMC assembly'!$B$17:$B$30,B835,'EMC assembly'!$G$17:$G$30)) +
(SUMIF(Crating!$B$17:$B$29,B835,Crating!$G$17:$G$29)) +
(SUMIF('LED wiring'!$B$17:$B$30,B835,'LED wiring'!$G$17:$G$30)) +
(SUMIF('Changeable copy face'!$B$17:$B$30,B835,'Changeable copy face'!$G$17:$G$30)) +
(SUMIF('Flex face assembly'!$B$17:$B$30,B835,'Flex face assembly'!$G$17:$G$30)) +
(SUMIF('Routed face assembly'!$B$17:$B$30,B835,'Routed face assembly'!$G$17:$G$30)) +
(SUMIF('Paint calculation'!$B$17:$B$30,B835,'Paint calculation'!$G$17:$G$30)) +
(SUMIF('Trimcap letter face'!$B$17:$B$30,B835,'Trimcap letter face'!$G$17:$G$30)) +
(SUMIF('Trimcap letter face (2)'!$B$17:$B$30,B835,'Trimcap letter face (2)'!$G$17:$G$30)) +
(SUMIF('Channel letter fabrication'!$B$17:$B$30,B835,'Channel letter fabrication'!$G$17:$G$30)) +
(SUMIF('Channel letter fabrication (2)'!$B$17:$B$30,B835,'Channel letter fabrication (2)'!$G$17:$G$30))</f>
        <v>0</v>
      </c>
    </row>
    <row r="836" spans="1:10">
      <c r="A836" s="28" t="str">
        <f>[1]ODBC!$A836</f>
        <v>TW-14 Gage Ballast Wire,Yellow</v>
      </c>
      <c r="B836" s="29" t="str">
        <f>[1]ODBC!B836</f>
        <v>46230</v>
      </c>
      <c r="C836" s="30">
        <f>IFERROR(VLOOKUP($B836,[1]ODBC!$B:$H,2,FALSE),"")</f>
        <v>0.123</v>
      </c>
      <c r="D836" s="30">
        <f>IFERROR(VLOOKUP($B836,[1]ODBC!$B:$H,3,FALSE),"")</f>
        <v>0.27700000000000002</v>
      </c>
      <c r="E836" s="30" t="str">
        <f>IFERROR(VLOOKUP($B836,[1]ODBC!$B:$H,4,FALSE),"")</f>
        <v>FT</v>
      </c>
      <c r="F836" s="31">
        <f>IFERROR(VLOOKUP($B836,[1]ODBC!$B:$H,5,FALSE),"")</f>
        <v>55.56</v>
      </c>
      <c r="G836" s="32">
        <f>[1]ODBC!G836</f>
        <v>0</v>
      </c>
      <c r="H836" s="33">
        <f>SUM([1]ODBC!H836)</f>
        <v>0</v>
      </c>
      <c r="I836" s="41" t="str">
        <f>'Vinyl cutting'!$B$2</f>
        <v>J36938</v>
      </c>
      <c r="J836" s="42">
        <f ca="1">(SUMIF('Freeform time and material'!$B$17:$B$30,B836,'Freeform time and material'!$G$17:$G$30)) +
(SUMIF('Vinyl cutting'!$B$17:$B$30,B836,'Vinyl cutting'!$G$17:$G$30)) +
(SUMIF('Vinyl cutting (2)'!$B$17:$B$30,B836,'Vinyl cutting (2)'!$G$17:$G$30)) +
(SUMIF('Apply vinyl graphics'!$B$17:$B$30,B836,'Apply vinyl graphics'!$G$17:$G$30)) +
(SUMIF('Apply vinyl graphics (2)'!$B$17:$B$30,B836,'Apply vinyl graphics (2)'!$G$17:$G$30)) +
(SUMIF('Alum pan sign'!$B$17:$B$30,B836,'Alum pan sign'!$G$17:$G$30)) +
(SUMIF('Alum pan sign (2)'!$B$17:$B$30,B836,'Alum pan sign (2)'!$G$17:$G$30)) +
(SUMIF('Economy pan sign'!$B$17:$B$30,B836,'Economy pan sign'!$G$17:$G$30)) +
(SUMIF('Post and panel sign'!$B$17:$B$30,B836,'Post and panel sign'!$G$17:$G$30)) +
(SUMIF('Post and panel sign (2)'!$B$17:$B$30,B836,'Post and panel sign (2)'!$G$17:$G$30)) +
(SUMIF('Flat panels only'!$B$17:$B$30,B836,'Flat panels only'!$G$17:$G$30)) +
(SUMIF('Flat panels only (2)'!$B$17:$B$30,B836,'Flat panels only (2)'!$G$17:$G$30)) +
(SUMIF('Routed panel shapes'!$B$18:$B$31,B836,'Routed panel shapes'!$G$18:$G$31)) +
(SUMIF('Routed panel shapes (2)'!$B$18:$B$31,B836,'Routed panel shapes (2)'!$G$18:$G$31)) +
(SUMIF('Routed face only'!$B$17:$B$30,B836,'Routed face only'!$G$17:$G$30)) +
(SUMIF('Routed face only (2)'!$B$17:$B$30,B836,'Routed face only (2)'!$G$17:$G$30)) +
(SUMIF('Routed alum faces letters'!$B$17:$B$30,B836,'Routed alum faces letters'!$G$17:$G$30)) +
(SUMIF('Routed alum faces letters (2)'!$B$17:$B$30,B836,'Routed alum faces letters (2)'!$G$17:$G$30)) +
(SUMIF('Routed push through acrylic'!$B$17:$B$30,B836,'Routed push through acrylic'!$G$17:$G$30)) +
(SUMIF('Routed push through acrylic (2)'!$B$17:$B$30,B836,'Routed push through acrylic (2)'!$G$17:$G$30)) +
(SUMIF('Sf routed cabinet'!$B$17:$B$30,B836,'Sf routed cabinet'!$G$17:$G$30)) +
(SUMIF('Sf routed cabinet (2)'!$B$17:$B$30,B836,'Sf routed cabinet (2)'!$G$17:$G$30)) +
(SUMIF('Df routed cabinet'!$B$17:$B$30,B836,'Df routed cabinet'!$G$17:$G$30)) +
(SUMIF('Df routed cabinet (2)'!$B$17:$B$30,B836,'Df routed cabinet (2)'!$G$17:$G$30)) +
(SUMIF('Sf acrylic cabinet'!$B$17:$B$30,B836,'Sf acrylic cabinet'!$G$17:$G$30)) +
(SUMIF('Sf acrylic cabinet (2)'!$B$17:$B$30,B836,'Sf acrylic cabinet (2)'!$G$17:$G$30)) +
(SUMIF('Economy Sf acrylic'!$B$17:$B$30,B836,'Economy Sf acrylic'!$G$17:$G$30)) +
(SUMIF('Df acrylic cabinet'!$B$17:$B$30,B836,'Df acrylic cabinet'!$G$17:$G$30)) +
(SUMIF('Df acrylic cabinet (2)'!$B$17:$B$30,B836,'Df acrylic cabinet (2)'!$G$17:$G$30)) +
(SUMIF('Sf flex cabinet'!$B$17:$B$30,B836,'Sf flex cabinet'!$G$17:$G$30)) +
(SUMIF('Sf flex cabinet (2)'!$B$17:$B$30,B836,'Sf flex cabinet (2)'!$G$17:$G$30)) +
(SUMIF('Df flex cabinet'!$B$17:$B$36,B836,'Df flex cabinet'!$G$17:$G$36)) +
(SUMIF('Df flex cabinet (2)'!$B$17:$B$36,B836,'Df flex cabinet (2)'!$G$17:$G$36)) +
(SUMIF('Pole cover'!$B$17:$B$30,B836,'Pole cover'!$G$17:$G$30)) +
(SUMIF('Pole cover (2)'!$B$17:$B$30,B836,'Pole cover (2)'!$G$17:$G$30)) +
(SUMIF('Structural Steel Fab'!$B$17:$B$29,B836,'Structural Steel Fab'!$G$17:$G$29)) +
(SUMIF(Reveal!$B$17:$B$30,B836,Reveal!$G$17:$G$30)) +
(SUMIF('Reveal (2)'!$B$17:$B$30,B836,'Reveal (2)'!$G$17:$G$30)) +
(SUMIF('Crown cove top'!$B$17:$B$30,B836,'Crown cove top'!$G$17:$G$30)) +
(SUMIF('EMC assembly'!$B$17:$B$30,B836,'EMC assembly'!$G$17:$G$30)) +
(SUMIF(Crating!$B$17:$B$29,B836,Crating!$G$17:$G$29)) +
(SUMIF('LED wiring'!$B$17:$B$30,B836,'LED wiring'!$G$17:$G$30)) +
(SUMIF('Changeable copy face'!$B$17:$B$30,B836,'Changeable copy face'!$G$17:$G$30)) +
(SUMIF('Flex face assembly'!$B$17:$B$30,B836,'Flex face assembly'!$G$17:$G$30)) +
(SUMIF('Routed face assembly'!$B$17:$B$30,B836,'Routed face assembly'!$G$17:$G$30)) +
(SUMIF('Paint calculation'!$B$17:$B$30,B836,'Paint calculation'!$G$17:$G$30)) +
(SUMIF('Trimcap letter face'!$B$17:$B$30,B836,'Trimcap letter face'!$G$17:$G$30)) +
(SUMIF('Trimcap letter face (2)'!$B$17:$B$30,B836,'Trimcap letter face (2)'!$G$17:$G$30)) +
(SUMIF('Channel letter fabrication'!$B$17:$B$30,B836,'Channel letter fabrication'!$G$17:$G$30)) +
(SUMIF('Channel letter fabrication (2)'!$B$17:$B$30,B836,'Channel letter fabrication (2)'!$G$17:$G$30))</f>
        <v>0</v>
      </c>
    </row>
    <row r="837" spans="1:10">
      <c r="A837" s="28" t="str">
        <f>[1]ODBC!$A837</f>
        <v>TW-14 Gage Ballast Wire, Red</v>
      </c>
      <c r="B837" s="29" t="str">
        <f>[1]ODBC!B837</f>
        <v>46235</v>
      </c>
      <c r="C837" s="30">
        <f>IFERROR(VLOOKUP($B837,[1]ODBC!$B:$H,2,FALSE),"")</f>
        <v>0.104</v>
      </c>
      <c r="D837" s="30">
        <f>IFERROR(VLOOKUP($B837,[1]ODBC!$B:$H,3,FALSE),"")</f>
        <v>0.23400000000000001</v>
      </c>
      <c r="E837" s="30" t="str">
        <f>IFERROR(VLOOKUP($B837,[1]ODBC!$B:$H,4,FALSE),"")</f>
        <v>FT</v>
      </c>
      <c r="F837" s="31">
        <f>IFERROR(VLOOKUP($B837,[1]ODBC!$B:$H,5,FALSE),"")</f>
        <v>55.56</v>
      </c>
      <c r="G837" s="32">
        <f>[1]ODBC!G837</f>
        <v>0</v>
      </c>
      <c r="H837" s="33">
        <f>SUM([1]ODBC!H837)</f>
        <v>0</v>
      </c>
      <c r="I837" s="41" t="str">
        <f>'Vinyl cutting'!$B$2</f>
        <v>J36938</v>
      </c>
      <c r="J837" s="42">
        <f ca="1">(SUMIF('Freeform time and material'!$B$17:$B$30,B837,'Freeform time and material'!$G$17:$G$30)) +
(SUMIF('Vinyl cutting'!$B$17:$B$30,B837,'Vinyl cutting'!$G$17:$G$30)) +
(SUMIF('Vinyl cutting (2)'!$B$17:$B$30,B837,'Vinyl cutting (2)'!$G$17:$G$30)) +
(SUMIF('Apply vinyl graphics'!$B$17:$B$30,B837,'Apply vinyl graphics'!$G$17:$G$30)) +
(SUMIF('Apply vinyl graphics (2)'!$B$17:$B$30,B837,'Apply vinyl graphics (2)'!$G$17:$G$30)) +
(SUMIF('Alum pan sign'!$B$17:$B$30,B837,'Alum pan sign'!$G$17:$G$30)) +
(SUMIF('Alum pan sign (2)'!$B$17:$B$30,B837,'Alum pan sign (2)'!$G$17:$G$30)) +
(SUMIF('Economy pan sign'!$B$17:$B$30,B837,'Economy pan sign'!$G$17:$G$30)) +
(SUMIF('Post and panel sign'!$B$17:$B$30,B837,'Post and panel sign'!$G$17:$G$30)) +
(SUMIF('Post and panel sign (2)'!$B$17:$B$30,B837,'Post and panel sign (2)'!$G$17:$G$30)) +
(SUMIF('Flat panels only'!$B$17:$B$30,B837,'Flat panels only'!$G$17:$G$30)) +
(SUMIF('Flat panels only (2)'!$B$17:$B$30,B837,'Flat panels only (2)'!$G$17:$G$30)) +
(SUMIF('Routed panel shapes'!$B$18:$B$31,B837,'Routed panel shapes'!$G$18:$G$31)) +
(SUMIF('Routed panel shapes (2)'!$B$18:$B$31,B837,'Routed panel shapes (2)'!$G$18:$G$31)) +
(SUMIF('Routed face only'!$B$17:$B$30,B837,'Routed face only'!$G$17:$G$30)) +
(SUMIF('Routed face only (2)'!$B$17:$B$30,B837,'Routed face only (2)'!$G$17:$G$30)) +
(SUMIF('Routed alum faces letters'!$B$17:$B$30,B837,'Routed alum faces letters'!$G$17:$G$30)) +
(SUMIF('Routed alum faces letters (2)'!$B$17:$B$30,B837,'Routed alum faces letters (2)'!$G$17:$G$30)) +
(SUMIF('Routed push through acrylic'!$B$17:$B$30,B837,'Routed push through acrylic'!$G$17:$G$30)) +
(SUMIF('Routed push through acrylic (2)'!$B$17:$B$30,B837,'Routed push through acrylic (2)'!$G$17:$G$30)) +
(SUMIF('Sf routed cabinet'!$B$17:$B$30,B837,'Sf routed cabinet'!$G$17:$G$30)) +
(SUMIF('Sf routed cabinet (2)'!$B$17:$B$30,B837,'Sf routed cabinet (2)'!$G$17:$G$30)) +
(SUMIF('Df routed cabinet'!$B$17:$B$30,B837,'Df routed cabinet'!$G$17:$G$30)) +
(SUMIF('Df routed cabinet (2)'!$B$17:$B$30,B837,'Df routed cabinet (2)'!$G$17:$G$30)) +
(SUMIF('Sf acrylic cabinet'!$B$17:$B$30,B837,'Sf acrylic cabinet'!$G$17:$G$30)) +
(SUMIF('Sf acrylic cabinet (2)'!$B$17:$B$30,B837,'Sf acrylic cabinet (2)'!$G$17:$G$30)) +
(SUMIF('Economy Sf acrylic'!$B$17:$B$30,B837,'Economy Sf acrylic'!$G$17:$G$30)) +
(SUMIF('Df acrylic cabinet'!$B$17:$B$30,B837,'Df acrylic cabinet'!$G$17:$G$30)) +
(SUMIF('Df acrylic cabinet (2)'!$B$17:$B$30,B837,'Df acrylic cabinet (2)'!$G$17:$G$30)) +
(SUMIF('Sf flex cabinet'!$B$17:$B$30,B837,'Sf flex cabinet'!$G$17:$G$30)) +
(SUMIF('Sf flex cabinet (2)'!$B$17:$B$30,B837,'Sf flex cabinet (2)'!$G$17:$G$30)) +
(SUMIF('Df flex cabinet'!$B$17:$B$36,B837,'Df flex cabinet'!$G$17:$G$36)) +
(SUMIF('Df flex cabinet (2)'!$B$17:$B$36,B837,'Df flex cabinet (2)'!$G$17:$G$36)) +
(SUMIF('Pole cover'!$B$17:$B$30,B837,'Pole cover'!$G$17:$G$30)) +
(SUMIF('Pole cover (2)'!$B$17:$B$30,B837,'Pole cover (2)'!$G$17:$G$30)) +
(SUMIF('Structural Steel Fab'!$B$17:$B$29,B837,'Structural Steel Fab'!$G$17:$G$29)) +
(SUMIF(Reveal!$B$17:$B$30,B837,Reveal!$G$17:$G$30)) +
(SUMIF('Reveal (2)'!$B$17:$B$30,B837,'Reveal (2)'!$G$17:$G$30)) +
(SUMIF('Crown cove top'!$B$17:$B$30,B837,'Crown cove top'!$G$17:$G$30)) +
(SUMIF('EMC assembly'!$B$17:$B$30,B837,'EMC assembly'!$G$17:$G$30)) +
(SUMIF(Crating!$B$17:$B$29,B837,Crating!$G$17:$G$29)) +
(SUMIF('LED wiring'!$B$17:$B$30,B837,'LED wiring'!$G$17:$G$30)) +
(SUMIF('Changeable copy face'!$B$17:$B$30,B837,'Changeable copy face'!$G$17:$G$30)) +
(SUMIF('Flex face assembly'!$B$17:$B$30,B837,'Flex face assembly'!$G$17:$G$30)) +
(SUMIF('Routed face assembly'!$B$17:$B$30,B837,'Routed face assembly'!$G$17:$G$30)) +
(SUMIF('Paint calculation'!$B$17:$B$30,B837,'Paint calculation'!$G$17:$G$30)) +
(SUMIF('Trimcap letter face'!$B$17:$B$30,B837,'Trimcap letter face'!$G$17:$G$30)) +
(SUMIF('Trimcap letter face (2)'!$B$17:$B$30,B837,'Trimcap letter face (2)'!$G$17:$G$30)) +
(SUMIF('Channel letter fabrication'!$B$17:$B$30,B837,'Channel letter fabrication'!$G$17:$G$30)) +
(SUMIF('Channel letter fabrication (2)'!$B$17:$B$30,B837,'Channel letter fabrication (2)'!$G$17:$G$30))</f>
        <v>0</v>
      </c>
    </row>
    <row r="838" spans="1:10">
      <c r="A838" s="28" t="str">
        <f>[1]ODBC!$A838</f>
        <v>TW-14 Gage Ballast Wire, Blue</v>
      </c>
      <c r="B838" s="29" t="str">
        <f>[1]ODBC!B838</f>
        <v>46240</v>
      </c>
      <c r="C838" s="30">
        <f>IFERROR(VLOOKUP($B838,[1]ODBC!$B:$H,2,FALSE),"")</f>
        <v>0.104</v>
      </c>
      <c r="D838" s="30">
        <f>IFERROR(VLOOKUP($B838,[1]ODBC!$B:$H,3,FALSE),"")</f>
        <v>0.23400000000000001</v>
      </c>
      <c r="E838" s="30" t="str">
        <f>IFERROR(VLOOKUP($B838,[1]ODBC!$B:$H,4,FALSE),"")</f>
        <v>FT</v>
      </c>
      <c r="F838" s="31">
        <f>IFERROR(VLOOKUP($B838,[1]ODBC!$B:$H,5,FALSE),"")</f>
        <v>55.56</v>
      </c>
      <c r="G838" s="32">
        <f>[1]ODBC!G838</f>
        <v>0</v>
      </c>
      <c r="H838" s="33">
        <f>SUM([1]ODBC!H838)</f>
        <v>0</v>
      </c>
      <c r="I838" s="41" t="str">
        <f>'Vinyl cutting'!$B$2</f>
        <v>J36938</v>
      </c>
      <c r="J838" s="42">
        <f ca="1">(SUMIF('Freeform time and material'!$B$17:$B$30,B838,'Freeform time and material'!$G$17:$G$30)) +
(SUMIF('Vinyl cutting'!$B$17:$B$30,B838,'Vinyl cutting'!$G$17:$G$30)) +
(SUMIF('Vinyl cutting (2)'!$B$17:$B$30,B838,'Vinyl cutting (2)'!$G$17:$G$30)) +
(SUMIF('Apply vinyl graphics'!$B$17:$B$30,B838,'Apply vinyl graphics'!$G$17:$G$30)) +
(SUMIF('Apply vinyl graphics (2)'!$B$17:$B$30,B838,'Apply vinyl graphics (2)'!$G$17:$G$30)) +
(SUMIF('Alum pan sign'!$B$17:$B$30,B838,'Alum pan sign'!$G$17:$G$30)) +
(SUMIF('Alum pan sign (2)'!$B$17:$B$30,B838,'Alum pan sign (2)'!$G$17:$G$30)) +
(SUMIF('Economy pan sign'!$B$17:$B$30,B838,'Economy pan sign'!$G$17:$G$30)) +
(SUMIF('Post and panel sign'!$B$17:$B$30,B838,'Post and panel sign'!$G$17:$G$30)) +
(SUMIF('Post and panel sign (2)'!$B$17:$B$30,B838,'Post and panel sign (2)'!$G$17:$G$30)) +
(SUMIF('Flat panels only'!$B$17:$B$30,B838,'Flat panels only'!$G$17:$G$30)) +
(SUMIF('Flat panels only (2)'!$B$17:$B$30,B838,'Flat panels only (2)'!$G$17:$G$30)) +
(SUMIF('Routed panel shapes'!$B$18:$B$31,B838,'Routed panel shapes'!$G$18:$G$31)) +
(SUMIF('Routed panel shapes (2)'!$B$18:$B$31,B838,'Routed panel shapes (2)'!$G$18:$G$31)) +
(SUMIF('Routed face only'!$B$17:$B$30,B838,'Routed face only'!$G$17:$G$30)) +
(SUMIF('Routed face only (2)'!$B$17:$B$30,B838,'Routed face only (2)'!$G$17:$G$30)) +
(SUMIF('Routed alum faces letters'!$B$17:$B$30,B838,'Routed alum faces letters'!$G$17:$G$30)) +
(SUMIF('Routed alum faces letters (2)'!$B$17:$B$30,B838,'Routed alum faces letters (2)'!$G$17:$G$30)) +
(SUMIF('Routed push through acrylic'!$B$17:$B$30,B838,'Routed push through acrylic'!$G$17:$G$30)) +
(SUMIF('Routed push through acrylic (2)'!$B$17:$B$30,B838,'Routed push through acrylic (2)'!$G$17:$G$30)) +
(SUMIF('Sf routed cabinet'!$B$17:$B$30,B838,'Sf routed cabinet'!$G$17:$G$30)) +
(SUMIF('Sf routed cabinet (2)'!$B$17:$B$30,B838,'Sf routed cabinet (2)'!$G$17:$G$30)) +
(SUMIF('Df routed cabinet'!$B$17:$B$30,B838,'Df routed cabinet'!$G$17:$G$30)) +
(SUMIF('Df routed cabinet (2)'!$B$17:$B$30,B838,'Df routed cabinet (2)'!$G$17:$G$30)) +
(SUMIF('Sf acrylic cabinet'!$B$17:$B$30,B838,'Sf acrylic cabinet'!$G$17:$G$30)) +
(SUMIF('Sf acrylic cabinet (2)'!$B$17:$B$30,B838,'Sf acrylic cabinet (2)'!$G$17:$G$30)) +
(SUMIF('Economy Sf acrylic'!$B$17:$B$30,B838,'Economy Sf acrylic'!$G$17:$G$30)) +
(SUMIF('Df acrylic cabinet'!$B$17:$B$30,B838,'Df acrylic cabinet'!$G$17:$G$30)) +
(SUMIF('Df acrylic cabinet (2)'!$B$17:$B$30,B838,'Df acrylic cabinet (2)'!$G$17:$G$30)) +
(SUMIF('Sf flex cabinet'!$B$17:$B$30,B838,'Sf flex cabinet'!$G$17:$G$30)) +
(SUMIF('Sf flex cabinet (2)'!$B$17:$B$30,B838,'Sf flex cabinet (2)'!$G$17:$G$30)) +
(SUMIF('Df flex cabinet'!$B$17:$B$36,B838,'Df flex cabinet'!$G$17:$G$36)) +
(SUMIF('Df flex cabinet (2)'!$B$17:$B$36,B838,'Df flex cabinet (2)'!$G$17:$G$36)) +
(SUMIF('Pole cover'!$B$17:$B$30,B838,'Pole cover'!$G$17:$G$30)) +
(SUMIF('Pole cover (2)'!$B$17:$B$30,B838,'Pole cover (2)'!$G$17:$G$30)) +
(SUMIF('Structural Steel Fab'!$B$17:$B$29,B838,'Structural Steel Fab'!$G$17:$G$29)) +
(SUMIF(Reveal!$B$17:$B$30,B838,Reveal!$G$17:$G$30)) +
(SUMIF('Reveal (2)'!$B$17:$B$30,B838,'Reveal (2)'!$G$17:$G$30)) +
(SUMIF('Crown cove top'!$B$17:$B$30,B838,'Crown cove top'!$G$17:$G$30)) +
(SUMIF('EMC assembly'!$B$17:$B$30,B838,'EMC assembly'!$G$17:$G$30)) +
(SUMIF(Crating!$B$17:$B$29,B838,Crating!$G$17:$G$29)) +
(SUMIF('LED wiring'!$B$17:$B$30,B838,'LED wiring'!$G$17:$G$30)) +
(SUMIF('Changeable copy face'!$B$17:$B$30,B838,'Changeable copy face'!$G$17:$G$30)) +
(SUMIF('Flex face assembly'!$B$17:$B$30,B838,'Flex face assembly'!$G$17:$G$30)) +
(SUMIF('Routed face assembly'!$B$17:$B$30,B838,'Routed face assembly'!$G$17:$G$30)) +
(SUMIF('Paint calculation'!$B$17:$B$30,B838,'Paint calculation'!$G$17:$G$30)) +
(SUMIF('Trimcap letter face'!$B$17:$B$30,B838,'Trimcap letter face'!$G$17:$G$30)) +
(SUMIF('Trimcap letter face (2)'!$B$17:$B$30,B838,'Trimcap letter face (2)'!$G$17:$G$30)) +
(SUMIF('Channel letter fabrication'!$B$17:$B$30,B838,'Channel letter fabrication'!$G$17:$G$30)) +
(SUMIF('Channel letter fabrication (2)'!$B$17:$B$30,B838,'Channel letter fabrication (2)'!$G$17:$G$30))</f>
        <v>0</v>
      </c>
    </row>
    <row r="839" spans="1:10">
      <c r="A839" s="28" t="str">
        <f>[1]ODBC!$A839</f>
        <v>TW-14 Gage Ballast Wire, Brown</v>
      </c>
      <c r="B839" s="29" t="str">
        <f>[1]ODBC!B839</f>
        <v>46245</v>
      </c>
      <c r="C839" s="30">
        <f>IFERROR(VLOOKUP($B839,[1]ODBC!$B:$H,2,FALSE),"")</f>
        <v>0.123</v>
      </c>
      <c r="D839" s="30">
        <f>IFERROR(VLOOKUP($B839,[1]ODBC!$B:$H,3,FALSE),"")</f>
        <v>0.27700000000000002</v>
      </c>
      <c r="E839" s="30" t="str">
        <f>IFERROR(VLOOKUP($B839,[1]ODBC!$B:$H,4,FALSE),"")</f>
        <v>FT</v>
      </c>
      <c r="F839" s="31">
        <f>IFERROR(VLOOKUP($B839,[1]ODBC!$B:$H,5,FALSE),"")</f>
        <v>55.56</v>
      </c>
      <c r="G839" s="32">
        <f>[1]ODBC!G839</f>
        <v>0</v>
      </c>
      <c r="H839" s="33">
        <f>SUM([1]ODBC!H839)</f>
        <v>0</v>
      </c>
      <c r="I839" s="41" t="str">
        <f>'Vinyl cutting'!$B$2</f>
        <v>J36938</v>
      </c>
      <c r="J839" s="42">
        <f ca="1">(SUMIF('Freeform time and material'!$B$17:$B$30,B839,'Freeform time and material'!$G$17:$G$30)) +
(SUMIF('Vinyl cutting'!$B$17:$B$30,B839,'Vinyl cutting'!$G$17:$G$30)) +
(SUMIF('Vinyl cutting (2)'!$B$17:$B$30,B839,'Vinyl cutting (2)'!$G$17:$G$30)) +
(SUMIF('Apply vinyl graphics'!$B$17:$B$30,B839,'Apply vinyl graphics'!$G$17:$G$30)) +
(SUMIF('Apply vinyl graphics (2)'!$B$17:$B$30,B839,'Apply vinyl graphics (2)'!$G$17:$G$30)) +
(SUMIF('Alum pan sign'!$B$17:$B$30,B839,'Alum pan sign'!$G$17:$G$30)) +
(SUMIF('Alum pan sign (2)'!$B$17:$B$30,B839,'Alum pan sign (2)'!$G$17:$G$30)) +
(SUMIF('Economy pan sign'!$B$17:$B$30,B839,'Economy pan sign'!$G$17:$G$30)) +
(SUMIF('Post and panel sign'!$B$17:$B$30,B839,'Post and panel sign'!$G$17:$G$30)) +
(SUMIF('Post and panel sign (2)'!$B$17:$B$30,B839,'Post and panel sign (2)'!$G$17:$G$30)) +
(SUMIF('Flat panels only'!$B$17:$B$30,B839,'Flat panels only'!$G$17:$G$30)) +
(SUMIF('Flat panels only (2)'!$B$17:$B$30,B839,'Flat panels only (2)'!$G$17:$G$30)) +
(SUMIF('Routed panel shapes'!$B$18:$B$31,B839,'Routed panel shapes'!$G$18:$G$31)) +
(SUMIF('Routed panel shapes (2)'!$B$18:$B$31,B839,'Routed panel shapes (2)'!$G$18:$G$31)) +
(SUMIF('Routed face only'!$B$17:$B$30,B839,'Routed face only'!$G$17:$G$30)) +
(SUMIF('Routed face only (2)'!$B$17:$B$30,B839,'Routed face only (2)'!$G$17:$G$30)) +
(SUMIF('Routed alum faces letters'!$B$17:$B$30,B839,'Routed alum faces letters'!$G$17:$G$30)) +
(SUMIF('Routed alum faces letters (2)'!$B$17:$B$30,B839,'Routed alum faces letters (2)'!$G$17:$G$30)) +
(SUMIF('Routed push through acrylic'!$B$17:$B$30,B839,'Routed push through acrylic'!$G$17:$G$30)) +
(SUMIF('Routed push through acrylic (2)'!$B$17:$B$30,B839,'Routed push through acrylic (2)'!$G$17:$G$30)) +
(SUMIF('Sf routed cabinet'!$B$17:$B$30,B839,'Sf routed cabinet'!$G$17:$G$30)) +
(SUMIF('Sf routed cabinet (2)'!$B$17:$B$30,B839,'Sf routed cabinet (2)'!$G$17:$G$30)) +
(SUMIF('Df routed cabinet'!$B$17:$B$30,B839,'Df routed cabinet'!$G$17:$G$30)) +
(SUMIF('Df routed cabinet (2)'!$B$17:$B$30,B839,'Df routed cabinet (2)'!$G$17:$G$30)) +
(SUMIF('Sf acrylic cabinet'!$B$17:$B$30,B839,'Sf acrylic cabinet'!$G$17:$G$30)) +
(SUMIF('Sf acrylic cabinet (2)'!$B$17:$B$30,B839,'Sf acrylic cabinet (2)'!$G$17:$G$30)) +
(SUMIF('Economy Sf acrylic'!$B$17:$B$30,B839,'Economy Sf acrylic'!$G$17:$G$30)) +
(SUMIF('Df acrylic cabinet'!$B$17:$B$30,B839,'Df acrylic cabinet'!$G$17:$G$30)) +
(SUMIF('Df acrylic cabinet (2)'!$B$17:$B$30,B839,'Df acrylic cabinet (2)'!$G$17:$G$30)) +
(SUMIF('Sf flex cabinet'!$B$17:$B$30,B839,'Sf flex cabinet'!$G$17:$G$30)) +
(SUMIF('Sf flex cabinet (2)'!$B$17:$B$30,B839,'Sf flex cabinet (2)'!$G$17:$G$30)) +
(SUMIF('Df flex cabinet'!$B$17:$B$36,B839,'Df flex cabinet'!$G$17:$G$36)) +
(SUMIF('Df flex cabinet (2)'!$B$17:$B$36,B839,'Df flex cabinet (2)'!$G$17:$G$36)) +
(SUMIF('Pole cover'!$B$17:$B$30,B839,'Pole cover'!$G$17:$G$30)) +
(SUMIF('Pole cover (2)'!$B$17:$B$30,B839,'Pole cover (2)'!$G$17:$G$30)) +
(SUMIF('Structural Steel Fab'!$B$17:$B$29,B839,'Structural Steel Fab'!$G$17:$G$29)) +
(SUMIF(Reveal!$B$17:$B$30,B839,Reveal!$G$17:$G$30)) +
(SUMIF('Reveal (2)'!$B$17:$B$30,B839,'Reveal (2)'!$G$17:$G$30)) +
(SUMIF('Crown cove top'!$B$17:$B$30,B839,'Crown cove top'!$G$17:$G$30)) +
(SUMIF('EMC assembly'!$B$17:$B$30,B839,'EMC assembly'!$G$17:$G$30)) +
(SUMIF(Crating!$B$17:$B$29,B839,Crating!$G$17:$G$29)) +
(SUMIF('LED wiring'!$B$17:$B$30,B839,'LED wiring'!$G$17:$G$30)) +
(SUMIF('Changeable copy face'!$B$17:$B$30,B839,'Changeable copy face'!$G$17:$G$30)) +
(SUMIF('Flex face assembly'!$B$17:$B$30,B839,'Flex face assembly'!$G$17:$G$30)) +
(SUMIF('Routed face assembly'!$B$17:$B$30,B839,'Routed face assembly'!$G$17:$G$30)) +
(SUMIF('Paint calculation'!$B$17:$B$30,B839,'Paint calculation'!$G$17:$G$30)) +
(SUMIF('Trimcap letter face'!$B$17:$B$30,B839,'Trimcap letter face'!$G$17:$G$30)) +
(SUMIF('Trimcap letter face (2)'!$B$17:$B$30,B839,'Trimcap letter face (2)'!$G$17:$G$30)) +
(SUMIF('Channel letter fabrication'!$B$17:$B$30,B839,'Channel letter fabrication'!$G$17:$G$30)) +
(SUMIF('Channel letter fabrication (2)'!$B$17:$B$30,B839,'Channel letter fabrication (2)'!$G$17:$G$30))</f>
        <v>0</v>
      </c>
    </row>
    <row r="840" spans="1:10">
      <c r="A840" s="28" t="str">
        <f>[1]ODBC!$A840</f>
        <v>TW-14 Ga BallastWire,Blue/Wht</v>
      </c>
      <c r="B840" s="29" t="str">
        <f>[1]ODBC!B840</f>
        <v>46250</v>
      </c>
      <c r="C840" s="30">
        <f>IFERROR(VLOOKUP($B840,[1]ODBC!$B:$H,2,FALSE),"")</f>
        <v>0.126</v>
      </c>
      <c r="D840" s="30">
        <f>IFERROR(VLOOKUP($B840,[1]ODBC!$B:$H,3,FALSE),"")</f>
        <v>0.28399999999999997</v>
      </c>
      <c r="E840" s="30" t="str">
        <f>IFERROR(VLOOKUP($B840,[1]ODBC!$B:$H,4,FALSE),"")</f>
        <v>FT</v>
      </c>
      <c r="F840" s="31">
        <f>IFERROR(VLOOKUP($B840,[1]ODBC!$B:$H,5,FALSE),"")</f>
        <v>55.56</v>
      </c>
      <c r="G840" s="32">
        <f>[1]ODBC!G840</f>
        <v>0</v>
      </c>
      <c r="H840" s="33">
        <f>SUM([1]ODBC!H840)</f>
        <v>0</v>
      </c>
      <c r="I840" s="41" t="str">
        <f>'Vinyl cutting'!$B$2</f>
        <v>J36938</v>
      </c>
      <c r="J840" s="42">
        <f ca="1">(SUMIF('Freeform time and material'!$B$17:$B$30,B840,'Freeform time and material'!$G$17:$G$30)) +
(SUMIF('Vinyl cutting'!$B$17:$B$30,B840,'Vinyl cutting'!$G$17:$G$30)) +
(SUMIF('Vinyl cutting (2)'!$B$17:$B$30,B840,'Vinyl cutting (2)'!$G$17:$G$30)) +
(SUMIF('Apply vinyl graphics'!$B$17:$B$30,B840,'Apply vinyl graphics'!$G$17:$G$30)) +
(SUMIF('Apply vinyl graphics (2)'!$B$17:$B$30,B840,'Apply vinyl graphics (2)'!$G$17:$G$30)) +
(SUMIF('Alum pan sign'!$B$17:$B$30,B840,'Alum pan sign'!$G$17:$G$30)) +
(SUMIF('Alum pan sign (2)'!$B$17:$B$30,B840,'Alum pan sign (2)'!$G$17:$G$30)) +
(SUMIF('Economy pan sign'!$B$17:$B$30,B840,'Economy pan sign'!$G$17:$G$30)) +
(SUMIF('Post and panel sign'!$B$17:$B$30,B840,'Post and panel sign'!$G$17:$G$30)) +
(SUMIF('Post and panel sign (2)'!$B$17:$B$30,B840,'Post and panel sign (2)'!$G$17:$G$30)) +
(SUMIF('Flat panels only'!$B$17:$B$30,B840,'Flat panels only'!$G$17:$G$30)) +
(SUMIF('Flat panels only (2)'!$B$17:$B$30,B840,'Flat panels only (2)'!$G$17:$G$30)) +
(SUMIF('Routed panel shapes'!$B$18:$B$31,B840,'Routed panel shapes'!$G$18:$G$31)) +
(SUMIF('Routed panel shapes (2)'!$B$18:$B$31,B840,'Routed panel shapes (2)'!$G$18:$G$31)) +
(SUMIF('Routed face only'!$B$17:$B$30,B840,'Routed face only'!$G$17:$G$30)) +
(SUMIF('Routed face only (2)'!$B$17:$B$30,B840,'Routed face only (2)'!$G$17:$G$30)) +
(SUMIF('Routed alum faces letters'!$B$17:$B$30,B840,'Routed alum faces letters'!$G$17:$G$30)) +
(SUMIF('Routed alum faces letters (2)'!$B$17:$B$30,B840,'Routed alum faces letters (2)'!$G$17:$G$30)) +
(SUMIF('Routed push through acrylic'!$B$17:$B$30,B840,'Routed push through acrylic'!$G$17:$G$30)) +
(SUMIF('Routed push through acrylic (2)'!$B$17:$B$30,B840,'Routed push through acrylic (2)'!$G$17:$G$30)) +
(SUMIF('Sf routed cabinet'!$B$17:$B$30,B840,'Sf routed cabinet'!$G$17:$G$30)) +
(SUMIF('Sf routed cabinet (2)'!$B$17:$B$30,B840,'Sf routed cabinet (2)'!$G$17:$G$30)) +
(SUMIF('Df routed cabinet'!$B$17:$B$30,B840,'Df routed cabinet'!$G$17:$G$30)) +
(SUMIF('Df routed cabinet (2)'!$B$17:$B$30,B840,'Df routed cabinet (2)'!$G$17:$G$30)) +
(SUMIF('Sf acrylic cabinet'!$B$17:$B$30,B840,'Sf acrylic cabinet'!$G$17:$G$30)) +
(SUMIF('Sf acrylic cabinet (2)'!$B$17:$B$30,B840,'Sf acrylic cabinet (2)'!$G$17:$G$30)) +
(SUMIF('Economy Sf acrylic'!$B$17:$B$30,B840,'Economy Sf acrylic'!$G$17:$G$30)) +
(SUMIF('Df acrylic cabinet'!$B$17:$B$30,B840,'Df acrylic cabinet'!$G$17:$G$30)) +
(SUMIF('Df acrylic cabinet (2)'!$B$17:$B$30,B840,'Df acrylic cabinet (2)'!$G$17:$G$30)) +
(SUMIF('Sf flex cabinet'!$B$17:$B$30,B840,'Sf flex cabinet'!$G$17:$G$30)) +
(SUMIF('Sf flex cabinet (2)'!$B$17:$B$30,B840,'Sf flex cabinet (2)'!$G$17:$G$30)) +
(SUMIF('Df flex cabinet'!$B$17:$B$36,B840,'Df flex cabinet'!$G$17:$G$36)) +
(SUMIF('Df flex cabinet (2)'!$B$17:$B$36,B840,'Df flex cabinet (2)'!$G$17:$G$36)) +
(SUMIF('Pole cover'!$B$17:$B$30,B840,'Pole cover'!$G$17:$G$30)) +
(SUMIF('Pole cover (2)'!$B$17:$B$30,B840,'Pole cover (2)'!$G$17:$G$30)) +
(SUMIF('Structural Steel Fab'!$B$17:$B$29,B840,'Structural Steel Fab'!$G$17:$G$29)) +
(SUMIF(Reveal!$B$17:$B$30,B840,Reveal!$G$17:$G$30)) +
(SUMIF('Reveal (2)'!$B$17:$B$30,B840,'Reveal (2)'!$G$17:$G$30)) +
(SUMIF('Crown cove top'!$B$17:$B$30,B840,'Crown cove top'!$G$17:$G$30)) +
(SUMIF('EMC assembly'!$B$17:$B$30,B840,'EMC assembly'!$G$17:$G$30)) +
(SUMIF(Crating!$B$17:$B$29,B840,Crating!$G$17:$G$29)) +
(SUMIF('LED wiring'!$B$17:$B$30,B840,'LED wiring'!$G$17:$G$30)) +
(SUMIF('Changeable copy face'!$B$17:$B$30,B840,'Changeable copy face'!$G$17:$G$30)) +
(SUMIF('Flex face assembly'!$B$17:$B$30,B840,'Flex face assembly'!$G$17:$G$30)) +
(SUMIF('Routed face assembly'!$B$17:$B$30,B840,'Routed face assembly'!$G$17:$G$30)) +
(SUMIF('Paint calculation'!$B$17:$B$30,B840,'Paint calculation'!$G$17:$G$30)) +
(SUMIF('Trimcap letter face'!$B$17:$B$30,B840,'Trimcap letter face'!$G$17:$G$30)) +
(SUMIF('Trimcap letter face (2)'!$B$17:$B$30,B840,'Trimcap letter face (2)'!$G$17:$G$30)) +
(SUMIF('Channel letter fabrication'!$B$17:$B$30,B840,'Channel letter fabrication'!$G$17:$G$30)) +
(SUMIF('Channel letter fabrication (2)'!$B$17:$B$30,B840,'Channel letter fabrication (2)'!$G$17:$G$30))</f>
        <v>0</v>
      </c>
    </row>
    <row r="841" spans="1:10">
      <c r="A841" s="28" t="str">
        <f>[1]ODBC!$A841</f>
        <v>TW-14 Gage Ballast Wire Orange</v>
      </c>
      <c r="B841" s="29" t="str">
        <f>[1]ODBC!B841</f>
        <v>46252</v>
      </c>
      <c r="C841" s="30">
        <f>IFERROR(VLOOKUP($B841,[1]ODBC!$B:$H,2,FALSE),"")</f>
        <v>0.123</v>
      </c>
      <c r="D841" s="30">
        <f>IFERROR(VLOOKUP($B841,[1]ODBC!$B:$H,3,FALSE),"")</f>
        <v>0.27700000000000002</v>
      </c>
      <c r="E841" s="30" t="str">
        <f>IFERROR(VLOOKUP($B841,[1]ODBC!$B:$H,4,FALSE),"")</f>
        <v>FT</v>
      </c>
      <c r="F841" s="31">
        <f>IFERROR(VLOOKUP($B841,[1]ODBC!$B:$H,5,FALSE),"")</f>
        <v>55.56</v>
      </c>
      <c r="G841" s="32">
        <f>[1]ODBC!G841</f>
        <v>0</v>
      </c>
      <c r="H841" s="33">
        <f>SUM([1]ODBC!H841)</f>
        <v>0</v>
      </c>
      <c r="I841" s="41" t="str">
        <f>'Vinyl cutting'!$B$2</f>
        <v>J36938</v>
      </c>
      <c r="J841" s="42">
        <f ca="1">(SUMIF('Freeform time and material'!$B$17:$B$30,B841,'Freeform time and material'!$G$17:$G$30)) +
(SUMIF('Vinyl cutting'!$B$17:$B$30,B841,'Vinyl cutting'!$G$17:$G$30)) +
(SUMIF('Vinyl cutting (2)'!$B$17:$B$30,B841,'Vinyl cutting (2)'!$G$17:$G$30)) +
(SUMIF('Apply vinyl graphics'!$B$17:$B$30,B841,'Apply vinyl graphics'!$G$17:$G$30)) +
(SUMIF('Apply vinyl graphics (2)'!$B$17:$B$30,B841,'Apply vinyl graphics (2)'!$G$17:$G$30)) +
(SUMIF('Alum pan sign'!$B$17:$B$30,B841,'Alum pan sign'!$G$17:$G$30)) +
(SUMIF('Alum pan sign (2)'!$B$17:$B$30,B841,'Alum pan sign (2)'!$G$17:$G$30)) +
(SUMIF('Economy pan sign'!$B$17:$B$30,B841,'Economy pan sign'!$G$17:$G$30)) +
(SUMIF('Post and panel sign'!$B$17:$B$30,B841,'Post and panel sign'!$G$17:$G$30)) +
(SUMIF('Post and panel sign (2)'!$B$17:$B$30,B841,'Post and panel sign (2)'!$G$17:$G$30)) +
(SUMIF('Flat panels only'!$B$17:$B$30,B841,'Flat panels only'!$G$17:$G$30)) +
(SUMIF('Flat panels only (2)'!$B$17:$B$30,B841,'Flat panels only (2)'!$G$17:$G$30)) +
(SUMIF('Routed panel shapes'!$B$18:$B$31,B841,'Routed panel shapes'!$G$18:$G$31)) +
(SUMIF('Routed panel shapes (2)'!$B$18:$B$31,B841,'Routed panel shapes (2)'!$G$18:$G$31)) +
(SUMIF('Routed face only'!$B$17:$B$30,B841,'Routed face only'!$G$17:$G$30)) +
(SUMIF('Routed face only (2)'!$B$17:$B$30,B841,'Routed face only (2)'!$G$17:$G$30)) +
(SUMIF('Routed alum faces letters'!$B$17:$B$30,B841,'Routed alum faces letters'!$G$17:$G$30)) +
(SUMIF('Routed alum faces letters (2)'!$B$17:$B$30,B841,'Routed alum faces letters (2)'!$G$17:$G$30)) +
(SUMIF('Routed push through acrylic'!$B$17:$B$30,B841,'Routed push through acrylic'!$G$17:$G$30)) +
(SUMIF('Routed push through acrylic (2)'!$B$17:$B$30,B841,'Routed push through acrylic (2)'!$G$17:$G$30)) +
(SUMIF('Sf routed cabinet'!$B$17:$B$30,B841,'Sf routed cabinet'!$G$17:$G$30)) +
(SUMIF('Sf routed cabinet (2)'!$B$17:$B$30,B841,'Sf routed cabinet (2)'!$G$17:$G$30)) +
(SUMIF('Df routed cabinet'!$B$17:$B$30,B841,'Df routed cabinet'!$G$17:$G$30)) +
(SUMIF('Df routed cabinet (2)'!$B$17:$B$30,B841,'Df routed cabinet (2)'!$G$17:$G$30)) +
(SUMIF('Sf acrylic cabinet'!$B$17:$B$30,B841,'Sf acrylic cabinet'!$G$17:$G$30)) +
(SUMIF('Sf acrylic cabinet (2)'!$B$17:$B$30,B841,'Sf acrylic cabinet (2)'!$G$17:$G$30)) +
(SUMIF('Economy Sf acrylic'!$B$17:$B$30,B841,'Economy Sf acrylic'!$G$17:$G$30)) +
(SUMIF('Df acrylic cabinet'!$B$17:$B$30,B841,'Df acrylic cabinet'!$G$17:$G$30)) +
(SUMIF('Df acrylic cabinet (2)'!$B$17:$B$30,B841,'Df acrylic cabinet (2)'!$G$17:$G$30)) +
(SUMIF('Sf flex cabinet'!$B$17:$B$30,B841,'Sf flex cabinet'!$G$17:$G$30)) +
(SUMIF('Sf flex cabinet (2)'!$B$17:$B$30,B841,'Sf flex cabinet (2)'!$G$17:$G$30)) +
(SUMIF('Df flex cabinet'!$B$17:$B$36,B841,'Df flex cabinet'!$G$17:$G$36)) +
(SUMIF('Df flex cabinet (2)'!$B$17:$B$36,B841,'Df flex cabinet (2)'!$G$17:$G$36)) +
(SUMIF('Pole cover'!$B$17:$B$30,B841,'Pole cover'!$G$17:$G$30)) +
(SUMIF('Pole cover (2)'!$B$17:$B$30,B841,'Pole cover (2)'!$G$17:$G$30)) +
(SUMIF('Structural Steel Fab'!$B$17:$B$29,B841,'Structural Steel Fab'!$G$17:$G$29)) +
(SUMIF(Reveal!$B$17:$B$30,B841,Reveal!$G$17:$G$30)) +
(SUMIF('Reveal (2)'!$B$17:$B$30,B841,'Reveal (2)'!$G$17:$G$30)) +
(SUMIF('Crown cove top'!$B$17:$B$30,B841,'Crown cove top'!$G$17:$G$30)) +
(SUMIF('EMC assembly'!$B$17:$B$30,B841,'EMC assembly'!$G$17:$G$30)) +
(SUMIF(Crating!$B$17:$B$29,B841,Crating!$G$17:$G$29)) +
(SUMIF('LED wiring'!$B$17:$B$30,B841,'LED wiring'!$G$17:$G$30)) +
(SUMIF('Changeable copy face'!$B$17:$B$30,B841,'Changeable copy face'!$G$17:$G$30)) +
(SUMIF('Flex face assembly'!$B$17:$B$30,B841,'Flex face assembly'!$G$17:$G$30)) +
(SUMIF('Routed face assembly'!$B$17:$B$30,B841,'Routed face assembly'!$G$17:$G$30)) +
(SUMIF('Paint calculation'!$B$17:$B$30,B841,'Paint calculation'!$G$17:$G$30)) +
(SUMIF('Trimcap letter face'!$B$17:$B$30,B841,'Trimcap letter face'!$G$17:$G$30)) +
(SUMIF('Trimcap letter face (2)'!$B$17:$B$30,B841,'Trimcap letter face (2)'!$G$17:$G$30)) +
(SUMIF('Channel letter fabrication'!$B$17:$B$30,B841,'Channel letter fabrication'!$G$17:$G$30)) +
(SUMIF('Channel letter fabrication (2)'!$B$17:$B$30,B841,'Channel letter fabrication (2)'!$G$17:$G$30))</f>
        <v>0</v>
      </c>
    </row>
    <row r="842" spans="1:10">
      <c r="A842" s="28" t="str">
        <f>[1]ODBC!$A842</f>
        <v>TW-14 Ga BallastWire,Org/Blck</v>
      </c>
      <c r="B842" s="29" t="str">
        <f>[1]ODBC!B842</f>
        <v>46255</v>
      </c>
      <c r="C842" s="30">
        <f>IFERROR(VLOOKUP($B842,[1]ODBC!$B:$H,2,FALSE),"")</f>
        <v>0.12</v>
      </c>
      <c r="D842" s="30">
        <f>IFERROR(VLOOKUP($B842,[1]ODBC!$B:$H,3,FALSE),"")</f>
        <v>0.27</v>
      </c>
      <c r="E842" s="30" t="str">
        <f>IFERROR(VLOOKUP($B842,[1]ODBC!$B:$H,4,FALSE),"")</f>
        <v>FT</v>
      </c>
      <c r="F842" s="31">
        <f>IFERROR(VLOOKUP($B842,[1]ODBC!$B:$H,5,FALSE),"")</f>
        <v>55.56</v>
      </c>
      <c r="G842" s="32">
        <f>[1]ODBC!G842</f>
        <v>0</v>
      </c>
      <c r="H842" s="33">
        <f>SUM([1]ODBC!H842)</f>
        <v>0</v>
      </c>
      <c r="I842" s="41" t="str">
        <f>'Vinyl cutting'!$B$2</f>
        <v>J36938</v>
      </c>
      <c r="J842" s="42">
        <f ca="1">(SUMIF('Freeform time and material'!$B$17:$B$30,B842,'Freeform time and material'!$G$17:$G$30)) +
(SUMIF('Vinyl cutting'!$B$17:$B$30,B842,'Vinyl cutting'!$G$17:$G$30)) +
(SUMIF('Vinyl cutting (2)'!$B$17:$B$30,B842,'Vinyl cutting (2)'!$G$17:$G$30)) +
(SUMIF('Apply vinyl graphics'!$B$17:$B$30,B842,'Apply vinyl graphics'!$G$17:$G$30)) +
(SUMIF('Apply vinyl graphics (2)'!$B$17:$B$30,B842,'Apply vinyl graphics (2)'!$G$17:$G$30)) +
(SUMIF('Alum pan sign'!$B$17:$B$30,B842,'Alum pan sign'!$G$17:$G$30)) +
(SUMIF('Alum pan sign (2)'!$B$17:$B$30,B842,'Alum pan sign (2)'!$G$17:$G$30)) +
(SUMIF('Economy pan sign'!$B$17:$B$30,B842,'Economy pan sign'!$G$17:$G$30)) +
(SUMIF('Post and panel sign'!$B$17:$B$30,B842,'Post and panel sign'!$G$17:$G$30)) +
(SUMIF('Post and panel sign (2)'!$B$17:$B$30,B842,'Post and panel sign (2)'!$G$17:$G$30)) +
(SUMIF('Flat panels only'!$B$17:$B$30,B842,'Flat panels only'!$G$17:$G$30)) +
(SUMIF('Flat panels only (2)'!$B$17:$B$30,B842,'Flat panels only (2)'!$G$17:$G$30)) +
(SUMIF('Routed panel shapes'!$B$18:$B$31,B842,'Routed panel shapes'!$G$18:$G$31)) +
(SUMIF('Routed panel shapes (2)'!$B$18:$B$31,B842,'Routed panel shapes (2)'!$G$18:$G$31)) +
(SUMIF('Routed face only'!$B$17:$B$30,B842,'Routed face only'!$G$17:$G$30)) +
(SUMIF('Routed face only (2)'!$B$17:$B$30,B842,'Routed face only (2)'!$G$17:$G$30)) +
(SUMIF('Routed alum faces letters'!$B$17:$B$30,B842,'Routed alum faces letters'!$G$17:$G$30)) +
(SUMIF('Routed alum faces letters (2)'!$B$17:$B$30,B842,'Routed alum faces letters (2)'!$G$17:$G$30)) +
(SUMIF('Routed push through acrylic'!$B$17:$B$30,B842,'Routed push through acrylic'!$G$17:$G$30)) +
(SUMIF('Routed push through acrylic (2)'!$B$17:$B$30,B842,'Routed push through acrylic (2)'!$G$17:$G$30)) +
(SUMIF('Sf routed cabinet'!$B$17:$B$30,B842,'Sf routed cabinet'!$G$17:$G$30)) +
(SUMIF('Sf routed cabinet (2)'!$B$17:$B$30,B842,'Sf routed cabinet (2)'!$G$17:$G$30)) +
(SUMIF('Df routed cabinet'!$B$17:$B$30,B842,'Df routed cabinet'!$G$17:$G$30)) +
(SUMIF('Df routed cabinet (2)'!$B$17:$B$30,B842,'Df routed cabinet (2)'!$G$17:$G$30)) +
(SUMIF('Sf acrylic cabinet'!$B$17:$B$30,B842,'Sf acrylic cabinet'!$G$17:$G$30)) +
(SUMIF('Sf acrylic cabinet (2)'!$B$17:$B$30,B842,'Sf acrylic cabinet (2)'!$G$17:$G$30)) +
(SUMIF('Economy Sf acrylic'!$B$17:$B$30,B842,'Economy Sf acrylic'!$G$17:$G$30)) +
(SUMIF('Df acrylic cabinet'!$B$17:$B$30,B842,'Df acrylic cabinet'!$G$17:$G$30)) +
(SUMIF('Df acrylic cabinet (2)'!$B$17:$B$30,B842,'Df acrylic cabinet (2)'!$G$17:$G$30)) +
(SUMIF('Sf flex cabinet'!$B$17:$B$30,B842,'Sf flex cabinet'!$G$17:$G$30)) +
(SUMIF('Sf flex cabinet (2)'!$B$17:$B$30,B842,'Sf flex cabinet (2)'!$G$17:$G$30)) +
(SUMIF('Df flex cabinet'!$B$17:$B$36,B842,'Df flex cabinet'!$G$17:$G$36)) +
(SUMIF('Df flex cabinet (2)'!$B$17:$B$36,B842,'Df flex cabinet (2)'!$G$17:$G$36)) +
(SUMIF('Pole cover'!$B$17:$B$30,B842,'Pole cover'!$G$17:$G$30)) +
(SUMIF('Pole cover (2)'!$B$17:$B$30,B842,'Pole cover (2)'!$G$17:$G$30)) +
(SUMIF('Structural Steel Fab'!$B$17:$B$29,B842,'Structural Steel Fab'!$G$17:$G$29)) +
(SUMIF(Reveal!$B$17:$B$30,B842,Reveal!$G$17:$G$30)) +
(SUMIF('Reveal (2)'!$B$17:$B$30,B842,'Reveal (2)'!$G$17:$G$30)) +
(SUMIF('Crown cove top'!$B$17:$B$30,B842,'Crown cove top'!$G$17:$G$30)) +
(SUMIF('EMC assembly'!$B$17:$B$30,B842,'EMC assembly'!$G$17:$G$30)) +
(SUMIF(Crating!$B$17:$B$29,B842,Crating!$G$17:$G$29)) +
(SUMIF('LED wiring'!$B$17:$B$30,B842,'LED wiring'!$G$17:$G$30)) +
(SUMIF('Changeable copy face'!$B$17:$B$30,B842,'Changeable copy face'!$G$17:$G$30)) +
(SUMIF('Flex face assembly'!$B$17:$B$30,B842,'Flex face assembly'!$G$17:$G$30)) +
(SUMIF('Routed face assembly'!$B$17:$B$30,B842,'Routed face assembly'!$G$17:$G$30)) +
(SUMIF('Paint calculation'!$B$17:$B$30,B842,'Paint calculation'!$G$17:$G$30)) +
(SUMIF('Trimcap letter face'!$B$17:$B$30,B842,'Trimcap letter face'!$G$17:$G$30)) +
(SUMIF('Trimcap letter face (2)'!$B$17:$B$30,B842,'Trimcap letter face (2)'!$G$17:$G$30)) +
(SUMIF('Channel letter fabrication'!$B$17:$B$30,B842,'Channel letter fabrication'!$G$17:$G$30)) +
(SUMIF('Channel letter fabrication (2)'!$B$17:$B$30,B842,'Channel letter fabrication (2)'!$G$17:$G$30))</f>
        <v>0</v>
      </c>
    </row>
    <row r="843" spans="1:10">
      <c r="A843" s="28" t="str">
        <f>[1]ODBC!$A843</f>
        <v>TW-10 Gage Wire, Red</v>
      </c>
      <c r="B843" s="29" t="str">
        <f>[1]ODBC!B843</f>
        <v>46277</v>
      </c>
      <c r="C843" s="30">
        <f>IFERROR(VLOOKUP($B843,[1]ODBC!$B:$H,2,FALSE),"")</f>
        <v>0.224</v>
      </c>
      <c r="D843" s="30">
        <f>IFERROR(VLOOKUP($B843,[1]ODBC!$B:$H,3,FALSE),"")</f>
        <v>0.40300000000000002</v>
      </c>
      <c r="E843" s="30" t="str">
        <f>IFERROR(VLOOKUP($B843,[1]ODBC!$B:$H,4,FALSE),"")</f>
        <v>FT</v>
      </c>
      <c r="F843" s="31">
        <f>IFERROR(VLOOKUP($B843,[1]ODBC!$B:$H,5,FALSE),"")</f>
        <v>44.45</v>
      </c>
      <c r="G843" s="32">
        <f>[1]ODBC!G843</f>
        <v>0</v>
      </c>
      <c r="H843" s="33">
        <f>SUM([1]ODBC!H843)</f>
        <v>44981</v>
      </c>
      <c r="I843" s="41" t="str">
        <f>'Vinyl cutting'!$B$2</f>
        <v>J36938</v>
      </c>
      <c r="J843" s="42">
        <f ca="1">(SUMIF('Freeform time and material'!$B$17:$B$30,B843,'Freeform time and material'!$G$17:$G$30)) +
(SUMIF('Vinyl cutting'!$B$17:$B$30,B843,'Vinyl cutting'!$G$17:$G$30)) +
(SUMIF('Vinyl cutting (2)'!$B$17:$B$30,B843,'Vinyl cutting (2)'!$G$17:$G$30)) +
(SUMIF('Apply vinyl graphics'!$B$17:$B$30,B843,'Apply vinyl graphics'!$G$17:$G$30)) +
(SUMIF('Apply vinyl graphics (2)'!$B$17:$B$30,B843,'Apply vinyl graphics (2)'!$G$17:$G$30)) +
(SUMIF('Alum pan sign'!$B$17:$B$30,B843,'Alum pan sign'!$G$17:$G$30)) +
(SUMIF('Alum pan sign (2)'!$B$17:$B$30,B843,'Alum pan sign (2)'!$G$17:$G$30)) +
(SUMIF('Economy pan sign'!$B$17:$B$30,B843,'Economy pan sign'!$G$17:$G$30)) +
(SUMIF('Post and panel sign'!$B$17:$B$30,B843,'Post and panel sign'!$G$17:$G$30)) +
(SUMIF('Post and panel sign (2)'!$B$17:$B$30,B843,'Post and panel sign (2)'!$G$17:$G$30)) +
(SUMIF('Flat panels only'!$B$17:$B$30,B843,'Flat panels only'!$G$17:$G$30)) +
(SUMIF('Flat panels only (2)'!$B$17:$B$30,B843,'Flat panels only (2)'!$G$17:$G$30)) +
(SUMIF('Routed panel shapes'!$B$18:$B$31,B843,'Routed panel shapes'!$G$18:$G$31)) +
(SUMIF('Routed panel shapes (2)'!$B$18:$B$31,B843,'Routed panel shapes (2)'!$G$18:$G$31)) +
(SUMIF('Routed face only'!$B$17:$B$30,B843,'Routed face only'!$G$17:$G$30)) +
(SUMIF('Routed face only (2)'!$B$17:$B$30,B843,'Routed face only (2)'!$G$17:$G$30)) +
(SUMIF('Routed alum faces letters'!$B$17:$B$30,B843,'Routed alum faces letters'!$G$17:$G$30)) +
(SUMIF('Routed alum faces letters (2)'!$B$17:$B$30,B843,'Routed alum faces letters (2)'!$G$17:$G$30)) +
(SUMIF('Routed push through acrylic'!$B$17:$B$30,B843,'Routed push through acrylic'!$G$17:$G$30)) +
(SUMIF('Routed push through acrylic (2)'!$B$17:$B$30,B843,'Routed push through acrylic (2)'!$G$17:$G$30)) +
(SUMIF('Sf routed cabinet'!$B$17:$B$30,B843,'Sf routed cabinet'!$G$17:$G$30)) +
(SUMIF('Sf routed cabinet (2)'!$B$17:$B$30,B843,'Sf routed cabinet (2)'!$G$17:$G$30)) +
(SUMIF('Df routed cabinet'!$B$17:$B$30,B843,'Df routed cabinet'!$G$17:$G$30)) +
(SUMIF('Df routed cabinet (2)'!$B$17:$B$30,B843,'Df routed cabinet (2)'!$G$17:$G$30)) +
(SUMIF('Sf acrylic cabinet'!$B$17:$B$30,B843,'Sf acrylic cabinet'!$G$17:$G$30)) +
(SUMIF('Sf acrylic cabinet (2)'!$B$17:$B$30,B843,'Sf acrylic cabinet (2)'!$G$17:$G$30)) +
(SUMIF('Economy Sf acrylic'!$B$17:$B$30,B843,'Economy Sf acrylic'!$G$17:$G$30)) +
(SUMIF('Df acrylic cabinet'!$B$17:$B$30,B843,'Df acrylic cabinet'!$G$17:$G$30)) +
(SUMIF('Df acrylic cabinet (2)'!$B$17:$B$30,B843,'Df acrylic cabinet (2)'!$G$17:$G$30)) +
(SUMIF('Sf flex cabinet'!$B$17:$B$30,B843,'Sf flex cabinet'!$G$17:$G$30)) +
(SUMIF('Sf flex cabinet (2)'!$B$17:$B$30,B843,'Sf flex cabinet (2)'!$G$17:$G$30)) +
(SUMIF('Df flex cabinet'!$B$17:$B$36,B843,'Df flex cabinet'!$G$17:$G$36)) +
(SUMIF('Df flex cabinet (2)'!$B$17:$B$36,B843,'Df flex cabinet (2)'!$G$17:$G$36)) +
(SUMIF('Pole cover'!$B$17:$B$30,B843,'Pole cover'!$G$17:$G$30)) +
(SUMIF('Pole cover (2)'!$B$17:$B$30,B843,'Pole cover (2)'!$G$17:$G$30)) +
(SUMIF('Structural Steel Fab'!$B$17:$B$29,B843,'Structural Steel Fab'!$G$17:$G$29)) +
(SUMIF(Reveal!$B$17:$B$30,B843,Reveal!$G$17:$G$30)) +
(SUMIF('Reveal (2)'!$B$17:$B$30,B843,'Reveal (2)'!$G$17:$G$30)) +
(SUMIF('Crown cove top'!$B$17:$B$30,B843,'Crown cove top'!$G$17:$G$30)) +
(SUMIF('EMC assembly'!$B$17:$B$30,B843,'EMC assembly'!$G$17:$G$30)) +
(SUMIF(Crating!$B$17:$B$29,B843,Crating!$G$17:$G$29)) +
(SUMIF('LED wiring'!$B$17:$B$30,B843,'LED wiring'!$G$17:$G$30)) +
(SUMIF('Changeable copy face'!$B$17:$B$30,B843,'Changeable copy face'!$G$17:$G$30)) +
(SUMIF('Flex face assembly'!$B$17:$B$30,B843,'Flex face assembly'!$G$17:$G$30)) +
(SUMIF('Routed face assembly'!$B$17:$B$30,B843,'Routed face assembly'!$G$17:$G$30)) +
(SUMIF('Paint calculation'!$B$17:$B$30,B843,'Paint calculation'!$G$17:$G$30)) +
(SUMIF('Trimcap letter face'!$B$17:$B$30,B843,'Trimcap letter face'!$G$17:$G$30)) +
(SUMIF('Trimcap letter face (2)'!$B$17:$B$30,B843,'Trimcap letter face (2)'!$G$17:$G$30)) +
(SUMIF('Channel letter fabrication'!$B$17:$B$30,B843,'Channel letter fabrication'!$G$17:$G$30)) +
(SUMIF('Channel letter fabrication (2)'!$B$17:$B$30,B843,'Channel letter fabrication (2)'!$G$17:$G$30))</f>
        <v>0</v>
      </c>
    </row>
    <row r="844" spans="1:10">
      <c r="A844" s="28" t="str">
        <f>[1]ODBC!$A844</f>
        <v>GTO 15 Grey</v>
      </c>
      <c r="B844" s="29" t="str">
        <f>[1]ODBC!B844</f>
        <v>46280</v>
      </c>
      <c r="C844" s="30">
        <f>IFERROR(VLOOKUP($B844,[1]ODBC!$B:$H,2,FALSE),"")</f>
        <v>0.28999999999999998</v>
      </c>
      <c r="D844" s="30">
        <f>IFERROR(VLOOKUP($B844,[1]ODBC!$B:$H,3,FALSE),"")</f>
        <v>0.65300000000000002</v>
      </c>
      <c r="E844" s="30" t="str">
        <f>IFERROR(VLOOKUP($B844,[1]ODBC!$B:$H,4,FALSE),"")</f>
        <v>FT</v>
      </c>
      <c r="F844" s="31">
        <f>IFERROR(VLOOKUP($B844,[1]ODBC!$B:$H,5,FALSE),"")</f>
        <v>55.56</v>
      </c>
      <c r="G844" s="32">
        <f>[1]ODBC!G844</f>
        <v>0</v>
      </c>
      <c r="H844" s="33">
        <f>SUM([1]ODBC!H844)</f>
        <v>0</v>
      </c>
      <c r="I844" s="41" t="str">
        <f>'Vinyl cutting'!$B$2</f>
        <v>J36938</v>
      </c>
      <c r="J844" s="42">
        <f ca="1">(SUMIF('Freeform time and material'!$B$17:$B$30,B844,'Freeform time and material'!$G$17:$G$30)) +
(SUMIF('Vinyl cutting'!$B$17:$B$30,B844,'Vinyl cutting'!$G$17:$G$30)) +
(SUMIF('Vinyl cutting (2)'!$B$17:$B$30,B844,'Vinyl cutting (2)'!$G$17:$G$30)) +
(SUMIF('Apply vinyl graphics'!$B$17:$B$30,B844,'Apply vinyl graphics'!$G$17:$G$30)) +
(SUMIF('Apply vinyl graphics (2)'!$B$17:$B$30,B844,'Apply vinyl graphics (2)'!$G$17:$G$30)) +
(SUMIF('Alum pan sign'!$B$17:$B$30,B844,'Alum pan sign'!$G$17:$G$30)) +
(SUMIF('Alum pan sign (2)'!$B$17:$B$30,B844,'Alum pan sign (2)'!$G$17:$G$30)) +
(SUMIF('Economy pan sign'!$B$17:$B$30,B844,'Economy pan sign'!$G$17:$G$30)) +
(SUMIF('Post and panel sign'!$B$17:$B$30,B844,'Post and panel sign'!$G$17:$G$30)) +
(SUMIF('Post and panel sign (2)'!$B$17:$B$30,B844,'Post and panel sign (2)'!$G$17:$G$30)) +
(SUMIF('Flat panels only'!$B$17:$B$30,B844,'Flat panels only'!$G$17:$G$30)) +
(SUMIF('Flat panels only (2)'!$B$17:$B$30,B844,'Flat panels only (2)'!$G$17:$G$30)) +
(SUMIF('Routed panel shapes'!$B$18:$B$31,B844,'Routed panel shapes'!$G$18:$G$31)) +
(SUMIF('Routed panel shapes (2)'!$B$18:$B$31,B844,'Routed panel shapes (2)'!$G$18:$G$31)) +
(SUMIF('Routed face only'!$B$17:$B$30,B844,'Routed face only'!$G$17:$G$30)) +
(SUMIF('Routed face only (2)'!$B$17:$B$30,B844,'Routed face only (2)'!$G$17:$G$30)) +
(SUMIF('Routed alum faces letters'!$B$17:$B$30,B844,'Routed alum faces letters'!$G$17:$G$30)) +
(SUMIF('Routed alum faces letters (2)'!$B$17:$B$30,B844,'Routed alum faces letters (2)'!$G$17:$G$30)) +
(SUMIF('Routed push through acrylic'!$B$17:$B$30,B844,'Routed push through acrylic'!$G$17:$G$30)) +
(SUMIF('Routed push through acrylic (2)'!$B$17:$B$30,B844,'Routed push through acrylic (2)'!$G$17:$G$30)) +
(SUMIF('Sf routed cabinet'!$B$17:$B$30,B844,'Sf routed cabinet'!$G$17:$G$30)) +
(SUMIF('Sf routed cabinet (2)'!$B$17:$B$30,B844,'Sf routed cabinet (2)'!$G$17:$G$30)) +
(SUMIF('Df routed cabinet'!$B$17:$B$30,B844,'Df routed cabinet'!$G$17:$G$30)) +
(SUMIF('Df routed cabinet (2)'!$B$17:$B$30,B844,'Df routed cabinet (2)'!$G$17:$G$30)) +
(SUMIF('Sf acrylic cabinet'!$B$17:$B$30,B844,'Sf acrylic cabinet'!$G$17:$G$30)) +
(SUMIF('Sf acrylic cabinet (2)'!$B$17:$B$30,B844,'Sf acrylic cabinet (2)'!$G$17:$G$30)) +
(SUMIF('Economy Sf acrylic'!$B$17:$B$30,B844,'Economy Sf acrylic'!$G$17:$G$30)) +
(SUMIF('Df acrylic cabinet'!$B$17:$B$30,B844,'Df acrylic cabinet'!$G$17:$G$30)) +
(SUMIF('Df acrylic cabinet (2)'!$B$17:$B$30,B844,'Df acrylic cabinet (2)'!$G$17:$G$30)) +
(SUMIF('Sf flex cabinet'!$B$17:$B$30,B844,'Sf flex cabinet'!$G$17:$G$30)) +
(SUMIF('Sf flex cabinet (2)'!$B$17:$B$30,B844,'Sf flex cabinet (2)'!$G$17:$G$30)) +
(SUMIF('Df flex cabinet'!$B$17:$B$36,B844,'Df flex cabinet'!$G$17:$G$36)) +
(SUMIF('Df flex cabinet (2)'!$B$17:$B$36,B844,'Df flex cabinet (2)'!$G$17:$G$36)) +
(SUMIF('Pole cover'!$B$17:$B$30,B844,'Pole cover'!$G$17:$G$30)) +
(SUMIF('Pole cover (2)'!$B$17:$B$30,B844,'Pole cover (2)'!$G$17:$G$30)) +
(SUMIF('Structural Steel Fab'!$B$17:$B$29,B844,'Structural Steel Fab'!$G$17:$G$29)) +
(SUMIF(Reveal!$B$17:$B$30,B844,Reveal!$G$17:$G$30)) +
(SUMIF('Reveal (2)'!$B$17:$B$30,B844,'Reveal (2)'!$G$17:$G$30)) +
(SUMIF('Crown cove top'!$B$17:$B$30,B844,'Crown cove top'!$G$17:$G$30)) +
(SUMIF('EMC assembly'!$B$17:$B$30,B844,'EMC assembly'!$G$17:$G$30)) +
(SUMIF(Crating!$B$17:$B$29,B844,Crating!$G$17:$G$29)) +
(SUMIF('LED wiring'!$B$17:$B$30,B844,'LED wiring'!$G$17:$G$30)) +
(SUMIF('Changeable copy face'!$B$17:$B$30,B844,'Changeable copy face'!$G$17:$G$30)) +
(SUMIF('Flex face assembly'!$B$17:$B$30,B844,'Flex face assembly'!$G$17:$G$30)) +
(SUMIF('Routed face assembly'!$B$17:$B$30,B844,'Routed face assembly'!$G$17:$G$30)) +
(SUMIF('Paint calculation'!$B$17:$B$30,B844,'Paint calculation'!$G$17:$G$30)) +
(SUMIF('Trimcap letter face'!$B$17:$B$30,B844,'Trimcap letter face'!$G$17:$G$30)) +
(SUMIF('Trimcap letter face (2)'!$B$17:$B$30,B844,'Trimcap letter face (2)'!$G$17:$G$30)) +
(SUMIF('Channel letter fabrication'!$B$17:$B$30,B844,'Channel letter fabrication'!$G$17:$G$30)) +
(SUMIF('Channel letter fabrication (2)'!$B$17:$B$30,B844,'Channel letter fabrication (2)'!$G$17:$G$30))</f>
        <v>0</v>
      </c>
    </row>
    <row r="845" spans="1:10">
      <c r="A845" s="28" t="str">
        <f>[1]ODBC!$A845</f>
        <v>GTO 15w/Integral Slv Transco Wht (.275OD)</v>
      </c>
      <c r="B845" s="29" t="str">
        <f>[1]ODBC!B845</f>
        <v>46285</v>
      </c>
      <c r="C845" s="30">
        <f>IFERROR(VLOOKUP($B845,[1]ODBC!$B:$H,2,FALSE),"")</f>
        <v>0.58899999999999997</v>
      </c>
      <c r="D845" s="30">
        <f>IFERROR(VLOOKUP($B845,[1]ODBC!$B:$H,3,FALSE),"")</f>
        <v>1.325</v>
      </c>
      <c r="E845" s="30" t="str">
        <f>IFERROR(VLOOKUP($B845,[1]ODBC!$B:$H,4,FALSE),"")</f>
        <v>FT</v>
      </c>
      <c r="F845" s="31">
        <f>IFERROR(VLOOKUP($B845,[1]ODBC!$B:$H,5,FALSE),"")</f>
        <v>55.56</v>
      </c>
      <c r="G845" s="32">
        <f>[1]ODBC!G845</f>
        <v>0</v>
      </c>
      <c r="H845" s="33">
        <f>SUM([1]ODBC!H845)</f>
        <v>0</v>
      </c>
      <c r="I845" s="41" t="str">
        <f>'Vinyl cutting'!$B$2</f>
        <v>J36938</v>
      </c>
      <c r="J845" s="42">
        <f ca="1">(SUMIF('Freeform time and material'!$B$17:$B$30,B845,'Freeform time and material'!$G$17:$G$30)) +
(SUMIF('Vinyl cutting'!$B$17:$B$30,B845,'Vinyl cutting'!$G$17:$G$30)) +
(SUMIF('Vinyl cutting (2)'!$B$17:$B$30,B845,'Vinyl cutting (2)'!$G$17:$G$30)) +
(SUMIF('Apply vinyl graphics'!$B$17:$B$30,B845,'Apply vinyl graphics'!$G$17:$G$30)) +
(SUMIF('Apply vinyl graphics (2)'!$B$17:$B$30,B845,'Apply vinyl graphics (2)'!$G$17:$G$30)) +
(SUMIF('Alum pan sign'!$B$17:$B$30,B845,'Alum pan sign'!$G$17:$G$30)) +
(SUMIF('Alum pan sign (2)'!$B$17:$B$30,B845,'Alum pan sign (2)'!$G$17:$G$30)) +
(SUMIF('Economy pan sign'!$B$17:$B$30,B845,'Economy pan sign'!$G$17:$G$30)) +
(SUMIF('Post and panel sign'!$B$17:$B$30,B845,'Post and panel sign'!$G$17:$G$30)) +
(SUMIF('Post and panel sign (2)'!$B$17:$B$30,B845,'Post and panel sign (2)'!$G$17:$G$30)) +
(SUMIF('Flat panels only'!$B$17:$B$30,B845,'Flat panels only'!$G$17:$G$30)) +
(SUMIF('Flat panels only (2)'!$B$17:$B$30,B845,'Flat panels only (2)'!$G$17:$G$30)) +
(SUMIF('Routed panel shapes'!$B$18:$B$31,B845,'Routed panel shapes'!$G$18:$G$31)) +
(SUMIF('Routed panel shapes (2)'!$B$18:$B$31,B845,'Routed panel shapes (2)'!$G$18:$G$31)) +
(SUMIF('Routed face only'!$B$17:$B$30,B845,'Routed face only'!$G$17:$G$30)) +
(SUMIF('Routed face only (2)'!$B$17:$B$30,B845,'Routed face only (2)'!$G$17:$G$30)) +
(SUMIF('Routed alum faces letters'!$B$17:$B$30,B845,'Routed alum faces letters'!$G$17:$G$30)) +
(SUMIF('Routed alum faces letters (2)'!$B$17:$B$30,B845,'Routed alum faces letters (2)'!$G$17:$G$30)) +
(SUMIF('Routed push through acrylic'!$B$17:$B$30,B845,'Routed push through acrylic'!$G$17:$G$30)) +
(SUMIF('Routed push through acrylic (2)'!$B$17:$B$30,B845,'Routed push through acrylic (2)'!$G$17:$G$30)) +
(SUMIF('Sf routed cabinet'!$B$17:$B$30,B845,'Sf routed cabinet'!$G$17:$G$30)) +
(SUMIF('Sf routed cabinet (2)'!$B$17:$B$30,B845,'Sf routed cabinet (2)'!$G$17:$G$30)) +
(SUMIF('Df routed cabinet'!$B$17:$B$30,B845,'Df routed cabinet'!$G$17:$G$30)) +
(SUMIF('Df routed cabinet (2)'!$B$17:$B$30,B845,'Df routed cabinet (2)'!$G$17:$G$30)) +
(SUMIF('Sf acrylic cabinet'!$B$17:$B$30,B845,'Sf acrylic cabinet'!$G$17:$G$30)) +
(SUMIF('Sf acrylic cabinet (2)'!$B$17:$B$30,B845,'Sf acrylic cabinet (2)'!$G$17:$G$30)) +
(SUMIF('Economy Sf acrylic'!$B$17:$B$30,B845,'Economy Sf acrylic'!$G$17:$G$30)) +
(SUMIF('Df acrylic cabinet'!$B$17:$B$30,B845,'Df acrylic cabinet'!$G$17:$G$30)) +
(SUMIF('Df acrylic cabinet (2)'!$B$17:$B$30,B845,'Df acrylic cabinet (2)'!$G$17:$G$30)) +
(SUMIF('Sf flex cabinet'!$B$17:$B$30,B845,'Sf flex cabinet'!$G$17:$G$30)) +
(SUMIF('Sf flex cabinet (2)'!$B$17:$B$30,B845,'Sf flex cabinet (2)'!$G$17:$G$30)) +
(SUMIF('Df flex cabinet'!$B$17:$B$36,B845,'Df flex cabinet'!$G$17:$G$36)) +
(SUMIF('Df flex cabinet (2)'!$B$17:$B$36,B845,'Df flex cabinet (2)'!$G$17:$G$36)) +
(SUMIF('Pole cover'!$B$17:$B$30,B845,'Pole cover'!$G$17:$G$30)) +
(SUMIF('Pole cover (2)'!$B$17:$B$30,B845,'Pole cover (2)'!$G$17:$G$30)) +
(SUMIF('Structural Steel Fab'!$B$17:$B$29,B845,'Structural Steel Fab'!$G$17:$G$29)) +
(SUMIF(Reveal!$B$17:$B$30,B845,Reveal!$G$17:$G$30)) +
(SUMIF('Reveal (2)'!$B$17:$B$30,B845,'Reveal (2)'!$G$17:$G$30)) +
(SUMIF('Crown cove top'!$B$17:$B$30,B845,'Crown cove top'!$G$17:$G$30)) +
(SUMIF('EMC assembly'!$B$17:$B$30,B845,'EMC assembly'!$G$17:$G$30)) +
(SUMIF(Crating!$B$17:$B$29,B845,Crating!$G$17:$G$29)) +
(SUMIF('LED wiring'!$B$17:$B$30,B845,'LED wiring'!$G$17:$G$30)) +
(SUMIF('Changeable copy face'!$B$17:$B$30,B845,'Changeable copy face'!$G$17:$G$30)) +
(SUMIF('Flex face assembly'!$B$17:$B$30,B845,'Flex face assembly'!$G$17:$G$30)) +
(SUMIF('Routed face assembly'!$B$17:$B$30,B845,'Routed face assembly'!$G$17:$G$30)) +
(SUMIF('Paint calculation'!$B$17:$B$30,B845,'Paint calculation'!$G$17:$G$30)) +
(SUMIF('Trimcap letter face'!$B$17:$B$30,B845,'Trimcap letter face'!$G$17:$G$30)) +
(SUMIF('Trimcap letter face (2)'!$B$17:$B$30,B845,'Trimcap letter face (2)'!$G$17:$G$30)) +
(SUMIF('Channel letter fabrication'!$B$17:$B$30,B845,'Channel letter fabrication'!$G$17:$G$30)) +
(SUMIF('Channel letter fabrication (2)'!$B$17:$B$30,B845,'Channel letter fabrication (2)'!$G$17:$G$30))</f>
        <v>0</v>
      </c>
    </row>
    <row r="846" spans="1:10">
      <c r="A846" s="28" t="str">
        <f>[1]ODBC!$A846</f>
        <v>GTOw/Integral SlvTuffhideIIBlk</v>
      </c>
      <c r="B846" s="29" t="str">
        <f>[1]ODBC!B846</f>
        <v>46290</v>
      </c>
      <c r="C846" s="30">
        <f>IFERROR(VLOOKUP($B846,[1]ODBC!$B:$H,2,FALSE),"")</f>
        <v>0.95</v>
      </c>
      <c r="D846" s="30">
        <f>IFERROR(VLOOKUP($B846,[1]ODBC!$B:$H,3,FALSE),"")</f>
        <v>2.1379999999999999</v>
      </c>
      <c r="E846" s="30" t="str">
        <f>IFERROR(VLOOKUP($B846,[1]ODBC!$B:$H,4,FALSE),"")</f>
        <v>FT</v>
      </c>
      <c r="F846" s="31">
        <f>IFERROR(VLOOKUP($B846,[1]ODBC!$B:$H,5,FALSE),"")</f>
        <v>55.56</v>
      </c>
      <c r="G846" s="32">
        <f>[1]ODBC!G846</f>
        <v>0</v>
      </c>
      <c r="H846" s="33">
        <f>SUM([1]ODBC!H846)</f>
        <v>46052</v>
      </c>
      <c r="I846" s="41" t="str">
        <f>'Vinyl cutting'!$B$2</f>
        <v>J36938</v>
      </c>
      <c r="J846" s="42">
        <f ca="1">(SUMIF('Freeform time and material'!$B$17:$B$30,B846,'Freeform time and material'!$G$17:$G$30)) +
(SUMIF('Vinyl cutting'!$B$17:$B$30,B846,'Vinyl cutting'!$G$17:$G$30)) +
(SUMIF('Vinyl cutting (2)'!$B$17:$B$30,B846,'Vinyl cutting (2)'!$G$17:$G$30)) +
(SUMIF('Apply vinyl graphics'!$B$17:$B$30,B846,'Apply vinyl graphics'!$G$17:$G$30)) +
(SUMIF('Apply vinyl graphics (2)'!$B$17:$B$30,B846,'Apply vinyl graphics (2)'!$G$17:$G$30)) +
(SUMIF('Alum pan sign'!$B$17:$B$30,B846,'Alum pan sign'!$G$17:$G$30)) +
(SUMIF('Alum pan sign (2)'!$B$17:$B$30,B846,'Alum pan sign (2)'!$G$17:$G$30)) +
(SUMIF('Economy pan sign'!$B$17:$B$30,B846,'Economy pan sign'!$G$17:$G$30)) +
(SUMIF('Post and panel sign'!$B$17:$B$30,B846,'Post and panel sign'!$G$17:$G$30)) +
(SUMIF('Post and panel sign (2)'!$B$17:$B$30,B846,'Post and panel sign (2)'!$G$17:$G$30)) +
(SUMIF('Flat panels only'!$B$17:$B$30,B846,'Flat panels only'!$G$17:$G$30)) +
(SUMIF('Flat panels only (2)'!$B$17:$B$30,B846,'Flat panels only (2)'!$G$17:$G$30)) +
(SUMIF('Routed panel shapes'!$B$18:$B$31,B846,'Routed panel shapes'!$G$18:$G$31)) +
(SUMIF('Routed panel shapes (2)'!$B$18:$B$31,B846,'Routed panel shapes (2)'!$G$18:$G$31)) +
(SUMIF('Routed face only'!$B$17:$B$30,B846,'Routed face only'!$G$17:$G$30)) +
(SUMIF('Routed face only (2)'!$B$17:$B$30,B846,'Routed face only (2)'!$G$17:$G$30)) +
(SUMIF('Routed alum faces letters'!$B$17:$B$30,B846,'Routed alum faces letters'!$G$17:$G$30)) +
(SUMIF('Routed alum faces letters (2)'!$B$17:$B$30,B846,'Routed alum faces letters (2)'!$G$17:$G$30)) +
(SUMIF('Routed push through acrylic'!$B$17:$B$30,B846,'Routed push through acrylic'!$G$17:$G$30)) +
(SUMIF('Routed push through acrylic (2)'!$B$17:$B$30,B846,'Routed push through acrylic (2)'!$G$17:$G$30)) +
(SUMIF('Sf routed cabinet'!$B$17:$B$30,B846,'Sf routed cabinet'!$G$17:$G$30)) +
(SUMIF('Sf routed cabinet (2)'!$B$17:$B$30,B846,'Sf routed cabinet (2)'!$G$17:$G$30)) +
(SUMIF('Df routed cabinet'!$B$17:$B$30,B846,'Df routed cabinet'!$G$17:$G$30)) +
(SUMIF('Df routed cabinet (2)'!$B$17:$B$30,B846,'Df routed cabinet (2)'!$G$17:$G$30)) +
(SUMIF('Sf acrylic cabinet'!$B$17:$B$30,B846,'Sf acrylic cabinet'!$G$17:$G$30)) +
(SUMIF('Sf acrylic cabinet (2)'!$B$17:$B$30,B846,'Sf acrylic cabinet (2)'!$G$17:$G$30)) +
(SUMIF('Economy Sf acrylic'!$B$17:$B$30,B846,'Economy Sf acrylic'!$G$17:$G$30)) +
(SUMIF('Df acrylic cabinet'!$B$17:$B$30,B846,'Df acrylic cabinet'!$G$17:$G$30)) +
(SUMIF('Df acrylic cabinet (2)'!$B$17:$B$30,B846,'Df acrylic cabinet (2)'!$G$17:$G$30)) +
(SUMIF('Sf flex cabinet'!$B$17:$B$30,B846,'Sf flex cabinet'!$G$17:$G$30)) +
(SUMIF('Sf flex cabinet (2)'!$B$17:$B$30,B846,'Sf flex cabinet (2)'!$G$17:$G$30)) +
(SUMIF('Df flex cabinet'!$B$17:$B$36,B846,'Df flex cabinet'!$G$17:$G$36)) +
(SUMIF('Df flex cabinet (2)'!$B$17:$B$36,B846,'Df flex cabinet (2)'!$G$17:$G$36)) +
(SUMIF('Pole cover'!$B$17:$B$30,B846,'Pole cover'!$G$17:$G$30)) +
(SUMIF('Pole cover (2)'!$B$17:$B$30,B846,'Pole cover (2)'!$G$17:$G$30)) +
(SUMIF('Structural Steel Fab'!$B$17:$B$29,B846,'Structural Steel Fab'!$G$17:$G$29)) +
(SUMIF(Reveal!$B$17:$B$30,B846,Reveal!$G$17:$G$30)) +
(SUMIF('Reveal (2)'!$B$17:$B$30,B846,'Reveal (2)'!$G$17:$G$30)) +
(SUMIF('Crown cove top'!$B$17:$B$30,B846,'Crown cove top'!$G$17:$G$30)) +
(SUMIF('EMC assembly'!$B$17:$B$30,B846,'EMC assembly'!$G$17:$G$30)) +
(SUMIF(Crating!$B$17:$B$29,B846,Crating!$G$17:$G$29)) +
(SUMIF('LED wiring'!$B$17:$B$30,B846,'LED wiring'!$G$17:$G$30)) +
(SUMIF('Changeable copy face'!$B$17:$B$30,B846,'Changeable copy face'!$G$17:$G$30)) +
(SUMIF('Flex face assembly'!$B$17:$B$30,B846,'Flex face assembly'!$G$17:$G$30)) +
(SUMIF('Routed face assembly'!$B$17:$B$30,B846,'Routed face assembly'!$G$17:$G$30)) +
(SUMIF('Paint calculation'!$B$17:$B$30,B846,'Paint calculation'!$G$17:$G$30)) +
(SUMIF('Trimcap letter face'!$B$17:$B$30,B846,'Trimcap letter face'!$G$17:$G$30)) +
(SUMIF('Trimcap letter face (2)'!$B$17:$B$30,B846,'Trimcap letter face (2)'!$G$17:$G$30)) +
(SUMIF('Channel letter fabrication'!$B$17:$B$30,B846,'Channel letter fabrication'!$G$17:$G$30)) +
(SUMIF('Channel letter fabrication (2)'!$B$17:$B$30,B846,'Channel letter fabrication (2)'!$G$17:$G$30))</f>
        <v>0</v>
      </c>
    </row>
    <row r="847" spans="1:10">
      <c r="A847" s="28" t="str">
        <f>[1]ODBC!$A847</f>
        <v>Tie Wire-5 lb Roll</v>
      </c>
      <c r="B847" s="29" t="str">
        <f>[1]ODBC!B847</f>
        <v>46295</v>
      </c>
      <c r="C847" s="30">
        <f>IFERROR(VLOOKUP($B847,[1]ODBC!$B:$H,2,FALSE),"")</f>
        <v>0.104</v>
      </c>
      <c r="D847" s="30">
        <f>IFERROR(VLOOKUP($B847,[1]ODBC!$B:$H,3,FALSE),"")</f>
        <v>0.23400000000000001</v>
      </c>
      <c r="E847" s="30" t="str">
        <f>IFERROR(VLOOKUP($B847,[1]ODBC!$B:$H,4,FALSE),"")</f>
        <v>FT</v>
      </c>
      <c r="F847" s="31">
        <f>IFERROR(VLOOKUP($B847,[1]ODBC!$B:$H,5,FALSE),"")</f>
        <v>55.56</v>
      </c>
      <c r="G847" s="32">
        <f>[1]ODBC!G847</f>
        <v>0</v>
      </c>
      <c r="H847" s="33">
        <f>SUM([1]ODBC!H847)</f>
        <v>45623</v>
      </c>
      <c r="I847" s="41" t="str">
        <f>'Vinyl cutting'!$B$2</f>
        <v>J36938</v>
      </c>
      <c r="J847" s="42">
        <f ca="1">(SUMIF('Freeform time and material'!$B$17:$B$30,B847,'Freeform time and material'!$G$17:$G$30)) +
(SUMIF('Vinyl cutting'!$B$17:$B$30,B847,'Vinyl cutting'!$G$17:$G$30)) +
(SUMIF('Vinyl cutting (2)'!$B$17:$B$30,B847,'Vinyl cutting (2)'!$G$17:$G$30)) +
(SUMIF('Apply vinyl graphics'!$B$17:$B$30,B847,'Apply vinyl graphics'!$G$17:$G$30)) +
(SUMIF('Apply vinyl graphics (2)'!$B$17:$B$30,B847,'Apply vinyl graphics (2)'!$G$17:$G$30)) +
(SUMIF('Alum pan sign'!$B$17:$B$30,B847,'Alum pan sign'!$G$17:$G$30)) +
(SUMIF('Alum pan sign (2)'!$B$17:$B$30,B847,'Alum pan sign (2)'!$G$17:$G$30)) +
(SUMIF('Economy pan sign'!$B$17:$B$30,B847,'Economy pan sign'!$G$17:$G$30)) +
(SUMIF('Post and panel sign'!$B$17:$B$30,B847,'Post and panel sign'!$G$17:$G$30)) +
(SUMIF('Post and panel sign (2)'!$B$17:$B$30,B847,'Post and panel sign (2)'!$G$17:$G$30)) +
(SUMIF('Flat panels only'!$B$17:$B$30,B847,'Flat panels only'!$G$17:$G$30)) +
(SUMIF('Flat panels only (2)'!$B$17:$B$30,B847,'Flat panels only (2)'!$G$17:$G$30)) +
(SUMIF('Routed panel shapes'!$B$18:$B$31,B847,'Routed panel shapes'!$G$18:$G$31)) +
(SUMIF('Routed panel shapes (2)'!$B$18:$B$31,B847,'Routed panel shapes (2)'!$G$18:$G$31)) +
(SUMIF('Routed face only'!$B$17:$B$30,B847,'Routed face only'!$G$17:$G$30)) +
(SUMIF('Routed face only (2)'!$B$17:$B$30,B847,'Routed face only (2)'!$G$17:$G$30)) +
(SUMIF('Routed alum faces letters'!$B$17:$B$30,B847,'Routed alum faces letters'!$G$17:$G$30)) +
(SUMIF('Routed alum faces letters (2)'!$B$17:$B$30,B847,'Routed alum faces letters (2)'!$G$17:$G$30)) +
(SUMIF('Routed push through acrylic'!$B$17:$B$30,B847,'Routed push through acrylic'!$G$17:$G$30)) +
(SUMIF('Routed push through acrylic (2)'!$B$17:$B$30,B847,'Routed push through acrylic (2)'!$G$17:$G$30)) +
(SUMIF('Sf routed cabinet'!$B$17:$B$30,B847,'Sf routed cabinet'!$G$17:$G$30)) +
(SUMIF('Sf routed cabinet (2)'!$B$17:$B$30,B847,'Sf routed cabinet (2)'!$G$17:$G$30)) +
(SUMIF('Df routed cabinet'!$B$17:$B$30,B847,'Df routed cabinet'!$G$17:$G$30)) +
(SUMIF('Df routed cabinet (2)'!$B$17:$B$30,B847,'Df routed cabinet (2)'!$G$17:$G$30)) +
(SUMIF('Sf acrylic cabinet'!$B$17:$B$30,B847,'Sf acrylic cabinet'!$G$17:$G$30)) +
(SUMIF('Sf acrylic cabinet (2)'!$B$17:$B$30,B847,'Sf acrylic cabinet (2)'!$G$17:$G$30)) +
(SUMIF('Economy Sf acrylic'!$B$17:$B$30,B847,'Economy Sf acrylic'!$G$17:$G$30)) +
(SUMIF('Df acrylic cabinet'!$B$17:$B$30,B847,'Df acrylic cabinet'!$G$17:$G$30)) +
(SUMIF('Df acrylic cabinet (2)'!$B$17:$B$30,B847,'Df acrylic cabinet (2)'!$G$17:$G$30)) +
(SUMIF('Sf flex cabinet'!$B$17:$B$30,B847,'Sf flex cabinet'!$G$17:$G$30)) +
(SUMIF('Sf flex cabinet (2)'!$B$17:$B$30,B847,'Sf flex cabinet (2)'!$G$17:$G$30)) +
(SUMIF('Df flex cabinet'!$B$17:$B$36,B847,'Df flex cabinet'!$G$17:$G$36)) +
(SUMIF('Df flex cabinet (2)'!$B$17:$B$36,B847,'Df flex cabinet (2)'!$G$17:$G$36)) +
(SUMIF('Pole cover'!$B$17:$B$30,B847,'Pole cover'!$G$17:$G$30)) +
(SUMIF('Pole cover (2)'!$B$17:$B$30,B847,'Pole cover (2)'!$G$17:$G$30)) +
(SUMIF('Structural Steel Fab'!$B$17:$B$29,B847,'Structural Steel Fab'!$G$17:$G$29)) +
(SUMIF(Reveal!$B$17:$B$30,B847,Reveal!$G$17:$G$30)) +
(SUMIF('Reveal (2)'!$B$17:$B$30,B847,'Reveal (2)'!$G$17:$G$30)) +
(SUMIF('Crown cove top'!$B$17:$B$30,B847,'Crown cove top'!$G$17:$G$30)) +
(SUMIF('EMC assembly'!$B$17:$B$30,B847,'EMC assembly'!$G$17:$G$30)) +
(SUMIF(Crating!$B$17:$B$29,B847,Crating!$G$17:$G$29)) +
(SUMIF('LED wiring'!$B$17:$B$30,B847,'LED wiring'!$G$17:$G$30)) +
(SUMIF('Changeable copy face'!$B$17:$B$30,B847,'Changeable copy face'!$G$17:$G$30)) +
(SUMIF('Flex face assembly'!$B$17:$B$30,B847,'Flex face assembly'!$G$17:$G$30)) +
(SUMIF('Routed face assembly'!$B$17:$B$30,B847,'Routed face assembly'!$G$17:$G$30)) +
(SUMIF('Paint calculation'!$B$17:$B$30,B847,'Paint calculation'!$G$17:$G$30)) +
(SUMIF('Trimcap letter face'!$B$17:$B$30,B847,'Trimcap letter face'!$G$17:$G$30)) +
(SUMIF('Trimcap letter face (2)'!$B$17:$B$30,B847,'Trimcap letter face (2)'!$G$17:$G$30)) +
(SUMIF('Channel letter fabrication'!$B$17:$B$30,B847,'Channel letter fabrication'!$G$17:$G$30)) +
(SUMIF('Channel letter fabrication (2)'!$B$17:$B$30,B847,'Channel letter fabrication (2)'!$G$17:$G$30))</f>
        <v>0</v>
      </c>
    </row>
    <row r="848" spans="1:10">
      <c r="A848" s="28" t="str">
        <f>[1]ODBC!$A848</f>
        <v>10 Amp Fuse</v>
      </c>
      <c r="B848" s="29" t="str">
        <f>[1]ODBC!B848</f>
        <v>46310</v>
      </c>
      <c r="C848" s="30">
        <f>IFERROR(VLOOKUP($B848,[1]ODBC!$B:$H,2,FALSE),"")</f>
        <v>2.88</v>
      </c>
      <c r="D848" s="30">
        <f>IFERROR(VLOOKUP($B848,[1]ODBC!$B:$H,3,FALSE),"")</f>
        <v>5.1849999999999996</v>
      </c>
      <c r="E848" s="30" t="str">
        <f>IFERROR(VLOOKUP($B848,[1]ODBC!$B:$H,4,FALSE),"")</f>
        <v>EA</v>
      </c>
      <c r="F848" s="31">
        <f>IFERROR(VLOOKUP($B848,[1]ODBC!$B:$H,5,FALSE),"")</f>
        <v>44.45</v>
      </c>
      <c r="G848" s="32">
        <f>[1]ODBC!G848</f>
        <v>0</v>
      </c>
      <c r="H848" s="33">
        <f>SUM([1]ODBC!H848)</f>
        <v>0</v>
      </c>
      <c r="I848" s="41" t="str">
        <f>'Vinyl cutting'!$B$2</f>
        <v>J36938</v>
      </c>
      <c r="J848" s="42">
        <f ca="1">(SUMIF('Freeform time and material'!$B$17:$B$30,B848,'Freeform time and material'!$G$17:$G$30)) +
(SUMIF('Vinyl cutting'!$B$17:$B$30,B848,'Vinyl cutting'!$G$17:$G$30)) +
(SUMIF('Vinyl cutting (2)'!$B$17:$B$30,B848,'Vinyl cutting (2)'!$G$17:$G$30)) +
(SUMIF('Apply vinyl graphics'!$B$17:$B$30,B848,'Apply vinyl graphics'!$G$17:$G$30)) +
(SUMIF('Apply vinyl graphics (2)'!$B$17:$B$30,B848,'Apply vinyl graphics (2)'!$G$17:$G$30)) +
(SUMIF('Alum pan sign'!$B$17:$B$30,B848,'Alum pan sign'!$G$17:$G$30)) +
(SUMIF('Alum pan sign (2)'!$B$17:$B$30,B848,'Alum pan sign (2)'!$G$17:$G$30)) +
(SUMIF('Economy pan sign'!$B$17:$B$30,B848,'Economy pan sign'!$G$17:$G$30)) +
(SUMIF('Post and panel sign'!$B$17:$B$30,B848,'Post and panel sign'!$G$17:$G$30)) +
(SUMIF('Post and panel sign (2)'!$B$17:$B$30,B848,'Post and panel sign (2)'!$G$17:$G$30)) +
(SUMIF('Flat panels only'!$B$17:$B$30,B848,'Flat panels only'!$G$17:$G$30)) +
(SUMIF('Flat panels only (2)'!$B$17:$B$30,B848,'Flat panels only (2)'!$G$17:$G$30)) +
(SUMIF('Routed panel shapes'!$B$18:$B$31,B848,'Routed panel shapes'!$G$18:$G$31)) +
(SUMIF('Routed panel shapes (2)'!$B$18:$B$31,B848,'Routed panel shapes (2)'!$G$18:$G$31)) +
(SUMIF('Routed face only'!$B$17:$B$30,B848,'Routed face only'!$G$17:$G$30)) +
(SUMIF('Routed face only (2)'!$B$17:$B$30,B848,'Routed face only (2)'!$G$17:$G$30)) +
(SUMIF('Routed alum faces letters'!$B$17:$B$30,B848,'Routed alum faces letters'!$G$17:$G$30)) +
(SUMIF('Routed alum faces letters (2)'!$B$17:$B$30,B848,'Routed alum faces letters (2)'!$G$17:$G$30)) +
(SUMIF('Routed push through acrylic'!$B$17:$B$30,B848,'Routed push through acrylic'!$G$17:$G$30)) +
(SUMIF('Routed push through acrylic (2)'!$B$17:$B$30,B848,'Routed push through acrylic (2)'!$G$17:$G$30)) +
(SUMIF('Sf routed cabinet'!$B$17:$B$30,B848,'Sf routed cabinet'!$G$17:$G$30)) +
(SUMIF('Sf routed cabinet (2)'!$B$17:$B$30,B848,'Sf routed cabinet (2)'!$G$17:$G$30)) +
(SUMIF('Df routed cabinet'!$B$17:$B$30,B848,'Df routed cabinet'!$G$17:$G$30)) +
(SUMIF('Df routed cabinet (2)'!$B$17:$B$30,B848,'Df routed cabinet (2)'!$G$17:$G$30)) +
(SUMIF('Sf acrylic cabinet'!$B$17:$B$30,B848,'Sf acrylic cabinet'!$G$17:$G$30)) +
(SUMIF('Sf acrylic cabinet (2)'!$B$17:$B$30,B848,'Sf acrylic cabinet (2)'!$G$17:$G$30)) +
(SUMIF('Economy Sf acrylic'!$B$17:$B$30,B848,'Economy Sf acrylic'!$G$17:$G$30)) +
(SUMIF('Df acrylic cabinet'!$B$17:$B$30,B848,'Df acrylic cabinet'!$G$17:$G$30)) +
(SUMIF('Df acrylic cabinet (2)'!$B$17:$B$30,B848,'Df acrylic cabinet (2)'!$G$17:$G$30)) +
(SUMIF('Sf flex cabinet'!$B$17:$B$30,B848,'Sf flex cabinet'!$G$17:$G$30)) +
(SUMIF('Sf flex cabinet (2)'!$B$17:$B$30,B848,'Sf flex cabinet (2)'!$G$17:$G$30)) +
(SUMIF('Df flex cabinet'!$B$17:$B$36,B848,'Df flex cabinet'!$G$17:$G$36)) +
(SUMIF('Df flex cabinet (2)'!$B$17:$B$36,B848,'Df flex cabinet (2)'!$G$17:$G$36)) +
(SUMIF('Pole cover'!$B$17:$B$30,B848,'Pole cover'!$G$17:$G$30)) +
(SUMIF('Pole cover (2)'!$B$17:$B$30,B848,'Pole cover (2)'!$G$17:$G$30)) +
(SUMIF('Structural Steel Fab'!$B$17:$B$29,B848,'Structural Steel Fab'!$G$17:$G$29)) +
(SUMIF(Reveal!$B$17:$B$30,B848,Reveal!$G$17:$G$30)) +
(SUMIF('Reveal (2)'!$B$17:$B$30,B848,'Reveal (2)'!$G$17:$G$30)) +
(SUMIF('Crown cove top'!$B$17:$B$30,B848,'Crown cove top'!$G$17:$G$30)) +
(SUMIF('EMC assembly'!$B$17:$B$30,B848,'EMC assembly'!$G$17:$G$30)) +
(SUMIF(Crating!$B$17:$B$29,B848,Crating!$G$17:$G$29)) +
(SUMIF('LED wiring'!$B$17:$B$30,B848,'LED wiring'!$G$17:$G$30)) +
(SUMIF('Changeable copy face'!$B$17:$B$30,B848,'Changeable copy face'!$G$17:$G$30)) +
(SUMIF('Flex face assembly'!$B$17:$B$30,B848,'Flex face assembly'!$G$17:$G$30)) +
(SUMIF('Routed face assembly'!$B$17:$B$30,B848,'Routed face assembly'!$G$17:$G$30)) +
(SUMIF('Paint calculation'!$B$17:$B$30,B848,'Paint calculation'!$G$17:$G$30)) +
(SUMIF('Trimcap letter face'!$B$17:$B$30,B848,'Trimcap letter face'!$G$17:$G$30)) +
(SUMIF('Trimcap letter face (2)'!$B$17:$B$30,B848,'Trimcap letter face (2)'!$G$17:$G$30)) +
(SUMIF('Channel letter fabrication'!$B$17:$B$30,B848,'Channel letter fabrication'!$G$17:$G$30)) +
(SUMIF('Channel letter fabrication (2)'!$B$17:$B$30,B848,'Channel letter fabrication (2)'!$G$17:$G$30))</f>
        <v>0</v>
      </c>
    </row>
    <row r="849" spans="1:10">
      <c r="A849" s="28" t="str">
        <f>[1]ODBC!$A849</f>
        <v>HLR Fuse Holder</v>
      </c>
      <c r="B849" s="29" t="str">
        <f>[1]ODBC!B849</f>
        <v>46320</v>
      </c>
      <c r="C849" s="30">
        <f>IFERROR(VLOOKUP($B849,[1]ODBC!$B:$H,2,FALSE),"")</f>
        <v>5.335</v>
      </c>
      <c r="D849" s="30">
        <f>IFERROR(VLOOKUP($B849,[1]ODBC!$B:$H,3,FALSE),"")</f>
        <v>9.6039999999999992</v>
      </c>
      <c r="E849" s="30" t="str">
        <f>IFERROR(VLOOKUP($B849,[1]ODBC!$B:$H,4,FALSE),"")</f>
        <v>EA</v>
      </c>
      <c r="F849" s="31">
        <f>IFERROR(VLOOKUP($B849,[1]ODBC!$B:$H,5,FALSE),"")</f>
        <v>44.45</v>
      </c>
      <c r="G849" s="32">
        <f>[1]ODBC!G849</f>
        <v>0</v>
      </c>
      <c r="H849" s="33">
        <f>SUM([1]ODBC!H849)</f>
        <v>44971</v>
      </c>
      <c r="I849" s="41" t="str">
        <f>'Vinyl cutting'!$B$2</f>
        <v>J36938</v>
      </c>
      <c r="J849" s="42">
        <f ca="1">(SUMIF('Freeform time and material'!$B$17:$B$30,B849,'Freeform time and material'!$G$17:$G$30)) +
(SUMIF('Vinyl cutting'!$B$17:$B$30,B849,'Vinyl cutting'!$G$17:$G$30)) +
(SUMIF('Vinyl cutting (2)'!$B$17:$B$30,B849,'Vinyl cutting (2)'!$G$17:$G$30)) +
(SUMIF('Apply vinyl graphics'!$B$17:$B$30,B849,'Apply vinyl graphics'!$G$17:$G$30)) +
(SUMIF('Apply vinyl graphics (2)'!$B$17:$B$30,B849,'Apply vinyl graphics (2)'!$G$17:$G$30)) +
(SUMIF('Alum pan sign'!$B$17:$B$30,B849,'Alum pan sign'!$G$17:$G$30)) +
(SUMIF('Alum pan sign (2)'!$B$17:$B$30,B849,'Alum pan sign (2)'!$G$17:$G$30)) +
(SUMIF('Economy pan sign'!$B$17:$B$30,B849,'Economy pan sign'!$G$17:$G$30)) +
(SUMIF('Post and panel sign'!$B$17:$B$30,B849,'Post and panel sign'!$G$17:$G$30)) +
(SUMIF('Post and panel sign (2)'!$B$17:$B$30,B849,'Post and panel sign (2)'!$G$17:$G$30)) +
(SUMIF('Flat panels only'!$B$17:$B$30,B849,'Flat panels only'!$G$17:$G$30)) +
(SUMIF('Flat panels only (2)'!$B$17:$B$30,B849,'Flat panels only (2)'!$G$17:$G$30)) +
(SUMIF('Routed panel shapes'!$B$18:$B$31,B849,'Routed panel shapes'!$G$18:$G$31)) +
(SUMIF('Routed panel shapes (2)'!$B$18:$B$31,B849,'Routed panel shapes (2)'!$G$18:$G$31)) +
(SUMIF('Routed face only'!$B$17:$B$30,B849,'Routed face only'!$G$17:$G$30)) +
(SUMIF('Routed face only (2)'!$B$17:$B$30,B849,'Routed face only (2)'!$G$17:$G$30)) +
(SUMIF('Routed alum faces letters'!$B$17:$B$30,B849,'Routed alum faces letters'!$G$17:$G$30)) +
(SUMIF('Routed alum faces letters (2)'!$B$17:$B$30,B849,'Routed alum faces letters (2)'!$G$17:$G$30)) +
(SUMIF('Routed push through acrylic'!$B$17:$B$30,B849,'Routed push through acrylic'!$G$17:$G$30)) +
(SUMIF('Routed push through acrylic (2)'!$B$17:$B$30,B849,'Routed push through acrylic (2)'!$G$17:$G$30)) +
(SUMIF('Sf routed cabinet'!$B$17:$B$30,B849,'Sf routed cabinet'!$G$17:$G$30)) +
(SUMIF('Sf routed cabinet (2)'!$B$17:$B$30,B849,'Sf routed cabinet (2)'!$G$17:$G$30)) +
(SUMIF('Df routed cabinet'!$B$17:$B$30,B849,'Df routed cabinet'!$G$17:$G$30)) +
(SUMIF('Df routed cabinet (2)'!$B$17:$B$30,B849,'Df routed cabinet (2)'!$G$17:$G$30)) +
(SUMIF('Sf acrylic cabinet'!$B$17:$B$30,B849,'Sf acrylic cabinet'!$G$17:$G$30)) +
(SUMIF('Sf acrylic cabinet (2)'!$B$17:$B$30,B849,'Sf acrylic cabinet (2)'!$G$17:$G$30)) +
(SUMIF('Economy Sf acrylic'!$B$17:$B$30,B849,'Economy Sf acrylic'!$G$17:$G$30)) +
(SUMIF('Df acrylic cabinet'!$B$17:$B$30,B849,'Df acrylic cabinet'!$G$17:$G$30)) +
(SUMIF('Df acrylic cabinet (2)'!$B$17:$B$30,B849,'Df acrylic cabinet (2)'!$G$17:$G$30)) +
(SUMIF('Sf flex cabinet'!$B$17:$B$30,B849,'Sf flex cabinet'!$G$17:$G$30)) +
(SUMIF('Sf flex cabinet (2)'!$B$17:$B$30,B849,'Sf flex cabinet (2)'!$G$17:$G$30)) +
(SUMIF('Df flex cabinet'!$B$17:$B$36,B849,'Df flex cabinet'!$G$17:$G$36)) +
(SUMIF('Df flex cabinet (2)'!$B$17:$B$36,B849,'Df flex cabinet (2)'!$G$17:$G$36)) +
(SUMIF('Pole cover'!$B$17:$B$30,B849,'Pole cover'!$G$17:$G$30)) +
(SUMIF('Pole cover (2)'!$B$17:$B$30,B849,'Pole cover (2)'!$G$17:$G$30)) +
(SUMIF('Structural Steel Fab'!$B$17:$B$29,B849,'Structural Steel Fab'!$G$17:$G$29)) +
(SUMIF(Reveal!$B$17:$B$30,B849,Reveal!$G$17:$G$30)) +
(SUMIF('Reveal (2)'!$B$17:$B$30,B849,'Reveal (2)'!$G$17:$G$30)) +
(SUMIF('Crown cove top'!$B$17:$B$30,B849,'Crown cove top'!$G$17:$G$30)) +
(SUMIF('EMC assembly'!$B$17:$B$30,B849,'EMC assembly'!$G$17:$G$30)) +
(SUMIF(Crating!$B$17:$B$29,B849,Crating!$G$17:$G$29)) +
(SUMIF('LED wiring'!$B$17:$B$30,B849,'LED wiring'!$G$17:$G$30)) +
(SUMIF('Changeable copy face'!$B$17:$B$30,B849,'Changeable copy face'!$G$17:$G$30)) +
(SUMIF('Flex face assembly'!$B$17:$B$30,B849,'Flex face assembly'!$G$17:$G$30)) +
(SUMIF('Routed face assembly'!$B$17:$B$30,B849,'Routed face assembly'!$G$17:$G$30)) +
(SUMIF('Paint calculation'!$B$17:$B$30,B849,'Paint calculation'!$G$17:$G$30)) +
(SUMIF('Trimcap letter face'!$B$17:$B$30,B849,'Trimcap letter face'!$G$17:$G$30)) +
(SUMIF('Trimcap letter face (2)'!$B$17:$B$30,B849,'Trimcap letter face (2)'!$G$17:$G$30)) +
(SUMIF('Channel letter fabrication'!$B$17:$B$30,B849,'Channel letter fabrication'!$G$17:$G$30)) +
(SUMIF('Channel letter fabrication (2)'!$B$17:$B$30,B849,'Channel letter fabrication (2)'!$G$17:$G$30))</f>
        <v>0</v>
      </c>
    </row>
    <row r="850" spans="1:10">
      <c r="A850" s="28" t="str">
        <f>[1]ODBC!$A850</f>
        <v>Blue (small) Wirenuts Ideal</v>
      </c>
      <c r="B850" s="29" t="str">
        <f>[1]ODBC!B850</f>
        <v>46325</v>
      </c>
      <c r="C850" s="30">
        <f>IFERROR(VLOOKUP($B850,[1]ODBC!$B:$H,2,FALSE),"")</f>
        <v>0.115</v>
      </c>
      <c r="D850" s="30">
        <f>IFERROR(VLOOKUP($B850,[1]ODBC!$B:$H,3,FALSE),"")</f>
        <v>0.20699999999999999</v>
      </c>
      <c r="E850" s="30" t="str">
        <f>IFERROR(VLOOKUP($B850,[1]ODBC!$B:$H,4,FALSE),"")</f>
        <v>EA</v>
      </c>
      <c r="F850" s="31">
        <f>IFERROR(VLOOKUP($B850,[1]ODBC!$B:$H,5,FALSE),"")</f>
        <v>44.45</v>
      </c>
      <c r="G850" s="32">
        <f>[1]ODBC!G850</f>
        <v>0</v>
      </c>
      <c r="H850" s="33">
        <f>SUM([1]ODBC!H850)</f>
        <v>46042</v>
      </c>
      <c r="I850" s="41" t="str">
        <f>'Vinyl cutting'!$B$2</f>
        <v>J36938</v>
      </c>
      <c r="J850" s="42">
        <f ca="1">(SUMIF('Freeform time and material'!$B$17:$B$30,B850,'Freeform time and material'!$G$17:$G$30)) +
(SUMIF('Vinyl cutting'!$B$17:$B$30,B850,'Vinyl cutting'!$G$17:$G$30)) +
(SUMIF('Vinyl cutting (2)'!$B$17:$B$30,B850,'Vinyl cutting (2)'!$G$17:$G$30)) +
(SUMIF('Apply vinyl graphics'!$B$17:$B$30,B850,'Apply vinyl graphics'!$G$17:$G$30)) +
(SUMIF('Apply vinyl graphics (2)'!$B$17:$B$30,B850,'Apply vinyl graphics (2)'!$G$17:$G$30)) +
(SUMIF('Alum pan sign'!$B$17:$B$30,B850,'Alum pan sign'!$G$17:$G$30)) +
(SUMIF('Alum pan sign (2)'!$B$17:$B$30,B850,'Alum pan sign (2)'!$G$17:$G$30)) +
(SUMIF('Economy pan sign'!$B$17:$B$30,B850,'Economy pan sign'!$G$17:$G$30)) +
(SUMIF('Post and panel sign'!$B$17:$B$30,B850,'Post and panel sign'!$G$17:$G$30)) +
(SUMIF('Post and panel sign (2)'!$B$17:$B$30,B850,'Post and panel sign (2)'!$G$17:$G$30)) +
(SUMIF('Flat panels only'!$B$17:$B$30,B850,'Flat panels only'!$G$17:$G$30)) +
(SUMIF('Flat panels only (2)'!$B$17:$B$30,B850,'Flat panels only (2)'!$G$17:$G$30)) +
(SUMIF('Routed panel shapes'!$B$18:$B$31,B850,'Routed panel shapes'!$G$18:$G$31)) +
(SUMIF('Routed panel shapes (2)'!$B$18:$B$31,B850,'Routed panel shapes (2)'!$G$18:$G$31)) +
(SUMIF('Routed face only'!$B$17:$B$30,B850,'Routed face only'!$G$17:$G$30)) +
(SUMIF('Routed face only (2)'!$B$17:$B$30,B850,'Routed face only (2)'!$G$17:$G$30)) +
(SUMIF('Routed alum faces letters'!$B$17:$B$30,B850,'Routed alum faces letters'!$G$17:$G$30)) +
(SUMIF('Routed alum faces letters (2)'!$B$17:$B$30,B850,'Routed alum faces letters (2)'!$G$17:$G$30)) +
(SUMIF('Routed push through acrylic'!$B$17:$B$30,B850,'Routed push through acrylic'!$G$17:$G$30)) +
(SUMIF('Routed push through acrylic (2)'!$B$17:$B$30,B850,'Routed push through acrylic (2)'!$G$17:$G$30)) +
(SUMIF('Sf routed cabinet'!$B$17:$B$30,B850,'Sf routed cabinet'!$G$17:$G$30)) +
(SUMIF('Sf routed cabinet (2)'!$B$17:$B$30,B850,'Sf routed cabinet (2)'!$G$17:$G$30)) +
(SUMIF('Df routed cabinet'!$B$17:$B$30,B850,'Df routed cabinet'!$G$17:$G$30)) +
(SUMIF('Df routed cabinet (2)'!$B$17:$B$30,B850,'Df routed cabinet (2)'!$G$17:$G$30)) +
(SUMIF('Sf acrylic cabinet'!$B$17:$B$30,B850,'Sf acrylic cabinet'!$G$17:$G$30)) +
(SUMIF('Sf acrylic cabinet (2)'!$B$17:$B$30,B850,'Sf acrylic cabinet (2)'!$G$17:$G$30)) +
(SUMIF('Economy Sf acrylic'!$B$17:$B$30,B850,'Economy Sf acrylic'!$G$17:$G$30)) +
(SUMIF('Df acrylic cabinet'!$B$17:$B$30,B850,'Df acrylic cabinet'!$G$17:$G$30)) +
(SUMIF('Df acrylic cabinet (2)'!$B$17:$B$30,B850,'Df acrylic cabinet (2)'!$G$17:$G$30)) +
(SUMIF('Sf flex cabinet'!$B$17:$B$30,B850,'Sf flex cabinet'!$G$17:$G$30)) +
(SUMIF('Sf flex cabinet (2)'!$B$17:$B$30,B850,'Sf flex cabinet (2)'!$G$17:$G$30)) +
(SUMIF('Df flex cabinet'!$B$17:$B$36,B850,'Df flex cabinet'!$G$17:$G$36)) +
(SUMIF('Df flex cabinet (2)'!$B$17:$B$36,B850,'Df flex cabinet (2)'!$G$17:$G$36)) +
(SUMIF('Pole cover'!$B$17:$B$30,B850,'Pole cover'!$G$17:$G$30)) +
(SUMIF('Pole cover (2)'!$B$17:$B$30,B850,'Pole cover (2)'!$G$17:$G$30)) +
(SUMIF('Structural Steel Fab'!$B$17:$B$29,B850,'Structural Steel Fab'!$G$17:$G$29)) +
(SUMIF(Reveal!$B$17:$B$30,B850,Reveal!$G$17:$G$30)) +
(SUMIF('Reveal (2)'!$B$17:$B$30,B850,'Reveal (2)'!$G$17:$G$30)) +
(SUMIF('Crown cove top'!$B$17:$B$30,B850,'Crown cove top'!$G$17:$G$30)) +
(SUMIF('EMC assembly'!$B$17:$B$30,B850,'EMC assembly'!$G$17:$G$30)) +
(SUMIF(Crating!$B$17:$B$29,B850,Crating!$G$17:$G$29)) +
(SUMIF('LED wiring'!$B$17:$B$30,B850,'LED wiring'!$G$17:$G$30)) +
(SUMIF('Changeable copy face'!$B$17:$B$30,B850,'Changeable copy face'!$G$17:$G$30)) +
(SUMIF('Flex face assembly'!$B$17:$B$30,B850,'Flex face assembly'!$G$17:$G$30)) +
(SUMIF('Routed face assembly'!$B$17:$B$30,B850,'Routed face assembly'!$G$17:$G$30)) +
(SUMIF('Paint calculation'!$B$17:$B$30,B850,'Paint calculation'!$G$17:$G$30)) +
(SUMIF('Trimcap letter face'!$B$17:$B$30,B850,'Trimcap letter face'!$G$17:$G$30)) +
(SUMIF('Trimcap letter face (2)'!$B$17:$B$30,B850,'Trimcap letter face (2)'!$G$17:$G$30)) +
(SUMIF('Channel letter fabrication'!$B$17:$B$30,B850,'Channel letter fabrication'!$G$17:$G$30)) +
(SUMIF('Channel letter fabrication (2)'!$B$17:$B$30,B850,'Channel letter fabrication (2)'!$G$17:$G$30))</f>
        <v>0</v>
      </c>
    </row>
    <row r="851" spans="1:10">
      <c r="A851" s="28" t="str">
        <f>[1]ODBC!$A851</f>
        <v>#3 Gray Wirenuts</v>
      </c>
      <c r="B851" s="29" t="str">
        <f>[1]ODBC!B851</f>
        <v>46330</v>
      </c>
      <c r="C851" s="30">
        <f>IFERROR(VLOOKUP($B851,[1]ODBC!$B:$H,2,FALSE),"")</f>
        <v>8.1000000000000003E-2</v>
      </c>
      <c r="D851" s="30">
        <f>IFERROR(VLOOKUP($B851,[1]ODBC!$B:$H,3,FALSE),"")</f>
        <v>0.14599999999999999</v>
      </c>
      <c r="E851" s="30" t="str">
        <f>IFERROR(VLOOKUP($B851,[1]ODBC!$B:$H,4,FALSE),"")</f>
        <v>EA</v>
      </c>
      <c r="F851" s="31">
        <f>IFERROR(VLOOKUP($B851,[1]ODBC!$B:$H,5,FALSE),"")</f>
        <v>44.45</v>
      </c>
      <c r="G851" s="32">
        <f>[1]ODBC!G851</f>
        <v>0</v>
      </c>
      <c r="H851" s="33">
        <f>SUM([1]ODBC!H851)</f>
        <v>45887</v>
      </c>
      <c r="I851" s="41" t="str">
        <f>'Vinyl cutting'!$B$2</f>
        <v>J36938</v>
      </c>
      <c r="J851" s="42">
        <f ca="1">(SUMIF('Freeform time and material'!$B$17:$B$30,B851,'Freeform time and material'!$G$17:$G$30)) +
(SUMIF('Vinyl cutting'!$B$17:$B$30,B851,'Vinyl cutting'!$G$17:$G$30)) +
(SUMIF('Vinyl cutting (2)'!$B$17:$B$30,B851,'Vinyl cutting (2)'!$G$17:$G$30)) +
(SUMIF('Apply vinyl graphics'!$B$17:$B$30,B851,'Apply vinyl graphics'!$G$17:$G$30)) +
(SUMIF('Apply vinyl graphics (2)'!$B$17:$B$30,B851,'Apply vinyl graphics (2)'!$G$17:$G$30)) +
(SUMIF('Alum pan sign'!$B$17:$B$30,B851,'Alum pan sign'!$G$17:$G$30)) +
(SUMIF('Alum pan sign (2)'!$B$17:$B$30,B851,'Alum pan sign (2)'!$G$17:$G$30)) +
(SUMIF('Economy pan sign'!$B$17:$B$30,B851,'Economy pan sign'!$G$17:$G$30)) +
(SUMIF('Post and panel sign'!$B$17:$B$30,B851,'Post and panel sign'!$G$17:$G$30)) +
(SUMIF('Post and panel sign (2)'!$B$17:$B$30,B851,'Post and panel sign (2)'!$G$17:$G$30)) +
(SUMIF('Flat panels only'!$B$17:$B$30,B851,'Flat panels only'!$G$17:$G$30)) +
(SUMIF('Flat panels only (2)'!$B$17:$B$30,B851,'Flat panels only (2)'!$G$17:$G$30)) +
(SUMIF('Routed panel shapes'!$B$18:$B$31,B851,'Routed panel shapes'!$G$18:$G$31)) +
(SUMIF('Routed panel shapes (2)'!$B$18:$B$31,B851,'Routed panel shapes (2)'!$G$18:$G$31)) +
(SUMIF('Routed face only'!$B$17:$B$30,B851,'Routed face only'!$G$17:$G$30)) +
(SUMIF('Routed face only (2)'!$B$17:$B$30,B851,'Routed face only (2)'!$G$17:$G$30)) +
(SUMIF('Routed alum faces letters'!$B$17:$B$30,B851,'Routed alum faces letters'!$G$17:$G$30)) +
(SUMIF('Routed alum faces letters (2)'!$B$17:$B$30,B851,'Routed alum faces letters (2)'!$G$17:$G$30)) +
(SUMIF('Routed push through acrylic'!$B$17:$B$30,B851,'Routed push through acrylic'!$G$17:$G$30)) +
(SUMIF('Routed push through acrylic (2)'!$B$17:$B$30,B851,'Routed push through acrylic (2)'!$G$17:$G$30)) +
(SUMIF('Sf routed cabinet'!$B$17:$B$30,B851,'Sf routed cabinet'!$G$17:$G$30)) +
(SUMIF('Sf routed cabinet (2)'!$B$17:$B$30,B851,'Sf routed cabinet (2)'!$G$17:$G$30)) +
(SUMIF('Df routed cabinet'!$B$17:$B$30,B851,'Df routed cabinet'!$G$17:$G$30)) +
(SUMIF('Df routed cabinet (2)'!$B$17:$B$30,B851,'Df routed cabinet (2)'!$G$17:$G$30)) +
(SUMIF('Sf acrylic cabinet'!$B$17:$B$30,B851,'Sf acrylic cabinet'!$G$17:$G$30)) +
(SUMIF('Sf acrylic cabinet (2)'!$B$17:$B$30,B851,'Sf acrylic cabinet (2)'!$G$17:$G$30)) +
(SUMIF('Economy Sf acrylic'!$B$17:$B$30,B851,'Economy Sf acrylic'!$G$17:$G$30)) +
(SUMIF('Df acrylic cabinet'!$B$17:$B$30,B851,'Df acrylic cabinet'!$G$17:$G$30)) +
(SUMIF('Df acrylic cabinet (2)'!$B$17:$B$30,B851,'Df acrylic cabinet (2)'!$G$17:$G$30)) +
(SUMIF('Sf flex cabinet'!$B$17:$B$30,B851,'Sf flex cabinet'!$G$17:$G$30)) +
(SUMIF('Sf flex cabinet (2)'!$B$17:$B$30,B851,'Sf flex cabinet (2)'!$G$17:$G$30)) +
(SUMIF('Df flex cabinet'!$B$17:$B$36,B851,'Df flex cabinet'!$G$17:$G$36)) +
(SUMIF('Df flex cabinet (2)'!$B$17:$B$36,B851,'Df flex cabinet (2)'!$G$17:$G$36)) +
(SUMIF('Pole cover'!$B$17:$B$30,B851,'Pole cover'!$G$17:$G$30)) +
(SUMIF('Pole cover (2)'!$B$17:$B$30,B851,'Pole cover (2)'!$G$17:$G$30)) +
(SUMIF('Structural Steel Fab'!$B$17:$B$29,B851,'Structural Steel Fab'!$G$17:$G$29)) +
(SUMIF(Reveal!$B$17:$B$30,B851,Reveal!$G$17:$G$30)) +
(SUMIF('Reveal (2)'!$B$17:$B$30,B851,'Reveal (2)'!$G$17:$G$30)) +
(SUMIF('Crown cove top'!$B$17:$B$30,B851,'Crown cove top'!$G$17:$G$30)) +
(SUMIF('EMC assembly'!$B$17:$B$30,B851,'EMC assembly'!$G$17:$G$30)) +
(SUMIF(Crating!$B$17:$B$29,B851,Crating!$G$17:$G$29)) +
(SUMIF('LED wiring'!$B$17:$B$30,B851,'LED wiring'!$G$17:$G$30)) +
(SUMIF('Changeable copy face'!$B$17:$B$30,B851,'Changeable copy face'!$G$17:$G$30)) +
(SUMIF('Flex face assembly'!$B$17:$B$30,B851,'Flex face assembly'!$G$17:$G$30)) +
(SUMIF('Routed face assembly'!$B$17:$B$30,B851,'Routed face assembly'!$G$17:$G$30)) +
(SUMIF('Paint calculation'!$B$17:$B$30,B851,'Paint calculation'!$G$17:$G$30)) +
(SUMIF('Trimcap letter face'!$B$17:$B$30,B851,'Trimcap letter face'!$G$17:$G$30)) +
(SUMIF('Trimcap letter face (2)'!$B$17:$B$30,B851,'Trimcap letter face (2)'!$G$17:$G$30)) +
(SUMIF('Channel letter fabrication'!$B$17:$B$30,B851,'Channel letter fabrication'!$G$17:$G$30)) +
(SUMIF('Channel letter fabrication (2)'!$B$17:$B$30,B851,'Channel letter fabrication (2)'!$G$17:$G$30))</f>
        <v>0</v>
      </c>
    </row>
    <row r="852" spans="1:10">
      <c r="A852" s="28" t="str">
        <f>[1]ODBC!$A852</f>
        <v>Yellow Wirenuts Ideal(451)</v>
      </c>
      <c r="B852" s="29" t="str">
        <f>[1]ODBC!B852</f>
        <v>46335</v>
      </c>
      <c r="C852" s="30">
        <f>IFERROR(VLOOKUP($B852,[1]ODBC!$B:$H,2,FALSE),"")</f>
        <v>0.13900000000000001</v>
      </c>
      <c r="D852" s="30">
        <f>IFERROR(VLOOKUP($B852,[1]ODBC!$B:$H,3,FALSE),"")</f>
        <v>0.25</v>
      </c>
      <c r="E852" s="30" t="str">
        <f>IFERROR(VLOOKUP($B852,[1]ODBC!$B:$H,4,FALSE),"")</f>
        <v>EA</v>
      </c>
      <c r="F852" s="31">
        <f>IFERROR(VLOOKUP($B852,[1]ODBC!$B:$H,5,FALSE),"")</f>
        <v>44.45</v>
      </c>
      <c r="G852" s="32">
        <f>[1]ODBC!G852</f>
        <v>0</v>
      </c>
      <c r="H852" s="33">
        <f>SUM([1]ODBC!H852)</f>
        <v>46042</v>
      </c>
      <c r="I852" s="41" t="str">
        <f>'Vinyl cutting'!$B$2</f>
        <v>J36938</v>
      </c>
      <c r="J852" s="42">
        <f ca="1">(SUMIF('Freeform time and material'!$B$17:$B$30,B852,'Freeform time and material'!$G$17:$G$30)) +
(SUMIF('Vinyl cutting'!$B$17:$B$30,B852,'Vinyl cutting'!$G$17:$G$30)) +
(SUMIF('Vinyl cutting (2)'!$B$17:$B$30,B852,'Vinyl cutting (2)'!$G$17:$G$30)) +
(SUMIF('Apply vinyl graphics'!$B$17:$B$30,B852,'Apply vinyl graphics'!$G$17:$G$30)) +
(SUMIF('Apply vinyl graphics (2)'!$B$17:$B$30,B852,'Apply vinyl graphics (2)'!$G$17:$G$30)) +
(SUMIF('Alum pan sign'!$B$17:$B$30,B852,'Alum pan sign'!$G$17:$G$30)) +
(SUMIF('Alum pan sign (2)'!$B$17:$B$30,B852,'Alum pan sign (2)'!$G$17:$G$30)) +
(SUMIF('Economy pan sign'!$B$17:$B$30,B852,'Economy pan sign'!$G$17:$G$30)) +
(SUMIF('Post and panel sign'!$B$17:$B$30,B852,'Post and panel sign'!$G$17:$G$30)) +
(SUMIF('Post and panel sign (2)'!$B$17:$B$30,B852,'Post and panel sign (2)'!$G$17:$G$30)) +
(SUMIF('Flat panels only'!$B$17:$B$30,B852,'Flat panels only'!$G$17:$G$30)) +
(SUMIF('Flat panels only (2)'!$B$17:$B$30,B852,'Flat panels only (2)'!$G$17:$G$30)) +
(SUMIF('Routed panel shapes'!$B$18:$B$31,B852,'Routed panel shapes'!$G$18:$G$31)) +
(SUMIF('Routed panel shapes (2)'!$B$18:$B$31,B852,'Routed panel shapes (2)'!$G$18:$G$31)) +
(SUMIF('Routed face only'!$B$17:$B$30,B852,'Routed face only'!$G$17:$G$30)) +
(SUMIF('Routed face only (2)'!$B$17:$B$30,B852,'Routed face only (2)'!$G$17:$G$30)) +
(SUMIF('Routed alum faces letters'!$B$17:$B$30,B852,'Routed alum faces letters'!$G$17:$G$30)) +
(SUMIF('Routed alum faces letters (2)'!$B$17:$B$30,B852,'Routed alum faces letters (2)'!$G$17:$G$30)) +
(SUMIF('Routed push through acrylic'!$B$17:$B$30,B852,'Routed push through acrylic'!$G$17:$G$30)) +
(SUMIF('Routed push through acrylic (2)'!$B$17:$B$30,B852,'Routed push through acrylic (2)'!$G$17:$G$30)) +
(SUMIF('Sf routed cabinet'!$B$17:$B$30,B852,'Sf routed cabinet'!$G$17:$G$30)) +
(SUMIF('Sf routed cabinet (2)'!$B$17:$B$30,B852,'Sf routed cabinet (2)'!$G$17:$G$30)) +
(SUMIF('Df routed cabinet'!$B$17:$B$30,B852,'Df routed cabinet'!$G$17:$G$30)) +
(SUMIF('Df routed cabinet (2)'!$B$17:$B$30,B852,'Df routed cabinet (2)'!$G$17:$G$30)) +
(SUMIF('Sf acrylic cabinet'!$B$17:$B$30,B852,'Sf acrylic cabinet'!$G$17:$G$30)) +
(SUMIF('Sf acrylic cabinet (2)'!$B$17:$B$30,B852,'Sf acrylic cabinet (2)'!$G$17:$G$30)) +
(SUMIF('Economy Sf acrylic'!$B$17:$B$30,B852,'Economy Sf acrylic'!$G$17:$G$30)) +
(SUMIF('Df acrylic cabinet'!$B$17:$B$30,B852,'Df acrylic cabinet'!$G$17:$G$30)) +
(SUMIF('Df acrylic cabinet (2)'!$B$17:$B$30,B852,'Df acrylic cabinet (2)'!$G$17:$G$30)) +
(SUMIF('Sf flex cabinet'!$B$17:$B$30,B852,'Sf flex cabinet'!$G$17:$G$30)) +
(SUMIF('Sf flex cabinet (2)'!$B$17:$B$30,B852,'Sf flex cabinet (2)'!$G$17:$G$30)) +
(SUMIF('Df flex cabinet'!$B$17:$B$36,B852,'Df flex cabinet'!$G$17:$G$36)) +
(SUMIF('Df flex cabinet (2)'!$B$17:$B$36,B852,'Df flex cabinet (2)'!$G$17:$G$36)) +
(SUMIF('Pole cover'!$B$17:$B$30,B852,'Pole cover'!$G$17:$G$30)) +
(SUMIF('Pole cover (2)'!$B$17:$B$30,B852,'Pole cover (2)'!$G$17:$G$30)) +
(SUMIF('Structural Steel Fab'!$B$17:$B$29,B852,'Structural Steel Fab'!$G$17:$G$29)) +
(SUMIF(Reveal!$B$17:$B$30,B852,Reveal!$G$17:$G$30)) +
(SUMIF('Reveal (2)'!$B$17:$B$30,B852,'Reveal (2)'!$G$17:$G$30)) +
(SUMIF('Crown cove top'!$B$17:$B$30,B852,'Crown cove top'!$G$17:$G$30)) +
(SUMIF('EMC assembly'!$B$17:$B$30,B852,'EMC assembly'!$G$17:$G$30)) +
(SUMIF(Crating!$B$17:$B$29,B852,Crating!$G$17:$G$29)) +
(SUMIF('LED wiring'!$B$17:$B$30,B852,'LED wiring'!$G$17:$G$30)) +
(SUMIF('Changeable copy face'!$B$17:$B$30,B852,'Changeable copy face'!$G$17:$G$30)) +
(SUMIF('Flex face assembly'!$B$17:$B$30,B852,'Flex face assembly'!$G$17:$G$30)) +
(SUMIF('Routed face assembly'!$B$17:$B$30,B852,'Routed face assembly'!$G$17:$G$30)) +
(SUMIF('Paint calculation'!$B$17:$B$30,B852,'Paint calculation'!$G$17:$G$30)) +
(SUMIF('Trimcap letter face'!$B$17:$B$30,B852,'Trimcap letter face'!$G$17:$G$30)) +
(SUMIF('Trimcap letter face (2)'!$B$17:$B$30,B852,'Trimcap letter face (2)'!$G$17:$G$30)) +
(SUMIF('Channel letter fabrication'!$B$17:$B$30,B852,'Channel letter fabrication'!$G$17:$G$30)) +
(SUMIF('Channel letter fabrication (2)'!$B$17:$B$30,B852,'Channel letter fabrication (2)'!$G$17:$G$30))</f>
        <v>0</v>
      </c>
    </row>
    <row r="853" spans="1:10">
      <c r="A853" s="28" t="str">
        <f>[1]ODBC!$A853</f>
        <v>#6 Orange Wirenuts</v>
      </c>
      <c r="B853" s="29" t="str">
        <f>[1]ODBC!B853</f>
        <v>46340</v>
      </c>
      <c r="C853" s="30">
        <f>IFERROR(VLOOKUP($B853,[1]ODBC!$B:$H,2,FALSE),"")</f>
        <v>0.113</v>
      </c>
      <c r="D853" s="30">
        <f>IFERROR(VLOOKUP($B853,[1]ODBC!$B:$H,3,FALSE),"")</f>
        <v>0.20300000000000001</v>
      </c>
      <c r="E853" s="30" t="str">
        <f>IFERROR(VLOOKUP($B853,[1]ODBC!$B:$H,4,FALSE),"")</f>
        <v>EA</v>
      </c>
      <c r="F853" s="31">
        <f>IFERROR(VLOOKUP($B853,[1]ODBC!$B:$H,5,FALSE),"")</f>
        <v>44.45</v>
      </c>
      <c r="G853" s="32">
        <f>[1]ODBC!G853</f>
        <v>0</v>
      </c>
      <c r="H853" s="33">
        <f>SUM([1]ODBC!H853)</f>
        <v>46034</v>
      </c>
      <c r="I853" s="41" t="str">
        <f>'Vinyl cutting'!$B$2</f>
        <v>J36938</v>
      </c>
      <c r="J853" s="42">
        <f ca="1">(SUMIF('Freeform time and material'!$B$17:$B$30,B853,'Freeform time and material'!$G$17:$G$30)) +
(SUMIF('Vinyl cutting'!$B$17:$B$30,B853,'Vinyl cutting'!$G$17:$G$30)) +
(SUMIF('Vinyl cutting (2)'!$B$17:$B$30,B853,'Vinyl cutting (2)'!$G$17:$G$30)) +
(SUMIF('Apply vinyl graphics'!$B$17:$B$30,B853,'Apply vinyl graphics'!$G$17:$G$30)) +
(SUMIF('Apply vinyl graphics (2)'!$B$17:$B$30,B853,'Apply vinyl graphics (2)'!$G$17:$G$30)) +
(SUMIF('Alum pan sign'!$B$17:$B$30,B853,'Alum pan sign'!$G$17:$G$30)) +
(SUMIF('Alum pan sign (2)'!$B$17:$B$30,B853,'Alum pan sign (2)'!$G$17:$G$30)) +
(SUMIF('Economy pan sign'!$B$17:$B$30,B853,'Economy pan sign'!$G$17:$G$30)) +
(SUMIF('Post and panel sign'!$B$17:$B$30,B853,'Post and panel sign'!$G$17:$G$30)) +
(SUMIF('Post and panel sign (2)'!$B$17:$B$30,B853,'Post and panel sign (2)'!$G$17:$G$30)) +
(SUMIF('Flat panels only'!$B$17:$B$30,B853,'Flat panels only'!$G$17:$G$30)) +
(SUMIF('Flat panels only (2)'!$B$17:$B$30,B853,'Flat panels only (2)'!$G$17:$G$30)) +
(SUMIF('Routed panel shapes'!$B$18:$B$31,B853,'Routed panel shapes'!$G$18:$G$31)) +
(SUMIF('Routed panel shapes (2)'!$B$18:$B$31,B853,'Routed panel shapes (2)'!$G$18:$G$31)) +
(SUMIF('Routed face only'!$B$17:$B$30,B853,'Routed face only'!$G$17:$G$30)) +
(SUMIF('Routed face only (2)'!$B$17:$B$30,B853,'Routed face only (2)'!$G$17:$G$30)) +
(SUMIF('Routed alum faces letters'!$B$17:$B$30,B853,'Routed alum faces letters'!$G$17:$G$30)) +
(SUMIF('Routed alum faces letters (2)'!$B$17:$B$30,B853,'Routed alum faces letters (2)'!$G$17:$G$30)) +
(SUMIF('Routed push through acrylic'!$B$17:$B$30,B853,'Routed push through acrylic'!$G$17:$G$30)) +
(SUMIF('Routed push through acrylic (2)'!$B$17:$B$30,B853,'Routed push through acrylic (2)'!$G$17:$G$30)) +
(SUMIF('Sf routed cabinet'!$B$17:$B$30,B853,'Sf routed cabinet'!$G$17:$G$30)) +
(SUMIF('Sf routed cabinet (2)'!$B$17:$B$30,B853,'Sf routed cabinet (2)'!$G$17:$G$30)) +
(SUMIF('Df routed cabinet'!$B$17:$B$30,B853,'Df routed cabinet'!$G$17:$G$30)) +
(SUMIF('Df routed cabinet (2)'!$B$17:$B$30,B853,'Df routed cabinet (2)'!$G$17:$G$30)) +
(SUMIF('Sf acrylic cabinet'!$B$17:$B$30,B853,'Sf acrylic cabinet'!$G$17:$G$30)) +
(SUMIF('Sf acrylic cabinet (2)'!$B$17:$B$30,B853,'Sf acrylic cabinet (2)'!$G$17:$G$30)) +
(SUMIF('Economy Sf acrylic'!$B$17:$B$30,B853,'Economy Sf acrylic'!$G$17:$G$30)) +
(SUMIF('Df acrylic cabinet'!$B$17:$B$30,B853,'Df acrylic cabinet'!$G$17:$G$30)) +
(SUMIF('Df acrylic cabinet (2)'!$B$17:$B$30,B853,'Df acrylic cabinet (2)'!$G$17:$G$30)) +
(SUMIF('Sf flex cabinet'!$B$17:$B$30,B853,'Sf flex cabinet'!$G$17:$G$30)) +
(SUMIF('Sf flex cabinet (2)'!$B$17:$B$30,B853,'Sf flex cabinet (2)'!$G$17:$G$30)) +
(SUMIF('Df flex cabinet'!$B$17:$B$36,B853,'Df flex cabinet'!$G$17:$G$36)) +
(SUMIF('Df flex cabinet (2)'!$B$17:$B$36,B853,'Df flex cabinet (2)'!$G$17:$G$36)) +
(SUMIF('Pole cover'!$B$17:$B$30,B853,'Pole cover'!$G$17:$G$30)) +
(SUMIF('Pole cover (2)'!$B$17:$B$30,B853,'Pole cover (2)'!$G$17:$G$30)) +
(SUMIF('Structural Steel Fab'!$B$17:$B$29,B853,'Structural Steel Fab'!$G$17:$G$29)) +
(SUMIF(Reveal!$B$17:$B$30,B853,Reveal!$G$17:$G$30)) +
(SUMIF('Reveal (2)'!$B$17:$B$30,B853,'Reveal (2)'!$G$17:$G$30)) +
(SUMIF('Crown cove top'!$B$17:$B$30,B853,'Crown cove top'!$G$17:$G$30)) +
(SUMIF('EMC assembly'!$B$17:$B$30,B853,'EMC assembly'!$G$17:$G$30)) +
(SUMIF(Crating!$B$17:$B$29,B853,Crating!$G$17:$G$29)) +
(SUMIF('LED wiring'!$B$17:$B$30,B853,'LED wiring'!$G$17:$G$30)) +
(SUMIF('Changeable copy face'!$B$17:$B$30,B853,'Changeable copy face'!$G$17:$G$30)) +
(SUMIF('Flex face assembly'!$B$17:$B$30,B853,'Flex face assembly'!$G$17:$G$30)) +
(SUMIF('Routed face assembly'!$B$17:$B$30,B853,'Routed face assembly'!$G$17:$G$30)) +
(SUMIF('Paint calculation'!$B$17:$B$30,B853,'Paint calculation'!$G$17:$G$30)) +
(SUMIF('Trimcap letter face'!$B$17:$B$30,B853,'Trimcap letter face'!$G$17:$G$30)) +
(SUMIF('Trimcap letter face (2)'!$B$17:$B$30,B853,'Trimcap letter face (2)'!$G$17:$G$30)) +
(SUMIF('Channel letter fabrication'!$B$17:$B$30,B853,'Channel letter fabrication'!$G$17:$G$30)) +
(SUMIF('Channel letter fabrication (2)'!$B$17:$B$30,B853,'Channel letter fabrication (2)'!$G$17:$G$30))</f>
        <v>0</v>
      </c>
    </row>
    <row r="854" spans="1:10">
      <c r="A854" s="28" t="str">
        <f>[1]ODBC!$A854</f>
        <v>Red Wirenuts ideal(452)</v>
      </c>
      <c r="B854" s="29" t="str">
        <f>[1]ODBC!B854</f>
        <v>46345</v>
      </c>
      <c r="C854" s="30">
        <f>IFERROR(VLOOKUP($B854,[1]ODBC!$B:$H,2,FALSE),"")</f>
        <v>0.14499999999999999</v>
      </c>
      <c r="D854" s="30">
        <f>IFERROR(VLOOKUP($B854,[1]ODBC!$B:$H,3,FALSE),"")</f>
        <v>0.26100000000000001</v>
      </c>
      <c r="E854" s="30" t="str">
        <f>IFERROR(VLOOKUP($B854,[1]ODBC!$B:$H,4,FALSE),"")</f>
        <v>EA</v>
      </c>
      <c r="F854" s="31">
        <f>IFERROR(VLOOKUP($B854,[1]ODBC!$B:$H,5,FALSE),"")</f>
        <v>44.45</v>
      </c>
      <c r="G854" s="32">
        <f>[1]ODBC!G854</f>
        <v>0</v>
      </c>
      <c r="H854" s="33">
        <f>SUM([1]ODBC!H854)</f>
        <v>46042</v>
      </c>
      <c r="I854" s="41" t="str">
        <f>'Vinyl cutting'!$B$2</f>
        <v>J36938</v>
      </c>
      <c r="J854" s="42">
        <f ca="1">(SUMIF('Freeform time and material'!$B$17:$B$30,B854,'Freeform time and material'!$G$17:$G$30)) +
(SUMIF('Vinyl cutting'!$B$17:$B$30,B854,'Vinyl cutting'!$G$17:$G$30)) +
(SUMIF('Vinyl cutting (2)'!$B$17:$B$30,B854,'Vinyl cutting (2)'!$G$17:$G$30)) +
(SUMIF('Apply vinyl graphics'!$B$17:$B$30,B854,'Apply vinyl graphics'!$G$17:$G$30)) +
(SUMIF('Apply vinyl graphics (2)'!$B$17:$B$30,B854,'Apply vinyl graphics (2)'!$G$17:$G$30)) +
(SUMIF('Alum pan sign'!$B$17:$B$30,B854,'Alum pan sign'!$G$17:$G$30)) +
(SUMIF('Alum pan sign (2)'!$B$17:$B$30,B854,'Alum pan sign (2)'!$G$17:$G$30)) +
(SUMIF('Economy pan sign'!$B$17:$B$30,B854,'Economy pan sign'!$G$17:$G$30)) +
(SUMIF('Post and panel sign'!$B$17:$B$30,B854,'Post and panel sign'!$G$17:$G$30)) +
(SUMIF('Post and panel sign (2)'!$B$17:$B$30,B854,'Post and panel sign (2)'!$G$17:$G$30)) +
(SUMIF('Flat panels only'!$B$17:$B$30,B854,'Flat panels only'!$G$17:$G$30)) +
(SUMIF('Flat panels only (2)'!$B$17:$B$30,B854,'Flat panels only (2)'!$G$17:$G$30)) +
(SUMIF('Routed panel shapes'!$B$18:$B$31,B854,'Routed panel shapes'!$G$18:$G$31)) +
(SUMIF('Routed panel shapes (2)'!$B$18:$B$31,B854,'Routed panel shapes (2)'!$G$18:$G$31)) +
(SUMIF('Routed face only'!$B$17:$B$30,B854,'Routed face only'!$G$17:$G$30)) +
(SUMIF('Routed face only (2)'!$B$17:$B$30,B854,'Routed face only (2)'!$G$17:$G$30)) +
(SUMIF('Routed alum faces letters'!$B$17:$B$30,B854,'Routed alum faces letters'!$G$17:$G$30)) +
(SUMIF('Routed alum faces letters (2)'!$B$17:$B$30,B854,'Routed alum faces letters (2)'!$G$17:$G$30)) +
(SUMIF('Routed push through acrylic'!$B$17:$B$30,B854,'Routed push through acrylic'!$G$17:$G$30)) +
(SUMIF('Routed push through acrylic (2)'!$B$17:$B$30,B854,'Routed push through acrylic (2)'!$G$17:$G$30)) +
(SUMIF('Sf routed cabinet'!$B$17:$B$30,B854,'Sf routed cabinet'!$G$17:$G$30)) +
(SUMIF('Sf routed cabinet (2)'!$B$17:$B$30,B854,'Sf routed cabinet (2)'!$G$17:$G$30)) +
(SUMIF('Df routed cabinet'!$B$17:$B$30,B854,'Df routed cabinet'!$G$17:$G$30)) +
(SUMIF('Df routed cabinet (2)'!$B$17:$B$30,B854,'Df routed cabinet (2)'!$G$17:$G$30)) +
(SUMIF('Sf acrylic cabinet'!$B$17:$B$30,B854,'Sf acrylic cabinet'!$G$17:$G$30)) +
(SUMIF('Sf acrylic cabinet (2)'!$B$17:$B$30,B854,'Sf acrylic cabinet (2)'!$G$17:$G$30)) +
(SUMIF('Economy Sf acrylic'!$B$17:$B$30,B854,'Economy Sf acrylic'!$G$17:$G$30)) +
(SUMIF('Df acrylic cabinet'!$B$17:$B$30,B854,'Df acrylic cabinet'!$G$17:$G$30)) +
(SUMIF('Df acrylic cabinet (2)'!$B$17:$B$30,B854,'Df acrylic cabinet (2)'!$G$17:$G$30)) +
(SUMIF('Sf flex cabinet'!$B$17:$B$30,B854,'Sf flex cabinet'!$G$17:$G$30)) +
(SUMIF('Sf flex cabinet (2)'!$B$17:$B$30,B854,'Sf flex cabinet (2)'!$G$17:$G$30)) +
(SUMIF('Df flex cabinet'!$B$17:$B$36,B854,'Df flex cabinet'!$G$17:$G$36)) +
(SUMIF('Df flex cabinet (2)'!$B$17:$B$36,B854,'Df flex cabinet (2)'!$G$17:$G$36)) +
(SUMIF('Pole cover'!$B$17:$B$30,B854,'Pole cover'!$G$17:$G$30)) +
(SUMIF('Pole cover (2)'!$B$17:$B$30,B854,'Pole cover (2)'!$G$17:$G$30)) +
(SUMIF('Structural Steel Fab'!$B$17:$B$29,B854,'Structural Steel Fab'!$G$17:$G$29)) +
(SUMIF(Reveal!$B$17:$B$30,B854,Reveal!$G$17:$G$30)) +
(SUMIF('Reveal (2)'!$B$17:$B$30,B854,'Reveal (2)'!$G$17:$G$30)) +
(SUMIF('Crown cove top'!$B$17:$B$30,B854,'Crown cove top'!$G$17:$G$30)) +
(SUMIF('EMC assembly'!$B$17:$B$30,B854,'EMC assembly'!$G$17:$G$30)) +
(SUMIF(Crating!$B$17:$B$29,B854,Crating!$G$17:$G$29)) +
(SUMIF('LED wiring'!$B$17:$B$30,B854,'LED wiring'!$G$17:$G$30)) +
(SUMIF('Changeable copy face'!$B$17:$B$30,B854,'Changeable copy face'!$G$17:$G$30)) +
(SUMIF('Flex face assembly'!$B$17:$B$30,B854,'Flex face assembly'!$G$17:$G$30)) +
(SUMIF('Routed face assembly'!$B$17:$B$30,B854,'Routed face assembly'!$G$17:$G$30)) +
(SUMIF('Paint calculation'!$B$17:$B$30,B854,'Paint calculation'!$G$17:$G$30)) +
(SUMIF('Trimcap letter face'!$B$17:$B$30,B854,'Trimcap letter face'!$G$17:$G$30)) +
(SUMIF('Trimcap letter face (2)'!$B$17:$B$30,B854,'Trimcap letter face (2)'!$G$17:$G$30)) +
(SUMIF('Channel letter fabrication'!$B$17:$B$30,B854,'Channel letter fabrication'!$G$17:$G$30)) +
(SUMIF('Channel letter fabrication (2)'!$B$17:$B$30,B854,'Channel letter fabrication (2)'!$G$17:$G$30))</f>
        <v>0</v>
      </c>
    </row>
    <row r="855" spans="1:10">
      <c r="A855" s="28" t="str">
        <f>[1]ODBC!$A855</f>
        <v>3M Quick Splice Connector</v>
      </c>
      <c r="B855" s="29" t="str">
        <f>[1]ODBC!B855</f>
        <v>46347</v>
      </c>
      <c r="C855" s="30">
        <f>IFERROR(VLOOKUP($B855,[1]ODBC!$B:$H,2,FALSE),"")</f>
        <v>7.9000000000000001E-2</v>
      </c>
      <c r="D855" s="30">
        <f>IFERROR(VLOOKUP($B855,[1]ODBC!$B:$H,3,FALSE),"")</f>
        <v>0.14199999999999999</v>
      </c>
      <c r="E855" s="30" t="str">
        <f>IFERROR(VLOOKUP($B855,[1]ODBC!$B:$H,4,FALSE),"")</f>
        <v>EA</v>
      </c>
      <c r="F855" s="31">
        <f>IFERROR(VLOOKUP($B855,[1]ODBC!$B:$H,5,FALSE),"")</f>
        <v>44.45</v>
      </c>
      <c r="G855" s="32">
        <f>[1]ODBC!G855</f>
        <v>0</v>
      </c>
      <c r="H855" s="33">
        <f>SUM([1]ODBC!H855)</f>
        <v>0</v>
      </c>
      <c r="I855" s="41" t="str">
        <f>'Vinyl cutting'!$B$2</f>
        <v>J36938</v>
      </c>
      <c r="J855" s="42">
        <f ca="1">(SUMIF('Freeform time and material'!$B$17:$B$30,B855,'Freeform time and material'!$G$17:$G$30)) +
(SUMIF('Vinyl cutting'!$B$17:$B$30,B855,'Vinyl cutting'!$G$17:$G$30)) +
(SUMIF('Vinyl cutting (2)'!$B$17:$B$30,B855,'Vinyl cutting (2)'!$G$17:$G$30)) +
(SUMIF('Apply vinyl graphics'!$B$17:$B$30,B855,'Apply vinyl graphics'!$G$17:$G$30)) +
(SUMIF('Apply vinyl graphics (2)'!$B$17:$B$30,B855,'Apply vinyl graphics (2)'!$G$17:$G$30)) +
(SUMIF('Alum pan sign'!$B$17:$B$30,B855,'Alum pan sign'!$G$17:$G$30)) +
(SUMIF('Alum pan sign (2)'!$B$17:$B$30,B855,'Alum pan sign (2)'!$G$17:$G$30)) +
(SUMIF('Economy pan sign'!$B$17:$B$30,B855,'Economy pan sign'!$G$17:$G$30)) +
(SUMIF('Post and panel sign'!$B$17:$B$30,B855,'Post and panel sign'!$G$17:$G$30)) +
(SUMIF('Post and panel sign (2)'!$B$17:$B$30,B855,'Post and panel sign (2)'!$G$17:$G$30)) +
(SUMIF('Flat panels only'!$B$17:$B$30,B855,'Flat panels only'!$G$17:$G$30)) +
(SUMIF('Flat panels only (2)'!$B$17:$B$30,B855,'Flat panels only (2)'!$G$17:$G$30)) +
(SUMIF('Routed panel shapes'!$B$18:$B$31,B855,'Routed panel shapes'!$G$18:$G$31)) +
(SUMIF('Routed panel shapes (2)'!$B$18:$B$31,B855,'Routed panel shapes (2)'!$G$18:$G$31)) +
(SUMIF('Routed face only'!$B$17:$B$30,B855,'Routed face only'!$G$17:$G$30)) +
(SUMIF('Routed face only (2)'!$B$17:$B$30,B855,'Routed face only (2)'!$G$17:$G$30)) +
(SUMIF('Routed alum faces letters'!$B$17:$B$30,B855,'Routed alum faces letters'!$G$17:$G$30)) +
(SUMIF('Routed alum faces letters (2)'!$B$17:$B$30,B855,'Routed alum faces letters (2)'!$G$17:$G$30)) +
(SUMIF('Routed push through acrylic'!$B$17:$B$30,B855,'Routed push through acrylic'!$G$17:$G$30)) +
(SUMIF('Routed push through acrylic (2)'!$B$17:$B$30,B855,'Routed push through acrylic (2)'!$G$17:$G$30)) +
(SUMIF('Sf routed cabinet'!$B$17:$B$30,B855,'Sf routed cabinet'!$G$17:$G$30)) +
(SUMIF('Sf routed cabinet (2)'!$B$17:$B$30,B855,'Sf routed cabinet (2)'!$G$17:$G$30)) +
(SUMIF('Df routed cabinet'!$B$17:$B$30,B855,'Df routed cabinet'!$G$17:$G$30)) +
(SUMIF('Df routed cabinet (2)'!$B$17:$B$30,B855,'Df routed cabinet (2)'!$G$17:$G$30)) +
(SUMIF('Sf acrylic cabinet'!$B$17:$B$30,B855,'Sf acrylic cabinet'!$G$17:$G$30)) +
(SUMIF('Sf acrylic cabinet (2)'!$B$17:$B$30,B855,'Sf acrylic cabinet (2)'!$G$17:$G$30)) +
(SUMIF('Economy Sf acrylic'!$B$17:$B$30,B855,'Economy Sf acrylic'!$G$17:$G$30)) +
(SUMIF('Df acrylic cabinet'!$B$17:$B$30,B855,'Df acrylic cabinet'!$G$17:$G$30)) +
(SUMIF('Df acrylic cabinet (2)'!$B$17:$B$30,B855,'Df acrylic cabinet (2)'!$G$17:$G$30)) +
(SUMIF('Sf flex cabinet'!$B$17:$B$30,B855,'Sf flex cabinet'!$G$17:$G$30)) +
(SUMIF('Sf flex cabinet (2)'!$B$17:$B$30,B855,'Sf flex cabinet (2)'!$G$17:$G$30)) +
(SUMIF('Df flex cabinet'!$B$17:$B$36,B855,'Df flex cabinet'!$G$17:$G$36)) +
(SUMIF('Df flex cabinet (2)'!$B$17:$B$36,B855,'Df flex cabinet (2)'!$G$17:$G$36)) +
(SUMIF('Pole cover'!$B$17:$B$30,B855,'Pole cover'!$G$17:$G$30)) +
(SUMIF('Pole cover (2)'!$B$17:$B$30,B855,'Pole cover (2)'!$G$17:$G$30)) +
(SUMIF('Structural Steel Fab'!$B$17:$B$29,B855,'Structural Steel Fab'!$G$17:$G$29)) +
(SUMIF(Reveal!$B$17:$B$30,B855,Reveal!$G$17:$G$30)) +
(SUMIF('Reveal (2)'!$B$17:$B$30,B855,'Reveal (2)'!$G$17:$G$30)) +
(SUMIF('Crown cove top'!$B$17:$B$30,B855,'Crown cove top'!$G$17:$G$30)) +
(SUMIF('EMC assembly'!$B$17:$B$30,B855,'EMC assembly'!$G$17:$G$30)) +
(SUMIF(Crating!$B$17:$B$29,B855,Crating!$G$17:$G$29)) +
(SUMIF('LED wiring'!$B$17:$B$30,B855,'LED wiring'!$G$17:$G$30)) +
(SUMIF('Changeable copy face'!$B$17:$B$30,B855,'Changeable copy face'!$G$17:$G$30)) +
(SUMIF('Flex face assembly'!$B$17:$B$30,B855,'Flex face assembly'!$G$17:$G$30)) +
(SUMIF('Routed face assembly'!$B$17:$B$30,B855,'Routed face assembly'!$G$17:$G$30)) +
(SUMIF('Paint calculation'!$B$17:$B$30,B855,'Paint calculation'!$G$17:$G$30)) +
(SUMIF('Trimcap letter face'!$B$17:$B$30,B855,'Trimcap letter face'!$G$17:$G$30)) +
(SUMIF('Trimcap letter face (2)'!$B$17:$B$30,B855,'Trimcap letter face (2)'!$G$17:$G$30)) +
(SUMIF('Channel letter fabrication'!$B$17:$B$30,B855,'Channel letter fabrication'!$G$17:$G$30)) +
(SUMIF('Channel letter fabrication (2)'!$B$17:$B$30,B855,'Channel letter fabrication (2)'!$G$17:$G$30))</f>
        <v>0</v>
      </c>
    </row>
    <row r="856" spans="1:10">
      <c r="A856" s="28" t="str">
        <f>[1]ODBC!$A856</f>
        <v>A-105 Photo Control</v>
      </c>
      <c r="B856" s="29" t="str">
        <f>[1]ODBC!B856</f>
        <v>46350</v>
      </c>
      <c r="C856" s="30">
        <f>IFERROR(VLOOKUP($B856,[1]ODBC!$B:$H,2,FALSE),"")</f>
        <v>14.848000000000001</v>
      </c>
      <c r="D856" s="30">
        <f>IFERROR(VLOOKUP($B856,[1]ODBC!$B:$H,3,FALSE),"")</f>
        <v>26.728999999999999</v>
      </c>
      <c r="E856" s="30" t="str">
        <f>IFERROR(VLOOKUP($B856,[1]ODBC!$B:$H,4,FALSE),"")</f>
        <v>EA</v>
      </c>
      <c r="F856" s="31">
        <f>IFERROR(VLOOKUP($B856,[1]ODBC!$B:$H,5,FALSE),"")</f>
        <v>44.45</v>
      </c>
      <c r="G856" s="32">
        <f>[1]ODBC!G856</f>
        <v>0</v>
      </c>
      <c r="H856" s="33">
        <f>SUM([1]ODBC!H856)</f>
        <v>45825</v>
      </c>
      <c r="I856" s="41" t="str">
        <f>'Vinyl cutting'!$B$2</f>
        <v>J36938</v>
      </c>
      <c r="J856" s="42">
        <f ca="1">(SUMIF('Freeform time and material'!$B$17:$B$30,B856,'Freeform time and material'!$G$17:$G$30)) +
(SUMIF('Vinyl cutting'!$B$17:$B$30,B856,'Vinyl cutting'!$G$17:$G$30)) +
(SUMIF('Vinyl cutting (2)'!$B$17:$B$30,B856,'Vinyl cutting (2)'!$G$17:$G$30)) +
(SUMIF('Apply vinyl graphics'!$B$17:$B$30,B856,'Apply vinyl graphics'!$G$17:$G$30)) +
(SUMIF('Apply vinyl graphics (2)'!$B$17:$B$30,B856,'Apply vinyl graphics (2)'!$G$17:$G$30)) +
(SUMIF('Alum pan sign'!$B$17:$B$30,B856,'Alum pan sign'!$G$17:$G$30)) +
(SUMIF('Alum pan sign (2)'!$B$17:$B$30,B856,'Alum pan sign (2)'!$G$17:$G$30)) +
(SUMIF('Economy pan sign'!$B$17:$B$30,B856,'Economy pan sign'!$G$17:$G$30)) +
(SUMIF('Post and panel sign'!$B$17:$B$30,B856,'Post and panel sign'!$G$17:$G$30)) +
(SUMIF('Post and panel sign (2)'!$B$17:$B$30,B856,'Post and panel sign (2)'!$G$17:$G$30)) +
(SUMIF('Flat panels only'!$B$17:$B$30,B856,'Flat panels only'!$G$17:$G$30)) +
(SUMIF('Flat panels only (2)'!$B$17:$B$30,B856,'Flat panels only (2)'!$G$17:$G$30)) +
(SUMIF('Routed panel shapes'!$B$18:$B$31,B856,'Routed panel shapes'!$G$18:$G$31)) +
(SUMIF('Routed panel shapes (2)'!$B$18:$B$31,B856,'Routed panel shapes (2)'!$G$18:$G$31)) +
(SUMIF('Routed face only'!$B$17:$B$30,B856,'Routed face only'!$G$17:$G$30)) +
(SUMIF('Routed face only (2)'!$B$17:$B$30,B856,'Routed face only (2)'!$G$17:$G$30)) +
(SUMIF('Routed alum faces letters'!$B$17:$B$30,B856,'Routed alum faces letters'!$G$17:$G$30)) +
(SUMIF('Routed alum faces letters (2)'!$B$17:$B$30,B856,'Routed alum faces letters (2)'!$G$17:$G$30)) +
(SUMIF('Routed push through acrylic'!$B$17:$B$30,B856,'Routed push through acrylic'!$G$17:$G$30)) +
(SUMIF('Routed push through acrylic (2)'!$B$17:$B$30,B856,'Routed push through acrylic (2)'!$G$17:$G$30)) +
(SUMIF('Sf routed cabinet'!$B$17:$B$30,B856,'Sf routed cabinet'!$G$17:$G$30)) +
(SUMIF('Sf routed cabinet (2)'!$B$17:$B$30,B856,'Sf routed cabinet (2)'!$G$17:$G$30)) +
(SUMIF('Df routed cabinet'!$B$17:$B$30,B856,'Df routed cabinet'!$G$17:$G$30)) +
(SUMIF('Df routed cabinet (2)'!$B$17:$B$30,B856,'Df routed cabinet (2)'!$G$17:$G$30)) +
(SUMIF('Sf acrylic cabinet'!$B$17:$B$30,B856,'Sf acrylic cabinet'!$G$17:$G$30)) +
(SUMIF('Sf acrylic cabinet (2)'!$B$17:$B$30,B856,'Sf acrylic cabinet (2)'!$G$17:$G$30)) +
(SUMIF('Economy Sf acrylic'!$B$17:$B$30,B856,'Economy Sf acrylic'!$G$17:$G$30)) +
(SUMIF('Df acrylic cabinet'!$B$17:$B$30,B856,'Df acrylic cabinet'!$G$17:$G$30)) +
(SUMIF('Df acrylic cabinet (2)'!$B$17:$B$30,B856,'Df acrylic cabinet (2)'!$G$17:$G$30)) +
(SUMIF('Sf flex cabinet'!$B$17:$B$30,B856,'Sf flex cabinet'!$G$17:$G$30)) +
(SUMIF('Sf flex cabinet (2)'!$B$17:$B$30,B856,'Sf flex cabinet (2)'!$G$17:$G$30)) +
(SUMIF('Df flex cabinet'!$B$17:$B$36,B856,'Df flex cabinet'!$G$17:$G$36)) +
(SUMIF('Df flex cabinet (2)'!$B$17:$B$36,B856,'Df flex cabinet (2)'!$G$17:$G$36)) +
(SUMIF('Pole cover'!$B$17:$B$30,B856,'Pole cover'!$G$17:$G$30)) +
(SUMIF('Pole cover (2)'!$B$17:$B$30,B856,'Pole cover (2)'!$G$17:$G$30)) +
(SUMIF('Structural Steel Fab'!$B$17:$B$29,B856,'Structural Steel Fab'!$G$17:$G$29)) +
(SUMIF(Reveal!$B$17:$B$30,B856,Reveal!$G$17:$G$30)) +
(SUMIF('Reveal (2)'!$B$17:$B$30,B856,'Reveal (2)'!$G$17:$G$30)) +
(SUMIF('Crown cove top'!$B$17:$B$30,B856,'Crown cove top'!$G$17:$G$30)) +
(SUMIF('EMC assembly'!$B$17:$B$30,B856,'EMC assembly'!$G$17:$G$30)) +
(SUMIF(Crating!$B$17:$B$29,B856,Crating!$G$17:$G$29)) +
(SUMIF('LED wiring'!$B$17:$B$30,B856,'LED wiring'!$G$17:$G$30)) +
(SUMIF('Changeable copy face'!$B$17:$B$30,B856,'Changeable copy face'!$G$17:$G$30)) +
(SUMIF('Flex face assembly'!$B$17:$B$30,B856,'Flex face assembly'!$G$17:$G$30)) +
(SUMIF('Routed face assembly'!$B$17:$B$30,B856,'Routed face assembly'!$G$17:$G$30)) +
(SUMIF('Paint calculation'!$B$17:$B$30,B856,'Paint calculation'!$G$17:$G$30)) +
(SUMIF('Trimcap letter face'!$B$17:$B$30,B856,'Trimcap letter face'!$G$17:$G$30)) +
(SUMIF('Trimcap letter face (2)'!$B$17:$B$30,B856,'Trimcap letter face (2)'!$G$17:$G$30)) +
(SUMIF('Channel letter fabrication'!$B$17:$B$30,B856,'Channel letter fabrication'!$G$17:$G$30)) +
(SUMIF('Channel letter fabrication (2)'!$B$17:$B$30,B856,'Channel letter fabrication (2)'!$G$17:$G$30))</f>
        <v>0</v>
      </c>
    </row>
    <row r="857" spans="1:10">
      <c r="A857" s="28" t="str">
        <f>[1]ODBC!$A857</f>
        <v>K4021C (Button Style)</v>
      </c>
      <c r="B857" s="29" t="str">
        <f>[1]ODBC!B857</f>
        <v>46355</v>
      </c>
      <c r="C857" s="30">
        <f>IFERROR(VLOOKUP($B857,[1]ODBC!$B:$H,2,FALSE),"")</f>
        <v>17.402999999999999</v>
      </c>
      <c r="D857" s="30">
        <f>IFERROR(VLOOKUP($B857,[1]ODBC!$B:$H,3,FALSE),"")</f>
        <v>31.329000000000001</v>
      </c>
      <c r="E857" s="30" t="str">
        <f>IFERROR(VLOOKUP($B857,[1]ODBC!$B:$H,4,FALSE),"")</f>
        <v>EA</v>
      </c>
      <c r="F857" s="31">
        <f>IFERROR(VLOOKUP($B857,[1]ODBC!$B:$H,5,FALSE),"")</f>
        <v>44.45</v>
      </c>
      <c r="G857" s="32">
        <f>[1]ODBC!G857</f>
        <v>0</v>
      </c>
      <c r="H857" s="33">
        <f>SUM([1]ODBC!H857)</f>
        <v>46052</v>
      </c>
      <c r="I857" s="41" t="str">
        <f>'Vinyl cutting'!$B$2</f>
        <v>J36938</v>
      </c>
      <c r="J857" s="42">
        <f ca="1">(SUMIF('Freeform time and material'!$B$17:$B$30,B857,'Freeform time and material'!$G$17:$G$30)) +
(SUMIF('Vinyl cutting'!$B$17:$B$30,B857,'Vinyl cutting'!$G$17:$G$30)) +
(SUMIF('Vinyl cutting (2)'!$B$17:$B$30,B857,'Vinyl cutting (2)'!$G$17:$G$30)) +
(SUMIF('Apply vinyl graphics'!$B$17:$B$30,B857,'Apply vinyl graphics'!$G$17:$G$30)) +
(SUMIF('Apply vinyl graphics (2)'!$B$17:$B$30,B857,'Apply vinyl graphics (2)'!$G$17:$G$30)) +
(SUMIF('Alum pan sign'!$B$17:$B$30,B857,'Alum pan sign'!$G$17:$G$30)) +
(SUMIF('Alum pan sign (2)'!$B$17:$B$30,B857,'Alum pan sign (2)'!$G$17:$G$30)) +
(SUMIF('Economy pan sign'!$B$17:$B$30,B857,'Economy pan sign'!$G$17:$G$30)) +
(SUMIF('Post and panel sign'!$B$17:$B$30,B857,'Post and panel sign'!$G$17:$G$30)) +
(SUMIF('Post and panel sign (2)'!$B$17:$B$30,B857,'Post and panel sign (2)'!$G$17:$G$30)) +
(SUMIF('Flat panels only'!$B$17:$B$30,B857,'Flat panels only'!$G$17:$G$30)) +
(SUMIF('Flat panels only (2)'!$B$17:$B$30,B857,'Flat panels only (2)'!$G$17:$G$30)) +
(SUMIF('Routed panel shapes'!$B$18:$B$31,B857,'Routed panel shapes'!$G$18:$G$31)) +
(SUMIF('Routed panel shapes (2)'!$B$18:$B$31,B857,'Routed panel shapes (2)'!$G$18:$G$31)) +
(SUMIF('Routed face only'!$B$17:$B$30,B857,'Routed face only'!$G$17:$G$30)) +
(SUMIF('Routed face only (2)'!$B$17:$B$30,B857,'Routed face only (2)'!$G$17:$G$30)) +
(SUMIF('Routed alum faces letters'!$B$17:$B$30,B857,'Routed alum faces letters'!$G$17:$G$30)) +
(SUMIF('Routed alum faces letters (2)'!$B$17:$B$30,B857,'Routed alum faces letters (2)'!$G$17:$G$30)) +
(SUMIF('Routed push through acrylic'!$B$17:$B$30,B857,'Routed push through acrylic'!$G$17:$G$30)) +
(SUMIF('Routed push through acrylic (2)'!$B$17:$B$30,B857,'Routed push through acrylic (2)'!$G$17:$G$30)) +
(SUMIF('Sf routed cabinet'!$B$17:$B$30,B857,'Sf routed cabinet'!$G$17:$G$30)) +
(SUMIF('Sf routed cabinet (2)'!$B$17:$B$30,B857,'Sf routed cabinet (2)'!$G$17:$G$30)) +
(SUMIF('Df routed cabinet'!$B$17:$B$30,B857,'Df routed cabinet'!$G$17:$G$30)) +
(SUMIF('Df routed cabinet (2)'!$B$17:$B$30,B857,'Df routed cabinet (2)'!$G$17:$G$30)) +
(SUMIF('Sf acrylic cabinet'!$B$17:$B$30,B857,'Sf acrylic cabinet'!$G$17:$G$30)) +
(SUMIF('Sf acrylic cabinet (2)'!$B$17:$B$30,B857,'Sf acrylic cabinet (2)'!$G$17:$G$30)) +
(SUMIF('Economy Sf acrylic'!$B$17:$B$30,B857,'Economy Sf acrylic'!$G$17:$G$30)) +
(SUMIF('Df acrylic cabinet'!$B$17:$B$30,B857,'Df acrylic cabinet'!$G$17:$G$30)) +
(SUMIF('Df acrylic cabinet (2)'!$B$17:$B$30,B857,'Df acrylic cabinet (2)'!$G$17:$G$30)) +
(SUMIF('Sf flex cabinet'!$B$17:$B$30,B857,'Sf flex cabinet'!$G$17:$G$30)) +
(SUMIF('Sf flex cabinet (2)'!$B$17:$B$30,B857,'Sf flex cabinet (2)'!$G$17:$G$30)) +
(SUMIF('Df flex cabinet'!$B$17:$B$36,B857,'Df flex cabinet'!$G$17:$G$36)) +
(SUMIF('Df flex cabinet (2)'!$B$17:$B$36,B857,'Df flex cabinet (2)'!$G$17:$G$36)) +
(SUMIF('Pole cover'!$B$17:$B$30,B857,'Pole cover'!$G$17:$G$30)) +
(SUMIF('Pole cover (2)'!$B$17:$B$30,B857,'Pole cover (2)'!$G$17:$G$30)) +
(SUMIF('Structural Steel Fab'!$B$17:$B$29,B857,'Structural Steel Fab'!$G$17:$G$29)) +
(SUMIF(Reveal!$B$17:$B$30,B857,Reveal!$G$17:$G$30)) +
(SUMIF('Reveal (2)'!$B$17:$B$30,B857,'Reveal (2)'!$G$17:$G$30)) +
(SUMIF('Crown cove top'!$B$17:$B$30,B857,'Crown cove top'!$G$17:$G$30)) +
(SUMIF('EMC assembly'!$B$17:$B$30,B857,'EMC assembly'!$G$17:$G$30)) +
(SUMIF(Crating!$B$17:$B$29,B857,Crating!$G$17:$G$29)) +
(SUMIF('LED wiring'!$B$17:$B$30,B857,'LED wiring'!$G$17:$G$30)) +
(SUMIF('Changeable copy face'!$B$17:$B$30,B857,'Changeable copy face'!$G$17:$G$30)) +
(SUMIF('Flex face assembly'!$B$17:$B$30,B857,'Flex face assembly'!$G$17:$G$30)) +
(SUMIF('Routed face assembly'!$B$17:$B$30,B857,'Routed face assembly'!$G$17:$G$30)) +
(SUMIF('Paint calculation'!$B$17:$B$30,B857,'Paint calculation'!$G$17:$G$30)) +
(SUMIF('Trimcap letter face'!$B$17:$B$30,B857,'Trimcap letter face'!$G$17:$G$30)) +
(SUMIF('Trimcap letter face (2)'!$B$17:$B$30,B857,'Trimcap letter face (2)'!$G$17:$G$30)) +
(SUMIF('Channel letter fabrication'!$B$17:$B$30,B857,'Channel letter fabrication'!$G$17:$G$30)) +
(SUMIF('Channel letter fabrication (2)'!$B$17:$B$30,B857,'Channel letter fabrication (2)'!$G$17:$G$30))</f>
        <v>0</v>
      </c>
    </row>
    <row r="858" spans="1:10">
      <c r="A858" s="28" t="str">
        <f>[1]ODBC!$A858</f>
        <v>K4221C (8.3 Ballast) Photo Eye</v>
      </c>
      <c r="B858" s="29" t="str">
        <f>[1]ODBC!B858</f>
        <v>46360</v>
      </c>
      <c r="C858" s="30">
        <f>IFERROR(VLOOKUP($B858,[1]ODBC!$B:$H,2,FALSE),"")</f>
        <v>18.111000000000001</v>
      </c>
      <c r="D858" s="30">
        <f>IFERROR(VLOOKUP($B858,[1]ODBC!$B:$H,3,FALSE),"")</f>
        <v>32.603000000000002</v>
      </c>
      <c r="E858" s="30" t="str">
        <f>IFERROR(VLOOKUP($B858,[1]ODBC!$B:$H,4,FALSE),"")</f>
        <v>EA</v>
      </c>
      <c r="F858" s="31">
        <f>IFERROR(VLOOKUP($B858,[1]ODBC!$B:$H,5,FALSE),"")</f>
        <v>44.45</v>
      </c>
      <c r="G858" s="32">
        <f>[1]ODBC!G858</f>
        <v>0</v>
      </c>
      <c r="H858" s="33">
        <f>SUM([1]ODBC!H858)</f>
        <v>45723</v>
      </c>
      <c r="I858" s="41" t="str">
        <f>'Vinyl cutting'!$B$2</f>
        <v>J36938</v>
      </c>
      <c r="J858" s="42">
        <f ca="1">(SUMIF('Freeform time and material'!$B$17:$B$30,B858,'Freeform time and material'!$G$17:$G$30)) +
(SUMIF('Vinyl cutting'!$B$17:$B$30,B858,'Vinyl cutting'!$G$17:$G$30)) +
(SUMIF('Vinyl cutting (2)'!$B$17:$B$30,B858,'Vinyl cutting (2)'!$G$17:$G$30)) +
(SUMIF('Apply vinyl graphics'!$B$17:$B$30,B858,'Apply vinyl graphics'!$G$17:$G$30)) +
(SUMIF('Apply vinyl graphics (2)'!$B$17:$B$30,B858,'Apply vinyl graphics (2)'!$G$17:$G$30)) +
(SUMIF('Alum pan sign'!$B$17:$B$30,B858,'Alum pan sign'!$G$17:$G$30)) +
(SUMIF('Alum pan sign (2)'!$B$17:$B$30,B858,'Alum pan sign (2)'!$G$17:$G$30)) +
(SUMIF('Economy pan sign'!$B$17:$B$30,B858,'Economy pan sign'!$G$17:$G$30)) +
(SUMIF('Post and panel sign'!$B$17:$B$30,B858,'Post and panel sign'!$G$17:$G$30)) +
(SUMIF('Post and panel sign (2)'!$B$17:$B$30,B858,'Post and panel sign (2)'!$G$17:$G$30)) +
(SUMIF('Flat panels only'!$B$17:$B$30,B858,'Flat panels only'!$G$17:$G$30)) +
(SUMIF('Flat panels only (2)'!$B$17:$B$30,B858,'Flat panels only (2)'!$G$17:$G$30)) +
(SUMIF('Routed panel shapes'!$B$18:$B$31,B858,'Routed panel shapes'!$G$18:$G$31)) +
(SUMIF('Routed panel shapes (2)'!$B$18:$B$31,B858,'Routed panel shapes (2)'!$G$18:$G$31)) +
(SUMIF('Routed face only'!$B$17:$B$30,B858,'Routed face only'!$G$17:$G$30)) +
(SUMIF('Routed face only (2)'!$B$17:$B$30,B858,'Routed face only (2)'!$G$17:$G$30)) +
(SUMIF('Routed alum faces letters'!$B$17:$B$30,B858,'Routed alum faces letters'!$G$17:$G$30)) +
(SUMIF('Routed alum faces letters (2)'!$B$17:$B$30,B858,'Routed alum faces letters (2)'!$G$17:$G$30)) +
(SUMIF('Routed push through acrylic'!$B$17:$B$30,B858,'Routed push through acrylic'!$G$17:$G$30)) +
(SUMIF('Routed push through acrylic (2)'!$B$17:$B$30,B858,'Routed push through acrylic (2)'!$G$17:$G$30)) +
(SUMIF('Sf routed cabinet'!$B$17:$B$30,B858,'Sf routed cabinet'!$G$17:$G$30)) +
(SUMIF('Sf routed cabinet (2)'!$B$17:$B$30,B858,'Sf routed cabinet (2)'!$G$17:$G$30)) +
(SUMIF('Df routed cabinet'!$B$17:$B$30,B858,'Df routed cabinet'!$G$17:$G$30)) +
(SUMIF('Df routed cabinet (2)'!$B$17:$B$30,B858,'Df routed cabinet (2)'!$G$17:$G$30)) +
(SUMIF('Sf acrylic cabinet'!$B$17:$B$30,B858,'Sf acrylic cabinet'!$G$17:$G$30)) +
(SUMIF('Sf acrylic cabinet (2)'!$B$17:$B$30,B858,'Sf acrylic cabinet (2)'!$G$17:$G$30)) +
(SUMIF('Economy Sf acrylic'!$B$17:$B$30,B858,'Economy Sf acrylic'!$G$17:$G$30)) +
(SUMIF('Df acrylic cabinet'!$B$17:$B$30,B858,'Df acrylic cabinet'!$G$17:$G$30)) +
(SUMIF('Df acrylic cabinet (2)'!$B$17:$B$30,B858,'Df acrylic cabinet (2)'!$G$17:$G$30)) +
(SUMIF('Sf flex cabinet'!$B$17:$B$30,B858,'Sf flex cabinet'!$G$17:$G$30)) +
(SUMIF('Sf flex cabinet (2)'!$B$17:$B$30,B858,'Sf flex cabinet (2)'!$G$17:$G$30)) +
(SUMIF('Df flex cabinet'!$B$17:$B$36,B858,'Df flex cabinet'!$G$17:$G$36)) +
(SUMIF('Df flex cabinet (2)'!$B$17:$B$36,B858,'Df flex cabinet (2)'!$G$17:$G$36)) +
(SUMIF('Pole cover'!$B$17:$B$30,B858,'Pole cover'!$G$17:$G$30)) +
(SUMIF('Pole cover (2)'!$B$17:$B$30,B858,'Pole cover (2)'!$G$17:$G$30)) +
(SUMIF('Structural Steel Fab'!$B$17:$B$29,B858,'Structural Steel Fab'!$G$17:$G$29)) +
(SUMIF(Reveal!$B$17:$B$30,B858,Reveal!$G$17:$G$30)) +
(SUMIF('Reveal (2)'!$B$17:$B$30,B858,'Reveal (2)'!$G$17:$G$30)) +
(SUMIF('Crown cove top'!$B$17:$B$30,B858,'Crown cove top'!$G$17:$G$30)) +
(SUMIF('EMC assembly'!$B$17:$B$30,B858,'EMC assembly'!$G$17:$G$30)) +
(SUMIF(Crating!$B$17:$B$29,B858,Crating!$G$17:$G$29)) +
(SUMIF('LED wiring'!$B$17:$B$30,B858,'LED wiring'!$G$17:$G$30)) +
(SUMIF('Changeable copy face'!$B$17:$B$30,B858,'Changeable copy face'!$G$17:$G$30)) +
(SUMIF('Flex face assembly'!$B$17:$B$30,B858,'Flex face assembly'!$G$17:$G$30)) +
(SUMIF('Routed face assembly'!$B$17:$B$30,B858,'Routed face assembly'!$G$17:$G$30)) +
(SUMIF('Paint calculation'!$B$17:$B$30,B858,'Paint calculation'!$G$17:$G$30)) +
(SUMIF('Trimcap letter face'!$B$17:$B$30,B858,'Trimcap letter face'!$G$17:$G$30)) +
(SUMIF('Trimcap letter face (2)'!$B$17:$B$30,B858,'Trimcap letter face (2)'!$G$17:$G$30)) +
(SUMIF('Channel letter fabrication'!$B$17:$B$30,B858,'Channel letter fabrication'!$G$17:$G$30)) +
(SUMIF('Channel letter fabrication (2)'!$B$17:$B$30,B858,'Channel letter fabrication (2)'!$G$17:$G$30))</f>
        <v>0</v>
      </c>
    </row>
    <row r="859" spans="1:10">
      <c r="A859" s="28" t="str">
        <f>[1]ODBC!$A859</f>
        <v>ST15 16 amp Photo Cell</v>
      </c>
      <c r="B859" s="29" t="str">
        <f>[1]ODBC!B859</f>
        <v>46362</v>
      </c>
      <c r="C859" s="30">
        <f>IFERROR(VLOOKUP($B859,[1]ODBC!$B:$H,2,FALSE),"")</f>
        <v>11.95</v>
      </c>
      <c r="D859" s="30">
        <f>IFERROR(VLOOKUP($B859,[1]ODBC!$B:$H,3,FALSE),"")</f>
        <v>21.512</v>
      </c>
      <c r="E859" s="30" t="str">
        <f>IFERROR(VLOOKUP($B859,[1]ODBC!$B:$H,4,FALSE),"")</f>
        <v>EA</v>
      </c>
      <c r="F859" s="31">
        <f>IFERROR(VLOOKUP($B859,[1]ODBC!$B:$H,5,FALSE),"")</f>
        <v>44.45</v>
      </c>
      <c r="G859" s="32">
        <f>[1]ODBC!G859</f>
        <v>0</v>
      </c>
      <c r="H859" s="33">
        <f>SUM([1]ODBC!H859)</f>
        <v>0</v>
      </c>
      <c r="I859" s="41" t="str">
        <f>'Vinyl cutting'!$B$2</f>
        <v>J36938</v>
      </c>
      <c r="J859" s="42">
        <f ca="1">(SUMIF('Freeform time and material'!$B$17:$B$30,B859,'Freeform time and material'!$G$17:$G$30)) +
(SUMIF('Vinyl cutting'!$B$17:$B$30,B859,'Vinyl cutting'!$G$17:$G$30)) +
(SUMIF('Vinyl cutting (2)'!$B$17:$B$30,B859,'Vinyl cutting (2)'!$G$17:$G$30)) +
(SUMIF('Apply vinyl graphics'!$B$17:$B$30,B859,'Apply vinyl graphics'!$G$17:$G$30)) +
(SUMIF('Apply vinyl graphics (2)'!$B$17:$B$30,B859,'Apply vinyl graphics (2)'!$G$17:$G$30)) +
(SUMIF('Alum pan sign'!$B$17:$B$30,B859,'Alum pan sign'!$G$17:$G$30)) +
(SUMIF('Alum pan sign (2)'!$B$17:$B$30,B859,'Alum pan sign (2)'!$G$17:$G$30)) +
(SUMIF('Economy pan sign'!$B$17:$B$30,B859,'Economy pan sign'!$G$17:$G$30)) +
(SUMIF('Post and panel sign'!$B$17:$B$30,B859,'Post and panel sign'!$G$17:$G$30)) +
(SUMIF('Post and panel sign (2)'!$B$17:$B$30,B859,'Post and panel sign (2)'!$G$17:$G$30)) +
(SUMIF('Flat panels only'!$B$17:$B$30,B859,'Flat panels only'!$G$17:$G$30)) +
(SUMIF('Flat panels only (2)'!$B$17:$B$30,B859,'Flat panels only (2)'!$G$17:$G$30)) +
(SUMIF('Routed panel shapes'!$B$18:$B$31,B859,'Routed panel shapes'!$G$18:$G$31)) +
(SUMIF('Routed panel shapes (2)'!$B$18:$B$31,B859,'Routed panel shapes (2)'!$G$18:$G$31)) +
(SUMIF('Routed face only'!$B$17:$B$30,B859,'Routed face only'!$G$17:$G$30)) +
(SUMIF('Routed face only (2)'!$B$17:$B$30,B859,'Routed face only (2)'!$G$17:$G$30)) +
(SUMIF('Routed alum faces letters'!$B$17:$B$30,B859,'Routed alum faces letters'!$G$17:$G$30)) +
(SUMIF('Routed alum faces letters (2)'!$B$17:$B$30,B859,'Routed alum faces letters (2)'!$G$17:$G$30)) +
(SUMIF('Routed push through acrylic'!$B$17:$B$30,B859,'Routed push through acrylic'!$G$17:$G$30)) +
(SUMIF('Routed push through acrylic (2)'!$B$17:$B$30,B859,'Routed push through acrylic (2)'!$G$17:$G$30)) +
(SUMIF('Sf routed cabinet'!$B$17:$B$30,B859,'Sf routed cabinet'!$G$17:$G$30)) +
(SUMIF('Sf routed cabinet (2)'!$B$17:$B$30,B859,'Sf routed cabinet (2)'!$G$17:$G$30)) +
(SUMIF('Df routed cabinet'!$B$17:$B$30,B859,'Df routed cabinet'!$G$17:$G$30)) +
(SUMIF('Df routed cabinet (2)'!$B$17:$B$30,B859,'Df routed cabinet (2)'!$G$17:$G$30)) +
(SUMIF('Sf acrylic cabinet'!$B$17:$B$30,B859,'Sf acrylic cabinet'!$G$17:$G$30)) +
(SUMIF('Sf acrylic cabinet (2)'!$B$17:$B$30,B859,'Sf acrylic cabinet (2)'!$G$17:$G$30)) +
(SUMIF('Economy Sf acrylic'!$B$17:$B$30,B859,'Economy Sf acrylic'!$G$17:$G$30)) +
(SUMIF('Df acrylic cabinet'!$B$17:$B$30,B859,'Df acrylic cabinet'!$G$17:$G$30)) +
(SUMIF('Df acrylic cabinet (2)'!$B$17:$B$30,B859,'Df acrylic cabinet (2)'!$G$17:$G$30)) +
(SUMIF('Sf flex cabinet'!$B$17:$B$30,B859,'Sf flex cabinet'!$G$17:$G$30)) +
(SUMIF('Sf flex cabinet (2)'!$B$17:$B$30,B859,'Sf flex cabinet (2)'!$G$17:$G$30)) +
(SUMIF('Df flex cabinet'!$B$17:$B$36,B859,'Df flex cabinet'!$G$17:$G$36)) +
(SUMIF('Df flex cabinet (2)'!$B$17:$B$36,B859,'Df flex cabinet (2)'!$G$17:$G$36)) +
(SUMIF('Pole cover'!$B$17:$B$30,B859,'Pole cover'!$G$17:$G$30)) +
(SUMIF('Pole cover (2)'!$B$17:$B$30,B859,'Pole cover (2)'!$G$17:$G$30)) +
(SUMIF('Structural Steel Fab'!$B$17:$B$29,B859,'Structural Steel Fab'!$G$17:$G$29)) +
(SUMIF(Reveal!$B$17:$B$30,B859,Reveal!$G$17:$G$30)) +
(SUMIF('Reveal (2)'!$B$17:$B$30,B859,'Reveal (2)'!$G$17:$G$30)) +
(SUMIF('Crown cove top'!$B$17:$B$30,B859,'Crown cove top'!$G$17:$G$30)) +
(SUMIF('EMC assembly'!$B$17:$B$30,B859,'EMC assembly'!$G$17:$G$30)) +
(SUMIF(Crating!$B$17:$B$29,B859,Crating!$G$17:$G$29)) +
(SUMIF('LED wiring'!$B$17:$B$30,B859,'LED wiring'!$G$17:$G$30)) +
(SUMIF('Changeable copy face'!$B$17:$B$30,B859,'Changeable copy face'!$G$17:$G$30)) +
(SUMIF('Flex face assembly'!$B$17:$B$30,B859,'Flex face assembly'!$G$17:$G$30)) +
(SUMIF('Routed face assembly'!$B$17:$B$30,B859,'Routed face assembly'!$G$17:$G$30)) +
(SUMIF('Paint calculation'!$B$17:$B$30,B859,'Paint calculation'!$G$17:$G$30)) +
(SUMIF('Trimcap letter face'!$B$17:$B$30,B859,'Trimcap letter face'!$G$17:$G$30)) +
(SUMIF('Trimcap letter face (2)'!$B$17:$B$30,B859,'Trimcap letter face (2)'!$G$17:$G$30)) +
(SUMIF('Channel letter fabrication'!$B$17:$B$30,B859,'Channel letter fabrication'!$G$17:$G$30)) +
(SUMIF('Channel letter fabrication (2)'!$B$17:$B$30,B859,'Channel letter fabrication (2)'!$G$17:$G$30))</f>
        <v>0</v>
      </c>
    </row>
    <row r="860" spans="1:10">
      <c r="A860" s="28" t="str">
        <f>[1]ODBC!$A860</f>
        <v>K4141 25 Amp Photo Control</v>
      </c>
      <c r="B860" s="29" t="str">
        <f>[1]ODBC!B860</f>
        <v>46365</v>
      </c>
      <c r="C860" s="30">
        <f>IFERROR(VLOOKUP($B860,[1]ODBC!$B:$H,2,FALSE),"")</f>
        <v>23.98</v>
      </c>
      <c r="D860" s="30">
        <f>IFERROR(VLOOKUP($B860,[1]ODBC!$B:$H,3,FALSE),"")</f>
        <v>43.167999999999999</v>
      </c>
      <c r="E860" s="30" t="str">
        <f>IFERROR(VLOOKUP($B860,[1]ODBC!$B:$H,4,FALSE),"")</f>
        <v>EA</v>
      </c>
      <c r="F860" s="31">
        <f>IFERROR(VLOOKUP($B860,[1]ODBC!$B:$H,5,FALSE),"")</f>
        <v>44.45</v>
      </c>
      <c r="G860" s="32">
        <f>[1]ODBC!G860</f>
        <v>0</v>
      </c>
      <c r="H860" s="33">
        <f>SUM([1]ODBC!H860)</f>
        <v>0</v>
      </c>
      <c r="I860" s="41" t="str">
        <f>'Vinyl cutting'!$B$2</f>
        <v>J36938</v>
      </c>
      <c r="J860" s="42">
        <f ca="1">(SUMIF('Freeform time and material'!$B$17:$B$30,B860,'Freeform time and material'!$G$17:$G$30)) +
(SUMIF('Vinyl cutting'!$B$17:$B$30,B860,'Vinyl cutting'!$G$17:$G$30)) +
(SUMIF('Vinyl cutting (2)'!$B$17:$B$30,B860,'Vinyl cutting (2)'!$G$17:$G$30)) +
(SUMIF('Apply vinyl graphics'!$B$17:$B$30,B860,'Apply vinyl graphics'!$G$17:$G$30)) +
(SUMIF('Apply vinyl graphics (2)'!$B$17:$B$30,B860,'Apply vinyl graphics (2)'!$G$17:$G$30)) +
(SUMIF('Alum pan sign'!$B$17:$B$30,B860,'Alum pan sign'!$G$17:$G$30)) +
(SUMIF('Alum pan sign (2)'!$B$17:$B$30,B860,'Alum pan sign (2)'!$G$17:$G$30)) +
(SUMIF('Economy pan sign'!$B$17:$B$30,B860,'Economy pan sign'!$G$17:$G$30)) +
(SUMIF('Post and panel sign'!$B$17:$B$30,B860,'Post and panel sign'!$G$17:$G$30)) +
(SUMIF('Post and panel sign (2)'!$B$17:$B$30,B860,'Post and panel sign (2)'!$G$17:$G$30)) +
(SUMIF('Flat panels only'!$B$17:$B$30,B860,'Flat panels only'!$G$17:$G$30)) +
(SUMIF('Flat panels only (2)'!$B$17:$B$30,B860,'Flat panels only (2)'!$G$17:$G$30)) +
(SUMIF('Routed panel shapes'!$B$18:$B$31,B860,'Routed panel shapes'!$G$18:$G$31)) +
(SUMIF('Routed panel shapes (2)'!$B$18:$B$31,B860,'Routed panel shapes (2)'!$G$18:$G$31)) +
(SUMIF('Routed face only'!$B$17:$B$30,B860,'Routed face only'!$G$17:$G$30)) +
(SUMIF('Routed face only (2)'!$B$17:$B$30,B860,'Routed face only (2)'!$G$17:$G$30)) +
(SUMIF('Routed alum faces letters'!$B$17:$B$30,B860,'Routed alum faces letters'!$G$17:$G$30)) +
(SUMIF('Routed alum faces letters (2)'!$B$17:$B$30,B860,'Routed alum faces letters (2)'!$G$17:$G$30)) +
(SUMIF('Routed push through acrylic'!$B$17:$B$30,B860,'Routed push through acrylic'!$G$17:$G$30)) +
(SUMIF('Routed push through acrylic (2)'!$B$17:$B$30,B860,'Routed push through acrylic (2)'!$G$17:$G$30)) +
(SUMIF('Sf routed cabinet'!$B$17:$B$30,B860,'Sf routed cabinet'!$G$17:$G$30)) +
(SUMIF('Sf routed cabinet (2)'!$B$17:$B$30,B860,'Sf routed cabinet (2)'!$G$17:$G$30)) +
(SUMIF('Df routed cabinet'!$B$17:$B$30,B860,'Df routed cabinet'!$G$17:$G$30)) +
(SUMIF('Df routed cabinet (2)'!$B$17:$B$30,B860,'Df routed cabinet (2)'!$G$17:$G$30)) +
(SUMIF('Sf acrylic cabinet'!$B$17:$B$30,B860,'Sf acrylic cabinet'!$G$17:$G$30)) +
(SUMIF('Sf acrylic cabinet (2)'!$B$17:$B$30,B860,'Sf acrylic cabinet (2)'!$G$17:$G$30)) +
(SUMIF('Economy Sf acrylic'!$B$17:$B$30,B860,'Economy Sf acrylic'!$G$17:$G$30)) +
(SUMIF('Df acrylic cabinet'!$B$17:$B$30,B860,'Df acrylic cabinet'!$G$17:$G$30)) +
(SUMIF('Df acrylic cabinet (2)'!$B$17:$B$30,B860,'Df acrylic cabinet (2)'!$G$17:$G$30)) +
(SUMIF('Sf flex cabinet'!$B$17:$B$30,B860,'Sf flex cabinet'!$G$17:$G$30)) +
(SUMIF('Sf flex cabinet (2)'!$B$17:$B$30,B860,'Sf flex cabinet (2)'!$G$17:$G$30)) +
(SUMIF('Df flex cabinet'!$B$17:$B$36,B860,'Df flex cabinet'!$G$17:$G$36)) +
(SUMIF('Df flex cabinet (2)'!$B$17:$B$36,B860,'Df flex cabinet (2)'!$G$17:$G$36)) +
(SUMIF('Pole cover'!$B$17:$B$30,B860,'Pole cover'!$G$17:$G$30)) +
(SUMIF('Pole cover (2)'!$B$17:$B$30,B860,'Pole cover (2)'!$G$17:$G$30)) +
(SUMIF('Structural Steel Fab'!$B$17:$B$29,B860,'Structural Steel Fab'!$G$17:$G$29)) +
(SUMIF(Reveal!$B$17:$B$30,B860,Reveal!$G$17:$G$30)) +
(SUMIF('Reveal (2)'!$B$17:$B$30,B860,'Reveal (2)'!$G$17:$G$30)) +
(SUMIF('Crown cove top'!$B$17:$B$30,B860,'Crown cove top'!$G$17:$G$30)) +
(SUMIF('EMC assembly'!$B$17:$B$30,B860,'EMC assembly'!$G$17:$G$30)) +
(SUMIF(Crating!$B$17:$B$29,B860,Crating!$G$17:$G$29)) +
(SUMIF('LED wiring'!$B$17:$B$30,B860,'LED wiring'!$G$17:$G$30)) +
(SUMIF('Changeable copy face'!$B$17:$B$30,B860,'Changeable copy face'!$G$17:$G$30)) +
(SUMIF('Flex face assembly'!$B$17:$B$30,B860,'Flex face assembly'!$G$17:$G$30)) +
(SUMIF('Routed face assembly'!$B$17:$B$30,B860,'Routed face assembly'!$G$17:$G$30)) +
(SUMIF('Paint calculation'!$B$17:$B$30,B860,'Paint calculation'!$G$17:$G$30)) +
(SUMIF('Trimcap letter face'!$B$17:$B$30,B860,'Trimcap letter face'!$G$17:$G$30)) +
(SUMIF('Trimcap letter face (2)'!$B$17:$B$30,B860,'Trimcap letter face (2)'!$G$17:$G$30)) +
(SUMIF('Channel letter fabrication'!$B$17:$B$30,B860,'Channel letter fabrication'!$G$17:$G$30)) +
(SUMIF('Channel letter fabrication (2)'!$B$17:$B$30,B860,'Channel letter fabrication (2)'!$G$17:$G$30))</f>
        <v>0</v>
      </c>
    </row>
    <row r="861" spans="1:10">
      <c r="A861" s="28" t="str">
        <f>[1]ODBC!$A861</f>
        <v>T30 Photo Control</v>
      </c>
      <c r="B861" s="29" t="str">
        <f>[1]ODBC!B861</f>
        <v>46370</v>
      </c>
      <c r="C861" s="30">
        <f>IFERROR(VLOOKUP($B861,[1]ODBC!$B:$H,2,FALSE),"")</f>
        <v>42.95</v>
      </c>
      <c r="D861" s="30">
        <f>IFERROR(VLOOKUP($B861,[1]ODBC!$B:$H,3,FALSE),"")</f>
        <v>77.317999999999998</v>
      </c>
      <c r="E861" s="30" t="str">
        <f>IFERROR(VLOOKUP($B861,[1]ODBC!$B:$H,4,FALSE),"")</f>
        <v>EA</v>
      </c>
      <c r="F861" s="31">
        <f>IFERROR(VLOOKUP($B861,[1]ODBC!$B:$H,5,FALSE),"")</f>
        <v>44.45</v>
      </c>
      <c r="G861" s="32">
        <f>[1]ODBC!G861</f>
        <v>0</v>
      </c>
      <c r="H861" s="33">
        <f>SUM([1]ODBC!H861)</f>
        <v>46035</v>
      </c>
      <c r="I861" s="41" t="str">
        <f>'Vinyl cutting'!$B$2</f>
        <v>J36938</v>
      </c>
      <c r="J861" s="42">
        <f ca="1">(SUMIF('Freeform time and material'!$B$17:$B$30,B861,'Freeform time and material'!$G$17:$G$30)) +
(SUMIF('Vinyl cutting'!$B$17:$B$30,B861,'Vinyl cutting'!$G$17:$G$30)) +
(SUMIF('Vinyl cutting (2)'!$B$17:$B$30,B861,'Vinyl cutting (2)'!$G$17:$G$30)) +
(SUMIF('Apply vinyl graphics'!$B$17:$B$30,B861,'Apply vinyl graphics'!$G$17:$G$30)) +
(SUMIF('Apply vinyl graphics (2)'!$B$17:$B$30,B861,'Apply vinyl graphics (2)'!$G$17:$G$30)) +
(SUMIF('Alum pan sign'!$B$17:$B$30,B861,'Alum pan sign'!$G$17:$G$30)) +
(SUMIF('Alum pan sign (2)'!$B$17:$B$30,B861,'Alum pan sign (2)'!$G$17:$G$30)) +
(SUMIF('Economy pan sign'!$B$17:$B$30,B861,'Economy pan sign'!$G$17:$G$30)) +
(SUMIF('Post and panel sign'!$B$17:$B$30,B861,'Post and panel sign'!$G$17:$G$30)) +
(SUMIF('Post and panel sign (2)'!$B$17:$B$30,B861,'Post and panel sign (2)'!$G$17:$G$30)) +
(SUMIF('Flat panels only'!$B$17:$B$30,B861,'Flat panels only'!$G$17:$G$30)) +
(SUMIF('Flat panels only (2)'!$B$17:$B$30,B861,'Flat panels only (2)'!$G$17:$G$30)) +
(SUMIF('Routed panel shapes'!$B$18:$B$31,B861,'Routed panel shapes'!$G$18:$G$31)) +
(SUMIF('Routed panel shapes (2)'!$B$18:$B$31,B861,'Routed panel shapes (2)'!$G$18:$G$31)) +
(SUMIF('Routed face only'!$B$17:$B$30,B861,'Routed face only'!$G$17:$G$30)) +
(SUMIF('Routed face only (2)'!$B$17:$B$30,B861,'Routed face only (2)'!$G$17:$G$30)) +
(SUMIF('Routed alum faces letters'!$B$17:$B$30,B861,'Routed alum faces letters'!$G$17:$G$30)) +
(SUMIF('Routed alum faces letters (2)'!$B$17:$B$30,B861,'Routed alum faces letters (2)'!$G$17:$G$30)) +
(SUMIF('Routed push through acrylic'!$B$17:$B$30,B861,'Routed push through acrylic'!$G$17:$G$30)) +
(SUMIF('Routed push through acrylic (2)'!$B$17:$B$30,B861,'Routed push through acrylic (2)'!$G$17:$G$30)) +
(SUMIF('Sf routed cabinet'!$B$17:$B$30,B861,'Sf routed cabinet'!$G$17:$G$30)) +
(SUMIF('Sf routed cabinet (2)'!$B$17:$B$30,B861,'Sf routed cabinet (2)'!$G$17:$G$30)) +
(SUMIF('Df routed cabinet'!$B$17:$B$30,B861,'Df routed cabinet'!$G$17:$G$30)) +
(SUMIF('Df routed cabinet (2)'!$B$17:$B$30,B861,'Df routed cabinet (2)'!$G$17:$G$30)) +
(SUMIF('Sf acrylic cabinet'!$B$17:$B$30,B861,'Sf acrylic cabinet'!$G$17:$G$30)) +
(SUMIF('Sf acrylic cabinet (2)'!$B$17:$B$30,B861,'Sf acrylic cabinet (2)'!$G$17:$G$30)) +
(SUMIF('Economy Sf acrylic'!$B$17:$B$30,B861,'Economy Sf acrylic'!$G$17:$G$30)) +
(SUMIF('Df acrylic cabinet'!$B$17:$B$30,B861,'Df acrylic cabinet'!$G$17:$G$30)) +
(SUMIF('Df acrylic cabinet (2)'!$B$17:$B$30,B861,'Df acrylic cabinet (2)'!$G$17:$G$30)) +
(SUMIF('Sf flex cabinet'!$B$17:$B$30,B861,'Sf flex cabinet'!$G$17:$G$30)) +
(SUMIF('Sf flex cabinet (2)'!$B$17:$B$30,B861,'Sf flex cabinet (2)'!$G$17:$G$30)) +
(SUMIF('Df flex cabinet'!$B$17:$B$36,B861,'Df flex cabinet'!$G$17:$G$36)) +
(SUMIF('Df flex cabinet (2)'!$B$17:$B$36,B861,'Df flex cabinet (2)'!$G$17:$G$36)) +
(SUMIF('Pole cover'!$B$17:$B$30,B861,'Pole cover'!$G$17:$G$30)) +
(SUMIF('Pole cover (2)'!$B$17:$B$30,B861,'Pole cover (2)'!$G$17:$G$30)) +
(SUMIF('Structural Steel Fab'!$B$17:$B$29,B861,'Structural Steel Fab'!$G$17:$G$29)) +
(SUMIF(Reveal!$B$17:$B$30,B861,Reveal!$G$17:$G$30)) +
(SUMIF('Reveal (2)'!$B$17:$B$30,B861,'Reveal (2)'!$G$17:$G$30)) +
(SUMIF('Crown cove top'!$B$17:$B$30,B861,'Crown cove top'!$G$17:$G$30)) +
(SUMIF('EMC assembly'!$B$17:$B$30,B861,'EMC assembly'!$G$17:$G$30)) +
(SUMIF(Crating!$B$17:$B$29,B861,Crating!$G$17:$G$29)) +
(SUMIF('LED wiring'!$B$17:$B$30,B861,'LED wiring'!$G$17:$G$30)) +
(SUMIF('Changeable copy face'!$B$17:$B$30,B861,'Changeable copy face'!$G$17:$G$30)) +
(SUMIF('Flex face assembly'!$B$17:$B$30,B861,'Flex face assembly'!$G$17:$G$30)) +
(SUMIF('Routed face assembly'!$B$17:$B$30,B861,'Routed face assembly'!$G$17:$G$30)) +
(SUMIF('Paint calculation'!$B$17:$B$30,B861,'Paint calculation'!$G$17:$G$30)) +
(SUMIF('Trimcap letter face'!$B$17:$B$30,B861,'Trimcap letter face'!$G$17:$G$30)) +
(SUMIF('Trimcap letter face (2)'!$B$17:$B$30,B861,'Trimcap letter face (2)'!$G$17:$G$30)) +
(SUMIF('Channel letter fabrication'!$B$17:$B$30,B861,'Channel letter fabrication'!$G$17:$G$30)) +
(SUMIF('Channel letter fabrication (2)'!$B$17:$B$30,B861,'Channel letter fabrication (2)'!$G$17:$G$30))</f>
        <v>0</v>
      </c>
    </row>
    <row r="862" spans="1:10">
      <c r="A862" s="28" t="str">
        <f>[1]ODBC!$A862</f>
        <v>8690 Photo Cell - Lumatrol</v>
      </c>
      <c r="B862" s="29" t="str">
        <f>[1]ODBC!B862</f>
        <v>46376</v>
      </c>
      <c r="C862" s="30">
        <f>IFERROR(VLOOKUP($B862,[1]ODBC!$B:$H,2,FALSE),"")</f>
        <v>9.25</v>
      </c>
      <c r="D862" s="30">
        <f>IFERROR(VLOOKUP($B862,[1]ODBC!$B:$H,3,FALSE),"")</f>
        <v>16.652000000000001</v>
      </c>
      <c r="E862" s="30" t="str">
        <f>IFERROR(VLOOKUP($B862,[1]ODBC!$B:$H,4,FALSE),"")</f>
        <v>EA</v>
      </c>
      <c r="F862" s="31">
        <f>IFERROR(VLOOKUP($B862,[1]ODBC!$B:$H,5,FALSE),"")</f>
        <v>44.45</v>
      </c>
      <c r="G862" s="32">
        <f>[1]ODBC!G862</f>
        <v>0</v>
      </c>
      <c r="H862" s="33">
        <f>SUM([1]ODBC!H862)</f>
        <v>0</v>
      </c>
      <c r="I862" s="41" t="str">
        <f>'Vinyl cutting'!$B$2</f>
        <v>J36938</v>
      </c>
      <c r="J862" s="42">
        <f ca="1">(SUMIF('Freeform time and material'!$B$17:$B$30,B862,'Freeform time and material'!$G$17:$G$30)) +
(SUMIF('Vinyl cutting'!$B$17:$B$30,B862,'Vinyl cutting'!$G$17:$G$30)) +
(SUMIF('Vinyl cutting (2)'!$B$17:$B$30,B862,'Vinyl cutting (2)'!$G$17:$G$30)) +
(SUMIF('Apply vinyl graphics'!$B$17:$B$30,B862,'Apply vinyl graphics'!$G$17:$G$30)) +
(SUMIF('Apply vinyl graphics (2)'!$B$17:$B$30,B862,'Apply vinyl graphics (2)'!$G$17:$G$30)) +
(SUMIF('Alum pan sign'!$B$17:$B$30,B862,'Alum pan sign'!$G$17:$G$30)) +
(SUMIF('Alum pan sign (2)'!$B$17:$B$30,B862,'Alum pan sign (2)'!$G$17:$G$30)) +
(SUMIF('Economy pan sign'!$B$17:$B$30,B862,'Economy pan sign'!$G$17:$G$30)) +
(SUMIF('Post and panel sign'!$B$17:$B$30,B862,'Post and panel sign'!$G$17:$G$30)) +
(SUMIF('Post and panel sign (2)'!$B$17:$B$30,B862,'Post and panel sign (2)'!$G$17:$G$30)) +
(SUMIF('Flat panels only'!$B$17:$B$30,B862,'Flat panels only'!$G$17:$G$30)) +
(SUMIF('Flat panels only (2)'!$B$17:$B$30,B862,'Flat panels only (2)'!$G$17:$G$30)) +
(SUMIF('Routed panel shapes'!$B$18:$B$31,B862,'Routed panel shapes'!$G$18:$G$31)) +
(SUMIF('Routed panel shapes (2)'!$B$18:$B$31,B862,'Routed panel shapes (2)'!$G$18:$G$31)) +
(SUMIF('Routed face only'!$B$17:$B$30,B862,'Routed face only'!$G$17:$G$30)) +
(SUMIF('Routed face only (2)'!$B$17:$B$30,B862,'Routed face only (2)'!$G$17:$G$30)) +
(SUMIF('Routed alum faces letters'!$B$17:$B$30,B862,'Routed alum faces letters'!$G$17:$G$30)) +
(SUMIF('Routed alum faces letters (2)'!$B$17:$B$30,B862,'Routed alum faces letters (2)'!$G$17:$G$30)) +
(SUMIF('Routed push through acrylic'!$B$17:$B$30,B862,'Routed push through acrylic'!$G$17:$G$30)) +
(SUMIF('Routed push through acrylic (2)'!$B$17:$B$30,B862,'Routed push through acrylic (2)'!$G$17:$G$30)) +
(SUMIF('Sf routed cabinet'!$B$17:$B$30,B862,'Sf routed cabinet'!$G$17:$G$30)) +
(SUMIF('Sf routed cabinet (2)'!$B$17:$B$30,B862,'Sf routed cabinet (2)'!$G$17:$G$30)) +
(SUMIF('Df routed cabinet'!$B$17:$B$30,B862,'Df routed cabinet'!$G$17:$G$30)) +
(SUMIF('Df routed cabinet (2)'!$B$17:$B$30,B862,'Df routed cabinet (2)'!$G$17:$G$30)) +
(SUMIF('Sf acrylic cabinet'!$B$17:$B$30,B862,'Sf acrylic cabinet'!$G$17:$G$30)) +
(SUMIF('Sf acrylic cabinet (2)'!$B$17:$B$30,B862,'Sf acrylic cabinet (2)'!$G$17:$G$30)) +
(SUMIF('Economy Sf acrylic'!$B$17:$B$30,B862,'Economy Sf acrylic'!$G$17:$G$30)) +
(SUMIF('Df acrylic cabinet'!$B$17:$B$30,B862,'Df acrylic cabinet'!$G$17:$G$30)) +
(SUMIF('Df acrylic cabinet (2)'!$B$17:$B$30,B862,'Df acrylic cabinet (2)'!$G$17:$G$30)) +
(SUMIF('Sf flex cabinet'!$B$17:$B$30,B862,'Sf flex cabinet'!$G$17:$G$30)) +
(SUMIF('Sf flex cabinet (2)'!$B$17:$B$30,B862,'Sf flex cabinet (2)'!$G$17:$G$30)) +
(SUMIF('Df flex cabinet'!$B$17:$B$36,B862,'Df flex cabinet'!$G$17:$G$36)) +
(SUMIF('Df flex cabinet (2)'!$B$17:$B$36,B862,'Df flex cabinet (2)'!$G$17:$G$36)) +
(SUMIF('Pole cover'!$B$17:$B$30,B862,'Pole cover'!$G$17:$G$30)) +
(SUMIF('Pole cover (2)'!$B$17:$B$30,B862,'Pole cover (2)'!$G$17:$G$30)) +
(SUMIF('Structural Steel Fab'!$B$17:$B$29,B862,'Structural Steel Fab'!$G$17:$G$29)) +
(SUMIF(Reveal!$B$17:$B$30,B862,Reveal!$G$17:$G$30)) +
(SUMIF('Reveal (2)'!$B$17:$B$30,B862,'Reveal (2)'!$G$17:$G$30)) +
(SUMIF('Crown cove top'!$B$17:$B$30,B862,'Crown cove top'!$G$17:$G$30)) +
(SUMIF('EMC assembly'!$B$17:$B$30,B862,'EMC assembly'!$G$17:$G$30)) +
(SUMIF(Crating!$B$17:$B$29,B862,Crating!$G$17:$G$29)) +
(SUMIF('LED wiring'!$B$17:$B$30,B862,'LED wiring'!$G$17:$G$30)) +
(SUMIF('Changeable copy face'!$B$17:$B$30,B862,'Changeable copy face'!$G$17:$G$30)) +
(SUMIF('Flex face assembly'!$B$17:$B$30,B862,'Flex face assembly'!$G$17:$G$30)) +
(SUMIF('Routed face assembly'!$B$17:$B$30,B862,'Routed face assembly'!$G$17:$G$30)) +
(SUMIF('Paint calculation'!$B$17:$B$30,B862,'Paint calculation'!$G$17:$G$30)) +
(SUMIF('Trimcap letter face'!$B$17:$B$30,B862,'Trimcap letter face'!$G$17:$G$30)) +
(SUMIF('Trimcap letter face (2)'!$B$17:$B$30,B862,'Trimcap letter face (2)'!$G$17:$G$30)) +
(SUMIF('Channel letter fabrication'!$B$17:$B$30,B862,'Channel letter fabrication'!$G$17:$G$30)) +
(SUMIF('Channel letter fabrication (2)'!$B$17:$B$30,B862,'Channel letter fabrication (2)'!$G$17:$G$30))</f>
        <v>0</v>
      </c>
    </row>
    <row r="863" spans="1:10">
      <c r="A863" s="28" t="str">
        <f>[1]ODBC!$A863</f>
        <v>ST-15 Photo Cell</v>
      </c>
      <c r="B863" s="29" t="str">
        <f>[1]ODBC!B863</f>
        <v>46377</v>
      </c>
      <c r="C863" s="30">
        <f>IFERROR(VLOOKUP($B863,[1]ODBC!$B:$H,2,FALSE),"")</f>
        <v>7.99</v>
      </c>
      <c r="D863" s="30">
        <f>IFERROR(VLOOKUP($B863,[1]ODBC!$B:$H,3,FALSE),"")</f>
        <v>14.382999999999999</v>
      </c>
      <c r="E863" s="30" t="str">
        <f>IFERROR(VLOOKUP($B863,[1]ODBC!$B:$H,4,FALSE),"")</f>
        <v>EA</v>
      </c>
      <c r="F863" s="31">
        <f>IFERROR(VLOOKUP($B863,[1]ODBC!$B:$H,5,FALSE),"")</f>
        <v>44.45</v>
      </c>
      <c r="G863" s="32">
        <f>[1]ODBC!G863</f>
        <v>0</v>
      </c>
      <c r="H863" s="33">
        <f>SUM([1]ODBC!H863)</f>
        <v>0</v>
      </c>
      <c r="I863" s="41" t="str">
        <f>'Vinyl cutting'!$B$2</f>
        <v>J36938</v>
      </c>
      <c r="J863" s="42">
        <f ca="1">(SUMIF('Freeform time and material'!$B$17:$B$30,B863,'Freeform time and material'!$G$17:$G$30)) +
(SUMIF('Vinyl cutting'!$B$17:$B$30,B863,'Vinyl cutting'!$G$17:$G$30)) +
(SUMIF('Vinyl cutting (2)'!$B$17:$B$30,B863,'Vinyl cutting (2)'!$G$17:$G$30)) +
(SUMIF('Apply vinyl graphics'!$B$17:$B$30,B863,'Apply vinyl graphics'!$G$17:$G$30)) +
(SUMIF('Apply vinyl graphics (2)'!$B$17:$B$30,B863,'Apply vinyl graphics (2)'!$G$17:$G$30)) +
(SUMIF('Alum pan sign'!$B$17:$B$30,B863,'Alum pan sign'!$G$17:$G$30)) +
(SUMIF('Alum pan sign (2)'!$B$17:$B$30,B863,'Alum pan sign (2)'!$G$17:$G$30)) +
(SUMIF('Economy pan sign'!$B$17:$B$30,B863,'Economy pan sign'!$G$17:$G$30)) +
(SUMIF('Post and panel sign'!$B$17:$B$30,B863,'Post and panel sign'!$G$17:$G$30)) +
(SUMIF('Post and panel sign (2)'!$B$17:$B$30,B863,'Post and panel sign (2)'!$G$17:$G$30)) +
(SUMIF('Flat panels only'!$B$17:$B$30,B863,'Flat panels only'!$G$17:$G$30)) +
(SUMIF('Flat panels only (2)'!$B$17:$B$30,B863,'Flat panels only (2)'!$G$17:$G$30)) +
(SUMIF('Routed panel shapes'!$B$18:$B$31,B863,'Routed panel shapes'!$G$18:$G$31)) +
(SUMIF('Routed panel shapes (2)'!$B$18:$B$31,B863,'Routed panel shapes (2)'!$G$18:$G$31)) +
(SUMIF('Routed face only'!$B$17:$B$30,B863,'Routed face only'!$G$17:$G$30)) +
(SUMIF('Routed face only (2)'!$B$17:$B$30,B863,'Routed face only (2)'!$G$17:$G$30)) +
(SUMIF('Routed alum faces letters'!$B$17:$B$30,B863,'Routed alum faces letters'!$G$17:$G$30)) +
(SUMIF('Routed alum faces letters (2)'!$B$17:$B$30,B863,'Routed alum faces letters (2)'!$G$17:$G$30)) +
(SUMIF('Routed push through acrylic'!$B$17:$B$30,B863,'Routed push through acrylic'!$G$17:$G$30)) +
(SUMIF('Routed push through acrylic (2)'!$B$17:$B$30,B863,'Routed push through acrylic (2)'!$G$17:$G$30)) +
(SUMIF('Sf routed cabinet'!$B$17:$B$30,B863,'Sf routed cabinet'!$G$17:$G$30)) +
(SUMIF('Sf routed cabinet (2)'!$B$17:$B$30,B863,'Sf routed cabinet (2)'!$G$17:$G$30)) +
(SUMIF('Df routed cabinet'!$B$17:$B$30,B863,'Df routed cabinet'!$G$17:$G$30)) +
(SUMIF('Df routed cabinet (2)'!$B$17:$B$30,B863,'Df routed cabinet (2)'!$G$17:$G$30)) +
(SUMIF('Sf acrylic cabinet'!$B$17:$B$30,B863,'Sf acrylic cabinet'!$G$17:$G$30)) +
(SUMIF('Sf acrylic cabinet (2)'!$B$17:$B$30,B863,'Sf acrylic cabinet (2)'!$G$17:$G$30)) +
(SUMIF('Economy Sf acrylic'!$B$17:$B$30,B863,'Economy Sf acrylic'!$G$17:$G$30)) +
(SUMIF('Df acrylic cabinet'!$B$17:$B$30,B863,'Df acrylic cabinet'!$G$17:$G$30)) +
(SUMIF('Df acrylic cabinet (2)'!$B$17:$B$30,B863,'Df acrylic cabinet (2)'!$G$17:$G$30)) +
(SUMIF('Sf flex cabinet'!$B$17:$B$30,B863,'Sf flex cabinet'!$G$17:$G$30)) +
(SUMIF('Sf flex cabinet (2)'!$B$17:$B$30,B863,'Sf flex cabinet (2)'!$G$17:$G$30)) +
(SUMIF('Df flex cabinet'!$B$17:$B$36,B863,'Df flex cabinet'!$G$17:$G$36)) +
(SUMIF('Df flex cabinet (2)'!$B$17:$B$36,B863,'Df flex cabinet (2)'!$G$17:$G$36)) +
(SUMIF('Pole cover'!$B$17:$B$30,B863,'Pole cover'!$G$17:$G$30)) +
(SUMIF('Pole cover (2)'!$B$17:$B$30,B863,'Pole cover (2)'!$G$17:$G$30)) +
(SUMIF('Structural Steel Fab'!$B$17:$B$29,B863,'Structural Steel Fab'!$G$17:$G$29)) +
(SUMIF(Reveal!$B$17:$B$30,B863,Reveal!$G$17:$G$30)) +
(SUMIF('Reveal (2)'!$B$17:$B$30,B863,'Reveal (2)'!$G$17:$G$30)) +
(SUMIF('Crown cove top'!$B$17:$B$30,B863,'Crown cove top'!$G$17:$G$30)) +
(SUMIF('EMC assembly'!$B$17:$B$30,B863,'EMC assembly'!$G$17:$G$30)) +
(SUMIF(Crating!$B$17:$B$29,B863,Crating!$G$17:$G$29)) +
(SUMIF('LED wiring'!$B$17:$B$30,B863,'LED wiring'!$G$17:$G$30)) +
(SUMIF('Changeable copy face'!$B$17:$B$30,B863,'Changeable copy face'!$G$17:$G$30)) +
(SUMIF('Flex face assembly'!$B$17:$B$30,B863,'Flex face assembly'!$G$17:$G$30)) +
(SUMIF('Routed face assembly'!$B$17:$B$30,B863,'Routed face assembly'!$G$17:$G$30)) +
(SUMIF('Paint calculation'!$B$17:$B$30,B863,'Paint calculation'!$G$17:$G$30)) +
(SUMIF('Trimcap letter face'!$B$17:$B$30,B863,'Trimcap letter face'!$G$17:$G$30)) +
(SUMIF('Trimcap letter face (2)'!$B$17:$B$30,B863,'Trimcap letter face (2)'!$G$17:$G$30)) +
(SUMIF('Channel letter fabrication'!$B$17:$B$30,B863,'Channel letter fabrication'!$G$17:$G$30)) +
(SUMIF('Channel letter fabrication (2)'!$B$17:$B$30,B863,'Channel letter fabrication (2)'!$G$17:$G$30))</f>
        <v>0</v>
      </c>
    </row>
    <row r="864" spans="1:10">
      <c r="A864" s="28" t="str">
        <f>[1]ODBC!$A864</f>
        <v>1/2" Closed Nipple</v>
      </c>
      <c r="B864" s="29" t="str">
        <f>[1]ODBC!B864</f>
        <v>46380</v>
      </c>
      <c r="C864" s="30">
        <f>IFERROR(VLOOKUP($B864,[1]ODBC!$B:$H,2,FALSE),"")</f>
        <v>0.36</v>
      </c>
      <c r="D864" s="30">
        <f>IFERROR(VLOOKUP($B864,[1]ODBC!$B:$H,3,FALSE),"")</f>
        <v>0.64800000000000002</v>
      </c>
      <c r="E864" s="30" t="str">
        <f>IFERROR(VLOOKUP($B864,[1]ODBC!$B:$H,4,FALSE),"")</f>
        <v>EA</v>
      </c>
      <c r="F864" s="31">
        <f>IFERROR(VLOOKUP($B864,[1]ODBC!$B:$H,5,FALSE),"")</f>
        <v>44.45</v>
      </c>
      <c r="G864" s="32">
        <f>[1]ODBC!G864</f>
        <v>0</v>
      </c>
      <c r="H864" s="33">
        <f>SUM([1]ODBC!H864)</f>
        <v>0</v>
      </c>
      <c r="I864" s="41" t="str">
        <f>'Vinyl cutting'!$B$2</f>
        <v>J36938</v>
      </c>
      <c r="J864" s="42">
        <f ca="1">(SUMIF('Freeform time and material'!$B$17:$B$30,B864,'Freeform time and material'!$G$17:$G$30)) +
(SUMIF('Vinyl cutting'!$B$17:$B$30,B864,'Vinyl cutting'!$G$17:$G$30)) +
(SUMIF('Vinyl cutting (2)'!$B$17:$B$30,B864,'Vinyl cutting (2)'!$G$17:$G$30)) +
(SUMIF('Apply vinyl graphics'!$B$17:$B$30,B864,'Apply vinyl graphics'!$G$17:$G$30)) +
(SUMIF('Apply vinyl graphics (2)'!$B$17:$B$30,B864,'Apply vinyl graphics (2)'!$G$17:$G$30)) +
(SUMIF('Alum pan sign'!$B$17:$B$30,B864,'Alum pan sign'!$G$17:$G$30)) +
(SUMIF('Alum pan sign (2)'!$B$17:$B$30,B864,'Alum pan sign (2)'!$G$17:$G$30)) +
(SUMIF('Economy pan sign'!$B$17:$B$30,B864,'Economy pan sign'!$G$17:$G$30)) +
(SUMIF('Post and panel sign'!$B$17:$B$30,B864,'Post and panel sign'!$G$17:$G$30)) +
(SUMIF('Post and panel sign (2)'!$B$17:$B$30,B864,'Post and panel sign (2)'!$G$17:$G$30)) +
(SUMIF('Flat panels only'!$B$17:$B$30,B864,'Flat panels only'!$G$17:$G$30)) +
(SUMIF('Flat panels only (2)'!$B$17:$B$30,B864,'Flat panels only (2)'!$G$17:$G$30)) +
(SUMIF('Routed panel shapes'!$B$18:$B$31,B864,'Routed panel shapes'!$G$18:$G$31)) +
(SUMIF('Routed panel shapes (2)'!$B$18:$B$31,B864,'Routed panel shapes (2)'!$G$18:$G$31)) +
(SUMIF('Routed face only'!$B$17:$B$30,B864,'Routed face only'!$G$17:$G$30)) +
(SUMIF('Routed face only (2)'!$B$17:$B$30,B864,'Routed face only (2)'!$G$17:$G$30)) +
(SUMIF('Routed alum faces letters'!$B$17:$B$30,B864,'Routed alum faces letters'!$G$17:$G$30)) +
(SUMIF('Routed alum faces letters (2)'!$B$17:$B$30,B864,'Routed alum faces letters (2)'!$G$17:$G$30)) +
(SUMIF('Routed push through acrylic'!$B$17:$B$30,B864,'Routed push through acrylic'!$G$17:$G$30)) +
(SUMIF('Routed push through acrylic (2)'!$B$17:$B$30,B864,'Routed push through acrylic (2)'!$G$17:$G$30)) +
(SUMIF('Sf routed cabinet'!$B$17:$B$30,B864,'Sf routed cabinet'!$G$17:$G$30)) +
(SUMIF('Sf routed cabinet (2)'!$B$17:$B$30,B864,'Sf routed cabinet (2)'!$G$17:$G$30)) +
(SUMIF('Df routed cabinet'!$B$17:$B$30,B864,'Df routed cabinet'!$G$17:$G$30)) +
(SUMIF('Df routed cabinet (2)'!$B$17:$B$30,B864,'Df routed cabinet (2)'!$G$17:$G$30)) +
(SUMIF('Sf acrylic cabinet'!$B$17:$B$30,B864,'Sf acrylic cabinet'!$G$17:$G$30)) +
(SUMIF('Sf acrylic cabinet (2)'!$B$17:$B$30,B864,'Sf acrylic cabinet (2)'!$G$17:$G$30)) +
(SUMIF('Economy Sf acrylic'!$B$17:$B$30,B864,'Economy Sf acrylic'!$G$17:$G$30)) +
(SUMIF('Df acrylic cabinet'!$B$17:$B$30,B864,'Df acrylic cabinet'!$G$17:$G$30)) +
(SUMIF('Df acrylic cabinet (2)'!$B$17:$B$30,B864,'Df acrylic cabinet (2)'!$G$17:$G$30)) +
(SUMIF('Sf flex cabinet'!$B$17:$B$30,B864,'Sf flex cabinet'!$G$17:$G$30)) +
(SUMIF('Sf flex cabinet (2)'!$B$17:$B$30,B864,'Sf flex cabinet (2)'!$G$17:$G$30)) +
(SUMIF('Df flex cabinet'!$B$17:$B$36,B864,'Df flex cabinet'!$G$17:$G$36)) +
(SUMIF('Df flex cabinet (2)'!$B$17:$B$36,B864,'Df flex cabinet (2)'!$G$17:$G$36)) +
(SUMIF('Pole cover'!$B$17:$B$30,B864,'Pole cover'!$G$17:$G$30)) +
(SUMIF('Pole cover (2)'!$B$17:$B$30,B864,'Pole cover (2)'!$G$17:$G$30)) +
(SUMIF('Structural Steel Fab'!$B$17:$B$29,B864,'Structural Steel Fab'!$G$17:$G$29)) +
(SUMIF(Reveal!$B$17:$B$30,B864,Reveal!$G$17:$G$30)) +
(SUMIF('Reveal (2)'!$B$17:$B$30,B864,'Reveal (2)'!$G$17:$G$30)) +
(SUMIF('Crown cove top'!$B$17:$B$30,B864,'Crown cove top'!$G$17:$G$30)) +
(SUMIF('EMC assembly'!$B$17:$B$30,B864,'EMC assembly'!$G$17:$G$30)) +
(SUMIF(Crating!$B$17:$B$29,B864,Crating!$G$17:$G$29)) +
(SUMIF('LED wiring'!$B$17:$B$30,B864,'LED wiring'!$G$17:$G$30)) +
(SUMIF('Changeable copy face'!$B$17:$B$30,B864,'Changeable copy face'!$G$17:$G$30)) +
(SUMIF('Flex face assembly'!$B$17:$B$30,B864,'Flex face assembly'!$G$17:$G$30)) +
(SUMIF('Routed face assembly'!$B$17:$B$30,B864,'Routed face assembly'!$G$17:$G$30)) +
(SUMIF('Paint calculation'!$B$17:$B$30,B864,'Paint calculation'!$G$17:$G$30)) +
(SUMIF('Trimcap letter face'!$B$17:$B$30,B864,'Trimcap letter face'!$G$17:$G$30)) +
(SUMIF('Trimcap letter face (2)'!$B$17:$B$30,B864,'Trimcap letter face (2)'!$G$17:$G$30)) +
(SUMIF('Channel letter fabrication'!$B$17:$B$30,B864,'Channel letter fabrication'!$G$17:$G$30)) +
(SUMIF('Channel letter fabrication (2)'!$B$17:$B$30,B864,'Channel letter fabrication (2)'!$G$17:$G$30))</f>
        <v>0</v>
      </c>
    </row>
    <row r="865" spans="1:10">
      <c r="A865" s="28" t="str">
        <f>[1]ODBC!$A865</f>
        <v>1/2" Lock Ring</v>
      </c>
      <c r="B865" s="29" t="str">
        <f>[1]ODBC!B865</f>
        <v>46385</v>
      </c>
      <c r="C865" s="30">
        <f>IFERROR(VLOOKUP($B865,[1]ODBC!$B:$H,2,FALSE),"")</f>
        <v>0.15</v>
      </c>
      <c r="D865" s="30">
        <f>IFERROR(VLOOKUP($B865,[1]ODBC!$B:$H,3,FALSE),"")</f>
        <v>0.27</v>
      </c>
      <c r="E865" s="30" t="str">
        <f>IFERROR(VLOOKUP($B865,[1]ODBC!$B:$H,4,FALSE),"")</f>
        <v>EA</v>
      </c>
      <c r="F865" s="31">
        <f>IFERROR(VLOOKUP($B865,[1]ODBC!$B:$H,5,FALSE),"")</f>
        <v>44.45</v>
      </c>
      <c r="G865" s="32">
        <f>[1]ODBC!G865</f>
        <v>0</v>
      </c>
      <c r="H865" s="33">
        <f>SUM([1]ODBC!H865)</f>
        <v>45796</v>
      </c>
      <c r="I865" s="41" t="str">
        <f>'Vinyl cutting'!$B$2</f>
        <v>J36938</v>
      </c>
      <c r="J865" s="42">
        <f ca="1">(SUMIF('Freeform time and material'!$B$17:$B$30,B865,'Freeform time and material'!$G$17:$G$30)) +
(SUMIF('Vinyl cutting'!$B$17:$B$30,B865,'Vinyl cutting'!$G$17:$G$30)) +
(SUMIF('Vinyl cutting (2)'!$B$17:$B$30,B865,'Vinyl cutting (2)'!$G$17:$G$30)) +
(SUMIF('Apply vinyl graphics'!$B$17:$B$30,B865,'Apply vinyl graphics'!$G$17:$G$30)) +
(SUMIF('Apply vinyl graphics (2)'!$B$17:$B$30,B865,'Apply vinyl graphics (2)'!$G$17:$G$30)) +
(SUMIF('Alum pan sign'!$B$17:$B$30,B865,'Alum pan sign'!$G$17:$G$30)) +
(SUMIF('Alum pan sign (2)'!$B$17:$B$30,B865,'Alum pan sign (2)'!$G$17:$G$30)) +
(SUMIF('Economy pan sign'!$B$17:$B$30,B865,'Economy pan sign'!$G$17:$G$30)) +
(SUMIF('Post and panel sign'!$B$17:$B$30,B865,'Post and panel sign'!$G$17:$G$30)) +
(SUMIF('Post and panel sign (2)'!$B$17:$B$30,B865,'Post and panel sign (2)'!$G$17:$G$30)) +
(SUMIF('Flat panels only'!$B$17:$B$30,B865,'Flat panels only'!$G$17:$G$30)) +
(SUMIF('Flat panels only (2)'!$B$17:$B$30,B865,'Flat panels only (2)'!$G$17:$G$30)) +
(SUMIF('Routed panel shapes'!$B$18:$B$31,B865,'Routed panel shapes'!$G$18:$G$31)) +
(SUMIF('Routed panel shapes (2)'!$B$18:$B$31,B865,'Routed panel shapes (2)'!$G$18:$G$31)) +
(SUMIF('Routed face only'!$B$17:$B$30,B865,'Routed face only'!$G$17:$G$30)) +
(SUMIF('Routed face only (2)'!$B$17:$B$30,B865,'Routed face only (2)'!$G$17:$G$30)) +
(SUMIF('Routed alum faces letters'!$B$17:$B$30,B865,'Routed alum faces letters'!$G$17:$G$30)) +
(SUMIF('Routed alum faces letters (2)'!$B$17:$B$30,B865,'Routed alum faces letters (2)'!$G$17:$G$30)) +
(SUMIF('Routed push through acrylic'!$B$17:$B$30,B865,'Routed push through acrylic'!$G$17:$G$30)) +
(SUMIF('Routed push through acrylic (2)'!$B$17:$B$30,B865,'Routed push through acrylic (2)'!$G$17:$G$30)) +
(SUMIF('Sf routed cabinet'!$B$17:$B$30,B865,'Sf routed cabinet'!$G$17:$G$30)) +
(SUMIF('Sf routed cabinet (2)'!$B$17:$B$30,B865,'Sf routed cabinet (2)'!$G$17:$G$30)) +
(SUMIF('Df routed cabinet'!$B$17:$B$30,B865,'Df routed cabinet'!$G$17:$G$30)) +
(SUMIF('Df routed cabinet (2)'!$B$17:$B$30,B865,'Df routed cabinet (2)'!$G$17:$G$30)) +
(SUMIF('Sf acrylic cabinet'!$B$17:$B$30,B865,'Sf acrylic cabinet'!$G$17:$G$30)) +
(SUMIF('Sf acrylic cabinet (2)'!$B$17:$B$30,B865,'Sf acrylic cabinet (2)'!$G$17:$G$30)) +
(SUMIF('Economy Sf acrylic'!$B$17:$B$30,B865,'Economy Sf acrylic'!$G$17:$G$30)) +
(SUMIF('Df acrylic cabinet'!$B$17:$B$30,B865,'Df acrylic cabinet'!$G$17:$G$30)) +
(SUMIF('Df acrylic cabinet (2)'!$B$17:$B$30,B865,'Df acrylic cabinet (2)'!$G$17:$G$30)) +
(SUMIF('Sf flex cabinet'!$B$17:$B$30,B865,'Sf flex cabinet'!$G$17:$G$30)) +
(SUMIF('Sf flex cabinet (2)'!$B$17:$B$30,B865,'Sf flex cabinet (2)'!$G$17:$G$30)) +
(SUMIF('Df flex cabinet'!$B$17:$B$36,B865,'Df flex cabinet'!$G$17:$G$36)) +
(SUMIF('Df flex cabinet (2)'!$B$17:$B$36,B865,'Df flex cabinet (2)'!$G$17:$G$36)) +
(SUMIF('Pole cover'!$B$17:$B$30,B865,'Pole cover'!$G$17:$G$30)) +
(SUMIF('Pole cover (2)'!$B$17:$B$30,B865,'Pole cover (2)'!$G$17:$G$30)) +
(SUMIF('Structural Steel Fab'!$B$17:$B$29,B865,'Structural Steel Fab'!$G$17:$G$29)) +
(SUMIF(Reveal!$B$17:$B$30,B865,Reveal!$G$17:$G$30)) +
(SUMIF('Reveal (2)'!$B$17:$B$30,B865,'Reveal (2)'!$G$17:$G$30)) +
(SUMIF('Crown cove top'!$B$17:$B$30,B865,'Crown cove top'!$G$17:$G$30)) +
(SUMIF('EMC assembly'!$B$17:$B$30,B865,'EMC assembly'!$G$17:$G$30)) +
(SUMIF(Crating!$B$17:$B$29,B865,Crating!$G$17:$G$29)) +
(SUMIF('LED wiring'!$B$17:$B$30,B865,'LED wiring'!$G$17:$G$30)) +
(SUMIF('Changeable copy face'!$B$17:$B$30,B865,'Changeable copy face'!$G$17:$G$30)) +
(SUMIF('Flex face assembly'!$B$17:$B$30,B865,'Flex face assembly'!$G$17:$G$30)) +
(SUMIF('Routed face assembly'!$B$17:$B$30,B865,'Routed face assembly'!$G$17:$G$30)) +
(SUMIF('Paint calculation'!$B$17:$B$30,B865,'Paint calculation'!$G$17:$G$30)) +
(SUMIF('Trimcap letter face'!$B$17:$B$30,B865,'Trimcap letter face'!$G$17:$G$30)) +
(SUMIF('Trimcap letter face (2)'!$B$17:$B$30,B865,'Trimcap letter face (2)'!$G$17:$G$30)) +
(SUMIF('Channel letter fabrication'!$B$17:$B$30,B865,'Channel letter fabrication'!$G$17:$G$30)) +
(SUMIF('Channel letter fabrication (2)'!$B$17:$B$30,B865,'Channel letter fabrication (2)'!$G$17:$G$30))</f>
        <v>0</v>
      </c>
    </row>
    <row r="866" spans="1:10">
      <c r="A866" s="28" t="str">
        <f>[1]ODBC!$A866</f>
        <v>3/4" Closed Nipple</v>
      </c>
      <c r="B866" s="29" t="str">
        <f>[1]ODBC!B866</f>
        <v>46390</v>
      </c>
      <c r="C866" s="30">
        <f>IFERROR(VLOOKUP($B866,[1]ODBC!$B:$H,2,FALSE),"")</f>
        <v>0.62</v>
      </c>
      <c r="D866" s="30">
        <f>IFERROR(VLOOKUP($B866,[1]ODBC!$B:$H,3,FALSE),"")</f>
        <v>1.1160000000000001</v>
      </c>
      <c r="E866" s="30" t="str">
        <f>IFERROR(VLOOKUP($B866,[1]ODBC!$B:$H,4,FALSE),"")</f>
        <v>EA</v>
      </c>
      <c r="F866" s="31">
        <f>IFERROR(VLOOKUP($B866,[1]ODBC!$B:$H,5,FALSE),"")</f>
        <v>44.45</v>
      </c>
      <c r="G866" s="32">
        <f>[1]ODBC!G866</f>
        <v>0</v>
      </c>
      <c r="H866" s="33">
        <f>SUM([1]ODBC!H866)</f>
        <v>0</v>
      </c>
      <c r="I866" s="41" t="str">
        <f>'Vinyl cutting'!$B$2</f>
        <v>J36938</v>
      </c>
      <c r="J866" s="42">
        <f ca="1">(SUMIF('Freeform time and material'!$B$17:$B$30,B866,'Freeform time and material'!$G$17:$G$30)) +
(SUMIF('Vinyl cutting'!$B$17:$B$30,B866,'Vinyl cutting'!$G$17:$G$30)) +
(SUMIF('Vinyl cutting (2)'!$B$17:$B$30,B866,'Vinyl cutting (2)'!$G$17:$G$30)) +
(SUMIF('Apply vinyl graphics'!$B$17:$B$30,B866,'Apply vinyl graphics'!$G$17:$G$30)) +
(SUMIF('Apply vinyl graphics (2)'!$B$17:$B$30,B866,'Apply vinyl graphics (2)'!$G$17:$G$30)) +
(SUMIF('Alum pan sign'!$B$17:$B$30,B866,'Alum pan sign'!$G$17:$G$30)) +
(SUMIF('Alum pan sign (2)'!$B$17:$B$30,B866,'Alum pan sign (2)'!$G$17:$G$30)) +
(SUMIF('Economy pan sign'!$B$17:$B$30,B866,'Economy pan sign'!$G$17:$G$30)) +
(SUMIF('Post and panel sign'!$B$17:$B$30,B866,'Post and panel sign'!$G$17:$G$30)) +
(SUMIF('Post and panel sign (2)'!$B$17:$B$30,B866,'Post and panel sign (2)'!$G$17:$G$30)) +
(SUMIF('Flat panels only'!$B$17:$B$30,B866,'Flat panels only'!$G$17:$G$30)) +
(SUMIF('Flat panels only (2)'!$B$17:$B$30,B866,'Flat panels only (2)'!$G$17:$G$30)) +
(SUMIF('Routed panel shapes'!$B$18:$B$31,B866,'Routed panel shapes'!$G$18:$G$31)) +
(SUMIF('Routed panel shapes (2)'!$B$18:$B$31,B866,'Routed panel shapes (2)'!$G$18:$G$31)) +
(SUMIF('Routed face only'!$B$17:$B$30,B866,'Routed face only'!$G$17:$G$30)) +
(SUMIF('Routed face only (2)'!$B$17:$B$30,B866,'Routed face only (2)'!$G$17:$G$30)) +
(SUMIF('Routed alum faces letters'!$B$17:$B$30,B866,'Routed alum faces letters'!$G$17:$G$30)) +
(SUMIF('Routed alum faces letters (2)'!$B$17:$B$30,B866,'Routed alum faces letters (2)'!$G$17:$G$30)) +
(SUMIF('Routed push through acrylic'!$B$17:$B$30,B866,'Routed push through acrylic'!$G$17:$G$30)) +
(SUMIF('Routed push through acrylic (2)'!$B$17:$B$30,B866,'Routed push through acrylic (2)'!$G$17:$G$30)) +
(SUMIF('Sf routed cabinet'!$B$17:$B$30,B866,'Sf routed cabinet'!$G$17:$G$30)) +
(SUMIF('Sf routed cabinet (2)'!$B$17:$B$30,B866,'Sf routed cabinet (2)'!$G$17:$G$30)) +
(SUMIF('Df routed cabinet'!$B$17:$B$30,B866,'Df routed cabinet'!$G$17:$G$30)) +
(SUMIF('Df routed cabinet (2)'!$B$17:$B$30,B866,'Df routed cabinet (2)'!$G$17:$G$30)) +
(SUMIF('Sf acrylic cabinet'!$B$17:$B$30,B866,'Sf acrylic cabinet'!$G$17:$G$30)) +
(SUMIF('Sf acrylic cabinet (2)'!$B$17:$B$30,B866,'Sf acrylic cabinet (2)'!$G$17:$G$30)) +
(SUMIF('Economy Sf acrylic'!$B$17:$B$30,B866,'Economy Sf acrylic'!$G$17:$G$30)) +
(SUMIF('Df acrylic cabinet'!$B$17:$B$30,B866,'Df acrylic cabinet'!$G$17:$G$30)) +
(SUMIF('Df acrylic cabinet (2)'!$B$17:$B$30,B866,'Df acrylic cabinet (2)'!$G$17:$G$30)) +
(SUMIF('Sf flex cabinet'!$B$17:$B$30,B866,'Sf flex cabinet'!$G$17:$G$30)) +
(SUMIF('Sf flex cabinet (2)'!$B$17:$B$30,B866,'Sf flex cabinet (2)'!$G$17:$G$30)) +
(SUMIF('Df flex cabinet'!$B$17:$B$36,B866,'Df flex cabinet'!$G$17:$G$36)) +
(SUMIF('Df flex cabinet (2)'!$B$17:$B$36,B866,'Df flex cabinet (2)'!$G$17:$G$36)) +
(SUMIF('Pole cover'!$B$17:$B$30,B866,'Pole cover'!$G$17:$G$30)) +
(SUMIF('Pole cover (2)'!$B$17:$B$30,B866,'Pole cover (2)'!$G$17:$G$30)) +
(SUMIF('Structural Steel Fab'!$B$17:$B$29,B866,'Structural Steel Fab'!$G$17:$G$29)) +
(SUMIF(Reveal!$B$17:$B$30,B866,Reveal!$G$17:$G$30)) +
(SUMIF('Reveal (2)'!$B$17:$B$30,B866,'Reveal (2)'!$G$17:$G$30)) +
(SUMIF('Crown cove top'!$B$17:$B$30,B866,'Crown cove top'!$G$17:$G$30)) +
(SUMIF('EMC assembly'!$B$17:$B$30,B866,'EMC assembly'!$G$17:$G$30)) +
(SUMIF(Crating!$B$17:$B$29,B866,Crating!$G$17:$G$29)) +
(SUMIF('LED wiring'!$B$17:$B$30,B866,'LED wiring'!$G$17:$G$30)) +
(SUMIF('Changeable copy face'!$B$17:$B$30,B866,'Changeable copy face'!$G$17:$G$30)) +
(SUMIF('Flex face assembly'!$B$17:$B$30,B866,'Flex face assembly'!$G$17:$G$30)) +
(SUMIF('Routed face assembly'!$B$17:$B$30,B866,'Routed face assembly'!$G$17:$G$30)) +
(SUMIF('Paint calculation'!$B$17:$B$30,B866,'Paint calculation'!$G$17:$G$30)) +
(SUMIF('Trimcap letter face'!$B$17:$B$30,B866,'Trimcap letter face'!$G$17:$G$30)) +
(SUMIF('Trimcap letter face (2)'!$B$17:$B$30,B866,'Trimcap letter face (2)'!$G$17:$G$30)) +
(SUMIF('Channel letter fabrication'!$B$17:$B$30,B866,'Channel letter fabrication'!$G$17:$G$30)) +
(SUMIF('Channel letter fabrication (2)'!$B$17:$B$30,B866,'Channel letter fabrication (2)'!$G$17:$G$30))</f>
        <v>0</v>
      </c>
    </row>
    <row r="867" spans="1:10">
      <c r="A867" s="28" t="str">
        <f>[1]ODBC!$A867</f>
        <v>3/4" Lock Ring</v>
      </c>
      <c r="B867" s="29" t="str">
        <f>[1]ODBC!B867</f>
        <v>46395</v>
      </c>
      <c r="C867" s="30">
        <f>IFERROR(VLOOKUP($B867,[1]ODBC!$B:$H,2,FALSE),"")</f>
        <v>0.16600000000000001</v>
      </c>
      <c r="D867" s="30">
        <f>IFERROR(VLOOKUP($B867,[1]ODBC!$B:$H,3,FALSE),"")</f>
        <v>0.29899999999999999</v>
      </c>
      <c r="E867" s="30" t="str">
        <f>IFERROR(VLOOKUP($B867,[1]ODBC!$B:$H,4,FALSE),"")</f>
        <v>EA</v>
      </c>
      <c r="F867" s="31">
        <f>IFERROR(VLOOKUP($B867,[1]ODBC!$B:$H,5,FALSE),"")</f>
        <v>44.45</v>
      </c>
      <c r="G867" s="32">
        <f>[1]ODBC!G867</f>
        <v>0</v>
      </c>
      <c r="H867" s="33">
        <f>SUM([1]ODBC!H867)</f>
        <v>45554</v>
      </c>
      <c r="I867" s="41" t="str">
        <f>'Vinyl cutting'!$B$2</f>
        <v>J36938</v>
      </c>
      <c r="J867" s="42">
        <f ca="1">(SUMIF('Freeform time and material'!$B$17:$B$30,B867,'Freeform time and material'!$G$17:$G$30)) +
(SUMIF('Vinyl cutting'!$B$17:$B$30,B867,'Vinyl cutting'!$G$17:$G$30)) +
(SUMIF('Vinyl cutting (2)'!$B$17:$B$30,B867,'Vinyl cutting (2)'!$G$17:$G$30)) +
(SUMIF('Apply vinyl graphics'!$B$17:$B$30,B867,'Apply vinyl graphics'!$G$17:$G$30)) +
(SUMIF('Apply vinyl graphics (2)'!$B$17:$B$30,B867,'Apply vinyl graphics (2)'!$G$17:$G$30)) +
(SUMIF('Alum pan sign'!$B$17:$B$30,B867,'Alum pan sign'!$G$17:$G$30)) +
(SUMIF('Alum pan sign (2)'!$B$17:$B$30,B867,'Alum pan sign (2)'!$G$17:$G$30)) +
(SUMIF('Economy pan sign'!$B$17:$B$30,B867,'Economy pan sign'!$G$17:$G$30)) +
(SUMIF('Post and panel sign'!$B$17:$B$30,B867,'Post and panel sign'!$G$17:$G$30)) +
(SUMIF('Post and panel sign (2)'!$B$17:$B$30,B867,'Post and panel sign (2)'!$G$17:$G$30)) +
(SUMIF('Flat panels only'!$B$17:$B$30,B867,'Flat panels only'!$G$17:$G$30)) +
(SUMIF('Flat panels only (2)'!$B$17:$B$30,B867,'Flat panels only (2)'!$G$17:$G$30)) +
(SUMIF('Routed panel shapes'!$B$18:$B$31,B867,'Routed panel shapes'!$G$18:$G$31)) +
(SUMIF('Routed panel shapes (2)'!$B$18:$B$31,B867,'Routed panel shapes (2)'!$G$18:$G$31)) +
(SUMIF('Routed face only'!$B$17:$B$30,B867,'Routed face only'!$G$17:$G$30)) +
(SUMIF('Routed face only (2)'!$B$17:$B$30,B867,'Routed face only (2)'!$G$17:$G$30)) +
(SUMIF('Routed alum faces letters'!$B$17:$B$30,B867,'Routed alum faces letters'!$G$17:$G$30)) +
(SUMIF('Routed alum faces letters (2)'!$B$17:$B$30,B867,'Routed alum faces letters (2)'!$G$17:$G$30)) +
(SUMIF('Routed push through acrylic'!$B$17:$B$30,B867,'Routed push through acrylic'!$G$17:$G$30)) +
(SUMIF('Routed push through acrylic (2)'!$B$17:$B$30,B867,'Routed push through acrylic (2)'!$G$17:$G$30)) +
(SUMIF('Sf routed cabinet'!$B$17:$B$30,B867,'Sf routed cabinet'!$G$17:$G$30)) +
(SUMIF('Sf routed cabinet (2)'!$B$17:$B$30,B867,'Sf routed cabinet (2)'!$G$17:$G$30)) +
(SUMIF('Df routed cabinet'!$B$17:$B$30,B867,'Df routed cabinet'!$G$17:$G$30)) +
(SUMIF('Df routed cabinet (2)'!$B$17:$B$30,B867,'Df routed cabinet (2)'!$G$17:$G$30)) +
(SUMIF('Sf acrylic cabinet'!$B$17:$B$30,B867,'Sf acrylic cabinet'!$G$17:$G$30)) +
(SUMIF('Sf acrylic cabinet (2)'!$B$17:$B$30,B867,'Sf acrylic cabinet (2)'!$G$17:$G$30)) +
(SUMIF('Economy Sf acrylic'!$B$17:$B$30,B867,'Economy Sf acrylic'!$G$17:$G$30)) +
(SUMIF('Df acrylic cabinet'!$B$17:$B$30,B867,'Df acrylic cabinet'!$G$17:$G$30)) +
(SUMIF('Df acrylic cabinet (2)'!$B$17:$B$30,B867,'Df acrylic cabinet (2)'!$G$17:$G$30)) +
(SUMIF('Sf flex cabinet'!$B$17:$B$30,B867,'Sf flex cabinet'!$G$17:$G$30)) +
(SUMIF('Sf flex cabinet (2)'!$B$17:$B$30,B867,'Sf flex cabinet (2)'!$G$17:$G$30)) +
(SUMIF('Df flex cabinet'!$B$17:$B$36,B867,'Df flex cabinet'!$G$17:$G$36)) +
(SUMIF('Df flex cabinet (2)'!$B$17:$B$36,B867,'Df flex cabinet (2)'!$G$17:$G$36)) +
(SUMIF('Pole cover'!$B$17:$B$30,B867,'Pole cover'!$G$17:$G$30)) +
(SUMIF('Pole cover (2)'!$B$17:$B$30,B867,'Pole cover (2)'!$G$17:$G$30)) +
(SUMIF('Structural Steel Fab'!$B$17:$B$29,B867,'Structural Steel Fab'!$G$17:$G$29)) +
(SUMIF(Reveal!$B$17:$B$30,B867,Reveal!$G$17:$G$30)) +
(SUMIF('Reveal (2)'!$B$17:$B$30,B867,'Reveal (2)'!$G$17:$G$30)) +
(SUMIF('Crown cove top'!$B$17:$B$30,B867,'Crown cove top'!$G$17:$G$30)) +
(SUMIF('EMC assembly'!$B$17:$B$30,B867,'EMC assembly'!$G$17:$G$30)) +
(SUMIF(Crating!$B$17:$B$29,B867,Crating!$G$17:$G$29)) +
(SUMIF('LED wiring'!$B$17:$B$30,B867,'LED wiring'!$G$17:$G$30)) +
(SUMIF('Changeable copy face'!$B$17:$B$30,B867,'Changeable copy face'!$G$17:$G$30)) +
(SUMIF('Flex face assembly'!$B$17:$B$30,B867,'Flex face assembly'!$G$17:$G$30)) +
(SUMIF('Routed face assembly'!$B$17:$B$30,B867,'Routed face assembly'!$G$17:$G$30)) +
(SUMIF('Paint calculation'!$B$17:$B$30,B867,'Paint calculation'!$G$17:$G$30)) +
(SUMIF('Trimcap letter face'!$B$17:$B$30,B867,'Trimcap letter face'!$G$17:$G$30)) +
(SUMIF('Trimcap letter face (2)'!$B$17:$B$30,B867,'Trimcap letter face (2)'!$G$17:$G$30)) +
(SUMIF('Channel letter fabrication'!$B$17:$B$30,B867,'Channel letter fabrication'!$G$17:$G$30)) +
(SUMIF('Channel letter fabrication (2)'!$B$17:$B$30,B867,'Channel letter fabrication (2)'!$G$17:$G$30))</f>
        <v>0</v>
      </c>
    </row>
    <row r="868" spans="1:10">
      <c r="A868" s="28" t="str">
        <f>[1]ODBC!$A868</f>
        <v>1/2 X 4" Pipe Nipple</v>
      </c>
      <c r="B868" s="29" t="str">
        <f>[1]ODBC!B868</f>
        <v>46400</v>
      </c>
      <c r="C868" s="30">
        <f>IFERROR(VLOOKUP($B868,[1]ODBC!$B:$H,2,FALSE),"")</f>
        <v>0.26</v>
      </c>
      <c r="D868" s="30">
        <f>IFERROR(VLOOKUP($B868,[1]ODBC!$B:$H,3,FALSE),"")</f>
        <v>0.46800000000000003</v>
      </c>
      <c r="E868" s="30" t="str">
        <f>IFERROR(VLOOKUP($B868,[1]ODBC!$B:$H,4,FALSE),"")</f>
        <v>EA</v>
      </c>
      <c r="F868" s="31">
        <f>IFERROR(VLOOKUP($B868,[1]ODBC!$B:$H,5,FALSE),"")</f>
        <v>44.45</v>
      </c>
      <c r="G868" s="32">
        <f>[1]ODBC!G868</f>
        <v>0</v>
      </c>
      <c r="H868" s="33">
        <f>SUM([1]ODBC!H868)</f>
        <v>0</v>
      </c>
      <c r="I868" s="41" t="str">
        <f>'Vinyl cutting'!$B$2</f>
        <v>J36938</v>
      </c>
      <c r="J868" s="42">
        <f ca="1">(SUMIF('Freeform time and material'!$B$17:$B$30,B868,'Freeform time and material'!$G$17:$G$30)) +
(SUMIF('Vinyl cutting'!$B$17:$B$30,B868,'Vinyl cutting'!$G$17:$G$30)) +
(SUMIF('Vinyl cutting (2)'!$B$17:$B$30,B868,'Vinyl cutting (2)'!$G$17:$G$30)) +
(SUMIF('Apply vinyl graphics'!$B$17:$B$30,B868,'Apply vinyl graphics'!$G$17:$G$30)) +
(SUMIF('Apply vinyl graphics (2)'!$B$17:$B$30,B868,'Apply vinyl graphics (2)'!$G$17:$G$30)) +
(SUMIF('Alum pan sign'!$B$17:$B$30,B868,'Alum pan sign'!$G$17:$G$30)) +
(SUMIF('Alum pan sign (2)'!$B$17:$B$30,B868,'Alum pan sign (2)'!$G$17:$G$30)) +
(SUMIF('Economy pan sign'!$B$17:$B$30,B868,'Economy pan sign'!$G$17:$G$30)) +
(SUMIF('Post and panel sign'!$B$17:$B$30,B868,'Post and panel sign'!$G$17:$G$30)) +
(SUMIF('Post and panel sign (2)'!$B$17:$B$30,B868,'Post and panel sign (2)'!$G$17:$G$30)) +
(SUMIF('Flat panels only'!$B$17:$B$30,B868,'Flat panels only'!$G$17:$G$30)) +
(SUMIF('Flat panels only (2)'!$B$17:$B$30,B868,'Flat panels only (2)'!$G$17:$G$30)) +
(SUMIF('Routed panel shapes'!$B$18:$B$31,B868,'Routed panel shapes'!$G$18:$G$31)) +
(SUMIF('Routed panel shapes (2)'!$B$18:$B$31,B868,'Routed panel shapes (2)'!$G$18:$G$31)) +
(SUMIF('Routed face only'!$B$17:$B$30,B868,'Routed face only'!$G$17:$G$30)) +
(SUMIF('Routed face only (2)'!$B$17:$B$30,B868,'Routed face only (2)'!$G$17:$G$30)) +
(SUMIF('Routed alum faces letters'!$B$17:$B$30,B868,'Routed alum faces letters'!$G$17:$G$30)) +
(SUMIF('Routed alum faces letters (2)'!$B$17:$B$30,B868,'Routed alum faces letters (2)'!$G$17:$G$30)) +
(SUMIF('Routed push through acrylic'!$B$17:$B$30,B868,'Routed push through acrylic'!$G$17:$G$30)) +
(SUMIF('Routed push through acrylic (2)'!$B$17:$B$30,B868,'Routed push through acrylic (2)'!$G$17:$G$30)) +
(SUMIF('Sf routed cabinet'!$B$17:$B$30,B868,'Sf routed cabinet'!$G$17:$G$30)) +
(SUMIF('Sf routed cabinet (2)'!$B$17:$B$30,B868,'Sf routed cabinet (2)'!$G$17:$G$30)) +
(SUMIF('Df routed cabinet'!$B$17:$B$30,B868,'Df routed cabinet'!$G$17:$G$30)) +
(SUMIF('Df routed cabinet (2)'!$B$17:$B$30,B868,'Df routed cabinet (2)'!$G$17:$G$30)) +
(SUMIF('Sf acrylic cabinet'!$B$17:$B$30,B868,'Sf acrylic cabinet'!$G$17:$G$30)) +
(SUMIF('Sf acrylic cabinet (2)'!$B$17:$B$30,B868,'Sf acrylic cabinet (2)'!$G$17:$G$30)) +
(SUMIF('Economy Sf acrylic'!$B$17:$B$30,B868,'Economy Sf acrylic'!$G$17:$G$30)) +
(SUMIF('Df acrylic cabinet'!$B$17:$B$30,B868,'Df acrylic cabinet'!$G$17:$G$30)) +
(SUMIF('Df acrylic cabinet (2)'!$B$17:$B$30,B868,'Df acrylic cabinet (2)'!$G$17:$G$30)) +
(SUMIF('Sf flex cabinet'!$B$17:$B$30,B868,'Sf flex cabinet'!$G$17:$G$30)) +
(SUMIF('Sf flex cabinet (2)'!$B$17:$B$30,B868,'Sf flex cabinet (2)'!$G$17:$G$30)) +
(SUMIF('Df flex cabinet'!$B$17:$B$36,B868,'Df flex cabinet'!$G$17:$G$36)) +
(SUMIF('Df flex cabinet (2)'!$B$17:$B$36,B868,'Df flex cabinet (2)'!$G$17:$G$36)) +
(SUMIF('Pole cover'!$B$17:$B$30,B868,'Pole cover'!$G$17:$G$30)) +
(SUMIF('Pole cover (2)'!$B$17:$B$30,B868,'Pole cover (2)'!$G$17:$G$30)) +
(SUMIF('Structural Steel Fab'!$B$17:$B$29,B868,'Structural Steel Fab'!$G$17:$G$29)) +
(SUMIF(Reveal!$B$17:$B$30,B868,Reveal!$G$17:$G$30)) +
(SUMIF('Reveal (2)'!$B$17:$B$30,B868,'Reveal (2)'!$G$17:$G$30)) +
(SUMIF('Crown cove top'!$B$17:$B$30,B868,'Crown cove top'!$G$17:$G$30)) +
(SUMIF('EMC assembly'!$B$17:$B$30,B868,'EMC assembly'!$G$17:$G$30)) +
(SUMIF(Crating!$B$17:$B$29,B868,Crating!$G$17:$G$29)) +
(SUMIF('LED wiring'!$B$17:$B$30,B868,'LED wiring'!$G$17:$G$30)) +
(SUMIF('Changeable copy face'!$B$17:$B$30,B868,'Changeable copy face'!$G$17:$G$30)) +
(SUMIF('Flex face assembly'!$B$17:$B$30,B868,'Flex face assembly'!$G$17:$G$30)) +
(SUMIF('Routed face assembly'!$B$17:$B$30,B868,'Routed face assembly'!$G$17:$G$30)) +
(SUMIF('Paint calculation'!$B$17:$B$30,B868,'Paint calculation'!$G$17:$G$30)) +
(SUMIF('Trimcap letter face'!$B$17:$B$30,B868,'Trimcap letter face'!$G$17:$G$30)) +
(SUMIF('Trimcap letter face (2)'!$B$17:$B$30,B868,'Trimcap letter face (2)'!$G$17:$G$30)) +
(SUMIF('Channel letter fabrication'!$B$17:$B$30,B868,'Channel letter fabrication'!$G$17:$G$30)) +
(SUMIF('Channel letter fabrication (2)'!$B$17:$B$30,B868,'Channel letter fabrication (2)'!$G$17:$G$30))</f>
        <v>0</v>
      </c>
    </row>
    <row r="869" spans="1:10">
      <c r="A869" s="28" t="str">
        <f>[1]ODBC!$A869</f>
        <v>Transformer Box</v>
      </c>
      <c r="B869" s="29" t="str">
        <f>[1]ODBC!B869</f>
        <v>46430</v>
      </c>
      <c r="C869" s="30">
        <f>IFERROR(VLOOKUP($B869,[1]ODBC!$B:$H,2,FALSE),"")</f>
        <v>13.31</v>
      </c>
      <c r="D869" s="30">
        <f>IFERROR(VLOOKUP($B869,[1]ODBC!$B:$H,3,FALSE),"")</f>
        <v>29.95</v>
      </c>
      <c r="E869" s="30" t="str">
        <f>IFERROR(VLOOKUP($B869,[1]ODBC!$B:$H,4,FALSE),"")</f>
        <v>EA</v>
      </c>
      <c r="F869" s="31">
        <f>IFERROR(VLOOKUP($B869,[1]ODBC!$B:$H,5,FALSE),"")</f>
        <v>55.56</v>
      </c>
      <c r="G869" s="32">
        <f>[1]ODBC!G869</f>
        <v>0</v>
      </c>
      <c r="H869" s="33">
        <f>SUM([1]ODBC!H869)</f>
        <v>0</v>
      </c>
      <c r="I869" s="41" t="str">
        <f>'Vinyl cutting'!$B$2</f>
        <v>J36938</v>
      </c>
      <c r="J869" s="42">
        <f ca="1">(SUMIF('Freeform time and material'!$B$17:$B$30,B869,'Freeform time and material'!$G$17:$G$30)) +
(SUMIF('Vinyl cutting'!$B$17:$B$30,B869,'Vinyl cutting'!$G$17:$G$30)) +
(SUMIF('Vinyl cutting (2)'!$B$17:$B$30,B869,'Vinyl cutting (2)'!$G$17:$G$30)) +
(SUMIF('Apply vinyl graphics'!$B$17:$B$30,B869,'Apply vinyl graphics'!$G$17:$G$30)) +
(SUMIF('Apply vinyl graphics (2)'!$B$17:$B$30,B869,'Apply vinyl graphics (2)'!$G$17:$G$30)) +
(SUMIF('Alum pan sign'!$B$17:$B$30,B869,'Alum pan sign'!$G$17:$G$30)) +
(SUMIF('Alum pan sign (2)'!$B$17:$B$30,B869,'Alum pan sign (2)'!$G$17:$G$30)) +
(SUMIF('Economy pan sign'!$B$17:$B$30,B869,'Economy pan sign'!$G$17:$G$30)) +
(SUMIF('Post and panel sign'!$B$17:$B$30,B869,'Post and panel sign'!$G$17:$G$30)) +
(SUMIF('Post and panel sign (2)'!$B$17:$B$30,B869,'Post and panel sign (2)'!$G$17:$G$30)) +
(SUMIF('Flat panels only'!$B$17:$B$30,B869,'Flat panels only'!$G$17:$G$30)) +
(SUMIF('Flat panels only (2)'!$B$17:$B$30,B869,'Flat panels only (2)'!$G$17:$G$30)) +
(SUMIF('Routed panel shapes'!$B$18:$B$31,B869,'Routed panel shapes'!$G$18:$G$31)) +
(SUMIF('Routed panel shapes (2)'!$B$18:$B$31,B869,'Routed panel shapes (2)'!$G$18:$G$31)) +
(SUMIF('Routed face only'!$B$17:$B$30,B869,'Routed face only'!$G$17:$G$30)) +
(SUMIF('Routed face only (2)'!$B$17:$B$30,B869,'Routed face only (2)'!$G$17:$G$30)) +
(SUMIF('Routed alum faces letters'!$B$17:$B$30,B869,'Routed alum faces letters'!$G$17:$G$30)) +
(SUMIF('Routed alum faces letters (2)'!$B$17:$B$30,B869,'Routed alum faces letters (2)'!$G$17:$G$30)) +
(SUMIF('Routed push through acrylic'!$B$17:$B$30,B869,'Routed push through acrylic'!$G$17:$G$30)) +
(SUMIF('Routed push through acrylic (2)'!$B$17:$B$30,B869,'Routed push through acrylic (2)'!$G$17:$G$30)) +
(SUMIF('Sf routed cabinet'!$B$17:$B$30,B869,'Sf routed cabinet'!$G$17:$G$30)) +
(SUMIF('Sf routed cabinet (2)'!$B$17:$B$30,B869,'Sf routed cabinet (2)'!$G$17:$G$30)) +
(SUMIF('Df routed cabinet'!$B$17:$B$30,B869,'Df routed cabinet'!$G$17:$G$30)) +
(SUMIF('Df routed cabinet (2)'!$B$17:$B$30,B869,'Df routed cabinet (2)'!$G$17:$G$30)) +
(SUMIF('Sf acrylic cabinet'!$B$17:$B$30,B869,'Sf acrylic cabinet'!$G$17:$G$30)) +
(SUMIF('Sf acrylic cabinet (2)'!$B$17:$B$30,B869,'Sf acrylic cabinet (2)'!$G$17:$G$30)) +
(SUMIF('Economy Sf acrylic'!$B$17:$B$30,B869,'Economy Sf acrylic'!$G$17:$G$30)) +
(SUMIF('Df acrylic cabinet'!$B$17:$B$30,B869,'Df acrylic cabinet'!$G$17:$G$30)) +
(SUMIF('Df acrylic cabinet (2)'!$B$17:$B$30,B869,'Df acrylic cabinet (2)'!$G$17:$G$30)) +
(SUMIF('Sf flex cabinet'!$B$17:$B$30,B869,'Sf flex cabinet'!$G$17:$G$30)) +
(SUMIF('Sf flex cabinet (2)'!$B$17:$B$30,B869,'Sf flex cabinet (2)'!$G$17:$G$30)) +
(SUMIF('Df flex cabinet'!$B$17:$B$36,B869,'Df flex cabinet'!$G$17:$G$36)) +
(SUMIF('Df flex cabinet (2)'!$B$17:$B$36,B869,'Df flex cabinet (2)'!$G$17:$G$36)) +
(SUMIF('Pole cover'!$B$17:$B$30,B869,'Pole cover'!$G$17:$G$30)) +
(SUMIF('Pole cover (2)'!$B$17:$B$30,B869,'Pole cover (2)'!$G$17:$G$30)) +
(SUMIF('Structural Steel Fab'!$B$17:$B$29,B869,'Structural Steel Fab'!$G$17:$G$29)) +
(SUMIF(Reveal!$B$17:$B$30,B869,Reveal!$G$17:$G$30)) +
(SUMIF('Reveal (2)'!$B$17:$B$30,B869,'Reveal (2)'!$G$17:$G$30)) +
(SUMIF('Crown cove top'!$B$17:$B$30,B869,'Crown cove top'!$G$17:$G$30)) +
(SUMIF('EMC assembly'!$B$17:$B$30,B869,'EMC assembly'!$G$17:$G$30)) +
(SUMIF(Crating!$B$17:$B$29,B869,Crating!$G$17:$G$29)) +
(SUMIF('LED wiring'!$B$17:$B$30,B869,'LED wiring'!$G$17:$G$30)) +
(SUMIF('Changeable copy face'!$B$17:$B$30,B869,'Changeable copy face'!$G$17:$G$30)) +
(SUMIF('Flex face assembly'!$B$17:$B$30,B869,'Flex face assembly'!$G$17:$G$30)) +
(SUMIF('Routed face assembly'!$B$17:$B$30,B869,'Routed face assembly'!$G$17:$G$30)) +
(SUMIF('Paint calculation'!$B$17:$B$30,B869,'Paint calculation'!$G$17:$G$30)) +
(SUMIF('Trimcap letter face'!$B$17:$B$30,B869,'Trimcap letter face'!$G$17:$G$30)) +
(SUMIF('Trimcap letter face (2)'!$B$17:$B$30,B869,'Trimcap letter face (2)'!$G$17:$G$30)) +
(SUMIF('Channel letter fabrication'!$B$17:$B$30,B869,'Channel letter fabrication'!$G$17:$G$30)) +
(SUMIF('Channel letter fabrication (2)'!$B$17:$B$30,B869,'Channel letter fabrication (2)'!$G$17:$G$30))</f>
        <v>0</v>
      </c>
    </row>
    <row r="870" spans="1:10">
      <c r="A870" s="28" t="str">
        <f>[1]ODBC!$A870</f>
        <v>7/8" Plastic Grommets</v>
      </c>
      <c r="B870" s="29" t="str">
        <f>[1]ODBC!B870</f>
        <v>46505</v>
      </c>
      <c r="C870" s="30">
        <f>IFERROR(VLOOKUP($B870,[1]ODBC!$B:$H,2,FALSE),"")</f>
        <v>0.32</v>
      </c>
      <c r="D870" s="30">
        <f>IFERROR(VLOOKUP($B870,[1]ODBC!$B:$H,3,FALSE),"")</f>
        <v>0.57599999999999996</v>
      </c>
      <c r="E870" s="30" t="str">
        <f>IFERROR(VLOOKUP($B870,[1]ODBC!$B:$H,4,FALSE),"")</f>
        <v>EA</v>
      </c>
      <c r="F870" s="31">
        <f>IFERROR(VLOOKUP($B870,[1]ODBC!$B:$H,5,FALSE),"")</f>
        <v>44.45</v>
      </c>
      <c r="G870" s="32">
        <f>[1]ODBC!G870</f>
        <v>0</v>
      </c>
      <c r="H870" s="33">
        <f>SUM([1]ODBC!H870)</f>
        <v>45660</v>
      </c>
      <c r="I870" s="41" t="str">
        <f>'Vinyl cutting'!$B$2</f>
        <v>J36938</v>
      </c>
      <c r="J870" s="42">
        <f ca="1">(SUMIF('Freeform time and material'!$B$17:$B$30,B870,'Freeform time and material'!$G$17:$G$30)) +
(SUMIF('Vinyl cutting'!$B$17:$B$30,B870,'Vinyl cutting'!$G$17:$G$30)) +
(SUMIF('Vinyl cutting (2)'!$B$17:$B$30,B870,'Vinyl cutting (2)'!$G$17:$G$30)) +
(SUMIF('Apply vinyl graphics'!$B$17:$B$30,B870,'Apply vinyl graphics'!$G$17:$G$30)) +
(SUMIF('Apply vinyl graphics (2)'!$B$17:$B$30,B870,'Apply vinyl graphics (2)'!$G$17:$G$30)) +
(SUMIF('Alum pan sign'!$B$17:$B$30,B870,'Alum pan sign'!$G$17:$G$30)) +
(SUMIF('Alum pan sign (2)'!$B$17:$B$30,B870,'Alum pan sign (2)'!$G$17:$G$30)) +
(SUMIF('Economy pan sign'!$B$17:$B$30,B870,'Economy pan sign'!$G$17:$G$30)) +
(SUMIF('Post and panel sign'!$B$17:$B$30,B870,'Post and panel sign'!$G$17:$G$30)) +
(SUMIF('Post and panel sign (2)'!$B$17:$B$30,B870,'Post and panel sign (2)'!$G$17:$G$30)) +
(SUMIF('Flat panels only'!$B$17:$B$30,B870,'Flat panels only'!$G$17:$G$30)) +
(SUMIF('Flat panels only (2)'!$B$17:$B$30,B870,'Flat panels only (2)'!$G$17:$G$30)) +
(SUMIF('Routed panel shapes'!$B$18:$B$31,B870,'Routed panel shapes'!$G$18:$G$31)) +
(SUMIF('Routed panel shapes (2)'!$B$18:$B$31,B870,'Routed panel shapes (2)'!$G$18:$G$31)) +
(SUMIF('Routed face only'!$B$17:$B$30,B870,'Routed face only'!$G$17:$G$30)) +
(SUMIF('Routed face only (2)'!$B$17:$B$30,B870,'Routed face only (2)'!$G$17:$G$30)) +
(SUMIF('Routed alum faces letters'!$B$17:$B$30,B870,'Routed alum faces letters'!$G$17:$G$30)) +
(SUMIF('Routed alum faces letters (2)'!$B$17:$B$30,B870,'Routed alum faces letters (2)'!$G$17:$G$30)) +
(SUMIF('Routed push through acrylic'!$B$17:$B$30,B870,'Routed push through acrylic'!$G$17:$G$30)) +
(SUMIF('Routed push through acrylic (2)'!$B$17:$B$30,B870,'Routed push through acrylic (2)'!$G$17:$G$30)) +
(SUMIF('Sf routed cabinet'!$B$17:$B$30,B870,'Sf routed cabinet'!$G$17:$G$30)) +
(SUMIF('Sf routed cabinet (2)'!$B$17:$B$30,B870,'Sf routed cabinet (2)'!$G$17:$G$30)) +
(SUMIF('Df routed cabinet'!$B$17:$B$30,B870,'Df routed cabinet'!$G$17:$G$30)) +
(SUMIF('Df routed cabinet (2)'!$B$17:$B$30,B870,'Df routed cabinet (2)'!$G$17:$G$30)) +
(SUMIF('Sf acrylic cabinet'!$B$17:$B$30,B870,'Sf acrylic cabinet'!$G$17:$G$30)) +
(SUMIF('Sf acrylic cabinet (2)'!$B$17:$B$30,B870,'Sf acrylic cabinet (2)'!$G$17:$G$30)) +
(SUMIF('Economy Sf acrylic'!$B$17:$B$30,B870,'Economy Sf acrylic'!$G$17:$G$30)) +
(SUMIF('Df acrylic cabinet'!$B$17:$B$30,B870,'Df acrylic cabinet'!$G$17:$G$30)) +
(SUMIF('Df acrylic cabinet (2)'!$B$17:$B$30,B870,'Df acrylic cabinet (2)'!$G$17:$G$30)) +
(SUMIF('Sf flex cabinet'!$B$17:$B$30,B870,'Sf flex cabinet'!$G$17:$G$30)) +
(SUMIF('Sf flex cabinet (2)'!$B$17:$B$30,B870,'Sf flex cabinet (2)'!$G$17:$G$30)) +
(SUMIF('Df flex cabinet'!$B$17:$B$36,B870,'Df flex cabinet'!$G$17:$G$36)) +
(SUMIF('Df flex cabinet (2)'!$B$17:$B$36,B870,'Df flex cabinet (2)'!$G$17:$G$36)) +
(SUMIF('Pole cover'!$B$17:$B$30,B870,'Pole cover'!$G$17:$G$30)) +
(SUMIF('Pole cover (2)'!$B$17:$B$30,B870,'Pole cover (2)'!$G$17:$G$30)) +
(SUMIF('Structural Steel Fab'!$B$17:$B$29,B870,'Structural Steel Fab'!$G$17:$G$29)) +
(SUMIF(Reveal!$B$17:$B$30,B870,Reveal!$G$17:$G$30)) +
(SUMIF('Reveal (2)'!$B$17:$B$30,B870,'Reveal (2)'!$G$17:$G$30)) +
(SUMIF('Crown cove top'!$B$17:$B$30,B870,'Crown cove top'!$G$17:$G$30)) +
(SUMIF('EMC assembly'!$B$17:$B$30,B870,'EMC assembly'!$G$17:$G$30)) +
(SUMIF(Crating!$B$17:$B$29,B870,Crating!$G$17:$G$29)) +
(SUMIF('LED wiring'!$B$17:$B$30,B870,'LED wiring'!$G$17:$G$30)) +
(SUMIF('Changeable copy face'!$B$17:$B$30,B870,'Changeable copy face'!$G$17:$G$30)) +
(SUMIF('Flex face assembly'!$B$17:$B$30,B870,'Flex face assembly'!$G$17:$G$30)) +
(SUMIF('Routed face assembly'!$B$17:$B$30,B870,'Routed face assembly'!$G$17:$G$30)) +
(SUMIF('Paint calculation'!$B$17:$B$30,B870,'Paint calculation'!$G$17:$G$30)) +
(SUMIF('Trimcap letter face'!$B$17:$B$30,B870,'Trimcap letter face'!$G$17:$G$30)) +
(SUMIF('Trimcap letter face (2)'!$B$17:$B$30,B870,'Trimcap letter face (2)'!$G$17:$G$30)) +
(SUMIF('Channel letter fabrication'!$B$17:$B$30,B870,'Channel letter fabrication'!$G$17:$G$30)) +
(SUMIF('Channel letter fabrication (2)'!$B$17:$B$30,B870,'Channel letter fabrication (2)'!$G$17:$G$30))</f>
        <v>0</v>
      </c>
    </row>
    <row r="871" spans="1:10">
      <c r="A871" s="28" t="str">
        <f>[1]ODBC!$A871</f>
        <v>No Reorder-2" Pass Thru</v>
      </c>
      <c r="B871" s="29" t="str">
        <f>[1]ODBC!B871</f>
        <v>46510</v>
      </c>
      <c r="C871" s="30">
        <f>IFERROR(VLOOKUP($B871,[1]ODBC!$B:$H,2,FALSE),"")</f>
        <v>2.44</v>
      </c>
      <c r="D871" s="30">
        <f>IFERROR(VLOOKUP($B871,[1]ODBC!$B:$H,3,FALSE),"")</f>
        <v>4.3920000000000003</v>
      </c>
      <c r="E871" s="30" t="str">
        <f>IFERROR(VLOOKUP($B871,[1]ODBC!$B:$H,4,FALSE),"")</f>
        <v>EA</v>
      </c>
      <c r="F871" s="31">
        <f>IFERROR(VLOOKUP($B871,[1]ODBC!$B:$H,5,FALSE),"")</f>
        <v>44.45</v>
      </c>
      <c r="G871" s="32">
        <f>[1]ODBC!G871</f>
        <v>0</v>
      </c>
      <c r="H871" s="33">
        <f>SUM([1]ODBC!H871)</f>
        <v>0</v>
      </c>
      <c r="I871" s="41" t="str">
        <f>'Vinyl cutting'!$B$2</f>
        <v>J36938</v>
      </c>
      <c r="J871" s="42">
        <f ca="1">(SUMIF('Freeform time and material'!$B$17:$B$30,B871,'Freeform time and material'!$G$17:$G$30)) +
(SUMIF('Vinyl cutting'!$B$17:$B$30,B871,'Vinyl cutting'!$G$17:$G$30)) +
(SUMIF('Vinyl cutting (2)'!$B$17:$B$30,B871,'Vinyl cutting (2)'!$G$17:$G$30)) +
(SUMIF('Apply vinyl graphics'!$B$17:$B$30,B871,'Apply vinyl graphics'!$G$17:$G$30)) +
(SUMIF('Apply vinyl graphics (2)'!$B$17:$B$30,B871,'Apply vinyl graphics (2)'!$G$17:$G$30)) +
(SUMIF('Alum pan sign'!$B$17:$B$30,B871,'Alum pan sign'!$G$17:$G$30)) +
(SUMIF('Alum pan sign (2)'!$B$17:$B$30,B871,'Alum pan sign (2)'!$G$17:$G$30)) +
(SUMIF('Economy pan sign'!$B$17:$B$30,B871,'Economy pan sign'!$G$17:$G$30)) +
(SUMIF('Post and panel sign'!$B$17:$B$30,B871,'Post and panel sign'!$G$17:$G$30)) +
(SUMIF('Post and panel sign (2)'!$B$17:$B$30,B871,'Post and panel sign (2)'!$G$17:$G$30)) +
(SUMIF('Flat panels only'!$B$17:$B$30,B871,'Flat panels only'!$G$17:$G$30)) +
(SUMIF('Flat panels only (2)'!$B$17:$B$30,B871,'Flat panels only (2)'!$G$17:$G$30)) +
(SUMIF('Routed panel shapes'!$B$18:$B$31,B871,'Routed panel shapes'!$G$18:$G$31)) +
(SUMIF('Routed panel shapes (2)'!$B$18:$B$31,B871,'Routed panel shapes (2)'!$G$18:$G$31)) +
(SUMIF('Routed face only'!$B$17:$B$30,B871,'Routed face only'!$G$17:$G$30)) +
(SUMIF('Routed face only (2)'!$B$17:$B$30,B871,'Routed face only (2)'!$G$17:$G$30)) +
(SUMIF('Routed alum faces letters'!$B$17:$B$30,B871,'Routed alum faces letters'!$G$17:$G$30)) +
(SUMIF('Routed alum faces letters (2)'!$B$17:$B$30,B871,'Routed alum faces letters (2)'!$G$17:$G$30)) +
(SUMIF('Routed push through acrylic'!$B$17:$B$30,B871,'Routed push through acrylic'!$G$17:$G$30)) +
(SUMIF('Routed push through acrylic (2)'!$B$17:$B$30,B871,'Routed push through acrylic (2)'!$G$17:$G$30)) +
(SUMIF('Sf routed cabinet'!$B$17:$B$30,B871,'Sf routed cabinet'!$G$17:$G$30)) +
(SUMIF('Sf routed cabinet (2)'!$B$17:$B$30,B871,'Sf routed cabinet (2)'!$G$17:$G$30)) +
(SUMIF('Df routed cabinet'!$B$17:$B$30,B871,'Df routed cabinet'!$G$17:$G$30)) +
(SUMIF('Df routed cabinet (2)'!$B$17:$B$30,B871,'Df routed cabinet (2)'!$G$17:$G$30)) +
(SUMIF('Sf acrylic cabinet'!$B$17:$B$30,B871,'Sf acrylic cabinet'!$G$17:$G$30)) +
(SUMIF('Sf acrylic cabinet (2)'!$B$17:$B$30,B871,'Sf acrylic cabinet (2)'!$G$17:$G$30)) +
(SUMIF('Economy Sf acrylic'!$B$17:$B$30,B871,'Economy Sf acrylic'!$G$17:$G$30)) +
(SUMIF('Df acrylic cabinet'!$B$17:$B$30,B871,'Df acrylic cabinet'!$G$17:$G$30)) +
(SUMIF('Df acrylic cabinet (2)'!$B$17:$B$30,B871,'Df acrylic cabinet (2)'!$G$17:$G$30)) +
(SUMIF('Sf flex cabinet'!$B$17:$B$30,B871,'Sf flex cabinet'!$G$17:$G$30)) +
(SUMIF('Sf flex cabinet (2)'!$B$17:$B$30,B871,'Sf flex cabinet (2)'!$G$17:$G$30)) +
(SUMIF('Df flex cabinet'!$B$17:$B$36,B871,'Df flex cabinet'!$G$17:$G$36)) +
(SUMIF('Df flex cabinet (2)'!$B$17:$B$36,B871,'Df flex cabinet (2)'!$G$17:$G$36)) +
(SUMIF('Pole cover'!$B$17:$B$30,B871,'Pole cover'!$G$17:$G$30)) +
(SUMIF('Pole cover (2)'!$B$17:$B$30,B871,'Pole cover (2)'!$G$17:$G$30)) +
(SUMIF('Structural Steel Fab'!$B$17:$B$29,B871,'Structural Steel Fab'!$G$17:$G$29)) +
(SUMIF(Reveal!$B$17:$B$30,B871,Reveal!$G$17:$G$30)) +
(SUMIF('Reveal (2)'!$B$17:$B$30,B871,'Reveal (2)'!$G$17:$G$30)) +
(SUMIF('Crown cove top'!$B$17:$B$30,B871,'Crown cove top'!$G$17:$G$30)) +
(SUMIF('EMC assembly'!$B$17:$B$30,B871,'EMC assembly'!$G$17:$G$30)) +
(SUMIF(Crating!$B$17:$B$29,B871,Crating!$G$17:$G$29)) +
(SUMIF('LED wiring'!$B$17:$B$30,B871,'LED wiring'!$G$17:$G$30)) +
(SUMIF('Changeable copy face'!$B$17:$B$30,B871,'Changeable copy face'!$G$17:$G$30)) +
(SUMIF('Flex face assembly'!$B$17:$B$30,B871,'Flex face assembly'!$G$17:$G$30)) +
(SUMIF('Routed face assembly'!$B$17:$B$30,B871,'Routed face assembly'!$G$17:$G$30)) +
(SUMIF('Paint calculation'!$B$17:$B$30,B871,'Paint calculation'!$G$17:$G$30)) +
(SUMIF('Trimcap letter face'!$B$17:$B$30,B871,'Trimcap letter face'!$G$17:$G$30)) +
(SUMIF('Trimcap letter face (2)'!$B$17:$B$30,B871,'Trimcap letter face (2)'!$G$17:$G$30)) +
(SUMIF('Channel letter fabrication'!$B$17:$B$30,B871,'Channel letter fabrication'!$G$17:$G$30)) +
(SUMIF('Channel letter fabrication (2)'!$B$17:$B$30,B871,'Channel letter fabrication (2)'!$G$17:$G$30))</f>
        <v>0</v>
      </c>
    </row>
    <row r="872" spans="1:10">
      <c r="A872" s="28" t="str">
        <f>[1]ODBC!$A872</f>
        <v>No Reorder-6" Pass Thru</v>
      </c>
      <c r="B872" s="29" t="str">
        <f>[1]ODBC!B872</f>
        <v>46520</v>
      </c>
      <c r="C872" s="30">
        <f>IFERROR(VLOOKUP($B872,[1]ODBC!$B:$H,2,FALSE),"")</f>
        <v>3.95</v>
      </c>
      <c r="D872" s="30">
        <f>IFERROR(VLOOKUP($B872,[1]ODBC!$B:$H,3,FALSE),"")</f>
        <v>7.1109999999999998</v>
      </c>
      <c r="E872" s="30" t="str">
        <f>IFERROR(VLOOKUP($B872,[1]ODBC!$B:$H,4,FALSE),"")</f>
        <v>EA</v>
      </c>
      <c r="F872" s="31">
        <f>IFERROR(VLOOKUP($B872,[1]ODBC!$B:$H,5,FALSE),"")</f>
        <v>44.45</v>
      </c>
      <c r="G872" s="32">
        <f>[1]ODBC!G872</f>
        <v>0</v>
      </c>
      <c r="H872" s="33">
        <f>SUM([1]ODBC!H872)</f>
        <v>0</v>
      </c>
      <c r="I872" s="41" t="str">
        <f>'Vinyl cutting'!$B$2</f>
        <v>J36938</v>
      </c>
      <c r="J872" s="42">
        <f ca="1">(SUMIF('Freeform time and material'!$B$17:$B$30,B872,'Freeform time and material'!$G$17:$G$30)) +
(SUMIF('Vinyl cutting'!$B$17:$B$30,B872,'Vinyl cutting'!$G$17:$G$30)) +
(SUMIF('Vinyl cutting (2)'!$B$17:$B$30,B872,'Vinyl cutting (2)'!$G$17:$G$30)) +
(SUMIF('Apply vinyl graphics'!$B$17:$B$30,B872,'Apply vinyl graphics'!$G$17:$G$30)) +
(SUMIF('Apply vinyl graphics (2)'!$B$17:$B$30,B872,'Apply vinyl graphics (2)'!$G$17:$G$30)) +
(SUMIF('Alum pan sign'!$B$17:$B$30,B872,'Alum pan sign'!$G$17:$G$30)) +
(SUMIF('Alum pan sign (2)'!$B$17:$B$30,B872,'Alum pan sign (2)'!$G$17:$G$30)) +
(SUMIF('Economy pan sign'!$B$17:$B$30,B872,'Economy pan sign'!$G$17:$G$30)) +
(SUMIF('Post and panel sign'!$B$17:$B$30,B872,'Post and panel sign'!$G$17:$G$30)) +
(SUMIF('Post and panel sign (2)'!$B$17:$B$30,B872,'Post and panel sign (2)'!$G$17:$G$30)) +
(SUMIF('Flat panels only'!$B$17:$B$30,B872,'Flat panels only'!$G$17:$G$30)) +
(SUMIF('Flat panels only (2)'!$B$17:$B$30,B872,'Flat panels only (2)'!$G$17:$G$30)) +
(SUMIF('Routed panel shapes'!$B$18:$B$31,B872,'Routed panel shapes'!$G$18:$G$31)) +
(SUMIF('Routed panel shapes (2)'!$B$18:$B$31,B872,'Routed panel shapes (2)'!$G$18:$G$31)) +
(SUMIF('Routed face only'!$B$17:$B$30,B872,'Routed face only'!$G$17:$G$30)) +
(SUMIF('Routed face only (2)'!$B$17:$B$30,B872,'Routed face only (2)'!$G$17:$G$30)) +
(SUMIF('Routed alum faces letters'!$B$17:$B$30,B872,'Routed alum faces letters'!$G$17:$G$30)) +
(SUMIF('Routed alum faces letters (2)'!$B$17:$B$30,B872,'Routed alum faces letters (2)'!$G$17:$G$30)) +
(SUMIF('Routed push through acrylic'!$B$17:$B$30,B872,'Routed push through acrylic'!$G$17:$G$30)) +
(SUMIF('Routed push through acrylic (2)'!$B$17:$B$30,B872,'Routed push through acrylic (2)'!$G$17:$G$30)) +
(SUMIF('Sf routed cabinet'!$B$17:$B$30,B872,'Sf routed cabinet'!$G$17:$G$30)) +
(SUMIF('Sf routed cabinet (2)'!$B$17:$B$30,B872,'Sf routed cabinet (2)'!$G$17:$G$30)) +
(SUMIF('Df routed cabinet'!$B$17:$B$30,B872,'Df routed cabinet'!$G$17:$G$30)) +
(SUMIF('Df routed cabinet (2)'!$B$17:$B$30,B872,'Df routed cabinet (2)'!$G$17:$G$30)) +
(SUMIF('Sf acrylic cabinet'!$B$17:$B$30,B872,'Sf acrylic cabinet'!$G$17:$G$30)) +
(SUMIF('Sf acrylic cabinet (2)'!$B$17:$B$30,B872,'Sf acrylic cabinet (2)'!$G$17:$G$30)) +
(SUMIF('Economy Sf acrylic'!$B$17:$B$30,B872,'Economy Sf acrylic'!$G$17:$G$30)) +
(SUMIF('Df acrylic cabinet'!$B$17:$B$30,B872,'Df acrylic cabinet'!$G$17:$G$30)) +
(SUMIF('Df acrylic cabinet (2)'!$B$17:$B$30,B872,'Df acrylic cabinet (2)'!$G$17:$G$30)) +
(SUMIF('Sf flex cabinet'!$B$17:$B$30,B872,'Sf flex cabinet'!$G$17:$G$30)) +
(SUMIF('Sf flex cabinet (2)'!$B$17:$B$30,B872,'Sf flex cabinet (2)'!$G$17:$G$30)) +
(SUMIF('Df flex cabinet'!$B$17:$B$36,B872,'Df flex cabinet'!$G$17:$G$36)) +
(SUMIF('Df flex cabinet (2)'!$B$17:$B$36,B872,'Df flex cabinet (2)'!$G$17:$G$36)) +
(SUMIF('Pole cover'!$B$17:$B$30,B872,'Pole cover'!$G$17:$G$30)) +
(SUMIF('Pole cover (2)'!$B$17:$B$30,B872,'Pole cover (2)'!$G$17:$G$30)) +
(SUMIF('Structural Steel Fab'!$B$17:$B$29,B872,'Structural Steel Fab'!$G$17:$G$29)) +
(SUMIF(Reveal!$B$17:$B$30,B872,Reveal!$G$17:$G$30)) +
(SUMIF('Reveal (2)'!$B$17:$B$30,B872,'Reveal (2)'!$G$17:$G$30)) +
(SUMIF('Crown cove top'!$B$17:$B$30,B872,'Crown cove top'!$G$17:$G$30)) +
(SUMIF('EMC assembly'!$B$17:$B$30,B872,'EMC assembly'!$G$17:$G$30)) +
(SUMIF(Crating!$B$17:$B$29,B872,Crating!$G$17:$G$29)) +
(SUMIF('LED wiring'!$B$17:$B$30,B872,'LED wiring'!$G$17:$G$30)) +
(SUMIF('Changeable copy face'!$B$17:$B$30,B872,'Changeable copy face'!$G$17:$G$30)) +
(SUMIF('Flex face assembly'!$B$17:$B$30,B872,'Flex face assembly'!$G$17:$G$30)) +
(SUMIF('Routed face assembly'!$B$17:$B$30,B872,'Routed face assembly'!$G$17:$G$30)) +
(SUMIF('Paint calculation'!$B$17:$B$30,B872,'Paint calculation'!$G$17:$G$30)) +
(SUMIF('Trimcap letter face'!$B$17:$B$30,B872,'Trimcap letter face'!$G$17:$G$30)) +
(SUMIF('Trimcap letter face (2)'!$B$17:$B$30,B872,'Trimcap letter face (2)'!$G$17:$G$30)) +
(SUMIF('Channel letter fabrication'!$B$17:$B$30,B872,'Channel letter fabrication'!$G$17:$G$30)) +
(SUMIF('Channel letter fabrication (2)'!$B$17:$B$30,B872,'Channel letter fabrication (2)'!$G$17:$G$30))</f>
        <v>0</v>
      </c>
    </row>
    <row r="873" spans="1:10">
      <c r="A873" s="28" t="str">
        <f>[1]ODBC!$A873</f>
        <v>12" Pass Thru</v>
      </c>
      <c r="B873" s="29" t="str">
        <f>[1]ODBC!B873</f>
        <v>46530</v>
      </c>
      <c r="C873" s="30">
        <f>IFERROR(VLOOKUP($B873,[1]ODBC!$B:$H,2,FALSE),"")</f>
        <v>7.9880000000000004</v>
      </c>
      <c r="D873" s="30">
        <f>IFERROR(VLOOKUP($B873,[1]ODBC!$B:$H,3,FALSE),"")</f>
        <v>14.38</v>
      </c>
      <c r="E873" s="30" t="str">
        <f>IFERROR(VLOOKUP($B873,[1]ODBC!$B:$H,4,FALSE),"")</f>
        <v>EA</v>
      </c>
      <c r="F873" s="31">
        <f>IFERROR(VLOOKUP($B873,[1]ODBC!$B:$H,5,FALSE),"")</f>
        <v>44.45</v>
      </c>
      <c r="G873" s="32">
        <f>[1]ODBC!G873</f>
        <v>0</v>
      </c>
      <c r="H873" s="33">
        <f>SUM([1]ODBC!H873)</f>
        <v>44979</v>
      </c>
      <c r="I873" s="41" t="str">
        <f>'Vinyl cutting'!$B$2</f>
        <v>J36938</v>
      </c>
      <c r="J873" s="42">
        <f ca="1">(SUMIF('Freeform time and material'!$B$17:$B$30,B873,'Freeform time and material'!$G$17:$G$30)) +
(SUMIF('Vinyl cutting'!$B$17:$B$30,B873,'Vinyl cutting'!$G$17:$G$30)) +
(SUMIF('Vinyl cutting (2)'!$B$17:$B$30,B873,'Vinyl cutting (2)'!$G$17:$G$30)) +
(SUMIF('Apply vinyl graphics'!$B$17:$B$30,B873,'Apply vinyl graphics'!$G$17:$G$30)) +
(SUMIF('Apply vinyl graphics (2)'!$B$17:$B$30,B873,'Apply vinyl graphics (2)'!$G$17:$G$30)) +
(SUMIF('Alum pan sign'!$B$17:$B$30,B873,'Alum pan sign'!$G$17:$G$30)) +
(SUMIF('Alum pan sign (2)'!$B$17:$B$30,B873,'Alum pan sign (2)'!$G$17:$G$30)) +
(SUMIF('Economy pan sign'!$B$17:$B$30,B873,'Economy pan sign'!$G$17:$G$30)) +
(SUMIF('Post and panel sign'!$B$17:$B$30,B873,'Post and panel sign'!$G$17:$G$30)) +
(SUMIF('Post and panel sign (2)'!$B$17:$B$30,B873,'Post and panel sign (2)'!$G$17:$G$30)) +
(SUMIF('Flat panels only'!$B$17:$B$30,B873,'Flat panels only'!$G$17:$G$30)) +
(SUMIF('Flat panels only (2)'!$B$17:$B$30,B873,'Flat panels only (2)'!$G$17:$G$30)) +
(SUMIF('Routed panel shapes'!$B$18:$B$31,B873,'Routed panel shapes'!$G$18:$G$31)) +
(SUMIF('Routed panel shapes (2)'!$B$18:$B$31,B873,'Routed panel shapes (2)'!$G$18:$G$31)) +
(SUMIF('Routed face only'!$B$17:$B$30,B873,'Routed face only'!$G$17:$G$30)) +
(SUMIF('Routed face only (2)'!$B$17:$B$30,B873,'Routed face only (2)'!$G$17:$G$30)) +
(SUMIF('Routed alum faces letters'!$B$17:$B$30,B873,'Routed alum faces letters'!$G$17:$G$30)) +
(SUMIF('Routed alum faces letters (2)'!$B$17:$B$30,B873,'Routed alum faces letters (2)'!$G$17:$G$30)) +
(SUMIF('Routed push through acrylic'!$B$17:$B$30,B873,'Routed push through acrylic'!$G$17:$G$30)) +
(SUMIF('Routed push through acrylic (2)'!$B$17:$B$30,B873,'Routed push through acrylic (2)'!$G$17:$G$30)) +
(SUMIF('Sf routed cabinet'!$B$17:$B$30,B873,'Sf routed cabinet'!$G$17:$G$30)) +
(SUMIF('Sf routed cabinet (2)'!$B$17:$B$30,B873,'Sf routed cabinet (2)'!$G$17:$G$30)) +
(SUMIF('Df routed cabinet'!$B$17:$B$30,B873,'Df routed cabinet'!$G$17:$G$30)) +
(SUMIF('Df routed cabinet (2)'!$B$17:$B$30,B873,'Df routed cabinet (2)'!$G$17:$G$30)) +
(SUMIF('Sf acrylic cabinet'!$B$17:$B$30,B873,'Sf acrylic cabinet'!$G$17:$G$30)) +
(SUMIF('Sf acrylic cabinet (2)'!$B$17:$B$30,B873,'Sf acrylic cabinet (2)'!$G$17:$G$30)) +
(SUMIF('Economy Sf acrylic'!$B$17:$B$30,B873,'Economy Sf acrylic'!$G$17:$G$30)) +
(SUMIF('Df acrylic cabinet'!$B$17:$B$30,B873,'Df acrylic cabinet'!$G$17:$G$30)) +
(SUMIF('Df acrylic cabinet (2)'!$B$17:$B$30,B873,'Df acrylic cabinet (2)'!$G$17:$G$30)) +
(SUMIF('Sf flex cabinet'!$B$17:$B$30,B873,'Sf flex cabinet'!$G$17:$G$30)) +
(SUMIF('Sf flex cabinet (2)'!$B$17:$B$30,B873,'Sf flex cabinet (2)'!$G$17:$G$30)) +
(SUMIF('Df flex cabinet'!$B$17:$B$36,B873,'Df flex cabinet'!$G$17:$G$36)) +
(SUMIF('Df flex cabinet (2)'!$B$17:$B$36,B873,'Df flex cabinet (2)'!$G$17:$G$36)) +
(SUMIF('Pole cover'!$B$17:$B$30,B873,'Pole cover'!$G$17:$G$30)) +
(SUMIF('Pole cover (2)'!$B$17:$B$30,B873,'Pole cover (2)'!$G$17:$G$30)) +
(SUMIF('Structural Steel Fab'!$B$17:$B$29,B873,'Structural Steel Fab'!$G$17:$G$29)) +
(SUMIF(Reveal!$B$17:$B$30,B873,Reveal!$G$17:$G$30)) +
(SUMIF('Reveal (2)'!$B$17:$B$30,B873,'Reveal (2)'!$G$17:$G$30)) +
(SUMIF('Crown cove top'!$B$17:$B$30,B873,'Crown cove top'!$G$17:$G$30)) +
(SUMIF('EMC assembly'!$B$17:$B$30,B873,'EMC assembly'!$G$17:$G$30)) +
(SUMIF(Crating!$B$17:$B$29,B873,Crating!$G$17:$G$29)) +
(SUMIF('LED wiring'!$B$17:$B$30,B873,'LED wiring'!$G$17:$G$30)) +
(SUMIF('Changeable copy face'!$B$17:$B$30,B873,'Changeable copy face'!$G$17:$G$30)) +
(SUMIF('Flex face assembly'!$B$17:$B$30,B873,'Flex face assembly'!$G$17:$G$30)) +
(SUMIF('Routed face assembly'!$B$17:$B$30,B873,'Routed face assembly'!$G$17:$G$30)) +
(SUMIF('Paint calculation'!$B$17:$B$30,B873,'Paint calculation'!$G$17:$G$30)) +
(SUMIF('Trimcap letter face'!$B$17:$B$30,B873,'Trimcap letter face'!$G$17:$G$30)) +
(SUMIF('Trimcap letter face (2)'!$B$17:$B$30,B873,'Trimcap letter face (2)'!$G$17:$G$30)) +
(SUMIF('Channel letter fabrication'!$B$17:$B$30,B873,'Channel letter fabrication'!$G$17:$G$30)) +
(SUMIF('Channel letter fabrication (2)'!$B$17:$B$30,B873,'Channel letter fabrication (2)'!$G$17:$G$30))</f>
        <v>0</v>
      </c>
    </row>
    <row r="874" spans="1:10">
      <c r="A874" s="28" t="str">
        <f>[1]ODBC!$A874</f>
        <v>SCF 1/2</v>
      </c>
      <c r="B874" s="29" t="str">
        <f>[1]ODBC!B874</f>
        <v>46540</v>
      </c>
      <c r="C874" s="30">
        <f>IFERROR(VLOOKUP($B874,[1]ODBC!$B:$H,2,FALSE),"")</f>
        <v>1.05</v>
      </c>
      <c r="D874" s="30">
        <f>IFERROR(VLOOKUP($B874,[1]ODBC!$B:$H,3,FALSE),"")</f>
        <v>1.89</v>
      </c>
      <c r="E874" s="30" t="str">
        <f>IFERROR(VLOOKUP($B874,[1]ODBC!$B:$H,4,FALSE),"")</f>
        <v>EA</v>
      </c>
      <c r="F874" s="31">
        <f>IFERROR(VLOOKUP($B874,[1]ODBC!$B:$H,5,FALSE),"")</f>
        <v>44.45</v>
      </c>
      <c r="G874" s="32">
        <f>[1]ODBC!G874</f>
        <v>0</v>
      </c>
      <c r="H874" s="33">
        <f>SUM([1]ODBC!H874)</f>
        <v>0</v>
      </c>
      <c r="I874" s="41" t="str">
        <f>'Vinyl cutting'!$B$2</f>
        <v>J36938</v>
      </c>
      <c r="J874" s="42">
        <f ca="1">(SUMIF('Freeform time and material'!$B$17:$B$30,B874,'Freeform time and material'!$G$17:$G$30)) +
(SUMIF('Vinyl cutting'!$B$17:$B$30,B874,'Vinyl cutting'!$G$17:$G$30)) +
(SUMIF('Vinyl cutting (2)'!$B$17:$B$30,B874,'Vinyl cutting (2)'!$G$17:$G$30)) +
(SUMIF('Apply vinyl graphics'!$B$17:$B$30,B874,'Apply vinyl graphics'!$G$17:$G$30)) +
(SUMIF('Apply vinyl graphics (2)'!$B$17:$B$30,B874,'Apply vinyl graphics (2)'!$G$17:$G$30)) +
(SUMIF('Alum pan sign'!$B$17:$B$30,B874,'Alum pan sign'!$G$17:$G$30)) +
(SUMIF('Alum pan sign (2)'!$B$17:$B$30,B874,'Alum pan sign (2)'!$G$17:$G$30)) +
(SUMIF('Economy pan sign'!$B$17:$B$30,B874,'Economy pan sign'!$G$17:$G$30)) +
(SUMIF('Post and panel sign'!$B$17:$B$30,B874,'Post and panel sign'!$G$17:$G$30)) +
(SUMIF('Post and panel sign (2)'!$B$17:$B$30,B874,'Post and panel sign (2)'!$G$17:$G$30)) +
(SUMIF('Flat panels only'!$B$17:$B$30,B874,'Flat panels only'!$G$17:$G$30)) +
(SUMIF('Flat panels only (2)'!$B$17:$B$30,B874,'Flat panels only (2)'!$G$17:$G$30)) +
(SUMIF('Routed panel shapes'!$B$18:$B$31,B874,'Routed panel shapes'!$G$18:$G$31)) +
(SUMIF('Routed panel shapes (2)'!$B$18:$B$31,B874,'Routed panel shapes (2)'!$G$18:$G$31)) +
(SUMIF('Routed face only'!$B$17:$B$30,B874,'Routed face only'!$G$17:$G$30)) +
(SUMIF('Routed face only (2)'!$B$17:$B$30,B874,'Routed face only (2)'!$G$17:$G$30)) +
(SUMIF('Routed alum faces letters'!$B$17:$B$30,B874,'Routed alum faces letters'!$G$17:$G$30)) +
(SUMIF('Routed alum faces letters (2)'!$B$17:$B$30,B874,'Routed alum faces letters (2)'!$G$17:$G$30)) +
(SUMIF('Routed push through acrylic'!$B$17:$B$30,B874,'Routed push through acrylic'!$G$17:$G$30)) +
(SUMIF('Routed push through acrylic (2)'!$B$17:$B$30,B874,'Routed push through acrylic (2)'!$G$17:$G$30)) +
(SUMIF('Sf routed cabinet'!$B$17:$B$30,B874,'Sf routed cabinet'!$G$17:$G$30)) +
(SUMIF('Sf routed cabinet (2)'!$B$17:$B$30,B874,'Sf routed cabinet (2)'!$G$17:$G$30)) +
(SUMIF('Df routed cabinet'!$B$17:$B$30,B874,'Df routed cabinet'!$G$17:$G$30)) +
(SUMIF('Df routed cabinet (2)'!$B$17:$B$30,B874,'Df routed cabinet (2)'!$G$17:$G$30)) +
(SUMIF('Sf acrylic cabinet'!$B$17:$B$30,B874,'Sf acrylic cabinet'!$G$17:$G$30)) +
(SUMIF('Sf acrylic cabinet (2)'!$B$17:$B$30,B874,'Sf acrylic cabinet (2)'!$G$17:$G$30)) +
(SUMIF('Economy Sf acrylic'!$B$17:$B$30,B874,'Economy Sf acrylic'!$G$17:$G$30)) +
(SUMIF('Df acrylic cabinet'!$B$17:$B$30,B874,'Df acrylic cabinet'!$G$17:$G$30)) +
(SUMIF('Df acrylic cabinet (2)'!$B$17:$B$30,B874,'Df acrylic cabinet (2)'!$G$17:$G$30)) +
(SUMIF('Sf flex cabinet'!$B$17:$B$30,B874,'Sf flex cabinet'!$G$17:$G$30)) +
(SUMIF('Sf flex cabinet (2)'!$B$17:$B$30,B874,'Sf flex cabinet (2)'!$G$17:$G$30)) +
(SUMIF('Df flex cabinet'!$B$17:$B$36,B874,'Df flex cabinet'!$G$17:$G$36)) +
(SUMIF('Df flex cabinet (2)'!$B$17:$B$36,B874,'Df flex cabinet (2)'!$G$17:$G$36)) +
(SUMIF('Pole cover'!$B$17:$B$30,B874,'Pole cover'!$G$17:$G$30)) +
(SUMIF('Pole cover (2)'!$B$17:$B$30,B874,'Pole cover (2)'!$G$17:$G$30)) +
(SUMIF('Structural Steel Fab'!$B$17:$B$29,B874,'Structural Steel Fab'!$G$17:$G$29)) +
(SUMIF(Reveal!$B$17:$B$30,B874,Reveal!$G$17:$G$30)) +
(SUMIF('Reveal (2)'!$B$17:$B$30,B874,'Reveal (2)'!$G$17:$G$30)) +
(SUMIF('Crown cove top'!$B$17:$B$30,B874,'Crown cove top'!$G$17:$G$30)) +
(SUMIF('EMC assembly'!$B$17:$B$30,B874,'EMC assembly'!$G$17:$G$30)) +
(SUMIF(Crating!$B$17:$B$29,B874,Crating!$G$17:$G$29)) +
(SUMIF('LED wiring'!$B$17:$B$30,B874,'LED wiring'!$G$17:$G$30)) +
(SUMIF('Changeable copy face'!$B$17:$B$30,B874,'Changeable copy face'!$G$17:$G$30)) +
(SUMIF('Flex face assembly'!$B$17:$B$30,B874,'Flex face assembly'!$G$17:$G$30)) +
(SUMIF('Routed face assembly'!$B$17:$B$30,B874,'Routed face assembly'!$G$17:$G$30)) +
(SUMIF('Paint calculation'!$B$17:$B$30,B874,'Paint calculation'!$G$17:$G$30)) +
(SUMIF('Trimcap letter face'!$B$17:$B$30,B874,'Trimcap letter face'!$G$17:$G$30)) +
(SUMIF('Trimcap letter face (2)'!$B$17:$B$30,B874,'Trimcap letter face (2)'!$G$17:$G$30)) +
(SUMIF('Channel letter fabrication'!$B$17:$B$30,B874,'Channel letter fabrication'!$G$17:$G$30)) +
(SUMIF('Channel letter fabrication (2)'!$B$17:$B$30,B874,'Channel letter fabrication (2)'!$G$17:$G$30))</f>
        <v>0</v>
      </c>
    </row>
    <row r="875" spans="1:10">
      <c r="A875" s="28" t="str">
        <f>[1]ODBC!$A875</f>
        <v>NR-Mega Fans for Pwr Supply</v>
      </c>
      <c r="B875" s="29" t="str">
        <f>[1]ODBC!B875</f>
        <v>46556</v>
      </c>
      <c r="C875" s="30">
        <f>IFERROR(VLOOKUP($B875,[1]ODBC!$B:$H,2,FALSE),"")</f>
        <v>11</v>
      </c>
      <c r="D875" s="30">
        <f>IFERROR(VLOOKUP($B875,[1]ODBC!$B:$H,3,FALSE),"")</f>
        <v>19.802</v>
      </c>
      <c r="E875" s="30" t="str">
        <f>IFERROR(VLOOKUP($B875,[1]ODBC!$B:$H,4,FALSE),"")</f>
        <v>EA</v>
      </c>
      <c r="F875" s="31">
        <f>IFERROR(VLOOKUP($B875,[1]ODBC!$B:$H,5,FALSE),"")</f>
        <v>44.45</v>
      </c>
      <c r="G875" s="32">
        <f>[1]ODBC!G875</f>
        <v>0</v>
      </c>
      <c r="H875" s="33">
        <f>SUM([1]ODBC!H875)</f>
        <v>0</v>
      </c>
      <c r="I875" s="41" t="str">
        <f>'Vinyl cutting'!$B$2</f>
        <v>J36938</v>
      </c>
      <c r="J875" s="42">
        <f ca="1">(SUMIF('Freeform time and material'!$B$17:$B$30,B875,'Freeform time and material'!$G$17:$G$30)) +
(SUMIF('Vinyl cutting'!$B$17:$B$30,B875,'Vinyl cutting'!$G$17:$G$30)) +
(SUMIF('Vinyl cutting (2)'!$B$17:$B$30,B875,'Vinyl cutting (2)'!$G$17:$G$30)) +
(SUMIF('Apply vinyl graphics'!$B$17:$B$30,B875,'Apply vinyl graphics'!$G$17:$G$30)) +
(SUMIF('Apply vinyl graphics (2)'!$B$17:$B$30,B875,'Apply vinyl graphics (2)'!$G$17:$G$30)) +
(SUMIF('Alum pan sign'!$B$17:$B$30,B875,'Alum pan sign'!$G$17:$G$30)) +
(SUMIF('Alum pan sign (2)'!$B$17:$B$30,B875,'Alum pan sign (2)'!$G$17:$G$30)) +
(SUMIF('Economy pan sign'!$B$17:$B$30,B875,'Economy pan sign'!$G$17:$G$30)) +
(SUMIF('Post and panel sign'!$B$17:$B$30,B875,'Post and panel sign'!$G$17:$G$30)) +
(SUMIF('Post and panel sign (2)'!$B$17:$B$30,B875,'Post and panel sign (2)'!$G$17:$G$30)) +
(SUMIF('Flat panels only'!$B$17:$B$30,B875,'Flat panels only'!$G$17:$G$30)) +
(SUMIF('Flat panels only (2)'!$B$17:$B$30,B875,'Flat panels only (2)'!$G$17:$G$30)) +
(SUMIF('Routed panel shapes'!$B$18:$B$31,B875,'Routed panel shapes'!$G$18:$G$31)) +
(SUMIF('Routed panel shapes (2)'!$B$18:$B$31,B875,'Routed panel shapes (2)'!$G$18:$G$31)) +
(SUMIF('Routed face only'!$B$17:$B$30,B875,'Routed face only'!$G$17:$G$30)) +
(SUMIF('Routed face only (2)'!$B$17:$B$30,B875,'Routed face only (2)'!$G$17:$G$30)) +
(SUMIF('Routed alum faces letters'!$B$17:$B$30,B875,'Routed alum faces letters'!$G$17:$G$30)) +
(SUMIF('Routed alum faces letters (2)'!$B$17:$B$30,B875,'Routed alum faces letters (2)'!$G$17:$G$30)) +
(SUMIF('Routed push through acrylic'!$B$17:$B$30,B875,'Routed push through acrylic'!$G$17:$G$30)) +
(SUMIF('Routed push through acrylic (2)'!$B$17:$B$30,B875,'Routed push through acrylic (2)'!$G$17:$G$30)) +
(SUMIF('Sf routed cabinet'!$B$17:$B$30,B875,'Sf routed cabinet'!$G$17:$G$30)) +
(SUMIF('Sf routed cabinet (2)'!$B$17:$B$30,B875,'Sf routed cabinet (2)'!$G$17:$G$30)) +
(SUMIF('Df routed cabinet'!$B$17:$B$30,B875,'Df routed cabinet'!$G$17:$G$30)) +
(SUMIF('Df routed cabinet (2)'!$B$17:$B$30,B875,'Df routed cabinet (2)'!$G$17:$G$30)) +
(SUMIF('Sf acrylic cabinet'!$B$17:$B$30,B875,'Sf acrylic cabinet'!$G$17:$G$30)) +
(SUMIF('Sf acrylic cabinet (2)'!$B$17:$B$30,B875,'Sf acrylic cabinet (2)'!$G$17:$G$30)) +
(SUMIF('Economy Sf acrylic'!$B$17:$B$30,B875,'Economy Sf acrylic'!$G$17:$G$30)) +
(SUMIF('Df acrylic cabinet'!$B$17:$B$30,B875,'Df acrylic cabinet'!$G$17:$G$30)) +
(SUMIF('Df acrylic cabinet (2)'!$B$17:$B$30,B875,'Df acrylic cabinet (2)'!$G$17:$G$30)) +
(SUMIF('Sf flex cabinet'!$B$17:$B$30,B875,'Sf flex cabinet'!$G$17:$G$30)) +
(SUMIF('Sf flex cabinet (2)'!$B$17:$B$30,B875,'Sf flex cabinet (2)'!$G$17:$G$30)) +
(SUMIF('Df flex cabinet'!$B$17:$B$36,B875,'Df flex cabinet'!$G$17:$G$36)) +
(SUMIF('Df flex cabinet (2)'!$B$17:$B$36,B875,'Df flex cabinet (2)'!$G$17:$G$36)) +
(SUMIF('Pole cover'!$B$17:$B$30,B875,'Pole cover'!$G$17:$G$30)) +
(SUMIF('Pole cover (2)'!$B$17:$B$30,B875,'Pole cover (2)'!$G$17:$G$30)) +
(SUMIF('Structural Steel Fab'!$B$17:$B$29,B875,'Structural Steel Fab'!$G$17:$G$29)) +
(SUMIF(Reveal!$B$17:$B$30,B875,Reveal!$G$17:$G$30)) +
(SUMIF('Reveal (2)'!$B$17:$B$30,B875,'Reveal (2)'!$G$17:$G$30)) +
(SUMIF('Crown cove top'!$B$17:$B$30,B875,'Crown cove top'!$G$17:$G$30)) +
(SUMIF('EMC assembly'!$B$17:$B$30,B875,'EMC assembly'!$G$17:$G$30)) +
(SUMIF(Crating!$B$17:$B$29,B875,Crating!$G$17:$G$29)) +
(SUMIF('LED wiring'!$B$17:$B$30,B875,'LED wiring'!$G$17:$G$30)) +
(SUMIF('Changeable copy face'!$B$17:$B$30,B875,'Changeable copy face'!$G$17:$G$30)) +
(SUMIF('Flex face assembly'!$B$17:$B$30,B875,'Flex face assembly'!$G$17:$G$30)) +
(SUMIF('Routed face assembly'!$B$17:$B$30,B875,'Routed face assembly'!$G$17:$G$30)) +
(SUMIF('Paint calculation'!$B$17:$B$30,B875,'Paint calculation'!$G$17:$G$30)) +
(SUMIF('Trimcap letter face'!$B$17:$B$30,B875,'Trimcap letter face'!$G$17:$G$30)) +
(SUMIF('Trimcap letter face (2)'!$B$17:$B$30,B875,'Trimcap letter face (2)'!$G$17:$G$30)) +
(SUMIF('Channel letter fabrication'!$B$17:$B$30,B875,'Channel letter fabrication'!$G$17:$G$30)) +
(SUMIF('Channel letter fabrication (2)'!$B$17:$B$30,B875,'Channel letter fabrication (2)'!$G$17:$G$30))</f>
        <v>0</v>
      </c>
    </row>
    <row r="876" spans="1:10">
      <c r="A876" s="28" t="str">
        <f>[1]ODBC!$A876</f>
        <v>WatchFire Fan</v>
      </c>
      <c r="B876" s="29" t="str">
        <f>[1]ODBC!B876</f>
        <v>46560</v>
      </c>
      <c r="C876" s="30">
        <f>IFERROR(VLOOKUP($B876,[1]ODBC!$B:$H,2,FALSE),"")</f>
        <v>55</v>
      </c>
      <c r="D876" s="30">
        <f>IFERROR(VLOOKUP($B876,[1]ODBC!$B:$H,3,FALSE),"")</f>
        <v>99.01</v>
      </c>
      <c r="E876" s="30" t="str">
        <f>IFERROR(VLOOKUP($B876,[1]ODBC!$B:$H,4,FALSE),"")</f>
        <v>EA</v>
      </c>
      <c r="F876" s="31">
        <f>IFERROR(VLOOKUP($B876,[1]ODBC!$B:$H,5,FALSE),"")</f>
        <v>44.45</v>
      </c>
      <c r="G876" s="32">
        <f>[1]ODBC!G876</f>
        <v>0</v>
      </c>
      <c r="H876" s="33">
        <f>SUM([1]ODBC!H876)</f>
        <v>45202</v>
      </c>
      <c r="I876" s="41" t="str">
        <f>'Vinyl cutting'!$B$2</f>
        <v>J36938</v>
      </c>
      <c r="J876" s="42">
        <f ca="1">(SUMIF('Freeform time and material'!$B$17:$B$30,B876,'Freeform time and material'!$G$17:$G$30)) +
(SUMIF('Vinyl cutting'!$B$17:$B$30,B876,'Vinyl cutting'!$G$17:$G$30)) +
(SUMIF('Vinyl cutting (2)'!$B$17:$B$30,B876,'Vinyl cutting (2)'!$G$17:$G$30)) +
(SUMIF('Apply vinyl graphics'!$B$17:$B$30,B876,'Apply vinyl graphics'!$G$17:$G$30)) +
(SUMIF('Apply vinyl graphics (2)'!$B$17:$B$30,B876,'Apply vinyl graphics (2)'!$G$17:$G$30)) +
(SUMIF('Alum pan sign'!$B$17:$B$30,B876,'Alum pan sign'!$G$17:$G$30)) +
(SUMIF('Alum pan sign (2)'!$B$17:$B$30,B876,'Alum pan sign (2)'!$G$17:$G$30)) +
(SUMIF('Economy pan sign'!$B$17:$B$30,B876,'Economy pan sign'!$G$17:$G$30)) +
(SUMIF('Post and panel sign'!$B$17:$B$30,B876,'Post and panel sign'!$G$17:$G$30)) +
(SUMIF('Post and panel sign (2)'!$B$17:$B$30,B876,'Post and panel sign (2)'!$G$17:$G$30)) +
(SUMIF('Flat panels only'!$B$17:$B$30,B876,'Flat panels only'!$G$17:$G$30)) +
(SUMIF('Flat panels only (2)'!$B$17:$B$30,B876,'Flat panels only (2)'!$G$17:$G$30)) +
(SUMIF('Routed panel shapes'!$B$18:$B$31,B876,'Routed panel shapes'!$G$18:$G$31)) +
(SUMIF('Routed panel shapes (2)'!$B$18:$B$31,B876,'Routed panel shapes (2)'!$G$18:$G$31)) +
(SUMIF('Routed face only'!$B$17:$B$30,B876,'Routed face only'!$G$17:$G$30)) +
(SUMIF('Routed face only (2)'!$B$17:$B$30,B876,'Routed face only (2)'!$G$17:$G$30)) +
(SUMIF('Routed alum faces letters'!$B$17:$B$30,B876,'Routed alum faces letters'!$G$17:$G$30)) +
(SUMIF('Routed alum faces letters (2)'!$B$17:$B$30,B876,'Routed alum faces letters (2)'!$G$17:$G$30)) +
(SUMIF('Routed push through acrylic'!$B$17:$B$30,B876,'Routed push through acrylic'!$G$17:$G$30)) +
(SUMIF('Routed push through acrylic (2)'!$B$17:$B$30,B876,'Routed push through acrylic (2)'!$G$17:$G$30)) +
(SUMIF('Sf routed cabinet'!$B$17:$B$30,B876,'Sf routed cabinet'!$G$17:$G$30)) +
(SUMIF('Sf routed cabinet (2)'!$B$17:$B$30,B876,'Sf routed cabinet (2)'!$G$17:$G$30)) +
(SUMIF('Df routed cabinet'!$B$17:$B$30,B876,'Df routed cabinet'!$G$17:$G$30)) +
(SUMIF('Df routed cabinet (2)'!$B$17:$B$30,B876,'Df routed cabinet (2)'!$G$17:$G$30)) +
(SUMIF('Sf acrylic cabinet'!$B$17:$B$30,B876,'Sf acrylic cabinet'!$G$17:$G$30)) +
(SUMIF('Sf acrylic cabinet (2)'!$B$17:$B$30,B876,'Sf acrylic cabinet (2)'!$G$17:$G$30)) +
(SUMIF('Economy Sf acrylic'!$B$17:$B$30,B876,'Economy Sf acrylic'!$G$17:$G$30)) +
(SUMIF('Df acrylic cabinet'!$B$17:$B$30,B876,'Df acrylic cabinet'!$G$17:$G$30)) +
(SUMIF('Df acrylic cabinet (2)'!$B$17:$B$30,B876,'Df acrylic cabinet (2)'!$G$17:$G$30)) +
(SUMIF('Sf flex cabinet'!$B$17:$B$30,B876,'Sf flex cabinet'!$G$17:$G$30)) +
(SUMIF('Sf flex cabinet (2)'!$B$17:$B$30,B876,'Sf flex cabinet (2)'!$G$17:$G$30)) +
(SUMIF('Df flex cabinet'!$B$17:$B$36,B876,'Df flex cabinet'!$G$17:$G$36)) +
(SUMIF('Df flex cabinet (2)'!$B$17:$B$36,B876,'Df flex cabinet (2)'!$G$17:$G$36)) +
(SUMIF('Pole cover'!$B$17:$B$30,B876,'Pole cover'!$G$17:$G$30)) +
(SUMIF('Pole cover (2)'!$B$17:$B$30,B876,'Pole cover (2)'!$G$17:$G$30)) +
(SUMIF('Structural Steel Fab'!$B$17:$B$29,B876,'Structural Steel Fab'!$G$17:$G$29)) +
(SUMIF(Reveal!$B$17:$B$30,B876,Reveal!$G$17:$G$30)) +
(SUMIF('Reveal (2)'!$B$17:$B$30,B876,'Reveal (2)'!$G$17:$G$30)) +
(SUMIF('Crown cove top'!$B$17:$B$30,B876,'Crown cove top'!$G$17:$G$30)) +
(SUMIF('EMC assembly'!$B$17:$B$30,B876,'EMC assembly'!$G$17:$G$30)) +
(SUMIF(Crating!$B$17:$B$29,B876,Crating!$G$17:$G$29)) +
(SUMIF('LED wiring'!$B$17:$B$30,B876,'LED wiring'!$G$17:$G$30)) +
(SUMIF('Changeable copy face'!$B$17:$B$30,B876,'Changeable copy face'!$G$17:$G$30)) +
(SUMIF('Flex face assembly'!$B$17:$B$30,B876,'Flex face assembly'!$G$17:$G$30)) +
(SUMIF('Routed face assembly'!$B$17:$B$30,B876,'Routed face assembly'!$G$17:$G$30)) +
(SUMIF('Paint calculation'!$B$17:$B$30,B876,'Paint calculation'!$G$17:$G$30)) +
(SUMIF('Trimcap letter face'!$B$17:$B$30,B876,'Trimcap letter face'!$G$17:$G$30)) +
(SUMIF('Trimcap letter face (2)'!$B$17:$B$30,B876,'Trimcap letter face (2)'!$G$17:$G$30)) +
(SUMIF('Channel letter fabrication'!$B$17:$B$30,B876,'Channel letter fabrication'!$G$17:$G$30)) +
(SUMIF('Channel letter fabrication (2)'!$B$17:$B$30,B876,'Channel letter fabrication (2)'!$G$17:$G$30))</f>
        <v>0</v>
      </c>
    </row>
    <row r="877" spans="1:10">
      <c r="A877" s="28" t="str">
        <f>[1]ODBC!$A877</f>
        <v>Elect Bit Sleeving</v>
      </c>
      <c r="B877" s="29" t="str">
        <f>[1]ODBC!B877</f>
        <v>46585</v>
      </c>
      <c r="C877" s="30">
        <f>IFERROR(VLOOKUP($B877,[1]ODBC!$B:$H,2,FALSE),"")</f>
        <v>0.65</v>
      </c>
      <c r="D877" s="30">
        <f>IFERROR(VLOOKUP($B877,[1]ODBC!$B:$H,3,FALSE),"")</f>
        <v>1.17</v>
      </c>
      <c r="E877" s="30" t="str">
        <f>IFERROR(VLOOKUP($B877,[1]ODBC!$B:$H,4,FALSE),"")</f>
        <v>FT</v>
      </c>
      <c r="F877" s="31">
        <f>IFERROR(VLOOKUP($B877,[1]ODBC!$B:$H,5,FALSE),"")</f>
        <v>44.45</v>
      </c>
      <c r="G877" s="32">
        <f>[1]ODBC!G877</f>
        <v>0</v>
      </c>
      <c r="H877" s="33">
        <f>SUM([1]ODBC!H877)</f>
        <v>0</v>
      </c>
      <c r="I877" s="41" t="str">
        <f>'Vinyl cutting'!$B$2</f>
        <v>J36938</v>
      </c>
      <c r="J877" s="42">
        <f ca="1">(SUMIF('Freeform time and material'!$B$17:$B$30,B877,'Freeform time and material'!$G$17:$G$30)) +
(SUMIF('Vinyl cutting'!$B$17:$B$30,B877,'Vinyl cutting'!$G$17:$G$30)) +
(SUMIF('Vinyl cutting (2)'!$B$17:$B$30,B877,'Vinyl cutting (2)'!$G$17:$G$30)) +
(SUMIF('Apply vinyl graphics'!$B$17:$B$30,B877,'Apply vinyl graphics'!$G$17:$G$30)) +
(SUMIF('Apply vinyl graphics (2)'!$B$17:$B$30,B877,'Apply vinyl graphics (2)'!$G$17:$G$30)) +
(SUMIF('Alum pan sign'!$B$17:$B$30,B877,'Alum pan sign'!$G$17:$G$30)) +
(SUMIF('Alum pan sign (2)'!$B$17:$B$30,B877,'Alum pan sign (2)'!$G$17:$G$30)) +
(SUMIF('Economy pan sign'!$B$17:$B$30,B877,'Economy pan sign'!$G$17:$G$30)) +
(SUMIF('Post and panel sign'!$B$17:$B$30,B877,'Post and panel sign'!$G$17:$G$30)) +
(SUMIF('Post and panel sign (2)'!$B$17:$B$30,B877,'Post and panel sign (2)'!$G$17:$G$30)) +
(SUMIF('Flat panels only'!$B$17:$B$30,B877,'Flat panels only'!$G$17:$G$30)) +
(SUMIF('Flat panels only (2)'!$B$17:$B$30,B877,'Flat panels only (2)'!$G$17:$G$30)) +
(SUMIF('Routed panel shapes'!$B$18:$B$31,B877,'Routed panel shapes'!$G$18:$G$31)) +
(SUMIF('Routed panel shapes (2)'!$B$18:$B$31,B877,'Routed panel shapes (2)'!$G$18:$G$31)) +
(SUMIF('Routed face only'!$B$17:$B$30,B877,'Routed face only'!$G$17:$G$30)) +
(SUMIF('Routed face only (2)'!$B$17:$B$30,B877,'Routed face only (2)'!$G$17:$G$30)) +
(SUMIF('Routed alum faces letters'!$B$17:$B$30,B877,'Routed alum faces letters'!$G$17:$G$30)) +
(SUMIF('Routed alum faces letters (2)'!$B$17:$B$30,B877,'Routed alum faces letters (2)'!$G$17:$G$30)) +
(SUMIF('Routed push through acrylic'!$B$17:$B$30,B877,'Routed push through acrylic'!$G$17:$G$30)) +
(SUMIF('Routed push through acrylic (2)'!$B$17:$B$30,B877,'Routed push through acrylic (2)'!$G$17:$G$30)) +
(SUMIF('Sf routed cabinet'!$B$17:$B$30,B877,'Sf routed cabinet'!$G$17:$G$30)) +
(SUMIF('Sf routed cabinet (2)'!$B$17:$B$30,B877,'Sf routed cabinet (2)'!$G$17:$G$30)) +
(SUMIF('Df routed cabinet'!$B$17:$B$30,B877,'Df routed cabinet'!$G$17:$G$30)) +
(SUMIF('Df routed cabinet (2)'!$B$17:$B$30,B877,'Df routed cabinet (2)'!$G$17:$G$30)) +
(SUMIF('Sf acrylic cabinet'!$B$17:$B$30,B877,'Sf acrylic cabinet'!$G$17:$G$30)) +
(SUMIF('Sf acrylic cabinet (2)'!$B$17:$B$30,B877,'Sf acrylic cabinet (2)'!$G$17:$G$30)) +
(SUMIF('Economy Sf acrylic'!$B$17:$B$30,B877,'Economy Sf acrylic'!$G$17:$G$30)) +
(SUMIF('Df acrylic cabinet'!$B$17:$B$30,B877,'Df acrylic cabinet'!$G$17:$G$30)) +
(SUMIF('Df acrylic cabinet (2)'!$B$17:$B$30,B877,'Df acrylic cabinet (2)'!$G$17:$G$30)) +
(SUMIF('Sf flex cabinet'!$B$17:$B$30,B877,'Sf flex cabinet'!$G$17:$G$30)) +
(SUMIF('Sf flex cabinet (2)'!$B$17:$B$30,B877,'Sf flex cabinet (2)'!$G$17:$G$30)) +
(SUMIF('Df flex cabinet'!$B$17:$B$36,B877,'Df flex cabinet'!$G$17:$G$36)) +
(SUMIF('Df flex cabinet (2)'!$B$17:$B$36,B877,'Df flex cabinet (2)'!$G$17:$G$36)) +
(SUMIF('Pole cover'!$B$17:$B$30,B877,'Pole cover'!$G$17:$G$30)) +
(SUMIF('Pole cover (2)'!$B$17:$B$30,B877,'Pole cover (2)'!$G$17:$G$30)) +
(SUMIF('Structural Steel Fab'!$B$17:$B$29,B877,'Structural Steel Fab'!$G$17:$G$29)) +
(SUMIF(Reveal!$B$17:$B$30,B877,Reveal!$G$17:$G$30)) +
(SUMIF('Reveal (2)'!$B$17:$B$30,B877,'Reveal (2)'!$G$17:$G$30)) +
(SUMIF('Crown cove top'!$B$17:$B$30,B877,'Crown cove top'!$G$17:$G$30)) +
(SUMIF('EMC assembly'!$B$17:$B$30,B877,'EMC assembly'!$G$17:$G$30)) +
(SUMIF(Crating!$B$17:$B$29,B877,Crating!$G$17:$G$29)) +
(SUMIF('LED wiring'!$B$17:$B$30,B877,'LED wiring'!$G$17:$G$30)) +
(SUMIF('Changeable copy face'!$B$17:$B$30,B877,'Changeable copy face'!$G$17:$G$30)) +
(SUMIF('Flex face assembly'!$B$17:$B$30,B877,'Flex face assembly'!$G$17:$G$30)) +
(SUMIF('Routed face assembly'!$B$17:$B$30,B877,'Routed face assembly'!$G$17:$G$30)) +
(SUMIF('Paint calculation'!$B$17:$B$30,B877,'Paint calculation'!$G$17:$G$30)) +
(SUMIF('Trimcap letter face'!$B$17:$B$30,B877,'Trimcap letter face'!$G$17:$G$30)) +
(SUMIF('Trimcap letter face (2)'!$B$17:$B$30,B877,'Trimcap letter face (2)'!$G$17:$G$30)) +
(SUMIF('Channel letter fabrication'!$B$17:$B$30,B877,'Channel letter fabrication'!$G$17:$G$30)) +
(SUMIF('Channel letter fabrication (2)'!$B$17:$B$30,B877,'Channel letter fabrication (2)'!$G$17:$G$30))</f>
        <v>0</v>
      </c>
    </row>
    <row r="878" spans="1:10">
      <c r="A878" s="28" t="str">
        <f>[1]ODBC!$A878</f>
        <v>HVC1000Conect (GTO Box)</v>
      </c>
      <c r="B878" s="29" t="str">
        <f>[1]ODBC!B878</f>
        <v>46590</v>
      </c>
      <c r="C878" s="30">
        <f>IFERROR(VLOOKUP($B878,[1]ODBC!$B:$H,2,FALSE),"")</f>
        <v>4.8899999999999997</v>
      </c>
      <c r="D878" s="30">
        <f>IFERROR(VLOOKUP($B878,[1]ODBC!$B:$H,3,FALSE),"")</f>
        <v>8.8030000000000008</v>
      </c>
      <c r="E878" s="30" t="str">
        <f>IFERROR(VLOOKUP($B878,[1]ODBC!$B:$H,4,FALSE),"")</f>
        <v>EA</v>
      </c>
      <c r="F878" s="31">
        <f>IFERROR(VLOOKUP($B878,[1]ODBC!$B:$H,5,FALSE),"")</f>
        <v>44.45</v>
      </c>
      <c r="G878" s="32">
        <f>[1]ODBC!G878</f>
        <v>0</v>
      </c>
      <c r="H878" s="33">
        <f>SUM([1]ODBC!H878)</f>
        <v>0</v>
      </c>
      <c r="I878" s="41" t="str">
        <f>'Vinyl cutting'!$B$2</f>
        <v>J36938</v>
      </c>
      <c r="J878" s="42">
        <f ca="1">(SUMIF('Freeform time and material'!$B$17:$B$30,B878,'Freeform time and material'!$G$17:$G$30)) +
(SUMIF('Vinyl cutting'!$B$17:$B$30,B878,'Vinyl cutting'!$G$17:$G$30)) +
(SUMIF('Vinyl cutting (2)'!$B$17:$B$30,B878,'Vinyl cutting (2)'!$G$17:$G$30)) +
(SUMIF('Apply vinyl graphics'!$B$17:$B$30,B878,'Apply vinyl graphics'!$G$17:$G$30)) +
(SUMIF('Apply vinyl graphics (2)'!$B$17:$B$30,B878,'Apply vinyl graphics (2)'!$G$17:$G$30)) +
(SUMIF('Alum pan sign'!$B$17:$B$30,B878,'Alum pan sign'!$G$17:$G$30)) +
(SUMIF('Alum pan sign (2)'!$B$17:$B$30,B878,'Alum pan sign (2)'!$G$17:$G$30)) +
(SUMIF('Economy pan sign'!$B$17:$B$30,B878,'Economy pan sign'!$G$17:$G$30)) +
(SUMIF('Post and panel sign'!$B$17:$B$30,B878,'Post and panel sign'!$G$17:$G$30)) +
(SUMIF('Post and panel sign (2)'!$B$17:$B$30,B878,'Post and panel sign (2)'!$G$17:$G$30)) +
(SUMIF('Flat panels only'!$B$17:$B$30,B878,'Flat panels only'!$G$17:$G$30)) +
(SUMIF('Flat panels only (2)'!$B$17:$B$30,B878,'Flat panels only (2)'!$G$17:$G$30)) +
(SUMIF('Routed panel shapes'!$B$18:$B$31,B878,'Routed panel shapes'!$G$18:$G$31)) +
(SUMIF('Routed panel shapes (2)'!$B$18:$B$31,B878,'Routed panel shapes (2)'!$G$18:$G$31)) +
(SUMIF('Routed face only'!$B$17:$B$30,B878,'Routed face only'!$G$17:$G$30)) +
(SUMIF('Routed face only (2)'!$B$17:$B$30,B878,'Routed face only (2)'!$G$17:$G$30)) +
(SUMIF('Routed alum faces letters'!$B$17:$B$30,B878,'Routed alum faces letters'!$G$17:$G$30)) +
(SUMIF('Routed alum faces letters (2)'!$B$17:$B$30,B878,'Routed alum faces letters (2)'!$G$17:$G$30)) +
(SUMIF('Routed push through acrylic'!$B$17:$B$30,B878,'Routed push through acrylic'!$G$17:$G$30)) +
(SUMIF('Routed push through acrylic (2)'!$B$17:$B$30,B878,'Routed push through acrylic (2)'!$G$17:$G$30)) +
(SUMIF('Sf routed cabinet'!$B$17:$B$30,B878,'Sf routed cabinet'!$G$17:$G$30)) +
(SUMIF('Sf routed cabinet (2)'!$B$17:$B$30,B878,'Sf routed cabinet (2)'!$G$17:$G$30)) +
(SUMIF('Df routed cabinet'!$B$17:$B$30,B878,'Df routed cabinet'!$G$17:$G$30)) +
(SUMIF('Df routed cabinet (2)'!$B$17:$B$30,B878,'Df routed cabinet (2)'!$G$17:$G$30)) +
(SUMIF('Sf acrylic cabinet'!$B$17:$B$30,B878,'Sf acrylic cabinet'!$G$17:$G$30)) +
(SUMIF('Sf acrylic cabinet (2)'!$B$17:$B$30,B878,'Sf acrylic cabinet (2)'!$G$17:$G$30)) +
(SUMIF('Economy Sf acrylic'!$B$17:$B$30,B878,'Economy Sf acrylic'!$G$17:$G$30)) +
(SUMIF('Df acrylic cabinet'!$B$17:$B$30,B878,'Df acrylic cabinet'!$G$17:$G$30)) +
(SUMIF('Df acrylic cabinet (2)'!$B$17:$B$30,B878,'Df acrylic cabinet (2)'!$G$17:$G$30)) +
(SUMIF('Sf flex cabinet'!$B$17:$B$30,B878,'Sf flex cabinet'!$G$17:$G$30)) +
(SUMIF('Sf flex cabinet (2)'!$B$17:$B$30,B878,'Sf flex cabinet (2)'!$G$17:$G$30)) +
(SUMIF('Df flex cabinet'!$B$17:$B$36,B878,'Df flex cabinet'!$G$17:$G$36)) +
(SUMIF('Df flex cabinet (2)'!$B$17:$B$36,B878,'Df flex cabinet (2)'!$G$17:$G$36)) +
(SUMIF('Pole cover'!$B$17:$B$30,B878,'Pole cover'!$G$17:$G$30)) +
(SUMIF('Pole cover (2)'!$B$17:$B$30,B878,'Pole cover (2)'!$G$17:$G$30)) +
(SUMIF('Structural Steel Fab'!$B$17:$B$29,B878,'Structural Steel Fab'!$G$17:$G$29)) +
(SUMIF(Reveal!$B$17:$B$30,B878,Reveal!$G$17:$G$30)) +
(SUMIF('Reveal (2)'!$B$17:$B$30,B878,'Reveal (2)'!$G$17:$G$30)) +
(SUMIF('Crown cove top'!$B$17:$B$30,B878,'Crown cove top'!$G$17:$G$30)) +
(SUMIF('EMC assembly'!$B$17:$B$30,B878,'EMC assembly'!$G$17:$G$30)) +
(SUMIF(Crating!$B$17:$B$29,B878,Crating!$G$17:$G$29)) +
(SUMIF('LED wiring'!$B$17:$B$30,B878,'LED wiring'!$G$17:$G$30)) +
(SUMIF('Changeable copy face'!$B$17:$B$30,B878,'Changeable copy face'!$G$17:$G$30)) +
(SUMIF('Flex face assembly'!$B$17:$B$30,B878,'Flex face assembly'!$G$17:$G$30)) +
(SUMIF('Routed face assembly'!$B$17:$B$30,B878,'Routed face assembly'!$G$17:$G$30)) +
(SUMIF('Paint calculation'!$B$17:$B$30,B878,'Paint calculation'!$G$17:$G$30)) +
(SUMIF('Trimcap letter face'!$B$17:$B$30,B878,'Trimcap letter face'!$G$17:$G$30)) +
(SUMIF('Trimcap letter face (2)'!$B$17:$B$30,B878,'Trimcap letter face (2)'!$G$17:$G$30)) +
(SUMIF('Channel letter fabrication'!$B$17:$B$30,B878,'Channel letter fabrication'!$G$17:$G$30)) +
(SUMIF('Channel letter fabrication (2)'!$B$17:$B$30,B878,'Channel letter fabrication (2)'!$G$17:$G$30))</f>
        <v>0</v>
      </c>
    </row>
    <row r="879" spans="1:10">
      <c r="A879" s="28" t="str">
        <f>[1]ODBC!$A879</f>
        <v>Cable Bushing Small RD09NR</v>
      </c>
      <c r="B879" s="29" t="str">
        <f>[1]ODBC!B879</f>
        <v>46591</v>
      </c>
      <c r="C879" s="30">
        <f>IFERROR(VLOOKUP($B879,[1]ODBC!$B:$H,2,FALSE),"")</f>
        <v>0.67</v>
      </c>
      <c r="D879" s="30">
        <f>IFERROR(VLOOKUP($B879,[1]ODBC!$B:$H,3,FALSE),"")</f>
        <v>1.206</v>
      </c>
      <c r="E879" s="30" t="str">
        <f>IFERROR(VLOOKUP($B879,[1]ODBC!$B:$H,4,FALSE),"")</f>
        <v>EA</v>
      </c>
      <c r="F879" s="31">
        <f>IFERROR(VLOOKUP($B879,[1]ODBC!$B:$H,5,FALSE),"")</f>
        <v>44.45</v>
      </c>
      <c r="G879" s="32">
        <f>[1]ODBC!G879</f>
        <v>0</v>
      </c>
      <c r="H879" s="33">
        <f>SUM([1]ODBC!H879)</f>
        <v>0</v>
      </c>
      <c r="I879" s="41" t="str">
        <f>'Vinyl cutting'!$B$2</f>
        <v>J36938</v>
      </c>
      <c r="J879" s="42">
        <f ca="1">(SUMIF('Freeform time and material'!$B$17:$B$30,B879,'Freeform time and material'!$G$17:$G$30)) +
(SUMIF('Vinyl cutting'!$B$17:$B$30,B879,'Vinyl cutting'!$G$17:$G$30)) +
(SUMIF('Vinyl cutting (2)'!$B$17:$B$30,B879,'Vinyl cutting (2)'!$G$17:$G$30)) +
(SUMIF('Apply vinyl graphics'!$B$17:$B$30,B879,'Apply vinyl graphics'!$G$17:$G$30)) +
(SUMIF('Apply vinyl graphics (2)'!$B$17:$B$30,B879,'Apply vinyl graphics (2)'!$G$17:$G$30)) +
(SUMIF('Alum pan sign'!$B$17:$B$30,B879,'Alum pan sign'!$G$17:$G$30)) +
(SUMIF('Alum pan sign (2)'!$B$17:$B$30,B879,'Alum pan sign (2)'!$G$17:$G$30)) +
(SUMIF('Economy pan sign'!$B$17:$B$30,B879,'Economy pan sign'!$G$17:$G$30)) +
(SUMIF('Post and panel sign'!$B$17:$B$30,B879,'Post and panel sign'!$G$17:$G$30)) +
(SUMIF('Post and panel sign (2)'!$B$17:$B$30,B879,'Post and panel sign (2)'!$G$17:$G$30)) +
(SUMIF('Flat panels only'!$B$17:$B$30,B879,'Flat panels only'!$G$17:$G$30)) +
(SUMIF('Flat panels only (2)'!$B$17:$B$30,B879,'Flat panels only (2)'!$G$17:$G$30)) +
(SUMIF('Routed panel shapes'!$B$18:$B$31,B879,'Routed panel shapes'!$G$18:$G$31)) +
(SUMIF('Routed panel shapes (2)'!$B$18:$B$31,B879,'Routed panel shapes (2)'!$G$18:$G$31)) +
(SUMIF('Routed face only'!$B$17:$B$30,B879,'Routed face only'!$G$17:$G$30)) +
(SUMIF('Routed face only (2)'!$B$17:$B$30,B879,'Routed face only (2)'!$G$17:$G$30)) +
(SUMIF('Routed alum faces letters'!$B$17:$B$30,B879,'Routed alum faces letters'!$G$17:$G$30)) +
(SUMIF('Routed alum faces letters (2)'!$B$17:$B$30,B879,'Routed alum faces letters (2)'!$G$17:$G$30)) +
(SUMIF('Routed push through acrylic'!$B$17:$B$30,B879,'Routed push through acrylic'!$G$17:$G$30)) +
(SUMIF('Routed push through acrylic (2)'!$B$17:$B$30,B879,'Routed push through acrylic (2)'!$G$17:$G$30)) +
(SUMIF('Sf routed cabinet'!$B$17:$B$30,B879,'Sf routed cabinet'!$G$17:$G$30)) +
(SUMIF('Sf routed cabinet (2)'!$B$17:$B$30,B879,'Sf routed cabinet (2)'!$G$17:$G$30)) +
(SUMIF('Df routed cabinet'!$B$17:$B$30,B879,'Df routed cabinet'!$G$17:$G$30)) +
(SUMIF('Df routed cabinet (2)'!$B$17:$B$30,B879,'Df routed cabinet (2)'!$G$17:$G$30)) +
(SUMIF('Sf acrylic cabinet'!$B$17:$B$30,B879,'Sf acrylic cabinet'!$G$17:$G$30)) +
(SUMIF('Sf acrylic cabinet (2)'!$B$17:$B$30,B879,'Sf acrylic cabinet (2)'!$G$17:$G$30)) +
(SUMIF('Economy Sf acrylic'!$B$17:$B$30,B879,'Economy Sf acrylic'!$G$17:$G$30)) +
(SUMIF('Df acrylic cabinet'!$B$17:$B$30,B879,'Df acrylic cabinet'!$G$17:$G$30)) +
(SUMIF('Df acrylic cabinet (2)'!$B$17:$B$30,B879,'Df acrylic cabinet (2)'!$G$17:$G$30)) +
(SUMIF('Sf flex cabinet'!$B$17:$B$30,B879,'Sf flex cabinet'!$G$17:$G$30)) +
(SUMIF('Sf flex cabinet (2)'!$B$17:$B$30,B879,'Sf flex cabinet (2)'!$G$17:$G$30)) +
(SUMIF('Df flex cabinet'!$B$17:$B$36,B879,'Df flex cabinet'!$G$17:$G$36)) +
(SUMIF('Df flex cabinet (2)'!$B$17:$B$36,B879,'Df flex cabinet (2)'!$G$17:$G$36)) +
(SUMIF('Pole cover'!$B$17:$B$30,B879,'Pole cover'!$G$17:$G$30)) +
(SUMIF('Pole cover (2)'!$B$17:$B$30,B879,'Pole cover (2)'!$G$17:$G$30)) +
(SUMIF('Structural Steel Fab'!$B$17:$B$29,B879,'Structural Steel Fab'!$G$17:$G$29)) +
(SUMIF(Reveal!$B$17:$B$30,B879,Reveal!$G$17:$G$30)) +
(SUMIF('Reveal (2)'!$B$17:$B$30,B879,'Reveal (2)'!$G$17:$G$30)) +
(SUMIF('Crown cove top'!$B$17:$B$30,B879,'Crown cove top'!$G$17:$G$30)) +
(SUMIF('EMC assembly'!$B$17:$B$30,B879,'EMC assembly'!$G$17:$G$30)) +
(SUMIF(Crating!$B$17:$B$29,B879,Crating!$G$17:$G$29)) +
(SUMIF('LED wiring'!$B$17:$B$30,B879,'LED wiring'!$G$17:$G$30)) +
(SUMIF('Changeable copy face'!$B$17:$B$30,B879,'Changeable copy face'!$G$17:$G$30)) +
(SUMIF('Flex face assembly'!$B$17:$B$30,B879,'Flex face assembly'!$G$17:$G$30)) +
(SUMIF('Routed face assembly'!$B$17:$B$30,B879,'Routed face assembly'!$G$17:$G$30)) +
(SUMIF('Paint calculation'!$B$17:$B$30,B879,'Paint calculation'!$G$17:$G$30)) +
(SUMIF('Trimcap letter face'!$B$17:$B$30,B879,'Trimcap letter face'!$G$17:$G$30)) +
(SUMIF('Trimcap letter face (2)'!$B$17:$B$30,B879,'Trimcap letter face (2)'!$G$17:$G$30)) +
(SUMIF('Channel letter fabrication'!$B$17:$B$30,B879,'Channel letter fabrication'!$G$17:$G$30)) +
(SUMIF('Channel letter fabrication (2)'!$B$17:$B$30,B879,'Channel letter fabrication (2)'!$G$17:$G$30))</f>
        <v>0</v>
      </c>
    </row>
    <row r="880" spans="1:10">
      <c r="A880" s="28" t="str">
        <f>[1]ODBC!$A880</f>
        <v>Cable Bushing Medium RD09NA</v>
      </c>
      <c r="B880" s="29" t="str">
        <f>[1]ODBC!B880</f>
        <v>46592</v>
      </c>
      <c r="C880" s="30">
        <f>IFERROR(VLOOKUP($B880,[1]ODBC!$B:$H,2,FALSE),"")</f>
        <v>0.7</v>
      </c>
      <c r="D880" s="30">
        <f>IFERROR(VLOOKUP($B880,[1]ODBC!$B:$H,3,FALSE),"")</f>
        <v>1.26</v>
      </c>
      <c r="E880" s="30" t="str">
        <f>IFERROR(VLOOKUP($B880,[1]ODBC!$B:$H,4,FALSE),"")</f>
        <v>EA</v>
      </c>
      <c r="F880" s="31">
        <f>IFERROR(VLOOKUP($B880,[1]ODBC!$B:$H,5,FALSE),"")</f>
        <v>44.45</v>
      </c>
      <c r="G880" s="32">
        <f>[1]ODBC!G880</f>
        <v>0</v>
      </c>
      <c r="H880" s="33">
        <f>SUM([1]ODBC!H880)</f>
        <v>0</v>
      </c>
      <c r="I880" s="41" t="str">
        <f>'Vinyl cutting'!$B$2</f>
        <v>J36938</v>
      </c>
      <c r="J880" s="42">
        <f ca="1">(SUMIF('Freeform time and material'!$B$17:$B$30,B880,'Freeform time and material'!$G$17:$G$30)) +
(SUMIF('Vinyl cutting'!$B$17:$B$30,B880,'Vinyl cutting'!$G$17:$G$30)) +
(SUMIF('Vinyl cutting (2)'!$B$17:$B$30,B880,'Vinyl cutting (2)'!$G$17:$G$30)) +
(SUMIF('Apply vinyl graphics'!$B$17:$B$30,B880,'Apply vinyl graphics'!$G$17:$G$30)) +
(SUMIF('Apply vinyl graphics (2)'!$B$17:$B$30,B880,'Apply vinyl graphics (2)'!$G$17:$G$30)) +
(SUMIF('Alum pan sign'!$B$17:$B$30,B880,'Alum pan sign'!$G$17:$G$30)) +
(SUMIF('Alum pan sign (2)'!$B$17:$B$30,B880,'Alum pan sign (2)'!$G$17:$G$30)) +
(SUMIF('Economy pan sign'!$B$17:$B$30,B880,'Economy pan sign'!$G$17:$G$30)) +
(SUMIF('Post and panel sign'!$B$17:$B$30,B880,'Post and panel sign'!$G$17:$G$30)) +
(SUMIF('Post and panel sign (2)'!$B$17:$B$30,B880,'Post and panel sign (2)'!$G$17:$G$30)) +
(SUMIF('Flat panels only'!$B$17:$B$30,B880,'Flat panels only'!$G$17:$G$30)) +
(SUMIF('Flat panels only (2)'!$B$17:$B$30,B880,'Flat panels only (2)'!$G$17:$G$30)) +
(SUMIF('Routed panel shapes'!$B$18:$B$31,B880,'Routed panel shapes'!$G$18:$G$31)) +
(SUMIF('Routed panel shapes (2)'!$B$18:$B$31,B880,'Routed panel shapes (2)'!$G$18:$G$31)) +
(SUMIF('Routed face only'!$B$17:$B$30,B880,'Routed face only'!$G$17:$G$30)) +
(SUMIF('Routed face only (2)'!$B$17:$B$30,B880,'Routed face only (2)'!$G$17:$G$30)) +
(SUMIF('Routed alum faces letters'!$B$17:$B$30,B880,'Routed alum faces letters'!$G$17:$G$30)) +
(SUMIF('Routed alum faces letters (2)'!$B$17:$B$30,B880,'Routed alum faces letters (2)'!$G$17:$G$30)) +
(SUMIF('Routed push through acrylic'!$B$17:$B$30,B880,'Routed push through acrylic'!$G$17:$G$30)) +
(SUMIF('Routed push through acrylic (2)'!$B$17:$B$30,B880,'Routed push through acrylic (2)'!$G$17:$G$30)) +
(SUMIF('Sf routed cabinet'!$B$17:$B$30,B880,'Sf routed cabinet'!$G$17:$G$30)) +
(SUMIF('Sf routed cabinet (2)'!$B$17:$B$30,B880,'Sf routed cabinet (2)'!$G$17:$G$30)) +
(SUMIF('Df routed cabinet'!$B$17:$B$30,B880,'Df routed cabinet'!$G$17:$G$30)) +
(SUMIF('Df routed cabinet (2)'!$B$17:$B$30,B880,'Df routed cabinet (2)'!$G$17:$G$30)) +
(SUMIF('Sf acrylic cabinet'!$B$17:$B$30,B880,'Sf acrylic cabinet'!$G$17:$G$30)) +
(SUMIF('Sf acrylic cabinet (2)'!$B$17:$B$30,B880,'Sf acrylic cabinet (2)'!$G$17:$G$30)) +
(SUMIF('Economy Sf acrylic'!$B$17:$B$30,B880,'Economy Sf acrylic'!$G$17:$G$30)) +
(SUMIF('Df acrylic cabinet'!$B$17:$B$30,B880,'Df acrylic cabinet'!$G$17:$G$30)) +
(SUMIF('Df acrylic cabinet (2)'!$B$17:$B$30,B880,'Df acrylic cabinet (2)'!$G$17:$G$30)) +
(SUMIF('Sf flex cabinet'!$B$17:$B$30,B880,'Sf flex cabinet'!$G$17:$G$30)) +
(SUMIF('Sf flex cabinet (2)'!$B$17:$B$30,B880,'Sf flex cabinet (2)'!$G$17:$G$30)) +
(SUMIF('Df flex cabinet'!$B$17:$B$36,B880,'Df flex cabinet'!$G$17:$G$36)) +
(SUMIF('Df flex cabinet (2)'!$B$17:$B$36,B880,'Df flex cabinet (2)'!$G$17:$G$36)) +
(SUMIF('Pole cover'!$B$17:$B$30,B880,'Pole cover'!$G$17:$G$30)) +
(SUMIF('Pole cover (2)'!$B$17:$B$30,B880,'Pole cover (2)'!$G$17:$G$30)) +
(SUMIF('Structural Steel Fab'!$B$17:$B$29,B880,'Structural Steel Fab'!$G$17:$G$29)) +
(SUMIF(Reveal!$B$17:$B$30,B880,Reveal!$G$17:$G$30)) +
(SUMIF('Reveal (2)'!$B$17:$B$30,B880,'Reveal (2)'!$G$17:$G$30)) +
(SUMIF('Crown cove top'!$B$17:$B$30,B880,'Crown cove top'!$G$17:$G$30)) +
(SUMIF('EMC assembly'!$B$17:$B$30,B880,'EMC assembly'!$G$17:$G$30)) +
(SUMIF(Crating!$B$17:$B$29,B880,Crating!$G$17:$G$29)) +
(SUMIF('LED wiring'!$B$17:$B$30,B880,'LED wiring'!$G$17:$G$30)) +
(SUMIF('Changeable copy face'!$B$17:$B$30,B880,'Changeable copy face'!$G$17:$G$30)) +
(SUMIF('Flex face assembly'!$B$17:$B$30,B880,'Flex face assembly'!$G$17:$G$30)) +
(SUMIF('Routed face assembly'!$B$17:$B$30,B880,'Routed face assembly'!$G$17:$G$30)) +
(SUMIF('Paint calculation'!$B$17:$B$30,B880,'Paint calculation'!$G$17:$G$30)) +
(SUMIF('Trimcap letter face'!$B$17:$B$30,B880,'Trimcap letter face'!$G$17:$G$30)) +
(SUMIF('Trimcap letter face (2)'!$B$17:$B$30,B880,'Trimcap letter face (2)'!$G$17:$G$30)) +
(SUMIF('Channel letter fabrication'!$B$17:$B$30,B880,'Channel letter fabrication'!$G$17:$G$30)) +
(SUMIF('Channel letter fabrication (2)'!$B$17:$B$30,B880,'Channel letter fabrication (2)'!$G$17:$G$30))</f>
        <v>0</v>
      </c>
    </row>
    <row r="881" spans="1:10">
      <c r="A881" s="28" t="str">
        <f>[1]ODBC!$A881</f>
        <v>1" To 1/2" Reducer Bushing</v>
      </c>
      <c r="B881" s="29" t="str">
        <f>[1]ODBC!B881</f>
        <v>46595</v>
      </c>
      <c r="C881" s="30">
        <f>IFERROR(VLOOKUP($B881,[1]ODBC!$B:$H,2,FALSE),"")</f>
        <v>0.57999999999999996</v>
      </c>
      <c r="D881" s="30">
        <f>IFERROR(VLOOKUP($B881,[1]ODBC!$B:$H,3,FALSE),"")</f>
        <v>1.044</v>
      </c>
      <c r="E881" s="30" t="str">
        <f>IFERROR(VLOOKUP($B881,[1]ODBC!$B:$H,4,FALSE),"")</f>
        <v>EA</v>
      </c>
      <c r="F881" s="31">
        <f>IFERROR(VLOOKUP($B881,[1]ODBC!$B:$H,5,FALSE),"")</f>
        <v>44.45</v>
      </c>
      <c r="G881" s="32">
        <f>[1]ODBC!G881</f>
        <v>0</v>
      </c>
      <c r="H881" s="33">
        <f>SUM([1]ODBC!H881)</f>
        <v>0</v>
      </c>
      <c r="I881" s="41" t="str">
        <f>'Vinyl cutting'!$B$2</f>
        <v>J36938</v>
      </c>
      <c r="J881" s="42">
        <f ca="1">(SUMIF('Freeform time and material'!$B$17:$B$30,B881,'Freeform time and material'!$G$17:$G$30)) +
(SUMIF('Vinyl cutting'!$B$17:$B$30,B881,'Vinyl cutting'!$G$17:$G$30)) +
(SUMIF('Vinyl cutting (2)'!$B$17:$B$30,B881,'Vinyl cutting (2)'!$G$17:$G$30)) +
(SUMIF('Apply vinyl graphics'!$B$17:$B$30,B881,'Apply vinyl graphics'!$G$17:$G$30)) +
(SUMIF('Apply vinyl graphics (2)'!$B$17:$B$30,B881,'Apply vinyl graphics (2)'!$G$17:$G$30)) +
(SUMIF('Alum pan sign'!$B$17:$B$30,B881,'Alum pan sign'!$G$17:$G$30)) +
(SUMIF('Alum pan sign (2)'!$B$17:$B$30,B881,'Alum pan sign (2)'!$G$17:$G$30)) +
(SUMIF('Economy pan sign'!$B$17:$B$30,B881,'Economy pan sign'!$G$17:$G$30)) +
(SUMIF('Post and panel sign'!$B$17:$B$30,B881,'Post and panel sign'!$G$17:$G$30)) +
(SUMIF('Post and panel sign (2)'!$B$17:$B$30,B881,'Post and panel sign (2)'!$G$17:$G$30)) +
(SUMIF('Flat panels only'!$B$17:$B$30,B881,'Flat panels only'!$G$17:$G$30)) +
(SUMIF('Flat panels only (2)'!$B$17:$B$30,B881,'Flat panels only (2)'!$G$17:$G$30)) +
(SUMIF('Routed panel shapes'!$B$18:$B$31,B881,'Routed panel shapes'!$G$18:$G$31)) +
(SUMIF('Routed panel shapes (2)'!$B$18:$B$31,B881,'Routed panel shapes (2)'!$G$18:$G$31)) +
(SUMIF('Routed face only'!$B$17:$B$30,B881,'Routed face only'!$G$17:$G$30)) +
(SUMIF('Routed face only (2)'!$B$17:$B$30,B881,'Routed face only (2)'!$G$17:$G$30)) +
(SUMIF('Routed alum faces letters'!$B$17:$B$30,B881,'Routed alum faces letters'!$G$17:$G$30)) +
(SUMIF('Routed alum faces letters (2)'!$B$17:$B$30,B881,'Routed alum faces letters (2)'!$G$17:$G$30)) +
(SUMIF('Routed push through acrylic'!$B$17:$B$30,B881,'Routed push through acrylic'!$G$17:$G$30)) +
(SUMIF('Routed push through acrylic (2)'!$B$17:$B$30,B881,'Routed push through acrylic (2)'!$G$17:$G$30)) +
(SUMIF('Sf routed cabinet'!$B$17:$B$30,B881,'Sf routed cabinet'!$G$17:$G$30)) +
(SUMIF('Sf routed cabinet (2)'!$B$17:$B$30,B881,'Sf routed cabinet (2)'!$G$17:$G$30)) +
(SUMIF('Df routed cabinet'!$B$17:$B$30,B881,'Df routed cabinet'!$G$17:$G$30)) +
(SUMIF('Df routed cabinet (2)'!$B$17:$B$30,B881,'Df routed cabinet (2)'!$G$17:$G$30)) +
(SUMIF('Sf acrylic cabinet'!$B$17:$B$30,B881,'Sf acrylic cabinet'!$G$17:$G$30)) +
(SUMIF('Sf acrylic cabinet (2)'!$B$17:$B$30,B881,'Sf acrylic cabinet (2)'!$G$17:$G$30)) +
(SUMIF('Economy Sf acrylic'!$B$17:$B$30,B881,'Economy Sf acrylic'!$G$17:$G$30)) +
(SUMIF('Df acrylic cabinet'!$B$17:$B$30,B881,'Df acrylic cabinet'!$G$17:$G$30)) +
(SUMIF('Df acrylic cabinet (2)'!$B$17:$B$30,B881,'Df acrylic cabinet (2)'!$G$17:$G$30)) +
(SUMIF('Sf flex cabinet'!$B$17:$B$30,B881,'Sf flex cabinet'!$G$17:$G$30)) +
(SUMIF('Sf flex cabinet (2)'!$B$17:$B$30,B881,'Sf flex cabinet (2)'!$G$17:$G$30)) +
(SUMIF('Df flex cabinet'!$B$17:$B$36,B881,'Df flex cabinet'!$G$17:$G$36)) +
(SUMIF('Df flex cabinet (2)'!$B$17:$B$36,B881,'Df flex cabinet (2)'!$G$17:$G$36)) +
(SUMIF('Pole cover'!$B$17:$B$30,B881,'Pole cover'!$G$17:$G$30)) +
(SUMIF('Pole cover (2)'!$B$17:$B$30,B881,'Pole cover (2)'!$G$17:$G$30)) +
(SUMIF('Structural Steel Fab'!$B$17:$B$29,B881,'Structural Steel Fab'!$G$17:$G$29)) +
(SUMIF(Reveal!$B$17:$B$30,B881,Reveal!$G$17:$G$30)) +
(SUMIF('Reveal (2)'!$B$17:$B$30,B881,'Reveal (2)'!$G$17:$G$30)) +
(SUMIF('Crown cove top'!$B$17:$B$30,B881,'Crown cove top'!$G$17:$G$30)) +
(SUMIF('EMC assembly'!$B$17:$B$30,B881,'EMC assembly'!$G$17:$G$30)) +
(SUMIF(Crating!$B$17:$B$29,B881,Crating!$G$17:$G$29)) +
(SUMIF('LED wiring'!$B$17:$B$30,B881,'LED wiring'!$G$17:$G$30)) +
(SUMIF('Changeable copy face'!$B$17:$B$30,B881,'Changeable copy face'!$G$17:$G$30)) +
(SUMIF('Flex face assembly'!$B$17:$B$30,B881,'Flex face assembly'!$G$17:$G$30)) +
(SUMIF('Routed face assembly'!$B$17:$B$30,B881,'Routed face assembly'!$G$17:$G$30)) +
(SUMIF('Paint calculation'!$B$17:$B$30,B881,'Paint calculation'!$G$17:$G$30)) +
(SUMIF('Trimcap letter face'!$B$17:$B$30,B881,'Trimcap letter face'!$G$17:$G$30)) +
(SUMIF('Trimcap letter face (2)'!$B$17:$B$30,B881,'Trimcap letter face (2)'!$G$17:$G$30)) +
(SUMIF('Channel letter fabrication'!$B$17:$B$30,B881,'Channel letter fabrication'!$G$17:$G$30)) +
(SUMIF('Channel letter fabrication (2)'!$B$17:$B$30,B881,'Channel letter fabrication (2)'!$G$17:$G$30))</f>
        <v>0</v>
      </c>
    </row>
    <row r="882" spans="1:10">
      <c r="A882" s="28" t="str">
        <f>[1]ODBC!$A882</f>
        <v>1/2" EMT Conduit</v>
      </c>
      <c r="B882" s="29" t="str">
        <f>[1]ODBC!B882</f>
        <v>46600</v>
      </c>
      <c r="C882" s="30">
        <f>IFERROR(VLOOKUP($B882,[1]ODBC!$B:$H,2,FALSE),"")</f>
        <v>0.44800000000000001</v>
      </c>
      <c r="D882" s="30">
        <f>IFERROR(VLOOKUP($B882,[1]ODBC!$B:$H,3,FALSE),"")</f>
        <v>0.80600000000000005</v>
      </c>
      <c r="E882" s="30" t="str">
        <f>IFERROR(VLOOKUP($B882,[1]ODBC!$B:$H,4,FALSE),"")</f>
        <v>FT</v>
      </c>
      <c r="F882" s="31">
        <f>IFERROR(VLOOKUP($B882,[1]ODBC!$B:$H,5,FALSE),"")</f>
        <v>44.45</v>
      </c>
      <c r="G882" s="32">
        <f>[1]ODBC!G882</f>
        <v>0</v>
      </c>
      <c r="H882" s="33">
        <f>SUM([1]ODBC!H882)</f>
        <v>44897</v>
      </c>
      <c r="I882" s="41" t="str">
        <f>'Vinyl cutting'!$B$2</f>
        <v>J36938</v>
      </c>
      <c r="J882" s="42">
        <f ca="1">(SUMIF('Freeform time and material'!$B$17:$B$30,B882,'Freeform time and material'!$G$17:$G$30)) +
(SUMIF('Vinyl cutting'!$B$17:$B$30,B882,'Vinyl cutting'!$G$17:$G$30)) +
(SUMIF('Vinyl cutting (2)'!$B$17:$B$30,B882,'Vinyl cutting (2)'!$G$17:$G$30)) +
(SUMIF('Apply vinyl graphics'!$B$17:$B$30,B882,'Apply vinyl graphics'!$G$17:$G$30)) +
(SUMIF('Apply vinyl graphics (2)'!$B$17:$B$30,B882,'Apply vinyl graphics (2)'!$G$17:$G$30)) +
(SUMIF('Alum pan sign'!$B$17:$B$30,B882,'Alum pan sign'!$G$17:$G$30)) +
(SUMIF('Alum pan sign (2)'!$B$17:$B$30,B882,'Alum pan sign (2)'!$G$17:$G$30)) +
(SUMIF('Economy pan sign'!$B$17:$B$30,B882,'Economy pan sign'!$G$17:$G$30)) +
(SUMIF('Post and panel sign'!$B$17:$B$30,B882,'Post and panel sign'!$G$17:$G$30)) +
(SUMIF('Post and panel sign (2)'!$B$17:$B$30,B882,'Post and panel sign (2)'!$G$17:$G$30)) +
(SUMIF('Flat panels only'!$B$17:$B$30,B882,'Flat panels only'!$G$17:$G$30)) +
(SUMIF('Flat panels only (2)'!$B$17:$B$30,B882,'Flat panels only (2)'!$G$17:$G$30)) +
(SUMIF('Routed panel shapes'!$B$18:$B$31,B882,'Routed panel shapes'!$G$18:$G$31)) +
(SUMIF('Routed panel shapes (2)'!$B$18:$B$31,B882,'Routed panel shapes (2)'!$G$18:$G$31)) +
(SUMIF('Routed face only'!$B$17:$B$30,B882,'Routed face only'!$G$17:$G$30)) +
(SUMIF('Routed face only (2)'!$B$17:$B$30,B882,'Routed face only (2)'!$G$17:$G$30)) +
(SUMIF('Routed alum faces letters'!$B$17:$B$30,B882,'Routed alum faces letters'!$G$17:$G$30)) +
(SUMIF('Routed alum faces letters (2)'!$B$17:$B$30,B882,'Routed alum faces letters (2)'!$G$17:$G$30)) +
(SUMIF('Routed push through acrylic'!$B$17:$B$30,B882,'Routed push through acrylic'!$G$17:$G$30)) +
(SUMIF('Routed push through acrylic (2)'!$B$17:$B$30,B882,'Routed push through acrylic (2)'!$G$17:$G$30)) +
(SUMIF('Sf routed cabinet'!$B$17:$B$30,B882,'Sf routed cabinet'!$G$17:$G$30)) +
(SUMIF('Sf routed cabinet (2)'!$B$17:$B$30,B882,'Sf routed cabinet (2)'!$G$17:$G$30)) +
(SUMIF('Df routed cabinet'!$B$17:$B$30,B882,'Df routed cabinet'!$G$17:$G$30)) +
(SUMIF('Df routed cabinet (2)'!$B$17:$B$30,B882,'Df routed cabinet (2)'!$G$17:$G$30)) +
(SUMIF('Sf acrylic cabinet'!$B$17:$B$30,B882,'Sf acrylic cabinet'!$G$17:$G$30)) +
(SUMIF('Sf acrylic cabinet (2)'!$B$17:$B$30,B882,'Sf acrylic cabinet (2)'!$G$17:$G$30)) +
(SUMIF('Economy Sf acrylic'!$B$17:$B$30,B882,'Economy Sf acrylic'!$G$17:$G$30)) +
(SUMIF('Df acrylic cabinet'!$B$17:$B$30,B882,'Df acrylic cabinet'!$G$17:$G$30)) +
(SUMIF('Df acrylic cabinet (2)'!$B$17:$B$30,B882,'Df acrylic cabinet (2)'!$G$17:$G$30)) +
(SUMIF('Sf flex cabinet'!$B$17:$B$30,B882,'Sf flex cabinet'!$G$17:$G$30)) +
(SUMIF('Sf flex cabinet (2)'!$B$17:$B$30,B882,'Sf flex cabinet (2)'!$G$17:$G$30)) +
(SUMIF('Df flex cabinet'!$B$17:$B$36,B882,'Df flex cabinet'!$G$17:$G$36)) +
(SUMIF('Df flex cabinet (2)'!$B$17:$B$36,B882,'Df flex cabinet (2)'!$G$17:$G$36)) +
(SUMIF('Pole cover'!$B$17:$B$30,B882,'Pole cover'!$G$17:$G$30)) +
(SUMIF('Pole cover (2)'!$B$17:$B$30,B882,'Pole cover (2)'!$G$17:$G$30)) +
(SUMIF('Structural Steel Fab'!$B$17:$B$29,B882,'Structural Steel Fab'!$G$17:$G$29)) +
(SUMIF(Reveal!$B$17:$B$30,B882,Reveal!$G$17:$G$30)) +
(SUMIF('Reveal (2)'!$B$17:$B$30,B882,'Reveal (2)'!$G$17:$G$30)) +
(SUMIF('Crown cove top'!$B$17:$B$30,B882,'Crown cove top'!$G$17:$G$30)) +
(SUMIF('EMC assembly'!$B$17:$B$30,B882,'EMC assembly'!$G$17:$G$30)) +
(SUMIF(Crating!$B$17:$B$29,B882,Crating!$G$17:$G$29)) +
(SUMIF('LED wiring'!$B$17:$B$30,B882,'LED wiring'!$G$17:$G$30)) +
(SUMIF('Changeable copy face'!$B$17:$B$30,B882,'Changeable copy face'!$G$17:$G$30)) +
(SUMIF('Flex face assembly'!$B$17:$B$30,B882,'Flex face assembly'!$G$17:$G$30)) +
(SUMIF('Routed face assembly'!$B$17:$B$30,B882,'Routed face assembly'!$G$17:$G$30)) +
(SUMIF('Paint calculation'!$B$17:$B$30,B882,'Paint calculation'!$G$17:$G$30)) +
(SUMIF('Trimcap letter face'!$B$17:$B$30,B882,'Trimcap letter face'!$G$17:$G$30)) +
(SUMIF('Trimcap letter face (2)'!$B$17:$B$30,B882,'Trimcap letter face (2)'!$G$17:$G$30)) +
(SUMIF('Channel letter fabrication'!$B$17:$B$30,B882,'Channel letter fabrication'!$G$17:$G$30)) +
(SUMIF('Channel letter fabrication (2)'!$B$17:$B$30,B882,'Channel letter fabrication (2)'!$G$17:$G$30))</f>
        <v>0</v>
      </c>
    </row>
    <row r="883" spans="1:10">
      <c r="A883" s="28" t="str">
        <f>[1]ODBC!$A883</f>
        <v>1/2" EMT Half Strap</v>
      </c>
      <c r="B883" s="29" t="str">
        <f>[1]ODBC!B883</f>
        <v>46605</v>
      </c>
      <c r="C883" s="30">
        <f>IFERROR(VLOOKUP($B883,[1]ODBC!$B:$H,2,FALSE),"")</f>
        <v>0.128</v>
      </c>
      <c r="D883" s="30">
        <f>IFERROR(VLOOKUP($B883,[1]ODBC!$B:$H,3,FALSE),"")</f>
        <v>0.23</v>
      </c>
      <c r="E883" s="30" t="str">
        <f>IFERROR(VLOOKUP($B883,[1]ODBC!$B:$H,4,FALSE),"")</f>
        <v>EA</v>
      </c>
      <c r="F883" s="31">
        <f>IFERROR(VLOOKUP($B883,[1]ODBC!$B:$H,5,FALSE),"")</f>
        <v>44.45</v>
      </c>
      <c r="G883" s="32">
        <f>[1]ODBC!G883</f>
        <v>0</v>
      </c>
      <c r="H883" s="33">
        <f>SUM([1]ODBC!H883)</f>
        <v>45187</v>
      </c>
      <c r="I883" s="41" t="str">
        <f>'Vinyl cutting'!$B$2</f>
        <v>J36938</v>
      </c>
      <c r="J883" s="42">
        <f ca="1">(SUMIF('Freeform time and material'!$B$17:$B$30,B883,'Freeform time and material'!$G$17:$G$30)) +
(SUMIF('Vinyl cutting'!$B$17:$B$30,B883,'Vinyl cutting'!$G$17:$G$30)) +
(SUMIF('Vinyl cutting (2)'!$B$17:$B$30,B883,'Vinyl cutting (2)'!$G$17:$G$30)) +
(SUMIF('Apply vinyl graphics'!$B$17:$B$30,B883,'Apply vinyl graphics'!$G$17:$G$30)) +
(SUMIF('Apply vinyl graphics (2)'!$B$17:$B$30,B883,'Apply vinyl graphics (2)'!$G$17:$G$30)) +
(SUMIF('Alum pan sign'!$B$17:$B$30,B883,'Alum pan sign'!$G$17:$G$30)) +
(SUMIF('Alum pan sign (2)'!$B$17:$B$30,B883,'Alum pan sign (2)'!$G$17:$G$30)) +
(SUMIF('Economy pan sign'!$B$17:$B$30,B883,'Economy pan sign'!$G$17:$G$30)) +
(SUMIF('Post and panel sign'!$B$17:$B$30,B883,'Post and panel sign'!$G$17:$G$30)) +
(SUMIF('Post and panel sign (2)'!$B$17:$B$30,B883,'Post and panel sign (2)'!$G$17:$G$30)) +
(SUMIF('Flat panels only'!$B$17:$B$30,B883,'Flat panels only'!$G$17:$G$30)) +
(SUMIF('Flat panels only (2)'!$B$17:$B$30,B883,'Flat panels only (2)'!$G$17:$G$30)) +
(SUMIF('Routed panel shapes'!$B$18:$B$31,B883,'Routed panel shapes'!$G$18:$G$31)) +
(SUMIF('Routed panel shapes (2)'!$B$18:$B$31,B883,'Routed panel shapes (2)'!$G$18:$G$31)) +
(SUMIF('Routed face only'!$B$17:$B$30,B883,'Routed face only'!$G$17:$G$30)) +
(SUMIF('Routed face only (2)'!$B$17:$B$30,B883,'Routed face only (2)'!$G$17:$G$30)) +
(SUMIF('Routed alum faces letters'!$B$17:$B$30,B883,'Routed alum faces letters'!$G$17:$G$30)) +
(SUMIF('Routed alum faces letters (2)'!$B$17:$B$30,B883,'Routed alum faces letters (2)'!$G$17:$G$30)) +
(SUMIF('Routed push through acrylic'!$B$17:$B$30,B883,'Routed push through acrylic'!$G$17:$G$30)) +
(SUMIF('Routed push through acrylic (2)'!$B$17:$B$30,B883,'Routed push through acrylic (2)'!$G$17:$G$30)) +
(SUMIF('Sf routed cabinet'!$B$17:$B$30,B883,'Sf routed cabinet'!$G$17:$G$30)) +
(SUMIF('Sf routed cabinet (2)'!$B$17:$B$30,B883,'Sf routed cabinet (2)'!$G$17:$G$30)) +
(SUMIF('Df routed cabinet'!$B$17:$B$30,B883,'Df routed cabinet'!$G$17:$G$30)) +
(SUMIF('Df routed cabinet (2)'!$B$17:$B$30,B883,'Df routed cabinet (2)'!$G$17:$G$30)) +
(SUMIF('Sf acrylic cabinet'!$B$17:$B$30,B883,'Sf acrylic cabinet'!$G$17:$G$30)) +
(SUMIF('Sf acrylic cabinet (2)'!$B$17:$B$30,B883,'Sf acrylic cabinet (2)'!$G$17:$G$30)) +
(SUMIF('Economy Sf acrylic'!$B$17:$B$30,B883,'Economy Sf acrylic'!$G$17:$G$30)) +
(SUMIF('Df acrylic cabinet'!$B$17:$B$30,B883,'Df acrylic cabinet'!$G$17:$G$30)) +
(SUMIF('Df acrylic cabinet (2)'!$B$17:$B$30,B883,'Df acrylic cabinet (2)'!$G$17:$G$30)) +
(SUMIF('Sf flex cabinet'!$B$17:$B$30,B883,'Sf flex cabinet'!$G$17:$G$30)) +
(SUMIF('Sf flex cabinet (2)'!$B$17:$B$30,B883,'Sf flex cabinet (2)'!$G$17:$G$30)) +
(SUMIF('Df flex cabinet'!$B$17:$B$36,B883,'Df flex cabinet'!$G$17:$G$36)) +
(SUMIF('Df flex cabinet (2)'!$B$17:$B$36,B883,'Df flex cabinet (2)'!$G$17:$G$36)) +
(SUMIF('Pole cover'!$B$17:$B$30,B883,'Pole cover'!$G$17:$G$30)) +
(SUMIF('Pole cover (2)'!$B$17:$B$30,B883,'Pole cover (2)'!$G$17:$G$30)) +
(SUMIF('Structural Steel Fab'!$B$17:$B$29,B883,'Structural Steel Fab'!$G$17:$G$29)) +
(SUMIF(Reveal!$B$17:$B$30,B883,Reveal!$G$17:$G$30)) +
(SUMIF('Reveal (2)'!$B$17:$B$30,B883,'Reveal (2)'!$G$17:$G$30)) +
(SUMIF('Crown cove top'!$B$17:$B$30,B883,'Crown cove top'!$G$17:$G$30)) +
(SUMIF('EMC assembly'!$B$17:$B$30,B883,'EMC assembly'!$G$17:$G$30)) +
(SUMIF(Crating!$B$17:$B$29,B883,Crating!$G$17:$G$29)) +
(SUMIF('LED wiring'!$B$17:$B$30,B883,'LED wiring'!$G$17:$G$30)) +
(SUMIF('Changeable copy face'!$B$17:$B$30,B883,'Changeable copy face'!$G$17:$G$30)) +
(SUMIF('Flex face assembly'!$B$17:$B$30,B883,'Flex face assembly'!$G$17:$G$30)) +
(SUMIF('Routed face assembly'!$B$17:$B$30,B883,'Routed face assembly'!$G$17:$G$30)) +
(SUMIF('Paint calculation'!$B$17:$B$30,B883,'Paint calculation'!$G$17:$G$30)) +
(SUMIF('Trimcap letter face'!$B$17:$B$30,B883,'Trimcap letter face'!$G$17:$G$30)) +
(SUMIF('Trimcap letter face (2)'!$B$17:$B$30,B883,'Trimcap letter face (2)'!$G$17:$G$30)) +
(SUMIF('Channel letter fabrication'!$B$17:$B$30,B883,'Channel letter fabrication'!$G$17:$G$30)) +
(SUMIF('Channel letter fabrication (2)'!$B$17:$B$30,B883,'Channel letter fabrication (2)'!$G$17:$G$30))</f>
        <v>0</v>
      </c>
    </row>
    <row r="884" spans="1:10">
      <c r="A884" s="28" t="str">
        <f>[1]ODBC!$A884</f>
        <v>1/2" EMT Screw Coupler</v>
      </c>
      <c r="B884" s="29" t="str">
        <f>[1]ODBC!B884</f>
        <v>46610</v>
      </c>
      <c r="C884" s="30">
        <f>IFERROR(VLOOKUP($B884,[1]ODBC!$B:$H,2,FALSE),"")</f>
        <v>0.2</v>
      </c>
      <c r="D884" s="30">
        <f>IFERROR(VLOOKUP($B884,[1]ODBC!$B:$H,3,FALSE),"")</f>
        <v>0.36</v>
      </c>
      <c r="E884" s="30" t="str">
        <f>IFERROR(VLOOKUP($B884,[1]ODBC!$B:$H,4,FALSE),"")</f>
        <v>EA</v>
      </c>
      <c r="F884" s="31">
        <f>IFERROR(VLOOKUP($B884,[1]ODBC!$B:$H,5,FALSE),"")</f>
        <v>44.45</v>
      </c>
      <c r="G884" s="32">
        <f>[1]ODBC!G884</f>
        <v>0</v>
      </c>
      <c r="H884" s="33">
        <f>SUM([1]ODBC!H884)</f>
        <v>0</v>
      </c>
      <c r="I884" s="41" t="str">
        <f>'Vinyl cutting'!$B$2</f>
        <v>J36938</v>
      </c>
      <c r="J884" s="42">
        <f ca="1">(SUMIF('Freeform time and material'!$B$17:$B$30,B884,'Freeform time and material'!$G$17:$G$30)) +
(SUMIF('Vinyl cutting'!$B$17:$B$30,B884,'Vinyl cutting'!$G$17:$G$30)) +
(SUMIF('Vinyl cutting (2)'!$B$17:$B$30,B884,'Vinyl cutting (2)'!$G$17:$G$30)) +
(SUMIF('Apply vinyl graphics'!$B$17:$B$30,B884,'Apply vinyl graphics'!$G$17:$G$30)) +
(SUMIF('Apply vinyl graphics (2)'!$B$17:$B$30,B884,'Apply vinyl graphics (2)'!$G$17:$G$30)) +
(SUMIF('Alum pan sign'!$B$17:$B$30,B884,'Alum pan sign'!$G$17:$G$30)) +
(SUMIF('Alum pan sign (2)'!$B$17:$B$30,B884,'Alum pan sign (2)'!$G$17:$G$30)) +
(SUMIF('Economy pan sign'!$B$17:$B$30,B884,'Economy pan sign'!$G$17:$G$30)) +
(SUMIF('Post and panel sign'!$B$17:$B$30,B884,'Post and panel sign'!$G$17:$G$30)) +
(SUMIF('Post and panel sign (2)'!$B$17:$B$30,B884,'Post and panel sign (2)'!$G$17:$G$30)) +
(SUMIF('Flat panels only'!$B$17:$B$30,B884,'Flat panels only'!$G$17:$G$30)) +
(SUMIF('Flat panels only (2)'!$B$17:$B$30,B884,'Flat panels only (2)'!$G$17:$G$30)) +
(SUMIF('Routed panel shapes'!$B$18:$B$31,B884,'Routed panel shapes'!$G$18:$G$31)) +
(SUMIF('Routed panel shapes (2)'!$B$18:$B$31,B884,'Routed panel shapes (2)'!$G$18:$G$31)) +
(SUMIF('Routed face only'!$B$17:$B$30,B884,'Routed face only'!$G$17:$G$30)) +
(SUMIF('Routed face only (2)'!$B$17:$B$30,B884,'Routed face only (2)'!$G$17:$G$30)) +
(SUMIF('Routed alum faces letters'!$B$17:$B$30,B884,'Routed alum faces letters'!$G$17:$G$30)) +
(SUMIF('Routed alum faces letters (2)'!$B$17:$B$30,B884,'Routed alum faces letters (2)'!$G$17:$G$30)) +
(SUMIF('Routed push through acrylic'!$B$17:$B$30,B884,'Routed push through acrylic'!$G$17:$G$30)) +
(SUMIF('Routed push through acrylic (2)'!$B$17:$B$30,B884,'Routed push through acrylic (2)'!$G$17:$G$30)) +
(SUMIF('Sf routed cabinet'!$B$17:$B$30,B884,'Sf routed cabinet'!$G$17:$G$30)) +
(SUMIF('Sf routed cabinet (2)'!$B$17:$B$30,B884,'Sf routed cabinet (2)'!$G$17:$G$30)) +
(SUMIF('Df routed cabinet'!$B$17:$B$30,B884,'Df routed cabinet'!$G$17:$G$30)) +
(SUMIF('Df routed cabinet (2)'!$B$17:$B$30,B884,'Df routed cabinet (2)'!$G$17:$G$30)) +
(SUMIF('Sf acrylic cabinet'!$B$17:$B$30,B884,'Sf acrylic cabinet'!$G$17:$G$30)) +
(SUMIF('Sf acrylic cabinet (2)'!$B$17:$B$30,B884,'Sf acrylic cabinet (2)'!$G$17:$G$30)) +
(SUMIF('Economy Sf acrylic'!$B$17:$B$30,B884,'Economy Sf acrylic'!$G$17:$G$30)) +
(SUMIF('Df acrylic cabinet'!$B$17:$B$30,B884,'Df acrylic cabinet'!$G$17:$G$30)) +
(SUMIF('Df acrylic cabinet (2)'!$B$17:$B$30,B884,'Df acrylic cabinet (2)'!$G$17:$G$30)) +
(SUMIF('Sf flex cabinet'!$B$17:$B$30,B884,'Sf flex cabinet'!$G$17:$G$30)) +
(SUMIF('Sf flex cabinet (2)'!$B$17:$B$30,B884,'Sf flex cabinet (2)'!$G$17:$G$30)) +
(SUMIF('Df flex cabinet'!$B$17:$B$36,B884,'Df flex cabinet'!$G$17:$G$36)) +
(SUMIF('Df flex cabinet (2)'!$B$17:$B$36,B884,'Df flex cabinet (2)'!$G$17:$G$36)) +
(SUMIF('Pole cover'!$B$17:$B$30,B884,'Pole cover'!$G$17:$G$30)) +
(SUMIF('Pole cover (2)'!$B$17:$B$30,B884,'Pole cover (2)'!$G$17:$G$30)) +
(SUMIF('Structural Steel Fab'!$B$17:$B$29,B884,'Structural Steel Fab'!$G$17:$G$29)) +
(SUMIF(Reveal!$B$17:$B$30,B884,Reveal!$G$17:$G$30)) +
(SUMIF('Reveal (2)'!$B$17:$B$30,B884,'Reveal (2)'!$G$17:$G$30)) +
(SUMIF('Crown cove top'!$B$17:$B$30,B884,'Crown cove top'!$G$17:$G$30)) +
(SUMIF('EMC assembly'!$B$17:$B$30,B884,'EMC assembly'!$G$17:$G$30)) +
(SUMIF(Crating!$B$17:$B$29,B884,Crating!$G$17:$G$29)) +
(SUMIF('LED wiring'!$B$17:$B$30,B884,'LED wiring'!$G$17:$G$30)) +
(SUMIF('Changeable copy face'!$B$17:$B$30,B884,'Changeable copy face'!$G$17:$G$30)) +
(SUMIF('Flex face assembly'!$B$17:$B$30,B884,'Flex face assembly'!$G$17:$G$30)) +
(SUMIF('Routed face assembly'!$B$17:$B$30,B884,'Routed face assembly'!$G$17:$G$30)) +
(SUMIF('Paint calculation'!$B$17:$B$30,B884,'Paint calculation'!$G$17:$G$30)) +
(SUMIF('Trimcap letter face'!$B$17:$B$30,B884,'Trimcap letter face'!$G$17:$G$30)) +
(SUMIF('Trimcap letter face (2)'!$B$17:$B$30,B884,'Trimcap letter face (2)'!$G$17:$G$30)) +
(SUMIF('Channel letter fabrication'!$B$17:$B$30,B884,'Channel letter fabrication'!$G$17:$G$30)) +
(SUMIF('Channel letter fabrication (2)'!$B$17:$B$30,B884,'Channel letter fabrication (2)'!$G$17:$G$30))</f>
        <v>0</v>
      </c>
    </row>
    <row r="885" spans="1:10">
      <c r="A885" s="28" t="str">
        <f>[1]ODBC!$A885</f>
        <v>1/2" EMT Screw Connector</v>
      </c>
      <c r="B885" s="29" t="str">
        <f>[1]ODBC!B885</f>
        <v>46615</v>
      </c>
      <c r="C885" s="30">
        <f>IFERROR(VLOOKUP($B885,[1]ODBC!$B:$H,2,FALSE),"")</f>
        <v>0.18</v>
      </c>
      <c r="D885" s="30">
        <f>IFERROR(VLOOKUP($B885,[1]ODBC!$B:$H,3,FALSE),"")</f>
        <v>0.32400000000000001</v>
      </c>
      <c r="E885" s="30" t="str">
        <f>IFERROR(VLOOKUP($B885,[1]ODBC!$B:$H,4,FALSE),"")</f>
        <v>EA</v>
      </c>
      <c r="F885" s="31">
        <f>IFERROR(VLOOKUP($B885,[1]ODBC!$B:$H,5,FALSE),"")</f>
        <v>44.45</v>
      </c>
      <c r="G885" s="32">
        <f>[1]ODBC!G885</f>
        <v>0</v>
      </c>
      <c r="H885" s="33">
        <f>SUM([1]ODBC!H885)</f>
        <v>0</v>
      </c>
      <c r="I885" s="41" t="str">
        <f>'Vinyl cutting'!$B$2</f>
        <v>J36938</v>
      </c>
      <c r="J885" s="42">
        <f ca="1">(SUMIF('Freeform time and material'!$B$17:$B$30,B885,'Freeform time and material'!$G$17:$G$30)) +
(SUMIF('Vinyl cutting'!$B$17:$B$30,B885,'Vinyl cutting'!$G$17:$G$30)) +
(SUMIF('Vinyl cutting (2)'!$B$17:$B$30,B885,'Vinyl cutting (2)'!$G$17:$G$30)) +
(SUMIF('Apply vinyl graphics'!$B$17:$B$30,B885,'Apply vinyl graphics'!$G$17:$G$30)) +
(SUMIF('Apply vinyl graphics (2)'!$B$17:$B$30,B885,'Apply vinyl graphics (2)'!$G$17:$G$30)) +
(SUMIF('Alum pan sign'!$B$17:$B$30,B885,'Alum pan sign'!$G$17:$G$30)) +
(SUMIF('Alum pan sign (2)'!$B$17:$B$30,B885,'Alum pan sign (2)'!$G$17:$G$30)) +
(SUMIF('Economy pan sign'!$B$17:$B$30,B885,'Economy pan sign'!$G$17:$G$30)) +
(SUMIF('Post and panel sign'!$B$17:$B$30,B885,'Post and panel sign'!$G$17:$G$30)) +
(SUMIF('Post and panel sign (2)'!$B$17:$B$30,B885,'Post and panel sign (2)'!$G$17:$G$30)) +
(SUMIF('Flat panels only'!$B$17:$B$30,B885,'Flat panels only'!$G$17:$G$30)) +
(SUMIF('Flat panels only (2)'!$B$17:$B$30,B885,'Flat panels only (2)'!$G$17:$G$30)) +
(SUMIF('Routed panel shapes'!$B$18:$B$31,B885,'Routed panel shapes'!$G$18:$G$31)) +
(SUMIF('Routed panel shapes (2)'!$B$18:$B$31,B885,'Routed panel shapes (2)'!$G$18:$G$31)) +
(SUMIF('Routed face only'!$B$17:$B$30,B885,'Routed face only'!$G$17:$G$30)) +
(SUMIF('Routed face only (2)'!$B$17:$B$30,B885,'Routed face only (2)'!$G$17:$G$30)) +
(SUMIF('Routed alum faces letters'!$B$17:$B$30,B885,'Routed alum faces letters'!$G$17:$G$30)) +
(SUMIF('Routed alum faces letters (2)'!$B$17:$B$30,B885,'Routed alum faces letters (2)'!$G$17:$G$30)) +
(SUMIF('Routed push through acrylic'!$B$17:$B$30,B885,'Routed push through acrylic'!$G$17:$G$30)) +
(SUMIF('Routed push through acrylic (2)'!$B$17:$B$30,B885,'Routed push through acrylic (2)'!$G$17:$G$30)) +
(SUMIF('Sf routed cabinet'!$B$17:$B$30,B885,'Sf routed cabinet'!$G$17:$G$30)) +
(SUMIF('Sf routed cabinet (2)'!$B$17:$B$30,B885,'Sf routed cabinet (2)'!$G$17:$G$30)) +
(SUMIF('Df routed cabinet'!$B$17:$B$30,B885,'Df routed cabinet'!$G$17:$G$30)) +
(SUMIF('Df routed cabinet (2)'!$B$17:$B$30,B885,'Df routed cabinet (2)'!$G$17:$G$30)) +
(SUMIF('Sf acrylic cabinet'!$B$17:$B$30,B885,'Sf acrylic cabinet'!$G$17:$G$30)) +
(SUMIF('Sf acrylic cabinet (2)'!$B$17:$B$30,B885,'Sf acrylic cabinet (2)'!$G$17:$G$30)) +
(SUMIF('Economy Sf acrylic'!$B$17:$B$30,B885,'Economy Sf acrylic'!$G$17:$G$30)) +
(SUMIF('Df acrylic cabinet'!$B$17:$B$30,B885,'Df acrylic cabinet'!$G$17:$G$30)) +
(SUMIF('Df acrylic cabinet (2)'!$B$17:$B$30,B885,'Df acrylic cabinet (2)'!$G$17:$G$30)) +
(SUMIF('Sf flex cabinet'!$B$17:$B$30,B885,'Sf flex cabinet'!$G$17:$G$30)) +
(SUMIF('Sf flex cabinet (2)'!$B$17:$B$30,B885,'Sf flex cabinet (2)'!$G$17:$G$30)) +
(SUMIF('Df flex cabinet'!$B$17:$B$36,B885,'Df flex cabinet'!$G$17:$G$36)) +
(SUMIF('Df flex cabinet (2)'!$B$17:$B$36,B885,'Df flex cabinet (2)'!$G$17:$G$36)) +
(SUMIF('Pole cover'!$B$17:$B$30,B885,'Pole cover'!$G$17:$G$30)) +
(SUMIF('Pole cover (2)'!$B$17:$B$30,B885,'Pole cover (2)'!$G$17:$G$30)) +
(SUMIF('Structural Steel Fab'!$B$17:$B$29,B885,'Structural Steel Fab'!$G$17:$G$29)) +
(SUMIF(Reveal!$B$17:$B$30,B885,Reveal!$G$17:$G$30)) +
(SUMIF('Reveal (2)'!$B$17:$B$30,B885,'Reveal (2)'!$G$17:$G$30)) +
(SUMIF('Crown cove top'!$B$17:$B$30,B885,'Crown cove top'!$G$17:$G$30)) +
(SUMIF('EMC assembly'!$B$17:$B$30,B885,'EMC assembly'!$G$17:$G$30)) +
(SUMIF(Crating!$B$17:$B$29,B885,Crating!$G$17:$G$29)) +
(SUMIF('LED wiring'!$B$17:$B$30,B885,'LED wiring'!$G$17:$G$30)) +
(SUMIF('Changeable copy face'!$B$17:$B$30,B885,'Changeable copy face'!$G$17:$G$30)) +
(SUMIF('Flex face assembly'!$B$17:$B$30,B885,'Flex face assembly'!$G$17:$G$30)) +
(SUMIF('Routed face assembly'!$B$17:$B$30,B885,'Routed face assembly'!$G$17:$G$30)) +
(SUMIF('Paint calculation'!$B$17:$B$30,B885,'Paint calculation'!$G$17:$G$30)) +
(SUMIF('Trimcap letter face'!$B$17:$B$30,B885,'Trimcap letter face'!$G$17:$G$30)) +
(SUMIF('Trimcap letter face (2)'!$B$17:$B$30,B885,'Trimcap letter face (2)'!$G$17:$G$30)) +
(SUMIF('Channel letter fabrication'!$B$17:$B$30,B885,'Channel letter fabrication'!$G$17:$G$30)) +
(SUMIF('Channel letter fabrication (2)'!$B$17:$B$30,B885,'Channel letter fabrication (2)'!$G$17:$G$30))</f>
        <v>0</v>
      </c>
    </row>
    <row r="886" spans="1:10">
      <c r="A886" s="28" t="str">
        <f>[1]ODBC!$A886</f>
        <v>1/2" EMT to Flex Coupler</v>
      </c>
      <c r="B886" s="29" t="str">
        <f>[1]ODBC!B886</f>
        <v>46617</v>
      </c>
      <c r="C886" s="30">
        <f>IFERROR(VLOOKUP($B886,[1]ODBC!$B:$H,2,FALSE),"")</f>
        <v>1.99</v>
      </c>
      <c r="D886" s="30">
        <f>IFERROR(VLOOKUP($B886,[1]ODBC!$B:$H,3,FALSE),"")</f>
        <v>3.5819999999999999</v>
      </c>
      <c r="E886" s="30" t="str">
        <f>IFERROR(VLOOKUP($B886,[1]ODBC!$B:$H,4,FALSE),"")</f>
        <v>EA</v>
      </c>
      <c r="F886" s="31">
        <f>IFERROR(VLOOKUP($B886,[1]ODBC!$B:$H,5,FALSE),"")</f>
        <v>44.45</v>
      </c>
      <c r="G886" s="32">
        <f>[1]ODBC!G886</f>
        <v>0</v>
      </c>
      <c r="H886" s="33">
        <f>SUM([1]ODBC!H886)</f>
        <v>0</v>
      </c>
      <c r="I886" s="41" t="str">
        <f>'Vinyl cutting'!$B$2</f>
        <v>J36938</v>
      </c>
      <c r="J886" s="42">
        <f ca="1">(SUMIF('Freeform time and material'!$B$17:$B$30,B886,'Freeform time and material'!$G$17:$G$30)) +
(SUMIF('Vinyl cutting'!$B$17:$B$30,B886,'Vinyl cutting'!$G$17:$G$30)) +
(SUMIF('Vinyl cutting (2)'!$B$17:$B$30,B886,'Vinyl cutting (2)'!$G$17:$G$30)) +
(SUMIF('Apply vinyl graphics'!$B$17:$B$30,B886,'Apply vinyl graphics'!$G$17:$G$30)) +
(SUMIF('Apply vinyl graphics (2)'!$B$17:$B$30,B886,'Apply vinyl graphics (2)'!$G$17:$G$30)) +
(SUMIF('Alum pan sign'!$B$17:$B$30,B886,'Alum pan sign'!$G$17:$G$30)) +
(SUMIF('Alum pan sign (2)'!$B$17:$B$30,B886,'Alum pan sign (2)'!$G$17:$G$30)) +
(SUMIF('Economy pan sign'!$B$17:$B$30,B886,'Economy pan sign'!$G$17:$G$30)) +
(SUMIF('Post and panel sign'!$B$17:$B$30,B886,'Post and panel sign'!$G$17:$G$30)) +
(SUMIF('Post and panel sign (2)'!$B$17:$B$30,B886,'Post and panel sign (2)'!$G$17:$G$30)) +
(SUMIF('Flat panels only'!$B$17:$B$30,B886,'Flat panels only'!$G$17:$G$30)) +
(SUMIF('Flat panels only (2)'!$B$17:$B$30,B886,'Flat panels only (2)'!$G$17:$G$30)) +
(SUMIF('Routed panel shapes'!$B$18:$B$31,B886,'Routed panel shapes'!$G$18:$G$31)) +
(SUMIF('Routed panel shapes (2)'!$B$18:$B$31,B886,'Routed panel shapes (2)'!$G$18:$G$31)) +
(SUMIF('Routed face only'!$B$17:$B$30,B886,'Routed face only'!$G$17:$G$30)) +
(SUMIF('Routed face only (2)'!$B$17:$B$30,B886,'Routed face only (2)'!$G$17:$G$30)) +
(SUMIF('Routed alum faces letters'!$B$17:$B$30,B886,'Routed alum faces letters'!$G$17:$G$30)) +
(SUMIF('Routed alum faces letters (2)'!$B$17:$B$30,B886,'Routed alum faces letters (2)'!$G$17:$G$30)) +
(SUMIF('Routed push through acrylic'!$B$17:$B$30,B886,'Routed push through acrylic'!$G$17:$G$30)) +
(SUMIF('Routed push through acrylic (2)'!$B$17:$B$30,B886,'Routed push through acrylic (2)'!$G$17:$G$30)) +
(SUMIF('Sf routed cabinet'!$B$17:$B$30,B886,'Sf routed cabinet'!$G$17:$G$30)) +
(SUMIF('Sf routed cabinet (2)'!$B$17:$B$30,B886,'Sf routed cabinet (2)'!$G$17:$G$30)) +
(SUMIF('Df routed cabinet'!$B$17:$B$30,B886,'Df routed cabinet'!$G$17:$G$30)) +
(SUMIF('Df routed cabinet (2)'!$B$17:$B$30,B886,'Df routed cabinet (2)'!$G$17:$G$30)) +
(SUMIF('Sf acrylic cabinet'!$B$17:$B$30,B886,'Sf acrylic cabinet'!$G$17:$G$30)) +
(SUMIF('Sf acrylic cabinet (2)'!$B$17:$B$30,B886,'Sf acrylic cabinet (2)'!$G$17:$G$30)) +
(SUMIF('Economy Sf acrylic'!$B$17:$B$30,B886,'Economy Sf acrylic'!$G$17:$G$30)) +
(SUMIF('Df acrylic cabinet'!$B$17:$B$30,B886,'Df acrylic cabinet'!$G$17:$G$30)) +
(SUMIF('Df acrylic cabinet (2)'!$B$17:$B$30,B886,'Df acrylic cabinet (2)'!$G$17:$G$30)) +
(SUMIF('Sf flex cabinet'!$B$17:$B$30,B886,'Sf flex cabinet'!$G$17:$G$30)) +
(SUMIF('Sf flex cabinet (2)'!$B$17:$B$30,B886,'Sf flex cabinet (2)'!$G$17:$G$30)) +
(SUMIF('Df flex cabinet'!$B$17:$B$36,B886,'Df flex cabinet'!$G$17:$G$36)) +
(SUMIF('Df flex cabinet (2)'!$B$17:$B$36,B886,'Df flex cabinet (2)'!$G$17:$G$36)) +
(SUMIF('Pole cover'!$B$17:$B$30,B886,'Pole cover'!$G$17:$G$30)) +
(SUMIF('Pole cover (2)'!$B$17:$B$30,B886,'Pole cover (2)'!$G$17:$G$30)) +
(SUMIF('Structural Steel Fab'!$B$17:$B$29,B886,'Structural Steel Fab'!$G$17:$G$29)) +
(SUMIF(Reveal!$B$17:$B$30,B886,Reveal!$G$17:$G$30)) +
(SUMIF('Reveal (2)'!$B$17:$B$30,B886,'Reveal (2)'!$G$17:$G$30)) +
(SUMIF('Crown cove top'!$B$17:$B$30,B886,'Crown cove top'!$G$17:$G$30)) +
(SUMIF('EMC assembly'!$B$17:$B$30,B886,'EMC assembly'!$G$17:$G$30)) +
(SUMIF(Crating!$B$17:$B$29,B886,Crating!$G$17:$G$29)) +
(SUMIF('LED wiring'!$B$17:$B$30,B886,'LED wiring'!$G$17:$G$30)) +
(SUMIF('Changeable copy face'!$B$17:$B$30,B886,'Changeable copy face'!$G$17:$G$30)) +
(SUMIF('Flex face assembly'!$B$17:$B$30,B886,'Flex face assembly'!$G$17:$G$30)) +
(SUMIF('Routed face assembly'!$B$17:$B$30,B886,'Routed face assembly'!$G$17:$G$30)) +
(SUMIF('Paint calculation'!$B$17:$B$30,B886,'Paint calculation'!$G$17:$G$30)) +
(SUMIF('Trimcap letter face'!$B$17:$B$30,B886,'Trimcap letter face'!$G$17:$G$30)) +
(SUMIF('Trimcap letter face (2)'!$B$17:$B$30,B886,'Trimcap letter face (2)'!$G$17:$G$30)) +
(SUMIF('Channel letter fabrication'!$B$17:$B$30,B886,'Channel letter fabrication'!$G$17:$G$30)) +
(SUMIF('Channel letter fabrication (2)'!$B$17:$B$30,B886,'Channel letter fabrication (2)'!$G$17:$G$30))</f>
        <v>0</v>
      </c>
    </row>
    <row r="887" spans="1:10">
      <c r="A887" s="28" t="str">
        <f>[1]ODBC!$A887</f>
        <v>1/2" EMT Compression Coupler</v>
      </c>
      <c r="B887" s="29" t="str">
        <f>[1]ODBC!B887</f>
        <v>46620</v>
      </c>
      <c r="C887" s="30">
        <f>IFERROR(VLOOKUP($B887,[1]ODBC!$B:$H,2,FALSE),"")</f>
        <v>0.36</v>
      </c>
      <c r="D887" s="30">
        <f>IFERROR(VLOOKUP($B887,[1]ODBC!$B:$H,3,FALSE),"")</f>
        <v>0.64800000000000002</v>
      </c>
      <c r="E887" s="30" t="str">
        <f>IFERROR(VLOOKUP($B887,[1]ODBC!$B:$H,4,FALSE),"")</f>
        <v>EA</v>
      </c>
      <c r="F887" s="31">
        <f>IFERROR(VLOOKUP($B887,[1]ODBC!$B:$H,5,FALSE),"")</f>
        <v>44.45</v>
      </c>
      <c r="G887" s="32">
        <f>[1]ODBC!G887</f>
        <v>0</v>
      </c>
      <c r="H887" s="33">
        <f>SUM([1]ODBC!H887)</f>
        <v>0</v>
      </c>
      <c r="I887" s="41" t="str">
        <f>'Vinyl cutting'!$B$2</f>
        <v>J36938</v>
      </c>
      <c r="J887" s="42">
        <f ca="1">(SUMIF('Freeform time and material'!$B$17:$B$30,B887,'Freeform time and material'!$G$17:$G$30)) +
(SUMIF('Vinyl cutting'!$B$17:$B$30,B887,'Vinyl cutting'!$G$17:$G$30)) +
(SUMIF('Vinyl cutting (2)'!$B$17:$B$30,B887,'Vinyl cutting (2)'!$G$17:$G$30)) +
(SUMIF('Apply vinyl graphics'!$B$17:$B$30,B887,'Apply vinyl graphics'!$G$17:$G$30)) +
(SUMIF('Apply vinyl graphics (2)'!$B$17:$B$30,B887,'Apply vinyl graphics (2)'!$G$17:$G$30)) +
(SUMIF('Alum pan sign'!$B$17:$B$30,B887,'Alum pan sign'!$G$17:$G$30)) +
(SUMIF('Alum pan sign (2)'!$B$17:$B$30,B887,'Alum pan sign (2)'!$G$17:$G$30)) +
(SUMIF('Economy pan sign'!$B$17:$B$30,B887,'Economy pan sign'!$G$17:$G$30)) +
(SUMIF('Post and panel sign'!$B$17:$B$30,B887,'Post and panel sign'!$G$17:$G$30)) +
(SUMIF('Post and panel sign (2)'!$B$17:$B$30,B887,'Post and panel sign (2)'!$G$17:$G$30)) +
(SUMIF('Flat panels only'!$B$17:$B$30,B887,'Flat panels only'!$G$17:$G$30)) +
(SUMIF('Flat panels only (2)'!$B$17:$B$30,B887,'Flat panels only (2)'!$G$17:$G$30)) +
(SUMIF('Routed panel shapes'!$B$18:$B$31,B887,'Routed panel shapes'!$G$18:$G$31)) +
(SUMIF('Routed panel shapes (2)'!$B$18:$B$31,B887,'Routed panel shapes (2)'!$G$18:$G$31)) +
(SUMIF('Routed face only'!$B$17:$B$30,B887,'Routed face only'!$G$17:$G$30)) +
(SUMIF('Routed face only (2)'!$B$17:$B$30,B887,'Routed face only (2)'!$G$17:$G$30)) +
(SUMIF('Routed alum faces letters'!$B$17:$B$30,B887,'Routed alum faces letters'!$G$17:$G$30)) +
(SUMIF('Routed alum faces letters (2)'!$B$17:$B$30,B887,'Routed alum faces letters (2)'!$G$17:$G$30)) +
(SUMIF('Routed push through acrylic'!$B$17:$B$30,B887,'Routed push through acrylic'!$G$17:$G$30)) +
(SUMIF('Routed push through acrylic (2)'!$B$17:$B$30,B887,'Routed push through acrylic (2)'!$G$17:$G$30)) +
(SUMIF('Sf routed cabinet'!$B$17:$B$30,B887,'Sf routed cabinet'!$G$17:$G$30)) +
(SUMIF('Sf routed cabinet (2)'!$B$17:$B$30,B887,'Sf routed cabinet (2)'!$G$17:$G$30)) +
(SUMIF('Df routed cabinet'!$B$17:$B$30,B887,'Df routed cabinet'!$G$17:$G$30)) +
(SUMIF('Df routed cabinet (2)'!$B$17:$B$30,B887,'Df routed cabinet (2)'!$G$17:$G$30)) +
(SUMIF('Sf acrylic cabinet'!$B$17:$B$30,B887,'Sf acrylic cabinet'!$G$17:$G$30)) +
(SUMIF('Sf acrylic cabinet (2)'!$B$17:$B$30,B887,'Sf acrylic cabinet (2)'!$G$17:$G$30)) +
(SUMIF('Economy Sf acrylic'!$B$17:$B$30,B887,'Economy Sf acrylic'!$G$17:$G$30)) +
(SUMIF('Df acrylic cabinet'!$B$17:$B$30,B887,'Df acrylic cabinet'!$G$17:$G$30)) +
(SUMIF('Df acrylic cabinet (2)'!$B$17:$B$30,B887,'Df acrylic cabinet (2)'!$G$17:$G$30)) +
(SUMIF('Sf flex cabinet'!$B$17:$B$30,B887,'Sf flex cabinet'!$G$17:$G$30)) +
(SUMIF('Sf flex cabinet (2)'!$B$17:$B$30,B887,'Sf flex cabinet (2)'!$G$17:$G$30)) +
(SUMIF('Df flex cabinet'!$B$17:$B$36,B887,'Df flex cabinet'!$G$17:$G$36)) +
(SUMIF('Df flex cabinet (2)'!$B$17:$B$36,B887,'Df flex cabinet (2)'!$G$17:$G$36)) +
(SUMIF('Pole cover'!$B$17:$B$30,B887,'Pole cover'!$G$17:$G$30)) +
(SUMIF('Pole cover (2)'!$B$17:$B$30,B887,'Pole cover (2)'!$G$17:$G$30)) +
(SUMIF('Structural Steel Fab'!$B$17:$B$29,B887,'Structural Steel Fab'!$G$17:$G$29)) +
(SUMIF(Reveal!$B$17:$B$30,B887,Reveal!$G$17:$G$30)) +
(SUMIF('Reveal (2)'!$B$17:$B$30,B887,'Reveal (2)'!$G$17:$G$30)) +
(SUMIF('Crown cove top'!$B$17:$B$30,B887,'Crown cove top'!$G$17:$G$30)) +
(SUMIF('EMC assembly'!$B$17:$B$30,B887,'EMC assembly'!$G$17:$G$30)) +
(SUMIF(Crating!$B$17:$B$29,B887,Crating!$G$17:$G$29)) +
(SUMIF('LED wiring'!$B$17:$B$30,B887,'LED wiring'!$G$17:$G$30)) +
(SUMIF('Changeable copy face'!$B$17:$B$30,B887,'Changeable copy face'!$G$17:$G$30)) +
(SUMIF('Flex face assembly'!$B$17:$B$30,B887,'Flex face assembly'!$G$17:$G$30)) +
(SUMIF('Routed face assembly'!$B$17:$B$30,B887,'Routed face assembly'!$G$17:$G$30)) +
(SUMIF('Paint calculation'!$B$17:$B$30,B887,'Paint calculation'!$G$17:$G$30)) +
(SUMIF('Trimcap letter face'!$B$17:$B$30,B887,'Trimcap letter face'!$G$17:$G$30)) +
(SUMIF('Trimcap letter face (2)'!$B$17:$B$30,B887,'Trimcap letter face (2)'!$G$17:$G$30)) +
(SUMIF('Channel letter fabrication'!$B$17:$B$30,B887,'Channel letter fabrication'!$G$17:$G$30)) +
(SUMIF('Channel letter fabrication (2)'!$B$17:$B$30,B887,'Channel letter fabrication (2)'!$G$17:$G$30))</f>
        <v>0</v>
      </c>
    </row>
    <row r="888" spans="1:10">
      <c r="A888" s="28" t="str">
        <f>[1]ODBC!$A888</f>
        <v>1/2" EMT Compression Connector</v>
      </c>
      <c r="B888" s="29" t="str">
        <f>[1]ODBC!B888</f>
        <v>46625</v>
      </c>
      <c r="C888" s="30">
        <f>IFERROR(VLOOKUP($B888,[1]ODBC!$B:$H,2,FALSE),"")</f>
        <v>0.31</v>
      </c>
      <c r="D888" s="30">
        <f>IFERROR(VLOOKUP($B888,[1]ODBC!$B:$H,3,FALSE),"")</f>
        <v>0.55800000000000005</v>
      </c>
      <c r="E888" s="30" t="str">
        <f>IFERROR(VLOOKUP($B888,[1]ODBC!$B:$H,4,FALSE),"")</f>
        <v>EA</v>
      </c>
      <c r="F888" s="31">
        <f>IFERROR(VLOOKUP($B888,[1]ODBC!$B:$H,5,FALSE),"")</f>
        <v>44.45</v>
      </c>
      <c r="G888" s="32">
        <f>[1]ODBC!G888</f>
        <v>0</v>
      </c>
      <c r="H888" s="33">
        <f>SUM([1]ODBC!H888)</f>
        <v>0</v>
      </c>
      <c r="I888" s="41" t="str">
        <f>'Vinyl cutting'!$B$2</f>
        <v>J36938</v>
      </c>
      <c r="J888" s="42">
        <f ca="1">(SUMIF('Freeform time and material'!$B$17:$B$30,B888,'Freeform time and material'!$G$17:$G$30)) +
(SUMIF('Vinyl cutting'!$B$17:$B$30,B888,'Vinyl cutting'!$G$17:$G$30)) +
(SUMIF('Vinyl cutting (2)'!$B$17:$B$30,B888,'Vinyl cutting (2)'!$G$17:$G$30)) +
(SUMIF('Apply vinyl graphics'!$B$17:$B$30,B888,'Apply vinyl graphics'!$G$17:$G$30)) +
(SUMIF('Apply vinyl graphics (2)'!$B$17:$B$30,B888,'Apply vinyl graphics (2)'!$G$17:$G$30)) +
(SUMIF('Alum pan sign'!$B$17:$B$30,B888,'Alum pan sign'!$G$17:$G$30)) +
(SUMIF('Alum pan sign (2)'!$B$17:$B$30,B888,'Alum pan sign (2)'!$G$17:$G$30)) +
(SUMIF('Economy pan sign'!$B$17:$B$30,B888,'Economy pan sign'!$G$17:$G$30)) +
(SUMIF('Post and panel sign'!$B$17:$B$30,B888,'Post and panel sign'!$G$17:$G$30)) +
(SUMIF('Post and panel sign (2)'!$B$17:$B$30,B888,'Post and panel sign (2)'!$G$17:$G$30)) +
(SUMIF('Flat panels only'!$B$17:$B$30,B888,'Flat panels only'!$G$17:$G$30)) +
(SUMIF('Flat panels only (2)'!$B$17:$B$30,B888,'Flat panels only (2)'!$G$17:$G$30)) +
(SUMIF('Routed panel shapes'!$B$18:$B$31,B888,'Routed panel shapes'!$G$18:$G$31)) +
(SUMIF('Routed panel shapes (2)'!$B$18:$B$31,B888,'Routed panel shapes (2)'!$G$18:$G$31)) +
(SUMIF('Routed face only'!$B$17:$B$30,B888,'Routed face only'!$G$17:$G$30)) +
(SUMIF('Routed face only (2)'!$B$17:$B$30,B888,'Routed face only (2)'!$G$17:$G$30)) +
(SUMIF('Routed alum faces letters'!$B$17:$B$30,B888,'Routed alum faces letters'!$G$17:$G$30)) +
(SUMIF('Routed alum faces letters (2)'!$B$17:$B$30,B888,'Routed alum faces letters (2)'!$G$17:$G$30)) +
(SUMIF('Routed push through acrylic'!$B$17:$B$30,B888,'Routed push through acrylic'!$G$17:$G$30)) +
(SUMIF('Routed push through acrylic (2)'!$B$17:$B$30,B888,'Routed push through acrylic (2)'!$G$17:$G$30)) +
(SUMIF('Sf routed cabinet'!$B$17:$B$30,B888,'Sf routed cabinet'!$G$17:$G$30)) +
(SUMIF('Sf routed cabinet (2)'!$B$17:$B$30,B888,'Sf routed cabinet (2)'!$G$17:$G$30)) +
(SUMIF('Df routed cabinet'!$B$17:$B$30,B888,'Df routed cabinet'!$G$17:$G$30)) +
(SUMIF('Df routed cabinet (2)'!$B$17:$B$30,B888,'Df routed cabinet (2)'!$G$17:$G$30)) +
(SUMIF('Sf acrylic cabinet'!$B$17:$B$30,B888,'Sf acrylic cabinet'!$G$17:$G$30)) +
(SUMIF('Sf acrylic cabinet (2)'!$B$17:$B$30,B888,'Sf acrylic cabinet (2)'!$G$17:$G$30)) +
(SUMIF('Economy Sf acrylic'!$B$17:$B$30,B888,'Economy Sf acrylic'!$G$17:$G$30)) +
(SUMIF('Df acrylic cabinet'!$B$17:$B$30,B888,'Df acrylic cabinet'!$G$17:$G$30)) +
(SUMIF('Df acrylic cabinet (2)'!$B$17:$B$30,B888,'Df acrylic cabinet (2)'!$G$17:$G$30)) +
(SUMIF('Sf flex cabinet'!$B$17:$B$30,B888,'Sf flex cabinet'!$G$17:$G$30)) +
(SUMIF('Sf flex cabinet (2)'!$B$17:$B$30,B888,'Sf flex cabinet (2)'!$G$17:$G$30)) +
(SUMIF('Df flex cabinet'!$B$17:$B$36,B888,'Df flex cabinet'!$G$17:$G$36)) +
(SUMIF('Df flex cabinet (2)'!$B$17:$B$36,B888,'Df flex cabinet (2)'!$G$17:$G$36)) +
(SUMIF('Pole cover'!$B$17:$B$30,B888,'Pole cover'!$G$17:$G$30)) +
(SUMIF('Pole cover (2)'!$B$17:$B$30,B888,'Pole cover (2)'!$G$17:$G$30)) +
(SUMIF('Structural Steel Fab'!$B$17:$B$29,B888,'Structural Steel Fab'!$G$17:$G$29)) +
(SUMIF(Reveal!$B$17:$B$30,B888,Reveal!$G$17:$G$30)) +
(SUMIF('Reveal (2)'!$B$17:$B$30,B888,'Reveal (2)'!$G$17:$G$30)) +
(SUMIF('Crown cove top'!$B$17:$B$30,B888,'Crown cove top'!$G$17:$G$30)) +
(SUMIF('EMC assembly'!$B$17:$B$30,B888,'EMC assembly'!$G$17:$G$30)) +
(SUMIF(Crating!$B$17:$B$29,B888,Crating!$G$17:$G$29)) +
(SUMIF('LED wiring'!$B$17:$B$30,B888,'LED wiring'!$G$17:$G$30)) +
(SUMIF('Changeable copy face'!$B$17:$B$30,B888,'Changeable copy face'!$G$17:$G$30)) +
(SUMIF('Flex face assembly'!$B$17:$B$30,B888,'Flex face assembly'!$G$17:$G$30)) +
(SUMIF('Routed face assembly'!$B$17:$B$30,B888,'Routed face assembly'!$G$17:$G$30)) +
(SUMIF('Paint calculation'!$B$17:$B$30,B888,'Paint calculation'!$G$17:$G$30)) +
(SUMIF('Trimcap letter face'!$B$17:$B$30,B888,'Trimcap letter face'!$G$17:$G$30)) +
(SUMIF('Trimcap letter face (2)'!$B$17:$B$30,B888,'Trimcap letter face (2)'!$G$17:$G$30)) +
(SUMIF('Channel letter fabrication'!$B$17:$B$30,B888,'Channel letter fabrication'!$G$17:$G$30)) +
(SUMIF('Channel letter fabrication (2)'!$B$17:$B$30,B888,'Channel letter fabrication (2)'!$G$17:$G$30))</f>
        <v>0</v>
      </c>
    </row>
    <row r="889" spans="1:10">
      <c r="A889" s="28" t="str">
        <f>[1]ODBC!$A889</f>
        <v>1/2" Rigid Conduit</v>
      </c>
      <c r="B889" s="29" t="str">
        <f>[1]ODBC!B889</f>
        <v>46630</v>
      </c>
      <c r="C889" s="30">
        <f>IFERROR(VLOOKUP($B889,[1]ODBC!$B:$H,2,FALSE),"")</f>
        <v>0.7</v>
      </c>
      <c r="D889" s="30">
        <f>IFERROR(VLOOKUP($B889,[1]ODBC!$B:$H,3,FALSE),"")</f>
        <v>1.26</v>
      </c>
      <c r="E889" s="30" t="str">
        <f>IFERROR(VLOOKUP($B889,[1]ODBC!$B:$H,4,FALSE),"")</f>
        <v>FT</v>
      </c>
      <c r="F889" s="31">
        <f>IFERROR(VLOOKUP($B889,[1]ODBC!$B:$H,5,FALSE),"")</f>
        <v>44.45</v>
      </c>
      <c r="G889" s="32">
        <f>[1]ODBC!G889</f>
        <v>0</v>
      </c>
      <c r="H889" s="33">
        <f>SUM([1]ODBC!H889)</f>
        <v>0</v>
      </c>
      <c r="I889" s="41" t="str">
        <f>'Vinyl cutting'!$B$2</f>
        <v>J36938</v>
      </c>
      <c r="J889" s="42">
        <f ca="1">(SUMIF('Freeform time and material'!$B$17:$B$30,B889,'Freeform time and material'!$G$17:$G$30)) +
(SUMIF('Vinyl cutting'!$B$17:$B$30,B889,'Vinyl cutting'!$G$17:$G$30)) +
(SUMIF('Vinyl cutting (2)'!$B$17:$B$30,B889,'Vinyl cutting (2)'!$G$17:$G$30)) +
(SUMIF('Apply vinyl graphics'!$B$17:$B$30,B889,'Apply vinyl graphics'!$G$17:$G$30)) +
(SUMIF('Apply vinyl graphics (2)'!$B$17:$B$30,B889,'Apply vinyl graphics (2)'!$G$17:$G$30)) +
(SUMIF('Alum pan sign'!$B$17:$B$30,B889,'Alum pan sign'!$G$17:$G$30)) +
(SUMIF('Alum pan sign (2)'!$B$17:$B$30,B889,'Alum pan sign (2)'!$G$17:$G$30)) +
(SUMIF('Economy pan sign'!$B$17:$B$30,B889,'Economy pan sign'!$G$17:$G$30)) +
(SUMIF('Post and panel sign'!$B$17:$B$30,B889,'Post and panel sign'!$G$17:$G$30)) +
(SUMIF('Post and panel sign (2)'!$B$17:$B$30,B889,'Post and panel sign (2)'!$G$17:$G$30)) +
(SUMIF('Flat panels only'!$B$17:$B$30,B889,'Flat panels only'!$G$17:$G$30)) +
(SUMIF('Flat panels only (2)'!$B$17:$B$30,B889,'Flat panels only (2)'!$G$17:$G$30)) +
(SUMIF('Routed panel shapes'!$B$18:$B$31,B889,'Routed panel shapes'!$G$18:$G$31)) +
(SUMIF('Routed panel shapes (2)'!$B$18:$B$31,B889,'Routed panel shapes (2)'!$G$18:$G$31)) +
(SUMIF('Routed face only'!$B$17:$B$30,B889,'Routed face only'!$G$17:$G$30)) +
(SUMIF('Routed face only (2)'!$B$17:$B$30,B889,'Routed face only (2)'!$G$17:$G$30)) +
(SUMIF('Routed alum faces letters'!$B$17:$B$30,B889,'Routed alum faces letters'!$G$17:$G$30)) +
(SUMIF('Routed alum faces letters (2)'!$B$17:$B$30,B889,'Routed alum faces letters (2)'!$G$17:$G$30)) +
(SUMIF('Routed push through acrylic'!$B$17:$B$30,B889,'Routed push through acrylic'!$G$17:$G$30)) +
(SUMIF('Routed push through acrylic (2)'!$B$17:$B$30,B889,'Routed push through acrylic (2)'!$G$17:$G$30)) +
(SUMIF('Sf routed cabinet'!$B$17:$B$30,B889,'Sf routed cabinet'!$G$17:$G$30)) +
(SUMIF('Sf routed cabinet (2)'!$B$17:$B$30,B889,'Sf routed cabinet (2)'!$G$17:$G$30)) +
(SUMIF('Df routed cabinet'!$B$17:$B$30,B889,'Df routed cabinet'!$G$17:$G$30)) +
(SUMIF('Df routed cabinet (2)'!$B$17:$B$30,B889,'Df routed cabinet (2)'!$G$17:$G$30)) +
(SUMIF('Sf acrylic cabinet'!$B$17:$B$30,B889,'Sf acrylic cabinet'!$G$17:$G$30)) +
(SUMIF('Sf acrylic cabinet (2)'!$B$17:$B$30,B889,'Sf acrylic cabinet (2)'!$G$17:$G$30)) +
(SUMIF('Economy Sf acrylic'!$B$17:$B$30,B889,'Economy Sf acrylic'!$G$17:$G$30)) +
(SUMIF('Df acrylic cabinet'!$B$17:$B$30,B889,'Df acrylic cabinet'!$G$17:$G$30)) +
(SUMIF('Df acrylic cabinet (2)'!$B$17:$B$30,B889,'Df acrylic cabinet (2)'!$G$17:$G$30)) +
(SUMIF('Sf flex cabinet'!$B$17:$B$30,B889,'Sf flex cabinet'!$G$17:$G$30)) +
(SUMIF('Sf flex cabinet (2)'!$B$17:$B$30,B889,'Sf flex cabinet (2)'!$G$17:$G$30)) +
(SUMIF('Df flex cabinet'!$B$17:$B$36,B889,'Df flex cabinet'!$G$17:$G$36)) +
(SUMIF('Df flex cabinet (2)'!$B$17:$B$36,B889,'Df flex cabinet (2)'!$G$17:$G$36)) +
(SUMIF('Pole cover'!$B$17:$B$30,B889,'Pole cover'!$G$17:$G$30)) +
(SUMIF('Pole cover (2)'!$B$17:$B$30,B889,'Pole cover (2)'!$G$17:$G$30)) +
(SUMIF('Structural Steel Fab'!$B$17:$B$29,B889,'Structural Steel Fab'!$G$17:$G$29)) +
(SUMIF(Reveal!$B$17:$B$30,B889,Reveal!$G$17:$G$30)) +
(SUMIF('Reveal (2)'!$B$17:$B$30,B889,'Reveal (2)'!$G$17:$G$30)) +
(SUMIF('Crown cove top'!$B$17:$B$30,B889,'Crown cove top'!$G$17:$G$30)) +
(SUMIF('EMC assembly'!$B$17:$B$30,B889,'EMC assembly'!$G$17:$G$30)) +
(SUMIF(Crating!$B$17:$B$29,B889,Crating!$G$17:$G$29)) +
(SUMIF('LED wiring'!$B$17:$B$30,B889,'LED wiring'!$G$17:$G$30)) +
(SUMIF('Changeable copy face'!$B$17:$B$30,B889,'Changeable copy face'!$G$17:$G$30)) +
(SUMIF('Flex face assembly'!$B$17:$B$30,B889,'Flex face assembly'!$G$17:$G$30)) +
(SUMIF('Routed face assembly'!$B$17:$B$30,B889,'Routed face assembly'!$G$17:$G$30)) +
(SUMIF('Paint calculation'!$B$17:$B$30,B889,'Paint calculation'!$G$17:$G$30)) +
(SUMIF('Trimcap letter face'!$B$17:$B$30,B889,'Trimcap letter face'!$G$17:$G$30)) +
(SUMIF('Trimcap letter face (2)'!$B$17:$B$30,B889,'Trimcap letter face (2)'!$G$17:$G$30)) +
(SUMIF('Channel letter fabrication'!$B$17:$B$30,B889,'Channel letter fabrication'!$G$17:$G$30)) +
(SUMIF('Channel letter fabrication (2)'!$B$17:$B$30,B889,'Channel letter fabrication (2)'!$G$17:$G$30))</f>
        <v>0</v>
      </c>
    </row>
    <row r="890" spans="1:10">
      <c r="A890" s="28" t="str">
        <f>[1]ODBC!$A890</f>
        <v>1/2" Rigid Couplers</v>
      </c>
      <c r="B890" s="29" t="str">
        <f>[1]ODBC!B890</f>
        <v>46635</v>
      </c>
      <c r="C890" s="30">
        <f>IFERROR(VLOOKUP($B890,[1]ODBC!$B:$H,2,FALSE),"")</f>
        <v>1.05</v>
      </c>
      <c r="D890" s="30">
        <f>IFERROR(VLOOKUP($B890,[1]ODBC!$B:$H,3,FALSE),"")</f>
        <v>1.89</v>
      </c>
      <c r="E890" s="30" t="str">
        <f>IFERROR(VLOOKUP($B890,[1]ODBC!$B:$H,4,FALSE),"")</f>
        <v>EA</v>
      </c>
      <c r="F890" s="31">
        <f>IFERROR(VLOOKUP($B890,[1]ODBC!$B:$H,5,FALSE),"")</f>
        <v>44.45</v>
      </c>
      <c r="G890" s="32">
        <f>[1]ODBC!G890</f>
        <v>0</v>
      </c>
      <c r="H890" s="33">
        <f>SUM([1]ODBC!H890)</f>
        <v>0</v>
      </c>
      <c r="I890" s="41" t="str">
        <f>'Vinyl cutting'!$B$2</f>
        <v>J36938</v>
      </c>
      <c r="J890" s="42">
        <f ca="1">(SUMIF('Freeform time and material'!$B$17:$B$30,B890,'Freeform time and material'!$G$17:$G$30)) +
(SUMIF('Vinyl cutting'!$B$17:$B$30,B890,'Vinyl cutting'!$G$17:$G$30)) +
(SUMIF('Vinyl cutting (2)'!$B$17:$B$30,B890,'Vinyl cutting (2)'!$G$17:$G$30)) +
(SUMIF('Apply vinyl graphics'!$B$17:$B$30,B890,'Apply vinyl graphics'!$G$17:$G$30)) +
(SUMIF('Apply vinyl graphics (2)'!$B$17:$B$30,B890,'Apply vinyl graphics (2)'!$G$17:$G$30)) +
(SUMIF('Alum pan sign'!$B$17:$B$30,B890,'Alum pan sign'!$G$17:$G$30)) +
(SUMIF('Alum pan sign (2)'!$B$17:$B$30,B890,'Alum pan sign (2)'!$G$17:$G$30)) +
(SUMIF('Economy pan sign'!$B$17:$B$30,B890,'Economy pan sign'!$G$17:$G$30)) +
(SUMIF('Post and panel sign'!$B$17:$B$30,B890,'Post and panel sign'!$G$17:$G$30)) +
(SUMIF('Post and panel sign (2)'!$B$17:$B$30,B890,'Post and panel sign (2)'!$G$17:$G$30)) +
(SUMIF('Flat panels only'!$B$17:$B$30,B890,'Flat panels only'!$G$17:$G$30)) +
(SUMIF('Flat panels only (2)'!$B$17:$B$30,B890,'Flat panels only (2)'!$G$17:$G$30)) +
(SUMIF('Routed panel shapes'!$B$18:$B$31,B890,'Routed panel shapes'!$G$18:$G$31)) +
(SUMIF('Routed panel shapes (2)'!$B$18:$B$31,B890,'Routed panel shapes (2)'!$G$18:$G$31)) +
(SUMIF('Routed face only'!$B$17:$B$30,B890,'Routed face only'!$G$17:$G$30)) +
(SUMIF('Routed face only (2)'!$B$17:$B$30,B890,'Routed face only (2)'!$G$17:$G$30)) +
(SUMIF('Routed alum faces letters'!$B$17:$B$30,B890,'Routed alum faces letters'!$G$17:$G$30)) +
(SUMIF('Routed alum faces letters (2)'!$B$17:$B$30,B890,'Routed alum faces letters (2)'!$G$17:$G$30)) +
(SUMIF('Routed push through acrylic'!$B$17:$B$30,B890,'Routed push through acrylic'!$G$17:$G$30)) +
(SUMIF('Routed push through acrylic (2)'!$B$17:$B$30,B890,'Routed push through acrylic (2)'!$G$17:$G$30)) +
(SUMIF('Sf routed cabinet'!$B$17:$B$30,B890,'Sf routed cabinet'!$G$17:$G$30)) +
(SUMIF('Sf routed cabinet (2)'!$B$17:$B$30,B890,'Sf routed cabinet (2)'!$G$17:$G$30)) +
(SUMIF('Df routed cabinet'!$B$17:$B$30,B890,'Df routed cabinet'!$G$17:$G$30)) +
(SUMIF('Df routed cabinet (2)'!$B$17:$B$30,B890,'Df routed cabinet (2)'!$G$17:$G$30)) +
(SUMIF('Sf acrylic cabinet'!$B$17:$B$30,B890,'Sf acrylic cabinet'!$G$17:$G$30)) +
(SUMIF('Sf acrylic cabinet (2)'!$B$17:$B$30,B890,'Sf acrylic cabinet (2)'!$G$17:$G$30)) +
(SUMIF('Economy Sf acrylic'!$B$17:$B$30,B890,'Economy Sf acrylic'!$G$17:$G$30)) +
(SUMIF('Df acrylic cabinet'!$B$17:$B$30,B890,'Df acrylic cabinet'!$G$17:$G$30)) +
(SUMIF('Df acrylic cabinet (2)'!$B$17:$B$30,B890,'Df acrylic cabinet (2)'!$G$17:$G$30)) +
(SUMIF('Sf flex cabinet'!$B$17:$B$30,B890,'Sf flex cabinet'!$G$17:$G$30)) +
(SUMIF('Sf flex cabinet (2)'!$B$17:$B$30,B890,'Sf flex cabinet (2)'!$G$17:$G$30)) +
(SUMIF('Df flex cabinet'!$B$17:$B$36,B890,'Df flex cabinet'!$G$17:$G$36)) +
(SUMIF('Df flex cabinet (2)'!$B$17:$B$36,B890,'Df flex cabinet (2)'!$G$17:$G$36)) +
(SUMIF('Pole cover'!$B$17:$B$30,B890,'Pole cover'!$G$17:$G$30)) +
(SUMIF('Pole cover (2)'!$B$17:$B$30,B890,'Pole cover (2)'!$G$17:$G$30)) +
(SUMIF('Structural Steel Fab'!$B$17:$B$29,B890,'Structural Steel Fab'!$G$17:$G$29)) +
(SUMIF(Reveal!$B$17:$B$30,B890,Reveal!$G$17:$G$30)) +
(SUMIF('Reveal (2)'!$B$17:$B$30,B890,'Reveal (2)'!$G$17:$G$30)) +
(SUMIF('Crown cove top'!$B$17:$B$30,B890,'Crown cove top'!$G$17:$G$30)) +
(SUMIF('EMC assembly'!$B$17:$B$30,B890,'EMC assembly'!$G$17:$G$30)) +
(SUMIF(Crating!$B$17:$B$29,B890,Crating!$G$17:$G$29)) +
(SUMIF('LED wiring'!$B$17:$B$30,B890,'LED wiring'!$G$17:$G$30)) +
(SUMIF('Changeable copy face'!$B$17:$B$30,B890,'Changeable copy face'!$G$17:$G$30)) +
(SUMIF('Flex face assembly'!$B$17:$B$30,B890,'Flex face assembly'!$G$17:$G$30)) +
(SUMIF('Routed face assembly'!$B$17:$B$30,B890,'Routed face assembly'!$G$17:$G$30)) +
(SUMIF('Paint calculation'!$B$17:$B$30,B890,'Paint calculation'!$G$17:$G$30)) +
(SUMIF('Trimcap letter face'!$B$17:$B$30,B890,'Trimcap letter face'!$G$17:$G$30)) +
(SUMIF('Trimcap letter face (2)'!$B$17:$B$30,B890,'Trimcap letter face (2)'!$G$17:$G$30)) +
(SUMIF('Channel letter fabrication'!$B$17:$B$30,B890,'Channel letter fabrication'!$G$17:$G$30)) +
(SUMIF('Channel letter fabrication (2)'!$B$17:$B$30,B890,'Channel letter fabrication (2)'!$G$17:$G$30))</f>
        <v>0</v>
      </c>
    </row>
    <row r="891" spans="1:10">
      <c r="A891" s="28" t="str">
        <f>[1]ODBC!$A891</f>
        <v>3/4" EMT Half Strap</v>
      </c>
      <c r="B891" s="29" t="str">
        <f>[1]ODBC!B891</f>
        <v>46642</v>
      </c>
      <c r="C891" s="30">
        <f>IFERROR(VLOOKUP($B891,[1]ODBC!$B:$H,2,FALSE),"")</f>
        <v>0.25</v>
      </c>
      <c r="D891" s="30">
        <f>IFERROR(VLOOKUP($B891,[1]ODBC!$B:$H,3,FALSE),"")</f>
        <v>0.45</v>
      </c>
      <c r="E891" s="30" t="str">
        <f>IFERROR(VLOOKUP($B891,[1]ODBC!$B:$H,4,FALSE),"")</f>
        <v>EA</v>
      </c>
      <c r="F891" s="31">
        <f>IFERROR(VLOOKUP($B891,[1]ODBC!$B:$H,5,FALSE),"")</f>
        <v>44.45</v>
      </c>
      <c r="G891" s="32">
        <f>[1]ODBC!G891</f>
        <v>0</v>
      </c>
      <c r="H891" s="33">
        <f>SUM([1]ODBC!H891)</f>
        <v>45987</v>
      </c>
      <c r="I891" s="41" t="str">
        <f>'Vinyl cutting'!$B$2</f>
        <v>J36938</v>
      </c>
      <c r="J891" s="42">
        <f ca="1">(SUMIF('Freeform time and material'!$B$17:$B$30,B891,'Freeform time and material'!$G$17:$G$30)) +
(SUMIF('Vinyl cutting'!$B$17:$B$30,B891,'Vinyl cutting'!$G$17:$G$30)) +
(SUMIF('Vinyl cutting (2)'!$B$17:$B$30,B891,'Vinyl cutting (2)'!$G$17:$G$30)) +
(SUMIF('Apply vinyl graphics'!$B$17:$B$30,B891,'Apply vinyl graphics'!$G$17:$G$30)) +
(SUMIF('Apply vinyl graphics (2)'!$B$17:$B$30,B891,'Apply vinyl graphics (2)'!$G$17:$G$30)) +
(SUMIF('Alum pan sign'!$B$17:$B$30,B891,'Alum pan sign'!$G$17:$G$30)) +
(SUMIF('Alum pan sign (2)'!$B$17:$B$30,B891,'Alum pan sign (2)'!$G$17:$G$30)) +
(SUMIF('Economy pan sign'!$B$17:$B$30,B891,'Economy pan sign'!$G$17:$G$30)) +
(SUMIF('Post and panel sign'!$B$17:$B$30,B891,'Post and panel sign'!$G$17:$G$30)) +
(SUMIF('Post and panel sign (2)'!$B$17:$B$30,B891,'Post and panel sign (2)'!$G$17:$G$30)) +
(SUMIF('Flat panels only'!$B$17:$B$30,B891,'Flat panels only'!$G$17:$G$30)) +
(SUMIF('Flat panels only (2)'!$B$17:$B$30,B891,'Flat panels only (2)'!$G$17:$G$30)) +
(SUMIF('Routed panel shapes'!$B$18:$B$31,B891,'Routed panel shapes'!$G$18:$G$31)) +
(SUMIF('Routed panel shapes (2)'!$B$18:$B$31,B891,'Routed panel shapes (2)'!$G$18:$G$31)) +
(SUMIF('Routed face only'!$B$17:$B$30,B891,'Routed face only'!$G$17:$G$30)) +
(SUMIF('Routed face only (2)'!$B$17:$B$30,B891,'Routed face only (2)'!$G$17:$G$30)) +
(SUMIF('Routed alum faces letters'!$B$17:$B$30,B891,'Routed alum faces letters'!$G$17:$G$30)) +
(SUMIF('Routed alum faces letters (2)'!$B$17:$B$30,B891,'Routed alum faces letters (2)'!$G$17:$G$30)) +
(SUMIF('Routed push through acrylic'!$B$17:$B$30,B891,'Routed push through acrylic'!$G$17:$G$30)) +
(SUMIF('Routed push through acrylic (2)'!$B$17:$B$30,B891,'Routed push through acrylic (2)'!$G$17:$G$30)) +
(SUMIF('Sf routed cabinet'!$B$17:$B$30,B891,'Sf routed cabinet'!$G$17:$G$30)) +
(SUMIF('Sf routed cabinet (2)'!$B$17:$B$30,B891,'Sf routed cabinet (2)'!$G$17:$G$30)) +
(SUMIF('Df routed cabinet'!$B$17:$B$30,B891,'Df routed cabinet'!$G$17:$G$30)) +
(SUMIF('Df routed cabinet (2)'!$B$17:$B$30,B891,'Df routed cabinet (2)'!$G$17:$G$30)) +
(SUMIF('Sf acrylic cabinet'!$B$17:$B$30,B891,'Sf acrylic cabinet'!$G$17:$G$30)) +
(SUMIF('Sf acrylic cabinet (2)'!$B$17:$B$30,B891,'Sf acrylic cabinet (2)'!$G$17:$G$30)) +
(SUMIF('Economy Sf acrylic'!$B$17:$B$30,B891,'Economy Sf acrylic'!$G$17:$G$30)) +
(SUMIF('Df acrylic cabinet'!$B$17:$B$30,B891,'Df acrylic cabinet'!$G$17:$G$30)) +
(SUMIF('Df acrylic cabinet (2)'!$B$17:$B$30,B891,'Df acrylic cabinet (2)'!$G$17:$G$30)) +
(SUMIF('Sf flex cabinet'!$B$17:$B$30,B891,'Sf flex cabinet'!$G$17:$G$30)) +
(SUMIF('Sf flex cabinet (2)'!$B$17:$B$30,B891,'Sf flex cabinet (2)'!$G$17:$G$30)) +
(SUMIF('Df flex cabinet'!$B$17:$B$36,B891,'Df flex cabinet'!$G$17:$G$36)) +
(SUMIF('Df flex cabinet (2)'!$B$17:$B$36,B891,'Df flex cabinet (2)'!$G$17:$G$36)) +
(SUMIF('Pole cover'!$B$17:$B$30,B891,'Pole cover'!$G$17:$G$30)) +
(SUMIF('Pole cover (2)'!$B$17:$B$30,B891,'Pole cover (2)'!$G$17:$G$30)) +
(SUMIF('Structural Steel Fab'!$B$17:$B$29,B891,'Structural Steel Fab'!$G$17:$G$29)) +
(SUMIF(Reveal!$B$17:$B$30,B891,Reveal!$G$17:$G$30)) +
(SUMIF('Reveal (2)'!$B$17:$B$30,B891,'Reveal (2)'!$G$17:$G$30)) +
(SUMIF('Crown cove top'!$B$17:$B$30,B891,'Crown cove top'!$G$17:$G$30)) +
(SUMIF('EMC assembly'!$B$17:$B$30,B891,'EMC assembly'!$G$17:$G$30)) +
(SUMIF(Crating!$B$17:$B$29,B891,Crating!$G$17:$G$29)) +
(SUMIF('LED wiring'!$B$17:$B$30,B891,'LED wiring'!$G$17:$G$30)) +
(SUMIF('Changeable copy face'!$B$17:$B$30,B891,'Changeable copy face'!$G$17:$G$30)) +
(SUMIF('Flex face assembly'!$B$17:$B$30,B891,'Flex face assembly'!$G$17:$G$30)) +
(SUMIF('Routed face assembly'!$B$17:$B$30,B891,'Routed face assembly'!$G$17:$G$30)) +
(SUMIF('Paint calculation'!$B$17:$B$30,B891,'Paint calculation'!$G$17:$G$30)) +
(SUMIF('Trimcap letter face'!$B$17:$B$30,B891,'Trimcap letter face'!$G$17:$G$30)) +
(SUMIF('Trimcap letter face (2)'!$B$17:$B$30,B891,'Trimcap letter face (2)'!$G$17:$G$30)) +
(SUMIF('Channel letter fabrication'!$B$17:$B$30,B891,'Channel letter fabrication'!$G$17:$G$30)) +
(SUMIF('Channel letter fabrication (2)'!$B$17:$B$30,B891,'Channel letter fabrication (2)'!$G$17:$G$30))</f>
        <v>0</v>
      </c>
    </row>
    <row r="892" spans="1:10">
      <c r="A892" s="28" t="str">
        <f>[1]ODBC!$A892</f>
        <v>3/4" To 1/2" Reducers</v>
      </c>
      <c r="B892" s="29" t="str">
        <f>[1]ODBC!B892</f>
        <v>46650</v>
      </c>
      <c r="C892" s="30">
        <f>IFERROR(VLOOKUP($B892,[1]ODBC!$B:$H,2,FALSE),"")</f>
        <v>0.8</v>
      </c>
      <c r="D892" s="30">
        <f>IFERROR(VLOOKUP($B892,[1]ODBC!$B:$H,3,FALSE),"")</f>
        <v>1.44</v>
      </c>
      <c r="E892" s="30" t="str">
        <f>IFERROR(VLOOKUP($B892,[1]ODBC!$B:$H,4,FALSE),"")</f>
        <v>EA</v>
      </c>
      <c r="F892" s="31">
        <f>IFERROR(VLOOKUP($B892,[1]ODBC!$B:$H,5,FALSE),"")</f>
        <v>44.45</v>
      </c>
      <c r="G892" s="32">
        <f>[1]ODBC!G892</f>
        <v>0</v>
      </c>
      <c r="H892" s="33">
        <f>SUM([1]ODBC!H892)</f>
        <v>0</v>
      </c>
      <c r="I892" s="41" t="str">
        <f>'Vinyl cutting'!$B$2</f>
        <v>J36938</v>
      </c>
      <c r="J892" s="42">
        <f ca="1">(SUMIF('Freeform time and material'!$B$17:$B$30,B892,'Freeform time and material'!$G$17:$G$30)) +
(SUMIF('Vinyl cutting'!$B$17:$B$30,B892,'Vinyl cutting'!$G$17:$G$30)) +
(SUMIF('Vinyl cutting (2)'!$B$17:$B$30,B892,'Vinyl cutting (2)'!$G$17:$G$30)) +
(SUMIF('Apply vinyl graphics'!$B$17:$B$30,B892,'Apply vinyl graphics'!$G$17:$G$30)) +
(SUMIF('Apply vinyl graphics (2)'!$B$17:$B$30,B892,'Apply vinyl graphics (2)'!$G$17:$G$30)) +
(SUMIF('Alum pan sign'!$B$17:$B$30,B892,'Alum pan sign'!$G$17:$G$30)) +
(SUMIF('Alum pan sign (2)'!$B$17:$B$30,B892,'Alum pan sign (2)'!$G$17:$G$30)) +
(SUMIF('Economy pan sign'!$B$17:$B$30,B892,'Economy pan sign'!$G$17:$G$30)) +
(SUMIF('Post and panel sign'!$B$17:$B$30,B892,'Post and panel sign'!$G$17:$G$30)) +
(SUMIF('Post and panel sign (2)'!$B$17:$B$30,B892,'Post and panel sign (2)'!$G$17:$G$30)) +
(SUMIF('Flat panels only'!$B$17:$B$30,B892,'Flat panels only'!$G$17:$G$30)) +
(SUMIF('Flat panels only (2)'!$B$17:$B$30,B892,'Flat panels only (2)'!$G$17:$G$30)) +
(SUMIF('Routed panel shapes'!$B$18:$B$31,B892,'Routed panel shapes'!$G$18:$G$31)) +
(SUMIF('Routed panel shapes (2)'!$B$18:$B$31,B892,'Routed panel shapes (2)'!$G$18:$G$31)) +
(SUMIF('Routed face only'!$B$17:$B$30,B892,'Routed face only'!$G$17:$G$30)) +
(SUMIF('Routed face only (2)'!$B$17:$B$30,B892,'Routed face only (2)'!$G$17:$G$30)) +
(SUMIF('Routed alum faces letters'!$B$17:$B$30,B892,'Routed alum faces letters'!$G$17:$G$30)) +
(SUMIF('Routed alum faces letters (2)'!$B$17:$B$30,B892,'Routed alum faces letters (2)'!$G$17:$G$30)) +
(SUMIF('Routed push through acrylic'!$B$17:$B$30,B892,'Routed push through acrylic'!$G$17:$G$30)) +
(SUMIF('Routed push through acrylic (2)'!$B$17:$B$30,B892,'Routed push through acrylic (2)'!$G$17:$G$30)) +
(SUMIF('Sf routed cabinet'!$B$17:$B$30,B892,'Sf routed cabinet'!$G$17:$G$30)) +
(SUMIF('Sf routed cabinet (2)'!$B$17:$B$30,B892,'Sf routed cabinet (2)'!$G$17:$G$30)) +
(SUMIF('Df routed cabinet'!$B$17:$B$30,B892,'Df routed cabinet'!$G$17:$G$30)) +
(SUMIF('Df routed cabinet (2)'!$B$17:$B$30,B892,'Df routed cabinet (2)'!$G$17:$G$30)) +
(SUMIF('Sf acrylic cabinet'!$B$17:$B$30,B892,'Sf acrylic cabinet'!$G$17:$G$30)) +
(SUMIF('Sf acrylic cabinet (2)'!$B$17:$B$30,B892,'Sf acrylic cabinet (2)'!$G$17:$G$30)) +
(SUMIF('Economy Sf acrylic'!$B$17:$B$30,B892,'Economy Sf acrylic'!$G$17:$G$30)) +
(SUMIF('Df acrylic cabinet'!$B$17:$B$30,B892,'Df acrylic cabinet'!$G$17:$G$30)) +
(SUMIF('Df acrylic cabinet (2)'!$B$17:$B$30,B892,'Df acrylic cabinet (2)'!$G$17:$G$30)) +
(SUMIF('Sf flex cabinet'!$B$17:$B$30,B892,'Sf flex cabinet'!$G$17:$G$30)) +
(SUMIF('Sf flex cabinet (2)'!$B$17:$B$30,B892,'Sf flex cabinet (2)'!$G$17:$G$30)) +
(SUMIF('Df flex cabinet'!$B$17:$B$36,B892,'Df flex cabinet'!$G$17:$G$36)) +
(SUMIF('Df flex cabinet (2)'!$B$17:$B$36,B892,'Df flex cabinet (2)'!$G$17:$G$36)) +
(SUMIF('Pole cover'!$B$17:$B$30,B892,'Pole cover'!$G$17:$G$30)) +
(SUMIF('Pole cover (2)'!$B$17:$B$30,B892,'Pole cover (2)'!$G$17:$G$30)) +
(SUMIF('Structural Steel Fab'!$B$17:$B$29,B892,'Structural Steel Fab'!$G$17:$G$29)) +
(SUMIF(Reveal!$B$17:$B$30,B892,Reveal!$G$17:$G$30)) +
(SUMIF('Reveal (2)'!$B$17:$B$30,B892,'Reveal (2)'!$G$17:$G$30)) +
(SUMIF('Crown cove top'!$B$17:$B$30,B892,'Crown cove top'!$G$17:$G$30)) +
(SUMIF('EMC assembly'!$B$17:$B$30,B892,'EMC assembly'!$G$17:$G$30)) +
(SUMIF(Crating!$B$17:$B$29,B892,Crating!$G$17:$G$29)) +
(SUMIF('LED wiring'!$B$17:$B$30,B892,'LED wiring'!$G$17:$G$30)) +
(SUMIF('Changeable copy face'!$B$17:$B$30,B892,'Changeable copy face'!$G$17:$G$30)) +
(SUMIF('Flex face assembly'!$B$17:$B$30,B892,'Flex face assembly'!$G$17:$G$30)) +
(SUMIF('Routed face assembly'!$B$17:$B$30,B892,'Routed face assembly'!$G$17:$G$30)) +
(SUMIF('Paint calculation'!$B$17:$B$30,B892,'Paint calculation'!$G$17:$G$30)) +
(SUMIF('Trimcap letter face'!$B$17:$B$30,B892,'Trimcap letter face'!$G$17:$G$30)) +
(SUMIF('Trimcap letter face (2)'!$B$17:$B$30,B892,'Trimcap letter face (2)'!$G$17:$G$30)) +
(SUMIF('Channel letter fabrication'!$B$17:$B$30,B892,'Channel letter fabrication'!$G$17:$G$30)) +
(SUMIF('Channel letter fabrication (2)'!$B$17:$B$30,B892,'Channel letter fabrication (2)'!$G$17:$G$30))</f>
        <v>0</v>
      </c>
    </row>
    <row r="893" spans="1:10">
      <c r="A893" s="28" t="str">
        <f>[1]ODBC!$A893</f>
        <v>1/2" PVC Sched 40</v>
      </c>
      <c r="B893" s="29" t="str">
        <f>[1]ODBC!B893</f>
        <v>46651</v>
      </c>
      <c r="C893" s="30">
        <f>IFERROR(VLOOKUP($B893,[1]ODBC!$B:$H,2,FALSE),"")</f>
        <v>0.22</v>
      </c>
      <c r="D893" s="30">
        <f>IFERROR(VLOOKUP($B893,[1]ODBC!$B:$H,3,FALSE),"")</f>
        <v>0.39600000000000002</v>
      </c>
      <c r="E893" s="30" t="str">
        <f>IFERROR(VLOOKUP($B893,[1]ODBC!$B:$H,4,FALSE),"")</f>
        <v>FT</v>
      </c>
      <c r="F893" s="31">
        <f>IFERROR(VLOOKUP($B893,[1]ODBC!$B:$H,5,FALSE),"")</f>
        <v>44.45</v>
      </c>
      <c r="G893" s="32">
        <f>[1]ODBC!G893</f>
        <v>0</v>
      </c>
      <c r="H893" s="33">
        <f>SUM([1]ODBC!H893)</f>
        <v>0</v>
      </c>
      <c r="I893" s="41" t="str">
        <f>'Vinyl cutting'!$B$2</f>
        <v>J36938</v>
      </c>
      <c r="J893" s="42">
        <f ca="1">(SUMIF('Freeform time and material'!$B$17:$B$30,B893,'Freeform time and material'!$G$17:$G$30)) +
(SUMIF('Vinyl cutting'!$B$17:$B$30,B893,'Vinyl cutting'!$G$17:$G$30)) +
(SUMIF('Vinyl cutting (2)'!$B$17:$B$30,B893,'Vinyl cutting (2)'!$G$17:$G$30)) +
(SUMIF('Apply vinyl graphics'!$B$17:$B$30,B893,'Apply vinyl graphics'!$G$17:$G$30)) +
(SUMIF('Apply vinyl graphics (2)'!$B$17:$B$30,B893,'Apply vinyl graphics (2)'!$G$17:$G$30)) +
(SUMIF('Alum pan sign'!$B$17:$B$30,B893,'Alum pan sign'!$G$17:$G$30)) +
(SUMIF('Alum pan sign (2)'!$B$17:$B$30,B893,'Alum pan sign (2)'!$G$17:$G$30)) +
(SUMIF('Economy pan sign'!$B$17:$B$30,B893,'Economy pan sign'!$G$17:$G$30)) +
(SUMIF('Post and panel sign'!$B$17:$B$30,B893,'Post and panel sign'!$G$17:$G$30)) +
(SUMIF('Post and panel sign (2)'!$B$17:$B$30,B893,'Post and panel sign (2)'!$G$17:$G$30)) +
(SUMIF('Flat panels only'!$B$17:$B$30,B893,'Flat panels only'!$G$17:$G$30)) +
(SUMIF('Flat panels only (2)'!$B$17:$B$30,B893,'Flat panels only (2)'!$G$17:$G$30)) +
(SUMIF('Routed panel shapes'!$B$18:$B$31,B893,'Routed panel shapes'!$G$18:$G$31)) +
(SUMIF('Routed panel shapes (2)'!$B$18:$B$31,B893,'Routed panel shapes (2)'!$G$18:$G$31)) +
(SUMIF('Routed face only'!$B$17:$B$30,B893,'Routed face only'!$G$17:$G$30)) +
(SUMIF('Routed face only (2)'!$B$17:$B$30,B893,'Routed face only (2)'!$G$17:$G$30)) +
(SUMIF('Routed alum faces letters'!$B$17:$B$30,B893,'Routed alum faces letters'!$G$17:$G$30)) +
(SUMIF('Routed alum faces letters (2)'!$B$17:$B$30,B893,'Routed alum faces letters (2)'!$G$17:$G$30)) +
(SUMIF('Routed push through acrylic'!$B$17:$B$30,B893,'Routed push through acrylic'!$G$17:$G$30)) +
(SUMIF('Routed push through acrylic (2)'!$B$17:$B$30,B893,'Routed push through acrylic (2)'!$G$17:$G$30)) +
(SUMIF('Sf routed cabinet'!$B$17:$B$30,B893,'Sf routed cabinet'!$G$17:$G$30)) +
(SUMIF('Sf routed cabinet (2)'!$B$17:$B$30,B893,'Sf routed cabinet (2)'!$G$17:$G$30)) +
(SUMIF('Df routed cabinet'!$B$17:$B$30,B893,'Df routed cabinet'!$G$17:$G$30)) +
(SUMIF('Df routed cabinet (2)'!$B$17:$B$30,B893,'Df routed cabinet (2)'!$G$17:$G$30)) +
(SUMIF('Sf acrylic cabinet'!$B$17:$B$30,B893,'Sf acrylic cabinet'!$G$17:$G$30)) +
(SUMIF('Sf acrylic cabinet (2)'!$B$17:$B$30,B893,'Sf acrylic cabinet (2)'!$G$17:$G$30)) +
(SUMIF('Economy Sf acrylic'!$B$17:$B$30,B893,'Economy Sf acrylic'!$G$17:$G$30)) +
(SUMIF('Df acrylic cabinet'!$B$17:$B$30,B893,'Df acrylic cabinet'!$G$17:$G$30)) +
(SUMIF('Df acrylic cabinet (2)'!$B$17:$B$30,B893,'Df acrylic cabinet (2)'!$G$17:$G$30)) +
(SUMIF('Sf flex cabinet'!$B$17:$B$30,B893,'Sf flex cabinet'!$G$17:$G$30)) +
(SUMIF('Sf flex cabinet (2)'!$B$17:$B$30,B893,'Sf flex cabinet (2)'!$G$17:$G$30)) +
(SUMIF('Df flex cabinet'!$B$17:$B$36,B893,'Df flex cabinet'!$G$17:$G$36)) +
(SUMIF('Df flex cabinet (2)'!$B$17:$B$36,B893,'Df flex cabinet (2)'!$G$17:$G$36)) +
(SUMIF('Pole cover'!$B$17:$B$30,B893,'Pole cover'!$G$17:$G$30)) +
(SUMIF('Pole cover (2)'!$B$17:$B$30,B893,'Pole cover (2)'!$G$17:$G$30)) +
(SUMIF('Structural Steel Fab'!$B$17:$B$29,B893,'Structural Steel Fab'!$G$17:$G$29)) +
(SUMIF(Reveal!$B$17:$B$30,B893,Reveal!$G$17:$G$30)) +
(SUMIF('Reveal (2)'!$B$17:$B$30,B893,'Reveal (2)'!$G$17:$G$30)) +
(SUMIF('Crown cove top'!$B$17:$B$30,B893,'Crown cove top'!$G$17:$G$30)) +
(SUMIF('EMC assembly'!$B$17:$B$30,B893,'EMC assembly'!$G$17:$G$30)) +
(SUMIF(Crating!$B$17:$B$29,B893,Crating!$G$17:$G$29)) +
(SUMIF('LED wiring'!$B$17:$B$30,B893,'LED wiring'!$G$17:$G$30)) +
(SUMIF('Changeable copy face'!$B$17:$B$30,B893,'Changeable copy face'!$G$17:$G$30)) +
(SUMIF('Flex face assembly'!$B$17:$B$30,B893,'Flex face assembly'!$G$17:$G$30)) +
(SUMIF('Routed face assembly'!$B$17:$B$30,B893,'Routed face assembly'!$G$17:$G$30)) +
(SUMIF('Paint calculation'!$B$17:$B$30,B893,'Paint calculation'!$G$17:$G$30)) +
(SUMIF('Trimcap letter face'!$B$17:$B$30,B893,'Trimcap letter face'!$G$17:$G$30)) +
(SUMIF('Trimcap letter face (2)'!$B$17:$B$30,B893,'Trimcap letter face (2)'!$G$17:$G$30)) +
(SUMIF('Channel letter fabrication'!$B$17:$B$30,B893,'Channel letter fabrication'!$G$17:$G$30)) +
(SUMIF('Channel letter fabrication (2)'!$B$17:$B$30,B893,'Channel letter fabrication (2)'!$G$17:$G$30))</f>
        <v>0</v>
      </c>
    </row>
    <row r="894" spans="1:10">
      <c r="A894" s="28" t="str">
        <f>[1]ODBC!$A894</f>
        <v>1/2" PVC Coupler</v>
      </c>
      <c r="B894" s="29" t="str">
        <f>[1]ODBC!B894</f>
        <v>46652</v>
      </c>
      <c r="C894" s="30">
        <f>IFERROR(VLOOKUP($B894,[1]ODBC!$B:$H,2,FALSE),"")</f>
        <v>0.13</v>
      </c>
      <c r="D894" s="30">
        <f>IFERROR(VLOOKUP($B894,[1]ODBC!$B:$H,3,FALSE),"")</f>
        <v>0.23400000000000001</v>
      </c>
      <c r="E894" s="30" t="str">
        <f>IFERROR(VLOOKUP($B894,[1]ODBC!$B:$H,4,FALSE),"")</f>
        <v>EA</v>
      </c>
      <c r="F894" s="31">
        <f>IFERROR(VLOOKUP($B894,[1]ODBC!$B:$H,5,FALSE),"")</f>
        <v>44.45</v>
      </c>
      <c r="G894" s="32">
        <f>[1]ODBC!G894</f>
        <v>0</v>
      </c>
      <c r="H894" s="33">
        <f>SUM([1]ODBC!H894)</f>
        <v>0</v>
      </c>
      <c r="I894" s="41" t="str">
        <f>'Vinyl cutting'!$B$2</f>
        <v>J36938</v>
      </c>
      <c r="J894" s="42">
        <f ca="1">(SUMIF('Freeform time and material'!$B$17:$B$30,B894,'Freeform time and material'!$G$17:$G$30)) +
(SUMIF('Vinyl cutting'!$B$17:$B$30,B894,'Vinyl cutting'!$G$17:$G$30)) +
(SUMIF('Vinyl cutting (2)'!$B$17:$B$30,B894,'Vinyl cutting (2)'!$G$17:$G$30)) +
(SUMIF('Apply vinyl graphics'!$B$17:$B$30,B894,'Apply vinyl graphics'!$G$17:$G$30)) +
(SUMIF('Apply vinyl graphics (2)'!$B$17:$B$30,B894,'Apply vinyl graphics (2)'!$G$17:$G$30)) +
(SUMIF('Alum pan sign'!$B$17:$B$30,B894,'Alum pan sign'!$G$17:$G$30)) +
(SUMIF('Alum pan sign (2)'!$B$17:$B$30,B894,'Alum pan sign (2)'!$G$17:$G$30)) +
(SUMIF('Economy pan sign'!$B$17:$B$30,B894,'Economy pan sign'!$G$17:$G$30)) +
(SUMIF('Post and panel sign'!$B$17:$B$30,B894,'Post and panel sign'!$G$17:$G$30)) +
(SUMIF('Post and panel sign (2)'!$B$17:$B$30,B894,'Post and panel sign (2)'!$G$17:$G$30)) +
(SUMIF('Flat panels only'!$B$17:$B$30,B894,'Flat panels only'!$G$17:$G$30)) +
(SUMIF('Flat panels only (2)'!$B$17:$B$30,B894,'Flat panels only (2)'!$G$17:$G$30)) +
(SUMIF('Routed panel shapes'!$B$18:$B$31,B894,'Routed panel shapes'!$G$18:$G$31)) +
(SUMIF('Routed panel shapes (2)'!$B$18:$B$31,B894,'Routed panel shapes (2)'!$G$18:$G$31)) +
(SUMIF('Routed face only'!$B$17:$B$30,B894,'Routed face only'!$G$17:$G$30)) +
(SUMIF('Routed face only (2)'!$B$17:$B$30,B894,'Routed face only (2)'!$G$17:$G$30)) +
(SUMIF('Routed alum faces letters'!$B$17:$B$30,B894,'Routed alum faces letters'!$G$17:$G$30)) +
(SUMIF('Routed alum faces letters (2)'!$B$17:$B$30,B894,'Routed alum faces letters (2)'!$G$17:$G$30)) +
(SUMIF('Routed push through acrylic'!$B$17:$B$30,B894,'Routed push through acrylic'!$G$17:$G$30)) +
(SUMIF('Routed push through acrylic (2)'!$B$17:$B$30,B894,'Routed push through acrylic (2)'!$G$17:$G$30)) +
(SUMIF('Sf routed cabinet'!$B$17:$B$30,B894,'Sf routed cabinet'!$G$17:$G$30)) +
(SUMIF('Sf routed cabinet (2)'!$B$17:$B$30,B894,'Sf routed cabinet (2)'!$G$17:$G$30)) +
(SUMIF('Df routed cabinet'!$B$17:$B$30,B894,'Df routed cabinet'!$G$17:$G$30)) +
(SUMIF('Df routed cabinet (2)'!$B$17:$B$30,B894,'Df routed cabinet (2)'!$G$17:$G$30)) +
(SUMIF('Sf acrylic cabinet'!$B$17:$B$30,B894,'Sf acrylic cabinet'!$G$17:$G$30)) +
(SUMIF('Sf acrylic cabinet (2)'!$B$17:$B$30,B894,'Sf acrylic cabinet (2)'!$G$17:$G$30)) +
(SUMIF('Economy Sf acrylic'!$B$17:$B$30,B894,'Economy Sf acrylic'!$G$17:$G$30)) +
(SUMIF('Df acrylic cabinet'!$B$17:$B$30,B894,'Df acrylic cabinet'!$G$17:$G$30)) +
(SUMIF('Df acrylic cabinet (2)'!$B$17:$B$30,B894,'Df acrylic cabinet (2)'!$G$17:$G$30)) +
(SUMIF('Sf flex cabinet'!$B$17:$B$30,B894,'Sf flex cabinet'!$G$17:$G$30)) +
(SUMIF('Sf flex cabinet (2)'!$B$17:$B$30,B894,'Sf flex cabinet (2)'!$G$17:$G$30)) +
(SUMIF('Df flex cabinet'!$B$17:$B$36,B894,'Df flex cabinet'!$G$17:$G$36)) +
(SUMIF('Df flex cabinet (2)'!$B$17:$B$36,B894,'Df flex cabinet (2)'!$G$17:$G$36)) +
(SUMIF('Pole cover'!$B$17:$B$30,B894,'Pole cover'!$G$17:$G$30)) +
(SUMIF('Pole cover (2)'!$B$17:$B$30,B894,'Pole cover (2)'!$G$17:$G$30)) +
(SUMIF('Structural Steel Fab'!$B$17:$B$29,B894,'Structural Steel Fab'!$G$17:$G$29)) +
(SUMIF(Reveal!$B$17:$B$30,B894,Reveal!$G$17:$G$30)) +
(SUMIF('Reveal (2)'!$B$17:$B$30,B894,'Reveal (2)'!$G$17:$G$30)) +
(SUMIF('Crown cove top'!$B$17:$B$30,B894,'Crown cove top'!$G$17:$G$30)) +
(SUMIF('EMC assembly'!$B$17:$B$30,B894,'EMC assembly'!$G$17:$G$30)) +
(SUMIF(Crating!$B$17:$B$29,B894,Crating!$G$17:$G$29)) +
(SUMIF('LED wiring'!$B$17:$B$30,B894,'LED wiring'!$G$17:$G$30)) +
(SUMIF('Changeable copy face'!$B$17:$B$30,B894,'Changeable copy face'!$G$17:$G$30)) +
(SUMIF('Flex face assembly'!$B$17:$B$30,B894,'Flex face assembly'!$G$17:$G$30)) +
(SUMIF('Routed face assembly'!$B$17:$B$30,B894,'Routed face assembly'!$G$17:$G$30)) +
(SUMIF('Paint calculation'!$B$17:$B$30,B894,'Paint calculation'!$G$17:$G$30)) +
(SUMIF('Trimcap letter face'!$B$17:$B$30,B894,'Trimcap letter face'!$G$17:$G$30)) +
(SUMIF('Trimcap letter face (2)'!$B$17:$B$30,B894,'Trimcap letter face (2)'!$G$17:$G$30)) +
(SUMIF('Channel letter fabrication'!$B$17:$B$30,B894,'Channel letter fabrication'!$G$17:$G$30)) +
(SUMIF('Channel letter fabrication (2)'!$B$17:$B$30,B894,'Channel letter fabrication (2)'!$G$17:$G$30))</f>
        <v>0</v>
      </c>
    </row>
    <row r="895" spans="1:10">
      <c r="A895" s="28" t="str">
        <f>[1]ODBC!$A895</f>
        <v>1/2" PVC 90 Degree Sweep</v>
      </c>
      <c r="B895" s="29" t="str">
        <f>[1]ODBC!B895</f>
        <v>46653</v>
      </c>
      <c r="C895" s="30">
        <f>IFERROR(VLOOKUP($B895,[1]ODBC!$B:$H,2,FALSE),"")</f>
        <v>0.46</v>
      </c>
      <c r="D895" s="30">
        <f>IFERROR(VLOOKUP($B895,[1]ODBC!$B:$H,3,FALSE),"")</f>
        <v>0.82799999999999996</v>
      </c>
      <c r="E895" s="30" t="str">
        <f>IFERROR(VLOOKUP($B895,[1]ODBC!$B:$H,4,FALSE),"")</f>
        <v>EA</v>
      </c>
      <c r="F895" s="31">
        <f>IFERROR(VLOOKUP($B895,[1]ODBC!$B:$H,5,FALSE),"")</f>
        <v>44.45</v>
      </c>
      <c r="G895" s="32">
        <f>[1]ODBC!G895</f>
        <v>0</v>
      </c>
      <c r="H895" s="33">
        <f>SUM([1]ODBC!H895)</f>
        <v>0</v>
      </c>
      <c r="I895" s="41" t="str">
        <f>'Vinyl cutting'!$B$2</f>
        <v>J36938</v>
      </c>
      <c r="J895" s="42">
        <f ca="1">(SUMIF('Freeform time and material'!$B$17:$B$30,B895,'Freeform time and material'!$G$17:$G$30)) +
(SUMIF('Vinyl cutting'!$B$17:$B$30,B895,'Vinyl cutting'!$G$17:$G$30)) +
(SUMIF('Vinyl cutting (2)'!$B$17:$B$30,B895,'Vinyl cutting (2)'!$G$17:$G$30)) +
(SUMIF('Apply vinyl graphics'!$B$17:$B$30,B895,'Apply vinyl graphics'!$G$17:$G$30)) +
(SUMIF('Apply vinyl graphics (2)'!$B$17:$B$30,B895,'Apply vinyl graphics (2)'!$G$17:$G$30)) +
(SUMIF('Alum pan sign'!$B$17:$B$30,B895,'Alum pan sign'!$G$17:$G$30)) +
(SUMIF('Alum pan sign (2)'!$B$17:$B$30,B895,'Alum pan sign (2)'!$G$17:$G$30)) +
(SUMIF('Economy pan sign'!$B$17:$B$30,B895,'Economy pan sign'!$G$17:$G$30)) +
(SUMIF('Post and panel sign'!$B$17:$B$30,B895,'Post and panel sign'!$G$17:$G$30)) +
(SUMIF('Post and panel sign (2)'!$B$17:$B$30,B895,'Post and panel sign (2)'!$G$17:$G$30)) +
(SUMIF('Flat panels only'!$B$17:$B$30,B895,'Flat panels only'!$G$17:$G$30)) +
(SUMIF('Flat panels only (2)'!$B$17:$B$30,B895,'Flat panels only (2)'!$G$17:$G$30)) +
(SUMIF('Routed panel shapes'!$B$18:$B$31,B895,'Routed panel shapes'!$G$18:$G$31)) +
(SUMIF('Routed panel shapes (2)'!$B$18:$B$31,B895,'Routed panel shapes (2)'!$G$18:$G$31)) +
(SUMIF('Routed face only'!$B$17:$B$30,B895,'Routed face only'!$G$17:$G$30)) +
(SUMIF('Routed face only (2)'!$B$17:$B$30,B895,'Routed face only (2)'!$G$17:$G$30)) +
(SUMIF('Routed alum faces letters'!$B$17:$B$30,B895,'Routed alum faces letters'!$G$17:$G$30)) +
(SUMIF('Routed alum faces letters (2)'!$B$17:$B$30,B895,'Routed alum faces letters (2)'!$G$17:$G$30)) +
(SUMIF('Routed push through acrylic'!$B$17:$B$30,B895,'Routed push through acrylic'!$G$17:$G$30)) +
(SUMIF('Routed push through acrylic (2)'!$B$17:$B$30,B895,'Routed push through acrylic (2)'!$G$17:$G$30)) +
(SUMIF('Sf routed cabinet'!$B$17:$B$30,B895,'Sf routed cabinet'!$G$17:$G$30)) +
(SUMIF('Sf routed cabinet (2)'!$B$17:$B$30,B895,'Sf routed cabinet (2)'!$G$17:$G$30)) +
(SUMIF('Df routed cabinet'!$B$17:$B$30,B895,'Df routed cabinet'!$G$17:$G$30)) +
(SUMIF('Df routed cabinet (2)'!$B$17:$B$30,B895,'Df routed cabinet (2)'!$G$17:$G$30)) +
(SUMIF('Sf acrylic cabinet'!$B$17:$B$30,B895,'Sf acrylic cabinet'!$G$17:$G$30)) +
(SUMIF('Sf acrylic cabinet (2)'!$B$17:$B$30,B895,'Sf acrylic cabinet (2)'!$G$17:$G$30)) +
(SUMIF('Economy Sf acrylic'!$B$17:$B$30,B895,'Economy Sf acrylic'!$G$17:$G$30)) +
(SUMIF('Df acrylic cabinet'!$B$17:$B$30,B895,'Df acrylic cabinet'!$G$17:$G$30)) +
(SUMIF('Df acrylic cabinet (2)'!$B$17:$B$30,B895,'Df acrylic cabinet (2)'!$G$17:$G$30)) +
(SUMIF('Sf flex cabinet'!$B$17:$B$30,B895,'Sf flex cabinet'!$G$17:$G$30)) +
(SUMIF('Sf flex cabinet (2)'!$B$17:$B$30,B895,'Sf flex cabinet (2)'!$G$17:$G$30)) +
(SUMIF('Df flex cabinet'!$B$17:$B$36,B895,'Df flex cabinet'!$G$17:$G$36)) +
(SUMIF('Df flex cabinet (2)'!$B$17:$B$36,B895,'Df flex cabinet (2)'!$G$17:$G$36)) +
(SUMIF('Pole cover'!$B$17:$B$30,B895,'Pole cover'!$G$17:$G$30)) +
(SUMIF('Pole cover (2)'!$B$17:$B$30,B895,'Pole cover (2)'!$G$17:$G$30)) +
(SUMIF('Structural Steel Fab'!$B$17:$B$29,B895,'Structural Steel Fab'!$G$17:$G$29)) +
(SUMIF(Reveal!$B$17:$B$30,B895,Reveal!$G$17:$G$30)) +
(SUMIF('Reveal (2)'!$B$17:$B$30,B895,'Reveal (2)'!$G$17:$G$30)) +
(SUMIF('Crown cove top'!$B$17:$B$30,B895,'Crown cove top'!$G$17:$G$30)) +
(SUMIF('EMC assembly'!$B$17:$B$30,B895,'EMC assembly'!$G$17:$G$30)) +
(SUMIF(Crating!$B$17:$B$29,B895,Crating!$G$17:$G$29)) +
(SUMIF('LED wiring'!$B$17:$B$30,B895,'LED wiring'!$G$17:$G$30)) +
(SUMIF('Changeable copy face'!$B$17:$B$30,B895,'Changeable copy face'!$G$17:$G$30)) +
(SUMIF('Flex face assembly'!$B$17:$B$30,B895,'Flex face assembly'!$G$17:$G$30)) +
(SUMIF('Routed face assembly'!$B$17:$B$30,B895,'Routed face assembly'!$G$17:$G$30)) +
(SUMIF('Paint calculation'!$B$17:$B$30,B895,'Paint calculation'!$G$17:$G$30)) +
(SUMIF('Trimcap letter face'!$B$17:$B$30,B895,'Trimcap letter face'!$G$17:$G$30)) +
(SUMIF('Trimcap letter face (2)'!$B$17:$B$30,B895,'Trimcap letter face (2)'!$G$17:$G$30)) +
(SUMIF('Channel letter fabrication'!$B$17:$B$30,B895,'Channel letter fabrication'!$G$17:$G$30)) +
(SUMIF('Channel letter fabrication (2)'!$B$17:$B$30,B895,'Channel letter fabrication (2)'!$G$17:$G$30))</f>
        <v>0</v>
      </c>
    </row>
    <row r="896" spans="1:10">
      <c r="A896" s="28" t="str">
        <f>[1]ODBC!$A896</f>
        <v>3/4" PVC SCHED 40</v>
      </c>
      <c r="B896" s="29" t="str">
        <f>[1]ODBC!B896</f>
        <v>46655</v>
      </c>
      <c r="C896" s="30">
        <f>IFERROR(VLOOKUP($B896,[1]ODBC!$B:$H,2,FALSE),"")</f>
        <v>0.73</v>
      </c>
      <c r="D896" s="30">
        <f>IFERROR(VLOOKUP($B896,[1]ODBC!$B:$H,3,FALSE),"")</f>
        <v>1.3140000000000001</v>
      </c>
      <c r="E896" s="30" t="str">
        <f>IFERROR(VLOOKUP($B896,[1]ODBC!$B:$H,4,FALSE),"")</f>
        <v>FT</v>
      </c>
      <c r="F896" s="31">
        <f>IFERROR(VLOOKUP($B896,[1]ODBC!$B:$H,5,FALSE),"")</f>
        <v>44.45</v>
      </c>
      <c r="G896" s="32">
        <f>[1]ODBC!G896</f>
        <v>0</v>
      </c>
      <c r="H896" s="33">
        <f>SUM([1]ODBC!H896)</f>
        <v>45919</v>
      </c>
      <c r="I896" s="41" t="str">
        <f>'Vinyl cutting'!$B$2</f>
        <v>J36938</v>
      </c>
      <c r="J896" s="42">
        <f ca="1">(SUMIF('Freeform time and material'!$B$17:$B$30,B896,'Freeform time and material'!$G$17:$G$30)) +
(SUMIF('Vinyl cutting'!$B$17:$B$30,B896,'Vinyl cutting'!$G$17:$G$30)) +
(SUMIF('Vinyl cutting (2)'!$B$17:$B$30,B896,'Vinyl cutting (2)'!$G$17:$G$30)) +
(SUMIF('Apply vinyl graphics'!$B$17:$B$30,B896,'Apply vinyl graphics'!$G$17:$G$30)) +
(SUMIF('Apply vinyl graphics (2)'!$B$17:$B$30,B896,'Apply vinyl graphics (2)'!$G$17:$G$30)) +
(SUMIF('Alum pan sign'!$B$17:$B$30,B896,'Alum pan sign'!$G$17:$G$30)) +
(SUMIF('Alum pan sign (2)'!$B$17:$B$30,B896,'Alum pan sign (2)'!$G$17:$G$30)) +
(SUMIF('Economy pan sign'!$B$17:$B$30,B896,'Economy pan sign'!$G$17:$G$30)) +
(SUMIF('Post and panel sign'!$B$17:$B$30,B896,'Post and panel sign'!$G$17:$G$30)) +
(SUMIF('Post and panel sign (2)'!$B$17:$B$30,B896,'Post and panel sign (2)'!$G$17:$G$30)) +
(SUMIF('Flat panels only'!$B$17:$B$30,B896,'Flat panels only'!$G$17:$G$30)) +
(SUMIF('Flat panels only (2)'!$B$17:$B$30,B896,'Flat panels only (2)'!$G$17:$G$30)) +
(SUMIF('Routed panel shapes'!$B$18:$B$31,B896,'Routed panel shapes'!$G$18:$G$31)) +
(SUMIF('Routed panel shapes (2)'!$B$18:$B$31,B896,'Routed panel shapes (2)'!$G$18:$G$31)) +
(SUMIF('Routed face only'!$B$17:$B$30,B896,'Routed face only'!$G$17:$G$30)) +
(SUMIF('Routed face only (2)'!$B$17:$B$30,B896,'Routed face only (2)'!$G$17:$G$30)) +
(SUMIF('Routed alum faces letters'!$B$17:$B$30,B896,'Routed alum faces letters'!$G$17:$G$30)) +
(SUMIF('Routed alum faces letters (2)'!$B$17:$B$30,B896,'Routed alum faces letters (2)'!$G$17:$G$30)) +
(SUMIF('Routed push through acrylic'!$B$17:$B$30,B896,'Routed push through acrylic'!$G$17:$G$30)) +
(SUMIF('Routed push through acrylic (2)'!$B$17:$B$30,B896,'Routed push through acrylic (2)'!$G$17:$G$30)) +
(SUMIF('Sf routed cabinet'!$B$17:$B$30,B896,'Sf routed cabinet'!$G$17:$G$30)) +
(SUMIF('Sf routed cabinet (2)'!$B$17:$B$30,B896,'Sf routed cabinet (2)'!$G$17:$G$30)) +
(SUMIF('Df routed cabinet'!$B$17:$B$30,B896,'Df routed cabinet'!$G$17:$G$30)) +
(SUMIF('Df routed cabinet (2)'!$B$17:$B$30,B896,'Df routed cabinet (2)'!$G$17:$G$30)) +
(SUMIF('Sf acrylic cabinet'!$B$17:$B$30,B896,'Sf acrylic cabinet'!$G$17:$G$30)) +
(SUMIF('Sf acrylic cabinet (2)'!$B$17:$B$30,B896,'Sf acrylic cabinet (2)'!$G$17:$G$30)) +
(SUMIF('Economy Sf acrylic'!$B$17:$B$30,B896,'Economy Sf acrylic'!$G$17:$G$30)) +
(SUMIF('Df acrylic cabinet'!$B$17:$B$30,B896,'Df acrylic cabinet'!$G$17:$G$30)) +
(SUMIF('Df acrylic cabinet (2)'!$B$17:$B$30,B896,'Df acrylic cabinet (2)'!$G$17:$G$30)) +
(SUMIF('Sf flex cabinet'!$B$17:$B$30,B896,'Sf flex cabinet'!$G$17:$G$30)) +
(SUMIF('Sf flex cabinet (2)'!$B$17:$B$30,B896,'Sf flex cabinet (2)'!$G$17:$G$30)) +
(SUMIF('Df flex cabinet'!$B$17:$B$36,B896,'Df flex cabinet'!$G$17:$G$36)) +
(SUMIF('Df flex cabinet (2)'!$B$17:$B$36,B896,'Df flex cabinet (2)'!$G$17:$G$36)) +
(SUMIF('Pole cover'!$B$17:$B$30,B896,'Pole cover'!$G$17:$G$30)) +
(SUMIF('Pole cover (2)'!$B$17:$B$30,B896,'Pole cover (2)'!$G$17:$G$30)) +
(SUMIF('Structural Steel Fab'!$B$17:$B$29,B896,'Structural Steel Fab'!$G$17:$G$29)) +
(SUMIF(Reveal!$B$17:$B$30,B896,Reveal!$G$17:$G$30)) +
(SUMIF('Reveal (2)'!$B$17:$B$30,B896,'Reveal (2)'!$G$17:$G$30)) +
(SUMIF('Crown cove top'!$B$17:$B$30,B896,'Crown cove top'!$G$17:$G$30)) +
(SUMIF('EMC assembly'!$B$17:$B$30,B896,'EMC assembly'!$G$17:$G$30)) +
(SUMIF(Crating!$B$17:$B$29,B896,Crating!$G$17:$G$29)) +
(SUMIF('LED wiring'!$B$17:$B$30,B896,'LED wiring'!$G$17:$G$30)) +
(SUMIF('Changeable copy face'!$B$17:$B$30,B896,'Changeable copy face'!$G$17:$G$30)) +
(SUMIF('Flex face assembly'!$B$17:$B$30,B896,'Flex face assembly'!$G$17:$G$30)) +
(SUMIF('Routed face assembly'!$B$17:$B$30,B896,'Routed face assembly'!$G$17:$G$30)) +
(SUMIF('Paint calculation'!$B$17:$B$30,B896,'Paint calculation'!$G$17:$G$30)) +
(SUMIF('Trimcap letter face'!$B$17:$B$30,B896,'Trimcap letter face'!$G$17:$G$30)) +
(SUMIF('Trimcap letter face (2)'!$B$17:$B$30,B896,'Trimcap letter face (2)'!$G$17:$G$30)) +
(SUMIF('Channel letter fabrication'!$B$17:$B$30,B896,'Channel letter fabrication'!$G$17:$G$30)) +
(SUMIF('Channel letter fabrication (2)'!$B$17:$B$30,B896,'Channel letter fabrication (2)'!$G$17:$G$30))</f>
        <v>0</v>
      </c>
    </row>
    <row r="897" spans="1:10">
      <c r="A897" s="28" t="str">
        <f>[1]ODBC!$A897</f>
        <v>3/4" PVC Coupler</v>
      </c>
      <c r="B897" s="29" t="str">
        <f>[1]ODBC!B897</f>
        <v>46660</v>
      </c>
      <c r="C897" s="30">
        <f>IFERROR(VLOOKUP($B897,[1]ODBC!$B:$H,2,FALSE),"")</f>
        <v>0.41299999999999998</v>
      </c>
      <c r="D897" s="30">
        <f>IFERROR(VLOOKUP($B897,[1]ODBC!$B:$H,3,FALSE),"")</f>
        <v>0.74299999999999999</v>
      </c>
      <c r="E897" s="30" t="str">
        <f>IFERROR(VLOOKUP($B897,[1]ODBC!$B:$H,4,FALSE),"")</f>
        <v>EA</v>
      </c>
      <c r="F897" s="31">
        <f>IFERROR(VLOOKUP($B897,[1]ODBC!$B:$H,5,FALSE),"")</f>
        <v>44.45</v>
      </c>
      <c r="G897" s="32">
        <f>[1]ODBC!G897</f>
        <v>0</v>
      </c>
      <c r="H897" s="33">
        <f>SUM([1]ODBC!H897)</f>
        <v>45825</v>
      </c>
      <c r="I897" s="41" t="str">
        <f>'Vinyl cutting'!$B$2</f>
        <v>J36938</v>
      </c>
      <c r="J897" s="42">
        <f ca="1">(SUMIF('Freeform time and material'!$B$17:$B$30,B897,'Freeform time and material'!$G$17:$G$30)) +
(SUMIF('Vinyl cutting'!$B$17:$B$30,B897,'Vinyl cutting'!$G$17:$G$30)) +
(SUMIF('Vinyl cutting (2)'!$B$17:$B$30,B897,'Vinyl cutting (2)'!$G$17:$G$30)) +
(SUMIF('Apply vinyl graphics'!$B$17:$B$30,B897,'Apply vinyl graphics'!$G$17:$G$30)) +
(SUMIF('Apply vinyl graphics (2)'!$B$17:$B$30,B897,'Apply vinyl graphics (2)'!$G$17:$G$30)) +
(SUMIF('Alum pan sign'!$B$17:$B$30,B897,'Alum pan sign'!$G$17:$G$30)) +
(SUMIF('Alum pan sign (2)'!$B$17:$B$30,B897,'Alum pan sign (2)'!$G$17:$G$30)) +
(SUMIF('Economy pan sign'!$B$17:$B$30,B897,'Economy pan sign'!$G$17:$G$30)) +
(SUMIF('Post and panel sign'!$B$17:$B$30,B897,'Post and panel sign'!$G$17:$G$30)) +
(SUMIF('Post and panel sign (2)'!$B$17:$B$30,B897,'Post and panel sign (2)'!$G$17:$G$30)) +
(SUMIF('Flat panels only'!$B$17:$B$30,B897,'Flat panels only'!$G$17:$G$30)) +
(SUMIF('Flat panels only (2)'!$B$17:$B$30,B897,'Flat panels only (2)'!$G$17:$G$30)) +
(SUMIF('Routed panel shapes'!$B$18:$B$31,B897,'Routed panel shapes'!$G$18:$G$31)) +
(SUMIF('Routed panel shapes (2)'!$B$18:$B$31,B897,'Routed panel shapes (2)'!$G$18:$G$31)) +
(SUMIF('Routed face only'!$B$17:$B$30,B897,'Routed face only'!$G$17:$G$30)) +
(SUMIF('Routed face only (2)'!$B$17:$B$30,B897,'Routed face only (2)'!$G$17:$G$30)) +
(SUMIF('Routed alum faces letters'!$B$17:$B$30,B897,'Routed alum faces letters'!$G$17:$G$30)) +
(SUMIF('Routed alum faces letters (2)'!$B$17:$B$30,B897,'Routed alum faces letters (2)'!$G$17:$G$30)) +
(SUMIF('Routed push through acrylic'!$B$17:$B$30,B897,'Routed push through acrylic'!$G$17:$G$30)) +
(SUMIF('Routed push through acrylic (2)'!$B$17:$B$30,B897,'Routed push through acrylic (2)'!$G$17:$G$30)) +
(SUMIF('Sf routed cabinet'!$B$17:$B$30,B897,'Sf routed cabinet'!$G$17:$G$30)) +
(SUMIF('Sf routed cabinet (2)'!$B$17:$B$30,B897,'Sf routed cabinet (2)'!$G$17:$G$30)) +
(SUMIF('Df routed cabinet'!$B$17:$B$30,B897,'Df routed cabinet'!$G$17:$G$30)) +
(SUMIF('Df routed cabinet (2)'!$B$17:$B$30,B897,'Df routed cabinet (2)'!$G$17:$G$30)) +
(SUMIF('Sf acrylic cabinet'!$B$17:$B$30,B897,'Sf acrylic cabinet'!$G$17:$G$30)) +
(SUMIF('Sf acrylic cabinet (2)'!$B$17:$B$30,B897,'Sf acrylic cabinet (2)'!$G$17:$G$30)) +
(SUMIF('Economy Sf acrylic'!$B$17:$B$30,B897,'Economy Sf acrylic'!$G$17:$G$30)) +
(SUMIF('Df acrylic cabinet'!$B$17:$B$30,B897,'Df acrylic cabinet'!$G$17:$G$30)) +
(SUMIF('Df acrylic cabinet (2)'!$B$17:$B$30,B897,'Df acrylic cabinet (2)'!$G$17:$G$30)) +
(SUMIF('Sf flex cabinet'!$B$17:$B$30,B897,'Sf flex cabinet'!$G$17:$G$30)) +
(SUMIF('Sf flex cabinet (2)'!$B$17:$B$30,B897,'Sf flex cabinet (2)'!$G$17:$G$30)) +
(SUMIF('Df flex cabinet'!$B$17:$B$36,B897,'Df flex cabinet'!$G$17:$G$36)) +
(SUMIF('Df flex cabinet (2)'!$B$17:$B$36,B897,'Df flex cabinet (2)'!$G$17:$G$36)) +
(SUMIF('Pole cover'!$B$17:$B$30,B897,'Pole cover'!$G$17:$G$30)) +
(SUMIF('Pole cover (2)'!$B$17:$B$30,B897,'Pole cover (2)'!$G$17:$G$30)) +
(SUMIF('Structural Steel Fab'!$B$17:$B$29,B897,'Structural Steel Fab'!$G$17:$G$29)) +
(SUMIF(Reveal!$B$17:$B$30,B897,Reveal!$G$17:$G$30)) +
(SUMIF('Reveal (2)'!$B$17:$B$30,B897,'Reveal (2)'!$G$17:$G$30)) +
(SUMIF('Crown cove top'!$B$17:$B$30,B897,'Crown cove top'!$G$17:$G$30)) +
(SUMIF('EMC assembly'!$B$17:$B$30,B897,'EMC assembly'!$G$17:$G$30)) +
(SUMIF(Crating!$B$17:$B$29,B897,Crating!$G$17:$G$29)) +
(SUMIF('LED wiring'!$B$17:$B$30,B897,'LED wiring'!$G$17:$G$30)) +
(SUMIF('Changeable copy face'!$B$17:$B$30,B897,'Changeable copy face'!$G$17:$G$30)) +
(SUMIF('Flex face assembly'!$B$17:$B$30,B897,'Flex face assembly'!$G$17:$G$30)) +
(SUMIF('Routed face assembly'!$B$17:$B$30,B897,'Routed face assembly'!$G$17:$G$30)) +
(SUMIF('Paint calculation'!$B$17:$B$30,B897,'Paint calculation'!$G$17:$G$30)) +
(SUMIF('Trimcap letter face'!$B$17:$B$30,B897,'Trimcap letter face'!$G$17:$G$30)) +
(SUMIF('Trimcap letter face (2)'!$B$17:$B$30,B897,'Trimcap letter face (2)'!$G$17:$G$30)) +
(SUMIF('Channel letter fabrication'!$B$17:$B$30,B897,'Channel letter fabrication'!$G$17:$G$30)) +
(SUMIF('Channel letter fabrication (2)'!$B$17:$B$30,B897,'Channel letter fabrication (2)'!$G$17:$G$30))</f>
        <v>0</v>
      </c>
    </row>
    <row r="898" spans="1:10">
      <c r="A898" s="28" t="str">
        <f>[1]ODBC!$A898</f>
        <v>3/4" PVC Adaptor</v>
      </c>
      <c r="B898" s="29" t="str">
        <f>[1]ODBC!B898</f>
        <v>46665</v>
      </c>
      <c r="C898" s="30">
        <f>IFERROR(VLOOKUP($B898,[1]ODBC!$B:$H,2,FALSE),"")</f>
        <v>0.58099999999999996</v>
      </c>
      <c r="D898" s="30">
        <f>IFERROR(VLOOKUP($B898,[1]ODBC!$B:$H,3,FALSE),"")</f>
        <v>1.046</v>
      </c>
      <c r="E898" s="30" t="str">
        <f>IFERROR(VLOOKUP($B898,[1]ODBC!$B:$H,4,FALSE),"")</f>
        <v>EA</v>
      </c>
      <c r="F898" s="31">
        <f>IFERROR(VLOOKUP($B898,[1]ODBC!$B:$H,5,FALSE),"")</f>
        <v>44.45</v>
      </c>
      <c r="G898" s="32">
        <f>[1]ODBC!G898</f>
        <v>0</v>
      </c>
      <c r="H898" s="33">
        <f>SUM([1]ODBC!H898)</f>
        <v>45875</v>
      </c>
      <c r="I898" s="41" t="str">
        <f>'Vinyl cutting'!$B$2</f>
        <v>J36938</v>
      </c>
      <c r="J898" s="42">
        <f ca="1">(SUMIF('Freeform time and material'!$B$17:$B$30,B898,'Freeform time and material'!$G$17:$G$30)) +
(SUMIF('Vinyl cutting'!$B$17:$B$30,B898,'Vinyl cutting'!$G$17:$G$30)) +
(SUMIF('Vinyl cutting (2)'!$B$17:$B$30,B898,'Vinyl cutting (2)'!$G$17:$G$30)) +
(SUMIF('Apply vinyl graphics'!$B$17:$B$30,B898,'Apply vinyl graphics'!$G$17:$G$30)) +
(SUMIF('Apply vinyl graphics (2)'!$B$17:$B$30,B898,'Apply vinyl graphics (2)'!$G$17:$G$30)) +
(SUMIF('Alum pan sign'!$B$17:$B$30,B898,'Alum pan sign'!$G$17:$G$30)) +
(SUMIF('Alum pan sign (2)'!$B$17:$B$30,B898,'Alum pan sign (2)'!$G$17:$G$30)) +
(SUMIF('Economy pan sign'!$B$17:$B$30,B898,'Economy pan sign'!$G$17:$G$30)) +
(SUMIF('Post and panel sign'!$B$17:$B$30,B898,'Post and panel sign'!$G$17:$G$30)) +
(SUMIF('Post and panel sign (2)'!$B$17:$B$30,B898,'Post and panel sign (2)'!$G$17:$G$30)) +
(SUMIF('Flat panels only'!$B$17:$B$30,B898,'Flat panels only'!$G$17:$G$30)) +
(SUMIF('Flat panels only (2)'!$B$17:$B$30,B898,'Flat panels only (2)'!$G$17:$G$30)) +
(SUMIF('Routed panel shapes'!$B$18:$B$31,B898,'Routed panel shapes'!$G$18:$G$31)) +
(SUMIF('Routed panel shapes (2)'!$B$18:$B$31,B898,'Routed panel shapes (2)'!$G$18:$G$31)) +
(SUMIF('Routed face only'!$B$17:$B$30,B898,'Routed face only'!$G$17:$G$30)) +
(SUMIF('Routed face only (2)'!$B$17:$B$30,B898,'Routed face only (2)'!$G$17:$G$30)) +
(SUMIF('Routed alum faces letters'!$B$17:$B$30,B898,'Routed alum faces letters'!$G$17:$G$30)) +
(SUMIF('Routed alum faces letters (2)'!$B$17:$B$30,B898,'Routed alum faces letters (2)'!$G$17:$G$30)) +
(SUMIF('Routed push through acrylic'!$B$17:$B$30,B898,'Routed push through acrylic'!$G$17:$G$30)) +
(SUMIF('Routed push through acrylic (2)'!$B$17:$B$30,B898,'Routed push through acrylic (2)'!$G$17:$G$30)) +
(SUMIF('Sf routed cabinet'!$B$17:$B$30,B898,'Sf routed cabinet'!$G$17:$G$30)) +
(SUMIF('Sf routed cabinet (2)'!$B$17:$B$30,B898,'Sf routed cabinet (2)'!$G$17:$G$30)) +
(SUMIF('Df routed cabinet'!$B$17:$B$30,B898,'Df routed cabinet'!$G$17:$G$30)) +
(SUMIF('Df routed cabinet (2)'!$B$17:$B$30,B898,'Df routed cabinet (2)'!$G$17:$G$30)) +
(SUMIF('Sf acrylic cabinet'!$B$17:$B$30,B898,'Sf acrylic cabinet'!$G$17:$G$30)) +
(SUMIF('Sf acrylic cabinet (2)'!$B$17:$B$30,B898,'Sf acrylic cabinet (2)'!$G$17:$G$30)) +
(SUMIF('Economy Sf acrylic'!$B$17:$B$30,B898,'Economy Sf acrylic'!$G$17:$G$30)) +
(SUMIF('Df acrylic cabinet'!$B$17:$B$30,B898,'Df acrylic cabinet'!$G$17:$G$30)) +
(SUMIF('Df acrylic cabinet (2)'!$B$17:$B$30,B898,'Df acrylic cabinet (2)'!$G$17:$G$30)) +
(SUMIF('Sf flex cabinet'!$B$17:$B$30,B898,'Sf flex cabinet'!$G$17:$G$30)) +
(SUMIF('Sf flex cabinet (2)'!$B$17:$B$30,B898,'Sf flex cabinet (2)'!$G$17:$G$30)) +
(SUMIF('Df flex cabinet'!$B$17:$B$36,B898,'Df flex cabinet'!$G$17:$G$36)) +
(SUMIF('Df flex cabinet (2)'!$B$17:$B$36,B898,'Df flex cabinet (2)'!$G$17:$G$36)) +
(SUMIF('Pole cover'!$B$17:$B$30,B898,'Pole cover'!$G$17:$G$30)) +
(SUMIF('Pole cover (2)'!$B$17:$B$30,B898,'Pole cover (2)'!$G$17:$G$30)) +
(SUMIF('Structural Steel Fab'!$B$17:$B$29,B898,'Structural Steel Fab'!$G$17:$G$29)) +
(SUMIF(Reveal!$B$17:$B$30,B898,Reveal!$G$17:$G$30)) +
(SUMIF('Reveal (2)'!$B$17:$B$30,B898,'Reveal (2)'!$G$17:$G$30)) +
(SUMIF('Crown cove top'!$B$17:$B$30,B898,'Crown cove top'!$G$17:$G$30)) +
(SUMIF('EMC assembly'!$B$17:$B$30,B898,'EMC assembly'!$G$17:$G$30)) +
(SUMIF(Crating!$B$17:$B$29,B898,Crating!$G$17:$G$29)) +
(SUMIF('LED wiring'!$B$17:$B$30,B898,'LED wiring'!$G$17:$G$30)) +
(SUMIF('Changeable copy face'!$B$17:$B$30,B898,'Changeable copy face'!$G$17:$G$30)) +
(SUMIF('Flex face assembly'!$B$17:$B$30,B898,'Flex face assembly'!$G$17:$G$30)) +
(SUMIF('Routed face assembly'!$B$17:$B$30,B898,'Routed face assembly'!$G$17:$G$30)) +
(SUMIF('Paint calculation'!$B$17:$B$30,B898,'Paint calculation'!$G$17:$G$30)) +
(SUMIF('Trimcap letter face'!$B$17:$B$30,B898,'Trimcap letter face'!$G$17:$G$30)) +
(SUMIF('Trimcap letter face (2)'!$B$17:$B$30,B898,'Trimcap letter face (2)'!$G$17:$G$30)) +
(SUMIF('Channel letter fabrication'!$B$17:$B$30,B898,'Channel letter fabrication'!$G$17:$G$30)) +
(SUMIF('Channel letter fabrication (2)'!$B$17:$B$30,B898,'Channel letter fabrication (2)'!$G$17:$G$30))</f>
        <v>0</v>
      </c>
    </row>
    <row r="899" spans="1:10">
      <c r="A899" s="28" t="str">
        <f>[1]ODBC!$A899</f>
        <v>3/4" PVC 90 Degree Sweep</v>
      </c>
      <c r="B899" s="29" t="str">
        <f>[1]ODBC!B899</f>
        <v>46680</v>
      </c>
      <c r="C899" s="30">
        <f>IFERROR(VLOOKUP($B899,[1]ODBC!$B:$H,2,FALSE),"")</f>
        <v>1.3260000000000001</v>
      </c>
      <c r="D899" s="30">
        <f>IFERROR(VLOOKUP($B899,[1]ODBC!$B:$H,3,FALSE),"")</f>
        <v>2.387</v>
      </c>
      <c r="E899" s="30" t="str">
        <f>IFERROR(VLOOKUP($B899,[1]ODBC!$B:$H,4,FALSE),"")</f>
        <v>EA</v>
      </c>
      <c r="F899" s="31">
        <f>IFERROR(VLOOKUP($B899,[1]ODBC!$B:$H,5,FALSE),"")</f>
        <v>44.45</v>
      </c>
      <c r="G899" s="32">
        <f>[1]ODBC!G899</f>
        <v>0</v>
      </c>
      <c r="H899" s="33">
        <f>SUM([1]ODBC!H899)</f>
        <v>45211</v>
      </c>
      <c r="I899" s="41" t="str">
        <f>'Vinyl cutting'!$B$2</f>
        <v>J36938</v>
      </c>
      <c r="J899" s="42">
        <f ca="1">(SUMIF('Freeform time and material'!$B$17:$B$30,B899,'Freeform time and material'!$G$17:$G$30)) +
(SUMIF('Vinyl cutting'!$B$17:$B$30,B899,'Vinyl cutting'!$G$17:$G$30)) +
(SUMIF('Vinyl cutting (2)'!$B$17:$B$30,B899,'Vinyl cutting (2)'!$G$17:$G$30)) +
(SUMIF('Apply vinyl graphics'!$B$17:$B$30,B899,'Apply vinyl graphics'!$G$17:$G$30)) +
(SUMIF('Apply vinyl graphics (2)'!$B$17:$B$30,B899,'Apply vinyl graphics (2)'!$G$17:$G$30)) +
(SUMIF('Alum pan sign'!$B$17:$B$30,B899,'Alum pan sign'!$G$17:$G$30)) +
(SUMIF('Alum pan sign (2)'!$B$17:$B$30,B899,'Alum pan sign (2)'!$G$17:$G$30)) +
(SUMIF('Economy pan sign'!$B$17:$B$30,B899,'Economy pan sign'!$G$17:$G$30)) +
(SUMIF('Post and panel sign'!$B$17:$B$30,B899,'Post and panel sign'!$G$17:$G$30)) +
(SUMIF('Post and panel sign (2)'!$B$17:$B$30,B899,'Post and panel sign (2)'!$G$17:$G$30)) +
(SUMIF('Flat panels only'!$B$17:$B$30,B899,'Flat panels only'!$G$17:$G$30)) +
(SUMIF('Flat panels only (2)'!$B$17:$B$30,B899,'Flat panels only (2)'!$G$17:$G$30)) +
(SUMIF('Routed panel shapes'!$B$18:$B$31,B899,'Routed panel shapes'!$G$18:$G$31)) +
(SUMIF('Routed panel shapes (2)'!$B$18:$B$31,B899,'Routed panel shapes (2)'!$G$18:$G$31)) +
(SUMIF('Routed face only'!$B$17:$B$30,B899,'Routed face only'!$G$17:$G$30)) +
(SUMIF('Routed face only (2)'!$B$17:$B$30,B899,'Routed face only (2)'!$G$17:$G$30)) +
(SUMIF('Routed alum faces letters'!$B$17:$B$30,B899,'Routed alum faces letters'!$G$17:$G$30)) +
(SUMIF('Routed alum faces letters (2)'!$B$17:$B$30,B899,'Routed alum faces letters (2)'!$G$17:$G$30)) +
(SUMIF('Routed push through acrylic'!$B$17:$B$30,B899,'Routed push through acrylic'!$G$17:$G$30)) +
(SUMIF('Routed push through acrylic (2)'!$B$17:$B$30,B899,'Routed push through acrylic (2)'!$G$17:$G$30)) +
(SUMIF('Sf routed cabinet'!$B$17:$B$30,B899,'Sf routed cabinet'!$G$17:$G$30)) +
(SUMIF('Sf routed cabinet (2)'!$B$17:$B$30,B899,'Sf routed cabinet (2)'!$G$17:$G$30)) +
(SUMIF('Df routed cabinet'!$B$17:$B$30,B899,'Df routed cabinet'!$G$17:$G$30)) +
(SUMIF('Df routed cabinet (2)'!$B$17:$B$30,B899,'Df routed cabinet (2)'!$G$17:$G$30)) +
(SUMIF('Sf acrylic cabinet'!$B$17:$B$30,B899,'Sf acrylic cabinet'!$G$17:$G$30)) +
(SUMIF('Sf acrylic cabinet (2)'!$B$17:$B$30,B899,'Sf acrylic cabinet (2)'!$G$17:$G$30)) +
(SUMIF('Economy Sf acrylic'!$B$17:$B$30,B899,'Economy Sf acrylic'!$G$17:$G$30)) +
(SUMIF('Df acrylic cabinet'!$B$17:$B$30,B899,'Df acrylic cabinet'!$G$17:$G$30)) +
(SUMIF('Df acrylic cabinet (2)'!$B$17:$B$30,B899,'Df acrylic cabinet (2)'!$G$17:$G$30)) +
(SUMIF('Sf flex cabinet'!$B$17:$B$30,B899,'Sf flex cabinet'!$G$17:$G$30)) +
(SUMIF('Sf flex cabinet (2)'!$B$17:$B$30,B899,'Sf flex cabinet (2)'!$G$17:$G$30)) +
(SUMIF('Df flex cabinet'!$B$17:$B$36,B899,'Df flex cabinet'!$G$17:$G$36)) +
(SUMIF('Df flex cabinet (2)'!$B$17:$B$36,B899,'Df flex cabinet (2)'!$G$17:$G$36)) +
(SUMIF('Pole cover'!$B$17:$B$30,B899,'Pole cover'!$G$17:$G$30)) +
(SUMIF('Pole cover (2)'!$B$17:$B$30,B899,'Pole cover (2)'!$G$17:$G$30)) +
(SUMIF('Structural Steel Fab'!$B$17:$B$29,B899,'Structural Steel Fab'!$G$17:$G$29)) +
(SUMIF(Reveal!$B$17:$B$30,B899,Reveal!$G$17:$G$30)) +
(SUMIF('Reveal (2)'!$B$17:$B$30,B899,'Reveal (2)'!$G$17:$G$30)) +
(SUMIF('Crown cove top'!$B$17:$B$30,B899,'Crown cove top'!$G$17:$G$30)) +
(SUMIF('EMC assembly'!$B$17:$B$30,B899,'EMC assembly'!$G$17:$G$30)) +
(SUMIF(Crating!$B$17:$B$29,B899,Crating!$G$17:$G$29)) +
(SUMIF('LED wiring'!$B$17:$B$30,B899,'LED wiring'!$G$17:$G$30)) +
(SUMIF('Changeable copy face'!$B$17:$B$30,B899,'Changeable copy face'!$G$17:$G$30)) +
(SUMIF('Flex face assembly'!$B$17:$B$30,B899,'Flex face assembly'!$G$17:$G$30)) +
(SUMIF('Routed face assembly'!$B$17:$B$30,B899,'Routed face assembly'!$G$17:$G$30)) +
(SUMIF('Paint calculation'!$B$17:$B$30,B899,'Paint calculation'!$G$17:$G$30)) +
(SUMIF('Trimcap letter face'!$B$17:$B$30,B899,'Trimcap letter face'!$G$17:$G$30)) +
(SUMIF('Trimcap letter face (2)'!$B$17:$B$30,B899,'Trimcap letter face (2)'!$G$17:$G$30)) +
(SUMIF('Channel letter fabrication'!$B$17:$B$30,B899,'Channel letter fabrication'!$G$17:$G$30)) +
(SUMIF('Channel letter fabrication (2)'!$B$17:$B$30,B899,'Channel letter fabrication (2)'!$G$17:$G$30))</f>
        <v>0</v>
      </c>
    </row>
    <row r="900" spans="1:10">
      <c r="A900" s="28" t="str">
        <f>[1]ODBC!$A900</f>
        <v>1" Lock Nut (steel)</v>
      </c>
      <c r="B900" s="29" t="str">
        <f>[1]ODBC!B900</f>
        <v>46697</v>
      </c>
      <c r="C900" s="30">
        <f>IFERROR(VLOOKUP($B900,[1]ODBC!$B:$H,2,FALSE),"")</f>
        <v>0.39300000000000002</v>
      </c>
      <c r="D900" s="30">
        <f>IFERROR(VLOOKUP($B900,[1]ODBC!$B:$H,3,FALSE),"")</f>
        <v>0.70699999999999996</v>
      </c>
      <c r="E900" s="30" t="str">
        <f>IFERROR(VLOOKUP($B900,[1]ODBC!$B:$H,4,FALSE),"")</f>
        <v>EA</v>
      </c>
      <c r="F900" s="31">
        <f>IFERROR(VLOOKUP($B900,[1]ODBC!$B:$H,5,FALSE),"")</f>
        <v>44.45</v>
      </c>
      <c r="G900" s="32">
        <f>[1]ODBC!G900</f>
        <v>0</v>
      </c>
      <c r="H900" s="33">
        <f>SUM([1]ODBC!H900)</f>
        <v>45034</v>
      </c>
      <c r="I900" s="41" t="str">
        <f>'Vinyl cutting'!$B$2</f>
        <v>J36938</v>
      </c>
      <c r="J900" s="42">
        <f ca="1">(SUMIF('Freeform time and material'!$B$17:$B$30,B900,'Freeform time and material'!$G$17:$G$30)) +
(SUMIF('Vinyl cutting'!$B$17:$B$30,B900,'Vinyl cutting'!$G$17:$G$30)) +
(SUMIF('Vinyl cutting (2)'!$B$17:$B$30,B900,'Vinyl cutting (2)'!$G$17:$G$30)) +
(SUMIF('Apply vinyl graphics'!$B$17:$B$30,B900,'Apply vinyl graphics'!$G$17:$G$30)) +
(SUMIF('Apply vinyl graphics (2)'!$B$17:$B$30,B900,'Apply vinyl graphics (2)'!$G$17:$G$30)) +
(SUMIF('Alum pan sign'!$B$17:$B$30,B900,'Alum pan sign'!$G$17:$G$30)) +
(SUMIF('Alum pan sign (2)'!$B$17:$B$30,B900,'Alum pan sign (2)'!$G$17:$G$30)) +
(SUMIF('Economy pan sign'!$B$17:$B$30,B900,'Economy pan sign'!$G$17:$G$30)) +
(SUMIF('Post and panel sign'!$B$17:$B$30,B900,'Post and panel sign'!$G$17:$G$30)) +
(SUMIF('Post and panel sign (2)'!$B$17:$B$30,B900,'Post and panel sign (2)'!$G$17:$G$30)) +
(SUMIF('Flat panels only'!$B$17:$B$30,B900,'Flat panels only'!$G$17:$G$30)) +
(SUMIF('Flat panels only (2)'!$B$17:$B$30,B900,'Flat panels only (2)'!$G$17:$G$30)) +
(SUMIF('Routed panel shapes'!$B$18:$B$31,B900,'Routed panel shapes'!$G$18:$G$31)) +
(SUMIF('Routed panel shapes (2)'!$B$18:$B$31,B900,'Routed panel shapes (2)'!$G$18:$G$31)) +
(SUMIF('Routed face only'!$B$17:$B$30,B900,'Routed face only'!$G$17:$G$30)) +
(SUMIF('Routed face only (2)'!$B$17:$B$30,B900,'Routed face only (2)'!$G$17:$G$30)) +
(SUMIF('Routed alum faces letters'!$B$17:$B$30,B900,'Routed alum faces letters'!$G$17:$G$30)) +
(SUMIF('Routed alum faces letters (2)'!$B$17:$B$30,B900,'Routed alum faces letters (2)'!$G$17:$G$30)) +
(SUMIF('Routed push through acrylic'!$B$17:$B$30,B900,'Routed push through acrylic'!$G$17:$G$30)) +
(SUMIF('Routed push through acrylic (2)'!$B$17:$B$30,B900,'Routed push through acrylic (2)'!$G$17:$G$30)) +
(SUMIF('Sf routed cabinet'!$B$17:$B$30,B900,'Sf routed cabinet'!$G$17:$G$30)) +
(SUMIF('Sf routed cabinet (2)'!$B$17:$B$30,B900,'Sf routed cabinet (2)'!$G$17:$G$30)) +
(SUMIF('Df routed cabinet'!$B$17:$B$30,B900,'Df routed cabinet'!$G$17:$G$30)) +
(SUMIF('Df routed cabinet (2)'!$B$17:$B$30,B900,'Df routed cabinet (2)'!$G$17:$G$30)) +
(SUMIF('Sf acrylic cabinet'!$B$17:$B$30,B900,'Sf acrylic cabinet'!$G$17:$G$30)) +
(SUMIF('Sf acrylic cabinet (2)'!$B$17:$B$30,B900,'Sf acrylic cabinet (2)'!$G$17:$G$30)) +
(SUMIF('Economy Sf acrylic'!$B$17:$B$30,B900,'Economy Sf acrylic'!$G$17:$G$30)) +
(SUMIF('Df acrylic cabinet'!$B$17:$B$30,B900,'Df acrylic cabinet'!$G$17:$G$30)) +
(SUMIF('Df acrylic cabinet (2)'!$B$17:$B$30,B900,'Df acrylic cabinet (2)'!$G$17:$G$30)) +
(SUMIF('Sf flex cabinet'!$B$17:$B$30,B900,'Sf flex cabinet'!$G$17:$G$30)) +
(SUMIF('Sf flex cabinet (2)'!$B$17:$B$30,B900,'Sf flex cabinet (2)'!$G$17:$G$30)) +
(SUMIF('Df flex cabinet'!$B$17:$B$36,B900,'Df flex cabinet'!$G$17:$G$36)) +
(SUMIF('Df flex cabinet (2)'!$B$17:$B$36,B900,'Df flex cabinet (2)'!$G$17:$G$36)) +
(SUMIF('Pole cover'!$B$17:$B$30,B900,'Pole cover'!$G$17:$G$30)) +
(SUMIF('Pole cover (2)'!$B$17:$B$30,B900,'Pole cover (2)'!$G$17:$G$30)) +
(SUMIF('Structural Steel Fab'!$B$17:$B$29,B900,'Structural Steel Fab'!$G$17:$G$29)) +
(SUMIF(Reveal!$B$17:$B$30,B900,Reveal!$G$17:$G$30)) +
(SUMIF('Reveal (2)'!$B$17:$B$30,B900,'Reveal (2)'!$G$17:$G$30)) +
(SUMIF('Crown cove top'!$B$17:$B$30,B900,'Crown cove top'!$G$17:$G$30)) +
(SUMIF('EMC assembly'!$B$17:$B$30,B900,'EMC assembly'!$G$17:$G$30)) +
(SUMIF(Crating!$B$17:$B$29,B900,Crating!$G$17:$G$29)) +
(SUMIF('LED wiring'!$B$17:$B$30,B900,'LED wiring'!$G$17:$G$30)) +
(SUMIF('Changeable copy face'!$B$17:$B$30,B900,'Changeable copy face'!$G$17:$G$30)) +
(SUMIF('Flex face assembly'!$B$17:$B$30,B900,'Flex face assembly'!$G$17:$G$30)) +
(SUMIF('Routed face assembly'!$B$17:$B$30,B900,'Routed face assembly'!$G$17:$G$30)) +
(SUMIF('Paint calculation'!$B$17:$B$30,B900,'Paint calculation'!$G$17:$G$30)) +
(SUMIF('Trimcap letter face'!$B$17:$B$30,B900,'Trimcap letter face'!$G$17:$G$30)) +
(SUMIF('Trimcap letter face (2)'!$B$17:$B$30,B900,'Trimcap letter face (2)'!$G$17:$G$30)) +
(SUMIF('Channel letter fabrication'!$B$17:$B$30,B900,'Channel letter fabrication'!$G$17:$G$30)) +
(SUMIF('Channel letter fabrication (2)'!$B$17:$B$30,B900,'Channel letter fabrication (2)'!$G$17:$G$30))</f>
        <v>0</v>
      </c>
    </row>
    <row r="901" spans="1:10">
      <c r="A901" s="28" t="str">
        <f>[1]ODBC!$A901</f>
        <v>1" PVC 90 Degree "L"</v>
      </c>
      <c r="B901" s="29" t="str">
        <f>[1]ODBC!B901</f>
        <v>46705</v>
      </c>
      <c r="C901" s="30">
        <f>IFERROR(VLOOKUP($B901,[1]ODBC!$B:$H,2,FALSE),"")</f>
        <v>1.1100000000000001</v>
      </c>
      <c r="D901" s="30">
        <f>IFERROR(VLOOKUP($B901,[1]ODBC!$B:$H,3,FALSE),"")</f>
        <v>1.998</v>
      </c>
      <c r="E901" s="30" t="str">
        <f>IFERROR(VLOOKUP($B901,[1]ODBC!$B:$H,4,FALSE),"")</f>
        <v>EA</v>
      </c>
      <c r="F901" s="31">
        <f>IFERROR(VLOOKUP($B901,[1]ODBC!$B:$H,5,FALSE),"")</f>
        <v>44.45</v>
      </c>
      <c r="G901" s="32">
        <f>[1]ODBC!G901</f>
        <v>0</v>
      </c>
      <c r="H901" s="33">
        <f>SUM([1]ODBC!H901)</f>
        <v>0</v>
      </c>
      <c r="I901" s="41" t="str">
        <f>'Vinyl cutting'!$B$2</f>
        <v>J36938</v>
      </c>
      <c r="J901" s="42">
        <f ca="1">(SUMIF('Freeform time and material'!$B$17:$B$30,B901,'Freeform time and material'!$G$17:$G$30)) +
(SUMIF('Vinyl cutting'!$B$17:$B$30,B901,'Vinyl cutting'!$G$17:$G$30)) +
(SUMIF('Vinyl cutting (2)'!$B$17:$B$30,B901,'Vinyl cutting (2)'!$G$17:$G$30)) +
(SUMIF('Apply vinyl graphics'!$B$17:$B$30,B901,'Apply vinyl graphics'!$G$17:$G$30)) +
(SUMIF('Apply vinyl graphics (2)'!$B$17:$B$30,B901,'Apply vinyl graphics (2)'!$G$17:$G$30)) +
(SUMIF('Alum pan sign'!$B$17:$B$30,B901,'Alum pan sign'!$G$17:$G$30)) +
(SUMIF('Alum pan sign (2)'!$B$17:$B$30,B901,'Alum pan sign (2)'!$G$17:$G$30)) +
(SUMIF('Economy pan sign'!$B$17:$B$30,B901,'Economy pan sign'!$G$17:$G$30)) +
(SUMIF('Post and panel sign'!$B$17:$B$30,B901,'Post and panel sign'!$G$17:$G$30)) +
(SUMIF('Post and panel sign (2)'!$B$17:$B$30,B901,'Post and panel sign (2)'!$G$17:$G$30)) +
(SUMIF('Flat panels only'!$B$17:$B$30,B901,'Flat panels only'!$G$17:$G$30)) +
(SUMIF('Flat panels only (2)'!$B$17:$B$30,B901,'Flat panels only (2)'!$G$17:$G$30)) +
(SUMIF('Routed panel shapes'!$B$18:$B$31,B901,'Routed panel shapes'!$G$18:$G$31)) +
(SUMIF('Routed panel shapes (2)'!$B$18:$B$31,B901,'Routed panel shapes (2)'!$G$18:$G$31)) +
(SUMIF('Routed face only'!$B$17:$B$30,B901,'Routed face only'!$G$17:$G$30)) +
(SUMIF('Routed face only (2)'!$B$17:$B$30,B901,'Routed face only (2)'!$G$17:$G$30)) +
(SUMIF('Routed alum faces letters'!$B$17:$B$30,B901,'Routed alum faces letters'!$G$17:$G$30)) +
(SUMIF('Routed alum faces letters (2)'!$B$17:$B$30,B901,'Routed alum faces letters (2)'!$G$17:$G$30)) +
(SUMIF('Routed push through acrylic'!$B$17:$B$30,B901,'Routed push through acrylic'!$G$17:$G$30)) +
(SUMIF('Routed push through acrylic (2)'!$B$17:$B$30,B901,'Routed push through acrylic (2)'!$G$17:$G$30)) +
(SUMIF('Sf routed cabinet'!$B$17:$B$30,B901,'Sf routed cabinet'!$G$17:$G$30)) +
(SUMIF('Sf routed cabinet (2)'!$B$17:$B$30,B901,'Sf routed cabinet (2)'!$G$17:$G$30)) +
(SUMIF('Df routed cabinet'!$B$17:$B$30,B901,'Df routed cabinet'!$G$17:$G$30)) +
(SUMIF('Df routed cabinet (2)'!$B$17:$B$30,B901,'Df routed cabinet (2)'!$G$17:$G$30)) +
(SUMIF('Sf acrylic cabinet'!$B$17:$B$30,B901,'Sf acrylic cabinet'!$G$17:$G$30)) +
(SUMIF('Sf acrylic cabinet (2)'!$B$17:$B$30,B901,'Sf acrylic cabinet (2)'!$G$17:$G$30)) +
(SUMIF('Economy Sf acrylic'!$B$17:$B$30,B901,'Economy Sf acrylic'!$G$17:$G$30)) +
(SUMIF('Df acrylic cabinet'!$B$17:$B$30,B901,'Df acrylic cabinet'!$G$17:$G$30)) +
(SUMIF('Df acrylic cabinet (2)'!$B$17:$B$30,B901,'Df acrylic cabinet (2)'!$G$17:$G$30)) +
(SUMIF('Sf flex cabinet'!$B$17:$B$30,B901,'Sf flex cabinet'!$G$17:$G$30)) +
(SUMIF('Sf flex cabinet (2)'!$B$17:$B$30,B901,'Sf flex cabinet (2)'!$G$17:$G$30)) +
(SUMIF('Df flex cabinet'!$B$17:$B$36,B901,'Df flex cabinet'!$G$17:$G$36)) +
(SUMIF('Df flex cabinet (2)'!$B$17:$B$36,B901,'Df flex cabinet (2)'!$G$17:$G$36)) +
(SUMIF('Pole cover'!$B$17:$B$30,B901,'Pole cover'!$G$17:$G$30)) +
(SUMIF('Pole cover (2)'!$B$17:$B$30,B901,'Pole cover (2)'!$G$17:$G$30)) +
(SUMIF('Structural Steel Fab'!$B$17:$B$29,B901,'Structural Steel Fab'!$G$17:$G$29)) +
(SUMIF(Reveal!$B$17:$B$30,B901,Reveal!$G$17:$G$30)) +
(SUMIF('Reveal (2)'!$B$17:$B$30,B901,'Reveal (2)'!$G$17:$G$30)) +
(SUMIF('Crown cove top'!$B$17:$B$30,B901,'Crown cove top'!$G$17:$G$30)) +
(SUMIF('EMC assembly'!$B$17:$B$30,B901,'EMC assembly'!$G$17:$G$30)) +
(SUMIF(Crating!$B$17:$B$29,B901,Crating!$G$17:$G$29)) +
(SUMIF('LED wiring'!$B$17:$B$30,B901,'LED wiring'!$G$17:$G$30)) +
(SUMIF('Changeable copy face'!$B$17:$B$30,B901,'Changeable copy face'!$G$17:$G$30)) +
(SUMIF('Flex face assembly'!$B$17:$B$30,B901,'Flex face assembly'!$G$17:$G$30)) +
(SUMIF('Routed face assembly'!$B$17:$B$30,B901,'Routed face assembly'!$G$17:$G$30)) +
(SUMIF('Paint calculation'!$B$17:$B$30,B901,'Paint calculation'!$G$17:$G$30)) +
(SUMIF('Trimcap letter face'!$B$17:$B$30,B901,'Trimcap letter face'!$G$17:$G$30)) +
(SUMIF('Trimcap letter face (2)'!$B$17:$B$30,B901,'Trimcap letter face (2)'!$G$17:$G$30)) +
(SUMIF('Channel letter fabrication'!$B$17:$B$30,B901,'Channel letter fabrication'!$G$17:$G$30)) +
(SUMIF('Channel letter fabrication (2)'!$B$17:$B$30,B901,'Channel letter fabrication (2)'!$G$17:$G$30))</f>
        <v>0</v>
      </c>
    </row>
    <row r="902" spans="1:10">
      <c r="A902" s="28" t="str">
        <f>[1]ODBC!$A902</f>
        <v>1" PVC Adaptor</v>
      </c>
      <c r="B902" s="29" t="str">
        <f>[1]ODBC!B902</f>
        <v>46710</v>
      </c>
      <c r="C902" s="30">
        <f>IFERROR(VLOOKUP($B902,[1]ODBC!$B:$H,2,FALSE),"")</f>
        <v>0.749</v>
      </c>
      <c r="D902" s="30">
        <f>IFERROR(VLOOKUP($B902,[1]ODBC!$B:$H,3,FALSE),"")</f>
        <v>1.3480000000000001</v>
      </c>
      <c r="E902" s="30" t="str">
        <f>IFERROR(VLOOKUP($B902,[1]ODBC!$B:$H,4,FALSE),"")</f>
        <v>EA</v>
      </c>
      <c r="F902" s="31">
        <f>IFERROR(VLOOKUP($B902,[1]ODBC!$B:$H,5,FALSE),"")</f>
        <v>44.45</v>
      </c>
      <c r="G902" s="32">
        <f>[1]ODBC!G902</f>
        <v>0</v>
      </c>
      <c r="H902" s="33">
        <f>SUM([1]ODBC!H902)</f>
        <v>0</v>
      </c>
      <c r="I902" s="41" t="str">
        <f>'Vinyl cutting'!$B$2</f>
        <v>J36938</v>
      </c>
      <c r="J902" s="42">
        <f ca="1">(SUMIF('Freeform time and material'!$B$17:$B$30,B902,'Freeform time and material'!$G$17:$G$30)) +
(SUMIF('Vinyl cutting'!$B$17:$B$30,B902,'Vinyl cutting'!$G$17:$G$30)) +
(SUMIF('Vinyl cutting (2)'!$B$17:$B$30,B902,'Vinyl cutting (2)'!$G$17:$G$30)) +
(SUMIF('Apply vinyl graphics'!$B$17:$B$30,B902,'Apply vinyl graphics'!$G$17:$G$30)) +
(SUMIF('Apply vinyl graphics (2)'!$B$17:$B$30,B902,'Apply vinyl graphics (2)'!$G$17:$G$30)) +
(SUMIF('Alum pan sign'!$B$17:$B$30,B902,'Alum pan sign'!$G$17:$G$30)) +
(SUMIF('Alum pan sign (2)'!$B$17:$B$30,B902,'Alum pan sign (2)'!$G$17:$G$30)) +
(SUMIF('Economy pan sign'!$B$17:$B$30,B902,'Economy pan sign'!$G$17:$G$30)) +
(SUMIF('Post and panel sign'!$B$17:$B$30,B902,'Post and panel sign'!$G$17:$G$30)) +
(SUMIF('Post and panel sign (2)'!$B$17:$B$30,B902,'Post and panel sign (2)'!$G$17:$G$30)) +
(SUMIF('Flat panels only'!$B$17:$B$30,B902,'Flat panels only'!$G$17:$G$30)) +
(SUMIF('Flat panels only (2)'!$B$17:$B$30,B902,'Flat panels only (2)'!$G$17:$G$30)) +
(SUMIF('Routed panel shapes'!$B$18:$B$31,B902,'Routed panel shapes'!$G$18:$G$31)) +
(SUMIF('Routed panel shapes (2)'!$B$18:$B$31,B902,'Routed panel shapes (2)'!$G$18:$G$31)) +
(SUMIF('Routed face only'!$B$17:$B$30,B902,'Routed face only'!$G$17:$G$30)) +
(SUMIF('Routed face only (2)'!$B$17:$B$30,B902,'Routed face only (2)'!$G$17:$G$30)) +
(SUMIF('Routed alum faces letters'!$B$17:$B$30,B902,'Routed alum faces letters'!$G$17:$G$30)) +
(SUMIF('Routed alum faces letters (2)'!$B$17:$B$30,B902,'Routed alum faces letters (2)'!$G$17:$G$30)) +
(SUMIF('Routed push through acrylic'!$B$17:$B$30,B902,'Routed push through acrylic'!$G$17:$G$30)) +
(SUMIF('Routed push through acrylic (2)'!$B$17:$B$30,B902,'Routed push through acrylic (2)'!$G$17:$G$30)) +
(SUMIF('Sf routed cabinet'!$B$17:$B$30,B902,'Sf routed cabinet'!$G$17:$G$30)) +
(SUMIF('Sf routed cabinet (2)'!$B$17:$B$30,B902,'Sf routed cabinet (2)'!$G$17:$G$30)) +
(SUMIF('Df routed cabinet'!$B$17:$B$30,B902,'Df routed cabinet'!$G$17:$G$30)) +
(SUMIF('Df routed cabinet (2)'!$B$17:$B$30,B902,'Df routed cabinet (2)'!$G$17:$G$30)) +
(SUMIF('Sf acrylic cabinet'!$B$17:$B$30,B902,'Sf acrylic cabinet'!$G$17:$G$30)) +
(SUMIF('Sf acrylic cabinet (2)'!$B$17:$B$30,B902,'Sf acrylic cabinet (2)'!$G$17:$G$30)) +
(SUMIF('Economy Sf acrylic'!$B$17:$B$30,B902,'Economy Sf acrylic'!$G$17:$G$30)) +
(SUMIF('Df acrylic cabinet'!$B$17:$B$30,B902,'Df acrylic cabinet'!$G$17:$G$30)) +
(SUMIF('Df acrylic cabinet (2)'!$B$17:$B$30,B902,'Df acrylic cabinet (2)'!$G$17:$G$30)) +
(SUMIF('Sf flex cabinet'!$B$17:$B$30,B902,'Sf flex cabinet'!$G$17:$G$30)) +
(SUMIF('Sf flex cabinet (2)'!$B$17:$B$30,B902,'Sf flex cabinet (2)'!$G$17:$G$30)) +
(SUMIF('Df flex cabinet'!$B$17:$B$36,B902,'Df flex cabinet'!$G$17:$G$36)) +
(SUMIF('Df flex cabinet (2)'!$B$17:$B$36,B902,'Df flex cabinet (2)'!$G$17:$G$36)) +
(SUMIF('Pole cover'!$B$17:$B$30,B902,'Pole cover'!$G$17:$G$30)) +
(SUMIF('Pole cover (2)'!$B$17:$B$30,B902,'Pole cover (2)'!$G$17:$G$30)) +
(SUMIF('Structural Steel Fab'!$B$17:$B$29,B902,'Structural Steel Fab'!$G$17:$G$29)) +
(SUMIF(Reveal!$B$17:$B$30,B902,Reveal!$G$17:$G$30)) +
(SUMIF('Reveal (2)'!$B$17:$B$30,B902,'Reveal (2)'!$G$17:$G$30)) +
(SUMIF('Crown cove top'!$B$17:$B$30,B902,'Crown cove top'!$G$17:$G$30)) +
(SUMIF('EMC assembly'!$B$17:$B$30,B902,'EMC assembly'!$G$17:$G$30)) +
(SUMIF(Crating!$B$17:$B$29,B902,Crating!$G$17:$G$29)) +
(SUMIF('LED wiring'!$B$17:$B$30,B902,'LED wiring'!$G$17:$G$30)) +
(SUMIF('Changeable copy face'!$B$17:$B$30,B902,'Changeable copy face'!$G$17:$G$30)) +
(SUMIF('Flex face assembly'!$B$17:$B$30,B902,'Flex face assembly'!$G$17:$G$30)) +
(SUMIF('Routed face assembly'!$B$17:$B$30,B902,'Routed face assembly'!$G$17:$G$30)) +
(SUMIF('Paint calculation'!$B$17:$B$30,B902,'Paint calculation'!$G$17:$G$30)) +
(SUMIF('Trimcap letter face'!$B$17:$B$30,B902,'Trimcap letter face'!$G$17:$G$30)) +
(SUMIF('Trimcap letter face (2)'!$B$17:$B$30,B902,'Trimcap letter face (2)'!$G$17:$G$30)) +
(SUMIF('Channel letter fabrication'!$B$17:$B$30,B902,'Channel letter fabrication'!$G$17:$G$30)) +
(SUMIF('Channel letter fabrication (2)'!$B$17:$B$30,B902,'Channel letter fabrication (2)'!$G$17:$G$30))</f>
        <v>0</v>
      </c>
    </row>
    <row r="903" spans="1:10">
      <c r="A903" s="28" t="str">
        <f>[1]ODBC!$A903</f>
        <v>1" PVC Sched 40</v>
      </c>
      <c r="B903" s="29" t="str">
        <f>[1]ODBC!B903</f>
        <v>46715</v>
      </c>
      <c r="C903" s="30">
        <f>IFERROR(VLOOKUP($B903,[1]ODBC!$B:$H,2,FALSE),"")</f>
        <v>1.1459999999999999</v>
      </c>
      <c r="D903" s="30">
        <f>IFERROR(VLOOKUP($B903,[1]ODBC!$B:$H,3,FALSE),"")</f>
        <v>2.0630000000000002</v>
      </c>
      <c r="E903" s="30" t="str">
        <f>IFERROR(VLOOKUP($B903,[1]ODBC!$B:$H,4,FALSE),"")</f>
        <v>FT</v>
      </c>
      <c r="F903" s="31">
        <f>IFERROR(VLOOKUP($B903,[1]ODBC!$B:$H,5,FALSE),"")</f>
        <v>44.45</v>
      </c>
      <c r="G903" s="32">
        <f>[1]ODBC!G903</f>
        <v>0</v>
      </c>
      <c r="H903" s="33">
        <f>SUM([1]ODBC!H903)</f>
        <v>45825</v>
      </c>
      <c r="I903" s="41" t="str">
        <f>'Vinyl cutting'!$B$2</f>
        <v>J36938</v>
      </c>
      <c r="J903" s="42">
        <f ca="1">(SUMIF('Freeform time and material'!$B$17:$B$30,B903,'Freeform time and material'!$G$17:$G$30)) +
(SUMIF('Vinyl cutting'!$B$17:$B$30,B903,'Vinyl cutting'!$G$17:$G$30)) +
(SUMIF('Vinyl cutting (2)'!$B$17:$B$30,B903,'Vinyl cutting (2)'!$G$17:$G$30)) +
(SUMIF('Apply vinyl graphics'!$B$17:$B$30,B903,'Apply vinyl graphics'!$G$17:$G$30)) +
(SUMIF('Apply vinyl graphics (2)'!$B$17:$B$30,B903,'Apply vinyl graphics (2)'!$G$17:$G$30)) +
(SUMIF('Alum pan sign'!$B$17:$B$30,B903,'Alum pan sign'!$G$17:$G$30)) +
(SUMIF('Alum pan sign (2)'!$B$17:$B$30,B903,'Alum pan sign (2)'!$G$17:$G$30)) +
(SUMIF('Economy pan sign'!$B$17:$B$30,B903,'Economy pan sign'!$G$17:$G$30)) +
(SUMIF('Post and panel sign'!$B$17:$B$30,B903,'Post and panel sign'!$G$17:$G$30)) +
(SUMIF('Post and panel sign (2)'!$B$17:$B$30,B903,'Post and panel sign (2)'!$G$17:$G$30)) +
(SUMIF('Flat panels only'!$B$17:$B$30,B903,'Flat panels only'!$G$17:$G$30)) +
(SUMIF('Flat panels only (2)'!$B$17:$B$30,B903,'Flat panels only (2)'!$G$17:$G$30)) +
(SUMIF('Routed panel shapes'!$B$18:$B$31,B903,'Routed panel shapes'!$G$18:$G$31)) +
(SUMIF('Routed panel shapes (2)'!$B$18:$B$31,B903,'Routed panel shapes (2)'!$G$18:$G$31)) +
(SUMIF('Routed face only'!$B$17:$B$30,B903,'Routed face only'!$G$17:$G$30)) +
(SUMIF('Routed face only (2)'!$B$17:$B$30,B903,'Routed face only (2)'!$G$17:$G$30)) +
(SUMIF('Routed alum faces letters'!$B$17:$B$30,B903,'Routed alum faces letters'!$G$17:$G$30)) +
(SUMIF('Routed alum faces letters (2)'!$B$17:$B$30,B903,'Routed alum faces letters (2)'!$G$17:$G$30)) +
(SUMIF('Routed push through acrylic'!$B$17:$B$30,B903,'Routed push through acrylic'!$G$17:$G$30)) +
(SUMIF('Routed push through acrylic (2)'!$B$17:$B$30,B903,'Routed push through acrylic (2)'!$G$17:$G$30)) +
(SUMIF('Sf routed cabinet'!$B$17:$B$30,B903,'Sf routed cabinet'!$G$17:$G$30)) +
(SUMIF('Sf routed cabinet (2)'!$B$17:$B$30,B903,'Sf routed cabinet (2)'!$G$17:$G$30)) +
(SUMIF('Df routed cabinet'!$B$17:$B$30,B903,'Df routed cabinet'!$G$17:$G$30)) +
(SUMIF('Df routed cabinet (2)'!$B$17:$B$30,B903,'Df routed cabinet (2)'!$G$17:$G$30)) +
(SUMIF('Sf acrylic cabinet'!$B$17:$B$30,B903,'Sf acrylic cabinet'!$G$17:$G$30)) +
(SUMIF('Sf acrylic cabinet (2)'!$B$17:$B$30,B903,'Sf acrylic cabinet (2)'!$G$17:$G$30)) +
(SUMIF('Economy Sf acrylic'!$B$17:$B$30,B903,'Economy Sf acrylic'!$G$17:$G$30)) +
(SUMIF('Df acrylic cabinet'!$B$17:$B$30,B903,'Df acrylic cabinet'!$G$17:$G$30)) +
(SUMIF('Df acrylic cabinet (2)'!$B$17:$B$30,B903,'Df acrylic cabinet (2)'!$G$17:$G$30)) +
(SUMIF('Sf flex cabinet'!$B$17:$B$30,B903,'Sf flex cabinet'!$G$17:$G$30)) +
(SUMIF('Sf flex cabinet (2)'!$B$17:$B$30,B903,'Sf flex cabinet (2)'!$G$17:$G$30)) +
(SUMIF('Df flex cabinet'!$B$17:$B$36,B903,'Df flex cabinet'!$G$17:$G$36)) +
(SUMIF('Df flex cabinet (2)'!$B$17:$B$36,B903,'Df flex cabinet (2)'!$G$17:$G$36)) +
(SUMIF('Pole cover'!$B$17:$B$30,B903,'Pole cover'!$G$17:$G$30)) +
(SUMIF('Pole cover (2)'!$B$17:$B$30,B903,'Pole cover (2)'!$G$17:$G$30)) +
(SUMIF('Structural Steel Fab'!$B$17:$B$29,B903,'Structural Steel Fab'!$G$17:$G$29)) +
(SUMIF(Reveal!$B$17:$B$30,B903,Reveal!$G$17:$G$30)) +
(SUMIF('Reveal (2)'!$B$17:$B$30,B903,'Reveal (2)'!$G$17:$G$30)) +
(SUMIF('Crown cove top'!$B$17:$B$30,B903,'Crown cove top'!$G$17:$G$30)) +
(SUMIF('EMC assembly'!$B$17:$B$30,B903,'EMC assembly'!$G$17:$G$30)) +
(SUMIF(Crating!$B$17:$B$29,B903,Crating!$G$17:$G$29)) +
(SUMIF('LED wiring'!$B$17:$B$30,B903,'LED wiring'!$G$17:$G$30)) +
(SUMIF('Changeable copy face'!$B$17:$B$30,B903,'Changeable copy face'!$G$17:$G$30)) +
(SUMIF('Flex face assembly'!$B$17:$B$30,B903,'Flex face assembly'!$G$17:$G$30)) +
(SUMIF('Routed face assembly'!$B$17:$B$30,B903,'Routed face assembly'!$G$17:$G$30)) +
(SUMIF('Paint calculation'!$B$17:$B$30,B903,'Paint calculation'!$G$17:$G$30)) +
(SUMIF('Trimcap letter face'!$B$17:$B$30,B903,'Trimcap letter face'!$G$17:$G$30)) +
(SUMIF('Trimcap letter face (2)'!$B$17:$B$30,B903,'Trimcap letter face (2)'!$G$17:$G$30)) +
(SUMIF('Channel letter fabrication'!$B$17:$B$30,B903,'Channel letter fabrication'!$G$17:$G$30)) +
(SUMIF('Channel letter fabrication (2)'!$B$17:$B$30,B903,'Channel letter fabrication (2)'!$G$17:$G$30))</f>
        <v>0</v>
      </c>
    </row>
    <row r="904" spans="1:10">
      <c r="A904" s="28" t="str">
        <f>[1]ODBC!$A904</f>
        <v>1" PVC 90 Degree Sweep</v>
      </c>
      <c r="B904" s="29" t="str">
        <f>[1]ODBC!B904</f>
        <v>46725</v>
      </c>
      <c r="C904" s="30">
        <f>IFERROR(VLOOKUP($B904,[1]ODBC!$B:$H,2,FALSE),"")</f>
        <v>1.9910000000000001</v>
      </c>
      <c r="D904" s="30">
        <f>IFERROR(VLOOKUP($B904,[1]ODBC!$B:$H,3,FALSE),"")</f>
        <v>3.5840000000000001</v>
      </c>
      <c r="E904" s="30" t="str">
        <f>IFERROR(VLOOKUP($B904,[1]ODBC!$B:$H,4,FALSE),"")</f>
        <v>EA</v>
      </c>
      <c r="F904" s="31">
        <f>IFERROR(VLOOKUP($B904,[1]ODBC!$B:$H,5,FALSE),"")</f>
        <v>44.45</v>
      </c>
      <c r="G904" s="32">
        <f>[1]ODBC!G904</f>
        <v>0</v>
      </c>
      <c r="H904" s="33">
        <f>SUM([1]ODBC!H904)</f>
        <v>45686</v>
      </c>
      <c r="I904" s="41" t="str">
        <f>'Vinyl cutting'!$B$2</f>
        <v>J36938</v>
      </c>
      <c r="J904" s="42">
        <f ca="1">(SUMIF('Freeform time and material'!$B$17:$B$30,B904,'Freeform time and material'!$G$17:$G$30)) +
(SUMIF('Vinyl cutting'!$B$17:$B$30,B904,'Vinyl cutting'!$G$17:$G$30)) +
(SUMIF('Vinyl cutting (2)'!$B$17:$B$30,B904,'Vinyl cutting (2)'!$G$17:$G$30)) +
(SUMIF('Apply vinyl graphics'!$B$17:$B$30,B904,'Apply vinyl graphics'!$G$17:$G$30)) +
(SUMIF('Apply vinyl graphics (2)'!$B$17:$B$30,B904,'Apply vinyl graphics (2)'!$G$17:$G$30)) +
(SUMIF('Alum pan sign'!$B$17:$B$30,B904,'Alum pan sign'!$G$17:$G$30)) +
(SUMIF('Alum pan sign (2)'!$B$17:$B$30,B904,'Alum pan sign (2)'!$G$17:$G$30)) +
(SUMIF('Economy pan sign'!$B$17:$B$30,B904,'Economy pan sign'!$G$17:$G$30)) +
(SUMIF('Post and panel sign'!$B$17:$B$30,B904,'Post and panel sign'!$G$17:$G$30)) +
(SUMIF('Post and panel sign (2)'!$B$17:$B$30,B904,'Post and panel sign (2)'!$G$17:$G$30)) +
(SUMIF('Flat panels only'!$B$17:$B$30,B904,'Flat panels only'!$G$17:$G$30)) +
(SUMIF('Flat panels only (2)'!$B$17:$B$30,B904,'Flat panels only (2)'!$G$17:$G$30)) +
(SUMIF('Routed panel shapes'!$B$18:$B$31,B904,'Routed panel shapes'!$G$18:$G$31)) +
(SUMIF('Routed panel shapes (2)'!$B$18:$B$31,B904,'Routed panel shapes (2)'!$G$18:$G$31)) +
(SUMIF('Routed face only'!$B$17:$B$30,B904,'Routed face only'!$G$17:$G$30)) +
(SUMIF('Routed face only (2)'!$B$17:$B$30,B904,'Routed face only (2)'!$G$17:$G$30)) +
(SUMIF('Routed alum faces letters'!$B$17:$B$30,B904,'Routed alum faces letters'!$G$17:$G$30)) +
(SUMIF('Routed alum faces letters (2)'!$B$17:$B$30,B904,'Routed alum faces letters (2)'!$G$17:$G$30)) +
(SUMIF('Routed push through acrylic'!$B$17:$B$30,B904,'Routed push through acrylic'!$G$17:$G$30)) +
(SUMIF('Routed push through acrylic (2)'!$B$17:$B$30,B904,'Routed push through acrylic (2)'!$G$17:$G$30)) +
(SUMIF('Sf routed cabinet'!$B$17:$B$30,B904,'Sf routed cabinet'!$G$17:$G$30)) +
(SUMIF('Sf routed cabinet (2)'!$B$17:$B$30,B904,'Sf routed cabinet (2)'!$G$17:$G$30)) +
(SUMIF('Df routed cabinet'!$B$17:$B$30,B904,'Df routed cabinet'!$G$17:$G$30)) +
(SUMIF('Df routed cabinet (2)'!$B$17:$B$30,B904,'Df routed cabinet (2)'!$G$17:$G$30)) +
(SUMIF('Sf acrylic cabinet'!$B$17:$B$30,B904,'Sf acrylic cabinet'!$G$17:$G$30)) +
(SUMIF('Sf acrylic cabinet (2)'!$B$17:$B$30,B904,'Sf acrylic cabinet (2)'!$G$17:$G$30)) +
(SUMIF('Economy Sf acrylic'!$B$17:$B$30,B904,'Economy Sf acrylic'!$G$17:$G$30)) +
(SUMIF('Df acrylic cabinet'!$B$17:$B$30,B904,'Df acrylic cabinet'!$G$17:$G$30)) +
(SUMIF('Df acrylic cabinet (2)'!$B$17:$B$30,B904,'Df acrylic cabinet (2)'!$G$17:$G$30)) +
(SUMIF('Sf flex cabinet'!$B$17:$B$30,B904,'Sf flex cabinet'!$G$17:$G$30)) +
(SUMIF('Sf flex cabinet (2)'!$B$17:$B$30,B904,'Sf flex cabinet (2)'!$G$17:$G$30)) +
(SUMIF('Df flex cabinet'!$B$17:$B$36,B904,'Df flex cabinet'!$G$17:$G$36)) +
(SUMIF('Df flex cabinet (2)'!$B$17:$B$36,B904,'Df flex cabinet (2)'!$G$17:$G$36)) +
(SUMIF('Pole cover'!$B$17:$B$30,B904,'Pole cover'!$G$17:$G$30)) +
(SUMIF('Pole cover (2)'!$B$17:$B$30,B904,'Pole cover (2)'!$G$17:$G$30)) +
(SUMIF('Structural Steel Fab'!$B$17:$B$29,B904,'Structural Steel Fab'!$G$17:$G$29)) +
(SUMIF(Reveal!$B$17:$B$30,B904,Reveal!$G$17:$G$30)) +
(SUMIF('Reveal (2)'!$B$17:$B$30,B904,'Reveal (2)'!$G$17:$G$30)) +
(SUMIF('Crown cove top'!$B$17:$B$30,B904,'Crown cove top'!$G$17:$G$30)) +
(SUMIF('EMC assembly'!$B$17:$B$30,B904,'EMC assembly'!$G$17:$G$30)) +
(SUMIF(Crating!$B$17:$B$29,B904,Crating!$G$17:$G$29)) +
(SUMIF('LED wiring'!$B$17:$B$30,B904,'LED wiring'!$G$17:$G$30)) +
(SUMIF('Changeable copy face'!$B$17:$B$30,B904,'Changeable copy face'!$G$17:$G$30)) +
(SUMIF('Flex face assembly'!$B$17:$B$30,B904,'Flex face assembly'!$G$17:$G$30)) +
(SUMIF('Routed face assembly'!$B$17:$B$30,B904,'Routed face assembly'!$G$17:$G$30)) +
(SUMIF('Paint calculation'!$B$17:$B$30,B904,'Paint calculation'!$G$17:$G$30)) +
(SUMIF('Trimcap letter face'!$B$17:$B$30,B904,'Trimcap letter face'!$G$17:$G$30)) +
(SUMIF('Trimcap letter face (2)'!$B$17:$B$30,B904,'Trimcap letter face (2)'!$G$17:$G$30)) +
(SUMIF('Channel letter fabrication'!$B$17:$B$30,B904,'Channel letter fabrication'!$G$17:$G$30)) +
(SUMIF('Channel letter fabrication (2)'!$B$17:$B$30,B904,'Channel letter fabrication (2)'!$G$17:$G$30))</f>
        <v>0</v>
      </c>
    </row>
    <row r="905" spans="1:10">
      <c r="A905" s="28" t="str">
        <f>[1]ODBC!$A905</f>
        <v>1" PVC Coupling</v>
      </c>
      <c r="B905" s="29" t="str">
        <f>[1]ODBC!B905</f>
        <v>46730</v>
      </c>
      <c r="C905" s="30">
        <f>IFERROR(VLOOKUP($B905,[1]ODBC!$B:$H,2,FALSE),"")</f>
        <v>0.45800000000000002</v>
      </c>
      <c r="D905" s="30">
        <f>IFERROR(VLOOKUP($B905,[1]ODBC!$B:$H,3,FALSE),"")</f>
        <v>0.82399999999999995</v>
      </c>
      <c r="E905" s="30" t="str">
        <f>IFERROR(VLOOKUP($B905,[1]ODBC!$B:$H,4,FALSE),"")</f>
        <v>EA</v>
      </c>
      <c r="F905" s="31">
        <f>IFERROR(VLOOKUP($B905,[1]ODBC!$B:$H,5,FALSE),"")</f>
        <v>44.45</v>
      </c>
      <c r="G905" s="32">
        <f>[1]ODBC!G905</f>
        <v>0</v>
      </c>
      <c r="H905" s="33">
        <f>SUM([1]ODBC!H905)</f>
        <v>45153</v>
      </c>
      <c r="I905" s="41" t="str">
        <f>'Vinyl cutting'!$B$2</f>
        <v>J36938</v>
      </c>
      <c r="J905" s="42">
        <f ca="1">(SUMIF('Freeform time and material'!$B$17:$B$30,B905,'Freeform time and material'!$G$17:$G$30)) +
(SUMIF('Vinyl cutting'!$B$17:$B$30,B905,'Vinyl cutting'!$G$17:$G$30)) +
(SUMIF('Vinyl cutting (2)'!$B$17:$B$30,B905,'Vinyl cutting (2)'!$G$17:$G$30)) +
(SUMIF('Apply vinyl graphics'!$B$17:$B$30,B905,'Apply vinyl graphics'!$G$17:$G$30)) +
(SUMIF('Apply vinyl graphics (2)'!$B$17:$B$30,B905,'Apply vinyl graphics (2)'!$G$17:$G$30)) +
(SUMIF('Alum pan sign'!$B$17:$B$30,B905,'Alum pan sign'!$G$17:$G$30)) +
(SUMIF('Alum pan sign (2)'!$B$17:$B$30,B905,'Alum pan sign (2)'!$G$17:$G$30)) +
(SUMIF('Economy pan sign'!$B$17:$B$30,B905,'Economy pan sign'!$G$17:$G$30)) +
(SUMIF('Post and panel sign'!$B$17:$B$30,B905,'Post and panel sign'!$G$17:$G$30)) +
(SUMIF('Post and panel sign (2)'!$B$17:$B$30,B905,'Post and panel sign (2)'!$G$17:$G$30)) +
(SUMIF('Flat panels only'!$B$17:$B$30,B905,'Flat panels only'!$G$17:$G$30)) +
(SUMIF('Flat panels only (2)'!$B$17:$B$30,B905,'Flat panels only (2)'!$G$17:$G$30)) +
(SUMIF('Routed panel shapes'!$B$18:$B$31,B905,'Routed panel shapes'!$G$18:$G$31)) +
(SUMIF('Routed panel shapes (2)'!$B$18:$B$31,B905,'Routed panel shapes (2)'!$G$18:$G$31)) +
(SUMIF('Routed face only'!$B$17:$B$30,B905,'Routed face only'!$G$17:$G$30)) +
(SUMIF('Routed face only (2)'!$B$17:$B$30,B905,'Routed face only (2)'!$G$17:$G$30)) +
(SUMIF('Routed alum faces letters'!$B$17:$B$30,B905,'Routed alum faces letters'!$G$17:$G$30)) +
(SUMIF('Routed alum faces letters (2)'!$B$17:$B$30,B905,'Routed alum faces letters (2)'!$G$17:$G$30)) +
(SUMIF('Routed push through acrylic'!$B$17:$B$30,B905,'Routed push through acrylic'!$G$17:$G$30)) +
(SUMIF('Routed push through acrylic (2)'!$B$17:$B$30,B905,'Routed push through acrylic (2)'!$G$17:$G$30)) +
(SUMIF('Sf routed cabinet'!$B$17:$B$30,B905,'Sf routed cabinet'!$G$17:$G$30)) +
(SUMIF('Sf routed cabinet (2)'!$B$17:$B$30,B905,'Sf routed cabinet (2)'!$G$17:$G$30)) +
(SUMIF('Df routed cabinet'!$B$17:$B$30,B905,'Df routed cabinet'!$G$17:$G$30)) +
(SUMIF('Df routed cabinet (2)'!$B$17:$B$30,B905,'Df routed cabinet (2)'!$G$17:$G$30)) +
(SUMIF('Sf acrylic cabinet'!$B$17:$B$30,B905,'Sf acrylic cabinet'!$G$17:$G$30)) +
(SUMIF('Sf acrylic cabinet (2)'!$B$17:$B$30,B905,'Sf acrylic cabinet (2)'!$G$17:$G$30)) +
(SUMIF('Economy Sf acrylic'!$B$17:$B$30,B905,'Economy Sf acrylic'!$G$17:$G$30)) +
(SUMIF('Df acrylic cabinet'!$B$17:$B$30,B905,'Df acrylic cabinet'!$G$17:$G$30)) +
(SUMIF('Df acrylic cabinet (2)'!$B$17:$B$30,B905,'Df acrylic cabinet (2)'!$G$17:$G$30)) +
(SUMIF('Sf flex cabinet'!$B$17:$B$30,B905,'Sf flex cabinet'!$G$17:$G$30)) +
(SUMIF('Sf flex cabinet (2)'!$B$17:$B$30,B905,'Sf flex cabinet (2)'!$G$17:$G$30)) +
(SUMIF('Df flex cabinet'!$B$17:$B$36,B905,'Df flex cabinet'!$G$17:$G$36)) +
(SUMIF('Df flex cabinet (2)'!$B$17:$B$36,B905,'Df flex cabinet (2)'!$G$17:$G$36)) +
(SUMIF('Pole cover'!$B$17:$B$30,B905,'Pole cover'!$G$17:$G$30)) +
(SUMIF('Pole cover (2)'!$B$17:$B$30,B905,'Pole cover (2)'!$G$17:$G$30)) +
(SUMIF('Structural Steel Fab'!$B$17:$B$29,B905,'Structural Steel Fab'!$G$17:$G$29)) +
(SUMIF(Reveal!$B$17:$B$30,B905,Reveal!$G$17:$G$30)) +
(SUMIF('Reveal (2)'!$B$17:$B$30,B905,'Reveal (2)'!$G$17:$G$30)) +
(SUMIF('Crown cove top'!$B$17:$B$30,B905,'Crown cove top'!$G$17:$G$30)) +
(SUMIF('EMC assembly'!$B$17:$B$30,B905,'EMC assembly'!$G$17:$G$30)) +
(SUMIF(Crating!$B$17:$B$29,B905,Crating!$G$17:$G$29)) +
(SUMIF('LED wiring'!$B$17:$B$30,B905,'LED wiring'!$G$17:$G$30)) +
(SUMIF('Changeable copy face'!$B$17:$B$30,B905,'Changeable copy face'!$G$17:$G$30)) +
(SUMIF('Flex face assembly'!$B$17:$B$30,B905,'Flex face assembly'!$G$17:$G$30)) +
(SUMIF('Routed face assembly'!$B$17:$B$30,B905,'Routed face assembly'!$G$17:$G$30)) +
(SUMIF('Paint calculation'!$B$17:$B$30,B905,'Paint calculation'!$G$17:$G$30)) +
(SUMIF('Trimcap letter face'!$B$17:$B$30,B905,'Trimcap letter face'!$G$17:$G$30)) +
(SUMIF('Trimcap letter face (2)'!$B$17:$B$30,B905,'Trimcap letter face (2)'!$G$17:$G$30)) +
(SUMIF('Channel letter fabrication'!$B$17:$B$30,B905,'Channel letter fabrication'!$G$17:$G$30)) +
(SUMIF('Channel letter fabrication (2)'!$B$17:$B$30,B905,'Channel letter fabrication (2)'!$G$17:$G$30))</f>
        <v>0</v>
      </c>
    </row>
    <row r="906" spans="1:10">
      <c r="A906" s="28" t="str">
        <f>[1]ODBC!$A906</f>
        <v>1 1/2" PVC Sched 40</v>
      </c>
      <c r="B906" s="29" t="str">
        <f>[1]ODBC!B906</f>
        <v>46732</v>
      </c>
      <c r="C906" s="30">
        <f>IFERROR(VLOOKUP($B906,[1]ODBC!$B:$H,2,FALSE),"")</f>
        <v>0.72799999999999998</v>
      </c>
      <c r="D906" s="30">
        <f>IFERROR(VLOOKUP($B906,[1]ODBC!$B:$H,3,FALSE),"")</f>
        <v>1.3109999999999999</v>
      </c>
      <c r="E906" s="30" t="str">
        <f>IFERROR(VLOOKUP($B906,[1]ODBC!$B:$H,4,FALSE),"")</f>
        <v>FT</v>
      </c>
      <c r="F906" s="31">
        <f>IFERROR(VLOOKUP($B906,[1]ODBC!$B:$H,5,FALSE),"")</f>
        <v>44.45</v>
      </c>
      <c r="G906" s="32">
        <f>[1]ODBC!G906</f>
        <v>0</v>
      </c>
      <c r="H906" s="33">
        <f>SUM([1]ODBC!H906)</f>
        <v>0</v>
      </c>
      <c r="I906" s="41" t="str">
        <f>'Vinyl cutting'!$B$2</f>
        <v>J36938</v>
      </c>
      <c r="J906" s="42">
        <f ca="1">(SUMIF('Freeform time and material'!$B$17:$B$30,B906,'Freeform time and material'!$G$17:$G$30)) +
(SUMIF('Vinyl cutting'!$B$17:$B$30,B906,'Vinyl cutting'!$G$17:$G$30)) +
(SUMIF('Vinyl cutting (2)'!$B$17:$B$30,B906,'Vinyl cutting (2)'!$G$17:$G$30)) +
(SUMIF('Apply vinyl graphics'!$B$17:$B$30,B906,'Apply vinyl graphics'!$G$17:$G$30)) +
(SUMIF('Apply vinyl graphics (2)'!$B$17:$B$30,B906,'Apply vinyl graphics (2)'!$G$17:$G$30)) +
(SUMIF('Alum pan sign'!$B$17:$B$30,B906,'Alum pan sign'!$G$17:$G$30)) +
(SUMIF('Alum pan sign (2)'!$B$17:$B$30,B906,'Alum pan sign (2)'!$G$17:$G$30)) +
(SUMIF('Economy pan sign'!$B$17:$B$30,B906,'Economy pan sign'!$G$17:$G$30)) +
(SUMIF('Post and panel sign'!$B$17:$B$30,B906,'Post and panel sign'!$G$17:$G$30)) +
(SUMIF('Post and panel sign (2)'!$B$17:$B$30,B906,'Post and panel sign (2)'!$G$17:$G$30)) +
(SUMIF('Flat panels only'!$B$17:$B$30,B906,'Flat panels only'!$G$17:$G$30)) +
(SUMIF('Flat panels only (2)'!$B$17:$B$30,B906,'Flat panels only (2)'!$G$17:$G$30)) +
(SUMIF('Routed panel shapes'!$B$18:$B$31,B906,'Routed panel shapes'!$G$18:$G$31)) +
(SUMIF('Routed panel shapes (2)'!$B$18:$B$31,B906,'Routed panel shapes (2)'!$G$18:$G$31)) +
(SUMIF('Routed face only'!$B$17:$B$30,B906,'Routed face only'!$G$17:$G$30)) +
(SUMIF('Routed face only (2)'!$B$17:$B$30,B906,'Routed face only (2)'!$G$17:$G$30)) +
(SUMIF('Routed alum faces letters'!$B$17:$B$30,B906,'Routed alum faces letters'!$G$17:$G$30)) +
(SUMIF('Routed alum faces letters (2)'!$B$17:$B$30,B906,'Routed alum faces letters (2)'!$G$17:$G$30)) +
(SUMIF('Routed push through acrylic'!$B$17:$B$30,B906,'Routed push through acrylic'!$G$17:$G$30)) +
(SUMIF('Routed push through acrylic (2)'!$B$17:$B$30,B906,'Routed push through acrylic (2)'!$G$17:$G$30)) +
(SUMIF('Sf routed cabinet'!$B$17:$B$30,B906,'Sf routed cabinet'!$G$17:$G$30)) +
(SUMIF('Sf routed cabinet (2)'!$B$17:$B$30,B906,'Sf routed cabinet (2)'!$G$17:$G$30)) +
(SUMIF('Df routed cabinet'!$B$17:$B$30,B906,'Df routed cabinet'!$G$17:$G$30)) +
(SUMIF('Df routed cabinet (2)'!$B$17:$B$30,B906,'Df routed cabinet (2)'!$G$17:$G$30)) +
(SUMIF('Sf acrylic cabinet'!$B$17:$B$30,B906,'Sf acrylic cabinet'!$G$17:$G$30)) +
(SUMIF('Sf acrylic cabinet (2)'!$B$17:$B$30,B906,'Sf acrylic cabinet (2)'!$G$17:$G$30)) +
(SUMIF('Economy Sf acrylic'!$B$17:$B$30,B906,'Economy Sf acrylic'!$G$17:$G$30)) +
(SUMIF('Df acrylic cabinet'!$B$17:$B$30,B906,'Df acrylic cabinet'!$G$17:$G$30)) +
(SUMIF('Df acrylic cabinet (2)'!$B$17:$B$30,B906,'Df acrylic cabinet (2)'!$G$17:$G$30)) +
(SUMIF('Sf flex cabinet'!$B$17:$B$30,B906,'Sf flex cabinet'!$G$17:$G$30)) +
(SUMIF('Sf flex cabinet (2)'!$B$17:$B$30,B906,'Sf flex cabinet (2)'!$G$17:$G$30)) +
(SUMIF('Df flex cabinet'!$B$17:$B$36,B906,'Df flex cabinet'!$G$17:$G$36)) +
(SUMIF('Df flex cabinet (2)'!$B$17:$B$36,B906,'Df flex cabinet (2)'!$G$17:$G$36)) +
(SUMIF('Pole cover'!$B$17:$B$30,B906,'Pole cover'!$G$17:$G$30)) +
(SUMIF('Pole cover (2)'!$B$17:$B$30,B906,'Pole cover (2)'!$G$17:$G$30)) +
(SUMIF('Structural Steel Fab'!$B$17:$B$29,B906,'Structural Steel Fab'!$G$17:$G$29)) +
(SUMIF(Reveal!$B$17:$B$30,B906,Reveal!$G$17:$G$30)) +
(SUMIF('Reveal (2)'!$B$17:$B$30,B906,'Reveal (2)'!$G$17:$G$30)) +
(SUMIF('Crown cove top'!$B$17:$B$30,B906,'Crown cove top'!$G$17:$G$30)) +
(SUMIF('EMC assembly'!$B$17:$B$30,B906,'EMC assembly'!$G$17:$G$30)) +
(SUMIF(Crating!$B$17:$B$29,B906,Crating!$G$17:$G$29)) +
(SUMIF('LED wiring'!$B$17:$B$30,B906,'LED wiring'!$G$17:$G$30)) +
(SUMIF('Changeable copy face'!$B$17:$B$30,B906,'Changeable copy face'!$G$17:$G$30)) +
(SUMIF('Flex face assembly'!$B$17:$B$30,B906,'Flex face assembly'!$G$17:$G$30)) +
(SUMIF('Routed face assembly'!$B$17:$B$30,B906,'Routed face assembly'!$G$17:$G$30)) +
(SUMIF('Paint calculation'!$B$17:$B$30,B906,'Paint calculation'!$G$17:$G$30)) +
(SUMIF('Trimcap letter face'!$B$17:$B$30,B906,'Trimcap letter face'!$G$17:$G$30)) +
(SUMIF('Trimcap letter face (2)'!$B$17:$B$30,B906,'Trimcap letter face (2)'!$G$17:$G$30)) +
(SUMIF('Channel letter fabrication'!$B$17:$B$30,B906,'Channel letter fabrication'!$G$17:$G$30)) +
(SUMIF('Channel letter fabrication (2)'!$B$17:$B$30,B906,'Channel letter fabrication (2)'!$G$17:$G$30))</f>
        <v>0</v>
      </c>
    </row>
    <row r="907" spans="1:10">
      <c r="A907" s="28" t="str">
        <f>[1]ODBC!$A907</f>
        <v>1 1/2" PVC Coupler</v>
      </c>
      <c r="B907" s="29" t="str">
        <f>[1]ODBC!B907</f>
        <v>46733</v>
      </c>
      <c r="C907" s="30">
        <f>IFERROR(VLOOKUP($B907,[1]ODBC!$B:$H,2,FALSE),"")</f>
        <v>1.1000000000000001</v>
      </c>
      <c r="D907" s="30">
        <f>IFERROR(VLOOKUP($B907,[1]ODBC!$B:$H,3,FALSE),"")</f>
        <v>1.98</v>
      </c>
      <c r="E907" s="30" t="str">
        <f>IFERROR(VLOOKUP($B907,[1]ODBC!$B:$H,4,FALSE),"")</f>
        <v>EA</v>
      </c>
      <c r="F907" s="31">
        <f>IFERROR(VLOOKUP($B907,[1]ODBC!$B:$H,5,FALSE),"")</f>
        <v>44.45</v>
      </c>
      <c r="G907" s="32">
        <f>[1]ODBC!G907</f>
        <v>0</v>
      </c>
      <c r="H907" s="33">
        <f>SUM([1]ODBC!H907)</f>
        <v>0</v>
      </c>
      <c r="I907" s="41" t="str">
        <f>'Vinyl cutting'!$B$2</f>
        <v>J36938</v>
      </c>
      <c r="J907" s="42">
        <f ca="1">(SUMIF('Freeform time and material'!$B$17:$B$30,B907,'Freeform time and material'!$G$17:$G$30)) +
(SUMIF('Vinyl cutting'!$B$17:$B$30,B907,'Vinyl cutting'!$G$17:$G$30)) +
(SUMIF('Vinyl cutting (2)'!$B$17:$B$30,B907,'Vinyl cutting (2)'!$G$17:$G$30)) +
(SUMIF('Apply vinyl graphics'!$B$17:$B$30,B907,'Apply vinyl graphics'!$G$17:$G$30)) +
(SUMIF('Apply vinyl graphics (2)'!$B$17:$B$30,B907,'Apply vinyl graphics (2)'!$G$17:$G$30)) +
(SUMIF('Alum pan sign'!$B$17:$B$30,B907,'Alum pan sign'!$G$17:$G$30)) +
(SUMIF('Alum pan sign (2)'!$B$17:$B$30,B907,'Alum pan sign (2)'!$G$17:$G$30)) +
(SUMIF('Economy pan sign'!$B$17:$B$30,B907,'Economy pan sign'!$G$17:$G$30)) +
(SUMIF('Post and panel sign'!$B$17:$B$30,B907,'Post and panel sign'!$G$17:$G$30)) +
(SUMIF('Post and panel sign (2)'!$B$17:$B$30,B907,'Post and panel sign (2)'!$G$17:$G$30)) +
(SUMIF('Flat panels only'!$B$17:$B$30,B907,'Flat panels only'!$G$17:$G$30)) +
(SUMIF('Flat panels only (2)'!$B$17:$B$30,B907,'Flat panels only (2)'!$G$17:$G$30)) +
(SUMIF('Routed panel shapes'!$B$18:$B$31,B907,'Routed panel shapes'!$G$18:$G$31)) +
(SUMIF('Routed panel shapes (2)'!$B$18:$B$31,B907,'Routed panel shapes (2)'!$G$18:$G$31)) +
(SUMIF('Routed face only'!$B$17:$B$30,B907,'Routed face only'!$G$17:$G$30)) +
(SUMIF('Routed face only (2)'!$B$17:$B$30,B907,'Routed face only (2)'!$G$17:$G$30)) +
(SUMIF('Routed alum faces letters'!$B$17:$B$30,B907,'Routed alum faces letters'!$G$17:$G$30)) +
(SUMIF('Routed alum faces letters (2)'!$B$17:$B$30,B907,'Routed alum faces letters (2)'!$G$17:$G$30)) +
(SUMIF('Routed push through acrylic'!$B$17:$B$30,B907,'Routed push through acrylic'!$G$17:$G$30)) +
(SUMIF('Routed push through acrylic (2)'!$B$17:$B$30,B907,'Routed push through acrylic (2)'!$G$17:$G$30)) +
(SUMIF('Sf routed cabinet'!$B$17:$B$30,B907,'Sf routed cabinet'!$G$17:$G$30)) +
(SUMIF('Sf routed cabinet (2)'!$B$17:$B$30,B907,'Sf routed cabinet (2)'!$G$17:$G$30)) +
(SUMIF('Df routed cabinet'!$B$17:$B$30,B907,'Df routed cabinet'!$G$17:$G$30)) +
(SUMIF('Df routed cabinet (2)'!$B$17:$B$30,B907,'Df routed cabinet (2)'!$G$17:$G$30)) +
(SUMIF('Sf acrylic cabinet'!$B$17:$B$30,B907,'Sf acrylic cabinet'!$G$17:$G$30)) +
(SUMIF('Sf acrylic cabinet (2)'!$B$17:$B$30,B907,'Sf acrylic cabinet (2)'!$G$17:$G$30)) +
(SUMIF('Economy Sf acrylic'!$B$17:$B$30,B907,'Economy Sf acrylic'!$G$17:$G$30)) +
(SUMIF('Df acrylic cabinet'!$B$17:$B$30,B907,'Df acrylic cabinet'!$G$17:$G$30)) +
(SUMIF('Df acrylic cabinet (2)'!$B$17:$B$30,B907,'Df acrylic cabinet (2)'!$G$17:$G$30)) +
(SUMIF('Sf flex cabinet'!$B$17:$B$30,B907,'Sf flex cabinet'!$G$17:$G$30)) +
(SUMIF('Sf flex cabinet (2)'!$B$17:$B$30,B907,'Sf flex cabinet (2)'!$G$17:$G$30)) +
(SUMIF('Df flex cabinet'!$B$17:$B$36,B907,'Df flex cabinet'!$G$17:$G$36)) +
(SUMIF('Df flex cabinet (2)'!$B$17:$B$36,B907,'Df flex cabinet (2)'!$G$17:$G$36)) +
(SUMIF('Pole cover'!$B$17:$B$30,B907,'Pole cover'!$G$17:$G$30)) +
(SUMIF('Pole cover (2)'!$B$17:$B$30,B907,'Pole cover (2)'!$G$17:$G$30)) +
(SUMIF('Structural Steel Fab'!$B$17:$B$29,B907,'Structural Steel Fab'!$G$17:$G$29)) +
(SUMIF(Reveal!$B$17:$B$30,B907,Reveal!$G$17:$G$30)) +
(SUMIF('Reveal (2)'!$B$17:$B$30,B907,'Reveal (2)'!$G$17:$G$30)) +
(SUMIF('Crown cove top'!$B$17:$B$30,B907,'Crown cove top'!$G$17:$G$30)) +
(SUMIF('EMC assembly'!$B$17:$B$30,B907,'EMC assembly'!$G$17:$G$30)) +
(SUMIF(Crating!$B$17:$B$29,B907,Crating!$G$17:$G$29)) +
(SUMIF('LED wiring'!$B$17:$B$30,B907,'LED wiring'!$G$17:$G$30)) +
(SUMIF('Changeable copy face'!$B$17:$B$30,B907,'Changeable copy face'!$G$17:$G$30)) +
(SUMIF('Flex face assembly'!$B$17:$B$30,B907,'Flex face assembly'!$G$17:$G$30)) +
(SUMIF('Routed face assembly'!$B$17:$B$30,B907,'Routed face assembly'!$G$17:$G$30)) +
(SUMIF('Paint calculation'!$B$17:$B$30,B907,'Paint calculation'!$G$17:$G$30)) +
(SUMIF('Trimcap letter face'!$B$17:$B$30,B907,'Trimcap letter face'!$G$17:$G$30)) +
(SUMIF('Trimcap letter face (2)'!$B$17:$B$30,B907,'Trimcap letter face (2)'!$G$17:$G$30)) +
(SUMIF('Channel letter fabrication'!$B$17:$B$30,B907,'Channel letter fabrication'!$G$17:$G$30)) +
(SUMIF('Channel letter fabrication (2)'!$B$17:$B$30,B907,'Channel letter fabrication (2)'!$G$17:$G$30))</f>
        <v>0</v>
      </c>
    </row>
    <row r="908" spans="1:10">
      <c r="A908" s="28" t="str">
        <f>[1]ODBC!$A908</f>
        <v>1 1/2" PVC 90 Degree Sweep</v>
      </c>
      <c r="B908" s="29" t="str">
        <f>[1]ODBC!B908</f>
        <v>46734</v>
      </c>
      <c r="C908" s="30">
        <f>IFERROR(VLOOKUP($B908,[1]ODBC!$B:$H,2,FALSE),"")</f>
        <v>4.33</v>
      </c>
      <c r="D908" s="30">
        <f>IFERROR(VLOOKUP($B908,[1]ODBC!$B:$H,3,FALSE),"")</f>
        <v>7.7949999999999999</v>
      </c>
      <c r="E908" s="30" t="str">
        <f>IFERROR(VLOOKUP($B908,[1]ODBC!$B:$H,4,FALSE),"")</f>
        <v>EA</v>
      </c>
      <c r="F908" s="31">
        <f>IFERROR(VLOOKUP($B908,[1]ODBC!$B:$H,5,FALSE),"")</f>
        <v>44.45</v>
      </c>
      <c r="G908" s="32">
        <f>[1]ODBC!G908</f>
        <v>0</v>
      </c>
      <c r="H908" s="33">
        <f>SUM([1]ODBC!H908)</f>
        <v>0</v>
      </c>
      <c r="I908" s="41" t="str">
        <f>'Vinyl cutting'!$B$2</f>
        <v>J36938</v>
      </c>
      <c r="J908" s="42">
        <f ca="1">(SUMIF('Freeform time and material'!$B$17:$B$30,B908,'Freeform time and material'!$G$17:$G$30)) +
(SUMIF('Vinyl cutting'!$B$17:$B$30,B908,'Vinyl cutting'!$G$17:$G$30)) +
(SUMIF('Vinyl cutting (2)'!$B$17:$B$30,B908,'Vinyl cutting (2)'!$G$17:$G$30)) +
(SUMIF('Apply vinyl graphics'!$B$17:$B$30,B908,'Apply vinyl graphics'!$G$17:$G$30)) +
(SUMIF('Apply vinyl graphics (2)'!$B$17:$B$30,B908,'Apply vinyl graphics (2)'!$G$17:$G$30)) +
(SUMIF('Alum pan sign'!$B$17:$B$30,B908,'Alum pan sign'!$G$17:$G$30)) +
(SUMIF('Alum pan sign (2)'!$B$17:$B$30,B908,'Alum pan sign (2)'!$G$17:$G$30)) +
(SUMIF('Economy pan sign'!$B$17:$B$30,B908,'Economy pan sign'!$G$17:$G$30)) +
(SUMIF('Post and panel sign'!$B$17:$B$30,B908,'Post and panel sign'!$G$17:$G$30)) +
(SUMIF('Post and panel sign (2)'!$B$17:$B$30,B908,'Post and panel sign (2)'!$G$17:$G$30)) +
(SUMIF('Flat panels only'!$B$17:$B$30,B908,'Flat panels only'!$G$17:$G$30)) +
(SUMIF('Flat panels only (2)'!$B$17:$B$30,B908,'Flat panels only (2)'!$G$17:$G$30)) +
(SUMIF('Routed panel shapes'!$B$18:$B$31,B908,'Routed panel shapes'!$G$18:$G$31)) +
(SUMIF('Routed panel shapes (2)'!$B$18:$B$31,B908,'Routed panel shapes (2)'!$G$18:$G$31)) +
(SUMIF('Routed face only'!$B$17:$B$30,B908,'Routed face only'!$G$17:$G$30)) +
(SUMIF('Routed face only (2)'!$B$17:$B$30,B908,'Routed face only (2)'!$G$17:$G$30)) +
(SUMIF('Routed alum faces letters'!$B$17:$B$30,B908,'Routed alum faces letters'!$G$17:$G$30)) +
(SUMIF('Routed alum faces letters (2)'!$B$17:$B$30,B908,'Routed alum faces letters (2)'!$G$17:$G$30)) +
(SUMIF('Routed push through acrylic'!$B$17:$B$30,B908,'Routed push through acrylic'!$G$17:$G$30)) +
(SUMIF('Routed push through acrylic (2)'!$B$17:$B$30,B908,'Routed push through acrylic (2)'!$G$17:$G$30)) +
(SUMIF('Sf routed cabinet'!$B$17:$B$30,B908,'Sf routed cabinet'!$G$17:$G$30)) +
(SUMIF('Sf routed cabinet (2)'!$B$17:$B$30,B908,'Sf routed cabinet (2)'!$G$17:$G$30)) +
(SUMIF('Df routed cabinet'!$B$17:$B$30,B908,'Df routed cabinet'!$G$17:$G$30)) +
(SUMIF('Df routed cabinet (2)'!$B$17:$B$30,B908,'Df routed cabinet (2)'!$G$17:$G$30)) +
(SUMIF('Sf acrylic cabinet'!$B$17:$B$30,B908,'Sf acrylic cabinet'!$G$17:$G$30)) +
(SUMIF('Sf acrylic cabinet (2)'!$B$17:$B$30,B908,'Sf acrylic cabinet (2)'!$G$17:$G$30)) +
(SUMIF('Economy Sf acrylic'!$B$17:$B$30,B908,'Economy Sf acrylic'!$G$17:$G$30)) +
(SUMIF('Df acrylic cabinet'!$B$17:$B$30,B908,'Df acrylic cabinet'!$G$17:$G$30)) +
(SUMIF('Df acrylic cabinet (2)'!$B$17:$B$30,B908,'Df acrylic cabinet (2)'!$G$17:$G$30)) +
(SUMIF('Sf flex cabinet'!$B$17:$B$30,B908,'Sf flex cabinet'!$G$17:$G$30)) +
(SUMIF('Sf flex cabinet (2)'!$B$17:$B$30,B908,'Sf flex cabinet (2)'!$G$17:$G$30)) +
(SUMIF('Df flex cabinet'!$B$17:$B$36,B908,'Df flex cabinet'!$G$17:$G$36)) +
(SUMIF('Df flex cabinet (2)'!$B$17:$B$36,B908,'Df flex cabinet (2)'!$G$17:$G$36)) +
(SUMIF('Pole cover'!$B$17:$B$30,B908,'Pole cover'!$G$17:$G$30)) +
(SUMIF('Pole cover (2)'!$B$17:$B$30,B908,'Pole cover (2)'!$G$17:$G$30)) +
(SUMIF('Structural Steel Fab'!$B$17:$B$29,B908,'Structural Steel Fab'!$G$17:$G$29)) +
(SUMIF(Reveal!$B$17:$B$30,B908,Reveal!$G$17:$G$30)) +
(SUMIF('Reveal (2)'!$B$17:$B$30,B908,'Reveal (2)'!$G$17:$G$30)) +
(SUMIF('Crown cove top'!$B$17:$B$30,B908,'Crown cove top'!$G$17:$G$30)) +
(SUMIF('EMC assembly'!$B$17:$B$30,B908,'EMC assembly'!$G$17:$G$30)) +
(SUMIF(Crating!$B$17:$B$29,B908,Crating!$G$17:$G$29)) +
(SUMIF('LED wiring'!$B$17:$B$30,B908,'LED wiring'!$G$17:$G$30)) +
(SUMIF('Changeable copy face'!$B$17:$B$30,B908,'Changeable copy face'!$G$17:$G$30)) +
(SUMIF('Flex face assembly'!$B$17:$B$30,B908,'Flex face assembly'!$G$17:$G$30)) +
(SUMIF('Routed face assembly'!$B$17:$B$30,B908,'Routed face assembly'!$G$17:$G$30)) +
(SUMIF('Paint calculation'!$B$17:$B$30,B908,'Paint calculation'!$G$17:$G$30)) +
(SUMIF('Trimcap letter face'!$B$17:$B$30,B908,'Trimcap letter face'!$G$17:$G$30)) +
(SUMIF('Trimcap letter face (2)'!$B$17:$B$30,B908,'Trimcap letter face (2)'!$G$17:$G$30)) +
(SUMIF('Channel letter fabrication'!$B$17:$B$30,B908,'Channel letter fabrication'!$G$17:$G$30)) +
(SUMIF('Channel letter fabrication (2)'!$B$17:$B$30,B908,'Channel letter fabrication (2)'!$G$17:$G$30))</f>
        <v>0</v>
      </c>
    </row>
    <row r="909" spans="1:10">
      <c r="A909" s="28" t="str">
        <f>[1]ODBC!$A909</f>
        <v>3/8" Flex (Aluminum)</v>
      </c>
      <c r="B909" s="29" t="str">
        <f>[1]ODBC!B909</f>
        <v>46735</v>
      </c>
      <c r="C909" s="30">
        <f>IFERROR(VLOOKUP($B909,[1]ODBC!$B:$H,2,FALSE),"")</f>
        <v>0.55800000000000005</v>
      </c>
      <c r="D909" s="30">
        <f>IFERROR(VLOOKUP($B909,[1]ODBC!$B:$H,3,FALSE),"")</f>
        <v>1.0049999999999999</v>
      </c>
      <c r="E909" s="30" t="str">
        <f>IFERROR(VLOOKUP($B909,[1]ODBC!$B:$H,4,FALSE),"")</f>
        <v>FT</v>
      </c>
      <c r="F909" s="31">
        <f>IFERROR(VLOOKUP($B909,[1]ODBC!$B:$H,5,FALSE),"")</f>
        <v>44.45</v>
      </c>
      <c r="G909" s="32">
        <f>[1]ODBC!G909</f>
        <v>0</v>
      </c>
      <c r="H909" s="33">
        <f>SUM([1]ODBC!H909)</f>
        <v>0</v>
      </c>
      <c r="I909" s="41" t="str">
        <f>'Vinyl cutting'!$B$2</f>
        <v>J36938</v>
      </c>
      <c r="J909" s="42">
        <f ca="1">(SUMIF('Freeform time and material'!$B$17:$B$30,B909,'Freeform time and material'!$G$17:$G$30)) +
(SUMIF('Vinyl cutting'!$B$17:$B$30,B909,'Vinyl cutting'!$G$17:$G$30)) +
(SUMIF('Vinyl cutting (2)'!$B$17:$B$30,B909,'Vinyl cutting (2)'!$G$17:$G$30)) +
(SUMIF('Apply vinyl graphics'!$B$17:$B$30,B909,'Apply vinyl graphics'!$G$17:$G$30)) +
(SUMIF('Apply vinyl graphics (2)'!$B$17:$B$30,B909,'Apply vinyl graphics (2)'!$G$17:$G$30)) +
(SUMIF('Alum pan sign'!$B$17:$B$30,B909,'Alum pan sign'!$G$17:$G$30)) +
(SUMIF('Alum pan sign (2)'!$B$17:$B$30,B909,'Alum pan sign (2)'!$G$17:$G$30)) +
(SUMIF('Economy pan sign'!$B$17:$B$30,B909,'Economy pan sign'!$G$17:$G$30)) +
(SUMIF('Post and panel sign'!$B$17:$B$30,B909,'Post and panel sign'!$G$17:$G$30)) +
(SUMIF('Post and panel sign (2)'!$B$17:$B$30,B909,'Post and panel sign (2)'!$G$17:$G$30)) +
(SUMIF('Flat panels only'!$B$17:$B$30,B909,'Flat panels only'!$G$17:$G$30)) +
(SUMIF('Flat panels only (2)'!$B$17:$B$30,B909,'Flat panels only (2)'!$G$17:$G$30)) +
(SUMIF('Routed panel shapes'!$B$18:$B$31,B909,'Routed panel shapes'!$G$18:$G$31)) +
(SUMIF('Routed panel shapes (2)'!$B$18:$B$31,B909,'Routed panel shapes (2)'!$G$18:$G$31)) +
(SUMIF('Routed face only'!$B$17:$B$30,B909,'Routed face only'!$G$17:$G$30)) +
(SUMIF('Routed face only (2)'!$B$17:$B$30,B909,'Routed face only (2)'!$G$17:$G$30)) +
(SUMIF('Routed alum faces letters'!$B$17:$B$30,B909,'Routed alum faces letters'!$G$17:$G$30)) +
(SUMIF('Routed alum faces letters (2)'!$B$17:$B$30,B909,'Routed alum faces letters (2)'!$G$17:$G$30)) +
(SUMIF('Routed push through acrylic'!$B$17:$B$30,B909,'Routed push through acrylic'!$G$17:$G$30)) +
(SUMIF('Routed push through acrylic (2)'!$B$17:$B$30,B909,'Routed push through acrylic (2)'!$G$17:$G$30)) +
(SUMIF('Sf routed cabinet'!$B$17:$B$30,B909,'Sf routed cabinet'!$G$17:$G$30)) +
(SUMIF('Sf routed cabinet (2)'!$B$17:$B$30,B909,'Sf routed cabinet (2)'!$G$17:$G$30)) +
(SUMIF('Df routed cabinet'!$B$17:$B$30,B909,'Df routed cabinet'!$G$17:$G$30)) +
(SUMIF('Df routed cabinet (2)'!$B$17:$B$30,B909,'Df routed cabinet (2)'!$G$17:$G$30)) +
(SUMIF('Sf acrylic cabinet'!$B$17:$B$30,B909,'Sf acrylic cabinet'!$G$17:$G$30)) +
(SUMIF('Sf acrylic cabinet (2)'!$B$17:$B$30,B909,'Sf acrylic cabinet (2)'!$G$17:$G$30)) +
(SUMIF('Economy Sf acrylic'!$B$17:$B$30,B909,'Economy Sf acrylic'!$G$17:$G$30)) +
(SUMIF('Df acrylic cabinet'!$B$17:$B$30,B909,'Df acrylic cabinet'!$G$17:$G$30)) +
(SUMIF('Df acrylic cabinet (2)'!$B$17:$B$30,B909,'Df acrylic cabinet (2)'!$G$17:$G$30)) +
(SUMIF('Sf flex cabinet'!$B$17:$B$30,B909,'Sf flex cabinet'!$G$17:$G$30)) +
(SUMIF('Sf flex cabinet (2)'!$B$17:$B$30,B909,'Sf flex cabinet (2)'!$G$17:$G$30)) +
(SUMIF('Df flex cabinet'!$B$17:$B$36,B909,'Df flex cabinet'!$G$17:$G$36)) +
(SUMIF('Df flex cabinet (2)'!$B$17:$B$36,B909,'Df flex cabinet (2)'!$G$17:$G$36)) +
(SUMIF('Pole cover'!$B$17:$B$30,B909,'Pole cover'!$G$17:$G$30)) +
(SUMIF('Pole cover (2)'!$B$17:$B$30,B909,'Pole cover (2)'!$G$17:$G$30)) +
(SUMIF('Structural Steel Fab'!$B$17:$B$29,B909,'Structural Steel Fab'!$G$17:$G$29)) +
(SUMIF(Reveal!$B$17:$B$30,B909,Reveal!$G$17:$G$30)) +
(SUMIF('Reveal (2)'!$B$17:$B$30,B909,'Reveal (2)'!$G$17:$G$30)) +
(SUMIF('Crown cove top'!$B$17:$B$30,B909,'Crown cove top'!$G$17:$G$30)) +
(SUMIF('EMC assembly'!$B$17:$B$30,B909,'EMC assembly'!$G$17:$G$30)) +
(SUMIF(Crating!$B$17:$B$29,B909,Crating!$G$17:$G$29)) +
(SUMIF('LED wiring'!$B$17:$B$30,B909,'LED wiring'!$G$17:$G$30)) +
(SUMIF('Changeable copy face'!$B$17:$B$30,B909,'Changeable copy face'!$G$17:$G$30)) +
(SUMIF('Flex face assembly'!$B$17:$B$30,B909,'Flex face assembly'!$G$17:$G$30)) +
(SUMIF('Routed face assembly'!$B$17:$B$30,B909,'Routed face assembly'!$G$17:$G$30)) +
(SUMIF('Paint calculation'!$B$17:$B$30,B909,'Paint calculation'!$G$17:$G$30)) +
(SUMIF('Trimcap letter face'!$B$17:$B$30,B909,'Trimcap letter face'!$G$17:$G$30)) +
(SUMIF('Trimcap letter face (2)'!$B$17:$B$30,B909,'Trimcap letter face (2)'!$G$17:$G$30)) +
(SUMIF('Channel letter fabrication'!$B$17:$B$30,B909,'Channel letter fabrication'!$G$17:$G$30)) +
(SUMIF('Channel letter fabrication (2)'!$B$17:$B$30,B909,'Channel letter fabrication (2)'!$G$17:$G$30))</f>
        <v>0</v>
      </c>
    </row>
    <row r="910" spans="1:10">
      <c r="A910" s="28" t="str">
        <f>[1]ODBC!$A910</f>
        <v>3/8" Flex Connectors</v>
      </c>
      <c r="B910" s="29" t="str">
        <f>[1]ODBC!B910</f>
        <v>46740</v>
      </c>
      <c r="C910" s="30">
        <f>IFERROR(VLOOKUP($B910,[1]ODBC!$B:$H,2,FALSE),"")</f>
        <v>0.67300000000000004</v>
      </c>
      <c r="D910" s="30">
        <f>IFERROR(VLOOKUP($B910,[1]ODBC!$B:$H,3,FALSE),"")</f>
        <v>1.212</v>
      </c>
      <c r="E910" s="30" t="str">
        <f>IFERROR(VLOOKUP($B910,[1]ODBC!$B:$H,4,FALSE),"")</f>
        <v>EA</v>
      </c>
      <c r="F910" s="31">
        <f>IFERROR(VLOOKUP($B910,[1]ODBC!$B:$H,5,FALSE),"")</f>
        <v>44.45</v>
      </c>
      <c r="G910" s="32">
        <f>[1]ODBC!G910</f>
        <v>0</v>
      </c>
      <c r="H910" s="33">
        <f>SUM([1]ODBC!H910)</f>
        <v>46050</v>
      </c>
      <c r="I910" s="41" t="str">
        <f>'Vinyl cutting'!$B$2</f>
        <v>J36938</v>
      </c>
      <c r="J910" s="42">
        <f ca="1">(SUMIF('Freeform time and material'!$B$17:$B$30,B910,'Freeform time and material'!$G$17:$G$30)) +
(SUMIF('Vinyl cutting'!$B$17:$B$30,B910,'Vinyl cutting'!$G$17:$G$30)) +
(SUMIF('Vinyl cutting (2)'!$B$17:$B$30,B910,'Vinyl cutting (2)'!$G$17:$G$30)) +
(SUMIF('Apply vinyl graphics'!$B$17:$B$30,B910,'Apply vinyl graphics'!$G$17:$G$30)) +
(SUMIF('Apply vinyl graphics (2)'!$B$17:$B$30,B910,'Apply vinyl graphics (2)'!$G$17:$G$30)) +
(SUMIF('Alum pan sign'!$B$17:$B$30,B910,'Alum pan sign'!$G$17:$G$30)) +
(SUMIF('Alum pan sign (2)'!$B$17:$B$30,B910,'Alum pan sign (2)'!$G$17:$G$30)) +
(SUMIF('Economy pan sign'!$B$17:$B$30,B910,'Economy pan sign'!$G$17:$G$30)) +
(SUMIF('Post and panel sign'!$B$17:$B$30,B910,'Post and panel sign'!$G$17:$G$30)) +
(SUMIF('Post and panel sign (2)'!$B$17:$B$30,B910,'Post and panel sign (2)'!$G$17:$G$30)) +
(SUMIF('Flat panels only'!$B$17:$B$30,B910,'Flat panels only'!$G$17:$G$30)) +
(SUMIF('Flat panels only (2)'!$B$17:$B$30,B910,'Flat panels only (2)'!$G$17:$G$30)) +
(SUMIF('Routed panel shapes'!$B$18:$B$31,B910,'Routed panel shapes'!$G$18:$G$31)) +
(SUMIF('Routed panel shapes (2)'!$B$18:$B$31,B910,'Routed panel shapes (2)'!$G$18:$G$31)) +
(SUMIF('Routed face only'!$B$17:$B$30,B910,'Routed face only'!$G$17:$G$30)) +
(SUMIF('Routed face only (2)'!$B$17:$B$30,B910,'Routed face only (2)'!$G$17:$G$30)) +
(SUMIF('Routed alum faces letters'!$B$17:$B$30,B910,'Routed alum faces letters'!$G$17:$G$30)) +
(SUMIF('Routed alum faces letters (2)'!$B$17:$B$30,B910,'Routed alum faces letters (2)'!$G$17:$G$30)) +
(SUMIF('Routed push through acrylic'!$B$17:$B$30,B910,'Routed push through acrylic'!$G$17:$G$30)) +
(SUMIF('Routed push through acrylic (2)'!$B$17:$B$30,B910,'Routed push through acrylic (2)'!$G$17:$G$30)) +
(SUMIF('Sf routed cabinet'!$B$17:$B$30,B910,'Sf routed cabinet'!$G$17:$G$30)) +
(SUMIF('Sf routed cabinet (2)'!$B$17:$B$30,B910,'Sf routed cabinet (2)'!$G$17:$G$30)) +
(SUMIF('Df routed cabinet'!$B$17:$B$30,B910,'Df routed cabinet'!$G$17:$G$30)) +
(SUMIF('Df routed cabinet (2)'!$B$17:$B$30,B910,'Df routed cabinet (2)'!$G$17:$G$30)) +
(SUMIF('Sf acrylic cabinet'!$B$17:$B$30,B910,'Sf acrylic cabinet'!$G$17:$G$30)) +
(SUMIF('Sf acrylic cabinet (2)'!$B$17:$B$30,B910,'Sf acrylic cabinet (2)'!$G$17:$G$30)) +
(SUMIF('Economy Sf acrylic'!$B$17:$B$30,B910,'Economy Sf acrylic'!$G$17:$G$30)) +
(SUMIF('Df acrylic cabinet'!$B$17:$B$30,B910,'Df acrylic cabinet'!$G$17:$G$30)) +
(SUMIF('Df acrylic cabinet (2)'!$B$17:$B$30,B910,'Df acrylic cabinet (2)'!$G$17:$G$30)) +
(SUMIF('Sf flex cabinet'!$B$17:$B$30,B910,'Sf flex cabinet'!$G$17:$G$30)) +
(SUMIF('Sf flex cabinet (2)'!$B$17:$B$30,B910,'Sf flex cabinet (2)'!$G$17:$G$30)) +
(SUMIF('Df flex cabinet'!$B$17:$B$36,B910,'Df flex cabinet'!$G$17:$G$36)) +
(SUMIF('Df flex cabinet (2)'!$B$17:$B$36,B910,'Df flex cabinet (2)'!$G$17:$G$36)) +
(SUMIF('Pole cover'!$B$17:$B$30,B910,'Pole cover'!$G$17:$G$30)) +
(SUMIF('Pole cover (2)'!$B$17:$B$30,B910,'Pole cover (2)'!$G$17:$G$30)) +
(SUMIF('Structural Steel Fab'!$B$17:$B$29,B910,'Structural Steel Fab'!$G$17:$G$29)) +
(SUMIF(Reveal!$B$17:$B$30,B910,Reveal!$G$17:$G$30)) +
(SUMIF('Reveal (2)'!$B$17:$B$30,B910,'Reveal (2)'!$G$17:$G$30)) +
(SUMIF('Crown cove top'!$B$17:$B$30,B910,'Crown cove top'!$G$17:$G$30)) +
(SUMIF('EMC assembly'!$B$17:$B$30,B910,'EMC assembly'!$G$17:$G$30)) +
(SUMIF(Crating!$B$17:$B$29,B910,Crating!$G$17:$G$29)) +
(SUMIF('LED wiring'!$B$17:$B$30,B910,'LED wiring'!$G$17:$G$30)) +
(SUMIF('Changeable copy face'!$B$17:$B$30,B910,'Changeable copy face'!$G$17:$G$30)) +
(SUMIF('Flex face assembly'!$B$17:$B$30,B910,'Flex face assembly'!$G$17:$G$30)) +
(SUMIF('Routed face assembly'!$B$17:$B$30,B910,'Routed face assembly'!$G$17:$G$30)) +
(SUMIF('Paint calculation'!$B$17:$B$30,B910,'Paint calculation'!$G$17:$G$30)) +
(SUMIF('Trimcap letter face'!$B$17:$B$30,B910,'Trimcap letter face'!$G$17:$G$30)) +
(SUMIF('Trimcap letter face (2)'!$B$17:$B$30,B910,'Trimcap letter face (2)'!$G$17:$G$30)) +
(SUMIF('Channel letter fabrication'!$B$17:$B$30,B910,'Channel letter fabrication'!$G$17:$G$30)) +
(SUMIF('Channel letter fabrication (2)'!$B$17:$B$30,B910,'Channel letter fabrication (2)'!$G$17:$G$30))</f>
        <v>0</v>
      </c>
    </row>
    <row r="911" spans="1:10">
      <c r="A911" s="28" t="str">
        <f>[1]ODBC!$A911</f>
        <v>3/8" Half Strap</v>
      </c>
      <c r="B911" s="29" t="str">
        <f>[1]ODBC!B911</f>
        <v>46741</v>
      </c>
      <c r="C911" s="30">
        <f>IFERROR(VLOOKUP($B911,[1]ODBC!$B:$H,2,FALSE),"")</f>
        <v>0.08</v>
      </c>
      <c r="D911" s="30">
        <f>IFERROR(VLOOKUP($B911,[1]ODBC!$B:$H,3,FALSE),"")</f>
        <v>0.14399999999999999</v>
      </c>
      <c r="E911" s="30" t="str">
        <f>IFERROR(VLOOKUP($B911,[1]ODBC!$B:$H,4,FALSE),"")</f>
        <v>EA</v>
      </c>
      <c r="F911" s="31">
        <f>IFERROR(VLOOKUP($B911,[1]ODBC!$B:$H,5,FALSE),"")</f>
        <v>44.45</v>
      </c>
      <c r="G911" s="32">
        <f>[1]ODBC!G911</f>
        <v>0</v>
      </c>
      <c r="H911" s="33">
        <f>SUM([1]ODBC!H911)</f>
        <v>0</v>
      </c>
      <c r="I911" s="41" t="str">
        <f>'Vinyl cutting'!$B$2</f>
        <v>J36938</v>
      </c>
      <c r="J911" s="42">
        <f ca="1">(SUMIF('Freeform time and material'!$B$17:$B$30,B911,'Freeform time and material'!$G$17:$G$30)) +
(SUMIF('Vinyl cutting'!$B$17:$B$30,B911,'Vinyl cutting'!$G$17:$G$30)) +
(SUMIF('Vinyl cutting (2)'!$B$17:$B$30,B911,'Vinyl cutting (2)'!$G$17:$G$30)) +
(SUMIF('Apply vinyl graphics'!$B$17:$B$30,B911,'Apply vinyl graphics'!$G$17:$G$30)) +
(SUMIF('Apply vinyl graphics (2)'!$B$17:$B$30,B911,'Apply vinyl graphics (2)'!$G$17:$G$30)) +
(SUMIF('Alum pan sign'!$B$17:$B$30,B911,'Alum pan sign'!$G$17:$G$30)) +
(SUMIF('Alum pan sign (2)'!$B$17:$B$30,B911,'Alum pan sign (2)'!$G$17:$G$30)) +
(SUMIF('Economy pan sign'!$B$17:$B$30,B911,'Economy pan sign'!$G$17:$G$30)) +
(SUMIF('Post and panel sign'!$B$17:$B$30,B911,'Post and panel sign'!$G$17:$G$30)) +
(SUMIF('Post and panel sign (2)'!$B$17:$B$30,B911,'Post and panel sign (2)'!$G$17:$G$30)) +
(SUMIF('Flat panels only'!$B$17:$B$30,B911,'Flat panels only'!$G$17:$G$30)) +
(SUMIF('Flat panels only (2)'!$B$17:$B$30,B911,'Flat panels only (2)'!$G$17:$G$30)) +
(SUMIF('Routed panel shapes'!$B$18:$B$31,B911,'Routed panel shapes'!$G$18:$G$31)) +
(SUMIF('Routed panel shapes (2)'!$B$18:$B$31,B911,'Routed panel shapes (2)'!$G$18:$G$31)) +
(SUMIF('Routed face only'!$B$17:$B$30,B911,'Routed face only'!$G$17:$G$30)) +
(SUMIF('Routed face only (2)'!$B$17:$B$30,B911,'Routed face only (2)'!$G$17:$G$30)) +
(SUMIF('Routed alum faces letters'!$B$17:$B$30,B911,'Routed alum faces letters'!$G$17:$G$30)) +
(SUMIF('Routed alum faces letters (2)'!$B$17:$B$30,B911,'Routed alum faces letters (2)'!$G$17:$G$30)) +
(SUMIF('Routed push through acrylic'!$B$17:$B$30,B911,'Routed push through acrylic'!$G$17:$G$30)) +
(SUMIF('Routed push through acrylic (2)'!$B$17:$B$30,B911,'Routed push through acrylic (2)'!$G$17:$G$30)) +
(SUMIF('Sf routed cabinet'!$B$17:$B$30,B911,'Sf routed cabinet'!$G$17:$G$30)) +
(SUMIF('Sf routed cabinet (2)'!$B$17:$B$30,B911,'Sf routed cabinet (2)'!$G$17:$G$30)) +
(SUMIF('Df routed cabinet'!$B$17:$B$30,B911,'Df routed cabinet'!$G$17:$G$30)) +
(SUMIF('Df routed cabinet (2)'!$B$17:$B$30,B911,'Df routed cabinet (2)'!$G$17:$G$30)) +
(SUMIF('Sf acrylic cabinet'!$B$17:$B$30,B911,'Sf acrylic cabinet'!$G$17:$G$30)) +
(SUMIF('Sf acrylic cabinet (2)'!$B$17:$B$30,B911,'Sf acrylic cabinet (2)'!$G$17:$G$30)) +
(SUMIF('Economy Sf acrylic'!$B$17:$B$30,B911,'Economy Sf acrylic'!$G$17:$G$30)) +
(SUMIF('Df acrylic cabinet'!$B$17:$B$30,B911,'Df acrylic cabinet'!$G$17:$G$30)) +
(SUMIF('Df acrylic cabinet (2)'!$B$17:$B$30,B911,'Df acrylic cabinet (2)'!$G$17:$G$30)) +
(SUMIF('Sf flex cabinet'!$B$17:$B$30,B911,'Sf flex cabinet'!$G$17:$G$30)) +
(SUMIF('Sf flex cabinet (2)'!$B$17:$B$30,B911,'Sf flex cabinet (2)'!$G$17:$G$30)) +
(SUMIF('Df flex cabinet'!$B$17:$B$36,B911,'Df flex cabinet'!$G$17:$G$36)) +
(SUMIF('Df flex cabinet (2)'!$B$17:$B$36,B911,'Df flex cabinet (2)'!$G$17:$G$36)) +
(SUMIF('Pole cover'!$B$17:$B$30,B911,'Pole cover'!$G$17:$G$30)) +
(SUMIF('Pole cover (2)'!$B$17:$B$30,B911,'Pole cover (2)'!$G$17:$G$30)) +
(SUMIF('Structural Steel Fab'!$B$17:$B$29,B911,'Structural Steel Fab'!$G$17:$G$29)) +
(SUMIF(Reveal!$B$17:$B$30,B911,Reveal!$G$17:$G$30)) +
(SUMIF('Reveal (2)'!$B$17:$B$30,B911,'Reveal (2)'!$G$17:$G$30)) +
(SUMIF('Crown cove top'!$B$17:$B$30,B911,'Crown cove top'!$G$17:$G$30)) +
(SUMIF('EMC assembly'!$B$17:$B$30,B911,'EMC assembly'!$G$17:$G$30)) +
(SUMIF(Crating!$B$17:$B$29,B911,Crating!$G$17:$G$29)) +
(SUMIF('LED wiring'!$B$17:$B$30,B911,'LED wiring'!$G$17:$G$30)) +
(SUMIF('Changeable copy face'!$B$17:$B$30,B911,'Changeable copy face'!$G$17:$G$30)) +
(SUMIF('Flex face assembly'!$B$17:$B$30,B911,'Flex face assembly'!$G$17:$G$30)) +
(SUMIF('Routed face assembly'!$B$17:$B$30,B911,'Routed face assembly'!$G$17:$G$30)) +
(SUMIF('Paint calculation'!$B$17:$B$30,B911,'Paint calculation'!$G$17:$G$30)) +
(SUMIF('Trimcap letter face'!$B$17:$B$30,B911,'Trimcap letter face'!$G$17:$G$30)) +
(SUMIF('Trimcap letter face (2)'!$B$17:$B$30,B911,'Trimcap letter face (2)'!$G$17:$G$30)) +
(SUMIF('Channel letter fabrication'!$B$17:$B$30,B911,'Channel letter fabrication'!$G$17:$G$30)) +
(SUMIF('Channel letter fabrication (2)'!$B$17:$B$30,B911,'Channel letter fabrication (2)'!$G$17:$G$30))</f>
        <v>0</v>
      </c>
    </row>
    <row r="912" spans="1:10">
      <c r="A912" s="28" t="str">
        <f>[1]ODBC!$A912</f>
        <v>MC Cable 12ga Al w/Grd Solid</v>
      </c>
      <c r="B912" s="29" t="str">
        <f>[1]ODBC!B912</f>
        <v>46745</v>
      </c>
      <c r="C912" s="30">
        <f>IFERROR(VLOOKUP($B912,[1]ODBC!$B:$H,2,FALSE),"")</f>
        <v>0.99</v>
      </c>
      <c r="D912" s="30">
        <f>IFERROR(VLOOKUP($B912,[1]ODBC!$B:$H,3,FALSE),"")</f>
        <v>1.782</v>
      </c>
      <c r="E912" s="30" t="str">
        <f>IFERROR(VLOOKUP($B912,[1]ODBC!$B:$H,4,FALSE),"")</f>
        <v>FT</v>
      </c>
      <c r="F912" s="31">
        <f>IFERROR(VLOOKUP($B912,[1]ODBC!$B:$H,5,FALSE),"")</f>
        <v>44.45</v>
      </c>
      <c r="G912" s="32">
        <f>[1]ODBC!G912</f>
        <v>0</v>
      </c>
      <c r="H912" s="33">
        <f>SUM([1]ODBC!H912)</f>
        <v>45931</v>
      </c>
      <c r="I912" s="41" t="str">
        <f>'Vinyl cutting'!$B$2</f>
        <v>J36938</v>
      </c>
      <c r="J912" s="42">
        <f ca="1">(SUMIF('Freeform time and material'!$B$17:$B$30,B912,'Freeform time and material'!$G$17:$G$30)) +
(SUMIF('Vinyl cutting'!$B$17:$B$30,B912,'Vinyl cutting'!$G$17:$G$30)) +
(SUMIF('Vinyl cutting (2)'!$B$17:$B$30,B912,'Vinyl cutting (2)'!$G$17:$G$30)) +
(SUMIF('Apply vinyl graphics'!$B$17:$B$30,B912,'Apply vinyl graphics'!$G$17:$G$30)) +
(SUMIF('Apply vinyl graphics (2)'!$B$17:$B$30,B912,'Apply vinyl graphics (2)'!$G$17:$G$30)) +
(SUMIF('Alum pan sign'!$B$17:$B$30,B912,'Alum pan sign'!$G$17:$G$30)) +
(SUMIF('Alum pan sign (2)'!$B$17:$B$30,B912,'Alum pan sign (2)'!$G$17:$G$30)) +
(SUMIF('Economy pan sign'!$B$17:$B$30,B912,'Economy pan sign'!$G$17:$G$30)) +
(SUMIF('Post and panel sign'!$B$17:$B$30,B912,'Post and panel sign'!$G$17:$G$30)) +
(SUMIF('Post and panel sign (2)'!$B$17:$B$30,B912,'Post and panel sign (2)'!$G$17:$G$30)) +
(SUMIF('Flat panels only'!$B$17:$B$30,B912,'Flat panels only'!$G$17:$G$30)) +
(SUMIF('Flat panels only (2)'!$B$17:$B$30,B912,'Flat panels only (2)'!$G$17:$G$30)) +
(SUMIF('Routed panel shapes'!$B$18:$B$31,B912,'Routed panel shapes'!$G$18:$G$31)) +
(SUMIF('Routed panel shapes (2)'!$B$18:$B$31,B912,'Routed panel shapes (2)'!$G$18:$G$31)) +
(SUMIF('Routed face only'!$B$17:$B$30,B912,'Routed face only'!$G$17:$G$30)) +
(SUMIF('Routed face only (2)'!$B$17:$B$30,B912,'Routed face only (2)'!$G$17:$G$30)) +
(SUMIF('Routed alum faces letters'!$B$17:$B$30,B912,'Routed alum faces letters'!$G$17:$G$30)) +
(SUMIF('Routed alum faces letters (2)'!$B$17:$B$30,B912,'Routed alum faces letters (2)'!$G$17:$G$30)) +
(SUMIF('Routed push through acrylic'!$B$17:$B$30,B912,'Routed push through acrylic'!$G$17:$G$30)) +
(SUMIF('Routed push through acrylic (2)'!$B$17:$B$30,B912,'Routed push through acrylic (2)'!$G$17:$G$30)) +
(SUMIF('Sf routed cabinet'!$B$17:$B$30,B912,'Sf routed cabinet'!$G$17:$G$30)) +
(SUMIF('Sf routed cabinet (2)'!$B$17:$B$30,B912,'Sf routed cabinet (2)'!$G$17:$G$30)) +
(SUMIF('Df routed cabinet'!$B$17:$B$30,B912,'Df routed cabinet'!$G$17:$G$30)) +
(SUMIF('Df routed cabinet (2)'!$B$17:$B$30,B912,'Df routed cabinet (2)'!$G$17:$G$30)) +
(SUMIF('Sf acrylic cabinet'!$B$17:$B$30,B912,'Sf acrylic cabinet'!$G$17:$G$30)) +
(SUMIF('Sf acrylic cabinet (2)'!$B$17:$B$30,B912,'Sf acrylic cabinet (2)'!$G$17:$G$30)) +
(SUMIF('Economy Sf acrylic'!$B$17:$B$30,B912,'Economy Sf acrylic'!$G$17:$G$30)) +
(SUMIF('Df acrylic cabinet'!$B$17:$B$30,B912,'Df acrylic cabinet'!$G$17:$G$30)) +
(SUMIF('Df acrylic cabinet (2)'!$B$17:$B$30,B912,'Df acrylic cabinet (2)'!$G$17:$G$30)) +
(SUMIF('Sf flex cabinet'!$B$17:$B$30,B912,'Sf flex cabinet'!$G$17:$G$30)) +
(SUMIF('Sf flex cabinet (2)'!$B$17:$B$30,B912,'Sf flex cabinet (2)'!$G$17:$G$30)) +
(SUMIF('Df flex cabinet'!$B$17:$B$36,B912,'Df flex cabinet'!$G$17:$G$36)) +
(SUMIF('Df flex cabinet (2)'!$B$17:$B$36,B912,'Df flex cabinet (2)'!$G$17:$G$36)) +
(SUMIF('Pole cover'!$B$17:$B$30,B912,'Pole cover'!$G$17:$G$30)) +
(SUMIF('Pole cover (2)'!$B$17:$B$30,B912,'Pole cover (2)'!$G$17:$G$30)) +
(SUMIF('Structural Steel Fab'!$B$17:$B$29,B912,'Structural Steel Fab'!$G$17:$G$29)) +
(SUMIF(Reveal!$B$17:$B$30,B912,Reveal!$G$17:$G$30)) +
(SUMIF('Reveal (2)'!$B$17:$B$30,B912,'Reveal (2)'!$G$17:$G$30)) +
(SUMIF('Crown cove top'!$B$17:$B$30,B912,'Crown cove top'!$G$17:$G$30)) +
(SUMIF('EMC assembly'!$B$17:$B$30,B912,'EMC assembly'!$G$17:$G$30)) +
(SUMIF(Crating!$B$17:$B$29,B912,Crating!$G$17:$G$29)) +
(SUMIF('LED wiring'!$B$17:$B$30,B912,'LED wiring'!$G$17:$G$30)) +
(SUMIF('Changeable copy face'!$B$17:$B$30,B912,'Changeable copy face'!$G$17:$G$30)) +
(SUMIF('Flex face assembly'!$B$17:$B$30,B912,'Flex face assembly'!$G$17:$G$30)) +
(SUMIF('Routed face assembly'!$B$17:$B$30,B912,'Routed face assembly'!$G$17:$G$30)) +
(SUMIF('Paint calculation'!$B$17:$B$30,B912,'Paint calculation'!$G$17:$G$30)) +
(SUMIF('Trimcap letter face'!$B$17:$B$30,B912,'Trimcap letter face'!$G$17:$G$30)) +
(SUMIF('Trimcap letter face (2)'!$B$17:$B$30,B912,'Trimcap letter face (2)'!$G$17:$G$30)) +
(SUMIF('Channel letter fabrication'!$B$17:$B$30,B912,'Channel letter fabrication'!$G$17:$G$30)) +
(SUMIF('Channel letter fabrication (2)'!$B$17:$B$30,B912,'Channel letter fabrication (2)'!$G$17:$G$30))</f>
        <v>0</v>
      </c>
    </row>
    <row r="913" spans="1:10">
      <c r="A913" s="28" t="str">
        <f>[1]ODBC!$A913</f>
        <v>MC Cable 12ga Al w/Grd Strand</v>
      </c>
      <c r="B913" s="29" t="str">
        <f>[1]ODBC!B913</f>
        <v>46750</v>
      </c>
      <c r="C913" s="30">
        <f>IFERROR(VLOOKUP($B913,[1]ODBC!$B:$H,2,FALSE),"")</f>
        <v>1.0820000000000001</v>
      </c>
      <c r="D913" s="30">
        <f>IFERROR(VLOOKUP($B913,[1]ODBC!$B:$H,3,FALSE),"")</f>
        <v>1.948</v>
      </c>
      <c r="E913" s="30" t="str">
        <f>IFERROR(VLOOKUP($B913,[1]ODBC!$B:$H,4,FALSE),"")</f>
        <v>FT</v>
      </c>
      <c r="F913" s="31">
        <f>IFERROR(VLOOKUP($B913,[1]ODBC!$B:$H,5,FALSE),"")</f>
        <v>44.45</v>
      </c>
      <c r="G913" s="32">
        <f>[1]ODBC!G913</f>
        <v>0</v>
      </c>
      <c r="H913" s="33">
        <f>SUM([1]ODBC!H913)</f>
        <v>46036</v>
      </c>
      <c r="I913" s="41" t="str">
        <f>'Vinyl cutting'!$B$2</f>
        <v>J36938</v>
      </c>
      <c r="J913" s="42">
        <f ca="1">(SUMIF('Freeform time and material'!$B$17:$B$30,B913,'Freeform time and material'!$G$17:$G$30)) +
(SUMIF('Vinyl cutting'!$B$17:$B$30,B913,'Vinyl cutting'!$G$17:$G$30)) +
(SUMIF('Vinyl cutting (2)'!$B$17:$B$30,B913,'Vinyl cutting (2)'!$G$17:$G$30)) +
(SUMIF('Apply vinyl graphics'!$B$17:$B$30,B913,'Apply vinyl graphics'!$G$17:$G$30)) +
(SUMIF('Apply vinyl graphics (2)'!$B$17:$B$30,B913,'Apply vinyl graphics (2)'!$G$17:$G$30)) +
(SUMIF('Alum pan sign'!$B$17:$B$30,B913,'Alum pan sign'!$G$17:$G$30)) +
(SUMIF('Alum pan sign (2)'!$B$17:$B$30,B913,'Alum pan sign (2)'!$G$17:$G$30)) +
(SUMIF('Economy pan sign'!$B$17:$B$30,B913,'Economy pan sign'!$G$17:$G$30)) +
(SUMIF('Post and panel sign'!$B$17:$B$30,B913,'Post and panel sign'!$G$17:$G$30)) +
(SUMIF('Post and panel sign (2)'!$B$17:$B$30,B913,'Post and panel sign (2)'!$G$17:$G$30)) +
(SUMIF('Flat panels only'!$B$17:$B$30,B913,'Flat panels only'!$G$17:$G$30)) +
(SUMIF('Flat panels only (2)'!$B$17:$B$30,B913,'Flat panels only (2)'!$G$17:$G$30)) +
(SUMIF('Routed panel shapes'!$B$18:$B$31,B913,'Routed panel shapes'!$G$18:$G$31)) +
(SUMIF('Routed panel shapes (2)'!$B$18:$B$31,B913,'Routed panel shapes (2)'!$G$18:$G$31)) +
(SUMIF('Routed face only'!$B$17:$B$30,B913,'Routed face only'!$G$17:$G$30)) +
(SUMIF('Routed face only (2)'!$B$17:$B$30,B913,'Routed face only (2)'!$G$17:$G$30)) +
(SUMIF('Routed alum faces letters'!$B$17:$B$30,B913,'Routed alum faces letters'!$G$17:$G$30)) +
(SUMIF('Routed alum faces letters (2)'!$B$17:$B$30,B913,'Routed alum faces letters (2)'!$G$17:$G$30)) +
(SUMIF('Routed push through acrylic'!$B$17:$B$30,B913,'Routed push through acrylic'!$G$17:$G$30)) +
(SUMIF('Routed push through acrylic (2)'!$B$17:$B$30,B913,'Routed push through acrylic (2)'!$G$17:$G$30)) +
(SUMIF('Sf routed cabinet'!$B$17:$B$30,B913,'Sf routed cabinet'!$G$17:$G$30)) +
(SUMIF('Sf routed cabinet (2)'!$B$17:$B$30,B913,'Sf routed cabinet (2)'!$G$17:$G$30)) +
(SUMIF('Df routed cabinet'!$B$17:$B$30,B913,'Df routed cabinet'!$G$17:$G$30)) +
(SUMIF('Df routed cabinet (2)'!$B$17:$B$30,B913,'Df routed cabinet (2)'!$G$17:$G$30)) +
(SUMIF('Sf acrylic cabinet'!$B$17:$B$30,B913,'Sf acrylic cabinet'!$G$17:$G$30)) +
(SUMIF('Sf acrylic cabinet (2)'!$B$17:$B$30,B913,'Sf acrylic cabinet (2)'!$G$17:$G$30)) +
(SUMIF('Economy Sf acrylic'!$B$17:$B$30,B913,'Economy Sf acrylic'!$G$17:$G$30)) +
(SUMIF('Df acrylic cabinet'!$B$17:$B$30,B913,'Df acrylic cabinet'!$G$17:$G$30)) +
(SUMIF('Df acrylic cabinet (2)'!$B$17:$B$30,B913,'Df acrylic cabinet (2)'!$G$17:$G$30)) +
(SUMIF('Sf flex cabinet'!$B$17:$B$30,B913,'Sf flex cabinet'!$G$17:$G$30)) +
(SUMIF('Sf flex cabinet (2)'!$B$17:$B$30,B913,'Sf flex cabinet (2)'!$G$17:$G$30)) +
(SUMIF('Df flex cabinet'!$B$17:$B$36,B913,'Df flex cabinet'!$G$17:$G$36)) +
(SUMIF('Df flex cabinet (2)'!$B$17:$B$36,B913,'Df flex cabinet (2)'!$G$17:$G$36)) +
(SUMIF('Pole cover'!$B$17:$B$30,B913,'Pole cover'!$G$17:$G$30)) +
(SUMIF('Pole cover (2)'!$B$17:$B$30,B913,'Pole cover (2)'!$G$17:$G$30)) +
(SUMIF('Structural Steel Fab'!$B$17:$B$29,B913,'Structural Steel Fab'!$G$17:$G$29)) +
(SUMIF(Reveal!$B$17:$B$30,B913,Reveal!$G$17:$G$30)) +
(SUMIF('Reveal (2)'!$B$17:$B$30,B913,'Reveal (2)'!$G$17:$G$30)) +
(SUMIF('Crown cove top'!$B$17:$B$30,B913,'Crown cove top'!$G$17:$G$30)) +
(SUMIF('EMC assembly'!$B$17:$B$30,B913,'EMC assembly'!$G$17:$G$30)) +
(SUMIF(Crating!$B$17:$B$29,B913,Crating!$G$17:$G$29)) +
(SUMIF('LED wiring'!$B$17:$B$30,B913,'LED wiring'!$G$17:$G$30)) +
(SUMIF('Changeable copy face'!$B$17:$B$30,B913,'Changeable copy face'!$G$17:$G$30)) +
(SUMIF('Flex face assembly'!$B$17:$B$30,B913,'Flex face assembly'!$G$17:$G$30)) +
(SUMIF('Routed face assembly'!$B$17:$B$30,B913,'Routed face assembly'!$G$17:$G$30)) +
(SUMIF('Paint calculation'!$B$17:$B$30,B913,'Paint calculation'!$G$17:$G$30)) +
(SUMIF('Trimcap letter face'!$B$17:$B$30,B913,'Trimcap letter face'!$G$17:$G$30)) +
(SUMIF('Trimcap letter face (2)'!$B$17:$B$30,B913,'Trimcap letter face (2)'!$G$17:$G$30)) +
(SUMIF('Channel letter fabrication'!$B$17:$B$30,B913,'Channel letter fabrication'!$G$17:$G$30)) +
(SUMIF('Channel letter fabrication (2)'!$B$17:$B$30,B913,'Channel letter fabrication (2)'!$G$17:$G$30))</f>
        <v>0</v>
      </c>
    </row>
    <row r="914" spans="1:10">
      <c r="A914" s="28" t="str">
        <f>[1]ODBC!$A914</f>
        <v>3/8 Push in MC Cable connector</v>
      </c>
      <c r="B914" s="29" t="str">
        <f>[1]ODBC!B914</f>
        <v>46755</v>
      </c>
      <c r="C914" s="30">
        <f>IFERROR(VLOOKUP($B914,[1]ODBC!$B:$H,2,FALSE),"")</f>
        <v>1.1559999999999999</v>
      </c>
      <c r="D914" s="30">
        <f>IFERROR(VLOOKUP($B914,[1]ODBC!$B:$H,3,FALSE),"")</f>
        <v>2.081</v>
      </c>
      <c r="E914" s="30" t="str">
        <f>IFERROR(VLOOKUP($B914,[1]ODBC!$B:$H,4,FALSE),"")</f>
        <v>EA</v>
      </c>
      <c r="F914" s="31">
        <f>IFERROR(VLOOKUP($B914,[1]ODBC!$B:$H,5,FALSE),"")</f>
        <v>44.45</v>
      </c>
      <c r="G914" s="32">
        <f>[1]ODBC!G914</f>
        <v>0</v>
      </c>
      <c r="H914" s="33">
        <f>SUM([1]ODBC!H914)</f>
        <v>44732</v>
      </c>
      <c r="I914" s="41" t="str">
        <f>'Vinyl cutting'!$B$2</f>
        <v>J36938</v>
      </c>
      <c r="J914" s="42">
        <f ca="1">(SUMIF('Freeform time and material'!$B$17:$B$30,B914,'Freeform time and material'!$G$17:$G$30)) +
(SUMIF('Vinyl cutting'!$B$17:$B$30,B914,'Vinyl cutting'!$G$17:$G$30)) +
(SUMIF('Vinyl cutting (2)'!$B$17:$B$30,B914,'Vinyl cutting (2)'!$G$17:$G$30)) +
(SUMIF('Apply vinyl graphics'!$B$17:$B$30,B914,'Apply vinyl graphics'!$G$17:$G$30)) +
(SUMIF('Apply vinyl graphics (2)'!$B$17:$B$30,B914,'Apply vinyl graphics (2)'!$G$17:$G$30)) +
(SUMIF('Alum pan sign'!$B$17:$B$30,B914,'Alum pan sign'!$G$17:$G$30)) +
(SUMIF('Alum pan sign (2)'!$B$17:$B$30,B914,'Alum pan sign (2)'!$G$17:$G$30)) +
(SUMIF('Economy pan sign'!$B$17:$B$30,B914,'Economy pan sign'!$G$17:$G$30)) +
(SUMIF('Post and panel sign'!$B$17:$B$30,B914,'Post and panel sign'!$G$17:$G$30)) +
(SUMIF('Post and panel sign (2)'!$B$17:$B$30,B914,'Post and panel sign (2)'!$G$17:$G$30)) +
(SUMIF('Flat panels only'!$B$17:$B$30,B914,'Flat panels only'!$G$17:$G$30)) +
(SUMIF('Flat panels only (2)'!$B$17:$B$30,B914,'Flat panels only (2)'!$G$17:$G$30)) +
(SUMIF('Routed panel shapes'!$B$18:$B$31,B914,'Routed panel shapes'!$G$18:$G$31)) +
(SUMIF('Routed panel shapes (2)'!$B$18:$B$31,B914,'Routed panel shapes (2)'!$G$18:$G$31)) +
(SUMIF('Routed face only'!$B$17:$B$30,B914,'Routed face only'!$G$17:$G$30)) +
(SUMIF('Routed face only (2)'!$B$17:$B$30,B914,'Routed face only (2)'!$G$17:$G$30)) +
(SUMIF('Routed alum faces letters'!$B$17:$B$30,B914,'Routed alum faces letters'!$G$17:$G$30)) +
(SUMIF('Routed alum faces letters (2)'!$B$17:$B$30,B914,'Routed alum faces letters (2)'!$G$17:$G$30)) +
(SUMIF('Routed push through acrylic'!$B$17:$B$30,B914,'Routed push through acrylic'!$G$17:$G$30)) +
(SUMIF('Routed push through acrylic (2)'!$B$17:$B$30,B914,'Routed push through acrylic (2)'!$G$17:$G$30)) +
(SUMIF('Sf routed cabinet'!$B$17:$B$30,B914,'Sf routed cabinet'!$G$17:$G$30)) +
(SUMIF('Sf routed cabinet (2)'!$B$17:$B$30,B914,'Sf routed cabinet (2)'!$G$17:$G$30)) +
(SUMIF('Df routed cabinet'!$B$17:$B$30,B914,'Df routed cabinet'!$G$17:$G$30)) +
(SUMIF('Df routed cabinet (2)'!$B$17:$B$30,B914,'Df routed cabinet (2)'!$G$17:$G$30)) +
(SUMIF('Sf acrylic cabinet'!$B$17:$B$30,B914,'Sf acrylic cabinet'!$G$17:$G$30)) +
(SUMIF('Sf acrylic cabinet (2)'!$B$17:$B$30,B914,'Sf acrylic cabinet (2)'!$G$17:$G$30)) +
(SUMIF('Economy Sf acrylic'!$B$17:$B$30,B914,'Economy Sf acrylic'!$G$17:$G$30)) +
(SUMIF('Df acrylic cabinet'!$B$17:$B$30,B914,'Df acrylic cabinet'!$G$17:$G$30)) +
(SUMIF('Df acrylic cabinet (2)'!$B$17:$B$30,B914,'Df acrylic cabinet (2)'!$G$17:$G$30)) +
(SUMIF('Sf flex cabinet'!$B$17:$B$30,B914,'Sf flex cabinet'!$G$17:$G$30)) +
(SUMIF('Sf flex cabinet (2)'!$B$17:$B$30,B914,'Sf flex cabinet (2)'!$G$17:$G$30)) +
(SUMIF('Df flex cabinet'!$B$17:$B$36,B914,'Df flex cabinet'!$G$17:$G$36)) +
(SUMIF('Df flex cabinet (2)'!$B$17:$B$36,B914,'Df flex cabinet (2)'!$G$17:$G$36)) +
(SUMIF('Pole cover'!$B$17:$B$30,B914,'Pole cover'!$G$17:$G$30)) +
(SUMIF('Pole cover (2)'!$B$17:$B$30,B914,'Pole cover (2)'!$G$17:$G$30)) +
(SUMIF('Structural Steel Fab'!$B$17:$B$29,B914,'Structural Steel Fab'!$G$17:$G$29)) +
(SUMIF(Reveal!$B$17:$B$30,B914,Reveal!$G$17:$G$30)) +
(SUMIF('Reveal (2)'!$B$17:$B$30,B914,'Reveal (2)'!$G$17:$G$30)) +
(SUMIF('Crown cove top'!$B$17:$B$30,B914,'Crown cove top'!$G$17:$G$30)) +
(SUMIF('EMC assembly'!$B$17:$B$30,B914,'EMC assembly'!$G$17:$G$30)) +
(SUMIF(Crating!$B$17:$B$29,B914,Crating!$G$17:$G$29)) +
(SUMIF('LED wiring'!$B$17:$B$30,B914,'LED wiring'!$G$17:$G$30)) +
(SUMIF('Changeable copy face'!$B$17:$B$30,B914,'Changeable copy face'!$G$17:$G$30)) +
(SUMIF('Flex face assembly'!$B$17:$B$30,B914,'Flex face assembly'!$G$17:$G$30)) +
(SUMIF('Routed face assembly'!$B$17:$B$30,B914,'Routed face assembly'!$G$17:$G$30)) +
(SUMIF('Paint calculation'!$B$17:$B$30,B914,'Paint calculation'!$G$17:$G$30)) +
(SUMIF('Trimcap letter face'!$B$17:$B$30,B914,'Trimcap letter face'!$G$17:$G$30)) +
(SUMIF('Trimcap letter face (2)'!$B$17:$B$30,B914,'Trimcap letter face (2)'!$G$17:$G$30)) +
(SUMIF('Channel letter fabrication'!$B$17:$B$30,B914,'Channel letter fabrication'!$G$17:$G$30)) +
(SUMIF('Channel letter fabrication (2)'!$B$17:$B$30,B914,'Channel letter fabrication (2)'!$G$17:$G$30))</f>
        <v>0</v>
      </c>
    </row>
    <row r="915" spans="1:10">
      <c r="A915" s="28" t="str">
        <f>[1]ODBC!$A915</f>
        <v>3/8 2 Screw MC Cable Connector</v>
      </c>
      <c r="B915" s="29" t="str">
        <f>[1]ODBC!B915</f>
        <v>46760</v>
      </c>
      <c r="C915" s="30">
        <f>IFERROR(VLOOKUP($B915,[1]ODBC!$B:$H,2,FALSE),"")</f>
        <v>0.56899999999999995</v>
      </c>
      <c r="D915" s="30">
        <f>IFERROR(VLOOKUP($B915,[1]ODBC!$B:$H,3,FALSE),"")</f>
        <v>1.024</v>
      </c>
      <c r="E915" s="30" t="str">
        <f>IFERROR(VLOOKUP($B915,[1]ODBC!$B:$H,4,FALSE),"")</f>
        <v>EA</v>
      </c>
      <c r="F915" s="31">
        <f>IFERROR(VLOOKUP($B915,[1]ODBC!$B:$H,5,FALSE),"")</f>
        <v>44.45</v>
      </c>
      <c r="G915" s="32">
        <f>[1]ODBC!G915</f>
        <v>0</v>
      </c>
      <c r="H915" s="33">
        <f>SUM([1]ODBC!H915)</f>
        <v>45783</v>
      </c>
      <c r="I915" s="41" t="str">
        <f>'Vinyl cutting'!$B$2</f>
        <v>J36938</v>
      </c>
      <c r="J915" s="42">
        <f ca="1">(SUMIF('Freeform time and material'!$B$17:$B$30,B915,'Freeform time and material'!$G$17:$G$30)) +
(SUMIF('Vinyl cutting'!$B$17:$B$30,B915,'Vinyl cutting'!$G$17:$G$30)) +
(SUMIF('Vinyl cutting (2)'!$B$17:$B$30,B915,'Vinyl cutting (2)'!$G$17:$G$30)) +
(SUMIF('Apply vinyl graphics'!$B$17:$B$30,B915,'Apply vinyl graphics'!$G$17:$G$30)) +
(SUMIF('Apply vinyl graphics (2)'!$B$17:$B$30,B915,'Apply vinyl graphics (2)'!$G$17:$G$30)) +
(SUMIF('Alum pan sign'!$B$17:$B$30,B915,'Alum pan sign'!$G$17:$G$30)) +
(SUMIF('Alum pan sign (2)'!$B$17:$B$30,B915,'Alum pan sign (2)'!$G$17:$G$30)) +
(SUMIF('Economy pan sign'!$B$17:$B$30,B915,'Economy pan sign'!$G$17:$G$30)) +
(SUMIF('Post and panel sign'!$B$17:$B$30,B915,'Post and panel sign'!$G$17:$G$30)) +
(SUMIF('Post and panel sign (2)'!$B$17:$B$30,B915,'Post and panel sign (2)'!$G$17:$G$30)) +
(SUMIF('Flat panels only'!$B$17:$B$30,B915,'Flat panels only'!$G$17:$G$30)) +
(SUMIF('Flat panels only (2)'!$B$17:$B$30,B915,'Flat panels only (2)'!$G$17:$G$30)) +
(SUMIF('Routed panel shapes'!$B$18:$B$31,B915,'Routed panel shapes'!$G$18:$G$31)) +
(SUMIF('Routed panel shapes (2)'!$B$18:$B$31,B915,'Routed panel shapes (2)'!$G$18:$G$31)) +
(SUMIF('Routed face only'!$B$17:$B$30,B915,'Routed face only'!$G$17:$G$30)) +
(SUMIF('Routed face only (2)'!$B$17:$B$30,B915,'Routed face only (2)'!$G$17:$G$30)) +
(SUMIF('Routed alum faces letters'!$B$17:$B$30,B915,'Routed alum faces letters'!$G$17:$G$30)) +
(SUMIF('Routed alum faces letters (2)'!$B$17:$B$30,B915,'Routed alum faces letters (2)'!$G$17:$G$30)) +
(SUMIF('Routed push through acrylic'!$B$17:$B$30,B915,'Routed push through acrylic'!$G$17:$G$30)) +
(SUMIF('Routed push through acrylic (2)'!$B$17:$B$30,B915,'Routed push through acrylic (2)'!$G$17:$G$30)) +
(SUMIF('Sf routed cabinet'!$B$17:$B$30,B915,'Sf routed cabinet'!$G$17:$G$30)) +
(SUMIF('Sf routed cabinet (2)'!$B$17:$B$30,B915,'Sf routed cabinet (2)'!$G$17:$G$30)) +
(SUMIF('Df routed cabinet'!$B$17:$B$30,B915,'Df routed cabinet'!$G$17:$G$30)) +
(SUMIF('Df routed cabinet (2)'!$B$17:$B$30,B915,'Df routed cabinet (2)'!$G$17:$G$30)) +
(SUMIF('Sf acrylic cabinet'!$B$17:$B$30,B915,'Sf acrylic cabinet'!$G$17:$G$30)) +
(SUMIF('Sf acrylic cabinet (2)'!$B$17:$B$30,B915,'Sf acrylic cabinet (2)'!$G$17:$G$30)) +
(SUMIF('Economy Sf acrylic'!$B$17:$B$30,B915,'Economy Sf acrylic'!$G$17:$G$30)) +
(SUMIF('Df acrylic cabinet'!$B$17:$B$30,B915,'Df acrylic cabinet'!$G$17:$G$30)) +
(SUMIF('Df acrylic cabinet (2)'!$B$17:$B$30,B915,'Df acrylic cabinet (2)'!$G$17:$G$30)) +
(SUMIF('Sf flex cabinet'!$B$17:$B$30,B915,'Sf flex cabinet'!$G$17:$G$30)) +
(SUMIF('Sf flex cabinet (2)'!$B$17:$B$30,B915,'Sf flex cabinet (2)'!$G$17:$G$30)) +
(SUMIF('Df flex cabinet'!$B$17:$B$36,B915,'Df flex cabinet'!$G$17:$G$36)) +
(SUMIF('Df flex cabinet (2)'!$B$17:$B$36,B915,'Df flex cabinet (2)'!$G$17:$G$36)) +
(SUMIF('Pole cover'!$B$17:$B$30,B915,'Pole cover'!$G$17:$G$30)) +
(SUMIF('Pole cover (2)'!$B$17:$B$30,B915,'Pole cover (2)'!$G$17:$G$30)) +
(SUMIF('Structural Steel Fab'!$B$17:$B$29,B915,'Structural Steel Fab'!$G$17:$G$29)) +
(SUMIF(Reveal!$B$17:$B$30,B915,Reveal!$G$17:$G$30)) +
(SUMIF('Reveal (2)'!$B$17:$B$30,B915,'Reveal (2)'!$G$17:$G$30)) +
(SUMIF('Crown cove top'!$B$17:$B$30,B915,'Crown cove top'!$G$17:$G$30)) +
(SUMIF('EMC assembly'!$B$17:$B$30,B915,'EMC assembly'!$G$17:$G$30)) +
(SUMIF(Crating!$B$17:$B$29,B915,Crating!$G$17:$G$29)) +
(SUMIF('LED wiring'!$B$17:$B$30,B915,'LED wiring'!$G$17:$G$30)) +
(SUMIF('Changeable copy face'!$B$17:$B$30,B915,'Changeable copy face'!$G$17:$G$30)) +
(SUMIF('Flex face assembly'!$B$17:$B$30,B915,'Flex face assembly'!$G$17:$G$30)) +
(SUMIF('Routed face assembly'!$B$17:$B$30,B915,'Routed face assembly'!$G$17:$G$30)) +
(SUMIF('Paint calculation'!$B$17:$B$30,B915,'Paint calculation'!$G$17:$G$30)) +
(SUMIF('Trimcap letter face'!$B$17:$B$30,B915,'Trimcap letter face'!$G$17:$G$30)) +
(SUMIF('Trimcap letter face (2)'!$B$17:$B$30,B915,'Trimcap letter face (2)'!$G$17:$G$30)) +
(SUMIF('Channel letter fabrication'!$B$17:$B$30,B915,'Channel letter fabrication'!$G$17:$G$30)) +
(SUMIF('Channel letter fabrication (2)'!$B$17:$B$30,B915,'Channel letter fabrication (2)'!$G$17:$G$30))</f>
        <v>0</v>
      </c>
    </row>
    <row r="916" spans="1:10">
      <c r="A916" s="28" t="str">
        <f>[1]ODBC!$A916</f>
        <v>3/8" Liquidtight Connectors</v>
      </c>
      <c r="B916" s="29" t="str">
        <f>[1]ODBC!B916</f>
        <v>46770</v>
      </c>
      <c r="C916" s="30">
        <f>IFERROR(VLOOKUP($B916,[1]ODBC!$B:$H,2,FALSE),"")</f>
        <v>3.08</v>
      </c>
      <c r="D916" s="30">
        <f>IFERROR(VLOOKUP($B916,[1]ODBC!$B:$H,3,FALSE),"")</f>
        <v>5.5449999999999999</v>
      </c>
      <c r="E916" s="30" t="str">
        <f>IFERROR(VLOOKUP($B916,[1]ODBC!$B:$H,4,FALSE),"")</f>
        <v>EA</v>
      </c>
      <c r="F916" s="31">
        <f>IFERROR(VLOOKUP($B916,[1]ODBC!$B:$H,5,FALSE),"")</f>
        <v>44.45</v>
      </c>
      <c r="G916" s="32">
        <f>[1]ODBC!G916</f>
        <v>0</v>
      </c>
      <c r="H916" s="33">
        <f>SUM([1]ODBC!H916)</f>
        <v>0</v>
      </c>
      <c r="I916" s="41" t="str">
        <f>'Vinyl cutting'!$B$2</f>
        <v>J36938</v>
      </c>
      <c r="J916" s="42">
        <f ca="1">(SUMIF('Freeform time and material'!$B$17:$B$30,B916,'Freeform time and material'!$G$17:$G$30)) +
(SUMIF('Vinyl cutting'!$B$17:$B$30,B916,'Vinyl cutting'!$G$17:$G$30)) +
(SUMIF('Vinyl cutting (2)'!$B$17:$B$30,B916,'Vinyl cutting (2)'!$G$17:$G$30)) +
(SUMIF('Apply vinyl graphics'!$B$17:$B$30,B916,'Apply vinyl graphics'!$G$17:$G$30)) +
(SUMIF('Apply vinyl graphics (2)'!$B$17:$B$30,B916,'Apply vinyl graphics (2)'!$G$17:$G$30)) +
(SUMIF('Alum pan sign'!$B$17:$B$30,B916,'Alum pan sign'!$G$17:$G$30)) +
(SUMIF('Alum pan sign (2)'!$B$17:$B$30,B916,'Alum pan sign (2)'!$G$17:$G$30)) +
(SUMIF('Economy pan sign'!$B$17:$B$30,B916,'Economy pan sign'!$G$17:$G$30)) +
(SUMIF('Post and panel sign'!$B$17:$B$30,B916,'Post and panel sign'!$G$17:$G$30)) +
(SUMIF('Post and panel sign (2)'!$B$17:$B$30,B916,'Post and panel sign (2)'!$G$17:$G$30)) +
(SUMIF('Flat panels only'!$B$17:$B$30,B916,'Flat panels only'!$G$17:$G$30)) +
(SUMIF('Flat panels only (2)'!$B$17:$B$30,B916,'Flat panels only (2)'!$G$17:$G$30)) +
(SUMIF('Routed panel shapes'!$B$18:$B$31,B916,'Routed panel shapes'!$G$18:$G$31)) +
(SUMIF('Routed panel shapes (2)'!$B$18:$B$31,B916,'Routed panel shapes (2)'!$G$18:$G$31)) +
(SUMIF('Routed face only'!$B$17:$B$30,B916,'Routed face only'!$G$17:$G$30)) +
(SUMIF('Routed face only (2)'!$B$17:$B$30,B916,'Routed face only (2)'!$G$17:$G$30)) +
(SUMIF('Routed alum faces letters'!$B$17:$B$30,B916,'Routed alum faces letters'!$G$17:$G$30)) +
(SUMIF('Routed alum faces letters (2)'!$B$17:$B$30,B916,'Routed alum faces letters (2)'!$G$17:$G$30)) +
(SUMIF('Routed push through acrylic'!$B$17:$B$30,B916,'Routed push through acrylic'!$G$17:$G$30)) +
(SUMIF('Routed push through acrylic (2)'!$B$17:$B$30,B916,'Routed push through acrylic (2)'!$G$17:$G$30)) +
(SUMIF('Sf routed cabinet'!$B$17:$B$30,B916,'Sf routed cabinet'!$G$17:$G$30)) +
(SUMIF('Sf routed cabinet (2)'!$B$17:$B$30,B916,'Sf routed cabinet (2)'!$G$17:$G$30)) +
(SUMIF('Df routed cabinet'!$B$17:$B$30,B916,'Df routed cabinet'!$G$17:$G$30)) +
(SUMIF('Df routed cabinet (2)'!$B$17:$B$30,B916,'Df routed cabinet (2)'!$G$17:$G$30)) +
(SUMIF('Sf acrylic cabinet'!$B$17:$B$30,B916,'Sf acrylic cabinet'!$G$17:$G$30)) +
(SUMIF('Sf acrylic cabinet (2)'!$B$17:$B$30,B916,'Sf acrylic cabinet (2)'!$G$17:$G$30)) +
(SUMIF('Economy Sf acrylic'!$B$17:$B$30,B916,'Economy Sf acrylic'!$G$17:$G$30)) +
(SUMIF('Df acrylic cabinet'!$B$17:$B$30,B916,'Df acrylic cabinet'!$G$17:$G$30)) +
(SUMIF('Df acrylic cabinet (2)'!$B$17:$B$30,B916,'Df acrylic cabinet (2)'!$G$17:$G$30)) +
(SUMIF('Sf flex cabinet'!$B$17:$B$30,B916,'Sf flex cabinet'!$G$17:$G$30)) +
(SUMIF('Sf flex cabinet (2)'!$B$17:$B$30,B916,'Sf flex cabinet (2)'!$G$17:$G$30)) +
(SUMIF('Df flex cabinet'!$B$17:$B$36,B916,'Df flex cabinet'!$G$17:$G$36)) +
(SUMIF('Df flex cabinet (2)'!$B$17:$B$36,B916,'Df flex cabinet (2)'!$G$17:$G$36)) +
(SUMIF('Pole cover'!$B$17:$B$30,B916,'Pole cover'!$G$17:$G$30)) +
(SUMIF('Pole cover (2)'!$B$17:$B$30,B916,'Pole cover (2)'!$G$17:$G$30)) +
(SUMIF('Structural Steel Fab'!$B$17:$B$29,B916,'Structural Steel Fab'!$G$17:$G$29)) +
(SUMIF(Reveal!$B$17:$B$30,B916,Reveal!$G$17:$G$30)) +
(SUMIF('Reveal (2)'!$B$17:$B$30,B916,'Reveal (2)'!$G$17:$G$30)) +
(SUMIF('Crown cove top'!$B$17:$B$30,B916,'Crown cove top'!$G$17:$G$30)) +
(SUMIF('EMC assembly'!$B$17:$B$30,B916,'EMC assembly'!$G$17:$G$30)) +
(SUMIF(Crating!$B$17:$B$29,B916,Crating!$G$17:$G$29)) +
(SUMIF('LED wiring'!$B$17:$B$30,B916,'LED wiring'!$G$17:$G$30)) +
(SUMIF('Changeable copy face'!$B$17:$B$30,B916,'Changeable copy face'!$G$17:$G$30)) +
(SUMIF('Flex face assembly'!$B$17:$B$30,B916,'Flex face assembly'!$G$17:$G$30)) +
(SUMIF('Routed face assembly'!$B$17:$B$30,B916,'Routed face assembly'!$G$17:$G$30)) +
(SUMIF('Paint calculation'!$B$17:$B$30,B916,'Paint calculation'!$G$17:$G$30)) +
(SUMIF('Trimcap letter face'!$B$17:$B$30,B916,'Trimcap letter face'!$G$17:$G$30)) +
(SUMIF('Trimcap letter face (2)'!$B$17:$B$30,B916,'Trimcap letter face (2)'!$G$17:$G$30)) +
(SUMIF('Channel letter fabrication'!$B$17:$B$30,B916,'Channel letter fabrication'!$G$17:$G$30)) +
(SUMIF('Channel letter fabrication (2)'!$B$17:$B$30,B916,'Channel letter fabrication (2)'!$G$17:$G$30))</f>
        <v>0</v>
      </c>
    </row>
    <row r="917" spans="1:10">
      <c r="A917" s="28" t="str">
        <f>[1]ODBC!$A917</f>
        <v>3/8" Liquidtight 90'S</v>
      </c>
      <c r="B917" s="29" t="str">
        <f>[1]ODBC!B917</f>
        <v>46775</v>
      </c>
      <c r="C917" s="30">
        <f>IFERROR(VLOOKUP($B917,[1]ODBC!$B:$H,2,FALSE),"")</f>
        <v>5.5</v>
      </c>
      <c r="D917" s="30">
        <f>IFERROR(VLOOKUP($B917,[1]ODBC!$B:$H,3,FALSE),"")</f>
        <v>9.9009999999999998</v>
      </c>
      <c r="E917" s="30" t="str">
        <f>IFERROR(VLOOKUP($B917,[1]ODBC!$B:$H,4,FALSE),"")</f>
        <v>EA</v>
      </c>
      <c r="F917" s="31">
        <f>IFERROR(VLOOKUP($B917,[1]ODBC!$B:$H,5,FALSE),"")</f>
        <v>44.45</v>
      </c>
      <c r="G917" s="32">
        <f>[1]ODBC!G917</f>
        <v>0</v>
      </c>
      <c r="H917" s="33">
        <f>SUM([1]ODBC!H917)</f>
        <v>0</v>
      </c>
      <c r="I917" s="41" t="str">
        <f>'Vinyl cutting'!$B$2</f>
        <v>J36938</v>
      </c>
      <c r="J917" s="42">
        <f ca="1">(SUMIF('Freeform time and material'!$B$17:$B$30,B917,'Freeform time and material'!$G$17:$G$30)) +
(SUMIF('Vinyl cutting'!$B$17:$B$30,B917,'Vinyl cutting'!$G$17:$G$30)) +
(SUMIF('Vinyl cutting (2)'!$B$17:$B$30,B917,'Vinyl cutting (2)'!$G$17:$G$30)) +
(SUMIF('Apply vinyl graphics'!$B$17:$B$30,B917,'Apply vinyl graphics'!$G$17:$G$30)) +
(SUMIF('Apply vinyl graphics (2)'!$B$17:$B$30,B917,'Apply vinyl graphics (2)'!$G$17:$G$30)) +
(SUMIF('Alum pan sign'!$B$17:$B$30,B917,'Alum pan sign'!$G$17:$G$30)) +
(SUMIF('Alum pan sign (2)'!$B$17:$B$30,B917,'Alum pan sign (2)'!$G$17:$G$30)) +
(SUMIF('Economy pan sign'!$B$17:$B$30,B917,'Economy pan sign'!$G$17:$G$30)) +
(SUMIF('Post and panel sign'!$B$17:$B$30,B917,'Post and panel sign'!$G$17:$G$30)) +
(SUMIF('Post and panel sign (2)'!$B$17:$B$30,B917,'Post and panel sign (2)'!$G$17:$G$30)) +
(SUMIF('Flat panels only'!$B$17:$B$30,B917,'Flat panels only'!$G$17:$G$30)) +
(SUMIF('Flat panels only (2)'!$B$17:$B$30,B917,'Flat panels only (2)'!$G$17:$G$30)) +
(SUMIF('Routed panel shapes'!$B$18:$B$31,B917,'Routed panel shapes'!$G$18:$G$31)) +
(SUMIF('Routed panel shapes (2)'!$B$18:$B$31,B917,'Routed panel shapes (2)'!$G$18:$G$31)) +
(SUMIF('Routed face only'!$B$17:$B$30,B917,'Routed face only'!$G$17:$G$30)) +
(SUMIF('Routed face only (2)'!$B$17:$B$30,B917,'Routed face only (2)'!$G$17:$G$30)) +
(SUMIF('Routed alum faces letters'!$B$17:$B$30,B917,'Routed alum faces letters'!$G$17:$G$30)) +
(SUMIF('Routed alum faces letters (2)'!$B$17:$B$30,B917,'Routed alum faces letters (2)'!$G$17:$G$30)) +
(SUMIF('Routed push through acrylic'!$B$17:$B$30,B917,'Routed push through acrylic'!$G$17:$G$30)) +
(SUMIF('Routed push through acrylic (2)'!$B$17:$B$30,B917,'Routed push through acrylic (2)'!$G$17:$G$30)) +
(SUMIF('Sf routed cabinet'!$B$17:$B$30,B917,'Sf routed cabinet'!$G$17:$G$30)) +
(SUMIF('Sf routed cabinet (2)'!$B$17:$B$30,B917,'Sf routed cabinet (2)'!$G$17:$G$30)) +
(SUMIF('Df routed cabinet'!$B$17:$B$30,B917,'Df routed cabinet'!$G$17:$G$30)) +
(SUMIF('Df routed cabinet (2)'!$B$17:$B$30,B917,'Df routed cabinet (2)'!$G$17:$G$30)) +
(SUMIF('Sf acrylic cabinet'!$B$17:$B$30,B917,'Sf acrylic cabinet'!$G$17:$G$30)) +
(SUMIF('Sf acrylic cabinet (2)'!$B$17:$B$30,B917,'Sf acrylic cabinet (2)'!$G$17:$G$30)) +
(SUMIF('Economy Sf acrylic'!$B$17:$B$30,B917,'Economy Sf acrylic'!$G$17:$G$30)) +
(SUMIF('Df acrylic cabinet'!$B$17:$B$30,B917,'Df acrylic cabinet'!$G$17:$G$30)) +
(SUMIF('Df acrylic cabinet (2)'!$B$17:$B$30,B917,'Df acrylic cabinet (2)'!$G$17:$G$30)) +
(SUMIF('Sf flex cabinet'!$B$17:$B$30,B917,'Sf flex cabinet'!$G$17:$G$30)) +
(SUMIF('Sf flex cabinet (2)'!$B$17:$B$30,B917,'Sf flex cabinet (2)'!$G$17:$G$30)) +
(SUMIF('Df flex cabinet'!$B$17:$B$36,B917,'Df flex cabinet'!$G$17:$G$36)) +
(SUMIF('Df flex cabinet (2)'!$B$17:$B$36,B917,'Df flex cabinet (2)'!$G$17:$G$36)) +
(SUMIF('Pole cover'!$B$17:$B$30,B917,'Pole cover'!$G$17:$G$30)) +
(SUMIF('Pole cover (2)'!$B$17:$B$30,B917,'Pole cover (2)'!$G$17:$G$30)) +
(SUMIF('Structural Steel Fab'!$B$17:$B$29,B917,'Structural Steel Fab'!$G$17:$G$29)) +
(SUMIF(Reveal!$B$17:$B$30,B917,Reveal!$G$17:$G$30)) +
(SUMIF('Reveal (2)'!$B$17:$B$30,B917,'Reveal (2)'!$G$17:$G$30)) +
(SUMIF('Crown cove top'!$B$17:$B$30,B917,'Crown cove top'!$G$17:$G$30)) +
(SUMIF('EMC assembly'!$B$17:$B$30,B917,'EMC assembly'!$G$17:$G$30)) +
(SUMIF(Crating!$B$17:$B$29,B917,Crating!$G$17:$G$29)) +
(SUMIF('LED wiring'!$B$17:$B$30,B917,'LED wiring'!$G$17:$G$30)) +
(SUMIF('Changeable copy face'!$B$17:$B$30,B917,'Changeable copy face'!$G$17:$G$30)) +
(SUMIF('Flex face assembly'!$B$17:$B$30,B917,'Flex face assembly'!$G$17:$G$30)) +
(SUMIF('Routed face assembly'!$B$17:$B$30,B917,'Routed face assembly'!$G$17:$G$30)) +
(SUMIF('Paint calculation'!$B$17:$B$30,B917,'Paint calculation'!$G$17:$G$30)) +
(SUMIF('Trimcap letter face'!$B$17:$B$30,B917,'Trimcap letter face'!$G$17:$G$30)) +
(SUMIF('Trimcap letter face (2)'!$B$17:$B$30,B917,'Trimcap letter face (2)'!$G$17:$G$30)) +
(SUMIF('Channel letter fabrication'!$B$17:$B$30,B917,'Channel letter fabrication'!$G$17:$G$30)) +
(SUMIF('Channel letter fabrication (2)'!$B$17:$B$30,B917,'Channel letter fabrication (2)'!$G$17:$G$30))</f>
        <v>0</v>
      </c>
    </row>
    <row r="918" spans="1:10">
      <c r="A918" s="28" t="str">
        <f>[1]ODBC!$A918</f>
        <v>1/2" Flex (Aluminum)</v>
      </c>
      <c r="B918" s="29" t="str">
        <f>[1]ODBC!B918</f>
        <v>46780</v>
      </c>
      <c r="C918" s="30">
        <f>IFERROR(VLOOKUP($B918,[1]ODBC!$B:$H,2,FALSE),"")</f>
        <v>0.376</v>
      </c>
      <c r="D918" s="30">
        <f>IFERROR(VLOOKUP($B918,[1]ODBC!$B:$H,3,FALSE),"")</f>
        <v>0.67700000000000005</v>
      </c>
      <c r="E918" s="30" t="str">
        <f>IFERROR(VLOOKUP($B918,[1]ODBC!$B:$H,4,FALSE),"")</f>
        <v>FT</v>
      </c>
      <c r="F918" s="31">
        <f>IFERROR(VLOOKUP($B918,[1]ODBC!$B:$H,5,FALSE),"")</f>
        <v>44.45</v>
      </c>
      <c r="G918" s="32">
        <f>[1]ODBC!G918</f>
        <v>0</v>
      </c>
      <c r="H918" s="33">
        <f>SUM([1]ODBC!H918)</f>
        <v>0</v>
      </c>
      <c r="I918" s="41" t="str">
        <f>'Vinyl cutting'!$B$2</f>
        <v>J36938</v>
      </c>
      <c r="J918" s="42">
        <f ca="1">(SUMIF('Freeform time and material'!$B$17:$B$30,B918,'Freeform time and material'!$G$17:$G$30)) +
(SUMIF('Vinyl cutting'!$B$17:$B$30,B918,'Vinyl cutting'!$G$17:$G$30)) +
(SUMIF('Vinyl cutting (2)'!$B$17:$B$30,B918,'Vinyl cutting (2)'!$G$17:$G$30)) +
(SUMIF('Apply vinyl graphics'!$B$17:$B$30,B918,'Apply vinyl graphics'!$G$17:$G$30)) +
(SUMIF('Apply vinyl graphics (2)'!$B$17:$B$30,B918,'Apply vinyl graphics (2)'!$G$17:$G$30)) +
(SUMIF('Alum pan sign'!$B$17:$B$30,B918,'Alum pan sign'!$G$17:$G$30)) +
(SUMIF('Alum pan sign (2)'!$B$17:$B$30,B918,'Alum pan sign (2)'!$G$17:$G$30)) +
(SUMIF('Economy pan sign'!$B$17:$B$30,B918,'Economy pan sign'!$G$17:$G$30)) +
(SUMIF('Post and panel sign'!$B$17:$B$30,B918,'Post and panel sign'!$G$17:$G$30)) +
(SUMIF('Post and panel sign (2)'!$B$17:$B$30,B918,'Post and panel sign (2)'!$G$17:$G$30)) +
(SUMIF('Flat panels only'!$B$17:$B$30,B918,'Flat panels only'!$G$17:$G$30)) +
(SUMIF('Flat panels only (2)'!$B$17:$B$30,B918,'Flat panels only (2)'!$G$17:$G$30)) +
(SUMIF('Routed panel shapes'!$B$18:$B$31,B918,'Routed panel shapes'!$G$18:$G$31)) +
(SUMIF('Routed panel shapes (2)'!$B$18:$B$31,B918,'Routed panel shapes (2)'!$G$18:$G$31)) +
(SUMIF('Routed face only'!$B$17:$B$30,B918,'Routed face only'!$G$17:$G$30)) +
(SUMIF('Routed face only (2)'!$B$17:$B$30,B918,'Routed face only (2)'!$G$17:$G$30)) +
(SUMIF('Routed alum faces letters'!$B$17:$B$30,B918,'Routed alum faces letters'!$G$17:$G$30)) +
(SUMIF('Routed alum faces letters (2)'!$B$17:$B$30,B918,'Routed alum faces letters (2)'!$G$17:$G$30)) +
(SUMIF('Routed push through acrylic'!$B$17:$B$30,B918,'Routed push through acrylic'!$G$17:$G$30)) +
(SUMIF('Routed push through acrylic (2)'!$B$17:$B$30,B918,'Routed push through acrylic (2)'!$G$17:$G$30)) +
(SUMIF('Sf routed cabinet'!$B$17:$B$30,B918,'Sf routed cabinet'!$G$17:$G$30)) +
(SUMIF('Sf routed cabinet (2)'!$B$17:$B$30,B918,'Sf routed cabinet (2)'!$G$17:$G$30)) +
(SUMIF('Df routed cabinet'!$B$17:$B$30,B918,'Df routed cabinet'!$G$17:$G$30)) +
(SUMIF('Df routed cabinet (2)'!$B$17:$B$30,B918,'Df routed cabinet (2)'!$G$17:$G$30)) +
(SUMIF('Sf acrylic cabinet'!$B$17:$B$30,B918,'Sf acrylic cabinet'!$G$17:$G$30)) +
(SUMIF('Sf acrylic cabinet (2)'!$B$17:$B$30,B918,'Sf acrylic cabinet (2)'!$G$17:$G$30)) +
(SUMIF('Economy Sf acrylic'!$B$17:$B$30,B918,'Economy Sf acrylic'!$G$17:$G$30)) +
(SUMIF('Df acrylic cabinet'!$B$17:$B$30,B918,'Df acrylic cabinet'!$G$17:$G$30)) +
(SUMIF('Df acrylic cabinet (2)'!$B$17:$B$30,B918,'Df acrylic cabinet (2)'!$G$17:$G$30)) +
(SUMIF('Sf flex cabinet'!$B$17:$B$30,B918,'Sf flex cabinet'!$G$17:$G$30)) +
(SUMIF('Sf flex cabinet (2)'!$B$17:$B$30,B918,'Sf flex cabinet (2)'!$G$17:$G$30)) +
(SUMIF('Df flex cabinet'!$B$17:$B$36,B918,'Df flex cabinet'!$G$17:$G$36)) +
(SUMIF('Df flex cabinet (2)'!$B$17:$B$36,B918,'Df flex cabinet (2)'!$G$17:$G$36)) +
(SUMIF('Pole cover'!$B$17:$B$30,B918,'Pole cover'!$G$17:$G$30)) +
(SUMIF('Pole cover (2)'!$B$17:$B$30,B918,'Pole cover (2)'!$G$17:$G$30)) +
(SUMIF('Structural Steel Fab'!$B$17:$B$29,B918,'Structural Steel Fab'!$G$17:$G$29)) +
(SUMIF(Reveal!$B$17:$B$30,B918,Reveal!$G$17:$G$30)) +
(SUMIF('Reveal (2)'!$B$17:$B$30,B918,'Reveal (2)'!$G$17:$G$30)) +
(SUMIF('Crown cove top'!$B$17:$B$30,B918,'Crown cove top'!$G$17:$G$30)) +
(SUMIF('EMC assembly'!$B$17:$B$30,B918,'EMC assembly'!$G$17:$G$30)) +
(SUMIF(Crating!$B$17:$B$29,B918,Crating!$G$17:$G$29)) +
(SUMIF('LED wiring'!$B$17:$B$30,B918,'LED wiring'!$G$17:$G$30)) +
(SUMIF('Changeable copy face'!$B$17:$B$30,B918,'Changeable copy face'!$G$17:$G$30)) +
(SUMIF('Flex face assembly'!$B$17:$B$30,B918,'Flex face assembly'!$G$17:$G$30)) +
(SUMIF('Routed face assembly'!$B$17:$B$30,B918,'Routed face assembly'!$G$17:$G$30)) +
(SUMIF('Paint calculation'!$B$17:$B$30,B918,'Paint calculation'!$G$17:$G$30)) +
(SUMIF('Trimcap letter face'!$B$17:$B$30,B918,'Trimcap letter face'!$G$17:$G$30)) +
(SUMIF('Trimcap letter face (2)'!$B$17:$B$30,B918,'Trimcap letter face (2)'!$G$17:$G$30)) +
(SUMIF('Channel letter fabrication'!$B$17:$B$30,B918,'Channel letter fabrication'!$G$17:$G$30)) +
(SUMIF('Channel letter fabrication (2)'!$B$17:$B$30,B918,'Channel letter fabrication (2)'!$G$17:$G$30))</f>
        <v>0</v>
      </c>
    </row>
    <row r="919" spans="1:10">
      <c r="A919" s="28" t="str">
        <f>[1]ODBC!$A919</f>
        <v>1/2'' Flex Connectors</v>
      </c>
      <c r="B919" s="29" t="str">
        <f>[1]ODBC!B919</f>
        <v>46785</v>
      </c>
      <c r="C919" s="30">
        <f>IFERROR(VLOOKUP($B919,[1]ODBC!$B:$H,2,FALSE),"")</f>
        <v>0.28000000000000003</v>
      </c>
      <c r="D919" s="30">
        <f>IFERROR(VLOOKUP($B919,[1]ODBC!$B:$H,3,FALSE),"")</f>
        <v>0.504</v>
      </c>
      <c r="E919" s="30" t="str">
        <f>IFERROR(VLOOKUP($B919,[1]ODBC!$B:$H,4,FALSE),"")</f>
        <v>EA</v>
      </c>
      <c r="F919" s="31">
        <f>IFERROR(VLOOKUP($B919,[1]ODBC!$B:$H,5,FALSE),"")</f>
        <v>44.45</v>
      </c>
      <c r="G919" s="32">
        <f>[1]ODBC!G919</f>
        <v>0</v>
      </c>
      <c r="H919" s="33">
        <f>SUM([1]ODBC!H919)</f>
        <v>0</v>
      </c>
      <c r="I919" s="41" t="str">
        <f>'Vinyl cutting'!$B$2</f>
        <v>J36938</v>
      </c>
      <c r="J919" s="42">
        <f ca="1">(SUMIF('Freeform time and material'!$B$17:$B$30,B919,'Freeform time and material'!$G$17:$G$30)) +
(SUMIF('Vinyl cutting'!$B$17:$B$30,B919,'Vinyl cutting'!$G$17:$G$30)) +
(SUMIF('Vinyl cutting (2)'!$B$17:$B$30,B919,'Vinyl cutting (2)'!$G$17:$G$30)) +
(SUMIF('Apply vinyl graphics'!$B$17:$B$30,B919,'Apply vinyl graphics'!$G$17:$G$30)) +
(SUMIF('Apply vinyl graphics (2)'!$B$17:$B$30,B919,'Apply vinyl graphics (2)'!$G$17:$G$30)) +
(SUMIF('Alum pan sign'!$B$17:$B$30,B919,'Alum pan sign'!$G$17:$G$30)) +
(SUMIF('Alum pan sign (2)'!$B$17:$B$30,B919,'Alum pan sign (2)'!$G$17:$G$30)) +
(SUMIF('Economy pan sign'!$B$17:$B$30,B919,'Economy pan sign'!$G$17:$G$30)) +
(SUMIF('Post and panel sign'!$B$17:$B$30,B919,'Post and panel sign'!$G$17:$G$30)) +
(SUMIF('Post and panel sign (2)'!$B$17:$B$30,B919,'Post and panel sign (2)'!$G$17:$G$30)) +
(SUMIF('Flat panels only'!$B$17:$B$30,B919,'Flat panels only'!$G$17:$G$30)) +
(SUMIF('Flat panels only (2)'!$B$17:$B$30,B919,'Flat panels only (2)'!$G$17:$G$30)) +
(SUMIF('Routed panel shapes'!$B$18:$B$31,B919,'Routed panel shapes'!$G$18:$G$31)) +
(SUMIF('Routed panel shapes (2)'!$B$18:$B$31,B919,'Routed panel shapes (2)'!$G$18:$G$31)) +
(SUMIF('Routed face only'!$B$17:$B$30,B919,'Routed face only'!$G$17:$G$30)) +
(SUMIF('Routed face only (2)'!$B$17:$B$30,B919,'Routed face only (2)'!$G$17:$G$30)) +
(SUMIF('Routed alum faces letters'!$B$17:$B$30,B919,'Routed alum faces letters'!$G$17:$G$30)) +
(SUMIF('Routed alum faces letters (2)'!$B$17:$B$30,B919,'Routed alum faces letters (2)'!$G$17:$G$30)) +
(SUMIF('Routed push through acrylic'!$B$17:$B$30,B919,'Routed push through acrylic'!$G$17:$G$30)) +
(SUMIF('Routed push through acrylic (2)'!$B$17:$B$30,B919,'Routed push through acrylic (2)'!$G$17:$G$30)) +
(SUMIF('Sf routed cabinet'!$B$17:$B$30,B919,'Sf routed cabinet'!$G$17:$G$30)) +
(SUMIF('Sf routed cabinet (2)'!$B$17:$B$30,B919,'Sf routed cabinet (2)'!$G$17:$G$30)) +
(SUMIF('Df routed cabinet'!$B$17:$B$30,B919,'Df routed cabinet'!$G$17:$G$30)) +
(SUMIF('Df routed cabinet (2)'!$B$17:$B$30,B919,'Df routed cabinet (2)'!$G$17:$G$30)) +
(SUMIF('Sf acrylic cabinet'!$B$17:$B$30,B919,'Sf acrylic cabinet'!$G$17:$G$30)) +
(SUMIF('Sf acrylic cabinet (2)'!$B$17:$B$30,B919,'Sf acrylic cabinet (2)'!$G$17:$G$30)) +
(SUMIF('Economy Sf acrylic'!$B$17:$B$30,B919,'Economy Sf acrylic'!$G$17:$G$30)) +
(SUMIF('Df acrylic cabinet'!$B$17:$B$30,B919,'Df acrylic cabinet'!$G$17:$G$30)) +
(SUMIF('Df acrylic cabinet (2)'!$B$17:$B$30,B919,'Df acrylic cabinet (2)'!$G$17:$G$30)) +
(SUMIF('Sf flex cabinet'!$B$17:$B$30,B919,'Sf flex cabinet'!$G$17:$G$30)) +
(SUMIF('Sf flex cabinet (2)'!$B$17:$B$30,B919,'Sf flex cabinet (2)'!$G$17:$G$30)) +
(SUMIF('Df flex cabinet'!$B$17:$B$36,B919,'Df flex cabinet'!$G$17:$G$36)) +
(SUMIF('Df flex cabinet (2)'!$B$17:$B$36,B919,'Df flex cabinet (2)'!$G$17:$G$36)) +
(SUMIF('Pole cover'!$B$17:$B$30,B919,'Pole cover'!$G$17:$G$30)) +
(SUMIF('Pole cover (2)'!$B$17:$B$30,B919,'Pole cover (2)'!$G$17:$G$30)) +
(SUMIF('Structural Steel Fab'!$B$17:$B$29,B919,'Structural Steel Fab'!$G$17:$G$29)) +
(SUMIF(Reveal!$B$17:$B$30,B919,Reveal!$G$17:$G$30)) +
(SUMIF('Reveal (2)'!$B$17:$B$30,B919,'Reveal (2)'!$G$17:$G$30)) +
(SUMIF('Crown cove top'!$B$17:$B$30,B919,'Crown cove top'!$G$17:$G$30)) +
(SUMIF('EMC assembly'!$B$17:$B$30,B919,'EMC assembly'!$G$17:$G$30)) +
(SUMIF(Crating!$B$17:$B$29,B919,Crating!$G$17:$G$29)) +
(SUMIF('LED wiring'!$B$17:$B$30,B919,'LED wiring'!$G$17:$G$30)) +
(SUMIF('Changeable copy face'!$B$17:$B$30,B919,'Changeable copy face'!$G$17:$G$30)) +
(SUMIF('Flex face assembly'!$B$17:$B$30,B919,'Flex face assembly'!$G$17:$G$30)) +
(SUMIF('Routed face assembly'!$B$17:$B$30,B919,'Routed face assembly'!$G$17:$G$30)) +
(SUMIF('Paint calculation'!$B$17:$B$30,B919,'Paint calculation'!$G$17:$G$30)) +
(SUMIF('Trimcap letter face'!$B$17:$B$30,B919,'Trimcap letter face'!$G$17:$G$30)) +
(SUMIF('Trimcap letter face (2)'!$B$17:$B$30,B919,'Trimcap letter face (2)'!$G$17:$G$30)) +
(SUMIF('Channel letter fabrication'!$B$17:$B$30,B919,'Channel letter fabrication'!$G$17:$G$30)) +
(SUMIF('Channel letter fabrication (2)'!$B$17:$B$30,B919,'Channel letter fabrication (2)'!$G$17:$G$30))</f>
        <v>0</v>
      </c>
    </row>
    <row r="920" spans="1:10">
      <c r="A920" s="28" t="str">
        <f>[1]ODBC!$A920</f>
        <v>1/2" Flex 90 Connector</v>
      </c>
      <c r="B920" s="29" t="str">
        <f>[1]ODBC!B920</f>
        <v>46786</v>
      </c>
      <c r="C920" s="30">
        <f>IFERROR(VLOOKUP($B920,[1]ODBC!$B:$H,2,FALSE),"")</f>
        <v>0.76600000000000001</v>
      </c>
      <c r="D920" s="30">
        <f>IFERROR(VLOOKUP($B920,[1]ODBC!$B:$H,3,FALSE),"")</f>
        <v>1.379</v>
      </c>
      <c r="E920" s="30" t="str">
        <f>IFERROR(VLOOKUP($B920,[1]ODBC!$B:$H,4,FALSE),"")</f>
        <v>EA</v>
      </c>
      <c r="F920" s="31">
        <f>IFERROR(VLOOKUP($B920,[1]ODBC!$B:$H,5,FALSE),"")</f>
        <v>44.45</v>
      </c>
      <c r="G920" s="32">
        <f>[1]ODBC!G920</f>
        <v>0</v>
      </c>
      <c r="H920" s="33">
        <f>SUM([1]ODBC!H920)</f>
        <v>0</v>
      </c>
      <c r="I920" s="41" t="str">
        <f>'Vinyl cutting'!$B$2</f>
        <v>J36938</v>
      </c>
      <c r="J920" s="42">
        <f ca="1">(SUMIF('Freeform time and material'!$B$17:$B$30,B920,'Freeform time and material'!$G$17:$G$30)) +
(SUMIF('Vinyl cutting'!$B$17:$B$30,B920,'Vinyl cutting'!$G$17:$G$30)) +
(SUMIF('Vinyl cutting (2)'!$B$17:$B$30,B920,'Vinyl cutting (2)'!$G$17:$G$30)) +
(SUMIF('Apply vinyl graphics'!$B$17:$B$30,B920,'Apply vinyl graphics'!$G$17:$G$30)) +
(SUMIF('Apply vinyl graphics (2)'!$B$17:$B$30,B920,'Apply vinyl graphics (2)'!$G$17:$G$30)) +
(SUMIF('Alum pan sign'!$B$17:$B$30,B920,'Alum pan sign'!$G$17:$G$30)) +
(SUMIF('Alum pan sign (2)'!$B$17:$B$30,B920,'Alum pan sign (2)'!$G$17:$G$30)) +
(SUMIF('Economy pan sign'!$B$17:$B$30,B920,'Economy pan sign'!$G$17:$G$30)) +
(SUMIF('Post and panel sign'!$B$17:$B$30,B920,'Post and panel sign'!$G$17:$G$30)) +
(SUMIF('Post and panel sign (2)'!$B$17:$B$30,B920,'Post and panel sign (2)'!$G$17:$G$30)) +
(SUMIF('Flat panels only'!$B$17:$B$30,B920,'Flat panels only'!$G$17:$G$30)) +
(SUMIF('Flat panels only (2)'!$B$17:$B$30,B920,'Flat panels only (2)'!$G$17:$G$30)) +
(SUMIF('Routed panel shapes'!$B$18:$B$31,B920,'Routed panel shapes'!$G$18:$G$31)) +
(SUMIF('Routed panel shapes (2)'!$B$18:$B$31,B920,'Routed panel shapes (2)'!$G$18:$G$31)) +
(SUMIF('Routed face only'!$B$17:$B$30,B920,'Routed face only'!$G$17:$G$30)) +
(SUMIF('Routed face only (2)'!$B$17:$B$30,B920,'Routed face only (2)'!$G$17:$G$30)) +
(SUMIF('Routed alum faces letters'!$B$17:$B$30,B920,'Routed alum faces letters'!$G$17:$G$30)) +
(SUMIF('Routed alum faces letters (2)'!$B$17:$B$30,B920,'Routed alum faces letters (2)'!$G$17:$G$30)) +
(SUMIF('Routed push through acrylic'!$B$17:$B$30,B920,'Routed push through acrylic'!$G$17:$G$30)) +
(SUMIF('Routed push through acrylic (2)'!$B$17:$B$30,B920,'Routed push through acrylic (2)'!$G$17:$G$30)) +
(SUMIF('Sf routed cabinet'!$B$17:$B$30,B920,'Sf routed cabinet'!$G$17:$G$30)) +
(SUMIF('Sf routed cabinet (2)'!$B$17:$B$30,B920,'Sf routed cabinet (2)'!$G$17:$G$30)) +
(SUMIF('Df routed cabinet'!$B$17:$B$30,B920,'Df routed cabinet'!$G$17:$G$30)) +
(SUMIF('Df routed cabinet (2)'!$B$17:$B$30,B920,'Df routed cabinet (2)'!$G$17:$G$30)) +
(SUMIF('Sf acrylic cabinet'!$B$17:$B$30,B920,'Sf acrylic cabinet'!$G$17:$G$30)) +
(SUMIF('Sf acrylic cabinet (2)'!$B$17:$B$30,B920,'Sf acrylic cabinet (2)'!$G$17:$G$30)) +
(SUMIF('Economy Sf acrylic'!$B$17:$B$30,B920,'Economy Sf acrylic'!$G$17:$G$30)) +
(SUMIF('Df acrylic cabinet'!$B$17:$B$30,B920,'Df acrylic cabinet'!$G$17:$G$30)) +
(SUMIF('Df acrylic cabinet (2)'!$B$17:$B$30,B920,'Df acrylic cabinet (2)'!$G$17:$G$30)) +
(SUMIF('Sf flex cabinet'!$B$17:$B$30,B920,'Sf flex cabinet'!$G$17:$G$30)) +
(SUMIF('Sf flex cabinet (2)'!$B$17:$B$30,B920,'Sf flex cabinet (2)'!$G$17:$G$30)) +
(SUMIF('Df flex cabinet'!$B$17:$B$36,B920,'Df flex cabinet'!$G$17:$G$36)) +
(SUMIF('Df flex cabinet (2)'!$B$17:$B$36,B920,'Df flex cabinet (2)'!$G$17:$G$36)) +
(SUMIF('Pole cover'!$B$17:$B$30,B920,'Pole cover'!$G$17:$G$30)) +
(SUMIF('Pole cover (2)'!$B$17:$B$30,B920,'Pole cover (2)'!$G$17:$G$30)) +
(SUMIF('Structural Steel Fab'!$B$17:$B$29,B920,'Structural Steel Fab'!$G$17:$G$29)) +
(SUMIF(Reveal!$B$17:$B$30,B920,Reveal!$G$17:$G$30)) +
(SUMIF('Reveal (2)'!$B$17:$B$30,B920,'Reveal (2)'!$G$17:$G$30)) +
(SUMIF('Crown cove top'!$B$17:$B$30,B920,'Crown cove top'!$G$17:$G$30)) +
(SUMIF('EMC assembly'!$B$17:$B$30,B920,'EMC assembly'!$G$17:$G$30)) +
(SUMIF(Crating!$B$17:$B$29,B920,Crating!$G$17:$G$29)) +
(SUMIF('LED wiring'!$B$17:$B$30,B920,'LED wiring'!$G$17:$G$30)) +
(SUMIF('Changeable copy face'!$B$17:$B$30,B920,'Changeable copy face'!$G$17:$G$30)) +
(SUMIF('Flex face assembly'!$B$17:$B$30,B920,'Flex face assembly'!$G$17:$G$30)) +
(SUMIF('Routed face assembly'!$B$17:$B$30,B920,'Routed face assembly'!$G$17:$G$30)) +
(SUMIF('Paint calculation'!$B$17:$B$30,B920,'Paint calculation'!$G$17:$G$30)) +
(SUMIF('Trimcap letter face'!$B$17:$B$30,B920,'Trimcap letter face'!$G$17:$G$30)) +
(SUMIF('Trimcap letter face (2)'!$B$17:$B$30,B920,'Trimcap letter face (2)'!$G$17:$G$30)) +
(SUMIF('Channel letter fabrication'!$B$17:$B$30,B920,'Channel letter fabrication'!$G$17:$G$30)) +
(SUMIF('Channel letter fabrication (2)'!$B$17:$B$30,B920,'Channel letter fabrication (2)'!$G$17:$G$30))</f>
        <v>0</v>
      </c>
    </row>
    <row r="921" spans="1:10">
      <c r="A921" s="28" t="str">
        <f>[1]ODBC!$A921</f>
        <v>1/2" Flex Screw-In Coupling</v>
      </c>
      <c r="B921" s="29" t="str">
        <f>[1]ODBC!B921</f>
        <v>46787</v>
      </c>
      <c r="C921" s="30">
        <f>IFERROR(VLOOKUP($B921,[1]ODBC!$B:$H,2,FALSE),"")</f>
        <v>0.69199999999999995</v>
      </c>
      <c r="D921" s="30">
        <f>IFERROR(VLOOKUP($B921,[1]ODBC!$B:$H,3,FALSE),"")</f>
        <v>1.246</v>
      </c>
      <c r="E921" s="30" t="str">
        <f>IFERROR(VLOOKUP($B921,[1]ODBC!$B:$H,4,FALSE),"")</f>
        <v>EA</v>
      </c>
      <c r="F921" s="31">
        <f>IFERROR(VLOOKUP($B921,[1]ODBC!$B:$H,5,FALSE),"")</f>
        <v>44.45</v>
      </c>
      <c r="G921" s="32">
        <f>[1]ODBC!G921</f>
        <v>0</v>
      </c>
      <c r="H921" s="33">
        <f>SUM([1]ODBC!H921)</f>
        <v>0</v>
      </c>
      <c r="I921" s="41" t="str">
        <f>'Vinyl cutting'!$B$2</f>
        <v>J36938</v>
      </c>
      <c r="J921" s="42">
        <f ca="1">(SUMIF('Freeform time and material'!$B$17:$B$30,B921,'Freeform time and material'!$G$17:$G$30)) +
(SUMIF('Vinyl cutting'!$B$17:$B$30,B921,'Vinyl cutting'!$G$17:$G$30)) +
(SUMIF('Vinyl cutting (2)'!$B$17:$B$30,B921,'Vinyl cutting (2)'!$G$17:$G$30)) +
(SUMIF('Apply vinyl graphics'!$B$17:$B$30,B921,'Apply vinyl graphics'!$G$17:$G$30)) +
(SUMIF('Apply vinyl graphics (2)'!$B$17:$B$30,B921,'Apply vinyl graphics (2)'!$G$17:$G$30)) +
(SUMIF('Alum pan sign'!$B$17:$B$30,B921,'Alum pan sign'!$G$17:$G$30)) +
(SUMIF('Alum pan sign (2)'!$B$17:$B$30,B921,'Alum pan sign (2)'!$G$17:$G$30)) +
(SUMIF('Economy pan sign'!$B$17:$B$30,B921,'Economy pan sign'!$G$17:$G$30)) +
(SUMIF('Post and panel sign'!$B$17:$B$30,B921,'Post and panel sign'!$G$17:$G$30)) +
(SUMIF('Post and panel sign (2)'!$B$17:$B$30,B921,'Post and panel sign (2)'!$G$17:$G$30)) +
(SUMIF('Flat panels only'!$B$17:$B$30,B921,'Flat panels only'!$G$17:$G$30)) +
(SUMIF('Flat panels only (2)'!$B$17:$B$30,B921,'Flat panels only (2)'!$G$17:$G$30)) +
(SUMIF('Routed panel shapes'!$B$18:$B$31,B921,'Routed panel shapes'!$G$18:$G$31)) +
(SUMIF('Routed panel shapes (2)'!$B$18:$B$31,B921,'Routed panel shapes (2)'!$G$18:$G$31)) +
(SUMIF('Routed face only'!$B$17:$B$30,B921,'Routed face only'!$G$17:$G$30)) +
(SUMIF('Routed face only (2)'!$B$17:$B$30,B921,'Routed face only (2)'!$G$17:$G$30)) +
(SUMIF('Routed alum faces letters'!$B$17:$B$30,B921,'Routed alum faces letters'!$G$17:$G$30)) +
(SUMIF('Routed alum faces letters (2)'!$B$17:$B$30,B921,'Routed alum faces letters (2)'!$G$17:$G$30)) +
(SUMIF('Routed push through acrylic'!$B$17:$B$30,B921,'Routed push through acrylic'!$G$17:$G$30)) +
(SUMIF('Routed push through acrylic (2)'!$B$17:$B$30,B921,'Routed push through acrylic (2)'!$G$17:$G$30)) +
(SUMIF('Sf routed cabinet'!$B$17:$B$30,B921,'Sf routed cabinet'!$G$17:$G$30)) +
(SUMIF('Sf routed cabinet (2)'!$B$17:$B$30,B921,'Sf routed cabinet (2)'!$G$17:$G$30)) +
(SUMIF('Df routed cabinet'!$B$17:$B$30,B921,'Df routed cabinet'!$G$17:$G$30)) +
(SUMIF('Df routed cabinet (2)'!$B$17:$B$30,B921,'Df routed cabinet (2)'!$G$17:$G$30)) +
(SUMIF('Sf acrylic cabinet'!$B$17:$B$30,B921,'Sf acrylic cabinet'!$G$17:$G$30)) +
(SUMIF('Sf acrylic cabinet (2)'!$B$17:$B$30,B921,'Sf acrylic cabinet (2)'!$G$17:$G$30)) +
(SUMIF('Economy Sf acrylic'!$B$17:$B$30,B921,'Economy Sf acrylic'!$G$17:$G$30)) +
(SUMIF('Df acrylic cabinet'!$B$17:$B$30,B921,'Df acrylic cabinet'!$G$17:$G$30)) +
(SUMIF('Df acrylic cabinet (2)'!$B$17:$B$30,B921,'Df acrylic cabinet (2)'!$G$17:$G$30)) +
(SUMIF('Sf flex cabinet'!$B$17:$B$30,B921,'Sf flex cabinet'!$G$17:$G$30)) +
(SUMIF('Sf flex cabinet (2)'!$B$17:$B$30,B921,'Sf flex cabinet (2)'!$G$17:$G$30)) +
(SUMIF('Df flex cabinet'!$B$17:$B$36,B921,'Df flex cabinet'!$G$17:$G$36)) +
(SUMIF('Df flex cabinet (2)'!$B$17:$B$36,B921,'Df flex cabinet (2)'!$G$17:$G$36)) +
(SUMIF('Pole cover'!$B$17:$B$30,B921,'Pole cover'!$G$17:$G$30)) +
(SUMIF('Pole cover (2)'!$B$17:$B$30,B921,'Pole cover (2)'!$G$17:$G$30)) +
(SUMIF('Structural Steel Fab'!$B$17:$B$29,B921,'Structural Steel Fab'!$G$17:$G$29)) +
(SUMIF(Reveal!$B$17:$B$30,B921,Reveal!$G$17:$G$30)) +
(SUMIF('Reveal (2)'!$B$17:$B$30,B921,'Reveal (2)'!$G$17:$G$30)) +
(SUMIF('Crown cove top'!$B$17:$B$30,B921,'Crown cove top'!$G$17:$G$30)) +
(SUMIF('EMC assembly'!$B$17:$B$30,B921,'EMC assembly'!$G$17:$G$30)) +
(SUMIF(Crating!$B$17:$B$29,B921,Crating!$G$17:$G$29)) +
(SUMIF('LED wiring'!$B$17:$B$30,B921,'LED wiring'!$G$17:$G$30)) +
(SUMIF('Changeable copy face'!$B$17:$B$30,B921,'Changeable copy face'!$G$17:$G$30)) +
(SUMIF('Flex face assembly'!$B$17:$B$30,B921,'Flex face assembly'!$G$17:$G$30)) +
(SUMIF('Routed face assembly'!$B$17:$B$30,B921,'Routed face assembly'!$G$17:$G$30)) +
(SUMIF('Paint calculation'!$B$17:$B$30,B921,'Paint calculation'!$G$17:$G$30)) +
(SUMIF('Trimcap letter face'!$B$17:$B$30,B921,'Trimcap letter face'!$G$17:$G$30)) +
(SUMIF('Trimcap letter face (2)'!$B$17:$B$30,B921,'Trimcap letter face (2)'!$G$17:$G$30)) +
(SUMIF('Channel letter fabrication'!$B$17:$B$30,B921,'Channel letter fabrication'!$G$17:$G$30)) +
(SUMIF('Channel letter fabrication (2)'!$B$17:$B$30,B921,'Channel letter fabrication (2)'!$G$17:$G$30))</f>
        <v>0</v>
      </c>
    </row>
    <row r="922" spans="1:10">
      <c r="A922" s="28" t="str">
        <f>[1]ODBC!$A922</f>
        <v>1/2" Liquidtight Flex</v>
      </c>
      <c r="B922" s="29" t="str">
        <f>[1]ODBC!B922</f>
        <v>46790</v>
      </c>
      <c r="C922" s="30">
        <f>IFERROR(VLOOKUP($B922,[1]ODBC!$B:$H,2,FALSE),"")</f>
        <v>0.30299999999999999</v>
      </c>
      <c r="D922" s="30">
        <f>IFERROR(VLOOKUP($B922,[1]ODBC!$B:$H,3,FALSE),"")</f>
        <v>0.54500000000000004</v>
      </c>
      <c r="E922" s="30" t="str">
        <f>IFERROR(VLOOKUP($B922,[1]ODBC!$B:$H,4,FALSE),"")</f>
        <v>FT</v>
      </c>
      <c r="F922" s="31">
        <f>IFERROR(VLOOKUP($B922,[1]ODBC!$B:$H,5,FALSE),"")</f>
        <v>44.45</v>
      </c>
      <c r="G922" s="32">
        <f>[1]ODBC!G922</f>
        <v>0</v>
      </c>
      <c r="H922" s="33">
        <f>SUM([1]ODBC!H922)</f>
        <v>46042</v>
      </c>
      <c r="I922" s="41" t="str">
        <f>'Vinyl cutting'!$B$2</f>
        <v>J36938</v>
      </c>
      <c r="J922" s="42">
        <f ca="1">(SUMIF('Freeform time and material'!$B$17:$B$30,B922,'Freeform time and material'!$G$17:$G$30)) +
(SUMIF('Vinyl cutting'!$B$17:$B$30,B922,'Vinyl cutting'!$G$17:$G$30)) +
(SUMIF('Vinyl cutting (2)'!$B$17:$B$30,B922,'Vinyl cutting (2)'!$G$17:$G$30)) +
(SUMIF('Apply vinyl graphics'!$B$17:$B$30,B922,'Apply vinyl graphics'!$G$17:$G$30)) +
(SUMIF('Apply vinyl graphics (2)'!$B$17:$B$30,B922,'Apply vinyl graphics (2)'!$G$17:$G$30)) +
(SUMIF('Alum pan sign'!$B$17:$B$30,B922,'Alum pan sign'!$G$17:$G$30)) +
(SUMIF('Alum pan sign (2)'!$B$17:$B$30,B922,'Alum pan sign (2)'!$G$17:$G$30)) +
(SUMIF('Economy pan sign'!$B$17:$B$30,B922,'Economy pan sign'!$G$17:$G$30)) +
(SUMIF('Post and panel sign'!$B$17:$B$30,B922,'Post and panel sign'!$G$17:$G$30)) +
(SUMIF('Post and panel sign (2)'!$B$17:$B$30,B922,'Post and panel sign (2)'!$G$17:$G$30)) +
(SUMIF('Flat panels only'!$B$17:$B$30,B922,'Flat panels only'!$G$17:$G$30)) +
(SUMIF('Flat panels only (2)'!$B$17:$B$30,B922,'Flat panels only (2)'!$G$17:$G$30)) +
(SUMIF('Routed panel shapes'!$B$18:$B$31,B922,'Routed panel shapes'!$G$18:$G$31)) +
(SUMIF('Routed panel shapes (2)'!$B$18:$B$31,B922,'Routed panel shapes (2)'!$G$18:$G$31)) +
(SUMIF('Routed face only'!$B$17:$B$30,B922,'Routed face only'!$G$17:$G$30)) +
(SUMIF('Routed face only (2)'!$B$17:$B$30,B922,'Routed face only (2)'!$G$17:$G$30)) +
(SUMIF('Routed alum faces letters'!$B$17:$B$30,B922,'Routed alum faces letters'!$G$17:$G$30)) +
(SUMIF('Routed alum faces letters (2)'!$B$17:$B$30,B922,'Routed alum faces letters (2)'!$G$17:$G$30)) +
(SUMIF('Routed push through acrylic'!$B$17:$B$30,B922,'Routed push through acrylic'!$G$17:$G$30)) +
(SUMIF('Routed push through acrylic (2)'!$B$17:$B$30,B922,'Routed push through acrylic (2)'!$G$17:$G$30)) +
(SUMIF('Sf routed cabinet'!$B$17:$B$30,B922,'Sf routed cabinet'!$G$17:$G$30)) +
(SUMIF('Sf routed cabinet (2)'!$B$17:$B$30,B922,'Sf routed cabinet (2)'!$G$17:$G$30)) +
(SUMIF('Df routed cabinet'!$B$17:$B$30,B922,'Df routed cabinet'!$G$17:$G$30)) +
(SUMIF('Df routed cabinet (2)'!$B$17:$B$30,B922,'Df routed cabinet (2)'!$G$17:$G$30)) +
(SUMIF('Sf acrylic cabinet'!$B$17:$B$30,B922,'Sf acrylic cabinet'!$G$17:$G$30)) +
(SUMIF('Sf acrylic cabinet (2)'!$B$17:$B$30,B922,'Sf acrylic cabinet (2)'!$G$17:$G$30)) +
(SUMIF('Economy Sf acrylic'!$B$17:$B$30,B922,'Economy Sf acrylic'!$G$17:$G$30)) +
(SUMIF('Df acrylic cabinet'!$B$17:$B$30,B922,'Df acrylic cabinet'!$G$17:$G$30)) +
(SUMIF('Df acrylic cabinet (2)'!$B$17:$B$30,B922,'Df acrylic cabinet (2)'!$G$17:$G$30)) +
(SUMIF('Sf flex cabinet'!$B$17:$B$30,B922,'Sf flex cabinet'!$G$17:$G$30)) +
(SUMIF('Sf flex cabinet (2)'!$B$17:$B$30,B922,'Sf flex cabinet (2)'!$G$17:$G$30)) +
(SUMIF('Df flex cabinet'!$B$17:$B$36,B922,'Df flex cabinet'!$G$17:$G$36)) +
(SUMIF('Df flex cabinet (2)'!$B$17:$B$36,B922,'Df flex cabinet (2)'!$G$17:$G$36)) +
(SUMIF('Pole cover'!$B$17:$B$30,B922,'Pole cover'!$G$17:$G$30)) +
(SUMIF('Pole cover (2)'!$B$17:$B$30,B922,'Pole cover (2)'!$G$17:$G$30)) +
(SUMIF('Structural Steel Fab'!$B$17:$B$29,B922,'Structural Steel Fab'!$G$17:$G$29)) +
(SUMIF(Reveal!$B$17:$B$30,B922,Reveal!$G$17:$G$30)) +
(SUMIF('Reveal (2)'!$B$17:$B$30,B922,'Reveal (2)'!$G$17:$G$30)) +
(SUMIF('Crown cove top'!$B$17:$B$30,B922,'Crown cove top'!$G$17:$G$30)) +
(SUMIF('EMC assembly'!$B$17:$B$30,B922,'EMC assembly'!$G$17:$G$30)) +
(SUMIF(Crating!$B$17:$B$29,B922,Crating!$G$17:$G$29)) +
(SUMIF('LED wiring'!$B$17:$B$30,B922,'LED wiring'!$G$17:$G$30)) +
(SUMIF('Changeable copy face'!$B$17:$B$30,B922,'Changeable copy face'!$G$17:$G$30)) +
(SUMIF('Flex face assembly'!$B$17:$B$30,B922,'Flex face assembly'!$G$17:$G$30)) +
(SUMIF('Routed face assembly'!$B$17:$B$30,B922,'Routed face assembly'!$G$17:$G$30)) +
(SUMIF('Paint calculation'!$B$17:$B$30,B922,'Paint calculation'!$G$17:$G$30)) +
(SUMIF('Trimcap letter face'!$B$17:$B$30,B922,'Trimcap letter face'!$G$17:$G$30)) +
(SUMIF('Trimcap letter face (2)'!$B$17:$B$30,B922,'Trimcap letter face (2)'!$G$17:$G$30)) +
(SUMIF('Channel letter fabrication'!$B$17:$B$30,B922,'Channel letter fabrication'!$G$17:$G$30)) +
(SUMIF('Channel letter fabrication (2)'!$B$17:$B$30,B922,'Channel letter fabrication (2)'!$G$17:$G$30))</f>
        <v>0</v>
      </c>
    </row>
    <row r="923" spans="1:10">
      <c r="A923" s="28" t="str">
        <f>[1]ODBC!$A923</f>
        <v>1/2" Liquidtight Connectors</v>
      </c>
      <c r="B923" s="29" t="str">
        <f>[1]ODBC!B923</f>
        <v>46795</v>
      </c>
      <c r="C923" s="30">
        <f>IFERROR(VLOOKUP($B923,[1]ODBC!$B:$H,2,FALSE),"")</f>
        <v>3.274</v>
      </c>
      <c r="D923" s="30">
        <f>IFERROR(VLOOKUP($B923,[1]ODBC!$B:$H,3,FALSE),"")</f>
        <v>5.8940000000000001</v>
      </c>
      <c r="E923" s="30" t="str">
        <f>IFERROR(VLOOKUP($B923,[1]ODBC!$B:$H,4,FALSE),"")</f>
        <v>EA</v>
      </c>
      <c r="F923" s="31">
        <f>IFERROR(VLOOKUP($B923,[1]ODBC!$B:$H,5,FALSE),"")</f>
        <v>44.45</v>
      </c>
      <c r="G923" s="32">
        <f>[1]ODBC!G923</f>
        <v>0</v>
      </c>
      <c r="H923" s="33">
        <f>SUM([1]ODBC!H923)</f>
        <v>45987</v>
      </c>
      <c r="I923" s="41" t="str">
        <f>'Vinyl cutting'!$B$2</f>
        <v>J36938</v>
      </c>
      <c r="J923" s="42">
        <f ca="1">(SUMIF('Freeform time and material'!$B$17:$B$30,B923,'Freeform time and material'!$G$17:$G$30)) +
(SUMIF('Vinyl cutting'!$B$17:$B$30,B923,'Vinyl cutting'!$G$17:$G$30)) +
(SUMIF('Vinyl cutting (2)'!$B$17:$B$30,B923,'Vinyl cutting (2)'!$G$17:$G$30)) +
(SUMIF('Apply vinyl graphics'!$B$17:$B$30,B923,'Apply vinyl graphics'!$G$17:$G$30)) +
(SUMIF('Apply vinyl graphics (2)'!$B$17:$B$30,B923,'Apply vinyl graphics (2)'!$G$17:$G$30)) +
(SUMIF('Alum pan sign'!$B$17:$B$30,B923,'Alum pan sign'!$G$17:$G$30)) +
(SUMIF('Alum pan sign (2)'!$B$17:$B$30,B923,'Alum pan sign (2)'!$G$17:$G$30)) +
(SUMIF('Economy pan sign'!$B$17:$B$30,B923,'Economy pan sign'!$G$17:$G$30)) +
(SUMIF('Post and panel sign'!$B$17:$B$30,B923,'Post and panel sign'!$G$17:$G$30)) +
(SUMIF('Post and panel sign (2)'!$B$17:$B$30,B923,'Post and panel sign (2)'!$G$17:$G$30)) +
(SUMIF('Flat panels only'!$B$17:$B$30,B923,'Flat panels only'!$G$17:$G$30)) +
(SUMIF('Flat panels only (2)'!$B$17:$B$30,B923,'Flat panels only (2)'!$G$17:$G$30)) +
(SUMIF('Routed panel shapes'!$B$18:$B$31,B923,'Routed panel shapes'!$G$18:$G$31)) +
(SUMIF('Routed panel shapes (2)'!$B$18:$B$31,B923,'Routed panel shapes (2)'!$G$18:$G$31)) +
(SUMIF('Routed face only'!$B$17:$B$30,B923,'Routed face only'!$G$17:$G$30)) +
(SUMIF('Routed face only (2)'!$B$17:$B$30,B923,'Routed face only (2)'!$G$17:$G$30)) +
(SUMIF('Routed alum faces letters'!$B$17:$B$30,B923,'Routed alum faces letters'!$G$17:$G$30)) +
(SUMIF('Routed alum faces letters (2)'!$B$17:$B$30,B923,'Routed alum faces letters (2)'!$G$17:$G$30)) +
(SUMIF('Routed push through acrylic'!$B$17:$B$30,B923,'Routed push through acrylic'!$G$17:$G$30)) +
(SUMIF('Routed push through acrylic (2)'!$B$17:$B$30,B923,'Routed push through acrylic (2)'!$G$17:$G$30)) +
(SUMIF('Sf routed cabinet'!$B$17:$B$30,B923,'Sf routed cabinet'!$G$17:$G$30)) +
(SUMIF('Sf routed cabinet (2)'!$B$17:$B$30,B923,'Sf routed cabinet (2)'!$G$17:$G$30)) +
(SUMIF('Df routed cabinet'!$B$17:$B$30,B923,'Df routed cabinet'!$G$17:$G$30)) +
(SUMIF('Df routed cabinet (2)'!$B$17:$B$30,B923,'Df routed cabinet (2)'!$G$17:$G$30)) +
(SUMIF('Sf acrylic cabinet'!$B$17:$B$30,B923,'Sf acrylic cabinet'!$G$17:$G$30)) +
(SUMIF('Sf acrylic cabinet (2)'!$B$17:$B$30,B923,'Sf acrylic cabinet (2)'!$G$17:$G$30)) +
(SUMIF('Economy Sf acrylic'!$B$17:$B$30,B923,'Economy Sf acrylic'!$G$17:$G$30)) +
(SUMIF('Df acrylic cabinet'!$B$17:$B$30,B923,'Df acrylic cabinet'!$G$17:$G$30)) +
(SUMIF('Df acrylic cabinet (2)'!$B$17:$B$30,B923,'Df acrylic cabinet (2)'!$G$17:$G$30)) +
(SUMIF('Sf flex cabinet'!$B$17:$B$30,B923,'Sf flex cabinet'!$G$17:$G$30)) +
(SUMIF('Sf flex cabinet (2)'!$B$17:$B$30,B923,'Sf flex cabinet (2)'!$G$17:$G$30)) +
(SUMIF('Df flex cabinet'!$B$17:$B$36,B923,'Df flex cabinet'!$G$17:$G$36)) +
(SUMIF('Df flex cabinet (2)'!$B$17:$B$36,B923,'Df flex cabinet (2)'!$G$17:$G$36)) +
(SUMIF('Pole cover'!$B$17:$B$30,B923,'Pole cover'!$G$17:$G$30)) +
(SUMIF('Pole cover (2)'!$B$17:$B$30,B923,'Pole cover (2)'!$G$17:$G$30)) +
(SUMIF('Structural Steel Fab'!$B$17:$B$29,B923,'Structural Steel Fab'!$G$17:$G$29)) +
(SUMIF(Reveal!$B$17:$B$30,B923,Reveal!$G$17:$G$30)) +
(SUMIF('Reveal (2)'!$B$17:$B$30,B923,'Reveal (2)'!$G$17:$G$30)) +
(SUMIF('Crown cove top'!$B$17:$B$30,B923,'Crown cove top'!$G$17:$G$30)) +
(SUMIF('EMC assembly'!$B$17:$B$30,B923,'EMC assembly'!$G$17:$G$30)) +
(SUMIF(Crating!$B$17:$B$29,B923,Crating!$G$17:$G$29)) +
(SUMIF('LED wiring'!$B$17:$B$30,B923,'LED wiring'!$G$17:$G$30)) +
(SUMIF('Changeable copy face'!$B$17:$B$30,B923,'Changeable copy face'!$G$17:$G$30)) +
(SUMIF('Flex face assembly'!$B$17:$B$30,B923,'Flex face assembly'!$G$17:$G$30)) +
(SUMIF('Routed face assembly'!$B$17:$B$30,B923,'Routed face assembly'!$G$17:$G$30)) +
(SUMIF('Paint calculation'!$B$17:$B$30,B923,'Paint calculation'!$G$17:$G$30)) +
(SUMIF('Trimcap letter face'!$B$17:$B$30,B923,'Trimcap letter face'!$G$17:$G$30)) +
(SUMIF('Trimcap letter face (2)'!$B$17:$B$30,B923,'Trimcap letter face (2)'!$G$17:$G$30)) +
(SUMIF('Channel letter fabrication'!$B$17:$B$30,B923,'Channel letter fabrication'!$G$17:$G$30)) +
(SUMIF('Channel letter fabrication (2)'!$B$17:$B$30,B923,'Channel letter fabrication (2)'!$G$17:$G$30))</f>
        <v>0</v>
      </c>
    </row>
    <row r="924" spans="1:10">
      <c r="A924" s="28" t="str">
        <f>[1]ODBC!$A924</f>
        <v>1/2" Liquidtight 90'S</v>
      </c>
      <c r="B924" s="29" t="str">
        <f>[1]ODBC!B924</f>
        <v>46800</v>
      </c>
      <c r="C924" s="30">
        <f>IFERROR(VLOOKUP($B924,[1]ODBC!$B:$H,2,FALSE),"")</f>
        <v>6.1539999999999999</v>
      </c>
      <c r="D924" s="30">
        <f>IFERROR(VLOOKUP($B924,[1]ODBC!$B:$H,3,FALSE),"")</f>
        <v>11.077999999999999</v>
      </c>
      <c r="E924" s="30" t="str">
        <f>IFERROR(VLOOKUP($B924,[1]ODBC!$B:$H,4,FALSE),"")</f>
        <v>EA</v>
      </c>
      <c r="F924" s="31">
        <f>IFERROR(VLOOKUP($B924,[1]ODBC!$B:$H,5,FALSE),"")</f>
        <v>44.45</v>
      </c>
      <c r="G924" s="32">
        <f>[1]ODBC!G924</f>
        <v>0</v>
      </c>
      <c r="H924" s="33">
        <f>SUM([1]ODBC!H924)</f>
        <v>45713</v>
      </c>
      <c r="I924" s="41" t="str">
        <f>'Vinyl cutting'!$B$2</f>
        <v>J36938</v>
      </c>
      <c r="J924" s="42">
        <f ca="1">(SUMIF('Freeform time and material'!$B$17:$B$30,B924,'Freeform time and material'!$G$17:$G$30)) +
(SUMIF('Vinyl cutting'!$B$17:$B$30,B924,'Vinyl cutting'!$G$17:$G$30)) +
(SUMIF('Vinyl cutting (2)'!$B$17:$B$30,B924,'Vinyl cutting (2)'!$G$17:$G$30)) +
(SUMIF('Apply vinyl graphics'!$B$17:$B$30,B924,'Apply vinyl graphics'!$G$17:$G$30)) +
(SUMIF('Apply vinyl graphics (2)'!$B$17:$B$30,B924,'Apply vinyl graphics (2)'!$G$17:$G$30)) +
(SUMIF('Alum pan sign'!$B$17:$B$30,B924,'Alum pan sign'!$G$17:$G$30)) +
(SUMIF('Alum pan sign (2)'!$B$17:$B$30,B924,'Alum pan sign (2)'!$G$17:$G$30)) +
(SUMIF('Economy pan sign'!$B$17:$B$30,B924,'Economy pan sign'!$G$17:$G$30)) +
(SUMIF('Post and panel sign'!$B$17:$B$30,B924,'Post and panel sign'!$G$17:$G$30)) +
(SUMIF('Post and panel sign (2)'!$B$17:$B$30,B924,'Post and panel sign (2)'!$G$17:$G$30)) +
(SUMIF('Flat panels only'!$B$17:$B$30,B924,'Flat panels only'!$G$17:$G$30)) +
(SUMIF('Flat panels only (2)'!$B$17:$B$30,B924,'Flat panels only (2)'!$G$17:$G$30)) +
(SUMIF('Routed panel shapes'!$B$18:$B$31,B924,'Routed panel shapes'!$G$18:$G$31)) +
(SUMIF('Routed panel shapes (2)'!$B$18:$B$31,B924,'Routed panel shapes (2)'!$G$18:$G$31)) +
(SUMIF('Routed face only'!$B$17:$B$30,B924,'Routed face only'!$G$17:$G$30)) +
(SUMIF('Routed face only (2)'!$B$17:$B$30,B924,'Routed face only (2)'!$G$17:$G$30)) +
(SUMIF('Routed alum faces letters'!$B$17:$B$30,B924,'Routed alum faces letters'!$G$17:$G$30)) +
(SUMIF('Routed alum faces letters (2)'!$B$17:$B$30,B924,'Routed alum faces letters (2)'!$G$17:$G$30)) +
(SUMIF('Routed push through acrylic'!$B$17:$B$30,B924,'Routed push through acrylic'!$G$17:$G$30)) +
(SUMIF('Routed push through acrylic (2)'!$B$17:$B$30,B924,'Routed push through acrylic (2)'!$G$17:$G$30)) +
(SUMIF('Sf routed cabinet'!$B$17:$B$30,B924,'Sf routed cabinet'!$G$17:$G$30)) +
(SUMIF('Sf routed cabinet (2)'!$B$17:$B$30,B924,'Sf routed cabinet (2)'!$G$17:$G$30)) +
(SUMIF('Df routed cabinet'!$B$17:$B$30,B924,'Df routed cabinet'!$G$17:$G$30)) +
(SUMIF('Df routed cabinet (2)'!$B$17:$B$30,B924,'Df routed cabinet (2)'!$G$17:$G$30)) +
(SUMIF('Sf acrylic cabinet'!$B$17:$B$30,B924,'Sf acrylic cabinet'!$G$17:$G$30)) +
(SUMIF('Sf acrylic cabinet (2)'!$B$17:$B$30,B924,'Sf acrylic cabinet (2)'!$G$17:$G$30)) +
(SUMIF('Economy Sf acrylic'!$B$17:$B$30,B924,'Economy Sf acrylic'!$G$17:$G$30)) +
(SUMIF('Df acrylic cabinet'!$B$17:$B$30,B924,'Df acrylic cabinet'!$G$17:$G$30)) +
(SUMIF('Df acrylic cabinet (2)'!$B$17:$B$30,B924,'Df acrylic cabinet (2)'!$G$17:$G$30)) +
(SUMIF('Sf flex cabinet'!$B$17:$B$30,B924,'Sf flex cabinet'!$G$17:$G$30)) +
(SUMIF('Sf flex cabinet (2)'!$B$17:$B$30,B924,'Sf flex cabinet (2)'!$G$17:$G$30)) +
(SUMIF('Df flex cabinet'!$B$17:$B$36,B924,'Df flex cabinet'!$G$17:$G$36)) +
(SUMIF('Df flex cabinet (2)'!$B$17:$B$36,B924,'Df flex cabinet (2)'!$G$17:$G$36)) +
(SUMIF('Pole cover'!$B$17:$B$30,B924,'Pole cover'!$G$17:$G$30)) +
(SUMIF('Pole cover (2)'!$B$17:$B$30,B924,'Pole cover (2)'!$G$17:$G$30)) +
(SUMIF('Structural Steel Fab'!$B$17:$B$29,B924,'Structural Steel Fab'!$G$17:$G$29)) +
(SUMIF(Reveal!$B$17:$B$30,B924,Reveal!$G$17:$G$30)) +
(SUMIF('Reveal (2)'!$B$17:$B$30,B924,'Reveal (2)'!$G$17:$G$30)) +
(SUMIF('Crown cove top'!$B$17:$B$30,B924,'Crown cove top'!$G$17:$G$30)) +
(SUMIF('EMC assembly'!$B$17:$B$30,B924,'EMC assembly'!$G$17:$G$30)) +
(SUMIF(Crating!$B$17:$B$29,B924,Crating!$G$17:$G$29)) +
(SUMIF('LED wiring'!$B$17:$B$30,B924,'LED wiring'!$G$17:$G$30)) +
(SUMIF('Changeable copy face'!$B$17:$B$30,B924,'Changeable copy face'!$G$17:$G$30)) +
(SUMIF('Flex face assembly'!$B$17:$B$30,B924,'Flex face assembly'!$G$17:$G$30)) +
(SUMIF('Routed face assembly'!$B$17:$B$30,B924,'Routed face assembly'!$G$17:$G$30)) +
(SUMIF('Paint calculation'!$B$17:$B$30,B924,'Paint calculation'!$G$17:$G$30)) +
(SUMIF('Trimcap letter face'!$B$17:$B$30,B924,'Trimcap letter face'!$G$17:$G$30)) +
(SUMIF('Trimcap letter face (2)'!$B$17:$B$30,B924,'Trimcap letter face (2)'!$G$17:$G$30)) +
(SUMIF('Channel letter fabrication'!$B$17:$B$30,B924,'Channel letter fabrication'!$G$17:$G$30)) +
(SUMIF('Channel letter fabrication (2)'!$B$17:$B$30,B924,'Channel letter fabrication (2)'!$G$17:$G$30))</f>
        <v>0</v>
      </c>
    </row>
    <row r="925" spans="1:10">
      <c r="A925" s="28" t="str">
        <f>[1]ODBC!$A925</f>
        <v>Female Cord Plug NEMA515R</v>
      </c>
      <c r="B925" s="29" t="str">
        <f>[1]ODBC!B925</f>
        <v>46810</v>
      </c>
      <c r="C925" s="30">
        <f>IFERROR(VLOOKUP($B925,[1]ODBC!$B:$H,2,FALSE),"")</f>
        <v>16.05</v>
      </c>
      <c r="D925" s="30">
        <f>IFERROR(VLOOKUP($B925,[1]ODBC!$B:$H,3,FALSE),"")</f>
        <v>28.893000000000001</v>
      </c>
      <c r="E925" s="30" t="str">
        <f>IFERROR(VLOOKUP($B925,[1]ODBC!$B:$H,4,FALSE),"")</f>
        <v>EA</v>
      </c>
      <c r="F925" s="31">
        <f>IFERROR(VLOOKUP($B925,[1]ODBC!$B:$H,5,FALSE),"")</f>
        <v>44.45</v>
      </c>
      <c r="G925" s="32">
        <f>[1]ODBC!G925</f>
        <v>0</v>
      </c>
      <c r="H925" s="33">
        <f>SUM([1]ODBC!H925)</f>
        <v>0</v>
      </c>
      <c r="I925" s="41" t="str">
        <f>'Vinyl cutting'!$B$2</f>
        <v>J36938</v>
      </c>
      <c r="J925" s="42">
        <f ca="1">(SUMIF('Freeform time and material'!$B$17:$B$30,B925,'Freeform time and material'!$G$17:$G$30)) +
(SUMIF('Vinyl cutting'!$B$17:$B$30,B925,'Vinyl cutting'!$G$17:$G$30)) +
(SUMIF('Vinyl cutting (2)'!$B$17:$B$30,B925,'Vinyl cutting (2)'!$G$17:$G$30)) +
(SUMIF('Apply vinyl graphics'!$B$17:$B$30,B925,'Apply vinyl graphics'!$G$17:$G$30)) +
(SUMIF('Apply vinyl graphics (2)'!$B$17:$B$30,B925,'Apply vinyl graphics (2)'!$G$17:$G$30)) +
(SUMIF('Alum pan sign'!$B$17:$B$30,B925,'Alum pan sign'!$G$17:$G$30)) +
(SUMIF('Alum pan sign (2)'!$B$17:$B$30,B925,'Alum pan sign (2)'!$G$17:$G$30)) +
(SUMIF('Economy pan sign'!$B$17:$B$30,B925,'Economy pan sign'!$G$17:$G$30)) +
(SUMIF('Post and panel sign'!$B$17:$B$30,B925,'Post and panel sign'!$G$17:$G$30)) +
(SUMIF('Post and panel sign (2)'!$B$17:$B$30,B925,'Post and panel sign (2)'!$G$17:$G$30)) +
(SUMIF('Flat panels only'!$B$17:$B$30,B925,'Flat panels only'!$G$17:$G$30)) +
(SUMIF('Flat panels only (2)'!$B$17:$B$30,B925,'Flat panels only (2)'!$G$17:$G$30)) +
(SUMIF('Routed panel shapes'!$B$18:$B$31,B925,'Routed panel shapes'!$G$18:$G$31)) +
(SUMIF('Routed panel shapes (2)'!$B$18:$B$31,B925,'Routed panel shapes (2)'!$G$18:$G$31)) +
(SUMIF('Routed face only'!$B$17:$B$30,B925,'Routed face only'!$G$17:$G$30)) +
(SUMIF('Routed face only (2)'!$B$17:$B$30,B925,'Routed face only (2)'!$G$17:$G$30)) +
(SUMIF('Routed alum faces letters'!$B$17:$B$30,B925,'Routed alum faces letters'!$G$17:$G$30)) +
(SUMIF('Routed alum faces letters (2)'!$B$17:$B$30,B925,'Routed alum faces letters (2)'!$G$17:$G$30)) +
(SUMIF('Routed push through acrylic'!$B$17:$B$30,B925,'Routed push through acrylic'!$G$17:$G$30)) +
(SUMIF('Routed push through acrylic (2)'!$B$17:$B$30,B925,'Routed push through acrylic (2)'!$G$17:$G$30)) +
(SUMIF('Sf routed cabinet'!$B$17:$B$30,B925,'Sf routed cabinet'!$G$17:$G$30)) +
(SUMIF('Sf routed cabinet (2)'!$B$17:$B$30,B925,'Sf routed cabinet (2)'!$G$17:$G$30)) +
(SUMIF('Df routed cabinet'!$B$17:$B$30,B925,'Df routed cabinet'!$G$17:$G$30)) +
(SUMIF('Df routed cabinet (2)'!$B$17:$B$30,B925,'Df routed cabinet (2)'!$G$17:$G$30)) +
(SUMIF('Sf acrylic cabinet'!$B$17:$B$30,B925,'Sf acrylic cabinet'!$G$17:$G$30)) +
(SUMIF('Sf acrylic cabinet (2)'!$B$17:$B$30,B925,'Sf acrylic cabinet (2)'!$G$17:$G$30)) +
(SUMIF('Economy Sf acrylic'!$B$17:$B$30,B925,'Economy Sf acrylic'!$G$17:$G$30)) +
(SUMIF('Df acrylic cabinet'!$B$17:$B$30,B925,'Df acrylic cabinet'!$G$17:$G$30)) +
(SUMIF('Df acrylic cabinet (2)'!$B$17:$B$30,B925,'Df acrylic cabinet (2)'!$G$17:$G$30)) +
(SUMIF('Sf flex cabinet'!$B$17:$B$30,B925,'Sf flex cabinet'!$G$17:$G$30)) +
(SUMIF('Sf flex cabinet (2)'!$B$17:$B$30,B925,'Sf flex cabinet (2)'!$G$17:$G$30)) +
(SUMIF('Df flex cabinet'!$B$17:$B$36,B925,'Df flex cabinet'!$G$17:$G$36)) +
(SUMIF('Df flex cabinet (2)'!$B$17:$B$36,B925,'Df flex cabinet (2)'!$G$17:$G$36)) +
(SUMIF('Pole cover'!$B$17:$B$30,B925,'Pole cover'!$G$17:$G$30)) +
(SUMIF('Pole cover (2)'!$B$17:$B$30,B925,'Pole cover (2)'!$G$17:$G$30)) +
(SUMIF('Structural Steel Fab'!$B$17:$B$29,B925,'Structural Steel Fab'!$G$17:$G$29)) +
(SUMIF(Reveal!$B$17:$B$30,B925,Reveal!$G$17:$G$30)) +
(SUMIF('Reveal (2)'!$B$17:$B$30,B925,'Reveal (2)'!$G$17:$G$30)) +
(SUMIF('Crown cove top'!$B$17:$B$30,B925,'Crown cove top'!$G$17:$G$30)) +
(SUMIF('EMC assembly'!$B$17:$B$30,B925,'EMC assembly'!$G$17:$G$30)) +
(SUMIF(Crating!$B$17:$B$29,B925,Crating!$G$17:$G$29)) +
(SUMIF('LED wiring'!$B$17:$B$30,B925,'LED wiring'!$G$17:$G$30)) +
(SUMIF('Changeable copy face'!$B$17:$B$30,B925,'Changeable copy face'!$G$17:$G$30)) +
(SUMIF('Flex face assembly'!$B$17:$B$30,B925,'Flex face assembly'!$G$17:$G$30)) +
(SUMIF('Routed face assembly'!$B$17:$B$30,B925,'Routed face assembly'!$G$17:$G$30)) +
(SUMIF('Paint calculation'!$B$17:$B$30,B925,'Paint calculation'!$G$17:$G$30)) +
(SUMIF('Trimcap letter face'!$B$17:$B$30,B925,'Trimcap letter face'!$G$17:$G$30)) +
(SUMIF('Trimcap letter face (2)'!$B$17:$B$30,B925,'Trimcap letter face (2)'!$G$17:$G$30)) +
(SUMIF('Channel letter fabrication'!$B$17:$B$30,B925,'Channel letter fabrication'!$G$17:$G$30)) +
(SUMIF('Channel letter fabrication (2)'!$B$17:$B$30,B925,'Channel letter fabrication (2)'!$G$17:$G$30))</f>
        <v>0</v>
      </c>
    </row>
    <row r="926" spans="1:10">
      <c r="A926" s="28" t="str">
        <f>[1]ODBC!$A926</f>
        <v>Male Cord Plug NEMA5-15P</v>
      </c>
      <c r="B926" s="29" t="str">
        <f>[1]ODBC!B926</f>
        <v>46815</v>
      </c>
      <c r="C926" s="30">
        <f>IFERROR(VLOOKUP($B926,[1]ODBC!$B:$H,2,FALSE),"")</f>
        <v>9.6999999999999993</v>
      </c>
      <c r="D926" s="30">
        <f>IFERROR(VLOOKUP($B926,[1]ODBC!$B:$H,3,FALSE),"")</f>
        <v>17.462</v>
      </c>
      <c r="E926" s="30" t="str">
        <f>IFERROR(VLOOKUP($B926,[1]ODBC!$B:$H,4,FALSE),"")</f>
        <v>EA</v>
      </c>
      <c r="F926" s="31">
        <f>IFERROR(VLOOKUP($B926,[1]ODBC!$B:$H,5,FALSE),"")</f>
        <v>44.45</v>
      </c>
      <c r="G926" s="32">
        <f>[1]ODBC!G926</f>
        <v>0</v>
      </c>
      <c r="H926" s="33">
        <f>SUM([1]ODBC!H926)</f>
        <v>0</v>
      </c>
      <c r="I926" s="41" t="str">
        <f>'Vinyl cutting'!$B$2</f>
        <v>J36938</v>
      </c>
      <c r="J926" s="42">
        <f ca="1">(SUMIF('Freeform time and material'!$B$17:$B$30,B926,'Freeform time and material'!$G$17:$G$30)) +
(SUMIF('Vinyl cutting'!$B$17:$B$30,B926,'Vinyl cutting'!$G$17:$G$30)) +
(SUMIF('Vinyl cutting (2)'!$B$17:$B$30,B926,'Vinyl cutting (2)'!$G$17:$G$30)) +
(SUMIF('Apply vinyl graphics'!$B$17:$B$30,B926,'Apply vinyl graphics'!$G$17:$G$30)) +
(SUMIF('Apply vinyl graphics (2)'!$B$17:$B$30,B926,'Apply vinyl graphics (2)'!$G$17:$G$30)) +
(SUMIF('Alum pan sign'!$B$17:$B$30,B926,'Alum pan sign'!$G$17:$G$30)) +
(SUMIF('Alum pan sign (2)'!$B$17:$B$30,B926,'Alum pan sign (2)'!$G$17:$G$30)) +
(SUMIF('Economy pan sign'!$B$17:$B$30,B926,'Economy pan sign'!$G$17:$G$30)) +
(SUMIF('Post and panel sign'!$B$17:$B$30,B926,'Post and panel sign'!$G$17:$G$30)) +
(SUMIF('Post and panel sign (2)'!$B$17:$B$30,B926,'Post and panel sign (2)'!$G$17:$G$30)) +
(SUMIF('Flat panels only'!$B$17:$B$30,B926,'Flat panels only'!$G$17:$G$30)) +
(SUMIF('Flat panels only (2)'!$B$17:$B$30,B926,'Flat panels only (2)'!$G$17:$G$30)) +
(SUMIF('Routed panel shapes'!$B$18:$B$31,B926,'Routed panel shapes'!$G$18:$G$31)) +
(SUMIF('Routed panel shapes (2)'!$B$18:$B$31,B926,'Routed panel shapes (2)'!$G$18:$G$31)) +
(SUMIF('Routed face only'!$B$17:$B$30,B926,'Routed face only'!$G$17:$G$30)) +
(SUMIF('Routed face only (2)'!$B$17:$B$30,B926,'Routed face only (2)'!$G$17:$G$30)) +
(SUMIF('Routed alum faces letters'!$B$17:$B$30,B926,'Routed alum faces letters'!$G$17:$G$30)) +
(SUMIF('Routed alum faces letters (2)'!$B$17:$B$30,B926,'Routed alum faces letters (2)'!$G$17:$G$30)) +
(SUMIF('Routed push through acrylic'!$B$17:$B$30,B926,'Routed push through acrylic'!$G$17:$G$30)) +
(SUMIF('Routed push through acrylic (2)'!$B$17:$B$30,B926,'Routed push through acrylic (2)'!$G$17:$G$30)) +
(SUMIF('Sf routed cabinet'!$B$17:$B$30,B926,'Sf routed cabinet'!$G$17:$G$30)) +
(SUMIF('Sf routed cabinet (2)'!$B$17:$B$30,B926,'Sf routed cabinet (2)'!$G$17:$G$30)) +
(SUMIF('Df routed cabinet'!$B$17:$B$30,B926,'Df routed cabinet'!$G$17:$G$30)) +
(SUMIF('Df routed cabinet (2)'!$B$17:$B$30,B926,'Df routed cabinet (2)'!$G$17:$G$30)) +
(SUMIF('Sf acrylic cabinet'!$B$17:$B$30,B926,'Sf acrylic cabinet'!$G$17:$G$30)) +
(SUMIF('Sf acrylic cabinet (2)'!$B$17:$B$30,B926,'Sf acrylic cabinet (2)'!$G$17:$G$30)) +
(SUMIF('Economy Sf acrylic'!$B$17:$B$30,B926,'Economy Sf acrylic'!$G$17:$G$30)) +
(SUMIF('Df acrylic cabinet'!$B$17:$B$30,B926,'Df acrylic cabinet'!$G$17:$G$30)) +
(SUMIF('Df acrylic cabinet (2)'!$B$17:$B$30,B926,'Df acrylic cabinet (2)'!$G$17:$G$30)) +
(SUMIF('Sf flex cabinet'!$B$17:$B$30,B926,'Sf flex cabinet'!$G$17:$G$30)) +
(SUMIF('Sf flex cabinet (2)'!$B$17:$B$30,B926,'Sf flex cabinet (2)'!$G$17:$G$30)) +
(SUMIF('Df flex cabinet'!$B$17:$B$36,B926,'Df flex cabinet'!$G$17:$G$36)) +
(SUMIF('Df flex cabinet (2)'!$B$17:$B$36,B926,'Df flex cabinet (2)'!$G$17:$G$36)) +
(SUMIF('Pole cover'!$B$17:$B$30,B926,'Pole cover'!$G$17:$G$30)) +
(SUMIF('Pole cover (2)'!$B$17:$B$30,B926,'Pole cover (2)'!$G$17:$G$30)) +
(SUMIF('Structural Steel Fab'!$B$17:$B$29,B926,'Structural Steel Fab'!$G$17:$G$29)) +
(SUMIF(Reveal!$B$17:$B$30,B926,Reveal!$G$17:$G$30)) +
(SUMIF('Reveal (2)'!$B$17:$B$30,B926,'Reveal (2)'!$G$17:$G$30)) +
(SUMIF('Crown cove top'!$B$17:$B$30,B926,'Crown cove top'!$G$17:$G$30)) +
(SUMIF('EMC assembly'!$B$17:$B$30,B926,'EMC assembly'!$G$17:$G$30)) +
(SUMIF(Crating!$B$17:$B$29,B926,Crating!$G$17:$G$29)) +
(SUMIF('LED wiring'!$B$17:$B$30,B926,'LED wiring'!$G$17:$G$30)) +
(SUMIF('Changeable copy face'!$B$17:$B$30,B926,'Changeable copy face'!$G$17:$G$30)) +
(SUMIF('Flex face assembly'!$B$17:$B$30,B926,'Flex face assembly'!$G$17:$G$30)) +
(SUMIF('Routed face assembly'!$B$17:$B$30,B926,'Routed face assembly'!$G$17:$G$30)) +
(SUMIF('Paint calculation'!$B$17:$B$30,B926,'Paint calculation'!$G$17:$G$30)) +
(SUMIF('Trimcap letter face'!$B$17:$B$30,B926,'Trimcap letter face'!$G$17:$G$30)) +
(SUMIF('Trimcap letter face (2)'!$B$17:$B$30,B926,'Trimcap letter face (2)'!$G$17:$G$30)) +
(SUMIF('Channel letter fabrication'!$B$17:$B$30,B926,'Channel letter fabrication'!$G$17:$G$30)) +
(SUMIF('Channel letter fabrication (2)'!$B$17:$B$30,B926,'Channel letter fabrication (2)'!$G$17:$G$30))</f>
        <v>0</v>
      </c>
    </row>
    <row r="927" spans="1:10">
      <c r="A927" s="28" t="str">
        <f>[1]ODBC!$A927</f>
        <v>Standard Wall Toggle Switch</v>
      </c>
      <c r="B927" s="29" t="str">
        <f>[1]ODBC!B927</f>
        <v>46825</v>
      </c>
      <c r="C927" s="30">
        <f>IFERROR(VLOOKUP($B927,[1]ODBC!$B:$H,2,FALSE),"")</f>
        <v>2.2000000000000002</v>
      </c>
      <c r="D927" s="30">
        <f>IFERROR(VLOOKUP($B927,[1]ODBC!$B:$H,3,FALSE),"")</f>
        <v>3.96</v>
      </c>
      <c r="E927" s="30" t="str">
        <f>IFERROR(VLOOKUP($B927,[1]ODBC!$B:$H,4,FALSE),"")</f>
        <v>EA</v>
      </c>
      <c r="F927" s="31">
        <f>IFERROR(VLOOKUP($B927,[1]ODBC!$B:$H,5,FALSE),"")</f>
        <v>44.45</v>
      </c>
      <c r="G927" s="32">
        <f>[1]ODBC!G927</f>
        <v>0</v>
      </c>
      <c r="H927" s="33">
        <f>SUM([1]ODBC!H927)</f>
        <v>0</v>
      </c>
      <c r="I927" s="41" t="str">
        <f>'Vinyl cutting'!$B$2</f>
        <v>J36938</v>
      </c>
      <c r="J927" s="42">
        <f ca="1">(SUMIF('Freeform time and material'!$B$17:$B$30,B927,'Freeform time and material'!$G$17:$G$30)) +
(SUMIF('Vinyl cutting'!$B$17:$B$30,B927,'Vinyl cutting'!$G$17:$G$30)) +
(SUMIF('Vinyl cutting (2)'!$B$17:$B$30,B927,'Vinyl cutting (2)'!$G$17:$G$30)) +
(SUMIF('Apply vinyl graphics'!$B$17:$B$30,B927,'Apply vinyl graphics'!$G$17:$G$30)) +
(SUMIF('Apply vinyl graphics (2)'!$B$17:$B$30,B927,'Apply vinyl graphics (2)'!$G$17:$G$30)) +
(SUMIF('Alum pan sign'!$B$17:$B$30,B927,'Alum pan sign'!$G$17:$G$30)) +
(SUMIF('Alum pan sign (2)'!$B$17:$B$30,B927,'Alum pan sign (2)'!$G$17:$G$30)) +
(SUMIF('Economy pan sign'!$B$17:$B$30,B927,'Economy pan sign'!$G$17:$G$30)) +
(SUMIF('Post and panel sign'!$B$17:$B$30,B927,'Post and panel sign'!$G$17:$G$30)) +
(SUMIF('Post and panel sign (2)'!$B$17:$B$30,B927,'Post and panel sign (2)'!$G$17:$G$30)) +
(SUMIF('Flat panels only'!$B$17:$B$30,B927,'Flat panels only'!$G$17:$G$30)) +
(SUMIF('Flat panels only (2)'!$B$17:$B$30,B927,'Flat panels only (2)'!$G$17:$G$30)) +
(SUMIF('Routed panel shapes'!$B$18:$B$31,B927,'Routed panel shapes'!$G$18:$G$31)) +
(SUMIF('Routed panel shapes (2)'!$B$18:$B$31,B927,'Routed panel shapes (2)'!$G$18:$G$31)) +
(SUMIF('Routed face only'!$B$17:$B$30,B927,'Routed face only'!$G$17:$G$30)) +
(SUMIF('Routed face only (2)'!$B$17:$B$30,B927,'Routed face only (2)'!$G$17:$G$30)) +
(SUMIF('Routed alum faces letters'!$B$17:$B$30,B927,'Routed alum faces letters'!$G$17:$G$30)) +
(SUMIF('Routed alum faces letters (2)'!$B$17:$B$30,B927,'Routed alum faces letters (2)'!$G$17:$G$30)) +
(SUMIF('Routed push through acrylic'!$B$17:$B$30,B927,'Routed push through acrylic'!$G$17:$G$30)) +
(SUMIF('Routed push through acrylic (2)'!$B$17:$B$30,B927,'Routed push through acrylic (2)'!$G$17:$G$30)) +
(SUMIF('Sf routed cabinet'!$B$17:$B$30,B927,'Sf routed cabinet'!$G$17:$G$30)) +
(SUMIF('Sf routed cabinet (2)'!$B$17:$B$30,B927,'Sf routed cabinet (2)'!$G$17:$G$30)) +
(SUMIF('Df routed cabinet'!$B$17:$B$30,B927,'Df routed cabinet'!$G$17:$G$30)) +
(SUMIF('Df routed cabinet (2)'!$B$17:$B$30,B927,'Df routed cabinet (2)'!$G$17:$G$30)) +
(SUMIF('Sf acrylic cabinet'!$B$17:$B$30,B927,'Sf acrylic cabinet'!$G$17:$G$30)) +
(SUMIF('Sf acrylic cabinet (2)'!$B$17:$B$30,B927,'Sf acrylic cabinet (2)'!$G$17:$G$30)) +
(SUMIF('Economy Sf acrylic'!$B$17:$B$30,B927,'Economy Sf acrylic'!$G$17:$G$30)) +
(SUMIF('Df acrylic cabinet'!$B$17:$B$30,B927,'Df acrylic cabinet'!$G$17:$G$30)) +
(SUMIF('Df acrylic cabinet (2)'!$B$17:$B$30,B927,'Df acrylic cabinet (2)'!$G$17:$G$30)) +
(SUMIF('Sf flex cabinet'!$B$17:$B$30,B927,'Sf flex cabinet'!$G$17:$G$30)) +
(SUMIF('Sf flex cabinet (2)'!$B$17:$B$30,B927,'Sf flex cabinet (2)'!$G$17:$G$30)) +
(SUMIF('Df flex cabinet'!$B$17:$B$36,B927,'Df flex cabinet'!$G$17:$G$36)) +
(SUMIF('Df flex cabinet (2)'!$B$17:$B$36,B927,'Df flex cabinet (2)'!$G$17:$G$36)) +
(SUMIF('Pole cover'!$B$17:$B$30,B927,'Pole cover'!$G$17:$G$30)) +
(SUMIF('Pole cover (2)'!$B$17:$B$30,B927,'Pole cover (2)'!$G$17:$G$30)) +
(SUMIF('Structural Steel Fab'!$B$17:$B$29,B927,'Structural Steel Fab'!$G$17:$G$29)) +
(SUMIF(Reveal!$B$17:$B$30,B927,Reveal!$G$17:$G$30)) +
(SUMIF('Reveal (2)'!$B$17:$B$30,B927,'Reveal (2)'!$G$17:$G$30)) +
(SUMIF('Crown cove top'!$B$17:$B$30,B927,'Crown cove top'!$G$17:$G$30)) +
(SUMIF('EMC assembly'!$B$17:$B$30,B927,'EMC assembly'!$G$17:$G$30)) +
(SUMIF(Crating!$B$17:$B$29,B927,Crating!$G$17:$G$29)) +
(SUMIF('LED wiring'!$B$17:$B$30,B927,'LED wiring'!$G$17:$G$30)) +
(SUMIF('Changeable copy face'!$B$17:$B$30,B927,'Changeable copy face'!$G$17:$G$30)) +
(SUMIF('Flex face assembly'!$B$17:$B$30,B927,'Flex face assembly'!$G$17:$G$30)) +
(SUMIF('Routed face assembly'!$B$17:$B$30,B927,'Routed face assembly'!$G$17:$G$30)) +
(SUMIF('Paint calculation'!$B$17:$B$30,B927,'Paint calculation'!$G$17:$G$30)) +
(SUMIF('Trimcap letter face'!$B$17:$B$30,B927,'Trimcap letter face'!$G$17:$G$30)) +
(SUMIF('Trimcap letter face (2)'!$B$17:$B$30,B927,'Trimcap letter face (2)'!$G$17:$G$30)) +
(SUMIF('Channel letter fabrication'!$B$17:$B$30,B927,'Channel letter fabrication'!$G$17:$G$30)) +
(SUMIF('Channel letter fabrication (2)'!$B$17:$B$30,B927,'Channel letter fabrication (2)'!$G$17:$G$30))</f>
        <v>0</v>
      </c>
    </row>
    <row r="928" spans="1:10">
      <c r="A928" s="28" t="str">
        <f>[1]ODBC!$A928</f>
        <v>60Amp Disconnect Box</v>
      </c>
      <c r="B928" s="29" t="str">
        <f>[1]ODBC!B928</f>
        <v>46827</v>
      </c>
      <c r="C928" s="30">
        <f>IFERROR(VLOOKUP($B928,[1]ODBC!$B:$H,2,FALSE),"")</f>
        <v>7.5380000000000003</v>
      </c>
      <c r="D928" s="30">
        <f>IFERROR(VLOOKUP($B928,[1]ODBC!$B:$H,3,FALSE),"")</f>
        <v>13.57</v>
      </c>
      <c r="E928" s="30" t="str">
        <f>IFERROR(VLOOKUP($B928,[1]ODBC!$B:$H,4,FALSE),"")</f>
        <v>EA</v>
      </c>
      <c r="F928" s="31">
        <f>IFERROR(VLOOKUP($B928,[1]ODBC!$B:$H,5,FALSE),"")</f>
        <v>44.45</v>
      </c>
      <c r="G928" s="32">
        <f>[1]ODBC!G928</f>
        <v>0</v>
      </c>
      <c r="H928" s="33">
        <f>SUM([1]ODBC!H928)</f>
        <v>0</v>
      </c>
      <c r="I928" s="41" t="str">
        <f>'Vinyl cutting'!$B$2</f>
        <v>J36938</v>
      </c>
      <c r="J928" s="42">
        <f ca="1">(SUMIF('Freeform time and material'!$B$17:$B$30,B928,'Freeform time and material'!$G$17:$G$30)) +
(SUMIF('Vinyl cutting'!$B$17:$B$30,B928,'Vinyl cutting'!$G$17:$G$30)) +
(SUMIF('Vinyl cutting (2)'!$B$17:$B$30,B928,'Vinyl cutting (2)'!$G$17:$G$30)) +
(SUMIF('Apply vinyl graphics'!$B$17:$B$30,B928,'Apply vinyl graphics'!$G$17:$G$30)) +
(SUMIF('Apply vinyl graphics (2)'!$B$17:$B$30,B928,'Apply vinyl graphics (2)'!$G$17:$G$30)) +
(SUMIF('Alum pan sign'!$B$17:$B$30,B928,'Alum pan sign'!$G$17:$G$30)) +
(SUMIF('Alum pan sign (2)'!$B$17:$B$30,B928,'Alum pan sign (2)'!$G$17:$G$30)) +
(SUMIF('Economy pan sign'!$B$17:$B$30,B928,'Economy pan sign'!$G$17:$G$30)) +
(SUMIF('Post and panel sign'!$B$17:$B$30,B928,'Post and panel sign'!$G$17:$G$30)) +
(SUMIF('Post and panel sign (2)'!$B$17:$B$30,B928,'Post and panel sign (2)'!$G$17:$G$30)) +
(SUMIF('Flat panels only'!$B$17:$B$30,B928,'Flat panels only'!$G$17:$G$30)) +
(SUMIF('Flat panels only (2)'!$B$17:$B$30,B928,'Flat panels only (2)'!$G$17:$G$30)) +
(SUMIF('Routed panel shapes'!$B$18:$B$31,B928,'Routed panel shapes'!$G$18:$G$31)) +
(SUMIF('Routed panel shapes (2)'!$B$18:$B$31,B928,'Routed panel shapes (2)'!$G$18:$G$31)) +
(SUMIF('Routed face only'!$B$17:$B$30,B928,'Routed face only'!$G$17:$G$30)) +
(SUMIF('Routed face only (2)'!$B$17:$B$30,B928,'Routed face only (2)'!$G$17:$G$30)) +
(SUMIF('Routed alum faces letters'!$B$17:$B$30,B928,'Routed alum faces letters'!$G$17:$G$30)) +
(SUMIF('Routed alum faces letters (2)'!$B$17:$B$30,B928,'Routed alum faces letters (2)'!$G$17:$G$30)) +
(SUMIF('Routed push through acrylic'!$B$17:$B$30,B928,'Routed push through acrylic'!$G$17:$G$30)) +
(SUMIF('Routed push through acrylic (2)'!$B$17:$B$30,B928,'Routed push through acrylic (2)'!$G$17:$G$30)) +
(SUMIF('Sf routed cabinet'!$B$17:$B$30,B928,'Sf routed cabinet'!$G$17:$G$30)) +
(SUMIF('Sf routed cabinet (2)'!$B$17:$B$30,B928,'Sf routed cabinet (2)'!$G$17:$G$30)) +
(SUMIF('Df routed cabinet'!$B$17:$B$30,B928,'Df routed cabinet'!$G$17:$G$30)) +
(SUMIF('Df routed cabinet (2)'!$B$17:$B$30,B928,'Df routed cabinet (2)'!$G$17:$G$30)) +
(SUMIF('Sf acrylic cabinet'!$B$17:$B$30,B928,'Sf acrylic cabinet'!$G$17:$G$30)) +
(SUMIF('Sf acrylic cabinet (2)'!$B$17:$B$30,B928,'Sf acrylic cabinet (2)'!$G$17:$G$30)) +
(SUMIF('Economy Sf acrylic'!$B$17:$B$30,B928,'Economy Sf acrylic'!$G$17:$G$30)) +
(SUMIF('Df acrylic cabinet'!$B$17:$B$30,B928,'Df acrylic cabinet'!$G$17:$G$30)) +
(SUMIF('Df acrylic cabinet (2)'!$B$17:$B$30,B928,'Df acrylic cabinet (2)'!$G$17:$G$30)) +
(SUMIF('Sf flex cabinet'!$B$17:$B$30,B928,'Sf flex cabinet'!$G$17:$G$30)) +
(SUMIF('Sf flex cabinet (2)'!$B$17:$B$30,B928,'Sf flex cabinet (2)'!$G$17:$G$30)) +
(SUMIF('Df flex cabinet'!$B$17:$B$36,B928,'Df flex cabinet'!$G$17:$G$36)) +
(SUMIF('Df flex cabinet (2)'!$B$17:$B$36,B928,'Df flex cabinet (2)'!$G$17:$G$36)) +
(SUMIF('Pole cover'!$B$17:$B$30,B928,'Pole cover'!$G$17:$G$30)) +
(SUMIF('Pole cover (2)'!$B$17:$B$30,B928,'Pole cover (2)'!$G$17:$G$30)) +
(SUMIF('Structural Steel Fab'!$B$17:$B$29,B928,'Structural Steel Fab'!$G$17:$G$29)) +
(SUMIF(Reveal!$B$17:$B$30,B928,Reveal!$G$17:$G$30)) +
(SUMIF('Reveal (2)'!$B$17:$B$30,B928,'Reveal (2)'!$G$17:$G$30)) +
(SUMIF('Crown cove top'!$B$17:$B$30,B928,'Crown cove top'!$G$17:$G$30)) +
(SUMIF('EMC assembly'!$B$17:$B$30,B928,'EMC assembly'!$G$17:$G$30)) +
(SUMIF(Crating!$B$17:$B$29,B928,Crating!$G$17:$G$29)) +
(SUMIF('LED wiring'!$B$17:$B$30,B928,'LED wiring'!$G$17:$G$30)) +
(SUMIF('Changeable copy face'!$B$17:$B$30,B928,'Changeable copy face'!$G$17:$G$30)) +
(SUMIF('Flex face assembly'!$B$17:$B$30,B928,'Flex face assembly'!$G$17:$G$30)) +
(SUMIF('Routed face assembly'!$B$17:$B$30,B928,'Routed face assembly'!$G$17:$G$30)) +
(SUMIF('Paint calculation'!$B$17:$B$30,B928,'Paint calculation'!$G$17:$G$30)) +
(SUMIF('Trimcap letter face'!$B$17:$B$30,B928,'Trimcap letter face'!$G$17:$G$30)) +
(SUMIF('Trimcap letter face (2)'!$B$17:$B$30,B928,'Trimcap letter face (2)'!$G$17:$G$30)) +
(SUMIF('Channel letter fabrication'!$B$17:$B$30,B928,'Channel letter fabrication'!$G$17:$G$30)) +
(SUMIF('Channel letter fabrication (2)'!$B$17:$B$30,B928,'Channel letter fabrication (2)'!$G$17:$G$30))</f>
        <v>0</v>
      </c>
    </row>
    <row r="929" spans="1:10">
      <c r="A929" s="28" t="str">
        <f>[1]ODBC!$A929</f>
        <v>On-Off Toggle Switch W/boot</v>
      </c>
      <c r="B929" s="29" t="str">
        <f>[1]ODBC!B929</f>
        <v>46835</v>
      </c>
      <c r="C929" s="30">
        <f>IFERROR(VLOOKUP($B929,[1]ODBC!$B:$H,2,FALSE),"")</f>
        <v>5.59</v>
      </c>
      <c r="D929" s="30">
        <f>IFERROR(VLOOKUP($B929,[1]ODBC!$B:$H,3,FALSE),"")</f>
        <v>10.063000000000001</v>
      </c>
      <c r="E929" s="30" t="str">
        <f>IFERROR(VLOOKUP($B929,[1]ODBC!$B:$H,4,FALSE),"")</f>
        <v>EA</v>
      </c>
      <c r="F929" s="31">
        <f>IFERROR(VLOOKUP($B929,[1]ODBC!$B:$H,5,FALSE),"")</f>
        <v>44.45</v>
      </c>
      <c r="G929" s="32">
        <f>[1]ODBC!G929</f>
        <v>0</v>
      </c>
      <c r="H929" s="33">
        <f>SUM([1]ODBC!H929)</f>
        <v>46042</v>
      </c>
      <c r="I929" s="41" t="str">
        <f>'Vinyl cutting'!$B$2</f>
        <v>J36938</v>
      </c>
      <c r="J929" s="42">
        <f ca="1">(SUMIF('Freeform time and material'!$B$17:$B$30,B929,'Freeform time and material'!$G$17:$G$30)) +
(SUMIF('Vinyl cutting'!$B$17:$B$30,B929,'Vinyl cutting'!$G$17:$G$30)) +
(SUMIF('Vinyl cutting (2)'!$B$17:$B$30,B929,'Vinyl cutting (2)'!$G$17:$G$30)) +
(SUMIF('Apply vinyl graphics'!$B$17:$B$30,B929,'Apply vinyl graphics'!$G$17:$G$30)) +
(SUMIF('Apply vinyl graphics (2)'!$B$17:$B$30,B929,'Apply vinyl graphics (2)'!$G$17:$G$30)) +
(SUMIF('Alum pan sign'!$B$17:$B$30,B929,'Alum pan sign'!$G$17:$G$30)) +
(SUMIF('Alum pan sign (2)'!$B$17:$B$30,B929,'Alum pan sign (2)'!$G$17:$G$30)) +
(SUMIF('Economy pan sign'!$B$17:$B$30,B929,'Economy pan sign'!$G$17:$G$30)) +
(SUMIF('Post and panel sign'!$B$17:$B$30,B929,'Post and panel sign'!$G$17:$G$30)) +
(SUMIF('Post and panel sign (2)'!$B$17:$B$30,B929,'Post and panel sign (2)'!$G$17:$G$30)) +
(SUMIF('Flat panels only'!$B$17:$B$30,B929,'Flat panels only'!$G$17:$G$30)) +
(SUMIF('Flat panels only (2)'!$B$17:$B$30,B929,'Flat panels only (2)'!$G$17:$G$30)) +
(SUMIF('Routed panel shapes'!$B$18:$B$31,B929,'Routed panel shapes'!$G$18:$G$31)) +
(SUMIF('Routed panel shapes (2)'!$B$18:$B$31,B929,'Routed panel shapes (2)'!$G$18:$G$31)) +
(SUMIF('Routed face only'!$B$17:$B$30,B929,'Routed face only'!$G$17:$G$30)) +
(SUMIF('Routed face only (2)'!$B$17:$B$30,B929,'Routed face only (2)'!$G$17:$G$30)) +
(SUMIF('Routed alum faces letters'!$B$17:$B$30,B929,'Routed alum faces letters'!$G$17:$G$30)) +
(SUMIF('Routed alum faces letters (2)'!$B$17:$B$30,B929,'Routed alum faces letters (2)'!$G$17:$G$30)) +
(SUMIF('Routed push through acrylic'!$B$17:$B$30,B929,'Routed push through acrylic'!$G$17:$G$30)) +
(SUMIF('Routed push through acrylic (2)'!$B$17:$B$30,B929,'Routed push through acrylic (2)'!$G$17:$G$30)) +
(SUMIF('Sf routed cabinet'!$B$17:$B$30,B929,'Sf routed cabinet'!$G$17:$G$30)) +
(SUMIF('Sf routed cabinet (2)'!$B$17:$B$30,B929,'Sf routed cabinet (2)'!$G$17:$G$30)) +
(SUMIF('Df routed cabinet'!$B$17:$B$30,B929,'Df routed cabinet'!$G$17:$G$30)) +
(SUMIF('Df routed cabinet (2)'!$B$17:$B$30,B929,'Df routed cabinet (2)'!$G$17:$G$30)) +
(SUMIF('Sf acrylic cabinet'!$B$17:$B$30,B929,'Sf acrylic cabinet'!$G$17:$G$30)) +
(SUMIF('Sf acrylic cabinet (2)'!$B$17:$B$30,B929,'Sf acrylic cabinet (2)'!$G$17:$G$30)) +
(SUMIF('Economy Sf acrylic'!$B$17:$B$30,B929,'Economy Sf acrylic'!$G$17:$G$30)) +
(SUMIF('Df acrylic cabinet'!$B$17:$B$30,B929,'Df acrylic cabinet'!$G$17:$G$30)) +
(SUMIF('Df acrylic cabinet (2)'!$B$17:$B$30,B929,'Df acrylic cabinet (2)'!$G$17:$G$30)) +
(SUMIF('Sf flex cabinet'!$B$17:$B$30,B929,'Sf flex cabinet'!$G$17:$G$30)) +
(SUMIF('Sf flex cabinet (2)'!$B$17:$B$30,B929,'Sf flex cabinet (2)'!$G$17:$G$30)) +
(SUMIF('Df flex cabinet'!$B$17:$B$36,B929,'Df flex cabinet'!$G$17:$G$36)) +
(SUMIF('Df flex cabinet (2)'!$B$17:$B$36,B929,'Df flex cabinet (2)'!$G$17:$G$36)) +
(SUMIF('Pole cover'!$B$17:$B$30,B929,'Pole cover'!$G$17:$G$30)) +
(SUMIF('Pole cover (2)'!$B$17:$B$30,B929,'Pole cover (2)'!$G$17:$G$30)) +
(SUMIF('Structural Steel Fab'!$B$17:$B$29,B929,'Structural Steel Fab'!$G$17:$G$29)) +
(SUMIF(Reveal!$B$17:$B$30,B929,Reveal!$G$17:$G$30)) +
(SUMIF('Reveal (2)'!$B$17:$B$30,B929,'Reveal (2)'!$G$17:$G$30)) +
(SUMIF('Crown cove top'!$B$17:$B$30,B929,'Crown cove top'!$G$17:$G$30)) +
(SUMIF('EMC assembly'!$B$17:$B$30,B929,'EMC assembly'!$G$17:$G$30)) +
(SUMIF(Crating!$B$17:$B$29,B929,Crating!$G$17:$G$29)) +
(SUMIF('LED wiring'!$B$17:$B$30,B929,'LED wiring'!$G$17:$G$30)) +
(SUMIF('Changeable copy face'!$B$17:$B$30,B929,'Changeable copy face'!$G$17:$G$30)) +
(SUMIF('Flex face assembly'!$B$17:$B$30,B929,'Flex face assembly'!$G$17:$G$30)) +
(SUMIF('Routed face assembly'!$B$17:$B$30,B929,'Routed face assembly'!$G$17:$G$30)) +
(SUMIF('Paint calculation'!$B$17:$B$30,B929,'Paint calculation'!$G$17:$G$30)) +
(SUMIF('Trimcap letter face'!$B$17:$B$30,B929,'Trimcap letter face'!$G$17:$G$30)) +
(SUMIF('Trimcap letter face (2)'!$B$17:$B$30,B929,'Trimcap letter face (2)'!$G$17:$G$30)) +
(SUMIF('Channel letter fabrication'!$B$17:$B$30,B929,'Channel letter fabrication'!$G$17:$G$30)) +
(SUMIF('Channel letter fabrication (2)'!$B$17:$B$30,B929,'Channel letter fabrication (2)'!$G$17:$G$30))</f>
        <v>0</v>
      </c>
    </row>
    <row r="930" spans="1:10">
      <c r="A930" s="28" t="str">
        <f>[1]ODBC!$A930</f>
        <v>UL Ground Bar</v>
      </c>
      <c r="B930" s="29" t="str">
        <f>[1]ODBC!B930</f>
        <v>46836</v>
      </c>
      <c r="C930" s="30">
        <f>IFERROR(VLOOKUP($B930,[1]ODBC!$B:$H,2,FALSE),"")</f>
        <v>8.1460000000000008</v>
      </c>
      <c r="D930" s="30">
        <f>IFERROR(VLOOKUP($B930,[1]ODBC!$B:$H,3,FALSE),"")</f>
        <v>14.664</v>
      </c>
      <c r="E930" s="30" t="str">
        <f>IFERROR(VLOOKUP($B930,[1]ODBC!$B:$H,4,FALSE),"")</f>
        <v>EA</v>
      </c>
      <c r="F930" s="31">
        <f>IFERROR(VLOOKUP($B930,[1]ODBC!$B:$H,5,FALSE),"")</f>
        <v>44.45</v>
      </c>
      <c r="G930" s="32">
        <f>[1]ODBC!G930</f>
        <v>0</v>
      </c>
      <c r="H930" s="33">
        <f>SUM([1]ODBC!H930)</f>
        <v>45933</v>
      </c>
      <c r="I930" s="41" t="str">
        <f>'Vinyl cutting'!$B$2</f>
        <v>J36938</v>
      </c>
      <c r="J930" s="42">
        <f ca="1">(SUMIF('Freeform time and material'!$B$17:$B$30,B930,'Freeform time and material'!$G$17:$G$30)) +
(SUMIF('Vinyl cutting'!$B$17:$B$30,B930,'Vinyl cutting'!$G$17:$G$30)) +
(SUMIF('Vinyl cutting (2)'!$B$17:$B$30,B930,'Vinyl cutting (2)'!$G$17:$G$30)) +
(SUMIF('Apply vinyl graphics'!$B$17:$B$30,B930,'Apply vinyl graphics'!$G$17:$G$30)) +
(SUMIF('Apply vinyl graphics (2)'!$B$17:$B$30,B930,'Apply vinyl graphics (2)'!$G$17:$G$30)) +
(SUMIF('Alum pan sign'!$B$17:$B$30,B930,'Alum pan sign'!$G$17:$G$30)) +
(SUMIF('Alum pan sign (2)'!$B$17:$B$30,B930,'Alum pan sign (2)'!$G$17:$G$30)) +
(SUMIF('Economy pan sign'!$B$17:$B$30,B930,'Economy pan sign'!$G$17:$G$30)) +
(SUMIF('Post and panel sign'!$B$17:$B$30,B930,'Post and panel sign'!$G$17:$G$30)) +
(SUMIF('Post and panel sign (2)'!$B$17:$B$30,B930,'Post and panel sign (2)'!$G$17:$G$30)) +
(SUMIF('Flat panels only'!$B$17:$B$30,B930,'Flat panels only'!$G$17:$G$30)) +
(SUMIF('Flat panels only (2)'!$B$17:$B$30,B930,'Flat panels only (2)'!$G$17:$G$30)) +
(SUMIF('Routed panel shapes'!$B$18:$B$31,B930,'Routed panel shapes'!$G$18:$G$31)) +
(SUMIF('Routed panel shapes (2)'!$B$18:$B$31,B930,'Routed panel shapes (2)'!$G$18:$G$31)) +
(SUMIF('Routed face only'!$B$17:$B$30,B930,'Routed face only'!$G$17:$G$30)) +
(SUMIF('Routed face only (2)'!$B$17:$B$30,B930,'Routed face only (2)'!$G$17:$G$30)) +
(SUMIF('Routed alum faces letters'!$B$17:$B$30,B930,'Routed alum faces letters'!$G$17:$G$30)) +
(SUMIF('Routed alum faces letters (2)'!$B$17:$B$30,B930,'Routed alum faces letters (2)'!$G$17:$G$30)) +
(SUMIF('Routed push through acrylic'!$B$17:$B$30,B930,'Routed push through acrylic'!$G$17:$G$30)) +
(SUMIF('Routed push through acrylic (2)'!$B$17:$B$30,B930,'Routed push through acrylic (2)'!$G$17:$G$30)) +
(SUMIF('Sf routed cabinet'!$B$17:$B$30,B930,'Sf routed cabinet'!$G$17:$G$30)) +
(SUMIF('Sf routed cabinet (2)'!$B$17:$B$30,B930,'Sf routed cabinet (2)'!$G$17:$G$30)) +
(SUMIF('Df routed cabinet'!$B$17:$B$30,B930,'Df routed cabinet'!$G$17:$G$30)) +
(SUMIF('Df routed cabinet (2)'!$B$17:$B$30,B930,'Df routed cabinet (2)'!$G$17:$G$30)) +
(SUMIF('Sf acrylic cabinet'!$B$17:$B$30,B930,'Sf acrylic cabinet'!$G$17:$G$30)) +
(SUMIF('Sf acrylic cabinet (2)'!$B$17:$B$30,B930,'Sf acrylic cabinet (2)'!$G$17:$G$30)) +
(SUMIF('Economy Sf acrylic'!$B$17:$B$30,B930,'Economy Sf acrylic'!$G$17:$G$30)) +
(SUMIF('Df acrylic cabinet'!$B$17:$B$30,B930,'Df acrylic cabinet'!$G$17:$G$30)) +
(SUMIF('Df acrylic cabinet (2)'!$B$17:$B$30,B930,'Df acrylic cabinet (2)'!$G$17:$G$30)) +
(SUMIF('Sf flex cabinet'!$B$17:$B$30,B930,'Sf flex cabinet'!$G$17:$G$30)) +
(SUMIF('Sf flex cabinet (2)'!$B$17:$B$30,B930,'Sf flex cabinet (2)'!$G$17:$G$30)) +
(SUMIF('Df flex cabinet'!$B$17:$B$36,B930,'Df flex cabinet'!$G$17:$G$36)) +
(SUMIF('Df flex cabinet (2)'!$B$17:$B$36,B930,'Df flex cabinet (2)'!$G$17:$G$36)) +
(SUMIF('Pole cover'!$B$17:$B$30,B930,'Pole cover'!$G$17:$G$30)) +
(SUMIF('Pole cover (2)'!$B$17:$B$30,B930,'Pole cover (2)'!$G$17:$G$30)) +
(SUMIF('Structural Steel Fab'!$B$17:$B$29,B930,'Structural Steel Fab'!$G$17:$G$29)) +
(SUMIF(Reveal!$B$17:$B$30,B930,Reveal!$G$17:$G$30)) +
(SUMIF('Reveal (2)'!$B$17:$B$30,B930,'Reveal (2)'!$G$17:$G$30)) +
(SUMIF('Crown cove top'!$B$17:$B$30,B930,'Crown cove top'!$G$17:$G$30)) +
(SUMIF('EMC assembly'!$B$17:$B$30,B930,'EMC assembly'!$G$17:$G$30)) +
(SUMIF(Crating!$B$17:$B$29,B930,Crating!$G$17:$G$29)) +
(SUMIF('LED wiring'!$B$17:$B$30,B930,'LED wiring'!$G$17:$G$30)) +
(SUMIF('Changeable copy face'!$B$17:$B$30,B930,'Changeable copy face'!$G$17:$G$30)) +
(SUMIF('Flex face assembly'!$B$17:$B$30,B930,'Flex face assembly'!$G$17:$G$30)) +
(SUMIF('Routed face assembly'!$B$17:$B$30,B930,'Routed face assembly'!$G$17:$G$30)) +
(SUMIF('Paint calculation'!$B$17:$B$30,B930,'Paint calculation'!$G$17:$G$30)) +
(SUMIF('Trimcap letter face'!$B$17:$B$30,B930,'Trimcap letter face'!$G$17:$G$30)) +
(SUMIF('Trimcap letter face (2)'!$B$17:$B$30,B930,'Trimcap letter face (2)'!$G$17:$G$30)) +
(SUMIF('Channel letter fabrication'!$B$17:$B$30,B930,'Channel letter fabrication'!$G$17:$G$30)) +
(SUMIF('Channel letter fabrication (2)'!$B$17:$B$30,B930,'Channel letter fabrication (2)'!$G$17:$G$30))</f>
        <v>0</v>
      </c>
    </row>
    <row r="931" spans="1:10">
      <c r="A931" s="28" t="str">
        <f>[1]ODBC!$A931</f>
        <v>2x4 Weatherproof Bell Box</v>
      </c>
      <c r="B931" s="29" t="str">
        <f>[1]ODBC!B931</f>
        <v>46840</v>
      </c>
      <c r="C931" s="30">
        <f>IFERROR(VLOOKUP($B931,[1]ODBC!$B:$H,2,FALSE),"")</f>
        <v>4.4560000000000004</v>
      </c>
      <c r="D931" s="30">
        <f>IFERROR(VLOOKUP($B931,[1]ODBC!$B:$H,3,FALSE),"")</f>
        <v>8.0220000000000002</v>
      </c>
      <c r="E931" s="30" t="str">
        <f>IFERROR(VLOOKUP($B931,[1]ODBC!$B:$H,4,FALSE),"")</f>
        <v>EA</v>
      </c>
      <c r="F931" s="31">
        <f>IFERROR(VLOOKUP($B931,[1]ODBC!$B:$H,5,FALSE),"")</f>
        <v>44.45</v>
      </c>
      <c r="G931" s="32">
        <f>[1]ODBC!G931</f>
        <v>0</v>
      </c>
      <c r="H931" s="33">
        <f>SUM([1]ODBC!H931)</f>
        <v>45723</v>
      </c>
      <c r="I931" s="41" t="str">
        <f>'Vinyl cutting'!$B$2</f>
        <v>J36938</v>
      </c>
      <c r="J931" s="42">
        <f ca="1">(SUMIF('Freeform time and material'!$B$17:$B$30,B931,'Freeform time and material'!$G$17:$G$30)) +
(SUMIF('Vinyl cutting'!$B$17:$B$30,B931,'Vinyl cutting'!$G$17:$G$30)) +
(SUMIF('Vinyl cutting (2)'!$B$17:$B$30,B931,'Vinyl cutting (2)'!$G$17:$G$30)) +
(SUMIF('Apply vinyl graphics'!$B$17:$B$30,B931,'Apply vinyl graphics'!$G$17:$G$30)) +
(SUMIF('Apply vinyl graphics (2)'!$B$17:$B$30,B931,'Apply vinyl graphics (2)'!$G$17:$G$30)) +
(SUMIF('Alum pan sign'!$B$17:$B$30,B931,'Alum pan sign'!$G$17:$G$30)) +
(SUMIF('Alum pan sign (2)'!$B$17:$B$30,B931,'Alum pan sign (2)'!$G$17:$G$30)) +
(SUMIF('Economy pan sign'!$B$17:$B$30,B931,'Economy pan sign'!$G$17:$G$30)) +
(SUMIF('Post and panel sign'!$B$17:$B$30,B931,'Post and panel sign'!$G$17:$G$30)) +
(SUMIF('Post and panel sign (2)'!$B$17:$B$30,B931,'Post and panel sign (2)'!$G$17:$G$30)) +
(SUMIF('Flat panels only'!$B$17:$B$30,B931,'Flat panels only'!$G$17:$G$30)) +
(SUMIF('Flat panels only (2)'!$B$17:$B$30,B931,'Flat panels only (2)'!$G$17:$G$30)) +
(SUMIF('Routed panel shapes'!$B$18:$B$31,B931,'Routed panel shapes'!$G$18:$G$31)) +
(SUMIF('Routed panel shapes (2)'!$B$18:$B$31,B931,'Routed panel shapes (2)'!$G$18:$G$31)) +
(SUMIF('Routed face only'!$B$17:$B$30,B931,'Routed face only'!$G$17:$G$30)) +
(SUMIF('Routed face only (2)'!$B$17:$B$30,B931,'Routed face only (2)'!$G$17:$G$30)) +
(SUMIF('Routed alum faces letters'!$B$17:$B$30,B931,'Routed alum faces letters'!$G$17:$G$30)) +
(SUMIF('Routed alum faces letters (2)'!$B$17:$B$30,B931,'Routed alum faces letters (2)'!$G$17:$G$30)) +
(SUMIF('Routed push through acrylic'!$B$17:$B$30,B931,'Routed push through acrylic'!$G$17:$G$30)) +
(SUMIF('Routed push through acrylic (2)'!$B$17:$B$30,B931,'Routed push through acrylic (2)'!$G$17:$G$30)) +
(SUMIF('Sf routed cabinet'!$B$17:$B$30,B931,'Sf routed cabinet'!$G$17:$G$30)) +
(SUMIF('Sf routed cabinet (2)'!$B$17:$B$30,B931,'Sf routed cabinet (2)'!$G$17:$G$30)) +
(SUMIF('Df routed cabinet'!$B$17:$B$30,B931,'Df routed cabinet'!$G$17:$G$30)) +
(SUMIF('Df routed cabinet (2)'!$B$17:$B$30,B931,'Df routed cabinet (2)'!$G$17:$G$30)) +
(SUMIF('Sf acrylic cabinet'!$B$17:$B$30,B931,'Sf acrylic cabinet'!$G$17:$G$30)) +
(SUMIF('Sf acrylic cabinet (2)'!$B$17:$B$30,B931,'Sf acrylic cabinet (2)'!$G$17:$G$30)) +
(SUMIF('Economy Sf acrylic'!$B$17:$B$30,B931,'Economy Sf acrylic'!$G$17:$G$30)) +
(SUMIF('Df acrylic cabinet'!$B$17:$B$30,B931,'Df acrylic cabinet'!$G$17:$G$30)) +
(SUMIF('Df acrylic cabinet (2)'!$B$17:$B$30,B931,'Df acrylic cabinet (2)'!$G$17:$G$30)) +
(SUMIF('Sf flex cabinet'!$B$17:$B$30,B931,'Sf flex cabinet'!$G$17:$G$30)) +
(SUMIF('Sf flex cabinet (2)'!$B$17:$B$30,B931,'Sf flex cabinet (2)'!$G$17:$G$30)) +
(SUMIF('Df flex cabinet'!$B$17:$B$36,B931,'Df flex cabinet'!$G$17:$G$36)) +
(SUMIF('Df flex cabinet (2)'!$B$17:$B$36,B931,'Df flex cabinet (2)'!$G$17:$G$36)) +
(SUMIF('Pole cover'!$B$17:$B$30,B931,'Pole cover'!$G$17:$G$30)) +
(SUMIF('Pole cover (2)'!$B$17:$B$30,B931,'Pole cover (2)'!$G$17:$G$30)) +
(SUMIF('Structural Steel Fab'!$B$17:$B$29,B931,'Structural Steel Fab'!$G$17:$G$29)) +
(SUMIF(Reveal!$B$17:$B$30,B931,Reveal!$G$17:$G$30)) +
(SUMIF('Reveal (2)'!$B$17:$B$30,B931,'Reveal (2)'!$G$17:$G$30)) +
(SUMIF('Crown cove top'!$B$17:$B$30,B931,'Crown cove top'!$G$17:$G$30)) +
(SUMIF('EMC assembly'!$B$17:$B$30,B931,'EMC assembly'!$G$17:$G$30)) +
(SUMIF(Crating!$B$17:$B$29,B931,Crating!$G$17:$G$29)) +
(SUMIF('LED wiring'!$B$17:$B$30,B931,'LED wiring'!$G$17:$G$30)) +
(SUMIF('Changeable copy face'!$B$17:$B$30,B931,'Changeable copy face'!$G$17:$G$30)) +
(SUMIF('Flex face assembly'!$B$17:$B$30,B931,'Flex face assembly'!$G$17:$G$30)) +
(SUMIF('Routed face assembly'!$B$17:$B$30,B931,'Routed face assembly'!$G$17:$G$30)) +
(SUMIF('Paint calculation'!$B$17:$B$30,B931,'Paint calculation'!$G$17:$G$30)) +
(SUMIF('Trimcap letter face'!$B$17:$B$30,B931,'Trimcap letter face'!$G$17:$G$30)) +
(SUMIF('Trimcap letter face (2)'!$B$17:$B$30,B931,'Trimcap letter face (2)'!$G$17:$G$30)) +
(SUMIF('Channel letter fabrication'!$B$17:$B$30,B931,'Channel letter fabrication'!$G$17:$G$30)) +
(SUMIF('Channel letter fabrication (2)'!$B$17:$B$30,B931,'Channel letter fabrication (2)'!$G$17:$G$30))</f>
        <v>0</v>
      </c>
    </row>
    <row r="932" spans="1:10">
      <c r="A932" s="28" t="str">
        <f>[1]ODBC!$A932</f>
        <v>2x4 Weatherproof Box Cover</v>
      </c>
      <c r="B932" s="29" t="str">
        <f>[1]ODBC!B932</f>
        <v>46845</v>
      </c>
      <c r="C932" s="30">
        <f>IFERROR(VLOOKUP($B932,[1]ODBC!$B:$H,2,FALSE),"")</f>
        <v>1.4870000000000001</v>
      </c>
      <c r="D932" s="30">
        <f>IFERROR(VLOOKUP($B932,[1]ODBC!$B:$H,3,FALSE),"")</f>
        <v>2.677</v>
      </c>
      <c r="E932" s="30" t="str">
        <f>IFERROR(VLOOKUP($B932,[1]ODBC!$B:$H,4,FALSE),"")</f>
        <v>EA</v>
      </c>
      <c r="F932" s="31">
        <f>IFERROR(VLOOKUP($B932,[1]ODBC!$B:$H,5,FALSE),"")</f>
        <v>44.45</v>
      </c>
      <c r="G932" s="32">
        <f>[1]ODBC!G932</f>
        <v>0</v>
      </c>
      <c r="H932" s="33">
        <f>SUM([1]ODBC!H932)</f>
        <v>45723</v>
      </c>
      <c r="I932" s="41" t="str">
        <f>'Vinyl cutting'!$B$2</f>
        <v>J36938</v>
      </c>
      <c r="J932" s="42">
        <f ca="1">(SUMIF('Freeform time and material'!$B$17:$B$30,B932,'Freeform time and material'!$G$17:$G$30)) +
(SUMIF('Vinyl cutting'!$B$17:$B$30,B932,'Vinyl cutting'!$G$17:$G$30)) +
(SUMIF('Vinyl cutting (2)'!$B$17:$B$30,B932,'Vinyl cutting (2)'!$G$17:$G$30)) +
(SUMIF('Apply vinyl graphics'!$B$17:$B$30,B932,'Apply vinyl graphics'!$G$17:$G$30)) +
(SUMIF('Apply vinyl graphics (2)'!$B$17:$B$30,B932,'Apply vinyl graphics (2)'!$G$17:$G$30)) +
(SUMIF('Alum pan sign'!$B$17:$B$30,B932,'Alum pan sign'!$G$17:$G$30)) +
(SUMIF('Alum pan sign (2)'!$B$17:$B$30,B932,'Alum pan sign (2)'!$G$17:$G$30)) +
(SUMIF('Economy pan sign'!$B$17:$B$30,B932,'Economy pan sign'!$G$17:$G$30)) +
(SUMIF('Post and panel sign'!$B$17:$B$30,B932,'Post and panel sign'!$G$17:$G$30)) +
(SUMIF('Post and panel sign (2)'!$B$17:$B$30,B932,'Post and panel sign (2)'!$G$17:$G$30)) +
(SUMIF('Flat panels only'!$B$17:$B$30,B932,'Flat panels only'!$G$17:$G$30)) +
(SUMIF('Flat panels only (2)'!$B$17:$B$30,B932,'Flat panels only (2)'!$G$17:$G$30)) +
(SUMIF('Routed panel shapes'!$B$18:$B$31,B932,'Routed panel shapes'!$G$18:$G$31)) +
(SUMIF('Routed panel shapes (2)'!$B$18:$B$31,B932,'Routed panel shapes (2)'!$G$18:$G$31)) +
(SUMIF('Routed face only'!$B$17:$B$30,B932,'Routed face only'!$G$17:$G$30)) +
(SUMIF('Routed face only (2)'!$B$17:$B$30,B932,'Routed face only (2)'!$G$17:$G$30)) +
(SUMIF('Routed alum faces letters'!$B$17:$B$30,B932,'Routed alum faces letters'!$G$17:$G$30)) +
(SUMIF('Routed alum faces letters (2)'!$B$17:$B$30,B932,'Routed alum faces letters (2)'!$G$17:$G$30)) +
(SUMIF('Routed push through acrylic'!$B$17:$B$30,B932,'Routed push through acrylic'!$G$17:$G$30)) +
(SUMIF('Routed push through acrylic (2)'!$B$17:$B$30,B932,'Routed push through acrylic (2)'!$G$17:$G$30)) +
(SUMIF('Sf routed cabinet'!$B$17:$B$30,B932,'Sf routed cabinet'!$G$17:$G$30)) +
(SUMIF('Sf routed cabinet (2)'!$B$17:$B$30,B932,'Sf routed cabinet (2)'!$G$17:$G$30)) +
(SUMIF('Df routed cabinet'!$B$17:$B$30,B932,'Df routed cabinet'!$G$17:$G$30)) +
(SUMIF('Df routed cabinet (2)'!$B$17:$B$30,B932,'Df routed cabinet (2)'!$G$17:$G$30)) +
(SUMIF('Sf acrylic cabinet'!$B$17:$B$30,B932,'Sf acrylic cabinet'!$G$17:$G$30)) +
(SUMIF('Sf acrylic cabinet (2)'!$B$17:$B$30,B932,'Sf acrylic cabinet (2)'!$G$17:$G$30)) +
(SUMIF('Economy Sf acrylic'!$B$17:$B$30,B932,'Economy Sf acrylic'!$G$17:$G$30)) +
(SUMIF('Df acrylic cabinet'!$B$17:$B$30,B932,'Df acrylic cabinet'!$G$17:$G$30)) +
(SUMIF('Df acrylic cabinet (2)'!$B$17:$B$30,B932,'Df acrylic cabinet (2)'!$G$17:$G$30)) +
(SUMIF('Sf flex cabinet'!$B$17:$B$30,B932,'Sf flex cabinet'!$G$17:$G$30)) +
(SUMIF('Sf flex cabinet (2)'!$B$17:$B$30,B932,'Sf flex cabinet (2)'!$G$17:$G$30)) +
(SUMIF('Df flex cabinet'!$B$17:$B$36,B932,'Df flex cabinet'!$G$17:$G$36)) +
(SUMIF('Df flex cabinet (2)'!$B$17:$B$36,B932,'Df flex cabinet (2)'!$G$17:$G$36)) +
(SUMIF('Pole cover'!$B$17:$B$30,B932,'Pole cover'!$G$17:$G$30)) +
(SUMIF('Pole cover (2)'!$B$17:$B$30,B932,'Pole cover (2)'!$G$17:$G$30)) +
(SUMIF('Structural Steel Fab'!$B$17:$B$29,B932,'Structural Steel Fab'!$G$17:$G$29)) +
(SUMIF(Reveal!$B$17:$B$30,B932,Reveal!$G$17:$G$30)) +
(SUMIF('Reveal (2)'!$B$17:$B$30,B932,'Reveal (2)'!$G$17:$G$30)) +
(SUMIF('Crown cove top'!$B$17:$B$30,B932,'Crown cove top'!$G$17:$G$30)) +
(SUMIF('EMC assembly'!$B$17:$B$30,B932,'EMC assembly'!$G$17:$G$30)) +
(SUMIF(Crating!$B$17:$B$29,B932,Crating!$G$17:$G$29)) +
(SUMIF('LED wiring'!$B$17:$B$30,B932,'LED wiring'!$G$17:$G$30)) +
(SUMIF('Changeable copy face'!$B$17:$B$30,B932,'Changeable copy face'!$G$17:$G$30)) +
(SUMIF('Flex face assembly'!$B$17:$B$30,B932,'Flex face assembly'!$G$17:$G$30)) +
(SUMIF('Routed face assembly'!$B$17:$B$30,B932,'Routed face assembly'!$G$17:$G$30)) +
(SUMIF('Paint calculation'!$B$17:$B$30,B932,'Paint calculation'!$G$17:$G$30)) +
(SUMIF('Trimcap letter face'!$B$17:$B$30,B932,'Trimcap letter face'!$G$17:$G$30)) +
(SUMIF('Trimcap letter face (2)'!$B$17:$B$30,B932,'Trimcap letter face (2)'!$G$17:$G$30)) +
(SUMIF('Channel letter fabrication'!$B$17:$B$30,B932,'Channel letter fabrication'!$G$17:$G$30)) +
(SUMIF('Channel letter fabrication (2)'!$B$17:$B$30,B932,'Channel letter fabrication (2)'!$G$17:$G$30))</f>
        <v>0</v>
      </c>
    </row>
    <row r="933" spans="1:10">
      <c r="A933" s="28" t="str">
        <f>[1]ODBC!$A933</f>
        <v>2x4 Weatherproof Switch Cover</v>
      </c>
      <c r="B933" s="29" t="str">
        <f>[1]ODBC!B933</f>
        <v>46850</v>
      </c>
      <c r="C933" s="30">
        <f>IFERROR(VLOOKUP($B933,[1]ODBC!$B:$H,2,FALSE),"")</f>
        <v>2.94</v>
      </c>
      <c r="D933" s="30">
        <f>IFERROR(VLOOKUP($B933,[1]ODBC!$B:$H,3,FALSE),"")</f>
        <v>5.2930000000000001</v>
      </c>
      <c r="E933" s="30" t="str">
        <f>IFERROR(VLOOKUP($B933,[1]ODBC!$B:$H,4,FALSE),"")</f>
        <v>EA</v>
      </c>
      <c r="F933" s="31">
        <f>IFERROR(VLOOKUP($B933,[1]ODBC!$B:$H,5,FALSE),"")</f>
        <v>44.45</v>
      </c>
      <c r="G933" s="32">
        <f>[1]ODBC!G933</f>
        <v>0</v>
      </c>
      <c r="H933" s="33">
        <f>SUM([1]ODBC!H933)</f>
        <v>0</v>
      </c>
      <c r="I933" s="41" t="str">
        <f>'Vinyl cutting'!$B$2</f>
        <v>J36938</v>
      </c>
      <c r="J933" s="42">
        <f ca="1">(SUMIF('Freeform time and material'!$B$17:$B$30,B933,'Freeform time and material'!$G$17:$G$30)) +
(SUMIF('Vinyl cutting'!$B$17:$B$30,B933,'Vinyl cutting'!$G$17:$G$30)) +
(SUMIF('Vinyl cutting (2)'!$B$17:$B$30,B933,'Vinyl cutting (2)'!$G$17:$G$30)) +
(SUMIF('Apply vinyl graphics'!$B$17:$B$30,B933,'Apply vinyl graphics'!$G$17:$G$30)) +
(SUMIF('Apply vinyl graphics (2)'!$B$17:$B$30,B933,'Apply vinyl graphics (2)'!$G$17:$G$30)) +
(SUMIF('Alum pan sign'!$B$17:$B$30,B933,'Alum pan sign'!$G$17:$G$30)) +
(SUMIF('Alum pan sign (2)'!$B$17:$B$30,B933,'Alum pan sign (2)'!$G$17:$G$30)) +
(SUMIF('Economy pan sign'!$B$17:$B$30,B933,'Economy pan sign'!$G$17:$G$30)) +
(SUMIF('Post and panel sign'!$B$17:$B$30,B933,'Post and panel sign'!$G$17:$G$30)) +
(SUMIF('Post and panel sign (2)'!$B$17:$B$30,B933,'Post and panel sign (2)'!$G$17:$G$30)) +
(SUMIF('Flat panels only'!$B$17:$B$30,B933,'Flat panels only'!$G$17:$G$30)) +
(SUMIF('Flat panels only (2)'!$B$17:$B$30,B933,'Flat panels only (2)'!$G$17:$G$30)) +
(SUMIF('Routed panel shapes'!$B$18:$B$31,B933,'Routed panel shapes'!$G$18:$G$31)) +
(SUMIF('Routed panel shapes (2)'!$B$18:$B$31,B933,'Routed panel shapes (2)'!$G$18:$G$31)) +
(SUMIF('Routed face only'!$B$17:$B$30,B933,'Routed face only'!$G$17:$G$30)) +
(SUMIF('Routed face only (2)'!$B$17:$B$30,B933,'Routed face only (2)'!$G$17:$G$30)) +
(SUMIF('Routed alum faces letters'!$B$17:$B$30,B933,'Routed alum faces letters'!$G$17:$G$30)) +
(SUMIF('Routed alum faces letters (2)'!$B$17:$B$30,B933,'Routed alum faces letters (2)'!$G$17:$G$30)) +
(SUMIF('Routed push through acrylic'!$B$17:$B$30,B933,'Routed push through acrylic'!$G$17:$G$30)) +
(SUMIF('Routed push through acrylic (2)'!$B$17:$B$30,B933,'Routed push through acrylic (2)'!$G$17:$G$30)) +
(SUMIF('Sf routed cabinet'!$B$17:$B$30,B933,'Sf routed cabinet'!$G$17:$G$30)) +
(SUMIF('Sf routed cabinet (2)'!$B$17:$B$30,B933,'Sf routed cabinet (2)'!$G$17:$G$30)) +
(SUMIF('Df routed cabinet'!$B$17:$B$30,B933,'Df routed cabinet'!$G$17:$G$30)) +
(SUMIF('Df routed cabinet (2)'!$B$17:$B$30,B933,'Df routed cabinet (2)'!$G$17:$G$30)) +
(SUMIF('Sf acrylic cabinet'!$B$17:$B$30,B933,'Sf acrylic cabinet'!$G$17:$G$30)) +
(SUMIF('Sf acrylic cabinet (2)'!$B$17:$B$30,B933,'Sf acrylic cabinet (2)'!$G$17:$G$30)) +
(SUMIF('Economy Sf acrylic'!$B$17:$B$30,B933,'Economy Sf acrylic'!$G$17:$G$30)) +
(SUMIF('Df acrylic cabinet'!$B$17:$B$30,B933,'Df acrylic cabinet'!$G$17:$G$30)) +
(SUMIF('Df acrylic cabinet (2)'!$B$17:$B$30,B933,'Df acrylic cabinet (2)'!$G$17:$G$30)) +
(SUMIF('Sf flex cabinet'!$B$17:$B$30,B933,'Sf flex cabinet'!$G$17:$G$30)) +
(SUMIF('Sf flex cabinet (2)'!$B$17:$B$30,B933,'Sf flex cabinet (2)'!$G$17:$G$30)) +
(SUMIF('Df flex cabinet'!$B$17:$B$36,B933,'Df flex cabinet'!$G$17:$G$36)) +
(SUMIF('Df flex cabinet (2)'!$B$17:$B$36,B933,'Df flex cabinet (2)'!$G$17:$G$36)) +
(SUMIF('Pole cover'!$B$17:$B$30,B933,'Pole cover'!$G$17:$G$30)) +
(SUMIF('Pole cover (2)'!$B$17:$B$30,B933,'Pole cover (2)'!$G$17:$G$30)) +
(SUMIF('Structural Steel Fab'!$B$17:$B$29,B933,'Structural Steel Fab'!$G$17:$G$29)) +
(SUMIF(Reveal!$B$17:$B$30,B933,Reveal!$G$17:$G$30)) +
(SUMIF('Reveal (2)'!$B$17:$B$30,B933,'Reveal (2)'!$G$17:$G$30)) +
(SUMIF('Crown cove top'!$B$17:$B$30,B933,'Crown cove top'!$G$17:$G$30)) +
(SUMIF('EMC assembly'!$B$17:$B$30,B933,'EMC assembly'!$G$17:$G$30)) +
(SUMIF(Crating!$B$17:$B$29,B933,Crating!$G$17:$G$29)) +
(SUMIF('LED wiring'!$B$17:$B$30,B933,'LED wiring'!$G$17:$G$30)) +
(SUMIF('Changeable copy face'!$B$17:$B$30,B933,'Changeable copy face'!$G$17:$G$30)) +
(SUMIF('Flex face assembly'!$B$17:$B$30,B933,'Flex face assembly'!$G$17:$G$30)) +
(SUMIF('Routed face assembly'!$B$17:$B$30,B933,'Routed face assembly'!$G$17:$G$30)) +
(SUMIF('Paint calculation'!$B$17:$B$30,B933,'Paint calculation'!$G$17:$G$30)) +
(SUMIF('Trimcap letter face'!$B$17:$B$30,B933,'Trimcap letter face'!$G$17:$G$30)) +
(SUMIF('Trimcap letter face (2)'!$B$17:$B$30,B933,'Trimcap letter face (2)'!$G$17:$G$30)) +
(SUMIF('Channel letter fabrication'!$B$17:$B$30,B933,'Channel letter fabrication'!$G$17:$G$30)) +
(SUMIF('Channel letter fabrication (2)'!$B$17:$B$30,B933,'Channel letter fabrication (2)'!$G$17:$G$30))</f>
        <v>0</v>
      </c>
    </row>
    <row r="934" spans="1:10">
      <c r="A934" s="28" t="str">
        <f>[1]ODBC!$A934</f>
        <v>2x4 Handi Box</v>
      </c>
      <c r="B934" s="29" t="str">
        <f>[1]ODBC!B934</f>
        <v>46855</v>
      </c>
      <c r="C934" s="30">
        <f>IFERROR(VLOOKUP($B934,[1]ODBC!$B:$H,2,FALSE),"")</f>
        <v>0.73799999999999999</v>
      </c>
      <c r="D934" s="30">
        <f>IFERROR(VLOOKUP($B934,[1]ODBC!$B:$H,3,FALSE),"")</f>
        <v>1.329</v>
      </c>
      <c r="E934" s="30" t="str">
        <f>IFERROR(VLOOKUP($B934,[1]ODBC!$B:$H,4,FALSE),"")</f>
        <v>EA</v>
      </c>
      <c r="F934" s="31">
        <f>IFERROR(VLOOKUP($B934,[1]ODBC!$B:$H,5,FALSE),"")</f>
        <v>44.45</v>
      </c>
      <c r="G934" s="32">
        <f>[1]ODBC!G934</f>
        <v>0</v>
      </c>
      <c r="H934" s="33">
        <f>SUM([1]ODBC!H934)</f>
        <v>45933</v>
      </c>
      <c r="I934" s="41" t="str">
        <f>'Vinyl cutting'!$B$2</f>
        <v>J36938</v>
      </c>
      <c r="J934" s="42">
        <f ca="1">(SUMIF('Freeform time and material'!$B$17:$B$30,B934,'Freeform time and material'!$G$17:$G$30)) +
(SUMIF('Vinyl cutting'!$B$17:$B$30,B934,'Vinyl cutting'!$G$17:$G$30)) +
(SUMIF('Vinyl cutting (2)'!$B$17:$B$30,B934,'Vinyl cutting (2)'!$G$17:$G$30)) +
(SUMIF('Apply vinyl graphics'!$B$17:$B$30,B934,'Apply vinyl graphics'!$G$17:$G$30)) +
(SUMIF('Apply vinyl graphics (2)'!$B$17:$B$30,B934,'Apply vinyl graphics (2)'!$G$17:$G$30)) +
(SUMIF('Alum pan sign'!$B$17:$B$30,B934,'Alum pan sign'!$G$17:$G$30)) +
(SUMIF('Alum pan sign (2)'!$B$17:$B$30,B934,'Alum pan sign (2)'!$G$17:$G$30)) +
(SUMIF('Economy pan sign'!$B$17:$B$30,B934,'Economy pan sign'!$G$17:$G$30)) +
(SUMIF('Post and panel sign'!$B$17:$B$30,B934,'Post and panel sign'!$G$17:$G$30)) +
(SUMIF('Post and panel sign (2)'!$B$17:$B$30,B934,'Post and panel sign (2)'!$G$17:$G$30)) +
(SUMIF('Flat panels only'!$B$17:$B$30,B934,'Flat panels only'!$G$17:$G$30)) +
(SUMIF('Flat panels only (2)'!$B$17:$B$30,B934,'Flat panels only (2)'!$G$17:$G$30)) +
(SUMIF('Routed panel shapes'!$B$18:$B$31,B934,'Routed panel shapes'!$G$18:$G$31)) +
(SUMIF('Routed panel shapes (2)'!$B$18:$B$31,B934,'Routed panel shapes (2)'!$G$18:$G$31)) +
(SUMIF('Routed face only'!$B$17:$B$30,B934,'Routed face only'!$G$17:$G$30)) +
(SUMIF('Routed face only (2)'!$B$17:$B$30,B934,'Routed face only (2)'!$G$17:$G$30)) +
(SUMIF('Routed alum faces letters'!$B$17:$B$30,B934,'Routed alum faces letters'!$G$17:$G$30)) +
(SUMIF('Routed alum faces letters (2)'!$B$17:$B$30,B934,'Routed alum faces letters (2)'!$G$17:$G$30)) +
(SUMIF('Routed push through acrylic'!$B$17:$B$30,B934,'Routed push through acrylic'!$G$17:$G$30)) +
(SUMIF('Routed push through acrylic (2)'!$B$17:$B$30,B934,'Routed push through acrylic (2)'!$G$17:$G$30)) +
(SUMIF('Sf routed cabinet'!$B$17:$B$30,B934,'Sf routed cabinet'!$G$17:$G$30)) +
(SUMIF('Sf routed cabinet (2)'!$B$17:$B$30,B934,'Sf routed cabinet (2)'!$G$17:$G$30)) +
(SUMIF('Df routed cabinet'!$B$17:$B$30,B934,'Df routed cabinet'!$G$17:$G$30)) +
(SUMIF('Df routed cabinet (2)'!$B$17:$B$30,B934,'Df routed cabinet (2)'!$G$17:$G$30)) +
(SUMIF('Sf acrylic cabinet'!$B$17:$B$30,B934,'Sf acrylic cabinet'!$G$17:$G$30)) +
(SUMIF('Sf acrylic cabinet (2)'!$B$17:$B$30,B934,'Sf acrylic cabinet (2)'!$G$17:$G$30)) +
(SUMIF('Economy Sf acrylic'!$B$17:$B$30,B934,'Economy Sf acrylic'!$G$17:$G$30)) +
(SUMIF('Df acrylic cabinet'!$B$17:$B$30,B934,'Df acrylic cabinet'!$G$17:$G$30)) +
(SUMIF('Df acrylic cabinet (2)'!$B$17:$B$30,B934,'Df acrylic cabinet (2)'!$G$17:$G$30)) +
(SUMIF('Sf flex cabinet'!$B$17:$B$30,B934,'Sf flex cabinet'!$G$17:$G$30)) +
(SUMIF('Sf flex cabinet (2)'!$B$17:$B$30,B934,'Sf flex cabinet (2)'!$G$17:$G$30)) +
(SUMIF('Df flex cabinet'!$B$17:$B$36,B934,'Df flex cabinet'!$G$17:$G$36)) +
(SUMIF('Df flex cabinet (2)'!$B$17:$B$36,B934,'Df flex cabinet (2)'!$G$17:$G$36)) +
(SUMIF('Pole cover'!$B$17:$B$30,B934,'Pole cover'!$G$17:$G$30)) +
(SUMIF('Pole cover (2)'!$B$17:$B$30,B934,'Pole cover (2)'!$G$17:$G$30)) +
(SUMIF('Structural Steel Fab'!$B$17:$B$29,B934,'Structural Steel Fab'!$G$17:$G$29)) +
(SUMIF(Reveal!$B$17:$B$30,B934,Reveal!$G$17:$G$30)) +
(SUMIF('Reveal (2)'!$B$17:$B$30,B934,'Reveal (2)'!$G$17:$G$30)) +
(SUMIF('Crown cove top'!$B$17:$B$30,B934,'Crown cove top'!$G$17:$G$30)) +
(SUMIF('EMC assembly'!$B$17:$B$30,B934,'EMC assembly'!$G$17:$G$30)) +
(SUMIF(Crating!$B$17:$B$29,B934,Crating!$G$17:$G$29)) +
(SUMIF('LED wiring'!$B$17:$B$30,B934,'LED wiring'!$G$17:$G$30)) +
(SUMIF('Changeable copy face'!$B$17:$B$30,B934,'Changeable copy face'!$G$17:$G$30)) +
(SUMIF('Flex face assembly'!$B$17:$B$30,B934,'Flex face assembly'!$G$17:$G$30)) +
(SUMIF('Routed face assembly'!$B$17:$B$30,B934,'Routed face assembly'!$G$17:$G$30)) +
(SUMIF('Paint calculation'!$B$17:$B$30,B934,'Paint calculation'!$G$17:$G$30)) +
(SUMIF('Trimcap letter face'!$B$17:$B$30,B934,'Trimcap letter face'!$G$17:$G$30)) +
(SUMIF('Trimcap letter face (2)'!$B$17:$B$30,B934,'Trimcap letter face (2)'!$G$17:$G$30)) +
(SUMIF('Channel letter fabrication'!$B$17:$B$30,B934,'Channel letter fabrication'!$G$17:$G$30)) +
(SUMIF('Channel letter fabrication (2)'!$B$17:$B$30,B934,'Channel letter fabrication (2)'!$G$17:$G$30))</f>
        <v>0</v>
      </c>
    </row>
    <row r="935" spans="1:10">
      <c r="A935" s="28" t="str">
        <f>[1]ODBC!$A935</f>
        <v>2x4 Handi Box Lid</v>
      </c>
      <c r="B935" s="29" t="str">
        <f>[1]ODBC!B935</f>
        <v>46860</v>
      </c>
      <c r="C935" s="30">
        <f>IFERROR(VLOOKUP($B935,[1]ODBC!$B:$H,2,FALSE),"")</f>
        <v>0.70099999999999996</v>
      </c>
      <c r="D935" s="30">
        <f>IFERROR(VLOOKUP($B935,[1]ODBC!$B:$H,3,FALSE),"")</f>
        <v>1.262</v>
      </c>
      <c r="E935" s="30" t="str">
        <f>IFERROR(VLOOKUP($B935,[1]ODBC!$B:$H,4,FALSE),"")</f>
        <v>EA</v>
      </c>
      <c r="F935" s="31">
        <f>IFERROR(VLOOKUP($B935,[1]ODBC!$B:$H,5,FALSE),"")</f>
        <v>44.45</v>
      </c>
      <c r="G935" s="32">
        <f>[1]ODBC!G935</f>
        <v>0</v>
      </c>
      <c r="H935" s="33">
        <f>SUM([1]ODBC!H935)</f>
        <v>45933</v>
      </c>
      <c r="I935" s="41" t="str">
        <f>'Vinyl cutting'!$B$2</f>
        <v>J36938</v>
      </c>
      <c r="J935" s="42">
        <f ca="1">(SUMIF('Freeform time and material'!$B$17:$B$30,B935,'Freeform time and material'!$G$17:$G$30)) +
(SUMIF('Vinyl cutting'!$B$17:$B$30,B935,'Vinyl cutting'!$G$17:$G$30)) +
(SUMIF('Vinyl cutting (2)'!$B$17:$B$30,B935,'Vinyl cutting (2)'!$G$17:$G$30)) +
(SUMIF('Apply vinyl graphics'!$B$17:$B$30,B935,'Apply vinyl graphics'!$G$17:$G$30)) +
(SUMIF('Apply vinyl graphics (2)'!$B$17:$B$30,B935,'Apply vinyl graphics (2)'!$G$17:$G$30)) +
(SUMIF('Alum pan sign'!$B$17:$B$30,B935,'Alum pan sign'!$G$17:$G$30)) +
(SUMIF('Alum pan sign (2)'!$B$17:$B$30,B935,'Alum pan sign (2)'!$G$17:$G$30)) +
(SUMIF('Economy pan sign'!$B$17:$B$30,B935,'Economy pan sign'!$G$17:$G$30)) +
(SUMIF('Post and panel sign'!$B$17:$B$30,B935,'Post and panel sign'!$G$17:$G$30)) +
(SUMIF('Post and panel sign (2)'!$B$17:$B$30,B935,'Post and panel sign (2)'!$G$17:$G$30)) +
(SUMIF('Flat panels only'!$B$17:$B$30,B935,'Flat panels only'!$G$17:$G$30)) +
(SUMIF('Flat panels only (2)'!$B$17:$B$30,B935,'Flat panels only (2)'!$G$17:$G$30)) +
(SUMIF('Routed panel shapes'!$B$18:$B$31,B935,'Routed panel shapes'!$G$18:$G$31)) +
(SUMIF('Routed panel shapes (2)'!$B$18:$B$31,B935,'Routed panel shapes (2)'!$G$18:$G$31)) +
(SUMIF('Routed face only'!$B$17:$B$30,B935,'Routed face only'!$G$17:$G$30)) +
(SUMIF('Routed face only (2)'!$B$17:$B$30,B935,'Routed face only (2)'!$G$17:$G$30)) +
(SUMIF('Routed alum faces letters'!$B$17:$B$30,B935,'Routed alum faces letters'!$G$17:$G$30)) +
(SUMIF('Routed alum faces letters (2)'!$B$17:$B$30,B935,'Routed alum faces letters (2)'!$G$17:$G$30)) +
(SUMIF('Routed push through acrylic'!$B$17:$B$30,B935,'Routed push through acrylic'!$G$17:$G$30)) +
(SUMIF('Routed push through acrylic (2)'!$B$17:$B$30,B935,'Routed push through acrylic (2)'!$G$17:$G$30)) +
(SUMIF('Sf routed cabinet'!$B$17:$B$30,B935,'Sf routed cabinet'!$G$17:$G$30)) +
(SUMIF('Sf routed cabinet (2)'!$B$17:$B$30,B935,'Sf routed cabinet (2)'!$G$17:$G$30)) +
(SUMIF('Df routed cabinet'!$B$17:$B$30,B935,'Df routed cabinet'!$G$17:$G$30)) +
(SUMIF('Df routed cabinet (2)'!$B$17:$B$30,B935,'Df routed cabinet (2)'!$G$17:$G$30)) +
(SUMIF('Sf acrylic cabinet'!$B$17:$B$30,B935,'Sf acrylic cabinet'!$G$17:$G$30)) +
(SUMIF('Sf acrylic cabinet (2)'!$B$17:$B$30,B935,'Sf acrylic cabinet (2)'!$G$17:$G$30)) +
(SUMIF('Economy Sf acrylic'!$B$17:$B$30,B935,'Economy Sf acrylic'!$G$17:$G$30)) +
(SUMIF('Df acrylic cabinet'!$B$17:$B$30,B935,'Df acrylic cabinet'!$G$17:$G$30)) +
(SUMIF('Df acrylic cabinet (2)'!$B$17:$B$30,B935,'Df acrylic cabinet (2)'!$G$17:$G$30)) +
(SUMIF('Sf flex cabinet'!$B$17:$B$30,B935,'Sf flex cabinet'!$G$17:$G$30)) +
(SUMIF('Sf flex cabinet (2)'!$B$17:$B$30,B935,'Sf flex cabinet (2)'!$G$17:$G$30)) +
(SUMIF('Df flex cabinet'!$B$17:$B$36,B935,'Df flex cabinet'!$G$17:$G$36)) +
(SUMIF('Df flex cabinet (2)'!$B$17:$B$36,B935,'Df flex cabinet (2)'!$G$17:$G$36)) +
(SUMIF('Pole cover'!$B$17:$B$30,B935,'Pole cover'!$G$17:$G$30)) +
(SUMIF('Pole cover (2)'!$B$17:$B$30,B935,'Pole cover (2)'!$G$17:$G$30)) +
(SUMIF('Structural Steel Fab'!$B$17:$B$29,B935,'Structural Steel Fab'!$G$17:$G$29)) +
(SUMIF(Reveal!$B$17:$B$30,B935,Reveal!$G$17:$G$30)) +
(SUMIF('Reveal (2)'!$B$17:$B$30,B935,'Reveal (2)'!$G$17:$G$30)) +
(SUMIF('Crown cove top'!$B$17:$B$30,B935,'Crown cove top'!$G$17:$G$30)) +
(SUMIF('EMC assembly'!$B$17:$B$30,B935,'EMC assembly'!$G$17:$G$30)) +
(SUMIF(Crating!$B$17:$B$29,B935,Crating!$G$17:$G$29)) +
(SUMIF('LED wiring'!$B$17:$B$30,B935,'LED wiring'!$G$17:$G$30)) +
(SUMIF('Changeable copy face'!$B$17:$B$30,B935,'Changeable copy face'!$G$17:$G$30)) +
(SUMIF('Flex face assembly'!$B$17:$B$30,B935,'Flex face assembly'!$G$17:$G$30)) +
(SUMIF('Routed face assembly'!$B$17:$B$30,B935,'Routed face assembly'!$G$17:$G$30)) +
(SUMIF('Paint calculation'!$B$17:$B$30,B935,'Paint calculation'!$G$17:$G$30)) +
(SUMIF('Trimcap letter face'!$B$17:$B$30,B935,'Trimcap letter face'!$G$17:$G$30)) +
(SUMIF('Trimcap letter face (2)'!$B$17:$B$30,B935,'Trimcap letter face (2)'!$G$17:$G$30)) +
(SUMIF('Channel letter fabrication'!$B$17:$B$30,B935,'Channel letter fabrication'!$G$17:$G$30)) +
(SUMIF('Channel letter fabrication (2)'!$B$17:$B$30,B935,'Channel letter fabrication (2)'!$G$17:$G$30))</f>
        <v>0</v>
      </c>
    </row>
    <row r="936" spans="1:10">
      <c r="A936" s="28" t="str">
        <f>[1]ODBC!$A936</f>
        <v>4x4 Handi-Box w/Lid</v>
      </c>
      <c r="B936" s="29" t="str">
        <f>[1]ODBC!B936</f>
        <v>46865</v>
      </c>
      <c r="C936" s="30">
        <f>IFERROR(VLOOKUP($B936,[1]ODBC!$B:$H,2,FALSE),"")</f>
        <v>3.0209999999999999</v>
      </c>
      <c r="D936" s="30">
        <f>IFERROR(VLOOKUP($B936,[1]ODBC!$B:$H,3,FALSE),"")</f>
        <v>5.4379999999999997</v>
      </c>
      <c r="E936" s="30" t="str">
        <f>IFERROR(VLOOKUP($B936,[1]ODBC!$B:$H,4,FALSE),"")</f>
        <v>EA</v>
      </c>
      <c r="F936" s="31">
        <f>IFERROR(VLOOKUP($B936,[1]ODBC!$B:$H,5,FALSE),"")</f>
        <v>44.45</v>
      </c>
      <c r="G936" s="32">
        <f>[1]ODBC!G936</f>
        <v>0</v>
      </c>
      <c r="H936" s="33">
        <f>SUM([1]ODBC!H936)</f>
        <v>45918</v>
      </c>
      <c r="I936" s="41" t="str">
        <f>'Vinyl cutting'!$B$2</f>
        <v>J36938</v>
      </c>
      <c r="J936" s="42">
        <f ca="1">(SUMIF('Freeform time and material'!$B$17:$B$30,B936,'Freeform time and material'!$G$17:$G$30)) +
(SUMIF('Vinyl cutting'!$B$17:$B$30,B936,'Vinyl cutting'!$G$17:$G$30)) +
(SUMIF('Vinyl cutting (2)'!$B$17:$B$30,B936,'Vinyl cutting (2)'!$G$17:$G$30)) +
(SUMIF('Apply vinyl graphics'!$B$17:$B$30,B936,'Apply vinyl graphics'!$G$17:$G$30)) +
(SUMIF('Apply vinyl graphics (2)'!$B$17:$B$30,B936,'Apply vinyl graphics (2)'!$G$17:$G$30)) +
(SUMIF('Alum pan sign'!$B$17:$B$30,B936,'Alum pan sign'!$G$17:$G$30)) +
(SUMIF('Alum pan sign (2)'!$B$17:$B$30,B936,'Alum pan sign (2)'!$G$17:$G$30)) +
(SUMIF('Economy pan sign'!$B$17:$B$30,B936,'Economy pan sign'!$G$17:$G$30)) +
(SUMIF('Post and panel sign'!$B$17:$B$30,B936,'Post and panel sign'!$G$17:$G$30)) +
(SUMIF('Post and panel sign (2)'!$B$17:$B$30,B936,'Post and panel sign (2)'!$G$17:$G$30)) +
(SUMIF('Flat panels only'!$B$17:$B$30,B936,'Flat panels only'!$G$17:$G$30)) +
(SUMIF('Flat panels only (2)'!$B$17:$B$30,B936,'Flat panels only (2)'!$G$17:$G$30)) +
(SUMIF('Routed panel shapes'!$B$18:$B$31,B936,'Routed panel shapes'!$G$18:$G$31)) +
(SUMIF('Routed panel shapes (2)'!$B$18:$B$31,B936,'Routed panel shapes (2)'!$G$18:$G$31)) +
(SUMIF('Routed face only'!$B$17:$B$30,B936,'Routed face only'!$G$17:$G$30)) +
(SUMIF('Routed face only (2)'!$B$17:$B$30,B936,'Routed face only (2)'!$G$17:$G$30)) +
(SUMIF('Routed alum faces letters'!$B$17:$B$30,B936,'Routed alum faces letters'!$G$17:$G$30)) +
(SUMIF('Routed alum faces letters (2)'!$B$17:$B$30,B936,'Routed alum faces letters (2)'!$G$17:$G$30)) +
(SUMIF('Routed push through acrylic'!$B$17:$B$30,B936,'Routed push through acrylic'!$G$17:$G$30)) +
(SUMIF('Routed push through acrylic (2)'!$B$17:$B$30,B936,'Routed push through acrylic (2)'!$G$17:$G$30)) +
(SUMIF('Sf routed cabinet'!$B$17:$B$30,B936,'Sf routed cabinet'!$G$17:$G$30)) +
(SUMIF('Sf routed cabinet (2)'!$B$17:$B$30,B936,'Sf routed cabinet (2)'!$G$17:$G$30)) +
(SUMIF('Df routed cabinet'!$B$17:$B$30,B936,'Df routed cabinet'!$G$17:$G$30)) +
(SUMIF('Df routed cabinet (2)'!$B$17:$B$30,B936,'Df routed cabinet (2)'!$G$17:$G$30)) +
(SUMIF('Sf acrylic cabinet'!$B$17:$B$30,B936,'Sf acrylic cabinet'!$G$17:$G$30)) +
(SUMIF('Sf acrylic cabinet (2)'!$B$17:$B$30,B936,'Sf acrylic cabinet (2)'!$G$17:$G$30)) +
(SUMIF('Economy Sf acrylic'!$B$17:$B$30,B936,'Economy Sf acrylic'!$G$17:$G$30)) +
(SUMIF('Df acrylic cabinet'!$B$17:$B$30,B936,'Df acrylic cabinet'!$G$17:$G$30)) +
(SUMIF('Df acrylic cabinet (2)'!$B$17:$B$30,B936,'Df acrylic cabinet (2)'!$G$17:$G$30)) +
(SUMIF('Sf flex cabinet'!$B$17:$B$30,B936,'Sf flex cabinet'!$G$17:$G$30)) +
(SUMIF('Sf flex cabinet (2)'!$B$17:$B$30,B936,'Sf flex cabinet (2)'!$G$17:$G$30)) +
(SUMIF('Df flex cabinet'!$B$17:$B$36,B936,'Df flex cabinet'!$G$17:$G$36)) +
(SUMIF('Df flex cabinet (2)'!$B$17:$B$36,B936,'Df flex cabinet (2)'!$G$17:$G$36)) +
(SUMIF('Pole cover'!$B$17:$B$30,B936,'Pole cover'!$G$17:$G$30)) +
(SUMIF('Pole cover (2)'!$B$17:$B$30,B936,'Pole cover (2)'!$G$17:$G$30)) +
(SUMIF('Structural Steel Fab'!$B$17:$B$29,B936,'Structural Steel Fab'!$G$17:$G$29)) +
(SUMIF(Reveal!$B$17:$B$30,B936,Reveal!$G$17:$G$30)) +
(SUMIF('Reveal (2)'!$B$17:$B$30,B936,'Reveal (2)'!$G$17:$G$30)) +
(SUMIF('Crown cove top'!$B$17:$B$30,B936,'Crown cove top'!$G$17:$G$30)) +
(SUMIF('EMC assembly'!$B$17:$B$30,B936,'EMC assembly'!$G$17:$G$30)) +
(SUMIF(Crating!$B$17:$B$29,B936,Crating!$G$17:$G$29)) +
(SUMIF('LED wiring'!$B$17:$B$30,B936,'LED wiring'!$G$17:$G$30)) +
(SUMIF('Changeable copy face'!$B$17:$B$30,B936,'Changeable copy face'!$G$17:$G$30)) +
(SUMIF('Flex face assembly'!$B$17:$B$30,B936,'Flex face assembly'!$G$17:$G$30)) +
(SUMIF('Routed face assembly'!$B$17:$B$30,B936,'Routed face assembly'!$G$17:$G$30)) +
(SUMIF('Paint calculation'!$B$17:$B$30,B936,'Paint calculation'!$G$17:$G$30)) +
(SUMIF('Trimcap letter face'!$B$17:$B$30,B936,'Trimcap letter face'!$G$17:$G$30)) +
(SUMIF('Trimcap letter face (2)'!$B$17:$B$30,B936,'Trimcap letter face (2)'!$G$17:$G$30)) +
(SUMIF('Channel letter fabrication'!$B$17:$B$30,B936,'Channel letter fabrication'!$G$17:$G$30)) +
(SUMIF('Channel letter fabrication (2)'!$B$17:$B$30,B936,'Channel letter fabrication (2)'!$G$17:$G$30))</f>
        <v>0</v>
      </c>
    </row>
    <row r="937" spans="1:10">
      <c r="A937" s="28" t="str">
        <f>[1]ODBC!$A937</f>
        <v>4x4 Weatherproof Bell Box</v>
      </c>
      <c r="B937" s="29" t="str">
        <f>[1]ODBC!B937</f>
        <v>46867</v>
      </c>
      <c r="C937" s="30">
        <f>IFERROR(VLOOKUP($B937,[1]ODBC!$B:$H,2,FALSE),"")</f>
        <v>12.513</v>
      </c>
      <c r="D937" s="30">
        <f>IFERROR(VLOOKUP($B937,[1]ODBC!$B:$H,3,FALSE),"")</f>
        <v>22.526</v>
      </c>
      <c r="E937" s="30" t="str">
        <f>IFERROR(VLOOKUP($B937,[1]ODBC!$B:$H,4,FALSE),"")</f>
        <v>EA</v>
      </c>
      <c r="F937" s="31">
        <f>IFERROR(VLOOKUP($B937,[1]ODBC!$B:$H,5,FALSE),"")</f>
        <v>44.45</v>
      </c>
      <c r="G937" s="32">
        <f>[1]ODBC!G937</f>
        <v>0</v>
      </c>
      <c r="H937" s="33">
        <f>SUM([1]ODBC!H937)</f>
        <v>45180</v>
      </c>
      <c r="I937" s="41" t="str">
        <f>'Vinyl cutting'!$B$2</f>
        <v>J36938</v>
      </c>
      <c r="J937" s="42">
        <f ca="1">(SUMIF('Freeform time and material'!$B$17:$B$30,B937,'Freeform time and material'!$G$17:$G$30)) +
(SUMIF('Vinyl cutting'!$B$17:$B$30,B937,'Vinyl cutting'!$G$17:$G$30)) +
(SUMIF('Vinyl cutting (2)'!$B$17:$B$30,B937,'Vinyl cutting (2)'!$G$17:$G$30)) +
(SUMIF('Apply vinyl graphics'!$B$17:$B$30,B937,'Apply vinyl graphics'!$G$17:$G$30)) +
(SUMIF('Apply vinyl graphics (2)'!$B$17:$B$30,B937,'Apply vinyl graphics (2)'!$G$17:$G$30)) +
(SUMIF('Alum pan sign'!$B$17:$B$30,B937,'Alum pan sign'!$G$17:$G$30)) +
(SUMIF('Alum pan sign (2)'!$B$17:$B$30,B937,'Alum pan sign (2)'!$G$17:$G$30)) +
(SUMIF('Economy pan sign'!$B$17:$B$30,B937,'Economy pan sign'!$G$17:$G$30)) +
(SUMIF('Post and panel sign'!$B$17:$B$30,B937,'Post and panel sign'!$G$17:$G$30)) +
(SUMIF('Post and panel sign (2)'!$B$17:$B$30,B937,'Post and panel sign (2)'!$G$17:$G$30)) +
(SUMIF('Flat panels only'!$B$17:$B$30,B937,'Flat panels only'!$G$17:$G$30)) +
(SUMIF('Flat panels only (2)'!$B$17:$B$30,B937,'Flat panels only (2)'!$G$17:$G$30)) +
(SUMIF('Routed panel shapes'!$B$18:$B$31,B937,'Routed panel shapes'!$G$18:$G$31)) +
(SUMIF('Routed panel shapes (2)'!$B$18:$B$31,B937,'Routed panel shapes (2)'!$G$18:$G$31)) +
(SUMIF('Routed face only'!$B$17:$B$30,B937,'Routed face only'!$G$17:$G$30)) +
(SUMIF('Routed face only (2)'!$B$17:$B$30,B937,'Routed face only (2)'!$G$17:$G$30)) +
(SUMIF('Routed alum faces letters'!$B$17:$B$30,B937,'Routed alum faces letters'!$G$17:$G$30)) +
(SUMIF('Routed alum faces letters (2)'!$B$17:$B$30,B937,'Routed alum faces letters (2)'!$G$17:$G$30)) +
(SUMIF('Routed push through acrylic'!$B$17:$B$30,B937,'Routed push through acrylic'!$G$17:$G$30)) +
(SUMIF('Routed push through acrylic (2)'!$B$17:$B$30,B937,'Routed push through acrylic (2)'!$G$17:$G$30)) +
(SUMIF('Sf routed cabinet'!$B$17:$B$30,B937,'Sf routed cabinet'!$G$17:$G$30)) +
(SUMIF('Sf routed cabinet (2)'!$B$17:$B$30,B937,'Sf routed cabinet (2)'!$G$17:$G$30)) +
(SUMIF('Df routed cabinet'!$B$17:$B$30,B937,'Df routed cabinet'!$G$17:$G$30)) +
(SUMIF('Df routed cabinet (2)'!$B$17:$B$30,B937,'Df routed cabinet (2)'!$G$17:$G$30)) +
(SUMIF('Sf acrylic cabinet'!$B$17:$B$30,B937,'Sf acrylic cabinet'!$G$17:$G$30)) +
(SUMIF('Sf acrylic cabinet (2)'!$B$17:$B$30,B937,'Sf acrylic cabinet (2)'!$G$17:$G$30)) +
(SUMIF('Economy Sf acrylic'!$B$17:$B$30,B937,'Economy Sf acrylic'!$G$17:$G$30)) +
(SUMIF('Df acrylic cabinet'!$B$17:$B$30,B937,'Df acrylic cabinet'!$G$17:$G$30)) +
(SUMIF('Df acrylic cabinet (2)'!$B$17:$B$30,B937,'Df acrylic cabinet (2)'!$G$17:$G$30)) +
(SUMIF('Sf flex cabinet'!$B$17:$B$30,B937,'Sf flex cabinet'!$G$17:$G$30)) +
(SUMIF('Sf flex cabinet (2)'!$B$17:$B$30,B937,'Sf flex cabinet (2)'!$G$17:$G$30)) +
(SUMIF('Df flex cabinet'!$B$17:$B$36,B937,'Df flex cabinet'!$G$17:$G$36)) +
(SUMIF('Df flex cabinet (2)'!$B$17:$B$36,B937,'Df flex cabinet (2)'!$G$17:$G$36)) +
(SUMIF('Pole cover'!$B$17:$B$30,B937,'Pole cover'!$G$17:$G$30)) +
(SUMIF('Pole cover (2)'!$B$17:$B$30,B937,'Pole cover (2)'!$G$17:$G$30)) +
(SUMIF('Structural Steel Fab'!$B$17:$B$29,B937,'Structural Steel Fab'!$G$17:$G$29)) +
(SUMIF(Reveal!$B$17:$B$30,B937,Reveal!$G$17:$G$30)) +
(SUMIF('Reveal (2)'!$B$17:$B$30,B937,'Reveal (2)'!$G$17:$G$30)) +
(SUMIF('Crown cove top'!$B$17:$B$30,B937,'Crown cove top'!$G$17:$G$30)) +
(SUMIF('EMC assembly'!$B$17:$B$30,B937,'EMC assembly'!$G$17:$G$30)) +
(SUMIF(Crating!$B$17:$B$29,B937,Crating!$G$17:$G$29)) +
(SUMIF('LED wiring'!$B$17:$B$30,B937,'LED wiring'!$G$17:$G$30)) +
(SUMIF('Changeable copy face'!$B$17:$B$30,B937,'Changeable copy face'!$G$17:$G$30)) +
(SUMIF('Flex face assembly'!$B$17:$B$30,B937,'Flex face assembly'!$G$17:$G$30)) +
(SUMIF('Routed face assembly'!$B$17:$B$30,B937,'Routed face assembly'!$G$17:$G$30)) +
(SUMIF('Paint calculation'!$B$17:$B$30,B937,'Paint calculation'!$G$17:$G$30)) +
(SUMIF('Trimcap letter face'!$B$17:$B$30,B937,'Trimcap letter face'!$G$17:$G$30)) +
(SUMIF('Trimcap letter face (2)'!$B$17:$B$30,B937,'Trimcap letter face (2)'!$G$17:$G$30)) +
(SUMIF('Channel letter fabrication'!$B$17:$B$30,B937,'Channel letter fabrication'!$G$17:$G$30)) +
(SUMIF('Channel letter fabrication (2)'!$B$17:$B$30,B937,'Channel letter fabrication (2)'!$G$17:$G$30))</f>
        <v>0</v>
      </c>
    </row>
    <row r="938" spans="1:10">
      <c r="A938" s="28" t="str">
        <f>[1]ODBC!$A938</f>
        <v>4x4 Weatherproof Box Cover</v>
      </c>
      <c r="B938" s="29" t="str">
        <f>[1]ODBC!B938</f>
        <v>46868</v>
      </c>
      <c r="C938" s="30">
        <f>IFERROR(VLOOKUP($B938,[1]ODBC!$B:$H,2,FALSE),"")</f>
        <v>3.036</v>
      </c>
      <c r="D938" s="30">
        <f>IFERROR(VLOOKUP($B938,[1]ODBC!$B:$H,3,FALSE),"")</f>
        <v>5.4649999999999999</v>
      </c>
      <c r="E938" s="30" t="str">
        <f>IFERROR(VLOOKUP($B938,[1]ODBC!$B:$H,4,FALSE),"")</f>
        <v>EA</v>
      </c>
      <c r="F938" s="31">
        <f>IFERROR(VLOOKUP($B938,[1]ODBC!$B:$H,5,FALSE),"")</f>
        <v>44.45</v>
      </c>
      <c r="G938" s="32">
        <f>[1]ODBC!G938</f>
        <v>0</v>
      </c>
      <c r="H938" s="33">
        <f>SUM([1]ODBC!H938)</f>
        <v>45187</v>
      </c>
      <c r="I938" s="41" t="str">
        <f>'Vinyl cutting'!$B$2</f>
        <v>J36938</v>
      </c>
      <c r="J938" s="42">
        <f ca="1">(SUMIF('Freeform time and material'!$B$17:$B$30,B938,'Freeform time and material'!$G$17:$G$30)) +
(SUMIF('Vinyl cutting'!$B$17:$B$30,B938,'Vinyl cutting'!$G$17:$G$30)) +
(SUMIF('Vinyl cutting (2)'!$B$17:$B$30,B938,'Vinyl cutting (2)'!$G$17:$G$30)) +
(SUMIF('Apply vinyl graphics'!$B$17:$B$30,B938,'Apply vinyl graphics'!$G$17:$G$30)) +
(SUMIF('Apply vinyl graphics (2)'!$B$17:$B$30,B938,'Apply vinyl graphics (2)'!$G$17:$G$30)) +
(SUMIF('Alum pan sign'!$B$17:$B$30,B938,'Alum pan sign'!$G$17:$G$30)) +
(SUMIF('Alum pan sign (2)'!$B$17:$B$30,B938,'Alum pan sign (2)'!$G$17:$G$30)) +
(SUMIF('Economy pan sign'!$B$17:$B$30,B938,'Economy pan sign'!$G$17:$G$30)) +
(SUMIF('Post and panel sign'!$B$17:$B$30,B938,'Post and panel sign'!$G$17:$G$30)) +
(SUMIF('Post and panel sign (2)'!$B$17:$B$30,B938,'Post and panel sign (2)'!$G$17:$G$30)) +
(SUMIF('Flat panels only'!$B$17:$B$30,B938,'Flat panels only'!$G$17:$G$30)) +
(SUMIF('Flat panels only (2)'!$B$17:$B$30,B938,'Flat panels only (2)'!$G$17:$G$30)) +
(SUMIF('Routed panel shapes'!$B$18:$B$31,B938,'Routed panel shapes'!$G$18:$G$31)) +
(SUMIF('Routed panel shapes (2)'!$B$18:$B$31,B938,'Routed panel shapes (2)'!$G$18:$G$31)) +
(SUMIF('Routed face only'!$B$17:$B$30,B938,'Routed face only'!$G$17:$G$30)) +
(SUMIF('Routed face only (2)'!$B$17:$B$30,B938,'Routed face only (2)'!$G$17:$G$30)) +
(SUMIF('Routed alum faces letters'!$B$17:$B$30,B938,'Routed alum faces letters'!$G$17:$G$30)) +
(SUMIF('Routed alum faces letters (2)'!$B$17:$B$30,B938,'Routed alum faces letters (2)'!$G$17:$G$30)) +
(SUMIF('Routed push through acrylic'!$B$17:$B$30,B938,'Routed push through acrylic'!$G$17:$G$30)) +
(SUMIF('Routed push through acrylic (2)'!$B$17:$B$30,B938,'Routed push through acrylic (2)'!$G$17:$G$30)) +
(SUMIF('Sf routed cabinet'!$B$17:$B$30,B938,'Sf routed cabinet'!$G$17:$G$30)) +
(SUMIF('Sf routed cabinet (2)'!$B$17:$B$30,B938,'Sf routed cabinet (2)'!$G$17:$G$30)) +
(SUMIF('Df routed cabinet'!$B$17:$B$30,B938,'Df routed cabinet'!$G$17:$G$30)) +
(SUMIF('Df routed cabinet (2)'!$B$17:$B$30,B938,'Df routed cabinet (2)'!$G$17:$G$30)) +
(SUMIF('Sf acrylic cabinet'!$B$17:$B$30,B938,'Sf acrylic cabinet'!$G$17:$G$30)) +
(SUMIF('Sf acrylic cabinet (2)'!$B$17:$B$30,B938,'Sf acrylic cabinet (2)'!$G$17:$G$30)) +
(SUMIF('Economy Sf acrylic'!$B$17:$B$30,B938,'Economy Sf acrylic'!$G$17:$G$30)) +
(SUMIF('Df acrylic cabinet'!$B$17:$B$30,B938,'Df acrylic cabinet'!$G$17:$G$30)) +
(SUMIF('Df acrylic cabinet (2)'!$B$17:$B$30,B938,'Df acrylic cabinet (2)'!$G$17:$G$30)) +
(SUMIF('Sf flex cabinet'!$B$17:$B$30,B938,'Sf flex cabinet'!$G$17:$G$30)) +
(SUMIF('Sf flex cabinet (2)'!$B$17:$B$30,B938,'Sf flex cabinet (2)'!$G$17:$G$30)) +
(SUMIF('Df flex cabinet'!$B$17:$B$36,B938,'Df flex cabinet'!$G$17:$G$36)) +
(SUMIF('Df flex cabinet (2)'!$B$17:$B$36,B938,'Df flex cabinet (2)'!$G$17:$G$36)) +
(SUMIF('Pole cover'!$B$17:$B$30,B938,'Pole cover'!$G$17:$G$30)) +
(SUMIF('Pole cover (2)'!$B$17:$B$30,B938,'Pole cover (2)'!$G$17:$G$30)) +
(SUMIF('Structural Steel Fab'!$B$17:$B$29,B938,'Structural Steel Fab'!$G$17:$G$29)) +
(SUMIF(Reveal!$B$17:$B$30,B938,Reveal!$G$17:$G$30)) +
(SUMIF('Reveal (2)'!$B$17:$B$30,B938,'Reveal (2)'!$G$17:$G$30)) +
(SUMIF('Crown cove top'!$B$17:$B$30,B938,'Crown cove top'!$G$17:$G$30)) +
(SUMIF('EMC assembly'!$B$17:$B$30,B938,'EMC assembly'!$G$17:$G$30)) +
(SUMIF(Crating!$B$17:$B$29,B938,Crating!$G$17:$G$29)) +
(SUMIF('LED wiring'!$B$17:$B$30,B938,'LED wiring'!$G$17:$G$30)) +
(SUMIF('Changeable copy face'!$B$17:$B$30,B938,'Changeable copy face'!$G$17:$G$30)) +
(SUMIF('Flex face assembly'!$B$17:$B$30,B938,'Flex face assembly'!$G$17:$G$30)) +
(SUMIF('Routed face assembly'!$B$17:$B$30,B938,'Routed face assembly'!$G$17:$G$30)) +
(SUMIF('Paint calculation'!$B$17:$B$30,B938,'Paint calculation'!$G$17:$G$30)) +
(SUMIF('Trimcap letter face'!$B$17:$B$30,B938,'Trimcap letter face'!$G$17:$G$30)) +
(SUMIF('Trimcap letter face (2)'!$B$17:$B$30,B938,'Trimcap letter face (2)'!$G$17:$G$30)) +
(SUMIF('Channel letter fabrication'!$B$17:$B$30,B938,'Channel letter fabrication'!$G$17:$G$30)) +
(SUMIF('Channel letter fabrication (2)'!$B$17:$B$30,B938,'Channel letter fabrication (2)'!$G$17:$G$30))</f>
        <v>0</v>
      </c>
    </row>
    <row r="939" spans="1:10">
      <c r="A939" s="28" t="str">
        <f>[1]ODBC!$A939</f>
        <v>8' X 1/2" Ground Rod</v>
      </c>
      <c r="B939" s="29" t="str">
        <f>[1]ODBC!B939</f>
        <v>46885</v>
      </c>
      <c r="C939" s="30">
        <f>IFERROR(VLOOKUP($B939,[1]ODBC!$B:$H,2,FALSE),"")</f>
        <v>15.29</v>
      </c>
      <c r="D939" s="30">
        <f>IFERROR(VLOOKUP($B939,[1]ODBC!$B:$H,3,FALSE),"")</f>
        <v>27.524999999999999</v>
      </c>
      <c r="E939" s="30" t="str">
        <f>IFERROR(VLOOKUP($B939,[1]ODBC!$B:$H,4,FALSE),"")</f>
        <v>EA</v>
      </c>
      <c r="F939" s="31">
        <f>IFERROR(VLOOKUP($B939,[1]ODBC!$B:$H,5,FALSE),"")</f>
        <v>44.45</v>
      </c>
      <c r="G939" s="32">
        <f>[1]ODBC!G939</f>
        <v>0</v>
      </c>
      <c r="H939" s="33">
        <f>SUM([1]ODBC!H939)</f>
        <v>45580</v>
      </c>
      <c r="I939" s="41" t="str">
        <f>'Vinyl cutting'!$B$2</f>
        <v>J36938</v>
      </c>
      <c r="J939" s="42">
        <f ca="1">(SUMIF('Freeform time and material'!$B$17:$B$30,B939,'Freeform time and material'!$G$17:$G$30)) +
(SUMIF('Vinyl cutting'!$B$17:$B$30,B939,'Vinyl cutting'!$G$17:$G$30)) +
(SUMIF('Vinyl cutting (2)'!$B$17:$B$30,B939,'Vinyl cutting (2)'!$G$17:$G$30)) +
(SUMIF('Apply vinyl graphics'!$B$17:$B$30,B939,'Apply vinyl graphics'!$G$17:$G$30)) +
(SUMIF('Apply vinyl graphics (2)'!$B$17:$B$30,B939,'Apply vinyl graphics (2)'!$G$17:$G$30)) +
(SUMIF('Alum pan sign'!$B$17:$B$30,B939,'Alum pan sign'!$G$17:$G$30)) +
(SUMIF('Alum pan sign (2)'!$B$17:$B$30,B939,'Alum pan sign (2)'!$G$17:$G$30)) +
(SUMIF('Economy pan sign'!$B$17:$B$30,B939,'Economy pan sign'!$G$17:$G$30)) +
(SUMIF('Post and panel sign'!$B$17:$B$30,B939,'Post and panel sign'!$G$17:$G$30)) +
(SUMIF('Post and panel sign (2)'!$B$17:$B$30,B939,'Post and panel sign (2)'!$G$17:$G$30)) +
(SUMIF('Flat panels only'!$B$17:$B$30,B939,'Flat panels only'!$G$17:$G$30)) +
(SUMIF('Flat panels only (2)'!$B$17:$B$30,B939,'Flat panels only (2)'!$G$17:$G$30)) +
(SUMIF('Routed panel shapes'!$B$18:$B$31,B939,'Routed panel shapes'!$G$18:$G$31)) +
(SUMIF('Routed panel shapes (2)'!$B$18:$B$31,B939,'Routed panel shapes (2)'!$G$18:$G$31)) +
(SUMIF('Routed face only'!$B$17:$B$30,B939,'Routed face only'!$G$17:$G$30)) +
(SUMIF('Routed face only (2)'!$B$17:$B$30,B939,'Routed face only (2)'!$G$17:$G$30)) +
(SUMIF('Routed alum faces letters'!$B$17:$B$30,B939,'Routed alum faces letters'!$G$17:$G$30)) +
(SUMIF('Routed alum faces letters (2)'!$B$17:$B$30,B939,'Routed alum faces letters (2)'!$G$17:$G$30)) +
(SUMIF('Routed push through acrylic'!$B$17:$B$30,B939,'Routed push through acrylic'!$G$17:$G$30)) +
(SUMIF('Routed push through acrylic (2)'!$B$17:$B$30,B939,'Routed push through acrylic (2)'!$G$17:$G$30)) +
(SUMIF('Sf routed cabinet'!$B$17:$B$30,B939,'Sf routed cabinet'!$G$17:$G$30)) +
(SUMIF('Sf routed cabinet (2)'!$B$17:$B$30,B939,'Sf routed cabinet (2)'!$G$17:$G$30)) +
(SUMIF('Df routed cabinet'!$B$17:$B$30,B939,'Df routed cabinet'!$G$17:$G$30)) +
(SUMIF('Df routed cabinet (2)'!$B$17:$B$30,B939,'Df routed cabinet (2)'!$G$17:$G$30)) +
(SUMIF('Sf acrylic cabinet'!$B$17:$B$30,B939,'Sf acrylic cabinet'!$G$17:$G$30)) +
(SUMIF('Sf acrylic cabinet (2)'!$B$17:$B$30,B939,'Sf acrylic cabinet (2)'!$G$17:$G$30)) +
(SUMIF('Economy Sf acrylic'!$B$17:$B$30,B939,'Economy Sf acrylic'!$G$17:$G$30)) +
(SUMIF('Df acrylic cabinet'!$B$17:$B$30,B939,'Df acrylic cabinet'!$G$17:$G$30)) +
(SUMIF('Df acrylic cabinet (2)'!$B$17:$B$30,B939,'Df acrylic cabinet (2)'!$G$17:$G$30)) +
(SUMIF('Sf flex cabinet'!$B$17:$B$30,B939,'Sf flex cabinet'!$G$17:$G$30)) +
(SUMIF('Sf flex cabinet (2)'!$B$17:$B$30,B939,'Sf flex cabinet (2)'!$G$17:$G$30)) +
(SUMIF('Df flex cabinet'!$B$17:$B$36,B939,'Df flex cabinet'!$G$17:$G$36)) +
(SUMIF('Df flex cabinet (2)'!$B$17:$B$36,B939,'Df flex cabinet (2)'!$G$17:$G$36)) +
(SUMIF('Pole cover'!$B$17:$B$30,B939,'Pole cover'!$G$17:$G$30)) +
(SUMIF('Pole cover (2)'!$B$17:$B$30,B939,'Pole cover (2)'!$G$17:$G$30)) +
(SUMIF('Structural Steel Fab'!$B$17:$B$29,B939,'Structural Steel Fab'!$G$17:$G$29)) +
(SUMIF(Reveal!$B$17:$B$30,B939,Reveal!$G$17:$G$30)) +
(SUMIF('Reveal (2)'!$B$17:$B$30,B939,'Reveal (2)'!$G$17:$G$30)) +
(SUMIF('Crown cove top'!$B$17:$B$30,B939,'Crown cove top'!$G$17:$G$30)) +
(SUMIF('EMC assembly'!$B$17:$B$30,B939,'EMC assembly'!$G$17:$G$30)) +
(SUMIF(Crating!$B$17:$B$29,B939,Crating!$G$17:$G$29)) +
(SUMIF('LED wiring'!$B$17:$B$30,B939,'LED wiring'!$G$17:$G$30)) +
(SUMIF('Changeable copy face'!$B$17:$B$30,B939,'Changeable copy face'!$G$17:$G$30)) +
(SUMIF('Flex face assembly'!$B$17:$B$30,B939,'Flex face assembly'!$G$17:$G$30)) +
(SUMIF('Routed face assembly'!$B$17:$B$30,B939,'Routed face assembly'!$G$17:$G$30)) +
(SUMIF('Paint calculation'!$B$17:$B$30,B939,'Paint calculation'!$G$17:$G$30)) +
(SUMIF('Trimcap letter face'!$B$17:$B$30,B939,'Trimcap letter face'!$G$17:$G$30)) +
(SUMIF('Trimcap letter face (2)'!$B$17:$B$30,B939,'Trimcap letter face (2)'!$G$17:$G$30)) +
(SUMIF('Channel letter fabrication'!$B$17:$B$30,B939,'Channel letter fabrication'!$G$17:$G$30)) +
(SUMIF('Channel letter fabrication (2)'!$B$17:$B$30,B939,'Channel letter fabrication (2)'!$G$17:$G$30))</f>
        <v>0</v>
      </c>
    </row>
    <row r="940" spans="1:10">
      <c r="A940" s="28" t="str">
        <f>[1]ODBC!$A940</f>
        <v>1/2" Ground Clamp</v>
      </c>
      <c r="B940" s="29" t="str">
        <f>[1]ODBC!B940</f>
        <v>46890</v>
      </c>
      <c r="C940" s="30">
        <f>IFERROR(VLOOKUP($B940,[1]ODBC!$B:$H,2,FALSE),"")</f>
        <v>3.516</v>
      </c>
      <c r="D940" s="30">
        <f>IFERROR(VLOOKUP($B940,[1]ODBC!$B:$H,3,FALSE),"")</f>
        <v>6.3289999999999997</v>
      </c>
      <c r="E940" s="30" t="str">
        <f>IFERROR(VLOOKUP($B940,[1]ODBC!$B:$H,4,FALSE),"")</f>
        <v>EA</v>
      </c>
      <c r="F940" s="31">
        <f>IFERROR(VLOOKUP($B940,[1]ODBC!$B:$H,5,FALSE),"")</f>
        <v>44.45</v>
      </c>
      <c r="G940" s="32">
        <f>[1]ODBC!G940</f>
        <v>0</v>
      </c>
      <c r="H940" s="33">
        <f>SUM([1]ODBC!H940)</f>
        <v>45573</v>
      </c>
      <c r="I940" s="41" t="str">
        <f>'Vinyl cutting'!$B$2</f>
        <v>J36938</v>
      </c>
      <c r="J940" s="42">
        <f ca="1">(SUMIF('Freeform time and material'!$B$17:$B$30,B940,'Freeform time and material'!$G$17:$G$30)) +
(SUMIF('Vinyl cutting'!$B$17:$B$30,B940,'Vinyl cutting'!$G$17:$G$30)) +
(SUMIF('Vinyl cutting (2)'!$B$17:$B$30,B940,'Vinyl cutting (2)'!$G$17:$G$30)) +
(SUMIF('Apply vinyl graphics'!$B$17:$B$30,B940,'Apply vinyl graphics'!$G$17:$G$30)) +
(SUMIF('Apply vinyl graphics (2)'!$B$17:$B$30,B940,'Apply vinyl graphics (2)'!$G$17:$G$30)) +
(SUMIF('Alum pan sign'!$B$17:$B$30,B940,'Alum pan sign'!$G$17:$G$30)) +
(SUMIF('Alum pan sign (2)'!$B$17:$B$30,B940,'Alum pan sign (2)'!$G$17:$G$30)) +
(SUMIF('Economy pan sign'!$B$17:$B$30,B940,'Economy pan sign'!$G$17:$G$30)) +
(SUMIF('Post and panel sign'!$B$17:$B$30,B940,'Post and panel sign'!$G$17:$G$30)) +
(SUMIF('Post and panel sign (2)'!$B$17:$B$30,B940,'Post and panel sign (2)'!$G$17:$G$30)) +
(SUMIF('Flat panels only'!$B$17:$B$30,B940,'Flat panels only'!$G$17:$G$30)) +
(SUMIF('Flat panels only (2)'!$B$17:$B$30,B940,'Flat panels only (2)'!$G$17:$G$30)) +
(SUMIF('Routed panel shapes'!$B$18:$B$31,B940,'Routed panel shapes'!$G$18:$G$31)) +
(SUMIF('Routed panel shapes (2)'!$B$18:$B$31,B940,'Routed panel shapes (2)'!$G$18:$G$31)) +
(SUMIF('Routed face only'!$B$17:$B$30,B940,'Routed face only'!$G$17:$G$30)) +
(SUMIF('Routed face only (2)'!$B$17:$B$30,B940,'Routed face only (2)'!$G$17:$G$30)) +
(SUMIF('Routed alum faces letters'!$B$17:$B$30,B940,'Routed alum faces letters'!$G$17:$G$30)) +
(SUMIF('Routed alum faces letters (2)'!$B$17:$B$30,B940,'Routed alum faces letters (2)'!$G$17:$G$30)) +
(SUMIF('Routed push through acrylic'!$B$17:$B$30,B940,'Routed push through acrylic'!$G$17:$G$30)) +
(SUMIF('Routed push through acrylic (2)'!$B$17:$B$30,B940,'Routed push through acrylic (2)'!$G$17:$G$30)) +
(SUMIF('Sf routed cabinet'!$B$17:$B$30,B940,'Sf routed cabinet'!$G$17:$G$30)) +
(SUMIF('Sf routed cabinet (2)'!$B$17:$B$30,B940,'Sf routed cabinet (2)'!$G$17:$G$30)) +
(SUMIF('Df routed cabinet'!$B$17:$B$30,B940,'Df routed cabinet'!$G$17:$G$30)) +
(SUMIF('Df routed cabinet (2)'!$B$17:$B$30,B940,'Df routed cabinet (2)'!$G$17:$G$30)) +
(SUMIF('Sf acrylic cabinet'!$B$17:$B$30,B940,'Sf acrylic cabinet'!$G$17:$G$30)) +
(SUMIF('Sf acrylic cabinet (2)'!$B$17:$B$30,B940,'Sf acrylic cabinet (2)'!$G$17:$G$30)) +
(SUMIF('Economy Sf acrylic'!$B$17:$B$30,B940,'Economy Sf acrylic'!$G$17:$G$30)) +
(SUMIF('Df acrylic cabinet'!$B$17:$B$30,B940,'Df acrylic cabinet'!$G$17:$G$30)) +
(SUMIF('Df acrylic cabinet (2)'!$B$17:$B$30,B940,'Df acrylic cabinet (2)'!$G$17:$G$30)) +
(SUMIF('Sf flex cabinet'!$B$17:$B$30,B940,'Sf flex cabinet'!$G$17:$G$30)) +
(SUMIF('Sf flex cabinet (2)'!$B$17:$B$30,B940,'Sf flex cabinet (2)'!$G$17:$G$30)) +
(SUMIF('Df flex cabinet'!$B$17:$B$36,B940,'Df flex cabinet'!$G$17:$G$36)) +
(SUMIF('Df flex cabinet (2)'!$B$17:$B$36,B940,'Df flex cabinet (2)'!$G$17:$G$36)) +
(SUMIF('Pole cover'!$B$17:$B$30,B940,'Pole cover'!$G$17:$G$30)) +
(SUMIF('Pole cover (2)'!$B$17:$B$30,B940,'Pole cover (2)'!$G$17:$G$30)) +
(SUMIF('Structural Steel Fab'!$B$17:$B$29,B940,'Structural Steel Fab'!$G$17:$G$29)) +
(SUMIF(Reveal!$B$17:$B$30,B940,Reveal!$G$17:$G$30)) +
(SUMIF('Reveal (2)'!$B$17:$B$30,B940,'Reveal (2)'!$G$17:$G$30)) +
(SUMIF('Crown cove top'!$B$17:$B$30,B940,'Crown cove top'!$G$17:$G$30)) +
(SUMIF('EMC assembly'!$B$17:$B$30,B940,'EMC assembly'!$G$17:$G$30)) +
(SUMIF(Crating!$B$17:$B$29,B940,Crating!$G$17:$G$29)) +
(SUMIF('LED wiring'!$B$17:$B$30,B940,'LED wiring'!$G$17:$G$30)) +
(SUMIF('Changeable copy face'!$B$17:$B$30,B940,'Changeable copy face'!$G$17:$G$30)) +
(SUMIF('Flex face assembly'!$B$17:$B$30,B940,'Flex face assembly'!$G$17:$G$30)) +
(SUMIF('Routed face assembly'!$B$17:$B$30,B940,'Routed face assembly'!$G$17:$G$30)) +
(SUMIF('Paint calculation'!$B$17:$B$30,B940,'Paint calculation'!$G$17:$G$30)) +
(SUMIF('Trimcap letter face'!$B$17:$B$30,B940,'Trimcap letter face'!$G$17:$G$30)) +
(SUMIF('Trimcap letter face (2)'!$B$17:$B$30,B940,'Trimcap letter face (2)'!$G$17:$G$30)) +
(SUMIF('Channel letter fabrication'!$B$17:$B$30,B940,'Channel letter fabrication'!$G$17:$G$30)) +
(SUMIF('Channel letter fabrication (2)'!$B$17:$B$30,B940,'Channel letter fabrication (2)'!$G$17:$G$30))</f>
        <v>0</v>
      </c>
    </row>
    <row r="941" spans="1:10">
      <c r="A941" s="28" t="str">
        <f>[1]ODBC!$A941</f>
        <v>#6 Bare Copper Wire</v>
      </c>
      <c r="B941" s="29" t="str">
        <f>[1]ODBC!B941</f>
        <v>46895</v>
      </c>
      <c r="C941" s="30">
        <f>IFERROR(VLOOKUP($B941,[1]ODBC!$B:$H,2,FALSE),"")</f>
        <v>0.83</v>
      </c>
      <c r="D941" s="30">
        <f>IFERROR(VLOOKUP($B941,[1]ODBC!$B:$H,3,FALSE),"")</f>
        <v>1.494</v>
      </c>
      <c r="E941" s="30" t="str">
        <f>IFERROR(VLOOKUP($B941,[1]ODBC!$B:$H,4,FALSE),"")</f>
        <v>FT</v>
      </c>
      <c r="F941" s="31">
        <f>IFERROR(VLOOKUP($B941,[1]ODBC!$B:$H,5,FALSE),"")</f>
        <v>44.45</v>
      </c>
      <c r="G941" s="32">
        <f>[1]ODBC!G941</f>
        <v>0</v>
      </c>
      <c r="H941" s="33">
        <f>SUM([1]ODBC!H941)</f>
        <v>45609</v>
      </c>
      <c r="I941" s="41" t="str">
        <f>'Vinyl cutting'!$B$2</f>
        <v>J36938</v>
      </c>
      <c r="J941" s="42">
        <f ca="1">(SUMIF('Freeform time and material'!$B$17:$B$30,B941,'Freeform time and material'!$G$17:$G$30)) +
(SUMIF('Vinyl cutting'!$B$17:$B$30,B941,'Vinyl cutting'!$G$17:$G$30)) +
(SUMIF('Vinyl cutting (2)'!$B$17:$B$30,B941,'Vinyl cutting (2)'!$G$17:$G$30)) +
(SUMIF('Apply vinyl graphics'!$B$17:$B$30,B941,'Apply vinyl graphics'!$G$17:$G$30)) +
(SUMIF('Apply vinyl graphics (2)'!$B$17:$B$30,B941,'Apply vinyl graphics (2)'!$G$17:$G$30)) +
(SUMIF('Alum pan sign'!$B$17:$B$30,B941,'Alum pan sign'!$G$17:$G$30)) +
(SUMIF('Alum pan sign (2)'!$B$17:$B$30,B941,'Alum pan sign (2)'!$G$17:$G$30)) +
(SUMIF('Economy pan sign'!$B$17:$B$30,B941,'Economy pan sign'!$G$17:$G$30)) +
(SUMIF('Post and panel sign'!$B$17:$B$30,B941,'Post and panel sign'!$G$17:$G$30)) +
(SUMIF('Post and panel sign (2)'!$B$17:$B$30,B941,'Post and panel sign (2)'!$G$17:$G$30)) +
(SUMIF('Flat panels only'!$B$17:$B$30,B941,'Flat panels only'!$G$17:$G$30)) +
(SUMIF('Flat panels only (2)'!$B$17:$B$30,B941,'Flat panels only (2)'!$G$17:$G$30)) +
(SUMIF('Routed panel shapes'!$B$18:$B$31,B941,'Routed panel shapes'!$G$18:$G$31)) +
(SUMIF('Routed panel shapes (2)'!$B$18:$B$31,B941,'Routed panel shapes (2)'!$G$18:$G$31)) +
(SUMIF('Routed face only'!$B$17:$B$30,B941,'Routed face only'!$G$17:$G$30)) +
(SUMIF('Routed face only (2)'!$B$17:$B$30,B941,'Routed face only (2)'!$G$17:$G$30)) +
(SUMIF('Routed alum faces letters'!$B$17:$B$30,B941,'Routed alum faces letters'!$G$17:$G$30)) +
(SUMIF('Routed alum faces letters (2)'!$B$17:$B$30,B941,'Routed alum faces letters (2)'!$G$17:$G$30)) +
(SUMIF('Routed push through acrylic'!$B$17:$B$30,B941,'Routed push through acrylic'!$G$17:$G$30)) +
(SUMIF('Routed push through acrylic (2)'!$B$17:$B$30,B941,'Routed push through acrylic (2)'!$G$17:$G$30)) +
(SUMIF('Sf routed cabinet'!$B$17:$B$30,B941,'Sf routed cabinet'!$G$17:$G$30)) +
(SUMIF('Sf routed cabinet (2)'!$B$17:$B$30,B941,'Sf routed cabinet (2)'!$G$17:$G$30)) +
(SUMIF('Df routed cabinet'!$B$17:$B$30,B941,'Df routed cabinet'!$G$17:$G$30)) +
(SUMIF('Df routed cabinet (2)'!$B$17:$B$30,B941,'Df routed cabinet (2)'!$G$17:$G$30)) +
(SUMIF('Sf acrylic cabinet'!$B$17:$B$30,B941,'Sf acrylic cabinet'!$G$17:$G$30)) +
(SUMIF('Sf acrylic cabinet (2)'!$B$17:$B$30,B941,'Sf acrylic cabinet (2)'!$G$17:$G$30)) +
(SUMIF('Economy Sf acrylic'!$B$17:$B$30,B941,'Economy Sf acrylic'!$G$17:$G$30)) +
(SUMIF('Df acrylic cabinet'!$B$17:$B$30,B941,'Df acrylic cabinet'!$G$17:$G$30)) +
(SUMIF('Df acrylic cabinet (2)'!$B$17:$B$30,B941,'Df acrylic cabinet (2)'!$G$17:$G$30)) +
(SUMIF('Sf flex cabinet'!$B$17:$B$30,B941,'Sf flex cabinet'!$G$17:$G$30)) +
(SUMIF('Sf flex cabinet (2)'!$B$17:$B$30,B941,'Sf flex cabinet (2)'!$G$17:$G$30)) +
(SUMIF('Df flex cabinet'!$B$17:$B$36,B941,'Df flex cabinet'!$G$17:$G$36)) +
(SUMIF('Df flex cabinet (2)'!$B$17:$B$36,B941,'Df flex cabinet (2)'!$G$17:$G$36)) +
(SUMIF('Pole cover'!$B$17:$B$30,B941,'Pole cover'!$G$17:$G$30)) +
(SUMIF('Pole cover (2)'!$B$17:$B$30,B941,'Pole cover (2)'!$G$17:$G$30)) +
(SUMIF('Structural Steel Fab'!$B$17:$B$29,B941,'Structural Steel Fab'!$G$17:$G$29)) +
(SUMIF(Reveal!$B$17:$B$30,B941,Reveal!$G$17:$G$30)) +
(SUMIF('Reveal (2)'!$B$17:$B$30,B941,'Reveal (2)'!$G$17:$G$30)) +
(SUMIF('Crown cove top'!$B$17:$B$30,B941,'Crown cove top'!$G$17:$G$30)) +
(SUMIF('EMC assembly'!$B$17:$B$30,B941,'EMC assembly'!$G$17:$G$30)) +
(SUMIF(Crating!$B$17:$B$29,B941,Crating!$G$17:$G$29)) +
(SUMIF('LED wiring'!$B$17:$B$30,B941,'LED wiring'!$G$17:$G$30)) +
(SUMIF('Changeable copy face'!$B$17:$B$30,B941,'Changeable copy face'!$G$17:$G$30)) +
(SUMIF('Flex face assembly'!$B$17:$B$30,B941,'Flex face assembly'!$G$17:$G$30)) +
(SUMIF('Routed face assembly'!$B$17:$B$30,B941,'Routed face assembly'!$G$17:$G$30)) +
(SUMIF('Paint calculation'!$B$17:$B$30,B941,'Paint calculation'!$G$17:$G$30)) +
(SUMIF('Trimcap letter face'!$B$17:$B$30,B941,'Trimcap letter face'!$G$17:$G$30)) +
(SUMIF('Trimcap letter face (2)'!$B$17:$B$30,B941,'Trimcap letter face (2)'!$G$17:$G$30)) +
(SUMIF('Channel letter fabrication'!$B$17:$B$30,B941,'Channel letter fabrication'!$G$17:$G$30)) +
(SUMIF('Channel letter fabrication (2)'!$B$17:$B$30,B941,'Channel letter fabrication (2)'!$G$17:$G$30))</f>
        <v>0</v>
      </c>
    </row>
    <row r="942" spans="1:10">
      <c r="A942" s="28" t="str">
        <f>[1]ODBC!$A942</f>
        <v>HO Socket Washers, Neoprene</v>
      </c>
      <c r="B942" s="29" t="str">
        <f>[1]ODBC!B942</f>
        <v>46905</v>
      </c>
      <c r="C942" s="30">
        <f>IFERROR(VLOOKUP($B942,[1]ODBC!$B:$H,2,FALSE),"")</f>
        <v>2.1800000000000002</v>
      </c>
      <c r="D942" s="30">
        <f>IFERROR(VLOOKUP($B942,[1]ODBC!$B:$H,3,FALSE),"")</f>
        <v>3.9239999999999999</v>
      </c>
      <c r="E942" s="30" t="str">
        <f>IFERROR(VLOOKUP($B942,[1]ODBC!$B:$H,4,FALSE),"")</f>
        <v>EA</v>
      </c>
      <c r="F942" s="31">
        <f>IFERROR(VLOOKUP($B942,[1]ODBC!$B:$H,5,FALSE),"")</f>
        <v>44.45</v>
      </c>
      <c r="G942" s="32">
        <f>[1]ODBC!G942</f>
        <v>0</v>
      </c>
      <c r="H942" s="33">
        <f>SUM([1]ODBC!H942)</f>
        <v>0</v>
      </c>
      <c r="I942" s="41" t="str">
        <f>'Vinyl cutting'!$B$2</f>
        <v>J36938</v>
      </c>
      <c r="J942" s="42">
        <f ca="1">(SUMIF('Freeform time and material'!$B$17:$B$30,B942,'Freeform time and material'!$G$17:$G$30)) +
(SUMIF('Vinyl cutting'!$B$17:$B$30,B942,'Vinyl cutting'!$G$17:$G$30)) +
(SUMIF('Vinyl cutting (2)'!$B$17:$B$30,B942,'Vinyl cutting (2)'!$G$17:$G$30)) +
(SUMIF('Apply vinyl graphics'!$B$17:$B$30,B942,'Apply vinyl graphics'!$G$17:$G$30)) +
(SUMIF('Apply vinyl graphics (2)'!$B$17:$B$30,B942,'Apply vinyl graphics (2)'!$G$17:$G$30)) +
(SUMIF('Alum pan sign'!$B$17:$B$30,B942,'Alum pan sign'!$G$17:$G$30)) +
(SUMIF('Alum pan sign (2)'!$B$17:$B$30,B942,'Alum pan sign (2)'!$G$17:$G$30)) +
(SUMIF('Economy pan sign'!$B$17:$B$30,B942,'Economy pan sign'!$G$17:$G$30)) +
(SUMIF('Post and panel sign'!$B$17:$B$30,B942,'Post and panel sign'!$G$17:$G$30)) +
(SUMIF('Post and panel sign (2)'!$B$17:$B$30,B942,'Post and panel sign (2)'!$G$17:$G$30)) +
(SUMIF('Flat panels only'!$B$17:$B$30,B942,'Flat panels only'!$G$17:$G$30)) +
(SUMIF('Flat panels only (2)'!$B$17:$B$30,B942,'Flat panels only (2)'!$G$17:$G$30)) +
(SUMIF('Routed panel shapes'!$B$18:$B$31,B942,'Routed panel shapes'!$G$18:$G$31)) +
(SUMIF('Routed panel shapes (2)'!$B$18:$B$31,B942,'Routed panel shapes (2)'!$G$18:$G$31)) +
(SUMIF('Routed face only'!$B$17:$B$30,B942,'Routed face only'!$G$17:$G$30)) +
(SUMIF('Routed face only (2)'!$B$17:$B$30,B942,'Routed face only (2)'!$G$17:$G$30)) +
(SUMIF('Routed alum faces letters'!$B$17:$B$30,B942,'Routed alum faces letters'!$G$17:$G$30)) +
(SUMIF('Routed alum faces letters (2)'!$B$17:$B$30,B942,'Routed alum faces letters (2)'!$G$17:$G$30)) +
(SUMIF('Routed push through acrylic'!$B$17:$B$30,B942,'Routed push through acrylic'!$G$17:$G$30)) +
(SUMIF('Routed push through acrylic (2)'!$B$17:$B$30,B942,'Routed push through acrylic (2)'!$G$17:$G$30)) +
(SUMIF('Sf routed cabinet'!$B$17:$B$30,B942,'Sf routed cabinet'!$G$17:$G$30)) +
(SUMIF('Sf routed cabinet (2)'!$B$17:$B$30,B942,'Sf routed cabinet (2)'!$G$17:$G$30)) +
(SUMIF('Df routed cabinet'!$B$17:$B$30,B942,'Df routed cabinet'!$G$17:$G$30)) +
(SUMIF('Df routed cabinet (2)'!$B$17:$B$30,B942,'Df routed cabinet (2)'!$G$17:$G$30)) +
(SUMIF('Sf acrylic cabinet'!$B$17:$B$30,B942,'Sf acrylic cabinet'!$G$17:$G$30)) +
(SUMIF('Sf acrylic cabinet (2)'!$B$17:$B$30,B942,'Sf acrylic cabinet (2)'!$G$17:$G$30)) +
(SUMIF('Economy Sf acrylic'!$B$17:$B$30,B942,'Economy Sf acrylic'!$G$17:$G$30)) +
(SUMIF('Df acrylic cabinet'!$B$17:$B$30,B942,'Df acrylic cabinet'!$G$17:$G$30)) +
(SUMIF('Df acrylic cabinet (2)'!$B$17:$B$30,B942,'Df acrylic cabinet (2)'!$G$17:$G$30)) +
(SUMIF('Sf flex cabinet'!$B$17:$B$30,B942,'Sf flex cabinet'!$G$17:$G$30)) +
(SUMIF('Sf flex cabinet (2)'!$B$17:$B$30,B942,'Sf flex cabinet (2)'!$G$17:$G$30)) +
(SUMIF('Df flex cabinet'!$B$17:$B$36,B942,'Df flex cabinet'!$G$17:$G$36)) +
(SUMIF('Df flex cabinet (2)'!$B$17:$B$36,B942,'Df flex cabinet (2)'!$G$17:$G$36)) +
(SUMIF('Pole cover'!$B$17:$B$30,B942,'Pole cover'!$G$17:$G$30)) +
(SUMIF('Pole cover (2)'!$B$17:$B$30,B942,'Pole cover (2)'!$G$17:$G$30)) +
(SUMIF('Structural Steel Fab'!$B$17:$B$29,B942,'Structural Steel Fab'!$G$17:$G$29)) +
(SUMIF(Reveal!$B$17:$B$30,B942,Reveal!$G$17:$G$30)) +
(SUMIF('Reveal (2)'!$B$17:$B$30,B942,'Reveal (2)'!$G$17:$G$30)) +
(SUMIF('Crown cove top'!$B$17:$B$30,B942,'Crown cove top'!$G$17:$G$30)) +
(SUMIF('EMC assembly'!$B$17:$B$30,B942,'EMC assembly'!$G$17:$G$30)) +
(SUMIF(Crating!$B$17:$B$29,B942,Crating!$G$17:$G$29)) +
(SUMIF('LED wiring'!$B$17:$B$30,B942,'LED wiring'!$G$17:$G$30)) +
(SUMIF('Changeable copy face'!$B$17:$B$30,B942,'Changeable copy face'!$G$17:$G$30)) +
(SUMIF('Flex face assembly'!$B$17:$B$30,B942,'Flex face assembly'!$G$17:$G$30)) +
(SUMIF('Routed face assembly'!$B$17:$B$30,B942,'Routed face assembly'!$G$17:$G$30)) +
(SUMIF('Paint calculation'!$B$17:$B$30,B942,'Paint calculation'!$G$17:$G$30)) +
(SUMIF('Trimcap letter face'!$B$17:$B$30,B942,'Trimcap letter face'!$G$17:$G$30)) +
(SUMIF('Trimcap letter face (2)'!$B$17:$B$30,B942,'Trimcap letter face (2)'!$G$17:$G$30)) +
(SUMIF('Channel letter fabrication'!$B$17:$B$30,B942,'Channel letter fabrication'!$G$17:$G$30)) +
(SUMIF('Channel letter fabrication (2)'!$B$17:$B$30,B942,'Channel letter fabrication (2)'!$G$17:$G$30))</f>
        <v>0</v>
      </c>
    </row>
    <row r="943" spans="1:10">
      <c r="A943" s="28" t="str">
        <f>[1]ODBC!$A943</f>
        <v>Flex Face Clip w/Bolt @ bar</v>
      </c>
      <c r="B943" s="29" t="str">
        <f>[1]ODBC!B943</f>
        <v>50000</v>
      </c>
      <c r="C943" s="30">
        <f>IFERROR(VLOOKUP($B943,[1]ODBC!$B:$H,2,FALSE),"")</f>
        <v>2.1520000000000001</v>
      </c>
      <c r="D943" s="30">
        <f>IFERROR(VLOOKUP($B943,[1]ODBC!$B:$H,3,FALSE),"")</f>
        <v>3.8740000000000001</v>
      </c>
      <c r="E943" s="30" t="str">
        <f>IFERROR(VLOOKUP($B943,[1]ODBC!$B:$H,4,FALSE),"")</f>
        <v>EA</v>
      </c>
      <c r="F943" s="31">
        <f>IFERROR(VLOOKUP($B943,[1]ODBC!$B:$H,5,FALSE),"")</f>
        <v>44.45</v>
      </c>
      <c r="G943" s="32">
        <f>[1]ODBC!G943</f>
        <v>0</v>
      </c>
      <c r="H943" s="33">
        <f>SUM([1]ODBC!H943)</f>
        <v>45688</v>
      </c>
      <c r="I943" s="41" t="str">
        <f>'Vinyl cutting'!$B$2</f>
        <v>J36938</v>
      </c>
      <c r="J943" s="42">
        <f ca="1">(SUMIF('Freeform time and material'!$B$17:$B$30,B943,'Freeform time and material'!$G$17:$G$30)) +
(SUMIF('Vinyl cutting'!$B$17:$B$30,B943,'Vinyl cutting'!$G$17:$G$30)) +
(SUMIF('Vinyl cutting (2)'!$B$17:$B$30,B943,'Vinyl cutting (2)'!$G$17:$G$30)) +
(SUMIF('Apply vinyl graphics'!$B$17:$B$30,B943,'Apply vinyl graphics'!$G$17:$G$30)) +
(SUMIF('Apply vinyl graphics (2)'!$B$17:$B$30,B943,'Apply vinyl graphics (2)'!$G$17:$G$30)) +
(SUMIF('Alum pan sign'!$B$17:$B$30,B943,'Alum pan sign'!$G$17:$G$30)) +
(SUMIF('Alum pan sign (2)'!$B$17:$B$30,B943,'Alum pan sign (2)'!$G$17:$G$30)) +
(SUMIF('Economy pan sign'!$B$17:$B$30,B943,'Economy pan sign'!$G$17:$G$30)) +
(SUMIF('Post and panel sign'!$B$17:$B$30,B943,'Post and panel sign'!$G$17:$G$30)) +
(SUMIF('Post and panel sign (2)'!$B$17:$B$30,B943,'Post and panel sign (2)'!$G$17:$G$30)) +
(SUMIF('Flat panels only'!$B$17:$B$30,B943,'Flat panels only'!$G$17:$G$30)) +
(SUMIF('Flat panels only (2)'!$B$17:$B$30,B943,'Flat panels only (2)'!$G$17:$G$30)) +
(SUMIF('Routed panel shapes'!$B$18:$B$31,B943,'Routed panel shapes'!$G$18:$G$31)) +
(SUMIF('Routed panel shapes (2)'!$B$18:$B$31,B943,'Routed panel shapes (2)'!$G$18:$G$31)) +
(SUMIF('Routed face only'!$B$17:$B$30,B943,'Routed face only'!$G$17:$G$30)) +
(SUMIF('Routed face only (2)'!$B$17:$B$30,B943,'Routed face only (2)'!$G$17:$G$30)) +
(SUMIF('Routed alum faces letters'!$B$17:$B$30,B943,'Routed alum faces letters'!$G$17:$G$30)) +
(SUMIF('Routed alum faces letters (2)'!$B$17:$B$30,B943,'Routed alum faces letters (2)'!$G$17:$G$30)) +
(SUMIF('Routed push through acrylic'!$B$17:$B$30,B943,'Routed push through acrylic'!$G$17:$G$30)) +
(SUMIF('Routed push through acrylic (2)'!$B$17:$B$30,B943,'Routed push through acrylic (2)'!$G$17:$G$30)) +
(SUMIF('Sf routed cabinet'!$B$17:$B$30,B943,'Sf routed cabinet'!$G$17:$G$30)) +
(SUMIF('Sf routed cabinet (2)'!$B$17:$B$30,B943,'Sf routed cabinet (2)'!$G$17:$G$30)) +
(SUMIF('Df routed cabinet'!$B$17:$B$30,B943,'Df routed cabinet'!$G$17:$G$30)) +
(SUMIF('Df routed cabinet (2)'!$B$17:$B$30,B943,'Df routed cabinet (2)'!$G$17:$G$30)) +
(SUMIF('Sf acrylic cabinet'!$B$17:$B$30,B943,'Sf acrylic cabinet'!$G$17:$G$30)) +
(SUMIF('Sf acrylic cabinet (2)'!$B$17:$B$30,B943,'Sf acrylic cabinet (2)'!$G$17:$G$30)) +
(SUMIF('Economy Sf acrylic'!$B$17:$B$30,B943,'Economy Sf acrylic'!$G$17:$G$30)) +
(SUMIF('Df acrylic cabinet'!$B$17:$B$30,B943,'Df acrylic cabinet'!$G$17:$G$30)) +
(SUMIF('Df acrylic cabinet (2)'!$B$17:$B$30,B943,'Df acrylic cabinet (2)'!$G$17:$G$30)) +
(SUMIF('Sf flex cabinet'!$B$17:$B$30,B943,'Sf flex cabinet'!$G$17:$G$30)) +
(SUMIF('Sf flex cabinet (2)'!$B$17:$B$30,B943,'Sf flex cabinet (2)'!$G$17:$G$30)) +
(SUMIF('Df flex cabinet'!$B$17:$B$36,B943,'Df flex cabinet'!$G$17:$G$36)) +
(SUMIF('Df flex cabinet (2)'!$B$17:$B$36,B943,'Df flex cabinet (2)'!$G$17:$G$36)) +
(SUMIF('Pole cover'!$B$17:$B$30,B943,'Pole cover'!$G$17:$G$30)) +
(SUMIF('Pole cover (2)'!$B$17:$B$30,B943,'Pole cover (2)'!$G$17:$G$30)) +
(SUMIF('Structural Steel Fab'!$B$17:$B$29,B943,'Structural Steel Fab'!$G$17:$G$29)) +
(SUMIF(Reveal!$B$17:$B$30,B943,Reveal!$G$17:$G$30)) +
(SUMIF('Reveal (2)'!$B$17:$B$30,B943,'Reveal (2)'!$G$17:$G$30)) +
(SUMIF('Crown cove top'!$B$17:$B$30,B943,'Crown cove top'!$G$17:$G$30)) +
(SUMIF('EMC assembly'!$B$17:$B$30,B943,'EMC assembly'!$G$17:$G$30)) +
(SUMIF(Crating!$B$17:$B$29,B943,Crating!$G$17:$G$29)) +
(SUMIF('LED wiring'!$B$17:$B$30,B943,'LED wiring'!$G$17:$G$30)) +
(SUMIF('Changeable copy face'!$B$17:$B$30,B943,'Changeable copy face'!$G$17:$G$30)) +
(SUMIF('Flex face assembly'!$B$17:$B$30,B943,'Flex face assembly'!$G$17:$G$30)) +
(SUMIF('Routed face assembly'!$B$17:$B$30,B943,'Routed face assembly'!$G$17:$G$30)) +
(SUMIF('Paint calculation'!$B$17:$B$30,B943,'Paint calculation'!$G$17:$G$30)) +
(SUMIF('Trimcap letter face'!$B$17:$B$30,B943,'Trimcap letter face'!$G$17:$G$30)) +
(SUMIF('Trimcap letter face (2)'!$B$17:$B$30,B943,'Trimcap letter face (2)'!$G$17:$G$30)) +
(SUMIF('Channel letter fabrication'!$B$17:$B$30,B943,'Channel letter fabrication'!$G$17:$G$30)) +
(SUMIF('Channel letter fabrication (2)'!$B$17:$B$30,B943,'Channel letter fabrication (2)'!$G$17:$G$30))</f>
        <v>0</v>
      </c>
    </row>
    <row r="944" spans="1:10">
      <c r="A944" s="28" t="str">
        <f>[1]ODBC!$A944</f>
        <v>SignComp Flex Tension Clip</v>
      </c>
      <c r="B944" s="29" t="str">
        <f>[1]ODBC!B944</f>
        <v>50005</v>
      </c>
      <c r="C944" s="30">
        <f>IFERROR(VLOOKUP($B944,[1]ODBC!$B:$H,2,FALSE),"")</f>
        <v>0.12</v>
      </c>
      <c r="D944" s="30">
        <f>IFERROR(VLOOKUP($B944,[1]ODBC!$B:$H,3,FALSE),"")</f>
        <v>0.216</v>
      </c>
      <c r="E944" s="30" t="str">
        <f>IFERROR(VLOOKUP($B944,[1]ODBC!$B:$H,4,FALSE),"")</f>
        <v>EA</v>
      </c>
      <c r="F944" s="31">
        <f>IFERROR(VLOOKUP($B944,[1]ODBC!$B:$H,5,FALSE),"")</f>
        <v>44.45</v>
      </c>
      <c r="G944" s="32">
        <f>[1]ODBC!G944</f>
        <v>0</v>
      </c>
      <c r="H944" s="33">
        <f>SUM([1]ODBC!H944)</f>
        <v>44726</v>
      </c>
      <c r="I944" s="41" t="str">
        <f>'Vinyl cutting'!$B$2</f>
        <v>J36938</v>
      </c>
      <c r="J944" s="42">
        <f ca="1">(SUMIF('Freeform time and material'!$B$17:$B$30,B944,'Freeform time and material'!$G$17:$G$30)) +
(SUMIF('Vinyl cutting'!$B$17:$B$30,B944,'Vinyl cutting'!$G$17:$G$30)) +
(SUMIF('Vinyl cutting (2)'!$B$17:$B$30,B944,'Vinyl cutting (2)'!$G$17:$G$30)) +
(SUMIF('Apply vinyl graphics'!$B$17:$B$30,B944,'Apply vinyl graphics'!$G$17:$G$30)) +
(SUMIF('Apply vinyl graphics (2)'!$B$17:$B$30,B944,'Apply vinyl graphics (2)'!$G$17:$G$30)) +
(SUMIF('Alum pan sign'!$B$17:$B$30,B944,'Alum pan sign'!$G$17:$G$30)) +
(SUMIF('Alum pan sign (2)'!$B$17:$B$30,B944,'Alum pan sign (2)'!$G$17:$G$30)) +
(SUMIF('Economy pan sign'!$B$17:$B$30,B944,'Economy pan sign'!$G$17:$G$30)) +
(SUMIF('Post and panel sign'!$B$17:$B$30,B944,'Post and panel sign'!$G$17:$G$30)) +
(SUMIF('Post and panel sign (2)'!$B$17:$B$30,B944,'Post and panel sign (2)'!$G$17:$G$30)) +
(SUMIF('Flat panels only'!$B$17:$B$30,B944,'Flat panels only'!$G$17:$G$30)) +
(SUMIF('Flat panels only (2)'!$B$17:$B$30,B944,'Flat panels only (2)'!$G$17:$G$30)) +
(SUMIF('Routed panel shapes'!$B$18:$B$31,B944,'Routed panel shapes'!$G$18:$G$31)) +
(SUMIF('Routed panel shapes (2)'!$B$18:$B$31,B944,'Routed panel shapes (2)'!$G$18:$G$31)) +
(SUMIF('Routed face only'!$B$17:$B$30,B944,'Routed face only'!$G$17:$G$30)) +
(SUMIF('Routed face only (2)'!$B$17:$B$30,B944,'Routed face only (2)'!$G$17:$G$30)) +
(SUMIF('Routed alum faces letters'!$B$17:$B$30,B944,'Routed alum faces letters'!$G$17:$G$30)) +
(SUMIF('Routed alum faces letters (2)'!$B$17:$B$30,B944,'Routed alum faces letters (2)'!$G$17:$G$30)) +
(SUMIF('Routed push through acrylic'!$B$17:$B$30,B944,'Routed push through acrylic'!$G$17:$G$30)) +
(SUMIF('Routed push through acrylic (2)'!$B$17:$B$30,B944,'Routed push through acrylic (2)'!$G$17:$G$30)) +
(SUMIF('Sf routed cabinet'!$B$17:$B$30,B944,'Sf routed cabinet'!$G$17:$G$30)) +
(SUMIF('Sf routed cabinet (2)'!$B$17:$B$30,B944,'Sf routed cabinet (2)'!$G$17:$G$30)) +
(SUMIF('Df routed cabinet'!$B$17:$B$30,B944,'Df routed cabinet'!$G$17:$G$30)) +
(SUMIF('Df routed cabinet (2)'!$B$17:$B$30,B944,'Df routed cabinet (2)'!$G$17:$G$30)) +
(SUMIF('Sf acrylic cabinet'!$B$17:$B$30,B944,'Sf acrylic cabinet'!$G$17:$G$30)) +
(SUMIF('Sf acrylic cabinet (2)'!$B$17:$B$30,B944,'Sf acrylic cabinet (2)'!$G$17:$G$30)) +
(SUMIF('Economy Sf acrylic'!$B$17:$B$30,B944,'Economy Sf acrylic'!$G$17:$G$30)) +
(SUMIF('Df acrylic cabinet'!$B$17:$B$30,B944,'Df acrylic cabinet'!$G$17:$G$30)) +
(SUMIF('Df acrylic cabinet (2)'!$B$17:$B$30,B944,'Df acrylic cabinet (2)'!$G$17:$G$30)) +
(SUMIF('Sf flex cabinet'!$B$17:$B$30,B944,'Sf flex cabinet'!$G$17:$G$30)) +
(SUMIF('Sf flex cabinet (2)'!$B$17:$B$30,B944,'Sf flex cabinet (2)'!$G$17:$G$30)) +
(SUMIF('Df flex cabinet'!$B$17:$B$36,B944,'Df flex cabinet'!$G$17:$G$36)) +
(SUMIF('Df flex cabinet (2)'!$B$17:$B$36,B944,'Df flex cabinet (2)'!$G$17:$G$36)) +
(SUMIF('Pole cover'!$B$17:$B$30,B944,'Pole cover'!$G$17:$G$30)) +
(SUMIF('Pole cover (2)'!$B$17:$B$30,B944,'Pole cover (2)'!$G$17:$G$30)) +
(SUMIF('Structural Steel Fab'!$B$17:$B$29,B944,'Structural Steel Fab'!$G$17:$G$29)) +
(SUMIF(Reveal!$B$17:$B$30,B944,Reveal!$G$17:$G$30)) +
(SUMIF('Reveal (2)'!$B$17:$B$30,B944,'Reveal (2)'!$G$17:$G$30)) +
(SUMIF('Crown cove top'!$B$17:$B$30,B944,'Crown cove top'!$G$17:$G$30)) +
(SUMIF('EMC assembly'!$B$17:$B$30,B944,'EMC assembly'!$G$17:$G$30)) +
(SUMIF(Crating!$B$17:$B$29,B944,Crating!$G$17:$G$29)) +
(SUMIF('LED wiring'!$B$17:$B$30,B944,'LED wiring'!$G$17:$G$30)) +
(SUMIF('Changeable copy face'!$B$17:$B$30,B944,'Changeable copy face'!$G$17:$G$30)) +
(SUMIF('Flex face assembly'!$B$17:$B$30,B944,'Flex face assembly'!$G$17:$G$30)) +
(SUMIF('Routed face assembly'!$B$17:$B$30,B944,'Routed face assembly'!$G$17:$G$30)) +
(SUMIF('Paint calculation'!$B$17:$B$30,B944,'Paint calculation'!$G$17:$G$30)) +
(SUMIF('Trimcap letter face'!$B$17:$B$30,B944,'Trimcap letter face'!$G$17:$G$30)) +
(SUMIF('Trimcap letter face (2)'!$B$17:$B$30,B944,'Trimcap letter face (2)'!$G$17:$G$30)) +
(SUMIF('Channel letter fabrication'!$B$17:$B$30,B944,'Channel letter fabrication'!$G$17:$G$30)) +
(SUMIF('Channel letter fabrication (2)'!$B$17:$B$30,B944,'Channel letter fabrication (2)'!$G$17:$G$30))</f>
        <v>0</v>
      </c>
    </row>
    <row r="945" spans="1:10">
      <c r="A945" s="28" t="str">
        <f>[1]ODBC!$A945</f>
        <v>6'-8" Panaflex 945</v>
      </c>
      <c r="B945" s="29" t="str">
        <f>[1]ODBC!B945</f>
        <v>50025</v>
      </c>
      <c r="C945" s="30">
        <f>IFERROR(VLOOKUP($B945,[1]ODBC!$B:$H,2,FALSE),"")</f>
        <v>2.7040000000000002</v>
      </c>
      <c r="D945" s="30">
        <f>IFERROR(VLOOKUP($B945,[1]ODBC!$B:$H,3,FALSE),"")</f>
        <v>4.8680000000000003</v>
      </c>
      <c r="E945" s="30" t="str">
        <f>IFERROR(VLOOKUP($B945,[1]ODBC!$B:$H,4,FALSE),"")</f>
        <v>SQFT</v>
      </c>
      <c r="F945" s="31">
        <f>IFERROR(VLOOKUP($B945,[1]ODBC!$B:$H,5,FALSE),"")</f>
        <v>44.45</v>
      </c>
      <c r="G945" s="32">
        <f>[1]ODBC!G945</f>
        <v>0</v>
      </c>
      <c r="H945" s="33">
        <f>SUM([1]ODBC!H945)</f>
        <v>0</v>
      </c>
      <c r="I945" s="41" t="str">
        <f>'Vinyl cutting'!$B$2</f>
        <v>J36938</v>
      </c>
      <c r="J945" s="42">
        <f ca="1">(SUMIF('Freeform time and material'!$B$17:$B$30,B945,'Freeform time and material'!$G$17:$G$30)) +
(SUMIF('Vinyl cutting'!$B$17:$B$30,B945,'Vinyl cutting'!$G$17:$G$30)) +
(SUMIF('Vinyl cutting (2)'!$B$17:$B$30,B945,'Vinyl cutting (2)'!$G$17:$G$30)) +
(SUMIF('Apply vinyl graphics'!$B$17:$B$30,B945,'Apply vinyl graphics'!$G$17:$G$30)) +
(SUMIF('Apply vinyl graphics (2)'!$B$17:$B$30,B945,'Apply vinyl graphics (2)'!$G$17:$G$30)) +
(SUMIF('Alum pan sign'!$B$17:$B$30,B945,'Alum pan sign'!$G$17:$G$30)) +
(SUMIF('Alum pan sign (2)'!$B$17:$B$30,B945,'Alum pan sign (2)'!$G$17:$G$30)) +
(SUMIF('Economy pan sign'!$B$17:$B$30,B945,'Economy pan sign'!$G$17:$G$30)) +
(SUMIF('Post and panel sign'!$B$17:$B$30,B945,'Post and panel sign'!$G$17:$G$30)) +
(SUMIF('Post and panel sign (2)'!$B$17:$B$30,B945,'Post and panel sign (2)'!$G$17:$G$30)) +
(SUMIF('Flat panels only'!$B$17:$B$30,B945,'Flat panels only'!$G$17:$G$30)) +
(SUMIF('Flat panels only (2)'!$B$17:$B$30,B945,'Flat panels only (2)'!$G$17:$G$30)) +
(SUMIF('Routed panel shapes'!$B$18:$B$31,B945,'Routed panel shapes'!$G$18:$G$31)) +
(SUMIF('Routed panel shapes (2)'!$B$18:$B$31,B945,'Routed panel shapes (2)'!$G$18:$G$31)) +
(SUMIF('Routed face only'!$B$17:$B$30,B945,'Routed face only'!$G$17:$G$30)) +
(SUMIF('Routed face only (2)'!$B$17:$B$30,B945,'Routed face only (2)'!$G$17:$G$30)) +
(SUMIF('Routed alum faces letters'!$B$17:$B$30,B945,'Routed alum faces letters'!$G$17:$G$30)) +
(SUMIF('Routed alum faces letters (2)'!$B$17:$B$30,B945,'Routed alum faces letters (2)'!$G$17:$G$30)) +
(SUMIF('Routed push through acrylic'!$B$17:$B$30,B945,'Routed push through acrylic'!$G$17:$G$30)) +
(SUMIF('Routed push through acrylic (2)'!$B$17:$B$30,B945,'Routed push through acrylic (2)'!$G$17:$G$30)) +
(SUMIF('Sf routed cabinet'!$B$17:$B$30,B945,'Sf routed cabinet'!$G$17:$G$30)) +
(SUMIF('Sf routed cabinet (2)'!$B$17:$B$30,B945,'Sf routed cabinet (2)'!$G$17:$G$30)) +
(SUMIF('Df routed cabinet'!$B$17:$B$30,B945,'Df routed cabinet'!$G$17:$G$30)) +
(SUMIF('Df routed cabinet (2)'!$B$17:$B$30,B945,'Df routed cabinet (2)'!$G$17:$G$30)) +
(SUMIF('Sf acrylic cabinet'!$B$17:$B$30,B945,'Sf acrylic cabinet'!$G$17:$G$30)) +
(SUMIF('Sf acrylic cabinet (2)'!$B$17:$B$30,B945,'Sf acrylic cabinet (2)'!$G$17:$G$30)) +
(SUMIF('Economy Sf acrylic'!$B$17:$B$30,B945,'Economy Sf acrylic'!$G$17:$G$30)) +
(SUMIF('Df acrylic cabinet'!$B$17:$B$30,B945,'Df acrylic cabinet'!$G$17:$G$30)) +
(SUMIF('Df acrylic cabinet (2)'!$B$17:$B$30,B945,'Df acrylic cabinet (2)'!$G$17:$G$30)) +
(SUMIF('Sf flex cabinet'!$B$17:$B$30,B945,'Sf flex cabinet'!$G$17:$G$30)) +
(SUMIF('Sf flex cabinet (2)'!$B$17:$B$30,B945,'Sf flex cabinet (2)'!$G$17:$G$30)) +
(SUMIF('Df flex cabinet'!$B$17:$B$36,B945,'Df flex cabinet'!$G$17:$G$36)) +
(SUMIF('Df flex cabinet (2)'!$B$17:$B$36,B945,'Df flex cabinet (2)'!$G$17:$G$36)) +
(SUMIF('Pole cover'!$B$17:$B$30,B945,'Pole cover'!$G$17:$G$30)) +
(SUMIF('Pole cover (2)'!$B$17:$B$30,B945,'Pole cover (2)'!$G$17:$G$30)) +
(SUMIF('Structural Steel Fab'!$B$17:$B$29,B945,'Structural Steel Fab'!$G$17:$G$29)) +
(SUMIF(Reveal!$B$17:$B$30,B945,Reveal!$G$17:$G$30)) +
(SUMIF('Reveal (2)'!$B$17:$B$30,B945,'Reveal (2)'!$G$17:$G$30)) +
(SUMIF('Crown cove top'!$B$17:$B$30,B945,'Crown cove top'!$G$17:$G$30)) +
(SUMIF('EMC assembly'!$B$17:$B$30,B945,'EMC assembly'!$G$17:$G$30)) +
(SUMIF(Crating!$B$17:$B$29,B945,Crating!$G$17:$G$29)) +
(SUMIF('LED wiring'!$B$17:$B$30,B945,'LED wiring'!$G$17:$G$30)) +
(SUMIF('Changeable copy face'!$B$17:$B$30,B945,'Changeable copy face'!$G$17:$G$30)) +
(SUMIF('Flex face assembly'!$B$17:$B$30,B945,'Flex face assembly'!$G$17:$G$30)) +
(SUMIF('Routed face assembly'!$B$17:$B$30,B945,'Routed face assembly'!$G$17:$G$30)) +
(SUMIF('Paint calculation'!$B$17:$B$30,B945,'Paint calculation'!$G$17:$G$30)) +
(SUMIF('Trimcap letter face'!$B$17:$B$30,B945,'Trimcap letter face'!$G$17:$G$30)) +
(SUMIF('Trimcap letter face (2)'!$B$17:$B$30,B945,'Trimcap letter face (2)'!$G$17:$G$30)) +
(SUMIF('Channel letter fabrication'!$B$17:$B$30,B945,'Channel letter fabrication'!$G$17:$G$30)) +
(SUMIF('Channel letter fabrication (2)'!$B$17:$B$30,B945,'Channel letter fabrication (2)'!$G$17:$G$30))</f>
        <v>0</v>
      </c>
    </row>
    <row r="946" spans="1:10">
      <c r="A946" s="28" t="str">
        <f>[1]ODBC!$A946</f>
        <v>4'-11" Panagraphics 3 Flex</v>
      </c>
      <c r="B946" s="29" t="str">
        <f>[1]ODBC!B946</f>
        <v>50045</v>
      </c>
      <c r="C946" s="30">
        <f>IFERROR(VLOOKUP($B946,[1]ODBC!$B:$H,2,FALSE),"")</f>
        <v>1.8</v>
      </c>
      <c r="D946" s="30">
        <f>IFERROR(VLOOKUP($B946,[1]ODBC!$B:$H,3,FALSE),"")</f>
        <v>3.24</v>
      </c>
      <c r="E946" s="30" t="str">
        <f>IFERROR(VLOOKUP($B946,[1]ODBC!$B:$H,4,FALSE),"")</f>
        <v>SQFT</v>
      </c>
      <c r="F946" s="31">
        <f>IFERROR(VLOOKUP($B946,[1]ODBC!$B:$H,5,FALSE),"")</f>
        <v>44.45</v>
      </c>
      <c r="G946" s="32">
        <f>[1]ODBC!G946</f>
        <v>0</v>
      </c>
      <c r="H946" s="33">
        <f>SUM([1]ODBC!H946)</f>
        <v>0</v>
      </c>
      <c r="I946" s="41" t="str">
        <f>'Vinyl cutting'!$B$2</f>
        <v>J36938</v>
      </c>
      <c r="J946" s="42">
        <f ca="1">(SUMIF('Freeform time and material'!$B$17:$B$30,B946,'Freeform time and material'!$G$17:$G$30)) +
(SUMIF('Vinyl cutting'!$B$17:$B$30,B946,'Vinyl cutting'!$G$17:$G$30)) +
(SUMIF('Vinyl cutting (2)'!$B$17:$B$30,B946,'Vinyl cutting (2)'!$G$17:$G$30)) +
(SUMIF('Apply vinyl graphics'!$B$17:$B$30,B946,'Apply vinyl graphics'!$G$17:$G$30)) +
(SUMIF('Apply vinyl graphics (2)'!$B$17:$B$30,B946,'Apply vinyl graphics (2)'!$G$17:$G$30)) +
(SUMIF('Alum pan sign'!$B$17:$B$30,B946,'Alum pan sign'!$G$17:$G$30)) +
(SUMIF('Alum pan sign (2)'!$B$17:$B$30,B946,'Alum pan sign (2)'!$G$17:$G$30)) +
(SUMIF('Economy pan sign'!$B$17:$B$30,B946,'Economy pan sign'!$G$17:$G$30)) +
(SUMIF('Post and panel sign'!$B$17:$B$30,B946,'Post and panel sign'!$G$17:$G$30)) +
(SUMIF('Post and panel sign (2)'!$B$17:$B$30,B946,'Post and panel sign (2)'!$G$17:$G$30)) +
(SUMIF('Flat panels only'!$B$17:$B$30,B946,'Flat panels only'!$G$17:$G$30)) +
(SUMIF('Flat panels only (2)'!$B$17:$B$30,B946,'Flat panels only (2)'!$G$17:$G$30)) +
(SUMIF('Routed panel shapes'!$B$18:$B$31,B946,'Routed panel shapes'!$G$18:$G$31)) +
(SUMIF('Routed panel shapes (2)'!$B$18:$B$31,B946,'Routed panel shapes (2)'!$G$18:$G$31)) +
(SUMIF('Routed face only'!$B$17:$B$30,B946,'Routed face only'!$G$17:$G$30)) +
(SUMIF('Routed face only (2)'!$B$17:$B$30,B946,'Routed face only (2)'!$G$17:$G$30)) +
(SUMIF('Routed alum faces letters'!$B$17:$B$30,B946,'Routed alum faces letters'!$G$17:$G$30)) +
(SUMIF('Routed alum faces letters (2)'!$B$17:$B$30,B946,'Routed alum faces letters (2)'!$G$17:$G$30)) +
(SUMIF('Routed push through acrylic'!$B$17:$B$30,B946,'Routed push through acrylic'!$G$17:$G$30)) +
(SUMIF('Routed push through acrylic (2)'!$B$17:$B$30,B946,'Routed push through acrylic (2)'!$G$17:$G$30)) +
(SUMIF('Sf routed cabinet'!$B$17:$B$30,B946,'Sf routed cabinet'!$G$17:$G$30)) +
(SUMIF('Sf routed cabinet (2)'!$B$17:$B$30,B946,'Sf routed cabinet (2)'!$G$17:$G$30)) +
(SUMIF('Df routed cabinet'!$B$17:$B$30,B946,'Df routed cabinet'!$G$17:$G$30)) +
(SUMIF('Df routed cabinet (2)'!$B$17:$B$30,B946,'Df routed cabinet (2)'!$G$17:$G$30)) +
(SUMIF('Sf acrylic cabinet'!$B$17:$B$30,B946,'Sf acrylic cabinet'!$G$17:$G$30)) +
(SUMIF('Sf acrylic cabinet (2)'!$B$17:$B$30,B946,'Sf acrylic cabinet (2)'!$G$17:$G$30)) +
(SUMIF('Economy Sf acrylic'!$B$17:$B$30,B946,'Economy Sf acrylic'!$G$17:$G$30)) +
(SUMIF('Df acrylic cabinet'!$B$17:$B$30,B946,'Df acrylic cabinet'!$G$17:$G$30)) +
(SUMIF('Df acrylic cabinet (2)'!$B$17:$B$30,B946,'Df acrylic cabinet (2)'!$G$17:$G$30)) +
(SUMIF('Sf flex cabinet'!$B$17:$B$30,B946,'Sf flex cabinet'!$G$17:$G$30)) +
(SUMIF('Sf flex cabinet (2)'!$B$17:$B$30,B946,'Sf flex cabinet (2)'!$G$17:$G$30)) +
(SUMIF('Df flex cabinet'!$B$17:$B$36,B946,'Df flex cabinet'!$G$17:$G$36)) +
(SUMIF('Df flex cabinet (2)'!$B$17:$B$36,B946,'Df flex cabinet (2)'!$G$17:$G$36)) +
(SUMIF('Pole cover'!$B$17:$B$30,B946,'Pole cover'!$G$17:$G$30)) +
(SUMIF('Pole cover (2)'!$B$17:$B$30,B946,'Pole cover (2)'!$G$17:$G$30)) +
(SUMIF('Structural Steel Fab'!$B$17:$B$29,B946,'Structural Steel Fab'!$G$17:$G$29)) +
(SUMIF(Reveal!$B$17:$B$30,B946,Reveal!$G$17:$G$30)) +
(SUMIF('Reveal (2)'!$B$17:$B$30,B946,'Reveal (2)'!$G$17:$G$30)) +
(SUMIF('Crown cove top'!$B$17:$B$30,B946,'Crown cove top'!$G$17:$G$30)) +
(SUMIF('EMC assembly'!$B$17:$B$30,B946,'EMC assembly'!$G$17:$G$30)) +
(SUMIF(Crating!$B$17:$B$29,B946,Crating!$G$17:$G$29)) +
(SUMIF('LED wiring'!$B$17:$B$30,B946,'LED wiring'!$G$17:$G$30)) +
(SUMIF('Changeable copy face'!$B$17:$B$30,B946,'Changeable copy face'!$G$17:$G$30)) +
(SUMIF('Flex face assembly'!$B$17:$B$30,B946,'Flex face assembly'!$G$17:$G$30)) +
(SUMIF('Routed face assembly'!$B$17:$B$30,B946,'Routed face assembly'!$G$17:$G$30)) +
(SUMIF('Paint calculation'!$B$17:$B$30,B946,'Paint calculation'!$G$17:$G$30)) +
(SUMIF('Trimcap letter face'!$B$17:$B$30,B946,'Trimcap letter face'!$G$17:$G$30)) +
(SUMIF('Trimcap letter face (2)'!$B$17:$B$30,B946,'Trimcap letter face (2)'!$G$17:$G$30)) +
(SUMIF('Channel letter fabrication'!$B$17:$B$30,B946,'Channel letter fabrication'!$G$17:$G$30)) +
(SUMIF('Channel letter fabrication (2)'!$B$17:$B$30,B946,'Channel letter fabrication (2)'!$G$17:$G$30))</f>
        <v>0</v>
      </c>
    </row>
    <row r="947" spans="1:10">
      <c r="A947" s="28" t="str">
        <f>[1]ODBC!$A947</f>
        <v>Plex Hang Bar</v>
      </c>
      <c r="B947" s="29" t="str">
        <f>[1]ODBC!B947</f>
        <v>51005</v>
      </c>
      <c r="C947" s="30">
        <f>IFERROR(VLOOKUP($B947,[1]ODBC!$B:$H,2,FALSE),"")</f>
        <v>1.113</v>
      </c>
      <c r="D947" s="30">
        <f>IFERROR(VLOOKUP($B947,[1]ODBC!$B:$H,3,FALSE),"")</f>
        <v>2.004</v>
      </c>
      <c r="E947" s="30" t="str">
        <f>IFERROR(VLOOKUP($B947,[1]ODBC!$B:$H,4,FALSE),"")</f>
        <v>FT</v>
      </c>
      <c r="F947" s="31">
        <f>IFERROR(VLOOKUP($B947,[1]ODBC!$B:$H,5,FALSE),"")</f>
        <v>44.45</v>
      </c>
      <c r="G947" s="32">
        <f>[1]ODBC!G947</f>
        <v>0</v>
      </c>
      <c r="H947" s="33">
        <f>SUM([1]ODBC!H947)</f>
        <v>0</v>
      </c>
      <c r="I947" s="41" t="str">
        <f>'Vinyl cutting'!$B$2</f>
        <v>J36938</v>
      </c>
      <c r="J947" s="42">
        <f ca="1">(SUMIF('Freeform time and material'!$B$17:$B$30,B947,'Freeform time and material'!$G$17:$G$30)) +
(SUMIF('Vinyl cutting'!$B$17:$B$30,B947,'Vinyl cutting'!$G$17:$G$30)) +
(SUMIF('Vinyl cutting (2)'!$B$17:$B$30,B947,'Vinyl cutting (2)'!$G$17:$G$30)) +
(SUMIF('Apply vinyl graphics'!$B$17:$B$30,B947,'Apply vinyl graphics'!$G$17:$G$30)) +
(SUMIF('Apply vinyl graphics (2)'!$B$17:$B$30,B947,'Apply vinyl graphics (2)'!$G$17:$G$30)) +
(SUMIF('Alum pan sign'!$B$17:$B$30,B947,'Alum pan sign'!$G$17:$G$30)) +
(SUMIF('Alum pan sign (2)'!$B$17:$B$30,B947,'Alum pan sign (2)'!$G$17:$G$30)) +
(SUMIF('Economy pan sign'!$B$17:$B$30,B947,'Economy pan sign'!$G$17:$G$30)) +
(SUMIF('Post and panel sign'!$B$17:$B$30,B947,'Post and panel sign'!$G$17:$G$30)) +
(SUMIF('Post and panel sign (2)'!$B$17:$B$30,B947,'Post and panel sign (2)'!$G$17:$G$30)) +
(SUMIF('Flat panels only'!$B$17:$B$30,B947,'Flat panels only'!$G$17:$G$30)) +
(SUMIF('Flat panels only (2)'!$B$17:$B$30,B947,'Flat panels only (2)'!$G$17:$G$30)) +
(SUMIF('Routed panel shapes'!$B$18:$B$31,B947,'Routed panel shapes'!$G$18:$G$31)) +
(SUMIF('Routed panel shapes (2)'!$B$18:$B$31,B947,'Routed panel shapes (2)'!$G$18:$G$31)) +
(SUMIF('Routed face only'!$B$17:$B$30,B947,'Routed face only'!$G$17:$G$30)) +
(SUMIF('Routed face only (2)'!$B$17:$B$30,B947,'Routed face only (2)'!$G$17:$G$30)) +
(SUMIF('Routed alum faces letters'!$B$17:$B$30,B947,'Routed alum faces letters'!$G$17:$G$30)) +
(SUMIF('Routed alum faces letters (2)'!$B$17:$B$30,B947,'Routed alum faces letters (2)'!$G$17:$G$30)) +
(SUMIF('Routed push through acrylic'!$B$17:$B$30,B947,'Routed push through acrylic'!$G$17:$G$30)) +
(SUMIF('Routed push through acrylic (2)'!$B$17:$B$30,B947,'Routed push through acrylic (2)'!$G$17:$G$30)) +
(SUMIF('Sf routed cabinet'!$B$17:$B$30,B947,'Sf routed cabinet'!$G$17:$G$30)) +
(SUMIF('Sf routed cabinet (2)'!$B$17:$B$30,B947,'Sf routed cabinet (2)'!$G$17:$G$30)) +
(SUMIF('Df routed cabinet'!$B$17:$B$30,B947,'Df routed cabinet'!$G$17:$G$30)) +
(SUMIF('Df routed cabinet (2)'!$B$17:$B$30,B947,'Df routed cabinet (2)'!$G$17:$G$30)) +
(SUMIF('Sf acrylic cabinet'!$B$17:$B$30,B947,'Sf acrylic cabinet'!$G$17:$G$30)) +
(SUMIF('Sf acrylic cabinet (2)'!$B$17:$B$30,B947,'Sf acrylic cabinet (2)'!$G$17:$G$30)) +
(SUMIF('Economy Sf acrylic'!$B$17:$B$30,B947,'Economy Sf acrylic'!$G$17:$G$30)) +
(SUMIF('Df acrylic cabinet'!$B$17:$B$30,B947,'Df acrylic cabinet'!$G$17:$G$30)) +
(SUMIF('Df acrylic cabinet (2)'!$B$17:$B$30,B947,'Df acrylic cabinet (2)'!$G$17:$G$30)) +
(SUMIF('Sf flex cabinet'!$B$17:$B$30,B947,'Sf flex cabinet'!$G$17:$G$30)) +
(SUMIF('Sf flex cabinet (2)'!$B$17:$B$30,B947,'Sf flex cabinet (2)'!$G$17:$G$30)) +
(SUMIF('Df flex cabinet'!$B$17:$B$36,B947,'Df flex cabinet'!$G$17:$G$36)) +
(SUMIF('Df flex cabinet (2)'!$B$17:$B$36,B947,'Df flex cabinet (2)'!$G$17:$G$36)) +
(SUMIF('Pole cover'!$B$17:$B$30,B947,'Pole cover'!$G$17:$G$30)) +
(SUMIF('Pole cover (2)'!$B$17:$B$30,B947,'Pole cover (2)'!$G$17:$G$30)) +
(SUMIF('Structural Steel Fab'!$B$17:$B$29,B947,'Structural Steel Fab'!$G$17:$G$29)) +
(SUMIF(Reveal!$B$17:$B$30,B947,Reveal!$G$17:$G$30)) +
(SUMIF('Reveal (2)'!$B$17:$B$30,B947,'Reveal (2)'!$G$17:$G$30)) +
(SUMIF('Crown cove top'!$B$17:$B$30,B947,'Crown cove top'!$G$17:$G$30)) +
(SUMIF('EMC assembly'!$B$17:$B$30,B947,'EMC assembly'!$G$17:$G$30)) +
(SUMIF(Crating!$B$17:$B$29,B947,Crating!$G$17:$G$29)) +
(SUMIF('LED wiring'!$B$17:$B$30,B947,'LED wiring'!$G$17:$G$30)) +
(SUMIF('Changeable copy face'!$B$17:$B$30,B947,'Changeable copy face'!$G$17:$G$30)) +
(SUMIF('Flex face assembly'!$B$17:$B$30,B947,'Flex face assembly'!$G$17:$G$30)) +
(SUMIF('Routed face assembly'!$B$17:$B$30,B947,'Routed face assembly'!$G$17:$G$30)) +
(SUMIF('Paint calculation'!$B$17:$B$30,B947,'Paint calculation'!$G$17:$G$30)) +
(SUMIF('Trimcap letter face'!$B$17:$B$30,B947,'Trimcap letter face'!$G$17:$G$30)) +
(SUMIF('Trimcap letter face (2)'!$B$17:$B$30,B947,'Trimcap letter face (2)'!$G$17:$G$30)) +
(SUMIF('Channel letter fabrication'!$B$17:$B$30,B947,'Channel letter fabrication'!$G$17:$G$30)) +
(SUMIF('Channel letter fabrication (2)'!$B$17:$B$30,B947,'Channel letter fabrication (2)'!$G$17:$G$30))</f>
        <v>0</v>
      </c>
    </row>
    <row r="948" spans="1:10">
      <c r="A948" s="28" t="str">
        <f>[1]ODBC!$A948</f>
        <v>2 X 4 Styrene Egg Crate</v>
      </c>
      <c r="B948" s="29" t="str">
        <f>[1]ODBC!B948</f>
        <v>51020</v>
      </c>
      <c r="C948" s="30">
        <f>IFERROR(VLOOKUP($B948,[1]ODBC!$B:$H,2,FALSE),"")</f>
        <v>8.1300000000000008</v>
      </c>
      <c r="D948" s="30">
        <f>IFERROR(VLOOKUP($B948,[1]ODBC!$B:$H,3,FALSE),"")</f>
        <v>14.635</v>
      </c>
      <c r="E948" s="30" t="str">
        <f>IFERROR(VLOOKUP($B948,[1]ODBC!$B:$H,4,FALSE),"")</f>
        <v>EA</v>
      </c>
      <c r="F948" s="31">
        <f>IFERROR(VLOOKUP($B948,[1]ODBC!$B:$H,5,FALSE),"")</f>
        <v>44.45</v>
      </c>
      <c r="G948" s="32">
        <f>[1]ODBC!G948</f>
        <v>0</v>
      </c>
      <c r="H948" s="33">
        <f>SUM([1]ODBC!H948)</f>
        <v>0</v>
      </c>
      <c r="I948" s="41" t="str">
        <f>'Vinyl cutting'!$B$2</f>
        <v>J36938</v>
      </c>
      <c r="J948" s="42">
        <f ca="1">(SUMIF('Freeform time and material'!$B$17:$B$30,B948,'Freeform time and material'!$G$17:$G$30)) +
(SUMIF('Vinyl cutting'!$B$17:$B$30,B948,'Vinyl cutting'!$G$17:$G$30)) +
(SUMIF('Vinyl cutting (2)'!$B$17:$B$30,B948,'Vinyl cutting (2)'!$G$17:$G$30)) +
(SUMIF('Apply vinyl graphics'!$B$17:$B$30,B948,'Apply vinyl graphics'!$G$17:$G$30)) +
(SUMIF('Apply vinyl graphics (2)'!$B$17:$B$30,B948,'Apply vinyl graphics (2)'!$G$17:$G$30)) +
(SUMIF('Alum pan sign'!$B$17:$B$30,B948,'Alum pan sign'!$G$17:$G$30)) +
(SUMIF('Alum pan sign (2)'!$B$17:$B$30,B948,'Alum pan sign (2)'!$G$17:$G$30)) +
(SUMIF('Economy pan sign'!$B$17:$B$30,B948,'Economy pan sign'!$G$17:$G$30)) +
(SUMIF('Post and panel sign'!$B$17:$B$30,B948,'Post and panel sign'!$G$17:$G$30)) +
(SUMIF('Post and panel sign (2)'!$B$17:$B$30,B948,'Post and panel sign (2)'!$G$17:$G$30)) +
(SUMIF('Flat panels only'!$B$17:$B$30,B948,'Flat panels only'!$G$17:$G$30)) +
(SUMIF('Flat panels only (2)'!$B$17:$B$30,B948,'Flat panels only (2)'!$G$17:$G$30)) +
(SUMIF('Routed panel shapes'!$B$18:$B$31,B948,'Routed panel shapes'!$G$18:$G$31)) +
(SUMIF('Routed panel shapes (2)'!$B$18:$B$31,B948,'Routed panel shapes (2)'!$G$18:$G$31)) +
(SUMIF('Routed face only'!$B$17:$B$30,B948,'Routed face only'!$G$17:$G$30)) +
(SUMIF('Routed face only (2)'!$B$17:$B$30,B948,'Routed face only (2)'!$G$17:$G$30)) +
(SUMIF('Routed alum faces letters'!$B$17:$B$30,B948,'Routed alum faces letters'!$G$17:$G$30)) +
(SUMIF('Routed alum faces letters (2)'!$B$17:$B$30,B948,'Routed alum faces letters (2)'!$G$17:$G$30)) +
(SUMIF('Routed push through acrylic'!$B$17:$B$30,B948,'Routed push through acrylic'!$G$17:$G$30)) +
(SUMIF('Routed push through acrylic (2)'!$B$17:$B$30,B948,'Routed push through acrylic (2)'!$G$17:$G$30)) +
(SUMIF('Sf routed cabinet'!$B$17:$B$30,B948,'Sf routed cabinet'!$G$17:$G$30)) +
(SUMIF('Sf routed cabinet (2)'!$B$17:$B$30,B948,'Sf routed cabinet (2)'!$G$17:$G$30)) +
(SUMIF('Df routed cabinet'!$B$17:$B$30,B948,'Df routed cabinet'!$G$17:$G$30)) +
(SUMIF('Df routed cabinet (2)'!$B$17:$B$30,B948,'Df routed cabinet (2)'!$G$17:$G$30)) +
(SUMIF('Sf acrylic cabinet'!$B$17:$B$30,B948,'Sf acrylic cabinet'!$G$17:$G$30)) +
(SUMIF('Sf acrylic cabinet (2)'!$B$17:$B$30,B948,'Sf acrylic cabinet (2)'!$G$17:$G$30)) +
(SUMIF('Economy Sf acrylic'!$B$17:$B$30,B948,'Economy Sf acrylic'!$G$17:$G$30)) +
(SUMIF('Df acrylic cabinet'!$B$17:$B$30,B948,'Df acrylic cabinet'!$G$17:$G$30)) +
(SUMIF('Df acrylic cabinet (2)'!$B$17:$B$30,B948,'Df acrylic cabinet (2)'!$G$17:$G$30)) +
(SUMIF('Sf flex cabinet'!$B$17:$B$30,B948,'Sf flex cabinet'!$G$17:$G$30)) +
(SUMIF('Sf flex cabinet (2)'!$B$17:$B$30,B948,'Sf flex cabinet (2)'!$G$17:$G$30)) +
(SUMIF('Df flex cabinet'!$B$17:$B$36,B948,'Df flex cabinet'!$G$17:$G$36)) +
(SUMIF('Df flex cabinet (2)'!$B$17:$B$36,B948,'Df flex cabinet (2)'!$G$17:$G$36)) +
(SUMIF('Pole cover'!$B$17:$B$30,B948,'Pole cover'!$G$17:$G$30)) +
(SUMIF('Pole cover (2)'!$B$17:$B$30,B948,'Pole cover (2)'!$G$17:$G$30)) +
(SUMIF('Structural Steel Fab'!$B$17:$B$29,B948,'Structural Steel Fab'!$G$17:$G$29)) +
(SUMIF(Reveal!$B$17:$B$30,B948,Reveal!$G$17:$G$30)) +
(SUMIF('Reveal (2)'!$B$17:$B$30,B948,'Reveal (2)'!$G$17:$G$30)) +
(SUMIF('Crown cove top'!$B$17:$B$30,B948,'Crown cove top'!$G$17:$G$30)) +
(SUMIF('EMC assembly'!$B$17:$B$30,B948,'EMC assembly'!$G$17:$G$30)) +
(SUMIF(Crating!$B$17:$B$29,B948,Crating!$G$17:$G$29)) +
(SUMIF('LED wiring'!$B$17:$B$30,B948,'LED wiring'!$G$17:$G$30)) +
(SUMIF('Changeable copy face'!$B$17:$B$30,B948,'Changeable copy face'!$G$17:$G$30)) +
(SUMIF('Flex face assembly'!$B$17:$B$30,B948,'Flex face assembly'!$G$17:$G$30)) +
(SUMIF('Routed face assembly'!$B$17:$B$30,B948,'Routed face assembly'!$G$17:$G$30)) +
(SUMIF('Paint calculation'!$B$17:$B$30,B948,'Paint calculation'!$G$17:$G$30)) +
(SUMIF('Trimcap letter face'!$B$17:$B$30,B948,'Trimcap letter face'!$G$17:$G$30)) +
(SUMIF('Trimcap letter face (2)'!$B$17:$B$30,B948,'Trimcap letter face (2)'!$G$17:$G$30)) +
(SUMIF('Channel letter fabrication'!$B$17:$B$30,B948,'Channel letter fabrication'!$G$17:$G$30)) +
(SUMIF('Channel letter fabrication (2)'!$B$17:$B$30,B948,'Channel letter fabrication (2)'!$G$17:$G$30))</f>
        <v>0</v>
      </c>
    </row>
    <row r="949" spans="1:10">
      <c r="A949" s="28" t="str">
        <f>[1]ODBC!$A949</f>
        <v>2 X 4 Aluminum Egg Crate</v>
      </c>
      <c r="B949" s="29" t="str">
        <f>[1]ODBC!B949</f>
        <v>51025</v>
      </c>
      <c r="C949" s="30">
        <f>IFERROR(VLOOKUP($B949,[1]ODBC!$B:$H,2,FALSE),"")</f>
        <v>26.44</v>
      </c>
      <c r="D949" s="30">
        <f>IFERROR(VLOOKUP($B949,[1]ODBC!$B:$H,3,FALSE),"")</f>
        <v>47.597000000000001</v>
      </c>
      <c r="E949" s="30" t="str">
        <f>IFERROR(VLOOKUP($B949,[1]ODBC!$B:$H,4,FALSE),"")</f>
        <v>EA</v>
      </c>
      <c r="F949" s="31">
        <f>IFERROR(VLOOKUP($B949,[1]ODBC!$B:$H,5,FALSE),"")</f>
        <v>44.45</v>
      </c>
      <c r="G949" s="32">
        <f>[1]ODBC!G949</f>
        <v>0</v>
      </c>
      <c r="H949" s="33">
        <f>SUM([1]ODBC!H949)</f>
        <v>0</v>
      </c>
      <c r="I949" s="41" t="str">
        <f>'Vinyl cutting'!$B$2</f>
        <v>J36938</v>
      </c>
      <c r="J949" s="42">
        <f ca="1">(SUMIF('Freeform time and material'!$B$17:$B$30,B949,'Freeform time and material'!$G$17:$G$30)) +
(SUMIF('Vinyl cutting'!$B$17:$B$30,B949,'Vinyl cutting'!$G$17:$G$30)) +
(SUMIF('Vinyl cutting (2)'!$B$17:$B$30,B949,'Vinyl cutting (2)'!$G$17:$G$30)) +
(SUMIF('Apply vinyl graphics'!$B$17:$B$30,B949,'Apply vinyl graphics'!$G$17:$G$30)) +
(SUMIF('Apply vinyl graphics (2)'!$B$17:$B$30,B949,'Apply vinyl graphics (2)'!$G$17:$G$30)) +
(SUMIF('Alum pan sign'!$B$17:$B$30,B949,'Alum pan sign'!$G$17:$G$30)) +
(SUMIF('Alum pan sign (2)'!$B$17:$B$30,B949,'Alum pan sign (2)'!$G$17:$G$30)) +
(SUMIF('Economy pan sign'!$B$17:$B$30,B949,'Economy pan sign'!$G$17:$G$30)) +
(SUMIF('Post and panel sign'!$B$17:$B$30,B949,'Post and panel sign'!$G$17:$G$30)) +
(SUMIF('Post and panel sign (2)'!$B$17:$B$30,B949,'Post and panel sign (2)'!$G$17:$G$30)) +
(SUMIF('Flat panels only'!$B$17:$B$30,B949,'Flat panels only'!$G$17:$G$30)) +
(SUMIF('Flat panels only (2)'!$B$17:$B$30,B949,'Flat panels only (2)'!$G$17:$G$30)) +
(SUMIF('Routed panel shapes'!$B$18:$B$31,B949,'Routed panel shapes'!$G$18:$G$31)) +
(SUMIF('Routed panel shapes (2)'!$B$18:$B$31,B949,'Routed panel shapes (2)'!$G$18:$G$31)) +
(SUMIF('Routed face only'!$B$17:$B$30,B949,'Routed face only'!$G$17:$G$30)) +
(SUMIF('Routed face only (2)'!$B$17:$B$30,B949,'Routed face only (2)'!$G$17:$G$30)) +
(SUMIF('Routed alum faces letters'!$B$17:$B$30,B949,'Routed alum faces letters'!$G$17:$G$30)) +
(SUMIF('Routed alum faces letters (2)'!$B$17:$B$30,B949,'Routed alum faces letters (2)'!$G$17:$G$30)) +
(SUMIF('Routed push through acrylic'!$B$17:$B$30,B949,'Routed push through acrylic'!$G$17:$G$30)) +
(SUMIF('Routed push through acrylic (2)'!$B$17:$B$30,B949,'Routed push through acrylic (2)'!$G$17:$G$30)) +
(SUMIF('Sf routed cabinet'!$B$17:$B$30,B949,'Sf routed cabinet'!$G$17:$G$30)) +
(SUMIF('Sf routed cabinet (2)'!$B$17:$B$30,B949,'Sf routed cabinet (2)'!$G$17:$G$30)) +
(SUMIF('Df routed cabinet'!$B$17:$B$30,B949,'Df routed cabinet'!$G$17:$G$30)) +
(SUMIF('Df routed cabinet (2)'!$B$17:$B$30,B949,'Df routed cabinet (2)'!$G$17:$G$30)) +
(SUMIF('Sf acrylic cabinet'!$B$17:$B$30,B949,'Sf acrylic cabinet'!$G$17:$G$30)) +
(SUMIF('Sf acrylic cabinet (2)'!$B$17:$B$30,B949,'Sf acrylic cabinet (2)'!$G$17:$G$30)) +
(SUMIF('Economy Sf acrylic'!$B$17:$B$30,B949,'Economy Sf acrylic'!$G$17:$G$30)) +
(SUMIF('Df acrylic cabinet'!$B$17:$B$30,B949,'Df acrylic cabinet'!$G$17:$G$30)) +
(SUMIF('Df acrylic cabinet (2)'!$B$17:$B$30,B949,'Df acrylic cabinet (2)'!$G$17:$G$30)) +
(SUMIF('Sf flex cabinet'!$B$17:$B$30,B949,'Sf flex cabinet'!$G$17:$G$30)) +
(SUMIF('Sf flex cabinet (2)'!$B$17:$B$30,B949,'Sf flex cabinet (2)'!$G$17:$G$30)) +
(SUMIF('Df flex cabinet'!$B$17:$B$36,B949,'Df flex cabinet'!$G$17:$G$36)) +
(SUMIF('Df flex cabinet (2)'!$B$17:$B$36,B949,'Df flex cabinet (2)'!$G$17:$G$36)) +
(SUMIF('Pole cover'!$B$17:$B$30,B949,'Pole cover'!$G$17:$G$30)) +
(SUMIF('Pole cover (2)'!$B$17:$B$30,B949,'Pole cover (2)'!$G$17:$G$30)) +
(SUMIF('Structural Steel Fab'!$B$17:$B$29,B949,'Structural Steel Fab'!$G$17:$G$29)) +
(SUMIF(Reveal!$B$17:$B$30,B949,Reveal!$G$17:$G$30)) +
(SUMIF('Reveal (2)'!$B$17:$B$30,B949,'Reveal (2)'!$G$17:$G$30)) +
(SUMIF('Crown cove top'!$B$17:$B$30,B949,'Crown cove top'!$G$17:$G$30)) +
(SUMIF('EMC assembly'!$B$17:$B$30,B949,'EMC assembly'!$G$17:$G$30)) +
(SUMIF(Crating!$B$17:$B$29,B949,Crating!$G$17:$G$29)) +
(SUMIF('LED wiring'!$B$17:$B$30,B949,'LED wiring'!$G$17:$G$30)) +
(SUMIF('Changeable copy face'!$B$17:$B$30,B949,'Changeable copy face'!$G$17:$G$30)) +
(SUMIF('Flex face assembly'!$B$17:$B$30,B949,'Flex face assembly'!$G$17:$G$30)) +
(SUMIF('Routed face assembly'!$B$17:$B$30,B949,'Routed face assembly'!$G$17:$G$30)) +
(SUMIF('Paint calculation'!$B$17:$B$30,B949,'Paint calculation'!$G$17:$G$30)) +
(SUMIF('Trimcap letter face'!$B$17:$B$30,B949,'Trimcap letter face'!$G$17:$G$30)) +
(SUMIF('Trimcap letter face (2)'!$B$17:$B$30,B949,'Trimcap letter face (2)'!$G$17:$G$30)) +
(SUMIF('Channel letter fabrication'!$B$17:$B$30,B949,'Channel letter fabrication'!$G$17:$G$30)) +
(SUMIF('Channel letter fabrication (2)'!$B$17:$B$30,B949,'Channel letter fabrication (2)'!$G$17:$G$30))</f>
        <v>0</v>
      </c>
    </row>
    <row r="950" spans="1:10">
      <c r="A950" s="28" t="str">
        <f>[1]ODBC!$A950</f>
        <v>3/4" Trim Cap</v>
      </c>
      <c r="B950" s="29" t="str">
        <f>[1]ODBC!B950</f>
        <v>51050</v>
      </c>
      <c r="C950" s="30">
        <f>IFERROR(VLOOKUP($B950,[1]ODBC!$B:$H,2,FALSE),"")</f>
        <v>0.38</v>
      </c>
      <c r="D950" s="30">
        <f>IFERROR(VLOOKUP($B950,[1]ODBC!$B:$H,3,FALSE),"")</f>
        <v>0.68400000000000005</v>
      </c>
      <c r="E950" s="30" t="str">
        <f>IFERROR(VLOOKUP($B950,[1]ODBC!$B:$H,4,FALSE),"")</f>
        <v>FT</v>
      </c>
      <c r="F950" s="31">
        <f>IFERROR(VLOOKUP($B950,[1]ODBC!$B:$H,5,FALSE),"")</f>
        <v>44.45</v>
      </c>
      <c r="G950" s="32">
        <f>[1]ODBC!G950</f>
        <v>0</v>
      </c>
      <c r="H950" s="33">
        <f>SUM([1]ODBC!H950)</f>
        <v>0</v>
      </c>
      <c r="I950" s="41" t="str">
        <f>'Vinyl cutting'!$B$2</f>
        <v>J36938</v>
      </c>
      <c r="J950" s="42">
        <f ca="1">(SUMIF('Freeform time and material'!$B$17:$B$30,B950,'Freeform time and material'!$G$17:$G$30)) +
(SUMIF('Vinyl cutting'!$B$17:$B$30,B950,'Vinyl cutting'!$G$17:$G$30)) +
(SUMIF('Vinyl cutting (2)'!$B$17:$B$30,B950,'Vinyl cutting (2)'!$G$17:$G$30)) +
(SUMIF('Apply vinyl graphics'!$B$17:$B$30,B950,'Apply vinyl graphics'!$G$17:$G$30)) +
(SUMIF('Apply vinyl graphics (2)'!$B$17:$B$30,B950,'Apply vinyl graphics (2)'!$G$17:$G$30)) +
(SUMIF('Alum pan sign'!$B$17:$B$30,B950,'Alum pan sign'!$G$17:$G$30)) +
(SUMIF('Alum pan sign (2)'!$B$17:$B$30,B950,'Alum pan sign (2)'!$G$17:$G$30)) +
(SUMIF('Economy pan sign'!$B$17:$B$30,B950,'Economy pan sign'!$G$17:$G$30)) +
(SUMIF('Post and panel sign'!$B$17:$B$30,B950,'Post and panel sign'!$G$17:$G$30)) +
(SUMIF('Post and panel sign (2)'!$B$17:$B$30,B950,'Post and panel sign (2)'!$G$17:$G$30)) +
(SUMIF('Flat panels only'!$B$17:$B$30,B950,'Flat panels only'!$G$17:$G$30)) +
(SUMIF('Flat panels only (2)'!$B$17:$B$30,B950,'Flat panels only (2)'!$G$17:$G$30)) +
(SUMIF('Routed panel shapes'!$B$18:$B$31,B950,'Routed panel shapes'!$G$18:$G$31)) +
(SUMIF('Routed panel shapes (2)'!$B$18:$B$31,B950,'Routed panel shapes (2)'!$G$18:$G$31)) +
(SUMIF('Routed face only'!$B$17:$B$30,B950,'Routed face only'!$G$17:$G$30)) +
(SUMIF('Routed face only (2)'!$B$17:$B$30,B950,'Routed face only (2)'!$G$17:$G$30)) +
(SUMIF('Routed alum faces letters'!$B$17:$B$30,B950,'Routed alum faces letters'!$G$17:$G$30)) +
(SUMIF('Routed alum faces letters (2)'!$B$17:$B$30,B950,'Routed alum faces letters (2)'!$G$17:$G$30)) +
(SUMIF('Routed push through acrylic'!$B$17:$B$30,B950,'Routed push through acrylic'!$G$17:$G$30)) +
(SUMIF('Routed push through acrylic (2)'!$B$17:$B$30,B950,'Routed push through acrylic (2)'!$G$17:$G$30)) +
(SUMIF('Sf routed cabinet'!$B$17:$B$30,B950,'Sf routed cabinet'!$G$17:$G$30)) +
(SUMIF('Sf routed cabinet (2)'!$B$17:$B$30,B950,'Sf routed cabinet (2)'!$G$17:$G$30)) +
(SUMIF('Df routed cabinet'!$B$17:$B$30,B950,'Df routed cabinet'!$G$17:$G$30)) +
(SUMIF('Df routed cabinet (2)'!$B$17:$B$30,B950,'Df routed cabinet (2)'!$G$17:$G$30)) +
(SUMIF('Sf acrylic cabinet'!$B$17:$B$30,B950,'Sf acrylic cabinet'!$G$17:$G$30)) +
(SUMIF('Sf acrylic cabinet (2)'!$B$17:$B$30,B950,'Sf acrylic cabinet (2)'!$G$17:$G$30)) +
(SUMIF('Economy Sf acrylic'!$B$17:$B$30,B950,'Economy Sf acrylic'!$G$17:$G$30)) +
(SUMIF('Df acrylic cabinet'!$B$17:$B$30,B950,'Df acrylic cabinet'!$G$17:$G$30)) +
(SUMIF('Df acrylic cabinet (2)'!$B$17:$B$30,B950,'Df acrylic cabinet (2)'!$G$17:$G$30)) +
(SUMIF('Sf flex cabinet'!$B$17:$B$30,B950,'Sf flex cabinet'!$G$17:$G$30)) +
(SUMIF('Sf flex cabinet (2)'!$B$17:$B$30,B950,'Sf flex cabinet (2)'!$G$17:$G$30)) +
(SUMIF('Df flex cabinet'!$B$17:$B$36,B950,'Df flex cabinet'!$G$17:$G$36)) +
(SUMIF('Df flex cabinet (2)'!$B$17:$B$36,B950,'Df flex cabinet (2)'!$G$17:$G$36)) +
(SUMIF('Pole cover'!$B$17:$B$30,B950,'Pole cover'!$G$17:$G$30)) +
(SUMIF('Pole cover (2)'!$B$17:$B$30,B950,'Pole cover (2)'!$G$17:$G$30)) +
(SUMIF('Structural Steel Fab'!$B$17:$B$29,B950,'Structural Steel Fab'!$G$17:$G$29)) +
(SUMIF(Reveal!$B$17:$B$30,B950,Reveal!$G$17:$G$30)) +
(SUMIF('Reveal (2)'!$B$17:$B$30,B950,'Reveal (2)'!$G$17:$G$30)) +
(SUMIF('Crown cove top'!$B$17:$B$30,B950,'Crown cove top'!$G$17:$G$30)) +
(SUMIF('EMC assembly'!$B$17:$B$30,B950,'EMC assembly'!$G$17:$G$30)) +
(SUMIF(Crating!$B$17:$B$29,B950,Crating!$G$17:$G$29)) +
(SUMIF('LED wiring'!$B$17:$B$30,B950,'LED wiring'!$G$17:$G$30)) +
(SUMIF('Changeable copy face'!$B$17:$B$30,B950,'Changeable copy face'!$G$17:$G$30)) +
(SUMIF('Flex face assembly'!$B$17:$B$30,B950,'Flex face assembly'!$G$17:$G$30)) +
(SUMIF('Routed face assembly'!$B$17:$B$30,B950,'Routed face assembly'!$G$17:$G$30)) +
(SUMIF('Paint calculation'!$B$17:$B$30,B950,'Paint calculation'!$G$17:$G$30)) +
(SUMIF('Trimcap letter face'!$B$17:$B$30,B950,'Trimcap letter face'!$G$17:$G$30)) +
(SUMIF('Trimcap letter face (2)'!$B$17:$B$30,B950,'Trimcap letter face (2)'!$G$17:$G$30)) +
(SUMIF('Channel letter fabrication'!$B$17:$B$30,B950,'Channel letter fabrication'!$G$17:$G$30)) +
(SUMIF('Channel letter fabrication (2)'!$B$17:$B$30,B950,'Channel letter fabrication (2)'!$G$17:$G$30))</f>
        <v>0</v>
      </c>
    </row>
    <row r="951" spans="1:10">
      <c r="A951" s="28" t="str">
        <f>[1]ODBC!$A951</f>
        <v>1" Silver Trim Cap</v>
      </c>
      <c r="B951" s="29" t="str">
        <f>[1]ODBC!B951</f>
        <v>51055</v>
      </c>
      <c r="C951" s="30">
        <f>IFERROR(VLOOKUP($B951,[1]ODBC!$B:$H,2,FALSE),"")</f>
        <v>0.38100000000000001</v>
      </c>
      <c r="D951" s="30">
        <f>IFERROR(VLOOKUP($B951,[1]ODBC!$B:$H,3,FALSE),"")</f>
        <v>0.68600000000000005</v>
      </c>
      <c r="E951" s="30" t="str">
        <f>IFERROR(VLOOKUP($B951,[1]ODBC!$B:$H,4,FALSE),"")</f>
        <v>FT</v>
      </c>
      <c r="F951" s="31">
        <f>IFERROR(VLOOKUP($B951,[1]ODBC!$B:$H,5,FALSE),"")</f>
        <v>44.45</v>
      </c>
      <c r="G951" s="32">
        <f>[1]ODBC!G951</f>
        <v>0</v>
      </c>
      <c r="H951" s="33">
        <f>SUM([1]ODBC!H951)</f>
        <v>45660</v>
      </c>
      <c r="I951" s="41" t="str">
        <f>'Vinyl cutting'!$B$2</f>
        <v>J36938</v>
      </c>
      <c r="J951" s="42">
        <f ca="1">(SUMIF('Freeform time and material'!$B$17:$B$30,B951,'Freeform time and material'!$G$17:$G$30)) +
(SUMIF('Vinyl cutting'!$B$17:$B$30,B951,'Vinyl cutting'!$G$17:$G$30)) +
(SUMIF('Vinyl cutting (2)'!$B$17:$B$30,B951,'Vinyl cutting (2)'!$G$17:$G$30)) +
(SUMIF('Apply vinyl graphics'!$B$17:$B$30,B951,'Apply vinyl graphics'!$G$17:$G$30)) +
(SUMIF('Apply vinyl graphics (2)'!$B$17:$B$30,B951,'Apply vinyl graphics (2)'!$G$17:$G$30)) +
(SUMIF('Alum pan sign'!$B$17:$B$30,B951,'Alum pan sign'!$G$17:$G$30)) +
(SUMIF('Alum pan sign (2)'!$B$17:$B$30,B951,'Alum pan sign (2)'!$G$17:$G$30)) +
(SUMIF('Economy pan sign'!$B$17:$B$30,B951,'Economy pan sign'!$G$17:$G$30)) +
(SUMIF('Post and panel sign'!$B$17:$B$30,B951,'Post and panel sign'!$G$17:$G$30)) +
(SUMIF('Post and panel sign (2)'!$B$17:$B$30,B951,'Post and panel sign (2)'!$G$17:$G$30)) +
(SUMIF('Flat panels only'!$B$17:$B$30,B951,'Flat panels only'!$G$17:$G$30)) +
(SUMIF('Flat panels only (2)'!$B$17:$B$30,B951,'Flat panels only (2)'!$G$17:$G$30)) +
(SUMIF('Routed panel shapes'!$B$18:$B$31,B951,'Routed panel shapes'!$G$18:$G$31)) +
(SUMIF('Routed panel shapes (2)'!$B$18:$B$31,B951,'Routed panel shapes (2)'!$G$18:$G$31)) +
(SUMIF('Routed face only'!$B$17:$B$30,B951,'Routed face only'!$G$17:$G$30)) +
(SUMIF('Routed face only (2)'!$B$17:$B$30,B951,'Routed face only (2)'!$G$17:$G$30)) +
(SUMIF('Routed alum faces letters'!$B$17:$B$30,B951,'Routed alum faces letters'!$G$17:$G$30)) +
(SUMIF('Routed alum faces letters (2)'!$B$17:$B$30,B951,'Routed alum faces letters (2)'!$G$17:$G$30)) +
(SUMIF('Routed push through acrylic'!$B$17:$B$30,B951,'Routed push through acrylic'!$G$17:$G$30)) +
(SUMIF('Routed push through acrylic (2)'!$B$17:$B$30,B951,'Routed push through acrylic (2)'!$G$17:$G$30)) +
(SUMIF('Sf routed cabinet'!$B$17:$B$30,B951,'Sf routed cabinet'!$G$17:$G$30)) +
(SUMIF('Sf routed cabinet (2)'!$B$17:$B$30,B951,'Sf routed cabinet (2)'!$G$17:$G$30)) +
(SUMIF('Df routed cabinet'!$B$17:$B$30,B951,'Df routed cabinet'!$G$17:$G$30)) +
(SUMIF('Df routed cabinet (2)'!$B$17:$B$30,B951,'Df routed cabinet (2)'!$G$17:$G$30)) +
(SUMIF('Sf acrylic cabinet'!$B$17:$B$30,B951,'Sf acrylic cabinet'!$G$17:$G$30)) +
(SUMIF('Sf acrylic cabinet (2)'!$B$17:$B$30,B951,'Sf acrylic cabinet (2)'!$G$17:$G$30)) +
(SUMIF('Economy Sf acrylic'!$B$17:$B$30,B951,'Economy Sf acrylic'!$G$17:$G$30)) +
(SUMIF('Df acrylic cabinet'!$B$17:$B$30,B951,'Df acrylic cabinet'!$G$17:$G$30)) +
(SUMIF('Df acrylic cabinet (2)'!$B$17:$B$30,B951,'Df acrylic cabinet (2)'!$G$17:$G$30)) +
(SUMIF('Sf flex cabinet'!$B$17:$B$30,B951,'Sf flex cabinet'!$G$17:$G$30)) +
(SUMIF('Sf flex cabinet (2)'!$B$17:$B$30,B951,'Sf flex cabinet (2)'!$G$17:$G$30)) +
(SUMIF('Df flex cabinet'!$B$17:$B$36,B951,'Df flex cabinet'!$G$17:$G$36)) +
(SUMIF('Df flex cabinet (2)'!$B$17:$B$36,B951,'Df flex cabinet (2)'!$G$17:$G$36)) +
(SUMIF('Pole cover'!$B$17:$B$30,B951,'Pole cover'!$G$17:$G$30)) +
(SUMIF('Pole cover (2)'!$B$17:$B$30,B951,'Pole cover (2)'!$G$17:$G$30)) +
(SUMIF('Structural Steel Fab'!$B$17:$B$29,B951,'Structural Steel Fab'!$G$17:$G$29)) +
(SUMIF(Reveal!$B$17:$B$30,B951,Reveal!$G$17:$G$30)) +
(SUMIF('Reveal (2)'!$B$17:$B$30,B951,'Reveal (2)'!$G$17:$G$30)) +
(SUMIF('Crown cove top'!$B$17:$B$30,B951,'Crown cove top'!$G$17:$G$30)) +
(SUMIF('EMC assembly'!$B$17:$B$30,B951,'EMC assembly'!$G$17:$G$30)) +
(SUMIF(Crating!$B$17:$B$29,B951,Crating!$G$17:$G$29)) +
(SUMIF('LED wiring'!$B$17:$B$30,B951,'LED wiring'!$G$17:$G$30)) +
(SUMIF('Changeable copy face'!$B$17:$B$30,B951,'Changeable copy face'!$G$17:$G$30)) +
(SUMIF('Flex face assembly'!$B$17:$B$30,B951,'Flex face assembly'!$G$17:$G$30)) +
(SUMIF('Routed face assembly'!$B$17:$B$30,B951,'Routed face assembly'!$G$17:$G$30)) +
(SUMIF('Paint calculation'!$B$17:$B$30,B951,'Paint calculation'!$G$17:$G$30)) +
(SUMIF('Trimcap letter face'!$B$17:$B$30,B951,'Trimcap letter face'!$G$17:$G$30)) +
(SUMIF('Trimcap letter face (2)'!$B$17:$B$30,B951,'Trimcap letter face (2)'!$G$17:$G$30)) +
(SUMIF('Channel letter fabrication'!$B$17:$B$30,B951,'Channel letter fabrication'!$G$17:$G$30)) +
(SUMIF('Channel letter fabrication (2)'!$B$17:$B$30,B951,'Channel letter fabrication (2)'!$G$17:$G$30))</f>
        <v>0</v>
      </c>
    </row>
    <row r="952" spans="1:10">
      <c r="A952" s="28" t="str">
        <f>[1]ODBC!$A952</f>
        <v>1" Orange Trimcap</v>
      </c>
      <c r="B952" s="29" t="str">
        <f>[1]ODBC!B952</f>
        <v>51057</v>
      </c>
      <c r="C952" s="30">
        <f>IFERROR(VLOOKUP($B952,[1]ODBC!$B:$H,2,FALSE),"")</f>
        <v>0.35599999999999998</v>
      </c>
      <c r="D952" s="30">
        <f>IFERROR(VLOOKUP($B952,[1]ODBC!$B:$H,3,FALSE),"")</f>
        <v>0.64100000000000001</v>
      </c>
      <c r="E952" s="30" t="str">
        <f>IFERROR(VLOOKUP($B952,[1]ODBC!$B:$H,4,FALSE),"")</f>
        <v>FT</v>
      </c>
      <c r="F952" s="31">
        <f>IFERROR(VLOOKUP($B952,[1]ODBC!$B:$H,5,FALSE),"")</f>
        <v>44.45</v>
      </c>
      <c r="G952" s="32">
        <f>[1]ODBC!G952</f>
        <v>0</v>
      </c>
      <c r="H952" s="33">
        <f>SUM([1]ODBC!H952)</f>
        <v>0</v>
      </c>
      <c r="I952" s="41" t="str">
        <f>'Vinyl cutting'!$B$2</f>
        <v>J36938</v>
      </c>
      <c r="J952" s="42">
        <f ca="1">(SUMIF('Freeform time and material'!$B$17:$B$30,B952,'Freeform time and material'!$G$17:$G$30)) +
(SUMIF('Vinyl cutting'!$B$17:$B$30,B952,'Vinyl cutting'!$G$17:$G$30)) +
(SUMIF('Vinyl cutting (2)'!$B$17:$B$30,B952,'Vinyl cutting (2)'!$G$17:$G$30)) +
(SUMIF('Apply vinyl graphics'!$B$17:$B$30,B952,'Apply vinyl graphics'!$G$17:$G$30)) +
(SUMIF('Apply vinyl graphics (2)'!$B$17:$B$30,B952,'Apply vinyl graphics (2)'!$G$17:$G$30)) +
(SUMIF('Alum pan sign'!$B$17:$B$30,B952,'Alum pan sign'!$G$17:$G$30)) +
(SUMIF('Alum pan sign (2)'!$B$17:$B$30,B952,'Alum pan sign (2)'!$G$17:$G$30)) +
(SUMIF('Economy pan sign'!$B$17:$B$30,B952,'Economy pan sign'!$G$17:$G$30)) +
(SUMIF('Post and panel sign'!$B$17:$B$30,B952,'Post and panel sign'!$G$17:$G$30)) +
(SUMIF('Post and panel sign (2)'!$B$17:$B$30,B952,'Post and panel sign (2)'!$G$17:$G$30)) +
(SUMIF('Flat panels only'!$B$17:$B$30,B952,'Flat panels only'!$G$17:$G$30)) +
(SUMIF('Flat panels only (2)'!$B$17:$B$30,B952,'Flat panels only (2)'!$G$17:$G$30)) +
(SUMIF('Routed panel shapes'!$B$18:$B$31,B952,'Routed panel shapes'!$G$18:$G$31)) +
(SUMIF('Routed panel shapes (2)'!$B$18:$B$31,B952,'Routed panel shapes (2)'!$G$18:$G$31)) +
(SUMIF('Routed face only'!$B$17:$B$30,B952,'Routed face only'!$G$17:$G$30)) +
(SUMIF('Routed face only (2)'!$B$17:$B$30,B952,'Routed face only (2)'!$G$17:$G$30)) +
(SUMIF('Routed alum faces letters'!$B$17:$B$30,B952,'Routed alum faces letters'!$G$17:$G$30)) +
(SUMIF('Routed alum faces letters (2)'!$B$17:$B$30,B952,'Routed alum faces letters (2)'!$G$17:$G$30)) +
(SUMIF('Routed push through acrylic'!$B$17:$B$30,B952,'Routed push through acrylic'!$G$17:$G$30)) +
(SUMIF('Routed push through acrylic (2)'!$B$17:$B$30,B952,'Routed push through acrylic (2)'!$G$17:$G$30)) +
(SUMIF('Sf routed cabinet'!$B$17:$B$30,B952,'Sf routed cabinet'!$G$17:$G$30)) +
(SUMIF('Sf routed cabinet (2)'!$B$17:$B$30,B952,'Sf routed cabinet (2)'!$G$17:$G$30)) +
(SUMIF('Df routed cabinet'!$B$17:$B$30,B952,'Df routed cabinet'!$G$17:$G$30)) +
(SUMIF('Df routed cabinet (2)'!$B$17:$B$30,B952,'Df routed cabinet (2)'!$G$17:$G$30)) +
(SUMIF('Sf acrylic cabinet'!$B$17:$B$30,B952,'Sf acrylic cabinet'!$G$17:$G$30)) +
(SUMIF('Sf acrylic cabinet (2)'!$B$17:$B$30,B952,'Sf acrylic cabinet (2)'!$G$17:$G$30)) +
(SUMIF('Economy Sf acrylic'!$B$17:$B$30,B952,'Economy Sf acrylic'!$G$17:$G$30)) +
(SUMIF('Df acrylic cabinet'!$B$17:$B$30,B952,'Df acrylic cabinet'!$G$17:$G$30)) +
(SUMIF('Df acrylic cabinet (2)'!$B$17:$B$30,B952,'Df acrylic cabinet (2)'!$G$17:$G$30)) +
(SUMIF('Sf flex cabinet'!$B$17:$B$30,B952,'Sf flex cabinet'!$G$17:$G$30)) +
(SUMIF('Sf flex cabinet (2)'!$B$17:$B$30,B952,'Sf flex cabinet (2)'!$G$17:$G$30)) +
(SUMIF('Df flex cabinet'!$B$17:$B$36,B952,'Df flex cabinet'!$G$17:$G$36)) +
(SUMIF('Df flex cabinet (2)'!$B$17:$B$36,B952,'Df flex cabinet (2)'!$G$17:$G$36)) +
(SUMIF('Pole cover'!$B$17:$B$30,B952,'Pole cover'!$G$17:$G$30)) +
(SUMIF('Pole cover (2)'!$B$17:$B$30,B952,'Pole cover (2)'!$G$17:$G$30)) +
(SUMIF('Structural Steel Fab'!$B$17:$B$29,B952,'Structural Steel Fab'!$G$17:$G$29)) +
(SUMIF(Reveal!$B$17:$B$30,B952,Reveal!$G$17:$G$30)) +
(SUMIF('Reveal (2)'!$B$17:$B$30,B952,'Reveal (2)'!$G$17:$G$30)) +
(SUMIF('Crown cove top'!$B$17:$B$30,B952,'Crown cove top'!$G$17:$G$30)) +
(SUMIF('EMC assembly'!$B$17:$B$30,B952,'EMC assembly'!$G$17:$G$30)) +
(SUMIF(Crating!$B$17:$B$29,B952,Crating!$G$17:$G$29)) +
(SUMIF('LED wiring'!$B$17:$B$30,B952,'LED wiring'!$G$17:$G$30)) +
(SUMIF('Changeable copy face'!$B$17:$B$30,B952,'Changeable copy face'!$G$17:$G$30)) +
(SUMIF('Flex face assembly'!$B$17:$B$30,B952,'Flex face assembly'!$G$17:$G$30)) +
(SUMIF('Routed face assembly'!$B$17:$B$30,B952,'Routed face assembly'!$G$17:$G$30)) +
(SUMIF('Paint calculation'!$B$17:$B$30,B952,'Paint calculation'!$G$17:$G$30)) +
(SUMIF('Trimcap letter face'!$B$17:$B$30,B952,'Trimcap letter face'!$G$17:$G$30)) +
(SUMIF('Trimcap letter face (2)'!$B$17:$B$30,B952,'Trimcap letter face (2)'!$G$17:$G$30)) +
(SUMIF('Channel letter fabrication'!$B$17:$B$30,B952,'Channel letter fabrication'!$G$17:$G$30)) +
(SUMIF('Channel letter fabrication (2)'!$B$17:$B$30,B952,'Channel letter fabrication (2)'!$G$17:$G$30))</f>
        <v>0</v>
      </c>
    </row>
    <row r="953" spans="1:10">
      <c r="A953" s="28" t="str">
        <f>[1]ODBC!$A953</f>
        <v>1" Green Trim Cap</v>
      </c>
      <c r="B953" s="29" t="str">
        <f>[1]ODBC!B953</f>
        <v>51060</v>
      </c>
      <c r="C953" s="30">
        <f>IFERROR(VLOOKUP($B953,[1]ODBC!$B:$H,2,FALSE),"")</f>
        <v>0.371</v>
      </c>
      <c r="D953" s="30">
        <f>IFERROR(VLOOKUP($B953,[1]ODBC!$B:$H,3,FALSE),"")</f>
        <v>0.66800000000000004</v>
      </c>
      <c r="E953" s="30" t="str">
        <f>IFERROR(VLOOKUP($B953,[1]ODBC!$B:$H,4,FALSE),"")</f>
        <v>FT</v>
      </c>
      <c r="F953" s="31">
        <f>IFERROR(VLOOKUP($B953,[1]ODBC!$B:$H,5,FALSE),"")</f>
        <v>44.45</v>
      </c>
      <c r="G953" s="32">
        <f>[1]ODBC!G953</f>
        <v>0</v>
      </c>
      <c r="H953" s="33">
        <f>SUM([1]ODBC!H953)</f>
        <v>44666</v>
      </c>
      <c r="I953" s="41" t="str">
        <f>'Vinyl cutting'!$B$2</f>
        <v>J36938</v>
      </c>
      <c r="J953" s="42">
        <f ca="1">(SUMIF('Freeform time and material'!$B$17:$B$30,B953,'Freeform time and material'!$G$17:$G$30)) +
(SUMIF('Vinyl cutting'!$B$17:$B$30,B953,'Vinyl cutting'!$G$17:$G$30)) +
(SUMIF('Vinyl cutting (2)'!$B$17:$B$30,B953,'Vinyl cutting (2)'!$G$17:$G$30)) +
(SUMIF('Apply vinyl graphics'!$B$17:$B$30,B953,'Apply vinyl graphics'!$G$17:$G$30)) +
(SUMIF('Apply vinyl graphics (2)'!$B$17:$B$30,B953,'Apply vinyl graphics (2)'!$G$17:$G$30)) +
(SUMIF('Alum pan sign'!$B$17:$B$30,B953,'Alum pan sign'!$G$17:$G$30)) +
(SUMIF('Alum pan sign (2)'!$B$17:$B$30,B953,'Alum pan sign (2)'!$G$17:$G$30)) +
(SUMIF('Economy pan sign'!$B$17:$B$30,B953,'Economy pan sign'!$G$17:$G$30)) +
(SUMIF('Post and panel sign'!$B$17:$B$30,B953,'Post and panel sign'!$G$17:$G$30)) +
(SUMIF('Post and panel sign (2)'!$B$17:$B$30,B953,'Post and panel sign (2)'!$G$17:$G$30)) +
(SUMIF('Flat panels only'!$B$17:$B$30,B953,'Flat panels only'!$G$17:$G$30)) +
(SUMIF('Flat panels only (2)'!$B$17:$B$30,B953,'Flat panels only (2)'!$G$17:$G$30)) +
(SUMIF('Routed panel shapes'!$B$18:$B$31,B953,'Routed panel shapes'!$G$18:$G$31)) +
(SUMIF('Routed panel shapes (2)'!$B$18:$B$31,B953,'Routed panel shapes (2)'!$G$18:$G$31)) +
(SUMIF('Routed face only'!$B$17:$B$30,B953,'Routed face only'!$G$17:$G$30)) +
(SUMIF('Routed face only (2)'!$B$17:$B$30,B953,'Routed face only (2)'!$G$17:$G$30)) +
(SUMIF('Routed alum faces letters'!$B$17:$B$30,B953,'Routed alum faces letters'!$G$17:$G$30)) +
(SUMIF('Routed alum faces letters (2)'!$B$17:$B$30,B953,'Routed alum faces letters (2)'!$G$17:$G$30)) +
(SUMIF('Routed push through acrylic'!$B$17:$B$30,B953,'Routed push through acrylic'!$G$17:$G$30)) +
(SUMIF('Routed push through acrylic (2)'!$B$17:$B$30,B953,'Routed push through acrylic (2)'!$G$17:$G$30)) +
(SUMIF('Sf routed cabinet'!$B$17:$B$30,B953,'Sf routed cabinet'!$G$17:$G$30)) +
(SUMIF('Sf routed cabinet (2)'!$B$17:$B$30,B953,'Sf routed cabinet (2)'!$G$17:$G$30)) +
(SUMIF('Df routed cabinet'!$B$17:$B$30,B953,'Df routed cabinet'!$G$17:$G$30)) +
(SUMIF('Df routed cabinet (2)'!$B$17:$B$30,B953,'Df routed cabinet (2)'!$G$17:$G$30)) +
(SUMIF('Sf acrylic cabinet'!$B$17:$B$30,B953,'Sf acrylic cabinet'!$G$17:$G$30)) +
(SUMIF('Sf acrylic cabinet (2)'!$B$17:$B$30,B953,'Sf acrylic cabinet (2)'!$G$17:$G$30)) +
(SUMIF('Economy Sf acrylic'!$B$17:$B$30,B953,'Economy Sf acrylic'!$G$17:$G$30)) +
(SUMIF('Df acrylic cabinet'!$B$17:$B$30,B953,'Df acrylic cabinet'!$G$17:$G$30)) +
(SUMIF('Df acrylic cabinet (2)'!$B$17:$B$30,B953,'Df acrylic cabinet (2)'!$G$17:$G$30)) +
(SUMIF('Sf flex cabinet'!$B$17:$B$30,B953,'Sf flex cabinet'!$G$17:$G$30)) +
(SUMIF('Sf flex cabinet (2)'!$B$17:$B$30,B953,'Sf flex cabinet (2)'!$G$17:$G$30)) +
(SUMIF('Df flex cabinet'!$B$17:$B$36,B953,'Df flex cabinet'!$G$17:$G$36)) +
(SUMIF('Df flex cabinet (2)'!$B$17:$B$36,B953,'Df flex cabinet (2)'!$G$17:$G$36)) +
(SUMIF('Pole cover'!$B$17:$B$30,B953,'Pole cover'!$G$17:$G$30)) +
(SUMIF('Pole cover (2)'!$B$17:$B$30,B953,'Pole cover (2)'!$G$17:$G$30)) +
(SUMIF('Structural Steel Fab'!$B$17:$B$29,B953,'Structural Steel Fab'!$G$17:$G$29)) +
(SUMIF(Reveal!$B$17:$B$30,B953,Reveal!$G$17:$G$30)) +
(SUMIF('Reveal (2)'!$B$17:$B$30,B953,'Reveal (2)'!$G$17:$G$30)) +
(SUMIF('Crown cove top'!$B$17:$B$30,B953,'Crown cove top'!$G$17:$G$30)) +
(SUMIF('EMC assembly'!$B$17:$B$30,B953,'EMC assembly'!$G$17:$G$30)) +
(SUMIF(Crating!$B$17:$B$29,B953,Crating!$G$17:$G$29)) +
(SUMIF('LED wiring'!$B$17:$B$30,B953,'LED wiring'!$G$17:$G$30)) +
(SUMIF('Changeable copy face'!$B$17:$B$30,B953,'Changeable copy face'!$G$17:$G$30)) +
(SUMIF('Flex face assembly'!$B$17:$B$30,B953,'Flex face assembly'!$G$17:$G$30)) +
(SUMIF('Routed face assembly'!$B$17:$B$30,B953,'Routed face assembly'!$G$17:$G$30)) +
(SUMIF('Paint calculation'!$B$17:$B$30,B953,'Paint calculation'!$G$17:$G$30)) +
(SUMIF('Trimcap letter face'!$B$17:$B$30,B953,'Trimcap letter face'!$G$17:$G$30)) +
(SUMIF('Trimcap letter face (2)'!$B$17:$B$30,B953,'Trimcap letter face (2)'!$G$17:$G$30)) +
(SUMIF('Channel letter fabrication'!$B$17:$B$30,B953,'Channel letter fabrication'!$G$17:$G$30)) +
(SUMIF('Channel letter fabrication (2)'!$B$17:$B$30,B953,'Channel letter fabrication (2)'!$G$17:$G$30))</f>
        <v>0</v>
      </c>
    </row>
    <row r="954" spans="1:10">
      <c r="A954" s="28" t="str">
        <f>[1]ODBC!$A954</f>
        <v>1" Teal Trim Cap</v>
      </c>
      <c r="B954" s="29" t="str">
        <f>[1]ODBC!B954</f>
        <v>51065</v>
      </c>
      <c r="C954" s="30">
        <f>IFERROR(VLOOKUP($B954,[1]ODBC!$B:$H,2,FALSE),"")</f>
        <v>0.35599999999999998</v>
      </c>
      <c r="D954" s="30">
        <f>IFERROR(VLOOKUP($B954,[1]ODBC!$B:$H,3,FALSE),"")</f>
        <v>0.64100000000000001</v>
      </c>
      <c r="E954" s="30" t="str">
        <f>IFERROR(VLOOKUP($B954,[1]ODBC!$B:$H,4,FALSE),"")</f>
        <v>FT</v>
      </c>
      <c r="F954" s="31">
        <f>IFERROR(VLOOKUP($B954,[1]ODBC!$B:$H,5,FALSE),"")</f>
        <v>44.45</v>
      </c>
      <c r="G954" s="32">
        <f>[1]ODBC!G954</f>
        <v>0</v>
      </c>
      <c r="H954" s="33">
        <f>SUM([1]ODBC!H954)</f>
        <v>45391</v>
      </c>
      <c r="I954" s="41" t="str">
        <f>'Vinyl cutting'!$B$2</f>
        <v>J36938</v>
      </c>
      <c r="J954" s="42">
        <f ca="1">(SUMIF('Freeform time and material'!$B$17:$B$30,B954,'Freeform time and material'!$G$17:$G$30)) +
(SUMIF('Vinyl cutting'!$B$17:$B$30,B954,'Vinyl cutting'!$G$17:$G$30)) +
(SUMIF('Vinyl cutting (2)'!$B$17:$B$30,B954,'Vinyl cutting (2)'!$G$17:$G$30)) +
(SUMIF('Apply vinyl graphics'!$B$17:$B$30,B954,'Apply vinyl graphics'!$G$17:$G$30)) +
(SUMIF('Apply vinyl graphics (2)'!$B$17:$B$30,B954,'Apply vinyl graphics (2)'!$G$17:$G$30)) +
(SUMIF('Alum pan sign'!$B$17:$B$30,B954,'Alum pan sign'!$G$17:$G$30)) +
(SUMIF('Alum pan sign (2)'!$B$17:$B$30,B954,'Alum pan sign (2)'!$G$17:$G$30)) +
(SUMIF('Economy pan sign'!$B$17:$B$30,B954,'Economy pan sign'!$G$17:$G$30)) +
(SUMIF('Post and panel sign'!$B$17:$B$30,B954,'Post and panel sign'!$G$17:$G$30)) +
(SUMIF('Post and panel sign (2)'!$B$17:$B$30,B954,'Post and panel sign (2)'!$G$17:$G$30)) +
(SUMIF('Flat panels only'!$B$17:$B$30,B954,'Flat panels only'!$G$17:$G$30)) +
(SUMIF('Flat panels only (2)'!$B$17:$B$30,B954,'Flat panels only (2)'!$G$17:$G$30)) +
(SUMIF('Routed panel shapes'!$B$18:$B$31,B954,'Routed panel shapes'!$G$18:$G$31)) +
(SUMIF('Routed panel shapes (2)'!$B$18:$B$31,B954,'Routed panel shapes (2)'!$G$18:$G$31)) +
(SUMIF('Routed face only'!$B$17:$B$30,B954,'Routed face only'!$G$17:$G$30)) +
(SUMIF('Routed face only (2)'!$B$17:$B$30,B954,'Routed face only (2)'!$G$17:$G$30)) +
(SUMIF('Routed alum faces letters'!$B$17:$B$30,B954,'Routed alum faces letters'!$G$17:$G$30)) +
(SUMIF('Routed alum faces letters (2)'!$B$17:$B$30,B954,'Routed alum faces letters (2)'!$G$17:$G$30)) +
(SUMIF('Routed push through acrylic'!$B$17:$B$30,B954,'Routed push through acrylic'!$G$17:$G$30)) +
(SUMIF('Routed push through acrylic (2)'!$B$17:$B$30,B954,'Routed push through acrylic (2)'!$G$17:$G$30)) +
(SUMIF('Sf routed cabinet'!$B$17:$B$30,B954,'Sf routed cabinet'!$G$17:$G$30)) +
(SUMIF('Sf routed cabinet (2)'!$B$17:$B$30,B954,'Sf routed cabinet (2)'!$G$17:$G$30)) +
(SUMIF('Df routed cabinet'!$B$17:$B$30,B954,'Df routed cabinet'!$G$17:$G$30)) +
(SUMIF('Df routed cabinet (2)'!$B$17:$B$30,B954,'Df routed cabinet (2)'!$G$17:$G$30)) +
(SUMIF('Sf acrylic cabinet'!$B$17:$B$30,B954,'Sf acrylic cabinet'!$G$17:$G$30)) +
(SUMIF('Sf acrylic cabinet (2)'!$B$17:$B$30,B954,'Sf acrylic cabinet (2)'!$G$17:$G$30)) +
(SUMIF('Economy Sf acrylic'!$B$17:$B$30,B954,'Economy Sf acrylic'!$G$17:$G$30)) +
(SUMIF('Df acrylic cabinet'!$B$17:$B$30,B954,'Df acrylic cabinet'!$G$17:$G$30)) +
(SUMIF('Df acrylic cabinet (2)'!$B$17:$B$30,B954,'Df acrylic cabinet (2)'!$G$17:$G$30)) +
(SUMIF('Sf flex cabinet'!$B$17:$B$30,B954,'Sf flex cabinet'!$G$17:$G$30)) +
(SUMIF('Sf flex cabinet (2)'!$B$17:$B$30,B954,'Sf flex cabinet (2)'!$G$17:$G$30)) +
(SUMIF('Df flex cabinet'!$B$17:$B$36,B954,'Df flex cabinet'!$G$17:$G$36)) +
(SUMIF('Df flex cabinet (2)'!$B$17:$B$36,B954,'Df flex cabinet (2)'!$G$17:$G$36)) +
(SUMIF('Pole cover'!$B$17:$B$30,B954,'Pole cover'!$G$17:$G$30)) +
(SUMIF('Pole cover (2)'!$B$17:$B$30,B954,'Pole cover (2)'!$G$17:$G$30)) +
(SUMIF('Structural Steel Fab'!$B$17:$B$29,B954,'Structural Steel Fab'!$G$17:$G$29)) +
(SUMIF(Reveal!$B$17:$B$30,B954,Reveal!$G$17:$G$30)) +
(SUMIF('Reveal (2)'!$B$17:$B$30,B954,'Reveal (2)'!$G$17:$G$30)) +
(SUMIF('Crown cove top'!$B$17:$B$30,B954,'Crown cove top'!$G$17:$G$30)) +
(SUMIF('EMC assembly'!$B$17:$B$30,B954,'EMC assembly'!$G$17:$G$30)) +
(SUMIF(Crating!$B$17:$B$29,B954,Crating!$G$17:$G$29)) +
(SUMIF('LED wiring'!$B$17:$B$30,B954,'LED wiring'!$G$17:$G$30)) +
(SUMIF('Changeable copy face'!$B$17:$B$30,B954,'Changeable copy face'!$G$17:$G$30)) +
(SUMIF('Flex face assembly'!$B$17:$B$30,B954,'Flex face assembly'!$G$17:$G$30)) +
(SUMIF('Routed face assembly'!$B$17:$B$30,B954,'Routed face assembly'!$G$17:$G$30)) +
(SUMIF('Paint calculation'!$B$17:$B$30,B954,'Paint calculation'!$G$17:$G$30)) +
(SUMIF('Trimcap letter face'!$B$17:$B$30,B954,'Trimcap letter face'!$G$17:$G$30)) +
(SUMIF('Trimcap letter face (2)'!$B$17:$B$30,B954,'Trimcap letter face (2)'!$G$17:$G$30)) +
(SUMIF('Channel letter fabrication'!$B$17:$B$30,B954,'Channel letter fabrication'!$G$17:$G$30)) +
(SUMIF('Channel letter fabrication (2)'!$B$17:$B$30,B954,'Channel letter fabrication (2)'!$G$17:$G$30))</f>
        <v>0</v>
      </c>
    </row>
    <row r="955" spans="1:10">
      <c r="A955" s="28" t="str">
        <f>[1]ODBC!$A955</f>
        <v>1" Yellow Trim Cap (150' Roll)</v>
      </c>
      <c r="B955" s="29" t="str">
        <f>[1]ODBC!B955</f>
        <v>51070</v>
      </c>
      <c r="C955" s="30">
        <f>IFERROR(VLOOKUP($B955,[1]ODBC!$B:$H,2,FALSE),"")</f>
        <v>0.35599999999999998</v>
      </c>
      <c r="D955" s="30">
        <f>IFERROR(VLOOKUP($B955,[1]ODBC!$B:$H,3,FALSE),"")</f>
        <v>0.64100000000000001</v>
      </c>
      <c r="E955" s="30" t="str">
        <f>IFERROR(VLOOKUP($B955,[1]ODBC!$B:$H,4,FALSE),"")</f>
        <v>FT</v>
      </c>
      <c r="F955" s="31">
        <f>IFERROR(VLOOKUP($B955,[1]ODBC!$B:$H,5,FALSE),"")</f>
        <v>44.45</v>
      </c>
      <c r="G955" s="32">
        <f>[1]ODBC!G955</f>
        <v>0</v>
      </c>
      <c r="H955" s="33">
        <f>SUM([1]ODBC!H955)</f>
        <v>0</v>
      </c>
      <c r="I955" s="41" t="str">
        <f>'Vinyl cutting'!$B$2</f>
        <v>J36938</v>
      </c>
      <c r="J955" s="42">
        <f ca="1">(SUMIF('Freeform time and material'!$B$17:$B$30,B955,'Freeform time and material'!$G$17:$G$30)) +
(SUMIF('Vinyl cutting'!$B$17:$B$30,B955,'Vinyl cutting'!$G$17:$G$30)) +
(SUMIF('Vinyl cutting (2)'!$B$17:$B$30,B955,'Vinyl cutting (2)'!$G$17:$G$30)) +
(SUMIF('Apply vinyl graphics'!$B$17:$B$30,B955,'Apply vinyl graphics'!$G$17:$G$30)) +
(SUMIF('Apply vinyl graphics (2)'!$B$17:$B$30,B955,'Apply vinyl graphics (2)'!$G$17:$G$30)) +
(SUMIF('Alum pan sign'!$B$17:$B$30,B955,'Alum pan sign'!$G$17:$G$30)) +
(SUMIF('Alum pan sign (2)'!$B$17:$B$30,B955,'Alum pan sign (2)'!$G$17:$G$30)) +
(SUMIF('Economy pan sign'!$B$17:$B$30,B955,'Economy pan sign'!$G$17:$G$30)) +
(SUMIF('Post and panel sign'!$B$17:$B$30,B955,'Post and panel sign'!$G$17:$G$30)) +
(SUMIF('Post and panel sign (2)'!$B$17:$B$30,B955,'Post and panel sign (2)'!$G$17:$G$30)) +
(SUMIF('Flat panels only'!$B$17:$B$30,B955,'Flat panels only'!$G$17:$G$30)) +
(SUMIF('Flat panels only (2)'!$B$17:$B$30,B955,'Flat panels only (2)'!$G$17:$G$30)) +
(SUMIF('Routed panel shapes'!$B$18:$B$31,B955,'Routed panel shapes'!$G$18:$G$31)) +
(SUMIF('Routed panel shapes (2)'!$B$18:$B$31,B955,'Routed panel shapes (2)'!$G$18:$G$31)) +
(SUMIF('Routed face only'!$B$17:$B$30,B955,'Routed face only'!$G$17:$G$30)) +
(SUMIF('Routed face only (2)'!$B$17:$B$30,B955,'Routed face only (2)'!$G$17:$G$30)) +
(SUMIF('Routed alum faces letters'!$B$17:$B$30,B955,'Routed alum faces letters'!$G$17:$G$30)) +
(SUMIF('Routed alum faces letters (2)'!$B$17:$B$30,B955,'Routed alum faces letters (2)'!$G$17:$G$30)) +
(SUMIF('Routed push through acrylic'!$B$17:$B$30,B955,'Routed push through acrylic'!$G$17:$G$30)) +
(SUMIF('Routed push through acrylic (2)'!$B$17:$B$30,B955,'Routed push through acrylic (2)'!$G$17:$G$30)) +
(SUMIF('Sf routed cabinet'!$B$17:$B$30,B955,'Sf routed cabinet'!$G$17:$G$30)) +
(SUMIF('Sf routed cabinet (2)'!$B$17:$B$30,B955,'Sf routed cabinet (2)'!$G$17:$G$30)) +
(SUMIF('Df routed cabinet'!$B$17:$B$30,B955,'Df routed cabinet'!$G$17:$G$30)) +
(SUMIF('Df routed cabinet (2)'!$B$17:$B$30,B955,'Df routed cabinet (2)'!$G$17:$G$30)) +
(SUMIF('Sf acrylic cabinet'!$B$17:$B$30,B955,'Sf acrylic cabinet'!$G$17:$G$30)) +
(SUMIF('Sf acrylic cabinet (2)'!$B$17:$B$30,B955,'Sf acrylic cabinet (2)'!$G$17:$G$30)) +
(SUMIF('Economy Sf acrylic'!$B$17:$B$30,B955,'Economy Sf acrylic'!$G$17:$G$30)) +
(SUMIF('Df acrylic cabinet'!$B$17:$B$30,B955,'Df acrylic cabinet'!$G$17:$G$30)) +
(SUMIF('Df acrylic cabinet (2)'!$B$17:$B$30,B955,'Df acrylic cabinet (2)'!$G$17:$G$30)) +
(SUMIF('Sf flex cabinet'!$B$17:$B$30,B955,'Sf flex cabinet'!$G$17:$G$30)) +
(SUMIF('Sf flex cabinet (2)'!$B$17:$B$30,B955,'Sf flex cabinet (2)'!$G$17:$G$30)) +
(SUMIF('Df flex cabinet'!$B$17:$B$36,B955,'Df flex cabinet'!$G$17:$G$36)) +
(SUMIF('Df flex cabinet (2)'!$B$17:$B$36,B955,'Df flex cabinet (2)'!$G$17:$G$36)) +
(SUMIF('Pole cover'!$B$17:$B$30,B955,'Pole cover'!$G$17:$G$30)) +
(SUMIF('Pole cover (2)'!$B$17:$B$30,B955,'Pole cover (2)'!$G$17:$G$30)) +
(SUMIF('Structural Steel Fab'!$B$17:$B$29,B955,'Structural Steel Fab'!$G$17:$G$29)) +
(SUMIF(Reveal!$B$17:$B$30,B955,Reveal!$G$17:$G$30)) +
(SUMIF('Reveal (2)'!$B$17:$B$30,B955,'Reveal (2)'!$G$17:$G$30)) +
(SUMIF('Crown cove top'!$B$17:$B$30,B955,'Crown cove top'!$G$17:$G$30)) +
(SUMIF('EMC assembly'!$B$17:$B$30,B955,'EMC assembly'!$G$17:$G$30)) +
(SUMIF(Crating!$B$17:$B$29,B955,Crating!$G$17:$G$29)) +
(SUMIF('LED wiring'!$B$17:$B$30,B955,'LED wiring'!$G$17:$G$30)) +
(SUMIF('Changeable copy face'!$B$17:$B$30,B955,'Changeable copy face'!$G$17:$G$30)) +
(SUMIF('Flex face assembly'!$B$17:$B$30,B955,'Flex face assembly'!$G$17:$G$30)) +
(SUMIF('Routed face assembly'!$B$17:$B$30,B955,'Routed face assembly'!$G$17:$G$30)) +
(SUMIF('Paint calculation'!$B$17:$B$30,B955,'Paint calculation'!$G$17:$G$30)) +
(SUMIF('Trimcap letter face'!$B$17:$B$30,B955,'Trimcap letter face'!$G$17:$G$30)) +
(SUMIF('Trimcap letter face (2)'!$B$17:$B$30,B955,'Trimcap letter face (2)'!$G$17:$G$30)) +
(SUMIF('Channel letter fabrication'!$B$17:$B$30,B955,'Channel letter fabrication'!$G$17:$G$30)) +
(SUMIF('Channel letter fabrication (2)'!$B$17:$B$30,B955,'Channel letter fabrication (2)'!$G$17:$G$30))</f>
        <v>0</v>
      </c>
    </row>
    <row r="956" spans="1:10">
      <c r="A956" s="28" t="str">
        <f>[1]ODBC!$A956</f>
        <v>1" White Trim Cap (150' Roll)</v>
      </c>
      <c r="B956" s="29" t="str">
        <f>[1]ODBC!B956</f>
        <v>51075</v>
      </c>
      <c r="C956" s="30">
        <f>IFERROR(VLOOKUP($B956,[1]ODBC!$B:$H,2,FALSE),"")</f>
        <v>0.39800000000000002</v>
      </c>
      <c r="D956" s="30">
        <f>IFERROR(VLOOKUP($B956,[1]ODBC!$B:$H,3,FALSE),"")</f>
        <v>0.71599999999999997</v>
      </c>
      <c r="E956" s="30" t="str">
        <f>IFERROR(VLOOKUP($B956,[1]ODBC!$B:$H,4,FALSE),"")</f>
        <v>FT</v>
      </c>
      <c r="F956" s="31">
        <f>IFERROR(VLOOKUP($B956,[1]ODBC!$B:$H,5,FALSE),"")</f>
        <v>44.45</v>
      </c>
      <c r="G956" s="32">
        <f>[1]ODBC!G956</f>
        <v>0</v>
      </c>
      <c r="H956" s="33">
        <f>SUM([1]ODBC!H956)</f>
        <v>46066</v>
      </c>
      <c r="I956" s="41" t="str">
        <f>'Vinyl cutting'!$B$2</f>
        <v>J36938</v>
      </c>
      <c r="J956" s="42">
        <f ca="1">(SUMIF('Freeform time and material'!$B$17:$B$30,B956,'Freeform time and material'!$G$17:$G$30)) +
(SUMIF('Vinyl cutting'!$B$17:$B$30,B956,'Vinyl cutting'!$G$17:$G$30)) +
(SUMIF('Vinyl cutting (2)'!$B$17:$B$30,B956,'Vinyl cutting (2)'!$G$17:$G$30)) +
(SUMIF('Apply vinyl graphics'!$B$17:$B$30,B956,'Apply vinyl graphics'!$G$17:$G$30)) +
(SUMIF('Apply vinyl graphics (2)'!$B$17:$B$30,B956,'Apply vinyl graphics (2)'!$G$17:$G$30)) +
(SUMIF('Alum pan sign'!$B$17:$B$30,B956,'Alum pan sign'!$G$17:$G$30)) +
(SUMIF('Alum pan sign (2)'!$B$17:$B$30,B956,'Alum pan sign (2)'!$G$17:$G$30)) +
(SUMIF('Economy pan sign'!$B$17:$B$30,B956,'Economy pan sign'!$G$17:$G$30)) +
(SUMIF('Post and panel sign'!$B$17:$B$30,B956,'Post and panel sign'!$G$17:$G$30)) +
(SUMIF('Post and panel sign (2)'!$B$17:$B$30,B956,'Post and panel sign (2)'!$G$17:$G$30)) +
(SUMIF('Flat panels only'!$B$17:$B$30,B956,'Flat panels only'!$G$17:$G$30)) +
(SUMIF('Flat panels only (2)'!$B$17:$B$30,B956,'Flat panels only (2)'!$G$17:$G$30)) +
(SUMIF('Routed panel shapes'!$B$18:$B$31,B956,'Routed panel shapes'!$G$18:$G$31)) +
(SUMIF('Routed panel shapes (2)'!$B$18:$B$31,B956,'Routed panel shapes (2)'!$G$18:$G$31)) +
(SUMIF('Routed face only'!$B$17:$B$30,B956,'Routed face only'!$G$17:$G$30)) +
(SUMIF('Routed face only (2)'!$B$17:$B$30,B956,'Routed face only (2)'!$G$17:$G$30)) +
(SUMIF('Routed alum faces letters'!$B$17:$B$30,B956,'Routed alum faces letters'!$G$17:$G$30)) +
(SUMIF('Routed alum faces letters (2)'!$B$17:$B$30,B956,'Routed alum faces letters (2)'!$G$17:$G$30)) +
(SUMIF('Routed push through acrylic'!$B$17:$B$30,B956,'Routed push through acrylic'!$G$17:$G$30)) +
(SUMIF('Routed push through acrylic (2)'!$B$17:$B$30,B956,'Routed push through acrylic (2)'!$G$17:$G$30)) +
(SUMIF('Sf routed cabinet'!$B$17:$B$30,B956,'Sf routed cabinet'!$G$17:$G$30)) +
(SUMIF('Sf routed cabinet (2)'!$B$17:$B$30,B956,'Sf routed cabinet (2)'!$G$17:$G$30)) +
(SUMIF('Df routed cabinet'!$B$17:$B$30,B956,'Df routed cabinet'!$G$17:$G$30)) +
(SUMIF('Df routed cabinet (2)'!$B$17:$B$30,B956,'Df routed cabinet (2)'!$G$17:$G$30)) +
(SUMIF('Sf acrylic cabinet'!$B$17:$B$30,B956,'Sf acrylic cabinet'!$G$17:$G$30)) +
(SUMIF('Sf acrylic cabinet (2)'!$B$17:$B$30,B956,'Sf acrylic cabinet (2)'!$G$17:$G$30)) +
(SUMIF('Economy Sf acrylic'!$B$17:$B$30,B956,'Economy Sf acrylic'!$G$17:$G$30)) +
(SUMIF('Df acrylic cabinet'!$B$17:$B$30,B956,'Df acrylic cabinet'!$G$17:$G$30)) +
(SUMIF('Df acrylic cabinet (2)'!$B$17:$B$30,B956,'Df acrylic cabinet (2)'!$G$17:$G$30)) +
(SUMIF('Sf flex cabinet'!$B$17:$B$30,B956,'Sf flex cabinet'!$G$17:$G$30)) +
(SUMIF('Sf flex cabinet (2)'!$B$17:$B$30,B956,'Sf flex cabinet (2)'!$G$17:$G$30)) +
(SUMIF('Df flex cabinet'!$B$17:$B$36,B956,'Df flex cabinet'!$G$17:$G$36)) +
(SUMIF('Df flex cabinet (2)'!$B$17:$B$36,B956,'Df flex cabinet (2)'!$G$17:$G$36)) +
(SUMIF('Pole cover'!$B$17:$B$30,B956,'Pole cover'!$G$17:$G$30)) +
(SUMIF('Pole cover (2)'!$B$17:$B$30,B956,'Pole cover (2)'!$G$17:$G$30)) +
(SUMIF('Structural Steel Fab'!$B$17:$B$29,B956,'Structural Steel Fab'!$G$17:$G$29)) +
(SUMIF(Reveal!$B$17:$B$30,B956,Reveal!$G$17:$G$30)) +
(SUMIF('Reveal (2)'!$B$17:$B$30,B956,'Reveal (2)'!$G$17:$G$30)) +
(SUMIF('Crown cove top'!$B$17:$B$30,B956,'Crown cove top'!$G$17:$G$30)) +
(SUMIF('EMC assembly'!$B$17:$B$30,B956,'EMC assembly'!$G$17:$G$30)) +
(SUMIF(Crating!$B$17:$B$29,B956,Crating!$G$17:$G$29)) +
(SUMIF('LED wiring'!$B$17:$B$30,B956,'LED wiring'!$G$17:$G$30)) +
(SUMIF('Changeable copy face'!$B$17:$B$30,B956,'Changeable copy face'!$G$17:$G$30)) +
(SUMIF('Flex face assembly'!$B$17:$B$30,B956,'Flex face assembly'!$G$17:$G$30)) +
(SUMIF('Routed face assembly'!$B$17:$B$30,B956,'Routed face assembly'!$G$17:$G$30)) +
(SUMIF('Paint calculation'!$B$17:$B$30,B956,'Paint calculation'!$G$17:$G$30)) +
(SUMIF('Trimcap letter face'!$B$17:$B$30,B956,'Trimcap letter face'!$G$17:$G$30)) +
(SUMIF('Trimcap letter face (2)'!$B$17:$B$30,B956,'Trimcap letter face (2)'!$G$17:$G$30)) +
(SUMIF('Channel letter fabrication'!$B$17:$B$30,B956,'Channel letter fabrication'!$G$17:$G$30)) +
(SUMIF('Channel letter fabrication (2)'!$B$17:$B$30,B956,'Channel letter fabrication (2)'!$G$17:$G$30))</f>
        <v>0</v>
      </c>
    </row>
    <row r="957" spans="1:10">
      <c r="A957" s="28" t="str">
        <f>[1]ODBC!$A957</f>
        <v>1" Black Trim Cap</v>
      </c>
      <c r="B957" s="29" t="str">
        <f>[1]ODBC!B957</f>
        <v>51080</v>
      </c>
      <c r="C957" s="30">
        <f>IFERROR(VLOOKUP($B957,[1]ODBC!$B:$H,2,FALSE),"")</f>
        <v>0.42599999999999999</v>
      </c>
      <c r="D957" s="30">
        <f>IFERROR(VLOOKUP($B957,[1]ODBC!$B:$H,3,FALSE),"")</f>
        <v>0.76700000000000002</v>
      </c>
      <c r="E957" s="30" t="str">
        <f>IFERROR(VLOOKUP($B957,[1]ODBC!$B:$H,4,FALSE),"")</f>
        <v>FT</v>
      </c>
      <c r="F957" s="31">
        <f>IFERROR(VLOOKUP($B957,[1]ODBC!$B:$H,5,FALSE),"")</f>
        <v>44.45</v>
      </c>
      <c r="G957" s="32">
        <f>[1]ODBC!G957</f>
        <v>0</v>
      </c>
      <c r="H957" s="33">
        <f>SUM([1]ODBC!H957)</f>
        <v>46030</v>
      </c>
      <c r="I957" s="41" t="str">
        <f>'Vinyl cutting'!$B$2</f>
        <v>J36938</v>
      </c>
      <c r="J957" s="42">
        <f ca="1">(SUMIF('Freeform time and material'!$B$17:$B$30,B957,'Freeform time and material'!$G$17:$G$30)) +
(SUMIF('Vinyl cutting'!$B$17:$B$30,B957,'Vinyl cutting'!$G$17:$G$30)) +
(SUMIF('Vinyl cutting (2)'!$B$17:$B$30,B957,'Vinyl cutting (2)'!$G$17:$G$30)) +
(SUMIF('Apply vinyl graphics'!$B$17:$B$30,B957,'Apply vinyl graphics'!$G$17:$G$30)) +
(SUMIF('Apply vinyl graphics (2)'!$B$17:$B$30,B957,'Apply vinyl graphics (2)'!$G$17:$G$30)) +
(SUMIF('Alum pan sign'!$B$17:$B$30,B957,'Alum pan sign'!$G$17:$G$30)) +
(SUMIF('Alum pan sign (2)'!$B$17:$B$30,B957,'Alum pan sign (2)'!$G$17:$G$30)) +
(SUMIF('Economy pan sign'!$B$17:$B$30,B957,'Economy pan sign'!$G$17:$G$30)) +
(SUMIF('Post and panel sign'!$B$17:$B$30,B957,'Post and panel sign'!$G$17:$G$30)) +
(SUMIF('Post and panel sign (2)'!$B$17:$B$30,B957,'Post and panel sign (2)'!$G$17:$G$30)) +
(SUMIF('Flat panels only'!$B$17:$B$30,B957,'Flat panels only'!$G$17:$G$30)) +
(SUMIF('Flat panels only (2)'!$B$17:$B$30,B957,'Flat panels only (2)'!$G$17:$G$30)) +
(SUMIF('Routed panel shapes'!$B$18:$B$31,B957,'Routed panel shapes'!$G$18:$G$31)) +
(SUMIF('Routed panel shapes (2)'!$B$18:$B$31,B957,'Routed panel shapes (2)'!$G$18:$G$31)) +
(SUMIF('Routed face only'!$B$17:$B$30,B957,'Routed face only'!$G$17:$G$30)) +
(SUMIF('Routed face only (2)'!$B$17:$B$30,B957,'Routed face only (2)'!$G$17:$G$30)) +
(SUMIF('Routed alum faces letters'!$B$17:$B$30,B957,'Routed alum faces letters'!$G$17:$G$30)) +
(SUMIF('Routed alum faces letters (2)'!$B$17:$B$30,B957,'Routed alum faces letters (2)'!$G$17:$G$30)) +
(SUMIF('Routed push through acrylic'!$B$17:$B$30,B957,'Routed push through acrylic'!$G$17:$G$30)) +
(SUMIF('Routed push through acrylic (2)'!$B$17:$B$30,B957,'Routed push through acrylic (2)'!$G$17:$G$30)) +
(SUMIF('Sf routed cabinet'!$B$17:$B$30,B957,'Sf routed cabinet'!$G$17:$G$30)) +
(SUMIF('Sf routed cabinet (2)'!$B$17:$B$30,B957,'Sf routed cabinet (2)'!$G$17:$G$30)) +
(SUMIF('Df routed cabinet'!$B$17:$B$30,B957,'Df routed cabinet'!$G$17:$G$30)) +
(SUMIF('Df routed cabinet (2)'!$B$17:$B$30,B957,'Df routed cabinet (2)'!$G$17:$G$30)) +
(SUMIF('Sf acrylic cabinet'!$B$17:$B$30,B957,'Sf acrylic cabinet'!$G$17:$G$30)) +
(SUMIF('Sf acrylic cabinet (2)'!$B$17:$B$30,B957,'Sf acrylic cabinet (2)'!$G$17:$G$30)) +
(SUMIF('Economy Sf acrylic'!$B$17:$B$30,B957,'Economy Sf acrylic'!$G$17:$G$30)) +
(SUMIF('Df acrylic cabinet'!$B$17:$B$30,B957,'Df acrylic cabinet'!$G$17:$G$30)) +
(SUMIF('Df acrylic cabinet (2)'!$B$17:$B$30,B957,'Df acrylic cabinet (2)'!$G$17:$G$30)) +
(SUMIF('Sf flex cabinet'!$B$17:$B$30,B957,'Sf flex cabinet'!$G$17:$G$30)) +
(SUMIF('Sf flex cabinet (2)'!$B$17:$B$30,B957,'Sf flex cabinet (2)'!$G$17:$G$30)) +
(SUMIF('Df flex cabinet'!$B$17:$B$36,B957,'Df flex cabinet'!$G$17:$G$36)) +
(SUMIF('Df flex cabinet (2)'!$B$17:$B$36,B957,'Df flex cabinet (2)'!$G$17:$G$36)) +
(SUMIF('Pole cover'!$B$17:$B$30,B957,'Pole cover'!$G$17:$G$30)) +
(SUMIF('Pole cover (2)'!$B$17:$B$30,B957,'Pole cover (2)'!$G$17:$G$30)) +
(SUMIF('Structural Steel Fab'!$B$17:$B$29,B957,'Structural Steel Fab'!$G$17:$G$29)) +
(SUMIF(Reveal!$B$17:$B$30,B957,Reveal!$G$17:$G$30)) +
(SUMIF('Reveal (2)'!$B$17:$B$30,B957,'Reveal (2)'!$G$17:$G$30)) +
(SUMIF('Crown cove top'!$B$17:$B$30,B957,'Crown cove top'!$G$17:$G$30)) +
(SUMIF('EMC assembly'!$B$17:$B$30,B957,'EMC assembly'!$G$17:$G$30)) +
(SUMIF(Crating!$B$17:$B$29,B957,Crating!$G$17:$G$29)) +
(SUMIF('LED wiring'!$B$17:$B$30,B957,'LED wiring'!$G$17:$G$30)) +
(SUMIF('Changeable copy face'!$B$17:$B$30,B957,'Changeable copy face'!$G$17:$G$30)) +
(SUMIF('Flex face assembly'!$B$17:$B$30,B957,'Flex face assembly'!$G$17:$G$30)) +
(SUMIF('Routed face assembly'!$B$17:$B$30,B957,'Routed face assembly'!$G$17:$G$30)) +
(SUMIF('Paint calculation'!$B$17:$B$30,B957,'Paint calculation'!$G$17:$G$30)) +
(SUMIF('Trimcap letter face'!$B$17:$B$30,B957,'Trimcap letter face'!$G$17:$G$30)) +
(SUMIF('Trimcap letter face (2)'!$B$17:$B$30,B957,'Trimcap letter face (2)'!$G$17:$G$30)) +
(SUMIF('Channel letter fabrication'!$B$17:$B$30,B957,'Channel letter fabrication'!$G$17:$G$30)) +
(SUMIF('Channel letter fabrication (2)'!$B$17:$B$30,B957,'Channel letter fabrication (2)'!$G$17:$G$30))</f>
        <v>0</v>
      </c>
    </row>
    <row r="958" spans="1:10">
      <c r="A958" s="28" t="str">
        <f>[1]ODBC!$A958</f>
        <v>1" Brown Trim Cap</v>
      </c>
      <c r="B958" s="29" t="str">
        <f>[1]ODBC!B958</f>
        <v>51085</v>
      </c>
      <c r="C958" s="30">
        <f>IFERROR(VLOOKUP($B958,[1]ODBC!$B:$H,2,FALSE),"")</f>
        <v>0.39400000000000002</v>
      </c>
      <c r="D958" s="30">
        <f>IFERROR(VLOOKUP($B958,[1]ODBC!$B:$H,3,FALSE),"")</f>
        <v>0.70899999999999996</v>
      </c>
      <c r="E958" s="30" t="str">
        <f>IFERROR(VLOOKUP($B958,[1]ODBC!$B:$H,4,FALSE),"")</f>
        <v>FT</v>
      </c>
      <c r="F958" s="31">
        <f>IFERROR(VLOOKUP($B958,[1]ODBC!$B:$H,5,FALSE),"")</f>
        <v>44.45</v>
      </c>
      <c r="G958" s="32">
        <f>[1]ODBC!G958</f>
        <v>0</v>
      </c>
      <c r="H958" s="33">
        <f>SUM([1]ODBC!H958)</f>
        <v>0</v>
      </c>
      <c r="I958" s="41" t="str">
        <f>'Vinyl cutting'!$B$2</f>
        <v>J36938</v>
      </c>
      <c r="J958" s="42">
        <f ca="1">(SUMIF('Freeform time and material'!$B$17:$B$30,B958,'Freeform time and material'!$G$17:$G$30)) +
(SUMIF('Vinyl cutting'!$B$17:$B$30,B958,'Vinyl cutting'!$G$17:$G$30)) +
(SUMIF('Vinyl cutting (2)'!$B$17:$B$30,B958,'Vinyl cutting (2)'!$G$17:$G$30)) +
(SUMIF('Apply vinyl graphics'!$B$17:$B$30,B958,'Apply vinyl graphics'!$G$17:$G$30)) +
(SUMIF('Apply vinyl graphics (2)'!$B$17:$B$30,B958,'Apply vinyl graphics (2)'!$G$17:$G$30)) +
(SUMIF('Alum pan sign'!$B$17:$B$30,B958,'Alum pan sign'!$G$17:$G$30)) +
(SUMIF('Alum pan sign (2)'!$B$17:$B$30,B958,'Alum pan sign (2)'!$G$17:$G$30)) +
(SUMIF('Economy pan sign'!$B$17:$B$30,B958,'Economy pan sign'!$G$17:$G$30)) +
(SUMIF('Post and panel sign'!$B$17:$B$30,B958,'Post and panel sign'!$G$17:$G$30)) +
(SUMIF('Post and panel sign (2)'!$B$17:$B$30,B958,'Post and panel sign (2)'!$G$17:$G$30)) +
(SUMIF('Flat panels only'!$B$17:$B$30,B958,'Flat panels only'!$G$17:$G$30)) +
(SUMIF('Flat panels only (2)'!$B$17:$B$30,B958,'Flat panels only (2)'!$G$17:$G$30)) +
(SUMIF('Routed panel shapes'!$B$18:$B$31,B958,'Routed panel shapes'!$G$18:$G$31)) +
(SUMIF('Routed panel shapes (2)'!$B$18:$B$31,B958,'Routed panel shapes (2)'!$G$18:$G$31)) +
(SUMIF('Routed face only'!$B$17:$B$30,B958,'Routed face only'!$G$17:$G$30)) +
(SUMIF('Routed face only (2)'!$B$17:$B$30,B958,'Routed face only (2)'!$G$17:$G$30)) +
(SUMIF('Routed alum faces letters'!$B$17:$B$30,B958,'Routed alum faces letters'!$G$17:$G$30)) +
(SUMIF('Routed alum faces letters (2)'!$B$17:$B$30,B958,'Routed alum faces letters (2)'!$G$17:$G$30)) +
(SUMIF('Routed push through acrylic'!$B$17:$B$30,B958,'Routed push through acrylic'!$G$17:$G$30)) +
(SUMIF('Routed push through acrylic (2)'!$B$17:$B$30,B958,'Routed push through acrylic (2)'!$G$17:$G$30)) +
(SUMIF('Sf routed cabinet'!$B$17:$B$30,B958,'Sf routed cabinet'!$G$17:$G$30)) +
(SUMIF('Sf routed cabinet (2)'!$B$17:$B$30,B958,'Sf routed cabinet (2)'!$G$17:$G$30)) +
(SUMIF('Df routed cabinet'!$B$17:$B$30,B958,'Df routed cabinet'!$G$17:$G$30)) +
(SUMIF('Df routed cabinet (2)'!$B$17:$B$30,B958,'Df routed cabinet (2)'!$G$17:$G$30)) +
(SUMIF('Sf acrylic cabinet'!$B$17:$B$30,B958,'Sf acrylic cabinet'!$G$17:$G$30)) +
(SUMIF('Sf acrylic cabinet (2)'!$B$17:$B$30,B958,'Sf acrylic cabinet (2)'!$G$17:$G$30)) +
(SUMIF('Economy Sf acrylic'!$B$17:$B$30,B958,'Economy Sf acrylic'!$G$17:$G$30)) +
(SUMIF('Df acrylic cabinet'!$B$17:$B$30,B958,'Df acrylic cabinet'!$G$17:$G$30)) +
(SUMIF('Df acrylic cabinet (2)'!$B$17:$B$30,B958,'Df acrylic cabinet (2)'!$G$17:$G$30)) +
(SUMIF('Sf flex cabinet'!$B$17:$B$30,B958,'Sf flex cabinet'!$G$17:$G$30)) +
(SUMIF('Sf flex cabinet (2)'!$B$17:$B$30,B958,'Sf flex cabinet (2)'!$G$17:$G$30)) +
(SUMIF('Df flex cabinet'!$B$17:$B$36,B958,'Df flex cabinet'!$G$17:$G$36)) +
(SUMIF('Df flex cabinet (2)'!$B$17:$B$36,B958,'Df flex cabinet (2)'!$G$17:$G$36)) +
(SUMIF('Pole cover'!$B$17:$B$30,B958,'Pole cover'!$G$17:$G$30)) +
(SUMIF('Pole cover (2)'!$B$17:$B$30,B958,'Pole cover (2)'!$G$17:$G$30)) +
(SUMIF('Structural Steel Fab'!$B$17:$B$29,B958,'Structural Steel Fab'!$G$17:$G$29)) +
(SUMIF(Reveal!$B$17:$B$30,B958,Reveal!$G$17:$G$30)) +
(SUMIF('Reveal (2)'!$B$17:$B$30,B958,'Reveal (2)'!$G$17:$G$30)) +
(SUMIF('Crown cove top'!$B$17:$B$30,B958,'Crown cove top'!$G$17:$G$30)) +
(SUMIF('EMC assembly'!$B$17:$B$30,B958,'EMC assembly'!$G$17:$G$30)) +
(SUMIF(Crating!$B$17:$B$29,B958,Crating!$G$17:$G$29)) +
(SUMIF('LED wiring'!$B$17:$B$30,B958,'LED wiring'!$G$17:$G$30)) +
(SUMIF('Changeable copy face'!$B$17:$B$30,B958,'Changeable copy face'!$G$17:$G$30)) +
(SUMIF('Flex face assembly'!$B$17:$B$30,B958,'Flex face assembly'!$G$17:$G$30)) +
(SUMIF('Routed face assembly'!$B$17:$B$30,B958,'Routed face assembly'!$G$17:$G$30)) +
(SUMIF('Paint calculation'!$B$17:$B$30,B958,'Paint calculation'!$G$17:$G$30)) +
(SUMIF('Trimcap letter face'!$B$17:$B$30,B958,'Trimcap letter face'!$G$17:$G$30)) +
(SUMIF('Trimcap letter face (2)'!$B$17:$B$30,B958,'Trimcap letter face (2)'!$G$17:$G$30)) +
(SUMIF('Channel letter fabrication'!$B$17:$B$30,B958,'Channel letter fabrication'!$G$17:$G$30)) +
(SUMIF('Channel letter fabrication (2)'!$B$17:$B$30,B958,'Channel letter fabrication (2)'!$G$17:$G$30))</f>
        <v>0</v>
      </c>
    </row>
    <row r="959" spans="1:10">
      <c r="A959" s="28" t="str">
        <f>[1]ODBC!$A959</f>
        <v>1" Shiny Bronze Trimcap</v>
      </c>
      <c r="B959" s="29" t="str">
        <f>[1]ODBC!B959</f>
        <v>51086</v>
      </c>
      <c r="C959" s="30">
        <f>IFERROR(VLOOKUP($B959,[1]ODBC!$B:$H,2,FALSE),"")</f>
        <v>0.35599999999999998</v>
      </c>
      <c r="D959" s="30">
        <f>IFERROR(VLOOKUP($B959,[1]ODBC!$B:$H,3,FALSE),"")</f>
        <v>0.64100000000000001</v>
      </c>
      <c r="E959" s="30" t="str">
        <f>IFERROR(VLOOKUP($B959,[1]ODBC!$B:$H,4,FALSE),"")</f>
        <v>FT</v>
      </c>
      <c r="F959" s="31">
        <f>IFERROR(VLOOKUP($B959,[1]ODBC!$B:$H,5,FALSE),"")</f>
        <v>44.45</v>
      </c>
      <c r="G959" s="32">
        <f>[1]ODBC!G959</f>
        <v>0</v>
      </c>
      <c r="H959" s="33">
        <f>SUM([1]ODBC!H959)</f>
        <v>0</v>
      </c>
      <c r="I959" s="41" t="str">
        <f>'Vinyl cutting'!$B$2</f>
        <v>J36938</v>
      </c>
      <c r="J959" s="42">
        <f ca="1">(SUMIF('Freeform time and material'!$B$17:$B$30,B959,'Freeform time and material'!$G$17:$G$30)) +
(SUMIF('Vinyl cutting'!$B$17:$B$30,B959,'Vinyl cutting'!$G$17:$G$30)) +
(SUMIF('Vinyl cutting (2)'!$B$17:$B$30,B959,'Vinyl cutting (2)'!$G$17:$G$30)) +
(SUMIF('Apply vinyl graphics'!$B$17:$B$30,B959,'Apply vinyl graphics'!$G$17:$G$30)) +
(SUMIF('Apply vinyl graphics (2)'!$B$17:$B$30,B959,'Apply vinyl graphics (2)'!$G$17:$G$30)) +
(SUMIF('Alum pan sign'!$B$17:$B$30,B959,'Alum pan sign'!$G$17:$G$30)) +
(SUMIF('Alum pan sign (2)'!$B$17:$B$30,B959,'Alum pan sign (2)'!$G$17:$G$30)) +
(SUMIF('Economy pan sign'!$B$17:$B$30,B959,'Economy pan sign'!$G$17:$G$30)) +
(SUMIF('Post and panel sign'!$B$17:$B$30,B959,'Post and panel sign'!$G$17:$G$30)) +
(SUMIF('Post and panel sign (2)'!$B$17:$B$30,B959,'Post and panel sign (2)'!$G$17:$G$30)) +
(SUMIF('Flat panels only'!$B$17:$B$30,B959,'Flat panels only'!$G$17:$G$30)) +
(SUMIF('Flat panels only (2)'!$B$17:$B$30,B959,'Flat panels only (2)'!$G$17:$G$30)) +
(SUMIF('Routed panel shapes'!$B$18:$B$31,B959,'Routed panel shapes'!$G$18:$G$31)) +
(SUMIF('Routed panel shapes (2)'!$B$18:$B$31,B959,'Routed panel shapes (2)'!$G$18:$G$31)) +
(SUMIF('Routed face only'!$B$17:$B$30,B959,'Routed face only'!$G$17:$G$30)) +
(SUMIF('Routed face only (2)'!$B$17:$B$30,B959,'Routed face only (2)'!$G$17:$G$30)) +
(SUMIF('Routed alum faces letters'!$B$17:$B$30,B959,'Routed alum faces letters'!$G$17:$G$30)) +
(SUMIF('Routed alum faces letters (2)'!$B$17:$B$30,B959,'Routed alum faces letters (2)'!$G$17:$G$30)) +
(SUMIF('Routed push through acrylic'!$B$17:$B$30,B959,'Routed push through acrylic'!$G$17:$G$30)) +
(SUMIF('Routed push through acrylic (2)'!$B$17:$B$30,B959,'Routed push through acrylic (2)'!$G$17:$G$30)) +
(SUMIF('Sf routed cabinet'!$B$17:$B$30,B959,'Sf routed cabinet'!$G$17:$G$30)) +
(SUMIF('Sf routed cabinet (2)'!$B$17:$B$30,B959,'Sf routed cabinet (2)'!$G$17:$G$30)) +
(SUMIF('Df routed cabinet'!$B$17:$B$30,B959,'Df routed cabinet'!$G$17:$G$30)) +
(SUMIF('Df routed cabinet (2)'!$B$17:$B$30,B959,'Df routed cabinet (2)'!$G$17:$G$30)) +
(SUMIF('Sf acrylic cabinet'!$B$17:$B$30,B959,'Sf acrylic cabinet'!$G$17:$G$30)) +
(SUMIF('Sf acrylic cabinet (2)'!$B$17:$B$30,B959,'Sf acrylic cabinet (2)'!$G$17:$G$30)) +
(SUMIF('Economy Sf acrylic'!$B$17:$B$30,B959,'Economy Sf acrylic'!$G$17:$G$30)) +
(SUMIF('Df acrylic cabinet'!$B$17:$B$30,B959,'Df acrylic cabinet'!$G$17:$G$30)) +
(SUMIF('Df acrylic cabinet (2)'!$B$17:$B$30,B959,'Df acrylic cabinet (2)'!$G$17:$G$30)) +
(SUMIF('Sf flex cabinet'!$B$17:$B$30,B959,'Sf flex cabinet'!$G$17:$G$30)) +
(SUMIF('Sf flex cabinet (2)'!$B$17:$B$30,B959,'Sf flex cabinet (2)'!$G$17:$G$30)) +
(SUMIF('Df flex cabinet'!$B$17:$B$36,B959,'Df flex cabinet'!$G$17:$G$36)) +
(SUMIF('Df flex cabinet (2)'!$B$17:$B$36,B959,'Df flex cabinet (2)'!$G$17:$G$36)) +
(SUMIF('Pole cover'!$B$17:$B$30,B959,'Pole cover'!$G$17:$G$30)) +
(SUMIF('Pole cover (2)'!$B$17:$B$30,B959,'Pole cover (2)'!$G$17:$G$30)) +
(SUMIF('Structural Steel Fab'!$B$17:$B$29,B959,'Structural Steel Fab'!$G$17:$G$29)) +
(SUMIF(Reveal!$B$17:$B$30,B959,Reveal!$G$17:$G$30)) +
(SUMIF('Reveal (2)'!$B$17:$B$30,B959,'Reveal (2)'!$G$17:$G$30)) +
(SUMIF('Crown cove top'!$B$17:$B$30,B959,'Crown cove top'!$G$17:$G$30)) +
(SUMIF('EMC assembly'!$B$17:$B$30,B959,'EMC assembly'!$G$17:$G$30)) +
(SUMIF(Crating!$B$17:$B$29,B959,Crating!$G$17:$G$29)) +
(SUMIF('LED wiring'!$B$17:$B$30,B959,'LED wiring'!$G$17:$G$30)) +
(SUMIF('Changeable copy face'!$B$17:$B$30,B959,'Changeable copy face'!$G$17:$G$30)) +
(SUMIF('Flex face assembly'!$B$17:$B$30,B959,'Flex face assembly'!$G$17:$G$30)) +
(SUMIF('Routed face assembly'!$B$17:$B$30,B959,'Routed face assembly'!$G$17:$G$30)) +
(SUMIF('Paint calculation'!$B$17:$B$30,B959,'Paint calculation'!$G$17:$G$30)) +
(SUMIF('Trimcap letter face'!$B$17:$B$30,B959,'Trimcap letter face'!$G$17:$G$30)) +
(SUMIF('Trimcap letter face (2)'!$B$17:$B$30,B959,'Trimcap letter face (2)'!$G$17:$G$30)) +
(SUMIF('Channel letter fabrication'!$B$17:$B$30,B959,'Channel letter fabrication'!$G$17:$G$30)) +
(SUMIF('Channel letter fabrication (2)'!$B$17:$B$30,B959,'Channel letter fabrication (2)'!$G$17:$G$30))</f>
        <v>0</v>
      </c>
    </row>
    <row r="960" spans="1:10">
      <c r="A960" s="28" t="str">
        <f>[1]ODBC!$A960</f>
        <v>1" Blue Trim Cap</v>
      </c>
      <c r="B960" s="29" t="str">
        <f>[1]ODBC!B960</f>
        <v>51090</v>
      </c>
      <c r="C960" s="30">
        <f>IFERROR(VLOOKUP($B960,[1]ODBC!$B:$H,2,FALSE),"")</f>
        <v>0.40500000000000003</v>
      </c>
      <c r="D960" s="30">
        <f>IFERROR(VLOOKUP($B960,[1]ODBC!$B:$H,3,FALSE),"")</f>
        <v>0.72899999999999998</v>
      </c>
      <c r="E960" s="30" t="str">
        <f>IFERROR(VLOOKUP($B960,[1]ODBC!$B:$H,4,FALSE),"")</f>
        <v>FT</v>
      </c>
      <c r="F960" s="31">
        <f>IFERROR(VLOOKUP($B960,[1]ODBC!$B:$H,5,FALSE),"")</f>
        <v>44.45</v>
      </c>
      <c r="G960" s="32">
        <f>[1]ODBC!G960</f>
        <v>0</v>
      </c>
      <c r="H960" s="33">
        <f>SUM([1]ODBC!H960)</f>
        <v>46034</v>
      </c>
      <c r="I960" s="41" t="str">
        <f>'Vinyl cutting'!$B$2</f>
        <v>J36938</v>
      </c>
      <c r="J960" s="42">
        <f ca="1">(SUMIF('Freeform time and material'!$B$17:$B$30,B960,'Freeform time and material'!$G$17:$G$30)) +
(SUMIF('Vinyl cutting'!$B$17:$B$30,B960,'Vinyl cutting'!$G$17:$G$30)) +
(SUMIF('Vinyl cutting (2)'!$B$17:$B$30,B960,'Vinyl cutting (2)'!$G$17:$G$30)) +
(SUMIF('Apply vinyl graphics'!$B$17:$B$30,B960,'Apply vinyl graphics'!$G$17:$G$30)) +
(SUMIF('Apply vinyl graphics (2)'!$B$17:$B$30,B960,'Apply vinyl graphics (2)'!$G$17:$G$30)) +
(SUMIF('Alum pan sign'!$B$17:$B$30,B960,'Alum pan sign'!$G$17:$G$30)) +
(SUMIF('Alum pan sign (2)'!$B$17:$B$30,B960,'Alum pan sign (2)'!$G$17:$G$30)) +
(SUMIF('Economy pan sign'!$B$17:$B$30,B960,'Economy pan sign'!$G$17:$G$30)) +
(SUMIF('Post and panel sign'!$B$17:$B$30,B960,'Post and panel sign'!$G$17:$G$30)) +
(SUMIF('Post and panel sign (2)'!$B$17:$B$30,B960,'Post and panel sign (2)'!$G$17:$G$30)) +
(SUMIF('Flat panels only'!$B$17:$B$30,B960,'Flat panels only'!$G$17:$G$30)) +
(SUMIF('Flat panels only (2)'!$B$17:$B$30,B960,'Flat panels only (2)'!$G$17:$G$30)) +
(SUMIF('Routed panel shapes'!$B$18:$B$31,B960,'Routed panel shapes'!$G$18:$G$31)) +
(SUMIF('Routed panel shapes (2)'!$B$18:$B$31,B960,'Routed panel shapes (2)'!$G$18:$G$31)) +
(SUMIF('Routed face only'!$B$17:$B$30,B960,'Routed face only'!$G$17:$G$30)) +
(SUMIF('Routed face only (2)'!$B$17:$B$30,B960,'Routed face only (2)'!$G$17:$G$30)) +
(SUMIF('Routed alum faces letters'!$B$17:$B$30,B960,'Routed alum faces letters'!$G$17:$G$30)) +
(SUMIF('Routed alum faces letters (2)'!$B$17:$B$30,B960,'Routed alum faces letters (2)'!$G$17:$G$30)) +
(SUMIF('Routed push through acrylic'!$B$17:$B$30,B960,'Routed push through acrylic'!$G$17:$G$30)) +
(SUMIF('Routed push through acrylic (2)'!$B$17:$B$30,B960,'Routed push through acrylic (2)'!$G$17:$G$30)) +
(SUMIF('Sf routed cabinet'!$B$17:$B$30,B960,'Sf routed cabinet'!$G$17:$G$30)) +
(SUMIF('Sf routed cabinet (2)'!$B$17:$B$30,B960,'Sf routed cabinet (2)'!$G$17:$G$30)) +
(SUMIF('Df routed cabinet'!$B$17:$B$30,B960,'Df routed cabinet'!$G$17:$G$30)) +
(SUMIF('Df routed cabinet (2)'!$B$17:$B$30,B960,'Df routed cabinet (2)'!$G$17:$G$30)) +
(SUMIF('Sf acrylic cabinet'!$B$17:$B$30,B960,'Sf acrylic cabinet'!$G$17:$G$30)) +
(SUMIF('Sf acrylic cabinet (2)'!$B$17:$B$30,B960,'Sf acrylic cabinet (2)'!$G$17:$G$30)) +
(SUMIF('Economy Sf acrylic'!$B$17:$B$30,B960,'Economy Sf acrylic'!$G$17:$G$30)) +
(SUMIF('Df acrylic cabinet'!$B$17:$B$30,B960,'Df acrylic cabinet'!$G$17:$G$30)) +
(SUMIF('Df acrylic cabinet (2)'!$B$17:$B$30,B960,'Df acrylic cabinet (2)'!$G$17:$G$30)) +
(SUMIF('Sf flex cabinet'!$B$17:$B$30,B960,'Sf flex cabinet'!$G$17:$G$30)) +
(SUMIF('Sf flex cabinet (2)'!$B$17:$B$30,B960,'Sf flex cabinet (2)'!$G$17:$G$30)) +
(SUMIF('Df flex cabinet'!$B$17:$B$36,B960,'Df flex cabinet'!$G$17:$G$36)) +
(SUMIF('Df flex cabinet (2)'!$B$17:$B$36,B960,'Df flex cabinet (2)'!$G$17:$G$36)) +
(SUMIF('Pole cover'!$B$17:$B$30,B960,'Pole cover'!$G$17:$G$30)) +
(SUMIF('Pole cover (2)'!$B$17:$B$30,B960,'Pole cover (2)'!$G$17:$G$30)) +
(SUMIF('Structural Steel Fab'!$B$17:$B$29,B960,'Structural Steel Fab'!$G$17:$G$29)) +
(SUMIF(Reveal!$B$17:$B$30,B960,Reveal!$G$17:$G$30)) +
(SUMIF('Reveal (2)'!$B$17:$B$30,B960,'Reveal (2)'!$G$17:$G$30)) +
(SUMIF('Crown cove top'!$B$17:$B$30,B960,'Crown cove top'!$G$17:$G$30)) +
(SUMIF('EMC assembly'!$B$17:$B$30,B960,'EMC assembly'!$G$17:$G$30)) +
(SUMIF(Crating!$B$17:$B$29,B960,Crating!$G$17:$G$29)) +
(SUMIF('LED wiring'!$B$17:$B$30,B960,'LED wiring'!$G$17:$G$30)) +
(SUMIF('Changeable copy face'!$B$17:$B$30,B960,'Changeable copy face'!$G$17:$G$30)) +
(SUMIF('Flex face assembly'!$B$17:$B$30,B960,'Flex face assembly'!$G$17:$G$30)) +
(SUMIF('Routed face assembly'!$B$17:$B$30,B960,'Routed face assembly'!$G$17:$G$30)) +
(SUMIF('Paint calculation'!$B$17:$B$30,B960,'Paint calculation'!$G$17:$G$30)) +
(SUMIF('Trimcap letter face'!$B$17:$B$30,B960,'Trimcap letter face'!$G$17:$G$30)) +
(SUMIF('Trimcap letter face (2)'!$B$17:$B$30,B960,'Trimcap letter face (2)'!$G$17:$G$30)) +
(SUMIF('Channel letter fabrication'!$B$17:$B$30,B960,'Channel letter fabrication'!$G$17:$G$30)) +
(SUMIF('Channel letter fabrication (2)'!$B$17:$B$30,B960,'Channel letter fabrication (2)'!$G$17:$G$30))</f>
        <v>0</v>
      </c>
    </row>
    <row r="961" spans="1:10">
      <c r="A961" s="28" t="str">
        <f>[1]ODBC!$A961</f>
        <v>1" Bronze Trim Cap</v>
      </c>
      <c r="B961" s="29" t="str">
        <f>[1]ODBC!B961</f>
        <v>51091</v>
      </c>
      <c r="C961" s="30">
        <f>IFERROR(VLOOKUP($B961,[1]ODBC!$B:$H,2,FALSE),"")</f>
        <v>0.35599999999999998</v>
      </c>
      <c r="D961" s="30">
        <f>IFERROR(VLOOKUP($B961,[1]ODBC!$B:$H,3,FALSE),"")</f>
        <v>0.64100000000000001</v>
      </c>
      <c r="E961" s="30" t="str">
        <f>IFERROR(VLOOKUP($B961,[1]ODBC!$B:$H,4,FALSE),"")</f>
        <v>FT</v>
      </c>
      <c r="F961" s="31">
        <f>IFERROR(VLOOKUP($B961,[1]ODBC!$B:$H,5,FALSE),"")</f>
        <v>44.45</v>
      </c>
      <c r="G961" s="32">
        <f>[1]ODBC!G961</f>
        <v>0</v>
      </c>
      <c r="H961" s="33">
        <f>SUM([1]ODBC!H961)</f>
        <v>0</v>
      </c>
      <c r="I961" s="41" t="str">
        <f>'Vinyl cutting'!$B$2</f>
        <v>J36938</v>
      </c>
      <c r="J961" s="42">
        <f ca="1">(SUMIF('Freeform time and material'!$B$17:$B$30,B961,'Freeform time and material'!$G$17:$G$30)) +
(SUMIF('Vinyl cutting'!$B$17:$B$30,B961,'Vinyl cutting'!$G$17:$G$30)) +
(SUMIF('Vinyl cutting (2)'!$B$17:$B$30,B961,'Vinyl cutting (2)'!$G$17:$G$30)) +
(SUMIF('Apply vinyl graphics'!$B$17:$B$30,B961,'Apply vinyl graphics'!$G$17:$G$30)) +
(SUMIF('Apply vinyl graphics (2)'!$B$17:$B$30,B961,'Apply vinyl graphics (2)'!$G$17:$G$30)) +
(SUMIF('Alum pan sign'!$B$17:$B$30,B961,'Alum pan sign'!$G$17:$G$30)) +
(SUMIF('Alum pan sign (2)'!$B$17:$B$30,B961,'Alum pan sign (2)'!$G$17:$G$30)) +
(SUMIF('Economy pan sign'!$B$17:$B$30,B961,'Economy pan sign'!$G$17:$G$30)) +
(SUMIF('Post and panel sign'!$B$17:$B$30,B961,'Post and panel sign'!$G$17:$G$30)) +
(SUMIF('Post and panel sign (2)'!$B$17:$B$30,B961,'Post and panel sign (2)'!$G$17:$G$30)) +
(SUMIF('Flat panels only'!$B$17:$B$30,B961,'Flat panels only'!$G$17:$G$30)) +
(SUMIF('Flat panels only (2)'!$B$17:$B$30,B961,'Flat panels only (2)'!$G$17:$G$30)) +
(SUMIF('Routed panel shapes'!$B$18:$B$31,B961,'Routed panel shapes'!$G$18:$G$31)) +
(SUMIF('Routed panel shapes (2)'!$B$18:$B$31,B961,'Routed panel shapes (2)'!$G$18:$G$31)) +
(SUMIF('Routed face only'!$B$17:$B$30,B961,'Routed face only'!$G$17:$G$30)) +
(SUMIF('Routed face only (2)'!$B$17:$B$30,B961,'Routed face only (2)'!$G$17:$G$30)) +
(SUMIF('Routed alum faces letters'!$B$17:$B$30,B961,'Routed alum faces letters'!$G$17:$G$30)) +
(SUMIF('Routed alum faces letters (2)'!$B$17:$B$30,B961,'Routed alum faces letters (2)'!$G$17:$G$30)) +
(SUMIF('Routed push through acrylic'!$B$17:$B$30,B961,'Routed push through acrylic'!$G$17:$G$30)) +
(SUMIF('Routed push through acrylic (2)'!$B$17:$B$30,B961,'Routed push through acrylic (2)'!$G$17:$G$30)) +
(SUMIF('Sf routed cabinet'!$B$17:$B$30,B961,'Sf routed cabinet'!$G$17:$G$30)) +
(SUMIF('Sf routed cabinet (2)'!$B$17:$B$30,B961,'Sf routed cabinet (2)'!$G$17:$G$30)) +
(SUMIF('Df routed cabinet'!$B$17:$B$30,B961,'Df routed cabinet'!$G$17:$G$30)) +
(SUMIF('Df routed cabinet (2)'!$B$17:$B$30,B961,'Df routed cabinet (2)'!$G$17:$G$30)) +
(SUMIF('Sf acrylic cabinet'!$B$17:$B$30,B961,'Sf acrylic cabinet'!$G$17:$G$30)) +
(SUMIF('Sf acrylic cabinet (2)'!$B$17:$B$30,B961,'Sf acrylic cabinet (2)'!$G$17:$G$30)) +
(SUMIF('Economy Sf acrylic'!$B$17:$B$30,B961,'Economy Sf acrylic'!$G$17:$G$30)) +
(SUMIF('Df acrylic cabinet'!$B$17:$B$30,B961,'Df acrylic cabinet'!$G$17:$G$30)) +
(SUMIF('Df acrylic cabinet (2)'!$B$17:$B$30,B961,'Df acrylic cabinet (2)'!$G$17:$G$30)) +
(SUMIF('Sf flex cabinet'!$B$17:$B$30,B961,'Sf flex cabinet'!$G$17:$G$30)) +
(SUMIF('Sf flex cabinet (2)'!$B$17:$B$30,B961,'Sf flex cabinet (2)'!$G$17:$G$30)) +
(SUMIF('Df flex cabinet'!$B$17:$B$36,B961,'Df flex cabinet'!$G$17:$G$36)) +
(SUMIF('Df flex cabinet (2)'!$B$17:$B$36,B961,'Df flex cabinet (2)'!$G$17:$G$36)) +
(SUMIF('Pole cover'!$B$17:$B$30,B961,'Pole cover'!$G$17:$G$30)) +
(SUMIF('Pole cover (2)'!$B$17:$B$30,B961,'Pole cover (2)'!$G$17:$G$30)) +
(SUMIF('Structural Steel Fab'!$B$17:$B$29,B961,'Structural Steel Fab'!$G$17:$G$29)) +
(SUMIF(Reveal!$B$17:$B$30,B961,Reveal!$G$17:$G$30)) +
(SUMIF('Reveal (2)'!$B$17:$B$30,B961,'Reveal (2)'!$G$17:$G$30)) +
(SUMIF('Crown cove top'!$B$17:$B$30,B961,'Crown cove top'!$G$17:$G$30)) +
(SUMIF('EMC assembly'!$B$17:$B$30,B961,'EMC assembly'!$G$17:$G$30)) +
(SUMIF(Crating!$B$17:$B$29,B961,Crating!$G$17:$G$29)) +
(SUMIF('LED wiring'!$B$17:$B$30,B961,'LED wiring'!$G$17:$G$30)) +
(SUMIF('Changeable copy face'!$B$17:$B$30,B961,'Changeable copy face'!$G$17:$G$30)) +
(SUMIF('Flex face assembly'!$B$17:$B$30,B961,'Flex face assembly'!$G$17:$G$30)) +
(SUMIF('Routed face assembly'!$B$17:$B$30,B961,'Routed face assembly'!$G$17:$G$30)) +
(SUMIF('Paint calculation'!$B$17:$B$30,B961,'Paint calculation'!$G$17:$G$30)) +
(SUMIF('Trimcap letter face'!$B$17:$B$30,B961,'Trimcap letter face'!$G$17:$G$30)) +
(SUMIF('Trimcap letter face (2)'!$B$17:$B$30,B961,'Trimcap letter face (2)'!$G$17:$G$30)) +
(SUMIF('Channel letter fabrication'!$B$17:$B$30,B961,'Channel letter fabrication'!$G$17:$G$30)) +
(SUMIF('Channel letter fabrication (2)'!$B$17:$B$30,B961,'Channel letter fabrication (2)'!$G$17:$G$30))</f>
        <v>0</v>
      </c>
    </row>
    <row r="962" spans="1:10">
      <c r="A962" s="28" t="str">
        <f>[1]ODBC!$A962</f>
        <v>1" Red Trim Cap</v>
      </c>
      <c r="B962" s="29" t="str">
        <f>[1]ODBC!B962</f>
        <v>51095</v>
      </c>
      <c r="C962" s="30">
        <f>IFERROR(VLOOKUP($B962,[1]ODBC!$B:$H,2,FALSE),"")</f>
        <v>0.38100000000000001</v>
      </c>
      <c r="D962" s="30">
        <f>IFERROR(VLOOKUP($B962,[1]ODBC!$B:$H,3,FALSE),"")</f>
        <v>0.68600000000000005</v>
      </c>
      <c r="E962" s="30" t="str">
        <f>IFERROR(VLOOKUP($B962,[1]ODBC!$B:$H,4,FALSE),"")</f>
        <v>FT</v>
      </c>
      <c r="F962" s="31">
        <f>IFERROR(VLOOKUP($B962,[1]ODBC!$B:$H,5,FALSE),"")</f>
        <v>44.45</v>
      </c>
      <c r="G962" s="32">
        <f>[1]ODBC!G962</f>
        <v>0</v>
      </c>
      <c r="H962" s="33">
        <f>SUM([1]ODBC!H962)</f>
        <v>45950</v>
      </c>
      <c r="I962" s="41" t="str">
        <f>'Vinyl cutting'!$B$2</f>
        <v>J36938</v>
      </c>
      <c r="J962" s="42">
        <f ca="1">(SUMIF('Freeform time and material'!$B$17:$B$30,B962,'Freeform time and material'!$G$17:$G$30)) +
(SUMIF('Vinyl cutting'!$B$17:$B$30,B962,'Vinyl cutting'!$G$17:$G$30)) +
(SUMIF('Vinyl cutting (2)'!$B$17:$B$30,B962,'Vinyl cutting (2)'!$G$17:$G$30)) +
(SUMIF('Apply vinyl graphics'!$B$17:$B$30,B962,'Apply vinyl graphics'!$G$17:$G$30)) +
(SUMIF('Apply vinyl graphics (2)'!$B$17:$B$30,B962,'Apply vinyl graphics (2)'!$G$17:$G$30)) +
(SUMIF('Alum pan sign'!$B$17:$B$30,B962,'Alum pan sign'!$G$17:$G$30)) +
(SUMIF('Alum pan sign (2)'!$B$17:$B$30,B962,'Alum pan sign (2)'!$G$17:$G$30)) +
(SUMIF('Economy pan sign'!$B$17:$B$30,B962,'Economy pan sign'!$G$17:$G$30)) +
(SUMIF('Post and panel sign'!$B$17:$B$30,B962,'Post and panel sign'!$G$17:$G$30)) +
(SUMIF('Post and panel sign (2)'!$B$17:$B$30,B962,'Post and panel sign (2)'!$G$17:$G$30)) +
(SUMIF('Flat panels only'!$B$17:$B$30,B962,'Flat panels only'!$G$17:$G$30)) +
(SUMIF('Flat panels only (2)'!$B$17:$B$30,B962,'Flat panels only (2)'!$G$17:$G$30)) +
(SUMIF('Routed panel shapes'!$B$18:$B$31,B962,'Routed panel shapes'!$G$18:$G$31)) +
(SUMIF('Routed panel shapes (2)'!$B$18:$B$31,B962,'Routed panel shapes (2)'!$G$18:$G$31)) +
(SUMIF('Routed face only'!$B$17:$B$30,B962,'Routed face only'!$G$17:$G$30)) +
(SUMIF('Routed face only (2)'!$B$17:$B$30,B962,'Routed face only (2)'!$G$17:$G$30)) +
(SUMIF('Routed alum faces letters'!$B$17:$B$30,B962,'Routed alum faces letters'!$G$17:$G$30)) +
(SUMIF('Routed alum faces letters (2)'!$B$17:$B$30,B962,'Routed alum faces letters (2)'!$G$17:$G$30)) +
(SUMIF('Routed push through acrylic'!$B$17:$B$30,B962,'Routed push through acrylic'!$G$17:$G$30)) +
(SUMIF('Routed push through acrylic (2)'!$B$17:$B$30,B962,'Routed push through acrylic (2)'!$G$17:$G$30)) +
(SUMIF('Sf routed cabinet'!$B$17:$B$30,B962,'Sf routed cabinet'!$G$17:$G$30)) +
(SUMIF('Sf routed cabinet (2)'!$B$17:$B$30,B962,'Sf routed cabinet (2)'!$G$17:$G$30)) +
(SUMIF('Df routed cabinet'!$B$17:$B$30,B962,'Df routed cabinet'!$G$17:$G$30)) +
(SUMIF('Df routed cabinet (2)'!$B$17:$B$30,B962,'Df routed cabinet (2)'!$G$17:$G$30)) +
(SUMIF('Sf acrylic cabinet'!$B$17:$B$30,B962,'Sf acrylic cabinet'!$G$17:$G$30)) +
(SUMIF('Sf acrylic cabinet (2)'!$B$17:$B$30,B962,'Sf acrylic cabinet (2)'!$G$17:$G$30)) +
(SUMIF('Economy Sf acrylic'!$B$17:$B$30,B962,'Economy Sf acrylic'!$G$17:$G$30)) +
(SUMIF('Df acrylic cabinet'!$B$17:$B$30,B962,'Df acrylic cabinet'!$G$17:$G$30)) +
(SUMIF('Df acrylic cabinet (2)'!$B$17:$B$30,B962,'Df acrylic cabinet (2)'!$G$17:$G$30)) +
(SUMIF('Sf flex cabinet'!$B$17:$B$30,B962,'Sf flex cabinet'!$G$17:$G$30)) +
(SUMIF('Sf flex cabinet (2)'!$B$17:$B$30,B962,'Sf flex cabinet (2)'!$G$17:$G$30)) +
(SUMIF('Df flex cabinet'!$B$17:$B$36,B962,'Df flex cabinet'!$G$17:$G$36)) +
(SUMIF('Df flex cabinet (2)'!$B$17:$B$36,B962,'Df flex cabinet (2)'!$G$17:$G$36)) +
(SUMIF('Pole cover'!$B$17:$B$30,B962,'Pole cover'!$G$17:$G$30)) +
(SUMIF('Pole cover (2)'!$B$17:$B$30,B962,'Pole cover (2)'!$G$17:$G$30)) +
(SUMIF('Structural Steel Fab'!$B$17:$B$29,B962,'Structural Steel Fab'!$G$17:$G$29)) +
(SUMIF(Reveal!$B$17:$B$30,B962,Reveal!$G$17:$G$30)) +
(SUMIF('Reveal (2)'!$B$17:$B$30,B962,'Reveal (2)'!$G$17:$G$30)) +
(SUMIF('Crown cove top'!$B$17:$B$30,B962,'Crown cove top'!$G$17:$G$30)) +
(SUMIF('EMC assembly'!$B$17:$B$30,B962,'EMC assembly'!$G$17:$G$30)) +
(SUMIF(Crating!$B$17:$B$29,B962,Crating!$G$17:$G$29)) +
(SUMIF('LED wiring'!$B$17:$B$30,B962,'LED wiring'!$G$17:$G$30)) +
(SUMIF('Changeable copy face'!$B$17:$B$30,B962,'Changeable copy face'!$G$17:$G$30)) +
(SUMIF('Flex face assembly'!$B$17:$B$30,B962,'Flex face assembly'!$G$17:$G$30)) +
(SUMIF('Routed face assembly'!$B$17:$B$30,B962,'Routed face assembly'!$G$17:$G$30)) +
(SUMIF('Paint calculation'!$B$17:$B$30,B962,'Paint calculation'!$G$17:$G$30)) +
(SUMIF('Trimcap letter face'!$B$17:$B$30,B962,'Trimcap letter face'!$G$17:$G$30)) +
(SUMIF('Trimcap letter face (2)'!$B$17:$B$30,B962,'Trimcap letter face (2)'!$G$17:$G$30)) +
(SUMIF('Channel letter fabrication'!$B$17:$B$30,B962,'Channel letter fabrication'!$G$17:$G$30)) +
(SUMIF('Channel letter fabrication (2)'!$B$17:$B$30,B962,'Channel letter fabrication (2)'!$G$17:$G$30))</f>
        <v>0</v>
      </c>
    </row>
    <row r="963" spans="1:10">
      <c r="A963" s="28" t="str">
        <f>[1]ODBC!$A963</f>
        <v>1" Bronze Trim Cap (313E)</v>
      </c>
      <c r="B963" s="29" t="str">
        <f>[1]ODBC!B963</f>
        <v>51100</v>
      </c>
      <c r="C963" s="30">
        <f>IFERROR(VLOOKUP($B963,[1]ODBC!$B:$H,2,FALSE),"")</f>
        <v>0.375</v>
      </c>
      <c r="D963" s="30">
        <f>IFERROR(VLOOKUP($B963,[1]ODBC!$B:$H,3,FALSE),"")</f>
        <v>0.67500000000000004</v>
      </c>
      <c r="E963" s="30" t="str">
        <f>IFERROR(VLOOKUP($B963,[1]ODBC!$B:$H,4,FALSE),"")</f>
        <v>FT</v>
      </c>
      <c r="F963" s="31">
        <f>IFERROR(VLOOKUP($B963,[1]ODBC!$B:$H,5,FALSE),"")</f>
        <v>44.45</v>
      </c>
      <c r="G963" s="32">
        <f>[1]ODBC!G963</f>
        <v>0</v>
      </c>
      <c r="H963" s="33">
        <f>SUM([1]ODBC!H963)</f>
        <v>0</v>
      </c>
      <c r="I963" s="41" t="str">
        <f>'Vinyl cutting'!$B$2</f>
        <v>J36938</v>
      </c>
      <c r="J963" s="42">
        <f ca="1">(SUMIF('Freeform time and material'!$B$17:$B$30,B963,'Freeform time and material'!$G$17:$G$30)) +
(SUMIF('Vinyl cutting'!$B$17:$B$30,B963,'Vinyl cutting'!$G$17:$G$30)) +
(SUMIF('Vinyl cutting (2)'!$B$17:$B$30,B963,'Vinyl cutting (2)'!$G$17:$G$30)) +
(SUMIF('Apply vinyl graphics'!$B$17:$B$30,B963,'Apply vinyl graphics'!$G$17:$G$30)) +
(SUMIF('Apply vinyl graphics (2)'!$B$17:$B$30,B963,'Apply vinyl graphics (2)'!$G$17:$G$30)) +
(SUMIF('Alum pan sign'!$B$17:$B$30,B963,'Alum pan sign'!$G$17:$G$30)) +
(SUMIF('Alum pan sign (2)'!$B$17:$B$30,B963,'Alum pan sign (2)'!$G$17:$G$30)) +
(SUMIF('Economy pan sign'!$B$17:$B$30,B963,'Economy pan sign'!$G$17:$G$30)) +
(SUMIF('Post and panel sign'!$B$17:$B$30,B963,'Post and panel sign'!$G$17:$G$30)) +
(SUMIF('Post and panel sign (2)'!$B$17:$B$30,B963,'Post and panel sign (2)'!$G$17:$G$30)) +
(SUMIF('Flat panels only'!$B$17:$B$30,B963,'Flat panels only'!$G$17:$G$30)) +
(SUMIF('Flat panels only (2)'!$B$17:$B$30,B963,'Flat panels only (2)'!$G$17:$G$30)) +
(SUMIF('Routed panel shapes'!$B$18:$B$31,B963,'Routed panel shapes'!$G$18:$G$31)) +
(SUMIF('Routed panel shapes (2)'!$B$18:$B$31,B963,'Routed panel shapes (2)'!$G$18:$G$31)) +
(SUMIF('Routed face only'!$B$17:$B$30,B963,'Routed face only'!$G$17:$G$30)) +
(SUMIF('Routed face only (2)'!$B$17:$B$30,B963,'Routed face only (2)'!$G$17:$G$30)) +
(SUMIF('Routed alum faces letters'!$B$17:$B$30,B963,'Routed alum faces letters'!$G$17:$G$30)) +
(SUMIF('Routed alum faces letters (2)'!$B$17:$B$30,B963,'Routed alum faces letters (2)'!$G$17:$G$30)) +
(SUMIF('Routed push through acrylic'!$B$17:$B$30,B963,'Routed push through acrylic'!$G$17:$G$30)) +
(SUMIF('Routed push through acrylic (2)'!$B$17:$B$30,B963,'Routed push through acrylic (2)'!$G$17:$G$30)) +
(SUMIF('Sf routed cabinet'!$B$17:$B$30,B963,'Sf routed cabinet'!$G$17:$G$30)) +
(SUMIF('Sf routed cabinet (2)'!$B$17:$B$30,B963,'Sf routed cabinet (2)'!$G$17:$G$30)) +
(SUMIF('Df routed cabinet'!$B$17:$B$30,B963,'Df routed cabinet'!$G$17:$G$30)) +
(SUMIF('Df routed cabinet (2)'!$B$17:$B$30,B963,'Df routed cabinet (2)'!$G$17:$G$30)) +
(SUMIF('Sf acrylic cabinet'!$B$17:$B$30,B963,'Sf acrylic cabinet'!$G$17:$G$30)) +
(SUMIF('Sf acrylic cabinet (2)'!$B$17:$B$30,B963,'Sf acrylic cabinet (2)'!$G$17:$G$30)) +
(SUMIF('Economy Sf acrylic'!$B$17:$B$30,B963,'Economy Sf acrylic'!$G$17:$G$30)) +
(SUMIF('Df acrylic cabinet'!$B$17:$B$30,B963,'Df acrylic cabinet'!$G$17:$G$30)) +
(SUMIF('Df acrylic cabinet (2)'!$B$17:$B$30,B963,'Df acrylic cabinet (2)'!$G$17:$G$30)) +
(SUMIF('Sf flex cabinet'!$B$17:$B$30,B963,'Sf flex cabinet'!$G$17:$G$30)) +
(SUMIF('Sf flex cabinet (2)'!$B$17:$B$30,B963,'Sf flex cabinet (2)'!$G$17:$G$30)) +
(SUMIF('Df flex cabinet'!$B$17:$B$36,B963,'Df flex cabinet'!$G$17:$G$36)) +
(SUMIF('Df flex cabinet (2)'!$B$17:$B$36,B963,'Df flex cabinet (2)'!$G$17:$G$36)) +
(SUMIF('Pole cover'!$B$17:$B$30,B963,'Pole cover'!$G$17:$G$30)) +
(SUMIF('Pole cover (2)'!$B$17:$B$30,B963,'Pole cover (2)'!$G$17:$G$30)) +
(SUMIF('Structural Steel Fab'!$B$17:$B$29,B963,'Structural Steel Fab'!$G$17:$G$29)) +
(SUMIF(Reveal!$B$17:$B$30,B963,Reveal!$G$17:$G$30)) +
(SUMIF('Reveal (2)'!$B$17:$B$30,B963,'Reveal (2)'!$G$17:$G$30)) +
(SUMIF('Crown cove top'!$B$17:$B$30,B963,'Crown cove top'!$G$17:$G$30)) +
(SUMIF('EMC assembly'!$B$17:$B$30,B963,'EMC assembly'!$G$17:$G$30)) +
(SUMIF(Crating!$B$17:$B$29,B963,Crating!$G$17:$G$29)) +
(SUMIF('LED wiring'!$B$17:$B$30,B963,'LED wiring'!$G$17:$G$30)) +
(SUMIF('Changeable copy face'!$B$17:$B$30,B963,'Changeable copy face'!$G$17:$G$30)) +
(SUMIF('Flex face assembly'!$B$17:$B$30,B963,'Flex face assembly'!$G$17:$G$30)) +
(SUMIF('Routed face assembly'!$B$17:$B$30,B963,'Routed face assembly'!$G$17:$G$30)) +
(SUMIF('Paint calculation'!$B$17:$B$30,B963,'Paint calculation'!$G$17:$G$30)) +
(SUMIF('Trimcap letter face'!$B$17:$B$30,B963,'Trimcap letter face'!$G$17:$G$30)) +
(SUMIF('Trimcap letter face (2)'!$B$17:$B$30,B963,'Trimcap letter face (2)'!$G$17:$G$30)) +
(SUMIF('Channel letter fabrication'!$B$17:$B$30,B963,'Channel letter fabrication'!$G$17:$G$30)) +
(SUMIF('Channel letter fabrication (2)'!$B$17:$B$30,B963,'Channel letter fabrication (2)'!$G$17:$G$30))</f>
        <v>0</v>
      </c>
    </row>
    <row r="964" spans="1:10">
      <c r="A964" s="28" t="str">
        <f>[1]ODBC!$A964</f>
        <v>1" Brushed Chrome Trim Cap</v>
      </c>
      <c r="B964" s="29" t="str">
        <f>[1]ODBC!B964</f>
        <v>51102</v>
      </c>
      <c r="C964" s="30">
        <f>IFERROR(VLOOKUP($B964,[1]ODBC!$B:$H,2,FALSE),"")</f>
        <v>0.38</v>
      </c>
      <c r="D964" s="30">
        <f>IFERROR(VLOOKUP($B964,[1]ODBC!$B:$H,3,FALSE),"")</f>
        <v>0.68400000000000005</v>
      </c>
      <c r="E964" s="30" t="str">
        <f>IFERROR(VLOOKUP($B964,[1]ODBC!$B:$H,4,FALSE),"")</f>
        <v>FT</v>
      </c>
      <c r="F964" s="31">
        <f>IFERROR(VLOOKUP($B964,[1]ODBC!$B:$H,5,FALSE),"")</f>
        <v>44.45</v>
      </c>
      <c r="G964" s="32">
        <f>[1]ODBC!G964</f>
        <v>0</v>
      </c>
      <c r="H964" s="33">
        <f>SUM([1]ODBC!H964)</f>
        <v>0</v>
      </c>
      <c r="I964" s="41" t="str">
        <f>'Vinyl cutting'!$B$2</f>
        <v>J36938</v>
      </c>
      <c r="J964" s="42">
        <f ca="1">(SUMIF('Freeform time and material'!$B$17:$B$30,B964,'Freeform time and material'!$G$17:$G$30)) +
(SUMIF('Vinyl cutting'!$B$17:$B$30,B964,'Vinyl cutting'!$G$17:$G$30)) +
(SUMIF('Vinyl cutting (2)'!$B$17:$B$30,B964,'Vinyl cutting (2)'!$G$17:$G$30)) +
(SUMIF('Apply vinyl graphics'!$B$17:$B$30,B964,'Apply vinyl graphics'!$G$17:$G$30)) +
(SUMIF('Apply vinyl graphics (2)'!$B$17:$B$30,B964,'Apply vinyl graphics (2)'!$G$17:$G$30)) +
(SUMIF('Alum pan sign'!$B$17:$B$30,B964,'Alum pan sign'!$G$17:$G$30)) +
(SUMIF('Alum pan sign (2)'!$B$17:$B$30,B964,'Alum pan sign (2)'!$G$17:$G$30)) +
(SUMIF('Economy pan sign'!$B$17:$B$30,B964,'Economy pan sign'!$G$17:$G$30)) +
(SUMIF('Post and panel sign'!$B$17:$B$30,B964,'Post and panel sign'!$G$17:$G$30)) +
(SUMIF('Post and panel sign (2)'!$B$17:$B$30,B964,'Post and panel sign (2)'!$G$17:$G$30)) +
(SUMIF('Flat panels only'!$B$17:$B$30,B964,'Flat panels only'!$G$17:$G$30)) +
(SUMIF('Flat panels only (2)'!$B$17:$B$30,B964,'Flat panels only (2)'!$G$17:$G$30)) +
(SUMIF('Routed panel shapes'!$B$18:$B$31,B964,'Routed panel shapes'!$G$18:$G$31)) +
(SUMIF('Routed panel shapes (2)'!$B$18:$B$31,B964,'Routed panel shapes (2)'!$G$18:$G$31)) +
(SUMIF('Routed face only'!$B$17:$B$30,B964,'Routed face only'!$G$17:$G$30)) +
(SUMIF('Routed face only (2)'!$B$17:$B$30,B964,'Routed face only (2)'!$G$17:$G$30)) +
(SUMIF('Routed alum faces letters'!$B$17:$B$30,B964,'Routed alum faces letters'!$G$17:$G$30)) +
(SUMIF('Routed alum faces letters (2)'!$B$17:$B$30,B964,'Routed alum faces letters (2)'!$G$17:$G$30)) +
(SUMIF('Routed push through acrylic'!$B$17:$B$30,B964,'Routed push through acrylic'!$G$17:$G$30)) +
(SUMIF('Routed push through acrylic (2)'!$B$17:$B$30,B964,'Routed push through acrylic (2)'!$G$17:$G$30)) +
(SUMIF('Sf routed cabinet'!$B$17:$B$30,B964,'Sf routed cabinet'!$G$17:$G$30)) +
(SUMIF('Sf routed cabinet (2)'!$B$17:$B$30,B964,'Sf routed cabinet (2)'!$G$17:$G$30)) +
(SUMIF('Df routed cabinet'!$B$17:$B$30,B964,'Df routed cabinet'!$G$17:$G$30)) +
(SUMIF('Df routed cabinet (2)'!$B$17:$B$30,B964,'Df routed cabinet (2)'!$G$17:$G$30)) +
(SUMIF('Sf acrylic cabinet'!$B$17:$B$30,B964,'Sf acrylic cabinet'!$G$17:$G$30)) +
(SUMIF('Sf acrylic cabinet (2)'!$B$17:$B$30,B964,'Sf acrylic cabinet (2)'!$G$17:$G$30)) +
(SUMIF('Economy Sf acrylic'!$B$17:$B$30,B964,'Economy Sf acrylic'!$G$17:$G$30)) +
(SUMIF('Df acrylic cabinet'!$B$17:$B$30,B964,'Df acrylic cabinet'!$G$17:$G$30)) +
(SUMIF('Df acrylic cabinet (2)'!$B$17:$B$30,B964,'Df acrylic cabinet (2)'!$G$17:$G$30)) +
(SUMIF('Sf flex cabinet'!$B$17:$B$30,B964,'Sf flex cabinet'!$G$17:$G$30)) +
(SUMIF('Sf flex cabinet (2)'!$B$17:$B$30,B964,'Sf flex cabinet (2)'!$G$17:$G$30)) +
(SUMIF('Df flex cabinet'!$B$17:$B$36,B964,'Df flex cabinet'!$G$17:$G$36)) +
(SUMIF('Df flex cabinet (2)'!$B$17:$B$36,B964,'Df flex cabinet (2)'!$G$17:$G$36)) +
(SUMIF('Pole cover'!$B$17:$B$30,B964,'Pole cover'!$G$17:$G$30)) +
(SUMIF('Pole cover (2)'!$B$17:$B$30,B964,'Pole cover (2)'!$G$17:$G$30)) +
(SUMIF('Structural Steel Fab'!$B$17:$B$29,B964,'Structural Steel Fab'!$G$17:$G$29)) +
(SUMIF(Reveal!$B$17:$B$30,B964,Reveal!$G$17:$G$30)) +
(SUMIF('Reveal (2)'!$B$17:$B$30,B964,'Reveal (2)'!$G$17:$G$30)) +
(SUMIF('Crown cove top'!$B$17:$B$30,B964,'Crown cove top'!$G$17:$G$30)) +
(SUMIF('EMC assembly'!$B$17:$B$30,B964,'EMC assembly'!$G$17:$G$30)) +
(SUMIF(Crating!$B$17:$B$29,B964,Crating!$G$17:$G$29)) +
(SUMIF('LED wiring'!$B$17:$B$30,B964,'LED wiring'!$G$17:$G$30)) +
(SUMIF('Changeable copy face'!$B$17:$B$30,B964,'Changeable copy face'!$G$17:$G$30)) +
(SUMIF('Flex face assembly'!$B$17:$B$30,B964,'Flex face assembly'!$G$17:$G$30)) +
(SUMIF('Routed face assembly'!$B$17:$B$30,B964,'Routed face assembly'!$G$17:$G$30)) +
(SUMIF('Paint calculation'!$B$17:$B$30,B964,'Paint calculation'!$G$17:$G$30)) +
(SUMIF('Trimcap letter face'!$B$17:$B$30,B964,'Trimcap letter face'!$G$17:$G$30)) +
(SUMIF('Trimcap letter face (2)'!$B$17:$B$30,B964,'Trimcap letter face (2)'!$G$17:$G$30)) +
(SUMIF('Channel letter fabrication'!$B$17:$B$30,B964,'Channel letter fabrication'!$G$17:$G$30)) +
(SUMIF('Channel letter fabrication (2)'!$B$17:$B$30,B964,'Channel letter fabrication (2)'!$G$17:$G$30))</f>
        <v>0</v>
      </c>
    </row>
    <row r="965" spans="1:10">
      <c r="A965" s="28" t="str">
        <f>[1]ODBC!$A965</f>
        <v>1" Shiny Chrome Trim Cap</v>
      </c>
      <c r="B965" s="29" t="str">
        <f>[1]ODBC!B965</f>
        <v>51103</v>
      </c>
      <c r="C965" s="30">
        <f>IFERROR(VLOOKUP($B965,[1]ODBC!$B:$H,2,FALSE),"")</f>
        <v>0.38</v>
      </c>
      <c r="D965" s="30">
        <f>IFERROR(VLOOKUP($B965,[1]ODBC!$B:$H,3,FALSE),"")</f>
        <v>0.68400000000000005</v>
      </c>
      <c r="E965" s="30" t="str">
        <f>IFERROR(VLOOKUP($B965,[1]ODBC!$B:$H,4,FALSE),"")</f>
        <v>FT</v>
      </c>
      <c r="F965" s="31">
        <f>IFERROR(VLOOKUP($B965,[1]ODBC!$B:$H,5,FALSE),"")</f>
        <v>44.45</v>
      </c>
      <c r="G965" s="32">
        <f>[1]ODBC!G965</f>
        <v>0</v>
      </c>
      <c r="H965" s="33">
        <f>SUM([1]ODBC!H965)</f>
        <v>0</v>
      </c>
      <c r="I965" s="41" t="str">
        <f>'Vinyl cutting'!$B$2</f>
        <v>J36938</v>
      </c>
      <c r="J965" s="42">
        <f ca="1">(SUMIF('Freeform time and material'!$B$17:$B$30,B965,'Freeform time and material'!$G$17:$G$30)) +
(SUMIF('Vinyl cutting'!$B$17:$B$30,B965,'Vinyl cutting'!$G$17:$G$30)) +
(SUMIF('Vinyl cutting (2)'!$B$17:$B$30,B965,'Vinyl cutting (2)'!$G$17:$G$30)) +
(SUMIF('Apply vinyl graphics'!$B$17:$B$30,B965,'Apply vinyl graphics'!$G$17:$G$30)) +
(SUMIF('Apply vinyl graphics (2)'!$B$17:$B$30,B965,'Apply vinyl graphics (2)'!$G$17:$G$30)) +
(SUMIF('Alum pan sign'!$B$17:$B$30,B965,'Alum pan sign'!$G$17:$G$30)) +
(SUMIF('Alum pan sign (2)'!$B$17:$B$30,B965,'Alum pan sign (2)'!$G$17:$G$30)) +
(SUMIF('Economy pan sign'!$B$17:$B$30,B965,'Economy pan sign'!$G$17:$G$30)) +
(SUMIF('Post and panel sign'!$B$17:$B$30,B965,'Post and panel sign'!$G$17:$G$30)) +
(SUMIF('Post and panel sign (2)'!$B$17:$B$30,B965,'Post and panel sign (2)'!$G$17:$G$30)) +
(SUMIF('Flat panels only'!$B$17:$B$30,B965,'Flat panels only'!$G$17:$G$30)) +
(SUMIF('Flat panels only (2)'!$B$17:$B$30,B965,'Flat panels only (2)'!$G$17:$G$30)) +
(SUMIF('Routed panel shapes'!$B$18:$B$31,B965,'Routed panel shapes'!$G$18:$G$31)) +
(SUMIF('Routed panel shapes (2)'!$B$18:$B$31,B965,'Routed panel shapes (2)'!$G$18:$G$31)) +
(SUMIF('Routed face only'!$B$17:$B$30,B965,'Routed face only'!$G$17:$G$30)) +
(SUMIF('Routed face only (2)'!$B$17:$B$30,B965,'Routed face only (2)'!$G$17:$G$30)) +
(SUMIF('Routed alum faces letters'!$B$17:$B$30,B965,'Routed alum faces letters'!$G$17:$G$30)) +
(SUMIF('Routed alum faces letters (2)'!$B$17:$B$30,B965,'Routed alum faces letters (2)'!$G$17:$G$30)) +
(SUMIF('Routed push through acrylic'!$B$17:$B$30,B965,'Routed push through acrylic'!$G$17:$G$30)) +
(SUMIF('Routed push through acrylic (2)'!$B$17:$B$30,B965,'Routed push through acrylic (2)'!$G$17:$G$30)) +
(SUMIF('Sf routed cabinet'!$B$17:$B$30,B965,'Sf routed cabinet'!$G$17:$G$30)) +
(SUMIF('Sf routed cabinet (2)'!$B$17:$B$30,B965,'Sf routed cabinet (2)'!$G$17:$G$30)) +
(SUMIF('Df routed cabinet'!$B$17:$B$30,B965,'Df routed cabinet'!$G$17:$G$30)) +
(SUMIF('Df routed cabinet (2)'!$B$17:$B$30,B965,'Df routed cabinet (2)'!$G$17:$G$30)) +
(SUMIF('Sf acrylic cabinet'!$B$17:$B$30,B965,'Sf acrylic cabinet'!$G$17:$G$30)) +
(SUMIF('Sf acrylic cabinet (2)'!$B$17:$B$30,B965,'Sf acrylic cabinet (2)'!$G$17:$G$30)) +
(SUMIF('Economy Sf acrylic'!$B$17:$B$30,B965,'Economy Sf acrylic'!$G$17:$G$30)) +
(SUMIF('Df acrylic cabinet'!$B$17:$B$30,B965,'Df acrylic cabinet'!$G$17:$G$30)) +
(SUMIF('Df acrylic cabinet (2)'!$B$17:$B$30,B965,'Df acrylic cabinet (2)'!$G$17:$G$30)) +
(SUMIF('Sf flex cabinet'!$B$17:$B$30,B965,'Sf flex cabinet'!$G$17:$G$30)) +
(SUMIF('Sf flex cabinet (2)'!$B$17:$B$30,B965,'Sf flex cabinet (2)'!$G$17:$G$30)) +
(SUMIF('Df flex cabinet'!$B$17:$B$36,B965,'Df flex cabinet'!$G$17:$G$36)) +
(SUMIF('Df flex cabinet (2)'!$B$17:$B$36,B965,'Df flex cabinet (2)'!$G$17:$G$36)) +
(SUMIF('Pole cover'!$B$17:$B$30,B965,'Pole cover'!$G$17:$G$30)) +
(SUMIF('Pole cover (2)'!$B$17:$B$30,B965,'Pole cover (2)'!$G$17:$G$30)) +
(SUMIF('Structural Steel Fab'!$B$17:$B$29,B965,'Structural Steel Fab'!$G$17:$G$29)) +
(SUMIF(Reveal!$B$17:$B$30,B965,Reveal!$G$17:$G$30)) +
(SUMIF('Reveal (2)'!$B$17:$B$30,B965,'Reveal (2)'!$G$17:$G$30)) +
(SUMIF('Crown cove top'!$B$17:$B$30,B965,'Crown cove top'!$G$17:$G$30)) +
(SUMIF('EMC assembly'!$B$17:$B$30,B965,'EMC assembly'!$G$17:$G$30)) +
(SUMIF(Crating!$B$17:$B$29,B965,Crating!$G$17:$G$29)) +
(SUMIF('LED wiring'!$B$17:$B$30,B965,'LED wiring'!$G$17:$G$30)) +
(SUMIF('Changeable copy face'!$B$17:$B$30,B965,'Changeable copy face'!$G$17:$G$30)) +
(SUMIF('Flex face assembly'!$B$17:$B$30,B965,'Flex face assembly'!$G$17:$G$30)) +
(SUMIF('Routed face assembly'!$B$17:$B$30,B965,'Routed face assembly'!$G$17:$G$30)) +
(SUMIF('Paint calculation'!$B$17:$B$30,B965,'Paint calculation'!$G$17:$G$30)) +
(SUMIF('Trimcap letter face'!$B$17:$B$30,B965,'Trimcap letter face'!$G$17:$G$30)) +
(SUMIF('Trimcap letter face (2)'!$B$17:$B$30,B965,'Trimcap letter face (2)'!$G$17:$G$30)) +
(SUMIF('Channel letter fabrication'!$B$17:$B$30,B965,'Channel letter fabrication'!$G$17:$G$30)) +
(SUMIF('Channel letter fabrication (2)'!$B$17:$B$30,B965,'Channel letter fabrication (2)'!$G$17:$G$30))</f>
        <v>0</v>
      </c>
    </row>
    <row r="966" spans="1:10">
      <c r="A966" s="28" t="str">
        <f>[1]ODBC!$A966</f>
        <v>1" Gold Trim Cap</v>
      </c>
      <c r="B966" s="29" t="str">
        <f>[1]ODBC!B966</f>
        <v>51105</v>
      </c>
      <c r="C966" s="30">
        <f>IFERROR(VLOOKUP($B966,[1]ODBC!$B:$H,2,FALSE),"")</f>
        <v>0.38</v>
      </c>
      <c r="D966" s="30">
        <f>IFERROR(VLOOKUP($B966,[1]ODBC!$B:$H,3,FALSE),"")</f>
        <v>0.68400000000000005</v>
      </c>
      <c r="E966" s="30" t="str">
        <f>IFERROR(VLOOKUP($B966,[1]ODBC!$B:$H,4,FALSE),"")</f>
        <v>FT</v>
      </c>
      <c r="F966" s="31">
        <f>IFERROR(VLOOKUP($B966,[1]ODBC!$B:$H,5,FALSE),"")</f>
        <v>44.45</v>
      </c>
      <c r="G966" s="32">
        <f>[1]ODBC!G966</f>
        <v>0</v>
      </c>
      <c r="H966" s="33">
        <f>SUM([1]ODBC!H966)</f>
        <v>0</v>
      </c>
      <c r="I966" s="41" t="str">
        <f>'Vinyl cutting'!$B$2</f>
        <v>J36938</v>
      </c>
      <c r="J966" s="42">
        <f ca="1">(SUMIF('Freeform time and material'!$B$17:$B$30,B966,'Freeform time and material'!$G$17:$G$30)) +
(SUMIF('Vinyl cutting'!$B$17:$B$30,B966,'Vinyl cutting'!$G$17:$G$30)) +
(SUMIF('Vinyl cutting (2)'!$B$17:$B$30,B966,'Vinyl cutting (2)'!$G$17:$G$30)) +
(SUMIF('Apply vinyl graphics'!$B$17:$B$30,B966,'Apply vinyl graphics'!$G$17:$G$30)) +
(SUMIF('Apply vinyl graphics (2)'!$B$17:$B$30,B966,'Apply vinyl graphics (2)'!$G$17:$G$30)) +
(SUMIF('Alum pan sign'!$B$17:$B$30,B966,'Alum pan sign'!$G$17:$G$30)) +
(SUMIF('Alum pan sign (2)'!$B$17:$B$30,B966,'Alum pan sign (2)'!$G$17:$G$30)) +
(SUMIF('Economy pan sign'!$B$17:$B$30,B966,'Economy pan sign'!$G$17:$G$30)) +
(SUMIF('Post and panel sign'!$B$17:$B$30,B966,'Post and panel sign'!$G$17:$G$30)) +
(SUMIF('Post and panel sign (2)'!$B$17:$B$30,B966,'Post and panel sign (2)'!$G$17:$G$30)) +
(SUMIF('Flat panels only'!$B$17:$B$30,B966,'Flat panels only'!$G$17:$G$30)) +
(SUMIF('Flat panels only (2)'!$B$17:$B$30,B966,'Flat panels only (2)'!$G$17:$G$30)) +
(SUMIF('Routed panel shapes'!$B$18:$B$31,B966,'Routed panel shapes'!$G$18:$G$31)) +
(SUMIF('Routed panel shapes (2)'!$B$18:$B$31,B966,'Routed panel shapes (2)'!$G$18:$G$31)) +
(SUMIF('Routed face only'!$B$17:$B$30,B966,'Routed face only'!$G$17:$G$30)) +
(SUMIF('Routed face only (2)'!$B$17:$B$30,B966,'Routed face only (2)'!$G$17:$G$30)) +
(SUMIF('Routed alum faces letters'!$B$17:$B$30,B966,'Routed alum faces letters'!$G$17:$G$30)) +
(SUMIF('Routed alum faces letters (2)'!$B$17:$B$30,B966,'Routed alum faces letters (2)'!$G$17:$G$30)) +
(SUMIF('Routed push through acrylic'!$B$17:$B$30,B966,'Routed push through acrylic'!$G$17:$G$30)) +
(SUMIF('Routed push through acrylic (2)'!$B$17:$B$30,B966,'Routed push through acrylic (2)'!$G$17:$G$30)) +
(SUMIF('Sf routed cabinet'!$B$17:$B$30,B966,'Sf routed cabinet'!$G$17:$G$30)) +
(SUMIF('Sf routed cabinet (2)'!$B$17:$B$30,B966,'Sf routed cabinet (2)'!$G$17:$G$30)) +
(SUMIF('Df routed cabinet'!$B$17:$B$30,B966,'Df routed cabinet'!$G$17:$G$30)) +
(SUMIF('Df routed cabinet (2)'!$B$17:$B$30,B966,'Df routed cabinet (2)'!$G$17:$G$30)) +
(SUMIF('Sf acrylic cabinet'!$B$17:$B$30,B966,'Sf acrylic cabinet'!$G$17:$G$30)) +
(SUMIF('Sf acrylic cabinet (2)'!$B$17:$B$30,B966,'Sf acrylic cabinet (2)'!$G$17:$G$30)) +
(SUMIF('Economy Sf acrylic'!$B$17:$B$30,B966,'Economy Sf acrylic'!$G$17:$G$30)) +
(SUMIF('Df acrylic cabinet'!$B$17:$B$30,B966,'Df acrylic cabinet'!$G$17:$G$30)) +
(SUMIF('Df acrylic cabinet (2)'!$B$17:$B$30,B966,'Df acrylic cabinet (2)'!$G$17:$G$30)) +
(SUMIF('Sf flex cabinet'!$B$17:$B$30,B966,'Sf flex cabinet'!$G$17:$G$30)) +
(SUMIF('Sf flex cabinet (2)'!$B$17:$B$30,B966,'Sf flex cabinet (2)'!$G$17:$G$30)) +
(SUMIF('Df flex cabinet'!$B$17:$B$36,B966,'Df flex cabinet'!$G$17:$G$36)) +
(SUMIF('Df flex cabinet (2)'!$B$17:$B$36,B966,'Df flex cabinet (2)'!$G$17:$G$36)) +
(SUMIF('Pole cover'!$B$17:$B$30,B966,'Pole cover'!$G$17:$G$30)) +
(SUMIF('Pole cover (2)'!$B$17:$B$30,B966,'Pole cover (2)'!$G$17:$G$30)) +
(SUMIF('Structural Steel Fab'!$B$17:$B$29,B966,'Structural Steel Fab'!$G$17:$G$29)) +
(SUMIF(Reveal!$B$17:$B$30,B966,Reveal!$G$17:$G$30)) +
(SUMIF('Reveal (2)'!$B$17:$B$30,B966,'Reveal (2)'!$G$17:$G$30)) +
(SUMIF('Crown cove top'!$B$17:$B$30,B966,'Crown cove top'!$G$17:$G$30)) +
(SUMIF('EMC assembly'!$B$17:$B$30,B966,'EMC assembly'!$G$17:$G$30)) +
(SUMIF(Crating!$B$17:$B$29,B966,Crating!$G$17:$G$29)) +
(SUMIF('LED wiring'!$B$17:$B$30,B966,'LED wiring'!$G$17:$G$30)) +
(SUMIF('Changeable copy face'!$B$17:$B$30,B966,'Changeable copy face'!$G$17:$G$30)) +
(SUMIF('Flex face assembly'!$B$17:$B$30,B966,'Flex face assembly'!$G$17:$G$30)) +
(SUMIF('Routed face assembly'!$B$17:$B$30,B966,'Routed face assembly'!$G$17:$G$30)) +
(SUMIF('Paint calculation'!$B$17:$B$30,B966,'Paint calculation'!$G$17:$G$30)) +
(SUMIF('Trimcap letter face'!$B$17:$B$30,B966,'Trimcap letter face'!$G$17:$G$30)) +
(SUMIF('Trimcap letter face (2)'!$B$17:$B$30,B966,'Trimcap letter face (2)'!$G$17:$G$30)) +
(SUMIF('Channel letter fabrication'!$B$17:$B$30,B966,'Channel letter fabrication'!$G$17:$G$30)) +
(SUMIF('Channel letter fabrication (2)'!$B$17:$B$30,B966,'Channel letter fabrication (2)'!$G$17:$G$30))</f>
        <v>0</v>
      </c>
    </row>
    <row r="967" spans="1:10">
      <c r="A967" s="28" t="str">
        <f>[1]ODBC!$A967</f>
        <v>2" Bronze 313E Trim Cap</v>
      </c>
      <c r="B967" s="29" t="str">
        <f>[1]ODBC!B967</f>
        <v>51122</v>
      </c>
      <c r="C967" s="30">
        <f>IFERROR(VLOOKUP($B967,[1]ODBC!$B:$H,2,FALSE),"")</f>
        <v>0.74</v>
      </c>
      <c r="D967" s="30">
        <f>IFERROR(VLOOKUP($B967,[1]ODBC!$B:$H,3,FALSE),"")</f>
        <v>1.3320000000000001</v>
      </c>
      <c r="E967" s="30" t="str">
        <f>IFERROR(VLOOKUP($B967,[1]ODBC!$B:$H,4,FALSE),"")</f>
        <v>FT</v>
      </c>
      <c r="F967" s="31">
        <f>IFERROR(VLOOKUP($B967,[1]ODBC!$B:$H,5,FALSE),"")</f>
        <v>44.45</v>
      </c>
      <c r="G967" s="32">
        <f>[1]ODBC!G967</f>
        <v>0</v>
      </c>
      <c r="H967" s="33">
        <f>SUM([1]ODBC!H967)</f>
        <v>0</v>
      </c>
      <c r="I967" s="41" t="str">
        <f>'Vinyl cutting'!$B$2</f>
        <v>J36938</v>
      </c>
      <c r="J967" s="42">
        <f ca="1">(SUMIF('Freeform time and material'!$B$17:$B$30,B967,'Freeform time and material'!$G$17:$G$30)) +
(SUMIF('Vinyl cutting'!$B$17:$B$30,B967,'Vinyl cutting'!$G$17:$G$30)) +
(SUMIF('Vinyl cutting (2)'!$B$17:$B$30,B967,'Vinyl cutting (2)'!$G$17:$G$30)) +
(SUMIF('Apply vinyl graphics'!$B$17:$B$30,B967,'Apply vinyl graphics'!$G$17:$G$30)) +
(SUMIF('Apply vinyl graphics (2)'!$B$17:$B$30,B967,'Apply vinyl graphics (2)'!$G$17:$G$30)) +
(SUMIF('Alum pan sign'!$B$17:$B$30,B967,'Alum pan sign'!$G$17:$G$30)) +
(SUMIF('Alum pan sign (2)'!$B$17:$B$30,B967,'Alum pan sign (2)'!$G$17:$G$30)) +
(SUMIF('Economy pan sign'!$B$17:$B$30,B967,'Economy pan sign'!$G$17:$G$30)) +
(SUMIF('Post and panel sign'!$B$17:$B$30,B967,'Post and panel sign'!$G$17:$G$30)) +
(SUMIF('Post and panel sign (2)'!$B$17:$B$30,B967,'Post and panel sign (2)'!$G$17:$G$30)) +
(SUMIF('Flat panels only'!$B$17:$B$30,B967,'Flat panels only'!$G$17:$G$30)) +
(SUMIF('Flat panels only (2)'!$B$17:$B$30,B967,'Flat panels only (2)'!$G$17:$G$30)) +
(SUMIF('Routed panel shapes'!$B$18:$B$31,B967,'Routed panel shapes'!$G$18:$G$31)) +
(SUMIF('Routed panel shapes (2)'!$B$18:$B$31,B967,'Routed panel shapes (2)'!$G$18:$G$31)) +
(SUMIF('Routed face only'!$B$17:$B$30,B967,'Routed face only'!$G$17:$G$30)) +
(SUMIF('Routed face only (2)'!$B$17:$B$30,B967,'Routed face only (2)'!$G$17:$G$30)) +
(SUMIF('Routed alum faces letters'!$B$17:$B$30,B967,'Routed alum faces letters'!$G$17:$G$30)) +
(SUMIF('Routed alum faces letters (2)'!$B$17:$B$30,B967,'Routed alum faces letters (2)'!$G$17:$G$30)) +
(SUMIF('Routed push through acrylic'!$B$17:$B$30,B967,'Routed push through acrylic'!$G$17:$G$30)) +
(SUMIF('Routed push through acrylic (2)'!$B$17:$B$30,B967,'Routed push through acrylic (2)'!$G$17:$G$30)) +
(SUMIF('Sf routed cabinet'!$B$17:$B$30,B967,'Sf routed cabinet'!$G$17:$G$30)) +
(SUMIF('Sf routed cabinet (2)'!$B$17:$B$30,B967,'Sf routed cabinet (2)'!$G$17:$G$30)) +
(SUMIF('Df routed cabinet'!$B$17:$B$30,B967,'Df routed cabinet'!$G$17:$G$30)) +
(SUMIF('Df routed cabinet (2)'!$B$17:$B$30,B967,'Df routed cabinet (2)'!$G$17:$G$30)) +
(SUMIF('Sf acrylic cabinet'!$B$17:$B$30,B967,'Sf acrylic cabinet'!$G$17:$G$30)) +
(SUMIF('Sf acrylic cabinet (2)'!$B$17:$B$30,B967,'Sf acrylic cabinet (2)'!$G$17:$G$30)) +
(SUMIF('Economy Sf acrylic'!$B$17:$B$30,B967,'Economy Sf acrylic'!$G$17:$G$30)) +
(SUMIF('Df acrylic cabinet'!$B$17:$B$30,B967,'Df acrylic cabinet'!$G$17:$G$30)) +
(SUMIF('Df acrylic cabinet (2)'!$B$17:$B$30,B967,'Df acrylic cabinet (2)'!$G$17:$G$30)) +
(SUMIF('Sf flex cabinet'!$B$17:$B$30,B967,'Sf flex cabinet'!$G$17:$G$30)) +
(SUMIF('Sf flex cabinet (2)'!$B$17:$B$30,B967,'Sf flex cabinet (2)'!$G$17:$G$30)) +
(SUMIF('Df flex cabinet'!$B$17:$B$36,B967,'Df flex cabinet'!$G$17:$G$36)) +
(SUMIF('Df flex cabinet (2)'!$B$17:$B$36,B967,'Df flex cabinet (2)'!$G$17:$G$36)) +
(SUMIF('Pole cover'!$B$17:$B$30,B967,'Pole cover'!$G$17:$G$30)) +
(SUMIF('Pole cover (2)'!$B$17:$B$30,B967,'Pole cover (2)'!$G$17:$G$30)) +
(SUMIF('Structural Steel Fab'!$B$17:$B$29,B967,'Structural Steel Fab'!$G$17:$G$29)) +
(SUMIF(Reveal!$B$17:$B$30,B967,Reveal!$G$17:$G$30)) +
(SUMIF('Reveal (2)'!$B$17:$B$30,B967,'Reveal (2)'!$G$17:$G$30)) +
(SUMIF('Crown cove top'!$B$17:$B$30,B967,'Crown cove top'!$G$17:$G$30)) +
(SUMIF('EMC assembly'!$B$17:$B$30,B967,'EMC assembly'!$G$17:$G$30)) +
(SUMIF(Crating!$B$17:$B$29,B967,Crating!$G$17:$G$29)) +
(SUMIF('LED wiring'!$B$17:$B$30,B967,'LED wiring'!$G$17:$G$30)) +
(SUMIF('Changeable copy face'!$B$17:$B$30,B967,'Changeable copy face'!$G$17:$G$30)) +
(SUMIF('Flex face assembly'!$B$17:$B$30,B967,'Flex face assembly'!$G$17:$G$30)) +
(SUMIF('Routed face assembly'!$B$17:$B$30,B967,'Routed face assembly'!$G$17:$G$30)) +
(SUMIF('Paint calculation'!$B$17:$B$30,B967,'Paint calculation'!$G$17:$G$30)) +
(SUMIF('Trimcap letter face'!$B$17:$B$30,B967,'Trimcap letter face'!$G$17:$G$30)) +
(SUMIF('Trimcap letter face (2)'!$B$17:$B$30,B967,'Trimcap letter face (2)'!$G$17:$G$30)) +
(SUMIF('Channel letter fabrication'!$B$17:$B$30,B967,'Channel letter fabrication'!$G$17:$G$30)) +
(SUMIF('Channel letter fabrication (2)'!$B$17:$B$30,B967,'Channel letter fabrication (2)'!$G$17:$G$30))</f>
        <v>0</v>
      </c>
    </row>
    <row r="968" spans="1:10">
      <c r="A968" s="28" t="str">
        <f>[1]ODBC!$A968</f>
        <v>2" Blue Trim Cap</v>
      </c>
      <c r="B968" s="29" t="str">
        <f>[1]ODBC!B968</f>
        <v>51125</v>
      </c>
      <c r="C968" s="30">
        <f>IFERROR(VLOOKUP($B968,[1]ODBC!$B:$H,2,FALSE),"")</f>
        <v>0.80300000000000005</v>
      </c>
      <c r="D968" s="30">
        <f>IFERROR(VLOOKUP($B968,[1]ODBC!$B:$H,3,FALSE),"")</f>
        <v>1.446</v>
      </c>
      <c r="E968" s="30" t="str">
        <f>IFERROR(VLOOKUP($B968,[1]ODBC!$B:$H,4,FALSE),"")</f>
        <v>FT</v>
      </c>
      <c r="F968" s="31">
        <f>IFERROR(VLOOKUP($B968,[1]ODBC!$B:$H,5,FALSE),"")</f>
        <v>44.45</v>
      </c>
      <c r="G968" s="32">
        <f>[1]ODBC!G968</f>
        <v>0</v>
      </c>
      <c r="H968" s="33">
        <f>SUM([1]ODBC!H968)</f>
        <v>0</v>
      </c>
      <c r="I968" s="41" t="str">
        <f>'Vinyl cutting'!$B$2</f>
        <v>J36938</v>
      </c>
      <c r="J968" s="42">
        <f ca="1">(SUMIF('Freeform time and material'!$B$17:$B$30,B968,'Freeform time and material'!$G$17:$G$30)) +
(SUMIF('Vinyl cutting'!$B$17:$B$30,B968,'Vinyl cutting'!$G$17:$G$30)) +
(SUMIF('Vinyl cutting (2)'!$B$17:$B$30,B968,'Vinyl cutting (2)'!$G$17:$G$30)) +
(SUMIF('Apply vinyl graphics'!$B$17:$B$30,B968,'Apply vinyl graphics'!$G$17:$G$30)) +
(SUMIF('Apply vinyl graphics (2)'!$B$17:$B$30,B968,'Apply vinyl graphics (2)'!$G$17:$G$30)) +
(SUMIF('Alum pan sign'!$B$17:$B$30,B968,'Alum pan sign'!$G$17:$G$30)) +
(SUMIF('Alum pan sign (2)'!$B$17:$B$30,B968,'Alum pan sign (2)'!$G$17:$G$30)) +
(SUMIF('Economy pan sign'!$B$17:$B$30,B968,'Economy pan sign'!$G$17:$G$30)) +
(SUMIF('Post and panel sign'!$B$17:$B$30,B968,'Post and panel sign'!$G$17:$G$30)) +
(SUMIF('Post and panel sign (2)'!$B$17:$B$30,B968,'Post and panel sign (2)'!$G$17:$G$30)) +
(SUMIF('Flat panels only'!$B$17:$B$30,B968,'Flat panels only'!$G$17:$G$30)) +
(SUMIF('Flat panels only (2)'!$B$17:$B$30,B968,'Flat panels only (2)'!$G$17:$G$30)) +
(SUMIF('Routed panel shapes'!$B$18:$B$31,B968,'Routed panel shapes'!$G$18:$G$31)) +
(SUMIF('Routed panel shapes (2)'!$B$18:$B$31,B968,'Routed panel shapes (2)'!$G$18:$G$31)) +
(SUMIF('Routed face only'!$B$17:$B$30,B968,'Routed face only'!$G$17:$G$30)) +
(SUMIF('Routed face only (2)'!$B$17:$B$30,B968,'Routed face only (2)'!$G$17:$G$30)) +
(SUMIF('Routed alum faces letters'!$B$17:$B$30,B968,'Routed alum faces letters'!$G$17:$G$30)) +
(SUMIF('Routed alum faces letters (2)'!$B$17:$B$30,B968,'Routed alum faces letters (2)'!$G$17:$G$30)) +
(SUMIF('Routed push through acrylic'!$B$17:$B$30,B968,'Routed push through acrylic'!$G$17:$G$30)) +
(SUMIF('Routed push through acrylic (2)'!$B$17:$B$30,B968,'Routed push through acrylic (2)'!$G$17:$G$30)) +
(SUMIF('Sf routed cabinet'!$B$17:$B$30,B968,'Sf routed cabinet'!$G$17:$G$30)) +
(SUMIF('Sf routed cabinet (2)'!$B$17:$B$30,B968,'Sf routed cabinet (2)'!$G$17:$G$30)) +
(SUMIF('Df routed cabinet'!$B$17:$B$30,B968,'Df routed cabinet'!$G$17:$G$30)) +
(SUMIF('Df routed cabinet (2)'!$B$17:$B$30,B968,'Df routed cabinet (2)'!$G$17:$G$30)) +
(SUMIF('Sf acrylic cabinet'!$B$17:$B$30,B968,'Sf acrylic cabinet'!$G$17:$G$30)) +
(SUMIF('Sf acrylic cabinet (2)'!$B$17:$B$30,B968,'Sf acrylic cabinet (2)'!$G$17:$G$30)) +
(SUMIF('Economy Sf acrylic'!$B$17:$B$30,B968,'Economy Sf acrylic'!$G$17:$G$30)) +
(SUMIF('Df acrylic cabinet'!$B$17:$B$30,B968,'Df acrylic cabinet'!$G$17:$G$30)) +
(SUMIF('Df acrylic cabinet (2)'!$B$17:$B$30,B968,'Df acrylic cabinet (2)'!$G$17:$G$30)) +
(SUMIF('Sf flex cabinet'!$B$17:$B$30,B968,'Sf flex cabinet'!$G$17:$G$30)) +
(SUMIF('Sf flex cabinet (2)'!$B$17:$B$30,B968,'Sf flex cabinet (2)'!$G$17:$G$30)) +
(SUMIF('Df flex cabinet'!$B$17:$B$36,B968,'Df flex cabinet'!$G$17:$G$36)) +
(SUMIF('Df flex cabinet (2)'!$B$17:$B$36,B968,'Df flex cabinet (2)'!$G$17:$G$36)) +
(SUMIF('Pole cover'!$B$17:$B$30,B968,'Pole cover'!$G$17:$G$30)) +
(SUMIF('Pole cover (2)'!$B$17:$B$30,B968,'Pole cover (2)'!$G$17:$G$30)) +
(SUMIF('Structural Steel Fab'!$B$17:$B$29,B968,'Structural Steel Fab'!$G$17:$G$29)) +
(SUMIF(Reveal!$B$17:$B$30,B968,Reveal!$G$17:$G$30)) +
(SUMIF('Reveal (2)'!$B$17:$B$30,B968,'Reveal (2)'!$G$17:$G$30)) +
(SUMIF('Crown cove top'!$B$17:$B$30,B968,'Crown cove top'!$G$17:$G$30)) +
(SUMIF('EMC assembly'!$B$17:$B$30,B968,'EMC assembly'!$G$17:$G$30)) +
(SUMIF(Crating!$B$17:$B$29,B968,Crating!$G$17:$G$29)) +
(SUMIF('LED wiring'!$B$17:$B$30,B968,'LED wiring'!$G$17:$G$30)) +
(SUMIF('Changeable copy face'!$B$17:$B$30,B968,'Changeable copy face'!$G$17:$G$30)) +
(SUMIF('Flex face assembly'!$B$17:$B$30,B968,'Flex face assembly'!$G$17:$G$30)) +
(SUMIF('Routed face assembly'!$B$17:$B$30,B968,'Routed face assembly'!$G$17:$G$30)) +
(SUMIF('Paint calculation'!$B$17:$B$30,B968,'Paint calculation'!$G$17:$G$30)) +
(SUMIF('Trimcap letter face'!$B$17:$B$30,B968,'Trimcap letter face'!$G$17:$G$30)) +
(SUMIF('Trimcap letter face (2)'!$B$17:$B$30,B968,'Trimcap letter face (2)'!$G$17:$G$30)) +
(SUMIF('Channel letter fabrication'!$B$17:$B$30,B968,'Channel letter fabrication'!$G$17:$G$30)) +
(SUMIF('Channel letter fabrication (2)'!$B$17:$B$30,B968,'Channel letter fabrication (2)'!$G$17:$G$30))</f>
        <v>0</v>
      </c>
    </row>
    <row r="969" spans="1:10">
      <c r="A969" s="28" t="str">
        <f>[1]ODBC!$A969</f>
        <v>2" Bronze Trimcap</v>
      </c>
      <c r="B969" s="29" t="str">
        <f>[1]ODBC!B969</f>
        <v>51130</v>
      </c>
      <c r="C969" s="30">
        <f>IFERROR(VLOOKUP($B969,[1]ODBC!$B:$H,2,FALSE),"")</f>
        <v>0.74</v>
      </c>
      <c r="D969" s="30">
        <f>IFERROR(VLOOKUP($B969,[1]ODBC!$B:$H,3,FALSE),"")</f>
        <v>1.3320000000000001</v>
      </c>
      <c r="E969" s="30" t="str">
        <f>IFERROR(VLOOKUP($B969,[1]ODBC!$B:$H,4,FALSE),"")</f>
        <v>FT</v>
      </c>
      <c r="F969" s="31">
        <f>IFERROR(VLOOKUP($B969,[1]ODBC!$B:$H,5,FALSE),"")</f>
        <v>44.45</v>
      </c>
      <c r="G969" s="32">
        <f>[1]ODBC!G969</f>
        <v>0</v>
      </c>
      <c r="H969" s="33">
        <f>SUM([1]ODBC!H969)</f>
        <v>0</v>
      </c>
      <c r="I969" s="41" t="str">
        <f>'Vinyl cutting'!$B$2</f>
        <v>J36938</v>
      </c>
      <c r="J969" s="42">
        <f ca="1">(SUMIF('Freeform time and material'!$B$17:$B$30,B969,'Freeform time and material'!$G$17:$G$30)) +
(SUMIF('Vinyl cutting'!$B$17:$B$30,B969,'Vinyl cutting'!$G$17:$G$30)) +
(SUMIF('Vinyl cutting (2)'!$B$17:$B$30,B969,'Vinyl cutting (2)'!$G$17:$G$30)) +
(SUMIF('Apply vinyl graphics'!$B$17:$B$30,B969,'Apply vinyl graphics'!$G$17:$G$30)) +
(SUMIF('Apply vinyl graphics (2)'!$B$17:$B$30,B969,'Apply vinyl graphics (2)'!$G$17:$G$30)) +
(SUMIF('Alum pan sign'!$B$17:$B$30,B969,'Alum pan sign'!$G$17:$G$30)) +
(SUMIF('Alum pan sign (2)'!$B$17:$B$30,B969,'Alum pan sign (2)'!$G$17:$G$30)) +
(SUMIF('Economy pan sign'!$B$17:$B$30,B969,'Economy pan sign'!$G$17:$G$30)) +
(SUMIF('Post and panel sign'!$B$17:$B$30,B969,'Post and panel sign'!$G$17:$G$30)) +
(SUMIF('Post and panel sign (2)'!$B$17:$B$30,B969,'Post and panel sign (2)'!$G$17:$G$30)) +
(SUMIF('Flat panels only'!$B$17:$B$30,B969,'Flat panels only'!$G$17:$G$30)) +
(SUMIF('Flat panels only (2)'!$B$17:$B$30,B969,'Flat panels only (2)'!$G$17:$G$30)) +
(SUMIF('Routed panel shapes'!$B$18:$B$31,B969,'Routed panel shapes'!$G$18:$G$31)) +
(SUMIF('Routed panel shapes (2)'!$B$18:$B$31,B969,'Routed panel shapes (2)'!$G$18:$G$31)) +
(SUMIF('Routed face only'!$B$17:$B$30,B969,'Routed face only'!$G$17:$G$30)) +
(SUMIF('Routed face only (2)'!$B$17:$B$30,B969,'Routed face only (2)'!$G$17:$G$30)) +
(SUMIF('Routed alum faces letters'!$B$17:$B$30,B969,'Routed alum faces letters'!$G$17:$G$30)) +
(SUMIF('Routed alum faces letters (2)'!$B$17:$B$30,B969,'Routed alum faces letters (2)'!$G$17:$G$30)) +
(SUMIF('Routed push through acrylic'!$B$17:$B$30,B969,'Routed push through acrylic'!$G$17:$G$30)) +
(SUMIF('Routed push through acrylic (2)'!$B$17:$B$30,B969,'Routed push through acrylic (2)'!$G$17:$G$30)) +
(SUMIF('Sf routed cabinet'!$B$17:$B$30,B969,'Sf routed cabinet'!$G$17:$G$30)) +
(SUMIF('Sf routed cabinet (2)'!$B$17:$B$30,B969,'Sf routed cabinet (2)'!$G$17:$G$30)) +
(SUMIF('Df routed cabinet'!$B$17:$B$30,B969,'Df routed cabinet'!$G$17:$G$30)) +
(SUMIF('Df routed cabinet (2)'!$B$17:$B$30,B969,'Df routed cabinet (2)'!$G$17:$G$30)) +
(SUMIF('Sf acrylic cabinet'!$B$17:$B$30,B969,'Sf acrylic cabinet'!$G$17:$G$30)) +
(SUMIF('Sf acrylic cabinet (2)'!$B$17:$B$30,B969,'Sf acrylic cabinet (2)'!$G$17:$G$30)) +
(SUMIF('Economy Sf acrylic'!$B$17:$B$30,B969,'Economy Sf acrylic'!$G$17:$G$30)) +
(SUMIF('Df acrylic cabinet'!$B$17:$B$30,B969,'Df acrylic cabinet'!$G$17:$G$30)) +
(SUMIF('Df acrylic cabinet (2)'!$B$17:$B$30,B969,'Df acrylic cabinet (2)'!$G$17:$G$30)) +
(SUMIF('Sf flex cabinet'!$B$17:$B$30,B969,'Sf flex cabinet'!$G$17:$G$30)) +
(SUMIF('Sf flex cabinet (2)'!$B$17:$B$30,B969,'Sf flex cabinet (2)'!$G$17:$G$30)) +
(SUMIF('Df flex cabinet'!$B$17:$B$36,B969,'Df flex cabinet'!$G$17:$G$36)) +
(SUMIF('Df flex cabinet (2)'!$B$17:$B$36,B969,'Df flex cabinet (2)'!$G$17:$G$36)) +
(SUMIF('Pole cover'!$B$17:$B$30,B969,'Pole cover'!$G$17:$G$30)) +
(SUMIF('Pole cover (2)'!$B$17:$B$30,B969,'Pole cover (2)'!$G$17:$G$30)) +
(SUMIF('Structural Steel Fab'!$B$17:$B$29,B969,'Structural Steel Fab'!$G$17:$G$29)) +
(SUMIF(Reveal!$B$17:$B$30,B969,Reveal!$G$17:$G$30)) +
(SUMIF('Reveal (2)'!$B$17:$B$30,B969,'Reveal (2)'!$G$17:$G$30)) +
(SUMIF('Crown cove top'!$B$17:$B$30,B969,'Crown cove top'!$G$17:$G$30)) +
(SUMIF('EMC assembly'!$B$17:$B$30,B969,'EMC assembly'!$G$17:$G$30)) +
(SUMIF(Crating!$B$17:$B$29,B969,Crating!$G$17:$G$29)) +
(SUMIF('LED wiring'!$B$17:$B$30,B969,'LED wiring'!$G$17:$G$30)) +
(SUMIF('Changeable copy face'!$B$17:$B$30,B969,'Changeable copy face'!$G$17:$G$30)) +
(SUMIF('Flex face assembly'!$B$17:$B$30,B969,'Flex face assembly'!$G$17:$G$30)) +
(SUMIF('Routed face assembly'!$B$17:$B$30,B969,'Routed face assembly'!$G$17:$G$30)) +
(SUMIF('Paint calculation'!$B$17:$B$30,B969,'Paint calculation'!$G$17:$G$30)) +
(SUMIF('Trimcap letter face'!$B$17:$B$30,B969,'Trimcap letter face'!$G$17:$G$30)) +
(SUMIF('Trimcap letter face (2)'!$B$17:$B$30,B969,'Trimcap letter face (2)'!$G$17:$G$30)) +
(SUMIF('Channel letter fabrication'!$B$17:$B$30,B969,'Channel letter fabrication'!$G$17:$G$30)) +
(SUMIF('Channel letter fabrication (2)'!$B$17:$B$30,B969,'Channel letter fabrication (2)'!$G$17:$G$30))</f>
        <v>0</v>
      </c>
    </row>
    <row r="970" spans="1:10">
      <c r="A970" s="28" t="str">
        <f>[1]ODBC!$A970</f>
        <v>2" Green Trimcap</v>
      </c>
      <c r="B970" s="29" t="str">
        <f>[1]ODBC!B970</f>
        <v>51135</v>
      </c>
      <c r="C970" s="30">
        <f>IFERROR(VLOOKUP($B970,[1]ODBC!$B:$H,2,FALSE),"")</f>
        <v>0.74</v>
      </c>
      <c r="D970" s="30">
        <f>IFERROR(VLOOKUP($B970,[1]ODBC!$B:$H,3,FALSE),"")</f>
        <v>1.3320000000000001</v>
      </c>
      <c r="E970" s="30" t="str">
        <f>IFERROR(VLOOKUP($B970,[1]ODBC!$B:$H,4,FALSE),"")</f>
        <v>FT</v>
      </c>
      <c r="F970" s="31">
        <f>IFERROR(VLOOKUP($B970,[1]ODBC!$B:$H,5,FALSE),"")</f>
        <v>44.45</v>
      </c>
      <c r="G970" s="32">
        <f>[1]ODBC!G970</f>
        <v>0</v>
      </c>
      <c r="H970" s="33">
        <f>SUM([1]ODBC!H970)</f>
        <v>0</v>
      </c>
      <c r="I970" s="41" t="str">
        <f>'Vinyl cutting'!$B$2</f>
        <v>J36938</v>
      </c>
      <c r="J970" s="42">
        <f ca="1">(SUMIF('Freeform time and material'!$B$17:$B$30,B970,'Freeform time and material'!$G$17:$G$30)) +
(SUMIF('Vinyl cutting'!$B$17:$B$30,B970,'Vinyl cutting'!$G$17:$G$30)) +
(SUMIF('Vinyl cutting (2)'!$B$17:$B$30,B970,'Vinyl cutting (2)'!$G$17:$G$30)) +
(SUMIF('Apply vinyl graphics'!$B$17:$B$30,B970,'Apply vinyl graphics'!$G$17:$G$30)) +
(SUMIF('Apply vinyl graphics (2)'!$B$17:$B$30,B970,'Apply vinyl graphics (2)'!$G$17:$G$30)) +
(SUMIF('Alum pan sign'!$B$17:$B$30,B970,'Alum pan sign'!$G$17:$G$30)) +
(SUMIF('Alum pan sign (2)'!$B$17:$B$30,B970,'Alum pan sign (2)'!$G$17:$G$30)) +
(SUMIF('Economy pan sign'!$B$17:$B$30,B970,'Economy pan sign'!$G$17:$G$30)) +
(SUMIF('Post and panel sign'!$B$17:$B$30,B970,'Post and panel sign'!$G$17:$G$30)) +
(SUMIF('Post and panel sign (2)'!$B$17:$B$30,B970,'Post and panel sign (2)'!$G$17:$G$30)) +
(SUMIF('Flat panels only'!$B$17:$B$30,B970,'Flat panels only'!$G$17:$G$30)) +
(SUMIF('Flat panels only (2)'!$B$17:$B$30,B970,'Flat panels only (2)'!$G$17:$G$30)) +
(SUMIF('Routed panel shapes'!$B$18:$B$31,B970,'Routed panel shapes'!$G$18:$G$31)) +
(SUMIF('Routed panel shapes (2)'!$B$18:$B$31,B970,'Routed panel shapes (2)'!$G$18:$G$31)) +
(SUMIF('Routed face only'!$B$17:$B$30,B970,'Routed face only'!$G$17:$G$30)) +
(SUMIF('Routed face only (2)'!$B$17:$B$30,B970,'Routed face only (2)'!$G$17:$G$30)) +
(SUMIF('Routed alum faces letters'!$B$17:$B$30,B970,'Routed alum faces letters'!$G$17:$G$30)) +
(SUMIF('Routed alum faces letters (2)'!$B$17:$B$30,B970,'Routed alum faces letters (2)'!$G$17:$G$30)) +
(SUMIF('Routed push through acrylic'!$B$17:$B$30,B970,'Routed push through acrylic'!$G$17:$G$30)) +
(SUMIF('Routed push through acrylic (2)'!$B$17:$B$30,B970,'Routed push through acrylic (2)'!$G$17:$G$30)) +
(SUMIF('Sf routed cabinet'!$B$17:$B$30,B970,'Sf routed cabinet'!$G$17:$G$30)) +
(SUMIF('Sf routed cabinet (2)'!$B$17:$B$30,B970,'Sf routed cabinet (2)'!$G$17:$G$30)) +
(SUMIF('Df routed cabinet'!$B$17:$B$30,B970,'Df routed cabinet'!$G$17:$G$30)) +
(SUMIF('Df routed cabinet (2)'!$B$17:$B$30,B970,'Df routed cabinet (2)'!$G$17:$G$30)) +
(SUMIF('Sf acrylic cabinet'!$B$17:$B$30,B970,'Sf acrylic cabinet'!$G$17:$G$30)) +
(SUMIF('Sf acrylic cabinet (2)'!$B$17:$B$30,B970,'Sf acrylic cabinet (2)'!$G$17:$G$30)) +
(SUMIF('Economy Sf acrylic'!$B$17:$B$30,B970,'Economy Sf acrylic'!$G$17:$G$30)) +
(SUMIF('Df acrylic cabinet'!$B$17:$B$30,B970,'Df acrylic cabinet'!$G$17:$G$30)) +
(SUMIF('Df acrylic cabinet (2)'!$B$17:$B$30,B970,'Df acrylic cabinet (2)'!$G$17:$G$30)) +
(SUMIF('Sf flex cabinet'!$B$17:$B$30,B970,'Sf flex cabinet'!$G$17:$G$30)) +
(SUMIF('Sf flex cabinet (2)'!$B$17:$B$30,B970,'Sf flex cabinet (2)'!$G$17:$G$30)) +
(SUMIF('Df flex cabinet'!$B$17:$B$36,B970,'Df flex cabinet'!$G$17:$G$36)) +
(SUMIF('Df flex cabinet (2)'!$B$17:$B$36,B970,'Df flex cabinet (2)'!$G$17:$G$36)) +
(SUMIF('Pole cover'!$B$17:$B$30,B970,'Pole cover'!$G$17:$G$30)) +
(SUMIF('Pole cover (2)'!$B$17:$B$30,B970,'Pole cover (2)'!$G$17:$G$30)) +
(SUMIF('Structural Steel Fab'!$B$17:$B$29,B970,'Structural Steel Fab'!$G$17:$G$29)) +
(SUMIF(Reveal!$B$17:$B$30,B970,Reveal!$G$17:$G$30)) +
(SUMIF('Reveal (2)'!$B$17:$B$30,B970,'Reveal (2)'!$G$17:$G$30)) +
(SUMIF('Crown cove top'!$B$17:$B$30,B970,'Crown cove top'!$G$17:$G$30)) +
(SUMIF('EMC assembly'!$B$17:$B$30,B970,'EMC assembly'!$G$17:$G$30)) +
(SUMIF(Crating!$B$17:$B$29,B970,Crating!$G$17:$G$29)) +
(SUMIF('LED wiring'!$B$17:$B$30,B970,'LED wiring'!$G$17:$G$30)) +
(SUMIF('Changeable copy face'!$B$17:$B$30,B970,'Changeable copy face'!$G$17:$G$30)) +
(SUMIF('Flex face assembly'!$B$17:$B$30,B970,'Flex face assembly'!$G$17:$G$30)) +
(SUMIF('Routed face assembly'!$B$17:$B$30,B970,'Routed face assembly'!$G$17:$G$30)) +
(SUMIF('Paint calculation'!$B$17:$B$30,B970,'Paint calculation'!$G$17:$G$30)) +
(SUMIF('Trimcap letter face'!$B$17:$B$30,B970,'Trimcap letter face'!$G$17:$G$30)) +
(SUMIF('Trimcap letter face (2)'!$B$17:$B$30,B970,'Trimcap letter face (2)'!$G$17:$G$30)) +
(SUMIF('Channel letter fabrication'!$B$17:$B$30,B970,'Channel letter fabrication'!$G$17:$G$30)) +
(SUMIF('Channel letter fabrication (2)'!$B$17:$B$30,B970,'Channel letter fabrication (2)'!$G$17:$G$30))</f>
        <v>0</v>
      </c>
    </row>
    <row r="971" spans="1:10">
      <c r="A971" s="28" t="str">
        <f>[1]ODBC!$A971</f>
        <v>2" Red Trimcap</v>
      </c>
      <c r="B971" s="29" t="str">
        <f>[1]ODBC!B971</f>
        <v>51140</v>
      </c>
      <c r="C971" s="30">
        <f>IFERROR(VLOOKUP($B971,[1]ODBC!$B:$H,2,FALSE),"")</f>
        <v>0.88800000000000001</v>
      </c>
      <c r="D971" s="30">
        <f>IFERROR(VLOOKUP($B971,[1]ODBC!$B:$H,3,FALSE),"")</f>
        <v>1.599</v>
      </c>
      <c r="E971" s="30" t="str">
        <f>IFERROR(VLOOKUP($B971,[1]ODBC!$B:$H,4,FALSE),"")</f>
        <v>FT</v>
      </c>
      <c r="F971" s="31">
        <f>IFERROR(VLOOKUP($B971,[1]ODBC!$B:$H,5,FALSE),"")</f>
        <v>44.45</v>
      </c>
      <c r="G971" s="32">
        <f>[1]ODBC!G971</f>
        <v>0</v>
      </c>
      <c r="H971" s="33">
        <f>SUM([1]ODBC!H971)</f>
        <v>45076</v>
      </c>
      <c r="I971" s="41" t="str">
        <f>'Vinyl cutting'!$B$2</f>
        <v>J36938</v>
      </c>
      <c r="J971" s="42">
        <f ca="1">(SUMIF('Freeform time and material'!$B$17:$B$30,B971,'Freeform time and material'!$G$17:$G$30)) +
(SUMIF('Vinyl cutting'!$B$17:$B$30,B971,'Vinyl cutting'!$G$17:$G$30)) +
(SUMIF('Vinyl cutting (2)'!$B$17:$B$30,B971,'Vinyl cutting (2)'!$G$17:$G$30)) +
(SUMIF('Apply vinyl graphics'!$B$17:$B$30,B971,'Apply vinyl graphics'!$G$17:$G$30)) +
(SUMIF('Apply vinyl graphics (2)'!$B$17:$B$30,B971,'Apply vinyl graphics (2)'!$G$17:$G$30)) +
(SUMIF('Alum pan sign'!$B$17:$B$30,B971,'Alum pan sign'!$G$17:$G$30)) +
(SUMIF('Alum pan sign (2)'!$B$17:$B$30,B971,'Alum pan sign (2)'!$G$17:$G$30)) +
(SUMIF('Economy pan sign'!$B$17:$B$30,B971,'Economy pan sign'!$G$17:$G$30)) +
(SUMIF('Post and panel sign'!$B$17:$B$30,B971,'Post and panel sign'!$G$17:$G$30)) +
(SUMIF('Post and panel sign (2)'!$B$17:$B$30,B971,'Post and panel sign (2)'!$G$17:$G$30)) +
(SUMIF('Flat panels only'!$B$17:$B$30,B971,'Flat panels only'!$G$17:$G$30)) +
(SUMIF('Flat panels only (2)'!$B$17:$B$30,B971,'Flat panels only (2)'!$G$17:$G$30)) +
(SUMIF('Routed panel shapes'!$B$18:$B$31,B971,'Routed panel shapes'!$G$18:$G$31)) +
(SUMIF('Routed panel shapes (2)'!$B$18:$B$31,B971,'Routed panel shapes (2)'!$G$18:$G$31)) +
(SUMIF('Routed face only'!$B$17:$B$30,B971,'Routed face only'!$G$17:$G$30)) +
(SUMIF('Routed face only (2)'!$B$17:$B$30,B971,'Routed face only (2)'!$G$17:$G$30)) +
(SUMIF('Routed alum faces letters'!$B$17:$B$30,B971,'Routed alum faces letters'!$G$17:$G$30)) +
(SUMIF('Routed alum faces letters (2)'!$B$17:$B$30,B971,'Routed alum faces letters (2)'!$G$17:$G$30)) +
(SUMIF('Routed push through acrylic'!$B$17:$B$30,B971,'Routed push through acrylic'!$G$17:$G$30)) +
(SUMIF('Routed push through acrylic (2)'!$B$17:$B$30,B971,'Routed push through acrylic (2)'!$G$17:$G$30)) +
(SUMIF('Sf routed cabinet'!$B$17:$B$30,B971,'Sf routed cabinet'!$G$17:$G$30)) +
(SUMIF('Sf routed cabinet (2)'!$B$17:$B$30,B971,'Sf routed cabinet (2)'!$G$17:$G$30)) +
(SUMIF('Df routed cabinet'!$B$17:$B$30,B971,'Df routed cabinet'!$G$17:$G$30)) +
(SUMIF('Df routed cabinet (2)'!$B$17:$B$30,B971,'Df routed cabinet (2)'!$G$17:$G$30)) +
(SUMIF('Sf acrylic cabinet'!$B$17:$B$30,B971,'Sf acrylic cabinet'!$G$17:$G$30)) +
(SUMIF('Sf acrylic cabinet (2)'!$B$17:$B$30,B971,'Sf acrylic cabinet (2)'!$G$17:$G$30)) +
(SUMIF('Economy Sf acrylic'!$B$17:$B$30,B971,'Economy Sf acrylic'!$G$17:$G$30)) +
(SUMIF('Df acrylic cabinet'!$B$17:$B$30,B971,'Df acrylic cabinet'!$G$17:$G$30)) +
(SUMIF('Df acrylic cabinet (2)'!$B$17:$B$30,B971,'Df acrylic cabinet (2)'!$G$17:$G$30)) +
(SUMIF('Sf flex cabinet'!$B$17:$B$30,B971,'Sf flex cabinet'!$G$17:$G$30)) +
(SUMIF('Sf flex cabinet (2)'!$B$17:$B$30,B971,'Sf flex cabinet (2)'!$G$17:$G$30)) +
(SUMIF('Df flex cabinet'!$B$17:$B$36,B971,'Df flex cabinet'!$G$17:$G$36)) +
(SUMIF('Df flex cabinet (2)'!$B$17:$B$36,B971,'Df flex cabinet (2)'!$G$17:$G$36)) +
(SUMIF('Pole cover'!$B$17:$B$30,B971,'Pole cover'!$G$17:$G$30)) +
(SUMIF('Pole cover (2)'!$B$17:$B$30,B971,'Pole cover (2)'!$G$17:$G$30)) +
(SUMIF('Structural Steel Fab'!$B$17:$B$29,B971,'Structural Steel Fab'!$G$17:$G$29)) +
(SUMIF(Reveal!$B$17:$B$30,B971,Reveal!$G$17:$G$30)) +
(SUMIF('Reveal (2)'!$B$17:$B$30,B971,'Reveal (2)'!$G$17:$G$30)) +
(SUMIF('Crown cove top'!$B$17:$B$30,B971,'Crown cove top'!$G$17:$G$30)) +
(SUMIF('EMC assembly'!$B$17:$B$30,B971,'EMC assembly'!$G$17:$G$30)) +
(SUMIF(Crating!$B$17:$B$29,B971,Crating!$G$17:$G$29)) +
(SUMIF('LED wiring'!$B$17:$B$30,B971,'LED wiring'!$G$17:$G$30)) +
(SUMIF('Changeable copy face'!$B$17:$B$30,B971,'Changeable copy face'!$G$17:$G$30)) +
(SUMIF('Flex face assembly'!$B$17:$B$30,B971,'Flex face assembly'!$G$17:$G$30)) +
(SUMIF('Routed face assembly'!$B$17:$B$30,B971,'Routed face assembly'!$G$17:$G$30)) +
(SUMIF('Paint calculation'!$B$17:$B$30,B971,'Paint calculation'!$G$17:$G$30)) +
(SUMIF('Trimcap letter face'!$B$17:$B$30,B971,'Trimcap letter face'!$G$17:$G$30)) +
(SUMIF('Trimcap letter face (2)'!$B$17:$B$30,B971,'Trimcap letter face (2)'!$G$17:$G$30)) +
(SUMIF('Channel letter fabrication'!$B$17:$B$30,B971,'Channel letter fabrication'!$G$17:$G$30)) +
(SUMIF('Channel letter fabrication (2)'!$B$17:$B$30,B971,'Channel letter fabrication (2)'!$G$17:$G$30))</f>
        <v>0</v>
      </c>
    </row>
    <row r="972" spans="1:10">
      <c r="A972" s="28" t="str">
        <f>[1]ODBC!$A972</f>
        <v>2" White Trimcap</v>
      </c>
      <c r="B972" s="29" t="str">
        <f>[1]ODBC!B972</f>
        <v>51145</v>
      </c>
      <c r="C972" s="30">
        <f>IFERROR(VLOOKUP($B972,[1]ODBC!$B:$H,2,FALSE),"")</f>
        <v>0.74</v>
      </c>
      <c r="D972" s="30">
        <f>IFERROR(VLOOKUP($B972,[1]ODBC!$B:$H,3,FALSE),"")</f>
        <v>1.3320000000000001</v>
      </c>
      <c r="E972" s="30" t="str">
        <f>IFERROR(VLOOKUP($B972,[1]ODBC!$B:$H,4,FALSE),"")</f>
        <v>FT</v>
      </c>
      <c r="F972" s="31">
        <f>IFERROR(VLOOKUP($B972,[1]ODBC!$B:$H,5,FALSE),"")</f>
        <v>44.45</v>
      </c>
      <c r="G972" s="32">
        <f>[1]ODBC!G972</f>
        <v>0</v>
      </c>
      <c r="H972" s="33">
        <f>SUM([1]ODBC!H972)</f>
        <v>0</v>
      </c>
      <c r="I972" s="41" t="str">
        <f>'Vinyl cutting'!$B$2</f>
        <v>J36938</v>
      </c>
      <c r="J972" s="42">
        <f ca="1">(SUMIF('Freeform time and material'!$B$17:$B$30,B972,'Freeform time and material'!$G$17:$G$30)) +
(SUMIF('Vinyl cutting'!$B$17:$B$30,B972,'Vinyl cutting'!$G$17:$G$30)) +
(SUMIF('Vinyl cutting (2)'!$B$17:$B$30,B972,'Vinyl cutting (2)'!$G$17:$G$30)) +
(SUMIF('Apply vinyl graphics'!$B$17:$B$30,B972,'Apply vinyl graphics'!$G$17:$G$30)) +
(SUMIF('Apply vinyl graphics (2)'!$B$17:$B$30,B972,'Apply vinyl graphics (2)'!$G$17:$G$30)) +
(SUMIF('Alum pan sign'!$B$17:$B$30,B972,'Alum pan sign'!$G$17:$G$30)) +
(SUMIF('Alum pan sign (2)'!$B$17:$B$30,B972,'Alum pan sign (2)'!$G$17:$G$30)) +
(SUMIF('Economy pan sign'!$B$17:$B$30,B972,'Economy pan sign'!$G$17:$G$30)) +
(SUMIF('Post and panel sign'!$B$17:$B$30,B972,'Post and panel sign'!$G$17:$G$30)) +
(SUMIF('Post and panel sign (2)'!$B$17:$B$30,B972,'Post and panel sign (2)'!$G$17:$G$30)) +
(SUMIF('Flat panels only'!$B$17:$B$30,B972,'Flat panels only'!$G$17:$G$30)) +
(SUMIF('Flat panels only (2)'!$B$17:$B$30,B972,'Flat panels only (2)'!$G$17:$G$30)) +
(SUMIF('Routed panel shapes'!$B$18:$B$31,B972,'Routed panel shapes'!$G$18:$G$31)) +
(SUMIF('Routed panel shapes (2)'!$B$18:$B$31,B972,'Routed panel shapes (2)'!$G$18:$G$31)) +
(SUMIF('Routed face only'!$B$17:$B$30,B972,'Routed face only'!$G$17:$G$30)) +
(SUMIF('Routed face only (2)'!$B$17:$B$30,B972,'Routed face only (2)'!$G$17:$G$30)) +
(SUMIF('Routed alum faces letters'!$B$17:$B$30,B972,'Routed alum faces letters'!$G$17:$G$30)) +
(SUMIF('Routed alum faces letters (2)'!$B$17:$B$30,B972,'Routed alum faces letters (2)'!$G$17:$G$30)) +
(SUMIF('Routed push through acrylic'!$B$17:$B$30,B972,'Routed push through acrylic'!$G$17:$G$30)) +
(SUMIF('Routed push through acrylic (2)'!$B$17:$B$30,B972,'Routed push through acrylic (2)'!$G$17:$G$30)) +
(SUMIF('Sf routed cabinet'!$B$17:$B$30,B972,'Sf routed cabinet'!$G$17:$G$30)) +
(SUMIF('Sf routed cabinet (2)'!$B$17:$B$30,B972,'Sf routed cabinet (2)'!$G$17:$G$30)) +
(SUMIF('Df routed cabinet'!$B$17:$B$30,B972,'Df routed cabinet'!$G$17:$G$30)) +
(SUMIF('Df routed cabinet (2)'!$B$17:$B$30,B972,'Df routed cabinet (2)'!$G$17:$G$30)) +
(SUMIF('Sf acrylic cabinet'!$B$17:$B$30,B972,'Sf acrylic cabinet'!$G$17:$G$30)) +
(SUMIF('Sf acrylic cabinet (2)'!$B$17:$B$30,B972,'Sf acrylic cabinet (2)'!$G$17:$G$30)) +
(SUMIF('Economy Sf acrylic'!$B$17:$B$30,B972,'Economy Sf acrylic'!$G$17:$G$30)) +
(SUMIF('Df acrylic cabinet'!$B$17:$B$30,B972,'Df acrylic cabinet'!$G$17:$G$30)) +
(SUMIF('Df acrylic cabinet (2)'!$B$17:$B$30,B972,'Df acrylic cabinet (2)'!$G$17:$G$30)) +
(SUMIF('Sf flex cabinet'!$B$17:$B$30,B972,'Sf flex cabinet'!$G$17:$G$30)) +
(SUMIF('Sf flex cabinet (2)'!$B$17:$B$30,B972,'Sf flex cabinet (2)'!$G$17:$G$30)) +
(SUMIF('Df flex cabinet'!$B$17:$B$36,B972,'Df flex cabinet'!$G$17:$G$36)) +
(SUMIF('Df flex cabinet (2)'!$B$17:$B$36,B972,'Df flex cabinet (2)'!$G$17:$G$36)) +
(SUMIF('Pole cover'!$B$17:$B$30,B972,'Pole cover'!$G$17:$G$30)) +
(SUMIF('Pole cover (2)'!$B$17:$B$30,B972,'Pole cover (2)'!$G$17:$G$30)) +
(SUMIF('Structural Steel Fab'!$B$17:$B$29,B972,'Structural Steel Fab'!$G$17:$G$29)) +
(SUMIF(Reveal!$B$17:$B$30,B972,Reveal!$G$17:$G$30)) +
(SUMIF('Reveal (2)'!$B$17:$B$30,B972,'Reveal (2)'!$G$17:$G$30)) +
(SUMIF('Crown cove top'!$B$17:$B$30,B972,'Crown cove top'!$G$17:$G$30)) +
(SUMIF('EMC assembly'!$B$17:$B$30,B972,'EMC assembly'!$G$17:$G$30)) +
(SUMIF(Crating!$B$17:$B$29,B972,Crating!$G$17:$G$29)) +
(SUMIF('LED wiring'!$B$17:$B$30,B972,'LED wiring'!$G$17:$G$30)) +
(SUMIF('Changeable copy face'!$B$17:$B$30,B972,'Changeable copy face'!$G$17:$G$30)) +
(SUMIF('Flex face assembly'!$B$17:$B$30,B972,'Flex face assembly'!$G$17:$G$30)) +
(SUMIF('Routed face assembly'!$B$17:$B$30,B972,'Routed face assembly'!$G$17:$G$30)) +
(SUMIF('Paint calculation'!$B$17:$B$30,B972,'Paint calculation'!$G$17:$G$30)) +
(SUMIF('Trimcap letter face'!$B$17:$B$30,B972,'Trimcap letter face'!$G$17:$G$30)) +
(SUMIF('Trimcap letter face (2)'!$B$17:$B$30,B972,'Trimcap letter face (2)'!$G$17:$G$30)) +
(SUMIF('Channel letter fabrication'!$B$17:$B$30,B972,'Channel letter fabrication'!$G$17:$G$30)) +
(SUMIF('Channel letter fabrication (2)'!$B$17:$B$30,B972,'Channel letter fabrication (2)'!$G$17:$G$30))</f>
        <v>0</v>
      </c>
    </row>
    <row r="973" spans="1:10">
      <c r="A973" s="28" t="str">
        <f>[1]ODBC!$A973</f>
        <v>2" Black Trim Cap</v>
      </c>
      <c r="B973" s="29" t="str">
        <f>[1]ODBC!B973</f>
        <v>51150</v>
      </c>
      <c r="C973" s="30">
        <f>IFERROR(VLOOKUP($B973,[1]ODBC!$B:$H,2,FALSE),"")</f>
        <v>1.024</v>
      </c>
      <c r="D973" s="30">
        <f>IFERROR(VLOOKUP($B973,[1]ODBC!$B:$H,3,FALSE),"")</f>
        <v>1.843</v>
      </c>
      <c r="E973" s="30" t="str">
        <f>IFERROR(VLOOKUP($B973,[1]ODBC!$B:$H,4,FALSE),"")</f>
        <v>FT</v>
      </c>
      <c r="F973" s="31">
        <f>IFERROR(VLOOKUP($B973,[1]ODBC!$B:$H,5,FALSE),"")</f>
        <v>44.45</v>
      </c>
      <c r="G973" s="32">
        <f>[1]ODBC!G973</f>
        <v>0</v>
      </c>
      <c r="H973" s="33">
        <f>SUM([1]ODBC!H973)</f>
        <v>46066</v>
      </c>
      <c r="I973" s="41" t="str">
        <f>'Vinyl cutting'!$B$2</f>
        <v>J36938</v>
      </c>
      <c r="J973" s="42">
        <f ca="1">(SUMIF('Freeform time and material'!$B$17:$B$30,B973,'Freeform time and material'!$G$17:$G$30)) +
(SUMIF('Vinyl cutting'!$B$17:$B$30,B973,'Vinyl cutting'!$G$17:$G$30)) +
(SUMIF('Vinyl cutting (2)'!$B$17:$B$30,B973,'Vinyl cutting (2)'!$G$17:$G$30)) +
(SUMIF('Apply vinyl graphics'!$B$17:$B$30,B973,'Apply vinyl graphics'!$G$17:$G$30)) +
(SUMIF('Apply vinyl graphics (2)'!$B$17:$B$30,B973,'Apply vinyl graphics (2)'!$G$17:$G$30)) +
(SUMIF('Alum pan sign'!$B$17:$B$30,B973,'Alum pan sign'!$G$17:$G$30)) +
(SUMIF('Alum pan sign (2)'!$B$17:$B$30,B973,'Alum pan sign (2)'!$G$17:$G$30)) +
(SUMIF('Economy pan sign'!$B$17:$B$30,B973,'Economy pan sign'!$G$17:$G$30)) +
(SUMIF('Post and panel sign'!$B$17:$B$30,B973,'Post and panel sign'!$G$17:$G$30)) +
(SUMIF('Post and panel sign (2)'!$B$17:$B$30,B973,'Post and panel sign (2)'!$G$17:$G$30)) +
(SUMIF('Flat panels only'!$B$17:$B$30,B973,'Flat panels only'!$G$17:$G$30)) +
(SUMIF('Flat panels only (2)'!$B$17:$B$30,B973,'Flat panels only (2)'!$G$17:$G$30)) +
(SUMIF('Routed panel shapes'!$B$18:$B$31,B973,'Routed panel shapes'!$G$18:$G$31)) +
(SUMIF('Routed panel shapes (2)'!$B$18:$B$31,B973,'Routed panel shapes (2)'!$G$18:$G$31)) +
(SUMIF('Routed face only'!$B$17:$B$30,B973,'Routed face only'!$G$17:$G$30)) +
(SUMIF('Routed face only (2)'!$B$17:$B$30,B973,'Routed face only (2)'!$G$17:$G$30)) +
(SUMIF('Routed alum faces letters'!$B$17:$B$30,B973,'Routed alum faces letters'!$G$17:$G$30)) +
(SUMIF('Routed alum faces letters (2)'!$B$17:$B$30,B973,'Routed alum faces letters (2)'!$G$17:$G$30)) +
(SUMIF('Routed push through acrylic'!$B$17:$B$30,B973,'Routed push through acrylic'!$G$17:$G$30)) +
(SUMIF('Routed push through acrylic (2)'!$B$17:$B$30,B973,'Routed push through acrylic (2)'!$G$17:$G$30)) +
(SUMIF('Sf routed cabinet'!$B$17:$B$30,B973,'Sf routed cabinet'!$G$17:$G$30)) +
(SUMIF('Sf routed cabinet (2)'!$B$17:$B$30,B973,'Sf routed cabinet (2)'!$G$17:$G$30)) +
(SUMIF('Df routed cabinet'!$B$17:$B$30,B973,'Df routed cabinet'!$G$17:$G$30)) +
(SUMIF('Df routed cabinet (2)'!$B$17:$B$30,B973,'Df routed cabinet (2)'!$G$17:$G$30)) +
(SUMIF('Sf acrylic cabinet'!$B$17:$B$30,B973,'Sf acrylic cabinet'!$G$17:$G$30)) +
(SUMIF('Sf acrylic cabinet (2)'!$B$17:$B$30,B973,'Sf acrylic cabinet (2)'!$G$17:$G$30)) +
(SUMIF('Economy Sf acrylic'!$B$17:$B$30,B973,'Economy Sf acrylic'!$G$17:$G$30)) +
(SUMIF('Df acrylic cabinet'!$B$17:$B$30,B973,'Df acrylic cabinet'!$G$17:$G$30)) +
(SUMIF('Df acrylic cabinet (2)'!$B$17:$B$30,B973,'Df acrylic cabinet (2)'!$G$17:$G$30)) +
(SUMIF('Sf flex cabinet'!$B$17:$B$30,B973,'Sf flex cabinet'!$G$17:$G$30)) +
(SUMIF('Sf flex cabinet (2)'!$B$17:$B$30,B973,'Sf flex cabinet (2)'!$G$17:$G$30)) +
(SUMIF('Df flex cabinet'!$B$17:$B$36,B973,'Df flex cabinet'!$G$17:$G$36)) +
(SUMIF('Df flex cabinet (2)'!$B$17:$B$36,B973,'Df flex cabinet (2)'!$G$17:$G$36)) +
(SUMIF('Pole cover'!$B$17:$B$30,B973,'Pole cover'!$G$17:$G$30)) +
(SUMIF('Pole cover (2)'!$B$17:$B$30,B973,'Pole cover (2)'!$G$17:$G$30)) +
(SUMIF('Structural Steel Fab'!$B$17:$B$29,B973,'Structural Steel Fab'!$G$17:$G$29)) +
(SUMIF(Reveal!$B$17:$B$30,B973,Reveal!$G$17:$G$30)) +
(SUMIF('Reveal (2)'!$B$17:$B$30,B973,'Reveal (2)'!$G$17:$G$30)) +
(SUMIF('Crown cove top'!$B$17:$B$30,B973,'Crown cove top'!$G$17:$G$30)) +
(SUMIF('EMC assembly'!$B$17:$B$30,B973,'EMC assembly'!$G$17:$G$30)) +
(SUMIF(Crating!$B$17:$B$29,B973,Crating!$G$17:$G$29)) +
(SUMIF('LED wiring'!$B$17:$B$30,B973,'LED wiring'!$G$17:$G$30)) +
(SUMIF('Changeable copy face'!$B$17:$B$30,B973,'Changeable copy face'!$G$17:$G$30)) +
(SUMIF('Flex face assembly'!$B$17:$B$30,B973,'Flex face assembly'!$G$17:$G$30)) +
(SUMIF('Routed face assembly'!$B$17:$B$30,B973,'Routed face assembly'!$G$17:$G$30)) +
(SUMIF('Paint calculation'!$B$17:$B$30,B973,'Paint calculation'!$G$17:$G$30)) +
(SUMIF('Trimcap letter face'!$B$17:$B$30,B973,'Trimcap letter face'!$G$17:$G$30)) +
(SUMIF('Trimcap letter face (2)'!$B$17:$B$30,B973,'Trimcap letter face (2)'!$G$17:$G$30)) +
(SUMIF('Channel letter fabrication'!$B$17:$B$30,B973,'Channel letter fabrication'!$G$17:$G$30)) +
(SUMIF('Channel letter fabrication (2)'!$B$17:$B$30,B973,'Channel letter fabrication (2)'!$G$17:$G$30))</f>
        <v>0</v>
      </c>
    </row>
    <row r="974" spans="1:10">
      <c r="A974" s="28" t="str">
        <f>[1]ODBC!$A974</f>
        <v>.118 "FF" Grade Clear Plex</v>
      </c>
      <c r="B974" s="29" t="str">
        <f>[1]ODBC!B974</f>
        <v>53000</v>
      </c>
      <c r="C974" s="30">
        <f>IFERROR(VLOOKUP($B974,[1]ODBC!$B:$H,2,FALSE),"")</f>
        <v>2.2290000000000001</v>
      </c>
      <c r="D974" s="30">
        <f>IFERROR(VLOOKUP($B974,[1]ODBC!$B:$H,3,FALSE),"")</f>
        <v>4.0129999999999999</v>
      </c>
      <c r="E974" s="30" t="str">
        <f>IFERROR(VLOOKUP($B974,[1]ODBC!$B:$H,4,FALSE),"")</f>
        <v>SQFT</v>
      </c>
      <c r="F974" s="31">
        <f>IFERROR(VLOOKUP($B974,[1]ODBC!$B:$H,5,FALSE),"")</f>
        <v>44.45</v>
      </c>
      <c r="G974" s="32">
        <f>[1]ODBC!G974</f>
        <v>0</v>
      </c>
      <c r="H974" s="33">
        <f>SUM([1]ODBC!H974)</f>
        <v>46052</v>
      </c>
      <c r="I974" s="41" t="str">
        <f>'Vinyl cutting'!$B$2</f>
        <v>J36938</v>
      </c>
      <c r="J974" s="42">
        <f ca="1">(SUMIF('Freeform time and material'!$B$17:$B$30,B974,'Freeform time and material'!$G$17:$G$30)) +
(SUMIF('Vinyl cutting'!$B$17:$B$30,B974,'Vinyl cutting'!$G$17:$G$30)) +
(SUMIF('Vinyl cutting (2)'!$B$17:$B$30,B974,'Vinyl cutting (2)'!$G$17:$G$30)) +
(SUMIF('Apply vinyl graphics'!$B$17:$B$30,B974,'Apply vinyl graphics'!$G$17:$G$30)) +
(SUMIF('Apply vinyl graphics (2)'!$B$17:$B$30,B974,'Apply vinyl graphics (2)'!$G$17:$G$30)) +
(SUMIF('Alum pan sign'!$B$17:$B$30,B974,'Alum pan sign'!$G$17:$G$30)) +
(SUMIF('Alum pan sign (2)'!$B$17:$B$30,B974,'Alum pan sign (2)'!$G$17:$G$30)) +
(SUMIF('Economy pan sign'!$B$17:$B$30,B974,'Economy pan sign'!$G$17:$G$30)) +
(SUMIF('Post and panel sign'!$B$17:$B$30,B974,'Post and panel sign'!$G$17:$G$30)) +
(SUMIF('Post and panel sign (2)'!$B$17:$B$30,B974,'Post and panel sign (2)'!$G$17:$G$30)) +
(SUMIF('Flat panels only'!$B$17:$B$30,B974,'Flat panels only'!$G$17:$G$30)) +
(SUMIF('Flat panels only (2)'!$B$17:$B$30,B974,'Flat panels only (2)'!$G$17:$G$30)) +
(SUMIF('Routed panel shapes'!$B$18:$B$31,B974,'Routed panel shapes'!$G$18:$G$31)) +
(SUMIF('Routed panel shapes (2)'!$B$18:$B$31,B974,'Routed panel shapes (2)'!$G$18:$G$31)) +
(SUMIF('Routed face only'!$B$17:$B$30,B974,'Routed face only'!$G$17:$G$30)) +
(SUMIF('Routed face only (2)'!$B$17:$B$30,B974,'Routed face only (2)'!$G$17:$G$30)) +
(SUMIF('Routed alum faces letters'!$B$17:$B$30,B974,'Routed alum faces letters'!$G$17:$G$30)) +
(SUMIF('Routed alum faces letters (2)'!$B$17:$B$30,B974,'Routed alum faces letters (2)'!$G$17:$G$30)) +
(SUMIF('Routed push through acrylic'!$B$17:$B$30,B974,'Routed push through acrylic'!$G$17:$G$30)) +
(SUMIF('Routed push through acrylic (2)'!$B$17:$B$30,B974,'Routed push through acrylic (2)'!$G$17:$G$30)) +
(SUMIF('Sf routed cabinet'!$B$17:$B$30,B974,'Sf routed cabinet'!$G$17:$G$30)) +
(SUMIF('Sf routed cabinet (2)'!$B$17:$B$30,B974,'Sf routed cabinet (2)'!$G$17:$G$30)) +
(SUMIF('Df routed cabinet'!$B$17:$B$30,B974,'Df routed cabinet'!$G$17:$G$30)) +
(SUMIF('Df routed cabinet (2)'!$B$17:$B$30,B974,'Df routed cabinet (2)'!$G$17:$G$30)) +
(SUMIF('Sf acrylic cabinet'!$B$17:$B$30,B974,'Sf acrylic cabinet'!$G$17:$G$30)) +
(SUMIF('Sf acrylic cabinet (2)'!$B$17:$B$30,B974,'Sf acrylic cabinet (2)'!$G$17:$G$30)) +
(SUMIF('Economy Sf acrylic'!$B$17:$B$30,B974,'Economy Sf acrylic'!$G$17:$G$30)) +
(SUMIF('Df acrylic cabinet'!$B$17:$B$30,B974,'Df acrylic cabinet'!$G$17:$G$30)) +
(SUMIF('Df acrylic cabinet (2)'!$B$17:$B$30,B974,'Df acrylic cabinet (2)'!$G$17:$G$30)) +
(SUMIF('Sf flex cabinet'!$B$17:$B$30,B974,'Sf flex cabinet'!$G$17:$G$30)) +
(SUMIF('Sf flex cabinet (2)'!$B$17:$B$30,B974,'Sf flex cabinet (2)'!$G$17:$G$30)) +
(SUMIF('Df flex cabinet'!$B$17:$B$36,B974,'Df flex cabinet'!$G$17:$G$36)) +
(SUMIF('Df flex cabinet (2)'!$B$17:$B$36,B974,'Df flex cabinet (2)'!$G$17:$G$36)) +
(SUMIF('Pole cover'!$B$17:$B$30,B974,'Pole cover'!$G$17:$G$30)) +
(SUMIF('Pole cover (2)'!$B$17:$B$30,B974,'Pole cover (2)'!$G$17:$G$30)) +
(SUMIF('Structural Steel Fab'!$B$17:$B$29,B974,'Structural Steel Fab'!$G$17:$G$29)) +
(SUMIF(Reveal!$B$17:$B$30,B974,Reveal!$G$17:$G$30)) +
(SUMIF('Reveal (2)'!$B$17:$B$30,B974,'Reveal (2)'!$G$17:$G$30)) +
(SUMIF('Crown cove top'!$B$17:$B$30,B974,'Crown cove top'!$G$17:$G$30)) +
(SUMIF('EMC assembly'!$B$17:$B$30,B974,'EMC assembly'!$G$17:$G$30)) +
(SUMIF(Crating!$B$17:$B$29,B974,Crating!$G$17:$G$29)) +
(SUMIF('LED wiring'!$B$17:$B$30,B974,'LED wiring'!$G$17:$G$30)) +
(SUMIF('Changeable copy face'!$B$17:$B$30,B974,'Changeable copy face'!$G$17:$G$30)) +
(SUMIF('Flex face assembly'!$B$17:$B$30,B974,'Flex face assembly'!$G$17:$G$30)) +
(SUMIF('Routed face assembly'!$B$17:$B$30,B974,'Routed face assembly'!$G$17:$G$30)) +
(SUMIF('Paint calculation'!$B$17:$B$30,B974,'Paint calculation'!$G$17:$G$30)) +
(SUMIF('Trimcap letter face'!$B$17:$B$30,B974,'Trimcap letter face'!$G$17:$G$30)) +
(SUMIF('Trimcap letter face (2)'!$B$17:$B$30,B974,'Trimcap letter face (2)'!$G$17:$G$30)) +
(SUMIF('Channel letter fabrication'!$B$17:$B$30,B974,'Channel letter fabrication'!$G$17:$G$30)) +
(SUMIF('Channel letter fabrication (2)'!$B$17:$B$30,B974,'Channel letter fabrication (2)'!$G$17:$G$30))</f>
        <v>0</v>
      </c>
    </row>
    <row r="975" spans="1:10">
      <c r="A975" s="28" t="str">
        <f>[1]ODBC!$A975</f>
        <v>.177 "FF" Clear 4 x 8 Plex</v>
      </c>
      <c r="B975" s="29" t="str">
        <f>[1]ODBC!B975</f>
        <v>53030</v>
      </c>
      <c r="C975" s="30">
        <f>IFERROR(VLOOKUP($B975,[1]ODBC!$B:$H,2,FALSE),"")</f>
        <v>2.9550000000000001</v>
      </c>
      <c r="D975" s="30">
        <f>IFERROR(VLOOKUP($B975,[1]ODBC!$B:$H,3,FALSE),"")</f>
        <v>5.32</v>
      </c>
      <c r="E975" s="30" t="str">
        <f>IFERROR(VLOOKUP($B975,[1]ODBC!$B:$H,4,FALSE),"")</f>
        <v>SQFT</v>
      </c>
      <c r="F975" s="31">
        <f>IFERROR(VLOOKUP($B975,[1]ODBC!$B:$H,5,FALSE),"")</f>
        <v>44.45</v>
      </c>
      <c r="G975" s="32">
        <f>[1]ODBC!G975</f>
        <v>0</v>
      </c>
      <c r="H975" s="33">
        <f>SUM([1]ODBC!H975)</f>
        <v>45979</v>
      </c>
      <c r="I975" s="41" t="str">
        <f>'Vinyl cutting'!$B$2</f>
        <v>J36938</v>
      </c>
      <c r="J975" s="42">
        <f ca="1">(SUMIF('Freeform time and material'!$B$17:$B$30,B975,'Freeform time and material'!$G$17:$G$30)) +
(SUMIF('Vinyl cutting'!$B$17:$B$30,B975,'Vinyl cutting'!$G$17:$G$30)) +
(SUMIF('Vinyl cutting (2)'!$B$17:$B$30,B975,'Vinyl cutting (2)'!$G$17:$G$30)) +
(SUMIF('Apply vinyl graphics'!$B$17:$B$30,B975,'Apply vinyl graphics'!$G$17:$G$30)) +
(SUMIF('Apply vinyl graphics (2)'!$B$17:$B$30,B975,'Apply vinyl graphics (2)'!$G$17:$G$30)) +
(SUMIF('Alum pan sign'!$B$17:$B$30,B975,'Alum pan sign'!$G$17:$G$30)) +
(SUMIF('Alum pan sign (2)'!$B$17:$B$30,B975,'Alum pan sign (2)'!$G$17:$G$30)) +
(SUMIF('Economy pan sign'!$B$17:$B$30,B975,'Economy pan sign'!$G$17:$G$30)) +
(SUMIF('Post and panel sign'!$B$17:$B$30,B975,'Post and panel sign'!$G$17:$G$30)) +
(SUMIF('Post and panel sign (2)'!$B$17:$B$30,B975,'Post and panel sign (2)'!$G$17:$G$30)) +
(SUMIF('Flat panels only'!$B$17:$B$30,B975,'Flat panels only'!$G$17:$G$30)) +
(SUMIF('Flat panels only (2)'!$B$17:$B$30,B975,'Flat panels only (2)'!$G$17:$G$30)) +
(SUMIF('Routed panel shapes'!$B$18:$B$31,B975,'Routed panel shapes'!$G$18:$G$31)) +
(SUMIF('Routed panel shapes (2)'!$B$18:$B$31,B975,'Routed panel shapes (2)'!$G$18:$G$31)) +
(SUMIF('Routed face only'!$B$17:$B$30,B975,'Routed face only'!$G$17:$G$30)) +
(SUMIF('Routed face only (2)'!$B$17:$B$30,B975,'Routed face only (2)'!$G$17:$G$30)) +
(SUMIF('Routed alum faces letters'!$B$17:$B$30,B975,'Routed alum faces letters'!$G$17:$G$30)) +
(SUMIF('Routed alum faces letters (2)'!$B$17:$B$30,B975,'Routed alum faces letters (2)'!$G$17:$G$30)) +
(SUMIF('Routed push through acrylic'!$B$17:$B$30,B975,'Routed push through acrylic'!$G$17:$G$30)) +
(SUMIF('Routed push through acrylic (2)'!$B$17:$B$30,B975,'Routed push through acrylic (2)'!$G$17:$G$30)) +
(SUMIF('Sf routed cabinet'!$B$17:$B$30,B975,'Sf routed cabinet'!$G$17:$G$30)) +
(SUMIF('Sf routed cabinet (2)'!$B$17:$B$30,B975,'Sf routed cabinet (2)'!$G$17:$G$30)) +
(SUMIF('Df routed cabinet'!$B$17:$B$30,B975,'Df routed cabinet'!$G$17:$G$30)) +
(SUMIF('Df routed cabinet (2)'!$B$17:$B$30,B975,'Df routed cabinet (2)'!$G$17:$G$30)) +
(SUMIF('Sf acrylic cabinet'!$B$17:$B$30,B975,'Sf acrylic cabinet'!$G$17:$G$30)) +
(SUMIF('Sf acrylic cabinet (2)'!$B$17:$B$30,B975,'Sf acrylic cabinet (2)'!$G$17:$G$30)) +
(SUMIF('Economy Sf acrylic'!$B$17:$B$30,B975,'Economy Sf acrylic'!$G$17:$G$30)) +
(SUMIF('Df acrylic cabinet'!$B$17:$B$30,B975,'Df acrylic cabinet'!$G$17:$G$30)) +
(SUMIF('Df acrylic cabinet (2)'!$B$17:$B$30,B975,'Df acrylic cabinet (2)'!$G$17:$G$30)) +
(SUMIF('Sf flex cabinet'!$B$17:$B$30,B975,'Sf flex cabinet'!$G$17:$G$30)) +
(SUMIF('Sf flex cabinet (2)'!$B$17:$B$30,B975,'Sf flex cabinet (2)'!$G$17:$G$30)) +
(SUMIF('Df flex cabinet'!$B$17:$B$36,B975,'Df flex cabinet'!$G$17:$G$36)) +
(SUMIF('Df flex cabinet (2)'!$B$17:$B$36,B975,'Df flex cabinet (2)'!$G$17:$G$36)) +
(SUMIF('Pole cover'!$B$17:$B$30,B975,'Pole cover'!$G$17:$G$30)) +
(SUMIF('Pole cover (2)'!$B$17:$B$30,B975,'Pole cover (2)'!$G$17:$G$30)) +
(SUMIF('Structural Steel Fab'!$B$17:$B$29,B975,'Structural Steel Fab'!$G$17:$G$29)) +
(SUMIF(Reveal!$B$17:$B$30,B975,Reveal!$G$17:$G$30)) +
(SUMIF('Reveal (2)'!$B$17:$B$30,B975,'Reveal (2)'!$G$17:$G$30)) +
(SUMIF('Crown cove top'!$B$17:$B$30,B975,'Crown cove top'!$G$17:$G$30)) +
(SUMIF('EMC assembly'!$B$17:$B$30,B975,'EMC assembly'!$G$17:$G$30)) +
(SUMIF(Crating!$B$17:$B$29,B975,Crating!$G$17:$G$29)) +
(SUMIF('LED wiring'!$B$17:$B$30,B975,'LED wiring'!$G$17:$G$30)) +
(SUMIF('Changeable copy face'!$B$17:$B$30,B975,'Changeable copy face'!$G$17:$G$30)) +
(SUMIF('Flex face assembly'!$B$17:$B$30,B975,'Flex face assembly'!$G$17:$G$30)) +
(SUMIF('Routed face assembly'!$B$17:$B$30,B975,'Routed face assembly'!$G$17:$G$30)) +
(SUMIF('Paint calculation'!$B$17:$B$30,B975,'Paint calculation'!$G$17:$G$30)) +
(SUMIF('Trimcap letter face'!$B$17:$B$30,B975,'Trimcap letter face'!$G$17:$G$30)) +
(SUMIF('Trimcap letter face (2)'!$B$17:$B$30,B975,'Trimcap letter face (2)'!$G$17:$G$30)) +
(SUMIF('Channel letter fabrication'!$B$17:$B$30,B975,'Channel letter fabrication'!$G$17:$G$30)) +
(SUMIF('Channel letter fabrication (2)'!$B$17:$B$30,B975,'Channel letter fabrication (2)'!$G$17:$G$30))</f>
        <v>0</v>
      </c>
    </row>
    <row r="976" spans="1:10">
      <c r="A976" s="28" t="str">
        <f>[1]ODBC!$A976</f>
        <v>.177 "FF" Clear 4 x 10 Plex</v>
      </c>
      <c r="B976" s="29" t="str">
        <f>[1]ODBC!B976</f>
        <v>53032</v>
      </c>
      <c r="C976" s="30">
        <f>IFERROR(VLOOKUP($B976,[1]ODBC!$B:$H,2,FALSE),"")</f>
        <v>2.7829999999999999</v>
      </c>
      <c r="D976" s="30">
        <f>IFERROR(VLOOKUP($B976,[1]ODBC!$B:$H,3,FALSE),"")</f>
        <v>5.01</v>
      </c>
      <c r="E976" s="30" t="str">
        <f>IFERROR(VLOOKUP($B976,[1]ODBC!$B:$H,4,FALSE),"")</f>
        <v>SQFT</v>
      </c>
      <c r="F976" s="31">
        <f>IFERROR(VLOOKUP($B976,[1]ODBC!$B:$H,5,FALSE),"")</f>
        <v>44.45</v>
      </c>
      <c r="G976" s="32">
        <f>[1]ODBC!G976</f>
        <v>0</v>
      </c>
      <c r="H976" s="33">
        <f>SUM([1]ODBC!H976)</f>
        <v>46029</v>
      </c>
      <c r="I976" s="41" t="str">
        <f>'Vinyl cutting'!$B$2</f>
        <v>J36938</v>
      </c>
      <c r="J976" s="42">
        <f ca="1">(SUMIF('Freeform time and material'!$B$17:$B$30,B976,'Freeform time and material'!$G$17:$G$30)) +
(SUMIF('Vinyl cutting'!$B$17:$B$30,B976,'Vinyl cutting'!$G$17:$G$30)) +
(SUMIF('Vinyl cutting (2)'!$B$17:$B$30,B976,'Vinyl cutting (2)'!$G$17:$G$30)) +
(SUMIF('Apply vinyl graphics'!$B$17:$B$30,B976,'Apply vinyl graphics'!$G$17:$G$30)) +
(SUMIF('Apply vinyl graphics (2)'!$B$17:$B$30,B976,'Apply vinyl graphics (2)'!$G$17:$G$30)) +
(SUMIF('Alum pan sign'!$B$17:$B$30,B976,'Alum pan sign'!$G$17:$G$30)) +
(SUMIF('Alum pan sign (2)'!$B$17:$B$30,B976,'Alum pan sign (2)'!$G$17:$G$30)) +
(SUMIF('Economy pan sign'!$B$17:$B$30,B976,'Economy pan sign'!$G$17:$G$30)) +
(SUMIF('Post and panel sign'!$B$17:$B$30,B976,'Post and panel sign'!$G$17:$G$30)) +
(SUMIF('Post and panel sign (2)'!$B$17:$B$30,B976,'Post and panel sign (2)'!$G$17:$G$30)) +
(SUMIF('Flat panels only'!$B$17:$B$30,B976,'Flat panels only'!$G$17:$G$30)) +
(SUMIF('Flat panels only (2)'!$B$17:$B$30,B976,'Flat panels only (2)'!$G$17:$G$30)) +
(SUMIF('Routed panel shapes'!$B$18:$B$31,B976,'Routed panel shapes'!$G$18:$G$31)) +
(SUMIF('Routed panel shapes (2)'!$B$18:$B$31,B976,'Routed panel shapes (2)'!$G$18:$G$31)) +
(SUMIF('Routed face only'!$B$17:$B$30,B976,'Routed face only'!$G$17:$G$30)) +
(SUMIF('Routed face only (2)'!$B$17:$B$30,B976,'Routed face only (2)'!$G$17:$G$30)) +
(SUMIF('Routed alum faces letters'!$B$17:$B$30,B976,'Routed alum faces letters'!$G$17:$G$30)) +
(SUMIF('Routed alum faces letters (2)'!$B$17:$B$30,B976,'Routed alum faces letters (2)'!$G$17:$G$30)) +
(SUMIF('Routed push through acrylic'!$B$17:$B$30,B976,'Routed push through acrylic'!$G$17:$G$30)) +
(SUMIF('Routed push through acrylic (2)'!$B$17:$B$30,B976,'Routed push through acrylic (2)'!$G$17:$G$30)) +
(SUMIF('Sf routed cabinet'!$B$17:$B$30,B976,'Sf routed cabinet'!$G$17:$G$30)) +
(SUMIF('Sf routed cabinet (2)'!$B$17:$B$30,B976,'Sf routed cabinet (2)'!$G$17:$G$30)) +
(SUMIF('Df routed cabinet'!$B$17:$B$30,B976,'Df routed cabinet'!$G$17:$G$30)) +
(SUMIF('Df routed cabinet (2)'!$B$17:$B$30,B976,'Df routed cabinet (2)'!$G$17:$G$30)) +
(SUMIF('Sf acrylic cabinet'!$B$17:$B$30,B976,'Sf acrylic cabinet'!$G$17:$G$30)) +
(SUMIF('Sf acrylic cabinet (2)'!$B$17:$B$30,B976,'Sf acrylic cabinet (2)'!$G$17:$G$30)) +
(SUMIF('Economy Sf acrylic'!$B$17:$B$30,B976,'Economy Sf acrylic'!$G$17:$G$30)) +
(SUMIF('Df acrylic cabinet'!$B$17:$B$30,B976,'Df acrylic cabinet'!$G$17:$G$30)) +
(SUMIF('Df acrylic cabinet (2)'!$B$17:$B$30,B976,'Df acrylic cabinet (2)'!$G$17:$G$30)) +
(SUMIF('Sf flex cabinet'!$B$17:$B$30,B976,'Sf flex cabinet'!$G$17:$G$30)) +
(SUMIF('Sf flex cabinet (2)'!$B$17:$B$30,B976,'Sf flex cabinet (2)'!$G$17:$G$30)) +
(SUMIF('Df flex cabinet'!$B$17:$B$36,B976,'Df flex cabinet'!$G$17:$G$36)) +
(SUMIF('Df flex cabinet (2)'!$B$17:$B$36,B976,'Df flex cabinet (2)'!$G$17:$G$36)) +
(SUMIF('Pole cover'!$B$17:$B$30,B976,'Pole cover'!$G$17:$G$30)) +
(SUMIF('Pole cover (2)'!$B$17:$B$30,B976,'Pole cover (2)'!$G$17:$G$30)) +
(SUMIF('Structural Steel Fab'!$B$17:$B$29,B976,'Structural Steel Fab'!$G$17:$G$29)) +
(SUMIF(Reveal!$B$17:$B$30,B976,Reveal!$G$17:$G$30)) +
(SUMIF('Reveal (2)'!$B$17:$B$30,B976,'Reveal (2)'!$G$17:$G$30)) +
(SUMIF('Crown cove top'!$B$17:$B$30,B976,'Crown cove top'!$G$17:$G$30)) +
(SUMIF('EMC assembly'!$B$17:$B$30,B976,'EMC assembly'!$G$17:$G$30)) +
(SUMIF(Crating!$B$17:$B$29,B976,Crating!$G$17:$G$29)) +
(SUMIF('LED wiring'!$B$17:$B$30,B976,'LED wiring'!$G$17:$G$30)) +
(SUMIF('Changeable copy face'!$B$17:$B$30,B976,'Changeable copy face'!$G$17:$G$30)) +
(SUMIF('Flex face assembly'!$B$17:$B$30,B976,'Flex face assembly'!$G$17:$G$30)) +
(SUMIF('Routed face assembly'!$B$17:$B$30,B976,'Routed face assembly'!$G$17:$G$30)) +
(SUMIF('Paint calculation'!$B$17:$B$30,B976,'Paint calculation'!$G$17:$G$30)) +
(SUMIF('Trimcap letter face'!$B$17:$B$30,B976,'Trimcap letter face'!$G$17:$G$30)) +
(SUMIF('Trimcap letter face (2)'!$B$17:$B$30,B976,'Trimcap letter face (2)'!$G$17:$G$30)) +
(SUMIF('Channel letter fabrication'!$B$17:$B$30,B976,'Channel letter fabrication'!$G$17:$G$30)) +
(SUMIF('Channel letter fabrication (2)'!$B$17:$B$30,B976,'Channel letter fabrication (2)'!$G$17:$G$30))</f>
        <v>0</v>
      </c>
    </row>
    <row r="977" spans="1:10">
      <c r="A977" s="28" t="str">
        <f>[1]ODBC!$A977</f>
        <v>.177 "FF" Clear 6 x 8 Plex</v>
      </c>
      <c r="B977" s="29" t="str">
        <f>[1]ODBC!B977</f>
        <v>53033</v>
      </c>
      <c r="C977" s="30">
        <f>IFERROR(VLOOKUP($B977,[1]ODBC!$B:$H,2,FALSE),"")</f>
        <v>4.3499999999999996</v>
      </c>
      <c r="D977" s="30">
        <f>IFERROR(VLOOKUP($B977,[1]ODBC!$B:$H,3,FALSE),"")</f>
        <v>7.8310000000000004</v>
      </c>
      <c r="E977" s="30" t="str">
        <f>IFERROR(VLOOKUP($B977,[1]ODBC!$B:$H,4,FALSE),"")</f>
        <v>SQFT</v>
      </c>
      <c r="F977" s="31">
        <f>IFERROR(VLOOKUP($B977,[1]ODBC!$B:$H,5,FALSE),"")</f>
        <v>44.45</v>
      </c>
      <c r="G977" s="32">
        <f>[1]ODBC!G977</f>
        <v>0</v>
      </c>
      <c r="H977" s="33">
        <f>SUM([1]ODBC!H977)</f>
        <v>44847</v>
      </c>
      <c r="I977" s="41" t="str">
        <f>'Vinyl cutting'!$B$2</f>
        <v>J36938</v>
      </c>
      <c r="J977" s="42">
        <f ca="1">(SUMIF('Freeform time and material'!$B$17:$B$30,B977,'Freeform time and material'!$G$17:$G$30)) +
(SUMIF('Vinyl cutting'!$B$17:$B$30,B977,'Vinyl cutting'!$G$17:$G$30)) +
(SUMIF('Vinyl cutting (2)'!$B$17:$B$30,B977,'Vinyl cutting (2)'!$G$17:$G$30)) +
(SUMIF('Apply vinyl graphics'!$B$17:$B$30,B977,'Apply vinyl graphics'!$G$17:$G$30)) +
(SUMIF('Apply vinyl graphics (2)'!$B$17:$B$30,B977,'Apply vinyl graphics (2)'!$G$17:$G$30)) +
(SUMIF('Alum pan sign'!$B$17:$B$30,B977,'Alum pan sign'!$G$17:$G$30)) +
(SUMIF('Alum pan sign (2)'!$B$17:$B$30,B977,'Alum pan sign (2)'!$G$17:$G$30)) +
(SUMIF('Economy pan sign'!$B$17:$B$30,B977,'Economy pan sign'!$G$17:$G$30)) +
(SUMIF('Post and panel sign'!$B$17:$B$30,B977,'Post and panel sign'!$G$17:$G$30)) +
(SUMIF('Post and panel sign (2)'!$B$17:$B$30,B977,'Post and panel sign (2)'!$G$17:$G$30)) +
(SUMIF('Flat panels only'!$B$17:$B$30,B977,'Flat panels only'!$G$17:$G$30)) +
(SUMIF('Flat panels only (2)'!$B$17:$B$30,B977,'Flat panels only (2)'!$G$17:$G$30)) +
(SUMIF('Routed panel shapes'!$B$18:$B$31,B977,'Routed panel shapes'!$G$18:$G$31)) +
(SUMIF('Routed panel shapes (2)'!$B$18:$B$31,B977,'Routed panel shapes (2)'!$G$18:$G$31)) +
(SUMIF('Routed face only'!$B$17:$B$30,B977,'Routed face only'!$G$17:$G$30)) +
(SUMIF('Routed face only (2)'!$B$17:$B$30,B977,'Routed face only (2)'!$G$17:$G$30)) +
(SUMIF('Routed alum faces letters'!$B$17:$B$30,B977,'Routed alum faces letters'!$G$17:$G$30)) +
(SUMIF('Routed alum faces letters (2)'!$B$17:$B$30,B977,'Routed alum faces letters (2)'!$G$17:$G$30)) +
(SUMIF('Routed push through acrylic'!$B$17:$B$30,B977,'Routed push through acrylic'!$G$17:$G$30)) +
(SUMIF('Routed push through acrylic (2)'!$B$17:$B$30,B977,'Routed push through acrylic (2)'!$G$17:$G$30)) +
(SUMIF('Sf routed cabinet'!$B$17:$B$30,B977,'Sf routed cabinet'!$G$17:$G$30)) +
(SUMIF('Sf routed cabinet (2)'!$B$17:$B$30,B977,'Sf routed cabinet (2)'!$G$17:$G$30)) +
(SUMIF('Df routed cabinet'!$B$17:$B$30,B977,'Df routed cabinet'!$G$17:$G$30)) +
(SUMIF('Df routed cabinet (2)'!$B$17:$B$30,B977,'Df routed cabinet (2)'!$G$17:$G$30)) +
(SUMIF('Sf acrylic cabinet'!$B$17:$B$30,B977,'Sf acrylic cabinet'!$G$17:$G$30)) +
(SUMIF('Sf acrylic cabinet (2)'!$B$17:$B$30,B977,'Sf acrylic cabinet (2)'!$G$17:$G$30)) +
(SUMIF('Economy Sf acrylic'!$B$17:$B$30,B977,'Economy Sf acrylic'!$G$17:$G$30)) +
(SUMIF('Df acrylic cabinet'!$B$17:$B$30,B977,'Df acrylic cabinet'!$G$17:$G$30)) +
(SUMIF('Df acrylic cabinet (2)'!$B$17:$B$30,B977,'Df acrylic cabinet (2)'!$G$17:$G$30)) +
(SUMIF('Sf flex cabinet'!$B$17:$B$30,B977,'Sf flex cabinet'!$G$17:$G$30)) +
(SUMIF('Sf flex cabinet (2)'!$B$17:$B$30,B977,'Sf flex cabinet (2)'!$G$17:$G$30)) +
(SUMIF('Df flex cabinet'!$B$17:$B$36,B977,'Df flex cabinet'!$G$17:$G$36)) +
(SUMIF('Df flex cabinet (2)'!$B$17:$B$36,B977,'Df flex cabinet (2)'!$G$17:$G$36)) +
(SUMIF('Pole cover'!$B$17:$B$30,B977,'Pole cover'!$G$17:$G$30)) +
(SUMIF('Pole cover (2)'!$B$17:$B$30,B977,'Pole cover (2)'!$G$17:$G$30)) +
(SUMIF('Structural Steel Fab'!$B$17:$B$29,B977,'Structural Steel Fab'!$G$17:$G$29)) +
(SUMIF(Reveal!$B$17:$B$30,B977,Reveal!$G$17:$G$30)) +
(SUMIF('Reveal (2)'!$B$17:$B$30,B977,'Reveal (2)'!$G$17:$G$30)) +
(SUMIF('Crown cove top'!$B$17:$B$30,B977,'Crown cove top'!$G$17:$G$30)) +
(SUMIF('EMC assembly'!$B$17:$B$30,B977,'EMC assembly'!$G$17:$G$30)) +
(SUMIF(Crating!$B$17:$B$29,B977,Crating!$G$17:$G$29)) +
(SUMIF('LED wiring'!$B$17:$B$30,B977,'LED wiring'!$G$17:$G$30)) +
(SUMIF('Changeable copy face'!$B$17:$B$30,B977,'Changeable copy face'!$G$17:$G$30)) +
(SUMIF('Flex face assembly'!$B$17:$B$30,B977,'Flex face assembly'!$G$17:$G$30)) +
(SUMIF('Routed face assembly'!$B$17:$B$30,B977,'Routed face assembly'!$G$17:$G$30)) +
(SUMIF('Paint calculation'!$B$17:$B$30,B977,'Paint calculation'!$G$17:$G$30)) +
(SUMIF('Trimcap letter face'!$B$17:$B$30,B977,'Trimcap letter face'!$G$17:$G$30)) +
(SUMIF('Trimcap letter face (2)'!$B$17:$B$30,B977,'Trimcap letter face (2)'!$G$17:$G$30)) +
(SUMIF('Channel letter fabrication'!$B$17:$B$30,B977,'Channel letter fabrication'!$G$17:$G$30)) +
(SUMIF('Channel letter fabrication (2)'!$B$17:$B$30,B977,'Channel letter fabrication (2)'!$G$17:$G$30))</f>
        <v>0</v>
      </c>
    </row>
    <row r="978" spans="1:10">
      <c r="A978" s="28" t="str">
        <f>[1]ODBC!$A978</f>
        <v>.250 Clear Plex</v>
      </c>
      <c r="B978" s="29" t="str">
        <f>[1]ODBC!B978</f>
        <v>53040</v>
      </c>
      <c r="C978" s="30">
        <f>IFERROR(VLOOKUP($B978,[1]ODBC!$B:$H,2,FALSE),"")</f>
        <v>4.1289999999999996</v>
      </c>
      <c r="D978" s="30">
        <f>IFERROR(VLOOKUP($B978,[1]ODBC!$B:$H,3,FALSE),"")</f>
        <v>7.4329999999999998</v>
      </c>
      <c r="E978" s="30" t="str">
        <f>IFERROR(VLOOKUP($B978,[1]ODBC!$B:$H,4,FALSE),"")</f>
        <v>SQFT</v>
      </c>
      <c r="F978" s="31">
        <f>IFERROR(VLOOKUP($B978,[1]ODBC!$B:$H,5,FALSE),"")</f>
        <v>44.45</v>
      </c>
      <c r="G978" s="32">
        <f>[1]ODBC!G978</f>
        <v>0</v>
      </c>
      <c r="H978" s="33">
        <f>SUM([1]ODBC!H978)</f>
        <v>46042</v>
      </c>
      <c r="I978" s="41" t="str">
        <f>'Vinyl cutting'!$B$2</f>
        <v>J36938</v>
      </c>
      <c r="J978" s="42">
        <f ca="1">(SUMIF('Freeform time and material'!$B$17:$B$30,B978,'Freeform time and material'!$G$17:$G$30)) +
(SUMIF('Vinyl cutting'!$B$17:$B$30,B978,'Vinyl cutting'!$G$17:$G$30)) +
(SUMIF('Vinyl cutting (2)'!$B$17:$B$30,B978,'Vinyl cutting (2)'!$G$17:$G$30)) +
(SUMIF('Apply vinyl graphics'!$B$17:$B$30,B978,'Apply vinyl graphics'!$G$17:$G$30)) +
(SUMIF('Apply vinyl graphics (2)'!$B$17:$B$30,B978,'Apply vinyl graphics (2)'!$G$17:$G$30)) +
(SUMIF('Alum pan sign'!$B$17:$B$30,B978,'Alum pan sign'!$G$17:$G$30)) +
(SUMIF('Alum pan sign (2)'!$B$17:$B$30,B978,'Alum pan sign (2)'!$G$17:$G$30)) +
(SUMIF('Economy pan sign'!$B$17:$B$30,B978,'Economy pan sign'!$G$17:$G$30)) +
(SUMIF('Post and panel sign'!$B$17:$B$30,B978,'Post and panel sign'!$G$17:$G$30)) +
(SUMIF('Post and panel sign (2)'!$B$17:$B$30,B978,'Post and panel sign (2)'!$G$17:$G$30)) +
(SUMIF('Flat panels only'!$B$17:$B$30,B978,'Flat panels only'!$G$17:$G$30)) +
(SUMIF('Flat panels only (2)'!$B$17:$B$30,B978,'Flat panels only (2)'!$G$17:$G$30)) +
(SUMIF('Routed panel shapes'!$B$18:$B$31,B978,'Routed panel shapes'!$G$18:$G$31)) +
(SUMIF('Routed panel shapes (2)'!$B$18:$B$31,B978,'Routed panel shapes (2)'!$G$18:$G$31)) +
(SUMIF('Routed face only'!$B$17:$B$30,B978,'Routed face only'!$G$17:$G$30)) +
(SUMIF('Routed face only (2)'!$B$17:$B$30,B978,'Routed face only (2)'!$G$17:$G$30)) +
(SUMIF('Routed alum faces letters'!$B$17:$B$30,B978,'Routed alum faces letters'!$G$17:$G$30)) +
(SUMIF('Routed alum faces letters (2)'!$B$17:$B$30,B978,'Routed alum faces letters (2)'!$G$17:$G$30)) +
(SUMIF('Routed push through acrylic'!$B$17:$B$30,B978,'Routed push through acrylic'!$G$17:$G$30)) +
(SUMIF('Routed push through acrylic (2)'!$B$17:$B$30,B978,'Routed push through acrylic (2)'!$G$17:$G$30)) +
(SUMIF('Sf routed cabinet'!$B$17:$B$30,B978,'Sf routed cabinet'!$G$17:$G$30)) +
(SUMIF('Sf routed cabinet (2)'!$B$17:$B$30,B978,'Sf routed cabinet (2)'!$G$17:$G$30)) +
(SUMIF('Df routed cabinet'!$B$17:$B$30,B978,'Df routed cabinet'!$G$17:$G$30)) +
(SUMIF('Df routed cabinet (2)'!$B$17:$B$30,B978,'Df routed cabinet (2)'!$G$17:$G$30)) +
(SUMIF('Sf acrylic cabinet'!$B$17:$B$30,B978,'Sf acrylic cabinet'!$G$17:$G$30)) +
(SUMIF('Sf acrylic cabinet (2)'!$B$17:$B$30,B978,'Sf acrylic cabinet (2)'!$G$17:$G$30)) +
(SUMIF('Economy Sf acrylic'!$B$17:$B$30,B978,'Economy Sf acrylic'!$G$17:$G$30)) +
(SUMIF('Df acrylic cabinet'!$B$17:$B$30,B978,'Df acrylic cabinet'!$G$17:$G$30)) +
(SUMIF('Df acrylic cabinet (2)'!$B$17:$B$30,B978,'Df acrylic cabinet (2)'!$G$17:$G$30)) +
(SUMIF('Sf flex cabinet'!$B$17:$B$30,B978,'Sf flex cabinet'!$G$17:$G$30)) +
(SUMIF('Sf flex cabinet (2)'!$B$17:$B$30,B978,'Sf flex cabinet (2)'!$G$17:$G$30)) +
(SUMIF('Df flex cabinet'!$B$17:$B$36,B978,'Df flex cabinet'!$G$17:$G$36)) +
(SUMIF('Df flex cabinet (2)'!$B$17:$B$36,B978,'Df flex cabinet (2)'!$G$17:$G$36)) +
(SUMIF('Pole cover'!$B$17:$B$30,B978,'Pole cover'!$G$17:$G$30)) +
(SUMIF('Pole cover (2)'!$B$17:$B$30,B978,'Pole cover (2)'!$G$17:$G$30)) +
(SUMIF('Structural Steel Fab'!$B$17:$B$29,B978,'Structural Steel Fab'!$G$17:$G$29)) +
(SUMIF(Reveal!$B$17:$B$30,B978,Reveal!$G$17:$G$30)) +
(SUMIF('Reveal (2)'!$B$17:$B$30,B978,'Reveal (2)'!$G$17:$G$30)) +
(SUMIF('Crown cove top'!$B$17:$B$30,B978,'Crown cove top'!$G$17:$G$30)) +
(SUMIF('EMC assembly'!$B$17:$B$30,B978,'EMC assembly'!$G$17:$G$30)) +
(SUMIF(Crating!$B$17:$B$29,B978,Crating!$G$17:$G$29)) +
(SUMIF('LED wiring'!$B$17:$B$30,B978,'LED wiring'!$G$17:$G$30)) +
(SUMIF('Changeable copy face'!$B$17:$B$30,B978,'Changeable copy face'!$G$17:$G$30)) +
(SUMIF('Flex face assembly'!$B$17:$B$30,B978,'Flex face assembly'!$G$17:$G$30)) +
(SUMIF('Routed face assembly'!$B$17:$B$30,B978,'Routed face assembly'!$G$17:$G$30)) +
(SUMIF('Paint calculation'!$B$17:$B$30,B978,'Paint calculation'!$G$17:$G$30)) +
(SUMIF('Trimcap letter face'!$B$17:$B$30,B978,'Trimcap letter face'!$G$17:$G$30)) +
(SUMIF('Trimcap letter face (2)'!$B$17:$B$30,B978,'Trimcap letter face (2)'!$G$17:$G$30)) +
(SUMIF('Channel letter fabrication'!$B$17:$B$30,B978,'Channel letter fabrication'!$G$17:$G$30)) +
(SUMIF('Channel letter fabrication (2)'!$B$17:$B$30,B978,'Channel letter fabrication (2)'!$G$17:$G$30))</f>
        <v>0</v>
      </c>
    </row>
    <row r="979" spans="1:10">
      <c r="A979" s="28" t="str">
        <f>[1]ODBC!$A979</f>
        <v>.375 Clear Plex</v>
      </c>
      <c r="B979" s="29" t="str">
        <f>[1]ODBC!B979</f>
        <v>53043</v>
      </c>
      <c r="C979" s="30">
        <f>IFERROR(VLOOKUP($B979,[1]ODBC!$B:$H,2,FALSE),"")</f>
        <v>5.8129999999999997</v>
      </c>
      <c r="D979" s="30">
        <f>IFERROR(VLOOKUP($B979,[1]ODBC!$B:$H,3,FALSE),"")</f>
        <v>10.464</v>
      </c>
      <c r="E979" s="30" t="str">
        <f>IFERROR(VLOOKUP($B979,[1]ODBC!$B:$H,4,FALSE),"")</f>
        <v>SQFT</v>
      </c>
      <c r="F979" s="31">
        <f>IFERROR(VLOOKUP($B979,[1]ODBC!$B:$H,5,FALSE),"")</f>
        <v>44.45</v>
      </c>
      <c r="G979" s="32">
        <f>[1]ODBC!G979</f>
        <v>0</v>
      </c>
      <c r="H979" s="33">
        <f>SUM([1]ODBC!H979)</f>
        <v>45602</v>
      </c>
      <c r="I979" s="41" t="str">
        <f>'Vinyl cutting'!$B$2</f>
        <v>J36938</v>
      </c>
      <c r="J979" s="42">
        <f ca="1">(SUMIF('Freeform time and material'!$B$17:$B$30,B979,'Freeform time and material'!$G$17:$G$30)) +
(SUMIF('Vinyl cutting'!$B$17:$B$30,B979,'Vinyl cutting'!$G$17:$G$30)) +
(SUMIF('Vinyl cutting (2)'!$B$17:$B$30,B979,'Vinyl cutting (2)'!$G$17:$G$30)) +
(SUMIF('Apply vinyl graphics'!$B$17:$B$30,B979,'Apply vinyl graphics'!$G$17:$G$30)) +
(SUMIF('Apply vinyl graphics (2)'!$B$17:$B$30,B979,'Apply vinyl graphics (2)'!$G$17:$G$30)) +
(SUMIF('Alum pan sign'!$B$17:$B$30,B979,'Alum pan sign'!$G$17:$G$30)) +
(SUMIF('Alum pan sign (2)'!$B$17:$B$30,B979,'Alum pan sign (2)'!$G$17:$G$30)) +
(SUMIF('Economy pan sign'!$B$17:$B$30,B979,'Economy pan sign'!$G$17:$G$30)) +
(SUMIF('Post and panel sign'!$B$17:$B$30,B979,'Post and panel sign'!$G$17:$G$30)) +
(SUMIF('Post and panel sign (2)'!$B$17:$B$30,B979,'Post and panel sign (2)'!$G$17:$G$30)) +
(SUMIF('Flat panels only'!$B$17:$B$30,B979,'Flat panels only'!$G$17:$G$30)) +
(SUMIF('Flat panels only (2)'!$B$17:$B$30,B979,'Flat panels only (2)'!$G$17:$G$30)) +
(SUMIF('Routed panel shapes'!$B$18:$B$31,B979,'Routed panel shapes'!$G$18:$G$31)) +
(SUMIF('Routed panel shapes (2)'!$B$18:$B$31,B979,'Routed panel shapes (2)'!$G$18:$G$31)) +
(SUMIF('Routed face only'!$B$17:$B$30,B979,'Routed face only'!$G$17:$G$30)) +
(SUMIF('Routed face only (2)'!$B$17:$B$30,B979,'Routed face only (2)'!$G$17:$G$30)) +
(SUMIF('Routed alum faces letters'!$B$17:$B$30,B979,'Routed alum faces letters'!$G$17:$G$30)) +
(SUMIF('Routed alum faces letters (2)'!$B$17:$B$30,B979,'Routed alum faces letters (2)'!$G$17:$G$30)) +
(SUMIF('Routed push through acrylic'!$B$17:$B$30,B979,'Routed push through acrylic'!$G$17:$G$30)) +
(SUMIF('Routed push through acrylic (2)'!$B$17:$B$30,B979,'Routed push through acrylic (2)'!$G$17:$G$30)) +
(SUMIF('Sf routed cabinet'!$B$17:$B$30,B979,'Sf routed cabinet'!$G$17:$G$30)) +
(SUMIF('Sf routed cabinet (2)'!$B$17:$B$30,B979,'Sf routed cabinet (2)'!$G$17:$G$30)) +
(SUMIF('Df routed cabinet'!$B$17:$B$30,B979,'Df routed cabinet'!$G$17:$G$30)) +
(SUMIF('Df routed cabinet (2)'!$B$17:$B$30,B979,'Df routed cabinet (2)'!$G$17:$G$30)) +
(SUMIF('Sf acrylic cabinet'!$B$17:$B$30,B979,'Sf acrylic cabinet'!$G$17:$G$30)) +
(SUMIF('Sf acrylic cabinet (2)'!$B$17:$B$30,B979,'Sf acrylic cabinet (2)'!$G$17:$G$30)) +
(SUMIF('Economy Sf acrylic'!$B$17:$B$30,B979,'Economy Sf acrylic'!$G$17:$G$30)) +
(SUMIF('Df acrylic cabinet'!$B$17:$B$30,B979,'Df acrylic cabinet'!$G$17:$G$30)) +
(SUMIF('Df acrylic cabinet (2)'!$B$17:$B$30,B979,'Df acrylic cabinet (2)'!$G$17:$G$30)) +
(SUMIF('Sf flex cabinet'!$B$17:$B$30,B979,'Sf flex cabinet'!$G$17:$G$30)) +
(SUMIF('Sf flex cabinet (2)'!$B$17:$B$30,B979,'Sf flex cabinet (2)'!$G$17:$G$30)) +
(SUMIF('Df flex cabinet'!$B$17:$B$36,B979,'Df flex cabinet'!$G$17:$G$36)) +
(SUMIF('Df flex cabinet (2)'!$B$17:$B$36,B979,'Df flex cabinet (2)'!$G$17:$G$36)) +
(SUMIF('Pole cover'!$B$17:$B$30,B979,'Pole cover'!$G$17:$G$30)) +
(SUMIF('Pole cover (2)'!$B$17:$B$30,B979,'Pole cover (2)'!$G$17:$G$30)) +
(SUMIF('Structural Steel Fab'!$B$17:$B$29,B979,'Structural Steel Fab'!$G$17:$G$29)) +
(SUMIF(Reveal!$B$17:$B$30,B979,Reveal!$G$17:$G$30)) +
(SUMIF('Reveal (2)'!$B$17:$B$30,B979,'Reveal (2)'!$G$17:$G$30)) +
(SUMIF('Crown cove top'!$B$17:$B$30,B979,'Crown cove top'!$G$17:$G$30)) +
(SUMIF('EMC assembly'!$B$17:$B$30,B979,'EMC assembly'!$G$17:$G$30)) +
(SUMIF(Crating!$B$17:$B$29,B979,Crating!$G$17:$G$29)) +
(SUMIF('LED wiring'!$B$17:$B$30,B979,'LED wiring'!$G$17:$G$30)) +
(SUMIF('Changeable copy face'!$B$17:$B$30,B979,'Changeable copy face'!$G$17:$G$30)) +
(SUMIF('Flex face assembly'!$B$17:$B$30,B979,'Flex face assembly'!$G$17:$G$30)) +
(SUMIF('Routed face assembly'!$B$17:$B$30,B979,'Routed face assembly'!$G$17:$G$30)) +
(SUMIF('Paint calculation'!$B$17:$B$30,B979,'Paint calculation'!$G$17:$G$30)) +
(SUMIF('Trimcap letter face'!$B$17:$B$30,B979,'Trimcap letter face'!$G$17:$G$30)) +
(SUMIF('Trimcap letter face (2)'!$B$17:$B$30,B979,'Trimcap letter face (2)'!$G$17:$G$30)) +
(SUMIF('Channel letter fabrication'!$B$17:$B$30,B979,'Channel letter fabrication'!$G$17:$G$30)) +
(SUMIF('Channel letter fabrication (2)'!$B$17:$B$30,B979,'Channel letter fabrication (2)'!$G$17:$G$30))</f>
        <v>0</v>
      </c>
    </row>
    <row r="980" spans="1:10">
      <c r="A980" s="28" t="str">
        <f>[1]ODBC!$A980</f>
        <v>.500 Clear Plex</v>
      </c>
      <c r="B980" s="29" t="str">
        <f>[1]ODBC!B980</f>
        <v>53045</v>
      </c>
      <c r="C980" s="30">
        <f>IFERROR(VLOOKUP($B980,[1]ODBC!$B:$H,2,FALSE),"")</f>
        <v>8.7889999999999997</v>
      </c>
      <c r="D980" s="30">
        <f>IFERROR(VLOOKUP($B980,[1]ODBC!$B:$H,3,FALSE),"")</f>
        <v>15.821999999999999</v>
      </c>
      <c r="E980" s="30" t="str">
        <f>IFERROR(VLOOKUP($B980,[1]ODBC!$B:$H,4,FALSE),"")</f>
        <v>SQFT</v>
      </c>
      <c r="F980" s="31">
        <f>IFERROR(VLOOKUP($B980,[1]ODBC!$B:$H,5,FALSE),"")</f>
        <v>44.45</v>
      </c>
      <c r="G980" s="32">
        <f>[1]ODBC!G980</f>
        <v>0</v>
      </c>
      <c r="H980" s="33">
        <f>SUM([1]ODBC!H980)</f>
        <v>45954</v>
      </c>
      <c r="I980" s="41" t="str">
        <f>'Vinyl cutting'!$B$2</f>
        <v>J36938</v>
      </c>
      <c r="J980" s="42">
        <f ca="1">(SUMIF('Freeform time and material'!$B$17:$B$30,B980,'Freeform time and material'!$G$17:$G$30)) +
(SUMIF('Vinyl cutting'!$B$17:$B$30,B980,'Vinyl cutting'!$G$17:$G$30)) +
(SUMIF('Vinyl cutting (2)'!$B$17:$B$30,B980,'Vinyl cutting (2)'!$G$17:$G$30)) +
(SUMIF('Apply vinyl graphics'!$B$17:$B$30,B980,'Apply vinyl graphics'!$G$17:$G$30)) +
(SUMIF('Apply vinyl graphics (2)'!$B$17:$B$30,B980,'Apply vinyl graphics (2)'!$G$17:$G$30)) +
(SUMIF('Alum pan sign'!$B$17:$B$30,B980,'Alum pan sign'!$G$17:$G$30)) +
(SUMIF('Alum pan sign (2)'!$B$17:$B$30,B980,'Alum pan sign (2)'!$G$17:$G$30)) +
(SUMIF('Economy pan sign'!$B$17:$B$30,B980,'Economy pan sign'!$G$17:$G$30)) +
(SUMIF('Post and panel sign'!$B$17:$B$30,B980,'Post and panel sign'!$G$17:$G$30)) +
(SUMIF('Post and panel sign (2)'!$B$17:$B$30,B980,'Post and panel sign (2)'!$G$17:$G$30)) +
(SUMIF('Flat panels only'!$B$17:$B$30,B980,'Flat panels only'!$G$17:$G$30)) +
(SUMIF('Flat panels only (2)'!$B$17:$B$30,B980,'Flat panels only (2)'!$G$17:$G$30)) +
(SUMIF('Routed panel shapes'!$B$18:$B$31,B980,'Routed panel shapes'!$G$18:$G$31)) +
(SUMIF('Routed panel shapes (2)'!$B$18:$B$31,B980,'Routed panel shapes (2)'!$G$18:$G$31)) +
(SUMIF('Routed face only'!$B$17:$B$30,B980,'Routed face only'!$G$17:$G$30)) +
(SUMIF('Routed face only (2)'!$B$17:$B$30,B980,'Routed face only (2)'!$G$17:$G$30)) +
(SUMIF('Routed alum faces letters'!$B$17:$B$30,B980,'Routed alum faces letters'!$G$17:$G$30)) +
(SUMIF('Routed alum faces letters (2)'!$B$17:$B$30,B980,'Routed alum faces letters (2)'!$G$17:$G$30)) +
(SUMIF('Routed push through acrylic'!$B$17:$B$30,B980,'Routed push through acrylic'!$G$17:$G$30)) +
(SUMIF('Routed push through acrylic (2)'!$B$17:$B$30,B980,'Routed push through acrylic (2)'!$G$17:$G$30)) +
(SUMIF('Sf routed cabinet'!$B$17:$B$30,B980,'Sf routed cabinet'!$G$17:$G$30)) +
(SUMIF('Sf routed cabinet (2)'!$B$17:$B$30,B980,'Sf routed cabinet (2)'!$G$17:$G$30)) +
(SUMIF('Df routed cabinet'!$B$17:$B$30,B980,'Df routed cabinet'!$G$17:$G$30)) +
(SUMIF('Df routed cabinet (2)'!$B$17:$B$30,B980,'Df routed cabinet (2)'!$G$17:$G$30)) +
(SUMIF('Sf acrylic cabinet'!$B$17:$B$30,B980,'Sf acrylic cabinet'!$G$17:$G$30)) +
(SUMIF('Sf acrylic cabinet (2)'!$B$17:$B$30,B980,'Sf acrylic cabinet (2)'!$G$17:$G$30)) +
(SUMIF('Economy Sf acrylic'!$B$17:$B$30,B980,'Economy Sf acrylic'!$G$17:$G$30)) +
(SUMIF('Df acrylic cabinet'!$B$17:$B$30,B980,'Df acrylic cabinet'!$G$17:$G$30)) +
(SUMIF('Df acrylic cabinet (2)'!$B$17:$B$30,B980,'Df acrylic cabinet (2)'!$G$17:$G$30)) +
(SUMIF('Sf flex cabinet'!$B$17:$B$30,B980,'Sf flex cabinet'!$G$17:$G$30)) +
(SUMIF('Sf flex cabinet (2)'!$B$17:$B$30,B980,'Sf flex cabinet (2)'!$G$17:$G$30)) +
(SUMIF('Df flex cabinet'!$B$17:$B$36,B980,'Df flex cabinet'!$G$17:$G$36)) +
(SUMIF('Df flex cabinet (2)'!$B$17:$B$36,B980,'Df flex cabinet (2)'!$G$17:$G$36)) +
(SUMIF('Pole cover'!$B$17:$B$30,B980,'Pole cover'!$G$17:$G$30)) +
(SUMIF('Pole cover (2)'!$B$17:$B$30,B980,'Pole cover (2)'!$G$17:$G$30)) +
(SUMIF('Structural Steel Fab'!$B$17:$B$29,B980,'Structural Steel Fab'!$G$17:$G$29)) +
(SUMIF(Reveal!$B$17:$B$30,B980,Reveal!$G$17:$G$30)) +
(SUMIF('Reveal (2)'!$B$17:$B$30,B980,'Reveal (2)'!$G$17:$G$30)) +
(SUMIF('Crown cove top'!$B$17:$B$30,B980,'Crown cove top'!$G$17:$G$30)) +
(SUMIF('EMC assembly'!$B$17:$B$30,B980,'EMC assembly'!$G$17:$G$30)) +
(SUMIF(Crating!$B$17:$B$29,B980,Crating!$G$17:$G$29)) +
(SUMIF('LED wiring'!$B$17:$B$30,B980,'LED wiring'!$G$17:$G$30)) +
(SUMIF('Changeable copy face'!$B$17:$B$30,B980,'Changeable copy face'!$G$17:$G$30)) +
(SUMIF('Flex face assembly'!$B$17:$B$30,B980,'Flex face assembly'!$G$17:$G$30)) +
(SUMIF('Routed face assembly'!$B$17:$B$30,B980,'Routed face assembly'!$G$17:$G$30)) +
(SUMIF('Paint calculation'!$B$17:$B$30,B980,'Paint calculation'!$G$17:$G$30)) +
(SUMIF('Trimcap letter face'!$B$17:$B$30,B980,'Trimcap letter face'!$G$17:$G$30)) +
(SUMIF('Trimcap letter face (2)'!$B$17:$B$30,B980,'Trimcap letter face (2)'!$G$17:$G$30)) +
(SUMIF('Channel letter fabrication'!$B$17:$B$30,B980,'Channel letter fabrication'!$G$17:$G$30)) +
(SUMIF('Channel letter fabrication (2)'!$B$17:$B$30,B980,'Channel letter fabrication (2)'!$G$17:$G$30))</f>
        <v>112</v>
      </c>
    </row>
    <row r="981" spans="1:10">
      <c r="A981" s="28" t="str">
        <f>[1]ODBC!$A981</f>
        <v>.500 Matte Clear Plex</v>
      </c>
      <c r="B981" s="29" t="str">
        <f>[1]ODBC!B981</f>
        <v>53050</v>
      </c>
      <c r="C981" s="30">
        <f>IFERROR(VLOOKUP($B981,[1]ODBC!$B:$H,2,FALSE),"")</f>
        <v>10.253</v>
      </c>
      <c r="D981" s="30">
        <f>IFERROR(VLOOKUP($B981,[1]ODBC!$B:$H,3,FALSE),"")</f>
        <v>18.457000000000001</v>
      </c>
      <c r="E981" s="30" t="str">
        <f>IFERROR(VLOOKUP($B981,[1]ODBC!$B:$H,4,FALSE),"")</f>
        <v>SQFT</v>
      </c>
      <c r="F981" s="31">
        <f>IFERROR(VLOOKUP($B981,[1]ODBC!$B:$H,5,FALSE),"")</f>
        <v>44.45</v>
      </c>
      <c r="G981" s="32">
        <f>[1]ODBC!G981</f>
        <v>0</v>
      </c>
      <c r="H981" s="33">
        <f>SUM([1]ODBC!H981)</f>
        <v>46048</v>
      </c>
      <c r="I981" s="41" t="str">
        <f>'Vinyl cutting'!$B$2</f>
        <v>J36938</v>
      </c>
      <c r="J981" s="42">
        <f ca="1">(SUMIF('Freeform time and material'!$B$17:$B$30,B981,'Freeform time and material'!$G$17:$G$30)) +
(SUMIF('Vinyl cutting'!$B$17:$B$30,B981,'Vinyl cutting'!$G$17:$G$30)) +
(SUMIF('Vinyl cutting (2)'!$B$17:$B$30,B981,'Vinyl cutting (2)'!$G$17:$G$30)) +
(SUMIF('Apply vinyl graphics'!$B$17:$B$30,B981,'Apply vinyl graphics'!$G$17:$G$30)) +
(SUMIF('Apply vinyl graphics (2)'!$B$17:$B$30,B981,'Apply vinyl graphics (2)'!$G$17:$G$30)) +
(SUMIF('Alum pan sign'!$B$17:$B$30,B981,'Alum pan sign'!$G$17:$G$30)) +
(SUMIF('Alum pan sign (2)'!$B$17:$B$30,B981,'Alum pan sign (2)'!$G$17:$G$30)) +
(SUMIF('Economy pan sign'!$B$17:$B$30,B981,'Economy pan sign'!$G$17:$G$30)) +
(SUMIF('Post and panel sign'!$B$17:$B$30,B981,'Post and panel sign'!$G$17:$G$30)) +
(SUMIF('Post and panel sign (2)'!$B$17:$B$30,B981,'Post and panel sign (2)'!$G$17:$G$30)) +
(SUMIF('Flat panels only'!$B$17:$B$30,B981,'Flat panels only'!$G$17:$G$30)) +
(SUMIF('Flat panels only (2)'!$B$17:$B$30,B981,'Flat panels only (2)'!$G$17:$G$30)) +
(SUMIF('Routed panel shapes'!$B$18:$B$31,B981,'Routed panel shapes'!$G$18:$G$31)) +
(SUMIF('Routed panel shapes (2)'!$B$18:$B$31,B981,'Routed panel shapes (2)'!$G$18:$G$31)) +
(SUMIF('Routed face only'!$B$17:$B$30,B981,'Routed face only'!$G$17:$G$30)) +
(SUMIF('Routed face only (2)'!$B$17:$B$30,B981,'Routed face only (2)'!$G$17:$G$30)) +
(SUMIF('Routed alum faces letters'!$B$17:$B$30,B981,'Routed alum faces letters'!$G$17:$G$30)) +
(SUMIF('Routed alum faces letters (2)'!$B$17:$B$30,B981,'Routed alum faces letters (2)'!$G$17:$G$30)) +
(SUMIF('Routed push through acrylic'!$B$17:$B$30,B981,'Routed push through acrylic'!$G$17:$G$30)) +
(SUMIF('Routed push through acrylic (2)'!$B$17:$B$30,B981,'Routed push through acrylic (2)'!$G$17:$G$30)) +
(SUMIF('Sf routed cabinet'!$B$17:$B$30,B981,'Sf routed cabinet'!$G$17:$G$30)) +
(SUMIF('Sf routed cabinet (2)'!$B$17:$B$30,B981,'Sf routed cabinet (2)'!$G$17:$G$30)) +
(SUMIF('Df routed cabinet'!$B$17:$B$30,B981,'Df routed cabinet'!$G$17:$G$30)) +
(SUMIF('Df routed cabinet (2)'!$B$17:$B$30,B981,'Df routed cabinet (2)'!$G$17:$G$30)) +
(SUMIF('Sf acrylic cabinet'!$B$17:$B$30,B981,'Sf acrylic cabinet'!$G$17:$G$30)) +
(SUMIF('Sf acrylic cabinet (2)'!$B$17:$B$30,B981,'Sf acrylic cabinet (2)'!$G$17:$G$30)) +
(SUMIF('Economy Sf acrylic'!$B$17:$B$30,B981,'Economy Sf acrylic'!$G$17:$G$30)) +
(SUMIF('Df acrylic cabinet'!$B$17:$B$30,B981,'Df acrylic cabinet'!$G$17:$G$30)) +
(SUMIF('Df acrylic cabinet (2)'!$B$17:$B$30,B981,'Df acrylic cabinet (2)'!$G$17:$G$30)) +
(SUMIF('Sf flex cabinet'!$B$17:$B$30,B981,'Sf flex cabinet'!$G$17:$G$30)) +
(SUMIF('Sf flex cabinet (2)'!$B$17:$B$30,B981,'Sf flex cabinet (2)'!$G$17:$G$30)) +
(SUMIF('Df flex cabinet'!$B$17:$B$36,B981,'Df flex cabinet'!$G$17:$G$36)) +
(SUMIF('Df flex cabinet (2)'!$B$17:$B$36,B981,'Df flex cabinet (2)'!$G$17:$G$36)) +
(SUMIF('Pole cover'!$B$17:$B$30,B981,'Pole cover'!$G$17:$G$30)) +
(SUMIF('Pole cover (2)'!$B$17:$B$30,B981,'Pole cover (2)'!$G$17:$G$30)) +
(SUMIF('Structural Steel Fab'!$B$17:$B$29,B981,'Structural Steel Fab'!$G$17:$G$29)) +
(SUMIF(Reveal!$B$17:$B$30,B981,Reveal!$G$17:$G$30)) +
(SUMIF('Reveal (2)'!$B$17:$B$30,B981,'Reveal (2)'!$G$17:$G$30)) +
(SUMIF('Crown cove top'!$B$17:$B$30,B981,'Crown cove top'!$G$17:$G$30)) +
(SUMIF('EMC assembly'!$B$17:$B$30,B981,'EMC assembly'!$G$17:$G$30)) +
(SUMIF(Crating!$B$17:$B$29,B981,Crating!$G$17:$G$29)) +
(SUMIF('LED wiring'!$B$17:$B$30,B981,'LED wiring'!$G$17:$G$30)) +
(SUMIF('Changeable copy face'!$B$17:$B$30,B981,'Changeable copy face'!$G$17:$G$30)) +
(SUMIF('Flex face assembly'!$B$17:$B$30,B981,'Flex face assembly'!$G$17:$G$30)) +
(SUMIF('Routed face assembly'!$B$17:$B$30,B981,'Routed face assembly'!$G$17:$G$30)) +
(SUMIF('Paint calculation'!$B$17:$B$30,B981,'Paint calculation'!$G$17:$G$30)) +
(SUMIF('Trimcap letter face'!$B$17:$B$30,B981,'Trimcap letter face'!$G$17:$G$30)) +
(SUMIF('Trimcap letter face (2)'!$B$17:$B$30,B981,'Trimcap letter face (2)'!$G$17:$G$30)) +
(SUMIF('Channel letter fabrication'!$B$17:$B$30,B981,'Channel letter fabrication'!$G$17:$G$30)) +
(SUMIF('Channel letter fabrication (2)'!$B$17:$B$30,B981,'Channel letter fabrication (2)'!$G$17:$G$30))</f>
        <v>0</v>
      </c>
    </row>
    <row r="982" spans="1:10">
      <c r="A982" s="28" t="str">
        <f>[1]ODBC!$A982</f>
        <v>.750 Clear Plex</v>
      </c>
      <c r="B982" s="29" t="str">
        <f>[1]ODBC!B982</f>
        <v>53055</v>
      </c>
      <c r="C982" s="30">
        <f>IFERROR(VLOOKUP($B982,[1]ODBC!$B:$H,2,FALSE),"")</f>
        <v>12.416</v>
      </c>
      <c r="D982" s="30">
        <f>IFERROR(VLOOKUP($B982,[1]ODBC!$B:$H,3,FALSE),"")</f>
        <v>22.350999999999999</v>
      </c>
      <c r="E982" s="30" t="str">
        <f>IFERROR(VLOOKUP($B982,[1]ODBC!$B:$H,4,FALSE),"")</f>
        <v>SQFT</v>
      </c>
      <c r="F982" s="31">
        <f>IFERROR(VLOOKUP($B982,[1]ODBC!$B:$H,5,FALSE),"")</f>
        <v>44.45</v>
      </c>
      <c r="G982" s="32">
        <f>[1]ODBC!G982</f>
        <v>0</v>
      </c>
      <c r="H982" s="33">
        <f>SUM([1]ODBC!H982)</f>
        <v>0</v>
      </c>
      <c r="I982" s="41" t="str">
        <f>'Vinyl cutting'!$B$2</f>
        <v>J36938</v>
      </c>
      <c r="J982" s="42">
        <f ca="1">(SUMIF('Freeform time and material'!$B$17:$B$30,B982,'Freeform time and material'!$G$17:$G$30)) +
(SUMIF('Vinyl cutting'!$B$17:$B$30,B982,'Vinyl cutting'!$G$17:$G$30)) +
(SUMIF('Vinyl cutting (2)'!$B$17:$B$30,B982,'Vinyl cutting (2)'!$G$17:$G$30)) +
(SUMIF('Apply vinyl graphics'!$B$17:$B$30,B982,'Apply vinyl graphics'!$G$17:$G$30)) +
(SUMIF('Apply vinyl graphics (2)'!$B$17:$B$30,B982,'Apply vinyl graphics (2)'!$G$17:$G$30)) +
(SUMIF('Alum pan sign'!$B$17:$B$30,B982,'Alum pan sign'!$G$17:$G$30)) +
(SUMIF('Alum pan sign (2)'!$B$17:$B$30,B982,'Alum pan sign (2)'!$G$17:$G$30)) +
(SUMIF('Economy pan sign'!$B$17:$B$30,B982,'Economy pan sign'!$G$17:$G$30)) +
(SUMIF('Post and panel sign'!$B$17:$B$30,B982,'Post and panel sign'!$G$17:$G$30)) +
(SUMIF('Post and panel sign (2)'!$B$17:$B$30,B982,'Post and panel sign (2)'!$G$17:$G$30)) +
(SUMIF('Flat panels only'!$B$17:$B$30,B982,'Flat panels only'!$G$17:$G$30)) +
(SUMIF('Flat panels only (2)'!$B$17:$B$30,B982,'Flat panels only (2)'!$G$17:$G$30)) +
(SUMIF('Routed panel shapes'!$B$18:$B$31,B982,'Routed panel shapes'!$G$18:$G$31)) +
(SUMIF('Routed panel shapes (2)'!$B$18:$B$31,B982,'Routed panel shapes (2)'!$G$18:$G$31)) +
(SUMIF('Routed face only'!$B$17:$B$30,B982,'Routed face only'!$G$17:$G$30)) +
(SUMIF('Routed face only (2)'!$B$17:$B$30,B982,'Routed face only (2)'!$G$17:$G$30)) +
(SUMIF('Routed alum faces letters'!$B$17:$B$30,B982,'Routed alum faces letters'!$G$17:$G$30)) +
(SUMIF('Routed alum faces letters (2)'!$B$17:$B$30,B982,'Routed alum faces letters (2)'!$G$17:$G$30)) +
(SUMIF('Routed push through acrylic'!$B$17:$B$30,B982,'Routed push through acrylic'!$G$17:$G$30)) +
(SUMIF('Routed push through acrylic (2)'!$B$17:$B$30,B982,'Routed push through acrylic (2)'!$G$17:$G$30)) +
(SUMIF('Sf routed cabinet'!$B$17:$B$30,B982,'Sf routed cabinet'!$G$17:$G$30)) +
(SUMIF('Sf routed cabinet (2)'!$B$17:$B$30,B982,'Sf routed cabinet (2)'!$G$17:$G$30)) +
(SUMIF('Df routed cabinet'!$B$17:$B$30,B982,'Df routed cabinet'!$G$17:$G$30)) +
(SUMIF('Df routed cabinet (2)'!$B$17:$B$30,B982,'Df routed cabinet (2)'!$G$17:$G$30)) +
(SUMIF('Sf acrylic cabinet'!$B$17:$B$30,B982,'Sf acrylic cabinet'!$G$17:$G$30)) +
(SUMIF('Sf acrylic cabinet (2)'!$B$17:$B$30,B982,'Sf acrylic cabinet (2)'!$G$17:$G$30)) +
(SUMIF('Economy Sf acrylic'!$B$17:$B$30,B982,'Economy Sf acrylic'!$G$17:$G$30)) +
(SUMIF('Df acrylic cabinet'!$B$17:$B$30,B982,'Df acrylic cabinet'!$G$17:$G$30)) +
(SUMIF('Df acrylic cabinet (2)'!$B$17:$B$30,B982,'Df acrylic cabinet (2)'!$G$17:$G$30)) +
(SUMIF('Sf flex cabinet'!$B$17:$B$30,B982,'Sf flex cabinet'!$G$17:$G$30)) +
(SUMIF('Sf flex cabinet (2)'!$B$17:$B$30,B982,'Sf flex cabinet (2)'!$G$17:$G$30)) +
(SUMIF('Df flex cabinet'!$B$17:$B$36,B982,'Df flex cabinet'!$G$17:$G$36)) +
(SUMIF('Df flex cabinet (2)'!$B$17:$B$36,B982,'Df flex cabinet (2)'!$G$17:$G$36)) +
(SUMIF('Pole cover'!$B$17:$B$30,B982,'Pole cover'!$G$17:$G$30)) +
(SUMIF('Pole cover (2)'!$B$17:$B$30,B982,'Pole cover (2)'!$G$17:$G$30)) +
(SUMIF('Structural Steel Fab'!$B$17:$B$29,B982,'Structural Steel Fab'!$G$17:$G$29)) +
(SUMIF(Reveal!$B$17:$B$30,B982,Reveal!$G$17:$G$30)) +
(SUMIF('Reveal (2)'!$B$17:$B$30,B982,'Reveal (2)'!$G$17:$G$30)) +
(SUMIF('Crown cove top'!$B$17:$B$30,B982,'Crown cove top'!$G$17:$G$30)) +
(SUMIF('EMC assembly'!$B$17:$B$30,B982,'EMC assembly'!$G$17:$G$30)) +
(SUMIF(Crating!$B$17:$B$29,B982,Crating!$G$17:$G$29)) +
(SUMIF('LED wiring'!$B$17:$B$30,B982,'LED wiring'!$G$17:$G$30)) +
(SUMIF('Changeable copy face'!$B$17:$B$30,B982,'Changeable copy face'!$G$17:$G$30)) +
(SUMIF('Flex face assembly'!$B$17:$B$30,B982,'Flex face assembly'!$G$17:$G$30)) +
(SUMIF('Routed face assembly'!$B$17:$B$30,B982,'Routed face assembly'!$G$17:$G$30)) +
(SUMIF('Paint calculation'!$B$17:$B$30,B982,'Paint calculation'!$G$17:$G$30)) +
(SUMIF('Trimcap letter face'!$B$17:$B$30,B982,'Trimcap letter face'!$G$17:$G$30)) +
(SUMIF('Trimcap letter face (2)'!$B$17:$B$30,B982,'Trimcap letter face (2)'!$G$17:$G$30)) +
(SUMIF('Channel letter fabrication'!$B$17:$B$30,B982,'Channel letter fabrication'!$G$17:$G$30)) +
(SUMIF('Channel letter fabrication (2)'!$B$17:$B$30,B982,'Channel letter fabrication (2)'!$G$17:$G$30))</f>
        <v>0</v>
      </c>
    </row>
    <row r="983" spans="1:10">
      <c r="A983" s="28" t="str">
        <f>[1]ODBC!$A983</f>
        <v>.750 Matte Clear Plex (P95)</v>
      </c>
      <c r="B983" s="29" t="str">
        <f>[1]ODBC!B983</f>
        <v>53060</v>
      </c>
      <c r="C983" s="30">
        <f>IFERROR(VLOOKUP($B983,[1]ODBC!$B:$H,2,FALSE),"")</f>
        <v>20.11</v>
      </c>
      <c r="D983" s="30">
        <f>IFERROR(VLOOKUP($B983,[1]ODBC!$B:$H,3,FALSE),"")</f>
        <v>36.201999999999998</v>
      </c>
      <c r="E983" s="30" t="str">
        <f>IFERROR(VLOOKUP($B983,[1]ODBC!$B:$H,4,FALSE),"")</f>
        <v>SQFT</v>
      </c>
      <c r="F983" s="31">
        <f>IFERROR(VLOOKUP($B983,[1]ODBC!$B:$H,5,FALSE),"")</f>
        <v>44.45</v>
      </c>
      <c r="G983" s="32">
        <f>[1]ODBC!G983</f>
        <v>0</v>
      </c>
      <c r="H983" s="33">
        <f>SUM([1]ODBC!H983)</f>
        <v>0</v>
      </c>
      <c r="I983" s="41" t="str">
        <f>'Vinyl cutting'!$B$2</f>
        <v>J36938</v>
      </c>
      <c r="J983" s="42">
        <f ca="1">(SUMIF('Freeform time and material'!$B$17:$B$30,B983,'Freeform time and material'!$G$17:$G$30)) +
(SUMIF('Vinyl cutting'!$B$17:$B$30,B983,'Vinyl cutting'!$G$17:$G$30)) +
(SUMIF('Vinyl cutting (2)'!$B$17:$B$30,B983,'Vinyl cutting (2)'!$G$17:$G$30)) +
(SUMIF('Apply vinyl graphics'!$B$17:$B$30,B983,'Apply vinyl graphics'!$G$17:$G$30)) +
(SUMIF('Apply vinyl graphics (2)'!$B$17:$B$30,B983,'Apply vinyl graphics (2)'!$G$17:$G$30)) +
(SUMIF('Alum pan sign'!$B$17:$B$30,B983,'Alum pan sign'!$G$17:$G$30)) +
(SUMIF('Alum pan sign (2)'!$B$17:$B$30,B983,'Alum pan sign (2)'!$G$17:$G$30)) +
(SUMIF('Economy pan sign'!$B$17:$B$30,B983,'Economy pan sign'!$G$17:$G$30)) +
(SUMIF('Post and panel sign'!$B$17:$B$30,B983,'Post and panel sign'!$G$17:$G$30)) +
(SUMIF('Post and panel sign (2)'!$B$17:$B$30,B983,'Post and panel sign (2)'!$G$17:$G$30)) +
(SUMIF('Flat panels only'!$B$17:$B$30,B983,'Flat panels only'!$G$17:$G$30)) +
(SUMIF('Flat panels only (2)'!$B$17:$B$30,B983,'Flat panels only (2)'!$G$17:$G$30)) +
(SUMIF('Routed panel shapes'!$B$18:$B$31,B983,'Routed panel shapes'!$G$18:$G$31)) +
(SUMIF('Routed panel shapes (2)'!$B$18:$B$31,B983,'Routed panel shapes (2)'!$G$18:$G$31)) +
(SUMIF('Routed face only'!$B$17:$B$30,B983,'Routed face only'!$G$17:$G$30)) +
(SUMIF('Routed face only (2)'!$B$17:$B$30,B983,'Routed face only (2)'!$G$17:$G$30)) +
(SUMIF('Routed alum faces letters'!$B$17:$B$30,B983,'Routed alum faces letters'!$G$17:$G$30)) +
(SUMIF('Routed alum faces letters (2)'!$B$17:$B$30,B983,'Routed alum faces letters (2)'!$G$17:$G$30)) +
(SUMIF('Routed push through acrylic'!$B$17:$B$30,B983,'Routed push through acrylic'!$G$17:$G$30)) +
(SUMIF('Routed push through acrylic (2)'!$B$17:$B$30,B983,'Routed push through acrylic (2)'!$G$17:$G$30)) +
(SUMIF('Sf routed cabinet'!$B$17:$B$30,B983,'Sf routed cabinet'!$G$17:$G$30)) +
(SUMIF('Sf routed cabinet (2)'!$B$17:$B$30,B983,'Sf routed cabinet (2)'!$G$17:$G$30)) +
(SUMIF('Df routed cabinet'!$B$17:$B$30,B983,'Df routed cabinet'!$G$17:$G$30)) +
(SUMIF('Df routed cabinet (2)'!$B$17:$B$30,B983,'Df routed cabinet (2)'!$G$17:$G$30)) +
(SUMIF('Sf acrylic cabinet'!$B$17:$B$30,B983,'Sf acrylic cabinet'!$G$17:$G$30)) +
(SUMIF('Sf acrylic cabinet (2)'!$B$17:$B$30,B983,'Sf acrylic cabinet (2)'!$G$17:$G$30)) +
(SUMIF('Economy Sf acrylic'!$B$17:$B$30,B983,'Economy Sf acrylic'!$G$17:$G$30)) +
(SUMIF('Df acrylic cabinet'!$B$17:$B$30,B983,'Df acrylic cabinet'!$G$17:$G$30)) +
(SUMIF('Df acrylic cabinet (2)'!$B$17:$B$30,B983,'Df acrylic cabinet (2)'!$G$17:$G$30)) +
(SUMIF('Sf flex cabinet'!$B$17:$B$30,B983,'Sf flex cabinet'!$G$17:$G$30)) +
(SUMIF('Sf flex cabinet (2)'!$B$17:$B$30,B983,'Sf flex cabinet (2)'!$G$17:$G$30)) +
(SUMIF('Df flex cabinet'!$B$17:$B$36,B983,'Df flex cabinet'!$G$17:$G$36)) +
(SUMIF('Df flex cabinet (2)'!$B$17:$B$36,B983,'Df flex cabinet (2)'!$G$17:$G$36)) +
(SUMIF('Pole cover'!$B$17:$B$30,B983,'Pole cover'!$G$17:$G$30)) +
(SUMIF('Pole cover (2)'!$B$17:$B$30,B983,'Pole cover (2)'!$G$17:$G$30)) +
(SUMIF('Structural Steel Fab'!$B$17:$B$29,B983,'Structural Steel Fab'!$G$17:$G$29)) +
(SUMIF(Reveal!$B$17:$B$30,B983,Reveal!$G$17:$G$30)) +
(SUMIF('Reveal (2)'!$B$17:$B$30,B983,'Reveal (2)'!$G$17:$G$30)) +
(SUMIF('Crown cove top'!$B$17:$B$30,B983,'Crown cove top'!$G$17:$G$30)) +
(SUMIF('EMC assembly'!$B$17:$B$30,B983,'EMC assembly'!$G$17:$G$30)) +
(SUMIF(Crating!$B$17:$B$29,B983,Crating!$G$17:$G$29)) +
(SUMIF('LED wiring'!$B$17:$B$30,B983,'LED wiring'!$G$17:$G$30)) +
(SUMIF('Changeable copy face'!$B$17:$B$30,B983,'Changeable copy face'!$G$17:$G$30)) +
(SUMIF('Flex face assembly'!$B$17:$B$30,B983,'Flex face assembly'!$G$17:$G$30)) +
(SUMIF('Routed face assembly'!$B$17:$B$30,B983,'Routed face assembly'!$G$17:$G$30)) +
(SUMIF('Paint calculation'!$B$17:$B$30,B983,'Paint calculation'!$G$17:$G$30)) +
(SUMIF('Trimcap letter face'!$B$17:$B$30,B983,'Trimcap letter face'!$G$17:$G$30)) +
(SUMIF('Trimcap letter face (2)'!$B$17:$B$30,B983,'Trimcap letter face (2)'!$G$17:$G$30)) +
(SUMIF('Channel letter fabrication'!$B$17:$B$30,B983,'Channel letter fabrication'!$G$17:$G$30)) +
(SUMIF('Channel letter fabrication (2)'!$B$17:$B$30,B983,'Channel letter fabrication (2)'!$G$17:$G$30))</f>
        <v>0</v>
      </c>
    </row>
    <row r="984" spans="1:10">
      <c r="A984" s="28" t="str">
        <f>[1]ODBC!$A984</f>
        <v>1.00 Clear Plex</v>
      </c>
      <c r="B984" s="29" t="str">
        <f>[1]ODBC!B984</f>
        <v>53065</v>
      </c>
      <c r="C984" s="30">
        <f>IFERROR(VLOOKUP($B984,[1]ODBC!$B:$H,2,FALSE),"")</f>
        <v>17.850000000000001</v>
      </c>
      <c r="D984" s="30">
        <f>IFERROR(VLOOKUP($B984,[1]ODBC!$B:$H,3,FALSE),"")</f>
        <v>32.133000000000003</v>
      </c>
      <c r="E984" s="30" t="str">
        <f>IFERROR(VLOOKUP($B984,[1]ODBC!$B:$H,4,FALSE),"")</f>
        <v>SQFT</v>
      </c>
      <c r="F984" s="31">
        <f>IFERROR(VLOOKUP($B984,[1]ODBC!$B:$H,5,FALSE),"")</f>
        <v>44.45</v>
      </c>
      <c r="G984" s="32">
        <f>[1]ODBC!G984</f>
        <v>0</v>
      </c>
      <c r="H984" s="33">
        <f>SUM([1]ODBC!H984)</f>
        <v>0</v>
      </c>
      <c r="I984" s="41" t="str">
        <f>'Vinyl cutting'!$B$2</f>
        <v>J36938</v>
      </c>
      <c r="J984" s="42">
        <f ca="1">(SUMIF('Freeform time and material'!$B$17:$B$30,B984,'Freeform time and material'!$G$17:$G$30)) +
(SUMIF('Vinyl cutting'!$B$17:$B$30,B984,'Vinyl cutting'!$G$17:$G$30)) +
(SUMIF('Vinyl cutting (2)'!$B$17:$B$30,B984,'Vinyl cutting (2)'!$G$17:$G$30)) +
(SUMIF('Apply vinyl graphics'!$B$17:$B$30,B984,'Apply vinyl graphics'!$G$17:$G$30)) +
(SUMIF('Apply vinyl graphics (2)'!$B$17:$B$30,B984,'Apply vinyl graphics (2)'!$G$17:$G$30)) +
(SUMIF('Alum pan sign'!$B$17:$B$30,B984,'Alum pan sign'!$G$17:$G$30)) +
(SUMIF('Alum pan sign (2)'!$B$17:$B$30,B984,'Alum pan sign (2)'!$G$17:$G$30)) +
(SUMIF('Economy pan sign'!$B$17:$B$30,B984,'Economy pan sign'!$G$17:$G$30)) +
(SUMIF('Post and panel sign'!$B$17:$B$30,B984,'Post and panel sign'!$G$17:$G$30)) +
(SUMIF('Post and panel sign (2)'!$B$17:$B$30,B984,'Post and panel sign (2)'!$G$17:$G$30)) +
(SUMIF('Flat panels only'!$B$17:$B$30,B984,'Flat panels only'!$G$17:$G$30)) +
(SUMIF('Flat panels only (2)'!$B$17:$B$30,B984,'Flat panels only (2)'!$G$17:$G$30)) +
(SUMIF('Routed panel shapes'!$B$18:$B$31,B984,'Routed panel shapes'!$G$18:$G$31)) +
(SUMIF('Routed panel shapes (2)'!$B$18:$B$31,B984,'Routed panel shapes (2)'!$G$18:$G$31)) +
(SUMIF('Routed face only'!$B$17:$B$30,B984,'Routed face only'!$G$17:$G$30)) +
(SUMIF('Routed face only (2)'!$B$17:$B$30,B984,'Routed face only (2)'!$G$17:$G$30)) +
(SUMIF('Routed alum faces letters'!$B$17:$B$30,B984,'Routed alum faces letters'!$G$17:$G$30)) +
(SUMIF('Routed alum faces letters (2)'!$B$17:$B$30,B984,'Routed alum faces letters (2)'!$G$17:$G$30)) +
(SUMIF('Routed push through acrylic'!$B$17:$B$30,B984,'Routed push through acrylic'!$G$17:$G$30)) +
(SUMIF('Routed push through acrylic (2)'!$B$17:$B$30,B984,'Routed push through acrylic (2)'!$G$17:$G$30)) +
(SUMIF('Sf routed cabinet'!$B$17:$B$30,B984,'Sf routed cabinet'!$G$17:$G$30)) +
(SUMIF('Sf routed cabinet (2)'!$B$17:$B$30,B984,'Sf routed cabinet (2)'!$G$17:$G$30)) +
(SUMIF('Df routed cabinet'!$B$17:$B$30,B984,'Df routed cabinet'!$G$17:$G$30)) +
(SUMIF('Df routed cabinet (2)'!$B$17:$B$30,B984,'Df routed cabinet (2)'!$G$17:$G$30)) +
(SUMIF('Sf acrylic cabinet'!$B$17:$B$30,B984,'Sf acrylic cabinet'!$G$17:$G$30)) +
(SUMIF('Sf acrylic cabinet (2)'!$B$17:$B$30,B984,'Sf acrylic cabinet (2)'!$G$17:$G$30)) +
(SUMIF('Economy Sf acrylic'!$B$17:$B$30,B984,'Economy Sf acrylic'!$G$17:$G$30)) +
(SUMIF('Df acrylic cabinet'!$B$17:$B$30,B984,'Df acrylic cabinet'!$G$17:$G$30)) +
(SUMIF('Df acrylic cabinet (2)'!$B$17:$B$30,B984,'Df acrylic cabinet (2)'!$G$17:$G$30)) +
(SUMIF('Sf flex cabinet'!$B$17:$B$30,B984,'Sf flex cabinet'!$G$17:$G$30)) +
(SUMIF('Sf flex cabinet (2)'!$B$17:$B$30,B984,'Sf flex cabinet (2)'!$G$17:$G$30)) +
(SUMIF('Df flex cabinet'!$B$17:$B$36,B984,'Df flex cabinet'!$G$17:$G$36)) +
(SUMIF('Df flex cabinet (2)'!$B$17:$B$36,B984,'Df flex cabinet (2)'!$G$17:$G$36)) +
(SUMIF('Pole cover'!$B$17:$B$30,B984,'Pole cover'!$G$17:$G$30)) +
(SUMIF('Pole cover (2)'!$B$17:$B$30,B984,'Pole cover (2)'!$G$17:$G$30)) +
(SUMIF('Structural Steel Fab'!$B$17:$B$29,B984,'Structural Steel Fab'!$G$17:$G$29)) +
(SUMIF(Reveal!$B$17:$B$30,B984,Reveal!$G$17:$G$30)) +
(SUMIF('Reveal (2)'!$B$17:$B$30,B984,'Reveal (2)'!$G$17:$G$30)) +
(SUMIF('Crown cove top'!$B$17:$B$30,B984,'Crown cove top'!$G$17:$G$30)) +
(SUMIF('EMC assembly'!$B$17:$B$30,B984,'EMC assembly'!$G$17:$G$30)) +
(SUMIF(Crating!$B$17:$B$29,B984,Crating!$G$17:$G$29)) +
(SUMIF('LED wiring'!$B$17:$B$30,B984,'LED wiring'!$G$17:$G$30)) +
(SUMIF('Changeable copy face'!$B$17:$B$30,B984,'Changeable copy face'!$G$17:$G$30)) +
(SUMIF('Flex face assembly'!$B$17:$B$30,B984,'Flex face assembly'!$G$17:$G$30)) +
(SUMIF('Routed face assembly'!$B$17:$B$30,B984,'Routed face assembly'!$G$17:$G$30)) +
(SUMIF('Paint calculation'!$B$17:$B$30,B984,'Paint calculation'!$G$17:$G$30)) +
(SUMIF('Trimcap letter face'!$B$17:$B$30,B984,'Trimcap letter face'!$G$17:$G$30)) +
(SUMIF('Trimcap letter face (2)'!$B$17:$B$30,B984,'Trimcap letter face (2)'!$G$17:$G$30)) +
(SUMIF('Channel letter fabrication'!$B$17:$B$30,B984,'Channel letter fabrication'!$G$17:$G$30)) +
(SUMIF('Channel letter fabrication (2)'!$B$17:$B$30,B984,'Channel letter fabrication (2)'!$G$17:$G$30))</f>
        <v>0</v>
      </c>
    </row>
    <row r="985" spans="1:10">
      <c r="A985" s="28" t="str">
        <f>[1]ODBC!$A985</f>
        <v>30mm White Lucitelux</v>
      </c>
      <c r="B985" s="29" t="str">
        <f>[1]ODBC!B985</f>
        <v>53067</v>
      </c>
      <c r="C985" s="30">
        <f>IFERROR(VLOOKUP($B985,[1]ODBC!$B:$H,2,FALSE),"")</f>
        <v>44.37</v>
      </c>
      <c r="D985" s="30">
        <f>IFERROR(VLOOKUP($B985,[1]ODBC!$B:$H,3,FALSE),"")</f>
        <v>79.873999999999995</v>
      </c>
      <c r="E985" s="30" t="str">
        <f>IFERROR(VLOOKUP($B985,[1]ODBC!$B:$H,4,FALSE),"")</f>
        <v>SQFT</v>
      </c>
      <c r="F985" s="31">
        <f>IFERROR(VLOOKUP($B985,[1]ODBC!$B:$H,5,FALSE),"")</f>
        <v>44.45</v>
      </c>
      <c r="G985" s="32">
        <f>[1]ODBC!G985</f>
        <v>0</v>
      </c>
      <c r="H985" s="33">
        <f>SUM([1]ODBC!H985)</f>
        <v>0</v>
      </c>
      <c r="I985" s="41" t="str">
        <f>'Vinyl cutting'!$B$2</f>
        <v>J36938</v>
      </c>
      <c r="J985" s="42">
        <f ca="1">(SUMIF('Freeform time and material'!$B$17:$B$30,B985,'Freeform time and material'!$G$17:$G$30)) +
(SUMIF('Vinyl cutting'!$B$17:$B$30,B985,'Vinyl cutting'!$G$17:$G$30)) +
(SUMIF('Vinyl cutting (2)'!$B$17:$B$30,B985,'Vinyl cutting (2)'!$G$17:$G$30)) +
(SUMIF('Apply vinyl graphics'!$B$17:$B$30,B985,'Apply vinyl graphics'!$G$17:$G$30)) +
(SUMIF('Apply vinyl graphics (2)'!$B$17:$B$30,B985,'Apply vinyl graphics (2)'!$G$17:$G$30)) +
(SUMIF('Alum pan sign'!$B$17:$B$30,B985,'Alum pan sign'!$G$17:$G$30)) +
(SUMIF('Alum pan sign (2)'!$B$17:$B$30,B985,'Alum pan sign (2)'!$G$17:$G$30)) +
(SUMIF('Economy pan sign'!$B$17:$B$30,B985,'Economy pan sign'!$G$17:$G$30)) +
(SUMIF('Post and panel sign'!$B$17:$B$30,B985,'Post and panel sign'!$G$17:$G$30)) +
(SUMIF('Post and panel sign (2)'!$B$17:$B$30,B985,'Post and panel sign (2)'!$G$17:$G$30)) +
(SUMIF('Flat panels only'!$B$17:$B$30,B985,'Flat panels only'!$G$17:$G$30)) +
(SUMIF('Flat panels only (2)'!$B$17:$B$30,B985,'Flat panels only (2)'!$G$17:$G$30)) +
(SUMIF('Routed panel shapes'!$B$18:$B$31,B985,'Routed panel shapes'!$G$18:$G$31)) +
(SUMIF('Routed panel shapes (2)'!$B$18:$B$31,B985,'Routed panel shapes (2)'!$G$18:$G$31)) +
(SUMIF('Routed face only'!$B$17:$B$30,B985,'Routed face only'!$G$17:$G$30)) +
(SUMIF('Routed face only (2)'!$B$17:$B$30,B985,'Routed face only (2)'!$G$17:$G$30)) +
(SUMIF('Routed alum faces letters'!$B$17:$B$30,B985,'Routed alum faces letters'!$G$17:$G$30)) +
(SUMIF('Routed alum faces letters (2)'!$B$17:$B$30,B985,'Routed alum faces letters (2)'!$G$17:$G$30)) +
(SUMIF('Routed push through acrylic'!$B$17:$B$30,B985,'Routed push through acrylic'!$G$17:$G$30)) +
(SUMIF('Routed push through acrylic (2)'!$B$17:$B$30,B985,'Routed push through acrylic (2)'!$G$17:$G$30)) +
(SUMIF('Sf routed cabinet'!$B$17:$B$30,B985,'Sf routed cabinet'!$G$17:$G$30)) +
(SUMIF('Sf routed cabinet (2)'!$B$17:$B$30,B985,'Sf routed cabinet (2)'!$G$17:$G$30)) +
(SUMIF('Df routed cabinet'!$B$17:$B$30,B985,'Df routed cabinet'!$G$17:$G$30)) +
(SUMIF('Df routed cabinet (2)'!$B$17:$B$30,B985,'Df routed cabinet (2)'!$G$17:$G$30)) +
(SUMIF('Sf acrylic cabinet'!$B$17:$B$30,B985,'Sf acrylic cabinet'!$G$17:$G$30)) +
(SUMIF('Sf acrylic cabinet (2)'!$B$17:$B$30,B985,'Sf acrylic cabinet (2)'!$G$17:$G$30)) +
(SUMIF('Economy Sf acrylic'!$B$17:$B$30,B985,'Economy Sf acrylic'!$G$17:$G$30)) +
(SUMIF('Df acrylic cabinet'!$B$17:$B$30,B985,'Df acrylic cabinet'!$G$17:$G$30)) +
(SUMIF('Df acrylic cabinet (2)'!$B$17:$B$30,B985,'Df acrylic cabinet (2)'!$G$17:$G$30)) +
(SUMIF('Sf flex cabinet'!$B$17:$B$30,B985,'Sf flex cabinet'!$G$17:$G$30)) +
(SUMIF('Sf flex cabinet (2)'!$B$17:$B$30,B985,'Sf flex cabinet (2)'!$G$17:$G$30)) +
(SUMIF('Df flex cabinet'!$B$17:$B$36,B985,'Df flex cabinet'!$G$17:$G$36)) +
(SUMIF('Df flex cabinet (2)'!$B$17:$B$36,B985,'Df flex cabinet (2)'!$G$17:$G$36)) +
(SUMIF('Pole cover'!$B$17:$B$30,B985,'Pole cover'!$G$17:$G$30)) +
(SUMIF('Pole cover (2)'!$B$17:$B$30,B985,'Pole cover (2)'!$G$17:$G$30)) +
(SUMIF('Structural Steel Fab'!$B$17:$B$29,B985,'Structural Steel Fab'!$G$17:$G$29)) +
(SUMIF(Reveal!$B$17:$B$30,B985,Reveal!$G$17:$G$30)) +
(SUMIF('Reveal (2)'!$B$17:$B$30,B985,'Reveal (2)'!$G$17:$G$30)) +
(SUMIF('Crown cove top'!$B$17:$B$30,B985,'Crown cove top'!$G$17:$G$30)) +
(SUMIF('EMC assembly'!$B$17:$B$30,B985,'EMC assembly'!$G$17:$G$30)) +
(SUMIF(Crating!$B$17:$B$29,B985,Crating!$G$17:$G$29)) +
(SUMIF('LED wiring'!$B$17:$B$30,B985,'LED wiring'!$G$17:$G$30)) +
(SUMIF('Changeable copy face'!$B$17:$B$30,B985,'Changeable copy face'!$G$17:$G$30)) +
(SUMIF('Flex face assembly'!$B$17:$B$30,B985,'Flex face assembly'!$G$17:$G$30)) +
(SUMIF('Routed face assembly'!$B$17:$B$30,B985,'Routed face assembly'!$G$17:$G$30)) +
(SUMIF('Paint calculation'!$B$17:$B$30,B985,'Paint calculation'!$G$17:$G$30)) +
(SUMIF('Trimcap letter face'!$B$17:$B$30,B985,'Trimcap letter face'!$G$17:$G$30)) +
(SUMIF('Trimcap letter face (2)'!$B$17:$B$30,B985,'Trimcap letter face (2)'!$G$17:$G$30)) +
(SUMIF('Channel letter fabrication'!$B$17:$B$30,B985,'Channel letter fabrication'!$G$17:$G$30)) +
(SUMIF('Channel letter fabrication (2)'!$B$17:$B$30,B985,'Channel letter fabrication (2)'!$G$17:$G$30))</f>
        <v>0</v>
      </c>
    </row>
    <row r="986" spans="1:10">
      <c r="A986" s="28" t="str">
        <f>[1]ODBC!$A986</f>
        <v>.118 "FF" White Plex 4'X8'</v>
      </c>
      <c r="B986" s="29" t="str">
        <f>[1]ODBC!B986</f>
        <v>53070</v>
      </c>
      <c r="C986" s="30">
        <f>IFERROR(VLOOKUP($B986,[1]ODBC!$B:$H,2,FALSE),"")</f>
        <v>1.641</v>
      </c>
      <c r="D986" s="30">
        <f>IFERROR(VLOOKUP($B986,[1]ODBC!$B:$H,3,FALSE),"")</f>
        <v>2.9540000000000002</v>
      </c>
      <c r="E986" s="30" t="str">
        <f>IFERROR(VLOOKUP($B986,[1]ODBC!$B:$H,4,FALSE),"")</f>
        <v>SQFT</v>
      </c>
      <c r="F986" s="31">
        <f>IFERROR(VLOOKUP($B986,[1]ODBC!$B:$H,5,FALSE),"")</f>
        <v>44.45</v>
      </c>
      <c r="G986" s="32">
        <f>[1]ODBC!G986</f>
        <v>0</v>
      </c>
      <c r="H986" s="33">
        <f>SUM([1]ODBC!H986)</f>
        <v>46028</v>
      </c>
      <c r="I986" s="41" t="str">
        <f>'Vinyl cutting'!$B$2</f>
        <v>J36938</v>
      </c>
      <c r="J986" s="42">
        <f ca="1">(SUMIF('Freeform time and material'!$B$17:$B$30,B986,'Freeform time and material'!$G$17:$G$30)) +
(SUMIF('Vinyl cutting'!$B$17:$B$30,B986,'Vinyl cutting'!$G$17:$G$30)) +
(SUMIF('Vinyl cutting (2)'!$B$17:$B$30,B986,'Vinyl cutting (2)'!$G$17:$G$30)) +
(SUMIF('Apply vinyl graphics'!$B$17:$B$30,B986,'Apply vinyl graphics'!$G$17:$G$30)) +
(SUMIF('Apply vinyl graphics (2)'!$B$17:$B$30,B986,'Apply vinyl graphics (2)'!$G$17:$G$30)) +
(SUMIF('Alum pan sign'!$B$17:$B$30,B986,'Alum pan sign'!$G$17:$G$30)) +
(SUMIF('Alum pan sign (2)'!$B$17:$B$30,B986,'Alum pan sign (2)'!$G$17:$G$30)) +
(SUMIF('Economy pan sign'!$B$17:$B$30,B986,'Economy pan sign'!$G$17:$G$30)) +
(SUMIF('Post and panel sign'!$B$17:$B$30,B986,'Post and panel sign'!$G$17:$G$30)) +
(SUMIF('Post and panel sign (2)'!$B$17:$B$30,B986,'Post and panel sign (2)'!$G$17:$G$30)) +
(SUMIF('Flat panels only'!$B$17:$B$30,B986,'Flat panels only'!$G$17:$G$30)) +
(SUMIF('Flat panels only (2)'!$B$17:$B$30,B986,'Flat panels only (2)'!$G$17:$G$30)) +
(SUMIF('Routed panel shapes'!$B$18:$B$31,B986,'Routed panel shapes'!$G$18:$G$31)) +
(SUMIF('Routed panel shapes (2)'!$B$18:$B$31,B986,'Routed panel shapes (2)'!$G$18:$G$31)) +
(SUMIF('Routed face only'!$B$17:$B$30,B986,'Routed face only'!$G$17:$G$30)) +
(SUMIF('Routed face only (2)'!$B$17:$B$30,B986,'Routed face only (2)'!$G$17:$G$30)) +
(SUMIF('Routed alum faces letters'!$B$17:$B$30,B986,'Routed alum faces letters'!$G$17:$G$30)) +
(SUMIF('Routed alum faces letters (2)'!$B$17:$B$30,B986,'Routed alum faces letters (2)'!$G$17:$G$30)) +
(SUMIF('Routed push through acrylic'!$B$17:$B$30,B986,'Routed push through acrylic'!$G$17:$G$30)) +
(SUMIF('Routed push through acrylic (2)'!$B$17:$B$30,B986,'Routed push through acrylic (2)'!$G$17:$G$30)) +
(SUMIF('Sf routed cabinet'!$B$17:$B$30,B986,'Sf routed cabinet'!$G$17:$G$30)) +
(SUMIF('Sf routed cabinet (2)'!$B$17:$B$30,B986,'Sf routed cabinet (2)'!$G$17:$G$30)) +
(SUMIF('Df routed cabinet'!$B$17:$B$30,B986,'Df routed cabinet'!$G$17:$G$30)) +
(SUMIF('Df routed cabinet (2)'!$B$17:$B$30,B986,'Df routed cabinet (2)'!$G$17:$G$30)) +
(SUMIF('Sf acrylic cabinet'!$B$17:$B$30,B986,'Sf acrylic cabinet'!$G$17:$G$30)) +
(SUMIF('Sf acrylic cabinet (2)'!$B$17:$B$30,B986,'Sf acrylic cabinet (2)'!$G$17:$G$30)) +
(SUMIF('Economy Sf acrylic'!$B$17:$B$30,B986,'Economy Sf acrylic'!$G$17:$G$30)) +
(SUMIF('Df acrylic cabinet'!$B$17:$B$30,B986,'Df acrylic cabinet'!$G$17:$G$30)) +
(SUMIF('Df acrylic cabinet (2)'!$B$17:$B$30,B986,'Df acrylic cabinet (2)'!$G$17:$G$30)) +
(SUMIF('Sf flex cabinet'!$B$17:$B$30,B986,'Sf flex cabinet'!$G$17:$G$30)) +
(SUMIF('Sf flex cabinet (2)'!$B$17:$B$30,B986,'Sf flex cabinet (2)'!$G$17:$G$30)) +
(SUMIF('Df flex cabinet'!$B$17:$B$36,B986,'Df flex cabinet'!$G$17:$G$36)) +
(SUMIF('Df flex cabinet (2)'!$B$17:$B$36,B986,'Df flex cabinet (2)'!$G$17:$G$36)) +
(SUMIF('Pole cover'!$B$17:$B$30,B986,'Pole cover'!$G$17:$G$30)) +
(SUMIF('Pole cover (2)'!$B$17:$B$30,B986,'Pole cover (2)'!$G$17:$G$30)) +
(SUMIF('Structural Steel Fab'!$B$17:$B$29,B986,'Structural Steel Fab'!$G$17:$G$29)) +
(SUMIF(Reveal!$B$17:$B$30,B986,Reveal!$G$17:$G$30)) +
(SUMIF('Reveal (2)'!$B$17:$B$30,B986,'Reveal (2)'!$G$17:$G$30)) +
(SUMIF('Crown cove top'!$B$17:$B$30,B986,'Crown cove top'!$G$17:$G$30)) +
(SUMIF('EMC assembly'!$B$17:$B$30,B986,'EMC assembly'!$G$17:$G$30)) +
(SUMIF(Crating!$B$17:$B$29,B986,Crating!$G$17:$G$29)) +
(SUMIF('LED wiring'!$B$17:$B$30,B986,'LED wiring'!$G$17:$G$30)) +
(SUMIF('Changeable copy face'!$B$17:$B$30,B986,'Changeable copy face'!$G$17:$G$30)) +
(SUMIF('Flex face assembly'!$B$17:$B$30,B986,'Flex face assembly'!$G$17:$G$30)) +
(SUMIF('Routed face assembly'!$B$17:$B$30,B986,'Routed face assembly'!$G$17:$G$30)) +
(SUMIF('Paint calculation'!$B$17:$B$30,B986,'Paint calculation'!$G$17:$G$30)) +
(SUMIF('Trimcap letter face'!$B$17:$B$30,B986,'Trimcap letter face'!$G$17:$G$30)) +
(SUMIF('Trimcap letter face (2)'!$B$17:$B$30,B986,'Trimcap letter face (2)'!$G$17:$G$30)) +
(SUMIF('Channel letter fabrication'!$B$17:$B$30,B986,'Channel letter fabrication'!$G$17:$G$30)) +
(SUMIF('Channel letter fabrication (2)'!$B$17:$B$30,B986,'Channel letter fabrication (2)'!$G$17:$G$30))</f>
        <v>0</v>
      </c>
    </row>
    <row r="987" spans="1:10">
      <c r="A987" s="28" t="str">
        <f>[1]ODBC!$A987</f>
        <v>.118 Milky White (2447)Plex</v>
      </c>
      <c r="B987" s="29" t="str">
        <f>[1]ODBC!B987</f>
        <v>53082</v>
      </c>
      <c r="C987" s="30">
        <f>IFERROR(VLOOKUP($B987,[1]ODBC!$B:$H,2,FALSE),"")</f>
        <v>2.1070000000000002</v>
      </c>
      <c r="D987" s="30">
        <f>IFERROR(VLOOKUP($B987,[1]ODBC!$B:$H,3,FALSE),"")</f>
        <v>3.7930000000000001</v>
      </c>
      <c r="E987" s="30" t="str">
        <f>IFERROR(VLOOKUP($B987,[1]ODBC!$B:$H,4,FALSE),"")</f>
        <v>SQFT</v>
      </c>
      <c r="F987" s="31">
        <f>IFERROR(VLOOKUP($B987,[1]ODBC!$B:$H,5,FALSE),"")</f>
        <v>44.45</v>
      </c>
      <c r="G987" s="32">
        <f>[1]ODBC!G987</f>
        <v>0</v>
      </c>
      <c r="H987" s="33">
        <f>SUM([1]ODBC!H987)</f>
        <v>45950</v>
      </c>
      <c r="I987" s="41" t="str">
        <f>'Vinyl cutting'!$B$2</f>
        <v>J36938</v>
      </c>
      <c r="J987" s="42">
        <f ca="1">(SUMIF('Freeform time and material'!$B$17:$B$30,B987,'Freeform time and material'!$G$17:$G$30)) +
(SUMIF('Vinyl cutting'!$B$17:$B$30,B987,'Vinyl cutting'!$G$17:$G$30)) +
(SUMIF('Vinyl cutting (2)'!$B$17:$B$30,B987,'Vinyl cutting (2)'!$G$17:$G$30)) +
(SUMIF('Apply vinyl graphics'!$B$17:$B$30,B987,'Apply vinyl graphics'!$G$17:$G$30)) +
(SUMIF('Apply vinyl graphics (2)'!$B$17:$B$30,B987,'Apply vinyl graphics (2)'!$G$17:$G$30)) +
(SUMIF('Alum pan sign'!$B$17:$B$30,B987,'Alum pan sign'!$G$17:$G$30)) +
(SUMIF('Alum pan sign (2)'!$B$17:$B$30,B987,'Alum pan sign (2)'!$G$17:$G$30)) +
(SUMIF('Economy pan sign'!$B$17:$B$30,B987,'Economy pan sign'!$G$17:$G$30)) +
(SUMIF('Post and panel sign'!$B$17:$B$30,B987,'Post and panel sign'!$G$17:$G$30)) +
(SUMIF('Post and panel sign (2)'!$B$17:$B$30,B987,'Post and panel sign (2)'!$G$17:$G$30)) +
(SUMIF('Flat panels only'!$B$17:$B$30,B987,'Flat panels only'!$G$17:$G$30)) +
(SUMIF('Flat panels only (2)'!$B$17:$B$30,B987,'Flat panels only (2)'!$G$17:$G$30)) +
(SUMIF('Routed panel shapes'!$B$18:$B$31,B987,'Routed panel shapes'!$G$18:$G$31)) +
(SUMIF('Routed panel shapes (2)'!$B$18:$B$31,B987,'Routed panel shapes (2)'!$G$18:$G$31)) +
(SUMIF('Routed face only'!$B$17:$B$30,B987,'Routed face only'!$G$17:$G$30)) +
(SUMIF('Routed face only (2)'!$B$17:$B$30,B987,'Routed face only (2)'!$G$17:$G$30)) +
(SUMIF('Routed alum faces letters'!$B$17:$B$30,B987,'Routed alum faces letters'!$G$17:$G$30)) +
(SUMIF('Routed alum faces letters (2)'!$B$17:$B$30,B987,'Routed alum faces letters (2)'!$G$17:$G$30)) +
(SUMIF('Routed push through acrylic'!$B$17:$B$30,B987,'Routed push through acrylic'!$G$17:$G$30)) +
(SUMIF('Routed push through acrylic (2)'!$B$17:$B$30,B987,'Routed push through acrylic (2)'!$G$17:$G$30)) +
(SUMIF('Sf routed cabinet'!$B$17:$B$30,B987,'Sf routed cabinet'!$G$17:$G$30)) +
(SUMIF('Sf routed cabinet (2)'!$B$17:$B$30,B987,'Sf routed cabinet (2)'!$G$17:$G$30)) +
(SUMIF('Df routed cabinet'!$B$17:$B$30,B987,'Df routed cabinet'!$G$17:$G$30)) +
(SUMIF('Df routed cabinet (2)'!$B$17:$B$30,B987,'Df routed cabinet (2)'!$G$17:$G$30)) +
(SUMIF('Sf acrylic cabinet'!$B$17:$B$30,B987,'Sf acrylic cabinet'!$G$17:$G$30)) +
(SUMIF('Sf acrylic cabinet (2)'!$B$17:$B$30,B987,'Sf acrylic cabinet (2)'!$G$17:$G$30)) +
(SUMIF('Economy Sf acrylic'!$B$17:$B$30,B987,'Economy Sf acrylic'!$G$17:$G$30)) +
(SUMIF('Df acrylic cabinet'!$B$17:$B$30,B987,'Df acrylic cabinet'!$G$17:$G$30)) +
(SUMIF('Df acrylic cabinet (2)'!$B$17:$B$30,B987,'Df acrylic cabinet (2)'!$G$17:$G$30)) +
(SUMIF('Sf flex cabinet'!$B$17:$B$30,B987,'Sf flex cabinet'!$G$17:$G$30)) +
(SUMIF('Sf flex cabinet (2)'!$B$17:$B$30,B987,'Sf flex cabinet (2)'!$G$17:$G$30)) +
(SUMIF('Df flex cabinet'!$B$17:$B$36,B987,'Df flex cabinet'!$G$17:$G$36)) +
(SUMIF('Df flex cabinet (2)'!$B$17:$B$36,B987,'Df flex cabinet (2)'!$G$17:$G$36)) +
(SUMIF('Pole cover'!$B$17:$B$30,B987,'Pole cover'!$G$17:$G$30)) +
(SUMIF('Pole cover (2)'!$B$17:$B$30,B987,'Pole cover (2)'!$G$17:$G$30)) +
(SUMIF('Structural Steel Fab'!$B$17:$B$29,B987,'Structural Steel Fab'!$G$17:$G$29)) +
(SUMIF(Reveal!$B$17:$B$30,B987,Reveal!$G$17:$G$30)) +
(SUMIF('Reveal (2)'!$B$17:$B$30,B987,'Reveal (2)'!$G$17:$G$30)) +
(SUMIF('Crown cove top'!$B$17:$B$30,B987,'Crown cove top'!$G$17:$G$30)) +
(SUMIF('EMC assembly'!$B$17:$B$30,B987,'EMC assembly'!$G$17:$G$30)) +
(SUMIF(Crating!$B$17:$B$29,B987,Crating!$G$17:$G$29)) +
(SUMIF('LED wiring'!$B$17:$B$30,B987,'LED wiring'!$G$17:$G$30)) +
(SUMIF('Changeable copy face'!$B$17:$B$30,B987,'Changeable copy face'!$G$17:$G$30)) +
(SUMIF('Flex face assembly'!$B$17:$B$30,B987,'Flex face assembly'!$G$17:$G$30)) +
(SUMIF('Routed face assembly'!$B$17:$B$30,B987,'Routed face assembly'!$G$17:$G$30)) +
(SUMIF('Paint calculation'!$B$17:$B$30,B987,'Paint calculation'!$G$17:$G$30)) +
(SUMIF('Trimcap letter face'!$B$17:$B$30,B987,'Trimcap letter face'!$G$17:$G$30)) +
(SUMIF('Trimcap letter face (2)'!$B$17:$B$30,B987,'Trimcap letter face (2)'!$G$17:$G$30)) +
(SUMIF('Channel letter fabrication'!$B$17:$B$30,B987,'Channel letter fabrication'!$G$17:$G$30)) +
(SUMIF('Channel letter fabrication (2)'!$B$17:$B$30,B987,'Channel letter fabrication (2)'!$G$17:$G$30))</f>
        <v>0</v>
      </c>
    </row>
    <row r="988" spans="1:10">
      <c r="A988" s="28" t="str">
        <f>[1]ODBC!$A988</f>
        <v>.177 Milky White Plex (2447)</v>
      </c>
      <c r="B988" s="29" t="str">
        <f>[1]ODBC!B988</f>
        <v>53095</v>
      </c>
      <c r="C988" s="30">
        <f>IFERROR(VLOOKUP($B988,[1]ODBC!$B:$H,2,FALSE),"")</f>
        <v>4.2190000000000003</v>
      </c>
      <c r="D988" s="30">
        <f>IFERROR(VLOOKUP($B988,[1]ODBC!$B:$H,3,FALSE),"")</f>
        <v>7.5949999999999998</v>
      </c>
      <c r="E988" s="30" t="str">
        <f>IFERROR(VLOOKUP($B988,[1]ODBC!$B:$H,4,FALSE),"")</f>
        <v>SQFT</v>
      </c>
      <c r="F988" s="31">
        <f>IFERROR(VLOOKUP($B988,[1]ODBC!$B:$H,5,FALSE),"")</f>
        <v>44.45</v>
      </c>
      <c r="G988" s="32">
        <f>[1]ODBC!G988</f>
        <v>0</v>
      </c>
      <c r="H988" s="33">
        <f>SUM([1]ODBC!H988)</f>
        <v>0</v>
      </c>
      <c r="I988" s="41" t="str">
        <f>'Vinyl cutting'!$B$2</f>
        <v>J36938</v>
      </c>
      <c r="J988" s="42">
        <f ca="1">(SUMIF('Freeform time and material'!$B$17:$B$30,B988,'Freeform time and material'!$G$17:$G$30)) +
(SUMIF('Vinyl cutting'!$B$17:$B$30,B988,'Vinyl cutting'!$G$17:$G$30)) +
(SUMIF('Vinyl cutting (2)'!$B$17:$B$30,B988,'Vinyl cutting (2)'!$G$17:$G$30)) +
(SUMIF('Apply vinyl graphics'!$B$17:$B$30,B988,'Apply vinyl graphics'!$G$17:$G$30)) +
(SUMIF('Apply vinyl graphics (2)'!$B$17:$B$30,B988,'Apply vinyl graphics (2)'!$G$17:$G$30)) +
(SUMIF('Alum pan sign'!$B$17:$B$30,B988,'Alum pan sign'!$G$17:$G$30)) +
(SUMIF('Alum pan sign (2)'!$B$17:$B$30,B988,'Alum pan sign (2)'!$G$17:$G$30)) +
(SUMIF('Economy pan sign'!$B$17:$B$30,B988,'Economy pan sign'!$G$17:$G$30)) +
(SUMIF('Post and panel sign'!$B$17:$B$30,B988,'Post and panel sign'!$G$17:$G$30)) +
(SUMIF('Post and panel sign (2)'!$B$17:$B$30,B988,'Post and panel sign (2)'!$G$17:$G$30)) +
(SUMIF('Flat panels only'!$B$17:$B$30,B988,'Flat panels only'!$G$17:$G$30)) +
(SUMIF('Flat panels only (2)'!$B$17:$B$30,B988,'Flat panels only (2)'!$G$17:$G$30)) +
(SUMIF('Routed panel shapes'!$B$18:$B$31,B988,'Routed panel shapes'!$G$18:$G$31)) +
(SUMIF('Routed panel shapes (2)'!$B$18:$B$31,B988,'Routed panel shapes (2)'!$G$18:$G$31)) +
(SUMIF('Routed face only'!$B$17:$B$30,B988,'Routed face only'!$G$17:$G$30)) +
(SUMIF('Routed face only (2)'!$B$17:$B$30,B988,'Routed face only (2)'!$G$17:$G$30)) +
(SUMIF('Routed alum faces letters'!$B$17:$B$30,B988,'Routed alum faces letters'!$G$17:$G$30)) +
(SUMIF('Routed alum faces letters (2)'!$B$17:$B$30,B988,'Routed alum faces letters (2)'!$G$17:$G$30)) +
(SUMIF('Routed push through acrylic'!$B$17:$B$30,B988,'Routed push through acrylic'!$G$17:$G$30)) +
(SUMIF('Routed push through acrylic (2)'!$B$17:$B$30,B988,'Routed push through acrylic (2)'!$G$17:$G$30)) +
(SUMIF('Sf routed cabinet'!$B$17:$B$30,B988,'Sf routed cabinet'!$G$17:$G$30)) +
(SUMIF('Sf routed cabinet (2)'!$B$17:$B$30,B988,'Sf routed cabinet (2)'!$G$17:$G$30)) +
(SUMIF('Df routed cabinet'!$B$17:$B$30,B988,'Df routed cabinet'!$G$17:$G$30)) +
(SUMIF('Df routed cabinet (2)'!$B$17:$B$30,B988,'Df routed cabinet (2)'!$G$17:$G$30)) +
(SUMIF('Sf acrylic cabinet'!$B$17:$B$30,B988,'Sf acrylic cabinet'!$G$17:$G$30)) +
(SUMIF('Sf acrylic cabinet (2)'!$B$17:$B$30,B988,'Sf acrylic cabinet (2)'!$G$17:$G$30)) +
(SUMIF('Economy Sf acrylic'!$B$17:$B$30,B988,'Economy Sf acrylic'!$G$17:$G$30)) +
(SUMIF('Df acrylic cabinet'!$B$17:$B$30,B988,'Df acrylic cabinet'!$G$17:$G$30)) +
(SUMIF('Df acrylic cabinet (2)'!$B$17:$B$30,B988,'Df acrylic cabinet (2)'!$G$17:$G$30)) +
(SUMIF('Sf flex cabinet'!$B$17:$B$30,B988,'Sf flex cabinet'!$G$17:$G$30)) +
(SUMIF('Sf flex cabinet (2)'!$B$17:$B$30,B988,'Sf flex cabinet (2)'!$G$17:$G$30)) +
(SUMIF('Df flex cabinet'!$B$17:$B$36,B988,'Df flex cabinet'!$G$17:$G$36)) +
(SUMIF('Df flex cabinet (2)'!$B$17:$B$36,B988,'Df flex cabinet (2)'!$G$17:$G$36)) +
(SUMIF('Pole cover'!$B$17:$B$30,B988,'Pole cover'!$G$17:$G$30)) +
(SUMIF('Pole cover (2)'!$B$17:$B$30,B988,'Pole cover (2)'!$G$17:$G$30)) +
(SUMIF('Structural Steel Fab'!$B$17:$B$29,B988,'Structural Steel Fab'!$G$17:$G$29)) +
(SUMIF(Reveal!$B$17:$B$30,B988,Reveal!$G$17:$G$30)) +
(SUMIF('Reveal (2)'!$B$17:$B$30,B988,'Reveal (2)'!$G$17:$G$30)) +
(SUMIF('Crown cove top'!$B$17:$B$30,B988,'Crown cove top'!$G$17:$G$30)) +
(SUMIF('EMC assembly'!$B$17:$B$30,B988,'EMC assembly'!$G$17:$G$30)) +
(SUMIF(Crating!$B$17:$B$29,B988,Crating!$G$17:$G$29)) +
(SUMIF('LED wiring'!$B$17:$B$30,B988,'LED wiring'!$G$17:$G$30)) +
(SUMIF('Changeable copy face'!$B$17:$B$30,B988,'Changeable copy face'!$G$17:$G$30)) +
(SUMIF('Flex face assembly'!$B$17:$B$30,B988,'Flex face assembly'!$G$17:$G$30)) +
(SUMIF('Routed face assembly'!$B$17:$B$30,B988,'Routed face assembly'!$G$17:$G$30)) +
(SUMIF('Paint calculation'!$B$17:$B$30,B988,'Paint calculation'!$G$17:$G$30)) +
(SUMIF('Trimcap letter face'!$B$17:$B$30,B988,'Trimcap letter face'!$G$17:$G$30)) +
(SUMIF('Trimcap letter face (2)'!$B$17:$B$30,B988,'Trimcap letter face (2)'!$G$17:$G$30)) +
(SUMIF('Channel letter fabrication'!$B$17:$B$30,B988,'Channel letter fabrication'!$G$17:$G$30)) +
(SUMIF('Channel letter fabrication (2)'!$B$17:$B$30,B988,'Channel letter fabrication (2)'!$G$17:$G$30))</f>
        <v>0</v>
      </c>
    </row>
    <row r="989" spans="1:10">
      <c r="A989" s="28" t="str">
        <f>[1]ODBC!$A989</f>
        <v>.177 "FF" White 4 X 8 Plex</v>
      </c>
      <c r="B989" s="29" t="str">
        <f>[1]ODBC!B989</f>
        <v>53100</v>
      </c>
      <c r="C989" s="30">
        <f>IFERROR(VLOOKUP($B989,[1]ODBC!$B:$H,2,FALSE),"")</f>
        <v>3.5230000000000001</v>
      </c>
      <c r="D989" s="30">
        <f>IFERROR(VLOOKUP($B989,[1]ODBC!$B:$H,3,FALSE),"")</f>
        <v>6.3419999999999996</v>
      </c>
      <c r="E989" s="30" t="str">
        <f>IFERROR(VLOOKUP($B989,[1]ODBC!$B:$H,4,FALSE),"")</f>
        <v>SQFT</v>
      </c>
      <c r="F989" s="31">
        <f>IFERROR(VLOOKUP($B989,[1]ODBC!$B:$H,5,FALSE),"")</f>
        <v>44.45</v>
      </c>
      <c r="G989" s="32">
        <f>[1]ODBC!G989</f>
        <v>0</v>
      </c>
      <c r="H989" s="33">
        <f>SUM([1]ODBC!H989)</f>
        <v>46058</v>
      </c>
      <c r="I989" s="41" t="str">
        <f>'Vinyl cutting'!$B$2</f>
        <v>J36938</v>
      </c>
      <c r="J989" s="42">
        <f ca="1">(SUMIF('Freeform time and material'!$B$17:$B$30,B989,'Freeform time and material'!$G$17:$G$30)) +
(SUMIF('Vinyl cutting'!$B$17:$B$30,B989,'Vinyl cutting'!$G$17:$G$30)) +
(SUMIF('Vinyl cutting (2)'!$B$17:$B$30,B989,'Vinyl cutting (2)'!$G$17:$G$30)) +
(SUMIF('Apply vinyl graphics'!$B$17:$B$30,B989,'Apply vinyl graphics'!$G$17:$G$30)) +
(SUMIF('Apply vinyl graphics (2)'!$B$17:$B$30,B989,'Apply vinyl graphics (2)'!$G$17:$G$30)) +
(SUMIF('Alum pan sign'!$B$17:$B$30,B989,'Alum pan sign'!$G$17:$G$30)) +
(SUMIF('Alum pan sign (2)'!$B$17:$B$30,B989,'Alum pan sign (2)'!$G$17:$G$30)) +
(SUMIF('Economy pan sign'!$B$17:$B$30,B989,'Economy pan sign'!$G$17:$G$30)) +
(SUMIF('Post and panel sign'!$B$17:$B$30,B989,'Post and panel sign'!$G$17:$G$30)) +
(SUMIF('Post and panel sign (2)'!$B$17:$B$30,B989,'Post and panel sign (2)'!$G$17:$G$30)) +
(SUMIF('Flat panels only'!$B$17:$B$30,B989,'Flat panels only'!$G$17:$G$30)) +
(SUMIF('Flat panels only (2)'!$B$17:$B$30,B989,'Flat panels only (2)'!$G$17:$G$30)) +
(SUMIF('Routed panel shapes'!$B$18:$B$31,B989,'Routed panel shapes'!$G$18:$G$31)) +
(SUMIF('Routed panel shapes (2)'!$B$18:$B$31,B989,'Routed panel shapes (2)'!$G$18:$G$31)) +
(SUMIF('Routed face only'!$B$17:$B$30,B989,'Routed face only'!$G$17:$G$30)) +
(SUMIF('Routed face only (2)'!$B$17:$B$30,B989,'Routed face only (2)'!$G$17:$G$30)) +
(SUMIF('Routed alum faces letters'!$B$17:$B$30,B989,'Routed alum faces letters'!$G$17:$G$30)) +
(SUMIF('Routed alum faces letters (2)'!$B$17:$B$30,B989,'Routed alum faces letters (2)'!$G$17:$G$30)) +
(SUMIF('Routed push through acrylic'!$B$17:$B$30,B989,'Routed push through acrylic'!$G$17:$G$30)) +
(SUMIF('Routed push through acrylic (2)'!$B$17:$B$30,B989,'Routed push through acrylic (2)'!$G$17:$G$30)) +
(SUMIF('Sf routed cabinet'!$B$17:$B$30,B989,'Sf routed cabinet'!$G$17:$G$30)) +
(SUMIF('Sf routed cabinet (2)'!$B$17:$B$30,B989,'Sf routed cabinet (2)'!$G$17:$G$30)) +
(SUMIF('Df routed cabinet'!$B$17:$B$30,B989,'Df routed cabinet'!$G$17:$G$30)) +
(SUMIF('Df routed cabinet (2)'!$B$17:$B$30,B989,'Df routed cabinet (2)'!$G$17:$G$30)) +
(SUMIF('Sf acrylic cabinet'!$B$17:$B$30,B989,'Sf acrylic cabinet'!$G$17:$G$30)) +
(SUMIF('Sf acrylic cabinet (2)'!$B$17:$B$30,B989,'Sf acrylic cabinet (2)'!$G$17:$G$30)) +
(SUMIF('Economy Sf acrylic'!$B$17:$B$30,B989,'Economy Sf acrylic'!$G$17:$G$30)) +
(SUMIF('Df acrylic cabinet'!$B$17:$B$30,B989,'Df acrylic cabinet'!$G$17:$G$30)) +
(SUMIF('Df acrylic cabinet (2)'!$B$17:$B$30,B989,'Df acrylic cabinet (2)'!$G$17:$G$30)) +
(SUMIF('Sf flex cabinet'!$B$17:$B$30,B989,'Sf flex cabinet'!$G$17:$G$30)) +
(SUMIF('Sf flex cabinet (2)'!$B$17:$B$30,B989,'Sf flex cabinet (2)'!$G$17:$G$30)) +
(SUMIF('Df flex cabinet'!$B$17:$B$36,B989,'Df flex cabinet'!$G$17:$G$36)) +
(SUMIF('Df flex cabinet (2)'!$B$17:$B$36,B989,'Df flex cabinet (2)'!$G$17:$G$36)) +
(SUMIF('Pole cover'!$B$17:$B$30,B989,'Pole cover'!$G$17:$G$30)) +
(SUMIF('Pole cover (2)'!$B$17:$B$30,B989,'Pole cover (2)'!$G$17:$G$30)) +
(SUMIF('Structural Steel Fab'!$B$17:$B$29,B989,'Structural Steel Fab'!$G$17:$G$29)) +
(SUMIF(Reveal!$B$17:$B$30,B989,Reveal!$G$17:$G$30)) +
(SUMIF('Reveal (2)'!$B$17:$B$30,B989,'Reveal (2)'!$G$17:$G$30)) +
(SUMIF('Crown cove top'!$B$17:$B$30,B989,'Crown cove top'!$G$17:$G$30)) +
(SUMIF('EMC assembly'!$B$17:$B$30,B989,'EMC assembly'!$G$17:$G$30)) +
(SUMIF(Crating!$B$17:$B$29,B989,Crating!$G$17:$G$29)) +
(SUMIF('LED wiring'!$B$17:$B$30,B989,'LED wiring'!$G$17:$G$30)) +
(SUMIF('Changeable copy face'!$B$17:$B$30,B989,'Changeable copy face'!$G$17:$G$30)) +
(SUMIF('Flex face assembly'!$B$17:$B$30,B989,'Flex face assembly'!$G$17:$G$30)) +
(SUMIF('Routed face assembly'!$B$17:$B$30,B989,'Routed face assembly'!$G$17:$G$30)) +
(SUMIF('Paint calculation'!$B$17:$B$30,B989,'Paint calculation'!$G$17:$G$30)) +
(SUMIF('Trimcap letter face'!$B$17:$B$30,B989,'Trimcap letter face'!$G$17:$G$30)) +
(SUMIF('Trimcap letter face (2)'!$B$17:$B$30,B989,'Trimcap letter face (2)'!$G$17:$G$30)) +
(SUMIF('Channel letter fabrication'!$B$17:$B$30,B989,'Channel letter fabrication'!$G$17:$G$30)) +
(SUMIF('Channel letter fabrication (2)'!$B$17:$B$30,B989,'Channel letter fabrication (2)'!$G$17:$G$30))</f>
        <v>0</v>
      </c>
    </row>
    <row r="990" spans="1:10">
      <c r="A990" s="28" t="str">
        <f>[1]ODBC!$A990</f>
        <v>.177 "FF" White 4 X 10 Plex</v>
      </c>
      <c r="B990" s="29" t="str">
        <f>[1]ODBC!B990</f>
        <v>53105</v>
      </c>
      <c r="C990" s="30">
        <f>IFERROR(VLOOKUP($B990,[1]ODBC!$B:$H,2,FALSE),"")</f>
        <v>3.738</v>
      </c>
      <c r="D990" s="30">
        <f>IFERROR(VLOOKUP($B990,[1]ODBC!$B:$H,3,FALSE),"")</f>
        <v>6.7290000000000001</v>
      </c>
      <c r="E990" s="30" t="str">
        <f>IFERROR(VLOOKUP($B990,[1]ODBC!$B:$H,4,FALSE),"")</f>
        <v>SQFT</v>
      </c>
      <c r="F990" s="31">
        <f>IFERROR(VLOOKUP($B990,[1]ODBC!$B:$H,5,FALSE),"")</f>
        <v>44.45</v>
      </c>
      <c r="G990" s="32">
        <f>[1]ODBC!G990</f>
        <v>0</v>
      </c>
      <c r="H990" s="33">
        <f>SUM([1]ODBC!H990)</f>
        <v>46058</v>
      </c>
      <c r="I990" s="41" t="str">
        <f>'Vinyl cutting'!$B$2</f>
        <v>J36938</v>
      </c>
      <c r="J990" s="42">
        <f ca="1">(SUMIF('Freeform time and material'!$B$17:$B$30,B990,'Freeform time and material'!$G$17:$G$30)) +
(SUMIF('Vinyl cutting'!$B$17:$B$30,B990,'Vinyl cutting'!$G$17:$G$30)) +
(SUMIF('Vinyl cutting (2)'!$B$17:$B$30,B990,'Vinyl cutting (2)'!$G$17:$G$30)) +
(SUMIF('Apply vinyl graphics'!$B$17:$B$30,B990,'Apply vinyl graphics'!$G$17:$G$30)) +
(SUMIF('Apply vinyl graphics (2)'!$B$17:$B$30,B990,'Apply vinyl graphics (2)'!$G$17:$G$30)) +
(SUMIF('Alum pan sign'!$B$17:$B$30,B990,'Alum pan sign'!$G$17:$G$30)) +
(SUMIF('Alum pan sign (2)'!$B$17:$B$30,B990,'Alum pan sign (2)'!$G$17:$G$30)) +
(SUMIF('Economy pan sign'!$B$17:$B$30,B990,'Economy pan sign'!$G$17:$G$30)) +
(SUMIF('Post and panel sign'!$B$17:$B$30,B990,'Post and panel sign'!$G$17:$G$30)) +
(SUMIF('Post and panel sign (2)'!$B$17:$B$30,B990,'Post and panel sign (2)'!$G$17:$G$30)) +
(SUMIF('Flat panels only'!$B$17:$B$30,B990,'Flat panels only'!$G$17:$G$30)) +
(SUMIF('Flat panels only (2)'!$B$17:$B$30,B990,'Flat panels only (2)'!$G$17:$G$30)) +
(SUMIF('Routed panel shapes'!$B$18:$B$31,B990,'Routed panel shapes'!$G$18:$G$31)) +
(SUMIF('Routed panel shapes (2)'!$B$18:$B$31,B990,'Routed panel shapes (2)'!$G$18:$G$31)) +
(SUMIF('Routed face only'!$B$17:$B$30,B990,'Routed face only'!$G$17:$G$30)) +
(SUMIF('Routed face only (2)'!$B$17:$B$30,B990,'Routed face only (2)'!$G$17:$G$30)) +
(SUMIF('Routed alum faces letters'!$B$17:$B$30,B990,'Routed alum faces letters'!$G$17:$G$30)) +
(SUMIF('Routed alum faces letters (2)'!$B$17:$B$30,B990,'Routed alum faces letters (2)'!$G$17:$G$30)) +
(SUMIF('Routed push through acrylic'!$B$17:$B$30,B990,'Routed push through acrylic'!$G$17:$G$30)) +
(SUMIF('Routed push through acrylic (2)'!$B$17:$B$30,B990,'Routed push through acrylic (2)'!$G$17:$G$30)) +
(SUMIF('Sf routed cabinet'!$B$17:$B$30,B990,'Sf routed cabinet'!$G$17:$G$30)) +
(SUMIF('Sf routed cabinet (2)'!$B$17:$B$30,B990,'Sf routed cabinet (2)'!$G$17:$G$30)) +
(SUMIF('Df routed cabinet'!$B$17:$B$30,B990,'Df routed cabinet'!$G$17:$G$30)) +
(SUMIF('Df routed cabinet (2)'!$B$17:$B$30,B990,'Df routed cabinet (2)'!$G$17:$G$30)) +
(SUMIF('Sf acrylic cabinet'!$B$17:$B$30,B990,'Sf acrylic cabinet'!$G$17:$G$30)) +
(SUMIF('Sf acrylic cabinet (2)'!$B$17:$B$30,B990,'Sf acrylic cabinet (2)'!$G$17:$G$30)) +
(SUMIF('Economy Sf acrylic'!$B$17:$B$30,B990,'Economy Sf acrylic'!$G$17:$G$30)) +
(SUMIF('Df acrylic cabinet'!$B$17:$B$30,B990,'Df acrylic cabinet'!$G$17:$G$30)) +
(SUMIF('Df acrylic cabinet (2)'!$B$17:$B$30,B990,'Df acrylic cabinet (2)'!$G$17:$G$30)) +
(SUMIF('Sf flex cabinet'!$B$17:$B$30,B990,'Sf flex cabinet'!$G$17:$G$30)) +
(SUMIF('Sf flex cabinet (2)'!$B$17:$B$30,B990,'Sf flex cabinet (2)'!$G$17:$G$30)) +
(SUMIF('Df flex cabinet'!$B$17:$B$36,B990,'Df flex cabinet'!$G$17:$G$36)) +
(SUMIF('Df flex cabinet (2)'!$B$17:$B$36,B990,'Df flex cabinet (2)'!$G$17:$G$36)) +
(SUMIF('Pole cover'!$B$17:$B$30,B990,'Pole cover'!$G$17:$G$30)) +
(SUMIF('Pole cover (2)'!$B$17:$B$30,B990,'Pole cover (2)'!$G$17:$G$30)) +
(SUMIF('Structural Steel Fab'!$B$17:$B$29,B990,'Structural Steel Fab'!$G$17:$G$29)) +
(SUMIF(Reveal!$B$17:$B$30,B990,Reveal!$G$17:$G$30)) +
(SUMIF('Reveal (2)'!$B$17:$B$30,B990,'Reveal (2)'!$G$17:$G$30)) +
(SUMIF('Crown cove top'!$B$17:$B$30,B990,'Crown cove top'!$G$17:$G$30)) +
(SUMIF('EMC assembly'!$B$17:$B$30,B990,'EMC assembly'!$G$17:$G$30)) +
(SUMIF(Crating!$B$17:$B$29,B990,Crating!$G$17:$G$29)) +
(SUMIF('LED wiring'!$B$17:$B$30,B990,'LED wiring'!$G$17:$G$30)) +
(SUMIF('Changeable copy face'!$B$17:$B$30,B990,'Changeable copy face'!$G$17:$G$30)) +
(SUMIF('Flex face assembly'!$B$17:$B$30,B990,'Flex face assembly'!$G$17:$G$30)) +
(SUMIF('Routed face assembly'!$B$17:$B$30,B990,'Routed face assembly'!$G$17:$G$30)) +
(SUMIF('Paint calculation'!$B$17:$B$30,B990,'Paint calculation'!$G$17:$G$30)) +
(SUMIF('Trimcap letter face'!$B$17:$B$30,B990,'Trimcap letter face'!$G$17:$G$30)) +
(SUMIF('Trimcap letter face (2)'!$B$17:$B$30,B990,'Trimcap letter face (2)'!$G$17:$G$30)) +
(SUMIF('Channel letter fabrication'!$B$17:$B$30,B990,'Channel letter fabrication'!$G$17:$G$30)) +
(SUMIF('Channel letter fabrication (2)'!$B$17:$B$30,B990,'Channel letter fabrication (2)'!$G$17:$G$30))</f>
        <v>0</v>
      </c>
    </row>
    <row r="991" spans="1:10">
      <c r="A991" s="28" t="str">
        <f>[1]ODBC!$A991</f>
        <v>.177 "FF" White 5 X 10 Plex</v>
      </c>
      <c r="B991" s="29" t="str">
        <f>[1]ODBC!B991</f>
        <v>53107</v>
      </c>
      <c r="C991" s="30">
        <f>IFERROR(VLOOKUP($B991,[1]ODBC!$B:$H,2,FALSE),"")</f>
        <v>3.67</v>
      </c>
      <c r="D991" s="30">
        <f>IFERROR(VLOOKUP($B991,[1]ODBC!$B:$H,3,FALSE),"")</f>
        <v>6.6070000000000002</v>
      </c>
      <c r="E991" s="30" t="str">
        <f>IFERROR(VLOOKUP($B991,[1]ODBC!$B:$H,4,FALSE),"")</f>
        <v>SQFT</v>
      </c>
      <c r="F991" s="31">
        <f>IFERROR(VLOOKUP($B991,[1]ODBC!$B:$H,5,FALSE),"")</f>
        <v>44.45</v>
      </c>
      <c r="G991" s="32">
        <f>[1]ODBC!G991</f>
        <v>0</v>
      </c>
      <c r="H991" s="33">
        <f>SUM([1]ODBC!H991)</f>
        <v>46058</v>
      </c>
      <c r="I991" s="41" t="str">
        <f>'Vinyl cutting'!$B$2</f>
        <v>J36938</v>
      </c>
      <c r="J991" s="42">
        <f ca="1">(SUMIF('Freeform time and material'!$B$17:$B$30,B991,'Freeform time and material'!$G$17:$G$30)) +
(SUMIF('Vinyl cutting'!$B$17:$B$30,B991,'Vinyl cutting'!$G$17:$G$30)) +
(SUMIF('Vinyl cutting (2)'!$B$17:$B$30,B991,'Vinyl cutting (2)'!$G$17:$G$30)) +
(SUMIF('Apply vinyl graphics'!$B$17:$B$30,B991,'Apply vinyl graphics'!$G$17:$G$30)) +
(SUMIF('Apply vinyl graphics (2)'!$B$17:$B$30,B991,'Apply vinyl graphics (2)'!$G$17:$G$30)) +
(SUMIF('Alum pan sign'!$B$17:$B$30,B991,'Alum pan sign'!$G$17:$G$30)) +
(SUMIF('Alum pan sign (2)'!$B$17:$B$30,B991,'Alum pan sign (2)'!$G$17:$G$30)) +
(SUMIF('Economy pan sign'!$B$17:$B$30,B991,'Economy pan sign'!$G$17:$G$30)) +
(SUMIF('Post and panel sign'!$B$17:$B$30,B991,'Post and panel sign'!$G$17:$G$30)) +
(SUMIF('Post and panel sign (2)'!$B$17:$B$30,B991,'Post and panel sign (2)'!$G$17:$G$30)) +
(SUMIF('Flat panels only'!$B$17:$B$30,B991,'Flat panels only'!$G$17:$G$30)) +
(SUMIF('Flat panels only (2)'!$B$17:$B$30,B991,'Flat panels only (2)'!$G$17:$G$30)) +
(SUMIF('Routed panel shapes'!$B$18:$B$31,B991,'Routed panel shapes'!$G$18:$G$31)) +
(SUMIF('Routed panel shapes (2)'!$B$18:$B$31,B991,'Routed panel shapes (2)'!$G$18:$G$31)) +
(SUMIF('Routed face only'!$B$17:$B$30,B991,'Routed face only'!$G$17:$G$30)) +
(SUMIF('Routed face only (2)'!$B$17:$B$30,B991,'Routed face only (2)'!$G$17:$G$30)) +
(SUMIF('Routed alum faces letters'!$B$17:$B$30,B991,'Routed alum faces letters'!$G$17:$G$30)) +
(SUMIF('Routed alum faces letters (2)'!$B$17:$B$30,B991,'Routed alum faces letters (2)'!$G$17:$G$30)) +
(SUMIF('Routed push through acrylic'!$B$17:$B$30,B991,'Routed push through acrylic'!$G$17:$G$30)) +
(SUMIF('Routed push through acrylic (2)'!$B$17:$B$30,B991,'Routed push through acrylic (2)'!$G$17:$G$30)) +
(SUMIF('Sf routed cabinet'!$B$17:$B$30,B991,'Sf routed cabinet'!$G$17:$G$30)) +
(SUMIF('Sf routed cabinet (2)'!$B$17:$B$30,B991,'Sf routed cabinet (2)'!$G$17:$G$30)) +
(SUMIF('Df routed cabinet'!$B$17:$B$30,B991,'Df routed cabinet'!$G$17:$G$30)) +
(SUMIF('Df routed cabinet (2)'!$B$17:$B$30,B991,'Df routed cabinet (2)'!$G$17:$G$30)) +
(SUMIF('Sf acrylic cabinet'!$B$17:$B$30,B991,'Sf acrylic cabinet'!$G$17:$G$30)) +
(SUMIF('Sf acrylic cabinet (2)'!$B$17:$B$30,B991,'Sf acrylic cabinet (2)'!$G$17:$G$30)) +
(SUMIF('Economy Sf acrylic'!$B$17:$B$30,B991,'Economy Sf acrylic'!$G$17:$G$30)) +
(SUMIF('Df acrylic cabinet'!$B$17:$B$30,B991,'Df acrylic cabinet'!$G$17:$G$30)) +
(SUMIF('Df acrylic cabinet (2)'!$B$17:$B$30,B991,'Df acrylic cabinet (2)'!$G$17:$G$30)) +
(SUMIF('Sf flex cabinet'!$B$17:$B$30,B991,'Sf flex cabinet'!$G$17:$G$30)) +
(SUMIF('Sf flex cabinet (2)'!$B$17:$B$30,B991,'Sf flex cabinet (2)'!$G$17:$G$30)) +
(SUMIF('Df flex cabinet'!$B$17:$B$36,B991,'Df flex cabinet'!$G$17:$G$36)) +
(SUMIF('Df flex cabinet (2)'!$B$17:$B$36,B991,'Df flex cabinet (2)'!$G$17:$G$36)) +
(SUMIF('Pole cover'!$B$17:$B$30,B991,'Pole cover'!$G$17:$G$30)) +
(SUMIF('Pole cover (2)'!$B$17:$B$30,B991,'Pole cover (2)'!$G$17:$G$30)) +
(SUMIF('Structural Steel Fab'!$B$17:$B$29,B991,'Structural Steel Fab'!$G$17:$G$29)) +
(SUMIF(Reveal!$B$17:$B$30,B991,Reveal!$G$17:$G$30)) +
(SUMIF('Reveal (2)'!$B$17:$B$30,B991,'Reveal (2)'!$G$17:$G$30)) +
(SUMIF('Crown cove top'!$B$17:$B$30,B991,'Crown cove top'!$G$17:$G$30)) +
(SUMIF('EMC assembly'!$B$17:$B$30,B991,'EMC assembly'!$G$17:$G$30)) +
(SUMIF(Crating!$B$17:$B$29,B991,Crating!$G$17:$G$29)) +
(SUMIF('LED wiring'!$B$17:$B$30,B991,'LED wiring'!$G$17:$G$30)) +
(SUMIF('Changeable copy face'!$B$17:$B$30,B991,'Changeable copy face'!$G$17:$G$30)) +
(SUMIF('Flex face assembly'!$B$17:$B$30,B991,'Flex face assembly'!$G$17:$G$30)) +
(SUMIF('Routed face assembly'!$B$17:$B$30,B991,'Routed face assembly'!$G$17:$G$30)) +
(SUMIF('Paint calculation'!$B$17:$B$30,B991,'Paint calculation'!$G$17:$G$30)) +
(SUMIF('Trimcap letter face'!$B$17:$B$30,B991,'Trimcap letter face'!$G$17:$G$30)) +
(SUMIF('Trimcap letter face (2)'!$B$17:$B$30,B991,'Trimcap letter face (2)'!$G$17:$G$30)) +
(SUMIF('Channel letter fabrication'!$B$17:$B$30,B991,'Channel letter fabrication'!$G$17:$G$30)) +
(SUMIF('Channel letter fabrication (2)'!$B$17:$B$30,B991,'Channel letter fabrication (2)'!$G$17:$G$30))</f>
        <v>0</v>
      </c>
    </row>
    <row r="992" spans="1:10">
      <c r="A992" s="28" t="str">
        <f>[1]ODBC!$A992</f>
        <v>.177 "FF" White 6 X 8 Plex</v>
      </c>
      <c r="B992" s="29" t="str">
        <f>[1]ODBC!B992</f>
        <v>53110</v>
      </c>
      <c r="C992" s="30">
        <f>IFERROR(VLOOKUP($B992,[1]ODBC!$B:$H,2,FALSE),"")</f>
        <v>3.6349999999999998</v>
      </c>
      <c r="D992" s="30">
        <f>IFERROR(VLOOKUP($B992,[1]ODBC!$B:$H,3,FALSE),"")</f>
        <v>6.5439999999999996</v>
      </c>
      <c r="E992" s="30" t="str">
        <f>IFERROR(VLOOKUP($B992,[1]ODBC!$B:$H,4,FALSE),"")</f>
        <v>SQFT</v>
      </c>
      <c r="F992" s="31">
        <f>IFERROR(VLOOKUP($B992,[1]ODBC!$B:$H,5,FALSE),"")</f>
        <v>44.45</v>
      </c>
      <c r="G992" s="32">
        <f>[1]ODBC!G992</f>
        <v>0</v>
      </c>
      <c r="H992" s="33">
        <f>SUM([1]ODBC!H992)</f>
        <v>45442</v>
      </c>
      <c r="I992" s="41" t="str">
        <f>'Vinyl cutting'!$B$2</f>
        <v>J36938</v>
      </c>
      <c r="J992" s="42">
        <f ca="1">(SUMIF('Freeform time and material'!$B$17:$B$30,B992,'Freeform time and material'!$G$17:$G$30)) +
(SUMIF('Vinyl cutting'!$B$17:$B$30,B992,'Vinyl cutting'!$G$17:$G$30)) +
(SUMIF('Vinyl cutting (2)'!$B$17:$B$30,B992,'Vinyl cutting (2)'!$G$17:$G$30)) +
(SUMIF('Apply vinyl graphics'!$B$17:$B$30,B992,'Apply vinyl graphics'!$G$17:$G$30)) +
(SUMIF('Apply vinyl graphics (2)'!$B$17:$B$30,B992,'Apply vinyl graphics (2)'!$G$17:$G$30)) +
(SUMIF('Alum pan sign'!$B$17:$B$30,B992,'Alum pan sign'!$G$17:$G$30)) +
(SUMIF('Alum pan sign (2)'!$B$17:$B$30,B992,'Alum pan sign (2)'!$G$17:$G$30)) +
(SUMIF('Economy pan sign'!$B$17:$B$30,B992,'Economy pan sign'!$G$17:$G$30)) +
(SUMIF('Post and panel sign'!$B$17:$B$30,B992,'Post and panel sign'!$G$17:$G$30)) +
(SUMIF('Post and panel sign (2)'!$B$17:$B$30,B992,'Post and panel sign (2)'!$G$17:$G$30)) +
(SUMIF('Flat panels only'!$B$17:$B$30,B992,'Flat panels only'!$G$17:$G$30)) +
(SUMIF('Flat panels only (2)'!$B$17:$B$30,B992,'Flat panels only (2)'!$G$17:$G$30)) +
(SUMIF('Routed panel shapes'!$B$18:$B$31,B992,'Routed panel shapes'!$G$18:$G$31)) +
(SUMIF('Routed panel shapes (2)'!$B$18:$B$31,B992,'Routed panel shapes (2)'!$G$18:$G$31)) +
(SUMIF('Routed face only'!$B$17:$B$30,B992,'Routed face only'!$G$17:$G$30)) +
(SUMIF('Routed face only (2)'!$B$17:$B$30,B992,'Routed face only (2)'!$G$17:$G$30)) +
(SUMIF('Routed alum faces letters'!$B$17:$B$30,B992,'Routed alum faces letters'!$G$17:$G$30)) +
(SUMIF('Routed alum faces letters (2)'!$B$17:$B$30,B992,'Routed alum faces letters (2)'!$G$17:$G$30)) +
(SUMIF('Routed push through acrylic'!$B$17:$B$30,B992,'Routed push through acrylic'!$G$17:$G$30)) +
(SUMIF('Routed push through acrylic (2)'!$B$17:$B$30,B992,'Routed push through acrylic (2)'!$G$17:$G$30)) +
(SUMIF('Sf routed cabinet'!$B$17:$B$30,B992,'Sf routed cabinet'!$G$17:$G$30)) +
(SUMIF('Sf routed cabinet (2)'!$B$17:$B$30,B992,'Sf routed cabinet (2)'!$G$17:$G$30)) +
(SUMIF('Df routed cabinet'!$B$17:$B$30,B992,'Df routed cabinet'!$G$17:$G$30)) +
(SUMIF('Df routed cabinet (2)'!$B$17:$B$30,B992,'Df routed cabinet (2)'!$G$17:$G$30)) +
(SUMIF('Sf acrylic cabinet'!$B$17:$B$30,B992,'Sf acrylic cabinet'!$G$17:$G$30)) +
(SUMIF('Sf acrylic cabinet (2)'!$B$17:$B$30,B992,'Sf acrylic cabinet (2)'!$G$17:$G$30)) +
(SUMIF('Economy Sf acrylic'!$B$17:$B$30,B992,'Economy Sf acrylic'!$G$17:$G$30)) +
(SUMIF('Df acrylic cabinet'!$B$17:$B$30,B992,'Df acrylic cabinet'!$G$17:$G$30)) +
(SUMIF('Df acrylic cabinet (2)'!$B$17:$B$30,B992,'Df acrylic cabinet (2)'!$G$17:$G$30)) +
(SUMIF('Sf flex cabinet'!$B$17:$B$30,B992,'Sf flex cabinet'!$G$17:$G$30)) +
(SUMIF('Sf flex cabinet (2)'!$B$17:$B$30,B992,'Sf flex cabinet (2)'!$G$17:$G$30)) +
(SUMIF('Df flex cabinet'!$B$17:$B$36,B992,'Df flex cabinet'!$G$17:$G$36)) +
(SUMIF('Df flex cabinet (2)'!$B$17:$B$36,B992,'Df flex cabinet (2)'!$G$17:$G$36)) +
(SUMIF('Pole cover'!$B$17:$B$30,B992,'Pole cover'!$G$17:$G$30)) +
(SUMIF('Pole cover (2)'!$B$17:$B$30,B992,'Pole cover (2)'!$G$17:$G$30)) +
(SUMIF('Structural Steel Fab'!$B$17:$B$29,B992,'Structural Steel Fab'!$G$17:$G$29)) +
(SUMIF(Reveal!$B$17:$B$30,B992,Reveal!$G$17:$G$30)) +
(SUMIF('Reveal (2)'!$B$17:$B$30,B992,'Reveal (2)'!$G$17:$G$30)) +
(SUMIF('Crown cove top'!$B$17:$B$30,B992,'Crown cove top'!$G$17:$G$30)) +
(SUMIF('EMC assembly'!$B$17:$B$30,B992,'EMC assembly'!$G$17:$G$30)) +
(SUMIF(Crating!$B$17:$B$29,B992,Crating!$G$17:$G$29)) +
(SUMIF('LED wiring'!$B$17:$B$30,B992,'LED wiring'!$G$17:$G$30)) +
(SUMIF('Changeable copy face'!$B$17:$B$30,B992,'Changeable copy face'!$G$17:$G$30)) +
(SUMIF('Flex face assembly'!$B$17:$B$30,B992,'Flex face assembly'!$G$17:$G$30)) +
(SUMIF('Routed face assembly'!$B$17:$B$30,B992,'Routed face assembly'!$G$17:$G$30)) +
(SUMIF('Paint calculation'!$B$17:$B$30,B992,'Paint calculation'!$G$17:$G$30)) +
(SUMIF('Trimcap letter face'!$B$17:$B$30,B992,'Trimcap letter face'!$G$17:$G$30)) +
(SUMIF('Trimcap letter face (2)'!$B$17:$B$30,B992,'Trimcap letter face (2)'!$G$17:$G$30)) +
(SUMIF('Channel letter fabrication'!$B$17:$B$30,B992,'Channel letter fabrication'!$G$17:$G$30)) +
(SUMIF('Channel letter fabrication (2)'!$B$17:$B$30,B992,'Channel letter fabrication (2)'!$G$17:$G$30))</f>
        <v>0</v>
      </c>
    </row>
    <row r="993" spans="1:10">
      <c r="A993" s="28" t="str">
        <f>[1]ODBC!$A993</f>
        <v>.177 "FF" White 6 X 10 Plex</v>
      </c>
      <c r="B993" s="29" t="str">
        <f>[1]ODBC!B993</f>
        <v>53115</v>
      </c>
      <c r="C993" s="30">
        <f>IFERROR(VLOOKUP($B993,[1]ODBC!$B:$H,2,FALSE),"")</f>
        <v>3.988</v>
      </c>
      <c r="D993" s="30">
        <f>IFERROR(VLOOKUP($B993,[1]ODBC!$B:$H,3,FALSE),"")</f>
        <v>7.1790000000000003</v>
      </c>
      <c r="E993" s="30" t="str">
        <f>IFERROR(VLOOKUP($B993,[1]ODBC!$B:$H,4,FALSE),"")</f>
        <v>SQFT</v>
      </c>
      <c r="F993" s="31">
        <f>IFERROR(VLOOKUP($B993,[1]ODBC!$B:$H,5,FALSE),"")</f>
        <v>44.45</v>
      </c>
      <c r="G993" s="32">
        <f>[1]ODBC!G993</f>
        <v>0</v>
      </c>
      <c r="H993" s="33">
        <f>SUM([1]ODBC!H993)</f>
        <v>0</v>
      </c>
      <c r="I993" s="41" t="str">
        <f>'Vinyl cutting'!$B$2</f>
        <v>J36938</v>
      </c>
      <c r="J993" s="42">
        <f ca="1">(SUMIF('Freeform time and material'!$B$17:$B$30,B993,'Freeform time and material'!$G$17:$G$30)) +
(SUMIF('Vinyl cutting'!$B$17:$B$30,B993,'Vinyl cutting'!$G$17:$G$30)) +
(SUMIF('Vinyl cutting (2)'!$B$17:$B$30,B993,'Vinyl cutting (2)'!$G$17:$G$30)) +
(SUMIF('Apply vinyl graphics'!$B$17:$B$30,B993,'Apply vinyl graphics'!$G$17:$G$30)) +
(SUMIF('Apply vinyl graphics (2)'!$B$17:$B$30,B993,'Apply vinyl graphics (2)'!$G$17:$G$30)) +
(SUMIF('Alum pan sign'!$B$17:$B$30,B993,'Alum pan sign'!$G$17:$G$30)) +
(SUMIF('Alum pan sign (2)'!$B$17:$B$30,B993,'Alum pan sign (2)'!$G$17:$G$30)) +
(SUMIF('Economy pan sign'!$B$17:$B$30,B993,'Economy pan sign'!$G$17:$G$30)) +
(SUMIF('Post and panel sign'!$B$17:$B$30,B993,'Post and panel sign'!$G$17:$G$30)) +
(SUMIF('Post and panel sign (2)'!$B$17:$B$30,B993,'Post and panel sign (2)'!$G$17:$G$30)) +
(SUMIF('Flat panels only'!$B$17:$B$30,B993,'Flat panels only'!$G$17:$G$30)) +
(SUMIF('Flat panels only (2)'!$B$17:$B$30,B993,'Flat panels only (2)'!$G$17:$G$30)) +
(SUMIF('Routed panel shapes'!$B$18:$B$31,B993,'Routed panel shapes'!$G$18:$G$31)) +
(SUMIF('Routed panel shapes (2)'!$B$18:$B$31,B993,'Routed panel shapes (2)'!$G$18:$G$31)) +
(SUMIF('Routed face only'!$B$17:$B$30,B993,'Routed face only'!$G$17:$G$30)) +
(SUMIF('Routed face only (2)'!$B$17:$B$30,B993,'Routed face only (2)'!$G$17:$G$30)) +
(SUMIF('Routed alum faces letters'!$B$17:$B$30,B993,'Routed alum faces letters'!$G$17:$G$30)) +
(SUMIF('Routed alum faces letters (2)'!$B$17:$B$30,B993,'Routed alum faces letters (2)'!$G$17:$G$30)) +
(SUMIF('Routed push through acrylic'!$B$17:$B$30,B993,'Routed push through acrylic'!$G$17:$G$30)) +
(SUMIF('Routed push through acrylic (2)'!$B$17:$B$30,B993,'Routed push through acrylic (2)'!$G$17:$G$30)) +
(SUMIF('Sf routed cabinet'!$B$17:$B$30,B993,'Sf routed cabinet'!$G$17:$G$30)) +
(SUMIF('Sf routed cabinet (2)'!$B$17:$B$30,B993,'Sf routed cabinet (2)'!$G$17:$G$30)) +
(SUMIF('Df routed cabinet'!$B$17:$B$30,B993,'Df routed cabinet'!$G$17:$G$30)) +
(SUMIF('Df routed cabinet (2)'!$B$17:$B$30,B993,'Df routed cabinet (2)'!$G$17:$G$30)) +
(SUMIF('Sf acrylic cabinet'!$B$17:$B$30,B993,'Sf acrylic cabinet'!$G$17:$G$30)) +
(SUMIF('Sf acrylic cabinet (2)'!$B$17:$B$30,B993,'Sf acrylic cabinet (2)'!$G$17:$G$30)) +
(SUMIF('Economy Sf acrylic'!$B$17:$B$30,B993,'Economy Sf acrylic'!$G$17:$G$30)) +
(SUMIF('Df acrylic cabinet'!$B$17:$B$30,B993,'Df acrylic cabinet'!$G$17:$G$30)) +
(SUMIF('Df acrylic cabinet (2)'!$B$17:$B$30,B993,'Df acrylic cabinet (2)'!$G$17:$G$30)) +
(SUMIF('Sf flex cabinet'!$B$17:$B$30,B993,'Sf flex cabinet'!$G$17:$G$30)) +
(SUMIF('Sf flex cabinet (2)'!$B$17:$B$30,B993,'Sf flex cabinet (2)'!$G$17:$G$30)) +
(SUMIF('Df flex cabinet'!$B$17:$B$36,B993,'Df flex cabinet'!$G$17:$G$36)) +
(SUMIF('Df flex cabinet (2)'!$B$17:$B$36,B993,'Df flex cabinet (2)'!$G$17:$G$36)) +
(SUMIF('Pole cover'!$B$17:$B$30,B993,'Pole cover'!$G$17:$G$30)) +
(SUMIF('Pole cover (2)'!$B$17:$B$30,B993,'Pole cover (2)'!$G$17:$G$30)) +
(SUMIF('Structural Steel Fab'!$B$17:$B$29,B993,'Structural Steel Fab'!$G$17:$G$29)) +
(SUMIF(Reveal!$B$17:$B$30,B993,Reveal!$G$17:$G$30)) +
(SUMIF('Reveal (2)'!$B$17:$B$30,B993,'Reveal (2)'!$G$17:$G$30)) +
(SUMIF('Crown cove top'!$B$17:$B$30,B993,'Crown cove top'!$G$17:$G$30)) +
(SUMIF('EMC assembly'!$B$17:$B$30,B993,'EMC assembly'!$G$17:$G$30)) +
(SUMIF(Crating!$B$17:$B$29,B993,Crating!$G$17:$G$29)) +
(SUMIF('LED wiring'!$B$17:$B$30,B993,'LED wiring'!$G$17:$G$30)) +
(SUMIF('Changeable copy face'!$B$17:$B$30,B993,'Changeable copy face'!$G$17:$G$30)) +
(SUMIF('Flex face assembly'!$B$17:$B$30,B993,'Flex face assembly'!$G$17:$G$30)) +
(SUMIF('Routed face assembly'!$B$17:$B$30,B993,'Routed face assembly'!$G$17:$G$30)) +
(SUMIF('Paint calculation'!$B$17:$B$30,B993,'Paint calculation'!$G$17:$G$30)) +
(SUMIF('Trimcap letter face'!$B$17:$B$30,B993,'Trimcap letter face'!$G$17:$G$30)) +
(SUMIF('Trimcap letter face (2)'!$B$17:$B$30,B993,'Trimcap letter face (2)'!$G$17:$G$30)) +
(SUMIF('Channel letter fabrication'!$B$17:$B$30,B993,'Channel letter fabrication'!$G$17:$G$30)) +
(SUMIF('Channel letter fabrication (2)'!$B$17:$B$30,B993,'Channel letter fabrication (2)'!$G$17:$G$30))</f>
        <v>0</v>
      </c>
    </row>
    <row r="994" spans="1:10">
      <c r="A994" s="28" t="str">
        <f>[1]ODBC!$A994</f>
        <v>.118 "FF" Color Plex 4X8</v>
      </c>
      <c r="B994" s="29" t="str">
        <f>[1]ODBC!B994</f>
        <v>53120</v>
      </c>
      <c r="C994" s="30">
        <f>IFERROR(VLOOKUP($B994,[1]ODBC!$B:$H,2,FALSE),"")</f>
        <v>2.254</v>
      </c>
      <c r="D994" s="30">
        <f>IFERROR(VLOOKUP($B994,[1]ODBC!$B:$H,3,FALSE),"")</f>
        <v>4.0579999999999998</v>
      </c>
      <c r="E994" s="30" t="str">
        <f>IFERROR(VLOOKUP($B994,[1]ODBC!$B:$H,4,FALSE),"")</f>
        <v>SQFT</v>
      </c>
      <c r="F994" s="31">
        <f>IFERROR(VLOOKUP($B994,[1]ODBC!$B:$H,5,FALSE),"")</f>
        <v>44.45</v>
      </c>
      <c r="G994" s="32">
        <f>[1]ODBC!G994</f>
        <v>0</v>
      </c>
      <c r="H994" s="33">
        <f>SUM([1]ODBC!H994)</f>
        <v>0</v>
      </c>
      <c r="I994" s="41" t="str">
        <f>'Vinyl cutting'!$B$2</f>
        <v>J36938</v>
      </c>
      <c r="J994" s="42">
        <f ca="1">(SUMIF('Freeform time and material'!$B$17:$B$30,B994,'Freeform time and material'!$G$17:$G$30)) +
(SUMIF('Vinyl cutting'!$B$17:$B$30,B994,'Vinyl cutting'!$G$17:$G$30)) +
(SUMIF('Vinyl cutting (2)'!$B$17:$B$30,B994,'Vinyl cutting (2)'!$G$17:$G$30)) +
(SUMIF('Apply vinyl graphics'!$B$17:$B$30,B994,'Apply vinyl graphics'!$G$17:$G$30)) +
(SUMIF('Apply vinyl graphics (2)'!$B$17:$B$30,B994,'Apply vinyl graphics (2)'!$G$17:$G$30)) +
(SUMIF('Alum pan sign'!$B$17:$B$30,B994,'Alum pan sign'!$G$17:$G$30)) +
(SUMIF('Alum pan sign (2)'!$B$17:$B$30,B994,'Alum pan sign (2)'!$G$17:$G$30)) +
(SUMIF('Economy pan sign'!$B$17:$B$30,B994,'Economy pan sign'!$G$17:$G$30)) +
(SUMIF('Post and panel sign'!$B$17:$B$30,B994,'Post and panel sign'!$G$17:$G$30)) +
(SUMIF('Post and panel sign (2)'!$B$17:$B$30,B994,'Post and panel sign (2)'!$G$17:$G$30)) +
(SUMIF('Flat panels only'!$B$17:$B$30,B994,'Flat panels only'!$G$17:$G$30)) +
(SUMIF('Flat panels only (2)'!$B$17:$B$30,B994,'Flat panels only (2)'!$G$17:$G$30)) +
(SUMIF('Routed panel shapes'!$B$18:$B$31,B994,'Routed panel shapes'!$G$18:$G$31)) +
(SUMIF('Routed panel shapes (2)'!$B$18:$B$31,B994,'Routed panel shapes (2)'!$G$18:$G$31)) +
(SUMIF('Routed face only'!$B$17:$B$30,B994,'Routed face only'!$G$17:$G$30)) +
(SUMIF('Routed face only (2)'!$B$17:$B$30,B994,'Routed face only (2)'!$G$17:$G$30)) +
(SUMIF('Routed alum faces letters'!$B$17:$B$30,B994,'Routed alum faces letters'!$G$17:$G$30)) +
(SUMIF('Routed alum faces letters (2)'!$B$17:$B$30,B994,'Routed alum faces letters (2)'!$G$17:$G$30)) +
(SUMIF('Routed push through acrylic'!$B$17:$B$30,B994,'Routed push through acrylic'!$G$17:$G$30)) +
(SUMIF('Routed push through acrylic (2)'!$B$17:$B$30,B994,'Routed push through acrylic (2)'!$G$17:$G$30)) +
(SUMIF('Sf routed cabinet'!$B$17:$B$30,B994,'Sf routed cabinet'!$G$17:$G$30)) +
(SUMIF('Sf routed cabinet (2)'!$B$17:$B$30,B994,'Sf routed cabinet (2)'!$G$17:$G$30)) +
(SUMIF('Df routed cabinet'!$B$17:$B$30,B994,'Df routed cabinet'!$G$17:$G$30)) +
(SUMIF('Df routed cabinet (2)'!$B$17:$B$30,B994,'Df routed cabinet (2)'!$G$17:$G$30)) +
(SUMIF('Sf acrylic cabinet'!$B$17:$B$30,B994,'Sf acrylic cabinet'!$G$17:$G$30)) +
(SUMIF('Sf acrylic cabinet (2)'!$B$17:$B$30,B994,'Sf acrylic cabinet (2)'!$G$17:$G$30)) +
(SUMIF('Economy Sf acrylic'!$B$17:$B$30,B994,'Economy Sf acrylic'!$G$17:$G$30)) +
(SUMIF('Df acrylic cabinet'!$B$17:$B$30,B994,'Df acrylic cabinet'!$G$17:$G$30)) +
(SUMIF('Df acrylic cabinet (2)'!$B$17:$B$30,B994,'Df acrylic cabinet (2)'!$G$17:$G$30)) +
(SUMIF('Sf flex cabinet'!$B$17:$B$30,B994,'Sf flex cabinet'!$G$17:$G$30)) +
(SUMIF('Sf flex cabinet (2)'!$B$17:$B$30,B994,'Sf flex cabinet (2)'!$G$17:$G$30)) +
(SUMIF('Df flex cabinet'!$B$17:$B$36,B994,'Df flex cabinet'!$G$17:$G$36)) +
(SUMIF('Df flex cabinet (2)'!$B$17:$B$36,B994,'Df flex cabinet (2)'!$G$17:$G$36)) +
(SUMIF('Pole cover'!$B$17:$B$30,B994,'Pole cover'!$G$17:$G$30)) +
(SUMIF('Pole cover (2)'!$B$17:$B$30,B994,'Pole cover (2)'!$G$17:$G$30)) +
(SUMIF('Structural Steel Fab'!$B$17:$B$29,B994,'Structural Steel Fab'!$G$17:$G$29)) +
(SUMIF(Reveal!$B$17:$B$30,B994,Reveal!$G$17:$G$30)) +
(SUMIF('Reveal (2)'!$B$17:$B$30,B994,'Reveal (2)'!$G$17:$G$30)) +
(SUMIF('Crown cove top'!$B$17:$B$30,B994,'Crown cove top'!$G$17:$G$30)) +
(SUMIF('EMC assembly'!$B$17:$B$30,B994,'EMC assembly'!$G$17:$G$30)) +
(SUMIF(Crating!$B$17:$B$29,B994,Crating!$G$17:$G$29)) +
(SUMIF('LED wiring'!$B$17:$B$30,B994,'LED wiring'!$G$17:$G$30)) +
(SUMIF('Changeable copy face'!$B$17:$B$30,B994,'Changeable copy face'!$G$17:$G$30)) +
(SUMIF('Flex face assembly'!$B$17:$B$30,B994,'Flex face assembly'!$G$17:$G$30)) +
(SUMIF('Routed face assembly'!$B$17:$B$30,B994,'Routed face assembly'!$G$17:$G$30)) +
(SUMIF('Paint calculation'!$B$17:$B$30,B994,'Paint calculation'!$G$17:$G$30)) +
(SUMIF('Trimcap letter face'!$B$17:$B$30,B994,'Trimcap letter face'!$G$17:$G$30)) +
(SUMIF('Trimcap letter face (2)'!$B$17:$B$30,B994,'Trimcap letter face (2)'!$G$17:$G$30)) +
(SUMIF('Channel letter fabrication'!$B$17:$B$30,B994,'Channel letter fabrication'!$G$17:$G$30)) +
(SUMIF('Channel letter fabrication (2)'!$B$17:$B$30,B994,'Channel letter fabrication (2)'!$G$17:$G$30))</f>
        <v>0</v>
      </c>
    </row>
    <row r="995" spans="1:10">
      <c r="A995" s="28" t="str">
        <f>[1]ODBC!$A995</f>
        <v>.177 "FF" Color Plex 4X8</v>
      </c>
      <c r="B995" s="29" t="str">
        <f>[1]ODBC!B995</f>
        <v>53130</v>
      </c>
      <c r="C995" s="30">
        <f>IFERROR(VLOOKUP($B995,[1]ODBC!$B:$H,2,FALSE),"")</f>
        <v>4.0629999999999997</v>
      </c>
      <c r="D995" s="30">
        <f>IFERROR(VLOOKUP($B995,[1]ODBC!$B:$H,3,FALSE),"")</f>
        <v>7.3140000000000001</v>
      </c>
      <c r="E995" s="30" t="str">
        <f>IFERROR(VLOOKUP($B995,[1]ODBC!$B:$H,4,FALSE),"")</f>
        <v>SQFT</v>
      </c>
      <c r="F995" s="31">
        <f>IFERROR(VLOOKUP($B995,[1]ODBC!$B:$H,5,FALSE),"")</f>
        <v>44.45</v>
      </c>
      <c r="G995" s="32">
        <f>[1]ODBC!G995</f>
        <v>0</v>
      </c>
      <c r="H995" s="33">
        <f>SUM([1]ODBC!H995)</f>
        <v>45853</v>
      </c>
      <c r="I995" s="41" t="str">
        <f>'Vinyl cutting'!$B$2</f>
        <v>J36938</v>
      </c>
      <c r="J995" s="42">
        <f ca="1">(SUMIF('Freeform time and material'!$B$17:$B$30,B995,'Freeform time and material'!$G$17:$G$30)) +
(SUMIF('Vinyl cutting'!$B$17:$B$30,B995,'Vinyl cutting'!$G$17:$G$30)) +
(SUMIF('Vinyl cutting (2)'!$B$17:$B$30,B995,'Vinyl cutting (2)'!$G$17:$G$30)) +
(SUMIF('Apply vinyl graphics'!$B$17:$B$30,B995,'Apply vinyl graphics'!$G$17:$G$30)) +
(SUMIF('Apply vinyl graphics (2)'!$B$17:$B$30,B995,'Apply vinyl graphics (2)'!$G$17:$G$30)) +
(SUMIF('Alum pan sign'!$B$17:$B$30,B995,'Alum pan sign'!$G$17:$G$30)) +
(SUMIF('Alum pan sign (2)'!$B$17:$B$30,B995,'Alum pan sign (2)'!$G$17:$G$30)) +
(SUMIF('Economy pan sign'!$B$17:$B$30,B995,'Economy pan sign'!$G$17:$G$30)) +
(SUMIF('Post and panel sign'!$B$17:$B$30,B995,'Post and panel sign'!$G$17:$G$30)) +
(SUMIF('Post and panel sign (2)'!$B$17:$B$30,B995,'Post and panel sign (2)'!$G$17:$G$30)) +
(SUMIF('Flat panels only'!$B$17:$B$30,B995,'Flat panels only'!$G$17:$G$30)) +
(SUMIF('Flat panels only (2)'!$B$17:$B$30,B995,'Flat panels only (2)'!$G$17:$G$30)) +
(SUMIF('Routed panel shapes'!$B$18:$B$31,B995,'Routed panel shapes'!$G$18:$G$31)) +
(SUMIF('Routed panel shapes (2)'!$B$18:$B$31,B995,'Routed panel shapes (2)'!$G$18:$G$31)) +
(SUMIF('Routed face only'!$B$17:$B$30,B995,'Routed face only'!$G$17:$G$30)) +
(SUMIF('Routed face only (2)'!$B$17:$B$30,B995,'Routed face only (2)'!$G$17:$G$30)) +
(SUMIF('Routed alum faces letters'!$B$17:$B$30,B995,'Routed alum faces letters'!$G$17:$G$30)) +
(SUMIF('Routed alum faces letters (2)'!$B$17:$B$30,B995,'Routed alum faces letters (2)'!$G$17:$G$30)) +
(SUMIF('Routed push through acrylic'!$B$17:$B$30,B995,'Routed push through acrylic'!$G$17:$G$30)) +
(SUMIF('Routed push through acrylic (2)'!$B$17:$B$30,B995,'Routed push through acrylic (2)'!$G$17:$G$30)) +
(SUMIF('Sf routed cabinet'!$B$17:$B$30,B995,'Sf routed cabinet'!$G$17:$G$30)) +
(SUMIF('Sf routed cabinet (2)'!$B$17:$B$30,B995,'Sf routed cabinet (2)'!$G$17:$G$30)) +
(SUMIF('Df routed cabinet'!$B$17:$B$30,B995,'Df routed cabinet'!$G$17:$G$30)) +
(SUMIF('Df routed cabinet (2)'!$B$17:$B$30,B995,'Df routed cabinet (2)'!$G$17:$G$30)) +
(SUMIF('Sf acrylic cabinet'!$B$17:$B$30,B995,'Sf acrylic cabinet'!$G$17:$G$30)) +
(SUMIF('Sf acrylic cabinet (2)'!$B$17:$B$30,B995,'Sf acrylic cabinet (2)'!$G$17:$G$30)) +
(SUMIF('Economy Sf acrylic'!$B$17:$B$30,B995,'Economy Sf acrylic'!$G$17:$G$30)) +
(SUMIF('Df acrylic cabinet'!$B$17:$B$30,B995,'Df acrylic cabinet'!$G$17:$G$30)) +
(SUMIF('Df acrylic cabinet (2)'!$B$17:$B$30,B995,'Df acrylic cabinet (2)'!$G$17:$G$30)) +
(SUMIF('Sf flex cabinet'!$B$17:$B$30,B995,'Sf flex cabinet'!$G$17:$G$30)) +
(SUMIF('Sf flex cabinet (2)'!$B$17:$B$30,B995,'Sf flex cabinet (2)'!$G$17:$G$30)) +
(SUMIF('Df flex cabinet'!$B$17:$B$36,B995,'Df flex cabinet'!$G$17:$G$36)) +
(SUMIF('Df flex cabinet (2)'!$B$17:$B$36,B995,'Df flex cabinet (2)'!$G$17:$G$36)) +
(SUMIF('Pole cover'!$B$17:$B$30,B995,'Pole cover'!$G$17:$G$30)) +
(SUMIF('Pole cover (2)'!$B$17:$B$30,B995,'Pole cover (2)'!$G$17:$G$30)) +
(SUMIF('Structural Steel Fab'!$B$17:$B$29,B995,'Structural Steel Fab'!$G$17:$G$29)) +
(SUMIF(Reveal!$B$17:$B$30,B995,Reveal!$G$17:$G$30)) +
(SUMIF('Reveal (2)'!$B$17:$B$30,B995,'Reveal (2)'!$G$17:$G$30)) +
(SUMIF('Crown cove top'!$B$17:$B$30,B995,'Crown cove top'!$G$17:$G$30)) +
(SUMIF('EMC assembly'!$B$17:$B$30,B995,'EMC assembly'!$G$17:$G$30)) +
(SUMIF(Crating!$B$17:$B$29,B995,Crating!$G$17:$G$29)) +
(SUMIF('LED wiring'!$B$17:$B$30,B995,'LED wiring'!$G$17:$G$30)) +
(SUMIF('Changeable copy face'!$B$17:$B$30,B995,'Changeable copy face'!$G$17:$G$30)) +
(SUMIF('Flex face assembly'!$B$17:$B$30,B995,'Flex face assembly'!$G$17:$G$30)) +
(SUMIF('Routed face assembly'!$B$17:$B$30,B995,'Routed face assembly'!$G$17:$G$30)) +
(SUMIF('Paint calculation'!$B$17:$B$30,B995,'Paint calculation'!$G$17:$G$30)) +
(SUMIF('Trimcap letter face'!$B$17:$B$30,B995,'Trimcap letter face'!$G$17:$G$30)) +
(SUMIF('Trimcap letter face (2)'!$B$17:$B$30,B995,'Trimcap letter face (2)'!$G$17:$G$30)) +
(SUMIF('Channel letter fabrication'!$B$17:$B$30,B995,'Channel letter fabrication'!$G$17:$G$30)) +
(SUMIF('Channel letter fabrication (2)'!$B$17:$B$30,B995,'Channel letter fabrication (2)'!$G$17:$G$30))</f>
        <v>0</v>
      </c>
    </row>
    <row r="996" spans="1:10">
      <c r="A996" s="28" t="str">
        <f>[1]ODBC!$A996</f>
        <v>.177 "FF" Red 4 X 8 Plex</v>
      </c>
      <c r="B996" s="29" t="str">
        <f>[1]ODBC!B996</f>
        <v>53140</v>
      </c>
      <c r="C996" s="30">
        <f>IFERROR(VLOOKUP($B996,[1]ODBC!$B:$H,2,FALSE),"")</f>
        <v>4.0449999999999999</v>
      </c>
      <c r="D996" s="30">
        <f>IFERROR(VLOOKUP($B996,[1]ODBC!$B:$H,3,FALSE),"")</f>
        <v>7.282</v>
      </c>
      <c r="E996" s="30" t="str">
        <f>IFERROR(VLOOKUP($B996,[1]ODBC!$B:$H,4,FALSE),"")</f>
        <v>SQFT</v>
      </c>
      <c r="F996" s="31">
        <f>IFERROR(VLOOKUP($B996,[1]ODBC!$B:$H,5,FALSE),"")</f>
        <v>44.45</v>
      </c>
      <c r="G996" s="32">
        <f>[1]ODBC!G996</f>
        <v>0</v>
      </c>
      <c r="H996" s="33">
        <f>SUM([1]ODBC!H996)</f>
        <v>45667</v>
      </c>
      <c r="I996" s="41" t="str">
        <f>'Vinyl cutting'!$B$2</f>
        <v>J36938</v>
      </c>
      <c r="J996" s="42">
        <f ca="1">(SUMIF('Freeform time and material'!$B$17:$B$30,B996,'Freeform time and material'!$G$17:$G$30)) +
(SUMIF('Vinyl cutting'!$B$17:$B$30,B996,'Vinyl cutting'!$G$17:$G$30)) +
(SUMIF('Vinyl cutting (2)'!$B$17:$B$30,B996,'Vinyl cutting (2)'!$G$17:$G$30)) +
(SUMIF('Apply vinyl graphics'!$B$17:$B$30,B996,'Apply vinyl graphics'!$G$17:$G$30)) +
(SUMIF('Apply vinyl graphics (2)'!$B$17:$B$30,B996,'Apply vinyl graphics (2)'!$G$17:$G$30)) +
(SUMIF('Alum pan sign'!$B$17:$B$30,B996,'Alum pan sign'!$G$17:$G$30)) +
(SUMIF('Alum pan sign (2)'!$B$17:$B$30,B996,'Alum pan sign (2)'!$G$17:$G$30)) +
(SUMIF('Economy pan sign'!$B$17:$B$30,B996,'Economy pan sign'!$G$17:$G$30)) +
(SUMIF('Post and panel sign'!$B$17:$B$30,B996,'Post and panel sign'!$G$17:$G$30)) +
(SUMIF('Post and panel sign (2)'!$B$17:$B$30,B996,'Post and panel sign (2)'!$G$17:$G$30)) +
(SUMIF('Flat panels only'!$B$17:$B$30,B996,'Flat panels only'!$G$17:$G$30)) +
(SUMIF('Flat panels only (2)'!$B$17:$B$30,B996,'Flat panels only (2)'!$G$17:$G$30)) +
(SUMIF('Routed panel shapes'!$B$18:$B$31,B996,'Routed panel shapes'!$G$18:$G$31)) +
(SUMIF('Routed panel shapes (2)'!$B$18:$B$31,B996,'Routed panel shapes (2)'!$G$18:$G$31)) +
(SUMIF('Routed face only'!$B$17:$B$30,B996,'Routed face only'!$G$17:$G$30)) +
(SUMIF('Routed face only (2)'!$B$17:$B$30,B996,'Routed face only (2)'!$G$17:$G$30)) +
(SUMIF('Routed alum faces letters'!$B$17:$B$30,B996,'Routed alum faces letters'!$G$17:$G$30)) +
(SUMIF('Routed alum faces letters (2)'!$B$17:$B$30,B996,'Routed alum faces letters (2)'!$G$17:$G$30)) +
(SUMIF('Routed push through acrylic'!$B$17:$B$30,B996,'Routed push through acrylic'!$G$17:$G$30)) +
(SUMIF('Routed push through acrylic (2)'!$B$17:$B$30,B996,'Routed push through acrylic (2)'!$G$17:$G$30)) +
(SUMIF('Sf routed cabinet'!$B$17:$B$30,B996,'Sf routed cabinet'!$G$17:$G$30)) +
(SUMIF('Sf routed cabinet (2)'!$B$17:$B$30,B996,'Sf routed cabinet (2)'!$G$17:$G$30)) +
(SUMIF('Df routed cabinet'!$B$17:$B$30,B996,'Df routed cabinet'!$G$17:$G$30)) +
(SUMIF('Df routed cabinet (2)'!$B$17:$B$30,B996,'Df routed cabinet (2)'!$G$17:$G$30)) +
(SUMIF('Sf acrylic cabinet'!$B$17:$B$30,B996,'Sf acrylic cabinet'!$G$17:$G$30)) +
(SUMIF('Sf acrylic cabinet (2)'!$B$17:$B$30,B996,'Sf acrylic cabinet (2)'!$G$17:$G$30)) +
(SUMIF('Economy Sf acrylic'!$B$17:$B$30,B996,'Economy Sf acrylic'!$G$17:$G$30)) +
(SUMIF('Df acrylic cabinet'!$B$17:$B$30,B996,'Df acrylic cabinet'!$G$17:$G$30)) +
(SUMIF('Df acrylic cabinet (2)'!$B$17:$B$30,B996,'Df acrylic cabinet (2)'!$G$17:$G$30)) +
(SUMIF('Sf flex cabinet'!$B$17:$B$30,B996,'Sf flex cabinet'!$G$17:$G$30)) +
(SUMIF('Sf flex cabinet (2)'!$B$17:$B$30,B996,'Sf flex cabinet (2)'!$G$17:$G$30)) +
(SUMIF('Df flex cabinet'!$B$17:$B$36,B996,'Df flex cabinet'!$G$17:$G$36)) +
(SUMIF('Df flex cabinet (2)'!$B$17:$B$36,B996,'Df flex cabinet (2)'!$G$17:$G$36)) +
(SUMIF('Pole cover'!$B$17:$B$30,B996,'Pole cover'!$G$17:$G$30)) +
(SUMIF('Pole cover (2)'!$B$17:$B$30,B996,'Pole cover (2)'!$G$17:$G$30)) +
(SUMIF('Structural Steel Fab'!$B$17:$B$29,B996,'Structural Steel Fab'!$G$17:$G$29)) +
(SUMIF(Reveal!$B$17:$B$30,B996,Reveal!$G$17:$G$30)) +
(SUMIF('Reveal (2)'!$B$17:$B$30,B996,'Reveal (2)'!$G$17:$G$30)) +
(SUMIF('Crown cove top'!$B$17:$B$30,B996,'Crown cove top'!$G$17:$G$30)) +
(SUMIF('EMC assembly'!$B$17:$B$30,B996,'EMC assembly'!$G$17:$G$30)) +
(SUMIF(Crating!$B$17:$B$29,B996,Crating!$G$17:$G$29)) +
(SUMIF('LED wiring'!$B$17:$B$30,B996,'LED wiring'!$G$17:$G$30)) +
(SUMIF('Changeable copy face'!$B$17:$B$30,B996,'Changeable copy face'!$G$17:$G$30)) +
(SUMIF('Flex face assembly'!$B$17:$B$30,B996,'Flex face assembly'!$G$17:$G$30)) +
(SUMIF('Routed face assembly'!$B$17:$B$30,B996,'Routed face assembly'!$G$17:$G$30)) +
(SUMIF('Paint calculation'!$B$17:$B$30,B996,'Paint calculation'!$G$17:$G$30)) +
(SUMIF('Trimcap letter face'!$B$17:$B$30,B996,'Trimcap letter face'!$G$17:$G$30)) +
(SUMIF('Trimcap letter face (2)'!$B$17:$B$30,B996,'Trimcap letter face (2)'!$G$17:$G$30)) +
(SUMIF('Channel letter fabrication'!$B$17:$B$30,B996,'Channel letter fabrication'!$G$17:$G$30)) +
(SUMIF('Channel letter fabrication (2)'!$B$17:$B$30,B996,'Channel letter fabrication (2)'!$G$17:$G$30))</f>
        <v>0</v>
      </c>
    </row>
    <row r="997" spans="1:10">
      <c r="A997" s="28" t="str">
        <f>[1]ODBC!$A997</f>
        <v>.177 "FF" Red 6 X 8 Plex</v>
      </c>
      <c r="B997" s="29" t="str">
        <f>[1]ODBC!B997</f>
        <v>53142</v>
      </c>
      <c r="C997" s="30">
        <f>IFERROR(VLOOKUP($B997,[1]ODBC!$B:$H,2,FALSE),"")</f>
        <v>3.649</v>
      </c>
      <c r="D997" s="30">
        <f>IFERROR(VLOOKUP($B997,[1]ODBC!$B:$H,3,FALSE),"")</f>
        <v>6.569</v>
      </c>
      <c r="E997" s="30" t="str">
        <f>IFERROR(VLOOKUP($B997,[1]ODBC!$B:$H,4,FALSE),"")</f>
        <v>SQFT</v>
      </c>
      <c r="F997" s="31">
        <f>IFERROR(VLOOKUP($B997,[1]ODBC!$B:$H,5,FALSE),"")</f>
        <v>44.45</v>
      </c>
      <c r="G997" s="32">
        <f>[1]ODBC!G997</f>
        <v>0</v>
      </c>
      <c r="H997" s="33">
        <f>SUM([1]ODBC!H997)</f>
        <v>0</v>
      </c>
      <c r="I997" s="41" t="str">
        <f>'Vinyl cutting'!$B$2</f>
        <v>J36938</v>
      </c>
      <c r="J997" s="42">
        <f ca="1">(SUMIF('Freeform time and material'!$B$17:$B$30,B997,'Freeform time and material'!$G$17:$G$30)) +
(SUMIF('Vinyl cutting'!$B$17:$B$30,B997,'Vinyl cutting'!$G$17:$G$30)) +
(SUMIF('Vinyl cutting (2)'!$B$17:$B$30,B997,'Vinyl cutting (2)'!$G$17:$G$30)) +
(SUMIF('Apply vinyl graphics'!$B$17:$B$30,B997,'Apply vinyl graphics'!$G$17:$G$30)) +
(SUMIF('Apply vinyl graphics (2)'!$B$17:$B$30,B997,'Apply vinyl graphics (2)'!$G$17:$G$30)) +
(SUMIF('Alum pan sign'!$B$17:$B$30,B997,'Alum pan sign'!$G$17:$G$30)) +
(SUMIF('Alum pan sign (2)'!$B$17:$B$30,B997,'Alum pan sign (2)'!$G$17:$G$30)) +
(SUMIF('Economy pan sign'!$B$17:$B$30,B997,'Economy pan sign'!$G$17:$G$30)) +
(SUMIF('Post and panel sign'!$B$17:$B$30,B997,'Post and panel sign'!$G$17:$G$30)) +
(SUMIF('Post and panel sign (2)'!$B$17:$B$30,B997,'Post and panel sign (2)'!$G$17:$G$30)) +
(SUMIF('Flat panels only'!$B$17:$B$30,B997,'Flat panels only'!$G$17:$G$30)) +
(SUMIF('Flat panels only (2)'!$B$17:$B$30,B997,'Flat panels only (2)'!$G$17:$G$30)) +
(SUMIF('Routed panel shapes'!$B$18:$B$31,B997,'Routed panel shapes'!$G$18:$G$31)) +
(SUMIF('Routed panel shapes (2)'!$B$18:$B$31,B997,'Routed panel shapes (2)'!$G$18:$G$31)) +
(SUMIF('Routed face only'!$B$17:$B$30,B997,'Routed face only'!$G$17:$G$30)) +
(SUMIF('Routed face only (2)'!$B$17:$B$30,B997,'Routed face only (2)'!$G$17:$G$30)) +
(SUMIF('Routed alum faces letters'!$B$17:$B$30,B997,'Routed alum faces letters'!$G$17:$G$30)) +
(SUMIF('Routed alum faces letters (2)'!$B$17:$B$30,B997,'Routed alum faces letters (2)'!$G$17:$G$30)) +
(SUMIF('Routed push through acrylic'!$B$17:$B$30,B997,'Routed push through acrylic'!$G$17:$G$30)) +
(SUMIF('Routed push through acrylic (2)'!$B$17:$B$30,B997,'Routed push through acrylic (2)'!$G$17:$G$30)) +
(SUMIF('Sf routed cabinet'!$B$17:$B$30,B997,'Sf routed cabinet'!$G$17:$G$30)) +
(SUMIF('Sf routed cabinet (2)'!$B$17:$B$30,B997,'Sf routed cabinet (2)'!$G$17:$G$30)) +
(SUMIF('Df routed cabinet'!$B$17:$B$30,B997,'Df routed cabinet'!$G$17:$G$30)) +
(SUMIF('Df routed cabinet (2)'!$B$17:$B$30,B997,'Df routed cabinet (2)'!$G$17:$G$30)) +
(SUMIF('Sf acrylic cabinet'!$B$17:$B$30,B997,'Sf acrylic cabinet'!$G$17:$G$30)) +
(SUMIF('Sf acrylic cabinet (2)'!$B$17:$B$30,B997,'Sf acrylic cabinet (2)'!$G$17:$G$30)) +
(SUMIF('Economy Sf acrylic'!$B$17:$B$30,B997,'Economy Sf acrylic'!$G$17:$G$30)) +
(SUMIF('Df acrylic cabinet'!$B$17:$B$30,B997,'Df acrylic cabinet'!$G$17:$G$30)) +
(SUMIF('Df acrylic cabinet (2)'!$B$17:$B$30,B997,'Df acrylic cabinet (2)'!$G$17:$G$30)) +
(SUMIF('Sf flex cabinet'!$B$17:$B$30,B997,'Sf flex cabinet'!$G$17:$G$30)) +
(SUMIF('Sf flex cabinet (2)'!$B$17:$B$30,B997,'Sf flex cabinet (2)'!$G$17:$G$30)) +
(SUMIF('Df flex cabinet'!$B$17:$B$36,B997,'Df flex cabinet'!$G$17:$G$36)) +
(SUMIF('Df flex cabinet (2)'!$B$17:$B$36,B997,'Df flex cabinet (2)'!$G$17:$G$36)) +
(SUMIF('Pole cover'!$B$17:$B$30,B997,'Pole cover'!$G$17:$G$30)) +
(SUMIF('Pole cover (2)'!$B$17:$B$30,B997,'Pole cover (2)'!$G$17:$G$30)) +
(SUMIF('Structural Steel Fab'!$B$17:$B$29,B997,'Structural Steel Fab'!$G$17:$G$29)) +
(SUMIF(Reveal!$B$17:$B$30,B997,Reveal!$G$17:$G$30)) +
(SUMIF('Reveal (2)'!$B$17:$B$30,B997,'Reveal (2)'!$G$17:$G$30)) +
(SUMIF('Crown cove top'!$B$17:$B$30,B997,'Crown cove top'!$G$17:$G$30)) +
(SUMIF('EMC assembly'!$B$17:$B$30,B997,'EMC assembly'!$G$17:$G$30)) +
(SUMIF(Crating!$B$17:$B$29,B997,Crating!$G$17:$G$29)) +
(SUMIF('LED wiring'!$B$17:$B$30,B997,'LED wiring'!$G$17:$G$30)) +
(SUMIF('Changeable copy face'!$B$17:$B$30,B997,'Changeable copy face'!$G$17:$G$30)) +
(SUMIF('Flex face assembly'!$B$17:$B$30,B997,'Flex face assembly'!$G$17:$G$30)) +
(SUMIF('Routed face assembly'!$B$17:$B$30,B997,'Routed face assembly'!$G$17:$G$30)) +
(SUMIF('Paint calculation'!$B$17:$B$30,B997,'Paint calculation'!$G$17:$G$30)) +
(SUMIF('Trimcap letter face'!$B$17:$B$30,B997,'Trimcap letter face'!$G$17:$G$30)) +
(SUMIF('Trimcap letter face (2)'!$B$17:$B$30,B997,'Trimcap letter face (2)'!$G$17:$G$30)) +
(SUMIF('Channel letter fabrication'!$B$17:$B$30,B997,'Channel letter fabrication'!$G$17:$G$30)) +
(SUMIF('Channel letter fabrication (2)'!$B$17:$B$30,B997,'Channel letter fabrication (2)'!$G$17:$G$30))</f>
        <v>0</v>
      </c>
    </row>
    <row r="998" spans="1:10">
      <c r="A998" s="28" t="str">
        <f>[1]ODBC!$A998</f>
        <v>.118 Clr SG Poly 52" UV coated</v>
      </c>
      <c r="B998" s="29" t="str">
        <f>[1]ODBC!B998</f>
        <v>55000</v>
      </c>
      <c r="C998" s="30">
        <f>IFERROR(VLOOKUP($B998,[1]ODBC!$B:$H,2,FALSE),"")</f>
        <v>2.75</v>
      </c>
      <c r="D998" s="30">
        <f>IFERROR(VLOOKUP($B998,[1]ODBC!$B:$H,3,FALSE),"")</f>
        <v>4.95</v>
      </c>
      <c r="E998" s="30" t="str">
        <f>IFERROR(VLOOKUP($B998,[1]ODBC!$B:$H,4,FALSE),"")</f>
        <v>SQFT</v>
      </c>
      <c r="F998" s="31">
        <f>IFERROR(VLOOKUP($B998,[1]ODBC!$B:$H,5,FALSE),"")</f>
        <v>44.45</v>
      </c>
      <c r="G998" s="32">
        <f>[1]ODBC!G998</f>
        <v>0</v>
      </c>
      <c r="H998" s="33">
        <f>SUM([1]ODBC!H998)</f>
        <v>45156</v>
      </c>
      <c r="I998" s="41" t="str">
        <f>'Vinyl cutting'!$B$2</f>
        <v>J36938</v>
      </c>
      <c r="J998" s="42">
        <f ca="1">(SUMIF('Freeform time and material'!$B$17:$B$30,B998,'Freeform time and material'!$G$17:$G$30)) +
(SUMIF('Vinyl cutting'!$B$17:$B$30,B998,'Vinyl cutting'!$G$17:$G$30)) +
(SUMIF('Vinyl cutting (2)'!$B$17:$B$30,B998,'Vinyl cutting (2)'!$G$17:$G$30)) +
(SUMIF('Apply vinyl graphics'!$B$17:$B$30,B998,'Apply vinyl graphics'!$G$17:$G$30)) +
(SUMIF('Apply vinyl graphics (2)'!$B$17:$B$30,B998,'Apply vinyl graphics (2)'!$G$17:$G$30)) +
(SUMIF('Alum pan sign'!$B$17:$B$30,B998,'Alum pan sign'!$G$17:$G$30)) +
(SUMIF('Alum pan sign (2)'!$B$17:$B$30,B998,'Alum pan sign (2)'!$G$17:$G$30)) +
(SUMIF('Economy pan sign'!$B$17:$B$30,B998,'Economy pan sign'!$G$17:$G$30)) +
(SUMIF('Post and panel sign'!$B$17:$B$30,B998,'Post and panel sign'!$G$17:$G$30)) +
(SUMIF('Post and panel sign (2)'!$B$17:$B$30,B998,'Post and panel sign (2)'!$G$17:$G$30)) +
(SUMIF('Flat panels only'!$B$17:$B$30,B998,'Flat panels only'!$G$17:$G$30)) +
(SUMIF('Flat panels only (2)'!$B$17:$B$30,B998,'Flat panels only (2)'!$G$17:$G$30)) +
(SUMIF('Routed panel shapes'!$B$18:$B$31,B998,'Routed panel shapes'!$G$18:$G$31)) +
(SUMIF('Routed panel shapes (2)'!$B$18:$B$31,B998,'Routed panel shapes (2)'!$G$18:$G$31)) +
(SUMIF('Routed face only'!$B$17:$B$30,B998,'Routed face only'!$G$17:$G$30)) +
(SUMIF('Routed face only (2)'!$B$17:$B$30,B998,'Routed face only (2)'!$G$17:$G$30)) +
(SUMIF('Routed alum faces letters'!$B$17:$B$30,B998,'Routed alum faces letters'!$G$17:$G$30)) +
(SUMIF('Routed alum faces letters (2)'!$B$17:$B$30,B998,'Routed alum faces letters (2)'!$G$17:$G$30)) +
(SUMIF('Routed push through acrylic'!$B$17:$B$30,B998,'Routed push through acrylic'!$G$17:$G$30)) +
(SUMIF('Routed push through acrylic (2)'!$B$17:$B$30,B998,'Routed push through acrylic (2)'!$G$17:$G$30)) +
(SUMIF('Sf routed cabinet'!$B$17:$B$30,B998,'Sf routed cabinet'!$G$17:$G$30)) +
(SUMIF('Sf routed cabinet (2)'!$B$17:$B$30,B998,'Sf routed cabinet (2)'!$G$17:$G$30)) +
(SUMIF('Df routed cabinet'!$B$17:$B$30,B998,'Df routed cabinet'!$G$17:$G$30)) +
(SUMIF('Df routed cabinet (2)'!$B$17:$B$30,B998,'Df routed cabinet (2)'!$G$17:$G$30)) +
(SUMIF('Sf acrylic cabinet'!$B$17:$B$30,B998,'Sf acrylic cabinet'!$G$17:$G$30)) +
(SUMIF('Sf acrylic cabinet (2)'!$B$17:$B$30,B998,'Sf acrylic cabinet (2)'!$G$17:$G$30)) +
(SUMIF('Economy Sf acrylic'!$B$17:$B$30,B998,'Economy Sf acrylic'!$G$17:$G$30)) +
(SUMIF('Df acrylic cabinet'!$B$17:$B$30,B998,'Df acrylic cabinet'!$G$17:$G$30)) +
(SUMIF('Df acrylic cabinet (2)'!$B$17:$B$30,B998,'Df acrylic cabinet (2)'!$G$17:$G$30)) +
(SUMIF('Sf flex cabinet'!$B$17:$B$30,B998,'Sf flex cabinet'!$G$17:$G$30)) +
(SUMIF('Sf flex cabinet (2)'!$B$17:$B$30,B998,'Sf flex cabinet (2)'!$G$17:$G$30)) +
(SUMIF('Df flex cabinet'!$B$17:$B$36,B998,'Df flex cabinet'!$G$17:$G$36)) +
(SUMIF('Df flex cabinet (2)'!$B$17:$B$36,B998,'Df flex cabinet (2)'!$G$17:$G$36)) +
(SUMIF('Pole cover'!$B$17:$B$30,B998,'Pole cover'!$G$17:$G$30)) +
(SUMIF('Pole cover (2)'!$B$17:$B$30,B998,'Pole cover (2)'!$G$17:$G$30)) +
(SUMIF('Structural Steel Fab'!$B$17:$B$29,B998,'Structural Steel Fab'!$G$17:$G$29)) +
(SUMIF(Reveal!$B$17:$B$30,B998,Reveal!$G$17:$G$30)) +
(SUMIF('Reveal (2)'!$B$17:$B$30,B998,'Reveal (2)'!$G$17:$G$30)) +
(SUMIF('Crown cove top'!$B$17:$B$30,B998,'Crown cove top'!$G$17:$G$30)) +
(SUMIF('EMC assembly'!$B$17:$B$30,B998,'EMC assembly'!$G$17:$G$30)) +
(SUMIF(Crating!$B$17:$B$29,B998,Crating!$G$17:$G$29)) +
(SUMIF('LED wiring'!$B$17:$B$30,B998,'LED wiring'!$G$17:$G$30)) +
(SUMIF('Changeable copy face'!$B$17:$B$30,B998,'Changeable copy face'!$G$17:$G$30)) +
(SUMIF('Flex face assembly'!$B$17:$B$30,B998,'Flex face assembly'!$G$17:$G$30)) +
(SUMIF('Routed face assembly'!$B$17:$B$30,B998,'Routed face assembly'!$G$17:$G$30)) +
(SUMIF('Paint calculation'!$B$17:$B$30,B998,'Paint calculation'!$G$17:$G$30)) +
(SUMIF('Trimcap letter face'!$B$17:$B$30,B998,'Trimcap letter face'!$G$17:$G$30)) +
(SUMIF('Trimcap letter face (2)'!$B$17:$B$30,B998,'Trimcap letter face (2)'!$G$17:$G$30)) +
(SUMIF('Channel letter fabrication'!$B$17:$B$30,B998,'Channel letter fabrication'!$G$17:$G$30)) +
(SUMIF('Channel letter fabrication (2)'!$B$17:$B$30,B998,'Channel letter fabrication (2)'!$G$17:$G$30))</f>
        <v>0</v>
      </c>
    </row>
    <row r="999" spans="1:10">
      <c r="A999" s="28" t="str">
        <f>[1]ODBC!$A999</f>
        <v>.150 Clear SG Polycarb 52"</v>
      </c>
      <c r="B999" s="29" t="str">
        <f>[1]ODBC!B999</f>
        <v>55005</v>
      </c>
      <c r="C999" s="30">
        <f>IFERROR(VLOOKUP($B999,[1]ODBC!$B:$H,2,FALSE),"")</f>
        <v>3.48</v>
      </c>
      <c r="D999" s="30">
        <f>IFERROR(VLOOKUP($B999,[1]ODBC!$B:$H,3,FALSE),"")</f>
        <v>6.2649999999999997</v>
      </c>
      <c r="E999" s="30" t="str">
        <f>IFERROR(VLOOKUP($B999,[1]ODBC!$B:$H,4,FALSE),"")</f>
        <v>SQFT</v>
      </c>
      <c r="F999" s="31">
        <f>IFERROR(VLOOKUP($B999,[1]ODBC!$B:$H,5,FALSE),"")</f>
        <v>44.45</v>
      </c>
      <c r="G999" s="32">
        <f>[1]ODBC!G999</f>
        <v>0</v>
      </c>
      <c r="H999" s="33">
        <f>SUM([1]ODBC!H999)</f>
        <v>0</v>
      </c>
      <c r="I999" s="41" t="str">
        <f>'Vinyl cutting'!$B$2</f>
        <v>J36938</v>
      </c>
      <c r="J999" s="42">
        <f ca="1">(SUMIF('Freeform time and material'!$B$17:$B$30,B999,'Freeform time and material'!$G$17:$G$30)) +
(SUMIF('Vinyl cutting'!$B$17:$B$30,B999,'Vinyl cutting'!$G$17:$G$30)) +
(SUMIF('Vinyl cutting (2)'!$B$17:$B$30,B999,'Vinyl cutting (2)'!$G$17:$G$30)) +
(SUMIF('Apply vinyl graphics'!$B$17:$B$30,B999,'Apply vinyl graphics'!$G$17:$G$30)) +
(SUMIF('Apply vinyl graphics (2)'!$B$17:$B$30,B999,'Apply vinyl graphics (2)'!$G$17:$G$30)) +
(SUMIF('Alum pan sign'!$B$17:$B$30,B999,'Alum pan sign'!$G$17:$G$30)) +
(SUMIF('Alum pan sign (2)'!$B$17:$B$30,B999,'Alum pan sign (2)'!$G$17:$G$30)) +
(SUMIF('Economy pan sign'!$B$17:$B$30,B999,'Economy pan sign'!$G$17:$G$30)) +
(SUMIF('Post and panel sign'!$B$17:$B$30,B999,'Post and panel sign'!$G$17:$G$30)) +
(SUMIF('Post and panel sign (2)'!$B$17:$B$30,B999,'Post and panel sign (2)'!$G$17:$G$30)) +
(SUMIF('Flat panels only'!$B$17:$B$30,B999,'Flat panels only'!$G$17:$G$30)) +
(SUMIF('Flat panels only (2)'!$B$17:$B$30,B999,'Flat panels only (2)'!$G$17:$G$30)) +
(SUMIF('Routed panel shapes'!$B$18:$B$31,B999,'Routed panel shapes'!$G$18:$G$31)) +
(SUMIF('Routed panel shapes (2)'!$B$18:$B$31,B999,'Routed panel shapes (2)'!$G$18:$G$31)) +
(SUMIF('Routed face only'!$B$17:$B$30,B999,'Routed face only'!$G$17:$G$30)) +
(SUMIF('Routed face only (2)'!$B$17:$B$30,B999,'Routed face only (2)'!$G$17:$G$30)) +
(SUMIF('Routed alum faces letters'!$B$17:$B$30,B999,'Routed alum faces letters'!$G$17:$G$30)) +
(SUMIF('Routed alum faces letters (2)'!$B$17:$B$30,B999,'Routed alum faces letters (2)'!$G$17:$G$30)) +
(SUMIF('Routed push through acrylic'!$B$17:$B$30,B999,'Routed push through acrylic'!$G$17:$G$30)) +
(SUMIF('Routed push through acrylic (2)'!$B$17:$B$30,B999,'Routed push through acrylic (2)'!$G$17:$G$30)) +
(SUMIF('Sf routed cabinet'!$B$17:$B$30,B999,'Sf routed cabinet'!$G$17:$G$30)) +
(SUMIF('Sf routed cabinet (2)'!$B$17:$B$30,B999,'Sf routed cabinet (2)'!$G$17:$G$30)) +
(SUMIF('Df routed cabinet'!$B$17:$B$30,B999,'Df routed cabinet'!$G$17:$G$30)) +
(SUMIF('Df routed cabinet (2)'!$B$17:$B$30,B999,'Df routed cabinet (2)'!$G$17:$G$30)) +
(SUMIF('Sf acrylic cabinet'!$B$17:$B$30,B999,'Sf acrylic cabinet'!$G$17:$G$30)) +
(SUMIF('Sf acrylic cabinet (2)'!$B$17:$B$30,B999,'Sf acrylic cabinet (2)'!$G$17:$G$30)) +
(SUMIF('Economy Sf acrylic'!$B$17:$B$30,B999,'Economy Sf acrylic'!$G$17:$G$30)) +
(SUMIF('Df acrylic cabinet'!$B$17:$B$30,B999,'Df acrylic cabinet'!$G$17:$G$30)) +
(SUMIF('Df acrylic cabinet (2)'!$B$17:$B$30,B999,'Df acrylic cabinet (2)'!$G$17:$G$30)) +
(SUMIF('Sf flex cabinet'!$B$17:$B$30,B999,'Sf flex cabinet'!$G$17:$G$30)) +
(SUMIF('Sf flex cabinet (2)'!$B$17:$B$30,B999,'Sf flex cabinet (2)'!$G$17:$G$30)) +
(SUMIF('Df flex cabinet'!$B$17:$B$36,B999,'Df flex cabinet'!$G$17:$G$36)) +
(SUMIF('Df flex cabinet (2)'!$B$17:$B$36,B999,'Df flex cabinet (2)'!$G$17:$G$36)) +
(SUMIF('Pole cover'!$B$17:$B$30,B999,'Pole cover'!$G$17:$G$30)) +
(SUMIF('Pole cover (2)'!$B$17:$B$30,B999,'Pole cover (2)'!$G$17:$G$30)) +
(SUMIF('Structural Steel Fab'!$B$17:$B$29,B999,'Structural Steel Fab'!$G$17:$G$29)) +
(SUMIF(Reveal!$B$17:$B$30,B999,Reveal!$G$17:$G$30)) +
(SUMIF('Reveal (2)'!$B$17:$B$30,B999,'Reveal (2)'!$G$17:$G$30)) +
(SUMIF('Crown cove top'!$B$17:$B$30,B999,'Crown cove top'!$G$17:$G$30)) +
(SUMIF('EMC assembly'!$B$17:$B$30,B999,'EMC assembly'!$G$17:$G$30)) +
(SUMIF(Crating!$B$17:$B$29,B999,Crating!$G$17:$G$29)) +
(SUMIF('LED wiring'!$B$17:$B$30,B999,'LED wiring'!$G$17:$G$30)) +
(SUMIF('Changeable copy face'!$B$17:$B$30,B999,'Changeable copy face'!$G$17:$G$30)) +
(SUMIF('Flex face assembly'!$B$17:$B$30,B999,'Flex face assembly'!$G$17:$G$30)) +
(SUMIF('Routed face assembly'!$B$17:$B$30,B999,'Routed face assembly'!$G$17:$G$30)) +
(SUMIF('Paint calculation'!$B$17:$B$30,B999,'Paint calculation'!$G$17:$G$30)) +
(SUMIF('Trimcap letter face'!$B$17:$B$30,B999,'Trimcap letter face'!$G$17:$G$30)) +
(SUMIF('Trimcap letter face (2)'!$B$17:$B$30,B999,'Trimcap letter face (2)'!$G$17:$G$30)) +
(SUMIF('Channel letter fabrication'!$B$17:$B$30,B999,'Channel letter fabrication'!$G$17:$G$30)) +
(SUMIF('Channel letter fabrication (2)'!$B$17:$B$30,B999,'Channel letter fabrication (2)'!$G$17:$G$30))</f>
        <v>0</v>
      </c>
    </row>
    <row r="1000" spans="1:10">
      <c r="A1000" s="28" t="str">
        <f>[1]ODBC!$A1000</f>
        <v>.177 Clr SG Poly 52" UV coated</v>
      </c>
      <c r="B1000" s="29" t="str">
        <f>[1]ODBC!B1000</f>
        <v>55010</v>
      </c>
      <c r="C1000" s="30">
        <f>IFERROR(VLOOKUP($B1000,[1]ODBC!$B:$H,2,FALSE),"")</f>
        <v>3.6619999999999999</v>
      </c>
      <c r="D1000" s="30">
        <f>IFERROR(VLOOKUP($B1000,[1]ODBC!$B:$H,3,FALSE),"")</f>
        <v>6.5919999999999996</v>
      </c>
      <c r="E1000" s="30" t="str">
        <f>IFERROR(VLOOKUP($B1000,[1]ODBC!$B:$H,4,FALSE),"")</f>
        <v>SQFT</v>
      </c>
      <c r="F1000" s="31">
        <f>IFERROR(VLOOKUP($B1000,[1]ODBC!$B:$H,5,FALSE),"")</f>
        <v>44.45</v>
      </c>
      <c r="G1000" s="32">
        <f>[1]ODBC!G1000</f>
        <v>0</v>
      </c>
      <c r="H1000" s="33">
        <f>SUM([1]ODBC!H1000)</f>
        <v>45936</v>
      </c>
      <c r="I1000" s="41" t="str">
        <f>'Vinyl cutting'!$B$2</f>
        <v>J36938</v>
      </c>
      <c r="J1000" s="42">
        <f ca="1">(SUMIF('Freeform time and material'!$B$17:$B$30,B1000,'Freeform time and material'!$G$17:$G$30)) +
(SUMIF('Vinyl cutting'!$B$17:$B$30,B1000,'Vinyl cutting'!$G$17:$G$30)) +
(SUMIF('Vinyl cutting (2)'!$B$17:$B$30,B1000,'Vinyl cutting (2)'!$G$17:$G$30)) +
(SUMIF('Apply vinyl graphics'!$B$17:$B$30,B1000,'Apply vinyl graphics'!$G$17:$G$30)) +
(SUMIF('Apply vinyl graphics (2)'!$B$17:$B$30,B1000,'Apply vinyl graphics (2)'!$G$17:$G$30)) +
(SUMIF('Alum pan sign'!$B$17:$B$30,B1000,'Alum pan sign'!$G$17:$G$30)) +
(SUMIF('Alum pan sign (2)'!$B$17:$B$30,B1000,'Alum pan sign (2)'!$G$17:$G$30)) +
(SUMIF('Economy pan sign'!$B$17:$B$30,B1000,'Economy pan sign'!$G$17:$G$30)) +
(SUMIF('Post and panel sign'!$B$17:$B$30,B1000,'Post and panel sign'!$G$17:$G$30)) +
(SUMIF('Post and panel sign (2)'!$B$17:$B$30,B1000,'Post and panel sign (2)'!$G$17:$G$30)) +
(SUMIF('Flat panels only'!$B$17:$B$30,B1000,'Flat panels only'!$G$17:$G$30)) +
(SUMIF('Flat panels only (2)'!$B$17:$B$30,B1000,'Flat panels only (2)'!$G$17:$G$30)) +
(SUMIF('Routed panel shapes'!$B$18:$B$31,B1000,'Routed panel shapes'!$G$18:$G$31)) +
(SUMIF('Routed panel shapes (2)'!$B$18:$B$31,B1000,'Routed panel shapes (2)'!$G$18:$G$31)) +
(SUMIF('Routed face only'!$B$17:$B$30,B1000,'Routed face only'!$G$17:$G$30)) +
(SUMIF('Routed face only (2)'!$B$17:$B$30,B1000,'Routed face only (2)'!$G$17:$G$30)) +
(SUMIF('Routed alum faces letters'!$B$17:$B$30,B1000,'Routed alum faces letters'!$G$17:$G$30)) +
(SUMIF('Routed alum faces letters (2)'!$B$17:$B$30,B1000,'Routed alum faces letters (2)'!$G$17:$G$30)) +
(SUMIF('Routed push through acrylic'!$B$17:$B$30,B1000,'Routed push through acrylic'!$G$17:$G$30)) +
(SUMIF('Routed push through acrylic (2)'!$B$17:$B$30,B1000,'Routed push through acrylic (2)'!$G$17:$G$30)) +
(SUMIF('Sf routed cabinet'!$B$17:$B$30,B1000,'Sf routed cabinet'!$G$17:$G$30)) +
(SUMIF('Sf routed cabinet (2)'!$B$17:$B$30,B1000,'Sf routed cabinet (2)'!$G$17:$G$30)) +
(SUMIF('Df routed cabinet'!$B$17:$B$30,B1000,'Df routed cabinet'!$G$17:$G$30)) +
(SUMIF('Df routed cabinet (2)'!$B$17:$B$30,B1000,'Df routed cabinet (2)'!$G$17:$G$30)) +
(SUMIF('Sf acrylic cabinet'!$B$17:$B$30,B1000,'Sf acrylic cabinet'!$G$17:$G$30)) +
(SUMIF('Sf acrylic cabinet (2)'!$B$17:$B$30,B1000,'Sf acrylic cabinet (2)'!$G$17:$G$30)) +
(SUMIF('Economy Sf acrylic'!$B$17:$B$30,B1000,'Economy Sf acrylic'!$G$17:$G$30)) +
(SUMIF('Df acrylic cabinet'!$B$17:$B$30,B1000,'Df acrylic cabinet'!$G$17:$G$30)) +
(SUMIF('Df acrylic cabinet (2)'!$B$17:$B$30,B1000,'Df acrylic cabinet (2)'!$G$17:$G$30)) +
(SUMIF('Sf flex cabinet'!$B$17:$B$30,B1000,'Sf flex cabinet'!$G$17:$G$30)) +
(SUMIF('Sf flex cabinet (2)'!$B$17:$B$30,B1000,'Sf flex cabinet (2)'!$G$17:$G$30)) +
(SUMIF('Df flex cabinet'!$B$17:$B$36,B1000,'Df flex cabinet'!$G$17:$G$36)) +
(SUMIF('Df flex cabinet (2)'!$B$17:$B$36,B1000,'Df flex cabinet (2)'!$G$17:$G$36)) +
(SUMIF('Pole cover'!$B$17:$B$30,B1000,'Pole cover'!$G$17:$G$30)) +
(SUMIF('Pole cover (2)'!$B$17:$B$30,B1000,'Pole cover (2)'!$G$17:$G$30)) +
(SUMIF('Structural Steel Fab'!$B$17:$B$29,B1000,'Structural Steel Fab'!$G$17:$G$29)) +
(SUMIF(Reveal!$B$17:$B$30,B1000,Reveal!$G$17:$G$30)) +
(SUMIF('Reveal (2)'!$B$17:$B$30,B1000,'Reveal (2)'!$G$17:$G$30)) +
(SUMIF('Crown cove top'!$B$17:$B$30,B1000,'Crown cove top'!$G$17:$G$30)) +
(SUMIF('EMC assembly'!$B$17:$B$30,B1000,'EMC assembly'!$G$17:$G$30)) +
(SUMIF(Crating!$B$17:$B$29,B1000,Crating!$G$17:$G$29)) +
(SUMIF('LED wiring'!$B$17:$B$30,B1000,'LED wiring'!$G$17:$G$30)) +
(SUMIF('Changeable copy face'!$B$17:$B$30,B1000,'Changeable copy face'!$G$17:$G$30)) +
(SUMIF('Flex face assembly'!$B$17:$B$30,B1000,'Flex face assembly'!$G$17:$G$30)) +
(SUMIF('Routed face assembly'!$B$17:$B$30,B1000,'Routed face assembly'!$G$17:$G$30)) +
(SUMIF('Paint calculation'!$B$17:$B$30,B1000,'Paint calculation'!$G$17:$G$30)) +
(SUMIF('Trimcap letter face'!$B$17:$B$30,B1000,'Trimcap letter face'!$G$17:$G$30)) +
(SUMIF('Trimcap letter face (2)'!$B$17:$B$30,B1000,'Trimcap letter face (2)'!$G$17:$G$30)) +
(SUMIF('Channel letter fabrication'!$B$17:$B$30,B1000,'Channel letter fabrication'!$G$17:$G$30)) +
(SUMIF('Channel letter fabrication (2)'!$B$17:$B$30,B1000,'Channel letter fabrication (2)'!$G$17:$G$30))</f>
        <v>0</v>
      </c>
    </row>
    <row r="1001" spans="1:10">
      <c r="A1001" s="28" t="str">
        <f>[1]ODBC!$A1001</f>
        <v>.177 Clr SG Poly 48x120 UV coated</v>
      </c>
      <c r="B1001" s="29" t="str">
        <f>[1]ODBC!B1001</f>
        <v>55020</v>
      </c>
      <c r="C1001" s="30">
        <f>IFERROR(VLOOKUP($B1001,[1]ODBC!$B:$H,2,FALSE),"")</f>
        <v>4.4630000000000001</v>
      </c>
      <c r="D1001" s="30">
        <f>IFERROR(VLOOKUP($B1001,[1]ODBC!$B:$H,3,FALSE),"")</f>
        <v>8.0340000000000007</v>
      </c>
      <c r="E1001" s="30" t="str">
        <f>IFERROR(VLOOKUP($B1001,[1]ODBC!$B:$H,4,FALSE),"")</f>
        <v>SQFT</v>
      </c>
      <c r="F1001" s="31">
        <f>IFERROR(VLOOKUP($B1001,[1]ODBC!$B:$H,5,FALSE),"")</f>
        <v>44.45</v>
      </c>
      <c r="G1001" s="32">
        <f>[1]ODBC!G1001</f>
        <v>0</v>
      </c>
      <c r="H1001" s="33">
        <f>SUM([1]ODBC!H1001)</f>
        <v>45503</v>
      </c>
      <c r="I1001" s="41" t="str">
        <f>'Vinyl cutting'!$B$2</f>
        <v>J36938</v>
      </c>
      <c r="J1001" s="42">
        <f ca="1">(SUMIF('Freeform time and material'!$B$17:$B$30,B1001,'Freeform time and material'!$G$17:$G$30)) +
(SUMIF('Vinyl cutting'!$B$17:$B$30,B1001,'Vinyl cutting'!$G$17:$G$30)) +
(SUMIF('Vinyl cutting (2)'!$B$17:$B$30,B1001,'Vinyl cutting (2)'!$G$17:$G$30)) +
(SUMIF('Apply vinyl graphics'!$B$17:$B$30,B1001,'Apply vinyl graphics'!$G$17:$G$30)) +
(SUMIF('Apply vinyl graphics (2)'!$B$17:$B$30,B1001,'Apply vinyl graphics (2)'!$G$17:$G$30)) +
(SUMIF('Alum pan sign'!$B$17:$B$30,B1001,'Alum pan sign'!$G$17:$G$30)) +
(SUMIF('Alum pan sign (2)'!$B$17:$B$30,B1001,'Alum pan sign (2)'!$G$17:$G$30)) +
(SUMIF('Economy pan sign'!$B$17:$B$30,B1001,'Economy pan sign'!$G$17:$G$30)) +
(SUMIF('Post and panel sign'!$B$17:$B$30,B1001,'Post and panel sign'!$G$17:$G$30)) +
(SUMIF('Post and panel sign (2)'!$B$17:$B$30,B1001,'Post and panel sign (2)'!$G$17:$G$30)) +
(SUMIF('Flat panels only'!$B$17:$B$30,B1001,'Flat panels only'!$G$17:$G$30)) +
(SUMIF('Flat panels only (2)'!$B$17:$B$30,B1001,'Flat panels only (2)'!$G$17:$G$30)) +
(SUMIF('Routed panel shapes'!$B$18:$B$31,B1001,'Routed panel shapes'!$G$18:$G$31)) +
(SUMIF('Routed panel shapes (2)'!$B$18:$B$31,B1001,'Routed panel shapes (2)'!$G$18:$G$31)) +
(SUMIF('Routed face only'!$B$17:$B$30,B1001,'Routed face only'!$G$17:$G$30)) +
(SUMIF('Routed face only (2)'!$B$17:$B$30,B1001,'Routed face only (2)'!$G$17:$G$30)) +
(SUMIF('Routed alum faces letters'!$B$17:$B$30,B1001,'Routed alum faces letters'!$G$17:$G$30)) +
(SUMIF('Routed alum faces letters (2)'!$B$17:$B$30,B1001,'Routed alum faces letters (2)'!$G$17:$G$30)) +
(SUMIF('Routed push through acrylic'!$B$17:$B$30,B1001,'Routed push through acrylic'!$G$17:$G$30)) +
(SUMIF('Routed push through acrylic (2)'!$B$17:$B$30,B1001,'Routed push through acrylic (2)'!$G$17:$G$30)) +
(SUMIF('Sf routed cabinet'!$B$17:$B$30,B1001,'Sf routed cabinet'!$G$17:$G$30)) +
(SUMIF('Sf routed cabinet (2)'!$B$17:$B$30,B1001,'Sf routed cabinet (2)'!$G$17:$G$30)) +
(SUMIF('Df routed cabinet'!$B$17:$B$30,B1001,'Df routed cabinet'!$G$17:$G$30)) +
(SUMIF('Df routed cabinet (2)'!$B$17:$B$30,B1001,'Df routed cabinet (2)'!$G$17:$G$30)) +
(SUMIF('Sf acrylic cabinet'!$B$17:$B$30,B1001,'Sf acrylic cabinet'!$G$17:$G$30)) +
(SUMIF('Sf acrylic cabinet (2)'!$B$17:$B$30,B1001,'Sf acrylic cabinet (2)'!$G$17:$G$30)) +
(SUMIF('Economy Sf acrylic'!$B$17:$B$30,B1001,'Economy Sf acrylic'!$G$17:$G$30)) +
(SUMIF('Df acrylic cabinet'!$B$17:$B$30,B1001,'Df acrylic cabinet'!$G$17:$G$30)) +
(SUMIF('Df acrylic cabinet (2)'!$B$17:$B$30,B1001,'Df acrylic cabinet (2)'!$G$17:$G$30)) +
(SUMIF('Sf flex cabinet'!$B$17:$B$30,B1001,'Sf flex cabinet'!$G$17:$G$30)) +
(SUMIF('Sf flex cabinet (2)'!$B$17:$B$30,B1001,'Sf flex cabinet (2)'!$G$17:$G$30)) +
(SUMIF('Df flex cabinet'!$B$17:$B$36,B1001,'Df flex cabinet'!$G$17:$G$36)) +
(SUMIF('Df flex cabinet (2)'!$B$17:$B$36,B1001,'Df flex cabinet (2)'!$G$17:$G$36)) +
(SUMIF('Pole cover'!$B$17:$B$30,B1001,'Pole cover'!$G$17:$G$30)) +
(SUMIF('Pole cover (2)'!$B$17:$B$30,B1001,'Pole cover (2)'!$G$17:$G$30)) +
(SUMIF('Structural Steel Fab'!$B$17:$B$29,B1001,'Structural Steel Fab'!$G$17:$G$29)) +
(SUMIF(Reveal!$B$17:$B$30,B1001,Reveal!$G$17:$G$30)) +
(SUMIF('Reveal (2)'!$B$17:$B$30,B1001,'Reveal (2)'!$G$17:$G$30)) +
(SUMIF('Crown cove top'!$B$17:$B$30,B1001,'Crown cove top'!$G$17:$G$30)) +
(SUMIF('EMC assembly'!$B$17:$B$30,B1001,'EMC assembly'!$G$17:$G$30)) +
(SUMIF(Crating!$B$17:$B$29,B1001,Crating!$G$17:$G$29)) +
(SUMIF('LED wiring'!$B$17:$B$30,B1001,'LED wiring'!$G$17:$G$30)) +
(SUMIF('Changeable copy face'!$B$17:$B$30,B1001,'Changeable copy face'!$G$17:$G$30)) +
(SUMIF('Flex face assembly'!$B$17:$B$30,B1001,'Flex face assembly'!$G$17:$G$30)) +
(SUMIF('Routed face assembly'!$B$17:$B$30,B1001,'Routed face assembly'!$G$17:$G$30)) +
(SUMIF('Paint calculation'!$B$17:$B$30,B1001,'Paint calculation'!$G$17:$G$30)) +
(SUMIF('Trimcap letter face'!$B$17:$B$30,B1001,'Trimcap letter face'!$G$17:$G$30)) +
(SUMIF('Trimcap letter face (2)'!$B$17:$B$30,B1001,'Trimcap letter face (2)'!$G$17:$G$30)) +
(SUMIF('Channel letter fabrication'!$B$17:$B$30,B1001,'Channel letter fabrication'!$G$17:$G$30)) +
(SUMIF('Channel letter fabrication (2)'!$B$17:$B$30,B1001,'Channel letter fabrication (2)'!$G$17:$G$30))</f>
        <v>0</v>
      </c>
    </row>
    <row r="1002" spans="1:10">
      <c r="A1002" s="28" t="str">
        <f>[1]ODBC!$A1002</f>
        <v>.150 White SG Polycarb 52"</v>
      </c>
      <c r="B1002" s="29" t="str">
        <f>[1]ODBC!B1002</f>
        <v>55030</v>
      </c>
      <c r="C1002" s="30">
        <f>IFERROR(VLOOKUP($B1002,[1]ODBC!$B:$H,2,FALSE),"")</f>
        <v>3.4830000000000001</v>
      </c>
      <c r="D1002" s="30">
        <f>IFERROR(VLOOKUP($B1002,[1]ODBC!$B:$H,3,FALSE),"")</f>
        <v>6.27</v>
      </c>
      <c r="E1002" s="30" t="str">
        <f>IFERROR(VLOOKUP($B1002,[1]ODBC!$B:$H,4,FALSE),"")</f>
        <v>SQFT</v>
      </c>
      <c r="F1002" s="31">
        <f>IFERROR(VLOOKUP($B1002,[1]ODBC!$B:$H,5,FALSE),"")</f>
        <v>44.45</v>
      </c>
      <c r="G1002" s="32">
        <f>[1]ODBC!G1002</f>
        <v>0</v>
      </c>
      <c r="H1002" s="33">
        <f>SUM([1]ODBC!H1002)</f>
        <v>45194</v>
      </c>
      <c r="I1002" s="41" t="str">
        <f>'Vinyl cutting'!$B$2</f>
        <v>J36938</v>
      </c>
      <c r="J1002" s="42">
        <f ca="1">(SUMIF('Freeform time and material'!$B$17:$B$30,B1002,'Freeform time and material'!$G$17:$G$30)) +
(SUMIF('Vinyl cutting'!$B$17:$B$30,B1002,'Vinyl cutting'!$G$17:$G$30)) +
(SUMIF('Vinyl cutting (2)'!$B$17:$B$30,B1002,'Vinyl cutting (2)'!$G$17:$G$30)) +
(SUMIF('Apply vinyl graphics'!$B$17:$B$30,B1002,'Apply vinyl graphics'!$G$17:$G$30)) +
(SUMIF('Apply vinyl graphics (2)'!$B$17:$B$30,B1002,'Apply vinyl graphics (2)'!$G$17:$G$30)) +
(SUMIF('Alum pan sign'!$B$17:$B$30,B1002,'Alum pan sign'!$G$17:$G$30)) +
(SUMIF('Alum pan sign (2)'!$B$17:$B$30,B1002,'Alum pan sign (2)'!$G$17:$G$30)) +
(SUMIF('Economy pan sign'!$B$17:$B$30,B1002,'Economy pan sign'!$G$17:$G$30)) +
(SUMIF('Post and panel sign'!$B$17:$B$30,B1002,'Post and panel sign'!$G$17:$G$30)) +
(SUMIF('Post and panel sign (2)'!$B$17:$B$30,B1002,'Post and panel sign (2)'!$G$17:$G$30)) +
(SUMIF('Flat panels only'!$B$17:$B$30,B1002,'Flat panels only'!$G$17:$G$30)) +
(SUMIF('Flat panels only (2)'!$B$17:$B$30,B1002,'Flat panels only (2)'!$G$17:$G$30)) +
(SUMIF('Routed panel shapes'!$B$18:$B$31,B1002,'Routed panel shapes'!$G$18:$G$31)) +
(SUMIF('Routed panel shapes (2)'!$B$18:$B$31,B1002,'Routed panel shapes (2)'!$G$18:$G$31)) +
(SUMIF('Routed face only'!$B$17:$B$30,B1002,'Routed face only'!$G$17:$G$30)) +
(SUMIF('Routed face only (2)'!$B$17:$B$30,B1002,'Routed face only (2)'!$G$17:$G$30)) +
(SUMIF('Routed alum faces letters'!$B$17:$B$30,B1002,'Routed alum faces letters'!$G$17:$G$30)) +
(SUMIF('Routed alum faces letters (2)'!$B$17:$B$30,B1002,'Routed alum faces letters (2)'!$G$17:$G$30)) +
(SUMIF('Routed push through acrylic'!$B$17:$B$30,B1002,'Routed push through acrylic'!$G$17:$G$30)) +
(SUMIF('Routed push through acrylic (2)'!$B$17:$B$30,B1002,'Routed push through acrylic (2)'!$G$17:$G$30)) +
(SUMIF('Sf routed cabinet'!$B$17:$B$30,B1002,'Sf routed cabinet'!$G$17:$G$30)) +
(SUMIF('Sf routed cabinet (2)'!$B$17:$B$30,B1002,'Sf routed cabinet (2)'!$G$17:$G$30)) +
(SUMIF('Df routed cabinet'!$B$17:$B$30,B1002,'Df routed cabinet'!$G$17:$G$30)) +
(SUMIF('Df routed cabinet (2)'!$B$17:$B$30,B1002,'Df routed cabinet (2)'!$G$17:$G$30)) +
(SUMIF('Sf acrylic cabinet'!$B$17:$B$30,B1002,'Sf acrylic cabinet'!$G$17:$G$30)) +
(SUMIF('Sf acrylic cabinet (2)'!$B$17:$B$30,B1002,'Sf acrylic cabinet (2)'!$G$17:$G$30)) +
(SUMIF('Economy Sf acrylic'!$B$17:$B$30,B1002,'Economy Sf acrylic'!$G$17:$G$30)) +
(SUMIF('Df acrylic cabinet'!$B$17:$B$30,B1002,'Df acrylic cabinet'!$G$17:$G$30)) +
(SUMIF('Df acrylic cabinet (2)'!$B$17:$B$30,B1002,'Df acrylic cabinet (2)'!$G$17:$G$30)) +
(SUMIF('Sf flex cabinet'!$B$17:$B$30,B1002,'Sf flex cabinet'!$G$17:$G$30)) +
(SUMIF('Sf flex cabinet (2)'!$B$17:$B$30,B1002,'Sf flex cabinet (2)'!$G$17:$G$30)) +
(SUMIF('Df flex cabinet'!$B$17:$B$36,B1002,'Df flex cabinet'!$G$17:$G$36)) +
(SUMIF('Df flex cabinet (2)'!$B$17:$B$36,B1002,'Df flex cabinet (2)'!$G$17:$G$36)) +
(SUMIF('Pole cover'!$B$17:$B$30,B1002,'Pole cover'!$G$17:$G$30)) +
(SUMIF('Pole cover (2)'!$B$17:$B$30,B1002,'Pole cover (2)'!$G$17:$G$30)) +
(SUMIF('Structural Steel Fab'!$B$17:$B$29,B1002,'Structural Steel Fab'!$G$17:$G$29)) +
(SUMIF(Reveal!$B$17:$B$30,B1002,Reveal!$G$17:$G$30)) +
(SUMIF('Reveal (2)'!$B$17:$B$30,B1002,'Reveal (2)'!$G$17:$G$30)) +
(SUMIF('Crown cove top'!$B$17:$B$30,B1002,'Crown cove top'!$G$17:$G$30)) +
(SUMIF('EMC assembly'!$B$17:$B$30,B1002,'EMC assembly'!$G$17:$G$30)) +
(SUMIF(Crating!$B$17:$B$29,B1002,Crating!$G$17:$G$29)) +
(SUMIF('LED wiring'!$B$17:$B$30,B1002,'LED wiring'!$G$17:$G$30)) +
(SUMIF('Changeable copy face'!$B$17:$B$30,B1002,'Changeable copy face'!$G$17:$G$30)) +
(SUMIF('Flex face assembly'!$B$17:$B$30,B1002,'Flex face assembly'!$G$17:$G$30)) +
(SUMIF('Routed face assembly'!$B$17:$B$30,B1002,'Routed face assembly'!$G$17:$G$30)) +
(SUMIF('Paint calculation'!$B$17:$B$30,B1002,'Paint calculation'!$G$17:$G$30)) +
(SUMIF('Trimcap letter face'!$B$17:$B$30,B1002,'Trimcap letter face'!$G$17:$G$30)) +
(SUMIF('Trimcap letter face (2)'!$B$17:$B$30,B1002,'Trimcap letter face (2)'!$G$17:$G$30)) +
(SUMIF('Channel letter fabrication'!$B$17:$B$30,B1002,'Channel letter fabrication'!$G$17:$G$30)) +
(SUMIF('Channel letter fabrication (2)'!$B$17:$B$30,B1002,'Channel letter fabrication (2)'!$G$17:$G$30))</f>
        <v>0</v>
      </c>
    </row>
    <row r="1003" spans="1:10">
      <c r="A1003" s="28" t="str">
        <f>[1]ODBC!$A1003</f>
        <v>.177 Wh SG Poly 52" UV coated</v>
      </c>
      <c r="B1003" s="29" t="str">
        <f>[1]ODBC!B1003</f>
        <v>55040</v>
      </c>
      <c r="C1003" s="30">
        <f>IFERROR(VLOOKUP($B1003,[1]ODBC!$B:$H,2,FALSE),"")</f>
        <v>3.1749999999999998</v>
      </c>
      <c r="D1003" s="30">
        <f>IFERROR(VLOOKUP($B1003,[1]ODBC!$B:$H,3,FALSE),"")</f>
        <v>5.7160000000000002</v>
      </c>
      <c r="E1003" s="30" t="str">
        <f>IFERROR(VLOOKUP($B1003,[1]ODBC!$B:$H,4,FALSE),"")</f>
        <v>SQFT</v>
      </c>
      <c r="F1003" s="31">
        <f>IFERROR(VLOOKUP($B1003,[1]ODBC!$B:$H,5,FALSE),"")</f>
        <v>44.45</v>
      </c>
      <c r="G1003" s="32">
        <f>[1]ODBC!G1003</f>
        <v>0</v>
      </c>
      <c r="H1003" s="33">
        <f>SUM([1]ODBC!H1003)</f>
        <v>46062</v>
      </c>
      <c r="I1003" s="41" t="str">
        <f>'Vinyl cutting'!$B$2</f>
        <v>J36938</v>
      </c>
      <c r="J1003" s="42">
        <f ca="1">(SUMIF('Freeform time and material'!$B$17:$B$30,B1003,'Freeform time and material'!$G$17:$G$30)) +
(SUMIF('Vinyl cutting'!$B$17:$B$30,B1003,'Vinyl cutting'!$G$17:$G$30)) +
(SUMIF('Vinyl cutting (2)'!$B$17:$B$30,B1003,'Vinyl cutting (2)'!$G$17:$G$30)) +
(SUMIF('Apply vinyl graphics'!$B$17:$B$30,B1003,'Apply vinyl graphics'!$G$17:$G$30)) +
(SUMIF('Apply vinyl graphics (2)'!$B$17:$B$30,B1003,'Apply vinyl graphics (2)'!$G$17:$G$30)) +
(SUMIF('Alum pan sign'!$B$17:$B$30,B1003,'Alum pan sign'!$G$17:$G$30)) +
(SUMIF('Alum pan sign (2)'!$B$17:$B$30,B1003,'Alum pan sign (2)'!$G$17:$G$30)) +
(SUMIF('Economy pan sign'!$B$17:$B$30,B1003,'Economy pan sign'!$G$17:$G$30)) +
(SUMIF('Post and panel sign'!$B$17:$B$30,B1003,'Post and panel sign'!$G$17:$G$30)) +
(SUMIF('Post and panel sign (2)'!$B$17:$B$30,B1003,'Post and panel sign (2)'!$G$17:$G$30)) +
(SUMIF('Flat panels only'!$B$17:$B$30,B1003,'Flat panels only'!$G$17:$G$30)) +
(SUMIF('Flat panels only (2)'!$B$17:$B$30,B1003,'Flat panels only (2)'!$G$17:$G$30)) +
(SUMIF('Routed panel shapes'!$B$18:$B$31,B1003,'Routed panel shapes'!$G$18:$G$31)) +
(SUMIF('Routed panel shapes (2)'!$B$18:$B$31,B1003,'Routed panel shapes (2)'!$G$18:$G$31)) +
(SUMIF('Routed face only'!$B$17:$B$30,B1003,'Routed face only'!$G$17:$G$30)) +
(SUMIF('Routed face only (2)'!$B$17:$B$30,B1003,'Routed face only (2)'!$G$17:$G$30)) +
(SUMIF('Routed alum faces letters'!$B$17:$B$30,B1003,'Routed alum faces letters'!$G$17:$G$30)) +
(SUMIF('Routed alum faces letters (2)'!$B$17:$B$30,B1003,'Routed alum faces letters (2)'!$G$17:$G$30)) +
(SUMIF('Routed push through acrylic'!$B$17:$B$30,B1003,'Routed push through acrylic'!$G$17:$G$30)) +
(SUMIF('Routed push through acrylic (2)'!$B$17:$B$30,B1003,'Routed push through acrylic (2)'!$G$17:$G$30)) +
(SUMIF('Sf routed cabinet'!$B$17:$B$30,B1003,'Sf routed cabinet'!$G$17:$G$30)) +
(SUMIF('Sf routed cabinet (2)'!$B$17:$B$30,B1003,'Sf routed cabinet (2)'!$G$17:$G$30)) +
(SUMIF('Df routed cabinet'!$B$17:$B$30,B1003,'Df routed cabinet'!$G$17:$G$30)) +
(SUMIF('Df routed cabinet (2)'!$B$17:$B$30,B1003,'Df routed cabinet (2)'!$G$17:$G$30)) +
(SUMIF('Sf acrylic cabinet'!$B$17:$B$30,B1003,'Sf acrylic cabinet'!$G$17:$G$30)) +
(SUMIF('Sf acrylic cabinet (2)'!$B$17:$B$30,B1003,'Sf acrylic cabinet (2)'!$G$17:$G$30)) +
(SUMIF('Economy Sf acrylic'!$B$17:$B$30,B1003,'Economy Sf acrylic'!$G$17:$G$30)) +
(SUMIF('Df acrylic cabinet'!$B$17:$B$30,B1003,'Df acrylic cabinet'!$G$17:$G$30)) +
(SUMIF('Df acrylic cabinet (2)'!$B$17:$B$30,B1003,'Df acrylic cabinet (2)'!$G$17:$G$30)) +
(SUMIF('Sf flex cabinet'!$B$17:$B$30,B1003,'Sf flex cabinet'!$G$17:$G$30)) +
(SUMIF('Sf flex cabinet (2)'!$B$17:$B$30,B1003,'Sf flex cabinet (2)'!$G$17:$G$30)) +
(SUMIF('Df flex cabinet'!$B$17:$B$36,B1003,'Df flex cabinet'!$G$17:$G$36)) +
(SUMIF('Df flex cabinet (2)'!$B$17:$B$36,B1003,'Df flex cabinet (2)'!$G$17:$G$36)) +
(SUMIF('Pole cover'!$B$17:$B$30,B1003,'Pole cover'!$G$17:$G$30)) +
(SUMIF('Pole cover (2)'!$B$17:$B$30,B1003,'Pole cover (2)'!$G$17:$G$30)) +
(SUMIF('Structural Steel Fab'!$B$17:$B$29,B1003,'Structural Steel Fab'!$G$17:$G$29)) +
(SUMIF(Reveal!$B$17:$B$30,B1003,Reveal!$G$17:$G$30)) +
(SUMIF('Reveal (2)'!$B$17:$B$30,B1003,'Reveal (2)'!$G$17:$G$30)) +
(SUMIF('Crown cove top'!$B$17:$B$30,B1003,'Crown cove top'!$G$17:$G$30)) +
(SUMIF('EMC assembly'!$B$17:$B$30,B1003,'EMC assembly'!$G$17:$G$30)) +
(SUMIF(Crating!$B$17:$B$29,B1003,Crating!$G$17:$G$29)) +
(SUMIF('LED wiring'!$B$17:$B$30,B1003,'LED wiring'!$G$17:$G$30)) +
(SUMIF('Changeable copy face'!$B$17:$B$30,B1003,'Changeable copy face'!$G$17:$G$30)) +
(SUMIF('Flex face assembly'!$B$17:$B$30,B1003,'Flex face assembly'!$G$17:$G$30)) +
(SUMIF('Routed face assembly'!$B$17:$B$30,B1003,'Routed face assembly'!$G$17:$G$30)) +
(SUMIF('Paint calculation'!$B$17:$B$30,B1003,'Paint calculation'!$G$17:$G$30)) +
(SUMIF('Trimcap letter face'!$B$17:$B$30,B1003,'Trimcap letter face'!$G$17:$G$30)) +
(SUMIF('Trimcap letter face (2)'!$B$17:$B$30,B1003,'Trimcap letter face (2)'!$G$17:$G$30)) +
(SUMIF('Channel letter fabrication'!$B$17:$B$30,B1003,'Channel letter fabrication'!$G$17:$G$30)) +
(SUMIF('Channel letter fabrication (2)'!$B$17:$B$30,B1003,'Channel letter fabrication (2)'!$G$17:$G$30))</f>
        <v>0</v>
      </c>
    </row>
    <row r="1004" spans="1:10">
      <c r="A1004" s="28" t="str">
        <f>[1]ODBC!$A1004</f>
        <v>.177 Wh SG Poly 76" UV coated</v>
      </c>
      <c r="B1004" s="29" t="str">
        <f>[1]ODBC!B1004</f>
        <v>55045</v>
      </c>
      <c r="C1004" s="30">
        <f>IFERROR(VLOOKUP($B1004,[1]ODBC!$B:$H,2,FALSE),"")</f>
        <v>3.1749999999999998</v>
      </c>
      <c r="D1004" s="30">
        <f>IFERROR(VLOOKUP($B1004,[1]ODBC!$B:$H,3,FALSE),"")</f>
        <v>5.7160000000000002</v>
      </c>
      <c r="E1004" s="30" t="str">
        <f>IFERROR(VLOOKUP($B1004,[1]ODBC!$B:$H,4,FALSE),"")</f>
        <v>SQFT</v>
      </c>
      <c r="F1004" s="31">
        <f>IFERROR(VLOOKUP($B1004,[1]ODBC!$B:$H,5,FALSE),"")</f>
        <v>44.45</v>
      </c>
      <c r="G1004" s="32">
        <f>[1]ODBC!G1004</f>
        <v>0</v>
      </c>
      <c r="H1004" s="33">
        <f>SUM([1]ODBC!H1004)</f>
        <v>45943</v>
      </c>
      <c r="I1004" s="41" t="str">
        <f>'Vinyl cutting'!$B$2</f>
        <v>J36938</v>
      </c>
      <c r="J1004" s="42">
        <f ca="1">(SUMIF('Freeform time and material'!$B$17:$B$30,B1004,'Freeform time and material'!$G$17:$G$30)) +
(SUMIF('Vinyl cutting'!$B$17:$B$30,B1004,'Vinyl cutting'!$G$17:$G$30)) +
(SUMIF('Vinyl cutting (2)'!$B$17:$B$30,B1004,'Vinyl cutting (2)'!$G$17:$G$30)) +
(SUMIF('Apply vinyl graphics'!$B$17:$B$30,B1004,'Apply vinyl graphics'!$G$17:$G$30)) +
(SUMIF('Apply vinyl graphics (2)'!$B$17:$B$30,B1004,'Apply vinyl graphics (2)'!$G$17:$G$30)) +
(SUMIF('Alum pan sign'!$B$17:$B$30,B1004,'Alum pan sign'!$G$17:$G$30)) +
(SUMIF('Alum pan sign (2)'!$B$17:$B$30,B1004,'Alum pan sign (2)'!$G$17:$G$30)) +
(SUMIF('Economy pan sign'!$B$17:$B$30,B1004,'Economy pan sign'!$G$17:$G$30)) +
(SUMIF('Post and panel sign'!$B$17:$B$30,B1004,'Post and panel sign'!$G$17:$G$30)) +
(SUMIF('Post and panel sign (2)'!$B$17:$B$30,B1004,'Post and panel sign (2)'!$G$17:$G$30)) +
(SUMIF('Flat panels only'!$B$17:$B$30,B1004,'Flat panels only'!$G$17:$G$30)) +
(SUMIF('Flat panels only (2)'!$B$17:$B$30,B1004,'Flat panels only (2)'!$G$17:$G$30)) +
(SUMIF('Routed panel shapes'!$B$18:$B$31,B1004,'Routed panel shapes'!$G$18:$G$31)) +
(SUMIF('Routed panel shapes (2)'!$B$18:$B$31,B1004,'Routed panel shapes (2)'!$G$18:$G$31)) +
(SUMIF('Routed face only'!$B$17:$B$30,B1004,'Routed face only'!$G$17:$G$30)) +
(SUMIF('Routed face only (2)'!$B$17:$B$30,B1004,'Routed face only (2)'!$G$17:$G$30)) +
(SUMIF('Routed alum faces letters'!$B$17:$B$30,B1004,'Routed alum faces letters'!$G$17:$G$30)) +
(SUMIF('Routed alum faces letters (2)'!$B$17:$B$30,B1004,'Routed alum faces letters (2)'!$G$17:$G$30)) +
(SUMIF('Routed push through acrylic'!$B$17:$B$30,B1004,'Routed push through acrylic'!$G$17:$G$30)) +
(SUMIF('Routed push through acrylic (2)'!$B$17:$B$30,B1004,'Routed push through acrylic (2)'!$G$17:$G$30)) +
(SUMIF('Sf routed cabinet'!$B$17:$B$30,B1004,'Sf routed cabinet'!$G$17:$G$30)) +
(SUMIF('Sf routed cabinet (2)'!$B$17:$B$30,B1004,'Sf routed cabinet (2)'!$G$17:$G$30)) +
(SUMIF('Df routed cabinet'!$B$17:$B$30,B1004,'Df routed cabinet'!$G$17:$G$30)) +
(SUMIF('Df routed cabinet (2)'!$B$17:$B$30,B1004,'Df routed cabinet (2)'!$G$17:$G$30)) +
(SUMIF('Sf acrylic cabinet'!$B$17:$B$30,B1004,'Sf acrylic cabinet'!$G$17:$G$30)) +
(SUMIF('Sf acrylic cabinet (2)'!$B$17:$B$30,B1004,'Sf acrylic cabinet (2)'!$G$17:$G$30)) +
(SUMIF('Economy Sf acrylic'!$B$17:$B$30,B1004,'Economy Sf acrylic'!$G$17:$G$30)) +
(SUMIF('Df acrylic cabinet'!$B$17:$B$30,B1004,'Df acrylic cabinet'!$G$17:$G$30)) +
(SUMIF('Df acrylic cabinet (2)'!$B$17:$B$30,B1004,'Df acrylic cabinet (2)'!$G$17:$G$30)) +
(SUMIF('Sf flex cabinet'!$B$17:$B$30,B1004,'Sf flex cabinet'!$G$17:$G$30)) +
(SUMIF('Sf flex cabinet (2)'!$B$17:$B$30,B1004,'Sf flex cabinet (2)'!$G$17:$G$30)) +
(SUMIF('Df flex cabinet'!$B$17:$B$36,B1004,'Df flex cabinet'!$G$17:$G$36)) +
(SUMIF('Df flex cabinet (2)'!$B$17:$B$36,B1004,'Df flex cabinet (2)'!$G$17:$G$36)) +
(SUMIF('Pole cover'!$B$17:$B$30,B1004,'Pole cover'!$G$17:$G$30)) +
(SUMIF('Pole cover (2)'!$B$17:$B$30,B1004,'Pole cover (2)'!$G$17:$G$30)) +
(SUMIF('Structural Steel Fab'!$B$17:$B$29,B1004,'Structural Steel Fab'!$G$17:$G$29)) +
(SUMIF(Reveal!$B$17:$B$30,B1004,Reveal!$G$17:$G$30)) +
(SUMIF('Reveal (2)'!$B$17:$B$30,B1004,'Reveal (2)'!$G$17:$G$30)) +
(SUMIF('Crown cove top'!$B$17:$B$30,B1004,'Crown cove top'!$G$17:$G$30)) +
(SUMIF('EMC assembly'!$B$17:$B$30,B1004,'EMC assembly'!$G$17:$G$30)) +
(SUMIF(Crating!$B$17:$B$29,B1004,Crating!$G$17:$G$29)) +
(SUMIF('LED wiring'!$B$17:$B$30,B1004,'LED wiring'!$G$17:$G$30)) +
(SUMIF('Changeable copy face'!$B$17:$B$30,B1004,'Changeable copy face'!$G$17:$G$30)) +
(SUMIF('Flex face assembly'!$B$17:$B$30,B1004,'Flex face assembly'!$G$17:$G$30)) +
(SUMIF('Routed face assembly'!$B$17:$B$30,B1004,'Routed face assembly'!$G$17:$G$30)) +
(SUMIF('Paint calculation'!$B$17:$B$30,B1004,'Paint calculation'!$G$17:$G$30)) +
(SUMIF('Trimcap letter face'!$B$17:$B$30,B1004,'Trimcap letter face'!$G$17:$G$30)) +
(SUMIF('Trimcap letter face (2)'!$B$17:$B$30,B1004,'Trimcap letter face (2)'!$G$17:$G$30)) +
(SUMIF('Channel letter fabrication'!$B$17:$B$30,B1004,'Channel letter fabrication'!$G$17:$G$30)) +
(SUMIF('Channel letter fabrication (2)'!$B$17:$B$30,B1004,'Channel letter fabrication (2)'!$G$17:$G$30))</f>
        <v>0</v>
      </c>
    </row>
    <row r="1005" spans="1:10">
      <c r="A1005" s="28" t="str">
        <f>[1]ODBC!$A1005</f>
        <v>.177 Wht SG Poly 48x120</v>
      </c>
      <c r="B1005" s="29" t="str">
        <f>[1]ODBC!B1005</f>
        <v>55050</v>
      </c>
      <c r="C1005" s="30">
        <f>IFERROR(VLOOKUP($B1005,[1]ODBC!$B:$H,2,FALSE),"")</f>
        <v>4.22</v>
      </c>
      <c r="D1005" s="30">
        <f>IFERROR(VLOOKUP($B1005,[1]ODBC!$B:$H,3,FALSE),"")</f>
        <v>7.5970000000000004</v>
      </c>
      <c r="E1005" s="30" t="str">
        <f>IFERROR(VLOOKUP($B1005,[1]ODBC!$B:$H,4,FALSE),"")</f>
        <v>SQFT</v>
      </c>
      <c r="F1005" s="31">
        <f>IFERROR(VLOOKUP($B1005,[1]ODBC!$B:$H,5,FALSE),"")</f>
        <v>44.45</v>
      </c>
      <c r="G1005" s="32">
        <f>[1]ODBC!G1005</f>
        <v>0</v>
      </c>
      <c r="H1005" s="33">
        <f>SUM([1]ODBC!H1005)</f>
        <v>45974</v>
      </c>
      <c r="I1005" s="41" t="str">
        <f>'Vinyl cutting'!$B$2</f>
        <v>J36938</v>
      </c>
      <c r="J1005" s="42">
        <f ca="1">(SUMIF('Freeform time and material'!$B$17:$B$30,B1005,'Freeform time and material'!$G$17:$G$30)) +
(SUMIF('Vinyl cutting'!$B$17:$B$30,B1005,'Vinyl cutting'!$G$17:$G$30)) +
(SUMIF('Vinyl cutting (2)'!$B$17:$B$30,B1005,'Vinyl cutting (2)'!$G$17:$G$30)) +
(SUMIF('Apply vinyl graphics'!$B$17:$B$30,B1005,'Apply vinyl graphics'!$G$17:$G$30)) +
(SUMIF('Apply vinyl graphics (2)'!$B$17:$B$30,B1005,'Apply vinyl graphics (2)'!$G$17:$G$30)) +
(SUMIF('Alum pan sign'!$B$17:$B$30,B1005,'Alum pan sign'!$G$17:$G$30)) +
(SUMIF('Alum pan sign (2)'!$B$17:$B$30,B1005,'Alum pan sign (2)'!$G$17:$G$30)) +
(SUMIF('Economy pan sign'!$B$17:$B$30,B1005,'Economy pan sign'!$G$17:$G$30)) +
(SUMIF('Post and panel sign'!$B$17:$B$30,B1005,'Post and panel sign'!$G$17:$G$30)) +
(SUMIF('Post and panel sign (2)'!$B$17:$B$30,B1005,'Post and panel sign (2)'!$G$17:$G$30)) +
(SUMIF('Flat panels only'!$B$17:$B$30,B1005,'Flat panels only'!$G$17:$G$30)) +
(SUMIF('Flat panels only (2)'!$B$17:$B$30,B1005,'Flat panels only (2)'!$G$17:$G$30)) +
(SUMIF('Routed panel shapes'!$B$18:$B$31,B1005,'Routed panel shapes'!$G$18:$G$31)) +
(SUMIF('Routed panel shapes (2)'!$B$18:$B$31,B1005,'Routed panel shapes (2)'!$G$18:$G$31)) +
(SUMIF('Routed face only'!$B$17:$B$30,B1005,'Routed face only'!$G$17:$G$30)) +
(SUMIF('Routed face only (2)'!$B$17:$B$30,B1005,'Routed face only (2)'!$G$17:$G$30)) +
(SUMIF('Routed alum faces letters'!$B$17:$B$30,B1005,'Routed alum faces letters'!$G$17:$G$30)) +
(SUMIF('Routed alum faces letters (2)'!$B$17:$B$30,B1005,'Routed alum faces letters (2)'!$G$17:$G$30)) +
(SUMIF('Routed push through acrylic'!$B$17:$B$30,B1005,'Routed push through acrylic'!$G$17:$G$30)) +
(SUMIF('Routed push through acrylic (2)'!$B$17:$B$30,B1005,'Routed push through acrylic (2)'!$G$17:$G$30)) +
(SUMIF('Sf routed cabinet'!$B$17:$B$30,B1005,'Sf routed cabinet'!$G$17:$G$30)) +
(SUMIF('Sf routed cabinet (2)'!$B$17:$B$30,B1005,'Sf routed cabinet (2)'!$G$17:$G$30)) +
(SUMIF('Df routed cabinet'!$B$17:$B$30,B1005,'Df routed cabinet'!$G$17:$G$30)) +
(SUMIF('Df routed cabinet (2)'!$B$17:$B$30,B1005,'Df routed cabinet (2)'!$G$17:$G$30)) +
(SUMIF('Sf acrylic cabinet'!$B$17:$B$30,B1005,'Sf acrylic cabinet'!$G$17:$G$30)) +
(SUMIF('Sf acrylic cabinet (2)'!$B$17:$B$30,B1005,'Sf acrylic cabinet (2)'!$G$17:$G$30)) +
(SUMIF('Economy Sf acrylic'!$B$17:$B$30,B1005,'Economy Sf acrylic'!$G$17:$G$30)) +
(SUMIF('Df acrylic cabinet'!$B$17:$B$30,B1005,'Df acrylic cabinet'!$G$17:$G$30)) +
(SUMIF('Df acrylic cabinet (2)'!$B$17:$B$30,B1005,'Df acrylic cabinet (2)'!$G$17:$G$30)) +
(SUMIF('Sf flex cabinet'!$B$17:$B$30,B1005,'Sf flex cabinet'!$G$17:$G$30)) +
(SUMIF('Sf flex cabinet (2)'!$B$17:$B$30,B1005,'Sf flex cabinet (2)'!$G$17:$G$30)) +
(SUMIF('Df flex cabinet'!$B$17:$B$36,B1005,'Df flex cabinet'!$G$17:$G$36)) +
(SUMIF('Df flex cabinet (2)'!$B$17:$B$36,B1005,'Df flex cabinet (2)'!$G$17:$G$36)) +
(SUMIF('Pole cover'!$B$17:$B$30,B1005,'Pole cover'!$G$17:$G$30)) +
(SUMIF('Pole cover (2)'!$B$17:$B$30,B1005,'Pole cover (2)'!$G$17:$G$30)) +
(SUMIF('Structural Steel Fab'!$B$17:$B$29,B1005,'Structural Steel Fab'!$G$17:$G$29)) +
(SUMIF(Reveal!$B$17:$B$30,B1005,Reveal!$G$17:$G$30)) +
(SUMIF('Reveal (2)'!$B$17:$B$30,B1005,'Reveal (2)'!$G$17:$G$30)) +
(SUMIF('Crown cove top'!$B$17:$B$30,B1005,'Crown cove top'!$G$17:$G$30)) +
(SUMIF('EMC assembly'!$B$17:$B$30,B1005,'EMC assembly'!$G$17:$G$30)) +
(SUMIF(Crating!$B$17:$B$29,B1005,Crating!$G$17:$G$29)) +
(SUMIF('LED wiring'!$B$17:$B$30,B1005,'LED wiring'!$G$17:$G$30)) +
(SUMIF('Changeable copy face'!$B$17:$B$30,B1005,'Changeable copy face'!$G$17:$G$30)) +
(SUMIF('Flex face assembly'!$B$17:$B$30,B1005,'Flex face assembly'!$G$17:$G$30)) +
(SUMIF('Routed face assembly'!$B$17:$B$30,B1005,'Routed face assembly'!$G$17:$G$30)) +
(SUMIF('Paint calculation'!$B$17:$B$30,B1005,'Paint calculation'!$G$17:$G$30)) +
(SUMIF('Trimcap letter face'!$B$17:$B$30,B1005,'Trimcap letter face'!$G$17:$G$30)) +
(SUMIF('Trimcap letter face (2)'!$B$17:$B$30,B1005,'Trimcap letter face (2)'!$G$17:$G$30)) +
(SUMIF('Channel letter fabrication'!$B$17:$B$30,B1005,'Channel letter fabrication'!$G$17:$G$30)) +
(SUMIF('Channel letter fabrication (2)'!$B$17:$B$30,B1005,'Channel letter fabrication (2)'!$G$17:$G$30))</f>
        <v>0</v>
      </c>
    </row>
    <row r="1006" spans="1:10">
      <c r="A1006" s="28" t="str">
        <f>[1]ODBC!$A1006</f>
        <v>.177 Wht SG Poly 76X125</v>
      </c>
      <c r="B1006" s="29" t="str">
        <f>[1]ODBC!B1006</f>
        <v>55055</v>
      </c>
      <c r="C1006" s="30">
        <f>IFERROR(VLOOKUP($B1006,[1]ODBC!$B:$H,2,FALSE),"")</f>
        <v>3.835</v>
      </c>
      <c r="D1006" s="30">
        <f>IFERROR(VLOOKUP($B1006,[1]ODBC!$B:$H,3,FALSE),"")</f>
        <v>6.9039999999999999</v>
      </c>
      <c r="E1006" s="30" t="str">
        <f>IFERROR(VLOOKUP($B1006,[1]ODBC!$B:$H,4,FALSE),"")</f>
        <v>SQFT</v>
      </c>
      <c r="F1006" s="31">
        <f>IFERROR(VLOOKUP($B1006,[1]ODBC!$B:$H,5,FALSE),"")</f>
        <v>44.45</v>
      </c>
      <c r="G1006" s="32">
        <f>[1]ODBC!G1006</f>
        <v>0</v>
      </c>
      <c r="H1006" s="33">
        <f>SUM([1]ODBC!H1006)</f>
        <v>45974</v>
      </c>
      <c r="I1006" s="41" t="str">
        <f>'Vinyl cutting'!$B$2</f>
        <v>J36938</v>
      </c>
      <c r="J1006" s="42">
        <f ca="1">(SUMIF('Freeform time and material'!$B$17:$B$30,B1006,'Freeform time and material'!$G$17:$G$30)) +
(SUMIF('Vinyl cutting'!$B$17:$B$30,B1006,'Vinyl cutting'!$G$17:$G$30)) +
(SUMIF('Vinyl cutting (2)'!$B$17:$B$30,B1006,'Vinyl cutting (2)'!$G$17:$G$30)) +
(SUMIF('Apply vinyl graphics'!$B$17:$B$30,B1006,'Apply vinyl graphics'!$G$17:$G$30)) +
(SUMIF('Apply vinyl graphics (2)'!$B$17:$B$30,B1006,'Apply vinyl graphics (2)'!$G$17:$G$30)) +
(SUMIF('Alum pan sign'!$B$17:$B$30,B1006,'Alum pan sign'!$G$17:$G$30)) +
(SUMIF('Alum pan sign (2)'!$B$17:$B$30,B1006,'Alum pan sign (2)'!$G$17:$G$30)) +
(SUMIF('Economy pan sign'!$B$17:$B$30,B1006,'Economy pan sign'!$G$17:$G$30)) +
(SUMIF('Post and panel sign'!$B$17:$B$30,B1006,'Post and panel sign'!$G$17:$G$30)) +
(SUMIF('Post and panel sign (2)'!$B$17:$B$30,B1006,'Post and panel sign (2)'!$G$17:$G$30)) +
(SUMIF('Flat panels only'!$B$17:$B$30,B1006,'Flat panels only'!$G$17:$G$30)) +
(SUMIF('Flat panels only (2)'!$B$17:$B$30,B1006,'Flat panels only (2)'!$G$17:$G$30)) +
(SUMIF('Routed panel shapes'!$B$18:$B$31,B1006,'Routed panel shapes'!$G$18:$G$31)) +
(SUMIF('Routed panel shapes (2)'!$B$18:$B$31,B1006,'Routed panel shapes (2)'!$G$18:$G$31)) +
(SUMIF('Routed face only'!$B$17:$B$30,B1006,'Routed face only'!$G$17:$G$30)) +
(SUMIF('Routed face only (2)'!$B$17:$B$30,B1006,'Routed face only (2)'!$G$17:$G$30)) +
(SUMIF('Routed alum faces letters'!$B$17:$B$30,B1006,'Routed alum faces letters'!$G$17:$G$30)) +
(SUMIF('Routed alum faces letters (2)'!$B$17:$B$30,B1006,'Routed alum faces letters (2)'!$G$17:$G$30)) +
(SUMIF('Routed push through acrylic'!$B$17:$B$30,B1006,'Routed push through acrylic'!$G$17:$G$30)) +
(SUMIF('Routed push through acrylic (2)'!$B$17:$B$30,B1006,'Routed push through acrylic (2)'!$G$17:$G$30)) +
(SUMIF('Sf routed cabinet'!$B$17:$B$30,B1006,'Sf routed cabinet'!$G$17:$G$30)) +
(SUMIF('Sf routed cabinet (2)'!$B$17:$B$30,B1006,'Sf routed cabinet (2)'!$G$17:$G$30)) +
(SUMIF('Df routed cabinet'!$B$17:$B$30,B1006,'Df routed cabinet'!$G$17:$G$30)) +
(SUMIF('Df routed cabinet (2)'!$B$17:$B$30,B1006,'Df routed cabinet (2)'!$G$17:$G$30)) +
(SUMIF('Sf acrylic cabinet'!$B$17:$B$30,B1006,'Sf acrylic cabinet'!$G$17:$G$30)) +
(SUMIF('Sf acrylic cabinet (2)'!$B$17:$B$30,B1006,'Sf acrylic cabinet (2)'!$G$17:$G$30)) +
(SUMIF('Economy Sf acrylic'!$B$17:$B$30,B1006,'Economy Sf acrylic'!$G$17:$G$30)) +
(SUMIF('Df acrylic cabinet'!$B$17:$B$30,B1006,'Df acrylic cabinet'!$G$17:$G$30)) +
(SUMIF('Df acrylic cabinet (2)'!$B$17:$B$30,B1006,'Df acrylic cabinet (2)'!$G$17:$G$30)) +
(SUMIF('Sf flex cabinet'!$B$17:$B$30,B1006,'Sf flex cabinet'!$G$17:$G$30)) +
(SUMIF('Sf flex cabinet (2)'!$B$17:$B$30,B1006,'Sf flex cabinet (2)'!$G$17:$G$30)) +
(SUMIF('Df flex cabinet'!$B$17:$B$36,B1006,'Df flex cabinet'!$G$17:$G$36)) +
(SUMIF('Df flex cabinet (2)'!$B$17:$B$36,B1006,'Df flex cabinet (2)'!$G$17:$G$36)) +
(SUMIF('Pole cover'!$B$17:$B$30,B1006,'Pole cover'!$G$17:$G$30)) +
(SUMIF('Pole cover (2)'!$B$17:$B$30,B1006,'Pole cover (2)'!$G$17:$G$30)) +
(SUMIF('Structural Steel Fab'!$B$17:$B$29,B1006,'Structural Steel Fab'!$G$17:$G$29)) +
(SUMIF(Reveal!$B$17:$B$30,B1006,Reveal!$G$17:$G$30)) +
(SUMIF('Reveal (2)'!$B$17:$B$30,B1006,'Reveal (2)'!$G$17:$G$30)) +
(SUMIF('Crown cove top'!$B$17:$B$30,B1006,'Crown cove top'!$G$17:$G$30)) +
(SUMIF('EMC assembly'!$B$17:$B$30,B1006,'EMC assembly'!$G$17:$G$30)) +
(SUMIF(Crating!$B$17:$B$29,B1006,Crating!$G$17:$G$29)) +
(SUMIF('LED wiring'!$B$17:$B$30,B1006,'LED wiring'!$G$17:$G$30)) +
(SUMIF('Changeable copy face'!$B$17:$B$30,B1006,'Changeable copy face'!$G$17:$G$30)) +
(SUMIF('Flex face assembly'!$B$17:$B$30,B1006,'Flex face assembly'!$G$17:$G$30)) +
(SUMIF('Routed face assembly'!$B$17:$B$30,B1006,'Routed face assembly'!$G$17:$G$30)) +
(SUMIF('Paint calculation'!$B$17:$B$30,B1006,'Paint calculation'!$G$17:$G$30)) +
(SUMIF('Trimcap letter face'!$B$17:$B$30,B1006,'Trimcap letter face'!$G$17:$G$30)) +
(SUMIF('Trimcap letter face (2)'!$B$17:$B$30,B1006,'Trimcap letter face (2)'!$G$17:$G$30)) +
(SUMIF('Channel letter fabrication'!$B$17:$B$30,B1006,'Channel letter fabrication'!$G$17:$G$30)) +
(SUMIF('Channel letter fabrication (2)'!$B$17:$B$30,B1006,'Channel letter fabrication (2)'!$G$17:$G$30))</f>
        <v>0</v>
      </c>
    </row>
    <row r="1007" spans="1:10">
      <c r="A1007" s="28" t="str">
        <f>[1]ODBC!$A1007</f>
        <v>CC Top Track Zip-Change</v>
      </c>
      <c r="B1007" s="29" t="str">
        <f>[1]ODBC!B1007</f>
        <v>57000</v>
      </c>
      <c r="C1007" s="30">
        <f>IFERROR(VLOOKUP($B1007,[1]ODBC!$B:$H,2,FALSE),"")</f>
        <v>0.87</v>
      </c>
      <c r="D1007" s="30">
        <f>IFERROR(VLOOKUP($B1007,[1]ODBC!$B:$H,3,FALSE),"")</f>
        <v>1.5660000000000001</v>
      </c>
      <c r="E1007" s="30" t="str">
        <f>IFERROR(VLOOKUP($B1007,[1]ODBC!$B:$H,4,FALSE),"")</f>
        <v>FT</v>
      </c>
      <c r="F1007" s="31">
        <f>IFERROR(VLOOKUP($B1007,[1]ODBC!$B:$H,5,FALSE),"")</f>
        <v>44.45</v>
      </c>
      <c r="G1007" s="32">
        <f>[1]ODBC!G1007</f>
        <v>0</v>
      </c>
      <c r="H1007" s="33">
        <f>SUM([1]ODBC!H1007)</f>
        <v>45936</v>
      </c>
      <c r="I1007" s="41" t="str">
        <f>'Vinyl cutting'!$B$2</f>
        <v>J36938</v>
      </c>
      <c r="J1007" s="42">
        <f ca="1">(SUMIF('Freeform time and material'!$B$17:$B$30,B1007,'Freeform time and material'!$G$17:$G$30)) +
(SUMIF('Vinyl cutting'!$B$17:$B$30,B1007,'Vinyl cutting'!$G$17:$G$30)) +
(SUMIF('Vinyl cutting (2)'!$B$17:$B$30,B1007,'Vinyl cutting (2)'!$G$17:$G$30)) +
(SUMIF('Apply vinyl graphics'!$B$17:$B$30,B1007,'Apply vinyl graphics'!$G$17:$G$30)) +
(SUMIF('Apply vinyl graphics (2)'!$B$17:$B$30,B1007,'Apply vinyl graphics (2)'!$G$17:$G$30)) +
(SUMIF('Alum pan sign'!$B$17:$B$30,B1007,'Alum pan sign'!$G$17:$G$30)) +
(SUMIF('Alum pan sign (2)'!$B$17:$B$30,B1007,'Alum pan sign (2)'!$G$17:$G$30)) +
(SUMIF('Economy pan sign'!$B$17:$B$30,B1007,'Economy pan sign'!$G$17:$G$30)) +
(SUMIF('Post and panel sign'!$B$17:$B$30,B1007,'Post and panel sign'!$G$17:$G$30)) +
(SUMIF('Post and panel sign (2)'!$B$17:$B$30,B1007,'Post and panel sign (2)'!$G$17:$G$30)) +
(SUMIF('Flat panels only'!$B$17:$B$30,B1007,'Flat panels only'!$G$17:$G$30)) +
(SUMIF('Flat panels only (2)'!$B$17:$B$30,B1007,'Flat panels only (2)'!$G$17:$G$30)) +
(SUMIF('Routed panel shapes'!$B$18:$B$31,B1007,'Routed panel shapes'!$G$18:$G$31)) +
(SUMIF('Routed panel shapes (2)'!$B$18:$B$31,B1007,'Routed panel shapes (2)'!$G$18:$G$31)) +
(SUMIF('Routed face only'!$B$17:$B$30,B1007,'Routed face only'!$G$17:$G$30)) +
(SUMIF('Routed face only (2)'!$B$17:$B$30,B1007,'Routed face only (2)'!$G$17:$G$30)) +
(SUMIF('Routed alum faces letters'!$B$17:$B$30,B1007,'Routed alum faces letters'!$G$17:$G$30)) +
(SUMIF('Routed alum faces letters (2)'!$B$17:$B$30,B1007,'Routed alum faces letters (2)'!$G$17:$G$30)) +
(SUMIF('Routed push through acrylic'!$B$17:$B$30,B1007,'Routed push through acrylic'!$G$17:$G$30)) +
(SUMIF('Routed push through acrylic (2)'!$B$17:$B$30,B1007,'Routed push through acrylic (2)'!$G$17:$G$30)) +
(SUMIF('Sf routed cabinet'!$B$17:$B$30,B1007,'Sf routed cabinet'!$G$17:$G$30)) +
(SUMIF('Sf routed cabinet (2)'!$B$17:$B$30,B1007,'Sf routed cabinet (2)'!$G$17:$G$30)) +
(SUMIF('Df routed cabinet'!$B$17:$B$30,B1007,'Df routed cabinet'!$G$17:$G$30)) +
(SUMIF('Df routed cabinet (2)'!$B$17:$B$30,B1007,'Df routed cabinet (2)'!$G$17:$G$30)) +
(SUMIF('Sf acrylic cabinet'!$B$17:$B$30,B1007,'Sf acrylic cabinet'!$G$17:$G$30)) +
(SUMIF('Sf acrylic cabinet (2)'!$B$17:$B$30,B1007,'Sf acrylic cabinet (2)'!$G$17:$G$30)) +
(SUMIF('Economy Sf acrylic'!$B$17:$B$30,B1007,'Economy Sf acrylic'!$G$17:$G$30)) +
(SUMIF('Df acrylic cabinet'!$B$17:$B$30,B1007,'Df acrylic cabinet'!$G$17:$G$30)) +
(SUMIF('Df acrylic cabinet (2)'!$B$17:$B$30,B1007,'Df acrylic cabinet (2)'!$G$17:$G$30)) +
(SUMIF('Sf flex cabinet'!$B$17:$B$30,B1007,'Sf flex cabinet'!$G$17:$G$30)) +
(SUMIF('Sf flex cabinet (2)'!$B$17:$B$30,B1007,'Sf flex cabinet (2)'!$G$17:$G$30)) +
(SUMIF('Df flex cabinet'!$B$17:$B$36,B1007,'Df flex cabinet'!$G$17:$G$36)) +
(SUMIF('Df flex cabinet (2)'!$B$17:$B$36,B1007,'Df flex cabinet (2)'!$G$17:$G$36)) +
(SUMIF('Pole cover'!$B$17:$B$30,B1007,'Pole cover'!$G$17:$G$30)) +
(SUMIF('Pole cover (2)'!$B$17:$B$30,B1007,'Pole cover (2)'!$G$17:$G$30)) +
(SUMIF('Structural Steel Fab'!$B$17:$B$29,B1007,'Structural Steel Fab'!$G$17:$G$29)) +
(SUMIF(Reveal!$B$17:$B$30,B1007,Reveal!$G$17:$G$30)) +
(SUMIF('Reveal (2)'!$B$17:$B$30,B1007,'Reveal (2)'!$G$17:$G$30)) +
(SUMIF('Crown cove top'!$B$17:$B$30,B1007,'Crown cove top'!$G$17:$G$30)) +
(SUMIF('EMC assembly'!$B$17:$B$30,B1007,'EMC assembly'!$G$17:$G$30)) +
(SUMIF(Crating!$B$17:$B$29,B1007,Crating!$G$17:$G$29)) +
(SUMIF('LED wiring'!$B$17:$B$30,B1007,'LED wiring'!$G$17:$G$30)) +
(SUMIF('Changeable copy face'!$B$17:$B$30,B1007,'Changeable copy face'!$G$17:$G$30)) +
(SUMIF('Flex face assembly'!$B$17:$B$30,B1007,'Flex face assembly'!$G$17:$G$30)) +
(SUMIF('Routed face assembly'!$B$17:$B$30,B1007,'Routed face assembly'!$G$17:$G$30)) +
(SUMIF('Paint calculation'!$B$17:$B$30,B1007,'Paint calculation'!$G$17:$G$30)) +
(SUMIF('Trimcap letter face'!$B$17:$B$30,B1007,'Trimcap letter face'!$G$17:$G$30)) +
(SUMIF('Trimcap letter face (2)'!$B$17:$B$30,B1007,'Trimcap letter face (2)'!$G$17:$G$30)) +
(SUMIF('Channel letter fabrication'!$B$17:$B$30,B1007,'Channel letter fabrication'!$G$17:$G$30)) +
(SUMIF('Channel letter fabrication (2)'!$B$17:$B$30,B1007,'Channel letter fabrication (2)'!$G$17:$G$30))</f>
        <v>0</v>
      </c>
    </row>
    <row r="1008" spans="1:10">
      <c r="A1008" s="28" t="str">
        <f>[1]ODBC!$A1008</f>
        <v>CC Dual Track Zip-Change</v>
      </c>
      <c r="B1008" s="29" t="str">
        <f>[1]ODBC!B1008</f>
        <v>57005</v>
      </c>
      <c r="C1008" s="30">
        <f>IFERROR(VLOOKUP($B1008,[1]ODBC!$B:$H,2,FALSE),"")</f>
        <v>0.85299999999999998</v>
      </c>
      <c r="D1008" s="30">
        <f>IFERROR(VLOOKUP($B1008,[1]ODBC!$B:$H,3,FALSE),"")</f>
        <v>1.536</v>
      </c>
      <c r="E1008" s="30" t="str">
        <f>IFERROR(VLOOKUP($B1008,[1]ODBC!$B:$H,4,FALSE),"")</f>
        <v>FT</v>
      </c>
      <c r="F1008" s="31">
        <f>IFERROR(VLOOKUP($B1008,[1]ODBC!$B:$H,5,FALSE),"")</f>
        <v>44.45</v>
      </c>
      <c r="G1008" s="32">
        <f>[1]ODBC!G1008</f>
        <v>0</v>
      </c>
      <c r="H1008" s="33">
        <f>SUM([1]ODBC!H1008)</f>
        <v>45936</v>
      </c>
      <c r="I1008" s="41" t="str">
        <f>'Vinyl cutting'!$B$2</f>
        <v>J36938</v>
      </c>
      <c r="J1008" s="42">
        <f ca="1">(SUMIF('Freeform time and material'!$B$17:$B$30,B1008,'Freeform time and material'!$G$17:$G$30)) +
(SUMIF('Vinyl cutting'!$B$17:$B$30,B1008,'Vinyl cutting'!$G$17:$G$30)) +
(SUMIF('Vinyl cutting (2)'!$B$17:$B$30,B1008,'Vinyl cutting (2)'!$G$17:$G$30)) +
(SUMIF('Apply vinyl graphics'!$B$17:$B$30,B1008,'Apply vinyl graphics'!$G$17:$G$30)) +
(SUMIF('Apply vinyl graphics (2)'!$B$17:$B$30,B1008,'Apply vinyl graphics (2)'!$G$17:$G$30)) +
(SUMIF('Alum pan sign'!$B$17:$B$30,B1008,'Alum pan sign'!$G$17:$G$30)) +
(SUMIF('Alum pan sign (2)'!$B$17:$B$30,B1008,'Alum pan sign (2)'!$G$17:$G$30)) +
(SUMIF('Economy pan sign'!$B$17:$B$30,B1008,'Economy pan sign'!$G$17:$G$30)) +
(SUMIF('Post and panel sign'!$B$17:$B$30,B1008,'Post and panel sign'!$G$17:$G$30)) +
(SUMIF('Post and panel sign (2)'!$B$17:$B$30,B1008,'Post and panel sign (2)'!$G$17:$G$30)) +
(SUMIF('Flat panels only'!$B$17:$B$30,B1008,'Flat panels only'!$G$17:$G$30)) +
(SUMIF('Flat panels only (2)'!$B$17:$B$30,B1008,'Flat panels only (2)'!$G$17:$G$30)) +
(SUMIF('Routed panel shapes'!$B$18:$B$31,B1008,'Routed panel shapes'!$G$18:$G$31)) +
(SUMIF('Routed panel shapes (2)'!$B$18:$B$31,B1008,'Routed panel shapes (2)'!$G$18:$G$31)) +
(SUMIF('Routed face only'!$B$17:$B$30,B1008,'Routed face only'!$G$17:$G$30)) +
(SUMIF('Routed face only (2)'!$B$17:$B$30,B1008,'Routed face only (2)'!$G$17:$G$30)) +
(SUMIF('Routed alum faces letters'!$B$17:$B$30,B1008,'Routed alum faces letters'!$G$17:$G$30)) +
(SUMIF('Routed alum faces letters (2)'!$B$17:$B$30,B1008,'Routed alum faces letters (2)'!$G$17:$G$30)) +
(SUMIF('Routed push through acrylic'!$B$17:$B$30,B1008,'Routed push through acrylic'!$G$17:$G$30)) +
(SUMIF('Routed push through acrylic (2)'!$B$17:$B$30,B1008,'Routed push through acrylic (2)'!$G$17:$G$30)) +
(SUMIF('Sf routed cabinet'!$B$17:$B$30,B1008,'Sf routed cabinet'!$G$17:$G$30)) +
(SUMIF('Sf routed cabinet (2)'!$B$17:$B$30,B1008,'Sf routed cabinet (2)'!$G$17:$G$30)) +
(SUMIF('Df routed cabinet'!$B$17:$B$30,B1008,'Df routed cabinet'!$G$17:$G$30)) +
(SUMIF('Df routed cabinet (2)'!$B$17:$B$30,B1008,'Df routed cabinet (2)'!$G$17:$G$30)) +
(SUMIF('Sf acrylic cabinet'!$B$17:$B$30,B1008,'Sf acrylic cabinet'!$G$17:$G$30)) +
(SUMIF('Sf acrylic cabinet (2)'!$B$17:$B$30,B1008,'Sf acrylic cabinet (2)'!$G$17:$G$30)) +
(SUMIF('Economy Sf acrylic'!$B$17:$B$30,B1008,'Economy Sf acrylic'!$G$17:$G$30)) +
(SUMIF('Df acrylic cabinet'!$B$17:$B$30,B1008,'Df acrylic cabinet'!$G$17:$G$30)) +
(SUMIF('Df acrylic cabinet (2)'!$B$17:$B$30,B1008,'Df acrylic cabinet (2)'!$G$17:$G$30)) +
(SUMIF('Sf flex cabinet'!$B$17:$B$30,B1008,'Sf flex cabinet'!$G$17:$G$30)) +
(SUMIF('Sf flex cabinet (2)'!$B$17:$B$30,B1008,'Sf flex cabinet (2)'!$G$17:$G$30)) +
(SUMIF('Df flex cabinet'!$B$17:$B$36,B1008,'Df flex cabinet'!$G$17:$G$36)) +
(SUMIF('Df flex cabinet (2)'!$B$17:$B$36,B1008,'Df flex cabinet (2)'!$G$17:$G$36)) +
(SUMIF('Pole cover'!$B$17:$B$30,B1008,'Pole cover'!$G$17:$G$30)) +
(SUMIF('Pole cover (2)'!$B$17:$B$30,B1008,'Pole cover (2)'!$G$17:$G$30)) +
(SUMIF('Structural Steel Fab'!$B$17:$B$29,B1008,'Structural Steel Fab'!$G$17:$G$29)) +
(SUMIF(Reveal!$B$17:$B$30,B1008,Reveal!$G$17:$G$30)) +
(SUMIF('Reveal (2)'!$B$17:$B$30,B1008,'Reveal (2)'!$G$17:$G$30)) +
(SUMIF('Crown cove top'!$B$17:$B$30,B1008,'Crown cove top'!$G$17:$G$30)) +
(SUMIF('EMC assembly'!$B$17:$B$30,B1008,'EMC assembly'!$G$17:$G$30)) +
(SUMIF(Crating!$B$17:$B$29,B1008,Crating!$G$17:$G$29)) +
(SUMIF('LED wiring'!$B$17:$B$30,B1008,'LED wiring'!$G$17:$G$30)) +
(SUMIF('Changeable copy face'!$B$17:$B$30,B1008,'Changeable copy face'!$G$17:$G$30)) +
(SUMIF('Flex face assembly'!$B$17:$B$30,B1008,'Flex face assembly'!$G$17:$G$30)) +
(SUMIF('Routed face assembly'!$B$17:$B$30,B1008,'Routed face assembly'!$G$17:$G$30)) +
(SUMIF('Paint calculation'!$B$17:$B$30,B1008,'Paint calculation'!$G$17:$G$30)) +
(SUMIF('Trimcap letter face'!$B$17:$B$30,B1008,'Trimcap letter face'!$G$17:$G$30)) +
(SUMIF('Trimcap letter face (2)'!$B$17:$B$30,B1008,'Trimcap letter face (2)'!$G$17:$G$30)) +
(SUMIF('Channel letter fabrication'!$B$17:$B$30,B1008,'Channel letter fabrication'!$G$17:$G$30)) +
(SUMIF('Channel letter fabrication (2)'!$B$17:$B$30,B1008,'Channel letter fabrication (2)'!$G$17:$G$30))</f>
        <v>0</v>
      </c>
    </row>
    <row r="1009" spans="1:10">
      <c r="A1009" s="28" t="str">
        <f>[1]ODBC!$A1009</f>
        <v>CC Bottom Track Zip-Change</v>
      </c>
      <c r="B1009" s="29" t="str">
        <f>[1]ODBC!B1009</f>
        <v>57010</v>
      </c>
      <c r="C1009" s="30">
        <f>IFERROR(VLOOKUP($B1009,[1]ODBC!$B:$H,2,FALSE),"")</f>
        <v>0.64900000000000002</v>
      </c>
      <c r="D1009" s="30">
        <f>IFERROR(VLOOKUP($B1009,[1]ODBC!$B:$H,3,FALSE),"")</f>
        <v>1.1679999999999999</v>
      </c>
      <c r="E1009" s="30" t="str">
        <f>IFERROR(VLOOKUP($B1009,[1]ODBC!$B:$H,4,FALSE),"")</f>
        <v>FT</v>
      </c>
      <c r="F1009" s="31">
        <f>IFERROR(VLOOKUP($B1009,[1]ODBC!$B:$H,5,FALSE),"")</f>
        <v>44.45</v>
      </c>
      <c r="G1009" s="32">
        <f>[1]ODBC!G1009</f>
        <v>0</v>
      </c>
      <c r="H1009" s="33">
        <f>SUM([1]ODBC!H1009)</f>
        <v>45938</v>
      </c>
      <c r="I1009" s="41" t="str">
        <f>'Vinyl cutting'!$B$2</f>
        <v>J36938</v>
      </c>
      <c r="J1009" s="42">
        <f ca="1">(SUMIF('Freeform time and material'!$B$17:$B$30,B1009,'Freeform time and material'!$G$17:$G$30)) +
(SUMIF('Vinyl cutting'!$B$17:$B$30,B1009,'Vinyl cutting'!$G$17:$G$30)) +
(SUMIF('Vinyl cutting (2)'!$B$17:$B$30,B1009,'Vinyl cutting (2)'!$G$17:$G$30)) +
(SUMIF('Apply vinyl graphics'!$B$17:$B$30,B1009,'Apply vinyl graphics'!$G$17:$G$30)) +
(SUMIF('Apply vinyl graphics (2)'!$B$17:$B$30,B1009,'Apply vinyl graphics (2)'!$G$17:$G$30)) +
(SUMIF('Alum pan sign'!$B$17:$B$30,B1009,'Alum pan sign'!$G$17:$G$30)) +
(SUMIF('Alum pan sign (2)'!$B$17:$B$30,B1009,'Alum pan sign (2)'!$G$17:$G$30)) +
(SUMIF('Economy pan sign'!$B$17:$B$30,B1009,'Economy pan sign'!$G$17:$G$30)) +
(SUMIF('Post and panel sign'!$B$17:$B$30,B1009,'Post and panel sign'!$G$17:$G$30)) +
(SUMIF('Post and panel sign (2)'!$B$17:$B$30,B1009,'Post and panel sign (2)'!$G$17:$G$30)) +
(SUMIF('Flat panels only'!$B$17:$B$30,B1009,'Flat panels only'!$G$17:$G$30)) +
(SUMIF('Flat panels only (2)'!$B$17:$B$30,B1009,'Flat panels only (2)'!$G$17:$G$30)) +
(SUMIF('Routed panel shapes'!$B$18:$B$31,B1009,'Routed panel shapes'!$G$18:$G$31)) +
(SUMIF('Routed panel shapes (2)'!$B$18:$B$31,B1009,'Routed panel shapes (2)'!$G$18:$G$31)) +
(SUMIF('Routed face only'!$B$17:$B$30,B1009,'Routed face only'!$G$17:$G$30)) +
(SUMIF('Routed face only (2)'!$B$17:$B$30,B1009,'Routed face only (2)'!$G$17:$G$30)) +
(SUMIF('Routed alum faces letters'!$B$17:$B$30,B1009,'Routed alum faces letters'!$G$17:$G$30)) +
(SUMIF('Routed alum faces letters (2)'!$B$17:$B$30,B1009,'Routed alum faces letters (2)'!$G$17:$G$30)) +
(SUMIF('Routed push through acrylic'!$B$17:$B$30,B1009,'Routed push through acrylic'!$G$17:$G$30)) +
(SUMIF('Routed push through acrylic (2)'!$B$17:$B$30,B1009,'Routed push through acrylic (2)'!$G$17:$G$30)) +
(SUMIF('Sf routed cabinet'!$B$17:$B$30,B1009,'Sf routed cabinet'!$G$17:$G$30)) +
(SUMIF('Sf routed cabinet (2)'!$B$17:$B$30,B1009,'Sf routed cabinet (2)'!$G$17:$G$30)) +
(SUMIF('Df routed cabinet'!$B$17:$B$30,B1009,'Df routed cabinet'!$G$17:$G$30)) +
(SUMIF('Df routed cabinet (2)'!$B$17:$B$30,B1009,'Df routed cabinet (2)'!$G$17:$G$30)) +
(SUMIF('Sf acrylic cabinet'!$B$17:$B$30,B1009,'Sf acrylic cabinet'!$G$17:$G$30)) +
(SUMIF('Sf acrylic cabinet (2)'!$B$17:$B$30,B1009,'Sf acrylic cabinet (2)'!$G$17:$G$30)) +
(SUMIF('Economy Sf acrylic'!$B$17:$B$30,B1009,'Economy Sf acrylic'!$G$17:$G$30)) +
(SUMIF('Df acrylic cabinet'!$B$17:$B$30,B1009,'Df acrylic cabinet'!$G$17:$G$30)) +
(SUMIF('Df acrylic cabinet (2)'!$B$17:$B$30,B1009,'Df acrylic cabinet (2)'!$G$17:$G$30)) +
(SUMIF('Sf flex cabinet'!$B$17:$B$30,B1009,'Sf flex cabinet'!$G$17:$G$30)) +
(SUMIF('Sf flex cabinet (2)'!$B$17:$B$30,B1009,'Sf flex cabinet (2)'!$G$17:$G$30)) +
(SUMIF('Df flex cabinet'!$B$17:$B$36,B1009,'Df flex cabinet'!$G$17:$G$36)) +
(SUMIF('Df flex cabinet (2)'!$B$17:$B$36,B1009,'Df flex cabinet (2)'!$G$17:$G$36)) +
(SUMIF('Pole cover'!$B$17:$B$30,B1009,'Pole cover'!$G$17:$G$30)) +
(SUMIF('Pole cover (2)'!$B$17:$B$30,B1009,'Pole cover (2)'!$G$17:$G$30)) +
(SUMIF('Structural Steel Fab'!$B$17:$B$29,B1009,'Structural Steel Fab'!$G$17:$G$29)) +
(SUMIF(Reveal!$B$17:$B$30,B1009,Reveal!$G$17:$G$30)) +
(SUMIF('Reveal (2)'!$B$17:$B$30,B1009,'Reveal (2)'!$G$17:$G$30)) +
(SUMIF('Crown cove top'!$B$17:$B$30,B1009,'Crown cove top'!$G$17:$G$30)) +
(SUMIF('EMC assembly'!$B$17:$B$30,B1009,'EMC assembly'!$G$17:$G$30)) +
(SUMIF(Crating!$B$17:$B$29,B1009,Crating!$G$17:$G$29)) +
(SUMIF('LED wiring'!$B$17:$B$30,B1009,'LED wiring'!$G$17:$G$30)) +
(SUMIF('Changeable copy face'!$B$17:$B$30,B1009,'Changeable copy face'!$G$17:$G$30)) +
(SUMIF('Flex face assembly'!$B$17:$B$30,B1009,'Flex face assembly'!$G$17:$G$30)) +
(SUMIF('Routed face assembly'!$B$17:$B$30,B1009,'Routed face assembly'!$G$17:$G$30)) +
(SUMIF('Paint calculation'!$B$17:$B$30,B1009,'Paint calculation'!$G$17:$G$30)) +
(SUMIF('Trimcap letter face'!$B$17:$B$30,B1009,'Trimcap letter face'!$G$17:$G$30)) +
(SUMIF('Trimcap letter face (2)'!$B$17:$B$30,B1009,'Trimcap letter face (2)'!$G$17:$G$30)) +
(SUMIF('Channel letter fabrication'!$B$17:$B$30,B1009,'Channel letter fabrication'!$G$17:$G$30)) +
(SUMIF('Channel letter fabrication (2)'!$B$17:$B$30,B1009,'Channel letter fabrication (2)'!$G$17:$G$30))</f>
        <v>0</v>
      </c>
    </row>
    <row r="1010" spans="1:10">
      <c r="A1010" s="28" t="str">
        <f>[1]ODBC!$A1010</f>
        <v>Wagner Track For Slotted Ltrs</v>
      </c>
      <c r="B1010" s="29" t="str">
        <f>[1]ODBC!B1010</f>
        <v>57015</v>
      </c>
      <c r="C1010" s="30">
        <f>IFERROR(VLOOKUP($B1010,[1]ODBC!$B:$H,2,FALSE),"")</f>
        <v>0.66</v>
      </c>
      <c r="D1010" s="30">
        <f>IFERROR(VLOOKUP($B1010,[1]ODBC!$B:$H,3,FALSE),"")</f>
        <v>1.1879999999999999</v>
      </c>
      <c r="E1010" s="30" t="str">
        <f>IFERROR(VLOOKUP($B1010,[1]ODBC!$B:$H,4,FALSE),"")</f>
        <v>FT</v>
      </c>
      <c r="F1010" s="31">
        <f>IFERROR(VLOOKUP($B1010,[1]ODBC!$B:$H,5,FALSE),"")</f>
        <v>44.45</v>
      </c>
      <c r="G1010" s="32">
        <f>[1]ODBC!G1010</f>
        <v>0</v>
      </c>
      <c r="H1010" s="33">
        <f>SUM([1]ODBC!H1010)</f>
        <v>0</v>
      </c>
      <c r="I1010" s="41" t="str">
        <f>'Vinyl cutting'!$B$2</f>
        <v>J36938</v>
      </c>
      <c r="J1010" s="42">
        <f ca="1">(SUMIF('Freeform time and material'!$B$17:$B$30,B1010,'Freeform time and material'!$G$17:$G$30)) +
(SUMIF('Vinyl cutting'!$B$17:$B$30,B1010,'Vinyl cutting'!$G$17:$G$30)) +
(SUMIF('Vinyl cutting (2)'!$B$17:$B$30,B1010,'Vinyl cutting (2)'!$G$17:$G$30)) +
(SUMIF('Apply vinyl graphics'!$B$17:$B$30,B1010,'Apply vinyl graphics'!$G$17:$G$30)) +
(SUMIF('Apply vinyl graphics (2)'!$B$17:$B$30,B1010,'Apply vinyl graphics (2)'!$G$17:$G$30)) +
(SUMIF('Alum pan sign'!$B$17:$B$30,B1010,'Alum pan sign'!$G$17:$G$30)) +
(SUMIF('Alum pan sign (2)'!$B$17:$B$30,B1010,'Alum pan sign (2)'!$G$17:$G$30)) +
(SUMIF('Economy pan sign'!$B$17:$B$30,B1010,'Economy pan sign'!$G$17:$G$30)) +
(SUMIF('Post and panel sign'!$B$17:$B$30,B1010,'Post and panel sign'!$G$17:$G$30)) +
(SUMIF('Post and panel sign (2)'!$B$17:$B$30,B1010,'Post and panel sign (2)'!$G$17:$G$30)) +
(SUMIF('Flat panels only'!$B$17:$B$30,B1010,'Flat panels only'!$G$17:$G$30)) +
(SUMIF('Flat panels only (2)'!$B$17:$B$30,B1010,'Flat panels only (2)'!$G$17:$G$30)) +
(SUMIF('Routed panel shapes'!$B$18:$B$31,B1010,'Routed panel shapes'!$G$18:$G$31)) +
(SUMIF('Routed panel shapes (2)'!$B$18:$B$31,B1010,'Routed panel shapes (2)'!$G$18:$G$31)) +
(SUMIF('Routed face only'!$B$17:$B$30,B1010,'Routed face only'!$G$17:$G$30)) +
(SUMIF('Routed face only (2)'!$B$17:$B$30,B1010,'Routed face only (2)'!$G$17:$G$30)) +
(SUMIF('Routed alum faces letters'!$B$17:$B$30,B1010,'Routed alum faces letters'!$G$17:$G$30)) +
(SUMIF('Routed alum faces letters (2)'!$B$17:$B$30,B1010,'Routed alum faces letters (2)'!$G$17:$G$30)) +
(SUMIF('Routed push through acrylic'!$B$17:$B$30,B1010,'Routed push through acrylic'!$G$17:$G$30)) +
(SUMIF('Routed push through acrylic (2)'!$B$17:$B$30,B1010,'Routed push through acrylic (2)'!$G$17:$G$30)) +
(SUMIF('Sf routed cabinet'!$B$17:$B$30,B1010,'Sf routed cabinet'!$G$17:$G$30)) +
(SUMIF('Sf routed cabinet (2)'!$B$17:$B$30,B1010,'Sf routed cabinet (2)'!$G$17:$G$30)) +
(SUMIF('Df routed cabinet'!$B$17:$B$30,B1010,'Df routed cabinet'!$G$17:$G$30)) +
(SUMIF('Df routed cabinet (2)'!$B$17:$B$30,B1010,'Df routed cabinet (2)'!$G$17:$G$30)) +
(SUMIF('Sf acrylic cabinet'!$B$17:$B$30,B1010,'Sf acrylic cabinet'!$G$17:$G$30)) +
(SUMIF('Sf acrylic cabinet (2)'!$B$17:$B$30,B1010,'Sf acrylic cabinet (2)'!$G$17:$G$30)) +
(SUMIF('Economy Sf acrylic'!$B$17:$B$30,B1010,'Economy Sf acrylic'!$G$17:$G$30)) +
(SUMIF('Df acrylic cabinet'!$B$17:$B$30,B1010,'Df acrylic cabinet'!$G$17:$G$30)) +
(SUMIF('Df acrylic cabinet (2)'!$B$17:$B$30,B1010,'Df acrylic cabinet (2)'!$G$17:$G$30)) +
(SUMIF('Sf flex cabinet'!$B$17:$B$30,B1010,'Sf flex cabinet'!$G$17:$G$30)) +
(SUMIF('Sf flex cabinet (2)'!$B$17:$B$30,B1010,'Sf flex cabinet (2)'!$G$17:$G$30)) +
(SUMIF('Df flex cabinet'!$B$17:$B$36,B1010,'Df flex cabinet'!$G$17:$G$36)) +
(SUMIF('Df flex cabinet (2)'!$B$17:$B$36,B1010,'Df flex cabinet (2)'!$G$17:$G$36)) +
(SUMIF('Pole cover'!$B$17:$B$30,B1010,'Pole cover'!$G$17:$G$30)) +
(SUMIF('Pole cover (2)'!$B$17:$B$30,B1010,'Pole cover (2)'!$G$17:$G$30)) +
(SUMIF('Structural Steel Fab'!$B$17:$B$29,B1010,'Structural Steel Fab'!$G$17:$G$29)) +
(SUMIF(Reveal!$B$17:$B$30,B1010,Reveal!$G$17:$G$30)) +
(SUMIF('Reveal (2)'!$B$17:$B$30,B1010,'Reveal (2)'!$G$17:$G$30)) +
(SUMIF('Crown cove top'!$B$17:$B$30,B1010,'Crown cove top'!$G$17:$G$30)) +
(SUMIF('EMC assembly'!$B$17:$B$30,B1010,'EMC assembly'!$G$17:$G$30)) +
(SUMIF(Crating!$B$17:$B$29,B1010,Crating!$G$17:$G$29)) +
(SUMIF('LED wiring'!$B$17:$B$30,B1010,'LED wiring'!$G$17:$G$30)) +
(SUMIF('Changeable copy face'!$B$17:$B$30,B1010,'Changeable copy face'!$G$17:$G$30)) +
(SUMIF('Flex face assembly'!$B$17:$B$30,B1010,'Flex face assembly'!$G$17:$G$30)) +
(SUMIF('Routed face assembly'!$B$17:$B$30,B1010,'Routed face assembly'!$G$17:$G$30)) +
(SUMIF('Paint calculation'!$B$17:$B$30,B1010,'Paint calculation'!$G$17:$G$30)) +
(SUMIF('Trimcap letter face'!$B$17:$B$30,B1010,'Trimcap letter face'!$G$17:$G$30)) +
(SUMIF('Trimcap letter face (2)'!$B$17:$B$30,B1010,'Trimcap letter face (2)'!$G$17:$G$30)) +
(SUMIF('Channel letter fabrication'!$B$17:$B$30,B1010,'Channel letter fabrication'!$G$17:$G$30)) +
(SUMIF('Channel letter fabrication (2)'!$B$17:$B$30,B1010,'Channel letter fabrication (2)'!$G$17:$G$30))</f>
        <v>0</v>
      </c>
    </row>
    <row r="1011" spans="1:10">
      <c r="A1011" s="28" t="str">
        <f>[1]ODBC!$A1011</f>
        <v>6'-18' C/C Letter Changer-Reg</v>
      </c>
      <c r="B1011" s="29" t="str">
        <f>[1]ODBC!B1011</f>
        <v>57020</v>
      </c>
      <c r="C1011" s="30">
        <f>IFERROR(VLOOKUP($B1011,[1]ODBC!$B:$H,2,FALSE),"")</f>
        <v>66.599999999999994</v>
      </c>
      <c r="D1011" s="30">
        <f>IFERROR(VLOOKUP($B1011,[1]ODBC!$B:$H,3,FALSE),"")</f>
        <v>119.892</v>
      </c>
      <c r="E1011" s="30" t="str">
        <f>IFERROR(VLOOKUP($B1011,[1]ODBC!$B:$H,4,FALSE),"")</f>
        <v>EA</v>
      </c>
      <c r="F1011" s="31">
        <f>IFERROR(VLOOKUP($B1011,[1]ODBC!$B:$H,5,FALSE),"")</f>
        <v>44.45</v>
      </c>
      <c r="G1011" s="32">
        <f>[1]ODBC!G1011</f>
        <v>0</v>
      </c>
      <c r="H1011" s="33">
        <f>SUM([1]ODBC!H1011)</f>
        <v>0</v>
      </c>
      <c r="I1011" s="41" t="str">
        <f>'Vinyl cutting'!$B$2</f>
        <v>J36938</v>
      </c>
      <c r="J1011" s="42">
        <f ca="1">(SUMIF('Freeform time and material'!$B$17:$B$30,B1011,'Freeform time and material'!$G$17:$G$30)) +
(SUMIF('Vinyl cutting'!$B$17:$B$30,B1011,'Vinyl cutting'!$G$17:$G$30)) +
(SUMIF('Vinyl cutting (2)'!$B$17:$B$30,B1011,'Vinyl cutting (2)'!$G$17:$G$30)) +
(SUMIF('Apply vinyl graphics'!$B$17:$B$30,B1011,'Apply vinyl graphics'!$G$17:$G$30)) +
(SUMIF('Apply vinyl graphics (2)'!$B$17:$B$30,B1011,'Apply vinyl graphics (2)'!$G$17:$G$30)) +
(SUMIF('Alum pan sign'!$B$17:$B$30,B1011,'Alum pan sign'!$G$17:$G$30)) +
(SUMIF('Alum pan sign (2)'!$B$17:$B$30,B1011,'Alum pan sign (2)'!$G$17:$G$30)) +
(SUMIF('Economy pan sign'!$B$17:$B$30,B1011,'Economy pan sign'!$G$17:$G$30)) +
(SUMIF('Post and panel sign'!$B$17:$B$30,B1011,'Post and panel sign'!$G$17:$G$30)) +
(SUMIF('Post and panel sign (2)'!$B$17:$B$30,B1011,'Post and panel sign (2)'!$G$17:$G$30)) +
(SUMIF('Flat panels only'!$B$17:$B$30,B1011,'Flat panels only'!$G$17:$G$30)) +
(SUMIF('Flat panels only (2)'!$B$17:$B$30,B1011,'Flat panels only (2)'!$G$17:$G$30)) +
(SUMIF('Routed panel shapes'!$B$18:$B$31,B1011,'Routed panel shapes'!$G$18:$G$31)) +
(SUMIF('Routed panel shapes (2)'!$B$18:$B$31,B1011,'Routed panel shapes (2)'!$G$18:$G$31)) +
(SUMIF('Routed face only'!$B$17:$B$30,B1011,'Routed face only'!$G$17:$G$30)) +
(SUMIF('Routed face only (2)'!$B$17:$B$30,B1011,'Routed face only (2)'!$G$17:$G$30)) +
(SUMIF('Routed alum faces letters'!$B$17:$B$30,B1011,'Routed alum faces letters'!$G$17:$G$30)) +
(SUMIF('Routed alum faces letters (2)'!$B$17:$B$30,B1011,'Routed alum faces letters (2)'!$G$17:$G$30)) +
(SUMIF('Routed push through acrylic'!$B$17:$B$30,B1011,'Routed push through acrylic'!$G$17:$G$30)) +
(SUMIF('Routed push through acrylic (2)'!$B$17:$B$30,B1011,'Routed push through acrylic (2)'!$G$17:$G$30)) +
(SUMIF('Sf routed cabinet'!$B$17:$B$30,B1011,'Sf routed cabinet'!$G$17:$G$30)) +
(SUMIF('Sf routed cabinet (2)'!$B$17:$B$30,B1011,'Sf routed cabinet (2)'!$G$17:$G$30)) +
(SUMIF('Df routed cabinet'!$B$17:$B$30,B1011,'Df routed cabinet'!$G$17:$G$30)) +
(SUMIF('Df routed cabinet (2)'!$B$17:$B$30,B1011,'Df routed cabinet (2)'!$G$17:$G$30)) +
(SUMIF('Sf acrylic cabinet'!$B$17:$B$30,B1011,'Sf acrylic cabinet'!$G$17:$G$30)) +
(SUMIF('Sf acrylic cabinet (2)'!$B$17:$B$30,B1011,'Sf acrylic cabinet (2)'!$G$17:$G$30)) +
(SUMIF('Economy Sf acrylic'!$B$17:$B$30,B1011,'Economy Sf acrylic'!$G$17:$G$30)) +
(SUMIF('Df acrylic cabinet'!$B$17:$B$30,B1011,'Df acrylic cabinet'!$G$17:$G$30)) +
(SUMIF('Df acrylic cabinet (2)'!$B$17:$B$30,B1011,'Df acrylic cabinet (2)'!$G$17:$G$30)) +
(SUMIF('Sf flex cabinet'!$B$17:$B$30,B1011,'Sf flex cabinet'!$G$17:$G$30)) +
(SUMIF('Sf flex cabinet (2)'!$B$17:$B$30,B1011,'Sf flex cabinet (2)'!$G$17:$G$30)) +
(SUMIF('Df flex cabinet'!$B$17:$B$36,B1011,'Df flex cabinet'!$G$17:$G$36)) +
(SUMIF('Df flex cabinet (2)'!$B$17:$B$36,B1011,'Df flex cabinet (2)'!$G$17:$G$36)) +
(SUMIF('Pole cover'!$B$17:$B$30,B1011,'Pole cover'!$G$17:$G$30)) +
(SUMIF('Pole cover (2)'!$B$17:$B$30,B1011,'Pole cover (2)'!$G$17:$G$30)) +
(SUMIF('Structural Steel Fab'!$B$17:$B$29,B1011,'Structural Steel Fab'!$G$17:$G$29)) +
(SUMIF(Reveal!$B$17:$B$30,B1011,Reveal!$G$17:$G$30)) +
(SUMIF('Reveal (2)'!$B$17:$B$30,B1011,'Reveal (2)'!$G$17:$G$30)) +
(SUMIF('Crown cove top'!$B$17:$B$30,B1011,'Crown cove top'!$G$17:$G$30)) +
(SUMIF('EMC assembly'!$B$17:$B$30,B1011,'EMC assembly'!$G$17:$G$30)) +
(SUMIF(Crating!$B$17:$B$29,B1011,Crating!$G$17:$G$29)) +
(SUMIF('LED wiring'!$B$17:$B$30,B1011,'LED wiring'!$G$17:$G$30)) +
(SUMIF('Changeable copy face'!$B$17:$B$30,B1011,'Changeable copy face'!$G$17:$G$30)) +
(SUMIF('Flex face assembly'!$B$17:$B$30,B1011,'Flex face assembly'!$G$17:$G$30)) +
(SUMIF('Routed face assembly'!$B$17:$B$30,B1011,'Routed face assembly'!$G$17:$G$30)) +
(SUMIF('Paint calculation'!$B$17:$B$30,B1011,'Paint calculation'!$G$17:$G$30)) +
(SUMIF('Trimcap letter face'!$B$17:$B$30,B1011,'Trimcap letter face'!$G$17:$G$30)) +
(SUMIF('Trimcap letter face (2)'!$B$17:$B$30,B1011,'Trimcap letter face (2)'!$G$17:$G$30)) +
(SUMIF('Channel letter fabrication'!$B$17:$B$30,B1011,'Channel letter fabrication'!$G$17:$G$30)) +
(SUMIF('Channel letter fabrication (2)'!$B$17:$B$30,B1011,'Channel letter fabrication (2)'!$G$17:$G$30))</f>
        <v>0</v>
      </c>
    </row>
    <row r="1012" spans="1:10">
      <c r="A1012" s="28" t="str">
        <f>[1]ODBC!$A1012</f>
        <v>Blockout Grey</v>
      </c>
      <c r="B1012" s="29" t="str">
        <f>[1]ODBC!B1012</f>
        <v>63015</v>
      </c>
      <c r="C1012" s="30">
        <f>IFERROR(VLOOKUP($B1012,[1]ODBC!$B:$H,2,FALSE),"")</f>
        <v>21.01</v>
      </c>
      <c r="D1012" s="30">
        <f>IFERROR(VLOOKUP($B1012,[1]ODBC!$B:$H,3,FALSE),"")</f>
        <v>37.822000000000003</v>
      </c>
      <c r="E1012" s="30" t="str">
        <f>IFERROR(VLOOKUP($B1012,[1]ODBC!$B:$H,4,FALSE),"")</f>
        <v>QT</v>
      </c>
      <c r="F1012" s="31">
        <f>IFERROR(VLOOKUP($B1012,[1]ODBC!$B:$H,5,FALSE),"")</f>
        <v>44.45</v>
      </c>
      <c r="G1012" s="32">
        <f>[1]ODBC!G1012</f>
        <v>0</v>
      </c>
      <c r="H1012" s="33">
        <f>SUM([1]ODBC!H1012)</f>
        <v>0</v>
      </c>
      <c r="I1012" s="41" t="str">
        <f>'Vinyl cutting'!$B$2</f>
        <v>J36938</v>
      </c>
      <c r="J1012" s="42">
        <f ca="1">(SUMIF('Freeform time and material'!$B$17:$B$30,B1012,'Freeform time and material'!$G$17:$G$30)) +
(SUMIF('Vinyl cutting'!$B$17:$B$30,B1012,'Vinyl cutting'!$G$17:$G$30)) +
(SUMIF('Vinyl cutting (2)'!$B$17:$B$30,B1012,'Vinyl cutting (2)'!$G$17:$G$30)) +
(SUMIF('Apply vinyl graphics'!$B$17:$B$30,B1012,'Apply vinyl graphics'!$G$17:$G$30)) +
(SUMIF('Apply vinyl graphics (2)'!$B$17:$B$30,B1012,'Apply vinyl graphics (2)'!$G$17:$G$30)) +
(SUMIF('Alum pan sign'!$B$17:$B$30,B1012,'Alum pan sign'!$G$17:$G$30)) +
(SUMIF('Alum pan sign (2)'!$B$17:$B$30,B1012,'Alum pan sign (2)'!$G$17:$G$30)) +
(SUMIF('Economy pan sign'!$B$17:$B$30,B1012,'Economy pan sign'!$G$17:$G$30)) +
(SUMIF('Post and panel sign'!$B$17:$B$30,B1012,'Post and panel sign'!$G$17:$G$30)) +
(SUMIF('Post and panel sign (2)'!$B$17:$B$30,B1012,'Post and panel sign (2)'!$G$17:$G$30)) +
(SUMIF('Flat panels only'!$B$17:$B$30,B1012,'Flat panels only'!$G$17:$G$30)) +
(SUMIF('Flat panels only (2)'!$B$17:$B$30,B1012,'Flat panels only (2)'!$G$17:$G$30)) +
(SUMIF('Routed panel shapes'!$B$18:$B$31,B1012,'Routed panel shapes'!$G$18:$G$31)) +
(SUMIF('Routed panel shapes (2)'!$B$18:$B$31,B1012,'Routed panel shapes (2)'!$G$18:$G$31)) +
(SUMIF('Routed face only'!$B$17:$B$30,B1012,'Routed face only'!$G$17:$G$30)) +
(SUMIF('Routed face only (2)'!$B$17:$B$30,B1012,'Routed face only (2)'!$G$17:$G$30)) +
(SUMIF('Routed alum faces letters'!$B$17:$B$30,B1012,'Routed alum faces letters'!$G$17:$G$30)) +
(SUMIF('Routed alum faces letters (2)'!$B$17:$B$30,B1012,'Routed alum faces letters (2)'!$G$17:$G$30)) +
(SUMIF('Routed push through acrylic'!$B$17:$B$30,B1012,'Routed push through acrylic'!$G$17:$G$30)) +
(SUMIF('Routed push through acrylic (2)'!$B$17:$B$30,B1012,'Routed push through acrylic (2)'!$G$17:$G$30)) +
(SUMIF('Sf routed cabinet'!$B$17:$B$30,B1012,'Sf routed cabinet'!$G$17:$G$30)) +
(SUMIF('Sf routed cabinet (2)'!$B$17:$B$30,B1012,'Sf routed cabinet (2)'!$G$17:$G$30)) +
(SUMIF('Df routed cabinet'!$B$17:$B$30,B1012,'Df routed cabinet'!$G$17:$G$30)) +
(SUMIF('Df routed cabinet (2)'!$B$17:$B$30,B1012,'Df routed cabinet (2)'!$G$17:$G$30)) +
(SUMIF('Sf acrylic cabinet'!$B$17:$B$30,B1012,'Sf acrylic cabinet'!$G$17:$G$30)) +
(SUMIF('Sf acrylic cabinet (2)'!$B$17:$B$30,B1012,'Sf acrylic cabinet (2)'!$G$17:$G$30)) +
(SUMIF('Economy Sf acrylic'!$B$17:$B$30,B1012,'Economy Sf acrylic'!$G$17:$G$30)) +
(SUMIF('Df acrylic cabinet'!$B$17:$B$30,B1012,'Df acrylic cabinet'!$G$17:$G$30)) +
(SUMIF('Df acrylic cabinet (2)'!$B$17:$B$30,B1012,'Df acrylic cabinet (2)'!$G$17:$G$30)) +
(SUMIF('Sf flex cabinet'!$B$17:$B$30,B1012,'Sf flex cabinet'!$G$17:$G$30)) +
(SUMIF('Sf flex cabinet (2)'!$B$17:$B$30,B1012,'Sf flex cabinet (2)'!$G$17:$G$30)) +
(SUMIF('Df flex cabinet'!$B$17:$B$36,B1012,'Df flex cabinet'!$G$17:$G$36)) +
(SUMIF('Df flex cabinet (2)'!$B$17:$B$36,B1012,'Df flex cabinet (2)'!$G$17:$G$36)) +
(SUMIF('Pole cover'!$B$17:$B$30,B1012,'Pole cover'!$G$17:$G$30)) +
(SUMIF('Pole cover (2)'!$B$17:$B$30,B1012,'Pole cover (2)'!$G$17:$G$30)) +
(SUMIF('Structural Steel Fab'!$B$17:$B$29,B1012,'Structural Steel Fab'!$G$17:$G$29)) +
(SUMIF(Reveal!$B$17:$B$30,B1012,Reveal!$G$17:$G$30)) +
(SUMIF('Reveal (2)'!$B$17:$B$30,B1012,'Reveal (2)'!$G$17:$G$30)) +
(SUMIF('Crown cove top'!$B$17:$B$30,B1012,'Crown cove top'!$G$17:$G$30)) +
(SUMIF('EMC assembly'!$B$17:$B$30,B1012,'EMC assembly'!$G$17:$G$30)) +
(SUMIF(Crating!$B$17:$B$29,B1012,Crating!$G$17:$G$29)) +
(SUMIF('LED wiring'!$B$17:$B$30,B1012,'LED wiring'!$G$17:$G$30)) +
(SUMIF('Changeable copy face'!$B$17:$B$30,B1012,'Changeable copy face'!$G$17:$G$30)) +
(SUMIF('Flex face assembly'!$B$17:$B$30,B1012,'Flex face assembly'!$G$17:$G$30)) +
(SUMIF('Routed face assembly'!$B$17:$B$30,B1012,'Routed face assembly'!$G$17:$G$30)) +
(SUMIF('Paint calculation'!$B$17:$B$30,B1012,'Paint calculation'!$G$17:$G$30)) +
(SUMIF('Trimcap letter face'!$B$17:$B$30,B1012,'Trimcap letter face'!$G$17:$G$30)) +
(SUMIF('Trimcap letter face (2)'!$B$17:$B$30,B1012,'Trimcap letter face (2)'!$G$17:$G$30)) +
(SUMIF('Channel letter fabrication'!$B$17:$B$30,B1012,'Channel letter fabrication'!$G$17:$G$30)) +
(SUMIF('Channel letter fabrication (2)'!$B$17:$B$30,B1012,'Channel letter fabrication (2)'!$G$17:$G$30))</f>
        <v>0</v>
      </c>
    </row>
    <row r="1013" spans="1:10">
      <c r="A1013" s="28" t="str">
        <f>[1]ODBC!$A1013</f>
        <v>Blockout Grey</v>
      </c>
      <c r="B1013" s="29" t="str">
        <f>[1]ODBC!B1013</f>
        <v>63020</v>
      </c>
      <c r="C1013" s="30">
        <f>IFERROR(VLOOKUP($B1013,[1]ODBC!$B:$H,2,FALSE),"")</f>
        <v>0.78</v>
      </c>
      <c r="D1013" s="30">
        <f>IFERROR(VLOOKUP($B1013,[1]ODBC!$B:$H,3,FALSE),"")</f>
        <v>1.4039999999999999</v>
      </c>
      <c r="E1013" s="30" t="str">
        <f>IFERROR(VLOOKUP($B1013,[1]ODBC!$B:$H,4,FALSE),"")</f>
        <v>OZ</v>
      </c>
      <c r="F1013" s="31">
        <f>IFERROR(VLOOKUP($B1013,[1]ODBC!$B:$H,5,FALSE),"")</f>
        <v>44.45</v>
      </c>
      <c r="G1013" s="32">
        <f>[1]ODBC!G1013</f>
        <v>0</v>
      </c>
      <c r="H1013" s="33">
        <f>SUM([1]ODBC!H1013)</f>
        <v>0</v>
      </c>
      <c r="I1013" s="41" t="str">
        <f>'Vinyl cutting'!$B$2</f>
        <v>J36938</v>
      </c>
      <c r="J1013" s="42">
        <f ca="1">(SUMIF('Freeform time and material'!$B$17:$B$30,B1013,'Freeform time and material'!$G$17:$G$30)) +
(SUMIF('Vinyl cutting'!$B$17:$B$30,B1013,'Vinyl cutting'!$G$17:$G$30)) +
(SUMIF('Vinyl cutting (2)'!$B$17:$B$30,B1013,'Vinyl cutting (2)'!$G$17:$G$30)) +
(SUMIF('Apply vinyl graphics'!$B$17:$B$30,B1013,'Apply vinyl graphics'!$G$17:$G$30)) +
(SUMIF('Apply vinyl graphics (2)'!$B$17:$B$30,B1013,'Apply vinyl graphics (2)'!$G$17:$G$30)) +
(SUMIF('Alum pan sign'!$B$17:$B$30,B1013,'Alum pan sign'!$G$17:$G$30)) +
(SUMIF('Alum pan sign (2)'!$B$17:$B$30,B1013,'Alum pan sign (2)'!$G$17:$G$30)) +
(SUMIF('Economy pan sign'!$B$17:$B$30,B1013,'Economy pan sign'!$G$17:$G$30)) +
(SUMIF('Post and panel sign'!$B$17:$B$30,B1013,'Post and panel sign'!$G$17:$G$30)) +
(SUMIF('Post and panel sign (2)'!$B$17:$B$30,B1013,'Post and panel sign (2)'!$G$17:$G$30)) +
(SUMIF('Flat panels only'!$B$17:$B$30,B1013,'Flat panels only'!$G$17:$G$30)) +
(SUMIF('Flat panels only (2)'!$B$17:$B$30,B1013,'Flat panels only (2)'!$G$17:$G$30)) +
(SUMIF('Routed panel shapes'!$B$18:$B$31,B1013,'Routed panel shapes'!$G$18:$G$31)) +
(SUMIF('Routed panel shapes (2)'!$B$18:$B$31,B1013,'Routed panel shapes (2)'!$G$18:$G$31)) +
(SUMIF('Routed face only'!$B$17:$B$30,B1013,'Routed face only'!$G$17:$G$30)) +
(SUMIF('Routed face only (2)'!$B$17:$B$30,B1013,'Routed face only (2)'!$G$17:$G$30)) +
(SUMIF('Routed alum faces letters'!$B$17:$B$30,B1013,'Routed alum faces letters'!$G$17:$G$30)) +
(SUMIF('Routed alum faces letters (2)'!$B$17:$B$30,B1013,'Routed alum faces letters (2)'!$G$17:$G$30)) +
(SUMIF('Routed push through acrylic'!$B$17:$B$30,B1013,'Routed push through acrylic'!$G$17:$G$30)) +
(SUMIF('Routed push through acrylic (2)'!$B$17:$B$30,B1013,'Routed push through acrylic (2)'!$G$17:$G$30)) +
(SUMIF('Sf routed cabinet'!$B$17:$B$30,B1013,'Sf routed cabinet'!$G$17:$G$30)) +
(SUMIF('Sf routed cabinet (2)'!$B$17:$B$30,B1013,'Sf routed cabinet (2)'!$G$17:$G$30)) +
(SUMIF('Df routed cabinet'!$B$17:$B$30,B1013,'Df routed cabinet'!$G$17:$G$30)) +
(SUMIF('Df routed cabinet (2)'!$B$17:$B$30,B1013,'Df routed cabinet (2)'!$G$17:$G$30)) +
(SUMIF('Sf acrylic cabinet'!$B$17:$B$30,B1013,'Sf acrylic cabinet'!$G$17:$G$30)) +
(SUMIF('Sf acrylic cabinet (2)'!$B$17:$B$30,B1013,'Sf acrylic cabinet (2)'!$G$17:$G$30)) +
(SUMIF('Economy Sf acrylic'!$B$17:$B$30,B1013,'Economy Sf acrylic'!$G$17:$G$30)) +
(SUMIF('Df acrylic cabinet'!$B$17:$B$30,B1013,'Df acrylic cabinet'!$G$17:$G$30)) +
(SUMIF('Df acrylic cabinet (2)'!$B$17:$B$30,B1013,'Df acrylic cabinet (2)'!$G$17:$G$30)) +
(SUMIF('Sf flex cabinet'!$B$17:$B$30,B1013,'Sf flex cabinet'!$G$17:$G$30)) +
(SUMIF('Sf flex cabinet (2)'!$B$17:$B$30,B1013,'Sf flex cabinet (2)'!$G$17:$G$30)) +
(SUMIF('Df flex cabinet'!$B$17:$B$36,B1013,'Df flex cabinet'!$G$17:$G$36)) +
(SUMIF('Df flex cabinet (2)'!$B$17:$B$36,B1013,'Df flex cabinet (2)'!$G$17:$G$36)) +
(SUMIF('Pole cover'!$B$17:$B$30,B1013,'Pole cover'!$G$17:$G$30)) +
(SUMIF('Pole cover (2)'!$B$17:$B$30,B1013,'Pole cover (2)'!$G$17:$G$30)) +
(SUMIF('Structural Steel Fab'!$B$17:$B$29,B1013,'Structural Steel Fab'!$G$17:$G$29)) +
(SUMIF(Reveal!$B$17:$B$30,B1013,Reveal!$G$17:$G$30)) +
(SUMIF('Reveal (2)'!$B$17:$B$30,B1013,'Reveal (2)'!$G$17:$G$30)) +
(SUMIF('Crown cove top'!$B$17:$B$30,B1013,'Crown cove top'!$G$17:$G$30)) +
(SUMIF('EMC assembly'!$B$17:$B$30,B1013,'EMC assembly'!$G$17:$G$30)) +
(SUMIF(Crating!$B$17:$B$29,B1013,Crating!$G$17:$G$29)) +
(SUMIF('LED wiring'!$B$17:$B$30,B1013,'LED wiring'!$G$17:$G$30)) +
(SUMIF('Changeable copy face'!$B$17:$B$30,B1013,'Changeable copy face'!$G$17:$G$30)) +
(SUMIF('Flex face assembly'!$B$17:$B$30,B1013,'Flex face assembly'!$G$17:$G$30)) +
(SUMIF('Routed face assembly'!$B$17:$B$30,B1013,'Routed face assembly'!$G$17:$G$30)) +
(SUMIF('Paint calculation'!$B$17:$B$30,B1013,'Paint calculation'!$G$17:$G$30)) +
(SUMIF('Trimcap letter face'!$B$17:$B$30,B1013,'Trimcap letter face'!$G$17:$G$30)) +
(SUMIF('Trimcap letter face (2)'!$B$17:$B$30,B1013,'Trimcap letter face (2)'!$G$17:$G$30)) +
(SUMIF('Channel letter fabrication'!$B$17:$B$30,B1013,'Channel letter fabrication'!$G$17:$G$30)) +
(SUMIF('Channel letter fabrication (2)'!$B$17:$B$30,B1013,'Channel letter fabrication (2)'!$G$17:$G$30))</f>
        <v>0</v>
      </c>
    </row>
    <row r="1014" spans="1:10">
      <c r="A1014" s="28" t="str">
        <f>[1]ODBC!$A1014</f>
        <v>Blockout Black</v>
      </c>
      <c r="B1014" s="29" t="str">
        <f>[1]ODBC!B1014</f>
        <v>63030</v>
      </c>
      <c r="C1014" s="30">
        <f>IFERROR(VLOOKUP($B1014,[1]ODBC!$B:$H,2,FALSE),"")</f>
        <v>0.73</v>
      </c>
      <c r="D1014" s="30">
        <f>IFERROR(VLOOKUP($B1014,[1]ODBC!$B:$H,3,FALSE),"")</f>
        <v>1.3140000000000001</v>
      </c>
      <c r="E1014" s="30" t="str">
        <f>IFERROR(VLOOKUP($B1014,[1]ODBC!$B:$H,4,FALSE),"")</f>
        <v>OZ</v>
      </c>
      <c r="F1014" s="31">
        <f>IFERROR(VLOOKUP($B1014,[1]ODBC!$B:$H,5,FALSE),"")</f>
        <v>44.45</v>
      </c>
      <c r="G1014" s="32">
        <f>[1]ODBC!G1014</f>
        <v>0</v>
      </c>
      <c r="H1014" s="33">
        <f>SUM([1]ODBC!H1014)</f>
        <v>0</v>
      </c>
      <c r="I1014" s="41" t="str">
        <f>'Vinyl cutting'!$B$2</f>
        <v>J36938</v>
      </c>
      <c r="J1014" s="42">
        <f ca="1">(SUMIF('Freeform time and material'!$B$17:$B$30,B1014,'Freeform time and material'!$G$17:$G$30)) +
(SUMIF('Vinyl cutting'!$B$17:$B$30,B1014,'Vinyl cutting'!$G$17:$G$30)) +
(SUMIF('Vinyl cutting (2)'!$B$17:$B$30,B1014,'Vinyl cutting (2)'!$G$17:$G$30)) +
(SUMIF('Apply vinyl graphics'!$B$17:$B$30,B1014,'Apply vinyl graphics'!$G$17:$G$30)) +
(SUMIF('Apply vinyl graphics (2)'!$B$17:$B$30,B1014,'Apply vinyl graphics (2)'!$G$17:$G$30)) +
(SUMIF('Alum pan sign'!$B$17:$B$30,B1014,'Alum pan sign'!$G$17:$G$30)) +
(SUMIF('Alum pan sign (2)'!$B$17:$B$30,B1014,'Alum pan sign (2)'!$G$17:$G$30)) +
(SUMIF('Economy pan sign'!$B$17:$B$30,B1014,'Economy pan sign'!$G$17:$G$30)) +
(SUMIF('Post and panel sign'!$B$17:$B$30,B1014,'Post and panel sign'!$G$17:$G$30)) +
(SUMIF('Post and panel sign (2)'!$B$17:$B$30,B1014,'Post and panel sign (2)'!$G$17:$G$30)) +
(SUMIF('Flat panels only'!$B$17:$B$30,B1014,'Flat panels only'!$G$17:$G$30)) +
(SUMIF('Flat panels only (2)'!$B$17:$B$30,B1014,'Flat panels only (2)'!$G$17:$G$30)) +
(SUMIF('Routed panel shapes'!$B$18:$B$31,B1014,'Routed panel shapes'!$G$18:$G$31)) +
(SUMIF('Routed panel shapes (2)'!$B$18:$B$31,B1014,'Routed panel shapes (2)'!$G$18:$G$31)) +
(SUMIF('Routed face only'!$B$17:$B$30,B1014,'Routed face only'!$G$17:$G$30)) +
(SUMIF('Routed face only (2)'!$B$17:$B$30,B1014,'Routed face only (2)'!$G$17:$G$30)) +
(SUMIF('Routed alum faces letters'!$B$17:$B$30,B1014,'Routed alum faces letters'!$G$17:$G$30)) +
(SUMIF('Routed alum faces letters (2)'!$B$17:$B$30,B1014,'Routed alum faces letters (2)'!$G$17:$G$30)) +
(SUMIF('Routed push through acrylic'!$B$17:$B$30,B1014,'Routed push through acrylic'!$G$17:$G$30)) +
(SUMIF('Routed push through acrylic (2)'!$B$17:$B$30,B1014,'Routed push through acrylic (2)'!$G$17:$G$30)) +
(SUMIF('Sf routed cabinet'!$B$17:$B$30,B1014,'Sf routed cabinet'!$G$17:$G$30)) +
(SUMIF('Sf routed cabinet (2)'!$B$17:$B$30,B1014,'Sf routed cabinet (2)'!$G$17:$G$30)) +
(SUMIF('Df routed cabinet'!$B$17:$B$30,B1014,'Df routed cabinet'!$G$17:$G$30)) +
(SUMIF('Df routed cabinet (2)'!$B$17:$B$30,B1014,'Df routed cabinet (2)'!$G$17:$G$30)) +
(SUMIF('Sf acrylic cabinet'!$B$17:$B$30,B1014,'Sf acrylic cabinet'!$G$17:$G$30)) +
(SUMIF('Sf acrylic cabinet (2)'!$B$17:$B$30,B1014,'Sf acrylic cabinet (2)'!$G$17:$G$30)) +
(SUMIF('Economy Sf acrylic'!$B$17:$B$30,B1014,'Economy Sf acrylic'!$G$17:$G$30)) +
(SUMIF('Df acrylic cabinet'!$B$17:$B$30,B1014,'Df acrylic cabinet'!$G$17:$G$30)) +
(SUMIF('Df acrylic cabinet (2)'!$B$17:$B$30,B1014,'Df acrylic cabinet (2)'!$G$17:$G$30)) +
(SUMIF('Sf flex cabinet'!$B$17:$B$30,B1014,'Sf flex cabinet'!$G$17:$G$30)) +
(SUMIF('Sf flex cabinet (2)'!$B$17:$B$30,B1014,'Sf flex cabinet (2)'!$G$17:$G$30)) +
(SUMIF('Df flex cabinet'!$B$17:$B$36,B1014,'Df flex cabinet'!$G$17:$G$36)) +
(SUMIF('Df flex cabinet (2)'!$B$17:$B$36,B1014,'Df flex cabinet (2)'!$G$17:$G$36)) +
(SUMIF('Pole cover'!$B$17:$B$30,B1014,'Pole cover'!$G$17:$G$30)) +
(SUMIF('Pole cover (2)'!$B$17:$B$30,B1014,'Pole cover (2)'!$G$17:$G$30)) +
(SUMIF('Structural Steel Fab'!$B$17:$B$29,B1014,'Structural Steel Fab'!$G$17:$G$29)) +
(SUMIF(Reveal!$B$17:$B$30,B1014,Reveal!$G$17:$G$30)) +
(SUMIF('Reveal (2)'!$B$17:$B$30,B1014,'Reveal (2)'!$G$17:$G$30)) +
(SUMIF('Crown cove top'!$B$17:$B$30,B1014,'Crown cove top'!$G$17:$G$30)) +
(SUMIF('EMC assembly'!$B$17:$B$30,B1014,'EMC assembly'!$G$17:$G$30)) +
(SUMIF(Crating!$B$17:$B$29,B1014,Crating!$G$17:$G$29)) +
(SUMIF('LED wiring'!$B$17:$B$30,B1014,'LED wiring'!$G$17:$G$30)) +
(SUMIF('Changeable copy face'!$B$17:$B$30,B1014,'Changeable copy face'!$G$17:$G$30)) +
(SUMIF('Flex face assembly'!$B$17:$B$30,B1014,'Flex face assembly'!$G$17:$G$30)) +
(SUMIF('Routed face assembly'!$B$17:$B$30,B1014,'Routed face assembly'!$G$17:$G$30)) +
(SUMIF('Paint calculation'!$B$17:$B$30,B1014,'Paint calculation'!$G$17:$G$30)) +
(SUMIF('Trimcap letter face'!$B$17:$B$30,B1014,'Trimcap letter face'!$G$17:$G$30)) +
(SUMIF('Trimcap letter face (2)'!$B$17:$B$30,B1014,'Trimcap letter face (2)'!$G$17:$G$30)) +
(SUMIF('Channel letter fabrication'!$B$17:$B$30,B1014,'Channel letter fabrication'!$G$17:$G$30)) +
(SUMIF('Channel letter fabrication (2)'!$B$17:$B$30,B1014,'Channel letter fabrication (2)'!$G$17:$G$30))</f>
        <v>0</v>
      </c>
    </row>
    <row r="1015" spans="1:10">
      <c r="A1015" s="28" t="str">
        <f>[1]ODBC!$A1015</f>
        <v>Pyrex #200 Housings</v>
      </c>
      <c r="B1015" s="29" t="str">
        <f>[1]ODBC!B1015</f>
        <v>65000</v>
      </c>
      <c r="C1015" s="30">
        <f>IFERROR(VLOOKUP($B1015,[1]ODBC!$B:$H,2,FALSE),"")</f>
        <v>3.13</v>
      </c>
      <c r="D1015" s="30">
        <f>IFERROR(VLOOKUP($B1015,[1]ODBC!$B:$H,3,FALSE),"")</f>
        <v>5.6349999999999998</v>
      </c>
      <c r="E1015" s="30" t="str">
        <f>IFERROR(VLOOKUP($B1015,[1]ODBC!$B:$H,4,FALSE),"")</f>
        <v>EA</v>
      </c>
      <c r="F1015" s="31">
        <f>IFERROR(VLOOKUP($B1015,[1]ODBC!$B:$H,5,FALSE),"")</f>
        <v>44.45</v>
      </c>
      <c r="G1015" s="32">
        <f>[1]ODBC!G1015</f>
        <v>0</v>
      </c>
      <c r="H1015" s="33">
        <f>SUM([1]ODBC!H1015)</f>
        <v>0</v>
      </c>
      <c r="I1015" s="41" t="str">
        <f>'Vinyl cutting'!$B$2</f>
        <v>J36938</v>
      </c>
      <c r="J1015" s="42">
        <f ca="1">(SUMIF('Freeform time and material'!$B$17:$B$30,B1015,'Freeform time and material'!$G$17:$G$30)) +
(SUMIF('Vinyl cutting'!$B$17:$B$30,B1015,'Vinyl cutting'!$G$17:$G$30)) +
(SUMIF('Vinyl cutting (2)'!$B$17:$B$30,B1015,'Vinyl cutting (2)'!$G$17:$G$30)) +
(SUMIF('Apply vinyl graphics'!$B$17:$B$30,B1015,'Apply vinyl graphics'!$G$17:$G$30)) +
(SUMIF('Apply vinyl graphics (2)'!$B$17:$B$30,B1015,'Apply vinyl graphics (2)'!$G$17:$G$30)) +
(SUMIF('Alum pan sign'!$B$17:$B$30,B1015,'Alum pan sign'!$G$17:$G$30)) +
(SUMIF('Alum pan sign (2)'!$B$17:$B$30,B1015,'Alum pan sign (2)'!$G$17:$G$30)) +
(SUMIF('Economy pan sign'!$B$17:$B$30,B1015,'Economy pan sign'!$G$17:$G$30)) +
(SUMIF('Post and panel sign'!$B$17:$B$30,B1015,'Post and panel sign'!$G$17:$G$30)) +
(SUMIF('Post and panel sign (2)'!$B$17:$B$30,B1015,'Post and panel sign (2)'!$G$17:$G$30)) +
(SUMIF('Flat panels only'!$B$17:$B$30,B1015,'Flat panels only'!$G$17:$G$30)) +
(SUMIF('Flat panels only (2)'!$B$17:$B$30,B1015,'Flat panels only (2)'!$G$17:$G$30)) +
(SUMIF('Routed panel shapes'!$B$18:$B$31,B1015,'Routed panel shapes'!$G$18:$G$31)) +
(SUMIF('Routed panel shapes (2)'!$B$18:$B$31,B1015,'Routed panel shapes (2)'!$G$18:$G$31)) +
(SUMIF('Routed face only'!$B$17:$B$30,B1015,'Routed face only'!$G$17:$G$30)) +
(SUMIF('Routed face only (2)'!$B$17:$B$30,B1015,'Routed face only (2)'!$G$17:$G$30)) +
(SUMIF('Routed alum faces letters'!$B$17:$B$30,B1015,'Routed alum faces letters'!$G$17:$G$30)) +
(SUMIF('Routed alum faces letters (2)'!$B$17:$B$30,B1015,'Routed alum faces letters (2)'!$G$17:$G$30)) +
(SUMIF('Routed push through acrylic'!$B$17:$B$30,B1015,'Routed push through acrylic'!$G$17:$G$30)) +
(SUMIF('Routed push through acrylic (2)'!$B$17:$B$30,B1015,'Routed push through acrylic (2)'!$G$17:$G$30)) +
(SUMIF('Sf routed cabinet'!$B$17:$B$30,B1015,'Sf routed cabinet'!$G$17:$G$30)) +
(SUMIF('Sf routed cabinet (2)'!$B$17:$B$30,B1015,'Sf routed cabinet (2)'!$G$17:$G$30)) +
(SUMIF('Df routed cabinet'!$B$17:$B$30,B1015,'Df routed cabinet'!$G$17:$G$30)) +
(SUMIF('Df routed cabinet (2)'!$B$17:$B$30,B1015,'Df routed cabinet (2)'!$G$17:$G$30)) +
(SUMIF('Sf acrylic cabinet'!$B$17:$B$30,B1015,'Sf acrylic cabinet'!$G$17:$G$30)) +
(SUMIF('Sf acrylic cabinet (2)'!$B$17:$B$30,B1015,'Sf acrylic cabinet (2)'!$G$17:$G$30)) +
(SUMIF('Economy Sf acrylic'!$B$17:$B$30,B1015,'Economy Sf acrylic'!$G$17:$G$30)) +
(SUMIF('Df acrylic cabinet'!$B$17:$B$30,B1015,'Df acrylic cabinet'!$G$17:$G$30)) +
(SUMIF('Df acrylic cabinet (2)'!$B$17:$B$30,B1015,'Df acrylic cabinet (2)'!$G$17:$G$30)) +
(SUMIF('Sf flex cabinet'!$B$17:$B$30,B1015,'Sf flex cabinet'!$G$17:$G$30)) +
(SUMIF('Sf flex cabinet (2)'!$B$17:$B$30,B1015,'Sf flex cabinet (2)'!$G$17:$G$30)) +
(SUMIF('Df flex cabinet'!$B$17:$B$36,B1015,'Df flex cabinet'!$G$17:$G$36)) +
(SUMIF('Df flex cabinet (2)'!$B$17:$B$36,B1015,'Df flex cabinet (2)'!$G$17:$G$36)) +
(SUMIF('Pole cover'!$B$17:$B$30,B1015,'Pole cover'!$G$17:$G$30)) +
(SUMIF('Pole cover (2)'!$B$17:$B$30,B1015,'Pole cover (2)'!$G$17:$G$30)) +
(SUMIF('Structural Steel Fab'!$B$17:$B$29,B1015,'Structural Steel Fab'!$G$17:$G$29)) +
(SUMIF(Reveal!$B$17:$B$30,B1015,Reveal!$G$17:$G$30)) +
(SUMIF('Reveal (2)'!$B$17:$B$30,B1015,'Reveal (2)'!$G$17:$G$30)) +
(SUMIF('Crown cove top'!$B$17:$B$30,B1015,'Crown cove top'!$G$17:$G$30)) +
(SUMIF('EMC assembly'!$B$17:$B$30,B1015,'EMC assembly'!$G$17:$G$30)) +
(SUMIF(Crating!$B$17:$B$29,B1015,Crating!$G$17:$G$29)) +
(SUMIF('LED wiring'!$B$17:$B$30,B1015,'LED wiring'!$G$17:$G$30)) +
(SUMIF('Changeable copy face'!$B$17:$B$30,B1015,'Changeable copy face'!$G$17:$G$30)) +
(SUMIF('Flex face assembly'!$B$17:$B$30,B1015,'Flex face assembly'!$G$17:$G$30)) +
(SUMIF('Routed face assembly'!$B$17:$B$30,B1015,'Routed face assembly'!$G$17:$G$30)) +
(SUMIF('Paint calculation'!$B$17:$B$30,B1015,'Paint calculation'!$G$17:$G$30)) +
(SUMIF('Trimcap letter face'!$B$17:$B$30,B1015,'Trimcap letter face'!$G$17:$G$30)) +
(SUMIF('Trimcap letter face (2)'!$B$17:$B$30,B1015,'Trimcap letter face (2)'!$G$17:$G$30)) +
(SUMIF('Channel letter fabrication'!$B$17:$B$30,B1015,'Channel letter fabrication'!$G$17:$G$30)) +
(SUMIF('Channel letter fabrication (2)'!$B$17:$B$30,B1015,'Channel letter fabrication (2)'!$G$17:$G$30))</f>
        <v>0</v>
      </c>
    </row>
    <row r="1016" spans="1:10">
      <c r="A1016" s="28" t="str">
        <f>[1]ODBC!$A1016</f>
        <v>Large #300 Housings</v>
      </c>
      <c r="B1016" s="29" t="str">
        <f>[1]ODBC!B1016</f>
        <v>65005</v>
      </c>
      <c r="C1016" s="30">
        <f>IFERROR(VLOOKUP($B1016,[1]ODBC!$B:$H,2,FALSE),"")</f>
        <v>6.98</v>
      </c>
      <c r="D1016" s="30">
        <f>IFERROR(VLOOKUP($B1016,[1]ODBC!$B:$H,3,FALSE),"")</f>
        <v>12.565</v>
      </c>
      <c r="E1016" s="30" t="str">
        <f>IFERROR(VLOOKUP($B1016,[1]ODBC!$B:$H,4,FALSE),"")</f>
        <v>EA</v>
      </c>
      <c r="F1016" s="31">
        <f>IFERROR(VLOOKUP($B1016,[1]ODBC!$B:$H,5,FALSE),"")</f>
        <v>44.45</v>
      </c>
      <c r="G1016" s="32">
        <f>[1]ODBC!G1016</f>
        <v>0</v>
      </c>
      <c r="H1016" s="33">
        <f>SUM([1]ODBC!H1016)</f>
        <v>0</v>
      </c>
      <c r="I1016" s="41" t="str">
        <f>'Vinyl cutting'!$B$2</f>
        <v>J36938</v>
      </c>
      <c r="J1016" s="42">
        <f ca="1">(SUMIF('Freeform time and material'!$B$17:$B$30,B1016,'Freeform time and material'!$G$17:$G$30)) +
(SUMIF('Vinyl cutting'!$B$17:$B$30,B1016,'Vinyl cutting'!$G$17:$G$30)) +
(SUMIF('Vinyl cutting (2)'!$B$17:$B$30,B1016,'Vinyl cutting (2)'!$G$17:$G$30)) +
(SUMIF('Apply vinyl graphics'!$B$17:$B$30,B1016,'Apply vinyl graphics'!$G$17:$G$30)) +
(SUMIF('Apply vinyl graphics (2)'!$B$17:$B$30,B1016,'Apply vinyl graphics (2)'!$G$17:$G$30)) +
(SUMIF('Alum pan sign'!$B$17:$B$30,B1016,'Alum pan sign'!$G$17:$G$30)) +
(SUMIF('Alum pan sign (2)'!$B$17:$B$30,B1016,'Alum pan sign (2)'!$G$17:$G$30)) +
(SUMIF('Economy pan sign'!$B$17:$B$30,B1016,'Economy pan sign'!$G$17:$G$30)) +
(SUMIF('Post and panel sign'!$B$17:$B$30,B1016,'Post and panel sign'!$G$17:$G$30)) +
(SUMIF('Post and panel sign (2)'!$B$17:$B$30,B1016,'Post and panel sign (2)'!$G$17:$G$30)) +
(SUMIF('Flat panels only'!$B$17:$B$30,B1016,'Flat panels only'!$G$17:$G$30)) +
(SUMIF('Flat panels only (2)'!$B$17:$B$30,B1016,'Flat panels only (2)'!$G$17:$G$30)) +
(SUMIF('Routed panel shapes'!$B$18:$B$31,B1016,'Routed panel shapes'!$G$18:$G$31)) +
(SUMIF('Routed panel shapes (2)'!$B$18:$B$31,B1016,'Routed panel shapes (2)'!$G$18:$G$31)) +
(SUMIF('Routed face only'!$B$17:$B$30,B1016,'Routed face only'!$G$17:$G$30)) +
(SUMIF('Routed face only (2)'!$B$17:$B$30,B1016,'Routed face only (2)'!$G$17:$G$30)) +
(SUMIF('Routed alum faces letters'!$B$17:$B$30,B1016,'Routed alum faces letters'!$G$17:$G$30)) +
(SUMIF('Routed alum faces letters (2)'!$B$17:$B$30,B1016,'Routed alum faces letters (2)'!$G$17:$G$30)) +
(SUMIF('Routed push through acrylic'!$B$17:$B$30,B1016,'Routed push through acrylic'!$G$17:$G$30)) +
(SUMIF('Routed push through acrylic (2)'!$B$17:$B$30,B1016,'Routed push through acrylic (2)'!$G$17:$G$30)) +
(SUMIF('Sf routed cabinet'!$B$17:$B$30,B1016,'Sf routed cabinet'!$G$17:$G$30)) +
(SUMIF('Sf routed cabinet (2)'!$B$17:$B$30,B1016,'Sf routed cabinet (2)'!$G$17:$G$30)) +
(SUMIF('Df routed cabinet'!$B$17:$B$30,B1016,'Df routed cabinet'!$G$17:$G$30)) +
(SUMIF('Df routed cabinet (2)'!$B$17:$B$30,B1016,'Df routed cabinet (2)'!$G$17:$G$30)) +
(SUMIF('Sf acrylic cabinet'!$B$17:$B$30,B1016,'Sf acrylic cabinet'!$G$17:$G$30)) +
(SUMIF('Sf acrylic cabinet (2)'!$B$17:$B$30,B1016,'Sf acrylic cabinet (2)'!$G$17:$G$30)) +
(SUMIF('Economy Sf acrylic'!$B$17:$B$30,B1016,'Economy Sf acrylic'!$G$17:$G$30)) +
(SUMIF('Df acrylic cabinet'!$B$17:$B$30,B1016,'Df acrylic cabinet'!$G$17:$G$30)) +
(SUMIF('Df acrylic cabinet (2)'!$B$17:$B$30,B1016,'Df acrylic cabinet (2)'!$G$17:$G$30)) +
(SUMIF('Sf flex cabinet'!$B$17:$B$30,B1016,'Sf flex cabinet'!$G$17:$G$30)) +
(SUMIF('Sf flex cabinet (2)'!$B$17:$B$30,B1016,'Sf flex cabinet (2)'!$G$17:$G$30)) +
(SUMIF('Df flex cabinet'!$B$17:$B$36,B1016,'Df flex cabinet'!$G$17:$G$36)) +
(SUMIF('Df flex cabinet (2)'!$B$17:$B$36,B1016,'Df flex cabinet (2)'!$G$17:$G$36)) +
(SUMIF('Pole cover'!$B$17:$B$30,B1016,'Pole cover'!$G$17:$G$30)) +
(SUMIF('Pole cover (2)'!$B$17:$B$30,B1016,'Pole cover (2)'!$G$17:$G$30)) +
(SUMIF('Structural Steel Fab'!$B$17:$B$29,B1016,'Structural Steel Fab'!$G$17:$G$29)) +
(SUMIF(Reveal!$B$17:$B$30,B1016,Reveal!$G$17:$G$30)) +
(SUMIF('Reveal (2)'!$B$17:$B$30,B1016,'Reveal (2)'!$G$17:$G$30)) +
(SUMIF('Crown cove top'!$B$17:$B$30,B1016,'Crown cove top'!$G$17:$G$30)) +
(SUMIF('EMC assembly'!$B$17:$B$30,B1016,'EMC assembly'!$G$17:$G$30)) +
(SUMIF(Crating!$B$17:$B$29,B1016,Crating!$G$17:$G$29)) +
(SUMIF('LED wiring'!$B$17:$B$30,B1016,'LED wiring'!$G$17:$G$30)) +
(SUMIF('Changeable copy face'!$B$17:$B$30,B1016,'Changeable copy face'!$G$17:$G$30)) +
(SUMIF('Flex face assembly'!$B$17:$B$30,B1016,'Flex face assembly'!$G$17:$G$30)) +
(SUMIF('Routed face assembly'!$B$17:$B$30,B1016,'Routed face assembly'!$G$17:$G$30)) +
(SUMIF('Paint calculation'!$B$17:$B$30,B1016,'Paint calculation'!$G$17:$G$30)) +
(SUMIF('Trimcap letter face'!$B$17:$B$30,B1016,'Trimcap letter face'!$G$17:$G$30)) +
(SUMIF('Trimcap letter face (2)'!$B$17:$B$30,B1016,'Trimcap letter face (2)'!$G$17:$G$30)) +
(SUMIF('Channel letter fabrication'!$B$17:$B$30,B1016,'Channel letter fabrication'!$G$17:$G$30)) +
(SUMIF('Channel letter fabrication (2)'!$B$17:$B$30,B1016,'Channel letter fabrication (2)'!$G$17:$G$30))</f>
        <v>0</v>
      </c>
    </row>
    <row r="1017" spans="1:10">
      <c r="A1017" s="28" t="str">
        <f>[1]ODBC!$A1017</f>
        <v>Standard #100 Housings</v>
      </c>
      <c r="B1017" s="29" t="str">
        <f>[1]ODBC!B1017</f>
        <v>65010</v>
      </c>
      <c r="C1017" s="30">
        <f>IFERROR(VLOOKUP($B1017,[1]ODBC!$B:$H,2,FALSE),"")</f>
        <v>1.97</v>
      </c>
      <c r="D1017" s="30">
        <f>IFERROR(VLOOKUP($B1017,[1]ODBC!$B:$H,3,FALSE),"")</f>
        <v>3.5459999999999998</v>
      </c>
      <c r="E1017" s="30" t="str">
        <f>IFERROR(VLOOKUP($B1017,[1]ODBC!$B:$H,4,FALSE),"")</f>
        <v>EA</v>
      </c>
      <c r="F1017" s="31">
        <f>IFERROR(VLOOKUP($B1017,[1]ODBC!$B:$H,5,FALSE),"")</f>
        <v>44.45</v>
      </c>
      <c r="G1017" s="32">
        <f>[1]ODBC!G1017</f>
        <v>0</v>
      </c>
      <c r="H1017" s="33">
        <f>SUM([1]ODBC!H1017)</f>
        <v>0</v>
      </c>
      <c r="I1017" s="41" t="str">
        <f>'Vinyl cutting'!$B$2</f>
        <v>J36938</v>
      </c>
      <c r="J1017" s="42">
        <f ca="1">(SUMIF('Freeform time and material'!$B$17:$B$30,B1017,'Freeform time and material'!$G$17:$G$30)) +
(SUMIF('Vinyl cutting'!$B$17:$B$30,B1017,'Vinyl cutting'!$G$17:$G$30)) +
(SUMIF('Vinyl cutting (2)'!$B$17:$B$30,B1017,'Vinyl cutting (2)'!$G$17:$G$30)) +
(SUMIF('Apply vinyl graphics'!$B$17:$B$30,B1017,'Apply vinyl graphics'!$G$17:$G$30)) +
(SUMIF('Apply vinyl graphics (2)'!$B$17:$B$30,B1017,'Apply vinyl graphics (2)'!$G$17:$G$30)) +
(SUMIF('Alum pan sign'!$B$17:$B$30,B1017,'Alum pan sign'!$G$17:$G$30)) +
(SUMIF('Alum pan sign (2)'!$B$17:$B$30,B1017,'Alum pan sign (2)'!$G$17:$G$30)) +
(SUMIF('Economy pan sign'!$B$17:$B$30,B1017,'Economy pan sign'!$G$17:$G$30)) +
(SUMIF('Post and panel sign'!$B$17:$B$30,B1017,'Post and panel sign'!$G$17:$G$30)) +
(SUMIF('Post and panel sign (2)'!$B$17:$B$30,B1017,'Post and panel sign (2)'!$G$17:$G$30)) +
(SUMIF('Flat panels only'!$B$17:$B$30,B1017,'Flat panels only'!$G$17:$G$30)) +
(SUMIF('Flat panels only (2)'!$B$17:$B$30,B1017,'Flat panels only (2)'!$G$17:$G$30)) +
(SUMIF('Routed panel shapes'!$B$18:$B$31,B1017,'Routed panel shapes'!$G$18:$G$31)) +
(SUMIF('Routed panel shapes (2)'!$B$18:$B$31,B1017,'Routed panel shapes (2)'!$G$18:$G$31)) +
(SUMIF('Routed face only'!$B$17:$B$30,B1017,'Routed face only'!$G$17:$G$30)) +
(SUMIF('Routed face only (2)'!$B$17:$B$30,B1017,'Routed face only (2)'!$G$17:$G$30)) +
(SUMIF('Routed alum faces letters'!$B$17:$B$30,B1017,'Routed alum faces letters'!$G$17:$G$30)) +
(SUMIF('Routed alum faces letters (2)'!$B$17:$B$30,B1017,'Routed alum faces letters (2)'!$G$17:$G$30)) +
(SUMIF('Routed push through acrylic'!$B$17:$B$30,B1017,'Routed push through acrylic'!$G$17:$G$30)) +
(SUMIF('Routed push through acrylic (2)'!$B$17:$B$30,B1017,'Routed push through acrylic (2)'!$G$17:$G$30)) +
(SUMIF('Sf routed cabinet'!$B$17:$B$30,B1017,'Sf routed cabinet'!$G$17:$G$30)) +
(SUMIF('Sf routed cabinet (2)'!$B$17:$B$30,B1017,'Sf routed cabinet (2)'!$G$17:$G$30)) +
(SUMIF('Df routed cabinet'!$B$17:$B$30,B1017,'Df routed cabinet'!$G$17:$G$30)) +
(SUMIF('Df routed cabinet (2)'!$B$17:$B$30,B1017,'Df routed cabinet (2)'!$G$17:$G$30)) +
(SUMIF('Sf acrylic cabinet'!$B$17:$B$30,B1017,'Sf acrylic cabinet'!$G$17:$G$30)) +
(SUMIF('Sf acrylic cabinet (2)'!$B$17:$B$30,B1017,'Sf acrylic cabinet (2)'!$G$17:$G$30)) +
(SUMIF('Economy Sf acrylic'!$B$17:$B$30,B1017,'Economy Sf acrylic'!$G$17:$G$30)) +
(SUMIF('Df acrylic cabinet'!$B$17:$B$30,B1017,'Df acrylic cabinet'!$G$17:$G$30)) +
(SUMIF('Df acrylic cabinet (2)'!$B$17:$B$30,B1017,'Df acrylic cabinet (2)'!$G$17:$G$30)) +
(SUMIF('Sf flex cabinet'!$B$17:$B$30,B1017,'Sf flex cabinet'!$G$17:$G$30)) +
(SUMIF('Sf flex cabinet (2)'!$B$17:$B$30,B1017,'Sf flex cabinet (2)'!$G$17:$G$30)) +
(SUMIF('Df flex cabinet'!$B$17:$B$36,B1017,'Df flex cabinet'!$G$17:$G$36)) +
(SUMIF('Df flex cabinet (2)'!$B$17:$B$36,B1017,'Df flex cabinet (2)'!$G$17:$G$36)) +
(SUMIF('Pole cover'!$B$17:$B$30,B1017,'Pole cover'!$G$17:$G$30)) +
(SUMIF('Pole cover (2)'!$B$17:$B$30,B1017,'Pole cover (2)'!$G$17:$G$30)) +
(SUMIF('Structural Steel Fab'!$B$17:$B$29,B1017,'Structural Steel Fab'!$G$17:$G$29)) +
(SUMIF(Reveal!$B$17:$B$30,B1017,Reveal!$G$17:$G$30)) +
(SUMIF('Reveal (2)'!$B$17:$B$30,B1017,'Reveal (2)'!$G$17:$G$30)) +
(SUMIF('Crown cove top'!$B$17:$B$30,B1017,'Crown cove top'!$G$17:$G$30)) +
(SUMIF('EMC assembly'!$B$17:$B$30,B1017,'EMC assembly'!$G$17:$G$30)) +
(SUMIF(Crating!$B$17:$B$29,B1017,Crating!$G$17:$G$29)) +
(SUMIF('LED wiring'!$B$17:$B$30,B1017,'LED wiring'!$G$17:$G$30)) +
(SUMIF('Changeable copy face'!$B$17:$B$30,B1017,'Changeable copy face'!$G$17:$G$30)) +
(SUMIF('Flex face assembly'!$B$17:$B$30,B1017,'Flex face assembly'!$G$17:$G$30)) +
(SUMIF('Routed face assembly'!$B$17:$B$30,B1017,'Routed face assembly'!$G$17:$G$30)) +
(SUMIF('Paint calculation'!$B$17:$B$30,B1017,'Paint calculation'!$G$17:$G$30)) +
(SUMIF('Trimcap letter face'!$B$17:$B$30,B1017,'Trimcap letter face'!$G$17:$G$30)) +
(SUMIF('Trimcap letter face (2)'!$B$17:$B$30,B1017,'Trimcap letter face (2)'!$G$17:$G$30)) +
(SUMIF('Channel letter fabrication'!$B$17:$B$30,B1017,'Channel letter fabrication'!$G$17:$G$30)) +
(SUMIF('Channel letter fabrication (2)'!$B$17:$B$30,B1017,'Channel letter fabrication (2)'!$G$17:$G$30))</f>
        <v>0</v>
      </c>
    </row>
    <row r="1018" spans="1:10">
      <c r="A1018" s="28" t="str">
        <f>[1]ODBC!$A1018</f>
        <v>No Reorder-PK Housings w/Metal Slv</v>
      </c>
      <c r="B1018" s="29" t="str">
        <f>[1]ODBC!B1018</f>
        <v>65015</v>
      </c>
      <c r="C1018" s="30">
        <f>IFERROR(VLOOKUP($B1018,[1]ODBC!$B:$H,2,FALSE),"")</f>
        <v>4.83</v>
      </c>
      <c r="D1018" s="30">
        <f>IFERROR(VLOOKUP($B1018,[1]ODBC!$B:$H,3,FALSE),"")</f>
        <v>8.6950000000000003</v>
      </c>
      <c r="E1018" s="30" t="str">
        <f>IFERROR(VLOOKUP($B1018,[1]ODBC!$B:$H,4,FALSE),"")</f>
        <v>EA</v>
      </c>
      <c r="F1018" s="31">
        <f>IFERROR(VLOOKUP($B1018,[1]ODBC!$B:$H,5,FALSE),"")</f>
        <v>44.45</v>
      </c>
      <c r="G1018" s="32">
        <f>[1]ODBC!G1018</f>
        <v>0</v>
      </c>
      <c r="H1018" s="33">
        <f>SUM([1]ODBC!H1018)</f>
        <v>0</v>
      </c>
      <c r="I1018" s="41" t="str">
        <f>'Vinyl cutting'!$B$2</f>
        <v>J36938</v>
      </c>
      <c r="J1018" s="42">
        <f ca="1">(SUMIF('Freeform time and material'!$B$17:$B$30,B1018,'Freeform time and material'!$G$17:$G$30)) +
(SUMIF('Vinyl cutting'!$B$17:$B$30,B1018,'Vinyl cutting'!$G$17:$G$30)) +
(SUMIF('Vinyl cutting (2)'!$B$17:$B$30,B1018,'Vinyl cutting (2)'!$G$17:$G$30)) +
(SUMIF('Apply vinyl graphics'!$B$17:$B$30,B1018,'Apply vinyl graphics'!$G$17:$G$30)) +
(SUMIF('Apply vinyl graphics (2)'!$B$17:$B$30,B1018,'Apply vinyl graphics (2)'!$G$17:$G$30)) +
(SUMIF('Alum pan sign'!$B$17:$B$30,B1018,'Alum pan sign'!$G$17:$G$30)) +
(SUMIF('Alum pan sign (2)'!$B$17:$B$30,B1018,'Alum pan sign (2)'!$G$17:$G$30)) +
(SUMIF('Economy pan sign'!$B$17:$B$30,B1018,'Economy pan sign'!$G$17:$G$30)) +
(SUMIF('Post and panel sign'!$B$17:$B$30,B1018,'Post and panel sign'!$G$17:$G$30)) +
(SUMIF('Post and panel sign (2)'!$B$17:$B$30,B1018,'Post and panel sign (2)'!$G$17:$G$30)) +
(SUMIF('Flat panels only'!$B$17:$B$30,B1018,'Flat panels only'!$G$17:$G$30)) +
(SUMIF('Flat panels only (2)'!$B$17:$B$30,B1018,'Flat panels only (2)'!$G$17:$G$30)) +
(SUMIF('Routed panel shapes'!$B$18:$B$31,B1018,'Routed panel shapes'!$G$18:$G$31)) +
(SUMIF('Routed panel shapes (2)'!$B$18:$B$31,B1018,'Routed panel shapes (2)'!$G$18:$G$31)) +
(SUMIF('Routed face only'!$B$17:$B$30,B1018,'Routed face only'!$G$17:$G$30)) +
(SUMIF('Routed face only (2)'!$B$17:$B$30,B1018,'Routed face only (2)'!$G$17:$G$30)) +
(SUMIF('Routed alum faces letters'!$B$17:$B$30,B1018,'Routed alum faces letters'!$G$17:$G$30)) +
(SUMIF('Routed alum faces letters (2)'!$B$17:$B$30,B1018,'Routed alum faces letters (2)'!$G$17:$G$30)) +
(SUMIF('Routed push through acrylic'!$B$17:$B$30,B1018,'Routed push through acrylic'!$G$17:$G$30)) +
(SUMIF('Routed push through acrylic (2)'!$B$17:$B$30,B1018,'Routed push through acrylic (2)'!$G$17:$G$30)) +
(SUMIF('Sf routed cabinet'!$B$17:$B$30,B1018,'Sf routed cabinet'!$G$17:$G$30)) +
(SUMIF('Sf routed cabinet (2)'!$B$17:$B$30,B1018,'Sf routed cabinet (2)'!$G$17:$G$30)) +
(SUMIF('Df routed cabinet'!$B$17:$B$30,B1018,'Df routed cabinet'!$G$17:$G$30)) +
(SUMIF('Df routed cabinet (2)'!$B$17:$B$30,B1018,'Df routed cabinet (2)'!$G$17:$G$30)) +
(SUMIF('Sf acrylic cabinet'!$B$17:$B$30,B1018,'Sf acrylic cabinet'!$G$17:$G$30)) +
(SUMIF('Sf acrylic cabinet (2)'!$B$17:$B$30,B1018,'Sf acrylic cabinet (2)'!$G$17:$G$30)) +
(SUMIF('Economy Sf acrylic'!$B$17:$B$30,B1018,'Economy Sf acrylic'!$G$17:$G$30)) +
(SUMIF('Df acrylic cabinet'!$B$17:$B$30,B1018,'Df acrylic cabinet'!$G$17:$G$30)) +
(SUMIF('Df acrylic cabinet (2)'!$B$17:$B$30,B1018,'Df acrylic cabinet (2)'!$G$17:$G$30)) +
(SUMIF('Sf flex cabinet'!$B$17:$B$30,B1018,'Sf flex cabinet'!$G$17:$G$30)) +
(SUMIF('Sf flex cabinet (2)'!$B$17:$B$30,B1018,'Sf flex cabinet (2)'!$G$17:$G$30)) +
(SUMIF('Df flex cabinet'!$B$17:$B$36,B1018,'Df flex cabinet'!$G$17:$G$36)) +
(SUMIF('Df flex cabinet (2)'!$B$17:$B$36,B1018,'Df flex cabinet (2)'!$G$17:$G$36)) +
(SUMIF('Pole cover'!$B$17:$B$30,B1018,'Pole cover'!$G$17:$G$30)) +
(SUMIF('Pole cover (2)'!$B$17:$B$30,B1018,'Pole cover (2)'!$G$17:$G$30)) +
(SUMIF('Structural Steel Fab'!$B$17:$B$29,B1018,'Structural Steel Fab'!$G$17:$G$29)) +
(SUMIF(Reveal!$B$17:$B$30,B1018,Reveal!$G$17:$G$30)) +
(SUMIF('Reveal (2)'!$B$17:$B$30,B1018,'Reveal (2)'!$G$17:$G$30)) +
(SUMIF('Crown cove top'!$B$17:$B$30,B1018,'Crown cove top'!$G$17:$G$30)) +
(SUMIF('EMC assembly'!$B$17:$B$30,B1018,'EMC assembly'!$G$17:$G$30)) +
(SUMIF(Crating!$B$17:$B$29,B1018,Crating!$G$17:$G$29)) +
(SUMIF('LED wiring'!$B$17:$B$30,B1018,'LED wiring'!$G$17:$G$30)) +
(SUMIF('Changeable copy face'!$B$17:$B$30,B1018,'Changeable copy face'!$G$17:$G$30)) +
(SUMIF('Flex face assembly'!$B$17:$B$30,B1018,'Flex face assembly'!$G$17:$G$30)) +
(SUMIF('Routed face assembly'!$B$17:$B$30,B1018,'Routed face assembly'!$G$17:$G$30)) +
(SUMIF('Paint calculation'!$B$17:$B$30,B1018,'Paint calculation'!$G$17:$G$30)) +
(SUMIF('Trimcap letter face'!$B$17:$B$30,B1018,'Trimcap letter face'!$G$17:$G$30)) +
(SUMIF('Trimcap letter face (2)'!$B$17:$B$30,B1018,'Trimcap letter face (2)'!$G$17:$G$30)) +
(SUMIF('Channel letter fabrication'!$B$17:$B$30,B1018,'Channel letter fabrication'!$G$17:$G$30)) +
(SUMIF('Channel letter fabrication (2)'!$B$17:$B$30,B1018,'Channel letter fabrication (2)'!$G$17:$G$30))</f>
        <v>0</v>
      </c>
    </row>
    <row r="1019" spans="1:10">
      <c r="A1019" s="28" t="str">
        <f>[1]ODBC!$A1019</f>
        <v>No Reorder-PK Housing Springs</v>
      </c>
      <c r="B1019" s="29" t="str">
        <f>[1]ODBC!B1019</f>
        <v>65017</v>
      </c>
      <c r="C1019" s="30">
        <f>IFERROR(VLOOKUP($B1019,[1]ODBC!$B:$H,2,FALSE),"")</f>
        <v>0.8</v>
      </c>
      <c r="D1019" s="30">
        <f>IFERROR(VLOOKUP($B1019,[1]ODBC!$B:$H,3,FALSE),"")</f>
        <v>1.44</v>
      </c>
      <c r="E1019" s="30" t="str">
        <f>IFERROR(VLOOKUP($B1019,[1]ODBC!$B:$H,4,FALSE),"")</f>
        <v>EA</v>
      </c>
      <c r="F1019" s="31">
        <f>IFERROR(VLOOKUP($B1019,[1]ODBC!$B:$H,5,FALSE),"")</f>
        <v>44.45</v>
      </c>
      <c r="G1019" s="32">
        <f>[1]ODBC!G1019</f>
        <v>0</v>
      </c>
      <c r="H1019" s="33">
        <f>SUM([1]ODBC!H1019)</f>
        <v>0</v>
      </c>
      <c r="I1019" s="41" t="str">
        <f>'Vinyl cutting'!$B$2</f>
        <v>J36938</v>
      </c>
      <c r="J1019" s="42">
        <f ca="1">(SUMIF('Freeform time and material'!$B$17:$B$30,B1019,'Freeform time and material'!$G$17:$G$30)) +
(SUMIF('Vinyl cutting'!$B$17:$B$30,B1019,'Vinyl cutting'!$G$17:$G$30)) +
(SUMIF('Vinyl cutting (2)'!$B$17:$B$30,B1019,'Vinyl cutting (2)'!$G$17:$G$30)) +
(SUMIF('Apply vinyl graphics'!$B$17:$B$30,B1019,'Apply vinyl graphics'!$G$17:$G$30)) +
(SUMIF('Apply vinyl graphics (2)'!$B$17:$B$30,B1019,'Apply vinyl graphics (2)'!$G$17:$G$30)) +
(SUMIF('Alum pan sign'!$B$17:$B$30,B1019,'Alum pan sign'!$G$17:$G$30)) +
(SUMIF('Alum pan sign (2)'!$B$17:$B$30,B1019,'Alum pan sign (2)'!$G$17:$G$30)) +
(SUMIF('Economy pan sign'!$B$17:$B$30,B1019,'Economy pan sign'!$G$17:$G$30)) +
(SUMIF('Post and panel sign'!$B$17:$B$30,B1019,'Post and panel sign'!$G$17:$G$30)) +
(SUMIF('Post and panel sign (2)'!$B$17:$B$30,B1019,'Post and panel sign (2)'!$G$17:$G$30)) +
(SUMIF('Flat panels only'!$B$17:$B$30,B1019,'Flat panels only'!$G$17:$G$30)) +
(SUMIF('Flat panels only (2)'!$B$17:$B$30,B1019,'Flat panels only (2)'!$G$17:$G$30)) +
(SUMIF('Routed panel shapes'!$B$18:$B$31,B1019,'Routed panel shapes'!$G$18:$G$31)) +
(SUMIF('Routed panel shapes (2)'!$B$18:$B$31,B1019,'Routed panel shapes (2)'!$G$18:$G$31)) +
(SUMIF('Routed face only'!$B$17:$B$30,B1019,'Routed face only'!$G$17:$G$30)) +
(SUMIF('Routed face only (2)'!$B$17:$B$30,B1019,'Routed face only (2)'!$G$17:$G$30)) +
(SUMIF('Routed alum faces letters'!$B$17:$B$30,B1019,'Routed alum faces letters'!$G$17:$G$30)) +
(SUMIF('Routed alum faces letters (2)'!$B$17:$B$30,B1019,'Routed alum faces letters (2)'!$G$17:$G$30)) +
(SUMIF('Routed push through acrylic'!$B$17:$B$30,B1019,'Routed push through acrylic'!$G$17:$G$30)) +
(SUMIF('Routed push through acrylic (2)'!$B$17:$B$30,B1019,'Routed push through acrylic (2)'!$G$17:$G$30)) +
(SUMIF('Sf routed cabinet'!$B$17:$B$30,B1019,'Sf routed cabinet'!$G$17:$G$30)) +
(SUMIF('Sf routed cabinet (2)'!$B$17:$B$30,B1019,'Sf routed cabinet (2)'!$G$17:$G$30)) +
(SUMIF('Df routed cabinet'!$B$17:$B$30,B1019,'Df routed cabinet'!$G$17:$G$30)) +
(SUMIF('Df routed cabinet (2)'!$B$17:$B$30,B1019,'Df routed cabinet (2)'!$G$17:$G$30)) +
(SUMIF('Sf acrylic cabinet'!$B$17:$B$30,B1019,'Sf acrylic cabinet'!$G$17:$G$30)) +
(SUMIF('Sf acrylic cabinet (2)'!$B$17:$B$30,B1019,'Sf acrylic cabinet (2)'!$G$17:$G$30)) +
(SUMIF('Economy Sf acrylic'!$B$17:$B$30,B1019,'Economy Sf acrylic'!$G$17:$G$30)) +
(SUMIF('Df acrylic cabinet'!$B$17:$B$30,B1019,'Df acrylic cabinet'!$G$17:$G$30)) +
(SUMIF('Df acrylic cabinet (2)'!$B$17:$B$30,B1019,'Df acrylic cabinet (2)'!$G$17:$G$30)) +
(SUMIF('Sf flex cabinet'!$B$17:$B$30,B1019,'Sf flex cabinet'!$G$17:$G$30)) +
(SUMIF('Sf flex cabinet (2)'!$B$17:$B$30,B1019,'Sf flex cabinet (2)'!$G$17:$G$30)) +
(SUMIF('Df flex cabinet'!$B$17:$B$36,B1019,'Df flex cabinet'!$G$17:$G$36)) +
(SUMIF('Df flex cabinet (2)'!$B$17:$B$36,B1019,'Df flex cabinet (2)'!$G$17:$G$36)) +
(SUMIF('Pole cover'!$B$17:$B$30,B1019,'Pole cover'!$G$17:$G$30)) +
(SUMIF('Pole cover (2)'!$B$17:$B$30,B1019,'Pole cover (2)'!$G$17:$G$30)) +
(SUMIF('Structural Steel Fab'!$B$17:$B$29,B1019,'Structural Steel Fab'!$G$17:$G$29)) +
(SUMIF(Reveal!$B$17:$B$30,B1019,Reveal!$G$17:$G$30)) +
(SUMIF('Reveal (2)'!$B$17:$B$30,B1019,'Reveal (2)'!$G$17:$G$30)) +
(SUMIF('Crown cove top'!$B$17:$B$30,B1019,'Crown cove top'!$G$17:$G$30)) +
(SUMIF('EMC assembly'!$B$17:$B$30,B1019,'EMC assembly'!$G$17:$G$30)) +
(SUMIF(Crating!$B$17:$B$29,B1019,Crating!$G$17:$G$29)) +
(SUMIF('LED wiring'!$B$17:$B$30,B1019,'LED wiring'!$G$17:$G$30)) +
(SUMIF('Changeable copy face'!$B$17:$B$30,B1019,'Changeable copy face'!$G$17:$G$30)) +
(SUMIF('Flex face assembly'!$B$17:$B$30,B1019,'Flex face assembly'!$G$17:$G$30)) +
(SUMIF('Routed face assembly'!$B$17:$B$30,B1019,'Routed face assembly'!$G$17:$G$30)) +
(SUMIF('Paint calculation'!$B$17:$B$30,B1019,'Paint calculation'!$G$17:$G$30)) +
(SUMIF('Trimcap letter face'!$B$17:$B$30,B1019,'Trimcap letter face'!$G$17:$G$30)) +
(SUMIF('Trimcap letter face (2)'!$B$17:$B$30,B1019,'Trimcap letter face (2)'!$G$17:$G$30)) +
(SUMIF('Channel letter fabrication'!$B$17:$B$30,B1019,'Channel letter fabrication'!$G$17:$G$30)) +
(SUMIF('Channel letter fabrication (2)'!$B$17:$B$30,B1019,'Channel letter fabrication (2)'!$G$17:$G$30))</f>
        <v>0</v>
      </c>
    </row>
    <row r="1020" spans="1:10">
      <c r="A1020" s="28" t="str">
        <f>[1]ODBC!$A1020</f>
        <v>Porcelain 1/2 Bushings</v>
      </c>
      <c r="B1020" s="29" t="str">
        <f>[1]ODBC!B1020</f>
        <v>65020</v>
      </c>
      <c r="C1020" s="30">
        <f>IFERROR(VLOOKUP($B1020,[1]ODBC!$B:$H,2,FALSE),"")</f>
        <v>0.7</v>
      </c>
      <c r="D1020" s="30">
        <f>IFERROR(VLOOKUP($B1020,[1]ODBC!$B:$H,3,FALSE),"")</f>
        <v>1.26</v>
      </c>
      <c r="E1020" s="30" t="str">
        <f>IFERROR(VLOOKUP($B1020,[1]ODBC!$B:$H,4,FALSE),"")</f>
        <v>EA</v>
      </c>
      <c r="F1020" s="31">
        <f>IFERROR(VLOOKUP($B1020,[1]ODBC!$B:$H,5,FALSE),"")</f>
        <v>44.45</v>
      </c>
      <c r="G1020" s="32">
        <f>[1]ODBC!G1020</f>
        <v>0</v>
      </c>
      <c r="H1020" s="33">
        <f>SUM([1]ODBC!H1020)</f>
        <v>0</v>
      </c>
      <c r="I1020" s="41" t="str">
        <f>'Vinyl cutting'!$B$2</f>
        <v>J36938</v>
      </c>
      <c r="J1020" s="42">
        <f ca="1">(SUMIF('Freeform time and material'!$B$17:$B$30,B1020,'Freeform time and material'!$G$17:$G$30)) +
(SUMIF('Vinyl cutting'!$B$17:$B$30,B1020,'Vinyl cutting'!$G$17:$G$30)) +
(SUMIF('Vinyl cutting (2)'!$B$17:$B$30,B1020,'Vinyl cutting (2)'!$G$17:$G$30)) +
(SUMIF('Apply vinyl graphics'!$B$17:$B$30,B1020,'Apply vinyl graphics'!$G$17:$G$30)) +
(SUMIF('Apply vinyl graphics (2)'!$B$17:$B$30,B1020,'Apply vinyl graphics (2)'!$G$17:$G$30)) +
(SUMIF('Alum pan sign'!$B$17:$B$30,B1020,'Alum pan sign'!$G$17:$G$30)) +
(SUMIF('Alum pan sign (2)'!$B$17:$B$30,B1020,'Alum pan sign (2)'!$G$17:$G$30)) +
(SUMIF('Economy pan sign'!$B$17:$B$30,B1020,'Economy pan sign'!$G$17:$G$30)) +
(SUMIF('Post and panel sign'!$B$17:$B$30,B1020,'Post and panel sign'!$G$17:$G$30)) +
(SUMIF('Post and panel sign (2)'!$B$17:$B$30,B1020,'Post and panel sign (2)'!$G$17:$G$30)) +
(SUMIF('Flat panels only'!$B$17:$B$30,B1020,'Flat panels only'!$G$17:$G$30)) +
(SUMIF('Flat panels only (2)'!$B$17:$B$30,B1020,'Flat panels only (2)'!$G$17:$G$30)) +
(SUMIF('Routed panel shapes'!$B$18:$B$31,B1020,'Routed panel shapes'!$G$18:$G$31)) +
(SUMIF('Routed panel shapes (2)'!$B$18:$B$31,B1020,'Routed panel shapes (2)'!$G$18:$G$31)) +
(SUMIF('Routed face only'!$B$17:$B$30,B1020,'Routed face only'!$G$17:$G$30)) +
(SUMIF('Routed face only (2)'!$B$17:$B$30,B1020,'Routed face only (2)'!$G$17:$G$30)) +
(SUMIF('Routed alum faces letters'!$B$17:$B$30,B1020,'Routed alum faces letters'!$G$17:$G$30)) +
(SUMIF('Routed alum faces letters (2)'!$B$17:$B$30,B1020,'Routed alum faces letters (2)'!$G$17:$G$30)) +
(SUMIF('Routed push through acrylic'!$B$17:$B$30,B1020,'Routed push through acrylic'!$G$17:$G$30)) +
(SUMIF('Routed push through acrylic (2)'!$B$17:$B$30,B1020,'Routed push through acrylic (2)'!$G$17:$G$30)) +
(SUMIF('Sf routed cabinet'!$B$17:$B$30,B1020,'Sf routed cabinet'!$G$17:$G$30)) +
(SUMIF('Sf routed cabinet (2)'!$B$17:$B$30,B1020,'Sf routed cabinet (2)'!$G$17:$G$30)) +
(SUMIF('Df routed cabinet'!$B$17:$B$30,B1020,'Df routed cabinet'!$G$17:$G$30)) +
(SUMIF('Df routed cabinet (2)'!$B$17:$B$30,B1020,'Df routed cabinet (2)'!$G$17:$G$30)) +
(SUMIF('Sf acrylic cabinet'!$B$17:$B$30,B1020,'Sf acrylic cabinet'!$G$17:$G$30)) +
(SUMIF('Sf acrylic cabinet (2)'!$B$17:$B$30,B1020,'Sf acrylic cabinet (2)'!$G$17:$G$30)) +
(SUMIF('Economy Sf acrylic'!$B$17:$B$30,B1020,'Economy Sf acrylic'!$G$17:$G$30)) +
(SUMIF('Df acrylic cabinet'!$B$17:$B$30,B1020,'Df acrylic cabinet'!$G$17:$G$30)) +
(SUMIF('Df acrylic cabinet (2)'!$B$17:$B$30,B1020,'Df acrylic cabinet (2)'!$G$17:$G$30)) +
(SUMIF('Sf flex cabinet'!$B$17:$B$30,B1020,'Sf flex cabinet'!$G$17:$G$30)) +
(SUMIF('Sf flex cabinet (2)'!$B$17:$B$30,B1020,'Sf flex cabinet (2)'!$G$17:$G$30)) +
(SUMIF('Df flex cabinet'!$B$17:$B$36,B1020,'Df flex cabinet'!$G$17:$G$36)) +
(SUMIF('Df flex cabinet (2)'!$B$17:$B$36,B1020,'Df flex cabinet (2)'!$G$17:$G$36)) +
(SUMIF('Pole cover'!$B$17:$B$30,B1020,'Pole cover'!$G$17:$G$30)) +
(SUMIF('Pole cover (2)'!$B$17:$B$30,B1020,'Pole cover (2)'!$G$17:$G$30)) +
(SUMIF('Structural Steel Fab'!$B$17:$B$29,B1020,'Structural Steel Fab'!$G$17:$G$29)) +
(SUMIF(Reveal!$B$17:$B$30,B1020,Reveal!$G$17:$G$30)) +
(SUMIF('Reveal (2)'!$B$17:$B$30,B1020,'Reveal (2)'!$G$17:$G$30)) +
(SUMIF('Crown cove top'!$B$17:$B$30,B1020,'Crown cove top'!$G$17:$G$30)) +
(SUMIF('EMC assembly'!$B$17:$B$30,B1020,'EMC assembly'!$G$17:$G$30)) +
(SUMIF(Crating!$B$17:$B$29,B1020,Crating!$G$17:$G$29)) +
(SUMIF('LED wiring'!$B$17:$B$30,B1020,'LED wiring'!$G$17:$G$30)) +
(SUMIF('Changeable copy face'!$B$17:$B$30,B1020,'Changeable copy face'!$G$17:$G$30)) +
(SUMIF('Flex face assembly'!$B$17:$B$30,B1020,'Flex face assembly'!$G$17:$G$30)) +
(SUMIF('Routed face assembly'!$B$17:$B$30,B1020,'Routed face assembly'!$G$17:$G$30)) +
(SUMIF('Paint calculation'!$B$17:$B$30,B1020,'Paint calculation'!$G$17:$G$30)) +
(SUMIF('Trimcap letter face'!$B$17:$B$30,B1020,'Trimcap letter face'!$G$17:$G$30)) +
(SUMIF('Trimcap letter face (2)'!$B$17:$B$30,B1020,'Trimcap letter face (2)'!$G$17:$G$30)) +
(SUMIF('Channel letter fabrication'!$B$17:$B$30,B1020,'Channel letter fabrication'!$G$17:$G$30)) +
(SUMIF('Channel letter fabrication (2)'!$B$17:$B$30,B1020,'Channel letter fabrication (2)'!$G$17:$G$30))</f>
        <v>0</v>
      </c>
    </row>
    <row r="1021" spans="1:10">
      <c r="A1021" s="28" t="str">
        <f>[1]ODBC!$A1021</f>
        <v>1-3/4 w/Wire Tube Support</v>
      </c>
      <c r="B1021" s="29" t="str">
        <f>[1]ODBC!B1021</f>
        <v>65035</v>
      </c>
      <c r="C1021" s="30">
        <f>IFERROR(VLOOKUP($B1021,[1]ODBC!$B:$H,2,FALSE),"")</f>
        <v>0.34499999999999997</v>
      </c>
      <c r="D1021" s="30">
        <f>IFERROR(VLOOKUP($B1021,[1]ODBC!$B:$H,3,FALSE),"")</f>
        <v>0.621</v>
      </c>
      <c r="E1021" s="30" t="str">
        <f>IFERROR(VLOOKUP($B1021,[1]ODBC!$B:$H,4,FALSE),"")</f>
        <v>EA</v>
      </c>
      <c r="F1021" s="31">
        <f>IFERROR(VLOOKUP($B1021,[1]ODBC!$B:$H,5,FALSE),"")</f>
        <v>44.45</v>
      </c>
      <c r="G1021" s="32">
        <f>[1]ODBC!G1021</f>
        <v>0</v>
      </c>
      <c r="H1021" s="33">
        <f>SUM([1]ODBC!H1021)</f>
        <v>0</v>
      </c>
      <c r="I1021" s="41" t="str">
        <f>'Vinyl cutting'!$B$2</f>
        <v>J36938</v>
      </c>
      <c r="J1021" s="42">
        <f ca="1">(SUMIF('Freeform time and material'!$B$17:$B$30,B1021,'Freeform time and material'!$G$17:$G$30)) +
(SUMIF('Vinyl cutting'!$B$17:$B$30,B1021,'Vinyl cutting'!$G$17:$G$30)) +
(SUMIF('Vinyl cutting (2)'!$B$17:$B$30,B1021,'Vinyl cutting (2)'!$G$17:$G$30)) +
(SUMIF('Apply vinyl graphics'!$B$17:$B$30,B1021,'Apply vinyl graphics'!$G$17:$G$30)) +
(SUMIF('Apply vinyl graphics (2)'!$B$17:$B$30,B1021,'Apply vinyl graphics (2)'!$G$17:$G$30)) +
(SUMIF('Alum pan sign'!$B$17:$B$30,B1021,'Alum pan sign'!$G$17:$G$30)) +
(SUMIF('Alum pan sign (2)'!$B$17:$B$30,B1021,'Alum pan sign (2)'!$G$17:$G$30)) +
(SUMIF('Economy pan sign'!$B$17:$B$30,B1021,'Economy pan sign'!$G$17:$G$30)) +
(SUMIF('Post and panel sign'!$B$17:$B$30,B1021,'Post and panel sign'!$G$17:$G$30)) +
(SUMIF('Post and panel sign (2)'!$B$17:$B$30,B1021,'Post and panel sign (2)'!$G$17:$G$30)) +
(SUMIF('Flat panels only'!$B$17:$B$30,B1021,'Flat panels only'!$G$17:$G$30)) +
(SUMIF('Flat panels only (2)'!$B$17:$B$30,B1021,'Flat panels only (2)'!$G$17:$G$30)) +
(SUMIF('Routed panel shapes'!$B$18:$B$31,B1021,'Routed panel shapes'!$G$18:$G$31)) +
(SUMIF('Routed panel shapes (2)'!$B$18:$B$31,B1021,'Routed panel shapes (2)'!$G$18:$G$31)) +
(SUMIF('Routed face only'!$B$17:$B$30,B1021,'Routed face only'!$G$17:$G$30)) +
(SUMIF('Routed face only (2)'!$B$17:$B$30,B1021,'Routed face only (2)'!$G$17:$G$30)) +
(SUMIF('Routed alum faces letters'!$B$17:$B$30,B1021,'Routed alum faces letters'!$G$17:$G$30)) +
(SUMIF('Routed alum faces letters (2)'!$B$17:$B$30,B1021,'Routed alum faces letters (2)'!$G$17:$G$30)) +
(SUMIF('Routed push through acrylic'!$B$17:$B$30,B1021,'Routed push through acrylic'!$G$17:$G$30)) +
(SUMIF('Routed push through acrylic (2)'!$B$17:$B$30,B1021,'Routed push through acrylic (2)'!$G$17:$G$30)) +
(SUMIF('Sf routed cabinet'!$B$17:$B$30,B1021,'Sf routed cabinet'!$G$17:$G$30)) +
(SUMIF('Sf routed cabinet (2)'!$B$17:$B$30,B1021,'Sf routed cabinet (2)'!$G$17:$G$30)) +
(SUMIF('Df routed cabinet'!$B$17:$B$30,B1021,'Df routed cabinet'!$G$17:$G$30)) +
(SUMIF('Df routed cabinet (2)'!$B$17:$B$30,B1021,'Df routed cabinet (2)'!$G$17:$G$30)) +
(SUMIF('Sf acrylic cabinet'!$B$17:$B$30,B1021,'Sf acrylic cabinet'!$G$17:$G$30)) +
(SUMIF('Sf acrylic cabinet (2)'!$B$17:$B$30,B1021,'Sf acrylic cabinet (2)'!$G$17:$G$30)) +
(SUMIF('Economy Sf acrylic'!$B$17:$B$30,B1021,'Economy Sf acrylic'!$G$17:$G$30)) +
(SUMIF('Df acrylic cabinet'!$B$17:$B$30,B1021,'Df acrylic cabinet'!$G$17:$G$30)) +
(SUMIF('Df acrylic cabinet (2)'!$B$17:$B$30,B1021,'Df acrylic cabinet (2)'!$G$17:$G$30)) +
(SUMIF('Sf flex cabinet'!$B$17:$B$30,B1021,'Sf flex cabinet'!$G$17:$G$30)) +
(SUMIF('Sf flex cabinet (2)'!$B$17:$B$30,B1021,'Sf flex cabinet (2)'!$G$17:$G$30)) +
(SUMIF('Df flex cabinet'!$B$17:$B$36,B1021,'Df flex cabinet'!$G$17:$G$36)) +
(SUMIF('Df flex cabinet (2)'!$B$17:$B$36,B1021,'Df flex cabinet (2)'!$G$17:$G$36)) +
(SUMIF('Pole cover'!$B$17:$B$30,B1021,'Pole cover'!$G$17:$G$30)) +
(SUMIF('Pole cover (2)'!$B$17:$B$30,B1021,'Pole cover (2)'!$G$17:$G$30)) +
(SUMIF('Structural Steel Fab'!$B$17:$B$29,B1021,'Structural Steel Fab'!$G$17:$G$29)) +
(SUMIF(Reveal!$B$17:$B$30,B1021,Reveal!$G$17:$G$30)) +
(SUMIF('Reveal (2)'!$B$17:$B$30,B1021,'Reveal (2)'!$G$17:$G$30)) +
(SUMIF('Crown cove top'!$B$17:$B$30,B1021,'Crown cove top'!$G$17:$G$30)) +
(SUMIF('EMC assembly'!$B$17:$B$30,B1021,'EMC assembly'!$G$17:$G$30)) +
(SUMIF(Crating!$B$17:$B$29,B1021,Crating!$G$17:$G$29)) +
(SUMIF('LED wiring'!$B$17:$B$30,B1021,'LED wiring'!$G$17:$G$30)) +
(SUMIF('Changeable copy face'!$B$17:$B$30,B1021,'Changeable copy face'!$G$17:$G$30)) +
(SUMIF('Flex face assembly'!$B$17:$B$30,B1021,'Flex face assembly'!$G$17:$G$30)) +
(SUMIF('Routed face assembly'!$B$17:$B$30,B1021,'Routed face assembly'!$G$17:$G$30)) +
(SUMIF('Paint calculation'!$B$17:$B$30,B1021,'Paint calculation'!$G$17:$G$30)) +
(SUMIF('Trimcap letter face'!$B$17:$B$30,B1021,'Trimcap letter face'!$G$17:$G$30)) +
(SUMIF('Trimcap letter face (2)'!$B$17:$B$30,B1021,'Trimcap letter face (2)'!$G$17:$G$30)) +
(SUMIF('Channel letter fabrication'!$B$17:$B$30,B1021,'Channel letter fabrication'!$G$17:$G$30)) +
(SUMIF('Channel letter fabrication (2)'!$B$17:$B$30,B1021,'Channel letter fabrication (2)'!$G$17:$G$30))</f>
        <v>0</v>
      </c>
    </row>
    <row r="1022" spans="1:10">
      <c r="A1022" s="28" t="str">
        <f>[1]ODBC!$A1022</f>
        <v>No Reorder-1 3/4 Al Tube Support</v>
      </c>
      <c r="B1022" s="29" t="str">
        <f>[1]ODBC!B1022</f>
        <v>65040</v>
      </c>
      <c r="C1022" s="30">
        <f>IFERROR(VLOOKUP($B1022,[1]ODBC!$B:$H,2,FALSE),"")</f>
        <v>0.31</v>
      </c>
      <c r="D1022" s="30">
        <f>IFERROR(VLOOKUP($B1022,[1]ODBC!$B:$H,3,FALSE),"")</f>
        <v>0.55800000000000005</v>
      </c>
      <c r="E1022" s="30" t="str">
        <f>IFERROR(VLOOKUP($B1022,[1]ODBC!$B:$H,4,FALSE),"")</f>
        <v>EA</v>
      </c>
      <c r="F1022" s="31">
        <f>IFERROR(VLOOKUP($B1022,[1]ODBC!$B:$H,5,FALSE),"")</f>
        <v>44.45</v>
      </c>
      <c r="G1022" s="32">
        <f>[1]ODBC!G1022</f>
        <v>0</v>
      </c>
      <c r="H1022" s="33">
        <f>SUM([1]ODBC!H1022)</f>
        <v>0</v>
      </c>
      <c r="I1022" s="41" t="str">
        <f>'Vinyl cutting'!$B$2</f>
        <v>J36938</v>
      </c>
      <c r="J1022" s="42">
        <f ca="1">(SUMIF('Freeform time and material'!$B$17:$B$30,B1022,'Freeform time and material'!$G$17:$G$30)) +
(SUMIF('Vinyl cutting'!$B$17:$B$30,B1022,'Vinyl cutting'!$G$17:$G$30)) +
(SUMIF('Vinyl cutting (2)'!$B$17:$B$30,B1022,'Vinyl cutting (2)'!$G$17:$G$30)) +
(SUMIF('Apply vinyl graphics'!$B$17:$B$30,B1022,'Apply vinyl graphics'!$G$17:$G$30)) +
(SUMIF('Apply vinyl graphics (2)'!$B$17:$B$30,B1022,'Apply vinyl graphics (2)'!$G$17:$G$30)) +
(SUMIF('Alum pan sign'!$B$17:$B$30,B1022,'Alum pan sign'!$G$17:$G$30)) +
(SUMIF('Alum pan sign (2)'!$B$17:$B$30,B1022,'Alum pan sign (2)'!$G$17:$G$30)) +
(SUMIF('Economy pan sign'!$B$17:$B$30,B1022,'Economy pan sign'!$G$17:$G$30)) +
(SUMIF('Post and panel sign'!$B$17:$B$30,B1022,'Post and panel sign'!$G$17:$G$30)) +
(SUMIF('Post and panel sign (2)'!$B$17:$B$30,B1022,'Post and panel sign (2)'!$G$17:$G$30)) +
(SUMIF('Flat panels only'!$B$17:$B$30,B1022,'Flat panels only'!$G$17:$G$30)) +
(SUMIF('Flat panels only (2)'!$B$17:$B$30,B1022,'Flat panels only (2)'!$G$17:$G$30)) +
(SUMIF('Routed panel shapes'!$B$18:$B$31,B1022,'Routed panel shapes'!$G$18:$G$31)) +
(SUMIF('Routed panel shapes (2)'!$B$18:$B$31,B1022,'Routed panel shapes (2)'!$G$18:$G$31)) +
(SUMIF('Routed face only'!$B$17:$B$30,B1022,'Routed face only'!$G$17:$G$30)) +
(SUMIF('Routed face only (2)'!$B$17:$B$30,B1022,'Routed face only (2)'!$G$17:$G$30)) +
(SUMIF('Routed alum faces letters'!$B$17:$B$30,B1022,'Routed alum faces letters'!$G$17:$G$30)) +
(SUMIF('Routed alum faces letters (2)'!$B$17:$B$30,B1022,'Routed alum faces letters (2)'!$G$17:$G$30)) +
(SUMIF('Routed push through acrylic'!$B$17:$B$30,B1022,'Routed push through acrylic'!$G$17:$G$30)) +
(SUMIF('Routed push through acrylic (2)'!$B$17:$B$30,B1022,'Routed push through acrylic (2)'!$G$17:$G$30)) +
(SUMIF('Sf routed cabinet'!$B$17:$B$30,B1022,'Sf routed cabinet'!$G$17:$G$30)) +
(SUMIF('Sf routed cabinet (2)'!$B$17:$B$30,B1022,'Sf routed cabinet (2)'!$G$17:$G$30)) +
(SUMIF('Df routed cabinet'!$B$17:$B$30,B1022,'Df routed cabinet'!$G$17:$G$30)) +
(SUMIF('Df routed cabinet (2)'!$B$17:$B$30,B1022,'Df routed cabinet (2)'!$G$17:$G$30)) +
(SUMIF('Sf acrylic cabinet'!$B$17:$B$30,B1022,'Sf acrylic cabinet'!$G$17:$G$30)) +
(SUMIF('Sf acrylic cabinet (2)'!$B$17:$B$30,B1022,'Sf acrylic cabinet (2)'!$G$17:$G$30)) +
(SUMIF('Economy Sf acrylic'!$B$17:$B$30,B1022,'Economy Sf acrylic'!$G$17:$G$30)) +
(SUMIF('Df acrylic cabinet'!$B$17:$B$30,B1022,'Df acrylic cabinet'!$G$17:$G$30)) +
(SUMIF('Df acrylic cabinet (2)'!$B$17:$B$30,B1022,'Df acrylic cabinet (2)'!$G$17:$G$30)) +
(SUMIF('Sf flex cabinet'!$B$17:$B$30,B1022,'Sf flex cabinet'!$G$17:$G$30)) +
(SUMIF('Sf flex cabinet (2)'!$B$17:$B$30,B1022,'Sf flex cabinet (2)'!$G$17:$G$30)) +
(SUMIF('Df flex cabinet'!$B$17:$B$36,B1022,'Df flex cabinet'!$G$17:$G$36)) +
(SUMIF('Df flex cabinet (2)'!$B$17:$B$36,B1022,'Df flex cabinet (2)'!$G$17:$G$36)) +
(SUMIF('Pole cover'!$B$17:$B$30,B1022,'Pole cover'!$G$17:$G$30)) +
(SUMIF('Pole cover (2)'!$B$17:$B$30,B1022,'Pole cover (2)'!$G$17:$G$30)) +
(SUMIF('Structural Steel Fab'!$B$17:$B$29,B1022,'Structural Steel Fab'!$G$17:$G$29)) +
(SUMIF(Reveal!$B$17:$B$30,B1022,Reveal!$G$17:$G$30)) +
(SUMIF('Reveal (2)'!$B$17:$B$30,B1022,'Reveal (2)'!$G$17:$G$30)) +
(SUMIF('Crown cove top'!$B$17:$B$30,B1022,'Crown cove top'!$G$17:$G$30)) +
(SUMIF('EMC assembly'!$B$17:$B$30,B1022,'EMC assembly'!$G$17:$G$30)) +
(SUMIF(Crating!$B$17:$B$29,B1022,Crating!$G$17:$G$29)) +
(SUMIF('LED wiring'!$B$17:$B$30,B1022,'LED wiring'!$G$17:$G$30)) +
(SUMIF('Changeable copy face'!$B$17:$B$30,B1022,'Changeable copy face'!$G$17:$G$30)) +
(SUMIF('Flex face assembly'!$B$17:$B$30,B1022,'Flex face assembly'!$G$17:$G$30)) +
(SUMIF('Routed face assembly'!$B$17:$B$30,B1022,'Routed face assembly'!$G$17:$G$30)) +
(SUMIF('Paint calculation'!$B$17:$B$30,B1022,'Paint calculation'!$G$17:$G$30)) +
(SUMIF('Trimcap letter face'!$B$17:$B$30,B1022,'Trimcap letter face'!$G$17:$G$30)) +
(SUMIF('Trimcap letter face (2)'!$B$17:$B$30,B1022,'Trimcap letter face (2)'!$G$17:$G$30)) +
(SUMIF('Channel letter fabrication'!$B$17:$B$30,B1022,'Channel letter fabrication'!$G$17:$G$30)) +
(SUMIF('Channel letter fabrication (2)'!$B$17:$B$30,B1022,'Channel letter fabrication (2)'!$G$17:$G$30))</f>
        <v>0</v>
      </c>
    </row>
    <row r="1023" spans="1:10">
      <c r="A1023" s="28" t="str">
        <f>[1]ODBC!$A1023</f>
        <v>3-1/2 #835 Tube Support</v>
      </c>
      <c r="B1023" s="29" t="str">
        <f>[1]ODBC!B1023</f>
        <v>65045</v>
      </c>
      <c r="C1023" s="30">
        <f>IFERROR(VLOOKUP($B1023,[1]ODBC!$B:$H,2,FALSE),"")</f>
        <v>0.19</v>
      </c>
      <c r="D1023" s="30">
        <f>IFERROR(VLOOKUP($B1023,[1]ODBC!$B:$H,3,FALSE),"")</f>
        <v>0.34200000000000003</v>
      </c>
      <c r="E1023" s="30" t="str">
        <f>IFERROR(VLOOKUP($B1023,[1]ODBC!$B:$H,4,FALSE),"")</f>
        <v>EA</v>
      </c>
      <c r="F1023" s="31">
        <f>IFERROR(VLOOKUP($B1023,[1]ODBC!$B:$H,5,FALSE),"")</f>
        <v>44.45</v>
      </c>
      <c r="G1023" s="32">
        <f>[1]ODBC!G1023</f>
        <v>0</v>
      </c>
      <c r="H1023" s="33">
        <f>SUM([1]ODBC!H1023)</f>
        <v>0</v>
      </c>
      <c r="I1023" s="41" t="str">
        <f>'Vinyl cutting'!$B$2</f>
        <v>J36938</v>
      </c>
      <c r="J1023" s="42">
        <f ca="1">(SUMIF('Freeform time and material'!$B$17:$B$30,B1023,'Freeform time and material'!$G$17:$G$30)) +
(SUMIF('Vinyl cutting'!$B$17:$B$30,B1023,'Vinyl cutting'!$G$17:$G$30)) +
(SUMIF('Vinyl cutting (2)'!$B$17:$B$30,B1023,'Vinyl cutting (2)'!$G$17:$G$30)) +
(SUMIF('Apply vinyl graphics'!$B$17:$B$30,B1023,'Apply vinyl graphics'!$G$17:$G$30)) +
(SUMIF('Apply vinyl graphics (2)'!$B$17:$B$30,B1023,'Apply vinyl graphics (2)'!$G$17:$G$30)) +
(SUMIF('Alum pan sign'!$B$17:$B$30,B1023,'Alum pan sign'!$G$17:$G$30)) +
(SUMIF('Alum pan sign (2)'!$B$17:$B$30,B1023,'Alum pan sign (2)'!$G$17:$G$30)) +
(SUMIF('Economy pan sign'!$B$17:$B$30,B1023,'Economy pan sign'!$G$17:$G$30)) +
(SUMIF('Post and panel sign'!$B$17:$B$30,B1023,'Post and panel sign'!$G$17:$G$30)) +
(SUMIF('Post and panel sign (2)'!$B$17:$B$30,B1023,'Post and panel sign (2)'!$G$17:$G$30)) +
(SUMIF('Flat panels only'!$B$17:$B$30,B1023,'Flat panels only'!$G$17:$G$30)) +
(SUMIF('Flat panels only (2)'!$B$17:$B$30,B1023,'Flat panels only (2)'!$G$17:$G$30)) +
(SUMIF('Routed panel shapes'!$B$18:$B$31,B1023,'Routed panel shapes'!$G$18:$G$31)) +
(SUMIF('Routed panel shapes (2)'!$B$18:$B$31,B1023,'Routed panel shapes (2)'!$G$18:$G$31)) +
(SUMIF('Routed face only'!$B$17:$B$30,B1023,'Routed face only'!$G$17:$G$30)) +
(SUMIF('Routed face only (2)'!$B$17:$B$30,B1023,'Routed face only (2)'!$G$17:$G$30)) +
(SUMIF('Routed alum faces letters'!$B$17:$B$30,B1023,'Routed alum faces letters'!$G$17:$G$30)) +
(SUMIF('Routed alum faces letters (2)'!$B$17:$B$30,B1023,'Routed alum faces letters (2)'!$G$17:$G$30)) +
(SUMIF('Routed push through acrylic'!$B$17:$B$30,B1023,'Routed push through acrylic'!$G$17:$G$30)) +
(SUMIF('Routed push through acrylic (2)'!$B$17:$B$30,B1023,'Routed push through acrylic (2)'!$G$17:$G$30)) +
(SUMIF('Sf routed cabinet'!$B$17:$B$30,B1023,'Sf routed cabinet'!$G$17:$G$30)) +
(SUMIF('Sf routed cabinet (2)'!$B$17:$B$30,B1023,'Sf routed cabinet (2)'!$G$17:$G$30)) +
(SUMIF('Df routed cabinet'!$B$17:$B$30,B1023,'Df routed cabinet'!$G$17:$G$30)) +
(SUMIF('Df routed cabinet (2)'!$B$17:$B$30,B1023,'Df routed cabinet (2)'!$G$17:$G$30)) +
(SUMIF('Sf acrylic cabinet'!$B$17:$B$30,B1023,'Sf acrylic cabinet'!$G$17:$G$30)) +
(SUMIF('Sf acrylic cabinet (2)'!$B$17:$B$30,B1023,'Sf acrylic cabinet (2)'!$G$17:$G$30)) +
(SUMIF('Economy Sf acrylic'!$B$17:$B$30,B1023,'Economy Sf acrylic'!$G$17:$G$30)) +
(SUMIF('Df acrylic cabinet'!$B$17:$B$30,B1023,'Df acrylic cabinet'!$G$17:$G$30)) +
(SUMIF('Df acrylic cabinet (2)'!$B$17:$B$30,B1023,'Df acrylic cabinet (2)'!$G$17:$G$30)) +
(SUMIF('Sf flex cabinet'!$B$17:$B$30,B1023,'Sf flex cabinet'!$G$17:$G$30)) +
(SUMIF('Sf flex cabinet (2)'!$B$17:$B$30,B1023,'Sf flex cabinet (2)'!$G$17:$G$30)) +
(SUMIF('Df flex cabinet'!$B$17:$B$36,B1023,'Df flex cabinet'!$G$17:$G$36)) +
(SUMIF('Df flex cabinet (2)'!$B$17:$B$36,B1023,'Df flex cabinet (2)'!$G$17:$G$36)) +
(SUMIF('Pole cover'!$B$17:$B$30,B1023,'Pole cover'!$G$17:$G$30)) +
(SUMIF('Pole cover (2)'!$B$17:$B$30,B1023,'Pole cover (2)'!$G$17:$G$30)) +
(SUMIF('Structural Steel Fab'!$B$17:$B$29,B1023,'Structural Steel Fab'!$G$17:$G$29)) +
(SUMIF(Reveal!$B$17:$B$30,B1023,Reveal!$G$17:$G$30)) +
(SUMIF('Reveal (2)'!$B$17:$B$30,B1023,'Reveal (2)'!$G$17:$G$30)) +
(SUMIF('Crown cove top'!$B$17:$B$30,B1023,'Crown cove top'!$G$17:$G$30)) +
(SUMIF('EMC assembly'!$B$17:$B$30,B1023,'EMC assembly'!$G$17:$G$30)) +
(SUMIF(Crating!$B$17:$B$29,B1023,Crating!$G$17:$G$29)) +
(SUMIF('LED wiring'!$B$17:$B$30,B1023,'LED wiring'!$G$17:$G$30)) +
(SUMIF('Changeable copy face'!$B$17:$B$30,B1023,'Changeable copy face'!$G$17:$G$30)) +
(SUMIF('Flex face assembly'!$B$17:$B$30,B1023,'Flex face assembly'!$G$17:$G$30)) +
(SUMIF('Routed face assembly'!$B$17:$B$30,B1023,'Routed face assembly'!$G$17:$G$30)) +
(SUMIF('Paint calculation'!$B$17:$B$30,B1023,'Paint calculation'!$G$17:$G$30)) +
(SUMIF('Trimcap letter face'!$B$17:$B$30,B1023,'Trimcap letter face'!$G$17:$G$30)) +
(SUMIF('Trimcap letter face (2)'!$B$17:$B$30,B1023,'Trimcap letter face (2)'!$G$17:$G$30)) +
(SUMIF('Channel letter fabrication'!$B$17:$B$30,B1023,'Channel letter fabrication'!$G$17:$G$30)) +
(SUMIF('Channel letter fabrication (2)'!$B$17:$B$30,B1023,'Channel letter fabrication (2)'!$G$17:$G$30))</f>
        <v>0</v>
      </c>
    </row>
    <row r="1024" spans="1:10">
      <c r="A1024" s="28" t="str">
        <f>[1]ODBC!$A1024</f>
        <v>Plastic Tube Supports</v>
      </c>
      <c r="B1024" s="29" t="str">
        <f>[1]ODBC!B1024</f>
        <v>65050</v>
      </c>
      <c r="C1024" s="30">
        <f>IFERROR(VLOOKUP($B1024,[1]ODBC!$B:$H,2,FALSE),"")</f>
        <v>0.38</v>
      </c>
      <c r="D1024" s="30">
        <f>IFERROR(VLOOKUP($B1024,[1]ODBC!$B:$H,3,FALSE),"")</f>
        <v>0.68400000000000005</v>
      </c>
      <c r="E1024" s="30" t="str">
        <f>IFERROR(VLOOKUP($B1024,[1]ODBC!$B:$H,4,FALSE),"")</f>
        <v>EA</v>
      </c>
      <c r="F1024" s="31">
        <f>IFERROR(VLOOKUP($B1024,[1]ODBC!$B:$H,5,FALSE),"")</f>
        <v>44.45</v>
      </c>
      <c r="G1024" s="32">
        <f>[1]ODBC!G1024</f>
        <v>0</v>
      </c>
      <c r="H1024" s="33">
        <f>SUM([1]ODBC!H1024)</f>
        <v>0</v>
      </c>
      <c r="I1024" s="41" t="str">
        <f>'Vinyl cutting'!$B$2</f>
        <v>J36938</v>
      </c>
      <c r="J1024" s="42">
        <f ca="1">(SUMIF('Freeform time and material'!$B$17:$B$30,B1024,'Freeform time and material'!$G$17:$G$30)) +
(SUMIF('Vinyl cutting'!$B$17:$B$30,B1024,'Vinyl cutting'!$G$17:$G$30)) +
(SUMIF('Vinyl cutting (2)'!$B$17:$B$30,B1024,'Vinyl cutting (2)'!$G$17:$G$30)) +
(SUMIF('Apply vinyl graphics'!$B$17:$B$30,B1024,'Apply vinyl graphics'!$G$17:$G$30)) +
(SUMIF('Apply vinyl graphics (2)'!$B$17:$B$30,B1024,'Apply vinyl graphics (2)'!$G$17:$G$30)) +
(SUMIF('Alum pan sign'!$B$17:$B$30,B1024,'Alum pan sign'!$G$17:$G$30)) +
(SUMIF('Alum pan sign (2)'!$B$17:$B$30,B1024,'Alum pan sign (2)'!$G$17:$G$30)) +
(SUMIF('Economy pan sign'!$B$17:$B$30,B1024,'Economy pan sign'!$G$17:$G$30)) +
(SUMIF('Post and panel sign'!$B$17:$B$30,B1024,'Post and panel sign'!$G$17:$G$30)) +
(SUMIF('Post and panel sign (2)'!$B$17:$B$30,B1024,'Post and panel sign (2)'!$G$17:$G$30)) +
(SUMIF('Flat panels only'!$B$17:$B$30,B1024,'Flat panels only'!$G$17:$G$30)) +
(SUMIF('Flat panels only (2)'!$B$17:$B$30,B1024,'Flat panels only (2)'!$G$17:$G$30)) +
(SUMIF('Routed panel shapes'!$B$18:$B$31,B1024,'Routed panel shapes'!$G$18:$G$31)) +
(SUMIF('Routed panel shapes (2)'!$B$18:$B$31,B1024,'Routed panel shapes (2)'!$G$18:$G$31)) +
(SUMIF('Routed face only'!$B$17:$B$30,B1024,'Routed face only'!$G$17:$G$30)) +
(SUMIF('Routed face only (2)'!$B$17:$B$30,B1024,'Routed face only (2)'!$G$17:$G$30)) +
(SUMIF('Routed alum faces letters'!$B$17:$B$30,B1024,'Routed alum faces letters'!$G$17:$G$30)) +
(SUMIF('Routed alum faces letters (2)'!$B$17:$B$30,B1024,'Routed alum faces letters (2)'!$G$17:$G$30)) +
(SUMIF('Routed push through acrylic'!$B$17:$B$30,B1024,'Routed push through acrylic'!$G$17:$G$30)) +
(SUMIF('Routed push through acrylic (2)'!$B$17:$B$30,B1024,'Routed push through acrylic (2)'!$G$17:$G$30)) +
(SUMIF('Sf routed cabinet'!$B$17:$B$30,B1024,'Sf routed cabinet'!$G$17:$G$30)) +
(SUMIF('Sf routed cabinet (2)'!$B$17:$B$30,B1024,'Sf routed cabinet (2)'!$G$17:$G$30)) +
(SUMIF('Df routed cabinet'!$B$17:$B$30,B1024,'Df routed cabinet'!$G$17:$G$30)) +
(SUMIF('Df routed cabinet (2)'!$B$17:$B$30,B1024,'Df routed cabinet (2)'!$G$17:$G$30)) +
(SUMIF('Sf acrylic cabinet'!$B$17:$B$30,B1024,'Sf acrylic cabinet'!$G$17:$G$30)) +
(SUMIF('Sf acrylic cabinet (2)'!$B$17:$B$30,B1024,'Sf acrylic cabinet (2)'!$G$17:$G$30)) +
(SUMIF('Economy Sf acrylic'!$B$17:$B$30,B1024,'Economy Sf acrylic'!$G$17:$G$30)) +
(SUMIF('Df acrylic cabinet'!$B$17:$B$30,B1024,'Df acrylic cabinet'!$G$17:$G$30)) +
(SUMIF('Df acrylic cabinet (2)'!$B$17:$B$30,B1024,'Df acrylic cabinet (2)'!$G$17:$G$30)) +
(SUMIF('Sf flex cabinet'!$B$17:$B$30,B1024,'Sf flex cabinet'!$G$17:$G$30)) +
(SUMIF('Sf flex cabinet (2)'!$B$17:$B$30,B1024,'Sf flex cabinet (2)'!$G$17:$G$30)) +
(SUMIF('Df flex cabinet'!$B$17:$B$36,B1024,'Df flex cabinet'!$G$17:$G$36)) +
(SUMIF('Df flex cabinet (2)'!$B$17:$B$36,B1024,'Df flex cabinet (2)'!$G$17:$G$36)) +
(SUMIF('Pole cover'!$B$17:$B$30,B1024,'Pole cover'!$G$17:$G$30)) +
(SUMIF('Pole cover (2)'!$B$17:$B$30,B1024,'Pole cover (2)'!$G$17:$G$30)) +
(SUMIF('Structural Steel Fab'!$B$17:$B$29,B1024,'Structural Steel Fab'!$G$17:$G$29)) +
(SUMIF(Reveal!$B$17:$B$30,B1024,Reveal!$G$17:$G$30)) +
(SUMIF('Reveal (2)'!$B$17:$B$30,B1024,'Reveal (2)'!$G$17:$G$30)) +
(SUMIF('Crown cove top'!$B$17:$B$30,B1024,'Crown cove top'!$G$17:$G$30)) +
(SUMIF('EMC assembly'!$B$17:$B$30,B1024,'EMC assembly'!$G$17:$G$30)) +
(SUMIF(Crating!$B$17:$B$29,B1024,Crating!$G$17:$G$29)) +
(SUMIF('LED wiring'!$B$17:$B$30,B1024,'LED wiring'!$G$17:$G$30)) +
(SUMIF('Changeable copy face'!$B$17:$B$30,B1024,'Changeable copy face'!$G$17:$G$30)) +
(SUMIF('Flex face assembly'!$B$17:$B$30,B1024,'Flex face assembly'!$G$17:$G$30)) +
(SUMIF('Routed face assembly'!$B$17:$B$30,B1024,'Routed face assembly'!$G$17:$G$30)) +
(SUMIF('Paint calculation'!$B$17:$B$30,B1024,'Paint calculation'!$G$17:$G$30)) +
(SUMIF('Trimcap letter face'!$B$17:$B$30,B1024,'Trimcap letter face'!$G$17:$G$30)) +
(SUMIF('Trimcap letter face (2)'!$B$17:$B$30,B1024,'Trimcap letter face (2)'!$G$17:$G$30)) +
(SUMIF('Channel letter fabrication'!$B$17:$B$30,B1024,'Channel letter fabrication'!$G$17:$G$30)) +
(SUMIF('Channel letter fabrication (2)'!$B$17:$B$30,B1024,'Channel letter fabrication (2)'!$G$17:$G$30))</f>
        <v>0</v>
      </c>
    </row>
    <row r="1025" spans="1:10">
      <c r="A1025" s="28" t="str">
        <f>[1]ODBC!$A1025</f>
        <v>12mm Clear Grab - IT</v>
      </c>
      <c r="B1025" s="29" t="str">
        <f>[1]ODBC!B1025</f>
        <v>65053</v>
      </c>
      <c r="C1025" s="30">
        <f>IFERROR(VLOOKUP($B1025,[1]ODBC!$B:$H,2,FALSE),"")</f>
        <v>0.47</v>
      </c>
      <c r="D1025" s="30">
        <f>IFERROR(VLOOKUP($B1025,[1]ODBC!$B:$H,3,FALSE),"")</f>
        <v>0.84599999999999997</v>
      </c>
      <c r="E1025" s="30" t="str">
        <f>IFERROR(VLOOKUP($B1025,[1]ODBC!$B:$H,4,FALSE),"")</f>
        <v>EA</v>
      </c>
      <c r="F1025" s="31">
        <f>IFERROR(VLOOKUP($B1025,[1]ODBC!$B:$H,5,FALSE),"")</f>
        <v>44.45</v>
      </c>
      <c r="G1025" s="32">
        <f>[1]ODBC!G1025</f>
        <v>0</v>
      </c>
      <c r="H1025" s="33">
        <f>SUM([1]ODBC!H1025)</f>
        <v>0</v>
      </c>
      <c r="I1025" s="41" t="str">
        <f>'Vinyl cutting'!$B$2</f>
        <v>J36938</v>
      </c>
      <c r="J1025" s="42">
        <f ca="1">(SUMIF('Freeform time and material'!$B$17:$B$30,B1025,'Freeform time and material'!$G$17:$G$30)) +
(SUMIF('Vinyl cutting'!$B$17:$B$30,B1025,'Vinyl cutting'!$G$17:$G$30)) +
(SUMIF('Vinyl cutting (2)'!$B$17:$B$30,B1025,'Vinyl cutting (2)'!$G$17:$G$30)) +
(SUMIF('Apply vinyl graphics'!$B$17:$B$30,B1025,'Apply vinyl graphics'!$G$17:$G$30)) +
(SUMIF('Apply vinyl graphics (2)'!$B$17:$B$30,B1025,'Apply vinyl graphics (2)'!$G$17:$G$30)) +
(SUMIF('Alum pan sign'!$B$17:$B$30,B1025,'Alum pan sign'!$G$17:$G$30)) +
(SUMIF('Alum pan sign (2)'!$B$17:$B$30,B1025,'Alum pan sign (2)'!$G$17:$G$30)) +
(SUMIF('Economy pan sign'!$B$17:$B$30,B1025,'Economy pan sign'!$G$17:$G$30)) +
(SUMIF('Post and panel sign'!$B$17:$B$30,B1025,'Post and panel sign'!$G$17:$G$30)) +
(SUMIF('Post and panel sign (2)'!$B$17:$B$30,B1025,'Post and panel sign (2)'!$G$17:$G$30)) +
(SUMIF('Flat panels only'!$B$17:$B$30,B1025,'Flat panels only'!$G$17:$G$30)) +
(SUMIF('Flat panels only (2)'!$B$17:$B$30,B1025,'Flat panels only (2)'!$G$17:$G$30)) +
(SUMIF('Routed panel shapes'!$B$18:$B$31,B1025,'Routed panel shapes'!$G$18:$G$31)) +
(SUMIF('Routed panel shapes (2)'!$B$18:$B$31,B1025,'Routed panel shapes (2)'!$G$18:$G$31)) +
(SUMIF('Routed face only'!$B$17:$B$30,B1025,'Routed face only'!$G$17:$G$30)) +
(SUMIF('Routed face only (2)'!$B$17:$B$30,B1025,'Routed face only (2)'!$G$17:$G$30)) +
(SUMIF('Routed alum faces letters'!$B$17:$B$30,B1025,'Routed alum faces letters'!$G$17:$G$30)) +
(SUMIF('Routed alum faces letters (2)'!$B$17:$B$30,B1025,'Routed alum faces letters (2)'!$G$17:$G$30)) +
(SUMIF('Routed push through acrylic'!$B$17:$B$30,B1025,'Routed push through acrylic'!$G$17:$G$30)) +
(SUMIF('Routed push through acrylic (2)'!$B$17:$B$30,B1025,'Routed push through acrylic (2)'!$G$17:$G$30)) +
(SUMIF('Sf routed cabinet'!$B$17:$B$30,B1025,'Sf routed cabinet'!$G$17:$G$30)) +
(SUMIF('Sf routed cabinet (2)'!$B$17:$B$30,B1025,'Sf routed cabinet (2)'!$G$17:$G$30)) +
(SUMIF('Df routed cabinet'!$B$17:$B$30,B1025,'Df routed cabinet'!$G$17:$G$30)) +
(SUMIF('Df routed cabinet (2)'!$B$17:$B$30,B1025,'Df routed cabinet (2)'!$G$17:$G$30)) +
(SUMIF('Sf acrylic cabinet'!$B$17:$B$30,B1025,'Sf acrylic cabinet'!$G$17:$G$30)) +
(SUMIF('Sf acrylic cabinet (2)'!$B$17:$B$30,B1025,'Sf acrylic cabinet (2)'!$G$17:$G$30)) +
(SUMIF('Economy Sf acrylic'!$B$17:$B$30,B1025,'Economy Sf acrylic'!$G$17:$G$30)) +
(SUMIF('Df acrylic cabinet'!$B$17:$B$30,B1025,'Df acrylic cabinet'!$G$17:$G$30)) +
(SUMIF('Df acrylic cabinet (2)'!$B$17:$B$30,B1025,'Df acrylic cabinet (2)'!$G$17:$G$30)) +
(SUMIF('Sf flex cabinet'!$B$17:$B$30,B1025,'Sf flex cabinet'!$G$17:$G$30)) +
(SUMIF('Sf flex cabinet (2)'!$B$17:$B$30,B1025,'Sf flex cabinet (2)'!$G$17:$G$30)) +
(SUMIF('Df flex cabinet'!$B$17:$B$36,B1025,'Df flex cabinet'!$G$17:$G$36)) +
(SUMIF('Df flex cabinet (2)'!$B$17:$B$36,B1025,'Df flex cabinet (2)'!$G$17:$G$36)) +
(SUMIF('Pole cover'!$B$17:$B$30,B1025,'Pole cover'!$G$17:$G$30)) +
(SUMIF('Pole cover (2)'!$B$17:$B$30,B1025,'Pole cover (2)'!$G$17:$G$30)) +
(SUMIF('Structural Steel Fab'!$B$17:$B$29,B1025,'Structural Steel Fab'!$G$17:$G$29)) +
(SUMIF(Reveal!$B$17:$B$30,B1025,Reveal!$G$17:$G$30)) +
(SUMIF('Reveal (2)'!$B$17:$B$30,B1025,'Reveal (2)'!$G$17:$G$30)) +
(SUMIF('Crown cove top'!$B$17:$B$30,B1025,'Crown cove top'!$G$17:$G$30)) +
(SUMIF('EMC assembly'!$B$17:$B$30,B1025,'EMC assembly'!$G$17:$G$30)) +
(SUMIF(Crating!$B$17:$B$29,B1025,Crating!$G$17:$G$29)) +
(SUMIF('LED wiring'!$B$17:$B$30,B1025,'LED wiring'!$G$17:$G$30)) +
(SUMIF('Changeable copy face'!$B$17:$B$30,B1025,'Changeable copy face'!$G$17:$G$30)) +
(SUMIF('Flex face assembly'!$B$17:$B$30,B1025,'Flex face assembly'!$G$17:$G$30)) +
(SUMIF('Routed face assembly'!$B$17:$B$30,B1025,'Routed face assembly'!$G$17:$G$30)) +
(SUMIF('Paint calculation'!$B$17:$B$30,B1025,'Paint calculation'!$G$17:$G$30)) +
(SUMIF('Trimcap letter face'!$B$17:$B$30,B1025,'Trimcap letter face'!$G$17:$G$30)) +
(SUMIF('Trimcap letter face (2)'!$B$17:$B$30,B1025,'Trimcap letter face (2)'!$G$17:$G$30)) +
(SUMIF('Channel letter fabrication'!$B$17:$B$30,B1025,'Channel letter fabrication'!$G$17:$G$30)) +
(SUMIF('Channel letter fabrication (2)'!$B$17:$B$30,B1025,'Channel letter fabrication (2)'!$G$17:$G$30))</f>
        <v>0</v>
      </c>
    </row>
    <row r="1026" spans="1:10">
      <c r="A1026" s="28" t="str">
        <f>[1]ODBC!$A1026</f>
        <v>Short Stops</v>
      </c>
      <c r="B1026" s="29" t="str">
        <f>[1]ODBC!B1026</f>
        <v>65055</v>
      </c>
      <c r="C1026" s="30">
        <f>IFERROR(VLOOKUP($B1026,[1]ODBC!$B:$H,2,FALSE),"")</f>
        <v>0.51600000000000001</v>
      </c>
      <c r="D1026" s="30">
        <f>IFERROR(VLOOKUP($B1026,[1]ODBC!$B:$H,3,FALSE),"")</f>
        <v>0.92900000000000005</v>
      </c>
      <c r="E1026" s="30" t="str">
        <f>IFERROR(VLOOKUP($B1026,[1]ODBC!$B:$H,4,FALSE),"")</f>
        <v>EA</v>
      </c>
      <c r="F1026" s="31">
        <f>IFERROR(VLOOKUP($B1026,[1]ODBC!$B:$H,5,FALSE),"")</f>
        <v>44.45</v>
      </c>
      <c r="G1026" s="32">
        <f>[1]ODBC!G1026</f>
        <v>0</v>
      </c>
      <c r="H1026" s="33">
        <f>SUM([1]ODBC!H1026)</f>
        <v>0</v>
      </c>
      <c r="I1026" s="41" t="str">
        <f>'Vinyl cutting'!$B$2</f>
        <v>J36938</v>
      </c>
      <c r="J1026" s="42">
        <f ca="1">(SUMIF('Freeform time and material'!$B$17:$B$30,B1026,'Freeform time and material'!$G$17:$G$30)) +
(SUMIF('Vinyl cutting'!$B$17:$B$30,B1026,'Vinyl cutting'!$G$17:$G$30)) +
(SUMIF('Vinyl cutting (2)'!$B$17:$B$30,B1026,'Vinyl cutting (2)'!$G$17:$G$30)) +
(SUMIF('Apply vinyl graphics'!$B$17:$B$30,B1026,'Apply vinyl graphics'!$G$17:$G$30)) +
(SUMIF('Apply vinyl graphics (2)'!$B$17:$B$30,B1026,'Apply vinyl graphics (2)'!$G$17:$G$30)) +
(SUMIF('Alum pan sign'!$B$17:$B$30,B1026,'Alum pan sign'!$G$17:$G$30)) +
(SUMIF('Alum pan sign (2)'!$B$17:$B$30,B1026,'Alum pan sign (2)'!$G$17:$G$30)) +
(SUMIF('Economy pan sign'!$B$17:$B$30,B1026,'Economy pan sign'!$G$17:$G$30)) +
(SUMIF('Post and panel sign'!$B$17:$B$30,B1026,'Post and panel sign'!$G$17:$G$30)) +
(SUMIF('Post and panel sign (2)'!$B$17:$B$30,B1026,'Post and panel sign (2)'!$G$17:$G$30)) +
(SUMIF('Flat panels only'!$B$17:$B$30,B1026,'Flat panels only'!$G$17:$G$30)) +
(SUMIF('Flat panels only (2)'!$B$17:$B$30,B1026,'Flat panels only (2)'!$G$17:$G$30)) +
(SUMIF('Routed panel shapes'!$B$18:$B$31,B1026,'Routed panel shapes'!$G$18:$G$31)) +
(SUMIF('Routed panel shapes (2)'!$B$18:$B$31,B1026,'Routed panel shapes (2)'!$G$18:$G$31)) +
(SUMIF('Routed face only'!$B$17:$B$30,B1026,'Routed face only'!$G$17:$G$30)) +
(SUMIF('Routed face only (2)'!$B$17:$B$30,B1026,'Routed face only (2)'!$G$17:$G$30)) +
(SUMIF('Routed alum faces letters'!$B$17:$B$30,B1026,'Routed alum faces letters'!$G$17:$G$30)) +
(SUMIF('Routed alum faces letters (2)'!$B$17:$B$30,B1026,'Routed alum faces letters (2)'!$G$17:$G$30)) +
(SUMIF('Routed push through acrylic'!$B$17:$B$30,B1026,'Routed push through acrylic'!$G$17:$G$30)) +
(SUMIF('Routed push through acrylic (2)'!$B$17:$B$30,B1026,'Routed push through acrylic (2)'!$G$17:$G$30)) +
(SUMIF('Sf routed cabinet'!$B$17:$B$30,B1026,'Sf routed cabinet'!$G$17:$G$30)) +
(SUMIF('Sf routed cabinet (2)'!$B$17:$B$30,B1026,'Sf routed cabinet (2)'!$G$17:$G$30)) +
(SUMIF('Df routed cabinet'!$B$17:$B$30,B1026,'Df routed cabinet'!$G$17:$G$30)) +
(SUMIF('Df routed cabinet (2)'!$B$17:$B$30,B1026,'Df routed cabinet (2)'!$G$17:$G$30)) +
(SUMIF('Sf acrylic cabinet'!$B$17:$B$30,B1026,'Sf acrylic cabinet'!$G$17:$G$30)) +
(SUMIF('Sf acrylic cabinet (2)'!$B$17:$B$30,B1026,'Sf acrylic cabinet (2)'!$G$17:$G$30)) +
(SUMIF('Economy Sf acrylic'!$B$17:$B$30,B1026,'Economy Sf acrylic'!$G$17:$G$30)) +
(SUMIF('Df acrylic cabinet'!$B$17:$B$30,B1026,'Df acrylic cabinet'!$G$17:$G$30)) +
(SUMIF('Df acrylic cabinet (2)'!$B$17:$B$30,B1026,'Df acrylic cabinet (2)'!$G$17:$G$30)) +
(SUMIF('Sf flex cabinet'!$B$17:$B$30,B1026,'Sf flex cabinet'!$G$17:$G$30)) +
(SUMIF('Sf flex cabinet (2)'!$B$17:$B$30,B1026,'Sf flex cabinet (2)'!$G$17:$G$30)) +
(SUMIF('Df flex cabinet'!$B$17:$B$36,B1026,'Df flex cabinet'!$G$17:$G$36)) +
(SUMIF('Df flex cabinet (2)'!$B$17:$B$36,B1026,'Df flex cabinet (2)'!$G$17:$G$36)) +
(SUMIF('Pole cover'!$B$17:$B$30,B1026,'Pole cover'!$G$17:$G$30)) +
(SUMIF('Pole cover (2)'!$B$17:$B$30,B1026,'Pole cover (2)'!$G$17:$G$30)) +
(SUMIF('Structural Steel Fab'!$B$17:$B$29,B1026,'Structural Steel Fab'!$G$17:$G$29)) +
(SUMIF(Reveal!$B$17:$B$30,B1026,Reveal!$G$17:$G$30)) +
(SUMIF('Reveal (2)'!$B$17:$B$30,B1026,'Reveal (2)'!$G$17:$G$30)) +
(SUMIF('Crown cove top'!$B$17:$B$30,B1026,'Crown cove top'!$G$17:$G$30)) +
(SUMIF('EMC assembly'!$B$17:$B$30,B1026,'EMC assembly'!$G$17:$G$30)) +
(SUMIF(Crating!$B$17:$B$29,B1026,Crating!$G$17:$G$29)) +
(SUMIF('LED wiring'!$B$17:$B$30,B1026,'LED wiring'!$G$17:$G$30)) +
(SUMIF('Changeable copy face'!$B$17:$B$30,B1026,'Changeable copy face'!$G$17:$G$30)) +
(SUMIF('Flex face assembly'!$B$17:$B$30,B1026,'Flex face assembly'!$G$17:$G$30)) +
(SUMIF('Routed face assembly'!$B$17:$B$30,B1026,'Routed face assembly'!$G$17:$G$30)) +
(SUMIF('Paint calculation'!$B$17:$B$30,B1026,'Paint calculation'!$G$17:$G$30)) +
(SUMIF('Trimcap letter face'!$B$17:$B$30,B1026,'Trimcap letter face'!$G$17:$G$30)) +
(SUMIF('Trimcap letter face (2)'!$B$17:$B$30,B1026,'Trimcap letter face (2)'!$G$17:$G$30)) +
(SUMIF('Channel letter fabrication'!$B$17:$B$30,B1026,'Channel letter fabrication'!$G$17:$G$30)) +
(SUMIF('Channel letter fabrication (2)'!$B$17:$B$30,B1026,'Channel letter fabrication (2)'!$G$17:$G$30))</f>
        <v>0</v>
      </c>
    </row>
    <row r="1027" spans="1:10">
      <c r="A1027" s="28" t="str">
        <f>[1]ODBC!$A1027</f>
        <v>Buttons</v>
      </c>
      <c r="B1027" s="29" t="str">
        <f>[1]ODBC!B1027</f>
        <v>65057</v>
      </c>
      <c r="C1027" s="30">
        <f>IFERROR(VLOOKUP($B1027,[1]ODBC!$B:$H,2,FALSE),"")</f>
        <v>0.02</v>
      </c>
      <c r="D1027" s="30">
        <f>IFERROR(VLOOKUP($B1027,[1]ODBC!$B:$H,3,FALSE),"")</f>
        <v>3.5999999999999997E-2</v>
      </c>
      <c r="E1027" s="30" t="str">
        <f>IFERROR(VLOOKUP($B1027,[1]ODBC!$B:$H,4,FALSE),"")</f>
        <v>EA</v>
      </c>
      <c r="F1027" s="31">
        <f>IFERROR(VLOOKUP($B1027,[1]ODBC!$B:$H,5,FALSE),"")</f>
        <v>44.45</v>
      </c>
      <c r="G1027" s="32">
        <f>[1]ODBC!G1027</f>
        <v>0</v>
      </c>
      <c r="H1027" s="33">
        <f>SUM([1]ODBC!H1027)</f>
        <v>0</v>
      </c>
      <c r="I1027" s="41" t="str">
        <f>'Vinyl cutting'!$B$2</f>
        <v>J36938</v>
      </c>
      <c r="J1027" s="42">
        <f ca="1">(SUMIF('Freeform time and material'!$B$17:$B$30,B1027,'Freeform time and material'!$G$17:$G$30)) +
(SUMIF('Vinyl cutting'!$B$17:$B$30,B1027,'Vinyl cutting'!$G$17:$G$30)) +
(SUMIF('Vinyl cutting (2)'!$B$17:$B$30,B1027,'Vinyl cutting (2)'!$G$17:$G$30)) +
(SUMIF('Apply vinyl graphics'!$B$17:$B$30,B1027,'Apply vinyl graphics'!$G$17:$G$30)) +
(SUMIF('Apply vinyl graphics (2)'!$B$17:$B$30,B1027,'Apply vinyl graphics (2)'!$G$17:$G$30)) +
(SUMIF('Alum pan sign'!$B$17:$B$30,B1027,'Alum pan sign'!$G$17:$G$30)) +
(SUMIF('Alum pan sign (2)'!$B$17:$B$30,B1027,'Alum pan sign (2)'!$G$17:$G$30)) +
(SUMIF('Economy pan sign'!$B$17:$B$30,B1027,'Economy pan sign'!$G$17:$G$30)) +
(SUMIF('Post and panel sign'!$B$17:$B$30,B1027,'Post and panel sign'!$G$17:$G$30)) +
(SUMIF('Post and panel sign (2)'!$B$17:$B$30,B1027,'Post and panel sign (2)'!$G$17:$G$30)) +
(SUMIF('Flat panels only'!$B$17:$B$30,B1027,'Flat panels only'!$G$17:$G$30)) +
(SUMIF('Flat panels only (2)'!$B$17:$B$30,B1027,'Flat panels only (2)'!$G$17:$G$30)) +
(SUMIF('Routed panel shapes'!$B$18:$B$31,B1027,'Routed panel shapes'!$G$18:$G$31)) +
(SUMIF('Routed panel shapes (2)'!$B$18:$B$31,B1027,'Routed panel shapes (2)'!$G$18:$G$31)) +
(SUMIF('Routed face only'!$B$17:$B$30,B1027,'Routed face only'!$G$17:$G$30)) +
(SUMIF('Routed face only (2)'!$B$17:$B$30,B1027,'Routed face only (2)'!$G$17:$G$30)) +
(SUMIF('Routed alum faces letters'!$B$17:$B$30,B1027,'Routed alum faces letters'!$G$17:$G$30)) +
(SUMIF('Routed alum faces letters (2)'!$B$17:$B$30,B1027,'Routed alum faces letters (2)'!$G$17:$G$30)) +
(SUMIF('Routed push through acrylic'!$B$17:$B$30,B1027,'Routed push through acrylic'!$G$17:$G$30)) +
(SUMIF('Routed push through acrylic (2)'!$B$17:$B$30,B1027,'Routed push through acrylic (2)'!$G$17:$G$30)) +
(SUMIF('Sf routed cabinet'!$B$17:$B$30,B1027,'Sf routed cabinet'!$G$17:$G$30)) +
(SUMIF('Sf routed cabinet (2)'!$B$17:$B$30,B1027,'Sf routed cabinet (2)'!$G$17:$G$30)) +
(SUMIF('Df routed cabinet'!$B$17:$B$30,B1027,'Df routed cabinet'!$G$17:$G$30)) +
(SUMIF('Df routed cabinet (2)'!$B$17:$B$30,B1027,'Df routed cabinet (2)'!$G$17:$G$30)) +
(SUMIF('Sf acrylic cabinet'!$B$17:$B$30,B1027,'Sf acrylic cabinet'!$G$17:$G$30)) +
(SUMIF('Sf acrylic cabinet (2)'!$B$17:$B$30,B1027,'Sf acrylic cabinet (2)'!$G$17:$G$30)) +
(SUMIF('Economy Sf acrylic'!$B$17:$B$30,B1027,'Economy Sf acrylic'!$G$17:$G$30)) +
(SUMIF('Df acrylic cabinet'!$B$17:$B$30,B1027,'Df acrylic cabinet'!$G$17:$G$30)) +
(SUMIF('Df acrylic cabinet (2)'!$B$17:$B$30,B1027,'Df acrylic cabinet (2)'!$G$17:$G$30)) +
(SUMIF('Sf flex cabinet'!$B$17:$B$30,B1027,'Sf flex cabinet'!$G$17:$G$30)) +
(SUMIF('Sf flex cabinet (2)'!$B$17:$B$30,B1027,'Sf flex cabinet (2)'!$G$17:$G$30)) +
(SUMIF('Df flex cabinet'!$B$17:$B$36,B1027,'Df flex cabinet'!$G$17:$G$36)) +
(SUMIF('Df flex cabinet (2)'!$B$17:$B$36,B1027,'Df flex cabinet (2)'!$G$17:$G$36)) +
(SUMIF('Pole cover'!$B$17:$B$30,B1027,'Pole cover'!$G$17:$G$30)) +
(SUMIF('Pole cover (2)'!$B$17:$B$30,B1027,'Pole cover (2)'!$G$17:$G$30)) +
(SUMIF('Structural Steel Fab'!$B$17:$B$29,B1027,'Structural Steel Fab'!$G$17:$G$29)) +
(SUMIF(Reveal!$B$17:$B$30,B1027,Reveal!$G$17:$G$30)) +
(SUMIF('Reveal (2)'!$B$17:$B$30,B1027,'Reveal (2)'!$G$17:$G$30)) +
(SUMIF('Crown cove top'!$B$17:$B$30,B1027,'Crown cove top'!$G$17:$G$30)) +
(SUMIF('EMC assembly'!$B$17:$B$30,B1027,'EMC assembly'!$G$17:$G$30)) +
(SUMIF(Crating!$B$17:$B$29,B1027,Crating!$G$17:$G$29)) +
(SUMIF('LED wiring'!$B$17:$B$30,B1027,'LED wiring'!$G$17:$G$30)) +
(SUMIF('Changeable copy face'!$B$17:$B$30,B1027,'Changeable copy face'!$G$17:$G$30)) +
(SUMIF('Flex face assembly'!$B$17:$B$30,B1027,'Flex face assembly'!$G$17:$G$30)) +
(SUMIF('Routed face assembly'!$B$17:$B$30,B1027,'Routed face assembly'!$G$17:$G$30)) +
(SUMIF('Paint calculation'!$B$17:$B$30,B1027,'Paint calculation'!$G$17:$G$30)) +
(SUMIF('Trimcap letter face'!$B$17:$B$30,B1027,'Trimcap letter face'!$G$17:$G$30)) +
(SUMIF('Trimcap letter face (2)'!$B$17:$B$30,B1027,'Trimcap letter face (2)'!$G$17:$G$30)) +
(SUMIF('Channel letter fabrication'!$B$17:$B$30,B1027,'Channel letter fabrication'!$G$17:$G$30)) +
(SUMIF('Channel letter fabrication (2)'!$B$17:$B$30,B1027,'Channel letter fabrication (2)'!$G$17:$G$30))</f>
        <v>0</v>
      </c>
    </row>
    <row r="1028" spans="1:10">
      <c r="A1028" s="28" t="str">
        <f>[1]ODBC!$A1028</f>
        <v>13MM Caps</v>
      </c>
      <c r="B1028" s="29" t="str">
        <f>[1]ODBC!B1028</f>
        <v>65065</v>
      </c>
      <c r="C1028" s="30">
        <f>IFERROR(VLOOKUP($B1028,[1]ODBC!$B:$H,2,FALSE),"")</f>
        <v>0.42</v>
      </c>
      <c r="D1028" s="30">
        <f>IFERROR(VLOOKUP($B1028,[1]ODBC!$B:$H,3,FALSE),"")</f>
        <v>0.75600000000000001</v>
      </c>
      <c r="E1028" s="30" t="str">
        <f>IFERROR(VLOOKUP($B1028,[1]ODBC!$B:$H,4,FALSE),"")</f>
        <v>EA</v>
      </c>
      <c r="F1028" s="31">
        <f>IFERROR(VLOOKUP($B1028,[1]ODBC!$B:$H,5,FALSE),"")</f>
        <v>44.45</v>
      </c>
      <c r="G1028" s="32">
        <f>[1]ODBC!G1028</f>
        <v>0</v>
      </c>
      <c r="H1028" s="33">
        <f>SUM([1]ODBC!H1028)</f>
        <v>0</v>
      </c>
      <c r="I1028" s="41" t="str">
        <f>'Vinyl cutting'!$B$2</f>
        <v>J36938</v>
      </c>
      <c r="J1028" s="42">
        <f ca="1">(SUMIF('Freeform time and material'!$B$17:$B$30,B1028,'Freeform time and material'!$G$17:$G$30)) +
(SUMIF('Vinyl cutting'!$B$17:$B$30,B1028,'Vinyl cutting'!$G$17:$G$30)) +
(SUMIF('Vinyl cutting (2)'!$B$17:$B$30,B1028,'Vinyl cutting (2)'!$G$17:$G$30)) +
(SUMIF('Apply vinyl graphics'!$B$17:$B$30,B1028,'Apply vinyl graphics'!$G$17:$G$30)) +
(SUMIF('Apply vinyl graphics (2)'!$B$17:$B$30,B1028,'Apply vinyl graphics (2)'!$G$17:$G$30)) +
(SUMIF('Alum pan sign'!$B$17:$B$30,B1028,'Alum pan sign'!$G$17:$G$30)) +
(SUMIF('Alum pan sign (2)'!$B$17:$B$30,B1028,'Alum pan sign (2)'!$G$17:$G$30)) +
(SUMIF('Economy pan sign'!$B$17:$B$30,B1028,'Economy pan sign'!$G$17:$G$30)) +
(SUMIF('Post and panel sign'!$B$17:$B$30,B1028,'Post and panel sign'!$G$17:$G$30)) +
(SUMIF('Post and panel sign (2)'!$B$17:$B$30,B1028,'Post and panel sign (2)'!$G$17:$G$30)) +
(SUMIF('Flat panels only'!$B$17:$B$30,B1028,'Flat panels only'!$G$17:$G$30)) +
(SUMIF('Flat panels only (2)'!$B$17:$B$30,B1028,'Flat panels only (2)'!$G$17:$G$30)) +
(SUMIF('Routed panel shapes'!$B$18:$B$31,B1028,'Routed panel shapes'!$G$18:$G$31)) +
(SUMIF('Routed panel shapes (2)'!$B$18:$B$31,B1028,'Routed panel shapes (2)'!$G$18:$G$31)) +
(SUMIF('Routed face only'!$B$17:$B$30,B1028,'Routed face only'!$G$17:$G$30)) +
(SUMIF('Routed face only (2)'!$B$17:$B$30,B1028,'Routed face only (2)'!$G$17:$G$30)) +
(SUMIF('Routed alum faces letters'!$B$17:$B$30,B1028,'Routed alum faces letters'!$G$17:$G$30)) +
(SUMIF('Routed alum faces letters (2)'!$B$17:$B$30,B1028,'Routed alum faces letters (2)'!$G$17:$G$30)) +
(SUMIF('Routed push through acrylic'!$B$17:$B$30,B1028,'Routed push through acrylic'!$G$17:$G$30)) +
(SUMIF('Routed push through acrylic (2)'!$B$17:$B$30,B1028,'Routed push through acrylic (2)'!$G$17:$G$30)) +
(SUMIF('Sf routed cabinet'!$B$17:$B$30,B1028,'Sf routed cabinet'!$G$17:$G$30)) +
(SUMIF('Sf routed cabinet (2)'!$B$17:$B$30,B1028,'Sf routed cabinet (2)'!$G$17:$G$30)) +
(SUMIF('Df routed cabinet'!$B$17:$B$30,B1028,'Df routed cabinet'!$G$17:$G$30)) +
(SUMIF('Df routed cabinet (2)'!$B$17:$B$30,B1028,'Df routed cabinet (2)'!$G$17:$G$30)) +
(SUMIF('Sf acrylic cabinet'!$B$17:$B$30,B1028,'Sf acrylic cabinet'!$G$17:$G$30)) +
(SUMIF('Sf acrylic cabinet (2)'!$B$17:$B$30,B1028,'Sf acrylic cabinet (2)'!$G$17:$G$30)) +
(SUMIF('Economy Sf acrylic'!$B$17:$B$30,B1028,'Economy Sf acrylic'!$G$17:$G$30)) +
(SUMIF('Df acrylic cabinet'!$B$17:$B$30,B1028,'Df acrylic cabinet'!$G$17:$G$30)) +
(SUMIF('Df acrylic cabinet (2)'!$B$17:$B$30,B1028,'Df acrylic cabinet (2)'!$G$17:$G$30)) +
(SUMIF('Sf flex cabinet'!$B$17:$B$30,B1028,'Sf flex cabinet'!$G$17:$G$30)) +
(SUMIF('Sf flex cabinet (2)'!$B$17:$B$30,B1028,'Sf flex cabinet (2)'!$G$17:$G$30)) +
(SUMIF('Df flex cabinet'!$B$17:$B$36,B1028,'Df flex cabinet'!$G$17:$G$36)) +
(SUMIF('Df flex cabinet (2)'!$B$17:$B$36,B1028,'Df flex cabinet (2)'!$G$17:$G$36)) +
(SUMIF('Pole cover'!$B$17:$B$30,B1028,'Pole cover'!$G$17:$G$30)) +
(SUMIF('Pole cover (2)'!$B$17:$B$30,B1028,'Pole cover (2)'!$G$17:$G$30)) +
(SUMIF('Structural Steel Fab'!$B$17:$B$29,B1028,'Structural Steel Fab'!$G$17:$G$29)) +
(SUMIF(Reveal!$B$17:$B$30,B1028,Reveal!$G$17:$G$30)) +
(SUMIF('Reveal (2)'!$B$17:$B$30,B1028,'Reveal (2)'!$G$17:$G$30)) +
(SUMIF('Crown cove top'!$B$17:$B$30,B1028,'Crown cove top'!$G$17:$G$30)) +
(SUMIF('EMC assembly'!$B$17:$B$30,B1028,'EMC assembly'!$G$17:$G$30)) +
(SUMIF(Crating!$B$17:$B$29,B1028,Crating!$G$17:$G$29)) +
(SUMIF('LED wiring'!$B$17:$B$30,B1028,'LED wiring'!$G$17:$G$30)) +
(SUMIF('Changeable copy face'!$B$17:$B$30,B1028,'Changeable copy face'!$G$17:$G$30)) +
(SUMIF('Flex face assembly'!$B$17:$B$30,B1028,'Flex face assembly'!$G$17:$G$30)) +
(SUMIF('Routed face assembly'!$B$17:$B$30,B1028,'Routed face assembly'!$G$17:$G$30)) +
(SUMIF('Paint calculation'!$B$17:$B$30,B1028,'Paint calculation'!$G$17:$G$30)) +
(SUMIF('Trimcap letter face'!$B$17:$B$30,B1028,'Trimcap letter face'!$G$17:$G$30)) +
(SUMIF('Trimcap letter face (2)'!$B$17:$B$30,B1028,'Trimcap letter face (2)'!$G$17:$G$30)) +
(SUMIF('Channel letter fabrication'!$B$17:$B$30,B1028,'Channel letter fabrication'!$G$17:$G$30)) +
(SUMIF('Channel letter fabrication (2)'!$B$17:$B$30,B1028,'Channel letter fabrication (2)'!$G$17:$G$30))</f>
        <v>0</v>
      </c>
    </row>
    <row r="1029" spans="1:10">
      <c r="A1029" s="28" t="str">
        <f>[1]ODBC!$A1029</f>
        <v>15MM Caps</v>
      </c>
      <c r="B1029" s="29" t="str">
        <f>[1]ODBC!B1029</f>
        <v>65070</v>
      </c>
      <c r="C1029" s="30">
        <f>IFERROR(VLOOKUP($B1029,[1]ODBC!$B:$H,2,FALSE),"")</f>
        <v>0.74099999999999999</v>
      </c>
      <c r="D1029" s="30">
        <f>IFERROR(VLOOKUP($B1029,[1]ODBC!$B:$H,3,FALSE),"")</f>
        <v>1.3340000000000001</v>
      </c>
      <c r="E1029" s="30" t="str">
        <f>IFERROR(VLOOKUP($B1029,[1]ODBC!$B:$H,4,FALSE),"")</f>
        <v>EA</v>
      </c>
      <c r="F1029" s="31">
        <f>IFERROR(VLOOKUP($B1029,[1]ODBC!$B:$H,5,FALSE),"")</f>
        <v>44.45</v>
      </c>
      <c r="G1029" s="32">
        <f>[1]ODBC!G1029</f>
        <v>0</v>
      </c>
      <c r="H1029" s="33">
        <f>SUM([1]ODBC!H1029)</f>
        <v>45677</v>
      </c>
      <c r="I1029" s="41" t="str">
        <f>'Vinyl cutting'!$B$2</f>
        <v>J36938</v>
      </c>
      <c r="J1029" s="42">
        <f ca="1">(SUMIF('Freeform time and material'!$B$17:$B$30,B1029,'Freeform time and material'!$G$17:$G$30)) +
(SUMIF('Vinyl cutting'!$B$17:$B$30,B1029,'Vinyl cutting'!$G$17:$G$30)) +
(SUMIF('Vinyl cutting (2)'!$B$17:$B$30,B1029,'Vinyl cutting (2)'!$G$17:$G$30)) +
(SUMIF('Apply vinyl graphics'!$B$17:$B$30,B1029,'Apply vinyl graphics'!$G$17:$G$30)) +
(SUMIF('Apply vinyl graphics (2)'!$B$17:$B$30,B1029,'Apply vinyl graphics (2)'!$G$17:$G$30)) +
(SUMIF('Alum pan sign'!$B$17:$B$30,B1029,'Alum pan sign'!$G$17:$G$30)) +
(SUMIF('Alum pan sign (2)'!$B$17:$B$30,B1029,'Alum pan sign (2)'!$G$17:$G$30)) +
(SUMIF('Economy pan sign'!$B$17:$B$30,B1029,'Economy pan sign'!$G$17:$G$30)) +
(SUMIF('Post and panel sign'!$B$17:$B$30,B1029,'Post and panel sign'!$G$17:$G$30)) +
(SUMIF('Post and panel sign (2)'!$B$17:$B$30,B1029,'Post and panel sign (2)'!$G$17:$G$30)) +
(SUMIF('Flat panels only'!$B$17:$B$30,B1029,'Flat panels only'!$G$17:$G$30)) +
(SUMIF('Flat panels only (2)'!$B$17:$B$30,B1029,'Flat panels only (2)'!$G$17:$G$30)) +
(SUMIF('Routed panel shapes'!$B$18:$B$31,B1029,'Routed panel shapes'!$G$18:$G$31)) +
(SUMIF('Routed panel shapes (2)'!$B$18:$B$31,B1029,'Routed panel shapes (2)'!$G$18:$G$31)) +
(SUMIF('Routed face only'!$B$17:$B$30,B1029,'Routed face only'!$G$17:$G$30)) +
(SUMIF('Routed face only (2)'!$B$17:$B$30,B1029,'Routed face only (2)'!$G$17:$G$30)) +
(SUMIF('Routed alum faces letters'!$B$17:$B$30,B1029,'Routed alum faces letters'!$G$17:$G$30)) +
(SUMIF('Routed alum faces letters (2)'!$B$17:$B$30,B1029,'Routed alum faces letters (2)'!$G$17:$G$30)) +
(SUMIF('Routed push through acrylic'!$B$17:$B$30,B1029,'Routed push through acrylic'!$G$17:$G$30)) +
(SUMIF('Routed push through acrylic (2)'!$B$17:$B$30,B1029,'Routed push through acrylic (2)'!$G$17:$G$30)) +
(SUMIF('Sf routed cabinet'!$B$17:$B$30,B1029,'Sf routed cabinet'!$G$17:$G$30)) +
(SUMIF('Sf routed cabinet (2)'!$B$17:$B$30,B1029,'Sf routed cabinet (2)'!$G$17:$G$30)) +
(SUMIF('Df routed cabinet'!$B$17:$B$30,B1029,'Df routed cabinet'!$G$17:$G$30)) +
(SUMIF('Df routed cabinet (2)'!$B$17:$B$30,B1029,'Df routed cabinet (2)'!$G$17:$G$30)) +
(SUMIF('Sf acrylic cabinet'!$B$17:$B$30,B1029,'Sf acrylic cabinet'!$G$17:$G$30)) +
(SUMIF('Sf acrylic cabinet (2)'!$B$17:$B$30,B1029,'Sf acrylic cabinet (2)'!$G$17:$G$30)) +
(SUMIF('Economy Sf acrylic'!$B$17:$B$30,B1029,'Economy Sf acrylic'!$G$17:$G$30)) +
(SUMIF('Df acrylic cabinet'!$B$17:$B$30,B1029,'Df acrylic cabinet'!$G$17:$G$30)) +
(SUMIF('Df acrylic cabinet (2)'!$B$17:$B$30,B1029,'Df acrylic cabinet (2)'!$G$17:$G$30)) +
(SUMIF('Sf flex cabinet'!$B$17:$B$30,B1029,'Sf flex cabinet'!$G$17:$G$30)) +
(SUMIF('Sf flex cabinet (2)'!$B$17:$B$30,B1029,'Sf flex cabinet (2)'!$G$17:$G$30)) +
(SUMIF('Df flex cabinet'!$B$17:$B$36,B1029,'Df flex cabinet'!$G$17:$G$36)) +
(SUMIF('Df flex cabinet (2)'!$B$17:$B$36,B1029,'Df flex cabinet (2)'!$G$17:$G$36)) +
(SUMIF('Pole cover'!$B$17:$B$30,B1029,'Pole cover'!$G$17:$G$30)) +
(SUMIF('Pole cover (2)'!$B$17:$B$30,B1029,'Pole cover (2)'!$G$17:$G$30)) +
(SUMIF('Structural Steel Fab'!$B$17:$B$29,B1029,'Structural Steel Fab'!$G$17:$G$29)) +
(SUMIF(Reveal!$B$17:$B$30,B1029,Reveal!$G$17:$G$30)) +
(SUMIF('Reveal (2)'!$B$17:$B$30,B1029,'Reveal (2)'!$G$17:$G$30)) +
(SUMIF('Crown cove top'!$B$17:$B$30,B1029,'Crown cove top'!$G$17:$G$30)) +
(SUMIF('EMC assembly'!$B$17:$B$30,B1029,'EMC assembly'!$G$17:$G$30)) +
(SUMIF(Crating!$B$17:$B$29,B1029,Crating!$G$17:$G$29)) +
(SUMIF('LED wiring'!$B$17:$B$30,B1029,'LED wiring'!$G$17:$G$30)) +
(SUMIF('Changeable copy face'!$B$17:$B$30,B1029,'Changeable copy face'!$G$17:$G$30)) +
(SUMIF('Flex face assembly'!$B$17:$B$30,B1029,'Flex face assembly'!$G$17:$G$30)) +
(SUMIF('Routed face assembly'!$B$17:$B$30,B1029,'Routed face assembly'!$G$17:$G$30)) +
(SUMIF('Paint calculation'!$B$17:$B$30,B1029,'Paint calculation'!$G$17:$G$30)) +
(SUMIF('Trimcap letter face'!$B$17:$B$30,B1029,'Trimcap letter face'!$G$17:$G$30)) +
(SUMIF('Trimcap letter face (2)'!$B$17:$B$30,B1029,'Trimcap letter face (2)'!$G$17:$G$30)) +
(SUMIF('Channel letter fabrication'!$B$17:$B$30,B1029,'Channel letter fabrication'!$G$17:$G$30)) +
(SUMIF('Channel letter fabrication (2)'!$B$17:$B$30,B1029,'Channel letter fabrication (2)'!$G$17:$G$30))</f>
        <v>0</v>
      </c>
    </row>
    <row r="1030" spans="1:10">
      <c r="A1030" s="28" t="str">
        <f>[1]ODBC!$A1030</f>
        <v>13MM Masters 2 pc. Boot</v>
      </c>
      <c r="B1030" s="29" t="str">
        <f>[1]ODBC!B1030</f>
        <v>65080</v>
      </c>
      <c r="C1030" s="30">
        <f>IFERROR(VLOOKUP($B1030,[1]ODBC!$B:$H,2,FALSE),"")</f>
        <v>2.4</v>
      </c>
      <c r="D1030" s="30">
        <f>IFERROR(VLOOKUP($B1030,[1]ODBC!$B:$H,3,FALSE),"")</f>
        <v>4.32</v>
      </c>
      <c r="E1030" s="30" t="str">
        <f>IFERROR(VLOOKUP($B1030,[1]ODBC!$B:$H,4,FALSE),"")</f>
        <v>EA</v>
      </c>
      <c r="F1030" s="31">
        <f>IFERROR(VLOOKUP($B1030,[1]ODBC!$B:$H,5,FALSE),"")</f>
        <v>44.45</v>
      </c>
      <c r="G1030" s="32">
        <f>[1]ODBC!G1030</f>
        <v>0</v>
      </c>
      <c r="H1030" s="33">
        <f>SUM([1]ODBC!H1030)</f>
        <v>0</v>
      </c>
      <c r="I1030" s="41" t="str">
        <f>'Vinyl cutting'!$B$2</f>
        <v>J36938</v>
      </c>
      <c r="J1030" s="42">
        <f ca="1">(SUMIF('Freeform time and material'!$B$17:$B$30,B1030,'Freeform time and material'!$G$17:$G$30)) +
(SUMIF('Vinyl cutting'!$B$17:$B$30,B1030,'Vinyl cutting'!$G$17:$G$30)) +
(SUMIF('Vinyl cutting (2)'!$B$17:$B$30,B1030,'Vinyl cutting (2)'!$G$17:$G$30)) +
(SUMIF('Apply vinyl graphics'!$B$17:$B$30,B1030,'Apply vinyl graphics'!$G$17:$G$30)) +
(SUMIF('Apply vinyl graphics (2)'!$B$17:$B$30,B1030,'Apply vinyl graphics (2)'!$G$17:$G$30)) +
(SUMIF('Alum pan sign'!$B$17:$B$30,B1030,'Alum pan sign'!$G$17:$G$30)) +
(SUMIF('Alum pan sign (2)'!$B$17:$B$30,B1030,'Alum pan sign (2)'!$G$17:$G$30)) +
(SUMIF('Economy pan sign'!$B$17:$B$30,B1030,'Economy pan sign'!$G$17:$G$30)) +
(SUMIF('Post and panel sign'!$B$17:$B$30,B1030,'Post and panel sign'!$G$17:$G$30)) +
(SUMIF('Post and panel sign (2)'!$B$17:$B$30,B1030,'Post and panel sign (2)'!$G$17:$G$30)) +
(SUMIF('Flat panels only'!$B$17:$B$30,B1030,'Flat panels only'!$G$17:$G$30)) +
(SUMIF('Flat panels only (2)'!$B$17:$B$30,B1030,'Flat panels only (2)'!$G$17:$G$30)) +
(SUMIF('Routed panel shapes'!$B$18:$B$31,B1030,'Routed panel shapes'!$G$18:$G$31)) +
(SUMIF('Routed panel shapes (2)'!$B$18:$B$31,B1030,'Routed panel shapes (2)'!$G$18:$G$31)) +
(SUMIF('Routed face only'!$B$17:$B$30,B1030,'Routed face only'!$G$17:$G$30)) +
(SUMIF('Routed face only (2)'!$B$17:$B$30,B1030,'Routed face only (2)'!$G$17:$G$30)) +
(SUMIF('Routed alum faces letters'!$B$17:$B$30,B1030,'Routed alum faces letters'!$G$17:$G$30)) +
(SUMIF('Routed alum faces letters (2)'!$B$17:$B$30,B1030,'Routed alum faces letters (2)'!$G$17:$G$30)) +
(SUMIF('Routed push through acrylic'!$B$17:$B$30,B1030,'Routed push through acrylic'!$G$17:$G$30)) +
(SUMIF('Routed push through acrylic (2)'!$B$17:$B$30,B1030,'Routed push through acrylic (2)'!$G$17:$G$30)) +
(SUMIF('Sf routed cabinet'!$B$17:$B$30,B1030,'Sf routed cabinet'!$G$17:$G$30)) +
(SUMIF('Sf routed cabinet (2)'!$B$17:$B$30,B1030,'Sf routed cabinet (2)'!$G$17:$G$30)) +
(SUMIF('Df routed cabinet'!$B$17:$B$30,B1030,'Df routed cabinet'!$G$17:$G$30)) +
(SUMIF('Df routed cabinet (2)'!$B$17:$B$30,B1030,'Df routed cabinet (2)'!$G$17:$G$30)) +
(SUMIF('Sf acrylic cabinet'!$B$17:$B$30,B1030,'Sf acrylic cabinet'!$G$17:$G$30)) +
(SUMIF('Sf acrylic cabinet (2)'!$B$17:$B$30,B1030,'Sf acrylic cabinet (2)'!$G$17:$G$30)) +
(SUMIF('Economy Sf acrylic'!$B$17:$B$30,B1030,'Economy Sf acrylic'!$G$17:$G$30)) +
(SUMIF('Df acrylic cabinet'!$B$17:$B$30,B1030,'Df acrylic cabinet'!$G$17:$G$30)) +
(SUMIF('Df acrylic cabinet (2)'!$B$17:$B$30,B1030,'Df acrylic cabinet (2)'!$G$17:$G$30)) +
(SUMIF('Sf flex cabinet'!$B$17:$B$30,B1030,'Sf flex cabinet'!$G$17:$G$30)) +
(SUMIF('Sf flex cabinet (2)'!$B$17:$B$30,B1030,'Sf flex cabinet (2)'!$G$17:$G$30)) +
(SUMIF('Df flex cabinet'!$B$17:$B$36,B1030,'Df flex cabinet'!$G$17:$G$36)) +
(SUMIF('Df flex cabinet (2)'!$B$17:$B$36,B1030,'Df flex cabinet (2)'!$G$17:$G$36)) +
(SUMIF('Pole cover'!$B$17:$B$30,B1030,'Pole cover'!$G$17:$G$30)) +
(SUMIF('Pole cover (2)'!$B$17:$B$30,B1030,'Pole cover (2)'!$G$17:$G$30)) +
(SUMIF('Structural Steel Fab'!$B$17:$B$29,B1030,'Structural Steel Fab'!$G$17:$G$29)) +
(SUMIF(Reveal!$B$17:$B$30,B1030,Reveal!$G$17:$G$30)) +
(SUMIF('Reveal (2)'!$B$17:$B$30,B1030,'Reveal (2)'!$G$17:$G$30)) +
(SUMIF('Crown cove top'!$B$17:$B$30,B1030,'Crown cove top'!$G$17:$G$30)) +
(SUMIF('EMC assembly'!$B$17:$B$30,B1030,'EMC assembly'!$G$17:$G$30)) +
(SUMIF(Crating!$B$17:$B$29,B1030,Crating!$G$17:$G$29)) +
(SUMIF('LED wiring'!$B$17:$B$30,B1030,'LED wiring'!$G$17:$G$30)) +
(SUMIF('Changeable copy face'!$B$17:$B$30,B1030,'Changeable copy face'!$G$17:$G$30)) +
(SUMIF('Flex face assembly'!$B$17:$B$30,B1030,'Flex face assembly'!$G$17:$G$30)) +
(SUMIF('Routed face assembly'!$B$17:$B$30,B1030,'Routed face assembly'!$G$17:$G$30)) +
(SUMIF('Paint calculation'!$B$17:$B$30,B1030,'Paint calculation'!$G$17:$G$30)) +
(SUMIF('Trimcap letter face'!$B$17:$B$30,B1030,'Trimcap letter face'!$G$17:$G$30)) +
(SUMIF('Trimcap letter face (2)'!$B$17:$B$30,B1030,'Trimcap letter face (2)'!$G$17:$G$30)) +
(SUMIF('Channel letter fabrication'!$B$17:$B$30,B1030,'Channel letter fabrication'!$G$17:$G$30)) +
(SUMIF('Channel letter fabrication (2)'!$B$17:$B$30,B1030,'Channel letter fabrication (2)'!$G$17:$G$30))</f>
        <v>0</v>
      </c>
    </row>
    <row r="1031" spans="1:10">
      <c r="A1031" s="28" t="str">
        <f>[1]ODBC!$A1031</f>
        <v>16MM Masters 2 pc. Boot</v>
      </c>
      <c r="B1031" s="29" t="str">
        <f>[1]ODBC!B1031</f>
        <v>65085</v>
      </c>
      <c r="C1031" s="30">
        <f>IFERROR(VLOOKUP($B1031,[1]ODBC!$B:$H,2,FALSE),"")</f>
        <v>2.1800000000000002</v>
      </c>
      <c r="D1031" s="30">
        <f>IFERROR(VLOOKUP($B1031,[1]ODBC!$B:$H,3,FALSE),"")</f>
        <v>3.9239999999999999</v>
      </c>
      <c r="E1031" s="30" t="str">
        <f>IFERROR(VLOOKUP($B1031,[1]ODBC!$B:$H,4,FALSE),"")</f>
        <v>EA</v>
      </c>
      <c r="F1031" s="31">
        <f>IFERROR(VLOOKUP($B1031,[1]ODBC!$B:$H,5,FALSE),"")</f>
        <v>44.45</v>
      </c>
      <c r="G1031" s="32">
        <f>[1]ODBC!G1031</f>
        <v>0</v>
      </c>
      <c r="H1031" s="33">
        <f>SUM([1]ODBC!H1031)</f>
        <v>0</v>
      </c>
      <c r="I1031" s="41" t="str">
        <f>'Vinyl cutting'!$B$2</f>
        <v>J36938</v>
      </c>
      <c r="J1031" s="42">
        <f ca="1">(SUMIF('Freeform time and material'!$B$17:$B$30,B1031,'Freeform time and material'!$G$17:$G$30)) +
(SUMIF('Vinyl cutting'!$B$17:$B$30,B1031,'Vinyl cutting'!$G$17:$G$30)) +
(SUMIF('Vinyl cutting (2)'!$B$17:$B$30,B1031,'Vinyl cutting (2)'!$G$17:$G$30)) +
(SUMIF('Apply vinyl graphics'!$B$17:$B$30,B1031,'Apply vinyl graphics'!$G$17:$G$30)) +
(SUMIF('Apply vinyl graphics (2)'!$B$17:$B$30,B1031,'Apply vinyl graphics (2)'!$G$17:$G$30)) +
(SUMIF('Alum pan sign'!$B$17:$B$30,B1031,'Alum pan sign'!$G$17:$G$30)) +
(SUMIF('Alum pan sign (2)'!$B$17:$B$30,B1031,'Alum pan sign (2)'!$G$17:$G$30)) +
(SUMIF('Economy pan sign'!$B$17:$B$30,B1031,'Economy pan sign'!$G$17:$G$30)) +
(SUMIF('Post and panel sign'!$B$17:$B$30,B1031,'Post and panel sign'!$G$17:$G$30)) +
(SUMIF('Post and panel sign (2)'!$B$17:$B$30,B1031,'Post and panel sign (2)'!$G$17:$G$30)) +
(SUMIF('Flat panels only'!$B$17:$B$30,B1031,'Flat panels only'!$G$17:$G$30)) +
(SUMIF('Flat panels only (2)'!$B$17:$B$30,B1031,'Flat panels only (2)'!$G$17:$G$30)) +
(SUMIF('Routed panel shapes'!$B$18:$B$31,B1031,'Routed panel shapes'!$G$18:$G$31)) +
(SUMIF('Routed panel shapes (2)'!$B$18:$B$31,B1031,'Routed panel shapes (2)'!$G$18:$G$31)) +
(SUMIF('Routed face only'!$B$17:$B$30,B1031,'Routed face only'!$G$17:$G$30)) +
(SUMIF('Routed face only (2)'!$B$17:$B$30,B1031,'Routed face only (2)'!$G$17:$G$30)) +
(SUMIF('Routed alum faces letters'!$B$17:$B$30,B1031,'Routed alum faces letters'!$G$17:$G$30)) +
(SUMIF('Routed alum faces letters (2)'!$B$17:$B$30,B1031,'Routed alum faces letters (2)'!$G$17:$G$30)) +
(SUMIF('Routed push through acrylic'!$B$17:$B$30,B1031,'Routed push through acrylic'!$G$17:$G$30)) +
(SUMIF('Routed push through acrylic (2)'!$B$17:$B$30,B1031,'Routed push through acrylic (2)'!$G$17:$G$30)) +
(SUMIF('Sf routed cabinet'!$B$17:$B$30,B1031,'Sf routed cabinet'!$G$17:$G$30)) +
(SUMIF('Sf routed cabinet (2)'!$B$17:$B$30,B1031,'Sf routed cabinet (2)'!$G$17:$G$30)) +
(SUMIF('Df routed cabinet'!$B$17:$B$30,B1031,'Df routed cabinet'!$G$17:$G$30)) +
(SUMIF('Df routed cabinet (2)'!$B$17:$B$30,B1031,'Df routed cabinet (2)'!$G$17:$G$30)) +
(SUMIF('Sf acrylic cabinet'!$B$17:$B$30,B1031,'Sf acrylic cabinet'!$G$17:$G$30)) +
(SUMIF('Sf acrylic cabinet (2)'!$B$17:$B$30,B1031,'Sf acrylic cabinet (2)'!$G$17:$G$30)) +
(SUMIF('Economy Sf acrylic'!$B$17:$B$30,B1031,'Economy Sf acrylic'!$G$17:$G$30)) +
(SUMIF('Df acrylic cabinet'!$B$17:$B$30,B1031,'Df acrylic cabinet'!$G$17:$G$30)) +
(SUMIF('Df acrylic cabinet (2)'!$B$17:$B$30,B1031,'Df acrylic cabinet (2)'!$G$17:$G$30)) +
(SUMIF('Sf flex cabinet'!$B$17:$B$30,B1031,'Sf flex cabinet'!$G$17:$G$30)) +
(SUMIF('Sf flex cabinet (2)'!$B$17:$B$30,B1031,'Sf flex cabinet (2)'!$G$17:$G$30)) +
(SUMIF('Df flex cabinet'!$B$17:$B$36,B1031,'Df flex cabinet'!$G$17:$G$36)) +
(SUMIF('Df flex cabinet (2)'!$B$17:$B$36,B1031,'Df flex cabinet (2)'!$G$17:$G$36)) +
(SUMIF('Pole cover'!$B$17:$B$30,B1031,'Pole cover'!$G$17:$G$30)) +
(SUMIF('Pole cover (2)'!$B$17:$B$30,B1031,'Pole cover (2)'!$G$17:$G$30)) +
(SUMIF('Structural Steel Fab'!$B$17:$B$29,B1031,'Structural Steel Fab'!$G$17:$G$29)) +
(SUMIF(Reveal!$B$17:$B$30,B1031,Reveal!$G$17:$G$30)) +
(SUMIF('Reveal (2)'!$B$17:$B$30,B1031,'Reveal (2)'!$G$17:$G$30)) +
(SUMIF('Crown cove top'!$B$17:$B$30,B1031,'Crown cove top'!$G$17:$G$30)) +
(SUMIF('EMC assembly'!$B$17:$B$30,B1031,'EMC assembly'!$G$17:$G$30)) +
(SUMIF(Crating!$B$17:$B$29,B1031,Crating!$G$17:$G$29)) +
(SUMIF('LED wiring'!$B$17:$B$30,B1031,'LED wiring'!$G$17:$G$30)) +
(SUMIF('Changeable copy face'!$B$17:$B$30,B1031,'Changeable copy face'!$G$17:$G$30)) +
(SUMIF('Flex face assembly'!$B$17:$B$30,B1031,'Flex face assembly'!$G$17:$G$30)) +
(SUMIF('Routed face assembly'!$B$17:$B$30,B1031,'Routed face assembly'!$G$17:$G$30)) +
(SUMIF('Paint calculation'!$B$17:$B$30,B1031,'Paint calculation'!$G$17:$G$30)) +
(SUMIF('Trimcap letter face'!$B$17:$B$30,B1031,'Trimcap letter face'!$G$17:$G$30)) +
(SUMIF('Trimcap letter face (2)'!$B$17:$B$30,B1031,'Trimcap letter face (2)'!$G$17:$G$30)) +
(SUMIF('Channel letter fabrication'!$B$17:$B$30,B1031,'Channel letter fabrication'!$G$17:$G$30)) +
(SUMIF('Channel letter fabrication (2)'!$B$17:$B$30,B1031,'Channel letter fabrication (2)'!$G$17:$G$30))</f>
        <v>0</v>
      </c>
    </row>
    <row r="1032" spans="1:10">
      <c r="A1032" s="28" t="str">
        <f>[1]ODBC!$A1032</f>
        <v>13MM Sleeves</v>
      </c>
      <c r="B1032" s="29" t="str">
        <f>[1]ODBC!B1032</f>
        <v>65095</v>
      </c>
      <c r="C1032" s="30">
        <f>IFERROR(VLOOKUP($B1032,[1]ODBC!$B:$H,2,FALSE),"")</f>
        <v>0.48</v>
      </c>
      <c r="D1032" s="30">
        <f>IFERROR(VLOOKUP($B1032,[1]ODBC!$B:$H,3,FALSE),"")</f>
        <v>0.86399999999999999</v>
      </c>
      <c r="E1032" s="30" t="str">
        <f>IFERROR(VLOOKUP($B1032,[1]ODBC!$B:$H,4,FALSE),"")</f>
        <v>EA</v>
      </c>
      <c r="F1032" s="31">
        <f>IFERROR(VLOOKUP($B1032,[1]ODBC!$B:$H,5,FALSE),"")</f>
        <v>44.45</v>
      </c>
      <c r="G1032" s="32">
        <f>[1]ODBC!G1032</f>
        <v>0</v>
      </c>
      <c r="H1032" s="33">
        <f>SUM([1]ODBC!H1032)</f>
        <v>0</v>
      </c>
      <c r="I1032" s="41" t="str">
        <f>'Vinyl cutting'!$B$2</f>
        <v>J36938</v>
      </c>
      <c r="J1032" s="42">
        <f ca="1">(SUMIF('Freeform time and material'!$B$17:$B$30,B1032,'Freeform time and material'!$G$17:$G$30)) +
(SUMIF('Vinyl cutting'!$B$17:$B$30,B1032,'Vinyl cutting'!$G$17:$G$30)) +
(SUMIF('Vinyl cutting (2)'!$B$17:$B$30,B1032,'Vinyl cutting (2)'!$G$17:$G$30)) +
(SUMIF('Apply vinyl graphics'!$B$17:$B$30,B1032,'Apply vinyl graphics'!$G$17:$G$30)) +
(SUMIF('Apply vinyl graphics (2)'!$B$17:$B$30,B1032,'Apply vinyl graphics (2)'!$G$17:$G$30)) +
(SUMIF('Alum pan sign'!$B$17:$B$30,B1032,'Alum pan sign'!$G$17:$G$30)) +
(SUMIF('Alum pan sign (2)'!$B$17:$B$30,B1032,'Alum pan sign (2)'!$G$17:$G$30)) +
(SUMIF('Economy pan sign'!$B$17:$B$30,B1032,'Economy pan sign'!$G$17:$G$30)) +
(SUMIF('Post and panel sign'!$B$17:$B$30,B1032,'Post and panel sign'!$G$17:$G$30)) +
(SUMIF('Post and panel sign (2)'!$B$17:$B$30,B1032,'Post and panel sign (2)'!$G$17:$G$30)) +
(SUMIF('Flat panels only'!$B$17:$B$30,B1032,'Flat panels only'!$G$17:$G$30)) +
(SUMIF('Flat panels only (2)'!$B$17:$B$30,B1032,'Flat panels only (2)'!$G$17:$G$30)) +
(SUMIF('Routed panel shapes'!$B$18:$B$31,B1032,'Routed panel shapes'!$G$18:$G$31)) +
(SUMIF('Routed panel shapes (2)'!$B$18:$B$31,B1032,'Routed panel shapes (2)'!$G$18:$G$31)) +
(SUMIF('Routed face only'!$B$17:$B$30,B1032,'Routed face only'!$G$17:$G$30)) +
(SUMIF('Routed face only (2)'!$B$17:$B$30,B1032,'Routed face only (2)'!$G$17:$G$30)) +
(SUMIF('Routed alum faces letters'!$B$17:$B$30,B1032,'Routed alum faces letters'!$G$17:$G$30)) +
(SUMIF('Routed alum faces letters (2)'!$B$17:$B$30,B1032,'Routed alum faces letters (2)'!$G$17:$G$30)) +
(SUMIF('Routed push through acrylic'!$B$17:$B$30,B1032,'Routed push through acrylic'!$G$17:$G$30)) +
(SUMIF('Routed push through acrylic (2)'!$B$17:$B$30,B1032,'Routed push through acrylic (2)'!$G$17:$G$30)) +
(SUMIF('Sf routed cabinet'!$B$17:$B$30,B1032,'Sf routed cabinet'!$G$17:$G$30)) +
(SUMIF('Sf routed cabinet (2)'!$B$17:$B$30,B1032,'Sf routed cabinet (2)'!$G$17:$G$30)) +
(SUMIF('Df routed cabinet'!$B$17:$B$30,B1032,'Df routed cabinet'!$G$17:$G$30)) +
(SUMIF('Df routed cabinet (2)'!$B$17:$B$30,B1032,'Df routed cabinet (2)'!$G$17:$G$30)) +
(SUMIF('Sf acrylic cabinet'!$B$17:$B$30,B1032,'Sf acrylic cabinet'!$G$17:$G$30)) +
(SUMIF('Sf acrylic cabinet (2)'!$B$17:$B$30,B1032,'Sf acrylic cabinet (2)'!$G$17:$G$30)) +
(SUMIF('Economy Sf acrylic'!$B$17:$B$30,B1032,'Economy Sf acrylic'!$G$17:$G$30)) +
(SUMIF('Df acrylic cabinet'!$B$17:$B$30,B1032,'Df acrylic cabinet'!$G$17:$G$30)) +
(SUMIF('Df acrylic cabinet (2)'!$B$17:$B$30,B1032,'Df acrylic cabinet (2)'!$G$17:$G$30)) +
(SUMIF('Sf flex cabinet'!$B$17:$B$30,B1032,'Sf flex cabinet'!$G$17:$G$30)) +
(SUMIF('Sf flex cabinet (2)'!$B$17:$B$30,B1032,'Sf flex cabinet (2)'!$G$17:$G$30)) +
(SUMIF('Df flex cabinet'!$B$17:$B$36,B1032,'Df flex cabinet'!$G$17:$G$36)) +
(SUMIF('Df flex cabinet (2)'!$B$17:$B$36,B1032,'Df flex cabinet (2)'!$G$17:$G$36)) +
(SUMIF('Pole cover'!$B$17:$B$30,B1032,'Pole cover'!$G$17:$G$30)) +
(SUMIF('Pole cover (2)'!$B$17:$B$30,B1032,'Pole cover (2)'!$G$17:$G$30)) +
(SUMIF('Structural Steel Fab'!$B$17:$B$29,B1032,'Structural Steel Fab'!$G$17:$G$29)) +
(SUMIF(Reveal!$B$17:$B$30,B1032,Reveal!$G$17:$G$30)) +
(SUMIF('Reveal (2)'!$B$17:$B$30,B1032,'Reveal (2)'!$G$17:$G$30)) +
(SUMIF('Crown cove top'!$B$17:$B$30,B1032,'Crown cove top'!$G$17:$G$30)) +
(SUMIF('EMC assembly'!$B$17:$B$30,B1032,'EMC assembly'!$G$17:$G$30)) +
(SUMIF(Crating!$B$17:$B$29,B1032,Crating!$G$17:$G$29)) +
(SUMIF('LED wiring'!$B$17:$B$30,B1032,'LED wiring'!$G$17:$G$30)) +
(SUMIF('Changeable copy face'!$B$17:$B$30,B1032,'Changeable copy face'!$G$17:$G$30)) +
(SUMIF('Flex face assembly'!$B$17:$B$30,B1032,'Flex face assembly'!$G$17:$G$30)) +
(SUMIF('Routed face assembly'!$B$17:$B$30,B1032,'Routed face assembly'!$G$17:$G$30)) +
(SUMIF('Paint calculation'!$B$17:$B$30,B1032,'Paint calculation'!$G$17:$G$30)) +
(SUMIF('Trimcap letter face'!$B$17:$B$30,B1032,'Trimcap letter face'!$G$17:$G$30)) +
(SUMIF('Trimcap letter face (2)'!$B$17:$B$30,B1032,'Trimcap letter face (2)'!$G$17:$G$30)) +
(SUMIF('Channel letter fabrication'!$B$17:$B$30,B1032,'Channel letter fabrication'!$G$17:$G$30)) +
(SUMIF('Channel letter fabrication (2)'!$B$17:$B$30,B1032,'Channel letter fabrication (2)'!$G$17:$G$30))</f>
        <v>0</v>
      </c>
    </row>
    <row r="1033" spans="1:10">
      <c r="A1033" s="28" t="str">
        <f>[1]ODBC!$A1033</f>
        <v>15MM Sleeves</v>
      </c>
      <c r="B1033" s="29" t="str">
        <f>[1]ODBC!B1033</f>
        <v>65100</v>
      </c>
      <c r="C1033" s="30">
        <f>IFERROR(VLOOKUP($B1033,[1]ODBC!$B:$H,2,FALSE),"")</f>
        <v>0.69</v>
      </c>
      <c r="D1033" s="30">
        <f>IFERROR(VLOOKUP($B1033,[1]ODBC!$B:$H,3,FALSE),"")</f>
        <v>1.242</v>
      </c>
      <c r="E1033" s="30" t="str">
        <f>IFERROR(VLOOKUP($B1033,[1]ODBC!$B:$H,4,FALSE),"")</f>
        <v>EA</v>
      </c>
      <c r="F1033" s="31">
        <f>IFERROR(VLOOKUP($B1033,[1]ODBC!$B:$H,5,FALSE),"")</f>
        <v>44.45</v>
      </c>
      <c r="G1033" s="32">
        <f>[1]ODBC!G1033</f>
        <v>0</v>
      </c>
      <c r="H1033" s="33">
        <f>SUM([1]ODBC!H1033)</f>
        <v>0</v>
      </c>
      <c r="I1033" s="41" t="str">
        <f>'Vinyl cutting'!$B$2</f>
        <v>J36938</v>
      </c>
      <c r="J1033" s="42">
        <f ca="1">(SUMIF('Freeform time and material'!$B$17:$B$30,B1033,'Freeform time and material'!$G$17:$G$30)) +
(SUMIF('Vinyl cutting'!$B$17:$B$30,B1033,'Vinyl cutting'!$G$17:$G$30)) +
(SUMIF('Vinyl cutting (2)'!$B$17:$B$30,B1033,'Vinyl cutting (2)'!$G$17:$G$30)) +
(SUMIF('Apply vinyl graphics'!$B$17:$B$30,B1033,'Apply vinyl graphics'!$G$17:$G$30)) +
(SUMIF('Apply vinyl graphics (2)'!$B$17:$B$30,B1033,'Apply vinyl graphics (2)'!$G$17:$G$30)) +
(SUMIF('Alum pan sign'!$B$17:$B$30,B1033,'Alum pan sign'!$G$17:$G$30)) +
(SUMIF('Alum pan sign (2)'!$B$17:$B$30,B1033,'Alum pan sign (2)'!$G$17:$G$30)) +
(SUMIF('Economy pan sign'!$B$17:$B$30,B1033,'Economy pan sign'!$G$17:$G$30)) +
(SUMIF('Post and panel sign'!$B$17:$B$30,B1033,'Post and panel sign'!$G$17:$G$30)) +
(SUMIF('Post and panel sign (2)'!$B$17:$B$30,B1033,'Post and panel sign (2)'!$G$17:$G$30)) +
(SUMIF('Flat panels only'!$B$17:$B$30,B1033,'Flat panels only'!$G$17:$G$30)) +
(SUMIF('Flat panels only (2)'!$B$17:$B$30,B1033,'Flat panels only (2)'!$G$17:$G$30)) +
(SUMIF('Routed panel shapes'!$B$18:$B$31,B1033,'Routed panel shapes'!$G$18:$G$31)) +
(SUMIF('Routed panel shapes (2)'!$B$18:$B$31,B1033,'Routed panel shapes (2)'!$G$18:$G$31)) +
(SUMIF('Routed face only'!$B$17:$B$30,B1033,'Routed face only'!$G$17:$G$30)) +
(SUMIF('Routed face only (2)'!$B$17:$B$30,B1033,'Routed face only (2)'!$G$17:$G$30)) +
(SUMIF('Routed alum faces letters'!$B$17:$B$30,B1033,'Routed alum faces letters'!$G$17:$G$30)) +
(SUMIF('Routed alum faces letters (2)'!$B$17:$B$30,B1033,'Routed alum faces letters (2)'!$G$17:$G$30)) +
(SUMIF('Routed push through acrylic'!$B$17:$B$30,B1033,'Routed push through acrylic'!$G$17:$G$30)) +
(SUMIF('Routed push through acrylic (2)'!$B$17:$B$30,B1033,'Routed push through acrylic (2)'!$G$17:$G$30)) +
(SUMIF('Sf routed cabinet'!$B$17:$B$30,B1033,'Sf routed cabinet'!$G$17:$G$30)) +
(SUMIF('Sf routed cabinet (2)'!$B$17:$B$30,B1033,'Sf routed cabinet (2)'!$G$17:$G$30)) +
(SUMIF('Df routed cabinet'!$B$17:$B$30,B1033,'Df routed cabinet'!$G$17:$G$30)) +
(SUMIF('Df routed cabinet (2)'!$B$17:$B$30,B1033,'Df routed cabinet (2)'!$G$17:$G$30)) +
(SUMIF('Sf acrylic cabinet'!$B$17:$B$30,B1033,'Sf acrylic cabinet'!$G$17:$G$30)) +
(SUMIF('Sf acrylic cabinet (2)'!$B$17:$B$30,B1033,'Sf acrylic cabinet (2)'!$G$17:$G$30)) +
(SUMIF('Economy Sf acrylic'!$B$17:$B$30,B1033,'Economy Sf acrylic'!$G$17:$G$30)) +
(SUMIF('Df acrylic cabinet'!$B$17:$B$30,B1033,'Df acrylic cabinet'!$G$17:$G$30)) +
(SUMIF('Df acrylic cabinet (2)'!$B$17:$B$30,B1033,'Df acrylic cabinet (2)'!$G$17:$G$30)) +
(SUMIF('Sf flex cabinet'!$B$17:$B$30,B1033,'Sf flex cabinet'!$G$17:$G$30)) +
(SUMIF('Sf flex cabinet (2)'!$B$17:$B$30,B1033,'Sf flex cabinet (2)'!$G$17:$G$30)) +
(SUMIF('Df flex cabinet'!$B$17:$B$36,B1033,'Df flex cabinet'!$G$17:$G$36)) +
(SUMIF('Df flex cabinet (2)'!$B$17:$B$36,B1033,'Df flex cabinet (2)'!$G$17:$G$36)) +
(SUMIF('Pole cover'!$B$17:$B$30,B1033,'Pole cover'!$G$17:$G$30)) +
(SUMIF('Pole cover (2)'!$B$17:$B$30,B1033,'Pole cover (2)'!$G$17:$G$30)) +
(SUMIF('Structural Steel Fab'!$B$17:$B$29,B1033,'Structural Steel Fab'!$G$17:$G$29)) +
(SUMIF(Reveal!$B$17:$B$30,B1033,Reveal!$G$17:$G$30)) +
(SUMIF('Reveal (2)'!$B$17:$B$30,B1033,'Reveal (2)'!$G$17:$G$30)) +
(SUMIF('Crown cove top'!$B$17:$B$30,B1033,'Crown cove top'!$G$17:$G$30)) +
(SUMIF('EMC assembly'!$B$17:$B$30,B1033,'EMC assembly'!$G$17:$G$30)) +
(SUMIF(Crating!$B$17:$B$29,B1033,Crating!$G$17:$G$29)) +
(SUMIF('LED wiring'!$B$17:$B$30,B1033,'LED wiring'!$G$17:$G$30)) +
(SUMIF('Changeable copy face'!$B$17:$B$30,B1033,'Changeable copy face'!$G$17:$G$30)) +
(SUMIF('Flex face assembly'!$B$17:$B$30,B1033,'Flex face assembly'!$G$17:$G$30)) +
(SUMIF('Routed face assembly'!$B$17:$B$30,B1033,'Routed face assembly'!$G$17:$G$30)) +
(SUMIF('Paint calculation'!$B$17:$B$30,B1033,'Paint calculation'!$G$17:$G$30)) +
(SUMIF('Trimcap letter face'!$B$17:$B$30,B1033,'Trimcap letter face'!$G$17:$G$30)) +
(SUMIF('Trimcap letter face (2)'!$B$17:$B$30,B1033,'Trimcap letter face (2)'!$G$17:$G$30)) +
(SUMIF('Channel letter fabrication'!$B$17:$B$30,B1033,'Channel letter fabrication'!$G$17:$G$30)) +
(SUMIF('Channel letter fabrication (2)'!$B$17:$B$30,B1033,'Channel letter fabrication (2)'!$G$17:$G$30))</f>
        <v>0</v>
      </c>
    </row>
    <row r="1034" spans="1:10">
      <c r="A1034" s="28" t="str">
        <f>[1]ODBC!$A1034</f>
        <v>100 Vermillon Chromatic</v>
      </c>
      <c r="B1034" s="29" t="str">
        <f>[1]ODBC!B1034</f>
        <v>70000</v>
      </c>
      <c r="C1034" s="30">
        <f>IFERROR(VLOOKUP($B1034,[1]ODBC!$B:$H,2,FALSE),"")</f>
        <v>12.57</v>
      </c>
      <c r="D1034" s="30">
        <f>IFERROR(VLOOKUP($B1034,[1]ODBC!$B:$H,3,FALSE),"")</f>
        <v>22.628</v>
      </c>
      <c r="E1034" s="30" t="str">
        <f>IFERROR(VLOOKUP($B1034,[1]ODBC!$B:$H,4,FALSE),"")</f>
        <v>QT</v>
      </c>
      <c r="F1034" s="31">
        <f>IFERROR(VLOOKUP($B1034,[1]ODBC!$B:$H,5,FALSE),"")</f>
        <v>44.45</v>
      </c>
      <c r="G1034" s="32">
        <f>[1]ODBC!G1034</f>
        <v>0</v>
      </c>
      <c r="H1034" s="33">
        <f>SUM([1]ODBC!H1034)</f>
        <v>0</v>
      </c>
      <c r="I1034" s="41" t="str">
        <f>'Vinyl cutting'!$B$2</f>
        <v>J36938</v>
      </c>
      <c r="J1034" s="42">
        <f ca="1">(SUMIF('Freeform time and material'!$B$17:$B$30,B1034,'Freeform time and material'!$G$17:$G$30)) +
(SUMIF('Vinyl cutting'!$B$17:$B$30,B1034,'Vinyl cutting'!$G$17:$G$30)) +
(SUMIF('Vinyl cutting (2)'!$B$17:$B$30,B1034,'Vinyl cutting (2)'!$G$17:$G$30)) +
(SUMIF('Apply vinyl graphics'!$B$17:$B$30,B1034,'Apply vinyl graphics'!$G$17:$G$30)) +
(SUMIF('Apply vinyl graphics (2)'!$B$17:$B$30,B1034,'Apply vinyl graphics (2)'!$G$17:$G$30)) +
(SUMIF('Alum pan sign'!$B$17:$B$30,B1034,'Alum pan sign'!$G$17:$G$30)) +
(SUMIF('Alum pan sign (2)'!$B$17:$B$30,B1034,'Alum pan sign (2)'!$G$17:$G$30)) +
(SUMIF('Economy pan sign'!$B$17:$B$30,B1034,'Economy pan sign'!$G$17:$G$30)) +
(SUMIF('Post and panel sign'!$B$17:$B$30,B1034,'Post and panel sign'!$G$17:$G$30)) +
(SUMIF('Post and panel sign (2)'!$B$17:$B$30,B1034,'Post and panel sign (2)'!$G$17:$G$30)) +
(SUMIF('Flat panels only'!$B$17:$B$30,B1034,'Flat panels only'!$G$17:$G$30)) +
(SUMIF('Flat panels only (2)'!$B$17:$B$30,B1034,'Flat panels only (2)'!$G$17:$G$30)) +
(SUMIF('Routed panel shapes'!$B$18:$B$31,B1034,'Routed panel shapes'!$G$18:$G$31)) +
(SUMIF('Routed panel shapes (2)'!$B$18:$B$31,B1034,'Routed panel shapes (2)'!$G$18:$G$31)) +
(SUMIF('Routed face only'!$B$17:$B$30,B1034,'Routed face only'!$G$17:$G$30)) +
(SUMIF('Routed face only (2)'!$B$17:$B$30,B1034,'Routed face only (2)'!$G$17:$G$30)) +
(SUMIF('Routed alum faces letters'!$B$17:$B$30,B1034,'Routed alum faces letters'!$G$17:$G$30)) +
(SUMIF('Routed alum faces letters (2)'!$B$17:$B$30,B1034,'Routed alum faces letters (2)'!$G$17:$G$30)) +
(SUMIF('Routed push through acrylic'!$B$17:$B$30,B1034,'Routed push through acrylic'!$G$17:$G$30)) +
(SUMIF('Routed push through acrylic (2)'!$B$17:$B$30,B1034,'Routed push through acrylic (2)'!$G$17:$G$30)) +
(SUMIF('Sf routed cabinet'!$B$17:$B$30,B1034,'Sf routed cabinet'!$G$17:$G$30)) +
(SUMIF('Sf routed cabinet (2)'!$B$17:$B$30,B1034,'Sf routed cabinet (2)'!$G$17:$G$30)) +
(SUMIF('Df routed cabinet'!$B$17:$B$30,B1034,'Df routed cabinet'!$G$17:$G$30)) +
(SUMIF('Df routed cabinet (2)'!$B$17:$B$30,B1034,'Df routed cabinet (2)'!$G$17:$G$30)) +
(SUMIF('Sf acrylic cabinet'!$B$17:$B$30,B1034,'Sf acrylic cabinet'!$G$17:$G$30)) +
(SUMIF('Sf acrylic cabinet (2)'!$B$17:$B$30,B1034,'Sf acrylic cabinet (2)'!$G$17:$G$30)) +
(SUMIF('Economy Sf acrylic'!$B$17:$B$30,B1034,'Economy Sf acrylic'!$G$17:$G$30)) +
(SUMIF('Df acrylic cabinet'!$B$17:$B$30,B1034,'Df acrylic cabinet'!$G$17:$G$30)) +
(SUMIF('Df acrylic cabinet (2)'!$B$17:$B$30,B1034,'Df acrylic cabinet (2)'!$G$17:$G$30)) +
(SUMIF('Sf flex cabinet'!$B$17:$B$30,B1034,'Sf flex cabinet'!$G$17:$G$30)) +
(SUMIF('Sf flex cabinet (2)'!$B$17:$B$30,B1034,'Sf flex cabinet (2)'!$G$17:$G$30)) +
(SUMIF('Df flex cabinet'!$B$17:$B$36,B1034,'Df flex cabinet'!$G$17:$G$36)) +
(SUMIF('Df flex cabinet (2)'!$B$17:$B$36,B1034,'Df flex cabinet (2)'!$G$17:$G$36)) +
(SUMIF('Pole cover'!$B$17:$B$30,B1034,'Pole cover'!$G$17:$G$30)) +
(SUMIF('Pole cover (2)'!$B$17:$B$30,B1034,'Pole cover (2)'!$G$17:$G$30)) +
(SUMIF('Structural Steel Fab'!$B$17:$B$29,B1034,'Structural Steel Fab'!$G$17:$G$29)) +
(SUMIF(Reveal!$B$17:$B$30,B1034,Reveal!$G$17:$G$30)) +
(SUMIF('Reveal (2)'!$B$17:$B$30,B1034,'Reveal (2)'!$G$17:$G$30)) +
(SUMIF('Crown cove top'!$B$17:$B$30,B1034,'Crown cove top'!$G$17:$G$30)) +
(SUMIF('EMC assembly'!$B$17:$B$30,B1034,'EMC assembly'!$G$17:$G$30)) +
(SUMIF(Crating!$B$17:$B$29,B1034,Crating!$G$17:$G$29)) +
(SUMIF('LED wiring'!$B$17:$B$30,B1034,'LED wiring'!$G$17:$G$30)) +
(SUMIF('Changeable copy face'!$B$17:$B$30,B1034,'Changeable copy face'!$G$17:$G$30)) +
(SUMIF('Flex face assembly'!$B$17:$B$30,B1034,'Flex face assembly'!$G$17:$G$30)) +
(SUMIF('Routed face assembly'!$B$17:$B$30,B1034,'Routed face assembly'!$G$17:$G$30)) +
(SUMIF('Paint calculation'!$B$17:$B$30,B1034,'Paint calculation'!$G$17:$G$30)) +
(SUMIF('Trimcap letter face'!$B$17:$B$30,B1034,'Trimcap letter face'!$G$17:$G$30)) +
(SUMIF('Trimcap letter face (2)'!$B$17:$B$30,B1034,'Trimcap letter face (2)'!$G$17:$G$30)) +
(SUMIF('Channel letter fabrication'!$B$17:$B$30,B1034,'Channel letter fabrication'!$G$17:$G$30)) +
(SUMIF('Channel letter fabrication (2)'!$B$17:$B$30,B1034,'Channel letter fabrication (2)'!$G$17:$G$30))</f>
        <v>0</v>
      </c>
    </row>
    <row r="1035" spans="1:10">
      <c r="A1035" s="28" t="str">
        <f>[1]ODBC!$A1035</f>
        <v>101 White Chromatic</v>
      </c>
      <c r="B1035" s="29" t="str">
        <f>[1]ODBC!B1035</f>
        <v>70005</v>
      </c>
      <c r="C1035" s="30">
        <f>IFERROR(VLOOKUP($B1035,[1]ODBC!$B:$H,2,FALSE),"")</f>
        <v>17.02</v>
      </c>
      <c r="D1035" s="30">
        <f>IFERROR(VLOOKUP($B1035,[1]ODBC!$B:$H,3,FALSE),"")</f>
        <v>30.638999999999999</v>
      </c>
      <c r="E1035" s="30" t="str">
        <f>IFERROR(VLOOKUP($B1035,[1]ODBC!$B:$H,4,FALSE),"")</f>
        <v>QT</v>
      </c>
      <c r="F1035" s="31">
        <f>IFERROR(VLOOKUP($B1035,[1]ODBC!$B:$H,5,FALSE),"")</f>
        <v>44.45</v>
      </c>
      <c r="G1035" s="32">
        <f>[1]ODBC!G1035</f>
        <v>0</v>
      </c>
      <c r="H1035" s="33">
        <f>SUM([1]ODBC!H1035)</f>
        <v>45552</v>
      </c>
      <c r="I1035" s="41" t="str">
        <f>'Vinyl cutting'!$B$2</f>
        <v>J36938</v>
      </c>
      <c r="J1035" s="42">
        <f ca="1">(SUMIF('Freeform time and material'!$B$17:$B$30,B1035,'Freeform time and material'!$G$17:$G$30)) +
(SUMIF('Vinyl cutting'!$B$17:$B$30,B1035,'Vinyl cutting'!$G$17:$G$30)) +
(SUMIF('Vinyl cutting (2)'!$B$17:$B$30,B1035,'Vinyl cutting (2)'!$G$17:$G$30)) +
(SUMIF('Apply vinyl graphics'!$B$17:$B$30,B1035,'Apply vinyl graphics'!$G$17:$G$30)) +
(SUMIF('Apply vinyl graphics (2)'!$B$17:$B$30,B1035,'Apply vinyl graphics (2)'!$G$17:$G$30)) +
(SUMIF('Alum pan sign'!$B$17:$B$30,B1035,'Alum pan sign'!$G$17:$G$30)) +
(SUMIF('Alum pan sign (2)'!$B$17:$B$30,B1035,'Alum pan sign (2)'!$G$17:$G$30)) +
(SUMIF('Economy pan sign'!$B$17:$B$30,B1035,'Economy pan sign'!$G$17:$G$30)) +
(SUMIF('Post and panel sign'!$B$17:$B$30,B1035,'Post and panel sign'!$G$17:$G$30)) +
(SUMIF('Post and panel sign (2)'!$B$17:$B$30,B1035,'Post and panel sign (2)'!$G$17:$G$30)) +
(SUMIF('Flat panels only'!$B$17:$B$30,B1035,'Flat panels only'!$G$17:$G$30)) +
(SUMIF('Flat panels only (2)'!$B$17:$B$30,B1035,'Flat panels only (2)'!$G$17:$G$30)) +
(SUMIF('Routed panel shapes'!$B$18:$B$31,B1035,'Routed panel shapes'!$G$18:$G$31)) +
(SUMIF('Routed panel shapes (2)'!$B$18:$B$31,B1035,'Routed panel shapes (2)'!$G$18:$G$31)) +
(SUMIF('Routed face only'!$B$17:$B$30,B1035,'Routed face only'!$G$17:$G$30)) +
(SUMIF('Routed face only (2)'!$B$17:$B$30,B1035,'Routed face only (2)'!$G$17:$G$30)) +
(SUMIF('Routed alum faces letters'!$B$17:$B$30,B1035,'Routed alum faces letters'!$G$17:$G$30)) +
(SUMIF('Routed alum faces letters (2)'!$B$17:$B$30,B1035,'Routed alum faces letters (2)'!$G$17:$G$30)) +
(SUMIF('Routed push through acrylic'!$B$17:$B$30,B1035,'Routed push through acrylic'!$G$17:$G$30)) +
(SUMIF('Routed push through acrylic (2)'!$B$17:$B$30,B1035,'Routed push through acrylic (2)'!$G$17:$G$30)) +
(SUMIF('Sf routed cabinet'!$B$17:$B$30,B1035,'Sf routed cabinet'!$G$17:$G$30)) +
(SUMIF('Sf routed cabinet (2)'!$B$17:$B$30,B1035,'Sf routed cabinet (2)'!$G$17:$G$30)) +
(SUMIF('Df routed cabinet'!$B$17:$B$30,B1035,'Df routed cabinet'!$G$17:$G$30)) +
(SUMIF('Df routed cabinet (2)'!$B$17:$B$30,B1035,'Df routed cabinet (2)'!$G$17:$G$30)) +
(SUMIF('Sf acrylic cabinet'!$B$17:$B$30,B1035,'Sf acrylic cabinet'!$G$17:$G$30)) +
(SUMIF('Sf acrylic cabinet (2)'!$B$17:$B$30,B1035,'Sf acrylic cabinet (2)'!$G$17:$G$30)) +
(SUMIF('Economy Sf acrylic'!$B$17:$B$30,B1035,'Economy Sf acrylic'!$G$17:$G$30)) +
(SUMIF('Df acrylic cabinet'!$B$17:$B$30,B1035,'Df acrylic cabinet'!$G$17:$G$30)) +
(SUMIF('Df acrylic cabinet (2)'!$B$17:$B$30,B1035,'Df acrylic cabinet (2)'!$G$17:$G$30)) +
(SUMIF('Sf flex cabinet'!$B$17:$B$30,B1035,'Sf flex cabinet'!$G$17:$G$30)) +
(SUMIF('Sf flex cabinet (2)'!$B$17:$B$30,B1035,'Sf flex cabinet (2)'!$G$17:$G$30)) +
(SUMIF('Df flex cabinet'!$B$17:$B$36,B1035,'Df flex cabinet'!$G$17:$G$36)) +
(SUMIF('Df flex cabinet (2)'!$B$17:$B$36,B1035,'Df flex cabinet (2)'!$G$17:$G$36)) +
(SUMIF('Pole cover'!$B$17:$B$30,B1035,'Pole cover'!$G$17:$G$30)) +
(SUMIF('Pole cover (2)'!$B$17:$B$30,B1035,'Pole cover (2)'!$G$17:$G$30)) +
(SUMIF('Structural Steel Fab'!$B$17:$B$29,B1035,'Structural Steel Fab'!$G$17:$G$29)) +
(SUMIF(Reveal!$B$17:$B$30,B1035,Reveal!$G$17:$G$30)) +
(SUMIF('Reveal (2)'!$B$17:$B$30,B1035,'Reveal (2)'!$G$17:$G$30)) +
(SUMIF('Crown cove top'!$B$17:$B$30,B1035,'Crown cove top'!$G$17:$G$30)) +
(SUMIF('EMC assembly'!$B$17:$B$30,B1035,'EMC assembly'!$G$17:$G$30)) +
(SUMIF(Crating!$B$17:$B$29,B1035,Crating!$G$17:$G$29)) +
(SUMIF('LED wiring'!$B$17:$B$30,B1035,'LED wiring'!$G$17:$G$30)) +
(SUMIF('Changeable copy face'!$B$17:$B$30,B1035,'Changeable copy face'!$G$17:$G$30)) +
(SUMIF('Flex face assembly'!$B$17:$B$30,B1035,'Flex face assembly'!$G$17:$G$30)) +
(SUMIF('Routed face assembly'!$B$17:$B$30,B1035,'Routed face assembly'!$G$17:$G$30)) +
(SUMIF('Paint calculation'!$B$17:$B$30,B1035,'Paint calculation'!$G$17:$G$30)) +
(SUMIF('Trimcap letter face'!$B$17:$B$30,B1035,'Trimcap letter face'!$G$17:$G$30)) +
(SUMIF('Trimcap letter face (2)'!$B$17:$B$30,B1035,'Trimcap letter face (2)'!$G$17:$G$30)) +
(SUMIF('Channel letter fabrication'!$B$17:$B$30,B1035,'Channel letter fabrication'!$G$17:$G$30)) +
(SUMIF('Channel letter fabrication (2)'!$B$17:$B$30,B1035,'Channel letter fabrication (2)'!$G$17:$G$30))</f>
        <v>0</v>
      </c>
    </row>
    <row r="1036" spans="1:10">
      <c r="A1036" s="28" t="str">
        <f>[1]ODBC!$A1036</f>
        <v>116 Ivory Chromatic</v>
      </c>
      <c r="B1036" s="29" t="str">
        <f>[1]ODBC!B1036</f>
        <v>70010</v>
      </c>
      <c r="C1036" s="30">
        <f>IFERROR(VLOOKUP($B1036,[1]ODBC!$B:$H,2,FALSE),"")</f>
        <v>13.238</v>
      </c>
      <c r="D1036" s="30">
        <f>IFERROR(VLOOKUP($B1036,[1]ODBC!$B:$H,3,FALSE),"")</f>
        <v>23.831</v>
      </c>
      <c r="E1036" s="30" t="str">
        <f>IFERROR(VLOOKUP($B1036,[1]ODBC!$B:$H,4,FALSE),"")</f>
        <v>QT</v>
      </c>
      <c r="F1036" s="31">
        <f>IFERROR(VLOOKUP($B1036,[1]ODBC!$B:$H,5,FALSE),"")</f>
        <v>44.45</v>
      </c>
      <c r="G1036" s="32">
        <f>[1]ODBC!G1036</f>
        <v>0</v>
      </c>
      <c r="H1036" s="33">
        <f>SUM([1]ODBC!H1036)</f>
        <v>0</v>
      </c>
      <c r="I1036" s="41" t="str">
        <f>'Vinyl cutting'!$B$2</f>
        <v>J36938</v>
      </c>
      <c r="J1036" s="42">
        <f ca="1">(SUMIF('Freeform time and material'!$B$17:$B$30,B1036,'Freeform time and material'!$G$17:$G$30)) +
(SUMIF('Vinyl cutting'!$B$17:$B$30,B1036,'Vinyl cutting'!$G$17:$G$30)) +
(SUMIF('Vinyl cutting (2)'!$B$17:$B$30,B1036,'Vinyl cutting (2)'!$G$17:$G$30)) +
(SUMIF('Apply vinyl graphics'!$B$17:$B$30,B1036,'Apply vinyl graphics'!$G$17:$G$30)) +
(SUMIF('Apply vinyl graphics (2)'!$B$17:$B$30,B1036,'Apply vinyl graphics (2)'!$G$17:$G$30)) +
(SUMIF('Alum pan sign'!$B$17:$B$30,B1036,'Alum pan sign'!$G$17:$G$30)) +
(SUMIF('Alum pan sign (2)'!$B$17:$B$30,B1036,'Alum pan sign (2)'!$G$17:$G$30)) +
(SUMIF('Economy pan sign'!$B$17:$B$30,B1036,'Economy pan sign'!$G$17:$G$30)) +
(SUMIF('Post and panel sign'!$B$17:$B$30,B1036,'Post and panel sign'!$G$17:$G$30)) +
(SUMIF('Post and panel sign (2)'!$B$17:$B$30,B1036,'Post and panel sign (2)'!$G$17:$G$30)) +
(SUMIF('Flat panels only'!$B$17:$B$30,B1036,'Flat panels only'!$G$17:$G$30)) +
(SUMIF('Flat panels only (2)'!$B$17:$B$30,B1036,'Flat panels only (2)'!$G$17:$G$30)) +
(SUMIF('Routed panel shapes'!$B$18:$B$31,B1036,'Routed panel shapes'!$G$18:$G$31)) +
(SUMIF('Routed panel shapes (2)'!$B$18:$B$31,B1036,'Routed panel shapes (2)'!$G$18:$G$31)) +
(SUMIF('Routed face only'!$B$17:$B$30,B1036,'Routed face only'!$G$17:$G$30)) +
(SUMIF('Routed face only (2)'!$B$17:$B$30,B1036,'Routed face only (2)'!$G$17:$G$30)) +
(SUMIF('Routed alum faces letters'!$B$17:$B$30,B1036,'Routed alum faces letters'!$G$17:$G$30)) +
(SUMIF('Routed alum faces letters (2)'!$B$17:$B$30,B1036,'Routed alum faces letters (2)'!$G$17:$G$30)) +
(SUMIF('Routed push through acrylic'!$B$17:$B$30,B1036,'Routed push through acrylic'!$G$17:$G$30)) +
(SUMIF('Routed push through acrylic (2)'!$B$17:$B$30,B1036,'Routed push through acrylic (2)'!$G$17:$G$30)) +
(SUMIF('Sf routed cabinet'!$B$17:$B$30,B1036,'Sf routed cabinet'!$G$17:$G$30)) +
(SUMIF('Sf routed cabinet (2)'!$B$17:$B$30,B1036,'Sf routed cabinet (2)'!$G$17:$G$30)) +
(SUMIF('Df routed cabinet'!$B$17:$B$30,B1036,'Df routed cabinet'!$G$17:$G$30)) +
(SUMIF('Df routed cabinet (2)'!$B$17:$B$30,B1036,'Df routed cabinet (2)'!$G$17:$G$30)) +
(SUMIF('Sf acrylic cabinet'!$B$17:$B$30,B1036,'Sf acrylic cabinet'!$G$17:$G$30)) +
(SUMIF('Sf acrylic cabinet (2)'!$B$17:$B$30,B1036,'Sf acrylic cabinet (2)'!$G$17:$G$30)) +
(SUMIF('Economy Sf acrylic'!$B$17:$B$30,B1036,'Economy Sf acrylic'!$G$17:$G$30)) +
(SUMIF('Df acrylic cabinet'!$B$17:$B$30,B1036,'Df acrylic cabinet'!$G$17:$G$30)) +
(SUMIF('Df acrylic cabinet (2)'!$B$17:$B$30,B1036,'Df acrylic cabinet (2)'!$G$17:$G$30)) +
(SUMIF('Sf flex cabinet'!$B$17:$B$30,B1036,'Sf flex cabinet'!$G$17:$G$30)) +
(SUMIF('Sf flex cabinet (2)'!$B$17:$B$30,B1036,'Sf flex cabinet (2)'!$G$17:$G$30)) +
(SUMIF('Df flex cabinet'!$B$17:$B$36,B1036,'Df flex cabinet'!$G$17:$G$36)) +
(SUMIF('Df flex cabinet (2)'!$B$17:$B$36,B1036,'Df flex cabinet (2)'!$G$17:$G$36)) +
(SUMIF('Pole cover'!$B$17:$B$30,B1036,'Pole cover'!$G$17:$G$30)) +
(SUMIF('Pole cover (2)'!$B$17:$B$30,B1036,'Pole cover (2)'!$G$17:$G$30)) +
(SUMIF('Structural Steel Fab'!$B$17:$B$29,B1036,'Structural Steel Fab'!$G$17:$G$29)) +
(SUMIF(Reveal!$B$17:$B$30,B1036,Reveal!$G$17:$G$30)) +
(SUMIF('Reveal (2)'!$B$17:$B$30,B1036,'Reveal (2)'!$G$17:$G$30)) +
(SUMIF('Crown cove top'!$B$17:$B$30,B1036,'Crown cove top'!$G$17:$G$30)) +
(SUMIF('EMC assembly'!$B$17:$B$30,B1036,'EMC assembly'!$G$17:$G$30)) +
(SUMIF(Crating!$B$17:$B$29,B1036,Crating!$G$17:$G$29)) +
(SUMIF('LED wiring'!$B$17:$B$30,B1036,'LED wiring'!$G$17:$G$30)) +
(SUMIF('Changeable copy face'!$B$17:$B$30,B1036,'Changeable copy face'!$G$17:$G$30)) +
(SUMIF('Flex face assembly'!$B$17:$B$30,B1036,'Flex face assembly'!$G$17:$G$30)) +
(SUMIF('Routed face assembly'!$B$17:$B$30,B1036,'Routed face assembly'!$G$17:$G$30)) +
(SUMIF('Paint calculation'!$B$17:$B$30,B1036,'Paint calculation'!$G$17:$G$30)) +
(SUMIF('Trimcap letter face'!$B$17:$B$30,B1036,'Trimcap letter face'!$G$17:$G$30)) +
(SUMIF('Trimcap letter face (2)'!$B$17:$B$30,B1036,'Trimcap letter face (2)'!$G$17:$G$30)) +
(SUMIF('Channel letter fabrication'!$B$17:$B$30,B1036,'Channel letter fabrication'!$G$17:$G$30)) +
(SUMIF('Channel letter fabrication (2)'!$B$17:$B$30,B1036,'Channel letter fabrication (2)'!$G$17:$G$30))</f>
        <v>0</v>
      </c>
    </row>
    <row r="1037" spans="1:10">
      <c r="A1037" s="28" t="str">
        <f>[1]ODBC!$A1037</f>
        <v>102 Fire Red Chromatic</v>
      </c>
      <c r="B1037" s="29" t="str">
        <f>[1]ODBC!B1037</f>
        <v>70015</v>
      </c>
      <c r="C1037" s="30">
        <f>IFERROR(VLOOKUP($B1037,[1]ODBC!$B:$H,2,FALSE),"")</f>
        <v>18.53</v>
      </c>
      <c r="D1037" s="30">
        <f>IFERROR(VLOOKUP($B1037,[1]ODBC!$B:$H,3,FALSE),"")</f>
        <v>33.356999999999999</v>
      </c>
      <c r="E1037" s="30" t="str">
        <f>IFERROR(VLOOKUP($B1037,[1]ODBC!$B:$H,4,FALSE),"")</f>
        <v>QT</v>
      </c>
      <c r="F1037" s="31">
        <f>IFERROR(VLOOKUP($B1037,[1]ODBC!$B:$H,5,FALSE),"")</f>
        <v>44.45</v>
      </c>
      <c r="G1037" s="32">
        <f>[1]ODBC!G1037</f>
        <v>0</v>
      </c>
      <c r="H1037" s="33">
        <f>SUM([1]ODBC!H1037)</f>
        <v>0</v>
      </c>
      <c r="I1037" s="41" t="str">
        <f>'Vinyl cutting'!$B$2</f>
        <v>J36938</v>
      </c>
      <c r="J1037" s="42">
        <f ca="1">(SUMIF('Freeform time and material'!$B$17:$B$30,B1037,'Freeform time and material'!$G$17:$G$30)) +
(SUMIF('Vinyl cutting'!$B$17:$B$30,B1037,'Vinyl cutting'!$G$17:$G$30)) +
(SUMIF('Vinyl cutting (2)'!$B$17:$B$30,B1037,'Vinyl cutting (2)'!$G$17:$G$30)) +
(SUMIF('Apply vinyl graphics'!$B$17:$B$30,B1037,'Apply vinyl graphics'!$G$17:$G$30)) +
(SUMIF('Apply vinyl graphics (2)'!$B$17:$B$30,B1037,'Apply vinyl graphics (2)'!$G$17:$G$30)) +
(SUMIF('Alum pan sign'!$B$17:$B$30,B1037,'Alum pan sign'!$G$17:$G$30)) +
(SUMIF('Alum pan sign (2)'!$B$17:$B$30,B1037,'Alum pan sign (2)'!$G$17:$G$30)) +
(SUMIF('Economy pan sign'!$B$17:$B$30,B1037,'Economy pan sign'!$G$17:$G$30)) +
(SUMIF('Post and panel sign'!$B$17:$B$30,B1037,'Post and panel sign'!$G$17:$G$30)) +
(SUMIF('Post and panel sign (2)'!$B$17:$B$30,B1037,'Post and panel sign (2)'!$G$17:$G$30)) +
(SUMIF('Flat panels only'!$B$17:$B$30,B1037,'Flat panels only'!$G$17:$G$30)) +
(SUMIF('Flat panels only (2)'!$B$17:$B$30,B1037,'Flat panels only (2)'!$G$17:$G$30)) +
(SUMIF('Routed panel shapes'!$B$18:$B$31,B1037,'Routed panel shapes'!$G$18:$G$31)) +
(SUMIF('Routed panel shapes (2)'!$B$18:$B$31,B1037,'Routed panel shapes (2)'!$G$18:$G$31)) +
(SUMIF('Routed face only'!$B$17:$B$30,B1037,'Routed face only'!$G$17:$G$30)) +
(SUMIF('Routed face only (2)'!$B$17:$B$30,B1037,'Routed face only (2)'!$G$17:$G$30)) +
(SUMIF('Routed alum faces letters'!$B$17:$B$30,B1037,'Routed alum faces letters'!$G$17:$G$30)) +
(SUMIF('Routed alum faces letters (2)'!$B$17:$B$30,B1037,'Routed alum faces letters (2)'!$G$17:$G$30)) +
(SUMIF('Routed push through acrylic'!$B$17:$B$30,B1037,'Routed push through acrylic'!$G$17:$G$30)) +
(SUMIF('Routed push through acrylic (2)'!$B$17:$B$30,B1037,'Routed push through acrylic (2)'!$G$17:$G$30)) +
(SUMIF('Sf routed cabinet'!$B$17:$B$30,B1037,'Sf routed cabinet'!$G$17:$G$30)) +
(SUMIF('Sf routed cabinet (2)'!$B$17:$B$30,B1037,'Sf routed cabinet (2)'!$G$17:$G$30)) +
(SUMIF('Df routed cabinet'!$B$17:$B$30,B1037,'Df routed cabinet'!$G$17:$G$30)) +
(SUMIF('Df routed cabinet (2)'!$B$17:$B$30,B1037,'Df routed cabinet (2)'!$G$17:$G$30)) +
(SUMIF('Sf acrylic cabinet'!$B$17:$B$30,B1037,'Sf acrylic cabinet'!$G$17:$G$30)) +
(SUMIF('Sf acrylic cabinet (2)'!$B$17:$B$30,B1037,'Sf acrylic cabinet (2)'!$G$17:$G$30)) +
(SUMIF('Economy Sf acrylic'!$B$17:$B$30,B1037,'Economy Sf acrylic'!$G$17:$G$30)) +
(SUMIF('Df acrylic cabinet'!$B$17:$B$30,B1037,'Df acrylic cabinet'!$G$17:$G$30)) +
(SUMIF('Df acrylic cabinet (2)'!$B$17:$B$30,B1037,'Df acrylic cabinet (2)'!$G$17:$G$30)) +
(SUMIF('Sf flex cabinet'!$B$17:$B$30,B1037,'Sf flex cabinet'!$G$17:$G$30)) +
(SUMIF('Sf flex cabinet (2)'!$B$17:$B$30,B1037,'Sf flex cabinet (2)'!$G$17:$G$30)) +
(SUMIF('Df flex cabinet'!$B$17:$B$36,B1037,'Df flex cabinet'!$G$17:$G$36)) +
(SUMIF('Df flex cabinet (2)'!$B$17:$B$36,B1037,'Df flex cabinet (2)'!$G$17:$G$36)) +
(SUMIF('Pole cover'!$B$17:$B$30,B1037,'Pole cover'!$G$17:$G$30)) +
(SUMIF('Pole cover (2)'!$B$17:$B$30,B1037,'Pole cover (2)'!$G$17:$G$30)) +
(SUMIF('Structural Steel Fab'!$B$17:$B$29,B1037,'Structural Steel Fab'!$G$17:$G$29)) +
(SUMIF(Reveal!$B$17:$B$30,B1037,Reveal!$G$17:$G$30)) +
(SUMIF('Reveal (2)'!$B$17:$B$30,B1037,'Reveal (2)'!$G$17:$G$30)) +
(SUMIF('Crown cove top'!$B$17:$B$30,B1037,'Crown cove top'!$G$17:$G$30)) +
(SUMIF('EMC assembly'!$B$17:$B$30,B1037,'EMC assembly'!$G$17:$G$30)) +
(SUMIF(Crating!$B$17:$B$29,B1037,Crating!$G$17:$G$29)) +
(SUMIF('LED wiring'!$B$17:$B$30,B1037,'LED wiring'!$G$17:$G$30)) +
(SUMIF('Changeable copy face'!$B$17:$B$30,B1037,'Changeable copy face'!$G$17:$G$30)) +
(SUMIF('Flex face assembly'!$B$17:$B$30,B1037,'Flex face assembly'!$G$17:$G$30)) +
(SUMIF('Routed face assembly'!$B$17:$B$30,B1037,'Routed face assembly'!$G$17:$G$30)) +
(SUMIF('Paint calculation'!$B$17:$B$30,B1037,'Paint calculation'!$G$17:$G$30)) +
(SUMIF('Trimcap letter face'!$B$17:$B$30,B1037,'Trimcap letter face'!$G$17:$G$30)) +
(SUMIF('Trimcap letter face (2)'!$B$17:$B$30,B1037,'Trimcap letter face (2)'!$G$17:$G$30)) +
(SUMIF('Channel letter fabrication'!$B$17:$B$30,B1037,'Channel letter fabrication'!$G$17:$G$30)) +
(SUMIF('Channel letter fabrication (2)'!$B$17:$B$30,B1037,'Channel letter fabrication (2)'!$G$17:$G$30))</f>
        <v>0</v>
      </c>
    </row>
    <row r="1038" spans="1:10">
      <c r="A1038" s="28" t="str">
        <f>[1]ODBC!$A1038</f>
        <v>104 Brt Red Chromatic</v>
      </c>
      <c r="B1038" s="29" t="str">
        <f>[1]ODBC!B1038</f>
        <v>70020</v>
      </c>
      <c r="C1038" s="30">
        <f>IFERROR(VLOOKUP($B1038,[1]ODBC!$B:$H,2,FALSE),"")</f>
        <v>13.82</v>
      </c>
      <c r="D1038" s="30">
        <f>IFERROR(VLOOKUP($B1038,[1]ODBC!$B:$H,3,FALSE),"")</f>
        <v>24.878</v>
      </c>
      <c r="E1038" s="30" t="str">
        <f>IFERROR(VLOOKUP($B1038,[1]ODBC!$B:$H,4,FALSE),"")</f>
        <v>QT</v>
      </c>
      <c r="F1038" s="31">
        <f>IFERROR(VLOOKUP($B1038,[1]ODBC!$B:$H,5,FALSE),"")</f>
        <v>44.45</v>
      </c>
      <c r="G1038" s="32">
        <f>[1]ODBC!G1038</f>
        <v>0</v>
      </c>
      <c r="H1038" s="33">
        <f>SUM([1]ODBC!H1038)</f>
        <v>0</v>
      </c>
      <c r="I1038" s="41" t="str">
        <f>'Vinyl cutting'!$B$2</f>
        <v>J36938</v>
      </c>
      <c r="J1038" s="42">
        <f ca="1">(SUMIF('Freeform time and material'!$B$17:$B$30,B1038,'Freeform time and material'!$G$17:$G$30)) +
(SUMIF('Vinyl cutting'!$B$17:$B$30,B1038,'Vinyl cutting'!$G$17:$G$30)) +
(SUMIF('Vinyl cutting (2)'!$B$17:$B$30,B1038,'Vinyl cutting (2)'!$G$17:$G$30)) +
(SUMIF('Apply vinyl graphics'!$B$17:$B$30,B1038,'Apply vinyl graphics'!$G$17:$G$30)) +
(SUMIF('Apply vinyl graphics (2)'!$B$17:$B$30,B1038,'Apply vinyl graphics (2)'!$G$17:$G$30)) +
(SUMIF('Alum pan sign'!$B$17:$B$30,B1038,'Alum pan sign'!$G$17:$G$30)) +
(SUMIF('Alum pan sign (2)'!$B$17:$B$30,B1038,'Alum pan sign (2)'!$G$17:$G$30)) +
(SUMIF('Economy pan sign'!$B$17:$B$30,B1038,'Economy pan sign'!$G$17:$G$30)) +
(SUMIF('Post and panel sign'!$B$17:$B$30,B1038,'Post and panel sign'!$G$17:$G$30)) +
(SUMIF('Post and panel sign (2)'!$B$17:$B$30,B1038,'Post and panel sign (2)'!$G$17:$G$30)) +
(SUMIF('Flat panels only'!$B$17:$B$30,B1038,'Flat panels only'!$G$17:$G$30)) +
(SUMIF('Flat panels only (2)'!$B$17:$B$30,B1038,'Flat panels only (2)'!$G$17:$G$30)) +
(SUMIF('Routed panel shapes'!$B$18:$B$31,B1038,'Routed panel shapes'!$G$18:$G$31)) +
(SUMIF('Routed panel shapes (2)'!$B$18:$B$31,B1038,'Routed panel shapes (2)'!$G$18:$G$31)) +
(SUMIF('Routed face only'!$B$17:$B$30,B1038,'Routed face only'!$G$17:$G$30)) +
(SUMIF('Routed face only (2)'!$B$17:$B$30,B1038,'Routed face only (2)'!$G$17:$G$30)) +
(SUMIF('Routed alum faces letters'!$B$17:$B$30,B1038,'Routed alum faces letters'!$G$17:$G$30)) +
(SUMIF('Routed alum faces letters (2)'!$B$17:$B$30,B1038,'Routed alum faces letters (2)'!$G$17:$G$30)) +
(SUMIF('Routed push through acrylic'!$B$17:$B$30,B1038,'Routed push through acrylic'!$G$17:$G$30)) +
(SUMIF('Routed push through acrylic (2)'!$B$17:$B$30,B1038,'Routed push through acrylic (2)'!$G$17:$G$30)) +
(SUMIF('Sf routed cabinet'!$B$17:$B$30,B1038,'Sf routed cabinet'!$G$17:$G$30)) +
(SUMIF('Sf routed cabinet (2)'!$B$17:$B$30,B1038,'Sf routed cabinet (2)'!$G$17:$G$30)) +
(SUMIF('Df routed cabinet'!$B$17:$B$30,B1038,'Df routed cabinet'!$G$17:$G$30)) +
(SUMIF('Df routed cabinet (2)'!$B$17:$B$30,B1038,'Df routed cabinet (2)'!$G$17:$G$30)) +
(SUMIF('Sf acrylic cabinet'!$B$17:$B$30,B1038,'Sf acrylic cabinet'!$G$17:$G$30)) +
(SUMIF('Sf acrylic cabinet (2)'!$B$17:$B$30,B1038,'Sf acrylic cabinet (2)'!$G$17:$G$30)) +
(SUMIF('Economy Sf acrylic'!$B$17:$B$30,B1038,'Economy Sf acrylic'!$G$17:$G$30)) +
(SUMIF('Df acrylic cabinet'!$B$17:$B$30,B1038,'Df acrylic cabinet'!$G$17:$G$30)) +
(SUMIF('Df acrylic cabinet (2)'!$B$17:$B$30,B1038,'Df acrylic cabinet (2)'!$G$17:$G$30)) +
(SUMIF('Sf flex cabinet'!$B$17:$B$30,B1038,'Sf flex cabinet'!$G$17:$G$30)) +
(SUMIF('Sf flex cabinet (2)'!$B$17:$B$30,B1038,'Sf flex cabinet (2)'!$G$17:$G$30)) +
(SUMIF('Df flex cabinet'!$B$17:$B$36,B1038,'Df flex cabinet'!$G$17:$G$36)) +
(SUMIF('Df flex cabinet (2)'!$B$17:$B$36,B1038,'Df flex cabinet (2)'!$G$17:$G$36)) +
(SUMIF('Pole cover'!$B$17:$B$30,B1038,'Pole cover'!$G$17:$G$30)) +
(SUMIF('Pole cover (2)'!$B$17:$B$30,B1038,'Pole cover (2)'!$G$17:$G$30)) +
(SUMIF('Structural Steel Fab'!$B$17:$B$29,B1038,'Structural Steel Fab'!$G$17:$G$29)) +
(SUMIF(Reveal!$B$17:$B$30,B1038,Reveal!$G$17:$G$30)) +
(SUMIF('Reveal (2)'!$B$17:$B$30,B1038,'Reveal (2)'!$G$17:$G$30)) +
(SUMIF('Crown cove top'!$B$17:$B$30,B1038,'Crown cove top'!$G$17:$G$30)) +
(SUMIF('EMC assembly'!$B$17:$B$30,B1038,'EMC assembly'!$G$17:$G$30)) +
(SUMIF(Crating!$B$17:$B$29,B1038,Crating!$G$17:$G$29)) +
(SUMIF('LED wiring'!$B$17:$B$30,B1038,'LED wiring'!$G$17:$G$30)) +
(SUMIF('Changeable copy face'!$B$17:$B$30,B1038,'Changeable copy face'!$G$17:$G$30)) +
(SUMIF('Flex face assembly'!$B$17:$B$30,B1038,'Flex face assembly'!$G$17:$G$30)) +
(SUMIF('Routed face assembly'!$B$17:$B$30,B1038,'Routed face assembly'!$G$17:$G$30)) +
(SUMIF('Paint calculation'!$B$17:$B$30,B1038,'Paint calculation'!$G$17:$G$30)) +
(SUMIF('Trimcap letter face'!$B$17:$B$30,B1038,'Trimcap letter face'!$G$17:$G$30)) +
(SUMIF('Trimcap letter face (2)'!$B$17:$B$30,B1038,'Trimcap letter face (2)'!$G$17:$G$30)) +
(SUMIF('Channel letter fabrication'!$B$17:$B$30,B1038,'Channel letter fabrication'!$G$17:$G$30)) +
(SUMIF('Channel letter fabrication (2)'!$B$17:$B$30,B1038,'Channel letter fabrication (2)'!$G$17:$G$30))</f>
        <v>0</v>
      </c>
    </row>
    <row r="1039" spans="1:10">
      <c r="A1039" s="28" t="str">
        <f>[1]ODBC!$A1039</f>
        <v>106 Carmine Chromatic</v>
      </c>
      <c r="B1039" s="29" t="str">
        <f>[1]ODBC!B1039</f>
        <v>70025</v>
      </c>
      <c r="C1039" s="30">
        <f>IFERROR(VLOOKUP($B1039,[1]ODBC!$B:$H,2,FALSE),"")</f>
        <v>13.76</v>
      </c>
      <c r="D1039" s="30">
        <f>IFERROR(VLOOKUP($B1039,[1]ODBC!$B:$H,3,FALSE),"")</f>
        <v>24.77</v>
      </c>
      <c r="E1039" s="30" t="str">
        <f>IFERROR(VLOOKUP($B1039,[1]ODBC!$B:$H,4,FALSE),"")</f>
        <v>QT</v>
      </c>
      <c r="F1039" s="31">
        <f>IFERROR(VLOOKUP($B1039,[1]ODBC!$B:$H,5,FALSE),"")</f>
        <v>44.45</v>
      </c>
      <c r="G1039" s="32">
        <f>[1]ODBC!G1039</f>
        <v>0</v>
      </c>
      <c r="H1039" s="33">
        <f>SUM([1]ODBC!H1039)</f>
        <v>0</v>
      </c>
      <c r="I1039" s="41" t="str">
        <f>'Vinyl cutting'!$B$2</f>
        <v>J36938</v>
      </c>
      <c r="J1039" s="42">
        <f ca="1">(SUMIF('Freeform time and material'!$B$17:$B$30,B1039,'Freeform time and material'!$G$17:$G$30)) +
(SUMIF('Vinyl cutting'!$B$17:$B$30,B1039,'Vinyl cutting'!$G$17:$G$30)) +
(SUMIF('Vinyl cutting (2)'!$B$17:$B$30,B1039,'Vinyl cutting (2)'!$G$17:$G$30)) +
(SUMIF('Apply vinyl graphics'!$B$17:$B$30,B1039,'Apply vinyl graphics'!$G$17:$G$30)) +
(SUMIF('Apply vinyl graphics (2)'!$B$17:$B$30,B1039,'Apply vinyl graphics (2)'!$G$17:$G$30)) +
(SUMIF('Alum pan sign'!$B$17:$B$30,B1039,'Alum pan sign'!$G$17:$G$30)) +
(SUMIF('Alum pan sign (2)'!$B$17:$B$30,B1039,'Alum pan sign (2)'!$G$17:$G$30)) +
(SUMIF('Economy pan sign'!$B$17:$B$30,B1039,'Economy pan sign'!$G$17:$G$30)) +
(SUMIF('Post and panel sign'!$B$17:$B$30,B1039,'Post and panel sign'!$G$17:$G$30)) +
(SUMIF('Post and panel sign (2)'!$B$17:$B$30,B1039,'Post and panel sign (2)'!$G$17:$G$30)) +
(SUMIF('Flat panels only'!$B$17:$B$30,B1039,'Flat panels only'!$G$17:$G$30)) +
(SUMIF('Flat panels only (2)'!$B$17:$B$30,B1039,'Flat panels only (2)'!$G$17:$G$30)) +
(SUMIF('Routed panel shapes'!$B$18:$B$31,B1039,'Routed panel shapes'!$G$18:$G$31)) +
(SUMIF('Routed panel shapes (2)'!$B$18:$B$31,B1039,'Routed panel shapes (2)'!$G$18:$G$31)) +
(SUMIF('Routed face only'!$B$17:$B$30,B1039,'Routed face only'!$G$17:$G$30)) +
(SUMIF('Routed face only (2)'!$B$17:$B$30,B1039,'Routed face only (2)'!$G$17:$G$30)) +
(SUMIF('Routed alum faces letters'!$B$17:$B$30,B1039,'Routed alum faces letters'!$G$17:$G$30)) +
(SUMIF('Routed alum faces letters (2)'!$B$17:$B$30,B1039,'Routed alum faces letters (2)'!$G$17:$G$30)) +
(SUMIF('Routed push through acrylic'!$B$17:$B$30,B1039,'Routed push through acrylic'!$G$17:$G$30)) +
(SUMIF('Routed push through acrylic (2)'!$B$17:$B$30,B1039,'Routed push through acrylic (2)'!$G$17:$G$30)) +
(SUMIF('Sf routed cabinet'!$B$17:$B$30,B1039,'Sf routed cabinet'!$G$17:$G$30)) +
(SUMIF('Sf routed cabinet (2)'!$B$17:$B$30,B1039,'Sf routed cabinet (2)'!$G$17:$G$30)) +
(SUMIF('Df routed cabinet'!$B$17:$B$30,B1039,'Df routed cabinet'!$G$17:$G$30)) +
(SUMIF('Df routed cabinet (2)'!$B$17:$B$30,B1039,'Df routed cabinet (2)'!$G$17:$G$30)) +
(SUMIF('Sf acrylic cabinet'!$B$17:$B$30,B1039,'Sf acrylic cabinet'!$G$17:$G$30)) +
(SUMIF('Sf acrylic cabinet (2)'!$B$17:$B$30,B1039,'Sf acrylic cabinet (2)'!$G$17:$G$30)) +
(SUMIF('Economy Sf acrylic'!$B$17:$B$30,B1039,'Economy Sf acrylic'!$G$17:$G$30)) +
(SUMIF('Df acrylic cabinet'!$B$17:$B$30,B1039,'Df acrylic cabinet'!$G$17:$G$30)) +
(SUMIF('Df acrylic cabinet (2)'!$B$17:$B$30,B1039,'Df acrylic cabinet (2)'!$G$17:$G$30)) +
(SUMIF('Sf flex cabinet'!$B$17:$B$30,B1039,'Sf flex cabinet'!$G$17:$G$30)) +
(SUMIF('Sf flex cabinet (2)'!$B$17:$B$30,B1039,'Sf flex cabinet (2)'!$G$17:$G$30)) +
(SUMIF('Df flex cabinet'!$B$17:$B$36,B1039,'Df flex cabinet'!$G$17:$G$36)) +
(SUMIF('Df flex cabinet (2)'!$B$17:$B$36,B1039,'Df flex cabinet (2)'!$G$17:$G$36)) +
(SUMIF('Pole cover'!$B$17:$B$30,B1039,'Pole cover'!$G$17:$G$30)) +
(SUMIF('Pole cover (2)'!$B$17:$B$30,B1039,'Pole cover (2)'!$G$17:$G$30)) +
(SUMIF('Structural Steel Fab'!$B$17:$B$29,B1039,'Structural Steel Fab'!$G$17:$G$29)) +
(SUMIF(Reveal!$B$17:$B$30,B1039,Reveal!$G$17:$G$30)) +
(SUMIF('Reveal (2)'!$B$17:$B$30,B1039,'Reveal (2)'!$G$17:$G$30)) +
(SUMIF('Crown cove top'!$B$17:$B$30,B1039,'Crown cove top'!$G$17:$G$30)) +
(SUMIF('EMC assembly'!$B$17:$B$30,B1039,'EMC assembly'!$G$17:$G$30)) +
(SUMIF(Crating!$B$17:$B$29,B1039,Crating!$G$17:$G$29)) +
(SUMIF('LED wiring'!$B$17:$B$30,B1039,'LED wiring'!$G$17:$G$30)) +
(SUMIF('Changeable copy face'!$B$17:$B$30,B1039,'Changeable copy face'!$G$17:$G$30)) +
(SUMIF('Flex face assembly'!$B$17:$B$30,B1039,'Flex face assembly'!$G$17:$G$30)) +
(SUMIF('Routed face assembly'!$B$17:$B$30,B1039,'Routed face assembly'!$G$17:$G$30)) +
(SUMIF('Paint calculation'!$B$17:$B$30,B1039,'Paint calculation'!$G$17:$G$30)) +
(SUMIF('Trimcap letter face'!$B$17:$B$30,B1039,'Trimcap letter face'!$G$17:$G$30)) +
(SUMIF('Trimcap letter face (2)'!$B$17:$B$30,B1039,'Trimcap letter face (2)'!$G$17:$G$30)) +
(SUMIF('Channel letter fabrication'!$B$17:$B$30,B1039,'Channel letter fabrication'!$G$17:$G$30)) +
(SUMIF('Channel letter fabrication (2)'!$B$17:$B$30,B1039,'Channel letter fabrication (2)'!$G$17:$G$30))</f>
        <v>0</v>
      </c>
    </row>
    <row r="1040" spans="1:10">
      <c r="A1040" s="28" t="str">
        <f>[1]ODBC!$A1040</f>
        <v>108 Maroon Chromatic</v>
      </c>
      <c r="B1040" s="29" t="str">
        <f>[1]ODBC!B1040</f>
        <v>70030</v>
      </c>
      <c r="C1040" s="30">
        <f>IFERROR(VLOOKUP($B1040,[1]ODBC!$B:$H,2,FALSE),"")</f>
        <v>12.57</v>
      </c>
      <c r="D1040" s="30">
        <f>IFERROR(VLOOKUP($B1040,[1]ODBC!$B:$H,3,FALSE),"")</f>
        <v>22.628</v>
      </c>
      <c r="E1040" s="30" t="str">
        <f>IFERROR(VLOOKUP($B1040,[1]ODBC!$B:$H,4,FALSE),"")</f>
        <v>QT</v>
      </c>
      <c r="F1040" s="31">
        <f>IFERROR(VLOOKUP($B1040,[1]ODBC!$B:$H,5,FALSE),"")</f>
        <v>44.45</v>
      </c>
      <c r="G1040" s="32">
        <f>[1]ODBC!G1040</f>
        <v>0</v>
      </c>
      <c r="H1040" s="33">
        <f>SUM([1]ODBC!H1040)</f>
        <v>0</v>
      </c>
      <c r="I1040" s="41" t="str">
        <f>'Vinyl cutting'!$B$2</f>
        <v>J36938</v>
      </c>
      <c r="J1040" s="42">
        <f ca="1">(SUMIF('Freeform time and material'!$B$17:$B$30,B1040,'Freeform time and material'!$G$17:$G$30)) +
(SUMIF('Vinyl cutting'!$B$17:$B$30,B1040,'Vinyl cutting'!$G$17:$G$30)) +
(SUMIF('Vinyl cutting (2)'!$B$17:$B$30,B1040,'Vinyl cutting (2)'!$G$17:$G$30)) +
(SUMIF('Apply vinyl graphics'!$B$17:$B$30,B1040,'Apply vinyl graphics'!$G$17:$G$30)) +
(SUMIF('Apply vinyl graphics (2)'!$B$17:$B$30,B1040,'Apply vinyl graphics (2)'!$G$17:$G$30)) +
(SUMIF('Alum pan sign'!$B$17:$B$30,B1040,'Alum pan sign'!$G$17:$G$30)) +
(SUMIF('Alum pan sign (2)'!$B$17:$B$30,B1040,'Alum pan sign (2)'!$G$17:$G$30)) +
(SUMIF('Economy pan sign'!$B$17:$B$30,B1040,'Economy pan sign'!$G$17:$G$30)) +
(SUMIF('Post and panel sign'!$B$17:$B$30,B1040,'Post and panel sign'!$G$17:$G$30)) +
(SUMIF('Post and panel sign (2)'!$B$17:$B$30,B1040,'Post and panel sign (2)'!$G$17:$G$30)) +
(SUMIF('Flat panels only'!$B$17:$B$30,B1040,'Flat panels only'!$G$17:$G$30)) +
(SUMIF('Flat panels only (2)'!$B$17:$B$30,B1040,'Flat panels only (2)'!$G$17:$G$30)) +
(SUMIF('Routed panel shapes'!$B$18:$B$31,B1040,'Routed panel shapes'!$G$18:$G$31)) +
(SUMIF('Routed panel shapes (2)'!$B$18:$B$31,B1040,'Routed panel shapes (2)'!$G$18:$G$31)) +
(SUMIF('Routed face only'!$B$17:$B$30,B1040,'Routed face only'!$G$17:$G$30)) +
(SUMIF('Routed face only (2)'!$B$17:$B$30,B1040,'Routed face only (2)'!$G$17:$G$30)) +
(SUMIF('Routed alum faces letters'!$B$17:$B$30,B1040,'Routed alum faces letters'!$G$17:$G$30)) +
(SUMIF('Routed alum faces letters (2)'!$B$17:$B$30,B1040,'Routed alum faces letters (2)'!$G$17:$G$30)) +
(SUMIF('Routed push through acrylic'!$B$17:$B$30,B1040,'Routed push through acrylic'!$G$17:$G$30)) +
(SUMIF('Routed push through acrylic (2)'!$B$17:$B$30,B1040,'Routed push through acrylic (2)'!$G$17:$G$30)) +
(SUMIF('Sf routed cabinet'!$B$17:$B$30,B1040,'Sf routed cabinet'!$G$17:$G$30)) +
(SUMIF('Sf routed cabinet (2)'!$B$17:$B$30,B1040,'Sf routed cabinet (2)'!$G$17:$G$30)) +
(SUMIF('Df routed cabinet'!$B$17:$B$30,B1040,'Df routed cabinet'!$G$17:$G$30)) +
(SUMIF('Df routed cabinet (2)'!$B$17:$B$30,B1040,'Df routed cabinet (2)'!$G$17:$G$30)) +
(SUMIF('Sf acrylic cabinet'!$B$17:$B$30,B1040,'Sf acrylic cabinet'!$G$17:$G$30)) +
(SUMIF('Sf acrylic cabinet (2)'!$B$17:$B$30,B1040,'Sf acrylic cabinet (2)'!$G$17:$G$30)) +
(SUMIF('Economy Sf acrylic'!$B$17:$B$30,B1040,'Economy Sf acrylic'!$G$17:$G$30)) +
(SUMIF('Df acrylic cabinet'!$B$17:$B$30,B1040,'Df acrylic cabinet'!$G$17:$G$30)) +
(SUMIF('Df acrylic cabinet (2)'!$B$17:$B$30,B1040,'Df acrylic cabinet (2)'!$G$17:$G$30)) +
(SUMIF('Sf flex cabinet'!$B$17:$B$30,B1040,'Sf flex cabinet'!$G$17:$G$30)) +
(SUMIF('Sf flex cabinet (2)'!$B$17:$B$30,B1040,'Sf flex cabinet (2)'!$G$17:$G$30)) +
(SUMIF('Df flex cabinet'!$B$17:$B$36,B1040,'Df flex cabinet'!$G$17:$G$36)) +
(SUMIF('Df flex cabinet (2)'!$B$17:$B$36,B1040,'Df flex cabinet (2)'!$G$17:$G$36)) +
(SUMIF('Pole cover'!$B$17:$B$30,B1040,'Pole cover'!$G$17:$G$30)) +
(SUMIF('Pole cover (2)'!$B$17:$B$30,B1040,'Pole cover (2)'!$G$17:$G$30)) +
(SUMIF('Structural Steel Fab'!$B$17:$B$29,B1040,'Structural Steel Fab'!$G$17:$G$29)) +
(SUMIF(Reveal!$B$17:$B$30,B1040,Reveal!$G$17:$G$30)) +
(SUMIF('Reveal (2)'!$B$17:$B$30,B1040,'Reveal (2)'!$G$17:$G$30)) +
(SUMIF('Crown cove top'!$B$17:$B$30,B1040,'Crown cove top'!$G$17:$G$30)) +
(SUMIF('EMC assembly'!$B$17:$B$30,B1040,'EMC assembly'!$G$17:$G$30)) +
(SUMIF(Crating!$B$17:$B$29,B1040,Crating!$G$17:$G$29)) +
(SUMIF('LED wiring'!$B$17:$B$30,B1040,'LED wiring'!$G$17:$G$30)) +
(SUMIF('Changeable copy face'!$B$17:$B$30,B1040,'Changeable copy face'!$G$17:$G$30)) +
(SUMIF('Flex face assembly'!$B$17:$B$30,B1040,'Flex face assembly'!$G$17:$G$30)) +
(SUMIF('Routed face assembly'!$B$17:$B$30,B1040,'Routed face assembly'!$G$17:$G$30)) +
(SUMIF('Paint calculation'!$B$17:$B$30,B1040,'Paint calculation'!$G$17:$G$30)) +
(SUMIF('Trimcap letter face'!$B$17:$B$30,B1040,'Trimcap letter face'!$G$17:$G$30)) +
(SUMIF('Trimcap letter face (2)'!$B$17:$B$30,B1040,'Trimcap letter face (2)'!$G$17:$G$30)) +
(SUMIF('Channel letter fabrication'!$B$17:$B$30,B1040,'Channel letter fabrication'!$G$17:$G$30)) +
(SUMIF('Channel letter fabrication (2)'!$B$17:$B$30,B1040,'Channel letter fabrication (2)'!$G$17:$G$30))</f>
        <v>0</v>
      </c>
    </row>
    <row r="1041" spans="1:10">
      <c r="A1041" s="28" t="str">
        <f>[1]ODBC!$A1041</f>
        <v>124 Orange Chromatic</v>
      </c>
      <c r="B1041" s="29" t="str">
        <f>[1]ODBC!B1041</f>
        <v>70045</v>
      </c>
      <c r="C1041" s="30">
        <f>IFERROR(VLOOKUP($B1041,[1]ODBC!$B:$H,2,FALSE),"")</f>
        <v>13.82</v>
      </c>
      <c r="D1041" s="30">
        <f>IFERROR(VLOOKUP($B1041,[1]ODBC!$B:$H,3,FALSE),"")</f>
        <v>24.878</v>
      </c>
      <c r="E1041" s="30" t="str">
        <f>IFERROR(VLOOKUP($B1041,[1]ODBC!$B:$H,4,FALSE),"")</f>
        <v>QT</v>
      </c>
      <c r="F1041" s="31">
        <f>IFERROR(VLOOKUP($B1041,[1]ODBC!$B:$H,5,FALSE),"")</f>
        <v>44.45</v>
      </c>
      <c r="G1041" s="32">
        <f>[1]ODBC!G1041</f>
        <v>0</v>
      </c>
      <c r="H1041" s="33">
        <f>SUM([1]ODBC!H1041)</f>
        <v>0</v>
      </c>
      <c r="I1041" s="41" t="str">
        <f>'Vinyl cutting'!$B$2</f>
        <v>J36938</v>
      </c>
      <c r="J1041" s="42">
        <f ca="1">(SUMIF('Freeform time and material'!$B$17:$B$30,B1041,'Freeform time and material'!$G$17:$G$30)) +
(SUMIF('Vinyl cutting'!$B$17:$B$30,B1041,'Vinyl cutting'!$G$17:$G$30)) +
(SUMIF('Vinyl cutting (2)'!$B$17:$B$30,B1041,'Vinyl cutting (2)'!$G$17:$G$30)) +
(SUMIF('Apply vinyl graphics'!$B$17:$B$30,B1041,'Apply vinyl graphics'!$G$17:$G$30)) +
(SUMIF('Apply vinyl graphics (2)'!$B$17:$B$30,B1041,'Apply vinyl graphics (2)'!$G$17:$G$30)) +
(SUMIF('Alum pan sign'!$B$17:$B$30,B1041,'Alum pan sign'!$G$17:$G$30)) +
(SUMIF('Alum pan sign (2)'!$B$17:$B$30,B1041,'Alum pan sign (2)'!$G$17:$G$30)) +
(SUMIF('Economy pan sign'!$B$17:$B$30,B1041,'Economy pan sign'!$G$17:$G$30)) +
(SUMIF('Post and panel sign'!$B$17:$B$30,B1041,'Post and panel sign'!$G$17:$G$30)) +
(SUMIF('Post and panel sign (2)'!$B$17:$B$30,B1041,'Post and panel sign (2)'!$G$17:$G$30)) +
(SUMIF('Flat panels only'!$B$17:$B$30,B1041,'Flat panels only'!$G$17:$G$30)) +
(SUMIF('Flat panels only (2)'!$B$17:$B$30,B1041,'Flat panels only (2)'!$G$17:$G$30)) +
(SUMIF('Routed panel shapes'!$B$18:$B$31,B1041,'Routed panel shapes'!$G$18:$G$31)) +
(SUMIF('Routed panel shapes (2)'!$B$18:$B$31,B1041,'Routed panel shapes (2)'!$G$18:$G$31)) +
(SUMIF('Routed face only'!$B$17:$B$30,B1041,'Routed face only'!$G$17:$G$30)) +
(SUMIF('Routed face only (2)'!$B$17:$B$30,B1041,'Routed face only (2)'!$G$17:$G$30)) +
(SUMIF('Routed alum faces letters'!$B$17:$B$30,B1041,'Routed alum faces letters'!$G$17:$G$30)) +
(SUMIF('Routed alum faces letters (2)'!$B$17:$B$30,B1041,'Routed alum faces letters (2)'!$G$17:$G$30)) +
(SUMIF('Routed push through acrylic'!$B$17:$B$30,B1041,'Routed push through acrylic'!$G$17:$G$30)) +
(SUMIF('Routed push through acrylic (2)'!$B$17:$B$30,B1041,'Routed push through acrylic (2)'!$G$17:$G$30)) +
(SUMIF('Sf routed cabinet'!$B$17:$B$30,B1041,'Sf routed cabinet'!$G$17:$G$30)) +
(SUMIF('Sf routed cabinet (2)'!$B$17:$B$30,B1041,'Sf routed cabinet (2)'!$G$17:$G$30)) +
(SUMIF('Df routed cabinet'!$B$17:$B$30,B1041,'Df routed cabinet'!$G$17:$G$30)) +
(SUMIF('Df routed cabinet (2)'!$B$17:$B$30,B1041,'Df routed cabinet (2)'!$G$17:$G$30)) +
(SUMIF('Sf acrylic cabinet'!$B$17:$B$30,B1041,'Sf acrylic cabinet'!$G$17:$G$30)) +
(SUMIF('Sf acrylic cabinet (2)'!$B$17:$B$30,B1041,'Sf acrylic cabinet (2)'!$G$17:$G$30)) +
(SUMIF('Economy Sf acrylic'!$B$17:$B$30,B1041,'Economy Sf acrylic'!$G$17:$G$30)) +
(SUMIF('Df acrylic cabinet'!$B$17:$B$30,B1041,'Df acrylic cabinet'!$G$17:$G$30)) +
(SUMIF('Df acrylic cabinet (2)'!$B$17:$B$30,B1041,'Df acrylic cabinet (2)'!$G$17:$G$30)) +
(SUMIF('Sf flex cabinet'!$B$17:$B$30,B1041,'Sf flex cabinet'!$G$17:$G$30)) +
(SUMIF('Sf flex cabinet (2)'!$B$17:$B$30,B1041,'Sf flex cabinet (2)'!$G$17:$G$30)) +
(SUMIF('Df flex cabinet'!$B$17:$B$36,B1041,'Df flex cabinet'!$G$17:$G$36)) +
(SUMIF('Df flex cabinet (2)'!$B$17:$B$36,B1041,'Df flex cabinet (2)'!$G$17:$G$36)) +
(SUMIF('Pole cover'!$B$17:$B$30,B1041,'Pole cover'!$G$17:$G$30)) +
(SUMIF('Pole cover (2)'!$B$17:$B$30,B1041,'Pole cover (2)'!$G$17:$G$30)) +
(SUMIF('Structural Steel Fab'!$B$17:$B$29,B1041,'Structural Steel Fab'!$G$17:$G$29)) +
(SUMIF(Reveal!$B$17:$B$30,B1041,Reveal!$G$17:$G$30)) +
(SUMIF('Reveal (2)'!$B$17:$B$30,B1041,'Reveal (2)'!$G$17:$G$30)) +
(SUMIF('Crown cove top'!$B$17:$B$30,B1041,'Crown cove top'!$G$17:$G$30)) +
(SUMIF('EMC assembly'!$B$17:$B$30,B1041,'EMC assembly'!$G$17:$G$30)) +
(SUMIF(Crating!$B$17:$B$29,B1041,Crating!$G$17:$G$29)) +
(SUMIF('LED wiring'!$B$17:$B$30,B1041,'LED wiring'!$G$17:$G$30)) +
(SUMIF('Changeable copy face'!$B$17:$B$30,B1041,'Changeable copy face'!$G$17:$G$30)) +
(SUMIF('Flex face assembly'!$B$17:$B$30,B1041,'Flex face assembly'!$G$17:$G$30)) +
(SUMIF('Routed face assembly'!$B$17:$B$30,B1041,'Routed face assembly'!$G$17:$G$30)) +
(SUMIF('Paint calculation'!$B$17:$B$30,B1041,'Paint calculation'!$G$17:$G$30)) +
(SUMIF('Trimcap letter face'!$B$17:$B$30,B1041,'Trimcap letter face'!$G$17:$G$30)) +
(SUMIF('Trimcap letter face (2)'!$B$17:$B$30,B1041,'Trimcap letter face (2)'!$G$17:$G$30)) +
(SUMIF('Channel letter fabrication'!$B$17:$B$30,B1041,'Channel letter fabrication'!$G$17:$G$30)) +
(SUMIF('Channel letter fabrication (2)'!$B$17:$B$30,B1041,'Channel letter fabrication (2)'!$G$17:$G$30))</f>
        <v>0</v>
      </c>
    </row>
    <row r="1042" spans="1:10">
      <c r="A1042" s="28" t="str">
        <f>[1]ODBC!$A1042</f>
        <v>130 Prim. Yellow Chromatic</v>
      </c>
      <c r="B1042" s="29" t="str">
        <f>[1]ODBC!B1042</f>
        <v>70050</v>
      </c>
      <c r="C1042" s="30">
        <f>IFERROR(VLOOKUP($B1042,[1]ODBC!$B:$H,2,FALSE),"")</f>
        <v>13.51</v>
      </c>
      <c r="D1042" s="30">
        <f>IFERROR(VLOOKUP($B1042,[1]ODBC!$B:$H,3,FALSE),"")</f>
        <v>24.32</v>
      </c>
      <c r="E1042" s="30" t="str">
        <f>IFERROR(VLOOKUP($B1042,[1]ODBC!$B:$H,4,FALSE),"")</f>
        <v>QT</v>
      </c>
      <c r="F1042" s="31">
        <f>IFERROR(VLOOKUP($B1042,[1]ODBC!$B:$H,5,FALSE),"")</f>
        <v>44.45</v>
      </c>
      <c r="G1042" s="32">
        <f>[1]ODBC!G1042</f>
        <v>0</v>
      </c>
      <c r="H1042" s="33">
        <f>SUM([1]ODBC!H1042)</f>
        <v>0</v>
      </c>
      <c r="I1042" s="41" t="str">
        <f>'Vinyl cutting'!$B$2</f>
        <v>J36938</v>
      </c>
      <c r="J1042" s="42">
        <f ca="1">(SUMIF('Freeform time and material'!$B$17:$B$30,B1042,'Freeform time and material'!$G$17:$G$30)) +
(SUMIF('Vinyl cutting'!$B$17:$B$30,B1042,'Vinyl cutting'!$G$17:$G$30)) +
(SUMIF('Vinyl cutting (2)'!$B$17:$B$30,B1042,'Vinyl cutting (2)'!$G$17:$G$30)) +
(SUMIF('Apply vinyl graphics'!$B$17:$B$30,B1042,'Apply vinyl graphics'!$G$17:$G$30)) +
(SUMIF('Apply vinyl graphics (2)'!$B$17:$B$30,B1042,'Apply vinyl graphics (2)'!$G$17:$G$30)) +
(SUMIF('Alum pan sign'!$B$17:$B$30,B1042,'Alum pan sign'!$G$17:$G$30)) +
(SUMIF('Alum pan sign (2)'!$B$17:$B$30,B1042,'Alum pan sign (2)'!$G$17:$G$30)) +
(SUMIF('Economy pan sign'!$B$17:$B$30,B1042,'Economy pan sign'!$G$17:$G$30)) +
(SUMIF('Post and panel sign'!$B$17:$B$30,B1042,'Post and panel sign'!$G$17:$G$30)) +
(SUMIF('Post and panel sign (2)'!$B$17:$B$30,B1042,'Post and panel sign (2)'!$G$17:$G$30)) +
(SUMIF('Flat panels only'!$B$17:$B$30,B1042,'Flat panels only'!$G$17:$G$30)) +
(SUMIF('Flat panels only (2)'!$B$17:$B$30,B1042,'Flat panels only (2)'!$G$17:$G$30)) +
(SUMIF('Routed panel shapes'!$B$18:$B$31,B1042,'Routed panel shapes'!$G$18:$G$31)) +
(SUMIF('Routed panel shapes (2)'!$B$18:$B$31,B1042,'Routed panel shapes (2)'!$G$18:$G$31)) +
(SUMIF('Routed face only'!$B$17:$B$30,B1042,'Routed face only'!$G$17:$G$30)) +
(SUMIF('Routed face only (2)'!$B$17:$B$30,B1042,'Routed face only (2)'!$G$17:$G$30)) +
(SUMIF('Routed alum faces letters'!$B$17:$B$30,B1042,'Routed alum faces letters'!$G$17:$G$30)) +
(SUMIF('Routed alum faces letters (2)'!$B$17:$B$30,B1042,'Routed alum faces letters (2)'!$G$17:$G$30)) +
(SUMIF('Routed push through acrylic'!$B$17:$B$30,B1042,'Routed push through acrylic'!$G$17:$G$30)) +
(SUMIF('Routed push through acrylic (2)'!$B$17:$B$30,B1042,'Routed push through acrylic (2)'!$G$17:$G$30)) +
(SUMIF('Sf routed cabinet'!$B$17:$B$30,B1042,'Sf routed cabinet'!$G$17:$G$30)) +
(SUMIF('Sf routed cabinet (2)'!$B$17:$B$30,B1042,'Sf routed cabinet (2)'!$G$17:$G$30)) +
(SUMIF('Df routed cabinet'!$B$17:$B$30,B1042,'Df routed cabinet'!$G$17:$G$30)) +
(SUMIF('Df routed cabinet (2)'!$B$17:$B$30,B1042,'Df routed cabinet (2)'!$G$17:$G$30)) +
(SUMIF('Sf acrylic cabinet'!$B$17:$B$30,B1042,'Sf acrylic cabinet'!$G$17:$G$30)) +
(SUMIF('Sf acrylic cabinet (2)'!$B$17:$B$30,B1042,'Sf acrylic cabinet (2)'!$G$17:$G$30)) +
(SUMIF('Economy Sf acrylic'!$B$17:$B$30,B1042,'Economy Sf acrylic'!$G$17:$G$30)) +
(SUMIF('Df acrylic cabinet'!$B$17:$B$30,B1042,'Df acrylic cabinet'!$G$17:$G$30)) +
(SUMIF('Df acrylic cabinet (2)'!$B$17:$B$30,B1042,'Df acrylic cabinet (2)'!$G$17:$G$30)) +
(SUMIF('Sf flex cabinet'!$B$17:$B$30,B1042,'Sf flex cabinet'!$G$17:$G$30)) +
(SUMIF('Sf flex cabinet (2)'!$B$17:$B$30,B1042,'Sf flex cabinet (2)'!$G$17:$G$30)) +
(SUMIF('Df flex cabinet'!$B$17:$B$36,B1042,'Df flex cabinet'!$G$17:$G$36)) +
(SUMIF('Df flex cabinet (2)'!$B$17:$B$36,B1042,'Df flex cabinet (2)'!$G$17:$G$36)) +
(SUMIF('Pole cover'!$B$17:$B$30,B1042,'Pole cover'!$G$17:$G$30)) +
(SUMIF('Pole cover (2)'!$B$17:$B$30,B1042,'Pole cover (2)'!$G$17:$G$30)) +
(SUMIF('Structural Steel Fab'!$B$17:$B$29,B1042,'Structural Steel Fab'!$G$17:$G$29)) +
(SUMIF(Reveal!$B$17:$B$30,B1042,Reveal!$G$17:$G$30)) +
(SUMIF('Reveal (2)'!$B$17:$B$30,B1042,'Reveal (2)'!$G$17:$G$30)) +
(SUMIF('Crown cove top'!$B$17:$B$30,B1042,'Crown cove top'!$G$17:$G$30)) +
(SUMIF('EMC assembly'!$B$17:$B$30,B1042,'EMC assembly'!$G$17:$G$30)) +
(SUMIF(Crating!$B$17:$B$29,B1042,Crating!$G$17:$G$29)) +
(SUMIF('LED wiring'!$B$17:$B$30,B1042,'LED wiring'!$G$17:$G$30)) +
(SUMIF('Changeable copy face'!$B$17:$B$30,B1042,'Changeable copy face'!$G$17:$G$30)) +
(SUMIF('Flex face assembly'!$B$17:$B$30,B1042,'Flex face assembly'!$G$17:$G$30)) +
(SUMIF('Routed face assembly'!$B$17:$B$30,B1042,'Routed face assembly'!$G$17:$G$30)) +
(SUMIF('Paint calculation'!$B$17:$B$30,B1042,'Paint calculation'!$G$17:$G$30)) +
(SUMIF('Trimcap letter face'!$B$17:$B$30,B1042,'Trimcap letter face'!$G$17:$G$30)) +
(SUMIF('Trimcap letter face (2)'!$B$17:$B$30,B1042,'Trimcap letter face (2)'!$G$17:$G$30)) +
(SUMIF('Channel letter fabrication'!$B$17:$B$30,B1042,'Channel letter fabrication'!$G$17:$G$30)) +
(SUMIF('Channel letter fabrication (2)'!$B$17:$B$30,B1042,'Channel letter fabrication (2)'!$G$17:$G$30))</f>
        <v>0</v>
      </c>
    </row>
    <row r="1043" spans="1:10">
      <c r="A1043" s="28" t="str">
        <f>[1]ODBC!$A1043</f>
        <v>132 Lemon Yellow Chromatic</v>
      </c>
      <c r="B1043" s="29" t="str">
        <f>[1]ODBC!B1043</f>
        <v>70055</v>
      </c>
      <c r="C1043" s="30">
        <f>IFERROR(VLOOKUP($B1043,[1]ODBC!$B:$H,2,FALSE),"")</f>
        <v>13.51</v>
      </c>
      <c r="D1043" s="30">
        <f>IFERROR(VLOOKUP($B1043,[1]ODBC!$B:$H,3,FALSE),"")</f>
        <v>24.32</v>
      </c>
      <c r="E1043" s="30" t="str">
        <f>IFERROR(VLOOKUP($B1043,[1]ODBC!$B:$H,4,FALSE),"")</f>
        <v>QT</v>
      </c>
      <c r="F1043" s="31">
        <f>IFERROR(VLOOKUP($B1043,[1]ODBC!$B:$H,5,FALSE),"")</f>
        <v>44.45</v>
      </c>
      <c r="G1043" s="32">
        <f>[1]ODBC!G1043</f>
        <v>0</v>
      </c>
      <c r="H1043" s="33">
        <f>SUM([1]ODBC!H1043)</f>
        <v>0</v>
      </c>
      <c r="I1043" s="41" t="str">
        <f>'Vinyl cutting'!$B$2</f>
        <v>J36938</v>
      </c>
      <c r="J1043" s="42">
        <f ca="1">(SUMIF('Freeform time and material'!$B$17:$B$30,B1043,'Freeform time and material'!$G$17:$G$30)) +
(SUMIF('Vinyl cutting'!$B$17:$B$30,B1043,'Vinyl cutting'!$G$17:$G$30)) +
(SUMIF('Vinyl cutting (2)'!$B$17:$B$30,B1043,'Vinyl cutting (2)'!$G$17:$G$30)) +
(SUMIF('Apply vinyl graphics'!$B$17:$B$30,B1043,'Apply vinyl graphics'!$G$17:$G$30)) +
(SUMIF('Apply vinyl graphics (2)'!$B$17:$B$30,B1043,'Apply vinyl graphics (2)'!$G$17:$G$30)) +
(SUMIF('Alum pan sign'!$B$17:$B$30,B1043,'Alum pan sign'!$G$17:$G$30)) +
(SUMIF('Alum pan sign (2)'!$B$17:$B$30,B1043,'Alum pan sign (2)'!$G$17:$G$30)) +
(SUMIF('Economy pan sign'!$B$17:$B$30,B1043,'Economy pan sign'!$G$17:$G$30)) +
(SUMIF('Post and panel sign'!$B$17:$B$30,B1043,'Post and panel sign'!$G$17:$G$30)) +
(SUMIF('Post and panel sign (2)'!$B$17:$B$30,B1043,'Post and panel sign (2)'!$G$17:$G$30)) +
(SUMIF('Flat panels only'!$B$17:$B$30,B1043,'Flat panels only'!$G$17:$G$30)) +
(SUMIF('Flat panels only (2)'!$B$17:$B$30,B1043,'Flat panels only (2)'!$G$17:$G$30)) +
(SUMIF('Routed panel shapes'!$B$18:$B$31,B1043,'Routed panel shapes'!$G$18:$G$31)) +
(SUMIF('Routed panel shapes (2)'!$B$18:$B$31,B1043,'Routed panel shapes (2)'!$G$18:$G$31)) +
(SUMIF('Routed face only'!$B$17:$B$30,B1043,'Routed face only'!$G$17:$G$30)) +
(SUMIF('Routed face only (2)'!$B$17:$B$30,B1043,'Routed face only (2)'!$G$17:$G$30)) +
(SUMIF('Routed alum faces letters'!$B$17:$B$30,B1043,'Routed alum faces letters'!$G$17:$G$30)) +
(SUMIF('Routed alum faces letters (2)'!$B$17:$B$30,B1043,'Routed alum faces letters (2)'!$G$17:$G$30)) +
(SUMIF('Routed push through acrylic'!$B$17:$B$30,B1043,'Routed push through acrylic'!$G$17:$G$30)) +
(SUMIF('Routed push through acrylic (2)'!$B$17:$B$30,B1043,'Routed push through acrylic (2)'!$G$17:$G$30)) +
(SUMIF('Sf routed cabinet'!$B$17:$B$30,B1043,'Sf routed cabinet'!$G$17:$G$30)) +
(SUMIF('Sf routed cabinet (2)'!$B$17:$B$30,B1043,'Sf routed cabinet (2)'!$G$17:$G$30)) +
(SUMIF('Df routed cabinet'!$B$17:$B$30,B1043,'Df routed cabinet'!$G$17:$G$30)) +
(SUMIF('Df routed cabinet (2)'!$B$17:$B$30,B1043,'Df routed cabinet (2)'!$G$17:$G$30)) +
(SUMIF('Sf acrylic cabinet'!$B$17:$B$30,B1043,'Sf acrylic cabinet'!$G$17:$G$30)) +
(SUMIF('Sf acrylic cabinet (2)'!$B$17:$B$30,B1043,'Sf acrylic cabinet (2)'!$G$17:$G$30)) +
(SUMIF('Economy Sf acrylic'!$B$17:$B$30,B1043,'Economy Sf acrylic'!$G$17:$G$30)) +
(SUMIF('Df acrylic cabinet'!$B$17:$B$30,B1043,'Df acrylic cabinet'!$G$17:$G$30)) +
(SUMIF('Df acrylic cabinet (2)'!$B$17:$B$30,B1043,'Df acrylic cabinet (2)'!$G$17:$G$30)) +
(SUMIF('Sf flex cabinet'!$B$17:$B$30,B1043,'Sf flex cabinet'!$G$17:$G$30)) +
(SUMIF('Sf flex cabinet (2)'!$B$17:$B$30,B1043,'Sf flex cabinet (2)'!$G$17:$G$30)) +
(SUMIF('Df flex cabinet'!$B$17:$B$36,B1043,'Df flex cabinet'!$G$17:$G$36)) +
(SUMIF('Df flex cabinet (2)'!$B$17:$B$36,B1043,'Df flex cabinet (2)'!$G$17:$G$36)) +
(SUMIF('Pole cover'!$B$17:$B$30,B1043,'Pole cover'!$G$17:$G$30)) +
(SUMIF('Pole cover (2)'!$B$17:$B$30,B1043,'Pole cover (2)'!$G$17:$G$30)) +
(SUMIF('Structural Steel Fab'!$B$17:$B$29,B1043,'Structural Steel Fab'!$G$17:$G$29)) +
(SUMIF(Reveal!$B$17:$B$30,B1043,Reveal!$G$17:$G$30)) +
(SUMIF('Reveal (2)'!$B$17:$B$30,B1043,'Reveal (2)'!$G$17:$G$30)) +
(SUMIF('Crown cove top'!$B$17:$B$30,B1043,'Crown cove top'!$G$17:$G$30)) +
(SUMIF('EMC assembly'!$B$17:$B$30,B1043,'EMC assembly'!$G$17:$G$30)) +
(SUMIF(Crating!$B$17:$B$29,B1043,Crating!$G$17:$G$29)) +
(SUMIF('LED wiring'!$B$17:$B$30,B1043,'LED wiring'!$G$17:$G$30)) +
(SUMIF('Changeable copy face'!$B$17:$B$30,B1043,'Changeable copy face'!$G$17:$G$30)) +
(SUMIF('Flex face assembly'!$B$17:$B$30,B1043,'Flex face assembly'!$G$17:$G$30)) +
(SUMIF('Routed face assembly'!$B$17:$B$30,B1043,'Routed face assembly'!$G$17:$G$30)) +
(SUMIF('Paint calculation'!$B$17:$B$30,B1043,'Paint calculation'!$G$17:$G$30)) +
(SUMIF('Trimcap letter face'!$B$17:$B$30,B1043,'Trimcap letter face'!$G$17:$G$30)) +
(SUMIF('Trimcap letter face (2)'!$B$17:$B$30,B1043,'Trimcap letter face (2)'!$G$17:$G$30)) +
(SUMIF('Channel letter fabrication'!$B$17:$B$30,B1043,'Channel letter fabrication'!$G$17:$G$30)) +
(SUMIF('Channel letter fabrication (2)'!$B$17:$B$30,B1043,'Channel letter fabrication (2)'!$G$17:$G$30))</f>
        <v>0</v>
      </c>
    </row>
    <row r="1044" spans="1:10">
      <c r="A1044" s="28" t="str">
        <f>[1]ODBC!$A1044</f>
        <v>134 Chrm Yellow Chromatic</v>
      </c>
      <c r="B1044" s="29" t="str">
        <f>[1]ODBC!B1044</f>
        <v>70060</v>
      </c>
      <c r="C1044" s="30">
        <f>IFERROR(VLOOKUP($B1044,[1]ODBC!$B:$H,2,FALSE),"")</f>
        <v>17.088000000000001</v>
      </c>
      <c r="D1044" s="30">
        <f>IFERROR(VLOOKUP($B1044,[1]ODBC!$B:$H,3,FALSE),"")</f>
        <v>30.760999999999999</v>
      </c>
      <c r="E1044" s="30" t="str">
        <f>IFERROR(VLOOKUP($B1044,[1]ODBC!$B:$H,4,FALSE),"")</f>
        <v>QT</v>
      </c>
      <c r="F1044" s="31">
        <f>IFERROR(VLOOKUP($B1044,[1]ODBC!$B:$H,5,FALSE),"")</f>
        <v>44.45</v>
      </c>
      <c r="G1044" s="32">
        <f>[1]ODBC!G1044</f>
        <v>0</v>
      </c>
      <c r="H1044" s="33">
        <f>SUM([1]ODBC!H1044)</f>
        <v>0</v>
      </c>
      <c r="I1044" s="41" t="str">
        <f>'Vinyl cutting'!$B$2</f>
        <v>J36938</v>
      </c>
      <c r="J1044" s="42">
        <f ca="1">(SUMIF('Freeform time and material'!$B$17:$B$30,B1044,'Freeform time and material'!$G$17:$G$30)) +
(SUMIF('Vinyl cutting'!$B$17:$B$30,B1044,'Vinyl cutting'!$G$17:$G$30)) +
(SUMIF('Vinyl cutting (2)'!$B$17:$B$30,B1044,'Vinyl cutting (2)'!$G$17:$G$30)) +
(SUMIF('Apply vinyl graphics'!$B$17:$B$30,B1044,'Apply vinyl graphics'!$G$17:$G$30)) +
(SUMIF('Apply vinyl graphics (2)'!$B$17:$B$30,B1044,'Apply vinyl graphics (2)'!$G$17:$G$30)) +
(SUMIF('Alum pan sign'!$B$17:$B$30,B1044,'Alum pan sign'!$G$17:$G$30)) +
(SUMIF('Alum pan sign (2)'!$B$17:$B$30,B1044,'Alum pan sign (2)'!$G$17:$G$30)) +
(SUMIF('Economy pan sign'!$B$17:$B$30,B1044,'Economy pan sign'!$G$17:$G$30)) +
(SUMIF('Post and panel sign'!$B$17:$B$30,B1044,'Post and panel sign'!$G$17:$G$30)) +
(SUMIF('Post and panel sign (2)'!$B$17:$B$30,B1044,'Post and panel sign (2)'!$G$17:$G$30)) +
(SUMIF('Flat panels only'!$B$17:$B$30,B1044,'Flat panels only'!$G$17:$G$30)) +
(SUMIF('Flat panels only (2)'!$B$17:$B$30,B1044,'Flat panels only (2)'!$G$17:$G$30)) +
(SUMIF('Routed panel shapes'!$B$18:$B$31,B1044,'Routed panel shapes'!$G$18:$G$31)) +
(SUMIF('Routed panel shapes (2)'!$B$18:$B$31,B1044,'Routed panel shapes (2)'!$G$18:$G$31)) +
(SUMIF('Routed face only'!$B$17:$B$30,B1044,'Routed face only'!$G$17:$G$30)) +
(SUMIF('Routed face only (2)'!$B$17:$B$30,B1044,'Routed face only (2)'!$G$17:$G$30)) +
(SUMIF('Routed alum faces letters'!$B$17:$B$30,B1044,'Routed alum faces letters'!$G$17:$G$30)) +
(SUMIF('Routed alum faces letters (2)'!$B$17:$B$30,B1044,'Routed alum faces letters (2)'!$G$17:$G$30)) +
(SUMIF('Routed push through acrylic'!$B$17:$B$30,B1044,'Routed push through acrylic'!$G$17:$G$30)) +
(SUMIF('Routed push through acrylic (2)'!$B$17:$B$30,B1044,'Routed push through acrylic (2)'!$G$17:$G$30)) +
(SUMIF('Sf routed cabinet'!$B$17:$B$30,B1044,'Sf routed cabinet'!$G$17:$G$30)) +
(SUMIF('Sf routed cabinet (2)'!$B$17:$B$30,B1044,'Sf routed cabinet (2)'!$G$17:$G$30)) +
(SUMIF('Df routed cabinet'!$B$17:$B$30,B1044,'Df routed cabinet'!$G$17:$G$30)) +
(SUMIF('Df routed cabinet (2)'!$B$17:$B$30,B1044,'Df routed cabinet (2)'!$G$17:$G$30)) +
(SUMIF('Sf acrylic cabinet'!$B$17:$B$30,B1044,'Sf acrylic cabinet'!$G$17:$G$30)) +
(SUMIF('Sf acrylic cabinet (2)'!$B$17:$B$30,B1044,'Sf acrylic cabinet (2)'!$G$17:$G$30)) +
(SUMIF('Economy Sf acrylic'!$B$17:$B$30,B1044,'Economy Sf acrylic'!$G$17:$G$30)) +
(SUMIF('Df acrylic cabinet'!$B$17:$B$30,B1044,'Df acrylic cabinet'!$G$17:$G$30)) +
(SUMIF('Df acrylic cabinet (2)'!$B$17:$B$30,B1044,'Df acrylic cabinet (2)'!$G$17:$G$30)) +
(SUMIF('Sf flex cabinet'!$B$17:$B$30,B1044,'Sf flex cabinet'!$G$17:$G$30)) +
(SUMIF('Sf flex cabinet (2)'!$B$17:$B$30,B1044,'Sf flex cabinet (2)'!$G$17:$G$30)) +
(SUMIF('Df flex cabinet'!$B$17:$B$36,B1044,'Df flex cabinet'!$G$17:$G$36)) +
(SUMIF('Df flex cabinet (2)'!$B$17:$B$36,B1044,'Df flex cabinet (2)'!$G$17:$G$36)) +
(SUMIF('Pole cover'!$B$17:$B$30,B1044,'Pole cover'!$G$17:$G$30)) +
(SUMIF('Pole cover (2)'!$B$17:$B$30,B1044,'Pole cover (2)'!$G$17:$G$30)) +
(SUMIF('Structural Steel Fab'!$B$17:$B$29,B1044,'Structural Steel Fab'!$G$17:$G$29)) +
(SUMIF(Reveal!$B$17:$B$30,B1044,Reveal!$G$17:$G$30)) +
(SUMIF('Reveal (2)'!$B$17:$B$30,B1044,'Reveal (2)'!$G$17:$G$30)) +
(SUMIF('Crown cove top'!$B$17:$B$30,B1044,'Crown cove top'!$G$17:$G$30)) +
(SUMIF('EMC assembly'!$B$17:$B$30,B1044,'EMC assembly'!$G$17:$G$30)) +
(SUMIF(Crating!$B$17:$B$29,B1044,Crating!$G$17:$G$29)) +
(SUMIF('LED wiring'!$B$17:$B$30,B1044,'LED wiring'!$G$17:$G$30)) +
(SUMIF('Changeable copy face'!$B$17:$B$30,B1044,'Changeable copy face'!$G$17:$G$30)) +
(SUMIF('Flex face assembly'!$B$17:$B$30,B1044,'Flex face assembly'!$G$17:$G$30)) +
(SUMIF('Routed face assembly'!$B$17:$B$30,B1044,'Routed face assembly'!$G$17:$G$30)) +
(SUMIF('Paint calculation'!$B$17:$B$30,B1044,'Paint calculation'!$G$17:$G$30)) +
(SUMIF('Trimcap letter face'!$B$17:$B$30,B1044,'Trimcap letter face'!$G$17:$G$30)) +
(SUMIF('Trimcap letter face (2)'!$B$17:$B$30,B1044,'Trimcap letter face (2)'!$G$17:$G$30)) +
(SUMIF('Channel letter fabrication'!$B$17:$B$30,B1044,'Channel letter fabrication'!$G$17:$G$30)) +
(SUMIF('Channel letter fabrication (2)'!$B$17:$B$30,B1044,'Channel letter fabrication (2)'!$G$17:$G$30))</f>
        <v>0</v>
      </c>
    </row>
    <row r="1045" spans="1:10">
      <c r="A1045" s="28" t="str">
        <f>[1]ODBC!$A1045</f>
        <v>142 Emerald Green Chromatic</v>
      </c>
      <c r="B1045" s="29" t="str">
        <f>[1]ODBC!B1045</f>
        <v>70070</v>
      </c>
      <c r="C1045" s="30">
        <f>IFERROR(VLOOKUP($B1045,[1]ODBC!$B:$H,2,FALSE),"")</f>
        <v>12.57</v>
      </c>
      <c r="D1045" s="30">
        <f>IFERROR(VLOOKUP($B1045,[1]ODBC!$B:$H,3,FALSE),"")</f>
        <v>22.628</v>
      </c>
      <c r="E1045" s="30" t="str">
        <f>IFERROR(VLOOKUP($B1045,[1]ODBC!$B:$H,4,FALSE),"")</f>
        <v>QT</v>
      </c>
      <c r="F1045" s="31">
        <f>IFERROR(VLOOKUP($B1045,[1]ODBC!$B:$H,5,FALSE),"")</f>
        <v>44.45</v>
      </c>
      <c r="G1045" s="32">
        <f>[1]ODBC!G1045</f>
        <v>0</v>
      </c>
      <c r="H1045" s="33">
        <f>SUM([1]ODBC!H1045)</f>
        <v>0</v>
      </c>
      <c r="I1045" s="41" t="str">
        <f>'Vinyl cutting'!$B$2</f>
        <v>J36938</v>
      </c>
      <c r="J1045" s="42">
        <f ca="1">(SUMIF('Freeform time and material'!$B$17:$B$30,B1045,'Freeform time and material'!$G$17:$G$30)) +
(SUMIF('Vinyl cutting'!$B$17:$B$30,B1045,'Vinyl cutting'!$G$17:$G$30)) +
(SUMIF('Vinyl cutting (2)'!$B$17:$B$30,B1045,'Vinyl cutting (2)'!$G$17:$G$30)) +
(SUMIF('Apply vinyl graphics'!$B$17:$B$30,B1045,'Apply vinyl graphics'!$G$17:$G$30)) +
(SUMIF('Apply vinyl graphics (2)'!$B$17:$B$30,B1045,'Apply vinyl graphics (2)'!$G$17:$G$30)) +
(SUMIF('Alum pan sign'!$B$17:$B$30,B1045,'Alum pan sign'!$G$17:$G$30)) +
(SUMIF('Alum pan sign (2)'!$B$17:$B$30,B1045,'Alum pan sign (2)'!$G$17:$G$30)) +
(SUMIF('Economy pan sign'!$B$17:$B$30,B1045,'Economy pan sign'!$G$17:$G$30)) +
(SUMIF('Post and panel sign'!$B$17:$B$30,B1045,'Post and panel sign'!$G$17:$G$30)) +
(SUMIF('Post and panel sign (2)'!$B$17:$B$30,B1045,'Post and panel sign (2)'!$G$17:$G$30)) +
(SUMIF('Flat panels only'!$B$17:$B$30,B1045,'Flat panels only'!$G$17:$G$30)) +
(SUMIF('Flat panels only (2)'!$B$17:$B$30,B1045,'Flat panels only (2)'!$G$17:$G$30)) +
(SUMIF('Routed panel shapes'!$B$18:$B$31,B1045,'Routed panel shapes'!$G$18:$G$31)) +
(SUMIF('Routed panel shapes (2)'!$B$18:$B$31,B1045,'Routed panel shapes (2)'!$G$18:$G$31)) +
(SUMIF('Routed face only'!$B$17:$B$30,B1045,'Routed face only'!$G$17:$G$30)) +
(SUMIF('Routed face only (2)'!$B$17:$B$30,B1045,'Routed face only (2)'!$G$17:$G$30)) +
(SUMIF('Routed alum faces letters'!$B$17:$B$30,B1045,'Routed alum faces letters'!$G$17:$G$30)) +
(SUMIF('Routed alum faces letters (2)'!$B$17:$B$30,B1045,'Routed alum faces letters (2)'!$G$17:$G$30)) +
(SUMIF('Routed push through acrylic'!$B$17:$B$30,B1045,'Routed push through acrylic'!$G$17:$G$30)) +
(SUMIF('Routed push through acrylic (2)'!$B$17:$B$30,B1045,'Routed push through acrylic (2)'!$G$17:$G$30)) +
(SUMIF('Sf routed cabinet'!$B$17:$B$30,B1045,'Sf routed cabinet'!$G$17:$G$30)) +
(SUMIF('Sf routed cabinet (2)'!$B$17:$B$30,B1045,'Sf routed cabinet (2)'!$G$17:$G$30)) +
(SUMIF('Df routed cabinet'!$B$17:$B$30,B1045,'Df routed cabinet'!$G$17:$G$30)) +
(SUMIF('Df routed cabinet (2)'!$B$17:$B$30,B1045,'Df routed cabinet (2)'!$G$17:$G$30)) +
(SUMIF('Sf acrylic cabinet'!$B$17:$B$30,B1045,'Sf acrylic cabinet'!$G$17:$G$30)) +
(SUMIF('Sf acrylic cabinet (2)'!$B$17:$B$30,B1045,'Sf acrylic cabinet (2)'!$G$17:$G$30)) +
(SUMIF('Economy Sf acrylic'!$B$17:$B$30,B1045,'Economy Sf acrylic'!$G$17:$G$30)) +
(SUMIF('Df acrylic cabinet'!$B$17:$B$30,B1045,'Df acrylic cabinet'!$G$17:$G$30)) +
(SUMIF('Df acrylic cabinet (2)'!$B$17:$B$30,B1045,'Df acrylic cabinet (2)'!$G$17:$G$30)) +
(SUMIF('Sf flex cabinet'!$B$17:$B$30,B1045,'Sf flex cabinet'!$G$17:$G$30)) +
(SUMIF('Sf flex cabinet (2)'!$B$17:$B$30,B1045,'Sf flex cabinet (2)'!$G$17:$G$30)) +
(SUMIF('Df flex cabinet'!$B$17:$B$36,B1045,'Df flex cabinet'!$G$17:$G$36)) +
(SUMIF('Df flex cabinet (2)'!$B$17:$B$36,B1045,'Df flex cabinet (2)'!$G$17:$G$36)) +
(SUMIF('Pole cover'!$B$17:$B$30,B1045,'Pole cover'!$G$17:$G$30)) +
(SUMIF('Pole cover (2)'!$B$17:$B$30,B1045,'Pole cover (2)'!$G$17:$G$30)) +
(SUMIF('Structural Steel Fab'!$B$17:$B$29,B1045,'Structural Steel Fab'!$G$17:$G$29)) +
(SUMIF(Reveal!$B$17:$B$30,B1045,Reveal!$G$17:$G$30)) +
(SUMIF('Reveal (2)'!$B$17:$B$30,B1045,'Reveal (2)'!$G$17:$G$30)) +
(SUMIF('Crown cove top'!$B$17:$B$30,B1045,'Crown cove top'!$G$17:$G$30)) +
(SUMIF('EMC assembly'!$B$17:$B$30,B1045,'EMC assembly'!$G$17:$G$30)) +
(SUMIF(Crating!$B$17:$B$29,B1045,Crating!$G$17:$G$29)) +
(SUMIF('LED wiring'!$B$17:$B$30,B1045,'LED wiring'!$G$17:$G$30)) +
(SUMIF('Changeable copy face'!$B$17:$B$30,B1045,'Changeable copy face'!$G$17:$G$30)) +
(SUMIF('Flex face assembly'!$B$17:$B$30,B1045,'Flex face assembly'!$G$17:$G$30)) +
(SUMIF('Routed face assembly'!$B$17:$B$30,B1045,'Routed face assembly'!$G$17:$G$30)) +
(SUMIF('Paint calculation'!$B$17:$B$30,B1045,'Paint calculation'!$G$17:$G$30)) +
(SUMIF('Trimcap letter face'!$B$17:$B$30,B1045,'Trimcap letter face'!$G$17:$G$30)) +
(SUMIF('Trimcap letter face (2)'!$B$17:$B$30,B1045,'Trimcap letter face (2)'!$G$17:$G$30)) +
(SUMIF('Channel letter fabrication'!$B$17:$B$30,B1045,'Channel letter fabrication'!$G$17:$G$30)) +
(SUMIF('Channel letter fabrication (2)'!$B$17:$B$30,B1045,'Channel letter fabrication (2)'!$G$17:$G$30))</f>
        <v>0</v>
      </c>
    </row>
    <row r="1046" spans="1:10">
      <c r="A1046" s="28" t="str">
        <f>[1]ODBC!$A1046</f>
        <v>144 Medium Green Chromatic</v>
      </c>
      <c r="B1046" s="29" t="str">
        <f>[1]ODBC!B1046</f>
        <v>70075</v>
      </c>
      <c r="C1046" s="30">
        <f>IFERROR(VLOOKUP($B1046,[1]ODBC!$B:$H,2,FALSE),"")</f>
        <v>11.37</v>
      </c>
      <c r="D1046" s="30">
        <f>IFERROR(VLOOKUP($B1046,[1]ODBC!$B:$H,3,FALSE),"")</f>
        <v>20.468</v>
      </c>
      <c r="E1046" s="30" t="str">
        <f>IFERROR(VLOOKUP($B1046,[1]ODBC!$B:$H,4,FALSE),"")</f>
        <v>QT</v>
      </c>
      <c r="F1046" s="31">
        <f>IFERROR(VLOOKUP($B1046,[1]ODBC!$B:$H,5,FALSE),"")</f>
        <v>44.45</v>
      </c>
      <c r="G1046" s="32">
        <f>[1]ODBC!G1046</f>
        <v>0</v>
      </c>
      <c r="H1046" s="33">
        <f>SUM([1]ODBC!H1046)</f>
        <v>0</v>
      </c>
      <c r="I1046" s="41" t="str">
        <f>'Vinyl cutting'!$B$2</f>
        <v>J36938</v>
      </c>
      <c r="J1046" s="42">
        <f ca="1">(SUMIF('Freeform time and material'!$B$17:$B$30,B1046,'Freeform time and material'!$G$17:$G$30)) +
(SUMIF('Vinyl cutting'!$B$17:$B$30,B1046,'Vinyl cutting'!$G$17:$G$30)) +
(SUMIF('Vinyl cutting (2)'!$B$17:$B$30,B1046,'Vinyl cutting (2)'!$G$17:$G$30)) +
(SUMIF('Apply vinyl graphics'!$B$17:$B$30,B1046,'Apply vinyl graphics'!$G$17:$G$30)) +
(SUMIF('Apply vinyl graphics (2)'!$B$17:$B$30,B1046,'Apply vinyl graphics (2)'!$G$17:$G$30)) +
(SUMIF('Alum pan sign'!$B$17:$B$30,B1046,'Alum pan sign'!$G$17:$G$30)) +
(SUMIF('Alum pan sign (2)'!$B$17:$B$30,B1046,'Alum pan sign (2)'!$G$17:$G$30)) +
(SUMIF('Economy pan sign'!$B$17:$B$30,B1046,'Economy pan sign'!$G$17:$G$30)) +
(SUMIF('Post and panel sign'!$B$17:$B$30,B1046,'Post and panel sign'!$G$17:$G$30)) +
(SUMIF('Post and panel sign (2)'!$B$17:$B$30,B1046,'Post and panel sign (2)'!$G$17:$G$30)) +
(SUMIF('Flat panels only'!$B$17:$B$30,B1046,'Flat panels only'!$G$17:$G$30)) +
(SUMIF('Flat panels only (2)'!$B$17:$B$30,B1046,'Flat panels only (2)'!$G$17:$G$30)) +
(SUMIF('Routed panel shapes'!$B$18:$B$31,B1046,'Routed panel shapes'!$G$18:$G$31)) +
(SUMIF('Routed panel shapes (2)'!$B$18:$B$31,B1046,'Routed panel shapes (2)'!$G$18:$G$31)) +
(SUMIF('Routed face only'!$B$17:$B$30,B1046,'Routed face only'!$G$17:$G$30)) +
(SUMIF('Routed face only (2)'!$B$17:$B$30,B1046,'Routed face only (2)'!$G$17:$G$30)) +
(SUMIF('Routed alum faces letters'!$B$17:$B$30,B1046,'Routed alum faces letters'!$G$17:$G$30)) +
(SUMIF('Routed alum faces letters (2)'!$B$17:$B$30,B1046,'Routed alum faces letters (2)'!$G$17:$G$30)) +
(SUMIF('Routed push through acrylic'!$B$17:$B$30,B1046,'Routed push through acrylic'!$G$17:$G$30)) +
(SUMIF('Routed push through acrylic (2)'!$B$17:$B$30,B1046,'Routed push through acrylic (2)'!$G$17:$G$30)) +
(SUMIF('Sf routed cabinet'!$B$17:$B$30,B1046,'Sf routed cabinet'!$G$17:$G$30)) +
(SUMIF('Sf routed cabinet (2)'!$B$17:$B$30,B1046,'Sf routed cabinet (2)'!$G$17:$G$30)) +
(SUMIF('Df routed cabinet'!$B$17:$B$30,B1046,'Df routed cabinet'!$G$17:$G$30)) +
(SUMIF('Df routed cabinet (2)'!$B$17:$B$30,B1046,'Df routed cabinet (2)'!$G$17:$G$30)) +
(SUMIF('Sf acrylic cabinet'!$B$17:$B$30,B1046,'Sf acrylic cabinet'!$G$17:$G$30)) +
(SUMIF('Sf acrylic cabinet (2)'!$B$17:$B$30,B1046,'Sf acrylic cabinet (2)'!$G$17:$G$30)) +
(SUMIF('Economy Sf acrylic'!$B$17:$B$30,B1046,'Economy Sf acrylic'!$G$17:$G$30)) +
(SUMIF('Df acrylic cabinet'!$B$17:$B$30,B1046,'Df acrylic cabinet'!$G$17:$G$30)) +
(SUMIF('Df acrylic cabinet (2)'!$B$17:$B$30,B1046,'Df acrylic cabinet (2)'!$G$17:$G$30)) +
(SUMIF('Sf flex cabinet'!$B$17:$B$30,B1046,'Sf flex cabinet'!$G$17:$G$30)) +
(SUMIF('Sf flex cabinet (2)'!$B$17:$B$30,B1046,'Sf flex cabinet (2)'!$G$17:$G$30)) +
(SUMIF('Df flex cabinet'!$B$17:$B$36,B1046,'Df flex cabinet'!$G$17:$G$36)) +
(SUMIF('Df flex cabinet (2)'!$B$17:$B$36,B1046,'Df flex cabinet (2)'!$G$17:$G$36)) +
(SUMIF('Pole cover'!$B$17:$B$30,B1046,'Pole cover'!$G$17:$G$30)) +
(SUMIF('Pole cover (2)'!$B$17:$B$30,B1046,'Pole cover (2)'!$G$17:$G$30)) +
(SUMIF('Structural Steel Fab'!$B$17:$B$29,B1046,'Structural Steel Fab'!$G$17:$G$29)) +
(SUMIF(Reveal!$B$17:$B$30,B1046,Reveal!$G$17:$G$30)) +
(SUMIF('Reveal (2)'!$B$17:$B$30,B1046,'Reveal (2)'!$G$17:$G$30)) +
(SUMIF('Crown cove top'!$B$17:$B$30,B1046,'Crown cove top'!$G$17:$G$30)) +
(SUMIF('EMC assembly'!$B$17:$B$30,B1046,'EMC assembly'!$G$17:$G$30)) +
(SUMIF(Crating!$B$17:$B$29,B1046,Crating!$G$17:$G$29)) +
(SUMIF('LED wiring'!$B$17:$B$30,B1046,'LED wiring'!$G$17:$G$30)) +
(SUMIF('Changeable copy face'!$B$17:$B$30,B1046,'Changeable copy face'!$G$17:$G$30)) +
(SUMIF('Flex face assembly'!$B$17:$B$30,B1046,'Flex face assembly'!$G$17:$G$30)) +
(SUMIF('Routed face assembly'!$B$17:$B$30,B1046,'Routed face assembly'!$G$17:$G$30)) +
(SUMIF('Paint calculation'!$B$17:$B$30,B1046,'Paint calculation'!$G$17:$G$30)) +
(SUMIF('Trimcap letter face'!$B$17:$B$30,B1046,'Trimcap letter face'!$G$17:$G$30)) +
(SUMIF('Trimcap letter face (2)'!$B$17:$B$30,B1046,'Trimcap letter face (2)'!$G$17:$G$30)) +
(SUMIF('Channel letter fabrication'!$B$17:$B$30,B1046,'Channel letter fabrication'!$G$17:$G$30)) +
(SUMIF('Channel letter fabrication (2)'!$B$17:$B$30,B1046,'Channel letter fabrication (2)'!$G$17:$G$30))</f>
        <v>0</v>
      </c>
    </row>
    <row r="1047" spans="1:10">
      <c r="A1047" s="28" t="str">
        <f>[1]ODBC!$A1047</f>
        <v>148 Dark Green Chromatic</v>
      </c>
      <c r="B1047" s="29" t="str">
        <f>[1]ODBC!B1047</f>
        <v>70080</v>
      </c>
      <c r="C1047" s="30">
        <f>IFERROR(VLOOKUP($B1047,[1]ODBC!$B:$H,2,FALSE),"")</f>
        <v>13.433</v>
      </c>
      <c r="D1047" s="30">
        <f>IFERROR(VLOOKUP($B1047,[1]ODBC!$B:$H,3,FALSE),"")</f>
        <v>24.181999999999999</v>
      </c>
      <c r="E1047" s="30" t="str">
        <f>IFERROR(VLOOKUP($B1047,[1]ODBC!$B:$H,4,FALSE),"")</f>
        <v>QT</v>
      </c>
      <c r="F1047" s="31">
        <f>IFERROR(VLOOKUP($B1047,[1]ODBC!$B:$H,5,FALSE),"")</f>
        <v>44.45</v>
      </c>
      <c r="G1047" s="32">
        <f>[1]ODBC!G1047</f>
        <v>0</v>
      </c>
      <c r="H1047" s="33">
        <f>SUM([1]ODBC!H1047)</f>
        <v>0</v>
      </c>
      <c r="I1047" s="41" t="str">
        <f>'Vinyl cutting'!$B$2</f>
        <v>J36938</v>
      </c>
      <c r="J1047" s="42">
        <f ca="1">(SUMIF('Freeform time and material'!$B$17:$B$30,B1047,'Freeform time and material'!$G$17:$G$30)) +
(SUMIF('Vinyl cutting'!$B$17:$B$30,B1047,'Vinyl cutting'!$G$17:$G$30)) +
(SUMIF('Vinyl cutting (2)'!$B$17:$B$30,B1047,'Vinyl cutting (2)'!$G$17:$G$30)) +
(SUMIF('Apply vinyl graphics'!$B$17:$B$30,B1047,'Apply vinyl graphics'!$G$17:$G$30)) +
(SUMIF('Apply vinyl graphics (2)'!$B$17:$B$30,B1047,'Apply vinyl graphics (2)'!$G$17:$G$30)) +
(SUMIF('Alum pan sign'!$B$17:$B$30,B1047,'Alum pan sign'!$G$17:$G$30)) +
(SUMIF('Alum pan sign (2)'!$B$17:$B$30,B1047,'Alum pan sign (2)'!$G$17:$G$30)) +
(SUMIF('Economy pan sign'!$B$17:$B$30,B1047,'Economy pan sign'!$G$17:$G$30)) +
(SUMIF('Post and panel sign'!$B$17:$B$30,B1047,'Post and panel sign'!$G$17:$G$30)) +
(SUMIF('Post and panel sign (2)'!$B$17:$B$30,B1047,'Post and panel sign (2)'!$G$17:$G$30)) +
(SUMIF('Flat panels only'!$B$17:$B$30,B1047,'Flat panels only'!$G$17:$G$30)) +
(SUMIF('Flat panels only (2)'!$B$17:$B$30,B1047,'Flat panels only (2)'!$G$17:$G$30)) +
(SUMIF('Routed panel shapes'!$B$18:$B$31,B1047,'Routed panel shapes'!$G$18:$G$31)) +
(SUMIF('Routed panel shapes (2)'!$B$18:$B$31,B1047,'Routed panel shapes (2)'!$G$18:$G$31)) +
(SUMIF('Routed face only'!$B$17:$B$30,B1047,'Routed face only'!$G$17:$G$30)) +
(SUMIF('Routed face only (2)'!$B$17:$B$30,B1047,'Routed face only (2)'!$G$17:$G$30)) +
(SUMIF('Routed alum faces letters'!$B$17:$B$30,B1047,'Routed alum faces letters'!$G$17:$G$30)) +
(SUMIF('Routed alum faces letters (2)'!$B$17:$B$30,B1047,'Routed alum faces letters (2)'!$G$17:$G$30)) +
(SUMIF('Routed push through acrylic'!$B$17:$B$30,B1047,'Routed push through acrylic'!$G$17:$G$30)) +
(SUMIF('Routed push through acrylic (2)'!$B$17:$B$30,B1047,'Routed push through acrylic (2)'!$G$17:$G$30)) +
(SUMIF('Sf routed cabinet'!$B$17:$B$30,B1047,'Sf routed cabinet'!$G$17:$G$30)) +
(SUMIF('Sf routed cabinet (2)'!$B$17:$B$30,B1047,'Sf routed cabinet (2)'!$G$17:$G$30)) +
(SUMIF('Df routed cabinet'!$B$17:$B$30,B1047,'Df routed cabinet'!$G$17:$G$30)) +
(SUMIF('Df routed cabinet (2)'!$B$17:$B$30,B1047,'Df routed cabinet (2)'!$G$17:$G$30)) +
(SUMIF('Sf acrylic cabinet'!$B$17:$B$30,B1047,'Sf acrylic cabinet'!$G$17:$G$30)) +
(SUMIF('Sf acrylic cabinet (2)'!$B$17:$B$30,B1047,'Sf acrylic cabinet (2)'!$G$17:$G$30)) +
(SUMIF('Economy Sf acrylic'!$B$17:$B$30,B1047,'Economy Sf acrylic'!$G$17:$G$30)) +
(SUMIF('Df acrylic cabinet'!$B$17:$B$30,B1047,'Df acrylic cabinet'!$G$17:$G$30)) +
(SUMIF('Df acrylic cabinet (2)'!$B$17:$B$30,B1047,'Df acrylic cabinet (2)'!$G$17:$G$30)) +
(SUMIF('Sf flex cabinet'!$B$17:$B$30,B1047,'Sf flex cabinet'!$G$17:$G$30)) +
(SUMIF('Sf flex cabinet (2)'!$B$17:$B$30,B1047,'Sf flex cabinet (2)'!$G$17:$G$30)) +
(SUMIF('Df flex cabinet'!$B$17:$B$36,B1047,'Df flex cabinet'!$G$17:$G$36)) +
(SUMIF('Df flex cabinet (2)'!$B$17:$B$36,B1047,'Df flex cabinet (2)'!$G$17:$G$36)) +
(SUMIF('Pole cover'!$B$17:$B$30,B1047,'Pole cover'!$G$17:$G$30)) +
(SUMIF('Pole cover (2)'!$B$17:$B$30,B1047,'Pole cover (2)'!$G$17:$G$30)) +
(SUMIF('Structural Steel Fab'!$B$17:$B$29,B1047,'Structural Steel Fab'!$G$17:$G$29)) +
(SUMIF(Reveal!$B$17:$B$30,B1047,Reveal!$G$17:$G$30)) +
(SUMIF('Reveal (2)'!$B$17:$B$30,B1047,'Reveal (2)'!$G$17:$G$30)) +
(SUMIF('Crown cove top'!$B$17:$B$30,B1047,'Crown cove top'!$G$17:$G$30)) +
(SUMIF('EMC assembly'!$B$17:$B$30,B1047,'EMC assembly'!$G$17:$G$30)) +
(SUMIF(Crating!$B$17:$B$29,B1047,Crating!$G$17:$G$29)) +
(SUMIF('LED wiring'!$B$17:$B$30,B1047,'LED wiring'!$G$17:$G$30)) +
(SUMIF('Changeable copy face'!$B$17:$B$30,B1047,'Changeable copy face'!$G$17:$G$30)) +
(SUMIF('Flex face assembly'!$B$17:$B$30,B1047,'Flex face assembly'!$G$17:$G$30)) +
(SUMIF('Routed face assembly'!$B$17:$B$30,B1047,'Routed face assembly'!$G$17:$G$30)) +
(SUMIF('Paint calculation'!$B$17:$B$30,B1047,'Paint calculation'!$G$17:$G$30)) +
(SUMIF('Trimcap letter face'!$B$17:$B$30,B1047,'Trimcap letter face'!$G$17:$G$30)) +
(SUMIF('Trimcap letter face (2)'!$B$17:$B$30,B1047,'Trimcap letter face (2)'!$G$17:$G$30)) +
(SUMIF('Channel letter fabrication'!$B$17:$B$30,B1047,'Channel letter fabrication'!$G$17:$G$30)) +
(SUMIF('Channel letter fabrication (2)'!$B$17:$B$30,B1047,'Channel letter fabrication (2)'!$G$17:$G$30))</f>
        <v>0</v>
      </c>
    </row>
    <row r="1048" spans="1:10">
      <c r="A1048" s="28" t="str">
        <f>[1]ODBC!$A1048</f>
        <v>152 Light Blue Chromatic</v>
      </c>
      <c r="B1048" s="29" t="str">
        <f>[1]ODBC!B1048</f>
        <v>70090</v>
      </c>
      <c r="C1048" s="30">
        <f>IFERROR(VLOOKUP($B1048,[1]ODBC!$B:$H,2,FALSE),"")</f>
        <v>12.212999999999999</v>
      </c>
      <c r="D1048" s="30">
        <f>IFERROR(VLOOKUP($B1048,[1]ODBC!$B:$H,3,FALSE),"")</f>
        <v>21.986000000000001</v>
      </c>
      <c r="E1048" s="30" t="str">
        <f>IFERROR(VLOOKUP($B1048,[1]ODBC!$B:$H,4,FALSE),"")</f>
        <v>QT</v>
      </c>
      <c r="F1048" s="31">
        <f>IFERROR(VLOOKUP($B1048,[1]ODBC!$B:$H,5,FALSE),"")</f>
        <v>44.45</v>
      </c>
      <c r="G1048" s="32">
        <f>[1]ODBC!G1048</f>
        <v>0</v>
      </c>
      <c r="H1048" s="33">
        <f>SUM([1]ODBC!H1048)</f>
        <v>0</v>
      </c>
      <c r="I1048" s="41" t="str">
        <f>'Vinyl cutting'!$B$2</f>
        <v>J36938</v>
      </c>
      <c r="J1048" s="42">
        <f ca="1">(SUMIF('Freeform time and material'!$B$17:$B$30,B1048,'Freeform time and material'!$G$17:$G$30)) +
(SUMIF('Vinyl cutting'!$B$17:$B$30,B1048,'Vinyl cutting'!$G$17:$G$30)) +
(SUMIF('Vinyl cutting (2)'!$B$17:$B$30,B1048,'Vinyl cutting (2)'!$G$17:$G$30)) +
(SUMIF('Apply vinyl graphics'!$B$17:$B$30,B1048,'Apply vinyl graphics'!$G$17:$G$30)) +
(SUMIF('Apply vinyl graphics (2)'!$B$17:$B$30,B1048,'Apply vinyl graphics (2)'!$G$17:$G$30)) +
(SUMIF('Alum pan sign'!$B$17:$B$30,B1048,'Alum pan sign'!$G$17:$G$30)) +
(SUMIF('Alum pan sign (2)'!$B$17:$B$30,B1048,'Alum pan sign (2)'!$G$17:$G$30)) +
(SUMIF('Economy pan sign'!$B$17:$B$30,B1048,'Economy pan sign'!$G$17:$G$30)) +
(SUMIF('Post and panel sign'!$B$17:$B$30,B1048,'Post and panel sign'!$G$17:$G$30)) +
(SUMIF('Post and panel sign (2)'!$B$17:$B$30,B1048,'Post and panel sign (2)'!$G$17:$G$30)) +
(SUMIF('Flat panels only'!$B$17:$B$30,B1048,'Flat panels only'!$G$17:$G$30)) +
(SUMIF('Flat panels only (2)'!$B$17:$B$30,B1048,'Flat panels only (2)'!$G$17:$G$30)) +
(SUMIF('Routed panel shapes'!$B$18:$B$31,B1048,'Routed panel shapes'!$G$18:$G$31)) +
(SUMIF('Routed panel shapes (2)'!$B$18:$B$31,B1048,'Routed panel shapes (2)'!$G$18:$G$31)) +
(SUMIF('Routed face only'!$B$17:$B$30,B1048,'Routed face only'!$G$17:$G$30)) +
(SUMIF('Routed face only (2)'!$B$17:$B$30,B1048,'Routed face only (2)'!$G$17:$G$30)) +
(SUMIF('Routed alum faces letters'!$B$17:$B$30,B1048,'Routed alum faces letters'!$G$17:$G$30)) +
(SUMIF('Routed alum faces letters (2)'!$B$17:$B$30,B1048,'Routed alum faces letters (2)'!$G$17:$G$30)) +
(SUMIF('Routed push through acrylic'!$B$17:$B$30,B1048,'Routed push through acrylic'!$G$17:$G$30)) +
(SUMIF('Routed push through acrylic (2)'!$B$17:$B$30,B1048,'Routed push through acrylic (2)'!$G$17:$G$30)) +
(SUMIF('Sf routed cabinet'!$B$17:$B$30,B1048,'Sf routed cabinet'!$G$17:$G$30)) +
(SUMIF('Sf routed cabinet (2)'!$B$17:$B$30,B1048,'Sf routed cabinet (2)'!$G$17:$G$30)) +
(SUMIF('Df routed cabinet'!$B$17:$B$30,B1048,'Df routed cabinet'!$G$17:$G$30)) +
(SUMIF('Df routed cabinet (2)'!$B$17:$B$30,B1048,'Df routed cabinet (2)'!$G$17:$G$30)) +
(SUMIF('Sf acrylic cabinet'!$B$17:$B$30,B1048,'Sf acrylic cabinet'!$G$17:$G$30)) +
(SUMIF('Sf acrylic cabinet (2)'!$B$17:$B$30,B1048,'Sf acrylic cabinet (2)'!$G$17:$G$30)) +
(SUMIF('Economy Sf acrylic'!$B$17:$B$30,B1048,'Economy Sf acrylic'!$G$17:$G$30)) +
(SUMIF('Df acrylic cabinet'!$B$17:$B$30,B1048,'Df acrylic cabinet'!$G$17:$G$30)) +
(SUMIF('Df acrylic cabinet (2)'!$B$17:$B$30,B1048,'Df acrylic cabinet (2)'!$G$17:$G$30)) +
(SUMIF('Sf flex cabinet'!$B$17:$B$30,B1048,'Sf flex cabinet'!$G$17:$G$30)) +
(SUMIF('Sf flex cabinet (2)'!$B$17:$B$30,B1048,'Sf flex cabinet (2)'!$G$17:$G$30)) +
(SUMIF('Df flex cabinet'!$B$17:$B$36,B1048,'Df flex cabinet'!$G$17:$G$36)) +
(SUMIF('Df flex cabinet (2)'!$B$17:$B$36,B1048,'Df flex cabinet (2)'!$G$17:$G$36)) +
(SUMIF('Pole cover'!$B$17:$B$30,B1048,'Pole cover'!$G$17:$G$30)) +
(SUMIF('Pole cover (2)'!$B$17:$B$30,B1048,'Pole cover (2)'!$G$17:$G$30)) +
(SUMIF('Structural Steel Fab'!$B$17:$B$29,B1048,'Structural Steel Fab'!$G$17:$G$29)) +
(SUMIF(Reveal!$B$17:$B$30,B1048,Reveal!$G$17:$G$30)) +
(SUMIF('Reveal (2)'!$B$17:$B$30,B1048,'Reveal (2)'!$G$17:$G$30)) +
(SUMIF('Crown cove top'!$B$17:$B$30,B1048,'Crown cove top'!$G$17:$G$30)) +
(SUMIF('EMC assembly'!$B$17:$B$30,B1048,'EMC assembly'!$G$17:$G$30)) +
(SUMIF(Crating!$B$17:$B$29,B1048,Crating!$G$17:$G$29)) +
(SUMIF('LED wiring'!$B$17:$B$30,B1048,'LED wiring'!$G$17:$G$30)) +
(SUMIF('Changeable copy face'!$B$17:$B$30,B1048,'Changeable copy face'!$G$17:$G$30)) +
(SUMIF('Flex face assembly'!$B$17:$B$30,B1048,'Flex face assembly'!$G$17:$G$30)) +
(SUMIF('Routed face assembly'!$B$17:$B$30,B1048,'Routed face assembly'!$G$17:$G$30)) +
(SUMIF('Paint calculation'!$B$17:$B$30,B1048,'Paint calculation'!$G$17:$G$30)) +
(SUMIF('Trimcap letter face'!$B$17:$B$30,B1048,'Trimcap letter face'!$G$17:$G$30)) +
(SUMIF('Trimcap letter face (2)'!$B$17:$B$30,B1048,'Trimcap letter face (2)'!$G$17:$G$30)) +
(SUMIF('Channel letter fabrication'!$B$17:$B$30,B1048,'Channel letter fabrication'!$G$17:$G$30)) +
(SUMIF('Channel letter fabrication (2)'!$B$17:$B$30,B1048,'Channel letter fabrication (2)'!$G$17:$G$30))</f>
        <v>0</v>
      </c>
    </row>
    <row r="1049" spans="1:10">
      <c r="A1049" s="28" t="str">
        <f>[1]ODBC!$A1049</f>
        <v>153 Process Blue</v>
      </c>
      <c r="B1049" s="29" t="str">
        <f>[1]ODBC!B1049</f>
        <v>70095</v>
      </c>
      <c r="C1049" s="30">
        <f>IFERROR(VLOOKUP($B1049,[1]ODBC!$B:$H,2,FALSE),"")</f>
        <v>12.57</v>
      </c>
      <c r="D1049" s="30">
        <f>IFERROR(VLOOKUP($B1049,[1]ODBC!$B:$H,3,FALSE),"")</f>
        <v>22.628</v>
      </c>
      <c r="E1049" s="30" t="str">
        <f>IFERROR(VLOOKUP($B1049,[1]ODBC!$B:$H,4,FALSE),"")</f>
        <v>QT</v>
      </c>
      <c r="F1049" s="31">
        <f>IFERROR(VLOOKUP($B1049,[1]ODBC!$B:$H,5,FALSE),"")</f>
        <v>44.45</v>
      </c>
      <c r="G1049" s="32">
        <f>[1]ODBC!G1049</f>
        <v>0</v>
      </c>
      <c r="H1049" s="33">
        <f>SUM([1]ODBC!H1049)</f>
        <v>0</v>
      </c>
      <c r="I1049" s="41" t="str">
        <f>'Vinyl cutting'!$B$2</f>
        <v>J36938</v>
      </c>
      <c r="J1049" s="42">
        <f ca="1">(SUMIF('Freeform time and material'!$B$17:$B$30,B1049,'Freeform time and material'!$G$17:$G$30)) +
(SUMIF('Vinyl cutting'!$B$17:$B$30,B1049,'Vinyl cutting'!$G$17:$G$30)) +
(SUMIF('Vinyl cutting (2)'!$B$17:$B$30,B1049,'Vinyl cutting (2)'!$G$17:$G$30)) +
(SUMIF('Apply vinyl graphics'!$B$17:$B$30,B1049,'Apply vinyl graphics'!$G$17:$G$30)) +
(SUMIF('Apply vinyl graphics (2)'!$B$17:$B$30,B1049,'Apply vinyl graphics (2)'!$G$17:$G$30)) +
(SUMIF('Alum pan sign'!$B$17:$B$30,B1049,'Alum pan sign'!$G$17:$G$30)) +
(SUMIF('Alum pan sign (2)'!$B$17:$B$30,B1049,'Alum pan sign (2)'!$G$17:$G$30)) +
(SUMIF('Economy pan sign'!$B$17:$B$30,B1049,'Economy pan sign'!$G$17:$G$30)) +
(SUMIF('Post and panel sign'!$B$17:$B$30,B1049,'Post and panel sign'!$G$17:$G$30)) +
(SUMIF('Post and panel sign (2)'!$B$17:$B$30,B1049,'Post and panel sign (2)'!$G$17:$G$30)) +
(SUMIF('Flat panels only'!$B$17:$B$30,B1049,'Flat panels only'!$G$17:$G$30)) +
(SUMIF('Flat panels only (2)'!$B$17:$B$30,B1049,'Flat panels only (2)'!$G$17:$G$30)) +
(SUMIF('Routed panel shapes'!$B$18:$B$31,B1049,'Routed panel shapes'!$G$18:$G$31)) +
(SUMIF('Routed panel shapes (2)'!$B$18:$B$31,B1049,'Routed panel shapes (2)'!$G$18:$G$31)) +
(SUMIF('Routed face only'!$B$17:$B$30,B1049,'Routed face only'!$G$17:$G$30)) +
(SUMIF('Routed face only (2)'!$B$17:$B$30,B1049,'Routed face only (2)'!$G$17:$G$30)) +
(SUMIF('Routed alum faces letters'!$B$17:$B$30,B1049,'Routed alum faces letters'!$G$17:$G$30)) +
(SUMIF('Routed alum faces letters (2)'!$B$17:$B$30,B1049,'Routed alum faces letters (2)'!$G$17:$G$30)) +
(SUMIF('Routed push through acrylic'!$B$17:$B$30,B1049,'Routed push through acrylic'!$G$17:$G$30)) +
(SUMIF('Routed push through acrylic (2)'!$B$17:$B$30,B1049,'Routed push through acrylic (2)'!$G$17:$G$30)) +
(SUMIF('Sf routed cabinet'!$B$17:$B$30,B1049,'Sf routed cabinet'!$G$17:$G$30)) +
(SUMIF('Sf routed cabinet (2)'!$B$17:$B$30,B1049,'Sf routed cabinet (2)'!$G$17:$G$30)) +
(SUMIF('Df routed cabinet'!$B$17:$B$30,B1049,'Df routed cabinet'!$G$17:$G$30)) +
(SUMIF('Df routed cabinet (2)'!$B$17:$B$30,B1049,'Df routed cabinet (2)'!$G$17:$G$30)) +
(SUMIF('Sf acrylic cabinet'!$B$17:$B$30,B1049,'Sf acrylic cabinet'!$G$17:$G$30)) +
(SUMIF('Sf acrylic cabinet (2)'!$B$17:$B$30,B1049,'Sf acrylic cabinet (2)'!$G$17:$G$30)) +
(SUMIF('Economy Sf acrylic'!$B$17:$B$30,B1049,'Economy Sf acrylic'!$G$17:$G$30)) +
(SUMIF('Df acrylic cabinet'!$B$17:$B$30,B1049,'Df acrylic cabinet'!$G$17:$G$30)) +
(SUMIF('Df acrylic cabinet (2)'!$B$17:$B$30,B1049,'Df acrylic cabinet (2)'!$G$17:$G$30)) +
(SUMIF('Sf flex cabinet'!$B$17:$B$30,B1049,'Sf flex cabinet'!$G$17:$G$30)) +
(SUMIF('Sf flex cabinet (2)'!$B$17:$B$30,B1049,'Sf flex cabinet (2)'!$G$17:$G$30)) +
(SUMIF('Df flex cabinet'!$B$17:$B$36,B1049,'Df flex cabinet'!$G$17:$G$36)) +
(SUMIF('Df flex cabinet (2)'!$B$17:$B$36,B1049,'Df flex cabinet (2)'!$G$17:$G$36)) +
(SUMIF('Pole cover'!$B$17:$B$30,B1049,'Pole cover'!$G$17:$G$30)) +
(SUMIF('Pole cover (2)'!$B$17:$B$30,B1049,'Pole cover (2)'!$G$17:$G$30)) +
(SUMIF('Structural Steel Fab'!$B$17:$B$29,B1049,'Structural Steel Fab'!$G$17:$G$29)) +
(SUMIF(Reveal!$B$17:$B$30,B1049,Reveal!$G$17:$G$30)) +
(SUMIF('Reveal (2)'!$B$17:$B$30,B1049,'Reveal (2)'!$G$17:$G$30)) +
(SUMIF('Crown cove top'!$B$17:$B$30,B1049,'Crown cove top'!$G$17:$G$30)) +
(SUMIF('EMC assembly'!$B$17:$B$30,B1049,'EMC assembly'!$G$17:$G$30)) +
(SUMIF(Crating!$B$17:$B$29,B1049,Crating!$G$17:$G$29)) +
(SUMIF('LED wiring'!$B$17:$B$30,B1049,'LED wiring'!$G$17:$G$30)) +
(SUMIF('Changeable copy face'!$B$17:$B$30,B1049,'Changeable copy face'!$G$17:$G$30)) +
(SUMIF('Flex face assembly'!$B$17:$B$30,B1049,'Flex face assembly'!$G$17:$G$30)) +
(SUMIF('Routed face assembly'!$B$17:$B$30,B1049,'Routed face assembly'!$G$17:$G$30)) +
(SUMIF('Paint calculation'!$B$17:$B$30,B1049,'Paint calculation'!$G$17:$G$30)) +
(SUMIF('Trimcap letter face'!$B$17:$B$30,B1049,'Trimcap letter face'!$G$17:$G$30)) +
(SUMIF('Trimcap letter face (2)'!$B$17:$B$30,B1049,'Trimcap letter face (2)'!$G$17:$G$30)) +
(SUMIF('Channel letter fabrication'!$B$17:$B$30,B1049,'Channel letter fabrication'!$G$17:$G$30)) +
(SUMIF('Channel letter fabrication (2)'!$B$17:$B$30,B1049,'Channel letter fabrication (2)'!$G$17:$G$30))</f>
        <v>0</v>
      </c>
    </row>
    <row r="1050" spans="1:10">
      <c r="A1050" s="28" t="str">
        <f>[1]ODBC!$A1050</f>
        <v>156 Brilliant Blue Chromatic</v>
      </c>
      <c r="B1050" s="29" t="str">
        <f>[1]ODBC!B1050</f>
        <v>70100</v>
      </c>
      <c r="C1050" s="30">
        <f>IFERROR(VLOOKUP($B1050,[1]ODBC!$B:$H,2,FALSE),"")</f>
        <v>12.57</v>
      </c>
      <c r="D1050" s="30">
        <f>IFERROR(VLOOKUP($B1050,[1]ODBC!$B:$H,3,FALSE),"")</f>
        <v>22.628</v>
      </c>
      <c r="E1050" s="30" t="str">
        <f>IFERROR(VLOOKUP($B1050,[1]ODBC!$B:$H,4,FALSE),"")</f>
        <v>QT</v>
      </c>
      <c r="F1050" s="31">
        <f>IFERROR(VLOOKUP($B1050,[1]ODBC!$B:$H,5,FALSE),"")</f>
        <v>44.45</v>
      </c>
      <c r="G1050" s="32">
        <f>[1]ODBC!G1050</f>
        <v>0</v>
      </c>
      <c r="H1050" s="33">
        <f>SUM([1]ODBC!H1050)</f>
        <v>0</v>
      </c>
      <c r="I1050" s="41" t="str">
        <f>'Vinyl cutting'!$B$2</f>
        <v>J36938</v>
      </c>
      <c r="J1050" s="42">
        <f ca="1">(SUMIF('Freeform time and material'!$B$17:$B$30,B1050,'Freeform time and material'!$G$17:$G$30)) +
(SUMIF('Vinyl cutting'!$B$17:$B$30,B1050,'Vinyl cutting'!$G$17:$G$30)) +
(SUMIF('Vinyl cutting (2)'!$B$17:$B$30,B1050,'Vinyl cutting (2)'!$G$17:$G$30)) +
(SUMIF('Apply vinyl graphics'!$B$17:$B$30,B1050,'Apply vinyl graphics'!$G$17:$G$30)) +
(SUMIF('Apply vinyl graphics (2)'!$B$17:$B$30,B1050,'Apply vinyl graphics (2)'!$G$17:$G$30)) +
(SUMIF('Alum pan sign'!$B$17:$B$30,B1050,'Alum pan sign'!$G$17:$G$30)) +
(SUMIF('Alum pan sign (2)'!$B$17:$B$30,B1050,'Alum pan sign (2)'!$G$17:$G$30)) +
(SUMIF('Economy pan sign'!$B$17:$B$30,B1050,'Economy pan sign'!$G$17:$G$30)) +
(SUMIF('Post and panel sign'!$B$17:$B$30,B1050,'Post and panel sign'!$G$17:$G$30)) +
(SUMIF('Post and panel sign (2)'!$B$17:$B$30,B1050,'Post and panel sign (2)'!$G$17:$G$30)) +
(SUMIF('Flat panels only'!$B$17:$B$30,B1050,'Flat panels only'!$G$17:$G$30)) +
(SUMIF('Flat panels only (2)'!$B$17:$B$30,B1050,'Flat panels only (2)'!$G$17:$G$30)) +
(SUMIF('Routed panel shapes'!$B$18:$B$31,B1050,'Routed panel shapes'!$G$18:$G$31)) +
(SUMIF('Routed panel shapes (2)'!$B$18:$B$31,B1050,'Routed panel shapes (2)'!$G$18:$G$31)) +
(SUMIF('Routed face only'!$B$17:$B$30,B1050,'Routed face only'!$G$17:$G$30)) +
(SUMIF('Routed face only (2)'!$B$17:$B$30,B1050,'Routed face only (2)'!$G$17:$G$30)) +
(SUMIF('Routed alum faces letters'!$B$17:$B$30,B1050,'Routed alum faces letters'!$G$17:$G$30)) +
(SUMIF('Routed alum faces letters (2)'!$B$17:$B$30,B1050,'Routed alum faces letters (2)'!$G$17:$G$30)) +
(SUMIF('Routed push through acrylic'!$B$17:$B$30,B1050,'Routed push through acrylic'!$G$17:$G$30)) +
(SUMIF('Routed push through acrylic (2)'!$B$17:$B$30,B1050,'Routed push through acrylic (2)'!$G$17:$G$30)) +
(SUMIF('Sf routed cabinet'!$B$17:$B$30,B1050,'Sf routed cabinet'!$G$17:$G$30)) +
(SUMIF('Sf routed cabinet (2)'!$B$17:$B$30,B1050,'Sf routed cabinet (2)'!$G$17:$G$30)) +
(SUMIF('Df routed cabinet'!$B$17:$B$30,B1050,'Df routed cabinet'!$G$17:$G$30)) +
(SUMIF('Df routed cabinet (2)'!$B$17:$B$30,B1050,'Df routed cabinet (2)'!$G$17:$G$30)) +
(SUMIF('Sf acrylic cabinet'!$B$17:$B$30,B1050,'Sf acrylic cabinet'!$G$17:$G$30)) +
(SUMIF('Sf acrylic cabinet (2)'!$B$17:$B$30,B1050,'Sf acrylic cabinet (2)'!$G$17:$G$30)) +
(SUMIF('Economy Sf acrylic'!$B$17:$B$30,B1050,'Economy Sf acrylic'!$G$17:$G$30)) +
(SUMIF('Df acrylic cabinet'!$B$17:$B$30,B1050,'Df acrylic cabinet'!$G$17:$G$30)) +
(SUMIF('Df acrylic cabinet (2)'!$B$17:$B$30,B1050,'Df acrylic cabinet (2)'!$G$17:$G$30)) +
(SUMIF('Sf flex cabinet'!$B$17:$B$30,B1050,'Sf flex cabinet'!$G$17:$G$30)) +
(SUMIF('Sf flex cabinet (2)'!$B$17:$B$30,B1050,'Sf flex cabinet (2)'!$G$17:$G$30)) +
(SUMIF('Df flex cabinet'!$B$17:$B$36,B1050,'Df flex cabinet'!$G$17:$G$36)) +
(SUMIF('Df flex cabinet (2)'!$B$17:$B$36,B1050,'Df flex cabinet (2)'!$G$17:$G$36)) +
(SUMIF('Pole cover'!$B$17:$B$30,B1050,'Pole cover'!$G$17:$G$30)) +
(SUMIF('Pole cover (2)'!$B$17:$B$30,B1050,'Pole cover (2)'!$G$17:$G$30)) +
(SUMIF('Structural Steel Fab'!$B$17:$B$29,B1050,'Structural Steel Fab'!$G$17:$G$29)) +
(SUMIF(Reveal!$B$17:$B$30,B1050,Reveal!$G$17:$G$30)) +
(SUMIF('Reveal (2)'!$B$17:$B$30,B1050,'Reveal (2)'!$G$17:$G$30)) +
(SUMIF('Crown cove top'!$B$17:$B$30,B1050,'Crown cove top'!$G$17:$G$30)) +
(SUMIF('EMC assembly'!$B$17:$B$30,B1050,'EMC assembly'!$G$17:$G$30)) +
(SUMIF(Crating!$B$17:$B$29,B1050,Crating!$G$17:$G$29)) +
(SUMIF('LED wiring'!$B$17:$B$30,B1050,'LED wiring'!$G$17:$G$30)) +
(SUMIF('Changeable copy face'!$B$17:$B$30,B1050,'Changeable copy face'!$G$17:$G$30)) +
(SUMIF('Flex face assembly'!$B$17:$B$30,B1050,'Flex face assembly'!$G$17:$G$30)) +
(SUMIF('Routed face assembly'!$B$17:$B$30,B1050,'Routed face assembly'!$G$17:$G$30)) +
(SUMIF('Paint calculation'!$B$17:$B$30,B1050,'Paint calculation'!$G$17:$G$30)) +
(SUMIF('Trimcap letter face'!$B$17:$B$30,B1050,'Trimcap letter face'!$G$17:$G$30)) +
(SUMIF('Trimcap letter face (2)'!$B$17:$B$30,B1050,'Trimcap letter face (2)'!$G$17:$G$30)) +
(SUMIF('Channel letter fabrication'!$B$17:$B$30,B1050,'Channel letter fabrication'!$G$17:$G$30)) +
(SUMIF('Channel letter fabrication (2)'!$B$17:$B$30,B1050,'Channel letter fabrication (2)'!$G$17:$G$30))</f>
        <v>0</v>
      </c>
    </row>
    <row r="1051" spans="1:10">
      <c r="A1051" s="28" t="str">
        <f>[1]ODBC!$A1051</f>
        <v>158 Dark Blue Chromatic</v>
      </c>
      <c r="B1051" s="29" t="str">
        <f>[1]ODBC!B1051</f>
        <v>70105</v>
      </c>
      <c r="C1051" s="30">
        <f>IFERROR(VLOOKUP($B1051,[1]ODBC!$B:$H,2,FALSE),"")</f>
        <v>9.8699999999999992</v>
      </c>
      <c r="D1051" s="30">
        <f>IFERROR(VLOOKUP($B1051,[1]ODBC!$B:$H,3,FALSE),"")</f>
        <v>17.768000000000001</v>
      </c>
      <c r="E1051" s="30" t="str">
        <f>IFERROR(VLOOKUP($B1051,[1]ODBC!$B:$H,4,FALSE),"")</f>
        <v>QT</v>
      </c>
      <c r="F1051" s="31">
        <f>IFERROR(VLOOKUP($B1051,[1]ODBC!$B:$H,5,FALSE),"")</f>
        <v>44.45</v>
      </c>
      <c r="G1051" s="32">
        <f>[1]ODBC!G1051</f>
        <v>0</v>
      </c>
      <c r="H1051" s="33">
        <f>SUM([1]ODBC!H1051)</f>
        <v>0</v>
      </c>
      <c r="I1051" s="41" t="str">
        <f>'Vinyl cutting'!$B$2</f>
        <v>J36938</v>
      </c>
      <c r="J1051" s="42">
        <f ca="1">(SUMIF('Freeform time and material'!$B$17:$B$30,B1051,'Freeform time and material'!$G$17:$G$30)) +
(SUMIF('Vinyl cutting'!$B$17:$B$30,B1051,'Vinyl cutting'!$G$17:$G$30)) +
(SUMIF('Vinyl cutting (2)'!$B$17:$B$30,B1051,'Vinyl cutting (2)'!$G$17:$G$30)) +
(SUMIF('Apply vinyl graphics'!$B$17:$B$30,B1051,'Apply vinyl graphics'!$G$17:$G$30)) +
(SUMIF('Apply vinyl graphics (2)'!$B$17:$B$30,B1051,'Apply vinyl graphics (2)'!$G$17:$G$30)) +
(SUMIF('Alum pan sign'!$B$17:$B$30,B1051,'Alum pan sign'!$G$17:$G$30)) +
(SUMIF('Alum pan sign (2)'!$B$17:$B$30,B1051,'Alum pan sign (2)'!$G$17:$G$30)) +
(SUMIF('Economy pan sign'!$B$17:$B$30,B1051,'Economy pan sign'!$G$17:$G$30)) +
(SUMIF('Post and panel sign'!$B$17:$B$30,B1051,'Post and panel sign'!$G$17:$G$30)) +
(SUMIF('Post and panel sign (2)'!$B$17:$B$30,B1051,'Post and panel sign (2)'!$G$17:$G$30)) +
(SUMIF('Flat panels only'!$B$17:$B$30,B1051,'Flat panels only'!$G$17:$G$30)) +
(SUMIF('Flat panels only (2)'!$B$17:$B$30,B1051,'Flat panels only (2)'!$G$17:$G$30)) +
(SUMIF('Routed panel shapes'!$B$18:$B$31,B1051,'Routed panel shapes'!$G$18:$G$31)) +
(SUMIF('Routed panel shapes (2)'!$B$18:$B$31,B1051,'Routed panel shapes (2)'!$G$18:$G$31)) +
(SUMIF('Routed face only'!$B$17:$B$30,B1051,'Routed face only'!$G$17:$G$30)) +
(SUMIF('Routed face only (2)'!$B$17:$B$30,B1051,'Routed face only (2)'!$G$17:$G$30)) +
(SUMIF('Routed alum faces letters'!$B$17:$B$30,B1051,'Routed alum faces letters'!$G$17:$G$30)) +
(SUMIF('Routed alum faces letters (2)'!$B$17:$B$30,B1051,'Routed alum faces letters (2)'!$G$17:$G$30)) +
(SUMIF('Routed push through acrylic'!$B$17:$B$30,B1051,'Routed push through acrylic'!$G$17:$G$30)) +
(SUMIF('Routed push through acrylic (2)'!$B$17:$B$30,B1051,'Routed push through acrylic (2)'!$G$17:$G$30)) +
(SUMIF('Sf routed cabinet'!$B$17:$B$30,B1051,'Sf routed cabinet'!$G$17:$G$30)) +
(SUMIF('Sf routed cabinet (2)'!$B$17:$B$30,B1051,'Sf routed cabinet (2)'!$G$17:$G$30)) +
(SUMIF('Df routed cabinet'!$B$17:$B$30,B1051,'Df routed cabinet'!$G$17:$G$30)) +
(SUMIF('Df routed cabinet (2)'!$B$17:$B$30,B1051,'Df routed cabinet (2)'!$G$17:$G$30)) +
(SUMIF('Sf acrylic cabinet'!$B$17:$B$30,B1051,'Sf acrylic cabinet'!$G$17:$G$30)) +
(SUMIF('Sf acrylic cabinet (2)'!$B$17:$B$30,B1051,'Sf acrylic cabinet (2)'!$G$17:$G$30)) +
(SUMIF('Economy Sf acrylic'!$B$17:$B$30,B1051,'Economy Sf acrylic'!$G$17:$G$30)) +
(SUMIF('Df acrylic cabinet'!$B$17:$B$30,B1051,'Df acrylic cabinet'!$G$17:$G$30)) +
(SUMIF('Df acrylic cabinet (2)'!$B$17:$B$30,B1051,'Df acrylic cabinet (2)'!$G$17:$G$30)) +
(SUMIF('Sf flex cabinet'!$B$17:$B$30,B1051,'Sf flex cabinet'!$G$17:$G$30)) +
(SUMIF('Sf flex cabinet (2)'!$B$17:$B$30,B1051,'Sf flex cabinet (2)'!$G$17:$G$30)) +
(SUMIF('Df flex cabinet'!$B$17:$B$36,B1051,'Df flex cabinet'!$G$17:$G$36)) +
(SUMIF('Df flex cabinet (2)'!$B$17:$B$36,B1051,'Df flex cabinet (2)'!$G$17:$G$36)) +
(SUMIF('Pole cover'!$B$17:$B$30,B1051,'Pole cover'!$G$17:$G$30)) +
(SUMIF('Pole cover (2)'!$B$17:$B$30,B1051,'Pole cover (2)'!$G$17:$G$30)) +
(SUMIF('Structural Steel Fab'!$B$17:$B$29,B1051,'Structural Steel Fab'!$G$17:$G$29)) +
(SUMIF(Reveal!$B$17:$B$30,B1051,Reveal!$G$17:$G$30)) +
(SUMIF('Reveal (2)'!$B$17:$B$30,B1051,'Reveal (2)'!$G$17:$G$30)) +
(SUMIF('Crown cove top'!$B$17:$B$30,B1051,'Crown cove top'!$G$17:$G$30)) +
(SUMIF('EMC assembly'!$B$17:$B$30,B1051,'EMC assembly'!$G$17:$G$30)) +
(SUMIF(Crating!$B$17:$B$29,B1051,Crating!$G$17:$G$29)) +
(SUMIF('LED wiring'!$B$17:$B$30,B1051,'LED wiring'!$G$17:$G$30)) +
(SUMIF('Changeable copy face'!$B$17:$B$30,B1051,'Changeable copy face'!$G$17:$G$30)) +
(SUMIF('Flex face assembly'!$B$17:$B$30,B1051,'Flex face assembly'!$G$17:$G$30)) +
(SUMIF('Routed face assembly'!$B$17:$B$30,B1051,'Routed face assembly'!$G$17:$G$30)) +
(SUMIF('Paint calculation'!$B$17:$B$30,B1051,'Paint calculation'!$G$17:$G$30)) +
(SUMIF('Trimcap letter face'!$B$17:$B$30,B1051,'Trimcap letter face'!$G$17:$G$30)) +
(SUMIF('Trimcap letter face (2)'!$B$17:$B$30,B1051,'Trimcap letter face (2)'!$G$17:$G$30)) +
(SUMIF('Channel letter fabrication'!$B$17:$B$30,B1051,'Channel letter fabrication'!$G$17:$G$30)) +
(SUMIF('Channel letter fabrication (2)'!$B$17:$B$30,B1051,'Channel letter fabrication (2)'!$G$17:$G$30))</f>
        <v>0</v>
      </c>
    </row>
    <row r="1052" spans="1:10">
      <c r="A1052" s="28" t="str">
        <f>[1]ODBC!$A1052</f>
        <v>162 Purple Chromatic</v>
      </c>
      <c r="B1052" s="29" t="str">
        <f>[1]ODBC!B1052</f>
        <v>70110</v>
      </c>
      <c r="C1052" s="30">
        <f>IFERROR(VLOOKUP($B1052,[1]ODBC!$B:$H,2,FALSE),"")</f>
        <v>19.149999999999999</v>
      </c>
      <c r="D1052" s="30">
        <f>IFERROR(VLOOKUP($B1052,[1]ODBC!$B:$H,3,FALSE),"")</f>
        <v>34.472999999999999</v>
      </c>
      <c r="E1052" s="30" t="str">
        <f>IFERROR(VLOOKUP($B1052,[1]ODBC!$B:$H,4,FALSE),"")</f>
        <v>QT</v>
      </c>
      <c r="F1052" s="31">
        <f>IFERROR(VLOOKUP($B1052,[1]ODBC!$B:$H,5,FALSE),"")</f>
        <v>44.45</v>
      </c>
      <c r="G1052" s="32">
        <f>[1]ODBC!G1052</f>
        <v>0</v>
      </c>
      <c r="H1052" s="33">
        <f>SUM([1]ODBC!H1052)</f>
        <v>0</v>
      </c>
      <c r="I1052" s="41" t="str">
        <f>'Vinyl cutting'!$B$2</f>
        <v>J36938</v>
      </c>
      <c r="J1052" s="42">
        <f ca="1">(SUMIF('Freeform time and material'!$B$17:$B$30,B1052,'Freeform time and material'!$G$17:$G$30)) +
(SUMIF('Vinyl cutting'!$B$17:$B$30,B1052,'Vinyl cutting'!$G$17:$G$30)) +
(SUMIF('Vinyl cutting (2)'!$B$17:$B$30,B1052,'Vinyl cutting (2)'!$G$17:$G$30)) +
(SUMIF('Apply vinyl graphics'!$B$17:$B$30,B1052,'Apply vinyl graphics'!$G$17:$G$30)) +
(SUMIF('Apply vinyl graphics (2)'!$B$17:$B$30,B1052,'Apply vinyl graphics (2)'!$G$17:$G$30)) +
(SUMIF('Alum pan sign'!$B$17:$B$30,B1052,'Alum pan sign'!$G$17:$G$30)) +
(SUMIF('Alum pan sign (2)'!$B$17:$B$30,B1052,'Alum pan sign (2)'!$G$17:$G$30)) +
(SUMIF('Economy pan sign'!$B$17:$B$30,B1052,'Economy pan sign'!$G$17:$G$30)) +
(SUMIF('Post and panel sign'!$B$17:$B$30,B1052,'Post and panel sign'!$G$17:$G$30)) +
(SUMIF('Post and panel sign (2)'!$B$17:$B$30,B1052,'Post and panel sign (2)'!$G$17:$G$30)) +
(SUMIF('Flat panels only'!$B$17:$B$30,B1052,'Flat panels only'!$G$17:$G$30)) +
(SUMIF('Flat panels only (2)'!$B$17:$B$30,B1052,'Flat panels only (2)'!$G$17:$G$30)) +
(SUMIF('Routed panel shapes'!$B$18:$B$31,B1052,'Routed panel shapes'!$G$18:$G$31)) +
(SUMIF('Routed panel shapes (2)'!$B$18:$B$31,B1052,'Routed panel shapes (2)'!$G$18:$G$31)) +
(SUMIF('Routed face only'!$B$17:$B$30,B1052,'Routed face only'!$G$17:$G$30)) +
(SUMIF('Routed face only (2)'!$B$17:$B$30,B1052,'Routed face only (2)'!$G$17:$G$30)) +
(SUMIF('Routed alum faces letters'!$B$17:$B$30,B1052,'Routed alum faces letters'!$G$17:$G$30)) +
(SUMIF('Routed alum faces letters (2)'!$B$17:$B$30,B1052,'Routed alum faces letters (2)'!$G$17:$G$30)) +
(SUMIF('Routed push through acrylic'!$B$17:$B$30,B1052,'Routed push through acrylic'!$G$17:$G$30)) +
(SUMIF('Routed push through acrylic (2)'!$B$17:$B$30,B1052,'Routed push through acrylic (2)'!$G$17:$G$30)) +
(SUMIF('Sf routed cabinet'!$B$17:$B$30,B1052,'Sf routed cabinet'!$G$17:$G$30)) +
(SUMIF('Sf routed cabinet (2)'!$B$17:$B$30,B1052,'Sf routed cabinet (2)'!$G$17:$G$30)) +
(SUMIF('Df routed cabinet'!$B$17:$B$30,B1052,'Df routed cabinet'!$G$17:$G$30)) +
(SUMIF('Df routed cabinet (2)'!$B$17:$B$30,B1052,'Df routed cabinet (2)'!$G$17:$G$30)) +
(SUMIF('Sf acrylic cabinet'!$B$17:$B$30,B1052,'Sf acrylic cabinet'!$G$17:$G$30)) +
(SUMIF('Sf acrylic cabinet (2)'!$B$17:$B$30,B1052,'Sf acrylic cabinet (2)'!$G$17:$G$30)) +
(SUMIF('Economy Sf acrylic'!$B$17:$B$30,B1052,'Economy Sf acrylic'!$G$17:$G$30)) +
(SUMIF('Df acrylic cabinet'!$B$17:$B$30,B1052,'Df acrylic cabinet'!$G$17:$G$30)) +
(SUMIF('Df acrylic cabinet (2)'!$B$17:$B$30,B1052,'Df acrylic cabinet (2)'!$G$17:$G$30)) +
(SUMIF('Sf flex cabinet'!$B$17:$B$30,B1052,'Sf flex cabinet'!$G$17:$G$30)) +
(SUMIF('Sf flex cabinet (2)'!$B$17:$B$30,B1052,'Sf flex cabinet (2)'!$G$17:$G$30)) +
(SUMIF('Df flex cabinet'!$B$17:$B$36,B1052,'Df flex cabinet'!$G$17:$G$36)) +
(SUMIF('Df flex cabinet (2)'!$B$17:$B$36,B1052,'Df flex cabinet (2)'!$G$17:$G$36)) +
(SUMIF('Pole cover'!$B$17:$B$30,B1052,'Pole cover'!$G$17:$G$30)) +
(SUMIF('Pole cover (2)'!$B$17:$B$30,B1052,'Pole cover (2)'!$G$17:$G$30)) +
(SUMIF('Structural Steel Fab'!$B$17:$B$29,B1052,'Structural Steel Fab'!$G$17:$G$29)) +
(SUMIF(Reveal!$B$17:$B$30,B1052,Reveal!$G$17:$G$30)) +
(SUMIF('Reveal (2)'!$B$17:$B$30,B1052,'Reveal (2)'!$G$17:$G$30)) +
(SUMIF('Crown cove top'!$B$17:$B$30,B1052,'Crown cove top'!$G$17:$G$30)) +
(SUMIF('EMC assembly'!$B$17:$B$30,B1052,'EMC assembly'!$G$17:$G$30)) +
(SUMIF(Crating!$B$17:$B$29,B1052,Crating!$G$17:$G$29)) +
(SUMIF('LED wiring'!$B$17:$B$30,B1052,'LED wiring'!$G$17:$G$30)) +
(SUMIF('Changeable copy face'!$B$17:$B$30,B1052,'Changeable copy face'!$G$17:$G$30)) +
(SUMIF('Flex face assembly'!$B$17:$B$30,B1052,'Flex face assembly'!$G$17:$G$30)) +
(SUMIF('Routed face assembly'!$B$17:$B$30,B1052,'Routed face assembly'!$G$17:$G$30)) +
(SUMIF('Paint calculation'!$B$17:$B$30,B1052,'Paint calculation'!$G$17:$G$30)) +
(SUMIF('Trimcap letter face'!$B$17:$B$30,B1052,'Trimcap letter face'!$G$17:$G$30)) +
(SUMIF('Trimcap letter face (2)'!$B$17:$B$30,B1052,'Trimcap letter face (2)'!$G$17:$G$30)) +
(SUMIF('Channel letter fabrication'!$B$17:$B$30,B1052,'Channel letter fabrication'!$G$17:$G$30)) +
(SUMIF('Channel letter fabrication (2)'!$B$17:$B$30,B1052,'Channel letter fabrication (2)'!$G$17:$G$30))</f>
        <v>0</v>
      </c>
    </row>
    <row r="1053" spans="1:10">
      <c r="A1053" s="28" t="str">
        <f>[1]ODBC!$A1053</f>
        <v>163 Magenta Chromatic</v>
      </c>
      <c r="B1053" s="29" t="str">
        <f>[1]ODBC!B1053</f>
        <v>70115</v>
      </c>
      <c r="C1053" s="30">
        <f>IFERROR(VLOOKUP($B1053,[1]ODBC!$B:$H,2,FALSE),"")</f>
        <v>19.149999999999999</v>
      </c>
      <c r="D1053" s="30">
        <f>IFERROR(VLOOKUP($B1053,[1]ODBC!$B:$H,3,FALSE),"")</f>
        <v>34.472999999999999</v>
      </c>
      <c r="E1053" s="30" t="str">
        <f>IFERROR(VLOOKUP($B1053,[1]ODBC!$B:$H,4,FALSE),"")</f>
        <v>QT</v>
      </c>
      <c r="F1053" s="31">
        <f>IFERROR(VLOOKUP($B1053,[1]ODBC!$B:$H,5,FALSE),"")</f>
        <v>44.45</v>
      </c>
      <c r="G1053" s="32">
        <f>[1]ODBC!G1053</f>
        <v>0</v>
      </c>
      <c r="H1053" s="33">
        <f>SUM([1]ODBC!H1053)</f>
        <v>0</v>
      </c>
      <c r="I1053" s="41" t="str">
        <f>'Vinyl cutting'!$B$2</f>
        <v>J36938</v>
      </c>
      <c r="J1053" s="42">
        <f ca="1">(SUMIF('Freeform time and material'!$B$17:$B$30,B1053,'Freeform time and material'!$G$17:$G$30)) +
(SUMIF('Vinyl cutting'!$B$17:$B$30,B1053,'Vinyl cutting'!$G$17:$G$30)) +
(SUMIF('Vinyl cutting (2)'!$B$17:$B$30,B1053,'Vinyl cutting (2)'!$G$17:$G$30)) +
(SUMIF('Apply vinyl graphics'!$B$17:$B$30,B1053,'Apply vinyl graphics'!$G$17:$G$30)) +
(SUMIF('Apply vinyl graphics (2)'!$B$17:$B$30,B1053,'Apply vinyl graphics (2)'!$G$17:$G$30)) +
(SUMIF('Alum pan sign'!$B$17:$B$30,B1053,'Alum pan sign'!$G$17:$G$30)) +
(SUMIF('Alum pan sign (2)'!$B$17:$B$30,B1053,'Alum pan sign (2)'!$G$17:$G$30)) +
(SUMIF('Economy pan sign'!$B$17:$B$30,B1053,'Economy pan sign'!$G$17:$G$30)) +
(SUMIF('Post and panel sign'!$B$17:$B$30,B1053,'Post and panel sign'!$G$17:$G$30)) +
(SUMIF('Post and panel sign (2)'!$B$17:$B$30,B1053,'Post and panel sign (2)'!$G$17:$G$30)) +
(SUMIF('Flat panels only'!$B$17:$B$30,B1053,'Flat panels only'!$G$17:$G$30)) +
(SUMIF('Flat panels only (2)'!$B$17:$B$30,B1053,'Flat panels only (2)'!$G$17:$G$30)) +
(SUMIF('Routed panel shapes'!$B$18:$B$31,B1053,'Routed panel shapes'!$G$18:$G$31)) +
(SUMIF('Routed panel shapes (2)'!$B$18:$B$31,B1053,'Routed panel shapes (2)'!$G$18:$G$31)) +
(SUMIF('Routed face only'!$B$17:$B$30,B1053,'Routed face only'!$G$17:$G$30)) +
(SUMIF('Routed face only (2)'!$B$17:$B$30,B1053,'Routed face only (2)'!$G$17:$G$30)) +
(SUMIF('Routed alum faces letters'!$B$17:$B$30,B1053,'Routed alum faces letters'!$G$17:$G$30)) +
(SUMIF('Routed alum faces letters (2)'!$B$17:$B$30,B1053,'Routed alum faces letters (2)'!$G$17:$G$30)) +
(SUMIF('Routed push through acrylic'!$B$17:$B$30,B1053,'Routed push through acrylic'!$G$17:$G$30)) +
(SUMIF('Routed push through acrylic (2)'!$B$17:$B$30,B1053,'Routed push through acrylic (2)'!$G$17:$G$30)) +
(SUMIF('Sf routed cabinet'!$B$17:$B$30,B1053,'Sf routed cabinet'!$G$17:$G$30)) +
(SUMIF('Sf routed cabinet (2)'!$B$17:$B$30,B1053,'Sf routed cabinet (2)'!$G$17:$G$30)) +
(SUMIF('Df routed cabinet'!$B$17:$B$30,B1053,'Df routed cabinet'!$G$17:$G$30)) +
(SUMIF('Df routed cabinet (2)'!$B$17:$B$30,B1053,'Df routed cabinet (2)'!$G$17:$G$30)) +
(SUMIF('Sf acrylic cabinet'!$B$17:$B$30,B1053,'Sf acrylic cabinet'!$G$17:$G$30)) +
(SUMIF('Sf acrylic cabinet (2)'!$B$17:$B$30,B1053,'Sf acrylic cabinet (2)'!$G$17:$G$30)) +
(SUMIF('Economy Sf acrylic'!$B$17:$B$30,B1053,'Economy Sf acrylic'!$G$17:$G$30)) +
(SUMIF('Df acrylic cabinet'!$B$17:$B$30,B1053,'Df acrylic cabinet'!$G$17:$G$30)) +
(SUMIF('Df acrylic cabinet (2)'!$B$17:$B$30,B1053,'Df acrylic cabinet (2)'!$G$17:$G$30)) +
(SUMIF('Sf flex cabinet'!$B$17:$B$30,B1053,'Sf flex cabinet'!$G$17:$G$30)) +
(SUMIF('Sf flex cabinet (2)'!$B$17:$B$30,B1053,'Sf flex cabinet (2)'!$G$17:$G$30)) +
(SUMIF('Df flex cabinet'!$B$17:$B$36,B1053,'Df flex cabinet'!$G$17:$G$36)) +
(SUMIF('Df flex cabinet (2)'!$B$17:$B$36,B1053,'Df flex cabinet (2)'!$G$17:$G$36)) +
(SUMIF('Pole cover'!$B$17:$B$30,B1053,'Pole cover'!$G$17:$G$30)) +
(SUMIF('Pole cover (2)'!$B$17:$B$30,B1053,'Pole cover (2)'!$G$17:$G$30)) +
(SUMIF('Structural Steel Fab'!$B$17:$B$29,B1053,'Structural Steel Fab'!$G$17:$G$29)) +
(SUMIF(Reveal!$B$17:$B$30,B1053,Reveal!$G$17:$G$30)) +
(SUMIF('Reveal (2)'!$B$17:$B$30,B1053,'Reveal (2)'!$G$17:$G$30)) +
(SUMIF('Crown cove top'!$B$17:$B$30,B1053,'Crown cove top'!$G$17:$G$30)) +
(SUMIF('EMC assembly'!$B$17:$B$30,B1053,'EMC assembly'!$G$17:$G$30)) +
(SUMIF(Crating!$B$17:$B$29,B1053,Crating!$G$17:$G$29)) +
(SUMIF('LED wiring'!$B$17:$B$30,B1053,'LED wiring'!$G$17:$G$30)) +
(SUMIF('Changeable copy face'!$B$17:$B$30,B1053,'Changeable copy face'!$G$17:$G$30)) +
(SUMIF('Flex face assembly'!$B$17:$B$30,B1053,'Flex face assembly'!$G$17:$G$30)) +
(SUMIF('Routed face assembly'!$B$17:$B$30,B1053,'Routed face assembly'!$G$17:$G$30)) +
(SUMIF('Paint calculation'!$B$17:$B$30,B1053,'Paint calculation'!$G$17:$G$30)) +
(SUMIF('Trimcap letter face'!$B$17:$B$30,B1053,'Trimcap letter face'!$G$17:$G$30)) +
(SUMIF('Trimcap letter face (2)'!$B$17:$B$30,B1053,'Trimcap letter face (2)'!$G$17:$G$30)) +
(SUMIF('Channel letter fabrication'!$B$17:$B$30,B1053,'Channel letter fabrication'!$G$17:$G$30)) +
(SUMIF('Channel letter fabrication (2)'!$B$17:$B$30,B1053,'Channel letter fabrication (2)'!$G$17:$G$30))</f>
        <v>0</v>
      </c>
    </row>
    <row r="1054" spans="1:10">
      <c r="A1054" s="28" t="str">
        <f>[1]ODBC!$A1054</f>
        <v>#21 Gloss Black Chromatic</v>
      </c>
      <c r="B1054" s="29" t="str">
        <f>[1]ODBC!B1054</f>
        <v>70135</v>
      </c>
      <c r="C1054" s="30">
        <f>IFERROR(VLOOKUP($B1054,[1]ODBC!$B:$H,2,FALSE),"")</f>
        <v>13.757999999999999</v>
      </c>
      <c r="D1054" s="30">
        <f>IFERROR(VLOOKUP($B1054,[1]ODBC!$B:$H,3,FALSE),"")</f>
        <v>24.766999999999999</v>
      </c>
      <c r="E1054" s="30" t="str">
        <f>IFERROR(VLOOKUP($B1054,[1]ODBC!$B:$H,4,FALSE),"")</f>
        <v>QT</v>
      </c>
      <c r="F1054" s="31">
        <f>IFERROR(VLOOKUP($B1054,[1]ODBC!$B:$H,5,FALSE),"")</f>
        <v>44.45</v>
      </c>
      <c r="G1054" s="32">
        <f>[1]ODBC!G1054</f>
        <v>0</v>
      </c>
      <c r="H1054" s="33">
        <f>SUM([1]ODBC!H1054)</f>
        <v>46034</v>
      </c>
      <c r="I1054" s="41" t="str">
        <f>'Vinyl cutting'!$B$2</f>
        <v>J36938</v>
      </c>
      <c r="J1054" s="42">
        <f ca="1">(SUMIF('Freeform time and material'!$B$17:$B$30,B1054,'Freeform time and material'!$G$17:$G$30)) +
(SUMIF('Vinyl cutting'!$B$17:$B$30,B1054,'Vinyl cutting'!$G$17:$G$30)) +
(SUMIF('Vinyl cutting (2)'!$B$17:$B$30,B1054,'Vinyl cutting (2)'!$G$17:$G$30)) +
(SUMIF('Apply vinyl graphics'!$B$17:$B$30,B1054,'Apply vinyl graphics'!$G$17:$G$30)) +
(SUMIF('Apply vinyl graphics (2)'!$B$17:$B$30,B1054,'Apply vinyl graphics (2)'!$G$17:$G$30)) +
(SUMIF('Alum pan sign'!$B$17:$B$30,B1054,'Alum pan sign'!$G$17:$G$30)) +
(SUMIF('Alum pan sign (2)'!$B$17:$B$30,B1054,'Alum pan sign (2)'!$G$17:$G$30)) +
(SUMIF('Economy pan sign'!$B$17:$B$30,B1054,'Economy pan sign'!$G$17:$G$30)) +
(SUMIF('Post and panel sign'!$B$17:$B$30,B1054,'Post and panel sign'!$G$17:$G$30)) +
(SUMIF('Post and panel sign (2)'!$B$17:$B$30,B1054,'Post and panel sign (2)'!$G$17:$G$30)) +
(SUMIF('Flat panels only'!$B$17:$B$30,B1054,'Flat panels only'!$G$17:$G$30)) +
(SUMIF('Flat panels only (2)'!$B$17:$B$30,B1054,'Flat panels only (2)'!$G$17:$G$30)) +
(SUMIF('Routed panel shapes'!$B$18:$B$31,B1054,'Routed panel shapes'!$G$18:$G$31)) +
(SUMIF('Routed panel shapes (2)'!$B$18:$B$31,B1054,'Routed panel shapes (2)'!$G$18:$G$31)) +
(SUMIF('Routed face only'!$B$17:$B$30,B1054,'Routed face only'!$G$17:$G$30)) +
(SUMIF('Routed face only (2)'!$B$17:$B$30,B1054,'Routed face only (2)'!$G$17:$G$30)) +
(SUMIF('Routed alum faces letters'!$B$17:$B$30,B1054,'Routed alum faces letters'!$G$17:$G$30)) +
(SUMIF('Routed alum faces letters (2)'!$B$17:$B$30,B1054,'Routed alum faces letters (2)'!$G$17:$G$30)) +
(SUMIF('Routed push through acrylic'!$B$17:$B$30,B1054,'Routed push through acrylic'!$G$17:$G$30)) +
(SUMIF('Routed push through acrylic (2)'!$B$17:$B$30,B1054,'Routed push through acrylic (2)'!$G$17:$G$30)) +
(SUMIF('Sf routed cabinet'!$B$17:$B$30,B1054,'Sf routed cabinet'!$G$17:$G$30)) +
(SUMIF('Sf routed cabinet (2)'!$B$17:$B$30,B1054,'Sf routed cabinet (2)'!$G$17:$G$30)) +
(SUMIF('Df routed cabinet'!$B$17:$B$30,B1054,'Df routed cabinet'!$G$17:$G$30)) +
(SUMIF('Df routed cabinet (2)'!$B$17:$B$30,B1054,'Df routed cabinet (2)'!$G$17:$G$30)) +
(SUMIF('Sf acrylic cabinet'!$B$17:$B$30,B1054,'Sf acrylic cabinet'!$G$17:$G$30)) +
(SUMIF('Sf acrylic cabinet (2)'!$B$17:$B$30,B1054,'Sf acrylic cabinet (2)'!$G$17:$G$30)) +
(SUMIF('Economy Sf acrylic'!$B$17:$B$30,B1054,'Economy Sf acrylic'!$G$17:$G$30)) +
(SUMIF('Df acrylic cabinet'!$B$17:$B$30,B1054,'Df acrylic cabinet'!$G$17:$G$30)) +
(SUMIF('Df acrylic cabinet (2)'!$B$17:$B$30,B1054,'Df acrylic cabinet (2)'!$G$17:$G$30)) +
(SUMIF('Sf flex cabinet'!$B$17:$B$30,B1054,'Sf flex cabinet'!$G$17:$G$30)) +
(SUMIF('Sf flex cabinet (2)'!$B$17:$B$30,B1054,'Sf flex cabinet (2)'!$G$17:$G$30)) +
(SUMIF('Df flex cabinet'!$B$17:$B$36,B1054,'Df flex cabinet'!$G$17:$G$36)) +
(SUMIF('Df flex cabinet (2)'!$B$17:$B$36,B1054,'Df flex cabinet (2)'!$G$17:$G$36)) +
(SUMIF('Pole cover'!$B$17:$B$30,B1054,'Pole cover'!$G$17:$G$30)) +
(SUMIF('Pole cover (2)'!$B$17:$B$30,B1054,'Pole cover (2)'!$G$17:$G$30)) +
(SUMIF('Structural Steel Fab'!$B$17:$B$29,B1054,'Structural Steel Fab'!$G$17:$G$29)) +
(SUMIF(Reveal!$B$17:$B$30,B1054,Reveal!$G$17:$G$30)) +
(SUMIF('Reveal (2)'!$B$17:$B$30,B1054,'Reveal (2)'!$G$17:$G$30)) +
(SUMIF('Crown cove top'!$B$17:$B$30,B1054,'Crown cove top'!$G$17:$G$30)) +
(SUMIF('EMC assembly'!$B$17:$B$30,B1054,'EMC assembly'!$G$17:$G$30)) +
(SUMIF(Crating!$B$17:$B$29,B1054,Crating!$G$17:$G$29)) +
(SUMIF('LED wiring'!$B$17:$B$30,B1054,'LED wiring'!$G$17:$G$30)) +
(SUMIF('Changeable copy face'!$B$17:$B$30,B1054,'Changeable copy face'!$G$17:$G$30)) +
(SUMIF('Flex face assembly'!$B$17:$B$30,B1054,'Flex face assembly'!$G$17:$G$30)) +
(SUMIF('Routed face assembly'!$B$17:$B$30,B1054,'Routed face assembly'!$G$17:$G$30)) +
(SUMIF('Paint calculation'!$B$17:$B$30,B1054,'Paint calculation'!$G$17:$G$30)) +
(SUMIF('Trimcap letter face'!$B$17:$B$30,B1054,'Trimcap letter face'!$G$17:$G$30)) +
(SUMIF('Trimcap letter face (2)'!$B$17:$B$30,B1054,'Trimcap letter face (2)'!$G$17:$G$30)) +
(SUMIF('Channel letter fabrication'!$B$17:$B$30,B1054,'Channel letter fabrication'!$G$17:$G$30)) +
(SUMIF('Channel letter fabrication (2)'!$B$17:$B$30,B1054,'Channel letter fabrication (2)'!$G$17:$G$30))</f>
        <v>0</v>
      </c>
    </row>
    <row r="1055" spans="1:10">
      <c r="A1055" s="28" t="str">
        <f>[1]ODBC!$A1055</f>
        <v>200 Block Out White Chromatic</v>
      </c>
      <c r="B1055" s="29" t="str">
        <f>[1]ODBC!B1055</f>
        <v>70140</v>
      </c>
      <c r="C1055" s="30">
        <f>IFERROR(VLOOKUP($B1055,[1]ODBC!$B:$H,2,FALSE),"")</f>
        <v>14.526</v>
      </c>
      <c r="D1055" s="30">
        <f>IFERROR(VLOOKUP($B1055,[1]ODBC!$B:$H,3,FALSE),"")</f>
        <v>26.149000000000001</v>
      </c>
      <c r="E1055" s="30" t="str">
        <f>IFERROR(VLOOKUP($B1055,[1]ODBC!$B:$H,4,FALSE),"")</f>
        <v>QT</v>
      </c>
      <c r="F1055" s="31">
        <f>IFERROR(VLOOKUP($B1055,[1]ODBC!$B:$H,5,FALSE),"")</f>
        <v>44.45</v>
      </c>
      <c r="G1055" s="32">
        <f>[1]ODBC!G1055</f>
        <v>0</v>
      </c>
      <c r="H1055" s="33">
        <f>SUM([1]ODBC!H1055)</f>
        <v>45562</v>
      </c>
      <c r="I1055" s="41" t="str">
        <f>'Vinyl cutting'!$B$2</f>
        <v>J36938</v>
      </c>
      <c r="J1055" s="42">
        <f ca="1">(SUMIF('Freeform time and material'!$B$17:$B$30,B1055,'Freeform time and material'!$G$17:$G$30)) +
(SUMIF('Vinyl cutting'!$B$17:$B$30,B1055,'Vinyl cutting'!$G$17:$G$30)) +
(SUMIF('Vinyl cutting (2)'!$B$17:$B$30,B1055,'Vinyl cutting (2)'!$G$17:$G$30)) +
(SUMIF('Apply vinyl graphics'!$B$17:$B$30,B1055,'Apply vinyl graphics'!$G$17:$G$30)) +
(SUMIF('Apply vinyl graphics (2)'!$B$17:$B$30,B1055,'Apply vinyl graphics (2)'!$G$17:$G$30)) +
(SUMIF('Alum pan sign'!$B$17:$B$30,B1055,'Alum pan sign'!$G$17:$G$30)) +
(SUMIF('Alum pan sign (2)'!$B$17:$B$30,B1055,'Alum pan sign (2)'!$G$17:$G$30)) +
(SUMIF('Economy pan sign'!$B$17:$B$30,B1055,'Economy pan sign'!$G$17:$G$30)) +
(SUMIF('Post and panel sign'!$B$17:$B$30,B1055,'Post and panel sign'!$G$17:$G$30)) +
(SUMIF('Post and panel sign (2)'!$B$17:$B$30,B1055,'Post and panel sign (2)'!$G$17:$G$30)) +
(SUMIF('Flat panels only'!$B$17:$B$30,B1055,'Flat panels only'!$G$17:$G$30)) +
(SUMIF('Flat panels only (2)'!$B$17:$B$30,B1055,'Flat panels only (2)'!$G$17:$G$30)) +
(SUMIF('Routed panel shapes'!$B$18:$B$31,B1055,'Routed panel shapes'!$G$18:$G$31)) +
(SUMIF('Routed panel shapes (2)'!$B$18:$B$31,B1055,'Routed panel shapes (2)'!$G$18:$G$31)) +
(SUMIF('Routed face only'!$B$17:$B$30,B1055,'Routed face only'!$G$17:$G$30)) +
(SUMIF('Routed face only (2)'!$B$17:$B$30,B1055,'Routed face only (2)'!$G$17:$G$30)) +
(SUMIF('Routed alum faces letters'!$B$17:$B$30,B1055,'Routed alum faces letters'!$G$17:$G$30)) +
(SUMIF('Routed alum faces letters (2)'!$B$17:$B$30,B1055,'Routed alum faces letters (2)'!$G$17:$G$30)) +
(SUMIF('Routed push through acrylic'!$B$17:$B$30,B1055,'Routed push through acrylic'!$G$17:$G$30)) +
(SUMIF('Routed push through acrylic (2)'!$B$17:$B$30,B1055,'Routed push through acrylic (2)'!$G$17:$G$30)) +
(SUMIF('Sf routed cabinet'!$B$17:$B$30,B1055,'Sf routed cabinet'!$G$17:$G$30)) +
(SUMIF('Sf routed cabinet (2)'!$B$17:$B$30,B1055,'Sf routed cabinet (2)'!$G$17:$G$30)) +
(SUMIF('Df routed cabinet'!$B$17:$B$30,B1055,'Df routed cabinet'!$G$17:$G$30)) +
(SUMIF('Df routed cabinet (2)'!$B$17:$B$30,B1055,'Df routed cabinet (2)'!$G$17:$G$30)) +
(SUMIF('Sf acrylic cabinet'!$B$17:$B$30,B1055,'Sf acrylic cabinet'!$G$17:$G$30)) +
(SUMIF('Sf acrylic cabinet (2)'!$B$17:$B$30,B1055,'Sf acrylic cabinet (2)'!$G$17:$G$30)) +
(SUMIF('Economy Sf acrylic'!$B$17:$B$30,B1055,'Economy Sf acrylic'!$G$17:$G$30)) +
(SUMIF('Df acrylic cabinet'!$B$17:$B$30,B1055,'Df acrylic cabinet'!$G$17:$G$30)) +
(SUMIF('Df acrylic cabinet (2)'!$B$17:$B$30,B1055,'Df acrylic cabinet (2)'!$G$17:$G$30)) +
(SUMIF('Sf flex cabinet'!$B$17:$B$30,B1055,'Sf flex cabinet'!$G$17:$G$30)) +
(SUMIF('Sf flex cabinet (2)'!$B$17:$B$30,B1055,'Sf flex cabinet (2)'!$G$17:$G$30)) +
(SUMIF('Df flex cabinet'!$B$17:$B$36,B1055,'Df flex cabinet'!$G$17:$G$36)) +
(SUMIF('Df flex cabinet (2)'!$B$17:$B$36,B1055,'Df flex cabinet (2)'!$G$17:$G$36)) +
(SUMIF('Pole cover'!$B$17:$B$30,B1055,'Pole cover'!$G$17:$G$30)) +
(SUMIF('Pole cover (2)'!$B$17:$B$30,B1055,'Pole cover (2)'!$G$17:$G$30)) +
(SUMIF('Structural Steel Fab'!$B$17:$B$29,B1055,'Structural Steel Fab'!$G$17:$G$29)) +
(SUMIF(Reveal!$B$17:$B$30,B1055,Reveal!$G$17:$G$30)) +
(SUMIF('Reveal (2)'!$B$17:$B$30,B1055,'Reveal (2)'!$G$17:$G$30)) +
(SUMIF('Crown cove top'!$B$17:$B$30,B1055,'Crown cove top'!$G$17:$G$30)) +
(SUMIF('EMC assembly'!$B$17:$B$30,B1055,'EMC assembly'!$G$17:$G$30)) +
(SUMIF(Crating!$B$17:$B$29,B1055,Crating!$G$17:$G$29)) +
(SUMIF('LED wiring'!$B$17:$B$30,B1055,'LED wiring'!$G$17:$G$30)) +
(SUMIF('Changeable copy face'!$B$17:$B$30,B1055,'Changeable copy face'!$G$17:$G$30)) +
(SUMIF('Flex face assembly'!$B$17:$B$30,B1055,'Flex face assembly'!$G$17:$G$30)) +
(SUMIF('Routed face assembly'!$B$17:$B$30,B1055,'Routed face assembly'!$G$17:$G$30)) +
(SUMIF('Paint calculation'!$B$17:$B$30,B1055,'Paint calculation'!$G$17:$G$30)) +
(SUMIF('Trimcap letter face'!$B$17:$B$30,B1055,'Trimcap letter face'!$G$17:$G$30)) +
(SUMIF('Trimcap letter face (2)'!$B$17:$B$30,B1055,'Trimcap letter face (2)'!$G$17:$G$30)) +
(SUMIF('Channel letter fabrication'!$B$17:$B$30,B1055,'Channel letter fabrication'!$G$17:$G$30)) +
(SUMIF('Channel letter fabrication (2)'!$B$17:$B$30,B1055,'Channel letter fabrication (2)'!$G$17:$G$30))</f>
        <v>0</v>
      </c>
    </row>
    <row r="1056" spans="1:10">
      <c r="A1056" s="28" t="str">
        <f>[1]ODBC!$A1056</f>
        <v>Surfacer 2K100 #576881</v>
      </c>
      <c r="B1056" s="29" t="str">
        <f>[1]ODBC!B1056</f>
        <v>71002</v>
      </c>
      <c r="C1056" s="30">
        <f>IFERROR(VLOOKUP($B1056,[1]ODBC!$B:$H,2,FALSE),"")</f>
        <v>3.9E-2</v>
      </c>
      <c r="D1056" s="30">
        <f>IFERROR(VLOOKUP($B1056,[1]ODBC!$B:$H,3,FALSE),"")</f>
        <v>7.0000000000000007E-2</v>
      </c>
      <c r="E1056" s="30" t="str">
        <f>IFERROR(VLOOKUP($B1056,[1]ODBC!$B:$H,4,FALSE),"")</f>
        <v>GM</v>
      </c>
      <c r="F1056" s="31">
        <f>IFERROR(VLOOKUP($B1056,[1]ODBC!$B:$H,5,FALSE),"")</f>
        <v>44.45</v>
      </c>
      <c r="G1056" s="32">
        <f>[1]ODBC!G1056</f>
        <v>0</v>
      </c>
      <c r="H1056" s="33">
        <f>SUM([1]ODBC!H1056)</f>
        <v>46028</v>
      </c>
      <c r="I1056" s="41" t="str">
        <f>'Vinyl cutting'!$B$2</f>
        <v>J36938</v>
      </c>
      <c r="J1056" s="42">
        <f ca="1">(SUMIF('Freeform time and material'!$B$17:$B$30,B1056,'Freeform time and material'!$G$17:$G$30)) +
(SUMIF('Vinyl cutting'!$B$17:$B$30,B1056,'Vinyl cutting'!$G$17:$G$30)) +
(SUMIF('Vinyl cutting (2)'!$B$17:$B$30,B1056,'Vinyl cutting (2)'!$G$17:$G$30)) +
(SUMIF('Apply vinyl graphics'!$B$17:$B$30,B1056,'Apply vinyl graphics'!$G$17:$G$30)) +
(SUMIF('Apply vinyl graphics (2)'!$B$17:$B$30,B1056,'Apply vinyl graphics (2)'!$G$17:$G$30)) +
(SUMIF('Alum pan sign'!$B$17:$B$30,B1056,'Alum pan sign'!$G$17:$G$30)) +
(SUMIF('Alum pan sign (2)'!$B$17:$B$30,B1056,'Alum pan sign (2)'!$G$17:$G$30)) +
(SUMIF('Economy pan sign'!$B$17:$B$30,B1056,'Economy pan sign'!$G$17:$G$30)) +
(SUMIF('Post and panel sign'!$B$17:$B$30,B1056,'Post and panel sign'!$G$17:$G$30)) +
(SUMIF('Post and panel sign (2)'!$B$17:$B$30,B1056,'Post and panel sign (2)'!$G$17:$G$30)) +
(SUMIF('Flat panels only'!$B$17:$B$30,B1056,'Flat panels only'!$G$17:$G$30)) +
(SUMIF('Flat panels only (2)'!$B$17:$B$30,B1056,'Flat panels only (2)'!$G$17:$G$30)) +
(SUMIF('Routed panel shapes'!$B$18:$B$31,B1056,'Routed panel shapes'!$G$18:$G$31)) +
(SUMIF('Routed panel shapes (2)'!$B$18:$B$31,B1056,'Routed panel shapes (2)'!$G$18:$G$31)) +
(SUMIF('Routed face only'!$B$17:$B$30,B1056,'Routed face only'!$G$17:$G$30)) +
(SUMIF('Routed face only (2)'!$B$17:$B$30,B1056,'Routed face only (2)'!$G$17:$G$30)) +
(SUMIF('Routed alum faces letters'!$B$17:$B$30,B1056,'Routed alum faces letters'!$G$17:$G$30)) +
(SUMIF('Routed alum faces letters (2)'!$B$17:$B$30,B1056,'Routed alum faces letters (2)'!$G$17:$G$30)) +
(SUMIF('Routed push through acrylic'!$B$17:$B$30,B1056,'Routed push through acrylic'!$G$17:$G$30)) +
(SUMIF('Routed push through acrylic (2)'!$B$17:$B$30,B1056,'Routed push through acrylic (2)'!$G$17:$G$30)) +
(SUMIF('Sf routed cabinet'!$B$17:$B$30,B1056,'Sf routed cabinet'!$G$17:$G$30)) +
(SUMIF('Sf routed cabinet (2)'!$B$17:$B$30,B1056,'Sf routed cabinet (2)'!$G$17:$G$30)) +
(SUMIF('Df routed cabinet'!$B$17:$B$30,B1056,'Df routed cabinet'!$G$17:$G$30)) +
(SUMIF('Df routed cabinet (2)'!$B$17:$B$30,B1056,'Df routed cabinet (2)'!$G$17:$G$30)) +
(SUMIF('Sf acrylic cabinet'!$B$17:$B$30,B1056,'Sf acrylic cabinet'!$G$17:$G$30)) +
(SUMIF('Sf acrylic cabinet (2)'!$B$17:$B$30,B1056,'Sf acrylic cabinet (2)'!$G$17:$G$30)) +
(SUMIF('Economy Sf acrylic'!$B$17:$B$30,B1056,'Economy Sf acrylic'!$G$17:$G$30)) +
(SUMIF('Df acrylic cabinet'!$B$17:$B$30,B1056,'Df acrylic cabinet'!$G$17:$G$30)) +
(SUMIF('Df acrylic cabinet (2)'!$B$17:$B$30,B1056,'Df acrylic cabinet (2)'!$G$17:$G$30)) +
(SUMIF('Sf flex cabinet'!$B$17:$B$30,B1056,'Sf flex cabinet'!$G$17:$G$30)) +
(SUMIF('Sf flex cabinet (2)'!$B$17:$B$30,B1056,'Sf flex cabinet (2)'!$G$17:$G$30)) +
(SUMIF('Df flex cabinet'!$B$17:$B$36,B1056,'Df flex cabinet'!$G$17:$G$36)) +
(SUMIF('Df flex cabinet (2)'!$B$17:$B$36,B1056,'Df flex cabinet (2)'!$G$17:$G$36)) +
(SUMIF('Pole cover'!$B$17:$B$30,B1056,'Pole cover'!$G$17:$G$30)) +
(SUMIF('Pole cover (2)'!$B$17:$B$30,B1056,'Pole cover (2)'!$G$17:$G$30)) +
(SUMIF('Structural Steel Fab'!$B$17:$B$29,B1056,'Structural Steel Fab'!$G$17:$G$29)) +
(SUMIF(Reveal!$B$17:$B$30,B1056,Reveal!$G$17:$G$30)) +
(SUMIF('Reveal (2)'!$B$17:$B$30,B1056,'Reveal (2)'!$G$17:$G$30)) +
(SUMIF('Crown cove top'!$B$17:$B$30,B1056,'Crown cove top'!$G$17:$G$30)) +
(SUMIF('EMC assembly'!$B$17:$B$30,B1056,'EMC assembly'!$G$17:$G$30)) +
(SUMIF(Crating!$B$17:$B$29,B1056,Crating!$G$17:$G$29)) +
(SUMIF('LED wiring'!$B$17:$B$30,B1056,'LED wiring'!$G$17:$G$30)) +
(SUMIF('Changeable copy face'!$B$17:$B$30,B1056,'Changeable copy face'!$G$17:$G$30)) +
(SUMIF('Flex face assembly'!$B$17:$B$30,B1056,'Flex face assembly'!$G$17:$G$30)) +
(SUMIF('Routed face assembly'!$B$17:$B$30,B1056,'Routed face assembly'!$G$17:$G$30)) +
(SUMIF('Paint calculation'!$B$17:$B$30,B1056,'Paint calculation'!$G$17:$G$30)) +
(SUMIF('Trimcap letter face'!$B$17:$B$30,B1056,'Trimcap letter face'!$G$17:$G$30)) +
(SUMIF('Trimcap letter face (2)'!$B$17:$B$30,B1056,'Trimcap letter face (2)'!$G$17:$G$30)) +
(SUMIF('Channel letter fabrication'!$B$17:$B$30,B1056,'Channel letter fabrication'!$G$17:$G$30)) +
(SUMIF('Channel letter fabrication (2)'!$B$17:$B$30,B1056,'Channel letter fabrication (2)'!$G$17:$G$30))</f>
        <v>0</v>
      </c>
    </row>
    <row r="1057" spans="1:10">
      <c r="A1057" s="28" t="str">
        <f>[1]ODBC!$A1057</f>
        <v>Surfacer Hardener 2K100 #576880</v>
      </c>
      <c r="B1057" s="29" t="str">
        <f>[1]ODBC!B1057</f>
        <v>71003</v>
      </c>
      <c r="C1057" s="30">
        <f>IFERROR(VLOOKUP($B1057,[1]ODBC!$B:$H,2,FALSE),"")</f>
        <v>8.6999999999999994E-2</v>
      </c>
      <c r="D1057" s="30">
        <f>IFERROR(VLOOKUP($B1057,[1]ODBC!$B:$H,3,FALSE),"")</f>
        <v>0.157</v>
      </c>
      <c r="E1057" s="30" t="str">
        <f>IFERROR(VLOOKUP($B1057,[1]ODBC!$B:$H,4,FALSE),"")</f>
        <v>GM</v>
      </c>
      <c r="F1057" s="31">
        <f>IFERROR(VLOOKUP($B1057,[1]ODBC!$B:$H,5,FALSE),"")</f>
        <v>44.45</v>
      </c>
      <c r="G1057" s="32">
        <f>[1]ODBC!G1057</f>
        <v>0</v>
      </c>
      <c r="H1057" s="33">
        <f>SUM([1]ODBC!H1057)</f>
        <v>46028</v>
      </c>
      <c r="I1057" s="41" t="str">
        <f>'Vinyl cutting'!$B$2</f>
        <v>J36938</v>
      </c>
      <c r="J1057" s="42">
        <f ca="1">(SUMIF('Freeform time and material'!$B$17:$B$30,B1057,'Freeform time and material'!$G$17:$G$30)) +
(SUMIF('Vinyl cutting'!$B$17:$B$30,B1057,'Vinyl cutting'!$G$17:$G$30)) +
(SUMIF('Vinyl cutting (2)'!$B$17:$B$30,B1057,'Vinyl cutting (2)'!$G$17:$G$30)) +
(SUMIF('Apply vinyl graphics'!$B$17:$B$30,B1057,'Apply vinyl graphics'!$G$17:$G$30)) +
(SUMIF('Apply vinyl graphics (2)'!$B$17:$B$30,B1057,'Apply vinyl graphics (2)'!$G$17:$G$30)) +
(SUMIF('Alum pan sign'!$B$17:$B$30,B1057,'Alum pan sign'!$G$17:$G$30)) +
(SUMIF('Alum pan sign (2)'!$B$17:$B$30,B1057,'Alum pan sign (2)'!$G$17:$G$30)) +
(SUMIF('Economy pan sign'!$B$17:$B$30,B1057,'Economy pan sign'!$G$17:$G$30)) +
(SUMIF('Post and panel sign'!$B$17:$B$30,B1057,'Post and panel sign'!$G$17:$G$30)) +
(SUMIF('Post and panel sign (2)'!$B$17:$B$30,B1057,'Post and panel sign (2)'!$G$17:$G$30)) +
(SUMIF('Flat panels only'!$B$17:$B$30,B1057,'Flat panels only'!$G$17:$G$30)) +
(SUMIF('Flat panels only (2)'!$B$17:$B$30,B1057,'Flat panels only (2)'!$G$17:$G$30)) +
(SUMIF('Routed panel shapes'!$B$18:$B$31,B1057,'Routed panel shapes'!$G$18:$G$31)) +
(SUMIF('Routed panel shapes (2)'!$B$18:$B$31,B1057,'Routed panel shapes (2)'!$G$18:$G$31)) +
(SUMIF('Routed face only'!$B$17:$B$30,B1057,'Routed face only'!$G$17:$G$30)) +
(SUMIF('Routed face only (2)'!$B$17:$B$30,B1057,'Routed face only (2)'!$G$17:$G$30)) +
(SUMIF('Routed alum faces letters'!$B$17:$B$30,B1057,'Routed alum faces letters'!$G$17:$G$30)) +
(SUMIF('Routed alum faces letters (2)'!$B$17:$B$30,B1057,'Routed alum faces letters (2)'!$G$17:$G$30)) +
(SUMIF('Routed push through acrylic'!$B$17:$B$30,B1057,'Routed push through acrylic'!$G$17:$G$30)) +
(SUMIF('Routed push through acrylic (2)'!$B$17:$B$30,B1057,'Routed push through acrylic (2)'!$G$17:$G$30)) +
(SUMIF('Sf routed cabinet'!$B$17:$B$30,B1057,'Sf routed cabinet'!$G$17:$G$30)) +
(SUMIF('Sf routed cabinet (2)'!$B$17:$B$30,B1057,'Sf routed cabinet (2)'!$G$17:$G$30)) +
(SUMIF('Df routed cabinet'!$B$17:$B$30,B1057,'Df routed cabinet'!$G$17:$G$30)) +
(SUMIF('Df routed cabinet (2)'!$B$17:$B$30,B1057,'Df routed cabinet (2)'!$G$17:$G$30)) +
(SUMIF('Sf acrylic cabinet'!$B$17:$B$30,B1057,'Sf acrylic cabinet'!$G$17:$G$30)) +
(SUMIF('Sf acrylic cabinet (2)'!$B$17:$B$30,B1057,'Sf acrylic cabinet (2)'!$G$17:$G$30)) +
(SUMIF('Economy Sf acrylic'!$B$17:$B$30,B1057,'Economy Sf acrylic'!$G$17:$G$30)) +
(SUMIF('Df acrylic cabinet'!$B$17:$B$30,B1057,'Df acrylic cabinet'!$G$17:$G$30)) +
(SUMIF('Df acrylic cabinet (2)'!$B$17:$B$30,B1057,'Df acrylic cabinet (2)'!$G$17:$G$30)) +
(SUMIF('Sf flex cabinet'!$B$17:$B$30,B1057,'Sf flex cabinet'!$G$17:$G$30)) +
(SUMIF('Sf flex cabinet (2)'!$B$17:$B$30,B1057,'Sf flex cabinet (2)'!$G$17:$G$30)) +
(SUMIF('Df flex cabinet'!$B$17:$B$36,B1057,'Df flex cabinet'!$G$17:$G$36)) +
(SUMIF('Df flex cabinet (2)'!$B$17:$B$36,B1057,'Df flex cabinet (2)'!$G$17:$G$36)) +
(SUMIF('Pole cover'!$B$17:$B$30,B1057,'Pole cover'!$G$17:$G$30)) +
(SUMIF('Pole cover (2)'!$B$17:$B$30,B1057,'Pole cover (2)'!$G$17:$G$30)) +
(SUMIF('Structural Steel Fab'!$B$17:$B$29,B1057,'Structural Steel Fab'!$G$17:$G$29)) +
(SUMIF(Reveal!$B$17:$B$30,B1057,Reveal!$G$17:$G$30)) +
(SUMIF('Reveal (2)'!$B$17:$B$30,B1057,'Reveal (2)'!$G$17:$G$30)) +
(SUMIF('Crown cove top'!$B$17:$B$30,B1057,'Crown cove top'!$G$17:$G$30)) +
(SUMIF('EMC assembly'!$B$17:$B$30,B1057,'EMC assembly'!$G$17:$G$30)) +
(SUMIF(Crating!$B$17:$B$29,B1057,Crating!$G$17:$G$29)) +
(SUMIF('LED wiring'!$B$17:$B$30,B1057,'LED wiring'!$G$17:$G$30)) +
(SUMIF('Changeable copy face'!$B$17:$B$30,B1057,'Changeable copy face'!$G$17:$G$30)) +
(SUMIF('Flex face assembly'!$B$17:$B$30,B1057,'Flex face assembly'!$G$17:$G$30)) +
(SUMIF('Routed face assembly'!$B$17:$B$30,B1057,'Routed face assembly'!$G$17:$G$30)) +
(SUMIF('Paint calculation'!$B$17:$B$30,B1057,'Paint calculation'!$G$17:$G$30)) +
(SUMIF('Trimcap letter face'!$B$17:$B$30,B1057,'Trimcap letter face'!$G$17:$G$30)) +
(SUMIF('Trimcap letter face (2)'!$B$17:$B$30,B1057,'Trimcap letter face (2)'!$G$17:$G$30)) +
(SUMIF('Channel letter fabrication'!$B$17:$B$30,B1057,'Channel letter fabrication'!$G$17:$G$30)) +
(SUMIF('Channel letter fabrication (2)'!$B$17:$B$30,B1057,'Channel letter fabrication (2)'!$G$17:$G$30))</f>
        <v>0</v>
      </c>
    </row>
    <row r="1058" spans="1:10">
      <c r="A1058" s="28" t="str">
        <f>[1]ODBC!$A1058</f>
        <v>GG Epoxy Sealer Fast Reducer</v>
      </c>
      <c r="B1058" s="29" t="str">
        <f>[1]ODBC!B1058</f>
        <v>71004</v>
      </c>
      <c r="C1058" s="30">
        <f>IFERROR(VLOOKUP($B1058,[1]ODBC!$B:$H,2,FALSE),"")</f>
        <v>1.0999999999999999E-2</v>
      </c>
      <c r="D1058" s="30">
        <f>IFERROR(VLOOKUP($B1058,[1]ODBC!$B:$H,3,FALSE),"")</f>
        <v>0.02</v>
      </c>
      <c r="E1058" s="30" t="str">
        <f>IFERROR(VLOOKUP($B1058,[1]ODBC!$B:$H,4,FALSE),"")</f>
        <v>GM</v>
      </c>
      <c r="F1058" s="31">
        <f>IFERROR(VLOOKUP($B1058,[1]ODBC!$B:$H,5,FALSE),"")</f>
        <v>44.45</v>
      </c>
      <c r="G1058" s="32">
        <f>[1]ODBC!G1058</f>
        <v>0</v>
      </c>
      <c r="H1058" s="33">
        <f>SUM([1]ODBC!H1058)</f>
        <v>0</v>
      </c>
      <c r="I1058" s="41" t="str">
        <f>'Vinyl cutting'!$B$2</f>
        <v>J36938</v>
      </c>
      <c r="J1058" s="42">
        <f ca="1">(SUMIF('Freeform time and material'!$B$17:$B$30,B1058,'Freeform time and material'!$G$17:$G$30)) +
(SUMIF('Vinyl cutting'!$B$17:$B$30,B1058,'Vinyl cutting'!$G$17:$G$30)) +
(SUMIF('Vinyl cutting (2)'!$B$17:$B$30,B1058,'Vinyl cutting (2)'!$G$17:$G$30)) +
(SUMIF('Apply vinyl graphics'!$B$17:$B$30,B1058,'Apply vinyl graphics'!$G$17:$G$30)) +
(SUMIF('Apply vinyl graphics (2)'!$B$17:$B$30,B1058,'Apply vinyl graphics (2)'!$G$17:$G$30)) +
(SUMIF('Alum pan sign'!$B$17:$B$30,B1058,'Alum pan sign'!$G$17:$G$30)) +
(SUMIF('Alum pan sign (2)'!$B$17:$B$30,B1058,'Alum pan sign (2)'!$G$17:$G$30)) +
(SUMIF('Economy pan sign'!$B$17:$B$30,B1058,'Economy pan sign'!$G$17:$G$30)) +
(SUMIF('Post and panel sign'!$B$17:$B$30,B1058,'Post and panel sign'!$G$17:$G$30)) +
(SUMIF('Post and panel sign (2)'!$B$17:$B$30,B1058,'Post and panel sign (2)'!$G$17:$G$30)) +
(SUMIF('Flat panels only'!$B$17:$B$30,B1058,'Flat panels only'!$G$17:$G$30)) +
(SUMIF('Flat panels only (2)'!$B$17:$B$30,B1058,'Flat panels only (2)'!$G$17:$G$30)) +
(SUMIF('Routed panel shapes'!$B$18:$B$31,B1058,'Routed panel shapes'!$G$18:$G$31)) +
(SUMIF('Routed panel shapes (2)'!$B$18:$B$31,B1058,'Routed panel shapes (2)'!$G$18:$G$31)) +
(SUMIF('Routed face only'!$B$17:$B$30,B1058,'Routed face only'!$G$17:$G$30)) +
(SUMIF('Routed face only (2)'!$B$17:$B$30,B1058,'Routed face only (2)'!$G$17:$G$30)) +
(SUMIF('Routed alum faces letters'!$B$17:$B$30,B1058,'Routed alum faces letters'!$G$17:$G$30)) +
(SUMIF('Routed alum faces letters (2)'!$B$17:$B$30,B1058,'Routed alum faces letters (2)'!$G$17:$G$30)) +
(SUMIF('Routed push through acrylic'!$B$17:$B$30,B1058,'Routed push through acrylic'!$G$17:$G$30)) +
(SUMIF('Routed push through acrylic (2)'!$B$17:$B$30,B1058,'Routed push through acrylic (2)'!$G$17:$G$30)) +
(SUMIF('Sf routed cabinet'!$B$17:$B$30,B1058,'Sf routed cabinet'!$G$17:$G$30)) +
(SUMIF('Sf routed cabinet (2)'!$B$17:$B$30,B1058,'Sf routed cabinet (2)'!$G$17:$G$30)) +
(SUMIF('Df routed cabinet'!$B$17:$B$30,B1058,'Df routed cabinet'!$G$17:$G$30)) +
(SUMIF('Df routed cabinet (2)'!$B$17:$B$30,B1058,'Df routed cabinet (2)'!$G$17:$G$30)) +
(SUMIF('Sf acrylic cabinet'!$B$17:$B$30,B1058,'Sf acrylic cabinet'!$G$17:$G$30)) +
(SUMIF('Sf acrylic cabinet (2)'!$B$17:$B$30,B1058,'Sf acrylic cabinet (2)'!$G$17:$G$30)) +
(SUMIF('Economy Sf acrylic'!$B$17:$B$30,B1058,'Economy Sf acrylic'!$G$17:$G$30)) +
(SUMIF('Df acrylic cabinet'!$B$17:$B$30,B1058,'Df acrylic cabinet'!$G$17:$G$30)) +
(SUMIF('Df acrylic cabinet (2)'!$B$17:$B$30,B1058,'Df acrylic cabinet (2)'!$G$17:$G$30)) +
(SUMIF('Sf flex cabinet'!$B$17:$B$30,B1058,'Sf flex cabinet'!$G$17:$G$30)) +
(SUMIF('Sf flex cabinet (2)'!$B$17:$B$30,B1058,'Sf flex cabinet (2)'!$G$17:$G$30)) +
(SUMIF('Df flex cabinet'!$B$17:$B$36,B1058,'Df flex cabinet'!$G$17:$G$36)) +
(SUMIF('Df flex cabinet (2)'!$B$17:$B$36,B1058,'Df flex cabinet (2)'!$G$17:$G$36)) +
(SUMIF('Pole cover'!$B$17:$B$30,B1058,'Pole cover'!$G$17:$G$30)) +
(SUMIF('Pole cover (2)'!$B$17:$B$30,B1058,'Pole cover (2)'!$G$17:$G$30)) +
(SUMIF('Structural Steel Fab'!$B$17:$B$29,B1058,'Structural Steel Fab'!$G$17:$G$29)) +
(SUMIF(Reveal!$B$17:$B$30,B1058,Reveal!$G$17:$G$30)) +
(SUMIF('Reveal (2)'!$B$17:$B$30,B1058,'Reveal (2)'!$G$17:$G$30)) +
(SUMIF('Crown cove top'!$B$17:$B$30,B1058,'Crown cove top'!$G$17:$G$30)) +
(SUMIF('EMC assembly'!$B$17:$B$30,B1058,'EMC assembly'!$G$17:$G$30)) +
(SUMIF(Crating!$B$17:$B$29,B1058,Crating!$G$17:$G$29)) +
(SUMIF('LED wiring'!$B$17:$B$30,B1058,'LED wiring'!$G$17:$G$30)) +
(SUMIF('Changeable copy face'!$B$17:$B$30,B1058,'Changeable copy face'!$G$17:$G$30)) +
(SUMIF('Flex face assembly'!$B$17:$B$30,B1058,'Flex face assembly'!$G$17:$G$30)) +
(SUMIF('Routed face assembly'!$B$17:$B$30,B1058,'Routed face assembly'!$G$17:$G$30)) +
(SUMIF('Paint calculation'!$B$17:$B$30,B1058,'Paint calculation'!$G$17:$G$30)) +
(SUMIF('Trimcap letter face'!$B$17:$B$30,B1058,'Trimcap letter face'!$G$17:$G$30)) +
(SUMIF('Trimcap letter face (2)'!$B$17:$B$30,B1058,'Trimcap letter face (2)'!$G$17:$G$30)) +
(SUMIF('Channel letter fabrication'!$B$17:$B$30,B1058,'Channel letter fabrication'!$G$17:$G$30)) +
(SUMIF('Channel letter fabrication (2)'!$B$17:$B$30,B1058,'Channel letter fabrication (2)'!$G$17:$G$30))</f>
        <v>0</v>
      </c>
    </row>
    <row r="1059" spans="1:10">
      <c r="A1059" s="28" t="str">
        <f>[1]ODBC!$A1059</f>
        <v>GGP White Wash Primer</v>
      </c>
      <c r="B1059" s="29" t="str">
        <f>[1]ODBC!B1059</f>
        <v>71005</v>
      </c>
      <c r="C1059" s="30">
        <f>IFERROR(VLOOKUP($B1059,[1]ODBC!$B:$H,2,FALSE),"")</f>
        <v>2.9000000000000001E-2</v>
      </c>
      <c r="D1059" s="30">
        <f>IFERROR(VLOOKUP($B1059,[1]ODBC!$B:$H,3,FALSE),"")</f>
        <v>5.1999999999999998E-2</v>
      </c>
      <c r="E1059" s="30" t="str">
        <f>IFERROR(VLOOKUP($B1059,[1]ODBC!$B:$H,4,FALSE),"")</f>
        <v>GM</v>
      </c>
      <c r="F1059" s="31">
        <f>IFERROR(VLOOKUP($B1059,[1]ODBC!$B:$H,5,FALSE),"")</f>
        <v>44.45</v>
      </c>
      <c r="G1059" s="32">
        <f>[1]ODBC!G1059</f>
        <v>0</v>
      </c>
      <c r="H1059" s="33">
        <f>SUM([1]ODBC!H1059)</f>
        <v>46069</v>
      </c>
      <c r="I1059" s="41" t="str">
        <f>'Vinyl cutting'!$B$2</f>
        <v>J36938</v>
      </c>
      <c r="J1059" s="42">
        <f ca="1">(SUMIF('Freeform time and material'!$B$17:$B$30,B1059,'Freeform time and material'!$G$17:$G$30)) +
(SUMIF('Vinyl cutting'!$B$17:$B$30,B1059,'Vinyl cutting'!$G$17:$G$30)) +
(SUMIF('Vinyl cutting (2)'!$B$17:$B$30,B1059,'Vinyl cutting (2)'!$G$17:$G$30)) +
(SUMIF('Apply vinyl graphics'!$B$17:$B$30,B1059,'Apply vinyl graphics'!$G$17:$G$30)) +
(SUMIF('Apply vinyl graphics (2)'!$B$17:$B$30,B1059,'Apply vinyl graphics (2)'!$G$17:$G$30)) +
(SUMIF('Alum pan sign'!$B$17:$B$30,B1059,'Alum pan sign'!$G$17:$G$30)) +
(SUMIF('Alum pan sign (2)'!$B$17:$B$30,B1059,'Alum pan sign (2)'!$G$17:$G$30)) +
(SUMIF('Economy pan sign'!$B$17:$B$30,B1059,'Economy pan sign'!$G$17:$G$30)) +
(SUMIF('Post and panel sign'!$B$17:$B$30,B1059,'Post and panel sign'!$G$17:$G$30)) +
(SUMIF('Post and panel sign (2)'!$B$17:$B$30,B1059,'Post and panel sign (2)'!$G$17:$G$30)) +
(SUMIF('Flat panels only'!$B$17:$B$30,B1059,'Flat panels only'!$G$17:$G$30)) +
(SUMIF('Flat panels only (2)'!$B$17:$B$30,B1059,'Flat panels only (2)'!$G$17:$G$30)) +
(SUMIF('Routed panel shapes'!$B$18:$B$31,B1059,'Routed panel shapes'!$G$18:$G$31)) +
(SUMIF('Routed panel shapes (2)'!$B$18:$B$31,B1059,'Routed panel shapes (2)'!$G$18:$G$31)) +
(SUMIF('Routed face only'!$B$17:$B$30,B1059,'Routed face only'!$G$17:$G$30)) +
(SUMIF('Routed face only (2)'!$B$17:$B$30,B1059,'Routed face only (2)'!$G$17:$G$30)) +
(SUMIF('Routed alum faces letters'!$B$17:$B$30,B1059,'Routed alum faces letters'!$G$17:$G$30)) +
(SUMIF('Routed alum faces letters (2)'!$B$17:$B$30,B1059,'Routed alum faces letters (2)'!$G$17:$G$30)) +
(SUMIF('Routed push through acrylic'!$B$17:$B$30,B1059,'Routed push through acrylic'!$G$17:$G$30)) +
(SUMIF('Routed push through acrylic (2)'!$B$17:$B$30,B1059,'Routed push through acrylic (2)'!$G$17:$G$30)) +
(SUMIF('Sf routed cabinet'!$B$17:$B$30,B1059,'Sf routed cabinet'!$G$17:$G$30)) +
(SUMIF('Sf routed cabinet (2)'!$B$17:$B$30,B1059,'Sf routed cabinet (2)'!$G$17:$G$30)) +
(SUMIF('Df routed cabinet'!$B$17:$B$30,B1059,'Df routed cabinet'!$G$17:$G$30)) +
(SUMIF('Df routed cabinet (2)'!$B$17:$B$30,B1059,'Df routed cabinet (2)'!$G$17:$G$30)) +
(SUMIF('Sf acrylic cabinet'!$B$17:$B$30,B1059,'Sf acrylic cabinet'!$G$17:$G$30)) +
(SUMIF('Sf acrylic cabinet (2)'!$B$17:$B$30,B1059,'Sf acrylic cabinet (2)'!$G$17:$G$30)) +
(SUMIF('Economy Sf acrylic'!$B$17:$B$30,B1059,'Economy Sf acrylic'!$G$17:$G$30)) +
(SUMIF('Df acrylic cabinet'!$B$17:$B$30,B1059,'Df acrylic cabinet'!$G$17:$G$30)) +
(SUMIF('Df acrylic cabinet (2)'!$B$17:$B$30,B1059,'Df acrylic cabinet (2)'!$G$17:$G$30)) +
(SUMIF('Sf flex cabinet'!$B$17:$B$30,B1059,'Sf flex cabinet'!$G$17:$G$30)) +
(SUMIF('Sf flex cabinet (2)'!$B$17:$B$30,B1059,'Sf flex cabinet (2)'!$G$17:$G$30)) +
(SUMIF('Df flex cabinet'!$B$17:$B$36,B1059,'Df flex cabinet'!$G$17:$G$36)) +
(SUMIF('Df flex cabinet (2)'!$B$17:$B$36,B1059,'Df flex cabinet (2)'!$G$17:$G$36)) +
(SUMIF('Pole cover'!$B$17:$B$30,B1059,'Pole cover'!$G$17:$G$30)) +
(SUMIF('Pole cover (2)'!$B$17:$B$30,B1059,'Pole cover (2)'!$G$17:$G$30)) +
(SUMIF('Structural Steel Fab'!$B$17:$B$29,B1059,'Structural Steel Fab'!$G$17:$G$29)) +
(SUMIF(Reveal!$B$17:$B$30,B1059,Reveal!$G$17:$G$30)) +
(SUMIF('Reveal (2)'!$B$17:$B$30,B1059,'Reveal (2)'!$G$17:$G$30)) +
(SUMIF('Crown cove top'!$B$17:$B$30,B1059,'Crown cove top'!$G$17:$G$30)) +
(SUMIF('EMC assembly'!$B$17:$B$30,B1059,'EMC assembly'!$G$17:$G$30)) +
(SUMIF(Crating!$B$17:$B$29,B1059,Crating!$G$17:$G$29)) +
(SUMIF('LED wiring'!$B$17:$B$30,B1059,'LED wiring'!$G$17:$G$30)) +
(SUMIF('Changeable copy face'!$B$17:$B$30,B1059,'Changeable copy face'!$G$17:$G$30)) +
(SUMIF('Flex face assembly'!$B$17:$B$30,B1059,'Flex face assembly'!$G$17:$G$30)) +
(SUMIF('Routed face assembly'!$B$17:$B$30,B1059,'Routed face assembly'!$G$17:$G$30)) +
(SUMIF('Paint calculation'!$B$17:$B$30,B1059,'Paint calculation'!$G$17:$G$30)) +
(SUMIF('Trimcap letter face'!$B$17:$B$30,B1059,'Trimcap letter face'!$G$17:$G$30)) +
(SUMIF('Trimcap letter face (2)'!$B$17:$B$30,B1059,'Trimcap letter face (2)'!$G$17:$G$30)) +
(SUMIF('Channel letter fabrication'!$B$17:$B$30,B1059,'Channel letter fabrication'!$G$17:$G$30)) +
(SUMIF('Channel letter fabrication (2)'!$B$17:$B$30,B1059,'Channel letter fabrication (2)'!$G$17:$G$30))</f>
        <v>0</v>
      </c>
    </row>
    <row r="1060" spans="1:10">
      <c r="A1060" s="28" t="str">
        <f>[1]ODBC!$A1060</f>
        <v>GG Epoxy Sealer #480744</v>
      </c>
      <c r="B1060" s="29" t="str">
        <f>[1]ODBC!B1060</f>
        <v>71006</v>
      </c>
      <c r="C1060" s="30">
        <f>IFERROR(VLOOKUP($B1060,[1]ODBC!$B:$H,2,FALSE),"")</f>
        <v>1.644E-2</v>
      </c>
      <c r="D1060" s="30">
        <f>IFERROR(VLOOKUP($B1060,[1]ODBC!$B:$H,3,FALSE),"")</f>
        <v>0.03</v>
      </c>
      <c r="E1060" s="30" t="str">
        <f>IFERROR(VLOOKUP($B1060,[1]ODBC!$B:$H,4,FALSE),"")</f>
        <v>GM</v>
      </c>
      <c r="F1060" s="31">
        <f>IFERROR(VLOOKUP($B1060,[1]ODBC!$B:$H,5,FALSE),"")</f>
        <v>44.45</v>
      </c>
      <c r="G1060" s="32">
        <f>[1]ODBC!G1060</f>
        <v>0</v>
      </c>
      <c r="H1060" s="33">
        <f>SUM([1]ODBC!H1060)</f>
        <v>0</v>
      </c>
      <c r="I1060" s="41" t="str">
        <f>'Vinyl cutting'!$B$2</f>
        <v>J36938</v>
      </c>
      <c r="J1060" s="42">
        <f ca="1">(SUMIF('Freeform time and material'!$B$17:$B$30,B1060,'Freeform time and material'!$G$17:$G$30)) +
(SUMIF('Vinyl cutting'!$B$17:$B$30,B1060,'Vinyl cutting'!$G$17:$G$30)) +
(SUMIF('Vinyl cutting (2)'!$B$17:$B$30,B1060,'Vinyl cutting (2)'!$G$17:$G$30)) +
(SUMIF('Apply vinyl graphics'!$B$17:$B$30,B1060,'Apply vinyl graphics'!$G$17:$G$30)) +
(SUMIF('Apply vinyl graphics (2)'!$B$17:$B$30,B1060,'Apply vinyl graphics (2)'!$G$17:$G$30)) +
(SUMIF('Alum pan sign'!$B$17:$B$30,B1060,'Alum pan sign'!$G$17:$G$30)) +
(SUMIF('Alum pan sign (2)'!$B$17:$B$30,B1060,'Alum pan sign (2)'!$G$17:$G$30)) +
(SUMIF('Economy pan sign'!$B$17:$B$30,B1060,'Economy pan sign'!$G$17:$G$30)) +
(SUMIF('Post and panel sign'!$B$17:$B$30,B1060,'Post and panel sign'!$G$17:$G$30)) +
(SUMIF('Post and panel sign (2)'!$B$17:$B$30,B1060,'Post and panel sign (2)'!$G$17:$G$30)) +
(SUMIF('Flat panels only'!$B$17:$B$30,B1060,'Flat panels only'!$G$17:$G$30)) +
(SUMIF('Flat panels only (2)'!$B$17:$B$30,B1060,'Flat panels only (2)'!$G$17:$G$30)) +
(SUMIF('Routed panel shapes'!$B$18:$B$31,B1060,'Routed panel shapes'!$G$18:$G$31)) +
(SUMIF('Routed panel shapes (2)'!$B$18:$B$31,B1060,'Routed panel shapes (2)'!$G$18:$G$31)) +
(SUMIF('Routed face only'!$B$17:$B$30,B1060,'Routed face only'!$G$17:$G$30)) +
(SUMIF('Routed face only (2)'!$B$17:$B$30,B1060,'Routed face only (2)'!$G$17:$G$30)) +
(SUMIF('Routed alum faces letters'!$B$17:$B$30,B1060,'Routed alum faces letters'!$G$17:$G$30)) +
(SUMIF('Routed alum faces letters (2)'!$B$17:$B$30,B1060,'Routed alum faces letters (2)'!$G$17:$G$30)) +
(SUMIF('Routed push through acrylic'!$B$17:$B$30,B1060,'Routed push through acrylic'!$G$17:$G$30)) +
(SUMIF('Routed push through acrylic (2)'!$B$17:$B$30,B1060,'Routed push through acrylic (2)'!$G$17:$G$30)) +
(SUMIF('Sf routed cabinet'!$B$17:$B$30,B1060,'Sf routed cabinet'!$G$17:$G$30)) +
(SUMIF('Sf routed cabinet (2)'!$B$17:$B$30,B1060,'Sf routed cabinet (2)'!$G$17:$G$30)) +
(SUMIF('Df routed cabinet'!$B$17:$B$30,B1060,'Df routed cabinet'!$G$17:$G$30)) +
(SUMIF('Df routed cabinet (2)'!$B$17:$B$30,B1060,'Df routed cabinet (2)'!$G$17:$G$30)) +
(SUMIF('Sf acrylic cabinet'!$B$17:$B$30,B1060,'Sf acrylic cabinet'!$G$17:$G$30)) +
(SUMIF('Sf acrylic cabinet (2)'!$B$17:$B$30,B1060,'Sf acrylic cabinet (2)'!$G$17:$G$30)) +
(SUMIF('Economy Sf acrylic'!$B$17:$B$30,B1060,'Economy Sf acrylic'!$G$17:$G$30)) +
(SUMIF('Df acrylic cabinet'!$B$17:$B$30,B1060,'Df acrylic cabinet'!$G$17:$G$30)) +
(SUMIF('Df acrylic cabinet (2)'!$B$17:$B$30,B1060,'Df acrylic cabinet (2)'!$G$17:$G$30)) +
(SUMIF('Sf flex cabinet'!$B$17:$B$30,B1060,'Sf flex cabinet'!$G$17:$G$30)) +
(SUMIF('Sf flex cabinet (2)'!$B$17:$B$30,B1060,'Sf flex cabinet (2)'!$G$17:$G$30)) +
(SUMIF('Df flex cabinet'!$B$17:$B$36,B1060,'Df flex cabinet'!$G$17:$G$36)) +
(SUMIF('Df flex cabinet (2)'!$B$17:$B$36,B1060,'Df flex cabinet (2)'!$G$17:$G$36)) +
(SUMIF('Pole cover'!$B$17:$B$30,B1060,'Pole cover'!$G$17:$G$30)) +
(SUMIF('Pole cover (2)'!$B$17:$B$30,B1060,'Pole cover (2)'!$G$17:$G$30)) +
(SUMIF('Structural Steel Fab'!$B$17:$B$29,B1060,'Structural Steel Fab'!$G$17:$G$29)) +
(SUMIF(Reveal!$B$17:$B$30,B1060,Reveal!$G$17:$G$30)) +
(SUMIF('Reveal (2)'!$B$17:$B$30,B1060,'Reveal (2)'!$G$17:$G$30)) +
(SUMIF('Crown cove top'!$B$17:$B$30,B1060,'Crown cove top'!$G$17:$G$30)) +
(SUMIF('EMC assembly'!$B$17:$B$30,B1060,'EMC assembly'!$G$17:$G$30)) +
(SUMIF(Crating!$B$17:$B$29,B1060,Crating!$G$17:$G$29)) +
(SUMIF('LED wiring'!$B$17:$B$30,B1060,'LED wiring'!$G$17:$G$30)) +
(SUMIF('Changeable copy face'!$B$17:$B$30,B1060,'Changeable copy face'!$G$17:$G$30)) +
(SUMIF('Flex face assembly'!$B$17:$B$30,B1060,'Flex face assembly'!$G$17:$G$30)) +
(SUMIF('Routed face assembly'!$B$17:$B$30,B1060,'Routed face assembly'!$G$17:$G$30)) +
(SUMIF('Paint calculation'!$B$17:$B$30,B1060,'Paint calculation'!$G$17:$G$30)) +
(SUMIF('Trimcap letter face'!$B$17:$B$30,B1060,'Trimcap letter face'!$G$17:$G$30)) +
(SUMIF('Trimcap letter face (2)'!$B$17:$B$30,B1060,'Trimcap letter face (2)'!$G$17:$G$30)) +
(SUMIF('Channel letter fabrication'!$B$17:$B$30,B1060,'Channel letter fabrication'!$G$17:$G$30)) +
(SUMIF('Channel letter fabrication (2)'!$B$17:$B$30,B1060,'Channel letter fabrication (2)'!$G$17:$G$30))</f>
        <v>0</v>
      </c>
    </row>
    <row r="1061" spans="1:10">
      <c r="A1061" s="28" t="str">
        <f>[1]ODBC!$A1061</f>
        <v>GG E-Hardener #483100</v>
      </c>
      <c r="B1061" s="29" t="str">
        <f>[1]ODBC!B1061</f>
        <v>71007</v>
      </c>
      <c r="C1061" s="30">
        <f>IFERROR(VLOOKUP($B1061,[1]ODBC!$B:$H,2,FALSE),"")</f>
        <v>3.7999999999999999E-2</v>
      </c>
      <c r="D1061" s="30">
        <f>IFERROR(VLOOKUP($B1061,[1]ODBC!$B:$H,3,FALSE),"")</f>
        <v>6.8000000000000005E-2</v>
      </c>
      <c r="E1061" s="30" t="str">
        <f>IFERROR(VLOOKUP($B1061,[1]ODBC!$B:$H,4,FALSE),"")</f>
        <v>GM</v>
      </c>
      <c r="F1061" s="31">
        <f>IFERROR(VLOOKUP($B1061,[1]ODBC!$B:$H,5,FALSE),"")</f>
        <v>44.45</v>
      </c>
      <c r="G1061" s="32">
        <f>[1]ODBC!G1061</f>
        <v>0</v>
      </c>
      <c r="H1061" s="33">
        <f>SUM([1]ODBC!H1061)</f>
        <v>0</v>
      </c>
      <c r="I1061" s="41" t="str">
        <f>'Vinyl cutting'!$B$2</f>
        <v>J36938</v>
      </c>
      <c r="J1061" s="42">
        <f ca="1">(SUMIF('Freeform time and material'!$B$17:$B$30,B1061,'Freeform time and material'!$G$17:$G$30)) +
(SUMIF('Vinyl cutting'!$B$17:$B$30,B1061,'Vinyl cutting'!$G$17:$G$30)) +
(SUMIF('Vinyl cutting (2)'!$B$17:$B$30,B1061,'Vinyl cutting (2)'!$G$17:$G$30)) +
(SUMIF('Apply vinyl graphics'!$B$17:$B$30,B1061,'Apply vinyl graphics'!$G$17:$G$30)) +
(SUMIF('Apply vinyl graphics (2)'!$B$17:$B$30,B1061,'Apply vinyl graphics (2)'!$G$17:$G$30)) +
(SUMIF('Alum pan sign'!$B$17:$B$30,B1061,'Alum pan sign'!$G$17:$G$30)) +
(SUMIF('Alum pan sign (2)'!$B$17:$B$30,B1061,'Alum pan sign (2)'!$G$17:$G$30)) +
(SUMIF('Economy pan sign'!$B$17:$B$30,B1061,'Economy pan sign'!$G$17:$G$30)) +
(SUMIF('Post and panel sign'!$B$17:$B$30,B1061,'Post and panel sign'!$G$17:$G$30)) +
(SUMIF('Post and panel sign (2)'!$B$17:$B$30,B1061,'Post and panel sign (2)'!$G$17:$G$30)) +
(SUMIF('Flat panels only'!$B$17:$B$30,B1061,'Flat panels only'!$G$17:$G$30)) +
(SUMIF('Flat panels only (2)'!$B$17:$B$30,B1061,'Flat panels only (2)'!$G$17:$G$30)) +
(SUMIF('Routed panel shapes'!$B$18:$B$31,B1061,'Routed panel shapes'!$G$18:$G$31)) +
(SUMIF('Routed panel shapes (2)'!$B$18:$B$31,B1061,'Routed panel shapes (2)'!$G$18:$G$31)) +
(SUMIF('Routed face only'!$B$17:$B$30,B1061,'Routed face only'!$G$17:$G$30)) +
(SUMIF('Routed face only (2)'!$B$17:$B$30,B1061,'Routed face only (2)'!$G$17:$G$30)) +
(SUMIF('Routed alum faces letters'!$B$17:$B$30,B1061,'Routed alum faces letters'!$G$17:$G$30)) +
(SUMIF('Routed alum faces letters (2)'!$B$17:$B$30,B1061,'Routed alum faces letters (2)'!$G$17:$G$30)) +
(SUMIF('Routed push through acrylic'!$B$17:$B$30,B1061,'Routed push through acrylic'!$G$17:$G$30)) +
(SUMIF('Routed push through acrylic (2)'!$B$17:$B$30,B1061,'Routed push through acrylic (2)'!$G$17:$G$30)) +
(SUMIF('Sf routed cabinet'!$B$17:$B$30,B1061,'Sf routed cabinet'!$G$17:$G$30)) +
(SUMIF('Sf routed cabinet (2)'!$B$17:$B$30,B1061,'Sf routed cabinet (2)'!$G$17:$G$30)) +
(SUMIF('Df routed cabinet'!$B$17:$B$30,B1061,'Df routed cabinet'!$G$17:$G$30)) +
(SUMIF('Df routed cabinet (2)'!$B$17:$B$30,B1061,'Df routed cabinet (2)'!$G$17:$G$30)) +
(SUMIF('Sf acrylic cabinet'!$B$17:$B$30,B1061,'Sf acrylic cabinet'!$G$17:$G$30)) +
(SUMIF('Sf acrylic cabinet (2)'!$B$17:$B$30,B1061,'Sf acrylic cabinet (2)'!$G$17:$G$30)) +
(SUMIF('Economy Sf acrylic'!$B$17:$B$30,B1061,'Economy Sf acrylic'!$G$17:$G$30)) +
(SUMIF('Df acrylic cabinet'!$B$17:$B$30,B1061,'Df acrylic cabinet'!$G$17:$G$30)) +
(SUMIF('Df acrylic cabinet (2)'!$B$17:$B$30,B1061,'Df acrylic cabinet (2)'!$G$17:$G$30)) +
(SUMIF('Sf flex cabinet'!$B$17:$B$30,B1061,'Sf flex cabinet'!$G$17:$G$30)) +
(SUMIF('Sf flex cabinet (2)'!$B$17:$B$30,B1061,'Sf flex cabinet (2)'!$G$17:$G$30)) +
(SUMIF('Df flex cabinet'!$B$17:$B$36,B1061,'Df flex cabinet'!$G$17:$G$36)) +
(SUMIF('Df flex cabinet (2)'!$B$17:$B$36,B1061,'Df flex cabinet (2)'!$G$17:$G$36)) +
(SUMIF('Pole cover'!$B$17:$B$30,B1061,'Pole cover'!$G$17:$G$30)) +
(SUMIF('Pole cover (2)'!$B$17:$B$30,B1061,'Pole cover (2)'!$G$17:$G$30)) +
(SUMIF('Structural Steel Fab'!$B$17:$B$29,B1061,'Structural Steel Fab'!$G$17:$G$29)) +
(SUMIF(Reveal!$B$17:$B$30,B1061,Reveal!$G$17:$G$30)) +
(SUMIF('Reveal (2)'!$B$17:$B$30,B1061,'Reveal (2)'!$G$17:$G$30)) +
(SUMIF('Crown cove top'!$B$17:$B$30,B1061,'Crown cove top'!$G$17:$G$30)) +
(SUMIF('EMC assembly'!$B$17:$B$30,B1061,'EMC assembly'!$G$17:$G$30)) +
(SUMIF(Crating!$B$17:$B$29,B1061,Crating!$G$17:$G$29)) +
(SUMIF('LED wiring'!$B$17:$B$30,B1061,'LED wiring'!$G$17:$G$30)) +
(SUMIF('Changeable copy face'!$B$17:$B$30,B1061,'Changeable copy face'!$G$17:$G$30)) +
(SUMIF('Flex face assembly'!$B$17:$B$30,B1061,'Flex face assembly'!$G$17:$G$30)) +
(SUMIF('Routed face assembly'!$B$17:$B$30,B1061,'Routed face assembly'!$G$17:$G$30)) +
(SUMIF('Paint calculation'!$B$17:$B$30,B1061,'Paint calculation'!$G$17:$G$30)) +
(SUMIF('Trimcap letter face'!$B$17:$B$30,B1061,'Trimcap letter face'!$G$17:$G$30)) +
(SUMIF('Trimcap letter face (2)'!$B$17:$B$30,B1061,'Trimcap letter face (2)'!$G$17:$G$30)) +
(SUMIF('Channel letter fabrication'!$B$17:$B$30,B1061,'Channel letter fabrication'!$G$17:$G$30)) +
(SUMIF('Channel letter fabrication (2)'!$B$17:$B$30,B1061,'Channel letter fabrication (2)'!$G$17:$G$30))</f>
        <v>0</v>
      </c>
    </row>
    <row r="1062" spans="1:10">
      <c r="A1062" s="28" t="str">
        <f>[1]ODBC!$A1062</f>
        <v>GGP Polyurethane Hardener</v>
      </c>
      <c r="B1062" s="29" t="str">
        <f>[1]ODBC!B1062</f>
        <v>71010</v>
      </c>
      <c r="C1062" s="30">
        <f>IFERROR(VLOOKUP($B1062,[1]ODBC!$B:$H,2,FALSE),"")</f>
        <v>3.5999999999999997E-2</v>
      </c>
      <c r="D1062" s="30">
        <f>IFERROR(VLOOKUP($B1062,[1]ODBC!$B:$H,3,FALSE),"")</f>
        <v>6.5000000000000002E-2</v>
      </c>
      <c r="E1062" s="30" t="str">
        <f>IFERROR(VLOOKUP($B1062,[1]ODBC!$B:$H,4,FALSE),"")</f>
        <v>GM</v>
      </c>
      <c r="F1062" s="31">
        <f>IFERROR(VLOOKUP($B1062,[1]ODBC!$B:$H,5,FALSE),"")</f>
        <v>44.45</v>
      </c>
      <c r="G1062" s="32">
        <f>[1]ODBC!G1062</f>
        <v>0</v>
      </c>
      <c r="H1062" s="33">
        <f>SUM([1]ODBC!H1062)</f>
        <v>0</v>
      </c>
      <c r="I1062" s="41" t="str">
        <f>'Vinyl cutting'!$B$2</f>
        <v>J36938</v>
      </c>
      <c r="J1062" s="42">
        <f ca="1">(SUMIF('Freeform time and material'!$B$17:$B$30,B1062,'Freeform time and material'!$G$17:$G$30)) +
(SUMIF('Vinyl cutting'!$B$17:$B$30,B1062,'Vinyl cutting'!$G$17:$G$30)) +
(SUMIF('Vinyl cutting (2)'!$B$17:$B$30,B1062,'Vinyl cutting (2)'!$G$17:$G$30)) +
(SUMIF('Apply vinyl graphics'!$B$17:$B$30,B1062,'Apply vinyl graphics'!$G$17:$G$30)) +
(SUMIF('Apply vinyl graphics (2)'!$B$17:$B$30,B1062,'Apply vinyl graphics (2)'!$G$17:$G$30)) +
(SUMIF('Alum pan sign'!$B$17:$B$30,B1062,'Alum pan sign'!$G$17:$G$30)) +
(SUMIF('Alum pan sign (2)'!$B$17:$B$30,B1062,'Alum pan sign (2)'!$G$17:$G$30)) +
(SUMIF('Economy pan sign'!$B$17:$B$30,B1062,'Economy pan sign'!$G$17:$G$30)) +
(SUMIF('Post and panel sign'!$B$17:$B$30,B1062,'Post and panel sign'!$G$17:$G$30)) +
(SUMIF('Post and panel sign (2)'!$B$17:$B$30,B1062,'Post and panel sign (2)'!$G$17:$G$30)) +
(SUMIF('Flat panels only'!$B$17:$B$30,B1062,'Flat panels only'!$G$17:$G$30)) +
(SUMIF('Flat panels only (2)'!$B$17:$B$30,B1062,'Flat panels only (2)'!$G$17:$G$30)) +
(SUMIF('Routed panel shapes'!$B$18:$B$31,B1062,'Routed panel shapes'!$G$18:$G$31)) +
(SUMIF('Routed panel shapes (2)'!$B$18:$B$31,B1062,'Routed panel shapes (2)'!$G$18:$G$31)) +
(SUMIF('Routed face only'!$B$17:$B$30,B1062,'Routed face only'!$G$17:$G$30)) +
(SUMIF('Routed face only (2)'!$B$17:$B$30,B1062,'Routed face only (2)'!$G$17:$G$30)) +
(SUMIF('Routed alum faces letters'!$B$17:$B$30,B1062,'Routed alum faces letters'!$G$17:$G$30)) +
(SUMIF('Routed alum faces letters (2)'!$B$17:$B$30,B1062,'Routed alum faces letters (2)'!$G$17:$G$30)) +
(SUMIF('Routed push through acrylic'!$B$17:$B$30,B1062,'Routed push through acrylic'!$G$17:$G$30)) +
(SUMIF('Routed push through acrylic (2)'!$B$17:$B$30,B1062,'Routed push through acrylic (2)'!$G$17:$G$30)) +
(SUMIF('Sf routed cabinet'!$B$17:$B$30,B1062,'Sf routed cabinet'!$G$17:$G$30)) +
(SUMIF('Sf routed cabinet (2)'!$B$17:$B$30,B1062,'Sf routed cabinet (2)'!$G$17:$G$30)) +
(SUMIF('Df routed cabinet'!$B$17:$B$30,B1062,'Df routed cabinet'!$G$17:$G$30)) +
(SUMIF('Df routed cabinet (2)'!$B$17:$B$30,B1062,'Df routed cabinet (2)'!$G$17:$G$30)) +
(SUMIF('Sf acrylic cabinet'!$B$17:$B$30,B1062,'Sf acrylic cabinet'!$G$17:$G$30)) +
(SUMIF('Sf acrylic cabinet (2)'!$B$17:$B$30,B1062,'Sf acrylic cabinet (2)'!$G$17:$G$30)) +
(SUMIF('Economy Sf acrylic'!$B$17:$B$30,B1062,'Economy Sf acrylic'!$G$17:$G$30)) +
(SUMIF('Df acrylic cabinet'!$B$17:$B$30,B1062,'Df acrylic cabinet'!$G$17:$G$30)) +
(SUMIF('Df acrylic cabinet (2)'!$B$17:$B$30,B1062,'Df acrylic cabinet (2)'!$G$17:$G$30)) +
(SUMIF('Sf flex cabinet'!$B$17:$B$30,B1062,'Sf flex cabinet'!$G$17:$G$30)) +
(SUMIF('Sf flex cabinet (2)'!$B$17:$B$30,B1062,'Sf flex cabinet (2)'!$G$17:$G$30)) +
(SUMIF('Df flex cabinet'!$B$17:$B$36,B1062,'Df flex cabinet'!$G$17:$G$36)) +
(SUMIF('Df flex cabinet (2)'!$B$17:$B$36,B1062,'Df flex cabinet (2)'!$G$17:$G$36)) +
(SUMIF('Pole cover'!$B$17:$B$30,B1062,'Pole cover'!$G$17:$G$30)) +
(SUMIF('Pole cover (2)'!$B$17:$B$30,B1062,'Pole cover (2)'!$G$17:$G$30)) +
(SUMIF('Structural Steel Fab'!$B$17:$B$29,B1062,'Structural Steel Fab'!$G$17:$G$29)) +
(SUMIF(Reveal!$B$17:$B$30,B1062,Reveal!$G$17:$G$30)) +
(SUMIF('Reveal (2)'!$B$17:$B$30,B1062,'Reveal (2)'!$G$17:$G$30)) +
(SUMIF('Crown cove top'!$B$17:$B$30,B1062,'Crown cove top'!$G$17:$G$30)) +
(SUMIF('EMC assembly'!$B$17:$B$30,B1062,'EMC assembly'!$G$17:$G$30)) +
(SUMIF(Crating!$B$17:$B$29,B1062,Crating!$G$17:$G$29)) +
(SUMIF('LED wiring'!$B$17:$B$30,B1062,'LED wiring'!$G$17:$G$30)) +
(SUMIF('Changeable copy face'!$B$17:$B$30,B1062,'Changeable copy face'!$G$17:$G$30)) +
(SUMIF('Flex face assembly'!$B$17:$B$30,B1062,'Flex face assembly'!$G$17:$G$30)) +
(SUMIF('Routed face assembly'!$B$17:$B$30,B1062,'Routed face assembly'!$G$17:$G$30)) +
(SUMIF('Paint calculation'!$B$17:$B$30,B1062,'Paint calculation'!$G$17:$G$30)) +
(SUMIF('Trimcap letter face'!$B$17:$B$30,B1062,'Trimcap letter face'!$G$17:$G$30)) +
(SUMIF('Trimcap letter face (2)'!$B$17:$B$30,B1062,'Trimcap letter face (2)'!$G$17:$G$30)) +
(SUMIF('Channel letter fabrication'!$B$17:$B$30,B1062,'Channel letter fabrication'!$G$17:$G$30)) +
(SUMIF('Channel letter fabrication (2)'!$B$17:$B$30,B1062,'Channel letter fabrication (2)'!$G$17:$G$30))</f>
        <v>0</v>
      </c>
    </row>
    <row r="1063" spans="1:10">
      <c r="A1063" s="28" t="str">
        <f>[1]ODBC!$A1063</f>
        <v>GGP Standard Reducer</v>
      </c>
      <c r="B1063" s="29" t="str">
        <f>[1]ODBC!B1063</f>
        <v>71015</v>
      </c>
      <c r="C1063" s="30">
        <f>IFERROR(VLOOKUP($B1063,[1]ODBC!$B:$H,2,FALSE),"")</f>
        <v>1.4E-2</v>
      </c>
      <c r="D1063" s="30">
        <f>IFERROR(VLOOKUP($B1063,[1]ODBC!$B:$H,3,FALSE),"")</f>
        <v>2.5000000000000001E-2</v>
      </c>
      <c r="E1063" s="30" t="str">
        <f>IFERROR(VLOOKUP($B1063,[1]ODBC!$B:$H,4,FALSE),"")</f>
        <v>GM</v>
      </c>
      <c r="F1063" s="31">
        <f>IFERROR(VLOOKUP($B1063,[1]ODBC!$B:$H,5,FALSE),"")</f>
        <v>44.45</v>
      </c>
      <c r="G1063" s="32">
        <f>[1]ODBC!G1063</f>
        <v>0</v>
      </c>
      <c r="H1063" s="33">
        <f>SUM([1]ODBC!H1063)</f>
        <v>0</v>
      </c>
      <c r="I1063" s="41" t="str">
        <f>'Vinyl cutting'!$B$2</f>
        <v>J36938</v>
      </c>
      <c r="J1063" s="42">
        <f ca="1">(SUMIF('Freeform time and material'!$B$17:$B$30,B1063,'Freeform time and material'!$G$17:$G$30)) +
(SUMIF('Vinyl cutting'!$B$17:$B$30,B1063,'Vinyl cutting'!$G$17:$G$30)) +
(SUMIF('Vinyl cutting (2)'!$B$17:$B$30,B1063,'Vinyl cutting (2)'!$G$17:$G$30)) +
(SUMIF('Apply vinyl graphics'!$B$17:$B$30,B1063,'Apply vinyl graphics'!$G$17:$G$30)) +
(SUMIF('Apply vinyl graphics (2)'!$B$17:$B$30,B1063,'Apply vinyl graphics (2)'!$G$17:$G$30)) +
(SUMIF('Alum pan sign'!$B$17:$B$30,B1063,'Alum pan sign'!$G$17:$G$30)) +
(SUMIF('Alum pan sign (2)'!$B$17:$B$30,B1063,'Alum pan sign (2)'!$G$17:$G$30)) +
(SUMIF('Economy pan sign'!$B$17:$B$30,B1063,'Economy pan sign'!$G$17:$G$30)) +
(SUMIF('Post and panel sign'!$B$17:$B$30,B1063,'Post and panel sign'!$G$17:$G$30)) +
(SUMIF('Post and panel sign (2)'!$B$17:$B$30,B1063,'Post and panel sign (2)'!$G$17:$G$30)) +
(SUMIF('Flat panels only'!$B$17:$B$30,B1063,'Flat panels only'!$G$17:$G$30)) +
(SUMIF('Flat panels only (2)'!$B$17:$B$30,B1063,'Flat panels only (2)'!$G$17:$G$30)) +
(SUMIF('Routed panel shapes'!$B$18:$B$31,B1063,'Routed panel shapes'!$G$18:$G$31)) +
(SUMIF('Routed panel shapes (2)'!$B$18:$B$31,B1063,'Routed panel shapes (2)'!$G$18:$G$31)) +
(SUMIF('Routed face only'!$B$17:$B$30,B1063,'Routed face only'!$G$17:$G$30)) +
(SUMIF('Routed face only (2)'!$B$17:$B$30,B1063,'Routed face only (2)'!$G$17:$G$30)) +
(SUMIF('Routed alum faces letters'!$B$17:$B$30,B1063,'Routed alum faces letters'!$G$17:$G$30)) +
(SUMIF('Routed alum faces letters (2)'!$B$17:$B$30,B1063,'Routed alum faces letters (2)'!$G$17:$G$30)) +
(SUMIF('Routed push through acrylic'!$B$17:$B$30,B1063,'Routed push through acrylic'!$G$17:$G$30)) +
(SUMIF('Routed push through acrylic (2)'!$B$17:$B$30,B1063,'Routed push through acrylic (2)'!$G$17:$G$30)) +
(SUMIF('Sf routed cabinet'!$B$17:$B$30,B1063,'Sf routed cabinet'!$G$17:$G$30)) +
(SUMIF('Sf routed cabinet (2)'!$B$17:$B$30,B1063,'Sf routed cabinet (2)'!$G$17:$G$30)) +
(SUMIF('Df routed cabinet'!$B$17:$B$30,B1063,'Df routed cabinet'!$G$17:$G$30)) +
(SUMIF('Df routed cabinet (2)'!$B$17:$B$30,B1063,'Df routed cabinet (2)'!$G$17:$G$30)) +
(SUMIF('Sf acrylic cabinet'!$B$17:$B$30,B1063,'Sf acrylic cabinet'!$G$17:$G$30)) +
(SUMIF('Sf acrylic cabinet (2)'!$B$17:$B$30,B1063,'Sf acrylic cabinet (2)'!$G$17:$G$30)) +
(SUMIF('Economy Sf acrylic'!$B$17:$B$30,B1063,'Economy Sf acrylic'!$G$17:$G$30)) +
(SUMIF('Df acrylic cabinet'!$B$17:$B$30,B1063,'Df acrylic cabinet'!$G$17:$G$30)) +
(SUMIF('Df acrylic cabinet (2)'!$B$17:$B$30,B1063,'Df acrylic cabinet (2)'!$G$17:$G$30)) +
(SUMIF('Sf flex cabinet'!$B$17:$B$30,B1063,'Sf flex cabinet'!$G$17:$G$30)) +
(SUMIF('Sf flex cabinet (2)'!$B$17:$B$30,B1063,'Sf flex cabinet (2)'!$G$17:$G$30)) +
(SUMIF('Df flex cabinet'!$B$17:$B$36,B1063,'Df flex cabinet'!$G$17:$G$36)) +
(SUMIF('Df flex cabinet (2)'!$B$17:$B$36,B1063,'Df flex cabinet (2)'!$G$17:$G$36)) +
(SUMIF('Pole cover'!$B$17:$B$30,B1063,'Pole cover'!$G$17:$G$30)) +
(SUMIF('Pole cover (2)'!$B$17:$B$30,B1063,'Pole cover (2)'!$G$17:$G$30)) +
(SUMIF('Structural Steel Fab'!$B$17:$B$29,B1063,'Structural Steel Fab'!$G$17:$G$29)) +
(SUMIF(Reveal!$B$17:$B$30,B1063,Reveal!$G$17:$G$30)) +
(SUMIF('Reveal (2)'!$B$17:$B$30,B1063,'Reveal (2)'!$G$17:$G$30)) +
(SUMIF('Crown cove top'!$B$17:$B$30,B1063,'Crown cove top'!$G$17:$G$30)) +
(SUMIF('EMC assembly'!$B$17:$B$30,B1063,'EMC assembly'!$G$17:$G$30)) +
(SUMIF(Crating!$B$17:$B$29,B1063,Crating!$G$17:$G$29)) +
(SUMIF('LED wiring'!$B$17:$B$30,B1063,'LED wiring'!$G$17:$G$30)) +
(SUMIF('Changeable copy face'!$B$17:$B$30,B1063,'Changeable copy face'!$G$17:$G$30)) +
(SUMIF('Flex face assembly'!$B$17:$B$30,B1063,'Flex face assembly'!$G$17:$G$30)) +
(SUMIF('Routed face assembly'!$B$17:$B$30,B1063,'Routed face assembly'!$G$17:$G$30)) +
(SUMIF('Paint calculation'!$B$17:$B$30,B1063,'Paint calculation'!$G$17:$G$30)) +
(SUMIF('Trimcap letter face'!$B$17:$B$30,B1063,'Trimcap letter face'!$G$17:$G$30)) +
(SUMIF('Trimcap letter face (2)'!$B$17:$B$30,B1063,'Trimcap letter face (2)'!$G$17:$G$30)) +
(SUMIF('Channel letter fabrication'!$B$17:$B$30,B1063,'Channel letter fabrication'!$G$17:$G$30)) +
(SUMIF('Channel letter fabrication (2)'!$B$17:$B$30,B1063,'Channel letter fabrication (2)'!$G$17:$G$30))</f>
        <v>0</v>
      </c>
    </row>
    <row r="1064" spans="1:10">
      <c r="A1064" s="28" t="str">
        <f>[1]ODBC!$A1064</f>
        <v>GGP Plus Exempt Reducer</v>
      </c>
      <c r="B1064" s="29" t="str">
        <f>[1]ODBC!B1064</f>
        <v>71020</v>
      </c>
      <c r="C1064" s="30">
        <f>IFERROR(VLOOKUP($B1064,[1]ODBC!$B:$H,2,FALSE),"")</f>
        <v>0.77</v>
      </c>
      <c r="D1064" s="30">
        <f>IFERROR(VLOOKUP($B1064,[1]ODBC!$B:$H,3,FALSE),"")</f>
        <v>1.3859999999999999</v>
      </c>
      <c r="E1064" s="30" t="str">
        <f>IFERROR(VLOOKUP($B1064,[1]ODBC!$B:$H,4,FALSE),"")</f>
        <v>OZ</v>
      </c>
      <c r="F1064" s="31">
        <f>IFERROR(VLOOKUP($B1064,[1]ODBC!$B:$H,5,FALSE),"")</f>
        <v>44.45</v>
      </c>
      <c r="G1064" s="32">
        <f>[1]ODBC!G1064</f>
        <v>0</v>
      </c>
      <c r="H1064" s="33">
        <f>SUM([1]ODBC!H1064)</f>
        <v>0</v>
      </c>
      <c r="I1064" s="41" t="str">
        <f>'Vinyl cutting'!$B$2</f>
        <v>J36938</v>
      </c>
      <c r="J1064" s="42">
        <f ca="1">(SUMIF('Freeform time and material'!$B$17:$B$30,B1064,'Freeform time and material'!$G$17:$G$30)) +
(SUMIF('Vinyl cutting'!$B$17:$B$30,B1064,'Vinyl cutting'!$G$17:$G$30)) +
(SUMIF('Vinyl cutting (2)'!$B$17:$B$30,B1064,'Vinyl cutting (2)'!$G$17:$G$30)) +
(SUMIF('Apply vinyl graphics'!$B$17:$B$30,B1064,'Apply vinyl graphics'!$G$17:$G$30)) +
(SUMIF('Apply vinyl graphics (2)'!$B$17:$B$30,B1064,'Apply vinyl graphics (2)'!$G$17:$G$30)) +
(SUMIF('Alum pan sign'!$B$17:$B$30,B1064,'Alum pan sign'!$G$17:$G$30)) +
(SUMIF('Alum pan sign (2)'!$B$17:$B$30,B1064,'Alum pan sign (2)'!$G$17:$G$30)) +
(SUMIF('Economy pan sign'!$B$17:$B$30,B1064,'Economy pan sign'!$G$17:$G$30)) +
(SUMIF('Post and panel sign'!$B$17:$B$30,B1064,'Post and panel sign'!$G$17:$G$30)) +
(SUMIF('Post and panel sign (2)'!$B$17:$B$30,B1064,'Post and panel sign (2)'!$G$17:$G$30)) +
(SUMIF('Flat panels only'!$B$17:$B$30,B1064,'Flat panels only'!$G$17:$G$30)) +
(SUMIF('Flat panels only (2)'!$B$17:$B$30,B1064,'Flat panels only (2)'!$G$17:$G$30)) +
(SUMIF('Routed panel shapes'!$B$18:$B$31,B1064,'Routed panel shapes'!$G$18:$G$31)) +
(SUMIF('Routed panel shapes (2)'!$B$18:$B$31,B1064,'Routed panel shapes (2)'!$G$18:$G$31)) +
(SUMIF('Routed face only'!$B$17:$B$30,B1064,'Routed face only'!$G$17:$G$30)) +
(SUMIF('Routed face only (2)'!$B$17:$B$30,B1064,'Routed face only (2)'!$G$17:$G$30)) +
(SUMIF('Routed alum faces letters'!$B$17:$B$30,B1064,'Routed alum faces letters'!$G$17:$G$30)) +
(SUMIF('Routed alum faces letters (2)'!$B$17:$B$30,B1064,'Routed alum faces letters (2)'!$G$17:$G$30)) +
(SUMIF('Routed push through acrylic'!$B$17:$B$30,B1064,'Routed push through acrylic'!$G$17:$G$30)) +
(SUMIF('Routed push through acrylic (2)'!$B$17:$B$30,B1064,'Routed push through acrylic (2)'!$G$17:$G$30)) +
(SUMIF('Sf routed cabinet'!$B$17:$B$30,B1064,'Sf routed cabinet'!$G$17:$G$30)) +
(SUMIF('Sf routed cabinet (2)'!$B$17:$B$30,B1064,'Sf routed cabinet (2)'!$G$17:$G$30)) +
(SUMIF('Df routed cabinet'!$B$17:$B$30,B1064,'Df routed cabinet'!$G$17:$G$30)) +
(SUMIF('Df routed cabinet (2)'!$B$17:$B$30,B1064,'Df routed cabinet (2)'!$G$17:$G$30)) +
(SUMIF('Sf acrylic cabinet'!$B$17:$B$30,B1064,'Sf acrylic cabinet'!$G$17:$G$30)) +
(SUMIF('Sf acrylic cabinet (2)'!$B$17:$B$30,B1064,'Sf acrylic cabinet (2)'!$G$17:$G$30)) +
(SUMIF('Economy Sf acrylic'!$B$17:$B$30,B1064,'Economy Sf acrylic'!$G$17:$G$30)) +
(SUMIF('Df acrylic cabinet'!$B$17:$B$30,B1064,'Df acrylic cabinet'!$G$17:$G$30)) +
(SUMIF('Df acrylic cabinet (2)'!$B$17:$B$30,B1064,'Df acrylic cabinet (2)'!$G$17:$G$30)) +
(SUMIF('Sf flex cabinet'!$B$17:$B$30,B1064,'Sf flex cabinet'!$G$17:$G$30)) +
(SUMIF('Sf flex cabinet (2)'!$B$17:$B$30,B1064,'Sf flex cabinet (2)'!$G$17:$G$30)) +
(SUMIF('Df flex cabinet'!$B$17:$B$36,B1064,'Df flex cabinet'!$G$17:$G$36)) +
(SUMIF('Df flex cabinet (2)'!$B$17:$B$36,B1064,'Df flex cabinet (2)'!$G$17:$G$36)) +
(SUMIF('Pole cover'!$B$17:$B$30,B1064,'Pole cover'!$G$17:$G$30)) +
(SUMIF('Pole cover (2)'!$B$17:$B$30,B1064,'Pole cover (2)'!$G$17:$G$30)) +
(SUMIF('Structural Steel Fab'!$B$17:$B$29,B1064,'Structural Steel Fab'!$G$17:$G$29)) +
(SUMIF(Reveal!$B$17:$B$30,B1064,Reveal!$G$17:$G$30)) +
(SUMIF('Reveal (2)'!$B$17:$B$30,B1064,'Reveal (2)'!$G$17:$G$30)) +
(SUMIF('Crown cove top'!$B$17:$B$30,B1064,'Crown cove top'!$G$17:$G$30)) +
(SUMIF('EMC assembly'!$B$17:$B$30,B1064,'EMC assembly'!$G$17:$G$30)) +
(SUMIF(Crating!$B$17:$B$29,B1064,Crating!$G$17:$G$29)) +
(SUMIF('LED wiring'!$B$17:$B$30,B1064,'LED wiring'!$G$17:$G$30)) +
(SUMIF('Changeable copy face'!$B$17:$B$30,B1064,'Changeable copy face'!$G$17:$G$30)) +
(SUMIF('Flex face assembly'!$B$17:$B$30,B1064,'Flex face assembly'!$G$17:$G$30)) +
(SUMIF('Routed face assembly'!$B$17:$B$30,B1064,'Routed face assembly'!$G$17:$G$30)) +
(SUMIF('Paint calculation'!$B$17:$B$30,B1064,'Paint calculation'!$G$17:$G$30)) +
(SUMIF('Trimcap letter face'!$B$17:$B$30,B1064,'Trimcap letter face'!$G$17:$G$30)) +
(SUMIF('Trimcap letter face (2)'!$B$17:$B$30,B1064,'Trimcap letter face (2)'!$G$17:$G$30)) +
(SUMIF('Channel letter fabrication'!$B$17:$B$30,B1064,'Channel letter fabrication'!$G$17:$G$30)) +
(SUMIF('Channel letter fabrication (2)'!$B$17:$B$30,B1064,'Channel letter fabrication (2)'!$G$17:$G$30))</f>
        <v>0</v>
      </c>
    </row>
    <row r="1065" spans="1:10">
      <c r="A1065" s="28" t="str">
        <f>[1]ODBC!$A1065</f>
        <v>GGP VPS-1 Base Cl.</v>
      </c>
      <c r="B1065" s="29" t="str">
        <f>[1]ODBC!B1065</f>
        <v>71025</v>
      </c>
      <c r="C1065" s="30">
        <f>IFERROR(VLOOKUP($B1065,[1]ODBC!$B:$H,2,FALSE),"")</f>
        <v>2.3E-2</v>
      </c>
      <c r="D1065" s="30">
        <f>IFERROR(VLOOKUP($B1065,[1]ODBC!$B:$H,3,FALSE),"")</f>
        <v>4.1000000000000002E-2</v>
      </c>
      <c r="E1065" s="30" t="str">
        <f>IFERROR(VLOOKUP($B1065,[1]ODBC!$B:$H,4,FALSE),"")</f>
        <v>GM</v>
      </c>
      <c r="F1065" s="31">
        <f>IFERROR(VLOOKUP($B1065,[1]ODBC!$B:$H,5,FALSE),"")</f>
        <v>44.45</v>
      </c>
      <c r="G1065" s="32">
        <f>[1]ODBC!G1065</f>
        <v>0</v>
      </c>
      <c r="H1065" s="33">
        <f>SUM([1]ODBC!H1065)</f>
        <v>45350</v>
      </c>
      <c r="I1065" s="41" t="str">
        <f>'Vinyl cutting'!$B$2</f>
        <v>J36938</v>
      </c>
      <c r="J1065" s="42">
        <f ca="1">(SUMIF('Freeform time and material'!$B$17:$B$30,B1065,'Freeform time and material'!$G$17:$G$30)) +
(SUMIF('Vinyl cutting'!$B$17:$B$30,B1065,'Vinyl cutting'!$G$17:$G$30)) +
(SUMIF('Vinyl cutting (2)'!$B$17:$B$30,B1065,'Vinyl cutting (2)'!$G$17:$G$30)) +
(SUMIF('Apply vinyl graphics'!$B$17:$B$30,B1065,'Apply vinyl graphics'!$G$17:$G$30)) +
(SUMIF('Apply vinyl graphics (2)'!$B$17:$B$30,B1065,'Apply vinyl graphics (2)'!$G$17:$G$30)) +
(SUMIF('Alum pan sign'!$B$17:$B$30,B1065,'Alum pan sign'!$G$17:$G$30)) +
(SUMIF('Alum pan sign (2)'!$B$17:$B$30,B1065,'Alum pan sign (2)'!$G$17:$G$30)) +
(SUMIF('Economy pan sign'!$B$17:$B$30,B1065,'Economy pan sign'!$G$17:$G$30)) +
(SUMIF('Post and panel sign'!$B$17:$B$30,B1065,'Post and panel sign'!$G$17:$G$30)) +
(SUMIF('Post and panel sign (2)'!$B$17:$B$30,B1065,'Post and panel sign (2)'!$G$17:$G$30)) +
(SUMIF('Flat panels only'!$B$17:$B$30,B1065,'Flat panels only'!$G$17:$G$30)) +
(SUMIF('Flat panels only (2)'!$B$17:$B$30,B1065,'Flat panels only (2)'!$G$17:$G$30)) +
(SUMIF('Routed panel shapes'!$B$18:$B$31,B1065,'Routed panel shapes'!$G$18:$G$31)) +
(SUMIF('Routed panel shapes (2)'!$B$18:$B$31,B1065,'Routed panel shapes (2)'!$G$18:$G$31)) +
(SUMIF('Routed face only'!$B$17:$B$30,B1065,'Routed face only'!$G$17:$G$30)) +
(SUMIF('Routed face only (2)'!$B$17:$B$30,B1065,'Routed face only (2)'!$G$17:$G$30)) +
(SUMIF('Routed alum faces letters'!$B$17:$B$30,B1065,'Routed alum faces letters'!$G$17:$G$30)) +
(SUMIF('Routed alum faces letters (2)'!$B$17:$B$30,B1065,'Routed alum faces letters (2)'!$G$17:$G$30)) +
(SUMIF('Routed push through acrylic'!$B$17:$B$30,B1065,'Routed push through acrylic'!$G$17:$G$30)) +
(SUMIF('Routed push through acrylic (2)'!$B$17:$B$30,B1065,'Routed push through acrylic (2)'!$G$17:$G$30)) +
(SUMIF('Sf routed cabinet'!$B$17:$B$30,B1065,'Sf routed cabinet'!$G$17:$G$30)) +
(SUMIF('Sf routed cabinet (2)'!$B$17:$B$30,B1065,'Sf routed cabinet (2)'!$G$17:$G$30)) +
(SUMIF('Df routed cabinet'!$B$17:$B$30,B1065,'Df routed cabinet'!$G$17:$G$30)) +
(SUMIF('Df routed cabinet (2)'!$B$17:$B$30,B1065,'Df routed cabinet (2)'!$G$17:$G$30)) +
(SUMIF('Sf acrylic cabinet'!$B$17:$B$30,B1065,'Sf acrylic cabinet'!$G$17:$G$30)) +
(SUMIF('Sf acrylic cabinet (2)'!$B$17:$B$30,B1065,'Sf acrylic cabinet (2)'!$G$17:$G$30)) +
(SUMIF('Economy Sf acrylic'!$B$17:$B$30,B1065,'Economy Sf acrylic'!$G$17:$G$30)) +
(SUMIF('Df acrylic cabinet'!$B$17:$B$30,B1065,'Df acrylic cabinet'!$G$17:$G$30)) +
(SUMIF('Df acrylic cabinet (2)'!$B$17:$B$30,B1065,'Df acrylic cabinet (2)'!$G$17:$G$30)) +
(SUMIF('Sf flex cabinet'!$B$17:$B$30,B1065,'Sf flex cabinet'!$G$17:$G$30)) +
(SUMIF('Sf flex cabinet (2)'!$B$17:$B$30,B1065,'Sf flex cabinet (2)'!$G$17:$G$30)) +
(SUMIF('Df flex cabinet'!$B$17:$B$36,B1065,'Df flex cabinet'!$G$17:$G$36)) +
(SUMIF('Df flex cabinet (2)'!$B$17:$B$36,B1065,'Df flex cabinet (2)'!$G$17:$G$36)) +
(SUMIF('Pole cover'!$B$17:$B$30,B1065,'Pole cover'!$G$17:$G$30)) +
(SUMIF('Pole cover (2)'!$B$17:$B$30,B1065,'Pole cover (2)'!$G$17:$G$30)) +
(SUMIF('Structural Steel Fab'!$B$17:$B$29,B1065,'Structural Steel Fab'!$G$17:$G$29)) +
(SUMIF(Reveal!$B$17:$B$30,B1065,Reveal!$G$17:$G$30)) +
(SUMIF('Reveal (2)'!$B$17:$B$30,B1065,'Reveal (2)'!$G$17:$G$30)) +
(SUMIF('Crown cove top'!$B$17:$B$30,B1065,'Crown cove top'!$G$17:$G$30)) +
(SUMIF('EMC assembly'!$B$17:$B$30,B1065,'EMC assembly'!$G$17:$G$30)) +
(SUMIF(Crating!$B$17:$B$29,B1065,Crating!$G$17:$G$29)) +
(SUMIF('LED wiring'!$B$17:$B$30,B1065,'LED wiring'!$G$17:$G$30)) +
(SUMIF('Changeable copy face'!$B$17:$B$30,B1065,'Changeable copy face'!$G$17:$G$30)) +
(SUMIF('Flex face assembly'!$B$17:$B$30,B1065,'Flex face assembly'!$G$17:$G$30)) +
(SUMIF('Routed face assembly'!$B$17:$B$30,B1065,'Routed face assembly'!$G$17:$G$30)) +
(SUMIF('Paint calculation'!$B$17:$B$30,B1065,'Paint calculation'!$G$17:$G$30)) +
(SUMIF('Trimcap letter face'!$B$17:$B$30,B1065,'Trimcap letter face'!$G$17:$G$30)) +
(SUMIF('Trimcap letter face (2)'!$B$17:$B$30,B1065,'Trimcap letter face (2)'!$G$17:$G$30)) +
(SUMIF('Channel letter fabrication'!$B$17:$B$30,B1065,'Channel letter fabrication'!$G$17:$G$30)) +
(SUMIF('Channel letter fabrication (2)'!$B$17:$B$30,B1065,'Channel letter fabrication (2)'!$G$17:$G$30))</f>
        <v>0</v>
      </c>
    </row>
    <row r="1066" spans="1:10">
      <c r="A1066" s="28" t="str">
        <f>[1]ODBC!$A1066</f>
        <v>GGP 1K Touch Up Additive</v>
      </c>
      <c r="B1066" s="29" t="str">
        <f>[1]ODBC!B1066</f>
        <v>71027</v>
      </c>
      <c r="C1066" s="30">
        <f>IFERROR(VLOOKUP($B1066,[1]ODBC!$B:$H,2,FALSE),"")</f>
        <v>5.7349999999999998E-2</v>
      </c>
      <c r="D1066" s="30">
        <f>IFERROR(VLOOKUP($B1066,[1]ODBC!$B:$H,3,FALSE),"")</f>
        <v>0.10299999999999999</v>
      </c>
      <c r="E1066" s="30" t="str">
        <f>IFERROR(VLOOKUP($B1066,[1]ODBC!$B:$H,4,FALSE),"")</f>
        <v>GM</v>
      </c>
      <c r="F1066" s="31">
        <f>IFERROR(VLOOKUP($B1066,[1]ODBC!$B:$H,5,FALSE),"")</f>
        <v>44.45</v>
      </c>
      <c r="G1066" s="32">
        <f>[1]ODBC!G1066</f>
        <v>0</v>
      </c>
      <c r="H1066" s="33">
        <f>SUM([1]ODBC!H1066)</f>
        <v>0</v>
      </c>
      <c r="I1066" s="41" t="str">
        <f>'Vinyl cutting'!$B$2</f>
        <v>J36938</v>
      </c>
      <c r="J1066" s="42">
        <f ca="1">(SUMIF('Freeform time and material'!$B$17:$B$30,B1066,'Freeform time and material'!$G$17:$G$30)) +
(SUMIF('Vinyl cutting'!$B$17:$B$30,B1066,'Vinyl cutting'!$G$17:$G$30)) +
(SUMIF('Vinyl cutting (2)'!$B$17:$B$30,B1066,'Vinyl cutting (2)'!$G$17:$G$30)) +
(SUMIF('Apply vinyl graphics'!$B$17:$B$30,B1066,'Apply vinyl graphics'!$G$17:$G$30)) +
(SUMIF('Apply vinyl graphics (2)'!$B$17:$B$30,B1066,'Apply vinyl graphics (2)'!$G$17:$G$30)) +
(SUMIF('Alum pan sign'!$B$17:$B$30,B1066,'Alum pan sign'!$G$17:$G$30)) +
(SUMIF('Alum pan sign (2)'!$B$17:$B$30,B1066,'Alum pan sign (2)'!$G$17:$G$30)) +
(SUMIF('Economy pan sign'!$B$17:$B$30,B1066,'Economy pan sign'!$G$17:$G$30)) +
(SUMIF('Post and panel sign'!$B$17:$B$30,B1066,'Post and panel sign'!$G$17:$G$30)) +
(SUMIF('Post and panel sign (2)'!$B$17:$B$30,B1066,'Post and panel sign (2)'!$G$17:$G$30)) +
(SUMIF('Flat panels only'!$B$17:$B$30,B1066,'Flat panels only'!$G$17:$G$30)) +
(SUMIF('Flat panels only (2)'!$B$17:$B$30,B1066,'Flat panels only (2)'!$G$17:$G$30)) +
(SUMIF('Routed panel shapes'!$B$18:$B$31,B1066,'Routed panel shapes'!$G$18:$G$31)) +
(SUMIF('Routed panel shapes (2)'!$B$18:$B$31,B1066,'Routed panel shapes (2)'!$G$18:$G$31)) +
(SUMIF('Routed face only'!$B$17:$B$30,B1066,'Routed face only'!$G$17:$G$30)) +
(SUMIF('Routed face only (2)'!$B$17:$B$30,B1066,'Routed face only (2)'!$G$17:$G$30)) +
(SUMIF('Routed alum faces letters'!$B$17:$B$30,B1066,'Routed alum faces letters'!$G$17:$G$30)) +
(SUMIF('Routed alum faces letters (2)'!$B$17:$B$30,B1066,'Routed alum faces letters (2)'!$G$17:$G$30)) +
(SUMIF('Routed push through acrylic'!$B$17:$B$30,B1066,'Routed push through acrylic'!$G$17:$G$30)) +
(SUMIF('Routed push through acrylic (2)'!$B$17:$B$30,B1066,'Routed push through acrylic (2)'!$G$17:$G$30)) +
(SUMIF('Sf routed cabinet'!$B$17:$B$30,B1066,'Sf routed cabinet'!$G$17:$G$30)) +
(SUMIF('Sf routed cabinet (2)'!$B$17:$B$30,B1066,'Sf routed cabinet (2)'!$G$17:$G$30)) +
(SUMIF('Df routed cabinet'!$B$17:$B$30,B1066,'Df routed cabinet'!$G$17:$G$30)) +
(SUMIF('Df routed cabinet (2)'!$B$17:$B$30,B1066,'Df routed cabinet (2)'!$G$17:$G$30)) +
(SUMIF('Sf acrylic cabinet'!$B$17:$B$30,B1066,'Sf acrylic cabinet'!$G$17:$G$30)) +
(SUMIF('Sf acrylic cabinet (2)'!$B$17:$B$30,B1066,'Sf acrylic cabinet (2)'!$G$17:$G$30)) +
(SUMIF('Economy Sf acrylic'!$B$17:$B$30,B1066,'Economy Sf acrylic'!$G$17:$G$30)) +
(SUMIF('Df acrylic cabinet'!$B$17:$B$30,B1066,'Df acrylic cabinet'!$G$17:$G$30)) +
(SUMIF('Df acrylic cabinet (2)'!$B$17:$B$30,B1066,'Df acrylic cabinet (2)'!$G$17:$G$30)) +
(SUMIF('Sf flex cabinet'!$B$17:$B$30,B1066,'Sf flex cabinet'!$G$17:$G$30)) +
(SUMIF('Sf flex cabinet (2)'!$B$17:$B$30,B1066,'Sf flex cabinet (2)'!$G$17:$G$30)) +
(SUMIF('Df flex cabinet'!$B$17:$B$36,B1066,'Df flex cabinet'!$G$17:$G$36)) +
(SUMIF('Df flex cabinet (2)'!$B$17:$B$36,B1066,'Df flex cabinet (2)'!$G$17:$G$36)) +
(SUMIF('Pole cover'!$B$17:$B$30,B1066,'Pole cover'!$G$17:$G$30)) +
(SUMIF('Pole cover (2)'!$B$17:$B$30,B1066,'Pole cover (2)'!$G$17:$G$30)) +
(SUMIF('Structural Steel Fab'!$B$17:$B$29,B1066,'Structural Steel Fab'!$G$17:$G$29)) +
(SUMIF(Reveal!$B$17:$B$30,B1066,Reveal!$G$17:$G$30)) +
(SUMIF('Reveal (2)'!$B$17:$B$30,B1066,'Reveal (2)'!$G$17:$G$30)) +
(SUMIF('Crown cove top'!$B$17:$B$30,B1066,'Crown cove top'!$G$17:$G$30)) +
(SUMIF('EMC assembly'!$B$17:$B$30,B1066,'EMC assembly'!$G$17:$G$30)) +
(SUMIF(Crating!$B$17:$B$29,B1066,Crating!$G$17:$G$29)) +
(SUMIF('LED wiring'!$B$17:$B$30,B1066,'LED wiring'!$G$17:$G$30)) +
(SUMIF('Changeable copy face'!$B$17:$B$30,B1066,'Changeable copy face'!$G$17:$G$30)) +
(SUMIF('Flex face assembly'!$B$17:$B$30,B1066,'Flex face assembly'!$G$17:$G$30)) +
(SUMIF('Routed face assembly'!$B$17:$B$30,B1066,'Routed face assembly'!$G$17:$G$30)) +
(SUMIF('Paint calculation'!$B$17:$B$30,B1066,'Paint calculation'!$G$17:$G$30)) +
(SUMIF('Trimcap letter face'!$B$17:$B$30,B1066,'Trimcap letter face'!$G$17:$G$30)) +
(SUMIF('Trimcap letter face (2)'!$B$17:$B$30,B1066,'Trimcap letter face (2)'!$G$17:$G$30)) +
(SUMIF('Channel letter fabrication'!$B$17:$B$30,B1066,'Channel letter fabrication'!$G$17:$G$30)) +
(SUMIF('Channel letter fabrication (2)'!$B$17:$B$30,B1066,'Channel letter fabrication (2)'!$G$17:$G$30))</f>
        <v>0</v>
      </c>
    </row>
    <row r="1067" spans="1:10">
      <c r="A1067" s="28" t="str">
        <f>[1]ODBC!$A1067</f>
        <v>GGP B02 Matte Reducer</v>
      </c>
      <c r="B1067" s="29" t="str">
        <f>[1]ODBC!B1067</f>
        <v>71030</v>
      </c>
      <c r="C1067" s="30">
        <f>IFERROR(VLOOKUP($B1067,[1]ODBC!$B:$H,2,FALSE),"")</f>
        <v>2.8000000000000001E-2</v>
      </c>
      <c r="D1067" s="30">
        <f>IFERROR(VLOOKUP($B1067,[1]ODBC!$B:$H,3,FALSE),"")</f>
        <v>0.05</v>
      </c>
      <c r="E1067" s="30" t="str">
        <f>IFERROR(VLOOKUP($B1067,[1]ODBC!$B:$H,4,FALSE),"")</f>
        <v>GM</v>
      </c>
      <c r="F1067" s="31">
        <f>IFERROR(VLOOKUP($B1067,[1]ODBC!$B:$H,5,FALSE),"")</f>
        <v>44.45</v>
      </c>
      <c r="G1067" s="32">
        <f>[1]ODBC!G1067</f>
        <v>0</v>
      </c>
      <c r="H1067" s="33">
        <f>SUM([1]ODBC!H1067)</f>
        <v>0</v>
      </c>
      <c r="I1067" s="41" t="str">
        <f>'Vinyl cutting'!$B$2</f>
        <v>J36938</v>
      </c>
      <c r="J1067" s="42">
        <f ca="1">(SUMIF('Freeform time and material'!$B$17:$B$30,B1067,'Freeform time and material'!$G$17:$G$30)) +
(SUMIF('Vinyl cutting'!$B$17:$B$30,B1067,'Vinyl cutting'!$G$17:$G$30)) +
(SUMIF('Vinyl cutting (2)'!$B$17:$B$30,B1067,'Vinyl cutting (2)'!$G$17:$G$30)) +
(SUMIF('Apply vinyl graphics'!$B$17:$B$30,B1067,'Apply vinyl graphics'!$G$17:$G$30)) +
(SUMIF('Apply vinyl graphics (2)'!$B$17:$B$30,B1067,'Apply vinyl graphics (2)'!$G$17:$G$30)) +
(SUMIF('Alum pan sign'!$B$17:$B$30,B1067,'Alum pan sign'!$G$17:$G$30)) +
(SUMIF('Alum pan sign (2)'!$B$17:$B$30,B1067,'Alum pan sign (2)'!$G$17:$G$30)) +
(SUMIF('Economy pan sign'!$B$17:$B$30,B1067,'Economy pan sign'!$G$17:$G$30)) +
(SUMIF('Post and panel sign'!$B$17:$B$30,B1067,'Post and panel sign'!$G$17:$G$30)) +
(SUMIF('Post and panel sign (2)'!$B$17:$B$30,B1067,'Post and panel sign (2)'!$G$17:$G$30)) +
(SUMIF('Flat panels only'!$B$17:$B$30,B1067,'Flat panels only'!$G$17:$G$30)) +
(SUMIF('Flat panels only (2)'!$B$17:$B$30,B1067,'Flat panels only (2)'!$G$17:$G$30)) +
(SUMIF('Routed panel shapes'!$B$18:$B$31,B1067,'Routed panel shapes'!$G$18:$G$31)) +
(SUMIF('Routed panel shapes (2)'!$B$18:$B$31,B1067,'Routed panel shapes (2)'!$G$18:$G$31)) +
(SUMIF('Routed face only'!$B$17:$B$30,B1067,'Routed face only'!$G$17:$G$30)) +
(SUMIF('Routed face only (2)'!$B$17:$B$30,B1067,'Routed face only (2)'!$G$17:$G$30)) +
(SUMIF('Routed alum faces letters'!$B$17:$B$30,B1067,'Routed alum faces letters'!$G$17:$G$30)) +
(SUMIF('Routed alum faces letters (2)'!$B$17:$B$30,B1067,'Routed alum faces letters (2)'!$G$17:$G$30)) +
(SUMIF('Routed push through acrylic'!$B$17:$B$30,B1067,'Routed push through acrylic'!$G$17:$G$30)) +
(SUMIF('Routed push through acrylic (2)'!$B$17:$B$30,B1067,'Routed push through acrylic (2)'!$G$17:$G$30)) +
(SUMIF('Sf routed cabinet'!$B$17:$B$30,B1067,'Sf routed cabinet'!$G$17:$G$30)) +
(SUMIF('Sf routed cabinet (2)'!$B$17:$B$30,B1067,'Sf routed cabinet (2)'!$G$17:$G$30)) +
(SUMIF('Df routed cabinet'!$B$17:$B$30,B1067,'Df routed cabinet'!$G$17:$G$30)) +
(SUMIF('Df routed cabinet (2)'!$B$17:$B$30,B1067,'Df routed cabinet (2)'!$G$17:$G$30)) +
(SUMIF('Sf acrylic cabinet'!$B$17:$B$30,B1067,'Sf acrylic cabinet'!$G$17:$G$30)) +
(SUMIF('Sf acrylic cabinet (2)'!$B$17:$B$30,B1067,'Sf acrylic cabinet (2)'!$G$17:$G$30)) +
(SUMIF('Economy Sf acrylic'!$B$17:$B$30,B1067,'Economy Sf acrylic'!$G$17:$G$30)) +
(SUMIF('Df acrylic cabinet'!$B$17:$B$30,B1067,'Df acrylic cabinet'!$G$17:$G$30)) +
(SUMIF('Df acrylic cabinet (2)'!$B$17:$B$30,B1067,'Df acrylic cabinet (2)'!$G$17:$G$30)) +
(SUMIF('Sf flex cabinet'!$B$17:$B$30,B1067,'Sf flex cabinet'!$G$17:$G$30)) +
(SUMIF('Sf flex cabinet (2)'!$B$17:$B$30,B1067,'Sf flex cabinet (2)'!$G$17:$G$30)) +
(SUMIF('Df flex cabinet'!$B$17:$B$36,B1067,'Df flex cabinet'!$G$17:$G$36)) +
(SUMIF('Df flex cabinet (2)'!$B$17:$B$36,B1067,'Df flex cabinet (2)'!$G$17:$G$36)) +
(SUMIF('Pole cover'!$B$17:$B$30,B1067,'Pole cover'!$G$17:$G$30)) +
(SUMIF('Pole cover (2)'!$B$17:$B$30,B1067,'Pole cover (2)'!$G$17:$G$30)) +
(SUMIF('Structural Steel Fab'!$B$17:$B$29,B1067,'Structural Steel Fab'!$G$17:$G$29)) +
(SUMIF(Reveal!$B$17:$B$30,B1067,Reveal!$G$17:$G$30)) +
(SUMIF('Reveal (2)'!$B$17:$B$30,B1067,'Reveal (2)'!$G$17:$G$30)) +
(SUMIF('Crown cove top'!$B$17:$B$30,B1067,'Crown cove top'!$G$17:$G$30)) +
(SUMIF('EMC assembly'!$B$17:$B$30,B1067,'EMC assembly'!$G$17:$G$30)) +
(SUMIF(Crating!$B$17:$B$29,B1067,Crating!$G$17:$G$29)) +
(SUMIF('LED wiring'!$B$17:$B$30,B1067,'LED wiring'!$G$17:$G$30)) +
(SUMIF('Changeable copy face'!$B$17:$B$30,B1067,'Changeable copy face'!$G$17:$G$30)) +
(SUMIF('Flex face assembly'!$B$17:$B$30,B1067,'Flex face assembly'!$G$17:$G$30)) +
(SUMIF('Routed face assembly'!$B$17:$B$30,B1067,'Routed face assembly'!$G$17:$G$30)) +
(SUMIF('Paint calculation'!$B$17:$B$30,B1067,'Paint calculation'!$G$17:$G$30)) +
(SUMIF('Trimcap letter face'!$B$17:$B$30,B1067,'Trimcap letter face'!$G$17:$G$30)) +
(SUMIF('Trimcap letter face (2)'!$B$17:$B$30,B1067,'Trimcap letter face (2)'!$G$17:$G$30)) +
(SUMIF('Channel letter fabrication'!$B$17:$B$30,B1067,'Channel letter fabrication'!$G$17:$G$30)) +
(SUMIF('Channel letter fabrication (2)'!$B$17:$B$30,B1067,'Channel letter fabrication (2)'!$G$17:$G$30))</f>
        <v>0</v>
      </c>
    </row>
    <row r="1068" spans="1:10">
      <c r="A1068" s="28" t="str">
        <f>[1]ODBC!$A1068</f>
        <v>GGP B05 Binder/Blender</v>
      </c>
      <c r="B1068" s="29" t="str">
        <f>[1]ODBC!B1068</f>
        <v>71035</v>
      </c>
      <c r="C1068" s="30">
        <f>IFERROR(VLOOKUP($B1068,[1]ODBC!$B:$H,2,FALSE),"")</f>
        <v>3.3000000000000002E-2</v>
      </c>
      <c r="D1068" s="30">
        <f>IFERROR(VLOOKUP($B1068,[1]ODBC!$B:$H,3,FALSE),"")</f>
        <v>5.8999999999999997E-2</v>
      </c>
      <c r="E1068" s="30" t="str">
        <f>IFERROR(VLOOKUP($B1068,[1]ODBC!$B:$H,4,FALSE),"")</f>
        <v>GM</v>
      </c>
      <c r="F1068" s="31">
        <f>IFERROR(VLOOKUP($B1068,[1]ODBC!$B:$H,5,FALSE),"")</f>
        <v>44.45</v>
      </c>
      <c r="G1068" s="32">
        <f>[1]ODBC!G1068</f>
        <v>0</v>
      </c>
      <c r="H1068" s="33">
        <f>SUM([1]ODBC!H1068)</f>
        <v>0</v>
      </c>
      <c r="I1068" s="41" t="str">
        <f>'Vinyl cutting'!$B$2</f>
        <v>J36938</v>
      </c>
      <c r="J1068" s="42">
        <f ca="1">(SUMIF('Freeform time and material'!$B$17:$B$30,B1068,'Freeform time and material'!$G$17:$G$30)) +
(SUMIF('Vinyl cutting'!$B$17:$B$30,B1068,'Vinyl cutting'!$G$17:$G$30)) +
(SUMIF('Vinyl cutting (2)'!$B$17:$B$30,B1068,'Vinyl cutting (2)'!$G$17:$G$30)) +
(SUMIF('Apply vinyl graphics'!$B$17:$B$30,B1068,'Apply vinyl graphics'!$G$17:$G$30)) +
(SUMIF('Apply vinyl graphics (2)'!$B$17:$B$30,B1068,'Apply vinyl graphics (2)'!$G$17:$G$30)) +
(SUMIF('Alum pan sign'!$B$17:$B$30,B1068,'Alum pan sign'!$G$17:$G$30)) +
(SUMIF('Alum pan sign (2)'!$B$17:$B$30,B1068,'Alum pan sign (2)'!$G$17:$G$30)) +
(SUMIF('Economy pan sign'!$B$17:$B$30,B1068,'Economy pan sign'!$G$17:$G$30)) +
(SUMIF('Post and panel sign'!$B$17:$B$30,B1068,'Post and panel sign'!$G$17:$G$30)) +
(SUMIF('Post and panel sign (2)'!$B$17:$B$30,B1068,'Post and panel sign (2)'!$G$17:$G$30)) +
(SUMIF('Flat panels only'!$B$17:$B$30,B1068,'Flat panels only'!$G$17:$G$30)) +
(SUMIF('Flat panels only (2)'!$B$17:$B$30,B1068,'Flat panels only (2)'!$G$17:$G$30)) +
(SUMIF('Routed panel shapes'!$B$18:$B$31,B1068,'Routed panel shapes'!$G$18:$G$31)) +
(SUMIF('Routed panel shapes (2)'!$B$18:$B$31,B1068,'Routed panel shapes (2)'!$G$18:$G$31)) +
(SUMIF('Routed face only'!$B$17:$B$30,B1068,'Routed face only'!$G$17:$G$30)) +
(SUMIF('Routed face only (2)'!$B$17:$B$30,B1068,'Routed face only (2)'!$G$17:$G$30)) +
(SUMIF('Routed alum faces letters'!$B$17:$B$30,B1068,'Routed alum faces letters'!$G$17:$G$30)) +
(SUMIF('Routed alum faces letters (2)'!$B$17:$B$30,B1068,'Routed alum faces letters (2)'!$G$17:$G$30)) +
(SUMIF('Routed push through acrylic'!$B$17:$B$30,B1068,'Routed push through acrylic'!$G$17:$G$30)) +
(SUMIF('Routed push through acrylic (2)'!$B$17:$B$30,B1068,'Routed push through acrylic (2)'!$G$17:$G$30)) +
(SUMIF('Sf routed cabinet'!$B$17:$B$30,B1068,'Sf routed cabinet'!$G$17:$G$30)) +
(SUMIF('Sf routed cabinet (2)'!$B$17:$B$30,B1068,'Sf routed cabinet (2)'!$G$17:$G$30)) +
(SUMIF('Df routed cabinet'!$B$17:$B$30,B1068,'Df routed cabinet'!$G$17:$G$30)) +
(SUMIF('Df routed cabinet (2)'!$B$17:$B$30,B1068,'Df routed cabinet (2)'!$G$17:$G$30)) +
(SUMIF('Sf acrylic cabinet'!$B$17:$B$30,B1068,'Sf acrylic cabinet'!$G$17:$G$30)) +
(SUMIF('Sf acrylic cabinet (2)'!$B$17:$B$30,B1068,'Sf acrylic cabinet (2)'!$G$17:$G$30)) +
(SUMIF('Economy Sf acrylic'!$B$17:$B$30,B1068,'Economy Sf acrylic'!$G$17:$G$30)) +
(SUMIF('Df acrylic cabinet'!$B$17:$B$30,B1068,'Df acrylic cabinet'!$G$17:$G$30)) +
(SUMIF('Df acrylic cabinet (2)'!$B$17:$B$30,B1068,'Df acrylic cabinet (2)'!$G$17:$G$30)) +
(SUMIF('Sf flex cabinet'!$B$17:$B$30,B1068,'Sf flex cabinet'!$G$17:$G$30)) +
(SUMIF('Sf flex cabinet (2)'!$B$17:$B$30,B1068,'Sf flex cabinet (2)'!$G$17:$G$30)) +
(SUMIF('Df flex cabinet'!$B$17:$B$36,B1068,'Df flex cabinet'!$G$17:$G$36)) +
(SUMIF('Df flex cabinet (2)'!$B$17:$B$36,B1068,'Df flex cabinet (2)'!$G$17:$G$36)) +
(SUMIF('Pole cover'!$B$17:$B$30,B1068,'Pole cover'!$G$17:$G$30)) +
(SUMIF('Pole cover (2)'!$B$17:$B$30,B1068,'Pole cover (2)'!$G$17:$G$30)) +
(SUMIF('Structural Steel Fab'!$B$17:$B$29,B1068,'Structural Steel Fab'!$G$17:$G$29)) +
(SUMIF(Reveal!$B$17:$B$30,B1068,Reveal!$G$17:$G$30)) +
(SUMIF('Reveal (2)'!$B$17:$B$30,B1068,'Reveal (2)'!$G$17:$G$30)) +
(SUMIF('Crown cove top'!$B$17:$B$30,B1068,'Crown cove top'!$G$17:$G$30)) +
(SUMIF('EMC assembly'!$B$17:$B$30,B1068,'EMC assembly'!$G$17:$G$30)) +
(SUMIF(Crating!$B$17:$B$29,B1068,Crating!$G$17:$G$29)) +
(SUMIF('LED wiring'!$B$17:$B$30,B1068,'LED wiring'!$G$17:$G$30)) +
(SUMIF('Changeable copy face'!$B$17:$B$30,B1068,'Changeable copy face'!$G$17:$G$30)) +
(SUMIF('Flex face assembly'!$B$17:$B$30,B1068,'Flex face assembly'!$G$17:$G$30)) +
(SUMIF('Routed face assembly'!$B$17:$B$30,B1068,'Routed face assembly'!$G$17:$G$30)) +
(SUMIF('Paint calculation'!$B$17:$B$30,B1068,'Paint calculation'!$G$17:$G$30)) +
(SUMIF('Trimcap letter face'!$B$17:$B$30,B1068,'Trimcap letter face'!$G$17:$G$30)) +
(SUMIF('Trimcap letter face (2)'!$B$17:$B$30,B1068,'Trimcap letter face (2)'!$G$17:$G$30)) +
(SUMIF('Channel letter fabrication'!$B$17:$B$30,B1068,'Channel letter fabrication'!$G$17:$G$30)) +
(SUMIF('Channel letter fabrication (2)'!$B$17:$B$30,B1068,'Channel letter fabrication (2)'!$G$17:$G$30))</f>
        <v>0</v>
      </c>
    </row>
    <row r="1069" spans="1:10">
      <c r="A1069" s="28" t="str">
        <f>[1]ODBC!$A1069</f>
        <v>GGBC10 Basecoat #391225</v>
      </c>
      <c r="B1069" s="29" t="str">
        <f>[1]ODBC!B1069</f>
        <v>72000</v>
      </c>
      <c r="C1069" s="30">
        <f>IFERROR(VLOOKUP($B1069,[1]ODBC!$B:$H,2,FALSE),"")</f>
        <v>4.1000000000000002E-2</v>
      </c>
      <c r="D1069" s="30">
        <f>IFERROR(VLOOKUP($B1069,[1]ODBC!$B:$H,3,FALSE),"")</f>
        <v>7.3999999999999996E-2</v>
      </c>
      <c r="E1069" s="30" t="str">
        <f>IFERROR(VLOOKUP($B1069,[1]ODBC!$B:$H,4,FALSE),"")</f>
        <v>GM</v>
      </c>
      <c r="F1069" s="31">
        <f>IFERROR(VLOOKUP($B1069,[1]ODBC!$B:$H,5,FALSE),"")</f>
        <v>44.45</v>
      </c>
      <c r="G1069" s="32">
        <f>[1]ODBC!G1069</f>
        <v>0</v>
      </c>
      <c r="H1069" s="33">
        <f>SUM([1]ODBC!H1069)</f>
        <v>45875</v>
      </c>
      <c r="I1069" s="41" t="str">
        <f>'Vinyl cutting'!$B$2</f>
        <v>J36938</v>
      </c>
      <c r="J1069" s="42">
        <f ca="1">(SUMIF('Freeform time and material'!$B$17:$B$30,B1069,'Freeform time and material'!$G$17:$G$30)) +
(SUMIF('Vinyl cutting'!$B$17:$B$30,B1069,'Vinyl cutting'!$G$17:$G$30)) +
(SUMIF('Vinyl cutting (2)'!$B$17:$B$30,B1069,'Vinyl cutting (2)'!$G$17:$G$30)) +
(SUMIF('Apply vinyl graphics'!$B$17:$B$30,B1069,'Apply vinyl graphics'!$G$17:$G$30)) +
(SUMIF('Apply vinyl graphics (2)'!$B$17:$B$30,B1069,'Apply vinyl graphics (2)'!$G$17:$G$30)) +
(SUMIF('Alum pan sign'!$B$17:$B$30,B1069,'Alum pan sign'!$G$17:$G$30)) +
(SUMIF('Alum pan sign (2)'!$B$17:$B$30,B1069,'Alum pan sign (2)'!$G$17:$G$30)) +
(SUMIF('Economy pan sign'!$B$17:$B$30,B1069,'Economy pan sign'!$G$17:$G$30)) +
(SUMIF('Post and panel sign'!$B$17:$B$30,B1069,'Post and panel sign'!$G$17:$G$30)) +
(SUMIF('Post and panel sign (2)'!$B$17:$B$30,B1069,'Post and panel sign (2)'!$G$17:$G$30)) +
(SUMIF('Flat panels only'!$B$17:$B$30,B1069,'Flat panels only'!$G$17:$G$30)) +
(SUMIF('Flat panels only (2)'!$B$17:$B$30,B1069,'Flat panels only (2)'!$G$17:$G$30)) +
(SUMIF('Routed panel shapes'!$B$18:$B$31,B1069,'Routed panel shapes'!$G$18:$G$31)) +
(SUMIF('Routed panel shapes (2)'!$B$18:$B$31,B1069,'Routed panel shapes (2)'!$G$18:$G$31)) +
(SUMIF('Routed face only'!$B$17:$B$30,B1069,'Routed face only'!$G$17:$G$30)) +
(SUMIF('Routed face only (2)'!$B$17:$B$30,B1069,'Routed face only (2)'!$G$17:$G$30)) +
(SUMIF('Routed alum faces letters'!$B$17:$B$30,B1069,'Routed alum faces letters'!$G$17:$G$30)) +
(SUMIF('Routed alum faces letters (2)'!$B$17:$B$30,B1069,'Routed alum faces letters (2)'!$G$17:$G$30)) +
(SUMIF('Routed push through acrylic'!$B$17:$B$30,B1069,'Routed push through acrylic'!$G$17:$G$30)) +
(SUMIF('Routed push through acrylic (2)'!$B$17:$B$30,B1069,'Routed push through acrylic (2)'!$G$17:$G$30)) +
(SUMIF('Sf routed cabinet'!$B$17:$B$30,B1069,'Sf routed cabinet'!$G$17:$G$30)) +
(SUMIF('Sf routed cabinet (2)'!$B$17:$B$30,B1069,'Sf routed cabinet (2)'!$G$17:$G$30)) +
(SUMIF('Df routed cabinet'!$B$17:$B$30,B1069,'Df routed cabinet'!$G$17:$G$30)) +
(SUMIF('Df routed cabinet (2)'!$B$17:$B$30,B1069,'Df routed cabinet (2)'!$G$17:$G$30)) +
(SUMIF('Sf acrylic cabinet'!$B$17:$B$30,B1069,'Sf acrylic cabinet'!$G$17:$G$30)) +
(SUMIF('Sf acrylic cabinet (2)'!$B$17:$B$30,B1069,'Sf acrylic cabinet (2)'!$G$17:$G$30)) +
(SUMIF('Economy Sf acrylic'!$B$17:$B$30,B1069,'Economy Sf acrylic'!$G$17:$G$30)) +
(SUMIF('Df acrylic cabinet'!$B$17:$B$30,B1069,'Df acrylic cabinet'!$G$17:$G$30)) +
(SUMIF('Df acrylic cabinet (2)'!$B$17:$B$30,B1069,'Df acrylic cabinet (2)'!$G$17:$G$30)) +
(SUMIF('Sf flex cabinet'!$B$17:$B$30,B1069,'Sf flex cabinet'!$G$17:$G$30)) +
(SUMIF('Sf flex cabinet (2)'!$B$17:$B$30,B1069,'Sf flex cabinet (2)'!$G$17:$G$30)) +
(SUMIF('Df flex cabinet'!$B$17:$B$36,B1069,'Df flex cabinet'!$G$17:$G$36)) +
(SUMIF('Df flex cabinet (2)'!$B$17:$B$36,B1069,'Df flex cabinet (2)'!$G$17:$G$36)) +
(SUMIF('Pole cover'!$B$17:$B$30,B1069,'Pole cover'!$G$17:$G$30)) +
(SUMIF('Pole cover (2)'!$B$17:$B$30,B1069,'Pole cover (2)'!$G$17:$G$30)) +
(SUMIF('Structural Steel Fab'!$B$17:$B$29,B1069,'Structural Steel Fab'!$G$17:$G$29)) +
(SUMIF(Reveal!$B$17:$B$30,B1069,Reveal!$G$17:$G$30)) +
(SUMIF('Reveal (2)'!$B$17:$B$30,B1069,'Reveal (2)'!$G$17:$G$30)) +
(SUMIF('Crown cove top'!$B$17:$B$30,B1069,'Crown cove top'!$G$17:$G$30)) +
(SUMIF('EMC assembly'!$B$17:$B$30,B1069,'EMC assembly'!$G$17:$G$30)) +
(SUMIF(Crating!$B$17:$B$29,B1069,Crating!$G$17:$G$29)) +
(SUMIF('LED wiring'!$B$17:$B$30,B1069,'LED wiring'!$G$17:$G$30)) +
(SUMIF('Changeable copy face'!$B$17:$B$30,B1069,'Changeable copy face'!$G$17:$G$30)) +
(SUMIF('Flex face assembly'!$B$17:$B$30,B1069,'Flex face assembly'!$G$17:$G$30)) +
(SUMIF('Routed face assembly'!$B$17:$B$30,B1069,'Routed face assembly'!$G$17:$G$30)) +
(SUMIF('Paint calculation'!$B$17:$B$30,B1069,'Paint calculation'!$G$17:$G$30)) +
(SUMIF('Trimcap letter face'!$B$17:$B$30,B1069,'Trimcap letter face'!$G$17:$G$30)) +
(SUMIF('Trimcap letter face (2)'!$B$17:$B$30,B1069,'Trimcap letter face (2)'!$G$17:$G$30)) +
(SUMIF('Channel letter fabrication'!$B$17:$B$30,B1069,'Channel letter fabrication'!$G$17:$G$30)) +
(SUMIF('Channel letter fabrication (2)'!$B$17:$B$30,B1069,'Channel letter fabrication (2)'!$G$17:$G$30))</f>
        <v>0</v>
      </c>
    </row>
    <row r="1070" spans="1:10">
      <c r="A1070" s="28" t="str">
        <f>[1]ODBC!$A1070</f>
        <v>GGBC070 Pearl Transp Enha #399864</v>
      </c>
      <c r="B1070" s="29" t="str">
        <f>[1]ODBC!B1070</f>
        <v>72010</v>
      </c>
      <c r="C1070" s="30">
        <f>IFERROR(VLOOKUP($B1070,[1]ODBC!$B:$H,2,FALSE),"")</f>
        <v>4.3999999999999997E-2</v>
      </c>
      <c r="D1070" s="30">
        <f>IFERROR(VLOOKUP($B1070,[1]ODBC!$B:$H,3,FALSE),"")</f>
        <v>7.9000000000000001E-2</v>
      </c>
      <c r="E1070" s="30" t="str">
        <f>IFERROR(VLOOKUP($B1070,[1]ODBC!$B:$H,4,FALSE),"")</f>
        <v>GM</v>
      </c>
      <c r="F1070" s="31">
        <f>IFERROR(VLOOKUP($B1070,[1]ODBC!$B:$H,5,FALSE),"")</f>
        <v>44.45</v>
      </c>
      <c r="G1070" s="32">
        <f>[1]ODBC!G1070</f>
        <v>0</v>
      </c>
      <c r="H1070" s="33">
        <f>SUM([1]ODBC!H1070)</f>
        <v>0</v>
      </c>
      <c r="I1070" s="41" t="str">
        <f>'Vinyl cutting'!$B$2</f>
        <v>J36938</v>
      </c>
      <c r="J1070" s="42">
        <f ca="1">(SUMIF('Freeform time and material'!$B$17:$B$30,B1070,'Freeform time and material'!$G$17:$G$30)) +
(SUMIF('Vinyl cutting'!$B$17:$B$30,B1070,'Vinyl cutting'!$G$17:$G$30)) +
(SUMIF('Vinyl cutting (2)'!$B$17:$B$30,B1070,'Vinyl cutting (2)'!$G$17:$G$30)) +
(SUMIF('Apply vinyl graphics'!$B$17:$B$30,B1070,'Apply vinyl graphics'!$G$17:$G$30)) +
(SUMIF('Apply vinyl graphics (2)'!$B$17:$B$30,B1070,'Apply vinyl graphics (2)'!$G$17:$G$30)) +
(SUMIF('Alum pan sign'!$B$17:$B$30,B1070,'Alum pan sign'!$G$17:$G$30)) +
(SUMIF('Alum pan sign (2)'!$B$17:$B$30,B1070,'Alum pan sign (2)'!$G$17:$G$30)) +
(SUMIF('Economy pan sign'!$B$17:$B$30,B1070,'Economy pan sign'!$G$17:$G$30)) +
(SUMIF('Post and panel sign'!$B$17:$B$30,B1070,'Post and panel sign'!$G$17:$G$30)) +
(SUMIF('Post and panel sign (2)'!$B$17:$B$30,B1070,'Post and panel sign (2)'!$G$17:$G$30)) +
(SUMIF('Flat panels only'!$B$17:$B$30,B1070,'Flat panels only'!$G$17:$G$30)) +
(SUMIF('Flat panels only (2)'!$B$17:$B$30,B1070,'Flat panels only (2)'!$G$17:$G$30)) +
(SUMIF('Routed panel shapes'!$B$18:$B$31,B1070,'Routed panel shapes'!$G$18:$G$31)) +
(SUMIF('Routed panel shapes (2)'!$B$18:$B$31,B1070,'Routed panel shapes (2)'!$G$18:$G$31)) +
(SUMIF('Routed face only'!$B$17:$B$30,B1070,'Routed face only'!$G$17:$G$30)) +
(SUMIF('Routed face only (2)'!$B$17:$B$30,B1070,'Routed face only (2)'!$G$17:$G$30)) +
(SUMIF('Routed alum faces letters'!$B$17:$B$30,B1070,'Routed alum faces letters'!$G$17:$G$30)) +
(SUMIF('Routed alum faces letters (2)'!$B$17:$B$30,B1070,'Routed alum faces letters (2)'!$G$17:$G$30)) +
(SUMIF('Routed push through acrylic'!$B$17:$B$30,B1070,'Routed push through acrylic'!$G$17:$G$30)) +
(SUMIF('Routed push through acrylic (2)'!$B$17:$B$30,B1070,'Routed push through acrylic (2)'!$G$17:$G$30)) +
(SUMIF('Sf routed cabinet'!$B$17:$B$30,B1070,'Sf routed cabinet'!$G$17:$G$30)) +
(SUMIF('Sf routed cabinet (2)'!$B$17:$B$30,B1070,'Sf routed cabinet (2)'!$G$17:$G$30)) +
(SUMIF('Df routed cabinet'!$B$17:$B$30,B1070,'Df routed cabinet'!$G$17:$G$30)) +
(SUMIF('Df routed cabinet (2)'!$B$17:$B$30,B1070,'Df routed cabinet (2)'!$G$17:$G$30)) +
(SUMIF('Sf acrylic cabinet'!$B$17:$B$30,B1070,'Sf acrylic cabinet'!$G$17:$G$30)) +
(SUMIF('Sf acrylic cabinet (2)'!$B$17:$B$30,B1070,'Sf acrylic cabinet (2)'!$G$17:$G$30)) +
(SUMIF('Economy Sf acrylic'!$B$17:$B$30,B1070,'Economy Sf acrylic'!$G$17:$G$30)) +
(SUMIF('Df acrylic cabinet'!$B$17:$B$30,B1070,'Df acrylic cabinet'!$G$17:$G$30)) +
(SUMIF('Df acrylic cabinet (2)'!$B$17:$B$30,B1070,'Df acrylic cabinet (2)'!$G$17:$G$30)) +
(SUMIF('Sf flex cabinet'!$B$17:$B$30,B1070,'Sf flex cabinet'!$G$17:$G$30)) +
(SUMIF('Sf flex cabinet (2)'!$B$17:$B$30,B1070,'Sf flex cabinet (2)'!$G$17:$G$30)) +
(SUMIF('Df flex cabinet'!$B$17:$B$36,B1070,'Df flex cabinet'!$G$17:$G$36)) +
(SUMIF('Df flex cabinet (2)'!$B$17:$B$36,B1070,'Df flex cabinet (2)'!$G$17:$G$36)) +
(SUMIF('Pole cover'!$B$17:$B$30,B1070,'Pole cover'!$G$17:$G$30)) +
(SUMIF('Pole cover (2)'!$B$17:$B$30,B1070,'Pole cover (2)'!$G$17:$G$30)) +
(SUMIF('Structural Steel Fab'!$B$17:$B$29,B1070,'Structural Steel Fab'!$G$17:$G$29)) +
(SUMIF(Reveal!$B$17:$B$30,B1070,Reveal!$G$17:$G$30)) +
(SUMIF('Reveal (2)'!$B$17:$B$30,B1070,'Reveal (2)'!$G$17:$G$30)) +
(SUMIF('Crown cove top'!$B$17:$B$30,B1070,'Crown cove top'!$G$17:$G$30)) +
(SUMIF('EMC assembly'!$B$17:$B$30,B1070,'EMC assembly'!$G$17:$G$30)) +
(SUMIF(Crating!$B$17:$B$29,B1070,Crating!$G$17:$G$29)) +
(SUMIF('LED wiring'!$B$17:$B$30,B1070,'LED wiring'!$G$17:$G$30)) +
(SUMIF('Changeable copy face'!$B$17:$B$30,B1070,'Changeable copy face'!$G$17:$G$30)) +
(SUMIF('Flex face assembly'!$B$17:$B$30,B1070,'Flex face assembly'!$G$17:$G$30)) +
(SUMIF('Routed face assembly'!$B$17:$B$30,B1070,'Routed face assembly'!$G$17:$G$30)) +
(SUMIF('Paint calculation'!$B$17:$B$30,B1070,'Paint calculation'!$G$17:$G$30)) +
(SUMIF('Trimcap letter face'!$B$17:$B$30,B1070,'Trimcap letter face'!$G$17:$G$30)) +
(SUMIF('Trimcap letter face (2)'!$B$17:$B$30,B1070,'Trimcap letter face (2)'!$G$17:$G$30)) +
(SUMIF('Channel letter fabrication'!$B$17:$B$30,B1070,'Channel letter fabrication'!$G$17:$G$30)) +
(SUMIF('Channel letter fabrication (2)'!$B$17:$B$30,B1070,'Channel letter fabrication (2)'!$G$17:$G$30))</f>
        <v>0</v>
      </c>
    </row>
    <row r="1071" spans="1:10">
      <c r="A1071" s="28" t="str">
        <f>[1]ODBC!$A1071</f>
        <v>GGBC80 S/S Gloss Bndr #397268</v>
      </c>
      <c r="B1071" s="29" t="str">
        <f>[1]ODBC!B1071</f>
        <v>72018</v>
      </c>
      <c r="C1071" s="30">
        <f>IFERROR(VLOOKUP($B1071,[1]ODBC!$B:$H,2,FALSE),"")</f>
        <v>3.2000000000000001E-2</v>
      </c>
      <c r="D1071" s="30">
        <f>IFERROR(VLOOKUP($B1071,[1]ODBC!$B:$H,3,FALSE),"")</f>
        <v>5.8000000000000003E-2</v>
      </c>
      <c r="E1071" s="30" t="str">
        <f>IFERROR(VLOOKUP($B1071,[1]ODBC!$B:$H,4,FALSE),"")</f>
        <v>GM</v>
      </c>
      <c r="F1071" s="31">
        <f>IFERROR(VLOOKUP($B1071,[1]ODBC!$B:$H,5,FALSE),"")</f>
        <v>44.45</v>
      </c>
      <c r="G1071" s="32">
        <f>[1]ODBC!G1071</f>
        <v>0</v>
      </c>
      <c r="H1071" s="33">
        <f>SUM([1]ODBC!H1071)</f>
        <v>0</v>
      </c>
      <c r="I1071" s="41" t="str">
        <f>'Vinyl cutting'!$B$2</f>
        <v>J36938</v>
      </c>
      <c r="J1071" s="42">
        <f ca="1">(SUMIF('Freeform time and material'!$B$17:$B$30,B1071,'Freeform time and material'!$G$17:$G$30)) +
(SUMIF('Vinyl cutting'!$B$17:$B$30,B1071,'Vinyl cutting'!$G$17:$G$30)) +
(SUMIF('Vinyl cutting (2)'!$B$17:$B$30,B1071,'Vinyl cutting (2)'!$G$17:$G$30)) +
(SUMIF('Apply vinyl graphics'!$B$17:$B$30,B1071,'Apply vinyl graphics'!$G$17:$G$30)) +
(SUMIF('Apply vinyl graphics (2)'!$B$17:$B$30,B1071,'Apply vinyl graphics (2)'!$G$17:$G$30)) +
(SUMIF('Alum pan sign'!$B$17:$B$30,B1071,'Alum pan sign'!$G$17:$G$30)) +
(SUMIF('Alum pan sign (2)'!$B$17:$B$30,B1071,'Alum pan sign (2)'!$G$17:$G$30)) +
(SUMIF('Economy pan sign'!$B$17:$B$30,B1071,'Economy pan sign'!$G$17:$G$30)) +
(SUMIF('Post and panel sign'!$B$17:$B$30,B1071,'Post and panel sign'!$G$17:$G$30)) +
(SUMIF('Post and panel sign (2)'!$B$17:$B$30,B1071,'Post and panel sign (2)'!$G$17:$G$30)) +
(SUMIF('Flat panels only'!$B$17:$B$30,B1071,'Flat panels only'!$G$17:$G$30)) +
(SUMIF('Flat panels only (2)'!$B$17:$B$30,B1071,'Flat panels only (2)'!$G$17:$G$30)) +
(SUMIF('Routed panel shapes'!$B$18:$B$31,B1071,'Routed panel shapes'!$G$18:$G$31)) +
(SUMIF('Routed panel shapes (2)'!$B$18:$B$31,B1071,'Routed panel shapes (2)'!$G$18:$G$31)) +
(SUMIF('Routed face only'!$B$17:$B$30,B1071,'Routed face only'!$G$17:$G$30)) +
(SUMIF('Routed face only (2)'!$B$17:$B$30,B1071,'Routed face only (2)'!$G$17:$G$30)) +
(SUMIF('Routed alum faces letters'!$B$17:$B$30,B1071,'Routed alum faces letters'!$G$17:$G$30)) +
(SUMIF('Routed alum faces letters (2)'!$B$17:$B$30,B1071,'Routed alum faces letters (2)'!$G$17:$G$30)) +
(SUMIF('Routed push through acrylic'!$B$17:$B$30,B1071,'Routed push through acrylic'!$G$17:$G$30)) +
(SUMIF('Routed push through acrylic (2)'!$B$17:$B$30,B1071,'Routed push through acrylic (2)'!$G$17:$G$30)) +
(SUMIF('Sf routed cabinet'!$B$17:$B$30,B1071,'Sf routed cabinet'!$G$17:$G$30)) +
(SUMIF('Sf routed cabinet (2)'!$B$17:$B$30,B1071,'Sf routed cabinet (2)'!$G$17:$G$30)) +
(SUMIF('Df routed cabinet'!$B$17:$B$30,B1071,'Df routed cabinet'!$G$17:$G$30)) +
(SUMIF('Df routed cabinet (2)'!$B$17:$B$30,B1071,'Df routed cabinet (2)'!$G$17:$G$30)) +
(SUMIF('Sf acrylic cabinet'!$B$17:$B$30,B1071,'Sf acrylic cabinet'!$G$17:$G$30)) +
(SUMIF('Sf acrylic cabinet (2)'!$B$17:$B$30,B1071,'Sf acrylic cabinet (2)'!$G$17:$G$30)) +
(SUMIF('Economy Sf acrylic'!$B$17:$B$30,B1071,'Economy Sf acrylic'!$G$17:$G$30)) +
(SUMIF('Df acrylic cabinet'!$B$17:$B$30,B1071,'Df acrylic cabinet'!$G$17:$G$30)) +
(SUMIF('Df acrylic cabinet (2)'!$B$17:$B$30,B1071,'Df acrylic cabinet (2)'!$G$17:$G$30)) +
(SUMIF('Sf flex cabinet'!$B$17:$B$30,B1071,'Sf flex cabinet'!$G$17:$G$30)) +
(SUMIF('Sf flex cabinet (2)'!$B$17:$B$30,B1071,'Sf flex cabinet (2)'!$G$17:$G$30)) +
(SUMIF('Df flex cabinet'!$B$17:$B$36,B1071,'Df flex cabinet'!$G$17:$G$36)) +
(SUMIF('Df flex cabinet (2)'!$B$17:$B$36,B1071,'Df flex cabinet (2)'!$G$17:$G$36)) +
(SUMIF('Pole cover'!$B$17:$B$30,B1071,'Pole cover'!$G$17:$G$30)) +
(SUMIF('Pole cover (2)'!$B$17:$B$30,B1071,'Pole cover (2)'!$G$17:$G$30)) +
(SUMIF('Structural Steel Fab'!$B$17:$B$29,B1071,'Structural Steel Fab'!$G$17:$G$29)) +
(SUMIF(Reveal!$B$17:$B$30,B1071,Reveal!$G$17:$G$30)) +
(SUMIF('Reveal (2)'!$B$17:$B$30,B1071,'Reveal (2)'!$G$17:$G$30)) +
(SUMIF('Crown cove top'!$B$17:$B$30,B1071,'Crown cove top'!$G$17:$G$30)) +
(SUMIF('EMC assembly'!$B$17:$B$30,B1071,'EMC assembly'!$G$17:$G$30)) +
(SUMIF(Crating!$B$17:$B$29,B1071,Crating!$G$17:$G$29)) +
(SUMIF('LED wiring'!$B$17:$B$30,B1071,'LED wiring'!$G$17:$G$30)) +
(SUMIF('Changeable copy face'!$B$17:$B$30,B1071,'Changeable copy face'!$G$17:$G$30)) +
(SUMIF('Flex face assembly'!$B$17:$B$30,B1071,'Flex face assembly'!$G$17:$G$30)) +
(SUMIF('Routed face assembly'!$B$17:$B$30,B1071,'Routed face assembly'!$G$17:$G$30)) +
(SUMIF('Paint calculation'!$B$17:$B$30,B1071,'Paint calculation'!$G$17:$G$30)) +
(SUMIF('Trimcap letter face'!$B$17:$B$30,B1071,'Trimcap letter face'!$G$17:$G$30)) +
(SUMIF('Trimcap letter face (2)'!$B$17:$B$30,B1071,'Trimcap letter face (2)'!$G$17:$G$30)) +
(SUMIF('Channel letter fabrication'!$B$17:$B$30,B1071,'Channel letter fabrication'!$G$17:$G$30)) +
(SUMIF('Channel letter fabrication (2)'!$B$17:$B$30,B1071,'Channel letter fabrication (2)'!$G$17:$G$30))</f>
        <v>0</v>
      </c>
    </row>
    <row r="1072" spans="1:10">
      <c r="A1072" s="28" t="str">
        <f>[1]ODBC!$A1072</f>
        <v>GGBC83 S/S Semi-Glss Bndr #509753</v>
      </c>
      <c r="B1072" s="29" t="str">
        <f>[1]ODBC!B1072</f>
        <v>72020</v>
      </c>
      <c r="C1072" s="30">
        <f>IFERROR(VLOOKUP($B1072,[1]ODBC!$B:$H,2,FALSE),"")</f>
        <v>3.1E-2</v>
      </c>
      <c r="D1072" s="30">
        <f>IFERROR(VLOOKUP($B1072,[1]ODBC!$B:$H,3,FALSE),"")</f>
        <v>5.6000000000000001E-2</v>
      </c>
      <c r="E1072" s="30" t="str">
        <f>IFERROR(VLOOKUP($B1072,[1]ODBC!$B:$H,4,FALSE),"")</f>
        <v>GM</v>
      </c>
      <c r="F1072" s="31">
        <f>IFERROR(VLOOKUP($B1072,[1]ODBC!$B:$H,5,FALSE),"")</f>
        <v>44.45</v>
      </c>
      <c r="G1072" s="32">
        <f>[1]ODBC!G1072</f>
        <v>0</v>
      </c>
      <c r="H1072" s="33">
        <f>SUM([1]ODBC!H1072)</f>
        <v>0</v>
      </c>
      <c r="I1072" s="41" t="str">
        <f>'Vinyl cutting'!$B$2</f>
        <v>J36938</v>
      </c>
      <c r="J1072" s="42">
        <f ca="1">(SUMIF('Freeform time and material'!$B$17:$B$30,B1072,'Freeform time and material'!$G$17:$G$30)) +
(SUMIF('Vinyl cutting'!$B$17:$B$30,B1072,'Vinyl cutting'!$G$17:$G$30)) +
(SUMIF('Vinyl cutting (2)'!$B$17:$B$30,B1072,'Vinyl cutting (2)'!$G$17:$G$30)) +
(SUMIF('Apply vinyl graphics'!$B$17:$B$30,B1072,'Apply vinyl graphics'!$G$17:$G$30)) +
(SUMIF('Apply vinyl graphics (2)'!$B$17:$B$30,B1072,'Apply vinyl graphics (2)'!$G$17:$G$30)) +
(SUMIF('Alum pan sign'!$B$17:$B$30,B1072,'Alum pan sign'!$G$17:$G$30)) +
(SUMIF('Alum pan sign (2)'!$B$17:$B$30,B1072,'Alum pan sign (2)'!$G$17:$G$30)) +
(SUMIF('Economy pan sign'!$B$17:$B$30,B1072,'Economy pan sign'!$G$17:$G$30)) +
(SUMIF('Post and panel sign'!$B$17:$B$30,B1072,'Post and panel sign'!$G$17:$G$30)) +
(SUMIF('Post and panel sign (2)'!$B$17:$B$30,B1072,'Post and panel sign (2)'!$G$17:$G$30)) +
(SUMIF('Flat panels only'!$B$17:$B$30,B1072,'Flat panels only'!$G$17:$G$30)) +
(SUMIF('Flat panels only (2)'!$B$17:$B$30,B1072,'Flat panels only (2)'!$G$17:$G$30)) +
(SUMIF('Routed panel shapes'!$B$18:$B$31,B1072,'Routed panel shapes'!$G$18:$G$31)) +
(SUMIF('Routed panel shapes (2)'!$B$18:$B$31,B1072,'Routed panel shapes (2)'!$G$18:$G$31)) +
(SUMIF('Routed face only'!$B$17:$B$30,B1072,'Routed face only'!$G$17:$G$30)) +
(SUMIF('Routed face only (2)'!$B$17:$B$30,B1072,'Routed face only (2)'!$G$17:$G$30)) +
(SUMIF('Routed alum faces letters'!$B$17:$B$30,B1072,'Routed alum faces letters'!$G$17:$G$30)) +
(SUMIF('Routed alum faces letters (2)'!$B$17:$B$30,B1072,'Routed alum faces letters (2)'!$G$17:$G$30)) +
(SUMIF('Routed push through acrylic'!$B$17:$B$30,B1072,'Routed push through acrylic'!$G$17:$G$30)) +
(SUMIF('Routed push through acrylic (2)'!$B$17:$B$30,B1072,'Routed push through acrylic (2)'!$G$17:$G$30)) +
(SUMIF('Sf routed cabinet'!$B$17:$B$30,B1072,'Sf routed cabinet'!$G$17:$G$30)) +
(SUMIF('Sf routed cabinet (2)'!$B$17:$B$30,B1072,'Sf routed cabinet (2)'!$G$17:$G$30)) +
(SUMIF('Df routed cabinet'!$B$17:$B$30,B1072,'Df routed cabinet'!$G$17:$G$30)) +
(SUMIF('Df routed cabinet (2)'!$B$17:$B$30,B1072,'Df routed cabinet (2)'!$G$17:$G$30)) +
(SUMIF('Sf acrylic cabinet'!$B$17:$B$30,B1072,'Sf acrylic cabinet'!$G$17:$G$30)) +
(SUMIF('Sf acrylic cabinet (2)'!$B$17:$B$30,B1072,'Sf acrylic cabinet (2)'!$G$17:$G$30)) +
(SUMIF('Economy Sf acrylic'!$B$17:$B$30,B1072,'Economy Sf acrylic'!$G$17:$G$30)) +
(SUMIF('Df acrylic cabinet'!$B$17:$B$30,B1072,'Df acrylic cabinet'!$G$17:$G$30)) +
(SUMIF('Df acrylic cabinet (2)'!$B$17:$B$30,B1072,'Df acrylic cabinet (2)'!$G$17:$G$30)) +
(SUMIF('Sf flex cabinet'!$B$17:$B$30,B1072,'Sf flex cabinet'!$G$17:$G$30)) +
(SUMIF('Sf flex cabinet (2)'!$B$17:$B$30,B1072,'Sf flex cabinet (2)'!$G$17:$G$30)) +
(SUMIF('Df flex cabinet'!$B$17:$B$36,B1072,'Df flex cabinet'!$G$17:$G$36)) +
(SUMIF('Df flex cabinet (2)'!$B$17:$B$36,B1072,'Df flex cabinet (2)'!$G$17:$G$36)) +
(SUMIF('Pole cover'!$B$17:$B$30,B1072,'Pole cover'!$G$17:$G$30)) +
(SUMIF('Pole cover (2)'!$B$17:$B$30,B1072,'Pole cover (2)'!$G$17:$G$30)) +
(SUMIF('Structural Steel Fab'!$B$17:$B$29,B1072,'Structural Steel Fab'!$G$17:$G$29)) +
(SUMIF(Reveal!$B$17:$B$30,B1072,Reveal!$G$17:$G$30)) +
(SUMIF('Reveal (2)'!$B$17:$B$30,B1072,'Reveal (2)'!$G$17:$G$30)) +
(SUMIF('Crown cove top'!$B$17:$B$30,B1072,'Crown cove top'!$G$17:$G$30)) +
(SUMIF('EMC assembly'!$B$17:$B$30,B1072,'EMC assembly'!$G$17:$G$30)) +
(SUMIF(Crating!$B$17:$B$29,B1072,Crating!$G$17:$G$29)) +
(SUMIF('LED wiring'!$B$17:$B$30,B1072,'LED wiring'!$G$17:$G$30)) +
(SUMIF('Changeable copy face'!$B$17:$B$30,B1072,'Changeable copy face'!$G$17:$G$30)) +
(SUMIF('Flex face assembly'!$B$17:$B$30,B1072,'Flex face assembly'!$G$17:$G$30)) +
(SUMIF('Routed face assembly'!$B$17:$B$30,B1072,'Routed face assembly'!$G$17:$G$30)) +
(SUMIF('Paint calculation'!$B$17:$B$30,B1072,'Paint calculation'!$G$17:$G$30)) +
(SUMIF('Trimcap letter face'!$B$17:$B$30,B1072,'Trimcap letter face'!$G$17:$G$30)) +
(SUMIF('Trimcap letter face (2)'!$B$17:$B$30,B1072,'Trimcap letter face (2)'!$G$17:$G$30)) +
(SUMIF('Channel letter fabrication'!$B$17:$B$30,B1072,'Channel letter fabrication'!$G$17:$G$30)) +
(SUMIF('Channel letter fabrication (2)'!$B$17:$B$30,B1072,'Channel letter fabrication (2)'!$G$17:$G$30))</f>
        <v>0</v>
      </c>
    </row>
    <row r="1073" spans="1:10">
      <c r="A1073" s="28" t="str">
        <f>[1]ODBC!$A1073</f>
        <v>GGBC85 S/S Matte Bndr #483517</v>
      </c>
      <c r="B1073" s="29" t="str">
        <f>[1]ODBC!B1073</f>
        <v>72025</v>
      </c>
      <c r="C1073" s="30">
        <f>IFERROR(VLOOKUP($B1073,[1]ODBC!$B:$H,2,FALSE),"")</f>
        <v>3.1E-2</v>
      </c>
      <c r="D1073" s="30">
        <f>IFERROR(VLOOKUP($B1073,[1]ODBC!$B:$H,3,FALSE),"")</f>
        <v>5.6000000000000001E-2</v>
      </c>
      <c r="E1073" s="30" t="str">
        <f>IFERROR(VLOOKUP($B1073,[1]ODBC!$B:$H,4,FALSE),"")</f>
        <v>GM</v>
      </c>
      <c r="F1073" s="31">
        <f>IFERROR(VLOOKUP($B1073,[1]ODBC!$B:$H,5,FALSE),"")</f>
        <v>44.45</v>
      </c>
      <c r="G1073" s="32">
        <f>[1]ODBC!G1073</f>
        <v>0</v>
      </c>
      <c r="H1073" s="33">
        <f>SUM([1]ODBC!H1073)</f>
        <v>0</v>
      </c>
      <c r="I1073" s="41" t="str">
        <f>'Vinyl cutting'!$B$2</f>
        <v>J36938</v>
      </c>
      <c r="J1073" s="42">
        <f ca="1">(SUMIF('Freeform time and material'!$B$17:$B$30,B1073,'Freeform time and material'!$G$17:$G$30)) +
(SUMIF('Vinyl cutting'!$B$17:$B$30,B1073,'Vinyl cutting'!$G$17:$G$30)) +
(SUMIF('Vinyl cutting (2)'!$B$17:$B$30,B1073,'Vinyl cutting (2)'!$G$17:$G$30)) +
(SUMIF('Apply vinyl graphics'!$B$17:$B$30,B1073,'Apply vinyl graphics'!$G$17:$G$30)) +
(SUMIF('Apply vinyl graphics (2)'!$B$17:$B$30,B1073,'Apply vinyl graphics (2)'!$G$17:$G$30)) +
(SUMIF('Alum pan sign'!$B$17:$B$30,B1073,'Alum pan sign'!$G$17:$G$30)) +
(SUMIF('Alum pan sign (2)'!$B$17:$B$30,B1073,'Alum pan sign (2)'!$G$17:$G$30)) +
(SUMIF('Economy pan sign'!$B$17:$B$30,B1073,'Economy pan sign'!$G$17:$G$30)) +
(SUMIF('Post and panel sign'!$B$17:$B$30,B1073,'Post and panel sign'!$G$17:$G$30)) +
(SUMIF('Post and panel sign (2)'!$B$17:$B$30,B1073,'Post and panel sign (2)'!$G$17:$G$30)) +
(SUMIF('Flat panels only'!$B$17:$B$30,B1073,'Flat panels only'!$G$17:$G$30)) +
(SUMIF('Flat panels only (2)'!$B$17:$B$30,B1073,'Flat panels only (2)'!$G$17:$G$30)) +
(SUMIF('Routed panel shapes'!$B$18:$B$31,B1073,'Routed panel shapes'!$G$18:$G$31)) +
(SUMIF('Routed panel shapes (2)'!$B$18:$B$31,B1073,'Routed panel shapes (2)'!$G$18:$G$31)) +
(SUMIF('Routed face only'!$B$17:$B$30,B1073,'Routed face only'!$G$17:$G$30)) +
(SUMIF('Routed face only (2)'!$B$17:$B$30,B1073,'Routed face only (2)'!$G$17:$G$30)) +
(SUMIF('Routed alum faces letters'!$B$17:$B$30,B1073,'Routed alum faces letters'!$G$17:$G$30)) +
(SUMIF('Routed alum faces letters (2)'!$B$17:$B$30,B1073,'Routed alum faces letters (2)'!$G$17:$G$30)) +
(SUMIF('Routed push through acrylic'!$B$17:$B$30,B1073,'Routed push through acrylic'!$G$17:$G$30)) +
(SUMIF('Routed push through acrylic (2)'!$B$17:$B$30,B1073,'Routed push through acrylic (2)'!$G$17:$G$30)) +
(SUMIF('Sf routed cabinet'!$B$17:$B$30,B1073,'Sf routed cabinet'!$G$17:$G$30)) +
(SUMIF('Sf routed cabinet (2)'!$B$17:$B$30,B1073,'Sf routed cabinet (2)'!$G$17:$G$30)) +
(SUMIF('Df routed cabinet'!$B$17:$B$30,B1073,'Df routed cabinet'!$G$17:$G$30)) +
(SUMIF('Df routed cabinet (2)'!$B$17:$B$30,B1073,'Df routed cabinet (2)'!$G$17:$G$30)) +
(SUMIF('Sf acrylic cabinet'!$B$17:$B$30,B1073,'Sf acrylic cabinet'!$G$17:$G$30)) +
(SUMIF('Sf acrylic cabinet (2)'!$B$17:$B$30,B1073,'Sf acrylic cabinet (2)'!$G$17:$G$30)) +
(SUMIF('Economy Sf acrylic'!$B$17:$B$30,B1073,'Economy Sf acrylic'!$G$17:$G$30)) +
(SUMIF('Df acrylic cabinet'!$B$17:$B$30,B1073,'Df acrylic cabinet'!$G$17:$G$30)) +
(SUMIF('Df acrylic cabinet (2)'!$B$17:$B$30,B1073,'Df acrylic cabinet (2)'!$G$17:$G$30)) +
(SUMIF('Sf flex cabinet'!$B$17:$B$30,B1073,'Sf flex cabinet'!$G$17:$G$30)) +
(SUMIF('Sf flex cabinet (2)'!$B$17:$B$30,B1073,'Sf flex cabinet (2)'!$G$17:$G$30)) +
(SUMIF('Df flex cabinet'!$B$17:$B$36,B1073,'Df flex cabinet'!$G$17:$G$36)) +
(SUMIF('Df flex cabinet (2)'!$B$17:$B$36,B1073,'Df flex cabinet (2)'!$G$17:$G$36)) +
(SUMIF('Pole cover'!$B$17:$B$30,B1073,'Pole cover'!$G$17:$G$30)) +
(SUMIF('Pole cover (2)'!$B$17:$B$30,B1073,'Pole cover (2)'!$G$17:$G$30)) +
(SUMIF('Structural Steel Fab'!$B$17:$B$29,B1073,'Structural Steel Fab'!$G$17:$G$29)) +
(SUMIF(Reveal!$B$17:$B$30,B1073,Reveal!$G$17:$G$30)) +
(SUMIF('Reveal (2)'!$B$17:$B$30,B1073,'Reveal (2)'!$G$17:$G$30)) +
(SUMIF('Crown cove top'!$B$17:$B$30,B1073,'Crown cove top'!$G$17:$G$30)) +
(SUMIF('EMC assembly'!$B$17:$B$30,B1073,'EMC assembly'!$G$17:$G$30)) +
(SUMIF(Crating!$B$17:$B$29,B1073,Crating!$G$17:$G$29)) +
(SUMIF('LED wiring'!$B$17:$B$30,B1073,'LED wiring'!$G$17:$G$30)) +
(SUMIF('Changeable copy face'!$B$17:$B$30,B1073,'Changeable copy face'!$G$17:$G$30)) +
(SUMIF('Flex face assembly'!$B$17:$B$30,B1073,'Flex face assembly'!$G$17:$G$30)) +
(SUMIF('Routed face assembly'!$B$17:$B$30,B1073,'Routed face assembly'!$G$17:$G$30)) +
(SUMIF('Paint calculation'!$B$17:$B$30,B1073,'Paint calculation'!$G$17:$G$30)) +
(SUMIF('Trimcap letter face'!$B$17:$B$30,B1073,'Trimcap letter face'!$G$17:$G$30)) +
(SUMIF('Trimcap letter face (2)'!$B$17:$B$30,B1073,'Trimcap letter face (2)'!$G$17:$G$30)) +
(SUMIF('Channel letter fabrication'!$B$17:$B$30,B1073,'Channel letter fabrication'!$G$17:$G$30)) +
(SUMIF('Channel letter fabrication (2)'!$B$17:$B$30,B1073,'Channel letter fabrication (2)'!$G$17:$G$30))</f>
        <v>0</v>
      </c>
    </row>
    <row r="1074" spans="1:10">
      <c r="A1074" s="28" t="str">
        <f>[1]ODBC!$A1074</f>
        <v>Flattening Agent 100 Akzo</v>
      </c>
      <c r="B1074" s="29" t="str">
        <f>[1]ODBC!B1074</f>
        <v>72026</v>
      </c>
      <c r="C1074" s="30">
        <f>IFERROR(VLOOKUP($B1074,[1]ODBC!$B:$H,2,FALSE),"")</f>
        <v>2.8000000000000001E-2</v>
      </c>
      <c r="D1074" s="30">
        <f>IFERROR(VLOOKUP($B1074,[1]ODBC!$B:$H,3,FALSE),"")</f>
        <v>0.05</v>
      </c>
      <c r="E1074" s="30" t="str">
        <f>IFERROR(VLOOKUP($B1074,[1]ODBC!$B:$H,4,FALSE),"")</f>
        <v>GM</v>
      </c>
      <c r="F1074" s="31">
        <f>IFERROR(VLOOKUP($B1074,[1]ODBC!$B:$H,5,FALSE),"")</f>
        <v>44.45</v>
      </c>
      <c r="G1074" s="32">
        <f>[1]ODBC!G1074</f>
        <v>0</v>
      </c>
      <c r="H1074" s="33">
        <f>SUM([1]ODBC!H1074)</f>
        <v>0</v>
      </c>
      <c r="I1074" s="41" t="str">
        <f>'Vinyl cutting'!$B$2</f>
        <v>J36938</v>
      </c>
      <c r="J1074" s="42">
        <f ca="1">(SUMIF('Freeform time and material'!$B$17:$B$30,B1074,'Freeform time and material'!$G$17:$G$30)) +
(SUMIF('Vinyl cutting'!$B$17:$B$30,B1074,'Vinyl cutting'!$G$17:$G$30)) +
(SUMIF('Vinyl cutting (2)'!$B$17:$B$30,B1074,'Vinyl cutting (2)'!$G$17:$G$30)) +
(SUMIF('Apply vinyl graphics'!$B$17:$B$30,B1074,'Apply vinyl graphics'!$G$17:$G$30)) +
(SUMIF('Apply vinyl graphics (2)'!$B$17:$B$30,B1074,'Apply vinyl graphics (2)'!$G$17:$G$30)) +
(SUMIF('Alum pan sign'!$B$17:$B$30,B1074,'Alum pan sign'!$G$17:$G$30)) +
(SUMIF('Alum pan sign (2)'!$B$17:$B$30,B1074,'Alum pan sign (2)'!$G$17:$G$30)) +
(SUMIF('Economy pan sign'!$B$17:$B$30,B1074,'Economy pan sign'!$G$17:$G$30)) +
(SUMIF('Post and panel sign'!$B$17:$B$30,B1074,'Post and panel sign'!$G$17:$G$30)) +
(SUMIF('Post and panel sign (2)'!$B$17:$B$30,B1074,'Post and panel sign (2)'!$G$17:$G$30)) +
(SUMIF('Flat panels only'!$B$17:$B$30,B1074,'Flat panels only'!$G$17:$G$30)) +
(SUMIF('Flat panels only (2)'!$B$17:$B$30,B1074,'Flat panels only (2)'!$G$17:$G$30)) +
(SUMIF('Routed panel shapes'!$B$18:$B$31,B1074,'Routed panel shapes'!$G$18:$G$31)) +
(SUMIF('Routed panel shapes (2)'!$B$18:$B$31,B1074,'Routed panel shapes (2)'!$G$18:$G$31)) +
(SUMIF('Routed face only'!$B$17:$B$30,B1074,'Routed face only'!$G$17:$G$30)) +
(SUMIF('Routed face only (2)'!$B$17:$B$30,B1074,'Routed face only (2)'!$G$17:$G$30)) +
(SUMIF('Routed alum faces letters'!$B$17:$B$30,B1074,'Routed alum faces letters'!$G$17:$G$30)) +
(SUMIF('Routed alum faces letters (2)'!$B$17:$B$30,B1074,'Routed alum faces letters (2)'!$G$17:$G$30)) +
(SUMIF('Routed push through acrylic'!$B$17:$B$30,B1074,'Routed push through acrylic'!$G$17:$G$30)) +
(SUMIF('Routed push through acrylic (2)'!$B$17:$B$30,B1074,'Routed push through acrylic (2)'!$G$17:$G$30)) +
(SUMIF('Sf routed cabinet'!$B$17:$B$30,B1074,'Sf routed cabinet'!$G$17:$G$30)) +
(SUMIF('Sf routed cabinet (2)'!$B$17:$B$30,B1074,'Sf routed cabinet (2)'!$G$17:$G$30)) +
(SUMIF('Df routed cabinet'!$B$17:$B$30,B1074,'Df routed cabinet'!$G$17:$G$30)) +
(SUMIF('Df routed cabinet (2)'!$B$17:$B$30,B1074,'Df routed cabinet (2)'!$G$17:$G$30)) +
(SUMIF('Sf acrylic cabinet'!$B$17:$B$30,B1074,'Sf acrylic cabinet'!$G$17:$G$30)) +
(SUMIF('Sf acrylic cabinet (2)'!$B$17:$B$30,B1074,'Sf acrylic cabinet (2)'!$G$17:$G$30)) +
(SUMIF('Economy Sf acrylic'!$B$17:$B$30,B1074,'Economy Sf acrylic'!$G$17:$G$30)) +
(SUMIF('Df acrylic cabinet'!$B$17:$B$30,B1074,'Df acrylic cabinet'!$G$17:$G$30)) +
(SUMIF('Df acrylic cabinet (2)'!$B$17:$B$30,B1074,'Df acrylic cabinet (2)'!$G$17:$G$30)) +
(SUMIF('Sf flex cabinet'!$B$17:$B$30,B1074,'Sf flex cabinet'!$G$17:$G$30)) +
(SUMIF('Sf flex cabinet (2)'!$B$17:$B$30,B1074,'Sf flex cabinet (2)'!$G$17:$G$30)) +
(SUMIF('Df flex cabinet'!$B$17:$B$36,B1074,'Df flex cabinet'!$G$17:$G$36)) +
(SUMIF('Df flex cabinet (2)'!$B$17:$B$36,B1074,'Df flex cabinet (2)'!$G$17:$G$36)) +
(SUMIF('Pole cover'!$B$17:$B$30,B1074,'Pole cover'!$G$17:$G$30)) +
(SUMIF('Pole cover (2)'!$B$17:$B$30,B1074,'Pole cover (2)'!$G$17:$G$30)) +
(SUMIF('Structural Steel Fab'!$B$17:$B$29,B1074,'Structural Steel Fab'!$G$17:$G$29)) +
(SUMIF(Reveal!$B$17:$B$30,B1074,Reveal!$G$17:$G$30)) +
(SUMIF('Reveal (2)'!$B$17:$B$30,B1074,'Reveal (2)'!$G$17:$G$30)) +
(SUMIF('Crown cove top'!$B$17:$B$30,B1074,'Crown cove top'!$G$17:$G$30)) +
(SUMIF('EMC assembly'!$B$17:$B$30,B1074,'EMC assembly'!$G$17:$G$30)) +
(SUMIF(Crating!$B$17:$B$29,B1074,Crating!$G$17:$G$29)) +
(SUMIF('LED wiring'!$B$17:$B$30,B1074,'LED wiring'!$G$17:$G$30)) +
(SUMIF('Changeable copy face'!$B$17:$B$30,B1074,'Changeable copy face'!$G$17:$G$30)) +
(SUMIF('Flex face assembly'!$B$17:$B$30,B1074,'Flex face assembly'!$G$17:$G$30)) +
(SUMIF('Routed face assembly'!$B$17:$B$30,B1074,'Routed face assembly'!$G$17:$G$30)) +
(SUMIF('Paint calculation'!$B$17:$B$30,B1074,'Paint calculation'!$G$17:$G$30)) +
(SUMIF('Trimcap letter face'!$B$17:$B$30,B1074,'Trimcap letter face'!$G$17:$G$30)) +
(SUMIF('Trimcap letter face (2)'!$B$17:$B$30,B1074,'Trimcap letter face (2)'!$G$17:$G$30)) +
(SUMIF('Channel letter fabrication'!$B$17:$B$30,B1074,'Channel letter fabrication'!$G$17:$G$30)) +
(SUMIF('Channel letter fabrication (2)'!$B$17:$B$30,B1074,'Channel letter fabrication (2)'!$G$17:$G$30))</f>
        <v>0</v>
      </c>
    </row>
    <row r="1075" spans="1:10">
      <c r="A1075" s="28" t="str">
        <f>[1]ODBC!$A1075</f>
        <v>SS Binder 95HG #571288</v>
      </c>
      <c r="B1075" s="29" t="str">
        <f>[1]ODBC!B1075</f>
        <v>72030</v>
      </c>
      <c r="C1075" s="30">
        <f>IFERROR(VLOOKUP($B1075,[1]ODBC!$B:$H,2,FALSE),"")</f>
        <v>3.5000000000000003E-2</v>
      </c>
      <c r="D1075" s="30">
        <f>IFERROR(VLOOKUP($B1075,[1]ODBC!$B:$H,3,FALSE),"")</f>
        <v>6.3E-2</v>
      </c>
      <c r="E1075" s="30" t="str">
        <f>IFERROR(VLOOKUP($B1075,[1]ODBC!$B:$H,4,FALSE),"")</f>
        <v>GM</v>
      </c>
      <c r="F1075" s="31">
        <f>IFERROR(VLOOKUP($B1075,[1]ODBC!$B:$H,5,FALSE),"")</f>
        <v>44.45</v>
      </c>
      <c r="G1075" s="32">
        <f>[1]ODBC!G1075</f>
        <v>0</v>
      </c>
      <c r="H1075" s="33">
        <f>SUM([1]ODBC!H1075)</f>
        <v>0</v>
      </c>
      <c r="I1075" s="41" t="str">
        <f>'Vinyl cutting'!$B$2</f>
        <v>J36938</v>
      </c>
      <c r="J1075" s="42">
        <f ca="1">(SUMIF('Freeform time and material'!$B$17:$B$30,B1075,'Freeform time and material'!$G$17:$G$30)) +
(SUMIF('Vinyl cutting'!$B$17:$B$30,B1075,'Vinyl cutting'!$G$17:$G$30)) +
(SUMIF('Vinyl cutting (2)'!$B$17:$B$30,B1075,'Vinyl cutting (2)'!$G$17:$G$30)) +
(SUMIF('Apply vinyl graphics'!$B$17:$B$30,B1075,'Apply vinyl graphics'!$G$17:$G$30)) +
(SUMIF('Apply vinyl graphics (2)'!$B$17:$B$30,B1075,'Apply vinyl graphics (2)'!$G$17:$G$30)) +
(SUMIF('Alum pan sign'!$B$17:$B$30,B1075,'Alum pan sign'!$G$17:$G$30)) +
(SUMIF('Alum pan sign (2)'!$B$17:$B$30,B1075,'Alum pan sign (2)'!$G$17:$G$30)) +
(SUMIF('Economy pan sign'!$B$17:$B$30,B1075,'Economy pan sign'!$G$17:$G$30)) +
(SUMIF('Post and panel sign'!$B$17:$B$30,B1075,'Post and panel sign'!$G$17:$G$30)) +
(SUMIF('Post and panel sign (2)'!$B$17:$B$30,B1075,'Post and panel sign (2)'!$G$17:$G$30)) +
(SUMIF('Flat panels only'!$B$17:$B$30,B1075,'Flat panels only'!$G$17:$G$30)) +
(SUMIF('Flat panels only (2)'!$B$17:$B$30,B1075,'Flat panels only (2)'!$G$17:$G$30)) +
(SUMIF('Routed panel shapes'!$B$18:$B$31,B1075,'Routed panel shapes'!$G$18:$G$31)) +
(SUMIF('Routed panel shapes (2)'!$B$18:$B$31,B1075,'Routed panel shapes (2)'!$G$18:$G$31)) +
(SUMIF('Routed face only'!$B$17:$B$30,B1075,'Routed face only'!$G$17:$G$30)) +
(SUMIF('Routed face only (2)'!$B$17:$B$30,B1075,'Routed face only (2)'!$G$17:$G$30)) +
(SUMIF('Routed alum faces letters'!$B$17:$B$30,B1075,'Routed alum faces letters'!$G$17:$G$30)) +
(SUMIF('Routed alum faces letters (2)'!$B$17:$B$30,B1075,'Routed alum faces letters (2)'!$G$17:$G$30)) +
(SUMIF('Routed push through acrylic'!$B$17:$B$30,B1075,'Routed push through acrylic'!$G$17:$G$30)) +
(SUMIF('Routed push through acrylic (2)'!$B$17:$B$30,B1075,'Routed push through acrylic (2)'!$G$17:$G$30)) +
(SUMIF('Sf routed cabinet'!$B$17:$B$30,B1075,'Sf routed cabinet'!$G$17:$G$30)) +
(SUMIF('Sf routed cabinet (2)'!$B$17:$B$30,B1075,'Sf routed cabinet (2)'!$G$17:$G$30)) +
(SUMIF('Df routed cabinet'!$B$17:$B$30,B1075,'Df routed cabinet'!$G$17:$G$30)) +
(SUMIF('Df routed cabinet (2)'!$B$17:$B$30,B1075,'Df routed cabinet (2)'!$G$17:$G$30)) +
(SUMIF('Sf acrylic cabinet'!$B$17:$B$30,B1075,'Sf acrylic cabinet'!$G$17:$G$30)) +
(SUMIF('Sf acrylic cabinet (2)'!$B$17:$B$30,B1075,'Sf acrylic cabinet (2)'!$G$17:$G$30)) +
(SUMIF('Economy Sf acrylic'!$B$17:$B$30,B1075,'Economy Sf acrylic'!$G$17:$G$30)) +
(SUMIF('Df acrylic cabinet'!$B$17:$B$30,B1075,'Df acrylic cabinet'!$G$17:$G$30)) +
(SUMIF('Df acrylic cabinet (2)'!$B$17:$B$30,B1075,'Df acrylic cabinet (2)'!$G$17:$G$30)) +
(SUMIF('Sf flex cabinet'!$B$17:$B$30,B1075,'Sf flex cabinet'!$G$17:$G$30)) +
(SUMIF('Sf flex cabinet (2)'!$B$17:$B$30,B1075,'Sf flex cabinet (2)'!$G$17:$G$30)) +
(SUMIF('Df flex cabinet'!$B$17:$B$36,B1075,'Df flex cabinet'!$G$17:$G$36)) +
(SUMIF('Df flex cabinet (2)'!$B$17:$B$36,B1075,'Df flex cabinet (2)'!$G$17:$G$36)) +
(SUMIF('Pole cover'!$B$17:$B$30,B1075,'Pole cover'!$G$17:$G$30)) +
(SUMIF('Pole cover (2)'!$B$17:$B$30,B1075,'Pole cover (2)'!$G$17:$G$30)) +
(SUMIF('Structural Steel Fab'!$B$17:$B$29,B1075,'Structural Steel Fab'!$G$17:$G$29)) +
(SUMIF(Reveal!$B$17:$B$30,B1075,Reveal!$G$17:$G$30)) +
(SUMIF('Reveal (2)'!$B$17:$B$30,B1075,'Reveal (2)'!$G$17:$G$30)) +
(SUMIF('Crown cove top'!$B$17:$B$30,B1075,'Crown cove top'!$G$17:$G$30)) +
(SUMIF('EMC assembly'!$B$17:$B$30,B1075,'EMC assembly'!$G$17:$G$30)) +
(SUMIF(Crating!$B$17:$B$29,B1075,Crating!$G$17:$G$29)) +
(SUMIF('LED wiring'!$B$17:$B$30,B1075,'LED wiring'!$G$17:$G$30)) +
(SUMIF('Changeable copy face'!$B$17:$B$30,B1075,'Changeable copy face'!$G$17:$G$30)) +
(SUMIF('Flex face assembly'!$B$17:$B$30,B1075,'Flex face assembly'!$G$17:$G$30)) +
(SUMIF('Routed face assembly'!$B$17:$B$30,B1075,'Routed face assembly'!$G$17:$G$30)) +
(SUMIF('Paint calculation'!$B$17:$B$30,B1075,'Paint calculation'!$G$17:$G$30)) +
(SUMIF('Trimcap letter face'!$B$17:$B$30,B1075,'Trimcap letter face'!$G$17:$G$30)) +
(SUMIF('Trimcap letter face (2)'!$B$17:$B$30,B1075,'Trimcap letter face (2)'!$G$17:$G$30)) +
(SUMIF('Channel letter fabrication'!$B$17:$B$30,B1075,'Channel letter fabrication'!$G$17:$G$30)) +
(SUMIF('Channel letter fabrication (2)'!$B$17:$B$30,B1075,'Channel letter fabrication (2)'!$G$17:$G$30))</f>
        <v>0</v>
      </c>
    </row>
    <row r="1076" spans="1:10">
      <c r="A1076" s="28" t="str">
        <f>[1]ODBC!$A1076</f>
        <v>SS Binder 95SG #571287</v>
      </c>
      <c r="B1076" s="29" t="str">
        <f>[1]ODBC!B1076</f>
        <v>72032</v>
      </c>
      <c r="C1076" s="30">
        <f>IFERROR(VLOOKUP($B1076,[1]ODBC!$B:$H,2,FALSE),"")</f>
        <v>3.1E-2</v>
      </c>
      <c r="D1076" s="30">
        <f>IFERROR(VLOOKUP($B1076,[1]ODBC!$B:$H,3,FALSE),"")</f>
        <v>5.6000000000000001E-2</v>
      </c>
      <c r="E1076" s="30" t="str">
        <f>IFERROR(VLOOKUP($B1076,[1]ODBC!$B:$H,4,FALSE),"")</f>
        <v>GM</v>
      </c>
      <c r="F1076" s="31">
        <f>IFERROR(VLOOKUP($B1076,[1]ODBC!$B:$H,5,FALSE),"")</f>
        <v>44.45</v>
      </c>
      <c r="G1076" s="32">
        <f>[1]ODBC!G1076</f>
        <v>0</v>
      </c>
      <c r="H1076" s="33">
        <f>SUM([1]ODBC!H1076)</f>
        <v>0</v>
      </c>
      <c r="I1076" s="41" t="str">
        <f>'Vinyl cutting'!$B$2</f>
        <v>J36938</v>
      </c>
      <c r="J1076" s="42">
        <f ca="1">(SUMIF('Freeform time and material'!$B$17:$B$30,B1076,'Freeform time and material'!$G$17:$G$30)) +
(SUMIF('Vinyl cutting'!$B$17:$B$30,B1076,'Vinyl cutting'!$G$17:$G$30)) +
(SUMIF('Vinyl cutting (2)'!$B$17:$B$30,B1076,'Vinyl cutting (2)'!$G$17:$G$30)) +
(SUMIF('Apply vinyl graphics'!$B$17:$B$30,B1076,'Apply vinyl graphics'!$G$17:$G$30)) +
(SUMIF('Apply vinyl graphics (2)'!$B$17:$B$30,B1076,'Apply vinyl graphics (2)'!$G$17:$G$30)) +
(SUMIF('Alum pan sign'!$B$17:$B$30,B1076,'Alum pan sign'!$G$17:$G$30)) +
(SUMIF('Alum pan sign (2)'!$B$17:$B$30,B1076,'Alum pan sign (2)'!$G$17:$G$30)) +
(SUMIF('Economy pan sign'!$B$17:$B$30,B1076,'Economy pan sign'!$G$17:$G$30)) +
(SUMIF('Post and panel sign'!$B$17:$B$30,B1076,'Post and panel sign'!$G$17:$G$30)) +
(SUMIF('Post and panel sign (2)'!$B$17:$B$30,B1076,'Post and panel sign (2)'!$G$17:$G$30)) +
(SUMIF('Flat panels only'!$B$17:$B$30,B1076,'Flat panels only'!$G$17:$G$30)) +
(SUMIF('Flat panels only (2)'!$B$17:$B$30,B1076,'Flat panels only (2)'!$G$17:$G$30)) +
(SUMIF('Routed panel shapes'!$B$18:$B$31,B1076,'Routed panel shapes'!$G$18:$G$31)) +
(SUMIF('Routed panel shapes (2)'!$B$18:$B$31,B1076,'Routed panel shapes (2)'!$G$18:$G$31)) +
(SUMIF('Routed face only'!$B$17:$B$30,B1076,'Routed face only'!$G$17:$G$30)) +
(SUMIF('Routed face only (2)'!$B$17:$B$30,B1076,'Routed face only (2)'!$G$17:$G$30)) +
(SUMIF('Routed alum faces letters'!$B$17:$B$30,B1076,'Routed alum faces letters'!$G$17:$G$30)) +
(SUMIF('Routed alum faces letters (2)'!$B$17:$B$30,B1076,'Routed alum faces letters (2)'!$G$17:$G$30)) +
(SUMIF('Routed push through acrylic'!$B$17:$B$30,B1076,'Routed push through acrylic'!$G$17:$G$30)) +
(SUMIF('Routed push through acrylic (2)'!$B$17:$B$30,B1076,'Routed push through acrylic (2)'!$G$17:$G$30)) +
(SUMIF('Sf routed cabinet'!$B$17:$B$30,B1076,'Sf routed cabinet'!$G$17:$G$30)) +
(SUMIF('Sf routed cabinet (2)'!$B$17:$B$30,B1076,'Sf routed cabinet (2)'!$G$17:$G$30)) +
(SUMIF('Df routed cabinet'!$B$17:$B$30,B1076,'Df routed cabinet'!$G$17:$G$30)) +
(SUMIF('Df routed cabinet (2)'!$B$17:$B$30,B1076,'Df routed cabinet (2)'!$G$17:$G$30)) +
(SUMIF('Sf acrylic cabinet'!$B$17:$B$30,B1076,'Sf acrylic cabinet'!$G$17:$G$30)) +
(SUMIF('Sf acrylic cabinet (2)'!$B$17:$B$30,B1076,'Sf acrylic cabinet (2)'!$G$17:$G$30)) +
(SUMIF('Economy Sf acrylic'!$B$17:$B$30,B1076,'Economy Sf acrylic'!$G$17:$G$30)) +
(SUMIF('Df acrylic cabinet'!$B$17:$B$30,B1076,'Df acrylic cabinet'!$G$17:$G$30)) +
(SUMIF('Df acrylic cabinet (2)'!$B$17:$B$30,B1076,'Df acrylic cabinet (2)'!$G$17:$G$30)) +
(SUMIF('Sf flex cabinet'!$B$17:$B$30,B1076,'Sf flex cabinet'!$G$17:$G$30)) +
(SUMIF('Sf flex cabinet (2)'!$B$17:$B$30,B1076,'Sf flex cabinet (2)'!$G$17:$G$30)) +
(SUMIF('Df flex cabinet'!$B$17:$B$36,B1076,'Df flex cabinet'!$G$17:$G$36)) +
(SUMIF('Df flex cabinet (2)'!$B$17:$B$36,B1076,'Df flex cabinet (2)'!$G$17:$G$36)) +
(SUMIF('Pole cover'!$B$17:$B$30,B1076,'Pole cover'!$G$17:$G$30)) +
(SUMIF('Pole cover (2)'!$B$17:$B$30,B1076,'Pole cover (2)'!$G$17:$G$30)) +
(SUMIF('Structural Steel Fab'!$B$17:$B$29,B1076,'Structural Steel Fab'!$G$17:$G$29)) +
(SUMIF(Reveal!$B$17:$B$30,B1076,Reveal!$G$17:$G$30)) +
(SUMIF('Reveal (2)'!$B$17:$B$30,B1076,'Reveal (2)'!$G$17:$G$30)) +
(SUMIF('Crown cove top'!$B$17:$B$30,B1076,'Crown cove top'!$G$17:$G$30)) +
(SUMIF('EMC assembly'!$B$17:$B$30,B1076,'EMC assembly'!$G$17:$G$30)) +
(SUMIF(Crating!$B$17:$B$29,B1076,Crating!$G$17:$G$29)) +
(SUMIF('LED wiring'!$B$17:$B$30,B1076,'LED wiring'!$G$17:$G$30)) +
(SUMIF('Changeable copy face'!$B$17:$B$30,B1076,'Changeable copy face'!$G$17:$G$30)) +
(SUMIF('Flex face assembly'!$B$17:$B$30,B1076,'Flex face assembly'!$G$17:$G$30)) +
(SUMIF('Routed face assembly'!$B$17:$B$30,B1076,'Routed face assembly'!$G$17:$G$30)) +
(SUMIF('Paint calculation'!$B$17:$B$30,B1076,'Paint calculation'!$G$17:$G$30)) +
(SUMIF('Trimcap letter face'!$B$17:$B$30,B1076,'Trimcap letter face'!$G$17:$G$30)) +
(SUMIF('Trimcap letter face (2)'!$B$17:$B$30,B1076,'Trimcap letter face (2)'!$G$17:$G$30)) +
(SUMIF('Channel letter fabrication'!$B$17:$B$30,B1076,'Channel letter fabrication'!$G$17:$G$30)) +
(SUMIF('Channel letter fabrication (2)'!$B$17:$B$30,B1076,'Channel letter fabrication (2)'!$G$17:$G$30))</f>
        <v>0</v>
      </c>
    </row>
    <row r="1077" spans="1:10">
      <c r="A1077" s="28" t="str">
        <f>[1]ODBC!$A1077</f>
        <v>SS Binder 95LG #571272</v>
      </c>
      <c r="B1077" s="29" t="str">
        <f>[1]ODBC!B1077</f>
        <v>72034</v>
      </c>
      <c r="C1077" s="30">
        <f>IFERROR(VLOOKUP($B1077,[1]ODBC!$B:$H,2,FALSE),"")</f>
        <v>0.03</v>
      </c>
      <c r="D1077" s="30">
        <f>IFERROR(VLOOKUP($B1077,[1]ODBC!$B:$H,3,FALSE),"")</f>
        <v>5.3999999999999999E-2</v>
      </c>
      <c r="E1077" s="30" t="str">
        <f>IFERROR(VLOOKUP($B1077,[1]ODBC!$B:$H,4,FALSE),"")</f>
        <v>GM</v>
      </c>
      <c r="F1077" s="31">
        <f>IFERROR(VLOOKUP($B1077,[1]ODBC!$B:$H,5,FALSE),"")</f>
        <v>44.45</v>
      </c>
      <c r="G1077" s="32">
        <f>[1]ODBC!G1077</f>
        <v>0</v>
      </c>
      <c r="H1077" s="33">
        <f>SUM([1]ODBC!H1077)</f>
        <v>0</v>
      </c>
      <c r="I1077" s="41" t="str">
        <f>'Vinyl cutting'!$B$2</f>
        <v>J36938</v>
      </c>
      <c r="J1077" s="42">
        <f ca="1">(SUMIF('Freeform time and material'!$B$17:$B$30,B1077,'Freeform time and material'!$G$17:$G$30)) +
(SUMIF('Vinyl cutting'!$B$17:$B$30,B1077,'Vinyl cutting'!$G$17:$G$30)) +
(SUMIF('Vinyl cutting (2)'!$B$17:$B$30,B1077,'Vinyl cutting (2)'!$G$17:$G$30)) +
(SUMIF('Apply vinyl graphics'!$B$17:$B$30,B1077,'Apply vinyl graphics'!$G$17:$G$30)) +
(SUMIF('Apply vinyl graphics (2)'!$B$17:$B$30,B1077,'Apply vinyl graphics (2)'!$G$17:$G$30)) +
(SUMIF('Alum pan sign'!$B$17:$B$30,B1077,'Alum pan sign'!$G$17:$G$30)) +
(SUMIF('Alum pan sign (2)'!$B$17:$B$30,B1077,'Alum pan sign (2)'!$G$17:$G$30)) +
(SUMIF('Economy pan sign'!$B$17:$B$30,B1077,'Economy pan sign'!$G$17:$G$30)) +
(SUMIF('Post and panel sign'!$B$17:$B$30,B1077,'Post and panel sign'!$G$17:$G$30)) +
(SUMIF('Post and panel sign (2)'!$B$17:$B$30,B1077,'Post and panel sign (2)'!$G$17:$G$30)) +
(SUMIF('Flat panels only'!$B$17:$B$30,B1077,'Flat panels only'!$G$17:$G$30)) +
(SUMIF('Flat panels only (2)'!$B$17:$B$30,B1077,'Flat panels only (2)'!$G$17:$G$30)) +
(SUMIF('Routed panel shapes'!$B$18:$B$31,B1077,'Routed panel shapes'!$G$18:$G$31)) +
(SUMIF('Routed panel shapes (2)'!$B$18:$B$31,B1077,'Routed panel shapes (2)'!$G$18:$G$31)) +
(SUMIF('Routed face only'!$B$17:$B$30,B1077,'Routed face only'!$G$17:$G$30)) +
(SUMIF('Routed face only (2)'!$B$17:$B$30,B1077,'Routed face only (2)'!$G$17:$G$30)) +
(SUMIF('Routed alum faces letters'!$B$17:$B$30,B1077,'Routed alum faces letters'!$G$17:$G$30)) +
(SUMIF('Routed alum faces letters (2)'!$B$17:$B$30,B1077,'Routed alum faces letters (2)'!$G$17:$G$30)) +
(SUMIF('Routed push through acrylic'!$B$17:$B$30,B1077,'Routed push through acrylic'!$G$17:$G$30)) +
(SUMIF('Routed push through acrylic (2)'!$B$17:$B$30,B1077,'Routed push through acrylic (2)'!$G$17:$G$30)) +
(SUMIF('Sf routed cabinet'!$B$17:$B$30,B1077,'Sf routed cabinet'!$G$17:$G$30)) +
(SUMIF('Sf routed cabinet (2)'!$B$17:$B$30,B1077,'Sf routed cabinet (2)'!$G$17:$G$30)) +
(SUMIF('Df routed cabinet'!$B$17:$B$30,B1077,'Df routed cabinet'!$G$17:$G$30)) +
(SUMIF('Df routed cabinet (2)'!$B$17:$B$30,B1077,'Df routed cabinet (2)'!$G$17:$G$30)) +
(SUMIF('Sf acrylic cabinet'!$B$17:$B$30,B1077,'Sf acrylic cabinet'!$G$17:$G$30)) +
(SUMIF('Sf acrylic cabinet (2)'!$B$17:$B$30,B1077,'Sf acrylic cabinet (2)'!$G$17:$G$30)) +
(SUMIF('Economy Sf acrylic'!$B$17:$B$30,B1077,'Economy Sf acrylic'!$G$17:$G$30)) +
(SUMIF('Df acrylic cabinet'!$B$17:$B$30,B1077,'Df acrylic cabinet'!$G$17:$G$30)) +
(SUMIF('Df acrylic cabinet (2)'!$B$17:$B$30,B1077,'Df acrylic cabinet (2)'!$G$17:$G$30)) +
(SUMIF('Sf flex cabinet'!$B$17:$B$30,B1077,'Sf flex cabinet'!$G$17:$G$30)) +
(SUMIF('Sf flex cabinet (2)'!$B$17:$B$30,B1077,'Sf flex cabinet (2)'!$G$17:$G$30)) +
(SUMIF('Df flex cabinet'!$B$17:$B$36,B1077,'Df flex cabinet'!$G$17:$G$36)) +
(SUMIF('Df flex cabinet (2)'!$B$17:$B$36,B1077,'Df flex cabinet (2)'!$G$17:$G$36)) +
(SUMIF('Pole cover'!$B$17:$B$30,B1077,'Pole cover'!$G$17:$G$30)) +
(SUMIF('Pole cover (2)'!$B$17:$B$30,B1077,'Pole cover (2)'!$G$17:$G$30)) +
(SUMIF('Structural Steel Fab'!$B$17:$B$29,B1077,'Structural Steel Fab'!$G$17:$G$29)) +
(SUMIF(Reveal!$B$17:$B$30,B1077,Reveal!$G$17:$G$30)) +
(SUMIF('Reveal (2)'!$B$17:$B$30,B1077,'Reveal (2)'!$G$17:$G$30)) +
(SUMIF('Crown cove top'!$B$17:$B$30,B1077,'Crown cove top'!$G$17:$G$30)) +
(SUMIF('EMC assembly'!$B$17:$B$30,B1077,'EMC assembly'!$G$17:$G$30)) +
(SUMIF(Crating!$B$17:$B$29,B1077,Crating!$G$17:$G$29)) +
(SUMIF('LED wiring'!$B$17:$B$30,B1077,'LED wiring'!$G$17:$G$30)) +
(SUMIF('Changeable copy face'!$B$17:$B$30,B1077,'Changeable copy face'!$G$17:$G$30)) +
(SUMIF('Flex face assembly'!$B$17:$B$30,B1077,'Flex face assembly'!$G$17:$G$30)) +
(SUMIF('Routed face assembly'!$B$17:$B$30,B1077,'Routed face assembly'!$G$17:$G$30)) +
(SUMIF('Paint calculation'!$B$17:$B$30,B1077,'Paint calculation'!$G$17:$G$30)) +
(SUMIF('Trimcap letter face'!$B$17:$B$30,B1077,'Trimcap letter face'!$G$17:$G$30)) +
(SUMIF('Trimcap letter face (2)'!$B$17:$B$30,B1077,'Trimcap letter face (2)'!$G$17:$G$30)) +
(SUMIF('Channel letter fabrication'!$B$17:$B$30,B1077,'Channel letter fabrication'!$G$17:$G$30)) +
(SUMIF('Channel letter fabrication (2)'!$B$17:$B$30,B1077,'Channel letter fabrication (2)'!$G$17:$G$30))</f>
        <v>0</v>
      </c>
    </row>
    <row r="1078" spans="1:10">
      <c r="A1078" s="28" t="str">
        <f>[1]ODBC!$A1078</f>
        <v>GGBC110 White #391226</v>
      </c>
      <c r="B1078" s="29" t="str">
        <f>[1]ODBC!B1078</f>
        <v>72040</v>
      </c>
      <c r="C1078" s="30">
        <f>IFERROR(VLOOKUP($B1078,[1]ODBC!$B:$H,2,FALSE),"")</f>
        <v>3.4000000000000002E-2</v>
      </c>
      <c r="D1078" s="30">
        <f>IFERROR(VLOOKUP($B1078,[1]ODBC!$B:$H,3,FALSE),"")</f>
        <v>6.0999999999999999E-2</v>
      </c>
      <c r="E1078" s="30" t="str">
        <f>IFERROR(VLOOKUP($B1078,[1]ODBC!$B:$H,4,FALSE),"")</f>
        <v>GM</v>
      </c>
      <c r="F1078" s="31">
        <f>IFERROR(VLOOKUP($B1078,[1]ODBC!$B:$H,5,FALSE),"")</f>
        <v>44.45</v>
      </c>
      <c r="G1078" s="32">
        <f>[1]ODBC!G1078</f>
        <v>0</v>
      </c>
      <c r="H1078" s="33">
        <f>SUM([1]ODBC!H1078)</f>
        <v>46003</v>
      </c>
      <c r="I1078" s="41" t="str">
        <f>'Vinyl cutting'!$B$2</f>
        <v>J36938</v>
      </c>
      <c r="J1078" s="42">
        <f ca="1">(SUMIF('Freeform time and material'!$B$17:$B$30,B1078,'Freeform time and material'!$G$17:$G$30)) +
(SUMIF('Vinyl cutting'!$B$17:$B$30,B1078,'Vinyl cutting'!$G$17:$G$30)) +
(SUMIF('Vinyl cutting (2)'!$B$17:$B$30,B1078,'Vinyl cutting (2)'!$G$17:$G$30)) +
(SUMIF('Apply vinyl graphics'!$B$17:$B$30,B1078,'Apply vinyl graphics'!$G$17:$G$30)) +
(SUMIF('Apply vinyl graphics (2)'!$B$17:$B$30,B1078,'Apply vinyl graphics (2)'!$G$17:$G$30)) +
(SUMIF('Alum pan sign'!$B$17:$B$30,B1078,'Alum pan sign'!$G$17:$G$30)) +
(SUMIF('Alum pan sign (2)'!$B$17:$B$30,B1078,'Alum pan sign (2)'!$G$17:$G$30)) +
(SUMIF('Economy pan sign'!$B$17:$B$30,B1078,'Economy pan sign'!$G$17:$G$30)) +
(SUMIF('Post and panel sign'!$B$17:$B$30,B1078,'Post and panel sign'!$G$17:$G$30)) +
(SUMIF('Post and panel sign (2)'!$B$17:$B$30,B1078,'Post and panel sign (2)'!$G$17:$G$30)) +
(SUMIF('Flat panels only'!$B$17:$B$30,B1078,'Flat panels only'!$G$17:$G$30)) +
(SUMIF('Flat panels only (2)'!$B$17:$B$30,B1078,'Flat panels only (2)'!$G$17:$G$30)) +
(SUMIF('Routed panel shapes'!$B$18:$B$31,B1078,'Routed panel shapes'!$G$18:$G$31)) +
(SUMIF('Routed panel shapes (2)'!$B$18:$B$31,B1078,'Routed panel shapes (2)'!$G$18:$G$31)) +
(SUMIF('Routed face only'!$B$17:$B$30,B1078,'Routed face only'!$G$17:$G$30)) +
(SUMIF('Routed face only (2)'!$B$17:$B$30,B1078,'Routed face only (2)'!$G$17:$G$30)) +
(SUMIF('Routed alum faces letters'!$B$17:$B$30,B1078,'Routed alum faces letters'!$G$17:$G$30)) +
(SUMIF('Routed alum faces letters (2)'!$B$17:$B$30,B1078,'Routed alum faces letters (2)'!$G$17:$G$30)) +
(SUMIF('Routed push through acrylic'!$B$17:$B$30,B1078,'Routed push through acrylic'!$G$17:$G$30)) +
(SUMIF('Routed push through acrylic (2)'!$B$17:$B$30,B1078,'Routed push through acrylic (2)'!$G$17:$G$30)) +
(SUMIF('Sf routed cabinet'!$B$17:$B$30,B1078,'Sf routed cabinet'!$G$17:$G$30)) +
(SUMIF('Sf routed cabinet (2)'!$B$17:$B$30,B1078,'Sf routed cabinet (2)'!$G$17:$G$30)) +
(SUMIF('Df routed cabinet'!$B$17:$B$30,B1078,'Df routed cabinet'!$G$17:$G$30)) +
(SUMIF('Df routed cabinet (2)'!$B$17:$B$30,B1078,'Df routed cabinet (2)'!$G$17:$G$30)) +
(SUMIF('Sf acrylic cabinet'!$B$17:$B$30,B1078,'Sf acrylic cabinet'!$G$17:$G$30)) +
(SUMIF('Sf acrylic cabinet (2)'!$B$17:$B$30,B1078,'Sf acrylic cabinet (2)'!$G$17:$G$30)) +
(SUMIF('Economy Sf acrylic'!$B$17:$B$30,B1078,'Economy Sf acrylic'!$G$17:$G$30)) +
(SUMIF('Df acrylic cabinet'!$B$17:$B$30,B1078,'Df acrylic cabinet'!$G$17:$G$30)) +
(SUMIF('Df acrylic cabinet (2)'!$B$17:$B$30,B1078,'Df acrylic cabinet (2)'!$G$17:$G$30)) +
(SUMIF('Sf flex cabinet'!$B$17:$B$30,B1078,'Sf flex cabinet'!$G$17:$G$30)) +
(SUMIF('Sf flex cabinet (2)'!$B$17:$B$30,B1078,'Sf flex cabinet (2)'!$G$17:$G$30)) +
(SUMIF('Df flex cabinet'!$B$17:$B$36,B1078,'Df flex cabinet'!$G$17:$G$36)) +
(SUMIF('Df flex cabinet (2)'!$B$17:$B$36,B1078,'Df flex cabinet (2)'!$G$17:$G$36)) +
(SUMIF('Pole cover'!$B$17:$B$30,B1078,'Pole cover'!$G$17:$G$30)) +
(SUMIF('Pole cover (2)'!$B$17:$B$30,B1078,'Pole cover (2)'!$G$17:$G$30)) +
(SUMIF('Structural Steel Fab'!$B$17:$B$29,B1078,'Structural Steel Fab'!$G$17:$G$29)) +
(SUMIF(Reveal!$B$17:$B$30,B1078,Reveal!$G$17:$G$30)) +
(SUMIF('Reveal (2)'!$B$17:$B$30,B1078,'Reveal (2)'!$G$17:$G$30)) +
(SUMIF('Crown cove top'!$B$17:$B$30,B1078,'Crown cove top'!$G$17:$G$30)) +
(SUMIF('EMC assembly'!$B$17:$B$30,B1078,'EMC assembly'!$G$17:$G$30)) +
(SUMIF(Crating!$B$17:$B$29,B1078,Crating!$G$17:$G$29)) +
(SUMIF('LED wiring'!$B$17:$B$30,B1078,'LED wiring'!$G$17:$G$30)) +
(SUMIF('Changeable copy face'!$B$17:$B$30,B1078,'Changeable copy face'!$G$17:$G$30)) +
(SUMIF('Flex face assembly'!$B$17:$B$30,B1078,'Flex face assembly'!$G$17:$G$30)) +
(SUMIF('Routed face assembly'!$B$17:$B$30,B1078,'Routed face assembly'!$G$17:$G$30)) +
(SUMIF('Paint calculation'!$B$17:$B$30,B1078,'Paint calculation'!$G$17:$G$30)) +
(SUMIF('Trimcap letter face'!$B$17:$B$30,B1078,'Trimcap letter face'!$G$17:$G$30)) +
(SUMIF('Trimcap letter face (2)'!$B$17:$B$30,B1078,'Trimcap letter face (2)'!$G$17:$G$30)) +
(SUMIF('Channel letter fabrication'!$B$17:$B$30,B1078,'Channel letter fabrication'!$G$17:$G$30)) +
(SUMIF('Channel letter fabrication (2)'!$B$17:$B$30,B1078,'Channel letter fabrication (2)'!$G$17:$G$30))</f>
        <v>0</v>
      </c>
    </row>
    <row r="1079" spans="1:10">
      <c r="A1079" s="28" t="str">
        <f>[1]ODBC!$A1079</f>
        <v>GGBC120 HS Wh #391227</v>
      </c>
      <c r="B1079" s="29" t="str">
        <f>[1]ODBC!B1079</f>
        <v>72045</v>
      </c>
      <c r="C1079" s="30">
        <f>IFERROR(VLOOKUP($B1079,[1]ODBC!$B:$H,2,FALSE),"")</f>
        <v>2.9000000000000001E-2</v>
      </c>
      <c r="D1079" s="30">
        <f>IFERROR(VLOOKUP($B1079,[1]ODBC!$B:$H,3,FALSE),"")</f>
        <v>5.1999999999999998E-2</v>
      </c>
      <c r="E1079" s="30" t="str">
        <f>IFERROR(VLOOKUP($B1079,[1]ODBC!$B:$H,4,FALSE),"")</f>
        <v>GM</v>
      </c>
      <c r="F1079" s="31">
        <f>IFERROR(VLOOKUP($B1079,[1]ODBC!$B:$H,5,FALSE),"")</f>
        <v>44.45</v>
      </c>
      <c r="G1079" s="32">
        <f>[1]ODBC!G1079</f>
        <v>0</v>
      </c>
      <c r="H1079" s="33">
        <f>SUM([1]ODBC!H1079)</f>
        <v>46069</v>
      </c>
      <c r="I1079" s="41" t="str">
        <f>'Vinyl cutting'!$B$2</f>
        <v>J36938</v>
      </c>
      <c r="J1079" s="42">
        <f ca="1">(SUMIF('Freeform time and material'!$B$17:$B$30,B1079,'Freeform time and material'!$G$17:$G$30)) +
(SUMIF('Vinyl cutting'!$B$17:$B$30,B1079,'Vinyl cutting'!$G$17:$G$30)) +
(SUMIF('Vinyl cutting (2)'!$B$17:$B$30,B1079,'Vinyl cutting (2)'!$G$17:$G$30)) +
(SUMIF('Apply vinyl graphics'!$B$17:$B$30,B1079,'Apply vinyl graphics'!$G$17:$G$30)) +
(SUMIF('Apply vinyl graphics (2)'!$B$17:$B$30,B1079,'Apply vinyl graphics (2)'!$G$17:$G$30)) +
(SUMIF('Alum pan sign'!$B$17:$B$30,B1079,'Alum pan sign'!$G$17:$G$30)) +
(SUMIF('Alum pan sign (2)'!$B$17:$B$30,B1079,'Alum pan sign (2)'!$G$17:$G$30)) +
(SUMIF('Economy pan sign'!$B$17:$B$30,B1079,'Economy pan sign'!$G$17:$G$30)) +
(SUMIF('Post and panel sign'!$B$17:$B$30,B1079,'Post and panel sign'!$G$17:$G$30)) +
(SUMIF('Post and panel sign (2)'!$B$17:$B$30,B1079,'Post and panel sign (2)'!$G$17:$G$30)) +
(SUMIF('Flat panels only'!$B$17:$B$30,B1079,'Flat panels only'!$G$17:$G$30)) +
(SUMIF('Flat panels only (2)'!$B$17:$B$30,B1079,'Flat panels only (2)'!$G$17:$G$30)) +
(SUMIF('Routed panel shapes'!$B$18:$B$31,B1079,'Routed panel shapes'!$G$18:$G$31)) +
(SUMIF('Routed panel shapes (2)'!$B$18:$B$31,B1079,'Routed panel shapes (2)'!$G$18:$G$31)) +
(SUMIF('Routed face only'!$B$17:$B$30,B1079,'Routed face only'!$G$17:$G$30)) +
(SUMIF('Routed face only (2)'!$B$17:$B$30,B1079,'Routed face only (2)'!$G$17:$G$30)) +
(SUMIF('Routed alum faces letters'!$B$17:$B$30,B1079,'Routed alum faces letters'!$G$17:$G$30)) +
(SUMIF('Routed alum faces letters (2)'!$B$17:$B$30,B1079,'Routed alum faces letters (2)'!$G$17:$G$30)) +
(SUMIF('Routed push through acrylic'!$B$17:$B$30,B1079,'Routed push through acrylic'!$G$17:$G$30)) +
(SUMIF('Routed push through acrylic (2)'!$B$17:$B$30,B1079,'Routed push through acrylic (2)'!$G$17:$G$30)) +
(SUMIF('Sf routed cabinet'!$B$17:$B$30,B1079,'Sf routed cabinet'!$G$17:$G$30)) +
(SUMIF('Sf routed cabinet (2)'!$B$17:$B$30,B1079,'Sf routed cabinet (2)'!$G$17:$G$30)) +
(SUMIF('Df routed cabinet'!$B$17:$B$30,B1079,'Df routed cabinet'!$G$17:$G$30)) +
(SUMIF('Df routed cabinet (2)'!$B$17:$B$30,B1079,'Df routed cabinet (2)'!$G$17:$G$30)) +
(SUMIF('Sf acrylic cabinet'!$B$17:$B$30,B1079,'Sf acrylic cabinet'!$G$17:$G$30)) +
(SUMIF('Sf acrylic cabinet (2)'!$B$17:$B$30,B1079,'Sf acrylic cabinet (2)'!$G$17:$G$30)) +
(SUMIF('Economy Sf acrylic'!$B$17:$B$30,B1079,'Economy Sf acrylic'!$G$17:$G$30)) +
(SUMIF('Df acrylic cabinet'!$B$17:$B$30,B1079,'Df acrylic cabinet'!$G$17:$G$30)) +
(SUMIF('Df acrylic cabinet (2)'!$B$17:$B$30,B1079,'Df acrylic cabinet (2)'!$G$17:$G$30)) +
(SUMIF('Sf flex cabinet'!$B$17:$B$30,B1079,'Sf flex cabinet'!$G$17:$G$30)) +
(SUMIF('Sf flex cabinet (2)'!$B$17:$B$30,B1079,'Sf flex cabinet (2)'!$G$17:$G$30)) +
(SUMIF('Df flex cabinet'!$B$17:$B$36,B1079,'Df flex cabinet'!$G$17:$G$36)) +
(SUMIF('Df flex cabinet (2)'!$B$17:$B$36,B1079,'Df flex cabinet (2)'!$G$17:$G$36)) +
(SUMIF('Pole cover'!$B$17:$B$30,B1079,'Pole cover'!$G$17:$G$30)) +
(SUMIF('Pole cover (2)'!$B$17:$B$30,B1079,'Pole cover (2)'!$G$17:$G$30)) +
(SUMIF('Structural Steel Fab'!$B$17:$B$29,B1079,'Structural Steel Fab'!$G$17:$G$29)) +
(SUMIF(Reveal!$B$17:$B$30,B1079,Reveal!$G$17:$G$30)) +
(SUMIF('Reveal (2)'!$B$17:$B$30,B1079,'Reveal (2)'!$G$17:$G$30)) +
(SUMIF('Crown cove top'!$B$17:$B$30,B1079,'Crown cove top'!$G$17:$G$30)) +
(SUMIF('EMC assembly'!$B$17:$B$30,B1079,'EMC assembly'!$G$17:$G$30)) +
(SUMIF(Crating!$B$17:$B$29,B1079,Crating!$G$17:$G$29)) +
(SUMIF('LED wiring'!$B$17:$B$30,B1079,'LED wiring'!$G$17:$G$30)) +
(SUMIF('Changeable copy face'!$B$17:$B$30,B1079,'Changeable copy face'!$G$17:$G$30)) +
(SUMIF('Flex face assembly'!$B$17:$B$30,B1079,'Flex face assembly'!$G$17:$G$30)) +
(SUMIF('Routed face assembly'!$B$17:$B$30,B1079,'Routed face assembly'!$G$17:$G$30)) +
(SUMIF('Paint calculation'!$B$17:$B$30,B1079,'Paint calculation'!$G$17:$G$30)) +
(SUMIF('Trimcap letter face'!$B$17:$B$30,B1079,'Trimcap letter face'!$G$17:$G$30)) +
(SUMIF('Trimcap letter face (2)'!$B$17:$B$30,B1079,'Trimcap letter face (2)'!$G$17:$G$30)) +
(SUMIF('Channel letter fabrication'!$B$17:$B$30,B1079,'Channel letter fabrication'!$G$17:$G$30)) +
(SUMIF('Channel letter fabrication (2)'!$B$17:$B$30,B1079,'Channel letter fabrication (2)'!$G$17:$G$30))</f>
        <v>0</v>
      </c>
    </row>
    <row r="1080" spans="1:10">
      <c r="A1080" s="28" t="str">
        <f>[1]ODBC!$A1080</f>
        <v>GGBC140 Deep Black #391228</v>
      </c>
      <c r="B1080" s="29" t="str">
        <f>[1]ODBC!B1080</f>
        <v>72050</v>
      </c>
      <c r="C1080" s="30">
        <f>IFERROR(VLOOKUP($B1080,[1]ODBC!$B:$H,2,FALSE),"")</f>
        <v>4.2000000000000003E-2</v>
      </c>
      <c r="D1080" s="30">
        <f>IFERROR(VLOOKUP($B1080,[1]ODBC!$B:$H,3,FALSE),"")</f>
        <v>7.5999999999999998E-2</v>
      </c>
      <c r="E1080" s="30" t="str">
        <f>IFERROR(VLOOKUP($B1080,[1]ODBC!$B:$H,4,FALSE),"")</f>
        <v>GM</v>
      </c>
      <c r="F1080" s="31">
        <f>IFERROR(VLOOKUP($B1080,[1]ODBC!$B:$H,5,FALSE),"")</f>
        <v>44.45</v>
      </c>
      <c r="G1080" s="32">
        <f>[1]ODBC!G1080</f>
        <v>0</v>
      </c>
      <c r="H1080" s="33">
        <f>SUM([1]ODBC!H1080)</f>
        <v>46062</v>
      </c>
      <c r="I1080" s="41" t="str">
        <f>'Vinyl cutting'!$B$2</f>
        <v>J36938</v>
      </c>
      <c r="J1080" s="42">
        <f ca="1">(SUMIF('Freeform time and material'!$B$17:$B$30,B1080,'Freeform time and material'!$G$17:$G$30)) +
(SUMIF('Vinyl cutting'!$B$17:$B$30,B1080,'Vinyl cutting'!$G$17:$G$30)) +
(SUMIF('Vinyl cutting (2)'!$B$17:$B$30,B1080,'Vinyl cutting (2)'!$G$17:$G$30)) +
(SUMIF('Apply vinyl graphics'!$B$17:$B$30,B1080,'Apply vinyl graphics'!$G$17:$G$30)) +
(SUMIF('Apply vinyl graphics (2)'!$B$17:$B$30,B1080,'Apply vinyl graphics (2)'!$G$17:$G$30)) +
(SUMIF('Alum pan sign'!$B$17:$B$30,B1080,'Alum pan sign'!$G$17:$G$30)) +
(SUMIF('Alum pan sign (2)'!$B$17:$B$30,B1080,'Alum pan sign (2)'!$G$17:$G$30)) +
(SUMIF('Economy pan sign'!$B$17:$B$30,B1080,'Economy pan sign'!$G$17:$G$30)) +
(SUMIF('Post and panel sign'!$B$17:$B$30,B1080,'Post and panel sign'!$G$17:$G$30)) +
(SUMIF('Post and panel sign (2)'!$B$17:$B$30,B1080,'Post and panel sign (2)'!$G$17:$G$30)) +
(SUMIF('Flat panels only'!$B$17:$B$30,B1080,'Flat panels only'!$G$17:$G$30)) +
(SUMIF('Flat panels only (2)'!$B$17:$B$30,B1080,'Flat panels only (2)'!$G$17:$G$30)) +
(SUMIF('Routed panel shapes'!$B$18:$B$31,B1080,'Routed panel shapes'!$G$18:$G$31)) +
(SUMIF('Routed panel shapes (2)'!$B$18:$B$31,B1080,'Routed panel shapes (2)'!$G$18:$G$31)) +
(SUMIF('Routed face only'!$B$17:$B$30,B1080,'Routed face only'!$G$17:$G$30)) +
(SUMIF('Routed face only (2)'!$B$17:$B$30,B1080,'Routed face only (2)'!$G$17:$G$30)) +
(SUMIF('Routed alum faces letters'!$B$17:$B$30,B1080,'Routed alum faces letters'!$G$17:$G$30)) +
(SUMIF('Routed alum faces letters (2)'!$B$17:$B$30,B1080,'Routed alum faces letters (2)'!$G$17:$G$30)) +
(SUMIF('Routed push through acrylic'!$B$17:$B$30,B1080,'Routed push through acrylic'!$G$17:$G$30)) +
(SUMIF('Routed push through acrylic (2)'!$B$17:$B$30,B1080,'Routed push through acrylic (2)'!$G$17:$G$30)) +
(SUMIF('Sf routed cabinet'!$B$17:$B$30,B1080,'Sf routed cabinet'!$G$17:$G$30)) +
(SUMIF('Sf routed cabinet (2)'!$B$17:$B$30,B1080,'Sf routed cabinet (2)'!$G$17:$G$30)) +
(SUMIF('Df routed cabinet'!$B$17:$B$30,B1080,'Df routed cabinet'!$G$17:$G$30)) +
(SUMIF('Df routed cabinet (2)'!$B$17:$B$30,B1080,'Df routed cabinet (2)'!$G$17:$G$30)) +
(SUMIF('Sf acrylic cabinet'!$B$17:$B$30,B1080,'Sf acrylic cabinet'!$G$17:$G$30)) +
(SUMIF('Sf acrylic cabinet (2)'!$B$17:$B$30,B1080,'Sf acrylic cabinet (2)'!$G$17:$G$30)) +
(SUMIF('Economy Sf acrylic'!$B$17:$B$30,B1080,'Economy Sf acrylic'!$G$17:$G$30)) +
(SUMIF('Df acrylic cabinet'!$B$17:$B$30,B1080,'Df acrylic cabinet'!$G$17:$G$30)) +
(SUMIF('Df acrylic cabinet (2)'!$B$17:$B$30,B1080,'Df acrylic cabinet (2)'!$G$17:$G$30)) +
(SUMIF('Sf flex cabinet'!$B$17:$B$30,B1080,'Sf flex cabinet'!$G$17:$G$30)) +
(SUMIF('Sf flex cabinet (2)'!$B$17:$B$30,B1080,'Sf flex cabinet (2)'!$G$17:$G$30)) +
(SUMIF('Df flex cabinet'!$B$17:$B$36,B1080,'Df flex cabinet'!$G$17:$G$36)) +
(SUMIF('Df flex cabinet (2)'!$B$17:$B$36,B1080,'Df flex cabinet (2)'!$G$17:$G$36)) +
(SUMIF('Pole cover'!$B$17:$B$30,B1080,'Pole cover'!$G$17:$G$30)) +
(SUMIF('Pole cover (2)'!$B$17:$B$30,B1080,'Pole cover (2)'!$G$17:$G$30)) +
(SUMIF('Structural Steel Fab'!$B$17:$B$29,B1080,'Structural Steel Fab'!$G$17:$G$29)) +
(SUMIF(Reveal!$B$17:$B$30,B1080,Reveal!$G$17:$G$30)) +
(SUMIF('Reveal (2)'!$B$17:$B$30,B1080,'Reveal (2)'!$G$17:$G$30)) +
(SUMIF('Crown cove top'!$B$17:$B$30,B1080,'Crown cove top'!$G$17:$G$30)) +
(SUMIF('EMC assembly'!$B$17:$B$30,B1080,'EMC assembly'!$G$17:$G$30)) +
(SUMIF(Crating!$B$17:$B$29,B1080,Crating!$G$17:$G$29)) +
(SUMIF('LED wiring'!$B$17:$B$30,B1080,'LED wiring'!$G$17:$G$30)) +
(SUMIF('Changeable copy face'!$B$17:$B$30,B1080,'Changeable copy face'!$G$17:$G$30)) +
(SUMIF('Flex face assembly'!$B$17:$B$30,B1080,'Flex face assembly'!$G$17:$G$30)) +
(SUMIF('Routed face assembly'!$B$17:$B$30,B1080,'Routed face assembly'!$G$17:$G$30)) +
(SUMIF('Paint calculation'!$B$17:$B$30,B1080,'Paint calculation'!$G$17:$G$30)) +
(SUMIF('Trimcap letter face'!$B$17:$B$30,B1080,'Trimcap letter face'!$G$17:$G$30)) +
(SUMIF('Trimcap letter face (2)'!$B$17:$B$30,B1080,'Trimcap letter face (2)'!$G$17:$G$30)) +
(SUMIF('Channel letter fabrication'!$B$17:$B$30,B1080,'Channel letter fabrication'!$G$17:$G$30)) +
(SUMIF('Channel letter fabrication (2)'!$B$17:$B$30,B1080,'Channel letter fabrication (2)'!$G$17:$G$30))</f>
        <v>0</v>
      </c>
    </row>
    <row r="1081" spans="1:10">
      <c r="A1081" s="28" t="str">
        <f>[1]ODBC!$A1081</f>
        <v>GGBC160 Mixing Black #391229</v>
      </c>
      <c r="B1081" s="29" t="str">
        <f>[1]ODBC!B1081</f>
        <v>72055</v>
      </c>
      <c r="C1081" s="30">
        <f>IFERROR(VLOOKUP($B1081,[1]ODBC!$B:$H,2,FALSE),"")</f>
        <v>3.9E-2</v>
      </c>
      <c r="D1081" s="30">
        <f>IFERROR(VLOOKUP($B1081,[1]ODBC!$B:$H,3,FALSE),"")</f>
        <v>7.0000000000000007E-2</v>
      </c>
      <c r="E1081" s="30" t="str">
        <f>IFERROR(VLOOKUP($B1081,[1]ODBC!$B:$H,4,FALSE),"")</f>
        <v>GM</v>
      </c>
      <c r="F1081" s="31">
        <f>IFERROR(VLOOKUP($B1081,[1]ODBC!$B:$H,5,FALSE),"")</f>
        <v>44.45</v>
      </c>
      <c r="G1081" s="32">
        <f>[1]ODBC!G1081</f>
        <v>0</v>
      </c>
      <c r="H1081" s="33">
        <f>SUM([1]ODBC!H1081)</f>
        <v>45791</v>
      </c>
      <c r="I1081" s="41" t="str">
        <f>'Vinyl cutting'!$B$2</f>
        <v>J36938</v>
      </c>
      <c r="J1081" s="42">
        <f ca="1">(SUMIF('Freeform time and material'!$B$17:$B$30,B1081,'Freeform time and material'!$G$17:$G$30)) +
(SUMIF('Vinyl cutting'!$B$17:$B$30,B1081,'Vinyl cutting'!$G$17:$G$30)) +
(SUMIF('Vinyl cutting (2)'!$B$17:$B$30,B1081,'Vinyl cutting (2)'!$G$17:$G$30)) +
(SUMIF('Apply vinyl graphics'!$B$17:$B$30,B1081,'Apply vinyl graphics'!$G$17:$G$30)) +
(SUMIF('Apply vinyl graphics (2)'!$B$17:$B$30,B1081,'Apply vinyl graphics (2)'!$G$17:$G$30)) +
(SUMIF('Alum pan sign'!$B$17:$B$30,B1081,'Alum pan sign'!$G$17:$G$30)) +
(SUMIF('Alum pan sign (2)'!$B$17:$B$30,B1081,'Alum pan sign (2)'!$G$17:$G$30)) +
(SUMIF('Economy pan sign'!$B$17:$B$30,B1081,'Economy pan sign'!$G$17:$G$30)) +
(SUMIF('Post and panel sign'!$B$17:$B$30,B1081,'Post and panel sign'!$G$17:$G$30)) +
(SUMIF('Post and panel sign (2)'!$B$17:$B$30,B1081,'Post and panel sign (2)'!$G$17:$G$30)) +
(SUMIF('Flat panels only'!$B$17:$B$30,B1081,'Flat panels only'!$G$17:$G$30)) +
(SUMIF('Flat panels only (2)'!$B$17:$B$30,B1081,'Flat panels only (2)'!$G$17:$G$30)) +
(SUMIF('Routed panel shapes'!$B$18:$B$31,B1081,'Routed panel shapes'!$G$18:$G$31)) +
(SUMIF('Routed panel shapes (2)'!$B$18:$B$31,B1081,'Routed panel shapes (2)'!$G$18:$G$31)) +
(SUMIF('Routed face only'!$B$17:$B$30,B1081,'Routed face only'!$G$17:$G$30)) +
(SUMIF('Routed face only (2)'!$B$17:$B$30,B1081,'Routed face only (2)'!$G$17:$G$30)) +
(SUMIF('Routed alum faces letters'!$B$17:$B$30,B1081,'Routed alum faces letters'!$G$17:$G$30)) +
(SUMIF('Routed alum faces letters (2)'!$B$17:$B$30,B1081,'Routed alum faces letters (2)'!$G$17:$G$30)) +
(SUMIF('Routed push through acrylic'!$B$17:$B$30,B1081,'Routed push through acrylic'!$G$17:$G$30)) +
(SUMIF('Routed push through acrylic (2)'!$B$17:$B$30,B1081,'Routed push through acrylic (2)'!$G$17:$G$30)) +
(SUMIF('Sf routed cabinet'!$B$17:$B$30,B1081,'Sf routed cabinet'!$G$17:$G$30)) +
(SUMIF('Sf routed cabinet (2)'!$B$17:$B$30,B1081,'Sf routed cabinet (2)'!$G$17:$G$30)) +
(SUMIF('Df routed cabinet'!$B$17:$B$30,B1081,'Df routed cabinet'!$G$17:$G$30)) +
(SUMIF('Df routed cabinet (2)'!$B$17:$B$30,B1081,'Df routed cabinet (2)'!$G$17:$G$30)) +
(SUMIF('Sf acrylic cabinet'!$B$17:$B$30,B1081,'Sf acrylic cabinet'!$G$17:$G$30)) +
(SUMIF('Sf acrylic cabinet (2)'!$B$17:$B$30,B1081,'Sf acrylic cabinet (2)'!$G$17:$G$30)) +
(SUMIF('Economy Sf acrylic'!$B$17:$B$30,B1081,'Economy Sf acrylic'!$G$17:$G$30)) +
(SUMIF('Df acrylic cabinet'!$B$17:$B$30,B1081,'Df acrylic cabinet'!$G$17:$G$30)) +
(SUMIF('Df acrylic cabinet (2)'!$B$17:$B$30,B1081,'Df acrylic cabinet (2)'!$G$17:$G$30)) +
(SUMIF('Sf flex cabinet'!$B$17:$B$30,B1081,'Sf flex cabinet'!$G$17:$G$30)) +
(SUMIF('Sf flex cabinet (2)'!$B$17:$B$30,B1081,'Sf flex cabinet (2)'!$G$17:$G$30)) +
(SUMIF('Df flex cabinet'!$B$17:$B$36,B1081,'Df flex cabinet'!$G$17:$G$36)) +
(SUMIF('Df flex cabinet (2)'!$B$17:$B$36,B1081,'Df flex cabinet (2)'!$G$17:$G$36)) +
(SUMIF('Pole cover'!$B$17:$B$30,B1081,'Pole cover'!$G$17:$G$30)) +
(SUMIF('Pole cover (2)'!$B$17:$B$30,B1081,'Pole cover (2)'!$G$17:$G$30)) +
(SUMIF('Structural Steel Fab'!$B$17:$B$29,B1081,'Structural Steel Fab'!$G$17:$G$29)) +
(SUMIF(Reveal!$B$17:$B$30,B1081,Reveal!$G$17:$G$30)) +
(SUMIF('Reveal (2)'!$B$17:$B$30,B1081,'Reveal (2)'!$G$17:$G$30)) +
(SUMIF('Crown cove top'!$B$17:$B$30,B1081,'Crown cove top'!$G$17:$G$30)) +
(SUMIF('EMC assembly'!$B$17:$B$30,B1081,'EMC assembly'!$G$17:$G$30)) +
(SUMIF(Crating!$B$17:$B$29,B1081,Crating!$G$17:$G$29)) +
(SUMIF('LED wiring'!$B$17:$B$30,B1081,'LED wiring'!$G$17:$G$30)) +
(SUMIF('Changeable copy face'!$B$17:$B$30,B1081,'Changeable copy face'!$G$17:$G$30)) +
(SUMIF('Flex face assembly'!$B$17:$B$30,B1081,'Flex face assembly'!$G$17:$G$30)) +
(SUMIF('Routed face assembly'!$B$17:$B$30,B1081,'Routed face assembly'!$G$17:$G$30)) +
(SUMIF('Paint calculation'!$B$17:$B$30,B1081,'Paint calculation'!$G$17:$G$30)) +
(SUMIF('Trimcap letter face'!$B$17:$B$30,B1081,'Trimcap letter face'!$G$17:$G$30)) +
(SUMIF('Trimcap letter face (2)'!$B$17:$B$30,B1081,'Trimcap letter face (2)'!$G$17:$G$30)) +
(SUMIF('Channel letter fabrication'!$B$17:$B$30,B1081,'Channel letter fabrication'!$G$17:$G$30)) +
(SUMIF('Channel letter fabrication (2)'!$B$17:$B$30,B1081,'Channel letter fabrication (2)'!$G$17:$G$30))</f>
        <v>0</v>
      </c>
    </row>
    <row r="1082" spans="1:10">
      <c r="A1082" s="28" t="str">
        <f>[1]ODBC!$A1082</f>
        <v>GGBC190 Wh/Gray Trnsp #391230</v>
      </c>
      <c r="B1082" s="29" t="str">
        <f>[1]ODBC!B1082</f>
        <v>72060</v>
      </c>
      <c r="C1082" s="30">
        <f>IFERROR(VLOOKUP($B1082,[1]ODBC!$B:$H,2,FALSE),"")</f>
        <v>5.1999999999999998E-2</v>
      </c>
      <c r="D1082" s="30">
        <f>IFERROR(VLOOKUP($B1082,[1]ODBC!$B:$H,3,FALSE),"")</f>
        <v>9.4E-2</v>
      </c>
      <c r="E1082" s="30" t="str">
        <f>IFERROR(VLOOKUP($B1082,[1]ODBC!$B:$H,4,FALSE),"")</f>
        <v>GM</v>
      </c>
      <c r="F1082" s="31">
        <f>IFERROR(VLOOKUP($B1082,[1]ODBC!$B:$H,5,FALSE),"")</f>
        <v>44.45</v>
      </c>
      <c r="G1082" s="32">
        <f>[1]ODBC!G1082</f>
        <v>0</v>
      </c>
      <c r="H1082" s="33">
        <f>SUM([1]ODBC!H1082)</f>
        <v>46069</v>
      </c>
      <c r="I1082" s="41" t="str">
        <f>'Vinyl cutting'!$B$2</f>
        <v>J36938</v>
      </c>
      <c r="J1082" s="42">
        <f ca="1">(SUMIF('Freeform time and material'!$B$17:$B$30,B1082,'Freeform time and material'!$G$17:$G$30)) +
(SUMIF('Vinyl cutting'!$B$17:$B$30,B1082,'Vinyl cutting'!$G$17:$G$30)) +
(SUMIF('Vinyl cutting (2)'!$B$17:$B$30,B1082,'Vinyl cutting (2)'!$G$17:$G$30)) +
(SUMIF('Apply vinyl graphics'!$B$17:$B$30,B1082,'Apply vinyl graphics'!$G$17:$G$30)) +
(SUMIF('Apply vinyl graphics (2)'!$B$17:$B$30,B1082,'Apply vinyl graphics (2)'!$G$17:$G$30)) +
(SUMIF('Alum pan sign'!$B$17:$B$30,B1082,'Alum pan sign'!$G$17:$G$30)) +
(SUMIF('Alum pan sign (2)'!$B$17:$B$30,B1082,'Alum pan sign (2)'!$G$17:$G$30)) +
(SUMIF('Economy pan sign'!$B$17:$B$30,B1082,'Economy pan sign'!$G$17:$G$30)) +
(SUMIF('Post and panel sign'!$B$17:$B$30,B1082,'Post and panel sign'!$G$17:$G$30)) +
(SUMIF('Post and panel sign (2)'!$B$17:$B$30,B1082,'Post and panel sign (2)'!$G$17:$G$30)) +
(SUMIF('Flat panels only'!$B$17:$B$30,B1082,'Flat panels only'!$G$17:$G$30)) +
(SUMIF('Flat panels only (2)'!$B$17:$B$30,B1082,'Flat panels only (2)'!$G$17:$G$30)) +
(SUMIF('Routed panel shapes'!$B$18:$B$31,B1082,'Routed panel shapes'!$G$18:$G$31)) +
(SUMIF('Routed panel shapes (2)'!$B$18:$B$31,B1082,'Routed panel shapes (2)'!$G$18:$G$31)) +
(SUMIF('Routed face only'!$B$17:$B$30,B1082,'Routed face only'!$G$17:$G$30)) +
(SUMIF('Routed face only (2)'!$B$17:$B$30,B1082,'Routed face only (2)'!$G$17:$G$30)) +
(SUMIF('Routed alum faces letters'!$B$17:$B$30,B1082,'Routed alum faces letters'!$G$17:$G$30)) +
(SUMIF('Routed alum faces letters (2)'!$B$17:$B$30,B1082,'Routed alum faces letters (2)'!$G$17:$G$30)) +
(SUMIF('Routed push through acrylic'!$B$17:$B$30,B1082,'Routed push through acrylic'!$G$17:$G$30)) +
(SUMIF('Routed push through acrylic (2)'!$B$17:$B$30,B1082,'Routed push through acrylic (2)'!$G$17:$G$30)) +
(SUMIF('Sf routed cabinet'!$B$17:$B$30,B1082,'Sf routed cabinet'!$G$17:$G$30)) +
(SUMIF('Sf routed cabinet (2)'!$B$17:$B$30,B1082,'Sf routed cabinet (2)'!$G$17:$G$30)) +
(SUMIF('Df routed cabinet'!$B$17:$B$30,B1082,'Df routed cabinet'!$G$17:$G$30)) +
(SUMIF('Df routed cabinet (2)'!$B$17:$B$30,B1082,'Df routed cabinet (2)'!$G$17:$G$30)) +
(SUMIF('Sf acrylic cabinet'!$B$17:$B$30,B1082,'Sf acrylic cabinet'!$G$17:$G$30)) +
(SUMIF('Sf acrylic cabinet (2)'!$B$17:$B$30,B1082,'Sf acrylic cabinet (2)'!$G$17:$G$30)) +
(SUMIF('Economy Sf acrylic'!$B$17:$B$30,B1082,'Economy Sf acrylic'!$G$17:$G$30)) +
(SUMIF('Df acrylic cabinet'!$B$17:$B$30,B1082,'Df acrylic cabinet'!$G$17:$G$30)) +
(SUMIF('Df acrylic cabinet (2)'!$B$17:$B$30,B1082,'Df acrylic cabinet (2)'!$G$17:$G$30)) +
(SUMIF('Sf flex cabinet'!$B$17:$B$30,B1082,'Sf flex cabinet'!$G$17:$G$30)) +
(SUMIF('Sf flex cabinet (2)'!$B$17:$B$30,B1082,'Sf flex cabinet (2)'!$G$17:$G$30)) +
(SUMIF('Df flex cabinet'!$B$17:$B$36,B1082,'Df flex cabinet'!$G$17:$G$36)) +
(SUMIF('Df flex cabinet (2)'!$B$17:$B$36,B1082,'Df flex cabinet (2)'!$G$17:$G$36)) +
(SUMIF('Pole cover'!$B$17:$B$30,B1082,'Pole cover'!$G$17:$G$30)) +
(SUMIF('Pole cover (2)'!$B$17:$B$30,B1082,'Pole cover (2)'!$G$17:$G$30)) +
(SUMIF('Structural Steel Fab'!$B$17:$B$29,B1082,'Structural Steel Fab'!$G$17:$G$29)) +
(SUMIF(Reveal!$B$17:$B$30,B1082,Reveal!$G$17:$G$30)) +
(SUMIF('Reveal (2)'!$B$17:$B$30,B1082,'Reveal (2)'!$G$17:$G$30)) +
(SUMIF('Crown cove top'!$B$17:$B$30,B1082,'Crown cove top'!$G$17:$G$30)) +
(SUMIF('EMC assembly'!$B$17:$B$30,B1082,'EMC assembly'!$G$17:$G$30)) +
(SUMIF(Crating!$B$17:$B$29,B1082,Crating!$G$17:$G$29)) +
(SUMIF('LED wiring'!$B$17:$B$30,B1082,'LED wiring'!$G$17:$G$30)) +
(SUMIF('Changeable copy face'!$B$17:$B$30,B1082,'Changeable copy face'!$G$17:$G$30)) +
(SUMIF('Flex face assembly'!$B$17:$B$30,B1082,'Flex face assembly'!$G$17:$G$30)) +
(SUMIF('Routed face assembly'!$B$17:$B$30,B1082,'Routed face assembly'!$G$17:$G$30)) +
(SUMIF('Paint calculation'!$B$17:$B$30,B1082,'Paint calculation'!$G$17:$G$30)) +
(SUMIF('Trimcap letter face'!$B$17:$B$30,B1082,'Trimcap letter face'!$G$17:$G$30)) +
(SUMIF('Trimcap letter face (2)'!$B$17:$B$30,B1082,'Trimcap letter face (2)'!$G$17:$G$30)) +
(SUMIF('Channel letter fabrication'!$B$17:$B$30,B1082,'Channel letter fabrication'!$G$17:$G$30)) +
(SUMIF('Channel letter fabrication (2)'!$B$17:$B$30,B1082,'Channel letter fabrication (2)'!$G$17:$G$30))</f>
        <v>0</v>
      </c>
    </row>
    <row r="1083" spans="1:10">
      <c r="A1083" s="28" t="str">
        <f>[1]ODBC!$A1083</f>
        <v>GGBC196 White Transparent</v>
      </c>
      <c r="B1083" s="29" t="str">
        <f>[1]ODBC!B1083</f>
        <v>72065</v>
      </c>
      <c r="C1083" s="30">
        <f>IFERROR(VLOOKUP($B1083,[1]ODBC!$B:$H,2,FALSE),"")</f>
        <v>4.7E-2</v>
      </c>
      <c r="D1083" s="30">
        <f>IFERROR(VLOOKUP($B1083,[1]ODBC!$B:$H,3,FALSE),"")</f>
        <v>8.5000000000000006E-2</v>
      </c>
      <c r="E1083" s="30" t="str">
        <f>IFERROR(VLOOKUP($B1083,[1]ODBC!$B:$H,4,FALSE),"")</f>
        <v>GM</v>
      </c>
      <c r="F1083" s="31">
        <f>IFERROR(VLOOKUP($B1083,[1]ODBC!$B:$H,5,FALSE),"")</f>
        <v>44.45</v>
      </c>
      <c r="G1083" s="32">
        <f>[1]ODBC!G1083</f>
        <v>0</v>
      </c>
      <c r="H1083" s="33">
        <f>SUM([1]ODBC!H1083)</f>
        <v>45510</v>
      </c>
      <c r="I1083" s="41" t="str">
        <f>'Vinyl cutting'!$B$2</f>
        <v>J36938</v>
      </c>
      <c r="J1083" s="42">
        <f ca="1">(SUMIF('Freeform time and material'!$B$17:$B$30,B1083,'Freeform time and material'!$G$17:$G$30)) +
(SUMIF('Vinyl cutting'!$B$17:$B$30,B1083,'Vinyl cutting'!$G$17:$G$30)) +
(SUMIF('Vinyl cutting (2)'!$B$17:$B$30,B1083,'Vinyl cutting (2)'!$G$17:$G$30)) +
(SUMIF('Apply vinyl graphics'!$B$17:$B$30,B1083,'Apply vinyl graphics'!$G$17:$G$30)) +
(SUMIF('Apply vinyl graphics (2)'!$B$17:$B$30,B1083,'Apply vinyl graphics (2)'!$G$17:$G$30)) +
(SUMIF('Alum pan sign'!$B$17:$B$30,B1083,'Alum pan sign'!$G$17:$G$30)) +
(SUMIF('Alum pan sign (2)'!$B$17:$B$30,B1083,'Alum pan sign (2)'!$G$17:$G$30)) +
(SUMIF('Economy pan sign'!$B$17:$B$30,B1083,'Economy pan sign'!$G$17:$G$30)) +
(SUMIF('Post and panel sign'!$B$17:$B$30,B1083,'Post and panel sign'!$G$17:$G$30)) +
(SUMIF('Post and panel sign (2)'!$B$17:$B$30,B1083,'Post and panel sign (2)'!$G$17:$G$30)) +
(SUMIF('Flat panels only'!$B$17:$B$30,B1083,'Flat panels only'!$G$17:$G$30)) +
(SUMIF('Flat panels only (2)'!$B$17:$B$30,B1083,'Flat panels only (2)'!$G$17:$G$30)) +
(SUMIF('Routed panel shapes'!$B$18:$B$31,B1083,'Routed panel shapes'!$G$18:$G$31)) +
(SUMIF('Routed panel shapes (2)'!$B$18:$B$31,B1083,'Routed panel shapes (2)'!$G$18:$G$31)) +
(SUMIF('Routed face only'!$B$17:$B$30,B1083,'Routed face only'!$G$17:$G$30)) +
(SUMIF('Routed face only (2)'!$B$17:$B$30,B1083,'Routed face only (2)'!$G$17:$G$30)) +
(SUMIF('Routed alum faces letters'!$B$17:$B$30,B1083,'Routed alum faces letters'!$G$17:$G$30)) +
(SUMIF('Routed alum faces letters (2)'!$B$17:$B$30,B1083,'Routed alum faces letters (2)'!$G$17:$G$30)) +
(SUMIF('Routed push through acrylic'!$B$17:$B$30,B1083,'Routed push through acrylic'!$G$17:$G$30)) +
(SUMIF('Routed push through acrylic (2)'!$B$17:$B$30,B1083,'Routed push through acrylic (2)'!$G$17:$G$30)) +
(SUMIF('Sf routed cabinet'!$B$17:$B$30,B1083,'Sf routed cabinet'!$G$17:$G$30)) +
(SUMIF('Sf routed cabinet (2)'!$B$17:$B$30,B1083,'Sf routed cabinet (2)'!$G$17:$G$30)) +
(SUMIF('Df routed cabinet'!$B$17:$B$30,B1083,'Df routed cabinet'!$G$17:$G$30)) +
(SUMIF('Df routed cabinet (2)'!$B$17:$B$30,B1083,'Df routed cabinet (2)'!$G$17:$G$30)) +
(SUMIF('Sf acrylic cabinet'!$B$17:$B$30,B1083,'Sf acrylic cabinet'!$G$17:$G$30)) +
(SUMIF('Sf acrylic cabinet (2)'!$B$17:$B$30,B1083,'Sf acrylic cabinet (2)'!$G$17:$G$30)) +
(SUMIF('Economy Sf acrylic'!$B$17:$B$30,B1083,'Economy Sf acrylic'!$G$17:$G$30)) +
(SUMIF('Df acrylic cabinet'!$B$17:$B$30,B1083,'Df acrylic cabinet'!$G$17:$G$30)) +
(SUMIF('Df acrylic cabinet (2)'!$B$17:$B$30,B1083,'Df acrylic cabinet (2)'!$G$17:$G$30)) +
(SUMIF('Sf flex cabinet'!$B$17:$B$30,B1083,'Sf flex cabinet'!$G$17:$G$30)) +
(SUMIF('Sf flex cabinet (2)'!$B$17:$B$30,B1083,'Sf flex cabinet (2)'!$G$17:$G$30)) +
(SUMIF('Df flex cabinet'!$B$17:$B$36,B1083,'Df flex cabinet'!$G$17:$G$36)) +
(SUMIF('Df flex cabinet (2)'!$B$17:$B$36,B1083,'Df flex cabinet (2)'!$G$17:$G$36)) +
(SUMIF('Pole cover'!$B$17:$B$30,B1083,'Pole cover'!$G$17:$G$30)) +
(SUMIF('Pole cover (2)'!$B$17:$B$30,B1083,'Pole cover (2)'!$G$17:$G$30)) +
(SUMIF('Structural Steel Fab'!$B$17:$B$29,B1083,'Structural Steel Fab'!$G$17:$G$29)) +
(SUMIF(Reveal!$B$17:$B$30,B1083,Reveal!$G$17:$G$30)) +
(SUMIF('Reveal (2)'!$B$17:$B$30,B1083,'Reveal (2)'!$G$17:$G$30)) +
(SUMIF('Crown cove top'!$B$17:$B$30,B1083,'Crown cove top'!$G$17:$G$30)) +
(SUMIF('EMC assembly'!$B$17:$B$30,B1083,'EMC assembly'!$G$17:$G$30)) +
(SUMIF(Crating!$B$17:$B$29,B1083,Crating!$G$17:$G$29)) +
(SUMIF('LED wiring'!$B$17:$B$30,B1083,'LED wiring'!$G$17:$G$30)) +
(SUMIF('Changeable copy face'!$B$17:$B$30,B1083,'Changeable copy face'!$G$17:$G$30)) +
(SUMIF('Flex face assembly'!$B$17:$B$30,B1083,'Flex face assembly'!$G$17:$G$30)) +
(SUMIF('Routed face assembly'!$B$17:$B$30,B1083,'Routed face assembly'!$G$17:$G$30)) +
(SUMIF('Paint calculation'!$B$17:$B$30,B1083,'Paint calculation'!$G$17:$G$30)) +
(SUMIF('Trimcap letter face'!$B$17:$B$30,B1083,'Trimcap letter face'!$G$17:$G$30)) +
(SUMIF('Trimcap letter face (2)'!$B$17:$B$30,B1083,'Trimcap letter face (2)'!$G$17:$G$30)) +
(SUMIF('Channel letter fabrication'!$B$17:$B$30,B1083,'Channel letter fabrication'!$G$17:$G$30)) +
(SUMIF('Channel letter fabrication (2)'!$B$17:$B$30,B1083,'Channel letter fabrication (2)'!$G$17:$G$30))</f>
        <v>0</v>
      </c>
    </row>
    <row r="1084" spans="1:10">
      <c r="A1084" s="28" t="str">
        <f>[1]ODBC!$A1084</f>
        <v>GGBC231 Brilliant Red #391232</v>
      </c>
      <c r="B1084" s="29" t="str">
        <f>[1]ODBC!B1084</f>
        <v>72070</v>
      </c>
      <c r="C1084" s="30">
        <f>IFERROR(VLOOKUP($B1084,[1]ODBC!$B:$H,2,FALSE),"")</f>
        <v>8.8999999999999996E-2</v>
      </c>
      <c r="D1084" s="30">
        <f>IFERROR(VLOOKUP($B1084,[1]ODBC!$B:$H,3,FALSE),"")</f>
        <v>0.16</v>
      </c>
      <c r="E1084" s="30" t="str">
        <f>IFERROR(VLOOKUP($B1084,[1]ODBC!$B:$H,4,FALSE),"")</f>
        <v>GM</v>
      </c>
      <c r="F1084" s="31">
        <f>IFERROR(VLOOKUP($B1084,[1]ODBC!$B:$H,5,FALSE),"")</f>
        <v>44.45</v>
      </c>
      <c r="G1084" s="32">
        <f>[1]ODBC!G1084</f>
        <v>0</v>
      </c>
      <c r="H1084" s="33">
        <f>SUM([1]ODBC!H1084)</f>
        <v>46003</v>
      </c>
      <c r="I1084" s="41" t="str">
        <f>'Vinyl cutting'!$B$2</f>
        <v>J36938</v>
      </c>
      <c r="J1084" s="42">
        <f ca="1">(SUMIF('Freeform time and material'!$B$17:$B$30,B1084,'Freeform time and material'!$G$17:$G$30)) +
(SUMIF('Vinyl cutting'!$B$17:$B$30,B1084,'Vinyl cutting'!$G$17:$G$30)) +
(SUMIF('Vinyl cutting (2)'!$B$17:$B$30,B1084,'Vinyl cutting (2)'!$G$17:$G$30)) +
(SUMIF('Apply vinyl graphics'!$B$17:$B$30,B1084,'Apply vinyl graphics'!$G$17:$G$30)) +
(SUMIF('Apply vinyl graphics (2)'!$B$17:$B$30,B1084,'Apply vinyl graphics (2)'!$G$17:$G$30)) +
(SUMIF('Alum pan sign'!$B$17:$B$30,B1084,'Alum pan sign'!$G$17:$G$30)) +
(SUMIF('Alum pan sign (2)'!$B$17:$B$30,B1084,'Alum pan sign (2)'!$G$17:$G$30)) +
(SUMIF('Economy pan sign'!$B$17:$B$30,B1084,'Economy pan sign'!$G$17:$G$30)) +
(SUMIF('Post and panel sign'!$B$17:$B$30,B1084,'Post and panel sign'!$G$17:$G$30)) +
(SUMIF('Post and panel sign (2)'!$B$17:$B$30,B1084,'Post and panel sign (2)'!$G$17:$G$30)) +
(SUMIF('Flat panels only'!$B$17:$B$30,B1084,'Flat panels only'!$G$17:$G$30)) +
(SUMIF('Flat panels only (2)'!$B$17:$B$30,B1084,'Flat panels only (2)'!$G$17:$G$30)) +
(SUMIF('Routed panel shapes'!$B$18:$B$31,B1084,'Routed panel shapes'!$G$18:$G$31)) +
(SUMIF('Routed panel shapes (2)'!$B$18:$B$31,B1084,'Routed panel shapes (2)'!$G$18:$G$31)) +
(SUMIF('Routed face only'!$B$17:$B$30,B1084,'Routed face only'!$G$17:$G$30)) +
(SUMIF('Routed face only (2)'!$B$17:$B$30,B1084,'Routed face only (2)'!$G$17:$G$30)) +
(SUMIF('Routed alum faces letters'!$B$17:$B$30,B1084,'Routed alum faces letters'!$G$17:$G$30)) +
(SUMIF('Routed alum faces letters (2)'!$B$17:$B$30,B1084,'Routed alum faces letters (2)'!$G$17:$G$30)) +
(SUMIF('Routed push through acrylic'!$B$17:$B$30,B1084,'Routed push through acrylic'!$G$17:$G$30)) +
(SUMIF('Routed push through acrylic (2)'!$B$17:$B$30,B1084,'Routed push through acrylic (2)'!$G$17:$G$30)) +
(SUMIF('Sf routed cabinet'!$B$17:$B$30,B1084,'Sf routed cabinet'!$G$17:$G$30)) +
(SUMIF('Sf routed cabinet (2)'!$B$17:$B$30,B1084,'Sf routed cabinet (2)'!$G$17:$G$30)) +
(SUMIF('Df routed cabinet'!$B$17:$B$30,B1084,'Df routed cabinet'!$G$17:$G$30)) +
(SUMIF('Df routed cabinet (2)'!$B$17:$B$30,B1084,'Df routed cabinet (2)'!$G$17:$G$30)) +
(SUMIF('Sf acrylic cabinet'!$B$17:$B$30,B1084,'Sf acrylic cabinet'!$G$17:$G$30)) +
(SUMIF('Sf acrylic cabinet (2)'!$B$17:$B$30,B1084,'Sf acrylic cabinet (2)'!$G$17:$G$30)) +
(SUMIF('Economy Sf acrylic'!$B$17:$B$30,B1084,'Economy Sf acrylic'!$G$17:$G$30)) +
(SUMIF('Df acrylic cabinet'!$B$17:$B$30,B1084,'Df acrylic cabinet'!$G$17:$G$30)) +
(SUMIF('Df acrylic cabinet (2)'!$B$17:$B$30,B1084,'Df acrylic cabinet (2)'!$G$17:$G$30)) +
(SUMIF('Sf flex cabinet'!$B$17:$B$30,B1084,'Sf flex cabinet'!$G$17:$G$30)) +
(SUMIF('Sf flex cabinet (2)'!$B$17:$B$30,B1084,'Sf flex cabinet (2)'!$G$17:$G$30)) +
(SUMIF('Df flex cabinet'!$B$17:$B$36,B1084,'Df flex cabinet'!$G$17:$G$36)) +
(SUMIF('Df flex cabinet (2)'!$B$17:$B$36,B1084,'Df flex cabinet (2)'!$G$17:$G$36)) +
(SUMIF('Pole cover'!$B$17:$B$30,B1084,'Pole cover'!$G$17:$G$30)) +
(SUMIF('Pole cover (2)'!$B$17:$B$30,B1084,'Pole cover (2)'!$G$17:$G$30)) +
(SUMIF('Structural Steel Fab'!$B$17:$B$29,B1084,'Structural Steel Fab'!$G$17:$G$29)) +
(SUMIF(Reveal!$B$17:$B$30,B1084,Reveal!$G$17:$G$30)) +
(SUMIF('Reveal (2)'!$B$17:$B$30,B1084,'Reveal (2)'!$G$17:$G$30)) +
(SUMIF('Crown cove top'!$B$17:$B$30,B1084,'Crown cove top'!$G$17:$G$30)) +
(SUMIF('EMC assembly'!$B$17:$B$30,B1084,'EMC assembly'!$G$17:$G$30)) +
(SUMIF(Crating!$B$17:$B$29,B1084,Crating!$G$17:$G$29)) +
(SUMIF('LED wiring'!$B$17:$B$30,B1084,'LED wiring'!$G$17:$G$30)) +
(SUMIF('Changeable copy face'!$B$17:$B$30,B1084,'Changeable copy face'!$G$17:$G$30)) +
(SUMIF('Flex face assembly'!$B$17:$B$30,B1084,'Flex face assembly'!$G$17:$G$30)) +
(SUMIF('Routed face assembly'!$B$17:$B$30,B1084,'Routed face assembly'!$G$17:$G$30)) +
(SUMIF('Paint calculation'!$B$17:$B$30,B1084,'Paint calculation'!$G$17:$G$30)) +
(SUMIF('Trimcap letter face'!$B$17:$B$30,B1084,'Trimcap letter face'!$G$17:$G$30)) +
(SUMIF('Trimcap letter face (2)'!$B$17:$B$30,B1084,'Trimcap letter face (2)'!$G$17:$G$30)) +
(SUMIF('Channel letter fabrication'!$B$17:$B$30,B1084,'Channel letter fabrication'!$G$17:$G$30)) +
(SUMIF('Channel letter fabrication (2)'!$B$17:$B$30,B1084,'Channel letter fabrication (2)'!$G$17:$G$30))</f>
        <v>0</v>
      </c>
    </row>
    <row r="1085" spans="1:10">
      <c r="A1085" s="28" t="str">
        <f>[1]ODBC!$A1085</f>
        <v>GGBC232 Red Trans #399865</v>
      </c>
      <c r="B1085" s="29" t="str">
        <f>[1]ODBC!B1085</f>
        <v>72075</v>
      </c>
      <c r="C1085" s="30">
        <f>IFERROR(VLOOKUP($B1085,[1]ODBC!$B:$H,2,FALSE),"")</f>
        <v>8.6999999999999994E-2</v>
      </c>
      <c r="D1085" s="30">
        <f>IFERROR(VLOOKUP($B1085,[1]ODBC!$B:$H,3,FALSE),"")</f>
        <v>0.157</v>
      </c>
      <c r="E1085" s="30" t="str">
        <f>IFERROR(VLOOKUP($B1085,[1]ODBC!$B:$H,4,FALSE),"")</f>
        <v>GM</v>
      </c>
      <c r="F1085" s="31">
        <f>IFERROR(VLOOKUP($B1085,[1]ODBC!$B:$H,5,FALSE),"")</f>
        <v>44.45</v>
      </c>
      <c r="G1085" s="32">
        <f>[1]ODBC!G1085</f>
        <v>0</v>
      </c>
      <c r="H1085" s="33">
        <f>SUM([1]ODBC!H1085)</f>
        <v>0</v>
      </c>
      <c r="I1085" s="41" t="str">
        <f>'Vinyl cutting'!$B$2</f>
        <v>J36938</v>
      </c>
      <c r="J1085" s="42">
        <f ca="1">(SUMIF('Freeform time and material'!$B$17:$B$30,B1085,'Freeform time and material'!$G$17:$G$30)) +
(SUMIF('Vinyl cutting'!$B$17:$B$30,B1085,'Vinyl cutting'!$G$17:$G$30)) +
(SUMIF('Vinyl cutting (2)'!$B$17:$B$30,B1085,'Vinyl cutting (2)'!$G$17:$G$30)) +
(SUMIF('Apply vinyl graphics'!$B$17:$B$30,B1085,'Apply vinyl graphics'!$G$17:$G$30)) +
(SUMIF('Apply vinyl graphics (2)'!$B$17:$B$30,B1085,'Apply vinyl graphics (2)'!$G$17:$G$30)) +
(SUMIF('Alum pan sign'!$B$17:$B$30,B1085,'Alum pan sign'!$G$17:$G$30)) +
(SUMIF('Alum pan sign (2)'!$B$17:$B$30,B1085,'Alum pan sign (2)'!$G$17:$G$30)) +
(SUMIF('Economy pan sign'!$B$17:$B$30,B1085,'Economy pan sign'!$G$17:$G$30)) +
(SUMIF('Post and panel sign'!$B$17:$B$30,B1085,'Post and panel sign'!$G$17:$G$30)) +
(SUMIF('Post and panel sign (2)'!$B$17:$B$30,B1085,'Post and panel sign (2)'!$G$17:$G$30)) +
(SUMIF('Flat panels only'!$B$17:$B$30,B1085,'Flat panels only'!$G$17:$G$30)) +
(SUMIF('Flat panels only (2)'!$B$17:$B$30,B1085,'Flat panels only (2)'!$G$17:$G$30)) +
(SUMIF('Routed panel shapes'!$B$18:$B$31,B1085,'Routed panel shapes'!$G$18:$G$31)) +
(SUMIF('Routed panel shapes (2)'!$B$18:$B$31,B1085,'Routed panel shapes (2)'!$G$18:$G$31)) +
(SUMIF('Routed face only'!$B$17:$B$30,B1085,'Routed face only'!$G$17:$G$30)) +
(SUMIF('Routed face only (2)'!$B$17:$B$30,B1085,'Routed face only (2)'!$G$17:$G$30)) +
(SUMIF('Routed alum faces letters'!$B$17:$B$30,B1085,'Routed alum faces letters'!$G$17:$G$30)) +
(SUMIF('Routed alum faces letters (2)'!$B$17:$B$30,B1085,'Routed alum faces letters (2)'!$G$17:$G$30)) +
(SUMIF('Routed push through acrylic'!$B$17:$B$30,B1085,'Routed push through acrylic'!$G$17:$G$30)) +
(SUMIF('Routed push through acrylic (2)'!$B$17:$B$30,B1085,'Routed push through acrylic (2)'!$G$17:$G$30)) +
(SUMIF('Sf routed cabinet'!$B$17:$B$30,B1085,'Sf routed cabinet'!$G$17:$G$30)) +
(SUMIF('Sf routed cabinet (2)'!$B$17:$B$30,B1085,'Sf routed cabinet (2)'!$G$17:$G$30)) +
(SUMIF('Df routed cabinet'!$B$17:$B$30,B1085,'Df routed cabinet'!$G$17:$G$30)) +
(SUMIF('Df routed cabinet (2)'!$B$17:$B$30,B1085,'Df routed cabinet (2)'!$G$17:$G$30)) +
(SUMIF('Sf acrylic cabinet'!$B$17:$B$30,B1085,'Sf acrylic cabinet'!$G$17:$G$30)) +
(SUMIF('Sf acrylic cabinet (2)'!$B$17:$B$30,B1085,'Sf acrylic cabinet (2)'!$G$17:$G$30)) +
(SUMIF('Economy Sf acrylic'!$B$17:$B$30,B1085,'Economy Sf acrylic'!$G$17:$G$30)) +
(SUMIF('Df acrylic cabinet'!$B$17:$B$30,B1085,'Df acrylic cabinet'!$G$17:$G$30)) +
(SUMIF('Df acrylic cabinet (2)'!$B$17:$B$30,B1085,'Df acrylic cabinet (2)'!$G$17:$G$30)) +
(SUMIF('Sf flex cabinet'!$B$17:$B$30,B1085,'Sf flex cabinet'!$G$17:$G$30)) +
(SUMIF('Sf flex cabinet (2)'!$B$17:$B$30,B1085,'Sf flex cabinet (2)'!$G$17:$G$30)) +
(SUMIF('Df flex cabinet'!$B$17:$B$36,B1085,'Df flex cabinet'!$G$17:$G$36)) +
(SUMIF('Df flex cabinet (2)'!$B$17:$B$36,B1085,'Df flex cabinet (2)'!$G$17:$G$36)) +
(SUMIF('Pole cover'!$B$17:$B$30,B1085,'Pole cover'!$G$17:$G$30)) +
(SUMIF('Pole cover (2)'!$B$17:$B$30,B1085,'Pole cover (2)'!$G$17:$G$30)) +
(SUMIF('Structural Steel Fab'!$B$17:$B$29,B1085,'Structural Steel Fab'!$G$17:$G$29)) +
(SUMIF(Reveal!$B$17:$B$30,B1085,Reveal!$G$17:$G$30)) +
(SUMIF('Reveal (2)'!$B$17:$B$30,B1085,'Reveal (2)'!$G$17:$G$30)) +
(SUMIF('Crown cove top'!$B$17:$B$30,B1085,'Crown cove top'!$G$17:$G$30)) +
(SUMIF('EMC assembly'!$B$17:$B$30,B1085,'EMC assembly'!$G$17:$G$30)) +
(SUMIF(Crating!$B$17:$B$29,B1085,Crating!$G$17:$G$29)) +
(SUMIF('LED wiring'!$B$17:$B$30,B1085,'LED wiring'!$G$17:$G$30)) +
(SUMIF('Changeable copy face'!$B$17:$B$30,B1085,'Changeable copy face'!$G$17:$G$30)) +
(SUMIF('Flex face assembly'!$B$17:$B$30,B1085,'Flex face assembly'!$G$17:$G$30)) +
(SUMIF('Routed face assembly'!$B$17:$B$30,B1085,'Routed face assembly'!$G$17:$G$30)) +
(SUMIF('Paint calculation'!$B$17:$B$30,B1085,'Paint calculation'!$G$17:$G$30)) +
(SUMIF('Trimcap letter face'!$B$17:$B$30,B1085,'Trimcap letter face'!$G$17:$G$30)) +
(SUMIF('Trimcap letter face (2)'!$B$17:$B$30,B1085,'Trimcap letter face (2)'!$G$17:$G$30)) +
(SUMIF('Channel letter fabrication'!$B$17:$B$30,B1085,'Channel letter fabrication'!$G$17:$G$30)) +
(SUMIF('Channel letter fabrication (2)'!$B$17:$B$30,B1085,'Channel letter fabrication (2)'!$G$17:$G$30))</f>
        <v>0</v>
      </c>
    </row>
    <row r="1086" spans="1:10">
      <c r="A1086" s="28" t="str">
        <f>[1]ODBC!$A1086</f>
        <v>GGBC235 Brllnt Red Orng #391233</v>
      </c>
      <c r="B1086" s="29" t="str">
        <f>[1]ODBC!B1086</f>
        <v>72080</v>
      </c>
      <c r="C1086" s="30">
        <f>IFERROR(VLOOKUP($B1086,[1]ODBC!$B:$H,2,FALSE),"")</f>
        <v>0.108</v>
      </c>
      <c r="D1086" s="30">
        <f>IFERROR(VLOOKUP($B1086,[1]ODBC!$B:$H,3,FALSE),"")</f>
        <v>0.19400000000000001</v>
      </c>
      <c r="E1086" s="30" t="str">
        <f>IFERROR(VLOOKUP($B1086,[1]ODBC!$B:$H,4,FALSE),"")</f>
        <v>GM</v>
      </c>
      <c r="F1086" s="31">
        <f>IFERROR(VLOOKUP($B1086,[1]ODBC!$B:$H,5,FALSE),"")</f>
        <v>44.45</v>
      </c>
      <c r="G1086" s="32">
        <f>[1]ODBC!G1086</f>
        <v>0</v>
      </c>
      <c r="H1086" s="33">
        <f>SUM([1]ODBC!H1086)</f>
        <v>46052</v>
      </c>
      <c r="I1086" s="41" t="str">
        <f>'Vinyl cutting'!$B$2</f>
        <v>J36938</v>
      </c>
      <c r="J1086" s="42">
        <f ca="1">(SUMIF('Freeform time and material'!$B$17:$B$30,B1086,'Freeform time and material'!$G$17:$G$30)) +
(SUMIF('Vinyl cutting'!$B$17:$B$30,B1086,'Vinyl cutting'!$G$17:$G$30)) +
(SUMIF('Vinyl cutting (2)'!$B$17:$B$30,B1086,'Vinyl cutting (2)'!$G$17:$G$30)) +
(SUMIF('Apply vinyl graphics'!$B$17:$B$30,B1086,'Apply vinyl graphics'!$G$17:$G$30)) +
(SUMIF('Apply vinyl graphics (2)'!$B$17:$B$30,B1086,'Apply vinyl graphics (2)'!$G$17:$G$30)) +
(SUMIF('Alum pan sign'!$B$17:$B$30,B1086,'Alum pan sign'!$G$17:$G$30)) +
(SUMIF('Alum pan sign (2)'!$B$17:$B$30,B1086,'Alum pan sign (2)'!$G$17:$G$30)) +
(SUMIF('Economy pan sign'!$B$17:$B$30,B1086,'Economy pan sign'!$G$17:$G$30)) +
(SUMIF('Post and panel sign'!$B$17:$B$30,B1086,'Post and panel sign'!$G$17:$G$30)) +
(SUMIF('Post and panel sign (2)'!$B$17:$B$30,B1086,'Post and panel sign (2)'!$G$17:$G$30)) +
(SUMIF('Flat panels only'!$B$17:$B$30,B1086,'Flat panels only'!$G$17:$G$30)) +
(SUMIF('Flat panels only (2)'!$B$17:$B$30,B1086,'Flat panels only (2)'!$G$17:$G$30)) +
(SUMIF('Routed panel shapes'!$B$18:$B$31,B1086,'Routed panel shapes'!$G$18:$G$31)) +
(SUMIF('Routed panel shapes (2)'!$B$18:$B$31,B1086,'Routed panel shapes (2)'!$G$18:$G$31)) +
(SUMIF('Routed face only'!$B$17:$B$30,B1086,'Routed face only'!$G$17:$G$30)) +
(SUMIF('Routed face only (2)'!$B$17:$B$30,B1086,'Routed face only (2)'!$G$17:$G$30)) +
(SUMIF('Routed alum faces letters'!$B$17:$B$30,B1086,'Routed alum faces letters'!$G$17:$G$30)) +
(SUMIF('Routed alum faces letters (2)'!$B$17:$B$30,B1086,'Routed alum faces letters (2)'!$G$17:$G$30)) +
(SUMIF('Routed push through acrylic'!$B$17:$B$30,B1086,'Routed push through acrylic'!$G$17:$G$30)) +
(SUMIF('Routed push through acrylic (2)'!$B$17:$B$30,B1086,'Routed push through acrylic (2)'!$G$17:$G$30)) +
(SUMIF('Sf routed cabinet'!$B$17:$B$30,B1086,'Sf routed cabinet'!$G$17:$G$30)) +
(SUMIF('Sf routed cabinet (2)'!$B$17:$B$30,B1086,'Sf routed cabinet (2)'!$G$17:$G$30)) +
(SUMIF('Df routed cabinet'!$B$17:$B$30,B1086,'Df routed cabinet'!$G$17:$G$30)) +
(SUMIF('Df routed cabinet (2)'!$B$17:$B$30,B1086,'Df routed cabinet (2)'!$G$17:$G$30)) +
(SUMIF('Sf acrylic cabinet'!$B$17:$B$30,B1086,'Sf acrylic cabinet'!$G$17:$G$30)) +
(SUMIF('Sf acrylic cabinet (2)'!$B$17:$B$30,B1086,'Sf acrylic cabinet (2)'!$G$17:$G$30)) +
(SUMIF('Economy Sf acrylic'!$B$17:$B$30,B1086,'Economy Sf acrylic'!$G$17:$G$30)) +
(SUMIF('Df acrylic cabinet'!$B$17:$B$30,B1086,'Df acrylic cabinet'!$G$17:$G$30)) +
(SUMIF('Df acrylic cabinet (2)'!$B$17:$B$30,B1086,'Df acrylic cabinet (2)'!$G$17:$G$30)) +
(SUMIF('Sf flex cabinet'!$B$17:$B$30,B1086,'Sf flex cabinet'!$G$17:$G$30)) +
(SUMIF('Sf flex cabinet (2)'!$B$17:$B$30,B1086,'Sf flex cabinet (2)'!$G$17:$G$30)) +
(SUMIF('Df flex cabinet'!$B$17:$B$36,B1086,'Df flex cabinet'!$G$17:$G$36)) +
(SUMIF('Df flex cabinet (2)'!$B$17:$B$36,B1086,'Df flex cabinet (2)'!$G$17:$G$36)) +
(SUMIF('Pole cover'!$B$17:$B$30,B1086,'Pole cover'!$G$17:$G$30)) +
(SUMIF('Pole cover (2)'!$B$17:$B$30,B1086,'Pole cover (2)'!$G$17:$G$30)) +
(SUMIF('Structural Steel Fab'!$B$17:$B$29,B1086,'Structural Steel Fab'!$G$17:$G$29)) +
(SUMIF(Reveal!$B$17:$B$30,B1086,Reveal!$G$17:$G$30)) +
(SUMIF('Reveal (2)'!$B$17:$B$30,B1086,'Reveal (2)'!$G$17:$G$30)) +
(SUMIF('Crown cove top'!$B$17:$B$30,B1086,'Crown cove top'!$G$17:$G$30)) +
(SUMIF('EMC assembly'!$B$17:$B$30,B1086,'EMC assembly'!$G$17:$G$30)) +
(SUMIF(Crating!$B$17:$B$29,B1086,Crating!$G$17:$G$29)) +
(SUMIF('LED wiring'!$B$17:$B$30,B1086,'LED wiring'!$G$17:$G$30)) +
(SUMIF('Changeable copy face'!$B$17:$B$30,B1086,'Changeable copy face'!$G$17:$G$30)) +
(SUMIF('Flex face assembly'!$B$17:$B$30,B1086,'Flex face assembly'!$G$17:$G$30)) +
(SUMIF('Routed face assembly'!$B$17:$B$30,B1086,'Routed face assembly'!$G$17:$G$30)) +
(SUMIF('Paint calculation'!$B$17:$B$30,B1086,'Paint calculation'!$G$17:$G$30)) +
(SUMIF('Trimcap letter face'!$B$17:$B$30,B1086,'Trimcap letter face'!$G$17:$G$30)) +
(SUMIF('Trimcap letter face (2)'!$B$17:$B$30,B1086,'Trimcap letter face (2)'!$G$17:$G$30)) +
(SUMIF('Channel letter fabrication'!$B$17:$B$30,B1086,'Channel letter fabrication'!$G$17:$G$30)) +
(SUMIF('Channel letter fabrication (2)'!$B$17:$B$30,B1086,'Channel letter fabrication (2)'!$G$17:$G$30))</f>
        <v>0</v>
      </c>
    </row>
    <row r="1087" spans="1:10">
      <c r="A1087" s="28" t="str">
        <f>[1]ODBC!$A1087</f>
        <v>GGBC239 Red Oxide #391234</v>
      </c>
      <c r="B1087" s="29" t="str">
        <f>[1]ODBC!B1087</f>
        <v>72085</v>
      </c>
      <c r="C1087" s="30">
        <f>IFERROR(VLOOKUP($B1087,[1]ODBC!$B:$H,2,FALSE),"")</f>
        <v>4.4999999999999998E-2</v>
      </c>
      <c r="D1087" s="30">
        <f>IFERROR(VLOOKUP($B1087,[1]ODBC!$B:$H,3,FALSE),"")</f>
        <v>8.1000000000000003E-2</v>
      </c>
      <c r="E1087" s="30" t="str">
        <f>IFERROR(VLOOKUP($B1087,[1]ODBC!$B:$H,4,FALSE),"")</f>
        <v>GM</v>
      </c>
      <c r="F1087" s="31">
        <f>IFERROR(VLOOKUP($B1087,[1]ODBC!$B:$H,5,FALSE),"")</f>
        <v>44.45</v>
      </c>
      <c r="G1087" s="32">
        <f>[1]ODBC!G1087</f>
        <v>0</v>
      </c>
      <c r="H1087" s="33">
        <f>SUM([1]ODBC!H1087)</f>
        <v>45835</v>
      </c>
      <c r="I1087" s="41" t="str">
        <f>'Vinyl cutting'!$B$2</f>
        <v>J36938</v>
      </c>
      <c r="J1087" s="42">
        <f ca="1">(SUMIF('Freeform time and material'!$B$17:$B$30,B1087,'Freeform time and material'!$G$17:$G$30)) +
(SUMIF('Vinyl cutting'!$B$17:$B$30,B1087,'Vinyl cutting'!$G$17:$G$30)) +
(SUMIF('Vinyl cutting (2)'!$B$17:$B$30,B1087,'Vinyl cutting (2)'!$G$17:$G$30)) +
(SUMIF('Apply vinyl graphics'!$B$17:$B$30,B1087,'Apply vinyl graphics'!$G$17:$G$30)) +
(SUMIF('Apply vinyl graphics (2)'!$B$17:$B$30,B1087,'Apply vinyl graphics (2)'!$G$17:$G$30)) +
(SUMIF('Alum pan sign'!$B$17:$B$30,B1087,'Alum pan sign'!$G$17:$G$30)) +
(SUMIF('Alum pan sign (2)'!$B$17:$B$30,B1087,'Alum pan sign (2)'!$G$17:$G$30)) +
(SUMIF('Economy pan sign'!$B$17:$B$30,B1087,'Economy pan sign'!$G$17:$G$30)) +
(SUMIF('Post and panel sign'!$B$17:$B$30,B1087,'Post and panel sign'!$G$17:$G$30)) +
(SUMIF('Post and panel sign (2)'!$B$17:$B$30,B1087,'Post and panel sign (2)'!$G$17:$G$30)) +
(SUMIF('Flat panels only'!$B$17:$B$30,B1087,'Flat panels only'!$G$17:$G$30)) +
(SUMIF('Flat panels only (2)'!$B$17:$B$30,B1087,'Flat panels only (2)'!$G$17:$G$30)) +
(SUMIF('Routed panel shapes'!$B$18:$B$31,B1087,'Routed panel shapes'!$G$18:$G$31)) +
(SUMIF('Routed panel shapes (2)'!$B$18:$B$31,B1087,'Routed panel shapes (2)'!$G$18:$G$31)) +
(SUMIF('Routed face only'!$B$17:$B$30,B1087,'Routed face only'!$G$17:$G$30)) +
(SUMIF('Routed face only (2)'!$B$17:$B$30,B1087,'Routed face only (2)'!$G$17:$G$30)) +
(SUMIF('Routed alum faces letters'!$B$17:$B$30,B1087,'Routed alum faces letters'!$G$17:$G$30)) +
(SUMIF('Routed alum faces letters (2)'!$B$17:$B$30,B1087,'Routed alum faces letters (2)'!$G$17:$G$30)) +
(SUMIF('Routed push through acrylic'!$B$17:$B$30,B1087,'Routed push through acrylic'!$G$17:$G$30)) +
(SUMIF('Routed push through acrylic (2)'!$B$17:$B$30,B1087,'Routed push through acrylic (2)'!$G$17:$G$30)) +
(SUMIF('Sf routed cabinet'!$B$17:$B$30,B1087,'Sf routed cabinet'!$G$17:$G$30)) +
(SUMIF('Sf routed cabinet (2)'!$B$17:$B$30,B1087,'Sf routed cabinet (2)'!$G$17:$G$30)) +
(SUMIF('Df routed cabinet'!$B$17:$B$30,B1087,'Df routed cabinet'!$G$17:$G$30)) +
(SUMIF('Df routed cabinet (2)'!$B$17:$B$30,B1087,'Df routed cabinet (2)'!$G$17:$G$30)) +
(SUMIF('Sf acrylic cabinet'!$B$17:$B$30,B1087,'Sf acrylic cabinet'!$G$17:$G$30)) +
(SUMIF('Sf acrylic cabinet (2)'!$B$17:$B$30,B1087,'Sf acrylic cabinet (2)'!$G$17:$G$30)) +
(SUMIF('Economy Sf acrylic'!$B$17:$B$30,B1087,'Economy Sf acrylic'!$G$17:$G$30)) +
(SUMIF('Df acrylic cabinet'!$B$17:$B$30,B1087,'Df acrylic cabinet'!$G$17:$G$30)) +
(SUMIF('Df acrylic cabinet (2)'!$B$17:$B$30,B1087,'Df acrylic cabinet (2)'!$G$17:$G$30)) +
(SUMIF('Sf flex cabinet'!$B$17:$B$30,B1087,'Sf flex cabinet'!$G$17:$G$30)) +
(SUMIF('Sf flex cabinet (2)'!$B$17:$B$30,B1087,'Sf flex cabinet (2)'!$G$17:$G$30)) +
(SUMIF('Df flex cabinet'!$B$17:$B$36,B1087,'Df flex cabinet'!$G$17:$G$36)) +
(SUMIF('Df flex cabinet (2)'!$B$17:$B$36,B1087,'Df flex cabinet (2)'!$G$17:$G$36)) +
(SUMIF('Pole cover'!$B$17:$B$30,B1087,'Pole cover'!$G$17:$G$30)) +
(SUMIF('Pole cover (2)'!$B$17:$B$30,B1087,'Pole cover (2)'!$G$17:$G$30)) +
(SUMIF('Structural Steel Fab'!$B$17:$B$29,B1087,'Structural Steel Fab'!$G$17:$G$29)) +
(SUMIF(Reveal!$B$17:$B$30,B1087,Reveal!$G$17:$G$30)) +
(SUMIF('Reveal (2)'!$B$17:$B$30,B1087,'Reveal (2)'!$G$17:$G$30)) +
(SUMIF('Crown cove top'!$B$17:$B$30,B1087,'Crown cove top'!$G$17:$G$30)) +
(SUMIF('EMC assembly'!$B$17:$B$30,B1087,'EMC assembly'!$G$17:$G$30)) +
(SUMIF(Crating!$B$17:$B$29,B1087,Crating!$G$17:$G$29)) +
(SUMIF('LED wiring'!$B$17:$B$30,B1087,'LED wiring'!$G$17:$G$30)) +
(SUMIF('Changeable copy face'!$B$17:$B$30,B1087,'Changeable copy face'!$G$17:$G$30)) +
(SUMIF('Flex face assembly'!$B$17:$B$30,B1087,'Flex face assembly'!$G$17:$G$30)) +
(SUMIF('Routed face assembly'!$B$17:$B$30,B1087,'Routed face assembly'!$G$17:$G$30)) +
(SUMIF('Paint calculation'!$B$17:$B$30,B1087,'Paint calculation'!$G$17:$G$30)) +
(SUMIF('Trimcap letter face'!$B$17:$B$30,B1087,'Trimcap letter face'!$G$17:$G$30)) +
(SUMIF('Trimcap letter face (2)'!$B$17:$B$30,B1087,'Trimcap letter face (2)'!$G$17:$G$30)) +
(SUMIF('Channel letter fabrication'!$B$17:$B$30,B1087,'Channel letter fabrication'!$G$17:$G$30)) +
(SUMIF('Channel letter fabrication (2)'!$B$17:$B$30,B1087,'Channel letter fabrication (2)'!$G$17:$G$30))</f>
        <v>0</v>
      </c>
    </row>
    <row r="1088" spans="1:10">
      <c r="A1088" s="28" t="str">
        <f>[1]ODBC!$A1088</f>
        <v>GGBC271 Red Maroon Trans #391235</v>
      </c>
      <c r="B1088" s="29" t="str">
        <f>[1]ODBC!B1088</f>
        <v>72090</v>
      </c>
      <c r="C1088" s="30">
        <f>IFERROR(VLOOKUP($B1088,[1]ODBC!$B:$H,2,FALSE),"")</f>
        <v>7.1999999999999995E-2</v>
      </c>
      <c r="D1088" s="30">
        <f>IFERROR(VLOOKUP($B1088,[1]ODBC!$B:$H,3,FALSE),"")</f>
        <v>0.13</v>
      </c>
      <c r="E1088" s="30" t="str">
        <f>IFERROR(VLOOKUP($B1088,[1]ODBC!$B:$H,4,FALSE),"")</f>
        <v>GM</v>
      </c>
      <c r="F1088" s="31">
        <f>IFERROR(VLOOKUP($B1088,[1]ODBC!$B:$H,5,FALSE),"")</f>
        <v>44.45</v>
      </c>
      <c r="G1088" s="32">
        <f>[1]ODBC!G1088</f>
        <v>0</v>
      </c>
      <c r="H1088" s="33">
        <f>SUM([1]ODBC!H1088)</f>
        <v>0</v>
      </c>
      <c r="I1088" s="41" t="str">
        <f>'Vinyl cutting'!$B$2</f>
        <v>J36938</v>
      </c>
      <c r="J1088" s="42">
        <f ca="1">(SUMIF('Freeform time and material'!$B$17:$B$30,B1088,'Freeform time and material'!$G$17:$G$30)) +
(SUMIF('Vinyl cutting'!$B$17:$B$30,B1088,'Vinyl cutting'!$G$17:$G$30)) +
(SUMIF('Vinyl cutting (2)'!$B$17:$B$30,B1088,'Vinyl cutting (2)'!$G$17:$G$30)) +
(SUMIF('Apply vinyl graphics'!$B$17:$B$30,B1088,'Apply vinyl graphics'!$G$17:$G$30)) +
(SUMIF('Apply vinyl graphics (2)'!$B$17:$B$30,B1088,'Apply vinyl graphics (2)'!$G$17:$G$30)) +
(SUMIF('Alum pan sign'!$B$17:$B$30,B1088,'Alum pan sign'!$G$17:$G$30)) +
(SUMIF('Alum pan sign (2)'!$B$17:$B$30,B1088,'Alum pan sign (2)'!$G$17:$G$30)) +
(SUMIF('Economy pan sign'!$B$17:$B$30,B1088,'Economy pan sign'!$G$17:$G$30)) +
(SUMIF('Post and panel sign'!$B$17:$B$30,B1088,'Post and panel sign'!$G$17:$G$30)) +
(SUMIF('Post and panel sign (2)'!$B$17:$B$30,B1088,'Post and panel sign (2)'!$G$17:$G$30)) +
(SUMIF('Flat panels only'!$B$17:$B$30,B1088,'Flat panels only'!$G$17:$G$30)) +
(SUMIF('Flat panels only (2)'!$B$17:$B$30,B1088,'Flat panels only (2)'!$G$17:$G$30)) +
(SUMIF('Routed panel shapes'!$B$18:$B$31,B1088,'Routed panel shapes'!$G$18:$G$31)) +
(SUMIF('Routed panel shapes (2)'!$B$18:$B$31,B1088,'Routed panel shapes (2)'!$G$18:$G$31)) +
(SUMIF('Routed face only'!$B$17:$B$30,B1088,'Routed face only'!$G$17:$G$30)) +
(SUMIF('Routed face only (2)'!$B$17:$B$30,B1088,'Routed face only (2)'!$G$17:$G$30)) +
(SUMIF('Routed alum faces letters'!$B$17:$B$30,B1088,'Routed alum faces letters'!$G$17:$G$30)) +
(SUMIF('Routed alum faces letters (2)'!$B$17:$B$30,B1088,'Routed alum faces letters (2)'!$G$17:$G$30)) +
(SUMIF('Routed push through acrylic'!$B$17:$B$30,B1088,'Routed push through acrylic'!$G$17:$G$30)) +
(SUMIF('Routed push through acrylic (2)'!$B$17:$B$30,B1088,'Routed push through acrylic (2)'!$G$17:$G$30)) +
(SUMIF('Sf routed cabinet'!$B$17:$B$30,B1088,'Sf routed cabinet'!$G$17:$G$30)) +
(SUMIF('Sf routed cabinet (2)'!$B$17:$B$30,B1088,'Sf routed cabinet (2)'!$G$17:$G$30)) +
(SUMIF('Df routed cabinet'!$B$17:$B$30,B1088,'Df routed cabinet'!$G$17:$G$30)) +
(SUMIF('Df routed cabinet (2)'!$B$17:$B$30,B1088,'Df routed cabinet (2)'!$G$17:$G$30)) +
(SUMIF('Sf acrylic cabinet'!$B$17:$B$30,B1088,'Sf acrylic cabinet'!$G$17:$G$30)) +
(SUMIF('Sf acrylic cabinet (2)'!$B$17:$B$30,B1088,'Sf acrylic cabinet (2)'!$G$17:$G$30)) +
(SUMIF('Economy Sf acrylic'!$B$17:$B$30,B1088,'Economy Sf acrylic'!$G$17:$G$30)) +
(SUMIF('Df acrylic cabinet'!$B$17:$B$30,B1088,'Df acrylic cabinet'!$G$17:$G$30)) +
(SUMIF('Df acrylic cabinet (2)'!$B$17:$B$30,B1088,'Df acrylic cabinet (2)'!$G$17:$G$30)) +
(SUMIF('Sf flex cabinet'!$B$17:$B$30,B1088,'Sf flex cabinet'!$G$17:$G$30)) +
(SUMIF('Sf flex cabinet (2)'!$B$17:$B$30,B1088,'Sf flex cabinet (2)'!$G$17:$G$30)) +
(SUMIF('Df flex cabinet'!$B$17:$B$36,B1088,'Df flex cabinet'!$G$17:$G$36)) +
(SUMIF('Df flex cabinet (2)'!$B$17:$B$36,B1088,'Df flex cabinet (2)'!$G$17:$G$36)) +
(SUMIF('Pole cover'!$B$17:$B$30,B1088,'Pole cover'!$G$17:$G$30)) +
(SUMIF('Pole cover (2)'!$B$17:$B$30,B1088,'Pole cover (2)'!$G$17:$G$30)) +
(SUMIF('Structural Steel Fab'!$B$17:$B$29,B1088,'Structural Steel Fab'!$G$17:$G$29)) +
(SUMIF(Reveal!$B$17:$B$30,B1088,Reveal!$G$17:$G$30)) +
(SUMIF('Reveal (2)'!$B$17:$B$30,B1088,'Reveal (2)'!$G$17:$G$30)) +
(SUMIF('Crown cove top'!$B$17:$B$30,B1088,'Crown cove top'!$G$17:$G$30)) +
(SUMIF('EMC assembly'!$B$17:$B$30,B1088,'EMC assembly'!$G$17:$G$30)) +
(SUMIF(Crating!$B$17:$B$29,B1088,Crating!$G$17:$G$29)) +
(SUMIF('LED wiring'!$B$17:$B$30,B1088,'LED wiring'!$G$17:$G$30)) +
(SUMIF('Changeable copy face'!$B$17:$B$30,B1088,'Changeable copy face'!$G$17:$G$30)) +
(SUMIF('Flex face assembly'!$B$17:$B$30,B1088,'Flex face assembly'!$G$17:$G$30)) +
(SUMIF('Routed face assembly'!$B$17:$B$30,B1088,'Routed face assembly'!$G$17:$G$30)) +
(SUMIF('Paint calculation'!$B$17:$B$30,B1088,'Paint calculation'!$G$17:$G$30)) +
(SUMIF('Trimcap letter face'!$B$17:$B$30,B1088,'Trimcap letter face'!$G$17:$G$30)) +
(SUMIF('Trimcap letter face (2)'!$B$17:$B$30,B1088,'Trimcap letter face (2)'!$G$17:$G$30)) +
(SUMIF('Channel letter fabrication'!$B$17:$B$30,B1088,'Channel letter fabrication'!$G$17:$G$30)) +
(SUMIF('Channel letter fabrication (2)'!$B$17:$B$30,B1088,'Channel letter fabrication (2)'!$G$17:$G$30))</f>
        <v>0</v>
      </c>
    </row>
    <row r="1089" spans="1:10">
      <c r="A1089" s="28" t="str">
        <f>[1]ODBC!$A1089</f>
        <v>GGBC279 Red Semi Transp #391236</v>
      </c>
      <c r="B1089" s="29" t="str">
        <f>[1]ODBC!B1089</f>
        <v>72095</v>
      </c>
      <c r="C1089" s="30">
        <f>IFERROR(VLOOKUP($B1089,[1]ODBC!$B:$H,2,FALSE),"")</f>
        <v>9.1999999999999998E-2</v>
      </c>
      <c r="D1089" s="30">
        <f>IFERROR(VLOOKUP($B1089,[1]ODBC!$B:$H,3,FALSE),"")</f>
        <v>0.16600000000000001</v>
      </c>
      <c r="E1089" s="30" t="str">
        <f>IFERROR(VLOOKUP($B1089,[1]ODBC!$B:$H,4,FALSE),"")</f>
        <v>GM</v>
      </c>
      <c r="F1089" s="31">
        <f>IFERROR(VLOOKUP($B1089,[1]ODBC!$B:$H,5,FALSE),"")</f>
        <v>44.45</v>
      </c>
      <c r="G1089" s="32">
        <f>[1]ODBC!G1089</f>
        <v>0</v>
      </c>
      <c r="H1089" s="33">
        <f>SUM([1]ODBC!H1089)</f>
        <v>46003</v>
      </c>
      <c r="I1089" s="41" t="str">
        <f>'Vinyl cutting'!$B$2</f>
        <v>J36938</v>
      </c>
      <c r="J1089" s="42">
        <f ca="1">(SUMIF('Freeform time and material'!$B$17:$B$30,B1089,'Freeform time and material'!$G$17:$G$30)) +
(SUMIF('Vinyl cutting'!$B$17:$B$30,B1089,'Vinyl cutting'!$G$17:$G$30)) +
(SUMIF('Vinyl cutting (2)'!$B$17:$B$30,B1089,'Vinyl cutting (2)'!$G$17:$G$30)) +
(SUMIF('Apply vinyl graphics'!$B$17:$B$30,B1089,'Apply vinyl graphics'!$G$17:$G$30)) +
(SUMIF('Apply vinyl graphics (2)'!$B$17:$B$30,B1089,'Apply vinyl graphics (2)'!$G$17:$G$30)) +
(SUMIF('Alum pan sign'!$B$17:$B$30,B1089,'Alum pan sign'!$G$17:$G$30)) +
(SUMIF('Alum pan sign (2)'!$B$17:$B$30,B1089,'Alum pan sign (2)'!$G$17:$G$30)) +
(SUMIF('Economy pan sign'!$B$17:$B$30,B1089,'Economy pan sign'!$G$17:$G$30)) +
(SUMIF('Post and panel sign'!$B$17:$B$30,B1089,'Post and panel sign'!$G$17:$G$30)) +
(SUMIF('Post and panel sign (2)'!$B$17:$B$30,B1089,'Post and panel sign (2)'!$G$17:$G$30)) +
(SUMIF('Flat panels only'!$B$17:$B$30,B1089,'Flat panels only'!$G$17:$G$30)) +
(SUMIF('Flat panels only (2)'!$B$17:$B$30,B1089,'Flat panels only (2)'!$G$17:$G$30)) +
(SUMIF('Routed panel shapes'!$B$18:$B$31,B1089,'Routed panel shapes'!$G$18:$G$31)) +
(SUMIF('Routed panel shapes (2)'!$B$18:$B$31,B1089,'Routed panel shapes (2)'!$G$18:$G$31)) +
(SUMIF('Routed face only'!$B$17:$B$30,B1089,'Routed face only'!$G$17:$G$30)) +
(SUMIF('Routed face only (2)'!$B$17:$B$30,B1089,'Routed face only (2)'!$G$17:$G$30)) +
(SUMIF('Routed alum faces letters'!$B$17:$B$30,B1089,'Routed alum faces letters'!$G$17:$G$30)) +
(SUMIF('Routed alum faces letters (2)'!$B$17:$B$30,B1089,'Routed alum faces letters (2)'!$G$17:$G$30)) +
(SUMIF('Routed push through acrylic'!$B$17:$B$30,B1089,'Routed push through acrylic'!$G$17:$G$30)) +
(SUMIF('Routed push through acrylic (2)'!$B$17:$B$30,B1089,'Routed push through acrylic (2)'!$G$17:$G$30)) +
(SUMIF('Sf routed cabinet'!$B$17:$B$30,B1089,'Sf routed cabinet'!$G$17:$G$30)) +
(SUMIF('Sf routed cabinet (2)'!$B$17:$B$30,B1089,'Sf routed cabinet (2)'!$G$17:$G$30)) +
(SUMIF('Df routed cabinet'!$B$17:$B$30,B1089,'Df routed cabinet'!$G$17:$G$30)) +
(SUMIF('Df routed cabinet (2)'!$B$17:$B$30,B1089,'Df routed cabinet (2)'!$G$17:$G$30)) +
(SUMIF('Sf acrylic cabinet'!$B$17:$B$30,B1089,'Sf acrylic cabinet'!$G$17:$G$30)) +
(SUMIF('Sf acrylic cabinet (2)'!$B$17:$B$30,B1089,'Sf acrylic cabinet (2)'!$G$17:$G$30)) +
(SUMIF('Economy Sf acrylic'!$B$17:$B$30,B1089,'Economy Sf acrylic'!$G$17:$G$30)) +
(SUMIF('Df acrylic cabinet'!$B$17:$B$30,B1089,'Df acrylic cabinet'!$G$17:$G$30)) +
(SUMIF('Df acrylic cabinet (2)'!$B$17:$B$30,B1089,'Df acrylic cabinet (2)'!$G$17:$G$30)) +
(SUMIF('Sf flex cabinet'!$B$17:$B$30,B1089,'Sf flex cabinet'!$G$17:$G$30)) +
(SUMIF('Sf flex cabinet (2)'!$B$17:$B$30,B1089,'Sf flex cabinet (2)'!$G$17:$G$30)) +
(SUMIF('Df flex cabinet'!$B$17:$B$36,B1089,'Df flex cabinet'!$G$17:$G$36)) +
(SUMIF('Df flex cabinet (2)'!$B$17:$B$36,B1089,'Df flex cabinet (2)'!$G$17:$G$36)) +
(SUMIF('Pole cover'!$B$17:$B$30,B1089,'Pole cover'!$G$17:$G$30)) +
(SUMIF('Pole cover (2)'!$B$17:$B$30,B1089,'Pole cover (2)'!$G$17:$G$30)) +
(SUMIF('Structural Steel Fab'!$B$17:$B$29,B1089,'Structural Steel Fab'!$G$17:$G$29)) +
(SUMIF(Reveal!$B$17:$B$30,B1089,Reveal!$G$17:$G$30)) +
(SUMIF('Reveal (2)'!$B$17:$B$30,B1089,'Reveal (2)'!$G$17:$G$30)) +
(SUMIF('Crown cove top'!$B$17:$B$30,B1089,'Crown cove top'!$G$17:$G$30)) +
(SUMIF('EMC assembly'!$B$17:$B$30,B1089,'EMC assembly'!$G$17:$G$30)) +
(SUMIF(Crating!$B$17:$B$29,B1089,Crating!$G$17:$G$29)) +
(SUMIF('LED wiring'!$B$17:$B$30,B1089,'LED wiring'!$G$17:$G$30)) +
(SUMIF('Changeable copy face'!$B$17:$B$30,B1089,'Changeable copy face'!$G$17:$G$30)) +
(SUMIF('Flex face assembly'!$B$17:$B$30,B1089,'Flex face assembly'!$G$17:$G$30)) +
(SUMIF('Routed face assembly'!$B$17:$B$30,B1089,'Routed face assembly'!$G$17:$G$30)) +
(SUMIF('Paint calculation'!$B$17:$B$30,B1089,'Paint calculation'!$G$17:$G$30)) +
(SUMIF('Trimcap letter face'!$B$17:$B$30,B1089,'Trimcap letter face'!$G$17:$G$30)) +
(SUMIF('Trimcap letter face (2)'!$B$17:$B$30,B1089,'Trimcap letter face (2)'!$G$17:$G$30)) +
(SUMIF('Channel letter fabrication'!$B$17:$B$30,B1089,'Channel letter fabrication'!$G$17:$G$30)) +
(SUMIF('Channel letter fabrication (2)'!$B$17:$B$30,B1089,'Channel letter fabrication (2)'!$G$17:$G$30))</f>
        <v>0</v>
      </c>
    </row>
    <row r="1090" spans="1:10">
      <c r="A1090" s="28" t="str">
        <f>[1]ODBC!$A1090</f>
        <v>GGBC325 Drk Orange #399866</v>
      </c>
      <c r="B1090" s="29" t="str">
        <f>[1]ODBC!B1090</f>
        <v>72100</v>
      </c>
      <c r="C1090" s="30">
        <f>IFERROR(VLOOKUP($B1090,[1]ODBC!$B:$H,2,FALSE),"")</f>
        <v>0.108</v>
      </c>
      <c r="D1090" s="30">
        <f>IFERROR(VLOOKUP($B1090,[1]ODBC!$B:$H,3,FALSE),"")</f>
        <v>0.19400000000000001</v>
      </c>
      <c r="E1090" s="30" t="str">
        <f>IFERROR(VLOOKUP($B1090,[1]ODBC!$B:$H,4,FALSE),"")</f>
        <v>GM</v>
      </c>
      <c r="F1090" s="31">
        <f>IFERROR(VLOOKUP($B1090,[1]ODBC!$B:$H,5,FALSE),"")</f>
        <v>44.45</v>
      </c>
      <c r="G1090" s="32">
        <f>[1]ODBC!G1090</f>
        <v>0</v>
      </c>
      <c r="H1090" s="33">
        <f>SUM([1]ODBC!H1090)</f>
        <v>46062</v>
      </c>
      <c r="I1090" s="41" t="str">
        <f>'Vinyl cutting'!$B$2</f>
        <v>J36938</v>
      </c>
      <c r="J1090" s="42">
        <f ca="1">(SUMIF('Freeform time and material'!$B$17:$B$30,B1090,'Freeform time and material'!$G$17:$G$30)) +
(SUMIF('Vinyl cutting'!$B$17:$B$30,B1090,'Vinyl cutting'!$G$17:$G$30)) +
(SUMIF('Vinyl cutting (2)'!$B$17:$B$30,B1090,'Vinyl cutting (2)'!$G$17:$G$30)) +
(SUMIF('Apply vinyl graphics'!$B$17:$B$30,B1090,'Apply vinyl graphics'!$G$17:$G$30)) +
(SUMIF('Apply vinyl graphics (2)'!$B$17:$B$30,B1090,'Apply vinyl graphics (2)'!$G$17:$G$30)) +
(SUMIF('Alum pan sign'!$B$17:$B$30,B1090,'Alum pan sign'!$G$17:$G$30)) +
(SUMIF('Alum pan sign (2)'!$B$17:$B$30,B1090,'Alum pan sign (2)'!$G$17:$G$30)) +
(SUMIF('Economy pan sign'!$B$17:$B$30,B1090,'Economy pan sign'!$G$17:$G$30)) +
(SUMIF('Post and panel sign'!$B$17:$B$30,B1090,'Post and panel sign'!$G$17:$G$30)) +
(SUMIF('Post and panel sign (2)'!$B$17:$B$30,B1090,'Post and panel sign (2)'!$G$17:$G$30)) +
(SUMIF('Flat panels only'!$B$17:$B$30,B1090,'Flat panels only'!$G$17:$G$30)) +
(SUMIF('Flat panels only (2)'!$B$17:$B$30,B1090,'Flat panels only (2)'!$G$17:$G$30)) +
(SUMIF('Routed panel shapes'!$B$18:$B$31,B1090,'Routed panel shapes'!$G$18:$G$31)) +
(SUMIF('Routed panel shapes (2)'!$B$18:$B$31,B1090,'Routed panel shapes (2)'!$G$18:$G$31)) +
(SUMIF('Routed face only'!$B$17:$B$30,B1090,'Routed face only'!$G$17:$G$30)) +
(SUMIF('Routed face only (2)'!$B$17:$B$30,B1090,'Routed face only (2)'!$G$17:$G$30)) +
(SUMIF('Routed alum faces letters'!$B$17:$B$30,B1090,'Routed alum faces letters'!$G$17:$G$30)) +
(SUMIF('Routed alum faces letters (2)'!$B$17:$B$30,B1090,'Routed alum faces letters (2)'!$G$17:$G$30)) +
(SUMIF('Routed push through acrylic'!$B$17:$B$30,B1090,'Routed push through acrylic'!$G$17:$G$30)) +
(SUMIF('Routed push through acrylic (2)'!$B$17:$B$30,B1090,'Routed push through acrylic (2)'!$G$17:$G$30)) +
(SUMIF('Sf routed cabinet'!$B$17:$B$30,B1090,'Sf routed cabinet'!$G$17:$G$30)) +
(SUMIF('Sf routed cabinet (2)'!$B$17:$B$30,B1090,'Sf routed cabinet (2)'!$G$17:$G$30)) +
(SUMIF('Df routed cabinet'!$B$17:$B$30,B1090,'Df routed cabinet'!$G$17:$G$30)) +
(SUMIF('Df routed cabinet (2)'!$B$17:$B$30,B1090,'Df routed cabinet (2)'!$G$17:$G$30)) +
(SUMIF('Sf acrylic cabinet'!$B$17:$B$30,B1090,'Sf acrylic cabinet'!$G$17:$G$30)) +
(SUMIF('Sf acrylic cabinet (2)'!$B$17:$B$30,B1090,'Sf acrylic cabinet (2)'!$G$17:$G$30)) +
(SUMIF('Economy Sf acrylic'!$B$17:$B$30,B1090,'Economy Sf acrylic'!$G$17:$G$30)) +
(SUMIF('Df acrylic cabinet'!$B$17:$B$30,B1090,'Df acrylic cabinet'!$G$17:$G$30)) +
(SUMIF('Df acrylic cabinet (2)'!$B$17:$B$30,B1090,'Df acrylic cabinet (2)'!$G$17:$G$30)) +
(SUMIF('Sf flex cabinet'!$B$17:$B$30,B1090,'Sf flex cabinet'!$G$17:$G$30)) +
(SUMIF('Sf flex cabinet (2)'!$B$17:$B$30,B1090,'Sf flex cabinet (2)'!$G$17:$G$30)) +
(SUMIF('Df flex cabinet'!$B$17:$B$36,B1090,'Df flex cabinet'!$G$17:$G$36)) +
(SUMIF('Df flex cabinet (2)'!$B$17:$B$36,B1090,'Df flex cabinet (2)'!$G$17:$G$36)) +
(SUMIF('Pole cover'!$B$17:$B$30,B1090,'Pole cover'!$G$17:$G$30)) +
(SUMIF('Pole cover (2)'!$B$17:$B$30,B1090,'Pole cover (2)'!$G$17:$G$30)) +
(SUMIF('Structural Steel Fab'!$B$17:$B$29,B1090,'Structural Steel Fab'!$G$17:$G$29)) +
(SUMIF(Reveal!$B$17:$B$30,B1090,Reveal!$G$17:$G$30)) +
(SUMIF('Reveal (2)'!$B$17:$B$30,B1090,'Reveal (2)'!$G$17:$G$30)) +
(SUMIF('Crown cove top'!$B$17:$B$30,B1090,'Crown cove top'!$G$17:$G$30)) +
(SUMIF('EMC assembly'!$B$17:$B$30,B1090,'EMC assembly'!$G$17:$G$30)) +
(SUMIF(Crating!$B$17:$B$29,B1090,Crating!$G$17:$G$29)) +
(SUMIF('LED wiring'!$B$17:$B$30,B1090,'LED wiring'!$G$17:$G$30)) +
(SUMIF('Changeable copy face'!$B$17:$B$30,B1090,'Changeable copy face'!$G$17:$G$30)) +
(SUMIF('Flex face assembly'!$B$17:$B$30,B1090,'Flex face assembly'!$G$17:$G$30)) +
(SUMIF('Routed face assembly'!$B$17:$B$30,B1090,'Routed face assembly'!$G$17:$G$30)) +
(SUMIF('Paint calculation'!$B$17:$B$30,B1090,'Paint calculation'!$G$17:$G$30)) +
(SUMIF('Trimcap letter face'!$B$17:$B$30,B1090,'Trimcap letter face'!$G$17:$G$30)) +
(SUMIF('Trimcap letter face (2)'!$B$17:$B$30,B1090,'Trimcap letter face (2)'!$G$17:$G$30)) +
(SUMIF('Channel letter fabrication'!$B$17:$B$30,B1090,'Channel letter fabrication'!$G$17:$G$30)) +
(SUMIF('Channel letter fabrication (2)'!$B$17:$B$30,B1090,'Channel letter fabrication (2)'!$G$17:$G$30))</f>
        <v>0</v>
      </c>
    </row>
    <row r="1091" spans="1:10">
      <c r="A1091" s="28" t="str">
        <f>[1]ODBC!$A1091</f>
        <v>GGBC328 Brwn Red Oxide Trans #391238</v>
      </c>
      <c r="B1091" s="29" t="str">
        <f>[1]ODBC!B1091</f>
        <v>72105</v>
      </c>
      <c r="C1091" s="30">
        <f>IFERROR(VLOOKUP($B1091,[1]ODBC!$B:$H,2,FALSE),"")</f>
        <v>4.7E-2</v>
      </c>
      <c r="D1091" s="30">
        <f>IFERROR(VLOOKUP($B1091,[1]ODBC!$B:$H,3,FALSE),"")</f>
        <v>8.5000000000000006E-2</v>
      </c>
      <c r="E1091" s="30" t="str">
        <f>IFERROR(VLOOKUP($B1091,[1]ODBC!$B:$H,4,FALSE),"")</f>
        <v>GM</v>
      </c>
      <c r="F1091" s="31">
        <f>IFERROR(VLOOKUP($B1091,[1]ODBC!$B:$H,5,FALSE),"")</f>
        <v>44.45</v>
      </c>
      <c r="G1091" s="32">
        <f>[1]ODBC!G1091</f>
        <v>0</v>
      </c>
      <c r="H1091" s="33">
        <f>SUM([1]ODBC!H1091)</f>
        <v>44778</v>
      </c>
      <c r="I1091" s="41" t="str">
        <f>'Vinyl cutting'!$B$2</f>
        <v>J36938</v>
      </c>
      <c r="J1091" s="42">
        <f ca="1">(SUMIF('Freeform time and material'!$B$17:$B$30,B1091,'Freeform time and material'!$G$17:$G$30)) +
(SUMIF('Vinyl cutting'!$B$17:$B$30,B1091,'Vinyl cutting'!$G$17:$G$30)) +
(SUMIF('Vinyl cutting (2)'!$B$17:$B$30,B1091,'Vinyl cutting (2)'!$G$17:$G$30)) +
(SUMIF('Apply vinyl graphics'!$B$17:$B$30,B1091,'Apply vinyl graphics'!$G$17:$G$30)) +
(SUMIF('Apply vinyl graphics (2)'!$B$17:$B$30,B1091,'Apply vinyl graphics (2)'!$G$17:$G$30)) +
(SUMIF('Alum pan sign'!$B$17:$B$30,B1091,'Alum pan sign'!$G$17:$G$30)) +
(SUMIF('Alum pan sign (2)'!$B$17:$B$30,B1091,'Alum pan sign (2)'!$G$17:$G$30)) +
(SUMIF('Economy pan sign'!$B$17:$B$30,B1091,'Economy pan sign'!$G$17:$G$30)) +
(SUMIF('Post and panel sign'!$B$17:$B$30,B1091,'Post and panel sign'!$G$17:$G$30)) +
(SUMIF('Post and panel sign (2)'!$B$17:$B$30,B1091,'Post and panel sign (2)'!$G$17:$G$30)) +
(SUMIF('Flat panels only'!$B$17:$B$30,B1091,'Flat panels only'!$G$17:$G$30)) +
(SUMIF('Flat panels only (2)'!$B$17:$B$30,B1091,'Flat panels only (2)'!$G$17:$G$30)) +
(SUMIF('Routed panel shapes'!$B$18:$B$31,B1091,'Routed panel shapes'!$G$18:$G$31)) +
(SUMIF('Routed panel shapes (2)'!$B$18:$B$31,B1091,'Routed panel shapes (2)'!$G$18:$G$31)) +
(SUMIF('Routed face only'!$B$17:$B$30,B1091,'Routed face only'!$G$17:$G$30)) +
(SUMIF('Routed face only (2)'!$B$17:$B$30,B1091,'Routed face only (2)'!$G$17:$G$30)) +
(SUMIF('Routed alum faces letters'!$B$17:$B$30,B1091,'Routed alum faces letters'!$G$17:$G$30)) +
(SUMIF('Routed alum faces letters (2)'!$B$17:$B$30,B1091,'Routed alum faces letters (2)'!$G$17:$G$30)) +
(SUMIF('Routed push through acrylic'!$B$17:$B$30,B1091,'Routed push through acrylic'!$G$17:$G$30)) +
(SUMIF('Routed push through acrylic (2)'!$B$17:$B$30,B1091,'Routed push through acrylic (2)'!$G$17:$G$30)) +
(SUMIF('Sf routed cabinet'!$B$17:$B$30,B1091,'Sf routed cabinet'!$G$17:$G$30)) +
(SUMIF('Sf routed cabinet (2)'!$B$17:$B$30,B1091,'Sf routed cabinet (2)'!$G$17:$G$30)) +
(SUMIF('Df routed cabinet'!$B$17:$B$30,B1091,'Df routed cabinet'!$G$17:$G$30)) +
(SUMIF('Df routed cabinet (2)'!$B$17:$B$30,B1091,'Df routed cabinet (2)'!$G$17:$G$30)) +
(SUMIF('Sf acrylic cabinet'!$B$17:$B$30,B1091,'Sf acrylic cabinet'!$G$17:$G$30)) +
(SUMIF('Sf acrylic cabinet (2)'!$B$17:$B$30,B1091,'Sf acrylic cabinet (2)'!$G$17:$G$30)) +
(SUMIF('Economy Sf acrylic'!$B$17:$B$30,B1091,'Economy Sf acrylic'!$G$17:$G$30)) +
(SUMIF('Df acrylic cabinet'!$B$17:$B$30,B1091,'Df acrylic cabinet'!$G$17:$G$30)) +
(SUMIF('Df acrylic cabinet (2)'!$B$17:$B$30,B1091,'Df acrylic cabinet (2)'!$G$17:$G$30)) +
(SUMIF('Sf flex cabinet'!$B$17:$B$30,B1091,'Sf flex cabinet'!$G$17:$G$30)) +
(SUMIF('Sf flex cabinet (2)'!$B$17:$B$30,B1091,'Sf flex cabinet (2)'!$G$17:$G$30)) +
(SUMIF('Df flex cabinet'!$B$17:$B$36,B1091,'Df flex cabinet'!$G$17:$G$36)) +
(SUMIF('Df flex cabinet (2)'!$B$17:$B$36,B1091,'Df flex cabinet (2)'!$G$17:$G$36)) +
(SUMIF('Pole cover'!$B$17:$B$30,B1091,'Pole cover'!$G$17:$G$30)) +
(SUMIF('Pole cover (2)'!$B$17:$B$30,B1091,'Pole cover (2)'!$G$17:$G$30)) +
(SUMIF('Structural Steel Fab'!$B$17:$B$29,B1091,'Structural Steel Fab'!$G$17:$G$29)) +
(SUMIF(Reveal!$B$17:$B$30,B1091,Reveal!$G$17:$G$30)) +
(SUMIF('Reveal (2)'!$B$17:$B$30,B1091,'Reveal (2)'!$G$17:$G$30)) +
(SUMIF('Crown cove top'!$B$17:$B$30,B1091,'Crown cove top'!$G$17:$G$30)) +
(SUMIF('EMC assembly'!$B$17:$B$30,B1091,'EMC assembly'!$G$17:$G$30)) +
(SUMIF(Crating!$B$17:$B$29,B1091,Crating!$G$17:$G$29)) +
(SUMIF('LED wiring'!$B$17:$B$30,B1091,'LED wiring'!$G$17:$G$30)) +
(SUMIF('Changeable copy face'!$B$17:$B$30,B1091,'Changeable copy face'!$G$17:$G$30)) +
(SUMIF('Flex face assembly'!$B$17:$B$30,B1091,'Flex face assembly'!$G$17:$G$30)) +
(SUMIF('Routed face assembly'!$B$17:$B$30,B1091,'Routed face assembly'!$G$17:$G$30)) +
(SUMIF('Paint calculation'!$B$17:$B$30,B1091,'Paint calculation'!$G$17:$G$30)) +
(SUMIF('Trimcap letter face'!$B$17:$B$30,B1091,'Trimcap letter face'!$G$17:$G$30)) +
(SUMIF('Trimcap letter face (2)'!$B$17:$B$30,B1091,'Trimcap letter face (2)'!$G$17:$G$30)) +
(SUMIF('Channel letter fabrication'!$B$17:$B$30,B1091,'Channel letter fabrication'!$G$17:$G$30)) +
(SUMIF('Channel letter fabrication (2)'!$B$17:$B$30,B1091,'Channel letter fabrication (2)'!$G$17:$G$30))</f>
        <v>0</v>
      </c>
    </row>
    <row r="1092" spans="1:10">
      <c r="A1092" s="28" t="str">
        <f>[1]ODBC!$A1092</f>
        <v>GGBC348 Orange Yellow #391239</v>
      </c>
      <c r="B1092" s="29" t="str">
        <f>[1]ODBC!B1092</f>
        <v>72110</v>
      </c>
      <c r="C1092" s="30">
        <f>IFERROR(VLOOKUP($B1092,[1]ODBC!$B:$H,2,FALSE),"")</f>
        <v>7.0000000000000007E-2</v>
      </c>
      <c r="D1092" s="30">
        <f>IFERROR(VLOOKUP($B1092,[1]ODBC!$B:$H,3,FALSE),"")</f>
        <v>0.126</v>
      </c>
      <c r="E1092" s="30" t="str">
        <f>IFERROR(VLOOKUP($B1092,[1]ODBC!$B:$H,4,FALSE),"")</f>
        <v>GM</v>
      </c>
      <c r="F1092" s="31">
        <f>IFERROR(VLOOKUP($B1092,[1]ODBC!$B:$H,5,FALSE),"")</f>
        <v>44.45</v>
      </c>
      <c r="G1092" s="32">
        <f>[1]ODBC!G1092</f>
        <v>0</v>
      </c>
      <c r="H1092" s="33">
        <f>SUM([1]ODBC!H1092)</f>
        <v>0</v>
      </c>
      <c r="I1092" s="41" t="str">
        <f>'Vinyl cutting'!$B$2</f>
        <v>J36938</v>
      </c>
      <c r="J1092" s="42">
        <f ca="1">(SUMIF('Freeform time and material'!$B$17:$B$30,B1092,'Freeform time and material'!$G$17:$G$30)) +
(SUMIF('Vinyl cutting'!$B$17:$B$30,B1092,'Vinyl cutting'!$G$17:$G$30)) +
(SUMIF('Vinyl cutting (2)'!$B$17:$B$30,B1092,'Vinyl cutting (2)'!$G$17:$G$30)) +
(SUMIF('Apply vinyl graphics'!$B$17:$B$30,B1092,'Apply vinyl graphics'!$G$17:$G$30)) +
(SUMIF('Apply vinyl graphics (2)'!$B$17:$B$30,B1092,'Apply vinyl graphics (2)'!$G$17:$G$30)) +
(SUMIF('Alum pan sign'!$B$17:$B$30,B1092,'Alum pan sign'!$G$17:$G$30)) +
(SUMIF('Alum pan sign (2)'!$B$17:$B$30,B1092,'Alum pan sign (2)'!$G$17:$G$30)) +
(SUMIF('Economy pan sign'!$B$17:$B$30,B1092,'Economy pan sign'!$G$17:$G$30)) +
(SUMIF('Post and panel sign'!$B$17:$B$30,B1092,'Post and panel sign'!$G$17:$G$30)) +
(SUMIF('Post and panel sign (2)'!$B$17:$B$30,B1092,'Post and panel sign (2)'!$G$17:$G$30)) +
(SUMIF('Flat panels only'!$B$17:$B$30,B1092,'Flat panels only'!$G$17:$G$30)) +
(SUMIF('Flat panels only (2)'!$B$17:$B$30,B1092,'Flat panels only (2)'!$G$17:$G$30)) +
(SUMIF('Routed panel shapes'!$B$18:$B$31,B1092,'Routed panel shapes'!$G$18:$G$31)) +
(SUMIF('Routed panel shapes (2)'!$B$18:$B$31,B1092,'Routed panel shapes (2)'!$G$18:$G$31)) +
(SUMIF('Routed face only'!$B$17:$B$30,B1092,'Routed face only'!$G$17:$G$30)) +
(SUMIF('Routed face only (2)'!$B$17:$B$30,B1092,'Routed face only (2)'!$G$17:$G$30)) +
(SUMIF('Routed alum faces letters'!$B$17:$B$30,B1092,'Routed alum faces letters'!$G$17:$G$30)) +
(SUMIF('Routed alum faces letters (2)'!$B$17:$B$30,B1092,'Routed alum faces letters (2)'!$G$17:$G$30)) +
(SUMIF('Routed push through acrylic'!$B$17:$B$30,B1092,'Routed push through acrylic'!$G$17:$G$30)) +
(SUMIF('Routed push through acrylic (2)'!$B$17:$B$30,B1092,'Routed push through acrylic (2)'!$G$17:$G$30)) +
(SUMIF('Sf routed cabinet'!$B$17:$B$30,B1092,'Sf routed cabinet'!$G$17:$G$30)) +
(SUMIF('Sf routed cabinet (2)'!$B$17:$B$30,B1092,'Sf routed cabinet (2)'!$G$17:$G$30)) +
(SUMIF('Df routed cabinet'!$B$17:$B$30,B1092,'Df routed cabinet'!$G$17:$G$30)) +
(SUMIF('Df routed cabinet (2)'!$B$17:$B$30,B1092,'Df routed cabinet (2)'!$G$17:$G$30)) +
(SUMIF('Sf acrylic cabinet'!$B$17:$B$30,B1092,'Sf acrylic cabinet'!$G$17:$G$30)) +
(SUMIF('Sf acrylic cabinet (2)'!$B$17:$B$30,B1092,'Sf acrylic cabinet (2)'!$G$17:$G$30)) +
(SUMIF('Economy Sf acrylic'!$B$17:$B$30,B1092,'Economy Sf acrylic'!$G$17:$G$30)) +
(SUMIF('Df acrylic cabinet'!$B$17:$B$30,B1092,'Df acrylic cabinet'!$G$17:$G$30)) +
(SUMIF('Df acrylic cabinet (2)'!$B$17:$B$30,B1092,'Df acrylic cabinet (2)'!$G$17:$G$30)) +
(SUMIF('Sf flex cabinet'!$B$17:$B$30,B1092,'Sf flex cabinet'!$G$17:$G$30)) +
(SUMIF('Sf flex cabinet (2)'!$B$17:$B$30,B1092,'Sf flex cabinet (2)'!$G$17:$G$30)) +
(SUMIF('Df flex cabinet'!$B$17:$B$36,B1092,'Df flex cabinet'!$G$17:$G$36)) +
(SUMIF('Df flex cabinet (2)'!$B$17:$B$36,B1092,'Df flex cabinet (2)'!$G$17:$G$36)) +
(SUMIF('Pole cover'!$B$17:$B$30,B1092,'Pole cover'!$G$17:$G$30)) +
(SUMIF('Pole cover (2)'!$B$17:$B$30,B1092,'Pole cover (2)'!$G$17:$G$30)) +
(SUMIF('Structural Steel Fab'!$B$17:$B$29,B1092,'Structural Steel Fab'!$G$17:$G$29)) +
(SUMIF(Reveal!$B$17:$B$30,B1092,Reveal!$G$17:$G$30)) +
(SUMIF('Reveal (2)'!$B$17:$B$30,B1092,'Reveal (2)'!$G$17:$G$30)) +
(SUMIF('Crown cove top'!$B$17:$B$30,B1092,'Crown cove top'!$G$17:$G$30)) +
(SUMIF('EMC assembly'!$B$17:$B$30,B1092,'EMC assembly'!$G$17:$G$30)) +
(SUMIF(Crating!$B$17:$B$29,B1092,Crating!$G$17:$G$29)) +
(SUMIF('LED wiring'!$B$17:$B$30,B1092,'LED wiring'!$G$17:$G$30)) +
(SUMIF('Changeable copy face'!$B$17:$B$30,B1092,'Changeable copy face'!$G$17:$G$30)) +
(SUMIF('Flex face assembly'!$B$17:$B$30,B1092,'Flex face assembly'!$G$17:$G$30)) +
(SUMIF('Routed face assembly'!$B$17:$B$30,B1092,'Routed face assembly'!$G$17:$G$30)) +
(SUMIF('Paint calculation'!$B$17:$B$30,B1092,'Paint calculation'!$G$17:$G$30)) +
(SUMIF('Trimcap letter face'!$B$17:$B$30,B1092,'Trimcap letter face'!$G$17:$G$30)) +
(SUMIF('Trimcap letter face (2)'!$B$17:$B$30,B1092,'Trimcap letter face (2)'!$G$17:$G$30)) +
(SUMIF('Channel letter fabrication'!$B$17:$B$30,B1092,'Channel letter fabrication'!$G$17:$G$30)) +
(SUMIF('Channel letter fabrication (2)'!$B$17:$B$30,B1092,'Channel letter fabrication (2)'!$G$17:$G$30))</f>
        <v>0</v>
      </c>
    </row>
    <row r="1093" spans="1:10">
      <c r="A1093" s="28" t="str">
        <f>[1]ODBC!$A1093</f>
        <v>GGBC Non-Stand 431 Yel Trans</v>
      </c>
      <c r="B1093" s="29" t="str">
        <f>[1]ODBC!B1093</f>
        <v>72114</v>
      </c>
      <c r="C1093" s="30">
        <f>IFERROR(VLOOKUP($B1093,[1]ODBC!$B:$H,2,FALSE),"")</f>
        <v>0.09</v>
      </c>
      <c r="D1093" s="30">
        <f>IFERROR(VLOOKUP($B1093,[1]ODBC!$B:$H,3,FALSE),"")</f>
        <v>0.16200000000000001</v>
      </c>
      <c r="E1093" s="30" t="str">
        <f>IFERROR(VLOOKUP($B1093,[1]ODBC!$B:$H,4,FALSE),"")</f>
        <v>GM</v>
      </c>
      <c r="F1093" s="31">
        <f>IFERROR(VLOOKUP($B1093,[1]ODBC!$B:$H,5,FALSE),"")</f>
        <v>44.45</v>
      </c>
      <c r="G1093" s="32">
        <f>[1]ODBC!G1093</f>
        <v>0</v>
      </c>
      <c r="H1093" s="33">
        <f>SUM([1]ODBC!H1093)</f>
        <v>0</v>
      </c>
      <c r="I1093" s="41" t="str">
        <f>'Vinyl cutting'!$B$2</f>
        <v>J36938</v>
      </c>
      <c r="J1093" s="42">
        <f ca="1">(SUMIF('Freeform time and material'!$B$17:$B$30,B1093,'Freeform time and material'!$G$17:$G$30)) +
(SUMIF('Vinyl cutting'!$B$17:$B$30,B1093,'Vinyl cutting'!$G$17:$G$30)) +
(SUMIF('Vinyl cutting (2)'!$B$17:$B$30,B1093,'Vinyl cutting (2)'!$G$17:$G$30)) +
(SUMIF('Apply vinyl graphics'!$B$17:$B$30,B1093,'Apply vinyl graphics'!$G$17:$G$30)) +
(SUMIF('Apply vinyl graphics (2)'!$B$17:$B$30,B1093,'Apply vinyl graphics (2)'!$G$17:$G$30)) +
(SUMIF('Alum pan sign'!$B$17:$B$30,B1093,'Alum pan sign'!$G$17:$G$30)) +
(SUMIF('Alum pan sign (2)'!$B$17:$B$30,B1093,'Alum pan sign (2)'!$G$17:$G$30)) +
(SUMIF('Economy pan sign'!$B$17:$B$30,B1093,'Economy pan sign'!$G$17:$G$30)) +
(SUMIF('Post and panel sign'!$B$17:$B$30,B1093,'Post and panel sign'!$G$17:$G$30)) +
(SUMIF('Post and panel sign (2)'!$B$17:$B$30,B1093,'Post and panel sign (2)'!$G$17:$G$30)) +
(SUMIF('Flat panels only'!$B$17:$B$30,B1093,'Flat panels only'!$G$17:$G$30)) +
(SUMIF('Flat panels only (2)'!$B$17:$B$30,B1093,'Flat panels only (2)'!$G$17:$G$30)) +
(SUMIF('Routed panel shapes'!$B$18:$B$31,B1093,'Routed panel shapes'!$G$18:$G$31)) +
(SUMIF('Routed panel shapes (2)'!$B$18:$B$31,B1093,'Routed panel shapes (2)'!$G$18:$G$31)) +
(SUMIF('Routed face only'!$B$17:$B$30,B1093,'Routed face only'!$G$17:$G$30)) +
(SUMIF('Routed face only (2)'!$B$17:$B$30,B1093,'Routed face only (2)'!$G$17:$G$30)) +
(SUMIF('Routed alum faces letters'!$B$17:$B$30,B1093,'Routed alum faces letters'!$G$17:$G$30)) +
(SUMIF('Routed alum faces letters (2)'!$B$17:$B$30,B1093,'Routed alum faces letters (2)'!$G$17:$G$30)) +
(SUMIF('Routed push through acrylic'!$B$17:$B$30,B1093,'Routed push through acrylic'!$G$17:$G$30)) +
(SUMIF('Routed push through acrylic (2)'!$B$17:$B$30,B1093,'Routed push through acrylic (2)'!$G$17:$G$30)) +
(SUMIF('Sf routed cabinet'!$B$17:$B$30,B1093,'Sf routed cabinet'!$G$17:$G$30)) +
(SUMIF('Sf routed cabinet (2)'!$B$17:$B$30,B1093,'Sf routed cabinet (2)'!$G$17:$G$30)) +
(SUMIF('Df routed cabinet'!$B$17:$B$30,B1093,'Df routed cabinet'!$G$17:$G$30)) +
(SUMIF('Df routed cabinet (2)'!$B$17:$B$30,B1093,'Df routed cabinet (2)'!$G$17:$G$30)) +
(SUMIF('Sf acrylic cabinet'!$B$17:$B$30,B1093,'Sf acrylic cabinet'!$G$17:$G$30)) +
(SUMIF('Sf acrylic cabinet (2)'!$B$17:$B$30,B1093,'Sf acrylic cabinet (2)'!$G$17:$G$30)) +
(SUMIF('Economy Sf acrylic'!$B$17:$B$30,B1093,'Economy Sf acrylic'!$G$17:$G$30)) +
(SUMIF('Df acrylic cabinet'!$B$17:$B$30,B1093,'Df acrylic cabinet'!$G$17:$G$30)) +
(SUMIF('Df acrylic cabinet (2)'!$B$17:$B$30,B1093,'Df acrylic cabinet (2)'!$G$17:$G$30)) +
(SUMIF('Sf flex cabinet'!$B$17:$B$30,B1093,'Sf flex cabinet'!$G$17:$G$30)) +
(SUMIF('Sf flex cabinet (2)'!$B$17:$B$30,B1093,'Sf flex cabinet (2)'!$G$17:$G$30)) +
(SUMIF('Df flex cabinet'!$B$17:$B$36,B1093,'Df flex cabinet'!$G$17:$G$36)) +
(SUMIF('Df flex cabinet (2)'!$B$17:$B$36,B1093,'Df flex cabinet (2)'!$G$17:$G$36)) +
(SUMIF('Pole cover'!$B$17:$B$30,B1093,'Pole cover'!$G$17:$G$30)) +
(SUMIF('Pole cover (2)'!$B$17:$B$30,B1093,'Pole cover (2)'!$G$17:$G$30)) +
(SUMIF('Structural Steel Fab'!$B$17:$B$29,B1093,'Structural Steel Fab'!$G$17:$G$29)) +
(SUMIF(Reveal!$B$17:$B$30,B1093,Reveal!$G$17:$G$30)) +
(SUMIF('Reveal (2)'!$B$17:$B$30,B1093,'Reveal (2)'!$G$17:$G$30)) +
(SUMIF('Crown cove top'!$B$17:$B$30,B1093,'Crown cove top'!$G$17:$G$30)) +
(SUMIF('EMC assembly'!$B$17:$B$30,B1093,'EMC assembly'!$G$17:$G$30)) +
(SUMIF(Crating!$B$17:$B$29,B1093,Crating!$G$17:$G$29)) +
(SUMIF('LED wiring'!$B$17:$B$30,B1093,'LED wiring'!$G$17:$G$30)) +
(SUMIF('Changeable copy face'!$B$17:$B$30,B1093,'Changeable copy face'!$G$17:$G$30)) +
(SUMIF('Flex face assembly'!$B$17:$B$30,B1093,'Flex face assembly'!$G$17:$G$30)) +
(SUMIF('Routed face assembly'!$B$17:$B$30,B1093,'Routed face assembly'!$G$17:$G$30)) +
(SUMIF('Paint calculation'!$B$17:$B$30,B1093,'Paint calculation'!$G$17:$G$30)) +
(SUMIF('Trimcap letter face'!$B$17:$B$30,B1093,'Trimcap letter face'!$G$17:$G$30)) +
(SUMIF('Trimcap letter face (2)'!$B$17:$B$30,B1093,'Trimcap letter face (2)'!$G$17:$G$30)) +
(SUMIF('Channel letter fabrication'!$B$17:$B$30,B1093,'Channel letter fabrication'!$G$17:$G$30)) +
(SUMIF('Channel letter fabrication (2)'!$B$17:$B$30,B1093,'Channel letter fabrication (2)'!$G$17:$G$30))</f>
        <v>0</v>
      </c>
    </row>
    <row r="1094" spans="1:10">
      <c r="A1094" s="28" t="str">
        <f>[1]ODBC!$A1094</f>
        <v>GGBC436 Dk Yell Oxide Trans #391240</v>
      </c>
      <c r="B1094" s="29" t="str">
        <f>[1]ODBC!B1094</f>
        <v>72115</v>
      </c>
      <c r="C1094" s="30">
        <f>IFERROR(VLOOKUP($B1094,[1]ODBC!$B:$H,2,FALSE),"")</f>
        <v>7.2999999999999995E-2</v>
      </c>
      <c r="D1094" s="30">
        <f>IFERROR(VLOOKUP($B1094,[1]ODBC!$B:$H,3,FALSE),"")</f>
        <v>0.13100000000000001</v>
      </c>
      <c r="E1094" s="30" t="str">
        <f>IFERROR(VLOOKUP($B1094,[1]ODBC!$B:$H,4,FALSE),"")</f>
        <v>GM</v>
      </c>
      <c r="F1094" s="31">
        <f>IFERROR(VLOOKUP($B1094,[1]ODBC!$B:$H,5,FALSE),"")</f>
        <v>44.45</v>
      </c>
      <c r="G1094" s="32">
        <f>[1]ODBC!G1094</f>
        <v>0</v>
      </c>
      <c r="H1094" s="33">
        <f>SUM([1]ODBC!H1094)</f>
        <v>46071</v>
      </c>
      <c r="I1094" s="41" t="str">
        <f>'Vinyl cutting'!$B$2</f>
        <v>J36938</v>
      </c>
      <c r="J1094" s="42">
        <f ca="1">(SUMIF('Freeform time and material'!$B$17:$B$30,B1094,'Freeform time and material'!$G$17:$G$30)) +
(SUMIF('Vinyl cutting'!$B$17:$B$30,B1094,'Vinyl cutting'!$G$17:$G$30)) +
(SUMIF('Vinyl cutting (2)'!$B$17:$B$30,B1094,'Vinyl cutting (2)'!$G$17:$G$30)) +
(SUMIF('Apply vinyl graphics'!$B$17:$B$30,B1094,'Apply vinyl graphics'!$G$17:$G$30)) +
(SUMIF('Apply vinyl graphics (2)'!$B$17:$B$30,B1094,'Apply vinyl graphics (2)'!$G$17:$G$30)) +
(SUMIF('Alum pan sign'!$B$17:$B$30,B1094,'Alum pan sign'!$G$17:$G$30)) +
(SUMIF('Alum pan sign (2)'!$B$17:$B$30,B1094,'Alum pan sign (2)'!$G$17:$G$30)) +
(SUMIF('Economy pan sign'!$B$17:$B$30,B1094,'Economy pan sign'!$G$17:$G$30)) +
(SUMIF('Post and panel sign'!$B$17:$B$30,B1094,'Post and panel sign'!$G$17:$G$30)) +
(SUMIF('Post and panel sign (2)'!$B$17:$B$30,B1094,'Post and panel sign (2)'!$G$17:$G$30)) +
(SUMIF('Flat panels only'!$B$17:$B$30,B1094,'Flat panels only'!$G$17:$G$30)) +
(SUMIF('Flat panels only (2)'!$B$17:$B$30,B1094,'Flat panels only (2)'!$G$17:$G$30)) +
(SUMIF('Routed panel shapes'!$B$18:$B$31,B1094,'Routed panel shapes'!$G$18:$G$31)) +
(SUMIF('Routed panel shapes (2)'!$B$18:$B$31,B1094,'Routed panel shapes (2)'!$G$18:$G$31)) +
(SUMIF('Routed face only'!$B$17:$B$30,B1094,'Routed face only'!$G$17:$G$30)) +
(SUMIF('Routed face only (2)'!$B$17:$B$30,B1094,'Routed face only (2)'!$G$17:$G$30)) +
(SUMIF('Routed alum faces letters'!$B$17:$B$30,B1094,'Routed alum faces letters'!$G$17:$G$30)) +
(SUMIF('Routed alum faces letters (2)'!$B$17:$B$30,B1094,'Routed alum faces letters (2)'!$G$17:$G$30)) +
(SUMIF('Routed push through acrylic'!$B$17:$B$30,B1094,'Routed push through acrylic'!$G$17:$G$30)) +
(SUMIF('Routed push through acrylic (2)'!$B$17:$B$30,B1094,'Routed push through acrylic (2)'!$G$17:$G$30)) +
(SUMIF('Sf routed cabinet'!$B$17:$B$30,B1094,'Sf routed cabinet'!$G$17:$G$30)) +
(SUMIF('Sf routed cabinet (2)'!$B$17:$B$30,B1094,'Sf routed cabinet (2)'!$G$17:$G$30)) +
(SUMIF('Df routed cabinet'!$B$17:$B$30,B1094,'Df routed cabinet'!$G$17:$G$30)) +
(SUMIF('Df routed cabinet (2)'!$B$17:$B$30,B1094,'Df routed cabinet (2)'!$G$17:$G$30)) +
(SUMIF('Sf acrylic cabinet'!$B$17:$B$30,B1094,'Sf acrylic cabinet'!$G$17:$G$30)) +
(SUMIF('Sf acrylic cabinet (2)'!$B$17:$B$30,B1094,'Sf acrylic cabinet (2)'!$G$17:$G$30)) +
(SUMIF('Economy Sf acrylic'!$B$17:$B$30,B1094,'Economy Sf acrylic'!$G$17:$G$30)) +
(SUMIF('Df acrylic cabinet'!$B$17:$B$30,B1094,'Df acrylic cabinet'!$G$17:$G$30)) +
(SUMIF('Df acrylic cabinet (2)'!$B$17:$B$30,B1094,'Df acrylic cabinet (2)'!$G$17:$G$30)) +
(SUMIF('Sf flex cabinet'!$B$17:$B$30,B1094,'Sf flex cabinet'!$G$17:$G$30)) +
(SUMIF('Sf flex cabinet (2)'!$B$17:$B$30,B1094,'Sf flex cabinet (2)'!$G$17:$G$30)) +
(SUMIF('Df flex cabinet'!$B$17:$B$36,B1094,'Df flex cabinet'!$G$17:$G$36)) +
(SUMIF('Df flex cabinet (2)'!$B$17:$B$36,B1094,'Df flex cabinet (2)'!$G$17:$G$36)) +
(SUMIF('Pole cover'!$B$17:$B$30,B1094,'Pole cover'!$G$17:$G$30)) +
(SUMIF('Pole cover (2)'!$B$17:$B$30,B1094,'Pole cover (2)'!$G$17:$G$30)) +
(SUMIF('Structural Steel Fab'!$B$17:$B$29,B1094,'Structural Steel Fab'!$G$17:$G$29)) +
(SUMIF(Reveal!$B$17:$B$30,B1094,Reveal!$G$17:$G$30)) +
(SUMIF('Reveal (2)'!$B$17:$B$30,B1094,'Reveal (2)'!$G$17:$G$30)) +
(SUMIF('Crown cove top'!$B$17:$B$30,B1094,'Crown cove top'!$G$17:$G$30)) +
(SUMIF('EMC assembly'!$B$17:$B$30,B1094,'EMC assembly'!$G$17:$G$30)) +
(SUMIF(Crating!$B$17:$B$29,B1094,Crating!$G$17:$G$29)) +
(SUMIF('LED wiring'!$B$17:$B$30,B1094,'LED wiring'!$G$17:$G$30)) +
(SUMIF('Changeable copy face'!$B$17:$B$30,B1094,'Changeable copy face'!$G$17:$G$30)) +
(SUMIF('Flex face assembly'!$B$17:$B$30,B1094,'Flex face assembly'!$G$17:$G$30)) +
(SUMIF('Routed face assembly'!$B$17:$B$30,B1094,'Routed face assembly'!$G$17:$G$30)) +
(SUMIF('Paint calculation'!$B$17:$B$30,B1094,'Paint calculation'!$G$17:$G$30)) +
(SUMIF('Trimcap letter face'!$B$17:$B$30,B1094,'Trimcap letter face'!$G$17:$G$30)) +
(SUMIF('Trimcap letter face (2)'!$B$17:$B$30,B1094,'Trimcap letter face (2)'!$G$17:$G$30)) +
(SUMIF('Channel letter fabrication'!$B$17:$B$30,B1094,'Channel letter fabrication'!$G$17:$G$30)) +
(SUMIF('Channel letter fabrication (2)'!$B$17:$B$30,B1094,'Channel letter fabrication (2)'!$G$17:$G$30))</f>
        <v>0</v>
      </c>
    </row>
    <row r="1095" spans="1:10">
      <c r="A1095" s="28" t="str">
        <f>[1]ODBC!$A1095</f>
        <v>GGBC437 Brght Yellow Oxide #391241</v>
      </c>
      <c r="B1095" s="29" t="str">
        <f>[1]ODBC!B1095</f>
        <v>72120</v>
      </c>
      <c r="C1095" s="30">
        <f>IFERROR(VLOOKUP($B1095,[1]ODBC!$B:$H,2,FALSE),"")</f>
        <v>5.7000000000000002E-2</v>
      </c>
      <c r="D1095" s="30">
        <f>IFERROR(VLOOKUP($B1095,[1]ODBC!$B:$H,3,FALSE),"")</f>
        <v>0.10299999999999999</v>
      </c>
      <c r="E1095" s="30" t="str">
        <f>IFERROR(VLOOKUP($B1095,[1]ODBC!$B:$H,4,FALSE),"")</f>
        <v>GM</v>
      </c>
      <c r="F1095" s="31">
        <f>IFERROR(VLOOKUP($B1095,[1]ODBC!$B:$H,5,FALSE),"")</f>
        <v>44.45</v>
      </c>
      <c r="G1095" s="32">
        <f>[1]ODBC!G1095</f>
        <v>0</v>
      </c>
      <c r="H1095" s="33">
        <f>SUM([1]ODBC!H1095)</f>
        <v>46069</v>
      </c>
      <c r="I1095" s="41" t="str">
        <f>'Vinyl cutting'!$B$2</f>
        <v>J36938</v>
      </c>
      <c r="J1095" s="42">
        <f ca="1">(SUMIF('Freeform time and material'!$B$17:$B$30,B1095,'Freeform time and material'!$G$17:$G$30)) +
(SUMIF('Vinyl cutting'!$B$17:$B$30,B1095,'Vinyl cutting'!$G$17:$G$30)) +
(SUMIF('Vinyl cutting (2)'!$B$17:$B$30,B1095,'Vinyl cutting (2)'!$G$17:$G$30)) +
(SUMIF('Apply vinyl graphics'!$B$17:$B$30,B1095,'Apply vinyl graphics'!$G$17:$G$30)) +
(SUMIF('Apply vinyl graphics (2)'!$B$17:$B$30,B1095,'Apply vinyl graphics (2)'!$G$17:$G$30)) +
(SUMIF('Alum pan sign'!$B$17:$B$30,B1095,'Alum pan sign'!$G$17:$G$30)) +
(SUMIF('Alum pan sign (2)'!$B$17:$B$30,B1095,'Alum pan sign (2)'!$G$17:$G$30)) +
(SUMIF('Economy pan sign'!$B$17:$B$30,B1095,'Economy pan sign'!$G$17:$G$30)) +
(SUMIF('Post and panel sign'!$B$17:$B$30,B1095,'Post and panel sign'!$G$17:$G$30)) +
(SUMIF('Post and panel sign (2)'!$B$17:$B$30,B1095,'Post and panel sign (2)'!$G$17:$G$30)) +
(SUMIF('Flat panels only'!$B$17:$B$30,B1095,'Flat panels only'!$G$17:$G$30)) +
(SUMIF('Flat panels only (2)'!$B$17:$B$30,B1095,'Flat panels only (2)'!$G$17:$G$30)) +
(SUMIF('Routed panel shapes'!$B$18:$B$31,B1095,'Routed panel shapes'!$G$18:$G$31)) +
(SUMIF('Routed panel shapes (2)'!$B$18:$B$31,B1095,'Routed panel shapes (2)'!$G$18:$G$31)) +
(SUMIF('Routed face only'!$B$17:$B$30,B1095,'Routed face only'!$G$17:$G$30)) +
(SUMIF('Routed face only (2)'!$B$17:$B$30,B1095,'Routed face only (2)'!$G$17:$G$30)) +
(SUMIF('Routed alum faces letters'!$B$17:$B$30,B1095,'Routed alum faces letters'!$G$17:$G$30)) +
(SUMIF('Routed alum faces letters (2)'!$B$17:$B$30,B1095,'Routed alum faces letters (2)'!$G$17:$G$30)) +
(SUMIF('Routed push through acrylic'!$B$17:$B$30,B1095,'Routed push through acrylic'!$G$17:$G$30)) +
(SUMIF('Routed push through acrylic (2)'!$B$17:$B$30,B1095,'Routed push through acrylic (2)'!$G$17:$G$30)) +
(SUMIF('Sf routed cabinet'!$B$17:$B$30,B1095,'Sf routed cabinet'!$G$17:$G$30)) +
(SUMIF('Sf routed cabinet (2)'!$B$17:$B$30,B1095,'Sf routed cabinet (2)'!$G$17:$G$30)) +
(SUMIF('Df routed cabinet'!$B$17:$B$30,B1095,'Df routed cabinet'!$G$17:$G$30)) +
(SUMIF('Df routed cabinet (2)'!$B$17:$B$30,B1095,'Df routed cabinet (2)'!$G$17:$G$30)) +
(SUMIF('Sf acrylic cabinet'!$B$17:$B$30,B1095,'Sf acrylic cabinet'!$G$17:$G$30)) +
(SUMIF('Sf acrylic cabinet (2)'!$B$17:$B$30,B1095,'Sf acrylic cabinet (2)'!$G$17:$G$30)) +
(SUMIF('Economy Sf acrylic'!$B$17:$B$30,B1095,'Economy Sf acrylic'!$G$17:$G$30)) +
(SUMIF('Df acrylic cabinet'!$B$17:$B$30,B1095,'Df acrylic cabinet'!$G$17:$G$30)) +
(SUMIF('Df acrylic cabinet (2)'!$B$17:$B$30,B1095,'Df acrylic cabinet (2)'!$G$17:$G$30)) +
(SUMIF('Sf flex cabinet'!$B$17:$B$30,B1095,'Sf flex cabinet'!$G$17:$G$30)) +
(SUMIF('Sf flex cabinet (2)'!$B$17:$B$30,B1095,'Sf flex cabinet (2)'!$G$17:$G$30)) +
(SUMIF('Df flex cabinet'!$B$17:$B$36,B1095,'Df flex cabinet'!$G$17:$G$36)) +
(SUMIF('Df flex cabinet (2)'!$B$17:$B$36,B1095,'Df flex cabinet (2)'!$G$17:$G$36)) +
(SUMIF('Pole cover'!$B$17:$B$30,B1095,'Pole cover'!$G$17:$G$30)) +
(SUMIF('Pole cover (2)'!$B$17:$B$30,B1095,'Pole cover (2)'!$G$17:$G$30)) +
(SUMIF('Structural Steel Fab'!$B$17:$B$29,B1095,'Structural Steel Fab'!$G$17:$G$29)) +
(SUMIF(Reveal!$B$17:$B$30,B1095,Reveal!$G$17:$G$30)) +
(SUMIF('Reveal (2)'!$B$17:$B$30,B1095,'Reveal (2)'!$G$17:$G$30)) +
(SUMIF('Crown cove top'!$B$17:$B$30,B1095,'Crown cove top'!$G$17:$G$30)) +
(SUMIF('EMC assembly'!$B$17:$B$30,B1095,'EMC assembly'!$G$17:$G$30)) +
(SUMIF(Crating!$B$17:$B$29,B1095,Crating!$G$17:$G$29)) +
(SUMIF('LED wiring'!$B$17:$B$30,B1095,'LED wiring'!$G$17:$G$30)) +
(SUMIF('Changeable copy face'!$B$17:$B$30,B1095,'Changeable copy face'!$G$17:$G$30)) +
(SUMIF('Flex face assembly'!$B$17:$B$30,B1095,'Flex face assembly'!$G$17:$G$30)) +
(SUMIF('Routed face assembly'!$B$17:$B$30,B1095,'Routed face assembly'!$G$17:$G$30)) +
(SUMIF('Paint calculation'!$B$17:$B$30,B1095,'Paint calculation'!$G$17:$G$30)) +
(SUMIF('Trimcap letter face'!$B$17:$B$30,B1095,'Trimcap letter face'!$G$17:$G$30)) +
(SUMIF('Trimcap letter face (2)'!$B$17:$B$30,B1095,'Trimcap letter face (2)'!$G$17:$G$30)) +
(SUMIF('Channel letter fabrication'!$B$17:$B$30,B1095,'Channel letter fabrication'!$G$17:$G$30)) +
(SUMIF('Channel letter fabrication (2)'!$B$17:$B$30,B1095,'Channel letter fabrication (2)'!$G$17:$G$30))</f>
        <v>0</v>
      </c>
    </row>
    <row r="1096" spans="1:10">
      <c r="A1096" s="28" t="str">
        <f>[1]ODBC!$A1096</f>
        <v>GGBC439 Yllw Orng Tranp #391242</v>
      </c>
      <c r="B1096" s="29" t="str">
        <f>[1]ODBC!B1096</f>
        <v>72125</v>
      </c>
      <c r="C1096" s="30">
        <f>IFERROR(VLOOKUP($B1096,[1]ODBC!$B:$H,2,FALSE),"")</f>
        <v>8.3000000000000004E-2</v>
      </c>
      <c r="D1096" s="30">
        <f>IFERROR(VLOOKUP($B1096,[1]ODBC!$B:$H,3,FALSE),"")</f>
        <v>0.14899999999999999</v>
      </c>
      <c r="E1096" s="30" t="str">
        <f>IFERROR(VLOOKUP($B1096,[1]ODBC!$B:$H,4,FALSE),"")</f>
        <v>GM</v>
      </c>
      <c r="F1096" s="31">
        <f>IFERROR(VLOOKUP($B1096,[1]ODBC!$B:$H,5,FALSE),"")</f>
        <v>44.45</v>
      </c>
      <c r="G1096" s="32">
        <f>[1]ODBC!G1096</f>
        <v>0</v>
      </c>
      <c r="H1096" s="33">
        <f>SUM([1]ODBC!H1096)</f>
        <v>0</v>
      </c>
      <c r="I1096" s="41" t="str">
        <f>'Vinyl cutting'!$B$2</f>
        <v>J36938</v>
      </c>
      <c r="J1096" s="42">
        <f ca="1">(SUMIF('Freeform time and material'!$B$17:$B$30,B1096,'Freeform time and material'!$G$17:$G$30)) +
(SUMIF('Vinyl cutting'!$B$17:$B$30,B1096,'Vinyl cutting'!$G$17:$G$30)) +
(SUMIF('Vinyl cutting (2)'!$B$17:$B$30,B1096,'Vinyl cutting (2)'!$G$17:$G$30)) +
(SUMIF('Apply vinyl graphics'!$B$17:$B$30,B1096,'Apply vinyl graphics'!$G$17:$G$30)) +
(SUMIF('Apply vinyl graphics (2)'!$B$17:$B$30,B1096,'Apply vinyl graphics (2)'!$G$17:$G$30)) +
(SUMIF('Alum pan sign'!$B$17:$B$30,B1096,'Alum pan sign'!$G$17:$G$30)) +
(SUMIF('Alum pan sign (2)'!$B$17:$B$30,B1096,'Alum pan sign (2)'!$G$17:$G$30)) +
(SUMIF('Economy pan sign'!$B$17:$B$30,B1096,'Economy pan sign'!$G$17:$G$30)) +
(SUMIF('Post and panel sign'!$B$17:$B$30,B1096,'Post and panel sign'!$G$17:$G$30)) +
(SUMIF('Post and panel sign (2)'!$B$17:$B$30,B1096,'Post and panel sign (2)'!$G$17:$G$30)) +
(SUMIF('Flat panels only'!$B$17:$B$30,B1096,'Flat panels only'!$G$17:$G$30)) +
(SUMIF('Flat panels only (2)'!$B$17:$B$30,B1096,'Flat panels only (2)'!$G$17:$G$30)) +
(SUMIF('Routed panel shapes'!$B$18:$B$31,B1096,'Routed panel shapes'!$G$18:$G$31)) +
(SUMIF('Routed panel shapes (2)'!$B$18:$B$31,B1096,'Routed panel shapes (2)'!$G$18:$G$31)) +
(SUMIF('Routed face only'!$B$17:$B$30,B1096,'Routed face only'!$G$17:$G$30)) +
(SUMIF('Routed face only (2)'!$B$17:$B$30,B1096,'Routed face only (2)'!$G$17:$G$30)) +
(SUMIF('Routed alum faces letters'!$B$17:$B$30,B1096,'Routed alum faces letters'!$G$17:$G$30)) +
(SUMIF('Routed alum faces letters (2)'!$B$17:$B$30,B1096,'Routed alum faces letters (2)'!$G$17:$G$30)) +
(SUMIF('Routed push through acrylic'!$B$17:$B$30,B1096,'Routed push through acrylic'!$G$17:$G$30)) +
(SUMIF('Routed push through acrylic (2)'!$B$17:$B$30,B1096,'Routed push through acrylic (2)'!$G$17:$G$30)) +
(SUMIF('Sf routed cabinet'!$B$17:$B$30,B1096,'Sf routed cabinet'!$G$17:$G$30)) +
(SUMIF('Sf routed cabinet (2)'!$B$17:$B$30,B1096,'Sf routed cabinet (2)'!$G$17:$G$30)) +
(SUMIF('Df routed cabinet'!$B$17:$B$30,B1096,'Df routed cabinet'!$G$17:$G$30)) +
(SUMIF('Df routed cabinet (2)'!$B$17:$B$30,B1096,'Df routed cabinet (2)'!$G$17:$G$30)) +
(SUMIF('Sf acrylic cabinet'!$B$17:$B$30,B1096,'Sf acrylic cabinet'!$G$17:$G$30)) +
(SUMIF('Sf acrylic cabinet (2)'!$B$17:$B$30,B1096,'Sf acrylic cabinet (2)'!$G$17:$G$30)) +
(SUMIF('Economy Sf acrylic'!$B$17:$B$30,B1096,'Economy Sf acrylic'!$G$17:$G$30)) +
(SUMIF('Df acrylic cabinet'!$B$17:$B$30,B1096,'Df acrylic cabinet'!$G$17:$G$30)) +
(SUMIF('Df acrylic cabinet (2)'!$B$17:$B$30,B1096,'Df acrylic cabinet (2)'!$G$17:$G$30)) +
(SUMIF('Sf flex cabinet'!$B$17:$B$30,B1096,'Sf flex cabinet'!$G$17:$G$30)) +
(SUMIF('Sf flex cabinet (2)'!$B$17:$B$30,B1096,'Sf flex cabinet (2)'!$G$17:$G$30)) +
(SUMIF('Df flex cabinet'!$B$17:$B$36,B1096,'Df flex cabinet'!$G$17:$G$36)) +
(SUMIF('Df flex cabinet (2)'!$B$17:$B$36,B1096,'Df flex cabinet (2)'!$G$17:$G$36)) +
(SUMIF('Pole cover'!$B$17:$B$30,B1096,'Pole cover'!$G$17:$G$30)) +
(SUMIF('Pole cover (2)'!$B$17:$B$30,B1096,'Pole cover (2)'!$G$17:$G$30)) +
(SUMIF('Structural Steel Fab'!$B$17:$B$29,B1096,'Structural Steel Fab'!$G$17:$G$29)) +
(SUMIF(Reveal!$B$17:$B$30,B1096,Reveal!$G$17:$G$30)) +
(SUMIF('Reveal (2)'!$B$17:$B$30,B1096,'Reveal (2)'!$G$17:$G$30)) +
(SUMIF('Crown cove top'!$B$17:$B$30,B1096,'Crown cove top'!$G$17:$G$30)) +
(SUMIF('EMC assembly'!$B$17:$B$30,B1096,'EMC assembly'!$G$17:$G$30)) +
(SUMIF(Crating!$B$17:$B$29,B1096,Crating!$G$17:$G$29)) +
(SUMIF('LED wiring'!$B$17:$B$30,B1096,'LED wiring'!$G$17:$G$30)) +
(SUMIF('Changeable copy face'!$B$17:$B$30,B1096,'Changeable copy face'!$G$17:$G$30)) +
(SUMIF('Flex face assembly'!$B$17:$B$30,B1096,'Flex face assembly'!$G$17:$G$30)) +
(SUMIF('Routed face assembly'!$B$17:$B$30,B1096,'Routed face assembly'!$G$17:$G$30)) +
(SUMIF('Paint calculation'!$B$17:$B$30,B1096,'Paint calculation'!$G$17:$G$30)) +
(SUMIF('Trimcap letter face'!$B$17:$B$30,B1096,'Trimcap letter face'!$G$17:$G$30)) +
(SUMIF('Trimcap letter face (2)'!$B$17:$B$30,B1096,'Trimcap letter face (2)'!$G$17:$G$30)) +
(SUMIF('Channel letter fabrication'!$B$17:$B$30,B1096,'Channel letter fabrication'!$G$17:$G$30)) +
(SUMIF('Channel letter fabrication (2)'!$B$17:$B$30,B1096,'Channel letter fabrication (2)'!$G$17:$G$30))</f>
        <v>0</v>
      </c>
    </row>
    <row r="1097" spans="1:10">
      <c r="A1097" s="28" t="str">
        <f>[1]ODBC!$A1097</f>
        <v>GGBC452 Lt Yellow #391243</v>
      </c>
      <c r="B1097" s="29" t="str">
        <f>[1]ODBC!B1097</f>
        <v>72130</v>
      </c>
      <c r="C1097" s="30">
        <f>IFERROR(VLOOKUP($B1097,[1]ODBC!$B:$H,2,FALSE),"")</f>
        <v>0.09</v>
      </c>
      <c r="D1097" s="30">
        <f>IFERROR(VLOOKUP($B1097,[1]ODBC!$B:$H,3,FALSE),"")</f>
        <v>0.16200000000000001</v>
      </c>
      <c r="E1097" s="30" t="str">
        <f>IFERROR(VLOOKUP($B1097,[1]ODBC!$B:$H,4,FALSE),"")</f>
        <v>GM</v>
      </c>
      <c r="F1097" s="31">
        <f>IFERROR(VLOOKUP($B1097,[1]ODBC!$B:$H,5,FALSE),"")</f>
        <v>44.45</v>
      </c>
      <c r="G1097" s="32">
        <f>[1]ODBC!G1097</f>
        <v>0</v>
      </c>
      <c r="H1097" s="33">
        <f>SUM([1]ODBC!H1097)</f>
        <v>46052</v>
      </c>
      <c r="I1097" s="41" t="str">
        <f>'Vinyl cutting'!$B$2</f>
        <v>J36938</v>
      </c>
      <c r="J1097" s="42">
        <f ca="1">(SUMIF('Freeform time and material'!$B$17:$B$30,B1097,'Freeform time and material'!$G$17:$G$30)) +
(SUMIF('Vinyl cutting'!$B$17:$B$30,B1097,'Vinyl cutting'!$G$17:$G$30)) +
(SUMIF('Vinyl cutting (2)'!$B$17:$B$30,B1097,'Vinyl cutting (2)'!$G$17:$G$30)) +
(SUMIF('Apply vinyl graphics'!$B$17:$B$30,B1097,'Apply vinyl graphics'!$G$17:$G$30)) +
(SUMIF('Apply vinyl graphics (2)'!$B$17:$B$30,B1097,'Apply vinyl graphics (2)'!$G$17:$G$30)) +
(SUMIF('Alum pan sign'!$B$17:$B$30,B1097,'Alum pan sign'!$G$17:$G$30)) +
(SUMIF('Alum pan sign (2)'!$B$17:$B$30,B1097,'Alum pan sign (2)'!$G$17:$G$30)) +
(SUMIF('Economy pan sign'!$B$17:$B$30,B1097,'Economy pan sign'!$G$17:$G$30)) +
(SUMIF('Post and panel sign'!$B$17:$B$30,B1097,'Post and panel sign'!$G$17:$G$30)) +
(SUMIF('Post and panel sign (2)'!$B$17:$B$30,B1097,'Post and panel sign (2)'!$G$17:$G$30)) +
(SUMIF('Flat panels only'!$B$17:$B$30,B1097,'Flat panels only'!$G$17:$G$30)) +
(SUMIF('Flat panels only (2)'!$B$17:$B$30,B1097,'Flat panels only (2)'!$G$17:$G$30)) +
(SUMIF('Routed panel shapes'!$B$18:$B$31,B1097,'Routed panel shapes'!$G$18:$G$31)) +
(SUMIF('Routed panel shapes (2)'!$B$18:$B$31,B1097,'Routed panel shapes (2)'!$G$18:$G$31)) +
(SUMIF('Routed face only'!$B$17:$B$30,B1097,'Routed face only'!$G$17:$G$30)) +
(SUMIF('Routed face only (2)'!$B$17:$B$30,B1097,'Routed face only (2)'!$G$17:$G$30)) +
(SUMIF('Routed alum faces letters'!$B$17:$B$30,B1097,'Routed alum faces letters'!$G$17:$G$30)) +
(SUMIF('Routed alum faces letters (2)'!$B$17:$B$30,B1097,'Routed alum faces letters (2)'!$G$17:$G$30)) +
(SUMIF('Routed push through acrylic'!$B$17:$B$30,B1097,'Routed push through acrylic'!$G$17:$G$30)) +
(SUMIF('Routed push through acrylic (2)'!$B$17:$B$30,B1097,'Routed push through acrylic (2)'!$G$17:$G$30)) +
(SUMIF('Sf routed cabinet'!$B$17:$B$30,B1097,'Sf routed cabinet'!$G$17:$G$30)) +
(SUMIF('Sf routed cabinet (2)'!$B$17:$B$30,B1097,'Sf routed cabinet (2)'!$G$17:$G$30)) +
(SUMIF('Df routed cabinet'!$B$17:$B$30,B1097,'Df routed cabinet'!$G$17:$G$30)) +
(SUMIF('Df routed cabinet (2)'!$B$17:$B$30,B1097,'Df routed cabinet (2)'!$G$17:$G$30)) +
(SUMIF('Sf acrylic cabinet'!$B$17:$B$30,B1097,'Sf acrylic cabinet'!$G$17:$G$30)) +
(SUMIF('Sf acrylic cabinet (2)'!$B$17:$B$30,B1097,'Sf acrylic cabinet (2)'!$G$17:$G$30)) +
(SUMIF('Economy Sf acrylic'!$B$17:$B$30,B1097,'Economy Sf acrylic'!$G$17:$G$30)) +
(SUMIF('Df acrylic cabinet'!$B$17:$B$30,B1097,'Df acrylic cabinet'!$G$17:$G$30)) +
(SUMIF('Df acrylic cabinet (2)'!$B$17:$B$30,B1097,'Df acrylic cabinet (2)'!$G$17:$G$30)) +
(SUMIF('Sf flex cabinet'!$B$17:$B$30,B1097,'Sf flex cabinet'!$G$17:$G$30)) +
(SUMIF('Sf flex cabinet (2)'!$B$17:$B$30,B1097,'Sf flex cabinet (2)'!$G$17:$G$30)) +
(SUMIF('Df flex cabinet'!$B$17:$B$36,B1097,'Df flex cabinet'!$G$17:$G$36)) +
(SUMIF('Df flex cabinet (2)'!$B$17:$B$36,B1097,'Df flex cabinet (2)'!$G$17:$G$36)) +
(SUMIF('Pole cover'!$B$17:$B$30,B1097,'Pole cover'!$G$17:$G$30)) +
(SUMIF('Pole cover (2)'!$B$17:$B$30,B1097,'Pole cover (2)'!$G$17:$G$30)) +
(SUMIF('Structural Steel Fab'!$B$17:$B$29,B1097,'Structural Steel Fab'!$G$17:$G$29)) +
(SUMIF(Reveal!$B$17:$B$30,B1097,Reveal!$G$17:$G$30)) +
(SUMIF('Reveal (2)'!$B$17:$B$30,B1097,'Reveal (2)'!$G$17:$G$30)) +
(SUMIF('Crown cove top'!$B$17:$B$30,B1097,'Crown cove top'!$G$17:$G$30)) +
(SUMIF('EMC assembly'!$B$17:$B$30,B1097,'EMC assembly'!$G$17:$G$30)) +
(SUMIF(Crating!$B$17:$B$29,B1097,Crating!$G$17:$G$29)) +
(SUMIF('LED wiring'!$B$17:$B$30,B1097,'LED wiring'!$G$17:$G$30)) +
(SUMIF('Changeable copy face'!$B$17:$B$30,B1097,'Changeable copy face'!$G$17:$G$30)) +
(SUMIF('Flex face assembly'!$B$17:$B$30,B1097,'Flex face assembly'!$G$17:$G$30)) +
(SUMIF('Routed face assembly'!$B$17:$B$30,B1097,'Routed face assembly'!$G$17:$G$30)) +
(SUMIF('Paint calculation'!$B$17:$B$30,B1097,'Paint calculation'!$G$17:$G$30)) +
(SUMIF('Trimcap letter face'!$B$17:$B$30,B1097,'Trimcap letter face'!$G$17:$G$30)) +
(SUMIF('Trimcap letter face (2)'!$B$17:$B$30,B1097,'Trimcap letter face (2)'!$G$17:$G$30)) +
(SUMIF('Channel letter fabrication'!$B$17:$B$30,B1097,'Channel letter fabrication'!$G$17:$G$30)) +
(SUMIF('Channel letter fabrication (2)'!$B$17:$B$30,B1097,'Channel letter fabrication (2)'!$G$17:$G$30))</f>
        <v>0</v>
      </c>
    </row>
    <row r="1098" spans="1:10">
      <c r="A1098" s="28" t="str">
        <f>[1]ODBC!$A1098</f>
        <v>GGBC455 Brt Yellow #391318</v>
      </c>
      <c r="B1098" s="29" t="str">
        <f>[1]ODBC!B1098</f>
        <v>72135</v>
      </c>
      <c r="C1098" s="30">
        <f>IFERROR(VLOOKUP($B1098,[1]ODBC!$B:$H,2,FALSE),"")</f>
        <v>8.1000000000000003E-2</v>
      </c>
      <c r="D1098" s="30">
        <f>IFERROR(VLOOKUP($B1098,[1]ODBC!$B:$H,3,FALSE),"")</f>
        <v>0.14599999999999999</v>
      </c>
      <c r="E1098" s="30" t="str">
        <f>IFERROR(VLOOKUP($B1098,[1]ODBC!$B:$H,4,FALSE),"")</f>
        <v>GM</v>
      </c>
      <c r="F1098" s="31">
        <f>IFERROR(VLOOKUP($B1098,[1]ODBC!$B:$H,5,FALSE),"")</f>
        <v>44.45</v>
      </c>
      <c r="G1098" s="32">
        <f>[1]ODBC!G1098</f>
        <v>0</v>
      </c>
      <c r="H1098" s="33">
        <f>SUM([1]ODBC!H1098)</f>
        <v>46069</v>
      </c>
      <c r="I1098" s="41" t="str">
        <f>'Vinyl cutting'!$B$2</f>
        <v>J36938</v>
      </c>
      <c r="J1098" s="42">
        <f ca="1">(SUMIF('Freeform time and material'!$B$17:$B$30,B1098,'Freeform time and material'!$G$17:$G$30)) +
(SUMIF('Vinyl cutting'!$B$17:$B$30,B1098,'Vinyl cutting'!$G$17:$G$30)) +
(SUMIF('Vinyl cutting (2)'!$B$17:$B$30,B1098,'Vinyl cutting (2)'!$G$17:$G$30)) +
(SUMIF('Apply vinyl graphics'!$B$17:$B$30,B1098,'Apply vinyl graphics'!$G$17:$G$30)) +
(SUMIF('Apply vinyl graphics (2)'!$B$17:$B$30,B1098,'Apply vinyl graphics (2)'!$G$17:$G$30)) +
(SUMIF('Alum pan sign'!$B$17:$B$30,B1098,'Alum pan sign'!$G$17:$G$30)) +
(SUMIF('Alum pan sign (2)'!$B$17:$B$30,B1098,'Alum pan sign (2)'!$G$17:$G$30)) +
(SUMIF('Economy pan sign'!$B$17:$B$30,B1098,'Economy pan sign'!$G$17:$G$30)) +
(SUMIF('Post and panel sign'!$B$17:$B$30,B1098,'Post and panel sign'!$G$17:$G$30)) +
(SUMIF('Post and panel sign (2)'!$B$17:$B$30,B1098,'Post and panel sign (2)'!$G$17:$G$30)) +
(SUMIF('Flat panels only'!$B$17:$B$30,B1098,'Flat panels only'!$G$17:$G$30)) +
(SUMIF('Flat panels only (2)'!$B$17:$B$30,B1098,'Flat panels only (2)'!$G$17:$G$30)) +
(SUMIF('Routed panel shapes'!$B$18:$B$31,B1098,'Routed panel shapes'!$G$18:$G$31)) +
(SUMIF('Routed panel shapes (2)'!$B$18:$B$31,B1098,'Routed panel shapes (2)'!$G$18:$G$31)) +
(SUMIF('Routed face only'!$B$17:$B$30,B1098,'Routed face only'!$G$17:$G$30)) +
(SUMIF('Routed face only (2)'!$B$17:$B$30,B1098,'Routed face only (2)'!$G$17:$G$30)) +
(SUMIF('Routed alum faces letters'!$B$17:$B$30,B1098,'Routed alum faces letters'!$G$17:$G$30)) +
(SUMIF('Routed alum faces letters (2)'!$B$17:$B$30,B1098,'Routed alum faces letters (2)'!$G$17:$G$30)) +
(SUMIF('Routed push through acrylic'!$B$17:$B$30,B1098,'Routed push through acrylic'!$G$17:$G$30)) +
(SUMIF('Routed push through acrylic (2)'!$B$17:$B$30,B1098,'Routed push through acrylic (2)'!$G$17:$G$30)) +
(SUMIF('Sf routed cabinet'!$B$17:$B$30,B1098,'Sf routed cabinet'!$G$17:$G$30)) +
(SUMIF('Sf routed cabinet (2)'!$B$17:$B$30,B1098,'Sf routed cabinet (2)'!$G$17:$G$30)) +
(SUMIF('Df routed cabinet'!$B$17:$B$30,B1098,'Df routed cabinet'!$G$17:$G$30)) +
(SUMIF('Df routed cabinet (2)'!$B$17:$B$30,B1098,'Df routed cabinet (2)'!$G$17:$G$30)) +
(SUMIF('Sf acrylic cabinet'!$B$17:$B$30,B1098,'Sf acrylic cabinet'!$G$17:$G$30)) +
(SUMIF('Sf acrylic cabinet (2)'!$B$17:$B$30,B1098,'Sf acrylic cabinet (2)'!$G$17:$G$30)) +
(SUMIF('Economy Sf acrylic'!$B$17:$B$30,B1098,'Economy Sf acrylic'!$G$17:$G$30)) +
(SUMIF('Df acrylic cabinet'!$B$17:$B$30,B1098,'Df acrylic cabinet'!$G$17:$G$30)) +
(SUMIF('Df acrylic cabinet (2)'!$B$17:$B$30,B1098,'Df acrylic cabinet (2)'!$G$17:$G$30)) +
(SUMIF('Sf flex cabinet'!$B$17:$B$30,B1098,'Sf flex cabinet'!$G$17:$G$30)) +
(SUMIF('Sf flex cabinet (2)'!$B$17:$B$30,B1098,'Sf flex cabinet (2)'!$G$17:$G$30)) +
(SUMIF('Df flex cabinet'!$B$17:$B$36,B1098,'Df flex cabinet'!$G$17:$G$36)) +
(SUMIF('Df flex cabinet (2)'!$B$17:$B$36,B1098,'Df flex cabinet (2)'!$G$17:$G$36)) +
(SUMIF('Pole cover'!$B$17:$B$30,B1098,'Pole cover'!$G$17:$G$30)) +
(SUMIF('Pole cover (2)'!$B$17:$B$30,B1098,'Pole cover (2)'!$G$17:$G$30)) +
(SUMIF('Structural Steel Fab'!$B$17:$B$29,B1098,'Structural Steel Fab'!$G$17:$G$29)) +
(SUMIF(Reveal!$B$17:$B$30,B1098,Reveal!$G$17:$G$30)) +
(SUMIF('Reveal (2)'!$B$17:$B$30,B1098,'Reveal (2)'!$G$17:$G$30)) +
(SUMIF('Crown cove top'!$B$17:$B$30,B1098,'Crown cove top'!$G$17:$G$30)) +
(SUMIF('EMC assembly'!$B$17:$B$30,B1098,'EMC assembly'!$G$17:$G$30)) +
(SUMIF(Crating!$B$17:$B$29,B1098,Crating!$G$17:$G$29)) +
(SUMIF('LED wiring'!$B$17:$B$30,B1098,'LED wiring'!$G$17:$G$30)) +
(SUMIF('Changeable copy face'!$B$17:$B$30,B1098,'Changeable copy face'!$G$17:$G$30)) +
(SUMIF('Flex face assembly'!$B$17:$B$30,B1098,'Flex face assembly'!$G$17:$G$30)) +
(SUMIF('Routed face assembly'!$B$17:$B$30,B1098,'Routed face assembly'!$G$17:$G$30)) +
(SUMIF('Paint calculation'!$B$17:$B$30,B1098,'Paint calculation'!$G$17:$G$30)) +
(SUMIF('Trimcap letter face'!$B$17:$B$30,B1098,'Trimcap letter face'!$G$17:$G$30)) +
(SUMIF('Trimcap letter face (2)'!$B$17:$B$30,B1098,'Trimcap letter face (2)'!$G$17:$G$30)) +
(SUMIF('Channel letter fabrication'!$B$17:$B$30,B1098,'Channel letter fabrication'!$G$17:$G$30)) +
(SUMIF('Channel letter fabrication (2)'!$B$17:$B$30,B1098,'Channel letter fabrication (2)'!$G$17:$G$30))</f>
        <v>0</v>
      </c>
    </row>
    <row r="1099" spans="1:10">
      <c r="A1099" s="28" t="str">
        <f>[1]ODBC!$A1099</f>
        <v>GGBC550 Green Transp #391244</v>
      </c>
      <c r="B1099" s="29" t="str">
        <f>[1]ODBC!B1099</f>
        <v>72140</v>
      </c>
      <c r="C1099" s="30">
        <f>IFERROR(VLOOKUP($B1099,[1]ODBC!$B:$H,2,FALSE),"")</f>
        <v>7.1999999999999995E-2</v>
      </c>
      <c r="D1099" s="30">
        <f>IFERROR(VLOOKUP($B1099,[1]ODBC!$B:$H,3,FALSE),"")</f>
        <v>0.13</v>
      </c>
      <c r="E1099" s="30" t="str">
        <f>IFERROR(VLOOKUP($B1099,[1]ODBC!$B:$H,4,FALSE),"")</f>
        <v>GM</v>
      </c>
      <c r="F1099" s="31">
        <f>IFERROR(VLOOKUP($B1099,[1]ODBC!$B:$H,5,FALSE),"")</f>
        <v>44.45</v>
      </c>
      <c r="G1099" s="32">
        <f>[1]ODBC!G1099</f>
        <v>0</v>
      </c>
      <c r="H1099" s="33">
        <f>SUM([1]ODBC!H1099)</f>
        <v>46069</v>
      </c>
      <c r="I1099" s="41" t="str">
        <f>'Vinyl cutting'!$B$2</f>
        <v>J36938</v>
      </c>
      <c r="J1099" s="42">
        <f ca="1">(SUMIF('Freeform time and material'!$B$17:$B$30,B1099,'Freeform time and material'!$G$17:$G$30)) +
(SUMIF('Vinyl cutting'!$B$17:$B$30,B1099,'Vinyl cutting'!$G$17:$G$30)) +
(SUMIF('Vinyl cutting (2)'!$B$17:$B$30,B1099,'Vinyl cutting (2)'!$G$17:$G$30)) +
(SUMIF('Apply vinyl graphics'!$B$17:$B$30,B1099,'Apply vinyl graphics'!$G$17:$G$30)) +
(SUMIF('Apply vinyl graphics (2)'!$B$17:$B$30,B1099,'Apply vinyl graphics (2)'!$G$17:$G$30)) +
(SUMIF('Alum pan sign'!$B$17:$B$30,B1099,'Alum pan sign'!$G$17:$G$30)) +
(SUMIF('Alum pan sign (2)'!$B$17:$B$30,B1099,'Alum pan sign (2)'!$G$17:$G$30)) +
(SUMIF('Economy pan sign'!$B$17:$B$30,B1099,'Economy pan sign'!$G$17:$G$30)) +
(SUMIF('Post and panel sign'!$B$17:$B$30,B1099,'Post and panel sign'!$G$17:$G$30)) +
(SUMIF('Post and panel sign (2)'!$B$17:$B$30,B1099,'Post and panel sign (2)'!$G$17:$G$30)) +
(SUMIF('Flat panels only'!$B$17:$B$30,B1099,'Flat panels only'!$G$17:$G$30)) +
(SUMIF('Flat panels only (2)'!$B$17:$B$30,B1099,'Flat panels only (2)'!$G$17:$G$30)) +
(SUMIF('Routed panel shapes'!$B$18:$B$31,B1099,'Routed panel shapes'!$G$18:$G$31)) +
(SUMIF('Routed panel shapes (2)'!$B$18:$B$31,B1099,'Routed panel shapes (2)'!$G$18:$G$31)) +
(SUMIF('Routed face only'!$B$17:$B$30,B1099,'Routed face only'!$G$17:$G$30)) +
(SUMIF('Routed face only (2)'!$B$17:$B$30,B1099,'Routed face only (2)'!$G$17:$G$30)) +
(SUMIF('Routed alum faces letters'!$B$17:$B$30,B1099,'Routed alum faces letters'!$G$17:$G$30)) +
(SUMIF('Routed alum faces letters (2)'!$B$17:$B$30,B1099,'Routed alum faces letters (2)'!$G$17:$G$30)) +
(SUMIF('Routed push through acrylic'!$B$17:$B$30,B1099,'Routed push through acrylic'!$G$17:$G$30)) +
(SUMIF('Routed push through acrylic (2)'!$B$17:$B$30,B1099,'Routed push through acrylic (2)'!$G$17:$G$30)) +
(SUMIF('Sf routed cabinet'!$B$17:$B$30,B1099,'Sf routed cabinet'!$G$17:$G$30)) +
(SUMIF('Sf routed cabinet (2)'!$B$17:$B$30,B1099,'Sf routed cabinet (2)'!$G$17:$G$30)) +
(SUMIF('Df routed cabinet'!$B$17:$B$30,B1099,'Df routed cabinet'!$G$17:$G$30)) +
(SUMIF('Df routed cabinet (2)'!$B$17:$B$30,B1099,'Df routed cabinet (2)'!$G$17:$G$30)) +
(SUMIF('Sf acrylic cabinet'!$B$17:$B$30,B1099,'Sf acrylic cabinet'!$G$17:$G$30)) +
(SUMIF('Sf acrylic cabinet (2)'!$B$17:$B$30,B1099,'Sf acrylic cabinet (2)'!$G$17:$G$30)) +
(SUMIF('Economy Sf acrylic'!$B$17:$B$30,B1099,'Economy Sf acrylic'!$G$17:$G$30)) +
(SUMIF('Df acrylic cabinet'!$B$17:$B$30,B1099,'Df acrylic cabinet'!$G$17:$G$30)) +
(SUMIF('Df acrylic cabinet (2)'!$B$17:$B$30,B1099,'Df acrylic cabinet (2)'!$G$17:$G$30)) +
(SUMIF('Sf flex cabinet'!$B$17:$B$30,B1099,'Sf flex cabinet'!$G$17:$G$30)) +
(SUMIF('Sf flex cabinet (2)'!$B$17:$B$30,B1099,'Sf flex cabinet (2)'!$G$17:$G$30)) +
(SUMIF('Df flex cabinet'!$B$17:$B$36,B1099,'Df flex cabinet'!$G$17:$G$36)) +
(SUMIF('Df flex cabinet (2)'!$B$17:$B$36,B1099,'Df flex cabinet (2)'!$G$17:$G$36)) +
(SUMIF('Pole cover'!$B$17:$B$30,B1099,'Pole cover'!$G$17:$G$30)) +
(SUMIF('Pole cover (2)'!$B$17:$B$30,B1099,'Pole cover (2)'!$G$17:$G$30)) +
(SUMIF('Structural Steel Fab'!$B$17:$B$29,B1099,'Structural Steel Fab'!$G$17:$G$29)) +
(SUMIF(Reveal!$B$17:$B$30,B1099,Reveal!$G$17:$G$30)) +
(SUMIF('Reveal (2)'!$B$17:$B$30,B1099,'Reveal (2)'!$G$17:$G$30)) +
(SUMIF('Crown cove top'!$B$17:$B$30,B1099,'Crown cove top'!$G$17:$G$30)) +
(SUMIF('EMC assembly'!$B$17:$B$30,B1099,'EMC assembly'!$G$17:$G$30)) +
(SUMIF(Crating!$B$17:$B$29,B1099,Crating!$G$17:$G$29)) +
(SUMIF('LED wiring'!$B$17:$B$30,B1099,'LED wiring'!$G$17:$G$30)) +
(SUMIF('Changeable copy face'!$B$17:$B$30,B1099,'Changeable copy face'!$G$17:$G$30)) +
(SUMIF('Flex face assembly'!$B$17:$B$30,B1099,'Flex face assembly'!$G$17:$G$30)) +
(SUMIF('Routed face assembly'!$B$17:$B$30,B1099,'Routed face assembly'!$G$17:$G$30)) +
(SUMIF('Paint calculation'!$B$17:$B$30,B1099,'Paint calculation'!$G$17:$G$30)) +
(SUMIF('Trimcap letter face'!$B$17:$B$30,B1099,'Trimcap letter face'!$G$17:$G$30)) +
(SUMIF('Trimcap letter face (2)'!$B$17:$B$30,B1099,'Trimcap letter face (2)'!$G$17:$G$30)) +
(SUMIF('Channel letter fabrication'!$B$17:$B$30,B1099,'Channel letter fabrication'!$G$17:$G$30)) +
(SUMIF('Channel letter fabrication (2)'!$B$17:$B$30,B1099,'Channel letter fabrication (2)'!$G$17:$G$30))</f>
        <v>0</v>
      </c>
    </row>
    <row r="1100" spans="1:10">
      <c r="A1100" s="28" t="str">
        <f>[1]ODBC!$A1100</f>
        <v>GGBC564 Drk Grn Trnsp #391245</v>
      </c>
      <c r="B1100" s="29" t="str">
        <f>[1]ODBC!B1100</f>
        <v>72145</v>
      </c>
      <c r="C1100" s="30">
        <f>IFERROR(VLOOKUP($B1100,[1]ODBC!$B:$H,2,FALSE),"")</f>
        <v>7.4999999999999997E-2</v>
      </c>
      <c r="D1100" s="30">
        <f>IFERROR(VLOOKUP($B1100,[1]ODBC!$B:$H,3,FALSE),"")</f>
        <v>0.13500000000000001</v>
      </c>
      <c r="E1100" s="30" t="str">
        <f>IFERROR(VLOOKUP($B1100,[1]ODBC!$B:$H,4,FALSE),"")</f>
        <v>GM</v>
      </c>
      <c r="F1100" s="31">
        <f>IFERROR(VLOOKUP($B1100,[1]ODBC!$B:$H,5,FALSE),"")</f>
        <v>44.45</v>
      </c>
      <c r="G1100" s="32">
        <f>[1]ODBC!G1100</f>
        <v>0</v>
      </c>
      <c r="H1100" s="33">
        <f>SUM([1]ODBC!H1100)</f>
        <v>46052</v>
      </c>
      <c r="I1100" s="41" t="str">
        <f>'Vinyl cutting'!$B$2</f>
        <v>J36938</v>
      </c>
      <c r="J1100" s="42">
        <f ca="1">(SUMIF('Freeform time and material'!$B$17:$B$30,B1100,'Freeform time and material'!$G$17:$G$30)) +
(SUMIF('Vinyl cutting'!$B$17:$B$30,B1100,'Vinyl cutting'!$G$17:$G$30)) +
(SUMIF('Vinyl cutting (2)'!$B$17:$B$30,B1100,'Vinyl cutting (2)'!$G$17:$G$30)) +
(SUMIF('Apply vinyl graphics'!$B$17:$B$30,B1100,'Apply vinyl graphics'!$G$17:$G$30)) +
(SUMIF('Apply vinyl graphics (2)'!$B$17:$B$30,B1100,'Apply vinyl graphics (2)'!$G$17:$G$30)) +
(SUMIF('Alum pan sign'!$B$17:$B$30,B1100,'Alum pan sign'!$G$17:$G$30)) +
(SUMIF('Alum pan sign (2)'!$B$17:$B$30,B1100,'Alum pan sign (2)'!$G$17:$G$30)) +
(SUMIF('Economy pan sign'!$B$17:$B$30,B1100,'Economy pan sign'!$G$17:$G$30)) +
(SUMIF('Post and panel sign'!$B$17:$B$30,B1100,'Post and panel sign'!$G$17:$G$30)) +
(SUMIF('Post and panel sign (2)'!$B$17:$B$30,B1100,'Post and panel sign (2)'!$G$17:$G$30)) +
(SUMIF('Flat panels only'!$B$17:$B$30,B1100,'Flat panels only'!$G$17:$G$30)) +
(SUMIF('Flat panels only (2)'!$B$17:$B$30,B1100,'Flat panels only (2)'!$G$17:$G$30)) +
(SUMIF('Routed panel shapes'!$B$18:$B$31,B1100,'Routed panel shapes'!$G$18:$G$31)) +
(SUMIF('Routed panel shapes (2)'!$B$18:$B$31,B1100,'Routed panel shapes (2)'!$G$18:$G$31)) +
(SUMIF('Routed face only'!$B$17:$B$30,B1100,'Routed face only'!$G$17:$G$30)) +
(SUMIF('Routed face only (2)'!$B$17:$B$30,B1100,'Routed face only (2)'!$G$17:$G$30)) +
(SUMIF('Routed alum faces letters'!$B$17:$B$30,B1100,'Routed alum faces letters'!$G$17:$G$30)) +
(SUMIF('Routed alum faces letters (2)'!$B$17:$B$30,B1100,'Routed alum faces letters (2)'!$G$17:$G$30)) +
(SUMIF('Routed push through acrylic'!$B$17:$B$30,B1100,'Routed push through acrylic'!$G$17:$G$30)) +
(SUMIF('Routed push through acrylic (2)'!$B$17:$B$30,B1100,'Routed push through acrylic (2)'!$G$17:$G$30)) +
(SUMIF('Sf routed cabinet'!$B$17:$B$30,B1100,'Sf routed cabinet'!$G$17:$G$30)) +
(SUMIF('Sf routed cabinet (2)'!$B$17:$B$30,B1100,'Sf routed cabinet (2)'!$G$17:$G$30)) +
(SUMIF('Df routed cabinet'!$B$17:$B$30,B1100,'Df routed cabinet'!$G$17:$G$30)) +
(SUMIF('Df routed cabinet (2)'!$B$17:$B$30,B1100,'Df routed cabinet (2)'!$G$17:$G$30)) +
(SUMIF('Sf acrylic cabinet'!$B$17:$B$30,B1100,'Sf acrylic cabinet'!$G$17:$G$30)) +
(SUMIF('Sf acrylic cabinet (2)'!$B$17:$B$30,B1100,'Sf acrylic cabinet (2)'!$G$17:$G$30)) +
(SUMIF('Economy Sf acrylic'!$B$17:$B$30,B1100,'Economy Sf acrylic'!$G$17:$G$30)) +
(SUMIF('Df acrylic cabinet'!$B$17:$B$30,B1100,'Df acrylic cabinet'!$G$17:$G$30)) +
(SUMIF('Df acrylic cabinet (2)'!$B$17:$B$30,B1100,'Df acrylic cabinet (2)'!$G$17:$G$30)) +
(SUMIF('Sf flex cabinet'!$B$17:$B$30,B1100,'Sf flex cabinet'!$G$17:$G$30)) +
(SUMIF('Sf flex cabinet (2)'!$B$17:$B$30,B1100,'Sf flex cabinet (2)'!$G$17:$G$30)) +
(SUMIF('Df flex cabinet'!$B$17:$B$36,B1100,'Df flex cabinet'!$G$17:$G$36)) +
(SUMIF('Df flex cabinet (2)'!$B$17:$B$36,B1100,'Df flex cabinet (2)'!$G$17:$G$36)) +
(SUMIF('Pole cover'!$B$17:$B$30,B1100,'Pole cover'!$G$17:$G$30)) +
(SUMIF('Pole cover (2)'!$B$17:$B$30,B1100,'Pole cover (2)'!$G$17:$G$30)) +
(SUMIF('Structural Steel Fab'!$B$17:$B$29,B1100,'Structural Steel Fab'!$G$17:$G$29)) +
(SUMIF(Reveal!$B$17:$B$30,B1100,Reveal!$G$17:$G$30)) +
(SUMIF('Reveal (2)'!$B$17:$B$30,B1100,'Reveal (2)'!$G$17:$G$30)) +
(SUMIF('Crown cove top'!$B$17:$B$30,B1100,'Crown cove top'!$G$17:$G$30)) +
(SUMIF('EMC assembly'!$B$17:$B$30,B1100,'EMC assembly'!$G$17:$G$30)) +
(SUMIF(Crating!$B$17:$B$29,B1100,Crating!$G$17:$G$29)) +
(SUMIF('LED wiring'!$B$17:$B$30,B1100,'LED wiring'!$G$17:$G$30)) +
(SUMIF('Changeable copy face'!$B$17:$B$30,B1100,'Changeable copy face'!$G$17:$G$30)) +
(SUMIF('Flex face assembly'!$B$17:$B$30,B1100,'Flex face assembly'!$G$17:$G$30)) +
(SUMIF('Routed face assembly'!$B$17:$B$30,B1100,'Routed face assembly'!$G$17:$G$30)) +
(SUMIF('Paint calculation'!$B$17:$B$30,B1100,'Paint calculation'!$G$17:$G$30)) +
(SUMIF('Trimcap letter face'!$B$17:$B$30,B1100,'Trimcap letter face'!$G$17:$G$30)) +
(SUMIF('Trimcap letter face (2)'!$B$17:$B$30,B1100,'Trimcap letter face (2)'!$G$17:$G$30)) +
(SUMIF('Channel letter fabrication'!$B$17:$B$30,B1100,'Channel letter fabrication'!$G$17:$G$30)) +
(SUMIF('Channel letter fabrication (2)'!$B$17:$B$30,B1100,'Channel letter fabrication (2)'!$G$17:$G$30))</f>
        <v>0</v>
      </c>
    </row>
    <row r="1101" spans="1:10">
      <c r="A1101" s="28" t="str">
        <f>[1]ODBC!$A1101</f>
        <v>GGBC653 Blue Gr Trn #599963</v>
      </c>
      <c r="B1101" s="29" t="str">
        <f>[1]ODBC!B1101</f>
        <v>72150</v>
      </c>
      <c r="C1101" s="30">
        <f>IFERROR(VLOOKUP($B1101,[1]ODBC!$B:$H,2,FALSE),"")</f>
        <v>8.7999999999999995E-2</v>
      </c>
      <c r="D1101" s="30">
        <f>IFERROR(VLOOKUP($B1101,[1]ODBC!$B:$H,3,FALSE),"")</f>
        <v>0.158</v>
      </c>
      <c r="E1101" s="30" t="str">
        <f>IFERROR(VLOOKUP($B1101,[1]ODBC!$B:$H,4,FALSE),"")</f>
        <v>GM</v>
      </c>
      <c r="F1101" s="31">
        <f>IFERROR(VLOOKUP($B1101,[1]ODBC!$B:$H,5,FALSE),"")</f>
        <v>44.45</v>
      </c>
      <c r="G1101" s="32">
        <f>[1]ODBC!G1101</f>
        <v>0</v>
      </c>
      <c r="H1101" s="33">
        <f>SUM([1]ODBC!H1101)</f>
        <v>45924</v>
      </c>
      <c r="I1101" s="41" t="str">
        <f>'Vinyl cutting'!$B$2</f>
        <v>J36938</v>
      </c>
      <c r="J1101" s="42">
        <f ca="1">(SUMIF('Freeform time and material'!$B$17:$B$30,B1101,'Freeform time and material'!$G$17:$G$30)) +
(SUMIF('Vinyl cutting'!$B$17:$B$30,B1101,'Vinyl cutting'!$G$17:$G$30)) +
(SUMIF('Vinyl cutting (2)'!$B$17:$B$30,B1101,'Vinyl cutting (2)'!$G$17:$G$30)) +
(SUMIF('Apply vinyl graphics'!$B$17:$B$30,B1101,'Apply vinyl graphics'!$G$17:$G$30)) +
(SUMIF('Apply vinyl graphics (2)'!$B$17:$B$30,B1101,'Apply vinyl graphics (2)'!$G$17:$G$30)) +
(SUMIF('Alum pan sign'!$B$17:$B$30,B1101,'Alum pan sign'!$G$17:$G$30)) +
(SUMIF('Alum pan sign (2)'!$B$17:$B$30,B1101,'Alum pan sign (2)'!$G$17:$G$30)) +
(SUMIF('Economy pan sign'!$B$17:$B$30,B1101,'Economy pan sign'!$G$17:$G$30)) +
(SUMIF('Post and panel sign'!$B$17:$B$30,B1101,'Post and panel sign'!$G$17:$G$30)) +
(SUMIF('Post and panel sign (2)'!$B$17:$B$30,B1101,'Post and panel sign (2)'!$G$17:$G$30)) +
(SUMIF('Flat panels only'!$B$17:$B$30,B1101,'Flat panels only'!$G$17:$G$30)) +
(SUMIF('Flat panels only (2)'!$B$17:$B$30,B1101,'Flat panels only (2)'!$G$17:$G$30)) +
(SUMIF('Routed panel shapes'!$B$18:$B$31,B1101,'Routed panel shapes'!$G$18:$G$31)) +
(SUMIF('Routed panel shapes (2)'!$B$18:$B$31,B1101,'Routed panel shapes (2)'!$G$18:$G$31)) +
(SUMIF('Routed face only'!$B$17:$B$30,B1101,'Routed face only'!$G$17:$G$30)) +
(SUMIF('Routed face only (2)'!$B$17:$B$30,B1101,'Routed face only (2)'!$G$17:$G$30)) +
(SUMIF('Routed alum faces letters'!$B$17:$B$30,B1101,'Routed alum faces letters'!$G$17:$G$30)) +
(SUMIF('Routed alum faces letters (2)'!$B$17:$B$30,B1101,'Routed alum faces letters (2)'!$G$17:$G$30)) +
(SUMIF('Routed push through acrylic'!$B$17:$B$30,B1101,'Routed push through acrylic'!$G$17:$G$30)) +
(SUMIF('Routed push through acrylic (2)'!$B$17:$B$30,B1101,'Routed push through acrylic (2)'!$G$17:$G$30)) +
(SUMIF('Sf routed cabinet'!$B$17:$B$30,B1101,'Sf routed cabinet'!$G$17:$G$30)) +
(SUMIF('Sf routed cabinet (2)'!$B$17:$B$30,B1101,'Sf routed cabinet (2)'!$G$17:$G$30)) +
(SUMIF('Df routed cabinet'!$B$17:$B$30,B1101,'Df routed cabinet'!$G$17:$G$30)) +
(SUMIF('Df routed cabinet (2)'!$B$17:$B$30,B1101,'Df routed cabinet (2)'!$G$17:$G$30)) +
(SUMIF('Sf acrylic cabinet'!$B$17:$B$30,B1101,'Sf acrylic cabinet'!$G$17:$G$30)) +
(SUMIF('Sf acrylic cabinet (2)'!$B$17:$B$30,B1101,'Sf acrylic cabinet (2)'!$G$17:$G$30)) +
(SUMIF('Economy Sf acrylic'!$B$17:$B$30,B1101,'Economy Sf acrylic'!$G$17:$G$30)) +
(SUMIF('Df acrylic cabinet'!$B$17:$B$30,B1101,'Df acrylic cabinet'!$G$17:$G$30)) +
(SUMIF('Df acrylic cabinet (2)'!$B$17:$B$30,B1101,'Df acrylic cabinet (2)'!$G$17:$G$30)) +
(SUMIF('Sf flex cabinet'!$B$17:$B$30,B1101,'Sf flex cabinet'!$G$17:$G$30)) +
(SUMIF('Sf flex cabinet (2)'!$B$17:$B$30,B1101,'Sf flex cabinet (2)'!$G$17:$G$30)) +
(SUMIF('Df flex cabinet'!$B$17:$B$36,B1101,'Df flex cabinet'!$G$17:$G$36)) +
(SUMIF('Df flex cabinet (2)'!$B$17:$B$36,B1101,'Df flex cabinet (2)'!$G$17:$G$36)) +
(SUMIF('Pole cover'!$B$17:$B$30,B1101,'Pole cover'!$G$17:$G$30)) +
(SUMIF('Pole cover (2)'!$B$17:$B$30,B1101,'Pole cover (2)'!$G$17:$G$30)) +
(SUMIF('Structural Steel Fab'!$B$17:$B$29,B1101,'Structural Steel Fab'!$G$17:$G$29)) +
(SUMIF(Reveal!$B$17:$B$30,B1101,Reveal!$G$17:$G$30)) +
(SUMIF('Reveal (2)'!$B$17:$B$30,B1101,'Reveal (2)'!$G$17:$G$30)) +
(SUMIF('Crown cove top'!$B$17:$B$30,B1101,'Crown cove top'!$G$17:$G$30)) +
(SUMIF('EMC assembly'!$B$17:$B$30,B1101,'EMC assembly'!$G$17:$G$30)) +
(SUMIF(Crating!$B$17:$B$29,B1101,Crating!$G$17:$G$29)) +
(SUMIF('LED wiring'!$B$17:$B$30,B1101,'LED wiring'!$G$17:$G$30)) +
(SUMIF('Changeable copy face'!$B$17:$B$30,B1101,'Changeable copy face'!$G$17:$G$30)) +
(SUMIF('Flex face assembly'!$B$17:$B$30,B1101,'Flex face assembly'!$G$17:$G$30)) +
(SUMIF('Routed face assembly'!$B$17:$B$30,B1101,'Routed face assembly'!$G$17:$G$30)) +
(SUMIF('Paint calculation'!$B$17:$B$30,B1101,'Paint calculation'!$G$17:$G$30)) +
(SUMIF('Trimcap letter face'!$B$17:$B$30,B1101,'Trimcap letter face'!$G$17:$G$30)) +
(SUMIF('Trimcap letter face (2)'!$B$17:$B$30,B1101,'Trimcap letter face (2)'!$G$17:$G$30)) +
(SUMIF('Channel letter fabrication'!$B$17:$B$30,B1101,'Channel letter fabrication'!$G$17:$G$30)) +
(SUMIF('Channel letter fabrication (2)'!$B$17:$B$30,B1101,'Channel letter fabrication (2)'!$G$17:$G$30))</f>
        <v>0</v>
      </c>
    </row>
    <row r="1102" spans="1:10">
      <c r="A1102" s="28" t="str">
        <f>[1]ODBC!$A1102</f>
        <v>GGBC671 Blue Transp #391246</v>
      </c>
      <c r="B1102" s="29" t="str">
        <f>[1]ODBC!B1102</f>
        <v>72155</v>
      </c>
      <c r="C1102" s="30">
        <f>IFERROR(VLOOKUP($B1102,[1]ODBC!$B:$H,2,FALSE),"")</f>
        <v>7.9000000000000001E-2</v>
      </c>
      <c r="D1102" s="30">
        <f>IFERROR(VLOOKUP($B1102,[1]ODBC!$B:$H,3,FALSE),"")</f>
        <v>0.14199999999999999</v>
      </c>
      <c r="E1102" s="30" t="str">
        <f>IFERROR(VLOOKUP($B1102,[1]ODBC!$B:$H,4,FALSE),"")</f>
        <v>GM</v>
      </c>
      <c r="F1102" s="31">
        <f>IFERROR(VLOOKUP($B1102,[1]ODBC!$B:$H,5,FALSE),"")</f>
        <v>44.45</v>
      </c>
      <c r="G1102" s="32">
        <f>[1]ODBC!G1102</f>
        <v>0</v>
      </c>
      <c r="H1102" s="33">
        <f>SUM([1]ODBC!H1102)</f>
        <v>46062</v>
      </c>
      <c r="I1102" s="41" t="str">
        <f>'Vinyl cutting'!$B$2</f>
        <v>J36938</v>
      </c>
      <c r="J1102" s="42">
        <f ca="1">(SUMIF('Freeform time and material'!$B$17:$B$30,B1102,'Freeform time and material'!$G$17:$G$30)) +
(SUMIF('Vinyl cutting'!$B$17:$B$30,B1102,'Vinyl cutting'!$G$17:$G$30)) +
(SUMIF('Vinyl cutting (2)'!$B$17:$B$30,B1102,'Vinyl cutting (2)'!$G$17:$G$30)) +
(SUMIF('Apply vinyl graphics'!$B$17:$B$30,B1102,'Apply vinyl graphics'!$G$17:$G$30)) +
(SUMIF('Apply vinyl graphics (2)'!$B$17:$B$30,B1102,'Apply vinyl graphics (2)'!$G$17:$G$30)) +
(SUMIF('Alum pan sign'!$B$17:$B$30,B1102,'Alum pan sign'!$G$17:$G$30)) +
(SUMIF('Alum pan sign (2)'!$B$17:$B$30,B1102,'Alum pan sign (2)'!$G$17:$G$30)) +
(SUMIF('Economy pan sign'!$B$17:$B$30,B1102,'Economy pan sign'!$G$17:$G$30)) +
(SUMIF('Post and panel sign'!$B$17:$B$30,B1102,'Post and panel sign'!$G$17:$G$30)) +
(SUMIF('Post and panel sign (2)'!$B$17:$B$30,B1102,'Post and panel sign (2)'!$G$17:$G$30)) +
(SUMIF('Flat panels only'!$B$17:$B$30,B1102,'Flat panels only'!$G$17:$G$30)) +
(SUMIF('Flat panels only (2)'!$B$17:$B$30,B1102,'Flat panels only (2)'!$G$17:$G$30)) +
(SUMIF('Routed panel shapes'!$B$18:$B$31,B1102,'Routed panel shapes'!$G$18:$G$31)) +
(SUMIF('Routed panel shapes (2)'!$B$18:$B$31,B1102,'Routed panel shapes (2)'!$G$18:$G$31)) +
(SUMIF('Routed face only'!$B$17:$B$30,B1102,'Routed face only'!$G$17:$G$30)) +
(SUMIF('Routed face only (2)'!$B$17:$B$30,B1102,'Routed face only (2)'!$G$17:$G$30)) +
(SUMIF('Routed alum faces letters'!$B$17:$B$30,B1102,'Routed alum faces letters'!$G$17:$G$30)) +
(SUMIF('Routed alum faces letters (2)'!$B$17:$B$30,B1102,'Routed alum faces letters (2)'!$G$17:$G$30)) +
(SUMIF('Routed push through acrylic'!$B$17:$B$30,B1102,'Routed push through acrylic'!$G$17:$G$30)) +
(SUMIF('Routed push through acrylic (2)'!$B$17:$B$30,B1102,'Routed push through acrylic (2)'!$G$17:$G$30)) +
(SUMIF('Sf routed cabinet'!$B$17:$B$30,B1102,'Sf routed cabinet'!$G$17:$G$30)) +
(SUMIF('Sf routed cabinet (2)'!$B$17:$B$30,B1102,'Sf routed cabinet (2)'!$G$17:$G$30)) +
(SUMIF('Df routed cabinet'!$B$17:$B$30,B1102,'Df routed cabinet'!$G$17:$G$30)) +
(SUMIF('Df routed cabinet (2)'!$B$17:$B$30,B1102,'Df routed cabinet (2)'!$G$17:$G$30)) +
(SUMIF('Sf acrylic cabinet'!$B$17:$B$30,B1102,'Sf acrylic cabinet'!$G$17:$G$30)) +
(SUMIF('Sf acrylic cabinet (2)'!$B$17:$B$30,B1102,'Sf acrylic cabinet (2)'!$G$17:$G$30)) +
(SUMIF('Economy Sf acrylic'!$B$17:$B$30,B1102,'Economy Sf acrylic'!$G$17:$G$30)) +
(SUMIF('Df acrylic cabinet'!$B$17:$B$30,B1102,'Df acrylic cabinet'!$G$17:$G$30)) +
(SUMIF('Df acrylic cabinet (2)'!$B$17:$B$30,B1102,'Df acrylic cabinet (2)'!$G$17:$G$30)) +
(SUMIF('Sf flex cabinet'!$B$17:$B$30,B1102,'Sf flex cabinet'!$G$17:$G$30)) +
(SUMIF('Sf flex cabinet (2)'!$B$17:$B$30,B1102,'Sf flex cabinet (2)'!$G$17:$G$30)) +
(SUMIF('Df flex cabinet'!$B$17:$B$36,B1102,'Df flex cabinet'!$G$17:$G$36)) +
(SUMIF('Df flex cabinet (2)'!$B$17:$B$36,B1102,'Df flex cabinet (2)'!$G$17:$G$36)) +
(SUMIF('Pole cover'!$B$17:$B$30,B1102,'Pole cover'!$G$17:$G$30)) +
(SUMIF('Pole cover (2)'!$B$17:$B$30,B1102,'Pole cover (2)'!$G$17:$G$30)) +
(SUMIF('Structural Steel Fab'!$B$17:$B$29,B1102,'Structural Steel Fab'!$G$17:$G$29)) +
(SUMIF(Reveal!$B$17:$B$30,B1102,Reveal!$G$17:$G$30)) +
(SUMIF('Reveal (2)'!$B$17:$B$30,B1102,'Reveal (2)'!$G$17:$G$30)) +
(SUMIF('Crown cove top'!$B$17:$B$30,B1102,'Crown cove top'!$G$17:$G$30)) +
(SUMIF('EMC assembly'!$B$17:$B$30,B1102,'EMC assembly'!$G$17:$G$30)) +
(SUMIF(Crating!$B$17:$B$29,B1102,Crating!$G$17:$G$29)) +
(SUMIF('LED wiring'!$B$17:$B$30,B1102,'LED wiring'!$G$17:$G$30)) +
(SUMIF('Changeable copy face'!$B$17:$B$30,B1102,'Changeable copy face'!$G$17:$G$30)) +
(SUMIF('Flex face assembly'!$B$17:$B$30,B1102,'Flex face assembly'!$G$17:$G$30)) +
(SUMIF('Routed face assembly'!$B$17:$B$30,B1102,'Routed face assembly'!$G$17:$G$30)) +
(SUMIF('Paint calculation'!$B$17:$B$30,B1102,'Paint calculation'!$G$17:$G$30)) +
(SUMIF('Trimcap letter face'!$B$17:$B$30,B1102,'Trimcap letter face'!$G$17:$G$30)) +
(SUMIF('Trimcap letter face (2)'!$B$17:$B$30,B1102,'Trimcap letter face (2)'!$G$17:$G$30)) +
(SUMIF('Channel letter fabrication'!$B$17:$B$30,B1102,'Channel letter fabrication'!$G$17:$G$30)) +
(SUMIF('Channel letter fabrication (2)'!$B$17:$B$30,B1102,'Channel letter fabrication (2)'!$G$17:$G$30))</f>
        <v>0</v>
      </c>
    </row>
    <row r="1103" spans="1:10">
      <c r="A1103" s="28" t="str">
        <f>[1]ODBC!$A1103</f>
        <v>GGBC673 Brt Blue Transp #391247</v>
      </c>
      <c r="B1103" s="29" t="str">
        <f>[1]ODBC!B1103</f>
        <v>72160</v>
      </c>
      <c r="C1103" s="30">
        <f>IFERROR(VLOOKUP($B1103,[1]ODBC!$B:$H,2,FALSE),"")</f>
        <v>7.6999999999999999E-2</v>
      </c>
      <c r="D1103" s="30">
        <f>IFERROR(VLOOKUP($B1103,[1]ODBC!$B:$H,3,FALSE),"")</f>
        <v>0.13900000000000001</v>
      </c>
      <c r="E1103" s="30" t="str">
        <f>IFERROR(VLOOKUP($B1103,[1]ODBC!$B:$H,4,FALSE),"")</f>
        <v>GM</v>
      </c>
      <c r="F1103" s="31">
        <f>IFERROR(VLOOKUP($B1103,[1]ODBC!$B:$H,5,FALSE),"")</f>
        <v>44.45</v>
      </c>
      <c r="G1103" s="32">
        <f>[1]ODBC!G1103</f>
        <v>0</v>
      </c>
      <c r="H1103" s="33">
        <f>SUM([1]ODBC!H1103)</f>
        <v>46062</v>
      </c>
      <c r="I1103" s="41" t="str">
        <f>'Vinyl cutting'!$B$2</f>
        <v>J36938</v>
      </c>
      <c r="J1103" s="42">
        <f ca="1">(SUMIF('Freeform time and material'!$B$17:$B$30,B1103,'Freeform time and material'!$G$17:$G$30)) +
(SUMIF('Vinyl cutting'!$B$17:$B$30,B1103,'Vinyl cutting'!$G$17:$G$30)) +
(SUMIF('Vinyl cutting (2)'!$B$17:$B$30,B1103,'Vinyl cutting (2)'!$G$17:$G$30)) +
(SUMIF('Apply vinyl graphics'!$B$17:$B$30,B1103,'Apply vinyl graphics'!$G$17:$G$30)) +
(SUMIF('Apply vinyl graphics (2)'!$B$17:$B$30,B1103,'Apply vinyl graphics (2)'!$G$17:$G$30)) +
(SUMIF('Alum pan sign'!$B$17:$B$30,B1103,'Alum pan sign'!$G$17:$G$30)) +
(SUMIF('Alum pan sign (2)'!$B$17:$B$30,B1103,'Alum pan sign (2)'!$G$17:$G$30)) +
(SUMIF('Economy pan sign'!$B$17:$B$30,B1103,'Economy pan sign'!$G$17:$G$30)) +
(SUMIF('Post and panel sign'!$B$17:$B$30,B1103,'Post and panel sign'!$G$17:$G$30)) +
(SUMIF('Post and panel sign (2)'!$B$17:$B$30,B1103,'Post and panel sign (2)'!$G$17:$G$30)) +
(SUMIF('Flat panels only'!$B$17:$B$30,B1103,'Flat panels only'!$G$17:$G$30)) +
(SUMIF('Flat panels only (2)'!$B$17:$B$30,B1103,'Flat panels only (2)'!$G$17:$G$30)) +
(SUMIF('Routed panel shapes'!$B$18:$B$31,B1103,'Routed panel shapes'!$G$18:$G$31)) +
(SUMIF('Routed panel shapes (2)'!$B$18:$B$31,B1103,'Routed panel shapes (2)'!$G$18:$G$31)) +
(SUMIF('Routed face only'!$B$17:$B$30,B1103,'Routed face only'!$G$17:$G$30)) +
(SUMIF('Routed face only (2)'!$B$17:$B$30,B1103,'Routed face only (2)'!$G$17:$G$30)) +
(SUMIF('Routed alum faces letters'!$B$17:$B$30,B1103,'Routed alum faces letters'!$G$17:$G$30)) +
(SUMIF('Routed alum faces letters (2)'!$B$17:$B$30,B1103,'Routed alum faces letters (2)'!$G$17:$G$30)) +
(SUMIF('Routed push through acrylic'!$B$17:$B$30,B1103,'Routed push through acrylic'!$G$17:$G$30)) +
(SUMIF('Routed push through acrylic (2)'!$B$17:$B$30,B1103,'Routed push through acrylic (2)'!$G$17:$G$30)) +
(SUMIF('Sf routed cabinet'!$B$17:$B$30,B1103,'Sf routed cabinet'!$G$17:$G$30)) +
(SUMIF('Sf routed cabinet (2)'!$B$17:$B$30,B1103,'Sf routed cabinet (2)'!$G$17:$G$30)) +
(SUMIF('Df routed cabinet'!$B$17:$B$30,B1103,'Df routed cabinet'!$G$17:$G$30)) +
(SUMIF('Df routed cabinet (2)'!$B$17:$B$30,B1103,'Df routed cabinet (2)'!$G$17:$G$30)) +
(SUMIF('Sf acrylic cabinet'!$B$17:$B$30,B1103,'Sf acrylic cabinet'!$G$17:$G$30)) +
(SUMIF('Sf acrylic cabinet (2)'!$B$17:$B$30,B1103,'Sf acrylic cabinet (2)'!$G$17:$G$30)) +
(SUMIF('Economy Sf acrylic'!$B$17:$B$30,B1103,'Economy Sf acrylic'!$G$17:$G$30)) +
(SUMIF('Df acrylic cabinet'!$B$17:$B$30,B1103,'Df acrylic cabinet'!$G$17:$G$30)) +
(SUMIF('Df acrylic cabinet (2)'!$B$17:$B$30,B1103,'Df acrylic cabinet (2)'!$G$17:$G$30)) +
(SUMIF('Sf flex cabinet'!$B$17:$B$30,B1103,'Sf flex cabinet'!$G$17:$G$30)) +
(SUMIF('Sf flex cabinet (2)'!$B$17:$B$30,B1103,'Sf flex cabinet (2)'!$G$17:$G$30)) +
(SUMIF('Df flex cabinet'!$B$17:$B$36,B1103,'Df flex cabinet'!$G$17:$G$36)) +
(SUMIF('Df flex cabinet (2)'!$B$17:$B$36,B1103,'Df flex cabinet (2)'!$G$17:$G$36)) +
(SUMIF('Pole cover'!$B$17:$B$30,B1103,'Pole cover'!$G$17:$G$30)) +
(SUMIF('Pole cover (2)'!$B$17:$B$30,B1103,'Pole cover (2)'!$G$17:$G$30)) +
(SUMIF('Structural Steel Fab'!$B$17:$B$29,B1103,'Structural Steel Fab'!$G$17:$G$29)) +
(SUMIF(Reveal!$B$17:$B$30,B1103,Reveal!$G$17:$G$30)) +
(SUMIF('Reveal (2)'!$B$17:$B$30,B1103,'Reveal (2)'!$G$17:$G$30)) +
(SUMIF('Crown cove top'!$B$17:$B$30,B1103,'Crown cove top'!$G$17:$G$30)) +
(SUMIF('EMC assembly'!$B$17:$B$30,B1103,'EMC assembly'!$G$17:$G$30)) +
(SUMIF(Crating!$B$17:$B$29,B1103,Crating!$G$17:$G$29)) +
(SUMIF('LED wiring'!$B$17:$B$30,B1103,'LED wiring'!$G$17:$G$30)) +
(SUMIF('Changeable copy face'!$B$17:$B$30,B1103,'Changeable copy face'!$G$17:$G$30)) +
(SUMIF('Flex face assembly'!$B$17:$B$30,B1103,'Flex face assembly'!$G$17:$G$30)) +
(SUMIF('Routed face assembly'!$B$17:$B$30,B1103,'Routed face assembly'!$G$17:$G$30)) +
(SUMIF('Paint calculation'!$B$17:$B$30,B1103,'Paint calculation'!$G$17:$G$30)) +
(SUMIF('Trimcap letter face'!$B$17:$B$30,B1103,'Trimcap letter face'!$G$17:$G$30)) +
(SUMIF('Trimcap letter face (2)'!$B$17:$B$30,B1103,'Trimcap letter face (2)'!$G$17:$G$30)) +
(SUMIF('Channel letter fabrication'!$B$17:$B$30,B1103,'Channel letter fabrication'!$G$17:$G$30)) +
(SUMIF('Channel letter fabrication (2)'!$B$17:$B$30,B1103,'Channel letter fabrication (2)'!$G$17:$G$30))</f>
        <v>0</v>
      </c>
    </row>
    <row r="1104" spans="1:10">
      <c r="A1104" s="28" t="str">
        <f>[1]ODBC!$A1104</f>
        <v>GGBC679 Blue Violet #679-537172</v>
      </c>
      <c r="B1104" s="29" t="str">
        <f>[1]ODBC!B1104</f>
        <v>72165</v>
      </c>
      <c r="C1104" s="30">
        <f>IFERROR(VLOOKUP($B1104,[1]ODBC!$B:$H,2,FALSE),"")</f>
        <v>6.6000000000000003E-2</v>
      </c>
      <c r="D1104" s="30">
        <f>IFERROR(VLOOKUP($B1104,[1]ODBC!$B:$H,3,FALSE),"")</f>
        <v>0.11899999999999999</v>
      </c>
      <c r="E1104" s="30" t="str">
        <f>IFERROR(VLOOKUP($B1104,[1]ODBC!$B:$H,4,FALSE),"")</f>
        <v>GM</v>
      </c>
      <c r="F1104" s="31">
        <f>IFERROR(VLOOKUP($B1104,[1]ODBC!$B:$H,5,FALSE),"")</f>
        <v>44.45</v>
      </c>
      <c r="G1104" s="32">
        <f>[1]ODBC!G1104</f>
        <v>0</v>
      </c>
      <c r="H1104" s="33">
        <f>SUM([1]ODBC!H1104)</f>
        <v>44949</v>
      </c>
      <c r="I1104" s="41" t="str">
        <f>'Vinyl cutting'!$B$2</f>
        <v>J36938</v>
      </c>
      <c r="J1104" s="42">
        <f ca="1">(SUMIF('Freeform time and material'!$B$17:$B$30,B1104,'Freeform time and material'!$G$17:$G$30)) +
(SUMIF('Vinyl cutting'!$B$17:$B$30,B1104,'Vinyl cutting'!$G$17:$G$30)) +
(SUMIF('Vinyl cutting (2)'!$B$17:$B$30,B1104,'Vinyl cutting (2)'!$G$17:$G$30)) +
(SUMIF('Apply vinyl graphics'!$B$17:$B$30,B1104,'Apply vinyl graphics'!$G$17:$G$30)) +
(SUMIF('Apply vinyl graphics (2)'!$B$17:$B$30,B1104,'Apply vinyl graphics (2)'!$G$17:$G$30)) +
(SUMIF('Alum pan sign'!$B$17:$B$30,B1104,'Alum pan sign'!$G$17:$G$30)) +
(SUMIF('Alum pan sign (2)'!$B$17:$B$30,B1104,'Alum pan sign (2)'!$G$17:$G$30)) +
(SUMIF('Economy pan sign'!$B$17:$B$30,B1104,'Economy pan sign'!$G$17:$G$30)) +
(SUMIF('Post and panel sign'!$B$17:$B$30,B1104,'Post and panel sign'!$G$17:$G$30)) +
(SUMIF('Post and panel sign (2)'!$B$17:$B$30,B1104,'Post and panel sign (2)'!$G$17:$G$30)) +
(SUMIF('Flat panels only'!$B$17:$B$30,B1104,'Flat panels only'!$G$17:$G$30)) +
(SUMIF('Flat panels only (2)'!$B$17:$B$30,B1104,'Flat panels only (2)'!$G$17:$G$30)) +
(SUMIF('Routed panel shapes'!$B$18:$B$31,B1104,'Routed panel shapes'!$G$18:$G$31)) +
(SUMIF('Routed panel shapes (2)'!$B$18:$B$31,B1104,'Routed panel shapes (2)'!$G$18:$G$31)) +
(SUMIF('Routed face only'!$B$17:$B$30,B1104,'Routed face only'!$G$17:$G$30)) +
(SUMIF('Routed face only (2)'!$B$17:$B$30,B1104,'Routed face only (2)'!$G$17:$G$30)) +
(SUMIF('Routed alum faces letters'!$B$17:$B$30,B1104,'Routed alum faces letters'!$G$17:$G$30)) +
(SUMIF('Routed alum faces letters (2)'!$B$17:$B$30,B1104,'Routed alum faces letters (2)'!$G$17:$G$30)) +
(SUMIF('Routed push through acrylic'!$B$17:$B$30,B1104,'Routed push through acrylic'!$G$17:$G$30)) +
(SUMIF('Routed push through acrylic (2)'!$B$17:$B$30,B1104,'Routed push through acrylic (2)'!$G$17:$G$30)) +
(SUMIF('Sf routed cabinet'!$B$17:$B$30,B1104,'Sf routed cabinet'!$G$17:$G$30)) +
(SUMIF('Sf routed cabinet (2)'!$B$17:$B$30,B1104,'Sf routed cabinet (2)'!$G$17:$G$30)) +
(SUMIF('Df routed cabinet'!$B$17:$B$30,B1104,'Df routed cabinet'!$G$17:$G$30)) +
(SUMIF('Df routed cabinet (2)'!$B$17:$B$30,B1104,'Df routed cabinet (2)'!$G$17:$G$30)) +
(SUMIF('Sf acrylic cabinet'!$B$17:$B$30,B1104,'Sf acrylic cabinet'!$G$17:$G$30)) +
(SUMIF('Sf acrylic cabinet (2)'!$B$17:$B$30,B1104,'Sf acrylic cabinet (2)'!$G$17:$G$30)) +
(SUMIF('Economy Sf acrylic'!$B$17:$B$30,B1104,'Economy Sf acrylic'!$G$17:$G$30)) +
(SUMIF('Df acrylic cabinet'!$B$17:$B$30,B1104,'Df acrylic cabinet'!$G$17:$G$30)) +
(SUMIF('Df acrylic cabinet (2)'!$B$17:$B$30,B1104,'Df acrylic cabinet (2)'!$G$17:$G$30)) +
(SUMIF('Sf flex cabinet'!$B$17:$B$30,B1104,'Sf flex cabinet'!$G$17:$G$30)) +
(SUMIF('Sf flex cabinet (2)'!$B$17:$B$30,B1104,'Sf flex cabinet (2)'!$G$17:$G$30)) +
(SUMIF('Df flex cabinet'!$B$17:$B$36,B1104,'Df flex cabinet'!$G$17:$G$36)) +
(SUMIF('Df flex cabinet (2)'!$B$17:$B$36,B1104,'Df flex cabinet (2)'!$G$17:$G$36)) +
(SUMIF('Pole cover'!$B$17:$B$30,B1104,'Pole cover'!$G$17:$G$30)) +
(SUMIF('Pole cover (2)'!$B$17:$B$30,B1104,'Pole cover (2)'!$G$17:$G$30)) +
(SUMIF('Structural Steel Fab'!$B$17:$B$29,B1104,'Structural Steel Fab'!$G$17:$G$29)) +
(SUMIF(Reveal!$B$17:$B$30,B1104,Reveal!$G$17:$G$30)) +
(SUMIF('Reveal (2)'!$B$17:$B$30,B1104,'Reveal (2)'!$G$17:$G$30)) +
(SUMIF('Crown cove top'!$B$17:$B$30,B1104,'Crown cove top'!$G$17:$G$30)) +
(SUMIF('EMC assembly'!$B$17:$B$30,B1104,'EMC assembly'!$G$17:$G$30)) +
(SUMIF(Crating!$B$17:$B$29,B1104,Crating!$G$17:$G$29)) +
(SUMIF('LED wiring'!$B$17:$B$30,B1104,'LED wiring'!$G$17:$G$30)) +
(SUMIF('Changeable copy face'!$B$17:$B$30,B1104,'Changeable copy face'!$G$17:$G$30)) +
(SUMIF('Flex face assembly'!$B$17:$B$30,B1104,'Flex face assembly'!$G$17:$G$30)) +
(SUMIF('Routed face assembly'!$B$17:$B$30,B1104,'Routed face assembly'!$G$17:$G$30)) +
(SUMIF('Paint calculation'!$B$17:$B$30,B1104,'Paint calculation'!$G$17:$G$30)) +
(SUMIF('Trimcap letter face'!$B$17:$B$30,B1104,'Trimcap letter face'!$G$17:$G$30)) +
(SUMIF('Trimcap letter face (2)'!$B$17:$B$30,B1104,'Trimcap letter face (2)'!$G$17:$G$30)) +
(SUMIF('Channel letter fabrication'!$B$17:$B$30,B1104,'Channel letter fabrication'!$G$17:$G$30)) +
(SUMIF('Channel letter fabrication (2)'!$B$17:$B$30,B1104,'Channel letter fabrication (2)'!$G$17:$G$30))</f>
        <v>0</v>
      </c>
    </row>
    <row r="1105" spans="1:10">
      <c r="A1105" s="28" t="str">
        <f>[1]ODBC!$A1105</f>
        <v>GGBC680 Violet Transparent #680-576380</v>
      </c>
      <c r="B1105" s="29" t="str">
        <f>[1]ODBC!B1105</f>
        <v>72167</v>
      </c>
      <c r="C1105" s="30">
        <f>IFERROR(VLOOKUP($B1105,[1]ODBC!$B:$H,2,FALSE),"")</f>
        <v>7.9000000000000001E-2</v>
      </c>
      <c r="D1105" s="30">
        <f>IFERROR(VLOOKUP($B1105,[1]ODBC!$B:$H,3,FALSE),"")</f>
        <v>0.14199999999999999</v>
      </c>
      <c r="E1105" s="30" t="str">
        <f>IFERROR(VLOOKUP($B1105,[1]ODBC!$B:$H,4,FALSE),"")</f>
        <v>GM</v>
      </c>
      <c r="F1105" s="31">
        <f>IFERROR(VLOOKUP($B1105,[1]ODBC!$B:$H,5,FALSE),"")</f>
        <v>44.45</v>
      </c>
      <c r="G1105" s="32">
        <f>[1]ODBC!G1105</f>
        <v>0</v>
      </c>
      <c r="H1105" s="33">
        <f>SUM([1]ODBC!H1105)</f>
        <v>45492</v>
      </c>
      <c r="I1105" s="41" t="str">
        <f>'Vinyl cutting'!$B$2</f>
        <v>J36938</v>
      </c>
      <c r="J1105" s="42">
        <f ca="1">(SUMIF('Freeform time and material'!$B$17:$B$30,B1105,'Freeform time and material'!$G$17:$G$30)) +
(SUMIF('Vinyl cutting'!$B$17:$B$30,B1105,'Vinyl cutting'!$G$17:$G$30)) +
(SUMIF('Vinyl cutting (2)'!$B$17:$B$30,B1105,'Vinyl cutting (2)'!$G$17:$G$30)) +
(SUMIF('Apply vinyl graphics'!$B$17:$B$30,B1105,'Apply vinyl graphics'!$G$17:$G$30)) +
(SUMIF('Apply vinyl graphics (2)'!$B$17:$B$30,B1105,'Apply vinyl graphics (2)'!$G$17:$G$30)) +
(SUMIF('Alum pan sign'!$B$17:$B$30,B1105,'Alum pan sign'!$G$17:$G$30)) +
(SUMIF('Alum pan sign (2)'!$B$17:$B$30,B1105,'Alum pan sign (2)'!$G$17:$G$30)) +
(SUMIF('Economy pan sign'!$B$17:$B$30,B1105,'Economy pan sign'!$G$17:$G$30)) +
(SUMIF('Post and panel sign'!$B$17:$B$30,B1105,'Post and panel sign'!$G$17:$G$30)) +
(SUMIF('Post and panel sign (2)'!$B$17:$B$30,B1105,'Post and panel sign (2)'!$G$17:$G$30)) +
(SUMIF('Flat panels only'!$B$17:$B$30,B1105,'Flat panels only'!$G$17:$G$30)) +
(SUMIF('Flat panels only (2)'!$B$17:$B$30,B1105,'Flat panels only (2)'!$G$17:$G$30)) +
(SUMIF('Routed panel shapes'!$B$18:$B$31,B1105,'Routed panel shapes'!$G$18:$G$31)) +
(SUMIF('Routed panel shapes (2)'!$B$18:$B$31,B1105,'Routed panel shapes (2)'!$G$18:$G$31)) +
(SUMIF('Routed face only'!$B$17:$B$30,B1105,'Routed face only'!$G$17:$G$30)) +
(SUMIF('Routed face only (2)'!$B$17:$B$30,B1105,'Routed face only (2)'!$G$17:$G$30)) +
(SUMIF('Routed alum faces letters'!$B$17:$B$30,B1105,'Routed alum faces letters'!$G$17:$G$30)) +
(SUMIF('Routed alum faces letters (2)'!$B$17:$B$30,B1105,'Routed alum faces letters (2)'!$G$17:$G$30)) +
(SUMIF('Routed push through acrylic'!$B$17:$B$30,B1105,'Routed push through acrylic'!$G$17:$G$30)) +
(SUMIF('Routed push through acrylic (2)'!$B$17:$B$30,B1105,'Routed push through acrylic (2)'!$G$17:$G$30)) +
(SUMIF('Sf routed cabinet'!$B$17:$B$30,B1105,'Sf routed cabinet'!$G$17:$G$30)) +
(SUMIF('Sf routed cabinet (2)'!$B$17:$B$30,B1105,'Sf routed cabinet (2)'!$G$17:$G$30)) +
(SUMIF('Df routed cabinet'!$B$17:$B$30,B1105,'Df routed cabinet'!$G$17:$G$30)) +
(SUMIF('Df routed cabinet (2)'!$B$17:$B$30,B1105,'Df routed cabinet (2)'!$G$17:$G$30)) +
(SUMIF('Sf acrylic cabinet'!$B$17:$B$30,B1105,'Sf acrylic cabinet'!$G$17:$G$30)) +
(SUMIF('Sf acrylic cabinet (2)'!$B$17:$B$30,B1105,'Sf acrylic cabinet (2)'!$G$17:$G$30)) +
(SUMIF('Economy Sf acrylic'!$B$17:$B$30,B1105,'Economy Sf acrylic'!$G$17:$G$30)) +
(SUMIF('Df acrylic cabinet'!$B$17:$B$30,B1105,'Df acrylic cabinet'!$G$17:$G$30)) +
(SUMIF('Df acrylic cabinet (2)'!$B$17:$B$30,B1105,'Df acrylic cabinet (2)'!$G$17:$G$30)) +
(SUMIF('Sf flex cabinet'!$B$17:$B$30,B1105,'Sf flex cabinet'!$G$17:$G$30)) +
(SUMIF('Sf flex cabinet (2)'!$B$17:$B$30,B1105,'Sf flex cabinet (2)'!$G$17:$G$30)) +
(SUMIF('Df flex cabinet'!$B$17:$B$36,B1105,'Df flex cabinet'!$G$17:$G$36)) +
(SUMIF('Df flex cabinet (2)'!$B$17:$B$36,B1105,'Df flex cabinet (2)'!$G$17:$G$36)) +
(SUMIF('Pole cover'!$B$17:$B$30,B1105,'Pole cover'!$G$17:$G$30)) +
(SUMIF('Pole cover (2)'!$B$17:$B$30,B1105,'Pole cover (2)'!$G$17:$G$30)) +
(SUMIF('Structural Steel Fab'!$B$17:$B$29,B1105,'Structural Steel Fab'!$G$17:$G$29)) +
(SUMIF(Reveal!$B$17:$B$30,B1105,Reveal!$G$17:$G$30)) +
(SUMIF('Reveal (2)'!$B$17:$B$30,B1105,'Reveal (2)'!$G$17:$G$30)) +
(SUMIF('Crown cove top'!$B$17:$B$30,B1105,'Crown cove top'!$G$17:$G$30)) +
(SUMIF('EMC assembly'!$B$17:$B$30,B1105,'EMC assembly'!$G$17:$G$30)) +
(SUMIF(Crating!$B$17:$B$29,B1105,Crating!$G$17:$G$29)) +
(SUMIF('LED wiring'!$B$17:$B$30,B1105,'LED wiring'!$G$17:$G$30)) +
(SUMIF('Changeable copy face'!$B$17:$B$30,B1105,'Changeable copy face'!$G$17:$G$30)) +
(SUMIF('Flex face assembly'!$B$17:$B$30,B1105,'Flex face assembly'!$G$17:$G$30)) +
(SUMIF('Routed face assembly'!$B$17:$B$30,B1105,'Routed face assembly'!$G$17:$G$30)) +
(SUMIF('Paint calculation'!$B$17:$B$30,B1105,'Paint calculation'!$G$17:$G$30)) +
(SUMIF('Trimcap letter face'!$B$17:$B$30,B1105,'Trimcap letter face'!$G$17:$G$30)) +
(SUMIF('Trimcap letter face (2)'!$B$17:$B$30,B1105,'Trimcap letter face (2)'!$G$17:$G$30)) +
(SUMIF('Channel letter fabrication'!$B$17:$B$30,B1105,'Channel letter fabrication'!$G$17:$G$30)) +
(SUMIF('Channel letter fabrication (2)'!$B$17:$B$30,B1105,'Channel letter fabrication (2)'!$G$17:$G$30))</f>
        <v>0</v>
      </c>
    </row>
    <row r="1106" spans="1:10">
      <c r="A1106" s="28" t="str">
        <f>[1]ODBC!$A1106</f>
        <v>GGBC725 Brt Maroon Transp #391249</v>
      </c>
      <c r="B1106" s="29" t="str">
        <f>[1]ODBC!B1106</f>
        <v>72170</v>
      </c>
      <c r="C1106" s="30">
        <f>IFERROR(VLOOKUP($B1106,[1]ODBC!$B:$H,2,FALSE),"")</f>
        <v>7.3999999999999996E-2</v>
      </c>
      <c r="D1106" s="30">
        <f>IFERROR(VLOOKUP($B1106,[1]ODBC!$B:$H,3,FALSE),"")</f>
        <v>0.13300000000000001</v>
      </c>
      <c r="E1106" s="30" t="str">
        <f>IFERROR(VLOOKUP($B1106,[1]ODBC!$B:$H,4,FALSE),"")</f>
        <v>GM</v>
      </c>
      <c r="F1106" s="31">
        <f>IFERROR(VLOOKUP($B1106,[1]ODBC!$B:$H,5,FALSE),"")</f>
        <v>44.45</v>
      </c>
      <c r="G1106" s="32">
        <f>[1]ODBC!G1106</f>
        <v>0</v>
      </c>
      <c r="H1106" s="33">
        <f>SUM([1]ODBC!H1106)</f>
        <v>0</v>
      </c>
      <c r="I1106" s="41" t="str">
        <f>'Vinyl cutting'!$B$2</f>
        <v>J36938</v>
      </c>
      <c r="J1106" s="42">
        <f ca="1">(SUMIF('Freeform time and material'!$B$17:$B$30,B1106,'Freeform time and material'!$G$17:$G$30)) +
(SUMIF('Vinyl cutting'!$B$17:$B$30,B1106,'Vinyl cutting'!$G$17:$G$30)) +
(SUMIF('Vinyl cutting (2)'!$B$17:$B$30,B1106,'Vinyl cutting (2)'!$G$17:$G$30)) +
(SUMIF('Apply vinyl graphics'!$B$17:$B$30,B1106,'Apply vinyl graphics'!$G$17:$G$30)) +
(SUMIF('Apply vinyl graphics (2)'!$B$17:$B$30,B1106,'Apply vinyl graphics (2)'!$G$17:$G$30)) +
(SUMIF('Alum pan sign'!$B$17:$B$30,B1106,'Alum pan sign'!$G$17:$G$30)) +
(SUMIF('Alum pan sign (2)'!$B$17:$B$30,B1106,'Alum pan sign (2)'!$G$17:$G$30)) +
(SUMIF('Economy pan sign'!$B$17:$B$30,B1106,'Economy pan sign'!$G$17:$G$30)) +
(SUMIF('Post and panel sign'!$B$17:$B$30,B1106,'Post and panel sign'!$G$17:$G$30)) +
(SUMIF('Post and panel sign (2)'!$B$17:$B$30,B1106,'Post and panel sign (2)'!$G$17:$G$30)) +
(SUMIF('Flat panels only'!$B$17:$B$30,B1106,'Flat panels only'!$G$17:$G$30)) +
(SUMIF('Flat panels only (2)'!$B$17:$B$30,B1106,'Flat panels only (2)'!$G$17:$G$30)) +
(SUMIF('Routed panel shapes'!$B$18:$B$31,B1106,'Routed panel shapes'!$G$18:$G$31)) +
(SUMIF('Routed panel shapes (2)'!$B$18:$B$31,B1106,'Routed panel shapes (2)'!$G$18:$G$31)) +
(SUMIF('Routed face only'!$B$17:$B$30,B1106,'Routed face only'!$G$17:$G$30)) +
(SUMIF('Routed face only (2)'!$B$17:$B$30,B1106,'Routed face only (2)'!$G$17:$G$30)) +
(SUMIF('Routed alum faces letters'!$B$17:$B$30,B1106,'Routed alum faces letters'!$G$17:$G$30)) +
(SUMIF('Routed alum faces letters (2)'!$B$17:$B$30,B1106,'Routed alum faces letters (2)'!$G$17:$G$30)) +
(SUMIF('Routed push through acrylic'!$B$17:$B$30,B1106,'Routed push through acrylic'!$G$17:$G$30)) +
(SUMIF('Routed push through acrylic (2)'!$B$17:$B$30,B1106,'Routed push through acrylic (2)'!$G$17:$G$30)) +
(SUMIF('Sf routed cabinet'!$B$17:$B$30,B1106,'Sf routed cabinet'!$G$17:$G$30)) +
(SUMIF('Sf routed cabinet (2)'!$B$17:$B$30,B1106,'Sf routed cabinet (2)'!$G$17:$G$30)) +
(SUMIF('Df routed cabinet'!$B$17:$B$30,B1106,'Df routed cabinet'!$G$17:$G$30)) +
(SUMIF('Df routed cabinet (2)'!$B$17:$B$30,B1106,'Df routed cabinet (2)'!$G$17:$G$30)) +
(SUMIF('Sf acrylic cabinet'!$B$17:$B$30,B1106,'Sf acrylic cabinet'!$G$17:$G$30)) +
(SUMIF('Sf acrylic cabinet (2)'!$B$17:$B$30,B1106,'Sf acrylic cabinet (2)'!$G$17:$G$30)) +
(SUMIF('Economy Sf acrylic'!$B$17:$B$30,B1106,'Economy Sf acrylic'!$G$17:$G$30)) +
(SUMIF('Df acrylic cabinet'!$B$17:$B$30,B1106,'Df acrylic cabinet'!$G$17:$G$30)) +
(SUMIF('Df acrylic cabinet (2)'!$B$17:$B$30,B1106,'Df acrylic cabinet (2)'!$G$17:$G$30)) +
(SUMIF('Sf flex cabinet'!$B$17:$B$30,B1106,'Sf flex cabinet'!$G$17:$G$30)) +
(SUMIF('Sf flex cabinet (2)'!$B$17:$B$30,B1106,'Sf flex cabinet (2)'!$G$17:$G$30)) +
(SUMIF('Df flex cabinet'!$B$17:$B$36,B1106,'Df flex cabinet'!$G$17:$G$36)) +
(SUMIF('Df flex cabinet (2)'!$B$17:$B$36,B1106,'Df flex cabinet (2)'!$G$17:$G$36)) +
(SUMIF('Pole cover'!$B$17:$B$30,B1106,'Pole cover'!$G$17:$G$30)) +
(SUMIF('Pole cover (2)'!$B$17:$B$30,B1106,'Pole cover (2)'!$G$17:$G$30)) +
(SUMIF('Structural Steel Fab'!$B$17:$B$29,B1106,'Structural Steel Fab'!$G$17:$G$29)) +
(SUMIF(Reveal!$B$17:$B$30,B1106,Reveal!$G$17:$G$30)) +
(SUMIF('Reveal (2)'!$B$17:$B$30,B1106,'Reveal (2)'!$G$17:$G$30)) +
(SUMIF('Crown cove top'!$B$17:$B$30,B1106,'Crown cove top'!$G$17:$G$30)) +
(SUMIF('EMC assembly'!$B$17:$B$30,B1106,'EMC assembly'!$G$17:$G$30)) +
(SUMIF(Crating!$B$17:$B$29,B1106,Crating!$G$17:$G$29)) +
(SUMIF('LED wiring'!$B$17:$B$30,B1106,'LED wiring'!$G$17:$G$30)) +
(SUMIF('Changeable copy face'!$B$17:$B$30,B1106,'Changeable copy face'!$G$17:$G$30)) +
(SUMIF('Flex face assembly'!$B$17:$B$30,B1106,'Flex face assembly'!$G$17:$G$30)) +
(SUMIF('Routed face assembly'!$B$17:$B$30,B1106,'Routed face assembly'!$G$17:$G$30)) +
(SUMIF('Paint calculation'!$B$17:$B$30,B1106,'Paint calculation'!$G$17:$G$30)) +
(SUMIF('Trimcap letter face'!$B$17:$B$30,B1106,'Trimcap letter face'!$G$17:$G$30)) +
(SUMIF('Trimcap letter face (2)'!$B$17:$B$30,B1106,'Trimcap letter face (2)'!$G$17:$G$30)) +
(SUMIF('Channel letter fabrication'!$B$17:$B$30,B1106,'Channel letter fabrication'!$G$17:$G$30)) +
(SUMIF('Channel letter fabrication (2)'!$B$17:$B$30,B1106,'Channel letter fabrication (2)'!$G$17:$G$30))</f>
        <v>0</v>
      </c>
    </row>
    <row r="1107" spans="1:10">
      <c r="A1107" s="28" t="str">
        <f>[1]ODBC!$A1107</f>
        <v>GGBC726 Violet Red Transp #391250</v>
      </c>
      <c r="B1107" s="29" t="str">
        <f>[1]ODBC!B1107</f>
        <v>72175</v>
      </c>
      <c r="C1107" s="30">
        <f>IFERROR(VLOOKUP($B1107,[1]ODBC!$B:$H,2,FALSE),"")</f>
        <v>9.0999999999999998E-2</v>
      </c>
      <c r="D1107" s="30">
        <f>IFERROR(VLOOKUP($B1107,[1]ODBC!$B:$H,3,FALSE),"")</f>
        <v>0.16400000000000001</v>
      </c>
      <c r="E1107" s="30" t="str">
        <f>IFERROR(VLOOKUP($B1107,[1]ODBC!$B:$H,4,FALSE),"")</f>
        <v>GM</v>
      </c>
      <c r="F1107" s="31">
        <f>IFERROR(VLOOKUP($B1107,[1]ODBC!$B:$H,5,FALSE),"")</f>
        <v>44.45</v>
      </c>
      <c r="G1107" s="32">
        <f>[1]ODBC!G1107</f>
        <v>0</v>
      </c>
      <c r="H1107" s="33">
        <f>SUM([1]ODBC!H1107)</f>
        <v>45881</v>
      </c>
      <c r="I1107" s="41" t="str">
        <f>'Vinyl cutting'!$B$2</f>
        <v>J36938</v>
      </c>
      <c r="J1107" s="42">
        <f ca="1">(SUMIF('Freeform time and material'!$B$17:$B$30,B1107,'Freeform time and material'!$G$17:$G$30)) +
(SUMIF('Vinyl cutting'!$B$17:$B$30,B1107,'Vinyl cutting'!$G$17:$G$30)) +
(SUMIF('Vinyl cutting (2)'!$B$17:$B$30,B1107,'Vinyl cutting (2)'!$G$17:$G$30)) +
(SUMIF('Apply vinyl graphics'!$B$17:$B$30,B1107,'Apply vinyl graphics'!$G$17:$G$30)) +
(SUMIF('Apply vinyl graphics (2)'!$B$17:$B$30,B1107,'Apply vinyl graphics (2)'!$G$17:$G$30)) +
(SUMIF('Alum pan sign'!$B$17:$B$30,B1107,'Alum pan sign'!$G$17:$G$30)) +
(SUMIF('Alum pan sign (2)'!$B$17:$B$30,B1107,'Alum pan sign (2)'!$G$17:$G$30)) +
(SUMIF('Economy pan sign'!$B$17:$B$30,B1107,'Economy pan sign'!$G$17:$G$30)) +
(SUMIF('Post and panel sign'!$B$17:$B$30,B1107,'Post and panel sign'!$G$17:$G$30)) +
(SUMIF('Post and panel sign (2)'!$B$17:$B$30,B1107,'Post and panel sign (2)'!$G$17:$G$30)) +
(SUMIF('Flat panels only'!$B$17:$B$30,B1107,'Flat panels only'!$G$17:$G$30)) +
(SUMIF('Flat panels only (2)'!$B$17:$B$30,B1107,'Flat panels only (2)'!$G$17:$G$30)) +
(SUMIF('Routed panel shapes'!$B$18:$B$31,B1107,'Routed panel shapes'!$G$18:$G$31)) +
(SUMIF('Routed panel shapes (2)'!$B$18:$B$31,B1107,'Routed panel shapes (2)'!$G$18:$G$31)) +
(SUMIF('Routed face only'!$B$17:$B$30,B1107,'Routed face only'!$G$17:$G$30)) +
(SUMIF('Routed face only (2)'!$B$17:$B$30,B1107,'Routed face only (2)'!$G$17:$G$30)) +
(SUMIF('Routed alum faces letters'!$B$17:$B$30,B1107,'Routed alum faces letters'!$G$17:$G$30)) +
(SUMIF('Routed alum faces letters (2)'!$B$17:$B$30,B1107,'Routed alum faces letters (2)'!$G$17:$G$30)) +
(SUMIF('Routed push through acrylic'!$B$17:$B$30,B1107,'Routed push through acrylic'!$G$17:$G$30)) +
(SUMIF('Routed push through acrylic (2)'!$B$17:$B$30,B1107,'Routed push through acrylic (2)'!$G$17:$G$30)) +
(SUMIF('Sf routed cabinet'!$B$17:$B$30,B1107,'Sf routed cabinet'!$G$17:$G$30)) +
(SUMIF('Sf routed cabinet (2)'!$B$17:$B$30,B1107,'Sf routed cabinet (2)'!$G$17:$G$30)) +
(SUMIF('Df routed cabinet'!$B$17:$B$30,B1107,'Df routed cabinet'!$G$17:$G$30)) +
(SUMIF('Df routed cabinet (2)'!$B$17:$B$30,B1107,'Df routed cabinet (2)'!$G$17:$G$30)) +
(SUMIF('Sf acrylic cabinet'!$B$17:$B$30,B1107,'Sf acrylic cabinet'!$G$17:$G$30)) +
(SUMIF('Sf acrylic cabinet (2)'!$B$17:$B$30,B1107,'Sf acrylic cabinet (2)'!$G$17:$G$30)) +
(SUMIF('Economy Sf acrylic'!$B$17:$B$30,B1107,'Economy Sf acrylic'!$G$17:$G$30)) +
(SUMIF('Df acrylic cabinet'!$B$17:$B$30,B1107,'Df acrylic cabinet'!$G$17:$G$30)) +
(SUMIF('Df acrylic cabinet (2)'!$B$17:$B$30,B1107,'Df acrylic cabinet (2)'!$G$17:$G$30)) +
(SUMIF('Sf flex cabinet'!$B$17:$B$30,B1107,'Sf flex cabinet'!$G$17:$G$30)) +
(SUMIF('Sf flex cabinet (2)'!$B$17:$B$30,B1107,'Sf flex cabinet (2)'!$G$17:$G$30)) +
(SUMIF('Df flex cabinet'!$B$17:$B$36,B1107,'Df flex cabinet'!$G$17:$G$36)) +
(SUMIF('Df flex cabinet (2)'!$B$17:$B$36,B1107,'Df flex cabinet (2)'!$G$17:$G$36)) +
(SUMIF('Pole cover'!$B$17:$B$30,B1107,'Pole cover'!$G$17:$G$30)) +
(SUMIF('Pole cover (2)'!$B$17:$B$30,B1107,'Pole cover (2)'!$G$17:$G$30)) +
(SUMIF('Structural Steel Fab'!$B$17:$B$29,B1107,'Structural Steel Fab'!$G$17:$G$29)) +
(SUMIF(Reveal!$B$17:$B$30,B1107,Reveal!$G$17:$G$30)) +
(SUMIF('Reveal (2)'!$B$17:$B$30,B1107,'Reveal (2)'!$G$17:$G$30)) +
(SUMIF('Crown cove top'!$B$17:$B$30,B1107,'Crown cove top'!$G$17:$G$30)) +
(SUMIF('EMC assembly'!$B$17:$B$30,B1107,'EMC assembly'!$G$17:$G$30)) +
(SUMIF(Crating!$B$17:$B$29,B1107,Crating!$G$17:$G$29)) +
(SUMIF('LED wiring'!$B$17:$B$30,B1107,'LED wiring'!$G$17:$G$30)) +
(SUMIF('Changeable copy face'!$B$17:$B$30,B1107,'Changeable copy face'!$G$17:$G$30)) +
(SUMIF('Flex face assembly'!$B$17:$B$30,B1107,'Flex face assembly'!$G$17:$G$30)) +
(SUMIF('Routed face assembly'!$B$17:$B$30,B1107,'Routed face assembly'!$G$17:$G$30)) +
(SUMIF('Paint calculation'!$B$17:$B$30,B1107,'Paint calculation'!$G$17:$G$30)) +
(SUMIF('Trimcap letter face'!$B$17:$B$30,B1107,'Trimcap letter face'!$G$17:$G$30)) +
(SUMIF('Trimcap letter face (2)'!$B$17:$B$30,B1107,'Trimcap letter face (2)'!$G$17:$G$30)) +
(SUMIF('Channel letter fabrication'!$B$17:$B$30,B1107,'Channel letter fabrication'!$G$17:$G$30)) +
(SUMIF('Channel letter fabrication (2)'!$B$17:$B$30,B1107,'Channel letter fabrication (2)'!$G$17:$G$30))</f>
        <v>0</v>
      </c>
    </row>
    <row r="1108" spans="1:10">
      <c r="A1108" s="28" t="str">
        <f>[1]ODBC!$A1108</f>
        <v>GGBC766 Violet Blue Transp #391251</v>
      </c>
      <c r="B1108" s="29" t="str">
        <f>[1]ODBC!B1108</f>
        <v>72180</v>
      </c>
      <c r="C1108" s="30">
        <f>IFERROR(VLOOKUP($B1108,[1]ODBC!$B:$H,2,FALSE),"")</f>
        <v>7.9000000000000001E-2</v>
      </c>
      <c r="D1108" s="30">
        <f>IFERROR(VLOOKUP($B1108,[1]ODBC!$B:$H,3,FALSE),"")</f>
        <v>0.14199999999999999</v>
      </c>
      <c r="E1108" s="30" t="str">
        <f>IFERROR(VLOOKUP($B1108,[1]ODBC!$B:$H,4,FALSE),"")</f>
        <v>GM</v>
      </c>
      <c r="F1108" s="31">
        <f>IFERROR(VLOOKUP($B1108,[1]ODBC!$B:$H,5,FALSE),"")</f>
        <v>44.45</v>
      </c>
      <c r="G1108" s="32">
        <f>[1]ODBC!G1108</f>
        <v>0</v>
      </c>
      <c r="H1108" s="33">
        <f>SUM([1]ODBC!H1108)</f>
        <v>46052</v>
      </c>
      <c r="I1108" s="41" t="str">
        <f>'Vinyl cutting'!$B$2</f>
        <v>J36938</v>
      </c>
      <c r="J1108" s="42">
        <f ca="1">(SUMIF('Freeform time and material'!$B$17:$B$30,B1108,'Freeform time and material'!$G$17:$G$30)) +
(SUMIF('Vinyl cutting'!$B$17:$B$30,B1108,'Vinyl cutting'!$G$17:$G$30)) +
(SUMIF('Vinyl cutting (2)'!$B$17:$B$30,B1108,'Vinyl cutting (2)'!$G$17:$G$30)) +
(SUMIF('Apply vinyl graphics'!$B$17:$B$30,B1108,'Apply vinyl graphics'!$G$17:$G$30)) +
(SUMIF('Apply vinyl graphics (2)'!$B$17:$B$30,B1108,'Apply vinyl graphics (2)'!$G$17:$G$30)) +
(SUMIF('Alum pan sign'!$B$17:$B$30,B1108,'Alum pan sign'!$G$17:$G$30)) +
(SUMIF('Alum pan sign (2)'!$B$17:$B$30,B1108,'Alum pan sign (2)'!$G$17:$G$30)) +
(SUMIF('Economy pan sign'!$B$17:$B$30,B1108,'Economy pan sign'!$G$17:$G$30)) +
(SUMIF('Post and panel sign'!$B$17:$B$30,B1108,'Post and panel sign'!$G$17:$G$30)) +
(SUMIF('Post and panel sign (2)'!$B$17:$B$30,B1108,'Post and panel sign (2)'!$G$17:$G$30)) +
(SUMIF('Flat panels only'!$B$17:$B$30,B1108,'Flat panels only'!$G$17:$G$30)) +
(SUMIF('Flat panels only (2)'!$B$17:$B$30,B1108,'Flat panels only (2)'!$G$17:$G$30)) +
(SUMIF('Routed panel shapes'!$B$18:$B$31,B1108,'Routed panel shapes'!$G$18:$G$31)) +
(SUMIF('Routed panel shapes (2)'!$B$18:$B$31,B1108,'Routed panel shapes (2)'!$G$18:$G$31)) +
(SUMIF('Routed face only'!$B$17:$B$30,B1108,'Routed face only'!$G$17:$G$30)) +
(SUMIF('Routed face only (2)'!$B$17:$B$30,B1108,'Routed face only (2)'!$G$17:$G$30)) +
(SUMIF('Routed alum faces letters'!$B$17:$B$30,B1108,'Routed alum faces letters'!$G$17:$G$30)) +
(SUMIF('Routed alum faces letters (2)'!$B$17:$B$30,B1108,'Routed alum faces letters (2)'!$G$17:$G$30)) +
(SUMIF('Routed push through acrylic'!$B$17:$B$30,B1108,'Routed push through acrylic'!$G$17:$G$30)) +
(SUMIF('Routed push through acrylic (2)'!$B$17:$B$30,B1108,'Routed push through acrylic (2)'!$G$17:$G$30)) +
(SUMIF('Sf routed cabinet'!$B$17:$B$30,B1108,'Sf routed cabinet'!$G$17:$G$30)) +
(SUMIF('Sf routed cabinet (2)'!$B$17:$B$30,B1108,'Sf routed cabinet (2)'!$G$17:$G$30)) +
(SUMIF('Df routed cabinet'!$B$17:$B$30,B1108,'Df routed cabinet'!$G$17:$G$30)) +
(SUMIF('Df routed cabinet (2)'!$B$17:$B$30,B1108,'Df routed cabinet (2)'!$G$17:$G$30)) +
(SUMIF('Sf acrylic cabinet'!$B$17:$B$30,B1108,'Sf acrylic cabinet'!$G$17:$G$30)) +
(SUMIF('Sf acrylic cabinet (2)'!$B$17:$B$30,B1108,'Sf acrylic cabinet (2)'!$G$17:$G$30)) +
(SUMIF('Economy Sf acrylic'!$B$17:$B$30,B1108,'Economy Sf acrylic'!$G$17:$G$30)) +
(SUMIF('Df acrylic cabinet'!$B$17:$B$30,B1108,'Df acrylic cabinet'!$G$17:$G$30)) +
(SUMIF('Df acrylic cabinet (2)'!$B$17:$B$30,B1108,'Df acrylic cabinet (2)'!$G$17:$G$30)) +
(SUMIF('Sf flex cabinet'!$B$17:$B$30,B1108,'Sf flex cabinet'!$G$17:$G$30)) +
(SUMIF('Sf flex cabinet (2)'!$B$17:$B$30,B1108,'Sf flex cabinet (2)'!$G$17:$G$30)) +
(SUMIF('Df flex cabinet'!$B$17:$B$36,B1108,'Df flex cabinet'!$G$17:$G$36)) +
(SUMIF('Df flex cabinet (2)'!$B$17:$B$36,B1108,'Df flex cabinet (2)'!$G$17:$G$36)) +
(SUMIF('Pole cover'!$B$17:$B$30,B1108,'Pole cover'!$G$17:$G$30)) +
(SUMIF('Pole cover (2)'!$B$17:$B$30,B1108,'Pole cover (2)'!$G$17:$G$30)) +
(SUMIF('Structural Steel Fab'!$B$17:$B$29,B1108,'Structural Steel Fab'!$G$17:$G$29)) +
(SUMIF(Reveal!$B$17:$B$30,B1108,Reveal!$G$17:$G$30)) +
(SUMIF('Reveal (2)'!$B$17:$B$30,B1108,'Reveal (2)'!$G$17:$G$30)) +
(SUMIF('Crown cove top'!$B$17:$B$30,B1108,'Crown cove top'!$G$17:$G$30)) +
(SUMIF('EMC assembly'!$B$17:$B$30,B1108,'EMC assembly'!$G$17:$G$30)) +
(SUMIF(Crating!$B$17:$B$29,B1108,Crating!$G$17:$G$29)) +
(SUMIF('LED wiring'!$B$17:$B$30,B1108,'LED wiring'!$G$17:$G$30)) +
(SUMIF('Changeable copy face'!$B$17:$B$30,B1108,'Changeable copy face'!$G$17:$G$30)) +
(SUMIF('Flex face assembly'!$B$17:$B$30,B1108,'Flex face assembly'!$G$17:$G$30)) +
(SUMIF('Routed face assembly'!$B$17:$B$30,B1108,'Routed face assembly'!$G$17:$G$30)) +
(SUMIF('Paint calculation'!$B$17:$B$30,B1108,'Paint calculation'!$G$17:$G$30)) +
(SUMIF('Trimcap letter face'!$B$17:$B$30,B1108,'Trimcap letter face'!$G$17:$G$30)) +
(SUMIF('Trimcap letter face (2)'!$B$17:$B$30,B1108,'Trimcap letter face (2)'!$G$17:$G$30)) +
(SUMIF('Channel letter fabrication'!$B$17:$B$30,B1108,'Channel letter fabrication'!$G$17:$G$30)) +
(SUMIF('Channel letter fabrication (2)'!$B$17:$B$30,B1108,'Channel letter fabrication (2)'!$G$17:$G$30))</f>
        <v>0</v>
      </c>
    </row>
    <row r="1109" spans="1:10">
      <c r="A1109" s="28" t="str">
        <f>[1]ODBC!$A1109</f>
        <v>GGBC811B Met Xtra Fine #391252</v>
      </c>
      <c r="B1109" s="29" t="str">
        <f>[1]ODBC!B1109</f>
        <v>72185</v>
      </c>
      <c r="C1109" s="30">
        <f>IFERROR(VLOOKUP($B1109,[1]ODBC!$B:$H,2,FALSE),"")</f>
        <v>7.0999999999999994E-2</v>
      </c>
      <c r="D1109" s="30">
        <f>IFERROR(VLOOKUP($B1109,[1]ODBC!$B:$H,3,FALSE),"")</f>
        <v>0.128</v>
      </c>
      <c r="E1109" s="30" t="str">
        <f>IFERROR(VLOOKUP($B1109,[1]ODBC!$B:$H,4,FALSE),"")</f>
        <v>GM</v>
      </c>
      <c r="F1109" s="31">
        <f>IFERROR(VLOOKUP($B1109,[1]ODBC!$B:$H,5,FALSE),"")</f>
        <v>44.45</v>
      </c>
      <c r="G1109" s="32">
        <f>[1]ODBC!G1109</f>
        <v>0</v>
      </c>
      <c r="H1109" s="33">
        <f>SUM([1]ODBC!H1109)</f>
        <v>45568</v>
      </c>
      <c r="I1109" s="41" t="str">
        <f>'Vinyl cutting'!$B$2</f>
        <v>J36938</v>
      </c>
      <c r="J1109" s="42">
        <f ca="1">(SUMIF('Freeform time and material'!$B$17:$B$30,B1109,'Freeform time and material'!$G$17:$G$30)) +
(SUMIF('Vinyl cutting'!$B$17:$B$30,B1109,'Vinyl cutting'!$G$17:$G$30)) +
(SUMIF('Vinyl cutting (2)'!$B$17:$B$30,B1109,'Vinyl cutting (2)'!$G$17:$G$30)) +
(SUMIF('Apply vinyl graphics'!$B$17:$B$30,B1109,'Apply vinyl graphics'!$G$17:$G$30)) +
(SUMIF('Apply vinyl graphics (2)'!$B$17:$B$30,B1109,'Apply vinyl graphics (2)'!$G$17:$G$30)) +
(SUMIF('Alum pan sign'!$B$17:$B$30,B1109,'Alum pan sign'!$G$17:$G$30)) +
(SUMIF('Alum pan sign (2)'!$B$17:$B$30,B1109,'Alum pan sign (2)'!$G$17:$G$30)) +
(SUMIF('Economy pan sign'!$B$17:$B$30,B1109,'Economy pan sign'!$G$17:$G$30)) +
(SUMIF('Post and panel sign'!$B$17:$B$30,B1109,'Post and panel sign'!$G$17:$G$30)) +
(SUMIF('Post and panel sign (2)'!$B$17:$B$30,B1109,'Post and panel sign (2)'!$G$17:$G$30)) +
(SUMIF('Flat panels only'!$B$17:$B$30,B1109,'Flat panels only'!$G$17:$G$30)) +
(SUMIF('Flat panels only (2)'!$B$17:$B$30,B1109,'Flat panels only (2)'!$G$17:$G$30)) +
(SUMIF('Routed panel shapes'!$B$18:$B$31,B1109,'Routed panel shapes'!$G$18:$G$31)) +
(SUMIF('Routed panel shapes (2)'!$B$18:$B$31,B1109,'Routed panel shapes (2)'!$G$18:$G$31)) +
(SUMIF('Routed face only'!$B$17:$B$30,B1109,'Routed face only'!$G$17:$G$30)) +
(SUMIF('Routed face only (2)'!$B$17:$B$30,B1109,'Routed face only (2)'!$G$17:$G$30)) +
(SUMIF('Routed alum faces letters'!$B$17:$B$30,B1109,'Routed alum faces letters'!$G$17:$G$30)) +
(SUMIF('Routed alum faces letters (2)'!$B$17:$B$30,B1109,'Routed alum faces letters (2)'!$G$17:$G$30)) +
(SUMIF('Routed push through acrylic'!$B$17:$B$30,B1109,'Routed push through acrylic'!$G$17:$G$30)) +
(SUMIF('Routed push through acrylic (2)'!$B$17:$B$30,B1109,'Routed push through acrylic (2)'!$G$17:$G$30)) +
(SUMIF('Sf routed cabinet'!$B$17:$B$30,B1109,'Sf routed cabinet'!$G$17:$G$30)) +
(SUMIF('Sf routed cabinet (2)'!$B$17:$B$30,B1109,'Sf routed cabinet (2)'!$G$17:$G$30)) +
(SUMIF('Df routed cabinet'!$B$17:$B$30,B1109,'Df routed cabinet'!$G$17:$G$30)) +
(SUMIF('Df routed cabinet (2)'!$B$17:$B$30,B1109,'Df routed cabinet (2)'!$G$17:$G$30)) +
(SUMIF('Sf acrylic cabinet'!$B$17:$B$30,B1109,'Sf acrylic cabinet'!$G$17:$G$30)) +
(SUMIF('Sf acrylic cabinet (2)'!$B$17:$B$30,B1109,'Sf acrylic cabinet (2)'!$G$17:$G$30)) +
(SUMIF('Economy Sf acrylic'!$B$17:$B$30,B1109,'Economy Sf acrylic'!$G$17:$G$30)) +
(SUMIF('Df acrylic cabinet'!$B$17:$B$30,B1109,'Df acrylic cabinet'!$G$17:$G$30)) +
(SUMIF('Df acrylic cabinet (2)'!$B$17:$B$30,B1109,'Df acrylic cabinet (2)'!$G$17:$G$30)) +
(SUMIF('Sf flex cabinet'!$B$17:$B$30,B1109,'Sf flex cabinet'!$G$17:$G$30)) +
(SUMIF('Sf flex cabinet (2)'!$B$17:$B$30,B1109,'Sf flex cabinet (2)'!$G$17:$G$30)) +
(SUMIF('Df flex cabinet'!$B$17:$B$36,B1109,'Df flex cabinet'!$G$17:$G$36)) +
(SUMIF('Df flex cabinet (2)'!$B$17:$B$36,B1109,'Df flex cabinet (2)'!$G$17:$G$36)) +
(SUMIF('Pole cover'!$B$17:$B$30,B1109,'Pole cover'!$G$17:$G$30)) +
(SUMIF('Pole cover (2)'!$B$17:$B$30,B1109,'Pole cover (2)'!$G$17:$G$30)) +
(SUMIF('Structural Steel Fab'!$B$17:$B$29,B1109,'Structural Steel Fab'!$G$17:$G$29)) +
(SUMIF(Reveal!$B$17:$B$30,B1109,Reveal!$G$17:$G$30)) +
(SUMIF('Reveal (2)'!$B$17:$B$30,B1109,'Reveal (2)'!$G$17:$G$30)) +
(SUMIF('Crown cove top'!$B$17:$B$30,B1109,'Crown cove top'!$G$17:$G$30)) +
(SUMIF('EMC assembly'!$B$17:$B$30,B1109,'EMC assembly'!$G$17:$G$30)) +
(SUMIF(Crating!$B$17:$B$29,B1109,Crating!$G$17:$G$29)) +
(SUMIF('LED wiring'!$B$17:$B$30,B1109,'LED wiring'!$G$17:$G$30)) +
(SUMIF('Changeable copy face'!$B$17:$B$30,B1109,'Changeable copy face'!$G$17:$G$30)) +
(SUMIF('Flex face assembly'!$B$17:$B$30,B1109,'Flex face assembly'!$G$17:$G$30)) +
(SUMIF('Routed face assembly'!$B$17:$B$30,B1109,'Routed face assembly'!$G$17:$G$30)) +
(SUMIF('Paint calculation'!$B$17:$B$30,B1109,'Paint calculation'!$G$17:$G$30)) +
(SUMIF('Trimcap letter face'!$B$17:$B$30,B1109,'Trimcap letter face'!$G$17:$G$30)) +
(SUMIF('Trimcap letter face (2)'!$B$17:$B$30,B1109,'Trimcap letter face (2)'!$G$17:$G$30)) +
(SUMIF('Channel letter fabrication'!$B$17:$B$30,B1109,'Channel letter fabrication'!$G$17:$G$30)) +
(SUMIF('Channel letter fabrication (2)'!$B$17:$B$30,B1109,'Channel letter fabrication (2)'!$G$17:$G$30))</f>
        <v>0</v>
      </c>
    </row>
    <row r="1110" spans="1:10">
      <c r="A1110" s="28" t="str">
        <f>[1]ODBC!$A1110</f>
        <v>GGBC811E Met Fine #391253</v>
      </c>
      <c r="B1110" s="29" t="str">
        <f>[1]ODBC!B1110</f>
        <v>72190</v>
      </c>
      <c r="C1110" s="30">
        <f>IFERROR(VLOOKUP($B1110,[1]ODBC!$B:$H,2,FALSE),"")</f>
        <v>0.06</v>
      </c>
      <c r="D1110" s="30">
        <f>IFERROR(VLOOKUP($B1110,[1]ODBC!$B:$H,3,FALSE),"")</f>
        <v>0.108</v>
      </c>
      <c r="E1110" s="30" t="str">
        <f>IFERROR(VLOOKUP($B1110,[1]ODBC!$B:$H,4,FALSE),"")</f>
        <v>GM</v>
      </c>
      <c r="F1110" s="31">
        <f>IFERROR(VLOOKUP($B1110,[1]ODBC!$B:$H,5,FALSE),"")</f>
        <v>44.45</v>
      </c>
      <c r="G1110" s="32">
        <f>[1]ODBC!G1110</f>
        <v>0</v>
      </c>
      <c r="H1110" s="33">
        <f>SUM([1]ODBC!H1110)</f>
        <v>45791</v>
      </c>
      <c r="I1110" s="41" t="str">
        <f>'Vinyl cutting'!$B$2</f>
        <v>J36938</v>
      </c>
      <c r="J1110" s="42">
        <f ca="1">(SUMIF('Freeform time and material'!$B$17:$B$30,B1110,'Freeform time and material'!$G$17:$G$30)) +
(SUMIF('Vinyl cutting'!$B$17:$B$30,B1110,'Vinyl cutting'!$G$17:$G$30)) +
(SUMIF('Vinyl cutting (2)'!$B$17:$B$30,B1110,'Vinyl cutting (2)'!$G$17:$G$30)) +
(SUMIF('Apply vinyl graphics'!$B$17:$B$30,B1110,'Apply vinyl graphics'!$G$17:$G$30)) +
(SUMIF('Apply vinyl graphics (2)'!$B$17:$B$30,B1110,'Apply vinyl graphics (2)'!$G$17:$G$30)) +
(SUMIF('Alum pan sign'!$B$17:$B$30,B1110,'Alum pan sign'!$G$17:$G$30)) +
(SUMIF('Alum pan sign (2)'!$B$17:$B$30,B1110,'Alum pan sign (2)'!$G$17:$G$30)) +
(SUMIF('Economy pan sign'!$B$17:$B$30,B1110,'Economy pan sign'!$G$17:$G$30)) +
(SUMIF('Post and panel sign'!$B$17:$B$30,B1110,'Post and panel sign'!$G$17:$G$30)) +
(SUMIF('Post and panel sign (2)'!$B$17:$B$30,B1110,'Post and panel sign (2)'!$G$17:$G$30)) +
(SUMIF('Flat panels only'!$B$17:$B$30,B1110,'Flat panels only'!$G$17:$G$30)) +
(SUMIF('Flat panels only (2)'!$B$17:$B$30,B1110,'Flat panels only (2)'!$G$17:$G$30)) +
(SUMIF('Routed panel shapes'!$B$18:$B$31,B1110,'Routed panel shapes'!$G$18:$G$31)) +
(SUMIF('Routed panel shapes (2)'!$B$18:$B$31,B1110,'Routed panel shapes (2)'!$G$18:$G$31)) +
(SUMIF('Routed face only'!$B$17:$B$30,B1110,'Routed face only'!$G$17:$G$30)) +
(SUMIF('Routed face only (2)'!$B$17:$B$30,B1110,'Routed face only (2)'!$G$17:$G$30)) +
(SUMIF('Routed alum faces letters'!$B$17:$B$30,B1110,'Routed alum faces letters'!$G$17:$G$30)) +
(SUMIF('Routed alum faces letters (2)'!$B$17:$B$30,B1110,'Routed alum faces letters (2)'!$G$17:$G$30)) +
(SUMIF('Routed push through acrylic'!$B$17:$B$30,B1110,'Routed push through acrylic'!$G$17:$G$30)) +
(SUMIF('Routed push through acrylic (2)'!$B$17:$B$30,B1110,'Routed push through acrylic (2)'!$G$17:$G$30)) +
(SUMIF('Sf routed cabinet'!$B$17:$B$30,B1110,'Sf routed cabinet'!$G$17:$G$30)) +
(SUMIF('Sf routed cabinet (2)'!$B$17:$B$30,B1110,'Sf routed cabinet (2)'!$G$17:$G$30)) +
(SUMIF('Df routed cabinet'!$B$17:$B$30,B1110,'Df routed cabinet'!$G$17:$G$30)) +
(SUMIF('Df routed cabinet (2)'!$B$17:$B$30,B1110,'Df routed cabinet (2)'!$G$17:$G$30)) +
(SUMIF('Sf acrylic cabinet'!$B$17:$B$30,B1110,'Sf acrylic cabinet'!$G$17:$G$30)) +
(SUMIF('Sf acrylic cabinet (2)'!$B$17:$B$30,B1110,'Sf acrylic cabinet (2)'!$G$17:$G$30)) +
(SUMIF('Economy Sf acrylic'!$B$17:$B$30,B1110,'Economy Sf acrylic'!$G$17:$G$30)) +
(SUMIF('Df acrylic cabinet'!$B$17:$B$30,B1110,'Df acrylic cabinet'!$G$17:$G$30)) +
(SUMIF('Df acrylic cabinet (2)'!$B$17:$B$30,B1110,'Df acrylic cabinet (2)'!$G$17:$G$30)) +
(SUMIF('Sf flex cabinet'!$B$17:$B$30,B1110,'Sf flex cabinet'!$G$17:$G$30)) +
(SUMIF('Sf flex cabinet (2)'!$B$17:$B$30,B1110,'Sf flex cabinet (2)'!$G$17:$G$30)) +
(SUMIF('Df flex cabinet'!$B$17:$B$36,B1110,'Df flex cabinet'!$G$17:$G$36)) +
(SUMIF('Df flex cabinet (2)'!$B$17:$B$36,B1110,'Df flex cabinet (2)'!$G$17:$G$36)) +
(SUMIF('Pole cover'!$B$17:$B$30,B1110,'Pole cover'!$G$17:$G$30)) +
(SUMIF('Pole cover (2)'!$B$17:$B$30,B1110,'Pole cover (2)'!$G$17:$G$30)) +
(SUMIF('Structural Steel Fab'!$B$17:$B$29,B1110,'Structural Steel Fab'!$G$17:$G$29)) +
(SUMIF(Reveal!$B$17:$B$30,B1110,Reveal!$G$17:$G$30)) +
(SUMIF('Reveal (2)'!$B$17:$B$30,B1110,'Reveal (2)'!$G$17:$G$30)) +
(SUMIF('Crown cove top'!$B$17:$B$30,B1110,'Crown cove top'!$G$17:$G$30)) +
(SUMIF('EMC assembly'!$B$17:$B$30,B1110,'EMC assembly'!$G$17:$G$30)) +
(SUMIF(Crating!$B$17:$B$29,B1110,Crating!$G$17:$G$29)) +
(SUMIF('LED wiring'!$B$17:$B$30,B1110,'LED wiring'!$G$17:$G$30)) +
(SUMIF('Changeable copy face'!$B$17:$B$30,B1110,'Changeable copy face'!$G$17:$G$30)) +
(SUMIF('Flex face assembly'!$B$17:$B$30,B1110,'Flex face assembly'!$G$17:$G$30)) +
(SUMIF('Routed face assembly'!$B$17:$B$30,B1110,'Routed face assembly'!$G$17:$G$30)) +
(SUMIF('Paint calculation'!$B$17:$B$30,B1110,'Paint calculation'!$G$17:$G$30)) +
(SUMIF('Trimcap letter face'!$B$17:$B$30,B1110,'Trimcap letter face'!$G$17:$G$30)) +
(SUMIF('Trimcap letter face (2)'!$B$17:$B$30,B1110,'Trimcap letter face (2)'!$G$17:$G$30)) +
(SUMIF('Channel letter fabrication'!$B$17:$B$30,B1110,'Channel letter fabrication'!$G$17:$G$30)) +
(SUMIF('Channel letter fabrication (2)'!$B$17:$B$30,B1110,'Channel letter fabrication (2)'!$G$17:$G$30))</f>
        <v>0</v>
      </c>
    </row>
    <row r="1111" spans="1:10">
      <c r="A1111" s="28" t="str">
        <f>[1]ODBC!$A1111</f>
        <v>GGBC Met Med Spkl #389813</v>
      </c>
      <c r="B1111" s="29" t="str">
        <f>[1]ODBC!B1111</f>
        <v>72195</v>
      </c>
      <c r="C1111" s="30">
        <f>IFERROR(VLOOKUP($B1111,[1]ODBC!$B:$H,2,FALSE),"")</f>
        <v>5.8000000000000003E-2</v>
      </c>
      <c r="D1111" s="30">
        <f>IFERROR(VLOOKUP($B1111,[1]ODBC!$B:$H,3,FALSE),"")</f>
        <v>0.104</v>
      </c>
      <c r="E1111" s="30" t="str">
        <f>IFERROR(VLOOKUP($B1111,[1]ODBC!$B:$H,4,FALSE),"")</f>
        <v>GM</v>
      </c>
      <c r="F1111" s="31">
        <f>IFERROR(VLOOKUP($B1111,[1]ODBC!$B:$H,5,FALSE),"")</f>
        <v>44.45</v>
      </c>
      <c r="G1111" s="32">
        <f>[1]ODBC!G1111</f>
        <v>0</v>
      </c>
      <c r="H1111" s="33">
        <f>SUM([1]ODBC!H1111)</f>
        <v>0</v>
      </c>
      <c r="I1111" s="41" t="str">
        <f>'Vinyl cutting'!$B$2</f>
        <v>J36938</v>
      </c>
      <c r="J1111" s="42">
        <f ca="1">(SUMIF('Freeform time and material'!$B$17:$B$30,B1111,'Freeform time and material'!$G$17:$G$30)) +
(SUMIF('Vinyl cutting'!$B$17:$B$30,B1111,'Vinyl cutting'!$G$17:$G$30)) +
(SUMIF('Vinyl cutting (2)'!$B$17:$B$30,B1111,'Vinyl cutting (2)'!$G$17:$G$30)) +
(SUMIF('Apply vinyl graphics'!$B$17:$B$30,B1111,'Apply vinyl graphics'!$G$17:$G$30)) +
(SUMIF('Apply vinyl graphics (2)'!$B$17:$B$30,B1111,'Apply vinyl graphics (2)'!$G$17:$G$30)) +
(SUMIF('Alum pan sign'!$B$17:$B$30,B1111,'Alum pan sign'!$G$17:$G$30)) +
(SUMIF('Alum pan sign (2)'!$B$17:$B$30,B1111,'Alum pan sign (2)'!$G$17:$G$30)) +
(SUMIF('Economy pan sign'!$B$17:$B$30,B1111,'Economy pan sign'!$G$17:$G$30)) +
(SUMIF('Post and panel sign'!$B$17:$B$30,B1111,'Post and panel sign'!$G$17:$G$30)) +
(SUMIF('Post and panel sign (2)'!$B$17:$B$30,B1111,'Post and panel sign (2)'!$G$17:$G$30)) +
(SUMIF('Flat panels only'!$B$17:$B$30,B1111,'Flat panels only'!$G$17:$G$30)) +
(SUMIF('Flat panels only (2)'!$B$17:$B$30,B1111,'Flat panels only (2)'!$G$17:$G$30)) +
(SUMIF('Routed panel shapes'!$B$18:$B$31,B1111,'Routed panel shapes'!$G$18:$G$31)) +
(SUMIF('Routed panel shapes (2)'!$B$18:$B$31,B1111,'Routed panel shapes (2)'!$G$18:$G$31)) +
(SUMIF('Routed face only'!$B$17:$B$30,B1111,'Routed face only'!$G$17:$G$30)) +
(SUMIF('Routed face only (2)'!$B$17:$B$30,B1111,'Routed face only (2)'!$G$17:$G$30)) +
(SUMIF('Routed alum faces letters'!$B$17:$B$30,B1111,'Routed alum faces letters'!$G$17:$G$30)) +
(SUMIF('Routed alum faces letters (2)'!$B$17:$B$30,B1111,'Routed alum faces letters (2)'!$G$17:$G$30)) +
(SUMIF('Routed push through acrylic'!$B$17:$B$30,B1111,'Routed push through acrylic'!$G$17:$G$30)) +
(SUMIF('Routed push through acrylic (2)'!$B$17:$B$30,B1111,'Routed push through acrylic (2)'!$G$17:$G$30)) +
(SUMIF('Sf routed cabinet'!$B$17:$B$30,B1111,'Sf routed cabinet'!$G$17:$G$30)) +
(SUMIF('Sf routed cabinet (2)'!$B$17:$B$30,B1111,'Sf routed cabinet (2)'!$G$17:$G$30)) +
(SUMIF('Df routed cabinet'!$B$17:$B$30,B1111,'Df routed cabinet'!$G$17:$G$30)) +
(SUMIF('Df routed cabinet (2)'!$B$17:$B$30,B1111,'Df routed cabinet (2)'!$G$17:$G$30)) +
(SUMIF('Sf acrylic cabinet'!$B$17:$B$30,B1111,'Sf acrylic cabinet'!$G$17:$G$30)) +
(SUMIF('Sf acrylic cabinet (2)'!$B$17:$B$30,B1111,'Sf acrylic cabinet (2)'!$G$17:$G$30)) +
(SUMIF('Economy Sf acrylic'!$B$17:$B$30,B1111,'Economy Sf acrylic'!$G$17:$G$30)) +
(SUMIF('Df acrylic cabinet'!$B$17:$B$30,B1111,'Df acrylic cabinet'!$G$17:$G$30)) +
(SUMIF('Df acrylic cabinet (2)'!$B$17:$B$30,B1111,'Df acrylic cabinet (2)'!$G$17:$G$30)) +
(SUMIF('Sf flex cabinet'!$B$17:$B$30,B1111,'Sf flex cabinet'!$G$17:$G$30)) +
(SUMIF('Sf flex cabinet (2)'!$B$17:$B$30,B1111,'Sf flex cabinet (2)'!$G$17:$G$30)) +
(SUMIF('Df flex cabinet'!$B$17:$B$36,B1111,'Df flex cabinet'!$G$17:$G$36)) +
(SUMIF('Df flex cabinet (2)'!$B$17:$B$36,B1111,'Df flex cabinet (2)'!$G$17:$G$36)) +
(SUMIF('Pole cover'!$B$17:$B$30,B1111,'Pole cover'!$G$17:$G$30)) +
(SUMIF('Pole cover (2)'!$B$17:$B$30,B1111,'Pole cover (2)'!$G$17:$G$30)) +
(SUMIF('Structural Steel Fab'!$B$17:$B$29,B1111,'Structural Steel Fab'!$G$17:$G$29)) +
(SUMIF(Reveal!$B$17:$B$30,B1111,Reveal!$G$17:$G$30)) +
(SUMIF('Reveal (2)'!$B$17:$B$30,B1111,'Reveal (2)'!$G$17:$G$30)) +
(SUMIF('Crown cove top'!$B$17:$B$30,B1111,'Crown cove top'!$G$17:$G$30)) +
(SUMIF('EMC assembly'!$B$17:$B$30,B1111,'EMC assembly'!$G$17:$G$30)) +
(SUMIF(Crating!$B$17:$B$29,B1111,Crating!$G$17:$G$29)) +
(SUMIF('LED wiring'!$B$17:$B$30,B1111,'LED wiring'!$G$17:$G$30)) +
(SUMIF('Changeable copy face'!$B$17:$B$30,B1111,'Changeable copy face'!$G$17:$G$30)) +
(SUMIF('Flex face assembly'!$B$17:$B$30,B1111,'Flex face assembly'!$G$17:$G$30)) +
(SUMIF('Routed face assembly'!$B$17:$B$30,B1111,'Routed face assembly'!$G$17:$G$30)) +
(SUMIF('Paint calculation'!$B$17:$B$30,B1111,'Paint calculation'!$G$17:$G$30)) +
(SUMIF('Trimcap letter face'!$B$17:$B$30,B1111,'Trimcap letter face'!$G$17:$G$30)) +
(SUMIF('Trimcap letter face (2)'!$B$17:$B$30,B1111,'Trimcap letter face (2)'!$G$17:$G$30)) +
(SUMIF('Channel letter fabrication'!$B$17:$B$30,B1111,'Channel letter fabrication'!$G$17:$G$30)) +
(SUMIF('Channel letter fabrication (2)'!$B$17:$B$30,B1111,'Channel letter fabrication (2)'!$G$17:$G$30))</f>
        <v>0</v>
      </c>
    </row>
    <row r="1112" spans="1:10">
      <c r="A1112" s="28" t="str">
        <f>[1]ODBC!$A1112</f>
        <v>GGBC811M Met Med Coarse Sprklng #391254</v>
      </c>
      <c r="B1112" s="29" t="str">
        <f>[1]ODBC!B1112</f>
        <v>72200</v>
      </c>
      <c r="C1112" s="30">
        <f>IFERROR(VLOOKUP($B1112,[1]ODBC!$B:$H,2,FALSE),"")</f>
        <v>7.3999999999999996E-2</v>
      </c>
      <c r="D1112" s="30">
        <f>IFERROR(VLOOKUP($B1112,[1]ODBC!$B:$H,3,FALSE),"")</f>
        <v>0.13300000000000001</v>
      </c>
      <c r="E1112" s="30" t="str">
        <f>IFERROR(VLOOKUP($B1112,[1]ODBC!$B:$H,4,FALSE),"")</f>
        <v>GM</v>
      </c>
      <c r="F1112" s="31">
        <f>IFERROR(VLOOKUP($B1112,[1]ODBC!$B:$H,5,FALSE),"")</f>
        <v>44.45</v>
      </c>
      <c r="G1112" s="32">
        <f>[1]ODBC!G1112</f>
        <v>0</v>
      </c>
      <c r="H1112" s="33">
        <f>SUM([1]ODBC!H1112)</f>
        <v>45609</v>
      </c>
      <c r="I1112" s="41" t="str">
        <f>'Vinyl cutting'!$B$2</f>
        <v>J36938</v>
      </c>
      <c r="J1112" s="42">
        <f ca="1">(SUMIF('Freeform time and material'!$B$17:$B$30,B1112,'Freeform time and material'!$G$17:$G$30)) +
(SUMIF('Vinyl cutting'!$B$17:$B$30,B1112,'Vinyl cutting'!$G$17:$G$30)) +
(SUMIF('Vinyl cutting (2)'!$B$17:$B$30,B1112,'Vinyl cutting (2)'!$G$17:$G$30)) +
(SUMIF('Apply vinyl graphics'!$B$17:$B$30,B1112,'Apply vinyl graphics'!$G$17:$G$30)) +
(SUMIF('Apply vinyl graphics (2)'!$B$17:$B$30,B1112,'Apply vinyl graphics (2)'!$G$17:$G$30)) +
(SUMIF('Alum pan sign'!$B$17:$B$30,B1112,'Alum pan sign'!$G$17:$G$30)) +
(SUMIF('Alum pan sign (2)'!$B$17:$B$30,B1112,'Alum pan sign (2)'!$G$17:$G$30)) +
(SUMIF('Economy pan sign'!$B$17:$B$30,B1112,'Economy pan sign'!$G$17:$G$30)) +
(SUMIF('Post and panel sign'!$B$17:$B$30,B1112,'Post and panel sign'!$G$17:$G$30)) +
(SUMIF('Post and panel sign (2)'!$B$17:$B$30,B1112,'Post and panel sign (2)'!$G$17:$G$30)) +
(SUMIF('Flat panels only'!$B$17:$B$30,B1112,'Flat panels only'!$G$17:$G$30)) +
(SUMIF('Flat panels only (2)'!$B$17:$B$30,B1112,'Flat panels only (2)'!$G$17:$G$30)) +
(SUMIF('Routed panel shapes'!$B$18:$B$31,B1112,'Routed panel shapes'!$G$18:$G$31)) +
(SUMIF('Routed panel shapes (2)'!$B$18:$B$31,B1112,'Routed panel shapes (2)'!$G$18:$G$31)) +
(SUMIF('Routed face only'!$B$17:$B$30,B1112,'Routed face only'!$G$17:$G$30)) +
(SUMIF('Routed face only (2)'!$B$17:$B$30,B1112,'Routed face only (2)'!$G$17:$G$30)) +
(SUMIF('Routed alum faces letters'!$B$17:$B$30,B1112,'Routed alum faces letters'!$G$17:$G$30)) +
(SUMIF('Routed alum faces letters (2)'!$B$17:$B$30,B1112,'Routed alum faces letters (2)'!$G$17:$G$30)) +
(SUMIF('Routed push through acrylic'!$B$17:$B$30,B1112,'Routed push through acrylic'!$G$17:$G$30)) +
(SUMIF('Routed push through acrylic (2)'!$B$17:$B$30,B1112,'Routed push through acrylic (2)'!$G$17:$G$30)) +
(SUMIF('Sf routed cabinet'!$B$17:$B$30,B1112,'Sf routed cabinet'!$G$17:$G$30)) +
(SUMIF('Sf routed cabinet (2)'!$B$17:$B$30,B1112,'Sf routed cabinet (2)'!$G$17:$G$30)) +
(SUMIF('Df routed cabinet'!$B$17:$B$30,B1112,'Df routed cabinet'!$G$17:$G$30)) +
(SUMIF('Df routed cabinet (2)'!$B$17:$B$30,B1112,'Df routed cabinet (2)'!$G$17:$G$30)) +
(SUMIF('Sf acrylic cabinet'!$B$17:$B$30,B1112,'Sf acrylic cabinet'!$G$17:$G$30)) +
(SUMIF('Sf acrylic cabinet (2)'!$B$17:$B$30,B1112,'Sf acrylic cabinet (2)'!$G$17:$G$30)) +
(SUMIF('Economy Sf acrylic'!$B$17:$B$30,B1112,'Economy Sf acrylic'!$G$17:$G$30)) +
(SUMIF('Df acrylic cabinet'!$B$17:$B$30,B1112,'Df acrylic cabinet'!$G$17:$G$30)) +
(SUMIF('Df acrylic cabinet (2)'!$B$17:$B$30,B1112,'Df acrylic cabinet (2)'!$G$17:$G$30)) +
(SUMIF('Sf flex cabinet'!$B$17:$B$30,B1112,'Sf flex cabinet'!$G$17:$G$30)) +
(SUMIF('Sf flex cabinet (2)'!$B$17:$B$30,B1112,'Sf flex cabinet (2)'!$G$17:$G$30)) +
(SUMIF('Df flex cabinet'!$B$17:$B$36,B1112,'Df flex cabinet'!$G$17:$G$36)) +
(SUMIF('Df flex cabinet (2)'!$B$17:$B$36,B1112,'Df flex cabinet (2)'!$G$17:$G$36)) +
(SUMIF('Pole cover'!$B$17:$B$30,B1112,'Pole cover'!$G$17:$G$30)) +
(SUMIF('Pole cover (2)'!$B$17:$B$30,B1112,'Pole cover (2)'!$G$17:$G$30)) +
(SUMIF('Structural Steel Fab'!$B$17:$B$29,B1112,'Structural Steel Fab'!$G$17:$G$29)) +
(SUMIF(Reveal!$B$17:$B$30,B1112,Reveal!$G$17:$G$30)) +
(SUMIF('Reveal (2)'!$B$17:$B$30,B1112,'Reveal (2)'!$G$17:$G$30)) +
(SUMIF('Crown cove top'!$B$17:$B$30,B1112,'Crown cove top'!$G$17:$G$30)) +
(SUMIF('EMC assembly'!$B$17:$B$30,B1112,'EMC assembly'!$G$17:$G$30)) +
(SUMIF(Crating!$B$17:$B$29,B1112,Crating!$G$17:$G$29)) +
(SUMIF('LED wiring'!$B$17:$B$30,B1112,'LED wiring'!$G$17:$G$30)) +
(SUMIF('Changeable copy face'!$B$17:$B$30,B1112,'Changeable copy face'!$G$17:$G$30)) +
(SUMIF('Flex face assembly'!$B$17:$B$30,B1112,'Flex face assembly'!$G$17:$G$30)) +
(SUMIF('Routed face assembly'!$B$17:$B$30,B1112,'Routed face assembly'!$G$17:$G$30)) +
(SUMIF('Paint calculation'!$B$17:$B$30,B1112,'Paint calculation'!$G$17:$G$30)) +
(SUMIF('Trimcap letter face'!$B$17:$B$30,B1112,'Trimcap letter face'!$G$17:$G$30)) +
(SUMIF('Trimcap letter face (2)'!$B$17:$B$30,B1112,'Trimcap letter face (2)'!$G$17:$G$30)) +
(SUMIF('Channel letter fabrication'!$B$17:$B$30,B1112,'Channel letter fabrication'!$G$17:$G$30)) +
(SUMIF('Channel letter fabrication (2)'!$B$17:$B$30,B1112,'Channel letter fabrication (2)'!$G$17:$G$30))</f>
        <v>0</v>
      </c>
    </row>
    <row r="1113" spans="1:10">
      <c r="A1113" s="28" t="str">
        <f>[1]ODBC!$A1113</f>
        <v>GGBC811P Met Coarse #399870</v>
      </c>
      <c r="B1113" s="29" t="str">
        <f>[1]ODBC!B1113</f>
        <v>72205</v>
      </c>
      <c r="C1113" s="30">
        <f>IFERROR(VLOOKUP($B1113,[1]ODBC!$B:$H,2,FALSE),"")</f>
        <v>6.8000000000000005E-2</v>
      </c>
      <c r="D1113" s="30">
        <f>IFERROR(VLOOKUP($B1113,[1]ODBC!$B:$H,3,FALSE),"")</f>
        <v>0.122</v>
      </c>
      <c r="E1113" s="30" t="str">
        <f>IFERROR(VLOOKUP($B1113,[1]ODBC!$B:$H,4,FALSE),"")</f>
        <v>GM</v>
      </c>
      <c r="F1113" s="31">
        <f>IFERROR(VLOOKUP($B1113,[1]ODBC!$B:$H,5,FALSE),"")</f>
        <v>44.45</v>
      </c>
      <c r="G1113" s="32">
        <f>[1]ODBC!G1113</f>
        <v>0</v>
      </c>
      <c r="H1113" s="33">
        <f>SUM([1]ODBC!H1113)</f>
        <v>0</v>
      </c>
      <c r="I1113" s="41" t="str">
        <f>'Vinyl cutting'!$B$2</f>
        <v>J36938</v>
      </c>
      <c r="J1113" s="42">
        <f ca="1">(SUMIF('Freeform time and material'!$B$17:$B$30,B1113,'Freeform time and material'!$G$17:$G$30)) +
(SUMIF('Vinyl cutting'!$B$17:$B$30,B1113,'Vinyl cutting'!$G$17:$G$30)) +
(SUMIF('Vinyl cutting (2)'!$B$17:$B$30,B1113,'Vinyl cutting (2)'!$G$17:$G$30)) +
(SUMIF('Apply vinyl graphics'!$B$17:$B$30,B1113,'Apply vinyl graphics'!$G$17:$G$30)) +
(SUMIF('Apply vinyl graphics (2)'!$B$17:$B$30,B1113,'Apply vinyl graphics (2)'!$G$17:$G$30)) +
(SUMIF('Alum pan sign'!$B$17:$B$30,B1113,'Alum pan sign'!$G$17:$G$30)) +
(SUMIF('Alum pan sign (2)'!$B$17:$B$30,B1113,'Alum pan sign (2)'!$G$17:$G$30)) +
(SUMIF('Economy pan sign'!$B$17:$B$30,B1113,'Economy pan sign'!$G$17:$G$30)) +
(SUMIF('Post and panel sign'!$B$17:$B$30,B1113,'Post and panel sign'!$G$17:$G$30)) +
(SUMIF('Post and panel sign (2)'!$B$17:$B$30,B1113,'Post and panel sign (2)'!$G$17:$G$30)) +
(SUMIF('Flat panels only'!$B$17:$B$30,B1113,'Flat panels only'!$G$17:$G$30)) +
(SUMIF('Flat panels only (2)'!$B$17:$B$30,B1113,'Flat panels only (2)'!$G$17:$G$30)) +
(SUMIF('Routed panel shapes'!$B$18:$B$31,B1113,'Routed panel shapes'!$G$18:$G$31)) +
(SUMIF('Routed panel shapes (2)'!$B$18:$B$31,B1113,'Routed panel shapes (2)'!$G$18:$G$31)) +
(SUMIF('Routed face only'!$B$17:$B$30,B1113,'Routed face only'!$G$17:$G$30)) +
(SUMIF('Routed face only (2)'!$B$17:$B$30,B1113,'Routed face only (2)'!$G$17:$G$30)) +
(SUMIF('Routed alum faces letters'!$B$17:$B$30,B1113,'Routed alum faces letters'!$G$17:$G$30)) +
(SUMIF('Routed alum faces letters (2)'!$B$17:$B$30,B1113,'Routed alum faces letters (2)'!$G$17:$G$30)) +
(SUMIF('Routed push through acrylic'!$B$17:$B$30,B1113,'Routed push through acrylic'!$G$17:$G$30)) +
(SUMIF('Routed push through acrylic (2)'!$B$17:$B$30,B1113,'Routed push through acrylic (2)'!$G$17:$G$30)) +
(SUMIF('Sf routed cabinet'!$B$17:$B$30,B1113,'Sf routed cabinet'!$G$17:$G$30)) +
(SUMIF('Sf routed cabinet (2)'!$B$17:$B$30,B1113,'Sf routed cabinet (2)'!$G$17:$G$30)) +
(SUMIF('Df routed cabinet'!$B$17:$B$30,B1113,'Df routed cabinet'!$G$17:$G$30)) +
(SUMIF('Df routed cabinet (2)'!$B$17:$B$30,B1113,'Df routed cabinet (2)'!$G$17:$G$30)) +
(SUMIF('Sf acrylic cabinet'!$B$17:$B$30,B1113,'Sf acrylic cabinet'!$G$17:$G$30)) +
(SUMIF('Sf acrylic cabinet (2)'!$B$17:$B$30,B1113,'Sf acrylic cabinet (2)'!$G$17:$G$30)) +
(SUMIF('Economy Sf acrylic'!$B$17:$B$30,B1113,'Economy Sf acrylic'!$G$17:$G$30)) +
(SUMIF('Df acrylic cabinet'!$B$17:$B$30,B1113,'Df acrylic cabinet'!$G$17:$G$30)) +
(SUMIF('Df acrylic cabinet (2)'!$B$17:$B$30,B1113,'Df acrylic cabinet (2)'!$G$17:$G$30)) +
(SUMIF('Sf flex cabinet'!$B$17:$B$30,B1113,'Sf flex cabinet'!$G$17:$G$30)) +
(SUMIF('Sf flex cabinet (2)'!$B$17:$B$30,B1113,'Sf flex cabinet (2)'!$G$17:$G$30)) +
(SUMIF('Df flex cabinet'!$B$17:$B$36,B1113,'Df flex cabinet'!$G$17:$G$36)) +
(SUMIF('Df flex cabinet (2)'!$B$17:$B$36,B1113,'Df flex cabinet (2)'!$G$17:$G$36)) +
(SUMIF('Pole cover'!$B$17:$B$30,B1113,'Pole cover'!$G$17:$G$30)) +
(SUMIF('Pole cover (2)'!$B$17:$B$30,B1113,'Pole cover (2)'!$G$17:$G$30)) +
(SUMIF('Structural Steel Fab'!$B$17:$B$29,B1113,'Structural Steel Fab'!$G$17:$G$29)) +
(SUMIF(Reveal!$B$17:$B$30,B1113,Reveal!$G$17:$G$30)) +
(SUMIF('Reveal (2)'!$B$17:$B$30,B1113,'Reveal (2)'!$G$17:$G$30)) +
(SUMIF('Crown cove top'!$B$17:$B$30,B1113,'Crown cove top'!$G$17:$G$30)) +
(SUMIF('EMC assembly'!$B$17:$B$30,B1113,'EMC assembly'!$G$17:$G$30)) +
(SUMIF(Crating!$B$17:$B$29,B1113,Crating!$G$17:$G$29)) +
(SUMIF('LED wiring'!$B$17:$B$30,B1113,'LED wiring'!$G$17:$G$30)) +
(SUMIF('Changeable copy face'!$B$17:$B$30,B1113,'Changeable copy face'!$G$17:$G$30)) +
(SUMIF('Flex face assembly'!$B$17:$B$30,B1113,'Flex face assembly'!$G$17:$G$30)) +
(SUMIF('Routed face assembly'!$B$17:$B$30,B1113,'Routed face assembly'!$G$17:$G$30)) +
(SUMIF('Paint calculation'!$B$17:$B$30,B1113,'Paint calculation'!$G$17:$G$30)) +
(SUMIF('Trimcap letter face'!$B$17:$B$30,B1113,'Trimcap letter face'!$G$17:$G$30)) +
(SUMIF('Trimcap letter face (2)'!$B$17:$B$30,B1113,'Trimcap letter face (2)'!$G$17:$G$30)) +
(SUMIF('Channel letter fabrication'!$B$17:$B$30,B1113,'Channel letter fabrication'!$G$17:$G$30)) +
(SUMIF('Channel letter fabrication (2)'!$B$17:$B$30,B1113,'Channel letter fabrication (2)'!$G$17:$G$30))</f>
        <v>0</v>
      </c>
    </row>
    <row r="1114" spans="1:10">
      <c r="A1114" s="28" t="str">
        <f>[1]ODBC!$A1114</f>
        <v>GGBC811R Met Very Coarse #391255</v>
      </c>
      <c r="B1114" s="29" t="str">
        <f>[1]ODBC!B1114</f>
        <v>72210</v>
      </c>
      <c r="C1114" s="30">
        <f>IFERROR(VLOOKUP($B1114,[1]ODBC!$B:$H,2,FALSE),"")</f>
        <v>5.3999999999999999E-2</v>
      </c>
      <c r="D1114" s="30">
        <f>IFERROR(VLOOKUP($B1114,[1]ODBC!$B:$H,3,FALSE),"")</f>
        <v>9.7000000000000003E-2</v>
      </c>
      <c r="E1114" s="30" t="str">
        <f>IFERROR(VLOOKUP($B1114,[1]ODBC!$B:$H,4,FALSE),"")</f>
        <v>GM</v>
      </c>
      <c r="F1114" s="31">
        <f>IFERROR(VLOOKUP($B1114,[1]ODBC!$B:$H,5,FALSE),"")</f>
        <v>44.45</v>
      </c>
      <c r="G1114" s="32">
        <f>[1]ODBC!G1114</f>
        <v>0</v>
      </c>
      <c r="H1114" s="33">
        <f>SUM([1]ODBC!H1114)</f>
        <v>45538</v>
      </c>
      <c r="I1114" s="41" t="str">
        <f>'Vinyl cutting'!$B$2</f>
        <v>J36938</v>
      </c>
      <c r="J1114" s="42">
        <f ca="1">(SUMIF('Freeform time and material'!$B$17:$B$30,B1114,'Freeform time and material'!$G$17:$G$30)) +
(SUMIF('Vinyl cutting'!$B$17:$B$30,B1114,'Vinyl cutting'!$G$17:$G$30)) +
(SUMIF('Vinyl cutting (2)'!$B$17:$B$30,B1114,'Vinyl cutting (2)'!$G$17:$G$30)) +
(SUMIF('Apply vinyl graphics'!$B$17:$B$30,B1114,'Apply vinyl graphics'!$G$17:$G$30)) +
(SUMIF('Apply vinyl graphics (2)'!$B$17:$B$30,B1114,'Apply vinyl graphics (2)'!$G$17:$G$30)) +
(SUMIF('Alum pan sign'!$B$17:$B$30,B1114,'Alum pan sign'!$G$17:$G$30)) +
(SUMIF('Alum pan sign (2)'!$B$17:$B$30,B1114,'Alum pan sign (2)'!$G$17:$G$30)) +
(SUMIF('Economy pan sign'!$B$17:$B$30,B1114,'Economy pan sign'!$G$17:$G$30)) +
(SUMIF('Post and panel sign'!$B$17:$B$30,B1114,'Post and panel sign'!$G$17:$G$30)) +
(SUMIF('Post and panel sign (2)'!$B$17:$B$30,B1114,'Post and panel sign (2)'!$G$17:$G$30)) +
(SUMIF('Flat panels only'!$B$17:$B$30,B1114,'Flat panels only'!$G$17:$G$30)) +
(SUMIF('Flat panels only (2)'!$B$17:$B$30,B1114,'Flat panels only (2)'!$G$17:$G$30)) +
(SUMIF('Routed panel shapes'!$B$18:$B$31,B1114,'Routed panel shapes'!$G$18:$G$31)) +
(SUMIF('Routed panel shapes (2)'!$B$18:$B$31,B1114,'Routed panel shapes (2)'!$G$18:$G$31)) +
(SUMIF('Routed face only'!$B$17:$B$30,B1114,'Routed face only'!$G$17:$G$30)) +
(SUMIF('Routed face only (2)'!$B$17:$B$30,B1114,'Routed face only (2)'!$G$17:$G$30)) +
(SUMIF('Routed alum faces letters'!$B$17:$B$30,B1114,'Routed alum faces letters'!$G$17:$G$30)) +
(SUMIF('Routed alum faces letters (2)'!$B$17:$B$30,B1114,'Routed alum faces letters (2)'!$G$17:$G$30)) +
(SUMIF('Routed push through acrylic'!$B$17:$B$30,B1114,'Routed push through acrylic'!$G$17:$G$30)) +
(SUMIF('Routed push through acrylic (2)'!$B$17:$B$30,B1114,'Routed push through acrylic (2)'!$G$17:$G$30)) +
(SUMIF('Sf routed cabinet'!$B$17:$B$30,B1114,'Sf routed cabinet'!$G$17:$G$30)) +
(SUMIF('Sf routed cabinet (2)'!$B$17:$B$30,B1114,'Sf routed cabinet (2)'!$G$17:$G$30)) +
(SUMIF('Df routed cabinet'!$B$17:$B$30,B1114,'Df routed cabinet'!$G$17:$G$30)) +
(SUMIF('Df routed cabinet (2)'!$B$17:$B$30,B1114,'Df routed cabinet (2)'!$G$17:$G$30)) +
(SUMIF('Sf acrylic cabinet'!$B$17:$B$30,B1114,'Sf acrylic cabinet'!$G$17:$G$30)) +
(SUMIF('Sf acrylic cabinet (2)'!$B$17:$B$30,B1114,'Sf acrylic cabinet (2)'!$G$17:$G$30)) +
(SUMIF('Economy Sf acrylic'!$B$17:$B$30,B1114,'Economy Sf acrylic'!$G$17:$G$30)) +
(SUMIF('Df acrylic cabinet'!$B$17:$B$30,B1114,'Df acrylic cabinet'!$G$17:$G$30)) +
(SUMIF('Df acrylic cabinet (2)'!$B$17:$B$30,B1114,'Df acrylic cabinet (2)'!$G$17:$G$30)) +
(SUMIF('Sf flex cabinet'!$B$17:$B$30,B1114,'Sf flex cabinet'!$G$17:$G$30)) +
(SUMIF('Sf flex cabinet (2)'!$B$17:$B$30,B1114,'Sf flex cabinet (2)'!$G$17:$G$30)) +
(SUMIF('Df flex cabinet'!$B$17:$B$36,B1114,'Df flex cabinet'!$G$17:$G$36)) +
(SUMIF('Df flex cabinet (2)'!$B$17:$B$36,B1114,'Df flex cabinet (2)'!$G$17:$G$36)) +
(SUMIF('Pole cover'!$B$17:$B$30,B1114,'Pole cover'!$G$17:$G$30)) +
(SUMIF('Pole cover (2)'!$B$17:$B$30,B1114,'Pole cover (2)'!$G$17:$G$30)) +
(SUMIF('Structural Steel Fab'!$B$17:$B$29,B1114,'Structural Steel Fab'!$G$17:$G$29)) +
(SUMIF(Reveal!$B$17:$B$30,B1114,Reveal!$G$17:$G$30)) +
(SUMIF('Reveal (2)'!$B$17:$B$30,B1114,'Reveal (2)'!$G$17:$G$30)) +
(SUMIF('Crown cove top'!$B$17:$B$30,B1114,'Crown cove top'!$G$17:$G$30)) +
(SUMIF('EMC assembly'!$B$17:$B$30,B1114,'EMC assembly'!$G$17:$G$30)) +
(SUMIF(Crating!$B$17:$B$29,B1114,Crating!$G$17:$G$29)) +
(SUMIF('LED wiring'!$B$17:$B$30,B1114,'LED wiring'!$G$17:$G$30)) +
(SUMIF('Changeable copy face'!$B$17:$B$30,B1114,'Changeable copy face'!$G$17:$G$30)) +
(SUMIF('Flex face assembly'!$B$17:$B$30,B1114,'Flex face assembly'!$G$17:$G$30)) +
(SUMIF('Routed face assembly'!$B$17:$B$30,B1114,'Routed face assembly'!$G$17:$G$30)) +
(SUMIF('Paint calculation'!$B$17:$B$30,B1114,'Paint calculation'!$G$17:$G$30)) +
(SUMIF('Trimcap letter face'!$B$17:$B$30,B1114,'Trimcap letter face'!$G$17:$G$30)) +
(SUMIF('Trimcap letter face (2)'!$B$17:$B$30,B1114,'Trimcap letter face (2)'!$G$17:$G$30)) +
(SUMIF('Channel letter fabrication'!$B$17:$B$30,B1114,'Channel letter fabrication'!$G$17:$G$30)) +
(SUMIF('Channel letter fabrication (2)'!$B$17:$B$30,B1114,'Channel letter fabrication (2)'!$G$17:$G$30))</f>
        <v>0</v>
      </c>
    </row>
    <row r="1115" spans="1:10">
      <c r="A1115" s="28" t="str">
        <f>[1]ODBC!$A1115</f>
        <v>GGBC843H Yellow Gold #391256</v>
      </c>
      <c r="B1115" s="29" t="str">
        <f>[1]ODBC!B1115</f>
        <v>72220</v>
      </c>
      <c r="C1115" s="30">
        <f>IFERROR(VLOOKUP($B1115,[1]ODBC!$B:$H,2,FALSE),"")</f>
        <v>6.0999999999999999E-2</v>
      </c>
      <c r="D1115" s="30">
        <f>IFERROR(VLOOKUP($B1115,[1]ODBC!$B:$H,3,FALSE),"")</f>
        <v>0.11</v>
      </c>
      <c r="E1115" s="30" t="str">
        <f>IFERROR(VLOOKUP($B1115,[1]ODBC!$B:$H,4,FALSE),"")</f>
        <v>GM</v>
      </c>
      <c r="F1115" s="31">
        <f>IFERROR(VLOOKUP($B1115,[1]ODBC!$B:$H,5,FALSE),"")</f>
        <v>44.45</v>
      </c>
      <c r="G1115" s="32">
        <f>[1]ODBC!G1115</f>
        <v>0</v>
      </c>
      <c r="H1115" s="33">
        <f>SUM([1]ODBC!H1115)</f>
        <v>0</v>
      </c>
      <c r="I1115" s="41" t="str">
        <f>'Vinyl cutting'!$B$2</f>
        <v>J36938</v>
      </c>
      <c r="J1115" s="42">
        <f ca="1">(SUMIF('Freeform time and material'!$B$17:$B$30,B1115,'Freeform time and material'!$G$17:$G$30)) +
(SUMIF('Vinyl cutting'!$B$17:$B$30,B1115,'Vinyl cutting'!$G$17:$G$30)) +
(SUMIF('Vinyl cutting (2)'!$B$17:$B$30,B1115,'Vinyl cutting (2)'!$G$17:$G$30)) +
(SUMIF('Apply vinyl graphics'!$B$17:$B$30,B1115,'Apply vinyl graphics'!$G$17:$G$30)) +
(SUMIF('Apply vinyl graphics (2)'!$B$17:$B$30,B1115,'Apply vinyl graphics (2)'!$G$17:$G$30)) +
(SUMIF('Alum pan sign'!$B$17:$B$30,B1115,'Alum pan sign'!$G$17:$G$30)) +
(SUMIF('Alum pan sign (2)'!$B$17:$B$30,B1115,'Alum pan sign (2)'!$G$17:$G$30)) +
(SUMIF('Economy pan sign'!$B$17:$B$30,B1115,'Economy pan sign'!$G$17:$G$30)) +
(SUMIF('Post and panel sign'!$B$17:$B$30,B1115,'Post and panel sign'!$G$17:$G$30)) +
(SUMIF('Post and panel sign (2)'!$B$17:$B$30,B1115,'Post and panel sign (2)'!$G$17:$G$30)) +
(SUMIF('Flat panels only'!$B$17:$B$30,B1115,'Flat panels only'!$G$17:$G$30)) +
(SUMIF('Flat panels only (2)'!$B$17:$B$30,B1115,'Flat panels only (2)'!$G$17:$G$30)) +
(SUMIF('Routed panel shapes'!$B$18:$B$31,B1115,'Routed panel shapes'!$G$18:$G$31)) +
(SUMIF('Routed panel shapes (2)'!$B$18:$B$31,B1115,'Routed panel shapes (2)'!$G$18:$G$31)) +
(SUMIF('Routed face only'!$B$17:$B$30,B1115,'Routed face only'!$G$17:$G$30)) +
(SUMIF('Routed face only (2)'!$B$17:$B$30,B1115,'Routed face only (2)'!$G$17:$G$30)) +
(SUMIF('Routed alum faces letters'!$B$17:$B$30,B1115,'Routed alum faces letters'!$G$17:$G$30)) +
(SUMIF('Routed alum faces letters (2)'!$B$17:$B$30,B1115,'Routed alum faces letters (2)'!$G$17:$G$30)) +
(SUMIF('Routed push through acrylic'!$B$17:$B$30,B1115,'Routed push through acrylic'!$G$17:$G$30)) +
(SUMIF('Routed push through acrylic (2)'!$B$17:$B$30,B1115,'Routed push through acrylic (2)'!$G$17:$G$30)) +
(SUMIF('Sf routed cabinet'!$B$17:$B$30,B1115,'Sf routed cabinet'!$G$17:$G$30)) +
(SUMIF('Sf routed cabinet (2)'!$B$17:$B$30,B1115,'Sf routed cabinet (2)'!$G$17:$G$30)) +
(SUMIF('Df routed cabinet'!$B$17:$B$30,B1115,'Df routed cabinet'!$G$17:$G$30)) +
(SUMIF('Df routed cabinet (2)'!$B$17:$B$30,B1115,'Df routed cabinet (2)'!$G$17:$G$30)) +
(SUMIF('Sf acrylic cabinet'!$B$17:$B$30,B1115,'Sf acrylic cabinet'!$G$17:$G$30)) +
(SUMIF('Sf acrylic cabinet (2)'!$B$17:$B$30,B1115,'Sf acrylic cabinet (2)'!$G$17:$G$30)) +
(SUMIF('Economy Sf acrylic'!$B$17:$B$30,B1115,'Economy Sf acrylic'!$G$17:$G$30)) +
(SUMIF('Df acrylic cabinet'!$B$17:$B$30,B1115,'Df acrylic cabinet'!$G$17:$G$30)) +
(SUMIF('Df acrylic cabinet (2)'!$B$17:$B$30,B1115,'Df acrylic cabinet (2)'!$G$17:$G$30)) +
(SUMIF('Sf flex cabinet'!$B$17:$B$30,B1115,'Sf flex cabinet'!$G$17:$G$30)) +
(SUMIF('Sf flex cabinet (2)'!$B$17:$B$30,B1115,'Sf flex cabinet (2)'!$G$17:$G$30)) +
(SUMIF('Df flex cabinet'!$B$17:$B$36,B1115,'Df flex cabinet'!$G$17:$G$36)) +
(SUMIF('Df flex cabinet (2)'!$B$17:$B$36,B1115,'Df flex cabinet (2)'!$G$17:$G$36)) +
(SUMIF('Pole cover'!$B$17:$B$30,B1115,'Pole cover'!$G$17:$G$30)) +
(SUMIF('Pole cover (2)'!$B$17:$B$30,B1115,'Pole cover (2)'!$G$17:$G$30)) +
(SUMIF('Structural Steel Fab'!$B$17:$B$29,B1115,'Structural Steel Fab'!$G$17:$G$29)) +
(SUMIF(Reveal!$B$17:$B$30,B1115,Reveal!$G$17:$G$30)) +
(SUMIF('Reveal (2)'!$B$17:$B$30,B1115,'Reveal (2)'!$G$17:$G$30)) +
(SUMIF('Crown cove top'!$B$17:$B$30,B1115,'Crown cove top'!$G$17:$G$30)) +
(SUMIF('EMC assembly'!$B$17:$B$30,B1115,'EMC assembly'!$G$17:$G$30)) +
(SUMIF(Crating!$B$17:$B$29,B1115,Crating!$G$17:$G$29)) +
(SUMIF('LED wiring'!$B$17:$B$30,B1115,'LED wiring'!$G$17:$G$30)) +
(SUMIF('Changeable copy face'!$B$17:$B$30,B1115,'Changeable copy face'!$G$17:$G$30)) +
(SUMIF('Flex face assembly'!$B$17:$B$30,B1115,'Flex face assembly'!$G$17:$G$30)) +
(SUMIF('Routed face assembly'!$B$17:$B$30,B1115,'Routed face assembly'!$G$17:$G$30)) +
(SUMIF('Paint calculation'!$B$17:$B$30,B1115,'Paint calculation'!$G$17:$G$30)) +
(SUMIF('Trimcap letter face'!$B$17:$B$30,B1115,'Trimcap letter face'!$G$17:$G$30)) +
(SUMIF('Trimcap letter face (2)'!$B$17:$B$30,B1115,'Trimcap letter face (2)'!$G$17:$G$30)) +
(SUMIF('Channel letter fabrication'!$B$17:$B$30,B1115,'Channel letter fabrication'!$G$17:$G$30)) +
(SUMIF('Channel letter fabrication (2)'!$B$17:$B$30,B1115,'Channel letter fabrication (2)'!$G$17:$G$30))</f>
        <v>0</v>
      </c>
    </row>
    <row r="1116" spans="1:10">
      <c r="A1116" s="28" t="str">
        <f>[1]ODBC!$A1116</f>
        <v>GGBC911M Pearl Wh Med Coarse #391257</v>
      </c>
      <c r="B1116" s="29" t="str">
        <f>[1]ODBC!B1116</f>
        <v>72225</v>
      </c>
      <c r="C1116" s="30">
        <f>IFERROR(VLOOKUP($B1116,[1]ODBC!$B:$H,2,FALSE),"")</f>
        <v>6.9000000000000006E-2</v>
      </c>
      <c r="D1116" s="30">
        <f>IFERROR(VLOOKUP($B1116,[1]ODBC!$B:$H,3,FALSE),"")</f>
        <v>0.124</v>
      </c>
      <c r="E1116" s="30" t="str">
        <f>IFERROR(VLOOKUP($B1116,[1]ODBC!$B:$H,4,FALSE),"")</f>
        <v>GM</v>
      </c>
      <c r="F1116" s="31">
        <f>IFERROR(VLOOKUP($B1116,[1]ODBC!$B:$H,5,FALSE),"")</f>
        <v>44.45</v>
      </c>
      <c r="G1116" s="32">
        <f>[1]ODBC!G1116</f>
        <v>0</v>
      </c>
      <c r="H1116" s="33">
        <f>SUM([1]ODBC!H1116)</f>
        <v>0</v>
      </c>
      <c r="I1116" s="41" t="str">
        <f>'Vinyl cutting'!$B$2</f>
        <v>J36938</v>
      </c>
      <c r="J1116" s="42">
        <f ca="1">(SUMIF('Freeform time and material'!$B$17:$B$30,B1116,'Freeform time and material'!$G$17:$G$30)) +
(SUMIF('Vinyl cutting'!$B$17:$B$30,B1116,'Vinyl cutting'!$G$17:$G$30)) +
(SUMIF('Vinyl cutting (2)'!$B$17:$B$30,B1116,'Vinyl cutting (2)'!$G$17:$G$30)) +
(SUMIF('Apply vinyl graphics'!$B$17:$B$30,B1116,'Apply vinyl graphics'!$G$17:$G$30)) +
(SUMIF('Apply vinyl graphics (2)'!$B$17:$B$30,B1116,'Apply vinyl graphics (2)'!$G$17:$G$30)) +
(SUMIF('Alum pan sign'!$B$17:$B$30,B1116,'Alum pan sign'!$G$17:$G$30)) +
(SUMIF('Alum pan sign (2)'!$B$17:$B$30,B1116,'Alum pan sign (2)'!$G$17:$G$30)) +
(SUMIF('Economy pan sign'!$B$17:$B$30,B1116,'Economy pan sign'!$G$17:$G$30)) +
(SUMIF('Post and panel sign'!$B$17:$B$30,B1116,'Post and panel sign'!$G$17:$G$30)) +
(SUMIF('Post and panel sign (2)'!$B$17:$B$30,B1116,'Post and panel sign (2)'!$G$17:$G$30)) +
(SUMIF('Flat panels only'!$B$17:$B$30,B1116,'Flat panels only'!$G$17:$G$30)) +
(SUMIF('Flat panels only (2)'!$B$17:$B$30,B1116,'Flat panels only (2)'!$G$17:$G$30)) +
(SUMIF('Routed panel shapes'!$B$18:$B$31,B1116,'Routed panel shapes'!$G$18:$G$31)) +
(SUMIF('Routed panel shapes (2)'!$B$18:$B$31,B1116,'Routed panel shapes (2)'!$G$18:$G$31)) +
(SUMIF('Routed face only'!$B$17:$B$30,B1116,'Routed face only'!$G$17:$G$30)) +
(SUMIF('Routed face only (2)'!$B$17:$B$30,B1116,'Routed face only (2)'!$G$17:$G$30)) +
(SUMIF('Routed alum faces letters'!$B$17:$B$30,B1116,'Routed alum faces letters'!$G$17:$G$30)) +
(SUMIF('Routed alum faces letters (2)'!$B$17:$B$30,B1116,'Routed alum faces letters (2)'!$G$17:$G$30)) +
(SUMIF('Routed push through acrylic'!$B$17:$B$30,B1116,'Routed push through acrylic'!$G$17:$G$30)) +
(SUMIF('Routed push through acrylic (2)'!$B$17:$B$30,B1116,'Routed push through acrylic (2)'!$G$17:$G$30)) +
(SUMIF('Sf routed cabinet'!$B$17:$B$30,B1116,'Sf routed cabinet'!$G$17:$G$30)) +
(SUMIF('Sf routed cabinet (2)'!$B$17:$B$30,B1116,'Sf routed cabinet (2)'!$G$17:$G$30)) +
(SUMIF('Df routed cabinet'!$B$17:$B$30,B1116,'Df routed cabinet'!$G$17:$G$30)) +
(SUMIF('Df routed cabinet (2)'!$B$17:$B$30,B1116,'Df routed cabinet (2)'!$G$17:$G$30)) +
(SUMIF('Sf acrylic cabinet'!$B$17:$B$30,B1116,'Sf acrylic cabinet'!$G$17:$G$30)) +
(SUMIF('Sf acrylic cabinet (2)'!$B$17:$B$30,B1116,'Sf acrylic cabinet (2)'!$G$17:$G$30)) +
(SUMIF('Economy Sf acrylic'!$B$17:$B$30,B1116,'Economy Sf acrylic'!$G$17:$G$30)) +
(SUMIF('Df acrylic cabinet'!$B$17:$B$30,B1116,'Df acrylic cabinet'!$G$17:$G$30)) +
(SUMIF('Df acrylic cabinet (2)'!$B$17:$B$30,B1116,'Df acrylic cabinet (2)'!$G$17:$G$30)) +
(SUMIF('Sf flex cabinet'!$B$17:$B$30,B1116,'Sf flex cabinet'!$G$17:$G$30)) +
(SUMIF('Sf flex cabinet (2)'!$B$17:$B$30,B1116,'Sf flex cabinet (2)'!$G$17:$G$30)) +
(SUMIF('Df flex cabinet'!$B$17:$B$36,B1116,'Df flex cabinet'!$G$17:$G$36)) +
(SUMIF('Df flex cabinet (2)'!$B$17:$B$36,B1116,'Df flex cabinet (2)'!$G$17:$G$36)) +
(SUMIF('Pole cover'!$B$17:$B$30,B1116,'Pole cover'!$G$17:$G$30)) +
(SUMIF('Pole cover (2)'!$B$17:$B$30,B1116,'Pole cover (2)'!$G$17:$G$30)) +
(SUMIF('Structural Steel Fab'!$B$17:$B$29,B1116,'Structural Steel Fab'!$G$17:$G$29)) +
(SUMIF(Reveal!$B$17:$B$30,B1116,Reveal!$G$17:$G$30)) +
(SUMIF('Reveal (2)'!$B$17:$B$30,B1116,'Reveal (2)'!$G$17:$G$30)) +
(SUMIF('Crown cove top'!$B$17:$B$30,B1116,'Crown cove top'!$G$17:$G$30)) +
(SUMIF('EMC assembly'!$B$17:$B$30,B1116,'EMC assembly'!$G$17:$G$30)) +
(SUMIF(Crating!$B$17:$B$29,B1116,Crating!$G$17:$G$29)) +
(SUMIF('LED wiring'!$B$17:$B$30,B1116,'LED wiring'!$G$17:$G$30)) +
(SUMIF('Changeable copy face'!$B$17:$B$30,B1116,'Changeable copy face'!$G$17:$G$30)) +
(SUMIF('Flex face assembly'!$B$17:$B$30,B1116,'Flex face assembly'!$G$17:$G$30)) +
(SUMIF('Routed face assembly'!$B$17:$B$30,B1116,'Routed face assembly'!$G$17:$G$30)) +
(SUMIF('Paint calculation'!$B$17:$B$30,B1116,'Paint calculation'!$G$17:$G$30)) +
(SUMIF('Trimcap letter face'!$B$17:$B$30,B1116,'Trimcap letter face'!$G$17:$G$30)) +
(SUMIF('Trimcap letter face (2)'!$B$17:$B$30,B1116,'Trimcap letter face (2)'!$G$17:$G$30)) +
(SUMIF('Channel letter fabrication'!$B$17:$B$30,B1116,'Channel letter fabrication'!$G$17:$G$30)) +
(SUMIF('Channel letter fabrication (2)'!$B$17:$B$30,B1116,'Channel letter fabrication (2)'!$G$17:$G$30))</f>
        <v>0</v>
      </c>
    </row>
    <row r="1117" spans="1:10">
      <c r="A1117" s="28" t="str">
        <f>[1]ODBC!$A1117</f>
        <v>GGBC914F Pearl Wh Fine #391258</v>
      </c>
      <c r="B1117" s="29" t="str">
        <f>[1]ODBC!B1117</f>
        <v>72230</v>
      </c>
      <c r="C1117" s="30">
        <f>IFERROR(VLOOKUP($B1117,[1]ODBC!$B:$H,2,FALSE),"")</f>
        <v>0.06</v>
      </c>
      <c r="D1117" s="30">
        <f>IFERROR(VLOOKUP($B1117,[1]ODBC!$B:$H,3,FALSE),"")</f>
        <v>0.108</v>
      </c>
      <c r="E1117" s="30" t="str">
        <f>IFERROR(VLOOKUP($B1117,[1]ODBC!$B:$H,4,FALSE),"")</f>
        <v>GM</v>
      </c>
      <c r="F1117" s="31">
        <f>IFERROR(VLOOKUP($B1117,[1]ODBC!$B:$H,5,FALSE),"")</f>
        <v>44.45</v>
      </c>
      <c r="G1117" s="32">
        <f>[1]ODBC!G1117</f>
        <v>0</v>
      </c>
      <c r="H1117" s="33">
        <f>SUM([1]ODBC!H1117)</f>
        <v>0</v>
      </c>
      <c r="I1117" s="41" t="str">
        <f>'Vinyl cutting'!$B$2</f>
        <v>J36938</v>
      </c>
      <c r="J1117" s="42">
        <f ca="1">(SUMIF('Freeform time and material'!$B$17:$B$30,B1117,'Freeform time and material'!$G$17:$G$30)) +
(SUMIF('Vinyl cutting'!$B$17:$B$30,B1117,'Vinyl cutting'!$G$17:$G$30)) +
(SUMIF('Vinyl cutting (2)'!$B$17:$B$30,B1117,'Vinyl cutting (2)'!$G$17:$G$30)) +
(SUMIF('Apply vinyl graphics'!$B$17:$B$30,B1117,'Apply vinyl graphics'!$G$17:$G$30)) +
(SUMIF('Apply vinyl graphics (2)'!$B$17:$B$30,B1117,'Apply vinyl graphics (2)'!$G$17:$G$30)) +
(SUMIF('Alum pan sign'!$B$17:$B$30,B1117,'Alum pan sign'!$G$17:$G$30)) +
(SUMIF('Alum pan sign (2)'!$B$17:$B$30,B1117,'Alum pan sign (2)'!$G$17:$G$30)) +
(SUMIF('Economy pan sign'!$B$17:$B$30,B1117,'Economy pan sign'!$G$17:$G$30)) +
(SUMIF('Post and panel sign'!$B$17:$B$30,B1117,'Post and panel sign'!$G$17:$G$30)) +
(SUMIF('Post and panel sign (2)'!$B$17:$B$30,B1117,'Post and panel sign (2)'!$G$17:$G$30)) +
(SUMIF('Flat panels only'!$B$17:$B$30,B1117,'Flat panels only'!$G$17:$G$30)) +
(SUMIF('Flat panels only (2)'!$B$17:$B$30,B1117,'Flat panels only (2)'!$G$17:$G$30)) +
(SUMIF('Routed panel shapes'!$B$18:$B$31,B1117,'Routed panel shapes'!$G$18:$G$31)) +
(SUMIF('Routed panel shapes (2)'!$B$18:$B$31,B1117,'Routed panel shapes (2)'!$G$18:$G$31)) +
(SUMIF('Routed face only'!$B$17:$B$30,B1117,'Routed face only'!$G$17:$G$30)) +
(SUMIF('Routed face only (2)'!$B$17:$B$30,B1117,'Routed face only (2)'!$G$17:$G$30)) +
(SUMIF('Routed alum faces letters'!$B$17:$B$30,B1117,'Routed alum faces letters'!$G$17:$G$30)) +
(SUMIF('Routed alum faces letters (2)'!$B$17:$B$30,B1117,'Routed alum faces letters (2)'!$G$17:$G$30)) +
(SUMIF('Routed push through acrylic'!$B$17:$B$30,B1117,'Routed push through acrylic'!$G$17:$G$30)) +
(SUMIF('Routed push through acrylic (2)'!$B$17:$B$30,B1117,'Routed push through acrylic (2)'!$G$17:$G$30)) +
(SUMIF('Sf routed cabinet'!$B$17:$B$30,B1117,'Sf routed cabinet'!$G$17:$G$30)) +
(SUMIF('Sf routed cabinet (2)'!$B$17:$B$30,B1117,'Sf routed cabinet (2)'!$G$17:$G$30)) +
(SUMIF('Df routed cabinet'!$B$17:$B$30,B1117,'Df routed cabinet'!$G$17:$G$30)) +
(SUMIF('Df routed cabinet (2)'!$B$17:$B$30,B1117,'Df routed cabinet (2)'!$G$17:$G$30)) +
(SUMIF('Sf acrylic cabinet'!$B$17:$B$30,B1117,'Sf acrylic cabinet'!$G$17:$G$30)) +
(SUMIF('Sf acrylic cabinet (2)'!$B$17:$B$30,B1117,'Sf acrylic cabinet (2)'!$G$17:$G$30)) +
(SUMIF('Economy Sf acrylic'!$B$17:$B$30,B1117,'Economy Sf acrylic'!$G$17:$G$30)) +
(SUMIF('Df acrylic cabinet'!$B$17:$B$30,B1117,'Df acrylic cabinet'!$G$17:$G$30)) +
(SUMIF('Df acrylic cabinet (2)'!$B$17:$B$30,B1117,'Df acrylic cabinet (2)'!$G$17:$G$30)) +
(SUMIF('Sf flex cabinet'!$B$17:$B$30,B1117,'Sf flex cabinet'!$G$17:$G$30)) +
(SUMIF('Sf flex cabinet (2)'!$B$17:$B$30,B1117,'Sf flex cabinet (2)'!$G$17:$G$30)) +
(SUMIF('Df flex cabinet'!$B$17:$B$36,B1117,'Df flex cabinet'!$G$17:$G$36)) +
(SUMIF('Df flex cabinet (2)'!$B$17:$B$36,B1117,'Df flex cabinet (2)'!$G$17:$G$36)) +
(SUMIF('Pole cover'!$B$17:$B$30,B1117,'Pole cover'!$G$17:$G$30)) +
(SUMIF('Pole cover (2)'!$B$17:$B$30,B1117,'Pole cover (2)'!$G$17:$G$30)) +
(SUMIF('Structural Steel Fab'!$B$17:$B$29,B1117,'Structural Steel Fab'!$G$17:$G$29)) +
(SUMIF(Reveal!$B$17:$B$30,B1117,Reveal!$G$17:$G$30)) +
(SUMIF('Reveal (2)'!$B$17:$B$30,B1117,'Reveal (2)'!$G$17:$G$30)) +
(SUMIF('Crown cove top'!$B$17:$B$30,B1117,'Crown cove top'!$G$17:$G$30)) +
(SUMIF('EMC assembly'!$B$17:$B$30,B1117,'EMC assembly'!$G$17:$G$30)) +
(SUMIF(Crating!$B$17:$B$29,B1117,Crating!$G$17:$G$29)) +
(SUMIF('LED wiring'!$B$17:$B$30,B1117,'LED wiring'!$G$17:$G$30)) +
(SUMIF('Changeable copy face'!$B$17:$B$30,B1117,'Changeable copy face'!$G$17:$G$30)) +
(SUMIF('Flex face assembly'!$B$17:$B$30,B1117,'Flex face assembly'!$G$17:$G$30)) +
(SUMIF('Routed face assembly'!$B$17:$B$30,B1117,'Routed face assembly'!$G$17:$G$30)) +
(SUMIF('Paint calculation'!$B$17:$B$30,B1117,'Paint calculation'!$G$17:$G$30)) +
(SUMIF('Trimcap letter face'!$B$17:$B$30,B1117,'Trimcap letter face'!$G$17:$G$30)) +
(SUMIF('Trimcap letter face (2)'!$B$17:$B$30,B1117,'Trimcap letter face (2)'!$G$17:$G$30)) +
(SUMIF('Channel letter fabrication'!$B$17:$B$30,B1117,'Channel letter fabrication'!$G$17:$G$30)) +
(SUMIF('Channel letter fabrication (2)'!$B$17:$B$30,B1117,'Channel letter fabrication (2)'!$G$17:$G$30))</f>
        <v>0</v>
      </c>
    </row>
    <row r="1118" spans="1:10">
      <c r="A1118" s="28" t="str">
        <f>[1]ODBC!$A1118</f>
        <v>GGBC922M Pearl Red #391259</v>
      </c>
      <c r="B1118" s="29" t="str">
        <f>[1]ODBC!B1118</f>
        <v>72235</v>
      </c>
      <c r="C1118" s="30">
        <f>IFERROR(VLOOKUP($B1118,[1]ODBC!$B:$H,2,FALSE),"")</f>
        <v>0.06</v>
      </c>
      <c r="D1118" s="30">
        <f>IFERROR(VLOOKUP($B1118,[1]ODBC!$B:$H,3,FALSE),"")</f>
        <v>0.108</v>
      </c>
      <c r="E1118" s="30" t="str">
        <f>IFERROR(VLOOKUP($B1118,[1]ODBC!$B:$H,4,FALSE),"")</f>
        <v>GM</v>
      </c>
      <c r="F1118" s="31">
        <f>IFERROR(VLOOKUP($B1118,[1]ODBC!$B:$H,5,FALSE),"")</f>
        <v>44.45</v>
      </c>
      <c r="G1118" s="32">
        <f>[1]ODBC!G1118</f>
        <v>0</v>
      </c>
      <c r="H1118" s="33">
        <f>SUM([1]ODBC!H1118)</f>
        <v>0</v>
      </c>
      <c r="I1118" s="41" t="str">
        <f>'Vinyl cutting'!$B$2</f>
        <v>J36938</v>
      </c>
      <c r="J1118" s="42">
        <f ca="1">(SUMIF('Freeform time and material'!$B$17:$B$30,B1118,'Freeform time and material'!$G$17:$G$30)) +
(SUMIF('Vinyl cutting'!$B$17:$B$30,B1118,'Vinyl cutting'!$G$17:$G$30)) +
(SUMIF('Vinyl cutting (2)'!$B$17:$B$30,B1118,'Vinyl cutting (2)'!$G$17:$G$30)) +
(SUMIF('Apply vinyl graphics'!$B$17:$B$30,B1118,'Apply vinyl graphics'!$G$17:$G$30)) +
(SUMIF('Apply vinyl graphics (2)'!$B$17:$B$30,B1118,'Apply vinyl graphics (2)'!$G$17:$G$30)) +
(SUMIF('Alum pan sign'!$B$17:$B$30,B1118,'Alum pan sign'!$G$17:$G$30)) +
(SUMIF('Alum pan sign (2)'!$B$17:$B$30,B1118,'Alum pan sign (2)'!$G$17:$G$30)) +
(SUMIF('Economy pan sign'!$B$17:$B$30,B1118,'Economy pan sign'!$G$17:$G$30)) +
(SUMIF('Post and panel sign'!$B$17:$B$30,B1118,'Post and panel sign'!$G$17:$G$30)) +
(SUMIF('Post and panel sign (2)'!$B$17:$B$30,B1118,'Post and panel sign (2)'!$G$17:$G$30)) +
(SUMIF('Flat panels only'!$B$17:$B$30,B1118,'Flat panels only'!$G$17:$G$30)) +
(SUMIF('Flat panels only (2)'!$B$17:$B$30,B1118,'Flat panels only (2)'!$G$17:$G$30)) +
(SUMIF('Routed panel shapes'!$B$18:$B$31,B1118,'Routed panel shapes'!$G$18:$G$31)) +
(SUMIF('Routed panel shapes (2)'!$B$18:$B$31,B1118,'Routed panel shapes (2)'!$G$18:$G$31)) +
(SUMIF('Routed face only'!$B$17:$B$30,B1118,'Routed face only'!$G$17:$G$30)) +
(SUMIF('Routed face only (2)'!$B$17:$B$30,B1118,'Routed face only (2)'!$G$17:$G$30)) +
(SUMIF('Routed alum faces letters'!$B$17:$B$30,B1118,'Routed alum faces letters'!$G$17:$G$30)) +
(SUMIF('Routed alum faces letters (2)'!$B$17:$B$30,B1118,'Routed alum faces letters (2)'!$G$17:$G$30)) +
(SUMIF('Routed push through acrylic'!$B$17:$B$30,B1118,'Routed push through acrylic'!$G$17:$G$30)) +
(SUMIF('Routed push through acrylic (2)'!$B$17:$B$30,B1118,'Routed push through acrylic (2)'!$G$17:$G$30)) +
(SUMIF('Sf routed cabinet'!$B$17:$B$30,B1118,'Sf routed cabinet'!$G$17:$G$30)) +
(SUMIF('Sf routed cabinet (2)'!$B$17:$B$30,B1118,'Sf routed cabinet (2)'!$G$17:$G$30)) +
(SUMIF('Df routed cabinet'!$B$17:$B$30,B1118,'Df routed cabinet'!$G$17:$G$30)) +
(SUMIF('Df routed cabinet (2)'!$B$17:$B$30,B1118,'Df routed cabinet (2)'!$G$17:$G$30)) +
(SUMIF('Sf acrylic cabinet'!$B$17:$B$30,B1118,'Sf acrylic cabinet'!$G$17:$G$30)) +
(SUMIF('Sf acrylic cabinet (2)'!$B$17:$B$30,B1118,'Sf acrylic cabinet (2)'!$G$17:$G$30)) +
(SUMIF('Economy Sf acrylic'!$B$17:$B$30,B1118,'Economy Sf acrylic'!$G$17:$G$30)) +
(SUMIF('Df acrylic cabinet'!$B$17:$B$30,B1118,'Df acrylic cabinet'!$G$17:$G$30)) +
(SUMIF('Df acrylic cabinet (2)'!$B$17:$B$30,B1118,'Df acrylic cabinet (2)'!$G$17:$G$30)) +
(SUMIF('Sf flex cabinet'!$B$17:$B$30,B1118,'Sf flex cabinet'!$G$17:$G$30)) +
(SUMIF('Sf flex cabinet (2)'!$B$17:$B$30,B1118,'Sf flex cabinet (2)'!$G$17:$G$30)) +
(SUMIF('Df flex cabinet'!$B$17:$B$36,B1118,'Df flex cabinet'!$G$17:$G$36)) +
(SUMIF('Df flex cabinet (2)'!$B$17:$B$36,B1118,'Df flex cabinet (2)'!$G$17:$G$36)) +
(SUMIF('Pole cover'!$B$17:$B$30,B1118,'Pole cover'!$G$17:$G$30)) +
(SUMIF('Pole cover (2)'!$B$17:$B$30,B1118,'Pole cover (2)'!$G$17:$G$30)) +
(SUMIF('Structural Steel Fab'!$B$17:$B$29,B1118,'Structural Steel Fab'!$G$17:$G$29)) +
(SUMIF(Reveal!$B$17:$B$30,B1118,Reveal!$G$17:$G$30)) +
(SUMIF('Reveal (2)'!$B$17:$B$30,B1118,'Reveal (2)'!$G$17:$G$30)) +
(SUMIF('Crown cove top'!$B$17:$B$30,B1118,'Crown cove top'!$G$17:$G$30)) +
(SUMIF('EMC assembly'!$B$17:$B$30,B1118,'EMC assembly'!$G$17:$G$30)) +
(SUMIF(Crating!$B$17:$B$29,B1118,Crating!$G$17:$G$29)) +
(SUMIF('LED wiring'!$B$17:$B$30,B1118,'LED wiring'!$G$17:$G$30)) +
(SUMIF('Changeable copy face'!$B$17:$B$30,B1118,'Changeable copy face'!$G$17:$G$30)) +
(SUMIF('Flex face assembly'!$B$17:$B$30,B1118,'Flex face assembly'!$G$17:$G$30)) +
(SUMIF('Routed face assembly'!$B$17:$B$30,B1118,'Routed face assembly'!$G$17:$G$30)) +
(SUMIF('Paint calculation'!$B$17:$B$30,B1118,'Paint calculation'!$G$17:$G$30)) +
(SUMIF('Trimcap letter face'!$B$17:$B$30,B1118,'Trimcap letter face'!$G$17:$G$30)) +
(SUMIF('Trimcap letter face (2)'!$B$17:$B$30,B1118,'Trimcap letter face (2)'!$G$17:$G$30)) +
(SUMIF('Channel letter fabrication'!$B$17:$B$30,B1118,'Channel letter fabrication'!$G$17:$G$30)) +
(SUMIF('Channel letter fabrication (2)'!$B$17:$B$30,B1118,'Channel letter fabrication (2)'!$G$17:$G$30))</f>
        <v>0</v>
      </c>
    </row>
    <row r="1119" spans="1:10">
      <c r="A1119" s="28" t="str">
        <f>[1]ODBC!$A1119</f>
        <v>GGBC941M Gold Xirallic #391260</v>
      </c>
      <c r="B1119" s="29" t="str">
        <f>[1]ODBC!B1119</f>
        <v>72240</v>
      </c>
      <c r="C1119" s="30">
        <f>IFERROR(VLOOKUP($B1119,[1]ODBC!$B:$H,2,FALSE),"")</f>
        <v>7.0999999999999994E-2</v>
      </c>
      <c r="D1119" s="30">
        <f>IFERROR(VLOOKUP($B1119,[1]ODBC!$B:$H,3,FALSE),"")</f>
        <v>0.128</v>
      </c>
      <c r="E1119" s="30" t="str">
        <f>IFERROR(VLOOKUP($B1119,[1]ODBC!$B:$H,4,FALSE),"")</f>
        <v>GM</v>
      </c>
      <c r="F1119" s="31">
        <f>IFERROR(VLOOKUP($B1119,[1]ODBC!$B:$H,5,FALSE),"")</f>
        <v>44.45</v>
      </c>
      <c r="G1119" s="32">
        <f>[1]ODBC!G1119</f>
        <v>0</v>
      </c>
      <c r="H1119" s="33">
        <f>SUM([1]ODBC!H1119)</f>
        <v>45845</v>
      </c>
      <c r="I1119" s="41" t="str">
        <f>'Vinyl cutting'!$B$2</f>
        <v>J36938</v>
      </c>
      <c r="J1119" s="42">
        <f ca="1">(SUMIF('Freeform time and material'!$B$17:$B$30,B1119,'Freeform time and material'!$G$17:$G$30)) +
(SUMIF('Vinyl cutting'!$B$17:$B$30,B1119,'Vinyl cutting'!$G$17:$G$30)) +
(SUMIF('Vinyl cutting (2)'!$B$17:$B$30,B1119,'Vinyl cutting (2)'!$G$17:$G$30)) +
(SUMIF('Apply vinyl graphics'!$B$17:$B$30,B1119,'Apply vinyl graphics'!$G$17:$G$30)) +
(SUMIF('Apply vinyl graphics (2)'!$B$17:$B$30,B1119,'Apply vinyl graphics (2)'!$G$17:$G$30)) +
(SUMIF('Alum pan sign'!$B$17:$B$30,B1119,'Alum pan sign'!$G$17:$G$30)) +
(SUMIF('Alum pan sign (2)'!$B$17:$B$30,B1119,'Alum pan sign (2)'!$G$17:$G$30)) +
(SUMIF('Economy pan sign'!$B$17:$B$30,B1119,'Economy pan sign'!$G$17:$G$30)) +
(SUMIF('Post and panel sign'!$B$17:$B$30,B1119,'Post and panel sign'!$G$17:$G$30)) +
(SUMIF('Post and panel sign (2)'!$B$17:$B$30,B1119,'Post and panel sign (2)'!$G$17:$G$30)) +
(SUMIF('Flat panels only'!$B$17:$B$30,B1119,'Flat panels only'!$G$17:$G$30)) +
(SUMIF('Flat panels only (2)'!$B$17:$B$30,B1119,'Flat panels only (2)'!$G$17:$G$30)) +
(SUMIF('Routed panel shapes'!$B$18:$B$31,B1119,'Routed panel shapes'!$G$18:$G$31)) +
(SUMIF('Routed panel shapes (2)'!$B$18:$B$31,B1119,'Routed panel shapes (2)'!$G$18:$G$31)) +
(SUMIF('Routed face only'!$B$17:$B$30,B1119,'Routed face only'!$G$17:$G$30)) +
(SUMIF('Routed face only (2)'!$B$17:$B$30,B1119,'Routed face only (2)'!$G$17:$G$30)) +
(SUMIF('Routed alum faces letters'!$B$17:$B$30,B1119,'Routed alum faces letters'!$G$17:$G$30)) +
(SUMIF('Routed alum faces letters (2)'!$B$17:$B$30,B1119,'Routed alum faces letters (2)'!$G$17:$G$30)) +
(SUMIF('Routed push through acrylic'!$B$17:$B$30,B1119,'Routed push through acrylic'!$G$17:$G$30)) +
(SUMIF('Routed push through acrylic (2)'!$B$17:$B$30,B1119,'Routed push through acrylic (2)'!$G$17:$G$30)) +
(SUMIF('Sf routed cabinet'!$B$17:$B$30,B1119,'Sf routed cabinet'!$G$17:$G$30)) +
(SUMIF('Sf routed cabinet (2)'!$B$17:$B$30,B1119,'Sf routed cabinet (2)'!$G$17:$G$30)) +
(SUMIF('Df routed cabinet'!$B$17:$B$30,B1119,'Df routed cabinet'!$G$17:$G$30)) +
(SUMIF('Df routed cabinet (2)'!$B$17:$B$30,B1119,'Df routed cabinet (2)'!$G$17:$G$30)) +
(SUMIF('Sf acrylic cabinet'!$B$17:$B$30,B1119,'Sf acrylic cabinet'!$G$17:$G$30)) +
(SUMIF('Sf acrylic cabinet (2)'!$B$17:$B$30,B1119,'Sf acrylic cabinet (2)'!$G$17:$G$30)) +
(SUMIF('Economy Sf acrylic'!$B$17:$B$30,B1119,'Economy Sf acrylic'!$G$17:$G$30)) +
(SUMIF('Df acrylic cabinet'!$B$17:$B$30,B1119,'Df acrylic cabinet'!$G$17:$G$30)) +
(SUMIF('Df acrylic cabinet (2)'!$B$17:$B$30,B1119,'Df acrylic cabinet (2)'!$G$17:$G$30)) +
(SUMIF('Sf flex cabinet'!$B$17:$B$30,B1119,'Sf flex cabinet'!$G$17:$G$30)) +
(SUMIF('Sf flex cabinet (2)'!$B$17:$B$30,B1119,'Sf flex cabinet (2)'!$G$17:$G$30)) +
(SUMIF('Df flex cabinet'!$B$17:$B$36,B1119,'Df flex cabinet'!$G$17:$G$36)) +
(SUMIF('Df flex cabinet (2)'!$B$17:$B$36,B1119,'Df flex cabinet (2)'!$G$17:$G$36)) +
(SUMIF('Pole cover'!$B$17:$B$30,B1119,'Pole cover'!$G$17:$G$30)) +
(SUMIF('Pole cover (2)'!$B$17:$B$30,B1119,'Pole cover (2)'!$G$17:$G$30)) +
(SUMIF('Structural Steel Fab'!$B$17:$B$29,B1119,'Structural Steel Fab'!$G$17:$G$29)) +
(SUMIF(Reveal!$B$17:$B$30,B1119,Reveal!$G$17:$G$30)) +
(SUMIF('Reveal (2)'!$B$17:$B$30,B1119,'Reveal (2)'!$G$17:$G$30)) +
(SUMIF('Crown cove top'!$B$17:$B$30,B1119,'Crown cove top'!$G$17:$G$30)) +
(SUMIF('EMC assembly'!$B$17:$B$30,B1119,'EMC assembly'!$G$17:$G$30)) +
(SUMIF(Crating!$B$17:$B$29,B1119,Crating!$G$17:$G$29)) +
(SUMIF('LED wiring'!$B$17:$B$30,B1119,'LED wiring'!$G$17:$G$30)) +
(SUMIF('Changeable copy face'!$B$17:$B$30,B1119,'Changeable copy face'!$G$17:$G$30)) +
(SUMIF('Flex face assembly'!$B$17:$B$30,B1119,'Flex face assembly'!$G$17:$G$30)) +
(SUMIF('Routed face assembly'!$B$17:$B$30,B1119,'Routed face assembly'!$G$17:$G$30)) +
(SUMIF('Paint calculation'!$B$17:$B$30,B1119,'Paint calculation'!$G$17:$G$30)) +
(SUMIF('Trimcap letter face'!$B$17:$B$30,B1119,'Trimcap letter face'!$G$17:$G$30)) +
(SUMIF('Trimcap letter face (2)'!$B$17:$B$30,B1119,'Trimcap letter face (2)'!$G$17:$G$30)) +
(SUMIF('Channel letter fabrication'!$B$17:$B$30,B1119,'Channel letter fabrication'!$G$17:$G$30)) +
(SUMIF('Channel letter fabrication (2)'!$B$17:$B$30,B1119,'Channel letter fabrication (2)'!$G$17:$G$30))</f>
        <v>0</v>
      </c>
    </row>
    <row r="1120" spans="1:10">
      <c r="A1120" s="28" t="str">
        <f>[1]ODBC!$A1120</f>
        <v>GGBC954S Pearl Brt Green #391261</v>
      </c>
      <c r="B1120" s="29" t="str">
        <f>[1]ODBC!B1120</f>
        <v>72245</v>
      </c>
      <c r="C1120" s="30">
        <f>IFERROR(VLOOKUP($B1120,[1]ODBC!$B:$H,2,FALSE),"")</f>
        <v>6.9000000000000006E-2</v>
      </c>
      <c r="D1120" s="30">
        <f>IFERROR(VLOOKUP($B1120,[1]ODBC!$B:$H,3,FALSE),"")</f>
        <v>0.124</v>
      </c>
      <c r="E1120" s="30" t="str">
        <f>IFERROR(VLOOKUP($B1120,[1]ODBC!$B:$H,4,FALSE),"")</f>
        <v>GM</v>
      </c>
      <c r="F1120" s="31">
        <f>IFERROR(VLOOKUP($B1120,[1]ODBC!$B:$H,5,FALSE),"")</f>
        <v>44.45</v>
      </c>
      <c r="G1120" s="32">
        <f>[1]ODBC!G1120</f>
        <v>0</v>
      </c>
      <c r="H1120" s="33">
        <f>SUM([1]ODBC!H1120)</f>
        <v>0</v>
      </c>
      <c r="I1120" s="41" t="str">
        <f>'Vinyl cutting'!$B$2</f>
        <v>J36938</v>
      </c>
      <c r="J1120" s="42">
        <f ca="1">(SUMIF('Freeform time and material'!$B$17:$B$30,B1120,'Freeform time and material'!$G$17:$G$30)) +
(SUMIF('Vinyl cutting'!$B$17:$B$30,B1120,'Vinyl cutting'!$G$17:$G$30)) +
(SUMIF('Vinyl cutting (2)'!$B$17:$B$30,B1120,'Vinyl cutting (2)'!$G$17:$G$30)) +
(SUMIF('Apply vinyl graphics'!$B$17:$B$30,B1120,'Apply vinyl graphics'!$G$17:$G$30)) +
(SUMIF('Apply vinyl graphics (2)'!$B$17:$B$30,B1120,'Apply vinyl graphics (2)'!$G$17:$G$30)) +
(SUMIF('Alum pan sign'!$B$17:$B$30,B1120,'Alum pan sign'!$G$17:$G$30)) +
(SUMIF('Alum pan sign (2)'!$B$17:$B$30,B1120,'Alum pan sign (2)'!$G$17:$G$30)) +
(SUMIF('Economy pan sign'!$B$17:$B$30,B1120,'Economy pan sign'!$G$17:$G$30)) +
(SUMIF('Post and panel sign'!$B$17:$B$30,B1120,'Post and panel sign'!$G$17:$G$30)) +
(SUMIF('Post and panel sign (2)'!$B$17:$B$30,B1120,'Post and panel sign (2)'!$G$17:$G$30)) +
(SUMIF('Flat panels only'!$B$17:$B$30,B1120,'Flat panels only'!$G$17:$G$30)) +
(SUMIF('Flat panels only (2)'!$B$17:$B$30,B1120,'Flat panels only (2)'!$G$17:$G$30)) +
(SUMIF('Routed panel shapes'!$B$18:$B$31,B1120,'Routed panel shapes'!$G$18:$G$31)) +
(SUMIF('Routed panel shapes (2)'!$B$18:$B$31,B1120,'Routed panel shapes (2)'!$G$18:$G$31)) +
(SUMIF('Routed face only'!$B$17:$B$30,B1120,'Routed face only'!$G$17:$G$30)) +
(SUMIF('Routed face only (2)'!$B$17:$B$30,B1120,'Routed face only (2)'!$G$17:$G$30)) +
(SUMIF('Routed alum faces letters'!$B$17:$B$30,B1120,'Routed alum faces letters'!$G$17:$G$30)) +
(SUMIF('Routed alum faces letters (2)'!$B$17:$B$30,B1120,'Routed alum faces letters (2)'!$G$17:$G$30)) +
(SUMIF('Routed push through acrylic'!$B$17:$B$30,B1120,'Routed push through acrylic'!$G$17:$G$30)) +
(SUMIF('Routed push through acrylic (2)'!$B$17:$B$30,B1120,'Routed push through acrylic (2)'!$G$17:$G$30)) +
(SUMIF('Sf routed cabinet'!$B$17:$B$30,B1120,'Sf routed cabinet'!$G$17:$G$30)) +
(SUMIF('Sf routed cabinet (2)'!$B$17:$B$30,B1120,'Sf routed cabinet (2)'!$G$17:$G$30)) +
(SUMIF('Df routed cabinet'!$B$17:$B$30,B1120,'Df routed cabinet'!$G$17:$G$30)) +
(SUMIF('Df routed cabinet (2)'!$B$17:$B$30,B1120,'Df routed cabinet (2)'!$G$17:$G$30)) +
(SUMIF('Sf acrylic cabinet'!$B$17:$B$30,B1120,'Sf acrylic cabinet'!$G$17:$G$30)) +
(SUMIF('Sf acrylic cabinet (2)'!$B$17:$B$30,B1120,'Sf acrylic cabinet (2)'!$G$17:$G$30)) +
(SUMIF('Economy Sf acrylic'!$B$17:$B$30,B1120,'Economy Sf acrylic'!$G$17:$G$30)) +
(SUMIF('Df acrylic cabinet'!$B$17:$B$30,B1120,'Df acrylic cabinet'!$G$17:$G$30)) +
(SUMIF('Df acrylic cabinet (2)'!$B$17:$B$30,B1120,'Df acrylic cabinet (2)'!$G$17:$G$30)) +
(SUMIF('Sf flex cabinet'!$B$17:$B$30,B1120,'Sf flex cabinet'!$G$17:$G$30)) +
(SUMIF('Sf flex cabinet (2)'!$B$17:$B$30,B1120,'Sf flex cabinet (2)'!$G$17:$G$30)) +
(SUMIF('Df flex cabinet'!$B$17:$B$36,B1120,'Df flex cabinet'!$G$17:$G$36)) +
(SUMIF('Df flex cabinet (2)'!$B$17:$B$36,B1120,'Df flex cabinet (2)'!$G$17:$G$36)) +
(SUMIF('Pole cover'!$B$17:$B$30,B1120,'Pole cover'!$G$17:$G$30)) +
(SUMIF('Pole cover (2)'!$B$17:$B$30,B1120,'Pole cover (2)'!$G$17:$G$30)) +
(SUMIF('Structural Steel Fab'!$B$17:$B$29,B1120,'Structural Steel Fab'!$G$17:$G$29)) +
(SUMIF(Reveal!$B$17:$B$30,B1120,Reveal!$G$17:$G$30)) +
(SUMIF('Reveal (2)'!$B$17:$B$30,B1120,'Reveal (2)'!$G$17:$G$30)) +
(SUMIF('Crown cove top'!$B$17:$B$30,B1120,'Crown cove top'!$G$17:$G$30)) +
(SUMIF('EMC assembly'!$B$17:$B$30,B1120,'EMC assembly'!$G$17:$G$30)) +
(SUMIF(Crating!$B$17:$B$29,B1120,Crating!$G$17:$G$29)) +
(SUMIF('LED wiring'!$B$17:$B$30,B1120,'LED wiring'!$G$17:$G$30)) +
(SUMIF('Changeable copy face'!$B$17:$B$30,B1120,'Changeable copy face'!$G$17:$G$30)) +
(SUMIF('Flex face assembly'!$B$17:$B$30,B1120,'Flex face assembly'!$G$17:$G$30)) +
(SUMIF('Routed face assembly'!$B$17:$B$30,B1120,'Routed face assembly'!$G$17:$G$30)) +
(SUMIF('Paint calculation'!$B$17:$B$30,B1120,'Paint calculation'!$G$17:$G$30)) +
(SUMIF('Trimcap letter face'!$B$17:$B$30,B1120,'Trimcap letter face'!$G$17:$G$30)) +
(SUMIF('Trimcap letter face (2)'!$B$17:$B$30,B1120,'Trimcap letter face (2)'!$G$17:$G$30)) +
(SUMIF('Channel letter fabrication'!$B$17:$B$30,B1120,'Channel letter fabrication'!$G$17:$G$30)) +
(SUMIF('Channel letter fabrication (2)'!$B$17:$B$30,B1120,'Channel letter fabrication (2)'!$G$17:$G$30))</f>
        <v>0</v>
      </c>
    </row>
    <row r="1121" spans="1:10">
      <c r="A1121" s="28" t="str">
        <f>[1]ODBC!$A1121</f>
        <v>GGBC964R Pearl Blue #391262</v>
      </c>
      <c r="B1121" s="29" t="str">
        <f>[1]ODBC!B1121</f>
        <v>72255</v>
      </c>
      <c r="C1121" s="30">
        <f>IFERROR(VLOOKUP($B1121,[1]ODBC!$B:$H,2,FALSE),"")</f>
        <v>7.2999999999999995E-2</v>
      </c>
      <c r="D1121" s="30">
        <f>IFERROR(VLOOKUP($B1121,[1]ODBC!$B:$H,3,FALSE),"")</f>
        <v>0.13100000000000001</v>
      </c>
      <c r="E1121" s="30" t="str">
        <f>IFERROR(VLOOKUP($B1121,[1]ODBC!$B:$H,4,FALSE),"")</f>
        <v>GM</v>
      </c>
      <c r="F1121" s="31">
        <f>IFERROR(VLOOKUP($B1121,[1]ODBC!$B:$H,5,FALSE),"")</f>
        <v>44.45</v>
      </c>
      <c r="G1121" s="32">
        <f>[1]ODBC!G1121</f>
        <v>0</v>
      </c>
      <c r="H1121" s="33">
        <f>SUM([1]ODBC!H1121)</f>
        <v>45492</v>
      </c>
      <c r="I1121" s="41" t="str">
        <f>'Vinyl cutting'!$B$2</f>
        <v>J36938</v>
      </c>
      <c r="J1121" s="42">
        <f ca="1">(SUMIF('Freeform time and material'!$B$17:$B$30,B1121,'Freeform time and material'!$G$17:$G$30)) +
(SUMIF('Vinyl cutting'!$B$17:$B$30,B1121,'Vinyl cutting'!$G$17:$G$30)) +
(SUMIF('Vinyl cutting (2)'!$B$17:$B$30,B1121,'Vinyl cutting (2)'!$G$17:$G$30)) +
(SUMIF('Apply vinyl graphics'!$B$17:$B$30,B1121,'Apply vinyl graphics'!$G$17:$G$30)) +
(SUMIF('Apply vinyl graphics (2)'!$B$17:$B$30,B1121,'Apply vinyl graphics (2)'!$G$17:$G$30)) +
(SUMIF('Alum pan sign'!$B$17:$B$30,B1121,'Alum pan sign'!$G$17:$G$30)) +
(SUMIF('Alum pan sign (2)'!$B$17:$B$30,B1121,'Alum pan sign (2)'!$G$17:$G$30)) +
(SUMIF('Economy pan sign'!$B$17:$B$30,B1121,'Economy pan sign'!$G$17:$G$30)) +
(SUMIF('Post and panel sign'!$B$17:$B$30,B1121,'Post and panel sign'!$G$17:$G$30)) +
(SUMIF('Post and panel sign (2)'!$B$17:$B$30,B1121,'Post and panel sign (2)'!$G$17:$G$30)) +
(SUMIF('Flat panels only'!$B$17:$B$30,B1121,'Flat panels only'!$G$17:$G$30)) +
(SUMIF('Flat panels only (2)'!$B$17:$B$30,B1121,'Flat panels only (2)'!$G$17:$G$30)) +
(SUMIF('Routed panel shapes'!$B$18:$B$31,B1121,'Routed panel shapes'!$G$18:$G$31)) +
(SUMIF('Routed panel shapes (2)'!$B$18:$B$31,B1121,'Routed panel shapes (2)'!$G$18:$G$31)) +
(SUMIF('Routed face only'!$B$17:$B$30,B1121,'Routed face only'!$G$17:$G$30)) +
(SUMIF('Routed face only (2)'!$B$17:$B$30,B1121,'Routed face only (2)'!$G$17:$G$30)) +
(SUMIF('Routed alum faces letters'!$B$17:$B$30,B1121,'Routed alum faces letters'!$G$17:$G$30)) +
(SUMIF('Routed alum faces letters (2)'!$B$17:$B$30,B1121,'Routed alum faces letters (2)'!$G$17:$G$30)) +
(SUMIF('Routed push through acrylic'!$B$17:$B$30,B1121,'Routed push through acrylic'!$G$17:$G$30)) +
(SUMIF('Routed push through acrylic (2)'!$B$17:$B$30,B1121,'Routed push through acrylic (2)'!$G$17:$G$30)) +
(SUMIF('Sf routed cabinet'!$B$17:$B$30,B1121,'Sf routed cabinet'!$G$17:$G$30)) +
(SUMIF('Sf routed cabinet (2)'!$B$17:$B$30,B1121,'Sf routed cabinet (2)'!$G$17:$G$30)) +
(SUMIF('Df routed cabinet'!$B$17:$B$30,B1121,'Df routed cabinet'!$G$17:$G$30)) +
(SUMIF('Df routed cabinet (2)'!$B$17:$B$30,B1121,'Df routed cabinet (2)'!$G$17:$G$30)) +
(SUMIF('Sf acrylic cabinet'!$B$17:$B$30,B1121,'Sf acrylic cabinet'!$G$17:$G$30)) +
(SUMIF('Sf acrylic cabinet (2)'!$B$17:$B$30,B1121,'Sf acrylic cabinet (2)'!$G$17:$G$30)) +
(SUMIF('Economy Sf acrylic'!$B$17:$B$30,B1121,'Economy Sf acrylic'!$G$17:$G$30)) +
(SUMIF('Df acrylic cabinet'!$B$17:$B$30,B1121,'Df acrylic cabinet'!$G$17:$G$30)) +
(SUMIF('Df acrylic cabinet (2)'!$B$17:$B$30,B1121,'Df acrylic cabinet (2)'!$G$17:$G$30)) +
(SUMIF('Sf flex cabinet'!$B$17:$B$30,B1121,'Sf flex cabinet'!$G$17:$G$30)) +
(SUMIF('Sf flex cabinet (2)'!$B$17:$B$30,B1121,'Sf flex cabinet (2)'!$G$17:$G$30)) +
(SUMIF('Df flex cabinet'!$B$17:$B$36,B1121,'Df flex cabinet'!$G$17:$G$36)) +
(SUMIF('Df flex cabinet (2)'!$B$17:$B$36,B1121,'Df flex cabinet (2)'!$G$17:$G$36)) +
(SUMIF('Pole cover'!$B$17:$B$30,B1121,'Pole cover'!$G$17:$G$30)) +
(SUMIF('Pole cover (2)'!$B$17:$B$30,B1121,'Pole cover (2)'!$G$17:$G$30)) +
(SUMIF('Structural Steel Fab'!$B$17:$B$29,B1121,'Structural Steel Fab'!$G$17:$G$29)) +
(SUMIF(Reveal!$B$17:$B$30,B1121,Reveal!$G$17:$G$30)) +
(SUMIF('Reveal (2)'!$B$17:$B$30,B1121,'Reveal (2)'!$G$17:$G$30)) +
(SUMIF('Crown cove top'!$B$17:$B$30,B1121,'Crown cove top'!$G$17:$G$30)) +
(SUMIF('EMC assembly'!$B$17:$B$30,B1121,'EMC assembly'!$G$17:$G$30)) +
(SUMIF(Crating!$B$17:$B$29,B1121,Crating!$G$17:$G$29)) +
(SUMIF('LED wiring'!$B$17:$B$30,B1121,'LED wiring'!$G$17:$G$30)) +
(SUMIF('Changeable copy face'!$B$17:$B$30,B1121,'Changeable copy face'!$G$17:$G$30)) +
(SUMIF('Flex face assembly'!$B$17:$B$30,B1121,'Flex face assembly'!$G$17:$G$30)) +
(SUMIF('Routed face assembly'!$B$17:$B$30,B1121,'Routed face assembly'!$G$17:$G$30)) +
(SUMIF('Paint calculation'!$B$17:$B$30,B1121,'Paint calculation'!$G$17:$G$30)) +
(SUMIF('Trimcap letter face'!$B$17:$B$30,B1121,'Trimcap letter face'!$G$17:$G$30)) +
(SUMIF('Trimcap letter face (2)'!$B$17:$B$30,B1121,'Trimcap letter face (2)'!$G$17:$G$30)) +
(SUMIF('Channel letter fabrication'!$B$17:$B$30,B1121,'Channel letter fabrication'!$G$17:$G$30)) +
(SUMIF('Channel letter fabrication (2)'!$B$17:$B$30,B1121,'Channel letter fabrication (2)'!$G$17:$G$30))</f>
        <v>0</v>
      </c>
    </row>
    <row r="1122" spans="1:10">
      <c r="A1122" s="28" t="str">
        <f>[1]ODBC!$A1122</f>
        <v>GGBC975S Pearl Violet #391263</v>
      </c>
      <c r="B1122" s="29" t="str">
        <f>[1]ODBC!B1122</f>
        <v>72260</v>
      </c>
      <c r="C1122" s="30">
        <f>IFERROR(VLOOKUP($B1122,[1]ODBC!$B:$H,2,FALSE),"")</f>
        <v>5.7729999999999997E-2</v>
      </c>
      <c r="D1122" s="30">
        <f>IFERROR(VLOOKUP($B1122,[1]ODBC!$B:$H,3,FALSE),"")</f>
        <v>0.104</v>
      </c>
      <c r="E1122" s="30" t="str">
        <f>IFERROR(VLOOKUP($B1122,[1]ODBC!$B:$H,4,FALSE),"")</f>
        <v>GM</v>
      </c>
      <c r="F1122" s="31">
        <f>IFERROR(VLOOKUP($B1122,[1]ODBC!$B:$H,5,FALSE),"")</f>
        <v>44.45</v>
      </c>
      <c r="G1122" s="32">
        <f>[1]ODBC!G1122</f>
        <v>0</v>
      </c>
      <c r="H1122" s="33">
        <f>SUM([1]ODBC!H1122)</f>
        <v>0</v>
      </c>
      <c r="I1122" s="41" t="str">
        <f>'Vinyl cutting'!$B$2</f>
        <v>J36938</v>
      </c>
      <c r="J1122" s="42">
        <f ca="1">(SUMIF('Freeform time and material'!$B$17:$B$30,B1122,'Freeform time and material'!$G$17:$G$30)) +
(SUMIF('Vinyl cutting'!$B$17:$B$30,B1122,'Vinyl cutting'!$G$17:$G$30)) +
(SUMIF('Vinyl cutting (2)'!$B$17:$B$30,B1122,'Vinyl cutting (2)'!$G$17:$G$30)) +
(SUMIF('Apply vinyl graphics'!$B$17:$B$30,B1122,'Apply vinyl graphics'!$G$17:$G$30)) +
(SUMIF('Apply vinyl graphics (2)'!$B$17:$B$30,B1122,'Apply vinyl graphics (2)'!$G$17:$G$30)) +
(SUMIF('Alum pan sign'!$B$17:$B$30,B1122,'Alum pan sign'!$G$17:$G$30)) +
(SUMIF('Alum pan sign (2)'!$B$17:$B$30,B1122,'Alum pan sign (2)'!$G$17:$G$30)) +
(SUMIF('Economy pan sign'!$B$17:$B$30,B1122,'Economy pan sign'!$G$17:$G$30)) +
(SUMIF('Post and panel sign'!$B$17:$B$30,B1122,'Post and panel sign'!$G$17:$G$30)) +
(SUMIF('Post and panel sign (2)'!$B$17:$B$30,B1122,'Post and panel sign (2)'!$G$17:$G$30)) +
(SUMIF('Flat panels only'!$B$17:$B$30,B1122,'Flat panels only'!$G$17:$G$30)) +
(SUMIF('Flat panels only (2)'!$B$17:$B$30,B1122,'Flat panels only (2)'!$G$17:$G$30)) +
(SUMIF('Routed panel shapes'!$B$18:$B$31,B1122,'Routed panel shapes'!$G$18:$G$31)) +
(SUMIF('Routed panel shapes (2)'!$B$18:$B$31,B1122,'Routed panel shapes (2)'!$G$18:$G$31)) +
(SUMIF('Routed face only'!$B$17:$B$30,B1122,'Routed face only'!$G$17:$G$30)) +
(SUMIF('Routed face only (2)'!$B$17:$B$30,B1122,'Routed face only (2)'!$G$17:$G$30)) +
(SUMIF('Routed alum faces letters'!$B$17:$B$30,B1122,'Routed alum faces letters'!$G$17:$G$30)) +
(SUMIF('Routed alum faces letters (2)'!$B$17:$B$30,B1122,'Routed alum faces letters (2)'!$G$17:$G$30)) +
(SUMIF('Routed push through acrylic'!$B$17:$B$30,B1122,'Routed push through acrylic'!$G$17:$G$30)) +
(SUMIF('Routed push through acrylic (2)'!$B$17:$B$30,B1122,'Routed push through acrylic (2)'!$G$17:$G$30)) +
(SUMIF('Sf routed cabinet'!$B$17:$B$30,B1122,'Sf routed cabinet'!$G$17:$G$30)) +
(SUMIF('Sf routed cabinet (2)'!$B$17:$B$30,B1122,'Sf routed cabinet (2)'!$G$17:$G$30)) +
(SUMIF('Df routed cabinet'!$B$17:$B$30,B1122,'Df routed cabinet'!$G$17:$G$30)) +
(SUMIF('Df routed cabinet (2)'!$B$17:$B$30,B1122,'Df routed cabinet (2)'!$G$17:$G$30)) +
(SUMIF('Sf acrylic cabinet'!$B$17:$B$30,B1122,'Sf acrylic cabinet'!$G$17:$G$30)) +
(SUMIF('Sf acrylic cabinet (2)'!$B$17:$B$30,B1122,'Sf acrylic cabinet (2)'!$G$17:$G$30)) +
(SUMIF('Economy Sf acrylic'!$B$17:$B$30,B1122,'Economy Sf acrylic'!$G$17:$G$30)) +
(SUMIF('Df acrylic cabinet'!$B$17:$B$30,B1122,'Df acrylic cabinet'!$G$17:$G$30)) +
(SUMIF('Df acrylic cabinet (2)'!$B$17:$B$30,B1122,'Df acrylic cabinet (2)'!$G$17:$G$30)) +
(SUMIF('Sf flex cabinet'!$B$17:$B$30,B1122,'Sf flex cabinet'!$G$17:$G$30)) +
(SUMIF('Sf flex cabinet (2)'!$B$17:$B$30,B1122,'Sf flex cabinet (2)'!$G$17:$G$30)) +
(SUMIF('Df flex cabinet'!$B$17:$B$36,B1122,'Df flex cabinet'!$G$17:$G$36)) +
(SUMIF('Df flex cabinet (2)'!$B$17:$B$36,B1122,'Df flex cabinet (2)'!$G$17:$G$36)) +
(SUMIF('Pole cover'!$B$17:$B$30,B1122,'Pole cover'!$G$17:$G$30)) +
(SUMIF('Pole cover (2)'!$B$17:$B$30,B1122,'Pole cover (2)'!$G$17:$G$30)) +
(SUMIF('Structural Steel Fab'!$B$17:$B$29,B1122,'Structural Steel Fab'!$G$17:$G$29)) +
(SUMIF(Reveal!$B$17:$B$30,B1122,Reveal!$G$17:$G$30)) +
(SUMIF('Reveal (2)'!$B$17:$B$30,B1122,'Reveal (2)'!$G$17:$G$30)) +
(SUMIF('Crown cove top'!$B$17:$B$30,B1122,'Crown cove top'!$G$17:$G$30)) +
(SUMIF('EMC assembly'!$B$17:$B$30,B1122,'EMC assembly'!$G$17:$G$30)) +
(SUMIF(Crating!$B$17:$B$29,B1122,Crating!$G$17:$G$29)) +
(SUMIF('LED wiring'!$B$17:$B$30,B1122,'LED wiring'!$G$17:$G$30)) +
(SUMIF('Changeable copy face'!$B$17:$B$30,B1122,'Changeable copy face'!$G$17:$G$30)) +
(SUMIF('Flex face assembly'!$B$17:$B$30,B1122,'Flex face assembly'!$G$17:$G$30)) +
(SUMIF('Routed face assembly'!$B$17:$B$30,B1122,'Routed face assembly'!$G$17:$G$30)) +
(SUMIF('Paint calculation'!$B$17:$B$30,B1122,'Paint calculation'!$G$17:$G$30)) +
(SUMIF('Trimcap letter face'!$B$17:$B$30,B1122,'Trimcap letter face'!$G$17:$G$30)) +
(SUMIF('Trimcap letter face (2)'!$B$17:$B$30,B1122,'Trimcap letter face (2)'!$G$17:$G$30)) +
(SUMIF('Channel letter fabrication'!$B$17:$B$30,B1122,'Channel letter fabrication'!$G$17:$G$30)) +
(SUMIF('Channel letter fabrication (2)'!$B$17:$B$30,B1122,'Channel letter fabrication (2)'!$G$17:$G$30))</f>
        <v>0</v>
      </c>
    </row>
    <row r="1123" spans="1:10">
      <c r="A1123" s="28" t="str">
        <f>[1]ODBC!$A1123</f>
        <v>GGBC Fast Reducer #391264</v>
      </c>
      <c r="B1123" s="29" t="str">
        <f>[1]ODBC!B1123</f>
        <v>72335</v>
      </c>
      <c r="C1123" s="30">
        <f>IFERROR(VLOOKUP($B1123,[1]ODBC!$B:$H,2,FALSE),"")</f>
        <v>1.2E-2</v>
      </c>
      <c r="D1123" s="30">
        <f>IFERROR(VLOOKUP($B1123,[1]ODBC!$B:$H,3,FALSE),"")</f>
        <v>2.1999999999999999E-2</v>
      </c>
      <c r="E1123" s="30" t="str">
        <f>IFERROR(VLOOKUP($B1123,[1]ODBC!$B:$H,4,FALSE),"")</f>
        <v>GM</v>
      </c>
      <c r="F1123" s="31">
        <f>IFERROR(VLOOKUP($B1123,[1]ODBC!$B:$H,5,FALSE),"")</f>
        <v>44.45</v>
      </c>
      <c r="G1123" s="32">
        <f>[1]ODBC!G1123</f>
        <v>0</v>
      </c>
      <c r="H1123" s="33">
        <f>SUM([1]ODBC!H1123)</f>
        <v>46062</v>
      </c>
      <c r="I1123" s="41" t="str">
        <f>'Vinyl cutting'!$B$2</f>
        <v>J36938</v>
      </c>
      <c r="J1123" s="42">
        <f ca="1">(SUMIF('Freeform time and material'!$B$17:$B$30,B1123,'Freeform time and material'!$G$17:$G$30)) +
(SUMIF('Vinyl cutting'!$B$17:$B$30,B1123,'Vinyl cutting'!$G$17:$G$30)) +
(SUMIF('Vinyl cutting (2)'!$B$17:$B$30,B1123,'Vinyl cutting (2)'!$G$17:$G$30)) +
(SUMIF('Apply vinyl graphics'!$B$17:$B$30,B1123,'Apply vinyl graphics'!$G$17:$G$30)) +
(SUMIF('Apply vinyl graphics (2)'!$B$17:$B$30,B1123,'Apply vinyl graphics (2)'!$G$17:$G$30)) +
(SUMIF('Alum pan sign'!$B$17:$B$30,B1123,'Alum pan sign'!$G$17:$G$30)) +
(SUMIF('Alum pan sign (2)'!$B$17:$B$30,B1123,'Alum pan sign (2)'!$G$17:$G$30)) +
(SUMIF('Economy pan sign'!$B$17:$B$30,B1123,'Economy pan sign'!$G$17:$G$30)) +
(SUMIF('Post and panel sign'!$B$17:$B$30,B1123,'Post and panel sign'!$G$17:$G$30)) +
(SUMIF('Post and panel sign (2)'!$B$17:$B$30,B1123,'Post and panel sign (2)'!$G$17:$G$30)) +
(SUMIF('Flat panels only'!$B$17:$B$30,B1123,'Flat panels only'!$G$17:$G$30)) +
(SUMIF('Flat panels only (2)'!$B$17:$B$30,B1123,'Flat panels only (2)'!$G$17:$G$30)) +
(SUMIF('Routed panel shapes'!$B$18:$B$31,B1123,'Routed panel shapes'!$G$18:$G$31)) +
(SUMIF('Routed panel shapes (2)'!$B$18:$B$31,B1123,'Routed panel shapes (2)'!$G$18:$G$31)) +
(SUMIF('Routed face only'!$B$17:$B$30,B1123,'Routed face only'!$G$17:$G$30)) +
(SUMIF('Routed face only (2)'!$B$17:$B$30,B1123,'Routed face only (2)'!$G$17:$G$30)) +
(SUMIF('Routed alum faces letters'!$B$17:$B$30,B1123,'Routed alum faces letters'!$G$17:$G$30)) +
(SUMIF('Routed alum faces letters (2)'!$B$17:$B$30,B1123,'Routed alum faces letters (2)'!$G$17:$G$30)) +
(SUMIF('Routed push through acrylic'!$B$17:$B$30,B1123,'Routed push through acrylic'!$G$17:$G$30)) +
(SUMIF('Routed push through acrylic (2)'!$B$17:$B$30,B1123,'Routed push through acrylic (2)'!$G$17:$G$30)) +
(SUMIF('Sf routed cabinet'!$B$17:$B$30,B1123,'Sf routed cabinet'!$G$17:$G$30)) +
(SUMIF('Sf routed cabinet (2)'!$B$17:$B$30,B1123,'Sf routed cabinet (2)'!$G$17:$G$30)) +
(SUMIF('Df routed cabinet'!$B$17:$B$30,B1123,'Df routed cabinet'!$G$17:$G$30)) +
(SUMIF('Df routed cabinet (2)'!$B$17:$B$30,B1123,'Df routed cabinet (2)'!$G$17:$G$30)) +
(SUMIF('Sf acrylic cabinet'!$B$17:$B$30,B1123,'Sf acrylic cabinet'!$G$17:$G$30)) +
(SUMIF('Sf acrylic cabinet (2)'!$B$17:$B$30,B1123,'Sf acrylic cabinet (2)'!$G$17:$G$30)) +
(SUMIF('Economy Sf acrylic'!$B$17:$B$30,B1123,'Economy Sf acrylic'!$G$17:$G$30)) +
(SUMIF('Df acrylic cabinet'!$B$17:$B$30,B1123,'Df acrylic cabinet'!$G$17:$G$30)) +
(SUMIF('Df acrylic cabinet (2)'!$B$17:$B$30,B1123,'Df acrylic cabinet (2)'!$G$17:$G$30)) +
(SUMIF('Sf flex cabinet'!$B$17:$B$30,B1123,'Sf flex cabinet'!$G$17:$G$30)) +
(SUMIF('Sf flex cabinet (2)'!$B$17:$B$30,B1123,'Sf flex cabinet (2)'!$G$17:$G$30)) +
(SUMIF('Df flex cabinet'!$B$17:$B$36,B1123,'Df flex cabinet'!$G$17:$G$36)) +
(SUMIF('Df flex cabinet (2)'!$B$17:$B$36,B1123,'Df flex cabinet (2)'!$G$17:$G$36)) +
(SUMIF('Pole cover'!$B$17:$B$30,B1123,'Pole cover'!$G$17:$G$30)) +
(SUMIF('Pole cover (2)'!$B$17:$B$30,B1123,'Pole cover (2)'!$G$17:$G$30)) +
(SUMIF('Structural Steel Fab'!$B$17:$B$29,B1123,'Structural Steel Fab'!$G$17:$G$29)) +
(SUMIF(Reveal!$B$17:$B$30,B1123,Reveal!$G$17:$G$30)) +
(SUMIF('Reveal (2)'!$B$17:$B$30,B1123,'Reveal (2)'!$G$17:$G$30)) +
(SUMIF('Crown cove top'!$B$17:$B$30,B1123,'Crown cove top'!$G$17:$G$30)) +
(SUMIF('EMC assembly'!$B$17:$B$30,B1123,'EMC assembly'!$G$17:$G$30)) +
(SUMIF(Crating!$B$17:$B$29,B1123,Crating!$G$17:$G$29)) +
(SUMIF('LED wiring'!$B$17:$B$30,B1123,'LED wiring'!$G$17:$G$30)) +
(SUMIF('Changeable copy face'!$B$17:$B$30,B1123,'Changeable copy face'!$G$17:$G$30)) +
(SUMIF('Flex face assembly'!$B$17:$B$30,B1123,'Flex face assembly'!$G$17:$G$30)) +
(SUMIF('Routed face assembly'!$B$17:$B$30,B1123,'Routed face assembly'!$G$17:$G$30)) +
(SUMIF('Paint calculation'!$B$17:$B$30,B1123,'Paint calculation'!$G$17:$G$30)) +
(SUMIF('Trimcap letter face'!$B$17:$B$30,B1123,'Trimcap letter face'!$G$17:$G$30)) +
(SUMIF('Trimcap letter face (2)'!$B$17:$B$30,B1123,'Trimcap letter face (2)'!$G$17:$G$30)) +
(SUMIF('Channel letter fabrication'!$B$17:$B$30,B1123,'Channel letter fabrication'!$G$17:$G$30)) +
(SUMIF('Channel letter fabrication (2)'!$B$17:$B$30,B1123,'Channel letter fabrication (2)'!$G$17:$G$30))</f>
        <v>0</v>
      </c>
    </row>
    <row r="1124" spans="1:10">
      <c r="A1124" s="28" t="str">
        <f>[1]ODBC!$A1124</f>
        <v>GGBC Med Reducer #391265</v>
      </c>
      <c r="B1124" s="29" t="str">
        <f>[1]ODBC!B1124</f>
        <v>72340</v>
      </c>
      <c r="C1124" s="30">
        <f>IFERROR(VLOOKUP($B1124,[1]ODBC!$B:$H,2,FALSE),"")</f>
        <v>1.2E-2</v>
      </c>
      <c r="D1124" s="30">
        <f>IFERROR(VLOOKUP($B1124,[1]ODBC!$B:$H,3,FALSE),"")</f>
        <v>2.1999999999999999E-2</v>
      </c>
      <c r="E1124" s="30" t="str">
        <f>IFERROR(VLOOKUP($B1124,[1]ODBC!$B:$H,4,FALSE),"")</f>
        <v>GM</v>
      </c>
      <c r="F1124" s="31">
        <f>IFERROR(VLOOKUP($B1124,[1]ODBC!$B:$H,5,FALSE),"")</f>
        <v>44.45</v>
      </c>
      <c r="G1124" s="32">
        <f>[1]ODBC!G1124</f>
        <v>0</v>
      </c>
      <c r="H1124" s="33">
        <f>SUM([1]ODBC!H1124)</f>
        <v>46062</v>
      </c>
      <c r="I1124" s="41" t="str">
        <f>'Vinyl cutting'!$B$2</f>
        <v>J36938</v>
      </c>
      <c r="J1124" s="42">
        <f ca="1">(SUMIF('Freeform time and material'!$B$17:$B$30,B1124,'Freeform time and material'!$G$17:$G$30)) +
(SUMIF('Vinyl cutting'!$B$17:$B$30,B1124,'Vinyl cutting'!$G$17:$G$30)) +
(SUMIF('Vinyl cutting (2)'!$B$17:$B$30,B1124,'Vinyl cutting (2)'!$G$17:$G$30)) +
(SUMIF('Apply vinyl graphics'!$B$17:$B$30,B1124,'Apply vinyl graphics'!$G$17:$G$30)) +
(SUMIF('Apply vinyl graphics (2)'!$B$17:$B$30,B1124,'Apply vinyl graphics (2)'!$G$17:$G$30)) +
(SUMIF('Alum pan sign'!$B$17:$B$30,B1124,'Alum pan sign'!$G$17:$G$30)) +
(SUMIF('Alum pan sign (2)'!$B$17:$B$30,B1124,'Alum pan sign (2)'!$G$17:$G$30)) +
(SUMIF('Economy pan sign'!$B$17:$B$30,B1124,'Economy pan sign'!$G$17:$G$30)) +
(SUMIF('Post and panel sign'!$B$17:$B$30,B1124,'Post and panel sign'!$G$17:$G$30)) +
(SUMIF('Post and panel sign (2)'!$B$17:$B$30,B1124,'Post and panel sign (2)'!$G$17:$G$30)) +
(SUMIF('Flat panels only'!$B$17:$B$30,B1124,'Flat panels only'!$G$17:$G$30)) +
(SUMIF('Flat panels only (2)'!$B$17:$B$30,B1124,'Flat panels only (2)'!$G$17:$G$30)) +
(SUMIF('Routed panel shapes'!$B$18:$B$31,B1124,'Routed panel shapes'!$G$18:$G$31)) +
(SUMIF('Routed panel shapes (2)'!$B$18:$B$31,B1124,'Routed panel shapes (2)'!$G$18:$G$31)) +
(SUMIF('Routed face only'!$B$17:$B$30,B1124,'Routed face only'!$G$17:$G$30)) +
(SUMIF('Routed face only (2)'!$B$17:$B$30,B1124,'Routed face only (2)'!$G$17:$G$30)) +
(SUMIF('Routed alum faces letters'!$B$17:$B$30,B1124,'Routed alum faces letters'!$G$17:$G$30)) +
(SUMIF('Routed alum faces letters (2)'!$B$17:$B$30,B1124,'Routed alum faces letters (2)'!$G$17:$G$30)) +
(SUMIF('Routed push through acrylic'!$B$17:$B$30,B1124,'Routed push through acrylic'!$G$17:$G$30)) +
(SUMIF('Routed push through acrylic (2)'!$B$17:$B$30,B1124,'Routed push through acrylic (2)'!$G$17:$G$30)) +
(SUMIF('Sf routed cabinet'!$B$17:$B$30,B1124,'Sf routed cabinet'!$G$17:$G$30)) +
(SUMIF('Sf routed cabinet (2)'!$B$17:$B$30,B1124,'Sf routed cabinet (2)'!$G$17:$G$30)) +
(SUMIF('Df routed cabinet'!$B$17:$B$30,B1124,'Df routed cabinet'!$G$17:$G$30)) +
(SUMIF('Df routed cabinet (2)'!$B$17:$B$30,B1124,'Df routed cabinet (2)'!$G$17:$G$30)) +
(SUMIF('Sf acrylic cabinet'!$B$17:$B$30,B1124,'Sf acrylic cabinet'!$G$17:$G$30)) +
(SUMIF('Sf acrylic cabinet (2)'!$B$17:$B$30,B1124,'Sf acrylic cabinet (2)'!$G$17:$G$30)) +
(SUMIF('Economy Sf acrylic'!$B$17:$B$30,B1124,'Economy Sf acrylic'!$G$17:$G$30)) +
(SUMIF('Df acrylic cabinet'!$B$17:$B$30,B1124,'Df acrylic cabinet'!$G$17:$G$30)) +
(SUMIF('Df acrylic cabinet (2)'!$B$17:$B$30,B1124,'Df acrylic cabinet (2)'!$G$17:$G$30)) +
(SUMIF('Sf flex cabinet'!$B$17:$B$30,B1124,'Sf flex cabinet'!$G$17:$G$30)) +
(SUMIF('Sf flex cabinet (2)'!$B$17:$B$30,B1124,'Sf flex cabinet (2)'!$G$17:$G$30)) +
(SUMIF('Df flex cabinet'!$B$17:$B$36,B1124,'Df flex cabinet'!$G$17:$G$36)) +
(SUMIF('Df flex cabinet (2)'!$B$17:$B$36,B1124,'Df flex cabinet (2)'!$G$17:$G$36)) +
(SUMIF('Pole cover'!$B$17:$B$30,B1124,'Pole cover'!$G$17:$G$30)) +
(SUMIF('Pole cover (2)'!$B$17:$B$30,B1124,'Pole cover (2)'!$G$17:$G$30)) +
(SUMIF('Structural Steel Fab'!$B$17:$B$29,B1124,'Structural Steel Fab'!$G$17:$G$29)) +
(SUMIF(Reveal!$B$17:$B$30,B1124,Reveal!$G$17:$G$30)) +
(SUMIF('Reveal (2)'!$B$17:$B$30,B1124,'Reveal (2)'!$G$17:$G$30)) +
(SUMIF('Crown cove top'!$B$17:$B$30,B1124,'Crown cove top'!$G$17:$G$30)) +
(SUMIF('EMC assembly'!$B$17:$B$30,B1124,'EMC assembly'!$G$17:$G$30)) +
(SUMIF(Crating!$B$17:$B$29,B1124,Crating!$G$17:$G$29)) +
(SUMIF('LED wiring'!$B$17:$B$30,B1124,'LED wiring'!$G$17:$G$30)) +
(SUMIF('Changeable copy face'!$B$17:$B$30,B1124,'Changeable copy face'!$G$17:$G$30)) +
(SUMIF('Flex face assembly'!$B$17:$B$30,B1124,'Flex face assembly'!$G$17:$G$30)) +
(SUMIF('Routed face assembly'!$B$17:$B$30,B1124,'Routed face assembly'!$G$17:$G$30)) +
(SUMIF('Paint calculation'!$B$17:$B$30,B1124,'Paint calculation'!$G$17:$G$30)) +
(SUMIF('Trimcap letter face'!$B$17:$B$30,B1124,'Trimcap letter face'!$G$17:$G$30)) +
(SUMIF('Trimcap letter face (2)'!$B$17:$B$30,B1124,'Trimcap letter face (2)'!$G$17:$G$30)) +
(SUMIF('Channel letter fabrication'!$B$17:$B$30,B1124,'Channel letter fabrication'!$G$17:$G$30)) +
(SUMIF('Channel letter fabrication (2)'!$B$17:$B$30,B1124,'Channel letter fabrication (2)'!$G$17:$G$30))</f>
        <v>0</v>
      </c>
    </row>
    <row r="1125" spans="1:10">
      <c r="A1125" s="28" t="str">
        <f>[1]ODBC!$A1125</f>
        <v>GGBC Slow Reducer #391266</v>
      </c>
      <c r="B1125" s="29" t="str">
        <f>[1]ODBC!B1125</f>
        <v>72345</v>
      </c>
      <c r="C1125" s="30">
        <f>IFERROR(VLOOKUP($B1125,[1]ODBC!$B:$H,2,FALSE),"")</f>
        <v>1.2E-2</v>
      </c>
      <c r="D1125" s="30">
        <f>IFERROR(VLOOKUP($B1125,[1]ODBC!$B:$H,3,FALSE),"")</f>
        <v>2.1999999999999999E-2</v>
      </c>
      <c r="E1125" s="30" t="str">
        <f>IFERROR(VLOOKUP($B1125,[1]ODBC!$B:$H,4,FALSE),"")</f>
        <v>GM</v>
      </c>
      <c r="F1125" s="31">
        <f>IFERROR(VLOOKUP($B1125,[1]ODBC!$B:$H,5,FALSE),"")</f>
        <v>44.45</v>
      </c>
      <c r="G1125" s="32">
        <f>[1]ODBC!G1125</f>
        <v>0</v>
      </c>
      <c r="H1125" s="33">
        <f>SUM([1]ODBC!H1125)</f>
        <v>46062</v>
      </c>
      <c r="I1125" s="41" t="str">
        <f>'Vinyl cutting'!$B$2</f>
        <v>J36938</v>
      </c>
      <c r="J1125" s="42">
        <f ca="1">(SUMIF('Freeform time and material'!$B$17:$B$30,B1125,'Freeform time and material'!$G$17:$G$30)) +
(SUMIF('Vinyl cutting'!$B$17:$B$30,B1125,'Vinyl cutting'!$G$17:$G$30)) +
(SUMIF('Vinyl cutting (2)'!$B$17:$B$30,B1125,'Vinyl cutting (2)'!$G$17:$G$30)) +
(SUMIF('Apply vinyl graphics'!$B$17:$B$30,B1125,'Apply vinyl graphics'!$G$17:$G$30)) +
(SUMIF('Apply vinyl graphics (2)'!$B$17:$B$30,B1125,'Apply vinyl graphics (2)'!$G$17:$G$30)) +
(SUMIF('Alum pan sign'!$B$17:$B$30,B1125,'Alum pan sign'!$G$17:$G$30)) +
(SUMIF('Alum pan sign (2)'!$B$17:$B$30,B1125,'Alum pan sign (2)'!$G$17:$G$30)) +
(SUMIF('Economy pan sign'!$B$17:$B$30,B1125,'Economy pan sign'!$G$17:$G$30)) +
(SUMIF('Post and panel sign'!$B$17:$B$30,B1125,'Post and panel sign'!$G$17:$G$30)) +
(SUMIF('Post and panel sign (2)'!$B$17:$B$30,B1125,'Post and panel sign (2)'!$G$17:$G$30)) +
(SUMIF('Flat panels only'!$B$17:$B$30,B1125,'Flat panels only'!$G$17:$G$30)) +
(SUMIF('Flat panels only (2)'!$B$17:$B$30,B1125,'Flat panels only (2)'!$G$17:$G$30)) +
(SUMIF('Routed panel shapes'!$B$18:$B$31,B1125,'Routed panel shapes'!$G$18:$G$31)) +
(SUMIF('Routed panel shapes (2)'!$B$18:$B$31,B1125,'Routed panel shapes (2)'!$G$18:$G$31)) +
(SUMIF('Routed face only'!$B$17:$B$30,B1125,'Routed face only'!$G$17:$G$30)) +
(SUMIF('Routed face only (2)'!$B$17:$B$30,B1125,'Routed face only (2)'!$G$17:$G$30)) +
(SUMIF('Routed alum faces letters'!$B$17:$B$30,B1125,'Routed alum faces letters'!$G$17:$G$30)) +
(SUMIF('Routed alum faces letters (2)'!$B$17:$B$30,B1125,'Routed alum faces letters (2)'!$G$17:$G$30)) +
(SUMIF('Routed push through acrylic'!$B$17:$B$30,B1125,'Routed push through acrylic'!$G$17:$G$30)) +
(SUMIF('Routed push through acrylic (2)'!$B$17:$B$30,B1125,'Routed push through acrylic (2)'!$G$17:$G$30)) +
(SUMIF('Sf routed cabinet'!$B$17:$B$30,B1125,'Sf routed cabinet'!$G$17:$G$30)) +
(SUMIF('Sf routed cabinet (2)'!$B$17:$B$30,B1125,'Sf routed cabinet (2)'!$G$17:$G$30)) +
(SUMIF('Df routed cabinet'!$B$17:$B$30,B1125,'Df routed cabinet'!$G$17:$G$30)) +
(SUMIF('Df routed cabinet (2)'!$B$17:$B$30,B1125,'Df routed cabinet (2)'!$G$17:$G$30)) +
(SUMIF('Sf acrylic cabinet'!$B$17:$B$30,B1125,'Sf acrylic cabinet'!$G$17:$G$30)) +
(SUMIF('Sf acrylic cabinet (2)'!$B$17:$B$30,B1125,'Sf acrylic cabinet (2)'!$G$17:$G$30)) +
(SUMIF('Economy Sf acrylic'!$B$17:$B$30,B1125,'Economy Sf acrylic'!$G$17:$G$30)) +
(SUMIF('Df acrylic cabinet'!$B$17:$B$30,B1125,'Df acrylic cabinet'!$G$17:$G$30)) +
(SUMIF('Df acrylic cabinet (2)'!$B$17:$B$30,B1125,'Df acrylic cabinet (2)'!$G$17:$G$30)) +
(SUMIF('Sf flex cabinet'!$B$17:$B$30,B1125,'Sf flex cabinet'!$G$17:$G$30)) +
(SUMIF('Sf flex cabinet (2)'!$B$17:$B$30,B1125,'Sf flex cabinet (2)'!$G$17:$G$30)) +
(SUMIF('Df flex cabinet'!$B$17:$B$36,B1125,'Df flex cabinet'!$G$17:$G$36)) +
(SUMIF('Df flex cabinet (2)'!$B$17:$B$36,B1125,'Df flex cabinet (2)'!$G$17:$G$36)) +
(SUMIF('Pole cover'!$B$17:$B$30,B1125,'Pole cover'!$G$17:$G$30)) +
(SUMIF('Pole cover (2)'!$B$17:$B$30,B1125,'Pole cover (2)'!$G$17:$G$30)) +
(SUMIF('Structural Steel Fab'!$B$17:$B$29,B1125,'Structural Steel Fab'!$G$17:$G$29)) +
(SUMIF(Reveal!$B$17:$B$30,B1125,Reveal!$G$17:$G$30)) +
(SUMIF('Reveal (2)'!$B$17:$B$30,B1125,'Reveal (2)'!$G$17:$G$30)) +
(SUMIF('Crown cove top'!$B$17:$B$30,B1125,'Crown cove top'!$G$17:$G$30)) +
(SUMIF('EMC assembly'!$B$17:$B$30,B1125,'EMC assembly'!$G$17:$G$30)) +
(SUMIF(Crating!$B$17:$B$29,B1125,Crating!$G$17:$G$29)) +
(SUMIF('LED wiring'!$B$17:$B$30,B1125,'LED wiring'!$G$17:$G$30)) +
(SUMIF('Changeable copy face'!$B$17:$B$30,B1125,'Changeable copy face'!$G$17:$G$30)) +
(SUMIF('Flex face assembly'!$B$17:$B$30,B1125,'Flex face assembly'!$G$17:$G$30)) +
(SUMIF('Routed face assembly'!$B$17:$B$30,B1125,'Routed face assembly'!$G$17:$G$30)) +
(SUMIF('Paint calculation'!$B$17:$B$30,B1125,'Paint calculation'!$G$17:$G$30)) +
(SUMIF('Trimcap letter face'!$B$17:$B$30,B1125,'Trimcap letter face'!$G$17:$G$30)) +
(SUMIF('Trimcap letter face (2)'!$B$17:$B$30,B1125,'Trimcap letter face (2)'!$G$17:$G$30)) +
(SUMIF('Channel letter fabrication'!$B$17:$B$30,B1125,'Channel letter fabrication'!$G$17:$G$30)) +
(SUMIF('Channel letter fabrication (2)'!$B$17:$B$30,B1125,'Channel letter fabrication (2)'!$G$17:$G$30))</f>
        <v>0</v>
      </c>
    </row>
    <row r="1126" spans="1:10">
      <c r="A1126" s="28" t="str">
        <f>[1]ODBC!$A1126</f>
        <v>GGBC Xtr Slow Reducer #391267</v>
      </c>
      <c r="B1126" s="29" t="str">
        <f>[1]ODBC!B1126</f>
        <v>72350</v>
      </c>
      <c r="C1126" s="30">
        <f>IFERROR(VLOOKUP($B1126,[1]ODBC!$B:$H,2,FALSE),"")</f>
        <v>1.2E-2</v>
      </c>
      <c r="D1126" s="30">
        <f>IFERROR(VLOOKUP($B1126,[1]ODBC!$B:$H,3,FALSE),"")</f>
        <v>2.1999999999999999E-2</v>
      </c>
      <c r="E1126" s="30" t="str">
        <f>IFERROR(VLOOKUP($B1126,[1]ODBC!$B:$H,4,FALSE),"")</f>
        <v>GM</v>
      </c>
      <c r="F1126" s="31">
        <f>IFERROR(VLOOKUP($B1126,[1]ODBC!$B:$H,5,FALSE),"")</f>
        <v>44.45</v>
      </c>
      <c r="G1126" s="32">
        <f>[1]ODBC!G1126</f>
        <v>0</v>
      </c>
      <c r="H1126" s="33">
        <f>SUM([1]ODBC!H1126)</f>
        <v>45950</v>
      </c>
      <c r="I1126" s="41" t="str">
        <f>'Vinyl cutting'!$B$2</f>
        <v>J36938</v>
      </c>
      <c r="J1126" s="42">
        <f ca="1">(SUMIF('Freeform time and material'!$B$17:$B$30,B1126,'Freeform time and material'!$G$17:$G$30)) +
(SUMIF('Vinyl cutting'!$B$17:$B$30,B1126,'Vinyl cutting'!$G$17:$G$30)) +
(SUMIF('Vinyl cutting (2)'!$B$17:$B$30,B1126,'Vinyl cutting (2)'!$G$17:$G$30)) +
(SUMIF('Apply vinyl graphics'!$B$17:$B$30,B1126,'Apply vinyl graphics'!$G$17:$G$30)) +
(SUMIF('Apply vinyl graphics (2)'!$B$17:$B$30,B1126,'Apply vinyl graphics (2)'!$G$17:$G$30)) +
(SUMIF('Alum pan sign'!$B$17:$B$30,B1126,'Alum pan sign'!$G$17:$G$30)) +
(SUMIF('Alum pan sign (2)'!$B$17:$B$30,B1126,'Alum pan sign (2)'!$G$17:$G$30)) +
(SUMIF('Economy pan sign'!$B$17:$B$30,B1126,'Economy pan sign'!$G$17:$G$30)) +
(SUMIF('Post and panel sign'!$B$17:$B$30,B1126,'Post and panel sign'!$G$17:$G$30)) +
(SUMIF('Post and panel sign (2)'!$B$17:$B$30,B1126,'Post and panel sign (2)'!$G$17:$G$30)) +
(SUMIF('Flat panels only'!$B$17:$B$30,B1126,'Flat panels only'!$G$17:$G$30)) +
(SUMIF('Flat panels only (2)'!$B$17:$B$30,B1126,'Flat panels only (2)'!$G$17:$G$30)) +
(SUMIF('Routed panel shapes'!$B$18:$B$31,B1126,'Routed panel shapes'!$G$18:$G$31)) +
(SUMIF('Routed panel shapes (2)'!$B$18:$B$31,B1126,'Routed panel shapes (2)'!$G$18:$G$31)) +
(SUMIF('Routed face only'!$B$17:$B$30,B1126,'Routed face only'!$G$17:$G$30)) +
(SUMIF('Routed face only (2)'!$B$17:$B$30,B1126,'Routed face only (2)'!$G$17:$G$30)) +
(SUMIF('Routed alum faces letters'!$B$17:$B$30,B1126,'Routed alum faces letters'!$G$17:$G$30)) +
(SUMIF('Routed alum faces letters (2)'!$B$17:$B$30,B1126,'Routed alum faces letters (2)'!$G$17:$G$30)) +
(SUMIF('Routed push through acrylic'!$B$17:$B$30,B1126,'Routed push through acrylic'!$G$17:$G$30)) +
(SUMIF('Routed push through acrylic (2)'!$B$17:$B$30,B1126,'Routed push through acrylic (2)'!$G$17:$G$30)) +
(SUMIF('Sf routed cabinet'!$B$17:$B$30,B1126,'Sf routed cabinet'!$G$17:$G$30)) +
(SUMIF('Sf routed cabinet (2)'!$B$17:$B$30,B1126,'Sf routed cabinet (2)'!$G$17:$G$30)) +
(SUMIF('Df routed cabinet'!$B$17:$B$30,B1126,'Df routed cabinet'!$G$17:$G$30)) +
(SUMIF('Df routed cabinet (2)'!$B$17:$B$30,B1126,'Df routed cabinet (2)'!$G$17:$G$30)) +
(SUMIF('Sf acrylic cabinet'!$B$17:$B$30,B1126,'Sf acrylic cabinet'!$G$17:$G$30)) +
(SUMIF('Sf acrylic cabinet (2)'!$B$17:$B$30,B1126,'Sf acrylic cabinet (2)'!$G$17:$G$30)) +
(SUMIF('Economy Sf acrylic'!$B$17:$B$30,B1126,'Economy Sf acrylic'!$G$17:$G$30)) +
(SUMIF('Df acrylic cabinet'!$B$17:$B$30,B1126,'Df acrylic cabinet'!$G$17:$G$30)) +
(SUMIF('Df acrylic cabinet (2)'!$B$17:$B$30,B1126,'Df acrylic cabinet (2)'!$G$17:$G$30)) +
(SUMIF('Sf flex cabinet'!$B$17:$B$30,B1126,'Sf flex cabinet'!$G$17:$G$30)) +
(SUMIF('Sf flex cabinet (2)'!$B$17:$B$30,B1126,'Sf flex cabinet (2)'!$G$17:$G$30)) +
(SUMIF('Df flex cabinet'!$B$17:$B$36,B1126,'Df flex cabinet'!$G$17:$G$36)) +
(SUMIF('Df flex cabinet (2)'!$B$17:$B$36,B1126,'Df flex cabinet (2)'!$G$17:$G$36)) +
(SUMIF('Pole cover'!$B$17:$B$30,B1126,'Pole cover'!$G$17:$G$30)) +
(SUMIF('Pole cover (2)'!$B$17:$B$30,B1126,'Pole cover (2)'!$G$17:$G$30)) +
(SUMIF('Structural Steel Fab'!$B$17:$B$29,B1126,'Structural Steel Fab'!$G$17:$G$29)) +
(SUMIF(Reveal!$B$17:$B$30,B1126,Reveal!$G$17:$G$30)) +
(SUMIF('Reveal (2)'!$B$17:$B$30,B1126,'Reveal (2)'!$G$17:$G$30)) +
(SUMIF('Crown cove top'!$B$17:$B$30,B1126,'Crown cove top'!$G$17:$G$30)) +
(SUMIF('EMC assembly'!$B$17:$B$30,B1126,'EMC assembly'!$G$17:$G$30)) +
(SUMIF(Crating!$B$17:$B$29,B1126,Crating!$G$17:$G$29)) +
(SUMIF('LED wiring'!$B$17:$B$30,B1126,'LED wiring'!$G$17:$G$30)) +
(SUMIF('Changeable copy face'!$B$17:$B$30,B1126,'Changeable copy face'!$G$17:$G$30)) +
(SUMIF('Flex face assembly'!$B$17:$B$30,B1126,'Flex face assembly'!$G$17:$G$30)) +
(SUMIF('Routed face assembly'!$B$17:$B$30,B1126,'Routed face assembly'!$G$17:$G$30)) +
(SUMIF('Paint calculation'!$B$17:$B$30,B1126,'Paint calculation'!$G$17:$G$30)) +
(SUMIF('Trimcap letter face'!$B$17:$B$30,B1126,'Trimcap letter face'!$G$17:$G$30)) +
(SUMIF('Trimcap letter face (2)'!$B$17:$B$30,B1126,'Trimcap letter face (2)'!$G$17:$G$30)) +
(SUMIF('Channel letter fabrication'!$B$17:$B$30,B1126,'Channel letter fabrication'!$G$17:$G$30)) +
(SUMIF('Channel letter fabrication (2)'!$B$17:$B$30,B1126,'Channel letter fabrication (2)'!$G$17:$G$30))</f>
        <v>0</v>
      </c>
    </row>
    <row r="1127" spans="1:10">
      <c r="A1127" s="28" t="str">
        <f>[1]ODBC!$A1127</f>
        <v>GGBC Clear #571430</v>
      </c>
      <c r="B1127" s="29" t="str">
        <f>[1]ODBC!B1127</f>
        <v>72355</v>
      </c>
      <c r="C1127" s="30">
        <f>IFERROR(VLOOKUP($B1127,[1]ODBC!$B:$H,2,FALSE),"")</f>
        <v>4.1000000000000002E-2</v>
      </c>
      <c r="D1127" s="30">
        <f>IFERROR(VLOOKUP($B1127,[1]ODBC!$B:$H,3,FALSE),"")</f>
        <v>7.3999999999999996E-2</v>
      </c>
      <c r="E1127" s="30" t="str">
        <f>IFERROR(VLOOKUP($B1127,[1]ODBC!$B:$H,4,FALSE),"")</f>
        <v>GM</v>
      </c>
      <c r="F1127" s="31">
        <f>IFERROR(VLOOKUP($B1127,[1]ODBC!$B:$H,5,FALSE),"")</f>
        <v>44.45</v>
      </c>
      <c r="G1127" s="32">
        <f>[1]ODBC!G1127</f>
        <v>0</v>
      </c>
      <c r="H1127" s="33">
        <f>SUM([1]ODBC!H1127)</f>
        <v>45562</v>
      </c>
      <c r="I1127" s="41" t="str">
        <f>'Vinyl cutting'!$B$2</f>
        <v>J36938</v>
      </c>
      <c r="J1127" s="42">
        <f ca="1">(SUMIF('Freeform time and material'!$B$17:$B$30,B1127,'Freeform time and material'!$G$17:$G$30)) +
(SUMIF('Vinyl cutting'!$B$17:$B$30,B1127,'Vinyl cutting'!$G$17:$G$30)) +
(SUMIF('Vinyl cutting (2)'!$B$17:$B$30,B1127,'Vinyl cutting (2)'!$G$17:$G$30)) +
(SUMIF('Apply vinyl graphics'!$B$17:$B$30,B1127,'Apply vinyl graphics'!$G$17:$G$30)) +
(SUMIF('Apply vinyl graphics (2)'!$B$17:$B$30,B1127,'Apply vinyl graphics (2)'!$G$17:$G$30)) +
(SUMIF('Alum pan sign'!$B$17:$B$30,B1127,'Alum pan sign'!$G$17:$G$30)) +
(SUMIF('Alum pan sign (2)'!$B$17:$B$30,B1127,'Alum pan sign (2)'!$G$17:$G$30)) +
(SUMIF('Economy pan sign'!$B$17:$B$30,B1127,'Economy pan sign'!$G$17:$G$30)) +
(SUMIF('Post and panel sign'!$B$17:$B$30,B1127,'Post and panel sign'!$G$17:$G$30)) +
(SUMIF('Post and panel sign (2)'!$B$17:$B$30,B1127,'Post and panel sign (2)'!$G$17:$G$30)) +
(SUMIF('Flat panels only'!$B$17:$B$30,B1127,'Flat panels only'!$G$17:$G$30)) +
(SUMIF('Flat panels only (2)'!$B$17:$B$30,B1127,'Flat panels only (2)'!$G$17:$G$30)) +
(SUMIF('Routed panel shapes'!$B$18:$B$31,B1127,'Routed panel shapes'!$G$18:$G$31)) +
(SUMIF('Routed panel shapes (2)'!$B$18:$B$31,B1127,'Routed panel shapes (2)'!$G$18:$G$31)) +
(SUMIF('Routed face only'!$B$17:$B$30,B1127,'Routed face only'!$G$17:$G$30)) +
(SUMIF('Routed face only (2)'!$B$17:$B$30,B1127,'Routed face only (2)'!$G$17:$G$30)) +
(SUMIF('Routed alum faces letters'!$B$17:$B$30,B1127,'Routed alum faces letters'!$G$17:$G$30)) +
(SUMIF('Routed alum faces letters (2)'!$B$17:$B$30,B1127,'Routed alum faces letters (2)'!$G$17:$G$30)) +
(SUMIF('Routed push through acrylic'!$B$17:$B$30,B1127,'Routed push through acrylic'!$G$17:$G$30)) +
(SUMIF('Routed push through acrylic (2)'!$B$17:$B$30,B1127,'Routed push through acrylic (2)'!$G$17:$G$30)) +
(SUMIF('Sf routed cabinet'!$B$17:$B$30,B1127,'Sf routed cabinet'!$G$17:$G$30)) +
(SUMIF('Sf routed cabinet (2)'!$B$17:$B$30,B1127,'Sf routed cabinet (2)'!$G$17:$G$30)) +
(SUMIF('Df routed cabinet'!$B$17:$B$30,B1127,'Df routed cabinet'!$G$17:$G$30)) +
(SUMIF('Df routed cabinet (2)'!$B$17:$B$30,B1127,'Df routed cabinet (2)'!$G$17:$G$30)) +
(SUMIF('Sf acrylic cabinet'!$B$17:$B$30,B1127,'Sf acrylic cabinet'!$G$17:$G$30)) +
(SUMIF('Sf acrylic cabinet (2)'!$B$17:$B$30,B1127,'Sf acrylic cabinet (2)'!$G$17:$G$30)) +
(SUMIF('Economy Sf acrylic'!$B$17:$B$30,B1127,'Economy Sf acrylic'!$G$17:$G$30)) +
(SUMIF('Df acrylic cabinet'!$B$17:$B$30,B1127,'Df acrylic cabinet'!$G$17:$G$30)) +
(SUMIF('Df acrylic cabinet (2)'!$B$17:$B$30,B1127,'Df acrylic cabinet (2)'!$G$17:$G$30)) +
(SUMIF('Sf flex cabinet'!$B$17:$B$30,B1127,'Sf flex cabinet'!$G$17:$G$30)) +
(SUMIF('Sf flex cabinet (2)'!$B$17:$B$30,B1127,'Sf flex cabinet (2)'!$G$17:$G$30)) +
(SUMIF('Df flex cabinet'!$B$17:$B$36,B1127,'Df flex cabinet'!$G$17:$G$36)) +
(SUMIF('Df flex cabinet (2)'!$B$17:$B$36,B1127,'Df flex cabinet (2)'!$G$17:$G$36)) +
(SUMIF('Pole cover'!$B$17:$B$30,B1127,'Pole cover'!$G$17:$G$30)) +
(SUMIF('Pole cover (2)'!$B$17:$B$30,B1127,'Pole cover (2)'!$G$17:$G$30)) +
(SUMIF('Structural Steel Fab'!$B$17:$B$29,B1127,'Structural Steel Fab'!$G$17:$G$29)) +
(SUMIF(Reveal!$B$17:$B$30,B1127,Reveal!$G$17:$G$30)) +
(SUMIF('Reveal (2)'!$B$17:$B$30,B1127,'Reveal (2)'!$G$17:$G$30)) +
(SUMIF('Crown cove top'!$B$17:$B$30,B1127,'Crown cove top'!$G$17:$G$30)) +
(SUMIF('EMC assembly'!$B$17:$B$30,B1127,'EMC assembly'!$G$17:$G$30)) +
(SUMIF(Crating!$B$17:$B$29,B1127,Crating!$G$17:$G$29)) +
(SUMIF('LED wiring'!$B$17:$B$30,B1127,'LED wiring'!$G$17:$G$30)) +
(SUMIF('Changeable copy face'!$B$17:$B$30,B1127,'Changeable copy face'!$G$17:$G$30)) +
(SUMIF('Flex face assembly'!$B$17:$B$30,B1127,'Flex face assembly'!$G$17:$G$30)) +
(SUMIF('Routed face assembly'!$B$17:$B$30,B1127,'Routed face assembly'!$G$17:$G$30)) +
(SUMIF('Paint calculation'!$B$17:$B$30,B1127,'Paint calculation'!$G$17:$G$30)) +
(SUMIF('Trimcap letter face'!$B$17:$B$30,B1127,'Trimcap letter face'!$G$17:$G$30)) +
(SUMIF('Trimcap letter face (2)'!$B$17:$B$30,B1127,'Trimcap letter face (2)'!$G$17:$G$30)) +
(SUMIF('Channel letter fabrication'!$B$17:$B$30,B1127,'Channel letter fabrication'!$G$17:$G$30)) +
(SUMIF('Channel letter fabrication (2)'!$B$17:$B$30,B1127,'Channel letter fabrication (2)'!$G$17:$G$30))</f>
        <v>0</v>
      </c>
    </row>
    <row r="1128" spans="1:10">
      <c r="A1128" s="28" t="str">
        <f>[1]ODBC!$A1128</f>
        <v>GGBC Satin Clear #481084</v>
      </c>
      <c r="B1128" s="29" t="str">
        <f>[1]ODBC!B1128</f>
        <v>72360</v>
      </c>
      <c r="C1128" s="30">
        <f>IFERROR(VLOOKUP($B1128,[1]ODBC!$B:$H,2,FALSE),"")</f>
        <v>3.1E-2</v>
      </c>
      <c r="D1128" s="30">
        <f>IFERROR(VLOOKUP($B1128,[1]ODBC!$B:$H,3,FALSE),"")</f>
        <v>5.6000000000000001E-2</v>
      </c>
      <c r="E1128" s="30" t="str">
        <f>IFERROR(VLOOKUP($B1128,[1]ODBC!$B:$H,4,FALSE),"")</f>
        <v>GM</v>
      </c>
      <c r="F1128" s="31">
        <f>IFERROR(VLOOKUP($B1128,[1]ODBC!$B:$H,5,FALSE),"")</f>
        <v>44.45</v>
      </c>
      <c r="G1128" s="32">
        <f>[1]ODBC!G1128</f>
        <v>0</v>
      </c>
      <c r="H1128" s="33">
        <f>SUM([1]ODBC!H1128)</f>
        <v>0</v>
      </c>
      <c r="I1128" s="41" t="str">
        <f>'Vinyl cutting'!$B$2</f>
        <v>J36938</v>
      </c>
      <c r="J1128" s="42">
        <f ca="1">(SUMIF('Freeform time and material'!$B$17:$B$30,B1128,'Freeform time and material'!$G$17:$G$30)) +
(SUMIF('Vinyl cutting'!$B$17:$B$30,B1128,'Vinyl cutting'!$G$17:$G$30)) +
(SUMIF('Vinyl cutting (2)'!$B$17:$B$30,B1128,'Vinyl cutting (2)'!$G$17:$G$30)) +
(SUMIF('Apply vinyl graphics'!$B$17:$B$30,B1128,'Apply vinyl graphics'!$G$17:$G$30)) +
(SUMIF('Apply vinyl graphics (2)'!$B$17:$B$30,B1128,'Apply vinyl graphics (2)'!$G$17:$G$30)) +
(SUMIF('Alum pan sign'!$B$17:$B$30,B1128,'Alum pan sign'!$G$17:$G$30)) +
(SUMIF('Alum pan sign (2)'!$B$17:$B$30,B1128,'Alum pan sign (2)'!$G$17:$G$30)) +
(SUMIF('Economy pan sign'!$B$17:$B$30,B1128,'Economy pan sign'!$G$17:$G$30)) +
(SUMIF('Post and panel sign'!$B$17:$B$30,B1128,'Post and panel sign'!$G$17:$G$30)) +
(SUMIF('Post and panel sign (2)'!$B$17:$B$30,B1128,'Post and panel sign (2)'!$G$17:$G$30)) +
(SUMIF('Flat panels only'!$B$17:$B$30,B1128,'Flat panels only'!$G$17:$G$30)) +
(SUMIF('Flat panels only (2)'!$B$17:$B$30,B1128,'Flat panels only (2)'!$G$17:$G$30)) +
(SUMIF('Routed panel shapes'!$B$18:$B$31,B1128,'Routed panel shapes'!$G$18:$G$31)) +
(SUMIF('Routed panel shapes (2)'!$B$18:$B$31,B1128,'Routed panel shapes (2)'!$G$18:$G$31)) +
(SUMIF('Routed face only'!$B$17:$B$30,B1128,'Routed face only'!$G$17:$G$30)) +
(SUMIF('Routed face only (2)'!$B$17:$B$30,B1128,'Routed face only (2)'!$G$17:$G$30)) +
(SUMIF('Routed alum faces letters'!$B$17:$B$30,B1128,'Routed alum faces letters'!$G$17:$G$30)) +
(SUMIF('Routed alum faces letters (2)'!$B$17:$B$30,B1128,'Routed alum faces letters (2)'!$G$17:$G$30)) +
(SUMIF('Routed push through acrylic'!$B$17:$B$30,B1128,'Routed push through acrylic'!$G$17:$G$30)) +
(SUMIF('Routed push through acrylic (2)'!$B$17:$B$30,B1128,'Routed push through acrylic (2)'!$G$17:$G$30)) +
(SUMIF('Sf routed cabinet'!$B$17:$B$30,B1128,'Sf routed cabinet'!$G$17:$G$30)) +
(SUMIF('Sf routed cabinet (2)'!$B$17:$B$30,B1128,'Sf routed cabinet (2)'!$G$17:$G$30)) +
(SUMIF('Df routed cabinet'!$B$17:$B$30,B1128,'Df routed cabinet'!$G$17:$G$30)) +
(SUMIF('Df routed cabinet (2)'!$B$17:$B$30,B1128,'Df routed cabinet (2)'!$G$17:$G$30)) +
(SUMIF('Sf acrylic cabinet'!$B$17:$B$30,B1128,'Sf acrylic cabinet'!$G$17:$G$30)) +
(SUMIF('Sf acrylic cabinet (2)'!$B$17:$B$30,B1128,'Sf acrylic cabinet (2)'!$G$17:$G$30)) +
(SUMIF('Economy Sf acrylic'!$B$17:$B$30,B1128,'Economy Sf acrylic'!$G$17:$G$30)) +
(SUMIF('Df acrylic cabinet'!$B$17:$B$30,B1128,'Df acrylic cabinet'!$G$17:$G$30)) +
(SUMIF('Df acrylic cabinet (2)'!$B$17:$B$30,B1128,'Df acrylic cabinet (2)'!$G$17:$G$30)) +
(SUMIF('Sf flex cabinet'!$B$17:$B$30,B1128,'Sf flex cabinet'!$G$17:$G$30)) +
(SUMIF('Sf flex cabinet (2)'!$B$17:$B$30,B1128,'Sf flex cabinet (2)'!$G$17:$G$30)) +
(SUMIF('Df flex cabinet'!$B$17:$B$36,B1128,'Df flex cabinet'!$G$17:$G$36)) +
(SUMIF('Df flex cabinet (2)'!$B$17:$B$36,B1128,'Df flex cabinet (2)'!$G$17:$G$36)) +
(SUMIF('Pole cover'!$B$17:$B$30,B1128,'Pole cover'!$G$17:$G$30)) +
(SUMIF('Pole cover (2)'!$B$17:$B$30,B1128,'Pole cover (2)'!$G$17:$G$30)) +
(SUMIF('Structural Steel Fab'!$B$17:$B$29,B1128,'Structural Steel Fab'!$G$17:$G$29)) +
(SUMIF(Reveal!$B$17:$B$30,B1128,Reveal!$G$17:$G$30)) +
(SUMIF('Reveal (2)'!$B$17:$B$30,B1128,'Reveal (2)'!$G$17:$G$30)) +
(SUMIF('Crown cove top'!$B$17:$B$30,B1128,'Crown cove top'!$G$17:$G$30)) +
(SUMIF('EMC assembly'!$B$17:$B$30,B1128,'EMC assembly'!$G$17:$G$30)) +
(SUMIF(Crating!$B$17:$B$29,B1128,Crating!$G$17:$G$29)) +
(SUMIF('LED wiring'!$B$17:$B$30,B1128,'LED wiring'!$G$17:$G$30)) +
(SUMIF('Changeable copy face'!$B$17:$B$30,B1128,'Changeable copy face'!$G$17:$G$30)) +
(SUMIF('Flex face assembly'!$B$17:$B$30,B1128,'Flex face assembly'!$G$17:$G$30)) +
(SUMIF('Routed face assembly'!$B$17:$B$30,B1128,'Routed face assembly'!$G$17:$G$30)) +
(SUMIF('Paint calculation'!$B$17:$B$30,B1128,'Paint calculation'!$G$17:$G$30)) +
(SUMIF('Trimcap letter face'!$B$17:$B$30,B1128,'Trimcap letter face'!$G$17:$G$30)) +
(SUMIF('Trimcap letter face (2)'!$B$17:$B$30,B1128,'Trimcap letter face (2)'!$G$17:$G$30)) +
(SUMIF('Channel letter fabrication'!$B$17:$B$30,B1128,'Channel letter fabrication'!$G$17:$G$30)) +
(SUMIF('Channel letter fabrication (2)'!$B$17:$B$30,B1128,'Channel letter fabrication (2)'!$G$17:$G$30))</f>
        <v>0</v>
      </c>
    </row>
    <row r="1129" spans="1:10">
      <c r="A1129" s="28" t="str">
        <f>[1]ODBC!$A1129</f>
        <v>GGBC Low Gloss Clr #391271</v>
      </c>
      <c r="B1129" s="29" t="str">
        <f>[1]ODBC!B1129</f>
        <v>72365</v>
      </c>
      <c r="C1129" s="30">
        <f>IFERROR(VLOOKUP($B1129,[1]ODBC!$B:$H,2,FALSE),"")</f>
        <v>3.4000000000000002E-2</v>
      </c>
      <c r="D1129" s="30">
        <f>IFERROR(VLOOKUP($B1129,[1]ODBC!$B:$H,3,FALSE),"")</f>
        <v>6.0999999999999999E-2</v>
      </c>
      <c r="E1129" s="30" t="str">
        <f>IFERROR(VLOOKUP($B1129,[1]ODBC!$B:$H,4,FALSE),"")</f>
        <v>GM</v>
      </c>
      <c r="F1129" s="31">
        <f>IFERROR(VLOOKUP($B1129,[1]ODBC!$B:$H,5,FALSE),"")</f>
        <v>44.45</v>
      </c>
      <c r="G1129" s="32">
        <f>[1]ODBC!G1129</f>
        <v>0</v>
      </c>
      <c r="H1129" s="33">
        <f>SUM([1]ODBC!H1129)</f>
        <v>0</v>
      </c>
      <c r="I1129" s="41" t="str">
        <f>'Vinyl cutting'!$B$2</f>
        <v>J36938</v>
      </c>
      <c r="J1129" s="42">
        <f ca="1">(SUMIF('Freeform time and material'!$B$17:$B$30,B1129,'Freeform time and material'!$G$17:$G$30)) +
(SUMIF('Vinyl cutting'!$B$17:$B$30,B1129,'Vinyl cutting'!$G$17:$G$30)) +
(SUMIF('Vinyl cutting (2)'!$B$17:$B$30,B1129,'Vinyl cutting (2)'!$G$17:$G$30)) +
(SUMIF('Apply vinyl graphics'!$B$17:$B$30,B1129,'Apply vinyl graphics'!$G$17:$G$30)) +
(SUMIF('Apply vinyl graphics (2)'!$B$17:$B$30,B1129,'Apply vinyl graphics (2)'!$G$17:$G$30)) +
(SUMIF('Alum pan sign'!$B$17:$B$30,B1129,'Alum pan sign'!$G$17:$G$30)) +
(SUMIF('Alum pan sign (2)'!$B$17:$B$30,B1129,'Alum pan sign (2)'!$G$17:$G$30)) +
(SUMIF('Economy pan sign'!$B$17:$B$30,B1129,'Economy pan sign'!$G$17:$G$30)) +
(SUMIF('Post and panel sign'!$B$17:$B$30,B1129,'Post and panel sign'!$G$17:$G$30)) +
(SUMIF('Post and panel sign (2)'!$B$17:$B$30,B1129,'Post and panel sign (2)'!$G$17:$G$30)) +
(SUMIF('Flat panels only'!$B$17:$B$30,B1129,'Flat panels only'!$G$17:$G$30)) +
(SUMIF('Flat panels only (2)'!$B$17:$B$30,B1129,'Flat panels only (2)'!$G$17:$G$30)) +
(SUMIF('Routed panel shapes'!$B$18:$B$31,B1129,'Routed panel shapes'!$G$18:$G$31)) +
(SUMIF('Routed panel shapes (2)'!$B$18:$B$31,B1129,'Routed panel shapes (2)'!$G$18:$G$31)) +
(SUMIF('Routed face only'!$B$17:$B$30,B1129,'Routed face only'!$G$17:$G$30)) +
(SUMIF('Routed face only (2)'!$B$17:$B$30,B1129,'Routed face only (2)'!$G$17:$G$30)) +
(SUMIF('Routed alum faces letters'!$B$17:$B$30,B1129,'Routed alum faces letters'!$G$17:$G$30)) +
(SUMIF('Routed alum faces letters (2)'!$B$17:$B$30,B1129,'Routed alum faces letters (2)'!$G$17:$G$30)) +
(SUMIF('Routed push through acrylic'!$B$17:$B$30,B1129,'Routed push through acrylic'!$G$17:$G$30)) +
(SUMIF('Routed push through acrylic (2)'!$B$17:$B$30,B1129,'Routed push through acrylic (2)'!$G$17:$G$30)) +
(SUMIF('Sf routed cabinet'!$B$17:$B$30,B1129,'Sf routed cabinet'!$G$17:$G$30)) +
(SUMIF('Sf routed cabinet (2)'!$B$17:$B$30,B1129,'Sf routed cabinet (2)'!$G$17:$G$30)) +
(SUMIF('Df routed cabinet'!$B$17:$B$30,B1129,'Df routed cabinet'!$G$17:$G$30)) +
(SUMIF('Df routed cabinet (2)'!$B$17:$B$30,B1129,'Df routed cabinet (2)'!$G$17:$G$30)) +
(SUMIF('Sf acrylic cabinet'!$B$17:$B$30,B1129,'Sf acrylic cabinet'!$G$17:$G$30)) +
(SUMIF('Sf acrylic cabinet (2)'!$B$17:$B$30,B1129,'Sf acrylic cabinet (2)'!$G$17:$G$30)) +
(SUMIF('Economy Sf acrylic'!$B$17:$B$30,B1129,'Economy Sf acrylic'!$G$17:$G$30)) +
(SUMIF('Df acrylic cabinet'!$B$17:$B$30,B1129,'Df acrylic cabinet'!$G$17:$G$30)) +
(SUMIF('Df acrylic cabinet (2)'!$B$17:$B$30,B1129,'Df acrylic cabinet (2)'!$G$17:$G$30)) +
(SUMIF('Sf flex cabinet'!$B$17:$B$30,B1129,'Sf flex cabinet'!$G$17:$G$30)) +
(SUMIF('Sf flex cabinet (2)'!$B$17:$B$30,B1129,'Sf flex cabinet (2)'!$G$17:$G$30)) +
(SUMIF('Df flex cabinet'!$B$17:$B$36,B1129,'Df flex cabinet'!$G$17:$G$36)) +
(SUMIF('Df flex cabinet (2)'!$B$17:$B$36,B1129,'Df flex cabinet (2)'!$G$17:$G$36)) +
(SUMIF('Pole cover'!$B$17:$B$30,B1129,'Pole cover'!$G$17:$G$30)) +
(SUMIF('Pole cover (2)'!$B$17:$B$30,B1129,'Pole cover (2)'!$G$17:$G$30)) +
(SUMIF('Structural Steel Fab'!$B$17:$B$29,B1129,'Structural Steel Fab'!$G$17:$G$29)) +
(SUMIF(Reveal!$B$17:$B$30,B1129,Reveal!$G$17:$G$30)) +
(SUMIF('Reveal (2)'!$B$17:$B$30,B1129,'Reveal (2)'!$G$17:$G$30)) +
(SUMIF('Crown cove top'!$B$17:$B$30,B1129,'Crown cove top'!$G$17:$G$30)) +
(SUMIF('EMC assembly'!$B$17:$B$30,B1129,'EMC assembly'!$G$17:$G$30)) +
(SUMIF(Crating!$B$17:$B$29,B1129,Crating!$G$17:$G$29)) +
(SUMIF('LED wiring'!$B$17:$B$30,B1129,'LED wiring'!$G$17:$G$30)) +
(SUMIF('Changeable copy face'!$B$17:$B$30,B1129,'Changeable copy face'!$G$17:$G$30)) +
(SUMIF('Flex face assembly'!$B$17:$B$30,B1129,'Flex face assembly'!$G$17:$G$30)) +
(SUMIF('Routed face assembly'!$B$17:$B$30,B1129,'Routed face assembly'!$G$17:$G$30)) +
(SUMIF('Paint calculation'!$B$17:$B$30,B1129,'Paint calculation'!$G$17:$G$30)) +
(SUMIF('Trimcap letter face'!$B$17:$B$30,B1129,'Trimcap letter face'!$G$17:$G$30)) +
(SUMIF('Trimcap letter face (2)'!$B$17:$B$30,B1129,'Trimcap letter face (2)'!$G$17:$G$30)) +
(SUMIF('Channel letter fabrication'!$B$17:$B$30,B1129,'Channel letter fabrication'!$G$17:$G$30)) +
(SUMIF('Channel letter fabrication (2)'!$B$17:$B$30,B1129,'Channel letter fabrication (2)'!$G$17:$G$30))</f>
        <v>0</v>
      </c>
    </row>
    <row r="1130" spans="1:10">
      <c r="A1130" s="28" t="str">
        <f>[1]ODBC!$A1130</f>
        <v>UNV Clear HG #571430</v>
      </c>
      <c r="B1130" s="29" t="str">
        <f>[1]ODBC!B1130</f>
        <v>72366</v>
      </c>
      <c r="C1130" s="30">
        <f>IFERROR(VLOOKUP($B1130,[1]ODBC!$B:$H,2,FALSE),"")</f>
        <v>4.1000000000000002E-2</v>
      </c>
      <c r="D1130" s="30">
        <f>IFERROR(VLOOKUP($B1130,[1]ODBC!$B:$H,3,FALSE),"")</f>
        <v>7.3999999999999996E-2</v>
      </c>
      <c r="E1130" s="30" t="str">
        <f>IFERROR(VLOOKUP($B1130,[1]ODBC!$B:$H,4,FALSE),"")</f>
        <v>GM</v>
      </c>
      <c r="F1130" s="31">
        <f>IFERROR(VLOOKUP($B1130,[1]ODBC!$B:$H,5,FALSE),"")</f>
        <v>44.45</v>
      </c>
      <c r="G1130" s="32">
        <f>[1]ODBC!G1130</f>
        <v>0</v>
      </c>
      <c r="H1130" s="33">
        <f>SUM([1]ODBC!H1130)</f>
        <v>45336</v>
      </c>
      <c r="I1130" s="41" t="str">
        <f>'Vinyl cutting'!$B$2</f>
        <v>J36938</v>
      </c>
      <c r="J1130" s="42">
        <f ca="1">(SUMIF('Freeform time and material'!$B$17:$B$30,B1130,'Freeform time and material'!$G$17:$G$30)) +
(SUMIF('Vinyl cutting'!$B$17:$B$30,B1130,'Vinyl cutting'!$G$17:$G$30)) +
(SUMIF('Vinyl cutting (2)'!$B$17:$B$30,B1130,'Vinyl cutting (2)'!$G$17:$G$30)) +
(SUMIF('Apply vinyl graphics'!$B$17:$B$30,B1130,'Apply vinyl graphics'!$G$17:$G$30)) +
(SUMIF('Apply vinyl graphics (2)'!$B$17:$B$30,B1130,'Apply vinyl graphics (2)'!$G$17:$G$30)) +
(SUMIF('Alum pan sign'!$B$17:$B$30,B1130,'Alum pan sign'!$G$17:$G$30)) +
(SUMIF('Alum pan sign (2)'!$B$17:$B$30,B1130,'Alum pan sign (2)'!$G$17:$G$30)) +
(SUMIF('Economy pan sign'!$B$17:$B$30,B1130,'Economy pan sign'!$G$17:$G$30)) +
(SUMIF('Post and panel sign'!$B$17:$B$30,B1130,'Post and panel sign'!$G$17:$G$30)) +
(SUMIF('Post and panel sign (2)'!$B$17:$B$30,B1130,'Post and panel sign (2)'!$G$17:$G$30)) +
(SUMIF('Flat panels only'!$B$17:$B$30,B1130,'Flat panels only'!$G$17:$G$30)) +
(SUMIF('Flat panels only (2)'!$B$17:$B$30,B1130,'Flat panels only (2)'!$G$17:$G$30)) +
(SUMIF('Routed panel shapes'!$B$18:$B$31,B1130,'Routed panel shapes'!$G$18:$G$31)) +
(SUMIF('Routed panel shapes (2)'!$B$18:$B$31,B1130,'Routed panel shapes (2)'!$G$18:$G$31)) +
(SUMIF('Routed face only'!$B$17:$B$30,B1130,'Routed face only'!$G$17:$G$30)) +
(SUMIF('Routed face only (2)'!$B$17:$B$30,B1130,'Routed face only (2)'!$G$17:$G$30)) +
(SUMIF('Routed alum faces letters'!$B$17:$B$30,B1130,'Routed alum faces letters'!$G$17:$G$30)) +
(SUMIF('Routed alum faces letters (2)'!$B$17:$B$30,B1130,'Routed alum faces letters (2)'!$G$17:$G$30)) +
(SUMIF('Routed push through acrylic'!$B$17:$B$30,B1130,'Routed push through acrylic'!$G$17:$G$30)) +
(SUMIF('Routed push through acrylic (2)'!$B$17:$B$30,B1130,'Routed push through acrylic (2)'!$G$17:$G$30)) +
(SUMIF('Sf routed cabinet'!$B$17:$B$30,B1130,'Sf routed cabinet'!$G$17:$G$30)) +
(SUMIF('Sf routed cabinet (2)'!$B$17:$B$30,B1130,'Sf routed cabinet (2)'!$G$17:$G$30)) +
(SUMIF('Df routed cabinet'!$B$17:$B$30,B1130,'Df routed cabinet'!$G$17:$G$30)) +
(SUMIF('Df routed cabinet (2)'!$B$17:$B$30,B1130,'Df routed cabinet (2)'!$G$17:$G$30)) +
(SUMIF('Sf acrylic cabinet'!$B$17:$B$30,B1130,'Sf acrylic cabinet'!$G$17:$G$30)) +
(SUMIF('Sf acrylic cabinet (2)'!$B$17:$B$30,B1130,'Sf acrylic cabinet (2)'!$G$17:$G$30)) +
(SUMIF('Economy Sf acrylic'!$B$17:$B$30,B1130,'Economy Sf acrylic'!$G$17:$G$30)) +
(SUMIF('Df acrylic cabinet'!$B$17:$B$30,B1130,'Df acrylic cabinet'!$G$17:$G$30)) +
(SUMIF('Df acrylic cabinet (2)'!$B$17:$B$30,B1130,'Df acrylic cabinet (2)'!$G$17:$G$30)) +
(SUMIF('Sf flex cabinet'!$B$17:$B$30,B1130,'Sf flex cabinet'!$G$17:$G$30)) +
(SUMIF('Sf flex cabinet (2)'!$B$17:$B$30,B1130,'Sf flex cabinet (2)'!$G$17:$G$30)) +
(SUMIF('Df flex cabinet'!$B$17:$B$36,B1130,'Df flex cabinet'!$G$17:$G$36)) +
(SUMIF('Df flex cabinet (2)'!$B$17:$B$36,B1130,'Df flex cabinet (2)'!$G$17:$G$36)) +
(SUMIF('Pole cover'!$B$17:$B$30,B1130,'Pole cover'!$G$17:$G$30)) +
(SUMIF('Pole cover (2)'!$B$17:$B$30,B1130,'Pole cover (2)'!$G$17:$G$30)) +
(SUMIF('Structural Steel Fab'!$B$17:$B$29,B1130,'Structural Steel Fab'!$G$17:$G$29)) +
(SUMIF(Reveal!$B$17:$B$30,B1130,Reveal!$G$17:$G$30)) +
(SUMIF('Reveal (2)'!$B$17:$B$30,B1130,'Reveal (2)'!$G$17:$G$30)) +
(SUMIF('Crown cove top'!$B$17:$B$30,B1130,'Crown cove top'!$G$17:$G$30)) +
(SUMIF('EMC assembly'!$B$17:$B$30,B1130,'EMC assembly'!$G$17:$G$30)) +
(SUMIF(Crating!$B$17:$B$29,B1130,Crating!$G$17:$G$29)) +
(SUMIF('LED wiring'!$B$17:$B$30,B1130,'LED wiring'!$G$17:$G$30)) +
(SUMIF('Changeable copy face'!$B$17:$B$30,B1130,'Changeable copy face'!$G$17:$G$30)) +
(SUMIF('Flex face assembly'!$B$17:$B$30,B1130,'Flex face assembly'!$G$17:$G$30)) +
(SUMIF('Routed face assembly'!$B$17:$B$30,B1130,'Routed face assembly'!$G$17:$G$30)) +
(SUMIF('Paint calculation'!$B$17:$B$30,B1130,'Paint calculation'!$G$17:$G$30)) +
(SUMIF('Trimcap letter face'!$B$17:$B$30,B1130,'Trimcap letter face'!$G$17:$G$30)) +
(SUMIF('Trimcap letter face (2)'!$B$17:$B$30,B1130,'Trimcap letter face (2)'!$G$17:$G$30)) +
(SUMIF('Channel letter fabrication'!$B$17:$B$30,B1130,'Channel letter fabrication'!$G$17:$G$30)) +
(SUMIF('Channel letter fabrication (2)'!$B$17:$B$30,B1130,'Channel letter fabrication (2)'!$G$17:$G$30))</f>
        <v>0</v>
      </c>
    </row>
    <row r="1131" spans="1:10">
      <c r="A1131" s="28" t="str">
        <f>[1]ODBC!$A1131</f>
        <v>UNV Clear SG #563423</v>
      </c>
      <c r="B1131" s="29" t="str">
        <f>[1]ODBC!B1131</f>
        <v>72367</v>
      </c>
      <c r="C1131" s="30">
        <f>IFERROR(VLOOKUP($B1131,[1]ODBC!$B:$H,2,FALSE),"")</f>
        <v>0.04</v>
      </c>
      <c r="D1131" s="30">
        <f>IFERROR(VLOOKUP($B1131,[1]ODBC!$B:$H,3,FALSE),"")</f>
        <v>7.1999999999999995E-2</v>
      </c>
      <c r="E1131" s="30" t="str">
        <f>IFERROR(VLOOKUP($B1131,[1]ODBC!$B:$H,4,FALSE),"")</f>
        <v>GM</v>
      </c>
      <c r="F1131" s="31">
        <f>IFERROR(VLOOKUP($B1131,[1]ODBC!$B:$H,5,FALSE),"")</f>
        <v>44.45</v>
      </c>
      <c r="G1131" s="32">
        <f>[1]ODBC!G1131</f>
        <v>0</v>
      </c>
      <c r="H1131" s="33">
        <f>SUM([1]ODBC!H1131)</f>
        <v>46069</v>
      </c>
      <c r="I1131" s="41" t="str">
        <f>'Vinyl cutting'!$B$2</f>
        <v>J36938</v>
      </c>
      <c r="J1131" s="42">
        <f ca="1">(SUMIF('Freeform time and material'!$B$17:$B$30,B1131,'Freeform time and material'!$G$17:$G$30)) +
(SUMIF('Vinyl cutting'!$B$17:$B$30,B1131,'Vinyl cutting'!$G$17:$G$30)) +
(SUMIF('Vinyl cutting (2)'!$B$17:$B$30,B1131,'Vinyl cutting (2)'!$G$17:$G$30)) +
(SUMIF('Apply vinyl graphics'!$B$17:$B$30,B1131,'Apply vinyl graphics'!$G$17:$G$30)) +
(SUMIF('Apply vinyl graphics (2)'!$B$17:$B$30,B1131,'Apply vinyl graphics (2)'!$G$17:$G$30)) +
(SUMIF('Alum pan sign'!$B$17:$B$30,B1131,'Alum pan sign'!$G$17:$G$30)) +
(SUMIF('Alum pan sign (2)'!$B$17:$B$30,B1131,'Alum pan sign (2)'!$G$17:$G$30)) +
(SUMIF('Economy pan sign'!$B$17:$B$30,B1131,'Economy pan sign'!$G$17:$G$30)) +
(SUMIF('Post and panel sign'!$B$17:$B$30,B1131,'Post and panel sign'!$G$17:$G$30)) +
(SUMIF('Post and panel sign (2)'!$B$17:$B$30,B1131,'Post and panel sign (2)'!$G$17:$G$30)) +
(SUMIF('Flat panels only'!$B$17:$B$30,B1131,'Flat panels only'!$G$17:$G$30)) +
(SUMIF('Flat panels only (2)'!$B$17:$B$30,B1131,'Flat panels only (2)'!$G$17:$G$30)) +
(SUMIF('Routed panel shapes'!$B$18:$B$31,B1131,'Routed panel shapes'!$G$18:$G$31)) +
(SUMIF('Routed panel shapes (2)'!$B$18:$B$31,B1131,'Routed panel shapes (2)'!$G$18:$G$31)) +
(SUMIF('Routed face only'!$B$17:$B$30,B1131,'Routed face only'!$G$17:$G$30)) +
(SUMIF('Routed face only (2)'!$B$17:$B$30,B1131,'Routed face only (2)'!$G$17:$G$30)) +
(SUMIF('Routed alum faces letters'!$B$17:$B$30,B1131,'Routed alum faces letters'!$G$17:$G$30)) +
(SUMIF('Routed alum faces letters (2)'!$B$17:$B$30,B1131,'Routed alum faces letters (2)'!$G$17:$G$30)) +
(SUMIF('Routed push through acrylic'!$B$17:$B$30,B1131,'Routed push through acrylic'!$G$17:$G$30)) +
(SUMIF('Routed push through acrylic (2)'!$B$17:$B$30,B1131,'Routed push through acrylic (2)'!$G$17:$G$30)) +
(SUMIF('Sf routed cabinet'!$B$17:$B$30,B1131,'Sf routed cabinet'!$G$17:$G$30)) +
(SUMIF('Sf routed cabinet (2)'!$B$17:$B$30,B1131,'Sf routed cabinet (2)'!$G$17:$G$30)) +
(SUMIF('Df routed cabinet'!$B$17:$B$30,B1131,'Df routed cabinet'!$G$17:$G$30)) +
(SUMIF('Df routed cabinet (2)'!$B$17:$B$30,B1131,'Df routed cabinet (2)'!$G$17:$G$30)) +
(SUMIF('Sf acrylic cabinet'!$B$17:$B$30,B1131,'Sf acrylic cabinet'!$G$17:$G$30)) +
(SUMIF('Sf acrylic cabinet (2)'!$B$17:$B$30,B1131,'Sf acrylic cabinet (2)'!$G$17:$G$30)) +
(SUMIF('Economy Sf acrylic'!$B$17:$B$30,B1131,'Economy Sf acrylic'!$G$17:$G$30)) +
(SUMIF('Df acrylic cabinet'!$B$17:$B$30,B1131,'Df acrylic cabinet'!$G$17:$G$30)) +
(SUMIF('Df acrylic cabinet (2)'!$B$17:$B$30,B1131,'Df acrylic cabinet (2)'!$G$17:$G$30)) +
(SUMIF('Sf flex cabinet'!$B$17:$B$30,B1131,'Sf flex cabinet'!$G$17:$G$30)) +
(SUMIF('Sf flex cabinet (2)'!$B$17:$B$30,B1131,'Sf flex cabinet (2)'!$G$17:$G$30)) +
(SUMIF('Df flex cabinet'!$B$17:$B$36,B1131,'Df flex cabinet'!$G$17:$G$36)) +
(SUMIF('Df flex cabinet (2)'!$B$17:$B$36,B1131,'Df flex cabinet (2)'!$G$17:$G$36)) +
(SUMIF('Pole cover'!$B$17:$B$30,B1131,'Pole cover'!$G$17:$G$30)) +
(SUMIF('Pole cover (2)'!$B$17:$B$30,B1131,'Pole cover (2)'!$G$17:$G$30)) +
(SUMIF('Structural Steel Fab'!$B$17:$B$29,B1131,'Structural Steel Fab'!$G$17:$G$29)) +
(SUMIF(Reveal!$B$17:$B$30,B1131,Reveal!$G$17:$G$30)) +
(SUMIF('Reveal (2)'!$B$17:$B$30,B1131,'Reveal (2)'!$G$17:$G$30)) +
(SUMIF('Crown cove top'!$B$17:$B$30,B1131,'Crown cove top'!$G$17:$G$30)) +
(SUMIF('EMC assembly'!$B$17:$B$30,B1131,'EMC assembly'!$G$17:$G$30)) +
(SUMIF(Crating!$B$17:$B$29,B1131,Crating!$G$17:$G$29)) +
(SUMIF('LED wiring'!$B$17:$B$30,B1131,'LED wiring'!$G$17:$G$30)) +
(SUMIF('Changeable copy face'!$B$17:$B$30,B1131,'Changeable copy face'!$G$17:$G$30)) +
(SUMIF('Flex face assembly'!$B$17:$B$30,B1131,'Flex face assembly'!$G$17:$G$30)) +
(SUMIF('Routed face assembly'!$B$17:$B$30,B1131,'Routed face assembly'!$G$17:$G$30)) +
(SUMIF('Paint calculation'!$B$17:$B$30,B1131,'Paint calculation'!$G$17:$G$30)) +
(SUMIF('Trimcap letter face'!$B$17:$B$30,B1131,'Trimcap letter face'!$G$17:$G$30)) +
(SUMIF('Trimcap letter face (2)'!$B$17:$B$30,B1131,'Trimcap letter face (2)'!$G$17:$G$30)) +
(SUMIF('Channel letter fabrication'!$B$17:$B$30,B1131,'Channel letter fabrication'!$G$17:$G$30)) +
(SUMIF('Channel letter fabrication (2)'!$B$17:$B$30,B1131,'Channel letter fabrication (2)'!$G$17:$G$30))</f>
        <v>0</v>
      </c>
    </row>
    <row r="1132" spans="1:10">
      <c r="A1132" s="28" t="str">
        <f>[1]ODBC!$A1132</f>
        <v>UNV Clear LG #563426</v>
      </c>
      <c r="B1132" s="29" t="str">
        <f>[1]ODBC!B1132</f>
        <v>72368</v>
      </c>
      <c r="C1132" s="30">
        <f>IFERROR(VLOOKUP($B1132,[1]ODBC!$B:$H,2,FALSE),"")</f>
        <v>3.9E-2</v>
      </c>
      <c r="D1132" s="30">
        <f>IFERROR(VLOOKUP($B1132,[1]ODBC!$B:$H,3,FALSE),"")</f>
        <v>7.0000000000000007E-2</v>
      </c>
      <c r="E1132" s="30" t="str">
        <f>IFERROR(VLOOKUP($B1132,[1]ODBC!$B:$H,4,FALSE),"")</f>
        <v>GM</v>
      </c>
      <c r="F1132" s="31">
        <f>IFERROR(VLOOKUP($B1132,[1]ODBC!$B:$H,5,FALSE),"")</f>
        <v>44.45</v>
      </c>
      <c r="G1132" s="32">
        <f>[1]ODBC!G1132</f>
        <v>0</v>
      </c>
      <c r="H1132" s="33">
        <f>SUM([1]ODBC!H1132)</f>
        <v>46052</v>
      </c>
      <c r="I1132" s="41" t="str">
        <f>'Vinyl cutting'!$B$2</f>
        <v>J36938</v>
      </c>
      <c r="J1132" s="42">
        <f ca="1">(SUMIF('Freeform time and material'!$B$17:$B$30,B1132,'Freeform time and material'!$G$17:$G$30)) +
(SUMIF('Vinyl cutting'!$B$17:$B$30,B1132,'Vinyl cutting'!$G$17:$G$30)) +
(SUMIF('Vinyl cutting (2)'!$B$17:$B$30,B1132,'Vinyl cutting (2)'!$G$17:$G$30)) +
(SUMIF('Apply vinyl graphics'!$B$17:$B$30,B1132,'Apply vinyl graphics'!$G$17:$G$30)) +
(SUMIF('Apply vinyl graphics (2)'!$B$17:$B$30,B1132,'Apply vinyl graphics (2)'!$G$17:$G$30)) +
(SUMIF('Alum pan sign'!$B$17:$B$30,B1132,'Alum pan sign'!$G$17:$G$30)) +
(SUMIF('Alum pan sign (2)'!$B$17:$B$30,B1132,'Alum pan sign (2)'!$G$17:$G$30)) +
(SUMIF('Economy pan sign'!$B$17:$B$30,B1132,'Economy pan sign'!$G$17:$G$30)) +
(SUMIF('Post and panel sign'!$B$17:$B$30,B1132,'Post and panel sign'!$G$17:$G$30)) +
(SUMIF('Post and panel sign (2)'!$B$17:$B$30,B1132,'Post and panel sign (2)'!$G$17:$G$30)) +
(SUMIF('Flat panels only'!$B$17:$B$30,B1132,'Flat panels only'!$G$17:$G$30)) +
(SUMIF('Flat panels only (2)'!$B$17:$B$30,B1132,'Flat panels only (2)'!$G$17:$G$30)) +
(SUMIF('Routed panel shapes'!$B$18:$B$31,B1132,'Routed panel shapes'!$G$18:$G$31)) +
(SUMIF('Routed panel shapes (2)'!$B$18:$B$31,B1132,'Routed panel shapes (2)'!$G$18:$G$31)) +
(SUMIF('Routed face only'!$B$17:$B$30,B1132,'Routed face only'!$G$17:$G$30)) +
(SUMIF('Routed face only (2)'!$B$17:$B$30,B1132,'Routed face only (2)'!$G$17:$G$30)) +
(SUMIF('Routed alum faces letters'!$B$17:$B$30,B1132,'Routed alum faces letters'!$G$17:$G$30)) +
(SUMIF('Routed alum faces letters (2)'!$B$17:$B$30,B1132,'Routed alum faces letters (2)'!$G$17:$G$30)) +
(SUMIF('Routed push through acrylic'!$B$17:$B$30,B1132,'Routed push through acrylic'!$G$17:$G$30)) +
(SUMIF('Routed push through acrylic (2)'!$B$17:$B$30,B1132,'Routed push through acrylic (2)'!$G$17:$G$30)) +
(SUMIF('Sf routed cabinet'!$B$17:$B$30,B1132,'Sf routed cabinet'!$G$17:$G$30)) +
(SUMIF('Sf routed cabinet (2)'!$B$17:$B$30,B1132,'Sf routed cabinet (2)'!$G$17:$G$30)) +
(SUMIF('Df routed cabinet'!$B$17:$B$30,B1132,'Df routed cabinet'!$G$17:$G$30)) +
(SUMIF('Df routed cabinet (2)'!$B$17:$B$30,B1132,'Df routed cabinet (2)'!$G$17:$G$30)) +
(SUMIF('Sf acrylic cabinet'!$B$17:$B$30,B1132,'Sf acrylic cabinet'!$G$17:$G$30)) +
(SUMIF('Sf acrylic cabinet (2)'!$B$17:$B$30,B1132,'Sf acrylic cabinet (2)'!$G$17:$G$30)) +
(SUMIF('Economy Sf acrylic'!$B$17:$B$30,B1132,'Economy Sf acrylic'!$G$17:$G$30)) +
(SUMIF('Df acrylic cabinet'!$B$17:$B$30,B1132,'Df acrylic cabinet'!$G$17:$G$30)) +
(SUMIF('Df acrylic cabinet (2)'!$B$17:$B$30,B1132,'Df acrylic cabinet (2)'!$G$17:$G$30)) +
(SUMIF('Sf flex cabinet'!$B$17:$B$30,B1132,'Sf flex cabinet'!$G$17:$G$30)) +
(SUMIF('Sf flex cabinet (2)'!$B$17:$B$30,B1132,'Sf flex cabinet (2)'!$G$17:$G$30)) +
(SUMIF('Df flex cabinet'!$B$17:$B$36,B1132,'Df flex cabinet'!$G$17:$G$36)) +
(SUMIF('Df flex cabinet (2)'!$B$17:$B$36,B1132,'Df flex cabinet (2)'!$G$17:$G$36)) +
(SUMIF('Pole cover'!$B$17:$B$30,B1132,'Pole cover'!$G$17:$G$30)) +
(SUMIF('Pole cover (2)'!$B$17:$B$30,B1132,'Pole cover (2)'!$G$17:$G$30)) +
(SUMIF('Structural Steel Fab'!$B$17:$B$29,B1132,'Structural Steel Fab'!$G$17:$G$29)) +
(SUMIF(Reveal!$B$17:$B$30,B1132,Reveal!$G$17:$G$30)) +
(SUMIF('Reveal (2)'!$B$17:$B$30,B1132,'Reveal (2)'!$G$17:$G$30)) +
(SUMIF('Crown cove top'!$B$17:$B$30,B1132,'Crown cove top'!$G$17:$G$30)) +
(SUMIF('EMC assembly'!$B$17:$B$30,B1132,'EMC assembly'!$G$17:$G$30)) +
(SUMIF(Crating!$B$17:$B$29,B1132,Crating!$G$17:$G$29)) +
(SUMIF('LED wiring'!$B$17:$B$30,B1132,'LED wiring'!$G$17:$G$30)) +
(SUMIF('Changeable copy face'!$B$17:$B$30,B1132,'Changeable copy face'!$G$17:$G$30)) +
(SUMIF('Flex face assembly'!$B$17:$B$30,B1132,'Flex face assembly'!$G$17:$G$30)) +
(SUMIF('Routed face assembly'!$B$17:$B$30,B1132,'Routed face assembly'!$G$17:$G$30)) +
(SUMIF('Paint calculation'!$B$17:$B$30,B1132,'Paint calculation'!$G$17:$G$30)) +
(SUMIF('Trimcap letter face'!$B$17:$B$30,B1132,'Trimcap letter face'!$G$17:$G$30)) +
(SUMIF('Trimcap letter face (2)'!$B$17:$B$30,B1132,'Trimcap letter face (2)'!$G$17:$G$30)) +
(SUMIF('Channel letter fabrication'!$B$17:$B$30,B1132,'Channel letter fabrication'!$G$17:$G$30)) +
(SUMIF('Channel letter fabrication (2)'!$B$17:$B$30,B1132,'Channel letter fabrication (2)'!$G$17:$G$30))</f>
        <v>0</v>
      </c>
    </row>
    <row r="1133" spans="1:10">
      <c r="A1133" s="28" t="str">
        <f>[1]ODBC!$A1133</f>
        <v>GGBC Clear Hardener Slow #481146</v>
      </c>
      <c r="B1133" s="29" t="str">
        <f>[1]ODBC!B1133</f>
        <v>72370</v>
      </c>
      <c r="C1133" s="30">
        <f>IFERROR(VLOOKUP($B1133,[1]ODBC!$B:$H,2,FALSE),"")</f>
        <v>0.03</v>
      </c>
      <c r="D1133" s="30">
        <f>IFERROR(VLOOKUP($B1133,[1]ODBC!$B:$H,3,FALSE),"")</f>
        <v>5.3999999999999999E-2</v>
      </c>
      <c r="E1133" s="30" t="str">
        <f>IFERROR(VLOOKUP($B1133,[1]ODBC!$B:$H,4,FALSE),"")</f>
        <v>GM</v>
      </c>
      <c r="F1133" s="31">
        <f>IFERROR(VLOOKUP($B1133,[1]ODBC!$B:$H,5,FALSE),"")</f>
        <v>44.45</v>
      </c>
      <c r="G1133" s="32">
        <f>[1]ODBC!G1133</f>
        <v>0</v>
      </c>
      <c r="H1133" s="33">
        <f>SUM([1]ODBC!H1133)</f>
        <v>0</v>
      </c>
      <c r="I1133" s="41" t="str">
        <f>'Vinyl cutting'!$B$2</f>
        <v>J36938</v>
      </c>
      <c r="J1133" s="42">
        <f ca="1">(SUMIF('Freeform time and material'!$B$17:$B$30,B1133,'Freeform time and material'!$G$17:$G$30)) +
(SUMIF('Vinyl cutting'!$B$17:$B$30,B1133,'Vinyl cutting'!$G$17:$G$30)) +
(SUMIF('Vinyl cutting (2)'!$B$17:$B$30,B1133,'Vinyl cutting (2)'!$G$17:$G$30)) +
(SUMIF('Apply vinyl graphics'!$B$17:$B$30,B1133,'Apply vinyl graphics'!$G$17:$G$30)) +
(SUMIF('Apply vinyl graphics (2)'!$B$17:$B$30,B1133,'Apply vinyl graphics (2)'!$G$17:$G$30)) +
(SUMIF('Alum pan sign'!$B$17:$B$30,B1133,'Alum pan sign'!$G$17:$G$30)) +
(SUMIF('Alum pan sign (2)'!$B$17:$B$30,B1133,'Alum pan sign (2)'!$G$17:$G$30)) +
(SUMIF('Economy pan sign'!$B$17:$B$30,B1133,'Economy pan sign'!$G$17:$G$30)) +
(SUMIF('Post and panel sign'!$B$17:$B$30,B1133,'Post and panel sign'!$G$17:$G$30)) +
(SUMIF('Post and panel sign (2)'!$B$17:$B$30,B1133,'Post and panel sign (2)'!$G$17:$G$30)) +
(SUMIF('Flat panels only'!$B$17:$B$30,B1133,'Flat panels only'!$G$17:$G$30)) +
(SUMIF('Flat panels only (2)'!$B$17:$B$30,B1133,'Flat panels only (2)'!$G$17:$G$30)) +
(SUMIF('Routed panel shapes'!$B$18:$B$31,B1133,'Routed panel shapes'!$G$18:$G$31)) +
(SUMIF('Routed panel shapes (2)'!$B$18:$B$31,B1133,'Routed panel shapes (2)'!$G$18:$G$31)) +
(SUMIF('Routed face only'!$B$17:$B$30,B1133,'Routed face only'!$G$17:$G$30)) +
(SUMIF('Routed face only (2)'!$B$17:$B$30,B1133,'Routed face only (2)'!$G$17:$G$30)) +
(SUMIF('Routed alum faces letters'!$B$17:$B$30,B1133,'Routed alum faces letters'!$G$17:$G$30)) +
(SUMIF('Routed alum faces letters (2)'!$B$17:$B$30,B1133,'Routed alum faces letters (2)'!$G$17:$G$30)) +
(SUMIF('Routed push through acrylic'!$B$17:$B$30,B1133,'Routed push through acrylic'!$G$17:$G$30)) +
(SUMIF('Routed push through acrylic (2)'!$B$17:$B$30,B1133,'Routed push through acrylic (2)'!$G$17:$G$30)) +
(SUMIF('Sf routed cabinet'!$B$17:$B$30,B1133,'Sf routed cabinet'!$G$17:$G$30)) +
(SUMIF('Sf routed cabinet (2)'!$B$17:$B$30,B1133,'Sf routed cabinet (2)'!$G$17:$G$30)) +
(SUMIF('Df routed cabinet'!$B$17:$B$30,B1133,'Df routed cabinet'!$G$17:$G$30)) +
(SUMIF('Df routed cabinet (2)'!$B$17:$B$30,B1133,'Df routed cabinet (2)'!$G$17:$G$30)) +
(SUMIF('Sf acrylic cabinet'!$B$17:$B$30,B1133,'Sf acrylic cabinet'!$G$17:$G$30)) +
(SUMIF('Sf acrylic cabinet (2)'!$B$17:$B$30,B1133,'Sf acrylic cabinet (2)'!$G$17:$G$30)) +
(SUMIF('Economy Sf acrylic'!$B$17:$B$30,B1133,'Economy Sf acrylic'!$G$17:$G$30)) +
(SUMIF('Df acrylic cabinet'!$B$17:$B$30,B1133,'Df acrylic cabinet'!$G$17:$G$30)) +
(SUMIF('Df acrylic cabinet (2)'!$B$17:$B$30,B1133,'Df acrylic cabinet (2)'!$G$17:$G$30)) +
(SUMIF('Sf flex cabinet'!$B$17:$B$30,B1133,'Sf flex cabinet'!$G$17:$G$30)) +
(SUMIF('Sf flex cabinet (2)'!$B$17:$B$30,B1133,'Sf flex cabinet (2)'!$G$17:$G$30)) +
(SUMIF('Df flex cabinet'!$B$17:$B$36,B1133,'Df flex cabinet'!$G$17:$G$36)) +
(SUMIF('Df flex cabinet (2)'!$B$17:$B$36,B1133,'Df flex cabinet (2)'!$G$17:$G$36)) +
(SUMIF('Pole cover'!$B$17:$B$30,B1133,'Pole cover'!$G$17:$G$30)) +
(SUMIF('Pole cover (2)'!$B$17:$B$30,B1133,'Pole cover (2)'!$G$17:$G$30)) +
(SUMIF('Structural Steel Fab'!$B$17:$B$29,B1133,'Structural Steel Fab'!$G$17:$G$29)) +
(SUMIF(Reveal!$B$17:$B$30,B1133,Reveal!$G$17:$G$30)) +
(SUMIF('Reveal (2)'!$B$17:$B$30,B1133,'Reveal (2)'!$G$17:$G$30)) +
(SUMIF('Crown cove top'!$B$17:$B$30,B1133,'Crown cove top'!$G$17:$G$30)) +
(SUMIF('EMC assembly'!$B$17:$B$30,B1133,'EMC assembly'!$G$17:$G$30)) +
(SUMIF(Crating!$B$17:$B$29,B1133,Crating!$G$17:$G$29)) +
(SUMIF('LED wiring'!$B$17:$B$30,B1133,'LED wiring'!$G$17:$G$30)) +
(SUMIF('Changeable copy face'!$B$17:$B$30,B1133,'Changeable copy face'!$G$17:$G$30)) +
(SUMIF('Flex face assembly'!$B$17:$B$30,B1133,'Flex face assembly'!$G$17:$G$30)) +
(SUMIF('Routed face assembly'!$B$17:$B$30,B1133,'Routed face assembly'!$G$17:$G$30)) +
(SUMIF('Paint calculation'!$B$17:$B$30,B1133,'Paint calculation'!$G$17:$G$30)) +
(SUMIF('Trimcap letter face'!$B$17:$B$30,B1133,'Trimcap letter face'!$G$17:$G$30)) +
(SUMIF('Trimcap letter face (2)'!$B$17:$B$30,B1133,'Trimcap letter face (2)'!$G$17:$G$30)) +
(SUMIF('Channel letter fabrication'!$B$17:$B$30,B1133,'Channel letter fabrication'!$G$17:$G$30)) +
(SUMIF('Channel letter fabrication (2)'!$B$17:$B$30,B1133,'Channel letter fabrication (2)'!$G$17:$G$30))</f>
        <v>0</v>
      </c>
    </row>
    <row r="1134" spans="1:10">
      <c r="A1134" s="28" t="str">
        <f>[1]ODBC!$A1134</f>
        <v>GGBC Clear Hard #391268</v>
      </c>
      <c r="B1134" s="29" t="str">
        <f>[1]ODBC!B1134</f>
        <v>72375</v>
      </c>
      <c r="C1134" s="30">
        <f>IFERROR(VLOOKUP($B1134,[1]ODBC!$B:$H,2,FALSE),"")</f>
        <v>3.175E-2</v>
      </c>
      <c r="D1134" s="30">
        <f>IFERROR(VLOOKUP($B1134,[1]ODBC!$B:$H,3,FALSE),"")</f>
        <v>5.7000000000000002E-2</v>
      </c>
      <c r="E1134" s="30" t="str">
        <f>IFERROR(VLOOKUP($B1134,[1]ODBC!$B:$H,4,FALSE),"")</f>
        <v>GM</v>
      </c>
      <c r="F1134" s="31">
        <f>IFERROR(VLOOKUP($B1134,[1]ODBC!$B:$H,5,FALSE),"")</f>
        <v>44.45</v>
      </c>
      <c r="G1134" s="32">
        <f>[1]ODBC!G1134</f>
        <v>0</v>
      </c>
      <c r="H1134" s="33">
        <f>SUM([1]ODBC!H1134)</f>
        <v>0</v>
      </c>
      <c r="I1134" s="41" t="str">
        <f>'Vinyl cutting'!$B$2</f>
        <v>J36938</v>
      </c>
      <c r="J1134" s="42">
        <f ca="1">(SUMIF('Freeform time and material'!$B$17:$B$30,B1134,'Freeform time and material'!$G$17:$G$30)) +
(SUMIF('Vinyl cutting'!$B$17:$B$30,B1134,'Vinyl cutting'!$G$17:$G$30)) +
(SUMIF('Vinyl cutting (2)'!$B$17:$B$30,B1134,'Vinyl cutting (2)'!$G$17:$G$30)) +
(SUMIF('Apply vinyl graphics'!$B$17:$B$30,B1134,'Apply vinyl graphics'!$G$17:$G$30)) +
(SUMIF('Apply vinyl graphics (2)'!$B$17:$B$30,B1134,'Apply vinyl graphics (2)'!$G$17:$G$30)) +
(SUMIF('Alum pan sign'!$B$17:$B$30,B1134,'Alum pan sign'!$G$17:$G$30)) +
(SUMIF('Alum pan sign (2)'!$B$17:$B$30,B1134,'Alum pan sign (2)'!$G$17:$G$30)) +
(SUMIF('Economy pan sign'!$B$17:$B$30,B1134,'Economy pan sign'!$G$17:$G$30)) +
(SUMIF('Post and panel sign'!$B$17:$B$30,B1134,'Post and panel sign'!$G$17:$G$30)) +
(SUMIF('Post and panel sign (2)'!$B$17:$B$30,B1134,'Post and panel sign (2)'!$G$17:$G$30)) +
(SUMIF('Flat panels only'!$B$17:$B$30,B1134,'Flat panels only'!$G$17:$G$30)) +
(SUMIF('Flat panels only (2)'!$B$17:$B$30,B1134,'Flat panels only (2)'!$G$17:$G$30)) +
(SUMIF('Routed panel shapes'!$B$18:$B$31,B1134,'Routed panel shapes'!$G$18:$G$31)) +
(SUMIF('Routed panel shapes (2)'!$B$18:$B$31,B1134,'Routed panel shapes (2)'!$G$18:$G$31)) +
(SUMIF('Routed face only'!$B$17:$B$30,B1134,'Routed face only'!$G$17:$G$30)) +
(SUMIF('Routed face only (2)'!$B$17:$B$30,B1134,'Routed face only (2)'!$G$17:$G$30)) +
(SUMIF('Routed alum faces letters'!$B$17:$B$30,B1134,'Routed alum faces letters'!$G$17:$G$30)) +
(SUMIF('Routed alum faces letters (2)'!$B$17:$B$30,B1134,'Routed alum faces letters (2)'!$G$17:$G$30)) +
(SUMIF('Routed push through acrylic'!$B$17:$B$30,B1134,'Routed push through acrylic'!$G$17:$G$30)) +
(SUMIF('Routed push through acrylic (2)'!$B$17:$B$30,B1134,'Routed push through acrylic (2)'!$G$17:$G$30)) +
(SUMIF('Sf routed cabinet'!$B$17:$B$30,B1134,'Sf routed cabinet'!$G$17:$G$30)) +
(SUMIF('Sf routed cabinet (2)'!$B$17:$B$30,B1134,'Sf routed cabinet (2)'!$G$17:$G$30)) +
(SUMIF('Df routed cabinet'!$B$17:$B$30,B1134,'Df routed cabinet'!$G$17:$G$30)) +
(SUMIF('Df routed cabinet (2)'!$B$17:$B$30,B1134,'Df routed cabinet (2)'!$G$17:$G$30)) +
(SUMIF('Sf acrylic cabinet'!$B$17:$B$30,B1134,'Sf acrylic cabinet'!$G$17:$G$30)) +
(SUMIF('Sf acrylic cabinet (2)'!$B$17:$B$30,B1134,'Sf acrylic cabinet (2)'!$G$17:$G$30)) +
(SUMIF('Economy Sf acrylic'!$B$17:$B$30,B1134,'Economy Sf acrylic'!$G$17:$G$30)) +
(SUMIF('Df acrylic cabinet'!$B$17:$B$30,B1134,'Df acrylic cabinet'!$G$17:$G$30)) +
(SUMIF('Df acrylic cabinet (2)'!$B$17:$B$30,B1134,'Df acrylic cabinet (2)'!$G$17:$G$30)) +
(SUMIF('Sf flex cabinet'!$B$17:$B$30,B1134,'Sf flex cabinet'!$G$17:$G$30)) +
(SUMIF('Sf flex cabinet (2)'!$B$17:$B$30,B1134,'Sf flex cabinet (2)'!$G$17:$G$30)) +
(SUMIF('Df flex cabinet'!$B$17:$B$36,B1134,'Df flex cabinet'!$G$17:$G$36)) +
(SUMIF('Df flex cabinet (2)'!$B$17:$B$36,B1134,'Df flex cabinet (2)'!$G$17:$G$36)) +
(SUMIF('Pole cover'!$B$17:$B$30,B1134,'Pole cover'!$G$17:$G$30)) +
(SUMIF('Pole cover (2)'!$B$17:$B$30,B1134,'Pole cover (2)'!$G$17:$G$30)) +
(SUMIF('Structural Steel Fab'!$B$17:$B$29,B1134,'Structural Steel Fab'!$G$17:$G$29)) +
(SUMIF(Reveal!$B$17:$B$30,B1134,Reveal!$G$17:$G$30)) +
(SUMIF('Reveal (2)'!$B$17:$B$30,B1134,'Reveal (2)'!$G$17:$G$30)) +
(SUMIF('Crown cove top'!$B$17:$B$30,B1134,'Crown cove top'!$G$17:$G$30)) +
(SUMIF('EMC assembly'!$B$17:$B$30,B1134,'EMC assembly'!$G$17:$G$30)) +
(SUMIF(Crating!$B$17:$B$29,B1134,Crating!$G$17:$G$29)) +
(SUMIF('LED wiring'!$B$17:$B$30,B1134,'LED wiring'!$G$17:$G$30)) +
(SUMIF('Changeable copy face'!$B$17:$B$30,B1134,'Changeable copy face'!$G$17:$G$30)) +
(SUMIF('Flex face assembly'!$B$17:$B$30,B1134,'Flex face assembly'!$G$17:$G$30)) +
(SUMIF('Routed face assembly'!$B$17:$B$30,B1134,'Routed face assembly'!$G$17:$G$30)) +
(SUMIF('Paint calculation'!$B$17:$B$30,B1134,'Paint calculation'!$G$17:$G$30)) +
(SUMIF('Trimcap letter face'!$B$17:$B$30,B1134,'Trimcap letter face'!$G$17:$G$30)) +
(SUMIF('Trimcap letter face (2)'!$B$17:$B$30,B1134,'Trimcap letter face (2)'!$G$17:$G$30)) +
(SUMIF('Channel letter fabrication'!$B$17:$B$30,B1134,'Channel letter fabrication'!$G$17:$G$30)) +
(SUMIF('Channel letter fabrication (2)'!$B$17:$B$30,B1134,'Channel letter fabrication (2)'!$G$17:$G$30))</f>
        <v>0</v>
      </c>
    </row>
    <row r="1135" spans="1:10">
      <c r="A1135" s="28" t="str">
        <f>[1]ODBC!$A1135</f>
        <v>UNV Hardener 3.5 #563553</v>
      </c>
      <c r="B1135" s="29" t="str">
        <f>[1]ODBC!B1135</f>
        <v>72377</v>
      </c>
      <c r="C1135" s="30">
        <f>IFERROR(VLOOKUP($B1135,[1]ODBC!$B:$H,2,FALSE),"")</f>
        <v>3.9E-2</v>
      </c>
      <c r="D1135" s="30">
        <f>IFERROR(VLOOKUP($B1135,[1]ODBC!$B:$H,3,FALSE),"")</f>
        <v>7.0000000000000007E-2</v>
      </c>
      <c r="E1135" s="30" t="str">
        <f>IFERROR(VLOOKUP($B1135,[1]ODBC!$B:$H,4,FALSE),"")</f>
        <v>GM</v>
      </c>
      <c r="F1135" s="31">
        <f>IFERROR(VLOOKUP($B1135,[1]ODBC!$B:$H,5,FALSE),"")</f>
        <v>44.45</v>
      </c>
      <c r="G1135" s="32">
        <f>[1]ODBC!G1135</f>
        <v>0</v>
      </c>
      <c r="H1135" s="33">
        <f>SUM([1]ODBC!H1135)</f>
        <v>46062</v>
      </c>
      <c r="I1135" s="41" t="str">
        <f>'Vinyl cutting'!$B$2</f>
        <v>J36938</v>
      </c>
      <c r="J1135" s="42">
        <f ca="1">(SUMIF('Freeform time and material'!$B$17:$B$30,B1135,'Freeform time and material'!$G$17:$G$30)) +
(SUMIF('Vinyl cutting'!$B$17:$B$30,B1135,'Vinyl cutting'!$G$17:$G$30)) +
(SUMIF('Vinyl cutting (2)'!$B$17:$B$30,B1135,'Vinyl cutting (2)'!$G$17:$G$30)) +
(SUMIF('Apply vinyl graphics'!$B$17:$B$30,B1135,'Apply vinyl graphics'!$G$17:$G$30)) +
(SUMIF('Apply vinyl graphics (2)'!$B$17:$B$30,B1135,'Apply vinyl graphics (2)'!$G$17:$G$30)) +
(SUMIF('Alum pan sign'!$B$17:$B$30,B1135,'Alum pan sign'!$G$17:$G$30)) +
(SUMIF('Alum pan sign (2)'!$B$17:$B$30,B1135,'Alum pan sign (2)'!$G$17:$G$30)) +
(SUMIF('Economy pan sign'!$B$17:$B$30,B1135,'Economy pan sign'!$G$17:$G$30)) +
(SUMIF('Post and panel sign'!$B$17:$B$30,B1135,'Post and panel sign'!$G$17:$G$30)) +
(SUMIF('Post and panel sign (2)'!$B$17:$B$30,B1135,'Post and panel sign (2)'!$G$17:$G$30)) +
(SUMIF('Flat panels only'!$B$17:$B$30,B1135,'Flat panels only'!$G$17:$G$30)) +
(SUMIF('Flat panels only (2)'!$B$17:$B$30,B1135,'Flat panels only (2)'!$G$17:$G$30)) +
(SUMIF('Routed panel shapes'!$B$18:$B$31,B1135,'Routed panel shapes'!$G$18:$G$31)) +
(SUMIF('Routed panel shapes (2)'!$B$18:$B$31,B1135,'Routed panel shapes (2)'!$G$18:$G$31)) +
(SUMIF('Routed face only'!$B$17:$B$30,B1135,'Routed face only'!$G$17:$G$30)) +
(SUMIF('Routed face only (2)'!$B$17:$B$30,B1135,'Routed face only (2)'!$G$17:$G$30)) +
(SUMIF('Routed alum faces letters'!$B$17:$B$30,B1135,'Routed alum faces letters'!$G$17:$G$30)) +
(SUMIF('Routed alum faces letters (2)'!$B$17:$B$30,B1135,'Routed alum faces letters (2)'!$G$17:$G$30)) +
(SUMIF('Routed push through acrylic'!$B$17:$B$30,B1135,'Routed push through acrylic'!$G$17:$G$30)) +
(SUMIF('Routed push through acrylic (2)'!$B$17:$B$30,B1135,'Routed push through acrylic (2)'!$G$17:$G$30)) +
(SUMIF('Sf routed cabinet'!$B$17:$B$30,B1135,'Sf routed cabinet'!$G$17:$G$30)) +
(SUMIF('Sf routed cabinet (2)'!$B$17:$B$30,B1135,'Sf routed cabinet (2)'!$G$17:$G$30)) +
(SUMIF('Df routed cabinet'!$B$17:$B$30,B1135,'Df routed cabinet'!$G$17:$G$30)) +
(SUMIF('Df routed cabinet (2)'!$B$17:$B$30,B1135,'Df routed cabinet (2)'!$G$17:$G$30)) +
(SUMIF('Sf acrylic cabinet'!$B$17:$B$30,B1135,'Sf acrylic cabinet'!$G$17:$G$30)) +
(SUMIF('Sf acrylic cabinet (2)'!$B$17:$B$30,B1135,'Sf acrylic cabinet (2)'!$G$17:$G$30)) +
(SUMIF('Economy Sf acrylic'!$B$17:$B$30,B1135,'Economy Sf acrylic'!$G$17:$G$30)) +
(SUMIF('Df acrylic cabinet'!$B$17:$B$30,B1135,'Df acrylic cabinet'!$G$17:$G$30)) +
(SUMIF('Df acrylic cabinet (2)'!$B$17:$B$30,B1135,'Df acrylic cabinet (2)'!$G$17:$G$30)) +
(SUMIF('Sf flex cabinet'!$B$17:$B$30,B1135,'Sf flex cabinet'!$G$17:$G$30)) +
(SUMIF('Sf flex cabinet (2)'!$B$17:$B$30,B1135,'Sf flex cabinet (2)'!$G$17:$G$30)) +
(SUMIF('Df flex cabinet'!$B$17:$B$36,B1135,'Df flex cabinet'!$G$17:$G$36)) +
(SUMIF('Df flex cabinet (2)'!$B$17:$B$36,B1135,'Df flex cabinet (2)'!$G$17:$G$36)) +
(SUMIF('Pole cover'!$B$17:$B$30,B1135,'Pole cover'!$G$17:$G$30)) +
(SUMIF('Pole cover (2)'!$B$17:$B$30,B1135,'Pole cover (2)'!$G$17:$G$30)) +
(SUMIF('Structural Steel Fab'!$B$17:$B$29,B1135,'Structural Steel Fab'!$G$17:$G$29)) +
(SUMIF(Reveal!$B$17:$B$30,B1135,Reveal!$G$17:$G$30)) +
(SUMIF('Reveal (2)'!$B$17:$B$30,B1135,'Reveal (2)'!$G$17:$G$30)) +
(SUMIF('Crown cove top'!$B$17:$B$30,B1135,'Crown cove top'!$G$17:$G$30)) +
(SUMIF('EMC assembly'!$B$17:$B$30,B1135,'EMC assembly'!$G$17:$G$30)) +
(SUMIF(Crating!$B$17:$B$29,B1135,Crating!$G$17:$G$29)) +
(SUMIF('LED wiring'!$B$17:$B$30,B1135,'LED wiring'!$G$17:$G$30)) +
(SUMIF('Changeable copy face'!$B$17:$B$30,B1135,'Changeable copy face'!$G$17:$G$30)) +
(SUMIF('Flex face assembly'!$B$17:$B$30,B1135,'Flex face assembly'!$G$17:$G$30)) +
(SUMIF('Routed face assembly'!$B$17:$B$30,B1135,'Routed face assembly'!$G$17:$G$30)) +
(SUMIF('Paint calculation'!$B$17:$B$30,B1135,'Paint calculation'!$G$17:$G$30)) +
(SUMIF('Trimcap letter face'!$B$17:$B$30,B1135,'Trimcap letter face'!$G$17:$G$30)) +
(SUMIF('Trimcap letter face (2)'!$B$17:$B$30,B1135,'Trimcap letter face (2)'!$G$17:$G$30)) +
(SUMIF('Channel letter fabrication'!$B$17:$B$30,B1135,'Channel letter fabrication'!$G$17:$G$30)) +
(SUMIF('Channel letter fabrication (2)'!$B$17:$B$30,B1135,'Channel letter fabrication (2)'!$G$17:$G$30))</f>
        <v>0</v>
      </c>
    </row>
    <row r="1136" spans="1:10">
      <c r="A1136" s="28" t="str">
        <f>[1]ODBC!$A1136</f>
        <v>UNV Hardener 2.8 #563557</v>
      </c>
      <c r="B1136" s="29" t="str">
        <f>[1]ODBC!B1136</f>
        <v>72378</v>
      </c>
      <c r="C1136" s="30">
        <f>IFERROR(VLOOKUP($B1136,[1]ODBC!$B:$H,2,FALSE),"")</f>
        <v>3.7999999999999999E-2</v>
      </c>
      <c r="D1136" s="30">
        <f>IFERROR(VLOOKUP($B1136,[1]ODBC!$B:$H,3,FALSE),"")</f>
        <v>6.8000000000000005E-2</v>
      </c>
      <c r="E1136" s="30" t="str">
        <f>IFERROR(VLOOKUP($B1136,[1]ODBC!$B:$H,4,FALSE),"")</f>
        <v>GM</v>
      </c>
      <c r="F1136" s="31">
        <f>IFERROR(VLOOKUP($B1136,[1]ODBC!$B:$H,5,FALSE),"")</f>
        <v>44.45</v>
      </c>
      <c r="G1136" s="32">
        <f>[1]ODBC!G1136</f>
        <v>0</v>
      </c>
      <c r="H1136" s="33">
        <f>SUM([1]ODBC!H1136)</f>
        <v>0</v>
      </c>
      <c r="I1136" s="41" t="str">
        <f>'Vinyl cutting'!$B$2</f>
        <v>J36938</v>
      </c>
      <c r="J1136" s="42">
        <f ca="1">(SUMIF('Freeform time and material'!$B$17:$B$30,B1136,'Freeform time and material'!$G$17:$G$30)) +
(SUMIF('Vinyl cutting'!$B$17:$B$30,B1136,'Vinyl cutting'!$G$17:$G$30)) +
(SUMIF('Vinyl cutting (2)'!$B$17:$B$30,B1136,'Vinyl cutting (2)'!$G$17:$G$30)) +
(SUMIF('Apply vinyl graphics'!$B$17:$B$30,B1136,'Apply vinyl graphics'!$G$17:$G$30)) +
(SUMIF('Apply vinyl graphics (2)'!$B$17:$B$30,B1136,'Apply vinyl graphics (2)'!$G$17:$G$30)) +
(SUMIF('Alum pan sign'!$B$17:$B$30,B1136,'Alum pan sign'!$G$17:$G$30)) +
(SUMIF('Alum pan sign (2)'!$B$17:$B$30,B1136,'Alum pan sign (2)'!$G$17:$G$30)) +
(SUMIF('Economy pan sign'!$B$17:$B$30,B1136,'Economy pan sign'!$G$17:$G$30)) +
(SUMIF('Post and panel sign'!$B$17:$B$30,B1136,'Post and panel sign'!$G$17:$G$30)) +
(SUMIF('Post and panel sign (2)'!$B$17:$B$30,B1136,'Post and panel sign (2)'!$G$17:$G$30)) +
(SUMIF('Flat panels only'!$B$17:$B$30,B1136,'Flat panels only'!$G$17:$G$30)) +
(SUMIF('Flat panels only (2)'!$B$17:$B$30,B1136,'Flat panels only (2)'!$G$17:$G$30)) +
(SUMIF('Routed panel shapes'!$B$18:$B$31,B1136,'Routed panel shapes'!$G$18:$G$31)) +
(SUMIF('Routed panel shapes (2)'!$B$18:$B$31,B1136,'Routed panel shapes (2)'!$G$18:$G$31)) +
(SUMIF('Routed face only'!$B$17:$B$30,B1136,'Routed face only'!$G$17:$G$30)) +
(SUMIF('Routed face only (2)'!$B$17:$B$30,B1136,'Routed face only (2)'!$G$17:$G$30)) +
(SUMIF('Routed alum faces letters'!$B$17:$B$30,B1136,'Routed alum faces letters'!$G$17:$G$30)) +
(SUMIF('Routed alum faces letters (2)'!$B$17:$B$30,B1136,'Routed alum faces letters (2)'!$G$17:$G$30)) +
(SUMIF('Routed push through acrylic'!$B$17:$B$30,B1136,'Routed push through acrylic'!$G$17:$G$30)) +
(SUMIF('Routed push through acrylic (2)'!$B$17:$B$30,B1136,'Routed push through acrylic (2)'!$G$17:$G$30)) +
(SUMIF('Sf routed cabinet'!$B$17:$B$30,B1136,'Sf routed cabinet'!$G$17:$G$30)) +
(SUMIF('Sf routed cabinet (2)'!$B$17:$B$30,B1136,'Sf routed cabinet (2)'!$G$17:$G$30)) +
(SUMIF('Df routed cabinet'!$B$17:$B$30,B1136,'Df routed cabinet'!$G$17:$G$30)) +
(SUMIF('Df routed cabinet (2)'!$B$17:$B$30,B1136,'Df routed cabinet (2)'!$G$17:$G$30)) +
(SUMIF('Sf acrylic cabinet'!$B$17:$B$30,B1136,'Sf acrylic cabinet'!$G$17:$G$30)) +
(SUMIF('Sf acrylic cabinet (2)'!$B$17:$B$30,B1136,'Sf acrylic cabinet (2)'!$G$17:$G$30)) +
(SUMIF('Economy Sf acrylic'!$B$17:$B$30,B1136,'Economy Sf acrylic'!$G$17:$G$30)) +
(SUMIF('Df acrylic cabinet'!$B$17:$B$30,B1136,'Df acrylic cabinet'!$G$17:$G$30)) +
(SUMIF('Df acrylic cabinet (2)'!$B$17:$B$30,B1136,'Df acrylic cabinet (2)'!$G$17:$G$30)) +
(SUMIF('Sf flex cabinet'!$B$17:$B$30,B1136,'Sf flex cabinet'!$G$17:$G$30)) +
(SUMIF('Sf flex cabinet (2)'!$B$17:$B$30,B1136,'Sf flex cabinet (2)'!$G$17:$G$30)) +
(SUMIF('Df flex cabinet'!$B$17:$B$36,B1136,'Df flex cabinet'!$G$17:$G$36)) +
(SUMIF('Df flex cabinet (2)'!$B$17:$B$36,B1136,'Df flex cabinet (2)'!$G$17:$G$36)) +
(SUMIF('Pole cover'!$B$17:$B$30,B1136,'Pole cover'!$G$17:$G$30)) +
(SUMIF('Pole cover (2)'!$B$17:$B$30,B1136,'Pole cover (2)'!$G$17:$G$30)) +
(SUMIF('Structural Steel Fab'!$B$17:$B$29,B1136,'Structural Steel Fab'!$G$17:$G$29)) +
(SUMIF(Reveal!$B$17:$B$30,B1136,Reveal!$G$17:$G$30)) +
(SUMIF('Reveal (2)'!$B$17:$B$30,B1136,'Reveal (2)'!$G$17:$G$30)) +
(SUMIF('Crown cove top'!$B$17:$B$30,B1136,'Crown cove top'!$G$17:$G$30)) +
(SUMIF('EMC assembly'!$B$17:$B$30,B1136,'EMC assembly'!$G$17:$G$30)) +
(SUMIF(Crating!$B$17:$B$29,B1136,Crating!$G$17:$G$29)) +
(SUMIF('LED wiring'!$B$17:$B$30,B1136,'LED wiring'!$G$17:$G$30)) +
(SUMIF('Changeable copy face'!$B$17:$B$30,B1136,'Changeable copy face'!$G$17:$G$30)) +
(SUMIF('Flex face assembly'!$B$17:$B$30,B1136,'Flex face assembly'!$G$17:$G$30)) +
(SUMIF('Routed face assembly'!$B$17:$B$30,B1136,'Routed face assembly'!$G$17:$G$30)) +
(SUMIF('Paint calculation'!$B$17:$B$30,B1136,'Paint calculation'!$G$17:$G$30)) +
(SUMIF('Trimcap letter face'!$B$17:$B$30,B1136,'Trimcap letter face'!$G$17:$G$30)) +
(SUMIF('Trimcap letter face (2)'!$B$17:$B$30,B1136,'Trimcap letter face (2)'!$G$17:$G$30)) +
(SUMIF('Channel letter fabrication'!$B$17:$B$30,B1136,'Channel letter fabrication'!$G$17:$G$30)) +
(SUMIF('Channel letter fabrication (2)'!$B$17:$B$30,B1136,'Channel letter fabrication (2)'!$G$17:$G$30))</f>
        <v>0</v>
      </c>
    </row>
    <row r="1137" spans="1:10">
      <c r="A1137" s="28" t="str">
        <f>[1]ODBC!$A1137</f>
        <v>GGBC Topcoat Accelerator(250ML)#391273</v>
      </c>
      <c r="B1137" s="29" t="str">
        <f>[1]ODBC!B1137</f>
        <v>72380</v>
      </c>
      <c r="C1137" s="30">
        <f>IFERROR(VLOOKUP($B1137,[1]ODBC!$B:$H,2,FALSE),"")</f>
        <v>5.0999999999999997E-2</v>
      </c>
      <c r="D1137" s="30">
        <f>IFERROR(VLOOKUP($B1137,[1]ODBC!$B:$H,3,FALSE),"")</f>
        <v>9.1999999999999998E-2</v>
      </c>
      <c r="E1137" s="30" t="str">
        <f>IFERROR(VLOOKUP($B1137,[1]ODBC!$B:$H,4,FALSE),"")</f>
        <v>GM</v>
      </c>
      <c r="F1137" s="31">
        <f>IFERROR(VLOOKUP($B1137,[1]ODBC!$B:$H,5,FALSE),"")</f>
        <v>44.45</v>
      </c>
      <c r="G1137" s="32">
        <f>[1]ODBC!G1137</f>
        <v>0</v>
      </c>
      <c r="H1137" s="33">
        <f>SUM([1]ODBC!H1137)</f>
        <v>0</v>
      </c>
      <c r="I1137" s="41" t="str">
        <f>'Vinyl cutting'!$B$2</f>
        <v>J36938</v>
      </c>
      <c r="J1137" s="42">
        <f ca="1">(SUMIF('Freeform time and material'!$B$17:$B$30,B1137,'Freeform time and material'!$G$17:$G$30)) +
(SUMIF('Vinyl cutting'!$B$17:$B$30,B1137,'Vinyl cutting'!$G$17:$G$30)) +
(SUMIF('Vinyl cutting (2)'!$B$17:$B$30,B1137,'Vinyl cutting (2)'!$G$17:$G$30)) +
(SUMIF('Apply vinyl graphics'!$B$17:$B$30,B1137,'Apply vinyl graphics'!$G$17:$G$30)) +
(SUMIF('Apply vinyl graphics (2)'!$B$17:$B$30,B1137,'Apply vinyl graphics (2)'!$G$17:$G$30)) +
(SUMIF('Alum pan sign'!$B$17:$B$30,B1137,'Alum pan sign'!$G$17:$G$30)) +
(SUMIF('Alum pan sign (2)'!$B$17:$B$30,B1137,'Alum pan sign (2)'!$G$17:$G$30)) +
(SUMIF('Economy pan sign'!$B$17:$B$30,B1137,'Economy pan sign'!$G$17:$G$30)) +
(SUMIF('Post and panel sign'!$B$17:$B$30,B1137,'Post and panel sign'!$G$17:$G$30)) +
(SUMIF('Post and panel sign (2)'!$B$17:$B$30,B1137,'Post and panel sign (2)'!$G$17:$G$30)) +
(SUMIF('Flat panels only'!$B$17:$B$30,B1137,'Flat panels only'!$G$17:$G$30)) +
(SUMIF('Flat panels only (2)'!$B$17:$B$30,B1137,'Flat panels only (2)'!$G$17:$G$30)) +
(SUMIF('Routed panel shapes'!$B$18:$B$31,B1137,'Routed panel shapes'!$G$18:$G$31)) +
(SUMIF('Routed panel shapes (2)'!$B$18:$B$31,B1137,'Routed panel shapes (2)'!$G$18:$G$31)) +
(SUMIF('Routed face only'!$B$17:$B$30,B1137,'Routed face only'!$G$17:$G$30)) +
(SUMIF('Routed face only (2)'!$B$17:$B$30,B1137,'Routed face only (2)'!$G$17:$G$30)) +
(SUMIF('Routed alum faces letters'!$B$17:$B$30,B1137,'Routed alum faces letters'!$G$17:$G$30)) +
(SUMIF('Routed alum faces letters (2)'!$B$17:$B$30,B1137,'Routed alum faces letters (2)'!$G$17:$G$30)) +
(SUMIF('Routed push through acrylic'!$B$17:$B$30,B1137,'Routed push through acrylic'!$G$17:$G$30)) +
(SUMIF('Routed push through acrylic (2)'!$B$17:$B$30,B1137,'Routed push through acrylic (2)'!$G$17:$G$30)) +
(SUMIF('Sf routed cabinet'!$B$17:$B$30,B1137,'Sf routed cabinet'!$G$17:$G$30)) +
(SUMIF('Sf routed cabinet (2)'!$B$17:$B$30,B1137,'Sf routed cabinet (2)'!$G$17:$G$30)) +
(SUMIF('Df routed cabinet'!$B$17:$B$30,B1137,'Df routed cabinet'!$G$17:$G$30)) +
(SUMIF('Df routed cabinet (2)'!$B$17:$B$30,B1137,'Df routed cabinet (2)'!$G$17:$G$30)) +
(SUMIF('Sf acrylic cabinet'!$B$17:$B$30,B1137,'Sf acrylic cabinet'!$G$17:$G$30)) +
(SUMIF('Sf acrylic cabinet (2)'!$B$17:$B$30,B1137,'Sf acrylic cabinet (2)'!$G$17:$G$30)) +
(SUMIF('Economy Sf acrylic'!$B$17:$B$30,B1137,'Economy Sf acrylic'!$G$17:$G$30)) +
(SUMIF('Df acrylic cabinet'!$B$17:$B$30,B1137,'Df acrylic cabinet'!$G$17:$G$30)) +
(SUMIF('Df acrylic cabinet (2)'!$B$17:$B$30,B1137,'Df acrylic cabinet (2)'!$G$17:$G$30)) +
(SUMIF('Sf flex cabinet'!$B$17:$B$30,B1137,'Sf flex cabinet'!$G$17:$G$30)) +
(SUMIF('Sf flex cabinet (2)'!$B$17:$B$30,B1137,'Sf flex cabinet (2)'!$G$17:$G$30)) +
(SUMIF('Df flex cabinet'!$B$17:$B$36,B1137,'Df flex cabinet'!$G$17:$G$36)) +
(SUMIF('Df flex cabinet (2)'!$B$17:$B$36,B1137,'Df flex cabinet (2)'!$G$17:$G$36)) +
(SUMIF('Pole cover'!$B$17:$B$30,B1137,'Pole cover'!$G$17:$G$30)) +
(SUMIF('Pole cover (2)'!$B$17:$B$30,B1137,'Pole cover (2)'!$G$17:$G$30)) +
(SUMIF('Structural Steel Fab'!$B$17:$B$29,B1137,'Structural Steel Fab'!$G$17:$G$29)) +
(SUMIF(Reveal!$B$17:$B$30,B1137,Reveal!$G$17:$G$30)) +
(SUMIF('Reveal (2)'!$B$17:$B$30,B1137,'Reveal (2)'!$G$17:$G$30)) +
(SUMIF('Crown cove top'!$B$17:$B$30,B1137,'Crown cove top'!$G$17:$G$30)) +
(SUMIF('EMC assembly'!$B$17:$B$30,B1137,'EMC assembly'!$G$17:$G$30)) +
(SUMIF(Crating!$B$17:$B$29,B1137,Crating!$G$17:$G$29)) +
(SUMIF('LED wiring'!$B$17:$B$30,B1137,'LED wiring'!$G$17:$G$30)) +
(SUMIF('Changeable copy face'!$B$17:$B$30,B1137,'Changeable copy face'!$G$17:$G$30)) +
(SUMIF('Flex face assembly'!$B$17:$B$30,B1137,'Flex face assembly'!$G$17:$G$30)) +
(SUMIF('Routed face assembly'!$B$17:$B$30,B1137,'Routed face assembly'!$G$17:$G$30)) +
(SUMIF('Paint calculation'!$B$17:$B$30,B1137,'Paint calculation'!$G$17:$G$30)) +
(SUMIF('Trimcap letter face'!$B$17:$B$30,B1137,'Trimcap letter face'!$G$17:$G$30)) +
(SUMIF('Trimcap letter face (2)'!$B$17:$B$30,B1137,'Trimcap letter face (2)'!$G$17:$G$30)) +
(SUMIF('Channel letter fabrication'!$B$17:$B$30,B1137,'Channel letter fabrication'!$G$17:$G$30)) +
(SUMIF('Channel letter fabrication (2)'!$B$17:$B$30,B1137,'Channel letter fabrication (2)'!$G$17:$G$30))</f>
        <v>0</v>
      </c>
    </row>
    <row r="1138" spans="1:10">
      <c r="A1138" s="28" t="str">
        <f>[1]ODBC!$A1138</f>
        <v>890 Flattening Agent #399084</v>
      </c>
      <c r="B1138" s="29" t="str">
        <f>[1]ODBC!B1138</f>
        <v>72385</v>
      </c>
      <c r="C1138" s="30">
        <f>IFERROR(VLOOKUP($B1138,[1]ODBC!$B:$H,2,FALSE),"")</f>
        <v>3.5000000000000003E-2</v>
      </c>
      <c r="D1138" s="30">
        <f>IFERROR(VLOOKUP($B1138,[1]ODBC!$B:$H,3,FALSE),"")</f>
        <v>6.3E-2</v>
      </c>
      <c r="E1138" s="30" t="str">
        <f>IFERROR(VLOOKUP($B1138,[1]ODBC!$B:$H,4,FALSE),"")</f>
        <v>GM</v>
      </c>
      <c r="F1138" s="31">
        <f>IFERROR(VLOOKUP($B1138,[1]ODBC!$B:$H,5,FALSE),"")</f>
        <v>44.45</v>
      </c>
      <c r="G1138" s="32">
        <f>[1]ODBC!G1138</f>
        <v>0</v>
      </c>
      <c r="H1138" s="33">
        <f>SUM([1]ODBC!H1138)</f>
        <v>44965</v>
      </c>
      <c r="I1138" s="41" t="str">
        <f>'Vinyl cutting'!$B$2</f>
        <v>J36938</v>
      </c>
      <c r="J1138" s="42">
        <f ca="1">(SUMIF('Freeform time and material'!$B$17:$B$30,B1138,'Freeform time and material'!$G$17:$G$30)) +
(SUMIF('Vinyl cutting'!$B$17:$B$30,B1138,'Vinyl cutting'!$G$17:$G$30)) +
(SUMIF('Vinyl cutting (2)'!$B$17:$B$30,B1138,'Vinyl cutting (2)'!$G$17:$G$30)) +
(SUMIF('Apply vinyl graphics'!$B$17:$B$30,B1138,'Apply vinyl graphics'!$G$17:$G$30)) +
(SUMIF('Apply vinyl graphics (2)'!$B$17:$B$30,B1138,'Apply vinyl graphics (2)'!$G$17:$G$30)) +
(SUMIF('Alum pan sign'!$B$17:$B$30,B1138,'Alum pan sign'!$G$17:$G$30)) +
(SUMIF('Alum pan sign (2)'!$B$17:$B$30,B1138,'Alum pan sign (2)'!$G$17:$G$30)) +
(SUMIF('Economy pan sign'!$B$17:$B$30,B1138,'Economy pan sign'!$G$17:$G$30)) +
(SUMIF('Post and panel sign'!$B$17:$B$30,B1138,'Post and panel sign'!$G$17:$G$30)) +
(SUMIF('Post and panel sign (2)'!$B$17:$B$30,B1138,'Post and panel sign (2)'!$G$17:$G$30)) +
(SUMIF('Flat panels only'!$B$17:$B$30,B1138,'Flat panels only'!$G$17:$G$30)) +
(SUMIF('Flat panels only (2)'!$B$17:$B$30,B1138,'Flat panels only (2)'!$G$17:$G$30)) +
(SUMIF('Routed panel shapes'!$B$18:$B$31,B1138,'Routed panel shapes'!$G$18:$G$31)) +
(SUMIF('Routed panel shapes (2)'!$B$18:$B$31,B1138,'Routed panel shapes (2)'!$G$18:$G$31)) +
(SUMIF('Routed face only'!$B$17:$B$30,B1138,'Routed face only'!$G$17:$G$30)) +
(SUMIF('Routed face only (2)'!$B$17:$B$30,B1138,'Routed face only (2)'!$G$17:$G$30)) +
(SUMIF('Routed alum faces letters'!$B$17:$B$30,B1138,'Routed alum faces letters'!$G$17:$G$30)) +
(SUMIF('Routed alum faces letters (2)'!$B$17:$B$30,B1138,'Routed alum faces letters (2)'!$G$17:$G$30)) +
(SUMIF('Routed push through acrylic'!$B$17:$B$30,B1138,'Routed push through acrylic'!$G$17:$G$30)) +
(SUMIF('Routed push through acrylic (2)'!$B$17:$B$30,B1138,'Routed push through acrylic (2)'!$G$17:$G$30)) +
(SUMIF('Sf routed cabinet'!$B$17:$B$30,B1138,'Sf routed cabinet'!$G$17:$G$30)) +
(SUMIF('Sf routed cabinet (2)'!$B$17:$B$30,B1138,'Sf routed cabinet (2)'!$G$17:$G$30)) +
(SUMIF('Df routed cabinet'!$B$17:$B$30,B1138,'Df routed cabinet'!$G$17:$G$30)) +
(SUMIF('Df routed cabinet (2)'!$B$17:$B$30,B1138,'Df routed cabinet (2)'!$G$17:$G$30)) +
(SUMIF('Sf acrylic cabinet'!$B$17:$B$30,B1138,'Sf acrylic cabinet'!$G$17:$G$30)) +
(SUMIF('Sf acrylic cabinet (2)'!$B$17:$B$30,B1138,'Sf acrylic cabinet (2)'!$G$17:$G$30)) +
(SUMIF('Economy Sf acrylic'!$B$17:$B$30,B1138,'Economy Sf acrylic'!$G$17:$G$30)) +
(SUMIF('Df acrylic cabinet'!$B$17:$B$30,B1138,'Df acrylic cabinet'!$G$17:$G$30)) +
(SUMIF('Df acrylic cabinet (2)'!$B$17:$B$30,B1138,'Df acrylic cabinet (2)'!$G$17:$G$30)) +
(SUMIF('Sf flex cabinet'!$B$17:$B$30,B1138,'Sf flex cabinet'!$G$17:$G$30)) +
(SUMIF('Sf flex cabinet (2)'!$B$17:$B$30,B1138,'Sf flex cabinet (2)'!$G$17:$G$30)) +
(SUMIF('Df flex cabinet'!$B$17:$B$36,B1138,'Df flex cabinet'!$G$17:$G$36)) +
(SUMIF('Df flex cabinet (2)'!$B$17:$B$36,B1138,'Df flex cabinet (2)'!$G$17:$G$36)) +
(SUMIF('Pole cover'!$B$17:$B$30,B1138,'Pole cover'!$G$17:$G$30)) +
(SUMIF('Pole cover (2)'!$B$17:$B$30,B1138,'Pole cover (2)'!$G$17:$G$30)) +
(SUMIF('Structural Steel Fab'!$B$17:$B$29,B1138,'Structural Steel Fab'!$G$17:$G$29)) +
(SUMIF(Reveal!$B$17:$B$30,B1138,Reveal!$G$17:$G$30)) +
(SUMIF('Reveal (2)'!$B$17:$B$30,B1138,'Reveal (2)'!$G$17:$G$30)) +
(SUMIF('Crown cove top'!$B$17:$B$30,B1138,'Crown cove top'!$G$17:$G$30)) +
(SUMIF('EMC assembly'!$B$17:$B$30,B1138,'EMC assembly'!$G$17:$G$30)) +
(SUMIF(Crating!$B$17:$B$29,B1138,Crating!$G$17:$G$29)) +
(SUMIF('LED wiring'!$B$17:$B$30,B1138,'LED wiring'!$G$17:$G$30)) +
(SUMIF('Changeable copy face'!$B$17:$B$30,B1138,'Changeable copy face'!$G$17:$G$30)) +
(SUMIF('Flex face assembly'!$B$17:$B$30,B1138,'Flex face assembly'!$G$17:$G$30)) +
(SUMIF('Routed face assembly'!$B$17:$B$30,B1138,'Routed face assembly'!$G$17:$G$30)) +
(SUMIF('Paint calculation'!$B$17:$B$30,B1138,'Paint calculation'!$G$17:$G$30)) +
(SUMIF('Trimcap letter face'!$B$17:$B$30,B1138,'Trimcap letter face'!$G$17:$G$30)) +
(SUMIF('Trimcap letter face (2)'!$B$17:$B$30,B1138,'Trimcap letter face (2)'!$G$17:$G$30)) +
(SUMIF('Channel letter fabrication'!$B$17:$B$30,B1138,'Channel letter fabrication'!$G$17:$G$30)) +
(SUMIF('Channel letter fabrication (2)'!$B$17:$B$30,B1138,'Channel letter fabrication (2)'!$G$17:$G$30))</f>
        <v>0</v>
      </c>
    </row>
    <row r="1139" spans="1:10">
      <c r="A1139" s="28" t="str">
        <f>[1]ODBC!$A1139</f>
        <v>GG SURFACER SEALER #545807</v>
      </c>
      <c r="B1139" s="29" t="str">
        <f>[1]ODBC!B1139</f>
        <v>72390</v>
      </c>
      <c r="C1139" s="30">
        <f>IFERROR(VLOOKUP($B1139,[1]ODBC!$B:$H,2,FALSE),"")</f>
        <v>1.4999999999999999E-2</v>
      </c>
      <c r="D1139" s="30">
        <f>IFERROR(VLOOKUP($B1139,[1]ODBC!$B:$H,3,FALSE),"")</f>
        <v>2.7E-2</v>
      </c>
      <c r="E1139" s="30" t="str">
        <f>IFERROR(VLOOKUP($B1139,[1]ODBC!$B:$H,4,FALSE),"")</f>
        <v>GM</v>
      </c>
      <c r="F1139" s="31">
        <f>IFERROR(VLOOKUP($B1139,[1]ODBC!$B:$H,5,FALSE),"")</f>
        <v>44.45</v>
      </c>
      <c r="G1139" s="32">
        <f>[1]ODBC!G1139</f>
        <v>0</v>
      </c>
      <c r="H1139" s="33">
        <f>SUM([1]ODBC!H1139)</f>
        <v>45905</v>
      </c>
      <c r="I1139" s="41" t="str">
        <f>'Vinyl cutting'!$B$2</f>
        <v>J36938</v>
      </c>
      <c r="J1139" s="42">
        <f ca="1">(SUMIF('Freeform time and material'!$B$17:$B$30,B1139,'Freeform time and material'!$G$17:$G$30)) +
(SUMIF('Vinyl cutting'!$B$17:$B$30,B1139,'Vinyl cutting'!$G$17:$G$30)) +
(SUMIF('Vinyl cutting (2)'!$B$17:$B$30,B1139,'Vinyl cutting (2)'!$G$17:$G$30)) +
(SUMIF('Apply vinyl graphics'!$B$17:$B$30,B1139,'Apply vinyl graphics'!$G$17:$G$30)) +
(SUMIF('Apply vinyl graphics (2)'!$B$17:$B$30,B1139,'Apply vinyl graphics (2)'!$G$17:$G$30)) +
(SUMIF('Alum pan sign'!$B$17:$B$30,B1139,'Alum pan sign'!$G$17:$G$30)) +
(SUMIF('Alum pan sign (2)'!$B$17:$B$30,B1139,'Alum pan sign (2)'!$G$17:$G$30)) +
(SUMIF('Economy pan sign'!$B$17:$B$30,B1139,'Economy pan sign'!$G$17:$G$30)) +
(SUMIF('Post and panel sign'!$B$17:$B$30,B1139,'Post and panel sign'!$G$17:$G$30)) +
(SUMIF('Post and panel sign (2)'!$B$17:$B$30,B1139,'Post and panel sign (2)'!$G$17:$G$30)) +
(SUMIF('Flat panels only'!$B$17:$B$30,B1139,'Flat panels only'!$G$17:$G$30)) +
(SUMIF('Flat panels only (2)'!$B$17:$B$30,B1139,'Flat panels only (2)'!$G$17:$G$30)) +
(SUMIF('Routed panel shapes'!$B$18:$B$31,B1139,'Routed panel shapes'!$G$18:$G$31)) +
(SUMIF('Routed panel shapes (2)'!$B$18:$B$31,B1139,'Routed panel shapes (2)'!$G$18:$G$31)) +
(SUMIF('Routed face only'!$B$17:$B$30,B1139,'Routed face only'!$G$17:$G$30)) +
(SUMIF('Routed face only (2)'!$B$17:$B$30,B1139,'Routed face only (2)'!$G$17:$G$30)) +
(SUMIF('Routed alum faces letters'!$B$17:$B$30,B1139,'Routed alum faces letters'!$G$17:$G$30)) +
(SUMIF('Routed alum faces letters (2)'!$B$17:$B$30,B1139,'Routed alum faces letters (2)'!$G$17:$G$30)) +
(SUMIF('Routed push through acrylic'!$B$17:$B$30,B1139,'Routed push through acrylic'!$G$17:$G$30)) +
(SUMIF('Routed push through acrylic (2)'!$B$17:$B$30,B1139,'Routed push through acrylic (2)'!$G$17:$G$30)) +
(SUMIF('Sf routed cabinet'!$B$17:$B$30,B1139,'Sf routed cabinet'!$G$17:$G$30)) +
(SUMIF('Sf routed cabinet (2)'!$B$17:$B$30,B1139,'Sf routed cabinet (2)'!$G$17:$G$30)) +
(SUMIF('Df routed cabinet'!$B$17:$B$30,B1139,'Df routed cabinet'!$G$17:$G$30)) +
(SUMIF('Df routed cabinet (2)'!$B$17:$B$30,B1139,'Df routed cabinet (2)'!$G$17:$G$30)) +
(SUMIF('Sf acrylic cabinet'!$B$17:$B$30,B1139,'Sf acrylic cabinet'!$G$17:$G$30)) +
(SUMIF('Sf acrylic cabinet (2)'!$B$17:$B$30,B1139,'Sf acrylic cabinet (2)'!$G$17:$G$30)) +
(SUMIF('Economy Sf acrylic'!$B$17:$B$30,B1139,'Economy Sf acrylic'!$G$17:$G$30)) +
(SUMIF('Df acrylic cabinet'!$B$17:$B$30,B1139,'Df acrylic cabinet'!$G$17:$G$30)) +
(SUMIF('Df acrylic cabinet (2)'!$B$17:$B$30,B1139,'Df acrylic cabinet (2)'!$G$17:$G$30)) +
(SUMIF('Sf flex cabinet'!$B$17:$B$30,B1139,'Sf flex cabinet'!$G$17:$G$30)) +
(SUMIF('Sf flex cabinet (2)'!$B$17:$B$30,B1139,'Sf flex cabinet (2)'!$G$17:$G$30)) +
(SUMIF('Df flex cabinet'!$B$17:$B$36,B1139,'Df flex cabinet'!$G$17:$G$36)) +
(SUMIF('Df flex cabinet (2)'!$B$17:$B$36,B1139,'Df flex cabinet (2)'!$G$17:$G$36)) +
(SUMIF('Pole cover'!$B$17:$B$30,B1139,'Pole cover'!$G$17:$G$30)) +
(SUMIF('Pole cover (2)'!$B$17:$B$30,B1139,'Pole cover (2)'!$G$17:$G$30)) +
(SUMIF('Structural Steel Fab'!$B$17:$B$29,B1139,'Structural Steel Fab'!$G$17:$G$29)) +
(SUMIF(Reveal!$B$17:$B$30,B1139,Reveal!$G$17:$G$30)) +
(SUMIF('Reveal (2)'!$B$17:$B$30,B1139,'Reveal (2)'!$G$17:$G$30)) +
(SUMIF('Crown cove top'!$B$17:$B$30,B1139,'Crown cove top'!$G$17:$G$30)) +
(SUMIF('EMC assembly'!$B$17:$B$30,B1139,'EMC assembly'!$G$17:$G$30)) +
(SUMIF(Crating!$B$17:$B$29,B1139,Crating!$G$17:$G$29)) +
(SUMIF('LED wiring'!$B$17:$B$30,B1139,'LED wiring'!$G$17:$G$30)) +
(SUMIF('Changeable copy face'!$B$17:$B$30,B1139,'Changeable copy face'!$G$17:$G$30)) +
(SUMIF('Flex face assembly'!$B$17:$B$30,B1139,'Flex face assembly'!$G$17:$G$30)) +
(SUMIF('Routed face assembly'!$B$17:$B$30,B1139,'Routed face assembly'!$G$17:$G$30)) +
(SUMIF('Paint calculation'!$B$17:$B$30,B1139,'Paint calculation'!$G$17:$G$30)) +
(SUMIF('Trimcap letter face'!$B$17:$B$30,B1139,'Trimcap letter face'!$G$17:$G$30)) +
(SUMIF('Trimcap letter face (2)'!$B$17:$B$30,B1139,'Trimcap letter face (2)'!$G$17:$G$30)) +
(SUMIF('Channel letter fabrication'!$B$17:$B$30,B1139,'Channel letter fabrication'!$G$17:$G$30)) +
(SUMIF('Channel letter fabrication (2)'!$B$17:$B$30,B1139,'Channel letter fabrication (2)'!$G$17:$G$30))</f>
        <v>0</v>
      </c>
    </row>
    <row r="1140" spans="1:10">
      <c r="A1140" s="28" t="str">
        <f>[1]ODBC!$A1140</f>
        <v>GG EFX-LV B60HG Hi Gloss Blender</v>
      </c>
      <c r="B1140" s="29" t="str">
        <f>[1]ODBC!B1140</f>
        <v>72400</v>
      </c>
      <c r="C1140" s="30">
        <f>IFERROR(VLOOKUP($B1140,[1]ODBC!$B:$H,2,FALSE),"")</f>
        <v>3.2000000000000001E-2</v>
      </c>
      <c r="D1140" s="30">
        <f>IFERROR(VLOOKUP($B1140,[1]ODBC!$B:$H,3,FALSE),"")</f>
        <v>5.8000000000000003E-2</v>
      </c>
      <c r="E1140" s="30" t="str">
        <f>IFERROR(VLOOKUP($B1140,[1]ODBC!$B:$H,4,FALSE),"")</f>
        <v>GM</v>
      </c>
      <c r="F1140" s="31">
        <f>IFERROR(VLOOKUP($B1140,[1]ODBC!$B:$H,5,FALSE),"")</f>
        <v>44.45</v>
      </c>
      <c r="G1140" s="32">
        <f>[1]ODBC!G1140</f>
        <v>0</v>
      </c>
      <c r="H1140" s="33">
        <f>SUM([1]ODBC!H1140)</f>
        <v>0</v>
      </c>
      <c r="I1140" s="41" t="str">
        <f>'Vinyl cutting'!$B$2</f>
        <v>J36938</v>
      </c>
      <c r="J1140" s="42">
        <f ca="1">(SUMIF('Freeform time and material'!$B$17:$B$30,B1140,'Freeform time and material'!$G$17:$G$30)) +
(SUMIF('Vinyl cutting'!$B$17:$B$30,B1140,'Vinyl cutting'!$G$17:$G$30)) +
(SUMIF('Vinyl cutting (2)'!$B$17:$B$30,B1140,'Vinyl cutting (2)'!$G$17:$G$30)) +
(SUMIF('Apply vinyl graphics'!$B$17:$B$30,B1140,'Apply vinyl graphics'!$G$17:$G$30)) +
(SUMIF('Apply vinyl graphics (2)'!$B$17:$B$30,B1140,'Apply vinyl graphics (2)'!$G$17:$G$30)) +
(SUMIF('Alum pan sign'!$B$17:$B$30,B1140,'Alum pan sign'!$G$17:$G$30)) +
(SUMIF('Alum pan sign (2)'!$B$17:$B$30,B1140,'Alum pan sign (2)'!$G$17:$G$30)) +
(SUMIF('Economy pan sign'!$B$17:$B$30,B1140,'Economy pan sign'!$G$17:$G$30)) +
(SUMIF('Post and panel sign'!$B$17:$B$30,B1140,'Post and panel sign'!$G$17:$G$30)) +
(SUMIF('Post and panel sign (2)'!$B$17:$B$30,B1140,'Post and panel sign (2)'!$G$17:$G$30)) +
(SUMIF('Flat panels only'!$B$17:$B$30,B1140,'Flat panels only'!$G$17:$G$30)) +
(SUMIF('Flat panels only (2)'!$B$17:$B$30,B1140,'Flat panels only (2)'!$G$17:$G$30)) +
(SUMIF('Routed panel shapes'!$B$18:$B$31,B1140,'Routed panel shapes'!$G$18:$G$31)) +
(SUMIF('Routed panel shapes (2)'!$B$18:$B$31,B1140,'Routed panel shapes (2)'!$G$18:$G$31)) +
(SUMIF('Routed face only'!$B$17:$B$30,B1140,'Routed face only'!$G$17:$G$30)) +
(SUMIF('Routed face only (2)'!$B$17:$B$30,B1140,'Routed face only (2)'!$G$17:$G$30)) +
(SUMIF('Routed alum faces letters'!$B$17:$B$30,B1140,'Routed alum faces letters'!$G$17:$G$30)) +
(SUMIF('Routed alum faces letters (2)'!$B$17:$B$30,B1140,'Routed alum faces letters (2)'!$G$17:$G$30)) +
(SUMIF('Routed push through acrylic'!$B$17:$B$30,B1140,'Routed push through acrylic'!$G$17:$G$30)) +
(SUMIF('Routed push through acrylic (2)'!$B$17:$B$30,B1140,'Routed push through acrylic (2)'!$G$17:$G$30)) +
(SUMIF('Sf routed cabinet'!$B$17:$B$30,B1140,'Sf routed cabinet'!$G$17:$G$30)) +
(SUMIF('Sf routed cabinet (2)'!$B$17:$B$30,B1140,'Sf routed cabinet (2)'!$G$17:$G$30)) +
(SUMIF('Df routed cabinet'!$B$17:$B$30,B1140,'Df routed cabinet'!$G$17:$G$30)) +
(SUMIF('Df routed cabinet (2)'!$B$17:$B$30,B1140,'Df routed cabinet (2)'!$G$17:$G$30)) +
(SUMIF('Sf acrylic cabinet'!$B$17:$B$30,B1140,'Sf acrylic cabinet'!$G$17:$G$30)) +
(SUMIF('Sf acrylic cabinet (2)'!$B$17:$B$30,B1140,'Sf acrylic cabinet (2)'!$G$17:$G$30)) +
(SUMIF('Economy Sf acrylic'!$B$17:$B$30,B1140,'Economy Sf acrylic'!$G$17:$G$30)) +
(SUMIF('Df acrylic cabinet'!$B$17:$B$30,B1140,'Df acrylic cabinet'!$G$17:$G$30)) +
(SUMIF('Df acrylic cabinet (2)'!$B$17:$B$30,B1140,'Df acrylic cabinet (2)'!$G$17:$G$30)) +
(SUMIF('Sf flex cabinet'!$B$17:$B$30,B1140,'Sf flex cabinet'!$G$17:$G$30)) +
(SUMIF('Sf flex cabinet (2)'!$B$17:$B$30,B1140,'Sf flex cabinet (2)'!$G$17:$G$30)) +
(SUMIF('Df flex cabinet'!$B$17:$B$36,B1140,'Df flex cabinet'!$G$17:$G$36)) +
(SUMIF('Df flex cabinet (2)'!$B$17:$B$36,B1140,'Df flex cabinet (2)'!$G$17:$G$36)) +
(SUMIF('Pole cover'!$B$17:$B$30,B1140,'Pole cover'!$G$17:$G$30)) +
(SUMIF('Pole cover (2)'!$B$17:$B$30,B1140,'Pole cover (2)'!$G$17:$G$30)) +
(SUMIF('Structural Steel Fab'!$B$17:$B$29,B1140,'Structural Steel Fab'!$G$17:$G$29)) +
(SUMIF(Reveal!$B$17:$B$30,B1140,Reveal!$G$17:$G$30)) +
(SUMIF('Reveal (2)'!$B$17:$B$30,B1140,'Reveal (2)'!$G$17:$G$30)) +
(SUMIF('Crown cove top'!$B$17:$B$30,B1140,'Crown cove top'!$G$17:$G$30)) +
(SUMIF('EMC assembly'!$B$17:$B$30,B1140,'EMC assembly'!$G$17:$G$30)) +
(SUMIF(Crating!$B$17:$B$29,B1140,Crating!$G$17:$G$29)) +
(SUMIF('LED wiring'!$B$17:$B$30,B1140,'LED wiring'!$G$17:$G$30)) +
(SUMIF('Changeable copy face'!$B$17:$B$30,B1140,'Changeable copy face'!$G$17:$G$30)) +
(SUMIF('Flex face assembly'!$B$17:$B$30,B1140,'Flex face assembly'!$G$17:$G$30)) +
(SUMIF('Routed face assembly'!$B$17:$B$30,B1140,'Routed face assembly'!$G$17:$G$30)) +
(SUMIF('Paint calculation'!$B$17:$B$30,B1140,'Paint calculation'!$G$17:$G$30)) +
(SUMIF('Trimcap letter face'!$B$17:$B$30,B1140,'Trimcap letter face'!$G$17:$G$30)) +
(SUMIF('Trimcap letter face (2)'!$B$17:$B$30,B1140,'Trimcap letter face (2)'!$G$17:$G$30)) +
(SUMIF('Channel letter fabrication'!$B$17:$B$30,B1140,'Channel letter fabrication'!$G$17:$G$30)) +
(SUMIF('Channel letter fabrication (2)'!$B$17:$B$30,B1140,'Channel letter fabrication (2)'!$G$17:$G$30))</f>
        <v>0</v>
      </c>
    </row>
    <row r="1141" spans="1:10">
      <c r="A1141" s="28" t="str">
        <f>[1]ODBC!$A1141</f>
        <v>GG EFX-LV Reflects High Gloss</v>
      </c>
      <c r="B1141" s="29" t="str">
        <f>[1]ODBC!B1141</f>
        <v>72401</v>
      </c>
      <c r="C1141" s="30">
        <f>IFERROR(VLOOKUP($B1141,[1]ODBC!$B:$H,2,FALSE),"")</f>
        <v>3.4000000000000002E-2</v>
      </c>
      <c r="D1141" s="30">
        <f>IFERROR(VLOOKUP($B1141,[1]ODBC!$B:$H,3,FALSE),"")</f>
        <v>6.0999999999999999E-2</v>
      </c>
      <c r="E1141" s="30" t="str">
        <f>IFERROR(VLOOKUP($B1141,[1]ODBC!$B:$H,4,FALSE),"")</f>
        <v>GM</v>
      </c>
      <c r="F1141" s="31">
        <f>IFERROR(VLOOKUP($B1141,[1]ODBC!$B:$H,5,FALSE),"")</f>
        <v>44.45</v>
      </c>
      <c r="G1141" s="32">
        <f>[1]ODBC!G1141</f>
        <v>0</v>
      </c>
      <c r="H1141" s="33">
        <f>SUM([1]ODBC!H1141)</f>
        <v>0</v>
      </c>
      <c r="I1141" s="41" t="str">
        <f>'Vinyl cutting'!$B$2</f>
        <v>J36938</v>
      </c>
      <c r="J1141" s="42">
        <f ca="1">(SUMIF('Freeform time and material'!$B$17:$B$30,B1141,'Freeform time and material'!$G$17:$G$30)) +
(SUMIF('Vinyl cutting'!$B$17:$B$30,B1141,'Vinyl cutting'!$G$17:$G$30)) +
(SUMIF('Vinyl cutting (2)'!$B$17:$B$30,B1141,'Vinyl cutting (2)'!$G$17:$G$30)) +
(SUMIF('Apply vinyl graphics'!$B$17:$B$30,B1141,'Apply vinyl graphics'!$G$17:$G$30)) +
(SUMIF('Apply vinyl graphics (2)'!$B$17:$B$30,B1141,'Apply vinyl graphics (2)'!$G$17:$G$30)) +
(SUMIF('Alum pan sign'!$B$17:$B$30,B1141,'Alum pan sign'!$G$17:$G$30)) +
(SUMIF('Alum pan sign (2)'!$B$17:$B$30,B1141,'Alum pan sign (2)'!$G$17:$G$30)) +
(SUMIF('Economy pan sign'!$B$17:$B$30,B1141,'Economy pan sign'!$G$17:$G$30)) +
(SUMIF('Post and panel sign'!$B$17:$B$30,B1141,'Post and panel sign'!$G$17:$G$30)) +
(SUMIF('Post and panel sign (2)'!$B$17:$B$30,B1141,'Post and panel sign (2)'!$G$17:$G$30)) +
(SUMIF('Flat panels only'!$B$17:$B$30,B1141,'Flat panels only'!$G$17:$G$30)) +
(SUMIF('Flat panels only (2)'!$B$17:$B$30,B1141,'Flat panels only (2)'!$G$17:$G$30)) +
(SUMIF('Routed panel shapes'!$B$18:$B$31,B1141,'Routed panel shapes'!$G$18:$G$31)) +
(SUMIF('Routed panel shapes (2)'!$B$18:$B$31,B1141,'Routed panel shapes (2)'!$G$18:$G$31)) +
(SUMIF('Routed face only'!$B$17:$B$30,B1141,'Routed face only'!$G$17:$G$30)) +
(SUMIF('Routed face only (2)'!$B$17:$B$30,B1141,'Routed face only (2)'!$G$17:$G$30)) +
(SUMIF('Routed alum faces letters'!$B$17:$B$30,B1141,'Routed alum faces letters'!$G$17:$G$30)) +
(SUMIF('Routed alum faces letters (2)'!$B$17:$B$30,B1141,'Routed alum faces letters (2)'!$G$17:$G$30)) +
(SUMIF('Routed push through acrylic'!$B$17:$B$30,B1141,'Routed push through acrylic'!$G$17:$G$30)) +
(SUMIF('Routed push through acrylic (2)'!$B$17:$B$30,B1141,'Routed push through acrylic (2)'!$G$17:$G$30)) +
(SUMIF('Sf routed cabinet'!$B$17:$B$30,B1141,'Sf routed cabinet'!$G$17:$G$30)) +
(SUMIF('Sf routed cabinet (2)'!$B$17:$B$30,B1141,'Sf routed cabinet (2)'!$G$17:$G$30)) +
(SUMIF('Df routed cabinet'!$B$17:$B$30,B1141,'Df routed cabinet'!$G$17:$G$30)) +
(SUMIF('Df routed cabinet (2)'!$B$17:$B$30,B1141,'Df routed cabinet (2)'!$G$17:$G$30)) +
(SUMIF('Sf acrylic cabinet'!$B$17:$B$30,B1141,'Sf acrylic cabinet'!$G$17:$G$30)) +
(SUMIF('Sf acrylic cabinet (2)'!$B$17:$B$30,B1141,'Sf acrylic cabinet (2)'!$G$17:$G$30)) +
(SUMIF('Economy Sf acrylic'!$B$17:$B$30,B1141,'Economy Sf acrylic'!$G$17:$G$30)) +
(SUMIF('Df acrylic cabinet'!$B$17:$B$30,B1141,'Df acrylic cabinet'!$G$17:$G$30)) +
(SUMIF('Df acrylic cabinet (2)'!$B$17:$B$30,B1141,'Df acrylic cabinet (2)'!$G$17:$G$30)) +
(SUMIF('Sf flex cabinet'!$B$17:$B$30,B1141,'Sf flex cabinet'!$G$17:$G$30)) +
(SUMIF('Sf flex cabinet (2)'!$B$17:$B$30,B1141,'Sf flex cabinet (2)'!$G$17:$G$30)) +
(SUMIF('Df flex cabinet'!$B$17:$B$36,B1141,'Df flex cabinet'!$G$17:$G$36)) +
(SUMIF('Df flex cabinet (2)'!$B$17:$B$36,B1141,'Df flex cabinet (2)'!$G$17:$G$36)) +
(SUMIF('Pole cover'!$B$17:$B$30,B1141,'Pole cover'!$G$17:$G$30)) +
(SUMIF('Pole cover (2)'!$B$17:$B$30,B1141,'Pole cover (2)'!$G$17:$G$30)) +
(SUMIF('Structural Steel Fab'!$B$17:$B$29,B1141,'Structural Steel Fab'!$G$17:$G$29)) +
(SUMIF(Reveal!$B$17:$B$30,B1141,Reveal!$G$17:$G$30)) +
(SUMIF('Reveal (2)'!$B$17:$B$30,B1141,'Reveal (2)'!$G$17:$G$30)) +
(SUMIF('Crown cove top'!$B$17:$B$30,B1141,'Crown cove top'!$G$17:$G$30)) +
(SUMIF('EMC assembly'!$B$17:$B$30,B1141,'EMC assembly'!$G$17:$G$30)) +
(SUMIF(Crating!$B$17:$B$29,B1141,Crating!$G$17:$G$29)) +
(SUMIF('LED wiring'!$B$17:$B$30,B1141,'LED wiring'!$G$17:$G$30)) +
(SUMIF('Changeable copy face'!$B$17:$B$30,B1141,'Changeable copy face'!$G$17:$G$30)) +
(SUMIF('Flex face assembly'!$B$17:$B$30,B1141,'Flex face assembly'!$G$17:$G$30)) +
(SUMIF('Routed face assembly'!$B$17:$B$30,B1141,'Routed face assembly'!$G$17:$G$30)) +
(SUMIF('Paint calculation'!$B$17:$B$30,B1141,'Paint calculation'!$G$17:$G$30)) +
(SUMIF('Trimcap letter face'!$B$17:$B$30,B1141,'Trimcap letter face'!$G$17:$G$30)) +
(SUMIF('Trimcap letter face (2)'!$B$17:$B$30,B1141,'Trimcap letter face (2)'!$G$17:$G$30)) +
(SUMIF('Channel letter fabrication'!$B$17:$B$30,B1141,'Channel letter fabrication'!$G$17:$G$30)) +
(SUMIF('Channel letter fabrication (2)'!$B$17:$B$30,B1141,'Channel letter fabrication (2)'!$G$17:$G$30))</f>
        <v>0</v>
      </c>
    </row>
    <row r="1142" spans="1:10">
      <c r="A1142" s="28" t="str">
        <f>[1]ODBC!$A1142</f>
        <v>GG EFX-LV B60SG Satin Gl Blender</v>
      </c>
      <c r="B1142" s="29" t="str">
        <f>[1]ODBC!B1142</f>
        <v>72405</v>
      </c>
      <c r="C1142" s="30">
        <f>IFERROR(VLOOKUP($B1142,[1]ODBC!$B:$H,2,FALSE),"")</f>
        <v>3.1E-2</v>
      </c>
      <c r="D1142" s="30">
        <f>IFERROR(VLOOKUP($B1142,[1]ODBC!$B:$H,3,FALSE),"")</f>
        <v>5.6000000000000001E-2</v>
      </c>
      <c r="E1142" s="30" t="str">
        <f>IFERROR(VLOOKUP($B1142,[1]ODBC!$B:$H,4,FALSE),"")</f>
        <v>GM</v>
      </c>
      <c r="F1142" s="31">
        <f>IFERROR(VLOOKUP($B1142,[1]ODBC!$B:$H,5,FALSE),"")</f>
        <v>44.45</v>
      </c>
      <c r="G1142" s="32">
        <f>[1]ODBC!G1142</f>
        <v>0</v>
      </c>
      <c r="H1142" s="33">
        <f>SUM([1]ODBC!H1142)</f>
        <v>0</v>
      </c>
      <c r="I1142" s="41" t="str">
        <f>'Vinyl cutting'!$B$2</f>
        <v>J36938</v>
      </c>
      <c r="J1142" s="42">
        <f ca="1">(SUMIF('Freeform time and material'!$B$17:$B$30,B1142,'Freeform time and material'!$G$17:$G$30)) +
(SUMIF('Vinyl cutting'!$B$17:$B$30,B1142,'Vinyl cutting'!$G$17:$G$30)) +
(SUMIF('Vinyl cutting (2)'!$B$17:$B$30,B1142,'Vinyl cutting (2)'!$G$17:$G$30)) +
(SUMIF('Apply vinyl graphics'!$B$17:$B$30,B1142,'Apply vinyl graphics'!$G$17:$G$30)) +
(SUMIF('Apply vinyl graphics (2)'!$B$17:$B$30,B1142,'Apply vinyl graphics (2)'!$G$17:$G$30)) +
(SUMIF('Alum pan sign'!$B$17:$B$30,B1142,'Alum pan sign'!$G$17:$G$30)) +
(SUMIF('Alum pan sign (2)'!$B$17:$B$30,B1142,'Alum pan sign (2)'!$G$17:$G$30)) +
(SUMIF('Economy pan sign'!$B$17:$B$30,B1142,'Economy pan sign'!$G$17:$G$30)) +
(SUMIF('Post and panel sign'!$B$17:$B$30,B1142,'Post and panel sign'!$G$17:$G$30)) +
(SUMIF('Post and panel sign (2)'!$B$17:$B$30,B1142,'Post and panel sign (2)'!$G$17:$G$30)) +
(SUMIF('Flat panels only'!$B$17:$B$30,B1142,'Flat panels only'!$G$17:$G$30)) +
(SUMIF('Flat panels only (2)'!$B$17:$B$30,B1142,'Flat panels only (2)'!$G$17:$G$30)) +
(SUMIF('Routed panel shapes'!$B$18:$B$31,B1142,'Routed panel shapes'!$G$18:$G$31)) +
(SUMIF('Routed panel shapes (2)'!$B$18:$B$31,B1142,'Routed panel shapes (2)'!$G$18:$G$31)) +
(SUMIF('Routed face only'!$B$17:$B$30,B1142,'Routed face only'!$G$17:$G$30)) +
(SUMIF('Routed face only (2)'!$B$17:$B$30,B1142,'Routed face only (2)'!$G$17:$G$30)) +
(SUMIF('Routed alum faces letters'!$B$17:$B$30,B1142,'Routed alum faces letters'!$G$17:$G$30)) +
(SUMIF('Routed alum faces letters (2)'!$B$17:$B$30,B1142,'Routed alum faces letters (2)'!$G$17:$G$30)) +
(SUMIF('Routed push through acrylic'!$B$17:$B$30,B1142,'Routed push through acrylic'!$G$17:$G$30)) +
(SUMIF('Routed push through acrylic (2)'!$B$17:$B$30,B1142,'Routed push through acrylic (2)'!$G$17:$G$30)) +
(SUMIF('Sf routed cabinet'!$B$17:$B$30,B1142,'Sf routed cabinet'!$G$17:$G$30)) +
(SUMIF('Sf routed cabinet (2)'!$B$17:$B$30,B1142,'Sf routed cabinet (2)'!$G$17:$G$30)) +
(SUMIF('Df routed cabinet'!$B$17:$B$30,B1142,'Df routed cabinet'!$G$17:$G$30)) +
(SUMIF('Df routed cabinet (2)'!$B$17:$B$30,B1142,'Df routed cabinet (2)'!$G$17:$G$30)) +
(SUMIF('Sf acrylic cabinet'!$B$17:$B$30,B1142,'Sf acrylic cabinet'!$G$17:$G$30)) +
(SUMIF('Sf acrylic cabinet (2)'!$B$17:$B$30,B1142,'Sf acrylic cabinet (2)'!$G$17:$G$30)) +
(SUMIF('Economy Sf acrylic'!$B$17:$B$30,B1142,'Economy Sf acrylic'!$G$17:$G$30)) +
(SUMIF('Df acrylic cabinet'!$B$17:$B$30,B1142,'Df acrylic cabinet'!$G$17:$G$30)) +
(SUMIF('Df acrylic cabinet (2)'!$B$17:$B$30,B1142,'Df acrylic cabinet (2)'!$G$17:$G$30)) +
(SUMIF('Sf flex cabinet'!$B$17:$B$30,B1142,'Sf flex cabinet'!$G$17:$G$30)) +
(SUMIF('Sf flex cabinet (2)'!$B$17:$B$30,B1142,'Sf flex cabinet (2)'!$G$17:$G$30)) +
(SUMIF('Df flex cabinet'!$B$17:$B$36,B1142,'Df flex cabinet'!$G$17:$G$36)) +
(SUMIF('Df flex cabinet (2)'!$B$17:$B$36,B1142,'Df flex cabinet (2)'!$G$17:$G$36)) +
(SUMIF('Pole cover'!$B$17:$B$30,B1142,'Pole cover'!$G$17:$G$30)) +
(SUMIF('Pole cover (2)'!$B$17:$B$30,B1142,'Pole cover (2)'!$G$17:$G$30)) +
(SUMIF('Structural Steel Fab'!$B$17:$B$29,B1142,'Structural Steel Fab'!$G$17:$G$29)) +
(SUMIF(Reveal!$B$17:$B$30,B1142,Reveal!$G$17:$G$30)) +
(SUMIF('Reveal (2)'!$B$17:$B$30,B1142,'Reveal (2)'!$G$17:$G$30)) +
(SUMIF('Crown cove top'!$B$17:$B$30,B1142,'Crown cove top'!$G$17:$G$30)) +
(SUMIF('EMC assembly'!$B$17:$B$30,B1142,'EMC assembly'!$G$17:$G$30)) +
(SUMIF(Crating!$B$17:$B$29,B1142,Crating!$G$17:$G$29)) +
(SUMIF('LED wiring'!$B$17:$B$30,B1142,'LED wiring'!$G$17:$G$30)) +
(SUMIF('Changeable copy face'!$B$17:$B$30,B1142,'Changeable copy face'!$G$17:$G$30)) +
(SUMIF('Flex face assembly'!$B$17:$B$30,B1142,'Flex face assembly'!$G$17:$G$30)) +
(SUMIF('Routed face assembly'!$B$17:$B$30,B1142,'Routed face assembly'!$G$17:$G$30)) +
(SUMIF('Paint calculation'!$B$17:$B$30,B1142,'Paint calculation'!$G$17:$G$30)) +
(SUMIF('Trimcap letter face'!$B$17:$B$30,B1142,'Trimcap letter face'!$G$17:$G$30)) +
(SUMIF('Trimcap letter face (2)'!$B$17:$B$30,B1142,'Trimcap letter face (2)'!$G$17:$G$30)) +
(SUMIF('Channel letter fabrication'!$B$17:$B$30,B1142,'Channel letter fabrication'!$G$17:$G$30)) +
(SUMIF('Channel letter fabrication (2)'!$B$17:$B$30,B1142,'Channel letter fabrication (2)'!$G$17:$G$30))</f>
        <v>0</v>
      </c>
    </row>
    <row r="1143" spans="1:10">
      <c r="A1143" s="28" t="str">
        <f>[1]ODBC!$A1143</f>
        <v>GG EFX-LV Hardener 3.5</v>
      </c>
      <c r="B1143" s="29" t="str">
        <f>[1]ODBC!B1143</f>
        <v>72410</v>
      </c>
      <c r="C1143" s="30">
        <f>IFERROR(VLOOKUP($B1143,[1]ODBC!$B:$H,2,FALSE),"")</f>
        <v>3.5999999999999997E-2</v>
      </c>
      <c r="D1143" s="30">
        <f>IFERROR(VLOOKUP($B1143,[1]ODBC!$B:$H,3,FALSE),"")</f>
        <v>6.5000000000000002E-2</v>
      </c>
      <c r="E1143" s="30" t="str">
        <f>IFERROR(VLOOKUP($B1143,[1]ODBC!$B:$H,4,FALSE),"")</f>
        <v>GM</v>
      </c>
      <c r="F1143" s="31">
        <f>IFERROR(VLOOKUP($B1143,[1]ODBC!$B:$H,5,FALSE),"")</f>
        <v>44.45</v>
      </c>
      <c r="G1143" s="32">
        <f>[1]ODBC!G1143</f>
        <v>0</v>
      </c>
      <c r="H1143" s="33">
        <f>SUM([1]ODBC!H1143)</f>
        <v>45187</v>
      </c>
      <c r="I1143" s="41" t="str">
        <f>'Vinyl cutting'!$B$2</f>
        <v>J36938</v>
      </c>
      <c r="J1143" s="42">
        <f ca="1">(SUMIF('Freeform time and material'!$B$17:$B$30,B1143,'Freeform time and material'!$G$17:$G$30)) +
(SUMIF('Vinyl cutting'!$B$17:$B$30,B1143,'Vinyl cutting'!$G$17:$G$30)) +
(SUMIF('Vinyl cutting (2)'!$B$17:$B$30,B1143,'Vinyl cutting (2)'!$G$17:$G$30)) +
(SUMIF('Apply vinyl graphics'!$B$17:$B$30,B1143,'Apply vinyl graphics'!$G$17:$G$30)) +
(SUMIF('Apply vinyl graphics (2)'!$B$17:$B$30,B1143,'Apply vinyl graphics (2)'!$G$17:$G$30)) +
(SUMIF('Alum pan sign'!$B$17:$B$30,B1143,'Alum pan sign'!$G$17:$G$30)) +
(SUMIF('Alum pan sign (2)'!$B$17:$B$30,B1143,'Alum pan sign (2)'!$G$17:$G$30)) +
(SUMIF('Economy pan sign'!$B$17:$B$30,B1143,'Economy pan sign'!$G$17:$G$30)) +
(SUMIF('Post and panel sign'!$B$17:$B$30,B1143,'Post and panel sign'!$G$17:$G$30)) +
(SUMIF('Post and panel sign (2)'!$B$17:$B$30,B1143,'Post and panel sign (2)'!$G$17:$G$30)) +
(SUMIF('Flat panels only'!$B$17:$B$30,B1143,'Flat panels only'!$G$17:$G$30)) +
(SUMIF('Flat panels only (2)'!$B$17:$B$30,B1143,'Flat panels only (2)'!$G$17:$G$30)) +
(SUMIF('Routed panel shapes'!$B$18:$B$31,B1143,'Routed panel shapes'!$G$18:$G$31)) +
(SUMIF('Routed panel shapes (2)'!$B$18:$B$31,B1143,'Routed panel shapes (2)'!$G$18:$G$31)) +
(SUMIF('Routed face only'!$B$17:$B$30,B1143,'Routed face only'!$G$17:$G$30)) +
(SUMIF('Routed face only (2)'!$B$17:$B$30,B1143,'Routed face only (2)'!$G$17:$G$30)) +
(SUMIF('Routed alum faces letters'!$B$17:$B$30,B1143,'Routed alum faces letters'!$G$17:$G$30)) +
(SUMIF('Routed alum faces letters (2)'!$B$17:$B$30,B1143,'Routed alum faces letters (2)'!$G$17:$G$30)) +
(SUMIF('Routed push through acrylic'!$B$17:$B$30,B1143,'Routed push through acrylic'!$G$17:$G$30)) +
(SUMIF('Routed push through acrylic (2)'!$B$17:$B$30,B1143,'Routed push through acrylic (2)'!$G$17:$G$30)) +
(SUMIF('Sf routed cabinet'!$B$17:$B$30,B1143,'Sf routed cabinet'!$G$17:$G$30)) +
(SUMIF('Sf routed cabinet (2)'!$B$17:$B$30,B1143,'Sf routed cabinet (2)'!$G$17:$G$30)) +
(SUMIF('Df routed cabinet'!$B$17:$B$30,B1143,'Df routed cabinet'!$G$17:$G$30)) +
(SUMIF('Df routed cabinet (2)'!$B$17:$B$30,B1143,'Df routed cabinet (2)'!$G$17:$G$30)) +
(SUMIF('Sf acrylic cabinet'!$B$17:$B$30,B1143,'Sf acrylic cabinet'!$G$17:$G$30)) +
(SUMIF('Sf acrylic cabinet (2)'!$B$17:$B$30,B1143,'Sf acrylic cabinet (2)'!$G$17:$G$30)) +
(SUMIF('Economy Sf acrylic'!$B$17:$B$30,B1143,'Economy Sf acrylic'!$G$17:$G$30)) +
(SUMIF('Df acrylic cabinet'!$B$17:$B$30,B1143,'Df acrylic cabinet'!$G$17:$G$30)) +
(SUMIF('Df acrylic cabinet (2)'!$B$17:$B$30,B1143,'Df acrylic cabinet (2)'!$G$17:$G$30)) +
(SUMIF('Sf flex cabinet'!$B$17:$B$30,B1143,'Sf flex cabinet'!$G$17:$G$30)) +
(SUMIF('Sf flex cabinet (2)'!$B$17:$B$30,B1143,'Sf flex cabinet (2)'!$G$17:$G$30)) +
(SUMIF('Df flex cabinet'!$B$17:$B$36,B1143,'Df flex cabinet'!$G$17:$G$36)) +
(SUMIF('Df flex cabinet (2)'!$B$17:$B$36,B1143,'Df flex cabinet (2)'!$G$17:$G$36)) +
(SUMIF('Pole cover'!$B$17:$B$30,B1143,'Pole cover'!$G$17:$G$30)) +
(SUMIF('Pole cover (2)'!$B$17:$B$30,B1143,'Pole cover (2)'!$G$17:$G$30)) +
(SUMIF('Structural Steel Fab'!$B$17:$B$29,B1143,'Structural Steel Fab'!$G$17:$G$29)) +
(SUMIF(Reveal!$B$17:$B$30,B1143,Reveal!$G$17:$G$30)) +
(SUMIF('Reveal (2)'!$B$17:$B$30,B1143,'Reveal (2)'!$G$17:$G$30)) +
(SUMIF('Crown cove top'!$B$17:$B$30,B1143,'Crown cove top'!$G$17:$G$30)) +
(SUMIF('EMC assembly'!$B$17:$B$30,B1143,'EMC assembly'!$G$17:$G$30)) +
(SUMIF(Crating!$B$17:$B$29,B1143,Crating!$G$17:$G$29)) +
(SUMIF('LED wiring'!$B$17:$B$30,B1143,'LED wiring'!$G$17:$G$30)) +
(SUMIF('Changeable copy face'!$B$17:$B$30,B1143,'Changeable copy face'!$G$17:$G$30)) +
(SUMIF('Flex face assembly'!$B$17:$B$30,B1143,'Flex face assembly'!$G$17:$G$30)) +
(SUMIF('Routed face assembly'!$B$17:$B$30,B1143,'Routed face assembly'!$G$17:$G$30)) +
(SUMIF('Paint calculation'!$B$17:$B$30,B1143,'Paint calculation'!$G$17:$G$30)) +
(SUMIF('Trimcap letter face'!$B$17:$B$30,B1143,'Trimcap letter face'!$G$17:$G$30)) +
(SUMIF('Trimcap letter face (2)'!$B$17:$B$30,B1143,'Trimcap letter face (2)'!$G$17:$G$30)) +
(SUMIF('Channel letter fabrication'!$B$17:$B$30,B1143,'Channel letter fabrication'!$G$17:$G$30)) +
(SUMIF('Channel letter fabrication (2)'!$B$17:$B$30,B1143,'Channel letter fabrication (2)'!$G$17:$G$30))</f>
        <v>0</v>
      </c>
    </row>
    <row r="1144" spans="1:10">
      <c r="A1144" s="28" t="str">
        <f>[1]ODBC!$A1144</f>
        <v>GG EFX-LV Hardener Exempt</v>
      </c>
      <c r="B1144" s="29" t="str">
        <f>[1]ODBC!B1144</f>
        <v>72411</v>
      </c>
      <c r="C1144" s="30">
        <f>IFERROR(VLOOKUP($B1144,[1]ODBC!$B:$H,2,FALSE),"")</f>
        <v>6.4380000000000007E-2</v>
      </c>
      <c r="D1144" s="30">
        <f>IFERROR(VLOOKUP($B1144,[1]ODBC!$B:$H,3,FALSE),"")</f>
        <v>0.11600000000000001</v>
      </c>
      <c r="E1144" s="30" t="str">
        <f>IFERROR(VLOOKUP($B1144,[1]ODBC!$B:$H,4,FALSE),"")</f>
        <v>GM</v>
      </c>
      <c r="F1144" s="31">
        <f>IFERROR(VLOOKUP($B1144,[1]ODBC!$B:$H,5,FALSE),"")</f>
        <v>44.45</v>
      </c>
      <c r="G1144" s="32">
        <f>[1]ODBC!G1144</f>
        <v>0</v>
      </c>
      <c r="H1144" s="33">
        <f>SUM([1]ODBC!H1144)</f>
        <v>0</v>
      </c>
      <c r="I1144" s="41" t="str">
        <f>'Vinyl cutting'!$B$2</f>
        <v>J36938</v>
      </c>
      <c r="J1144" s="42">
        <f ca="1">(SUMIF('Freeform time and material'!$B$17:$B$30,B1144,'Freeform time and material'!$G$17:$G$30)) +
(SUMIF('Vinyl cutting'!$B$17:$B$30,B1144,'Vinyl cutting'!$G$17:$G$30)) +
(SUMIF('Vinyl cutting (2)'!$B$17:$B$30,B1144,'Vinyl cutting (2)'!$G$17:$G$30)) +
(SUMIF('Apply vinyl graphics'!$B$17:$B$30,B1144,'Apply vinyl graphics'!$G$17:$G$30)) +
(SUMIF('Apply vinyl graphics (2)'!$B$17:$B$30,B1144,'Apply vinyl graphics (2)'!$G$17:$G$30)) +
(SUMIF('Alum pan sign'!$B$17:$B$30,B1144,'Alum pan sign'!$G$17:$G$30)) +
(SUMIF('Alum pan sign (2)'!$B$17:$B$30,B1144,'Alum pan sign (2)'!$G$17:$G$30)) +
(SUMIF('Economy pan sign'!$B$17:$B$30,B1144,'Economy pan sign'!$G$17:$G$30)) +
(SUMIF('Post and panel sign'!$B$17:$B$30,B1144,'Post and panel sign'!$G$17:$G$30)) +
(SUMIF('Post and panel sign (2)'!$B$17:$B$30,B1144,'Post and panel sign (2)'!$G$17:$G$30)) +
(SUMIF('Flat panels only'!$B$17:$B$30,B1144,'Flat panels only'!$G$17:$G$30)) +
(SUMIF('Flat panels only (2)'!$B$17:$B$30,B1144,'Flat panels only (2)'!$G$17:$G$30)) +
(SUMIF('Routed panel shapes'!$B$18:$B$31,B1144,'Routed panel shapes'!$G$18:$G$31)) +
(SUMIF('Routed panel shapes (2)'!$B$18:$B$31,B1144,'Routed panel shapes (2)'!$G$18:$G$31)) +
(SUMIF('Routed face only'!$B$17:$B$30,B1144,'Routed face only'!$G$17:$G$30)) +
(SUMIF('Routed face only (2)'!$B$17:$B$30,B1144,'Routed face only (2)'!$G$17:$G$30)) +
(SUMIF('Routed alum faces letters'!$B$17:$B$30,B1144,'Routed alum faces letters'!$G$17:$G$30)) +
(SUMIF('Routed alum faces letters (2)'!$B$17:$B$30,B1144,'Routed alum faces letters (2)'!$G$17:$G$30)) +
(SUMIF('Routed push through acrylic'!$B$17:$B$30,B1144,'Routed push through acrylic'!$G$17:$G$30)) +
(SUMIF('Routed push through acrylic (2)'!$B$17:$B$30,B1144,'Routed push through acrylic (2)'!$G$17:$G$30)) +
(SUMIF('Sf routed cabinet'!$B$17:$B$30,B1144,'Sf routed cabinet'!$G$17:$G$30)) +
(SUMIF('Sf routed cabinet (2)'!$B$17:$B$30,B1144,'Sf routed cabinet (2)'!$G$17:$G$30)) +
(SUMIF('Df routed cabinet'!$B$17:$B$30,B1144,'Df routed cabinet'!$G$17:$G$30)) +
(SUMIF('Df routed cabinet (2)'!$B$17:$B$30,B1144,'Df routed cabinet (2)'!$G$17:$G$30)) +
(SUMIF('Sf acrylic cabinet'!$B$17:$B$30,B1144,'Sf acrylic cabinet'!$G$17:$G$30)) +
(SUMIF('Sf acrylic cabinet (2)'!$B$17:$B$30,B1144,'Sf acrylic cabinet (2)'!$G$17:$G$30)) +
(SUMIF('Economy Sf acrylic'!$B$17:$B$30,B1144,'Economy Sf acrylic'!$G$17:$G$30)) +
(SUMIF('Df acrylic cabinet'!$B$17:$B$30,B1144,'Df acrylic cabinet'!$G$17:$G$30)) +
(SUMIF('Df acrylic cabinet (2)'!$B$17:$B$30,B1144,'Df acrylic cabinet (2)'!$G$17:$G$30)) +
(SUMIF('Sf flex cabinet'!$B$17:$B$30,B1144,'Sf flex cabinet'!$G$17:$G$30)) +
(SUMIF('Sf flex cabinet (2)'!$B$17:$B$30,B1144,'Sf flex cabinet (2)'!$G$17:$G$30)) +
(SUMIF('Df flex cabinet'!$B$17:$B$36,B1144,'Df flex cabinet'!$G$17:$G$36)) +
(SUMIF('Df flex cabinet (2)'!$B$17:$B$36,B1144,'Df flex cabinet (2)'!$G$17:$G$36)) +
(SUMIF('Pole cover'!$B$17:$B$30,B1144,'Pole cover'!$G$17:$G$30)) +
(SUMIF('Pole cover (2)'!$B$17:$B$30,B1144,'Pole cover (2)'!$G$17:$G$30)) +
(SUMIF('Structural Steel Fab'!$B$17:$B$29,B1144,'Structural Steel Fab'!$G$17:$G$29)) +
(SUMIF(Reveal!$B$17:$B$30,B1144,Reveal!$G$17:$G$30)) +
(SUMIF('Reveal (2)'!$B$17:$B$30,B1144,'Reveal (2)'!$G$17:$G$30)) +
(SUMIF('Crown cove top'!$B$17:$B$30,B1144,'Crown cove top'!$G$17:$G$30)) +
(SUMIF('EMC assembly'!$B$17:$B$30,B1144,'EMC assembly'!$G$17:$G$30)) +
(SUMIF(Crating!$B$17:$B$29,B1144,Crating!$G$17:$G$29)) +
(SUMIF('LED wiring'!$B$17:$B$30,B1144,'LED wiring'!$G$17:$G$30)) +
(SUMIF('Changeable copy face'!$B$17:$B$30,B1144,'Changeable copy face'!$G$17:$G$30)) +
(SUMIF('Flex face assembly'!$B$17:$B$30,B1144,'Flex face assembly'!$G$17:$G$30)) +
(SUMIF('Routed face assembly'!$B$17:$B$30,B1144,'Routed face assembly'!$G$17:$G$30)) +
(SUMIF('Paint calculation'!$B$17:$B$30,B1144,'Paint calculation'!$G$17:$G$30)) +
(SUMIF('Trimcap letter face'!$B$17:$B$30,B1144,'Trimcap letter face'!$G$17:$G$30)) +
(SUMIF('Trimcap letter face (2)'!$B$17:$B$30,B1144,'Trimcap letter face (2)'!$G$17:$G$30)) +
(SUMIF('Channel letter fabrication'!$B$17:$B$30,B1144,'Channel letter fabrication'!$G$17:$G$30)) +
(SUMIF('Channel letter fabrication (2)'!$B$17:$B$30,B1144,'Channel letter fabrication (2)'!$G$17:$G$30))</f>
        <v>0</v>
      </c>
    </row>
    <row r="1145" spans="1:10">
      <c r="A1145" s="28" t="str">
        <f>[1]ODBC!$A1145</f>
        <v>GG EFX-LV 3.5 Reducer Medium</v>
      </c>
      <c r="B1145" s="29" t="str">
        <f>[1]ODBC!B1145</f>
        <v>72415</v>
      </c>
      <c r="C1145" s="30">
        <f>IFERROR(VLOOKUP($B1145,[1]ODBC!$B:$H,2,FALSE),"")</f>
        <v>1.4E-2</v>
      </c>
      <c r="D1145" s="30">
        <f>IFERROR(VLOOKUP($B1145,[1]ODBC!$B:$H,3,FALSE),"")</f>
        <v>2.5000000000000001E-2</v>
      </c>
      <c r="E1145" s="30" t="str">
        <f>IFERROR(VLOOKUP($B1145,[1]ODBC!$B:$H,4,FALSE),"")</f>
        <v>GM</v>
      </c>
      <c r="F1145" s="31">
        <f>IFERROR(VLOOKUP($B1145,[1]ODBC!$B:$H,5,FALSE),"")</f>
        <v>44.45</v>
      </c>
      <c r="G1145" s="32">
        <f>[1]ODBC!G1145</f>
        <v>0</v>
      </c>
      <c r="H1145" s="33">
        <f>SUM([1]ODBC!H1145)</f>
        <v>44678</v>
      </c>
      <c r="I1145" s="41" t="str">
        <f>'Vinyl cutting'!$B$2</f>
        <v>J36938</v>
      </c>
      <c r="J1145" s="42">
        <f ca="1">(SUMIF('Freeform time and material'!$B$17:$B$30,B1145,'Freeform time and material'!$G$17:$G$30)) +
(SUMIF('Vinyl cutting'!$B$17:$B$30,B1145,'Vinyl cutting'!$G$17:$G$30)) +
(SUMIF('Vinyl cutting (2)'!$B$17:$B$30,B1145,'Vinyl cutting (2)'!$G$17:$G$30)) +
(SUMIF('Apply vinyl graphics'!$B$17:$B$30,B1145,'Apply vinyl graphics'!$G$17:$G$30)) +
(SUMIF('Apply vinyl graphics (2)'!$B$17:$B$30,B1145,'Apply vinyl graphics (2)'!$G$17:$G$30)) +
(SUMIF('Alum pan sign'!$B$17:$B$30,B1145,'Alum pan sign'!$G$17:$G$30)) +
(SUMIF('Alum pan sign (2)'!$B$17:$B$30,B1145,'Alum pan sign (2)'!$G$17:$G$30)) +
(SUMIF('Economy pan sign'!$B$17:$B$30,B1145,'Economy pan sign'!$G$17:$G$30)) +
(SUMIF('Post and panel sign'!$B$17:$B$30,B1145,'Post and panel sign'!$G$17:$G$30)) +
(SUMIF('Post and panel sign (2)'!$B$17:$B$30,B1145,'Post and panel sign (2)'!$G$17:$G$30)) +
(SUMIF('Flat panels only'!$B$17:$B$30,B1145,'Flat panels only'!$G$17:$G$30)) +
(SUMIF('Flat panels only (2)'!$B$17:$B$30,B1145,'Flat panels only (2)'!$G$17:$G$30)) +
(SUMIF('Routed panel shapes'!$B$18:$B$31,B1145,'Routed panel shapes'!$G$18:$G$31)) +
(SUMIF('Routed panel shapes (2)'!$B$18:$B$31,B1145,'Routed panel shapes (2)'!$G$18:$G$31)) +
(SUMIF('Routed face only'!$B$17:$B$30,B1145,'Routed face only'!$G$17:$G$30)) +
(SUMIF('Routed face only (2)'!$B$17:$B$30,B1145,'Routed face only (2)'!$G$17:$G$30)) +
(SUMIF('Routed alum faces letters'!$B$17:$B$30,B1145,'Routed alum faces letters'!$G$17:$G$30)) +
(SUMIF('Routed alum faces letters (2)'!$B$17:$B$30,B1145,'Routed alum faces letters (2)'!$G$17:$G$30)) +
(SUMIF('Routed push through acrylic'!$B$17:$B$30,B1145,'Routed push through acrylic'!$G$17:$G$30)) +
(SUMIF('Routed push through acrylic (2)'!$B$17:$B$30,B1145,'Routed push through acrylic (2)'!$G$17:$G$30)) +
(SUMIF('Sf routed cabinet'!$B$17:$B$30,B1145,'Sf routed cabinet'!$G$17:$G$30)) +
(SUMIF('Sf routed cabinet (2)'!$B$17:$B$30,B1145,'Sf routed cabinet (2)'!$G$17:$G$30)) +
(SUMIF('Df routed cabinet'!$B$17:$B$30,B1145,'Df routed cabinet'!$G$17:$G$30)) +
(SUMIF('Df routed cabinet (2)'!$B$17:$B$30,B1145,'Df routed cabinet (2)'!$G$17:$G$30)) +
(SUMIF('Sf acrylic cabinet'!$B$17:$B$30,B1145,'Sf acrylic cabinet'!$G$17:$G$30)) +
(SUMIF('Sf acrylic cabinet (2)'!$B$17:$B$30,B1145,'Sf acrylic cabinet (2)'!$G$17:$G$30)) +
(SUMIF('Economy Sf acrylic'!$B$17:$B$30,B1145,'Economy Sf acrylic'!$G$17:$G$30)) +
(SUMIF('Df acrylic cabinet'!$B$17:$B$30,B1145,'Df acrylic cabinet'!$G$17:$G$30)) +
(SUMIF('Df acrylic cabinet (2)'!$B$17:$B$30,B1145,'Df acrylic cabinet (2)'!$G$17:$G$30)) +
(SUMIF('Sf flex cabinet'!$B$17:$B$30,B1145,'Sf flex cabinet'!$G$17:$G$30)) +
(SUMIF('Sf flex cabinet (2)'!$B$17:$B$30,B1145,'Sf flex cabinet (2)'!$G$17:$G$30)) +
(SUMIF('Df flex cabinet'!$B$17:$B$36,B1145,'Df flex cabinet'!$G$17:$G$36)) +
(SUMIF('Df flex cabinet (2)'!$B$17:$B$36,B1145,'Df flex cabinet (2)'!$G$17:$G$36)) +
(SUMIF('Pole cover'!$B$17:$B$30,B1145,'Pole cover'!$G$17:$G$30)) +
(SUMIF('Pole cover (2)'!$B$17:$B$30,B1145,'Pole cover (2)'!$G$17:$G$30)) +
(SUMIF('Structural Steel Fab'!$B$17:$B$29,B1145,'Structural Steel Fab'!$G$17:$G$29)) +
(SUMIF(Reveal!$B$17:$B$30,B1145,Reveal!$G$17:$G$30)) +
(SUMIF('Reveal (2)'!$B$17:$B$30,B1145,'Reveal (2)'!$G$17:$G$30)) +
(SUMIF('Crown cove top'!$B$17:$B$30,B1145,'Crown cove top'!$G$17:$G$30)) +
(SUMIF('EMC assembly'!$B$17:$B$30,B1145,'EMC assembly'!$G$17:$G$30)) +
(SUMIF(Crating!$B$17:$B$29,B1145,Crating!$G$17:$G$29)) +
(SUMIF('LED wiring'!$B$17:$B$30,B1145,'LED wiring'!$G$17:$G$30)) +
(SUMIF('Changeable copy face'!$B$17:$B$30,B1145,'Changeable copy face'!$G$17:$G$30)) +
(SUMIF('Flex face assembly'!$B$17:$B$30,B1145,'Flex face assembly'!$G$17:$G$30)) +
(SUMIF('Routed face assembly'!$B$17:$B$30,B1145,'Routed face assembly'!$G$17:$G$30)) +
(SUMIF('Paint calculation'!$B$17:$B$30,B1145,'Paint calculation'!$G$17:$G$30)) +
(SUMIF('Trimcap letter face'!$B$17:$B$30,B1145,'Trimcap letter face'!$G$17:$G$30)) +
(SUMIF('Trimcap letter face (2)'!$B$17:$B$30,B1145,'Trimcap letter face (2)'!$G$17:$G$30)) +
(SUMIF('Channel letter fabrication'!$B$17:$B$30,B1145,'Channel letter fabrication'!$G$17:$G$30)) +
(SUMIF('Channel letter fabrication (2)'!$B$17:$B$30,B1145,'Channel letter fabrication (2)'!$G$17:$G$30))</f>
        <v>0</v>
      </c>
    </row>
    <row r="1146" spans="1:10">
      <c r="A1146" s="28" t="str">
        <f>[1]ODBC!$A1146</f>
        <v>GG EFX-LV 3.5 Reducer Slow</v>
      </c>
      <c r="B1146" s="29" t="str">
        <f>[1]ODBC!B1146</f>
        <v>72420</v>
      </c>
      <c r="C1146" s="30">
        <f>IFERROR(VLOOKUP($B1146,[1]ODBC!$B:$H,2,FALSE),"")</f>
        <v>1.7000000000000001E-2</v>
      </c>
      <c r="D1146" s="30">
        <f>IFERROR(VLOOKUP($B1146,[1]ODBC!$B:$H,3,FALSE),"")</f>
        <v>3.1E-2</v>
      </c>
      <c r="E1146" s="30" t="str">
        <f>IFERROR(VLOOKUP($B1146,[1]ODBC!$B:$H,4,FALSE),"")</f>
        <v>GM</v>
      </c>
      <c r="F1146" s="31">
        <f>IFERROR(VLOOKUP($B1146,[1]ODBC!$B:$H,5,FALSE),"")</f>
        <v>44.45</v>
      </c>
      <c r="G1146" s="32">
        <f>[1]ODBC!G1146</f>
        <v>0</v>
      </c>
      <c r="H1146" s="33">
        <f>SUM([1]ODBC!H1146)</f>
        <v>0</v>
      </c>
      <c r="I1146" s="41" t="str">
        <f>'Vinyl cutting'!$B$2</f>
        <v>J36938</v>
      </c>
      <c r="J1146" s="42">
        <f ca="1">(SUMIF('Freeform time and material'!$B$17:$B$30,B1146,'Freeform time and material'!$G$17:$G$30)) +
(SUMIF('Vinyl cutting'!$B$17:$B$30,B1146,'Vinyl cutting'!$G$17:$G$30)) +
(SUMIF('Vinyl cutting (2)'!$B$17:$B$30,B1146,'Vinyl cutting (2)'!$G$17:$G$30)) +
(SUMIF('Apply vinyl graphics'!$B$17:$B$30,B1146,'Apply vinyl graphics'!$G$17:$G$30)) +
(SUMIF('Apply vinyl graphics (2)'!$B$17:$B$30,B1146,'Apply vinyl graphics (2)'!$G$17:$G$30)) +
(SUMIF('Alum pan sign'!$B$17:$B$30,B1146,'Alum pan sign'!$G$17:$G$30)) +
(SUMIF('Alum pan sign (2)'!$B$17:$B$30,B1146,'Alum pan sign (2)'!$G$17:$G$30)) +
(SUMIF('Economy pan sign'!$B$17:$B$30,B1146,'Economy pan sign'!$G$17:$G$30)) +
(SUMIF('Post and panel sign'!$B$17:$B$30,B1146,'Post and panel sign'!$G$17:$G$30)) +
(SUMIF('Post and panel sign (2)'!$B$17:$B$30,B1146,'Post and panel sign (2)'!$G$17:$G$30)) +
(SUMIF('Flat panels only'!$B$17:$B$30,B1146,'Flat panels only'!$G$17:$G$30)) +
(SUMIF('Flat panels only (2)'!$B$17:$B$30,B1146,'Flat panels only (2)'!$G$17:$G$30)) +
(SUMIF('Routed panel shapes'!$B$18:$B$31,B1146,'Routed panel shapes'!$G$18:$G$31)) +
(SUMIF('Routed panel shapes (2)'!$B$18:$B$31,B1146,'Routed panel shapes (2)'!$G$18:$G$31)) +
(SUMIF('Routed face only'!$B$17:$B$30,B1146,'Routed face only'!$G$17:$G$30)) +
(SUMIF('Routed face only (2)'!$B$17:$B$30,B1146,'Routed face only (2)'!$G$17:$G$30)) +
(SUMIF('Routed alum faces letters'!$B$17:$B$30,B1146,'Routed alum faces letters'!$G$17:$G$30)) +
(SUMIF('Routed alum faces letters (2)'!$B$17:$B$30,B1146,'Routed alum faces letters (2)'!$G$17:$G$30)) +
(SUMIF('Routed push through acrylic'!$B$17:$B$30,B1146,'Routed push through acrylic'!$G$17:$G$30)) +
(SUMIF('Routed push through acrylic (2)'!$B$17:$B$30,B1146,'Routed push through acrylic (2)'!$G$17:$G$30)) +
(SUMIF('Sf routed cabinet'!$B$17:$B$30,B1146,'Sf routed cabinet'!$G$17:$G$30)) +
(SUMIF('Sf routed cabinet (2)'!$B$17:$B$30,B1146,'Sf routed cabinet (2)'!$G$17:$G$30)) +
(SUMIF('Df routed cabinet'!$B$17:$B$30,B1146,'Df routed cabinet'!$G$17:$G$30)) +
(SUMIF('Df routed cabinet (2)'!$B$17:$B$30,B1146,'Df routed cabinet (2)'!$G$17:$G$30)) +
(SUMIF('Sf acrylic cabinet'!$B$17:$B$30,B1146,'Sf acrylic cabinet'!$G$17:$G$30)) +
(SUMIF('Sf acrylic cabinet (2)'!$B$17:$B$30,B1146,'Sf acrylic cabinet (2)'!$G$17:$G$30)) +
(SUMIF('Economy Sf acrylic'!$B$17:$B$30,B1146,'Economy Sf acrylic'!$G$17:$G$30)) +
(SUMIF('Df acrylic cabinet'!$B$17:$B$30,B1146,'Df acrylic cabinet'!$G$17:$G$30)) +
(SUMIF('Df acrylic cabinet (2)'!$B$17:$B$30,B1146,'Df acrylic cabinet (2)'!$G$17:$G$30)) +
(SUMIF('Sf flex cabinet'!$B$17:$B$30,B1146,'Sf flex cabinet'!$G$17:$G$30)) +
(SUMIF('Sf flex cabinet (2)'!$B$17:$B$30,B1146,'Sf flex cabinet (2)'!$G$17:$G$30)) +
(SUMIF('Df flex cabinet'!$B$17:$B$36,B1146,'Df flex cabinet'!$G$17:$G$36)) +
(SUMIF('Df flex cabinet (2)'!$B$17:$B$36,B1146,'Df flex cabinet (2)'!$G$17:$G$36)) +
(SUMIF('Pole cover'!$B$17:$B$30,B1146,'Pole cover'!$G$17:$G$30)) +
(SUMIF('Pole cover (2)'!$B$17:$B$30,B1146,'Pole cover (2)'!$G$17:$G$30)) +
(SUMIF('Structural Steel Fab'!$B$17:$B$29,B1146,'Structural Steel Fab'!$G$17:$G$29)) +
(SUMIF(Reveal!$B$17:$B$30,B1146,Reveal!$G$17:$G$30)) +
(SUMIF('Reveal (2)'!$B$17:$B$30,B1146,'Reveal (2)'!$G$17:$G$30)) +
(SUMIF('Crown cove top'!$B$17:$B$30,B1146,'Crown cove top'!$G$17:$G$30)) +
(SUMIF('EMC assembly'!$B$17:$B$30,B1146,'EMC assembly'!$G$17:$G$30)) +
(SUMIF(Crating!$B$17:$B$29,B1146,Crating!$G$17:$G$29)) +
(SUMIF('LED wiring'!$B$17:$B$30,B1146,'LED wiring'!$G$17:$G$30)) +
(SUMIF('Changeable copy face'!$B$17:$B$30,B1146,'Changeable copy face'!$G$17:$G$30)) +
(SUMIF('Flex face assembly'!$B$17:$B$30,B1146,'Flex face assembly'!$G$17:$G$30)) +
(SUMIF('Routed face assembly'!$B$17:$B$30,B1146,'Routed face assembly'!$G$17:$G$30)) +
(SUMIF('Paint calculation'!$B$17:$B$30,B1146,'Paint calculation'!$G$17:$G$30)) +
(SUMIF('Trimcap letter face'!$B$17:$B$30,B1146,'Trimcap letter face'!$G$17:$G$30)) +
(SUMIF('Trimcap letter face (2)'!$B$17:$B$30,B1146,'Trimcap letter face (2)'!$G$17:$G$30)) +
(SUMIF('Channel letter fabrication'!$B$17:$B$30,B1146,'Channel letter fabrication'!$G$17:$G$30)) +
(SUMIF('Channel letter fabrication (2)'!$B$17:$B$30,B1146,'Channel letter fabrication (2)'!$G$17:$G$30))</f>
        <v>0</v>
      </c>
    </row>
    <row r="1147" spans="1:10">
      <c r="A1147" s="28" t="str">
        <f>[1]ODBC!$A1147</f>
        <v>GG EFX-LV Reducer Extra Slow</v>
      </c>
      <c r="B1147" s="29" t="str">
        <f>[1]ODBC!B1147</f>
        <v>72421</v>
      </c>
      <c r="C1147" s="30">
        <f>IFERROR(VLOOKUP($B1147,[1]ODBC!$B:$H,2,FALSE),"")</f>
        <v>0.01</v>
      </c>
      <c r="D1147" s="30">
        <f>IFERROR(VLOOKUP($B1147,[1]ODBC!$B:$H,3,FALSE),"")</f>
        <v>1.7999999999999999E-2</v>
      </c>
      <c r="E1147" s="30" t="str">
        <f>IFERROR(VLOOKUP($B1147,[1]ODBC!$B:$H,4,FALSE),"")</f>
        <v>GM</v>
      </c>
      <c r="F1147" s="31">
        <f>IFERROR(VLOOKUP($B1147,[1]ODBC!$B:$H,5,FALSE),"")</f>
        <v>44.45</v>
      </c>
      <c r="G1147" s="32">
        <f>[1]ODBC!G1147</f>
        <v>0</v>
      </c>
      <c r="H1147" s="33">
        <f>SUM([1]ODBC!H1147)</f>
        <v>45118</v>
      </c>
      <c r="I1147" s="41" t="str">
        <f>'Vinyl cutting'!$B$2</f>
        <v>J36938</v>
      </c>
      <c r="J1147" s="42">
        <f ca="1">(SUMIF('Freeform time and material'!$B$17:$B$30,B1147,'Freeform time and material'!$G$17:$G$30)) +
(SUMIF('Vinyl cutting'!$B$17:$B$30,B1147,'Vinyl cutting'!$G$17:$G$30)) +
(SUMIF('Vinyl cutting (2)'!$B$17:$B$30,B1147,'Vinyl cutting (2)'!$G$17:$G$30)) +
(SUMIF('Apply vinyl graphics'!$B$17:$B$30,B1147,'Apply vinyl graphics'!$G$17:$G$30)) +
(SUMIF('Apply vinyl graphics (2)'!$B$17:$B$30,B1147,'Apply vinyl graphics (2)'!$G$17:$G$30)) +
(SUMIF('Alum pan sign'!$B$17:$B$30,B1147,'Alum pan sign'!$G$17:$G$30)) +
(SUMIF('Alum pan sign (2)'!$B$17:$B$30,B1147,'Alum pan sign (2)'!$G$17:$G$30)) +
(SUMIF('Economy pan sign'!$B$17:$B$30,B1147,'Economy pan sign'!$G$17:$G$30)) +
(SUMIF('Post and panel sign'!$B$17:$B$30,B1147,'Post and panel sign'!$G$17:$G$30)) +
(SUMIF('Post and panel sign (2)'!$B$17:$B$30,B1147,'Post and panel sign (2)'!$G$17:$G$30)) +
(SUMIF('Flat panels only'!$B$17:$B$30,B1147,'Flat panels only'!$G$17:$G$30)) +
(SUMIF('Flat panels only (2)'!$B$17:$B$30,B1147,'Flat panels only (2)'!$G$17:$G$30)) +
(SUMIF('Routed panel shapes'!$B$18:$B$31,B1147,'Routed panel shapes'!$G$18:$G$31)) +
(SUMIF('Routed panel shapes (2)'!$B$18:$B$31,B1147,'Routed panel shapes (2)'!$G$18:$G$31)) +
(SUMIF('Routed face only'!$B$17:$B$30,B1147,'Routed face only'!$G$17:$G$30)) +
(SUMIF('Routed face only (2)'!$B$17:$B$30,B1147,'Routed face only (2)'!$G$17:$G$30)) +
(SUMIF('Routed alum faces letters'!$B$17:$B$30,B1147,'Routed alum faces letters'!$G$17:$G$30)) +
(SUMIF('Routed alum faces letters (2)'!$B$17:$B$30,B1147,'Routed alum faces letters (2)'!$G$17:$G$30)) +
(SUMIF('Routed push through acrylic'!$B$17:$B$30,B1147,'Routed push through acrylic'!$G$17:$G$30)) +
(SUMIF('Routed push through acrylic (2)'!$B$17:$B$30,B1147,'Routed push through acrylic (2)'!$G$17:$G$30)) +
(SUMIF('Sf routed cabinet'!$B$17:$B$30,B1147,'Sf routed cabinet'!$G$17:$G$30)) +
(SUMIF('Sf routed cabinet (2)'!$B$17:$B$30,B1147,'Sf routed cabinet (2)'!$G$17:$G$30)) +
(SUMIF('Df routed cabinet'!$B$17:$B$30,B1147,'Df routed cabinet'!$G$17:$G$30)) +
(SUMIF('Df routed cabinet (2)'!$B$17:$B$30,B1147,'Df routed cabinet (2)'!$G$17:$G$30)) +
(SUMIF('Sf acrylic cabinet'!$B$17:$B$30,B1147,'Sf acrylic cabinet'!$G$17:$G$30)) +
(SUMIF('Sf acrylic cabinet (2)'!$B$17:$B$30,B1147,'Sf acrylic cabinet (2)'!$G$17:$G$30)) +
(SUMIF('Economy Sf acrylic'!$B$17:$B$30,B1147,'Economy Sf acrylic'!$G$17:$G$30)) +
(SUMIF('Df acrylic cabinet'!$B$17:$B$30,B1147,'Df acrylic cabinet'!$G$17:$G$30)) +
(SUMIF('Df acrylic cabinet (2)'!$B$17:$B$30,B1147,'Df acrylic cabinet (2)'!$G$17:$G$30)) +
(SUMIF('Sf flex cabinet'!$B$17:$B$30,B1147,'Sf flex cabinet'!$G$17:$G$30)) +
(SUMIF('Sf flex cabinet (2)'!$B$17:$B$30,B1147,'Sf flex cabinet (2)'!$G$17:$G$30)) +
(SUMIF('Df flex cabinet'!$B$17:$B$36,B1147,'Df flex cabinet'!$G$17:$G$36)) +
(SUMIF('Df flex cabinet (2)'!$B$17:$B$36,B1147,'Df flex cabinet (2)'!$G$17:$G$36)) +
(SUMIF('Pole cover'!$B$17:$B$30,B1147,'Pole cover'!$G$17:$G$30)) +
(SUMIF('Pole cover (2)'!$B$17:$B$30,B1147,'Pole cover (2)'!$G$17:$G$30)) +
(SUMIF('Structural Steel Fab'!$B$17:$B$29,B1147,'Structural Steel Fab'!$G$17:$G$29)) +
(SUMIF(Reveal!$B$17:$B$30,B1147,Reveal!$G$17:$G$30)) +
(SUMIF('Reveal (2)'!$B$17:$B$30,B1147,'Reveal (2)'!$G$17:$G$30)) +
(SUMIF('Crown cove top'!$B$17:$B$30,B1147,'Crown cove top'!$G$17:$G$30)) +
(SUMIF('EMC assembly'!$B$17:$B$30,B1147,'EMC assembly'!$G$17:$G$30)) +
(SUMIF(Crating!$B$17:$B$29,B1147,Crating!$G$17:$G$29)) +
(SUMIF('LED wiring'!$B$17:$B$30,B1147,'LED wiring'!$G$17:$G$30)) +
(SUMIF('Changeable copy face'!$B$17:$B$30,B1147,'Changeable copy face'!$G$17:$G$30)) +
(SUMIF('Flex face assembly'!$B$17:$B$30,B1147,'Flex face assembly'!$G$17:$G$30)) +
(SUMIF('Routed face assembly'!$B$17:$B$30,B1147,'Routed face assembly'!$G$17:$G$30)) +
(SUMIF('Paint calculation'!$B$17:$B$30,B1147,'Paint calculation'!$G$17:$G$30)) +
(SUMIF('Trimcap letter face'!$B$17:$B$30,B1147,'Trimcap letter face'!$G$17:$G$30)) +
(SUMIF('Trimcap letter face (2)'!$B$17:$B$30,B1147,'Trimcap letter face (2)'!$G$17:$G$30)) +
(SUMIF('Channel letter fabrication'!$B$17:$B$30,B1147,'Channel letter fabrication'!$G$17:$G$30)) +
(SUMIF('Channel letter fabrication (2)'!$B$17:$B$30,B1147,'Channel letter fabrication (2)'!$G$17:$G$30))</f>
        <v>0</v>
      </c>
    </row>
    <row r="1148" spans="1:10">
      <c r="A1148" s="28" t="str">
        <f>[1]ODBC!$A1148</f>
        <v>GG EFX-LV Touch Up Additive</v>
      </c>
      <c r="B1148" s="29" t="str">
        <f>[1]ODBC!B1148</f>
        <v>72425</v>
      </c>
      <c r="C1148" s="30">
        <f>IFERROR(VLOOKUP($B1148,[1]ODBC!$B:$H,2,FALSE),"")</f>
        <v>4.2000000000000003E-2</v>
      </c>
      <c r="D1148" s="30">
        <f>IFERROR(VLOOKUP($B1148,[1]ODBC!$B:$H,3,FALSE),"")</f>
        <v>7.5999999999999998E-2</v>
      </c>
      <c r="E1148" s="30" t="str">
        <f>IFERROR(VLOOKUP($B1148,[1]ODBC!$B:$H,4,FALSE),"")</f>
        <v>GM</v>
      </c>
      <c r="F1148" s="31">
        <f>IFERROR(VLOOKUP($B1148,[1]ODBC!$B:$H,5,FALSE),"")</f>
        <v>44.45</v>
      </c>
      <c r="G1148" s="32">
        <f>[1]ODBC!G1148</f>
        <v>0</v>
      </c>
      <c r="H1148" s="33">
        <f>SUM([1]ODBC!H1148)</f>
        <v>0</v>
      </c>
      <c r="I1148" s="41" t="str">
        <f>'Vinyl cutting'!$B$2</f>
        <v>J36938</v>
      </c>
      <c r="J1148" s="42">
        <f ca="1">(SUMIF('Freeform time and material'!$B$17:$B$30,B1148,'Freeform time and material'!$G$17:$G$30)) +
(SUMIF('Vinyl cutting'!$B$17:$B$30,B1148,'Vinyl cutting'!$G$17:$G$30)) +
(SUMIF('Vinyl cutting (2)'!$B$17:$B$30,B1148,'Vinyl cutting (2)'!$G$17:$G$30)) +
(SUMIF('Apply vinyl graphics'!$B$17:$B$30,B1148,'Apply vinyl graphics'!$G$17:$G$30)) +
(SUMIF('Apply vinyl graphics (2)'!$B$17:$B$30,B1148,'Apply vinyl graphics (2)'!$G$17:$G$30)) +
(SUMIF('Alum pan sign'!$B$17:$B$30,B1148,'Alum pan sign'!$G$17:$G$30)) +
(SUMIF('Alum pan sign (2)'!$B$17:$B$30,B1148,'Alum pan sign (2)'!$G$17:$G$30)) +
(SUMIF('Economy pan sign'!$B$17:$B$30,B1148,'Economy pan sign'!$G$17:$G$30)) +
(SUMIF('Post and panel sign'!$B$17:$B$30,B1148,'Post and panel sign'!$G$17:$G$30)) +
(SUMIF('Post and panel sign (2)'!$B$17:$B$30,B1148,'Post and panel sign (2)'!$G$17:$G$30)) +
(SUMIF('Flat panels only'!$B$17:$B$30,B1148,'Flat panels only'!$G$17:$G$30)) +
(SUMIF('Flat panels only (2)'!$B$17:$B$30,B1148,'Flat panels only (2)'!$G$17:$G$30)) +
(SUMIF('Routed panel shapes'!$B$18:$B$31,B1148,'Routed panel shapes'!$G$18:$G$31)) +
(SUMIF('Routed panel shapes (2)'!$B$18:$B$31,B1148,'Routed panel shapes (2)'!$G$18:$G$31)) +
(SUMIF('Routed face only'!$B$17:$B$30,B1148,'Routed face only'!$G$17:$G$30)) +
(SUMIF('Routed face only (2)'!$B$17:$B$30,B1148,'Routed face only (2)'!$G$17:$G$30)) +
(SUMIF('Routed alum faces letters'!$B$17:$B$30,B1148,'Routed alum faces letters'!$G$17:$G$30)) +
(SUMIF('Routed alum faces letters (2)'!$B$17:$B$30,B1148,'Routed alum faces letters (2)'!$G$17:$G$30)) +
(SUMIF('Routed push through acrylic'!$B$17:$B$30,B1148,'Routed push through acrylic'!$G$17:$G$30)) +
(SUMIF('Routed push through acrylic (2)'!$B$17:$B$30,B1148,'Routed push through acrylic (2)'!$G$17:$G$30)) +
(SUMIF('Sf routed cabinet'!$B$17:$B$30,B1148,'Sf routed cabinet'!$G$17:$G$30)) +
(SUMIF('Sf routed cabinet (2)'!$B$17:$B$30,B1148,'Sf routed cabinet (2)'!$G$17:$G$30)) +
(SUMIF('Df routed cabinet'!$B$17:$B$30,B1148,'Df routed cabinet'!$G$17:$G$30)) +
(SUMIF('Df routed cabinet (2)'!$B$17:$B$30,B1148,'Df routed cabinet (2)'!$G$17:$G$30)) +
(SUMIF('Sf acrylic cabinet'!$B$17:$B$30,B1148,'Sf acrylic cabinet'!$G$17:$G$30)) +
(SUMIF('Sf acrylic cabinet (2)'!$B$17:$B$30,B1148,'Sf acrylic cabinet (2)'!$G$17:$G$30)) +
(SUMIF('Economy Sf acrylic'!$B$17:$B$30,B1148,'Economy Sf acrylic'!$G$17:$G$30)) +
(SUMIF('Df acrylic cabinet'!$B$17:$B$30,B1148,'Df acrylic cabinet'!$G$17:$G$30)) +
(SUMIF('Df acrylic cabinet (2)'!$B$17:$B$30,B1148,'Df acrylic cabinet (2)'!$G$17:$G$30)) +
(SUMIF('Sf flex cabinet'!$B$17:$B$30,B1148,'Sf flex cabinet'!$G$17:$G$30)) +
(SUMIF('Sf flex cabinet (2)'!$B$17:$B$30,B1148,'Sf flex cabinet (2)'!$G$17:$G$30)) +
(SUMIF('Df flex cabinet'!$B$17:$B$36,B1148,'Df flex cabinet'!$G$17:$G$36)) +
(SUMIF('Df flex cabinet (2)'!$B$17:$B$36,B1148,'Df flex cabinet (2)'!$G$17:$G$36)) +
(SUMIF('Pole cover'!$B$17:$B$30,B1148,'Pole cover'!$G$17:$G$30)) +
(SUMIF('Pole cover (2)'!$B$17:$B$30,B1148,'Pole cover (2)'!$G$17:$G$30)) +
(SUMIF('Structural Steel Fab'!$B$17:$B$29,B1148,'Structural Steel Fab'!$G$17:$G$29)) +
(SUMIF(Reveal!$B$17:$B$30,B1148,Reveal!$G$17:$G$30)) +
(SUMIF('Reveal (2)'!$B$17:$B$30,B1148,'Reveal (2)'!$G$17:$G$30)) +
(SUMIF('Crown cove top'!$B$17:$B$30,B1148,'Crown cove top'!$G$17:$G$30)) +
(SUMIF('EMC assembly'!$B$17:$B$30,B1148,'EMC assembly'!$G$17:$G$30)) +
(SUMIF(Crating!$B$17:$B$29,B1148,Crating!$G$17:$G$29)) +
(SUMIF('LED wiring'!$B$17:$B$30,B1148,'LED wiring'!$G$17:$G$30)) +
(SUMIF('Changeable copy face'!$B$17:$B$30,B1148,'Changeable copy face'!$G$17:$G$30)) +
(SUMIF('Flex face assembly'!$B$17:$B$30,B1148,'Flex face assembly'!$G$17:$G$30)) +
(SUMIF('Routed face assembly'!$B$17:$B$30,B1148,'Routed face assembly'!$G$17:$G$30)) +
(SUMIF('Paint calculation'!$B$17:$B$30,B1148,'Paint calculation'!$G$17:$G$30)) +
(SUMIF('Trimcap letter face'!$B$17:$B$30,B1148,'Trimcap letter face'!$G$17:$G$30)) +
(SUMIF('Trimcap letter face (2)'!$B$17:$B$30,B1148,'Trimcap letter face (2)'!$G$17:$G$30)) +
(SUMIF('Channel letter fabrication'!$B$17:$B$30,B1148,'Channel letter fabrication'!$G$17:$G$30)) +
(SUMIF('Channel letter fabrication (2)'!$B$17:$B$30,B1148,'Channel letter fabrication (2)'!$G$17:$G$30))</f>
        <v>0</v>
      </c>
    </row>
    <row r="1149" spans="1:10">
      <c r="A1149" s="28" t="str">
        <f>[1]ODBC!$A1149</f>
        <v>GG EFX-LV Supertop</v>
      </c>
      <c r="B1149" s="29" t="str">
        <f>[1]ODBC!B1149</f>
        <v>72430</v>
      </c>
      <c r="C1149" s="30">
        <f>IFERROR(VLOOKUP($B1149,[1]ODBC!$B:$H,2,FALSE),"")</f>
        <v>0.111</v>
      </c>
      <c r="D1149" s="30">
        <f>IFERROR(VLOOKUP($B1149,[1]ODBC!$B:$H,3,FALSE),"")</f>
        <v>0.2</v>
      </c>
      <c r="E1149" s="30" t="str">
        <f>IFERROR(VLOOKUP($B1149,[1]ODBC!$B:$H,4,FALSE),"")</f>
        <v>GM</v>
      </c>
      <c r="F1149" s="31">
        <f>IFERROR(VLOOKUP($B1149,[1]ODBC!$B:$H,5,FALSE),"")</f>
        <v>44.45</v>
      </c>
      <c r="G1149" s="32">
        <f>[1]ODBC!G1149</f>
        <v>0</v>
      </c>
      <c r="H1149" s="33">
        <f>SUM([1]ODBC!H1149)</f>
        <v>46052</v>
      </c>
      <c r="I1149" s="41" t="str">
        <f>'Vinyl cutting'!$B$2</f>
        <v>J36938</v>
      </c>
      <c r="J1149" s="42">
        <f ca="1">(SUMIF('Freeform time and material'!$B$17:$B$30,B1149,'Freeform time and material'!$G$17:$G$30)) +
(SUMIF('Vinyl cutting'!$B$17:$B$30,B1149,'Vinyl cutting'!$G$17:$G$30)) +
(SUMIF('Vinyl cutting (2)'!$B$17:$B$30,B1149,'Vinyl cutting (2)'!$G$17:$G$30)) +
(SUMIF('Apply vinyl graphics'!$B$17:$B$30,B1149,'Apply vinyl graphics'!$G$17:$G$30)) +
(SUMIF('Apply vinyl graphics (2)'!$B$17:$B$30,B1149,'Apply vinyl graphics (2)'!$G$17:$G$30)) +
(SUMIF('Alum pan sign'!$B$17:$B$30,B1149,'Alum pan sign'!$G$17:$G$30)) +
(SUMIF('Alum pan sign (2)'!$B$17:$B$30,B1149,'Alum pan sign (2)'!$G$17:$G$30)) +
(SUMIF('Economy pan sign'!$B$17:$B$30,B1149,'Economy pan sign'!$G$17:$G$30)) +
(SUMIF('Post and panel sign'!$B$17:$B$30,B1149,'Post and panel sign'!$G$17:$G$30)) +
(SUMIF('Post and panel sign (2)'!$B$17:$B$30,B1149,'Post and panel sign (2)'!$G$17:$G$30)) +
(SUMIF('Flat panels only'!$B$17:$B$30,B1149,'Flat panels only'!$G$17:$G$30)) +
(SUMIF('Flat panels only (2)'!$B$17:$B$30,B1149,'Flat panels only (2)'!$G$17:$G$30)) +
(SUMIF('Routed panel shapes'!$B$18:$B$31,B1149,'Routed panel shapes'!$G$18:$G$31)) +
(SUMIF('Routed panel shapes (2)'!$B$18:$B$31,B1149,'Routed panel shapes (2)'!$G$18:$G$31)) +
(SUMIF('Routed face only'!$B$17:$B$30,B1149,'Routed face only'!$G$17:$G$30)) +
(SUMIF('Routed face only (2)'!$B$17:$B$30,B1149,'Routed face only (2)'!$G$17:$G$30)) +
(SUMIF('Routed alum faces letters'!$B$17:$B$30,B1149,'Routed alum faces letters'!$G$17:$G$30)) +
(SUMIF('Routed alum faces letters (2)'!$B$17:$B$30,B1149,'Routed alum faces letters (2)'!$G$17:$G$30)) +
(SUMIF('Routed push through acrylic'!$B$17:$B$30,B1149,'Routed push through acrylic'!$G$17:$G$30)) +
(SUMIF('Routed push through acrylic (2)'!$B$17:$B$30,B1149,'Routed push through acrylic (2)'!$G$17:$G$30)) +
(SUMIF('Sf routed cabinet'!$B$17:$B$30,B1149,'Sf routed cabinet'!$G$17:$G$30)) +
(SUMIF('Sf routed cabinet (2)'!$B$17:$B$30,B1149,'Sf routed cabinet (2)'!$G$17:$G$30)) +
(SUMIF('Df routed cabinet'!$B$17:$B$30,B1149,'Df routed cabinet'!$G$17:$G$30)) +
(SUMIF('Df routed cabinet (2)'!$B$17:$B$30,B1149,'Df routed cabinet (2)'!$G$17:$G$30)) +
(SUMIF('Sf acrylic cabinet'!$B$17:$B$30,B1149,'Sf acrylic cabinet'!$G$17:$G$30)) +
(SUMIF('Sf acrylic cabinet (2)'!$B$17:$B$30,B1149,'Sf acrylic cabinet (2)'!$G$17:$G$30)) +
(SUMIF('Economy Sf acrylic'!$B$17:$B$30,B1149,'Economy Sf acrylic'!$G$17:$G$30)) +
(SUMIF('Df acrylic cabinet'!$B$17:$B$30,B1149,'Df acrylic cabinet'!$G$17:$G$30)) +
(SUMIF('Df acrylic cabinet (2)'!$B$17:$B$30,B1149,'Df acrylic cabinet (2)'!$G$17:$G$30)) +
(SUMIF('Sf flex cabinet'!$B$17:$B$30,B1149,'Sf flex cabinet'!$G$17:$G$30)) +
(SUMIF('Sf flex cabinet (2)'!$B$17:$B$30,B1149,'Sf flex cabinet (2)'!$G$17:$G$30)) +
(SUMIF('Df flex cabinet'!$B$17:$B$36,B1149,'Df flex cabinet'!$G$17:$G$36)) +
(SUMIF('Df flex cabinet (2)'!$B$17:$B$36,B1149,'Df flex cabinet (2)'!$G$17:$G$36)) +
(SUMIF('Pole cover'!$B$17:$B$30,B1149,'Pole cover'!$G$17:$G$30)) +
(SUMIF('Pole cover (2)'!$B$17:$B$30,B1149,'Pole cover (2)'!$G$17:$G$30)) +
(SUMIF('Structural Steel Fab'!$B$17:$B$29,B1149,'Structural Steel Fab'!$G$17:$G$29)) +
(SUMIF(Reveal!$B$17:$B$30,B1149,Reveal!$G$17:$G$30)) +
(SUMIF('Reveal (2)'!$B$17:$B$30,B1149,'Reveal (2)'!$G$17:$G$30)) +
(SUMIF('Crown cove top'!$B$17:$B$30,B1149,'Crown cove top'!$G$17:$G$30)) +
(SUMIF('EMC assembly'!$B$17:$B$30,B1149,'EMC assembly'!$G$17:$G$30)) +
(SUMIF(Crating!$B$17:$B$29,B1149,Crating!$G$17:$G$29)) +
(SUMIF('LED wiring'!$B$17:$B$30,B1149,'LED wiring'!$G$17:$G$30)) +
(SUMIF('Changeable copy face'!$B$17:$B$30,B1149,'Changeable copy face'!$G$17:$G$30)) +
(SUMIF('Flex face assembly'!$B$17:$B$30,B1149,'Flex face assembly'!$G$17:$G$30)) +
(SUMIF('Routed face assembly'!$B$17:$B$30,B1149,'Routed face assembly'!$G$17:$G$30)) +
(SUMIF('Paint calculation'!$B$17:$B$30,B1149,'Paint calculation'!$G$17:$G$30)) +
(SUMIF('Trimcap letter face'!$B$17:$B$30,B1149,'Trimcap letter face'!$G$17:$G$30)) +
(SUMIF('Trimcap letter face (2)'!$B$17:$B$30,B1149,'Trimcap letter face (2)'!$G$17:$G$30)) +
(SUMIF('Channel letter fabrication'!$B$17:$B$30,B1149,'Channel letter fabrication'!$G$17:$G$30)) +
(SUMIF('Channel letter fabrication (2)'!$B$17:$B$30,B1149,'Channel letter fabrication (2)'!$G$17:$G$30))</f>
        <v>0</v>
      </c>
    </row>
    <row r="1150" spans="1:10">
      <c r="A1150" s="28" t="str">
        <f>[1]ODBC!$A1150</f>
        <v>GG EFX-LV B610 HS White</v>
      </c>
      <c r="B1150" s="29" t="str">
        <f>[1]ODBC!B1150</f>
        <v>72450</v>
      </c>
      <c r="C1150" s="30">
        <f>IFERROR(VLOOKUP($B1150,[1]ODBC!$B:$H,2,FALSE),"")</f>
        <v>2.5999999999999999E-2</v>
      </c>
      <c r="D1150" s="30">
        <f>IFERROR(VLOOKUP($B1150,[1]ODBC!$B:$H,3,FALSE),"")</f>
        <v>4.7E-2</v>
      </c>
      <c r="E1150" s="30" t="str">
        <f>IFERROR(VLOOKUP($B1150,[1]ODBC!$B:$H,4,FALSE),"")</f>
        <v>GM</v>
      </c>
      <c r="F1150" s="31">
        <f>IFERROR(VLOOKUP($B1150,[1]ODBC!$B:$H,5,FALSE),"")</f>
        <v>44.45</v>
      </c>
      <c r="G1150" s="32">
        <f>[1]ODBC!G1150</f>
        <v>0</v>
      </c>
      <c r="H1150" s="33">
        <f>SUM([1]ODBC!H1150)</f>
        <v>0</v>
      </c>
      <c r="I1150" s="41" t="str">
        <f>'Vinyl cutting'!$B$2</f>
        <v>J36938</v>
      </c>
      <c r="J1150" s="42">
        <f ca="1">(SUMIF('Freeform time and material'!$B$17:$B$30,B1150,'Freeform time and material'!$G$17:$G$30)) +
(SUMIF('Vinyl cutting'!$B$17:$B$30,B1150,'Vinyl cutting'!$G$17:$G$30)) +
(SUMIF('Vinyl cutting (2)'!$B$17:$B$30,B1150,'Vinyl cutting (2)'!$G$17:$G$30)) +
(SUMIF('Apply vinyl graphics'!$B$17:$B$30,B1150,'Apply vinyl graphics'!$G$17:$G$30)) +
(SUMIF('Apply vinyl graphics (2)'!$B$17:$B$30,B1150,'Apply vinyl graphics (2)'!$G$17:$G$30)) +
(SUMIF('Alum pan sign'!$B$17:$B$30,B1150,'Alum pan sign'!$G$17:$G$30)) +
(SUMIF('Alum pan sign (2)'!$B$17:$B$30,B1150,'Alum pan sign (2)'!$G$17:$G$30)) +
(SUMIF('Economy pan sign'!$B$17:$B$30,B1150,'Economy pan sign'!$G$17:$G$30)) +
(SUMIF('Post and panel sign'!$B$17:$B$30,B1150,'Post and panel sign'!$G$17:$G$30)) +
(SUMIF('Post and panel sign (2)'!$B$17:$B$30,B1150,'Post and panel sign (2)'!$G$17:$G$30)) +
(SUMIF('Flat panels only'!$B$17:$B$30,B1150,'Flat panels only'!$G$17:$G$30)) +
(SUMIF('Flat panels only (2)'!$B$17:$B$30,B1150,'Flat panels only (2)'!$G$17:$G$30)) +
(SUMIF('Routed panel shapes'!$B$18:$B$31,B1150,'Routed panel shapes'!$G$18:$G$31)) +
(SUMIF('Routed panel shapes (2)'!$B$18:$B$31,B1150,'Routed panel shapes (2)'!$G$18:$G$31)) +
(SUMIF('Routed face only'!$B$17:$B$30,B1150,'Routed face only'!$G$17:$G$30)) +
(SUMIF('Routed face only (2)'!$B$17:$B$30,B1150,'Routed face only (2)'!$G$17:$G$30)) +
(SUMIF('Routed alum faces letters'!$B$17:$B$30,B1150,'Routed alum faces letters'!$G$17:$G$30)) +
(SUMIF('Routed alum faces letters (2)'!$B$17:$B$30,B1150,'Routed alum faces letters (2)'!$G$17:$G$30)) +
(SUMIF('Routed push through acrylic'!$B$17:$B$30,B1150,'Routed push through acrylic'!$G$17:$G$30)) +
(SUMIF('Routed push through acrylic (2)'!$B$17:$B$30,B1150,'Routed push through acrylic (2)'!$G$17:$G$30)) +
(SUMIF('Sf routed cabinet'!$B$17:$B$30,B1150,'Sf routed cabinet'!$G$17:$G$30)) +
(SUMIF('Sf routed cabinet (2)'!$B$17:$B$30,B1150,'Sf routed cabinet (2)'!$G$17:$G$30)) +
(SUMIF('Df routed cabinet'!$B$17:$B$30,B1150,'Df routed cabinet'!$G$17:$G$30)) +
(SUMIF('Df routed cabinet (2)'!$B$17:$B$30,B1150,'Df routed cabinet (2)'!$G$17:$G$30)) +
(SUMIF('Sf acrylic cabinet'!$B$17:$B$30,B1150,'Sf acrylic cabinet'!$G$17:$G$30)) +
(SUMIF('Sf acrylic cabinet (2)'!$B$17:$B$30,B1150,'Sf acrylic cabinet (2)'!$G$17:$G$30)) +
(SUMIF('Economy Sf acrylic'!$B$17:$B$30,B1150,'Economy Sf acrylic'!$G$17:$G$30)) +
(SUMIF('Df acrylic cabinet'!$B$17:$B$30,B1150,'Df acrylic cabinet'!$G$17:$G$30)) +
(SUMIF('Df acrylic cabinet (2)'!$B$17:$B$30,B1150,'Df acrylic cabinet (2)'!$G$17:$G$30)) +
(SUMIF('Sf flex cabinet'!$B$17:$B$30,B1150,'Sf flex cabinet'!$G$17:$G$30)) +
(SUMIF('Sf flex cabinet (2)'!$B$17:$B$30,B1150,'Sf flex cabinet (2)'!$G$17:$G$30)) +
(SUMIF('Df flex cabinet'!$B$17:$B$36,B1150,'Df flex cabinet'!$G$17:$G$36)) +
(SUMIF('Df flex cabinet (2)'!$B$17:$B$36,B1150,'Df flex cabinet (2)'!$G$17:$G$36)) +
(SUMIF('Pole cover'!$B$17:$B$30,B1150,'Pole cover'!$G$17:$G$30)) +
(SUMIF('Pole cover (2)'!$B$17:$B$30,B1150,'Pole cover (2)'!$G$17:$G$30)) +
(SUMIF('Structural Steel Fab'!$B$17:$B$29,B1150,'Structural Steel Fab'!$G$17:$G$29)) +
(SUMIF(Reveal!$B$17:$B$30,B1150,Reveal!$G$17:$G$30)) +
(SUMIF('Reveal (2)'!$B$17:$B$30,B1150,'Reveal (2)'!$G$17:$G$30)) +
(SUMIF('Crown cove top'!$B$17:$B$30,B1150,'Crown cove top'!$G$17:$G$30)) +
(SUMIF('EMC assembly'!$B$17:$B$30,B1150,'EMC assembly'!$G$17:$G$30)) +
(SUMIF(Crating!$B$17:$B$29,B1150,Crating!$G$17:$G$29)) +
(SUMIF('LED wiring'!$B$17:$B$30,B1150,'LED wiring'!$G$17:$G$30)) +
(SUMIF('Changeable copy face'!$B$17:$B$30,B1150,'Changeable copy face'!$G$17:$G$30)) +
(SUMIF('Flex face assembly'!$B$17:$B$30,B1150,'Flex face assembly'!$G$17:$G$30)) +
(SUMIF('Routed face assembly'!$B$17:$B$30,B1150,'Routed face assembly'!$G$17:$G$30)) +
(SUMIF('Paint calculation'!$B$17:$B$30,B1150,'Paint calculation'!$G$17:$G$30)) +
(SUMIF('Trimcap letter face'!$B$17:$B$30,B1150,'Trimcap letter face'!$G$17:$G$30)) +
(SUMIF('Trimcap letter face (2)'!$B$17:$B$30,B1150,'Trimcap letter face (2)'!$G$17:$G$30)) +
(SUMIF('Channel letter fabrication'!$B$17:$B$30,B1150,'Channel letter fabrication'!$G$17:$G$30)) +
(SUMIF('Channel letter fabrication (2)'!$B$17:$B$30,B1150,'Channel letter fabrication (2)'!$G$17:$G$30))</f>
        <v>0</v>
      </c>
    </row>
    <row r="1151" spans="1:10">
      <c r="A1151" s="28" t="str">
        <f>[1]ODBC!$A1151</f>
        <v>GG EFX-LV Speckle Sand</v>
      </c>
      <c r="B1151" s="29" t="str">
        <f>[1]ODBC!B1151</f>
        <v>72465</v>
      </c>
      <c r="C1151" s="30">
        <f>IFERROR(VLOOKUP($B1151,[1]ODBC!$B:$H,2,FALSE),"")</f>
        <v>5.6000000000000001E-2</v>
      </c>
      <c r="D1151" s="30">
        <f>IFERROR(VLOOKUP($B1151,[1]ODBC!$B:$H,3,FALSE),"")</f>
        <v>0.10100000000000001</v>
      </c>
      <c r="E1151" s="30" t="str">
        <f>IFERROR(VLOOKUP($B1151,[1]ODBC!$B:$H,4,FALSE),"")</f>
        <v>GM</v>
      </c>
      <c r="F1151" s="31">
        <f>IFERROR(VLOOKUP($B1151,[1]ODBC!$B:$H,5,FALSE),"")</f>
        <v>44.45</v>
      </c>
      <c r="G1151" s="32">
        <f>[1]ODBC!G1151</f>
        <v>0</v>
      </c>
      <c r="H1151" s="33">
        <f>SUM([1]ODBC!H1151)</f>
        <v>0</v>
      </c>
      <c r="I1151" s="41" t="str">
        <f>'Vinyl cutting'!$B$2</f>
        <v>J36938</v>
      </c>
      <c r="J1151" s="42">
        <f ca="1">(SUMIF('Freeform time and material'!$B$17:$B$30,B1151,'Freeform time and material'!$G$17:$G$30)) +
(SUMIF('Vinyl cutting'!$B$17:$B$30,B1151,'Vinyl cutting'!$G$17:$G$30)) +
(SUMIF('Vinyl cutting (2)'!$B$17:$B$30,B1151,'Vinyl cutting (2)'!$G$17:$G$30)) +
(SUMIF('Apply vinyl graphics'!$B$17:$B$30,B1151,'Apply vinyl graphics'!$G$17:$G$30)) +
(SUMIF('Apply vinyl graphics (2)'!$B$17:$B$30,B1151,'Apply vinyl graphics (2)'!$G$17:$G$30)) +
(SUMIF('Alum pan sign'!$B$17:$B$30,B1151,'Alum pan sign'!$G$17:$G$30)) +
(SUMIF('Alum pan sign (2)'!$B$17:$B$30,B1151,'Alum pan sign (2)'!$G$17:$G$30)) +
(SUMIF('Economy pan sign'!$B$17:$B$30,B1151,'Economy pan sign'!$G$17:$G$30)) +
(SUMIF('Post and panel sign'!$B$17:$B$30,B1151,'Post and panel sign'!$G$17:$G$30)) +
(SUMIF('Post and panel sign (2)'!$B$17:$B$30,B1151,'Post and panel sign (2)'!$G$17:$G$30)) +
(SUMIF('Flat panels only'!$B$17:$B$30,B1151,'Flat panels only'!$G$17:$G$30)) +
(SUMIF('Flat panels only (2)'!$B$17:$B$30,B1151,'Flat panels only (2)'!$G$17:$G$30)) +
(SUMIF('Routed panel shapes'!$B$18:$B$31,B1151,'Routed panel shapes'!$G$18:$G$31)) +
(SUMIF('Routed panel shapes (2)'!$B$18:$B$31,B1151,'Routed panel shapes (2)'!$G$18:$G$31)) +
(SUMIF('Routed face only'!$B$17:$B$30,B1151,'Routed face only'!$G$17:$G$30)) +
(SUMIF('Routed face only (2)'!$B$17:$B$30,B1151,'Routed face only (2)'!$G$17:$G$30)) +
(SUMIF('Routed alum faces letters'!$B$17:$B$30,B1151,'Routed alum faces letters'!$G$17:$G$30)) +
(SUMIF('Routed alum faces letters (2)'!$B$17:$B$30,B1151,'Routed alum faces letters (2)'!$G$17:$G$30)) +
(SUMIF('Routed push through acrylic'!$B$17:$B$30,B1151,'Routed push through acrylic'!$G$17:$G$30)) +
(SUMIF('Routed push through acrylic (2)'!$B$17:$B$30,B1151,'Routed push through acrylic (2)'!$G$17:$G$30)) +
(SUMIF('Sf routed cabinet'!$B$17:$B$30,B1151,'Sf routed cabinet'!$G$17:$G$30)) +
(SUMIF('Sf routed cabinet (2)'!$B$17:$B$30,B1151,'Sf routed cabinet (2)'!$G$17:$G$30)) +
(SUMIF('Df routed cabinet'!$B$17:$B$30,B1151,'Df routed cabinet'!$G$17:$G$30)) +
(SUMIF('Df routed cabinet (2)'!$B$17:$B$30,B1151,'Df routed cabinet (2)'!$G$17:$G$30)) +
(SUMIF('Sf acrylic cabinet'!$B$17:$B$30,B1151,'Sf acrylic cabinet'!$G$17:$G$30)) +
(SUMIF('Sf acrylic cabinet (2)'!$B$17:$B$30,B1151,'Sf acrylic cabinet (2)'!$G$17:$G$30)) +
(SUMIF('Economy Sf acrylic'!$B$17:$B$30,B1151,'Economy Sf acrylic'!$G$17:$G$30)) +
(SUMIF('Df acrylic cabinet'!$B$17:$B$30,B1151,'Df acrylic cabinet'!$G$17:$G$30)) +
(SUMIF('Df acrylic cabinet (2)'!$B$17:$B$30,B1151,'Df acrylic cabinet (2)'!$G$17:$G$30)) +
(SUMIF('Sf flex cabinet'!$B$17:$B$30,B1151,'Sf flex cabinet'!$G$17:$G$30)) +
(SUMIF('Sf flex cabinet (2)'!$B$17:$B$30,B1151,'Sf flex cabinet (2)'!$G$17:$G$30)) +
(SUMIF('Df flex cabinet'!$B$17:$B$36,B1151,'Df flex cabinet'!$G$17:$G$36)) +
(SUMIF('Df flex cabinet (2)'!$B$17:$B$36,B1151,'Df flex cabinet (2)'!$G$17:$G$36)) +
(SUMIF('Pole cover'!$B$17:$B$30,B1151,'Pole cover'!$G$17:$G$30)) +
(SUMIF('Pole cover (2)'!$B$17:$B$30,B1151,'Pole cover (2)'!$G$17:$G$30)) +
(SUMIF('Structural Steel Fab'!$B$17:$B$29,B1151,'Structural Steel Fab'!$G$17:$G$29)) +
(SUMIF(Reveal!$B$17:$B$30,B1151,Reveal!$G$17:$G$30)) +
(SUMIF('Reveal (2)'!$B$17:$B$30,B1151,'Reveal (2)'!$G$17:$G$30)) +
(SUMIF('Crown cove top'!$B$17:$B$30,B1151,'Crown cove top'!$G$17:$G$30)) +
(SUMIF('EMC assembly'!$B$17:$B$30,B1151,'EMC assembly'!$G$17:$G$30)) +
(SUMIF(Crating!$B$17:$B$29,B1151,Crating!$G$17:$G$29)) +
(SUMIF('LED wiring'!$B$17:$B$30,B1151,'LED wiring'!$G$17:$G$30)) +
(SUMIF('Changeable copy face'!$B$17:$B$30,B1151,'Changeable copy face'!$G$17:$G$30)) +
(SUMIF('Flex face assembly'!$B$17:$B$30,B1151,'Flex face assembly'!$G$17:$G$30)) +
(SUMIF('Routed face assembly'!$B$17:$B$30,B1151,'Routed face assembly'!$G$17:$G$30)) +
(SUMIF('Paint calculation'!$B$17:$B$30,B1151,'Paint calculation'!$G$17:$G$30)) +
(SUMIF('Trimcap letter face'!$B$17:$B$30,B1151,'Trimcap letter face'!$G$17:$G$30)) +
(SUMIF('Trimcap letter face (2)'!$B$17:$B$30,B1151,'Trimcap letter face (2)'!$G$17:$G$30)) +
(SUMIF('Channel letter fabrication'!$B$17:$B$30,B1151,'Channel letter fabrication'!$G$17:$G$30)) +
(SUMIF('Channel letter fabrication (2)'!$B$17:$B$30,B1151,'Channel letter fabrication (2)'!$G$17:$G$30))</f>
        <v>0</v>
      </c>
    </row>
    <row r="1152" spans="1:10">
      <c r="A1152" s="28" t="str">
        <f>[1]ODBC!$A1152</f>
        <v>GG EFX-LV Satin Black</v>
      </c>
      <c r="B1152" s="29" t="str">
        <f>[1]ODBC!B1152</f>
        <v>72480</v>
      </c>
      <c r="C1152" s="30">
        <f>IFERROR(VLOOKUP($B1152,[1]ODBC!$B:$H,2,FALSE),"")</f>
        <v>3.1E-2</v>
      </c>
      <c r="D1152" s="30">
        <f>IFERROR(VLOOKUP($B1152,[1]ODBC!$B:$H,3,FALSE),"")</f>
        <v>5.6000000000000001E-2</v>
      </c>
      <c r="E1152" s="30" t="str">
        <f>IFERROR(VLOOKUP($B1152,[1]ODBC!$B:$H,4,FALSE),"")</f>
        <v>GM</v>
      </c>
      <c r="F1152" s="31">
        <f>IFERROR(VLOOKUP($B1152,[1]ODBC!$B:$H,5,FALSE),"")</f>
        <v>44.45</v>
      </c>
      <c r="G1152" s="32">
        <f>[1]ODBC!G1152</f>
        <v>0</v>
      </c>
      <c r="H1152" s="33">
        <f>SUM([1]ODBC!H1152)</f>
        <v>0</v>
      </c>
      <c r="I1152" s="41" t="str">
        <f>'Vinyl cutting'!$B$2</f>
        <v>J36938</v>
      </c>
      <c r="J1152" s="42">
        <f ca="1">(SUMIF('Freeform time and material'!$B$17:$B$30,B1152,'Freeform time and material'!$G$17:$G$30)) +
(SUMIF('Vinyl cutting'!$B$17:$B$30,B1152,'Vinyl cutting'!$G$17:$G$30)) +
(SUMIF('Vinyl cutting (2)'!$B$17:$B$30,B1152,'Vinyl cutting (2)'!$G$17:$G$30)) +
(SUMIF('Apply vinyl graphics'!$B$17:$B$30,B1152,'Apply vinyl graphics'!$G$17:$G$30)) +
(SUMIF('Apply vinyl graphics (2)'!$B$17:$B$30,B1152,'Apply vinyl graphics (2)'!$G$17:$G$30)) +
(SUMIF('Alum pan sign'!$B$17:$B$30,B1152,'Alum pan sign'!$G$17:$G$30)) +
(SUMIF('Alum pan sign (2)'!$B$17:$B$30,B1152,'Alum pan sign (2)'!$G$17:$G$30)) +
(SUMIF('Economy pan sign'!$B$17:$B$30,B1152,'Economy pan sign'!$G$17:$G$30)) +
(SUMIF('Post and panel sign'!$B$17:$B$30,B1152,'Post and panel sign'!$G$17:$G$30)) +
(SUMIF('Post and panel sign (2)'!$B$17:$B$30,B1152,'Post and panel sign (2)'!$G$17:$G$30)) +
(SUMIF('Flat panels only'!$B$17:$B$30,B1152,'Flat panels only'!$G$17:$G$30)) +
(SUMIF('Flat panels only (2)'!$B$17:$B$30,B1152,'Flat panels only (2)'!$G$17:$G$30)) +
(SUMIF('Routed panel shapes'!$B$18:$B$31,B1152,'Routed panel shapes'!$G$18:$G$31)) +
(SUMIF('Routed panel shapes (2)'!$B$18:$B$31,B1152,'Routed panel shapes (2)'!$G$18:$G$31)) +
(SUMIF('Routed face only'!$B$17:$B$30,B1152,'Routed face only'!$G$17:$G$30)) +
(SUMIF('Routed face only (2)'!$B$17:$B$30,B1152,'Routed face only (2)'!$G$17:$G$30)) +
(SUMIF('Routed alum faces letters'!$B$17:$B$30,B1152,'Routed alum faces letters'!$G$17:$G$30)) +
(SUMIF('Routed alum faces letters (2)'!$B$17:$B$30,B1152,'Routed alum faces letters (2)'!$G$17:$G$30)) +
(SUMIF('Routed push through acrylic'!$B$17:$B$30,B1152,'Routed push through acrylic'!$G$17:$G$30)) +
(SUMIF('Routed push through acrylic (2)'!$B$17:$B$30,B1152,'Routed push through acrylic (2)'!$G$17:$G$30)) +
(SUMIF('Sf routed cabinet'!$B$17:$B$30,B1152,'Sf routed cabinet'!$G$17:$G$30)) +
(SUMIF('Sf routed cabinet (2)'!$B$17:$B$30,B1152,'Sf routed cabinet (2)'!$G$17:$G$30)) +
(SUMIF('Df routed cabinet'!$B$17:$B$30,B1152,'Df routed cabinet'!$G$17:$G$30)) +
(SUMIF('Df routed cabinet (2)'!$B$17:$B$30,B1152,'Df routed cabinet (2)'!$G$17:$G$30)) +
(SUMIF('Sf acrylic cabinet'!$B$17:$B$30,B1152,'Sf acrylic cabinet'!$G$17:$G$30)) +
(SUMIF('Sf acrylic cabinet (2)'!$B$17:$B$30,B1152,'Sf acrylic cabinet (2)'!$G$17:$G$30)) +
(SUMIF('Economy Sf acrylic'!$B$17:$B$30,B1152,'Economy Sf acrylic'!$G$17:$G$30)) +
(SUMIF('Df acrylic cabinet'!$B$17:$B$30,B1152,'Df acrylic cabinet'!$G$17:$G$30)) +
(SUMIF('Df acrylic cabinet (2)'!$B$17:$B$30,B1152,'Df acrylic cabinet (2)'!$G$17:$G$30)) +
(SUMIF('Sf flex cabinet'!$B$17:$B$30,B1152,'Sf flex cabinet'!$G$17:$G$30)) +
(SUMIF('Sf flex cabinet (2)'!$B$17:$B$30,B1152,'Sf flex cabinet (2)'!$G$17:$G$30)) +
(SUMIF('Df flex cabinet'!$B$17:$B$36,B1152,'Df flex cabinet'!$G$17:$G$36)) +
(SUMIF('Df flex cabinet (2)'!$B$17:$B$36,B1152,'Df flex cabinet (2)'!$G$17:$G$36)) +
(SUMIF('Pole cover'!$B$17:$B$30,B1152,'Pole cover'!$G$17:$G$30)) +
(SUMIF('Pole cover (2)'!$B$17:$B$30,B1152,'Pole cover (2)'!$G$17:$G$30)) +
(SUMIF('Structural Steel Fab'!$B$17:$B$29,B1152,'Structural Steel Fab'!$G$17:$G$29)) +
(SUMIF(Reveal!$B$17:$B$30,B1152,Reveal!$G$17:$G$30)) +
(SUMIF('Reveal (2)'!$B$17:$B$30,B1152,'Reveal (2)'!$G$17:$G$30)) +
(SUMIF('Crown cove top'!$B$17:$B$30,B1152,'Crown cove top'!$G$17:$G$30)) +
(SUMIF('EMC assembly'!$B$17:$B$30,B1152,'EMC assembly'!$G$17:$G$30)) +
(SUMIF(Crating!$B$17:$B$29,B1152,Crating!$G$17:$G$29)) +
(SUMIF('LED wiring'!$B$17:$B$30,B1152,'LED wiring'!$G$17:$G$30)) +
(SUMIF('Changeable copy face'!$B$17:$B$30,B1152,'Changeable copy face'!$G$17:$G$30)) +
(SUMIF('Flex face assembly'!$B$17:$B$30,B1152,'Flex face assembly'!$G$17:$G$30)) +
(SUMIF('Routed face assembly'!$B$17:$B$30,B1152,'Routed face assembly'!$G$17:$G$30)) +
(SUMIF('Paint calculation'!$B$17:$B$30,B1152,'Paint calculation'!$G$17:$G$30)) +
(SUMIF('Trimcap letter face'!$B$17:$B$30,B1152,'Trimcap letter face'!$G$17:$G$30)) +
(SUMIF('Trimcap letter face (2)'!$B$17:$B$30,B1152,'Trimcap letter face (2)'!$G$17:$G$30)) +
(SUMIF('Channel letter fabrication'!$B$17:$B$30,B1152,'Channel letter fabrication'!$G$17:$G$30)) +
(SUMIF('Channel letter fabrication (2)'!$B$17:$B$30,B1152,'Channel letter fabrication (2)'!$G$17:$G$30))</f>
        <v>0</v>
      </c>
    </row>
    <row r="1153" spans="1:10">
      <c r="A1153" s="28" t="str">
        <f>[1]ODBC!$A1153</f>
        <v>Matthews 46-400 Brilliant Gold</v>
      </c>
      <c r="B1153" s="29" t="str">
        <f>[1]ODBC!B1153</f>
        <v>73000</v>
      </c>
      <c r="C1153" s="30">
        <f>IFERROR(VLOOKUP($B1153,[1]ODBC!$B:$H,2,FALSE),"")</f>
        <v>5.8999999999999997E-2</v>
      </c>
      <c r="D1153" s="30">
        <f>IFERROR(VLOOKUP($B1153,[1]ODBC!$B:$H,3,FALSE),"")</f>
        <v>0.106</v>
      </c>
      <c r="E1153" s="30" t="str">
        <f>IFERROR(VLOOKUP($B1153,[1]ODBC!$B:$H,4,FALSE),"")</f>
        <v>GM</v>
      </c>
      <c r="F1153" s="31">
        <f>IFERROR(VLOOKUP($B1153,[1]ODBC!$B:$H,5,FALSE),"")</f>
        <v>44.45</v>
      </c>
      <c r="G1153" s="32">
        <f>[1]ODBC!G1153</f>
        <v>0</v>
      </c>
      <c r="H1153" s="33">
        <f>SUM([1]ODBC!H1153)</f>
        <v>44901</v>
      </c>
      <c r="I1153" s="41" t="str">
        <f>'Vinyl cutting'!$B$2</f>
        <v>J36938</v>
      </c>
      <c r="J1153" s="42">
        <f ca="1">(SUMIF('Freeform time and material'!$B$17:$B$30,B1153,'Freeform time and material'!$G$17:$G$30)) +
(SUMIF('Vinyl cutting'!$B$17:$B$30,B1153,'Vinyl cutting'!$G$17:$G$30)) +
(SUMIF('Vinyl cutting (2)'!$B$17:$B$30,B1153,'Vinyl cutting (2)'!$G$17:$G$30)) +
(SUMIF('Apply vinyl graphics'!$B$17:$B$30,B1153,'Apply vinyl graphics'!$G$17:$G$30)) +
(SUMIF('Apply vinyl graphics (2)'!$B$17:$B$30,B1153,'Apply vinyl graphics (2)'!$G$17:$G$30)) +
(SUMIF('Alum pan sign'!$B$17:$B$30,B1153,'Alum pan sign'!$G$17:$G$30)) +
(SUMIF('Alum pan sign (2)'!$B$17:$B$30,B1153,'Alum pan sign (2)'!$G$17:$G$30)) +
(SUMIF('Economy pan sign'!$B$17:$B$30,B1153,'Economy pan sign'!$G$17:$G$30)) +
(SUMIF('Post and panel sign'!$B$17:$B$30,B1153,'Post and panel sign'!$G$17:$G$30)) +
(SUMIF('Post and panel sign (2)'!$B$17:$B$30,B1153,'Post and panel sign (2)'!$G$17:$G$30)) +
(SUMIF('Flat panels only'!$B$17:$B$30,B1153,'Flat panels only'!$G$17:$G$30)) +
(SUMIF('Flat panels only (2)'!$B$17:$B$30,B1153,'Flat panels only (2)'!$G$17:$G$30)) +
(SUMIF('Routed panel shapes'!$B$18:$B$31,B1153,'Routed panel shapes'!$G$18:$G$31)) +
(SUMIF('Routed panel shapes (2)'!$B$18:$B$31,B1153,'Routed panel shapes (2)'!$G$18:$G$31)) +
(SUMIF('Routed face only'!$B$17:$B$30,B1153,'Routed face only'!$G$17:$G$30)) +
(SUMIF('Routed face only (2)'!$B$17:$B$30,B1153,'Routed face only (2)'!$G$17:$G$30)) +
(SUMIF('Routed alum faces letters'!$B$17:$B$30,B1153,'Routed alum faces letters'!$G$17:$G$30)) +
(SUMIF('Routed alum faces letters (2)'!$B$17:$B$30,B1153,'Routed alum faces letters (2)'!$G$17:$G$30)) +
(SUMIF('Routed push through acrylic'!$B$17:$B$30,B1153,'Routed push through acrylic'!$G$17:$G$30)) +
(SUMIF('Routed push through acrylic (2)'!$B$17:$B$30,B1153,'Routed push through acrylic (2)'!$G$17:$G$30)) +
(SUMIF('Sf routed cabinet'!$B$17:$B$30,B1153,'Sf routed cabinet'!$G$17:$G$30)) +
(SUMIF('Sf routed cabinet (2)'!$B$17:$B$30,B1153,'Sf routed cabinet (2)'!$G$17:$G$30)) +
(SUMIF('Df routed cabinet'!$B$17:$B$30,B1153,'Df routed cabinet'!$G$17:$G$30)) +
(SUMIF('Df routed cabinet (2)'!$B$17:$B$30,B1153,'Df routed cabinet (2)'!$G$17:$G$30)) +
(SUMIF('Sf acrylic cabinet'!$B$17:$B$30,B1153,'Sf acrylic cabinet'!$G$17:$G$30)) +
(SUMIF('Sf acrylic cabinet (2)'!$B$17:$B$30,B1153,'Sf acrylic cabinet (2)'!$G$17:$G$30)) +
(SUMIF('Economy Sf acrylic'!$B$17:$B$30,B1153,'Economy Sf acrylic'!$G$17:$G$30)) +
(SUMIF('Df acrylic cabinet'!$B$17:$B$30,B1153,'Df acrylic cabinet'!$G$17:$G$30)) +
(SUMIF('Df acrylic cabinet (2)'!$B$17:$B$30,B1153,'Df acrylic cabinet (2)'!$G$17:$G$30)) +
(SUMIF('Sf flex cabinet'!$B$17:$B$30,B1153,'Sf flex cabinet'!$G$17:$G$30)) +
(SUMIF('Sf flex cabinet (2)'!$B$17:$B$30,B1153,'Sf flex cabinet (2)'!$G$17:$G$30)) +
(SUMIF('Df flex cabinet'!$B$17:$B$36,B1153,'Df flex cabinet'!$G$17:$G$36)) +
(SUMIF('Df flex cabinet (2)'!$B$17:$B$36,B1153,'Df flex cabinet (2)'!$G$17:$G$36)) +
(SUMIF('Pole cover'!$B$17:$B$30,B1153,'Pole cover'!$G$17:$G$30)) +
(SUMIF('Pole cover (2)'!$B$17:$B$30,B1153,'Pole cover (2)'!$G$17:$G$30)) +
(SUMIF('Structural Steel Fab'!$B$17:$B$29,B1153,'Structural Steel Fab'!$G$17:$G$29)) +
(SUMIF(Reveal!$B$17:$B$30,B1153,Reveal!$G$17:$G$30)) +
(SUMIF('Reveal (2)'!$B$17:$B$30,B1153,'Reveal (2)'!$G$17:$G$30)) +
(SUMIF('Crown cove top'!$B$17:$B$30,B1153,'Crown cove top'!$G$17:$G$30)) +
(SUMIF('EMC assembly'!$B$17:$B$30,B1153,'EMC assembly'!$G$17:$G$30)) +
(SUMIF(Crating!$B$17:$B$29,B1153,Crating!$G$17:$G$29)) +
(SUMIF('LED wiring'!$B$17:$B$30,B1153,'LED wiring'!$G$17:$G$30)) +
(SUMIF('Changeable copy face'!$B$17:$B$30,B1153,'Changeable copy face'!$G$17:$G$30)) +
(SUMIF('Flex face assembly'!$B$17:$B$30,B1153,'Flex face assembly'!$G$17:$G$30)) +
(SUMIF('Routed face assembly'!$B$17:$B$30,B1153,'Routed face assembly'!$G$17:$G$30)) +
(SUMIF('Paint calculation'!$B$17:$B$30,B1153,'Paint calculation'!$G$17:$G$30)) +
(SUMIF('Trimcap letter face'!$B$17:$B$30,B1153,'Trimcap letter face'!$G$17:$G$30)) +
(SUMIF('Trimcap letter face (2)'!$B$17:$B$30,B1153,'Trimcap letter face (2)'!$G$17:$G$30)) +
(SUMIF('Channel letter fabrication'!$B$17:$B$30,B1153,'Channel letter fabrication'!$G$17:$G$30)) +
(SUMIF('Channel letter fabrication (2)'!$B$17:$B$30,B1153,'Channel letter fabrication (2)'!$G$17:$G$30))</f>
        <v>0</v>
      </c>
    </row>
    <row r="1154" spans="1:10">
      <c r="A1154" s="28" t="str">
        <f>[1]ODBC!$A1154</f>
        <v>Matthews 46-401 Aztec Gold</v>
      </c>
      <c r="B1154" s="29" t="str">
        <f>[1]ODBC!B1154</f>
        <v>73005</v>
      </c>
      <c r="C1154" s="30">
        <f>IFERROR(VLOOKUP($B1154,[1]ODBC!$B:$H,2,FALSE),"")</f>
        <v>3.9E-2</v>
      </c>
      <c r="D1154" s="30">
        <f>IFERROR(VLOOKUP($B1154,[1]ODBC!$B:$H,3,FALSE),"")</f>
        <v>7.0000000000000007E-2</v>
      </c>
      <c r="E1154" s="30" t="str">
        <f>IFERROR(VLOOKUP($B1154,[1]ODBC!$B:$H,4,FALSE),"")</f>
        <v>GM</v>
      </c>
      <c r="F1154" s="31">
        <f>IFERROR(VLOOKUP($B1154,[1]ODBC!$B:$H,5,FALSE),"")</f>
        <v>44.45</v>
      </c>
      <c r="G1154" s="32">
        <f>[1]ODBC!G1154</f>
        <v>0</v>
      </c>
      <c r="H1154" s="33">
        <f>SUM([1]ODBC!H1154)</f>
        <v>0</v>
      </c>
      <c r="I1154" s="41" t="str">
        <f>'Vinyl cutting'!$B$2</f>
        <v>J36938</v>
      </c>
      <c r="J1154" s="42">
        <f ca="1">(SUMIF('Freeform time and material'!$B$17:$B$30,B1154,'Freeform time and material'!$G$17:$G$30)) +
(SUMIF('Vinyl cutting'!$B$17:$B$30,B1154,'Vinyl cutting'!$G$17:$G$30)) +
(SUMIF('Vinyl cutting (2)'!$B$17:$B$30,B1154,'Vinyl cutting (2)'!$G$17:$G$30)) +
(SUMIF('Apply vinyl graphics'!$B$17:$B$30,B1154,'Apply vinyl graphics'!$G$17:$G$30)) +
(SUMIF('Apply vinyl graphics (2)'!$B$17:$B$30,B1154,'Apply vinyl graphics (2)'!$G$17:$G$30)) +
(SUMIF('Alum pan sign'!$B$17:$B$30,B1154,'Alum pan sign'!$G$17:$G$30)) +
(SUMIF('Alum pan sign (2)'!$B$17:$B$30,B1154,'Alum pan sign (2)'!$G$17:$G$30)) +
(SUMIF('Economy pan sign'!$B$17:$B$30,B1154,'Economy pan sign'!$G$17:$G$30)) +
(SUMIF('Post and panel sign'!$B$17:$B$30,B1154,'Post and panel sign'!$G$17:$G$30)) +
(SUMIF('Post and panel sign (2)'!$B$17:$B$30,B1154,'Post and panel sign (2)'!$G$17:$G$30)) +
(SUMIF('Flat panels only'!$B$17:$B$30,B1154,'Flat panels only'!$G$17:$G$30)) +
(SUMIF('Flat panels only (2)'!$B$17:$B$30,B1154,'Flat panels only (2)'!$G$17:$G$30)) +
(SUMIF('Routed panel shapes'!$B$18:$B$31,B1154,'Routed panel shapes'!$G$18:$G$31)) +
(SUMIF('Routed panel shapes (2)'!$B$18:$B$31,B1154,'Routed panel shapes (2)'!$G$18:$G$31)) +
(SUMIF('Routed face only'!$B$17:$B$30,B1154,'Routed face only'!$G$17:$G$30)) +
(SUMIF('Routed face only (2)'!$B$17:$B$30,B1154,'Routed face only (2)'!$G$17:$G$30)) +
(SUMIF('Routed alum faces letters'!$B$17:$B$30,B1154,'Routed alum faces letters'!$G$17:$G$30)) +
(SUMIF('Routed alum faces letters (2)'!$B$17:$B$30,B1154,'Routed alum faces letters (2)'!$G$17:$G$30)) +
(SUMIF('Routed push through acrylic'!$B$17:$B$30,B1154,'Routed push through acrylic'!$G$17:$G$30)) +
(SUMIF('Routed push through acrylic (2)'!$B$17:$B$30,B1154,'Routed push through acrylic (2)'!$G$17:$G$30)) +
(SUMIF('Sf routed cabinet'!$B$17:$B$30,B1154,'Sf routed cabinet'!$G$17:$G$30)) +
(SUMIF('Sf routed cabinet (2)'!$B$17:$B$30,B1154,'Sf routed cabinet (2)'!$G$17:$G$30)) +
(SUMIF('Df routed cabinet'!$B$17:$B$30,B1154,'Df routed cabinet'!$G$17:$G$30)) +
(SUMIF('Df routed cabinet (2)'!$B$17:$B$30,B1154,'Df routed cabinet (2)'!$G$17:$G$30)) +
(SUMIF('Sf acrylic cabinet'!$B$17:$B$30,B1154,'Sf acrylic cabinet'!$G$17:$G$30)) +
(SUMIF('Sf acrylic cabinet (2)'!$B$17:$B$30,B1154,'Sf acrylic cabinet (2)'!$G$17:$G$30)) +
(SUMIF('Economy Sf acrylic'!$B$17:$B$30,B1154,'Economy Sf acrylic'!$G$17:$G$30)) +
(SUMIF('Df acrylic cabinet'!$B$17:$B$30,B1154,'Df acrylic cabinet'!$G$17:$G$30)) +
(SUMIF('Df acrylic cabinet (2)'!$B$17:$B$30,B1154,'Df acrylic cabinet (2)'!$G$17:$G$30)) +
(SUMIF('Sf flex cabinet'!$B$17:$B$30,B1154,'Sf flex cabinet'!$G$17:$G$30)) +
(SUMIF('Sf flex cabinet (2)'!$B$17:$B$30,B1154,'Sf flex cabinet (2)'!$G$17:$G$30)) +
(SUMIF('Df flex cabinet'!$B$17:$B$36,B1154,'Df flex cabinet'!$G$17:$G$36)) +
(SUMIF('Df flex cabinet (2)'!$B$17:$B$36,B1154,'Df flex cabinet (2)'!$G$17:$G$36)) +
(SUMIF('Pole cover'!$B$17:$B$30,B1154,'Pole cover'!$G$17:$G$30)) +
(SUMIF('Pole cover (2)'!$B$17:$B$30,B1154,'Pole cover (2)'!$G$17:$G$30)) +
(SUMIF('Structural Steel Fab'!$B$17:$B$29,B1154,'Structural Steel Fab'!$G$17:$G$29)) +
(SUMIF(Reveal!$B$17:$B$30,B1154,Reveal!$G$17:$G$30)) +
(SUMIF('Reveal (2)'!$B$17:$B$30,B1154,'Reveal (2)'!$G$17:$G$30)) +
(SUMIF('Crown cove top'!$B$17:$B$30,B1154,'Crown cove top'!$G$17:$G$30)) +
(SUMIF('EMC assembly'!$B$17:$B$30,B1154,'EMC assembly'!$G$17:$G$30)) +
(SUMIF(Crating!$B$17:$B$29,B1154,Crating!$G$17:$G$29)) +
(SUMIF('LED wiring'!$B$17:$B$30,B1154,'LED wiring'!$G$17:$G$30)) +
(SUMIF('Changeable copy face'!$B$17:$B$30,B1154,'Changeable copy face'!$G$17:$G$30)) +
(SUMIF('Flex face assembly'!$B$17:$B$30,B1154,'Flex face assembly'!$G$17:$G$30)) +
(SUMIF('Routed face assembly'!$B$17:$B$30,B1154,'Routed face assembly'!$G$17:$G$30)) +
(SUMIF('Paint calculation'!$B$17:$B$30,B1154,'Paint calculation'!$G$17:$G$30)) +
(SUMIF('Trimcap letter face'!$B$17:$B$30,B1154,'Trimcap letter face'!$G$17:$G$30)) +
(SUMIF('Trimcap letter face (2)'!$B$17:$B$30,B1154,'Trimcap letter face (2)'!$G$17:$G$30)) +
(SUMIF('Channel letter fabrication'!$B$17:$B$30,B1154,'Channel letter fabrication'!$G$17:$G$30)) +
(SUMIF('Channel letter fabrication (2)'!$B$17:$B$30,B1154,'Channel letter fabrication (2)'!$G$17:$G$30))</f>
        <v>0</v>
      </c>
    </row>
    <row r="1155" spans="1:10">
      <c r="A1155" s="28" t="str">
        <f>[1]ODBC!$A1155</f>
        <v>Matthews 41-342SP Brushed Alum</v>
      </c>
      <c r="B1155" s="29" t="str">
        <f>[1]ODBC!B1155</f>
        <v>73010</v>
      </c>
      <c r="C1155" s="30">
        <f>IFERROR(VLOOKUP($B1155,[1]ODBC!$B:$H,2,FALSE),"")</f>
        <v>6.4000000000000001E-2</v>
      </c>
      <c r="D1155" s="30">
        <f>IFERROR(VLOOKUP($B1155,[1]ODBC!$B:$H,3,FALSE),"")</f>
        <v>0.115</v>
      </c>
      <c r="E1155" s="30" t="str">
        <f>IFERROR(VLOOKUP($B1155,[1]ODBC!$B:$H,4,FALSE),"")</f>
        <v>GM</v>
      </c>
      <c r="F1155" s="31">
        <f>IFERROR(VLOOKUP($B1155,[1]ODBC!$B:$H,5,FALSE),"")</f>
        <v>44.45</v>
      </c>
      <c r="G1155" s="32">
        <f>[1]ODBC!G1155</f>
        <v>0</v>
      </c>
      <c r="H1155" s="33">
        <f>SUM([1]ODBC!H1155)</f>
        <v>45966</v>
      </c>
      <c r="I1155" s="41" t="str">
        <f>'Vinyl cutting'!$B$2</f>
        <v>J36938</v>
      </c>
      <c r="J1155" s="42">
        <f ca="1">(SUMIF('Freeform time and material'!$B$17:$B$30,B1155,'Freeform time and material'!$G$17:$G$30)) +
(SUMIF('Vinyl cutting'!$B$17:$B$30,B1155,'Vinyl cutting'!$G$17:$G$30)) +
(SUMIF('Vinyl cutting (2)'!$B$17:$B$30,B1155,'Vinyl cutting (2)'!$G$17:$G$30)) +
(SUMIF('Apply vinyl graphics'!$B$17:$B$30,B1155,'Apply vinyl graphics'!$G$17:$G$30)) +
(SUMIF('Apply vinyl graphics (2)'!$B$17:$B$30,B1155,'Apply vinyl graphics (2)'!$G$17:$G$30)) +
(SUMIF('Alum pan sign'!$B$17:$B$30,B1155,'Alum pan sign'!$G$17:$G$30)) +
(SUMIF('Alum pan sign (2)'!$B$17:$B$30,B1155,'Alum pan sign (2)'!$G$17:$G$30)) +
(SUMIF('Economy pan sign'!$B$17:$B$30,B1155,'Economy pan sign'!$G$17:$G$30)) +
(SUMIF('Post and panel sign'!$B$17:$B$30,B1155,'Post and panel sign'!$G$17:$G$30)) +
(SUMIF('Post and panel sign (2)'!$B$17:$B$30,B1155,'Post and panel sign (2)'!$G$17:$G$30)) +
(SUMIF('Flat panels only'!$B$17:$B$30,B1155,'Flat panels only'!$G$17:$G$30)) +
(SUMIF('Flat panels only (2)'!$B$17:$B$30,B1155,'Flat panels only (2)'!$G$17:$G$30)) +
(SUMIF('Routed panel shapes'!$B$18:$B$31,B1155,'Routed panel shapes'!$G$18:$G$31)) +
(SUMIF('Routed panel shapes (2)'!$B$18:$B$31,B1155,'Routed panel shapes (2)'!$G$18:$G$31)) +
(SUMIF('Routed face only'!$B$17:$B$30,B1155,'Routed face only'!$G$17:$G$30)) +
(SUMIF('Routed face only (2)'!$B$17:$B$30,B1155,'Routed face only (2)'!$G$17:$G$30)) +
(SUMIF('Routed alum faces letters'!$B$17:$B$30,B1155,'Routed alum faces letters'!$G$17:$G$30)) +
(SUMIF('Routed alum faces letters (2)'!$B$17:$B$30,B1155,'Routed alum faces letters (2)'!$G$17:$G$30)) +
(SUMIF('Routed push through acrylic'!$B$17:$B$30,B1155,'Routed push through acrylic'!$G$17:$G$30)) +
(SUMIF('Routed push through acrylic (2)'!$B$17:$B$30,B1155,'Routed push through acrylic (2)'!$G$17:$G$30)) +
(SUMIF('Sf routed cabinet'!$B$17:$B$30,B1155,'Sf routed cabinet'!$G$17:$G$30)) +
(SUMIF('Sf routed cabinet (2)'!$B$17:$B$30,B1155,'Sf routed cabinet (2)'!$G$17:$G$30)) +
(SUMIF('Df routed cabinet'!$B$17:$B$30,B1155,'Df routed cabinet'!$G$17:$G$30)) +
(SUMIF('Df routed cabinet (2)'!$B$17:$B$30,B1155,'Df routed cabinet (2)'!$G$17:$G$30)) +
(SUMIF('Sf acrylic cabinet'!$B$17:$B$30,B1155,'Sf acrylic cabinet'!$G$17:$G$30)) +
(SUMIF('Sf acrylic cabinet (2)'!$B$17:$B$30,B1155,'Sf acrylic cabinet (2)'!$G$17:$G$30)) +
(SUMIF('Economy Sf acrylic'!$B$17:$B$30,B1155,'Economy Sf acrylic'!$G$17:$G$30)) +
(SUMIF('Df acrylic cabinet'!$B$17:$B$30,B1155,'Df acrylic cabinet'!$G$17:$G$30)) +
(SUMIF('Df acrylic cabinet (2)'!$B$17:$B$30,B1155,'Df acrylic cabinet (2)'!$G$17:$G$30)) +
(SUMIF('Sf flex cabinet'!$B$17:$B$30,B1155,'Sf flex cabinet'!$G$17:$G$30)) +
(SUMIF('Sf flex cabinet (2)'!$B$17:$B$30,B1155,'Sf flex cabinet (2)'!$G$17:$G$30)) +
(SUMIF('Df flex cabinet'!$B$17:$B$36,B1155,'Df flex cabinet'!$G$17:$G$36)) +
(SUMIF('Df flex cabinet (2)'!$B$17:$B$36,B1155,'Df flex cabinet (2)'!$G$17:$G$36)) +
(SUMIF('Pole cover'!$B$17:$B$30,B1155,'Pole cover'!$G$17:$G$30)) +
(SUMIF('Pole cover (2)'!$B$17:$B$30,B1155,'Pole cover (2)'!$G$17:$G$30)) +
(SUMIF('Structural Steel Fab'!$B$17:$B$29,B1155,'Structural Steel Fab'!$G$17:$G$29)) +
(SUMIF(Reveal!$B$17:$B$30,B1155,Reveal!$G$17:$G$30)) +
(SUMIF('Reveal (2)'!$B$17:$B$30,B1155,'Reveal (2)'!$G$17:$G$30)) +
(SUMIF('Crown cove top'!$B$17:$B$30,B1155,'Crown cove top'!$G$17:$G$30)) +
(SUMIF('EMC assembly'!$B$17:$B$30,B1155,'EMC assembly'!$G$17:$G$30)) +
(SUMIF(Crating!$B$17:$B$29,B1155,Crating!$G$17:$G$29)) +
(SUMIF('LED wiring'!$B$17:$B$30,B1155,'LED wiring'!$G$17:$G$30)) +
(SUMIF('Changeable copy face'!$B$17:$B$30,B1155,'Changeable copy face'!$G$17:$G$30)) +
(SUMIF('Flex face assembly'!$B$17:$B$30,B1155,'Flex face assembly'!$G$17:$G$30)) +
(SUMIF('Routed face assembly'!$B$17:$B$30,B1155,'Routed face assembly'!$G$17:$G$30)) +
(SUMIF('Paint calculation'!$B$17:$B$30,B1155,'Paint calculation'!$G$17:$G$30)) +
(SUMIF('Trimcap letter face'!$B$17:$B$30,B1155,'Trimcap letter face'!$G$17:$G$30)) +
(SUMIF('Trimcap letter face (2)'!$B$17:$B$30,B1155,'Trimcap letter face (2)'!$G$17:$G$30)) +
(SUMIF('Channel letter fabrication'!$B$17:$B$30,B1155,'Channel letter fabrication'!$G$17:$G$30)) +
(SUMIF('Channel letter fabrication (2)'!$B$17:$B$30,B1155,'Channel letter fabrication (2)'!$G$17:$G$30))</f>
        <v>0</v>
      </c>
    </row>
    <row r="1156" spans="1:10">
      <c r="A1156" s="28" t="str">
        <f>[1]ODBC!$A1156</f>
        <v>AKZO 313E/313 Meteflex</v>
      </c>
      <c r="B1156" s="29" t="str">
        <f>[1]ODBC!B1156</f>
        <v>73020</v>
      </c>
      <c r="C1156" s="30">
        <f>IFERROR(VLOOKUP($B1156,[1]ODBC!$B:$H,2,FALSE),"")</f>
        <v>1.67E-2</v>
      </c>
      <c r="D1156" s="30">
        <f>IFERROR(VLOOKUP($B1156,[1]ODBC!$B:$H,3,FALSE),"")</f>
        <v>0.03</v>
      </c>
      <c r="E1156" s="30" t="str">
        <f>IFERROR(VLOOKUP($B1156,[1]ODBC!$B:$H,4,FALSE),"")</f>
        <v>GM</v>
      </c>
      <c r="F1156" s="31">
        <f>IFERROR(VLOOKUP($B1156,[1]ODBC!$B:$H,5,FALSE),"")</f>
        <v>44.45</v>
      </c>
      <c r="G1156" s="32">
        <f>[1]ODBC!G1156</f>
        <v>0</v>
      </c>
      <c r="H1156" s="33">
        <f>SUM([1]ODBC!H1156)</f>
        <v>0</v>
      </c>
      <c r="I1156" s="41" t="str">
        <f>'Vinyl cutting'!$B$2</f>
        <v>J36938</v>
      </c>
      <c r="J1156" s="42">
        <f ca="1">(SUMIF('Freeform time and material'!$B$17:$B$30,B1156,'Freeform time and material'!$G$17:$G$30)) +
(SUMIF('Vinyl cutting'!$B$17:$B$30,B1156,'Vinyl cutting'!$G$17:$G$30)) +
(SUMIF('Vinyl cutting (2)'!$B$17:$B$30,B1156,'Vinyl cutting (2)'!$G$17:$G$30)) +
(SUMIF('Apply vinyl graphics'!$B$17:$B$30,B1156,'Apply vinyl graphics'!$G$17:$G$30)) +
(SUMIF('Apply vinyl graphics (2)'!$B$17:$B$30,B1156,'Apply vinyl graphics (2)'!$G$17:$G$30)) +
(SUMIF('Alum pan sign'!$B$17:$B$30,B1156,'Alum pan sign'!$G$17:$G$30)) +
(SUMIF('Alum pan sign (2)'!$B$17:$B$30,B1156,'Alum pan sign (2)'!$G$17:$G$30)) +
(SUMIF('Economy pan sign'!$B$17:$B$30,B1156,'Economy pan sign'!$G$17:$G$30)) +
(SUMIF('Post and panel sign'!$B$17:$B$30,B1156,'Post and panel sign'!$G$17:$G$30)) +
(SUMIF('Post and panel sign (2)'!$B$17:$B$30,B1156,'Post and panel sign (2)'!$G$17:$G$30)) +
(SUMIF('Flat panels only'!$B$17:$B$30,B1156,'Flat panels only'!$G$17:$G$30)) +
(SUMIF('Flat panels only (2)'!$B$17:$B$30,B1156,'Flat panels only (2)'!$G$17:$G$30)) +
(SUMIF('Routed panel shapes'!$B$18:$B$31,B1156,'Routed panel shapes'!$G$18:$G$31)) +
(SUMIF('Routed panel shapes (2)'!$B$18:$B$31,B1156,'Routed panel shapes (2)'!$G$18:$G$31)) +
(SUMIF('Routed face only'!$B$17:$B$30,B1156,'Routed face only'!$G$17:$G$30)) +
(SUMIF('Routed face only (2)'!$B$17:$B$30,B1156,'Routed face only (2)'!$G$17:$G$30)) +
(SUMIF('Routed alum faces letters'!$B$17:$B$30,B1156,'Routed alum faces letters'!$G$17:$G$30)) +
(SUMIF('Routed alum faces letters (2)'!$B$17:$B$30,B1156,'Routed alum faces letters (2)'!$G$17:$G$30)) +
(SUMIF('Routed push through acrylic'!$B$17:$B$30,B1156,'Routed push through acrylic'!$G$17:$G$30)) +
(SUMIF('Routed push through acrylic (2)'!$B$17:$B$30,B1156,'Routed push through acrylic (2)'!$G$17:$G$30)) +
(SUMIF('Sf routed cabinet'!$B$17:$B$30,B1156,'Sf routed cabinet'!$G$17:$G$30)) +
(SUMIF('Sf routed cabinet (2)'!$B$17:$B$30,B1156,'Sf routed cabinet (2)'!$G$17:$G$30)) +
(SUMIF('Df routed cabinet'!$B$17:$B$30,B1156,'Df routed cabinet'!$G$17:$G$30)) +
(SUMIF('Df routed cabinet (2)'!$B$17:$B$30,B1156,'Df routed cabinet (2)'!$G$17:$G$30)) +
(SUMIF('Sf acrylic cabinet'!$B$17:$B$30,B1156,'Sf acrylic cabinet'!$G$17:$G$30)) +
(SUMIF('Sf acrylic cabinet (2)'!$B$17:$B$30,B1156,'Sf acrylic cabinet (2)'!$G$17:$G$30)) +
(SUMIF('Economy Sf acrylic'!$B$17:$B$30,B1156,'Economy Sf acrylic'!$G$17:$G$30)) +
(SUMIF('Df acrylic cabinet'!$B$17:$B$30,B1156,'Df acrylic cabinet'!$G$17:$G$30)) +
(SUMIF('Df acrylic cabinet (2)'!$B$17:$B$30,B1156,'Df acrylic cabinet (2)'!$G$17:$G$30)) +
(SUMIF('Sf flex cabinet'!$B$17:$B$30,B1156,'Sf flex cabinet'!$G$17:$G$30)) +
(SUMIF('Sf flex cabinet (2)'!$B$17:$B$30,B1156,'Sf flex cabinet (2)'!$G$17:$G$30)) +
(SUMIF('Df flex cabinet'!$B$17:$B$36,B1156,'Df flex cabinet'!$G$17:$G$36)) +
(SUMIF('Df flex cabinet (2)'!$B$17:$B$36,B1156,'Df flex cabinet (2)'!$G$17:$G$36)) +
(SUMIF('Pole cover'!$B$17:$B$30,B1156,'Pole cover'!$G$17:$G$30)) +
(SUMIF('Pole cover (2)'!$B$17:$B$30,B1156,'Pole cover (2)'!$G$17:$G$30)) +
(SUMIF('Structural Steel Fab'!$B$17:$B$29,B1156,'Structural Steel Fab'!$G$17:$G$29)) +
(SUMIF(Reveal!$B$17:$B$30,B1156,Reveal!$G$17:$G$30)) +
(SUMIF('Reveal (2)'!$B$17:$B$30,B1156,'Reveal (2)'!$G$17:$G$30)) +
(SUMIF('Crown cove top'!$B$17:$B$30,B1156,'Crown cove top'!$G$17:$G$30)) +
(SUMIF('EMC assembly'!$B$17:$B$30,B1156,'EMC assembly'!$G$17:$G$30)) +
(SUMIF(Crating!$B$17:$B$29,B1156,Crating!$G$17:$G$29)) +
(SUMIF('LED wiring'!$B$17:$B$30,B1156,'LED wiring'!$G$17:$G$30)) +
(SUMIF('Changeable copy face'!$B$17:$B$30,B1156,'Changeable copy face'!$G$17:$G$30)) +
(SUMIF('Flex face assembly'!$B$17:$B$30,B1156,'Flex face assembly'!$G$17:$G$30)) +
(SUMIF('Routed face assembly'!$B$17:$B$30,B1156,'Routed face assembly'!$G$17:$G$30)) +
(SUMIF('Paint calculation'!$B$17:$B$30,B1156,'Paint calculation'!$G$17:$G$30)) +
(SUMIF('Trimcap letter face'!$B$17:$B$30,B1156,'Trimcap letter face'!$G$17:$G$30)) +
(SUMIF('Trimcap letter face (2)'!$B$17:$B$30,B1156,'Trimcap letter face (2)'!$G$17:$G$30)) +
(SUMIF('Channel letter fabrication'!$B$17:$B$30,B1156,'Channel letter fabrication'!$G$17:$G$30)) +
(SUMIF('Channel letter fabrication (2)'!$B$17:$B$30,B1156,'Channel letter fabrication (2)'!$G$17:$G$30))</f>
        <v>0</v>
      </c>
    </row>
    <row r="1157" spans="1:10">
      <c r="A1157" s="28" t="str">
        <f>[1]ODBC!$A1157</f>
        <v>Matthews 43-270 Catalyst</v>
      </c>
      <c r="B1157" s="29" t="str">
        <f>[1]ODBC!B1157</f>
        <v>73025</v>
      </c>
      <c r="C1157" s="30">
        <f>IFERROR(VLOOKUP($B1157,[1]ODBC!$B:$H,2,FALSE),"")</f>
        <v>3.6999999999999998E-2</v>
      </c>
      <c r="D1157" s="30">
        <f>IFERROR(VLOOKUP($B1157,[1]ODBC!$B:$H,3,FALSE),"")</f>
        <v>6.7000000000000004E-2</v>
      </c>
      <c r="E1157" s="30" t="str">
        <f>IFERROR(VLOOKUP($B1157,[1]ODBC!$B:$H,4,FALSE),"")</f>
        <v>GM</v>
      </c>
      <c r="F1157" s="31">
        <f>IFERROR(VLOOKUP($B1157,[1]ODBC!$B:$H,5,FALSE),"")</f>
        <v>44.45</v>
      </c>
      <c r="G1157" s="32">
        <f>[1]ODBC!G1157</f>
        <v>0</v>
      </c>
      <c r="H1157" s="33">
        <f>SUM([1]ODBC!H1157)</f>
        <v>0</v>
      </c>
      <c r="I1157" s="41" t="str">
        <f>'Vinyl cutting'!$B$2</f>
        <v>J36938</v>
      </c>
      <c r="J1157" s="42">
        <f ca="1">(SUMIF('Freeform time and material'!$B$17:$B$30,B1157,'Freeform time and material'!$G$17:$G$30)) +
(SUMIF('Vinyl cutting'!$B$17:$B$30,B1157,'Vinyl cutting'!$G$17:$G$30)) +
(SUMIF('Vinyl cutting (2)'!$B$17:$B$30,B1157,'Vinyl cutting (2)'!$G$17:$G$30)) +
(SUMIF('Apply vinyl graphics'!$B$17:$B$30,B1157,'Apply vinyl graphics'!$G$17:$G$30)) +
(SUMIF('Apply vinyl graphics (2)'!$B$17:$B$30,B1157,'Apply vinyl graphics (2)'!$G$17:$G$30)) +
(SUMIF('Alum pan sign'!$B$17:$B$30,B1157,'Alum pan sign'!$G$17:$G$30)) +
(SUMIF('Alum pan sign (2)'!$B$17:$B$30,B1157,'Alum pan sign (2)'!$G$17:$G$30)) +
(SUMIF('Economy pan sign'!$B$17:$B$30,B1157,'Economy pan sign'!$G$17:$G$30)) +
(SUMIF('Post and panel sign'!$B$17:$B$30,B1157,'Post and panel sign'!$G$17:$G$30)) +
(SUMIF('Post and panel sign (2)'!$B$17:$B$30,B1157,'Post and panel sign (2)'!$G$17:$G$30)) +
(SUMIF('Flat panels only'!$B$17:$B$30,B1157,'Flat panels only'!$G$17:$G$30)) +
(SUMIF('Flat panels only (2)'!$B$17:$B$30,B1157,'Flat panels only (2)'!$G$17:$G$30)) +
(SUMIF('Routed panel shapes'!$B$18:$B$31,B1157,'Routed panel shapes'!$G$18:$G$31)) +
(SUMIF('Routed panel shapes (2)'!$B$18:$B$31,B1157,'Routed panel shapes (2)'!$G$18:$G$31)) +
(SUMIF('Routed face only'!$B$17:$B$30,B1157,'Routed face only'!$G$17:$G$30)) +
(SUMIF('Routed face only (2)'!$B$17:$B$30,B1157,'Routed face only (2)'!$G$17:$G$30)) +
(SUMIF('Routed alum faces letters'!$B$17:$B$30,B1157,'Routed alum faces letters'!$G$17:$G$30)) +
(SUMIF('Routed alum faces letters (2)'!$B$17:$B$30,B1157,'Routed alum faces letters (2)'!$G$17:$G$30)) +
(SUMIF('Routed push through acrylic'!$B$17:$B$30,B1157,'Routed push through acrylic'!$G$17:$G$30)) +
(SUMIF('Routed push through acrylic (2)'!$B$17:$B$30,B1157,'Routed push through acrylic (2)'!$G$17:$G$30)) +
(SUMIF('Sf routed cabinet'!$B$17:$B$30,B1157,'Sf routed cabinet'!$G$17:$G$30)) +
(SUMIF('Sf routed cabinet (2)'!$B$17:$B$30,B1157,'Sf routed cabinet (2)'!$G$17:$G$30)) +
(SUMIF('Df routed cabinet'!$B$17:$B$30,B1157,'Df routed cabinet'!$G$17:$G$30)) +
(SUMIF('Df routed cabinet (2)'!$B$17:$B$30,B1157,'Df routed cabinet (2)'!$G$17:$G$30)) +
(SUMIF('Sf acrylic cabinet'!$B$17:$B$30,B1157,'Sf acrylic cabinet'!$G$17:$G$30)) +
(SUMIF('Sf acrylic cabinet (2)'!$B$17:$B$30,B1157,'Sf acrylic cabinet (2)'!$G$17:$G$30)) +
(SUMIF('Economy Sf acrylic'!$B$17:$B$30,B1157,'Economy Sf acrylic'!$G$17:$G$30)) +
(SUMIF('Df acrylic cabinet'!$B$17:$B$30,B1157,'Df acrylic cabinet'!$G$17:$G$30)) +
(SUMIF('Df acrylic cabinet (2)'!$B$17:$B$30,B1157,'Df acrylic cabinet (2)'!$G$17:$G$30)) +
(SUMIF('Sf flex cabinet'!$B$17:$B$30,B1157,'Sf flex cabinet'!$G$17:$G$30)) +
(SUMIF('Sf flex cabinet (2)'!$B$17:$B$30,B1157,'Sf flex cabinet (2)'!$G$17:$G$30)) +
(SUMIF('Df flex cabinet'!$B$17:$B$36,B1157,'Df flex cabinet'!$G$17:$G$36)) +
(SUMIF('Df flex cabinet (2)'!$B$17:$B$36,B1157,'Df flex cabinet (2)'!$G$17:$G$36)) +
(SUMIF('Pole cover'!$B$17:$B$30,B1157,'Pole cover'!$G$17:$G$30)) +
(SUMIF('Pole cover (2)'!$B$17:$B$30,B1157,'Pole cover (2)'!$G$17:$G$30)) +
(SUMIF('Structural Steel Fab'!$B$17:$B$29,B1157,'Structural Steel Fab'!$G$17:$G$29)) +
(SUMIF(Reveal!$B$17:$B$30,B1157,Reveal!$G$17:$G$30)) +
(SUMIF('Reveal (2)'!$B$17:$B$30,B1157,'Reveal (2)'!$G$17:$G$30)) +
(SUMIF('Crown cove top'!$B$17:$B$30,B1157,'Crown cove top'!$G$17:$G$30)) +
(SUMIF('EMC assembly'!$B$17:$B$30,B1157,'EMC assembly'!$G$17:$G$30)) +
(SUMIF(Crating!$B$17:$B$29,B1157,Crating!$G$17:$G$29)) +
(SUMIF('LED wiring'!$B$17:$B$30,B1157,'LED wiring'!$G$17:$G$30)) +
(SUMIF('Changeable copy face'!$B$17:$B$30,B1157,'Changeable copy face'!$G$17:$G$30)) +
(SUMIF('Flex face assembly'!$B$17:$B$30,B1157,'Flex face assembly'!$G$17:$G$30)) +
(SUMIF('Routed face assembly'!$B$17:$B$30,B1157,'Routed face assembly'!$G$17:$G$30)) +
(SUMIF('Paint calculation'!$B$17:$B$30,B1157,'Paint calculation'!$G$17:$G$30)) +
(SUMIF('Trimcap letter face'!$B$17:$B$30,B1157,'Trimcap letter face'!$G$17:$G$30)) +
(SUMIF('Trimcap letter face (2)'!$B$17:$B$30,B1157,'Trimcap letter face (2)'!$G$17:$G$30)) +
(SUMIF('Channel letter fabrication'!$B$17:$B$30,B1157,'Channel letter fabrication'!$G$17:$G$30)) +
(SUMIF('Channel letter fabrication (2)'!$B$17:$B$30,B1157,'Channel letter fabrication (2)'!$G$17:$G$30))</f>
        <v>0</v>
      </c>
    </row>
    <row r="1158" spans="1:10">
      <c r="A1158" s="28" t="str">
        <f>[1]ODBC!$A1158</f>
        <v>Matthews 45-280 Med.Reducer</v>
      </c>
      <c r="B1158" s="29" t="str">
        <f>[1]ODBC!B1158</f>
        <v>73035</v>
      </c>
      <c r="C1158" s="30">
        <f>IFERROR(VLOOKUP($B1158,[1]ODBC!$B:$H,2,FALSE),"")</f>
        <v>1.3220000000000001E-2</v>
      </c>
      <c r="D1158" s="30">
        <f>IFERROR(VLOOKUP($B1158,[1]ODBC!$B:$H,3,FALSE),"")</f>
        <v>2.4E-2</v>
      </c>
      <c r="E1158" s="30" t="str">
        <f>IFERROR(VLOOKUP($B1158,[1]ODBC!$B:$H,4,FALSE),"")</f>
        <v>GM</v>
      </c>
      <c r="F1158" s="31">
        <f>IFERROR(VLOOKUP($B1158,[1]ODBC!$B:$H,5,FALSE),"")</f>
        <v>44.45</v>
      </c>
      <c r="G1158" s="32">
        <f>[1]ODBC!G1158</f>
        <v>0</v>
      </c>
      <c r="H1158" s="33">
        <f>SUM([1]ODBC!H1158)</f>
        <v>0</v>
      </c>
      <c r="I1158" s="41" t="str">
        <f>'Vinyl cutting'!$B$2</f>
        <v>J36938</v>
      </c>
      <c r="J1158" s="42">
        <f ca="1">(SUMIF('Freeform time and material'!$B$17:$B$30,B1158,'Freeform time and material'!$G$17:$G$30)) +
(SUMIF('Vinyl cutting'!$B$17:$B$30,B1158,'Vinyl cutting'!$G$17:$G$30)) +
(SUMIF('Vinyl cutting (2)'!$B$17:$B$30,B1158,'Vinyl cutting (2)'!$G$17:$G$30)) +
(SUMIF('Apply vinyl graphics'!$B$17:$B$30,B1158,'Apply vinyl graphics'!$G$17:$G$30)) +
(SUMIF('Apply vinyl graphics (2)'!$B$17:$B$30,B1158,'Apply vinyl graphics (2)'!$G$17:$G$30)) +
(SUMIF('Alum pan sign'!$B$17:$B$30,B1158,'Alum pan sign'!$G$17:$G$30)) +
(SUMIF('Alum pan sign (2)'!$B$17:$B$30,B1158,'Alum pan sign (2)'!$G$17:$G$30)) +
(SUMIF('Economy pan sign'!$B$17:$B$30,B1158,'Economy pan sign'!$G$17:$G$30)) +
(SUMIF('Post and panel sign'!$B$17:$B$30,B1158,'Post and panel sign'!$G$17:$G$30)) +
(SUMIF('Post and panel sign (2)'!$B$17:$B$30,B1158,'Post and panel sign (2)'!$G$17:$G$30)) +
(SUMIF('Flat panels only'!$B$17:$B$30,B1158,'Flat panels only'!$G$17:$G$30)) +
(SUMIF('Flat panels only (2)'!$B$17:$B$30,B1158,'Flat panels only (2)'!$G$17:$G$30)) +
(SUMIF('Routed panel shapes'!$B$18:$B$31,B1158,'Routed panel shapes'!$G$18:$G$31)) +
(SUMIF('Routed panel shapes (2)'!$B$18:$B$31,B1158,'Routed panel shapes (2)'!$G$18:$G$31)) +
(SUMIF('Routed face only'!$B$17:$B$30,B1158,'Routed face only'!$G$17:$G$30)) +
(SUMIF('Routed face only (2)'!$B$17:$B$30,B1158,'Routed face only (2)'!$G$17:$G$30)) +
(SUMIF('Routed alum faces letters'!$B$17:$B$30,B1158,'Routed alum faces letters'!$G$17:$G$30)) +
(SUMIF('Routed alum faces letters (2)'!$B$17:$B$30,B1158,'Routed alum faces letters (2)'!$G$17:$G$30)) +
(SUMIF('Routed push through acrylic'!$B$17:$B$30,B1158,'Routed push through acrylic'!$G$17:$G$30)) +
(SUMIF('Routed push through acrylic (2)'!$B$17:$B$30,B1158,'Routed push through acrylic (2)'!$G$17:$G$30)) +
(SUMIF('Sf routed cabinet'!$B$17:$B$30,B1158,'Sf routed cabinet'!$G$17:$G$30)) +
(SUMIF('Sf routed cabinet (2)'!$B$17:$B$30,B1158,'Sf routed cabinet (2)'!$G$17:$G$30)) +
(SUMIF('Df routed cabinet'!$B$17:$B$30,B1158,'Df routed cabinet'!$G$17:$G$30)) +
(SUMIF('Df routed cabinet (2)'!$B$17:$B$30,B1158,'Df routed cabinet (2)'!$G$17:$G$30)) +
(SUMIF('Sf acrylic cabinet'!$B$17:$B$30,B1158,'Sf acrylic cabinet'!$G$17:$G$30)) +
(SUMIF('Sf acrylic cabinet (2)'!$B$17:$B$30,B1158,'Sf acrylic cabinet (2)'!$G$17:$G$30)) +
(SUMIF('Economy Sf acrylic'!$B$17:$B$30,B1158,'Economy Sf acrylic'!$G$17:$G$30)) +
(SUMIF('Df acrylic cabinet'!$B$17:$B$30,B1158,'Df acrylic cabinet'!$G$17:$G$30)) +
(SUMIF('Df acrylic cabinet (2)'!$B$17:$B$30,B1158,'Df acrylic cabinet (2)'!$G$17:$G$30)) +
(SUMIF('Sf flex cabinet'!$B$17:$B$30,B1158,'Sf flex cabinet'!$G$17:$G$30)) +
(SUMIF('Sf flex cabinet (2)'!$B$17:$B$30,B1158,'Sf flex cabinet (2)'!$G$17:$G$30)) +
(SUMIF('Df flex cabinet'!$B$17:$B$36,B1158,'Df flex cabinet'!$G$17:$G$36)) +
(SUMIF('Df flex cabinet (2)'!$B$17:$B$36,B1158,'Df flex cabinet (2)'!$G$17:$G$36)) +
(SUMIF('Pole cover'!$B$17:$B$30,B1158,'Pole cover'!$G$17:$G$30)) +
(SUMIF('Pole cover (2)'!$B$17:$B$30,B1158,'Pole cover (2)'!$G$17:$G$30)) +
(SUMIF('Structural Steel Fab'!$B$17:$B$29,B1158,'Structural Steel Fab'!$G$17:$G$29)) +
(SUMIF(Reveal!$B$17:$B$30,B1158,Reveal!$G$17:$G$30)) +
(SUMIF('Reveal (2)'!$B$17:$B$30,B1158,'Reveal (2)'!$G$17:$G$30)) +
(SUMIF('Crown cove top'!$B$17:$B$30,B1158,'Crown cove top'!$G$17:$G$30)) +
(SUMIF('EMC assembly'!$B$17:$B$30,B1158,'EMC assembly'!$G$17:$G$30)) +
(SUMIF(Crating!$B$17:$B$29,B1158,Crating!$G$17:$G$29)) +
(SUMIF('LED wiring'!$B$17:$B$30,B1158,'LED wiring'!$G$17:$G$30)) +
(SUMIF('Changeable copy face'!$B$17:$B$30,B1158,'Changeable copy face'!$G$17:$G$30)) +
(SUMIF('Flex face assembly'!$B$17:$B$30,B1158,'Flex face assembly'!$G$17:$G$30)) +
(SUMIF('Routed face assembly'!$B$17:$B$30,B1158,'Routed face assembly'!$G$17:$G$30)) +
(SUMIF('Paint calculation'!$B$17:$B$30,B1158,'Paint calculation'!$G$17:$G$30)) +
(SUMIF('Trimcap letter face'!$B$17:$B$30,B1158,'Trimcap letter face'!$G$17:$G$30)) +
(SUMIF('Trimcap letter face (2)'!$B$17:$B$30,B1158,'Trimcap letter face (2)'!$G$17:$G$30)) +
(SUMIF('Channel letter fabrication'!$B$17:$B$30,B1158,'Channel letter fabrication'!$G$17:$G$30)) +
(SUMIF('Channel letter fabrication (2)'!$B$17:$B$30,B1158,'Channel letter fabrication (2)'!$G$17:$G$30))</f>
        <v>0</v>
      </c>
    </row>
    <row r="1159" spans="1:10">
      <c r="A1159" s="28" t="str">
        <f>[1]ODBC!$A1159</f>
        <v>Matthews 45-251 Slow Reducer</v>
      </c>
      <c r="B1159" s="29" t="str">
        <f>[1]ODBC!B1159</f>
        <v>73040</v>
      </c>
      <c r="C1159" s="30">
        <f>IFERROR(VLOOKUP($B1159,[1]ODBC!$B:$H,2,FALSE),"")</f>
        <v>0.40300000000000002</v>
      </c>
      <c r="D1159" s="30">
        <f>IFERROR(VLOOKUP($B1159,[1]ODBC!$B:$H,3,FALSE),"")</f>
        <v>0.72499999999999998</v>
      </c>
      <c r="E1159" s="30" t="str">
        <f>IFERROR(VLOOKUP($B1159,[1]ODBC!$B:$H,4,FALSE),"")</f>
        <v>OZ</v>
      </c>
      <c r="F1159" s="31">
        <f>IFERROR(VLOOKUP($B1159,[1]ODBC!$B:$H,5,FALSE),"")</f>
        <v>44.45</v>
      </c>
      <c r="G1159" s="32">
        <f>[1]ODBC!G1159</f>
        <v>0</v>
      </c>
      <c r="H1159" s="33">
        <f>SUM([1]ODBC!H1159)</f>
        <v>0</v>
      </c>
      <c r="I1159" s="41" t="str">
        <f>'Vinyl cutting'!$B$2</f>
        <v>J36938</v>
      </c>
      <c r="J1159" s="42">
        <f ca="1">(SUMIF('Freeform time and material'!$B$17:$B$30,B1159,'Freeform time and material'!$G$17:$G$30)) +
(SUMIF('Vinyl cutting'!$B$17:$B$30,B1159,'Vinyl cutting'!$G$17:$G$30)) +
(SUMIF('Vinyl cutting (2)'!$B$17:$B$30,B1159,'Vinyl cutting (2)'!$G$17:$G$30)) +
(SUMIF('Apply vinyl graphics'!$B$17:$B$30,B1159,'Apply vinyl graphics'!$G$17:$G$30)) +
(SUMIF('Apply vinyl graphics (2)'!$B$17:$B$30,B1159,'Apply vinyl graphics (2)'!$G$17:$G$30)) +
(SUMIF('Alum pan sign'!$B$17:$B$30,B1159,'Alum pan sign'!$G$17:$G$30)) +
(SUMIF('Alum pan sign (2)'!$B$17:$B$30,B1159,'Alum pan sign (2)'!$G$17:$G$30)) +
(SUMIF('Economy pan sign'!$B$17:$B$30,B1159,'Economy pan sign'!$G$17:$G$30)) +
(SUMIF('Post and panel sign'!$B$17:$B$30,B1159,'Post and panel sign'!$G$17:$G$30)) +
(SUMIF('Post and panel sign (2)'!$B$17:$B$30,B1159,'Post and panel sign (2)'!$G$17:$G$30)) +
(SUMIF('Flat panels only'!$B$17:$B$30,B1159,'Flat panels only'!$G$17:$G$30)) +
(SUMIF('Flat panels only (2)'!$B$17:$B$30,B1159,'Flat panels only (2)'!$G$17:$G$30)) +
(SUMIF('Routed panel shapes'!$B$18:$B$31,B1159,'Routed panel shapes'!$G$18:$G$31)) +
(SUMIF('Routed panel shapes (2)'!$B$18:$B$31,B1159,'Routed panel shapes (2)'!$G$18:$G$31)) +
(SUMIF('Routed face only'!$B$17:$B$30,B1159,'Routed face only'!$G$17:$G$30)) +
(SUMIF('Routed face only (2)'!$B$17:$B$30,B1159,'Routed face only (2)'!$G$17:$G$30)) +
(SUMIF('Routed alum faces letters'!$B$17:$B$30,B1159,'Routed alum faces letters'!$G$17:$G$30)) +
(SUMIF('Routed alum faces letters (2)'!$B$17:$B$30,B1159,'Routed alum faces letters (2)'!$G$17:$G$30)) +
(SUMIF('Routed push through acrylic'!$B$17:$B$30,B1159,'Routed push through acrylic'!$G$17:$G$30)) +
(SUMIF('Routed push through acrylic (2)'!$B$17:$B$30,B1159,'Routed push through acrylic (2)'!$G$17:$G$30)) +
(SUMIF('Sf routed cabinet'!$B$17:$B$30,B1159,'Sf routed cabinet'!$G$17:$G$30)) +
(SUMIF('Sf routed cabinet (2)'!$B$17:$B$30,B1159,'Sf routed cabinet (2)'!$G$17:$G$30)) +
(SUMIF('Df routed cabinet'!$B$17:$B$30,B1159,'Df routed cabinet'!$G$17:$G$30)) +
(SUMIF('Df routed cabinet (2)'!$B$17:$B$30,B1159,'Df routed cabinet (2)'!$G$17:$G$30)) +
(SUMIF('Sf acrylic cabinet'!$B$17:$B$30,B1159,'Sf acrylic cabinet'!$G$17:$G$30)) +
(SUMIF('Sf acrylic cabinet (2)'!$B$17:$B$30,B1159,'Sf acrylic cabinet (2)'!$G$17:$G$30)) +
(SUMIF('Economy Sf acrylic'!$B$17:$B$30,B1159,'Economy Sf acrylic'!$G$17:$G$30)) +
(SUMIF('Df acrylic cabinet'!$B$17:$B$30,B1159,'Df acrylic cabinet'!$G$17:$G$30)) +
(SUMIF('Df acrylic cabinet (2)'!$B$17:$B$30,B1159,'Df acrylic cabinet (2)'!$G$17:$G$30)) +
(SUMIF('Sf flex cabinet'!$B$17:$B$30,B1159,'Sf flex cabinet'!$G$17:$G$30)) +
(SUMIF('Sf flex cabinet (2)'!$B$17:$B$30,B1159,'Sf flex cabinet (2)'!$G$17:$G$30)) +
(SUMIF('Df flex cabinet'!$B$17:$B$36,B1159,'Df flex cabinet'!$G$17:$G$36)) +
(SUMIF('Df flex cabinet (2)'!$B$17:$B$36,B1159,'Df flex cabinet (2)'!$G$17:$G$36)) +
(SUMIF('Pole cover'!$B$17:$B$30,B1159,'Pole cover'!$G$17:$G$30)) +
(SUMIF('Pole cover (2)'!$B$17:$B$30,B1159,'Pole cover (2)'!$G$17:$G$30)) +
(SUMIF('Structural Steel Fab'!$B$17:$B$29,B1159,'Structural Steel Fab'!$G$17:$G$29)) +
(SUMIF(Reveal!$B$17:$B$30,B1159,Reveal!$G$17:$G$30)) +
(SUMIF('Reveal (2)'!$B$17:$B$30,B1159,'Reveal (2)'!$G$17:$G$30)) +
(SUMIF('Crown cove top'!$B$17:$B$30,B1159,'Crown cove top'!$G$17:$G$30)) +
(SUMIF('EMC assembly'!$B$17:$B$30,B1159,'EMC assembly'!$G$17:$G$30)) +
(SUMIF(Crating!$B$17:$B$29,B1159,Crating!$G$17:$G$29)) +
(SUMIF('LED wiring'!$B$17:$B$30,B1159,'LED wiring'!$G$17:$G$30)) +
(SUMIF('Changeable copy face'!$B$17:$B$30,B1159,'Changeable copy face'!$G$17:$G$30)) +
(SUMIF('Flex face assembly'!$B$17:$B$30,B1159,'Flex face assembly'!$G$17:$G$30)) +
(SUMIF('Routed face assembly'!$B$17:$B$30,B1159,'Routed face assembly'!$G$17:$G$30)) +
(SUMIF('Paint calculation'!$B$17:$B$30,B1159,'Paint calculation'!$G$17:$G$30)) +
(SUMIF('Trimcap letter face'!$B$17:$B$30,B1159,'Trimcap letter face'!$G$17:$G$30)) +
(SUMIF('Trimcap letter face (2)'!$B$17:$B$30,B1159,'Trimcap letter face (2)'!$G$17:$G$30)) +
(SUMIF('Channel letter fabrication'!$B$17:$B$30,B1159,'Channel letter fabrication'!$G$17:$G$30)) +
(SUMIF('Channel letter fabrication (2)'!$B$17:$B$30,B1159,'Channel letter fabrication (2)'!$G$17:$G$30))</f>
        <v>0</v>
      </c>
    </row>
    <row r="1160" spans="1:10">
      <c r="A1160" s="28" t="str">
        <f>[1]ODBC!$A1160</f>
        <v>Matthews 42-228 Satin Clear</v>
      </c>
      <c r="B1160" s="29" t="str">
        <f>[1]ODBC!B1160</f>
        <v>73045</v>
      </c>
      <c r="C1160" s="30">
        <f>IFERROR(VLOOKUP($B1160,[1]ODBC!$B:$H,2,FALSE),"")</f>
        <v>3.3050000000000003E-2</v>
      </c>
      <c r="D1160" s="30">
        <f>IFERROR(VLOOKUP($B1160,[1]ODBC!$B:$H,3,FALSE),"")</f>
        <v>5.8999999999999997E-2</v>
      </c>
      <c r="E1160" s="30" t="str">
        <f>IFERROR(VLOOKUP($B1160,[1]ODBC!$B:$H,4,FALSE),"")</f>
        <v>GM</v>
      </c>
      <c r="F1160" s="31">
        <f>IFERROR(VLOOKUP($B1160,[1]ODBC!$B:$H,5,FALSE),"")</f>
        <v>44.45</v>
      </c>
      <c r="G1160" s="32">
        <f>[1]ODBC!G1160</f>
        <v>0</v>
      </c>
      <c r="H1160" s="33">
        <f>SUM([1]ODBC!H1160)</f>
        <v>0</v>
      </c>
      <c r="I1160" s="41" t="str">
        <f>'Vinyl cutting'!$B$2</f>
        <v>J36938</v>
      </c>
      <c r="J1160" s="42">
        <f ca="1">(SUMIF('Freeform time and material'!$B$17:$B$30,B1160,'Freeform time and material'!$G$17:$G$30)) +
(SUMIF('Vinyl cutting'!$B$17:$B$30,B1160,'Vinyl cutting'!$G$17:$G$30)) +
(SUMIF('Vinyl cutting (2)'!$B$17:$B$30,B1160,'Vinyl cutting (2)'!$G$17:$G$30)) +
(SUMIF('Apply vinyl graphics'!$B$17:$B$30,B1160,'Apply vinyl graphics'!$G$17:$G$30)) +
(SUMIF('Apply vinyl graphics (2)'!$B$17:$B$30,B1160,'Apply vinyl graphics (2)'!$G$17:$G$30)) +
(SUMIF('Alum pan sign'!$B$17:$B$30,B1160,'Alum pan sign'!$G$17:$G$30)) +
(SUMIF('Alum pan sign (2)'!$B$17:$B$30,B1160,'Alum pan sign (2)'!$G$17:$G$30)) +
(SUMIF('Economy pan sign'!$B$17:$B$30,B1160,'Economy pan sign'!$G$17:$G$30)) +
(SUMIF('Post and panel sign'!$B$17:$B$30,B1160,'Post and panel sign'!$G$17:$G$30)) +
(SUMIF('Post and panel sign (2)'!$B$17:$B$30,B1160,'Post and panel sign (2)'!$G$17:$G$30)) +
(SUMIF('Flat panels only'!$B$17:$B$30,B1160,'Flat panels only'!$G$17:$G$30)) +
(SUMIF('Flat panels only (2)'!$B$17:$B$30,B1160,'Flat panels only (2)'!$G$17:$G$30)) +
(SUMIF('Routed panel shapes'!$B$18:$B$31,B1160,'Routed panel shapes'!$G$18:$G$31)) +
(SUMIF('Routed panel shapes (2)'!$B$18:$B$31,B1160,'Routed panel shapes (2)'!$G$18:$G$31)) +
(SUMIF('Routed face only'!$B$17:$B$30,B1160,'Routed face only'!$G$17:$G$30)) +
(SUMIF('Routed face only (2)'!$B$17:$B$30,B1160,'Routed face only (2)'!$G$17:$G$30)) +
(SUMIF('Routed alum faces letters'!$B$17:$B$30,B1160,'Routed alum faces letters'!$G$17:$G$30)) +
(SUMIF('Routed alum faces letters (2)'!$B$17:$B$30,B1160,'Routed alum faces letters (2)'!$G$17:$G$30)) +
(SUMIF('Routed push through acrylic'!$B$17:$B$30,B1160,'Routed push through acrylic'!$G$17:$G$30)) +
(SUMIF('Routed push through acrylic (2)'!$B$17:$B$30,B1160,'Routed push through acrylic (2)'!$G$17:$G$30)) +
(SUMIF('Sf routed cabinet'!$B$17:$B$30,B1160,'Sf routed cabinet'!$G$17:$G$30)) +
(SUMIF('Sf routed cabinet (2)'!$B$17:$B$30,B1160,'Sf routed cabinet (2)'!$G$17:$G$30)) +
(SUMIF('Df routed cabinet'!$B$17:$B$30,B1160,'Df routed cabinet'!$G$17:$G$30)) +
(SUMIF('Df routed cabinet (2)'!$B$17:$B$30,B1160,'Df routed cabinet (2)'!$G$17:$G$30)) +
(SUMIF('Sf acrylic cabinet'!$B$17:$B$30,B1160,'Sf acrylic cabinet'!$G$17:$G$30)) +
(SUMIF('Sf acrylic cabinet (2)'!$B$17:$B$30,B1160,'Sf acrylic cabinet (2)'!$G$17:$G$30)) +
(SUMIF('Economy Sf acrylic'!$B$17:$B$30,B1160,'Economy Sf acrylic'!$G$17:$G$30)) +
(SUMIF('Df acrylic cabinet'!$B$17:$B$30,B1160,'Df acrylic cabinet'!$G$17:$G$30)) +
(SUMIF('Df acrylic cabinet (2)'!$B$17:$B$30,B1160,'Df acrylic cabinet (2)'!$G$17:$G$30)) +
(SUMIF('Sf flex cabinet'!$B$17:$B$30,B1160,'Sf flex cabinet'!$G$17:$G$30)) +
(SUMIF('Sf flex cabinet (2)'!$B$17:$B$30,B1160,'Sf flex cabinet (2)'!$G$17:$G$30)) +
(SUMIF('Df flex cabinet'!$B$17:$B$36,B1160,'Df flex cabinet'!$G$17:$G$36)) +
(SUMIF('Df flex cabinet (2)'!$B$17:$B$36,B1160,'Df flex cabinet (2)'!$G$17:$G$36)) +
(SUMIF('Pole cover'!$B$17:$B$30,B1160,'Pole cover'!$G$17:$G$30)) +
(SUMIF('Pole cover (2)'!$B$17:$B$30,B1160,'Pole cover (2)'!$G$17:$G$30)) +
(SUMIF('Structural Steel Fab'!$B$17:$B$29,B1160,'Structural Steel Fab'!$G$17:$G$29)) +
(SUMIF(Reveal!$B$17:$B$30,B1160,Reveal!$G$17:$G$30)) +
(SUMIF('Reveal (2)'!$B$17:$B$30,B1160,'Reveal (2)'!$G$17:$G$30)) +
(SUMIF('Crown cove top'!$B$17:$B$30,B1160,'Crown cove top'!$G$17:$G$30)) +
(SUMIF('EMC assembly'!$B$17:$B$30,B1160,'EMC assembly'!$G$17:$G$30)) +
(SUMIF(Crating!$B$17:$B$29,B1160,Crating!$G$17:$G$29)) +
(SUMIF('LED wiring'!$B$17:$B$30,B1160,'LED wiring'!$G$17:$G$30)) +
(SUMIF('Changeable copy face'!$B$17:$B$30,B1160,'Changeable copy face'!$G$17:$G$30)) +
(SUMIF('Flex face assembly'!$B$17:$B$30,B1160,'Flex face assembly'!$G$17:$G$30)) +
(SUMIF('Routed face assembly'!$B$17:$B$30,B1160,'Routed face assembly'!$G$17:$G$30)) +
(SUMIF('Paint calculation'!$B$17:$B$30,B1160,'Paint calculation'!$G$17:$G$30)) +
(SUMIF('Trimcap letter face'!$B$17:$B$30,B1160,'Trimcap letter face'!$G$17:$G$30)) +
(SUMIF('Trimcap letter face (2)'!$B$17:$B$30,B1160,'Trimcap letter face (2)'!$G$17:$G$30)) +
(SUMIF('Channel letter fabrication'!$B$17:$B$30,B1160,'Channel letter fabrication'!$G$17:$G$30)) +
(SUMIF('Channel letter fabrication (2)'!$B$17:$B$30,B1160,'Channel letter fabrication (2)'!$G$17:$G$30))</f>
        <v>0</v>
      </c>
    </row>
    <row r="1161" spans="1:10">
      <c r="A1161" s="28" t="str">
        <f>[1]ODBC!$A1161</f>
        <v>Matthews 287-437SP Accelerator</v>
      </c>
      <c r="B1161" s="29" t="str">
        <f>[1]ODBC!B1161</f>
        <v>73047</v>
      </c>
      <c r="C1161" s="30">
        <f>IFERROR(VLOOKUP($B1161,[1]ODBC!$B:$H,2,FALSE),"")</f>
        <v>6.6519999999999996E-2</v>
      </c>
      <c r="D1161" s="30">
        <f>IFERROR(VLOOKUP($B1161,[1]ODBC!$B:$H,3,FALSE),"")</f>
        <v>0.12</v>
      </c>
      <c r="E1161" s="30" t="str">
        <f>IFERROR(VLOOKUP($B1161,[1]ODBC!$B:$H,4,FALSE),"")</f>
        <v>GM</v>
      </c>
      <c r="F1161" s="31">
        <f>IFERROR(VLOOKUP($B1161,[1]ODBC!$B:$H,5,FALSE),"")</f>
        <v>44.45</v>
      </c>
      <c r="G1161" s="32">
        <f>[1]ODBC!G1161</f>
        <v>0</v>
      </c>
      <c r="H1161" s="33">
        <f>SUM([1]ODBC!H1161)</f>
        <v>0</v>
      </c>
      <c r="I1161" s="41" t="str">
        <f>'Vinyl cutting'!$B$2</f>
        <v>J36938</v>
      </c>
      <c r="J1161" s="42">
        <f ca="1">(SUMIF('Freeform time and material'!$B$17:$B$30,B1161,'Freeform time and material'!$G$17:$G$30)) +
(SUMIF('Vinyl cutting'!$B$17:$B$30,B1161,'Vinyl cutting'!$G$17:$G$30)) +
(SUMIF('Vinyl cutting (2)'!$B$17:$B$30,B1161,'Vinyl cutting (2)'!$G$17:$G$30)) +
(SUMIF('Apply vinyl graphics'!$B$17:$B$30,B1161,'Apply vinyl graphics'!$G$17:$G$30)) +
(SUMIF('Apply vinyl graphics (2)'!$B$17:$B$30,B1161,'Apply vinyl graphics (2)'!$G$17:$G$30)) +
(SUMIF('Alum pan sign'!$B$17:$B$30,B1161,'Alum pan sign'!$G$17:$G$30)) +
(SUMIF('Alum pan sign (2)'!$B$17:$B$30,B1161,'Alum pan sign (2)'!$G$17:$G$30)) +
(SUMIF('Economy pan sign'!$B$17:$B$30,B1161,'Economy pan sign'!$G$17:$G$30)) +
(SUMIF('Post and panel sign'!$B$17:$B$30,B1161,'Post and panel sign'!$G$17:$G$30)) +
(SUMIF('Post and panel sign (2)'!$B$17:$B$30,B1161,'Post and panel sign (2)'!$G$17:$G$30)) +
(SUMIF('Flat panels only'!$B$17:$B$30,B1161,'Flat panels only'!$G$17:$G$30)) +
(SUMIF('Flat panels only (2)'!$B$17:$B$30,B1161,'Flat panels only (2)'!$G$17:$G$30)) +
(SUMIF('Routed panel shapes'!$B$18:$B$31,B1161,'Routed panel shapes'!$G$18:$G$31)) +
(SUMIF('Routed panel shapes (2)'!$B$18:$B$31,B1161,'Routed panel shapes (2)'!$G$18:$G$31)) +
(SUMIF('Routed face only'!$B$17:$B$30,B1161,'Routed face only'!$G$17:$G$30)) +
(SUMIF('Routed face only (2)'!$B$17:$B$30,B1161,'Routed face only (2)'!$G$17:$G$30)) +
(SUMIF('Routed alum faces letters'!$B$17:$B$30,B1161,'Routed alum faces letters'!$G$17:$G$30)) +
(SUMIF('Routed alum faces letters (2)'!$B$17:$B$30,B1161,'Routed alum faces letters (2)'!$G$17:$G$30)) +
(SUMIF('Routed push through acrylic'!$B$17:$B$30,B1161,'Routed push through acrylic'!$G$17:$G$30)) +
(SUMIF('Routed push through acrylic (2)'!$B$17:$B$30,B1161,'Routed push through acrylic (2)'!$G$17:$G$30)) +
(SUMIF('Sf routed cabinet'!$B$17:$B$30,B1161,'Sf routed cabinet'!$G$17:$G$30)) +
(SUMIF('Sf routed cabinet (2)'!$B$17:$B$30,B1161,'Sf routed cabinet (2)'!$G$17:$G$30)) +
(SUMIF('Df routed cabinet'!$B$17:$B$30,B1161,'Df routed cabinet'!$G$17:$G$30)) +
(SUMIF('Df routed cabinet (2)'!$B$17:$B$30,B1161,'Df routed cabinet (2)'!$G$17:$G$30)) +
(SUMIF('Sf acrylic cabinet'!$B$17:$B$30,B1161,'Sf acrylic cabinet'!$G$17:$G$30)) +
(SUMIF('Sf acrylic cabinet (2)'!$B$17:$B$30,B1161,'Sf acrylic cabinet (2)'!$G$17:$G$30)) +
(SUMIF('Economy Sf acrylic'!$B$17:$B$30,B1161,'Economy Sf acrylic'!$G$17:$G$30)) +
(SUMIF('Df acrylic cabinet'!$B$17:$B$30,B1161,'Df acrylic cabinet'!$G$17:$G$30)) +
(SUMIF('Df acrylic cabinet (2)'!$B$17:$B$30,B1161,'Df acrylic cabinet (2)'!$G$17:$G$30)) +
(SUMIF('Sf flex cabinet'!$B$17:$B$30,B1161,'Sf flex cabinet'!$G$17:$G$30)) +
(SUMIF('Sf flex cabinet (2)'!$B$17:$B$30,B1161,'Sf flex cabinet (2)'!$G$17:$G$30)) +
(SUMIF('Df flex cabinet'!$B$17:$B$36,B1161,'Df flex cabinet'!$G$17:$G$36)) +
(SUMIF('Df flex cabinet (2)'!$B$17:$B$36,B1161,'Df flex cabinet (2)'!$G$17:$G$36)) +
(SUMIF('Pole cover'!$B$17:$B$30,B1161,'Pole cover'!$G$17:$G$30)) +
(SUMIF('Pole cover (2)'!$B$17:$B$30,B1161,'Pole cover (2)'!$G$17:$G$30)) +
(SUMIF('Structural Steel Fab'!$B$17:$B$29,B1161,'Structural Steel Fab'!$G$17:$G$29)) +
(SUMIF(Reveal!$B$17:$B$30,B1161,Reveal!$G$17:$G$30)) +
(SUMIF('Reveal (2)'!$B$17:$B$30,B1161,'Reveal (2)'!$G$17:$G$30)) +
(SUMIF('Crown cove top'!$B$17:$B$30,B1161,'Crown cove top'!$G$17:$G$30)) +
(SUMIF('EMC assembly'!$B$17:$B$30,B1161,'EMC assembly'!$G$17:$G$30)) +
(SUMIF(Crating!$B$17:$B$29,B1161,Crating!$G$17:$G$29)) +
(SUMIF('LED wiring'!$B$17:$B$30,B1161,'LED wiring'!$G$17:$G$30)) +
(SUMIF('Changeable copy face'!$B$17:$B$30,B1161,'Changeable copy face'!$G$17:$G$30)) +
(SUMIF('Flex face assembly'!$B$17:$B$30,B1161,'Flex face assembly'!$G$17:$G$30)) +
(SUMIF('Routed face assembly'!$B$17:$B$30,B1161,'Routed face assembly'!$G$17:$G$30)) +
(SUMIF('Paint calculation'!$B$17:$B$30,B1161,'Paint calculation'!$G$17:$G$30)) +
(SUMIF('Trimcap letter face'!$B$17:$B$30,B1161,'Trimcap letter face'!$G$17:$G$30)) +
(SUMIF('Trimcap letter face (2)'!$B$17:$B$30,B1161,'Trimcap letter face (2)'!$G$17:$G$30)) +
(SUMIF('Channel letter fabrication'!$B$17:$B$30,B1161,'Channel letter fabrication'!$G$17:$G$30)) +
(SUMIF('Channel letter fabrication (2)'!$B$17:$B$30,B1161,'Channel letter fabrication (2)'!$G$17:$G$30))</f>
        <v>0</v>
      </c>
    </row>
    <row r="1162" spans="1:10">
      <c r="A1162" s="28" t="str">
        <f>[1]ODBC!$A1162</f>
        <v>Matthews 274-908 Rust Inhib Wht</v>
      </c>
      <c r="B1162" s="29" t="str">
        <f>[1]ODBC!B1162</f>
        <v>73090</v>
      </c>
      <c r="C1162" s="30">
        <f>IFERROR(VLOOKUP($B1162,[1]ODBC!$B:$H,2,FALSE),"")</f>
        <v>2.1999999999999999E-2</v>
      </c>
      <c r="D1162" s="30">
        <f>IFERROR(VLOOKUP($B1162,[1]ODBC!$B:$H,3,FALSE),"")</f>
        <v>0.04</v>
      </c>
      <c r="E1162" s="30" t="str">
        <f>IFERROR(VLOOKUP($B1162,[1]ODBC!$B:$H,4,FALSE),"")</f>
        <v>GM</v>
      </c>
      <c r="F1162" s="31">
        <f>IFERROR(VLOOKUP($B1162,[1]ODBC!$B:$H,5,FALSE),"")</f>
        <v>44.45</v>
      </c>
      <c r="G1162" s="32">
        <f>[1]ODBC!G1162</f>
        <v>0</v>
      </c>
      <c r="H1162" s="33">
        <f>SUM([1]ODBC!H1162)</f>
        <v>45468</v>
      </c>
      <c r="I1162" s="41" t="str">
        <f>'Vinyl cutting'!$B$2</f>
        <v>J36938</v>
      </c>
      <c r="J1162" s="42">
        <f ca="1">(SUMIF('Freeform time and material'!$B$17:$B$30,B1162,'Freeform time and material'!$G$17:$G$30)) +
(SUMIF('Vinyl cutting'!$B$17:$B$30,B1162,'Vinyl cutting'!$G$17:$G$30)) +
(SUMIF('Vinyl cutting (2)'!$B$17:$B$30,B1162,'Vinyl cutting (2)'!$G$17:$G$30)) +
(SUMIF('Apply vinyl graphics'!$B$17:$B$30,B1162,'Apply vinyl graphics'!$G$17:$G$30)) +
(SUMIF('Apply vinyl graphics (2)'!$B$17:$B$30,B1162,'Apply vinyl graphics (2)'!$G$17:$G$30)) +
(SUMIF('Alum pan sign'!$B$17:$B$30,B1162,'Alum pan sign'!$G$17:$G$30)) +
(SUMIF('Alum pan sign (2)'!$B$17:$B$30,B1162,'Alum pan sign (2)'!$G$17:$G$30)) +
(SUMIF('Economy pan sign'!$B$17:$B$30,B1162,'Economy pan sign'!$G$17:$G$30)) +
(SUMIF('Post and panel sign'!$B$17:$B$30,B1162,'Post and panel sign'!$G$17:$G$30)) +
(SUMIF('Post and panel sign (2)'!$B$17:$B$30,B1162,'Post and panel sign (2)'!$G$17:$G$30)) +
(SUMIF('Flat panels only'!$B$17:$B$30,B1162,'Flat panels only'!$G$17:$G$30)) +
(SUMIF('Flat panels only (2)'!$B$17:$B$30,B1162,'Flat panels only (2)'!$G$17:$G$30)) +
(SUMIF('Routed panel shapes'!$B$18:$B$31,B1162,'Routed panel shapes'!$G$18:$G$31)) +
(SUMIF('Routed panel shapes (2)'!$B$18:$B$31,B1162,'Routed panel shapes (2)'!$G$18:$G$31)) +
(SUMIF('Routed face only'!$B$17:$B$30,B1162,'Routed face only'!$G$17:$G$30)) +
(SUMIF('Routed face only (2)'!$B$17:$B$30,B1162,'Routed face only (2)'!$G$17:$G$30)) +
(SUMIF('Routed alum faces letters'!$B$17:$B$30,B1162,'Routed alum faces letters'!$G$17:$G$30)) +
(SUMIF('Routed alum faces letters (2)'!$B$17:$B$30,B1162,'Routed alum faces letters (2)'!$G$17:$G$30)) +
(SUMIF('Routed push through acrylic'!$B$17:$B$30,B1162,'Routed push through acrylic'!$G$17:$G$30)) +
(SUMIF('Routed push through acrylic (2)'!$B$17:$B$30,B1162,'Routed push through acrylic (2)'!$G$17:$G$30)) +
(SUMIF('Sf routed cabinet'!$B$17:$B$30,B1162,'Sf routed cabinet'!$G$17:$G$30)) +
(SUMIF('Sf routed cabinet (2)'!$B$17:$B$30,B1162,'Sf routed cabinet (2)'!$G$17:$G$30)) +
(SUMIF('Df routed cabinet'!$B$17:$B$30,B1162,'Df routed cabinet'!$G$17:$G$30)) +
(SUMIF('Df routed cabinet (2)'!$B$17:$B$30,B1162,'Df routed cabinet (2)'!$G$17:$G$30)) +
(SUMIF('Sf acrylic cabinet'!$B$17:$B$30,B1162,'Sf acrylic cabinet'!$G$17:$G$30)) +
(SUMIF('Sf acrylic cabinet (2)'!$B$17:$B$30,B1162,'Sf acrylic cabinet (2)'!$G$17:$G$30)) +
(SUMIF('Economy Sf acrylic'!$B$17:$B$30,B1162,'Economy Sf acrylic'!$G$17:$G$30)) +
(SUMIF('Df acrylic cabinet'!$B$17:$B$30,B1162,'Df acrylic cabinet'!$G$17:$G$30)) +
(SUMIF('Df acrylic cabinet (2)'!$B$17:$B$30,B1162,'Df acrylic cabinet (2)'!$G$17:$G$30)) +
(SUMIF('Sf flex cabinet'!$B$17:$B$30,B1162,'Sf flex cabinet'!$G$17:$G$30)) +
(SUMIF('Sf flex cabinet (2)'!$B$17:$B$30,B1162,'Sf flex cabinet (2)'!$G$17:$G$30)) +
(SUMIF('Df flex cabinet'!$B$17:$B$36,B1162,'Df flex cabinet'!$G$17:$G$36)) +
(SUMIF('Df flex cabinet (2)'!$B$17:$B$36,B1162,'Df flex cabinet (2)'!$G$17:$G$36)) +
(SUMIF('Pole cover'!$B$17:$B$30,B1162,'Pole cover'!$G$17:$G$30)) +
(SUMIF('Pole cover (2)'!$B$17:$B$30,B1162,'Pole cover (2)'!$G$17:$G$30)) +
(SUMIF('Structural Steel Fab'!$B$17:$B$29,B1162,'Structural Steel Fab'!$G$17:$G$29)) +
(SUMIF(Reveal!$B$17:$B$30,B1162,Reveal!$G$17:$G$30)) +
(SUMIF('Reveal (2)'!$B$17:$B$30,B1162,'Reveal (2)'!$G$17:$G$30)) +
(SUMIF('Crown cove top'!$B$17:$B$30,B1162,'Crown cove top'!$G$17:$G$30)) +
(SUMIF('EMC assembly'!$B$17:$B$30,B1162,'EMC assembly'!$G$17:$G$30)) +
(SUMIF(Crating!$B$17:$B$29,B1162,Crating!$G$17:$G$29)) +
(SUMIF('LED wiring'!$B$17:$B$30,B1162,'LED wiring'!$G$17:$G$30)) +
(SUMIF('Changeable copy face'!$B$17:$B$30,B1162,'Changeable copy face'!$G$17:$G$30)) +
(SUMIF('Flex face assembly'!$B$17:$B$30,B1162,'Flex face assembly'!$G$17:$G$30)) +
(SUMIF('Routed face assembly'!$B$17:$B$30,B1162,'Routed face assembly'!$G$17:$G$30)) +
(SUMIF('Paint calculation'!$B$17:$B$30,B1162,'Paint calculation'!$G$17:$G$30)) +
(SUMIF('Trimcap letter face'!$B$17:$B$30,B1162,'Trimcap letter face'!$G$17:$G$30)) +
(SUMIF('Trimcap letter face (2)'!$B$17:$B$30,B1162,'Trimcap letter face (2)'!$G$17:$G$30)) +
(SUMIF('Channel letter fabrication'!$B$17:$B$30,B1162,'Channel letter fabrication'!$G$17:$G$30)) +
(SUMIF('Channel letter fabrication (2)'!$B$17:$B$30,B1162,'Channel letter fabrication (2)'!$G$17:$G$30))</f>
        <v>0</v>
      </c>
    </row>
    <row r="1163" spans="1:10">
      <c r="A1163" s="28" t="str">
        <f>[1]ODBC!$A1163</f>
        <v>Matthews 274-909 Epoxy Hardener</v>
      </c>
      <c r="B1163" s="29" t="str">
        <f>[1]ODBC!B1163</f>
        <v>73095</v>
      </c>
      <c r="C1163" s="30">
        <f>IFERROR(VLOOKUP($B1163,[1]ODBC!$B:$H,2,FALSE),"")</f>
        <v>0.04</v>
      </c>
      <c r="D1163" s="30">
        <f>IFERROR(VLOOKUP($B1163,[1]ODBC!$B:$H,3,FALSE),"")</f>
        <v>7.1999999999999995E-2</v>
      </c>
      <c r="E1163" s="30" t="str">
        <f>IFERROR(VLOOKUP($B1163,[1]ODBC!$B:$H,4,FALSE),"")</f>
        <v>GM</v>
      </c>
      <c r="F1163" s="31">
        <f>IFERROR(VLOOKUP($B1163,[1]ODBC!$B:$H,5,FALSE),"")</f>
        <v>44.45</v>
      </c>
      <c r="G1163" s="32">
        <f>[1]ODBC!G1163</f>
        <v>0</v>
      </c>
      <c r="H1163" s="33">
        <f>SUM([1]ODBC!H1163)</f>
        <v>44735</v>
      </c>
      <c r="I1163" s="41" t="str">
        <f>'Vinyl cutting'!$B$2</f>
        <v>J36938</v>
      </c>
      <c r="J1163" s="42">
        <f ca="1">(SUMIF('Freeform time and material'!$B$17:$B$30,B1163,'Freeform time and material'!$G$17:$G$30)) +
(SUMIF('Vinyl cutting'!$B$17:$B$30,B1163,'Vinyl cutting'!$G$17:$G$30)) +
(SUMIF('Vinyl cutting (2)'!$B$17:$B$30,B1163,'Vinyl cutting (2)'!$G$17:$G$30)) +
(SUMIF('Apply vinyl graphics'!$B$17:$B$30,B1163,'Apply vinyl graphics'!$G$17:$G$30)) +
(SUMIF('Apply vinyl graphics (2)'!$B$17:$B$30,B1163,'Apply vinyl graphics (2)'!$G$17:$G$30)) +
(SUMIF('Alum pan sign'!$B$17:$B$30,B1163,'Alum pan sign'!$G$17:$G$30)) +
(SUMIF('Alum pan sign (2)'!$B$17:$B$30,B1163,'Alum pan sign (2)'!$G$17:$G$30)) +
(SUMIF('Economy pan sign'!$B$17:$B$30,B1163,'Economy pan sign'!$G$17:$G$30)) +
(SUMIF('Post and panel sign'!$B$17:$B$30,B1163,'Post and panel sign'!$G$17:$G$30)) +
(SUMIF('Post and panel sign (2)'!$B$17:$B$30,B1163,'Post and panel sign (2)'!$G$17:$G$30)) +
(SUMIF('Flat panels only'!$B$17:$B$30,B1163,'Flat panels only'!$G$17:$G$30)) +
(SUMIF('Flat panels only (2)'!$B$17:$B$30,B1163,'Flat panels only (2)'!$G$17:$G$30)) +
(SUMIF('Routed panel shapes'!$B$18:$B$31,B1163,'Routed panel shapes'!$G$18:$G$31)) +
(SUMIF('Routed panel shapes (2)'!$B$18:$B$31,B1163,'Routed panel shapes (2)'!$G$18:$G$31)) +
(SUMIF('Routed face only'!$B$17:$B$30,B1163,'Routed face only'!$G$17:$G$30)) +
(SUMIF('Routed face only (2)'!$B$17:$B$30,B1163,'Routed face only (2)'!$G$17:$G$30)) +
(SUMIF('Routed alum faces letters'!$B$17:$B$30,B1163,'Routed alum faces letters'!$G$17:$G$30)) +
(SUMIF('Routed alum faces letters (2)'!$B$17:$B$30,B1163,'Routed alum faces letters (2)'!$G$17:$G$30)) +
(SUMIF('Routed push through acrylic'!$B$17:$B$30,B1163,'Routed push through acrylic'!$G$17:$G$30)) +
(SUMIF('Routed push through acrylic (2)'!$B$17:$B$30,B1163,'Routed push through acrylic (2)'!$G$17:$G$30)) +
(SUMIF('Sf routed cabinet'!$B$17:$B$30,B1163,'Sf routed cabinet'!$G$17:$G$30)) +
(SUMIF('Sf routed cabinet (2)'!$B$17:$B$30,B1163,'Sf routed cabinet (2)'!$G$17:$G$30)) +
(SUMIF('Df routed cabinet'!$B$17:$B$30,B1163,'Df routed cabinet'!$G$17:$G$30)) +
(SUMIF('Df routed cabinet (2)'!$B$17:$B$30,B1163,'Df routed cabinet (2)'!$G$17:$G$30)) +
(SUMIF('Sf acrylic cabinet'!$B$17:$B$30,B1163,'Sf acrylic cabinet'!$G$17:$G$30)) +
(SUMIF('Sf acrylic cabinet (2)'!$B$17:$B$30,B1163,'Sf acrylic cabinet (2)'!$G$17:$G$30)) +
(SUMIF('Economy Sf acrylic'!$B$17:$B$30,B1163,'Economy Sf acrylic'!$G$17:$G$30)) +
(SUMIF('Df acrylic cabinet'!$B$17:$B$30,B1163,'Df acrylic cabinet'!$G$17:$G$30)) +
(SUMIF('Df acrylic cabinet (2)'!$B$17:$B$30,B1163,'Df acrylic cabinet (2)'!$G$17:$G$30)) +
(SUMIF('Sf flex cabinet'!$B$17:$B$30,B1163,'Sf flex cabinet'!$G$17:$G$30)) +
(SUMIF('Sf flex cabinet (2)'!$B$17:$B$30,B1163,'Sf flex cabinet (2)'!$G$17:$G$30)) +
(SUMIF('Df flex cabinet'!$B$17:$B$36,B1163,'Df flex cabinet'!$G$17:$G$36)) +
(SUMIF('Df flex cabinet (2)'!$B$17:$B$36,B1163,'Df flex cabinet (2)'!$G$17:$G$36)) +
(SUMIF('Pole cover'!$B$17:$B$30,B1163,'Pole cover'!$G$17:$G$30)) +
(SUMIF('Pole cover (2)'!$B$17:$B$30,B1163,'Pole cover (2)'!$G$17:$G$30)) +
(SUMIF('Structural Steel Fab'!$B$17:$B$29,B1163,'Structural Steel Fab'!$G$17:$G$29)) +
(SUMIF(Reveal!$B$17:$B$30,B1163,Reveal!$G$17:$G$30)) +
(SUMIF('Reveal (2)'!$B$17:$B$30,B1163,'Reveal (2)'!$G$17:$G$30)) +
(SUMIF('Crown cove top'!$B$17:$B$30,B1163,'Crown cove top'!$G$17:$G$30)) +
(SUMIF('EMC assembly'!$B$17:$B$30,B1163,'EMC assembly'!$G$17:$G$30)) +
(SUMIF(Crating!$B$17:$B$29,B1163,Crating!$G$17:$G$29)) +
(SUMIF('LED wiring'!$B$17:$B$30,B1163,'LED wiring'!$G$17:$G$30)) +
(SUMIF('Changeable copy face'!$B$17:$B$30,B1163,'Changeable copy face'!$G$17:$G$30)) +
(SUMIF('Flex face assembly'!$B$17:$B$30,B1163,'Flex face assembly'!$G$17:$G$30)) +
(SUMIF('Routed face assembly'!$B$17:$B$30,B1163,'Routed face assembly'!$G$17:$G$30)) +
(SUMIF('Paint calculation'!$B$17:$B$30,B1163,'Paint calculation'!$G$17:$G$30)) +
(SUMIF('Trimcap letter face'!$B$17:$B$30,B1163,'Trimcap letter face'!$G$17:$G$30)) +
(SUMIF('Trimcap letter face (2)'!$B$17:$B$30,B1163,'Trimcap letter face (2)'!$G$17:$G$30)) +
(SUMIF('Channel letter fabrication'!$B$17:$B$30,B1163,'Channel letter fabrication'!$G$17:$G$30)) +
(SUMIF('Channel letter fabrication (2)'!$B$17:$B$30,B1163,'Channel letter fabrication (2)'!$G$17:$G$30))</f>
        <v>0</v>
      </c>
    </row>
    <row r="1164" spans="1:10">
      <c r="A1164" s="28" t="str">
        <f>[1]ODBC!$A1164</f>
        <v>Red Oxide Primer</v>
      </c>
      <c r="B1164" s="29" t="str">
        <f>[1]ODBC!B1164</f>
        <v>75005</v>
      </c>
      <c r="C1164" s="30">
        <f>IFERROR(VLOOKUP($B1164,[1]ODBC!$B:$H,2,FALSE),"")</f>
        <v>7.625</v>
      </c>
      <c r="D1164" s="30">
        <f>IFERROR(VLOOKUP($B1164,[1]ODBC!$B:$H,3,FALSE),"")</f>
        <v>13.726000000000001</v>
      </c>
      <c r="E1164" s="30" t="str">
        <f>IFERROR(VLOOKUP($B1164,[1]ODBC!$B:$H,4,FALSE),"")</f>
        <v>PT</v>
      </c>
      <c r="F1164" s="31">
        <f>IFERROR(VLOOKUP($B1164,[1]ODBC!$B:$H,5,FALSE),"")</f>
        <v>44.45</v>
      </c>
      <c r="G1164" s="32">
        <f>[1]ODBC!G1164</f>
        <v>0</v>
      </c>
      <c r="H1164" s="33">
        <f>SUM([1]ODBC!H1164)</f>
        <v>46069</v>
      </c>
      <c r="I1164" s="41" t="str">
        <f>'Vinyl cutting'!$B$2</f>
        <v>J36938</v>
      </c>
      <c r="J1164" s="42">
        <f ca="1">(SUMIF('Freeform time and material'!$B$17:$B$30,B1164,'Freeform time and material'!$G$17:$G$30)) +
(SUMIF('Vinyl cutting'!$B$17:$B$30,B1164,'Vinyl cutting'!$G$17:$G$30)) +
(SUMIF('Vinyl cutting (2)'!$B$17:$B$30,B1164,'Vinyl cutting (2)'!$G$17:$G$30)) +
(SUMIF('Apply vinyl graphics'!$B$17:$B$30,B1164,'Apply vinyl graphics'!$G$17:$G$30)) +
(SUMIF('Apply vinyl graphics (2)'!$B$17:$B$30,B1164,'Apply vinyl graphics (2)'!$G$17:$G$30)) +
(SUMIF('Alum pan sign'!$B$17:$B$30,B1164,'Alum pan sign'!$G$17:$G$30)) +
(SUMIF('Alum pan sign (2)'!$B$17:$B$30,B1164,'Alum pan sign (2)'!$G$17:$G$30)) +
(SUMIF('Economy pan sign'!$B$17:$B$30,B1164,'Economy pan sign'!$G$17:$G$30)) +
(SUMIF('Post and panel sign'!$B$17:$B$30,B1164,'Post and panel sign'!$G$17:$G$30)) +
(SUMIF('Post and panel sign (2)'!$B$17:$B$30,B1164,'Post and panel sign (2)'!$G$17:$G$30)) +
(SUMIF('Flat panels only'!$B$17:$B$30,B1164,'Flat panels only'!$G$17:$G$30)) +
(SUMIF('Flat panels only (2)'!$B$17:$B$30,B1164,'Flat panels only (2)'!$G$17:$G$30)) +
(SUMIF('Routed panel shapes'!$B$18:$B$31,B1164,'Routed panel shapes'!$G$18:$G$31)) +
(SUMIF('Routed panel shapes (2)'!$B$18:$B$31,B1164,'Routed panel shapes (2)'!$G$18:$G$31)) +
(SUMIF('Routed face only'!$B$17:$B$30,B1164,'Routed face only'!$G$17:$G$30)) +
(SUMIF('Routed face only (2)'!$B$17:$B$30,B1164,'Routed face only (2)'!$G$17:$G$30)) +
(SUMIF('Routed alum faces letters'!$B$17:$B$30,B1164,'Routed alum faces letters'!$G$17:$G$30)) +
(SUMIF('Routed alum faces letters (2)'!$B$17:$B$30,B1164,'Routed alum faces letters (2)'!$G$17:$G$30)) +
(SUMIF('Routed push through acrylic'!$B$17:$B$30,B1164,'Routed push through acrylic'!$G$17:$G$30)) +
(SUMIF('Routed push through acrylic (2)'!$B$17:$B$30,B1164,'Routed push through acrylic (2)'!$G$17:$G$30)) +
(SUMIF('Sf routed cabinet'!$B$17:$B$30,B1164,'Sf routed cabinet'!$G$17:$G$30)) +
(SUMIF('Sf routed cabinet (2)'!$B$17:$B$30,B1164,'Sf routed cabinet (2)'!$G$17:$G$30)) +
(SUMIF('Df routed cabinet'!$B$17:$B$30,B1164,'Df routed cabinet'!$G$17:$G$30)) +
(SUMIF('Df routed cabinet (2)'!$B$17:$B$30,B1164,'Df routed cabinet (2)'!$G$17:$G$30)) +
(SUMIF('Sf acrylic cabinet'!$B$17:$B$30,B1164,'Sf acrylic cabinet'!$G$17:$G$30)) +
(SUMIF('Sf acrylic cabinet (2)'!$B$17:$B$30,B1164,'Sf acrylic cabinet (2)'!$G$17:$G$30)) +
(SUMIF('Economy Sf acrylic'!$B$17:$B$30,B1164,'Economy Sf acrylic'!$G$17:$G$30)) +
(SUMIF('Df acrylic cabinet'!$B$17:$B$30,B1164,'Df acrylic cabinet'!$G$17:$G$30)) +
(SUMIF('Df acrylic cabinet (2)'!$B$17:$B$30,B1164,'Df acrylic cabinet (2)'!$G$17:$G$30)) +
(SUMIF('Sf flex cabinet'!$B$17:$B$30,B1164,'Sf flex cabinet'!$G$17:$G$30)) +
(SUMIF('Sf flex cabinet (2)'!$B$17:$B$30,B1164,'Sf flex cabinet (2)'!$G$17:$G$30)) +
(SUMIF('Df flex cabinet'!$B$17:$B$36,B1164,'Df flex cabinet'!$G$17:$G$36)) +
(SUMIF('Df flex cabinet (2)'!$B$17:$B$36,B1164,'Df flex cabinet (2)'!$G$17:$G$36)) +
(SUMIF('Pole cover'!$B$17:$B$30,B1164,'Pole cover'!$G$17:$G$30)) +
(SUMIF('Pole cover (2)'!$B$17:$B$30,B1164,'Pole cover (2)'!$G$17:$G$30)) +
(SUMIF('Structural Steel Fab'!$B$17:$B$29,B1164,'Structural Steel Fab'!$G$17:$G$29)) +
(SUMIF(Reveal!$B$17:$B$30,B1164,Reveal!$G$17:$G$30)) +
(SUMIF('Reveal (2)'!$B$17:$B$30,B1164,'Reveal (2)'!$G$17:$G$30)) +
(SUMIF('Crown cove top'!$B$17:$B$30,B1164,'Crown cove top'!$G$17:$G$30)) +
(SUMIF('EMC assembly'!$B$17:$B$30,B1164,'EMC assembly'!$G$17:$G$30)) +
(SUMIF(Crating!$B$17:$B$29,B1164,Crating!$G$17:$G$29)) +
(SUMIF('LED wiring'!$B$17:$B$30,B1164,'LED wiring'!$G$17:$G$30)) +
(SUMIF('Changeable copy face'!$B$17:$B$30,B1164,'Changeable copy face'!$G$17:$G$30)) +
(SUMIF('Flex face assembly'!$B$17:$B$30,B1164,'Flex face assembly'!$G$17:$G$30)) +
(SUMIF('Routed face assembly'!$B$17:$B$30,B1164,'Routed face assembly'!$G$17:$G$30)) +
(SUMIF('Paint calculation'!$B$17:$B$30,B1164,'Paint calculation'!$G$17:$G$30)) +
(SUMIF('Trimcap letter face'!$B$17:$B$30,B1164,'Trimcap letter face'!$G$17:$G$30)) +
(SUMIF('Trimcap letter face (2)'!$B$17:$B$30,B1164,'Trimcap letter face (2)'!$G$17:$G$30)) +
(SUMIF('Channel letter fabrication'!$B$17:$B$30,B1164,'Channel letter fabrication'!$G$17:$G$30)) +
(SUMIF('Channel letter fabrication (2)'!$B$17:$B$30,B1164,'Channel letter fabrication (2)'!$G$17:$G$30))</f>
        <v>3</v>
      </c>
    </row>
    <row r="1165" spans="1:10">
      <c r="A1165" s="28" t="str">
        <f>[1]ODBC!$A1165</f>
        <v>T-2003 Grip Flex (PC Thinner)</v>
      </c>
      <c r="B1165" s="29" t="str">
        <f>[1]ODBC!B1165</f>
        <v>75015</v>
      </c>
      <c r="C1165" s="30">
        <f>IFERROR(VLOOKUP($B1165,[1]ODBC!$B:$H,2,FALSE),"")</f>
        <v>0.22</v>
      </c>
      <c r="D1165" s="30">
        <f>IFERROR(VLOOKUP($B1165,[1]ODBC!$B:$H,3,FALSE),"")</f>
        <v>0.39600000000000002</v>
      </c>
      <c r="E1165" s="30" t="str">
        <f>IFERROR(VLOOKUP($B1165,[1]ODBC!$B:$H,4,FALSE),"")</f>
        <v>OZ</v>
      </c>
      <c r="F1165" s="31">
        <f>IFERROR(VLOOKUP($B1165,[1]ODBC!$B:$H,5,FALSE),"")</f>
        <v>44.45</v>
      </c>
      <c r="G1165" s="32">
        <f>[1]ODBC!G1165</f>
        <v>0</v>
      </c>
      <c r="H1165" s="33">
        <f>SUM([1]ODBC!H1165)</f>
        <v>0</v>
      </c>
      <c r="I1165" s="41" t="str">
        <f>'Vinyl cutting'!$B$2</f>
        <v>J36938</v>
      </c>
      <c r="J1165" s="42">
        <f ca="1">(SUMIF('Freeform time and material'!$B$17:$B$30,B1165,'Freeform time and material'!$G$17:$G$30)) +
(SUMIF('Vinyl cutting'!$B$17:$B$30,B1165,'Vinyl cutting'!$G$17:$G$30)) +
(SUMIF('Vinyl cutting (2)'!$B$17:$B$30,B1165,'Vinyl cutting (2)'!$G$17:$G$30)) +
(SUMIF('Apply vinyl graphics'!$B$17:$B$30,B1165,'Apply vinyl graphics'!$G$17:$G$30)) +
(SUMIF('Apply vinyl graphics (2)'!$B$17:$B$30,B1165,'Apply vinyl graphics (2)'!$G$17:$G$30)) +
(SUMIF('Alum pan sign'!$B$17:$B$30,B1165,'Alum pan sign'!$G$17:$G$30)) +
(SUMIF('Alum pan sign (2)'!$B$17:$B$30,B1165,'Alum pan sign (2)'!$G$17:$G$30)) +
(SUMIF('Economy pan sign'!$B$17:$B$30,B1165,'Economy pan sign'!$G$17:$G$30)) +
(SUMIF('Post and panel sign'!$B$17:$B$30,B1165,'Post and panel sign'!$G$17:$G$30)) +
(SUMIF('Post and panel sign (2)'!$B$17:$B$30,B1165,'Post and panel sign (2)'!$G$17:$G$30)) +
(SUMIF('Flat panels only'!$B$17:$B$30,B1165,'Flat panels only'!$G$17:$G$30)) +
(SUMIF('Flat panels only (2)'!$B$17:$B$30,B1165,'Flat panels only (2)'!$G$17:$G$30)) +
(SUMIF('Routed panel shapes'!$B$18:$B$31,B1165,'Routed panel shapes'!$G$18:$G$31)) +
(SUMIF('Routed panel shapes (2)'!$B$18:$B$31,B1165,'Routed panel shapes (2)'!$G$18:$G$31)) +
(SUMIF('Routed face only'!$B$17:$B$30,B1165,'Routed face only'!$G$17:$G$30)) +
(SUMIF('Routed face only (2)'!$B$17:$B$30,B1165,'Routed face only (2)'!$G$17:$G$30)) +
(SUMIF('Routed alum faces letters'!$B$17:$B$30,B1165,'Routed alum faces letters'!$G$17:$G$30)) +
(SUMIF('Routed alum faces letters (2)'!$B$17:$B$30,B1165,'Routed alum faces letters (2)'!$G$17:$G$30)) +
(SUMIF('Routed push through acrylic'!$B$17:$B$30,B1165,'Routed push through acrylic'!$G$17:$G$30)) +
(SUMIF('Routed push through acrylic (2)'!$B$17:$B$30,B1165,'Routed push through acrylic (2)'!$G$17:$G$30)) +
(SUMIF('Sf routed cabinet'!$B$17:$B$30,B1165,'Sf routed cabinet'!$G$17:$G$30)) +
(SUMIF('Sf routed cabinet (2)'!$B$17:$B$30,B1165,'Sf routed cabinet (2)'!$G$17:$G$30)) +
(SUMIF('Df routed cabinet'!$B$17:$B$30,B1165,'Df routed cabinet'!$G$17:$G$30)) +
(SUMIF('Df routed cabinet (2)'!$B$17:$B$30,B1165,'Df routed cabinet (2)'!$G$17:$G$30)) +
(SUMIF('Sf acrylic cabinet'!$B$17:$B$30,B1165,'Sf acrylic cabinet'!$G$17:$G$30)) +
(SUMIF('Sf acrylic cabinet (2)'!$B$17:$B$30,B1165,'Sf acrylic cabinet (2)'!$G$17:$G$30)) +
(SUMIF('Economy Sf acrylic'!$B$17:$B$30,B1165,'Economy Sf acrylic'!$G$17:$G$30)) +
(SUMIF('Df acrylic cabinet'!$B$17:$B$30,B1165,'Df acrylic cabinet'!$G$17:$G$30)) +
(SUMIF('Df acrylic cabinet (2)'!$B$17:$B$30,B1165,'Df acrylic cabinet (2)'!$G$17:$G$30)) +
(SUMIF('Sf flex cabinet'!$B$17:$B$30,B1165,'Sf flex cabinet'!$G$17:$G$30)) +
(SUMIF('Sf flex cabinet (2)'!$B$17:$B$30,B1165,'Sf flex cabinet (2)'!$G$17:$G$30)) +
(SUMIF('Df flex cabinet'!$B$17:$B$36,B1165,'Df flex cabinet'!$G$17:$G$36)) +
(SUMIF('Df flex cabinet (2)'!$B$17:$B$36,B1165,'Df flex cabinet (2)'!$G$17:$G$36)) +
(SUMIF('Pole cover'!$B$17:$B$30,B1165,'Pole cover'!$G$17:$G$30)) +
(SUMIF('Pole cover (2)'!$B$17:$B$30,B1165,'Pole cover (2)'!$G$17:$G$30)) +
(SUMIF('Structural Steel Fab'!$B$17:$B$29,B1165,'Structural Steel Fab'!$G$17:$G$29)) +
(SUMIF(Reveal!$B$17:$B$30,B1165,Reveal!$G$17:$G$30)) +
(SUMIF('Reveal (2)'!$B$17:$B$30,B1165,'Reveal (2)'!$G$17:$G$30)) +
(SUMIF('Crown cove top'!$B$17:$B$30,B1165,'Crown cove top'!$G$17:$G$30)) +
(SUMIF('EMC assembly'!$B$17:$B$30,B1165,'EMC assembly'!$G$17:$G$30)) +
(SUMIF(Crating!$B$17:$B$29,B1165,Crating!$G$17:$G$29)) +
(SUMIF('LED wiring'!$B$17:$B$30,B1165,'LED wiring'!$G$17:$G$30)) +
(SUMIF('Changeable copy face'!$B$17:$B$30,B1165,'Changeable copy face'!$G$17:$G$30)) +
(SUMIF('Flex face assembly'!$B$17:$B$30,B1165,'Flex face assembly'!$G$17:$G$30)) +
(SUMIF('Routed face assembly'!$B$17:$B$30,B1165,'Routed face assembly'!$G$17:$G$30)) +
(SUMIF('Paint calculation'!$B$17:$B$30,B1165,'Paint calculation'!$G$17:$G$30)) +
(SUMIF('Trimcap letter face'!$B$17:$B$30,B1165,'Trimcap letter face'!$G$17:$G$30)) +
(SUMIF('Trimcap letter face (2)'!$B$17:$B$30,B1165,'Trimcap letter face (2)'!$G$17:$G$30)) +
(SUMIF('Channel letter fabrication'!$B$17:$B$30,B1165,'Channel letter fabrication'!$G$17:$G$30)) +
(SUMIF('Channel letter fabrication (2)'!$B$17:$B$30,B1165,'Channel letter fabrication (2)'!$G$17:$G$30))</f>
        <v>0</v>
      </c>
    </row>
    <row r="1166" spans="1:10">
      <c r="A1166" s="28" t="str">
        <f>[1]ODBC!$A1166</f>
        <v>Pittsburg "Pussywillow Gray"</v>
      </c>
      <c r="B1166" s="29" t="str">
        <f>[1]ODBC!B1166</f>
        <v>75050</v>
      </c>
      <c r="C1166" s="30">
        <f>IFERROR(VLOOKUP($B1166,[1]ODBC!$B:$H,2,FALSE),"")</f>
        <v>17</v>
      </c>
      <c r="D1166" s="30">
        <f>IFERROR(VLOOKUP($B1166,[1]ODBC!$B:$H,3,FALSE),"")</f>
        <v>30.603000000000002</v>
      </c>
      <c r="E1166" s="30" t="str">
        <f>IFERROR(VLOOKUP($B1166,[1]ODBC!$B:$H,4,FALSE),"")</f>
        <v>QT</v>
      </c>
      <c r="F1166" s="31">
        <f>IFERROR(VLOOKUP($B1166,[1]ODBC!$B:$H,5,FALSE),"")</f>
        <v>44.45</v>
      </c>
      <c r="G1166" s="32">
        <f>[1]ODBC!G1166</f>
        <v>0</v>
      </c>
      <c r="H1166" s="33">
        <f>SUM([1]ODBC!H1166)</f>
        <v>45463</v>
      </c>
      <c r="I1166" s="41" t="str">
        <f>'Vinyl cutting'!$B$2</f>
        <v>J36938</v>
      </c>
      <c r="J1166" s="42">
        <f ca="1">(SUMIF('Freeform time and material'!$B$17:$B$30,B1166,'Freeform time and material'!$G$17:$G$30)) +
(SUMIF('Vinyl cutting'!$B$17:$B$30,B1166,'Vinyl cutting'!$G$17:$G$30)) +
(SUMIF('Vinyl cutting (2)'!$B$17:$B$30,B1166,'Vinyl cutting (2)'!$G$17:$G$30)) +
(SUMIF('Apply vinyl graphics'!$B$17:$B$30,B1166,'Apply vinyl graphics'!$G$17:$G$30)) +
(SUMIF('Apply vinyl graphics (2)'!$B$17:$B$30,B1166,'Apply vinyl graphics (2)'!$G$17:$G$30)) +
(SUMIF('Alum pan sign'!$B$17:$B$30,B1166,'Alum pan sign'!$G$17:$G$30)) +
(SUMIF('Alum pan sign (2)'!$B$17:$B$30,B1166,'Alum pan sign (2)'!$G$17:$G$30)) +
(SUMIF('Economy pan sign'!$B$17:$B$30,B1166,'Economy pan sign'!$G$17:$G$30)) +
(SUMIF('Post and panel sign'!$B$17:$B$30,B1166,'Post and panel sign'!$G$17:$G$30)) +
(SUMIF('Post and panel sign (2)'!$B$17:$B$30,B1166,'Post and panel sign (2)'!$G$17:$G$30)) +
(SUMIF('Flat panels only'!$B$17:$B$30,B1166,'Flat panels only'!$G$17:$G$30)) +
(SUMIF('Flat panels only (2)'!$B$17:$B$30,B1166,'Flat panels only (2)'!$G$17:$G$30)) +
(SUMIF('Routed panel shapes'!$B$18:$B$31,B1166,'Routed panel shapes'!$G$18:$G$31)) +
(SUMIF('Routed panel shapes (2)'!$B$18:$B$31,B1166,'Routed panel shapes (2)'!$G$18:$G$31)) +
(SUMIF('Routed face only'!$B$17:$B$30,B1166,'Routed face only'!$G$17:$G$30)) +
(SUMIF('Routed face only (2)'!$B$17:$B$30,B1166,'Routed face only (2)'!$G$17:$G$30)) +
(SUMIF('Routed alum faces letters'!$B$17:$B$30,B1166,'Routed alum faces letters'!$G$17:$G$30)) +
(SUMIF('Routed alum faces letters (2)'!$B$17:$B$30,B1166,'Routed alum faces letters (2)'!$G$17:$G$30)) +
(SUMIF('Routed push through acrylic'!$B$17:$B$30,B1166,'Routed push through acrylic'!$G$17:$G$30)) +
(SUMIF('Routed push through acrylic (2)'!$B$17:$B$30,B1166,'Routed push through acrylic (2)'!$G$17:$G$30)) +
(SUMIF('Sf routed cabinet'!$B$17:$B$30,B1166,'Sf routed cabinet'!$G$17:$G$30)) +
(SUMIF('Sf routed cabinet (2)'!$B$17:$B$30,B1166,'Sf routed cabinet (2)'!$G$17:$G$30)) +
(SUMIF('Df routed cabinet'!$B$17:$B$30,B1166,'Df routed cabinet'!$G$17:$G$30)) +
(SUMIF('Df routed cabinet (2)'!$B$17:$B$30,B1166,'Df routed cabinet (2)'!$G$17:$G$30)) +
(SUMIF('Sf acrylic cabinet'!$B$17:$B$30,B1166,'Sf acrylic cabinet'!$G$17:$G$30)) +
(SUMIF('Sf acrylic cabinet (2)'!$B$17:$B$30,B1166,'Sf acrylic cabinet (2)'!$G$17:$G$30)) +
(SUMIF('Economy Sf acrylic'!$B$17:$B$30,B1166,'Economy Sf acrylic'!$G$17:$G$30)) +
(SUMIF('Df acrylic cabinet'!$B$17:$B$30,B1166,'Df acrylic cabinet'!$G$17:$G$30)) +
(SUMIF('Df acrylic cabinet (2)'!$B$17:$B$30,B1166,'Df acrylic cabinet (2)'!$G$17:$G$30)) +
(SUMIF('Sf flex cabinet'!$B$17:$B$30,B1166,'Sf flex cabinet'!$G$17:$G$30)) +
(SUMIF('Sf flex cabinet (2)'!$B$17:$B$30,B1166,'Sf flex cabinet (2)'!$G$17:$G$30)) +
(SUMIF('Df flex cabinet'!$B$17:$B$36,B1166,'Df flex cabinet'!$G$17:$G$36)) +
(SUMIF('Df flex cabinet (2)'!$B$17:$B$36,B1166,'Df flex cabinet (2)'!$G$17:$G$36)) +
(SUMIF('Pole cover'!$B$17:$B$30,B1166,'Pole cover'!$G$17:$G$30)) +
(SUMIF('Pole cover (2)'!$B$17:$B$30,B1166,'Pole cover (2)'!$G$17:$G$30)) +
(SUMIF('Structural Steel Fab'!$B$17:$B$29,B1166,'Structural Steel Fab'!$G$17:$G$29)) +
(SUMIF(Reveal!$B$17:$B$30,B1166,Reveal!$G$17:$G$30)) +
(SUMIF('Reveal (2)'!$B$17:$B$30,B1166,'Reveal (2)'!$G$17:$G$30)) +
(SUMIF('Crown cove top'!$B$17:$B$30,B1166,'Crown cove top'!$G$17:$G$30)) +
(SUMIF('EMC assembly'!$B$17:$B$30,B1166,'EMC assembly'!$G$17:$G$30)) +
(SUMIF(Crating!$B$17:$B$29,B1166,Crating!$G$17:$G$29)) +
(SUMIF('LED wiring'!$B$17:$B$30,B1166,'LED wiring'!$G$17:$G$30)) +
(SUMIF('Changeable copy face'!$B$17:$B$30,B1166,'Changeable copy face'!$G$17:$G$30)) +
(SUMIF('Flex face assembly'!$B$17:$B$30,B1166,'Flex face assembly'!$G$17:$G$30)) +
(SUMIF('Routed face assembly'!$B$17:$B$30,B1166,'Routed face assembly'!$G$17:$G$30)) +
(SUMIF('Paint calculation'!$B$17:$B$30,B1166,'Paint calculation'!$G$17:$G$30)) +
(SUMIF('Trimcap letter face'!$B$17:$B$30,B1166,'Trimcap letter face'!$G$17:$G$30)) +
(SUMIF('Trimcap letter face (2)'!$B$17:$B$30,B1166,'Trimcap letter face (2)'!$G$17:$G$30)) +
(SUMIF('Channel letter fabrication'!$B$17:$B$30,B1166,'Channel letter fabrication'!$G$17:$G$30)) +
(SUMIF('Channel letter fabrication (2)'!$B$17:$B$30,B1166,'Channel letter fabrication (2)'!$G$17:$G$30))</f>
        <v>0</v>
      </c>
    </row>
    <row r="1167" spans="1:10">
      <c r="A1167" s="28" t="str">
        <f>[1]ODBC!$A1167</f>
        <v>3" Fuzzy Paint Roller</v>
      </c>
      <c r="B1167" s="29" t="str">
        <f>[1]ODBC!B1167</f>
        <v>75055</v>
      </c>
      <c r="C1167" s="30">
        <f>IFERROR(VLOOKUP($B1167,[1]ODBC!$B:$H,2,FALSE),"")</f>
        <v>1.5580000000000001</v>
      </c>
      <c r="D1167" s="30">
        <f>IFERROR(VLOOKUP($B1167,[1]ODBC!$B:$H,3,FALSE),"")</f>
        <v>2.8050000000000002</v>
      </c>
      <c r="E1167" s="30" t="str">
        <f>IFERROR(VLOOKUP($B1167,[1]ODBC!$B:$H,4,FALSE),"")</f>
        <v>EA</v>
      </c>
      <c r="F1167" s="31">
        <f>IFERROR(VLOOKUP($B1167,[1]ODBC!$B:$H,5,FALSE),"")</f>
        <v>44.45</v>
      </c>
      <c r="G1167" s="32">
        <f>[1]ODBC!G1167</f>
        <v>0</v>
      </c>
      <c r="H1167" s="33">
        <f>SUM([1]ODBC!H1167)</f>
        <v>46042</v>
      </c>
      <c r="I1167" s="41" t="str">
        <f>'Vinyl cutting'!$B$2</f>
        <v>J36938</v>
      </c>
      <c r="J1167" s="42">
        <f ca="1">(SUMIF('Freeform time and material'!$B$17:$B$30,B1167,'Freeform time and material'!$G$17:$G$30)) +
(SUMIF('Vinyl cutting'!$B$17:$B$30,B1167,'Vinyl cutting'!$G$17:$G$30)) +
(SUMIF('Vinyl cutting (2)'!$B$17:$B$30,B1167,'Vinyl cutting (2)'!$G$17:$G$30)) +
(SUMIF('Apply vinyl graphics'!$B$17:$B$30,B1167,'Apply vinyl graphics'!$G$17:$G$30)) +
(SUMIF('Apply vinyl graphics (2)'!$B$17:$B$30,B1167,'Apply vinyl graphics (2)'!$G$17:$G$30)) +
(SUMIF('Alum pan sign'!$B$17:$B$30,B1167,'Alum pan sign'!$G$17:$G$30)) +
(SUMIF('Alum pan sign (2)'!$B$17:$B$30,B1167,'Alum pan sign (2)'!$G$17:$G$30)) +
(SUMIF('Economy pan sign'!$B$17:$B$30,B1167,'Economy pan sign'!$G$17:$G$30)) +
(SUMIF('Post and panel sign'!$B$17:$B$30,B1167,'Post and panel sign'!$G$17:$G$30)) +
(SUMIF('Post and panel sign (2)'!$B$17:$B$30,B1167,'Post and panel sign (2)'!$G$17:$G$30)) +
(SUMIF('Flat panels only'!$B$17:$B$30,B1167,'Flat panels only'!$G$17:$G$30)) +
(SUMIF('Flat panels only (2)'!$B$17:$B$30,B1167,'Flat panels only (2)'!$G$17:$G$30)) +
(SUMIF('Routed panel shapes'!$B$18:$B$31,B1167,'Routed panel shapes'!$G$18:$G$31)) +
(SUMIF('Routed panel shapes (2)'!$B$18:$B$31,B1167,'Routed panel shapes (2)'!$G$18:$G$31)) +
(SUMIF('Routed face only'!$B$17:$B$30,B1167,'Routed face only'!$G$17:$G$30)) +
(SUMIF('Routed face only (2)'!$B$17:$B$30,B1167,'Routed face only (2)'!$G$17:$G$30)) +
(SUMIF('Routed alum faces letters'!$B$17:$B$30,B1167,'Routed alum faces letters'!$G$17:$G$30)) +
(SUMIF('Routed alum faces letters (2)'!$B$17:$B$30,B1167,'Routed alum faces letters (2)'!$G$17:$G$30)) +
(SUMIF('Routed push through acrylic'!$B$17:$B$30,B1167,'Routed push through acrylic'!$G$17:$G$30)) +
(SUMIF('Routed push through acrylic (2)'!$B$17:$B$30,B1167,'Routed push through acrylic (2)'!$G$17:$G$30)) +
(SUMIF('Sf routed cabinet'!$B$17:$B$30,B1167,'Sf routed cabinet'!$G$17:$G$30)) +
(SUMIF('Sf routed cabinet (2)'!$B$17:$B$30,B1167,'Sf routed cabinet (2)'!$G$17:$G$30)) +
(SUMIF('Df routed cabinet'!$B$17:$B$30,B1167,'Df routed cabinet'!$G$17:$G$30)) +
(SUMIF('Df routed cabinet (2)'!$B$17:$B$30,B1167,'Df routed cabinet (2)'!$G$17:$G$30)) +
(SUMIF('Sf acrylic cabinet'!$B$17:$B$30,B1167,'Sf acrylic cabinet'!$G$17:$G$30)) +
(SUMIF('Sf acrylic cabinet (2)'!$B$17:$B$30,B1167,'Sf acrylic cabinet (2)'!$G$17:$G$30)) +
(SUMIF('Economy Sf acrylic'!$B$17:$B$30,B1167,'Economy Sf acrylic'!$G$17:$G$30)) +
(SUMIF('Df acrylic cabinet'!$B$17:$B$30,B1167,'Df acrylic cabinet'!$G$17:$G$30)) +
(SUMIF('Df acrylic cabinet (2)'!$B$17:$B$30,B1167,'Df acrylic cabinet (2)'!$G$17:$G$30)) +
(SUMIF('Sf flex cabinet'!$B$17:$B$30,B1167,'Sf flex cabinet'!$G$17:$G$30)) +
(SUMIF('Sf flex cabinet (2)'!$B$17:$B$30,B1167,'Sf flex cabinet (2)'!$G$17:$G$30)) +
(SUMIF('Df flex cabinet'!$B$17:$B$36,B1167,'Df flex cabinet'!$G$17:$G$36)) +
(SUMIF('Df flex cabinet (2)'!$B$17:$B$36,B1167,'Df flex cabinet (2)'!$G$17:$G$36)) +
(SUMIF('Pole cover'!$B$17:$B$30,B1167,'Pole cover'!$G$17:$G$30)) +
(SUMIF('Pole cover (2)'!$B$17:$B$30,B1167,'Pole cover (2)'!$G$17:$G$30)) +
(SUMIF('Structural Steel Fab'!$B$17:$B$29,B1167,'Structural Steel Fab'!$G$17:$G$29)) +
(SUMIF(Reveal!$B$17:$B$30,B1167,Reveal!$G$17:$G$30)) +
(SUMIF('Reveal (2)'!$B$17:$B$30,B1167,'Reveal (2)'!$G$17:$G$30)) +
(SUMIF('Crown cove top'!$B$17:$B$30,B1167,'Crown cove top'!$G$17:$G$30)) +
(SUMIF('EMC assembly'!$B$17:$B$30,B1167,'EMC assembly'!$G$17:$G$30)) +
(SUMIF(Crating!$B$17:$B$29,B1167,Crating!$G$17:$G$29)) +
(SUMIF('LED wiring'!$B$17:$B$30,B1167,'LED wiring'!$G$17:$G$30)) +
(SUMIF('Changeable copy face'!$B$17:$B$30,B1167,'Changeable copy face'!$G$17:$G$30)) +
(SUMIF('Flex face assembly'!$B$17:$B$30,B1167,'Flex face assembly'!$G$17:$G$30)) +
(SUMIF('Routed face assembly'!$B$17:$B$30,B1167,'Routed face assembly'!$G$17:$G$30)) +
(SUMIF('Paint calculation'!$B$17:$B$30,B1167,'Paint calculation'!$G$17:$G$30)) +
(SUMIF('Trimcap letter face'!$B$17:$B$30,B1167,'Trimcap letter face'!$G$17:$G$30)) +
(SUMIF('Trimcap letter face (2)'!$B$17:$B$30,B1167,'Trimcap letter face (2)'!$G$17:$G$30)) +
(SUMIF('Channel letter fabrication'!$B$17:$B$30,B1167,'Channel letter fabrication'!$G$17:$G$30)) +
(SUMIF('Channel letter fabrication (2)'!$B$17:$B$30,B1167,'Channel letter fabrication (2)'!$G$17:$G$30))</f>
        <v>2</v>
      </c>
    </row>
    <row r="1168" spans="1:10">
      <c r="A1168" s="28" t="str">
        <f>[1]ODBC!$A1168</f>
        <v>4" Fuzzy Roller Cover</v>
      </c>
      <c r="B1168" s="29" t="str">
        <f>[1]ODBC!B1168</f>
        <v>75060</v>
      </c>
      <c r="C1168" s="30">
        <f>IFERROR(VLOOKUP($B1168,[1]ODBC!$B:$H,2,FALSE),"")</f>
        <v>1.462</v>
      </c>
      <c r="D1168" s="30">
        <f>IFERROR(VLOOKUP($B1168,[1]ODBC!$B:$H,3,FALSE),"")</f>
        <v>2.6320000000000001</v>
      </c>
      <c r="E1168" s="30" t="str">
        <f>IFERROR(VLOOKUP($B1168,[1]ODBC!$B:$H,4,FALSE),"")</f>
        <v>EA</v>
      </c>
      <c r="F1168" s="31">
        <f>IFERROR(VLOOKUP($B1168,[1]ODBC!$B:$H,5,FALSE),"")</f>
        <v>44.45</v>
      </c>
      <c r="G1168" s="32">
        <f>[1]ODBC!G1168</f>
        <v>0</v>
      </c>
      <c r="H1168" s="33">
        <f>SUM([1]ODBC!H1168)</f>
        <v>45574</v>
      </c>
      <c r="I1168" s="41" t="str">
        <f>'Vinyl cutting'!$B$2</f>
        <v>J36938</v>
      </c>
      <c r="J1168" s="42">
        <f ca="1">(SUMIF('Freeform time and material'!$B$17:$B$30,B1168,'Freeform time and material'!$G$17:$G$30)) +
(SUMIF('Vinyl cutting'!$B$17:$B$30,B1168,'Vinyl cutting'!$G$17:$G$30)) +
(SUMIF('Vinyl cutting (2)'!$B$17:$B$30,B1168,'Vinyl cutting (2)'!$G$17:$G$30)) +
(SUMIF('Apply vinyl graphics'!$B$17:$B$30,B1168,'Apply vinyl graphics'!$G$17:$G$30)) +
(SUMIF('Apply vinyl graphics (2)'!$B$17:$B$30,B1168,'Apply vinyl graphics (2)'!$G$17:$G$30)) +
(SUMIF('Alum pan sign'!$B$17:$B$30,B1168,'Alum pan sign'!$G$17:$G$30)) +
(SUMIF('Alum pan sign (2)'!$B$17:$B$30,B1168,'Alum pan sign (2)'!$G$17:$G$30)) +
(SUMIF('Economy pan sign'!$B$17:$B$30,B1168,'Economy pan sign'!$G$17:$G$30)) +
(SUMIF('Post and panel sign'!$B$17:$B$30,B1168,'Post and panel sign'!$G$17:$G$30)) +
(SUMIF('Post and panel sign (2)'!$B$17:$B$30,B1168,'Post and panel sign (2)'!$G$17:$G$30)) +
(SUMIF('Flat panels only'!$B$17:$B$30,B1168,'Flat panels only'!$G$17:$G$30)) +
(SUMIF('Flat panels only (2)'!$B$17:$B$30,B1168,'Flat panels only (2)'!$G$17:$G$30)) +
(SUMIF('Routed panel shapes'!$B$18:$B$31,B1168,'Routed panel shapes'!$G$18:$G$31)) +
(SUMIF('Routed panel shapes (2)'!$B$18:$B$31,B1168,'Routed panel shapes (2)'!$G$18:$G$31)) +
(SUMIF('Routed face only'!$B$17:$B$30,B1168,'Routed face only'!$G$17:$G$30)) +
(SUMIF('Routed face only (2)'!$B$17:$B$30,B1168,'Routed face only (2)'!$G$17:$G$30)) +
(SUMIF('Routed alum faces letters'!$B$17:$B$30,B1168,'Routed alum faces letters'!$G$17:$G$30)) +
(SUMIF('Routed alum faces letters (2)'!$B$17:$B$30,B1168,'Routed alum faces letters (2)'!$G$17:$G$30)) +
(SUMIF('Routed push through acrylic'!$B$17:$B$30,B1168,'Routed push through acrylic'!$G$17:$G$30)) +
(SUMIF('Routed push through acrylic (2)'!$B$17:$B$30,B1168,'Routed push through acrylic (2)'!$G$17:$G$30)) +
(SUMIF('Sf routed cabinet'!$B$17:$B$30,B1168,'Sf routed cabinet'!$G$17:$G$30)) +
(SUMIF('Sf routed cabinet (2)'!$B$17:$B$30,B1168,'Sf routed cabinet (2)'!$G$17:$G$30)) +
(SUMIF('Df routed cabinet'!$B$17:$B$30,B1168,'Df routed cabinet'!$G$17:$G$30)) +
(SUMIF('Df routed cabinet (2)'!$B$17:$B$30,B1168,'Df routed cabinet (2)'!$G$17:$G$30)) +
(SUMIF('Sf acrylic cabinet'!$B$17:$B$30,B1168,'Sf acrylic cabinet'!$G$17:$G$30)) +
(SUMIF('Sf acrylic cabinet (2)'!$B$17:$B$30,B1168,'Sf acrylic cabinet (2)'!$G$17:$G$30)) +
(SUMIF('Economy Sf acrylic'!$B$17:$B$30,B1168,'Economy Sf acrylic'!$G$17:$G$30)) +
(SUMIF('Df acrylic cabinet'!$B$17:$B$30,B1168,'Df acrylic cabinet'!$G$17:$G$30)) +
(SUMIF('Df acrylic cabinet (2)'!$B$17:$B$30,B1168,'Df acrylic cabinet (2)'!$G$17:$G$30)) +
(SUMIF('Sf flex cabinet'!$B$17:$B$30,B1168,'Sf flex cabinet'!$G$17:$G$30)) +
(SUMIF('Sf flex cabinet (2)'!$B$17:$B$30,B1168,'Sf flex cabinet (2)'!$G$17:$G$30)) +
(SUMIF('Df flex cabinet'!$B$17:$B$36,B1168,'Df flex cabinet'!$G$17:$G$36)) +
(SUMIF('Df flex cabinet (2)'!$B$17:$B$36,B1168,'Df flex cabinet (2)'!$G$17:$G$36)) +
(SUMIF('Pole cover'!$B$17:$B$30,B1168,'Pole cover'!$G$17:$G$30)) +
(SUMIF('Pole cover (2)'!$B$17:$B$30,B1168,'Pole cover (2)'!$G$17:$G$30)) +
(SUMIF('Structural Steel Fab'!$B$17:$B$29,B1168,'Structural Steel Fab'!$G$17:$G$29)) +
(SUMIF(Reveal!$B$17:$B$30,B1168,Reveal!$G$17:$G$30)) +
(SUMIF('Reveal (2)'!$B$17:$B$30,B1168,'Reveal (2)'!$G$17:$G$30)) +
(SUMIF('Crown cove top'!$B$17:$B$30,B1168,'Crown cove top'!$G$17:$G$30)) +
(SUMIF('EMC assembly'!$B$17:$B$30,B1168,'EMC assembly'!$G$17:$G$30)) +
(SUMIF(Crating!$B$17:$B$29,B1168,Crating!$G$17:$G$29)) +
(SUMIF('LED wiring'!$B$17:$B$30,B1168,'LED wiring'!$G$17:$G$30)) +
(SUMIF('Changeable copy face'!$B$17:$B$30,B1168,'Changeable copy face'!$G$17:$G$30)) +
(SUMIF('Flex face assembly'!$B$17:$B$30,B1168,'Flex face assembly'!$G$17:$G$30)) +
(SUMIF('Routed face assembly'!$B$17:$B$30,B1168,'Routed face assembly'!$G$17:$G$30)) +
(SUMIF('Paint calculation'!$B$17:$B$30,B1168,'Paint calculation'!$G$17:$G$30)) +
(SUMIF('Trimcap letter face'!$B$17:$B$30,B1168,'Trimcap letter face'!$G$17:$G$30)) +
(SUMIF('Trimcap letter face (2)'!$B$17:$B$30,B1168,'Trimcap letter face (2)'!$G$17:$G$30)) +
(SUMIF('Channel letter fabrication'!$B$17:$B$30,B1168,'Channel letter fabrication'!$G$17:$G$30)) +
(SUMIF('Channel letter fabrication (2)'!$B$17:$B$30,B1168,'Channel letter fabrication (2)'!$G$17:$G$30))</f>
        <v>0</v>
      </c>
    </row>
    <row r="1169" spans="1:10">
      <c r="A1169" s="28" t="str">
        <f>[1]ODBC!$A1169</f>
        <v>9" Fuzzy Roller Cover</v>
      </c>
      <c r="B1169" s="29" t="str">
        <f>[1]ODBC!B1169</f>
        <v>75065</v>
      </c>
      <c r="C1169" s="30">
        <f>IFERROR(VLOOKUP($B1169,[1]ODBC!$B:$H,2,FALSE),"")</f>
        <v>2.3340000000000001</v>
      </c>
      <c r="D1169" s="30">
        <f>IFERROR(VLOOKUP($B1169,[1]ODBC!$B:$H,3,FALSE),"")</f>
        <v>4.202</v>
      </c>
      <c r="E1169" s="30" t="str">
        <f>IFERROR(VLOOKUP($B1169,[1]ODBC!$B:$H,4,FALSE),"")</f>
        <v>EA</v>
      </c>
      <c r="F1169" s="31">
        <f>IFERROR(VLOOKUP($B1169,[1]ODBC!$B:$H,5,FALSE),"")</f>
        <v>44.45</v>
      </c>
      <c r="G1169" s="32">
        <f>[1]ODBC!G1169</f>
        <v>0</v>
      </c>
      <c r="H1169" s="33">
        <f>SUM([1]ODBC!H1169)</f>
        <v>45686</v>
      </c>
      <c r="I1169" s="41" t="str">
        <f>'Vinyl cutting'!$B$2</f>
        <v>J36938</v>
      </c>
      <c r="J1169" s="42">
        <f ca="1">(SUMIF('Freeform time and material'!$B$17:$B$30,B1169,'Freeform time and material'!$G$17:$G$30)) +
(SUMIF('Vinyl cutting'!$B$17:$B$30,B1169,'Vinyl cutting'!$G$17:$G$30)) +
(SUMIF('Vinyl cutting (2)'!$B$17:$B$30,B1169,'Vinyl cutting (2)'!$G$17:$G$30)) +
(SUMIF('Apply vinyl graphics'!$B$17:$B$30,B1169,'Apply vinyl graphics'!$G$17:$G$30)) +
(SUMIF('Apply vinyl graphics (2)'!$B$17:$B$30,B1169,'Apply vinyl graphics (2)'!$G$17:$G$30)) +
(SUMIF('Alum pan sign'!$B$17:$B$30,B1169,'Alum pan sign'!$G$17:$G$30)) +
(SUMIF('Alum pan sign (2)'!$B$17:$B$30,B1169,'Alum pan sign (2)'!$G$17:$G$30)) +
(SUMIF('Economy pan sign'!$B$17:$B$30,B1169,'Economy pan sign'!$G$17:$G$30)) +
(SUMIF('Post and panel sign'!$B$17:$B$30,B1169,'Post and panel sign'!$G$17:$G$30)) +
(SUMIF('Post and panel sign (2)'!$B$17:$B$30,B1169,'Post and panel sign (2)'!$G$17:$G$30)) +
(SUMIF('Flat panels only'!$B$17:$B$30,B1169,'Flat panels only'!$G$17:$G$30)) +
(SUMIF('Flat panels only (2)'!$B$17:$B$30,B1169,'Flat panels only (2)'!$G$17:$G$30)) +
(SUMIF('Routed panel shapes'!$B$18:$B$31,B1169,'Routed panel shapes'!$G$18:$G$31)) +
(SUMIF('Routed panel shapes (2)'!$B$18:$B$31,B1169,'Routed panel shapes (2)'!$G$18:$G$31)) +
(SUMIF('Routed face only'!$B$17:$B$30,B1169,'Routed face only'!$G$17:$G$30)) +
(SUMIF('Routed face only (2)'!$B$17:$B$30,B1169,'Routed face only (2)'!$G$17:$G$30)) +
(SUMIF('Routed alum faces letters'!$B$17:$B$30,B1169,'Routed alum faces letters'!$G$17:$G$30)) +
(SUMIF('Routed alum faces letters (2)'!$B$17:$B$30,B1169,'Routed alum faces letters (2)'!$G$17:$G$30)) +
(SUMIF('Routed push through acrylic'!$B$17:$B$30,B1169,'Routed push through acrylic'!$G$17:$G$30)) +
(SUMIF('Routed push through acrylic (2)'!$B$17:$B$30,B1169,'Routed push through acrylic (2)'!$G$17:$G$30)) +
(SUMIF('Sf routed cabinet'!$B$17:$B$30,B1169,'Sf routed cabinet'!$G$17:$G$30)) +
(SUMIF('Sf routed cabinet (2)'!$B$17:$B$30,B1169,'Sf routed cabinet (2)'!$G$17:$G$30)) +
(SUMIF('Df routed cabinet'!$B$17:$B$30,B1169,'Df routed cabinet'!$G$17:$G$30)) +
(SUMIF('Df routed cabinet (2)'!$B$17:$B$30,B1169,'Df routed cabinet (2)'!$G$17:$G$30)) +
(SUMIF('Sf acrylic cabinet'!$B$17:$B$30,B1169,'Sf acrylic cabinet'!$G$17:$G$30)) +
(SUMIF('Sf acrylic cabinet (2)'!$B$17:$B$30,B1169,'Sf acrylic cabinet (2)'!$G$17:$G$30)) +
(SUMIF('Economy Sf acrylic'!$B$17:$B$30,B1169,'Economy Sf acrylic'!$G$17:$G$30)) +
(SUMIF('Df acrylic cabinet'!$B$17:$B$30,B1169,'Df acrylic cabinet'!$G$17:$G$30)) +
(SUMIF('Df acrylic cabinet (2)'!$B$17:$B$30,B1169,'Df acrylic cabinet (2)'!$G$17:$G$30)) +
(SUMIF('Sf flex cabinet'!$B$17:$B$30,B1169,'Sf flex cabinet'!$G$17:$G$30)) +
(SUMIF('Sf flex cabinet (2)'!$B$17:$B$30,B1169,'Sf flex cabinet (2)'!$G$17:$G$30)) +
(SUMIF('Df flex cabinet'!$B$17:$B$36,B1169,'Df flex cabinet'!$G$17:$G$36)) +
(SUMIF('Df flex cabinet (2)'!$B$17:$B$36,B1169,'Df flex cabinet (2)'!$G$17:$G$36)) +
(SUMIF('Pole cover'!$B$17:$B$30,B1169,'Pole cover'!$G$17:$G$30)) +
(SUMIF('Pole cover (2)'!$B$17:$B$30,B1169,'Pole cover (2)'!$G$17:$G$30)) +
(SUMIF('Structural Steel Fab'!$B$17:$B$29,B1169,'Structural Steel Fab'!$G$17:$G$29)) +
(SUMIF(Reveal!$B$17:$B$30,B1169,Reveal!$G$17:$G$30)) +
(SUMIF('Reveal (2)'!$B$17:$B$30,B1169,'Reveal (2)'!$G$17:$G$30)) +
(SUMIF('Crown cove top'!$B$17:$B$30,B1169,'Crown cove top'!$G$17:$G$30)) +
(SUMIF('EMC assembly'!$B$17:$B$30,B1169,'EMC assembly'!$G$17:$G$30)) +
(SUMIF(Crating!$B$17:$B$29,B1169,Crating!$G$17:$G$29)) +
(SUMIF('LED wiring'!$B$17:$B$30,B1169,'LED wiring'!$G$17:$G$30)) +
(SUMIF('Changeable copy face'!$B$17:$B$30,B1169,'Changeable copy face'!$G$17:$G$30)) +
(SUMIF('Flex face assembly'!$B$17:$B$30,B1169,'Flex face assembly'!$G$17:$G$30)) +
(SUMIF('Routed face assembly'!$B$17:$B$30,B1169,'Routed face assembly'!$G$17:$G$30)) +
(SUMIF('Paint calculation'!$B$17:$B$30,B1169,'Paint calculation'!$G$17:$G$30)) +
(SUMIF('Trimcap letter face'!$B$17:$B$30,B1169,'Trimcap letter face'!$G$17:$G$30)) +
(SUMIF('Trimcap letter face (2)'!$B$17:$B$30,B1169,'Trimcap letter face (2)'!$G$17:$G$30)) +
(SUMIF('Channel letter fabrication'!$B$17:$B$30,B1169,'Channel letter fabrication'!$G$17:$G$30)) +
(SUMIF('Channel letter fabrication (2)'!$B$17:$B$30,B1169,'Channel letter fabrication (2)'!$G$17:$G$30))</f>
        <v>0</v>
      </c>
    </row>
    <row r="1170" spans="1:10">
      <c r="A1170" s="28" t="str">
        <f>[1]ODBC!$A1170</f>
        <v>9" Foam Roller Cover</v>
      </c>
      <c r="B1170" s="29" t="str">
        <f>[1]ODBC!B1170</f>
        <v>75070</v>
      </c>
      <c r="C1170" s="30">
        <f>IFERROR(VLOOKUP($B1170,[1]ODBC!$B:$H,2,FALSE),"")</f>
        <v>0.69899999999999995</v>
      </c>
      <c r="D1170" s="30">
        <f>IFERROR(VLOOKUP($B1170,[1]ODBC!$B:$H,3,FALSE),"")</f>
        <v>1.258</v>
      </c>
      <c r="E1170" s="30" t="str">
        <f>IFERROR(VLOOKUP($B1170,[1]ODBC!$B:$H,4,FALSE),"")</f>
        <v>EA</v>
      </c>
      <c r="F1170" s="31">
        <f>IFERROR(VLOOKUP($B1170,[1]ODBC!$B:$H,5,FALSE),"")</f>
        <v>44.45</v>
      </c>
      <c r="G1170" s="32">
        <f>[1]ODBC!G1170</f>
        <v>0</v>
      </c>
      <c r="H1170" s="33">
        <f>SUM([1]ODBC!H1170)</f>
        <v>44774</v>
      </c>
      <c r="I1170" s="41" t="str">
        <f>'Vinyl cutting'!$B$2</f>
        <v>J36938</v>
      </c>
      <c r="J1170" s="42">
        <f ca="1">(SUMIF('Freeform time and material'!$B$17:$B$30,B1170,'Freeform time and material'!$G$17:$G$30)) +
(SUMIF('Vinyl cutting'!$B$17:$B$30,B1170,'Vinyl cutting'!$G$17:$G$30)) +
(SUMIF('Vinyl cutting (2)'!$B$17:$B$30,B1170,'Vinyl cutting (2)'!$G$17:$G$30)) +
(SUMIF('Apply vinyl graphics'!$B$17:$B$30,B1170,'Apply vinyl graphics'!$G$17:$G$30)) +
(SUMIF('Apply vinyl graphics (2)'!$B$17:$B$30,B1170,'Apply vinyl graphics (2)'!$G$17:$G$30)) +
(SUMIF('Alum pan sign'!$B$17:$B$30,B1170,'Alum pan sign'!$G$17:$G$30)) +
(SUMIF('Alum pan sign (2)'!$B$17:$B$30,B1170,'Alum pan sign (2)'!$G$17:$G$30)) +
(SUMIF('Economy pan sign'!$B$17:$B$30,B1170,'Economy pan sign'!$G$17:$G$30)) +
(SUMIF('Post and panel sign'!$B$17:$B$30,B1170,'Post and panel sign'!$G$17:$G$30)) +
(SUMIF('Post and panel sign (2)'!$B$17:$B$30,B1170,'Post and panel sign (2)'!$G$17:$G$30)) +
(SUMIF('Flat panels only'!$B$17:$B$30,B1170,'Flat panels only'!$G$17:$G$30)) +
(SUMIF('Flat panels only (2)'!$B$17:$B$30,B1170,'Flat panels only (2)'!$G$17:$G$30)) +
(SUMIF('Routed panel shapes'!$B$18:$B$31,B1170,'Routed panel shapes'!$G$18:$G$31)) +
(SUMIF('Routed panel shapes (2)'!$B$18:$B$31,B1170,'Routed panel shapes (2)'!$G$18:$G$31)) +
(SUMIF('Routed face only'!$B$17:$B$30,B1170,'Routed face only'!$G$17:$G$30)) +
(SUMIF('Routed face only (2)'!$B$17:$B$30,B1170,'Routed face only (2)'!$G$17:$G$30)) +
(SUMIF('Routed alum faces letters'!$B$17:$B$30,B1170,'Routed alum faces letters'!$G$17:$G$30)) +
(SUMIF('Routed alum faces letters (2)'!$B$17:$B$30,B1170,'Routed alum faces letters (2)'!$G$17:$G$30)) +
(SUMIF('Routed push through acrylic'!$B$17:$B$30,B1170,'Routed push through acrylic'!$G$17:$G$30)) +
(SUMIF('Routed push through acrylic (2)'!$B$17:$B$30,B1170,'Routed push through acrylic (2)'!$G$17:$G$30)) +
(SUMIF('Sf routed cabinet'!$B$17:$B$30,B1170,'Sf routed cabinet'!$G$17:$G$30)) +
(SUMIF('Sf routed cabinet (2)'!$B$17:$B$30,B1170,'Sf routed cabinet (2)'!$G$17:$G$30)) +
(SUMIF('Df routed cabinet'!$B$17:$B$30,B1170,'Df routed cabinet'!$G$17:$G$30)) +
(SUMIF('Df routed cabinet (2)'!$B$17:$B$30,B1170,'Df routed cabinet (2)'!$G$17:$G$30)) +
(SUMIF('Sf acrylic cabinet'!$B$17:$B$30,B1170,'Sf acrylic cabinet'!$G$17:$G$30)) +
(SUMIF('Sf acrylic cabinet (2)'!$B$17:$B$30,B1170,'Sf acrylic cabinet (2)'!$G$17:$G$30)) +
(SUMIF('Economy Sf acrylic'!$B$17:$B$30,B1170,'Economy Sf acrylic'!$G$17:$G$30)) +
(SUMIF('Df acrylic cabinet'!$B$17:$B$30,B1170,'Df acrylic cabinet'!$G$17:$G$30)) +
(SUMIF('Df acrylic cabinet (2)'!$B$17:$B$30,B1170,'Df acrylic cabinet (2)'!$G$17:$G$30)) +
(SUMIF('Sf flex cabinet'!$B$17:$B$30,B1170,'Sf flex cabinet'!$G$17:$G$30)) +
(SUMIF('Sf flex cabinet (2)'!$B$17:$B$30,B1170,'Sf flex cabinet (2)'!$G$17:$G$30)) +
(SUMIF('Df flex cabinet'!$B$17:$B$36,B1170,'Df flex cabinet'!$G$17:$G$36)) +
(SUMIF('Df flex cabinet (2)'!$B$17:$B$36,B1170,'Df flex cabinet (2)'!$G$17:$G$36)) +
(SUMIF('Pole cover'!$B$17:$B$30,B1170,'Pole cover'!$G$17:$G$30)) +
(SUMIF('Pole cover (2)'!$B$17:$B$30,B1170,'Pole cover (2)'!$G$17:$G$30)) +
(SUMIF('Structural Steel Fab'!$B$17:$B$29,B1170,'Structural Steel Fab'!$G$17:$G$29)) +
(SUMIF(Reveal!$B$17:$B$30,B1170,Reveal!$G$17:$G$30)) +
(SUMIF('Reveal (2)'!$B$17:$B$30,B1170,'Reveal (2)'!$G$17:$G$30)) +
(SUMIF('Crown cove top'!$B$17:$B$30,B1170,'Crown cove top'!$G$17:$G$30)) +
(SUMIF('EMC assembly'!$B$17:$B$30,B1170,'EMC assembly'!$G$17:$G$30)) +
(SUMIF(Crating!$B$17:$B$29,B1170,Crating!$G$17:$G$29)) +
(SUMIF('LED wiring'!$B$17:$B$30,B1170,'LED wiring'!$G$17:$G$30)) +
(SUMIF('Changeable copy face'!$B$17:$B$30,B1170,'Changeable copy face'!$G$17:$G$30)) +
(SUMIF('Flex face assembly'!$B$17:$B$30,B1170,'Flex face assembly'!$G$17:$G$30)) +
(SUMIF('Routed face assembly'!$B$17:$B$30,B1170,'Routed face assembly'!$G$17:$G$30)) +
(SUMIF('Paint calculation'!$B$17:$B$30,B1170,'Paint calculation'!$G$17:$G$30)) +
(SUMIF('Trimcap letter face'!$B$17:$B$30,B1170,'Trimcap letter face'!$G$17:$G$30)) +
(SUMIF('Trimcap letter face (2)'!$B$17:$B$30,B1170,'Trimcap letter face (2)'!$G$17:$G$30)) +
(SUMIF('Channel letter fabrication'!$B$17:$B$30,B1170,'Channel letter fabrication'!$G$17:$G$30)) +
(SUMIF('Channel letter fabrication (2)'!$B$17:$B$30,B1170,'Channel letter fabrication (2)'!$G$17:$G$30))</f>
        <v>0</v>
      </c>
    </row>
    <row r="1171" spans="1:10">
      <c r="A1171" s="28" t="str">
        <f>[1]ODBC!$A1171</f>
        <v>1" Foam Paint Brush</v>
      </c>
      <c r="B1171" s="29" t="str">
        <f>[1]ODBC!B1171</f>
        <v>75075</v>
      </c>
      <c r="C1171" s="30">
        <f>IFERROR(VLOOKUP($B1171,[1]ODBC!$B:$H,2,FALSE),"")</f>
        <v>0.47699999999999998</v>
      </c>
      <c r="D1171" s="30">
        <f>IFERROR(VLOOKUP($B1171,[1]ODBC!$B:$H,3,FALSE),"")</f>
        <v>0.85899999999999999</v>
      </c>
      <c r="E1171" s="30" t="str">
        <f>IFERROR(VLOOKUP($B1171,[1]ODBC!$B:$H,4,FALSE),"")</f>
        <v>EA</v>
      </c>
      <c r="F1171" s="31">
        <f>IFERROR(VLOOKUP($B1171,[1]ODBC!$B:$H,5,FALSE),"")</f>
        <v>44.45</v>
      </c>
      <c r="G1171" s="32">
        <f>[1]ODBC!G1171</f>
        <v>0</v>
      </c>
      <c r="H1171" s="33">
        <f>SUM([1]ODBC!H1171)</f>
        <v>45665</v>
      </c>
      <c r="I1171" s="41" t="str">
        <f>'Vinyl cutting'!$B$2</f>
        <v>J36938</v>
      </c>
      <c r="J1171" s="42">
        <f ca="1">(SUMIF('Freeform time and material'!$B$17:$B$30,B1171,'Freeform time and material'!$G$17:$G$30)) +
(SUMIF('Vinyl cutting'!$B$17:$B$30,B1171,'Vinyl cutting'!$G$17:$G$30)) +
(SUMIF('Vinyl cutting (2)'!$B$17:$B$30,B1171,'Vinyl cutting (2)'!$G$17:$G$30)) +
(SUMIF('Apply vinyl graphics'!$B$17:$B$30,B1171,'Apply vinyl graphics'!$G$17:$G$30)) +
(SUMIF('Apply vinyl graphics (2)'!$B$17:$B$30,B1171,'Apply vinyl graphics (2)'!$G$17:$G$30)) +
(SUMIF('Alum pan sign'!$B$17:$B$30,B1171,'Alum pan sign'!$G$17:$G$30)) +
(SUMIF('Alum pan sign (2)'!$B$17:$B$30,B1171,'Alum pan sign (2)'!$G$17:$G$30)) +
(SUMIF('Economy pan sign'!$B$17:$B$30,B1171,'Economy pan sign'!$G$17:$G$30)) +
(SUMIF('Post and panel sign'!$B$17:$B$30,B1171,'Post and panel sign'!$G$17:$G$30)) +
(SUMIF('Post and panel sign (2)'!$B$17:$B$30,B1171,'Post and panel sign (2)'!$G$17:$G$30)) +
(SUMIF('Flat panels only'!$B$17:$B$30,B1171,'Flat panels only'!$G$17:$G$30)) +
(SUMIF('Flat panels only (2)'!$B$17:$B$30,B1171,'Flat panels only (2)'!$G$17:$G$30)) +
(SUMIF('Routed panel shapes'!$B$18:$B$31,B1171,'Routed panel shapes'!$G$18:$G$31)) +
(SUMIF('Routed panel shapes (2)'!$B$18:$B$31,B1171,'Routed panel shapes (2)'!$G$18:$G$31)) +
(SUMIF('Routed face only'!$B$17:$B$30,B1171,'Routed face only'!$G$17:$G$30)) +
(SUMIF('Routed face only (2)'!$B$17:$B$30,B1171,'Routed face only (2)'!$G$17:$G$30)) +
(SUMIF('Routed alum faces letters'!$B$17:$B$30,B1171,'Routed alum faces letters'!$G$17:$G$30)) +
(SUMIF('Routed alum faces letters (2)'!$B$17:$B$30,B1171,'Routed alum faces letters (2)'!$G$17:$G$30)) +
(SUMIF('Routed push through acrylic'!$B$17:$B$30,B1171,'Routed push through acrylic'!$G$17:$G$30)) +
(SUMIF('Routed push through acrylic (2)'!$B$17:$B$30,B1171,'Routed push through acrylic (2)'!$G$17:$G$30)) +
(SUMIF('Sf routed cabinet'!$B$17:$B$30,B1171,'Sf routed cabinet'!$G$17:$G$30)) +
(SUMIF('Sf routed cabinet (2)'!$B$17:$B$30,B1171,'Sf routed cabinet (2)'!$G$17:$G$30)) +
(SUMIF('Df routed cabinet'!$B$17:$B$30,B1171,'Df routed cabinet'!$G$17:$G$30)) +
(SUMIF('Df routed cabinet (2)'!$B$17:$B$30,B1171,'Df routed cabinet (2)'!$G$17:$G$30)) +
(SUMIF('Sf acrylic cabinet'!$B$17:$B$30,B1171,'Sf acrylic cabinet'!$G$17:$G$30)) +
(SUMIF('Sf acrylic cabinet (2)'!$B$17:$B$30,B1171,'Sf acrylic cabinet (2)'!$G$17:$G$30)) +
(SUMIF('Economy Sf acrylic'!$B$17:$B$30,B1171,'Economy Sf acrylic'!$G$17:$G$30)) +
(SUMIF('Df acrylic cabinet'!$B$17:$B$30,B1171,'Df acrylic cabinet'!$G$17:$G$30)) +
(SUMIF('Df acrylic cabinet (2)'!$B$17:$B$30,B1171,'Df acrylic cabinet (2)'!$G$17:$G$30)) +
(SUMIF('Sf flex cabinet'!$B$17:$B$30,B1171,'Sf flex cabinet'!$G$17:$G$30)) +
(SUMIF('Sf flex cabinet (2)'!$B$17:$B$30,B1171,'Sf flex cabinet (2)'!$G$17:$G$30)) +
(SUMIF('Df flex cabinet'!$B$17:$B$36,B1171,'Df flex cabinet'!$G$17:$G$36)) +
(SUMIF('Df flex cabinet (2)'!$B$17:$B$36,B1171,'Df flex cabinet (2)'!$G$17:$G$36)) +
(SUMIF('Pole cover'!$B$17:$B$30,B1171,'Pole cover'!$G$17:$G$30)) +
(SUMIF('Pole cover (2)'!$B$17:$B$30,B1171,'Pole cover (2)'!$G$17:$G$30)) +
(SUMIF('Structural Steel Fab'!$B$17:$B$29,B1171,'Structural Steel Fab'!$G$17:$G$29)) +
(SUMIF(Reveal!$B$17:$B$30,B1171,Reveal!$G$17:$G$30)) +
(SUMIF('Reveal (2)'!$B$17:$B$30,B1171,'Reveal (2)'!$G$17:$G$30)) +
(SUMIF('Crown cove top'!$B$17:$B$30,B1171,'Crown cove top'!$G$17:$G$30)) +
(SUMIF('EMC assembly'!$B$17:$B$30,B1171,'EMC assembly'!$G$17:$G$30)) +
(SUMIF(Crating!$B$17:$B$29,B1171,Crating!$G$17:$G$29)) +
(SUMIF('LED wiring'!$B$17:$B$30,B1171,'LED wiring'!$G$17:$G$30)) +
(SUMIF('Changeable copy face'!$B$17:$B$30,B1171,'Changeable copy face'!$G$17:$G$30)) +
(SUMIF('Flex face assembly'!$B$17:$B$30,B1171,'Flex face assembly'!$G$17:$G$30)) +
(SUMIF('Routed face assembly'!$B$17:$B$30,B1171,'Routed face assembly'!$G$17:$G$30)) +
(SUMIF('Paint calculation'!$B$17:$B$30,B1171,'Paint calculation'!$G$17:$G$30)) +
(SUMIF('Trimcap letter face'!$B$17:$B$30,B1171,'Trimcap letter face'!$G$17:$G$30)) +
(SUMIF('Trimcap letter face (2)'!$B$17:$B$30,B1171,'Trimcap letter face (2)'!$G$17:$G$30)) +
(SUMIF('Channel letter fabrication'!$B$17:$B$30,B1171,'Channel letter fabrication'!$G$17:$G$30)) +
(SUMIF('Channel letter fabrication (2)'!$B$17:$B$30,B1171,'Channel letter fabrication (2)'!$G$17:$G$30))</f>
        <v>0</v>
      </c>
    </row>
    <row r="1172" spans="1:10">
      <c r="A1172" s="28" t="str">
        <f>[1]ODBC!$A1172</f>
        <v>2" Foam Paint Brush</v>
      </c>
      <c r="B1172" s="29" t="str">
        <f>[1]ODBC!B1172</f>
        <v>75080</v>
      </c>
      <c r="C1172" s="30">
        <f>IFERROR(VLOOKUP($B1172,[1]ODBC!$B:$H,2,FALSE),"")</f>
        <v>0.56399999999999995</v>
      </c>
      <c r="D1172" s="30">
        <f>IFERROR(VLOOKUP($B1172,[1]ODBC!$B:$H,3,FALSE),"")</f>
        <v>1.0149999999999999</v>
      </c>
      <c r="E1172" s="30" t="str">
        <f>IFERROR(VLOOKUP($B1172,[1]ODBC!$B:$H,4,FALSE),"")</f>
        <v>EA</v>
      </c>
      <c r="F1172" s="31">
        <f>IFERROR(VLOOKUP($B1172,[1]ODBC!$B:$H,5,FALSE),"")</f>
        <v>44.45</v>
      </c>
      <c r="G1172" s="32">
        <f>[1]ODBC!G1172</f>
        <v>0</v>
      </c>
      <c r="H1172" s="33">
        <f>SUM([1]ODBC!H1172)</f>
        <v>45665</v>
      </c>
      <c r="I1172" s="41" t="str">
        <f>'Vinyl cutting'!$B$2</f>
        <v>J36938</v>
      </c>
      <c r="J1172" s="42">
        <f ca="1">(SUMIF('Freeform time and material'!$B$17:$B$30,B1172,'Freeform time and material'!$G$17:$G$30)) +
(SUMIF('Vinyl cutting'!$B$17:$B$30,B1172,'Vinyl cutting'!$G$17:$G$30)) +
(SUMIF('Vinyl cutting (2)'!$B$17:$B$30,B1172,'Vinyl cutting (2)'!$G$17:$G$30)) +
(SUMIF('Apply vinyl graphics'!$B$17:$B$30,B1172,'Apply vinyl graphics'!$G$17:$G$30)) +
(SUMIF('Apply vinyl graphics (2)'!$B$17:$B$30,B1172,'Apply vinyl graphics (2)'!$G$17:$G$30)) +
(SUMIF('Alum pan sign'!$B$17:$B$30,B1172,'Alum pan sign'!$G$17:$G$30)) +
(SUMIF('Alum pan sign (2)'!$B$17:$B$30,B1172,'Alum pan sign (2)'!$G$17:$G$30)) +
(SUMIF('Economy pan sign'!$B$17:$B$30,B1172,'Economy pan sign'!$G$17:$G$30)) +
(SUMIF('Post and panel sign'!$B$17:$B$30,B1172,'Post and panel sign'!$G$17:$G$30)) +
(SUMIF('Post and panel sign (2)'!$B$17:$B$30,B1172,'Post and panel sign (2)'!$G$17:$G$30)) +
(SUMIF('Flat panels only'!$B$17:$B$30,B1172,'Flat panels only'!$G$17:$G$30)) +
(SUMIF('Flat panels only (2)'!$B$17:$B$30,B1172,'Flat panels only (2)'!$G$17:$G$30)) +
(SUMIF('Routed panel shapes'!$B$18:$B$31,B1172,'Routed panel shapes'!$G$18:$G$31)) +
(SUMIF('Routed panel shapes (2)'!$B$18:$B$31,B1172,'Routed panel shapes (2)'!$G$18:$G$31)) +
(SUMIF('Routed face only'!$B$17:$B$30,B1172,'Routed face only'!$G$17:$G$30)) +
(SUMIF('Routed face only (2)'!$B$17:$B$30,B1172,'Routed face only (2)'!$G$17:$G$30)) +
(SUMIF('Routed alum faces letters'!$B$17:$B$30,B1172,'Routed alum faces letters'!$G$17:$G$30)) +
(SUMIF('Routed alum faces letters (2)'!$B$17:$B$30,B1172,'Routed alum faces letters (2)'!$G$17:$G$30)) +
(SUMIF('Routed push through acrylic'!$B$17:$B$30,B1172,'Routed push through acrylic'!$G$17:$G$30)) +
(SUMIF('Routed push through acrylic (2)'!$B$17:$B$30,B1172,'Routed push through acrylic (2)'!$G$17:$G$30)) +
(SUMIF('Sf routed cabinet'!$B$17:$B$30,B1172,'Sf routed cabinet'!$G$17:$G$30)) +
(SUMIF('Sf routed cabinet (2)'!$B$17:$B$30,B1172,'Sf routed cabinet (2)'!$G$17:$G$30)) +
(SUMIF('Df routed cabinet'!$B$17:$B$30,B1172,'Df routed cabinet'!$G$17:$G$30)) +
(SUMIF('Df routed cabinet (2)'!$B$17:$B$30,B1172,'Df routed cabinet (2)'!$G$17:$G$30)) +
(SUMIF('Sf acrylic cabinet'!$B$17:$B$30,B1172,'Sf acrylic cabinet'!$G$17:$G$30)) +
(SUMIF('Sf acrylic cabinet (2)'!$B$17:$B$30,B1172,'Sf acrylic cabinet (2)'!$G$17:$G$30)) +
(SUMIF('Economy Sf acrylic'!$B$17:$B$30,B1172,'Economy Sf acrylic'!$G$17:$G$30)) +
(SUMIF('Df acrylic cabinet'!$B$17:$B$30,B1172,'Df acrylic cabinet'!$G$17:$G$30)) +
(SUMIF('Df acrylic cabinet (2)'!$B$17:$B$30,B1172,'Df acrylic cabinet (2)'!$G$17:$G$30)) +
(SUMIF('Sf flex cabinet'!$B$17:$B$30,B1172,'Sf flex cabinet'!$G$17:$G$30)) +
(SUMIF('Sf flex cabinet (2)'!$B$17:$B$30,B1172,'Sf flex cabinet (2)'!$G$17:$G$30)) +
(SUMIF('Df flex cabinet'!$B$17:$B$36,B1172,'Df flex cabinet'!$G$17:$G$36)) +
(SUMIF('Df flex cabinet (2)'!$B$17:$B$36,B1172,'Df flex cabinet (2)'!$G$17:$G$36)) +
(SUMIF('Pole cover'!$B$17:$B$30,B1172,'Pole cover'!$G$17:$G$30)) +
(SUMIF('Pole cover (2)'!$B$17:$B$30,B1172,'Pole cover (2)'!$G$17:$G$30)) +
(SUMIF('Structural Steel Fab'!$B$17:$B$29,B1172,'Structural Steel Fab'!$G$17:$G$29)) +
(SUMIF(Reveal!$B$17:$B$30,B1172,Reveal!$G$17:$G$30)) +
(SUMIF('Reveal (2)'!$B$17:$B$30,B1172,'Reveal (2)'!$G$17:$G$30)) +
(SUMIF('Crown cove top'!$B$17:$B$30,B1172,'Crown cove top'!$G$17:$G$30)) +
(SUMIF('EMC assembly'!$B$17:$B$30,B1172,'EMC assembly'!$G$17:$G$30)) +
(SUMIF(Crating!$B$17:$B$29,B1172,Crating!$G$17:$G$29)) +
(SUMIF('LED wiring'!$B$17:$B$30,B1172,'LED wiring'!$G$17:$G$30)) +
(SUMIF('Changeable copy face'!$B$17:$B$30,B1172,'Changeable copy face'!$G$17:$G$30)) +
(SUMIF('Flex face assembly'!$B$17:$B$30,B1172,'Flex face assembly'!$G$17:$G$30)) +
(SUMIF('Routed face assembly'!$B$17:$B$30,B1172,'Routed face assembly'!$G$17:$G$30)) +
(SUMIF('Paint calculation'!$B$17:$B$30,B1172,'Paint calculation'!$G$17:$G$30)) +
(SUMIF('Trimcap letter face'!$B$17:$B$30,B1172,'Trimcap letter face'!$G$17:$G$30)) +
(SUMIF('Trimcap letter face (2)'!$B$17:$B$30,B1172,'Trimcap letter face (2)'!$G$17:$G$30)) +
(SUMIF('Channel letter fabrication'!$B$17:$B$30,B1172,'Channel letter fabrication'!$G$17:$G$30)) +
(SUMIF('Channel letter fabrication (2)'!$B$17:$B$30,B1172,'Channel letter fabrication (2)'!$G$17:$G$30))</f>
        <v>0</v>
      </c>
    </row>
    <row r="1173" spans="1:10">
      <c r="A1173" s="28" t="str">
        <f>[1]ODBC!$A1173</f>
        <v>2" Paint Brush</v>
      </c>
      <c r="B1173" s="29" t="str">
        <f>[1]ODBC!B1173</f>
        <v>75085</v>
      </c>
      <c r="C1173" s="30">
        <f>IFERROR(VLOOKUP($B1173,[1]ODBC!$B:$H,2,FALSE),"")</f>
        <v>1.67</v>
      </c>
      <c r="D1173" s="30">
        <f>IFERROR(VLOOKUP($B1173,[1]ODBC!$B:$H,3,FALSE),"")</f>
        <v>3.0059999999999998</v>
      </c>
      <c r="E1173" s="30" t="str">
        <f>IFERROR(VLOOKUP($B1173,[1]ODBC!$B:$H,4,FALSE),"")</f>
        <v>EA</v>
      </c>
      <c r="F1173" s="31">
        <f>IFERROR(VLOOKUP($B1173,[1]ODBC!$B:$H,5,FALSE),"")</f>
        <v>44.45</v>
      </c>
      <c r="G1173" s="32">
        <f>[1]ODBC!G1173</f>
        <v>0</v>
      </c>
      <c r="H1173" s="33">
        <f>SUM([1]ODBC!H1173)</f>
        <v>45993</v>
      </c>
      <c r="I1173" s="41" t="str">
        <f>'Vinyl cutting'!$B$2</f>
        <v>J36938</v>
      </c>
      <c r="J1173" s="42">
        <f ca="1">(SUMIF('Freeform time and material'!$B$17:$B$30,B1173,'Freeform time and material'!$G$17:$G$30)) +
(SUMIF('Vinyl cutting'!$B$17:$B$30,B1173,'Vinyl cutting'!$G$17:$G$30)) +
(SUMIF('Vinyl cutting (2)'!$B$17:$B$30,B1173,'Vinyl cutting (2)'!$G$17:$G$30)) +
(SUMIF('Apply vinyl graphics'!$B$17:$B$30,B1173,'Apply vinyl graphics'!$G$17:$G$30)) +
(SUMIF('Apply vinyl graphics (2)'!$B$17:$B$30,B1173,'Apply vinyl graphics (2)'!$G$17:$G$30)) +
(SUMIF('Alum pan sign'!$B$17:$B$30,B1173,'Alum pan sign'!$G$17:$G$30)) +
(SUMIF('Alum pan sign (2)'!$B$17:$B$30,B1173,'Alum pan sign (2)'!$G$17:$G$30)) +
(SUMIF('Economy pan sign'!$B$17:$B$30,B1173,'Economy pan sign'!$G$17:$G$30)) +
(SUMIF('Post and panel sign'!$B$17:$B$30,B1173,'Post and panel sign'!$G$17:$G$30)) +
(SUMIF('Post and panel sign (2)'!$B$17:$B$30,B1173,'Post and panel sign (2)'!$G$17:$G$30)) +
(SUMIF('Flat panels only'!$B$17:$B$30,B1173,'Flat panels only'!$G$17:$G$30)) +
(SUMIF('Flat panels only (2)'!$B$17:$B$30,B1173,'Flat panels only (2)'!$G$17:$G$30)) +
(SUMIF('Routed panel shapes'!$B$18:$B$31,B1173,'Routed panel shapes'!$G$18:$G$31)) +
(SUMIF('Routed panel shapes (2)'!$B$18:$B$31,B1173,'Routed panel shapes (2)'!$G$18:$G$31)) +
(SUMIF('Routed face only'!$B$17:$B$30,B1173,'Routed face only'!$G$17:$G$30)) +
(SUMIF('Routed face only (2)'!$B$17:$B$30,B1173,'Routed face only (2)'!$G$17:$G$30)) +
(SUMIF('Routed alum faces letters'!$B$17:$B$30,B1173,'Routed alum faces letters'!$G$17:$G$30)) +
(SUMIF('Routed alum faces letters (2)'!$B$17:$B$30,B1173,'Routed alum faces letters (2)'!$G$17:$G$30)) +
(SUMIF('Routed push through acrylic'!$B$17:$B$30,B1173,'Routed push through acrylic'!$G$17:$G$30)) +
(SUMIF('Routed push through acrylic (2)'!$B$17:$B$30,B1173,'Routed push through acrylic (2)'!$G$17:$G$30)) +
(SUMIF('Sf routed cabinet'!$B$17:$B$30,B1173,'Sf routed cabinet'!$G$17:$G$30)) +
(SUMIF('Sf routed cabinet (2)'!$B$17:$B$30,B1173,'Sf routed cabinet (2)'!$G$17:$G$30)) +
(SUMIF('Df routed cabinet'!$B$17:$B$30,B1173,'Df routed cabinet'!$G$17:$G$30)) +
(SUMIF('Df routed cabinet (2)'!$B$17:$B$30,B1173,'Df routed cabinet (2)'!$G$17:$G$30)) +
(SUMIF('Sf acrylic cabinet'!$B$17:$B$30,B1173,'Sf acrylic cabinet'!$G$17:$G$30)) +
(SUMIF('Sf acrylic cabinet (2)'!$B$17:$B$30,B1173,'Sf acrylic cabinet (2)'!$G$17:$G$30)) +
(SUMIF('Economy Sf acrylic'!$B$17:$B$30,B1173,'Economy Sf acrylic'!$G$17:$G$30)) +
(SUMIF('Df acrylic cabinet'!$B$17:$B$30,B1173,'Df acrylic cabinet'!$G$17:$G$30)) +
(SUMIF('Df acrylic cabinet (2)'!$B$17:$B$30,B1173,'Df acrylic cabinet (2)'!$G$17:$G$30)) +
(SUMIF('Sf flex cabinet'!$B$17:$B$30,B1173,'Sf flex cabinet'!$G$17:$G$30)) +
(SUMIF('Sf flex cabinet (2)'!$B$17:$B$30,B1173,'Sf flex cabinet (2)'!$G$17:$G$30)) +
(SUMIF('Df flex cabinet'!$B$17:$B$36,B1173,'Df flex cabinet'!$G$17:$G$36)) +
(SUMIF('Df flex cabinet (2)'!$B$17:$B$36,B1173,'Df flex cabinet (2)'!$G$17:$G$36)) +
(SUMIF('Pole cover'!$B$17:$B$30,B1173,'Pole cover'!$G$17:$G$30)) +
(SUMIF('Pole cover (2)'!$B$17:$B$30,B1173,'Pole cover (2)'!$G$17:$G$30)) +
(SUMIF('Structural Steel Fab'!$B$17:$B$29,B1173,'Structural Steel Fab'!$G$17:$G$29)) +
(SUMIF(Reveal!$B$17:$B$30,B1173,Reveal!$G$17:$G$30)) +
(SUMIF('Reveal (2)'!$B$17:$B$30,B1173,'Reveal (2)'!$G$17:$G$30)) +
(SUMIF('Crown cove top'!$B$17:$B$30,B1173,'Crown cove top'!$G$17:$G$30)) +
(SUMIF('EMC assembly'!$B$17:$B$30,B1173,'EMC assembly'!$G$17:$G$30)) +
(SUMIF(Crating!$B$17:$B$29,B1173,Crating!$G$17:$G$29)) +
(SUMIF('LED wiring'!$B$17:$B$30,B1173,'LED wiring'!$G$17:$G$30)) +
(SUMIF('Changeable copy face'!$B$17:$B$30,B1173,'Changeable copy face'!$G$17:$G$30)) +
(SUMIF('Flex face assembly'!$B$17:$B$30,B1173,'Flex face assembly'!$G$17:$G$30)) +
(SUMIF('Routed face assembly'!$B$17:$B$30,B1173,'Routed face assembly'!$G$17:$G$30)) +
(SUMIF('Paint calculation'!$B$17:$B$30,B1173,'Paint calculation'!$G$17:$G$30)) +
(SUMIF('Trimcap letter face'!$B$17:$B$30,B1173,'Trimcap letter face'!$G$17:$G$30)) +
(SUMIF('Trimcap letter face (2)'!$B$17:$B$30,B1173,'Trimcap letter face (2)'!$G$17:$G$30)) +
(SUMIF('Channel letter fabrication'!$B$17:$B$30,B1173,'Channel letter fabrication'!$G$17:$G$30)) +
(SUMIF('Channel letter fabrication (2)'!$B$17:$B$30,B1173,'Channel letter fabrication (2)'!$G$17:$G$30))</f>
        <v>0</v>
      </c>
    </row>
    <row r="1174" spans="1:10">
      <c r="A1174" s="28" t="str">
        <f>[1]ODBC!$A1174</f>
        <v>3" Paint Brush</v>
      </c>
      <c r="B1174" s="29" t="str">
        <f>[1]ODBC!B1174</f>
        <v>75090</v>
      </c>
      <c r="C1174" s="30">
        <f>IFERROR(VLOOKUP($B1174,[1]ODBC!$B:$H,2,FALSE),"")</f>
        <v>0.68</v>
      </c>
      <c r="D1174" s="30">
        <f>IFERROR(VLOOKUP($B1174,[1]ODBC!$B:$H,3,FALSE),"")</f>
        <v>1.224</v>
      </c>
      <c r="E1174" s="30" t="str">
        <f>IFERROR(VLOOKUP($B1174,[1]ODBC!$B:$H,4,FALSE),"")</f>
        <v>EA</v>
      </c>
      <c r="F1174" s="31">
        <f>IFERROR(VLOOKUP($B1174,[1]ODBC!$B:$H,5,FALSE),"")</f>
        <v>44.45</v>
      </c>
      <c r="G1174" s="32">
        <f>[1]ODBC!G1174</f>
        <v>0</v>
      </c>
      <c r="H1174" s="33">
        <f>SUM([1]ODBC!H1174)</f>
        <v>0</v>
      </c>
      <c r="I1174" s="41" t="str">
        <f>'Vinyl cutting'!$B$2</f>
        <v>J36938</v>
      </c>
      <c r="J1174" s="42">
        <f ca="1">(SUMIF('Freeform time and material'!$B$17:$B$30,B1174,'Freeform time and material'!$G$17:$G$30)) +
(SUMIF('Vinyl cutting'!$B$17:$B$30,B1174,'Vinyl cutting'!$G$17:$G$30)) +
(SUMIF('Vinyl cutting (2)'!$B$17:$B$30,B1174,'Vinyl cutting (2)'!$G$17:$G$30)) +
(SUMIF('Apply vinyl graphics'!$B$17:$B$30,B1174,'Apply vinyl graphics'!$G$17:$G$30)) +
(SUMIF('Apply vinyl graphics (2)'!$B$17:$B$30,B1174,'Apply vinyl graphics (2)'!$G$17:$G$30)) +
(SUMIF('Alum pan sign'!$B$17:$B$30,B1174,'Alum pan sign'!$G$17:$G$30)) +
(SUMIF('Alum pan sign (2)'!$B$17:$B$30,B1174,'Alum pan sign (2)'!$G$17:$G$30)) +
(SUMIF('Economy pan sign'!$B$17:$B$30,B1174,'Economy pan sign'!$G$17:$G$30)) +
(SUMIF('Post and panel sign'!$B$17:$B$30,B1174,'Post and panel sign'!$G$17:$G$30)) +
(SUMIF('Post and panel sign (2)'!$B$17:$B$30,B1174,'Post and panel sign (2)'!$G$17:$G$30)) +
(SUMIF('Flat panels only'!$B$17:$B$30,B1174,'Flat panels only'!$G$17:$G$30)) +
(SUMIF('Flat panels only (2)'!$B$17:$B$30,B1174,'Flat panels only (2)'!$G$17:$G$30)) +
(SUMIF('Routed panel shapes'!$B$18:$B$31,B1174,'Routed panel shapes'!$G$18:$G$31)) +
(SUMIF('Routed panel shapes (2)'!$B$18:$B$31,B1174,'Routed panel shapes (2)'!$G$18:$G$31)) +
(SUMIF('Routed face only'!$B$17:$B$30,B1174,'Routed face only'!$G$17:$G$30)) +
(SUMIF('Routed face only (2)'!$B$17:$B$30,B1174,'Routed face only (2)'!$G$17:$G$30)) +
(SUMIF('Routed alum faces letters'!$B$17:$B$30,B1174,'Routed alum faces letters'!$G$17:$G$30)) +
(SUMIF('Routed alum faces letters (2)'!$B$17:$B$30,B1174,'Routed alum faces letters (2)'!$G$17:$G$30)) +
(SUMIF('Routed push through acrylic'!$B$17:$B$30,B1174,'Routed push through acrylic'!$G$17:$G$30)) +
(SUMIF('Routed push through acrylic (2)'!$B$17:$B$30,B1174,'Routed push through acrylic (2)'!$G$17:$G$30)) +
(SUMIF('Sf routed cabinet'!$B$17:$B$30,B1174,'Sf routed cabinet'!$G$17:$G$30)) +
(SUMIF('Sf routed cabinet (2)'!$B$17:$B$30,B1174,'Sf routed cabinet (2)'!$G$17:$G$30)) +
(SUMIF('Df routed cabinet'!$B$17:$B$30,B1174,'Df routed cabinet'!$G$17:$G$30)) +
(SUMIF('Df routed cabinet (2)'!$B$17:$B$30,B1174,'Df routed cabinet (2)'!$G$17:$G$30)) +
(SUMIF('Sf acrylic cabinet'!$B$17:$B$30,B1174,'Sf acrylic cabinet'!$G$17:$G$30)) +
(SUMIF('Sf acrylic cabinet (2)'!$B$17:$B$30,B1174,'Sf acrylic cabinet (2)'!$G$17:$G$30)) +
(SUMIF('Economy Sf acrylic'!$B$17:$B$30,B1174,'Economy Sf acrylic'!$G$17:$G$30)) +
(SUMIF('Df acrylic cabinet'!$B$17:$B$30,B1174,'Df acrylic cabinet'!$G$17:$G$30)) +
(SUMIF('Df acrylic cabinet (2)'!$B$17:$B$30,B1174,'Df acrylic cabinet (2)'!$G$17:$G$30)) +
(SUMIF('Sf flex cabinet'!$B$17:$B$30,B1174,'Sf flex cabinet'!$G$17:$G$30)) +
(SUMIF('Sf flex cabinet (2)'!$B$17:$B$30,B1174,'Sf flex cabinet (2)'!$G$17:$G$30)) +
(SUMIF('Df flex cabinet'!$B$17:$B$36,B1174,'Df flex cabinet'!$G$17:$G$36)) +
(SUMIF('Df flex cabinet (2)'!$B$17:$B$36,B1174,'Df flex cabinet (2)'!$G$17:$G$36)) +
(SUMIF('Pole cover'!$B$17:$B$30,B1174,'Pole cover'!$G$17:$G$30)) +
(SUMIF('Pole cover (2)'!$B$17:$B$30,B1174,'Pole cover (2)'!$G$17:$G$30)) +
(SUMIF('Structural Steel Fab'!$B$17:$B$29,B1174,'Structural Steel Fab'!$G$17:$G$29)) +
(SUMIF(Reveal!$B$17:$B$30,B1174,Reveal!$G$17:$G$30)) +
(SUMIF('Reveal (2)'!$B$17:$B$30,B1174,'Reveal (2)'!$G$17:$G$30)) +
(SUMIF('Crown cove top'!$B$17:$B$30,B1174,'Crown cove top'!$G$17:$G$30)) +
(SUMIF('EMC assembly'!$B$17:$B$30,B1174,'EMC assembly'!$G$17:$G$30)) +
(SUMIF(Crating!$B$17:$B$29,B1174,Crating!$G$17:$G$29)) +
(SUMIF('LED wiring'!$B$17:$B$30,B1174,'LED wiring'!$G$17:$G$30)) +
(SUMIF('Changeable copy face'!$B$17:$B$30,B1174,'Changeable copy face'!$G$17:$G$30)) +
(SUMIF('Flex face assembly'!$B$17:$B$30,B1174,'Flex face assembly'!$G$17:$G$30)) +
(SUMIF('Routed face assembly'!$B$17:$B$30,B1174,'Routed face assembly'!$G$17:$G$30)) +
(SUMIF('Paint calculation'!$B$17:$B$30,B1174,'Paint calculation'!$G$17:$G$30)) +
(SUMIF('Trimcap letter face'!$B$17:$B$30,B1174,'Trimcap letter face'!$G$17:$G$30)) +
(SUMIF('Trimcap letter face (2)'!$B$17:$B$30,B1174,'Trimcap letter face (2)'!$G$17:$G$30)) +
(SUMIF('Channel letter fabrication'!$B$17:$B$30,B1174,'Channel letter fabrication'!$G$17:$G$30)) +
(SUMIF('Channel letter fabrication (2)'!$B$17:$B$30,B1174,'Channel letter fabrication (2)'!$G$17:$G$30))</f>
        <v>2</v>
      </c>
    </row>
    <row r="1175" spans="1:10">
      <c r="A1175" s="28" t="str">
        <f>[1]ODBC!$A1175</f>
        <v>Touch-Up Bottles</v>
      </c>
      <c r="B1175" s="29" t="str">
        <f>[1]ODBC!B1175</f>
        <v>75095</v>
      </c>
      <c r="C1175" s="30">
        <f>IFERROR(VLOOKUP($B1175,[1]ODBC!$B:$H,2,FALSE),"")</f>
        <v>1.37</v>
      </c>
      <c r="D1175" s="30">
        <f>IFERROR(VLOOKUP($B1175,[1]ODBC!$B:$H,3,FALSE),"")</f>
        <v>2.4660000000000002</v>
      </c>
      <c r="E1175" s="30" t="str">
        <f>IFERROR(VLOOKUP($B1175,[1]ODBC!$B:$H,4,FALSE),"")</f>
        <v>EA</v>
      </c>
      <c r="F1175" s="31">
        <f>IFERROR(VLOOKUP($B1175,[1]ODBC!$B:$H,5,FALSE),"")</f>
        <v>44.45</v>
      </c>
      <c r="G1175" s="32">
        <f>[1]ODBC!G1175</f>
        <v>0</v>
      </c>
      <c r="H1175" s="33">
        <f>SUM([1]ODBC!H1175)</f>
        <v>45897</v>
      </c>
      <c r="I1175" s="41" t="str">
        <f>'Vinyl cutting'!$B$2</f>
        <v>J36938</v>
      </c>
      <c r="J1175" s="42">
        <f ca="1">(SUMIF('Freeform time and material'!$B$17:$B$30,B1175,'Freeform time and material'!$G$17:$G$30)) +
(SUMIF('Vinyl cutting'!$B$17:$B$30,B1175,'Vinyl cutting'!$G$17:$G$30)) +
(SUMIF('Vinyl cutting (2)'!$B$17:$B$30,B1175,'Vinyl cutting (2)'!$G$17:$G$30)) +
(SUMIF('Apply vinyl graphics'!$B$17:$B$30,B1175,'Apply vinyl graphics'!$G$17:$G$30)) +
(SUMIF('Apply vinyl graphics (2)'!$B$17:$B$30,B1175,'Apply vinyl graphics (2)'!$G$17:$G$30)) +
(SUMIF('Alum pan sign'!$B$17:$B$30,B1175,'Alum pan sign'!$G$17:$G$30)) +
(SUMIF('Alum pan sign (2)'!$B$17:$B$30,B1175,'Alum pan sign (2)'!$G$17:$G$30)) +
(SUMIF('Economy pan sign'!$B$17:$B$30,B1175,'Economy pan sign'!$G$17:$G$30)) +
(SUMIF('Post and panel sign'!$B$17:$B$30,B1175,'Post and panel sign'!$G$17:$G$30)) +
(SUMIF('Post and panel sign (2)'!$B$17:$B$30,B1175,'Post and panel sign (2)'!$G$17:$G$30)) +
(SUMIF('Flat panels only'!$B$17:$B$30,B1175,'Flat panels only'!$G$17:$G$30)) +
(SUMIF('Flat panels only (2)'!$B$17:$B$30,B1175,'Flat panels only (2)'!$G$17:$G$30)) +
(SUMIF('Routed panel shapes'!$B$18:$B$31,B1175,'Routed panel shapes'!$G$18:$G$31)) +
(SUMIF('Routed panel shapes (2)'!$B$18:$B$31,B1175,'Routed panel shapes (2)'!$G$18:$G$31)) +
(SUMIF('Routed face only'!$B$17:$B$30,B1175,'Routed face only'!$G$17:$G$30)) +
(SUMIF('Routed face only (2)'!$B$17:$B$30,B1175,'Routed face only (2)'!$G$17:$G$30)) +
(SUMIF('Routed alum faces letters'!$B$17:$B$30,B1175,'Routed alum faces letters'!$G$17:$G$30)) +
(SUMIF('Routed alum faces letters (2)'!$B$17:$B$30,B1175,'Routed alum faces letters (2)'!$G$17:$G$30)) +
(SUMIF('Routed push through acrylic'!$B$17:$B$30,B1175,'Routed push through acrylic'!$G$17:$G$30)) +
(SUMIF('Routed push through acrylic (2)'!$B$17:$B$30,B1175,'Routed push through acrylic (2)'!$G$17:$G$30)) +
(SUMIF('Sf routed cabinet'!$B$17:$B$30,B1175,'Sf routed cabinet'!$G$17:$G$30)) +
(SUMIF('Sf routed cabinet (2)'!$B$17:$B$30,B1175,'Sf routed cabinet (2)'!$G$17:$G$30)) +
(SUMIF('Df routed cabinet'!$B$17:$B$30,B1175,'Df routed cabinet'!$G$17:$G$30)) +
(SUMIF('Df routed cabinet (2)'!$B$17:$B$30,B1175,'Df routed cabinet (2)'!$G$17:$G$30)) +
(SUMIF('Sf acrylic cabinet'!$B$17:$B$30,B1175,'Sf acrylic cabinet'!$G$17:$G$30)) +
(SUMIF('Sf acrylic cabinet (2)'!$B$17:$B$30,B1175,'Sf acrylic cabinet (2)'!$G$17:$G$30)) +
(SUMIF('Economy Sf acrylic'!$B$17:$B$30,B1175,'Economy Sf acrylic'!$G$17:$G$30)) +
(SUMIF('Df acrylic cabinet'!$B$17:$B$30,B1175,'Df acrylic cabinet'!$G$17:$G$30)) +
(SUMIF('Df acrylic cabinet (2)'!$B$17:$B$30,B1175,'Df acrylic cabinet (2)'!$G$17:$G$30)) +
(SUMIF('Sf flex cabinet'!$B$17:$B$30,B1175,'Sf flex cabinet'!$G$17:$G$30)) +
(SUMIF('Sf flex cabinet (2)'!$B$17:$B$30,B1175,'Sf flex cabinet (2)'!$G$17:$G$30)) +
(SUMIF('Df flex cabinet'!$B$17:$B$36,B1175,'Df flex cabinet'!$G$17:$G$36)) +
(SUMIF('Df flex cabinet (2)'!$B$17:$B$36,B1175,'Df flex cabinet (2)'!$G$17:$G$36)) +
(SUMIF('Pole cover'!$B$17:$B$30,B1175,'Pole cover'!$G$17:$G$30)) +
(SUMIF('Pole cover (2)'!$B$17:$B$30,B1175,'Pole cover (2)'!$G$17:$G$30)) +
(SUMIF('Structural Steel Fab'!$B$17:$B$29,B1175,'Structural Steel Fab'!$G$17:$G$29)) +
(SUMIF(Reveal!$B$17:$B$30,B1175,Reveal!$G$17:$G$30)) +
(SUMIF('Reveal (2)'!$B$17:$B$30,B1175,'Reveal (2)'!$G$17:$G$30)) +
(SUMIF('Crown cove top'!$B$17:$B$30,B1175,'Crown cove top'!$G$17:$G$30)) +
(SUMIF('EMC assembly'!$B$17:$B$30,B1175,'EMC assembly'!$G$17:$G$30)) +
(SUMIF(Crating!$B$17:$B$29,B1175,Crating!$G$17:$G$29)) +
(SUMIF('LED wiring'!$B$17:$B$30,B1175,'LED wiring'!$G$17:$G$30)) +
(SUMIF('Changeable copy face'!$B$17:$B$30,B1175,'Changeable copy face'!$G$17:$G$30)) +
(SUMIF('Flex face assembly'!$B$17:$B$30,B1175,'Flex face assembly'!$G$17:$G$30)) +
(SUMIF('Routed face assembly'!$B$17:$B$30,B1175,'Routed face assembly'!$G$17:$G$30)) +
(SUMIF('Paint calculation'!$B$17:$B$30,B1175,'Paint calculation'!$G$17:$G$30)) +
(SUMIF('Trimcap letter face'!$B$17:$B$30,B1175,'Trimcap letter face'!$G$17:$G$30)) +
(SUMIF('Trimcap letter face (2)'!$B$17:$B$30,B1175,'Trimcap letter face (2)'!$G$17:$G$30)) +
(SUMIF('Channel letter fabrication'!$B$17:$B$30,B1175,'Channel letter fabrication'!$G$17:$G$30)) +
(SUMIF('Channel letter fabrication (2)'!$B$17:$B$30,B1175,'Channel letter fabrication (2)'!$G$17:$G$30))</f>
        <v>0</v>
      </c>
    </row>
    <row r="1176" spans="1:10">
      <c r="A1176" s="28" t="str">
        <f>[1]ODBC!$A1176</f>
        <v>1 Gal. Empty Cans</v>
      </c>
      <c r="B1176" s="29" t="str">
        <f>[1]ODBC!B1176</f>
        <v>75100</v>
      </c>
      <c r="C1176" s="30">
        <f>IFERROR(VLOOKUP($B1176,[1]ODBC!$B:$H,2,FALSE),"")</f>
        <v>3.62</v>
      </c>
      <c r="D1176" s="30">
        <f>IFERROR(VLOOKUP($B1176,[1]ODBC!$B:$H,3,FALSE),"")</f>
        <v>6.5170000000000003</v>
      </c>
      <c r="E1176" s="30" t="str">
        <f>IFERROR(VLOOKUP($B1176,[1]ODBC!$B:$H,4,FALSE),"")</f>
        <v>EA</v>
      </c>
      <c r="F1176" s="31">
        <f>IFERROR(VLOOKUP($B1176,[1]ODBC!$B:$H,5,FALSE),"")</f>
        <v>44.45</v>
      </c>
      <c r="G1176" s="32">
        <f>[1]ODBC!G1176</f>
        <v>0</v>
      </c>
      <c r="H1176" s="33">
        <f>SUM([1]ODBC!H1176)</f>
        <v>46027</v>
      </c>
      <c r="I1176" s="41" t="str">
        <f>'Vinyl cutting'!$B$2</f>
        <v>J36938</v>
      </c>
      <c r="J1176" s="42">
        <f ca="1">(SUMIF('Freeform time and material'!$B$17:$B$30,B1176,'Freeform time and material'!$G$17:$G$30)) +
(SUMIF('Vinyl cutting'!$B$17:$B$30,B1176,'Vinyl cutting'!$G$17:$G$30)) +
(SUMIF('Vinyl cutting (2)'!$B$17:$B$30,B1176,'Vinyl cutting (2)'!$G$17:$G$30)) +
(SUMIF('Apply vinyl graphics'!$B$17:$B$30,B1176,'Apply vinyl graphics'!$G$17:$G$30)) +
(SUMIF('Apply vinyl graphics (2)'!$B$17:$B$30,B1176,'Apply vinyl graphics (2)'!$G$17:$G$30)) +
(SUMIF('Alum pan sign'!$B$17:$B$30,B1176,'Alum pan sign'!$G$17:$G$30)) +
(SUMIF('Alum pan sign (2)'!$B$17:$B$30,B1176,'Alum pan sign (2)'!$G$17:$G$30)) +
(SUMIF('Economy pan sign'!$B$17:$B$30,B1176,'Economy pan sign'!$G$17:$G$30)) +
(SUMIF('Post and panel sign'!$B$17:$B$30,B1176,'Post and panel sign'!$G$17:$G$30)) +
(SUMIF('Post and panel sign (2)'!$B$17:$B$30,B1176,'Post and panel sign (2)'!$G$17:$G$30)) +
(SUMIF('Flat panels only'!$B$17:$B$30,B1176,'Flat panels only'!$G$17:$G$30)) +
(SUMIF('Flat panels only (2)'!$B$17:$B$30,B1176,'Flat panels only (2)'!$G$17:$G$30)) +
(SUMIF('Routed panel shapes'!$B$18:$B$31,B1176,'Routed panel shapes'!$G$18:$G$31)) +
(SUMIF('Routed panel shapes (2)'!$B$18:$B$31,B1176,'Routed panel shapes (2)'!$G$18:$G$31)) +
(SUMIF('Routed face only'!$B$17:$B$30,B1176,'Routed face only'!$G$17:$G$30)) +
(SUMIF('Routed face only (2)'!$B$17:$B$30,B1176,'Routed face only (2)'!$G$17:$G$30)) +
(SUMIF('Routed alum faces letters'!$B$17:$B$30,B1176,'Routed alum faces letters'!$G$17:$G$30)) +
(SUMIF('Routed alum faces letters (2)'!$B$17:$B$30,B1176,'Routed alum faces letters (2)'!$G$17:$G$30)) +
(SUMIF('Routed push through acrylic'!$B$17:$B$30,B1176,'Routed push through acrylic'!$G$17:$G$30)) +
(SUMIF('Routed push through acrylic (2)'!$B$17:$B$30,B1176,'Routed push through acrylic (2)'!$G$17:$G$30)) +
(SUMIF('Sf routed cabinet'!$B$17:$B$30,B1176,'Sf routed cabinet'!$G$17:$G$30)) +
(SUMIF('Sf routed cabinet (2)'!$B$17:$B$30,B1176,'Sf routed cabinet (2)'!$G$17:$G$30)) +
(SUMIF('Df routed cabinet'!$B$17:$B$30,B1176,'Df routed cabinet'!$G$17:$G$30)) +
(SUMIF('Df routed cabinet (2)'!$B$17:$B$30,B1176,'Df routed cabinet (2)'!$G$17:$G$30)) +
(SUMIF('Sf acrylic cabinet'!$B$17:$B$30,B1176,'Sf acrylic cabinet'!$G$17:$G$30)) +
(SUMIF('Sf acrylic cabinet (2)'!$B$17:$B$30,B1176,'Sf acrylic cabinet (2)'!$G$17:$G$30)) +
(SUMIF('Economy Sf acrylic'!$B$17:$B$30,B1176,'Economy Sf acrylic'!$G$17:$G$30)) +
(SUMIF('Df acrylic cabinet'!$B$17:$B$30,B1176,'Df acrylic cabinet'!$G$17:$G$30)) +
(SUMIF('Df acrylic cabinet (2)'!$B$17:$B$30,B1176,'Df acrylic cabinet (2)'!$G$17:$G$30)) +
(SUMIF('Sf flex cabinet'!$B$17:$B$30,B1176,'Sf flex cabinet'!$G$17:$G$30)) +
(SUMIF('Sf flex cabinet (2)'!$B$17:$B$30,B1176,'Sf flex cabinet (2)'!$G$17:$G$30)) +
(SUMIF('Df flex cabinet'!$B$17:$B$36,B1176,'Df flex cabinet'!$G$17:$G$36)) +
(SUMIF('Df flex cabinet (2)'!$B$17:$B$36,B1176,'Df flex cabinet (2)'!$G$17:$G$36)) +
(SUMIF('Pole cover'!$B$17:$B$30,B1176,'Pole cover'!$G$17:$G$30)) +
(SUMIF('Pole cover (2)'!$B$17:$B$30,B1176,'Pole cover (2)'!$G$17:$G$30)) +
(SUMIF('Structural Steel Fab'!$B$17:$B$29,B1176,'Structural Steel Fab'!$G$17:$G$29)) +
(SUMIF(Reveal!$B$17:$B$30,B1176,Reveal!$G$17:$G$30)) +
(SUMIF('Reveal (2)'!$B$17:$B$30,B1176,'Reveal (2)'!$G$17:$G$30)) +
(SUMIF('Crown cove top'!$B$17:$B$30,B1176,'Crown cove top'!$G$17:$G$30)) +
(SUMIF('EMC assembly'!$B$17:$B$30,B1176,'EMC assembly'!$G$17:$G$30)) +
(SUMIF(Crating!$B$17:$B$29,B1176,Crating!$G$17:$G$29)) +
(SUMIF('LED wiring'!$B$17:$B$30,B1176,'LED wiring'!$G$17:$G$30)) +
(SUMIF('Changeable copy face'!$B$17:$B$30,B1176,'Changeable copy face'!$G$17:$G$30)) +
(SUMIF('Flex face assembly'!$B$17:$B$30,B1176,'Flex face assembly'!$G$17:$G$30)) +
(SUMIF('Routed face assembly'!$B$17:$B$30,B1176,'Routed face assembly'!$G$17:$G$30)) +
(SUMIF('Paint calculation'!$B$17:$B$30,B1176,'Paint calculation'!$G$17:$G$30)) +
(SUMIF('Trimcap letter face'!$B$17:$B$30,B1176,'Trimcap letter face'!$G$17:$G$30)) +
(SUMIF('Trimcap letter face (2)'!$B$17:$B$30,B1176,'Trimcap letter face (2)'!$G$17:$G$30)) +
(SUMIF('Channel letter fabrication'!$B$17:$B$30,B1176,'Channel letter fabrication'!$G$17:$G$30)) +
(SUMIF('Channel letter fabrication (2)'!$B$17:$B$30,B1176,'Channel letter fabrication (2)'!$G$17:$G$30))</f>
        <v>0</v>
      </c>
    </row>
    <row r="1177" spans="1:10">
      <c r="A1177" s="28" t="str">
        <f>[1]ODBC!$A1177</f>
        <v>1 Qt. Empty Cans(56 per box)</v>
      </c>
      <c r="B1177" s="29" t="str">
        <f>[1]ODBC!B1177</f>
        <v>75105</v>
      </c>
      <c r="C1177" s="30">
        <f>IFERROR(VLOOKUP($B1177,[1]ODBC!$B:$H,2,FALSE),"")</f>
        <v>2.41</v>
      </c>
      <c r="D1177" s="30">
        <f>IFERROR(VLOOKUP($B1177,[1]ODBC!$B:$H,3,FALSE),"")</f>
        <v>4.3380000000000001</v>
      </c>
      <c r="E1177" s="30" t="str">
        <f>IFERROR(VLOOKUP($B1177,[1]ODBC!$B:$H,4,FALSE),"")</f>
        <v>EA</v>
      </c>
      <c r="F1177" s="31">
        <f>IFERROR(VLOOKUP($B1177,[1]ODBC!$B:$H,5,FALSE),"")</f>
        <v>44.45</v>
      </c>
      <c r="G1177" s="32">
        <f>[1]ODBC!G1177</f>
        <v>0</v>
      </c>
      <c r="H1177" s="33">
        <f>SUM([1]ODBC!H1177)</f>
        <v>46035</v>
      </c>
      <c r="I1177" s="41" t="str">
        <f>'Vinyl cutting'!$B$2</f>
        <v>J36938</v>
      </c>
      <c r="J1177" s="42">
        <f ca="1">(SUMIF('Freeform time and material'!$B$17:$B$30,B1177,'Freeform time and material'!$G$17:$G$30)) +
(SUMIF('Vinyl cutting'!$B$17:$B$30,B1177,'Vinyl cutting'!$G$17:$G$30)) +
(SUMIF('Vinyl cutting (2)'!$B$17:$B$30,B1177,'Vinyl cutting (2)'!$G$17:$G$30)) +
(SUMIF('Apply vinyl graphics'!$B$17:$B$30,B1177,'Apply vinyl graphics'!$G$17:$G$30)) +
(SUMIF('Apply vinyl graphics (2)'!$B$17:$B$30,B1177,'Apply vinyl graphics (2)'!$G$17:$G$30)) +
(SUMIF('Alum pan sign'!$B$17:$B$30,B1177,'Alum pan sign'!$G$17:$G$30)) +
(SUMIF('Alum pan sign (2)'!$B$17:$B$30,B1177,'Alum pan sign (2)'!$G$17:$G$30)) +
(SUMIF('Economy pan sign'!$B$17:$B$30,B1177,'Economy pan sign'!$G$17:$G$30)) +
(SUMIF('Post and panel sign'!$B$17:$B$30,B1177,'Post and panel sign'!$G$17:$G$30)) +
(SUMIF('Post and panel sign (2)'!$B$17:$B$30,B1177,'Post and panel sign (2)'!$G$17:$G$30)) +
(SUMIF('Flat panels only'!$B$17:$B$30,B1177,'Flat panels only'!$G$17:$G$30)) +
(SUMIF('Flat panels only (2)'!$B$17:$B$30,B1177,'Flat panels only (2)'!$G$17:$G$30)) +
(SUMIF('Routed panel shapes'!$B$18:$B$31,B1177,'Routed panel shapes'!$G$18:$G$31)) +
(SUMIF('Routed panel shapes (2)'!$B$18:$B$31,B1177,'Routed panel shapes (2)'!$G$18:$G$31)) +
(SUMIF('Routed face only'!$B$17:$B$30,B1177,'Routed face only'!$G$17:$G$30)) +
(SUMIF('Routed face only (2)'!$B$17:$B$30,B1177,'Routed face only (2)'!$G$17:$G$30)) +
(SUMIF('Routed alum faces letters'!$B$17:$B$30,B1177,'Routed alum faces letters'!$G$17:$G$30)) +
(SUMIF('Routed alum faces letters (2)'!$B$17:$B$30,B1177,'Routed alum faces letters (2)'!$G$17:$G$30)) +
(SUMIF('Routed push through acrylic'!$B$17:$B$30,B1177,'Routed push through acrylic'!$G$17:$G$30)) +
(SUMIF('Routed push through acrylic (2)'!$B$17:$B$30,B1177,'Routed push through acrylic (2)'!$G$17:$G$30)) +
(SUMIF('Sf routed cabinet'!$B$17:$B$30,B1177,'Sf routed cabinet'!$G$17:$G$30)) +
(SUMIF('Sf routed cabinet (2)'!$B$17:$B$30,B1177,'Sf routed cabinet (2)'!$G$17:$G$30)) +
(SUMIF('Df routed cabinet'!$B$17:$B$30,B1177,'Df routed cabinet'!$G$17:$G$30)) +
(SUMIF('Df routed cabinet (2)'!$B$17:$B$30,B1177,'Df routed cabinet (2)'!$G$17:$G$30)) +
(SUMIF('Sf acrylic cabinet'!$B$17:$B$30,B1177,'Sf acrylic cabinet'!$G$17:$G$30)) +
(SUMIF('Sf acrylic cabinet (2)'!$B$17:$B$30,B1177,'Sf acrylic cabinet (2)'!$G$17:$G$30)) +
(SUMIF('Economy Sf acrylic'!$B$17:$B$30,B1177,'Economy Sf acrylic'!$G$17:$G$30)) +
(SUMIF('Df acrylic cabinet'!$B$17:$B$30,B1177,'Df acrylic cabinet'!$G$17:$G$30)) +
(SUMIF('Df acrylic cabinet (2)'!$B$17:$B$30,B1177,'Df acrylic cabinet (2)'!$G$17:$G$30)) +
(SUMIF('Sf flex cabinet'!$B$17:$B$30,B1177,'Sf flex cabinet'!$G$17:$G$30)) +
(SUMIF('Sf flex cabinet (2)'!$B$17:$B$30,B1177,'Sf flex cabinet (2)'!$G$17:$G$30)) +
(SUMIF('Df flex cabinet'!$B$17:$B$36,B1177,'Df flex cabinet'!$G$17:$G$36)) +
(SUMIF('Df flex cabinet (2)'!$B$17:$B$36,B1177,'Df flex cabinet (2)'!$G$17:$G$36)) +
(SUMIF('Pole cover'!$B$17:$B$30,B1177,'Pole cover'!$G$17:$G$30)) +
(SUMIF('Pole cover (2)'!$B$17:$B$30,B1177,'Pole cover (2)'!$G$17:$G$30)) +
(SUMIF('Structural Steel Fab'!$B$17:$B$29,B1177,'Structural Steel Fab'!$G$17:$G$29)) +
(SUMIF(Reveal!$B$17:$B$30,B1177,Reveal!$G$17:$G$30)) +
(SUMIF('Reveal (2)'!$B$17:$B$30,B1177,'Reveal (2)'!$G$17:$G$30)) +
(SUMIF('Crown cove top'!$B$17:$B$30,B1177,'Crown cove top'!$G$17:$G$30)) +
(SUMIF('EMC assembly'!$B$17:$B$30,B1177,'EMC assembly'!$G$17:$G$30)) +
(SUMIF(Crating!$B$17:$B$29,B1177,Crating!$G$17:$G$29)) +
(SUMIF('LED wiring'!$B$17:$B$30,B1177,'LED wiring'!$G$17:$G$30)) +
(SUMIF('Changeable copy face'!$B$17:$B$30,B1177,'Changeable copy face'!$G$17:$G$30)) +
(SUMIF('Flex face assembly'!$B$17:$B$30,B1177,'Flex face assembly'!$G$17:$G$30)) +
(SUMIF('Routed face assembly'!$B$17:$B$30,B1177,'Routed face assembly'!$G$17:$G$30)) +
(SUMIF('Paint calculation'!$B$17:$B$30,B1177,'Paint calculation'!$G$17:$G$30)) +
(SUMIF('Trimcap letter face'!$B$17:$B$30,B1177,'Trimcap letter face'!$G$17:$G$30)) +
(SUMIF('Trimcap letter face (2)'!$B$17:$B$30,B1177,'Trimcap letter face (2)'!$G$17:$G$30)) +
(SUMIF('Channel letter fabrication'!$B$17:$B$30,B1177,'Channel letter fabrication'!$G$17:$G$30)) +
(SUMIF('Channel letter fabrication (2)'!$B$17:$B$30,B1177,'Channel letter fabrication (2)'!$G$17:$G$30))</f>
        <v>0</v>
      </c>
    </row>
    <row r="1178" spans="1:10">
      <c r="A1178" s="28" t="str">
        <f>[1]ODBC!$A1178</f>
        <v>1 Pt. Empty Cans</v>
      </c>
      <c r="B1178" s="29" t="str">
        <f>[1]ODBC!B1178</f>
        <v>75110</v>
      </c>
      <c r="C1178" s="30">
        <f>IFERROR(VLOOKUP($B1178,[1]ODBC!$B:$H,2,FALSE),"")</f>
        <v>4</v>
      </c>
      <c r="D1178" s="30">
        <f>IFERROR(VLOOKUP($B1178,[1]ODBC!$B:$H,3,FALSE),"")</f>
        <v>7.2009999999999996</v>
      </c>
      <c r="E1178" s="30" t="str">
        <f>IFERROR(VLOOKUP($B1178,[1]ODBC!$B:$H,4,FALSE),"")</f>
        <v>EA</v>
      </c>
      <c r="F1178" s="31">
        <f>IFERROR(VLOOKUP($B1178,[1]ODBC!$B:$H,5,FALSE),"")</f>
        <v>44.45</v>
      </c>
      <c r="G1178" s="32">
        <f>[1]ODBC!G1178</f>
        <v>0</v>
      </c>
      <c r="H1178" s="33">
        <f>SUM([1]ODBC!H1178)</f>
        <v>0</v>
      </c>
      <c r="I1178" s="41" t="str">
        <f>'Vinyl cutting'!$B$2</f>
        <v>J36938</v>
      </c>
      <c r="J1178" s="42">
        <f ca="1">(SUMIF('Freeform time and material'!$B$17:$B$30,B1178,'Freeform time and material'!$G$17:$G$30)) +
(SUMIF('Vinyl cutting'!$B$17:$B$30,B1178,'Vinyl cutting'!$G$17:$G$30)) +
(SUMIF('Vinyl cutting (2)'!$B$17:$B$30,B1178,'Vinyl cutting (2)'!$G$17:$G$30)) +
(SUMIF('Apply vinyl graphics'!$B$17:$B$30,B1178,'Apply vinyl graphics'!$G$17:$G$30)) +
(SUMIF('Apply vinyl graphics (2)'!$B$17:$B$30,B1178,'Apply vinyl graphics (2)'!$G$17:$G$30)) +
(SUMIF('Alum pan sign'!$B$17:$B$30,B1178,'Alum pan sign'!$G$17:$G$30)) +
(SUMIF('Alum pan sign (2)'!$B$17:$B$30,B1178,'Alum pan sign (2)'!$G$17:$G$30)) +
(SUMIF('Economy pan sign'!$B$17:$B$30,B1178,'Economy pan sign'!$G$17:$G$30)) +
(SUMIF('Post and panel sign'!$B$17:$B$30,B1178,'Post and panel sign'!$G$17:$G$30)) +
(SUMIF('Post and panel sign (2)'!$B$17:$B$30,B1178,'Post and panel sign (2)'!$G$17:$G$30)) +
(SUMIF('Flat panels only'!$B$17:$B$30,B1178,'Flat panels only'!$G$17:$G$30)) +
(SUMIF('Flat panels only (2)'!$B$17:$B$30,B1178,'Flat panels only (2)'!$G$17:$G$30)) +
(SUMIF('Routed panel shapes'!$B$18:$B$31,B1178,'Routed panel shapes'!$G$18:$G$31)) +
(SUMIF('Routed panel shapes (2)'!$B$18:$B$31,B1178,'Routed panel shapes (2)'!$G$18:$G$31)) +
(SUMIF('Routed face only'!$B$17:$B$30,B1178,'Routed face only'!$G$17:$G$30)) +
(SUMIF('Routed face only (2)'!$B$17:$B$30,B1178,'Routed face only (2)'!$G$17:$G$30)) +
(SUMIF('Routed alum faces letters'!$B$17:$B$30,B1178,'Routed alum faces letters'!$G$17:$G$30)) +
(SUMIF('Routed alum faces letters (2)'!$B$17:$B$30,B1178,'Routed alum faces letters (2)'!$G$17:$G$30)) +
(SUMIF('Routed push through acrylic'!$B$17:$B$30,B1178,'Routed push through acrylic'!$G$17:$G$30)) +
(SUMIF('Routed push through acrylic (2)'!$B$17:$B$30,B1178,'Routed push through acrylic (2)'!$G$17:$G$30)) +
(SUMIF('Sf routed cabinet'!$B$17:$B$30,B1178,'Sf routed cabinet'!$G$17:$G$30)) +
(SUMIF('Sf routed cabinet (2)'!$B$17:$B$30,B1178,'Sf routed cabinet (2)'!$G$17:$G$30)) +
(SUMIF('Df routed cabinet'!$B$17:$B$30,B1178,'Df routed cabinet'!$G$17:$G$30)) +
(SUMIF('Df routed cabinet (2)'!$B$17:$B$30,B1178,'Df routed cabinet (2)'!$G$17:$G$30)) +
(SUMIF('Sf acrylic cabinet'!$B$17:$B$30,B1178,'Sf acrylic cabinet'!$G$17:$G$30)) +
(SUMIF('Sf acrylic cabinet (2)'!$B$17:$B$30,B1178,'Sf acrylic cabinet (2)'!$G$17:$G$30)) +
(SUMIF('Economy Sf acrylic'!$B$17:$B$30,B1178,'Economy Sf acrylic'!$G$17:$G$30)) +
(SUMIF('Df acrylic cabinet'!$B$17:$B$30,B1178,'Df acrylic cabinet'!$G$17:$G$30)) +
(SUMIF('Df acrylic cabinet (2)'!$B$17:$B$30,B1178,'Df acrylic cabinet (2)'!$G$17:$G$30)) +
(SUMIF('Sf flex cabinet'!$B$17:$B$30,B1178,'Sf flex cabinet'!$G$17:$G$30)) +
(SUMIF('Sf flex cabinet (2)'!$B$17:$B$30,B1178,'Sf flex cabinet (2)'!$G$17:$G$30)) +
(SUMIF('Df flex cabinet'!$B$17:$B$36,B1178,'Df flex cabinet'!$G$17:$G$36)) +
(SUMIF('Df flex cabinet (2)'!$B$17:$B$36,B1178,'Df flex cabinet (2)'!$G$17:$G$36)) +
(SUMIF('Pole cover'!$B$17:$B$30,B1178,'Pole cover'!$G$17:$G$30)) +
(SUMIF('Pole cover (2)'!$B$17:$B$30,B1178,'Pole cover (2)'!$G$17:$G$30)) +
(SUMIF('Structural Steel Fab'!$B$17:$B$29,B1178,'Structural Steel Fab'!$G$17:$G$29)) +
(SUMIF(Reveal!$B$17:$B$30,B1178,Reveal!$G$17:$G$30)) +
(SUMIF('Reveal (2)'!$B$17:$B$30,B1178,'Reveal (2)'!$G$17:$G$30)) +
(SUMIF('Crown cove top'!$B$17:$B$30,B1178,'Crown cove top'!$G$17:$G$30)) +
(SUMIF('EMC assembly'!$B$17:$B$30,B1178,'EMC assembly'!$G$17:$G$30)) +
(SUMIF(Crating!$B$17:$B$29,B1178,Crating!$G$17:$G$29)) +
(SUMIF('LED wiring'!$B$17:$B$30,B1178,'LED wiring'!$G$17:$G$30)) +
(SUMIF('Changeable copy face'!$B$17:$B$30,B1178,'Changeable copy face'!$G$17:$G$30)) +
(SUMIF('Flex face assembly'!$B$17:$B$30,B1178,'Flex face assembly'!$G$17:$G$30)) +
(SUMIF('Routed face assembly'!$B$17:$B$30,B1178,'Routed face assembly'!$G$17:$G$30)) +
(SUMIF('Paint calculation'!$B$17:$B$30,B1178,'Paint calculation'!$G$17:$G$30)) +
(SUMIF('Trimcap letter face'!$B$17:$B$30,B1178,'Trimcap letter face'!$G$17:$G$30)) +
(SUMIF('Trimcap letter face (2)'!$B$17:$B$30,B1178,'Trimcap letter face (2)'!$G$17:$G$30)) +
(SUMIF('Channel letter fabrication'!$B$17:$B$30,B1178,'Channel letter fabrication'!$G$17:$G$30)) +
(SUMIF('Channel letter fabrication (2)'!$B$17:$B$30,B1178,'Channel letter fabrication (2)'!$G$17:$G$30))</f>
        <v>0</v>
      </c>
    </row>
    <row r="1179" spans="1:10">
      <c r="A1179" s="28" t="str">
        <f>[1]ODBC!$A1179</f>
        <v>32 Oz Mixing Cup(100 per box)</v>
      </c>
      <c r="B1179" s="29" t="str">
        <f>[1]ODBC!B1179</f>
        <v>75115</v>
      </c>
      <c r="C1179" s="30">
        <f>IFERROR(VLOOKUP($B1179,[1]ODBC!$B:$H,2,FALSE),"")</f>
        <v>0.36199999999999999</v>
      </c>
      <c r="D1179" s="30">
        <f>IFERROR(VLOOKUP($B1179,[1]ODBC!$B:$H,3,FALSE),"")</f>
        <v>0.65200000000000002</v>
      </c>
      <c r="E1179" s="30" t="str">
        <f>IFERROR(VLOOKUP($B1179,[1]ODBC!$B:$H,4,FALSE),"")</f>
        <v>EA</v>
      </c>
      <c r="F1179" s="31">
        <f>IFERROR(VLOOKUP($B1179,[1]ODBC!$B:$H,5,FALSE),"")</f>
        <v>44.45</v>
      </c>
      <c r="G1179" s="32">
        <f>[1]ODBC!G1179</f>
        <v>0</v>
      </c>
      <c r="H1179" s="33">
        <f>SUM([1]ODBC!H1179)</f>
        <v>46052</v>
      </c>
      <c r="I1179" s="41" t="str">
        <f>'Vinyl cutting'!$B$2</f>
        <v>J36938</v>
      </c>
      <c r="J1179" s="42">
        <f ca="1">(SUMIF('Freeform time and material'!$B$17:$B$30,B1179,'Freeform time and material'!$G$17:$G$30)) +
(SUMIF('Vinyl cutting'!$B$17:$B$30,B1179,'Vinyl cutting'!$G$17:$G$30)) +
(SUMIF('Vinyl cutting (2)'!$B$17:$B$30,B1179,'Vinyl cutting (2)'!$G$17:$G$30)) +
(SUMIF('Apply vinyl graphics'!$B$17:$B$30,B1179,'Apply vinyl graphics'!$G$17:$G$30)) +
(SUMIF('Apply vinyl graphics (2)'!$B$17:$B$30,B1179,'Apply vinyl graphics (2)'!$G$17:$G$30)) +
(SUMIF('Alum pan sign'!$B$17:$B$30,B1179,'Alum pan sign'!$G$17:$G$30)) +
(SUMIF('Alum pan sign (2)'!$B$17:$B$30,B1179,'Alum pan sign (2)'!$G$17:$G$30)) +
(SUMIF('Economy pan sign'!$B$17:$B$30,B1179,'Economy pan sign'!$G$17:$G$30)) +
(SUMIF('Post and panel sign'!$B$17:$B$30,B1179,'Post and panel sign'!$G$17:$G$30)) +
(SUMIF('Post and panel sign (2)'!$B$17:$B$30,B1179,'Post and panel sign (2)'!$G$17:$G$30)) +
(SUMIF('Flat panels only'!$B$17:$B$30,B1179,'Flat panels only'!$G$17:$G$30)) +
(SUMIF('Flat panels only (2)'!$B$17:$B$30,B1179,'Flat panels only (2)'!$G$17:$G$30)) +
(SUMIF('Routed panel shapes'!$B$18:$B$31,B1179,'Routed panel shapes'!$G$18:$G$31)) +
(SUMIF('Routed panel shapes (2)'!$B$18:$B$31,B1179,'Routed panel shapes (2)'!$G$18:$G$31)) +
(SUMIF('Routed face only'!$B$17:$B$30,B1179,'Routed face only'!$G$17:$G$30)) +
(SUMIF('Routed face only (2)'!$B$17:$B$30,B1179,'Routed face only (2)'!$G$17:$G$30)) +
(SUMIF('Routed alum faces letters'!$B$17:$B$30,B1179,'Routed alum faces letters'!$G$17:$G$30)) +
(SUMIF('Routed alum faces letters (2)'!$B$17:$B$30,B1179,'Routed alum faces letters (2)'!$G$17:$G$30)) +
(SUMIF('Routed push through acrylic'!$B$17:$B$30,B1179,'Routed push through acrylic'!$G$17:$G$30)) +
(SUMIF('Routed push through acrylic (2)'!$B$17:$B$30,B1179,'Routed push through acrylic (2)'!$G$17:$G$30)) +
(SUMIF('Sf routed cabinet'!$B$17:$B$30,B1179,'Sf routed cabinet'!$G$17:$G$30)) +
(SUMIF('Sf routed cabinet (2)'!$B$17:$B$30,B1179,'Sf routed cabinet (2)'!$G$17:$G$30)) +
(SUMIF('Df routed cabinet'!$B$17:$B$30,B1179,'Df routed cabinet'!$G$17:$G$30)) +
(SUMIF('Df routed cabinet (2)'!$B$17:$B$30,B1179,'Df routed cabinet (2)'!$G$17:$G$30)) +
(SUMIF('Sf acrylic cabinet'!$B$17:$B$30,B1179,'Sf acrylic cabinet'!$G$17:$G$30)) +
(SUMIF('Sf acrylic cabinet (2)'!$B$17:$B$30,B1179,'Sf acrylic cabinet (2)'!$G$17:$G$30)) +
(SUMIF('Economy Sf acrylic'!$B$17:$B$30,B1179,'Economy Sf acrylic'!$G$17:$G$30)) +
(SUMIF('Df acrylic cabinet'!$B$17:$B$30,B1179,'Df acrylic cabinet'!$G$17:$G$30)) +
(SUMIF('Df acrylic cabinet (2)'!$B$17:$B$30,B1179,'Df acrylic cabinet (2)'!$G$17:$G$30)) +
(SUMIF('Sf flex cabinet'!$B$17:$B$30,B1179,'Sf flex cabinet'!$G$17:$G$30)) +
(SUMIF('Sf flex cabinet (2)'!$B$17:$B$30,B1179,'Sf flex cabinet (2)'!$G$17:$G$30)) +
(SUMIF('Df flex cabinet'!$B$17:$B$36,B1179,'Df flex cabinet'!$G$17:$G$36)) +
(SUMIF('Df flex cabinet (2)'!$B$17:$B$36,B1179,'Df flex cabinet (2)'!$G$17:$G$36)) +
(SUMIF('Pole cover'!$B$17:$B$30,B1179,'Pole cover'!$G$17:$G$30)) +
(SUMIF('Pole cover (2)'!$B$17:$B$30,B1179,'Pole cover (2)'!$G$17:$G$30)) +
(SUMIF('Structural Steel Fab'!$B$17:$B$29,B1179,'Structural Steel Fab'!$G$17:$G$29)) +
(SUMIF(Reveal!$B$17:$B$30,B1179,Reveal!$G$17:$G$30)) +
(SUMIF('Reveal (2)'!$B$17:$B$30,B1179,'Reveal (2)'!$G$17:$G$30)) +
(SUMIF('Crown cove top'!$B$17:$B$30,B1179,'Crown cove top'!$G$17:$G$30)) +
(SUMIF('EMC assembly'!$B$17:$B$30,B1179,'EMC assembly'!$G$17:$G$30)) +
(SUMIF(Crating!$B$17:$B$29,B1179,Crating!$G$17:$G$29)) +
(SUMIF('LED wiring'!$B$17:$B$30,B1179,'LED wiring'!$G$17:$G$30)) +
(SUMIF('Changeable copy face'!$B$17:$B$30,B1179,'Changeable copy face'!$G$17:$G$30)) +
(SUMIF('Flex face assembly'!$B$17:$B$30,B1179,'Flex face assembly'!$G$17:$G$30)) +
(SUMIF('Routed face assembly'!$B$17:$B$30,B1179,'Routed face assembly'!$G$17:$G$30)) +
(SUMIF('Paint calculation'!$B$17:$B$30,B1179,'Paint calculation'!$G$17:$G$30)) +
(SUMIF('Trimcap letter face'!$B$17:$B$30,B1179,'Trimcap letter face'!$G$17:$G$30)) +
(SUMIF('Trimcap letter face (2)'!$B$17:$B$30,B1179,'Trimcap letter face (2)'!$G$17:$G$30)) +
(SUMIF('Channel letter fabrication'!$B$17:$B$30,B1179,'Channel letter fabrication'!$G$17:$G$30)) +
(SUMIF('Channel letter fabrication (2)'!$B$17:$B$30,B1179,'Channel letter fabrication (2)'!$G$17:$G$30))</f>
        <v>0</v>
      </c>
    </row>
    <row r="1180" spans="1:10">
      <c r="A1180" s="28" t="str">
        <f>[1]ODBC!$A1180</f>
        <v>PPS Lid &amp; Liner Large</v>
      </c>
      <c r="B1180" s="29" t="str">
        <f>[1]ODBC!B1180</f>
        <v>75118</v>
      </c>
      <c r="C1180" s="30">
        <f>IFERROR(VLOOKUP($B1180,[1]ODBC!$B:$H,2,FALSE),"")</f>
        <v>3.468</v>
      </c>
      <c r="D1180" s="30">
        <f>IFERROR(VLOOKUP($B1180,[1]ODBC!$B:$H,3,FALSE),"")</f>
        <v>6.2430000000000003</v>
      </c>
      <c r="E1180" s="30" t="str">
        <f>IFERROR(VLOOKUP($B1180,[1]ODBC!$B:$H,4,FALSE),"")</f>
        <v>EA</v>
      </c>
      <c r="F1180" s="31">
        <f>IFERROR(VLOOKUP($B1180,[1]ODBC!$B:$H,5,FALSE),"")</f>
        <v>44.45</v>
      </c>
      <c r="G1180" s="32">
        <f>[1]ODBC!G1180</f>
        <v>0</v>
      </c>
      <c r="H1180" s="33">
        <f>SUM([1]ODBC!H1180)</f>
        <v>46052</v>
      </c>
      <c r="I1180" s="41" t="str">
        <f>'Vinyl cutting'!$B$2</f>
        <v>J36938</v>
      </c>
      <c r="J1180" s="42">
        <f ca="1">(SUMIF('Freeform time and material'!$B$17:$B$30,B1180,'Freeform time and material'!$G$17:$G$30)) +
(SUMIF('Vinyl cutting'!$B$17:$B$30,B1180,'Vinyl cutting'!$G$17:$G$30)) +
(SUMIF('Vinyl cutting (2)'!$B$17:$B$30,B1180,'Vinyl cutting (2)'!$G$17:$G$30)) +
(SUMIF('Apply vinyl graphics'!$B$17:$B$30,B1180,'Apply vinyl graphics'!$G$17:$G$30)) +
(SUMIF('Apply vinyl graphics (2)'!$B$17:$B$30,B1180,'Apply vinyl graphics (2)'!$G$17:$G$30)) +
(SUMIF('Alum pan sign'!$B$17:$B$30,B1180,'Alum pan sign'!$G$17:$G$30)) +
(SUMIF('Alum pan sign (2)'!$B$17:$B$30,B1180,'Alum pan sign (2)'!$G$17:$G$30)) +
(SUMIF('Economy pan sign'!$B$17:$B$30,B1180,'Economy pan sign'!$G$17:$G$30)) +
(SUMIF('Post and panel sign'!$B$17:$B$30,B1180,'Post and panel sign'!$G$17:$G$30)) +
(SUMIF('Post and panel sign (2)'!$B$17:$B$30,B1180,'Post and panel sign (2)'!$G$17:$G$30)) +
(SUMIF('Flat panels only'!$B$17:$B$30,B1180,'Flat panels only'!$G$17:$G$30)) +
(SUMIF('Flat panels only (2)'!$B$17:$B$30,B1180,'Flat panels only (2)'!$G$17:$G$30)) +
(SUMIF('Routed panel shapes'!$B$18:$B$31,B1180,'Routed panel shapes'!$G$18:$G$31)) +
(SUMIF('Routed panel shapes (2)'!$B$18:$B$31,B1180,'Routed panel shapes (2)'!$G$18:$G$31)) +
(SUMIF('Routed face only'!$B$17:$B$30,B1180,'Routed face only'!$G$17:$G$30)) +
(SUMIF('Routed face only (2)'!$B$17:$B$30,B1180,'Routed face only (2)'!$G$17:$G$30)) +
(SUMIF('Routed alum faces letters'!$B$17:$B$30,B1180,'Routed alum faces letters'!$G$17:$G$30)) +
(SUMIF('Routed alum faces letters (2)'!$B$17:$B$30,B1180,'Routed alum faces letters (2)'!$G$17:$G$30)) +
(SUMIF('Routed push through acrylic'!$B$17:$B$30,B1180,'Routed push through acrylic'!$G$17:$G$30)) +
(SUMIF('Routed push through acrylic (2)'!$B$17:$B$30,B1180,'Routed push through acrylic (2)'!$G$17:$G$30)) +
(SUMIF('Sf routed cabinet'!$B$17:$B$30,B1180,'Sf routed cabinet'!$G$17:$G$30)) +
(SUMIF('Sf routed cabinet (2)'!$B$17:$B$30,B1180,'Sf routed cabinet (2)'!$G$17:$G$30)) +
(SUMIF('Df routed cabinet'!$B$17:$B$30,B1180,'Df routed cabinet'!$G$17:$G$30)) +
(SUMIF('Df routed cabinet (2)'!$B$17:$B$30,B1180,'Df routed cabinet (2)'!$G$17:$G$30)) +
(SUMIF('Sf acrylic cabinet'!$B$17:$B$30,B1180,'Sf acrylic cabinet'!$G$17:$G$30)) +
(SUMIF('Sf acrylic cabinet (2)'!$B$17:$B$30,B1180,'Sf acrylic cabinet (2)'!$G$17:$G$30)) +
(SUMIF('Economy Sf acrylic'!$B$17:$B$30,B1180,'Economy Sf acrylic'!$G$17:$G$30)) +
(SUMIF('Df acrylic cabinet'!$B$17:$B$30,B1180,'Df acrylic cabinet'!$G$17:$G$30)) +
(SUMIF('Df acrylic cabinet (2)'!$B$17:$B$30,B1180,'Df acrylic cabinet (2)'!$G$17:$G$30)) +
(SUMIF('Sf flex cabinet'!$B$17:$B$30,B1180,'Sf flex cabinet'!$G$17:$G$30)) +
(SUMIF('Sf flex cabinet (2)'!$B$17:$B$30,B1180,'Sf flex cabinet (2)'!$G$17:$G$30)) +
(SUMIF('Df flex cabinet'!$B$17:$B$36,B1180,'Df flex cabinet'!$G$17:$G$36)) +
(SUMIF('Df flex cabinet (2)'!$B$17:$B$36,B1180,'Df flex cabinet (2)'!$G$17:$G$36)) +
(SUMIF('Pole cover'!$B$17:$B$30,B1180,'Pole cover'!$G$17:$G$30)) +
(SUMIF('Pole cover (2)'!$B$17:$B$30,B1180,'Pole cover (2)'!$G$17:$G$30)) +
(SUMIF('Structural Steel Fab'!$B$17:$B$29,B1180,'Structural Steel Fab'!$G$17:$G$29)) +
(SUMIF(Reveal!$B$17:$B$30,B1180,Reveal!$G$17:$G$30)) +
(SUMIF('Reveal (2)'!$B$17:$B$30,B1180,'Reveal (2)'!$G$17:$G$30)) +
(SUMIF('Crown cove top'!$B$17:$B$30,B1180,'Crown cove top'!$G$17:$G$30)) +
(SUMIF('EMC assembly'!$B$17:$B$30,B1180,'EMC assembly'!$G$17:$G$30)) +
(SUMIF(Crating!$B$17:$B$29,B1180,Crating!$G$17:$G$29)) +
(SUMIF('LED wiring'!$B$17:$B$30,B1180,'LED wiring'!$G$17:$G$30)) +
(SUMIF('Changeable copy face'!$B$17:$B$30,B1180,'Changeable copy face'!$G$17:$G$30)) +
(SUMIF('Flex face assembly'!$B$17:$B$30,B1180,'Flex face assembly'!$G$17:$G$30)) +
(SUMIF('Routed face assembly'!$B$17:$B$30,B1180,'Routed face assembly'!$G$17:$G$30)) +
(SUMIF('Paint calculation'!$B$17:$B$30,B1180,'Paint calculation'!$G$17:$G$30)) +
(SUMIF('Trimcap letter face'!$B$17:$B$30,B1180,'Trimcap letter face'!$G$17:$G$30)) +
(SUMIF('Trimcap letter face (2)'!$B$17:$B$30,B1180,'Trimcap letter face (2)'!$G$17:$G$30)) +
(SUMIF('Channel letter fabrication'!$B$17:$B$30,B1180,'Channel letter fabrication'!$G$17:$G$30)) +
(SUMIF('Channel letter fabrication (2)'!$B$17:$B$30,B1180,'Channel letter fabrication (2)'!$G$17:$G$30))</f>
        <v>0</v>
      </c>
    </row>
    <row r="1181" spans="1:10">
      <c r="A1181" s="28" t="str">
        <f>[1]ODBC!$A1181</f>
        <v>Propyltex #20 Texture Additive</v>
      </c>
      <c r="B1181" s="29" t="str">
        <f>[1]ODBC!B1181</f>
        <v>75120</v>
      </c>
      <c r="C1181" s="30">
        <f>IFERROR(VLOOKUP($B1181,[1]ODBC!$B:$H,2,FALSE),"")</f>
        <v>5.3810000000000002</v>
      </c>
      <c r="D1181" s="30">
        <f>IFERROR(VLOOKUP($B1181,[1]ODBC!$B:$H,3,FALSE),"")</f>
        <v>9.6869999999999994</v>
      </c>
      <c r="E1181" s="30" t="str">
        <f>IFERROR(VLOOKUP($B1181,[1]ODBC!$B:$H,4,FALSE),"")</f>
        <v>LB</v>
      </c>
      <c r="F1181" s="31">
        <f>IFERROR(VLOOKUP($B1181,[1]ODBC!$B:$H,5,FALSE),"")</f>
        <v>44.45</v>
      </c>
      <c r="G1181" s="32">
        <f>[1]ODBC!G1181</f>
        <v>0</v>
      </c>
      <c r="H1181" s="33">
        <f>SUM([1]ODBC!H1181)</f>
        <v>0</v>
      </c>
      <c r="I1181" s="41" t="str">
        <f>'Vinyl cutting'!$B$2</f>
        <v>J36938</v>
      </c>
      <c r="J1181" s="42">
        <f ca="1">(SUMIF('Freeform time and material'!$B$17:$B$30,B1181,'Freeform time and material'!$G$17:$G$30)) +
(SUMIF('Vinyl cutting'!$B$17:$B$30,B1181,'Vinyl cutting'!$G$17:$G$30)) +
(SUMIF('Vinyl cutting (2)'!$B$17:$B$30,B1181,'Vinyl cutting (2)'!$G$17:$G$30)) +
(SUMIF('Apply vinyl graphics'!$B$17:$B$30,B1181,'Apply vinyl graphics'!$G$17:$G$30)) +
(SUMIF('Apply vinyl graphics (2)'!$B$17:$B$30,B1181,'Apply vinyl graphics (2)'!$G$17:$G$30)) +
(SUMIF('Alum pan sign'!$B$17:$B$30,B1181,'Alum pan sign'!$G$17:$G$30)) +
(SUMIF('Alum pan sign (2)'!$B$17:$B$30,B1181,'Alum pan sign (2)'!$G$17:$G$30)) +
(SUMIF('Economy pan sign'!$B$17:$B$30,B1181,'Economy pan sign'!$G$17:$G$30)) +
(SUMIF('Post and panel sign'!$B$17:$B$30,B1181,'Post and panel sign'!$G$17:$G$30)) +
(SUMIF('Post and panel sign (2)'!$B$17:$B$30,B1181,'Post and panel sign (2)'!$G$17:$G$30)) +
(SUMIF('Flat panels only'!$B$17:$B$30,B1181,'Flat panels only'!$G$17:$G$30)) +
(SUMIF('Flat panels only (2)'!$B$17:$B$30,B1181,'Flat panels only (2)'!$G$17:$G$30)) +
(SUMIF('Routed panel shapes'!$B$18:$B$31,B1181,'Routed panel shapes'!$G$18:$G$31)) +
(SUMIF('Routed panel shapes (2)'!$B$18:$B$31,B1181,'Routed panel shapes (2)'!$G$18:$G$31)) +
(SUMIF('Routed face only'!$B$17:$B$30,B1181,'Routed face only'!$G$17:$G$30)) +
(SUMIF('Routed face only (2)'!$B$17:$B$30,B1181,'Routed face only (2)'!$G$17:$G$30)) +
(SUMIF('Routed alum faces letters'!$B$17:$B$30,B1181,'Routed alum faces letters'!$G$17:$G$30)) +
(SUMIF('Routed alum faces letters (2)'!$B$17:$B$30,B1181,'Routed alum faces letters (2)'!$G$17:$G$30)) +
(SUMIF('Routed push through acrylic'!$B$17:$B$30,B1181,'Routed push through acrylic'!$G$17:$G$30)) +
(SUMIF('Routed push through acrylic (2)'!$B$17:$B$30,B1181,'Routed push through acrylic (2)'!$G$17:$G$30)) +
(SUMIF('Sf routed cabinet'!$B$17:$B$30,B1181,'Sf routed cabinet'!$G$17:$G$30)) +
(SUMIF('Sf routed cabinet (2)'!$B$17:$B$30,B1181,'Sf routed cabinet (2)'!$G$17:$G$30)) +
(SUMIF('Df routed cabinet'!$B$17:$B$30,B1181,'Df routed cabinet'!$G$17:$G$30)) +
(SUMIF('Df routed cabinet (2)'!$B$17:$B$30,B1181,'Df routed cabinet (2)'!$G$17:$G$30)) +
(SUMIF('Sf acrylic cabinet'!$B$17:$B$30,B1181,'Sf acrylic cabinet'!$G$17:$G$30)) +
(SUMIF('Sf acrylic cabinet (2)'!$B$17:$B$30,B1181,'Sf acrylic cabinet (2)'!$G$17:$G$30)) +
(SUMIF('Economy Sf acrylic'!$B$17:$B$30,B1181,'Economy Sf acrylic'!$G$17:$G$30)) +
(SUMIF('Df acrylic cabinet'!$B$17:$B$30,B1181,'Df acrylic cabinet'!$G$17:$G$30)) +
(SUMIF('Df acrylic cabinet (2)'!$B$17:$B$30,B1181,'Df acrylic cabinet (2)'!$G$17:$G$30)) +
(SUMIF('Sf flex cabinet'!$B$17:$B$30,B1181,'Sf flex cabinet'!$G$17:$G$30)) +
(SUMIF('Sf flex cabinet (2)'!$B$17:$B$30,B1181,'Sf flex cabinet (2)'!$G$17:$G$30)) +
(SUMIF('Df flex cabinet'!$B$17:$B$36,B1181,'Df flex cabinet'!$G$17:$G$36)) +
(SUMIF('Df flex cabinet (2)'!$B$17:$B$36,B1181,'Df flex cabinet (2)'!$G$17:$G$36)) +
(SUMIF('Pole cover'!$B$17:$B$30,B1181,'Pole cover'!$G$17:$G$30)) +
(SUMIF('Pole cover (2)'!$B$17:$B$30,B1181,'Pole cover (2)'!$G$17:$G$30)) +
(SUMIF('Structural Steel Fab'!$B$17:$B$29,B1181,'Structural Steel Fab'!$G$17:$G$29)) +
(SUMIF(Reveal!$B$17:$B$30,B1181,Reveal!$G$17:$G$30)) +
(SUMIF('Reveal (2)'!$B$17:$B$30,B1181,'Reveal (2)'!$G$17:$G$30)) +
(SUMIF('Crown cove top'!$B$17:$B$30,B1181,'Crown cove top'!$G$17:$G$30)) +
(SUMIF('EMC assembly'!$B$17:$B$30,B1181,'EMC assembly'!$G$17:$G$30)) +
(SUMIF(Crating!$B$17:$B$29,B1181,Crating!$G$17:$G$29)) +
(SUMIF('LED wiring'!$B$17:$B$30,B1181,'LED wiring'!$G$17:$G$30)) +
(SUMIF('Changeable copy face'!$B$17:$B$30,B1181,'Changeable copy face'!$G$17:$G$30)) +
(SUMIF('Flex face assembly'!$B$17:$B$30,B1181,'Flex face assembly'!$G$17:$G$30)) +
(SUMIF('Routed face assembly'!$B$17:$B$30,B1181,'Routed face assembly'!$G$17:$G$30)) +
(SUMIF('Paint calculation'!$B$17:$B$30,B1181,'Paint calculation'!$G$17:$G$30)) +
(SUMIF('Trimcap letter face'!$B$17:$B$30,B1181,'Trimcap letter face'!$G$17:$G$30)) +
(SUMIF('Trimcap letter face (2)'!$B$17:$B$30,B1181,'Trimcap letter face (2)'!$G$17:$G$30)) +
(SUMIF('Channel letter fabrication'!$B$17:$B$30,B1181,'Channel letter fabrication'!$G$17:$G$30)) +
(SUMIF('Channel letter fabrication (2)'!$B$17:$B$30,B1181,'Channel letter fabrication (2)'!$G$17:$G$30))</f>
        <v>0</v>
      </c>
    </row>
    <row r="1182" spans="1:10">
      <c r="A1182" s="28" t="str">
        <f>[1]ODBC!$A1182</f>
        <v>1" Chip Brush</v>
      </c>
      <c r="B1182" s="29" t="str">
        <f>[1]ODBC!B1182</f>
        <v>75130</v>
      </c>
      <c r="C1182" s="30">
        <f>IFERROR(VLOOKUP($B1182,[1]ODBC!$B:$H,2,FALSE),"")</f>
        <v>0.47299999999999998</v>
      </c>
      <c r="D1182" s="30">
        <f>IFERROR(VLOOKUP($B1182,[1]ODBC!$B:$H,3,FALSE),"")</f>
        <v>0.85099999999999998</v>
      </c>
      <c r="E1182" s="30" t="str">
        <f>IFERROR(VLOOKUP($B1182,[1]ODBC!$B:$H,4,FALSE),"")</f>
        <v>EA</v>
      </c>
      <c r="F1182" s="31">
        <f>IFERROR(VLOOKUP($B1182,[1]ODBC!$B:$H,5,FALSE),"")</f>
        <v>44.45</v>
      </c>
      <c r="G1182" s="32">
        <f>[1]ODBC!G1182</f>
        <v>0</v>
      </c>
      <c r="H1182" s="33">
        <f>SUM([1]ODBC!H1182)</f>
        <v>45677</v>
      </c>
      <c r="I1182" s="41" t="str">
        <f>'Vinyl cutting'!$B$2</f>
        <v>J36938</v>
      </c>
      <c r="J1182" s="42">
        <f ca="1">(SUMIF('Freeform time and material'!$B$17:$B$30,B1182,'Freeform time and material'!$G$17:$G$30)) +
(SUMIF('Vinyl cutting'!$B$17:$B$30,B1182,'Vinyl cutting'!$G$17:$G$30)) +
(SUMIF('Vinyl cutting (2)'!$B$17:$B$30,B1182,'Vinyl cutting (2)'!$G$17:$G$30)) +
(SUMIF('Apply vinyl graphics'!$B$17:$B$30,B1182,'Apply vinyl graphics'!$G$17:$G$30)) +
(SUMIF('Apply vinyl graphics (2)'!$B$17:$B$30,B1182,'Apply vinyl graphics (2)'!$G$17:$G$30)) +
(SUMIF('Alum pan sign'!$B$17:$B$30,B1182,'Alum pan sign'!$G$17:$G$30)) +
(SUMIF('Alum pan sign (2)'!$B$17:$B$30,B1182,'Alum pan sign (2)'!$G$17:$G$30)) +
(SUMIF('Economy pan sign'!$B$17:$B$30,B1182,'Economy pan sign'!$G$17:$G$30)) +
(SUMIF('Post and panel sign'!$B$17:$B$30,B1182,'Post and panel sign'!$G$17:$G$30)) +
(SUMIF('Post and panel sign (2)'!$B$17:$B$30,B1182,'Post and panel sign (2)'!$G$17:$G$30)) +
(SUMIF('Flat panels only'!$B$17:$B$30,B1182,'Flat panels only'!$G$17:$G$30)) +
(SUMIF('Flat panels only (2)'!$B$17:$B$30,B1182,'Flat panels only (2)'!$G$17:$G$30)) +
(SUMIF('Routed panel shapes'!$B$18:$B$31,B1182,'Routed panel shapes'!$G$18:$G$31)) +
(SUMIF('Routed panel shapes (2)'!$B$18:$B$31,B1182,'Routed panel shapes (2)'!$G$18:$G$31)) +
(SUMIF('Routed face only'!$B$17:$B$30,B1182,'Routed face only'!$G$17:$G$30)) +
(SUMIF('Routed face only (2)'!$B$17:$B$30,B1182,'Routed face only (2)'!$G$17:$G$30)) +
(SUMIF('Routed alum faces letters'!$B$17:$B$30,B1182,'Routed alum faces letters'!$G$17:$G$30)) +
(SUMIF('Routed alum faces letters (2)'!$B$17:$B$30,B1182,'Routed alum faces letters (2)'!$G$17:$G$30)) +
(SUMIF('Routed push through acrylic'!$B$17:$B$30,B1182,'Routed push through acrylic'!$G$17:$G$30)) +
(SUMIF('Routed push through acrylic (2)'!$B$17:$B$30,B1182,'Routed push through acrylic (2)'!$G$17:$G$30)) +
(SUMIF('Sf routed cabinet'!$B$17:$B$30,B1182,'Sf routed cabinet'!$G$17:$G$30)) +
(SUMIF('Sf routed cabinet (2)'!$B$17:$B$30,B1182,'Sf routed cabinet (2)'!$G$17:$G$30)) +
(SUMIF('Df routed cabinet'!$B$17:$B$30,B1182,'Df routed cabinet'!$G$17:$G$30)) +
(SUMIF('Df routed cabinet (2)'!$B$17:$B$30,B1182,'Df routed cabinet (2)'!$G$17:$G$30)) +
(SUMIF('Sf acrylic cabinet'!$B$17:$B$30,B1182,'Sf acrylic cabinet'!$G$17:$G$30)) +
(SUMIF('Sf acrylic cabinet (2)'!$B$17:$B$30,B1182,'Sf acrylic cabinet (2)'!$G$17:$G$30)) +
(SUMIF('Economy Sf acrylic'!$B$17:$B$30,B1182,'Economy Sf acrylic'!$G$17:$G$30)) +
(SUMIF('Df acrylic cabinet'!$B$17:$B$30,B1182,'Df acrylic cabinet'!$G$17:$G$30)) +
(SUMIF('Df acrylic cabinet (2)'!$B$17:$B$30,B1182,'Df acrylic cabinet (2)'!$G$17:$G$30)) +
(SUMIF('Sf flex cabinet'!$B$17:$B$30,B1182,'Sf flex cabinet'!$G$17:$G$30)) +
(SUMIF('Sf flex cabinet (2)'!$B$17:$B$30,B1182,'Sf flex cabinet (2)'!$G$17:$G$30)) +
(SUMIF('Df flex cabinet'!$B$17:$B$36,B1182,'Df flex cabinet'!$G$17:$G$36)) +
(SUMIF('Df flex cabinet (2)'!$B$17:$B$36,B1182,'Df flex cabinet (2)'!$G$17:$G$36)) +
(SUMIF('Pole cover'!$B$17:$B$30,B1182,'Pole cover'!$G$17:$G$30)) +
(SUMIF('Pole cover (2)'!$B$17:$B$30,B1182,'Pole cover (2)'!$G$17:$G$30)) +
(SUMIF('Structural Steel Fab'!$B$17:$B$29,B1182,'Structural Steel Fab'!$G$17:$G$29)) +
(SUMIF(Reveal!$B$17:$B$30,B1182,Reveal!$G$17:$G$30)) +
(SUMIF('Reveal (2)'!$B$17:$B$30,B1182,'Reveal (2)'!$G$17:$G$30)) +
(SUMIF('Crown cove top'!$B$17:$B$30,B1182,'Crown cove top'!$G$17:$G$30)) +
(SUMIF('EMC assembly'!$B$17:$B$30,B1182,'EMC assembly'!$G$17:$G$30)) +
(SUMIF(Crating!$B$17:$B$29,B1182,Crating!$G$17:$G$29)) +
(SUMIF('LED wiring'!$B$17:$B$30,B1182,'LED wiring'!$G$17:$G$30)) +
(SUMIF('Changeable copy face'!$B$17:$B$30,B1182,'Changeable copy face'!$G$17:$G$30)) +
(SUMIF('Flex face assembly'!$B$17:$B$30,B1182,'Flex face assembly'!$G$17:$G$30)) +
(SUMIF('Routed face assembly'!$B$17:$B$30,B1182,'Routed face assembly'!$G$17:$G$30)) +
(SUMIF('Paint calculation'!$B$17:$B$30,B1182,'Paint calculation'!$G$17:$G$30)) +
(SUMIF('Trimcap letter face'!$B$17:$B$30,B1182,'Trimcap letter face'!$G$17:$G$30)) +
(SUMIF('Trimcap letter face (2)'!$B$17:$B$30,B1182,'Trimcap letter face (2)'!$G$17:$G$30)) +
(SUMIF('Channel letter fabrication'!$B$17:$B$30,B1182,'Channel letter fabrication'!$G$17:$G$30)) +
(SUMIF('Channel letter fabrication (2)'!$B$17:$B$30,B1182,'Channel letter fabrication (2)'!$G$17:$G$30))</f>
        <v>0</v>
      </c>
    </row>
    <row r="1183" spans="1:10">
      <c r="A1183" s="28" t="str">
        <f>[1]ODBC!$A1183</f>
        <v>2" Chip Brush</v>
      </c>
      <c r="B1183" s="29" t="str">
        <f>[1]ODBC!B1183</f>
        <v>75135</v>
      </c>
      <c r="C1183" s="30">
        <f>IFERROR(VLOOKUP($B1183,[1]ODBC!$B:$H,2,FALSE),"")</f>
        <v>0.67300000000000004</v>
      </c>
      <c r="D1183" s="30">
        <f>IFERROR(VLOOKUP($B1183,[1]ODBC!$B:$H,3,FALSE),"")</f>
        <v>1.212</v>
      </c>
      <c r="E1183" s="30" t="str">
        <f>IFERROR(VLOOKUP($B1183,[1]ODBC!$B:$H,4,FALSE),"")</f>
        <v>EA</v>
      </c>
      <c r="F1183" s="31">
        <f>IFERROR(VLOOKUP($B1183,[1]ODBC!$B:$H,5,FALSE),"")</f>
        <v>44.45</v>
      </c>
      <c r="G1183" s="32">
        <f>[1]ODBC!G1183</f>
        <v>0</v>
      </c>
      <c r="H1183" s="33">
        <f>SUM([1]ODBC!H1183)</f>
        <v>46042</v>
      </c>
      <c r="I1183" s="41" t="str">
        <f>'Vinyl cutting'!$B$2</f>
        <v>J36938</v>
      </c>
      <c r="J1183" s="42">
        <f ca="1">(SUMIF('Freeform time and material'!$B$17:$B$30,B1183,'Freeform time and material'!$G$17:$G$30)) +
(SUMIF('Vinyl cutting'!$B$17:$B$30,B1183,'Vinyl cutting'!$G$17:$G$30)) +
(SUMIF('Vinyl cutting (2)'!$B$17:$B$30,B1183,'Vinyl cutting (2)'!$G$17:$G$30)) +
(SUMIF('Apply vinyl graphics'!$B$17:$B$30,B1183,'Apply vinyl graphics'!$G$17:$G$30)) +
(SUMIF('Apply vinyl graphics (2)'!$B$17:$B$30,B1183,'Apply vinyl graphics (2)'!$G$17:$G$30)) +
(SUMIF('Alum pan sign'!$B$17:$B$30,B1183,'Alum pan sign'!$G$17:$G$30)) +
(SUMIF('Alum pan sign (2)'!$B$17:$B$30,B1183,'Alum pan sign (2)'!$G$17:$G$30)) +
(SUMIF('Economy pan sign'!$B$17:$B$30,B1183,'Economy pan sign'!$G$17:$G$30)) +
(SUMIF('Post and panel sign'!$B$17:$B$30,B1183,'Post and panel sign'!$G$17:$G$30)) +
(SUMIF('Post and panel sign (2)'!$B$17:$B$30,B1183,'Post and panel sign (2)'!$G$17:$G$30)) +
(SUMIF('Flat panels only'!$B$17:$B$30,B1183,'Flat panels only'!$G$17:$G$30)) +
(SUMIF('Flat panels only (2)'!$B$17:$B$30,B1183,'Flat panels only (2)'!$G$17:$G$30)) +
(SUMIF('Routed panel shapes'!$B$18:$B$31,B1183,'Routed panel shapes'!$G$18:$G$31)) +
(SUMIF('Routed panel shapes (2)'!$B$18:$B$31,B1183,'Routed panel shapes (2)'!$G$18:$G$31)) +
(SUMIF('Routed face only'!$B$17:$B$30,B1183,'Routed face only'!$G$17:$G$30)) +
(SUMIF('Routed face only (2)'!$B$17:$B$30,B1183,'Routed face only (2)'!$G$17:$G$30)) +
(SUMIF('Routed alum faces letters'!$B$17:$B$30,B1183,'Routed alum faces letters'!$G$17:$G$30)) +
(SUMIF('Routed alum faces letters (2)'!$B$17:$B$30,B1183,'Routed alum faces letters (2)'!$G$17:$G$30)) +
(SUMIF('Routed push through acrylic'!$B$17:$B$30,B1183,'Routed push through acrylic'!$G$17:$G$30)) +
(SUMIF('Routed push through acrylic (2)'!$B$17:$B$30,B1183,'Routed push through acrylic (2)'!$G$17:$G$30)) +
(SUMIF('Sf routed cabinet'!$B$17:$B$30,B1183,'Sf routed cabinet'!$G$17:$G$30)) +
(SUMIF('Sf routed cabinet (2)'!$B$17:$B$30,B1183,'Sf routed cabinet (2)'!$G$17:$G$30)) +
(SUMIF('Df routed cabinet'!$B$17:$B$30,B1183,'Df routed cabinet'!$G$17:$G$30)) +
(SUMIF('Df routed cabinet (2)'!$B$17:$B$30,B1183,'Df routed cabinet (2)'!$G$17:$G$30)) +
(SUMIF('Sf acrylic cabinet'!$B$17:$B$30,B1183,'Sf acrylic cabinet'!$G$17:$G$30)) +
(SUMIF('Sf acrylic cabinet (2)'!$B$17:$B$30,B1183,'Sf acrylic cabinet (2)'!$G$17:$G$30)) +
(SUMIF('Economy Sf acrylic'!$B$17:$B$30,B1183,'Economy Sf acrylic'!$G$17:$G$30)) +
(SUMIF('Df acrylic cabinet'!$B$17:$B$30,B1183,'Df acrylic cabinet'!$G$17:$G$30)) +
(SUMIF('Df acrylic cabinet (2)'!$B$17:$B$30,B1183,'Df acrylic cabinet (2)'!$G$17:$G$30)) +
(SUMIF('Sf flex cabinet'!$B$17:$B$30,B1183,'Sf flex cabinet'!$G$17:$G$30)) +
(SUMIF('Sf flex cabinet (2)'!$B$17:$B$30,B1183,'Sf flex cabinet (2)'!$G$17:$G$30)) +
(SUMIF('Df flex cabinet'!$B$17:$B$36,B1183,'Df flex cabinet'!$G$17:$G$36)) +
(SUMIF('Df flex cabinet (2)'!$B$17:$B$36,B1183,'Df flex cabinet (2)'!$G$17:$G$36)) +
(SUMIF('Pole cover'!$B$17:$B$30,B1183,'Pole cover'!$G$17:$G$30)) +
(SUMIF('Pole cover (2)'!$B$17:$B$30,B1183,'Pole cover (2)'!$G$17:$G$30)) +
(SUMIF('Structural Steel Fab'!$B$17:$B$29,B1183,'Structural Steel Fab'!$G$17:$G$29)) +
(SUMIF(Reveal!$B$17:$B$30,B1183,Reveal!$G$17:$G$30)) +
(SUMIF('Reveal (2)'!$B$17:$B$30,B1183,'Reveal (2)'!$G$17:$G$30)) +
(SUMIF('Crown cove top'!$B$17:$B$30,B1183,'Crown cove top'!$G$17:$G$30)) +
(SUMIF('EMC assembly'!$B$17:$B$30,B1183,'EMC assembly'!$G$17:$G$30)) +
(SUMIF(Crating!$B$17:$B$29,B1183,Crating!$G$17:$G$29)) +
(SUMIF('LED wiring'!$B$17:$B$30,B1183,'LED wiring'!$G$17:$G$30)) +
(SUMIF('Changeable copy face'!$B$17:$B$30,B1183,'Changeable copy face'!$G$17:$G$30)) +
(SUMIF('Flex face assembly'!$B$17:$B$30,B1183,'Flex face assembly'!$G$17:$G$30)) +
(SUMIF('Routed face assembly'!$B$17:$B$30,B1183,'Routed face assembly'!$G$17:$G$30)) +
(SUMIF('Paint calculation'!$B$17:$B$30,B1183,'Paint calculation'!$G$17:$G$30)) +
(SUMIF('Trimcap letter face'!$B$17:$B$30,B1183,'Trimcap letter face'!$G$17:$G$30)) +
(SUMIF('Trimcap letter face (2)'!$B$17:$B$30,B1183,'Trimcap letter face (2)'!$G$17:$G$30)) +
(SUMIF('Channel letter fabrication'!$B$17:$B$30,B1183,'Channel letter fabrication'!$G$17:$G$30)) +
(SUMIF('Channel letter fabrication (2)'!$B$17:$B$30,B1183,'Channel letter fabrication (2)'!$G$17:$G$30))</f>
        <v>1</v>
      </c>
    </row>
    <row r="1184" spans="1:10">
      <c r="A1184" s="28" t="str">
        <f>[1]ODBC!$A1184</f>
        <v>3" Chip Brush</v>
      </c>
      <c r="B1184" s="29" t="str">
        <f>[1]ODBC!B1184</f>
        <v>75140</v>
      </c>
      <c r="C1184" s="30">
        <f>IFERROR(VLOOKUP($B1184,[1]ODBC!$B:$H,2,FALSE),"")</f>
        <v>0.58299999999999996</v>
      </c>
      <c r="D1184" s="30">
        <f>IFERROR(VLOOKUP($B1184,[1]ODBC!$B:$H,3,FALSE),"")</f>
        <v>1.05</v>
      </c>
      <c r="E1184" s="30" t="str">
        <f>IFERROR(VLOOKUP($B1184,[1]ODBC!$B:$H,4,FALSE),"")</f>
        <v>EA</v>
      </c>
      <c r="F1184" s="31">
        <f>IFERROR(VLOOKUP($B1184,[1]ODBC!$B:$H,5,FALSE),"")</f>
        <v>44.45</v>
      </c>
      <c r="G1184" s="32">
        <f>[1]ODBC!G1184</f>
        <v>0</v>
      </c>
      <c r="H1184" s="33">
        <f>SUM([1]ODBC!H1184)</f>
        <v>44578</v>
      </c>
      <c r="I1184" s="41" t="str">
        <f>'Vinyl cutting'!$B$2</f>
        <v>J36938</v>
      </c>
      <c r="J1184" s="42">
        <f ca="1">(SUMIF('Freeform time and material'!$B$17:$B$30,B1184,'Freeform time and material'!$G$17:$G$30)) +
(SUMIF('Vinyl cutting'!$B$17:$B$30,B1184,'Vinyl cutting'!$G$17:$G$30)) +
(SUMIF('Vinyl cutting (2)'!$B$17:$B$30,B1184,'Vinyl cutting (2)'!$G$17:$G$30)) +
(SUMIF('Apply vinyl graphics'!$B$17:$B$30,B1184,'Apply vinyl graphics'!$G$17:$G$30)) +
(SUMIF('Apply vinyl graphics (2)'!$B$17:$B$30,B1184,'Apply vinyl graphics (2)'!$G$17:$G$30)) +
(SUMIF('Alum pan sign'!$B$17:$B$30,B1184,'Alum pan sign'!$G$17:$G$30)) +
(SUMIF('Alum pan sign (2)'!$B$17:$B$30,B1184,'Alum pan sign (2)'!$G$17:$G$30)) +
(SUMIF('Economy pan sign'!$B$17:$B$30,B1184,'Economy pan sign'!$G$17:$G$30)) +
(SUMIF('Post and panel sign'!$B$17:$B$30,B1184,'Post and panel sign'!$G$17:$G$30)) +
(SUMIF('Post and panel sign (2)'!$B$17:$B$30,B1184,'Post and panel sign (2)'!$G$17:$G$30)) +
(SUMIF('Flat panels only'!$B$17:$B$30,B1184,'Flat panels only'!$G$17:$G$30)) +
(SUMIF('Flat panels only (2)'!$B$17:$B$30,B1184,'Flat panels only (2)'!$G$17:$G$30)) +
(SUMIF('Routed panel shapes'!$B$18:$B$31,B1184,'Routed panel shapes'!$G$18:$G$31)) +
(SUMIF('Routed panel shapes (2)'!$B$18:$B$31,B1184,'Routed panel shapes (2)'!$G$18:$G$31)) +
(SUMIF('Routed face only'!$B$17:$B$30,B1184,'Routed face only'!$G$17:$G$30)) +
(SUMIF('Routed face only (2)'!$B$17:$B$30,B1184,'Routed face only (2)'!$G$17:$G$30)) +
(SUMIF('Routed alum faces letters'!$B$17:$B$30,B1184,'Routed alum faces letters'!$G$17:$G$30)) +
(SUMIF('Routed alum faces letters (2)'!$B$17:$B$30,B1184,'Routed alum faces letters (2)'!$G$17:$G$30)) +
(SUMIF('Routed push through acrylic'!$B$17:$B$30,B1184,'Routed push through acrylic'!$G$17:$G$30)) +
(SUMIF('Routed push through acrylic (2)'!$B$17:$B$30,B1184,'Routed push through acrylic (2)'!$G$17:$G$30)) +
(SUMIF('Sf routed cabinet'!$B$17:$B$30,B1184,'Sf routed cabinet'!$G$17:$G$30)) +
(SUMIF('Sf routed cabinet (2)'!$B$17:$B$30,B1184,'Sf routed cabinet (2)'!$G$17:$G$30)) +
(SUMIF('Df routed cabinet'!$B$17:$B$30,B1184,'Df routed cabinet'!$G$17:$G$30)) +
(SUMIF('Df routed cabinet (2)'!$B$17:$B$30,B1184,'Df routed cabinet (2)'!$G$17:$G$30)) +
(SUMIF('Sf acrylic cabinet'!$B$17:$B$30,B1184,'Sf acrylic cabinet'!$G$17:$G$30)) +
(SUMIF('Sf acrylic cabinet (2)'!$B$17:$B$30,B1184,'Sf acrylic cabinet (2)'!$G$17:$G$30)) +
(SUMIF('Economy Sf acrylic'!$B$17:$B$30,B1184,'Economy Sf acrylic'!$G$17:$G$30)) +
(SUMIF('Df acrylic cabinet'!$B$17:$B$30,B1184,'Df acrylic cabinet'!$G$17:$G$30)) +
(SUMIF('Df acrylic cabinet (2)'!$B$17:$B$30,B1184,'Df acrylic cabinet (2)'!$G$17:$G$30)) +
(SUMIF('Sf flex cabinet'!$B$17:$B$30,B1184,'Sf flex cabinet'!$G$17:$G$30)) +
(SUMIF('Sf flex cabinet (2)'!$B$17:$B$30,B1184,'Sf flex cabinet (2)'!$G$17:$G$30)) +
(SUMIF('Df flex cabinet'!$B$17:$B$36,B1184,'Df flex cabinet'!$G$17:$G$36)) +
(SUMIF('Df flex cabinet (2)'!$B$17:$B$36,B1184,'Df flex cabinet (2)'!$G$17:$G$36)) +
(SUMIF('Pole cover'!$B$17:$B$30,B1184,'Pole cover'!$G$17:$G$30)) +
(SUMIF('Pole cover (2)'!$B$17:$B$30,B1184,'Pole cover (2)'!$G$17:$G$30)) +
(SUMIF('Structural Steel Fab'!$B$17:$B$29,B1184,'Structural Steel Fab'!$G$17:$G$29)) +
(SUMIF(Reveal!$B$17:$B$30,B1184,Reveal!$G$17:$G$30)) +
(SUMIF('Reveal (2)'!$B$17:$B$30,B1184,'Reveal (2)'!$G$17:$G$30)) +
(SUMIF('Crown cove top'!$B$17:$B$30,B1184,'Crown cove top'!$G$17:$G$30)) +
(SUMIF('EMC assembly'!$B$17:$B$30,B1184,'EMC assembly'!$G$17:$G$30)) +
(SUMIF(Crating!$B$17:$B$29,B1184,Crating!$G$17:$G$29)) +
(SUMIF('LED wiring'!$B$17:$B$30,B1184,'LED wiring'!$G$17:$G$30)) +
(SUMIF('Changeable copy face'!$B$17:$B$30,B1184,'Changeable copy face'!$G$17:$G$30)) +
(SUMIF('Flex face assembly'!$B$17:$B$30,B1184,'Flex face assembly'!$G$17:$G$30)) +
(SUMIF('Routed face assembly'!$B$17:$B$30,B1184,'Routed face assembly'!$G$17:$G$30)) +
(SUMIF('Paint calculation'!$B$17:$B$30,B1184,'Paint calculation'!$G$17:$G$30)) +
(SUMIF('Trimcap letter face'!$B$17:$B$30,B1184,'Trimcap letter face'!$G$17:$G$30)) +
(SUMIF('Trimcap letter face (2)'!$B$17:$B$30,B1184,'Trimcap letter face (2)'!$G$17:$G$30)) +
(SUMIF('Channel letter fabrication'!$B$17:$B$30,B1184,'Channel letter fabrication'!$G$17:$G$30)) +
(SUMIF('Channel letter fabrication (2)'!$B$17:$B$30,B1184,'Channel letter fabrication (2)'!$G$17:$G$30))</f>
        <v>0</v>
      </c>
    </row>
    <row r="1185" spans="1:10">
      <c r="A1185" s="28" t="str">
        <f>[1]ODBC!$A1185</f>
        <v>4" Chip Brush</v>
      </c>
      <c r="B1185" s="29" t="str">
        <f>[1]ODBC!B1185</f>
        <v>75145</v>
      </c>
      <c r="C1185" s="30">
        <f>IFERROR(VLOOKUP($B1185,[1]ODBC!$B:$H,2,FALSE),"")</f>
        <v>2.3439999999999999</v>
      </c>
      <c r="D1185" s="30">
        <f>IFERROR(VLOOKUP($B1185,[1]ODBC!$B:$H,3,FALSE),"")</f>
        <v>4.22</v>
      </c>
      <c r="E1185" s="30" t="str">
        <f>IFERROR(VLOOKUP($B1185,[1]ODBC!$B:$H,4,FALSE),"")</f>
        <v>EA</v>
      </c>
      <c r="F1185" s="31">
        <f>IFERROR(VLOOKUP($B1185,[1]ODBC!$B:$H,5,FALSE),"")</f>
        <v>44.45</v>
      </c>
      <c r="G1185" s="32">
        <f>[1]ODBC!G1185</f>
        <v>0</v>
      </c>
      <c r="H1185" s="33">
        <f>SUM([1]ODBC!H1185)</f>
        <v>44783</v>
      </c>
      <c r="I1185" s="41" t="str">
        <f>'Vinyl cutting'!$B$2</f>
        <v>J36938</v>
      </c>
      <c r="J1185" s="42">
        <f ca="1">(SUMIF('Freeform time and material'!$B$17:$B$30,B1185,'Freeform time and material'!$G$17:$G$30)) +
(SUMIF('Vinyl cutting'!$B$17:$B$30,B1185,'Vinyl cutting'!$G$17:$G$30)) +
(SUMIF('Vinyl cutting (2)'!$B$17:$B$30,B1185,'Vinyl cutting (2)'!$G$17:$G$30)) +
(SUMIF('Apply vinyl graphics'!$B$17:$B$30,B1185,'Apply vinyl graphics'!$G$17:$G$30)) +
(SUMIF('Apply vinyl graphics (2)'!$B$17:$B$30,B1185,'Apply vinyl graphics (2)'!$G$17:$G$30)) +
(SUMIF('Alum pan sign'!$B$17:$B$30,B1185,'Alum pan sign'!$G$17:$G$30)) +
(SUMIF('Alum pan sign (2)'!$B$17:$B$30,B1185,'Alum pan sign (2)'!$G$17:$G$30)) +
(SUMIF('Economy pan sign'!$B$17:$B$30,B1185,'Economy pan sign'!$G$17:$G$30)) +
(SUMIF('Post and panel sign'!$B$17:$B$30,B1185,'Post and panel sign'!$G$17:$G$30)) +
(SUMIF('Post and panel sign (2)'!$B$17:$B$30,B1185,'Post and panel sign (2)'!$G$17:$G$30)) +
(SUMIF('Flat panels only'!$B$17:$B$30,B1185,'Flat panels only'!$G$17:$G$30)) +
(SUMIF('Flat panels only (2)'!$B$17:$B$30,B1185,'Flat panels only (2)'!$G$17:$G$30)) +
(SUMIF('Routed panel shapes'!$B$18:$B$31,B1185,'Routed panel shapes'!$G$18:$G$31)) +
(SUMIF('Routed panel shapes (2)'!$B$18:$B$31,B1185,'Routed panel shapes (2)'!$G$18:$G$31)) +
(SUMIF('Routed face only'!$B$17:$B$30,B1185,'Routed face only'!$G$17:$G$30)) +
(SUMIF('Routed face only (2)'!$B$17:$B$30,B1185,'Routed face only (2)'!$G$17:$G$30)) +
(SUMIF('Routed alum faces letters'!$B$17:$B$30,B1185,'Routed alum faces letters'!$G$17:$G$30)) +
(SUMIF('Routed alum faces letters (2)'!$B$17:$B$30,B1185,'Routed alum faces letters (2)'!$G$17:$G$30)) +
(SUMIF('Routed push through acrylic'!$B$17:$B$30,B1185,'Routed push through acrylic'!$G$17:$G$30)) +
(SUMIF('Routed push through acrylic (2)'!$B$17:$B$30,B1185,'Routed push through acrylic (2)'!$G$17:$G$30)) +
(SUMIF('Sf routed cabinet'!$B$17:$B$30,B1185,'Sf routed cabinet'!$G$17:$G$30)) +
(SUMIF('Sf routed cabinet (2)'!$B$17:$B$30,B1185,'Sf routed cabinet (2)'!$G$17:$G$30)) +
(SUMIF('Df routed cabinet'!$B$17:$B$30,B1185,'Df routed cabinet'!$G$17:$G$30)) +
(SUMIF('Df routed cabinet (2)'!$B$17:$B$30,B1185,'Df routed cabinet (2)'!$G$17:$G$30)) +
(SUMIF('Sf acrylic cabinet'!$B$17:$B$30,B1185,'Sf acrylic cabinet'!$G$17:$G$30)) +
(SUMIF('Sf acrylic cabinet (2)'!$B$17:$B$30,B1185,'Sf acrylic cabinet (2)'!$G$17:$G$30)) +
(SUMIF('Economy Sf acrylic'!$B$17:$B$30,B1185,'Economy Sf acrylic'!$G$17:$G$30)) +
(SUMIF('Df acrylic cabinet'!$B$17:$B$30,B1185,'Df acrylic cabinet'!$G$17:$G$30)) +
(SUMIF('Df acrylic cabinet (2)'!$B$17:$B$30,B1185,'Df acrylic cabinet (2)'!$G$17:$G$30)) +
(SUMIF('Sf flex cabinet'!$B$17:$B$30,B1185,'Sf flex cabinet'!$G$17:$G$30)) +
(SUMIF('Sf flex cabinet (2)'!$B$17:$B$30,B1185,'Sf flex cabinet (2)'!$G$17:$G$30)) +
(SUMIF('Df flex cabinet'!$B$17:$B$36,B1185,'Df flex cabinet'!$G$17:$G$36)) +
(SUMIF('Df flex cabinet (2)'!$B$17:$B$36,B1185,'Df flex cabinet (2)'!$G$17:$G$36)) +
(SUMIF('Pole cover'!$B$17:$B$30,B1185,'Pole cover'!$G$17:$G$30)) +
(SUMIF('Pole cover (2)'!$B$17:$B$30,B1185,'Pole cover (2)'!$G$17:$G$30)) +
(SUMIF('Structural Steel Fab'!$B$17:$B$29,B1185,'Structural Steel Fab'!$G$17:$G$29)) +
(SUMIF(Reveal!$B$17:$B$30,B1185,Reveal!$G$17:$G$30)) +
(SUMIF('Reveal (2)'!$B$17:$B$30,B1185,'Reveal (2)'!$G$17:$G$30)) +
(SUMIF('Crown cove top'!$B$17:$B$30,B1185,'Crown cove top'!$G$17:$G$30)) +
(SUMIF('EMC assembly'!$B$17:$B$30,B1185,'EMC assembly'!$G$17:$G$30)) +
(SUMIF(Crating!$B$17:$B$29,B1185,Crating!$G$17:$G$29)) +
(SUMIF('LED wiring'!$B$17:$B$30,B1185,'LED wiring'!$G$17:$G$30)) +
(SUMIF('Changeable copy face'!$B$17:$B$30,B1185,'Changeable copy face'!$G$17:$G$30)) +
(SUMIF('Flex face assembly'!$B$17:$B$30,B1185,'Flex face assembly'!$G$17:$G$30)) +
(SUMIF('Routed face assembly'!$B$17:$B$30,B1185,'Routed face assembly'!$G$17:$G$30)) +
(SUMIF('Paint calculation'!$B$17:$B$30,B1185,'Paint calculation'!$G$17:$G$30)) +
(SUMIF('Trimcap letter face'!$B$17:$B$30,B1185,'Trimcap letter face'!$G$17:$G$30)) +
(SUMIF('Trimcap letter face (2)'!$B$17:$B$30,B1185,'Trimcap letter face (2)'!$G$17:$G$30)) +
(SUMIF('Channel letter fabrication'!$B$17:$B$30,B1185,'Channel letter fabrication'!$G$17:$G$30)) +
(SUMIF('Channel letter fabrication (2)'!$B$17:$B$30,B1185,'Channel letter fabrication (2)'!$G$17:$G$30))</f>
        <v>0</v>
      </c>
    </row>
    <row r="1186" spans="1:10">
      <c r="A1186" s="28" t="str">
        <f>[1]ODBC!$A1186</f>
        <v>Signlok 810</v>
      </c>
      <c r="B1186" s="29" t="str">
        <f>[1]ODBC!B1186</f>
        <v>80000</v>
      </c>
      <c r="C1186" s="30">
        <f>IFERROR(VLOOKUP($B1186,[1]ODBC!$B:$H,2,FALSE),"")</f>
        <v>10.132</v>
      </c>
      <c r="D1186" s="30">
        <f>IFERROR(VLOOKUP($B1186,[1]ODBC!$B:$H,3,FALSE),"")</f>
        <v>18.239000000000001</v>
      </c>
      <c r="E1186" s="30" t="str">
        <f>IFERROR(VLOOKUP($B1186,[1]ODBC!$B:$H,4,FALSE),"")</f>
        <v>QTRTB</v>
      </c>
      <c r="F1186" s="31">
        <f>IFERROR(VLOOKUP($B1186,[1]ODBC!$B:$H,5,FALSE),"")</f>
        <v>44.45</v>
      </c>
      <c r="G1186" s="32">
        <f>[1]ODBC!G1186</f>
        <v>0</v>
      </c>
      <c r="H1186" s="33">
        <f>SUM([1]ODBC!H1186)</f>
        <v>46059</v>
      </c>
      <c r="I1186" s="41" t="str">
        <f>'Vinyl cutting'!$B$2</f>
        <v>J36938</v>
      </c>
      <c r="J1186" s="42">
        <f ca="1">(SUMIF('Freeform time and material'!$B$17:$B$30,B1186,'Freeform time and material'!$G$17:$G$30)) +
(SUMIF('Vinyl cutting'!$B$17:$B$30,B1186,'Vinyl cutting'!$G$17:$G$30)) +
(SUMIF('Vinyl cutting (2)'!$B$17:$B$30,B1186,'Vinyl cutting (2)'!$G$17:$G$30)) +
(SUMIF('Apply vinyl graphics'!$B$17:$B$30,B1186,'Apply vinyl graphics'!$G$17:$G$30)) +
(SUMIF('Apply vinyl graphics (2)'!$B$17:$B$30,B1186,'Apply vinyl graphics (2)'!$G$17:$G$30)) +
(SUMIF('Alum pan sign'!$B$17:$B$30,B1186,'Alum pan sign'!$G$17:$G$30)) +
(SUMIF('Alum pan sign (2)'!$B$17:$B$30,B1186,'Alum pan sign (2)'!$G$17:$G$30)) +
(SUMIF('Economy pan sign'!$B$17:$B$30,B1186,'Economy pan sign'!$G$17:$G$30)) +
(SUMIF('Post and panel sign'!$B$17:$B$30,B1186,'Post and panel sign'!$G$17:$G$30)) +
(SUMIF('Post and panel sign (2)'!$B$17:$B$30,B1186,'Post and panel sign (2)'!$G$17:$G$30)) +
(SUMIF('Flat panels only'!$B$17:$B$30,B1186,'Flat panels only'!$G$17:$G$30)) +
(SUMIF('Flat panels only (2)'!$B$17:$B$30,B1186,'Flat panels only (2)'!$G$17:$G$30)) +
(SUMIF('Routed panel shapes'!$B$18:$B$31,B1186,'Routed panel shapes'!$G$18:$G$31)) +
(SUMIF('Routed panel shapes (2)'!$B$18:$B$31,B1186,'Routed panel shapes (2)'!$G$18:$G$31)) +
(SUMIF('Routed face only'!$B$17:$B$30,B1186,'Routed face only'!$G$17:$G$30)) +
(SUMIF('Routed face only (2)'!$B$17:$B$30,B1186,'Routed face only (2)'!$G$17:$G$30)) +
(SUMIF('Routed alum faces letters'!$B$17:$B$30,B1186,'Routed alum faces letters'!$G$17:$G$30)) +
(SUMIF('Routed alum faces letters (2)'!$B$17:$B$30,B1186,'Routed alum faces letters (2)'!$G$17:$G$30)) +
(SUMIF('Routed push through acrylic'!$B$17:$B$30,B1186,'Routed push through acrylic'!$G$17:$G$30)) +
(SUMIF('Routed push through acrylic (2)'!$B$17:$B$30,B1186,'Routed push through acrylic (2)'!$G$17:$G$30)) +
(SUMIF('Sf routed cabinet'!$B$17:$B$30,B1186,'Sf routed cabinet'!$G$17:$G$30)) +
(SUMIF('Sf routed cabinet (2)'!$B$17:$B$30,B1186,'Sf routed cabinet (2)'!$G$17:$G$30)) +
(SUMIF('Df routed cabinet'!$B$17:$B$30,B1186,'Df routed cabinet'!$G$17:$G$30)) +
(SUMIF('Df routed cabinet (2)'!$B$17:$B$30,B1186,'Df routed cabinet (2)'!$G$17:$G$30)) +
(SUMIF('Sf acrylic cabinet'!$B$17:$B$30,B1186,'Sf acrylic cabinet'!$G$17:$G$30)) +
(SUMIF('Sf acrylic cabinet (2)'!$B$17:$B$30,B1186,'Sf acrylic cabinet (2)'!$G$17:$G$30)) +
(SUMIF('Economy Sf acrylic'!$B$17:$B$30,B1186,'Economy Sf acrylic'!$G$17:$G$30)) +
(SUMIF('Df acrylic cabinet'!$B$17:$B$30,B1186,'Df acrylic cabinet'!$G$17:$G$30)) +
(SUMIF('Df acrylic cabinet (2)'!$B$17:$B$30,B1186,'Df acrylic cabinet (2)'!$G$17:$G$30)) +
(SUMIF('Sf flex cabinet'!$B$17:$B$30,B1186,'Sf flex cabinet'!$G$17:$G$30)) +
(SUMIF('Sf flex cabinet (2)'!$B$17:$B$30,B1186,'Sf flex cabinet (2)'!$G$17:$G$30)) +
(SUMIF('Df flex cabinet'!$B$17:$B$36,B1186,'Df flex cabinet'!$G$17:$G$36)) +
(SUMIF('Df flex cabinet (2)'!$B$17:$B$36,B1186,'Df flex cabinet (2)'!$G$17:$G$36)) +
(SUMIF('Pole cover'!$B$17:$B$30,B1186,'Pole cover'!$G$17:$G$30)) +
(SUMIF('Pole cover (2)'!$B$17:$B$30,B1186,'Pole cover (2)'!$G$17:$G$30)) +
(SUMIF('Structural Steel Fab'!$B$17:$B$29,B1186,'Structural Steel Fab'!$G$17:$G$29)) +
(SUMIF(Reveal!$B$17:$B$30,B1186,Reveal!$G$17:$G$30)) +
(SUMIF('Reveal (2)'!$B$17:$B$30,B1186,'Reveal (2)'!$G$17:$G$30)) +
(SUMIF('Crown cove top'!$B$17:$B$30,B1186,'Crown cove top'!$G$17:$G$30)) +
(SUMIF('EMC assembly'!$B$17:$B$30,B1186,'EMC assembly'!$G$17:$G$30)) +
(SUMIF(Crating!$B$17:$B$29,B1186,Crating!$G$17:$G$29)) +
(SUMIF('LED wiring'!$B$17:$B$30,B1186,'LED wiring'!$G$17:$G$30)) +
(SUMIF('Changeable copy face'!$B$17:$B$30,B1186,'Changeable copy face'!$G$17:$G$30)) +
(SUMIF('Flex face assembly'!$B$17:$B$30,B1186,'Flex face assembly'!$G$17:$G$30)) +
(SUMIF('Routed face assembly'!$B$17:$B$30,B1186,'Routed face assembly'!$G$17:$G$30)) +
(SUMIF('Paint calculation'!$B$17:$B$30,B1186,'Paint calculation'!$G$17:$G$30)) +
(SUMIF('Trimcap letter face'!$B$17:$B$30,B1186,'Trimcap letter face'!$G$17:$G$30)) +
(SUMIF('Trimcap letter face (2)'!$B$17:$B$30,B1186,'Trimcap letter face (2)'!$G$17:$G$30)) +
(SUMIF('Channel letter fabrication'!$B$17:$B$30,B1186,'Channel letter fabrication'!$G$17:$G$30)) +
(SUMIF('Channel letter fabrication (2)'!$B$17:$B$30,B1186,'Channel letter fabrication (2)'!$G$17:$G$30))</f>
        <v>0</v>
      </c>
    </row>
    <row r="1187" spans="1:10">
      <c r="A1187" s="28" t="str">
        <f>[1]ODBC!$A1187</f>
        <v>Signlok Mixing Tips for 225ml</v>
      </c>
      <c r="B1187" s="29" t="str">
        <f>[1]ODBC!B1187</f>
        <v>80005</v>
      </c>
      <c r="C1187" s="30">
        <f>IFERROR(VLOOKUP($B1187,[1]ODBC!$B:$H,2,FALSE),"")</f>
        <v>2.8809999999999998</v>
      </c>
      <c r="D1187" s="30">
        <f>IFERROR(VLOOKUP($B1187,[1]ODBC!$B:$H,3,FALSE),"")</f>
        <v>5.1859999999999999</v>
      </c>
      <c r="E1187" s="30" t="str">
        <f>IFERROR(VLOOKUP($B1187,[1]ODBC!$B:$H,4,FALSE),"")</f>
        <v>EA</v>
      </c>
      <c r="F1187" s="31">
        <f>IFERROR(VLOOKUP($B1187,[1]ODBC!$B:$H,5,FALSE),"")</f>
        <v>44.45</v>
      </c>
      <c r="G1187" s="32">
        <f>[1]ODBC!G1187</f>
        <v>0</v>
      </c>
      <c r="H1187" s="33">
        <f>SUM([1]ODBC!H1187)</f>
        <v>46062</v>
      </c>
      <c r="I1187" s="41" t="str">
        <f>'Vinyl cutting'!$B$2</f>
        <v>J36938</v>
      </c>
      <c r="J1187" s="42">
        <f ca="1">(SUMIF('Freeform time and material'!$B$17:$B$30,B1187,'Freeform time and material'!$G$17:$G$30)) +
(SUMIF('Vinyl cutting'!$B$17:$B$30,B1187,'Vinyl cutting'!$G$17:$G$30)) +
(SUMIF('Vinyl cutting (2)'!$B$17:$B$30,B1187,'Vinyl cutting (2)'!$G$17:$G$30)) +
(SUMIF('Apply vinyl graphics'!$B$17:$B$30,B1187,'Apply vinyl graphics'!$G$17:$G$30)) +
(SUMIF('Apply vinyl graphics (2)'!$B$17:$B$30,B1187,'Apply vinyl graphics (2)'!$G$17:$G$30)) +
(SUMIF('Alum pan sign'!$B$17:$B$30,B1187,'Alum pan sign'!$G$17:$G$30)) +
(SUMIF('Alum pan sign (2)'!$B$17:$B$30,B1187,'Alum pan sign (2)'!$G$17:$G$30)) +
(SUMIF('Economy pan sign'!$B$17:$B$30,B1187,'Economy pan sign'!$G$17:$G$30)) +
(SUMIF('Post and panel sign'!$B$17:$B$30,B1187,'Post and panel sign'!$G$17:$G$30)) +
(SUMIF('Post and panel sign (2)'!$B$17:$B$30,B1187,'Post and panel sign (2)'!$G$17:$G$30)) +
(SUMIF('Flat panels only'!$B$17:$B$30,B1187,'Flat panels only'!$G$17:$G$30)) +
(SUMIF('Flat panels only (2)'!$B$17:$B$30,B1187,'Flat panels only (2)'!$G$17:$G$30)) +
(SUMIF('Routed panel shapes'!$B$18:$B$31,B1187,'Routed panel shapes'!$G$18:$G$31)) +
(SUMIF('Routed panel shapes (2)'!$B$18:$B$31,B1187,'Routed panel shapes (2)'!$G$18:$G$31)) +
(SUMIF('Routed face only'!$B$17:$B$30,B1187,'Routed face only'!$G$17:$G$30)) +
(SUMIF('Routed face only (2)'!$B$17:$B$30,B1187,'Routed face only (2)'!$G$17:$G$30)) +
(SUMIF('Routed alum faces letters'!$B$17:$B$30,B1187,'Routed alum faces letters'!$G$17:$G$30)) +
(SUMIF('Routed alum faces letters (2)'!$B$17:$B$30,B1187,'Routed alum faces letters (2)'!$G$17:$G$30)) +
(SUMIF('Routed push through acrylic'!$B$17:$B$30,B1187,'Routed push through acrylic'!$G$17:$G$30)) +
(SUMIF('Routed push through acrylic (2)'!$B$17:$B$30,B1187,'Routed push through acrylic (2)'!$G$17:$G$30)) +
(SUMIF('Sf routed cabinet'!$B$17:$B$30,B1187,'Sf routed cabinet'!$G$17:$G$30)) +
(SUMIF('Sf routed cabinet (2)'!$B$17:$B$30,B1187,'Sf routed cabinet (2)'!$G$17:$G$30)) +
(SUMIF('Df routed cabinet'!$B$17:$B$30,B1187,'Df routed cabinet'!$G$17:$G$30)) +
(SUMIF('Df routed cabinet (2)'!$B$17:$B$30,B1187,'Df routed cabinet (2)'!$G$17:$G$30)) +
(SUMIF('Sf acrylic cabinet'!$B$17:$B$30,B1187,'Sf acrylic cabinet'!$G$17:$G$30)) +
(SUMIF('Sf acrylic cabinet (2)'!$B$17:$B$30,B1187,'Sf acrylic cabinet (2)'!$G$17:$G$30)) +
(SUMIF('Economy Sf acrylic'!$B$17:$B$30,B1187,'Economy Sf acrylic'!$G$17:$G$30)) +
(SUMIF('Df acrylic cabinet'!$B$17:$B$30,B1187,'Df acrylic cabinet'!$G$17:$G$30)) +
(SUMIF('Df acrylic cabinet (2)'!$B$17:$B$30,B1187,'Df acrylic cabinet (2)'!$G$17:$G$30)) +
(SUMIF('Sf flex cabinet'!$B$17:$B$30,B1187,'Sf flex cabinet'!$G$17:$G$30)) +
(SUMIF('Sf flex cabinet (2)'!$B$17:$B$30,B1187,'Sf flex cabinet (2)'!$G$17:$G$30)) +
(SUMIF('Df flex cabinet'!$B$17:$B$36,B1187,'Df flex cabinet'!$G$17:$G$36)) +
(SUMIF('Df flex cabinet (2)'!$B$17:$B$36,B1187,'Df flex cabinet (2)'!$G$17:$G$36)) +
(SUMIF('Pole cover'!$B$17:$B$30,B1187,'Pole cover'!$G$17:$G$30)) +
(SUMIF('Pole cover (2)'!$B$17:$B$30,B1187,'Pole cover (2)'!$G$17:$G$30)) +
(SUMIF('Structural Steel Fab'!$B$17:$B$29,B1187,'Structural Steel Fab'!$G$17:$G$29)) +
(SUMIF(Reveal!$B$17:$B$30,B1187,Reveal!$G$17:$G$30)) +
(SUMIF('Reveal (2)'!$B$17:$B$30,B1187,'Reveal (2)'!$G$17:$G$30)) +
(SUMIF('Crown cove top'!$B$17:$B$30,B1187,'Crown cove top'!$G$17:$G$30)) +
(SUMIF('EMC assembly'!$B$17:$B$30,B1187,'EMC assembly'!$G$17:$G$30)) +
(SUMIF(Crating!$B$17:$B$29,B1187,Crating!$G$17:$G$29)) +
(SUMIF('LED wiring'!$B$17:$B$30,B1187,'LED wiring'!$G$17:$G$30)) +
(SUMIF('Changeable copy face'!$B$17:$B$30,B1187,'Changeable copy face'!$G$17:$G$30)) +
(SUMIF('Flex face assembly'!$B$17:$B$30,B1187,'Flex face assembly'!$G$17:$G$30)) +
(SUMIF('Routed face assembly'!$B$17:$B$30,B1187,'Routed face assembly'!$G$17:$G$30)) +
(SUMIF('Paint calculation'!$B$17:$B$30,B1187,'Paint calculation'!$G$17:$G$30)) +
(SUMIF('Trimcap letter face'!$B$17:$B$30,B1187,'Trimcap letter face'!$G$17:$G$30)) +
(SUMIF('Trimcap letter face (2)'!$B$17:$B$30,B1187,'Trimcap letter face (2)'!$G$17:$G$30)) +
(SUMIF('Channel letter fabrication'!$B$17:$B$30,B1187,'Channel letter fabrication'!$G$17:$G$30)) +
(SUMIF('Channel letter fabrication (2)'!$B$17:$B$30,B1187,'Channel letter fabrication (2)'!$G$17:$G$30))</f>
        <v>0</v>
      </c>
    </row>
    <row r="1188" spans="1:10">
      <c r="A1188" s="28" t="str">
        <f>[1]ODBC!$A1188</f>
        <v>Weldon #3</v>
      </c>
      <c r="B1188" s="29" t="str">
        <f>[1]ODBC!B1188</f>
        <v>80015</v>
      </c>
      <c r="C1188" s="30">
        <f>IFERROR(VLOOKUP($B1188,[1]ODBC!$B:$H,2,FALSE),"")</f>
        <v>0.55500000000000005</v>
      </c>
      <c r="D1188" s="30">
        <f>IFERROR(VLOOKUP($B1188,[1]ODBC!$B:$H,3,FALSE),"")</f>
        <v>0.999</v>
      </c>
      <c r="E1188" s="30" t="str">
        <f>IFERROR(VLOOKUP($B1188,[1]ODBC!$B:$H,4,FALSE),"")</f>
        <v>OZ</v>
      </c>
      <c r="F1188" s="31">
        <f>IFERROR(VLOOKUP($B1188,[1]ODBC!$B:$H,5,FALSE),"")</f>
        <v>44.45</v>
      </c>
      <c r="G1188" s="32">
        <f>[1]ODBC!G1188</f>
        <v>0</v>
      </c>
      <c r="H1188" s="33">
        <f>SUM([1]ODBC!H1188)</f>
        <v>44694</v>
      </c>
      <c r="I1188" s="41" t="str">
        <f>'Vinyl cutting'!$B$2</f>
        <v>J36938</v>
      </c>
      <c r="J1188" s="42">
        <f ca="1">(SUMIF('Freeform time and material'!$B$17:$B$30,B1188,'Freeform time and material'!$G$17:$G$30)) +
(SUMIF('Vinyl cutting'!$B$17:$B$30,B1188,'Vinyl cutting'!$G$17:$G$30)) +
(SUMIF('Vinyl cutting (2)'!$B$17:$B$30,B1188,'Vinyl cutting (2)'!$G$17:$G$30)) +
(SUMIF('Apply vinyl graphics'!$B$17:$B$30,B1188,'Apply vinyl graphics'!$G$17:$G$30)) +
(SUMIF('Apply vinyl graphics (2)'!$B$17:$B$30,B1188,'Apply vinyl graphics (2)'!$G$17:$G$30)) +
(SUMIF('Alum pan sign'!$B$17:$B$30,B1188,'Alum pan sign'!$G$17:$G$30)) +
(SUMIF('Alum pan sign (2)'!$B$17:$B$30,B1188,'Alum pan sign (2)'!$G$17:$G$30)) +
(SUMIF('Economy pan sign'!$B$17:$B$30,B1188,'Economy pan sign'!$G$17:$G$30)) +
(SUMIF('Post and panel sign'!$B$17:$B$30,B1188,'Post and panel sign'!$G$17:$G$30)) +
(SUMIF('Post and panel sign (2)'!$B$17:$B$30,B1188,'Post and panel sign (2)'!$G$17:$G$30)) +
(SUMIF('Flat panels only'!$B$17:$B$30,B1188,'Flat panels only'!$G$17:$G$30)) +
(SUMIF('Flat panels only (2)'!$B$17:$B$30,B1188,'Flat panels only (2)'!$G$17:$G$30)) +
(SUMIF('Routed panel shapes'!$B$18:$B$31,B1188,'Routed panel shapes'!$G$18:$G$31)) +
(SUMIF('Routed panel shapes (2)'!$B$18:$B$31,B1188,'Routed panel shapes (2)'!$G$18:$G$31)) +
(SUMIF('Routed face only'!$B$17:$B$30,B1188,'Routed face only'!$G$17:$G$30)) +
(SUMIF('Routed face only (2)'!$B$17:$B$30,B1188,'Routed face only (2)'!$G$17:$G$30)) +
(SUMIF('Routed alum faces letters'!$B$17:$B$30,B1188,'Routed alum faces letters'!$G$17:$G$30)) +
(SUMIF('Routed alum faces letters (2)'!$B$17:$B$30,B1188,'Routed alum faces letters (2)'!$G$17:$G$30)) +
(SUMIF('Routed push through acrylic'!$B$17:$B$30,B1188,'Routed push through acrylic'!$G$17:$G$30)) +
(SUMIF('Routed push through acrylic (2)'!$B$17:$B$30,B1188,'Routed push through acrylic (2)'!$G$17:$G$30)) +
(SUMIF('Sf routed cabinet'!$B$17:$B$30,B1188,'Sf routed cabinet'!$G$17:$G$30)) +
(SUMIF('Sf routed cabinet (2)'!$B$17:$B$30,B1188,'Sf routed cabinet (2)'!$G$17:$G$30)) +
(SUMIF('Df routed cabinet'!$B$17:$B$30,B1188,'Df routed cabinet'!$G$17:$G$30)) +
(SUMIF('Df routed cabinet (2)'!$B$17:$B$30,B1188,'Df routed cabinet (2)'!$G$17:$G$30)) +
(SUMIF('Sf acrylic cabinet'!$B$17:$B$30,B1188,'Sf acrylic cabinet'!$G$17:$G$30)) +
(SUMIF('Sf acrylic cabinet (2)'!$B$17:$B$30,B1188,'Sf acrylic cabinet (2)'!$G$17:$G$30)) +
(SUMIF('Economy Sf acrylic'!$B$17:$B$30,B1188,'Economy Sf acrylic'!$G$17:$G$30)) +
(SUMIF('Df acrylic cabinet'!$B$17:$B$30,B1188,'Df acrylic cabinet'!$G$17:$G$30)) +
(SUMIF('Df acrylic cabinet (2)'!$B$17:$B$30,B1188,'Df acrylic cabinet (2)'!$G$17:$G$30)) +
(SUMIF('Sf flex cabinet'!$B$17:$B$30,B1188,'Sf flex cabinet'!$G$17:$G$30)) +
(SUMIF('Sf flex cabinet (2)'!$B$17:$B$30,B1188,'Sf flex cabinet (2)'!$G$17:$G$30)) +
(SUMIF('Df flex cabinet'!$B$17:$B$36,B1188,'Df flex cabinet'!$G$17:$G$36)) +
(SUMIF('Df flex cabinet (2)'!$B$17:$B$36,B1188,'Df flex cabinet (2)'!$G$17:$G$36)) +
(SUMIF('Pole cover'!$B$17:$B$30,B1188,'Pole cover'!$G$17:$G$30)) +
(SUMIF('Pole cover (2)'!$B$17:$B$30,B1188,'Pole cover (2)'!$G$17:$G$30)) +
(SUMIF('Structural Steel Fab'!$B$17:$B$29,B1188,'Structural Steel Fab'!$G$17:$G$29)) +
(SUMIF(Reveal!$B$17:$B$30,B1188,Reveal!$G$17:$G$30)) +
(SUMIF('Reveal (2)'!$B$17:$B$30,B1188,'Reveal (2)'!$G$17:$G$30)) +
(SUMIF('Crown cove top'!$B$17:$B$30,B1188,'Crown cove top'!$G$17:$G$30)) +
(SUMIF('EMC assembly'!$B$17:$B$30,B1188,'EMC assembly'!$G$17:$G$30)) +
(SUMIF(Crating!$B$17:$B$29,B1188,Crating!$G$17:$G$29)) +
(SUMIF('LED wiring'!$B$17:$B$30,B1188,'LED wiring'!$G$17:$G$30)) +
(SUMIF('Changeable copy face'!$B$17:$B$30,B1188,'Changeable copy face'!$G$17:$G$30)) +
(SUMIF('Flex face assembly'!$B$17:$B$30,B1188,'Flex face assembly'!$G$17:$G$30)) +
(SUMIF('Routed face assembly'!$B$17:$B$30,B1188,'Routed face assembly'!$G$17:$G$30)) +
(SUMIF('Paint calculation'!$B$17:$B$30,B1188,'Paint calculation'!$G$17:$G$30)) +
(SUMIF('Trimcap letter face'!$B$17:$B$30,B1188,'Trimcap letter face'!$G$17:$G$30)) +
(SUMIF('Trimcap letter face (2)'!$B$17:$B$30,B1188,'Trimcap letter face (2)'!$G$17:$G$30)) +
(SUMIF('Channel letter fabrication'!$B$17:$B$30,B1188,'Channel letter fabrication'!$G$17:$G$30)) +
(SUMIF('Channel letter fabrication (2)'!$B$17:$B$30,B1188,'Channel letter fabrication (2)'!$G$17:$G$30))</f>
        <v>0</v>
      </c>
    </row>
    <row r="1189" spans="1:10">
      <c r="A1189" s="28" t="str">
        <f>[1]ODBC!$A1189</f>
        <v>Weldon #4</v>
      </c>
      <c r="B1189" s="29" t="str">
        <f>[1]ODBC!B1189</f>
        <v>80020</v>
      </c>
      <c r="C1189" s="30">
        <f>IFERROR(VLOOKUP($B1189,[1]ODBC!$B:$H,2,FALSE),"")</f>
        <v>77.61</v>
      </c>
      <c r="D1189" s="30">
        <f>IFERROR(VLOOKUP($B1189,[1]ODBC!$B:$H,3,FALSE),"")</f>
        <v>139.71199999999999</v>
      </c>
      <c r="E1189" s="30" t="str">
        <f>IFERROR(VLOOKUP($B1189,[1]ODBC!$B:$H,4,FALSE),"")</f>
        <v>GL</v>
      </c>
      <c r="F1189" s="31">
        <f>IFERROR(VLOOKUP($B1189,[1]ODBC!$B:$H,5,FALSE),"")</f>
        <v>44.45</v>
      </c>
      <c r="G1189" s="32">
        <f>[1]ODBC!G1189</f>
        <v>0</v>
      </c>
      <c r="H1189" s="33">
        <f>SUM([1]ODBC!H1189)</f>
        <v>45917</v>
      </c>
      <c r="I1189" s="41" t="str">
        <f>'Vinyl cutting'!$B$2</f>
        <v>J36938</v>
      </c>
      <c r="J1189" s="42">
        <f ca="1">(SUMIF('Freeform time and material'!$B$17:$B$30,B1189,'Freeform time and material'!$G$17:$G$30)) +
(SUMIF('Vinyl cutting'!$B$17:$B$30,B1189,'Vinyl cutting'!$G$17:$G$30)) +
(SUMIF('Vinyl cutting (2)'!$B$17:$B$30,B1189,'Vinyl cutting (2)'!$G$17:$G$30)) +
(SUMIF('Apply vinyl graphics'!$B$17:$B$30,B1189,'Apply vinyl graphics'!$G$17:$G$30)) +
(SUMIF('Apply vinyl graphics (2)'!$B$17:$B$30,B1189,'Apply vinyl graphics (2)'!$G$17:$G$30)) +
(SUMIF('Alum pan sign'!$B$17:$B$30,B1189,'Alum pan sign'!$G$17:$G$30)) +
(SUMIF('Alum pan sign (2)'!$B$17:$B$30,B1189,'Alum pan sign (2)'!$G$17:$G$30)) +
(SUMIF('Economy pan sign'!$B$17:$B$30,B1189,'Economy pan sign'!$G$17:$G$30)) +
(SUMIF('Post and panel sign'!$B$17:$B$30,B1189,'Post and panel sign'!$G$17:$G$30)) +
(SUMIF('Post and panel sign (2)'!$B$17:$B$30,B1189,'Post and panel sign (2)'!$G$17:$G$30)) +
(SUMIF('Flat panels only'!$B$17:$B$30,B1189,'Flat panels only'!$G$17:$G$30)) +
(SUMIF('Flat panels only (2)'!$B$17:$B$30,B1189,'Flat panels only (2)'!$G$17:$G$30)) +
(SUMIF('Routed panel shapes'!$B$18:$B$31,B1189,'Routed panel shapes'!$G$18:$G$31)) +
(SUMIF('Routed panel shapes (2)'!$B$18:$B$31,B1189,'Routed panel shapes (2)'!$G$18:$G$31)) +
(SUMIF('Routed face only'!$B$17:$B$30,B1189,'Routed face only'!$G$17:$G$30)) +
(SUMIF('Routed face only (2)'!$B$17:$B$30,B1189,'Routed face only (2)'!$G$17:$G$30)) +
(SUMIF('Routed alum faces letters'!$B$17:$B$30,B1189,'Routed alum faces letters'!$G$17:$G$30)) +
(SUMIF('Routed alum faces letters (2)'!$B$17:$B$30,B1189,'Routed alum faces letters (2)'!$G$17:$G$30)) +
(SUMIF('Routed push through acrylic'!$B$17:$B$30,B1189,'Routed push through acrylic'!$G$17:$G$30)) +
(SUMIF('Routed push through acrylic (2)'!$B$17:$B$30,B1189,'Routed push through acrylic (2)'!$G$17:$G$30)) +
(SUMIF('Sf routed cabinet'!$B$17:$B$30,B1189,'Sf routed cabinet'!$G$17:$G$30)) +
(SUMIF('Sf routed cabinet (2)'!$B$17:$B$30,B1189,'Sf routed cabinet (2)'!$G$17:$G$30)) +
(SUMIF('Df routed cabinet'!$B$17:$B$30,B1189,'Df routed cabinet'!$G$17:$G$30)) +
(SUMIF('Df routed cabinet (2)'!$B$17:$B$30,B1189,'Df routed cabinet (2)'!$G$17:$G$30)) +
(SUMIF('Sf acrylic cabinet'!$B$17:$B$30,B1189,'Sf acrylic cabinet'!$G$17:$G$30)) +
(SUMIF('Sf acrylic cabinet (2)'!$B$17:$B$30,B1189,'Sf acrylic cabinet (2)'!$G$17:$G$30)) +
(SUMIF('Economy Sf acrylic'!$B$17:$B$30,B1189,'Economy Sf acrylic'!$G$17:$G$30)) +
(SUMIF('Df acrylic cabinet'!$B$17:$B$30,B1189,'Df acrylic cabinet'!$G$17:$G$30)) +
(SUMIF('Df acrylic cabinet (2)'!$B$17:$B$30,B1189,'Df acrylic cabinet (2)'!$G$17:$G$30)) +
(SUMIF('Sf flex cabinet'!$B$17:$B$30,B1189,'Sf flex cabinet'!$G$17:$G$30)) +
(SUMIF('Sf flex cabinet (2)'!$B$17:$B$30,B1189,'Sf flex cabinet (2)'!$G$17:$G$30)) +
(SUMIF('Df flex cabinet'!$B$17:$B$36,B1189,'Df flex cabinet'!$G$17:$G$36)) +
(SUMIF('Df flex cabinet (2)'!$B$17:$B$36,B1189,'Df flex cabinet (2)'!$G$17:$G$36)) +
(SUMIF('Pole cover'!$B$17:$B$30,B1189,'Pole cover'!$G$17:$G$30)) +
(SUMIF('Pole cover (2)'!$B$17:$B$30,B1189,'Pole cover (2)'!$G$17:$G$30)) +
(SUMIF('Structural Steel Fab'!$B$17:$B$29,B1189,'Structural Steel Fab'!$G$17:$G$29)) +
(SUMIF(Reveal!$B$17:$B$30,B1189,Reveal!$G$17:$G$30)) +
(SUMIF('Reveal (2)'!$B$17:$B$30,B1189,'Reveal (2)'!$G$17:$G$30)) +
(SUMIF('Crown cove top'!$B$17:$B$30,B1189,'Crown cove top'!$G$17:$G$30)) +
(SUMIF('EMC assembly'!$B$17:$B$30,B1189,'EMC assembly'!$G$17:$G$30)) +
(SUMIF(Crating!$B$17:$B$29,B1189,Crating!$G$17:$G$29)) +
(SUMIF('LED wiring'!$B$17:$B$30,B1189,'LED wiring'!$G$17:$G$30)) +
(SUMIF('Changeable copy face'!$B$17:$B$30,B1189,'Changeable copy face'!$G$17:$G$30)) +
(SUMIF('Flex face assembly'!$B$17:$B$30,B1189,'Flex face assembly'!$G$17:$G$30)) +
(SUMIF('Routed face assembly'!$B$17:$B$30,B1189,'Routed face assembly'!$G$17:$G$30)) +
(SUMIF('Paint calculation'!$B$17:$B$30,B1189,'Paint calculation'!$G$17:$G$30)) +
(SUMIF('Trimcap letter face'!$B$17:$B$30,B1189,'Trimcap letter face'!$G$17:$G$30)) +
(SUMIF('Trimcap letter face (2)'!$B$17:$B$30,B1189,'Trimcap letter face (2)'!$G$17:$G$30)) +
(SUMIF('Channel letter fabrication'!$B$17:$B$30,B1189,'Channel letter fabrication'!$G$17:$G$30)) +
(SUMIF('Channel letter fabrication (2)'!$B$17:$B$30,B1189,'Channel letter fabrication (2)'!$G$17:$G$30))</f>
        <v>0</v>
      </c>
    </row>
    <row r="1190" spans="1:10">
      <c r="A1190" s="28" t="str">
        <f>[1]ODBC!$A1190</f>
        <v>Weldon #16</v>
      </c>
      <c r="B1190" s="29" t="str">
        <f>[1]ODBC!B1190</f>
        <v>80025</v>
      </c>
      <c r="C1190" s="30">
        <f>IFERROR(VLOOKUP($B1190,[1]ODBC!$B:$H,2,FALSE),"")</f>
        <v>0.628</v>
      </c>
      <c r="D1190" s="30">
        <f>IFERROR(VLOOKUP($B1190,[1]ODBC!$B:$H,3,FALSE),"")</f>
        <v>1.131</v>
      </c>
      <c r="E1190" s="30" t="str">
        <f>IFERROR(VLOOKUP($B1190,[1]ODBC!$B:$H,4,FALSE),"")</f>
        <v>OZ</v>
      </c>
      <c r="F1190" s="31">
        <f>IFERROR(VLOOKUP($B1190,[1]ODBC!$B:$H,5,FALSE),"")</f>
        <v>44.45</v>
      </c>
      <c r="G1190" s="32">
        <f>[1]ODBC!G1190</f>
        <v>0</v>
      </c>
      <c r="H1190" s="33">
        <f>SUM([1]ODBC!H1190)</f>
        <v>45492</v>
      </c>
      <c r="I1190" s="41" t="str">
        <f>'Vinyl cutting'!$B$2</f>
        <v>J36938</v>
      </c>
      <c r="J1190" s="42">
        <f ca="1">(SUMIF('Freeform time and material'!$B$17:$B$30,B1190,'Freeform time and material'!$G$17:$G$30)) +
(SUMIF('Vinyl cutting'!$B$17:$B$30,B1190,'Vinyl cutting'!$G$17:$G$30)) +
(SUMIF('Vinyl cutting (2)'!$B$17:$B$30,B1190,'Vinyl cutting (2)'!$G$17:$G$30)) +
(SUMIF('Apply vinyl graphics'!$B$17:$B$30,B1190,'Apply vinyl graphics'!$G$17:$G$30)) +
(SUMIF('Apply vinyl graphics (2)'!$B$17:$B$30,B1190,'Apply vinyl graphics (2)'!$G$17:$G$30)) +
(SUMIF('Alum pan sign'!$B$17:$B$30,B1190,'Alum pan sign'!$G$17:$G$30)) +
(SUMIF('Alum pan sign (2)'!$B$17:$B$30,B1190,'Alum pan sign (2)'!$G$17:$G$30)) +
(SUMIF('Economy pan sign'!$B$17:$B$30,B1190,'Economy pan sign'!$G$17:$G$30)) +
(SUMIF('Post and panel sign'!$B$17:$B$30,B1190,'Post and panel sign'!$G$17:$G$30)) +
(SUMIF('Post and panel sign (2)'!$B$17:$B$30,B1190,'Post and panel sign (2)'!$G$17:$G$30)) +
(SUMIF('Flat panels only'!$B$17:$B$30,B1190,'Flat panels only'!$G$17:$G$30)) +
(SUMIF('Flat panels only (2)'!$B$17:$B$30,B1190,'Flat panels only (2)'!$G$17:$G$30)) +
(SUMIF('Routed panel shapes'!$B$18:$B$31,B1190,'Routed panel shapes'!$G$18:$G$31)) +
(SUMIF('Routed panel shapes (2)'!$B$18:$B$31,B1190,'Routed panel shapes (2)'!$G$18:$G$31)) +
(SUMIF('Routed face only'!$B$17:$B$30,B1190,'Routed face only'!$G$17:$G$30)) +
(SUMIF('Routed face only (2)'!$B$17:$B$30,B1190,'Routed face only (2)'!$G$17:$G$30)) +
(SUMIF('Routed alum faces letters'!$B$17:$B$30,B1190,'Routed alum faces letters'!$G$17:$G$30)) +
(SUMIF('Routed alum faces letters (2)'!$B$17:$B$30,B1190,'Routed alum faces letters (2)'!$G$17:$G$30)) +
(SUMIF('Routed push through acrylic'!$B$17:$B$30,B1190,'Routed push through acrylic'!$G$17:$G$30)) +
(SUMIF('Routed push through acrylic (2)'!$B$17:$B$30,B1190,'Routed push through acrylic (2)'!$G$17:$G$30)) +
(SUMIF('Sf routed cabinet'!$B$17:$B$30,B1190,'Sf routed cabinet'!$G$17:$G$30)) +
(SUMIF('Sf routed cabinet (2)'!$B$17:$B$30,B1190,'Sf routed cabinet (2)'!$G$17:$G$30)) +
(SUMIF('Df routed cabinet'!$B$17:$B$30,B1190,'Df routed cabinet'!$G$17:$G$30)) +
(SUMIF('Df routed cabinet (2)'!$B$17:$B$30,B1190,'Df routed cabinet (2)'!$G$17:$G$30)) +
(SUMIF('Sf acrylic cabinet'!$B$17:$B$30,B1190,'Sf acrylic cabinet'!$G$17:$G$30)) +
(SUMIF('Sf acrylic cabinet (2)'!$B$17:$B$30,B1190,'Sf acrylic cabinet (2)'!$G$17:$G$30)) +
(SUMIF('Economy Sf acrylic'!$B$17:$B$30,B1190,'Economy Sf acrylic'!$G$17:$G$30)) +
(SUMIF('Df acrylic cabinet'!$B$17:$B$30,B1190,'Df acrylic cabinet'!$G$17:$G$30)) +
(SUMIF('Df acrylic cabinet (2)'!$B$17:$B$30,B1190,'Df acrylic cabinet (2)'!$G$17:$G$30)) +
(SUMIF('Sf flex cabinet'!$B$17:$B$30,B1190,'Sf flex cabinet'!$G$17:$G$30)) +
(SUMIF('Sf flex cabinet (2)'!$B$17:$B$30,B1190,'Sf flex cabinet (2)'!$G$17:$G$30)) +
(SUMIF('Df flex cabinet'!$B$17:$B$36,B1190,'Df flex cabinet'!$G$17:$G$36)) +
(SUMIF('Df flex cabinet (2)'!$B$17:$B$36,B1190,'Df flex cabinet (2)'!$G$17:$G$36)) +
(SUMIF('Pole cover'!$B$17:$B$30,B1190,'Pole cover'!$G$17:$G$30)) +
(SUMIF('Pole cover (2)'!$B$17:$B$30,B1190,'Pole cover (2)'!$G$17:$G$30)) +
(SUMIF('Structural Steel Fab'!$B$17:$B$29,B1190,'Structural Steel Fab'!$G$17:$G$29)) +
(SUMIF(Reveal!$B$17:$B$30,B1190,Reveal!$G$17:$G$30)) +
(SUMIF('Reveal (2)'!$B$17:$B$30,B1190,'Reveal (2)'!$G$17:$G$30)) +
(SUMIF('Crown cove top'!$B$17:$B$30,B1190,'Crown cove top'!$G$17:$G$30)) +
(SUMIF('EMC assembly'!$B$17:$B$30,B1190,'EMC assembly'!$G$17:$G$30)) +
(SUMIF(Crating!$B$17:$B$29,B1190,Crating!$G$17:$G$29)) +
(SUMIF('LED wiring'!$B$17:$B$30,B1190,'LED wiring'!$G$17:$G$30)) +
(SUMIF('Changeable copy face'!$B$17:$B$30,B1190,'Changeable copy face'!$G$17:$G$30)) +
(SUMIF('Flex face assembly'!$B$17:$B$30,B1190,'Flex face assembly'!$G$17:$G$30)) +
(SUMIF('Routed face assembly'!$B$17:$B$30,B1190,'Routed face assembly'!$G$17:$G$30)) +
(SUMIF('Paint calculation'!$B$17:$B$30,B1190,'Paint calculation'!$G$17:$G$30)) +
(SUMIF('Trimcap letter face'!$B$17:$B$30,B1190,'Trimcap letter face'!$G$17:$G$30)) +
(SUMIF('Trimcap letter face (2)'!$B$17:$B$30,B1190,'Trimcap letter face (2)'!$G$17:$G$30)) +
(SUMIF('Channel letter fabrication'!$B$17:$B$30,B1190,'Channel letter fabrication'!$G$17:$G$30)) +
(SUMIF('Channel letter fabrication (2)'!$B$17:$B$30,B1190,'Channel letter fabrication (2)'!$G$17:$G$30))</f>
        <v>0</v>
      </c>
    </row>
    <row r="1191" spans="1:10">
      <c r="A1191" s="28" t="str">
        <f>[1]ODBC!$A1191</f>
        <v>Weldon #16 Thick cement tube</v>
      </c>
      <c r="B1191" s="29" t="str">
        <f>[1]ODBC!B1191</f>
        <v>80030</v>
      </c>
      <c r="C1191" s="30">
        <f>IFERROR(VLOOKUP($B1191,[1]ODBC!$B:$H,2,FALSE),"")</f>
        <v>6.516</v>
      </c>
      <c r="D1191" s="30">
        <f>IFERROR(VLOOKUP($B1191,[1]ODBC!$B:$H,3,FALSE),"")</f>
        <v>11.73</v>
      </c>
      <c r="E1191" s="30" t="str">
        <f>IFERROR(VLOOKUP($B1191,[1]ODBC!$B:$H,4,FALSE),"")</f>
        <v>TUBE</v>
      </c>
      <c r="F1191" s="31">
        <f>IFERROR(VLOOKUP($B1191,[1]ODBC!$B:$H,5,FALSE),"")</f>
        <v>44.45</v>
      </c>
      <c r="G1191" s="32">
        <f>[1]ODBC!G1191</f>
        <v>0</v>
      </c>
      <c r="H1191" s="33">
        <f>SUM([1]ODBC!H1191)</f>
        <v>45930</v>
      </c>
      <c r="I1191" s="41" t="str">
        <f>'Vinyl cutting'!$B$2</f>
        <v>J36938</v>
      </c>
      <c r="J1191" s="42">
        <f ca="1">(SUMIF('Freeform time and material'!$B$17:$B$30,B1191,'Freeform time and material'!$G$17:$G$30)) +
(SUMIF('Vinyl cutting'!$B$17:$B$30,B1191,'Vinyl cutting'!$G$17:$G$30)) +
(SUMIF('Vinyl cutting (2)'!$B$17:$B$30,B1191,'Vinyl cutting (2)'!$G$17:$G$30)) +
(SUMIF('Apply vinyl graphics'!$B$17:$B$30,B1191,'Apply vinyl graphics'!$G$17:$G$30)) +
(SUMIF('Apply vinyl graphics (2)'!$B$17:$B$30,B1191,'Apply vinyl graphics (2)'!$G$17:$G$30)) +
(SUMIF('Alum pan sign'!$B$17:$B$30,B1191,'Alum pan sign'!$G$17:$G$30)) +
(SUMIF('Alum pan sign (2)'!$B$17:$B$30,B1191,'Alum pan sign (2)'!$G$17:$G$30)) +
(SUMIF('Economy pan sign'!$B$17:$B$30,B1191,'Economy pan sign'!$G$17:$G$30)) +
(SUMIF('Post and panel sign'!$B$17:$B$30,B1191,'Post and panel sign'!$G$17:$G$30)) +
(SUMIF('Post and panel sign (2)'!$B$17:$B$30,B1191,'Post and panel sign (2)'!$G$17:$G$30)) +
(SUMIF('Flat panels only'!$B$17:$B$30,B1191,'Flat panels only'!$G$17:$G$30)) +
(SUMIF('Flat panels only (2)'!$B$17:$B$30,B1191,'Flat panels only (2)'!$G$17:$G$30)) +
(SUMIF('Routed panel shapes'!$B$18:$B$31,B1191,'Routed panel shapes'!$G$18:$G$31)) +
(SUMIF('Routed panel shapes (2)'!$B$18:$B$31,B1191,'Routed panel shapes (2)'!$G$18:$G$31)) +
(SUMIF('Routed face only'!$B$17:$B$30,B1191,'Routed face only'!$G$17:$G$30)) +
(SUMIF('Routed face only (2)'!$B$17:$B$30,B1191,'Routed face only (2)'!$G$17:$G$30)) +
(SUMIF('Routed alum faces letters'!$B$17:$B$30,B1191,'Routed alum faces letters'!$G$17:$G$30)) +
(SUMIF('Routed alum faces letters (2)'!$B$17:$B$30,B1191,'Routed alum faces letters (2)'!$G$17:$G$30)) +
(SUMIF('Routed push through acrylic'!$B$17:$B$30,B1191,'Routed push through acrylic'!$G$17:$G$30)) +
(SUMIF('Routed push through acrylic (2)'!$B$17:$B$30,B1191,'Routed push through acrylic (2)'!$G$17:$G$30)) +
(SUMIF('Sf routed cabinet'!$B$17:$B$30,B1191,'Sf routed cabinet'!$G$17:$G$30)) +
(SUMIF('Sf routed cabinet (2)'!$B$17:$B$30,B1191,'Sf routed cabinet (2)'!$G$17:$G$30)) +
(SUMIF('Df routed cabinet'!$B$17:$B$30,B1191,'Df routed cabinet'!$G$17:$G$30)) +
(SUMIF('Df routed cabinet (2)'!$B$17:$B$30,B1191,'Df routed cabinet (2)'!$G$17:$G$30)) +
(SUMIF('Sf acrylic cabinet'!$B$17:$B$30,B1191,'Sf acrylic cabinet'!$G$17:$G$30)) +
(SUMIF('Sf acrylic cabinet (2)'!$B$17:$B$30,B1191,'Sf acrylic cabinet (2)'!$G$17:$G$30)) +
(SUMIF('Economy Sf acrylic'!$B$17:$B$30,B1191,'Economy Sf acrylic'!$G$17:$G$30)) +
(SUMIF('Df acrylic cabinet'!$B$17:$B$30,B1191,'Df acrylic cabinet'!$G$17:$G$30)) +
(SUMIF('Df acrylic cabinet (2)'!$B$17:$B$30,B1191,'Df acrylic cabinet (2)'!$G$17:$G$30)) +
(SUMIF('Sf flex cabinet'!$B$17:$B$30,B1191,'Sf flex cabinet'!$G$17:$G$30)) +
(SUMIF('Sf flex cabinet (2)'!$B$17:$B$30,B1191,'Sf flex cabinet (2)'!$G$17:$G$30)) +
(SUMIF('Df flex cabinet'!$B$17:$B$36,B1191,'Df flex cabinet'!$G$17:$G$36)) +
(SUMIF('Df flex cabinet (2)'!$B$17:$B$36,B1191,'Df flex cabinet (2)'!$G$17:$G$36)) +
(SUMIF('Pole cover'!$B$17:$B$30,B1191,'Pole cover'!$G$17:$G$30)) +
(SUMIF('Pole cover (2)'!$B$17:$B$30,B1191,'Pole cover (2)'!$G$17:$G$30)) +
(SUMIF('Structural Steel Fab'!$B$17:$B$29,B1191,'Structural Steel Fab'!$G$17:$G$29)) +
(SUMIF(Reveal!$B$17:$B$30,B1191,Reveal!$G$17:$G$30)) +
(SUMIF('Reveal (2)'!$B$17:$B$30,B1191,'Reveal (2)'!$G$17:$G$30)) +
(SUMIF('Crown cove top'!$B$17:$B$30,B1191,'Crown cove top'!$G$17:$G$30)) +
(SUMIF('EMC assembly'!$B$17:$B$30,B1191,'EMC assembly'!$G$17:$G$30)) +
(SUMIF(Crating!$B$17:$B$29,B1191,Crating!$G$17:$G$29)) +
(SUMIF('LED wiring'!$B$17:$B$30,B1191,'LED wiring'!$G$17:$G$30)) +
(SUMIF('Changeable copy face'!$B$17:$B$30,B1191,'Changeable copy face'!$G$17:$G$30)) +
(SUMIF('Flex face assembly'!$B$17:$B$30,B1191,'Flex face assembly'!$G$17:$G$30)) +
(SUMIF('Routed face assembly'!$B$17:$B$30,B1191,'Routed face assembly'!$G$17:$G$30)) +
(SUMIF('Paint calculation'!$B$17:$B$30,B1191,'Paint calculation'!$G$17:$G$30)) +
(SUMIF('Trimcap letter face'!$B$17:$B$30,B1191,'Trimcap letter face'!$G$17:$G$30)) +
(SUMIF('Trimcap letter face (2)'!$B$17:$B$30,B1191,'Trimcap letter face (2)'!$G$17:$G$30)) +
(SUMIF('Channel letter fabrication'!$B$17:$B$30,B1191,'Channel letter fabrication'!$G$17:$G$30)) +
(SUMIF('Channel letter fabrication (2)'!$B$17:$B$30,B1191,'Channel letter fabrication (2)'!$G$17:$G$30))</f>
        <v>0</v>
      </c>
    </row>
    <row r="1192" spans="1:10">
      <c r="A1192" s="28" t="str">
        <f>[1]ODBC!$A1192</f>
        <v>50ML Weldon 42 Trnsprnt Epoxy</v>
      </c>
      <c r="B1192" s="29" t="str">
        <f>[1]ODBC!B1192</f>
        <v>80035</v>
      </c>
      <c r="C1192" s="30">
        <f>IFERROR(VLOOKUP($B1192,[1]ODBC!$B:$H,2,FALSE),"")</f>
        <v>4.67</v>
      </c>
      <c r="D1192" s="30">
        <f>IFERROR(VLOOKUP($B1192,[1]ODBC!$B:$H,3,FALSE),"")</f>
        <v>8.407</v>
      </c>
      <c r="E1192" s="30" t="str">
        <f>IFERROR(VLOOKUP($B1192,[1]ODBC!$B:$H,4,FALSE),"")</f>
        <v>QTRTB</v>
      </c>
      <c r="F1192" s="31">
        <f>IFERROR(VLOOKUP($B1192,[1]ODBC!$B:$H,5,FALSE),"")</f>
        <v>44.45</v>
      </c>
      <c r="G1192" s="32">
        <f>[1]ODBC!G1192</f>
        <v>0</v>
      </c>
      <c r="H1192" s="33">
        <f>SUM([1]ODBC!H1192)</f>
        <v>0</v>
      </c>
      <c r="I1192" s="41" t="str">
        <f>'Vinyl cutting'!$B$2</f>
        <v>J36938</v>
      </c>
      <c r="J1192" s="42">
        <f ca="1">(SUMIF('Freeform time and material'!$B$17:$B$30,B1192,'Freeform time and material'!$G$17:$G$30)) +
(SUMIF('Vinyl cutting'!$B$17:$B$30,B1192,'Vinyl cutting'!$G$17:$G$30)) +
(SUMIF('Vinyl cutting (2)'!$B$17:$B$30,B1192,'Vinyl cutting (2)'!$G$17:$G$30)) +
(SUMIF('Apply vinyl graphics'!$B$17:$B$30,B1192,'Apply vinyl graphics'!$G$17:$G$30)) +
(SUMIF('Apply vinyl graphics (2)'!$B$17:$B$30,B1192,'Apply vinyl graphics (2)'!$G$17:$G$30)) +
(SUMIF('Alum pan sign'!$B$17:$B$30,B1192,'Alum pan sign'!$G$17:$G$30)) +
(SUMIF('Alum pan sign (2)'!$B$17:$B$30,B1192,'Alum pan sign (2)'!$G$17:$G$30)) +
(SUMIF('Economy pan sign'!$B$17:$B$30,B1192,'Economy pan sign'!$G$17:$G$30)) +
(SUMIF('Post and panel sign'!$B$17:$B$30,B1192,'Post and panel sign'!$G$17:$G$30)) +
(SUMIF('Post and panel sign (2)'!$B$17:$B$30,B1192,'Post and panel sign (2)'!$G$17:$G$30)) +
(SUMIF('Flat panels only'!$B$17:$B$30,B1192,'Flat panels only'!$G$17:$G$30)) +
(SUMIF('Flat panels only (2)'!$B$17:$B$30,B1192,'Flat panels only (2)'!$G$17:$G$30)) +
(SUMIF('Routed panel shapes'!$B$18:$B$31,B1192,'Routed panel shapes'!$G$18:$G$31)) +
(SUMIF('Routed panel shapes (2)'!$B$18:$B$31,B1192,'Routed panel shapes (2)'!$G$18:$G$31)) +
(SUMIF('Routed face only'!$B$17:$B$30,B1192,'Routed face only'!$G$17:$G$30)) +
(SUMIF('Routed face only (2)'!$B$17:$B$30,B1192,'Routed face only (2)'!$G$17:$G$30)) +
(SUMIF('Routed alum faces letters'!$B$17:$B$30,B1192,'Routed alum faces letters'!$G$17:$G$30)) +
(SUMIF('Routed alum faces letters (2)'!$B$17:$B$30,B1192,'Routed alum faces letters (2)'!$G$17:$G$30)) +
(SUMIF('Routed push through acrylic'!$B$17:$B$30,B1192,'Routed push through acrylic'!$G$17:$G$30)) +
(SUMIF('Routed push through acrylic (2)'!$B$17:$B$30,B1192,'Routed push through acrylic (2)'!$G$17:$G$30)) +
(SUMIF('Sf routed cabinet'!$B$17:$B$30,B1192,'Sf routed cabinet'!$G$17:$G$30)) +
(SUMIF('Sf routed cabinet (2)'!$B$17:$B$30,B1192,'Sf routed cabinet (2)'!$G$17:$G$30)) +
(SUMIF('Df routed cabinet'!$B$17:$B$30,B1192,'Df routed cabinet'!$G$17:$G$30)) +
(SUMIF('Df routed cabinet (2)'!$B$17:$B$30,B1192,'Df routed cabinet (2)'!$G$17:$G$30)) +
(SUMIF('Sf acrylic cabinet'!$B$17:$B$30,B1192,'Sf acrylic cabinet'!$G$17:$G$30)) +
(SUMIF('Sf acrylic cabinet (2)'!$B$17:$B$30,B1192,'Sf acrylic cabinet (2)'!$G$17:$G$30)) +
(SUMIF('Economy Sf acrylic'!$B$17:$B$30,B1192,'Economy Sf acrylic'!$G$17:$G$30)) +
(SUMIF('Df acrylic cabinet'!$B$17:$B$30,B1192,'Df acrylic cabinet'!$G$17:$G$30)) +
(SUMIF('Df acrylic cabinet (2)'!$B$17:$B$30,B1192,'Df acrylic cabinet (2)'!$G$17:$G$30)) +
(SUMIF('Sf flex cabinet'!$B$17:$B$30,B1192,'Sf flex cabinet'!$G$17:$G$30)) +
(SUMIF('Sf flex cabinet (2)'!$B$17:$B$30,B1192,'Sf flex cabinet (2)'!$G$17:$G$30)) +
(SUMIF('Df flex cabinet'!$B$17:$B$36,B1192,'Df flex cabinet'!$G$17:$G$36)) +
(SUMIF('Df flex cabinet (2)'!$B$17:$B$36,B1192,'Df flex cabinet (2)'!$G$17:$G$36)) +
(SUMIF('Pole cover'!$B$17:$B$30,B1192,'Pole cover'!$G$17:$G$30)) +
(SUMIF('Pole cover (2)'!$B$17:$B$30,B1192,'Pole cover (2)'!$G$17:$G$30)) +
(SUMIF('Structural Steel Fab'!$B$17:$B$29,B1192,'Structural Steel Fab'!$G$17:$G$29)) +
(SUMIF(Reveal!$B$17:$B$30,B1192,Reveal!$G$17:$G$30)) +
(SUMIF('Reveal (2)'!$B$17:$B$30,B1192,'Reveal (2)'!$G$17:$G$30)) +
(SUMIF('Crown cove top'!$B$17:$B$30,B1192,'Crown cove top'!$G$17:$G$30)) +
(SUMIF('EMC assembly'!$B$17:$B$30,B1192,'EMC assembly'!$G$17:$G$30)) +
(SUMIF(Crating!$B$17:$B$29,B1192,Crating!$G$17:$G$29)) +
(SUMIF('LED wiring'!$B$17:$B$30,B1192,'LED wiring'!$G$17:$G$30)) +
(SUMIF('Changeable copy face'!$B$17:$B$30,B1192,'Changeable copy face'!$G$17:$G$30)) +
(SUMIF('Flex face assembly'!$B$17:$B$30,B1192,'Flex face assembly'!$G$17:$G$30)) +
(SUMIF('Routed face assembly'!$B$17:$B$30,B1192,'Routed face assembly'!$G$17:$G$30)) +
(SUMIF('Paint calculation'!$B$17:$B$30,B1192,'Paint calculation'!$G$17:$G$30)) +
(SUMIF('Trimcap letter face'!$B$17:$B$30,B1192,'Trimcap letter face'!$G$17:$G$30)) +
(SUMIF('Trimcap letter face (2)'!$B$17:$B$30,B1192,'Trimcap letter face (2)'!$G$17:$G$30)) +
(SUMIF('Channel letter fabrication'!$B$17:$B$30,B1192,'Channel letter fabrication'!$G$17:$G$30)) +
(SUMIF('Channel letter fabrication (2)'!$B$17:$B$30,B1192,'Channel letter fabrication (2)'!$G$17:$G$30))</f>
        <v>0</v>
      </c>
    </row>
    <row r="1193" spans="1:10">
      <c r="A1193" s="28" t="str">
        <f>[1]ODBC!$A1193</f>
        <v>50ML Weldon 42 Mix Tips</v>
      </c>
      <c r="B1193" s="29" t="str">
        <f>[1]ODBC!B1193</f>
        <v>80036</v>
      </c>
      <c r="C1193" s="30">
        <f>IFERROR(VLOOKUP($B1193,[1]ODBC!$B:$H,2,FALSE),"")</f>
        <v>0.99</v>
      </c>
      <c r="D1193" s="30">
        <f>IFERROR(VLOOKUP($B1193,[1]ODBC!$B:$H,3,FALSE),"")</f>
        <v>1.782</v>
      </c>
      <c r="E1193" s="30" t="str">
        <f>IFERROR(VLOOKUP($B1193,[1]ODBC!$B:$H,4,FALSE),"")</f>
        <v>EA</v>
      </c>
      <c r="F1193" s="31">
        <f>IFERROR(VLOOKUP($B1193,[1]ODBC!$B:$H,5,FALSE),"")</f>
        <v>44.45</v>
      </c>
      <c r="G1193" s="32">
        <f>[1]ODBC!G1193</f>
        <v>0</v>
      </c>
      <c r="H1193" s="33">
        <f>SUM([1]ODBC!H1193)</f>
        <v>0</v>
      </c>
      <c r="I1193" s="41" t="str">
        <f>'Vinyl cutting'!$B$2</f>
        <v>J36938</v>
      </c>
      <c r="J1193" s="42">
        <f ca="1">(SUMIF('Freeform time and material'!$B$17:$B$30,B1193,'Freeform time and material'!$G$17:$G$30)) +
(SUMIF('Vinyl cutting'!$B$17:$B$30,B1193,'Vinyl cutting'!$G$17:$G$30)) +
(SUMIF('Vinyl cutting (2)'!$B$17:$B$30,B1193,'Vinyl cutting (2)'!$G$17:$G$30)) +
(SUMIF('Apply vinyl graphics'!$B$17:$B$30,B1193,'Apply vinyl graphics'!$G$17:$G$30)) +
(SUMIF('Apply vinyl graphics (2)'!$B$17:$B$30,B1193,'Apply vinyl graphics (2)'!$G$17:$G$30)) +
(SUMIF('Alum pan sign'!$B$17:$B$30,B1193,'Alum pan sign'!$G$17:$G$30)) +
(SUMIF('Alum pan sign (2)'!$B$17:$B$30,B1193,'Alum pan sign (2)'!$G$17:$G$30)) +
(SUMIF('Economy pan sign'!$B$17:$B$30,B1193,'Economy pan sign'!$G$17:$G$30)) +
(SUMIF('Post and panel sign'!$B$17:$B$30,B1193,'Post and panel sign'!$G$17:$G$30)) +
(SUMIF('Post and panel sign (2)'!$B$17:$B$30,B1193,'Post and panel sign (2)'!$G$17:$G$30)) +
(SUMIF('Flat panels only'!$B$17:$B$30,B1193,'Flat panels only'!$G$17:$G$30)) +
(SUMIF('Flat panels only (2)'!$B$17:$B$30,B1193,'Flat panels only (2)'!$G$17:$G$30)) +
(SUMIF('Routed panel shapes'!$B$18:$B$31,B1193,'Routed panel shapes'!$G$18:$G$31)) +
(SUMIF('Routed panel shapes (2)'!$B$18:$B$31,B1193,'Routed panel shapes (2)'!$G$18:$G$31)) +
(SUMIF('Routed face only'!$B$17:$B$30,B1193,'Routed face only'!$G$17:$G$30)) +
(SUMIF('Routed face only (2)'!$B$17:$B$30,B1193,'Routed face only (2)'!$G$17:$G$30)) +
(SUMIF('Routed alum faces letters'!$B$17:$B$30,B1193,'Routed alum faces letters'!$G$17:$G$30)) +
(SUMIF('Routed alum faces letters (2)'!$B$17:$B$30,B1193,'Routed alum faces letters (2)'!$G$17:$G$30)) +
(SUMIF('Routed push through acrylic'!$B$17:$B$30,B1193,'Routed push through acrylic'!$G$17:$G$30)) +
(SUMIF('Routed push through acrylic (2)'!$B$17:$B$30,B1193,'Routed push through acrylic (2)'!$G$17:$G$30)) +
(SUMIF('Sf routed cabinet'!$B$17:$B$30,B1193,'Sf routed cabinet'!$G$17:$G$30)) +
(SUMIF('Sf routed cabinet (2)'!$B$17:$B$30,B1193,'Sf routed cabinet (2)'!$G$17:$G$30)) +
(SUMIF('Df routed cabinet'!$B$17:$B$30,B1193,'Df routed cabinet'!$G$17:$G$30)) +
(SUMIF('Df routed cabinet (2)'!$B$17:$B$30,B1193,'Df routed cabinet (2)'!$G$17:$G$30)) +
(SUMIF('Sf acrylic cabinet'!$B$17:$B$30,B1193,'Sf acrylic cabinet'!$G$17:$G$30)) +
(SUMIF('Sf acrylic cabinet (2)'!$B$17:$B$30,B1193,'Sf acrylic cabinet (2)'!$G$17:$G$30)) +
(SUMIF('Economy Sf acrylic'!$B$17:$B$30,B1193,'Economy Sf acrylic'!$G$17:$G$30)) +
(SUMIF('Df acrylic cabinet'!$B$17:$B$30,B1193,'Df acrylic cabinet'!$G$17:$G$30)) +
(SUMIF('Df acrylic cabinet (2)'!$B$17:$B$30,B1193,'Df acrylic cabinet (2)'!$G$17:$G$30)) +
(SUMIF('Sf flex cabinet'!$B$17:$B$30,B1193,'Sf flex cabinet'!$G$17:$G$30)) +
(SUMIF('Sf flex cabinet (2)'!$B$17:$B$30,B1193,'Sf flex cabinet (2)'!$G$17:$G$30)) +
(SUMIF('Df flex cabinet'!$B$17:$B$36,B1193,'Df flex cabinet'!$G$17:$G$36)) +
(SUMIF('Df flex cabinet (2)'!$B$17:$B$36,B1193,'Df flex cabinet (2)'!$G$17:$G$36)) +
(SUMIF('Pole cover'!$B$17:$B$30,B1193,'Pole cover'!$G$17:$G$30)) +
(SUMIF('Pole cover (2)'!$B$17:$B$30,B1193,'Pole cover (2)'!$G$17:$G$30)) +
(SUMIF('Structural Steel Fab'!$B$17:$B$29,B1193,'Structural Steel Fab'!$G$17:$G$29)) +
(SUMIF(Reveal!$B$17:$B$30,B1193,Reveal!$G$17:$G$30)) +
(SUMIF('Reveal (2)'!$B$17:$B$30,B1193,'Reveal (2)'!$G$17:$G$30)) +
(SUMIF('Crown cove top'!$B$17:$B$30,B1193,'Crown cove top'!$G$17:$G$30)) +
(SUMIF('EMC assembly'!$B$17:$B$30,B1193,'EMC assembly'!$G$17:$G$30)) +
(SUMIF(Crating!$B$17:$B$29,B1193,Crating!$G$17:$G$29)) +
(SUMIF('LED wiring'!$B$17:$B$30,B1193,'LED wiring'!$G$17:$G$30)) +
(SUMIF('Changeable copy face'!$B$17:$B$30,B1193,'Changeable copy face'!$G$17:$G$30)) +
(SUMIF('Flex face assembly'!$B$17:$B$30,B1193,'Flex face assembly'!$G$17:$G$30)) +
(SUMIF('Routed face assembly'!$B$17:$B$30,B1193,'Routed face assembly'!$G$17:$G$30)) +
(SUMIF('Paint calculation'!$B$17:$B$30,B1193,'Paint calculation'!$G$17:$G$30)) +
(SUMIF('Trimcap letter face'!$B$17:$B$30,B1193,'Trimcap letter face'!$G$17:$G$30)) +
(SUMIF('Trimcap letter face (2)'!$B$17:$B$30,B1193,'Trimcap letter face (2)'!$G$17:$G$30)) +
(SUMIF('Channel letter fabrication'!$B$17:$B$30,B1193,'Channel letter fabrication'!$G$17:$G$30)) +
(SUMIF('Channel letter fabrication (2)'!$B$17:$B$30,B1193,'Channel letter fabrication (2)'!$G$17:$G$30))</f>
        <v>0</v>
      </c>
    </row>
    <row r="1194" spans="1:10">
      <c r="A1194" s="28" t="str">
        <f>[1]ODBC!$A1194</f>
        <v>230ML Weldon 42</v>
      </c>
      <c r="B1194" s="29" t="str">
        <f>[1]ODBC!B1194</f>
        <v>80040</v>
      </c>
      <c r="C1194" s="30">
        <f>IFERROR(VLOOKUP($B1194,[1]ODBC!$B:$H,2,FALSE),"")</f>
        <v>10.14</v>
      </c>
      <c r="D1194" s="30">
        <f>IFERROR(VLOOKUP($B1194,[1]ODBC!$B:$H,3,FALSE),"")</f>
        <v>18.254000000000001</v>
      </c>
      <c r="E1194" s="30" t="str">
        <f>IFERROR(VLOOKUP($B1194,[1]ODBC!$B:$H,4,FALSE),"")</f>
        <v>QTRTB</v>
      </c>
      <c r="F1194" s="31">
        <f>IFERROR(VLOOKUP($B1194,[1]ODBC!$B:$H,5,FALSE),"")</f>
        <v>44.45</v>
      </c>
      <c r="G1194" s="32">
        <f>[1]ODBC!G1194</f>
        <v>0</v>
      </c>
      <c r="H1194" s="33">
        <f>SUM([1]ODBC!H1194)</f>
        <v>0</v>
      </c>
      <c r="I1194" s="41" t="str">
        <f>'Vinyl cutting'!$B$2</f>
        <v>J36938</v>
      </c>
      <c r="J1194" s="42">
        <f ca="1">(SUMIF('Freeform time and material'!$B$17:$B$30,B1194,'Freeform time and material'!$G$17:$G$30)) +
(SUMIF('Vinyl cutting'!$B$17:$B$30,B1194,'Vinyl cutting'!$G$17:$G$30)) +
(SUMIF('Vinyl cutting (2)'!$B$17:$B$30,B1194,'Vinyl cutting (2)'!$G$17:$G$30)) +
(SUMIF('Apply vinyl graphics'!$B$17:$B$30,B1194,'Apply vinyl graphics'!$G$17:$G$30)) +
(SUMIF('Apply vinyl graphics (2)'!$B$17:$B$30,B1194,'Apply vinyl graphics (2)'!$G$17:$G$30)) +
(SUMIF('Alum pan sign'!$B$17:$B$30,B1194,'Alum pan sign'!$G$17:$G$30)) +
(SUMIF('Alum pan sign (2)'!$B$17:$B$30,B1194,'Alum pan sign (2)'!$G$17:$G$30)) +
(SUMIF('Economy pan sign'!$B$17:$B$30,B1194,'Economy pan sign'!$G$17:$G$30)) +
(SUMIF('Post and panel sign'!$B$17:$B$30,B1194,'Post and panel sign'!$G$17:$G$30)) +
(SUMIF('Post and panel sign (2)'!$B$17:$B$30,B1194,'Post and panel sign (2)'!$G$17:$G$30)) +
(SUMIF('Flat panels only'!$B$17:$B$30,B1194,'Flat panels only'!$G$17:$G$30)) +
(SUMIF('Flat panels only (2)'!$B$17:$B$30,B1194,'Flat panels only (2)'!$G$17:$G$30)) +
(SUMIF('Routed panel shapes'!$B$18:$B$31,B1194,'Routed panel shapes'!$G$18:$G$31)) +
(SUMIF('Routed panel shapes (2)'!$B$18:$B$31,B1194,'Routed panel shapes (2)'!$G$18:$G$31)) +
(SUMIF('Routed face only'!$B$17:$B$30,B1194,'Routed face only'!$G$17:$G$30)) +
(SUMIF('Routed face only (2)'!$B$17:$B$30,B1194,'Routed face only (2)'!$G$17:$G$30)) +
(SUMIF('Routed alum faces letters'!$B$17:$B$30,B1194,'Routed alum faces letters'!$G$17:$G$30)) +
(SUMIF('Routed alum faces letters (2)'!$B$17:$B$30,B1194,'Routed alum faces letters (2)'!$G$17:$G$30)) +
(SUMIF('Routed push through acrylic'!$B$17:$B$30,B1194,'Routed push through acrylic'!$G$17:$G$30)) +
(SUMIF('Routed push through acrylic (2)'!$B$17:$B$30,B1194,'Routed push through acrylic (2)'!$G$17:$G$30)) +
(SUMIF('Sf routed cabinet'!$B$17:$B$30,B1194,'Sf routed cabinet'!$G$17:$G$30)) +
(SUMIF('Sf routed cabinet (2)'!$B$17:$B$30,B1194,'Sf routed cabinet (2)'!$G$17:$G$30)) +
(SUMIF('Df routed cabinet'!$B$17:$B$30,B1194,'Df routed cabinet'!$G$17:$G$30)) +
(SUMIF('Df routed cabinet (2)'!$B$17:$B$30,B1194,'Df routed cabinet (2)'!$G$17:$G$30)) +
(SUMIF('Sf acrylic cabinet'!$B$17:$B$30,B1194,'Sf acrylic cabinet'!$G$17:$G$30)) +
(SUMIF('Sf acrylic cabinet (2)'!$B$17:$B$30,B1194,'Sf acrylic cabinet (2)'!$G$17:$G$30)) +
(SUMIF('Economy Sf acrylic'!$B$17:$B$30,B1194,'Economy Sf acrylic'!$G$17:$G$30)) +
(SUMIF('Df acrylic cabinet'!$B$17:$B$30,B1194,'Df acrylic cabinet'!$G$17:$G$30)) +
(SUMIF('Df acrylic cabinet (2)'!$B$17:$B$30,B1194,'Df acrylic cabinet (2)'!$G$17:$G$30)) +
(SUMIF('Sf flex cabinet'!$B$17:$B$30,B1194,'Sf flex cabinet'!$G$17:$G$30)) +
(SUMIF('Sf flex cabinet (2)'!$B$17:$B$30,B1194,'Sf flex cabinet (2)'!$G$17:$G$30)) +
(SUMIF('Df flex cabinet'!$B$17:$B$36,B1194,'Df flex cabinet'!$G$17:$G$36)) +
(SUMIF('Df flex cabinet (2)'!$B$17:$B$36,B1194,'Df flex cabinet (2)'!$G$17:$G$36)) +
(SUMIF('Pole cover'!$B$17:$B$30,B1194,'Pole cover'!$G$17:$G$30)) +
(SUMIF('Pole cover (2)'!$B$17:$B$30,B1194,'Pole cover (2)'!$G$17:$G$30)) +
(SUMIF('Structural Steel Fab'!$B$17:$B$29,B1194,'Structural Steel Fab'!$G$17:$G$29)) +
(SUMIF(Reveal!$B$17:$B$30,B1194,Reveal!$G$17:$G$30)) +
(SUMIF('Reveal (2)'!$B$17:$B$30,B1194,'Reveal (2)'!$G$17:$G$30)) +
(SUMIF('Crown cove top'!$B$17:$B$30,B1194,'Crown cove top'!$G$17:$G$30)) +
(SUMIF('EMC assembly'!$B$17:$B$30,B1194,'EMC assembly'!$G$17:$G$30)) +
(SUMIF(Crating!$B$17:$B$29,B1194,Crating!$G$17:$G$29)) +
(SUMIF('LED wiring'!$B$17:$B$30,B1194,'LED wiring'!$G$17:$G$30)) +
(SUMIF('Changeable copy face'!$B$17:$B$30,B1194,'Changeable copy face'!$G$17:$G$30)) +
(SUMIF('Flex face assembly'!$B$17:$B$30,B1194,'Flex face assembly'!$G$17:$G$30)) +
(SUMIF('Routed face assembly'!$B$17:$B$30,B1194,'Routed face assembly'!$G$17:$G$30)) +
(SUMIF('Paint calculation'!$B$17:$B$30,B1194,'Paint calculation'!$G$17:$G$30)) +
(SUMIF('Trimcap letter face'!$B$17:$B$30,B1194,'Trimcap letter face'!$G$17:$G$30)) +
(SUMIF('Trimcap letter face (2)'!$B$17:$B$30,B1194,'Trimcap letter face (2)'!$G$17:$G$30)) +
(SUMIF('Channel letter fabrication'!$B$17:$B$30,B1194,'Channel letter fabrication'!$G$17:$G$30)) +
(SUMIF('Channel letter fabrication (2)'!$B$17:$B$30,B1194,'Channel letter fabrication (2)'!$G$17:$G$30))</f>
        <v>0</v>
      </c>
    </row>
    <row r="1195" spans="1:10">
      <c r="A1195" s="28" t="str">
        <f>[1]ODBC!$A1195</f>
        <v>230ML Weldon 42 Mix Tips</v>
      </c>
      <c r="B1195" s="29" t="str">
        <f>[1]ODBC!B1195</f>
        <v>80041</v>
      </c>
      <c r="C1195" s="30">
        <f>IFERROR(VLOOKUP($B1195,[1]ODBC!$B:$H,2,FALSE),"")</f>
        <v>2.04</v>
      </c>
      <c r="D1195" s="30">
        <f>IFERROR(VLOOKUP($B1195,[1]ODBC!$B:$H,3,FALSE),"")</f>
        <v>3.6720000000000002</v>
      </c>
      <c r="E1195" s="30" t="str">
        <f>IFERROR(VLOOKUP($B1195,[1]ODBC!$B:$H,4,FALSE),"")</f>
        <v>EA</v>
      </c>
      <c r="F1195" s="31">
        <f>IFERROR(VLOOKUP($B1195,[1]ODBC!$B:$H,5,FALSE),"")</f>
        <v>44.45</v>
      </c>
      <c r="G1195" s="32">
        <f>[1]ODBC!G1195</f>
        <v>0</v>
      </c>
      <c r="H1195" s="33">
        <f>SUM([1]ODBC!H1195)</f>
        <v>0</v>
      </c>
      <c r="I1195" s="41" t="str">
        <f>'Vinyl cutting'!$B$2</f>
        <v>J36938</v>
      </c>
      <c r="J1195" s="42">
        <f ca="1">(SUMIF('Freeform time and material'!$B$17:$B$30,B1195,'Freeform time and material'!$G$17:$G$30)) +
(SUMIF('Vinyl cutting'!$B$17:$B$30,B1195,'Vinyl cutting'!$G$17:$G$30)) +
(SUMIF('Vinyl cutting (2)'!$B$17:$B$30,B1195,'Vinyl cutting (2)'!$G$17:$G$30)) +
(SUMIF('Apply vinyl graphics'!$B$17:$B$30,B1195,'Apply vinyl graphics'!$G$17:$G$30)) +
(SUMIF('Apply vinyl graphics (2)'!$B$17:$B$30,B1195,'Apply vinyl graphics (2)'!$G$17:$G$30)) +
(SUMIF('Alum pan sign'!$B$17:$B$30,B1195,'Alum pan sign'!$G$17:$G$30)) +
(SUMIF('Alum pan sign (2)'!$B$17:$B$30,B1195,'Alum pan sign (2)'!$G$17:$G$30)) +
(SUMIF('Economy pan sign'!$B$17:$B$30,B1195,'Economy pan sign'!$G$17:$G$30)) +
(SUMIF('Post and panel sign'!$B$17:$B$30,B1195,'Post and panel sign'!$G$17:$G$30)) +
(SUMIF('Post and panel sign (2)'!$B$17:$B$30,B1195,'Post and panel sign (2)'!$G$17:$G$30)) +
(SUMIF('Flat panels only'!$B$17:$B$30,B1195,'Flat panels only'!$G$17:$G$30)) +
(SUMIF('Flat panels only (2)'!$B$17:$B$30,B1195,'Flat panels only (2)'!$G$17:$G$30)) +
(SUMIF('Routed panel shapes'!$B$18:$B$31,B1195,'Routed panel shapes'!$G$18:$G$31)) +
(SUMIF('Routed panel shapes (2)'!$B$18:$B$31,B1195,'Routed panel shapes (2)'!$G$18:$G$31)) +
(SUMIF('Routed face only'!$B$17:$B$30,B1195,'Routed face only'!$G$17:$G$30)) +
(SUMIF('Routed face only (2)'!$B$17:$B$30,B1195,'Routed face only (2)'!$G$17:$G$30)) +
(SUMIF('Routed alum faces letters'!$B$17:$B$30,B1195,'Routed alum faces letters'!$G$17:$G$30)) +
(SUMIF('Routed alum faces letters (2)'!$B$17:$B$30,B1195,'Routed alum faces letters (2)'!$G$17:$G$30)) +
(SUMIF('Routed push through acrylic'!$B$17:$B$30,B1195,'Routed push through acrylic'!$G$17:$G$30)) +
(SUMIF('Routed push through acrylic (2)'!$B$17:$B$30,B1195,'Routed push through acrylic (2)'!$G$17:$G$30)) +
(SUMIF('Sf routed cabinet'!$B$17:$B$30,B1195,'Sf routed cabinet'!$G$17:$G$30)) +
(SUMIF('Sf routed cabinet (2)'!$B$17:$B$30,B1195,'Sf routed cabinet (2)'!$G$17:$G$30)) +
(SUMIF('Df routed cabinet'!$B$17:$B$30,B1195,'Df routed cabinet'!$G$17:$G$30)) +
(SUMIF('Df routed cabinet (2)'!$B$17:$B$30,B1195,'Df routed cabinet (2)'!$G$17:$G$30)) +
(SUMIF('Sf acrylic cabinet'!$B$17:$B$30,B1195,'Sf acrylic cabinet'!$G$17:$G$30)) +
(SUMIF('Sf acrylic cabinet (2)'!$B$17:$B$30,B1195,'Sf acrylic cabinet (2)'!$G$17:$G$30)) +
(SUMIF('Economy Sf acrylic'!$B$17:$B$30,B1195,'Economy Sf acrylic'!$G$17:$G$30)) +
(SUMIF('Df acrylic cabinet'!$B$17:$B$30,B1195,'Df acrylic cabinet'!$G$17:$G$30)) +
(SUMIF('Df acrylic cabinet (2)'!$B$17:$B$30,B1195,'Df acrylic cabinet (2)'!$G$17:$G$30)) +
(SUMIF('Sf flex cabinet'!$B$17:$B$30,B1195,'Sf flex cabinet'!$G$17:$G$30)) +
(SUMIF('Sf flex cabinet (2)'!$B$17:$B$30,B1195,'Sf flex cabinet (2)'!$G$17:$G$30)) +
(SUMIF('Df flex cabinet'!$B$17:$B$36,B1195,'Df flex cabinet'!$G$17:$G$36)) +
(SUMIF('Df flex cabinet (2)'!$B$17:$B$36,B1195,'Df flex cabinet (2)'!$G$17:$G$36)) +
(SUMIF('Pole cover'!$B$17:$B$30,B1195,'Pole cover'!$G$17:$G$30)) +
(SUMIF('Pole cover (2)'!$B$17:$B$30,B1195,'Pole cover (2)'!$G$17:$G$30)) +
(SUMIF('Structural Steel Fab'!$B$17:$B$29,B1195,'Structural Steel Fab'!$G$17:$G$29)) +
(SUMIF(Reveal!$B$17:$B$30,B1195,Reveal!$G$17:$G$30)) +
(SUMIF('Reveal (2)'!$B$17:$B$30,B1195,'Reveal (2)'!$G$17:$G$30)) +
(SUMIF('Crown cove top'!$B$17:$B$30,B1195,'Crown cove top'!$G$17:$G$30)) +
(SUMIF('EMC assembly'!$B$17:$B$30,B1195,'EMC assembly'!$G$17:$G$30)) +
(SUMIF(Crating!$B$17:$B$29,B1195,Crating!$G$17:$G$29)) +
(SUMIF('LED wiring'!$B$17:$B$30,B1195,'LED wiring'!$G$17:$G$30)) +
(SUMIF('Changeable copy face'!$B$17:$B$30,B1195,'Changeable copy face'!$G$17:$G$30)) +
(SUMIF('Flex face assembly'!$B$17:$B$30,B1195,'Flex face assembly'!$G$17:$G$30)) +
(SUMIF('Routed face assembly'!$B$17:$B$30,B1195,'Routed face assembly'!$G$17:$G$30)) +
(SUMIF('Paint calculation'!$B$17:$B$30,B1195,'Paint calculation'!$G$17:$G$30)) +
(SUMIF('Trimcap letter face'!$B$17:$B$30,B1195,'Trimcap letter face'!$G$17:$G$30)) +
(SUMIF('Trimcap letter face (2)'!$B$17:$B$30,B1195,'Trimcap letter face (2)'!$G$17:$G$30)) +
(SUMIF('Channel letter fabrication'!$B$17:$B$30,B1195,'Channel letter fabrication'!$G$17:$G$30)) +
(SUMIF('Channel letter fabrication (2)'!$B$17:$B$30,B1195,'Channel letter fabrication (2)'!$G$17:$G$30))</f>
        <v>0</v>
      </c>
    </row>
    <row r="1196" spans="1:10">
      <c r="A1196" s="28" t="str">
        <f>[1]ODBC!$A1196</f>
        <v>F-26 Adhesive</v>
      </c>
      <c r="B1196" s="29" t="str">
        <f>[1]ODBC!B1196</f>
        <v>80050</v>
      </c>
      <c r="C1196" s="30">
        <f>IFERROR(VLOOKUP($B1196,[1]ODBC!$B:$H,2,FALSE),"")</f>
        <v>3.34</v>
      </c>
      <c r="D1196" s="30">
        <f>IFERROR(VLOOKUP($B1196,[1]ODBC!$B:$H,3,FALSE),"")</f>
        <v>6.0129999999999999</v>
      </c>
      <c r="E1196" s="30" t="str">
        <f>IFERROR(VLOOKUP($B1196,[1]ODBC!$B:$H,4,FALSE),"")</f>
        <v>EA</v>
      </c>
      <c r="F1196" s="31">
        <f>IFERROR(VLOOKUP($B1196,[1]ODBC!$B:$H,5,FALSE),"")</f>
        <v>44.45</v>
      </c>
      <c r="G1196" s="32">
        <f>[1]ODBC!G1196</f>
        <v>0</v>
      </c>
      <c r="H1196" s="33">
        <f>SUM([1]ODBC!H1196)</f>
        <v>0</v>
      </c>
      <c r="I1196" s="41" t="str">
        <f>'Vinyl cutting'!$B$2</f>
        <v>J36938</v>
      </c>
      <c r="J1196" s="42">
        <f ca="1">(SUMIF('Freeform time and material'!$B$17:$B$30,B1196,'Freeform time and material'!$G$17:$G$30)) +
(SUMIF('Vinyl cutting'!$B$17:$B$30,B1196,'Vinyl cutting'!$G$17:$G$30)) +
(SUMIF('Vinyl cutting (2)'!$B$17:$B$30,B1196,'Vinyl cutting (2)'!$G$17:$G$30)) +
(SUMIF('Apply vinyl graphics'!$B$17:$B$30,B1196,'Apply vinyl graphics'!$G$17:$G$30)) +
(SUMIF('Apply vinyl graphics (2)'!$B$17:$B$30,B1196,'Apply vinyl graphics (2)'!$G$17:$G$30)) +
(SUMIF('Alum pan sign'!$B$17:$B$30,B1196,'Alum pan sign'!$G$17:$G$30)) +
(SUMIF('Alum pan sign (2)'!$B$17:$B$30,B1196,'Alum pan sign (2)'!$G$17:$G$30)) +
(SUMIF('Economy pan sign'!$B$17:$B$30,B1196,'Economy pan sign'!$G$17:$G$30)) +
(SUMIF('Post and panel sign'!$B$17:$B$30,B1196,'Post and panel sign'!$G$17:$G$30)) +
(SUMIF('Post and panel sign (2)'!$B$17:$B$30,B1196,'Post and panel sign (2)'!$G$17:$G$30)) +
(SUMIF('Flat panels only'!$B$17:$B$30,B1196,'Flat panels only'!$G$17:$G$30)) +
(SUMIF('Flat panels only (2)'!$B$17:$B$30,B1196,'Flat panels only (2)'!$G$17:$G$30)) +
(SUMIF('Routed panel shapes'!$B$18:$B$31,B1196,'Routed panel shapes'!$G$18:$G$31)) +
(SUMIF('Routed panel shapes (2)'!$B$18:$B$31,B1196,'Routed panel shapes (2)'!$G$18:$G$31)) +
(SUMIF('Routed face only'!$B$17:$B$30,B1196,'Routed face only'!$G$17:$G$30)) +
(SUMIF('Routed face only (2)'!$B$17:$B$30,B1196,'Routed face only (2)'!$G$17:$G$30)) +
(SUMIF('Routed alum faces letters'!$B$17:$B$30,B1196,'Routed alum faces letters'!$G$17:$G$30)) +
(SUMIF('Routed alum faces letters (2)'!$B$17:$B$30,B1196,'Routed alum faces letters (2)'!$G$17:$G$30)) +
(SUMIF('Routed push through acrylic'!$B$17:$B$30,B1196,'Routed push through acrylic'!$G$17:$G$30)) +
(SUMIF('Routed push through acrylic (2)'!$B$17:$B$30,B1196,'Routed push through acrylic (2)'!$G$17:$G$30)) +
(SUMIF('Sf routed cabinet'!$B$17:$B$30,B1196,'Sf routed cabinet'!$G$17:$G$30)) +
(SUMIF('Sf routed cabinet (2)'!$B$17:$B$30,B1196,'Sf routed cabinet (2)'!$G$17:$G$30)) +
(SUMIF('Df routed cabinet'!$B$17:$B$30,B1196,'Df routed cabinet'!$G$17:$G$30)) +
(SUMIF('Df routed cabinet (2)'!$B$17:$B$30,B1196,'Df routed cabinet (2)'!$G$17:$G$30)) +
(SUMIF('Sf acrylic cabinet'!$B$17:$B$30,B1196,'Sf acrylic cabinet'!$G$17:$G$30)) +
(SUMIF('Sf acrylic cabinet (2)'!$B$17:$B$30,B1196,'Sf acrylic cabinet (2)'!$G$17:$G$30)) +
(SUMIF('Economy Sf acrylic'!$B$17:$B$30,B1196,'Economy Sf acrylic'!$G$17:$G$30)) +
(SUMIF('Df acrylic cabinet'!$B$17:$B$30,B1196,'Df acrylic cabinet'!$G$17:$G$30)) +
(SUMIF('Df acrylic cabinet (2)'!$B$17:$B$30,B1196,'Df acrylic cabinet (2)'!$G$17:$G$30)) +
(SUMIF('Sf flex cabinet'!$B$17:$B$30,B1196,'Sf flex cabinet'!$G$17:$G$30)) +
(SUMIF('Sf flex cabinet (2)'!$B$17:$B$30,B1196,'Sf flex cabinet (2)'!$G$17:$G$30)) +
(SUMIF('Df flex cabinet'!$B$17:$B$36,B1196,'Df flex cabinet'!$G$17:$G$36)) +
(SUMIF('Df flex cabinet (2)'!$B$17:$B$36,B1196,'Df flex cabinet (2)'!$G$17:$G$36)) +
(SUMIF('Pole cover'!$B$17:$B$30,B1196,'Pole cover'!$G$17:$G$30)) +
(SUMIF('Pole cover (2)'!$B$17:$B$30,B1196,'Pole cover (2)'!$G$17:$G$30)) +
(SUMIF('Structural Steel Fab'!$B$17:$B$29,B1196,'Structural Steel Fab'!$G$17:$G$29)) +
(SUMIF(Reveal!$B$17:$B$30,B1196,Reveal!$G$17:$G$30)) +
(SUMIF('Reveal (2)'!$B$17:$B$30,B1196,'Reveal (2)'!$G$17:$G$30)) +
(SUMIF('Crown cove top'!$B$17:$B$30,B1196,'Crown cove top'!$G$17:$G$30)) +
(SUMIF('EMC assembly'!$B$17:$B$30,B1196,'EMC assembly'!$G$17:$G$30)) +
(SUMIF(Crating!$B$17:$B$29,B1196,Crating!$G$17:$G$29)) +
(SUMIF('LED wiring'!$B$17:$B$30,B1196,'LED wiring'!$G$17:$G$30)) +
(SUMIF('Changeable copy face'!$B$17:$B$30,B1196,'Changeable copy face'!$G$17:$G$30)) +
(SUMIF('Flex face assembly'!$B$17:$B$30,B1196,'Flex face assembly'!$G$17:$G$30)) +
(SUMIF('Routed face assembly'!$B$17:$B$30,B1196,'Routed face assembly'!$G$17:$G$30)) +
(SUMIF('Paint calculation'!$B$17:$B$30,B1196,'Paint calculation'!$G$17:$G$30)) +
(SUMIF('Trimcap letter face'!$B$17:$B$30,B1196,'Trimcap letter face'!$G$17:$G$30)) +
(SUMIF('Trimcap letter face (2)'!$B$17:$B$30,B1196,'Trimcap letter face (2)'!$G$17:$G$30)) +
(SUMIF('Channel letter fabrication'!$B$17:$B$30,B1196,'Channel letter fabrication'!$G$17:$G$30)) +
(SUMIF('Channel letter fabrication (2)'!$B$17:$B$30,B1196,'Channel letter fabrication (2)'!$G$17:$G$30))</f>
        <v>0</v>
      </c>
    </row>
    <row r="1197" spans="1:10">
      <c r="A1197" s="28" t="str">
        <f>[1]ODBC!$A1197</f>
        <v>Clear Silicone</v>
      </c>
      <c r="B1197" s="29" t="str">
        <f>[1]ODBC!B1197</f>
        <v>80055</v>
      </c>
      <c r="C1197" s="30">
        <f>IFERROR(VLOOKUP($B1197,[1]ODBC!$B:$H,2,FALSE),"")</f>
        <v>6.48</v>
      </c>
      <c r="D1197" s="30">
        <f>IFERROR(VLOOKUP($B1197,[1]ODBC!$B:$H,3,FALSE),"")</f>
        <v>11.664999999999999</v>
      </c>
      <c r="E1197" s="30" t="str">
        <f>IFERROR(VLOOKUP($B1197,[1]ODBC!$B:$H,4,FALSE),"")</f>
        <v>EA</v>
      </c>
      <c r="F1197" s="31">
        <f>IFERROR(VLOOKUP($B1197,[1]ODBC!$B:$H,5,FALSE),"")</f>
        <v>44.45</v>
      </c>
      <c r="G1197" s="32">
        <f>[1]ODBC!G1197</f>
        <v>0</v>
      </c>
      <c r="H1197" s="33">
        <f>SUM([1]ODBC!H1197)</f>
        <v>45932</v>
      </c>
      <c r="I1197" s="41" t="str">
        <f>'Vinyl cutting'!$B$2</f>
        <v>J36938</v>
      </c>
      <c r="J1197" s="42">
        <f ca="1">(SUMIF('Freeform time and material'!$B$17:$B$30,B1197,'Freeform time and material'!$G$17:$G$30)) +
(SUMIF('Vinyl cutting'!$B$17:$B$30,B1197,'Vinyl cutting'!$G$17:$G$30)) +
(SUMIF('Vinyl cutting (2)'!$B$17:$B$30,B1197,'Vinyl cutting (2)'!$G$17:$G$30)) +
(SUMIF('Apply vinyl graphics'!$B$17:$B$30,B1197,'Apply vinyl graphics'!$G$17:$G$30)) +
(SUMIF('Apply vinyl graphics (2)'!$B$17:$B$30,B1197,'Apply vinyl graphics (2)'!$G$17:$G$30)) +
(SUMIF('Alum pan sign'!$B$17:$B$30,B1197,'Alum pan sign'!$G$17:$G$30)) +
(SUMIF('Alum pan sign (2)'!$B$17:$B$30,B1197,'Alum pan sign (2)'!$G$17:$G$30)) +
(SUMIF('Economy pan sign'!$B$17:$B$30,B1197,'Economy pan sign'!$G$17:$G$30)) +
(SUMIF('Post and panel sign'!$B$17:$B$30,B1197,'Post and panel sign'!$G$17:$G$30)) +
(SUMIF('Post and panel sign (2)'!$B$17:$B$30,B1197,'Post and panel sign (2)'!$G$17:$G$30)) +
(SUMIF('Flat panels only'!$B$17:$B$30,B1197,'Flat panels only'!$G$17:$G$30)) +
(SUMIF('Flat panels only (2)'!$B$17:$B$30,B1197,'Flat panels only (2)'!$G$17:$G$30)) +
(SUMIF('Routed panel shapes'!$B$18:$B$31,B1197,'Routed panel shapes'!$G$18:$G$31)) +
(SUMIF('Routed panel shapes (2)'!$B$18:$B$31,B1197,'Routed panel shapes (2)'!$G$18:$G$31)) +
(SUMIF('Routed face only'!$B$17:$B$30,B1197,'Routed face only'!$G$17:$G$30)) +
(SUMIF('Routed face only (2)'!$B$17:$B$30,B1197,'Routed face only (2)'!$G$17:$G$30)) +
(SUMIF('Routed alum faces letters'!$B$17:$B$30,B1197,'Routed alum faces letters'!$G$17:$G$30)) +
(SUMIF('Routed alum faces letters (2)'!$B$17:$B$30,B1197,'Routed alum faces letters (2)'!$G$17:$G$30)) +
(SUMIF('Routed push through acrylic'!$B$17:$B$30,B1197,'Routed push through acrylic'!$G$17:$G$30)) +
(SUMIF('Routed push through acrylic (2)'!$B$17:$B$30,B1197,'Routed push through acrylic (2)'!$G$17:$G$30)) +
(SUMIF('Sf routed cabinet'!$B$17:$B$30,B1197,'Sf routed cabinet'!$G$17:$G$30)) +
(SUMIF('Sf routed cabinet (2)'!$B$17:$B$30,B1197,'Sf routed cabinet (2)'!$G$17:$G$30)) +
(SUMIF('Df routed cabinet'!$B$17:$B$30,B1197,'Df routed cabinet'!$G$17:$G$30)) +
(SUMIF('Df routed cabinet (2)'!$B$17:$B$30,B1197,'Df routed cabinet (2)'!$G$17:$G$30)) +
(SUMIF('Sf acrylic cabinet'!$B$17:$B$30,B1197,'Sf acrylic cabinet'!$G$17:$G$30)) +
(SUMIF('Sf acrylic cabinet (2)'!$B$17:$B$30,B1197,'Sf acrylic cabinet (2)'!$G$17:$G$30)) +
(SUMIF('Economy Sf acrylic'!$B$17:$B$30,B1197,'Economy Sf acrylic'!$G$17:$G$30)) +
(SUMIF('Df acrylic cabinet'!$B$17:$B$30,B1197,'Df acrylic cabinet'!$G$17:$G$30)) +
(SUMIF('Df acrylic cabinet (2)'!$B$17:$B$30,B1197,'Df acrylic cabinet (2)'!$G$17:$G$30)) +
(SUMIF('Sf flex cabinet'!$B$17:$B$30,B1197,'Sf flex cabinet'!$G$17:$G$30)) +
(SUMIF('Sf flex cabinet (2)'!$B$17:$B$30,B1197,'Sf flex cabinet (2)'!$G$17:$G$30)) +
(SUMIF('Df flex cabinet'!$B$17:$B$36,B1197,'Df flex cabinet'!$G$17:$G$36)) +
(SUMIF('Df flex cabinet (2)'!$B$17:$B$36,B1197,'Df flex cabinet (2)'!$G$17:$G$36)) +
(SUMIF('Pole cover'!$B$17:$B$30,B1197,'Pole cover'!$G$17:$G$30)) +
(SUMIF('Pole cover (2)'!$B$17:$B$30,B1197,'Pole cover (2)'!$G$17:$G$30)) +
(SUMIF('Structural Steel Fab'!$B$17:$B$29,B1197,'Structural Steel Fab'!$G$17:$G$29)) +
(SUMIF(Reveal!$B$17:$B$30,B1197,Reveal!$G$17:$G$30)) +
(SUMIF('Reveal (2)'!$B$17:$B$30,B1197,'Reveal (2)'!$G$17:$G$30)) +
(SUMIF('Crown cove top'!$B$17:$B$30,B1197,'Crown cove top'!$G$17:$G$30)) +
(SUMIF('EMC assembly'!$B$17:$B$30,B1197,'EMC assembly'!$G$17:$G$30)) +
(SUMIF(Crating!$B$17:$B$29,B1197,Crating!$G$17:$G$29)) +
(SUMIF('LED wiring'!$B$17:$B$30,B1197,'LED wiring'!$G$17:$G$30)) +
(SUMIF('Changeable copy face'!$B$17:$B$30,B1197,'Changeable copy face'!$G$17:$G$30)) +
(SUMIF('Flex face assembly'!$B$17:$B$30,B1197,'Flex face assembly'!$G$17:$G$30)) +
(SUMIF('Routed face assembly'!$B$17:$B$30,B1197,'Routed face assembly'!$G$17:$G$30)) +
(SUMIF('Paint calculation'!$B$17:$B$30,B1197,'Paint calculation'!$G$17:$G$30)) +
(SUMIF('Trimcap letter face'!$B$17:$B$30,B1197,'Trimcap letter face'!$G$17:$G$30)) +
(SUMIF('Trimcap letter face (2)'!$B$17:$B$30,B1197,'Trimcap letter face (2)'!$G$17:$G$30)) +
(SUMIF('Channel letter fabrication'!$B$17:$B$30,B1197,'Channel letter fabrication'!$G$17:$G$30)) +
(SUMIF('Channel letter fabrication (2)'!$B$17:$B$30,B1197,'Channel letter fabrication (2)'!$G$17:$G$30))</f>
        <v>0</v>
      </c>
    </row>
    <row r="1198" spans="1:10">
      <c r="A1198" s="28" t="str">
        <f>[1]ODBC!$A1198</f>
        <v>White Latex Caulk</v>
      </c>
      <c r="B1198" s="29" t="str">
        <f>[1]ODBC!B1198</f>
        <v>80060</v>
      </c>
      <c r="C1198" s="30">
        <f>IFERROR(VLOOKUP($B1198,[1]ODBC!$B:$H,2,FALSE),"")</f>
        <v>2.4249999999999998</v>
      </c>
      <c r="D1198" s="30">
        <f>IFERROR(VLOOKUP($B1198,[1]ODBC!$B:$H,3,FALSE),"")</f>
        <v>4.3650000000000002</v>
      </c>
      <c r="E1198" s="30" t="str">
        <f>IFERROR(VLOOKUP($B1198,[1]ODBC!$B:$H,4,FALSE),"")</f>
        <v>EA</v>
      </c>
      <c r="F1198" s="31">
        <f>IFERROR(VLOOKUP($B1198,[1]ODBC!$B:$H,5,FALSE),"")</f>
        <v>44.45</v>
      </c>
      <c r="G1198" s="32">
        <f>[1]ODBC!G1198</f>
        <v>0</v>
      </c>
      <c r="H1198" s="33">
        <f>SUM([1]ODBC!H1198)</f>
        <v>45797</v>
      </c>
      <c r="I1198" s="41" t="str">
        <f>'Vinyl cutting'!$B$2</f>
        <v>J36938</v>
      </c>
      <c r="J1198" s="42">
        <f ca="1">(SUMIF('Freeform time and material'!$B$17:$B$30,B1198,'Freeform time and material'!$G$17:$G$30)) +
(SUMIF('Vinyl cutting'!$B$17:$B$30,B1198,'Vinyl cutting'!$G$17:$G$30)) +
(SUMIF('Vinyl cutting (2)'!$B$17:$B$30,B1198,'Vinyl cutting (2)'!$G$17:$G$30)) +
(SUMIF('Apply vinyl graphics'!$B$17:$B$30,B1198,'Apply vinyl graphics'!$G$17:$G$30)) +
(SUMIF('Apply vinyl graphics (2)'!$B$17:$B$30,B1198,'Apply vinyl graphics (2)'!$G$17:$G$30)) +
(SUMIF('Alum pan sign'!$B$17:$B$30,B1198,'Alum pan sign'!$G$17:$G$30)) +
(SUMIF('Alum pan sign (2)'!$B$17:$B$30,B1198,'Alum pan sign (2)'!$G$17:$G$30)) +
(SUMIF('Economy pan sign'!$B$17:$B$30,B1198,'Economy pan sign'!$G$17:$G$30)) +
(SUMIF('Post and panel sign'!$B$17:$B$30,B1198,'Post and panel sign'!$G$17:$G$30)) +
(SUMIF('Post and panel sign (2)'!$B$17:$B$30,B1198,'Post and panel sign (2)'!$G$17:$G$30)) +
(SUMIF('Flat panels only'!$B$17:$B$30,B1198,'Flat panels only'!$G$17:$G$30)) +
(SUMIF('Flat panels only (2)'!$B$17:$B$30,B1198,'Flat panels only (2)'!$G$17:$G$30)) +
(SUMIF('Routed panel shapes'!$B$18:$B$31,B1198,'Routed panel shapes'!$G$18:$G$31)) +
(SUMIF('Routed panel shapes (2)'!$B$18:$B$31,B1198,'Routed panel shapes (2)'!$G$18:$G$31)) +
(SUMIF('Routed face only'!$B$17:$B$30,B1198,'Routed face only'!$G$17:$G$30)) +
(SUMIF('Routed face only (2)'!$B$17:$B$30,B1198,'Routed face only (2)'!$G$17:$G$30)) +
(SUMIF('Routed alum faces letters'!$B$17:$B$30,B1198,'Routed alum faces letters'!$G$17:$G$30)) +
(SUMIF('Routed alum faces letters (2)'!$B$17:$B$30,B1198,'Routed alum faces letters (2)'!$G$17:$G$30)) +
(SUMIF('Routed push through acrylic'!$B$17:$B$30,B1198,'Routed push through acrylic'!$G$17:$G$30)) +
(SUMIF('Routed push through acrylic (2)'!$B$17:$B$30,B1198,'Routed push through acrylic (2)'!$G$17:$G$30)) +
(SUMIF('Sf routed cabinet'!$B$17:$B$30,B1198,'Sf routed cabinet'!$G$17:$G$30)) +
(SUMIF('Sf routed cabinet (2)'!$B$17:$B$30,B1198,'Sf routed cabinet (2)'!$G$17:$G$30)) +
(SUMIF('Df routed cabinet'!$B$17:$B$30,B1198,'Df routed cabinet'!$G$17:$G$30)) +
(SUMIF('Df routed cabinet (2)'!$B$17:$B$30,B1198,'Df routed cabinet (2)'!$G$17:$G$30)) +
(SUMIF('Sf acrylic cabinet'!$B$17:$B$30,B1198,'Sf acrylic cabinet'!$G$17:$G$30)) +
(SUMIF('Sf acrylic cabinet (2)'!$B$17:$B$30,B1198,'Sf acrylic cabinet (2)'!$G$17:$G$30)) +
(SUMIF('Economy Sf acrylic'!$B$17:$B$30,B1198,'Economy Sf acrylic'!$G$17:$G$30)) +
(SUMIF('Df acrylic cabinet'!$B$17:$B$30,B1198,'Df acrylic cabinet'!$G$17:$G$30)) +
(SUMIF('Df acrylic cabinet (2)'!$B$17:$B$30,B1198,'Df acrylic cabinet (2)'!$G$17:$G$30)) +
(SUMIF('Sf flex cabinet'!$B$17:$B$30,B1198,'Sf flex cabinet'!$G$17:$G$30)) +
(SUMIF('Sf flex cabinet (2)'!$B$17:$B$30,B1198,'Sf flex cabinet (2)'!$G$17:$G$30)) +
(SUMIF('Df flex cabinet'!$B$17:$B$36,B1198,'Df flex cabinet'!$G$17:$G$36)) +
(SUMIF('Df flex cabinet (2)'!$B$17:$B$36,B1198,'Df flex cabinet (2)'!$G$17:$G$36)) +
(SUMIF('Pole cover'!$B$17:$B$30,B1198,'Pole cover'!$G$17:$G$30)) +
(SUMIF('Pole cover (2)'!$B$17:$B$30,B1198,'Pole cover (2)'!$G$17:$G$30)) +
(SUMIF('Structural Steel Fab'!$B$17:$B$29,B1198,'Structural Steel Fab'!$G$17:$G$29)) +
(SUMIF(Reveal!$B$17:$B$30,B1198,Reveal!$G$17:$G$30)) +
(SUMIF('Reveal (2)'!$B$17:$B$30,B1198,'Reveal (2)'!$G$17:$G$30)) +
(SUMIF('Crown cove top'!$B$17:$B$30,B1198,'Crown cove top'!$G$17:$G$30)) +
(SUMIF('EMC assembly'!$B$17:$B$30,B1198,'EMC assembly'!$G$17:$G$30)) +
(SUMIF(Crating!$B$17:$B$29,B1198,Crating!$G$17:$G$29)) +
(SUMIF('LED wiring'!$B$17:$B$30,B1198,'LED wiring'!$G$17:$G$30)) +
(SUMIF('Changeable copy face'!$B$17:$B$30,B1198,'Changeable copy face'!$G$17:$G$30)) +
(SUMIF('Flex face assembly'!$B$17:$B$30,B1198,'Flex face assembly'!$G$17:$G$30)) +
(SUMIF('Routed face assembly'!$B$17:$B$30,B1198,'Routed face assembly'!$G$17:$G$30)) +
(SUMIF('Paint calculation'!$B$17:$B$30,B1198,'Paint calculation'!$G$17:$G$30)) +
(SUMIF('Trimcap letter face'!$B$17:$B$30,B1198,'Trimcap letter face'!$G$17:$G$30)) +
(SUMIF('Trimcap letter face (2)'!$B$17:$B$30,B1198,'Trimcap letter face (2)'!$G$17:$G$30)) +
(SUMIF('Channel letter fabrication'!$B$17:$B$30,B1198,'Channel letter fabrication'!$G$17:$G$30)) +
(SUMIF('Channel letter fabrication (2)'!$B$17:$B$30,B1198,'Channel letter fabrication (2)'!$G$17:$G$30))</f>
        <v>0</v>
      </c>
    </row>
    <row r="1199" spans="1:10">
      <c r="A1199" s="28" t="str">
        <f>[1]ODBC!$A1199</f>
        <v>Almond Caulk</v>
      </c>
      <c r="B1199" s="29" t="str">
        <f>[1]ODBC!B1199</f>
        <v>80062</v>
      </c>
      <c r="C1199" s="30">
        <f>IFERROR(VLOOKUP($B1199,[1]ODBC!$B:$H,2,FALSE),"")</f>
        <v>5.9870000000000001</v>
      </c>
      <c r="D1199" s="30">
        <f>IFERROR(VLOOKUP($B1199,[1]ODBC!$B:$H,3,FALSE),"")</f>
        <v>10.778</v>
      </c>
      <c r="E1199" s="30" t="str">
        <f>IFERROR(VLOOKUP($B1199,[1]ODBC!$B:$H,4,FALSE),"")</f>
        <v>EA</v>
      </c>
      <c r="F1199" s="31">
        <f>IFERROR(VLOOKUP($B1199,[1]ODBC!$B:$H,5,FALSE),"")</f>
        <v>44.45</v>
      </c>
      <c r="G1199" s="32">
        <f>[1]ODBC!G1199</f>
        <v>0</v>
      </c>
      <c r="H1199" s="33">
        <f>SUM([1]ODBC!H1199)</f>
        <v>45713</v>
      </c>
      <c r="I1199" s="41" t="str">
        <f>'Vinyl cutting'!$B$2</f>
        <v>J36938</v>
      </c>
      <c r="J1199" s="42">
        <f ca="1">(SUMIF('Freeform time and material'!$B$17:$B$30,B1199,'Freeform time and material'!$G$17:$G$30)) +
(SUMIF('Vinyl cutting'!$B$17:$B$30,B1199,'Vinyl cutting'!$G$17:$G$30)) +
(SUMIF('Vinyl cutting (2)'!$B$17:$B$30,B1199,'Vinyl cutting (2)'!$G$17:$G$30)) +
(SUMIF('Apply vinyl graphics'!$B$17:$B$30,B1199,'Apply vinyl graphics'!$G$17:$G$30)) +
(SUMIF('Apply vinyl graphics (2)'!$B$17:$B$30,B1199,'Apply vinyl graphics (2)'!$G$17:$G$30)) +
(SUMIF('Alum pan sign'!$B$17:$B$30,B1199,'Alum pan sign'!$G$17:$G$30)) +
(SUMIF('Alum pan sign (2)'!$B$17:$B$30,B1199,'Alum pan sign (2)'!$G$17:$G$30)) +
(SUMIF('Economy pan sign'!$B$17:$B$30,B1199,'Economy pan sign'!$G$17:$G$30)) +
(SUMIF('Post and panel sign'!$B$17:$B$30,B1199,'Post and panel sign'!$G$17:$G$30)) +
(SUMIF('Post and panel sign (2)'!$B$17:$B$30,B1199,'Post and panel sign (2)'!$G$17:$G$30)) +
(SUMIF('Flat panels only'!$B$17:$B$30,B1199,'Flat panels only'!$G$17:$G$30)) +
(SUMIF('Flat panels only (2)'!$B$17:$B$30,B1199,'Flat panels only (2)'!$G$17:$G$30)) +
(SUMIF('Routed panel shapes'!$B$18:$B$31,B1199,'Routed panel shapes'!$G$18:$G$31)) +
(SUMIF('Routed panel shapes (2)'!$B$18:$B$31,B1199,'Routed panel shapes (2)'!$G$18:$G$31)) +
(SUMIF('Routed face only'!$B$17:$B$30,B1199,'Routed face only'!$G$17:$G$30)) +
(SUMIF('Routed face only (2)'!$B$17:$B$30,B1199,'Routed face only (2)'!$G$17:$G$30)) +
(SUMIF('Routed alum faces letters'!$B$17:$B$30,B1199,'Routed alum faces letters'!$G$17:$G$30)) +
(SUMIF('Routed alum faces letters (2)'!$B$17:$B$30,B1199,'Routed alum faces letters (2)'!$G$17:$G$30)) +
(SUMIF('Routed push through acrylic'!$B$17:$B$30,B1199,'Routed push through acrylic'!$G$17:$G$30)) +
(SUMIF('Routed push through acrylic (2)'!$B$17:$B$30,B1199,'Routed push through acrylic (2)'!$G$17:$G$30)) +
(SUMIF('Sf routed cabinet'!$B$17:$B$30,B1199,'Sf routed cabinet'!$G$17:$G$30)) +
(SUMIF('Sf routed cabinet (2)'!$B$17:$B$30,B1199,'Sf routed cabinet (2)'!$G$17:$G$30)) +
(SUMIF('Df routed cabinet'!$B$17:$B$30,B1199,'Df routed cabinet'!$G$17:$G$30)) +
(SUMIF('Df routed cabinet (2)'!$B$17:$B$30,B1199,'Df routed cabinet (2)'!$G$17:$G$30)) +
(SUMIF('Sf acrylic cabinet'!$B$17:$B$30,B1199,'Sf acrylic cabinet'!$G$17:$G$30)) +
(SUMIF('Sf acrylic cabinet (2)'!$B$17:$B$30,B1199,'Sf acrylic cabinet (2)'!$G$17:$G$30)) +
(SUMIF('Economy Sf acrylic'!$B$17:$B$30,B1199,'Economy Sf acrylic'!$G$17:$G$30)) +
(SUMIF('Df acrylic cabinet'!$B$17:$B$30,B1199,'Df acrylic cabinet'!$G$17:$G$30)) +
(SUMIF('Df acrylic cabinet (2)'!$B$17:$B$30,B1199,'Df acrylic cabinet (2)'!$G$17:$G$30)) +
(SUMIF('Sf flex cabinet'!$B$17:$B$30,B1199,'Sf flex cabinet'!$G$17:$G$30)) +
(SUMIF('Sf flex cabinet (2)'!$B$17:$B$30,B1199,'Sf flex cabinet (2)'!$G$17:$G$30)) +
(SUMIF('Df flex cabinet'!$B$17:$B$36,B1199,'Df flex cabinet'!$G$17:$G$36)) +
(SUMIF('Df flex cabinet (2)'!$B$17:$B$36,B1199,'Df flex cabinet (2)'!$G$17:$G$36)) +
(SUMIF('Pole cover'!$B$17:$B$30,B1199,'Pole cover'!$G$17:$G$30)) +
(SUMIF('Pole cover (2)'!$B$17:$B$30,B1199,'Pole cover (2)'!$G$17:$G$30)) +
(SUMIF('Structural Steel Fab'!$B$17:$B$29,B1199,'Structural Steel Fab'!$G$17:$G$29)) +
(SUMIF(Reveal!$B$17:$B$30,B1199,Reveal!$G$17:$G$30)) +
(SUMIF('Reveal (2)'!$B$17:$B$30,B1199,'Reveal (2)'!$G$17:$G$30)) +
(SUMIF('Crown cove top'!$B$17:$B$30,B1199,'Crown cove top'!$G$17:$G$30)) +
(SUMIF('EMC assembly'!$B$17:$B$30,B1199,'EMC assembly'!$G$17:$G$30)) +
(SUMIF(Crating!$B$17:$B$29,B1199,Crating!$G$17:$G$29)) +
(SUMIF('LED wiring'!$B$17:$B$30,B1199,'LED wiring'!$G$17:$G$30)) +
(SUMIF('Changeable copy face'!$B$17:$B$30,B1199,'Changeable copy face'!$G$17:$G$30)) +
(SUMIF('Flex face assembly'!$B$17:$B$30,B1199,'Flex face assembly'!$G$17:$G$30)) +
(SUMIF('Routed face assembly'!$B$17:$B$30,B1199,'Routed face assembly'!$G$17:$G$30)) +
(SUMIF('Paint calculation'!$B$17:$B$30,B1199,'Paint calculation'!$G$17:$G$30)) +
(SUMIF('Trimcap letter face'!$B$17:$B$30,B1199,'Trimcap letter face'!$G$17:$G$30)) +
(SUMIF('Trimcap letter face (2)'!$B$17:$B$30,B1199,'Trimcap letter face (2)'!$G$17:$G$30)) +
(SUMIF('Channel letter fabrication'!$B$17:$B$30,B1199,'Channel letter fabrication'!$G$17:$G$30)) +
(SUMIF('Channel letter fabrication (2)'!$B$17:$B$30,B1199,'Channel letter fabrication (2)'!$G$17:$G$30))</f>
        <v>0</v>
      </c>
    </row>
    <row r="1200" spans="1:10">
      <c r="A1200" s="28" t="str">
        <f>[1]ODBC!$A1200</f>
        <v>Tan Caulk</v>
      </c>
      <c r="B1200" s="29" t="str">
        <f>[1]ODBC!B1200</f>
        <v>80063</v>
      </c>
      <c r="C1200" s="30">
        <f>IFERROR(VLOOKUP($B1200,[1]ODBC!$B:$H,2,FALSE),"")</f>
        <v>6.99</v>
      </c>
      <c r="D1200" s="30">
        <f>IFERROR(VLOOKUP($B1200,[1]ODBC!$B:$H,3,FALSE),"")</f>
        <v>12.583</v>
      </c>
      <c r="E1200" s="30" t="str">
        <f>IFERROR(VLOOKUP($B1200,[1]ODBC!$B:$H,4,FALSE),"")</f>
        <v>EA</v>
      </c>
      <c r="F1200" s="31">
        <f>IFERROR(VLOOKUP($B1200,[1]ODBC!$B:$H,5,FALSE),"")</f>
        <v>44.45</v>
      </c>
      <c r="G1200" s="32">
        <f>[1]ODBC!G1200</f>
        <v>0</v>
      </c>
      <c r="H1200" s="33">
        <f>SUM([1]ODBC!H1200)</f>
        <v>0</v>
      </c>
      <c r="I1200" s="41" t="str">
        <f>'Vinyl cutting'!$B$2</f>
        <v>J36938</v>
      </c>
      <c r="J1200" s="42">
        <f ca="1">(SUMIF('Freeform time and material'!$B$17:$B$30,B1200,'Freeform time and material'!$G$17:$G$30)) +
(SUMIF('Vinyl cutting'!$B$17:$B$30,B1200,'Vinyl cutting'!$G$17:$G$30)) +
(SUMIF('Vinyl cutting (2)'!$B$17:$B$30,B1200,'Vinyl cutting (2)'!$G$17:$G$30)) +
(SUMIF('Apply vinyl graphics'!$B$17:$B$30,B1200,'Apply vinyl graphics'!$G$17:$G$30)) +
(SUMIF('Apply vinyl graphics (2)'!$B$17:$B$30,B1200,'Apply vinyl graphics (2)'!$G$17:$G$30)) +
(SUMIF('Alum pan sign'!$B$17:$B$30,B1200,'Alum pan sign'!$G$17:$G$30)) +
(SUMIF('Alum pan sign (2)'!$B$17:$B$30,B1200,'Alum pan sign (2)'!$G$17:$G$30)) +
(SUMIF('Economy pan sign'!$B$17:$B$30,B1200,'Economy pan sign'!$G$17:$G$30)) +
(SUMIF('Post and panel sign'!$B$17:$B$30,B1200,'Post and panel sign'!$G$17:$G$30)) +
(SUMIF('Post and panel sign (2)'!$B$17:$B$30,B1200,'Post and panel sign (2)'!$G$17:$G$30)) +
(SUMIF('Flat panels only'!$B$17:$B$30,B1200,'Flat panels only'!$G$17:$G$30)) +
(SUMIF('Flat panels only (2)'!$B$17:$B$30,B1200,'Flat panels only (2)'!$G$17:$G$30)) +
(SUMIF('Routed panel shapes'!$B$18:$B$31,B1200,'Routed panel shapes'!$G$18:$G$31)) +
(SUMIF('Routed panel shapes (2)'!$B$18:$B$31,B1200,'Routed panel shapes (2)'!$G$18:$G$31)) +
(SUMIF('Routed face only'!$B$17:$B$30,B1200,'Routed face only'!$G$17:$G$30)) +
(SUMIF('Routed face only (2)'!$B$17:$B$30,B1200,'Routed face only (2)'!$G$17:$G$30)) +
(SUMIF('Routed alum faces letters'!$B$17:$B$30,B1200,'Routed alum faces letters'!$G$17:$G$30)) +
(SUMIF('Routed alum faces letters (2)'!$B$17:$B$30,B1200,'Routed alum faces letters (2)'!$G$17:$G$30)) +
(SUMIF('Routed push through acrylic'!$B$17:$B$30,B1200,'Routed push through acrylic'!$G$17:$G$30)) +
(SUMIF('Routed push through acrylic (2)'!$B$17:$B$30,B1200,'Routed push through acrylic (2)'!$G$17:$G$30)) +
(SUMIF('Sf routed cabinet'!$B$17:$B$30,B1200,'Sf routed cabinet'!$G$17:$G$30)) +
(SUMIF('Sf routed cabinet (2)'!$B$17:$B$30,B1200,'Sf routed cabinet (2)'!$G$17:$G$30)) +
(SUMIF('Df routed cabinet'!$B$17:$B$30,B1200,'Df routed cabinet'!$G$17:$G$30)) +
(SUMIF('Df routed cabinet (2)'!$B$17:$B$30,B1200,'Df routed cabinet (2)'!$G$17:$G$30)) +
(SUMIF('Sf acrylic cabinet'!$B$17:$B$30,B1200,'Sf acrylic cabinet'!$G$17:$G$30)) +
(SUMIF('Sf acrylic cabinet (2)'!$B$17:$B$30,B1200,'Sf acrylic cabinet (2)'!$G$17:$G$30)) +
(SUMIF('Economy Sf acrylic'!$B$17:$B$30,B1200,'Economy Sf acrylic'!$G$17:$G$30)) +
(SUMIF('Df acrylic cabinet'!$B$17:$B$30,B1200,'Df acrylic cabinet'!$G$17:$G$30)) +
(SUMIF('Df acrylic cabinet (2)'!$B$17:$B$30,B1200,'Df acrylic cabinet (2)'!$G$17:$G$30)) +
(SUMIF('Sf flex cabinet'!$B$17:$B$30,B1200,'Sf flex cabinet'!$G$17:$G$30)) +
(SUMIF('Sf flex cabinet (2)'!$B$17:$B$30,B1200,'Sf flex cabinet (2)'!$G$17:$G$30)) +
(SUMIF('Df flex cabinet'!$B$17:$B$36,B1200,'Df flex cabinet'!$G$17:$G$36)) +
(SUMIF('Df flex cabinet (2)'!$B$17:$B$36,B1200,'Df flex cabinet (2)'!$G$17:$G$36)) +
(SUMIF('Pole cover'!$B$17:$B$30,B1200,'Pole cover'!$G$17:$G$30)) +
(SUMIF('Pole cover (2)'!$B$17:$B$30,B1200,'Pole cover (2)'!$G$17:$G$30)) +
(SUMIF('Structural Steel Fab'!$B$17:$B$29,B1200,'Structural Steel Fab'!$G$17:$G$29)) +
(SUMIF(Reveal!$B$17:$B$30,B1200,Reveal!$G$17:$G$30)) +
(SUMIF('Reveal (2)'!$B$17:$B$30,B1200,'Reveal (2)'!$G$17:$G$30)) +
(SUMIF('Crown cove top'!$B$17:$B$30,B1200,'Crown cove top'!$G$17:$G$30)) +
(SUMIF('EMC assembly'!$B$17:$B$30,B1200,'EMC assembly'!$G$17:$G$30)) +
(SUMIF(Crating!$B$17:$B$29,B1200,Crating!$G$17:$G$29)) +
(SUMIF('LED wiring'!$B$17:$B$30,B1200,'LED wiring'!$G$17:$G$30)) +
(SUMIF('Changeable copy face'!$B$17:$B$30,B1200,'Changeable copy face'!$G$17:$G$30)) +
(SUMIF('Flex face assembly'!$B$17:$B$30,B1200,'Flex face assembly'!$G$17:$G$30)) +
(SUMIF('Routed face assembly'!$B$17:$B$30,B1200,'Routed face assembly'!$G$17:$G$30)) +
(SUMIF('Paint calculation'!$B$17:$B$30,B1200,'Paint calculation'!$G$17:$G$30)) +
(SUMIF('Trimcap letter face'!$B$17:$B$30,B1200,'Trimcap letter face'!$G$17:$G$30)) +
(SUMIF('Trimcap letter face (2)'!$B$17:$B$30,B1200,'Trimcap letter face (2)'!$G$17:$G$30)) +
(SUMIF('Channel letter fabrication'!$B$17:$B$30,B1200,'Channel letter fabrication'!$G$17:$G$30)) +
(SUMIF('Channel letter fabrication (2)'!$B$17:$B$30,B1200,'Channel letter fabrication (2)'!$G$17:$G$30))</f>
        <v>0</v>
      </c>
    </row>
    <row r="1201" spans="1:10">
      <c r="A1201" s="28" t="str">
        <f>[1]ODBC!$A1201</f>
        <v>Power Grab Adhesive</v>
      </c>
      <c r="B1201" s="29" t="str">
        <f>[1]ODBC!B1201</f>
        <v>80075</v>
      </c>
      <c r="C1201" s="30">
        <f>IFERROR(VLOOKUP($B1201,[1]ODBC!$B:$H,2,FALSE),"")</f>
        <v>4.49</v>
      </c>
      <c r="D1201" s="30">
        <f>IFERROR(VLOOKUP($B1201,[1]ODBC!$B:$H,3,FALSE),"")</f>
        <v>8.0830000000000002</v>
      </c>
      <c r="E1201" s="30" t="str">
        <f>IFERROR(VLOOKUP($B1201,[1]ODBC!$B:$H,4,FALSE),"")</f>
        <v>TUBE</v>
      </c>
      <c r="F1201" s="31">
        <f>IFERROR(VLOOKUP($B1201,[1]ODBC!$B:$H,5,FALSE),"")</f>
        <v>44.45</v>
      </c>
      <c r="G1201" s="32">
        <f>[1]ODBC!G1201</f>
        <v>0</v>
      </c>
      <c r="H1201" s="33">
        <f>SUM([1]ODBC!H1201)</f>
        <v>0</v>
      </c>
      <c r="I1201" s="41" t="str">
        <f>'Vinyl cutting'!$B$2</f>
        <v>J36938</v>
      </c>
      <c r="J1201" s="42">
        <f ca="1">(SUMIF('Freeform time and material'!$B$17:$B$30,B1201,'Freeform time and material'!$G$17:$G$30)) +
(SUMIF('Vinyl cutting'!$B$17:$B$30,B1201,'Vinyl cutting'!$G$17:$G$30)) +
(SUMIF('Vinyl cutting (2)'!$B$17:$B$30,B1201,'Vinyl cutting (2)'!$G$17:$G$30)) +
(SUMIF('Apply vinyl graphics'!$B$17:$B$30,B1201,'Apply vinyl graphics'!$G$17:$G$30)) +
(SUMIF('Apply vinyl graphics (2)'!$B$17:$B$30,B1201,'Apply vinyl graphics (2)'!$G$17:$G$30)) +
(SUMIF('Alum pan sign'!$B$17:$B$30,B1201,'Alum pan sign'!$G$17:$G$30)) +
(SUMIF('Alum pan sign (2)'!$B$17:$B$30,B1201,'Alum pan sign (2)'!$G$17:$G$30)) +
(SUMIF('Economy pan sign'!$B$17:$B$30,B1201,'Economy pan sign'!$G$17:$G$30)) +
(SUMIF('Post and panel sign'!$B$17:$B$30,B1201,'Post and panel sign'!$G$17:$G$30)) +
(SUMIF('Post and panel sign (2)'!$B$17:$B$30,B1201,'Post and panel sign (2)'!$G$17:$G$30)) +
(SUMIF('Flat panels only'!$B$17:$B$30,B1201,'Flat panels only'!$G$17:$G$30)) +
(SUMIF('Flat panels only (2)'!$B$17:$B$30,B1201,'Flat panels only (2)'!$G$17:$G$30)) +
(SUMIF('Routed panel shapes'!$B$18:$B$31,B1201,'Routed panel shapes'!$G$18:$G$31)) +
(SUMIF('Routed panel shapes (2)'!$B$18:$B$31,B1201,'Routed panel shapes (2)'!$G$18:$G$31)) +
(SUMIF('Routed face only'!$B$17:$B$30,B1201,'Routed face only'!$G$17:$G$30)) +
(SUMIF('Routed face only (2)'!$B$17:$B$30,B1201,'Routed face only (2)'!$G$17:$G$30)) +
(SUMIF('Routed alum faces letters'!$B$17:$B$30,B1201,'Routed alum faces letters'!$G$17:$G$30)) +
(SUMIF('Routed alum faces letters (2)'!$B$17:$B$30,B1201,'Routed alum faces letters (2)'!$G$17:$G$30)) +
(SUMIF('Routed push through acrylic'!$B$17:$B$30,B1201,'Routed push through acrylic'!$G$17:$G$30)) +
(SUMIF('Routed push through acrylic (2)'!$B$17:$B$30,B1201,'Routed push through acrylic (2)'!$G$17:$G$30)) +
(SUMIF('Sf routed cabinet'!$B$17:$B$30,B1201,'Sf routed cabinet'!$G$17:$G$30)) +
(SUMIF('Sf routed cabinet (2)'!$B$17:$B$30,B1201,'Sf routed cabinet (2)'!$G$17:$G$30)) +
(SUMIF('Df routed cabinet'!$B$17:$B$30,B1201,'Df routed cabinet'!$G$17:$G$30)) +
(SUMIF('Df routed cabinet (2)'!$B$17:$B$30,B1201,'Df routed cabinet (2)'!$G$17:$G$30)) +
(SUMIF('Sf acrylic cabinet'!$B$17:$B$30,B1201,'Sf acrylic cabinet'!$G$17:$G$30)) +
(SUMIF('Sf acrylic cabinet (2)'!$B$17:$B$30,B1201,'Sf acrylic cabinet (2)'!$G$17:$G$30)) +
(SUMIF('Economy Sf acrylic'!$B$17:$B$30,B1201,'Economy Sf acrylic'!$G$17:$G$30)) +
(SUMIF('Df acrylic cabinet'!$B$17:$B$30,B1201,'Df acrylic cabinet'!$G$17:$G$30)) +
(SUMIF('Df acrylic cabinet (2)'!$B$17:$B$30,B1201,'Df acrylic cabinet (2)'!$G$17:$G$30)) +
(SUMIF('Sf flex cabinet'!$B$17:$B$30,B1201,'Sf flex cabinet'!$G$17:$G$30)) +
(SUMIF('Sf flex cabinet (2)'!$B$17:$B$30,B1201,'Sf flex cabinet (2)'!$G$17:$G$30)) +
(SUMIF('Df flex cabinet'!$B$17:$B$36,B1201,'Df flex cabinet'!$G$17:$G$36)) +
(SUMIF('Df flex cabinet (2)'!$B$17:$B$36,B1201,'Df flex cabinet (2)'!$G$17:$G$36)) +
(SUMIF('Pole cover'!$B$17:$B$30,B1201,'Pole cover'!$G$17:$G$30)) +
(SUMIF('Pole cover (2)'!$B$17:$B$30,B1201,'Pole cover (2)'!$G$17:$G$30)) +
(SUMIF('Structural Steel Fab'!$B$17:$B$29,B1201,'Structural Steel Fab'!$G$17:$G$29)) +
(SUMIF(Reveal!$B$17:$B$30,B1201,Reveal!$G$17:$G$30)) +
(SUMIF('Reveal (2)'!$B$17:$B$30,B1201,'Reveal (2)'!$G$17:$G$30)) +
(SUMIF('Crown cove top'!$B$17:$B$30,B1201,'Crown cove top'!$G$17:$G$30)) +
(SUMIF('EMC assembly'!$B$17:$B$30,B1201,'EMC assembly'!$G$17:$G$30)) +
(SUMIF(Crating!$B$17:$B$29,B1201,Crating!$G$17:$G$29)) +
(SUMIF('LED wiring'!$B$17:$B$30,B1201,'LED wiring'!$G$17:$G$30)) +
(SUMIF('Changeable copy face'!$B$17:$B$30,B1201,'Changeable copy face'!$G$17:$G$30)) +
(SUMIF('Flex face assembly'!$B$17:$B$30,B1201,'Flex face assembly'!$G$17:$G$30)) +
(SUMIF('Routed face assembly'!$B$17:$B$30,B1201,'Routed face assembly'!$G$17:$G$30)) +
(SUMIF('Paint calculation'!$B$17:$B$30,B1201,'Paint calculation'!$G$17:$G$30)) +
(SUMIF('Trimcap letter face'!$B$17:$B$30,B1201,'Trimcap letter face'!$G$17:$G$30)) +
(SUMIF('Trimcap letter face (2)'!$B$17:$B$30,B1201,'Trimcap letter face (2)'!$G$17:$G$30)) +
(SUMIF('Channel letter fabrication'!$B$17:$B$30,B1201,'Channel letter fabrication'!$G$17:$G$30)) +
(SUMIF('Channel letter fabrication (2)'!$B$17:$B$30,B1201,'Channel letter fabrication (2)'!$G$17:$G$30))</f>
        <v>0</v>
      </c>
    </row>
    <row r="1202" spans="1:10">
      <c r="A1202" s="28" t="str">
        <f>[1]ODBC!$A1202</f>
        <v>VHB 4920 1" Doubleside</v>
      </c>
      <c r="B1202" s="29" t="str">
        <f>[1]ODBC!B1202</f>
        <v>80105</v>
      </c>
      <c r="C1202" s="30">
        <f>IFERROR(VLOOKUP($B1202,[1]ODBC!$B:$H,2,FALSE),"")</f>
        <v>0.86399999999999999</v>
      </c>
      <c r="D1202" s="30">
        <f>IFERROR(VLOOKUP($B1202,[1]ODBC!$B:$H,3,FALSE),"")</f>
        <v>1.5549999999999999</v>
      </c>
      <c r="E1202" s="30" t="str">
        <f>IFERROR(VLOOKUP($B1202,[1]ODBC!$B:$H,4,FALSE),"")</f>
        <v>FT</v>
      </c>
      <c r="F1202" s="31">
        <f>IFERROR(VLOOKUP($B1202,[1]ODBC!$B:$H,5,FALSE),"")</f>
        <v>44.45</v>
      </c>
      <c r="G1202" s="32">
        <f>[1]ODBC!G1202</f>
        <v>0</v>
      </c>
      <c r="H1202" s="33">
        <f>SUM([1]ODBC!H1202)</f>
        <v>45530</v>
      </c>
      <c r="I1202" s="41" t="str">
        <f>'Vinyl cutting'!$B$2</f>
        <v>J36938</v>
      </c>
      <c r="J1202" s="42">
        <f ca="1">(SUMIF('Freeform time and material'!$B$17:$B$30,B1202,'Freeform time and material'!$G$17:$G$30)) +
(SUMIF('Vinyl cutting'!$B$17:$B$30,B1202,'Vinyl cutting'!$G$17:$G$30)) +
(SUMIF('Vinyl cutting (2)'!$B$17:$B$30,B1202,'Vinyl cutting (2)'!$G$17:$G$30)) +
(SUMIF('Apply vinyl graphics'!$B$17:$B$30,B1202,'Apply vinyl graphics'!$G$17:$G$30)) +
(SUMIF('Apply vinyl graphics (2)'!$B$17:$B$30,B1202,'Apply vinyl graphics (2)'!$G$17:$G$30)) +
(SUMIF('Alum pan sign'!$B$17:$B$30,B1202,'Alum pan sign'!$G$17:$G$30)) +
(SUMIF('Alum pan sign (2)'!$B$17:$B$30,B1202,'Alum pan sign (2)'!$G$17:$G$30)) +
(SUMIF('Economy pan sign'!$B$17:$B$30,B1202,'Economy pan sign'!$G$17:$G$30)) +
(SUMIF('Post and panel sign'!$B$17:$B$30,B1202,'Post and panel sign'!$G$17:$G$30)) +
(SUMIF('Post and panel sign (2)'!$B$17:$B$30,B1202,'Post and panel sign (2)'!$G$17:$G$30)) +
(SUMIF('Flat panels only'!$B$17:$B$30,B1202,'Flat panels only'!$G$17:$G$30)) +
(SUMIF('Flat panels only (2)'!$B$17:$B$30,B1202,'Flat panels only (2)'!$G$17:$G$30)) +
(SUMIF('Routed panel shapes'!$B$18:$B$31,B1202,'Routed panel shapes'!$G$18:$G$31)) +
(SUMIF('Routed panel shapes (2)'!$B$18:$B$31,B1202,'Routed panel shapes (2)'!$G$18:$G$31)) +
(SUMIF('Routed face only'!$B$17:$B$30,B1202,'Routed face only'!$G$17:$G$30)) +
(SUMIF('Routed face only (2)'!$B$17:$B$30,B1202,'Routed face only (2)'!$G$17:$G$30)) +
(SUMIF('Routed alum faces letters'!$B$17:$B$30,B1202,'Routed alum faces letters'!$G$17:$G$30)) +
(SUMIF('Routed alum faces letters (2)'!$B$17:$B$30,B1202,'Routed alum faces letters (2)'!$G$17:$G$30)) +
(SUMIF('Routed push through acrylic'!$B$17:$B$30,B1202,'Routed push through acrylic'!$G$17:$G$30)) +
(SUMIF('Routed push through acrylic (2)'!$B$17:$B$30,B1202,'Routed push through acrylic (2)'!$G$17:$G$30)) +
(SUMIF('Sf routed cabinet'!$B$17:$B$30,B1202,'Sf routed cabinet'!$G$17:$G$30)) +
(SUMIF('Sf routed cabinet (2)'!$B$17:$B$30,B1202,'Sf routed cabinet (2)'!$G$17:$G$30)) +
(SUMIF('Df routed cabinet'!$B$17:$B$30,B1202,'Df routed cabinet'!$G$17:$G$30)) +
(SUMIF('Df routed cabinet (2)'!$B$17:$B$30,B1202,'Df routed cabinet (2)'!$G$17:$G$30)) +
(SUMIF('Sf acrylic cabinet'!$B$17:$B$30,B1202,'Sf acrylic cabinet'!$G$17:$G$30)) +
(SUMIF('Sf acrylic cabinet (2)'!$B$17:$B$30,B1202,'Sf acrylic cabinet (2)'!$G$17:$G$30)) +
(SUMIF('Economy Sf acrylic'!$B$17:$B$30,B1202,'Economy Sf acrylic'!$G$17:$G$30)) +
(SUMIF('Df acrylic cabinet'!$B$17:$B$30,B1202,'Df acrylic cabinet'!$G$17:$G$30)) +
(SUMIF('Df acrylic cabinet (2)'!$B$17:$B$30,B1202,'Df acrylic cabinet (2)'!$G$17:$G$30)) +
(SUMIF('Sf flex cabinet'!$B$17:$B$30,B1202,'Sf flex cabinet'!$G$17:$G$30)) +
(SUMIF('Sf flex cabinet (2)'!$B$17:$B$30,B1202,'Sf flex cabinet (2)'!$G$17:$G$30)) +
(SUMIF('Df flex cabinet'!$B$17:$B$36,B1202,'Df flex cabinet'!$G$17:$G$36)) +
(SUMIF('Df flex cabinet (2)'!$B$17:$B$36,B1202,'Df flex cabinet (2)'!$G$17:$G$36)) +
(SUMIF('Pole cover'!$B$17:$B$30,B1202,'Pole cover'!$G$17:$G$30)) +
(SUMIF('Pole cover (2)'!$B$17:$B$30,B1202,'Pole cover (2)'!$G$17:$G$30)) +
(SUMIF('Structural Steel Fab'!$B$17:$B$29,B1202,'Structural Steel Fab'!$G$17:$G$29)) +
(SUMIF(Reveal!$B$17:$B$30,B1202,Reveal!$G$17:$G$30)) +
(SUMIF('Reveal (2)'!$B$17:$B$30,B1202,'Reveal (2)'!$G$17:$G$30)) +
(SUMIF('Crown cove top'!$B$17:$B$30,B1202,'Crown cove top'!$G$17:$G$30)) +
(SUMIF('EMC assembly'!$B$17:$B$30,B1202,'EMC assembly'!$G$17:$G$30)) +
(SUMIF(Crating!$B$17:$B$29,B1202,Crating!$G$17:$G$29)) +
(SUMIF('LED wiring'!$B$17:$B$30,B1202,'LED wiring'!$G$17:$G$30)) +
(SUMIF('Changeable copy face'!$B$17:$B$30,B1202,'Changeable copy face'!$G$17:$G$30)) +
(SUMIF('Flex face assembly'!$B$17:$B$30,B1202,'Flex face assembly'!$G$17:$G$30)) +
(SUMIF('Routed face assembly'!$B$17:$B$30,B1202,'Routed face assembly'!$G$17:$G$30)) +
(SUMIF('Paint calculation'!$B$17:$B$30,B1202,'Paint calculation'!$G$17:$G$30)) +
(SUMIF('Trimcap letter face'!$B$17:$B$30,B1202,'Trimcap letter face'!$G$17:$G$30)) +
(SUMIF('Trimcap letter face (2)'!$B$17:$B$30,B1202,'Trimcap letter face (2)'!$G$17:$G$30)) +
(SUMIF('Channel letter fabrication'!$B$17:$B$30,B1202,'Channel letter fabrication'!$G$17:$G$30)) +
(SUMIF('Channel letter fabrication (2)'!$B$17:$B$30,B1202,'Channel letter fabrication (2)'!$G$17:$G$30))</f>
        <v>0</v>
      </c>
    </row>
    <row r="1203" spans="1:10">
      <c r="A1203" s="28" t="str">
        <f>[1]ODBC!$A1203</f>
        <v>Olathe VHB 4910 3/4" Dblside Acrylic Clr</v>
      </c>
      <c r="B1203" s="29" t="str">
        <f>[1]ODBC!B1203</f>
        <v>80107</v>
      </c>
      <c r="C1203" s="30">
        <f>IFERROR(VLOOKUP($B1203,[1]ODBC!$B:$H,2,FALSE),"")</f>
        <v>0.57799999999999996</v>
      </c>
      <c r="D1203" s="30">
        <f>IFERROR(VLOOKUP($B1203,[1]ODBC!$B:$H,3,FALSE),"")</f>
        <v>1.0409999999999999</v>
      </c>
      <c r="E1203" s="30" t="str">
        <f>IFERROR(VLOOKUP($B1203,[1]ODBC!$B:$H,4,FALSE),"")</f>
        <v>FT</v>
      </c>
      <c r="F1203" s="31">
        <f>IFERROR(VLOOKUP($B1203,[1]ODBC!$B:$H,5,FALSE),"")</f>
        <v>44.45</v>
      </c>
      <c r="G1203" s="32">
        <f>[1]ODBC!G1203</f>
        <v>0</v>
      </c>
      <c r="H1203" s="33">
        <f>SUM([1]ODBC!H1203)</f>
        <v>45530</v>
      </c>
      <c r="I1203" s="41" t="str">
        <f>'Vinyl cutting'!$B$2</f>
        <v>J36938</v>
      </c>
      <c r="J1203" s="42">
        <f ca="1">(SUMIF('Freeform time and material'!$B$17:$B$30,B1203,'Freeform time and material'!$G$17:$G$30)) +
(SUMIF('Vinyl cutting'!$B$17:$B$30,B1203,'Vinyl cutting'!$G$17:$G$30)) +
(SUMIF('Vinyl cutting (2)'!$B$17:$B$30,B1203,'Vinyl cutting (2)'!$G$17:$G$30)) +
(SUMIF('Apply vinyl graphics'!$B$17:$B$30,B1203,'Apply vinyl graphics'!$G$17:$G$30)) +
(SUMIF('Apply vinyl graphics (2)'!$B$17:$B$30,B1203,'Apply vinyl graphics (2)'!$G$17:$G$30)) +
(SUMIF('Alum pan sign'!$B$17:$B$30,B1203,'Alum pan sign'!$G$17:$G$30)) +
(SUMIF('Alum pan sign (2)'!$B$17:$B$30,B1203,'Alum pan sign (2)'!$G$17:$G$30)) +
(SUMIF('Economy pan sign'!$B$17:$B$30,B1203,'Economy pan sign'!$G$17:$G$30)) +
(SUMIF('Post and panel sign'!$B$17:$B$30,B1203,'Post and panel sign'!$G$17:$G$30)) +
(SUMIF('Post and panel sign (2)'!$B$17:$B$30,B1203,'Post and panel sign (2)'!$G$17:$G$30)) +
(SUMIF('Flat panels only'!$B$17:$B$30,B1203,'Flat panels only'!$G$17:$G$30)) +
(SUMIF('Flat panels only (2)'!$B$17:$B$30,B1203,'Flat panels only (2)'!$G$17:$G$30)) +
(SUMIF('Routed panel shapes'!$B$18:$B$31,B1203,'Routed panel shapes'!$G$18:$G$31)) +
(SUMIF('Routed panel shapes (2)'!$B$18:$B$31,B1203,'Routed panel shapes (2)'!$G$18:$G$31)) +
(SUMIF('Routed face only'!$B$17:$B$30,B1203,'Routed face only'!$G$17:$G$30)) +
(SUMIF('Routed face only (2)'!$B$17:$B$30,B1203,'Routed face only (2)'!$G$17:$G$30)) +
(SUMIF('Routed alum faces letters'!$B$17:$B$30,B1203,'Routed alum faces letters'!$G$17:$G$30)) +
(SUMIF('Routed alum faces letters (2)'!$B$17:$B$30,B1203,'Routed alum faces letters (2)'!$G$17:$G$30)) +
(SUMIF('Routed push through acrylic'!$B$17:$B$30,B1203,'Routed push through acrylic'!$G$17:$G$30)) +
(SUMIF('Routed push through acrylic (2)'!$B$17:$B$30,B1203,'Routed push through acrylic (2)'!$G$17:$G$30)) +
(SUMIF('Sf routed cabinet'!$B$17:$B$30,B1203,'Sf routed cabinet'!$G$17:$G$30)) +
(SUMIF('Sf routed cabinet (2)'!$B$17:$B$30,B1203,'Sf routed cabinet (2)'!$G$17:$G$30)) +
(SUMIF('Df routed cabinet'!$B$17:$B$30,B1203,'Df routed cabinet'!$G$17:$G$30)) +
(SUMIF('Df routed cabinet (2)'!$B$17:$B$30,B1203,'Df routed cabinet (2)'!$G$17:$G$30)) +
(SUMIF('Sf acrylic cabinet'!$B$17:$B$30,B1203,'Sf acrylic cabinet'!$G$17:$G$30)) +
(SUMIF('Sf acrylic cabinet (2)'!$B$17:$B$30,B1203,'Sf acrylic cabinet (2)'!$G$17:$G$30)) +
(SUMIF('Economy Sf acrylic'!$B$17:$B$30,B1203,'Economy Sf acrylic'!$G$17:$G$30)) +
(SUMIF('Df acrylic cabinet'!$B$17:$B$30,B1203,'Df acrylic cabinet'!$G$17:$G$30)) +
(SUMIF('Df acrylic cabinet (2)'!$B$17:$B$30,B1203,'Df acrylic cabinet (2)'!$G$17:$G$30)) +
(SUMIF('Sf flex cabinet'!$B$17:$B$30,B1203,'Sf flex cabinet'!$G$17:$G$30)) +
(SUMIF('Sf flex cabinet (2)'!$B$17:$B$30,B1203,'Sf flex cabinet (2)'!$G$17:$G$30)) +
(SUMIF('Df flex cabinet'!$B$17:$B$36,B1203,'Df flex cabinet'!$G$17:$G$36)) +
(SUMIF('Df flex cabinet (2)'!$B$17:$B$36,B1203,'Df flex cabinet (2)'!$G$17:$G$36)) +
(SUMIF('Pole cover'!$B$17:$B$30,B1203,'Pole cover'!$G$17:$G$30)) +
(SUMIF('Pole cover (2)'!$B$17:$B$30,B1203,'Pole cover (2)'!$G$17:$G$30)) +
(SUMIF('Structural Steel Fab'!$B$17:$B$29,B1203,'Structural Steel Fab'!$G$17:$G$29)) +
(SUMIF(Reveal!$B$17:$B$30,B1203,Reveal!$G$17:$G$30)) +
(SUMIF('Reveal (2)'!$B$17:$B$30,B1203,'Reveal (2)'!$G$17:$G$30)) +
(SUMIF('Crown cove top'!$B$17:$B$30,B1203,'Crown cove top'!$G$17:$G$30)) +
(SUMIF('EMC assembly'!$B$17:$B$30,B1203,'EMC assembly'!$G$17:$G$30)) +
(SUMIF(Crating!$B$17:$B$29,B1203,Crating!$G$17:$G$29)) +
(SUMIF('LED wiring'!$B$17:$B$30,B1203,'LED wiring'!$G$17:$G$30)) +
(SUMIF('Changeable copy face'!$B$17:$B$30,B1203,'Changeable copy face'!$G$17:$G$30)) +
(SUMIF('Flex face assembly'!$B$17:$B$30,B1203,'Flex face assembly'!$G$17:$G$30)) +
(SUMIF('Routed face assembly'!$B$17:$B$30,B1203,'Routed face assembly'!$G$17:$G$30)) +
(SUMIF('Paint calculation'!$B$17:$B$30,B1203,'Paint calculation'!$G$17:$G$30)) +
(SUMIF('Trimcap letter face'!$B$17:$B$30,B1203,'Trimcap letter face'!$G$17:$G$30)) +
(SUMIF('Trimcap letter face (2)'!$B$17:$B$30,B1203,'Trimcap letter face (2)'!$G$17:$G$30)) +
(SUMIF('Channel letter fabrication'!$B$17:$B$30,B1203,'Channel letter fabrication'!$G$17:$G$30)) +
(SUMIF('Channel letter fabrication (2)'!$B$17:$B$30,B1203,'Channel letter fabrication (2)'!$G$17:$G$30))</f>
        <v>0</v>
      </c>
    </row>
    <row r="1204" spans="1:10">
      <c r="A1204" s="28" t="str">
        <f>[1]ODBC!$A1204</f>
        <v>VHB 4930 3/4" Doubleside</v>
      </c>
      <c r="B1204" s="29" t="str">
        <f>[1]ODBC!B1204</f>
        <v>80110</v>
      </c>
      <c r="C1204" s="30">
        <f>IFERROR(VLOOKUP($B1204,[1]ODBC!$B:$H,2,FALSE),"")</f>
        <v>1.3049999999999999</v>
      </c>
      <c r="D1204" s="30">
        <f>IFERROR(VLOOKUP($B1204,[1]ODBC!$B:$H,3,FALSE),"")</f>
        <v>2.3490000000000002</v>
      </c>
      <c r="E1204" s="30" t="str">
        <f>IFERROR(VLOOKUP($B1204,[1]ODBC!$B:$H,4,FALSE),"")</f>
        <v>FT</v>
      </c>
      <c r="F1204" s="31">
        <f>IFERROR(VLOOKUP($B1204,[1]ODBC!$B:$H,5,FALSE),"")</f>
        <v>44.45</v>
      </c>
      <c r="G1204" s="32">
        <f>[1]ODBC!G1204</f>
        <v>0</v>
      </c>
      <c r="H1204" s="33">
        <f>SUM([1]ODBC!H1204)</f>
        <v>45091</v>
      </c>
      <c r="I1204" s="41" t="str">
        <f>'Vinyl cutting'!$B$2</f>
        <v>J36938</v>
      </c>
      <c r="J1204" s="42">
        <f ca="1">(SUMIF('Freeform time and material'!$B$17:$B$30,B1204,'Freeform time and material'!$G$17:$G$30)) +
(SUMIF('Vinyl cutting'!$B$17:$B$30,B1204,'Vinyl cutting'!$G$17:$G$30)) +
(SUMIF('Vinyl cutting (2)'!$B$17:$B$30,B1204,'Vinyl cutting (2)'!$G$17:$G$30)) +
(SUMIF('Apply vinyl graphics'!$B$17:$B$30,B1204,'Apply vinyl graphics'!$G$17:$G$30)) +
(SUMIF('Apply vinyl graphics (2)'!$B$17:$B$30,B1204,'Apply vinyl graphics (2)'!$G$17:$G$30)) +
(SUMIF('Alum pan sign'!$B$17:$B$30,B1204,'Alum pan sign'!$G$17:$G$30)) +
(SUMIF('Alum pan sign (2)'!$B$17:$B$30,B1204,'Alum pan sign (2)'!$G$17:$G$30)) +
(SUMIF('Economy pan sign'!$B$17:$B$30,B1204,'Economy pan sign'!$G$17:$G$30)) +
(SUMIF('Post and panel sign'!$B$17:$B$30,B1204,'Post and panel sign'!$G$17:$G$30)) +
(SUMIF('Post and panel sign (2)'!$B$17:$B$30,B1204,'Post and panel sign (2)'!$G$17:$G$30)) +
(SUMIF('Flat panels only'!$B$17:$B$30,B1204,'Flat panels only'!$G$17:$G$30)) +
(SUMIF('Flat panels only (2)'!$B$17:$B$30,B1204,'Flat panels only (2)'!$G$17:$G$30)) +
(SUMIF('Routed panel shapes'!$B$18:$B$31,B1204,'Routed panel shapes'!$G$18:$G$31)) +
(SUMIF('Routed panel shapes (2)'!$B$18:$B$31,B1204,'Routed panel shapes (2)'!$G$18:$G$31)) +
(SUMIF('Routed face only'!$B$17:$B$30,B1204,'Routed face only'!$G$17:$G$30)) +
(SUMIF('Routed face only (2)'!$B$17:$B$30,B1204,'Routed face only (2)'!$G$17:$G$30)) +
(SUMIF('Routed alum faces letters'!$B$17:$B$30,B1204,'Routed alum faces letters'!$G$17:$G$30)) +
(SUMIF('Routed alum faces letters (2)'!$B$17:$B$30,B1204,'Routed alum faces letters (2)'!$G$17:$G$30)) +
(SUMIF('Routed push through acrylic'!$B$17:$B$30,B1204,'Routed push through acrylic'!$G$17:$G$30)) +
(SUMIF('Routed push through acrylic (2)'!$B$17:$B$30,B1204,'Routed push through acrylic (2)'!$G$17:$G$30)) +
(SUMIF('Sf routed cabinet'!$B$17:$B$30,B1204,'Sf routed cabinet'!$G$17:$G$30)) +
(SUMIF('Sf routed cabinet (2)'!$B$17:$B$30,B1204,'Sf routed cabinet (2)'!$G$17:$G$30)) +
(SUMIF('Df routed cabinet'!$B$17:$B$30,B1204,'Df routed cabinet'!$G$17:$G$30)) +
(SUMIF('Df routed cabinet (2)'!$B$17:$B$30,B1204,'Df routed cabinet (2)'!$G$17:$G$30)) +
(SUMIF('Sf acrylic cabinet'!$B$17:$B$30,B1204,'Sf acrylic cabinet'!$G$17:$G$30)) +
(SUMIF('Sf acrylic cabinet (2)'!$B$17:$B$30,B1204,'Sf acrylic cabinet (2)'!$G$17:$G$30)) +
(SUMIF('Economy Sf acrylic'!$B$17:$B$30,B1204,'Economy Sf acrylic'!$G$17:$G$30)) +
(SUMIF('Df acrylic cabinet'!$B$17:$B$30,B1204,'Df acrylic cabinet'!$G$17:$G$30)) +
(SUMIF('Df acrylic cabinet (2)'!$B$17:$B$30,B1204,'Df acrylic cabinet (2)'!$G$17:$G$30)) +
(SUMIF('Sf flex cabinet'!$B$17:$B$30,B1204,'Sf flex cabinet'!$G$17:$G$30)) +
(SUMIF('Sf flex cabinet (2)'!$B$17:$B$30,B1204,'Sf flex cabinet (2)'!$G$17:$G$30)) +
(SUMIF('Df flex cabinet'!$B$17:$B$36,B1204,'Df flex cabinet'!$G$17:$G$36)) +
(SUMIF('Df flex cabinet (2)'!$B$17:$B$36,B1204,'Df flex cabinet (2)'!$G$17:$G$36)) +
(SUMIF('Pole cover'!$B$17:$B$30,B1204,'Pole cover'!$G$17:$G$30)) +
(SUMIF('Pole cover (2)'!$B$17:$B$30,B1204,'Pole cover (2)'!$G$17:$G$30)) +
(SUMIF('Structural Steel Fab'!$B$17:$B$29,B1204,'Structural Steel Fab'!$G$17:$G$29)) +
(SUMIF(Reveal!$B$17:$B$30,B1204,Reveal!$G$17:$G$30)) +
(SUMIF('Reveal (2)'!$B$17:$B$30,B1204,'Reveal (2)'!$G$17:$G$30)) +
(SUMIF('Crown cove top'!$B$17:$B$30,B1204,'Crown cove top'!$G$17:$G$30)) +
(SUMIF('EMC assembly'!$B$17:$B$30,B1204,'EMC assembly'!$G$17:$G$30)) +
(SUMIF(Crating!$B$17:$B$29,B1204,Crating!$G$17:$G$29)) +
(SUMIF('LED wiring'!$B$17:$B$30,B1204,'LED wiring'!$G$17:$G$30)) +
(SUMIF('Changeable copy face'!$B$17:$B$30,B1204,'Changeable copy face'!$G$17:$G$30)) +
(SUMIF('Flex face assembly'!$B$17:$B$30,B1204,'Flex face assembly'!$G$17:$G$30)) +
(SUMIF('Routed face assembly'!$B$17:$B$30,B1204,'Routed face assembly'!$G$17:$G$30)) +
(SUMIF('Paint calculation'!$B$17:$B$30,B1204,'Paint calculation'!$G$17:$G$30)) +
(SUMIF('Trimcap letter face'!$B$17:$B$30,B1204,'Trimcap letter face'!$G$17:$G$30)) +
(SUMIF('Trimcap letter face (2)'!$B$17:$B$30,B1204,'Trimcap letter face (2)'!$G$17:$G$30)) +
(SUMIF('Channel letter fabrication'!$B$17:$B$30,B1204,'Channel letter fabrication'!$G$17:$G$30)) +
(SUMIF('Channel letter fabrication (2)'!$B$17:$B$30,B1204,'Channel letter fabrication (2)'!$G$17:$G$30))</f>
        <v>0</v>
      </c>
    </row>
    <row r="1205" spans="1:10">
      <c r="A1205" s="28" t="str">
        <f>[1]ODBC!$A1205</f>
        <v>3M 4905 Thin Clear VHB 3/4" Tape</v>
      </c>
      <c r="B1205" s="29" t="str">
        <f>[1]ODBC!B1205</f>
        <v>80113</v>
      </c>
      <c r="C1205" s="30">
        <f>IFERROR(VLOOKUP($B1205,[1]ODBC!$B:$H,2,FALSE),"")</f>
        <v>1.0329999999999999</v>
      </c>
      <c r="D1205" s="30">
        <f>IFERROR(VLOOKUP($B1205,[1]ODBC!$B:$H,3,FALSE),"")</f>
        <v>1.86</v>
      </c>
      <c r="E1205" s="30" t="str">
        <f>IFERROR(VLOOKUP($B1205,[1]ODBC!$B:$H,4,FALSE),"")</f>
        <v>FT</v>
      </c>
      <c r="F1205" s="31">
        <f>IFERROR(VLOOKUP($B1205,[1]ODBC!$B:$H,5,FALSE),"")</f>
        <v>44.45</v>
      </c>
      <c r="G1205" s="32">
        <f>[1]ODBC!G1205</f>
        <v>0</v>
      </c>
      <c r="H1205" s="33">
        <f>SUM([1]ODBC!H1205)</f>
        <v>45874</v>
      </c>
      <c r="I1205" s="41" t="str">
        <f>'Vinyl cutting'!$B$2</f>
        <v>J36938</v>
      </c>
      <c r="J1205" s="42">
        <f ca="1">(SUMIF('Freeform time and material'!$B$17:$B$30,B1205,'Freeform time and material'!$G$17:$G$30)) +
(SUMIF('Vinyl cutting'!$B$17:$B$30,B1205,'Vinyl cutting'!$G$17:$G$30)) +
(SUMIF('Vinyl cutting (2)'!$B$17:$B$30,B1205,'Vinyl cutting (2)'!$G$17:$G$30)) +
(SUMIF('Apply vinyl graphics'!$B$17:$B$30,B1205,'Apply vinyl graphics'!$G$17:$G$30)) +
(SUMIF('Apply vinyl graphics (2)'!$B$17:$B$30,B1205,'Apply vinyl graphics (2)'!$G$17:$G$30)) +
(SUMIF('Alum pan sign'!$B$17:$B$30,B1205,'Alum pan sign'!$G$17:$G$30)) +
(SUMIF('Alum pan sign (2)'!$B$17:$B$30,B1205,'Alum pan sign (2)'!$G$17:$G$30)) +
(SUMIF('Economy pan sign'!$B$17:$B$30,B1205,'Economy pan sign'!$G$17:$G$30)) +
(SUMIF('Post and panel sign'!$B$17:$B$30,B1205,'Post and panel sign'!$G$17:$G$30)) +
(SUMIF('Post and panel sign (2)'!$B$17:$B$30,B1205,'Post and panel sign (2)'!$G$17:$G$30)) +
(SUMIF('Flat panels only'!$B$17:$B$30,B1205,'Flat panels only'!$G$17:$G$30)) +
(SUMIF('Flat panels only (2)'!$B$17:$B$30,B1205,'Flat panels only (2)'!$G$17:$G$30)) +
(SUMIF('Routed panel shapes'!$B$18:$B$31,B1205,'Routed panel shapes'!$G$18:$G$31)) +
(SUMIF('Routed panel shapes (2)'!$B$18:$B$31,B1205,'Routed panel shapes (2)'!$G$18:$G$31)) +
(SUMIF('Routed face only'!$B$17:$B$30,B1205,'Routed face only'!$G$17:$G$30)) +
(SUMIF('Routed face only (2)'!$B$17:$B$30,B1205,'Routed face only (2)'!$G$17:$G$30)) +
(SUMIF('Routed alum faces letters'!$B$17:$B$30,B1205,'Routed alum faces letters'!$G$17:$G$30)) +
(SUMIF('Routed alum faces letters (2)'!$B$17:$B$30,B1205,'Routed alum faces letters (2)'!$G$17:$G$30)) +
(SUMIF('Routed push through acrylic'!$B$17:$B$30,B1205,'Routed push through acrylic'!$G$17:$G$30)) +
(SUMIF('Routed push through acrylic (2)'!$B$17:$B$30,B1205,'Routed push through acrylic (2)'!$G$17:$G$30)) +
(SUMIF('Sf routed cabinet'!$B$17:$B$30,B1205,'Sf routed cabinet'!$G$17:$G$30)) +
(SUMIF('Sf routed cabinet (2)'!$B$17:$B$30,B1205,'Sf routed cabinet (2)'!$G$17:$G$30)) +
(SUMIF('Df routed cabinet'!$B$17:$B$30,B1205,'Df routed cabinet'!$G$17:$G$30)) +
(SUMIF('Df routed cabinet (2)'!$B$17:$B$30,B1205,'Df routed cabinet (2)'!$G$17:$G$30)) +
(SUMIF('Sf acrylic cabinet'!$B$17:$B$30,B1205,'Sf acrylic cabinet'!$G$17:$G$30)) +
(SUMIF('Sf acrylic cabinet (2)'!$B$17:$B$30,B1205,'Sf acrylic cabinet (2)'!$G$17:$G$30)) +
(SUMIF('Economy Sf acrylic'!$B$17:$B$30,B1205,'Economy Sf acrylic'!$G$17:$G$30)) +
(SUMIF('Df acrylic cabinet'!$B$17:$B$30,B1205,'Df acrylic cabinet'!$G$17:$G$30)) +
(SUMIF('Df acrylic cabinet (2)'!$B$17:$B$30,B1205,'Df acrylic cabinet (2)'!$G$17:$G$30)) +
(SUMIF('Sf flex cabinet'!$B$17:$B$30,B1205,'Sf flex cabinet'!$G$17:$G$30)) +
(SUMIF('Sf flex cabinet (2)'!$B$17:$B$30,B1205,'Sf flex cabinet (2)'!$G$17:$G$30)) +
(SUMIF('Df flex cabinet'!$B$17:$B$36,B1205,'Df flex cabinet'!$G$17:$G$36)) +
(SUMIF('Df flex cabinet (2)'!$B$17:$B$36,B1205,'Df flex cabinet (2)'!$G$17:$G$36)) +
(SUMIF('Pole cover'!$B$17:$B$30,B1205,'Pole cover'!$G$17:$G$30)) +
(SUMIF('Pole cover (2)'!$B$17:$B$30,B1205,'Pole cover (2)'!$G$17:$G$30)) +
(SUMIF('Structural Steel Fab'!$B$17:$B$29,B1205,'Structural Steel Fab'!$G$17:$G$29)) +
(SUMIF(Reveal!$B$17:$B$30,B1205,Reveal!$G$17:$G$30)) +
(SUMIF('Reveal (2)'!$B$17:$B$30,B1205,'Reveal (2)'!$G$17:$G$30)) +
(SUMIF('Crown cove top'!$B$17:$B$30,B1205,'Crown cove top'!$G$17:$G$30)) +
(SUMIF('EMC assembly'!$B$17:$B$30,B1205,'EMC assembly'!$G$17:$G$30)) +
(SUMIF(Crating!$B$17:$B$29,B1205,Crating!$G$17:$G$29)) +
(SUMIF('LED wiring'!$B$17:$B$30,B1205,'LED wiring'!$G$17:$G$30)) +
(SUMIF('Changeable copy face'!$B$17:$B$30,B1205,'Changeable copy face'!$G$17:$G$30)) +
(SUMIF('Flex face assembly'!$B$17:$B$30,B1205,'Flex face assembly'!$G$17:$G$30)) +
(SUMIF('Routed face assembly'!$B$17:$B$30,B1205,'Routed face assembly'!$G$17:$G$30)) +
(SUMIF('Paint calculation'!$B$17:$B$30,B1205,'Paint calculation'!$G$17:$G$30)) +
(SUMIF('Trimcap letter face'!$B$17:$B$30,B1205,'Trimcap letter face'!$G$17:$G$30)) +
(SUMIF('Trimcap letter face (2)'!$B$17:$B$30,B1205,'Trimcap letter face (2)'!$G$17:$G$30)) +
(SUMIF('Channel letter fabrication'!$B$17:$B$30,B1205,'Channel letter fabrication'!$G$17:$G$30)) +
(SUMIF('Channel letter fabrication (2)'!$B$17:$B$30,B1205,'Channel letter fabrication (2)'!$G$17:$G$30))</f>
        <v>0</v>
      </c>
    </row>
    <row r="1206" spans="1:10">
      <c r="A1206" s="28" t="str">
        <f>[1]ODBC!$A1206</f>
        <v>Epoxy Adhesive MP55420</v>
      </c>
      <c r="B1206" s="29" t="str">
        <f>[1]ODBC!B1206</f>
        <v>80200</v>
      </c>
      <c r="C1206" s="30">
        <f>IFERROR(VLOOKUP($B1206,[1]ODBC!$B:$H,2,FALSE),"")</f>
        <v>6.1319999999999997</v>
      </c>
      <c r="D1206" s="30">
        <f>IFERROR(VLOOKUP($B1206,[1]ODBC!$B:$H,3,FALSE),"")</f>
        <v>11.039</v>
      </c>
      <c r="E1206" s="30" t="str">
        <f>IFERROR(VLOOKUP($B1206,[1]ODBC!$B:$H,4,FALSE),"")</f>
        <v>QTRTB</v>
      </c>
      <c r="F1206" s="31">
        <f>IFERROR(VLOOKUP($B1206,[1]ODBC!$B:$H,5,FALSE),"")</f>
        <v>44.45</v>
      </c>
      <c r="G1206" s="32">
        <f>[1]ODBC!G1206</f>
        <v>0</v>
      </c>
      <c r="H1206" s="33">
        <f>SUM([1]ODBC!H1206)</f>
        <v>45267</v>
      </c>
      <c r="I1206" s="41" t="str">
        <f>'Vinyl cutting'!$B$2</f>
        <v>J36938</v>
      </c>
      <c r="J1206" s="42">
        <f ca="1">(SUMIF('Freeform time and material'!$B$17:$B$30,B1206,'Freeform time and material'!$G$17:$G$30)) +
(SUMIF('Vinyl cutting'!$B$17:$B$30,B1206,'Vinyl cutting'!$G$17:$G$30)) +
(SUMIF('Vinyl cutting (2)'!$B$17:$B$30,B1206,'Vinyl cutting (2)'!$G$17:$G$30)) +
(SUMIF('Apply vinyl graphics'!$B$17:$B$30,B1206,'Apply vinyl graphics'!$G$17:$G$30)) +
(SUMIF('Apply vinyl graphics (2)'!$B$17:$B$30,B1206,'Apply vinyl graphics (2)'!$G$17:$G$30)) +
(SUMIF('Alum pan sign'!$B$17:$B$30,B1206,'Alum pan sign'!$G$17:$G$30)) +
(SUMIF('Alum pan sign (2)'!$B$17:$B$30,B1206,'Alum pan sign (2)'!$G$17:$G$30)) +
(SUMIF('Economy pan sign'!$B$17:$B$30,B1206,'Economy pan sign'!$G$17:$G$30)) +
(SUMIF('Post and panel sign'!$B$17:$B$30,B1206,'Post and panel sign'!$G$17:$G$30)) +
(SUMIF('Post and panel sign (2)'!$B$17:$B$30,B1206,'Post and panel sign (2)'!$G$17:$G$30)) +
(SUMIF('Flat panels only'!$B$17:$B$30,B1206,'Flat panels only'!$G$17:$G$30)) +
(SUMIF('Flat panels only (2)'!$B$17:$B$30,B1206,'Flat panels only (2)'!$G$17:$G$30)) +
(SUMIF('Routed panel shapes'!$B$18:$B$31,B1206,'Routed panel shapes'!$G$18:$G$31)) +
(SUMIF('Routed panel shapes (2)'!$B$18:$B$31,B1206,'Routed panel shapes (2)'!$G$18:$G$31)) +
(SUMIF('Routed face only'!$B$17:$B$30,B1206,'Routed face only'!$G$17:$G$30)) +
(SUMIF('Routed face only (2)'!$B$17:$B$30,B1206,'Routed face only (2)'!$G$17:$G$30)) +
(SUMIF('Routed alum faces letters'!$B$17:$B$30,B1206,'Routed alum faces letters'!$G$17:$G$30)) +
(SUMIF('Routed alum faces letters (2)'!$B$17:$B$30,B1206,'Routed alum faces letters (2)'!$G$17:$G$30)) +
(SUMIF('Routed push through acrylic'!$B$17:$B$30,B1206,'Routed push through acrylic'!$G$17:$G$30)) +
(SUMIF('Routed push through acrylic (2)'!$B$17:$B$30,B1206,'Routed push through acrylic (2)'!$G$17:$G$30)) +
(SUMIF('Sf routed cabinet'!$B$17:$B$30,B1206,'Sf routed cabinet'!$G$17:$G$30)) +
(SUMIF('Sf routed cabinet (2)'!$B$17:$B$30,B1206,'Sf routed cabinet (2)'!$G$17:$G$30)) +
(SUMIF('Df routed cabinet'!$B$17:$B$30,B1206,'Df routed cabinet'!$G$17:$G$30)) +
(SUMIF('Df routed cabinet (2)'!$B$17:$B$30,B1206,'Df routed cabinet (2)'!$G$17:$G$30)) +
(SUMIF('Sf acrylic cabinet'!$B$17:$B$30,B1206,'Sf acrylic cabinet'!$G$17:$G$30)) +
(SUMIF('Sf acrylic cabinet (2)'!$B$17:$B$30,B1206,'Sf acrylic cabinet (2)'!$G$17:$G$30)) +
(SUMIF('Economy Sf acrylic'!$B$17:$B$30,B1206,'Economy Sf acrylic'!$G$17:$G$30)) +
(SUMIF('Df acrylic cabinet'!$B$17:$B$30,B1206,'Df acrylic cabinet'!$G$17:$G$30)) +
(SUMIF('Df acrylic cabinet (2)'!$B$17:$B$30,B1206,'Df acrylic cabinet (2)'!$G$17:$G$30)) +
(SUMIF('Sf flex cabinet'!$B$17:$B$30,B1206,'Sf flex cabinet'!$G$17:$G$30)) +
(SUMIF('Sf flex cabinet (2)'!$B$17:$B$30,B1206,'Sf flex cabinet (2)'!$G$17:$G$30)) +
(SUMIF('Df flex cabinet'!$B$17:$B$36,B1206,'Df flex cabinet'!$G$17:$G$36)) +
(SUMIF('Df flex cabinet (2)'!$B$17:$B$36,B1206,'Df flex cabinet (2)'!$G$17:$G$36)) +
(SUMIF('Pole cover'!$B$17:$B$30,B1206,'Pole cover'!$G$17:$G$30)) +
(SUMIF('Pole cover (2)'!$B$17:$B$30,B1206,'Pole cover (2)'!$G$17:$G$30)) +
(SUMIF('Structural Steel Fab'!$B$17:$B$29,B1206,'Structural Steel Fab'!$G$17:$G$29)) +
(SUMIF(Reveal!$B$17:$B$30,B1206,Reveal!$G$17:$G$30)) +
(SUMIF('Reveal (2)'!$B$17:$B$30,B1206,'Reveal (2)'!$G$17:$G$30)) +
(SUMIF('Crown cove top'!$B$17:$B$30,B1206,'Crown cove top'!$G$17:$G$30)) +
(SUMIF('EMC assembly'!$B$17:$B$30,B1206,'EMC assembly'!$G$17:$G$30)) +
(SUMIF(Crating!$B$17:$B$29,B1206,Crating!$G$17:$G$29)) +
(SUMIF('LED wiring'!$B$17:$B$30,B1206,'LED wiring'!$G$17:$G$30)) +
(SUMIF('Changeable copy face'!$B$17:$B$30,B1206,'Changeable copy face'!$G$17:$G$30)) +
(SUMIF('Flex face assembly'!$B$17:$B$30,B1206,'Flex face assembly'!$G$17:$G$30)) +
(SUMIF('Routed face assembly'!$B$17:$B$30,B1206,'Routed face assembly'!$G$17:$G$30)) +
(SUMIF('Paint calculation'!$B$17:$B$30,B1206,'Paint calculation'!$G$17:$G$30)) +
(SUMIF('Trimcap letter face'!$B$17:$B$30,B1206,'Trimcap letter face'!$G$17:$G$30)) +
(SUMIF('Trimcap letter face (2)'!$B$17:$B$30,B1206,'Trimcap letter face (2)'!$G$17:$G$30)) +
(SUMIF('Channel letter fabrication'!$B$17:$B$30,B1206,'Channel letter fabrication'!$G$17:$G$30)) +
(SUMIF('Channel letter fabrication (2)'!$B$17:$B$30,B1206,'Channel letter fabrication (2)'!$G$17:$G$30))</f>
        <v>0</v>
      </c>
    </row>
    <row r="1207" spans="1:10">
      <c r="A1207" s="28" t="str">
        <f>[1]ODBC!$A1207</f>
        <v>Static Mix Tips</v>
      </c>
      <c r="B1207" s="29" t="str">
        <f>[1]ODBC!B1207</f>
        <v>80205</v>
      </c>
      <c r="C1207" s="30">
        <f>IFERROR(VLOOKUP($B1207,[1]ODBC!$B:$H,2,FALSE),"")</f>
        <v>2.29</v>
      </c>
      <c r="D1207" s="30">
        <f>IFERROR(VLOOKUP($B1207,[1]ODBC!$B:$H,3,FALSE),"")</f>
        <v>4.1219999999999999</v>
      </c>
      <c r="E1207" s="30" t="str">
        <f>IFERROR(VLOOKUP($B1207,[1]ODBC!$B:$H,4,FALSE),"")</f>
        <v>EA</v>
      </c>
      <c r="F1207" s="31">
        <f>IFERROR(VLOOKUP($B1207,[1]ODBC!$B:$H,5,FALSE),"")</f>
        <v>44.45</v>
      </c>
      <c r="G1207" s="32">
        <f>[1]ODBC!G1207</f>
        <v>0</v>
      </c>
      <c r="H1207" s="33">
        <f>SUM([1]ODBC!H1207)</f>
        <v>45966</v>
      </c>
      <c r="I1207" s="41" t="str">
        <f>'Vinyl cutting'!$B$2</f>
        <v>J36938</v>
      </c>
      <c r="J1207" s="42">
        <f ca="1">(SUMIF('Freeform time and material'!$B$17:$B$30,B1207,'Freeform time and material'!$G$17:$G$30)) +
(SUMIF('Vinyl cutting'!$B$17:$B$30,B1207,'Vinyl cutting'!$G$17:$G$30)) +
(SUMIF('Vinyl cutting (2)'!$B$17:$B$30,B1207,'Vinyl cutting (2)'!$G$17:$G$30)) +
(SUMIF('Apply vinyl graphics'!$B$17:$B$30,B1207,'Apply vinyl graphics'!$G$17:$G$30)) +
(SUMIF('Apply vinyl graphics (2)'!$B$17:$B$30,B1207,'Apply vinyl graphics (2)'!$G$17:$G$30)) +
(SUMIF('Alum pan sign'!$B$17:$B$30,B1207,'Alum pan sign'!$G$17:$G$30)) +
(SUMIF('Alum pan sign (2)'!$B$17:$B$30,B1207,'Alum pan sign (2)'!$G$17:$G$30)) +
(SUMIF('Economy pan sign'!$B$17:$B$30,B1207,'Economy pan sign'!$G$17:$G$30)) +
(SUMIF('Post and panel sign'!$B$17:$B$30,B1207,'Post and panel sign'!$G$17:$G$30)) +
(SUMIF('Post and panel sign (2)'!$B$17:$B$30,B1207,'Post and panel sign (2)'!$G$17:$G$30)) +
(SUMIF('Flat panels only'!$B$17:$B$30,B1207,'Flat panels only'!$G$17:$G$30)) +
(SUMIF('Flat panels only (2)'!$B$17:$B$30,B1207,'Flat panels only (2)'!$G$17:$G$30)) +
(SUMIF('Routed panel shapes'!$B$18:$B$31,B1207,'Routed panel shapes'!$G$18:$G$31)) +
(SUMIF('Routed panel shapes (2)'!$B$18:$B$31,B1207,'Routed panel shapes (2)'!$G$18:$G$31)) +
(SUMIF('Routed face only'!$B$17:$B$30,B1207,'Routed face only'!$G$17:$G$30)) +
(SUMIF('Routed face only (2)'!$B$17:$B$30,B1207,'Routed face only (2)'!$G$17:$G$30)) +
(SUMIF('Routed alum faces letters'!$B$17:$B$30,B1207,'Routed alum faces letters'!$G$17:$G$30)) +
(SUMIF('Routed alum faces letters (2)'!$B$17:$B$30,B1207,'Routed alum faces letters (2)'!$G$17:$G$30)) +
(SUMIF('Routed push through acrylic'!$B$17:$B$30,B1207,'Routed push through acrylic'!$G$17:$G$30)) +
(SUMIF('Routed push through acrylic (2)'!$B$17:$B$30,B1207,'Routed push through acrylic (2)'!$G$17:$G$30)) +
(SUMIF('Sf routed cabinet'!$B$17:$B$30,B1207,'Sf routed cabinet'!$G$17:$G$30)) +
(SUMIF('Sf routed cabinet (2)'!$B$17:$B$30,B1207,'Sf routed cabinet (2)'!$G$17:$G$30)) +
(SUMIF('Df routed cabinet'!$B$17:$B$30,B1207,'Df routed cabinet'!$G$17:$G$30)) +
(SUMIF('Df routed cabinet (2)'!$B$17:$B$30,B1207,'Df routed cabinet (2)'!$G$17:$G$30)) +
(SUMIF('Sf acrylic cabinet'!$B$17:$B$30,B1207,'Sf acrylic cabinet'!$G$17:$G$30)) +
(SUMIF('Sf acrylic cabinet (2)'!$B$17:$B$30,B1207,'Sf acrylic cabinet (2)'!$G$17:$G$30)) +
(SUMIF('Economy Sf acrylic'!$B$17:$B$30,B1207,'Economy Sf acrylic'!$G$17:$G$30)) +
(SUMIF('Df acrylic cabinet'!$B$17:$B$30,B1207,'Df acrylic cabinet'!$G$17:$G$30)) +
(SUMIF('Df acrylic cabinet (2)'!$B$17:$B$30,B1207,'Df acrylic cabinet (2)'!$G$17:$G$30)) +
(SUMIF('Sf flex cabinet'!$B$17:$B$30,B1207,'Sf flex cabinet'!$G$17:$G$30)) +
(SUMIF('Sf flex cabinet (2)'!$B$17:$B$30,B1207,'Sf flex cabinet (2)'!$G$17:$G$30)) +
(SUMIF('Df flex cabinet'!$B$17:$B$36,B1207,'Df flex cabinet'!$G$17:$G$36)) +
(SUMIF('Df flex cabinet (2)'!$B$17:$B$36,B1207,'Df flex cabinet (2)'!$G$17:$G$36)) +
(SUMIF('Pole cover'!$B$17:$B$30,B1207,'Pole cover'!$G$17:$G$30)) +
(SUMIF('Pole cover (2)'!$B$17:$B$30,B1207,'Pole cover (2)'!$G$17:$G$30)) +
(SUMIF('Structural Steel Fab'!$B$17:$B$29,B1207,'Structural Steel Fab'!$G$17:$G$29)) +
(SUMIF(Reveal!$B$17:$B$30,B1207,Reveal!$G$17:$G$30)) +
(SUMIF('Reveal (2)'!$B$17:$B$30,B1207,'Reveal (2)'!$G$17:$G$30)) +
(SUMIF('Crown cove top'!$B$17:$B$30,B1207,'Crown cove top'!$G$17:$G$30)) +
(SUMIF('EMC assembly'!$B$17:$B$30,B1207,'EMC assembly'!$G$17:$G$30)) +
(SUMIF(Crating!$B$17:$B$29,B1207,Crating!$G$17:$G$29)) +
(SUMIF('LED wiring'!$B$17:$B$30,B1207,'LED wiring'!$G$17:$G$30)) +
(SUMIF('Changeable copy face'!$B$17:$B$30,B1207,'Changeable copy face'!$G$17:$G$30)) +
(SUMIF('Flex face assembly'!$B$17:$B$30,B1207,'Flex face assembly'!$G$17:$G$30)) +
(SUMIF('Routed face assembly'!$B$17:$B$30,B1207,'Routed face assembly'!$G$17:$G$30)) +
(SUMIF('Paint calculation'!$B$17:$B$30,B1207,'Paint calculation'!$G$17:$G$30)) +
(SUMIF('Trimcap letter face'!$B$17:$B$30,B1207,'Trimcap letter face'!$G$17:$G$30)) +
(SUMIF('Trimcap letter face (2)'!$B$17:$B$30,B1207,'Trimcap letter face (2)'!$G$17:$G$30)) +
(SUMIF('Channel letter fabrication'!$B$17:$B$30,B1207,'Channel letter fabrication'!$G$17:$G$30)) +
(SUMIF('Channel letter fabrication (2)'!$B$17:$B$30,B1207,'Channel letter fabrication (2)'!$G$17:$G$30))</f>
        <v>0</v>
      </c>
    </row>
    <row r="1208" spans="1:10">
      <c r="A1208" s="28" t="str">
        <f>[1]ODBC!$A1208</f>
        <v>6" X 12" License Plates</v>
      </c>
      <c r="B1208" s="29" t="str">
        <f>[1]ODBC!B1208</f>
        <v>83000</v>
      </c>
      <c r="C1208" s="30">
        <f>IFERROR(VLOOKUP($B1208,[1]ODBC!$B:$H,2,FALSE),"")</f>
        <v>3.19</v>
      </c>
      <c r="D1208" s="30">
        <f>IFERROR(VLOOKUP($B1208,[1]ODBC!$B:$H,3,FALSE),"")</f>
        <v>5.7430000000000003</v>
      </c>
      <c r="E1208" s="30" t="str">
        <f>IFERROR(VLOOKUP($B1208,[1]ODBC!$B:$H,4,FALSE),"")</f>
        <v>EA</v>
      </c>
      <c r="F1208" s="31">
        <f>IFERROR(VLOOKUP($B1208,[1]ODBC!$B:$H,5,FALSE),"")</f>
        <v>44.45</v>
      </c>
      <c r="G1208" s="32">
        <f>[1]ODBC!G1208</f>
        <v>0</v>
      </c>
      <c r="H1208" s="33">
        <f>SUM([1]ODBC!H1208)</f>
        <v>0</v>
      </c>
      <c r="I1208" s="41" t="str">
        <f>'Vinyl cutting'!$B$2</f>
        <v>J36938</v>
      </c>
      <c r="J1208" s="42">
        <f ca="1">(SUMIF('Freeform time and material'!$B$17:$B$30,B1208,'Freeform time and material'!$G$17:$G$30)) +
(SUMIF('Vinyl cutting'!$B$17:$B$30,B1208,'Vinyl cutting'!$G$17:$G$30)) +
(SUMIF('Vinyl cutting (2)'!$B$17:$B$30,B1208,'Vinyl cutting (2)'!$G$17:$G$30)) +
(SUMIF('Apply vinyl graphics'!$B$17:$B$30,B1208,'Apply vinyl graphics'!$G$17:$G$30)) +
(SUMIF('Apply vinyl graphics (2)'!$B$17:$B$30,B1208,'Apply vinyl graphics (2)'!$G$17:$G$30)) +
(SUMIF('Alum pan sign'!$B$17:$B$30,B1208,'Alum pan sign'!$G$17:$G$30)) +
(SUMIF('Alum pan sign (2)'!$B$17:$B$30,B1208,'Alum pan sign (2)'!$G$17:$G$30)) +
(SUMIF('Economy pan sign'!$B$17:$B$30,B1208,'Economy pan sign'!$G$17:$G$30)) +
(SUMIF('Post and panel sign'!$B$17:$B$30,B1208,'Post and panel sign'!$G$17:$G$30)) +
(SUMIF('Post and panel sign (2)'!$B$17:$B$30,B1208,'Post and panel sign (2)'!$G$17:$G$30)) +
(SUMIF('Flat panels only'!$B$17:$B$30,B1208,'Flat panels only'!$G$17:$G$30)) +
(SUMIF('Flat panels only (2)'!$B$17:$B$30,B1208,'Flat panels only (2)'!$G$17:$G$30)) +
(SUMIF('Routed panel shapes'!$B$18:$B$31,B1208,'Routed panel shapes'!$G$18:$G$31)) +
(SUMIF('Routed panel shapes (2)'!$B$18:$B$31,B1208,'Routed panel shapes (2)'!$G$18:$G$31)) +
(SUMIF('Routed face only'!$B$17:$B$30,B1208,'Routed face only'!$G$17:$G$30)) +
(SUMIF('Routed face only (2)'!$B$17:$B$30,B1208,'Routed face only (2)'!$G$17:$G$30)) +
(SUMIF('Routed alum faces letters'!$B$17:$B$30,B1208,'Routed alum faces letters'!$G$17:$G$30)) +
(SUMIF('Routed alum faces letters (2)'!$B$17:$B$30,B1208,'Routed alum faces letters (2)'!$G$17:$G$30)) +
(SUMIF('Routed push through acrylic'!$B$17:$B$30,B1208,'Routed push through acrylic'!$G$17:$G$30)) +
(SUMIF('Routed push through acrylic (2)'!$B$17:$B$30,B1208,'Routed push through acrylic (2)'!$G$17:$G$30)) +
(SUMIF('Sf routed cabinet'!$B$17:$B$30,B1208,'Sf routed cabinet'!$G$17:$G$30)) +
(SUMIF('Sf routed cabinet (2)'!$B$17:$B$30,B1208,'Sf routed cabinet (2)'!$G$17:$G$30)) +
(SUMIF('Df routed cabinet'!$B$17:$B$30,B1208,'Df routed cabinet'!$G$17:$G$30)) +
(SUMIF('Df routed cabinet (2)'!$B$17:$B$30,B1208,'Df routed cabinet (2)'!$G$17:$G$30)) +
(SUMIF('Sf acrylic cabinet'!$B$17:$B$30,B1208,'Sf acrylic cabinet'!$G$17:$G$30)) +
(SUMIF('Sf acrylic cabinet (2)'!$B$17:$B$30,B1208,'Sf acrylic cabinet (2)'!$G$17:$G$30)) +
(SUMIF('Economy Sf acrylic'!$B$17:$B$30,B1208,'Economy Sf acrylic'!$G$17:$G$30)) +
(SUMIF('Df acrylic cabinet'!$B$17:$B$30,B1208,'Df acrylic cabinet'!$G$17:$G$30)) +
(SUMIF('Df acrylic cabinet (2)'!$B$17:$B$30,B1208,'Df acrylic cabinet (2)'!$G$17:$G$30)) +
(SUMIF('Sf flex cabinet'!$B$17:$B$30,B1208,'Sf flex cabinet'!$G$17:$G$30)) +
(SUMIF('Sf flex cabinet (2)'!$B$17:$B$30,B1208,'Sf flex cabinet (2)'!$G$17:$G$30)) +
(SUMIF('Df flex cabinet'!$B$17:$B$36,B1208,'Df flex cabinet'!$G$17:$G$36)) +
(SUMIF('Df flex cabinet (2)'!$B$17:$B$36,B1208,'Df flex cabinet (2)'!$G$17:$G$36)) +
(SUMIF('Pole cover'!$B$17:$B$30,B1208,'Pole cover'!$G$17:$G$30)) +
(SUMIF('Pole cover (2)'!$B$17:$B$30,B1208,'Pole cover (2)'!$G$17:$G$30)) +
(SUMIF('Structural Steel Fab'!$B$17:$B$29,B1208,'Structural Steel Fab'!$G$17:$G$29)) +
(SUMIF(Reveal!$B$17:$B$30,B1208,Reveal!$G$17:$G$30)) +
(SUMIF('Reveal (2)'!$B$17:$B$30,B1208,'Reveal (2)'!$G$17:$G$30)) +
(SUMIF('Crown cove top'!$B$17:$B$30,B1208,'Crown cove top'!$G$17:$G$30)) +
(SUMIF('EMC assembly'!$B$17:$B$30,B1208,'EMC assembly'!$G$17:$G$30)) +
(SUMIF(Crating!$B$17:$B$29,B1208,Crating!$G$17:$G$29)) +
(SUMIF('LED wiring'!$B$17:$B$30,B1208,'LED wiring'!$G$17:$G$30)) +
(SUMIF('Changeable copy face'!$B$17:$B$30,B1208,'Changeable copy face'!$G$17:$G$30)) +
(SUMIF('Flex face assembly'!$B$17:$B$30,B1208,'Flex face assembly'!$G$17:$G$30)) +
(SUMIF('Routed face assembly'!$B$17:$B$30,B1208,'Routed face assembly'!$G$17:$G$30)) +
(SUMIF('Paint calculation'!$B$17:$B$30,B1208,'Paint calculation'!$G$17:$G$30)) +
(SUMIF('Trimcap letter face'!$B$17:$B$30,B1208,'Trimcap letter face'!$G$17:$G$30)) +
(SUMIF('Trimcap letter face (2)'!$B$17:$B$30,B1208,'Trimcap letter face (2)'!$G$17:$G$30)) +
(SUMIF('Channel letter fabrication'!$B$17:$B$30,B1208,'Channel letter fabrication'!$G$17:$G$30)) +
(SUMIF('Channel letter fabrication (2)'!$B$17:$B$30,B1208,'Channel letter fabrication (2)'!$G$17:$G$30))</f>
        <v>0</v>
      </c>
    </row>
    <row r="1209" spans="1:10">
      <c r="A1209" s="28" t="str">
        <f>[1]ODBC!$A1209</f>
        <v>18 X 24 HR W/Rider Yard Frame</v>
      </c>
      <c r="B1209" s="29" t="str">
        <f>[1]ODBC!B1209</f>
        <v>83005</v>
      </c>
      <c r="C1209" s="30">
        <f>IFERROR(VLOOKUP($B1209,[1]ODBC!$B:$H,2,FALSE),"")</f>
        <v>16.835000000000001</v>
      </c>
      <c r="D1209" s="30">
        <f>IFERROR(VLOOKUP($B1209,[1]ODBC!$B:$H,3,FALSE),"")</f>
        <v>30.306000000000001</v>
      </c>
      <c r="E1209" s="30" t="str">
        <f>IFERROR(VLOOKUP($B1209,[1]ODBC!$B:$H,4,FALSE),"")</f>
        <v>EA</v>
      </c>
      <c r="F1209" s="31">
        <f>IFERROR(VLOOKUP($B1209,[1]ODBC!$B:$H,5,FALSE),"")</f>
        <v>44.45</v>
      </c>
      <c r="G1209" s="32">
        <f>[1]ODBC!G1209</f>
        <v>0</v>
      </c>
      <c r="H1209" s="33">
        <f>SUM([1]ODBC!H1209)</f>
        <v>0</v>
      </c>
      <c r="I1209" s="41" t="str">
        <f>'Vinyl cutting'!$B$2</f>
        <v>J36938</v>
      </c>
      <c r="J1209" s="42">
        <f ca="1">(SUMIF('Freeform time and material'!$B$17:$B$30,B1209,'Freeform time and material'!$G$17:$G$30)) +
(SUMIF('Vinyl cutting'!$B$17:$B$30,B1209,'Vinyl cutting'!$G$17:$G$30)) +
(SUMIF('Vinyl cutting (2)'!$B$17:$B$30,B1209,'Vinyl cutting (2)'!$G$17:$G$30)) +
(SUMIF('Apply vinyl graphics'!$B$17:$B$30,B1209,'Apply vinyl graphics'!$G$17:$G$30)) +
(SUMIF('Apply vinyl graphics (2)'!$B$17:$B$30,B1209,'Apply vinyl graphics (2)'!$G$17:$G$30)) +
(SUMIF('Alum pan sign'!$B$17:$B$30,B1209,'Alum pan sign'!$G$17:$G$30)) +
(SUMIF('Alum pan sign (2)'!$B$17:$B$30,B1209,'Alum pan sign (2)'!$G$17:$G$30)) +
(SUMIF('Economy pan sign'!$B$17:$B$30,B1209,'Economy pan sign'!$G$17:$G$30)) +
(SUMIF('Post and panel sign'!$B$17:$B$30,B1209,'Post and panel sign'!$G$17:$G$30)) +
(SUMIF('Post and panel sign (2)'!$B$17:$B$30,B1209,'Post and panel sign (2)'!$G$17:$G$30)) +
(SUMIF('Flat panels only'!$B$17:$B$30,B1209,'Flat panels only'!$G$17:$G$30)) +
(SUMIF('Flat panels only (2)'!$B$17:$B$30,B1209,'Flat panels only (2)'!$G$17:$G$30)) +
(SUMIF('Routed panel shapes'!$B$18:$B$31,B1209,'Routed panel shapes'!$G$18:$G$31)) +
(SUMIF('Routed panel shapes (2)'!$B$18:$B$31,B1209,'Routed panel shapes (2)'!$G$18:$G$31)) +
(SUMIF('Routed face only'!$B$17:$B$30,B1209,'Routed face only'!$G$17:$G$30)) +
(SUMIF('Routed face only (2)'!$B$17:$B$30,B1209,'Routed face only (2)'!$G$17:$G$30)) +
(SUMIF('Routed alum faces letters'!$B$17:$B$30,B1209,'Routed alum faces letters'!$G$17:$G$30)) +
(SUMIF('Routed alum faces letters (2)'!$B$17:$B$30,B1209,'Routed alum faces letters (2)'!$G$17:$G$30)) +
(SUMIF('Routed push through acrylic'!$B$17:$B$30,B1209,'Routed push through acrylic'!$G$17:$G$30)) +
(SUMIF('Routed push through acrylic (2)'!$B$17:$B$30,B1209,'Routed push through acrylic (2)'!$G$17:$G$30)) +
(SUMIF('Sf routed cabinet'!$B$17:$B$30,B1209,'Sf routed cabinet'!$G$17:$G$30)) +
(SUMIF('Sf routed cabinet (2)'!$B$17:$B$30,B1209,'Sf routed cabinet (2)'!$G$17:$G$30)) +
(SUMIF('Df routed cabinet'!$B$17:$B$30,B1209,'Df routed cabinet'!$G$17:$G$30)) +
(SUMIF('Df routed cabinet (2)'!$B$17:$B$30,B1209,'Df routed cabinet (2)'!$G$17:$G$30)) +
(SUMIF('Sf acrylic cabinet'!$B$17:$B$30,B1209,'Sf acrylic cabinet'!$G$17:$G$30)) +
(SUMIF('Sf acrylic cabinet (2)'!$B$17:$B$30,B1209,'Sf acrylic cabinet (2)'!$G$17:$G$30)) +
(SUMIF('Economy Sf acrylic'!$B$17:$B$30,B1209,'Economy Sf acrylic'!$G$17:$G$30)) +
(SUMIF('Df acrylic cabinet'!$B$17:$B$30,B1209,'Df acrylic cabinet'!$G$17:$G$30)) +
(SUMIF('Df acrylic cabinet (2)'!$B$17:$B$30,B1209,'Df acrylic cabinet (2)'!$G$17:$G$30)) +
(SUMIF('Sf flex cabinet'!$B$17:$B$30,B1209,'Sf flex cabinet'!$G$17:$G$30)) +
(SUMIF('Sf flex cabinet (2)'!$B$17:$B$30,B1209,'Sf flex cabinet (2)'!$G$17:$G$30)) +
(SUMIF('Df flex cabinet'!$B$17:$B$36,B1209,'Df flex cabinet'!$G$17:$G$36)) +
(SUMIF('Df flex cabinet (2)'!$B$17:$B$36,B1209,'Df flex cabinet (2)'!$G$17:$G$36)) +
(SUMIF('Pole cover'!$B$17:$B$30,B1209,'Pole cover'!$G$17:$G$30)) +
(SUMIF('Pole cover (2)'!$B$17:$B$30,B1209,'Pole cover (2)'!$G$17:$G$30)) +
(SUMIF('Structural Steel Fab'!$B$17:$B$29,B1209,'Structural Steel Fab'!$G$17:$G$29)) +
(SUMIF(Reveal!$B$17:$B$30,B1209,Reveal!$G$17:$G$30)) +
(SUMIF('Reveal (2)'!$B$17:$B$30,B1209,'Reveal (2)'!$G$17:$G$30)) +
(SUMIF('Crown cove top'!$B$17:$B$30,B1209,'Crown cove top'!$G$17:$G$30)) +
(SUMIF('EMC assembly'!$B$17:$B$30,B1209,'EMC assembly'!$G$17:$G$30)) +
(SUMIF(Crating!$B$17:$B$29,B1209,Crating!$G$17:$G$29)) +
(SUMIF('LED wiring'!$B$17:$B$30,B1209,'LED wiring'!$G$17:$G$30)) +
(SUMIF('Changeable copy face'!$B$17:$B$30,B1209,'Changeable copy face'!$G$17:$G$30)) +
(SUMIF('Flex face assembly'!$B$17:$B$30,B1209,'Flex face assembly'!$G$17:$G$30)) +
(SUMIF('Routed face assembly'!$B$17:$B$30,B1209,'Routed face assembly'!$G$17:$G$30)) +
(SUMIF('Paint calculation'!$B$17:$B$30,B1209,'Paint calculation'!$G$17:$G$30)) +
(SUMIF('Trimcap letter face'!$B$17:$B$30,B1209,'Trimcap letter face'!$G$17:$G$30)) +
(SUMIF('Trimcap letter face (2)'!$B$17:$B$30,B1209,'Trimcap letter face (2)'!$G$17:$G$30)) +
(SUMIF('Channel letter fabrication'!$B$17:$B$30,B1209,'Channel letter fabrication'!$G$17:$G$30)) +
(SUMIF('Channel letter fabrication (2)'!$B$17:$B$30,B1209,'Channel letter fabrication (2)'!$G$17:$G$30))</f>
        <v>0</v>
      </c>
    </row>
    <row r="1210" spans="1:10">
      <c r="A1210" s="28" t="str">
        <f>[1]ODBC!$A1210</f>
        <v>20 X 28 HR W/Rider Yard Frame</v>
      </c>
      <c r="B1210" s="29" t="str">
        <f>[1]ODBC!B1210</f>
        <v>83010</v>
      </c>
      <c r="C1210" s="30">
        <f>IFERROR(VLOOKUP($B1210,[1]ODBC!$B:$H,2,FALSE),"")</f>
        <v>27.2</v>
      </c>
      <c r="D1210" s="30">
        <f>IFERROR(VLOOKUP($B1210,[1]ODBC!$B:$H,3,FALSE),"")</f>
        <v>48.965000000000003</v>
      </c>
      <c r="E1210" s="30" t="str">
        <f>IFERROR(VLOOKUP($B1210,[1]ODBC!$B:$H,4,FALSE),"")</f>
        <v>EA</v>
      </c>
      <c r="F1210" s="31">
        <f>IFERROR(VLOOKUP($B1210,[1]ODBC!$B:$H,5,FALSE),"")</f>
        <v>44.45</v>
      </c>
      <c r="G1210" s="32">
        <f>[1]ODBC!G1210</f>
        <v>0</v>
      </c>
      <c r="H1210" s="33">
        <f>SUM([1]ODBC!H1210)</f>
        <v>44607</v>
      </c>
      <c r="I1210" s="41" t="str">
        <f>'Vinyl cutting'!$B$2</f>
        <v>J36938</v>
      </c>
      <c r="J1210" s="42">
        <f ca="1">(SUMIF('Freeform time and material'!$B$17:$B$30,B1210,'Freeform time and material'!$G$17:$G$30)) +
(SUMIF('Vinyl cutting'!$B$17:$B$30,B1210,'Vinyl cutting'!$G$17:$G$30)) +
(SUMIF('Vinyl cutting (2)'!$B$17:$B$30,B1210,'Vinyl cutting (2)'!$G$17:$G$30)) +
(SUMIF('Apply vinyl graphics'!$B$17:$B$30,B1210,'Apply vinyl graphics'!$G$17:$G$30)) +
(SUMIF('Apply vinyl graphics (2)'!$B$17:$B$30,B1210,'Apply vinyl graphics (2)'!$G$17:$G$30)) +
(SUMIF('Alum pan sign'!$B$17:$B$30,B1210,'Alum pan sign'!$G$17:$G$30)) +
(SUMIF('Alum pan sign (2)'!$B$17:$B$30,B1210,'Alum pan sign (2)'!$G$17:$G$30)) +
(SUMIF('Economy pan sign'!$B$17:$B$30,B1210,'Economy pan sign'!$G$17:$G$30)) +
(SUMIF('Post and panel sign'!$B$17:$B$30,B1210,'Post and panel sign'!$G$17:$G$30)) +
(SUMIF('Post and panel sign (2)'!$B$17:$B$30,B1210,'Post and panel sign (2)'!$G$17:$G$30)) +
(SUMIF('Flat panels only'!$B$17:$B$30,B1210,'Flat panels only'!$G$17:$G$30)) +
(SUMIF('Flat panels only (2)'!$B$17:$B$30,B1210,'Flat panels only (2)'!$G$17:$G$30)) +
(SUMIF('Routed panel shapes'!$B$18:$B$31,B1210,'Routed panel shapes'!$G$18:$G$31)) +
(SUMIF('Routed panel shapes (2)'!$B$18:$B$31,B1210,'Routed panel shapes (2)'!$G$18:$G$31)) +
(SUMIF('Routed face only'!$B$17:$B$30,B1210,'Routed face only'!$G$17:$G$30)) +
(SUMIF('Routed face only (2)'!$B$17:$B$30,B1210,'Routed face only (2)'!$G$17:$G$30)) +
(SUMIF('Routed alum faces letters'!$B$17:$B$30,B1210,'Routed alum faces letters'!$G$17:$G$30)) +
(SUMIF('Routed alum faces letters (2)'!$B$17:$B$30,B1210,'Routed alum faces letters (2)'!$G$17:$G$30)) +
(SUMIF('Routed push through acrylic'!$B$17:$B$30,B1210,'Routed push through acrylic'!$G$17:$G$30)) +
(SUMIF('Routed push through acrylic (2)'!$B$17:$B$30,B1210,'Routed push through acrylic (2)'!$G$17:$G$30)) +
(SUMIF('Sf routed cabinet'!$B$17:$B$30,B1210,'Sf routed cabinet'!$G$17:$G$30)) +
(SUMIF('Sf routed cabinet (2)'!$B$17:$B$30,B1210,'Sf routed cabinet (2)'!$G$17:$G$30)) +
(SUMIF('Df routed cabinet'!$B$17:$B$30,B1210,'Df routed cabinet'!$G$17:$G$30)) +
(SUMIF('Df routed cabinet (2)'!$B$17:$B$30,B1210,'Df routed cabinet (2)'!$G$17:$G$30)) +
(SUMIF('Sf acrylic cabinet'!$B$17:$B$30,B1210,'Sf acrylic cabinet'!$G$17:$G$30)) +
(SUMIF('Sf acrylic cabinet (2)'!$B$17:$B$30,B1210,'Sf acrylic cabinet (2)'!$G$17:$G$30)) +
(SUMIF('Economy Sf acrylic'!$B$17:$B$30,B1210,'Economy Sf acrylic'!$G$17:$G$30)) +
(SUMIF('Df acrylic cabinet'!$B$17:$B$30,B1210,'Df acrylic cabinet'!$G$17:$G$30)) +
(SUMIF('Df acrylic cabinet (2)'!$B$17:$B$30,B1210,'Df acrylic cabinet (2)'!$G$17:$G$30)) +
(SUMIF('Sf flex cabinet'!$B$17:$B$30,B1210,'Sf flex cabinet'!$G$17:$G$30)) +
(SUMIF('Sf flex cabinet (2)'!$B$17:$B$30,B1210,'Sf flex cabinet (2)'!$G$17:$G$30)) +
(SUMIF('Df flex cabinet'!$B$17:$B$36,B1210,'Df flex cabinet'!$G$17:$G$36)) +
(SUMIF('Df flex cabinet (2)'!$B$17:$B$36,B1210,'Df flex cabinet (2)'!$G$17:$G$36)) +
(SUMIF('Pole cover'!$B$17:$B$30,B1210,'Pole cover'!$G$17:$G$30)) +
(SUMIF('Pole cover (2)'!$B$17:$B$30,B1210,'Pole cover (2)'!$G$17:$G$30)) +
(SUMIF('Structural Steel Fab'!$B$17:$B$29,B1210,'Structural Steel Fab'!$G$17:$G$29)) +
(SUMIF(Reveal!$B$17:$B$30,B1210,Reveal!$G$17:$G$30)) +
(SUMIF('Reveal (2)'!$B$17:$B$30,B1210,'Reveal (2)'!$G$17:$G$30)) +
(SUMIF('Crown cove top'!$B$17:$B$30,B1210,'Crown cove top'!$G$17:$G$30)) +
(SUMIF('EMC assembly'!$B$17:$B$30,B1210,'EMC assembly'!$G$17:$G$30)) +
(SUMIF(Crating!$B$17:$B$29,B1210,Crating!$G$17:$G$29)) +
(SUMIF('LED wiring'!$B$17:$B$30,B1210,'LED wiring'!$G$17:$G$30)) +
(SUMIF('Changeable copy face'!$B$17:$B$30,B1210,'Changeable copy face'!$G$17:$G$30)) +
(SUMIF('Flex face assembly'!$B$17:$B$30,B1210,'Flex face assembly'!$G$17:$G$30)) +
(SUMIF('Routed face assembly'!$B$17:$B$30,B1210,'Routed face assembly'!$G$17:$G$30)) +
(SUMIF('Paint calculation'!$B$17:$B$30,B1210,'Paint calculation'!$G$17:$G$30)) +
(SUMIF('Trimcap letter face'!$B$17:$B$30,B1210,'Trimcap letter face'!$G$17:$G$30)) +
(SUMIF('Trimcap letter face (2)'!$B$17:$B$30,B1210,'Trimcap letter face (2)'!$G$17:$G$30)) +
(SUMIF('Channel letter fabrication'!$B$17:$B$30,B1210,'Channel letter fabrication'!$G$17:$G$30)) +
(SUMIF('Channel letter fabrication (2)'!$B$17:$B$30,B1210,'Channel letter fabrication (2)'!$G$17:$G$30))</f>
        <v>0</v>
      </c>
    </row>
    <row r="1211" spans="1:10">
      <c r="A1211" s="28" t="str">
        <f>[1]ODBC!$A1211</f>
        <v>24 x 36 "H" Angle Iron Frame</v>
      </c>
      <c r="B1211" s="29" t="str">
        <f>[1]ODBC!B1211</f>
        <v>83012</v>
      </c>
      <c r="C1211" s="30">
        <f>IFERROR(VLOOKUP($B1211,[1]ODBC!$B:$H,2,FALSE),"")</f>
        <v>33.159999999999997</v>
      </c>
      <c r="D1211" s="30">
        <f>IFERROR(VLOOKUP($B1211,[1]ODBC!$B:$H,3,FALSE),"")</f>
        <v>59.694000000000003</v>
      </c>
      <c r="E1211" s="30" t="str">
        <f>IFERROR(VLOOKUP($B1211,[1]ODBC!$B:$H,4,FALSE),"")</f>
        <v>EA</v>
      </c>
      <c r="F1211" s="31">
        <f>IFERROR(VLOOKUP($B1211,[1]ODBC!$B:$H,5,FALSE),"")</f>
        <v>44.45</v>
      </c>
      <c r="G1211" s="32">
        <f>[1]ODBC!G1211</f>
        <v>0</v>
      </c>
      <c r="H1211" s="33">
        <f>SUM([1]ODBC!H1211)</f>
        <v>44841</v>
      </c>
      <c r="I1211" s="41" t="str">
        <f>'Vinyl cutting'!$B$2</f>
        <v>J36938</v>
      </c>
      <c r="J1211" s="42">
        <f ca="1">(SUMIF('Freeform time and material'!$B$17:$B$30,B1211,'Freeform time and material'!$G$17:$G$30)) +
(SUMIF('Vinyl cutting'!$B$17:$B$30,B1211,'Vinyl cutting'!$G$17:$G$30)) +
(SUMIF('Vinyl cutting (2)'!$B$17:$B$30,B1211,'Vinyl cutting (2)'!$G$17:$G$30)) +
(SUMIF('Apply vinyl graphics'!$B$17:$B$30,B1211,'Apply vinyl graphics'!$G$17:$G$30)) +
(SUMIF('Apply vinyl graphics (2)'!$B$17:$B$30,B1211,'Apply vinyl graphics (2)'!$G$17:$G$30)) +
(SUMIF('Alum pan sign'!$B$17:$B$30,B1211,'Alum pan sign'!$G$17:$G$30)) +
(SUMIF('Alum pan sign (2)'!$B$17:$B$30,B1211,'Alum pan sign (2)'!$G$17:$G$30)) +
(SUMIF('Economy pan sign'!$B$17:$B$30,B1211,'Economy pan sign'!$G$17:$G$30)) +
(SUMIF('Post and panel sign'!$B$17:$B$30,B1211,'Post and panel sign'!$G$17:$G$30)) +
(SUMIF('Post and panel sign (2)'!$B$17:$B$30,B1211,'Post and panel sign (2)'!$G$17:$G$30)) +
(SUMIF('Flat panels only'!$B$17:$B$30,B1211,'Flat panels only'!$G$17:$G$30)) +
(SUMIF('Flat panels only (2)'!$B$17:$B$30,B1211,'Flat panels only (2)'!$G$17:$G$30)) +
(SUMIF('Routed panel shapes'!$B$18:$B$31,B1211,'Routed panel shapes'!$G$18:$G$31)) +
(SUMIF('Routed panel shapes (2)'!$B$18:$B$31,B1211,'Routed panel shapes (2)'!$G$18:$G$31)) +
(SUMIF('Routed face only'!$B$17:$B$30,B1211,'Routed face only'!$G$17:$G$30)) +
(SUMIF('Routed face only (2)'!$B$17:$B$30,B1211,'Routed face only (2)'!$G$17:$G$30)) +
(SUMIF('Routed alum faces letters'!$B$17:$B$30,B1211,'Routed alum faces letters'!$G$17:$G$30)) +
(SUMIF('Routed alum faces letters (2)'!$B$17:$B$30,B1211,'Routed alum faces letters (2)'!$G$17:$G$30)) +
(SUMIF('Routed push through acrylic'!$B$17:$B$30,B1211,'Routed push through acrylic'!$G$17:$G$30)) +
(SUMIF('Routed push through acrylic (2)'!$B$17:$B$30,B1211,'Routed push through acrylic (2)'!$G$17:$G$30)) +
(SUMIF('Sf routed cabinet'!$B$17:$B$30,B1211,'Sf routed cabinet'!$G$17:$G$30)) +
(SUMIF('Sf routed cabinet (2)'!$B$17:$B$30,B1211,'Sf routed cabinet (2)'!$G$17:$G$30)) +
(SUMIF('Df routed cabinet'!$B$17:$B$30,B1211,'Df routed cabinet'!$G$17:$G$30)) +
(SUMIF('Df routed cabinet (2)'!$B$17:$B$30,B1211,'Df routed cabinet (2)'!$G$17:$G$30)) +
(SUMIF('Sf acrylic cabinet'!$B$17:$B$30,B1211,'Sf acrylic cabinet'!$G$17:$G$30)) +
(SUMIF('Sf acrylic cabinet (2)'!$B$17:$B$30,B1211,'Sf acrylic cabinet (2)'!$G$17:$G$30)) +
(SUMIF('Economy Sf acrylic'!$B$17:$B$30,B1211,'Economy Sf acrylic'!$G$17:$G$30)) +
(SUMIF('Df acrylic cabinet'!$B$17:$B$30,B1211,'Df acrylic cabinet'!$G$17:$G$30)) +
(SUMIF('Df acrylic cabinet (2)'!$B$17:$B$30,B1211,'Df acrylic cabinet (2)'!$G$17:$G$30)) +
(SUMIF('Sf flex cabinet'!$B$17:$B$30,B1211,'Sf flex cabinet'!$G$17:$G$30)) +
(SUMIF('Sf flex cabinet (2)'!$B$17:$B$30,B1211,'Sf flex cabinet (2)'!$G$17:$G$30)) +
(SUMIF('Df flex cabinet'!$B$17:$B$36,B1211,'Df flex cabinet'!$G$17:$G$36)) +
(SUMIF('Df flex cabinet (2)'!$B$17:$B$36,B1211,'Df flex cabinet (2)'!$G$17:$G$36)) +
(SUMIF('Pole cover'!$B$17:$B$30,B1211,'Pole cover'!$G$17:$G$30)) +
(SUMIF('Pole cover (2)'!$B$17:$B$30,B1211,'Pole cover (2)'!$G$17:$G$30)) +
(SUMIF('Structural Steel Fab'!$B$17:$B$29,B1211,'Structural Steel Fab'!$G$17:$G$29)) +
(SUMIF(Reveal!$B$17:$B$30,B1211,Reveal!$G$17:$G$30)) +
(SUMIF('Reveal (2)'!$B$17:$B$30,B1211,'Reveal (2)'!$G$17:$G$30)) +
(SUMIF('Crown cove top'!$B$17:$B$30,B1211,'Crown cove top'!$G$17:$G$30)) +
(SUMIF('EMC assembly'!$B$17:$B$30,B1211,'EMC assembly'!$G$17:$G$30)) +
(SUMIF(Crating!$B$17:$B$29,B1211,Crating!$G$17:$G$29)) +
(SUMIF('LED wiring'!$B$17:$B$30,B1211,'LED wiring'!$G$17:$G$30)) +
(SUMIF('Changeable copy face'!$B$17:$B$30,B1211,'Changeable copy face'!$G$17:$G$30)) +
(SUMIF('Flex face assembly'!$B$17:$B$30,B1211,'Flex face assembly'!$G$17:$G$30)) +
(SUMIF('Routed face assembly'!$B$17:$B$30,B1211,'Routed face assembly'!$G$17:$G$30)) +
(SUMIF('Paint calculation'!$B$17:$B$30,B1211,'Paint calculation'!$G$17:$G$30)) +
(SUMIF('Trimcap letter face'!$B$17:$B$30,B1211,'Trimcap letter face'!$G$17:$G$30)) +
(SUMIF('Trimcap letter face (2)'!$B$17:$B$30,B1211,'Trimcap letter face (2)'!$G$17:$G$30)) +
(SUMIF('Channel letter fabrication'!$B$17:$B$30,B1211,'Channel letter fabrication'!$G$17:$G$30)) +
(SUMIF('Channel letter fabrication (2)'!$B$17:$B$30,B1211,'Channel letter fabrication (2)'!$G$17:$G$30))</f>
        <v>0</v>
      </c>
    </row>
    <row r="1212" spans="1:10">
      <c r="A1212" s="28" t="str">
        <f>[1]ODBC!$A1212</f>
        <v>18x24 Blanks .040 for Yard Frames</v>
      </c>
      <c r="B1212" s="29" t="str">
        <f>[1]ODBC!B1212</f>
        <v>83015</v>
      </c>
      <c r="C1212" s="30">
        <f>IFERROR(VLOOKUP($B1212,[1]ODBC!$B:$H,2,FALSE),"")</f>
        <v>8.5500000000000007</v>
      </c>
      <c r="D1212" s="30">
        <f>IFERROR(VLOOKUP($B1212,[1]ODBC!$B:$H,3,FALSE),"")</f>
        <v>15.391999999999999</v>
      </c>
      <c r="E1212" s="30" t="str">
        <f>IFERROR(VLOOKUP($B1212,[1]ODBC!$B:$H,4,FALSE),"")</f>
        <v>EA</v>
      </c>
      <c r="F1212" s="31">
        <f>IFERROR(VLOOKUP($B1212,[1]ODBC!$B:$H,5,FALSE),"")</f>
        <v>44.45</v>
      </c>
      <c r="G1212" s="32">
        <f>[1]ODBC!G1212</f>
        <v>0</v>
      </c>
      <c r="H1212" s="33">
        <f>SUM([1]ODBC!H1212)</f>
        <v>0</v>
      </c>
      <c r="I1212" s="41" t="str">
        <f>'Vinyl cutting'!$B$2</f>
        <v>J36938</v>
      </c>
      <c r="J1212" s="42">
        <f ca="1">(SUMIF('Freeform time and material'!$B$17:$B$30,B1212,'Freeform time and material'!$G$17:$G$30)) +
(SUMIF('Vinyl cutting'!$B$17:$B$30,B1212,'Vinyl cutting'!$G$17:$G$30)) +
(SUMIF('Vinyl cutting (2)'!$B$17:$B$30,B1212,'Vinyl cutting (2)'!$G$17:$G$30)) +
(SUMIF('Apply vinyl graphics'!$B$17:$B$30,B1212,'Apply vinyl graphics'!$G$17:$G$30)) +
(SUMIF('Apply vinyl graphics (2)'!$B$17:$B$30,B1212,'Apply vinyl graphics (2)'!$G$17:$G$30)) +
(SUMIF('Alum pan sign'!$B$17:$B$30,B1212,'Alum pan sign'!$G$17:$G$30)) +
(SUMIF('Alum pan sign (2)'!$B$17:$B$30,B1212,'Alum pan sign (2)'!$G$17:$G$30)) +
(SUMIF('Economy pan sign'!$B$17:$B$30,B1212,'Economy pan sign'!$G$17:$G$30)) +
(SUMIF('Post and panel sign'!$B$17:$B$30,B1212,'Post and panel sign'!$G$17:$G$30)) +
(SUMIF('Post and panel sign (2)'!$B$17:$B$30,B1212,'Post and panel sign (2)'!$G$17:$G$30)) +
(SUMIF('Flat panels only'!$B$17:$B$30,B1212,'Flat panels only'!$G$17:$G$30)) +
(SUMIF('Flat panels only (2)'!$B$17:$B$30,B1212,'Flat panels only (2)'!$G$17:$G$30)) +
(SUMIF('Routed panel shapes'!$B$18:$B$31,B1212,'Routed panel shapes'!$G$18:$G$31)) +
(SUMIF('Routed panel shapes (2)'!$B$18:$B$31,B1212,'Routed panel shapes (2)'!$G$18:$G$31)) +
(SUMIF('Routed face only'!$B$17:$B$30,B1212,'Routed face only'!$G$17:$G$30)) +
(SUMIF('Routed face only (2)'!$B$17:$B$30,B1212,'Routed face only (2)'!$G$17:$G$30)) +
(SUMIF('Routed alum faces letters'!$B$17:$B$30,B1212,'Routed alum faces letters'!$G$17:$G$30)) +
(SUMIF('Routed alum faces letters (2)'!$B$17:$B$30,B1212,'Routed alum faces letters (2)'!$G$17:$G$30)) +
(SUMIF('Routed push through acrylic'!$B$17:$B$30,B1212,'Routed push through acrylic'!$G$17:$G$30)) +
(SUMIF('Routed push through acrylic (2)'!$B$17:$B$30,B1212,'Routed push through acrylic (2)'!$G$17:$G$30)) +
(SUMIF('Sf routed cabinet'!$B$17:$B$30,B1212,'Sf routed cabinet'!$G$17:$G$30)) +
(SUMIF('Sf routed cabinet (2)'!$B$17:$B$30,B1212,'Sf routed cabinet (2)'!$G$17:$G$30)) +
(SUMIF('Df routed cabinet'!$B$17:$B$30,B1212,'Df routed cabinet'!$G$17:$G$30)) +
(SUMIF('Df routed cabinet (2)'!$B$17:$B$30,B1212,'Df routed cabinet (2)'!$G$17:$G$30)) +
(SUMIF('Sf acrylic cabinet'!$B$17:$B$30,B1212,'Sf acrylic cabinet'!$G$17:$G$30)) +
(SUMIF('Sf acrylic cabinet (2)'!$B$17:$B$30,B1212,'Sf acrylic cabinet (2)'!$G$17:$G$30)) +
(SUMIF('Economy Sf acrylic'!$B$17:$B$30,B1212,'Economy Sf acrylic'!$G$17:$G$30)) +
(SUMIF('Df acrylic cabinet'!$B$17:$B$30,B1212,'Df acrylic cabinet'!$G$17:$G$30)) +
(SUMIF('Df acrylic cabinet (2)'!$B$17:$B$30,B1212,'Df acrylic cabinet (2)'!$G$17:$G$30)) +
(SUMIF('Sf flex cabinet'!$B$17:$B$30,B1212,'Sf flex cabinet'!$G$17:$G$30)) +
(SUMIF('Sf flex cabinet (2)'!$B$17:$B$30,B1212,'Sf flex cabinet (2)'!$G$17:$G$30)) +
(SUMIF('Df flex cabinet'!$B$17:$B$36,B1212,'Df flex cabinet'!$G$17:$G$36)) +
(SUMIF('Df flex cabinet (2)'!$B$17:$B$36,B1212,'Df flex cabinet (2)'!$G$17:$G$36)) +
(SUMIF('Pole cover'!$B$17:$B$30,B1212,'Pole cover'!$G$17:$G$30)) +
(SUMIF('Pole cover (2)'!$B$17:$B$30,B1212,'Pole cover (2)'!$G$17:$G$30)) +
(SUMIF('Structural Steel Fab'!$B$17:$B$29,B1212,'Structural Steel Fab'!$G$17:$G$29)) +
(SUMIF(Reveal!$B$17:$B$30,B1212,Reveal!$G$17:$G$30)) +
(SUMIF('Reveal (2)'!$B$17:$B$30,B1212,'Reveal (2)'!$G$17:$G$30)) +
(SUMIF('Crown cove top'!$B$17:$B$30,B1212,'Crown cove top'!$G$17:$G$30)) +
(SUMIF('EMC assembly'!$B$17:$B$30,B1212,'EMC assembly'!$G$17:$G$30)) +
(SUMIF(Crating!$B$17:$B$29,B1212,Crating!$G$17:$G$29)) +
(SUMIF('LED wiring'!$B$17:$B$30,B1212,'LED wiring'!$G$17:$G$30)) +
(SUMIF('Changeable copy face'!$B$17:$B$30,B1212,'Changeable copy face'!$G$17:$G$30)) +
(SUMIF('Flex face assembly'!$B$17:$B$30,B1212,'Flex face assembly'!$G$17:$G$30)) +
(SUMIF('Routed face assembly'!$B$17:$B$30,B1212,'Routed face assembly'!$G$17:$G$30)) +
(SUMIF('Paint calculation'!$B$17:$B$30,B1212,'Paint calculation'!$G$17:$G$30)) +
(SUMIF('Trimcap letter face'!$B$17:$B$30,B1212,'Trimcap letter face'!$G$17:$G$30)) +
(SUMIF('Trimcap letter face (2)'!$B$17:$B$30,B1212,'Trimcap letter face (2)'!$G$17:$G$30)) +
(SUMIF('Channel letter fabrication'!$B$17:$B$30,B1212,'Channel letter fabrication'!$G$17:$G$30)) +
(SUMIF('Channel letter fabrication (2)'!$B$17:$B$30,B1212,'Channel letter fabrication (2)'!$G$17:$G$30))</f>
        <v>0</v>
      </c>
    </row>
    <row r="1213" spans="1:10">
      <c r="A1213" s="28" t="str">
        <f>[1]ODBC!$A1213</f>
        <v>24 x 36 .063 Alum Blank</v>
      </c>
      <c r="B1213" s="29" t="str">
        <f>[1]ODBC!B1213</f>
        <v>83022</v>
      </c>
      <c r="C1213" s="30">
        <f>IFERROR(VLOOKUP($B1213,[1]ODBC!$B:$H,2,FALSE),"")</f>
        <v>11.79</v>
      </c>
      <c r="D1213" s="30">
        <f>IFERROR(VLOOKUP($B1213,[1]ODBC!$B:$H,3,FALSE),"")</f>
        <v>21.224</v>
      </c>
      <c r="E1213" s="30" t="str">
        <f>IFERROR(VLOOKUP($B1213,[1]ODBC!$B:$H,4,FALSE),"")</f>
        <v>EA</v>
      </c>
      <c r="F1213" s="31">
        <f>IFERROR(VLOOKUP($B1213,[1]ODBC!$B:$H,5,FALSE),"")</f>
        <v>44.45</v>
      </c>
      <c r="G1213" s="32">
        <f>[1]ODBC!G1213</f>
        <v>0</v>
      </c>
      <c r="H1213" s="33">
        <f>SUM([1]ODBC!H1213)</f>
        <v>44607</v>
      </c>
      <c r="I1213" s="41" t="str">
        <f>'Vinyl cutting'!$B$2</f>
        <v>J36938</v>
      </c>
      <c r="J1213" s="42">
        <f ca="1">(SUMIF('Freeform time and material'!$B$17:$B$30,B1213,'Freeform time and material'!$G$17:$G$30)) +
(SUMIF('Vinyl cutting'!$B$17:$B$30,B1213,'Vinyl cutting'!$G$17:$G$30)) +
(SUMIF('Vinyl cutting (2)'!$B$17:$B$30,B1213,'Vinyl cutting (2)'!$G$17:$G$30)) +
(SUMIF('Apply vinyl graphics'!$B$17:$B$30,B1213,'Apply vinyl graphics'!$G$17:$G$30)) +
(SUMIF('Apply vinyl graphics (2)'!$B$17:$B$30,B1213,'Apply vinyl graphics (2)'!$G$17:$G$30)) +
(SUMIF('Alum pan sign'!$B$17:$B$30,B1213,'Alum pan sign'!$G$17:$G$30)) +
(SUMIF('Alum pan sign (2)'!$B$17:$B$30,B1213,'Alum pan sign (2)'!$G$17:$G$30)) +
(SUMIF('Economy pan sign'!$B$17:$B$30,B1213,'Economy pan sign'!$G$17:$G$30)) +
(SUMIF('Post and panel sign'!$B$17:$B$30,B1213,'Post and panel sign'!$G$17:$G$30)) +
(SUMIF('Post and panel sign (2)'!$B$17:$B$30,B1213,'Post and panel sign (2)'!$G$17:$G$30)) +
(SUMIF('Flat panels only'!$B$17:$B$30,B1213,'Flat panels only'!$G$17:$G$30)) +
(SUMIF('Flat panels only (2)'!$B$17:$B$30,B1213,'Flat panels only (2)'!$G$17:$G$30)) +
(SUMIF('Routed panel shapes'!$B$18:$B$31,B1213,'Routed panel shapes'!$G$18:$G$31)) +
(SUMIF('Routed panel shapes (2)'!$B$18:$B$31,B1213,'Routed panel shapes (2)'!$G$18:$G$31)) +
(SUMIF('Routed face only'!$B$17:$B$30,B1213,'Routed face only'!$G$17:$G$30)) +
(SUMIF('Routed face only (2)'!$B$17:$B$30,B1213,'Routed face only (2)'!$G$17:$G$30)) +
(SUMIF('Routed alum faces letters'!$B$17:$B$30,B1213,'Routed alum faces letters'!$G$17:$G$30)) +
(SUMIF('Routed alum faces letters (2)'!$B$17:$B$30,B1213,'Routed alum faces letters (2)'!$G$17:$G$30)) +
(SUMIF('Routed push through acrylic'!$B$17:$B$30,B1213,'Routed push through acrylic'!$G$17:$G$30)) +
(SUMIF('Routed push through acrylic (2)'!$B$17:$B$30,B1213,'Routed push through acrylic (2)'!$G$17:$G$30)) +
(SUMIF('Sf routed cabinet'!$B$17:$B$30,B1213,'Sf routed cabinet'!$G$17:$G$30)) +
(SUMIF('Sf routed cabinet (2)'!$B$17:$B$30,B1213,'Sf routed cabinet (2)'!$G$17:$G$30)) +
(SUMIF('Df routed cabinet'!$B$17:$B$30,B1213,'Df routed cabinet'!$G$17:$G$30)) +
(SUMIF('Df routed cabinet (2)'!$B$17:$B$30,B1213,'Df routed cabinet (2)'!$G$17:$G$30)) +
(SUMIF('Sf acrylic cabinet'!$B$17:$B$30,B1213,'Sf acrylic cabinet'!$G$17:$G$30)) +
(SUMIF('Sf acrylic cabinet (2)'!$B$17:$B$30,B1213,'Sf acrylic cabinet (2)'!$G$17:$G$30)) +
(SUMIF('Economy Sf acrylic'!$B$17:$B$30,B1213,'Economy Sf acrylic'!$G$17:$G$30)) +
(SUMIF('Df acrylic cabinet'!$B$17:$B$30,B1213,'Df acrylic cabinet'!$G$17:$G$30)) +
(SUMIF('Df acrylic cabinet (2)'!$B$17:$B$30,B1213,'Df acrylic cabinet (2)'!$G$17:$G$30)) +
(SUMIF('Sf flex cabinet'!$B$17:$B$30,B1213,'Sf flex cabinet'!$G$17:$G$30)) +
(SUMIF('Sf flex cabinet (2)'!$B$17:$B$30,B1213,'Sf flex cabinet (2)'!$G$17:$G$30)) +
(SUMIF('Df flex cabinet'!$B$17:$B$36,B1213,'Df flex cabinet'!$G$17:$G$36)) +
(SUMIF('Df flex cabinet (2)'!$B$17:$B$36,B1213,'Df flex cabinet (2)'!$G$17:$G$36)) +
(SUMIF('Pole cover'!$B$17:$B$30,B1213,'Pole cover'!$G$17:$G$30)) +
(SUMIF('Pole cover (2)'!$B$17:$B$30,B1213,'Pole cover (2)'!$G$17:$G$30)) +
(SUMIF('Structural Steel Fab'!$B$17:$B$29,B1213,'Structural Steel Fab'!$G$17:$G$29)) +
(SUMIF(Reveal!$B$17:$B$30,B1213,Reveal!$G$17:$G$30)) +
(SUMIF('Reveal (2)'!$B$17:$B$30,B1213,'Reveal (2)'!$G$17:$G$30)) +
(SUMIF('Crown cove top'!$B$17:$B$30,B1213,'Crown cove top'!$G$17:$G$30)) +
(SUMIF('EMC assembly'!$B$17:$B$30,B1213,'EMC assembly'!$G$17:$G$30)) +
(SUMIF(Crating!$B$17:$B$29,B1213,Crating!$G$17:$G$29)) +
(SUMIF('LED wiring'!$B$17:$B$30,B1213,'LED wiring'!$G$17:$G$30)) +
(SUMIF('Changeable copy face'!$B$17:$B$30,B1213,'Changeable copy face'!$G$17:$G$30)) +
(SUMIF('Flex face assembly'!$B$17:$B$30,B1213,'Flex face assembly'!$G$17:$G$30)) +
(SUMIF('Routed face assembly'!$B$17:$B$30,B1213,'Routed face assembly'!$G$17:$G$30)) +
(SUMIF('Paint calculation'!$B$17:$B$30,B1213,'Paint calculation'!$G$17:$G$30)) +
(SUMIF('Trimcap letter face'!$B$17:$B$30,B1213,'Trimcap letter face'!$G$17:$G$30)) +
(SUMIF('Trimcap letter face (2)'!$B$17:$B$30,B1213,'Trimcap letter face (2)'!$G$17:$G$30)) +
(SUMIF('Channel letter fabrication'!$B$17:$B$30,B1213,'Channel letter fabrication'!$G$17:$G$30)) +
(SUMIF('Channel letter fabrication (2)'!$B$17:$B$30,B1213,'Channel letter fabrication (2)'!$G$17:$G$30))</f>
        <v>0</v>
      </c>
    </row>
    <row r="1214" spans="1:10">
      <c r="A1214" s="28" t="str">
        <f>[1]ODBC!$A1214</f>
        <v>10" X 30" Wire Stakes</v>
      </c>
      <c r="B1214" s="29" t="str">
        <f>[1]ODBC!B1214</f>
        <v>83025</v>
      </c>
      <c r="C1214" s="30">
        <f>IFERROR(VLOOKUP($B1214,[1]ODBC!$B:$H,2,FALSE),"")</f>
        <v>0.42</v>
      </c>
      <c r="D1214" s="30">
        <f>IFERROR(VLOOKUP($B1214,[1]ODBC!$B:$H,3,FALSE),"")</f>
        <v>0.75600000000000001</v>
      </c>
      <c r="E1214" s="30" t="str">
        <f>IFERROR(VLOOKUP($B1214,[1]ODBC!$B:$H,4,FALSE),"")</f>
        <v>EA</v>
      </c>
      <c r="F1214" s="31">
        <f>IFERROR(VLOOKUP($B1214,[1]ODBC!$B:$H,5,FALSE),"")</f>
        <v>44.45</v>
      </c>
      <c r="G1214" s="32">
        <f>[1]ODBC!G1214</f>
        <v>0</v>
      </c>
      <c r="H1214" s="33">
        <f>SUM([1]ODBC!H1214)</f>
        <v>0</v>
      </c>
      <c r="I1214" s="41" t="str">
        <f>'Vinyl cutting'!$B$2</f>
        <v>J36938</v>
      </c>
      <c r="J1214" s="42">
        <f ca="1">(SUMIF('Freeform time and material'!$B$17:$B$30,B1214,'Freeform time and material'!$G$17:$G$30)) +
(SUMIF('Vinyl cutting'!$B$17:$B$30,B1214,'Vinyl cutting'!$G$17:$G$30)) +
(SUMIF('Vinyl cutting (2)'!$B$17:$B$30,B1214,'Vinyl cutting (2)'!$G$17:$G$30)) +
(SUMIF('Apply vinyl graphics'!$B$17:$B$30,B1214,'Apply vinyl graphics'!$G$17:$G$30)) +
(SUMIF('Apply vinyl graphics (2)'!$B$17:$B$30,B1214,'Apply vinyl graphics (2)'!$G$17:$G$30)) +
(SUMIF('Alum pan sign'!$B$17:$B$30,B1214,'Alum pan sign'!$G$17:$G$30)) +
(SUMIF('Alum pan sign (2)'!$B$17:$B$30,B1214,'Alum pan sign (2)'!$G$17:$G$30)) +
(SUMIF('Economy pan sign'!$B$17:$B$30,B1214,'Economy pan sign'!$G$17:$G$30)) +
(SUMIF('Post and panel sign'!$B$17:$B$30,B1214,'Post and panel sign'!$G$17:$G$30)) +
(SUMIF('Post and panel sign (2)'!$B$17:$B$30,B1214,'Post and panel sign (2)'!$G$17:$G$30)) +
(SUMIF('Flat panels only'!$B$17:$B$30,B1214,'Flat panels only'!$G$17:$G$30)) +
(SUMIF('Flat panels only (2)'!$B$17:$B$30,B1214,'Flat panels only (2)'!$G$17:$G$30)) +
(SUMIF('Routed panel shapes'!$B$18:$B$31,B1214,'Routed panel shapes'!$G$18:$G$31)) +
(SUMIF('Routed panel shapes (2)'!$B$18:$B$31,B1214,'Routed panel shapes (2)'!$G$18:$G$31)) +
(SUMIF('Routed face only'!$B$17:$B$30,B1214,'Routed face only'!$G$17:$G$30)) +
(SUMIF('Routed face only (2)'!$B$17:$B$30,B1214,'Routed face only (2)'!$G$17:$G$30)) +
(SUMIF('Routed alum faces letters'!$B$17:$B$30,B1214,'Routed alum faces letters'!$G$17:$G$30)) +
(SUMIF('Routed alum faces letters (2)'!$B$17:$B$30,B1214,'Routed alum faces letters (2)'!$G$17:$G$30)) +
(SUMIF('Routed push through acrylic'!$B$17:$B$30,B1214,'Routed push through acrylic'!$G$17:$G$30)) +
(SUMIF('Routed push through acrylic (2)'!$B$17:$B$30,B1214,'Routed push through acrylic (2)'!$G$17:$G$30)) +
(SUMIF('Sf routed cabinet'!$B$17:$B$30,B1214,'Sf routed cabinet'!$G$17:$G$30)) +
(SUMIF('Sf routed cabinet (2)'!$B$17:$B$30,B1214,'Sf routed cabinet (2)'!$G$17:$G$30)) +
(SUMIF('Df routed cabinet'!$B$17:$B$30,B1214,'Df routed cabinet'!$G$17:$G$30)) +
(SUMIF('Df routed cabinet (2)'!$B$17:$B$30,B1214,'Df routed cabinet (2)'!$G$17:$G$30)) +
(SUMIF('Sf acrylic cabinet'!$B$17:$B$30,B1214,'Sf acrylic cabinet'!$G$17:$G$30)) +
(SUMIF('Sf acrylic cabinet (2)'!$B$17:$B$30,B1214,'Sf acrylic cabinet (2)'!$G$17:$G$30)) +
(SUMIF('Economy Sf acrylic'!$B$17:$B$30,B1214,'Economy Sf acrylic'!$G$17:$G$30)) +
(SUMIF('Df acrylic cabinet'!$B$17:$B$30,B1214,'Df acrylic cabinet'!$G$17:$G$30)) +
(SUMIF('Df acrylic cabinet (2)'!$B$17:$B$30,B1214,'Df acrylic cabinet (2)'!$G$17:$G$30)) +
(SUMIF('Sf flex cabinet'!$B$17:$B$30,B1214,'Sf flex cabinet'!$G$17:$G$30)) +
(SUMIF('Sf flex cabinet (2)'!$B$17:$B$30,B1214,'Sf flex cabinet (2)'!$G$17:$G$30)) +
(SUMIF('Df flex cabinet'!$B$17:$B$36,B1214,'Df flex cabinet'!$G$17:$G$36)) +
(SUMIF('Df flex cabinet (2)'!$B$17:$B$36,B1214,'Df flex cabinet (2)'!$G$17:$G$36)) +
(SUMIF('Pole cover'!$B$17:$B$30,B1214,'Pole cover'!$G$17:$G$30)) +
(SUMIF('Pole cover (2)'!$B$17:$B$30,B1214,'Pole cover (2)'!$G$17:$G$30)) +
(SUMIF('Structural Steel Fab'!$B$17:$B$29,B1214,'Structural Steel Fab'!$G$17:$G$29)) +
(SUMIF(Reveal!$B$17:$B$30,B1214,Reveal!$G$17:$G$30)) +
(SUMIF('Reveal (2)'!$B$17:$B$30,B1214,'Reveal (2)'!$G$17:$G$30)) +
(SUMIF('Crown cove top'!$B$17:$B$30,B1214,'Crown cove top'!$G$17:$G$30)) +
(SUMIF('EMC assembly'!$B$17:$B$30,B1214,'EMC assembly'!$G$17:$G$30)) +
(SUMIF(Crating!$B$17:$B$29,B1214,Crating!$G$17:$G$29)) +
(SUMIF('LED wiring'!$B$17:$B$30,B1214,'LED wiring'!$G$17:$G$30)) +
(SUMIF('Changeable copy face'!$B$17:$B$30,B1214,'Changeable copy face'!$G$17:$G$30)) +
(SUMIF('Flex face assembly'!$B$17:$B$30,B1214,'Flex face assembly'!$G$17:$G$30)) +
(SUMIF('Routed face assembly'!$B$17:$B$30,B1214,'Routed face assembly'!$G$17:$G$30)) +
(SUMIF('Paint calculation'!$B$17:$B$30,B1214,'Paint calculation'!$G$17:$G$30)) +
(SUMIF('Trimcap letter face'!$B$17:$B$30,B1214,'Trimcap letter face'!$G$17:$G$30)) +
(SUMIF('Trimcap letter face (2)'!$B$17:$B$30,B1214,'Trimcap letter face (2)'!$G$17:$G$30)) +
(SUMIF('Channel letter fabrication'!$B$17:$B$30,B1214,'Channel letter fabrication'!$G$17:$G$30)) +
(SUMIF('Channel letter fabrication (2)'!$B$17:$B$30,B1214,'Channel letter fabrication (2)'!$G$17:$G$30))</f>
        <v>0</v>
      </c>
    </row>
    <row r="1215" spans="1:10">
      <c r="A1215" s="28" t="str">
        <f>[1]ODBC!$A1215</f>
        <v>10" X 30" Heavy Duty Wire Stakes</v>
      </c>
      <c r="B1215" s="29" t="str">
        <f>[1]ODBC!B1215</f>
        <v>83027</v>
      </c>
      <c r="C1215" s="30">
        <f>IFERROR(VLOOKUP($B1215,[1]ODBC!$B:$H,2,FALSE),"")</f>
        <v>1.88</v>
      </c>
      <c r="D1215" s="30">
        <f>IFERROR(VLOOKUP($B1215,[1]ODBC!$B:$H,3,FALSE),"")</f>
        <v>3.3839999999999999</v>
      </c>
      <c r="E1215" s="30" t="str">
        <f>IFERROR(VLOOKUP($B1215,[1]ODBC!$B:$H,4,FALSE),"")</f>
        <v>EA</v>
      </c>
      <c r="F1215" s="31">
        <f>IFERROR(VLOOKUP($B1215,[1]ODBC!$B:$H,5,FALSE),"")</f>
        <v>44.45</v>
      </c>
      <c r="G1215" s="32">
        <f>[1]ODBC!G1215</f>
        <v>0</v>
      </c>
      <c r="H1215" s="33">
        <f>SUM([1]ODBC!H1215)</f>
        <v>0</v>
      </c>
      <c r="I1215" s="41" t="str">
        <f>'Vinyl cutting'!$B$2</f>
        <v>J36938</v>
      </c>
      <c r="J1215" s="42">
        <f ca="1">(SUMIF('Freeform time and material'!$B$17:$B$30,B1215,'Freeform time and material'!$G$17:$G$30)) +
(SUMIF('Vinyl cutting'!$B$17:$B$30,B1215,'Vinyl cutting'!$G$17:$G$30)) +
(SUMIF('Vinyl cutting (2)'!$B$17:$B$30,B1215,'Vinyl cutting (2)'!$G$17:$G$30)) +
(SUMIF('Apply vinyl graphics'!$B$17:$B$30,B1215,'Apply vinyl graphics'!$G$17:$G$30)) +
(SUMIF('Apply vinyl graphics (2)'!$B$17:$B$30,B1215,'Apply vinyl graphics (2)'!$G$17:$G$30)) +
(SUMIF('Alum pan sign'!$B$17:$B$30,B1215,'Alum pan sign'!$G$17:$G$30)) +
(SUMIF('Alum pan sign (2)'!$B$17:$B$30,B1215,'Alum pan sign (2)'!$G$17:$G$30)) +
(SUMIF('Economy pan sign'!$B$17:$B$30,B1215,'Economy pan sign'!$G$17:$G$30)) +
(SUMIF('Post and panel sign'!$B$17:$B$30,B1215,'Post and panel sign'!$G$17:$G$30)) +
(SUMIF('Post and panel sign (2)'!$B$17:$B$30,B1215,'Post and panel sign (2)'!$G$17:$G$30)) +
(SUMIF('Flat panels only'!$B$17:$B$30,B1215,'Flat panels only'!$G$17:$G$30)) +
(SUMIF('Flat panels only (2)'!$B$17:$B$30,B1215,'Flat panels only (2)'!$G$17:$G$30)) +
(SUMIF('Routed panel shapes'!$B$18:$B$31,B1215,'Routed panel shapes'!$G$18:$G$31)) +
(SUMIF('Routed panel shapes (2)'!$B$18:$B$31,B1215,'Routed panel shapes (2)'!$G$18:$G$31)) +
(SUMIF('Routed face only'!$B$17:$B$30,B1215,'Routed face only'!$G$17:$G$30)) +
(SUMIF('Routed face only (2)'!$B$17:$B$30,B1215,'Routed face only (2)'!$G$17:$G$30)) +
(SUMIF('Routed alum faces letters'!$B$17:$B$30,B1215,'Routed alum faces letters'!$G$17:$G$30)) +
(SUMIF('Routed alum faces letters (2)'!$B$17:$B$30,B1215,'Routed alum faces letters (2)'!$G$17:$G$30)) +
(SUMIF('Routed push through acrylic'!$B$17:$B$30,B1215,'Routed push through acrylic'!$G$17:$G$30)) +
(SUMIF('Routed push through acrylic (2)'!$B$17:$B$30,B1215,'Routed push through acrylic (2)'!$G$17:$G$30)) +
(SUMIF('Sf routed cabinet'!$B$17:$B$30,B1215,'Sf routed cabinet'!$G$17:$G$30)) +
(SUMIF('Sf routed cabinet (2)'!$B$17:$B$30,B1215,'Sf routed cabinet (2)'!$G$17:$G$30)) +
(SUMIF('Df routed cabinet'!$B$17:$B$30,B1215,'Df routed cabinet'!$G$17:$G$30)) +
(SUMIF('Df routed cabinet (2)'!$B$17:$B$30,B1215,'Df routed cabinet (2)'!$G$17:$G$30)) +
(SUMIF('Sf acrylic cabinet'!$B$17:$B$30,B1215,'Sf acrylic cabinet'!$G$17:$G$30)) +
(SUMIF('Sf acrylic cabinet (2)'!$B$17:$B$30,B1215,'Sf acrylic cabinet (2)'!$G$17:$G$30)) +
(SUMIF('Economy Sf acrylic'!$B$17:$B$30,B1215,'Economy Sf acrylic'!$G$17:$G$30)) +
(SUMIF('Df acrylic cabinet'!$B$17:$B$30,B1215,'Df acrylic cabinet'!$G$17:$G$30)) +
(SUMIF('Df acrylic cabinet (2)'!$B$17:$B$30,B1215,'Df acrylic cabinet (2)'!$G$17:$G$30)) +
(SUMIF('Sf flex cabinet'!$B$17:$B$30,B1215,'Sf flex cabinet'!$G$17:$G$30)) +
(SUMIF('Sf flex cabinet (2)'!$B$17:$B$30,B1215,'Sf flex cabinet (2)'!$G$17:$G$30)) +
(SUMIF('Df flex cabinet'!$B$17:$B$36,B1215,'Df flex cabinet'!$G$17:$G$36)) +
(SUMIF('Df flex cabinet (2)'!$B$17:$B$36,B1215,'Df flex cabinet (2)'!$G$17:$G$36)) +
(SUMIF('Pole cover'!$B$17:$B$30,B1215,'Pole cover'!$G$17:$G$30)) +
(SUMIF('Pole cover (2)'!$B$17:$B$30,B1215,'Pole cover (2)'!$G$17:$G$30)) +
(SUMIF('Structural Steel Fab'!$B$17:$B$29,B1215,'Structural Steel Fab'!$G$17:$G$29)) +
(SUMIF(Reveal!$B$17:$B$30,B1215,Reveal!$G$17:$G$30)) +
(SUMIF('Reveal (2)'!$B$17:$B$30,B1215,'Reveal (2)'!$G$17:$G$30)) +
(SUMIF('Crown cove top'!$B$17:$B$30,B1215,'Crown cove top'!$G$17:$G$30)) +
(SUMIF('EMC assembly'!$B$17:$B$30,B1215,'EMC assembly'!$G$17:$G$30)) +
(SUMIF(Crating!$B$17:$B$29,B1215,Crating!$G$17:$G$29)) +
(SUMIF('LED wiring'!$B$17:$B$30,B1215,'LED wiring'!$G$17:$G$30)) +
(SUMIF('Changeable copy face'!$B$17:$B$30,B1215,'Changeable copy face'!$G$17:$G$30)) +
(SUMIF('Flex face assembly'!$B$17:$B$30,B1215,'Flex face assembly'!$G$17:$G$30)) +
(SUMIF('Routed face assembly'!$B$17:$B$30,B1215,'Routed face assembly'!$G$17:$G$30)) +
(SUMIF('Paint calculation'!$B$17:$B$30,B1215,'Paint calculation'!$G$17:$G$30)) +
(SUMIF('Trimcap letter face'!$B$17:$B$30,B1215,'Trimcap letter face'!$G$17:$G$30)) +
(SUMIF('Trimcap letter face (2)'!$B$17:$B$30,B1215,'Trimcap letter face (2)'!$G$17:$G$30)) +
(SUMIF('Channel letter fabrication'!$B$17:$B$30,B1215,'Channel letter fabrication'!$G$17:$G$30)) +
(SUMIF('Channel letter fabrication (2)'!$B$17:$B$30,B1215,'Channel letter fabrication (2)'!$G$17:$G$30))</f>
        <v>0</v>
      </c>
    </row>
    <row r="1216" spans="1:10">
      <c r="A1216" s="28" t="str">
        <f>[1]ODBC!$A1216</f>
        <v>10' U-Channel Green Post</v>
      </c>
      <c r="B1216" s="29" t="str">
        <f>[1]ODBC!B1216</f>
        <v>83035</v>
      </c>
      <c r="C1216" s="30">
        <f>IFERROR(VLOOKUP($B1216,[1]ODBC!$B:$H,2,FALSE),"")</f>
        <v>28.167999999999999</v>
      </c>
      <c r="D1216" s="30">
        <f>IFERROR(VLOOKUP($B1216,[1]ODBC!$B:$H,3,FALSE),"")</f>
        <v>50.707000000000001</v>
      </c>
      <c r="E1216" s="30" t="str">
        <f>IFERROR(VLOOKUP($B1216,[1]ODBC!$B:$H,4,FALSE),"")</f>
        <v>EA</v>
      </c>
      <c r="F1216" s="31">
        <f>IFERROR(VLOOKUP($B1216,[1]ODBC!$B:$H,5,FALSE),"")</f>
        <v>44.45</v>
      </c>
      <c r="G1216" s="32">
        <f>[1]ODBC!G1216</f>
        <v>0</v>
      </c>
      <c r="H1216" s="33">
        <f>SUM([1]ODBC!H1216)</f>
        <v>45831</v>
      </c>
      <c r="I1216" s="41" t="str">
        <f>'Vinyl cutting'!$B$2</f>
        <v>J36938</v>
      </c>
      <c r="J1216" s="42">
        <f ca="1">(SUMIF('Freeform time and material'!$B$17:$B$30,B1216,'Freeform time and material'!$G$17:$G$30)) +
(SUMIF('Vinyl cutting'!$B$17:$B$30,B1216,'Vinyl cutting'!$G$17:$G$30)) +
(SUMIF('Vinyl cutting (2)'!$B$17:$B$30,B1216,'Vinyl cutting (2)'!$G$17:$G$30)) +
(SUMIF('Apply vinyl graphics'!$B$17:$B$30,B1216,'Apply vinyl graphics'!$G$17:$G$30)) +
(SUMIF('Apply vinyl graphics (2)'!$B$17:$B$30,B1216,'Apply vinyl graphics (2)'!$G$17:$G$30)) +
(SUMIF('Alum pan sign'!$B$17:$B$30,B1216,'Alum pan sign'!$G$17:$G$30)) +
(SUMIF('Alum pan sign (2)'!$B$17:$B$30,B1216,'Alum pan sign (2)'!$G$17:$G$30)) +
(SUMIF('Economy pan sign'!$B$17:$B$30,B1216,'Economy pan sign'!$G$17:$G$30)) +
(SUMIF('Post and panel sign'!$B$17:$B$30,B1216,'Post and panel sign'!$G$17:$G$30)) +
(SUMIF('Post and panel sign (2)'!$B$17:$B$30,B1216,'Post and panel sign (2)'!$G$17:$G$30)) +
(SUMIF('Flat panels only'!$B$17:$B$30,B1216,'Flat panels only'!$G$17:$G$30)) +
(SUMIF('Flat panels only (2)'!$B$17:$B$30,B1216,'Flat panels only (2)'!$G$17:$G$30)) +
(SUMIF('Routed panel shapes'!$B$18:$B$31,B1216,'Routed panel shapes'!$G$18:$G$31)) +
(SUMIF('Routed panel shapes (2)'!$B$18:$B$31,B1216,'Routed panel shapes (2)'!$G$18:$G$31)) +
(SUMIF('Routed face only'!$B$17:$B$30,B1216,'Routed face only'!$G$17:$G$30)) +
(SUMIF('Routed face only (2)'!$B$17:$B$30,B1216,'Routed face only (2)'!$G$17:$G$30)) +
(SUMIF('Routed alum faces letters'!$B$17:$B$30,B1216,'Routed alum faces letters'!$G$17:$G$30)) +
(SUMIF('Routed alum faces letters (2)'!$B$17:$B$30,B1216,'Routed alum faces letters (2)'!$G$17:$G$30)) +
(SUMIF('Routed push through acrylic'!$B$17:$B$30,B1216,'Routed push through acrylic'!$G$17:$G$30)) +
(SUMIF('Routed push through acrylic (2)'!$B$17:$B$30,B1216,'Routed push through acrylic (2)'!$G$17:$G$30)) +
(SUMIF('Sf routed cabinet'!$B$17:$B$30,B1216,'Sf routed cabinet'!$G$17:$G$30)) +
(SUMIF('Sf routed cabinet (2)'!$B$17:$B$30,B1216,'Sf routed cabinet (2)'!$G$17:$G$30)) +
(SUMIF('Df routed cabinet'!$B$17:$B$30,B1216,'Df routed cabinet'!$G$17:$G$30)) +
(SUMIF('Df routed cabinet (2)'!$B$17:$B$30,B1216,'Df routed cabinet (2)'!$G$17:$G$30)) +
(SUMIF('Sf acrylic cabinet'!$B$17:$B$30,B1216,'Sf acrylic cabinet'!$G$17:$G$30)) +
(SUMIF('Sf acrylic cabinet (2)'!$B$17:$B$30,B1216,'Sf acrylic cabinet (2)'!$G$17:$G$30)) +
(SUMIF('Economy Sf acrylic'!$B$17:$B$30,B1216,'Economy Sf acrylic'!$G$17:$G$30)) +
(SUMIF('Df acrylic cabinet'!$B$17:$B$30,B1216,'Df acrylic cabinet'!$G$17:$G$30)) +
(SUMIF('Df acrylic cabinet (2)'!$B$17:$B$30,B1216,'Df acrylic cabinet (2)'!$G$17:$G$30)) +
(SUMIF('Sf flex cabinet'!$B$17:$B$30,B1216,'Sf flex cabinet'!$G$17:$G$30)) +
(SUMIF('Sf flex cabinet (2)'!$B$17:$B$30,B1216,'Sf flex cabinet (2)'!$G$17:$G$30)) +
(SUMIF('Df flex cabinet'!$B$17:$B$36,B1216,'Df flex cabinet'!$G$17:$G$36)) +
(SUMIF('Df flex cabinet (2)'!$B$17:$B$36,B1216,'Df flex cabinet (2)'!$G$17:$G$36)) +
(SUMIF('Pole cover'!$B$17:$B$30,B1216,'Pole cover'!$G$17:$G$30)) +
(SUMIF('Pole cover (2)'!$B$17:$B$30,B1216,'Pole cover (2)'!$G$17:$G$30)) +
(SUMIF('Structural Steel Fab'!$B$17:$B$29,B1216,'Structural Steel Fab'!$G$17:$G$29)) +
(SUMIF(Reveal!$B$17:$B$30,B1216,Reveal!$G$17:$G$30)) +
(SUMIF('Reveal (2)'!$B$17:$B$30,B1216,'Reveal (2)'!$G$17:$G$30)) +
(SUMIF('Crown cove top'!$B$17:$B$30,B1216,'Crown cove top'!$G$17:$G$30)) +
(SUMIF('EMC assembly'!$B$17:$B$30,B1216,'EMC assembly'!$G$17:$G$30)) +
(SUMIF(Crating!$B$17:$B$29,B1216,Crating!$G$17:$G$29)) +
(SUMIF('LED wiring'!$B$17:$B$30,B1216,'LED wiring'!$G$17:$G$30)) +
(SUMIF('Changeable copy face'!$B$17:$B$30,B1216,'Changeable copy face'!$G$17:$G$30)) +
(SUMIF('Flex face assembly'!$B$17:$B$30,B1216,'Flex face assembly'!$G$17:$G$30)) +
(SUMIF('Routed face assembly'!$B$17:$B$30,B1216,'Routed face assembly'!$G$17:$G$30)) +
(SUMIF('Paint calculation'!$B$17:$B$30,B1216,'Paint calculation'!$G$17:$G$30)) +
(SUMIF('Trimcap letter face'!$B$17:$B$30,B1216,'Trimcap letter face'!$G$17:$G$30)) +
(SUMIF('Trimcap letter face (2)'!$B$17:$B$30,B1216,'Trimcap letter face (2)'!$G$17:$G$30)) +
(SUMIF('Channel letter fabrication'!$B$17:$B$30,B1216,'Channel letter fabrication'!$G$17:$G$30)) +
(SUMIF('Channel letter fabrication (2)'!$B$17:$B$30,B1216,'Channel letter fabrication (2)'!$G$17:$G$30))</f>
        <v>0</v>
      </c>
    </row>
    <row r="1217" spans="1:10">
      <c r="A1217" s="28" t="str">
        <f>[1]ODBC!$A1217</f>
        <v>8' U-Channel Green Post</v>
      </c>
      <c r="B1217" s="29" t="str">
        <f>[1]ODBC!B1217</f>
        <v>83036</v>
      </c>
      <c r="C1217" s="30">
        <f>IFERROR(VLOOKUP($B1217,[1]ODBC!$B:$H,2,FALSE),"")</f>
        <v>26.945</v>
      </c>
      <c r="D1217" s="30">
        <f>IFERROR(VLOOKUP($B1217,[1]ODBC!$B:$H,3,FALSE),"")</f>
        <v>48.506</v>
      </c>
      <c r="E1217" s="30" t="str">
        <f>IFERROR(VLOOKUP($B1217,[1]ODBC!$B:$H,4,FALSE),"")</f>
        <v>EA</v>
      </c>
      <c r="F1217" s="31">
        <f>IFERROR(VLOOKUP($B1217,[1]ODBC!$B:$H,5,FALSE),"")</f>
        <v>44.45</v>
      </c>
      <c r="G1217" s="32">
        <f>[1]ODBC!G1217</f>
        <v>0</v>
      </c>
      <c r="H1217" s="33">
        <f>SUM([1]ODBC!H1217)</f>
        <v>45831</v>
      </c>
      <c r="I1217" s="41" t="str">
        <f>'Vinyl cutting'!$B$2</f>
        <v>J36938</v>
      </c>
      <c r="J1217" s="42">
        <f ca="1">(SUMIF('Freeform time and material'!$B$17:$B$30,B1217,'Freeform time and material'!$G$17:$G$30)) +
(SUMIF('Vinyl cutting'!$B$17:$B$30,B1217,'Vinyl cutting'!$G$17:$G$30)) +
(SUMIF('Vinyl cutting (2)'!$B$17:$B$30,B1217,'Vinyl cutting (2)'!$G$17:$G$30)) +
(SUMIF('Apply vinyl graphics'!$B$17:$B$30,B1217,'Apply vinyl graphics'!$G$17:$G$30)) +
(SUMIF('Apply vinyl graphics (2)'!$B$17:$B$30,B1217,'Apply vinyl graphics (2)'!$G$17:$G$30)) +
(SUMIF('Alum pan sign'!$B$17:$B$30,B1217,'Alum pan sign'!$G$17:$G$30)) +
(SUMIF('Alum pan sign (2)'!$B$17:$B$30,B1217,'Alum pan sign (2)'!$G$17:$G$30)) +
(SUMIF('Economy pan sign'!$B$17:$B$30,B1217,'Economy pan sign'!$G$17:$G$30)) +
(SUMIF('Post and panel sign'!$B$17:$B$30,B1217,'Post and panel sign'!$G$17:$G$30)) +
(SUMIF('Post and panel sign (2)'!$B$17:$B$30,B1217,'Post and panel sign (2)'!$G$17:$G$30)) +
(SUMIF('Flat panels only'!$B$17:$B$30,B1217,'Flat panels only'!$G$17:$G$30)) +
(SUMIF('Flat panels only (2)'!$B$17:$B$30,B1217,'Flat panels only (2)'!$G$17:$G$30)) +
(SUMIF('Routed panel shapes'!$B$18:$B$31,B1217,'Routed panel shapes'!$G$18:$G$31)) +
(SUMIF('Routed panel shapes (2)'!$B$18:$B$31,B1217,'Routed panel shapes (2)'!$G$18:$G$31)) +
(SUMIF('Routed face only'!$B$17:$B$30,B1217,'Routed face only'!$G$17:$G$30)) +
(SUMIF('Routed face only (2)'!$B$17:$B$30,B1217,'Routed face only (2)'!$G$17:$G$30)) +
(SUMIF('Routed alum faces letters'!$B$17:$B$30,B1217,'Routed alum faces letters'!$G$17:$G$30)) +
(SUMIF('Routed alum faces letters (2)'!$B$17:$B$30,B1217,'Routed alum faces letters (2)'!$G$17:$G$30)) +
(SUMIF('Routed push through acrylic'!$B$17:$B$30,B1217,'Routed push through acrylic'!$G$17:$G$30)) +
(SUMIF('Routed push through acrylic (2)'!$B$17:$B$30,B1217,'Routed push through acrylic (2)'!$G$17:$G$30)) +
(SUMIF('Sf routed cabinet'!$B$17:$B$30,B1217,'Sf routed cabinet'!$G$17:$G$30)) +
(SUMIF('Sf routed cabinet (2)'!$B$17:$B$30,B1217,'Sf routed cabinet (2)'!$G$17:$G$30)) +
(SUMIF('Df routed cabinet'!$B$17:$B$30,B1217,'Df routed cabinet'!$G$17:$G$30)) +
(SUMIF('Df routed cabinet (2)'!$B$17:$B$30,B1217,'Df routed cabinet (2)'!$G$17:$G$30)) +
(SUMIF('Sf acrylic cabinet'!$B$17:$B$30,B1217,'Sf acrylic cabinet'!$G$17:$G$30)) +
(SUMIF('Sf acrylic cabinet (2)'!$B$17:$B$30,B1217,'Sf acrylic cabinet (2)'!$G$17:$G$30)) +
(SUMIF('Economy Sf acrylic'!$B$17:$B$30,B1217,'Economy Sf acrylic'!$G$17:$G$30)) +
(SUMIF('Df acrylic cabinet'!$B$17:$B$30,B1217,'Df acrylic cabinet'!$G$17:$G$30)) +
(SUMIF('Df acrylic cabinet (2)'!$B$17:$B$30,B1217,'Df acrylic cabinet (2)'!$G$17:$G$30)) +
(SUMIF('Sf flex cabinet'!$B$17:$B$30,B1217,'Sf flex cabinet'!$G$17:$G$30)) +
(SUMIF('Sf flex cabinet (2)'!$B$17:$B$30,B1217,'Sf flex cabinet (2)'!$G$17:$G$30)) +
(SUMIF('Df flex cabinet'!$B$17:$B$36,B1217,'Df flex cabinet'!$G$17:$G$36)) +
(SUMIF('Df flex cabinet (2)'!$B$17:$B$36,B1217,'Df flex cabinet (2)'!$G$17:$G$36)) +
(SUMIF('Pole cover'!$B$17:$B$30,B1217,'Pole cover'!$G$17:$G$30)) +
(SUMIF('Pole cover (2)'!$B$17:$B$30,B1217,'Pole cover (2)'!$G$17:$G$30)) +
(SUMIF('Structural Steel Fab'!$B$17:$B$29,B1217,'Structural Steel Fab'!$G$17:$G$29)) +
(SUMIF(Reveal!$B$17:$B$30,B1217,Reveal!$G$17:$G$30)) +
(SUMIF('Reveal (2)'!$B$17:$B$30,B1217,'Reveal (2)'!$G$17:$G$30)) +
(SUMIF('Crown cove top'!$B$17:$B$30,B1217,'Crown cove top'!$G$17:$G$30)) +
(SUMIF('EMC assembly'!$B$17:$B$30,B1217,'EMC assembly'!$G$17:$G$30)) +
(SUMIF(Crating!$B$17:$B$29,B1217,Crating!$G$17:$G$29)) +
(SUMIF('LED wiring'!$B$17:$B$30,B1217,'LED wiring'!$G$17:$G$30)) +
(SUMIF('Changeable copy face'!$B$17:$B$30,B1217,'Changeable copy face'!$G$17:$G$30)) +
(SUMIF('Flex face assembly'!$B$17:$B$30,B1217,'Flex face assembly'!$G$17:$G$30)) +
(SUMIF('Routed face assembly'!$B$17:$B$30,B1217,'Routed face assembly'!$G$17:$G$30)) +
(SUMIF('Paint calculation'!$B$17:$B$30,B1217,'Paint calculation'!$G$17:$G$30)) +
(SUMIF('Trimcap letter face'!$B$17:$B$30,B1217,'Trimcap letter face'!$G$17:$G$30)) +
(SUMIF('Trimcap letter face (2)'!$B$17:$B$30,B1217,'Trimcap letter face (2)'!$G$17:$G$30)) +
(SUMIF('Channel letter fabrication'!$B$17:$B$30,B1217,'Channel letter fabrication'!$G$17:$G$30)) +
(SUMIF('Channel letter fabrication (2)'!$B$17:$B$30,B1217,'Channel letter fabrication (2)'!$G$17:$G$30))</f>
        <v>0</v>
      </c>
    </row>
    <row r="1218" spans="1:10">
      <c r="A1218" s="28" t="str">
        <f>[1]ODBC!$A1218</f>
        <v>12x18x.063 White Alum Blank 3/4" Radius Corners</v>
      </c>
      <c r="B1218" s="29" t="str">
        <f>[1]ODBC!B1218</f>
        <v>83040</v>
      </c>
      <c r="C1218" s="30">
        <f>IFERROR(VLOOKUP($B1218,[1]ODBC!$B:$H,2,FALSE),"")</f>
        <v>9.4130000000000003</v>
      </c>
      <c r="D1218" s="30">
        <f>IFERROR(VLOOKUP($B1218,[1]ODBC!$B:$H,3,FALSE),"")</f>
        <v>16.945</v>
      </c>
      <c r="E1218" s="30" t="str">
        <f>IFERROR(VLOOKUP($B1218,[1]ODBC!$B:$H,4,FALSE),"")</f>
        <v>EA</v>
      </c>
      <c r="F1218" s="31">
        <f>IFERROR(VLOOKUP($B1218,[1]ODBC!$B:$H,5,FALSE),"")</f>
        <v>44.45</v>
      </c>
      <c r="G1218" s="32">
        <f>[1]ODBC!G1218</f>
        <v>0</v>
      </c>
      <c r="H1218" s="33">
        <f>SUM([1]ODBC!H1218)</f>
        <v>46027</v>
      </c>
      <c r="I1218" s="41" t="str">
        <f>'Vinyl cutting'!$B$2</f>
        <v>J36938</v>
      </c>
      <c r="J1218" s="42">
        <f ca="1">(SUMIF('Freeform time and material'!$B$17:$B$30,B1218,'Freeform time and material'!$G$17:$G$30)) +
(SUMIF('Vinyl cutting'!$B$17:$B$30,B1218,'Vinyl cutting'!$G$17:$G$30)) +
(SUMIF('Vinyl cutting (2)'!$B$17:$B$30,B1218,'Vinyl cutting (2)'!$G$17:$G$30)) +
(SUMIF('Apply vinyl graphics'!$B$17:$B$30,B1218,'Apply vinyl graphics'!$G$17:$G$30)) +
(SUMIF('Apply vinyl graphics (2)'!$B$17:$B$30,B1218,'Apply vinyl graphics (2)'!$G$17:$G$30)) +
(SUMIF('Alum pan sign'!$B$17:$B$30,B1218,'Alum pan sign'!$G$17:$G$30)) +
(SUMIF('Alum pan sign (2)'!$B$17:$B$30,B1218,'Alum pan sign (2)'!$G$17:$G$30)) +
(SUMIF('Economy pan sign'!$B$17:$B$30,B1218,'Economy pan sign'!$G$17:$G$30)) +
(SUMIF('Post and panel sign'!$B$17:$B$30,B1218,'Post and panel sign'!$G$17:$G$30)) +
(SUMIF('Post and panel sign (2)'!$B$17:$B$30,B1218,'Post and panel sign (2)'!$G$17:$G$30)) +
(SUMIF('Flat panels only'!$B$17:$B$30,B1218,'Flat panels only'!$G$17:$G$30)) +
(SUMIF('Flat panels only (2)'!$B$17:$B$30,B1218,'Flat panels only (2)'!$G$17:$G$30)) +
(SUMIF('Routed panel shapes'!$B$18:$B$31,B1218,'Routed panel shapes'!$G$18:$G$31)) +
(SUMIF('Routed panel shapes (2)'!$B$18:$B$31,B1218,'Routed panel shapes (2)'!$G$18:$G$31)) +
(SUMIF('Routed face only'!$B$17:$B$30,B1218,'Routed face only'!$G$17:$G$30)) +
(SUMIF('Routed face only (2)'!$B$17:$B$30,B1218,'Routed face only (2)'!$G$17:$G$30)) +
(SUMIF('Routed alum faces letters'!$B$17:$B$30,B1218,'Routed alum faces letters'!$G$17:$G$30)) +
(SUMIF('Routed alum faces letters (2)'!$B$17:$B$30,B1218,'Routed alum faces letters (2)'!$G$17:$G$30)) +
(SUMIF('Routed push through acrylic'!$B$17:$B$30,B1218,'Routed push through acrylic'!$G$17:$G$30)) +
(SUMIF('Routed push through acrylic (2)'!$B$17:$B$30,B1218,'Routed push through acrylic (2)'!$G$17:$G$30)) +
(SUMIF('Sf routed cabinet'!$B$17:$B$30,B1218,'Sf routed cabinet'!$G$17:$G$30)) +
(SUMIF('Sf routed cabinet (2)'!$B$17:$B$30,B1218,'Sf routed cabinet (2)'!$G$17:$G$30)) +
(SUMIF('Df routed cabinet'!$B$17:$B$30,B1218,'Df routed cabinet'!$G$17:$G$30)) +
(SUMIF('Df routed cabinet (2)'!$B$17:$B$30,B1218,'Df routed cabinet (2)'!$G$17:$G$30)) +
(SUMIF('Sf acrylic cabinet'!$B$17:$B$30,B1218,'Sf acrylic cabinet'!$G$17:$G$30)) +
(SUMIF('Sf acrylic cabinet (2)'!$B$17:$B$30,B1218,'Sf acrylic cabinet (2)'!$G$17:$G$30)) +
(SUMIF('Economy Sf acrylic'!$B$17:$B$30,B1218,'Economy Sf acrylic'!$G$17:$G$30)) +
(SUMIF('Df acrylic cabinet'!$B$17:$B$30,B1218,'Df acrylic cabinet'!$G$17:$G$30)) +
(SUMIF('Df acrylic cabinet (2)'!$B$17:$B$30,B1218,'Df acrylic cabinet (2)'!$G$17:$G$30)) +
(SUMIF('Sf flex cabinet'!$B$17:$B$30,B1218,'Sf flex cabinet'!$G$17:$G$30)) +
(SUMIF('Sf flex cabinet (2)'!$B$17:$B$30,B1218,'Sf flex cabinet (2)'!$G$17:$G$30)) +
(SUMIF('Df flex cabinet'!$B$17:$B$36,B1218,'Df flex cabinet'!$G$17:$G$36)) +
(SUMIF('Df flex cabinet (2)'!$B$17:$B$36,B1218,'Df flex cabinet (2)'!$G$17:$G$36)) +
(SUMIF('Pole cover'!$B$17:$B$30,B1218,'Pole cover'!$G$17:$G$30)) +
(SUMIF('Pole cover (2)'!$B$17:$B$30,B1218,'Pole cover (2)'!$G$17:$G$30)) +
(SUMIF('Structural Steel Fab'!$B$17:$B$29,B1218,'Structural Steel Fab'!$G$17:$G$29)) +
(SUMIF(Reveal!$B$17:$B$30,B1218,Reveal!$G$17:$G$30)) +
(SUMIF('Reveal (2)'!$B$17:$B$30,B1218,'Reveal (2)'!$G$17:$G$30)) +
(SUMIF('Crown cove top'!$B$17:$B$30,B1218,'Crown cove top'!$G$17:$G$30)) +
(SUMIF('EMC assembly'!$B$17:$B$30,B1218,'EMC assembly'!$G$17:$G$30)) +
(SUMIF(Crating!$B$17:$B$29,B1218,Crating!$G$17:$G$29)) +
(SUMIF('LED wiring'!$B$17:$B$30,B1218,'LED wiring'!$G$17:$G$30)) +
(SUMIF('Changeable copy face'!$B$17:$B$30,B1218,'Changeable copy face'!$G$17:$G$30)) +
(SUMIF('Flex face assembly'!$B$17:$B$30,B1218,'Flex face assembly'!$G$17:$G$30)) +
(SUMIF('Routed face assembly'!$B$17:$B$30,B1218,'Routed face assembly'!$G$17:$G$30)) +
(SUMIF('Paint calculation'!$B$17:$B$30,B1218,'Paint calculation'!$G$17:$G$30)) +
(SUMIF('Trimcap letter face'!$B$17:$B$30,B1218,'Trimcap letter face'!$G$17:$G$30)) +
(SUMIF('Trimcap letter face (2)'!$B$17:$B$30,B1218,'Trimcap letter face (2)'!$G$17:$G$30)) +
(SUMIF('Channel letter fabrication'!$B$17:$B$30,B1218,'Channel letter fabrication'!$G$17:$G$30)) +
(SUMIF('Channel letter fabrication (2)'!$B$17:$B$30,B1218,'Channel letter fabrication (2)'!$G$17:$G$30))</f>
        <v>0</v>
      </c>
    </row>
    <row r="1219" spans="1:10">
      <c r="A1219" s="28" t="str">
        <f>[1]ODBC!$A1219</f>
        <v>18 X 24 .080 White Alum Blank</v>
      </c>
      <c r="B1219" s="29" t="str">
        <f>[1]ODBC!B1219</f>
        <v>83045</v>
      </c>
      <c r="C1219" s="30">
        <f>IFERROR(VLOOKUP($B1219,[1]ODBC!$B:$H,2,FALSE),"")</f>
        <v>19.094999999999999</v>
      </c>
      <c r="D1219" s="30">
        <f>IFERROR(VLOOKUP($B1219,[1]ODBC!$B:$H,3,FALSE),"")</f>
        <v>34.374000000000002</v>
      </c>
      <c r="E1219" s="30" t="str">
        <f>IFERROR(VLOOKUP($B1219,[1]ODBC!$B:$H,4,FALSE),"")</f>
        <v>EA</v>
      </c>
      <c r="F1219" s="31">
        <f>IFERROR(VLOOKUP($B1219,[1]ODBC!$B:$H,5,FALSE),"")</f>
        <v>44.45</v>
      </c>
      <c r="G1219" s="32">
        <f>[1]ODBC!G1219</f>
        <v>0</v>
      </c>
      <c r="H1219" s="33">
        <f>SUM([1]ODBC!H1219)</f>
        <v>46008</v>
      </c>
      <c r="I1219" s="41" t="str">
        <f>'Vinyl cutting'!$B$2</f>
        <v>J36938</v>
      </c>
      <c r="J1219" s="42">
        <f ca="1">(SUMIF('Freeform time and material'!$B$17:$B$30,B1219,'Freeform time and material'!$G$17:$G$30)) +
(SUMIF('Vinyl cutting'!$B$17:$B$30,B1219,'Vinyl cutting'!$G$17:$G$30)) +
(SUMIF('Vinyl cutting (2)'!$B$17:$B$30,B1219,'Vinyl cutting (2)'!$G$17:$G$30)) +
(SUMIF('Apply vinyl graphics'!$B$17:$B$30,B1219,'Apply vinyl graphics'!$G$17:$G$30)) +
(SUMIF('Apply vinyl graphics (2)'!$B$17:$B$30,B1219,'Apply vinyl graphics (2)'!$G$17:$G$30)) +
(SUMIF('Alum pan sign'!$B$17:$B$30,B1219,'Alum pan sign'!$G$17:$G$30)) +
(SUMIF('Alum pan sign (2)'!$B$17:$B$30,B1219,'Alum pan sign (2)'!$G$17:$G$30)) +
(SUMIF('Economy pan sign'!$B$17:$B$30,B1219,'Economy pan sign'!$G$17:$G$30)) +
(SUMIF('Post and panel sign'!$B$17:$B$30,B1219,'Post and panel sign'!$G$17:$G$30)) +
(SUMIF('Post and panel sign (2)'!$B$17:$B$30,B1219,'Post and panel sign (2)'!$G$17:$G$30)) +
(SUMIF('Flat panels only'!$B$17:$B$30,B1219,'Flat panels only'!$G$17:$G$30)) +
(SUMIF('Flat panels only (2)'!$B$17:$B$30,B1219,'Flat panels only (2)'!$G$17:$G$30)) +
(SUMIF('Routed panel shapes'!$B$18:$B$31,B1219,'Routed panel shapes'!$G$18:$G$31)) +
(SUMIF('Routed panel shapes (2)'!$B$18:$B$31,B1219,'Routed panel shapes (2)'!$G$18:$G$31)) +
(SUMIF('Routed face only'!$B$17:$B$30,B1219,'Routed face only'!$G$17:$G$30)) +
(SUMIF('Routed face only (2)'!$B$17:$B$30,B1219,'Routed face only (2)'!$G$17:$G$30)) +
(SUMIF('Routed alum faces letters'!$B$17:$B$30,B1219,'Routed alum faces letters'!$G$17:$G$30)) +
(SUMIF('Routed alum faces letters (2)'!$B$17:$B$30,B1219,'Routed alum faces letters (2)'!$G$17:$G$30)) +
(SUMIF('Routed push through acrylic'!$B$17:$B$30,B1219,'Routed push through acrylic'!$G$17:$G$30)) +
(SUMIF('Routed push through acrylic (2)'!$B$17:$B$30,B1219,'Routed push through acrylic (2)'!$G$17:$G$30)) +
(SUMIF('Sf routed cabinet'!$B$17:$B$30,B1219,'Sf routed cabinet'!$G$17:$G$30)) +
(SUMIF('Sf routed cabinet (2)'!$B$17:$B$30,B1219,'Sf routed cabinet (2)'!$G$17:$G$30)) +
(SUMIF('Df routed cabinet'!$B$17:$B$30,B1219,'Df routed cabinet'!$G$17:$G$30)) +
(SUMIF('Df routed cabinet (2)'!$B$17:$B$30,B1219,'Df routed cabinet (2)'!$G$17:$G$30)) +
(SUMIF('Sf acrylic cabinet'!$B$17:$B$30,B1219,'Sf acrylic cabinet'!$G$17:$G$30)) +
(SUMIF('Sf acrylic cabinet (2)'!$B$17:$B$30,B1219,'Sf acrylic cabinet (2)'!$G$17:$G$30)) +
(SUMIF('Economy Sf acrylic'!$B$17:$B$30,B1219,'Economy Sf acrylic'!$G$17:$G$30)) +
(SUMIF('Df acrylic cabinet'!$B$17:$B$30,B1219,'Df acrylic cabinet'!$G$17:$G$30)) +
(SUMIF('Df acrylic cabinet (2)'!$B$17:$B$30,B1219,'Df acrylic cabinet (2)'!$G$17:$G$30)) +
(SUMIF('Sf flex cabinet'!$B$17:$B$30,B1219,'Sf flex cabinet'!$G$17:$G$30)) +
(SUMIF('Sf flex cabinet (2)'!$B$17:$B$30,B1219,'Sf flex cabinet (2)'!$G$17:$G$30)) +
(SUMIF('Df flex cabinet'!$B$17:$B$36,B1219,'Df flex cabinet'!$G$17:$G$36)) +
(SUMIF('Df flex cabinet (2)'!$B$17:$B$36,B1219,'Df flex cabinet (2)'!$G$17:$G$36)) +
(SUMIF('Pole cover'!$B$17:$B$30,B1219,'Pole cover'!$G$17:$G$30)) +
(SUMIF('Pole cover (2)'!$B$17:$B$30,B1219,'Pole cover (2)'!$G$17:$G$30)) +
(SUMIF('Structural Steel Fab'!$B$17:$B$29,B1219,'Structural Steel Fab'!$G$17:$G$29)) +
(SUMIF(Reveal!$B$17:$B$30,B1219,Reveal!$G$17:$G$30)) +
(SUMIF('Reveal (2)'!$B$17:$B$30,B1219,'Reveal (2)'!$G$17:$G$30)) +
(SUMIF('Crown cove top'!$B$17:$B$30,B1219,'Crown cove top'!$G$17:$G$30)) +
(SUMIF('EMC assembly'!$B$17:$B$30,B1219,'EMC assembly'!$G$17:$G$30)) +
(SUMIF(Crating!$B$17:$B$29,B1219,Crating!$G$17:$G$29)) +
(SUMIF('LED wiring'!$B$17:$B$30,B1219,'LED wiring'!$G$17:$G$30)) +
(SUMIF('Changeable copy face'!$B$17:$B$30,B1219,'Changeable copy face'!$G$17:$G$30)) +
(SUMIF('Flex face assembly'!$B$17:$B$30,B1219,'Flex face assembly'!$G$17:$G$30)) +
(SUMIF('Routed face assembly'!$B$17:$B$30,B1219,'Routed face assembly'!$G$17:$G$30)) +
(SUMIF('Paint calculation'!$B$17:$B$30,B1219,'Paint calculation'!$G$17:$G$30)) +
(SUMIF('Trimcap letter face'!$B$17:$B$30,B1219,'Trimcap letter face'!$G$17:$G$30)) +
(SUMIF('Trimcap letter face (2)'!$B$17:$B$30,B1219,'Trimcap letter face (2)'!$G$17:$G$30)) +
(SUMIF('Channel letter fabrication'!$B$17:$B$30,B1219,'Channel letter fabrication'!$G$17:$G$30)) +
(SUMIF('Channel letter fabrication (2)'!$B$17:$B$30,B1219,'Channel letter fabrication (2)'!$G$17:$G$30))</f>
        <v>0</v>
      </c>
    </row>
    <row r="1220" spans="1:10">
      <c r="A1220" s="28" t="str">
        <f>[1]ODBC!$A1220</f>
        <v>Sackrete Concrete 80# Bags</v>
      </c>
      <c r="B1220" s="29" t="str">
        <f>[1]ODBC!B1220</f>
        <v>83050</v>
      </c>
      <c r="C1220" s="30">
        <f>IFERROR(VLOOKUP($B1220,[1]ODBC!$B:$H,2,FALSE),"")</f>
        <v>7.78</v>
      </c>
      <c r="D1220" s="30">
        <f>IFERROR(VLOOKUP($B1220,[1]ODBC!$B:$H,3,FALSE),"")</f>
        <v>14.005000000000001</v>
      </c>
      <c r="E1220" s="30" t="str">
        <f>IFERROR(VLOOKUP($B1220,[1]ODBC!$B:$H,4,FALSE),"")</f>
        <v>EA</v>
      </c>
      <c r="F1220" s="31">
        <f>IFERROR(VLOOKUP($B1220,[1]ODBC!$B:$H,5,FALSE),"")</f>
        <v>44.45</v>
      </c>
      <c r="G1220" s="32">
        <f>[1]ODBC!G1220</f>
        <v>0</v>
      </c>
      <c r="H1220" s="33">
        <f>SUM([1]ODBC!H1220)</f>
        <v>46069</v>
      </c>
      <c r="I1220" s="41" t="str">
        <f>'Vinyl cutting'!$B$2</f>
        <v>J36938</v>
      </c>
      <c r="J1220" s="42">
        <f ca="1">(SUMIF('Freeform time and material'!$B$17:$B$30,B1220,'Freeform time and material'!$G$17:$G$30)) +
(SUMIF('Vinyl cutting'!$B$17:$B$30,B1220,'Vinyl cutting'!$G$17:$G$30)) +
(SUMIF('Vinyl cutting (2)'!$B$17:$B$30,B1220,'Vinyl cutting (2)'!$G$17:$G$30)) +
(SUMIF('Apply vinyl graphics'!$B$17:$B$30,B1220,'Apply vinyl graphics'!$G$17:$G$30)) +
(SUMIF('Apply vinyl graphics (2)'!$B$17:$B$30,B1220,'Apply vinyl graphics (2)'!$G$17:$G$30)) +
(SUMIF('Alum pan sign'!$B$17:$B$30,B1220,'Alum pan sign'!$G$17:$G$30)) +
(SUMIF('Alum pan sign (2)'!$B$17:$B$30,B1220,'Alum pan sign (2)'!$G$17:$G$30)) +
(SUMIF('Economy pan sign'!$B$17:$B$30,B1220,'Economy pan sign'!$G$17:$G$30)) +
(SUMIF('Post and panel sign'!$B$17:$B$30,B1220,'Post and panel sign'!$G$17:$G$30)) +
(SUMIF('Post and panel sign (2)'!$B$17:$B$30,B1220,'Post and panel sign (2)'!$G$17:$G$30)) +
(SUMIF('Flat panels only'!$B$17:$B$30,B1220,'Flat panels only'!$G$17:$G$30)) +
(SUMIF('Flat panels only (2)'!$B$17:$B$30,B1220,'Flat panels only (2)'!$G$17:$G$30)) +
(SUMIF('Routed panel shapes'!$B$18:$B$31,B1220,'Routed panel shapes'!$G$18:$G$31)) +
(SUMIF('Routed panel shapes (2)'!$B$18:$B$31,B1220,'Routed panel shapes (2)'!$G$18:$G$31)) +
(SUMIF('Routed face only'!$B$17:$B$30,B1220,'Routed face only'!$G$17:$G$30)) +
(SUMIF('Routed face only (2)'!$B$17:$B$30,B1220,'Routed face only (2)'!$G$17:$G$30)) +
(SUMIF('Routed alum faces letters'!$B$17:$B$30,B1220,'Routed alum faces letters'!$G$17:$G$30)) +
(SUMIF('Routed alum faces letters (2)'!$B$17:$B$30,B1220,'Routed alum faces letters (2)'!$G$17:$G$30)) +
(SUMIF('Routed push through acrylic'!$B$17:$B$30,B1220,'Routed push through acrylic'!$G$17:$G$30)) +
(SUMIF('Routed push through acrylic (2)'!$B$17:$B$30,B1220,'Routed push through acrylic (2)'!$G$17:$G$30)) +
(SUMIF('Sf routed cabinet'!$B$17:$B$30,B1220,'Sf routed cabinet'!$G$17:$G$30)) +
(SUMIF('Sf routed cabinet (2)'!$B$17:$B$30,B1220,'Sf routed cabinet (2)'!$G$17:$G$30)) +
(SUMIF('Df routed cabinet'!$B$17:$B$30,B1220,'Df routed cabinet'!$G$17:$G$30)) +
(SUMIF('Df routed cabinet (2)'!$B$17:$B$30,B1220,'Df routed cabinet (2)'!$G$17:$G$30)) +
(SUMIF('Sf acrylic cabinet'!$B$17:$B$30,B1220,'Sf acrylic cabinet'!$G$17:$G$30)) +
(SUMIF('Sf acrylic cabinet (2)'!$B$17:$B$30,B1220,'Sf acrylic cabinet (2)'!$G$17:$G$30)) +
(SUMIF('Economy Sf acrylic'!$B$17:$B$30,B1220,'Economy Sf acrylic'!$G$17:$G$30)) +
(SUMIF('Df acrylic cabinet'!$B$17:$B$30,B1220,'Df acrylic cabinet'!$G$17:$G$30)) +
(SUMIF('Df acrylic cabinet (2)'!$B$17:$B$30,B1220,'Df acrylic cabinet (2)'!$G$17:$G$30)) +
(SUMIF('Sf flex cabinet'!$B$17:$B$30,B1220,'Sf flex cabinet'!$G$17:$G$30)) +
(SUMIF('Sf flex cabinet (2)'!$B$17:$B$30,B1220,'Sf flex cabinet (2)'!$G$17:$G$30)) +
(SUMIF('Df flex cabinet'!$B$17:$B$36,B1220,'Df flex cabinet'!$G$17:$G$36)) +
(SUMIF('Df flex cabinet (2)'!$B$17:$B$36,B1220,'Df flex cabinet (2)'!$G$17:$G$36)) +
(SUMIF('Pole cover'!$B$17:$B$30,B1220,'Pole cover'!$G$17:$G$30)) +
(SUMIF('Pole cover (2)'!$B$17:$B$30,B1220,'Pole cover (2)'!$G$17:$G$30)) +
(SUMIF('Structural Steel Fab'!$B$17:$B$29,B1220,'Structural Steel Fab'!$G$17:$G$29)) +
(SUMIF(Reveal!$B$17:$B$30,B1220,Reveal!$G$17:$G$30)) +
(SUMIF('Reveal (2)'!$B$17:$B$30,B1220,'Reveal (2)'!$G$17:$G$30)) +
(SUMIF('Crown cove top'!$B$17:$B$30,B1220,'Crown cove top'!$G$17:$G$30)) +
(SUMIF('EMC assembly'!$B$17:$B$30,B1220,'EMC assembly'!$G$17:$G$30)) +
(SUMIF(Crating!$B$17:$B$29,B1220,Crating!$G$17:$G$29)) +
(SUMIF('LED wiring'!$B$17:$B$30,B1220,'LED wiring'!$G$17:$G$30)) +
(SUMIF('Changeable copy face'!$B$17:$B$30,B1220,'Changeable copy face'!$G$17:$G$30)) +
(SUMIF('Flex face assembly'!$B$17:$B$30,B1220,'Flex face assembly'!$G$17:$G$30)) +
(SUMIF('Routed face assembly'!$B$17:$B$30,B1220,'Routed face assembly'!$G$17:$G$30)) +
(SUMIF('Paint calculation'!$B$17:$B$30,B1220,'Paint calculation'!$G$17:$G$30)) +
(SUMIF('Trimcap letter face'!$B$17:$B$30,B1220,'Trimcap letter face'!$G$17:$G$30)) +
(SUMIF('Trimcap letter face (2)'!$B$17:$B$30,B1220,'Trimcap letter face (2)'!$G$17:$G$30)) +
(SUMIF('Channel letter fabrication'!$B$17:$B$30,B1220,'Channel letter fabrication'!$G$17:$G$30)) +
(SUMIF('Channel letter fabrication (2)'!$B$17:$B$30,B1220,'Channel letter fabrication (2)'!$G$17:$G$30))</f>
        <v>0</v>
      </c>
    </row>
    <row r="1221" spans="1:10">
      <c r="A1221" s="28" t="str">
        <f>[1]ODBC!$A1221</f>
        <v>#588 Grout</v>
      </c>
      <c r="B1221" s="29" t="str">
        <f>[1]ODBC!B1221</f>
        <v>83055</v>
      </c>
      <c r="C1221" s="30">
        <f>IFERROR(VLOOKUP($B1221,[1]ODBC!$B:$H,2,FALSE),"")</f>
        <v>28.5</v>
      </c>
      <c r="D1221" s="30">
        <f>IFERROR(VLOOKUP($B1221,[1]ODBC!$B:$H,3,FALSE),"")</f>
        <v>51.305</v>
      </c>
      <c r="E1221" s="30" t="str">
        <f>IFERROR(VLOOKUP($B1221,[1]ODBC!$B:$H,4,FALSE),"")</f>
        <v>EA</v>
      </c>
      <c r="F1221" s="31">
        <f>IFERROR(VLOOKUP($B1221,[1]ODBC!$B:$H,5,FALSE),"")</f>
        <v>44.45</v>
      </c>
      <c r="G1221" s="32">
        <f>[1]ODBC!G1221</f>
        <v>0</v>
      </c>
      <c r="H1221" s="33">
        <f>SUM([1]ODBC!H1221)</f>
        <v>0</v>
      </c>
      <c r="I1221" s="41" t="str">
        <f>'Vinyl cutting'!$B$2</f>
        <v>J36938</v>
      </c>
      <c r="J1221" s="42">
        <f ca="1">(SUMIF('Freeform time and material'!$B$17:$B$30,B1221,'Freeform time and material'!$G$17:$G$30)) +
(SUMIF('Vinyl cutting'!$B$17:$B$30,B1221,'Vinyl cutting'!$G$17:$G$30)) +
(SUMIF('Vinyl cutting (2)'!$B$17:$B$30,B1221,'Vinyl cutting (2)'!$G$17:$G$30)) +
(SUMIF('Apply vinyl graphics'!$B$17:$B$30,B1221,'Apply vinyl graphics'!$G$17:$G$30)) +
(SUMIF('Apply vinyl graphics (2)'!$B$17:$B$30,B1221,'Apply vinyl graphics (2)'!$G$17:$G$30)) +
(SUMIF('Alum pan sign'!$B$17:$B$30,B1221,'Alum pan sign'!$G$17:$G$30)) +
(SUMIF('Alum pan sign (2)'!$B$17:$B$30,B1221,'Alum pan sign (2)'!$G$17:$G$30)) +
(SUMIF('Economy pan sign'!$B$17:$B$30,B1221,'Economy pan sign'!$G$17:$G$30)) +
(SUMIF('Post and panel sign'!$B$17:$B$30,B1221,'Post and panel sign'!$G$17:$G$30)) +
(SUMIF('Post and panel sign (2)'!$B$17:$B$30,B1221,'Post and panel sign (2)'!$G$17:$G$30)) +
(SUMIF('Flat panels only'!$B$17:$B$30,B1221,'Flat panels only'!$G$17:$G$30)) +
(SUMIF('Flat panels only (2)'!$B$17:$B$30,B1221,'Flat panels only (2)'!$G$17:$G$30)) +
(SUMIF('Routed panel shapes'!$B$18:$B$31,B1221,'Routed panel shapes'!$G$18:$G$31)) +
(SUMIF('Routed panel shapes (2)'!$B$18:$B$31,B1221,'Routed panel shapes (2)'!$G$18:$G$31)) +
(SUMIF('Routed face only'!$B$17:$B$30,B1221,'Routed face only'!$G$17:$G$30)) +
(SUMIF('Routed face only (2)'!$B$17:$B$30,B1221,'Routed face only (2)'!$G$17:$G$30)) +
(SUMIF('Routed alum faces letters'!$B$17:$B$30,B1221,'Routed alum faces letters'!$G$17:$G$30)) +
(SUMIF('Routed alum faces letters (2)'!$B$17:$B$30,B1221,'Routed alum faces letters (2)'!$G$17:$G$30)) +
(SUMIF('Routed push through acrylic'!$B$17:$B$30,B1221,'Routed push through acrylic'!$G$17:$G$30)) +
(SUMIF('Routed push through acrylic (2)'!$B$17:$B$30,B1221,'Routed push through acrylic (2)'!$G$17:$G$30)) +
(SUMIF('Sf routed cabinet'!$B$17:$B$30,B1221,'Sf routed cabinet'!$G$17:$G$30)) +
(SUMIF('Sf routed cabinet (2)'!$B$17:$B$30,B1221,'Sf routed cabinet (2)'!$G$17:$G$30)) +
(SUMIF('Df routed cabinet'!$B$17:$B$30,B1221,'Df routed cabinet'!$G$17:$G$30)) +
(SUMIF('Df routed cabinet (2)'!$B$17:$B$30,B1221,'Df routed cabinet (2)'!$G$17:$G$30)) +
(SUMIF('Sf acrylic cabinet'!$B$17:$B$30,B1221,'Sf acrylic cabinet'!$G$17:$G$30)) +
(SUMIF('Sf acrylic cabinet (2)'!$B$17:$B$30,B1221,'Sf acrylic cabinet (2)'!$G$17:$G$30)) +
(SUMIF('Economy Sf acrylic'!$B$17:$B$30,B1221,'Economy Sf acrylic'!$G$17:$G$30)) +
(SUMIF('Df acrylic cabinet'!$B$17:$B$30,B1221,'Df acrylic cabinet'!$G$17:$G$30)) +
(SUMIF('Df acrylic cabinet (2)'!$B$17:$B$30,B1221,'Df acrylic cabinet (2)'!$G$17:$G$30)) +
(SUMIF('Sf flex cabinet'!$B$17:$B$30,B1221,'Sf flex cabinet'!$G$17:$G$30)) +
(SUMIF('Sf flex cabinet (2)'!$B$17:$B$30,B1221,'Sf flex cabinet (2)'!$G$17:$G$30)) +
(SUMIF('Df flex cabinet'!$B$17:$B$36,B1221,'Df flex cabinet'!$G$17:$G$36)) +
(SUMIF('Df flex cabinet (2)'!$B$17:$B$36,B1221,'Df flex cabinet (2)'!$G$17:$G$36)) +
(SUMIF('Pole cover'!$B$17:$B$30,B1221,'Pole cover'!$G$17:$G$30)) +
(SUMIF('Pole cover (2)'!$B$17:$B$30,B1221,'Pole cover (2)'!$G$17:$G$30)) +
(SUMIF('Structural Steel Fab'!$B$17:$B$29,B1221,'Structural Steel Fab'!$G$17:$G$29)) +
(SUMIF(Reveal!$B$17:$B$30,B1221,Reveal!$G$17:$G$30)) +
(SUMIF('Reveal (2)'!$B$17:$B$30,B1221,'Reveal (2)'!$G$17:$G$30)) +
(SUMIF('Crown cove top'!$B$17:$B$30,B1221,'Crown cove top'!$G$17:$G$30)) +
(SUMIF('EMC assembly'!$B$17:$B$30,B1221,'EMC assembly'!$G$17:$G$30)) +
(SUMIF(Crating!$B$17:$B$29,B1221,Crating!$G$17:$G$29)) +
(SUMIF('LED wiring'!$B$17:$B$30,B1221,'LED wiring'!$G$17:$G$30)) +
(SUMIF('Changeable copy face'!$B$17:$B$30,B1221,'Changeable copy face'!$G$17:$G$30)) +
(SUMIF('Flex face assembly'!$B$17:$B$30,B1221,'Flex face assembly'!$G$17:$G$30)) +
(SUMIF('Routed face assembly'!$B$17:$B$30,B1221,'Routed face assembly'!$G$17:$G$30)) +
(SUMIF('Paint calculation'!$B$17:$B$30,B1221,'Paint calculation'!$G$17:$G$30)) +
(SUMIF('Trimcap letter face'!$B$17:$B$30,B1221,'Trimcap letter face'!$G$17:$G$30)) +
(SUMIF('Trimcap letter face (2)'!$B$17:$B$30,B1221,'Trimcap letter face (2)'!$G$17:$G$30)) +
(SUMIF('Channel letter fabrication'!$B$17:$B$30,B1221,'Channel letter fabrication'!$G$17:$G$30)) +
(SUMIF('Channel letter fabrication (2)'!$B$17:$B$30,B1221,'Channel letter fabrication (2)'!$G$17:$G$30))</f>
        <v>0</v>
      </c>
    </row>
    <row r="1222" spans="1:10">
      <c r="A1222" s="28" t="str">
        <f>[1]ODBC!$A1222</f>
        <v>5'x8' U.S. Flag Model PF8</v>
      </c>
      <c r="B1222" s="29" t="str">
        <f>[1]ODBC!B1222</f>
        <v>83080</v>
      </c>
      <c r="C1222" s="30">
        <f>IFERROR(VLOOKUP($B1222,[1]ODBC!$B:$H,2,FALSE),"")</f>
        <v>74.557000000000002</v>
      </c>
      <c r="D1222" s="30">
        <f>IFERROR(VLOOKUP($B1222,[1]ODBC!$B:$H,3,FALSE),"")</f>
        <v>134.21600000000001</v>
      </c>
      <c r="E1222" s="30" t="str">
        <f>IFERROR(VLOOKUP($B1222,[1]ODBC!$B:$H,4,FALSE),"")</f>
        <v>EA</v>
      </c>
      <c r="F1222" s="31">
        <f>IFERROR(VLOOKUP($B1222,[1]ODBC!$B:$H,5,FALSE),"")</f>
        <v>44.45</v>
      </c>
      <c r="G1222" s="32">
        <f>[1]ODBC!G1222</f>
        <v>0</v>
      </c>
      <c r="H1222" s="33">
        <f>SUM([1]ODBC!H1222)</f>
        <v>46042</v>
      </c>
      <c r="I1222" s="41" t="str">
        <f>'Vinyl cutting'!$B$2</f>
        <v>J36938</v>
      </c>
      <c r="J1222" s="42">
        <f ca="1">(SUMIF('Freeform time and material'!$B$17:$B$30,B1222,'Freeform time and material'!$G$17:$G$30)) +
(SUMIF('Vinyl cutting'!$B$17:$B$30,B1222,'Vinyl cutting'!$G$17:$G$30)) +
(SUMIF('Vinyl cutting (2)'!$B$17:$B$30,B1222,'Vinyl cutting (2)'!$G$17:$G$30)) +
(SUMIF('Apply vinyl graphics'!$B$17:$B$30,B1222,'Apply vinyl graphics'!$G$17:$G$30)) +
(SUMIF('Apply vinyl graphics (2)'!$B$17:$B$30,B1222,'Apply vinyl graphics (2)'!$G$17:$G$30)) +
(SUMIF('Alum pan sign'!$B$17:$B$30,B1222,'Alum pan sign'!$G$17:$G$30)) +
(SUMIF('Alum pan sign (2)'!$B$17:$B$30,B1222,'Alum pan sign (2)'!$G$17:$G$30)) +
(SUMIF('Economy pan sign'!$B$17:$B$30,B1222,'Economy pan sign'!$G$17:$G$30)) +
(SUMIF('Post and panel sign'!$B$17:$B$30,B1222,'Post and panel sign'!$G$17:$G$30)) +
(SUMIF('Post and panel sign (2)'!$B$17:$B$30,B1222,'Post and panel sign (2)'!$G$17:$G$30)) +
(SUMIF('Flat panels only'!$B$17:$B$30,B1222,'Flat panels only'!$G$17:$G$30)) +
(SUMIF('Flat panels only (2)'!$B$17:$B$30,B1222,'Flat panels only (2)'!$G$17:$G$30)) +
(SUMIF('Routed panel shapes'!$B$18:$B$31,B1222,'Routed panel shapes'!$G$18:$G$31)) +
(SUMIF('Routed panel shapes (2)'!$B$18:$B$31,B1222,'Routed panel shapes (2)'!$G$18:$G$31)) +
(SUMIF('Routed face only'!$B$17:$B$30,B1222,'Routed face only'!$G$17:$G$30)) +
(SUMIF('Routed face only (2)'!$B$17:$B$30,B1222,'Routed face only (2)'!$G$17:$G$30)) +
(SUMIF('Routed alum faces letters'!$B$17:$B$30,B1222,'Routed alum faces letters'!$G$17:$G$30)) +
(SUMIF('Routed alum faces letters (2)'!$B$17:$B$30,B1222,'Routed alum faces letters (2)'!$G$17:$G$30)) +
(SUMIF('Routed push through acrylic'!$B$17:$B$30,B1222,'Routed push through acrylic'!$G$17:$G$30)) +
(SUMIF('Routed push through acrylic (2)'!$B$17:$B$30,B1222,'Routed push through acrylic (2)'!$G$17:$G$30)) +
(SUMIF('Sf routed cabinet'!$B$17:$B$30,B1222,'Sf routed cabinet'!$G$17:$G$30)) +
(SUMIF('Sf routed cabinet (2)'!$B$17:$B$30,B1222,'Sf routed cabinet (2)'!$G$17:$G$30)) +
(SUMIF('Df routed cabinet'!$B$17:$B$30,B1222,'Df routed cabinet'!$G$17:$G$30)) +
(SUMIF('Df routed cabinet (2)'!$B$17:$B$30,B1222,'Df routed cabinet (2)'!$G$17:$G$30)) +
(SUMIF('Sf acrylic cabinet'!$B$17:$B$30,B1222,'Sf acrylic cabinet'!$G$17:$G$30)) +
(SUMIF('Sf acrylic cabinet (2)'!$B$17:$B$30,B1222,'Sf acrylic cabinet (2)'!$G$17:$G$30)) +
(SUMIF('Economy Sf acrylic'!$B$17:$B$30,B1222,'Economy Sf acrylic'!$G$17:$G$30)) +
(SUMIF('Df acrylic cabinet'!$B$17:$B$30,B1222,'Df acrylic cabinet'!$G$17:$G$30)) +
(SUMIF('Df acrylic cabinet (2)'!$B$17:$B$30,B1222,'Df acrylic cabinet (2)'!$G$17:$G$30)) +
(SUMIF('Sf flex cabinet'!$B$17:$B$30,B1222,'Sf flex cabinet'!$G$17:$G$30)) +
(SUMIF('Sf flex cabinet (2)'!$B$17:$B$30,B1222,'Sf flex cabinet (2)'!$G$17:$G$30)) +
(SUMIF('Df flex cabinet'!$B$17:$B$36,B1222,'Df flex cabinet'!$G$17:$G$36)) +
(SUMIF('Df flex cabinet (2)'!$B$17:$B$36,B1222,'Df flex cabinet (2)'!$G$17:$G$36)) +
(SUMIF('Pole cover'!$B$17:$B$30,B1222,'Pole cover'!$G$17:$G$30)) +
(SUMIF('Pole cover (2)'!$B$17:$B$30,B1222,'Pole cover (2)'!$G$17:$G$30)) +
(SUMIF('Structural Steel Fab'!$B$17:$B$29,B1222,'Structural Steel Fab'!$G$17:$G$29)) +
(SUMIF(Reveal!$B$17:$B$30,B1222,Reveal!$G$17:$G$30)) +
(SUMIF('Reveal (2)'!$B$17:$B$30,B1222,'Reveal (2)'!$G$17:$G$30)) +
(SUMIF('Crown cove top'!$B$17:$B$30,B1222,'Crown cove top'!$G$17:$G$30)) +
(SUMIF('EMC assembly'!$B$17:$B$30,B1222,'EMC assembly'!$G$17:$G$30)) +
(SUMIF(Crating!$B$17:$B$29,B1222,Crating!$G$17:$G$29)) +
(SUMIF('LED wiring'!$B$17:$B$30,B1222,'LED wiring'!$G$17:$G$30)) +
(SUMIF('Changeable copy face'!$B$17:$B$30,B1222,'Changeable copy face'!$G$17:$G$30)) +
(SUMIF('Flex face assembly'!$B$17:$B$30,B1222,'Flex face assembly'!$G$17:$G$30)) +
(SUMIF('Routed face assembly'!$B$17:$B$30,B1222,'Routed face assembly'!$G$17:$G$30)) +
(SUMIF('Paint calculation'!$B$17:$B$30,B1222,'Paint calculation'!$G$17:$G$30)) +
(SUMIF('Trimcap letter face'!$B$17:$B$30,B1222,'Trimcap letter face'!$G$17:$G$30)) +
(SUMIF('Trimcap letter face (2)'!$B$17:$B$30,B1222,'Trimcap letter face (2)'!$G$17:$G$30)) +
(SUMIF('Channel letter fabrication'!$B$17:$B$30,B1222,'Channel letter fabrication'!$G$17:$G$30)) +
(SUMIF('Channel letter fabrication (2)'!$B$17:$B$30,B1222,'Channel letter fabrication (2)'!$G$17:$G$30))</f>
        <v>0</v>
      </c>
    </row>
    <row r="1223" spans="1:10">
      <c r="A1223" s="28" t="str">
        <f>[1]ODBC!$A1223</f>
        <v>5/16" Wh Flag Pole Rope</v>
      </c>
      <c r="B1223" s="29" t="str">
        <f>[1]ODBC!B1223</f>
        <v>83085</v>
      </c>
      <c r="C1223" s="30">
        <f>IFERROR(VLOOKUP($B1223,[1]ODBC!$B:$H,2,FALSE),"")</f>
        <v>0.39</v>
      </c>
      <c r="D1223" s="30">
        <f>IFERROR(VLOOKUP($B1223,[1]ODBC!$B:$H,3,FALSE),"")</f>
        <v>0.70199999999999996</v>
      </c>
      <c r="E1223" s="30" t="str">
        <f>IFERROR(VLOOKUP($B1223,[1]ODBC!$B:$H,4,FALSE),"")</f>
        <v>FT</v>
      </c>
      <c r="F1223" s="31">
        <f>IFERROR(VLOOKUP($B1223,[1]ODBC!$B:$H,5,FALSE),"")</f>
        <v>44.45</v>
      </c>
      <c r="G1223" s="32">
        <f>[1]ODBC!G1223</f>
        <v>0</v>
      </c>
      <c r="H1223" s="33">
        <f>SUM([1]ODBC!H1223)</f>
        <v>0</v>
      </c>
      <c r="I1223" s="41" t="str">
        <f>'Vinyl cutting'!$B$2</f>
        <v>J36938</v>
      </c>
      <c r="J1223" s="42">
        <f ca="1">(SUMIF('Freeform time and material'!$B$17:$B$30,B1223,'Freeform time and material'!$G$17:$G$30)) +
(SUMIF('Vinyl cutting'!$B$17:$B$30,B1223,'Vinyl cutting'!$G$17:$G$30)) +
(SUMIF('Vinyl cutting (2)'!$B$17:$B$30,B1223,'Vinyl cutting (2)'!$G$17:$G$30)) +
(SUMIF('Apply vinyl graphics'!$B$17:$B$30,B1223,'Apply vinyl graphics'!$G$17:$G$30)) +
(SUMIF('Apply vinyl graphics (2)'!$B$17:$B$30,B1223,'Apply vinyl graphics (2)'!$G$17:$G$30)) +
(SUMIF('Alum pan sign'!$B$17:$B$30,B1223,'Alum pan sign'!$G$17:$G$30)) +
(SUMIF('Alum pan sign (2)'!$B$17:$B$30,B1223,'Alum pan sign (2)'!$G$17:$G$30)) +
(SUMIF('Economy pan sign'!$B$17:$B$30,B1223,'Economy pan sign'!$G$17:$G$30)) +
(SUMIF('Post and panel sign'!$B$17:$B$30,B1223,'Post and panel sign'!$G$17:$G$30)) +
(SUMIF('Post and panel sign (2)'!$B$17:$B$30,B1223,'Post and panel sign (2)'!$G$17:$G$30)) +
(SUMIF('Flat panels only'!$B$17:$B$30,B1223,'Flat panels only'!$G$17:$G$30)) +
(SUMIF('Flat panels only (2)'!$B$17:$B$30,B1223,'Flat panels only (2)'!$G$17:$G$30)) +
(SUMIF('Routed panel shapes'!$B$18:$B$31,B1223,'Routed panel shapes'!$G$18:$G$31)) +
(SUMIF('Routed panel shapes (2)'!$B$18:$B$31,B1223,'Routed panel shapes (2)'!$G$18:$G$31)) +
(SUMIF('Routed face only'!$B$17:$B$30,B1223,'Routed face only'!$G$17:$G$30)) +
(SUMIF('Routed face only (2)'!$B$17:$B$30,B1223,'Routed face only (2)'!$G$17:$G$30)) +
(SUMIF('Routed alum faces letters'!$B$17:$B$30,B1223,'Routed alum faces letters'!$G$17:$G$30)) +
(SUMIF('Routed alum faces letters (2)'!$B$17:$B$30,B1223,'Routed alum faces letters (2)'!$G$17:$G$30)) +
(SUMIF('Routed push through acrylic'!$B$17:$B$30,B1223,'Routed push through acrylic'!$G$17:$G$30)) +
(SUMIF('Routed push through acrylic (2)'!$B$17:$B$30,B1223,'Routed push through acrylic (2)'!$G$17:$G$30)) +
(SUMIF('Sf routed cabinet'!$B$17:$B$30,B1223,'Sf routed cabinet'!$G$17:$G$30)) +
(SUMIF('Sf routed cabinet (2)'!$B$17:$B$30,B1223,'Sf routed cabinet (2)'!$G$17:$G$30)) +
(SUMIF('Df routed cabinet'!$B$17:$B$30,B1223,'Df routed cabinet'!$G$17:$G$30)) +
(SUMIF('Df routed cabinet (2)'!$B$17:$B$30,B1223,'Df routed cabinet (2)'!$G$17:$G$30)) +
(SUMIF('Sf acrylic cabinet'!$B$17:$B$30,B1223,'Sf acrylic cabinet'!$G$17:$G$30)) +
(SUMIF('Sf acrylic cabinet (2)'!$B$17:$B$30,B1223,'Sf acrylic cabinet (2)'!$G$17:$G$30)) +
(SUMIF('Economy Sf acrylic'!$B$17:$B$30,B1223,'Economy Sf acrylic'!$G$17:$G$30)) +
(SUMIF('Df acrylic cabinet'!$B$17:$B$30,B1223,'Df acrylic cabinet'!$G$17:$G$30)) +
(SUMIF('Df acrylic cabinet (2)'!$B$17:$B$30,B1223,'Df acrylic cabinet (2)'!$G$17:$G$30)) +
(SUMIF('Sf flex cabinet'!$B$17:$B$30,B1223,'Sf flex cabinet'!$G$17:$G$30)) +
(SUMIF('Sf flex cabinet (2)'!$B$17:$B$30,B1223,'Sf flex cabinet (2)'!$G$17:$G$30)) +
(SUMIF('Df flex cabinet'!$B$17:$B$36,B1223,'Df flex cabinet'!$G$17:$G$36)) +
(SUMIF('Df flex cabinet (2)'!$B$17:$B$36,B1223,'Df flex cabinet (2)'!$G$17:$G$36)) +
(SUMIF('Pole cover'!$B$17:$B$30,B1223,'Pole cover'!$G$17:$G$30)) +
(SUMIF('Pole cover (2)'!$B$17:$B$30,B1223,'Pole cover (2)'!$G$17:$G$30)) +
(SUMIF('Structural Steel Fab'!$B$17:$B$29,B1223,'Structural Steel Fab'!$G$17:$G$29)) +
(SUMIF(Reveal!$B$17:$B$30,B1223,Reveal!$G$17:$G$30)) +
(SUMIF('Reveal (2)'!$B$17:$B$30,B1223,'Reveal (2)'!$G$17:$G$30)) +
(SUMIF('Crown cove top'!$B$17:$B$30,B1223,'Crown cove top'!$G$17:$G$30)) +
(SUMIF('EMC assembly'!$B$17:$B$30,B1223,'EMC assembly'!$G$17:$G$30)) +
(SUMIF(Crating!$B$17:$B$29,B1223,Crating!$G$17:$G$29)) +
(SUMIF('LED wiring'!$B$17:$B$30,B1223,'LED wiring'!$G$17:$G$30)) +
(SUMIF('Changeable copy face'!$B$17:$B$30,B1223,'Changeable copy face'!$G$17:$G$30)) +
(SUMIF('Flex face assembly'!$B$17:$B$30,B1223,'Flex face assembly'!$G$17:$G$30)) +
(SUMIF('Routed face assembly'!$B$17:$B$30,B1223,'Routed face assembly'!$G$17:$G$30)) +
(SUMIF('Paint calculation'!$B$17:$B$30,B1223,'Paint calculation'!$G$17:$G$30)) +
(SUMIF('Trimcap letter face'!$B$17:$B$30,B1223,'Trimcap letter face'!$G$17:$G$30)) +
(SUMIF('Trimcap letter face (2)'!$B$17:$B$30,B1223,'Trimcap letter face (2)'!$G$17:$G$30)) +
(SUMIF('Channel letter fabrication'!$B$17:$B$30,B1223,'Channel letter fabrication'!$G$17:$G$30)) +
(SUMIF('Channel letter fabrication (2)'!$B$17:$B$30,B1223,'Channel letter fabrication (2)'!$G$17:$G$30))</f>
        <v>0</v>
      </c>
    </row>
    <row r="1224" spans="1:10">
      <c r="A1224" s="28" t="str">
        <f>[1]ODBC!$A1224</f>
        <v>Stainless Steel Swivel Snaps</v>
      </c>
      <c r="B1224" s="29" t="str">
        <f>[1]ODBC!B1224</f>
        <v>83090</v>
      </c>
      <c r="C1224" s="30">
        <f>IFERROR(VLOOKUP($B1224,[1]ODBC!$B:$H,2,FALSE),"")</f>
        <v>12.25</v>
      </c>
      <c r="D1224" s="30">
        <f>IFERROR(VLOOKUP($B1224,[1]ODBC!$B:$H,3,FALSE),"")</f>
        <v>22.052</v>
      </c>
      <c r="E1224" s="30" t="str">
        <f>IFERROR(VLOOKUP($B1224,[1]ODBC!$B:$H,4,FALSE),"")</f>
        <v>EA</v>
      </c>
      <c r="F1224" s="31">
        <f>IFERROR(VLOOKUP($B1224,[1]ODBC!$B:$H,5,FALSE),"")</f>
        <v>44.45</v>
      </c>
      <c r="G1224" s="32">
        <f>[1]ODBC!G1224</f>
        <v>0</v>
      </c>
      <c r="H1224" s="33">
        <f>SUM([1]ODBC!H1224)</f>
        <v>44631</v>
      </c>
      <c r="I1224" s="41" t="str">
        <f>'Vinyl cutting'!$B$2</f>
        <v>J36938</v>
      </c>
      <c r="J1224" s="42">
        <f ca="1">(SUMIF('Freeform time and material'!$B$17:$B$30,B1224,'Freeform time and material'!$G$17:$G$30)) +
(SUMIF('Vinyl cutting'!$B$17:$B$30,B1224,'Vinyl cutting'!$G$17:$G$30)) +
(SUMIF('Vinyl cutting (2)'!$B$17:$B$30,B1224,'Vinyl cutting (2)'!$G$17:$G$30)) +
(SUMIF('Apply vinyl graphics'!$B$17:$B$30,B1224,'Apply vinyl graphics'!$G$17:$G$30)) +
(SUMIF('Apply vinyl graphics (2)'!$B$17:$B$30,B1224,'Apply vinyl graphics (2)'!$G$17:$G$30)) +
(SUMIF('Alum pan sign'!$B$17:$B$30,B1224,'Alum pan sign'!$G$17:$G$30)) +
(SUMIF('Alum pan sign (2)'!$B$17:$B$30,B1224,'Alum pan sign (2)'!$G$17:$G$30)) +
(SUMIF('Economy pan sign'!$B$17:$B$30,B1224,'Economy pan sign'!$G$17:$G$30)) +
(SUMIF('Post and panel sign'!$B$17:$B$30,B1224,'Post and panel sign'!$G$17:$G$30)) +
(SUMIF('Post and panel sign (2)'!$B$17:$B$30,B1224,'Post and panel sign (2)'!$G$17:$G$30)) +
(SUMIF('Flat panels only'!$B$17:$B$30,B1224,'Flat panels only'!$G$17:$G$30)) +
(SUMIF('Flat panels only (2)'!$B$17:$B$30,B1224,'Flat panels only (2)'!$G$17:$G$30)) +
(SUMIF('Routed panel shapes'!$B$18:$B$31,B1224,'Routed panel shapes'!$G$18:$G$31)) +
(SUMIF('Routed panel shapes (2)'!$B$18:$B$31,B1224,'Routed panel shapes (2)'!$G$18:$G$31)) +
(SUMIF('Routed face only'!$B$17:$B$30,B1224,'Routed face only'!$G$17:$G$30)) +
(SUMIF('Routed face only (2)'!$B$17:$B$30,B1224,'Routed face only (2)'!$G$17:$G$30)) +
(SUMIF('Routed alum faces letters'!$B$17:$B$30,B1224,'Routed alum faces letters'!$G$17:$G$30)) +
(SUMIF('Routed alum faces letters (2)'!$B$17:$B$30,B1224,'Routed alum faces letters (2)'!$G$17:$G$30)) +
(SUMIF('Routed push through acrylic'!$B$17:$B$30,B1224,'Routed push through acrylic'!$G$17:$G$30)) +
(SUMIF('Routed push through acrylic (2)'!$B$17:$B$30,B1224,'Routed push through acrylic (2)'!$G$17:$G$30)) +
(SUMIF('Sf routed cabinet'!$B$17:$B$30,B1224,'Sf routed cabinet'!$G$17:$G$30)) +
(SUMIF('Sf routed cabinet (2)'!$B$17:$B$30,B1224,'Sf routed cabinet (2)'!$G$17:$G$30)) +
(SUMIF('Df routed cabinet'!$B$17:$B$30,B1224,'Df routed cabinet'!$G$17:$G$30)) +
(SUMIF('Df routed cabinet (2)'!$B$17:$B$30,B1224,'Df routed cabinet (2)'!$G$17:$G$30)) +
(SUMIF('Sf acrylic cabinet'!$B$17:$B$30,B1224,'Sf acrylic cabinet'!$G$17:$G$30)) +
(SUMIF('Sf acrylic cabinet (2)'!$B$17:$B$30,B1224,'Sf acrylic cabinet (2)'!$G$17:$G$30)) +
(SUMIF('Economy Sf acrylic'!$B$17:$B$30,B1224,'Economy Sf acrylic'!$G$17:$G$30)) +
(SUMIF('Df acrylic cabinet'!$B$17:$B$30,B1224,'Df acrylic cabinet'!$G$17:$G$30)) +
(SUMIF('Df acrylic cabinet (2)'!$B$17:$B$30,B1224,'Df acrylic cabinet (2)'!$G$17:$G$30)) +
(SUMIF('Sf flex cabinet'!$B$17:$B$30,B1224,'Sf flex cabinet'!$G$17:$G$30)) +
(SUMIF('Sf flex cabinet (2)'!$B$17:$B$30,B1224,'Sf flex cabinet (2)'!$G$17:$G$30)) +
(SUMIF('Df flex cabinet'!$B$17:$B$36,B1224,'Df flex cabinet'!$G$17:$G$36)) +
(SUMIF('Df flex cabinet (2)'!$B$17:$B$36,B1224,'Df flex cabinet (2)'!$G$17:$G$36)) +
(SUMIF('Pole cover'!$B$17:$B$30,B1224,'Pole cover'!$G$17:$G$30)) +
(SUMIF('Pole cover (2)'!$B$17:$B$30,B1224,'Pole cover (2)'!$G$17:$G$30)) +
(SUMIF('Structural Steel Fab'!$B$17:$B$29,B1224,'Structural Steel Fab'!$G$17:$G$29)) +
(SUMIF(Reveal!$B$17:$B$30,B1224,Reveal!$G$17:$G$30)) +
(SUMIF('Reveal (2)'!$B$17:$B$30,B1224,'Reveal (2)'!$G$17:$G$30)) +
(SUMIF('Crown cove top'!$B$17:$B$30,B1224,'Crown cove top'!$G$17:$G$30)) +
(SUMIF('EMC assembly'!$B$17:$B$30,B1224,'EMC assembly'!$G$17:$G$30)) +
(SUMIF(Crating!$B$17:$B$29,B1224,Crating!$G$17:$G$29)) +
(SUMIF('LED wiring'!$B$17:$B$30,B1224,'LED wiring'!$G$17:$G$30)) +
(SUMIF('Changeable copy face'!$B$17:$B$30,B1224,'Changeable copy face'!$G$17:$G$30)) +
(SUMIF('Flex face assembly'!$B$17:$B$30,B1224,'Flex face assembly'!$G$17:$G$30)) +
(SUMIF('Routed face assembly'!$B$17:$B$30,B1224,'Routed face assembly'!$G$17:$G$30)) +
(SUMIF('Paint calculation'!$B$17:$B$30,B1224,'Paint calculation'!$G$17:$G$30)) +
(SUMIF('Trimcap letter face'!$B$17:$B$30,B1224,'Trimcap letter face'!$G$17:$G$30)) +
(SUMIF('Trimcap letter face (2)'!$B$17:$B$30,B1224,'Trimcap letter face (2)'!$G$17:$G$30)) +
(SUMIF('Channel letter fabrication'!$B$17:$B$30,B1224,'Channel letter fabrication'!$G$17:$G$30)) +
(SUMIF('Channel letter fabrication (2)'!$B$17:$B$30,B1224,'Channel letter fabrication (2)'!$G$17:$G$30))</f>
        <v>0</v>
      </c>
    </row>
    <row r="1225" spans="1:10">
      <c r="A1225" s="28" t="str">
        <f>[1]ODBC!$A1225</f>
        <v>Mini Slatz Anodized</v>
      </c>
      <c r="B1225" s="29" t="str">
        <f>[1]ODBC!B1225</f>
        <v>84000</v>
      </c>
      <c r="C1225" s="30">
        <f>IFERROR(VLOOKUP($B1225,[1]ODBC!$B:$H,2,FALSE),"")</f>
        <v>1.82</v>
      </c>
      <c r="D1225" s="30">
        <f>IFERROR(VLOOKUP($B1225,[1]ODBC!$B:$H,3,FALSE),"")</f>
        <v>3.2759999999999998</v>
      </c>
      <c r="E1225" s="30" t="str">
        <f>IFERROR(VLOOKUP($B1225,[1]ODBC!$B:$H,4,FALSE),"")</f>
        <v>FT</v>
      </c>
      <c r="F1225" s="31">
        <f>IFERROR(VLOOKUP($B1225,[1]ODBC!$B:$H,5,FALSE),"")</f>
        <v>44.45</v>
      </c>
      <c r="G1225" s="32">
        <f>[1]ODBC!G1225</f>
        <v>0</v>
      </c>
      <c r="H1225" s="33">
        <f>SUM([1]ODBC!H1225)</f>
        <v>0</v>
      </c>
      <c r="I1225" s="41" t="str">
        <f>'Vinyl cutting'!$B$2</f>
        <v>J36938</v>
      </c>
      <c r="J1225" s="42">
        <f ca="1">(SUMIF('Freeform time and material'!$B$17:$B$30,B1225,'Freeform time and material'!$G$17:$G$30)) +
(SUMIF('Vinyl cutting'!$B$17:$B$30,B1225,'Vinyl cutting'!$G$17:$G$30)) +
(SUMIF('Vinyl cutting (2)'!$B$17:$B$30,B1225,'Vinyl cutting (2)'!$G$17:$G$30)) +
(SUMIF('Apply vinyl graphics'!$B$17:$B$30,B1225,'Apply vinyl graphics'!$G$17:$G$30)) +
(SUMIF('Apply vinyl graphics (2)'!$B$17:$B$30,B1225,'Apply vinyl graphics (2)'!$G$17:$G$30)) +
(SUMIF('Alum pan sign'!$B$17:$B$30,B1225,'Alum pan sign'!$G$17:$G$30)) +
(SUMIF('Alum pan sign (2)'!$B$17:$B$30,B1225,'Alum pan sign (2)'!$G$17:$G$30)) +
(SUMIF('Economy pan sign'!$B$17:$B$30,B1225,'Economy pan sign'!$G$17:$G$30)) +
(SUMIF('Post and panel sign'!$B$17:$B$30,B1225,'Post and panel sign'!$G$17:$G$30)) +
(SUMIF('Post and panel sign (2)'!$B$17:$B$30,B1225,'Post and panel sign (2)'!$G$17:$G$30)) +
(SUMIF('Flat panels only'!$B$17:$B$30,B1225,'Flat panels only'!$G$17:$G$30)) +
(SUMIF('Flat panels only (2)'!$B$17:$B$30,B1225,'Flat panels only (2)'!$G$17:$G$30)) +
(SUMIF('Routed panel shapes'!$B$18:$B$31,B1225,'Routed panel shapes'!$G$18:$G$31)) +
(SUMIF('Routed panel shapes (2)'!$B$18:$B$31,B1225,'Routed panel shapes (2)'!$G$18:$G$31)) +
(SUMIF('Routed face only'!$B$17:$B$30,B1225,'Routed face only'!$G$17:$G$30)) +
(SUMIF('Routed face only (2)'!$B$17:$B$30,B1225,'Routed face only (2)'!$G$17:$G$30)) +
(SUMIF('Routed alum faces letters'!$B$17:$B$30,B1225,'Routed alum faces letters'!$G$17:$G$30)) +
(SUMIF('Routed alum faces letters (2)'!$B$17:$B$30,B1225,'Routed alum faces letters (2)'!$G$17:$G$30)) +
(SUMIF('Routed push through acrylic'!$B$17:$B$30,B1225,'Routed push through acrylic'!$G$17:$G$30)) +
(SUMIF('Routed push through acrylic (2)'!$B$17:$B$30,B1225,'Routed push through acrylic (2)'!$G$17:$G$30)) +
(SUMIF('Sf routed cabinet'!$B$17:$B$30,B1225,'Sf routed cabinet'!$G$17:$G$30)) +
(SUMIF('Sf routed cabinet (2)'!$B$17:$B$30,B1225,'Sf routed cabinet (2)'!$G$17:$G$30)) +
(SUMIF('Df routed cabinet'!$B$17:$B$30,B1225,'Df routed cabinet'!$G$17:$G$30)) +
(SUMIF('Df routed cabinet (2)'!$B$17:$B$30,B1225,'Df routed cabinet (2)'!$G$17:$G$30)) +
(SUMIF('Sf acrylic cabinet'!$B$17:$B$30,B1225,'Sf acrylic cabinet'!$G$17:$G$30)) +
(SUMIF('Sf acrylic cabinet (2)'!$B$17:$B$30,B1225,'Sf acrylic cabinet (2)'!$G$17:$G$30)) +
(SUMIF('Economy Sf acrylic'!$B$17:$B$30,B1225,'Economy Sf acrylic'!$G$17:$G$30)) +
(SUMIF('Df acrylic cabinet'!$B$17:$B$30,B1225,'Df acrylic cabinet'!$G$17:$G$30)) +
(SUMIF('Df acrylic cabinet (2)'!$B$17:$B$30,B1225,'Df acrylic cabinet (2)'!$G$17:$G$30)) +
(SUMIF('Sf flex cabinet'!$B$17:$B$30,B1225,'Sf flex cabinet'!$G$17:$G$30)) +
(SUMIF('Sf flex cabinet (2)'!$B$17:$B$30,B1225,'Sf flex cabinet (2)'!$G$17:$G$30)) +
(SUMIF('Df flex cabinet'!$B$17:$B$36,B1225,'Df flex cabinet'!$G$17:$G$36)) +
(SUMIF('Df flex cabinet (2)'!$B$17:$B$36,B1225,'Df flex cabinet (2)'!$G$17:$G$36)) +
(SUMIF('Pole cover'!$B$17:$B$30,B1225,'Pole cover'!$G$17:$G$30)) +
(SUMIF('Pole cover (2)'!$B$17:$B$30,B1225,'Pole cover (2)'!$G$17:$G$30)) +
(SUMIF('Structural Steel Fab'!$B$17:$B$29,B1225,'Structural Steel Fab'!$G$17:$G$29)) +
(SUMIF(Reveal!$B$17:$B$30,B1225,Reveal!$G$17:$G$30)) +
(SUMIF('Reveal (2)'!$B$17:$B$30,B1225,'Reveal (2)'!$G$17:$G$30)) +
(SUMIF('Crown cove top'!$B$17:$B$30,B1225,'Crown cove top'!$G$17:$G$30)) +
(SUMIF('EMC assembly'!$B$17:$B$30,B1225,'EMC assembly'!$G$17:$G$30)) +
(SUMIF(Crating!$B$17:$B$29,B1225,Crating!$G$17:$G$29)) +
(SUMIF('LED wiring'!$B$17:$B$30,B1225,'LED wiring'!$G$17:$G$30)) +
(SUMIF('Changeable copy face'!$B$17:$B$30,B1225,'Changeable copy face'!$G$17:$G$30)) +
(SUMIF('Flex face assembly'!$B$17:$B$30,B1225,'Flex face assembly'!$G$17:$G$30)) +
(SUMIF('Routed face assembly'!$B$17:$B$30,B1225,'Routed face assembly'!$G$17:$G$30)) +
(SUMIF('Paint calculation'!$B$17:$B$30,B1225,'Paint calculation'!$G$17:$G$30)) +
(SUMIF('Trimcap letter face'!$B$17:$B$30,B1225,'Trimcap letter face'!$G$17:$G$30)) +
(SUMIF('Trimcap letter face (2)'!$B$17:$B$30,B1225,'Trimcap letter face (2)'!$G$17:$G$30)) +
(SUMIF('Channel letter fabrication'!$B$17:$B$30,B1225,'Channel letter fabrication'!$G$17:$G$30)) +
(SUMIF('Channel letter fabrication (2)'!$B$17:$B$30,B1225,'Channel letter fabrication (2)'!$G$17:$G$30))</f>
        <v>0</v>
      </c>
    </row>
    <row r="1226" spans="1:10">
      <c r="A1226" s="28" t="str">
        <f>[1]ODBC!$A1226</f>
        <v>Mini Slatz Bronze</v>
      </c>
      <c r="B1226" s="29" t="str">
        <f>[1]ODBC!B1226</f>
        <v>84005</v>
      </c>
      <c r="C1226" s="30">
        <f>IFERROR(VLOOKUP($B1226,[1]ODBC!$B:$H,2,FALSE),"")</f>
        <v>2.57</v>
      </c>
      <c r="D1226" s="30">
        <f>IFERROR(VLOOKUP($B1226,[1]ODBC!$B:$H,3,FALSE),"")</f>
        <v>4.6260000000000003</v>
      </c>
      <c r="E1226" s="30" t="str">
        <f>IFERROR(VLOOKUP($B1226,[1]ODBC!$B:$H,4,FALSE),"")</f>
        <v>FT</v>
      </c>
      <c r="F1226" s="31">
        <f>IFERROR(VLOOKUP($B1226,[1]ODBC!$B:$H,5,FALSE),"")</f>
        <v>44.45</v>
      </c>
      <c r="G1226" s="32">
        <f>[1]ODBC!G1226</f>
        <v>0</v>
      </c>
      <c r="H1226" s="33">
        <f>SUM([1]ODBC!H1226)</f>
        <v>0</v>
      </c>
      <c r="I1226" s="41" t="str">
        <f>'Vinyl cutting'!$B$2</f>
        <v>J36938</v>
      </c>
      <c r="J1226" s="42">
        <f ca="1">(SUMIF('Freeform time and material'!$B$17:$B$30,B1226,'Freeform time and material'!$G$17:$G$30)) +
(SUMIF('Vinyl cutting'!$B$17:$B$30,B1226,'Vinyl cutting'!$G$17:$G$30)) +
(SUMIF('Vinyl cutting (2)'!$B$17:$B$30,B1226,'Vinyl cutting (2)'!$G$17:$G$30)) +
(SUMIF('Apply vinyl graphics'!$B$17:$B$30,B1226,'Apply vinyl graphics'!$G$17:$G$30)) +
(SUMIF('Apply vinyl graphics (2)'!$B$17:$B$30,B1226,'Apply vinyl graphics (2)'!$G$17:$G$30)) +
(SUMIF('Alum pan sign'!$B$17:$B$30,B1226,'Alum pan sign'!$G$17:$G$30)) +
(SUMIF('Alum pan sign (2)'!$B$17:$B$30,B1226,'Alum pan sign (2)'!$G$17:$G$30)) +
(SUMIF('Economy pan sign'!$B$17:$B$30,B1226,'Economy pan sign'!$G$17:$G$30)) +
(SUMIF('Post and panel sign'!$B$17:$B$30,B1226,'Post and panel sign'!$G$17:$G$30)) +
(SUMIF('Post and panel sign (2)'!$B$17:$B$30,B1226,'Post and panel sign (2)'!$G$17:$G$30)) +
(SUMIF('Flat panels only'!$B$17:$B$30,B1226,'Flat panels only'!$G$17:$G$30)) +
(SUMIF('Flat panels only (2)'!$B$17:$B$30,B1226,'Flat panels only (2)'!$G$17:$G$30)) +
(SUMIF('Routed panel shapes'!$B$18:$B$31,B1226,'Routed panel shapes'!$G$18:$G$31)) +
(SUMIF('Routed panel shapes (2)'!$B$18:$B$31,B1226,'Routed panel shapes (2)'!$G$18:$G$31)) +
(SUMIF('Routed face only'!$B$17:$B$30,B1226,'Routed face only'!$G$17:$G$30)) +
(SUMIF('Routed face only (2)'!$B$17:$B$30,B1226,'Routed face only (2)'!$G$17:$G$30)) +
(SUMIF('Routed alum faces letters'!$B$17:$B$30,B1226,'Routed alum faces letters'!$G$17:$G$30)) +
(SUMIF('Routed alum faces letters (2)'!$B$17:$B$30,B1226,'Routed alum faces letters (2)'!$G$17:$G$30)) +
(SUMIF('Routed push through acrylic'!$B$17:$B$30,B1226,'Routed push through acrylic'!$G$17:$G$30)) +
(SUMIF('Routed push through acrylic (2)'!$B$17:$B$30,B1226,'Routed push through acrylic (2)'!$G$17:$G$30)) +
(SUMIF('Sf routed cabinet'!$B$17:$B$30,B1226,'Sf routed cabinet'!$G$17:$G$30)) +
(SUMIF('Sf routed cabinet (2)'!$B$17:$B$30,B1226,'Sf routed cabinet (2)'!$G$17:$G$30)) +
(SUMIF('Df routed cabinet'!$B$17:$B$30,B1226,'Df routed cabinet'!$G$17:$G$30)) +
(SUMIF('Df routed cabinet (2)'!$B$17:$B$30,B1226,'Df routed cabinet (2)'!$G$17:$G$30)) +
(SUMIF('Sf acrylic cabinet'!$B$17:$B$30,B1226,'Sf acrylic cabinet'!$G$17:$G$30)) +
(SUMIF('Sf acrylic cabinet (2)'!$B$17:$B$30,B1226,'Sf acrylic cabinet (2)'!$G$17:$G$30)) +
(SUMIF('Economy Sf acrylic'!$B$17:$B$30,B1226,'Economy Sf acrylic'!$G$17:$G$30)) +
(SUMIF('Df acrylic cabinet'!$B$17:$B$30,B1226,'Df acrylic cabinet'!$G$17:$G$30)) +
(SUMIF('Df acrylic cabinet (2)'!$B$17:$B$30,B1226,'Df acrylic cabinet (2)'!$G$17:$G$30)) +
(SUMIF('Sf flex cabinet'!$B$17:$B$30,B1226,'Sf flex cabinet'!$G$17:$G$30)) +
(SUMIF('Sf flex cabinet (2)'!$B$17:$B$30,B1226,'Sf flex cabinet (2)'!$G$17:$G$30)) +
(SUMIF('Df flex cabinet'!$B$17:$B$36,B1226,'Df flex cabinet'!$G$17:$G$36)) +
(SUMIF('Df flex cabinet (2)'!$B$17:$B$36,B1226,'Df flex cabinet (2)'!$G$17:$G$36)) +
(SUMIF('Pole cover'!$B$17:$B$30,B1226,'Pole cover'!$G$17:$G$30)) +
(SUMIF('Pole cover (2)'!$B$17:$B$30,B1226,'Pole cover (2)'!$G$17:$G$30)) +
(SUMIF('Structural Steel Fab'!$B$17:$B$29,B1226,'Structural Steel Fab'!$G$17:$G$29)) +
(SUMIF(Reveal!$B$17:$B$30,B1226,Reveal!$G$17:$G$30)) +
(SUMIF('Reveal (2)'!$B$17:$B$30,B1226,'Reveal (2)'!$G$17:$G$30)) +
(SUMIF('Crown cove top'!$B$17:$B$30,B1226,'Crown cove top'!$G$17:$G$30)) +
(SUMIF('EMC assembly'!$B$17:$B$30,B1226,'EMC assembly'!$G$17:$G$30)) +
(SUMIF(Crating!$B$17:$B$29,B1226,Crating!$G$17:$G$29)) +
(SUMIF('LED wiring'!$B$17:$B$30,B1226,'LED wiring'!$G$17:$G$30)) +
(SUMIF('Changeable copy face'!$B$17:$B$30,B1226,'Changeable copy face'!$G$17:$G$30)) +
(SUMIF('Flex face assembly'!$B$17:$B$30,B1226,'Flex face assembly'!$G$17:$G$30)) +
(SUMIF('Routed face assembly'!$B$17:$B$30,B1226,'Routed face assembly'!$G$17:$G$30)) +
(SUMIF('Paint calculation'!$B$17:$B$30,B1226,'Paint calculation'!$G$17:$G$30)) +
(SUMIF('Trimcap letter face'!$B$17:$B$30,B1226,'Trimcap letter face'!$G$17:$G$30)) +
(SUMIF('Trimcap letter face (2)'!$B$17:$B$30,B1226,'Trimcap letter face (2)'!$G$17:$G$30)) +
(SUMIF('Channel letter fabrication'!$B$17:$B$30,B1226,'Channel letter fabrication'!$G$17:$G$30)) +
(SUMIF('Channel letter fabrication (2)'!$B$17:$B$30,B1226,'Channel letter fabrication (2)'!$G$17:$G$30))</f>
        <v>0</v>
      </c>
    </row>
    <row r="1227" spans="1:10">
      <c r="A1227" s="28" t="str">
        <f>[1]ODBC!$A1227</f>
        <v>Mini Slatz Caps</v>
      </c>
      <c r="B1227" s="29" t="str">
        <f>[1]ODBC!B1227</f>
        <v>84010</v>
      </c>
      <c r="C1227" s="30">
        <f>IFERROR(VLOOKUP($B1227,[1]ODBC!$B:$H,2,FALSE),"")</f>
        <v>0.73</v>
      </c>
      <c r="D1227" s="30">
        <f>IFERROR(VLOOKUP($B1227,[1]ODBC!$B:$H,3,FALSE),"")</f>
        <v>1.3140000000000001</v>
      </c>
      <c r="E1227" s="30" t="str">
        <f>IFERROR(VLOOKUP($B1227,[1]ODBC!$B:$H,4,FALSE),"")</f>
        <v>EA</v>
      </c>
      <c r="F1227" s="31">
        <f>IFERROR(VLOOKUP($B1227,[1]ODBC!$B:$H,5,FALSE),"")</f>
        <v>44.45</v>
      </c>
      <c r="G1227" s="32">
        <f>[1]ODBC!G1227</f>
        <v>0</v>
      </c>
      <c r="H1227" s="33">
        <f>SUM([1]ODBC!H1227)</f>
        <v>0</v>
      </c>
      <c r="I1227" s="41" t="str">
        <f>'Vinyl cutting'!$B$2</f>
        <v>J36938</v>
      </c>
      <c r="J1227" s="42">
        <f ca="1">(SUMIF('Freeform time and material'!$B$17:$B$30,B1227,'Freeform time and material'!$G$17:$G$30)) +
(SUMIF('Vinyl cutting'!$B$17:$B$30,B1227,'Vinyl cutting'!$G$17:$G$30)) +
(SUMIF('Vinyl cutting (2)'!$B$17:$B$30,B1227,'Vinyl cutting (2)'!$G$17:$G$30)) +
(SUMIF('Apply vinyl graphics'!$B$17:$B$30,B1227,'Apply vinyl graphics'!$G$17:$G$30)) +
(SUMIF('Apply vinyl graphics (2)'!$B$17:$B$30,B1227,'Apply vinyl graphics (2)'!$G$17:$G$30)) +
(SUMIF('Alum pan sign'!$B$17:$B$30,B1227,'Alum pan sign'!$G$17:$G$30)) +
(SUMIF('Alum pan sign (2)'!$B$17:$B$30,B1227,'Alum pan sign (2)'!$G$17:$G$30)) +
(SUMIF('Economy pan sign'!$B$17:$B$30,B1227,'Economy pan sign'!$G$17:$G$30)) +
(SUMIF('Post and panel sign'!$B$17:$B$30,B1227,'Post and panel sign'!$G$17:$G$30)) +
(SUMIF('Post and panel sign (2)'!$B$17:$B$30,B1227,'Post and panel sign (2)'!$G$17:$G$30)) +
(SUMIF('Flat panels only'!$B$17:$B$30,B1227,'Flat panels only'!$G$17:$G$30)) +
(SUMIF('Flat panels only (2)'!$B$17:$B$30,B1227,'Flat panels only (2)'!$G$17:$G$30)) +
(SUMIF('Routed panel shapes'!$B$18:$B$31,B1227,'Routed panel shapes'!$G$18:$G$31)) +
(SUMIF('Routed panel shapes (2)'!$B$18:$B$31,B1227,'Routed panel shapes (2)'!$G$18:$G$31)) +
(SUMIF('Routed face only'!$B$17:$B$30,B1227,'Routed face only'!$G$17:$G$30)) +
(SUMIF('Routed face only (2)'!$B$17:$B$30,B1227,'Routed face only (2)'!$G$17:$G$30)) +
(SUMIF('Routed alum faces letters'!$B$17:$B$30,B1227,'Routed alum faces letters'!$G$17:$G$30)) +
(SUMIF('Routed alum faces letters (2)'!$B$17:$B$30,B1227,'Routed alum faces letters (2)'!$G$17:$G$30)) +
(SUMIF('Routed push through acrylic'!$B$17:$B$30,B1227,'Routed push through acrylic'!$G$17:$G$30)) +
(SUMIF('Routed push through acrylic (2)'!$B$17:$B$30,B1227,'Routed push through acrylic (2)'!$G$17:$G$30)) +
(SUMIF('Sf routed cabinet'!$B$17:$B$30,B1227,'Sf routed cabinet'!$G$17:$G$30)) +
(SUMIF('Sf routed cabinet (2)'!$B$17:$B$30,B1227,'Sf routed cabinet (2)'!$G$17:$G$30)) +
(SUMIF('Df routed cabinet'!$B$17:$B$30,B1227,'Df routed cabinet'!$G$17:$G$30)) +
(SUMIF('Df routed cabinet (2)'!$B$17:$B$30,B1227,'Df routed cabinet (2)'!$G$17:$G$30)) +
(SUMIF('Sf acrylic cabinet'!$B$17:$B$30,B1227,'Sf acrylic cabinet'!$G$17:$G$30)) +
(SUMIF('Sf acrylic cabinet (2)'!$B$17:$B$30,B1227,'Sf acrylic cabinet (2)'!$G$17:$G$30)) +
(SUMIF('Economy Sf acrylic'!$B$17:$B$30,B1227,'Economy Sf acrylic'!$G$17:$G$30)) +
(SUMIF('Df acrylic cabinet'!$B$17:$B$30,B1227,'Df acrylic cabinet'!$G$17:$G$30)) +
(SUMIF('Df acrylic cabinet (2)'!$B$17:$B$30,B1227,'Df acrylic cabinet (2)'!$G$17:$G$30)) +
(SUMIF('Sf flex cabinet'!$B$17:$B$30,B1227,'Sf flex cabinet'!$G$17:$G$30)) +
(SUMIF('Sf flex cabinet (2)'!$B$17:$B$30,B1227,'Sf flex cabinet (2)'!$G$17:$G$30)) +
(SUMIF('Df flex cabinet'!$B$17:$B$36,B1227,'Df flex cabinet'!$G$17:$G$36)) +
(SUMIF('Df flex cabinet (2)'!$B$17:$B$36,B1227,'Df flex cabinet (2)'!$G$17:$G$36)) +
(SUMIF('Pole cover'!$B$17:$B$30,B1227,'Pole cover'!$G$17:$G$30)) +
(SUMIF('Pole cover (2)'!$B$17:$B$30,B1227,'Pole cover (2)'!$G$17:$G$30)) +
(SUMIF('Structural Steel Fab'!$B$17:$B$29,B1227,'Structural Steel Fab'!$G$17:$G$29)) +
(SUMIF(Reveal!$B$17:$B$30,B1227,Reveal!$G$17:$G$30)) +
(SUMIF('Reveal (2)'!$B$17:$B$30,B1227,'Reveal (2)'!$G$17:$G$30)) +
(SUMIF('Crown cove top'!$B$17:$B$30,B1227,'Crown cove top'!$G$17:$G$30)) +
(SUMIF('EMC assembly'!$B$17:$B$30,B1227,'EMC assembly'!$G$17:$G$30)) +
(SUMIF(Crating!$B$17:$B$29,B1227,Crating!$G$17:$G$29)) +
(SUMIF('LED wiring'!$B$17:$B$30,B1227,'LED wiring'!$G$17:$G$30)) +
(SUMIF('Changeable copy face'!$B$17:$B$30,B1227,'Changeable copy face'!$G$17:$G$30)) +
(SUMIF('Flex face assembly'!$B$17:$B$30,B1227,'Flex face assembly'!$G$17:$G$30)) +
(SUMIF('Routed face assembly'!$B$17:$B$30,B1227,'Routed face assembly'!$G$17:$G$30)) +
(SUMIF('Paint calculation'!$B$17:$B$30,B1227,'Paint calculation'!$G$17:$G$30)) +
(SUMIF('Trimcap letter face'!$B$17:$B$30,B1227,'Trimcap letter face'!$G$17:$G$30)) +
(SUMIF('Trimcap letter face (2)'!$B$17:$B$30,B1227,'Trimcap letter face (2)'!$G$17:$G$30)) +
(SUMIF('Channel letter fabrication'!$B$17:$B$30,B1227,'Channel letter fabrication'!$G$17:$G$30)) +
(SUMIF('Channel letter fabrication (2)'!$B$17:$B$30,B1227,'Channel letter fabrication (2)'!$G$17:$G$30))</f>
        <v>0</v>
      </c>
    </row>
    <row r="1228" spans="1:10">
      <c r="A1228" s="28" t="str">
        <f>[1]ODBC!$A1228</f>
        <v>Little Slatz Anodized</v>
      </c>
      <c r="B1228" s="29" t="str">
        <f>[1]ODBC!B1228</f>
        <v>84015</v>
      </c>
      <c r="C1228" s="30">
        <f>IFERROR(VLOOKUP($B1228,[1]ODBC!$B:$H,2,FALSE),"")</f>
        <v>4.66</v>
      </c>
      <c r="D1228" s="30">
        <f>IFERROR(VLOOKUP($B1228,[1]ODBC!$B:$H,3,FALSE),"")</f>
        <v>8.3889999999999993</v>
      </c>
      <c r="E1228" s="30" t="str">
        <f>IFERROR(VLOOKUP($B1228,[1]ODBC!$B:$H,4,FALSE),"")</f>
        <v>FT</v>
      </c>
      <c r="F1228" s="31">
        <f>IFERROR(VLOOKUP($B1228,[1]ODBC!$B:$H,5,FALSE),"")</f>
        <v>44.45</v>
      </c>
      <c r="G1228" s="32">
        <f>[1]ODBC!G1228</f>
        <v>0</v>
      </c>
      <c r="H1228" s="33">
        <f>SUM([1]ODBC!H1228)</f>
        <v>0</v>
      </c>
      <c r="I1228" s="41" t="str">
        <f>'Vinyl cutting'!$B$2</f>
        <v>J36938</v>
      </c>
      <c r="J1228" s="42">
        <f ca="1">(SUMIF('Freeform time and material'!$B$17:$B$30,B1228,'Freeform time and material'!$G$17:$G$30)) +
(SUMIF('Vinyl cutting'!$B$17:$B$30,B1228,'Vinyl cutting'!$G$17:$G$30)) +
(SUMIF('Vinyl cutting (2)'!$B$17:$B$30,B1228,'Vinyl cutting (2)'!$G$17:$G$30)) +
(SUMIF('Apply vinyl graphics'!$B$17:$B$30,B1228,'Apply vinyl graphics'!$G$17:$G$30)) +
(SUMIF('Apply vinyl graphics (2)'!$B$17:$B$30,B1228,'Apply vinyl graphics (2)'!$G$17:$G$30)) +
(SUMIF('Alum pan sign'!$B$17:$B$30,B1228,'Alum pan sign'!$G$17:$G$30)) +
(SUMIF('Alum pan sign (2)'!$B$17:$B$30,B1228,'Alum pan sign (2)'!$G$17:$G$30)) +
(SUMIF('Economy pan sign'!$B$17:$B$30,B1228,'Economy pan sign'!$G$17:$G$30)) +
(SUMIF('Post and panel sign'!$B$17:$B$30,B1228,'Post and panel sign'!$G$17:$G$30)) +
(SUMIF('Post and panel sign (2)'!$B$17:$B$30,B1228,'Post and panel sign (2)'!$G$17:$G$30)) +
(SUMIF('Flat panels only'!$B$17:$B$30,B1228,'Flat panels only'!$G$17:$G$30)) +
(SUMIF('Flat panels only (2)'!$B$17:$B$30,B1228,'Flat panels only (2)'!$G$17:$G$30)) +
(SUMIF('Routed panel shapes'!$B$18:$B$31,B1228,'Routed panel shapes'!$G$18:$G$31)) +
(SUMIF('Routed panel shapes (2)'!$B$18:$B$31,B1228,'Routed panel shapes (2)'!$G$18:$G$31)) +
(SUMIF('Routed face only'!$B$17:$B$30,B1228,'Routed face only'!$G$17:$G$30)) +
(SUMIF('Routed face only (2)'!$B$17:$B$30,B1228,'Routed face only (2)'!$G$17:$G$30)) +
(SUMIF('Routed alum faces letters'!$B$17:$B$30,B1228,'Routed alum faces letters'!$G$17:$G$30)) +
(SUMIF('Routed alum faces letters (2)'!$B$17:$B$30,B1228,'Routed alum faces letters (2)'!$G$17:$G$30)) +
(SUMIF('Routed push through acrylic'!$B$17:$B$30,B1228,'Routed push through acrylic'!$G$17:$G$30)) +
(SUMIF('Routed push through acrylic (2)'!$B$17:$B$30,B1228,'Routed push through acrylic (2)'!$G$17:$G$30)) +
(SUMIF('Sf routed cabinet'!$B$17:$B$30,B1228,'Sf routed cabinet'!$G$17:$G$30)) +
(SUMIF('Sf routed cabinet (2)'!$B$17:$B$30,B1228,'Sf routed cabinet (2)'!$G$17:$G$30)) +
(SUMIF('Df routed cabinet'!$B$17:$B$30,B1228,'Df routed cabinet'!$G$17:$G$30)) +
(SUMIF('Df routed cabinet (2)'!$B$17:$B$30,B1228,'Df routed cabinet (2)'!$G$17:$G$30)) +
(SUMIF('Sf acrylic cabinet'!$B$17:$B$30,B1228,'Sf acrylic cabinet'!$G$17:$G$30)) +
(SUMIF('Sf acrylic cabinet (2)'!$B$17:$B$30,B1228,'Sf acrylic cabinet (2)'!$G$17:$G$30)) +
(SUMIF('Economy Sf acrylic'!$B$17:$B$30,B1228,'Economy Sf acrylic'!$G$17:$G$30)) +
(SUMIF('Df acrylic cabinet'!$B$17:$B$30,B1228,'Df acrylic cabinet'!$G$17:$G$30)) +
(SUMIF('Df acrylic cabinet (2)'!$B$17:$B$30,B1228,'Df acrylic cabinet (2)'!$G$17:$G$30)) +
(SUMIF('Sf flex cabinet'!$B$17:$B$30,B1228,'Sf flex cabinet'!$G$17:$G$30)) +
(SUMIF('Sf flex cabinet (2)'!$B$17:$B$30,B1228,'Sf flex cabinet (2)'!$G$17:$G$30)) +
(SUMIF('Df flex cabinet'!$B$17:$B$36,B1228,'Df flex cabinet'!$G$17:$G$36)) +
(SUMIF('Df flex cabinet (2)'!$B$17:$B$36,B1228,'Df flex cabinet (2)'!$G$17:$G$36)) +
(SUMIF('Pole cover'!$B$17:$B$30,B1228,'Pole cover'!$G$17:$G$30)) +
(SUMIF('Pole cover (2)'!$B$17:$B$30,B1228,'Pole cover (2)'!$G$17:$G$30)) +
(SUMIF('Structural Steel Fab'!$B$17:$B$29,B1228,'Structural Steel Fab'!$G$17:$G$29)) +
(SUMIF(Reveal!$B$17:$B$30,B1228,Reveal!$G$17:$G$30)) +
(SUMIF('Reveal (2)'!$B$17:$B$30,B1228,'Reveal (2)'!$G$17:$G$30)) +
(SUMIF('Crown cove top'!$B$17:$B$30,B1228,'Crown cove top'!$G$17:$G$30)) +
(SUMIF('EMC assembly'!$B$17:$B$30,B1228,'EMC assembly'!$G$17:$G$30)) +
(SUMIF(Crating!$B$17:$B$29,B1228,Crating!$G$17:$G$29)) +
(SUMIF('LED wiring'!$B$17:$B$30,B1228,'LED wiring'!$G$17:$G$30)) +
(SUMIF('Changeable copy face'!$B$17:$B$30,B1228,'Changeable copy face'!$G$17:$G$30)) +
(SUMIF('Flex face assembly'!$B$17:$B$30,B1228,'Flex face assembly'!$G$17:$G$30)) +
(SUMIF('Routed face assembly'!$B$17:$B$30,B1228,'Routed face assembly'!$G$17:$G$30)) +
(SUMIF('Paint calculation'!$B$17:$B$30,B1228,'Paint calculation'!$G$17:$G$30)) +
(SUMIF('Trimcap letter face'!$B$17:$B$30,B1228,'Trimcap letter face'!$G$17:$G$30)) +
(SUMIF('Trimcap letter face (2)'!$B$17:$B$30,B1228,'Trimcap letter face (2)'!$G$17:$G$30)) +
(SUMIF('Channel letter fabrication'!$B$17:$B$30,B1228,'Channel letter fabrication'!$G$17:$G$30)) +
(SUMIF('Channel letter fabrication (2)'!$B$17:$B$30,B1228,'Channel letter fabrication (2)'!$G$17:$G$30))</f>
        <v>0</v>
      </c>
    </row>
    <row r="1229" spans="1:10">
      <c r="A1229" s="28" t="str">
        <f>[1]ODBC!$A1229</f>
        <v>Little Slatz Bronze</v>
      </c>
      <c r="B1229" s="29" t="str">
        <f>[1]ODBC!B1229</f>
        <v>84020</v>
      </c>
      <c r="C1229" s="30">
        <f>IFERROR(VLOOKUP($B1229,[1]ODBC!$B:$H,2,FALSE),"")</f>
        <v>3.97</v>
      </c>
      <c r="D1229" s="30">
        <f>IFERROR(VLOOKUP($B1229,[1]ODBC!$B:$H,3,FALSE),"")</f>
        <v>7.1470000000000002</v>
      </c>
      <c r="E1229" s="30" t="str">
        <f>IFERROR(VLOOKUP($B1229,[1]ODBC!$B:$H,4,FALSE),"")</f>
        <v>FT</v>
      </c>
      <c r="F1229" s="31">
        <f>IFERROR(VLOOKUP($B1229,[1]ODBC!$B:$H,5,FALSE),"")</f>
        <v>44.45</v>
      </c>
      <c r="G1229" s="32">
        <f>[1]ODBC!G1229</f>
        <v>0</v>
      </c>
      <c r="H1229" s="33">
        <f>SUM([1]ODBC!H1229)</f>
        <v>0</v>
      </c>
      <c r="I1229" s="41" t="str">
        <f>'Vinyl cutting'!$B$2</f>
        <v>J36938</v>
      </c>
      <c r="J1229" s="42">
        <f ca="1">(SUMIF('Freeform time and material'!$B$17:$B$30,B1229,'Freeform time and material'!$G$17:$G$30)) +
(SUMIF('Vinyl cutting'!$B$17:$B$30,B1229,'Vinyl cutting'!$G$17:$G$30)) +
(SUMIF('Vinyl cutting (2)'!$B$17:$B$30,B1229,'Vinyl cutting (2)'!$G$17:$G$30)) +
(SUMIF('Apply vinyl graphics'!$B$17:$B$30,B1229,'Apply vinyl graphics'!$G$17:$G$30)) +
(SUMIF('Apply vinyl graphics (2)'!$B$17:$B$30,B1229,'Apply vinyl graphics (2)'!$G$17:$G$30)) +
(SUMIF('Alum pan sign'!$B$17:$B$30,B1229,'Alum pan sign'!$G$17:$G$30)) +
(SUMIF('Alum pan sign (2)'!$B$17:$B$30,B1229,'Alum pan sign (2)'!$G$17:$G$30)) +
(SUMIF('Economy pan sign'!$B$17:$B$30,B1229,'Economy pan sign'!$G$17:$G$30)) +
(SUMIF('Post and panel sign'!$B$17:$B$30,B1229,'Post and panel sign'!$G$17:$G$30)) +
(SUMIF('Post and panel sign (2)'!$B$17:$B$30,B1229,'Post and panel sign (2)'!$G$17:$G$30)) +
(SUMIF('Flat panels only'!$B$17:$B$30,B1229,'Flat panels only'!$G$17:$G$30)) +
(SUMIF('Flat panels only (2)'!$B$17:$B$30,B1229,'Flat panels only (2)'!$G$17:$G$30)) +
(SUMIF('Routed panel shapes'!$B$18:$B$31,B1229,'Routed panel shapes'!$G$18:$G$31)) +
(SUMIF('Routed panel shapes (2)'!$B$18:$B$31,B1229,'Routed panel shapes (2)'!$G$18:$G$31)) +
(SUMIF('Routed face only'!$B$17:$B$30,B1229,'Routed face only'!$G$17:$G$30)) +
(SUMIF('Routed face only (2)'!$B$17:$B$30,B1229,'Routed face only (2)'!$G$17:$G$30)) +
(SUMIF('Routed alum faces letters'!$B$17:$B$30,B1229,'Routed alum faces letters'!$G$17:$G$30)) +
(SUMIF('Routed alum faces letters (2)'!$B$17:$B$30,B1229,'Routed alum faces letters (2)'!$G$17:$G$30)) +
(SUMIF('Routed push through acrylic'!$B$17:$B$30,B1229,'Routed push through acrylic'!$G$17:$G$30)) +
(SUMIF('Routed push through acrylic (2)'!$B$17:$B$30,B1229,'Routed push through acrylic (2)'!$G$17:$G$30)) +
(SUMIF('Sf routed cabinet'!$B$17:$B$30,B1229,'Sf routed cabinet'!$G$17:$G$30)) +
(SUMIF('Sf routed cabinet (2)'!$B$17:$B$30,B1229,'Sf routed cabinet (2)'!$G$17:$G$30)) +
(SUMIF('Df routed cabinet'!$B$17:$B$30,B1229,'Df routed cabinet'!$G$17:$G$30)) +
(SUMIF('Df routed cabinet (2)'!$B$17:$B$30,B1229,'Df routed cabinet (2)'!$G$17:$G$30)) +
(SUMIF('Sf acrylic cabinet'!$B$17:$B$30,B1229,'Sf acrylic cabinet'!$G$17:$G$30)) +
(SUMIF('Sf acrylic cabinet (2)'!$B$17:$B$30,B1229,'Sf acrylic cabinet (2)'!$G$17:$G$30)) +
(SUMIF('Economy Sf acrylic'!$B$17:$B$30,B1229,'Economy Sf acrylic'!$G$17:$G$30)) +
(SUMIF('Df acrylic cabinet'!$B$17:$B$30,B1229,'Df acrylic cabinet'!$G$17:$G$30)) +
(SUMIF('Df acrylic cabinet (2)'!$B$17:$B$30,B1229,'Df acrylic cabinet (2)'!$G$17:$G$30)) +
(SUMIF('Sf flex cabinet'!$B$17:$B$30,B1229,'Sf flex cabinet'!$G$17:$G$30)) +
(SUMIF('Sf flex cabinet (2)'!$B$17:$B$30,B1229,'Sf flex cabinet (2)'!$G$17:$G$30)) +
(SUMIF('Df flex cabinet'!$B$17:$B$36,B1229,'Df flex cabinet'!$G$17:$G$36)) +
(SUMIF('Df flex cabinet (2)'!$B$17:$B$36,B1229,'Df flex cabinet (2)'!$G$17:$G$36)) +
(SUMIF('Pole cover'!$B$17:$B$30,B1229,'Pole cover'!$G$17:$G$30)) +
(SUMIF('Pole cover (2)'!$B$17:$B$30,B1229,'Pole cover (2)'!$G$17:$G$30)) +
(SUMIF('Structural Steel Fab'!$B$17:$B$29,B1229,'Structural Steel Fab'!$G$17:$G$29)) +
(SUMIF(Reveal!$B$17:$B$30,B1229,Reveal!$G$17:$G$30)) +
(SUMIF('Reveal (2)'!$B$17:$B$30,B1229,'Reveal (2)'!$G$17:$G$30)) +
(SUMIF('Crown cove top'!$B$17:$B$30,B1229,'Crown cove top'!$G$17:$G$30)) +
(SUMIF('EMC assembly'!$B$17:$B$30,B1229,'EMC assembly'!$G$17:$G$30)) +
(SUMIF(Crating!$B$17:$B$29,B1229,Crating!$G$17:$G$29)) +
(SUMIF('LED wiring'!$B$17:$B$30,B1229,'LED wiring'!$G$17:$G$30)) +
(SUMIF('Changeable copy face'!$B$17:$B$30,B1229,'Changeable copy face'!$G$17:$G$30)) +
(SUMIF('Flex face assembly'!$B$17:$B$30,B1229,'Flex face assembly'!$G$17:$G$30)) +
(SUMIF('Routed face assembly'!$B$17:$B$30,B1229,'Routed face assembly'!$G$17:$G$30)) +
(SUMIF('Paint calculation'!$B$17:$B$30,B1229,'Paint calculation'!$G$17:$G$30)) +
(SUMIF('Trimcap letter face'!$B$17:$B$30,B1229,'Trimcap letter face'!$G$17:$G$30)) +
(SUMIF('Trimcap letter face (2)'!$B$17:$B$30,B1229,'Trimcap letter face (2)'!$G$17:$G$30)) +
(SUMIF('Channel letter fabrication'!$B$17:$B$30,B1229,'Channel letter fabrication'!$G$17:$G$30)) +
(SUMIF('Channel letter fabrication (2)'!$B$17:$B$30,B1229,'Channel letter fabrication (2)'!$G$17:$G$30))</f>
        <v>0</v>
      </c>
    </row>
    <row r="1230" spans="1:10">
      <c r="A1230" s="28" t="str">
        <f>[1]ODBC!$A1230</f>
        <v>Little Slatz Caps</v>
      </c>
      <c r="B1230" s="29" t="str">
        <f>[1]ODBC!B1230</f>
        <v>84025</v>
      </c>
      <c r="C1230" s="30">
        <f>IFERROR(VLOOKUP($B1230,[1]ODBC!$B:$H,2,FALSE),"")</f>
        <v>1.43</v>
      </c>
      <c r="D1230" s="30">
        <f>IFERROR(VLOOKUP($B1230,[1]ODBC!$B:$H,3,FALSE),"")</f>
        <v>2.5739999999999998</v>
      </c>
      <c r="E1230" s="30" t="str">
        <f>IFERROR(VLOOKUP($B1230,[1]ODBC!$B:$H,4,FALSE),"")</f>
        <v>EA</v>
      </c>
      <c r="F1230" s="31">
        <f>IFERROR(VLOOKUP($B1230,[1]ODBC!$B:$H,5,FALSE),"")</f>
        <v>44.45</v>
      </c>
      <c r="G1230" s="32">
        <f>[1]ODBC!G1230</f>
        <v>0</v>
      </c>
      <c r="H1230" s="33">
        <f>SUM([1]ODBC!H1230)</f>
        <v>0</v>
      </c>
      <c r="I1230" s="41" t="str">
        <f>'Vinyl cutting'!$B$2</f>
        <v>J36938</v>
      </c>
      <c r="J1230" s="42">
        <f ca="1">(SUMIF('Freeform time and material'!$B$17:$B$30,B1230,'Freeform time and material'!$G$17:$G$30)) +
(SUMIF('Vinyl cutting'!$B$17:$B$30,B1230,'Vinyl cutting'!$G$17:$G$30)) +
(SUMIF('Vinyl cutting (2)'!$B$17:$B$30,B1230,'Vinyl cutting (2)'!$G$17:$G$30)) +
(SUMIF('Apply vinyl graphics'!$B$17:$B$30,B1230,'Apply vinyl graphics'!$G$17:$G$30)) +
(SUMIF('Apply vinyl graphics (2)'!$B$17:$B$30,B1230,'Apply vinyl graphics (2)'!$G$17:$G$30)) +
(SUMIF('Alum pan sign'!$B$17:$B$30,B1230,'Alum pan sign'!$G$17:$G$30)) +
(SUMIF('Alum pan sign (2)'!$B$17:$B$30,B1230,'Alum pan sign (2)'!$G$17:$G$30)) +
(SUMIF('Economy pan sign'!$B$17:$B$30,B1230,'Economy pan sign'!$G$17:$G$30)) +
(SUMIF('Post and panel sign'!$B$17:$B$30,B1230,'Post and panel sign'!$G$17:$G$30)) +
(SUMIF('Post and panel sign (2)'!$B$17:$B$30,B1230,'Post and panel sign (2)'!$G$17:$G$30)) +
(SUMIF('Flat panels only'!$B$17:$B$30,B1230,'Flat panels only'!$G$17:$G$30)) +
(SUMIF('Flat panels only (2)'!$B$17:$B$30,B1230,'Flat panels only (2)'!$G$17:$G$30)) +
(SUMIF('Routed panel shapes'!$B$18:$B$31,B1230,'Routed panel shapes'!$G$18:$G$31)) +
(SUMIF('Routed panel shapes (2)'!$B$18:$B$31,B1230,'Routed panel shapes (2)'!$G$18:$G$31)) +
(SUMIF('Routed face only'!$B$17:$B$30,B1230,'Routed face only'!$G$17:$G$30)) +
(SUMIF('Routed face only (2)'!$B$17:$B$30,B1230,'Routed face only (2)'!$G$17:$G$30)) +
(SUMIF('Routed alum faces letters'!$B$17:$B$30,B1230,'Routed alum faces letters'!$G$17:$G$30)) +
(SUMIF('Routed alum faces letters (2)'!$B$17:$B$30,B1230,'Routed alum faces letters (2)'!$G$17:$G$30)) +
(SUMIF('Routed push through acrylic'!$B$17:$B$30,B1230,'Routed push through acrylic'!$G$17:$G$30)) +
(SUMIF('Routed push through acrylic (2)'!$B$17:$B$30,B1230,'Routed push through acrylic (2)'!$G$17:$G$30)) +
(SUMIF('Sf routed cabinet'!$B$17:$B$30,B1230,'Sf routed cabinet'!$G$17:$G$30)) +
(SUMIF('Sf routed cabinet (2)'!$B$17:$B$30,B1230,'Sf routed cabinet (2)'!$G$17:$G$30)) +
(SUMIF('Df routed cabinet'!$B$17:$B$30,B1230,'Df routed cabinet'!$G$17:$G$30)) +
(SUMIF('Df routed cabinet (2)'!$B$17:$B$30,B1230,'Df routed cabinet (2)'!$G$17:$G$30)) +
(SUMIF('Sf acrylic cabinet'!$B$17:$B$30,B1230,'Sf acrylic cabinet'!$G$17:$G$30)) +
(SUMIF('Sf acrylic cabinet (2)'!$B$17:$B$30,B1230,'Sf acrylic cabinet (2)'!$G$17:$G$30)) +
(SUMIF('Economy Sf acrylic'!$B$17:$B$30,B1230,'Economy Sf acrylic'!$G$17:$G$30)) +
(SUMIF('Df acrylic cabinet'!$B$17:$B$30,B1230,'Df acrylic cabinet'!$G$17:$G$30)) +
(SUMIF('Df acrylic cabinet (2)'!$B$17:$B$30,B1230,'Df acrylic cabinet (2)'!$G$17:$G$30)) +
(SUMIF('Sf flex cabinet'!$B$17:$B$30,B1230,'Sf flex cabinet'!$G$17:$G$30)) +
(SUMIF('Sf flex cabinet (2)'!$B$17:$B$30,B1230,'Sf flex cabinet (2)'!$G$17:$G$30)) +
(SUMIF('Df flex cabinet'!$B$17:$B$36,B1230,'Df flex cabinet'!$G$17:$G$36)) +
(SUMIF('Df flex cabinet (2)'!$B$17:$B$36,B1230,'Df flex cabinet (2)'!$G$17:$G$36)) +
(SUMIF('Pole cover'!$B$17:$B$30,B1230,'Pole cover'!$G$17:$G$30)) +
(SUMIF('Pole cover (2)'!$B$17:$B$30,B1230,'Pole cover (2)'!$G$17:$G$30)) +
(SUMIF('Structural Steel Fab'!$B$17:$B$29,B1230,'Structural Steel Fab'!$G$17:$G$29)) +
(SUMIF(Reveal!$B$17:$B$30,B1230,Reveal!$G$17:$G$30)) +
(SUMIF('Reveal (2)'!$B$17:$B$30,B1230,'Reveal (2)'!$G$17:$G$30)) +
(SUMIF('Crown cove top'!$B$17:$B$30,B1230,'Crown cove top'!$G$17:$G$30)) +
(SUMIF('EMC assembly'!$B$17:$B$30,B1230,'EMC assembly'!$G$17:$G$30)) +
(SUMIF(Crating!$B$17:$B$29,B1230,Crating!$G$17:$G$29)) +
(SUMIF('LED wiring'!$B$17:$B$30,B1230,'LED wiring'!$G$17:$G$30)) +
(SUMIF('Changeable copy face'!$B$17:$B$30,B1230,'Changeable copy face'!$G$17:$G$30)) +
(SUMIF('Flex face assembly'!$B$17:$B$30,B1230,'Flex face assembly'!$G$17:$G$30)) +
(SUMIF('Routed face assembly'!$B$17:$B$30,B1230,'Routed face assembly'!$G$17:$G$30)) +
(SUMIF('Paint calculation'!$B$17:$B$30,B1230,'Paint calculation'!$G$17:$G$30)) +
(SUMIF('Trimcap letter face'!$B$17:$B$30,B1230,'Trimcap letter face'!$G$17:$G$30)) +
(SUMIF('Trimcap letter face (2)'!$B$17:$B$30,B1230,'Trimcap letter face (2)'!$G$17:$G$30)) +
(SUMIF('Channel letter fabrication'!$B$17:$B$30,B1230,'Channel letter fabrication'!$G$17:$G$30)) +
(SUMIF('Channel letter fabrication (2)'!$B$17:$B$30,B1230,'Channel letter fabrication (2)'!$G$17:$G$30))</f>
        <v>0</v>
      </c>
    </row>
    <row r="1231" spans="1:10">
      <c r="A1231" s="28" t="str">
        <f>[1]ODBC!$A1231</f>
        <v>Middle Slatz Anodized</v>
      </c>
      <c r="B1231" s="29" t="str">
        <f>[1]ODBC!B1231</f>
        <v>84030</v>
      </c>
      <c r="C1231" s="30">
        <f>IFERROR(VLOOKUP($B1231,[1]ODBC!$B:$H,2,FALSE),"")</f>
        <v>3.98</v>
      </c>
      <c r="D1231" s="30">
        <f>IFERROR(VLOOKUP($B1231,[1]ODBC!$B:$H,3,FALSE),"")</f>
        <v>7.165</v>
      </c>
      <c r="E1231" s="30" t="str">
        <f>IFERROR(VLOOKUP($B1231,[1]ODBC!$B:$H,4,FALSE),"")</f>
        <v>FT</v>
      </c>
      <c r="F1231" s="31">
        <f>IFERROR(VLOOKUP($B1231,[1]ODBC!$B:$H,5,FALSE),"")</f>
        <v>44.45</v>
      </c>
      <c r="G1231" s="32">
        <f>[1]ODBC!G1231</f>
        <v>0</v>
      </c>
      <c r="H1231" s="33">
        <f>SUM([1]ODBC!H1231)</f>
        <v>0</v>
      </c>
      <c r="I1231" s="41" t="str">
        <f>'Vinyl cutting'!$B$2</f>
        <v>J36938</v>
      </c>
      <c r="J1231" s="42">
        <f ca="1">(SUMIF('Freeform time and material'!$B$17:$B$30,B1231,'Freeform time and material'!$G$17:$G$30)) +
(SUMIF('Vinyl cutting'!$B$17:$B$30,B1231,'Vinyl cutting'!$G$17:$G$30)) +
(SUMIF('Vinyl cutting (2)'!$B$17:$B$30,B1231,'Vinyl cutting (2)'!$G$17:$G$30)) +
(SUMIF('Apply vinyl graphics'!$B$17:$B$30,B1231,'Apply vinyl graphics'!$G$17:$G$30)) +
(SUMIF('Apply vinyl graphics (2)'!$B$17:$B$30,B1231,'Apply vinyl graphics (2)'!$G$17:$G$30)) +
(SUMIF('Alum pan sign'!$B$17:$B$30,B1231,'Alum pan sign'!$G$17:$G$30)) +
(SUMIF('Alum pan sign (2)'!$B$17:$B$30,B1231,'Alum pan sign (2)'!$G$17:$G$30)) +
(SUMIF('Economy pan sign'!$B$17:$B$30,B1231,'Economy pan sign'!$G$17:$G$30)) +
(SUMIF('Post and panel sign'!$B$17:$B$30,B1231,'Post and panel sign'!$G$17:$G$30)) +
(SUMIF('Post and panel sign (2)'!$B$17:$B$30,B1231,'Post and panel sign (2)'!$G$17:$G$30)) +
(SUMIF('Flat panels only'!$B$17:$B$30,B1231,'Flat panels only'!$G$17:$G$30)) +
(SUMIF('Flat panels only (2)'!$B$17:$B$30,B1231,'Flat panels only (2)'!$G$17:$G$30)) +
(SUMIF('Routed panel shapes'!$B$18:$B$31,B1231,'Routed panel shapes'!$G$18:$G$31)) +
(SUMIF('Routed panel shapes (2)'!$B$18:$B$31,B1231,'Routed panel shapes (2)'!$G$18:$G$31)) +
(SUMIF('Routed face only'!$B$17:$B$30,B1231,'Routed face only'!$G$17:$G$30)) +
(SUMIF('Routed face only (2)'!$B$17:$B$30,B1231,'Routed face only (2)'!$G$17:$G$30)) +
(SUMIF('Routed alum faces letters'!$B$17:$B$30,B1231,'Routed alum faces letters'!$G$17:$G$30)) +
(SUMIF('Routed alum faces letters (2)'!$B$17:$B$30,B1231,'Routed alum faces letters (2)'!$G$17:$G$30)) +
(SUMIF('Routed push through acrylic'!$B$17:$B$30,B1231,'Routed push through acrylic'!$G$17:$G$30)) +
(SUMIF('Routed push through acrylic (2)'!$B$17:$B$30,B1231,'Routed push through acrylic (2)'!$G$17:$G$30)) +
(SUMIF('Sf routed cabinet'!$B$17:$B$30,B1231,'Sf routed cabinet'!$G$17:$G$30)) +
(SUMIF('Sf routed cabinet (2)'!$B$17:$B$30,B1231,'Sf routed cabinet (2)'!$G$17:$G$30)) +
(SUMIF('Df routed cabinet'!$B$17:$B$30,B1231,'Df routed cabinet'!$G$17:$G$30)) +
(SUMIF('Df routed cabinet (2)'!$B$17:$B$30,B1231,'Df routed cabinet (2)'!$G$17:$G$30)) +
(SUMIF('Sf acrylic cabinet'!$B$17:$B$30,B1231,'Sf acrylic cabinet'!$G$17:$G$30)) +
(SUMIF('Sf acrylic cabinet (2)'!$B$17:$B$30,B1231,'Sf acrylic cabinet (2)'!$G$17:$G$30)) +
(SUMIF('Economy Sf acrylic'!$B$17:$B$30,B1231,'Economy Sf acrylic'!$G$17:$G$30)) +
(SUMIF('Df acrylic cabinet'!$B$17:$B$30,B1231,'Df acrylic cabinet'!$G$17:$G$30)) +
(SUMIF('Df acrylic cabinet (2)'!$B$17:$B$30,B1231,'Df acrylic cabinet (2)'!$G$17:$G$30)) +
(SUMIF('Sf flex cabinet'!$B$17:$B$30,B1231,'Sf flex cabinet'!$G$17:$G$30)) +
(SUMIF('Sf flex cabinet (2)'!$B$17:$B$30,B1231,'Sf flex cabinet (2)'!$G$17:$G$30)) +
(SUMIF('Df flex cabinet'!$B$17:$B$36,B1231,'Df flex cabinet'!$G$17:$G$36)) +
(SUMIF('Df flex cabinet (2)'!$B$17:$B$36,B1231,'Df flex cabinet (2)'!$G$17:$G$36)) +
(SUMIF('Pole cover'!$B$17:$B$30,B1231,'Pole cover'!$G$17:$G$30)) +
(SUMIF('Pole cover (2)'!$B$17:$B$30,B1231,'Pole cover (2)'!$G$17:$G$30)) +
(SUMIF('Structural Steel Fab'!$B$17:$B$29,B1231,'Structural Steel Fab'!$G$17:$G$29)) +
(SUMIF(Reveal!$B$17:$B$30,B1231,Reveal!$G$17:$G$30)) +
(SUMIF('Reveal (2)'!$B$17:$B$30,B1231,'Reveal (2)'!$G$17:$G$30)) +
(SUMIF('Crown cove top'!$B$17:$B$30,B1231,'Crown cove top'!$G$17:$G$30)) +
(SUMIF('EMC assembly'!$B$17:$B$30,B1231,'EMC assembly'!$G$17:$G$30)) +
(SUMIF(Crating!$B$17:$B$29,B1231,Crating!$G$17:$G$29)) +
(SUMIF('LED wiring'!$B$17:$B$30,B1231,'LED wiring'!$G$17:$G$30)) +
(SUMIF('Changeable copy face'!$B$17:$B$30,B1231,'Changeable copy face'!$G$17:$G$30)) +
(SUMIF('Flex face assembly'!$B$17:$B$30,B1231,'Flex face assembly'!$G$17:$G$30)) +
(SUMIF('Routed face assembly'!$B$17:$B$30,B1231,'Routed face assembly'!$G$17:$G$30)) +
(SUMIF('Paint calculation'!$B$17:$B$30,B1231,'Paint calculation'!$G$17:$G$30)) +
(SUMIF('Trimcap letter face'!$B$17:$B$30,B1231,'Trimcap letter face'!$G$17:$G$30)) +
(SUMIF('Trimcap letter face (2)'!$B$17:$B$30,B1231,'Trimcap letter face (2)'!$G$17:$G$30)) +
(SUMIF('Channel letter fabrication'!$B$17:$B$30,B1231,'Channel letter fabrication'!$G$17:$G$30)) +
(SUMIF('Channel letter fabrication (2)'!$B$17:$B$30,B1231,'Channel letter fabrication (2)'!$G$17:$G$30))</f>
        <v>0</v>
      </c>
    </row>
    <row r="1232" spans="1:10">
      <c r="A1232" s="28" t="str">
        <f>[1]ODBC!$A1232</f>
        <v>Middle Slatz Bronze</v>
      </c>
      <c r="B1232" s="29" t="str">
        <f>[1]ODBC!B1232</f>
        <v>84035</v>
      </c>
      <c r="C1232" s="30">
        <f>IFERROR(VLOOKUP($B1232,[1]ODBC!$B:$H,2,FALSE),"")</f>
        <v>6.03</v>
      </c>
      <c r="D1232" s="30">
        <f>IFERROR(VLOOKUP($B1232,[1]ODBC!$B:$H,3,FALSE),"")</f>
        <v>10.855</v>
      </c>
      <c r="E1232" s="30" t="str">
        <f>IFERROR(VLOOKUP($B1232,[1]ODBC!$B:$H,4,FALSE),"")</f>
        <v>FT</v>
      </c>
      <c r="F1232" s="31">
        <f>IFERROR(VLOOKUP($B1232,[1]ODBC!$B:$H,5,FALSE),"")</f>
        <v>44.45</v>
      </c>
      <c r="G1232" s="32">
        <f>[1]ODBC!G1232</f>
        <v>0</v>
      </c>
      <c r="H1232" s="33">
        <f>SUM([1]ODBC!H1232)</f>
        <v>0</v>
      </c>
      <c r="I1232" s="41" t="str">
        <f>'Vinyl cutting'!$B$2</f>
        <v>J36938</v>
      </c>
      <c r="J1232" s="42">
        <f ca="1">(SUMIF('Freeform time and material'!$B$17:$B$30,B1232,'Freeform time and material'!$G$17:$G$30)) +
(SUMIF('Vinyl cutting'!$B$17:$B$30,B1232,'Vinyl cutting'!$G$17:$G$30)) +
(SUMIF('Vinyl cutting (2)'!$B$17:$B$30,B1232,'Vinyl cutting (2)'!$G$17:$G$30)) +
(SUMIF('Apply vinyl graphics'!$B$17:$B$30,B1232,'Apply vinyl graphics'!$G$17:$G$30)) +
(SUMIF('Apply vinyl graphics (2)'!$B$17:$B$30,B1232,'Apply vinyl graphics (2)'!$G$17:$G$30)) +
(SUMIF('Alum pan sign'!$B$17:$B$30,B1232,'Alum pan sign'!$G$17:$G$30)) +
(SUMIF('Alum pan sign (2)'!$B$17:$B$30,B1232,'Alum pan sign (2)'!$G$17:$G$30)) +
(SUMIF('Economy pan sign'!$B$17:$B$30,B1232,'Economy pan sign'!$G$17:$G$30)) +
(SUMIF('Post and panel sign'!$B$17:$B$30,B1232,'Post and panel sign'!$G$17:$G$30)) +
(SUMIF('Post and panel sign (2)'!$B$17:$B$30,B1232,'Post and panel sign (2)'!$G$17:$G$30)) +
(SUMIF('Flat panels only'!$B$17:$B$30,B1232,'Flat panels only'!$G$17:$G$30)) +
(SUMIF('Flat panels only (2)'!$B$17:$B$30,B1232,'Flat panels only (2)'!$G$17:$G$30)) +
(SUMIF('Routed panel shapes'!$B$18:$B$31,B1232,'Routed panel shapes'!$G$18:$G$31)) +
(SUMIF('Routed panel shapes (2)'!$B$18:$B$31,B1232,'Routed panel shapes (2)'!$G$18:$G$31)) +
(SUMIF('Routed face only'!$B$17:$B$30,B1232,'Routed face only'!$G$17:$G$30)) +
(SUMIF('Routed face only (2)'!$B$17:$B$30,B1232,'Routed face only (2)'!$G$17:$G$30)) +
(SUMIF('Routed alum faces letters'!$B$17:$B$30,B1232,'Routed alum faces letters'!$G$17:$G$30)) +
(SUMIF('Routed alum faces letters (2)'!$B$17:$B$30,B1232,'Routed alum faces letters (2)'!$G$17:$G$30)) +
(SUMIF('Routed push through acrylic'!$B$17:$B$30,B1232,'Routed push through acrylic'!$G$17:$G$30)) +
(SUMIF('Routed push through acrylic (2)'!$B$17:$B$30,B1232,'Routed push through acrylic (2)'!$G$17:$G$30)) +
(SUMIF('Sf routed cabinet'!$B$17:$B$30,B1232,'Sf routed cabinet'!$G$17:$G$30)) +
(SUMIF('Sf routed cabinet (2)'!$B$17:$B$30,B1232,'Sf routed cabinet (2)'!$G$17:$G$30)) +
(SUMIF('Df routed cabinet'!$B$17:$B$30,B1232,'Df routed cabinet'!$G$17:$G$30)) +
(SUMIF('Df routed cabinet (2)'!$B$17:$B$30,B1232,'Df routed cabinet (2)'!$G$17:$G$30)) +
(SUMIF('Sf acrylic cabinet'!$B$17:$B$30,B1232,'Sf acrylic cabinet'!$G$17:$G$30)) +
(SUMIF('Sf acrylic cabinet (2)'!$B$17:$B$30,B1232,'Sf acrylic cabinet (2)'!$G$17:$G$30)) +
(SUMIF('Economy Sf acrylic'!$B$17:$B$30,B1232,'Economy Sf acrylic'!$G$17:$G$30)) +
(SUMIF('Df acrylic cabinet'!$B$17:$B$30,B1232,'Df acrylic cabinet'!$G$17:$G$30)) +
(SUMIF('Df acrylic cabinet (2)'!$B$17:$B$30,B1232,'Df acrylic cabinet (2)'!$G$17:$G$30)) +
(SUMIF('Sf flex cabinet'!$B$17:$B$30,B1232,'Sf flex cabinet'!$G$17:$G$30)) +
(SUMIF('Sf flex cabinet (2)'!$B$17:$B$30,B1232,'Sf flex cabinet (2)'!$G$17:$G$30)) +
(SUMIF('Df flex cabinet'!$B$17:$B$36,B1232,'Df flex cabinet'!$G$17:$G$36)) +
(SUMIF('Df flex cabinet (2)'!$B$17:$B$36,B1232,'Df flex cabinet (2)'!$G$17:$G$36)) +
(SUMIF('Pole cover'!$B$17:$B$30,B1232,'Pole cover'!$G$17:$G$30)) +
(SUMIF('Pole cover (2)'!$B$17:$B$30,B1232,'Pole cover (2)'!$G$17:$G$30)) +
(SUMIF('Structural Steel Fab'!$B$17:$B$29,B1232,'Structural Steel Fab'!$G$17:$G$29)) +
(SUMIF(Reveal!$B$17:$B$30,B1232,Reveal!$G$17:$G$30)) +
(SUMIF('Reveal (2)'!$B$17:$B$30,B1232,'Reveal (2)'!$G$17:$G$30)) +
(SUMIF('Crown cove top'!$B$17:$B$30,B1232,'Crown cove top'!$G$17:$G$30)) +
(SUMIF('EMC assembly'!$B$17:$B$30,B1232,'EMC assembly'!$G$17:$G$30)) +
(SUMIF(Crating!$B$17:$B$29,B1232,Crating!$G$17:$G$29)) +
(SUMIF('LED wiring'!$B$17:$B$30,B1232,'LED wiring'!$G$17:$G$30)) +
(SUMIF('Changeable copy face'!$B$17:$B$30,B1232,'Changeable copy face'!$G$17:$G$30)) +
(SUMIF('Flex face assembly'!$B$17:$B$30,B1232,'Flex face assembly'!$G$17:$G$30)) +
(SUMIF('Routed face assembly'!$B$17:$B$30,B1232,'Routed face assembly'!$G$17:$G$30)) +
(SUMIF('Paint calculation'!$B$17:$B$30,B1232,'Paint calculation'!$G$17:$G$30)) +
(SUMIF('Trimcap letter face'!$B$17:$B$30,B1232,'Trimcap letter face'!$G$17:$G$30)) +
(SUMIF('Trimcap letter face (2)'!$B$17:$B$30,B1232,'Trimcap letter face (2)'!$G$17:$G$30)) +
(SUMIF('Channel letter fabrication'!$B$17:$B$30,B1232,'Channel letter fabrication'!$G$17:$G$30)) +
(SUMIF('Channel letter fabrication (2)'!$B$17:$B$30,B1232,'Channel letter fabrication (2)'!$G$17:$G$30))</f>
        <v>0</v>
      </c>
    </row>
    <row r="1233" spans="1:10">
      <c r="A1233" s="28" t="str">
        <f>[1]ODBC!$A1233</f>
        <v>Middle Slatz Caps</v>
      </c>
      <c r="B1233" s="29" t="str">
        <f>[1]ODBC!B1233</f>
        <v>84040</v>
      </c>
      <c r="C1233" s="30">
        <f>IFERROR(VLOOKUP($B1233,[1]ODBC!$B:$H,2,FALSE),"")</f>
        <v>1.38</v>
      </c>
      <c r="D1233" s="30">
        <f>IFERROR(VLOOKUP($B1233,[1]ODBC!$B:$H,3,FALSE),"")</f>
        <v>2.484</v>
      </c>
      <c r="E1233" s="30" t="str">
        <f>IFERROR(VLOOKUP($B1233,[1]ODBC!$B:$H,4,FALSE),"")</f>
        <v>EA</v>
      </c>
      <c r="F1233" s="31">
        <f>IFERROR(VLOOKUP($B1233,[1]ODBC!$B:$H,5,FALSE),"")</f>
        <v>44.45</v>
      </c>
      <c r="G1233" s="32">
        <f>[1]ODBC!G1233</f>
        <v>0</v>
      </c>
      <c r="H1233" s="33">
        <f>SUM([1]ODBC!H1233)</f>
        <v>0</v>
      </c>
      <c r="I1233" s="41" t="str">
        <f>'Vinyl cutting'!$B$2</f>
        <v>J36938</v>
      </c>
      <c r="J1233" s="42">
        <f ca="1">(SUMIF('Freeform time and material'!$B$17:$B$30,B1233,'Freeform time and material'!$G$17:$G$30)) +
(SUMIF('Vinyl cutting'!$B$17:$B$30,B1233,'Vinyl cutting'!$G$17:$G$30)) +
(SUMIF('Vinyl cutting (2)'!$B$17:$B$30,B1233,'Vinyl cutting (2)'!$G$17:$G$30)) +
(SUMIF('Apply vinyl graphics'!$B$17:$B$30,B1233,'Apply vinyl graphics'!$G$17:$G$30)) +
(SUMIF('Apply vinyl graphics (2)'!$B$17:$B$30,B1233,'Apply vinyl graphics (2)'!$G$17:$G$30)) +
(SUMIF('Alum pan sign'!$B$17:$B$30,B1233,'Alum pan sign'!$G$17:$G$30)) +
(SUMIF('Alum pan sign (2)'!$B$17:$B$30,B1233,'Alum pan sign (2)'!$G$17:$G$30)) +
(SUMIF('Economy pan sign'!$B$17:$B$30,B1233,'Economy pan sign'!$G$17:$G$30)) +
(SUMIF('Post and panel sign'!$B$17:$B$30,B1233,'Post and panel sign'!$G$17:$G$30)) +
(SUMIF('Post and panel sign (2)'!$B$17:$B$30,B1233,'Post and panel sign (2)'!$G$17:$G$30)) +
(SUMIF('Flat panels only'!$B$17:$B$30,B1233,'Flat panels only'!$G$17:$G$30)) +
(SUMIF('Flat panels only (2)'!$B$17:$B$30,B1233,'Flat panels only (2)'!$G$17:$G$30)) +
(SUMIF('Routed panel shapes'!$B$18:$B$31,B1233,'Routed panel shapes'!$G$18:$G$31)) +
(SUMIF('Routed panel shapes (2)'!$B$18:$B$31,B1233,'Routed panel shapes (2)'!$G$18:$G$31)) +
(SUMIF('Routed face only'!$B$17:$B$30,B1233,'Routed face only'!$G$17:$G$30)) +
(SUMIF('Routed face only (2)'!$B$17:$B$30,B1233,'Routed face only (2)'!$G$17:$G$30)) +
(SUMIF('Routed alum faces letters'!$B$17:$B$30,B1233,'Routed alum faces letters'!$G$17:$G$30)) +
(SUMIF('Routed alum faces letters (2)'!$B$17:$B$30,B1233,'Routed alum faces letters (2)'!$G$17:$G$30)) +
(SUMIF('Routed push through acrylic'!$B$17:$B$30,B1233,'Routed push through acrylic'!$G$17:$G$30)) +
(SUMIF('Routed push through acrylic (2)'!$B$17:$B$30,B1233,'Routed push through acrylic (2)'!$G$17:$G$30)) +
(SUMIF('Sf routed cabinet'!$B$17:$B$30,B1233,'Sf routed cabinet'!$G$17:$G$30)) +
(SUMIF('Sf routed cabinet (2)'!$B$17:$B$30,B1233,'Sf routed cabinet (2)'!$G$17:$G$30)) +
(SUMIF('Df routed cabinet'!$B$17:$B$30,B1233,'Df routed cabinet'!$G$17:$G$30)) +
(SUMIF('Df routed cabinet (2)'!$B$17:$B$30,B1233,'Df routed cabinet (2)'!$G$17:$G$30)) +
(SUMIF('Sf acrylic cabinet'!$B$17:$B$30,B1233,'Sf acrylic cabinet'!$G$17:$G$30)) +
(SUMIF('Sf acrylic cabinet (2)'!$B$17:$B$30,B1233,'Sf acrylic cabinet (2)'!$G$17:$G$30)) +
(SUMIF('Economy Sf acrylic'!$B$17:$B$30,B1233,'Economy Sf acrylic'!$G$17:$G$30)) +
(SUMIF('Df acrylic cabinet'!$B$17:$B$30,B1233,'Df acrylic cabinet'!$G$17:$G$30)) +
(SUMIF('Df acrylic cabinet (2)'!$B$17:$B$30,B1233,'Df acrylic cabinet (2)'!$G$17:$G$30)) +
(SUMIF('Sf flex cabinet'!$B$17:$B$30,B1233,'Sf flex cabinet'!$G$17:$G$30)) +
(SUMIF('Sf flex cabinet (2)'!$B$17:$B$30,B1233,'Sf flex cabinet (2)'!$G$17:$G$30)) +
(SUMIF('Df flex cabinet'!$B$17:$B$36,B1233,'Df flex cabinet'!$G$17:$G$36)) +
(SUMIF('Df flex cabinet (2)'!$B$17:$B$36,B1233,'Df flex cabinet (2)'!$G$17:$G$36)) +
(SUMIF('Pole cover'!$B$17:$B$30,B1233,'Pole cover'!$G$17:$G$30)) +
(SUMIF('Pole cover (2)'!$B$17:$B$30,B1233,'Pole cover (2)'!$G$17:$G$30)) +
(SUMIF('Structural Steel Fab'!$B$17:$B$29,B1233,'Structural Steel Fab'!$G$17:$G$29)) +
(SUMIF(Reveal!$B$17:$B$30,B1233,Reveal!$G$17:$G$30)) +
(SUMIF('Reveal (2)'!$B$17:$B$30,B1233,'Reveal (2)'!$G$17:$G$30)) +
(SUMIF('Crown cove top'!$B$17:$B$30,B1233,'Crown cove top'!$G$17:$G$30)) +
(SUMIF('EMC assembly'!$B$17:$B$30,B1233,'EMC assembly'!$G$17:$G$30)) +
(SUMIF(Crating!$B$17:$B$29,B1233,Crating!$G$17:$G$29)) +
(SUMIF('LED wiring'!$B$17:$B$30,B1233,'LED wiring'!$G$17:$G$30)) +
(SUMIF('Changeable copy face'!$B$17:$B$30,B1233,'Changeable copy face'!$G$17:$G$30)) +
(SUMIF('Flex face assembly'!$B$17:$B$30,B1233,'Flex face assembly'!$G$17:$G$30)) +
(SUMIF('Routed face assembly'!$B$17:$B$30,B1233,'Routed face assembly'!$G$17:$G$30)) +
(SUMIF('Paint calculation'!$B$17:$B$30,B1233,'Paint calculation'!$G$17:$G$30)) +
(SUMIF('Trimcap letter face'!$B$17:$B$30,B1233,'Trimcap letter face'!$G$17:$G$30)) +
(SUMIF('Trimcap letter face (2)'!$B$17:$B$30,B1233,'Trimcap letter face (2)'!$G$17:$G$30)) +
(SUMIF('Channel letter fabrication'!$B$17:$B$30,B1233,'Channel letter fabrication'!$G$17:$G$30)) +
(SUMIF('Channel letter fabrication (2)'!$B$17:$B$30,B1233,'Channel letter fabrication (2)'!$G$17:$G$30))</f>
        <v>0</v>
      </c>
    </row>
    <row r="1234" spans="1:10">
      <c r="A1234" s="28" t="str">
        <f>[1]ODBC!$A1234</f>
        <v>Big Slatz Anodized</v>
      </c>
      <c r="B1234" s="29" t="str">
        <f>[1]ODBC!B1234</f>
        <v>84045</v>
      </c>
      <c r="C1234" s="30">
        <f>IFERROR(VLOOKUP($B1234,[1]ODBC!$B:$H,2,FALSE),"")</f>
        <v>4.57</v>
      </c>
      <c r="D1234" s="30">
        <f>IFERROR(VLOOKUP($B1234,[1]ODBC!$B:$H,3,FALSE),"")</f>
        <v>8.2270000000000003</v>
      </c>
      <c r="E1234" s="30" t="str">
        <f>IFERROR(VLOOKUP($B1234,[1]ODBC!$B:$H,4,FALSE),"")</f>
        <v>FT</v>
      </c>
      <c r="F1234" s="31">
        <f>IFERROR(VLOOKUP($B1234,[1]ODBC!$B:$H,5,FALSE),"")</f>
        <v>44.45</v>
      </c>
      <c r="G1234" s="32">
        <f>[1]ODBC!G1234</f>
        <v>0</v>
      </c>
      <c r="H1234" s="33">
        <f>SUM([1]ODBC!H1234)</f>
        <v>0</v>
      </c>
      <c r="I1234" s="41" t="str">
        <f>'Vinyl cutting'!$B$2</f>
        <v>J36938</v>
      </c>
      <c r="J1234" s="42">
        <f ca="1">(SUMIF('Freeform time and material'!$B$17:$B$30,B1234,'Freeform time and material'!$G$17:$G$30)) +
(SUMIF('Vinyl cutting'!$B$17:$B$30,B1234,'Vinyl cutting'!$G$17:$G$30)) +
(SUMIF('Vinyl cutting (2)'!$B$17:$B$30,B1234,'Vinyl cutting (2)'!$G$17:$G$30)) +
(SUMIF('Apply vinyl graphics'!$B$17:$B$30,B1234,'Apply vinyl graphics'!$G$17:$G$30)) +
(SUMIF('Apply vinyl graphics (2)'!$B$17:$B$30,B1234,'Apply vinyl graphics (2)'!$G$17:$G$30)) +
(SUMIF('Alum pan sign'!$B$17:$B$30,B1234,'Alum pan sign'!$G$17:$G$30)) +
(SUMIF('Alum pan sign (2)'!$B$17:$B$30,B1234,'Alum pan sign (2)'!$G$17:$G$30)) +
(SUMIF('Economy pan sign'!$B$17:$B$30,B1234,'Economy pan sign'!$G$17:$G$30)) +
(SUMIF('Post and panel sign'!$B$17:$B$30,B1234,'Post and panel sign'!$G$17:$G$30)) +
(SUMIF('Post and panel sign (2)'!$B$17:$B$30,B1234,'Post and panel sign (2)'!$G$17:$G$30)) +
(SUMIF('Flat panels only'!$B$17:$B$30,B1234,'Flat panels only'!$G$17:$G$30)) +
(SUMIF('Flat panels only (2)'!$B$17:$B$30,B1234,'Flat panels only (2)'!$G$17:$G$30)) +
(SUMIF('Routed panel shapes'!$B$18:$B$31,B1234,'Routed panel shapes'!$G$18:$G$31)) +
(SUMIF('Routed panel shapes (2)'!$B$18:$B$31,B1234,'Routed panel shapes (2)'!$G$18:$G$31)) +
(SUMIF('Routed face only'!$B$17:$B$30,B1234,'Routed face only'!$G$17:$G$30)) +
(SUMIF('Routed face only (2)'!$B$17:$B$30,B1234,'Routed face only (2)'!$G$17:$G$30)) +
(SUMIF('Routed alum faces letters'!$B$17:$B$30,B1234,'Routed alum faces letters'!$G$17:$G$30)) +
(SUMIF('Routed alum faces letters (2)'!$B$17:$B$30,B1234,'Routed alum faces letters (2)'!$G$17:$G$30)) +
(SUMIF('Routed push through acrylic'!$B$17:$B$30,B1234,'Routed push through acrylic'!$G$17:$G$30)) +
(SUMIF('Routed push through acrylic (2)'!$B$17:$B$30,B1234,'Routed push through acrylic (2)'!$G$17:$G$30)) +
(SUMIF('Sf routed cabinet'!$B$17:$B$30,B1234,'Sf routed cabinet'!$G$17:$G$30)) +
(SUMIF('Sf routed cabinet (2)'!$B$17:$B$30,B1234,'Sf routed cabinet (2)'!$G$17:$G$30)) +
(SUMIF('Df routed cabinet'!$B$17:$B$30,B1234,'Df routed cabinet'!$G$17:$G$30)) +
(SUMIF('Df routed cabinet (2)'!$B$17:$B$30,B1234,'Df routed cabinet (2)'!$G$17:$G$30)) +
(SUMIF('Sf acrylic cabinet'!$B$17:$B$30,B1234,'Sf acrylic cabinet'!$G$17:$G$30)) +
(SUMIF('Sf acrylic cabinet (2)'!$B$17:$B$30,B1234,'Sf acrylic cabinet (2)'!$G$17:$G$30)) +
(SUMIF('Economy Sf acrylic'!$B$17:$B$30,B1234,'Economy Sf acrylic'!$G$17:$G$30)) +
(SUMIF('Df acrylic cabinet'!$B$17:$B$30,B1234,'Df acrylic cabinet'!$G$17:$G$30)) +
(SUMIF('Df acrylic cabinet (2)'!$B$17:$B$30,B1234,'Df acrylic cabinet (2)'!$G$17:$G$30)) +
(SUMIF('Sf flex cabinet'!$B$17:$B$30,B1234,'Sf flex cabinet'!$G$17:$G$30)) +
(SUMIF('Sf flex cabinet (2)'!$B$17:$B$30,B1234,'Sf flex cabinet (2)'!$G$17:$G$30)) +
(SUMIF('Df flex cabinet'!$B$17:$B$36,B1234,'Df flex cabinet'!$G$17:$G$36)) +
(SUMIF('Df flex cabinet (2)'!$B$17:$B$36,B1234,'Df flex cabinet (2)'!$G$17:$G$36)) +
(SUMIF('Pole cover'!$B$17:$B$30,B1234,'Pole cover'!$G$17:$G$30)) +
(SUMIF('Pole cover (2)'!$B$17:$B$30,B1234,'Pole cover (2)'!$G$17:$G$30)) +
(SUMIF('Structural Steel Fab'!$B$17:$B$29,B1234,'Structural Steel Fab'!$G$17:$G$29)) +
(SUMIF(Reveal!$B$17:$B$30,B1234,Reveal!$G$17:$G$30)) +
(SUMIF('Reveal (2)'!$B$17:$B$30,B1234,'Reveal (2)'!$G$17:$G$30)) +
(SUMIF('Crown cove top'!$B$17:$B$30,B1234,'Crown cove top'!$G$17:$G$30)) +
(SUMIF('EMC assembly'!$B$17:$B$30,B1234,'EMC assembly'!$G$17:$G$30)) +
(SUMIF(Crating!$B$17:$B$29,B1234,Crating!$G$17:$G$29)) +
(SUMIF('LED wiring'!$B$17:$B$30,B1234,'LED wiring'!$G$17:$G$30)) +
(SUMIF('Changeable copy face'!$B$17:$B$30,B1234,'Changeable copy face'!$G$17:$G$30)) +
(SUMIF('Flex face assembly'!$B$17:$B$30,B1234,'Flex face assembly'!$G$17:$G$30)) +
(SUMIF('Routed face assembly'!$B$17:$B$30,B1234,'Routed face assembly'!$G$17:$G$30)) +
(SUMIF('Paint calculation'!$B$17:$B$30,B1234,'Paint calculation'!$G$17:$G$30)) +
(SUMIF('Trimcap letter face'!$B$17:$B$30,B1234,'Trimcap letter face'!$G$17:$G$30)) +
(SUMIF('Trimcap letter face (2)'!$B$17:$B$30,B1234,'Trimcap letter face (2)'!$G$17:$G$30)) +
(SUMIF('Channel letter fabrication'!$B$17:$B$30,B1234,'Channel letter fabrication'!$G$17:$G$30)) +
(SUMIF('Channel letter fabrication (2)'!$B$17:$B$30,B1234,'Channel letter fabrication (2)'!$G$17:$G$30))</f>
        <v>0</v>
      </c>
    </row>
    <row r="1235" spans="1:10">
      <c r="A1235" s="28" t="str">
        <f>[1]ODBC!$A1235</f>
        <v>Big Slatz Bronze</v>
      </c>
      <c r="B1235" s="29" t="str">
        <f>[1]ODBC!B1235</f>
        <v>84050</v>
      </c>
      <c r="C1235" s="30">
        <f>IFERROR(VLOOKUP($B1235,[1]ODBC!$B:$H,2,FALSE),"")</f>
        <v>6.5</v>
      </c>
      <c r="D1235" s="30">
        <f>IFERROR(VLOOKUP($B1235,[1]ODBC!$B:$H,3,FALSE),"")</f>
        <v>11.701000000000001</v>
      </c>
      <c r="E1235" s="30" t="str">
        <f>IFERROR(VLOOKUP($B1235,[1]ODBC!$B:$H,4,FALSE),"")</f>
        <v>FT</v>
      </c>
      <c r="F1235" s="31">
        <f>IFERROR(VLOOKUP($B1235,[1]ODBC!$B:$H,5,FALSE),"")</f>
        <v>44.45</v>
      </c>
      <c r="G1235" s="32">
        <f>[1]ODBC!G1235</f>
        <v>0</v>
      </c>
      <c r="H1235" s="33">
        <f>SUM([1]ODBC!H1235)</f>
        <v>0</v>
      </c>
      <c r="I1235" s="41" t="str">
        <f>'Vinyl cutting'!$B$2</f>
        <v>J36938</v>
      </c>
      <c r="J1235" s="42">
        <f ca="1">(SUMIF('Freeform time and material'!$B$17:$B$30,B1235,'Freeform time and material'!$G$17:$G$30)) +
(SUMIF('Vinyl cutting'!$B$17:$B$30,B1235,'Vinyl cutting'!$G$17:$G$30)) +
(SUMIF('Vinyl cutting (2)'!$B$17:$B$30,B1235,'Vinyl cutting (2)'!$G$17:$G$30)) +
(SUMIF('Apply vinyl graphics'!$B$17:$B$30,B1235,'Apply vinyl graphics'!$G$17:$G$30)) +
(SUMIF('Apply vinyl graphics (2)'!$B$17:$B$30,B1235,'Apply vinyl graphics (2)'!$G$17:$G$30)) +
(SUMIF('Alum pan sign'!$B$17:$B$30,B1235,'Alum pan sign'!$G$17:$G$30)) +
(SUMIF('Alum pan sign (2)'!$B$17:$B$30,B1235,'Alum pan sign (2)'!$G$17:$G$30)) +
(SUMIF('Economy pan sign'!$B$17:$B$30,B1235,'Economy pan sign'!$G$17:$G$30)) +
(SUMIF('Post and panel sign'!$B$17:$B$30,B1235,'Post and panel sign'!$G$17:$G$30)) +
(SUMIF('Post and panel sign (2)'!$B$17:$B$30,B1235,'Post and panel sign (2)'!$G$17:$G$30)) +
(SUMIF('Flat panels only'!$B$17:$B$30,B1235,'Flat panels only'!$G$17:$G$30)) +
(SUMIF('Flat panels only (2)'!$B$17:$B$30,B1235,'Flat panels only (2)'!$G$17:$G$30)) +
(SUMIF('Routed panel shapes'!$B$18:$B$31,B1235,'Routed panel shapes'!$G$18:$G$31)) +
(SUMIF('Routed panel shapes (2)'!$B$18:$B$31,B1235,'Routed panel shapes (2)'!$G$18:$G$31)) +
(SUMIF('Routed face only'!$B$17:$B$30,B1235,'Routed face only'!$G$17:$G$30)) +
(SUMIF('Routed face only (2)'!$B$17:$B$30,B1235,'Routed face only (2)'!$G$17:$G$30)) +
(SUMIF('Routed alum faces letters'!$B$17:$B$30,B1235,'Routed alum faces letters'!$G$17:$G$30)) +
(SUMIF('Routed alum faces letters (2)'!$B$17:$B$30,B1235,'Routed alum faces letters (2)'!$G$17:$G$30)) +
(SUMIF('Routed push through acrylic'!$B$17:$B$30,B1235,'Routed push through acrylic'!$G$17:$G$30)) +
(SUMIF('Routed push through acrylic (2)'!$B$17:$B$30,B1235,'Routed push through acrylic (2)'!$G$17:$G$30)) +
(SUMIF('Sf routed cabinet'!$B$17:$B$30,B1235,'Sf routed cabinet'!$G$17:$G$30)) +
(SUMIF('Sf routed cabinet (2)'!$B$17:$B$30,B1235,'Sf routed cabinet (2)'!$G$17:$G$30)) +
(SUMIF('Df routed cabinet'!$B$17:$B$30,B1235,'Df routed cabinet'!$G$17:$G$30)) +
(SUMIF('Df routed cabinet (2)'!$B$17:$B$30,B1235,'Df routed cabinet (2)'!$G$17:$G$30)) +
(SUMIF('Sf acrylic cabinet'!$B$17:$B$30,B1235,'Sf acrylic cabinet'!$G$17:$G$30)) +
(SUMIF('Sf acrylic cabinet (2)'!$B$17:$B$30,B1235,'Sf acrylic cabinet (2)'!$G$17:$G$30)) +
(SUMIF('Economy Sf acrylic'!$B$17:$B$30,B1235,'Economy Sf acrylic'!$G$17:$G$30)) +
(SUMIF('Df acrylic cabinet'!$B$17:$B$30,B1235,'Df acrylic cabinet'!$G$17:$G$30)) +
(SUMIF('Df acrylic cabinet (2)'!$B$17:$B$30,B1235,'Df acrylic cabinet (2)'!$G$17:$G$30)) +
(SUMIF('Sf flex cabinet'!$B$17:$B$30,B1235,'Sf flex cabinet'!$G$17:$G$30)) +
(SUMIF('Sf flex cabinet (2)'!$B$17:$B$30,B1235,'Sf flex cabinet (2)'!$G$17:$G$30)) +
(SUMIF('Df flex cabinet'!$B$17:$B$36,B1235,'Df flex cabinet'!$G$17:$G$36)) +
(SUMIF('Df flex cabinet (2)'!$B$17:$B$36,B1235,'Df flex cabinet (2)'!$G$17:$G$36)) +
(SUMIF('Pole cover'!$B$17:$B$30,B1235,'Pole cover'!$G$17:$G$30)) +
(SUMIF('Pole cover (2)'!$B$17:$B$30,B1235,'Pole cover (2)'!$G$17:$G$30)) +
(SUMIF('Structural Steel Fab'!$B$17:$B$29,B1235,'Structural Steel Fab'!$G$17:$G$29)) +
(SUMIF(Reveal!$B$17:$B$30,B1235,Reveal!$G$17:$G$30)) +
(SUMIF('Reveal (2)'!$B$17:$B$30,B1235,'Reveal (2)'!$G$17:$G$30)) +
(SUMIF('Crown cove top'!$B$17:$B$30,B1235,'Crown cove top'!$G$17:$G$30)) +
(SUMIF('EMC assembly'!$B$17:$B$30,B1235,'EMC assembly'!$G$17:$G$30)) +
(SUMIF(Crating!$B$17:$B$29,B1235,Crating!$G$17:$G$29)) +
(SUMIF('LED wiring'!$B$17:$B$30,B1235,'LED wiring'!$G$17:$G$30)) +
(SUMIF('Changeable copy face'!$B$17:$B$30,B1235,'Changeable copy face'!$G$17:$G$30)) +
(SUMIF('Flex face assembly'!$B$17:$B$30,B1235,'Flex face assembly'!$G$17:$G$30)) +
(SUMIF('Routed face assembly'!$B$17:$B$30,B1235,'Routed face assembly'!$G$17:$G$30)) +
(SUMIF('Paint calculation'!$B$17:$B$30,B1235,'Paint calculation'!$G$17:$G$30)) +
(SUMIF('Trimcap letter face'!$B$17:$B$30,B1235,'Trimcap letter face'!$G$17:$G$30)) +
(SUMIF('Trimcap letter face (2)'!$B$17:$B$30,B1235,'Trimcap letter face (2)'!$G$17:$G$30)) +
(SUMIF('Channel letter fabrication'!$B$17:$B$30,B1235,'Channel letter fabrication'!$G$17:$G$30)) +
(SUMIF('Channel letter fabrication (2)'!$B$17:$B$30,B1235,'Channel letter fabrication (2)'!$G$17:$G$30))</f>
        <v>0</v>
      </c>
    </row>
    <row r="1236" spans="1:10">
      <c r="A1236" s="28" t="str">
        <f>[1]ODBC!$A1236</f>
        <v>Big Slatz Caps</v>
      </c>
      <c r="B1236" s="29" t="str">
        <f>[1]ODBC!B1236</f>
        <v>84055</v>
      </c>
      <c r="C1236" s="30">
        <f>IFERROR(VLOOKUP($B1236,[1]ODBC!$B:$H,2,FALSE),"")</f>
        <v>1.22</v>
      </c>
      <c r="D1236" s="30">
        <f>IFERROR(VLOOKUP($B1236,[1]ODBC!$B:$H,3,FALSE),"")</f>
        <v>2.1960000000000002</v>
      </c>
      <c r="E1236" s="30" t="str">
        <f>IFERROR(VLOOKUP($B1236,[1]ODBC!$B:$H,4,FALSE),"")</f>
        <v>EA</v>
      </c>
      <c r="F1236" s="31">
        <f>IFERROR(VLOOKUP($B1236,[1]ODBC!$B:$H,5,FALSE),"")</f>
        <v>44.45</v>
      </c>
      <c r="G1236" s="32">
        <f>[1]ODBC!G1236</f>
        <v>0</v>
      </c>
      <c r="H1236" s="33">
        <f>SUM([1]ODBC!H1236)</f>
        <v>0</v>
      </c>
      <c r="I1236" s="41" t="str">
        <f>'Vinyl cutting'!$B$2</f>
        <v>J36938</v>
      </c>
      <c r="J1236" s="42">
        <f ca="1">(SUMIF('Freeform time and material'!$B$17:$B$30,B1236,'Freeform time and material'!$G$17:$G$30)) +
(SUMIF('Vinyl cutting'!$B$17:$B$30,B1236,'Vinyl cutting'!$G$17:$G$30)) +
(SUMIF('Vinyl cutting (2)'!$B$17:$B$30,B1236,'Vinyl cutting (2)'!$G$17:$G$30)) +
(SUMIF('Apply vinyl graphics'!$B$17:$B$30,B1236,'Apply vinyl graphics'!$G$17:$G$30)) +
(SUMIF('Apply vinyl graphics (2)'!$B$17:$B$30,B1236,'Apply vinyl graphics (2)'!$G$17:$G$30)) +
(SUMIF('Alum pan sign'!$B$17:$B$30,B1236,'Alum pan sign'!$G$17:$G$30)) +
(SUMIF('Alum pan sign (2)'!$B$17:$B$30,B1236,'Alum pan sign (2)'!$G$17:$G$30)) +
(SUMIF('Economy pan sign'!$B$17:$B$30,B1236,'Economy pan sign'!$G$17:$G$30)) +
(SUMIF('Post and panel sign'!$B$17:$B$30,B1236,'Post and panel sign'!$G$17:$G$30)) +
(SUMIF('Post and panel sign (2)'!$B$17:$B$30,B1236,'Post and panel sign (2)'!$G$17:$G$30)) +
(SUMIF('Flat panels only'!$B$17:$B$30,B1236,'Flat panels only'!$G$17:$G$30)) +
(SUMIF('Flat panels only (2)'!$B$17:$B$30,B1236,'Flat panels only (2)'!$G$17:$G$30)) +
(SUMIF('Routed panel shapes'!$B$18:$B$31,B1236,'Routed panel shapes'!$G$18:$G$31)) +
(SUMIF('Routed panel shapes (2)'!$B$18:$B$31,B1236,'Routed panel shapes (2)'!$G$18:$G$31)) +
(SUMIF('Routed face only'!$B$17:$B$30,B1236,'Routed face only'!$G$17:$G$30)) +
(SUMIF('Routed face only (2)'!$B$17:$B$30,B1236,'Routed face only (2)'!$G$17:$G$30)) +
(SUMIF('Routed alum faces letters'!$B$17:$B$30,B1236,'Routed alum faces letters'!$G$17:$G$30)) +
(SUMIF('Routed alum faces letters (2)'!$B$17:$B$30,B1236,'Routed alum faces letters (2)'!$G$17:$G$30)) +
(SUMIF('Routed push through acrylic'!$B$17:$B$30,B1236,'Routed push through acrylic'!$G$17:$G$30)) +
(SUMIF('Routed push through acrylic (2)'!$B$17:$B$30,B1236,'Routed push through acrylic (2)'!$G$17:$G$30)) +
(SUMIF('Sf routed cabinet'!$B$17:$B$30,B1236,'Sf routed cabinet'!$G$17:$G$30)) +
(SUMIF('Sf routed cabinet (2)'!$B$17:$B$30,B1236,'Sf routed cabinet (2)'!$G$17:$G$30)) +
(SUMIF('Df routed cabinet'!$B$17:$B$30,B1236,'Df routed cabinet'!$G$17:$G$30)) +
(SUMIF('Df routed cabinet (2)'!$B$17:$B$30,B1236,'Df routed cabinet (2)'!$G$17:$G$30)) +
(SUMIF('Sf acrylic cabinet'!$B$17:$B$30,B1236,'Sf acrylic cabinet'!$G$17:$G$30)) +
(SUMIF('Sf acrylic cabinet (2)'!$B$17:$B$30,B1236,'Sf acrylic cabinet (2)'!$G$17:$G$30)) +
(SUMIF('Economy Sf acrylic'!$B$17:$B$30,B1236,'Economy Sf acrylic'!$G$17:$G$30)) +
(SUMIF('Df acrylic cabinet'!$B$17:$B$30,B1236,'Df acrylic cabinet'!$G$17:$G$30)) +
(SUMIF('Df acrylic cabinet (2)'!$B$17:$B$30,B1236,'Df acrylic cabinet (2)'!$G$17:$G$30)) +
(SUMIF('Sf flex cabinet'!$B$17:$B$30,B1236,'Sf flex cabinet'!$G$17:$G$30)) +
(SUMIF('Sf flex cabinet (2)'!$B$17:$B$30,B1236,'Sf flex cabinet (2)'!$G$17:$G$30)) +
(SUMIF('Df flex cabinet'!$B$17:$B$36,B1236,'Df flex cabinet'!$G$17:$G$36)) +
(SUMIF('Df flex cabinet (2)'!$B$17:$B$36,B1236,'Df flex cabinet (2)'!$G$17:$G$36)) +
(SUMIF('Pole cover'!$B$17:$B$30,B1236,'Pole cover'!$G$17:$G$30)) +
(SUMIF('Pole cover (2)'!$B$17:$B$30,B1236,'Pole cover (2)'!$G$17:$G$30)) +
(SUMIF('Structural Steel Fab'!$B$17:$B$29,B1236,'Structural Steel Fab'!$G$17:$G$29)) +
(SUMIF(Reveal!$B$17:$B$30,B1236,Reveal!$G$17:$G$30)) +
(SUMIF('Reveal (2)'!$B$17:$B$30,B1236,'Reveal (2)'!$G$17:$G$30)) +
(SUMIF('Crown cove top'!$B$17:$B$30,B1236,'Crown cove top'!$G$17:$G$30)) +
(SUMIF('EMC assembly'!$B$17:$B$30,B1236,'EMC assembly'!$G$17:$G$30)) +
(SUMIF(Crating!$B$17:$B$29,B1236,Crating!$G$17:$G$29)) +
(SUMIF('LED wiring'!$B$17:$B$30,B1236,'LED wiring'!$G$17:$G$30)) +
(SUMIF('Changeable copy face'!$B$17:$B$30,B1236,'Changeable copy face'!$G$17:$G$30)) +
(SUMIF('Flex face assembly'!$B$17:$B$30,B1236,'Flex face assembly'!$G$17:$G$30)) +
(SUMIF('Routed face assembly'!$B$17:$B$30,B1236,'Routed face assembly'!$G$17:$G$30)) +
(SUMIF('Paint calculation'!$B$17:$B$30,B1236,'Paint calculation'!$G$17:$G$30)) +
(SUMIF('Trimcap letter face'!$B$17:$B$30,B1236,'Trimcap letter face'!$G$17:$G$30)) +
(SUMIF('Trimcap letter face (2)'!$B$17:$B$30,B1236,'Trimcap letter face (2)'!$G$17:$G$30)) +
(SUMIF('Channel letter fabrication'!$B$17:$B$30,B1236,'Channel letter fabrication'!$G$17:$G$30)) +
(SUMIF('Channel letter fabrication (2)'!$B$17:$B$30,B1236,'Channel letter fabrication (2)'!$G$17:$G$30))</f>
        <v>0</v>
      </c>
    </row>
    <row r="1237" spans="1:10">
      <c r="A1237" s="28" t="str">
        <f>[1]ODBC!$A1237</f>
        <v>King Slatz Anodized</v>
      </c>
      <c r="B1237" s="29" t="str">
        <f>[1]ODBC!B1237</f>
        <v>84060</v>
      </c>
      <c r="C1237" s="30">
        <f>IFERROR(VLOOKUP($B1237,[1]ODBC!$B:$H,2,FALSE),"")</f>
        <v>8.98</v>
      </c>
      <c r="D1237" s="30">
        <f>IFERROR(VLOOKUP($B1237,[1]ODBC!$B:$H,3,FALSE),"")</f>
        <v>16.166</v>
      </c>
      <c r="E1237" s="30" t="str">
        <f>IFERROR(VLOOKUP($B1237,[1]ODBC!$B:$H,4,FALSE),"")</f>
        <v>FT</v>
      </c>
      <c r="F1237" s="31">
        <f>IFERROR(VLOOKUP($B1237,[1]ODBC!$B:$H,5,FALSE),"")</f>
        <v>44.45</v>
      </c>
      <c r="G1237" s="32">
        <f>[1]ODBC!G1237</f>
        <v>0</v>
      </c>
      <c r="H1237" s="33">
        <f>SUM([1]ODBC!H1237)</f>
        <v>0</v>
      </c>
      <c r="I1237" s="41" t="str">
        <f>'Vinyl cutting'!$B$2</f>
        <v>J36938</v>
      </c>
      <c r="J1237" s="42">
        <f ca="1">(SUMIF('Freeform time and material'!$B$17:$B$30,B1237,'Freeform time and material'!$G$17:$G$30)) +
(SUMIF('Vinyl cutting'!$B$17:$B$30,B1237,'Vinyl cutting'!$G$17:$G$30)) +
(SUMIF('Vinyl cutting (2)'!$B$17:$B$30,B1237,'Vinyl cutting (2)'!$G$17:$G$30)) +
(SUMIF('Apply vinyl graphics'!$B$17:$B$30,B1237,'Apply vinyl graphics'!$G$17:$G$30)) +
(SUMIF('Apply vinyl graphics (2)'!$B$17:$B$30,B1237,'Apply vinyl graphics (2)'!$G$17:$G$30)) +
(SUMIF('Alum pan sign'!$B$17:$B$30,B1237,'Alum pan sign'!$G$17:$G$30)) +
(SUMIF('Alum pan sign (2)'!$B$17:$B$30,B1237,'Alum pan sign (2)'!$G$17:$G$30)) +
(SUMIF('Economy pan sign'!$B$17:$B$30,B1237,'Economy pan sign'!$G$17:$G$30)) +
(SUMIF('Post and panel sign'!$B$17:$B$30,B1237,'Post and panel sign'!$G$17:$G$30)) +
(SUMIF('Post and panel sign (2)'!$B$17:$B$30,B1237,'Post and panel sign (2)'!$G$17:$G$30)) +
(SUMIF('Flat panels only'!$B$17:$B$30,B1237,'Flat panels only'!$G$17:$G$30)) +
(SUMIF('Flat panels only (2)'!$B$17:$B$30,B1237,'Flat panels only (2)'!$G$17:$G$30)) +
(SUMIF('Routed panel shapes'!$B$18:$B$31,B1237,'Routed panel shapes'!$G$18:$G$31)) +
(SUMIF('Routed panel shapes (2)'!$B$18:$B$31,B1237,'Routed panel shapes (2)'!$G$18:$G$31)) +
(SUMIF('Routed face only'!$B$17:$B$30,B1237,'Routed face only'!$G$17:$G$30)) +
(SUMIF('Routed face only (2)'!$B$17:$B$30,B1237,'Routed face only (2)'!$G$17:$G$30)) +
(SUMIF('Routed alum faces letters'!$B$17:$B$30,B1237,'Routed alum faces letters'!$G$17:$G$30)) +
(SUMIF('Routed alum faces letters (2)'!$B$17:$B$30,B1237,'Routed alum faces letters (2)'!$G$17:$G$30)) +
(SUMIF('Routed push through acrylic'!$B$17:$B$30,B1237,'Routed push through acrylic'!$G$17:$G$30)) +
(SUMIF('Routed push through acrylic (2)'!$B$17:$B$30,B1237,'Routed push through acrylic (2)'!$G$17:$G$30)) +
(SUMIF('Sf routed cabinet'!$B$17:$B$30,B1237,'Sf routed cabinet'!$G$17:$G$30)) +
(SUMIF('Sf routed cabinet (2)'!$B$17:$B$30,B1237,'Sf routed cabinet (2)'!$G$17:$G$30)) +
(SUMIF('Df routed cabinet'!$B$17:$B$30,B1237,'Df routed cabinet'!$G$17:$G$30)) +
(SUMIF('Df routed cabinet (2)'!$B$17:$B$30,B1237,'Df routed cabinet (2)'!$G$17:$G$30)) +
(SUMIF('Sf acrylic cabinet'!$B$17:$B$30,B1237,'Sf acrylic cabinet'!$G$17:$G$30)) +
(SUMIF('Sf acrylic cabinet (2)'!$B$17:$B$30,B1237,'Sf acrylic cabinet (2)'!$G$17:$G$30)) +
(SUMIF('Economy Sf acrylic'!$B$17:$B$30,B1237,'Economy Sf acrylic'!$G$17:$G$30)) +
(SUMIF('Df acrylic cabinet'!$B$17:$B$30,B1237,'Df acrylic cabinet'!$G$17:$G$30)) +
(SUMIF('Df acrylic cabinet (2)'!$B$17:$B$30,B1237,'Df acrylic cabinet (2)'!$G$17:$G$30)) +
(SUMIF('Sf flex cabinet'!$B$17:$B$30,B1237,'Sf flex cabinet'!$G$17:$G$30)) +
(SUMIF('Sf flex cabinet (2)'!$B$17:$B$30,B1237,'Sf flex cabinet (2)'!$G$17:$G$30)) +
(SUMIF('Df flex cabinet'!$B$17:$B$36,B1237,'Df flex cabinet'!$G$17:$G$36)) +
(SUMIF('Df flex cabinet (2)'!$B$17:$B$36,B1237,'Df flex cabinet (2)'!$G$17:$G$36)) +
(SUMIF('Pole cover'!$B$17:$B$30,B1237,'Pole cover'!$G$17:$G$30)) +
(SUMIF('Pole cover (2)'!$B$17:$B$30,B1237,'Pole cover (2)'!$G$17:$G$30)) +
(SUMIF('Structural Steel Fab'!$B$17:$B$29,B1237,'Structural Steel Fab'!$G$17:$G$29)) +
(SUMIF(Reveal!$B$17:$B$30,B1237,Reveal!$G$17:$G$30)) +
(SUMIF('Reveal (2)'!$B$17:$B$30,B1237,'Reveal (2)'!$G$17:$G$30)) +
(SUMIF('Crown cove top'!$B$17:$B$30,B1237,'Crown cove top'!$G$17:$G$30)) +
(SUMIF('EMC assembly'!$B$17:$B$30,B1237,'EMC assembly'!$G$17:$G$30)) +
(SUMIF(Crating!$B$17:$B$29,B1237,Crating!$G$17:$G$29)) +
(SUMIF('LED wiring'!$B$17:$B$30,B1237,'LED wiring'!$G$17:$G$30)) +
(SUMIF('Changeable copy face'!$B$17:$B$30,B1237,'Changeable copy face'!$G$17:$G$30)) +
(SUMIF('Flex face assembly'!$B$17:$B$30,B1237,'Flex face assembly'!$G$17:$G$30)) +
(SUMIF('Routed face assembly'!$B$17:$B$30,B1237,'Routed face assembly'!$G$17:$G$30)) +
(SUMIF('Paint calculation'!$B$17:$B$30,B1237,'Paint calculation'!$G$17:$G$30)) +
(SUMIF('Trimcap letter face'!$B$17:$B$30,B1237,'Trimcap letter face'!$G$17:$G$30)) +
(SUMIF('Trimcap letter face (2)'!$B$17:$B$30,B1237,'Trimcap letter face (2)'!$G$17:$G$30)) +
(SUMIF('Channel letter fabrication'!$B$17:$B$30,B1237,'Channel letter fabrication'!$G$17:$G$30)) +
(SUMIF('Channel letter fabrication (2)'!$B$17:$B$30,B1237,'Channel letter fabrication (2)'!$G$17:$G$30))</f>
        <v>0</v>
      </c>
    </row>
    <row r="1238" spans="1:10">
      <c r="A1238" s="28" t="str">
        <f>[1]ODBC!$A1238</f>
        <v>King Slatz Bronze</v>
      </c>
      <c r="B1238" s="29" t="str">
        <f>[1]ODBC!B1238</f>
        <v>84065</v>
      </c>
      <c r="C1238" s="30">
        <f>IFERROR(VLOOKUP($B1238,[1]ODBC!$B:$H,2,FALSE),"")</f>
        <v>10.4</v>
      </c>
      <c r="D1238" s="30">
        <f>IFERROR(VLOOKUP($B1238,[1]ODBC!$B:$H,3,FALSE),"")</f>
        <v>18.722000000000001</v>
      </c>
      <c r="E1238" s="30" t="str">
        <f>IFERROR(VLOOKUP($B1238,[1]ODBC!$B:$H,4,FALSE),"")</f>
        <v>FT</v>
      </c>
      <c r="F1238" s="31">
        <f>IFERROR(VLOOKUP($B1238,[1]ODBC!$B:$H,5,FALSE),"")</f>
        <v>44.45</v>
      </c>
      <c r="G1238" s="32">
        <f>[1]ODBC!G1238</f>
        <v>0</v>
      </c>
      <c r="H1238" s="33">
        <f>SUM([1]ODBC!H1238)</f>
        <v>0</v>
      </c>
      <c r="I1238" s="41" t="str">
        <f>'Vinyl cutting'!$B$2</f>
        <v>J36938</v>
      </c>
      <c r="J1238" s="42">
        <f ca="1">(SUMIF('Freeform time and material'!$B$17:$B$30,B1238,'Freeform time and material'!$G$17:$G$30)) +
(SUMIF('Vinyl cutting'!$B$17:$B$30,B1238,'Vinyl cutting'!$G$17:$G$30)) +
(SUMIF('Vinyl cutting (2)'!$B$17:$B$30,B1238,'Vinyl cutting (2)'!$G$17:$G$30)) +
(SUMIF('Apply vinyl graphics'!$B$17:$B$30,B1238,'Apply vinyl graphics'!$G$17:$G$30)) +
(SUMIF('Apply vinyl graphics (2)'!$B$17:$B$30,B1238,'Apply vinyl graphics (2)'!$G$17:$G$30)) +
(SUMIF('Alum pan sign'!$B$17:$B$30,B1238,'Alum pan sign'!$G$17:$G$30)) +
(SUMIF('Alum pan sign (2)'!$B$17:$B$30,B1238,'Alum pan sign (2)'!$G$17:$G$30)) +
(SUMIF('Economy pan sign'!$B$17:$B$30,B1238,'Economy pan sign'!$G$17:$G$30)) +
(SUMIF('Post and panel sign'!$B$17:$B$30,B1238,'Post and panel sign'!$G$17:$G$30)) +
(SUMIF('Post and panel sign (2)'!$B$17:$B$30,B1238,'Post and panel sign (2)'!$G$17:$G$30)) +
(SUMIF('Flat panels only'!$B$17:$B$30,B1238,'Flat panels only'!$G$17:$G$30)) +
(SUMIF('Flat panels only (2)'!$B$17:$B$30,B1238,'Flat panels only (2)'!$G$17:$G$30)) +
(SUMIF('Routed panel shapes'!$B$18:$B$31,B1238,'Routed panel shapes'!$G$18:$G$31)) +
(SUMIF('Routed panel shapes (2)'!$B$18:$B$31,B1238,'Routed panel shapes (2)'!$G$18:$G$31)) +
(SUMIF('Routed face only'!$B$17:$B$30,B1238,'Routed face only'!$G$17:$G$30)) +
(SUMIF('Routed face only (2)'!$B$17:$B$30,B1238,'Routed face only (2)'!$G$17:$G$30)) +
(SUMIF('Routed alum faces letters'!$B$17:$B$30,B1238,'Routed alum faces letters'!$G$17:$G$30)) +
(SUMIF('Routed alum faces letters (2)'!$B$17:$B$30,B1238,'Routed alum faces letters (2)'!$G$17:$G$30)) +
(SUMIF('Routed push through acrylic'!$B$17:$B$30,B1238,'Routed push through acrylic'!$G$17:$G$30)) +
(SUMIF('Routed push through acrylic (2)'!$B$17:$B$30,B1238,'Routed push through acrylic (2)'!$G$17:$G$30)) +
(SUMIF('Sf routed cabinet'!$B$17:$B$30,B1238,'Sf routed cabinet'!$G$17:$G$30)) +
(SUMIF('Sf routed cabinet (2)'!$B$17:$B$30,B1238,'Sf routed cabinet (2)'!$G$17:$G$30)) +
(SUMIF('Df routed cabinet'!$B$17:$B$30,B1238,'Df routed cabinet'!$G$17:$G$30)) +
(SUMIF('Df routed cabinet (2)'!$B$17:$B$30,B1238,'Df routed cabinet (2)'!$G$17:$G$30)) +
(SUMIF('Sf acrylic cabinet'!$B$17:$B$30,B1238,'Sf acrylic cabinet'!$G$17:$G$30)) +
(SUMIF('Sf acrylic cabinet (2)'!$B$17:$B$30,B1238,'Sf acrylic cabinet (2)'!$G$17:$G$30)) +
(SUMIF('Economy Sf acrylic'!$B$17:$B$30,B1238,'Economy Sf acrylic'!$G$17:$G$30)) +
(SUMIF('Df acrylic cabinet'!$B$17:$B$30,B1238,'Df acrylic cabinet'!$G$17:$G$30)) +
(SUMIF('Df acrylic cabinet (2)'!$B$17:$B$30,B1238,'Df acrylic cabinet (2)'!$G$17:$G$30)) +
(SUMIF('Sf flex cabinet'!$B$17:$B$30,B1238,'Sf flex cabinet'!$G$17:$G$30)) +
(SUMIF('Sf flex cabinet (2)'!$B$17:$B$30,B1238,'Sf flex cabinet (2)'!$G$17:$G$30)) +
(SUMIF('Df flex cabinet'!$B$17:$B$36,B1238,'Df flex cabinet'!$G$17:$G$36)) +
(SUMIF('Df flex cabinet (2)'!$B$17:$B$36,B1238,'Df flex cabinet (2)'!$G$17:$G$36)) +
(SUMIF('Pole cover'!$B$17:$B$30,B1238,'Pole cover'!$G$17:$G$30)) +
(SUMIF('Pole cover (2)'!$B$17:$B$30,B1238,'Pole cover (2)'!$G$17:$G$30)) +
(SUMIF('Structural Steel Fab'!$B$17:$B$29,B1238,'Structural Steel Fab'!$G$17:$G$29)) +
(SUMIF(Reveal!$B$17:$B$30,B1238,Reveal!$G$17:$G$30)) +
(SUMIF('Reveal (2)'!$B$17:$B$30,B1238,'Reveal (2)'!$G$17:$G$30)) +
(SUMIF('Crown cove top'!$B$17:$B$30,B1238,'Crown cove top'!$G$17:$G$30)) +
(SUMIF('EMC assembly'!$B$17:$B$30,B1238,'EMC assembly'!$G$17:$G$30)) +
(SUMIF(Crating!$B$17:$B$29,B1238,Crating!$G$17:$G$29)) +
(SUMIF('LED wiring'!$B$17:$B$30,B1238,'LED wiring'!$G$17:$G$30)) +
(SUMIF('Changeable copy face'!$B$17:$B$30,B1238,'Changeable copy face'!$G$17:$G$30)) +
(SUMIF('Flex face assembly'!$B$17:$B$30,B1238,'Flex face assembly'!$G$17:$G$30)) +
(SUMIF('Routed face assembly'!$B$17:$B$30,B1238,'Routed face assembly'!$G$17:$G$30)) +
(SUMIF('Paint calculation'!$B$17:$B$30,B1238,'Paint calculation'!$G$17:$G$30)) +
(SUMIF('Trimcap letter face'!$B$17:$B$30,B1238,'Trimcap letter face'!$G$17:$G$30)) +
(SUMIF('Trimcap letter face (2)'!$B$17:$B$30,B1238,'Trimcap letter face (2)'!$G$17:$G$30)) +
(SUMIF('Channel letter fabrication'!$B$17:$B$30,B1238,'Channel letter fabrication'!$G$17:$G$30)) +
(SUMIF('Channel letter fabrication (2)'!$B$17:$B$30,B1238,'Channel letter fabrication (2)'!$G$17:$G$30))</f>
        <v>0</v>
      </c>
    </row>
    <row r="1239" spans="1:10">
      <c r="A1239" s="28" t="str">
        <f>[1]ODBC!$A1239</f>
        <v>King Slatz Caps</v>
      </c>
      <c r="B1239" s="29" t="str">
        <f>[1]ODBC!B1239</f>
        <v>84070</v>
      </c>
      <c r="C1239" s="30">
        <f>IFERROR(VLOOKUP($B1239,[1]ODBC!$B:$H,2,FALSE),"")</f>
        <v>1.18</v>
      </c>
      <c r="D1239" s="30">
        <f>IFERROR(VLOOKUP($B1239,[1]ODBC!$B:$H,3,FALSE),"")</f>
        <v>2.1240000000000001</v>
      </c>
      <c r="E1239" s="30" t="str">
        <f>IFERROR(VLOOKUP($B1239,[1]ODBC!$B:$H,4,FALSE),"")</f>
        <v>EA</v>
      </c>
      <c r="F1239" s="31">
        <f>IFERROR(VLOOKUP($B1239,[1]ODBC!$B:$H,5,FALSE),"")</f>
        <v>44.45</v>
      </c>
      <c r="G1239" s="32">
        <f>[1]ODBC!G1239</f>
        <v>0</v>
      </c>
      <c r="H1239" s="33">
        <f>SUM([1]ODBC!H1239)</f>
        <v>0</v>
      </c>
      <c r="I1239" s="41" t="str">
        <f>'Vinyl cutting'!$B$2</f>
        <v>J36938</v>
      </c>
      <c r="J1239" s="42">
        <f ca="1">(SUMIF('Freeform time and material'!$B$17:$B$30,B1239,'Freeform time and material'!$G$17:$G$30)) +
(SUMIF('Vinyl cutting'!$B$17:$B$30,B1239,'Vinyl cutting'!$G$17:$G$30)) +
(SUMIF('Vinyl cutting (2)'!$B$17:$B$30,B1239,'Vinyl cutting (2)'!$G$17:$G$30)) +
(SUMIF('Apply vinyl graphics'!$B$17:$B$30,B1239,'Apply vinyl graphics'!$G$17:$G$30)) +
(SUMIF('Apply vinyl graphics (2)'!$B$17:$B$30,B1239,'Apply vinyl graphics (2)'!$G$17:$G$30)) +
(SUMIF('Alum pan sign'!$B$17:$B$30,B1239,'Alum pan sign'!$G$17:$G$30)) +
(SUMIF('Alum pan sign (2)'!$B$17:$B$30,B1239,'Alum pan sign (2)'!$G$17:$G$30)) +
(SUMIF('Economy pan sign'!$B$17:$B$30,B1239,'Economy pan sign'!$G$17:$G$30)) +
(SUMIF('Post and panel sign'!$B$17:$B$30,B1239,'Post and panel sign'!$G$17:$G$30)) +
(SUMIF('Post and panel sign (2)'!$B$17:$B$30,B1239,'Post and panel sign (2)'!$G$17:$G$30)) +
(SUMIF('Flat panels only'!$B$17:$B$30,B1239,'Flat panels only'!$G$17:$G$30)) +
(SUMIF('Flat panels only (2)'!$B$17:$B$30,B1239,'Flat panels only (2)'!$G$17:$G$30)) +
(SUMIF('Routed panel shapes'!$B$18:$B$31,B1239,'Routed panel shapes'!$G$18:$G$31)) +
(SUMIF('Routed panel shapes (2)'!$B$18:$B$31,B1239,'Routed panel shapes (2)'!$G$18:$G$31)) +
(SUMIF('Routed face only'!$B$17:$B$30,B1239,'Routed face only'!$G$17:$G$30)) +
(SUMIF('Routed face only (2)'!$B$17:$B$30,B1239,'Routed face only (2)'!$G$17:$G$30)) +
(SUMIF('Routed alum faces letters'!$B$17:$B$30,B1239,'Routed alum faces letters'!$G$17:$G$30)) +
(SUMIF('Routed alum faces letters (2)'!$B$17:$B$30,B1239,'Routed alum faces letters (2)'!$G$17:$G$30)) +
(SUMIF('Routed push through acrylic'!$B$17:$B$30,B1239,'Routed push through acrylic'!$G$17:$G$30)) +
(SUMIF('Routed push through acrylic (2)'!$B$17:$B$30,B1239,'Routed push through acrylic (2)'!$G$17:$G$30)) +
(SUMIF('Sf routed cabinet'!$B$17:$B$30,B1239,'Sf routed cabinet'!$G$17:$G$30)) +
(SUMIF('Sf routed cabinet (2)'!$B$17:$B$30,B1239,'Sf routed cabinet (2)'!$G$17:$G$30)) +
(SUMIF('Df routed cabinet'!$B$17:$B$30,B1239,'Df routed cabinet'!$G$17:$G$30)) +
(SUMIF('Df routed cabinet (2)'!$B$17:$B$30,B1239,'Df routed cabinet (2)'!$G$17:$G$30)) +
(SUMIF('Sf acrylic cabinet'!$B$17:$B$30,B1239,'Sf acrylic cabinet'!$G$17:$G$30)) +
(SUMIF('Sf acrylic cabinet (2)'!$B$17:$B$30,B1239,'Sf acrylic cabinet (2)'!$G$17:$G$30)) +
(SUMIF('Economy Sf acrylic'!$B$17:$B$30,B1239,'Economy Sf acrylic'!$G$17:$G$30)) +
(SUMIF('Df acrylic cabinet'!$B$17:$B$30,B1239,'Df acrylic cabinet'!$G$17:$G$30)) +
(SUMIF('Df acrylic cabinet (2)'!$B$17:$B$30,B1239,'Df acrylic cabinet (2)'!$G$17:$G$30)) +
(SUMIF('Sf flex cabinet'!$B$17:$B$30,B1239,'Sf flex cabinet'!$G$17:$G$30)) +
(SUMIF('Sf flex cabinet (2)'!$B$17:$B$30,B1239,'Sf flex cabinet (2)'!$G$17:$G$30)) +
(SUMIF('Df flex cabinet'!$B$17:$B$36,B1239,'Df flex cabinet'!$G$17:$G$36)) +
(SUMIF('Df flex cabinet (2)'!$B$17:$B$36,B1239,'Df flex cabinet (2)'!$G$17:$G$36)) +
(SUMIF('Pole cover'!$B$17:$B$30,B1239,'Pole cover'!$G$17:$G$30)) +
(SUMIF('Pole cover (2)'!$B$17:$B$30,B1239,'Pole cover (2)'!$G$17:$G$30)) +
(SUMIF('Structural Steel Fab'!$B$17:$B$29,B1239,'Structural Steel Fab'!$G$17:$G$29)) +
(SUMIF(Reveal!$B$17:$B$30,B1239,Reveal!$G$17:$G$30)) +
(SUMIF('Reveal (2)'!$B$17:$B$30,B1239,'Reveal (2)'!$G$17:$G$30)) +
(SUMIF('Crown cove top'!$B$17:$B$30,B1239,'Crown cove top'!$G$17:$G$30)) +
(SUMIF('EMC assembly'!$B$17:$B$30,B1239,'EMC assembly'!$G$17:$G$30)) +
(SUMIF(Crating!$B$17:$B$29,B1239,Crating!$G$17:$G$29)) +
(SUMIF('LED wiring'!$B$17:$B$30,B1239,'LED wiring'!$G$17:$G$30)) +
(SUMIF('Changeable copy face'!$B$17:$B$30,B1239,'Changeable copy face'!$G$17:$G$30)) +
(SUMIF('Flex face assembly'!$B$17:$B$30,B1239,'Flex face assembly'!$G$17:$G$30)) +
(SUMIF('Routed face assembly'!$B$17:$B$30,B1239,'Routed face assembly'!$G$17:$G$30)) +
(SUMIF('Paint calculation'!$B$17:$B$30,B1239,'Paint calculation'!$G$17:$G$30)) +
(SUMIF('Trimcap letter face'!$B$17:$B$30,B1239,'Trimcap letter face'!$G$17:$G$30)) +
(SUMIF('Trimcap letter face (2)'!$B$17:$B$30,B1239,'Trimcap letter face (2)'!$G$17:$G$30)) +
(SUMIF('Channel letter fabrication'!$B$17:$B$30,B1239,'Channel letter fabrication'!$G$17:$G$30)) +
(SUMIF('Channel letter fabrication (2)'!$B$17:$B$30,B1239,'Channel letter fabrication (2)'!$G$17:$G$30))</f>
        <v>0</v>
      </c>
    </row>
    <row r="1240" spans="1:10">
      <c r="A1240" s="28" t="str">
        <f>[1]ODBC!$A1240</f>
        <v>Super Slatz Anodized</v>
      </c>
      <c r="B1240" s="29" t="str">
        <f>[1]ODBC!B1240</f>
        <v>84075</v>
      </c>
      <c r="C1240" s="30">
        <f>IFERROR(VLOOKUP($B1240,[1]ODBC!$B:$H,2,FALSE),"")</f>
        <v>8.08</v>
      </c>
      <c r="D1240" s="30">
        <f>IFERROR(VLOOKUP($B1240,[1]ODBC!$B:$H,3,FALSE),"")</f>
        <v>14.545</v>
      </c>
      <c r="E1240" s="30" t="str">
        <f>IFERROR(VLOOKUP($B1240,[1]ODBC!$B:$H,4,FALSE),"")</f>
        <v>FT</v>
      </c>
      <c r="F1240" s="31">
        <f>IFERROR(VLOOKUP($B1240,[1]ODBC!$B:$H,5,FALSE),"")</f>
        <v>44.45</v>
      </c>
      <c r="G1240" s="32">
        <f>[1]ODBC!G1240</f>
        <v>0</v>
      </c>
      <c r="H1240" s="33">
        <f>SUM([1]ODBC!H1240)</f>
        <v>0</v>
      </c>
      <c r="I1240" s="41" t="str">
        <f>'Vinyl cutting'!$B$2</f>
        <v>J36938</v>
      </c>
      <c r="J1240" s="42">
        <f ca="1">(SUMIF('Freeform time and material'!$B$17:$B$30,B1240,'Freeform time and material'!$G$17:$G$30)) +
(SUMIF('Vinyl cutting'!$B$17:$B$30,B1240,'Vinyl cutting'!$G$17:$G$30)) +
(SUMIF('Vinyl cutting (2)'!$B$17:$B$30,B1240,'Vinyl cutting (2)'!$G$17:$G$30)) +
(SUMIF('Apply vinyl graphics'!$B$17:$B$30,B1240,'Apply vinyl graphics'!$G$17:$G$30)) +
(SUMIF('Apply vinyl graphics (2)'!$B$17:$B$30,B1240,'Apply vinyl graphics (2)'!$G$17:$G$30)) +
(SUMIF('Alum pan sign'!$B$17:$B$30,B1240,'Alum pan sign'!$G$17:$G$30)) +
(SUMIF('Alum pan sign (2)'!$B$17:$B$30,B1240,'Alum pan sign (2)'!$G$17:$G$30)) +
(SUMIF('Economy pan sign'!$B$17:$B$30,B1240,'Economy pan sign'!$G$17:$G$30)) +
(SUMIF('Post and panel sign'!$B$17:$B$30,B1240,'Post and panel sign'!$G$17:$G$30)) +
(SUMIF('Post and panel sign (2)'!$B$17:$B$30,B1240,'Post and panel sign (2)'!$G$17:$G$30)) +
(SUMIF('Flat panels only'!$B$17:$B$30,B1240,'Flat panels only'!$G$17:$G$30)) +
(SUMIF('Flat panels only (2)'!$B$17:$B$30,B1240,'Flat panels only (2)'!$G$17:$G$30)) +
(SUMIF('Routed panel shapes'!$B$18:$B$31,B1240,'Routed panel shapes'!$G$18:$G$31)) +
(SUMIF('Routed panel shapes (2)'!$B$18:$B$31,B1240,'Routed panel shapes (2)'!$G$18:$G$31)) +
(SUMIF('Routed face only'!$B$17:$B$30,B1240,'Routed face only'!$G$17:$G$30)) +
(SUMIF('Routed face only (2)'!$B$17:$B$30,B1240,'Routed face only (2)'!$G$17:$G$30)) +
(SUMIF('Routed alum faces letters'!$B$17:$B$30,B1240,'Routed alum faces letters'!$G$17:$G$30)) +
(SUMIF('Routed alum faces letters (2)'!$B$17:$B$30,B1240,'Routed alum faces letters (2)'!$G$17:$G$30)) +
(SUMIF('Routed push through acrylic'!$B$17:$B$30,B1240,'Routed push through acrylic'!$G$17:$G$30)) +
(SUMIF('Routed push through acrylic (2)'!$B$17:$B$30,B1240,'Routed push through acrylic (2)'!$G$17:$G$30)) +
(SUMIF('Sf routed cabinet'!$B$17:$B$30,B1240,'Sf routed cabinet'!$G$17:$G$30)) +
(SUMIF('Sf routed cabinet (2)'!$B$17:$B$30,B1240,'Sf routed cabinet (2)'!$G$17:$G$30)) +
(SUMIF('Df routed cabinet'!$B$17:$B$30,B1240,'Df routed cabinet'!$G$17:$G$30)) +
(SUMIF('Df routed cabinet (2)'!$B$17:$B$30,B1240,'Df routed cabinet (2)'!$G$17:$G$30)) +
(SUMIF('Sf acrylic cabinet'!$B$17:$B$30,B1240,'Sf acrylic cabinet'!$G$17:$G$30)) +
(SUMIF('Sf acrylic cabinet (2)'!$B$17:$B$30,B1240,'Sf acrylic cabinet (2)'!$G$17:$G$30)) +
(SUMIF('Economy Sf acrylic'!$B$17:$B$30,B1240,'Economy Sf acrylic'!$G$17:$G$30)) +
(SUMIF('Df acrylic cabinet'!$B$17:$B$30,B1240,'Df acrylic cabinet'!$G$17:$G$30)) +
(SUMIF('Df acrylic cabinet (2)'!$B$17:$B$30,B1240,'Df acrylic cabinet (2)'!$G$17:$G$30)) +
(SUMIF('Sf flex cabinet'!$B$17:$B$30,B1240,'Sf flex cabinet'!$G$17:$G$30)) +
(SUMIF('Sf flex cabinet (2)'!$B$17:$B$30,B1240,'Sf flex cabinet (2)'!$G$17:$G$30)) +
(SUMIF('Df flex cabinet'!$B$17:$B$36,B1240,'Df flex cabinet'!$G$17:$G$36)) +
(SUMIF('Df flex cabinet (2)'!$B$17:$B$36,B1240,'Df flex cabinet (2)'!$G$17:$G$36)) +
(SUMIF('Pole cover'!$B$17:$B$30,B1240,'Pole cover'!$G$17:$G$30)) +
(SUMIF('Pole cover (2)'!$B$17:$B$30,B1240,'Pole cover (2)'!$G$17:$G$30)) +
(SUMIF('Structural Steel Fab'!$B$17:$B$29,B1240,'Structural Steel Fab'!$G$17:$G$29)) +
(SUMIF(Reveal!$B$17:$B$30,B1240,Reveal!$G$17:$G$30)) +
(SUMIF('Reveal (2)'!$B$17:$B$30,B1240,'Reveal (2)'!$G$17:$G$30)) +
(SUMIF('Crown cove top'!$B$17:$B$30,B1240,'Crown cove top'!$G$17:$G$30)) +
(SUMIF('EMC assembly'!$B$17:$B$30,B1240,'EMC assembly'!$G$17:$G$30)) +
(SUMIF(Crating!$B$17:$B$29,B1240,Crating!$G$17:$G$29)) +
(SUMIF('LED wiring'!$B$17:$B$30,B1240,'LED wiring'!$G$17:$G$30)) +
(SUMIF('Changeable copy face'!$B$17:$B$30,B1240,'Changeable copy face'!$G$17:$G$30)) +
(SUMIF('Flex face assembly'!$B$17:$B$30,B1240,'Flex face assembly'!$G$17:$G$30)) +
(SUMIF('Routed face assembly'!$B$17:$B$30,B1240,'Routed face assembly'!$G$17:$G$30)) +
(SUMIF('Paint calculation'!$B$17:$B$30,B1240,'Paint calculation'!$G$17:$G$30)) +
(SUMIF('Trimcap letter face'!$B$17:$B$30,B1240,'Trimcap letter face'!$G$17:$G$30)) +
(SUMIF('Trimcap letter face (2)'!$B$17:$B$30,B1240,'Trimcap letter face (2)'!$G$17:$G$30)) +
(SUMIF('Channel letter fabrication'!$B$17:$B$30,B1240,'Channel letter fabrication'!$G$17:$G$30)) +
(SUMIF('Channel letter fabrication (2)'!$B$17:$B$30,B1240,'Channel letter fabrication (2)'!$G$17:$G$30))</f>
        <v>0</v>
      </c>
    </row>
    <row r="1241" spans="1:10">
      <c r="A1241" s="28" t="str">
        <f>[1]ODBC!$A1241</f>
        <v>Super Slatz Bronze</v>
      </c>
      <c r="B1241" s="29" t="str">
        <f>[1]ODBC!B1241</f>
        <v>84080</v>
      </c>
      <c r="C1241" s="30">
        <f>IFERROR(VLOOKUP($B1241,[1]ODBC!$B:$H,2,FALSE),"")</f>
        <v>12.19</v>
      </c>
      <c r="D1241" s="30">
        <f>IFERROR(VLOOKUP($B1241,[1]ODBC!$B:$H,3,FALSE),"")</f>
        <v>21.943999999999999</v>
      </c>
      <c r="E1241" s="30" t="str">
        <f>IFERROR(VLOOKUP($B1241,[1]ODBC!$B:$H,4,FALSE),"")</f>
        <v>FT</v>
      </c>
      <c r="F1241" s="31">
        <f>IFERROR(VLOOKUP($B1241,[1]ODBC!$B:$H,5,FALSE),"")</f>
        <v>44.45</v>
      </c>
      <c r="G1241" s="32">
        <f>[1]ODBC!G1241</f>
        <v>0</v>
      </c>
      <c r="H1241" s="33">
        <f>SUM([1]ODBC!H1241)</f>
        <v>0</v>
      </c>
      <c r="I1241" s="41" t="str">
        <f>'Vinyl cutting'!$B$2</f>
        <v>J36938</v>
      </c>
      <c r="J1241" s="42">
        <f ca="1">(SUMIF('Freeform time and material'!$B$17:$B$30,B1241,'Freeform time and material'!$G$17:$G$30)) +
(SUMIF('Vinyl cutting'!$B$17:$B$30,B1241,'Vinyl cutting'!$G$17:$G$30)) +
(SUMIF('Vinyl cutting (2)'!$B$17:$B$30,B1241,'Vinyl cutting (2)'!$G$17:$G$30)) +
(SUMIF('Apply vinyl graphics'!$B$17:$B$30,B1241,'Apply vinyl graphics'!$G$17:$G$30)) +
(SUMIF('Apply vinyl graphics (2)'!$B$17:$B$30,B1241,'Apply vinyl graphics (2)'!$G$17:$G$30)) +
(SUMIF('Alum pan sign'!$B$17:$B$30,B1241,'Alum pan sign'!$G$17:$G$30)) +
(SUMIF('Alum pan sign (2)'!$B$17:$B$30,B1241,'Alum pan sign (2)'!$G$17:$G$30)) +
(SUMIF('Economy pan sign'!$B$17:$B$30,B1241,'Economy pan sign'!$G$17:$G$30)) +
(SUMIF('Post and panel sign'!$B$17:$B$30,B1241,'Post and panel sign'!$G$17:$G$30)) +
(SUMIF('Post and panel sign (2)'!$B$17:$B$30,B1241,'Post and panel sign (2)'!$G$17:$G$30)) +
(SUMIF('Flat panels only'!$B$17:$B$30,B1241,'Flat panels only'!$G$17:$G$30)) +
(SUMIF('Flat panels only (2)'!$B$17:$B$30,B1241,'Flat panels only (2)'!$G$17:$G$30)) +
(SUMIF('Routed panel shapes'!$B$18:$B$31,B1241,'Routed panel shapes'!$G$18:$G$31)) +
(SUMIF('Routed panel shapes (2)'!$B$18:$B$31,B1241,'Routed panel shapes (2)'!$G$18:$G$31)) +
(SUMIF('Routed face only'!$B$17:$B$30,B1241,'Routed face only'!$G$17:$G$30)) +
(SUMIF('Routed face only (2)'!$B$17:$B$30,B1241,'Routed face only (2)'!$G$17:$G$30)) +
(SUMIF('Routed alum faces letters'!$B$17:$B$30,B1241,'Routed alum faces letters'!$G$17:$G$30)) +
(SUMIF('Routed alum faces letters (2)'!$B$17:$B$30,B1241,'Routed alum faces letters (2)'!$G$17:$G$30)) +
(SUMIF('Routed push through acrylic'!$B$17:$B$30,B1241,'Routed push through acrylic'!$G$17:$G$30)) +
(SUMIF('Routed push through acrylic (2)'!$B$17:$B$30,B1241,'Routed push through acrylic (2)'!$G$17:$G$30)) +
(SUMIF('Sf routed cabinet'!$B$17:$B$30,B1241,'Sf routed cabinet'!$G$17:$G$30)) +
(SUMIF('Sf routed cabinet (2)'!$B$17:$B$30,B1241,'Sf routed cabinet (2)'!$G$17:$G$30)) +
(SUMIF('Df routed cabinet'!$B$17:$B$30,B1241,'Df routed cabinet'!$G$17:$G$30)) +
(SUMIF('Df routed cabinet (2)'!$B$17:$B$30,B1241,'Df routed cabinet (2)'!$G$17:$G$30)) +
(SUMIF('Sf acrylic cabinet'!$B$17:$B$30,B1241,'Sf acrylic cabinet'!$G$17:$G$30)) +
(SUMIF('Sf acrylic cabinet (2)'!$B$17:$B$30,B1241,'Sf acrylic cabinet (2)'!$G$17:$G$30)) +
(SUMIF('Economy Sf acrylic'!$B$17:$B$30,B1241,'Economy Sf acrylic'!$G$17:$G$30)) +
(SUMIF('Df acrylic cabinet'!$B$17:$B$30,B1241,'Df acrylic cabinet'!$G$17:$G$30)) +
(SUMIF('Df acrylic cabinet (2)'!$B$17:$B$30,B1241,'Df acrylic cabinet (2)'!$G$17:$G$30)) +
(SUMIF('Sf flex cabinet'!$B$17:$B$30,B1241,'Sf flex cabinet'!$G$17:$G$30)) +
(SUMIF('Sf flex cabinet (2)'!$B$17:$B$30,B1241,'Sf flex cabinet (2)'!$G$17:$G$30)) +
(SUMIF('Df flex cabinet'!$B$17:$B$36,B1241,'Df flex cabinet'!$G$17:$G$36)) +
(SUMIF('Df flex cabinet (2)'!$B$17:$B$36,B1241,'Df flex cabinet (2)'!$G$17:$G$36)) +
(SUMIF('Pole cover'!$B$17:$B$30,B1241,'Pole cover'!$G$17:$G$30)) +
(SUMIF('Pole cover (2)'!$B$17:$B$30,B1241,'Pole cover (2)'!$G$17:$G$30)) +
(SUMIF('Structural Steel Fab'!$B$17:$B$29,B1241,'Structural Steel Fab'!$G$17:$G$29)) +
(SUMIF(Reveal!$B$17:$B$30,B1241,Reveal!$G$17:$G$30)) +
(SUMIF('Reveal (2)'!$B$17:$B$30,B1241,'Reveal (2)'!$G$17:$G$30)) +
(SUMIF('Crown cove top'!$B$17:$B$30,B1241,'Crown cove top'!$G$17:$G$30)) +
(SUMIF('EMC assembly'!$B$17:$B$30,B1241,'EMC assembly'!$G$17:$G$30)) +
(SUMIF(Crating!$B$17:$B$29,B1241,Crating!$G$17:$G$29)) +
(SUMIF('LED wiring'!$B$17:$B$30,B1241,'LED wiring'!$G$17:$G$30)) +
(SUMIF('Changeable copy face'!$B$17:$B$30,B1241,'Changeable copy face'!$G$17:$G$30)) +
(SUMIF('Flex face assembly'!$B$17:$B$30,B1241,'Flex face assembly'!$G$17:$G$30)) +
(SUMIF('Routed face assembly'!$B$17:$B$30,B1241,'Routed face assembly'!$G$17:$G$30)) +
(SUMIF('Paint calculation'!$B$17:$B$30,B1241,'Paint calculation'!$G$17:$G$30)) +
(SUMIF('Trimcap letter face'!$B$17:$B$30,B1241,'Trimcap letter face'!$G$17:$G$30)) +
(SUMIF('Trimcap letter face (2)'!$B$17:$B$30,B1241,'Trimcap letter face (2)'!$G$17:$G$30)) +
(SUMIF('Channel letter fabrication'!$B$17:$B$30,B1241,'Channel letter fabrication'!$G$17:$G$30)) +
(SUMIF('Channel letter fabrication (2)'!$B$17:$B$30,B1241,'Channel letter fabrication (2)'!$G$17:$G$30))</f>
        <v>0</v>
      </c>
    </row>
    <row r="1242" spans="1:10">
      <c r="A1242" s="28" t="str">
        <f>[1]ODBC!$A1242</f>
        <v>Super Slatz Caps</v>
      </c>
      <c r="B1242" s="29" t="str">
        <f>[1]ODBC!B1242</f>
        <v>84085</v>
      </c>
      <c r="C1242" s="30">
        <f>IFERROR(VLOOKUP($B1242,[1]ODBC!$B:$H,2,FALSE),"")</f>
        <v>2.0099999999999998</v>
      </c>
      <c r="D1242" s="30">
        <f>IFERROR(VLOOKUP($B1242,[1]ODBC!$B:$H,3,FALSE),"")</f>
        <v>3.6179999999999999</v>
      </c>
      <c r="E1242" s="30" t="str">
        <f>IFERROR(VLOOKUP($B1242,[1]ODBC!$B:$H,4,FALSE),"")</f>
        <v>EA</v>
      </c>
      <c r="F1242" s="31">
        <f>IFERROR(VLOOKUP($B1242,[1]ODBC!$B:$H,5,FALSE),"")</f>
        <v>44.45</v>
      </c>
      <c r="G1242" s="32">
        <f>[1]ODBC!G1242</f>
        <v>0</v>
      </c>
      <c r="H1242" s="33">
        <f>SUM([1]ODBC!H1242)</f>
        <v>0</v>
      </c>
      <c r="I1242" s="41" t="str">
        <f>'Vinyl cutting'!$B$2</f>
        <v>J36938</v>
      </c>
      <c r="J1242" s="42">
        <f ca="1">(SUMIF('Freeform time and material'!$B$17:$B$30,B1242,'Freeform time and material'!$G$17:$G$30)) +
(SUMIF('Vinyl cutting'!$B$17:$B$30,B1242,'Vinyl cutting'!$G$17:$G$30)) +
(SUMIF('Vinyl cutting (2)'!$B$17:$B$30,B1242,'Vinyl cutting (2)'!$G$17:$G$30)) +
(SUMIF('Apply vinyl graphics'!$B$17:$B$30,B1242,'Apply vinyl graphics'!$G$17:$G$30)) +
(SUMIF('Apply vinyl graphics (2)'!$B$17:$B$30,B1242,'Apply vinyl graphics (2)'!$G$17:$G$30)) +
(SUMIF('Alum pan sign'!$B$17:$B$30,B1242,'Alum pan sign'!$G$17:$G$30)) +
(SUMIF('Alum pan sign (2)'!$B$17:$B$30,B1242,'Alum pan sign (2)'!$G$17:$G$30)) +
(SUMIF('Economy pan sign'!$B$17:$B$30,B1242,'Economy pan sign'!$G$17:$G$30)) +
(SUMIF('Post and panel sign'!$B$17:$B$30,B1242,'Post and panel sign'!$G$17:$G$30)) +
(SUMIF('Post and panel sign (2)'!$B$17:$B$30,B1242,'Post and panel sign (2)'!$G$17:$G$30)) +
(SUMIF('Flat panels only'!$B$17:$B$30,B1242,'Flat panels only'!$G$17:$G$30)) +
(SUMIF('Flat panels only (2)'!$B$17:$B$30,B1242,'Flat panels only (2)'!$G$17:$G$30)) +
(SUMIF('Routed panel shapes'!$B$18:$B$31,B1242,'Routed panel shapes'!$G$18:$G$31)) +
(SUMIF('Routed panel shapes (2)'!$B$18:$B$31,B1242,'Routed panel shapes (2)'!$G$18:$G$31)) +
(SUMIF('Routed face only'!$B$17:$B$30,B1242,'Routed face only'!$G$17:$G$30)) +
(SUMIF('Routed face only (2)'!$B$17:$B$30,B1242,'Routed face only (2)'!$G$17:$G$30)) +
(SUMIF('Routed alum faces letters'!$B$17:$B$30,B1242,'Routed alum faces letters'!$G$17:$G$30)) +
(SUMIF('Routed alum faces letters (2)'!$B$17:$B$30,B1242,'Routed alum faces letters (2)'!$G$17:$G$30)) +
(SUMIF('Routed push through acrylic'!$B$17:$B$30,B1242,'Routed push through acrylic'!$G$17:$G$30)) +
(SUMIF('Routed push through acrylic (2)'!$B$17:$B$30,B1242,'Routed push through acrylic (2)'!$G$17:$G$30)) +
(SUMIF('Sf routed cabinet'!$B$17:$B$30,B1242,'Sf routed cabinet'!$G$17:$G$30)) +
(SUMIF('Sf routed cabinet (2)'!$B$17:$B$30,B1242,'Sf routed cabinet (2)'!$G$17:$G$30)) +
(SUMIF('Df routed cabinet'!$B$17:$B$30,B1242,'Df routed cabinet'!$G$17:$G$30)) +
(SUMIF('Df routed cabinet (2)'!$B$17:$B$30,B1242,'Df routed cabinet (2)'!$G$17:$G$30)) +
(SUMIF('Sf acrylic cabinet'!$B$17:$B$30,B1242,'Sf acrylic cabinet'!$G$17:$G$30)) +
(SUMIF('Sf acrylic cabinet (2)'!$B$17:$B$30,B1242,'Sf acrylic cabinet (2)'!$G$17:$G$30)) +
(SUMIF('Economy Sf acrylic'!$B$17:$B$30,B1242,'Economy Sf acrylic'!$G$17:$G$30)) +
(SUMIF('Df acrylic cabinet'!$B$17:$B$30,B1242,'Df acrylic cabinet'!$G$17:$G$30)) +
(SUMIF('Df acrylic cabinet (2)'!$B$17:$B$30,B1242,'Df acrylic cabinet (2)'!$G$17:$G$30)) +
(SUMIF('Sf flex cabinet'!$B$17:$B$30,B1242,'Sf flex cabinet'!$G$17:$G$30)) +
(SUMIF('Sf flex cabinet (2)'!$B$17:$B$30,B1242,'Sf flex cabinet (2)'!$G$17:$G$30)) +
(SUMIF('Df flex cabinet'!$B$17:$B$36,B1242,'Df flex cabinet'!$G$17:$G$36)) +
(SUMIF('Df flex cabinet (2)'!$B$17:$B$36,B1242,'Df flex cabinet (2)'!$G$17:$G$36)) +
(SUMIF('Pole cover'!$B$17:$B$30,B1242,'Pole cover'!$G$17:$G$30)) +
(SUMIF('Pole cover (2)'!$B$17:$B$30,B1242,'Pole cover (2)'!$G$17:$G$30)) +
(SUMIF('Structural Steel Fab'!$B$17:$B$29,B1242,'Structural Steel Fab'!$G$17:$G$29)) +
(SUMIF(Reveal!$B$17:$B$30,B1242,Reveal!$G$17:$G$30)) +
(SUMIF('Reveal (2)'!$B$17:$B$30,B1242,'Reveal (2)'!$G$17:$G$30)) +
(SUMIF('Crown cove top'!$B$17:$B$30,B1242,'Crown cove top'!$G$17:$G$30)) +
(SUMIF('EMC assembly'!$B$17:$B$30,B1242,'EMC assembly'!$G$17:$G$30)) +
(SUMIF(Crating!$B$17:$B$29,B1242,Crating!$G$17:$G$29)) +
(SUMIF('LED wiring'!$B$17:$B$30,B1242,'LED wiring'!$G$17:$G$30)) +
(SUMIF('Changeable copy face'!$B$17:$B$30,B1242,'Changeable copy face'!$G$17:$G$30)) +
(SUMIF('Flex face assembly'!$B$17:$B$30,B1242,'Flex face assembly'!$G$17:$G$30)) +
(SUMIF('Routed face assembly'!$B$17:$B$30,B1242,'Routed face assembly'!$G$17:$G$30)) +
(SUMIF('Paint calculation'!$B$17:$B$30,B1242,'Paint calculation'!$G$17:$G$30)) +
(SUMIF('Trimcap letter face'!$B$17:$B$30,B1242,'Trimcap letter face'!$G$17:$G$30)) +
(SUMIF('Trimcap letter face (2)'!$B$17:$B$30,B1242,'Trimcap letter face (2)'!$G$17:$G$30)) +
(SUMIF('Channel letter fabrication'!$B$17:$B$30,B1242,'Channel letter fabrication'!$G$17:$G$30)) +
(SUMIF('Channel letter fabrication (2)'!$B$17:$B$30,B1242,'Channel letter fabrication (2)'!$G$17:$G$30))</f>
        <v>0</v>
      </c>
    </row>
    <row r="1243" spans="1:10">
      <c r="A1243" s="28" t="str">
        <f>[1]ODBC!$A1243</f>
        <v>Multi-Channel Slatz Black</v>
      </c>
      <c r="B1243" s="29" t="str">
        <f>[1]ODBC!B1243</f>
        <v>84100</v>
      </c>
      <c r="C1243" s="30">
        <f>IFERROR(VLOOKUP($B1243,[1]ODBC!$B:$H,2,FALSE),"")</f>
        <v>2.85</v>
      </c>
      <c r="D1243" s="30">
        <f>IFERROR(VLOOKUP($B1243,[1]ODBC!$B:$H,3,FALSE),"")</f>
        <v>5.1310000000000002</v>
      </c>
      <c r="E1243" s="30" t="str">
        <f>IFERROR(VLOOKUP($B1243,[1]ODBC!$B:$H,4,FALSE),"")</f>
        <v>FT</v>
      </c>
      <c r="F1243" s="31">
        <f>IFERROR(VLOOKUP($B1243,[1]ODBC!$B:$H,5,FALSE),"")</f>
        <v>44.45</v>
      </c>
      <c r="G1243" s="32">
        <f>[1]ODBC!G1243</f>
        <v>0</v>
      </c>
      <c r="H1243" s="33">
        <f>SUM([1]ODBC!H1243)</f>
        <v>0</v>
      </c>
      <c r="I1243" s="41" t="str">
        <f>'Vinyl cutting'!$B$2</f>
        <v>J36938</v>
      </c>
      <c r="J1243" s="42">
        <f ca="1">(SUMIF('Freeform time and material'!$B$17:$B$30,B1243,'Freeform time and material'!$G$17:$G$30)) +
(SUMIF('Vinyl cutting'!$B$17:$B$30,B1243,'Vinyl cutting'!$G$17:$G$30)) +
(SUMIF('Vinyl cutting (2)'!$B$17:$B$30,B1243,'Vinyl cutting (2)'!$G$17:$G$30)) +
(SUMIF('Apply vinyl graphics'!$B$17:$B$30,B1243,'Apply vinyl graphics'!$G$17:$G$30)) +
(SUMIF('Apply vinyl graphics (2)'!$B$17:$B$30,B1243,'Apply vinyl graphics (2)'!$G$17:$G$30)) +
(SUMIF('Alum pan sign'!$B$17:$B$30,B1243,'Alum pan sign'!$G$17:$G$30)) +
(SUMIF('Alum pan sign (2)'!$B$17:$B$30,B1243,'Alum pan sign (2)'!$G$17:$G$30)) +
(SUMIF('Economy pan sign'!$B$17:$B$30,B1243,'Economy pan sign'!$G$17:$G$30)) +
(SUMIF('Post and panel sign'!$B$17:$B$30,B1243,'Post and panel sign'!$G$17:$G$30)) +
(SUMIF('Post and panel sign (2)'!$B$17:$B$30,B1243,'Post and panel sign (2)'!$G$17:$G$30)) +
(SUMIF('Flat panels only'!$B$17:$B$30,B1243,'Flat panels only'!$G$17:$G$30)) +
(SUMIF('Flat panels only (2)'!$B$17:$B$30,B1243,'Flat panels only (2)'!$G$17:$G$30)) +
(SUMIF('Routed panel shapes'!$B$18:$B$31,B1243,'Routed panel shapes'!$G$18:$G$31)) +
(SUMIF('Routed panel shapes (2)'!$B$18:$B$31,B1243,'Routed panel shapes (2)'!$G$18:$G$31)) +
(SUMIF('Routed face only'!$B$17:$B$30,B1243,'Routed face only'!$G$17:$G$30)) +
(SUMIF('Routed face only (2)'!$B$17:$B$30,B1243,'Routed face only (2)'!$G$17:$G$30)) +
(SUMIF('Routed alum faces letters'!$B$17:$B$30,B1243,'Routed alum faces letters'!$G$17:$G$30)) +
(SUMIF('Routed alum faces letters (2)'!$B$17:$B$30,B1243,'Routed alum faces letters (2)'!$G$17:$G$30)) +
(SUMIF('Routed push through acrylic'!$B$17:$B$30,B1243,'Routed push through acrylic'!$G$17:$G$30)) +
(SUMIF('Routed push through acrylic (2)'!$B$17:$B$30,B1243,'Routed push through acrylic (2)'!$G$17:$G$30)) +
(SUMIF('Sf routed cabinet'!$B$17:$B$30,B1243,'Sf routed cabinet'!$G$17:$G$30)) +
(SUMIF('Sf routed cabinet (2)'!$B$17:$B$30,B1243,'Sf routed cabinet (2)'!$G$17:$G$30)) +
(SUMIF('Df routed cabinet'!$B$17:$B$30,B1243,'Df routed cabinet'!$G$17:$G$30)) +
(SUMIF('Df routed cabinet (2)'!$B$17:$B$30,B1243,'Df routed cabinet (2)'!$G$17:$G$30)) +
(SUMIF('Sf acrylic cabinet'!$B$17:$B$30,B1243,'Sf acrylic cabinet'!$G$17:$G$30)) +
(SUMIF('Sf acrylic cabinet (2)'!$B$17:$B$30,B1243,'Sf acrylic cabinet (2)'!$G$17:$G$30)) +
(SUMIF('Economy Sf acrylic'!$B$17:$B$30,B1243,'Economy Sf acrylic'!$G$17:$G$30)) +
(SUMIF('Df acrylic cabinet'!$B$17:$B$30,B1243,'Df acrylic cabinet'!$G$17:$G$30)) +
(SUMIF('Df acrylic cabinet (2)'!$B$17:$B$30,B1243,'Df acrylic cabinet (2)'!$G$17:$G$30)) +
(SUMIF('Sf flex cabinet'!$B$17:$B$30,B1243,'Sf flex cabinet'!$G$17:$G$30)) +
(SUMIF('Sf flex cabinet (2)'!$B$17:$B$30,B1243,'Sf flex cabinet (2)'!$G$17:$G$30)) +
(SUMIF('Df flex cabinet'!$B$17:$B$36,B1243,'Df flex cabinet'!$G$17:$G$36)) +
(SUMIF('Df flex cabinet (2)'!$B$17:$B$36,B1243,'Df flex cabinet (2)'!$G$17:$G$36)) +
(SUMIF('Pole cover'!$B$17:$B$30,B1243,'Pole cover'!$G$17:$G$30)) +
(SUMIF('Pole cover (2)'!$B$17:$B$30,B1243,'Pole cover (2)'!$G$17:$G$30)) +
(SUMIF('Structural Steel Fab'!$B$17:$B$29,B1243,'Structural Steel Fab'!$G$17:$G$29)) +
(SUMIF(Reveal!$B$17:$B$30,B1243,Reveal!$G$17:$G$30)) +
(SUMIF('Reveal (2)'!$B$17:$B$30,B1243,'Reveal (2)'!$G$17:$G$30)) +
(SUMIF('Crown cove top'!$B$17:$B$30,B1243,'Crown cove top'!$G$17:$G$30)) +
(SUMIF('EMC assembly'!$B$17:$B$30,B1243,'EMC assembly'!$G$17:$G$30)) +
(SUMIF(Crating!$B$17:$B$29,B1243,Crating!$G$17:$G$29)) +
(SUMIF('LED wiring'!$B$17:$B$30,B1243,'LED wiring'!$G$17:$G$30)) +
(SUMIF('Changeable copy face'!$B$17:$B$30,B1243,'Changeable copy face'!$G$17:$G$30)) +
(SUMIF('Flex face assembly'!$B$17:$B$30,B1243,'Flex face assembly'!$G$17:$G$30)) +
(SUMIF('Routed face assembly'!$B$17:$B$30,B1243,'Routed face assembly'!$G$17:$G$30)) +
(SUMIF('Paint calculation'!$B$17:$B$30,B1243,'Paint calculation'!$G$17:$G$30)) +
(SUMIF('Trimcap letter face'!$B$17:$B$30,B1243,'Trimcap letter face'!$G$17:$G$30)) +
(SUMIF('Trimcap letter face (2)'!$B$17:$B$30,B1243,'Trimcap letter face (2)'!$G$17:$G$30)) +
(SUMIF('Channel letter fabrication'!$B$17:$B$30,B1243,'Channel letter fabrication'!$G$17:$G$30)) +
(SUMIF('Channel letter fabrication (2)'!$B$17:$B$30,B1243,'Channel letter fabrication (2)'!$G$17:$G$30))</f>
        <v>0</v>
      </c>
    </row>
    <row r="1244" spans="1:10">
      <c r="A1244" s="28" t="str">
        <f>[1]ODBC!$A1244</f>
        <v>Multi-Clip Slatz 6" Pcs.</v>
      </c>
      <c r="B1244" s="29" t="str">
        <f>[1]ODBC!B1244</f>
        <v>84110</v>
      </c>
      <c r="C1244" s="30">
        <f>IFERROR(VLOOKUP($B1244,[1]ODBC!$B:$H,2,FALSE),"")</f>
        <v>3.67</v>
      </c>
      <c r="D1244" s="30">
        <f>IFERROR(VLOOKUP($B1244,[1]ODBC!$B:$H,3,FALSE),"")</f>
        <v>6.6070000000000002</v>
      </c>
      <c r="E1244" s="30" t="str">
        <f>IFERROR(VLOOKUP($B1244,[1]ODBC!$B:$H,4,FALSE),"")</f>
        <v>EA</v>
      </c>
      <c r="F1244" s="31">
        <f>IFERROR(VLOOKUP($B1244,[1]ODBC!$B:$H,5,FALSE),"")</f>
        <v>44.45</v>
      </c>
      <c r="G1244" s="32">
        <f>[1]ODBC!G1244</f>
        <v>0</v>
      </c>
      <c r="H1244" s="33">
        <f>SUM([1]ODBC!H1244)</f>
        <v>0</v>
      </c>
      <c r="I1244" s="41" t="str">
        <f>'Vinyl cutting'!$B$2</f>
        <v>J36938</v>
      </c>
      <c r="J1244" s="42">
        <f ca="1">(SUMIF('Freeform time and material'!$B$17:$B$30,B1244,'Freeform time and material'!$G$17:$G$30)) +
(SUMIF('Vinyl cutting'!$B$17:$B$30,B1244,'Vinyl cutting'!$G$17:$G$30)) +
(SUMIF('Vinyl cutting (2)'!$B$17:$B$30,B1244,'Vinyl cutting (2)'!$G$17:$G$30)) +
(SUMIF('Apply vinyl graphics'!$B$17:$B$30,B1244,'Apply vinyl graphics'!$G$17:$G$30)) +
(SUMIF('Apply vinyl graphics (2)'!$B$17:$B$30,B1244,'Apply vinyl graphics (2)'!$G$17:$G$30)) +
(SUMIF('Alum pan sign'!$B$17:$B$30,B1244,'Alum pan sign'!$G$17:$G$30)) +
(SUMIF('Alum pan sign (2)'!$B$17:$B$30,B1244,'Alum pan sign (2)'!$G$17:$G$30)) +
(SUMIF('Economy pan sign'!$B$17:$B$30,B1244,'Economy pan sign'!$G$17:$G$30)) +
(SUMIF('Post and panel sign'!$B$17:$B$30,B1244,'Post and panel sign'!$G$17:$G$30)) +
(SUMIF('Post and panel sign (2)'!$B$17:$B$30,B1244,'Post and panel sign (2)'!$G$17:$G$30)) +
(SUMIF('Flat panels only'!$B$17:$B$30,B1244,'Flat panels only'!$G$17:$G$30)) +
(SUMIF('Flat panels only (2)'!$B$17:$B$30,B1244,'Flat panels only (2)'!$G$17:$G$30)) +
(SUMIF('Routed panel shapes'!$B$18:$B$31,B1244,'Routed panel shapes'!$G$18:$G$31)) +
(SUMIF('Routed panel shapes (2)'!$B$18:$B$31,B1244,'Routed panel shapes (2)'!$G$18:$G$31)) +
(SUMIF('Routed face only'!$B$17:$B$30,B1244,'Routed face only'!$G$17:$G$30)) +
(SUMIF('Routed face only (2)'!$B$17:$B$30,B1244,'Routed face only (2)'!$G$17:$G$30)) +
(SUMIF('Routed alum faces letters'!$B$17:$B$30,B1244,'Routed alum faces letters'!$G$17:$G$30)) +
(SUMIF('Routed alum faces letters (2)'!$B$17:$B$30,B1244,'Routed alum faces letters (2)'!$G$17:$G$30)) +
(SUMIF('Routed push through acrylic'!$B$17:$B$30,B1244,'Routed push through acrylic'!$G$17:$G$30)) +
(SUMIF('Routed push through acrylic (2)'!$B$17:$B$30,B1244,'Routed push through acrylic (2)'!$G$17:$G$30)) +
(SUMIF('Sf routed cabinet'!$B$17:$B$30,B1244,'Sf routed cabinet'!$G$17:$G$30)) +
(SUMIF('Sf routed cabinet (2)'!$B$17:$B$30,B1244,'Sf routed cabinet (2)'!$G$17:$G$30)) +
(SUMIF('Df routed cabinet'!$B$17:$B$30,B1244,'Df routed cabinet'!$G$17:$G$30)) +
(SUMIF('Df routed cabinet (2)'!$B$17:$B$30,B1244,'Df routed cabinet (2)'!$G$17:$G$30)) +
(SUMIF('Sf acrylic cabinet'!$B$17:$B$30,B1244,'Sf acrylic cabinet'!$G$17:$G$30)) +
(SUMIF('Sf acrylic cabinet (2)'!$B$17:$B$30,B1244,'Sf acrylic cabinet (2)'!$G$17:$G$30)) +
(SUMIF('Economy Sf acrylic'!$B$17:$B$30,B1244,'Economy Sf acrylic'!$G$17:$G$30)) +
(SUMIF('Df acrylic cabinet'!$B$17:$B$30,B1244,'Df acrylic cabinet'!$G$17:$G$30)) +
(SUMIF('Df acrylic cabinet (2)'!$B$17:$B$30,B1244,'Df acrylic cabinet (2)'!$G$17:$G$30)) +
(SUMIF('Sf flex cabinet'!$B$17:$B$30,B1244,'Sf flex cabinet'!$G$17:$G$30)) +
(SUMIF('Sf flex cabinet (2)'!$B$17:$B$30,B1244,'Sf flex cabinet (2)'!$G$17:$G$30)) +
(SUMIF('Df flex cabinet'!$B$17:$B$36,B1244,'Df flex cabinet'!$G$17:$G$36)) +
(SUMIF('Df flex cabinet (2)'!$B$17:$B$36,B1244,'Df flex cabinet (2)'!$G$17:$G$36)) +
(SUMIF('Pole cover'!$B$17:$B$30,B1244,'Pole cover'!$G$17:$G$30)) +
(SUMIF('Pole cover (2)'!$B$17:$B$30,B1244,'Pole cover (2)'!$G$17:$G$30)) +
(SUMIF('Structural Steel Fab'!$B$17:$B$29,B1244,'Structural Steel Fab'!$G$17:$G$29)) +
(SUMIF(Reveal!$B$17:$B$30,B1244,Reveal!$G$17:$G$30)) +
(SUMIF('Reveal (2)'!$B$17:$B$30,B1244,'Reveal (2)'!$G$17:$G$30)) +
(SUMIF('Crown cove top'!$B$17:$B$30,B1244,'Crown cove top'!$G$17:$G$30)) +
(SUMIF('EMC assembly'!$B$17:$B$30,B1244,'EMC assembly'!$G$17:$G$30)) +
(SUMIF(Crating!$B$17:$B$29,B1244,Crating!$G$17:$G$29)) +
(SUMIF('LED wiring'!$B$17:$B$30,B1244,'LED wiring'!$G$17:$G$30)) +
(SUMIF('Changeable copy face'!$B$17:$B$30,B1244,'Changeable copy face'!$G$17:$G$30)) +
(SUMIF('Flex face assembly'!$B$17:$B$30,B1244,'Flex face assembly'!$G$17:$G$30)) +
(SUMIF('Routed face assembly'!$B$17:$B$30,B1244,'Routed face assembly'!$G$17:$G$30)) +
(SUMIF('Paint calculation'!$B$17:$B$30,B1244,'Paint calculation'!$G$17:$G$30)) +
(SUMIF('Trimcap letter face'!$B$17:$B$30,B1244,'Trimcap letter face'!$G$17:$G$30)) +
(SUMIF('Trimcap letter face (2)'!$B$17:$B$30,B1244,'Trimcap letter face (2)'!$G$17:$G$30)) +
(SUMIF('Channel letter fabrication'!$B$17:$B$30,B1244,'Channel letter fabrication'!$G$17:$G$30)) +
(SUMIF('Channel letter fabrication (2)'!$B$17:$B$30,B1244,'Channel letter fabrication (2)'!$G$17:$G$30))</f>
        <v>0</v>
      </c>
    </row>
    <row r="1245" spans="1:10">
      <c r="A1245" s="28" t="str">
        <f>[1]ODBC!$A1245</f>
        <v>Slatz Poppers</v>
      </c>
      <c r="B1245" s="29" t="str">
        <f>[1]ODBC!B1245</f>
        <v>84120</v>
      </c>
      <c r="C1245" s="30">
        <f>IFERROR(VLOOKUP($B1245,[1]ODBC!$B:$H,2,FALSE),"")</f>
        <v>0.28000000000000003</v>
      </c>
      <c r="D1245" s="30">
        <f>IFERROR(VLOOKUP($B1245,[1]ODBC!$B:$H,3,FALSE),"")</f>
        <v>0.504</v>
      </c>
      <c r="E1245" s="30" t="str">
        <f>IFERROR(VLOOKUP($B1245,[1]ODBC!$B:$H,4,FALSE),"")</f>
        <v>EA</v>
      </c>
      <c r="F1245" s="31">
        <f>IFERROR(VLOOKUP($B1245,[1]ODBC!$B:$H,5,FALSE),"")</f>
        <v>44.45</v>
      </c>
      <c r="G1245" s="32">
        <f>[1]ODBC!G1245</f>
        <v>0</v>
      </c>
      <c r="H1245" s="33">
        <f>SUM([1]ODBC!H1245)</f>
        <v>0</v>
      </c>
      <c r="I1245" s="41" t="str">
        <f>'Vinyl cutting'!$B$2</f>
        <v>J36938</v>
      </c>
      <c r="J1245" s="42">
        <f ca="1">(SUMIF('Freeform time and material'!$B$17:$B$30,B1245,'Freeform time and material'!$G$17:$G$30)) +
(SUMIF('Vinyl cutting'!$B$17:$B$30,B1245,'Vinyl cutting'!$G$17:$G$30)) +
(SUMIF('Vinyl cutting (2)'!$B$17:$B$30,B1245,'Vinyl cutting (2)'!$G$17:$G$30)) +
(SUMIF('Apply vinyl graphics'!$B$17:$B$30,B1245,'Apply vinyl graphics'!$G$17:$G$30)) +
(SUMIF('Apply vinyl graphics (2)'!$B$17:$B$30,B1245,'Apply vinyl graphics (2)'!$G$17:$G$30)) +
(SUMIF('Alum pan sign'!$B$17:$B$30,B1245,'Alum pan sign'!$G$17:$G$30)) +
(SUMIF('Alum pan sign (2)'!$B$17:$B$30,B1245,'Alum pan sign (2)'!$G$17:$G$30)) +
(SUMIF('Economy pan sign'!$B$17:$B$30,B1245,'Economy pan sign'!$G$17:$G$30)) +
(SUMIF('Post and panel sign'!$B$17:$B$30,B1245,'Post and panel sign'!$G$17:$G$30)) +
(SUMIF('Post and panel sign (2)'!$B$17:$B$30,B1245,'Post and panel sign (2)'!$G$17:$G$30)) +
(SUMIF('Flat panels only'!$B$17:$B$30,B1245,'Flat panels only'!$G$17:$G$30)) +
(SUMIF('Flat panels only (2)'!$B$17:$B$30,B1245,'Flat panels only (2)'!$G$17:$G$30)) +
(SUMIF('Routed panel shapes'!$B$18:$B$31,B1245,'Routed panel shapes'!$G$18:$G$31)) +
(SUMIF('Routed panel shapes (2)'!$B$18:$B$31,B1245,'Routed panel shapes (2)'!$G$18:$G$31)) +
(SUMIF('Routed face only'!$B$17:$B$30,B1245,'Routed face only'!$G$17:$G$30)) +
(SUMIF('Routed face only (2)'!$B$17:$B$30,B1245,'Routed face only (2)'!$G$17:$G$30)) +
(SUMIF('Routed alum faces letters'!$B$17:$B$30,B1245,'Routed alum faces letters'!$G$17:$G$30)) +
(SUMIF('Routed alum faces letters (2)'!$B$17:$B$30,B1245,'Routed alum faces letters (2)'!$G$17:$G$30)) +
(SUMIF('Routed push through acrylic'!$B$17:$B$30,B1245,'Routed push through acrylic'!$G$17:$G$30)) +
(SUMIF('Routed push through acrylic (2)'!$B$17:$B$30,B1245,'Routed push through acrylic (2)'!$G$17:$G$30)) +
(SUMIF('Sf routed cabinet'!$B$17:$B$30,B1245,'Sf routed cabinet'!$G$17:$G$30)) +
(SUMIF('Sf routed cabinet (2)'!$B$17:$B$30,B1245,'Sf routed cabinet (2)'!$G$17:$G$30)) +
(SUMIF('Df routed cabinet'!$B$17:$B$30,B1245,'Df routed cabinet'!$G$17:$G$30)) +
(SUMIF('Df routed cabinet (2)'!$B$17:$B$30,B1245,'Df routed cabinet (2)'!$G$17:$G$30)) +
(SUMIF('Sf acrylic cabinet'!$B$17:$B$30,B1245,'Sf acrylic cabinet'!$G$17:$G$30)) +
(SUMIF('Sf acrylic cabinet (2)'!$B$17:$B$30,B1245,'Sf acrylic cabinet (2)'!$G$17:$G$30)) +
(SUMIF('Economy Sf acrylic'!$B$17:$B$30,B1245,'Economy Sf acrylic'!$G$17:$G$30)) +
(SUMIF('Df acrylic cabinet'!$B$17:$B$30,B1245,'Df acrylic cabinet'!$G$17:$G$30)) +
(SUMIF('Df acrylic cabinet (2)'!$B$17:$B$30,B1245,'Df acrylic cabinet (2)'!$G$17:$G$30)) +
(SUMIF('Sf flex cabinet'!$B$17:$B$30,B1245,'Sf flex cabinet'!$G$17:$G$30)) +
(SUMIF('Sf flex cabinet (2)'!$B$17:$B$30,B1245,'Sf flex cabinet (2)'!$G$17:$G$30)) +
(SUMIF('Df flex cabinet'!$B$17:$B$36,B1245,'Df flex cabinet'!$G$17:$G$36)) +
(SUMIF('Df flex cabinet (2)'!$B$17:$B$36,B1245,'Df flex cabinet (2)'!$G$17:$G$36)) +
(SUMIF('Pole cover'!$B$17:$B$30,B1245,'Pole cover'!$G$17:$G$30)) +
(SUMIF('Pole cover (2)'!$B$17:$B$30,B1245,'Pole cover (2)'!$G$17:$G$30)) +
(SUMIF('Structural Steel Fab'!$B$17:$B$29,B1245,'Structural Steel Fab'!$G$17:$G$29)) +
(SUMIF(Reveal!$B$17:$B$30,B1245,Reveal!$G$17:$G$30)) +
(SUMIF('Reveal (2)'!$B$17:$B$30,B1245,'Reveal (2)'!$G$17:$G$30)) +
(SUMIF('Crown cove top'!$B$17:$B$30,B1245,'Crown cove top'!$G$17:$G$30)) +
(SUMIF('EMC assembly'!$B$17:$B$30,B1245,'EMC assembly'!$G$17:$G$30)) +
(SUMIF(Crating!$B$17:$B$29,B1245,Crating!$G$17:$G$29)) +
(SUMIF('LED wiring'!$B$17:$B$30,B1245,'LED wiring'!$G$17:$G$30)) +
(SUMIF('Changeable copy face'!$B$17:$B$30,B1245,'Changeable copy face'!$G$17:$G$30)) +
(SUMIF('Flex face assembly'!$B$17:$B$30,B1245,'Flex face assembly'!$G$17:$G$30)) +
(SUMIF('Routed face assembly'!$B$17:$B$30,B1245,'Routed face assembly'!$G$17:$G$30)) +
(SUMIF('Paint calculation'!$B$17:$B$30,B1245,'Paint calculation'!$G$17:$G$30)) +
(SUMIF('Trimcap letter face'!$B$17:$B$30,B1245,'Trimcap letter face'!$G$17:$G$30)) +
(SUMIF('Trimcap letter face (2)'!$B$17:$B$30,B1245,'Trimcap letter face (2)'!$G$17:$G$30)) +
(SUMIF('Channel letter fabrication'!$B$17:$B$30,B1245,'Channel letter fabrication'!$G$17:$G$30)) +
(SUMIF('Channel letter fabrication (2)'!$B$17:$B$30,B1245,'Channel letter fabrication (2)'!$G$17:$G$30))</f>
        <v>0</v>
      </c>
    </row>
    <row r="1246" spans="1:10">
      <c r="A1246" s="28" t="str">
        <f>[1]ODBC!$A1246</f>
        <v>Slatz Desk Clip Black</v>
      </c>
      <c r="B1246" s="29" t="str">
        <f>[1]ODBC!B1246</f>
        <v>84125</v>
      </c>
      <c r="C1246" s="30">
        <f>IFERROR(VLOOKUP($B1246,[1]ODBC!$B:$H,2,FALSE),"")</f>
        <v>1.27</v>
      </c>
      <c r="D1246" s="30">
        <f>IFERROR(VLOOKUP($B1246,[1]ODBC!$B:$H,3,FALSE),"")</f>
        <v>2.286</v>
      </c>
      <c r="E1246" s="30" t="str">
        <f>IFERROR(VLOOKUP($B1246,[1]ODBC!$B:$H,4,FALSE),"")</f>
        <v>EA</v>
      </c>
      <c r="F1246" s="31">
        <f>IFERROR(VLOOKUP($B1246,[1]ODBC!$B:$H,5,FALSE),"")</f>
        <v>44.45</v>
      </c>
      <c r="G1246" s="32">
        <f>[1]ODBC!G1246</f>
        <v>0</v>
      </c>
      <c r="H1246" s="33">
        <f>SUM([1]ODBC!H1246)</f>
        <v>0</v>
      </c>
      <c r="I1246" s="41" t="str">
        <f>'Vinyl cutting'!$B$2</f>
        <v>J36938</v>
      </c>
      <c r="J1246" s="42">
        <f ca="1">(SUMIF('Freeform time and material'!$B$17:$B$30,B1246,'Freeform time and material'!$G$17:$G$30)) +
(SUMIF('Vinyl cutting'!$B$17:$B$30,B1246,'Vinyl cutting'!$G$17:$G$30)) +
(SUMIF('Vinyl cutting (2)'!$B$17:$B$30,B1246,'Vinyl cutting (2)'!$G$17:$G$30)) +
(SUMIF('Apply vinyl graphics'!$B$17:$B$30,B1246,'Apply vinyl graphics'!$G$17:$G$30)) +
(SUMIF('Apply vinyl graphics (2)'!$B$17:$B$30,B1246,'Apply vinyl graphics (2)'!$G$17:$G$30)) +
(SUMIF('Alum pan sign'!$B$17:$B$30,B1246,'Alum pan sign'!$G$17:$G$30)) +
(SUMIF('Alum pan sign (2)'!$B$17:$B$30,B1246,'Alum pan sign (2)'!$G$17:$G$30)) +
(SUMIF('Economy pan sign'!$B$17:$B$30,B1246,'Economy pan sign'!$G$17:$G$30)) +
(SUMIF('Post and panel sign'!$B$17:$B$30,B1246,'Post and panel sign'!$G$17:$G$30)) +
(SUMIF('Post and panel sign (2)'!$B$17:$B$30,B1246,'Post and panel sign (2)'!$G$17:$G$30)) +
(SUMIF('Flat panels only'!$B$17:$B$30,B1246,'Flat panels only'!$G$17:$G$30)) +
(SUMIF('Flat panels only (2)'!$B$17:$B$30,B1246,'Flat panels only (2)'!$G$17:$G$30)) +
(SUMIF('Routed panel shapes'!$B$18:$B$31,B1246,'Routed panel shapes'!$G$18:$G$31)) +
(SUMIF('Routed panel shapes (2)'!$B$18:$B$31,B1246,'Routed panel shapes (2)'!$G$18:$G$31)) +
(SUMIF('Routed face only'!$B$17:$B$30,B1246,'Routed face only'!$G$17:$G$30)) +
(SUMIF('Routed face only (2)'!$B$17:$B$30,B1246,'Routed face only (2)'!$G$17:$G$30)) +
(SUMIF('Routed alum faces letters'!$B$17:$B$30,B1246,'Routed alum faces letters'!$G$17:$G$30)) +
(SUMIF('Routed alum faces letters (2)'!$B$17:$B$30,B1246,'Routed alum faces letters (2)'!$G$17:$G$30)) +
(SUMIF('Routed push through acrylic'!$B$17:$B$30,B1246,'Routed push through acrylic'!$G$17:$G$30)) +
(SUMIF('Routed push through acrylic (2)'!$B$17:$B$30,B1246,'Routed push through acrylic (2)'!$G$17:$G$30)) +
(SUMIF('Sf routed cabinet'!$B$17:$B$30,B1246,'Sf routed cabinet'!$G$17:$G$30)) +
(SUMIF('Sf routed cabinet (2)'!$B$17:$B$30,B1246,'Sf routed cabinet (2)'!$G$17:$G$30)) +
(SUMIF('Df routed cabinet'!$B$17:$B$30,B1246,'Df routed cabinet'!$G$17:$G$30)) +
(SUMIF('Df routed cabinet (2)'!$B$17:$B$30,B1246,'Df routed cabinet (2)'!$G$17:$G$30)) +
(SUMIF('Sf acrylic cabinet'!$B$17:$B$30,B1246,'Sf acrylic cabinet'!$G$17:$G$30)) +
(SUMIF('Sf acrylic cabinet (2)'!$B$17:$B$30,B1246,'Sf acrylic cabinet (2)'!$G$17:$G$30)) +
(SUMIF('Economy Sf acrylic'!$B$17:$B$30,B1246,'Economy Sf acrylic'!$G$17:$G$30)) +
(SUMIF('Df acrylic cabinet'!$B$17:$B$30,B1246,'Df acrylic cabinet'!$G$17:$G$30)) +
(SUMIF('Df acrylic cabinet (2)'!$B$17:$B$30,B1246,'Df acrylic cabinet (2)'!$G$17:$G$30)) +
(SUMIF('Sf flex cabinet'!$B$17:$B$30,B1246,'Sf flex cabinet'!$G$17:$G$30)) +
(SUMIF('Sf flex cabinet (2)'!$B$17:$B$30,B1246,'Sf flex cabinet (2)'!$G$17:$G$30)) +
(SUMIF('Df flex cabinet'!$B$17:$B$36,B1246,'Df flex cabinet'!$G$17:$G$36)) +
(SUMIF('Df flex cabinet (2)'!$B$17:$B$36,B1246,'Df flex cabinet (2)'!$G$17:$G$36)) +
(SUMIF('Pole cover'!$B$17:$B$30,B1246,'Pole cover'!$G$17:$G$30)) +
(SUMIF('Pole cover (2)'!$B$17:$B$30,B1246,'Pole cover (2)'!$G$17:$G$30)) +
(SUMIF('Structural Steel Fab'!$B$17:$B$29,B1246,'Structural Steel Fab'!$G$17:$G$29)) +
(SUMIF(Reveal!$B$17:$B$30,B1246,Reveal!$G$17:$G$30)) +
(SUMIF('Reveal (2)'!$B$17:$B$30,B1246,'Reveal (2)'!$G$17:$G$30)) +
(SUMIF('Crown cove top'!$B$17:$B$30,B1246,'Crown cove top'!$G$17:$G$30)) +
(SUMIF('EMC assembly'!$B$17:$B$30,B1246,'EMC assembly'!$G$17:$G$30)) +
(SUMIF(Crating!$B$17:$B$29,B1246,Crating!$G$17:$G$29)) +
(SUMIF('LED wiring'!$B$17:$B$30,B1246,'LED wiring'!$G$17:$G$30)) +
(SUMIF('Changeable copy face'!$B$17:$B$30,B1246,'Changeable copy face'!$G$17:$G$30)) +
(SUMIF('Flex face assembly'!$B$17:$B$30,B1246,'Flex face assembly'!$G$17:$G$30)) +
(SUMIF('Routed face assembly'!$B$17:$B$30,B1246,'Routed face assembly'!$G$17:$G$30)) +
(SUMIF('Paint calculation'!$B$17:$B$30,B1246,'Paint calculation'!$G$17:$G$30)) +
(SUMIF('Trimcap letter face'!$B$17:$B$30,B1246,'Trimcap letter face'!$G$17:$G$30)) +
(SUMIF('Trimcap letter face (2)'!$B$17:$B$30,B1246,'Trimcap letter face (2)'!$G$17:$G$30)) +
(SUMIF('Channel letter fabrication'!$B$17:$B$30,B1246,'Channel letter fabrication'!$G$17:$G$30)) +
(SUMIF('Channel letter fabrication (2)'!$B$17:$B$30,B1246,'Channel letter fabrication (2)'!$G$17:$G$30))</f>
        <v>0</v>
      </c>
    </row>
    <row r="1247" spans="1:10">
      <c r="A1247" s="28" t="str">
        <f>[1]ODBC!$A1247</f>
        <v>Slatz Triangular Desk Extursion</v>
      </c>
      <c r="B1247" s="29" t="str">
        <f>[1]ODBC!B1247</f>
        <v>84135</v>
      </c>
      <c r="C1247" s="30">
        <f>IFERROR(VLOOKUP($B1247,[1]ODBC!$B:$H,2,FALSE),"")</f>
        <v>7.3570000000000002</v>
      </c>
      <c r="D1247" s="30">
        <f>IFERROR(VLOOKUP($B1247,[1]ODBC!$B:$H,3,FALSE),"")</f>
        <v>13.244</v>
      </c>
      <c r="E1247" s="30" t="str">
        <f>IFERROR(VLOOKUP($B1247,[1]ODBC!$B:$H,4,FALSE),"")</f>
        <v>FT</v>
      </c>
      <c r="F1247" s="31">
        <f>IFERROR(VLOOKUP($B1247,[1]ODBC!$B:$H,5,FALSE),"")</f>
        <v>44.45</v>
      </c>
      <c r="G1247" s="32">
        <f>[1]ODBC!G1247</f>
        <v>0</v>
      </c>
      <c r="H1247" s="33">
        <f>SUM([1]ODBC!H1247)</f>
        <v>0</v>
      </c>
      <c r="I1247" s="41" t="str">
        <f>'Vinyl cutting'!$B$2</f>
        <v>J36938</v>
      </c>
      <c r="J1247" s="42">
        <f ca="1">(SUMIF('Freeform time and material'!$B$17:$B$30,B1247,'Freeform time and material'!$G$17:$G$30)) +
(SUMIF('Vinyl cutting'!$B$17:$B$30,B1247,'Vinyl cutting'!$G$17:$G$30)) +
(SUMIF('Vinyl cutting (2)'!$B$17:$B$30,B1247,'Vinyl cutting (2)'!$G$17:$G$30)) +
(SUMIF('Apply vinyl graphics'!$B$17:$B$30,B1247,'Apply vinyl graphics'!$G$17:$G$30)) +
(SUMIF('Apply vinyl graphics (2)'!$B$17:$B$30,B1247,'Apply vinyl graphics (2)'!$G$17:$G$30)) +
(SUMIF('Alum pan sign'!$B$17:$B$30,B1247,'Alum pan sign'!$G$17:$G$30)) +
(SUMIF('Alum pan sign (2)'!$B$17:$B$30,B1247,'Alum pan sign (2)'!$G$17:$G$30)) +
(SUMIF('Economy pan sign'!$B$17:$B$30,B1247,'Economy pan sign'!$G$17:$G$30)) +
(SUMIF('Post and panel sign'!$B$17:$B$30,B1247,'Post and panel sign'!$G$17:$G$30)) +
(SUMIF('Post and panel sign (2)'!$B$17:$B$30,B1247,'Post and panel sign (2)'!$G$17:$G$30)) +
(SUMIF('Flat panels only'!$B$17:$B$30,B1247,'Flat panels only'!$G$17:$G$30)) +
(SUMIF('Flat panels only (2)'!$B$17:$B$30,B1247,'Flat panels only (2)'!$G$17:$G$30)) +
(SUMIF('Routed panel shapes'!$B$18:$B$31,B1247,'Routed panel shapes'!$G$18:$G$31)) +
(SUMIF('Routed panel shapes (2)'!$B$18:$B$31,B1247,'Routed panel shapes (2)'!$G$18:$G$31)) +
(SUMIF('Routed face only'!$B$17:$B$30,B1247,'Routed face only'!$G$17:$G$30)) +
(SUMIF('Routed face only (2)'!$B$17:$B$30,B1247,'Routed face only (2)'!$G$17:$G$30)) +
(SUMIF('Routed alum faces letters'!$B$17:$B$30,B1247,'Routed alum faces letters'!$G$17:$G$30)) +
(SUMIF('Routed alum faces letters (2)'!$B$17:$B$30,B1247,'Routed alum faces letters (2)'!$G$17:$G$30)) +
(SUMIF('Routed push through acrylic'!$B$17:$B$30,B1247,'Routed push through acrylic'!$G$17:$G$30)) +
(SUMIF('Routed push through acrylic (2)'!$B$17:$B$30,B1247,'Routed push through acrylic (2)'!$G$17:$G$30)) +
(SUMIF('Sf routed cabinet'!$B$17:$B$30,B1247,'Sf routed cabinet'!$G$17:$G$30)) +
(SUMIF('Sf routed cabinet (2)'!$B$17:$B$30,B1247,'Sf routed cabinet (2)'!$G$17:$G$30)) +
(SUMIF('Df routed cabinet'!$B$17:$B$30,B1247,'Df routed cabinet'!$G$17:$G$30)) +
(SUMIF('Df routed cabinet (2)'!$B$17:$B$30,B1247,'Df routed cabinet (2)'!$G$17:$G$30)) +
(SUMIF('Sf acrylic cabinet'!$B$17:$B$30,B1247,'Sf acrylic cabinet'!$G$17:$G$30)) +
(SUMIF('Sf acrylic cabinet (2)'!$B$17:$B$30,B1247,'Sf acrylic cabinet (2)'!$G$17:$G$30)) +
(SUMIF('Economy Sf acrylic'!$B$17:$B$30,B1247,'Economy Sf acrylic'!$G$17:$G$30)) +
(SUMIF('Df acrylic cabinet'!$B$17:$B$30,B1247,'Df acrylic cabinet'!$G$17:$G$30)) +
(SUMIF('Df acrylic cabinet (2)'!$B$17:$B$30,B1247,'Df acrylic cabinet (2)'!$G$17:$G$30)) +
(SUMIF('Sf flex cabinet'!$B$17:$B$30,B1247,'Sf flex cabinet'!$G$17:$G$30)) +
(SUMIF('Sf flex cabinet (2)'!$B$17:$B$30,B1247,'Sf flex cabinet (2)'!$G$17:$G$30)) +
(SUMIF('Df flex cabinet'!$B$17:$B$36,B1247,'Df flex cabinet'!$G$17:$G$36)) +
(SUMIF('Df flex cabinet (2)'!$B$17:$B$36,B1247,'Df flex cabinet (2)'!$G$17:$G$36)) +
(SUMIF('Pole cover'!$B$17:$B$30,B1247,'Pole cover'!$G$17:$G$30)) +
(SUMIF('Pole cover (2)'!$B$17:$B$30,B1247,'Pole cover (2)'!$G$17:$G$30)) +
(SUMIF('Structural Steel Fab'!$B$17:$B$29,B1247,'Structural Steel Fab'!$G$17:$G$29)) +
(SUMIF(Reveal!$B$17:$B$30,B1247,Reveal!$G$17:$G$30)) +
(SUMIF('Reveal (2)'!$B$17:$B$30,B1247,'Reveal (2)'!$G$17:$G$30)) +
(SUMIF('Crown cove top'!$B$17:$B$30,B1247,'Crown cove top'!$G$17:$G$30)) +
(SUMIF('EMC assembly'!$B$17:$B$30,B1247,'EMC assembly'!$G$17:$G$30)) +
(SUMIF(Crating!$B$17:$B$29,B1247,Crating!$G$17:$G$29)) +
(SUMIF('LED wiring'!$B$17:$B$30,B1247,'LED wiring'!$G$17:$G$30)) +
(SUMIF('Changeable copy face'!$B$17:$B$30,B1247,'Changeable copy face'!$G$17:$G$30)) +
(SUMIF('Flex face assembly'!$B$17:$B$30,B1247,'Flex face assembly'!$G$17:$G$30)) +
(SUMIF('Routed face assembly'!$B$17:$B$30,B1247,'Routed face assembly'!$G$17:$G$30)) +
(SUMIF('Paint calculation'!$B$17:$B$30,B1247,'Paint calculation'!$G$17:$G$30)) +
(SUMIF('Trimcap letter face'!$B$17:$B$30,B1247,'Trimcap letter face'!$G$17:$G$30)) +
(SUMIF('Trimcap letter face (2)'!$B$17:$B$30,B1247,'Trimcap letter face (2)'!$G$17:$G$30)) +
(SUMIF('Channel letter fabrication'!$B$17:$B$30,B1247,'Channel letter fabrication'!$G$17:$G$30)) +
(SUMIF('Channel letter fabrication (2)'!$B$17:$B$30,B1247,'Channel letter fabrication (2)'!$G$17:$G$30))</f>
        <v>0</v>
      </c>
    </row>
    <row r="1248" spans="1:10">
      <c r="A1248" s="28" t="str">
        <f>[1]ODBC!$A1248</f>
        <v>Slatz Triangular Desk Insert</v>
      </c>
      <c r="B1248" s="29" t="str">
        <f>[1]ODBC!B1248</f>
        <v>84140</v>
      </c>
      <c r="C1248" s="30">
        <f>IFERROR(VLOOKUP($B1248,[1]ODBC!$B:$H,2,FALSE),"")</f>
        <v>2.68</v>
      </c>
      <c r="D1248" s="30">
        <f>IFERROR(VLOOKUP($B1248,[1]ODBC!$B:$H,3,FALSE),"")</f>
        <v>4.8239999999999998</v>
      </c>
      <c r="E1248" s="30" t="str">
        <f>IFERROR(VLOOKUP($B1248,[1]ODBC!$B:$H,4,FALSE),"")</f>
        <v>FT</v>
      </c>
      <c r="F1248" s="31">
        <f>IFERROR(VLOOKUP($B1248,[1]ODBC!$B:$H,5,FALSE),"")</f>
        <v>44.45</v>
      </c>
      <c r="G1248" s="32">
        <f>[1]ODBC!G1248</f>
        <v>0</v>
      </c>
      <c r="H1248" s="33">
        <f>SUM([1]ODBC!H1248)</f>
        <v>0</v>
      </c>
      <c r="I1248" s="41" t="str">
        <f>'Vinyl cutting'!$B$2</f>
        <v>J36938</v>
      </c>
      <c r="J1248" s="42">
        <f ca="1">(SUMIF('Freeform time and material'!$B$17:$B$30,B1248,'Freeform time and material'!$G$17:$G$30)) +
(SUMIF('Vinyl cutting'!$B$17:$B$30,B1248,'Vinyl cutting'!$G$17:$G$30)) +
(SUMIF('Vinyl cutting (2)'!$B$17:$B$30,B1248,'Vinyl cutting (2)'!$G$17:$G$30)) +
(SUMIF('Apply vinyl graphics'!$B$17:$B$30,B1248,'Apply vinyl graphics'!$G$17:$G$30)) +
(SUMIF('Apply vinyl graphics (2)'!$B$17:$B$30,B1248,'Apply vinyl graphics (2)'!$G$17:$G$30)) +
(SUMIF('Alum pan sign'!$B$17:$B$30,B1248,'Alum pan sign'!$G$17:$G$30)) +
(SUMIF('Alum pan sign (2)'!$B$17:$B$30,B1248,'Alum pan sign (2)'!$G$17:$G$30)) +
(SUMIF('Economy pan sign'!$B$17:$B$30,B1248,'Economy pan sign'!$G$17:$G$30)) +
(SUMIF('Post and panel sign'!$B$17:$B$30,B1248,'Post and panel sign'!$G$17:$G$30)) +
(SUMIF('Post and panel sign (2)'!$B$17:$B$30,B1248,'Post and panel sign (2)'!$G$17:$G$30)) +
(SUMIF('Flat panels only'!$B$17:$B$30,B1248,'Flat panels only'!$G$17:$G$30)) +
(SUMIF('Flat panels only (2)'!$B$17:$B$30,B1248,'Flat panels only (2)'!$G$17:$G$30)) +
(SUMIF('Routed panel shapes'!$B$18:$B$31,B1248,'Routed panel shapes'!$G$18:$G$31)) +
(SUMIF('Routed panel shapes (2)'!$B$18:$B$31,B1248,'Routed panel shapes (2)'!$G$18:$G$31)) +
(SUMIF('Routed face only'!$B$17:$B$30,B1248,'Routed face only'!$G$17:$G$30)) +
(SUMIF('Routed face only (2)'!$B$17:$B$30,B1248,'Routed face only (2)'!$G$17:$G$30)) +
(SUMIF('Routed alum faces letters'!$B$17:$B$30,B1248,'Routed alum faces letters'!$G$17:$G$30)) +
(SUMIF('Routed alum faces letters (2)'!$B$17:$B$30,B1248,'Routed alum faces letters (2)'!$G$17:$G$30)) +
(SUMIF('Routed push through acrylic'!$B$17:$B$30,B1248,'Routed push through acrylic'!$G$17:$G$30)) +
(SUMIF('Routed push through acrylic (2)'!$B$17:$B$30,B1248,'Routed push through acrylic (2)'!$G$17:$G$30)) +
(SUMIF('Sf routed cabinet'!$B$17:$B$30,B1248,'Sf routed cabinet'!$G$17:$G$30)) +
(SUMIF('Sf routed cabinet (2)'!$B$17:$B$30,B1248,'Sf routed cabinet (2)'!$G$17:$G$30)) +
(SUMIF('Df routed cabinet'!$B$17:$B$30,B1248,'Df routed cabinet'!$G$17:$G$30)) +
(SUMIF('Df routed cabinet (2)'!$B$17:$B$30,B1248,'Df routed cabinet (2)'!$G$17:$G$30)) +
(SUMIF('Sf acrylic cabinet'!$B$17:$B$30,B1248,'Sf acrylic cabinet'!$G$17:$G$30)) +
(SUMIF('Sf acrylic cabinet (2)'!$B$17:$B$30,B1248,'Sf acrylic cabinet (2)'!$G$17:$G$30)) +
(SUMIF('Economy Sf acrylic'!$B$17:$B$30,B1248,'Economy Sf acrylic'!$G$17:$G$30)) +
(SUMIF('Df acrylic cabinet'!$B$17:$B$30,B1248,'Df acrylic cabinet'!$G$17:$G$30)) +
(SUMIF('Df acrylic cabinet (2)'!$B$17:$B$30,B1248,'Df acrylic cabinet (2)'!$G$17:$G$30)) +
(SUMIF('Sf flex cabinet'!$B$17:$B$30,B1248,'Sf flex cabinet'!$G$17:$G$30)) +
(SUMIF('Sf flex cabinet (2)'!$B$17:$B$30,B1248,'Sf flex cabinet (2)'!$G$17:$G$30)) +
(SUMIF('Df flex cabinet'!$B$17:$B$36,B1248,'Df flex cabinet'!$G$17:$G$36)) +
(SUMIF('Df flex cabinet (2)'!$B$17:$B$36,B1248,'Df flex cabinet (2)'!$G$17:$G$36)) +
(SUMIF('Pole cover'!$B$17:$B$30,B1248,'Pole cover'!$G$17:$G$30)) +
(SUMIF('Pole cover (2)'!$B$17:$B$30,B1248,'Pole cover (2)'!$G$17:$G$30)) +
(SUMIF('Structural Steel Fab'!$B$17:$B$29,B1248,'Structural Steel Fab'!$G$17:$G$29)) +
(SUMIF(Reveal!$B$17:$B$30,B1248,Reveal!$G$17:$G$30)) +
(SUMIF('Reveal (2)'!$B$17:$B$30,B1248,'Reveal (2)'!$G$17:$G$30)) +
(SUMIF('Crown cove top'!$B$17:$B$30,B1248,'Crown cove top'!$G$17:$G$30)) +
(SUMIF('EMC assembly'!$B$17:$B$30,B1248,'EMC assembly'!$G$17:$G$30)) +
(SUMIF(Crating!$B$17:$B$29,B1248,Crating!$G$17:$G$29)) +
(SUMIF('LED wiring'!$B$17:$B$30,B1248,'LED wiring'!$G$17:$G$30)) +
(SUMIF('Changeable copy face'!$B$17:$B$30,B1248,'Changeable copy face'!$G$17:$G$30)) +
(SUMIF('Flex face assembly'!$B$17:$B$30,B1248,'Flex face assembly'!$G$17:$G$30)) +
(SUMIF('Routed face assembly'!$B$17:$B$30,B1248,'Routed face assembly'!$G$17:$G$30)) +
(SUMIF('Paint calculation'!$B$17:$B$30,B1248,'Paint calculation'!$G$17:$G$30)) +
(SUMIF('Trimcap letter face'!$B$17:$B$30,B1248,'Trimcap letter face'!$G$17:$G$30)) +
(SUMIF('Trimcap letter face (2)'!$B$17:$B$30,B1248,'Trimcap letter face (2)'!$G$17:$G$30)) +
(SUMIF('Channel letter fabrication'!$B$17:$B$30,B1248,'Channel letter fabrication'!$G$17:$G$30)) +
(SUMIF('Channel letter fabrication (2)'!$B$17:$B$30,B1248,'Channel letter fabrication (2)'!$G$17:$G$30))</f>
        <v>0</v>
      </c>
    </row>
    <row r="1249" spans="1:10">
      <c r="A1249" s="28" t="str">
        <f>[1]ODBC!$A1249</f>
        <v>4 X 8 Tempered Hardboard</v>
      </c>
      <c r="B1249" s="29" t="str">
        <f>[1]ODBC!B1249</f>
        <v>85000</v>
      </c>
      <c r="C1249" s="30">
        <f>IFERROR(VLOOKUP($B1249,[1]ODBC!$B:$H,2,FALSE),"")</f>
        <v>0.29599999999999999</v>
      </c>
      <c r="D1249" s="30">
        <f>IFERROR(VLOOKUP($B1249,[1]ODBC!$B:$H,3,FALSE),"")</f>
        <v>0.53300000000000003</v>
      </c>
      <c r="E1249" s="30" t="str">
        <f>IFERROR(VLOOKUP($B1249,[1]ODBC!$B:$H,4,FALSE),"")</f>
        <v>SQFT</v>
      </c>
      <c r="F1249" s="31">
        <f>IFERROR(VLOOKUP($B1249,[1]ODBC!$B:$H,5,FALSE),"")</f>
        <v>44.45</v>
      </c>
      <c r="G1249" s="32">
        <f>[1]ODBC!G1249</f>
        <v>0</v>
      </c>
      <c r="H1249" s="33">
        <f>SUM([1]ODBC!H1249)</f>
        <v>0</v>
      </c>
      <c r="I1249" s="41" t="str">
        <f>'Vinyl cutting'!$B$2</f>
        <v>J36938</v>
      </c>
      <c r="J1249" s="42">
        <f ca="1">(SUMIF('Freeform time and material'!$B$17:$B$30,B1249,'Freeform time and material'!$G$17:$G$30)) +
(SUMIF('Vinyl cutting'!$B$17:$B$30,B1249,'Vinyl cutting'!$G$17:$G$30)) +
(SUMIF('Vinyl cutting (2)'!$B$17:$B$30,B1249,'Vinyl cutting (2)'!$G$17:$G$30)) +
(SUMIF('Apply vinyl graphics'!$B$17:$B$30,B1249,'Apply vinyl graphics'!$G$17:$G$30)) +
(SUMIF('Apply vinyl graphics (2)'!$B$17:$B$30,B1249,'Apply vinyl graphics (2)'!$G$17:$G$30)) +
(SUMIF('Alum pan sign'!$B$17:$B$30,B1249,'Alum pan sign'!$G$17:$G$30)) +
(SUMIF('Alum pan sign (2)'!$B$17:$B$30,B1249,'Alum pan sign (2)'!$G$17:$G$30)) +
(SUMIF('Economy pan sign'!$B$17:$B$30,B1249,'Economy pan sign'!$G$17:$G$30)) +
(SUMIF('Post and panel sign'!$B$17:$B$30,B1249,'Post and panel sign'!$G$17:$G$30)) +
(SUMIF('Post and panel sign (2)'!$B$17:$B$30,B1249,'Post and panel sign (2)'!$G$17:$G$30)) +
(SUMIF('Flat panels only'!$B$17:$B$30,B1249,'Flat panels only'!$G$17:$G$30)) +
(SUMIF('Flat panels only (2)'!$B$17:$B$30,B1249,'Flat panels only (2)'!$G$17:$G$30)) +
(SUMIF('Routed panel shapes'!$B$18:$B$31,B1249,'Routed panel shapes'!$G$18:$G$31)) +
(SUMIF('Routed panel shapes (2)'!$B$18:$B$31,B1249,'Routed panel shapes (2)'!$G$18:$G$31)) +
(SUMIF('Routed face only'!$B$17:$B$30,B1249,'Routed face only'!$G$17:$G$30)) +
(SUMIF('Routed face only (2)'!$B$17:$B$30,B1249,'Routed face only (2)'!$G$17:$G$30)) +
(SUMIF('Routed alum faces letters'!$B$17:$B$30,B1249,'Routed alum faces letters'!$G$17:$G$30)) +
(SUMIF('Routed alum faces letters (2)'!$B$17:$B$30,B1249,'Routed alum faces letters (2)'!$G$17:$G$30)) +
(SUMIF('Routed push through acrylic'!$B$17:$B$30,B1249,'Routed push through acrylic'!$G$17:$G$30)) +
(SUMIF('Routed push through acrylic (2)'!$B$17:$B$30,B1249,'Routed push through acrylic (2)'!$G$17:$G$30)) +
(SUMIF('Sf routed cabinet'!$B$17:$B$30,B1249,'Sf routed cabinet'!$G$17:$G$30)) +
(SUMIF('Sf routed cabinet (2)'!$B$17:$B$30,B1249,'Sf routed cabinet (2)'!$G$17:$G$30)) +
(SUMIF('Df routed cabinet'!$B$17:$B$30,B1249,'Df routed cabinet'!$G$17:$G$30)) +
(SUMIF('Df routed cabinet (2)'!$B$17:$B$30,B1249,'Df routed cabinet (2)'!$G$17:$G$30)) +
(SUMIF('Sf acrylic cabinet'!$B$17:$B$30,B1249,'Sf acrylic cabinet'!$G$17:$G$30)) +
(SUMIF('Sf acrylic cabinet (2)'!$B$17:$B$30,B1249,'Sf acrylic cabinet (2)'!$G$17:$G$30)) +
(SUMIF('Economy Sf acrylic'!$B$17:$B$30,B1249,'Economy Sf acrylic'!$G$17:$G$30)) +
(SUMIF('Df acrylic cabinet'!$B$17:$B$30,B1249,'Df acrylic cabinet'!$G$17:$G$30)) +
(SUMIF('Df acrylic cabinet (2)'!$B$17:$B$30,B1249,'Df acrylic cabinet (2)'!$G$17:$G$30)) +
(SUMIF('Sf flex cabinet'!$B$17:$B$30,B1249,'Sf flex cabinet'!$G$17:$G$30)) +
(SUMIF('Sf flex cabinet (2)'!$B$17:$B$30,B1249,'Sf flex cabinet (2)'!$G$17:$G$30)) +
(SUMIF('Df flex cabinet'!$B$17:$B$36,B1249,'Df flex cabinet'!$G$17:$G$36)) +
(SUMIF('Df flex cabinet (2)'!$B$17:$B$36,B1249,'Df flex cabinet (2)'!$G$17:$G$36)) +
(SUMIF('Pole cover'!$B$17:$B$30,B1249,'Pole cover'!$G$17:$G$30)) +
(SUMIF('Pole cover (2)'!$B$17:$B$30,B1249,'Pole cover (2)'!$G$17:$G$30)) +
(SUMIF('Structural Steel Fab'!$B$17:$B$29,B1249,'Structural Steel Fab'!$G$17:$G$29)) +
(SUMIF(Reveal!$B$17:$B$30,B1249,Reveal!$G$17:$G$30)) +
(SUMIF('Reveal (2)'!$B$17:$B$30,B1249,'Reveal (2)'!$G$17:$G$30)) +
(SUMIF('Crown cove top'!$B$17:$B$30,B1249,'Crown cove top'!$G$17:$G$30)) +
(SUMIF('EMC assembly'!$B$17:$B$30,B1249,'EMC assembly'!$G$17:$G$30)) +
(SUMIF(Crating!$B$17:$B$29,B1249,Crating!$G$17:$G$29)) +
(SUMIF('LED wiring'!$B$17:$B$30,B1249,'LED wiring'!$G$17:$G$30)) +
(SUMIF('Changeable copy face'!$B$17:$B$30,B1249,'Changeable copy face'!$G$17:$G$30)) +
(SUMIF('Flex face assembly'!$B$17:$B$30,B1249,'Flex face assembly'!$G$17:$G$30)) +
(SUMIF('Routed face assembly'!$B$17:$B$30,B1249,'Routed face assembly'!$G$17:$G$30)) +
(SUMIF('Paint calculation'!$B$17:$B$30,B1249,'Paint calculation'!$G$17:$G$30)) +
(SUMIF('Trimcap letter face'!$B$17:$B$30,B1249,'Trimcap letter face'!$G$17:$G$30)) +
(SUMIF('Trimcap letter face (2)'!$B$17:$B$30,B1249,'Trimcap letter face (2)'!$G$17:$G$30)) +
(SUMIF('Channel letter fabrication'!$B$17:$B$30,B1249,'Channel letter fabrication'!$G$17:$G$30)) +
(SUMIF('Channel letter fabrication (2)'!$B$17:$B$30,B1249,'Channel letter fabrication (2)'!$G$17:$G$30))</f>
        <v>0</v>
      </c>
    </row>
    <row r="1250" spans="1:10">
      <c r="A1250" s="28" t="str">
        <f>[1]ODBC!$A1250</f>
        <v>1/2" Crating Plywood</v>
      </c>
      <c r="B1250" s="29" t="str">
        <f>[1]ODBC!B1250</f>
        <v>85003</v>
      </c>
      <c r="C1250" s="30">
        <f>IFERROR(VLOOKUP($B1250,[1]ODBC!$B:$H,2,FALSE),"")</f>
        <v>13.48</v>
      </c>
      <c r="D1250" s="30">
        <f>IFERROR(VLOOKUP($B1250,[1]ODBC!$B:$H,3,FALSE),"")</f>
        <v>24.265999999999998</v>
      </c>
      <c r="E1250" s="30" t="str">
        <f>IFERROR(VLOOKUP($B1250,[1]ODBC!$B:$H,4,FALSE),"")</f>
        <v>SH</v>
      </c>
      <c r="F1250" s="31">
        <f>IFERROR(VLOOKUP($B1250,[1]ODBC!$B:$H,5,FALSE),"")</f>
        <v>44.45</v>
      </c>
      <c r="G1250" s="32">
        <f>[1]ODBC!G1250</f>
        <v>0</v>
      </c>
      <c r="H1250" s="33">
        <f>SUM([1]ODBC!H1250)</f>
        <v>46069</v>
      </c>
      <c r="I1250" s="41" t="str">
        <f>'Vinyl cutting'!$B$2</f>
        <v>J36938</v>
      </c>
      <c r="J1250" s="42">
        <f ca="1">(SUMIF('Freeform time and material'!$B$17:$B$30,B1250,'Freeform time and material'!$G$17:$G$30)) +
(SUMIF('Vinyl cutting'!$B$17:$B$30,B1250,'Vinyl cutting'!$G$17:$G$30)) +
(SUMIF('Vinyl cutting (2)'!$B$17:$B$30,B1250,'Vinyl cutting (2)'!$G$17:$G$30)) +
(SUMIF('Apply vinyl graphics'!$B$17:$B$30,B1250,'Apply vinyl graphics'!$G$17:$G$30)) +
(SUMIF('Apply vinyl graphics (2)'!$B$17:$B$30,B1250,'Apply vinyl graphics (2)'!$G$17:$G$30)) +
(SUMIF('Alum pan sign'!$B$17:$B$30,B1250,'Alum pan sign'!$G$17:$G$30)) +
(SUMIF('Alum pan sign (2)'!$B$17:$B$30,B1250,'Alum pan sign (2)'!$G$17:$G$30)) +
(SUMIF('Economy pan sign'!$B$17:$B$30,B1250,'Economy pan sign'!$G$17:$G$30)) +
(SUMIF('Post and panel sign'!$B$17:$B$30,B1250,'Post and panel sign'!$G$17:$G$30)) +
(SUMIF('Post and panel sign (2)'!$B$17:$B$30,B1250,'Post and panel sign (2)'!$G$17:$G$30)) +
(SUMIF('Flat panels only'!$B$17:$B$30,B1250,'Flat panels only'!$G$17:$G$30)) +
(SUMIF('Flat panels only (2)'!$B$17:$B$30,B1250,'Flat panels only (2)'!$G$17:$G$30)) +
(SUMIF('Routed panel shapes'!$B$18:$B$31,B1250,'Routed panel shapes'!$G$18:$G$31)) +
(SUMIF('Routed panel shapes (2)'!$B$18:$B$31,B1250,'Routed panel shapes (2)'!$G$18:$G$31)) +
(SUMIF('Routed face only'!$B$17:$B$30,B1250,'Routed face only'!$G$17:$G$30)) +
(SUMIF('Routed face only (2)'!$B$17:$B$30,B1250,'Routed face only (2)'!$G$17:$G$30)) +
(SUMIF('Routed alum faces letters'!$B$17:$B$30,B1250,'Routed alum faces letters'!$G$17:$G$30)) +
(SUMIF('Routed alum faces letters (2)'!$B$17:$B$30,B1250,'Routed alum faces letters (2)'!$G$17:$G$30)) +
(SUMIF('Routed push through acrylic'!$B$17:$B$30,B1250,'Routed push through acrylic'!$G$17:$G$30)) +
(SUMIF('Routed push through acrylic (2)'!$B$17:$B$30,B1250,'Routed push through acrylic (2)'!$G$17:$G$30)) +
(SUMIF('Sf routed cabinet'!$B$17:$B$30,B1250,'Sf routed cabinet'!$G$17:$G$30)) +
(SUMIF('Sf routed cabinet (2)'!$B$17:$B$30,B1250,'Sf routed cabinet (2)'!$G$17:$G$30)) +
(SUMIF('Df routed cabinet'!$B$17:$B$30,B1250,'Df routed cabinet'!$G$17:$G$30)) +
(SUMIF('Df routed cabinet (2)'!$B$17:$B$30,B1250,'Df routed cabinet (2)'!$G$17:$G$30)) +
(SUMIF('Sf acrylic cabinet'!$B$17:$B$30,B1250,'Sf acrylic cabinet'!$G$17:$G$30)) +
(SUMIF('Sf acrylic cabinet (2)'!$B$17:$B$30,B1250,'Sf acrylic cabinet (2)'!$G$17:$G$30)) +
(SUMIF('Economy Sf acrylic'!$B$17:$B$30,B1250,'Economy Sf acrylic'!$G$17:$G$30)) +
(SUMIF('Df acrylic cabinet'!$B$17:$B$30,B1250,'Df acrylic cabinet'!$G$17:$G$30)) +
(SUMIF('Df acrylic cabinet (2)'!$B$17:$B$30,B1250,'Df acrylic cabinet (2)'!$G$17:$G$30)) +
(SUMIF('Sf flex cabinet'!$B$17:$B$30,B1250,'Sf flex cabinet'!$G$17:$G$30)) +
(SUMIF('Sf flex cabinet (2)'!$B$17:$B$30,B1250,'Sf flex cabinet (2)'!$G$17:$G$30)) +
(SUMIF('Df flex cabinet'!$B$17:$B$36,B1250,'Df flex cabinet'!$G$17:$G$36)) +
(SUMIF('Df flex cabinet (2)'!$B$17:$B$36,B1250,'Df flex cabinet (2)'!$G$17:$G$36)) +
(SUMIF('Pole cover'!$B$17:$B$30,B1250,'Pole cover'!$G$17:$G$30)) +
(SUMIF('Pole cover (2)'!$B$17:$B$30,B1250,'Pole cover (2)'!$G$17:$G$30)) +
(SUMIF('Structural Steel Fab'!$B$17:$B$29,B1250,'Structural Steel Fab'!$G$17:$G$29)) +
(SUMIF(Reveal!$B$17:$B$30,B1250,Reveal!$G$17:$G$30)) +
(SUMIF('Reveal (2)'!$B$17:$B$30,B1250,'Reveal (2)'!$G$17:$G$30)) +
(SUMIF('Crown cove top'!$B$17:$B$30,B1250,'Crown cove top'!$G$17:$G$30)) +
(SUMIF('EMC assembly'!$B$17:$B$30,B1250,'EMC assembly'!$G$17:$G$30)) +
(SUMIF(Crating!$B$17:$B$29,B1250,Crating!$G$17:$G$29)) +
(SUMIF('LED wiring'!$B$17:$B$30,B1250,'LED wiring'!$G$17:$G$30)) +
(SUMIF('Changeable copy face'!$B$17:$B$30,B1250,'Changeable copy face'!$G$17:$G$30)) +
(SUMIF('Flex face assembly'!$B$17:$B$30,B1250,'Flex face assembly'!$G$17:$G$30)) +
(SUMIF('Routed face assembly'!$B$17:$B$30,B1250,'Routed face assembly'!$G$17:$G$30)) +
(SUMIF('Paint calculation'!$B$17:$B$30,B1250,'Paint calculation'!$G$17:$G$30)) +
(SUMIF('Trimcap letter face'!$B$17:$B$30,B1250,'Trimcap letter face'!$G$17:$G$30)) +
(SUMIF('Trimcap letter face (2)'!$B$17:$B$30,B1250,'Trimcap letter face (2)'!$G$17:$G$30)) +
(SUMIF('Channel letter fabrication'!$B$17:$B$30,B1250,'Channel letter fabrication'!$G$17:$G$30)) +
(SUMIF('Channel letter fabrication (2)'!$B$17:$B$30,B1250,'Channel letter fabrication (2)'!$G$17:$G$30))</f>
        <v>0</v>
      </c>
    </row>
    <row r="1251" spans="1:10">
      <c r="A1251" s="28" t="str">
        <f>[1]ODBC!$A1251</f>
        <v>OSB 7/16" 4'x8' Sheathing</v>
      </c>
      <c r="B1251" s="29" t="str">
        <f>[1]ODBC!B1251</f>
        <v>85004</v>
      </c>
      <c r="C1251" s="30">
        <f>IFERROR(VLOOKUP($B1251,[1]ODBC!$B:$H,2,FALSE),"")</f>
        <v>12.98</v>
      </c>
      <c r="D1251" s="30">
        <f>IFERROR(VLOOKUP($B1251,[1]ODBC!$B:$H,3,FALSE),"")</f>
        <v>23.366</v>
      </c>
      <c r="E1251" s="30" t="str">
        <f>IFERROR(VLOOKUP($B1251,[1]ODBC!$B:$H,4,FALSE),"")</f>
        <v>SH</v>
      </c>
      <c r="F1251" s="31">
        <f>IFERROR(VLOOKUP($B1251,[1]ODBC!$B:$H,5,FALSE),"")</f>
        <v>44.45</v>
      </c>
      <c r="G1251" s="32">
        <f>[1]ODBC!G1251</f>
        <v>0</v>
      </c>
      <c r="H1251" s="33">
        <f>SUM([1]ODBC!H1251)</f>
        <v>45943</v>
      </c>
      <c r="I1251" s="41" t="str">
        <f>'Vinyl cutting'!$B$2</f>
        <v>J36938</v>
      </c>
      <c r="J1251" s="42">
        <f ca="1">(SUMIF('Freeform time and material'!$B$17:$B$30,B1251,'Freeform time and material'!$G$17:$G$30)) +
(SUMIF('Vinyl cutting'!$B$17:$B$30,B1251,'Vinyl cutting'!$G$17:$G$30)) +
(SUMIF('Vinyl cutting (2)'!$B$17:$B$30,B1251,'Vinyl cutting (2)'!$G$17:$G$30)) +
(SUMIF('Apply vinyl graphics'!$B$17:$B$30,B1251,'Apply vinyl graphics'!$G$17:$G$30)) +
(SUMIF('Apply vinyl graphics (2)'!$B$17:$B$30,B1251,'Apply vinyl graphics (2)'!$G$17:$G$30)) +
(SUMIF('Alum pan sign'!$B$17:$B$30,B1251,'Alum pan sign'!$G$17:$G$30)) +
(SUMIF('Alum pan sign (2)'!$B$17:$B$30,B1251,'Alum pan sign (2)'!$G$17:$G$30)) +
(SUMIF('Economy pan sign'!$B$17:$B$30,B1251,'Economy pan sign'!$G$17:$G$30)) +
(SUMIF('Post and panel sign'!$B$17:$B$30,B1251,'Post and panel sign'!$G$17:$G$30)) +
(SUMIF('Post and panel sign (2)'!$B$17:$B$30,B1251,'Post and panel sign (2)'!$G$17:$G$30)) +
(SUMIF('Flat panels only'!$B$17:$B$30,B1251,'Flat panels only'!$G$17:$G$30)) +
(SUMIF('Flat panels only (2)'!$B$17:$B$30,B1251,'Flat panels only (2)'!$G$17:$G$30)) +
(SUMIF('Routed panel shapes'!$B$18:$B$31,B1251,'Routed panel shapes'!$G$18:$G$31)) +
(SUMIF('Routed panel shapes (2)'!$B$18:$B$31,B1251,'Routed panel shapes (2)'!$G$18:$G$31)) +
(SUMIF('Routed face only'!$B$17:$B$30,B1251,'Routed face only'!$G$17:$G$30)) +
(SUMIF('Routed face only (2)'!$B$17:$B$30,B1251,'Routed face only (2)'!$G$17:$G$30)) +
(SUMIF('Routed alum faces letters'!$B$17:$B$30,B1251,'Routed alum faces letters'!$G$17:$G$30)) +
(SUMIF('Routed alum faces letters (2)'!$B$17:$B$30,B1251,'Routed alum faces letters (2)'!$G$17:$G$30)) +
(SUMIF('Routed push through acrylic'!$B$17:$B$30,B1251,'Routed push through acrylic'!$G$17:$G$30)) +
(SUMIF('Routed push through acrylic (2)'!$B$17:$B$30,B1251,'Routed push through acrylic (2)'!$G$17:$G$30)) +
(SUMIF('Sf routed cabinet'!$B$17:$B$30,B1251,'Sf routed cabinet'!$G$17:$G$30)) +
(SUMIF('Sf routed cabinet (2)'!$B$17:$B$30,B1251,'Sf routed cabinet (2)'!$G$17:$G$30)) +
(SUMIF('Df routed cabinet'!$B$17:$B$30,B1251,'Df routed cabinet'!$G$17:$G$30)) +
(SUMIF('Df routed cabinet (2)'!$B$17:$B$30,B1251,'Df routed cabinet (2)'!$G$17:$G$30)) +
(SUMIF('Sf acrylic cabinet'!$B$17:$B$30,B1251,'Sf acrylic cabinet'!$G$17:$G$30)) +
(SUMIF('Sf acrylic cabinet (2)'!$B$17:$B$30,B1251,'Sf acrylic cabinet (2)'!$G$17:$G$30)) +
(SUMIF('Economy Sf acrylic'!$B$17:$B$30,B1251,'Economy Sf acrylic'!$G$17:$G$30)) +
(SUMIF('Df acrylic cabinet'!$B$17:$B$30,B1251,'Df acrylic cabinet'!$G$17:$G$30)) +
(SUMIF('Df acrylic cabinet (2)'!$B$17:$B$30,B1251,'Df acrylic cabinet (2)'!$G$17:$G$30)) +
(SUMIF('Sf flex cabinet'!$B$17:$B$30,B1251,'Sf flex cabinet'!$G$17:$G$30)) +
(SUMIF('Sf flex cabinet (2)'!$B$17:$B$30,B1251,'Sf flex cabinet (2)'!$G$17:$G$30)) +
(SUMIF('Df flex cabinet'!$B$17:$B$36,B1251,'Df flex cabinet'!$G$17:$G$36)) +
(SUMIF('Df flex cabinet (2)'!$B$17:$B$36,B1251,'Df flex cabinet (2)'!$G$17:$G$36)) +
(SUMIF('Pole cover'!$B$17:$B$30,B1251,'Pole cover'!$G$17:$G$30)) +
(SUMIF('Pole cover (2)'!$B$17:$B$30,B1251,'Pole cover (2)'!$G$17:$G$30)) +
(SUMIF('Structural Steel Fab'!$B$17:$B$29,B1251,'Structural Steel Fab'!$G$17:$G$29)) +
(SUMIF(Reveal!$B$17:$B$30,B1251,Reveal!$G$17:$G$30)) +
(SUMIF('Reveal (2)'!$B$17:$B$30,B1251,'Reveal (2)'!$G$17:$G$30)) +
(SUMIF('Crown cove top'!$B$17:$B$30,B1251,'Crown cove top'!$G$17:$G$30)) +
(SUMIF('EMC assembly'!$B$17:$B$30,B1251,'EMC assembly'!$G$17:$G$30)) +
(SUMIF(Crating!$B$17:$B$29,B1251,Crating!$G$17:$G$29)) +
(SUMIF('LED wiring'!$B$17:$B$30,B1251,'LED wiring'!$G$17:$G$30)) +
(SUMIF('Changeable copy face'!$B$17:$B$30,B1251,'Changeable copy face'!$G$17:$G$30)) +
(SUMIF('Flex face assembly'!$B$17:$B$30,B1251,'Flex face assembly'!$G$17:$G$30)) +
(SUMIF('Routed face assembly'!$B$17:$B$30,B1251,'Routed face assembly'!$G$17:$G$30)) +
(SUMIF('Paint calculation'!$B$17:$B$30,B1251,'Paint calculation'!$G$17:$G$30)) +
(SUMIF('Trimcap letter face'!$B$17:$B$30,B1251,'Trimcap letter face'!$G$17:$G$30)) +
(SUMIF('Trimcap letter face (2)'!$B$17:$B$30,B1251,'Trimcap letter face (2)'!$G$17:$G$30)) +
(SUMIF('Channel letter fabrication'!$B$17:$B$30,B1251,'Channel letter fabrication'!$G$17:$G$30)) +
(SUMIF('Channel letter fabrication (2)'!$B$17:$B$30,B1251,'Channel letter fabrication (2)'!$G$17:$G$30))</f>
        <v>0</v>
      </c>
    </row>
    <row r="1252" spans="1:10">
      <c r="A1252" s="28" t="str">
        <f>[1]ODBC!$A1252</f>
        <v>1 X 4 X 8 Crating Lumber</v>
      </c>
      <c r="B1252" s="29" t="str">
        <f>[1]ODBC!B1252</f>
        <v>85005</v>
      </c>
      <c r="C1252" s="30">
        <f>IFERROR(VLOOKUP($B1252,[1]ODBC!$B:$H,2,FALSE),"")</f>
        <v>0.29749999999999999</v>
      </c>
      <c r="D1252" s="30">
        <f>IFERROR(VLOOKUP($B1252,[1]ODBC!$B:$H,3,FALSE),"")</f>
        <v>0.53600000000000003</v>
      </c>
      <c r="E1252" s="30" t="str">
        <f>IFERROR(VLOOKUP($B1252,[1]ODBC!$B:$H,4,FALSE),"")</f>
        <v>FT</v>
      </c>
      <c r="F1252" s="31">
        <f>IFERROR(VLOOKUP($B1252,[1]ODBC!$B:$H,5,FALSE),"")</f>
        <v>44.45</v>
      </c>
      <c r="G1252" s="32">
        <f>[1]ODBC!G1252</f>
        <v>0</v>
      </c>
      <c r="H1252" s="33">
        <f>SUM([1]ODBC!H1252)</f>
        <v>0</v>
      </c>
      <c r="I1252" s="41" t="str">
        <f>'Vinyl cutting'!$B$2</f>
        <v>J36938</v>
      </c>
      <c r="J1252" s="42">
        <f ca="1">(SUMIF('Freeform time and material'!$B$17:$B$30,B1252,'Freeform time and material'!$G$17:$G$30)) +
(SUMIF('Vinyl cutting'!$B$17:$B$30,B1252,'Vinyl cutting'!$G$17:$G$30)) +
(SUMIF('Vinyl cutting (2)'!$B$17:$B$30,B1252,'Vinyl cutting (2)'!$G$17:$G$30)) +
(SUMIF('Apply vinyl graphics'!$B$17:$B$30,B1252,'Apply vinyl graphics'!$G$17:$G$30)) +
(SUMIF('Apply vinyl graphics (2)'!$B$17:$B$30,B1252,'Apply vinyl graphics (2)'!$G$17:$G$30)) +
(SUMIF('Alum pan sign'!$B$17:$B$30,B1252,'Alum pan sign'!$G$17:$G$30)) +
(SUMIF('Alum pan sign (2)'!$B$17:$B$30,B1252,'Alum pan sign (2)'!$G$17:$G$30)) +
(SUMIF('Economy pan sign'!$B$17:$B$30,B1252,'Economy pan sign'!$G$17:$G$30)) +
(SUMIF('Post and panel sign'!$B$17:$B$30,B1252,'Post and panel sign'!$G$17:$G$30)) +
(SUMIF('Post and panel sign (2)'!$B$17:$B$30,B1252,'Post and panel sign (2)'!$G$17:$G$30)) +
(SUMIF('Flat panels only'!$B$17:$B$30,B1252,'Flat panels only'!$G$17:$G$30)) +
(SUMIF('Flat panels only (2)'!$B$17:$B$30,B1252,'Flat panels only (2)'!$G$17:$G$30)) +
(SUMIF('Routed panel shapes'!$B$18:$B$31,B1252,'Routed panel shapes'!$G$18:$G$31)) +
(SUMIF('Routed panel shapes (2)'!$B$18:$B$31,B1252,'Routed panel shapes (2)'!$G$18:$G$31)) +
(SUMIF('Routed face only'!$B$17:$B$30,B1252,'Routed face only'!$G$17:$G$30)) +
(SUMIF('Routed face only (2)'!$B$17:$B$30,B1252,'Routed face only (2)'!$G$17:$G$30)) +
(SUMIF('Routed alum faces letters'!$B$17:$B$30,B1252,'Routed alum faces letters'!$G$17:$G$30)) +
(SUMIF('Routed alum faces letters (2)'!$B$17:$B$30,B1252,'Routed alum faces letters (2)'!$G$17:$G$30)) +
(SUMIF('Routed push through acrylic'!$B$17:$B$30,B1252,'Routed push through acrylic'!$G$17:$G$30)) +
(SUMIF('Routed push through acrylic (2)'!$B$17:$B$30,B1252,'Routed push through acrylic (2)'!$G$17:$G$30)) +
(SUMIF('Sf routed cabinet'!$B$17:$B$30,B1252,'Sf routed cabinet'!$G$17:$G$30)) +
(SUMIF('Sf routed cabinet (2)'!$B$17:$B$30,B1252,'Sf routed cabinet (2)'!$G$17:$G$30)) +
(SUMIF('Df routed cabinet'!$B$17:$B$30,B1252,'Df routed cabinet'!$G$17:$G$30)) +
(SUMIF('Df routed cabinet (2)'!$B$17:$B$30,B1252,'Df routed cabinet (2)'!$G$17:$G$30)) +
(SUMIF('Sf acrylic cabinet'!$B$17:$B$30,B1252,'Sf acrylic cabinet'!$G$17:$G$30)) +
(SUMIF('Sf acrylic cabinet (2)'!$B$17:$B$30,B1252,'Sf acrylic cabinet (2)'!$G$17:$G$30)) +
(SUMIF('Economy Sf acrylic'!$B$17:$B$30,B1252,'Economy Sf acrylic'!$G$17:$G$30)) +
(SUMIF('Df acrylic cabinet'!$B$17:$B$30,B1252,'Df acrylic cabinet'!$G$17:$G$30)) +
(SUMIF('Df acrylic cabinet (2)'!$B$17:$B$30,B1252,'Df acrylic cabinet (2)'!$G$17:$G$30)) +
(SUMIF('Sf flex cabinet'!$B$17:$B$30,B1252,'Sf flex cabinet'!$G$17:$G$30)) +
(SUMIF('Sf flex cabinet (2)'!$B$17:$B$30,B1252,'Sf flex cabinet (2)'!$G$17:$G$30)) +
(SUMIF('Df flex cabinet'!$B$17:$B$36,B1252,'Df flex cabinet'!$G$17:$G$36)) +
(SUMIF('Df flex cabinet (2)'!$B$17:$B$36,B1252,'Df flex cabinet (2)'!$G$17:$G$36)) +
(SUMIF('Pole cover'!$B$17:$B$30,B1252,'Pole cover'!$G$17:$G$30)) +
(SUMIF('Pole cover (2)'!$B$17:$B$30,B1252,'Pole cover (2)'!$G$17:$G$30)) +
(SUMIF('Structural Steel Fab'!$B$17:$B$29,B1252,'Structural Steel Fab'!$G$17:$G$29)) +
(SUMIF(Reveal!$B$17:$B$30,B1252,Reveal!$G$17:$G$30)) +
(SUMIF('Reveal (2)'!$B$17:$B$30,B1252,'Reveal (2)'!$G$17:$G$30)) +
(SUMIF('Crown cove top'!$B$17:$B$30,B1252,'Crown cove top'!$G$17:$G$30)) +
(SUMIF('EMC assembly'!$B$17:$B$30,B1252,'EMC assembly'!$G$17:$G$30)) +
(SUMIF(Crating!$B$17:$B$29,B1252,Crating!$G$17:$G$29)) +
(SUMIF('LED wiring'!$B$17:$B$30,B1252,'LED wiring'!$G$17:$G$30)) +
(SUMIF('Changeable copy face'!$B$17:$B$30,B1252,'Changeable copy face'!$G$17:$G$30)) +
(SUMIF('Flex face assembly'!$B$17:$B$30,B1252,'Flex face assembly'!$G$17:$G$30)) +
(SUMIF('Routed face assembly'!$B$17:$B$30,B1252,'Routed face assembly'!$G$17:$G$30)) +
(SUMIF('Paint calculation'!$B$17:$B$30,B1252,'Paint calculation'!$G$17:$G$30)) +
(SUMIF('Trimcap letter face'!$B$17:$B$30,B1252,'Trimcap letter face'!$G$17:$G$30)) +
(SUMIF('Trimcap letter face (2)'!$B$17:$B$30,B1252,'Trimcap letter face (2)'!$G$17:$G$30)) +
(SUMIF('Channel letter fabrication'!$B$17:$B$30,B1252,'Channel letter fabrication'!$G$17:$G$30)) +
(SUMIF('Channel letter fabrication (2)'!$B$17:$B$30,B1252,'Channel letter fabrication (2)'!$G$17:$G$30))</f>
        <v>0</v>
      </c>
    </row>
    <row r="1253" spans="1:10">
      <c r="A1253" s="28" t="str">
        <f>[1]ODBC!$A1253</f>
        <v>1 X 6 X 8 Crating Lumber</v>
      </c>
      <c r="B1253" s="29" t="str">
        <f>[1]ODBC!B1253</f>
        <v>85010</v>
      </c>
      <c r="C1253" s="30">
        <f>IFERROR(VLOOKUP($B1253,[1]ODBC!$B:$H,2,FALSE),"")</f>
        <v>0.65</v>
      </c>
      <c r="D1253" s="30">
        <f>IFERROR(VLOOKUP($B1253,[1]ODBC!$B:$H,3,FALSE),"")</f>
        <v>1.17</v>
      </c>
      <c r="E1253" s="30" t="str">
        <f>IFERROR(VLOOKUP($B1253,[1]ODBC!$B:$H,4,FALSE),"")</f>
        <v>FT</v>
      </c>
      <c r="F1253" s="31">
        <f>IFERROR(VLOOKUP($B1253,[1]ODBC!$B:$H,5,FALSE),"")</f>
        <v>44.45</v>
      </c>
      <c r="G1253" s="32">
        <f>[1]ODBC!G1253</f>
        <v>0</v>
      </c>
      <c r="H1253" s="33">
        <f>SUM([1]ODBC!H1253)</f>
        <v>0</v>
      </c>
      <c r="I1253" s="41" t="str">
        <f>'Vinyl cutting'!$B$2</f>
        <v>J36938</v>
      </c>
      <c r="J1253" s="42">
        <f ca="1">(SUMIF('Freeform time and material'!$B$17:$B$30,B1253,'Freeform time and material'!$G$17:$G$30)) +
(SUMIF('Vinyl cutting'!$B$17:$B$30,B1253,'Vinyl cutting'!$G$17:$G$30)) +
(SUMIF('Vinyl cutting (2)'!$B$17:$B$30,B1253,'Vinyl cutting (2)'!$G$17:$G$30)) +
(SUMIF('Apply vinyl graphics'!$B$17:$B$30,B1253,'Apply vinyl graphics'!$G$17:$G$30)) +
(SUMIF('Apply vinyl graphics (2)'!$B$17:$B$30,B1253,'Apply vinyl graphics (2)'!$G$17:$G$30)) +
(SUMIF('Alum pan sign'!$B$17:$B$30,B1253,'Alum pan sign'!$G$17:$G$30)) +
(SUMIF('Alum pan sign (2)'!$B$17:$B$30,B1253,'Alum pan sign (2)'!$G$17:$G$30)) +
(SUMIF('Economy pan sign'!$B$17:$B$30,B1253,'Economy pan sign'!$G$17:$G$30)) +
(SUMIF('Post and panel sign'!$B$17:$B$30,B1253,'Post and panel sign'!$G$17:$G$30)) +
(SUMIF('Post and panel sign (2)'!$B$17:$B$30,B1253,'Post and panel sign (2)'!$G$17:$G$30)) +
(SUMIF('Flat panels only'!$B$17:$B$30,B1253,'Flat panels only'!$G$17:$G$30)) +
(SUMIF('Flat panels only (2)'!$B$17:$B$30,B1253,'Flat panels only (2)'!$G$17:$G$30)) +
(SUMIF('Routed panel shapes'!$B$18:$B$31,B1253,'Routed panel shapes'!$G$18:$G$31)) +
(SUMIF('Routed panel shapes (2)'!$B$18:$B$31,B1253,'Routed panel shapes (2)'!$G$18:$G$31)) +
(SUMIF('Routed face only'!$B$17:$B$30,B1253,'Routed face only'!$G$17:$G$30)) +
(SUMIF('Routed face only (2)'!$B$17:$B$30,B1253,'Routed face only (2)'!$G$17:$G$30)) +
(SUMIF('Routed alum faces letters'!$B$17:$B$30,B1253,'Routed alum faces letters'!$G$17:$G$30)) +
(SUMIF('Routed alum faces letters (2)'!$B$17:$B$30,B1253,'Routed alum faces letters (2)'!$G$17:$G$30)) +
(SUMIF('Routed push through acrylic'!$B$17:$B$30,B1253,'Routed push through acrylic'!$G$17:$G$30)) +
(SUMIF('Routed push through acrylic (2)'!$B$17:$B$30,B1253,'Routed push through acrylic (2)'!$G$17:$G$30)) +
(SUMIF('Sf routed cabinet'!$B$17:$B$30,B1253,'Sf routed cabinet'!$G$17:$G$30)) +
(SUMIF('Sf routed cabinet (2)'!$B$17:$B$30,B1253,'Sf routed cabinet (2)'!$G$17:$G$30)) +
(SUMIF('Df routed cabinet'!$B$17:$B$30,B1253,'Df routed cabinet'!$G$17:$G$30)) +
(SUMIF('Df routed cabinet (2)'!$B$17:$B$30,B1253,'Df routed cabinet (2)'!$G$17:$G$30)) +
(SUMIF('Sf acrylic cabinet'!$B$17:$B$30,B1253,'Sf acrylic cabinet'!$G$17:$G$30)) +
(SUMIF('Sf acrylic cabinet (2)'!$B$17:$B$30,B1253,'Sf acrylic cabinet (2)'!$G$17:$G$30)) +
(SUMIF('Economy Sf acrylic'!$B$17:$B$30,B1253,'Economy Sf acrylic'!$G$17:$G$30)) +
(SUMIF('Df acrylic cabinet'!$B$17:$B$30,B1253,'Df acrylic cabinet'!$G$17:$G$30)) +
(SUMIF('Df acrylic cabinet (2)'!$B$17:$B$30,B1253,'Df acrylic cabinet (2)'!$G$17:$G$30)) +
(SUMIF('Sf flex cabinet'!$B$17:$B$30,B1253,'Sf flex cabinet'!$G$17:$G$30)) +
(SUMIF('Sf flex cabinet (2)'!$B$17:$B$30,B1253,'Sf flex cabinet (2)'!$G$17:$G$30)) +
(SUMIF('Df flex cabinet'!$B$17:$B$36,B1253,'Df flex cabinet'!$G$17:$G$36)) +
(SUMIF('Df flex cabinet (2)'!$B$17:$B$36,B1253,'Df flex cabinet (2)'!$G$17:$G$36)) +
(SUMIF('Pole cover'!$B$17:$B$30,B1253,'Pole cover'!$G$17:$G$30)) +
(SUMIF('Pole cover (2)'!$B$17:$B$30,B1253,'Pole cover (2)'!$G$17:$G$30)) +
(SUMIF('Structural Steel Fab'!$B$17:$B$29,B1253,'Structural Steel Fab'!$G$17:$G$29)) +
(SUMIF(Reveal!$B$17:$B$30,B1253,Reveal!$G$17:$G$30)) +
(SUMIF('Reveal (2)'!$B$17:$B$30,B1253,'Reveal (2)'!$G$17:$G$30)) +
(SUMIF('Crown cove top'!$B$17:$B$30,B1253,'Crown cove top'!$G$17:$G$30)) +
(SUMIF('EMC assembly'!$B$17:$B$30,B1253,'EMC assembly'!$G$17:$G$30)) +
(SUMIF(Crating!$B$17:$B$29,B1253,Crating!$G$17:$G$29)) +
(SUMIF('LED wiring'!$B$17:$B$30,B1253,'LED wiring'!$G$17:$G$30)) +
(SUMIF('Changeable copy face'!$B$17:$B$30,B1253,'Changeable copy face'!$G$17:$G$30)) +
(SUMIF('Flex face assembly'!$B$17:$B$30,B1253,'Flex face assembly'!$G$17:$G$30)) +
(SUMIF('Routed face assembly'!$B$17:$B$30,B1253,'Routed face assembly'!$G$17:$G$30)) +
(SUMIF('Paint calculation'!$B$17:$B$30,B1253,'Paint calculation'!$G$17:$G$30)) +
(SUMIF('Trimcap letter face'!$B$17:$B$30,B1253,'Trimcap letter face'!$G$17:$G$30)) +
(SUMIF('Trimcap letter face (2)'!$B$17:$B$30,B1253,'Trimcap letter face (2)'!$G$17:$G$30)) +
(SUMIF('Channel letter fabrication'!$B$17:$B$30,B1253,'Channel letter fabrication'!$G$17:$G$30)) +
(SUMIF('Channel letter fabrication (2)'!$B$17:$B$30,B1253,'Channel letter fabrication (2)'!$G$17:$G$30))</f>
        <v>0</v>
      </c>
    </row>
    <row r="1254" spans="1:10">
      <c r="A1254" s="28" t="str">
        <f>[1]ODBC!$A1254</f>
        <v>2 X 4 X 8 Crating Lumber</v>
      </c>
      <c r="B1254" s="29" t="str">
        <f>[1]ODBC!B1254</f>
        <v>85015</v>
      </c>
      <c r="C1254" s="30">
        <f>IFERROR(VLOOKUP($B1254,[1]ODBC!$B:$H,2,FALSE),"")</f>
        <v>1.05</v>
      </c>
      <c r="D1254" s="30">
        <f>IFERROR(VLOOKUP($B1254,[1]ODBC!$B:$H,3,FALSE),"")</f>
        <v>1.89</v>
      </c>
      <c r="E1254" s="30" t="str">
        <f>IFERROR(VLOOKUP($B1254,[1]ODBC!$B:$H,4,FALSE),"")</f>
        <v>FT</v>
      </c>
      <c r="F1254" s="31">
        <f>IFERROR(VLOOKUP($B1254,[1]ODBC!$B:$H,5,FALSE),"")</f>
        <v>44.45</v>
      </c>
      <c r="G1254" s="32">
        <f>[1]ODBC!G1254</f>
        <v>0</v>
      </c>
      <c r="H1254" s="33">
        <f>SUM([1]ODBC!H1254)</f>
        <v>0</v>
      </c>
      <c r="I1254" s="41" t="str">
        <f>'Vinyl cutting'!$B$2</f>
        <v>J36938</v>
      </c>
      <c r="J1254" s="42">
        <f ca="1">(SUMIF('Freeform time and material'!$B$17:$B$30,B1254,'Freeform time and material'!$G$17:$G$30)) +
(SUMIF('Vinyl cutting'!$B$17:$B$30,B1254,'Vinyl cutting'!$G$17:$G$30)) +
(SUMIF('Vinyl cutting (2)'!$B$17:$B$30,B1254,'Vinyl cutting (2)'!$G$17:$G$30)) +
(SUMIF('Apply vinyl graphics'!$B$17:$B$30,B1254,'Apply vinyl graphics'!$G$17:$G$30)) +
(SUMIF('Apply vinyl graphics (2)'!$B$17:$B$30,B1254,'Apply vinyl graphics (2)'!$G$17:$G$30)) +
(SUMIF('Alum pan sign'!$B$17:$B$30,B1254,'Alum pan sign'!$G$17:$G$30)) +
(SUMIF('Alum pan sign (2)'!$B$17:$B$30,B1254,'Alum pan sign (2)'!$G$17:$G$30)) +
(SUMIF('Economy pan sign'!$B$17:$B$30,B1254,'Economy pan sign'!$G$17:$G$30)) +
(SUMIF('Post and panel sign'!$B$17:$B$30,B1254,'Post and panel sign'!$G$17:$G$30)) +
(SUMIF('Post and panel sign (2)'!$B$17:$B$30,B1254,'Post and panel sign (2)'!$G$17:$G$30)) +
(SUMIF('Flat panels only'!$B$17:$B$30,B1254,'Flat panels only'!$G$17:$G$30)) +
(SUMIF('Flat panels only (2)'!$B$17:$B$30,B1254,'Flat panels only (2)'!$G$17:$G$30)) +
(SUMIF('Routed panel shapes'!$B$18:$B$31,B1254,'Routed panel shapes'!$G$18:$G$31)) +
(SUMIF('Routed panel shapes (2)'!$B$18:$B$31,B1254,'Routed panel shapes (2)'!$G$18:$G$31)) +
(SUMIF('Routed face only'!$B$17:$B$30,B1254,'Routed face only'!$G$17:$G$30)) +
(SUMIF('Routed face only (2)'!$B$17:$B$30,B1254,'Routed face only (2)'!$G$17:$G$30)) +
(SUMIF('Routed alum faces letters'!$B$17:$B$30,B1254,'Routed alum faces letters'!$G$17:$G$30)) +
(SUMIF('Routed alum faces letters (2)'!$B$17:$B$30,B1254,'Routed alum faces letters (2)'!$G$17:$G$30)) +
(SUMIF('Routed push through acrylic'!$B$17:$B$30,B1254,'Routed push through acrylic'!$G$17:$G$30)) +
(SUMIF('Routed push through acrylic (2)'!$B$17:$B$30,B1254,'Routed push through acrylic (2)'!$G$17:$G$30)) +
(SUMIF('Sf routed cabinet'!$B$17:$B$30,B1254,'Sf routed cabinet'!$G$17:$G$30)) +
(SUMIF('Sf routed cabinet (2)'!$B$17:$B$30,B1254,'Sf routed cabinet (2)'!$G$17:$G$30)) +
(SUMIF('Df routed cabinet'!$B$17:$B$30,B1254,'Df routed cabinet'!$G$17:$G$30)) +
(SUMIF('Df routed cabinet (2)'!$B$17:$B$30,B1254,'Df routed cabinet (2)'!$G$17:$G$30)) +
(SUMIF('Sf acrylic cabinet'!$B$17:$B$30,B1254,'Sf acrylic cabinet'!$G$17:$G$30)) +
(SUMIF('Sf acrylic cabinet (2)'!$B$17:$B$30,B1254,'Sf acrylic cabinet (2)'!$G$17:$G$30)) +
(SUMIF('Economy Sf acrylic'!$B$17:$B$30,B1254,'Economy Sf acrylic'!$G$17:$G$30)) +
(SUMIF('Df acrylic cabinet'!$B$17:$B$30,B1254,'Df acrylic cabinet'!$G$17:$G$30)) +
(SUMIF('Df acrylic cabinet (2)'!$B$17:$B$30,B1254,'Df acrylic cabinet (2)'!$G$17:$G$30)) +
(SUMIF('Sf flex cabinet'!$B$17:$B$30,B1254,'Sf flex cabinet'!$G$17:$G$30)) +
(SUMIF('Sf flex cabinet (2)'!$B$17:$B$30,B1254,'Sf flex cabinet (2)'!$G$17:$G$30)) +
(SUMIF('Df flex cabinet'!$B$17:$B$36,B1254,'Df flex cabinet'!$G$17:$G$36)) +
(SUMIF('Df flex cabinet (2)'!$B$17:$B$36,B1254,'Df flex cabinet (2)'!$G$17:$G$36)) +
(SUMIF('Pole cover'!$B$17:$B$30,B1254,'Pole cover'!$G$17:$G$30)) +
(SUMIF('Pole cover (2)'!$B$17:$B$30,B1254,'Pole cover (2)'!$G$17:$G$30)) +
(SUMIF('Structural Steel Fab'!$B$17:$B$29,B1254,'Structural Steel Fab'!$G$17:$G$29)) +
(SUMIF(Reveal!$B$17:$B$30,B1254,Reveal!$G$17:$G$30)) +
(SUMIF('Reveal (2)'!$B$17:$B$30,B1254,'Reveal (2)'!$G$17:$G$30)) +
(SUMIF('Crown cove top'!$B$17:$B$30,B1254,'Crown cove top'!$G$17:$G$30)) +
(SUMIF('EMC assembly'!$B$17:$B$30,B1254,'EMC assembly'!$G$17:$G$30)) +
(SUMIF(Crating!$B$17:$B$29,B1254,Crating!$G$17:$G$29)) +
(SUMIF('LED wiring'!$B$17:$B$30,B1254,'LED wiring'!$G$17:$G$30)) +
(SUMIF('Changeable copy face'!$B$17:$B$30,B1254,'Changeable copy face'!$G$17:$G$30)) +
(SUMIF('Flex face assembly'!$B$17:$B$30,B1254,'Flex face assembly'!$G$17:$G$30)) +
(SUMIF('Routed face assembly'!$B$17:$B$30,B1254,'Routed face assembly'!$G$17:$G$30)) +
(SUMIF('Paint calculation'!$B$17:$B$30,B1254,'Paint calculation'!$G$17:$G$30)) +
(SUMIF('Trimcap letter face'!$B$17:$B$30,B1254,'Trimcap letter face'!$G$17:$G$30)) +
(SUMIF('Trimcap letter face (2)'!$B$17:$B$30,B1254,'Trimcap letter face (2)'!$G$17:$G$30)) +
(SUMIF('Channel letter fabrication'!$B$17:$B$30,B1254,'Channel letter fabrication'!$G$17:$G$30)) +
(SUMIF('Channel letter fabrication (2)'!$B$17:$B$30,B1254,'Channel letter fabrication (2)'!$G$17:$G$30))</f>
        <v>0</v>
      </c>
    </row>
    <row r="1255" spans="1:10">
      <c r="A1255" s="28" t="str">
        <f>[1]ODBC!$A1255</f>
        <v>2 x 4 x 16 Crating Lumber</v>
      </c>
      <c r="B1255" s="29" t="str">
        <f>[1]ODBC!B1255</f>
        <v>85017</v>
      </c>
      <c r="C1255" s="30">
        <f>IFERROR(VLOOKUP($B1255,[1]ODBC!$B:$H,2,FALSE),"")</f>
        <v>0.47799999999999998</v>
      </c>
      <c r="D1255" s="30">
        <f>IFERROR(VLOOKUP($B1255,[1]ODBC!$B:$H,3,FALSE),"")</f>
        <v>0.86</v>
      </c>
      <c r="E1255" s="30" t="str">
        <f>IFERROR(VLOOKUP($B1255,[1]ODBC!$B:$H,4,FALSE),"")</f>
        <v>FT</v>
      </c>
      <c r="F1255" s="31">
        <f>IFERROR(VLOOKUP($B1255,[1]ODBC!$B:$H,5,FALSE),"")</f>
        <v>44.45</v>
      </c>
      <c r="G1255" s="32">
        <f>[1]ODBC!G1255</f>
        <v>0</v>
      </c>
      <c r="H1255" s="33">
        <f>SUM([1]ODBC!H1255)</f>
        <v>46069</v>
      </c>
      <c r="I1255" s="41" t="str">
        <f>'Vinyl cutting'!$B$2</f>
        <v>J36938</v>
      </c>
      <c r="J1255" s="42">
        <f ca="1">(SUMIF('Freeform time and material'!$B$17:$B$30,B1255,'Freeform time and material'!$G$17:$G$30)) +
(SUMIF('Vinyl cutting'!$B$17:$B$30,B1255,'Vinyl cutting'!$G$17:$G$30)) +
(SUMIF('Vinyl cutting (2)'!$B$17:$B$30,B1255,'Vinyl cutting (2)'!$G$17:$G$30)) +
(SUMIF('Apply vinyl graphics'!$B$17:$B$30,B1255,'Apply vinyl graphics'!$G$17:$G$30)) +
(SUMIF('Apply vinyl graphics (2)'!$B$17:$B$30,B1255,'Apply vinyl graphics (2)'!$G$17:$G$30)) +
(SUMIF('Alum pan sign'!$B$17:$B$30,B1255,'Alum pan sign'!$G$17:$G$30)) +
(SUMIF('Alum pan sign (2)'!$B$17:$B$30,B1255,'Alum pan sign (2)'!$G$17:$G$30)) +
(SUMIF('Economy pan sign'!$B$17:$B$30,B1255,'Economy pan sign'!$G$17:$G$30)) +
(SUMIF('Post and panel sign'!$B$17:$B$30,B1255,'Post and panel sign'!$G$17:$G$30)) +
(SUMIF('Post and panel sign (2)'!$B$17:$B$30,B1255,'Post and panel sign (2)'!$G$17:$G$30)) +
(SUMIF('Flat panels only'!$B$17:$B$30,B1255,'Flat panels only'!$G$17:$G$30)) +
(SUMIF('Flat panels only (2)'!$B$17:$B$30,B1255,'Flat panels only (2)'!$G$17:$G$30)) +
(SUMIF('Routed panel shapes'!$B$18:$B$31,B1255,'Routed panel shapes'!$G$18:$G$31)) +
(SUMIF('Routed panel shapes (2)'!$B$18:$B$31,B1255,'Routed panel shapes (2)'!$G$18:$G$31)) +
(SUMIF('Routed face only'!$B$17:$B$30,B1255,'Routed face only'!$G$17:$G$30)) +
(SUMIF('Routed face only (2)'!$B$17:$B$30,B1255,'Routed face only (2)'!$G$17:$G$30)) +
(SUMIF('Routed alum faces letters'!$B$17:$B$30,B1255,'Routed alum faces letters'!$G$17:$G$30)) +
(SUMIF('Routed alum faces letters (2)'!$B$17:$B$30,B1255,'Routed alum faces letters (2)'!$G$17:$G$30)) +
(SUMIF('Routed push through acrylic'!$B$17:$B$30,B1255,'Routed push through acrylic'!$G$17:$G$30)) +
(SUMIF('Routed push through acrylic (2)'!$B$17:$B$30,B1255,'Routed push through acrylic (2)'!$G$17:$G$30)) +
(SUMIF('Sf routed cabinet'!$B$17:$B$30,B1255,'Sf routed cabinet'!$G$17:$G$30)) +
(SUMIF('Sf routed cabinet (2)'!$B$17:$B$30,B1255,'Sf routed cabinet (2)'!$G$17:$G$30)) +
(SUMIF('Df routed cabinet'!$B$17:$B$30,B1255,'Df routed cabinet'!$G$17:$G$30)) +
(SUMIF('Df routed cabinet (2)'!$B$17:$B$30,B1255,'Df routed cabinet (2)'!$G$17:$G$30)) +
(SUMIF('Sf acrylic cabinet'!$B$17:$B$30,B1255,'Sf acrylic cabinet'!$G$17:$G$30)) +
(SUMIF('Sf acrylic cabinet (2)'!$B$17:$B$30,B1255,'Sf acrylic cabinet (2)'!$G$17:$G$30)) +
(SUMIF('Economy Sf acrylic'!$B$17:$B$30,B1255,'Economy Sf acrylic'!$G$17:$G$30)) +
(SUMIF('Df acrylic cabinet'!$B$17:$B$30,B1255,'Df acrylic cabinet'!$G$17:$G$30)) +
(SUMIF('Df acrylic cabinet (2)'!$B$17:$B$30,B1255,'Df acrylic cabinet (2)'!$G$17:$G$30)) +
(SUMIF('Sf flex cabinet'!$B$17:$B$30,B1255,'Sf flex cabinet'!$G$17:$G$30)) +
(SUMIF('Sf flex cabinet (2)'!$B$17:$B$30,B1255,'Sf flex cabinet (2)'!$G$17:$G$30)) +
(SUMIF('Df flex cabinet'!$B$17:$B$36,B1255,'Df flex cabinet'!$G$17:$G$36)) +
(SUMIF('Df flex cabinet (2)'!$B$17:$B$36,B1255,'Df flex cabinet (2)'!$G$17:$G$36)) +
(SUMIF('Pole cover'!$B$17:$B$30,B1255,'Pole cover'!$G$17:$G$30)) +
(SUMIF('Pole cover (2)'!$B$17:$B$30,B1255,'Pole cover (2)'!$G$17:$G$30)) +
(SUMIF('Structural Steel Fab'!$B$17:$B$29,B1255,'Structural Steel Fab'!$G$17:$G$29)) +
(SUMIF(Reveal!$B$17:$B$30,B1255,Reveal!$G$17:$G$30)) +
(SUMIF('Reveal (2)'!$B$17:$B$30,B1255,'Reveal (2)'!$G$17:$G$30)) +
(SUMIF('Crown cove top'!$B$17:$B$30,B1255,'Crown cove top'!$G$17:$G$30)) +
(SUMIF('EMC assembly'!$B$17:$B$30,B1255,'EMC assembly'!$G$17:$G$30)) +
(SUMIF(Crating!$B$17:$B$29,B1255,Crating!$G$17:$G$29)) +
(SUMIF('LED wiring'!$B$17:$B$30,B1255,'LED wiring'!$G$17:$G$30)) +
(SUMIF('Changeable copy face'!$B$17:$B$30,B1255,'Changeable copy face'!$G$17:$G$30)) +
(SUMIF('Flex face assembly'!$B$17:$B$30,B1255,'Flex face assembly'!$G$17:$G$30)) +
(SUMIF('Routed face assembly'!$B$17:$B$30,B1255,'Routed face assembly'!$G$17:$G$30)) +
(SUMIF('Paint calculation'!$B$17:$B$30,B1255,'Paint calculation'!$G$17:$G$30)) +
(SUMIF('Trimcap letter face'!$B$17:$B$30,B1255,'Trimcap letter face'!$G$17:$G$30)) +
(SUMIF('Trimcap letter face (2)'!$B$17:$B$30,B1255,'Trimcap letter face (2)'!$G$17:$G$30)) +
(SUMIF('Channel letter fabrication'!$B$17:$B$30,B1255,'Channel letter fabrication'!$G$17:$G$30)) +
(SUMIF('Channel letter fabrication (2)'!$B$17:$B$30,B1255,'Channel letter fabrication (2)'!$G$17:$G$30))</f>
        <v>0</v>
      </c>
    </row>
    <row r="1256" spans="1:10">
      <c r="A1256" s="28" t="str">
        <f>[1]ODBC!$A1256</f>
        <v>2 X 6 X 8 Crating Lumber</v>
      </c>
      <c r="B1256" s="29" t="str">
        <f>[1]ODBC!B1256</f>
        <v>85020</v>
      </c>
      <c r="C1256" s="30">
        <f>IFERROR(VLOOKUP($B1256,[1]ODBC!$B:$H,2,FALSE),"")</f>
        <v>0.76600000000000001</v>
      </c>
      <c r="D1256" s="30">
        <f>IFERROR(VLOOKUP($B1256,[1]ODBC!$B:$H,3,FALSE),"")</f>
        <v>1.379</v>
      </c>
      <c r="E1256" s="30" t="str">
        <f>IFERROR(VLOOKUP($B1256,[1]ODBC!$B:$H,4,FALSE),"")</f>
        <v>FT</v>
      </c>
      <c r="F1256" s="31">
        <f>IFERROR(VLOOKUP($B1256,[1]ODBC!$B:$H,5,FALSE),"")</f>
        <v>44.45</v>
      </c>
      <c r="G1256" s="32">
        <f>[1]ODBC!G1256</f>
        <v>0</v>
      </c>
      <c r="H1256" s="33">
        <f>SUM([1]ODBC!H1256)</f>
        <v>0</v>
      </c>
      <c r="I1256" s="41" t="str">
        <f>'Vinyl cutting'!$B$2</f>
        <v>J36938</v>
      </c>
      <c r="J1256" s="42">
        <f ca="1">(SUMIF('Freeform time and material'!$B$17:$B$30,B1256,'Freeform time and material'!$G$17:$G$30)) +
(SUMIF('Vinyl cutting'!$B$17:$B$30,B1256,'Vinyl cutting'!$G$17:$G$30)) +
(SUMIF('Vinyl cutting (2)'!$B$17:$B$30,B1256,'Vinyl cutting (2)'!$G$17:$G$30)) +
(SUMIF('Apply vinyl graphics'!$B$17:$B$30,B1256,'Apply vinyl graphics'!$G$17:$G$30)) +
(SUMIF('Apply vinyl graphics (2)'!$B$17:$B$30,B1256,'Apply vinyl graphics (2)'!$G$17:$G$30)) +
(SUMIF('Alum pan sign'!$B$17:$B$30,B1256,'Alum pan sign'!$G$17:$G$30)) +
(SUMIF('Alum pan sign (2)'!$B$17:$B$30,B1256,'Alum pan sign (2)'!$G$17:$G$30)) +
(SUMIF('Economy pan sign'!$B$17:$B$30,B1256,'Economy pan sign'!$G$17:$G$30)) +
(SUMIF('Post and panel sign'!$B$17:$B$30,B1256,'Post and panel sign'!$G$17:$G$30)) +
(SUMIF('Post and panel sign (2)'!$B$17:$B$30,B1256,'Post and panel sign (2)'!$G$17:$G$30)) +
(SUMIF('Flat panels only'!$B$17:$B$30,B1256,'Flat panels only'!$G$17:$G$30)) +
(SUMIF('Flat panels only (2)'!$B$17:$B$30,B1256,'Flat panels only (2)'!$G$17:$G$30)) +
(SUMIF('Routed panel shapes'!$B$18:$B$31,B1256,'Routed panel shapes'!$G$18:$G$31)) +
(SUMIF('Routed panel shapes (2)'!$B$18:$B$31,B1256,'Routed panel shapes (2)'!$G$18:$G$31)) +
(SUMIF('Routed face only'!$B$17:$B$30,B1256,'Routed face only'!$G$17:$G$30)) +
(SUMIF('Routed face only (2)'!$B$17:$B$30,B1256,'Routed face only (2)'!$G$17:$G$30)) +
(SUMIF('Routed alum faces letters'!$B$17:$B$30,B1256,'Routed alum faces letters'!$G$17:$G$30)) +
(SUMIF('Routed alum faces letters (2)'!$B$17:$B$30,B1256,'Routed alum faces letters (2)'!$G$17:$G$30)) +
(SUMIF('Routed push through acrylic'!$B$17:$B$30,B1256,'Routed push through acrylic'!$G$17:$G$30)) +
(SUMIF('Routed push through acrylic (2)'!$B$17:$B$30,B1256,'Routed push through acrylic (2)'!$G$17:$G$30)) +
(SUMIF('Sf routed cabinet'!$B$17:$B$30,B1256,'Sf routed cabinet'!$G$17:$G$30)) +
(SUMIF('Sf routed cabinet (2)'!$B$17:$B$30,B1256,'Sf routed cabinet (2)'!$G$17:$G$30)) +
(SUMIF('Df routed cabinet'!$B$17:$B$30,B1256,'Df routed cabinet'!$G$17:$G$30)) +
(SUMIF('Df routed cabinet (2)'!$B$17:$B$30,B1256,'Df routed cabinet (2)'!$G$17:$G$30)) +
(SUMIF('Sf acrylic cabinet'!$B$17:$B$30,B1256,'Sf acrylic cabinet'!$G$17:$G$30)) +
(SUMIF('Sf acrylic cabinet (2)'!$B$17:$B$30,B1256,'Sf acrylic cabinet (2)'!$G$17:$G$30)) +
(SUMIF('Economy Sf acrylic'!$B$17:$B$30,B1256,'Economy Sf acrylic'!$G$17:$G$30)) +
(SUMIF('Df acrylic cabinet'!$B$17:$B$30,B1256,'Df acrylic cabinet'!$G$17:$G$30)) +
(SUMIF('Df acrylic cabinet (2)'!$B$17:$B$30,B1256,'Df acrylic cabinet (2)'!$G$17:$G$30)) +
(SUMIF('Sf flex cabinet'!$B$17:$B$30,B1256,'Sf flex cabinet'!$G$17:$G$30)) +
(SUMIF('Sf flex cabinet (2)'!$B$17:$B$30,B1256,'Sf flex cabinet (2)'!$G$17:$G$30)) +
(SUMIF('Df flex cabinet'!$B$17:$B$36,B1256,'Df flex cabinet'!$G$17:$G$36)) +
(SUMIF('Df flex cabinet (2)'!$B$17:$B$36,B1256,'Df flex cabinet (2)'!$G$17:$G$36)) +
(SUMIF('Pole cover'!$B$17:$B$30,B1256,'Pole cover'!$G$17:$G$30)) +
(SUMIF('Pole cover (2)'!$B$17:$B$30,B1256,'Pole cover (2)'!$G$17:$G$30)) +
(SUMIF('Structural Steel Fab'!$B$17:$B$29,B1256,'Structural Steel Fab'!$G$17:$G$29)) +
(SUMIF(Reveal!$B$17:$B$30,B1256,Reveal!$G$17:$G$30)) +
(SUMIF('Reveal (2)'!$B$17:$B$30,B1256,'Reveal (2)'!$G$17:$G$30)) +
(SUMIF('Crown cove top'!$B$17:$B$30,B1256,'Crown cove top'!$G$17:$G$30)) +
(SUMIF('EMC assembly'!$B$17:$B$30,B1256,'EMC assembly'!$G$17:$G$30)) +
(SUMIF(Crating!$B$17:$B$29,B1256,Crating!$G$17:$G$29)) +
(SUMIF('LED wiring'!$B$17:$B$30,B1256,'LED wiring'!$G$17:$G$30)) +
(SUMIF('Changeable copy face'!$B$17:$B$30,B1256,'Changeable copy face'!$G$17:$G$30)) +
(SUMIF('Flex face assembly'!$B$17:$B$30,B1256,'Flex face assembly'!$G$17:$G$30)) +
(SUMIF('Routed face assembly'!$B$17:$B$30,B1256,'Routed face assembly'!$G$17:$G$30)) +
(SUMIF('Paint calculation'!$B$17:$B$30,B1256,'Paint calculation'!$G$17:$G$30)) +
(SUMIF('Trimcap letter face'!$B$17:$B$30,B1256,'Trimcap letter face'!$G$17:$G$30)) +
(SUMIF('Trimcap letter face (2)'!$B$17:$B$30,B1256,'Trimcap letter face (2)'!$G$17:$G$30)) +
(SUMIF('Channel letter fabrication'!$B$17:$B$30,B1256,'Channel letter fabrication'!$G$17:$G$30)) +
(SUMIF('Channel letter fabrication (2)'!$B$17:$B$30,B1256,'Channel letter fabrication (2)'!$G$17:$G$30))</f>
        <v>0</v>
      </c>
    </row>
    <row r="1257" spans="1:10">
      <c r="A1257" s="28" t="str">
        <f>[1]ODBC!$A1257</f>
        <v>2 x 6 x 12 Crating Lumber</v>
      </c>
      <c r="B1257" s="29" t="str">
        <f>[1]ODBC!B1257</f>
        <v>85023</v>
      </c>
      <c r="C1257" s="30">
        <f>IFERROR(VLOOKUP($B1257,[1]ODBC!$B:$H,2,FALSE),"")</f>
        <v>1.387</v>
      </c>
      <c r="D1257" s="30">
        <f>IFERROR(VLOOKUP($B1257,[1]ODBC!$B:$H,3,FALSE),"")</f>
        <v>2.4969999999999999</v>
      </c>
      <c r="E1257" s="30" t="str">
        <f>IFERROR(VLOOKUP($B1257,[1]ODBC!$B:$H,4,FALSE),"")</f>
        <v>FT</v>
      </c>
      <c r="F1257" s="31">
        <f>IFERROR(VLOOKUP($B1257,[1]ODBC!$B:$H,5,FALSE),"")</f>
        <v>44.45</v>
      </c>
      <c r="G1257" s="32">
        <f>[1]ODBC!G1257</f>
        <v>0</v>
      </c>
      <c r="H1257" s="33">
        <f>SUM([1]ODBC!H1257)</f>
        <v>44820</v>
      </c>
      <c r="I1257" s="41" t="str">
        <f>'Vinyl cutting'!$B$2</f>
        <v>J36938</v>
      </c>
      <c r="J1257" s="42">
        <f ca="1">(SUMIF('Freeform time and material'!$B$17:$B$30,B1257,'Freeform time and material'!$G$17:$G$30)) +
(SUMIF('Vinyl cutting'!$B$17:$B$30,B1257,'Vinyl cutting'!$G$17:$G$30)) +
(SUMIF('Vinyl cutting (2)'!$B$17:$B$30,B1257,'Vinyl cutting (2)'!$G$17:$G$30)) +
(SUMIF('Apply vinyl graphics'!$B$17:$B$30,B1257,'Apply vinyl graphics'!$G$17:$G$30)) +
(SUMIF('Apply vinyl graphics (2)'!$B$17:$B$30,B1257,'Apply vinyl graphics (2)'!$G$17:$G$30)) +
(SUMIF('Alum pan sign'!$B$17:$B$30,B1257,'Alum pan sign'!$G$17:$G$30)) +
(SUMIF('Alum pan sign (2)'!$B$17:$B$30,B1257,'Alum pan sign (2)'!$G$17:$G$30)) +
(SUMIF('Economy pan sign'!$B$17:$B$30,B1257,'Economy pan sign'!$G$17:$G$30)) +
(SUMIF('Post and panel sign'!$B$17:$B$30,B1257,'Post and panel sign'!$G$17:$G$30)) +
(SUMIF('Post and panel sign (2)'!$B$17:$B$30,B1257,'Post and panel sign (2)'!$G$17:$G$30)) +
(SUMIF('Flat panels only'!$B$17:$B$30,B1257,'Flat panels only'!$G$17:$G$30)) +
(SUMIF('Flat panels only (2)'!$B$17:$B$30,B1257,'Flat panels only (2)'!$G$17:$G$30)) +
(SUMIF('Routed panel shapes'!$B$18:$B$31,B1257,'Routed panel shapes'!$G$18:$G$31)) +
(SUMIF('Routed panel shapes (2)'!$B$18:$B$31,B1257,'Routed panel shapes (2)'!$G$18:$G$31)) +
(SUMIF('Routed face only'!$B$17:$B$30,B1257,'Routed face only'!$G$17:$G$30)) +
(SUMIF('Routed face only (2)'!$B$17:$B$30,B1257,'Routed face only (2)'!$G$17:$G$30)) +
(SUMIF('Routed alum faces letters'!$B$17:$B$30,B1257,'Routed alum faces letters'!$G$17:$G$30)) +
(SUMIF('Routed alum faces letters (2)'!$B$17:$B$30,B1257,'Routed alum faces letters (2)'!$G$17:$G$30)) +
(SUMIF('Routed push through acrylic'!$B$17:$B$30,B1257,'Routed push through acrylic'!$G$17:$G$30)) +
(SUMIF('Routed push through acrylic (2)'!$B$17:$B$30,B1257,'Routed push through acrylic (2)'!$G$17:$G$30)) +
(SUMIF('Sf routed cabinet'!$B$17:$B$30,B1257,'Sf routed cabinet'!$G$17:$G$30)) +
(SUMIF('Sf routed cabinet (2)'!$B$17:$B$30,B1257,'Sf routed cabinet (2)'!$G$17:$G$30)) +
(SUMIF('Df routed cabinet'!$B$17:$B$30,B1257,'Df routed cabinet'!$G$17:$G$30)) +
(SUMIF('Df routed cabinet (2)'!$B$17:$B$30,B1257,'Df routed cabinet (2)'!$G$17:$G$30)) +
(SUMIF('Sf acrylic cabinet'!$B$17:$B$30,B1257,'Sf acrylic cabinet'!$G$17:$G$30)) +
(SUMIF('Sf acrylic cabinet (2)'!$B$17:$B$30,B1257,'Sf acrylic cabinet (2)'!$G$17:$G$30)) +
(SUMIF('Economy Sf acrylic'!$B$17:$B$30,B1257,'Economy Sf acrylic'!$G$17:$G$30)) +
(SUMIF('Df acrylic cabinet'!$B$17:$B$30,B1257,'Df acrylic cabinet'!$G$17:$G$30)) +
(SUMIF('Df acrylic cabinet (2)'!$B$17:$B$30,B1257,'Df acrylic cabinet (2)'!$G$17:$G$30)) +
(SUMIF('Sf flex cabinet'!$B$17:$B$30,B1257,'Sf flex cabinet'!$G$17:$G$30)) +
(SUMIF('Sf flex cabinet (2)'!$B$17:$B$30,B1257,'Sf flex cabinet (2)'!$G$17:$G$30)) +
(SUMIF('Df flex cabinet'!$B$17:$B$36,B1257,'Df flex cabinet'!$G$17:$G$36)) +
(SUMIF('Df flex cabinet (2)'!$B$17:$B$36,B1257,'Df flex cabinet (2)'!$G$17:$G$36)) +
(SUMIF('Pole cover'!$B$17:$B$30,B1257,'Pole cover'!$G$17:$G$30)) +
(SUMIF('Pole cover (2)'!$B$17:$B$30,B1257,'Pole cover (2)'!$G$17:$G$30)) +
(SUMIF('Structural Steel Fab'!$B$17:$B$29,B1257,'Structural Steel Fab'!$G$17:$G$29)) +
(SUMIF(Reveal!$B$17:$B$30,B1257,Reveal!$G$17:$G$30)) +
(SUMIF('Reveal (2)'!$B$17:$B$30,B1257,'Reveal (2)'!$G$17:$G$30)) +
(SUMIF('Crown cove top'!$B$17:$B$30,B1257,'Crown cove top'!$G$17:$G$30)) +
(SUMIF('EMC assembly'!$B$17:$B$30,B1257,'EMC assembly'!$G$17:$G$30)) +
(SUMIF(Crating!$B$17:$B$29,B1257,Crating!$G$17:$G$29)) +
(SUMIF('LED wiring'!$B$17:$B$30,B1257,'LED wiring'!$G$17:$G$30)) +
(SUMIF('Changeable copy face'!$B$17:$B$30,B1257,'Changeable copy face'!$G$17:$G$30)) +
(SUMIF('Flex face assembly'!$B$17:$B$30,B1257,'Flex face assembly'!$G$17:$G$30)) +
(SUMIF('Routed face assembly'!$B$17:$B$30,B1257,'Routed face assembly'!$G$17:$G$30)) +
(SUMIF('Paint calculation'!$B$17:$B$30,B1257,'Paint calculation'!$G$17:$G$30)) +
(SUMIF('Trimcap letter face'!$B$17:$B$30,B1257,'Trimcap letter face'!$G$17:$G$30)) +
(SUMIF('Trimcap letter face (2)'!$B$17:$B$30,B1257,'Trimcap letter face (2)'!$G$17:$G$30)) +
(SUMIF('Channel letter fabrication'!$B$17:$B$30,B1257,'Channel letter fabrication'!$G$17:$G$30)) +
(SUMIF('Channel letter fabrication (2)'!$B$17:$B$30,B1257,'Channel letter fabrication (2)'!$G$17:$G$30))</f>
        <v>0</v>
      </c>
    </row>
    <row r="1258" spans="1:10">
      <c r="A1258" s="28" t="str">
        <f>[1]ODBC!$A1258</f>
        <v>2 x 6 x 16 Crating Lumber</v>
      </c>
      <c r="B1258" s="29" t="str">
        <f>[1]ODBC!B1258</f>
        <v>85024</v>
      </c>
      <c r="C1258" s="30">
        <f>IFERROR(VLOOKUP($B1258,[1]ODBC!$B:$H,2,FALSE),"")</f>
        <v>0.79600000000000004</v>
      </c>
      <c r="D1258" s="30">
        <f>IFERROR(VLOOKUP($B1258,[1]ODBC!$B:$H,3,FALSE),"")</f>
        <v>1.4330000000000001</v>
      </c>
      <c r="E1258" s="30" t="str">
        <f>IFERROR(VLOOKUP($B1258,[1]ODBC!$B:$H,4,FALSE),"")</f>
        <v>FT</v>
      </c>
      <c r="F1258" s="31">
        <f>IFERROR(VLOOKUP($B1258,[1]ODBC!$B:$H,5,FALSE),"")</f>
        <v>44.45</v>
      </c>
      <c r="G1258" s="32">
        <f>[1]ODBC!G1258</f>
        <v>0</v>
      </c>
      <c r="H1258" s="33">
        <f>SUM([1]ODBC!H1258)</f>
        <v>45875</v>
      </c>
      <c r="I1258" s="41" t="str">
        <f>'Vinyl cutting'!$B$2</f>
        <v>J36938</v>
      </c>
      <c r="J1258" s="42">
        <f ca="1">(SUMIF('Freeform time and material'!$B$17:$B$30,B1258,'Freeform time and material'!$G$17:$G$30)) +
(SUMIF('Vinyl cutting'!$B$17:$B$30,B1258,'Vinyl cutting'!$G$17:$G$30)) +
(SUMIF('Vinyl cutting (2)'!$B$17:$B$30,B1258,'Vinyl cutting (2)'!$G$17:$G$30)) +
(SUMIF('Apply vinyl graphics'!$B$17:$B$30,B1258,'Apply vinyl graphics'!$G$17:$G$30)) +
(SUMIF('Apply vinyl graphics (2)'!$B$17:$B$30,B1258,'Apply vinyl graphics (2)'!$G$17:$G$30)) +
(SUMIF('Alum pan sign'!$B$17:$B$30,B1258,'Alum pan sign'!$G$17:$G$30)) +
(SUMIF('Alum pan sign (2)'!$B$17:$B$30,B1258,'Alum pan sign (2)'!$G$17:$G$30)) +
(SUMIF('Economy pan sign'!$B$17:$B$30,B1258,'Economy pan sign'!$G$17:$G$30)) +
(SUMIF('Post and panel sign'!$B$17:$B$30,B1258,'Post and panel sign'!$G$17:$G$30)) +
(SUMIF('Post and panel sign (2)'!$B$17:$B$30,B1258,'Post and panel sign (2)'!$G$17:$G$30)) +
(SUMIF('Flat panels only'!$B$17:$B$30,B1258,'Flat panels only'!$G$17:$G$30)) +
(SUMIF('Flat panels only (2)'!$B$17:$B$30,B1258,'Flat panels only (2)'!$G$17:$G$30)) +
(SUMIF('Routed panel shapes'!$B$18:$B$31,B1258,'Routed panel shapes'!$G$18:$G$31)) +
(SUMIF('Routed panel shapes (2)'!$B$18:$B$31,B1258,'Routed panel shapes (2)'!$G$18:$G$31)) +
(SUMIF('Routed face only'!$B$17:$B$30,B1258,'Routed face only'!$G$17:$G$30)) +
(SUMIF('Routed face only (2)'!$B$17:$B$30,B1258,'Routed face only (2)'!$G$17:$G$30)) +
(SUMIF('Routed alum faces letters'!$B$17:$B$30,B1258,'Routed alum faces letters'!$G$17:$G$30)) +
(SUMIF('Routed alum faces letters (2)'!$B$17:$B$30,B1258,'Routed alum faces letters (2)'!$G$17:$G$30)) +
(SUMIF('Routed push through acrylic'!$B$17:$B$30,B1258,'Routed push through acrylic'!$G$17:$G$30)) +
(SUMIF('Routed push through acrylic (2)'!$B$17:$B$30,B1258,'Routed push through acrylic (2)'!$G$17:$G$30)) +
(SUMIF('Sf routed cabinet'!$B$17:$B$30,B1258,'Sf routed cabinet'!$G$17:$G$30)) +
(SUMIF('Sf routed cabinet (2)'!$B$17:$B$30,B1258,'Sf routed cabinet (2)'!$G$17:$G$30)) +
(SUMIF('Df routed cabinet'!$B$17:$B$30,B1258,'Df routed cabinet'!$G$17:$G$30)) +
(SUMIF('Df routed cabinet (2)'!$B$17:$B$30,B1258,'Df routed cabinet (2)'!$G$17:$G$30)) +
(SUMIF('Sf acrylic cabinet'!$B$17:$B$30,B1258,'Sf acrylic cabinet'!$G$17:$G$30)) +
(SUMIF('Sf acrylic cabinet (2)'!$B$17:$B$30,B1258,'Sf acrylic cabinet (2)'!$G$17:$G$30)) +
(SUMIF('Economy Sf acrylic'!$B$17:$B$30,B1258,'Economy Sf acrylic'!$G$17:$G$30)) +
(SUMIF('Df acrylic cabinet'!$B$17:$B$30,B1258,'Df acrylic cabinet'!$G$17:$G$30)) +
(SUMIF('Df acrylic cabinet (2)'!$B$17:$B$30,B1258,'Df acrylic cabinet (2)'!$G$17:$G$30)) +
(SUMIF('Sf flex cabinet'!$B$17:$B$30,B1258,'Sf flex cabinet'!$G$17:$G$30)) +
(SUMIF('Sf flex cabinet (2)'!$B$17:$B$30,B1258,'Sf flex cabinet (2)'!$G$17:$G$30)) +
(SUMIF('Df flex cabinet'!$B$17:$B$36,B1258,'Df flex cabinet'!$G$17:$G$36)) +
(SUMIF('Df flex cabinet (2)'!$B$17:$B$36,B1258,'Df flex cabinet (2)'!$G$17:$G$36)) +
(SUMIF('Pole cover'!$B$17:$B$30,B1258,'Pole cover'!$G$17:$G$30)) +
(SUMIF('Pole cover (2)'!$B$17:$B$30,B1258,'Pole cover (2)'!$G$17:$G$30)) +
(SUMIF('Structural Steel Fab'!$B$17:$B$29,B1258,'Structural Steel Fab'!$G$17:$G$29)) +
(SUMIF(Reveal!$B$17:$B$30,B1258,Reveal!$G$17:$G$30)) +
(SUMIF('Reveal (2)'!$B$17:$B$30,B1258,'Reveal (2)'!$G$17:$G$30)) +
(SUMIF('Crown cove top'!$B$17:$B$30,B1258,'Crown cove top'!$G$17:$G$30)) +
(SUMIF('EMC assembly'!$B$17:$B$30,B1258,'EMC assembly'!$G$17:$G$30)) +
(SUMIF(Crating!$B$17:$B$29,B1258,Crating!$G$17:$G$29)) +
(SUMIF('LED wiring'!$B$17:$B$30,B1258,'LED wiring'!$G$17:$G$30)) +
(SUMIF('Changeable copy face'!$B$17:$B$30,B1258,'Changeable copy face'!$G$17:$G$30)) +
(SUMIF('Flex face assembly'!$B$17:$B$30,B1258,'Flex face assembly'!$G$17:$G$30)) +
(SUMIF('Routed face assembly'!$B$17:$B$30,B1258,'Routed face assembly'!$G$17:$G$30)) +
(SUMIF('Paint calculation'!$B$17:$B$30,B1258,'Paint calculation'!$G$17:$G$30)) +
(SUMIF('Trimcap letter face'!$B$17:$B$30,B1258,'Trimcap letter face'!$G$17:$G$30)) +
(SUMIF('Trimcap letter face (2)'!$B$17:$B$30,B1258,'Trimcap letter face (2)'!$G$17:$G$30)) +
(SUMIF('Channel letter fabrication'!$B$17:$B$30,B1258,'Channel letter fabrication'!$G$17:$G$30)) +
(SUMIF('Channel letter fabrication (2)'!$B$17:$B$30,B1258,'Channel letter fabrication (2)'!$G$17:$G$30))</f>
        <v>0</v>
      </c>
    </row>
    <row r="1259" spans="1:10">
      <c r="A1259" s="28" t="str">
        <f>[1]ODBC!$A1259</f>
        <v>2 X 4 X 16 Treated Lumber</v>
      </c>
      <c r="B1259" s="29" t="str">
        <f>[1]ODBC!B1259</f>
        <v>85025</v>
      </c>
      <c r="C1259" s="30">
        <f>IFERROR(VLOOKUP($B1259,[1]ODBC!$B:$H,2,FALSE),"")</f>
        <v>0.83799999999999997</v>
      </c>
      <c r="D1259" s="30">
        <f>IFERROR(VLOOKUP($B1259,[1]ODBC!$B:$H,3,FALSE),"")</f>
        <v>1.5089999999999999</v>
      </c>
      <c r="E1259" s="30" t="str">
        <f>IFERROR(VLOOKUP($B1259,[1]ODBC!$B:$H,4,FALSE),"")</f>
        <v>FT</v>
      </c>
      <c r="F1259" s="31">
        <f>IFERROR(VLOOKUP($B1259,[1]ODBC!$B:$H,5,FALSE),"")</f>
        <v>44.45</v>
      </c>
      <c r="G1259" s="32">
        <f>[1]ODBC!G1259</f>
        <v>0</v>
      </c>
      <c r="H1259" s="33">
        <f>SUM([1]ODBC!H1259)</f>
        <v>46069</v>
      </c>
      <c r="I1259" s="41" t="str">
        <f>'Vinyl cutting'!$B$2</f>
        <v>J36938</v>
      </c>
      <c r="J1259" s="42">
        <f ca="1">(SUMIF('Freeform time and material'!$B$17:$B$30,B1259,'Freeform time and material'!$G$17:$G$30)) +
(SUMIF('Vinyl cutting'!$B$17:$B$30,B1259,'Vinyl cutting'!$G$17:$G$30)) +
(SUMIF('Vinyl cutting (2)'!$B$17:$B$30,B1259,'Vinyl cutting (2)'!$G$17:$G$30)) +
(SUMIF('Apply vinyl graphics'!$B$17:$B$30,B1259,'Apply vinyl graphics'!$G$17:$G$30)) +
(SUMIF('Apply vinyl graphics (2)'!$B$17:$B$30,B1259,'Apply vinyl graphics (2)'!$G$17:$G$30)) +
(SUMIF('Alum pan sign'!$B$17:$B$30,B1259,'Alum pan sign'!$G$17:$G$30)) +
(SUMIF('Alum pan sign (2)'!$B$17:$B$30,B1259,'Alum pan sign (2)'!$G$17:$G$30)) +
(SUMIF('Economy pan sign'!$B$17:$B$30,B1259,'Economy pan sign'!$G$17:$G$30)) +
(SUMIF('Post and panel sign'!$B$17:$B$30,B1259,'Post and panel sign'!$G$17:$G$30)) +
(SUMIF('Post and panel sign (2)'!$B$17:$B$30,B1259,'Post and panel sign (2)'!$G$17:$G$30)) +
(SUMIF('Flat panels only'!$B$17:$B$30,B1259,'Flat panels only'!$G$17:$G$30)) +
(SUMIF('Flat panels only (2)'!$B$17:$B$30,B1259,'Flat panels only (2)'!$G$17:$G$30)) +
(SUMIF('Routed panel shapes'!$B$18:$B$31,B1259,'Routed panel shapes'!$G$18:$G$31)) +
(SUMIF('Routed panel shapes (2)'!$B$18:$B$31,B1259,'Routed panel shapes (2)'!$G$18:$G$31)) +
(SUMIF('Routed face only'!$B$17:$B$30,B1259,'Routed face only'!$G$17:$G$30)) +
(SUMIF('Routed face only (2)'!$B$17:$B$30,B1259,'Routed face only (2)'!$G$17:$G$30)) +
(SUMIF('Routed alum faces letters'!$B$17:$B$30,B1259,'Routed alum faces letters'!$G$17:$G$30)) +
(SUMIF('Routed alum faces letters (2)'!$B$17:$B$30,B1259,'Routed alum faces letters (2)'!$G$17:$G$30)) +
(SUMIF('Routed push through acrylic'!$B$17:$B$30,B1259,'Routed push through acrylic'!$G$17:$G$30)) +
(SUMIF('Routed push through acrylic (2)'!$B$17:$B$30,B1259,'Routed push through acrylic (2)'!$G$17:$G$30)) +
(SUMIF('Sf routed cabinet'!$B$17:$B$30,B1259,'Sf routed cabinet'!$G$17:$G$30)) +
(SUMIF('Sf routed cabinet (2)'!$B$17:$B$30,B1259,'Sf routed cabinet (2)'!$G$17:$G$30)) +
(SUMIF('Df routed cabinet'!$B$17:$B$30,B1259,'Df routed cabinet'!$G$17:$G$30)) +
(SUMIF('Df routed cabinet (2)'!$B$17:$B$30,B1259,'Df routed cabinet (2)'!$G$17:$G$30)) +
(SUMIF('Sf acrylic cabinet'!$B$17:$B$30,B1259,'Sf acrylic cabinet'!$G$17:$G$30)) +
(SUMIF('Sf acrylic cabinet (2)'!$B$17:$B$30,B1259,'Sf acrylic cabinet (2)'!$G$17:$G$30)) +
(SUMIF('Economy Sf acrylic'!$B$17:$B$30,B1259,'Economy Sf acrylic'!$G$17:$G$30)) +
(SUMIF('Df acrylic cabinet'!$B$17:$B$30,B1259,'Df acrylic cabinet'!$G$17:$G$30)) +
(SUMIF('Df acrylic cabinet (2)'!$B$17:$B$30,B1259,'Df acrylic cabinet (2)'!$G$17:$G$30)) +
(SUMIF('Sf flex cabinet'!$B$17:$B$30,B1259,'Sf flex cabinet'!$G$17:$G$30)) +
(SUMIF('Sf flex cabinet (2)'!$B$17:$B$30,B1259,'Sf flex cabinet (2)'!$G$17:$G$30)) +
(SUMIF('Df flex cabinet'!$B$17:$B$36,B1259,'Df flex cabinet'!$G$17:$G$36)) +
(SUMIF('Df flex cabinet (2)'!$B$17:$B$36,B1259,'Df flex cabinet (2)'!$G$17:$G$36)) +
(SUMIF('Pole cover'!$B$17:$B$30,B1259,'Pole cover'!$G$17:$G$30)) +
(SUMIF('Pole cover (2)'!$B$17:$B$30,B1259,'Pole cover (2)'!$G$17:$G$30)) +
(SUMIF('Structural Steel Fab'!$B$17:$B$29,B1259,'Structural Steel Fab'!$G$17:$G$29)) +
(SUMIF(Reveal!$B$17:$B$30,B1259,Reveal!$G$17:$G$30)) +
(SUMIF('Reveal (2)'!$B$17:$B$30,B1259,'Reveal (2)'!$G$17:$G$30)) +
(SUMIF('Crown cove top'!$B$17:$B$30,B1259,'Crown cove top'!$G$17:$G$30)) +
(SUMIF('EMC assembly'!$B$17:$B$30,B1259,'EMC assembly'!$G$17:$G$30)) +
(SUMIF(Crating!$B$17:$B$29,B1259,Crating!$G$17:$G$29)) +
(SUMIF('LED wiring'!$B$17:$B$30,B1259,'LED wiring'!$G$17:$G$30)) +
(SUMIF('Changeable copy face'!$B$17:$B$30,B1259,'Changeable copy face'!$G$17:$G$30)) +
(SUMIF('Flex face assembly'!$B$17:$B$30,B1259,'Flex face assembly'!$G$17:$G$30)) +
(SUMIF('Routed face assembly'!$B$17:$B$30,B1259,'Routed face assembly'!$G$17:$G$30)) +
(SUMIF('Paint calculation'!$B$17:$B$30,B1259,'Paint calculation'!$G$17:$G$30)) +
(SUMIF('Trimcap letter face'!$B$17:$B$30,B1259,'Trimcap letter face'!$G$17:$G$30)) +
(SUMIF('Trimcap letter face (2)'!$B$17:$B$30,B1259,'Trimcap letter face (2)'!$G$17:$G$30)) +
(SUMIF('Channel letter fabrication'!$B$17:$B$30,B1259,'Channel letter fabrication'!$G$17:$G$30)) +
(SUMIF('Channel letter fabrication (2)'!$B$17:$B$30,B1259,'Channel letter fabrication (2)'!$G$17:$G$30))</f>
        <v>0</v>
      </c>
    </row>
    <row r="1260" spans="1:10">
      <c r="A1260" s="28" t="str">
        <f>[1]ODBC!$A1260</f>
        <v>2 X 6 X 16 Treated Lumber</v>
      </c>
      <c r="B1260" s="29" t="str">
        <f>[1]ODBC!B1260</f>
        <v>85030</v>
      </c>
      <c r="C1260" s="30">
        <f>IFERROR(VLOOKUP($B1260,[1]ODBC!$B:$H,2,FALSE),"")</f>
        <v>0.99299999999999999</v>
      </c>
      <c r="D1260" s="30">
        <f>IFERROR(VLOOKUP($B1260,[1]ODBC!$B:$H,3,FALSE),"")</f>
        <v>1.788</v>
      </c>
      <c r="E1260" s="30" t="str">
        <f>IFERROR(VLOOKUP($B1260,[1]ODBC!$B:$H,4,FALSE),"")</f>
        <v>FT</v>
      </c>
      <c r="F1260" s="31">
        <f>IFERROR(VLOOKUP($B1260,[1]ODBC!$B:$H,5,FALSE),"")</f>
        <v>44.45</v>
      </c>
      <c r="G1260" s="32">
        <f>[1]ODBC!G1260</f>
        <v>0</v>
      </c>
      <c r="H1260" s="33">
        <f>SUM([1]ODBC!H1260)</f>
        <v>0</v>
      </c>
      <c r="I1260" s="41" t="str">
        <f>'Vinyl cutting'!$B$2</f>
        <v>J36938</v>
      </c>
      <c r="J1260" s="42">
        <f ca="1">(SUMIF('Freeform time and material'!$B$17:$B$30,B1260,'Freeform time and material'!$G$17:$G$30)) +
(SUMIF('Vinyl cutting'!$B$17:$B$30,B1260,'Vinyl cutting'!$G$17:$G$30)) +
(SUMIF('Vinyl cutting (2)'!$B$17:$B$30,B1260,'Vinyl cutting (2)'!$G$17:$G$30)) +
(SUMIF('Apply vinyl graphics'!$B$17:$B$30,B1260,'Apply vinyl graphics'!$G$17:$G$30)) +
(SUMIF('Apply vinyl graphics (2)'!$B$17:$B$30,B1260,'Apply vinyl graphics (2)'!$G$17:$G$30)) +
(SUMIF('Alum pan sign'!$B$17:$B$30,B1260,'Alum pan sign'!$G$17:$G$30)) +
(SUMIF('Alum pan sign (2)'!$B$17:$B$30,B1260,'Alum pan sign (2)'!$G$17:$G$30)) +
(SUMIF('Economy pan sign'!$B$17:$B$30,B1260,'Economy pan sign'!$G$17:$G$30)) +
(SUMIF('Post and panel sign'!$B$17:$B$30,B1260,'Post and panel sign'!$G$17:$G$30)) +
(SUMIF('Post and panel sign (2)'!$B$17:$B$30,B1260,'Post and panel sign (2)'!$G$17:$G$30)) +
(SUMIF('Flat panels only'!$B$17:$B$30,B1260,'Flat panels only'!$G$17:$G$30)) +
(SUMIF('Flat panels only (2)'!$B$17:$B$30,B1260,'Flat panels only (2)'!$G$17:$G$30)) +
(SUMIF('Routed panel shapes'!$B$18:$B$31,B1260,'Routed panel shapes'!$G$18:$G$31)) +
(SUMIF('Routed panel shapes (2)'!$B$18:$B$31,B1260,'Routed panel shapes (2)'!$G$18:$G$31)) +
(SUMIF('Routed face only'!$B$17:$B$30,B1260,'Routed face only'!$G$17:$G$30)) +
(SUMIF('Routed face only (2)'!$B$17:$B$30,B1260,'Routed face only (2)'!$G$17:$G$30)) +
(SUMIF('Routed alum faces letters'!$B$17:$B$30,B1260,'Routed alum faces letters'!$G$17:$G$30)) +
(SUMIF('Routed alum faces letters (2)'!$B$17:$B$30,B1260,'Routed alum faces letters (2)'!$G$17:$G$30)) +
(SUMIF('Routed push through acrylic'!$B$17:$B$30,B1260,'Routed push through acrylic'!$G$17:$G$30)) +
(SUMIF('Routed push through acrylic (2)'!$B$17:$B$30,B1260,'Routed push through acrylic (2)'!$G$17:$G$30)) +
(SUMIF('Sf routed cabinet'!$B$17:$B$30,B1260,'Sf routed cabinet'!$G$17:$G$30)) +
(SUMIF('Sf routed cabinet (2)'!$B$17:$B$30,B1260,'Sf routed cabinet (2)'!$G$17:$G$30)) +
(SUMIF('Df routed cabinet'!$B$17:$B$30,B1260,'Df routed cabinet'!$G$17:$G$30)) +
(SUMIF('Df routed cabinet (2)'!$B$17:$B$30,B1260,'Df routed cabinet (2)'!$G$17:$G$30)) +
(SUMIF('Sf acrylic cabinet'!$B$17:$B$30,B1260,'Sf acrylic cabinet'!$G$17:$G$30)) +
(SUMIF('Sf acrylic cabinet (2)'!$B$17:$B$30,B1260,'Sf acrylic cabinet (2)'!$G$17:$G$30)) +
(SUMIF('Economy Sf acrylic'!$B$17:$B$30,B1260,'Economy Sf acrylic'!$G$17:$G$30)) +
(SUMIF('Df acrylic cabinet'!$B$17:$B$30,B1260,'Df acrylic cabinet'!$G$17:$G$30)) +
(SUMIF('Df acrylic cabinet (2)'!$B$17:$B$30,B1260,'Df acrylic cabinet (2)'!$G$17:$G$30)) +
(SUMIF('Sf flex cabinet'!$B$17:$B$30,B1260,'Sf flex cabinet'!$G$17:$G$30)) +
(SUMIF('Sf flex cabinet (2)'!$B$17:$B$30,B1260,'Sf flex cabinet (2)'!$G$17:$G$30)) +
(SUMIF('Df flex cabinet'!$B$17:$B$36,B1260,'Df flex cabinet'!$G$17:$G$36)) +
(SUMIF('Df flex cabinet (2)'!$B$17:$B$36,B1260,'Df flex cabinet (2)'!$G$17:$G$36)) +
(SUMIF('Pole cover'!$B$17:$B$30,B1260,'Pole cover'!$G$17:$G$30)) +
(SUMIF('Pole cover (2)'!$B$17:$B$30,B1260,'Pole cover (2)'!$G$17:$G$30)) +
(SUMIF('Structural Steel Fab'!$B$17:$B$29,B1260,'Structural Steel Fab'!$G$17:$G$29)) +
(SUMIF(Reveal!$B$17:$B$30,B1260,Reveal!$G$17:$G$30)) +
(SUMIF('Reveal (2)'!$B$17:$B$30,B1260,'Reveal (2)'!$G$17:$G$30)) +
(SUMIF('Crown cove top'!$B$17:$B$30,B1260,'Crown cove top'!$G$17:$G$30)) +
(SUMIF('EMC assembly'!$B$17:$B$30,B1260,'EMC assembly'!$G$17:$G$30)) +
(SUMIF(Crating!$B$17:$B$29,B1260,Crating!$G$17:$G$29)) +
(SUMIF('LED wiring'!$B$17:$B$30,B1260,'LED wiring'!$G$17:$G$30)) +
(SUMIF('Changeable copy face'!$B$17:$B$30,B1260,'Changeable copy face'!$G$17:$G$30)) +
(SUMIF('Flex face assembly'!$B$17:$B$30,B1260,'Flex face assembly'!$G$17:$G$30)) +
(SUMIF('Routed face assembly'!$B$17:$B$30,B1260,'Routed face assembly'!$G$17:$G$30)) +
(SUMIF('Paint calculation'!$B$17:$B$30,B1260,'Paint calculation'!$G$17:$G$30)) +
(SUMIF('Trimcap letter face'!$B$17:$B$30,B1260,'Trimcap letter face'!$G$17:$G$30)) +
(SUMIF('Trimcap letter face (2)'!$B$17:$B$30,B1260,'Trimcap letter face (2)'!$G$17:$G$30)) +
(SUMIF('Channel letter fabrication'!$B$17:$B$30,B1260,'Channel letter fabrication'!$G$17:$G$30)) +
(SUMIF('Channel letter fabrication (2)'!$B$17:$B$30,B1260,'Channel letter fabrication (2)'!$G$17:$G$30))</f>
        <v>0</v>
      </c>
    </row>
    <row r="1261" spans="1:10">
      <c r="A1261" s="28" t="str">
        <f>[1]ODBC!$A1261</f>
        <v>4 X 4 X 12 Treated Post</v>
      </c>
      <c r="B1261" s="29" t="str">
        <f>[1]ODBC!B1261</f>
        <v>85035</v>
      </c>
      <c r="C1261" s="30">
        <f>IFERROR(VLOOKUP($B1261,[1]ODBC!$B:$H,2,FALSE),"")</f>
        <v>1.6220000000000001</v>
      </c>
      <c r="D1261" s="30">
        <f>IFERROR(VLOOKUP($B1261,[1]ODBC!$B:$H,3,FALSE),"")</f>
        <v>2.92</v>
      </c>
      <c r="E1261" s="30" t="str">
        <f>IFERROR(VLOOKUP($B1261,[1]ODBC!$B:$H,4,FALSE),"")</f>
        <v>FT</v>
      </c>
      <c r="F1261" s="31">
        <f>IFERROR(VLOOKUP($B1261,[1]ODBC!$B:$H,5,FALSE),"")</f>
        <v>44.45</v>
      </c>
      <c r="G1261" s="32">
        <f>[1]ODBC!G1261</f>
        <v>0</v>
      </c>
      <c r="H1261" s="33">
        <f>SUM([1]ODBC!H1261)</f>
        <v>46069</v>
      </c>
      <c r="I1261" s="41" t="str">
        <f>'Vinyl cutting'!$B$2</f>
        <v>J36938</v>
      </c>
      <c r="J1261" s="42">
        <f ca="1">(SUMIF('Freeform time and material'!$B$17:$B$30,B1261,'Freeform time and material'!$G$17:$G$30)) +
(SUMIF('Vinyl cutting'!$B$17:$B$30,B1261,'Vinyl cutting'!$G$17:$G$30)) +
(SUMIF('Vinyl cutting (2)'!$B$17:$B$30,B1261,'Vinyl cutting (2)'!$G$17:$G$30)) +
(SUMIF('Apply vinyl graphics'!$B$17:$B$30,B1261,'Apply vinyl graphics'!$G$17:$G$30)) +
(SUMIF('Apply vinyl graphics (2)'!$B$17:$B$30,B1261,'Apply vinyl graphics (2)'!$G$17:$G$30)) +
(SUMIF('Alum pan sign'!$B$17:$B$30,B1261,'Alum pan sign'!$G$17:$G$30)) +
(SUMIF('Alum pan sign (2)'!$B$17:$B$30,B1261,'Alum pan sign (2)'!$G$17:$G$30)) +
(SUMIF('Economy pan sign'!$B$17:$B$30,B1261,'Economy pan sign'!$G$17:$G$30)) +
(SUMIF('Post and panel sign'!$B$17:$B$30,B1261,'Post and panel sign'!$G$17:$G$30)) +
(SUMIF('Post and panel sign (2)'!$B$17:$B$30,B1261,'Post and panel sign (2)'!$G$17:$G$30)) +
(SUMIF('Flat panels only'!$B$17:$B$30,B1261,'Flat panels only'!$G$17:$G$30)) +
(SUMIF('Flat panels only (2)'!$B$17:$B$30,B1261,'Flat panels only (2)'!$G$17:$G$30)) +
(SUMIF('Routed panel shapes'!$B$18:$B$31,B1261,'Routed panel shapes'!$G$18:$G$31)) +
(SUMIF('Routed panel shapes (2)'!$B$18:$B$31,B1261,'Routed panel shapes (2)'!$G$18:$G$31)) +
(SUMIF('Routed face only'!$B$17:$B$30,B1261,'Routed face only'!$G$17:$G$30)) +
(SUMIF('Routed face only (2)'!$B$17:$B$30,B1261,'Routed face only (2)'!$G$17:$G$30)) +
(SUMIF('Routed alum faces letters'!$B$17:$B$30,B1261,'Routed alum faces letters'!$G$17:$G$30)) +
(SUMIF('Routed alum faces letters (2)'!$B$17:$B$30,B1261,'Routed alum faces letters (2)'!$G$17:$G$30)) +
(SUMIF('Routed push through acrylic'!$B$17:$B$30,B1261,'Routed push through acrylic'!$G$17:$G$30)) +
(SUMIF('Routed push through acrylic (2)'!$B$17:$B$30,B1261,'Routed push through acrylic (2)'!$G$17:$G$30)) +
(SUMIF('Sf routed cabinet'!$B$17:$B$30,B1261,'Sf routed cabinet'!$G$17:$G$30)) +
(SUMIF('Sf routed cabinet (2)'!$B$17:$B$30,B1261,'Sf routed cabinet (2)'!$G$17:$G$30)) +
(SUMIF('Df routed cabinet'!$B$17:$B$30,B1261,'Df routed cabinet'!$G$17:$G$30)) +
(SUMIF('Df routed cabinet (2)'!$B$17:$B$30,B1261,'Df routed cabinet (2)'!$G$17:$G$30)) +
(SUMIF('Sf acrylic cabinet'!$B$17:$B$30,B1261,'Sf acrylic cabinet'!$G$17:$G$30)) +
(SUMIF('Sf acrylic cabinet (2)'!$B$17:$B$30,B1261,'Sf acrylic cabinet (2)'!$G$17:$G$30)) +
(SUMIF('Economy Sf acrylic'!$B$17:$B$30,B1261,'Economy Sf acrylic'!$G$17:$G$30)) +
(SUMIF('Df acrylic cabinet'!$B$17:$B$30,B1261,'Df acrylic cabinet'!$G$17:$G$30)) +
(SUMIF('Df acrylic cabinet (2)'!$B$17:$B$30,B1261,'Df acrylic cabinet (2)'!$G$17:$G$30)) +
(SUMIF('Sf flex cabinet'!$B$17:$B$30,B1261,'Sf flex cabinet'!$G$17:$G$30)) +
(SUMIF('Sf flex cabinet (2)'!$B$17:$B$30,B1261,'Sf flex cabinet (2)'!$G$17:$G$30)) +
(SUMIF('Df flex cabinet'!$B$17:$B$36,B1261,'Df flex cabinet'!$G$17:$G$36)) +
(SUMIF('Df flex cabinet (2)'!$B$17:$B$36,B1261,'Df flex cabinet (2)'!$G$17:$G$36)) +
(SUMIF('Pole cover'!$B$17:$B$30,B1261,'Pole cover'!$G$17:$G$30)) +
(SUMIF('Pole cover (2)'!$B$17:$B$30,B1261,'Pole cover (2)'!$G$17:$G$30)) +
(SUMIF('Structural Steel Fab'!$B$17:$B$29,B1261,'Structural Steel Fab'!$G$17:$G$29)) +
(SUMIF(Reveal!$B$17:$B$30,B1261,Reveal!$G$17:$G$30)) +
(SUMIF('Reveal (2)'!$B$17:$B$30,B1261,'Reveal (2)'!$G$17:$G$30)) +
(SUMIF('Crown cove top'!$B$17:$B$30,B1261,'Crown cove top'!$G$17:$G$30)) +
(SUMIF('EMC assembly'!$B$17:$B$30,B1261,'EMC assembly'!$G$17:$G$30)) +
(SUMIF(Crating!$B$17:$B$29,B1261,Crating!$G$17:$G$29)) +
(SUMIF('LED wiring'!$B$17:$B$30,B1261,'LED wiring'!$G$17:$G$30)) +
(SUMIF('Changeable copy face'!$B$17:$B$30,B1261,'Changeable copy face'!$G$17:$G$30)) +
(SUMIF('Flex face assembly'!$B$17:$B$30,B1261,'Flex face assembly'!$G$17:$G$30)) +
(SUMIF('Routed face assembly'!$B$17:$B$30,B1261,'Routed face assembly'!$G$17:$G$30)) +
(SUMIF('Paint calculation'!$B$17:$B$30,B1261,'Paint calculation'!$G$17:$G$30)) +
(SUMIF('Trimcap letter face'!$B$17:$B$30,B1261,'Trimcap letter face'!$G$17:$G$30)) +
(SUMIF('Trimcap letter face (2)'!$B$17:$B$30,B1261,'Trimcap letter face (2)'!$G$17:$G$30)) +
(SUMIF('Channel letter fabrication'!$B$17:$B$30,B1261,'Channel letter fabrication'!$G$17:$G$30)) +
(SUMIF('Channel letter fabrication (2)'!$B$17:$B$30,B1261,'Channel letter fabrication (2)'!$G$17:$G$30))</f>
        <v>0</v>
      </c>
    </row>
    <row r="1262" spans="1:10">
      <c r="A1262" s="28" t="str">
        <f>[1]ODBC!$A1262</f>
        <v>6 X 6 X 12 Treated Post</v>
      </c>
      <c r="B1262" s="29" t="str">
        <f>[1]ODBC!B1262</f>
        <v>85040</v>
      </c>
      <c r="C1262" s="30">
        <f>IFERROR(VLOOKUP($B1262,[1]ODBC!$B:$H,2,FALSE),"")</f>
        <v>1.75</v>
      </c>
      <c r="D1262" s="30">
        <f>IFERROR(VLOOKUP($B1262,[1]ODBC!$B:$H,3,FALSE),"")</f>
        <v>3.15</v>
      </c>
      <c r="E1262" s="30" t="str">
        <f>IFERROR(VLOOKUP($B1262,[1]ODBC!$B:$H,4,FALSE),"")</f>
        <v>FT</v>
      </c>
      <c r="F1262" s="31">
        <f>IFERROR(VLOOKUP($B1262,[1]ODBC!$B:$H,5,FALSE),"")</f>
        <v>44.45</v>
      </c>
      <c r="G1262" s="32">
        <f>[1]ODBC!G1262</f>
        <v>0</v>
      </c>
      <c r="H1262" s="33">
        <f>SUM([1]ODBC!H1262)</f>
        <v>0</v>
      </c>
      <c r="I1262" s="41" t="str">
        <f>'Vinyl cutting'!$B$2</f>
        <v>J36938</v>
      </c>
      <c r="J1262" s="42">
        <f ca="1">(SUMIF('Freeform time and material'!$B$17:$B$30,B1262,'Freeform time and material'!$G$17:$G$30)) +
(SUMIF('Vinyl cutting'!$B$17:$B$30,B1262,'Vinyl cutting'!$G$17:$G$30)) +
(SUMIF('Vinyl cutting (2)'!$B$17:$B$30,B1262,'Vinyl cutting (2)'!$G$17:$G$30)) +
(SUMIF('Apply vinyl graphics'!$B$17:$B$30,B1262,'Apply vinyl graphics'!$G$17:$G$30)) +
(SUMIF('Apply vinyl graphics (2)'!$B$17:$B$30,B1262,'Apply vinyl graphics (2)'!$G$17:$G$30)) +
(SUMIF('Alum pan sign'!$B$17:$B$30,B1262,'Alum pan sign'!$G$17:$G$30)) +
(SUMIF('Alum pan sign (2)'!$B$17:$B$30,B1262,'Alum pan sign (2)'!$G$17:$G$30)) +
(SUMIF('Economy pan sign'!$B$17:$B$30,B1262,'Economy pan sign'!$G$17:$G$30)) +
(SUMIF('Post and panel sign'!$B$17:$B$30,B1262,'Post and panel sign'!$G$17:$G$30)) +
(SUMIF('Post and panel sign (2)'!$B$17:$B$30,B1262,'Post and panel sign (2)'!$G$17:$G$30)) +
(SUMIF('Flat panels only'!$B$17:$B$30,B1262,'Flat panels only'!$G$17:$G$30)) +
(SUMIF('Flat panels only (2)'!$B$17:$B$30,B1262,'Flat panels only (2)'!$G$17:$G$30)) +
(SUMIF('Routed panel shapes'!$B$18:$B$31,B1262,'Routed panel shapes'!$G$18:$G$31)) +
(SUMIF('Routed panel shapes (2)'!$B$18:$B$31,B1262,'Routed panel shapes (2)'!$G$18:$G$31)) +
(SUMIF('Routed face only'!$B$17:$B$30,B1262,'Routed face only'!$G$17:$G$30)) +
(SUMIF('Routed face only (2)'!$B$17:$B$30,B1262,'Routed face only (2)'!$G$17:$G$30)) +
(SUMIF('Routed alum faces letters'!$B$17:$B$30,B1262,'Routed alum faces letters'!$G$17:$G$30)) +
(SUMIF('Routed alum faces letters (2)'!$B$17:$B$30,B1262,'Routed alum faces letters (2)'!$G$17:$G$30)) +
(SUMIF('Routed push through acrylic'!$B$17:$B$30,B1262,'Routed push through acrylic'!$G$17:$G$30)) +
(SUMIF('Routed push through acrylic (2)'!$B$17:$B$30,B1262,'Routed push through acrylic (2)'!$G$17:$G$30)) +
(SUMIF('Sf routed cabinet'!$B$17:$B$30,B1262,'Sf routed cabinet'!$G$17:$G$30)) +
(SUMIF('Sf routed cabinet (2)'!$B$17:$B$30,B1262,'Sf routed cabinet (2)'!$G$17:$G$30)) +
(SUMIF('Df routed cabinet'!$B$17:$B$30,B1262,'Df routed cabinet'!$G$17:$G$30)) +
(SUMIF('Df routed cabinet (2)'!$B$17:$B$30,B1262,'Df routed cabinet (2)'!$G$17:$G$30)) +
(SUMIF('Sf acrylic cabinet'!$B$17:$B$30,B1262,'Sf acrylic cabinet'!$G$17:$G$30)) +
(SUMIF('Sf acrylic cabinet (2)'!$B$17:$B$30,B1262,'Sf acrylic cabinet (2)'!$G$17:$G$30)) +
(SUMIF('Economy Sf acrylic'!$B$17:$B$30,B1262,'Economy Sf acrylic'!$G$17:$G$30)) +
(SUMIF('Df acrylic cabinet'!$B$17:$B$30,B1262,'Df acrylic cabinet'!$G$17:$G$30)) +
(SUMIF('Df acrylic cabinet (2)'!$B$17:$B$30,B1262,'Df acrylic cabinet (2)'!$G$17:$G$30)) +
(SUMIF('Sf flex cabinet'!$B$17:$B$30,B1262,'Sf flex cabinet'!$G$17:$G$30)) +
(SUMIF('Sf flex cabinet (2)'!$B$17:$B$30,B1262,'Sf flex cabinet (2)'!$G$17:$G$30)) +
(SUMIF('Df flex cabinet'!$B$17:$B$36,B1262,'Df flex cabinet'!$G$17:$G$36)) +
(SUMIF('Df flex cabinet (2)'!$B$17:$B$36,B1262,'Df flex cabinet (2)'!$G$17:$G$36)) +
(SUMIF('Pole cover'!$B$17:$B$30,B1262,'Pole cover'!$G$17:$G$30)) +
(SUMIF('Pole cover (2)'!$B$17:$B$30,B1262,'Pole cover (2)'!$G$17:$G$30)) +
(SUMIF('Structural Steel Fab'!$B$17:$B$29,B1262,'Structural Steel Fab'!$G$17:$G$29)) +
(SUMIF(Reveal!$B$17:$B$30,B1262,Reveal!$G$17:$G$30)) +
(SUMIF('Reveal (2)'!$B$17:$B$30,B1262,'Reveal (2)'!$G$17:$G$30)) +
(SUMIF('Crown cove top'!$B$17:$B$30,B1262,'Crown cove top'!$G$17:$G$30)) +
(SUMIF('EMC assembly'!$B$17:$B$30,B1262,'EMC assembly'!$G$17:$G$30)) +
(SUMIF(Crating!$B$17:$B$29,B1262,Crating!$G$17:$G$29)) +
(SUMIF('LED wiring'!$B$17:$B$30,B1262,'LED wiring'!$G$17:$G$30)) +
(SUMIF('Changeable copy face'!$B$17:$B$30,B1262,'Changeable copy face'!$G$17:$G$30)) +
(SUMIF('Flex face assembly'!$B$17:$B$30,B1262,'Flex face assembly'!$G$17:$G$30)) +
(SUMIF('Routed face assembly'!$B$17:$B$30,B1262,'Routed face assembly'!$G$17:$G$30)) +
(SUMIF('Paint calculation'!$B$17:$B$30,B1262,'Paint calculation'!$G$17:$G$30)) +
(SUMIF('Trimcap letter face'!$B$17:$B$30,B1262,'Trimcap letter face'!$G$17:$G$30)) +
(SUMIF('Trimcap letter face (2)'!$B$17:$B$30,B1262,'Trimcap letter face (2)'!$G$17:$G$30)) +
(SUMIF('Channel letter fabrication'!$B$17:$B$30,B1262,'Channel letter fabrication'!$G$17:$G$30)) +
(SUMIF('Channel letter fabrication (2)'!$B$17:$B$30,B1262,'Channel letter fabrication (2)'!$G$17:$G$30))</f>
        <v>0</v>
      </c>
    </row>
    <row r="1263" spans="1:10">
      <c r="A1263" s="28" t="str">
        <f>[1]ODBC!$A1263</f>
        <v>Estimate for Misc Electrical Materials</v>
      </c>
      <c r="B1263" s="29" t="str">
        <f>[1]ODBC!B1263</f>
        <v>EST ELECTRICAL</v>
      </c>
      <c r="C1263" s="30">
        <f>IFERROR(VLOOKUP($B1263,[1]ODBC!$B:$H,2,FALSE),"")</f>
        <v>0</v>
      </c>
      <c r="D1263" s="30">
        <f>IFERROR(VLOOKUP($B1263,[1]ODBC!$B:$H,3,FALSE),"")</f>
        <v>1</v>
      </c>
      <c r="E1263" s="30" t="str">
        <f>IFERROR(VLOOKUP($B1263,[1]ODBC!$B:$H,4,FALSE),"")</f>
        <v>SQFT</v>
      </c>
      <c r="F1263" s="31">
        <f>IFERROR(VLOOKUP($B1263,[1]ODBC!$B:$H,5,FALSE),"")</f>
        <v>0</v>
      </c>
      <c r="G1263" s="32">
        <f>[1]ODBC!G1263</f>
        <v>0</v>
      </c>
      <c r="H1263" s="33">
        <f>SUM([1]ODBC!H1263)</f>
        <v>0</v>
      </c>
      <c r="I1263" s="41" t="str">
        <f>'Vinyl cutting'!$B$2</f>
        <v>J36938</v>
      </c>
      <c r="J1263" s="42">
        <f ca="1">(SUMIF('Freeform time and material'!$B$17:$B$30,B1263,'Freeform time and material'!$G$17:$G$30)) +
(SUMIF('Vinyl cutting'!$B$17:$B$30,B1263,'Vinyl cutting'!$G$17:$G$30)) +
(SUMIF('Vinyl cutting (2)'!$B$17:$B$30,B1263,'Vinyl cutting (2)'!$G$17:$G$30)) +
(SUMIF('Apply vinyl graphics'!$B$17:$B$30,B1263,'Apply vinyl graphics'!$G$17:$G$30)) +
(SUMIF('Apply vinyl graphics (2)'!$B$17:$B$30,B1263,'Apply vinyl graphics (2)'!$G$17:$G$30)) +
(SUMIF('Alum pan sign'!$B$17:$B$30,B1263,'Alum pan sign'!$G$17:$G$30)) +
(SUMIF('Alum pan sign (2)'!$B$17:$B$30,B1263,'Alum pan sign (2)'!$G$17:$G$30)) +
(SUMIF('Economy pan sign'!$B$17:$B$30,B1263,'Economy pan sign'!$G$17:$G$30)) +
(SUMIF('Post and panel sign'!$B$17:$B$30,B1263,'Post and panel sign'!$G$17:$G$30)) +
(SUMIF('Post and panel sign (2)'!$B$17:$B$30,B1263,'Post and panel sign (2)'!$G$17:$G$30)) +
(SUMIF('Flat panels only'!$B$17:$B$30,B1263,'Flat panels only'!$G$17:$G$30)) +
(SUMIF('Flat panels only (2)'!$B$17:$B$30,B1263,'Flat panels only (2)'!$G$17:$G$30)) +
(SUMIF('Routed panel shapes'!$B$18:$B$31,B1263,'Routed panel shapes'!$G$18:$G$31)) +
(SUMIF('Routed panel shapes (2)'!$B$18:$B$31,B1263,'Routed panel shapes (2)'!$G$18:$G$31)) +
(SUMIF('Routed face only'!$B$17:$B$30,B1263,'Routed face only'!$G$17:$G$30)) +
(SUMIF('Routed face only (2)'!$B$17:$B$30,B1263,'Routed face only (2)'!$G$17:$G$30)) +
(SUMIF('Routed alum faces letters'!$B$17:$B$30,B1263,'Routed alum faces letters'!$G$17:$G$30)) +
(SUMIF('Routed alum faces letters (2)'!$B$17:$B$30,B1263,'Routed alum faces letters (2)'!$G$17:$G$30)) +
(SUMIF('Routed push through acrylic'!$B$17:$B$30,B1263,'Routed push through acrylic'!$G$17:$G$30)) +
(SUMIF('Routed push through acrylic (2)'!$B$17:$B$30,B1263,'Routed push through acrylic (2)'!$G$17:$G$30)) +
(SUMIF('Sf routed cabinet'!$B$17:$B$30,B1263,'Sf routed cabinet'!$G$17:$G$30)) +
(SUMIF('Sf routed cabinet (2)'!$B$17:$B$30,B1263,'Sf routed cabinet (2)'!$G$17:$G$30)) +
(SUMIF('Df routed cabinet'!$B$17:$B$30,B1263,'Df routed cabinet'!$G$17:$G$30)) +
(SUMIF('Df routed cabinet (2)'!$B$17:$B$30,B1263,'Df routed cabinet (2)'!$G$17:$G$30)) +
(SUMIF('Sf acrylic cabinet'!$B$17:$B$30,B1263,'Sf acrylic cabinet'!$G$17:$G$30)) +
(SUMIF('Sf acrylic cabinet (2)'!$B$17:$B$30,B1263,'Sf acrylic cabinet (2)'!$G$17:$G$30)) +
(SUMIF('Economy Sf acrylic'!$B$17:$B$30,B1263,'Economy Sf acrylic'!$G$17:$G$30)) +
(SUMIF('Df acrylic cabinet'!$B$17:$B$30,B1263,'Df acrylic cabinet'!$G$17:$G$30)) +
(SUMIF('Df acrylic cabinet (2)'!$B$17:$B$30,B1263,'Df acrylic cabinet (2)'!$G$17:$G$30)) +
(SUMIF('Sf flex cabinet'!$B$17:$B$30,B1263,'Sf flex cabinet'!$G$17:$G$30)) +
(SUMIF('Sf flex cabinet (2)'!$B$17:$B$30,B1263,'Sf flex cabinet (2)'!$G$17:$G$30)) +
(SUMIF('Df flex cabinet'!$B$17:$B$36,B1263,'Df flex cabinet'!$G$17:$G$36)) +
(SUMIF('Df flex cabinet (2)'!$B$17:$B$36,B1263,'Df flex cabinet (2)'!$G$17:$G$36)) +
(SUMIF('Pole cover'!$B$17:$B$30,B1263,'Pole cover'!$G$17:$G$30)) +
(SUMIF('Pole cover (2)'!$B$17:$B$30,B1263,'Pole cover (2)'!$G$17:$G$30)) +
(SUMIF('Structural Steel Fab'!$B$17:$B$29,B1263,'Structural Steel Fab'!$G$17:$G$29)) +
(SUMIF(Reveal!$B$17:$B$30,B1263,Reveal!$G$17:$G$30)) +
(SUMIF('Reveal (2)'!$B$17:$B$30,B1263,'Reveal (2)'!$G$17:$G$30)) +
(SUMIF('Crown cove top'!$B$17:$B$30,B1263,'Crown cove top'!$G$17:$G$30)) +
(SUMIF('EMC assembly'!$B$17:$B$30,B1263,'EMC assembly'!$G$17:$G$30)) +
(SUMIF(Crating!$B$17:$B$29,B1263,Crating!$G$17:$G$29)) +
(SUMIF('LED wiring'!$B$17:$B$30,B1263,'LED wiring'!$G$17:$G$30)) +
(SUMIF('Changeable copy face'!$B$17:$B$30,B1263,'Changeable copy face'!$G$17:$G$30)) +
(SUMIF('Flex face assembly'!$B$17:$B$30,B1263,'Flex face assembly'!$G$17:$G$30)) +
(SUMIF('Routed face assembly'!$B$17:$B$30,B1263,'Routed face assembly'!$G$17:$G$30)) +
(SUMIF('Paint calculation'!$B$17:$B$30,B1263,'Paint calculation'!$G$17:$G$30)) +
(SUMIF('Trimcap letter face'!$B$17:$B$30,B1263,'Trimcap letter face'!$G$17:$G$30)) +
(SUMIF('Trimcap letter face (2)'!$B$17:$B$30,B1263,'Trimcap letter face (2)'!$G$17:$G$30)) +
(SUMIF('Channel letter fabrication'!$B$17:$B$30,B1263,'Channel letter fabrication'!$G$17:$G$30)) +
(SUMIF('Channel letter fabrication (2)'!$B$17:$B$30,B1263,'Channel letter fabrication (2)'!$G$17:$G$30))</f>
        <v>100</v>
      </c>
    </row>
    <row r="1264" spans="1:10">
      <c r="A1264" s="28" t="str">
        <f>[1]ODBC!$A1264</f>
        <v>Estimate for Misc Hardware &amp; Adhesive Materials</v>
      </c>
      <c r="B1264" s="29" t="str">
        <f>[1]ODBC!B1264</f>
        <v>EST HARDWARE-ADHESIV</v>
      </c>
      <c r="C1264" s="30">
        <f>IFERROR(VLOOKUP($B1264,[1]ODBC!$B:$H,2,FALSE),"")</f>
        <v>0</v>
      </c>
      <c r="D1264" s="30">
        <f>IFERROR(VLOOKUP($B1264,[1]ODBC!$B:$H,3,FALSE),"")</f>
        <v>3</v>
      </c>
      <c r="E1264" s="30" t="str">
        <f>IFERROR(VLOOKUP($B1264,[1]ODBC!$B:$H,4,FALSE),"")</f>
        <v>SQFT</v>
      </c>
      <c r="F1264" s="31">
        <f>IFERROR(VLOOKUP($B1264,[1]ODBC!$B:$H,5,FALSE),"")</f>
        <v>0</v>
      </c>
      <c r="G1264" s="32">
        <f>[1]ODBC!G1264</f>
        <v>0</v>
      </c>
      <c r="H1264" s="33">
        <f>SUM([1]ODBC!H1264)</f>
        <v>0</v>
      </c>
      <c r="I1264" s="41" t="str">
        <f>'Vinyl cutting'!$B$2</f>
        <v>J36938</v>
      </c>
      <c r="J1264" s="42">
        <f ca="1">(SUMIF('Freeform time and material'!$B$17:$B$30,B1264,'Freeform time and material'!$G$17:$G$30)) +
(SUMIF('Vinyl cutting'!$B$17:$B$30,B1264,'Vinyl cutting'!$G$17:$G$30)) +
(SUMIF('Vinyl cutting (2)'!$B$17:$B$30,B1264,'Vinyl cutting (2)'!$G$17:$G$30)) +
(SUMIF('Apply vinyl graphics'!$B$17:$B$30,B1264,'Apply vinyl graphics'!$G$17:$G$30)) +
(SUMIF('Apply vinyl graphics (2)'!$B$17:$B$30,B1264,'Apply vinyl graphics (2)'!$G$17:$G$30)) +
(SUMIF('Alum pan sign'!$B$17:$B$30,B1264,'Alum pan sign'!$G$17:$G$30)) +
(SUMIF('Alum pan sign (2)'!$B$17:$B$30,B1264,'Alum pan sign (2)'!$G$17:$G$30)) +
(SUMIF('Economy pan sign'!$B$17:$B$30,B1264,'Economy pan sign'!$G$17:$G$30)) +
(SUMIF('Post and panel sign'!$B$17:$B$30,B1264,'Post and panel sign'!$G$17:$G$30)) +
(SUMIF('Post and panel sign (2)'!$B$17:$B$30,B1264,'Post and panel sign (2)'!$G$17:$G$30)) +
(SUMIF('Flat panels only'!$B$17:$B$30,B1264,'Flat panels only'!$G$17:$G$30)) +
(SUMIF('Flat panels only (2)'!$B$17:$B$30,B1264,'Flat panels only (2)'!$G$17:$G$30)) +
(SUMIF('Routed panel shapes'!$B$18:$B$31,B1264,'Routed panel shapes'!$G$18:$G$31)) +
(SUMIF('Routed panel shapes (2)'!$B$18:$B$31,B1264,'Routed panel shapes (2)'!$G$18:$G$31)) +
(SUMIF('Routed face only'!$B$17:$B$30,B1264,'Routed face only'!$G$17:$G$30)) +
(SUMIF('Routed face only (2)'!$B$17:$B$30,B1264,'Routed face only (2)'!$G$17:$G$30)) +
(SUMIF('Routed alum faces letters'!$B$17:$B$30,B1264,'Routed alum faces letters'!$G$17:$G$30)) +
(SUMIF('Routed alum faces letters (2)'!$B$17:$B$30,B1264,'Routed alum faces letters (2)'!$G$17:$G$30)) +
(SUMIF('Routed push through acrylic'!$B$17:$B$30,B1264,'Routed push through acrylic'!$G$17:$G$30)) +
(SUMIF('Routed push through acrylic (2)'!$B$17:$B$30,B1264,'Routed push through acrylic (2)'!$G$17:$G$30)) +
(SUMIF('Sf routed cabinet'!$B$17:$B$30,B1264,'Sf routed cabinet'!$G$17:$G$30)) +
(SUMIF('Sf routed cabinet (2)'!$B$17:$B$30,B1264,'Sf routed cabinet (2)'!$G$17:$G$30)) +
(SUMIF('Df routed cabinet'!$B$17:$B$30,B1264,'Df routed cabinet'!$G$17:$G$30)) +
(SUMIF('Df routed cabinet (2)'!$B$17:$B$30,B1264,'Df routed cabinet (2)'!$G$17:$G$30)) +
(SUMIF('Sf acrylic cabinet'!$B$17:$B$30,B1264,'Sf acrylic cabinet'!$G$17:$G$30)) +
(SUMIF('Sf acrylic cabinet (2)'!$B$17:$B$30,B1264,'Sf acrylic cabinet (2)'!$G$17:$G$30)) +
(SUMIF('Economy Sf acrylic'!$B$17:$B$30,B1264,'Economy Sf acrylic'!$G$17:$G$30)) +
(SUMIF('Df acrylic cabinet'!$B$17:$B$30,B1264,'Df acrylic cabinet'!$G$17:$G$30)) +
(SUMIF('Df acrylic cabinet (2)'!$B$17:$B$30,B1264,'Df acrylic cabinet (2)'!$G$17:$G$30)) +
(SUMIF('Sf flex cabinet'!$B$17:$B$30,B1264,'Sf flex cabinet'!$G$17:$G$30)) +
(SUMIF('Sf flex cabinet (2)'!$B$17:$B$30,B1264,'Sf flex cabinet (2)'!$G$17:$G$30)) +
(SUMIF('Df flex cabinet'!$B$17:$B$36,B1264,'Df flex cabinet'!$G$17:$G$36)) +
(SUMIF('Df flex cabinet (2)'!$B$17:$B$36,B1264,'Df flex cabinet (2)'!$G$17:$G$36)) +
(SUMIF('Pole cover'!$B$17:$B$30,B1264,'Pole cover'!$G$17:$G$30)) +
(SUMIF('Pole cover (2)'!$B$17:$B$30,B1264,'Pole cover (2)'!$G$17:$G$30)) +
(SUMIF('Structural Steel Fab'!$B$17:$B$29,B1264,'Structural Steel Fab'!$G$17:$G$29)) +
(SUMIF(Reveal!$B$17:$B$30,B1264,Reveal!$G$17:$G$30)) +
(SUMIF('Reveal (2)'!$B$17:$B$30,B1264,'Reveal (2)'!$G$17:$G$30)) +
(SUMIF('Crown cove top'!$B$17:$B$30,B1264,'Crown cove top'!$G$17:$G$30)) +
(SUMIF('EMC assembly'!$B$17:$B$30,B1264,'EMC assembly'!$G$17:$G$30)) +
(SUMIF(Crating!$B$17:$B$29,B1264,Crating!$G$17:$G$29)) +
(SUMIF('LED wiring'!$B$17:$B$30,B1264,'LED wiring'!$G$17:$G$30)) +
(SUMIF('Changeable copy face'!$B$17:$B$30,B1264,'Changeable copy face'!$G$17:$G$30)) +
(SUMIF('Flex face assembly'!$B$17:$B$30,B1264,'Flex face assembly'!$G$17:$G$30)) +
(SUMIF('Routed face assembly'!$B$17:$B$30,B1264,'Routed face assembly'!$G$17:$G$30)) +
(SUMIF('Paint calculation'!$B$17:$B$30,B1264,'Paint calculation'!$G$17:$G$30)) +
(SUMIF('Trimcap letter face'!$B$17:$B$30,B1264,'Trimcap letter face'!$G$17:$G$30)) +
(SUMIF('Trimcap letter face (2)'!$B$17:$B$30,B1264,'Trimcap letter face (2)'!$G$17:$G$30)) +
(SUMIF('Channel letter fabrication'!$B$17:$B$30,B1264,'Channel letter fabrication'!$G$17:$G$30)) +
(SUMIF('Channel letter fabrication (2)'!$B$17:$B$30,B1264,'Channel letter fabrication (2)'!$G$17:$G$30))</f>
        <v>223.5</v>
      </c>
    </row>
    <row r="1265" spans="1:10">
      <c r="A1265" s="28" t="str">
        <f>[1]ODBC!$A1265</f>
        <v>Estimate for Custom Paint Color</v>
      </c>
      <c r="B1265" s="29" t="str">
        <f>[1]ODBC!B1265</f>
        <v>EST PAINT - CUSTOM</v>
      </c>
      <c r="C1265" s="30">
        <f>IFERROR(VLOOKUP($B1265,[1]ODBC!$B:$H,2,FALSE),"")</f>
        <v>2.8559999999999999E-2</v>
      </c>
      <c r="D1265" s="30">
        <f>IFERROR(VLOOKUP($B1265,[1]ODBC!$B:$H,3,FALSE),"")</f>
        <v>5.0999999999999997E-2</v>
      </c>
      <c r="E1265" s="30" t="str">
        <f>IFERROR(VLOOKUP($B1265,[1]ODBC!$B:$H,4,FALSE),"")</f>
        <v>GM</v>
      </c>
      <c r="F1265" s="31">
        <f>IFERROR(VLOOKUP($B1265,[1]ODBC!$B:$H,5,FALSE),"")</f>
        <v>44.45</v>
      </c>
      <c r="G1265" s="32">
        <f>[1]ODBC!G1265</f>
        <v>0</v>
      </c>
      <c r="H1265" s="33">
        <f>SUM([1]ODBC!H1265)</f>
        <v>0</v>
      </c>
      <c r="I1265" s="41" t="str">
        <f>'Vinyl cutting'!$B$2</f>
        <v>J36938</v>
      </c>
      <c r="J1265" s="42">
        <f ca="1">(SUMIF('Freeform time and material'!$B$17:$B$30,B1265,'Freeform time and material'!$G$17:$G$30)) +
(SUMIF('Vinyl cutting'!$B$17:$B$30,B1265,'Vinyl cutting'!$G$17:$G$30)) +
(SUMIF('Vinyl cutting (2)'!$B$17:$B$30,B1265,'Vinyl cutting (2)'!$G$17:$G$30)) +
(SUMIF('Apply vinyl graphics'!$B$17:$B$30,B1265,'Apply vinyl graphics'!$G$17:$G$30)) +
(SUMIF('Apply vinyl graphics (2)'!$B$17:$B$30,B1265,'Apply vinyl graphics (2)'!$G$17:$G$30)) +
(SUMIF('Alum pan sign'!$B$17:$B$30,B1265,'Alum pan sign'!$G$17:$G$30)) +
(SUMIF('Alum pan sign (2)'!$B$17:$B$30,B1265,'Alum pan sign (2)'!$G$17:$G$30)) +
(SUMIF('Economy pan sign'!$B$17:$B$30,B1265,'Economy pan sign'!$G$17:$G$30)) +
(SUMIF('Post and panel sign'!$B$17:$B$30,B1265,'Post and panel sign'!$G$17:$G$30)) +
(SUMIF('Post and panel sign (2)'!$B$17:$B$30,B1265,'Post and panel sign (2)'!$G$17:$G$30)) +
(SUMIF('Flat panels only'!$B$17:$B$30,B1265,'Flat panels only'!$G$17:$G$30)) +
(SUMIF('Flat panels only (2)'!$B$17:$B$30,B1265,'Flat panels only (2)'!$G$17:$G$30)) +
(SUMIF('Routed panel shapes'!$B$18:$B$31,B1265,'Routed panel shapes'!$G$18:$G$31)) +
(SUMIF('Routed panel shapes (2)'!$B$18:$B$31,B1265,'Routed panel shapes (2)'!$G$18:$G$31)) +
(SUMIF('Routed face only'!$B$17:$B$30,B1265,'Routed face only'!$G$17:$G$30)) +
(SUMIF('Routed face only (2)'!$B$17:$B$30,B1265,'Routed face only (2)'!$G$17:$G$30)) +
(SUMIF('Routed alum faces letters'!$B$17:$B$30,B1265,'Routed alum faces letters'!$G$17:$G$30)) +
(SUMIF('Routed alum faces letters (2)'!$B$17:$B$30,B1265,'Routed alum faces letters (2)'!$G$17:$G$30)) +
(SUMIF('Routed push through acrylic'!$B$17:$B$30,B1265,'Routed push through acrylic'!$G$17:$G$30)) +
(SUMIF('Routed push through acrylic (2)'!$B$17:$B$30,B1265,'Routed push through acrylic (2)'!$G$17:$G$30)) +
(SUMIF('Sf routed cabinet'!$B$17:$B$30,B1265,'Sf routed cabinet'!$G$17:$G$30)) +
(SUMIF('Sf routed cabinet (2)'!$B$17:$B$30,B1265,'Sf routed cabinet (2)'!$G$17:$G$30)) +
(SUMIF('Df routed cabinet'!$B$17:$B$30,B1265,'Df routed cabinet'!$G$17:$G$30)) +
(SUMIF('Df routed cabinet (2)'!$B$17:$B$30,B1265,'Df routed cabinet (2)'!$G$17:$G$30)) +
(SUMIF('Sf acrylic cabinet'!$B$17:$B$30,B1265,'Sf acrylic cabinet'!$G$17:$G$30)) +
(SUMIF('Sf acrylic cabinet (2)'!$B$17:$B$30,B1265,'Sf acrylic cabinet (2)'!$G$17:$G$30)) +
(SUMIF('Economy Sf acrylic'!$B$17:$B$30,B1265,'Economy Sf acrylic'!$G$17:$G$30)) +
(SUMIF('Df acrylic cabinet'!$B$17:$B$30,B1265,'Df acrylic cabinet'!$G$17:$G$30)) +
(SUMIF('Df acrylic cabinet (2)'!$B$17:$B$30,B1265,'Df acrylic cabinet (2)'!$G$17:$G$30)) +
(SUMIF('Sf flex cabinet'!$B$17:$B$30,B1265,'Sf flex cabinet'!$G$17:$G$30)) +
(SUMIF('Sf flex cabinet (2)'!$B$17:$B$30,B1265,'Sf flex cabinet (2)'!$G$17:$G$30)) +
(SUMIF('Df flex cabinet'!$B$17:$B$36,B1265,'Df flex cabinet'!$G$17:$G$36)) +
(SUMIF('Df flex cabinet (2)'!$B$17:$B$36,B1265,'Df flex cabinet (2)'!$G$17:$G$36)) +
(SUMIF('Pole cover'!$B$17:$B$30,B1265,'Pole cover'!$G$17:$G$30)) +
(SUMIF('Pole cover (2)'!$B$17:$B$30,B1265,'Pole cover (2)'!$G$17:$G$30)) +
(SUMIF('Structural Steel Fab'!$B$17:$B$29,B1265,'Structural Steel Fab'!$G$17:$G$29)) +
(SUMIF(Reveal!$B$17:$B$30,B1265,Reveal!$G$17:$G$30)) +
(SUMIF('Reveal (2)'!$B$17:$B$30,B1265,'Reveal (2)'!$G$17:$G$30)) +
(SUMIF('Crown cove top'!$B$17:$B$30,B1265,'Crown cove top'!$G$17:$G$30)) +
(SUMIF('EMC assembly'!$B$17:$B$30,B1265,'EMC assembly'!$G$17:$G$30)) +
(SUMIF(Crating!$B$17:$B$29,B1265,Crating!$G$17:$G$29)) +
(SUMIF('LED wiring'!$B$17:$B$30,B1265,'LED wiring'!$G$17:$G$30)) +
(SUMIF('Changeable copy face'!$B$17:$B$30,B1265,'Changeable copy face'!$G$17:$G$30)) +
(SUMIF('Flex face assembly'!$B$17:$B$30,B1265,'Flex face assembly'!$G$17:$G$30)) +
(SUMIF('Routed face assembly'!$B$17:$B$30,B1265,'Routed face assembly'!$G$17:$G$30)) +
(SUMIF('Paint calculation'!$B$17:$B$30,B1265,'Paint calculation'!$G$17:$G$30)) +
(SUMIF('Trimcap letter face'!$B$17:$B$30,B1265,'Trimcap letter face'!$G$17:$G$30)) +
(SUMIF('Trimcap letter face (2)'!$B$17:$B$30,B1265,'Trimcap letter face (2)'!$G$17:$G$30)) +
(SUMIF('Channel letter fabrication'!$B$17:$B$30,B1265,'Channel letter fabrication'!$G$17:$G$30)) +
(SUMIF('Channel letter fabrication (2)'!$B$17:$B$30,B1265,'Channel letter fabrication (2)'!$G$17:$G$30))</f>
        <v>44435</v>
      </c>
    </row>
    <row r="1266" spans="1:10">
      <c r="A1266" s="28" t="str">
        <f>[1]ODBC!$A1266</f>
        <v>Estimate for Specialty/Metallic Paint Color</v>
      </c>
      <c r="B1266" s="29" t="str">
        <f>[1]ODBC!B1266</f>
        <v>EST PAINT - SPEC</v>
      </c>
      <c r="C1266" s="30">
        <f>IFERROR(VLOOKUP($B1266,[1]ODBC!$B:$H,2,FALSE),"")</f>
        <v>3.5700000000000003E-2</v>
      </c>
      <c r="D1266" s="30">
        <f>IFERROR(VLOOKUP($B1266,[1]ODBC!$B:$H,3,FALSE),"")</f>
        <v>6.4000000000000001E-2</v>
      </c>
      <c r="E1266" s="30" t="str">
        <f>IFERROR(VLOOKUP($B1266,[1]ODBC!$B:$H,4,FALSE),"")</f>
        <v>GM</v>
      </c>
      <c r="F1266" s="31">
        <f>IFERROR(VLOOKUP($B1266,[1]ODBC!$B:$H,5,FALSE),"")</f>
        <v>44.45</v>
      </c>
      <c r="G1266" s="32">
        <f>[1]ODBC!G1266</f>
        <v>0</v>
      </c>
      <c r="H1266" s="33">
        <f>SUM([1]ODBC!H1266)</f>
        <v>0</v>
      </c>
      <c r="I1266" s="41" t="str">
        <f>'Vinyl cutting'!$B$2</f>
        <v>J36938</v>
      </c>
      <c r="J1266" s="42">
        <f ca="1">(SUMIF('Freeform time and material'!$B$17:$B$30,B1266,'Freeform time and material'!$G$17:$G$30)) +
(SUMIF('Vinyl cutting'!$B$17:$B$30,B1266,'Vinyl cutting'!$G$17:$G$30)) +
(SUMIF('Vinyl cutting (2)'!$B$17:$B$30,B1266,'Vinyl cutting (2)'!$G$17:$G$30)) +
(SUMIF('Apply vinyl graphics'!$B$17:$B$30,B1266,'Apply vinyl graphics'!$G$17:$G$30)) +
(SUMIF('Apply vinyl graphics (2)'!$B$17:$B$30,B1266,'Apply vinyl graphics (2)'!$G$17:$G$30)) +
(SUMIF('Alum pan sign'!$B$17:$B$30,B1266,'Alum pan sign'!$G$17:$G$30)) +
(SUMIF('Alum pan sign (2)'!$B$17:$B$30,B1266,'Alum pan sign (2)'!$G$17:$G$30)) +
(SUMIF('Economy pan sign'!$B$17:$B$30,B1266,'Economy pan sign'!$G$17:$G$30)) +
(SUMIF('Post and panel sign'!$B$17:$B$30,B1266,'Post and panel sign'!$G$17:$G$30)) +
(SUMIF('Post and panel sign (2)'!$B$17:$B$30,B1266,'Post and panel sign (2)'!$G$17:$G$30)) +
(SUMIF('Flat panels only'!$B$17:$B$30,B1266,'Flat panels only'!$G$17:$G$30)) +
(SUMIF('Flat panels only (2)'!$B$17:$B$30,B1266,'Flat panels only (2)'!$G$17:$G$30)) +
(SUMIF('Routed panel shapes'!$B$18:$B$31,B1266,'Routed panel shapes'!$G$18:$G$31)) +
(SUMIF('Routed panel shapes (2)'!$B$18:$B$31,B1266,'Routed panel shapes (2)'!$G$18:$G$31)) +
(SUMIF('Routed face only'!$B$17:$B$30,B1266,'Routed face only'!$G$17:$G$30)) +
(SUMIF('Routed face only (2)'!$B$17:$B$30,B1266,'Routed face only (2)'!$G$17:$G$30)) +
(SUMIF('Routed alum faces letters'!$B$17:$B$30,B1266,'Routed alum faces letters'!$G$17:$G$30)) +
(SUMIF('Routed alum faces letters (2)'!$B$17:$B$30,B1266,'Routed alum faces letters (2)'!$G$17:$G$30)) +
(SUMIF('Routed push through acrylic'!$B$17:$B$30,B1266,'Routed push through acrylic'!$G$17:$G$30)) +
(SUMIF('Routed push through acrylic (2)'!$B$17:$B$30,B1266,'Routed push through acrylic (2)'!$G$17:$G$30)) +
(SUMIF('Sf routed cabinet'!$B$17:$B$30,B1266,'Sf routed cabinet'!$G$17:$G$30)) +
(SUMIF('Sf routed cabinet (2)'!$B$17:$B$30,B1266,'Sf routed cabinet (2)'!$G$17:$G$30)) +
(SUMIF('Df routed cabinet'!$B$17:$B$30,B1266,'Df routed cabinet'!$G$17:$G$30)) +
(SUMIF('Df routed cabinet (2)'!$B$17:$B$30,B1266,'Df routed cabinet (2)'!$G$17:$G$30)) +
(SUMIF('Sf acrylic cabinet'!$B$17:$B$30,B1266,'Sf acrylic cabinet'!$G$17:$G$30)) +
(SUMIF('Sf acrylic cabinet (2)'!$B$17:$B$30,B1266,'Sf acrylic cabinet (2)'!$G$17:$G$30)) +
(SUMIF('Economy Sf acrylic'!$B$17:$B$30,B1266,'Economy Sf acrylic'!$G$17:$G$30)) +
(SUMIF('Df acrylic cabinet'!$B$17:$B$30,B1266,'Df acrylic cabinet'!$G$17:$G$30)) +
(SUMIF('Df acrylic cabinet (2)'!$B$17:$B$30,B1266,'Df acrylic cabinet (2)'!$G$17:$G$30)) +
(SUMIF('Sf flex cabinet'!$B$17:$B$30,B1266,'Sf flex cabinet'!$G$17:$G$30)) +
(SUMIF('Sf flex cabinet (2)'!$B$17:$B$30,B1266,'Sf flex cabinet (2)'!$G$17:$G$30)) +
(SUMIF('Df flex cabinet'!$B$17:$B$36,B1266,'Df flex cabinet'!$G$17:$G$36)) +
(SUMIF('Df flex cabinet (2)'!$B$17:$B$36,B1266,'Df flex cabinet (2)'!$G$17:$G$36)) +
(SUMIF('Pole cover'!$B$17:$B$30,B1266,'Pole cover'!$G$17:$G$30)) +
(SUMIF('Pole cover (2)'!$B$17:$B$30,B1266,'Pole cover (2)'!$G$17:$G$30)) +
(SUMIF('Structural Steel Fab'!$B$17:$B$29,B1266,'Structural Steel Fab'!$G$17:$G$29)) +
(SUMIF(Reveal!$B$17:$B$30,B1266,Reveal!$G$17:$G$30)) +
(SUMIF('Reveal (2)'!$B$17:$B$30,B1266,'Reveal (2)'!$G$17:$G$30)) +
(SUMIF('Crown cove top'!$B$17:$B$30,B1266,'Crown cove top'!$G$17:$G$30)) +
(SUMIF('EMC assembly'!$B$17:$B$30,B1266,'EMC assembly'!$G$17:$G$30)) +
(SUMIF(Crating!$B$17:$B$29,B1266,Crating!$G$17:$G$29)) +
(SUMIF('LED wiring'!$B$17:$B$30,B1266,'LED wiring'!$G$17:$G$30)) +
(SUMIF('Changeable copy face'!$B$17:$B$30,B1266,'Changeable copy face'!$G$17:$G$30)) +
(SUMIF('Flex face assembly'!$B$17:$B$30,B1266,'Flex face assembly'!$G$17:$G$30)) +
(SUMIF('Routed face assembly'!$B$17:$B$30,B1266,'Routed face assembly'!$G$17:$G$30)) +
(SUMIF('Paint calculation'!$B$17:$B$30,B1266,'Paint calculation'!$G$17:$G$30)) +
(SUMIF('Trimcap letter face'!$B$17:$B$30,B1266,'Trimcap letter face'!$G$17:$G$30)) +
(SUMIF('Trimcap letter face (2)'!$B$17:$B$30,B1266,'Trimcap letter face (2)'!$G$17:$G$30)) +
(SUMIF('Channel letter fabrication'!$B$17:$B$30,B1266,'Channel letter fabrication'!$G$17:$G$30)) +
(SUMIF('Channel letter fabrication (2)'!$B$17:$B$30,B1266,'Channel letter fabrication (2)'!$G$17:$G$30))</f>
        <v>0</v>
      </c>
    </row>
    <row r="1267" spans="1:10">
      <c r="A1267" s="28" t="str">
        <f>[1]ODBC!$A1267</f>
        <v>Estimate for Standard Paint Color</v>
      </c>
      <c r="B1267" s="29" t="str">
        <f>[1]ODBC!B1267</f>
        <v>EST PAINT - STANDARD</v>
      </c>
      <c r="C1267" s="30">
        <f>IFERROR(VLOOKUP($B1267,[1]ODBC!$B:$H,2,FALSE),"")</f>
        <v>2.3800000000000002E-2</v>
      </c>
      <c r="D1267" s="30">
        <f>IFERROR(VLOOKUP($B1267,[1]ODBC!$B:$H,3,FALSE),"")</f>
        <v>4.2999999999999997E-2</v>
      </c>
      <c r="E1267" s="30" t="str">
        <f>IFERROR(VLOOKUP($B1267,[1]ODBC!$B:$H,4,FALSE),"")</f>
        <v>GM</v>
      </c>
      <c r="F1267" s="31">
        <f>IFERROR(VLOOKUP($B1267,[1]ODBC!$B:$H,5,FALSE),"")</f>
        <v>44.45</v>
      </c>
      <c r="G1267" s="32">
        <f>[1]ODBC!G1267</f>
        <v>0</v>
      </c>
      <c r="H1267" s="33">
        <f>SUM([1]ODBC!H1267)</f>
        <v>0</v>
      </c>
      <c r="I1267" s="41" t="str">
        <f>'Vinyl cutting'!$B$2</f>
        <v>J36938</v>
      </c>
      <c r="J1267" s="42">
        <f ca="1">(SUMIF('Freeform time and material'!$B$17:$B$30,B1267,'Freeform time and material'!$G$17:$G$30)) +
(SUMIF('Vinyl cutting'!$B$17:$B$30,B1267,'Vinyl cutting'!$G$17:$G$30)) +
(SUMIF('Vinyl cutting (2)'!$B$17:$B$30,B1267,'Vinyl cutting (2)'!$G$17:$G$30)) +
(SUMIF('Apply vinyl graphics'!$B$17:$B$30,B1267,'Apply vinyl graphics'!$G$17:$G$30)) +
(SUMIF('Apply vinyl graphics (2)'!$B$17:$B$30,B1267,'Apply vinyl graphics (2)'!$G$17:$G$30)) +
(SUMIF('Alum pan sign'!$B$17:$B$30,B1267,'Alum pan sign'!$G$17:$G$30)) +
(SUMIF('Alum pan sign (2)'!$B$17:$B$30,B1267,'Alum pan sign (2)'!$G$17:$G$30)) +
(SUMIF('Economy pan sign'!$B$17:$B$30,B1267,'Economy pan sign'!$G$17:$G$30)) +
(SUMIF('Post and panel sign'!$B$17:$B$30,B1267,'Post and panel sign'!$G$17:$G$30)) +
(SUMIF('Post and panel sign (2)'!$B$17:$B$30,B1267,'Post and panel sign (2)'!$G$17:$G$30)) +
(SUMIF('Flat panels only'!$B$17:$B$30,B1267,'Flat panels only'!$G$17:$G$30)) +
(SUMIF('Flat panels only (2)'!$B$17:$B$30,B1267,'Flat panels only (2)'!$G$17:$G$30)) +
(SUMIF('Routed panel shapes'!$B$18:$B$31,B1267,'Routed panel shapes'!$G$18:$G$31)) +
(SUMIF('Routed panel shapes (2)'!$B$18:$B$31,B1267,'Routed panel shapes (2)'!$G$18:$G$31)) +
(SUMIF('Routed face only'!$B$17:$B$30,B1267,'Routed face only'!$G$17:$G$30)) +
(SUMIF('Routed face only (2)'!$B$17:$B$30,B1267,'Routed face only (2)'!$G$17:$G$30)) +
(SUMIF('Routed alum faces letters'!$B$17:$B$30,B1267,'Routed alum faces letters'!$G$17:$G$30)) +
(SUMIF('Routed alum faces letters (2)'!$B$17:$B$30,B1267,'Routed alum faces letters (2)'!$G$17:$G$30)) +
(SUMIF('Routed push through acrylic'!$B$17:$B$30,B1267,'Routed push through acrylic'!$G$17:$G$30)) +
(SUMIF('Routed push through acrylic (2)'!$B$17:$B$30,B1267,'Routed push through acrylic (2)'!$G$17:$G$30)) +
(SUMIF('Sf routed cabinet'!$B$17:$B$30,B1267,'Sf routed cabinet'!$G$17:$G$30)) +
(SUMIF('Sf routed cabinet (2)'!$B$17:$B$30,B1267,'Sf routed cabinet (2)'!$G$17:$G$30)) +
(SUMIF('Df routed cabinet'!$B$17:$B$30,B1267,'Df routed cabinet'!$G$17:$G$30)) +
(SUMIF('Df routed cabinet (2)'!$B$17:$B$30,B1267,'Df routed cabinet (2)'!$G$17:$G$30)) +
(SUMIF('Sf acrylic cabinet'!$B$17:$B$30,B1267,'Sf acrylic cabinet'!$G$17:$G$30)) +
(SUMIF('Sf acrylic cabinet (2)'!$B$17:$B$30,B1267,'Sf acrylic cabinet (2)'!$G$17:$G$30)) +
(SUMIF('Economy Sf acrylic'!$B$17:$B$30,B1267,'Economy Sf acrylic'!$G$17:$G$30)) +
(SUMIF('Df acrylic cabinet'!$B$17:$B$30,B1267,'Df acrylic cabinet'!$G$17:$G$30)) +
(SUMIF('Df acrylic cabinet (2)'!$B$17:$B$30,B1267,'Df acrylic cabinet (2)'!$G$17:$G$30)) +
(SUMIF('Sf flex cabinet'!$B$17:$B$30,B1267,'Sf flex cabinet'!$G$17:$G$30)) +
(SUMIF('Sf flex cabinet (2)'!$B$17:$B$30,B1267,'Sf flex cabinet (2)'!$G$17:$G$30)) +
(SUMIF('Df flex cabinet'!$B$17:$B$36,B1267,'Df flex cabinet'!$G$17:$G$36)) +
(SUMIF('Df flex cabinet (2)'!$B$17:$B$36,B1267,'Df flex cabinet (2)'!$G$17:$G$36)) +
(SUMIF('Pole cover'!$B$17:$B$30,B1267,'Pole cover'!$G$17:$G$30)) +
(SUMIF('Pole cover (2)'!$B$17:$B$30,B1267,'Pole cover (2)'!$G$17:$G$30)) +
(SUMIF('Structural Steel Fab'!$B$17:$B$29,B1267,'Structural Steel Fab'!$G$17:$G$29)) +
(SUMIF(Reveal!$B$17:$B$30,B1267,Reveal!$G$17:$G$30)) +
(SUMIF('Reveal (2)'!$B$17:$B$30,B1267,'Reveal (2)'!$G$17:$G$30)) +
(SUMIF('Crown cove top'!$B$17:$B$30,B1267,'Crown cove top'!$G$17:$G$30)) +
(SUMIF('EMC assembly'!$B$17:$B$30,B1267,'EMC assembly'!$G$17:$G$30)) +
(SUMIF(Crating!$B$17:$B$29,B1267,Crating!$G$17:$G$29)) +
(SUMIF('LED wiring'!$B$17:$B$30,B1267,'LED wiring'!$G$17:$G$30)) +
(SUMIF('Changeable copy face'!$B$17:$B$30,B1267,'Changeable copy face'!$G$17:$G$30)) +
(SUMIF('Flex face assembly'!$B$17:$B$30,B1267,'Flex face assembly'!$G$17:$G$30)) +
(SUMIF('Routed face assembly'!$B$17:$B$30,B1267,'Routed face assembly'!$G$17:$G$30)) +
(SUMIF('Paint calculation'!$B$17:$B$30,B1267,'Paint calculation'!$G$17:$G$30)) +
(SUMIF('Trimcap letter face'!$B$17:$B$30,B1267,'Trimcap letter face'!$G$17:$G$30)) +
(SUMIF('Trimcap letter face (2)'!$B$17:$B$30,B1267,'Trimcap letter face (2)'!$G$17:$G$30)) +
(SUMIF('Channel letter fabrication'!$B$17:$B$30,B1267,'Channel letter fabrication'!$G$17:$G$30)) +
(SUMIF('Channel letter fabrication (2)'!$B$17:$B$30,B1267,'Channel letter fabrication (2)'!$G$17:$G$30))</f>
        <v>0</v>
      </c>
    </row>
    <row r="1268" spans="1:10">
      <c r="A1268" s="28" t="str">
        <f>[1]ODBC!$A1268</f>
        <v>Finished Sign</v>
      </c>
      <c r="B1268" s="29" t="str">
        <f>[1]ODBC!B1268</f>
        <v>FINISHED SIGN</v>
      </c>
      <c r="C1268" s="30">
        <f>IFERROR(VLOOKUP($B1268,[1]ODBC!$B:$H,2,FALSE),"")</f>
        <v>0</v>
      </c>
      <c r="D1268" s="30">
        <f>IFERROR(VLOOKUP($B1268,[1]ODBC!$B:$H,3,FALSE),"")</f>
        <v>0</v>
      </c>
      <c r="E1268" s="30" t="str">
        <f>IFERROR(VLOOKUP($B1268,[1]ODBC!$B:$H,4,FALSE),"")</f>
        <v>EA</v>
      </c>
      <c r="F1268" s="31">
        <f>IFERROR(VLOOKUP($B1268,[1]ODBC!$B:$H,5,FALSE),"")</f>
        <v>0</v>
      </c>
      <c r="G1268" s="32">
        <f>[1]ODBC!G1268</f>
        <v>0</v>
      </c>
      <c r="H1268" s="33">
        <f>SUM([1]ODBC!H1268)</f>
        <v>0</v>
      </c>
      <c r="I1268" s="41" t="str">
        <f>'Vinyl cutting'!$B$2</f>
        <v>J36938</v>
      </c>
      <c r="J1268" s="42">
        <f ca="1">(SUMIF('Freeform time and material'!$B$17:$B$30,B1268,'Freeform time and material'!$G$17:$G$30)) +
(SUMIF('Vinyl cutting'!$B$17:$B$30,B1268,'Vinyl cutting'!$G$17:$G$30)) +
(SUMIF('Vinyl cutting (2)'!$B$17:$B$30,B1268,'Vinyl cutting (2)'!$G$17:$G$30)) +
(SUMIF('Apply vinyl graphics'!$B$17:$B$30,B1268,'Apply vinyl graphics'!$G$17:$G$30)) +
(SUMIF('Apply vinyl graphics (2)'!$B$17:$B$30,B1268,'Apply vinyl graphics (2)'!$G$17:$G$30)) +
(SUMIF('Alum pan sign'!$B$17:$B$30,B1268,'Alum pan sign'!$G$17:$G$30)) +
(SUMIF('Alum pan sign (2)'!$B$17:$B$30,B1268,'Alum pan sign (2)'!$G$17:$G$30)) +
(SUMIF('Economy pan sign'!$B$17:$B$30,B1268,'Economy pan sign'!$G$17:$G$30)) +
(SUMIF('Post and panel sign'!$B$17:$B$30,B1268,'Post and panel sign'!$G$17:$G$30)) +
(SUMIF('Post and panel sign (2)'!$B$17:$B$30,B1268,'Post and panel sign (2)'!$G$17:$G$30)) +
(SUMIF('Flat panels only'!$B$17:$B$30,B1268,'Flat panels only'!$G$17:$G$30)) +
(SUMIF('Flat panels only (2)'!$B$17:$B$30,B1268,'Flat panels only (2)'!$G$17:$G$30)) +
(SUMIF('Routed panel shapes'!$B$18:$B$31,B1268,'Routed panel shapes'!$G$18:$G$31)) +
(SUMIF('Routed panel shapes (2)'!$B$18:$B$31,B1268,'Routed panel shapes (2)'!$G$18:$G$31)) +
(SUMIF('Routed face only'!$B$17:$B$30,B1268,'Routed face only'!$G$17:$G$30)) +
(SUMIF('Routed face only (2)'!$B$17:$B$30,B1268,'Routed face only (2)'!$G$17:$G$30)) +
(SUMIF('Routed alum faces letters'!$B$17:$B$30,B1268,'Routed alum faces letters'!$G$17:$G$30)) +
(SUMIF('Routed alum faces letters (2)'!$B$17:$B$30,B1268,'Routed alum faces letters (2)'!$G$17:$G$30)) +
(SUMIF('Routed push through acrylic'!$B$17:$B$30,B1268,'Routed push through acrylic'!$G$17:$G$30)) +
(SUMIF('Routed push through acrylic (2)'!$B$17:$B$30,B1268,'Routed push through acrylic (2)'!$G$17:$G$30)) +
(SUMIF('Sf routed cabinet'!$B$17:$B$30,B1268,'Sf routed cabinet'!$G$17:$G$30)) +
(SUMIF('Sf routed cabinet (2)'!$B$17:$B$30,B1268,'Sf routed cabinet (2)'!$G$17:$G$30)) +
(SUMIF('Df routed cabinet'!$B$17:$B$30,B1268,'Df routed cabinet'!$G$17:$G$30)) +
(SUMIF('Df routed cabinet (2)'!$B$17:$B$30,B1268,'Df routed cabinet (2)'!$G$17:$G$30)) +
(SUMIF('Sf acrylic cabinet'!$B$17:$B$30,B1268,'Sf acrylic cabinet'!$G$17:$G$30)) +
(SUMIF('Sf acrylic cabinet (2)'!$B$17:$B$30,B1268,'Sf acrylic cabinet (2)'!$G$17:$G$30)) +
(SUMIF('Economy Sf acrylic'!$B$17:$B$30,B1268,'Economy Sf acrylic'!$G$17:$G$30)) +
(SUMIF('Df acrylic cabinet'!$B$17:$B$30,B1268,'Df acrylic cabinet'!$G$17:$G$30)) +
(SUMIF('Df acrylic cabinet (2)'!$B$17:$B$30,B1268,'Df acrylic cabinet (2)'!$G$17:$G$30)) +
(SUMIF('Sf flex cabinet'!$B$17:$B$30,B1268,'Sf flex cabinet'!$G$17:$G$30)) +
(SUMIF('Sf flex cabinet (2)'!$B$17:$B$30,B1268,'Sf flex cabinet (2)'!$G$17:$G$30)) +
(SUMIF('Df flex cabinet'!$B$17:$B$36,B1268,'Df flex cabinet'!$G$17:$G$36)) +
(SUMIF('Df flex cabinet (2)'!$B$17:$B$36,B1268,'Df flex cabinet (2)'!$G$17:$G$36)) +
(SUMIF('Pole cover'!$B$17:$B$30,B1268,'Pole cover'!$G$17:$G$30)) +
(SUMIF('Pole cover (2)'!$B$17:$B$30,B1268,'Pole cover (2)'!$G$17:$G$30)) +
(SUMIF('Structural Steel Fab'!$B$17:$B$29,B1268,'Structural Steel Fab'!$G$17:$G$29)) +
(SUMIF(Reveal!$B$17:$B$30,B1268,Reveal!$G$17:$G$30)) +
(SUMIF('Reveal (2)'!$B$17:$B$30,B1268,'Reveal (2)'!$G$17:$G$30)) +
(SUMIF('Crown cove top'!$B$17:$B$30,B1268,'Crown cove top'!$G$17:$G$30)) +
(SUMIF('EMC assembly'!$B$17:$B$30,B1268,'EMC assembly'!$G$17:$G$30)) +
(SUMIF(Crating!$B$17:$B$29,B1268,Crating!$G$17:$G$29)) +
(SUMIF('LED wiring'!$B$17:$B$30,B1268,'LED wiring'!$G$17:$G$30)) +
(SUMIF('Changeable copy face'!$B$17:$B$30,B1268,'Changeable copy face'!$G$17:$G$30)) +
(SUMIF('Flex face assembly'!$B$17:$B$30,B1268,'Flex face assembly'!$G$17:$G$30)) +
(SUMIF('Routed face assembly'!$B$17:$B$30,B1268,'Routed face assembly'!$G$17:$G$30)) +
(SUMIF('Paint calculation'!$B$17:$B$30,B1268,'Paint calculation'!$G$17:$G$30)) +
(SUMIF('Trimcap letter face'!$B$17:$B$30,B1268,'Trimcap letter face'!$G$17:$G$30)) +
(SUMIF('Trimcap letter face (2)'!$B$17:$B$30,B1268,'Trimcap letter face (2)'!$G$17:$G$30)) +
(SUMIF('Channel letter fabrication'!$B$17:$B$30,B1268,'Channel letter fabrication'!$G$17:$G$30)) +
(SUMIF('Channel letter fabrication (2)'!$B$17:$B$30,B1268,'Channel letter fabrication (2)'!$G$17:$G$30))</f>
        <v>0</v>
      </c>
    </row>
    <row r="1269" spans="1:10">
      <c r="A1269" s="28">
        <f>[1]ODBC!$A1269</f>
        <v>0</v>
      </c>
      <c r="B1269" s="29">
        <f>[1]ODBC!B1269</f>
        <v>0</v>
      </c>
      <c r="C1269" s="30" t="str">
        <f>IFERROR(VLOOKUP($B1269,[1]ODBC!$B:$H,2,FALSE),"")</f>
        <v/>
      </c>
      <c r="D1269" s="30" t="str">
        <f>IFERROR(VLOOKUP($B1269,[1]ODBC!$B:$H,3,FALSE),"")</f>
        <v/>
      </c>
      <c r="E1269" s="30" t="str">
        <f>IFERROR(VLOOKUP($B1269,[1]ODBC!$B:$H,4,FALSE),"")</f>
        <v/>
      </c>
      <c r="F1269" s="31" t="str">
        <f>IFERROR(VLOOKUP($B1269,[1]ODBC!$B:$H,5,FALSE),"")</f>
        <v/>
      </c>
      <c r="G1269" s="32">
        <f>[1]ODBC!G1269</f>
        <v>0</v>
      </c>
      <c r="H1269" s="33">
        <f>SUM([1]ODBC!H1269)</f>
        <v>0</v>
      </c>
      <c r="I1269" s="41" t="str">
        <f>'Vinyl cutting'!$B$2</f>
        <v>J36938</v>
      </c>
      <c r="J1269" s="42">
        <f ca="1">(SUMIF('Freeform time and material'!$B$17:$B$30,B1269,'Freeform time and material'!$G$17:$G$30)) +
(SUMIF('Vinyl cutting'!$B$17:$B$30,B1269,'Vinyl cutting'!$G$17:$G$30)) +
(SUMIF('Vinyl cutting (2)'!$B$17:$B$30,B1269,'Vinyl cutting (2)'!$G$17:$G$30)) +
(SUMIF('Apply vinyl graphics'!$B$17:$B$30,B1269,'Apply vinyl graphics'!$G$17:$G$30)) +
(SUMIF('Apply vinyl graphics (2)'!$B$17:$B$30,B1269,'Apply vinyl graphics (2)'!$G$17:$G$30)) +
(SUMIF('Alum pan sign'!$B$17:$B$30,B1269,'Alum pan sign'!$G$17:$G$30)) +
(SUMIF('Alum pan sign (2)'!$B$17:$B$30,B1269,'Alum pan sign (2)'!$G$17:$G$30)) +
(SUMIF('Economy pan sign'!$B$17:$B$30,B1269,'Economy pan sign'!$G$17:$G$30)) +
(SUMIF('Post and panel sign'!$B$17:$B$30,B1269,'Post and panel sign'!$G$17:$G$30)) +
(SUMIF('Post and panel sign (2)'!$B$17:$B$30,B1269,'Post and panel sign (2)'!$G$17:$G$30)) +
(SUMIF('Flat panels only'!$B$17:$B$30,B1269,'Flat panels only'!$G$17:$G$30)) +
(SUMIF('Flat panels only (2)'!$B$17:$B$30,B1269,'Flat panels only (2)'!$G$17:$G$30)) +
(SUMIF('Routed panel shapes'!$B$18:$B$31,B1269,'Routed panel shapes'!$G$18:$G$31)) +
(SUMIF('Routed panel shapes (2)'!$B$18:$B$31,B1269,'Routed panel shapes (2)'!$G$18:$G$31)) +
(SUMIF('Routed face only'!$B$17:$B$30,B1269,'Routed face only'!$G$17:$G$30)) +
(SUMIF('Routed face only (2)'!$B$17:$B$30,B1269,'Routed face only (2)'!$G$17:$G$30)) +
(SUMIF('Routed alum faces letters'!$B$17:$B$30,B1269,'Routed alum faces letters'!$G$17:$G$30)) +
(SUMIF('Routed alum faces letters (2)'!$B$17:$B$30,B1269,'Routed alum faces letters (2)'!$G$17:$G$30)) +
(SUMIF('Routed push through acrylic'!$B$17:$B$30,B1269,'Routed push through acrylic'!$G$17:$G$30)) +
(SUMIF('Routed push through acrylic (2)'!$B$17:$B$30,B1269,'Routed push through acrylic (2)'!$G$17:$G$30)) +
(SUMIF('Sf routed cabinet'!$B$17:$B$30,B1269,'Sf routed cabinet'!$G$17:$G$30)) +
(SUMIF('Sf routed cabinet (2)'!$B$17:$B$30,B1269,'Sf routed cabinet (2)'!$G$17:$G$30)) +
(SUMIF('Df routed cabinet'!$B$17:$B$30,B1269,'Df routed cabinet'!$G$17:$G$30)) +
(SUMIF('Df routed cabinet (2)'!$B$17:$B$30,B1269,'Df routed cabinet (2)'!$G$17:$G$30)) +
(SUMIF('Sf acrylic cabinet'!$B$17:$B$30,B1269,'Sf acrylic cabinet'!$G$17:$G$30)) +
(SUMIF('Sf acrylic cabinet (2)'!$B$17:$B$30,B1269,'Sf acrylic cabinet (2)'!$G$17:$G$30)) +
(SUMIF('Economy Sf acrylic'!$B$17:$B$30,B1269,'Economy Sf acrylic'!$G$17:$G$30)) +
(SUMIF('Df acrylic cabinet'!$B$17:$B$30,B1269,'Df acrylic cabinet'!$G$17:$G$30)) +
(SUMIF('Df acrylic cabinet (2)'!$B$17:$B$30,B1269,'Df acrylic cabinet (2)'!$G$17:$G$30)) +
(SUMIF('Sf flex cabinet'!$B$17:$B$30,B1269,'Sf flex cabinet'!$G$17:$G$30)) +
(SUMIF('Sf flex cabinet (2)'!$B$17:$B$30,B1269,'Sf flex cabinet (2)'!$G$17:$G$30)) +
(SUMIF('Df flex cabinet'!$B$17:$B$36,B1269,'Df flex cabinet'!$G$17:$G$36)) +
(SUMIF('Df flex cabinet (2)'!$B$17:$B$36,B1269,'Df flex cabinet (2)'!$G$17:$G$36)) +
(SUMIF('Pole cover'!$B$17:$B$30,B1269,'Pole cover'!$G$17:$G$30)) +
(SUMIF('Pole cover (2)'!$B$17:$B$30,B1269,'Pole cover (2)'!$G$17:$G$30)) +
(SUMIF('Structural Steel Fab'!$B$17:$B$29,B1269,'Structural Steel Fab'!$G$17:$G$29)) +
(SUMIF(Reveal!$B$17:$B$30,B1269,Reveal!$G$17:$G$30)) +
(SUMIF('Reveal (2)'!$B$17:$B$30,B1269,'Reveal (2)'!$G$17:$G$30)) +
(SUMIF('Crown cove top'!$B$17:$B$30,B1269,'Crown cove top'!$G$17:$G$30)) +
(SUMIF('EMC assembly'!$B$17:$B$30,B1269,'EMC assembly'!$G$17:$G$30)) +
(SUMIF(Crating!$B$17:$B$29,B1269,Crating!$G$17:$G$29)) +
(SUMIF('LED wiring'!$B$17:$B$30,B1269,'LED wiring'!$G$17:$G$30)) +
(SUMIF('Changeable copy face'!$B$17:$B$30,B1269,'Changeable copy face'!$G$17:$G$30)) +
(SUMIF('Flex face assembly'!$B$17:$B$30,B1269,'Flex face assembly'!$G$17:$G$30)) +
(SUMIF('Routed face assembly'!$B$17:$B$30,B1269,'Routed face assembly'!$G$17:$G$30)) +
(SUMIF('Paint calculation'!$B$17:$B$30,B1269,'Paint calculation'!$G$17:$G$30)) +
(SUMIF('Trimcap letter face'!$B$17:$B$30,B1269,'Trimcap letter face'!$G$17:$G$30)) +
(SUMIF('Trimcap letter face (2)'!$B$17:$B$30,B1269,'Trimcap letter face (2)'!$G$17:$G$30)) +
(SUMIF('Channel letter fabrication'!$B$17:$B$30,B1269,'Channel letter fabrication'!$G$17:$G$30)) +
(SUMIF('Channel letter fabrication (2)'!$B$17:$B$30,B1269,'Channel letter fabrication (2)'!$G$17:$G$30))</f>
        <v>0</v>
      </c>
    </row>
    <row r="1270" spans="1:10">
      <c r="A1270" s="28">
        <f>[1]ODBC!$A1270</f>
        <v>0</v>
      </c>
      <c r="B1270" s="29">
        <f>[1]ODBC!B1270</f>
        <v>0</v>
      </c>
      <c r="C1270" s="30" t="str">
        <f>IFERROR(VLOOKUP($B1270,[1]ODBC!$B:$H,2,FALSE),"")</f>
        <v/>
      </c>
      <c r="D1270" s="30" t="str">
        <f>IFERROR(VLOOKUP($B1270,[1]ODBC!$B:$H,3,FALSE),"")</f>
        <v/>
      </c>
      <c r="E1270" s="30" t="str">
        <f>IFERROR(VLOOKUP($B1270,[1]ODBC!$B:$H,4,FALSE),"")</f>
        <v/>
      </c>
      <c r="F1270" s="31" t="str">
        <f>IFERROR(VLOOKUP($B1270,[1]ODBC!$B:$H,5,FALSE),"")</f>
        <v/>
      </c>
      <c r="G1270" s="32">
        <f>[1]ODBC!G1270</f>
        <v>0</v>
      </c>
      <c r="H1270" s="33">
        <f>SUM([1]ODBC!H1270)</f>
        <v>0</v>
      </c>
      <c r="I1270" s="41" t="str">
        <f>'Vinyl cutting'!$B$2</f>
        <v>J36938</v>
      </c>
      <c r="J1270" s="42">
        <f ca="1">(SUMIF('Freeform time and material'!$B$17:$B$30,B1270,'Freeform time and material'!$G$17:$G$30)) +
(SUMIF('Vinyl cutting'!$B$17:$B$30,B1270,'Vinyl cutting'!$G$17:$G$30)) +
(SUMIF('Vinyl cutting (2)'!$B$17:$B$30,B1270,'Vinyl cutting (2)'!$G$17:$G$30)) +
(SUMIF('Apply vinyl graphics'!$B$17:$B$30,B1270,'Apply vinyl graphics'!$G$17:$G$30)) +
(SUMIF('Apply vinyl graphics (2)'!$B$17:$B$30,B1270,'Apply vinyl graphics (2)'!$G$17:$G$30)) +
(SUMIF('Alum pan sign'!$B$17:$B$30,B1270,'Alum pan sign'!$G$17:$G$30)) +
(SUMIF('Alum pan sign (2)'!$B$17:$B$30,B1270,'Alum pan sign (2)'!$G$17:$G$30)) +
(SUMIF('Economy pan sign'!$B$17:$B$30,B1270,'Economy pan sign'!$G$17:$G$30)) +
(SUMIF('Post and panel sign'!$B$17:$B$30,B1270,'Post and panel sign'!$G$17:$G$30)) +
(SUMIF('Post and panel sign (2)'!$B$17:$B$30,B1270,'Post and panel sign (2)'!$G$17:$G$30)) +
(SUMIF('Flat panels only'!$B$17:$B$30,B1270,'Flat panels only'!$G$17:$G$30)) +
(SUMIF('Flat panels only (2)'!$B$17:$B$30,B1270,'Flat panels only (2)'!$G$17:$G$30)) +
(SUMIF('Routed panel shapes'!$B$18:$B$31,B1270,'Routed panel shapes'!$G$18:$G$31)) +
(SUMIF('Routed panel shapes (2)'!$B$18:$B$31,B1270,'Routed panel shapes (2)'!$G$18:$G$31)) +
(SUMIF('Routed face only'!$B$17:$B$30,B1270,'Routed face only'!$G$17:$G$30)) +
(SUMIF('Routed face only (2)'!$B$17:$B$30,B1270,'Routed face only (2)'!$G$17:$G$30)) +
(SUMIF('Routed alum faces letters'!$B$17:$B$30,B1270,'Routed alum faces letters'!$G$17:$G$30)) +
(SUMIF('Routed alum faces letters (2)'!$B$17:$B$30,B1270,'Routed alum faces letters (2)'!$G$17:$G$30)) +
(SUMIF('Routed push through acrylic'!$B$17:$B$30,B1270,'Routed push through acrylic'!$G$17:$G$30)) +
(SUMIF('Routed push through acrylic (2)'!$B$17:$B$30,B1270,'Routed push through acrylic (2)'!$G$17:$G$30)) +
(SUMIF('Sf routed cabinet'!$B$17:$B$30,B1270,'Sf routed cabinet'!$G$17:$G$30)) +
(SUMIF('Sf routed cabinet (2)'!$B$17:$B$30,B1270,'Sf routed cabinet (2)'!$G$17:$G$30)) +
(SUMIF('Df routed cabinet'!$B$17:$B$30,B1270,'Df routed cabinet'!$G$17:$G$30)) +
(SUMIF('Df routed cabinet (2)'!$B$17:$B$30,B1270,'Df routed cabinet (2)'!$G$17:$G$30)) +
(SUMIF('Sf acrylic cabinet'!$B$17:$B$30,B1270,'Sf acrylic cabinet'!$G$17:$G$30)) +
(SUMIF('Sf acrylic cabinet (2)'!$B$17:$B$30,B1270,'Sf acrylic cabinet (2)'!$G$17:$G$30)) +
(SUMIF('Economy Sf acrylic'!$B$17:$B$30,B1270,'Economy Sf acrylic'!$G$17:$G$30)) +
(SUMIF('Df acrylic cabinet'!$B$17:$B$30,B1270,'Df acrylic cabinet'!$G$17:$G$30)) +
(SUMIF('Df acrylic cabinet (2)'!$B$17:$B$30,B1270,'Df acrylic cabinet (2)'!$G$17:$G$30)) +
(SUMIF('Sf flex cabinet'!$B$17:$B$30,B1270,'Sf flex cabinet'!$G$17:$G$30)) +
(SUMIF('Sf flex cabinet (2)'!$B$17:$B$30,B1270,'Sf flex cabinet (2)'!$G$17:$G$30)) +
(SUMIF('Df flex cabinet'!$B$17:$B$36,B1270,'Df flex cabinet'!$G$17:$G$36)) +
(SUMIF('Df flex cabinet (2)'!$B$17:$B$36,B1270,'Df flex cabinet (2)'!$G$17:$G$36)) +
(SUMIF('Pole cover'!$B$17:$B$30,B1270,'Pole cover'!$G$17:$G$30)) +
(SUMIF('Pole cover (2)'!$B$17:$B$30,B1270,'Pole cover (2)'!$G$17:$G$30)) +
(SUMIF('Structural Steel Fab'!$B$17:$B$29,B1270,'Structural Steel Fab'!$G$17:$G$29)) +
(SUMIF(Reveal!$B$17:$B$30,B1270,Reveal!$G$17:$G$30)) +
(SUMIF('Reveal (2)'!$B$17:$B$30,B1270,'Reveal (2)'!$G$17:$G$30)) +
(SUMIF('Crown cove top'!$B$17:$B$30,B1270,'Crown cove top'!$G$17:$G$30)) +
(SUMIF('EMC assembly'!$B$17:$B$30,B1270,'EMC assembly'!$G$17:$G$30)) +
(SUMIF(Crating!$B$17:$B$29,B1270,Crating!$G$17:$G$29)) +
(SUMIF('LED wiring'!$B$17:$B$30,B1270,'LED wiring'!$G$17:$G$30)) +
(SUMIF('Changeable copy face'!$B$17:$B$30,B1270,'Changeable copy face'!$G$17:$G$30)) +
(SUMIF('Flex face assembly'!$B$17:$B$30,B1270,'Flex face assembly'!$G$17:$G$30)) +
(SUMIF('Routed face assembly'!$B$17:$B$30,B1270,'Routed face assembly'!$G$17:$G$30)) +
(SUMIF('Paint calculation'!$B$17:$B$30,B1270,'Paint calculation'!$G$17:$G$30)) +
(SUMIF('Trimcap letter face'!$B$17:$B$30,B1270,'Trimcap letter face'!$G$17:$G$30)) +
(SUMIF('Trimcap letter face (2)'!$B$17:$B$30,B1270,'Trimcap letter face (2)'!$G$17:$G$30)) +
(SUMIF('Channel letter fabrication'!$B$17:$B$30,B1270,'Channel letter fabrication'!$G$17:$G$30)) +
(SUMIF('Channel letter fabrication (2)'!$B$17:$B$30,B1270,'Channel letter fabrication (2)'!$G$17:$G$30))</f>
        <v>0</v>
      </c>
    </row>
    <row r="1271" spans="1:10">
      <c r="A1271" s="28">
        <f>[1]ODBC!$A1271</f>
        <v>0</v>
      </c>
      <c r="B1271" s="29">
        <f>[1]ODBC!B1271</f>
        <v>0</v>
      </c>
      <c r="C1271" s="30" t="str">
        <f>IFERROR(VLOOKUP($B1271,[1]ODBC!$B:$H,2,FALSE),"")</f>
        <v/>
      </c>
      <c r="D1271" s="30" t="str">
        <f>IFERROR(VLOOKUP($B1271,[1]ODBC!$B:$H,3,FALSE),"")</f>
        <v/>
      </c>
      <c r="E1271" s="30" t="str">
        <f>IFERROR(VLOOKUP($B1271,[1]ODBC!$B:$H,4,FALSE),"")</f>
        <v/>
      </c>
      <c r="F1271" s="31" t="str">
        <f>IFERROR(VLOOKUP($B1271,[1]ODBC!$B:$H,5,FALSE),"")</f>
        <v/>
      </c>
      <c r="G1271" s="32">
        <f>[1]ODBC!G1271</f>
        <v>0</v>
      </c>
      <c r="H1271" s="33">
        <f>SUM([1]ODBC!H1271)</f>
        <v>0</v>
      </c>
      <c r="I1271" s="41" t="str">
        <f>'Vinyl cutting'!$B$2</f>
        <v>J36938</v>
      </c>
      <c r="J1271" s="42">
        <f ca="1">(SUMIF('Freeform time and material'!$B$17:$B$30,B1271,'Freeform time and material'!$G$17:$G$30)) +
(SUMIF('Vinyl cutting'!$B$17:$B$30,B1271,'Vinyl cutting'!$G$17:$G$30)) +
(SUMIF('Vinyl cutting (2)'!$B$17:$B$30,B1271,'Vinyl cutting (2)'!$G$17:$G$30)) +
(SUMIF('Apply vinyl graphics'!$B$17:$B$30,B1271,'Apply vinyl graphics'!$G$17:$G$30)) +
(SUMIF('Apply vinyl graphics (2)'!$B$17:$B$30,B1271,'Apply vinyl graphics (2)'!$G$17:$G$30)) +
(SUMIF('Alum pan sign'!$B$17:$B$30,B1271,'Alum pan sign'!$G$17:$G$30)) +
(SUMIF('Alum pan sign (2)'!$B$17:$B$30,B1271,'Alum pan sign (2)'!$G$17:$G$30)) +
(SUMIF('Economy pan sign'!$B$17:$B$30,B1271,'Economy pan sign'!$G$17:$G$30)) +
(SUMIF('Post and panel sign'!$B$17:$B$30,B1271,'Post and panel sign'!$G$17:$G$30)) +
(SUMIF('Post and panel sign (2)'!$B$17:$B$30,B1271,'Post and panel sign (2)'!$G$17:$G$30)) +
(SUMIF('Flat panels only'!$B$17:$B$30,B1271,'Flat panels only'!$G$17:$G$30)) +
(SUMIF('Flat panels only (2)'!$B$17:$B$30,B1271,'Flat panels only (2)'!$G$17:$G$30)) +
(SUMIF('Routed panel shapes'!$B$18:$B$31,B1271,'Routed panel shapes'!$G$18:$G$31)) +
(SUMIF('Routed panel shapes (2)'!$B$18:$B$31,B1271,'Routed panel shapes (2)'!$G$18:$G$31)) +
(SUMIF('Routed face only'!$B$17:$B$30,B1271,'Routed face only'!$G$17:$G$30)) +
(SUMIF('Routed face only (2)'!$B$17:$B$30,B1271,'Routed face only (2)'!$G$17:$G$30)) +
(SUMIF('Routed alum faces letters'!$B$17:$B$30,B1271,'Routed alum faces letters'!$G$17:$G$30)) +
(SUMIF('Routed alum faces letters (2)'!$B$17:$B$30,B1271,'Routed alum faces letters (2)'!$G$17:$G$30)) +
(SUMIF('Routed push through acrylic'!$B$17:$B$30,B1271,'Routed push through acrylic'!$G$17:$G$30)) +
(SUMIF('Routed push through acrylic (2)'!$B$17:$B$30,B1271,'Routed push through acrylic (2)'!$G$17:$G$30)) +
(SUMIF('Sf routed cabinet'!$B$17:$B$30,B1271,'Sf routed cabinet'!$G$17:$G$30)) +
(SUMIF('Sf routed cabinet (2)'!$B$17:$B$30,B1271,'Sf routed cabinet (2)'!$G$17:$G$30)) +
(SUMIF('Df routed cabinet'!$B$17:$B$30,B1271,'Df routed cabinet'!$G$17:$G$30)) +
(SUMIF('Df routed cabinet (2)'!$B$17:$B$30,B1271,'Df routed cabinet (2)'!$G$17:$G$30)) +
(SUMIF('Sf acrylic cabinet'!$B$17:$B$30,B1271,'Sf acrylic cabinet'!$G$17:$G$30)) +
(SUMIF('Sf acrylic cabinet (2)'!$B$17:$B$30,B1271,'Sf acrylic cabinet (2)'!$G$17:$G$30)) +
(SUMIF('Economy Sf acrylic'!$B$17:$B$30,B1271,'Economy Sf acrylic'!$G$17:$G$30)) +
(SUMIF('Df acrylic cabinet'!$B$17:$B$30,B1271,'Df acrylic cabinet'!$G$17:$G$30)) +
(SUMIF('Df acrylic cabinet (2)'!$B$17:$B$30,B1271,'Df acrylic cabinet (2)'!$G$17:$G$30)) +
(SUMIF('Sf flex cabinet'!$B$17:$B$30,B1271,'Sf flex cabinet'!$G$17:$G$30)) +
(SUMIF('Sf flex cabinet (2)'!$B$17:$B$30,B1271,'Sf flex cabinet (2)'!$G$17:$G$30)) +
(SUMIF('Df flex cabinet'!$B$17:$B$36,B1271,'Df flex cabinet'!$G$17:$G$36)) +
(SUMIF('Df flex cabinet (2)'!$B$17:$B$36,B1271,'Df flex cabinet (2)'!$G$17:$G$36)) +
(SUMIF('Pole cover'!$B$17:$B$30,B1271,'Pole cover'!$G$17:$G$30)) +
(SUMIF('Pole cover (2)'!$B$17:$B$30,B1271,'Pole cover (2)'!$G$17:$G$30)) +
(SUMIF('Structural Steel Fab'!$B$17:$B$29,B1271,'Structural Steel Fab'!$G$17:$G$29)) +
(SUMIF(Reveal!$B$17:$B$30,B1271,Reveal!$G$17:$G$30)) +
(SUMIF('Reveal (2)'!$B$17:$B$30,B1271,'Reveal (2)'!$G$17:$G$30)) +
(SUMIF('Crown cove top'!$B$17:$B$30,B1271,'Crown cove top'!$G$17:$G$30)) +
(SUMIF('EMC assembly'!$B$17:$B$30,B1271,'EMC assembly'!$G$17:$G$30)) +
(SUMIF(Crating!$B$17:$B$29,B1271,Crating!$G$17:$G$29)) +
(SUMIF('LED wiring'!$B$17:$B$30,B1271,'LED wiring'!$G$17:$G$30)) +
(SUMIF('Changeable copy face'!$B$17:$B$30,B1271,'Changeable copy face'!$G$17:$G$30)) +
(SUMIF('Flex face assembly'!$B$17:$B$30,B1271,'Flex face assembly'!$G$17:$G$30)) +
(SUMIF('Routed face assembly'!$B$17:$B$30,B1271,'Routed face assembly'!$G$17:$G$30)) +
(SUMIF('Paint calculation'!$B$17:$B$30,B1271,'Paint calculation'!$G$17:$G$30)) +
(SUMIF('Trimcap letter face'!$B$17:$B$30,B1271,'Trimcap letter face'!$G$17:$G$30)) +
(SUMIF('Trimcap letter face (2)'!$B$17:$B$30,B1271,'Trimcap letter face (2)'!$G$17:$G$30)) +
(SUMIF('Channel letter fabrication'!$B$17:$B$30,B1271,'Channel letter fabrication'!$G$17:$G$30)) +
(SUMIF('Channel letter fabrication (2)'!$B$17:$B$30,B1271,'Channel letter fabrication (2)'!$G$17:$G$30))</f>
        <v>0</v>
      </c>
    </row>
    <row r="1272" spans="1:10">
      <c r="A1272" s="28">
        <f>[1]ODBC!$A1272</f>
        <v>0</v>
      </c>
      <c r="B1272" s="29">
        <f>[1]ODBC!B1272</f>
        <v>0</v>
      </c>
      <c r="C1272" s="30" t="str">
        <f>IFERROR(VLOOKUP($B1272,[1]ODBC!$B:$H,2,FALSE),"")</f>
        <v/>
      </c>
      <c r="D1272" s="30" t="str">
        <f>IFERROR(VLOOKUP($B1272,[1]ODBC!$B:$H,3,FALSE),"")</f>
        <v/>
      </c>
      <c r="E1272" s="30" t="str">
        <f>IFERROR(VLOOKUP($B1272,[1]ODBC!$B:$H,4,FALSE),"")</f>
        <v/>
      </c>
      <c r="F1272" s="31" t="str">
        <f>IFERROR(VLOOKUP($B1272,[1]ODBC!$B:$H,5,FALSE),"")</f>
        <v/>
      </c>
      <c r="G1272" s="32">
        <f>[1]ODBC!G1272</f>
        <v>0</v>
      </c>
      <c r="H1272" s="33">
        <f>SUM([1]ODBC!H1272)</f>
        <v>0</v>
      </c>
      <c r="I1272" s="41" t="str">
        <f>'Vinyl cutting'!$B$2</f>
        <v>J36938</v>
      </c>
      <c r="J1272" s="42">
        <f ca="1">(SUMIF('Freeform time and material'!$B$17:$B$30,B1272,'Freeform time and material'!$G$17:$G$30)) +
(SUMIF('Vinyl cutting'!$B$17:$B$30,B1272,'Vinyl cutting'!$G$17:$G$30)) +
(SUMIF('Vinyl cutting (2)'!$B$17:$B$30,B1272,'Vinyl cutting (2)'!$G$17:$G$30)) +
(SUMIF('Apply vinyl graphics'!$B$17:$B$30,B1272,'Apply vinyl graphics'!$G$17:$G$30)) +
(SUMIF('Apply vinyl graphics (2)'!$B$17:$B$30,B1272,'Apply vinyl graphics (2)'!$G$17:$G$30)) +
(SUMIF('Alum pan sign'!$B$17:$B$30,B1272,'Alum pan sign'!$G$17:$G$30)) +
(SUMIF('Alum pan sign (2)'!$B$17:$B$30,B1272,'Alum pan sign (2)'!$G$17:$G$30)) +
(SUMIF('Economy pan sign'!$B$17:$B$30,B1272,'Economy pan sign'!$G$17:$G$30)) +
(SUMIF('Post and panel sign'!$B$17:$B$30,B1272,'Post and panel sign'!$G$17:$G$30)) +
(SUMIF('Post and panel sign (2)'!$B$17:$B$30,B1272,'Post and panel sign (2)'!$G$17:$G$30)) +
(SUMIF('Flat panels only'!$B$17:$B$30,B1272,'Flat panels only'!$G$17:$G$30)) +
(SUMIF('Flat panels only (2)'!$B$17:$B$30,B1272,'Flat panels only (2)'!$G$17:$G$30)) +
(SUMIF('Routed panel shapes'!$B$18:$B$31,B1272,'Routed panel shapes'!$G$18:$G$31)) +
(SUMIF('Routed panel shapes (2)'!$B$18:$B$31,B1272,'Routed panel shapes (2)'!$G$18:$G$31)) +
(SUMIF('Routed face only'!$B$17:$B$30,B1272,'Routed face only'!$G$17:$G$30)) +
(SUMIF('Routed face only (2)'!$B$17:$B$30,B1272,'Routed face only (2)'!$G$17:$G$30)) +
(SUMIF('Routed alum faces letters'!$B$17:$B$30,B1272,'Routed alum faces letters'!$G$17:$G$30)) +
(SUMIF('Routed alum faces letters (2)'!$B$17:$B$30,B1272,'Routed alum faces letters (2)'!$G$17:$G$30)) +
(SUMIF('Routed push through acrylic'!$B$17:$B$30,B1272,'Routed push through acrylic'!$G$17:$G$30)) +
(SUMIF('Routed push through acrylic (2)'!$B$17:$B$30,B1272,'Routed push through acrylic (2)'!$G$17:$G$30)) +
(SUMIF('Sf routed cabinet'!$B$17:$B$30,B1272,'Sf routed cabinet'!$G$17:$G$30)) +
(SUMIF('Sf routed cabinet (2)'!$B$17:$B$30,B1272,'Sf routed cabinet (2)'!$G$17:$G$30)) +
(SUMIF('Df routed cabinet'!$B$17:$B$30,B1272,'Df routed cabinet'!$G$17:$G$30)) +
(SUMIF('Df routed cabinet (2)'!$B$17:$B$30,B1272,'Df routed cabinet (2)'!$G$17:$G$30)) +
(SUMIF('Sf acrylic cabinet'!$B$17:$B$30,B1272,'Sf acrylic cabinet'!$G$17:$G$30)) +
(SUMIF('Sf acrylic cabinet (2)'!$B$17:$B$30,B1272,'Sf acrylic cabinet (2)'!$G$17:$G$30)) +
(SUMIF('Economy Sf acrylic'!$B$17:$B$30,B1272,'Economy Sf acrylic'!$G$17:$G$30)) +
(SUMIF('Df acrylic cabinet'!$B$17:$B$30,B1272,'Df acrylic cabinet'!$G$17:$G$30)) +
(SUMIF('Df acrylic cabinet (2)'!$B$17:$B$30,B1272,'Df acrylic cabinet (2)'!$G$17:$G$30)) +
(SUMIF('Sf flex cabinet'!$B$17:$B$30,B1272,'Sf flex cabinet'!$G$17:$G$30)) +
(SUMIF('Sf flex cabinet (2)'!$B$17:$B$30,B1272,'Sf flex cabinet (2)'!$G$17:$G$30)) +
(SUMIF('Df flex cabinet'!$B$17:$B$36,B1272,'Df flex cabinet'!$G$17:$G$36)) +
(SUMIF('Df flex cabinet (2)'!$B$17:$B$36,B1272,'Df flex cabinet (2)'!$G$17:$G$36)) +
(SUMIF('Pole cover'!$B$17:$B$30,B1272,'Pole cover'!$G$17:$G$30)) +
(SUMIF('Pole cover (2)'!$B$17:$B$30,B1272,'Pole cover (2)'!$G$17:$G$30)) +
(SUMIF('Structural Steel Fab'!$B$17:$B$29,B1272,'Structural Steel Fab'!$G$17:$G$29)) +
(SUMIF(Reveal!$B$17:$B$30,B1272,Reveal!$G$17:$G$30)) +
(SUMIF('Reveal (2)'!$B$17:$B$30,B1272,'Reveal (2)'!$G$17:$G$30)) +
(SUMIF('Crown cove top'!$B$17:$B$30,B1272,'Crown cove top'!$G$17:$G$30)) +
(SUMIF('EMC assembly'!$B$17:$B$30,B1272,'EMC assembly'!$G$17:$G$30)) +
(SUMIF(Crating!$B$17:$B$29,B1272,Crating!$G$17:$G$29)) +
(SUMIF('LED wiring'!$B$17:$B$30,B1272,'LED wiring'!$G$17:$G$30)) +
(SUMIF('Changeable copy face'!$B$17:$B$30,B1272,'Changeable copy face'!$G$17:$G$30)) +
(SUMIF('Flex face assembly'!$B$17:$B$30,B1272,'Flex face assembly'!$G$17:$G$30)) +
(SUMIF('Routed face assembly'!$B$17:$B$30,B1272,'Routed face assembly'!$G$17:$G$30)) +
(SUMIF('Paint calculation'!$B$17:$B$30,B1272,'Paint calculation'!$G$17:$G$30)) +
(SUMIF('Trimcap letter face'!$B$17:$B$30,B1272,'Trimcap letter face'!$G$17:$G$30)) +
(SUMIF('Trimcap letter face (2)'!$B$17:$B$30,B1272,'Trimcap letter face (2)'!$G$17:$G$30)) +
(SUMIF('Channel letter fabrication'!$B$17:$B$30,B1272,'Channel letter fabrication'!$G$17:$G$30)) +
(SUMIF('Channel letter fabrication (2)'!$B$17:$B$30,B1272,'Channel letter fabrication (2)'!$G$17:$G$30))</f>
        <v>0</v>
      </c>
    </row>
    <row r="1273" spans="1:10">
      <c r="A1273" s="28">
        <f>[1]ODBC!$A1273</f>
        <v>0</v>
      </c>
      <c r="B1273" s="29">
        <f>[1]ODBC!B1273</f>
        <v>0</v>
      </c>
      <c r="C1273" s="30" t="str">
        <f>IFERROR(VLOOKUP($B1273,[1]ODBC!$B:$H,2,FALSE),"")</f>
        <v/>
      </c>
      <c r="D1273" s="30" t="str">
        <f>IFERROR(VLOOKUP($B1273,[1]ODBC!$B:$H,3,FALSE),"")</f>
        <v/>
      </c>
      <c r="E1273" s="30" t="str">
        <f>IFERROR(VLOOKUP($B1273,[1]ODBC!$B:$H,4,FALSE),"")</f>
        <v/>
      </c>
      <c r="F1273" s="31" t="str">
        <f>IFERROR(VLOOKUP($B1273,[1]ODBC!$B:$H,5,FALSE),"")</f>
        <v/>
      </c>
      <c r="G1273" s="32">
        <f>[1]ODBC!G1273</f>
        <v>0</v>
      </c>
      <c r="H1273" s="33">
        <f>SUM([1]ODBC!H1273)</f>
        <v>0</v>
      </c>
      <c r="I1273" s="41" t="str">
        <f>'Vinyl cutting'!$B$2</f>
        <v>J36938</v>
      </c>
      <c r="J1273" s="42">
        <f ca="1">(SUMIF('Freeform time and material'!$B$17:$B$30,B1273,'Freeform time and material'!$G$17:$G$30)) +
(SUMIF('Vinyl cutting'!$B$17:$B$30,B1273,'Vinyl cutting'!$G$17:$G$30)) +
(SUMIF('Vinyl cutting (2)'!$B$17:$B$30,B1273,'Vinyl cutting (2)'!$G$17:$G$30)) +
(SUMIF('Apply vinyl graphics'!$B$17:$B$30,B1273,'Apply vinyl graphics'!$G$17:$G$30)) +
(SUMIF('Apply vinyl graphics (2)'!$B$17:$B$30,B1273,'Apply vinyl graphics (2)'!$G$17:$G$30)) +
(SUMIF('Alum pan sign'!$B$17:$B$30,B1273,'Alum pan sign'!$G$17:$G$30)) +
(SUMIF('Alum pan sign (2)'!$B$17:$B$30,B1273,'Alum pan sign (2)'!$G$17:$G$30)) +
(SUMIF('Economy pan sign'!$B$17:$B$30,B1273,'Economy pan sign'!$G$17:$G$30)) +
(SUMIF('Post and panel sign'!$B$17:$B$30,B1273,'Post and panel sign'!$G$17:$G$30)) +
(SUMIF('Post and panel sign (2)'!$B$17:$B$30,B1273,'Post and panel sign (2)'!$G$17:$G$30)) +
(SUMIF('Flat panels only'!$B$17:$B$30,B1273,'Flat panels only'!$G$17:$G$30)) +
(SUMIF('Flat panels only (2)'!$B$17:$B$30,B1273,'Flat panels only (2)'!$G$17:$G$30)) +
(SUMIF('Routed panel shapes'!$B$18:$B$31,B1273,'Routed panel shapes'!$G$18:$G$31)) +
(SUMIF('Routed panel shapes (2)'!$B$18:$B$31,B1273,'Routed panel shapes (2)'!$G$18:$G$31)) +
(SUMIF('Routed face only'!$B$17:$B$30,B1273,'Routed face only'!$G$17:$G$30)) +
(SUMIF('Routed face only (2)'!$B$17:$B$30,B1273,'Routed face only (2)'!$G$17:$G$30)) +
(SUMIF('Routed alum faces letters'!$B$17:$B$30,B1273,'Routed alum faces letters'!$G$17:$G$30)) +
(SUMIF('Routed alum faces letters (2)'!$B$17:$B$30,B1273,'Routed alum faces letters (2)'!$G$17:$G$30)) +
(SUMIF('Routed push through acrylic'!$B$17:$B$30,B1273,'Routed push through acrylic'!$G$17:$G$30)) +
(SUMIF('Routed push through acrylic (2)'!$B$17:$B$30,B1273,'Routed push through acrylic (2)'!$G$17:$G$30)) +
(SUMIF('Sf routed cabinet'!$B$17:$B$30,B1273,'Sf routed cabinet'!$G$17:$G$30)) +
(SUMIF('Sf routed cabinet (2)'!$B$17:$B$30,B1273,'Sf routed cabinet (2)'!$G$17:$G$30)) +
(SUMIF('Df routed cabinet'!$B$17:$B$30,B1273,'Df routed cabinet'!$G$17:$G$30)) +
(SUMIF('Df routed cabinet (2)'!$B$17:$B$30,B1273,'Df routed cabinet (2)'!$G$17:$G$30)) +
(SUMIF('Sf acrylic cabinet'!$B$17:$B$30,B1273,'Sf acrylic cabinet'!$G$17:$G$30)) +
(SUMIF('Sf acrylic cabinet (2)'!$B$17:$B$30,B1273,'Sf acrylic cabinet (2)'!$G$17:$G$30)) +
(SUMIF('Economy Sf acrylic'!$B$17:$B$30,B1273,'Economy Sf acrylic'!$G$17:$G$30)) +
(SUMIF('Df acrylic cabinet'!$B$17:$B$30,B1273,'Df acrylic cabinet'!$G$17:$G$30)) +
(SUMIF('Df acrylic cabinet (2)'!$B$17:$B$30,B1273,'Df acrylic cabinet (2)'!$G$17:$G$30)) +
(SUMIF('Sf flex cabinet'!$B$17:$B$30,B1273,'Sf flex cabinet'!$G$17:$G$30)) +
(SUMIF('Sf flex cabinet (2)'!$B$17:$B$30,B1273,'Sf flex cabinet (2)'!$G$17:$G$30)) +
(SUMIF('Df flex cabinet'!$B$17:$B$36,B1273,'Df flex cabinet'!$G$17:$G$36)) +
(SUMIF('Df flex cabinet (2)'!$B$17:$B$36,B1273,'Df flex cabinet (2)'!$G$17:$G$36)) +
(SUMIF('Pole cover'!$B$17:$B$30,B1273,'Pole cover'!$G$17:$G$30)) +
(SUMIF('Pole cover (2)'!$B$17:$B$30,B1273,'Pole cover (2)'!$G$17:$G$30)) +
(SUMIF('Structural Steel Fab'!$B$17:$B$29,B1273,'Structural Steel Fab'!$G$17:$G$29)) +
(SUMIF(Reveal!$B$17:$B$30,B1273,Reveal!$G$17:$G$30)) +
(SUMIF('Reveal (2)'!$B$17:$B$30,B1273,'Reveal (2)'!$G$17:$G$30)) +
(SUMIF('Crown cove top'!$B$17:$B$30,B1273,'Crown cove top'!$G$17:$G$30)) +
(SUMIF('EMC assembly'!$B$17:$B$30,B1273,'EMC assembly'!$G$17:$G$30)) +
(SUMIF(Crating!$B$17:$B$29,B1273,Crating!$G$17:$G$29)) +
(SUMIF('LED wiring'!$B$17:$B$30,B1273,'LED wiring'!$G$17:$G$30)) +
(SUMIF('Changeable copy face'!$B$17:$B$30,B1273,'Changeable copy face'!$G$17:$G$30)) +
(SUMIF('Flex face assembly'!$B$17:$B$30,B1273,'Flex face assembly'!$G$17:$G$30)) +
(SUMIF('Routed face assembly'!$B$17:$B$30,B1273,'Routed face assembly'!$G$17:$G$30)) +
(SUMIF('Paint calculation'!$B$17:$B$30,B1273,'Paint calculation'!$G$17:$G$30)) +
(SUMIF('Trimcap letter face'!$B$17:$B$30,B1273,'Trimcap letter face'!$G$17:$G$30)) +
(SUMIF('Trimcap letter face (2)'!$B$17:$B$30,B1273,'Trimcap letter face (2)'!$G$17:$G$30)) +
(SUMIF('Channel letter fabrication'!$B$17:$B$30,B1273,'Channel letter fabrication'!$G$17:$G$30)) +
(SUMIF('Channel letter fabrication (2)'!$B$17:$B$30,B1273,'Channel letter fabrication (2)'!$G$17:$G$30))</f>
        <v>0</v>
      </c>
    </row>
    <row r="1274" spans="1:10">
      <c r="A1274" s="28">
        <f>[1]ODBC!$A1274</f>
        <v>0</v>
      </c>
      <c r="B1274" s="29">
        <f>[1]ODBC!B1274</f>
        <v>0</v>
      </c>
      <c r="C1274" s="30" t="str">
        <f>IFERROR(VLOOKUP($B1274,[1]ODBC!$B:$H,2,FALSE),"")</f>
        <v/>
      </c>
      <c r="D1274" s="30" t="str">
        <f>IFERROR(VLOOKUP($B1274,[1]ODBC!$B:$H,3,FALSE),"")</f>
        <v/>
      </c>
      <c r="E1274" s="30" t="str">
        <f>IFERROR(VLOOKUP($B1274,[1]ODBC!$B:$H,4,FALSE),"")</f>
        <v/>
      </c>
      <c r="F1274" s="31" t="str">
        <f>IFERROR(VLOOKUP($B1274,[1]ODBC!$B:$H,5,FALSE),"")</f>
        <v/>
      </c>
      <c r="G1274" s="32">
        <f>[1]ODBC!G1274</f>
        <v>0</v>
      </c>
      <c r="H1274" s="33">
        <f>SUM([1]ODBC!H1274)</f>
        <v>0</v>
      </c>
      <c r="I1274" s="41" t="str">
        <f>'Vinyl cutting'!$B$2</f>
        <v>J36938</v>
      </c>
      <c r="J1274" s="42">
        <f ca="1">(SUMIF('Freeform time and material'!$B$17:$B$30,B1274,'Freeform time and material'!$G$17:$G$30)) +
(SUMIF('Vinyl cutting'!$B$17:$B$30,B1274,'Vinyl cutting'!$G$17:$G$30)) +
(SUMIF('Vinyl cutting (2)'!$B$17:$B$30,B1274,'Vinyl cutting (2)'!$G$17:$G$30)) +
(SUMIF('Apply vinyl graphics'!$B$17:$B$30,B1274,'Apply vinyl graphics'!$G$17:$G$30)) +
(SUMIF('Apply vinyl graphics (2)'!$B$17:$B$30,B1274,'Apply vinyl graphics (2)'!$G$17:$G$30)) +
(SUMIF('Alum pan sign'!$B$17:$B$30,B1274,'Alum pan sign'!$G$17:$G$30)) +
(SUMIF('Alum pan sign (2)'!$B$17:$B$30,B1274,'Alum pan sign (2)'!$G$17:$G$30)) +
(SUMIF('Economy pan sign'!$B$17:$B$30,B1274,'Economy pan sign'!$G$17:$G$30)) +
(SUMIF('Post and panel sign'!$B$17:$B$30,B1274,'Post and panel sign'!$G$17:$G$30)) +
(SUMIF('Post and panel sign (2)'!$B$17:$B$30,B1274,'Post and panel sign (2)'!$G$17:$G$30)) +
(SUMIF('Flat panels only'!$B$17:$B$30,B1274,'Flat panels only'!$G$17:$G$30)) +
(SUMIF('Flat panels only (2)'!$B$17:$B$30,B1274,'Flat panels only (2)'!$G$17:$G$30)) +
(SUMIF('Routed panel shapes'!$B$18:$B$31,B1274,'Routed panel shapes'!$G$18:$G$31)) +
(SUMIF('Routed panel shapes (2)'!$B$18:$B$31,B1274,'Routed panel shapes (2)'!$G$18:$G$31)) +
(SUMIF('Routed face only'!$B$17:$B$30,B1274,'Routed face only'!$G$17:$G$30)) +
(SUMIF('Routed face only (2)'!$B$17:$B$30,B1274,'Routed face only (2)'!$G$17:$G$30)) +
(SUMIF('Routed alum faces letters'!$B$17:$B$30,B1274,'Routed alum faces letters'!$G$17:$G$30)) +
(SUMIF('Routed alum faces letters (2)'!$B$17:$B$30,B1274,'Routed alum faces letters (2)'!$G$17:$G$30)) +
(SUMIF('Routed push through acrylic'!$B$17:$B$30,B1274,'Routed push through acrylic'!$G$17:$G$30)) +
(SUMIF('Routed push through acrylic (2)'!$B$17:$B$30,B1274,'Routed push through acrylic (2)'!$G$17:$G$30)) +
(SUMIF('Sf routed cabinet'!$B$17:$B$30,B1274,'Sf routed cabinet'!$G$17:$G$30)) +
(SUMIF('Sf routed cabinet (2)'!$B$17:$B$30,B1274,'Sf routed cabinet (2)'!$G$17:$G$30)) +
(SUMIF('Df routed cabinet'!$B$17:$B$30,B1274,'Df routed cabinet'!$G$17:$G$30)) +
(SUMIF('Df routed cabinet (2)'!$B$17:$B$30,B1274,'Df routed cabinet (2)'!$G$17:$G$30)) +
(SUMIF('Sf acrylic cabinet'!$B$17:$B$30,B1274,'Sf acrylic cabinet'!$G$17:$G$30)) +
(SUMIF('Sf acrylic cabinet (2)'!$B$17:$B$30,B1274,'Sf acrylic cabinet (2)'!$G$17:$G$30)) +
(SUMIF('Economy Sf acrylic'!$B$17:$B$30,B1274,'Economy Sf acrylic'!$G$17:$G$30)) +
(SUMIF('Df acrylic cabinet'!$B$17:$B$30,B1274,'Df acrylic cabinet'!$G$17:$G$30)) +
(SUMIF('Df acrylic cabinet (2)'!$B$17:$B$30,B1274,'Df acrylic cabinet (2)'!$G$17:$G$30)) +
(SUMIF('Sf flex cabinet'!$B$17:$B$30,B1274,'Sf flex cabinet'!$G$17:$G$30)) +
(SUMIF('Sf flex cabinet (2)'!$B$17:$B$30,B1274,'Sf flex cabinet (2)'!$G$17:$G$30)) +
(SUMIF('Df flex cabinet'!$B$17:$B$36,B1274,'Df flex cabinet'!$G$17:$G$36)) +
(SUMIF('Df flex cabinet (2)'!$B$17:$B$36,B1274,'Df flex cabinet (2)'!$G$17:$G$36)) +
(SUMIF('Pole cover'!$B$17:$B$30,B1274,'Pole cover'!$G$17:$G$30)) +
(SUMIF('Pole cover (2)'!$B$17:$B$30,B1274,'Pole cover (2)'!$G$17:$G$30)) +
(SUMIF('Structural Steel Fab'!$B$17:$B$29,B1274,'Structural Steel Fab'!$G$17:$G$29)) +
(SUMIF(Reveal!$B$17:$B$30,B1274,Reveal!$G$17:$G$30)) +
(SUMIF('Reveal (2)'!$B$17:$B$30,B1274,'Reveal (2)'!$G$17:$G$30)) +
(SUMIF('Crown cove top'!$B$17:$B$30,B1274,'Crown cove top'!$G$17:$G$30)) +
(SUMIF('EMC assembly'!$B$17:$B$30,B1274,'EMC assembly'!$G$17:$G$30)) +
(SUMIF(Crating!$B$17:$B$29,B1274,Crating!$G$17:$G$29)) +
(SUMIF('LED wiring'!$B$17:$B$30,B1274,'LED wiring'!$G$17:$G$30)) +
(SUMIF('Changeable copy face'!$B$17:$B$30,B1274,'Changeable copy face'!$G$17:$G$30)) +
(SUMIF('Flex face assembly'!$B$17:$B$30,B1274,'Flex face assembly'!$G$17:$G$30)) +
(SUMIF('Routed face assembly'!$B$17:$B$30,B1274,'Routed face assembly'!$G$17:$G$30)) +
(SUMIF('Paint calculation'!$B$17:$B$30,B1274,'Paint calculation'!$G$17:$G$30)) +
(SUMIF('Trimcap letter face'!$B$17:$B$30,B1274,'Trimcap letter face'!$G$17:$G$30)) +
(SUMIF('Trimcap letter face (2)'!$B$17:$B$30,B1274,'Trimcap letter face (2)'!$G$17:$G$30)) +
(SUMIF('Channel letter fabrication'!$B$17:$B$30,B1274,'Channel letter fabrication'!$G$17:$G$30)) +
(SUMIF('Channel letter fabrication (2)'!$B$17:$B$30,B1274,'Channel letter fabrication (2)'!$G$17:$G$30))</f>
        <v>0</v>
      </c>
    </row>
    <row r="1275" spans="1:10">
      <c r="A1275" s="28">
        <f>[1]ODBC!$A1275</f>
        <v>0</v>
      </c>
      <c r="B1275" s="29">
        <f>[1]ODBC!B1275</f>
        <v>0</v>
      </c>
      <c r="C1275" s="30" t="str">
        <f>IFERROR(VLOOKUP($B1275,[1]ODBC!$B:$H,2,FALSE),"")</f>
        <v/>
      </c>
      <c r="D1275" s="30" t="str">
        <f>IFERROR(VLOOKUP($B1275,[1]ODBC!$B:$H,3,FALSE),"")</f>
        <v/>
      </c>
      <c r="E1275" s="30" t="str">
        <f>IFERROR(VLOOKUP($B1275,[1]ODBC!$B:$H,4,FALSE),"")</f>
        <v/>
      </c>
      <c r="F1275" s="31" t="str">
        <f>IFERROR(VLOOKUP($B1275,[1]ODBC!$B:$H,5,FALSE),"")</f>
        <v/>
      </c>
      <c r="G1275" s="32">
        <f>[1]ODBC!G1275</f>
        <v>0</v>
      </c>
      <c r="H1275" s="33">
        <f>SUM([1]ODBC!H1275)</f>
        <v>0</v>
      </c>
      <c r="I1275" s="41" t="str">
        <f>'Vinyl cutting'!$B$2</f>
        <v>J36938</v>
      </c>
      <c r="J1275" s="42">
        <f ca="1">(SUMIF('Freeform time and material'!$B$17:$B$30,B1275,'Freeform time and material'!$G$17:$G$30)) +
(SUMIF('Vinyl cutting'!$B$17:$B$30,B1275,'Vinyl cutting'!$G$17:$G$30)) +
(SUMIF('Vinyl cutting (2)'!$B$17:$B$30,B1275,'Vinyl cutting (2)'!$G$17:$G$30)) +
(SUMIF('Apply vinyl graphics'!$B$17:$B$30,B1275,'Apply vinyl graphics'!$G$17:$G$30)) +
(SUMIF('Apply vinyl graphics (2)'!$B$17:$B$30,B1275,'Apply vinyl graphics (2)'!$G$17:$G$30)) +
(SUMIF('Alum pan sign'!$B$17:$B$30,B1275,'Alum pan sign'!$G$17:$G$30)) +
(SUMIF('Alum pan sign (2)'!$B$17:$B$30,B1275,'Alum pan sign (2)'!$G$17:$G$30)) +
(SUMIF('Economy pan sign'!$B$17:$B$30,B1275,'Economy pan sign'!$G$17:$G$30)) +
(SUMIF('Post and panel sign'!$B$17:$B$30,B1275,'Post and panel sign'!$G$17:$G$30)) +
(SUMIF('Post and panel sign (2)'!$B$17:$B$30,B1275,'Post and panel sign (2)'!$G$17:$G$30)) +
(SUMIF('Flat panels only'!$B$17:$B$30,B1275,'Flat panels only'!$G$17:$G$30)) +
(SUMIF('Flat panels only (2)'!$B$17:$B$30,B1275,'Flat panels only (2)'!$G$17:$G$30)) +
(SUMIF('Routed panel shapes'!$B$18:$B$31,B1275,'Routed panel shapes'!$G$18:$G$31)) +
(SUMIF('Routed panel shapes (2)'!$B$18:$B$31,B1275,'Routed panel shapes (2)'!$G$18:$G$31)) +
(SUMIF('Routed face only'!$B$17:$B$30,B1275,'Routed face only'!$G$17:$G$30)) +
(SUMIF('Routed face only (2)'!$B$17:$B$30,B1275,'Routed face only (2)'!$G$17:$G$30)) +
(SUMIF('Routed alum faces letters'!$B$17:$B$30,B1275,'Routed alum faces letters'!$G$17:$G$30)) +
(SUMIF('Routed alum faces letters (2)'!$B$17:$B$30,B1275,'Routed alum faces letters (2)'!$G$17:$G$30)) +
(SUMIF('Routed push through acrylic'!$B$17:$B$30,B1275,'Routed push through acrylic'!$G$17:$G$30)) +
(SUMIF('Routed push through acrylic (2)'!$B$17:$B$30,B1275,'Routed push through acrylic (2)'!$G$17:$G$30)) +
(SUMIF('Sf routed cabinet'!$B$17:$B$30,B1275,'Sf routed cabinet'!$G$17:$G$30)) +
(SUMIF('Sf routed cabinet (2)'!$B$17:$B$30,B1275,'Sf routed cabinet (2)'!$G$17:$G$30)) +
(SUMIF('Df routed cabinet'!$B$17:$B$30,B1275,'Df routed cabinet'!$G$17:$G$30)) +
(SUMIF('Df routed cabinet (2)'!$B$17:$B$30,B1275,'Df routed cabinet (2)'!$G$17:$G$30)) +
(SUMIF('Sf acrylic cabinet'!$B$17:$B$30,B1275,'Sf acrylic cabinet'!$G$17:$G$30)) +
(SUMIF('Sf acrylic cabinet (2)'!$B$17:$B$30,B1275,'Sf acrylic cabinet (2)'!$G$17:$G$30)) +
(SUMIF('Economy Sf acrylic'!$B$17:$B$30,B1275,'Economy Sf acrylic'!$G$17:$G$30)) +
(SUMIF('Df acrylic cabinet'!$B$17:$B$30,B1275,'Df acrylic cabinet'!$G$17:$G$30)) +
(SUMIF('Df acrylic cabinet (2)'!$B$17:$B$30,B1275,'Df acrylic cabinet (2)'!$G$17:$G$30)) +
(SUMIF('Sf flex cabinet'!$B$17:$B$30,B1275,'Sf flex cabinet'!$G$17:$G$30)) +
(SUMIF('Sf flex cabinet (2)'!$B$17:$B$30,B1275,'Sf flex cabinet (2)'!$G$17:$G$30)) +
(SUMIF('Df flex cabinet'!$B$17:$B$36,B1275,'Df flex cabinet'!$G$17:$G$36)) +
(SUMIF('Df flex cabinet (2)'!$B$17:$B$36,B1275,'Df flex cabinet (2)'!$G$17:$G$36)) +
(SUMIF('Pole cover'!$B$17:$B$30,B1275,'Pole cover'!$G$17:$G$30)) +
(SUMIF('Pole cover (2)'!$B$17:$B$30,B1275,'Pole cover (2)'!$G$17:$G$30)) +
(SUMIF('Structural Steel Fab'!$B$17:$B$29,B1275,'Structural Steel Fab'!$G$17:$G$29)) +
(SUMIF(Reveal!$B$17:$B$30,B1275,Reveal!$G$17:$G$30)) +
(SUMIF('Reveal (2)'!$B$17:$B$30,B1275,'Reveal (2)'!$G$17:$G$30)) +
(SUMIF('Crown cove top'!$B$17:$B$30,B1275,'Crown cove top'!$G$17:$G$30)) +
(SUMIF('EMC assembly'!$B$17:$B$30,B1275,'EMC assembly'!$G$17:$G$30)) +
(SUMIF(Crating!$B$17:$B$29,B1275,Crating!$G$17:$G$29)) +
(SUMIF('LED wiring'!$B$17:$B$30,B1275,'LED wiring'!$G$17:$G$30)) +
(SUMIF('Changeable copy face'!$B$17:$B$30,B1275,'Changeable copy face'!$G$17:$G$30)) +
(SUMIF('Flex face assembly'!$B$17:$B$30,B1275,'Flex face assembly'!$G$17:$G$30)) +
(SUMIF('Routed face assembly'!$B$17:$B$30,B1275,'Routed face assembly'!$G$17:$G$30)) +
(SUMIF('Paint calculation'!$B$17:$B$30,B1275,'Paint calculation'!$G$17:$G$30)) +
(SUMIF('Trimcap letter face'!$B$17:$B$30,B1275,'Trimcap letter face'!$G$17:$G$30)) +
(SUMIF('Trimcap letter face (2)'!$B$17:$B$30,B1275,'Trimcap letter face (2)'!$G$17:$G$30)) +
(SUMIF('Channel letter fabrication'!$B$17:$B$30,B1275,'Channel letter fabrication'!$G$17:$G$30)) +
(SUMIF('Channel letter fabrication (2)'!$B$17:$B$30,B1275,'Channel letter fabrication (2)'!$G$17:$G$30))</f>
        <v>0</v>
      </c>
    </row>
    <row r="1276" spans="1:10">
      <c r="A1276" s="28">
        <f>[1]ODBC!$A1276</f>
        <v>0</v>
      </c>
      <c r="B1276" s="29">
        <f>[1]ODBC!B1276</f>
        <v>0</v>
      </c>
      <c r="C1276" s="30" t="str">
        <f>IFERROR(VLOOKUP($B1276,[1]ODBC!$B:$H,2,FALSE),"")</f>
        <v/>
      </c>
      <c r="D1276" s="30" t="str">
        <f>IFERROR(VLOOKUP($B1276,[1]ODBC!$B:$H,3,FALSE),"")</f>
        <v/>
      </c>
      <c r="E1276" s="30" t="str">
        <f>IFERROR(VLOOKUP($B1276,[1]ODBC!$B:$H,4,FALSE),"")</f>
        <v/>
      </c>
      <c r="F1276" s="31" t="str">
        <f>IFERROR(VLOOKUP($B1276,[1]ODBC!$B:$H,5,FALSE),"")</f>
        <v/>
      </c>
      <c r="G1276" s="32">
        <f>[1]ODBC!G1276</f>
        <v>0</v>
      </c>
      <c r="H1276" s="33">
        <f>SUM([1]ODBC!H1276)</f>
        <v>0</v>
      </c>
      <c r="I1276" s="41" t="str">
        <f>'Vinyl cutting'!$B$2</f>
        <v>J36938</v>
      </c>
      <c r="J1276" s="42">
        <f ca="1">(SUMIF('Freeform time and material'!$B$17:$B$30,B1276,'Freeform time and material'!$G$17:$G$30)) +
(SUMIF('Vinyl cutting'!$B$17:$B$30,B1276,'Vinyl cutting'!$G$17:$G$30)) +
(SUMIF('Vinyl cutting (2)'!$B$17:$B$30,B1276,'Vinyl cutting (2)'!$G$17:$G$30)) +
(SUMIF('Apply vinyl graphics'!$B$17:$B$30,B1276,'Apply vinyl graphics'!$G$17:$G$30)) +
(SUMIF('Apply vinyl graphics (2)'!$B$17:$B$30,B1276,'Apply vinyl graphics (2)'!$G$17:$G$30)) +
(SUMIF('Alum pan sign'!$B$17:$B$30,B1276,'Alum pan sign'!$G$17:$G$30)) +
(SUMIF('Alum pan sign (2)'!$B$17:$B$30,B1276,'Alum pan sign (2)'!$G$17:$G$30)) +
(SUMIF('Economy pan sign'!$B$17:$B$30,B1276,'Economy pan sign'!$G$17:$G$30)) +
(SUMIF('Post and panel sign'!$B$17:$B$30,B1276,'Post and panel sign'!$G$17:$G$30)) +
(SUMIF('Post and panel sign (2)'!$B$17:$B$30,B1276,'Post and panel sign (2)'!$G$17:$G$30)) +
(SUMIF('Flat panels only'!$B$17:$B$30,B1276,'Flat panels only'!$G$17:$G$30)) +
(SUMIF('Flat panels only (2)'!$B$17:$B$30,B1276,'Flat panels only (2)'!$G$17:$G$30)) +
(SUMIF('Routed panel shapes'!$B$18:$B$31,B1276,'Routed panel shapes'!$G$18:$G$31)) +
(SUMIF('Routed panel shapes (2)'!$B$18:$B$31,B1276,'Routed panel shapes (2)'!$G$18:$G$31)) +
(SUMIF('Routed face only'!$B$17:$B$30,B1276,'Routed face only'!$G$17:$G$30)) +
(SUMIF('Routed face only (2)'!$B$17:$B$30,B1276,'Routed face only (2)'!$G$17:$G$30)) +
(SUMIF('Routed alum faces letters'!$B$17:$B$30,B1276,'Routed alum faces letters'!$G$17:$G$30)) +
(SUMIF('Routed alum faces letters (2)'!$B$17:$B$30,B1276,'Routed alum faces letters (2)'!$G$17:$G$30)) +
(SUMIF('Routed push through acrylic'!$B$17:$B$30,B1276,'Routed push through acrylic'!$G$17:$G$30)) +
(SUMIF('Routed push through acrylic (2)'!$B$17:$B$30,B1276,'Routed push through acrylic (2)'!$G$17:$G$30)) +
(SUMIF('Sf routed cabinet'!$B$17:$B$30,B1276,'Sf routed cabinet'!$G$17:$G$30)) +
(SUMIF('Sf routed cabinet (2)'!$B$17:$B$30,B1276,'Sf routed cabinet (2)'!$G$17:$G$30)) +
(SUMIF('Df routed cabinet'!$B$17:$B$30,B1276,'Df routed cabinet'!$G$17:$G$30)) +
(SUMIF('Df routed cabinet (2)'!$B$17:$B$30,B1276,'Df routed cabinet (2)'!$G$17:$G$30)) +
(SUMIF('Sf acrylic cabinet'!$B$17:$B$30,B1276,'Sf acrylic cabinet'!$G$17:$G$30)) +
(SUMIF('Sf acrylic cabinet (2)'!$B$17:$B$30,B1276,'Sf acrylic cabinet (2)'!$G$17:$G$30)) +
(SUMIF('Economy Sf acrylic'!$B$17:$B$30,B1276,'Economy Sf acrylic'!$G$17:$G$30)) +
(SUMIF('Df acrylic cabinet'!$B$17:$B$30,B1276,'Df acrylic cabinet'!$G$17:$G$30)) +
(SUMIF('Df acrylic cabinet (2)'!$B$17:$B$30,B1276,'Df acrylic cabinet (2)'!$G$17:$G$30)) +
(SUMIF('Sf flex cabinet'!$B$17:$B$30,B1276,'Sf flex cabinet'!$G$17:$G$30)) +
(SUMIF('Sf flex cabinet (2)'!$B$17:$B$30,B1276,'Sf flex cabinet (2)'!$G$17:$G$30)) +
(SUMIF('Df flex cabinet'!$B$17:$B$36,B1276,'Df flex cabinet'!$G$17:$G$36)) +
(SUMIF('Df flex cabinet (2)'!$B$17:$B$36,B1276,'Df flex cabinet (2)'!$G$17:$G$36)) +
(SUMIF('Pole cover'!$B$17:$B$30,B1276,'Pole cover'!$G$17:$G$30)) +
(SUMIF('Pole cover (2)'!$B$17:$B$30,B1276,'Pole cover (2)'!$G$17:$G$30)) +
(SUMIF('Structural Steel Fab'!$B$17:$B$29,B1276,'Structural Steel Fab'!$G$17:$G$29)) +
(SUMIF(Reveal!$B$17:$B$30,B1276,Reveal!$G$17:$G$30)) +
(SUMIF('Reveal (2)'!$B$17:$B$30,B1276,'Reveal (2)'!$G$17:$G$30)) +
(SUMIF('Crown cove top'!$B$17:$B$30,B1276,'Crown cove top'!$G$17:$G$30)) +
(SUMIF('EMC assembly'!$B$17:$B$30,B1276,'EMC assembly'!$G$17:$G$30)) +
(SUMIF(Crating!$B$17:$B$29,B1276,Crating!$G$17:$G$29)) +
(SUMIF('LED wiring'!$B$17:$B$30,B1276,'LED wiring'!$G$17:$G$30)) +
(SUMIF('Changeable copy face'!$B$17:$B$30,B1276,'Changeable copy face'!$G$17:$G$30)) +
(SUMIF('Flex face assembly'!$B$17:$B$30,B1276,'Flex face assembly'!$G$17:$G$30)) +
(SUMIF('Routed face assembly'!$B$17:$B$30,B1276,'Routed face assembly'!$G$17:$G$30)) +
(SUMIF('Paint calculation'!$B$17:$B$30,B1276,'Paint calculation'!$G$17:$G$30)) +
(SUMIF('Trimcap letter face'!$B$17:$B$30,B1276,'Trimcap letter face'!$G$17:$G$30)) +
(SUMIF('Trimcap letter face (2)'!$B$17:$B$30,B1276,'Trimcap letter face (2)'!$G$17:$G$30)) +
(SUMIF('Channel letter fabrication'!$B$17:$B$30,B1276,'Channel letter fabrication'!$G$17:$G$30)) +
(SUMIF('Channel letter fabrication (2)'!$B$17:$B$30,B1276,'Channel letter fabrication (2)'!$G$17:$G$30))</f>
        <v>0</v>
      </c>
    </row>
    <row r="1277" spans="1:10">
      <c r="A1277" s="28">
        <f>[1]ODBC!$A1277</f>
        <v>0</v>
      </c>
      <c r="B1277" s="29">
        <f>[1]ODBC!B1277</f>
        <v>0</v>
      </c>
      <c r="C1277" s="30" t="str">
        <f>IFERROR(VLOOKUP($B1277,[1]ODBC!$B:$H,2,FALSE),"")</f>
        <v/>
      </c>
      <c r="D1277" s="30" t="str">
        <f>IFERROR(VLOOKUP($B1277,[1]ODBC!$B:$H,3,FALSE),"")</f>
        <v/>
      </c>
      <c r="E1277" s="30" t="str">
        <f>IFERROR(VLOOKUP($B1277,[1]ODBC!$B:$H,4,FALSE),"")</f>
        <v/>
      </c>
      <c r="F1277" s="31" t="str">
        <f>IFERROR(VLOOKUP($B1277,[1]ODBC!$B:$H,5,FALSE),"")</f>
        <v/>
      </c>
      <c r="G1277" s="32">
        <f>[1]ODBC!G1277</f>
        <v>0</v>
      </c>
      <c r="H1277" s="33">
        <f>SUM([1]ODBC!H1277)</f>
        <v>0</v>
      </c>
      <c r="I1277" s="41" t="str">
        <f>'Vinyl cutting'!$B$2</f>
        <v>J36938</v>
      </c>
      <c r="J1277" s="42">
        <f ca="1">(SUMIF('Freeform time and material'!$B$17:$B$30,B1277,'Freeform time and material'!$G$17:$G$30)) +
(SUMIF('Vinyl cutting'!$B$17:$B$30,B1277,'Vinyl cutting'!$G$17:$G$30)) +
(SUMIF('Vinyl cutting (2)'!$B$17:$B$30,B1277,'Vinyl cutting (2)'!$G$17:$G$30)) +
(SUMIF('Apply vinyl graphics'!$B$17:$B$30,B1277,'Apply vinyl graphics'!$G$17:$G$30)) +
(SUMIF('Apply vinyl graphics (2)'!$B$17:$B$30,B1277,'Apply vinyl graphics (2)'!$G$17:$G$30)) +
(SUMIF('Alum pan sign'!$B$17:$B$30,B1277,'Alum pan sign'!$G$17:$G$30)) +
(SUMIF('Alum pan sign (2)'!$B$17:$B$30,B1277,'Alum pan sign (2)'!$G$17:$G$30)) +
(SUMIF('Economy pan sign'!$B$17:$B$30,B1277,'Economy pan sign'!$G$17:$G$30)) +
(SUMIF('Post and panel sign'!$B$17:$B$30,B1277,'Post and panel sign'!$G$17:$G$30)) +
(SUMIF('Post and panel sign (2)'!$B$17:$B$30,B1277,'Post and panel sign (2)'!$G$17:$G$30)) +
(SUMIF('Flat panels only'!$B$17:$B$30,B1277,'Flat panels only'!$G$17:$G$30)) +
(SUMIF('Flat panels only (2)'!$B$17:$B$30,B1277,'Flat panels only (2)'!$G$17:$G$30)) +
(SUMIF('Routed panel shapes'!$B$18:$B$31,B1277,'Routed panel shapes'!$G$18:$G$31)) +
(SUMIF('Routed panel shapes (2)'!$B$18:$B$31,B1277,'Routed panel shapes (2)'!$G$18:$G$31)) +
(SUMIF('Routed face only'!$B$17:$B$30,B1277,'Routed face only'!$G$17:$G$30)) +
(SUMIF('Routed face only (2)'!$B$17:$B$30,B1277,'Routed face only (2)'!$G$17:$G$30)) +
(SUMIF('Routed alum faces letters'!$B$17:$B$30,B1277,'Routed alum faces letters'!$G$17:$G$30)) +
(SUMIF('Routed alum faces letters (2)'!$B$17:$B$30,B1277,'Routed alum faces letters (2)'!$G$17:$G$30)) +
(SUMIF('Routed push through acrylic'!$B$17:$B$30,B1277,'Routed push through acrylic'!$G$17:$G$30)) +
(SUMIF('Routed push through acrylic (2)'!$B$17:$B$30,B1277,'Routed push through acrylic (2)'!$G$17:$G$30)) +
(SUMIF('Sf routed cabinet'!$B$17:$B$30,B1277,'Sf routed cabinet'!$G$17:$G$30)) +
(SUMIF('Sf routed cabinet (2)'!$B$17:$B$30,B1277,'Sf routed cabinet (2)'!$G$17:$G$30)) +
(SUMIF('Df routed cabinet'!$B$17:$B$30,B1277,'Df routed cabinet'!$G$17:$G$30)) +
(SUMIF('Df routed cabinet (2)'!$B$17:$B$30,B1277,'Df routed cabinet (2)'!$G$17:$G$30)) +
(SUMIF('Sf acrylic cabinet'!$B$17:$B$30,B1277,'Sf acrylic cabinet'!$G$17:$G$30)) +
(SUMIF('Sf acrylic cabinet (2)'!$B$17:$B$30,B1277,'Sf acrylic cabinet (2)'!$G$17:$G$30)) +
(SUMIF('Economy Sf acrylic'!$B$17:$B$30,B1277,'Economy Sf acrylic'!$G$17:$G$30)) +
(SUMIF('Df acrylic cabinet'!$B$17:$B$30,B1277,'Df acrylic cabinet'!$G$17:$G$30)) +
(SUMIF('Df acrylic cabinet (2)'!$B$17:$B$30,B1277,'Df acrylic cabinet (2)'!$G$17:$G$30)) +
(SUMIF('Sf flex cabinet'!$B$17:$B$30,B1277,'Sf flex cabinet'!$G$17:$G$30)) +
(SUMIF('Sf flex cabinet (2)'!$B$17:$B$30,B1277,'Sf flex cabinet (2)'!$G$17:$G$30)) +
(SUMIF('Df flex cabinet'!$B$17:$B$36,B1277,'Df flex cabinet'!$G$17:$G$36)) +
(SUMIF('Df flex cabinet (2)'!$B$17:$B$36,B1277,'Df flex cabinet (2)'!$G$17:$G$36)) +
(SUMIF('Pole cover'!$B$17:$B$30,B1277,'Pole cover'!$G$17:$G$30)) +
(SUMIF('Pole cover (2)'!$B$17:$B$30,B1277,'Pole cover (2)'!$G$17:$G$30)) +
(SUMIF('Structural Steel Fab'!$B$17:$B$29,B1277,'Structural Steel Fab'!$G$17:$G$29)) +
(SUMIF(Reveal!$B$17:$B$30,B1277,Reveal!$G$17:$G$30)) +
(SUMIF('Reveal (2)'!$B$17:$B$30,B1277,'Reveal (2)'!$G$17:$G$30)) +
(SUMIF('Crown cove top'!$B$17:$B$30,B1277,'Crown cove top'!$G$17:$G$30)) +
(SUMIF('EMC assembly'!$B$17:$B$30,B1277,'EMC assembly'!$G$17:$G$30)) +
(SUMIF(Crating!$B$17:$B$29,B1277,Crating!$G$17:$G$29)) +
(SUMIF('LED wiring'!$B$17:$B$30,B1277,'LED wiring'!$G$17:$G$30)) +
(SUMIF('Changeable copy face'!$B$17:$B$30,B1277,'Changeable copy face'!$G$17:$G$30)) +
(SUMIF('Flex face assembly'!$B$17:$B$30,B1277,'Flex face assembly'!$G$17:$G$30)) +
(SUMIF('Routed face assembly'!$B$17:$B$30,B1277,'Routed face assembly'!$G$17:$G$30)) +
(SUMIF('Paint calculation'!$B$17:$B$30,B1277,'Paint calculation'!$G$17:$G$30)) +
(SUMIF('Trimcap letter face'!$B$17:$B$30,B1277,'Trimcap letter face'!$G$17:$G$30)) +
(SUMIF('Trimcap letter face (2)'!$B$17:$B$30,B1277,'Trimcap letter face (2)'!$G$17:$G$30)) +
(SUMIF('Channel letter fabrication'!$B$17:$B$30,B1277,'Channel letter fabrication'!$G$17:$G$30)) +
(SUMIF('Channel letter fabrication (2)'!$B$17:$B$30,B1277,'Channel letter fabrication (2)'!$G$17:$G$30))</f>
        <v>0</v>
      </c>
    </row>
    <row r="1278" spans="1:10">
      <c r="A1278" s="28">
        <f>[1]ODBC!$A1278</f>
        <v>0</v>
      </c>
      <c r="B1278" s="29">
        <f>[1]ODBC!B1278</f>
        <v>0</v>
      </c>
      <c r="C1278" s="30" t="str">
        <f>IFERROR(VLOOKUP($B1278,[1]ODBC!$B:$H,2,FALSE),"")</f>
        <v/>
      </c>
      <c r="D1278" s="30" t="str">
        <f>IFERROR(VLOOKUP($B1278,[1]ODBC!$B:$H,3,FALSE),"")</f>
        <v/>
      </c>
      <c r="E1278" s="30" t="str">
        <f>IFERROR(VLOOKUP($B1278,[1]ODBC!$B:$H,4,FALSE),"")</f>
        <v/>
      </c>
      <c r="F1278" s="31" t="str">
        <f>IFERROR(VLOOKUP($B1278,[1]ODBC!$B:$H,5,FALSE),"")</f>
        <v/>
      </c>
      <c r="G1278" s="32">
        <f>[1]ODBC!G1278</f>
        <v>0</v>
      </c>
      <c r="H1278" s="33">
        <f>SUM([1]ODBC!H1278)</f>
        <v>0</v>
      </c>
      <c r="I1278" s="41" t="str">
        <f>'Vinyl cutting'!$B$2</f>
        <v>J36938</v>
      </c>
      <c r="J1278" s="42">
        <f ca="1">(SUMIF('Freeform time and material'!$B$17:$B$30,B1278,'Freeform time and material'!$G$17:$G$30)) +
(SUMIF('Vinyl cutting'!$B$17:$B$30,B1278,'Vinyl cutting'!$G$17:$G$30)) +
(SUMIF('Vinyl cutting (2)'!$B$17:$B$30,B1278,'Vinyl cutting (2)'!$G$17:$G$30)) +
(SUMIF('Apply vinyl graphics'!$B$17:$B$30,B1278,'Apply vinyl graphics'!$G$17:$G$30)) +
(SUMIF('Apply vinyl graphics (2)'!$B$17:$B$30,B1278,'Apply vinyl graphics (2)'!$G$17:$G$30)) +
(SUMIF('Alum pan sign'!$B$17:$B$30,B1278,'Alum pan sign'!$G$17:$G$30)) +
(SUMIF('Alum pan sign (2)'!$B$17:$B$30,B1278,'Alum pan sign (2)'!$G$17:$G$30)) +
(SUMIF('Economy pan sign'!$B$17:$B$30,B1278,'Economy pan sign'!$G$17:$G$30)) +
(SUMIF('Post and panel sign'!$B$17:$B$30,B1278,'Post and panel sign'!$G$17:$G$30)) +
(SUMIF('Post and panel sign (2)'!$B$17:$B$30,B1278,'Post and panel sign (2)'!$G$17:$G$30)) +
(SUMIF('Flat panels only'!$B$17:$B$30,B1278,'Flat panels only'!$G$17:$G$30)) +
(SUMIF('Flat panels only (2)'!$B$17:$B$30,B1278,'Flat panels only (2)'!$G$17:$G$30)) +
(SUMIF('Routed panel shapes'!$B$18:$B$31,B1278,'Routed panel shapes'!$G$18:$G$31)) +
(SUMIF('Routed panel shapes (2)'!$B$18:$B$31,B1278,'Routed panel shapes (2)'!$G$18:$G$31)) +
(SUMIF('Routed face only'!$B$17:$B$30,B1278,'Routed face only'!$G$17:$G$30)) +
(SUMIF('Routed face only (2)'!$B$17:$B$30,B1278,'Routed face only (2)'!$G$17:$G$30)) +
(SUMIF('Routed alum faces letters'!$B$17:$B$30,B1278,'Routed alum faces letters'!$G$17:$G$30)) +
(SUMIF('Routed alum faces letters (2)'!$B$17:$B$30,B1278,'Routed alum faces letters (2)'!$G$17:$G$30)) +
(SUMIF('Routed push through acrylic'!$B$17:$B$30,B1278,'Routed push through acrylic'!$G$17:$G$30)) +
(SUMIF('Routed push through acrylic (2)'!$B$17:$B$30,B1278,'Routed push through acrylic (2)'!$G$17:$G$30)) +
(SUMIF('Sf routed cabinet'!$B$17:$B$30,B1278,'Sf routed cabinet'!$G$17:$G$30)) +
(SUMIF('Sf routed cabinet (2)'!$B$17:$B$30,B1278,'Sf routed cabinet (2)'!$G$17:$G$30)) +
(SUMIF('Df routed cabinet'!$B$17:$B$30,B1278,'Df routed cabinet'!$G$17:$G$30)) +
(SUMIF('Df routed cabinet (2)'!$B$17:$B$30,B1278,'Df routed cabinet (2)'!$G$17:$G$30)) +
(SUMIF('Sf acrylic cabinet'!$B$17:$B$30,B1278,'Sf acrylic cabinet'!$G$17:$G$30)) +
(SUMIF('Sf acrylic cabinet (2)'!$B$17:$B$30,B1278,'Sf acrylic cabinet (2)'!$G$17:$G$30)) +
(SUMIF('Economy Sf acrylic'!$B$17:$B$30,B1278,'Economy Sf acrylic'!$G$17:$G$30)) +
(SUMIF('Df acrylic cabinet'!$B$17:$B$30,B1278,'Df acrylic cabinet'!$G$17:$G$30)) +
(SUMIF('Df acrylic cabinet (2)'!$B$17:$B$30,B1278,'Df acrylic cabinet (2)'!$G$17:$G$30)) +
(SUMIF('Sf flex cabinet'!$B$17:$B$30,B1278,'Sf flex cabinet'!$G$17:$G$30)) +
(SUMIF('Sf flex cabinet (2)'!$B$17:$B$30,B1278,'Sf flex cabinet (2)'!$G$17:$G$30)) +
(SUMIF('Df flex cabinet'!$B$17:$B$36,B1278,'Df flex cabinet'!$G$17:$G$36)) +
(SUMIF('Df flex cabinet (2)'!$B$17:$B$36,B1278,'Df flex cabinet (2)'!$G$17:$G$36)) +
(SUMIF('Pole cover'!$B$17:$B$30,B1278,'Pole cover'!$G$17:$G$30)) +
(SUMIF('Pole cover (2)'!$B$17:$B$30,B1278,'Pole cover (2)'!$G$17:$G$30)) +
(SUMIF('Structural Steel Fab'!$B$17:$B$29,B1278,'Structural Steel Fab'!$G$17:$G$29)) +
(SUMIF(Reveal!$B$17:$B$30,B1278,Reveal!$G$17:$G$30)) +
(SUMIF('Reveal (2)'!$B$17:$B$30,B1278,'Reveal (2)'!$G$17:$G$30)) +
(SUMIF('Crown cove top'!$B$17:$B$30,B1278,'Crown cove top'!$G$17:$G$30)) +
(SUMIF('EMC assembly'!$B$17:$B$30,B1278,'EMC assembly'!$G$17:$G$30)) +
(SUMIF(Crating!$B$17:$B$29,B1278,Crating!$G$17:$G$29)) +
(SUMIF('LED wiring'!$B$17:$B$30,B1278,'LED wiring'!$G$17:$G$30)) +
(SUMIF('Changeable copy face'!$B$17:$B$30,B1278,'Changeable copy face'!$G$17:$G$30)) +
(SUMIF('Flex face assembly'!$B$17:$B$30,B1278,'Flex face assembly'!$G$17:$G$30)) +
(SUMIF('Routed face assembly'!$B$17:$B$30,B1278,'Routed face assembly'!$G$17:$G$30)) +
(SUMIF('Paint calculation'!$B$17:$B$30,B1278,'Paint calculation'!$G$17:$G$30)) +
(SUMIF('Trimcap letter face'!$B$17:$B$30,B1278,'Trimcap letter face'!$G$17:$G$30)) +
(SUMIF('Trimcap letter face (2)'!$B$17:$B$30,B1278,'Trimcap letter face (2)'!$G$17:$G$30)) +
(SUMIF('Channel letter fabrication'!$B$17:$B$30,B1278,'Channel letter fabrication'!$G$17:$G$30)) +
(SUMIF('Channel letter fabrication (2)'!$B$17:$B$30,B1278,'Channel letter fabrication (2)'!$G$17:$G$30))</f>
        <v>0</v>
      </c>
    </row>
    <row r="1279" spans="1:10">
      <c r="A1279" s="28">
        <f>[1]ODBC!$A1279</f>
        <v>0</v>
      </c>
      <c r="B1279" s="29">
        <f>[1]ODBC!B1279</f>
        <v>0</v>
      </c>
      <c r="C1279" s="30" t="str">
        <f>IFERROR(VLOOKUP($B1279,[1]ODBC!$B:$H,2,FALSE),"")</f>
        <v/>
      </c>
      <c r="D1279" s="30" t="str">
        <f>IFERROR(VLOOKUP($B1279,[1]ODBC!$B:$H,3,FALSE),"")</f>
        <v/>
      </c>
      <c r="E1279" s="30" t="str">
        <f>IFERROR(VLOOKUP($B1279,[1]ODBC!$B:$H,4,FALSE),"")</f>
        <v/>
      </c>
      <c r="F1279" s="31" t="str">
        <f>IFERROR(VLOOKUP($B1279,[1]ODBC!$B:$H,5,FALSE),"")</f>
        <v/>
      </c>
      <c r="G1279" s="32">
        <f>[1]ODBC!G1279</f>
        <v>0</v>
      </c>
      <c r="H1279" s="33">
        <f>SUM([1]ODBC!H1279)</f>
        <v>0</v>
      </c>
      <c r="I1279" s="41" t="str">
        <f>'Vinyl cutting'!$B$2</f>
        <v>J36938</v>
      </c>
      <c r="J1279" s="42">
        <f ca="1">(SUMIF('Freeform time and material'!$B$17:$B$30,B1279,'Freeform time and material'!$G$17:$G$30)) +
(SUMIF('Vinyl cutting'!$B$17:$B$30,B1279,'Vinyl cutting'!$G$17:$G$30)) +
(SUMIF('Vinyl cutting (2)'!$B$17:$B$30,B1279,'Vinyl cutting (2)'!$G$17:$G$30)) +
(SUMIF('Apply vinyl graphics'!$B$17:$B$30,B1279,'Apply vinyl graphics'!$G$17:$G$30)) +
(SUMIF('Apply vinyl graphics (2)'!$B$17:$B$30,B1279,'Apply vinyl graphics (2)'!$G$17:$G$30)) +
(SUMIF('Alum pan sign'!$B$17:$B$30,B1279,'Alum pan sign'!$G$17:$G$30)) +
(SUMIF('Alum pan sign (2)'!$B$17:$B$30,B1279,'Alum pan sign (2)'!$G$17:$G$30)) +
(SUMIF('Economy pan sign'!$B$17:$B$30,B1279,'Economy pan sign'!$G$17:$G$30)) +
(SUMIF('Post and panel sign'!$B$17:$B$30,B1279,'Post and panel sign'!$G$17:$G$30)) +
(SUMIF('Post and panel sign (2)'!$B$17:$B$30,B1279,'Post and panel sign (2)'!$G$17:$G$30)) +
(SUMIF('Flat panels only'!$B$17:$B$30,B1279,'Flat panels only'!$G$17:$G$30)) +
(SUMIF('Flat panels only (2)'!$B$17:$B$30,B1279,'Flat panels only (2)'!$G$17:$G$30)) +
(SUMIF('Routed panel shapes'!$B$18:$B$31,B1279,'Routed panel shapes'!$G$18:$G$31)) +
(SUMIF('Routed panel shapes (2)'!$B$18:$B$31,B1279,'Routed panel shapes (2)'!$G$18:$G$31)) +
(SUMIF('Routed face only'!$B$17:$B$30,B1279,'Routed face only'!$G$17:$G$30)) +
(SUMIF('Routed face only (2)'!$B$17:$B$30,B1279,'Routed face only (2)'!$G$17:$G$30)) +
(SUMIF('Routed alum faces letters'!$B$17:$B$30,B1279,'Routed alum faces letters'!$G$17:$G$30)) +
(SUMIF('Routed alum faces letters (2)'!$B$17:$B$30,B1279,'Routed alum faces letters (2)'!$G$17:$G$30)) +
(SUMIF('Routed push through acrylic'!$B$17:$B$30,B1279,'Routed push through acrylic'!$G$17:$G$30)) +
(SUMIF('Routed push through acrylic (2)'!$B$17:$B$30,B1279,'Routed push through acrylic (2)'!$G$17:$G$30)) +
(SUMIF('Sf routed cabinet'!$B$17:$B$30,B1279,'Sf routed cabinet'!$G$17:$G$30)) +
(SUMIF('Sf routed cabinet (2)'!$B$17:$B$30,B1279,'Sf routed cabinet (2)'!$G$17:$G$30)) +
(SUMIF('Df routed cabinet'!$B$17:$B$30,B1279,'Df routed cabinet'!$G$17:$G$30)) +
(SUMIF('Df routed cabinet (2)'!$B$17:$B$30,B1279,'Df routed cabinet (2)'!$G$17:$G$30)) +
(SUMIF('Sf acrylic cabinet'!$B$17:$B$30,B1279,'Sf acrylic cabinet'!$G$17:$G$30)) +
(SUMIF('Sf acrylic cabinet (2)'!$B$17:$B$30,B1279,'Sf acrylic cabinet (2)'!$G$17:$G$30)) +
(SUMIF('Economy Sf acrylic'!$B$17:$B$30,B1279,'Economy Sf acrylic'!$G$17:$G$30)) +
(SUMIF('Df acrylic cabinet'!$B$17:$B$30,B1279,'Df acrylic cabinet'!$G$17:$G$30)) +
(SUMIF('Df acrylic cabinet (2)'!$B$17:$B$30,B1279,'Df acrylic cabinet (2)'!$G$17:$G$30)) +
(SUMIF('Sf flex cabinet'!$B$17:$B$30,B1279,'Sf flex cabinet'!$G$17:$G$30)) +
(SUMIF('Sf flex cabinet (2)'!$B$17:$B$30,B1279,'Sf flex cabinet (2)'!$G$17:$G$30)) +
(SUMIF('Df flex cabinet'!$B$17:$B$36,B1279,'Df flex cabinet'!$G$17:$G$36)) +
(SUMIF('Df flex cabinet (2)'!$B$17:$B$36,B1279,'Df flex cabinet (2)'!$G$17:$G$36)) +
(SUMIF('Pole cover'!$B$17:$B$30,B1279,'Pole cover'!$G$17:$G$30)) +
(SUMIF('Pole cover (2)'!$B$17:$B$30,B1279,'Pole cover (2)'!$G$17:$G$30)) +
(SUMIF('Structural Steel Fab'!$B$17:$B$29,B1279,'Structural Steel Fab'!$G$17:$G$29)) +
(SUMIF(Reveal!$B$17:$B$30,B1279,Reveal!$G$17:$G$30)) +
(SUMIF('Reveal (2)'!$B$17:$B$30,B1279,'Reveal (2)'!$G$17:$G$30)) +
(SUMIF('Crown cove top'!$B$17:$B$30,B1279,'Crown cove top'!$G$17:$G$30)) +
(SUMIF('EMC assembly'!$B$17:$B$30,B1279,'EMC assembly'!$G$17:$G$30)) +
(SUMIF(Crating!$B$17:$B$29,B1279,Crating!$G$17:$G$29)) +
(SUMIF('LED wiring'!$B$17:$B$30,B1279,'LED wiring'!$G$17:$G$30)) +
(SUMIF('Changeable copy face'!$B$17:$B$30,B1279,'Changeable copy face'!$G$17:$G$30)) +
(SUMIF('Flex face assembly'!$B$17:$B$30,B1279,'Flex face assembly'!$G$17:$G$30)) +
(SUMIF('Routed face assembly'!$B$17:$B$30,B1279,'Routed face assembly'!$G$17:$G$30)) +
(SUMIF('Paint calculation'!$B$17:$B$30,B1279,'Paint calculation'!$G$17:$G$30)) +
(SUMIF('Trimcap letter face'!$B$17:$B$30,B1279,'Trimcap letter face'!$G$17:$G$30)) +
(SUMIF('Trimcap letter face (2)'!$B$17:$B$30,B1279,'Trimcap letter face (2)'!$G$17:$G$30)) +
(SUMIF('Channel letter fabrication'!$B$17:$B$30,B1279,'Channel letter fabrication'!$G$17:$G$30)) +
(SUMIF('Channel letter fabrication (2)'!$B$17:$B$30,B1279,'Channel letter fabrication (2)'!$G$17:$G$30))</f>
        <v>0</v>
      </c>
    </row>
    <row r="1280" spans="1:10">
      <c r="A1280" s="28">
        <f>[1]ODBC!$A1280</f>
        <v>0</v>
      </c>
      <c r="B1280" s="29">
        <f>[1]ODBC!B1280</f>
        <v>0</v>
      </c>
      <c r="C1280" s="30" t="str">
        <f>IFERROR(VLOOKUP($B1280,[1]ODBC!$B:$H,2,FALSE),"")</f>
        <v/>
      </c>
      <c r="D1280" s="30" t="str">
        <f>IFERROR(VLOOKUP($B1280,[1]ODBC!$B:$H,3,FALSE),"")</f>
        <v/>
      </c>
      <c r="E1280" s="30" t="str">
        <f>IFERROR(VLOOKUP($B1280,[1]ODBC!$B:$H,4,FALSE),"")</f>
        <v/>
      </c>
      <c r="F1280" s="31" t="str">
        <f>IFERROR(VLOOKUP($B1280,[1]ODBC!$B:$H,5,FALSE),"")</f>
        <v/>
      </c>
      <c r="G1280" s="32">
        <f>[1]ODBC!G1280</f>
        <v>0</v>
      </c>
      <c r="H1280" s="33">
        <f>SUM([1]ODBC!H1280)</f>
        <v>0</v>
      </c>
      <c r="I1280" s="41" t="str">
        <f>'Vinyl cutting'!$B$2</f>
        <v>J36938</v>
      </c>
      <c r="J1280" s="42">
        <f ca="1">(SUMIF('Freeform time and material'!$B$17:$B$30,B1280,'Freeform time and material'!$G$17:$G$30)) +
(SUMIF('Vinyl cutting'!$B$17:$B$30,B1280,'Vinyl cutting'!$G$17:$G$30)) +
(SUMIF('Vinyl cutting (2)'!$B$17:$B$30,B1280,'Vinyl cutting (2)'!$G$17:$G$30)) +
(SUMIF('Apply vinyl graphics'!$B$17:$B$30,B1280,'Apply vinyl graphics'!$G$17:$G$30)) +
(SUMIF('Apply vinyl graphics (2)'!$B$17:$B$30,B1280,'Apply vinyl graphics (2)'!$G$17:$G$30)) +
(SUMIF('Alum pan sign'!$B$17:$B$30,B1280,'Alum pan sign'!$G$17:$G$30)) +
(SUMIF('Alum pan sign (2)'!$B$17:$B$30,B1280,'Alum pan sign (2)'!$G$17:$G$30)) +
(SUMIF('Economy pan sign'!$B$17:$B$30,B1280,'Economy pan sign'!$G$17:$G$30)) +
(SUMIF('Post and panel sign'!$B$17:$B$30,B1280,'Post and panel sign'!$G$17:$G$30)) +
(SUMIF('Post and panel sign (2)'!$B$17:$B$30,B1280,'Post and panel sign (2)'!$G$17:$G$30)) +
(SUMIF('Flat panels only'!$B$17:$B$30,B1280,'Flat panels only'!$G$17:$G$30)) +
(SUMIF('Flat panels only (2)'!$B$17:$B$30,B1280,'Flat panels only (2)'!$G$17:$G$30)) +
(SUMIF('Routed panel shapes'!$B$18:$B$31,B1280,'Routed panel shapes'!$G$18:$G$31)) +
(SUMIF('Routed panel shapes (2)'!$B$18:$B$31,B1280,'Routed panel shapes (2)'!$G$18:$G$31)) +
(SUMIF('Routed face only'!$B$17:$B$30,B1280,'Routed face only'!$G$17:$G$30)) +
(SUMIF('Routed face only (2)'!$B$17:$B$30,B1280,'Routed face only (2)'!$G$17:$G$30)) +
(SUMIF('Routed alum faces letters'!$B$17:$B$30,B1280,'Routed alum faces letters'!$G$17:$G$30)) +
(SUMIF('Routed alum faces letters (2)'!$B$17:$B$30,B1280,'Routed alum faces letters (2)'!$G$17:$G$30)) +
(SUMIF('Routed push through acrylic'!$B$17:$B$30,B1280,'Routed push through acrylic'!$G$17:$G$30)) +
(SUMIF('Routed push through acrylic (2)'!$B$17:$B$30,B1280,'Routed push through acrylic (2)'!$G$17:$G$30)) +
(SUMIF('Sf routed cabinet'!$B$17:$B$30,B1280,'Sf routed cabinet'!$G$17:$G$30)) +
(SUMIF('Sf routed cabinet (2)'!$B$17:$B$30,B1280,'Sf routed cabinet (2)'!$G$17:$G$30)) +
(SUMIF('Df routed cabinet'!$B$17:$B$30,B1280,'Df routed cabinet'!$G$17:$G$30)) +
(SUMIF('Df routed cabinet (2)'!$B$17:$B$30,B1280,'Df routed cabinet (2)'!$G$17:$G$30)) +
(SUMIF('Sf acrylic cabinet'!$B$17:$B$30,B1280,'Sf acrylic cabinet'!$G$17:$G$30)) +
(SUMIF('Sf acrylic cabinet (2)'!$B$17:$B$30,B1280,'Sf acrylic cabinet (2)'!$G$17:$G$30)) +
(SUMIF('Economy Sf acrylic'!$B$17:$B$30,B1280,'Economy Sf acrylic'!$G$17:$G$30)) +
(SUMIF('Df acrylic cabinet'!$B$17:$B$30,B1280,'Df acrylic cabinet'!$G$17:$G$30)) +
(SUMIF('Df acrylic cabinet (2)'!$B$17:$B$30,B1280,'Df acrylic cabinet (2)'!$G$17:$G$30)) +
(SUMIF('Sf flex cabinet'!$B$17:$B$30,B1280,'Sf flex cabinet'!$G$17:$G$30)) +
(SUMIF('Sf flex cabinet (2)'!$B$17:$B$30,B1280,'Sf flex cabinet (2)'!$G$17:$G$30)) +
(SUMIF('Df flex cabinet'!$B$17:$B$36,B1280,'Df flex cabinet'!$G$17:$G$36)) +
(SUMIF('Df flex cabinet (2)'!$B$17:$B$36,B1280,'Df flex cabinet (2)'!$G$17:$G$36)) +
(SUMIF('Pole cover'!$B$17:$B$30,B1280,'Pole cover'!$G$17:$G$30)) +
(SUMIF('Pole cover (2)'!$B$17:$B$30,B1280,'Pole cover (2)'!$G$17:$G$30)) +
(SUMIF('Structural Steel Fab'!$B$17:$B$29,B1280,'Structural Steel Fab'!$G$17:$G$29)) +
(SUMIF(Reveal!$B$17:$B$30,B1280,Reveal!$G$17:$G$30)) +
(SUMIF('Reveal (2)'!$B$17:$B$30,B1280,'Reveal (2)'!$G$17:$G$30)) +
(SUMIF('Crown cove top'!$B$17:$B$30,B1280,'Crown cove top'!$G$17:$G$30)) +
(SUMIF('EMC assembly'!$B$17:$B$30,B1280,'EMC assembly'!$G$17:$G$30)) +
(SUMIF(Crating!$B$17:$B$29,B1280,Crating!$G$17:$G$29)) +
(SUMIF('LED wiring'!$B$17:$B$30,B1280,'LED wiring'!$G$17:$G$30)) +
(SUMIF('Changeable copy face'!$B$17:$B$30,B1280,'Changeable copy face'!$G$17:$G$30)) +
(SUMIF('Flex face assembly'!$B$17:$B$30,B1280,'Flex face assembly'!$G$17:$G$30)) +
(SUMIF('Routed face assembly'!$B$17:$B$30,B1280,'Routed face assembly'!$G$17:$G$30)) +
(SUMIF('Paint calculation'!$B$17:$B$30,B1280,'Paint calculation'!$G$17:$G$30)) +
(SUMIF('Trimcap letter face'!$B$17:$B$30,B1280,'Trimcap letter face'!$G$17:$G$30)) +
(SUMIF('Trimcap letter face (2)'!$B$17:$B$30,B1280,'Trimcap letter face (2)'!$G$17:$G$30)) +
(SUMIF('Channel letter fabrication'!$B$17:$B$30,B1280,'Channel letter fabrication'!$G$17:$G$30)) +
(SUMIF('Channel letter fabrication (2)'!$B$17:$B$30,B1280,'Channel letter fabrication (2)'!$G$17:$G$30))</f>
        <v>0</v>
      </c>
    </row>
    <row r="1281" spans="1:10">
      <c r="A1281" s="28">
        <f>[1]ODBC!$A1281</f>
        <v>0</v>
      </c>
      <c r="B1281" s="29">
        <f>[1]ODBC!B1281</f>
        <v>0</v>
      </c>
      <c r="C1281" s="30" t="str">
        <f>IFERROR(VLOOKUP($B1281,[1]ODBC!$B:$H,2,FALSE),"")</f>
        <v/>
      </c>
      <c r="D1281" s="30" t="str">
        <f>IFERROR(VLOOKUP($B1281,[1]ODBC!$B:$H,3,FALSE),"")</f>
        <v/>
      </c>
      <c r="E1281" s="30" t="str">
        <f>IFERROR(VLOOKUP($B1281,[1]ODBC!$B:$H,4,FALSE),"")</f>
        <v/>
      </c>
      <c r="F1281" s="31" t="str">
        <f>IFERROR(VLOOKUP($B1281,[1]ODBC!$B:$H,5,FALSE),"")</f>
        <v/>
      </c>
      <c r="G1281" s="32">
        <f>[1]ODBC!G1281</f>
        <v>0</v>
      </c>
      <c r="H1281" s="33">
        <f>SUM([1]ODBC!H1281)</f>
        <v>0</v>
      </c>
      <c r="I1281" s="41" t="str">
        <f>'Vinyl cutting'!$B$2</f>
        <v>J36938</v>
      </c>
      <c r="J1281" s="42">
        <f ca="1">(SUMIF('Freeform time and material'!$B$17:$B$30,B1281,'Freeform time and material'!$G$17:$G$30)) +
(SUMIF('Vinyl cutting'!$B$17:$B$30,B1281,'Vinyl cutting'!$G$17:$G$30)) +
(SUMIF('Vinyl cutting (2)'!$B$17:$B$30,B1281,'Vinyl cutting (2)'!$G$17:$G$30)) +
(SUMIF('Apply vinyl graphics'!$B$17:$B$30,B1281,'Apply vinyl graphics'!$G$17:$G$30)) +
(SUMIF('Apply vinyl graphics (2)'!$B$17:$B$30,B1281,'Apply vinyl graphics (2)'!$G$17:$G$30)) +
(SUMIF('Alum pan sign'!$B$17:$B$30,B1281,'Alum pan sign'!$G$17:$G$30)) +
(SUMIF('Alum pan sign (2)'!$B$17:$B$30,B1281,'Alum pan sign (2)'!$G$17:$G$30)) +
(SUMIF('Economy pan sign'!$B$17:$B$30,B1281,'Economy pan sign'!$G$17:$G$30)) +
(SUMIF('Post and panel sign'!$B$17:$B$30,B1281,'Post and panel sign'!$G$17:$G$30)) +
(SUMIF('Post and panel sign (2)'!$B$17:$B$30,B1281,'Post and panel sign (2)'!$G$17:$G$30)) +
(SUMIF('Flat panels only'!$B$17:$B$30,B1281,'Flat panels only'!$G$17:$G$30)) +
(SUMIF('Flat panels only (2)'!$B$17:$B$30,B1281,'Flat panels only (2)'!$G$17:$G$30)) +
(SUMIF('Routed panel shapes'!$B$18:$B$31,B1281,'Routed panel shapes'!$G$18:$G$31)) +
(SUMIF('Routed panel shapes (2)'!$B$18:$B$31,B1281,'Routed panel shapes (2)'!$G$18:$G$31)) +
(SUMIF('Routed face only'!$B$17:$B$30,B1281,'Routed face only'!$G$17:$G$30)) +
(SUMIF('Routed face only (2)'!$B$17:$B$30,B1281,'Routed face only (2)'!$G$17:$G$30)) +
(SUMIF('Routed alum faces letters'!$B$17:$B$30,B1281,'Routed alum faces letters'!$G$17:$G$30)) +
(SUMIF('Routed alum faces letters (2)'!$B$17:$B$30,B1281,'Routed alum faces letters (2)'!$G$17:$G$30)) +
(SUMIF('Routed push through acrylic'!$B$17:$B$30,B1281,'Routed push through acrylic'!$G$17:$G$30)) +
(SUMIF('Routed push through acrylic (2)'!$B$17:$B$30,B1281,'Routed push through acrylic (2)'!$G$17:$G$30)) +
(SUMIF('Sf routed cabinet'!$B$17:$B$30,B1281,'Sf routed cabinet'!$G$17:$G$30)) +
(SUMIF('Sf routed cabinet (2)'!$B$17:$B$30,B1281,'Sf routed cabinet (2)'!$G$17:$G$30)) +
(SUMIF('Df routed cabinet'!$B$17:$B$30,B1281,'Df routed cabinet'!$G$17:$G$30)) +
(SUMIF('Df routed cabinet (2)'!$B$17:$B$30,B1281,'Df routed cabinet (2)'!$G$17:$G$30)) +
(SUMIF('Sf acrylic cabinet'!$B$17:$B$30,B1281,'Sf acrylic cabinet'!$G$17:$G$30)) +
(SUMIF('Sf acrylic cabinet (2)'!$B$17:$B$30,B1281,'Sf acrylic cabinet (2)'!$G$17:$G$30)) +
(SUMIF('Economy Sf acrylic'!$B$17:$B$30,B1281,'Economy Sf acrylic'!$G$17:$G$30)) +
(SUMIF('Df acrylic cabinet'!$B$17:$B$30,B1281,'Df acrylic cabinet'!$G$17:$G$30)) +
(SUMIF('Df acrylic cabinet (2)'!$B$17:$B$30,B1281,'Df acrylic cabinet (2)'!$G$17:$G$30)) +
(SUMIF('Sf flex cabinet'!$B$17:$B$30,B1281,'Sf flex cabinet'!$G$17:$G$30)) +
(SUMIF('Sf flex cabinet (2)'!$B$17:$B$30,B1281,'Sf flex cabinet (2)'!$G$17:$G$30)) +
(SUMIF('Df flex cabinet'!$B$17:$B$36,B1281,'Df flex cabinet'!$G$17:$G$36)) +
(SUMIF('Df flex cabinet (2)'!$B$17:$B$36,B1281,'Df flex cabinet (2)'!$G$17:$G$36)) +
(SUMIF('Pole cover'!$B$17:$B$30,B1281,'Pole cover'!$G$17:$G$30)) +
(SUMIF('Pole cover (2)'!$B$17:$B$30,B1281,'Pole cover (2)'!$G$17:$G$30)) +
(SUMIF('Structural Steel Fab'!$B$17:$B$29,B1281,'Structural Steel Fab'!$G$17:$G$29)) +
(SUMIF(Reveal!$B$17:$B$30,B1281,Reveal!$G$17:$G$30)) +
(SUMIF('Reveal (2)'!$B$17:$B$30,B1281,'Reveal (2)'!$G$17:$G$30)) +
(SUMIF('Crown cove top'!$B$17:$B$30,B1281,'Crown cove top'!$G$17:$G$30)) +
(SUMIF('EMC assembly'!$B$17:$B$30,B1281,'EMC assembly'!$G$17:$G$30)) +
(SUMIF(Crating!$B$17:$B$29,B1281,Crating!$G$17:$G$29)) +
(SUMIF('LED wiring'!$B$17:$B$30,B1281,'LED wiring'!$G$17:$G$30)) +
(SUMIF('Changeable copy face'!$B$17:$B$30,B1281,'Changeable copy face'!$G$17:$G$30)) +
(SUMIF('Flex face assembly'!$B$17:$B$30,B1281,'Flex face assembly'!$G$17:$G$30)) +
(SUMIF('Routed face assembly'!$B$17:$B$30,B1281,'Routed face assembly'!$G$17:$G$30)) +
(SUMIF('Paint calculation'!$B$17:$B$30,B1281,'Paint calculation'!$G$17:$G$30)) +
(SUMIF('Trimcap letter face'!$B$17:$B$30,B1281,'Trimcap letter face'!$G$17:$G$30)) +
(SUMIF('Trimcap letter face (2)'!$B$17:$B$30,B1281,'Trimcap letter face (2)'!$G$17:$G$30)) +
(SUMIF('Channel letter fabrication'!$B$17:$B$30,B1281,'Channel letter fabrication'!$G$17:$G$30)) +
(SUMIF('Channel letter fabrication (2)'!$B$17:$B$30,B1281,'Channel letter fabrication (2)'!$G$17:$G$30))</f>
        <v>0</v>
      </c>
    </row>
    <row r="1282" spans="1:10">
      <c r="A1282" s="28">
        <f>[1]ODBC!$A1282</f>
        <v>0</v>
      </c>
      <c r="B1282" s="29">
        <f>[1]ODBC!B1282</f>
        <v>0</v>
      </c>
      <c r="C1282" s="30" t="str">
        <f>IFERROR(VLOOKUP($B1282,[1]ODBC!$B:$H,2,FALSE),"")</f>
        <v/>
      </c>
      <c r="D1282" s="30" t="str">
        <f>IFERROR(VLOOKUP($B1282,[1]ODBC!$B:$H,3,FALSE),"")</f>
        <v/>
      </c>
      <c r="E1282" s="30" t="str">
        <f>IFERROR(VLOOKUP($B1282,[1]ODBC!$B:$H,4,FALSE),"")</f>
        <v/>
      </c>
      <c r="F1282" s="31" t="str">
        <f>IFERROR(VLOOKUP($B1282,[1]ODBC!$B:$H,5,FALSE),"")</f>
        <v/>
      </c>
      <c r="G1282" s="32">
        <f>[1]ODBC!G1282</f>
        <v>0</v>
      </c>
      <c r="H1282" s="33">
        <f>SUM([1]ODBC!H1282)</f>
        <v>0</v>
      </c>
      <c r="I1282" s="41" t="str">
        <f>'Vinyl cutting'!$B$2</f>
        <v>J36938</v>
      </c>
      <c r="J1282" s="42">
        <f ca="1">(SUMIF('Freeform time and material'!$B$17:$B$30,B1282,'Freeform time and material'!$G$17:$G$30)) +
(SUMIF('Vinyl cutting'!$B$17:$B$30,B1282,'Vinyl cutting'!$G$17:$G$30)) +
(SUMIF('Vinyl cutting (2)'!$B$17:$B$30,B1282,'Vinyl cutting (2)'!$G$17:$G$30)) +
(SUMIF('Apply vinyl graphics'!$B$17:$B$30,B1282,'Apply vinyl graphics'!$G$17:$G$30)) +
(SUMIF('Apply vinyl graphics (2)'!$B$17:$B$30,B1282,'Apply vinyl graphics (2)'!$G$17:$G$30)) +
(SUMIF('Alum pan sign'!$B$17:$B$30,B1282,'Alum pan sign'!$G$17:$G$30)) +
(SUMIF('Alum pan sign (2)'!$B$17:$B$30,B1282,'Alum pan sign (2)'!$G$17:$G$30)) +
(SUMIF('Economy pan sign'!$B$17:$B$30,B1282,'Economy pan sign'!$G$17:$G$30)) +
(SUMIF('Post and panel sign'!$B$17:$B$30,B1282,'Post and panel sign'!$G$17:$G$30)) +
(SUMIF('Post and panel sign (2)'!$B$17:$B$30,B1282,'Post and panel sign (2)'!$G$17:$G$30)) +
(SUMIF('Flat panels only'!$B$17:$B$30,B1282,'Flat panels only'!$G$17:$G$30)) +
(SUMIF('Flat panels only (2)'!$B$17:$B$30,B1282,'Flat panels only (2)'!$G$17:$G$30)) +
(SUMIF('Routed panel shapes'!$B$18:$B$31,B1282,'Routed panel shapes'!$G$18:$G$31)) +
(SUMIF('Routed panel shapes (2)'!$B$18:$B$31,B1282,'Routed panel shapes (2)'!$G$18:$G$31)) +
(SUMIF('Routed face only'!$B$17:$B$30,B1282,'Routed face only'!$G$17:$G$30)) +
(SUMIF('Routed face only (2)'!$B$17:$B$30,B1282,'Routed face only (2)'!$G$17:$G$30)) +
(SUMIF('Routed alum faces letters'!$B$17:$B$30,B1282,'Routed alum faces letters'!$G$17:$G$30)) +
(SUMIF('Routed alum faces letters (2)'!$B$17:$B$30,B1282,'Routed alum faces letters (2)'!$G$17:$G$30)) +
(SUMIF('Routed push through acrylic'!$B$17:$B$30,B1282,'Routed push through acrylic'!$G$17:$G$30)) +
(SUMIF('Routed push through acrylic (2)'!$B$17:$B$30,B1282,'Routed push through acrylic (2)'!$G$17:$G$30)) +
(SUMIF('Sf routed cabinet'!$B$17:$B$30,B1282,'Sf routed cabinet'!$G$17:$G$30)) +
(SUMIF('Sf routed cabinet (2)'!$B$17:$B$30,B1282,'Sf routed cabinet (2)'!$G$17:$G$30)) +
(SUMIF('Df routed cabinet'!$B$17:$B$30,B1282,'Df routed cabinet'!$G$17:$G$30)) +
(SUMIF('Df routed cabinet (2)'!$B$17:$B$30,B1282,'Df routed cabinet (2)'!$G$17:$G$30)) +
(SUMIF('Sf acrylic cabinet'!$B$17:$B$30,B1282,'Sf acrylic cabinet'!$G$17:$G$30)) +
(SUMIF('Sf acrylic cabinet (2)'!$B$17:$B$30,B1282,'Sf acrylic cabinet (2)'!$G$17:$G$30)) +
(SUMIF('Economy Sf acrylic'!$B$17:$B$30,B1282,'Economy Sf acrylic'!$G$17:$G$30)) +
(SUMIF('Df acrylic cabinet'!$B$17:$B$30,B1282,'Df acrylic cabinet'!$G$17:$G$30)) +
(SUMIF('Df acrylic cabinet (2)'!$B$17:$B$30,B1282,'Df acrylic cabinet (2)'!$G$17:$G$30)) +
(SUMIF('Sf flex cabinet'!$B$17:$B$30,B1282,'Sf flex cabinet'!$G$17:$G$30)) +
(SUMIF('Sf flex cabinet (2)'!$B$17:$B$30,B1282,'Sf flex cabinet (2)'!$G$17:$G$30)) +
(SUMIF('Df flex cabinet'!$B$17:$B$36,B1282,'Df flex cabinet'!$G$17:$G$36)) +
(SUMIF('Df flex cabinet (2)'!$B$17:$B$36,B1282,'Df flex cabinet (2)'!$G$17:$G$36)) +
(SUMIF('Pole cover'!$B$17:$B$30,B1282,'Pole cover'!$G$17:$G$30)) +
(SUMIF('Pole cover (2)'!$B$17:$B$30,B1282,'Pole cover (2)'!$G$17:$G$30)) +
(SUMIF('Structural Steel Fab'!$B$17:$B$29,B1282,'Structural Steel Fab'!$G$17:$G$29)) +
(SUMIF(Reveal!$B$17:$B$30,B1282,Reveal!$G$17:$G$30)) +
(SUMIF('Reveal (2)'!$B$17:$B$30,B1282,'Reveal (2)'!$G$17:$G$30)) +
(SUMIF('Crown cove top'!$B$17:$B$30,B1282,'Crown cove top'!$G$17:$G$30)) +
(SUMIF('EMC assembly'!$B$17:$B$30,B1282,'EMC assembly'!$G$17:$G$30)) +
(SUMIF(Crating!$B$17:$B$29,B1282,Crating!$G$17:$G$29)) +
(SUMIF('LED wiring'!$B$17:$B$30,B1282,'LED wiring'!$G$17:$G$30)) +
(SUMIF('Changeable copy face'!$B$17:$B$30,B1282,'Changeable copy face'!$G$17:$G$30)) +
(SUMIF('Flex face assembly'!$B$17:$B$30,B1282,'Flex face assembly'!$G$17:$G$30)) +
(SUMIF('Routed face assembly'!$B$17:$B$30,B1282,'Routed face assembly'!$G$17:$G$30)) +
(SUMIF('Paint calculation'!$B$17:$B$30,B1282,'Paint calculation'!$G$17:$G$30)) +
(SUMIF('Trimcap letter face'!$B$17:$B$30,B1282,'Trimcap letter face'!$G$17:$G$30)) +
(SUMIF('Trimcap letter face (2)'!$B$17:$B$30,B1282,'Trimcap letter face (2)'!$G$17:$G$30)) +
(SUMIF('Channel letter fabrication'!$B$17:$B$30,B1282,'Channel letter fabrication'!$G$17:$G$30)) +
(SUMIF('Channel letter fabrication (2)'!$B$17:$B$30,B1282,'Channel letter fabrication (2)'!$G$17:$G$30))</f>
        <v>0</v>
      </c>
    </row>
    <row r="1283" spans="1:10">
      <c r="A1283" s="28">
        <f>[1]ODBC!$A1283</f>
        <v>0</v>
      </c>
      <c r="B1283" s="29">
        <f>[1]ODBC!B1283</f>
        <v>0</v>
      </c>
      <c r="C1283" s="30" t="str">
        <f>IFERROR(VLOOKUP($B1283,[1]ODBC!$B:$H,2,FALSE),"")</f>
        <v/>
      </c>
      <c r="D1283" s="30" t="str">
        <f>IFERROR(VLOOKUP($B1283,[1]ODBC!$B:$H,3,FALSE),"")</f>
        <v/>
      </c>
      <c r="E1283" s="30" t="str">
        <f>IFERROR(VLOOKUP($B1283,[1]ODBC!$B:$H,4,FALSE),"")</f>
        <v/>
      </c>
      <c r="F1283" s="31" t="str">
        <f>IFERROR(VLOOKUP($B1283,[1]ODBC!$B:$H,5,FALSE),"")</f>
        <v/>
      </c>
      <c r="G1283" s="32">
        <f>[1]ODBC!G1283</f>
        <v>0</v>
      </c>
      <c r="H1283" s="33">
        <f>SUM([1]ODBC!H1283)</f>
        <v>0</v>
      </c>
      <c r="I1283" s="41" t="str">
        <f>'Vinyl cutting'!$B$2</f>
        <v>J36938</v>
      </c>
      <c r="J1283" s="42">
        <f ca="1">(SUMIF('Freeform time and material'!$B$17:$B$30,B1283,'Freeform time and material'!$G$17:$G$30)) +
(SUMIF('Vinyl cutting'!$B$17:$B$30,B1283,'Vinyl cutting'!$G$17:$G$30)) +
(SUMIF('Vinyl cutting (2)'!$B$17:$B$30,B1283,'Vinyl cutting (2)'!$G$17:$G$30)) +
(SUMIF('Apply vinyl graphics'!$B$17:$B$30,B1283,'Apply vinyl graphics'!$G$17:$G$30)) +
(SUMIF('Apply vinyl graphics (2)'!$B$17:$B$30,B1283,'Apply vinyl graphics (2)'!$G$17:$G$30)) +
(SUMIF('Alum pan sign'!$B$17:$B$30,B1283,'Alum pan sign'!$G$17:$G$30)) +
(SUMIF('Alum pan sign (2)'!$B$17:$B$30,B1283,'Alum pan sign (2)'!$G$17:$G$30)) +
(SUMIF('Economy pan sign'!$B$17:$B$30,B1283,'Economy pan sign'!$G$17:$G$30)) +
(SUMIF('Post and panel sign'!$B$17:$B$30,B1283,'Post and panel sign'!$G$17:$G$30)) +
(SUMIF('Post and panel sign (2)'!$B$17:$B$30,B1283,'Post and panel sign (2)'!$G$17:$G$30)) +
(SUMIF('Flat panels only'!$B$17:$B$30,B1283,'Flat panels only'!$G$17:$G$30)) +
(SUMIF('Flat panels only (2)'!$B$17:$B$30,B1283,'Flat panels only (2)'!$G$17:$G$30)) +
(SUMIF('Routed panel shapes'!$B$18:$B$31,B1283,'Routed panel shapes'!$G$18:$G$31)) +
(SUMIF('Routed panel shapes (2)'!$B$18:$B$31,B1283,'Routed panel shapes (2)'!$G$18:$G$31)) +
(SUMIF('Routed face only'!$B$17:$B$30,B1283,'Routed face only'!$G$17:$G$30)) +
(SUMIF('Routed face only (2)'!$B$17:$B$30,B1283,'Routed face only (2)'!$G$17:$G$30)) +
(SUMIF('Routed alum faces letters'!$B$17:$B$30,B1283,'Routed alum faces letters'!$G$17:$G$30)) +
(SUMIF('Routed alum faces letters (2)'!$B$17:$B$30,B1283,'Routed alum faces letters (2)'!$G$17:$G$30)) +
(SUMIF('Routed push through acrylic'!$B$17:$B$30,B1283,'Routed push through acrylic'!$G$17:$G$30)) +
(SUMIF('Routed push through acrylic (2)'!$B$17:$B$30,B1283,'Routed push through acrylic (2)'!$G$17:$G$30)) +
(SUMIF('Sf routed cabinet'!$B$17:$B$30,B1283,'Sf routed cabinet'!$G$17:$G$30)) +
(SUMIF('Sf routed cabinet (2)'!$B$17:$B$30,B1283,'Sf routed cabinet (2)'!$G$17:$G$30)) +
(SUMIF('Df routed cabinet'!$B$17:$B$30,B1283,'Df routed cabinet'!$G$17:$G$30)) +
(SUMIF('Df routed cabinet (2)'!$B$17:$B$30,B1283,'Df routed cabinet (2)'!$G$17:$G$30)) +
(SUMIF('Sf acrylic cabinet'!$B$17:$B$30,B1283,'Sf acrylic cabinet'!$G$17:$G$30)) +
(SUMIF('Sf acrylic cabinet (2)'!$B$17:$B$30,B1283,'Sf acrylic cabinet (2)'!$G$17:$G$30)) +
(SUMIF('Economy Sf acrylic'!$B$17:$B$30,B1283,'Economy Sf acrylic'!$G$17:$G$30)) +
(SUMIF('Df acrylic cabinet'!$B$17:$B$30,B1283,'Df acrylic cabinet'!$G$17:$G$30)) +
(SUMIF('Df acrylic cabinet (2)'!$B$17:$B$30,B1283,'Df acrylic cabinet (2)'!$G$17:$G$30)) +
(SUMIF('Sf flex cabinet'!$B$17:$B$30,B1283,'Sf flex cabinet'!$G$17:$G$30)) +
(SUMIF('Sf flex cabinet (2)'!$B$17:$B$30,B1283,'Sf flex cabinet (2)'!$G$17:$G$30)) +
(SUMIF('Df flex cabinet'!$B$17:$B$36,B1283,'Df flex cabinet'!$G$17:$G$36)) +
(SUMIF('Df flex cabinet (2)'!$B$17:$B$36,B1283,'Df flex cabinet (2)'!$G$17:$G$36)) +
(SUMIF('Pole cover'!$B$17:$B$30,B1283,'Pole cover'!$G$17:$G$30)) +
(SUMIF('Pole cover (2)'!$B$17:$B$30,B1283,'Pole cover (2)'!$G$17:$G$30)) +
(SUMIF('Structural Steel Fab'!$B$17:$B$29,B1283,'Structural Steel Fab'!$G$17:$G$29)) +
(SUMIF(Reveal!$B$17:$B$30,B1283,Reveal!$G$17:$G$30)) +
(SUMIF('Reveal (2)'!$B$17:$B$30,B1283,'Reveal (2)'!$G$17:$G$30)) +
(SUMIF('Crown cove top'!$B$17:$B$30,B1283,'Crown cove top'!$G$17:$G$30)) +
(SUMIF('EMC assembly'!$B$17:$B$30,B1283,'EMC assembly'!$G$17:$G$30)) +
(SUMIF(Crating!$B$17:$B$29,B1283,Crating!$G$17:$G$29)) +
(SUMIF('LED wiring'!$B$17:$B$30,B1283,'LED wiring'!$G$17:$G$30)) +
(SUMIF('Changeable copy face'!$B$17:$B$30,B1283,'Changeable copy face'!$G$17:$G$30)) +
(SUMIF('Flex face assembly'!$B$17:$B$30,B1283,'Flex face assembly'!$G$17:$G$30)) +
(SUMIF('Routed face assembly'!$B$17:$B$30,B1283,'Routed face assembly'!$G$17:$G$30)) +
(SUMIF('Paint calculation'!$B$17:$B$30,B1283,'Paint calculation'!$G$17:$G$30)) +
(SUMIF('Trimcap letter face'!$B$17:$B$30,B1283,'Trimcap letter face'!$G$17:$G$30)) +
(SUMIF('Trimcap letter face (2)'!$B$17:$B$30,B1283,'Trimcap letter face (2)'!$G$17:$G$30)) +
(SUMIF('Channel letter fabrication'!$B$17:$B$30,B1283,'Channel letter fabrication'!$G$17:$G$30)) +
(SUMIF('Channel letter fabrication (2)'!$B$17:$B$30,B1283,'Channel letter fabrication (2)'!$G$17:$G$30))</f>
        <v>0</v>
      </c>
    </row>
    <row r="1284" spans="1:10">
      <c r="A1284" s="28">
        <f>[1]ODBC!$A1284</f>
        <v>0</v>
      </c>
      <c r="B1284" s="29">
        <f>[1]ODBC!B1284</f>
        <v>0</v>
      </c>
      <c r="C1284" s="30" t="str">
        <f>IFERROR(VLOOKUP($B1284,[1]ODBC!$B:$H,2,FALSE),"")</f>
        <v/>
      </c>
      <c r="D1284" s="30" t="str">
        <f>IFERROR(VLOOKUP($B1284,[1]ODBC!$B:$H,3,FALSE),"")</f>
        <v/>
      </c>
      <c r="E1284" s="30" t="str">
        <f>IFERROR(VLOOKUP($B1284,[1]ODBC!$B:$H,4,FALSE),"")</f>
        <v/>
      </c>
      <c r="F1284" s="31" t="str">
        <f>IFERROR(VLOOKUP($B1284,[1]ODBC!$B:$H,5,FALSE),"")</f>
        <v/>
      </c>
      <c r="G1284" s="32">
        <f>[1]ODBC!G1284</f>
        <v>0</v>
      </c>
      <c r="H1284" s="33">
        <f>SUM([1]ODBC!H1284)</f>
        <v>0</v>
      </c>
      <c r="I1284" s="41" t="str">
        <f>'Vinyl cutting'!$B$2</f>
        <v>J36938</v>
      </c>
      <c r="J1284" s="42">
        <f ca="1">(SUMIF('Freeform time and material'!$B$17:$B$30,B1284,'Freeform time and material'!$G$17:$G$30)) +
(SUMIF('Vinyl cutting'!$B$17:$B$30,B1284,'Vinyl cutting'!$G$17:$G$30)) +
(SUMIF('Vinyl cutting (2)'!$B$17:$B$30,B1284,'Vinyl cutting (2)'!$G$17:$G$30)) +
(SUMIF('Apply vinyl graphics'!$B$17:$B$30,B1284,'Apply vinyl graphics'!$G$17:$G$30)) +
(SUMIF('Apply vinyl graphics (2)'!$B$17:$B$30,B1284,'Apply vinyl graphics (2)'!$G$17:$G$30)) +
(SUMIF('Alum pan sign'!$B$17:$B$30,B1284,'Alum pan sign'!$G$17:$G$30)) +
(SUMIF('Alum pan sign (2)'!$B$17:$B$30,B1284,'Alum pan sign (2)'!$G$17:$G$30)) +
(SUMIF('Economy pan sign'!$B$17:$B$30,B1284,'Economy pan sign'!$G$17:$G$30)) +
(SUMIF('Post and panel sign'!$B$17:$B$30,B1284,'Post and panel sign'!$G$17:$G$30)) +
(SUMIF('Post and panel sign (2)'!$B$17:$B$30,B1284,'Post and panel sign (2)'!$G$17:$G$30)) +
(SUMIF('Flat panels only'!$B$17:$B$30,B1284,'Flat panels only'!$G$17:$G$30)) +
(SUMIF('Flat panels only (2)'!$B$17:$B$30,B1284,'Flat panels only (2)'!$G$17:$G$30)) +
(SUMIF('Routed panel shapes'!$B$18:$B$31,B1284,'Routed panel shapes'!$G$18:$G$31)) +
(SUMIF('Routed panel shapes (2)'!$B$18:$B$31,B1284,'Routed panel shapes (2)'!$G$18:$G$31)) +
(SUMIF('Routed face only'!$B$17:$B$30,B1284,'Routed face only'!$G$17:$G$30)) +
(SUMIF('Routed face only (2)'!$B$17:$B$30,B1284,'Routed face only (2)'!$G$17:$G$30)) +
(SUMIF('Routed alum faces letters'!$B$17:$B$30,B1284,'Routed alum faces letters'!$G$17:$G$30)) +
(SUMIF('Routed alum faces letters (2)'!$B$17:$B$30,B1284,'Routed alum faces letters (2)'!$G$17:$G$30)) +
(SUMIF('Routed push through acrylic'!$B$17:$B$30,B1284,'Routed push through acrylic'!$G$17:$G$30)) +
(SUMIF('Routed push through acrylic (2)'!$B$17:$B$30,B1284,'Routed push through acrylic (2)'!$G$17:$G$30)) +
(SUMIF('Sf routed cabinet'!$B$17:$B$30,B1284,'Sf routed cabinet'!$G$17:$G$30)) +
(SUMIF('Sf routed cabinet (2)'!$B$17:$B$30,B1284,'Sf routed cabinet (2)'!$G$17:$G$30)) +
(SUMIF('Df routed cabinet'!$B$17:$B$30,B1284,'Df routed cabinet'!$G$17:$G$30)) +
(SUMIF('Df routed cabinet (2)'!$B$17:$B$30,B1284,'Df routed cabinet (2)'!$G$17:$G$30)) +
(SUMIF('Sf acrylic cabinet'!$B$17:$B$30,B1284,'Sf acrylic cabinet'!$G$17:$G$30)) +
(SUMIF('Sf acrylic cabinet (2)'!$B$17:$B$30,B1284,'Sf acrylic cabinet (2)'!$G$17:$G$30)) +
(SUMIF('Economy Sf acrylic'!$B$17:$B$30,B1284,'Economy Sf acrylic'!$G$17:$G$30)) +
(SUMIF('Df acrylic cabinet'!$B$17:$B$30,B1284,'Df acrylic cabinet'!$G$17:$G$30)) +
(SUMIF('Df acrylic cabinet (2)'!$B$17:$B$30,B1284,'Df acrylic cabinet (2)'!$G$17:$G$30)) +
(SUMIF('Sf flex cabinet'!$B$17:$B$30,B1284,'Sf flex cabinet'!$G$17:$G$30)) +
(SUMIF('Sf flex cabinet (2)'!$B$17:$B$30,B1284,'Sf flex cabinet (2)'!$G$17:$G$30)) +
(SUMIF('Df flex cabinet'!$B$17:$B$36,B1284,'Df flex cabinet'!$G$17:$G$36)) +
(SUMIF('Df flex cabinet (2)'!$B$17:$B$36,B1284,'Df flex cabinet (2)'!$G$17:$G$36)) +
(SUMIF('Pole cover'!$B$17:$B$30,B1284,'Pole cover'!$G$17:$G$30)) +
(SUMIF('Pole cover (2)'!$B$17:$B$30,B1284,'Pole cover (2)'!$G$17:$G$30)) +
(SUMIF('Structural Steel Fab'!$B$17:$B$29,B1284,'Structural Steel Fab'!$G$17:$G$29)) +
(SUMIF(Reveal!$B$17:$B$30,B1284,Reveal!$G$17:$G$30)) +
(SUMIF('Reveal (2)'!$B$17:$B$30,B1284,'Reveal (2)'!$G$17:$G$30)) +
(SUMIF('Crown cove top'!$B$17:$B$30,B1284,'Crown cove top'!$G$17:$G$30)) +
(SUMIF('EMC assembly'!$B$17:$B$30,B1284,'EMC assembly'!$G$17:$G$30)) +
(SUMIF(Crating!$B$17:$B$29,B1284,Crating!$G$17:$G$29)) +
(SUMIF('LED wiring'!$B$17:$B$30,B1284,'LED wiring'!$G$17:$G$30)) +
(SUMIF('Changeable copy face'!$B$17:$B$30,B1284,'Changeable copy face'!$G$17:$G$30)) +
(SUMIF('Flex face assembly'!$B$17:$B$30,B1284,'Flex face assembly'!$G$17:$G$30)) +
(SUMIF('Routed face assembly'!$B$17:$B$30,B1284,'Routed face assembly'!$G$17:$G$30)) +
(SUMIF('Paint calculation'!$B$17:$B$30,B1284,'Paint calculation'!$G$17:$G$30)) +
(SUMIF('Trimcap letter face'!$B$17:$B$30,B1284,'Trimcap letter face'!$G$17:$G$30)) +
(SUMIF('Trimcap letter face (2)'!$B$17:$B$30,B1284,'Trimcap letter face (2)'!$G$17:$G$30)) +
(SUMIF('Channel letter fabrication'!$B$17:$B$30,B1284,'Channel letter fabrication'!$G$17:$G$30)) +
(SUMIF('Channel letter fabrication (2)'!$B$17:$B$30,B1284,'Channel letter fabrication (2)'!$G$17:$G$30))</f>
        <v>0</v>
      </c>
    </row>
    <row r="1285" spans="1:10">
      <c r="A1285" s="28">
        <f>[1]ODBC!$A1285</f>
        <v>0</v>
      </c>
      <c r="B1285" s="29">
        <f>[1]ODBC!B1285</f>
        <v>0</v>
      </c>
      <c r="C1285" s="30" t="str">
        <f>IFERROR(VLOOKUP($B1285,[1]ODBC!$B:$H,2,FALSE),"")</f>
        <v/>
      </c>
      <c r="D1285" s="30" t="str">
        <f>IFERROR(VLOOKUP($B1285,[1]ODBC!$B:$H,3,FALSE),"")</f>
        <v/>
      </c>
      <c r="E1285" s="30" t="str">
        <f>IFERROR(VLOOKUP($B1285,[1]ODBC!$B:$H,4,FALSE),"")</f>
        <v/>
      </c>
      <c r="F1285" s="31" t="str">
        <f>IFERROR(VLOOKUP($B1285,[1]ODBC!$B:$H,5,FALSE),"")</f>
        <v/>
      </c>
      <c r="G1285" s="32">
        <f>[1]ODBC!G1285</f>
        <v>0</v>
      </c>
      <c r="H1285" s="33">
        <f>SUM([1]ODBC!H1285)</f>
        <v>0</v>
      </c>
      <c r="I1285" s="41" t="str">
        <f>'Vinyl cutting'!$B$2</f>
        <v>J36938</v>
      </c>
      <c r="J1285" s="42">
        <f ca="1">(SUMIF('Freeform time and material'!$B$17:$B$30,B1285,'Freeform time and material'!$G$17:$G$30)) +
(SUMIF('Vinyl cutting'!$B$17:$B$30,B1285,'Vinyl cutting'!$G$17:$G$30)) +
(SUMIF('Vinyl cutting (2)'!$B$17:$B$30,B1285,'Vinyl cutting (2)'!$G$17:$G$30)) +
(SUMIF('Apply vinyl graphics'!$B$17:$B$30,B1285,'Apply vinyl graphics'!$G$17:$G$30)) +
(SUMIF('Apply vinyl graphics (2)'!$B$17:$B$30,B1285,'Apply vinyl graphics (2)'!$G$17:$G$30)) +
(SUMIF('Alum pan sign'!$B$17:$B$30,B1285,'Alum pan sign'!$G$17:$G$30)) +
(SUMIF('Alum pan sign (2)'!$B$17:$B$30,B1285,'Alum pan sign (2)'!$G$17:$G$30)) +
(SUMIF('Economy pan sign'!$B$17:$B$30,B1285,'Economy pan sign'!$G$17:$G$30)) +
(SUMIF('Post and panel sign'!$B$17:$B$30,B1285,'Post and panel sign'!$G$17:$G$30)) +
(SUMIF('Post and panel sign (2)'!$B$17:$B$30,B1285,'Post and panel sign (2)'!$G$17:$G$30)) +
(SUMIF('Flat panels only'!$B$17:$B$30,B1285,'Flat panels only'!$G$17:$G$30)) +
(SUMIF('Flat panels only (2)'!$B$17:$B$30,B1285,'Flat panels only (2)'!$G$17:$G$30)) +
(SUMIF('Routed panel shapes'!$B$18:$B$31,B1285,'Routed panel shapes'!$G$18:$G$31)) +
(SUMIF('Routed panel shapes (2)'!$B$18:$B$31,B1285,'Routed panel shapes (2)'!$G$18:$G$31)) +
(SUMIF('Routed face only'!$B$17:$B$30,B1285,'Routed face only'!$G$17:$G$30)) +
(SUMIF('Routed face only (2)'!$B$17:$B$30,B1285,'Routed face only (2)'!$G$17:$G$30)) +
(SUMIF('Routed alum faces letters'!$B$17:$B$30,B1285,'Routed alum faces letters'!$G$17:$G$30)) +
(SUMIF('Routed alum faces letters (2)'!$B$17:$B$30,B1285,'Routed alum faces letters (2)'!$G$17:$G$30)) +
(SUMIF('Routed push through acrylic'!$B$17:$B$30,B1285,'Routed push through acrylic'!$G$17:$G$30)) +
(SUMIF('Routed push through acrylic (2)'!$B$17:$B$30,B1285,'Routed push through acrylic (2)'!$G$17:$G$30)) +
(SUMIF('Sf routed cabinet'!$B$17:$B$30,B1285,'Sf routed cabinet'!$G$17:$G$30)) +
(SUMIF('Sf routed cabinet (2)'!$B$17:$B$30,B1285,'Sf routed cabinet (2)'!$G$17:$G$30)) +
(SUMIF('Df routed cabinet'!$B$17:$B$30,B1285,'Df routed cabinet'!$G$17:$G$30)) +
(SUMIF('Df routed cabinet (2)'!$B$17:$B$30,B1285,'Df routed cabinet (2)'!$G$17:$G$30)) +
(SUMIF('Sf acrylic cabinet'!$B$17:$B$30,B1285,'Sf acrylic cabinet'!$G$17:$G$30)) +
(SUMIF('Sf acrylic cabinet (2)'!$B$17:$B$30,B1285,'Sf acrylic cabinet (2)'!$G$17:$G$30)) +
(SUMIF('Economy Sf acrylic'!$B$17:$B$30,B1285,'Economy Sf acrylic'!$G$17:$G$30)) +
(SUMIF('Df acrylic cabinet'!$B$17:$B$30,B1285,'Df acrylic cabinet'!$G$17:$G$30)) +
(SUMIF('Df acrylic cabinet (2)'!$B$17:$B$30,B1285,'Df acrylic cabinet (2)'!$G$17:$G$30)) +
(SUMIF('Sf flex cabinet'!$B$17:$B$30,B1285,'Sf flex cabinet'!$G$17:$G$30)) +
(SUMIF('Sf flex cabinet (2)'!$B$17:$B$30,B1285,'Sf flex cabinet (2)'!$G$17:$G$30)) +
(SUMIF('Df flex cabinet'!$B$17:$B$36,B1285,'Df flex cabinet'!$G$17:$G$36)) +
(SUMIF('Df flex cabinet (2)'!$B$17:$B$36,B1285,'Df flex cabinet (2)'!$G$17:$G$36)) +
(SUMIF('Pole cover'!$B$17:$B$30,B1285,'Pole cover'!$G$17:$G$30)) +
(SUMIF('Pole cover (2)'!$B$17:$B$30,B1285,'Pole cover (2)'!$G$17:$G$30)) +
(SUMIF('Structural Steel Fab'!$B$17:$B$29,B1285,'Structural Steel Fab'!$G$17:$G$29)) +
(SUMIF(Reveal!$B$17:$B$30,B1285,Reveal!$G$17:$G$30)) +
(SUMIF('Reveal (2)'!$B$17:$B$30,B1285,'Reveal (2)'!$G$17:$G$30)) +
(SUMIF('Crown cove top'!$B$17:$B$30,B1285,'Crown cove top'!$G$17:$G$30)) +
(SUMIF('EMC assembly'!$B$17:$B$30,B1285,'EMC assembly'!$G$17:$G$30)) +
(SUMIF(Crating!$B$17:$B$29,B1285,Crating!$G$17:$G$29)) +
(SUMIF('LED wiring'!$B$17:$B$30,B1285,'LED wiring'!$G$17:$G$30)) +
(SUMIF('Changeable copy face'!$B$17:$B$30,B1285,'Changeable copy face'!$G$17:$G$30)) +
(SUMIF('Flex face assembly'!$B$17:$B$30,B1285,'Flex face assembly'!$G$17:$G$30)) +
(SUMIF('Routed face assembly'!$B$17:$B$30,B1285,'Routed face assembly'!$G$17:$G$30)) +
(SUMIF('Paint calculation'!$B$17:$B$30,B1285,'Paint calculation'!$G$17:$G$30)) +
(SUMIF('Trimcap letter face'!$B$17:$B$30,B1285,'Trimcap letter face'!$G$17:$G$30)) +
(SUMIF('Trimcap letter face (2)'!$B$17:$B$30,B1285,'Trimcap letter face (2)'!$G$17:$G$30)) +
(SUMIF('Channel letter fabrication'!$B$17:$B$30,B1285,'Channel letter fabrication'!$G$17:$G$30)) +
(SUMIF('Channel letter fabrication (2)'!$B$17:$B$30,B1285,'Channel letter fabrication (2)'!$G$17:$G$30))</f>
        <v>0</v>
      </c>
    </row>
    <row r="1286" spans="1:10">
      <c r="A1286" s="28">
        <f>[1]ODBC!$A1286</f>
        <v>0</v>
      </c>
      <c r="B1286" s="29">
        <f>[1]ODBC!B1286</f>
        <v>0</v>
      </c>
      <c r="C1286" s="30" t="str">
        <f>IFERROR(VLOOKUP($B1286,[1]ODBC!$B:$H,2,FALSE),"")</f>
        <v/>
      </c>
      <c r="D1286" s="30" t="str">
        <f>IFERROR(VLOOKUP($B1286,[1]ODBC!$B:$H,3,FALSE),"")</f>
        <v/>
      </c>
      <c r="E1286" s="30" t="str">
        <f>IFERROR(VLOOKUP($B1286,[1]ODBC!$B:$H,4,FALSE),"")</f>
        <v/>
      </c>
      <c r="F1286" s="31" t="str">
        <f>IFERROR(VLOOKUP($B1286,[1]ODBC!$B:$H,5,FALSE),"")</f>
        <v/>
      </c>
      <c r="G1286" s="32">
        <f>[1]ODBC!G1286</f>
        <v>0</v>
      </c>
      <c r="H1286" s="33">
        <f>SUM([1]ODBC!H1286)</f>
        <v>0</v>
      </c>
      <c r="I1286" s="41" t="str">
        <f>'Vinyl cutting'!$B$2</f>
        <v>J36938</v>
      </c>
      <c r="J1286" s="42">
        <f ca="1">(SUMIF('Freeform time and material'!$B$17:$B$30,B1286,'Freeform time and material'!$G$17:$G$30)) +
(SUMIF('Vinyl cutting'!$B$17:$B$30,B1286,'Vinyl cutting'!$G$17:$G$30)) +
(SUMIF('Vinyl cutting (2)'!$B$17:$B$30,B1286,'Vinyl cutting (2)'!$G$17:$G$30)) +
(SUMIF('Apply vinyl graphics'!$B$17:$B$30,B1286,'Apply vinyl graphics'!$G$17:$G$30)) +
(SUMIF('Apply vinyl graphics (2)'!$B$17:$B$30,B1286,'Apply vinyl graphics (2)'!$G$17:$G$30)) +
(SUMIF('Alum pan sign'!$B$17:$B$30,B1286,'Alum pan sign'!$G$17:$G$30)) +
(SUMIF('Alum pan sign (2)'!$B$17:$B$30,B1286,'Alum pan sign (2)'!$G$17:$G$30)) +
(SUMIF('Economy pan sign'!$B$17:$B$30,B1286,'Economy pan sign'!$G$17:$G$30)) +
(SUMIF('Post and panel sign'!$B$17:$B$30,B1286,'Post and panel sign'!$G$17:$G$30)) +
(SUMIF('Post and panel sign (2)'!$B$17:$B$30,B1286,'Post and panel sign (2)'!$G$17:$G$30)) +
(SUMIF('Flat panels only'!$B$17:$B$30,B1286,'Flat panels only'!$G$17:$G$30)) +
(SUMIF('Flat panels only (2)'!$B$17:$B$30,B1286,'Flat panels only (2)'!$G$17:$G$30)) +
(SUMIF('Routed panel shapes'!$B$18:$B$31,B1286,'Routed panel shapes'!$G$18:$G$31)) +
(SUMIF('Routed panel shapes (2)'!$B$18:$B$31,B1286,'Routed panel shapes (2)'!$G$18:$G$31)) +
(SUMIF('Routed face only'!$B$17:$B$30,B1286,'Routed face only'!$G$17:$G$30)) +
(SUMIF('Routed face only (2)'!$B$17:$B$30,B1286,'Routed face only (2)'!$G$17:$G$30)) +
(SUMIF('Routed alum faces letters'!$B$17:$B$30,B1286,'Routed alum faces letters'!$G$17:$G$30)) +
(SUMIF('Routed alum faces letters (2)'!$B$17:$B$30,B1286,'Routed alum faces letters (2)'!$G$17:$G$30)) +
(SUMIF('Routed push through acrylic'!$B$17:$B$30,B1286,'Routed push through acrylic'!$G$17:$G$30)) +
(SUMIF('Routed push through acrylic (2)'!$B$17:$B$30,B1286,'Routed push through acrylic (2)'!$G$17:$G$30)) +
(SUMIF('Sf routed cabinet'!$B$17:$B$30,B1286,'Sf routed cabinet'!$G$17:$G$30)) +
(SUMIF('Sf routed cabinet (2)'!$B$17:$B$30,B1286,'Sf routed cabinet (2)'!$G$17:$G$30)) +
(SUMIF('Df routed cabinet'!$B$17:$B$30,B1286,'Df routed cabinet'!$G$17:$G$30)) +
(SUMIF('Df routed cabinet (2)'!$B$17:$B$30,B1286,'Df routed cabinet (2)'!$G$17:$G$30)) +
(SUMIF('Sf acrylic cabinet'!$B$17:$B$30,B1286,'Sf acrylic cabinet'!$G$17:$G$30)) +
(SUMIF('Sf acrylic cabinet (2)'!$B$17:$B$30,B1286,'Sf acrylic cabinet (2)'!$G$17:$G$30)) +
(SUMIF('Economy Sf acrylic'!$B$17:$B$30,B1286,'Economy Sf acrylic'!$G$17:$G$30)) +
(SUMIF('Df acrylic cabinet'!$B$17:$B$30,B1286,'Df acrylic cabinet'!$G$17:$G$30)) +
(SUMIF('Df acrylic cabinet (2)'!$B$17:$B$30,B1286,'Df acrylic cabinet (2)'!$G$17:$G$30)) +
(SUMIF('Sf flex cabinet'!$B$17:$B$30,B1286,'Sf flex cabinet'!$G$17:$G$30)) +
(SUMIF('Sf flex cabinet (2)'!$B$17:$B$30,B1286,'Sf flex cabinet (2)'!$G$17:$G$30)) +
(SUMIF('Df flex cabinet'!$B$17:$B$36,B1286,'Df flex cabinet'!$G$17:$G$36)) +
(SUMIF('Df flex cabinet (2)'!$B$17:$B$36,B1286,'Df flex cabinet (2)'!$G$17:$G$36)) +
(SUMIF('Pole cover'!$B$17:$B$30,B1286,'Pole cover'!$G$17:$G$30)) +
(SUMIF('Pole cover (2)'!$B$17:$B$30,B1286,'Pole cover (2)'!$G$17:$G$30)) +
(SUMIF('Structural Steel Fab'!$B$17:$B$29,B1286,'Structural Steel Fab'!$G$17:$G$29)) +
(SUMIF(Reveal!$B$17:$B$30,B1286,Reveal!$G$17:$G$30)) +
(SUMIF('Reveal (2)'!$B$17:$B$30,B1286,'Reveal (2)'!$G$17:$G$30)) +
(SUMIF('Crown cove top'!$B$17:$B$30,B1286,'Crown cove top'!$G$17:$G$30)) +
(SUMIF('EMC assembly'!$B$17:$B$30,B1286,'EMC assembly'!$G$17:$G$30)) +
(SUMIF(Crating!$B$17:$B$29,B1286,Crating!$G$17:$G$29)) +
(SUMIF('LED wiring'!$B$17:$B$30,B1286,'LED wiring'!$G$17:$G$30)) +
(SUMIF('Changeable copy face'!$B$17:$B$30,B1286,'Changeable copy face'!$G$17:$G$30)) +
(SUMIF('Flex face assembly'!$B$17:$B$30,B1286,'Flex face assembly'!$G$17:$G$30)) +
(SUMIF('Routed face assembly'!$B$17:$B$30,B1286,'Routed face assembly'!$G$17:$G$30)) +
(SUMIF('Paint calculation'!$B$17:$B$30,B1286,'Paint calculation'!$G$17:$G$30)) +
(SUMIF('Trimcap letter face'!$B$17:$B$30,B1286,'Trimcap letter face'!$G$17:$G$30)) +
(SUMIF('Trimcap letter face (2)'!$B$17:$B$30,B1286,'Trimcap letter face (2)'!$G$17:$G$30)) +
(SUMIF('Channel letter fabrication'!$B$17:$B$30,B1286,'Channel letter fabrication'!$G$17:$G$30)) +
(SUMIF('Channel letter fabrication (2)'!$B$17:$B$30,B1286,'Channel letter fabrication (2)'!$G$17:$G$30))</f>
        <v>0</v>
      </c>
    </row>
    <row r="1287" spans="1:10">
      <c r="A1287" s="28">
        <f>[1]ODBC!$A1287</f>
        <v>0</v>
      </c>
      <c r="B1287" s="29">
        <f>[1]ODBC!B1287</f>
        <v>0</v>
      </c>
      <c r="C1287" s="30" t="str">
        <f>IFERROR(VLOOKUP($B1287,[1]ODBC!$B:$H,2,FALSE),"")</f>
        <v/>
      </c>
      <c r="D1287" s="30" t="str">
        <f>IFERROR(VLOOKUP($B1287,[1]ODBC!$B:$H,3,FALSE),"")</f>
        <v/>
      </c>
      <c r="E1287" s="30" t="str">
        <f>IFERROR(VLOOKUP($B1287,[1]ODBC!$B:$H,4,FALSE),"")</f>
        <v/>
      </c>
      <c r="F1287" s="31" t="str">
        <f>IFERROR(VLOOKUP($B1287,[1]ODBC!$B:$H,5,FALSE),"")</f>
        <v/>
      </c>
      <c r="G1287" s="32">
        <f>[1]ODBC!G1287</f>
        <v>0</v>
      </c>
      <c r="H1287" s="33">
        <f>SUM([1]ODBC!H1287)</f>
        <v>0</v>
      </c>
      <c r="I1287" s="41" t="str">
        <f>'Vinyl cutting'!$B$2</f>
        <v>J36938</v>
      </c>
      <c r="J1287" s="42">
        <f ca="1">(SUMIF('Freeform time and material'!$B$17:$B$30,B1287,'Freeform time and material'!$G$17:$G$30)) +
(SUMIF('Vinyl cutting'!$B$17:$B$30,B1287,'Vinyl cutting'!$G$17:$G$30)) +
(SUMIF('Vinyl cutting (2)'!$B$17:$B$30,B1287,'Vinyl cutting (2)'!$G$17:$G$30)) +
(SUMIF('Apply vinyl graphics'!$B$17:$B$30,B1287,'Apply vinyl graphics'!$G$17:$G$30)) +
(SUMIF('Apply vinyl graphics (2)'!$B$17:$B$30,B1287,'Apply vinyl graphics (2)'!$G$17:$G$30)) +
(SUMIF('Alum pan sign'!$B$17:$B$30,B1287,'Alum pan sign'!$G$17:$G$30)) +
(SUMIF('Alum pan sign (2)'!$B$17:$B$30,B1287,'Alum pan sign (2)'!$G$17:$G$30)) +
(SUMIF('Economy pan sign'!$B$17:$B$30,B1287,'Economy pan sign'!$G$17:$G$30)) +
(SUMIF('Post and panel sign'!$B$17:$B$30,B1287,'Post and panel sign'!$G$17:$G$30)) +
(SUMIF('Post and panel sign (2)'!$B$17:$B$30,B1287,'Post and panel sign (2)'!$G$17:$G$30)) +
(SUMIF('Flat panels only'!$B$17:$B$30,B1287,'Flat panels only'!$G$17:$G$30)) +
(SUMIF('Flat panels only (2)'!$B$17:$B$30,B1287,'Flat panels only (2)'!$G$17:$G$30)) +
(SUMIF('Routed panel shapes'!$B$18:$B$31,B1287,'Routed panel shapes'!$G$18:$G$31)) +
(SUMIF('Routed panel shapes (2)'!$B$18:$B$31,B1287,'Routed panel shapes (2)'!$G$18:$G$31)) +
(SUMIF('Routed face only'!$B$17:$B$30,B1287,'Routed face only'!$G$17:$G$30)) +
(SUMIF('Routed face only (2)'!$B$17:$B$30,B1287,'Routed face only (2)'!$G$17:$G$30)) +
(SUMIF('Routed alum faces letters'!$B$17:$B$30,B1287,'Routed alum faces letters'!$G$17:$G$30)) +
(SUMIF('Routed alum faces letters (2)'!$B$17:$B$30,B1287,'Routed alum faces letters (2)'!$G$17:$G$30)) +
(SUMIF('Routed push through acrylic'!$B$17:$B$30,B1287,'Routed push through acrylic'!$G$17:$G$30)) +
(SUMIF('Routed push through acrylic (2)'!$B$17:$B$30,B1287,'Routed push through acrylic (2)'!$G$17:$G$30)) +
(SUMIF('Sf routed cabinet'!$B$17:$B$30,B1287,'Sf routed cabinet'!$G$17:$G$30)) +
(SUMIF('Sf routed cabinet (2)'!$B$17:$B$30,B1287,'Sf routed cabinet (2)'!$G$17:$G$30)) +
(SUMIF('Df routed cabinet'!$B$17:$B$30,B1287,'Df routed cabinet'!$G$17:$G$30)) +
(SUMIF('Df routed cabinet (2)'!$B$17:$B$30,B1287,'Df routed cabinet (2)'!$G$17:$G$30)) +
(SUMIF('Sf acrylic cabinet'!$B$17:$B$30,B1287,'Sf acrylic cabinet'!$G$17:$G$30)) +
(SUMIF('Sf acrylic cabinet (2)'!$B$17:$B$30,B1287,'Sf acrylic cabinet (2)'!$G$17:$G$30)) +
(SUMIF('Economy Sf acrylic'!$B$17:$B$30,B1287,'Economy Sf acrylic'!$G$17:$G$30)) +
(SUMIF('Df acrylic cabinet'!$B$17:$B$30,B1287,'Df acrylic cabinet'!$G$17:$G$30)) +
(SUMIF('Df acrylic cabinet (2)'!$B$17:$B$30,B1287,'Df acrylic cabinet (2)'!$G$17:$G$30)) +
(SUMIF('Sf flex cabinet'!$B$17:$B$30,B1287,'Sf flex cabinet'!$G$17:$G$30)) +
(SUMIF('Sf flex cabinet (2)'!$B$17:$B$30,B1287,'Sf flex cabinet (2)'!$G$17:$G$30)) +
(SUMIF('Df flex cabinet'!$B$17:$B$36,B1287,'Df flex cabinet'!$G$17:$G$36)) +
(SUMIF('Df flex cabinet (2)'!$B$17:$B$36,B1287,'Df flex cabinet (2)'!$G$17:$G$36)) +
(SUMIF('Pole cover'!$B$17:$B$30,B1287,'Pole cover'!$G$17:$G$30)) +
(SUMIF('Pole cover (2)'!$B$17:$B$30,B1287,'Pole cover (2)'!$G$17:$G$30)) +
(SUMIF('Structural Steel Fab'!$B$17:$B$29,B1287,'Structural Steel Fab'!$G$17:$G$29)) +
(SUMIF(Reveal!$B$17:$B$30,B1287,Reveal!$G$17:$G$30)) +
(SUMIF('Reveal (2)'!$B$17:$B$30,B1287,'Reveal (2)'!$G$17:$G$30)) +
(SUMIF('Crown cove top'!$B$17:$B$30,B1287,'Crown cove top'!$G$17:$G$30)) +
(SUMIF('EMC assembly'!$B$17:$B$30,B1287,'EMC assembly'!$G$17:$G$30)) +
(SUMIF(Crating!$B$17:$B$29,B1287,Crating!$G$17:$G$29)) +
(SUMIF('LED wiring'!$B$17:$B$30,B1287,'LED wiring'!$G$17:$G$30)) +
(SUMIF('Changeable copy face'!$B$17:$B$30,B1287,'Changeable copy face'!$G$17:$G$30)) +
(SUMIF('Flex face assembly'!$B$17:$B$30,B1287,'Flex face assembly'!$G$17:$G$30)) +
(SUMIF('Routed face assembly'!$B$17:$B$30,B1287,'Routed face assembly'!$G$17:$G$30)) +
(SUMIF('Paint calculation'!$B$17:$B$30,B1287,'Paint calculation'!$G$17:$G$30)) +
(SUMIF('Trimcap letter face'!$B$17:$B$30,B1287,'Trimcap letter face'!$G$17:$G$30)) +
(SUMIF('Trimcap letter face (2)'!$B$17:$B$30,B1287,'Trimcap letter face (2)'!$G$17:$G$30)) +
(SUMIF('Channel letter fabrication'!$B$17:$B$30,B1287,'Channel letter fabrication'!$G$17:$G$30)) +
(SUMIF('Channel letter fabrication (2)'!$B$17:$B$30,B1287,'Channel letter fabrication (2)'!$G$17:$G$30))</f>
        <v>0</v>
      </c>
    </row>
    <row r="1288" spans="1:10">
      <c r="A1288" s="28">
        <f>[1]ODBC!$A1288</f>
        <v>0</v>
      </c>
      <c r="B1288" s="29">
        <f>[1]ODBC!B1288</f>
        <v>0</v>
      </c>
      <c r="C1288" s="30" t="str">
        <f>IFERROR(VLOOKUP($B1288,[1]ODBC!$B:$H,2,FALSE),"")</f>
        <v/>
      </c>
      <c r="D1288" s="30" t="str">
        <f>IFERROR(VLOOKUP($B1288,[1]ODBC!$B:$H,3,FALSE),"")</f>
        <v/>
      </c>
      <c r="E1288" s="30" t="str">
        <f>IFERROR(VLOOKUP($B1288,[1]ODBC!$B:$H,4,FALSE),"")</f>
        <v/>
      </c>
      <c r="F1288" s="31" t="str">
        <f>IFERROR(VLOOKUP($B1288,[1]ODBC!$B:$H,5,FALSE),"")</f>
        <v/>
      </c>
      <c r="G1288" s="32">
        <f>[1]ODBC!G1288</f>
        <v>0</v>
      </c>
      <c r="H1288" s="33">
        <f>SUM([1]ODBC!H1288)</f>
        <v>0</v>
      </c>
      <c r="I1288" s="41" t="str">
        <f>'Vinyl cutting'!$B$2</f>
        <v>J36938</v>
      </c>
      <c r="J1288" s="42">
        <f ca="1">(SUMIF('Freeform time and material'!$B$17:$B$30,B1288,'Freeform time and material'!$G$17:$G$30)) +
(SUMIF('Vinyl cutting'!$B$17:$B$30,B1288,'Vinyl cutting'!$G$17:$G$30)) +
(SUMIF('Vinyl cutting (2)'!$B$17:$B$30,B1288,'Vinyl cutting (2)'!$G$17:$G$30)) +
(SUMIF('Apply vinyl graphics'!$B$17:$B$30,B1288,'Apply vinyl graphics'!$G$17:$G$30)) +
(SUMIF('Apply vinyl graphics (2)'!$B$17:$B$30,B1288,'Apply vinyl graphics (2)'!$G$17:$G$30)) +
(SUMIF('Alum pan sign'!$B$17:$B$30,B1288,'Alum pan sign'!$G$17:$G$30)) +
(SUMIF('Alum pan sign (2)'!$B$17:$B$30,B1288,'Alum pan sign (2)'!$G$17:$G$30)) +
(SUMIF('Economy pan sign'!$B$17:$B$30,B1288,'Economy pan sign'!$G$17:$G$30)) +
(SUMIF('Post and panel sign'!$B$17:$B$30,B1288,'Post and panel sign'!$G$17:$G$30)) +
(SUMIF('Post and panel sign (2)'!$B$17:$B$30,B1288,'Post and panel sign (2)'!$G$17:$G$30)) +
(SUMIF('Flat panels only'!$B$17:$B$30,B1288,'Flat panels only'!$G$17:$G$30)) +
(SUMIF('Flat panels only (2)'!$B$17:$B$30,B1288,'Flat panels only (2)'!$G$17:$G$30)) +
(SUMIF('Routed panel shapes'!$B$18:$B$31,B1288,'Routed panel shapes'!$G$18:$G$31)) +
(SUMIF('Routed panel shapes (2)'!$B$18:$B$31,B1288,'Routed panel shapes (2)'!$G$18:$G$31)) +
(SUMIF('Routed face only'!$B$17:$B$30,B1288,'Routed face only'!$G$17:$G$30)) +
(SUMIF('Routed face only (2)'!$B$17:$B$30,B1288,'Routed face only (2)'!$G$17:$G$30)) +
(SUMIF('Routed alum faces letters'!$B$17:$B$30,B1288,'Routed alum faces letters'!$G$17:$G$30)) +
(SUMIF('Routed alum faces letters (2)'!$B$17:$B$30,B1288,'Routed alum faces letters (2)'!$G$17:$G$30)) +
(SUMIF('Routed push through acrylic'!$B$17:$B$30,B1288,'Routed push through acrylic'!$G$17:$G$30)) +
(SUMIF('Routed push through acrylic (2)'!$B$17:$B$30,B1288,'Routed push through acrylic (2)'!$G$17:$G$30)) +
(SUMIF('Sf routed cabinet'!$B$17:$B$30,B1288,'Sf routed cabinet'!$G$17:$G$30)) +
(SUMIF('Sf routed cabinet (2)'!$B$17:$B$30,B1288,'Sf routed cabinet (2)'!$G$17:$G$30)) +
(SUMIF('Df routed cabinet'!$B$17:$B$30,B1288,'Df routed cabinet'!$G$17:$G$30)) +
(SUMIF('Df routed cabinet (2)'!$B$17:$B$30,B1288,'Df routed cabinet (2)'!$G$17:$G$30)) +
(SUMIF('Sf acrylic cabinet'!$B$17:$B$30,B1288,'Sf acrylic cabinet'!$G$17:$G$30)) +
(SUMIF('Sf acrylic cabinet (2)'!$B$17:$B$30,B1288,'Sf acrylic cabinet (2)'!$G$17:$G$30)) +
(SUMIF('Economy Sf acrylic'!$B$17:$B$30,B1288,'Economy Sf acrylic'!$G$17:$G$30)) +
(SUMIF('Df acrylic cabinet'!$B$17:$B$30,B1288,'Df acrylic cabinet'!$G$17:$G$30)) +
(SUMIF('Df acrylic cabinet (2)'!$B$17:$B$30,B1288,'Df acrylic cabinet (2)'!$G$17:$G$30)) +
(SUMIF('Sf flex cabinet'!$B$17:$B$30,B1288,'Sf flex cabinet'!$G$17:$G$30)) +
(SUMIF('Sf flex cabinet (2)'!$B$17:$B$30,B1288,'Sf flex cabinet (2)'!$G$17:$G$30)) +
(SUMIF('Df flex cabinet'!$B$17:$B$36,B1288,'Df flex cabinet'!$G$17:$G$36)) +
(SUMIF('Df flex cabinet (2)'!$B$17:$B$36,B1288,'Df flex cabinet (2)'!$G$17:$G$36)) +
(SUMIF('Pole cover'!$B$17:$B$30,B1288,'Pole cover'!$G$17:$G$30)) +
(SUMIF('Pole cover (2)'!$B$17:$B$30,B1288,'Pole cover (2)'!$G$17:$G$30)) +
(SUMIF('Structural Steel Fab'!$B$17:$B$29,B1288,'Structural Steel Fab'!$G$17:$G$29)) +
(SUMIF(Reveal!$B$17:$B$30,B1288,Reveal!$G$17:$G$30)) +
(SUMIF('Reveal (2)'!$B$17:$B$30,B1288,'Reveal (2)'!$G$17:$G$30)) +
(SUMIF('Crown cove top'!$B$17:$B$30,B1288,'Crown cove top'!$G$17:$G$30)) +
(SUMIF('EMC assembly'!$B$17:$B$30,B1288,'EMC assembly'!$G$17:$G$30)) +
(SUMIF(Crating!$B$17:$B$29,B1288,Crating!$G$17:$G$29)) +
(SUMIF('LED wiring'!$B$17:$B$30,B1288,'LED wiring'!$G$17:$G$30)) +
(SUMIF('Changeable copy face'!$B$17:$B$30,B1288,'Changeable copy face'!$G$17:$G$30)) +
(SUMIF('Flex face assembly'!$B$17:$B$30,B1288,'Flex face assembly'!$G$17:$G$30)) +
(SUMIF('Routed face assembly'!$B$17:$B$30,B1288,'Routed face assembly'!$G$17:$G$30)) +
(SUMIF('Paint calculation'!$B$17:$B$30,B1288,'Paint calculation'!$G$17:$G$30)) +
(SUMIF('Trimcap letter face'!$B$17:$B$30,B1288,'Trimcap letter face'!$G$17:$G$30)) +
(SUMIF('Trimcap letter face (2)'!$B$17:$B$30,B1288,'Trimcap letter face (2)'!$G$17:$G$30)) +
(SUMIF('Channel letter fabrication'!$B$17:$B$30,B1288,'Channel letter fabrication'!$G$17:$G$30)) +
(SUMIF('Channel letter fabrication (2)'!$B$17:$B$30,B1288,'Channel letter fabrication (2)'!$G$17:$G$30))</f>
        <v>0</v>
      </c>
    </row>
    <row r="1289" spans="1:10">
      <c r="A1289" s="28">
        <f>[1]ODBC!$A1289</f>
        <v>0</v>
      </c>
      <c r="B1289" s="29">
        <f>[1]ODBC!B1289</f>
        <v>0</v>
      </c>
      <c r="C1289" s="30" t="str">
        <f>IFERROR(VLOOKUP($B1289,[1]ODBC!$B:$H,2,FALSE),"")</f>
        <v/>
      </c>
      <c r="D1289" s="30" t="str">
        <f>IFERROR(VLOOKUP($B1289,[1]ODBC!$B:$H,3,FALSE),"")</f>
        <v/>
      </c>
      <c r="E1289" s="30" t="str">
        <f>IFERROR(VLOOKUP($B1289,[1]ODBC!$B:$H,4,FALSE),"")</f>
        <v/>
      </c>
      <c r="F1289" s="31" t="str">
        <f>IFERROR(VLOOKUP($B1289,[1]ODBC!$B:$H,5,FALSE),"")</f>
        <v/>
      </c>
      <c r="G1289" s="32">
        <f>[1]ODBC!G1289</f>
        <v>0</v>
      </c>
      <c r="H1289" s="33">
        <f>SUM([1]ODBC!H1289)</f>
        <v>0</v>
      </c>
      <c r="I1289" s="41" t="str">
        <f>'Vinyl cutting'!$B$2</f>
        <v>J36938</v>
      </c>
      <c r="J1289" s="42">
        <f ca="1">(SUMIF('Freeform time and material'!$B$17:$B$30,B1289,'Freeform time and material'!$G$17:$G$30)) +
(SUMIF('Vinyl cutting'!$B$17:$B$30,B1289,'Vinyl cutting'!$G$17:$G$30)) +
(SUMIF('Vinyl cutting (2)'!$B$17:$B$30,B1289,'Vinyl cutting (2)'!$G$17:$G$30)) +
(SUMIF('Apply vinyl graphics'!$B$17:$B$30,B1289,'Apply vinyl graphics'!$G$17:$G$30)) +
(SUMIF('Apply vinyl graphics (2)'!$B$17:$B$30,B1289,'Apply vinyl graphics (2)'!$G$17:$G$30)) +
(SUMIF('Alum pan sign'!$B$17:$B$30,B1289,'Alum pan sign'!$G$17:$G$30)) +
(SUMIF('Alum pan sign (2)'!$B$17:$B$30,B1289,'Alum pan sign (2)'!$G$17:$G$30)) +
(SUMIF('Economy pan sign'!$B$17:$B$30,B1289,'Economy pan sign'!$G$17:$G$30)) +
(SUMIF('Post and panel sign'!$B$17:$B$30,B1289,'Post and panel sign'!$G$17:$G$30)) +
(SUMIF('Post and panel sign (2)'!$B$17:$B$30,B1289,'Post and panel sign (2)'!$G$17:$G$30)) +
(SUMIF('Flat panels only'!$B$17:$B$30,B1289,'Flat panels only'!$G$17:$G$30)) +
(SUMIF('Flat panels only (2)'!$B$17:$B$30,B1289,'Flat panels only (2)'!$G$17:$G$30)) +
(SUMIF('Routed panel shapes'!$B$18:$B$31,B1289,'Routed panel shapes'!$G$18:$G$31)) +
(SUMIF('Routed panel shapes (2)'!$B$18:$B$31,B1289,'Routed panel shapes (2)'!$G$18:$G$31)) +
(SUMIF('Routed face only'!$B$17:$B$30,B1289,'Routed face only'!$G$17:$G$30)) +
(SUMIF('Routed face only (2)'!$B$17:$B$30,B1289,'Routed face only (2)'!$G$17:$G$30)) +
(SUMIF('Routed alum faces letters'!$B$17:$B$30,B1289,'Routed alum faces letters'!$G$17:$G$30)) +
(SUMIF('Routed alum faces letters (2)'!$B$17:$B$30,B1289,'Routed alum faces letters (2)'!$G$17:$G$30)) +
(SUMIF('Routed push through acrylic'!$B$17:$B$30,B1289,'Routed push through acrylic'!$G$17:$G$30)) +
(SUMIF('Routed push through acrylic (2)'!$B$17:$B$30,B1289,'Routed push through acrylic (2)'!$G$17:$G$30)) +
(SUMIF('Sf routed cabinet'!$B$17:$B$30,B1289,'Sf routed cabinet'!$G$17:$G$30)) +
(SUMIF('Sf routed cabinet (2)'!$B$17:$B$30,B1289,'Sf routed cabinet (2)'!$G$17:$G$30)) +
(SUMIF('Df routed cabinet'!$B$17:$B$30,B1289,'Df routed cabinet'!$G$17:$G$30)) +
(SUMIF('Df routed cabinet (2)'!$B$17:$B$30,B1289,'Df routed cabinet (2)'!$G$17:$G$30)) +
(SUMIF('Sf acrylic cabinet'!$B$17:$B$30,B1289,'Sf acrylic cabinet'!$G$17:$G$30)) +
(SUMIF('Sf acrylic cabinet (2)'!$B$17:$B$30,B1289,'Sf acrylic cabinet (2)'!$G$17:$G$30)) +
(SUMIF('Economy Sf acrylic'!$B$17:$B$30,B1289,'Economy Sf acrylic'!$G$17:$G$30)) +
(SUMIF('Df acrylic cabinet'!$B$17:$B$30,B1289,'Df acrylic cabinet'!$G$17:$G$30)) +
(SUMIF('Df acrylic cabinet (2)'!$B$17:$B$30,B1289,'Df acrylic cabinet (2)'!$G$17:$G$30)) +
(SUMIF('Sf flex cabinet'!$B$17:$B$30,B1289,'Sf flex cabinet'!$G$17:$G$30)) +
(SUMIF('Sf flex cabinet (2)'!$B$17:$B$30,B1289,'Sf flex cabinet (2)'!$G$17:$G$30)) +
(SUMIF('Df flex cabinet'!$B$17:$B$36,B1289,'Df flex cabinet'!$G$17:$G$36)) +
(SUMIF('Df flex cabinet (2)'!$B$17:$B$36,B1289,'Df flex cabinet (2)'!$G$17:$G$36)) +
(SUMIF('Pole cover'!$B$17:$B$30,B1289,'Pole cover'!$G$17:$G$30)) +
(SUMIF('Pole cover (2)'!$B$17:$B$30,B1289,'Pole cover (2)'!$G$17:$G$30)) +
(SUMIF('Structural Steel Fab'!$B$17:$B$29,B1289,'Structural Steel Fab'!$G$17:$G$29)) +
(SUMIF(Reveal!$B$17:$B$30,B1289,Reveal!$G$17:$G$30)) +
(SUMIF('Reveal (2)'!$B$17:$B$30,B1289,'Reveal (2)'!$G$17:$G$30)) +
(SUMIF('Crown cove top'!$B$17:$B$30,B1289,'Crown cove top'!$G$17:$G$30)) +
(SUMIF('EMC assembly'!$B$17:$B$30,B1289,'EMC assembly'!$G$17:$G$30)) +
(SUMIF(Crating!$B$17:$B$29,B1289,Crating!$G$17:$G$29)) +
(SUMIF('LED wiring'!$B$17:$B$30,B1289,'LED wiring'!$G$17:$G$30)) +
(SUMIF('Changeable copy face'!$B$17:$B$30,B1289,'Changeable copy face'!$G$17:$G$30)) +
(SUMIF('Flex face assembly'!$B$17:$B$30,B1289,'Flex face assembly'!$G$17:$G$30)) +
(SUMIF('Routed face assembly'!$B$17:$B$30,B1289,'Routed face assembly'!$G$17:$G$30)) +
(SUMIF('Paint calculation'!$B$17:$B$30,B1289,'Paint calculation'!$G$17:$G$30)) +
(SUMIF('Trimcap letter face'!$B$17:$B$30,B1289,'Trimcap letter face'!$G$17:$G$30)) +
(SUMIF('Trimcap letter face (2)'!$B$17:$B$30,B1289,'Trimcap letter face (2)'!$G$17:$G$30)) +
(SUMIF('Channel letter fabrication'!$B$17:$B$30,B1289,'Channel letter fabrication'!$G$17:$G$30)) +
(SUMIF('Channel letter fabrication (2)'!$B$17:$B$30,B1289,'Channel letter fabrication (2)'!$G$17:$G$30))</f>
        <v>0</v>
      </c>
    </row>
    <row r="1290" spans="1:10">
      <c r="A1290" s="28">
        <f>[1]ODBC!$A1290</f>
        <v>0</v>
      </c>
      <c r="B1290" s="29">
        <f>[1]ODBC!B1290</f>
        <v>0</v>
      </c>
      <c r="C1290" s="30" t="str">
        <f>IFERROR(VLOOKUP($B1290,[1]ODBC!$B:$H,2,FALSE),"")</f>
        <v/>
      </c>
      <c r="D1290" s="30" t="str">
        <f>IFERROR(VLOOKUP($B1290,[1]ODBC!$B:$H,3,FALSE),"")</f>
        <v/>
      </c>
      <c r="E1290" s="30" t="str">
        <f>IFERROR(VLOOKUP($B1290,[1]ODBC!$B:$H,4,FALSE),"")</f>
        <v/>
      </c>
      <c r="F1290" s="31" t="str">
        <f>IFERROR(VLOOKUP($B1290,[1]ODBC!$B:$H,5,FALSE),"")</f>
        <v/>
      </c>
      <c r="G1290" s="32">
        <f>[1]ODBC!G1290</f>
        <v>0</v>
      </c>
      <c r="H1290" s="33">
        <f>SUM([1]ODBC!H1290)</f>
        <v>0</v>
      </c>
      <c r="I1290" s="41" t="str">
        <f>'Vinyl cutting'!$B$2</f>
        <v>J36938</v>
      </c>
      <c r="J1290" s="42">
        <f ca="1">(SUMIF('Freeform time and material'!$B$17:$B$30,B1290,'Freeform time and material'!$G$17:$G$30)) +
(SUMIF('Vinyl cutting'!$B$17:$B$30,B1290,'Vinyl cutting'!$G$17:$G$30)) +
(SUMIF('Vinyl cutting (2)'!$B$17:$B$30,B1290,'Vinyl cutting (2)'!$G$17:$G$30)) +
(SUMIF('Apply vinyl graphics'!$B$17:$B$30,B1290,'Apply vinyl graphics'!$G$17:$G$30)) +
(SUMIF('Apply vinyl graphics (2)'!$B$17:$B$30,B1290,'Apply vinyl graphics (2)'!$G$17:$G$30)) +
(SUMIF('Alum pan sign'!$B$17:$B$30,B1290,'Alum pan sign'!$G$17:$G$30)) +
(SUMIF('Alum pan sign (2)'!$B$17:$B$30,B1290,'Alum pan sign (2)'!$G$17:$G$30)) +
(SUMIF('Economy pan sign'!$B$17:$B$30,B1290,'Economy pan sign'!$G$17:$G$30)) +
(SUMIF('Post and panel sign'!$B$17:$B$30,B1290,'Post and panel sign'!$G$17:$G$30)) +
(SUMIF('Post and panel sign (2)'!$B$17:$B$30,B1290,'Post and panel sign (2)'!$G$17:$G$30)) +
(SUMIF('Flat panels only'!$B$17:$B$30,B1290,'Flat panels only'!$G$17:$G$30)) +
(SUMIF('Flat panels only (2)'!$B$17:$B$30,B1290,'Flat panels only (2)'!$G$17:$G$30)) +
(SUMIF('Routed panel shapes'!$B$18:$B$31,B1290,'Routed panel shapes'!$G$18:$G$31)) +
(SUMIF('Routed panel shapes (2)'!$B$18:$B$31,B1290,'Routed panel shapes (2)'!$G$18:$G$31)) +
(SUMIF('Routed face only'!$B$17:$B$30,B1290,'Routed face only'!$G$17:$G$30)) +
(SUMIF('Routed face only (2)'!$B$17:$B$30,B1290,'Routed face only (2)'!$G$17:$G$30)) +
(SUMIF('Routed alum faces letters'!$B$17:$B$30,B1290,'Routed alum faces letters'!$G$17:$G$30)) +
(SUMIF('Routed alum faces letters (2)'!$B$17:$B$30,B1290,'Routed alum faces letters (2)'!$G$17:$G$30)) +
(SUMIF('Routed push through acrylic'!$B$17:$B$30,B1290,'Routed push through acrylic'!$G$17:$G$30)) +
(SUMIF('Routed push through acrylic (2)'!$B$17:$B$30,B1290,'Routed push through acrylic (2)'!$G$17:$G$30)) +
(SUMIF('Sf routed cabinet'!$B$17:$B$30,B1290,'Sf routed cabinet'!$G$17:$G$30)) +
(SUMIF('Sf routed cabinet (2)'!$B$17:$B$30,B1290,'Sf routed cabinet (2)'!$G$17:$G$30)) +
(SUMIF('Df routed cabinet'!$B$17:$B$30,B1290,'Df routed cabinet'!$G$17:$G$30)) +
(SUMIF('Df routed cabinet (2)'!$B$17:$B$30,B1290,'Df routed cabinet (2)'!$G$17:$G$30)) +
(SUMIF('Sf acrylic cabinet'!$B$17:$B$30,B1290,'Sf acrylic cabinet'!$G$17:$G$30)) +
(SUMIF('Sf acrylic cabinet (2)'!$B$17:$B$30,B1290,'Sf acrylic cabinet (2)'!$G$17:$G$30)) +
(SUMIF('Economy Sf acrylic'!$B$17:$B$30,B1290,'Economy Sf acrylic'!$G$17:$G$30)) +
(SUMIF('Df acrylic cabinet'!$B$17:$B$30,B1290,'Df acrylic cabinet'!$G$17:$G$30)) +
(SUMIF('Df acrylic cabinet (2)'!$B$17:$B$30,B1290,'Df acrylic cabinet (2)'!$G$17:$G$30)) +
(SUMIF('Sf flex cabinet'!$B$17:$B$30,B1290,'Sf flex cabinet'!$G$17:$G$30)) +
(SUMIF('Sf flex cabinet (2)'!$B$17:$B$30,B1290,'Sf flex cabinet (2)'!$G$17:$G$30)) +
(SUMIF('Df flex cabinet'!$B$17:$B$36,B1290,'Df flex cabinet'!$G$17:$G$36)) +
(SUMIF('Df flex cabinet (2)'!$B$17:$B$36,B1290,'Df flex cabinet (2)'!$G$17:$G$36)) +
(SUMIF('Pole cover'!$B$17:$B$30,B1290,'Pole cover'!$G$17:$G$30)) +
(SUMIF('Pole cover (2)'!$B$17:$B$30,B1290,'Pole cover (2)'!$G$17:$G$30)) +
(SUMIF('Structural Steel Fab'!$B$17:$B$29,B1290,'Structural Steel Fab'!$G$17:$G$29)) +
(SUMIF(Reveal!$B$17:$B$30,B1290,Reveal!$G$17:$G$30)) +
(SUMIF('Reveal (2)'!$B$17:$B$30,B1290,'Reveal (2)'!$G$17:$G$30)) +
(SUMIF('Crown cove top'!$B$17:$B$30,B1290,'Crown cove top'!$G$17:$G$30)) +
(SUMIF('EMC assembly'!$B$17:$B$30,B1290,'EMC assembly'!$G$17:$G$30)) +
(SUMIF(Crating!$B$17:$B$29,B1290,Crating!$G$17:$G$29)) +
(SUMIF('LED wiring'!$B$17:$B$30,B1290,'LED wiring'!$G$17:$G$30)) +
(SUMIF('Changeable copy face'!$B$17:$B$30,B1290,'Changeable copy face'!$G$17:$G$30)) +
(SUMIF('Flex face assembly'!$B$17:$B$30,B1290,'Flex face assembly'!$G$17:$G$30)) +
(SUMIF('Routed face assembly'!$B$17:$B$30,B1290,'Routed face assembly'!$G$17:$G$30)) +
(SUMIF('Paint calculation'!$B$17:$B$30,B1290,'Paint calculation'!$G$17:$G$30)) +
(SUMIF('Trimcap letter face'!$B$17:$B$30,B1290,'Trimcap letter face'!$G$17:$G$30)) +
(SUMIF('Trimcap letter face (2)'!$B$17:$B$30,B1290,'Trimcap letter face (2)'!$G$17:$G$30)) +
(SUMIF('Channel letter fabrication'!$B$17:$B$30,B1290,'Channel letter fabrication'!$G$17:$G$30)) +
(SUMIF('Channel letter fabrication (2)'!$B$17:$B$30,B1290,'Channel letter fabrication (2)'!$G$17:$G$30))</f>
        <v>0</v>
      </c>
    </row>
    <row r="1291" spans="1:10">
      <c r="A1291" s="28">
        <f>[1]ODBC!$A1291</f>
        <v>0</v>
      </c>
      <c r="B1291" s="29">
        <f>[1]ODBC!B1291</f>
        <v>0</v>
      </c>
      <c r="C1291" s="30" t="str">
        <f>IFERROR(VLOOKUP($B1291,[1]ODBC!$B:$H,2,FALSE),"")</f>
        <v/>
      </c>
      <c r="D1291" s="30" t="str">
        <f>IFERROR(VLOOKUP($B1291,[1]ODBC!$B:$H,3,FALSE),"")</f>
        <v/>
      </c>
      <c r="E1291" s="30" t="str">
        <f>IFERROR(VLOOKUP($B1291,[1]ODBC!$B:$H,4,FALSE),"")</f>
        <v/>
      </c>
      <c r="F1291" s="31" t="str">
        <f>IFERROR(VLOOKUP($B1291,[1]ODBC!$B:$H,5,FALSE),"")</f>
        <v/>
      </c>
      <c r="G1291" s="32">
        <f>[1]ODBC!G1291</f>
        <v>0</v>
      </c>
      <c r="H1291" s="33">
        <f>SUM([1]ODBC!H1291)</f>
        <v>0</v>
      </c>
      <c r="I1291" s="41" t="str">
        <f>'Vinyl cutting'!$B$2</f>
        <v>J36938</v>
      </c>
      <c r="J1291" s="42">
        <f ca="1">(SUMIF('Freeform time and material'!$B$17:$B$30,B1291,'Freeform time and material'!$G$17:$G$30)) +
(SUMIF('Vinyl cutting'!$B$17:$B$30,B1291,'Vinyl cutting'!$G$17:$G$30)) +
(SUMIF('Vinyl cutting (2)'!$B$17:$B$30,B1291,'Vinyl cutting (2)'!$G$17:$G$30)) +
(SUMIF('Apply vinyl graphics'!$B$17:$B$30,B1291,'Apply vinyl graphics'!$G$17:$G$30)) +
(SUMIF('Apply vinyl graphics (2)'!$B$17:$B$30,B1291,'Apply vinyl graphics (2)'!$G$17:$G$30)) +
(SUMIF('Alum pan sign'!$B$17:$B$30,B1291,'Alum pan sign'!$G$17:$G$30)) +
(SUMIF('Alum pan sign (2)'!$B$17:$B$30,B1291,'Alum pan sign (2)'!$G$17:$G$30)) +
(SUMIF('Economy pan sign'!$B$17:$B$30,B1291,'Economy pan sign'!$G$17:$G$30)) +
(SUMIF('Post and panel sign'!$B$17:$B$30,B1291,'Post and panel sign'!$G$17:$G$30)) +
(SUMIF('Post and panel sign (2)'!$B$17:$B$30,B1291,'Post and panel sign (2)'!$G$17:$G$30)) +
(SUMIF('Flat panels only'!$B$17:$B$30,B1291,'Flat panels only'!$G$17:$G$30)) +
(SUMIF('Flat panels only (2)'!$B$17:$B$30,B1291,'Flat panels only (2)'!$G$17:$G$30)) +
(SUMIF('Routed panel shapes'!$B$18:$B$31,B1291,'Routed panel shapes'!$G$18:$G$31)) +
(SUMIF('Routed panel shapes (2)'!$B$18:$B$31,B1291,'Routed panel shapes (2)'!$G$18:$G$31)) +
(SUMIF('Routed face only'!$B$17:$B$30,B1291,'Routed face only'!$G$17:$G$30)) +
(SUMIF('Routed face only (2)'!$B$17:$B$30,B1291,'Routed face only (2)'!$G$17:$G$30)) +
(SUMIF('Routed alum faces letters'!$B$17:$B$30,B1291,'Routed alum faces letters'!$G$17:$G$30)) +
(SUMIF('Routed alum faces letters (2)'!$B$17:$B$30,B1291,'Routed alum faces letters (2)'!$G$17:$G$30)) +
(SUMIF('Routed push through acrylic'!$B$17:$B$30,B1291,'Routed push through acrylic'!$G$17:$G$30)) +
(SUMIF('Routed push through acrylic (2)'!$B$17:$B$30,B1291,'Routed push through acrylic (2)'!$G$17:$G$30)) +
(SUMIF('Sf routed cabinet'!$B$17:$B$30,B1291,'Sf routed cabinet'!$G$17:$G$30)) +
(SUMIF('Sf routed cabinet (2)'!$B$17:$B$30,B1291,'Sf routed cabinet (2)'!$G$17:$G$30)) +
(SUMIF('Df routed cabinet'!$B$17:$B$30,B1291,'Df routed cabinet'!$G$17:$G$30)) +
(SUMIF('Df routed cabinet (2)'!$B$17:$B$30,B1291,'Df routed cabinet (2)'!$G$17:$G$30)) +
(SUMIF('Sf acrylic cabinet'!$B$17:$B$30,B1291,'Sf acrylic cabinet'!$G$17:$G$30)) +
(SUMIF('Sf acrylic cabinet (2)'!$B$17:$B$30,B1291,'Sf acrylic cabinet (2)'!$G$17:$G$30)) +
(SUMIF('Economy Sf acrylic'!$B$17:$B$30,B1291,'Economy Sf acrylic'!$G$17:$G$30)) +
(SUMIF('Df acrylic cabinet'!$B$17:$B$30,B1291,'Df acrylic cabinet'!$G$17:$G$30)) +
(SUMIF('Df acrylic cabinet (2)'!$B$17:$B$30,B1291,'Df acrylic cabinet (2)'!$G$17:$G$30)) +
(SUMIF('Sf flex cabinet'!$B$17:$B$30,B1291,'Sf flex cabinet'!$G$17:$G$30)) +
(SUMIF('Sf flex cabinet (2)'!$B$17:$B$30,B1291,'Sf flex cabinet (2)'!$G$17:$G$30)) +
(SUMIF('Df flex cabinet'!$B$17:$B$36,B1291,'Df flex cabinet'!$G$17:$G$36)) +
(SUMIF('Df flex cabinet (2)'!$B$17:$B$36,B1291,'Df flex cabinet (2)'!$G$17:$G$36)) +
(SUMIF('Pole cover'!$B$17:$B$30,B1291,'Pole cover'!$G$17:$G$30)) +
(SUMIF('Pole cover (2)'!$B$17:$B$30,B1291,'Pole cover (2)'!$G$17:$G$30)) +
(SUMIF('Structural Steel Fab'!$B$17:$B$29,B1291,'Structural Steel Fab'!$G$17:$G$29)) +
(SUMIF(Reveal!$B$17:$B$30,B1291,Reveal!$G$17:$G$30)) +
(SUMIF('Reveal (2)'!$B$17:$B$30,B1291,'Reveal (2)'!$G$17:$G$30)) +
(SUMIF('Crown cove top'!$B$17:$B$30,B1291,'Crown cove top'!$G$17:$G$30)) +
(SUMIF('EMC assembly'!$B$17:$B$30,B1291,'EMC assembly'!$G$17:$G$30)) +
(SUMIF(Crating!$B$17:$B$29,B1291,Crating!$G$17:$G$29)) +
(SUMIF('LED wiring'!$B$17:$B$30,B1291,'LED wiring'!$G$17:$G$30)) +
(SUMIF('Changeable copy face'!$B$17:$B$30,B1291,'Changeable copy face'!$G$17:$G$30)) +
(SUMIF('Flex face assembly'!$B$17:$B$30,B1291,'Flex face assembly'!$G$17:$G$30)) +
(SUMIF('Routed face assembly'!$B$17:$B$30,B1291,'Routed face assembly'!$G$17:$G$30)) +
(SUMIF('Paint calculation'!$B$17:$B$30,B1291,'Paint calculation'!$G$17:$G$30)) +
(SUMIF('Trimcap letter face'!$B$17:$B$30,B1291,'Trimcap letter face'!$G$17:$G$30)) +
(SUMIF('Trimcap letter face (2)'!$B$17:$B$30,B1291,'Trimcap letter face (2)'!$G$17:$G$30)) +
(SUMIF('Channel letter fabrication'!$B$17:$B$30,B1291,'Channel letter fabrication'!$G$17:$G$30)) +
(SUMIF('Channel letter fabrication (2)'!$B$17:$B$30,B1291,'Channel letter fabrication (2)'!$G$17:$G$30))</f>
        <v>0</v>
      </c>
    </row>
    <row r="1292" spans="1:10">
      <c r="A1292" s="28">
        <f>[1]ODBC!$A1292</f>
        <v>0</v>
      </c>
      <c r="B1292" s="29">
        <f>[1]ODBC!B1292</f>
        <v>0</v>
      </c>
      <c r="C1292" s="30" t="str">
        <f>IFERROR(VLOOKUP($B1292,[1]ODBC!$B:$H,2,FALSE),"")</f>
        <v/>
      </c>
      <c r="D1292" s="30" t="str">
        <f>IFERROR(VLOOKUP($B1292,[1]ODBC!$B:$H,3,FALSE),"")</f>
        <v/>
      </c>
      <c r="E1292" s="30" t="str">
        <f>IFERROR(VLOOKUP($B1292,[1]ODBC!$B:$H,4,FALSE),"")</f>
        <v/>
      </c>
      <c r="F1292" s="31" t="str">
        <f>IFERROR(VLOOKUP($B1292,[1]ODBC!$B:$H,5,FALSE),"")</f>
        <v/>
      </c>
      <c r="G1292" s="32">
        <f>[1]ODBC!G1292</f>
        <v>0</v>
      </c>
      <c r="H1292" s="33">
        <f>SUM([1]ODBC!H1292)</f>
        <v>0</v>
      </c>
      <c r="I1292" s="41" t="str">
        <f>'Vinyl cutting'!$B$2</f>
        <v>J36938</v>
      </c>
      <c r="J1292" s="42">
        <f ca="1">(SUMIF('Freeform time and material'!$B$17:$B$30,B1292,'Freeform time and material'!$G$17:$G$30)) +
(SUMIF('Vinyl cutting'!$B$17:$B$30,B1292,'Vinyl cutting'!$G$17:$G$30)) +
(SUMIF('Vinyl cutting (2)'!$B$17:$B$30,B1292,'Vinyl cutting (2)'!$G$17:$G$30)) +
(SUMIF('Apply vinyl graphics'!$B$17:$B$30,B1292,'Apply vinyl graphics'!$G$17:$G$30)) +
(SUMIF('Apply vinyl graphics (2)'!$B$17:$B$30,B1292,'Apply vinyl graphics (2)'!$G$17:$G$30)) +
(SUMIF('Alum pan sign'!$B$17:$B$30,B1292,'Alum pan sign'!$G$17:$G$30)) +
(SUMIF('Alum pan sign (2)'!$B$17:$B$30,B1292,'Alum pan sign (2)'!$G$17:$G$30)) +
(SUMIF('Economy pan sign'!$B$17:$B$30,B1292,'Economy pan sign'!$G$17:$G$30)) +
(SUMIF('Post and panel sign'!$B$17:$B$30,B1292,'Post and panel sign'!$G$17:$G$30)) +
(SUMIF('Post and panel sign (2)'!$B$17:$B$30,B1292,'Post and panel sign (2)'!$G$17:$G$30)) +
(SUMIF('Flat panels only'!$B$17:$B$30,B1292,'Flat panels only'!$G$17:$G$30)) +
(SUMIF('Flat panels only (2)'!$B$17:$B$30,B1292,'Flat panels only (2)'!$G$17:$G$30)) +
(SUMIF('Routed panel shapes'!$B$18:$B$31,B1292,'Routed panel shapes'!$G$18:$G$31)) +
(SUMIF('Routed panel shapes (2)'!$B$18:$B$31,B1292,'Routed panel shapes (2)'!$G$18:$G$31)) +
(SUMIF('Routed face only'!$B$17:$B$30,B1292,'Routed face only'!$G$17:$G$30)) +
(SUMIF('Routed face only (2)'!$B$17:$B$30,B1292,'Routed face only (2)'!$G$17:$G$30)) +
(SUMIF('Routed alum faces letters'!$B$17:$B$30,B1292,'Routed alum faces letters'!$G$17:$G$30)) +
(SUMIF('Routed alum faces letters (2)'!$B$17:$B$30,B1292,'Routed alum faces letters (2)'!$G$17:$G$30)) +
(SUMIF('Routed push through acrylic'!$B$17:$B$30,B1292,'Routed push through acrylic'!$G$17:$G$30)) +
(SUMIF('Routed push through acrylic (2)'!$B$17:$B$30,B1292,'Routed push through acrylic (2)'!$G$17:$G$30)) +
(SUMIF('Sf routed cabinet'!$B$17:$B$30,B1292,'Sf routed cabinet'!$G$17:$G$30)) +
(SUMIF('Sf routed cabinet (2)'!$B$17:$B$30,B1292,'Sf routed cabinet (2)'!$G$17:$G$30)) +
(SUMIF('Df routed cabinet'!$B$17:$B$30,B1292,'Df routed cabinet'!$G$17:$G$30)) +
(SUMIF('Df routed cabinet (2)'!$B$17:$B$30,B1292,'Df routed cabinet (2)'!$G$17:$G$30)) +
(SUMIF('Sf acrylic cabinet'!$B$17:$B$30,B1292,'Sf acrylic cabinet'!$G$17:$G$30)) +
(SUMIF('Sf acrylic cabinet (2)'!$B$17:$B$30,B1292,'Sf acrylic cabinet (2)'!$G$17:$G$30)) +
(SUMIF('Economy Sf acrylic'!$B$17:$B$30,B1292,'Economy Sf acrylic'!$G$17:$G$30)) +
(SUMIF('Df acrylic cabinet'!$B$17:$B$30,B1292,'Df acrylic cabinet'!$G$17:$G$30)) +
(SUMIF('Df acrylic cabinet (2)'!$B$17:$B$30,B1292,'Df acrylic cabinet (2)'!$G$17:$G$30)) +
(SUMIF('Sf flex cabinet'!$B$17:$B$30,B1292,'Sf flex cabinet'!$G$17:$G$30)) +
(SUMIF('Sf flex cabinet (2)'!$B$17:$B$30,B1292,'Sf flex cabinet (2)'!$G$17:$G$30)) +
(SUMIF('Df flex cabinet'!$B$17:$B$36,B1292,'Df flex cabinet'!$G$17:$G$36)) +
(SUMIF('Df flex cabinet (2)'!$B$17:$B$36,B1292,'Df flex cabinet (2)'!$G$17:$G$36)) +
(SUMIF('Pole cover'!$B$17:$B$30,B1292,'Pole cover'!$G$17:$G$30)) +
(SUMIF('Pole cover (2)'!$B$17:$B$30,B1292,'Pole cover (2)'!$G$17:$G$30)) +
(SUMIF('Structural Steel Fab'!$B$17:$B$29,B1292,'Structural Steel Fab'!$G$17:$G$29)) +
(SUMIF(Reveal!$B$17:$B$30,B1292,Reveal!$G$17:$G$30)) +
(SUMIF('Reveal (2)'!$B$17:$B$30,B1292,'Reveal (2)'!$G$17:$G$30)) +
(SUMIF('Crown cove top'!$B$17:$B$30,B1292,'Crown cove top'!$G$17:$G$30)) +
(SUMIF('EMC assembly'!$B$17:$B$30,B1292,'EMC assembly'!$G$17:$G$30)) +
(SUMIF(Crating!$B$17:$B$29,B1292,Crating!$G$17:$G$29)) +
(SUMIF('LED wiring'!$B$17:$B$30,B1292,'LED wiring'!$G$17:$G$30)) +
(SUMIF('Changeable copy face'!$B$17:$B$30,B1292,'Changeable copy face'!$G$17:$G$30)) +
(SUMIF('Flex face assembly'!$B$17:$B$30,B1292,'Flex face assembly'!$G$17:$G$30)) +
(SUMIF('Routed face assembly'!$B$17:$B$30,B1292,'Routed face assembly'!$G$17:$G$30)) +
(SUMIF('Paint calculation'!$B$17:$B$30,B1292,'Paint calculation'!$G$17:$G$30)) +
(SUMIF('Trimcap letter face'!$B$17:$B$30,B1292,'Trimcap letter face'!$G$17:$G$30)) +
(SUMIF('Trimcap letter face (2)'!$B$17:$B$30,B1292,'Trimcap letter face (2)'!$G$17:$G$30)) +
(SUMIF('Channel letter fabrication'!$B$17:$B$30,B1292,'Channel letter fabrication'!$G$17:$G$30)) +
(SUMIF('Channel letter fabrication (2)'!$B$17:$B$30,B1292,'Channel letter fabrication (2)'!$G$17:$G$30))</f>
        <v>0</v>
      </c>
    </row>
    <row r="1293" spans="1:10">
      <c r="A1293" s="28">
        <f>[1]ODBC!$A1293</f>
        <v>0</v>
      </c>
      <c r="B1293" s="29">
        <f>[1]ODBC!B1293</f>
        <v>0</v>
      </c>
      <c r="C1293" s="30" t="str">
        <f>IFERROR(VLOOKUP($B1293,[1]ODBC!$B:$H,2,FALSE),"")</f>
        <v/>
      </c>
      <c r="D1293" s="30" t="str">
        <f>IFERROR(VLOOKUP($B1293,[1]ODBC!$B:$H,3,FALSE),"")</f>
        <v/>
      </c>
      <c r="E1293" s="30" t="str">
        <f>IFERROR(VLOOKUP($B1293,[1]ODBC!$B:$H,4,FALSE),"")</f>
        <v/>
      </c>
      <c r="F1293" s="31" t="str">
        <f>IFERROR(VLOOKUP($B1293,[1]ODBC!$B:$H,5,FALSE),"")</f>
        <v/>
      </c>
      <c r="G1293" s="32">
        <f>[1]ODBC!G1293</f>
        <v>0</v>
      </c>
      <c r="H1293" s="33">
        <f>SUM([1]ODBC!H1293)</f>
        <v>0</v>
      </c>
      <c r="I1293" s="41" t="str">
        <f>'Vinyl cutting'!$B$2</f>
        <v>J36938</v>
      </c>
      <c r="J1293" s="42">
        <f ca="1">(SUMIF('Freeform time and material'!$B$17:$B$30,B1293,'Freeform time and material'!$G$17:$G$30)) +
(SUMIF('Vinyl cutting'!$B$17:$B$30,B1293,'Vinyl cutting'!$G$17:$G$30)) +
(SUMIF('Vinyl cutting (2)'!$B$17:$B$30,B1293,'Vinyl cutting (2)'!$G$17:$G$30)) +
(SUMIF('Apply vinyl graphics'!$B$17:$B$30,B1293,'Apply vinyl graphics'!$G$17:$G$30)) +
(SUMIF('Apply vinyl graphics (2)'!$B$17:$B$30,B1293,'Apply vinyl graphics (2)'!$G$17:$G$30)) +
(SUMIF('Alum pan sign'!$B$17:$B$30,B1293,'Alum pan sign'!$G$17:$G$30)) +
(SUMIF('Alum pan sign (2)'!$B$17:$B$30,B1293,'Alum pan sign (2)'!$G$17:$G$30)) +
(SUMIF('Economy pan sign'!$B$17:$B$30,B1293,'Economy pan sign'!$G$17:$G$30)) +
(SUMIF('Post and panel sign'!$B$17:$B$30,B1293,'Post and panel sign'!$G$17:$G$30)) +
(SUMIF('Post and panel sign (2)'!$B$17:$B$30,B1293,'Post and panel sign (2)'!$G$17:$G$30)) +
(SUMIF('Flat panels only'!$B$17:$B$30,B1293,'Flat panels only'!$G$17:$G$30)) +
(SUMIF('Flat panels only (2)'!$B$17:$B$30,B1293,'Flat panels only (2)'!$G$17:$G$30)) +
(SUMIF('Routed panel shapes'!$B$18:$B$31,B1293,'Routed panel shapes'!$G$18:$G$31)) +
(SUMIF('Routed panel shapes (2)'!$B$18:$B$31,B1293,'Routed panel shapes (2)'!$G$18:$G$31)) +
(SUMIF('Routed face only'!$B$17:$B$30,B1293,'Routed face only'!$G$17:$G$30)) +
(SUMIF('Routed face only (2)'!$B$17:$B$30,B1293,'Routed face only (2)'!$G$17:$G$30)) +
(SUMIF('Routed alum faces letters'!$B$17:$B$30,B1293,'Routed alum faces letters'!$G$17:$G$30)) +
(SUMIF('Routed alum faces letters (2)'!$B$17:$B$30,B1293,'Routed alum faces letters (2)'!$G$17:$G$30)) +
(SUMIF('Routed push through acrylic'!$B$17:$B$30,B1293,'Routed push through acrylic'!$G$17:$G$30)) +
(SUMIF('Routed push through acrylic (2)'!$B$17:$B$30,B1293,'Routed push through acrylic (2)'!$G$17:$G$30)) +
(SUMIF('Sf routed cabinet'!$B$17:$B$30,B1293,'Sf routed cabinet'!$G$17:$G$30)) +
(SUMIF('Sf routed cabinet (2)'!$B$17:$B$30,B1293,'Sf routed cabinet (2)'!$G$17:$G$30)) +
(SUMIF('Df routed cabinet'!$B$17:$B$30,B1293,'Df routed cabinet'!$G$17:$G$30)) +
(SUMIF('Df routed cabinet (2)'!$B$17:$B$30,B1293,'Df routed cabinet (2)'!$G$17:$G$30)) +
(SUMIF('Sf acrylic cabinet'!$B$17:$B$30,B1293,'Sf acrylic cabinet'!$G$17:$G$30)) +
(SUMIF('Sf acrylic cabinet (2)'!$B$17:$B$30,B1293,'Sf acrylic cabinet (2)'!$G$17:$G$30)) +
(SUMIF('Economy Sf acrylic'!$B$17:$B$30,B1293,'Economy Sf acrylic'!$G$17:$G$30)) +
(SUMIF('Df acrylic cabinet'!$B$17:$B$30,B1293,'Df acrylic cabinet'!$G$17:$G$30)) +
(SUMIF('Df acrylic cabinet (2)'!$B$17:$B$30,B1293,'Df acrylic cabinet (2)'!$G$17:$G$30)) +
(SUMIF('Sf flex cabinet'!$B$17:$B$30,B1293,'Sf flex cabinet'!$G$17:$G$30)) +
(SUMIF('Sf flex cabinet (2)'!$B$17:$B$30,B1293,'Sf flex cabinet (2)'!$G$17:$G$30)) +
(SUMIF('Df flex cabinet'!$B$17:$B$36,B1293,'Df flex cabinet'!$G$17:$G$36)) +
(SUMIF('Df flex cabinet (2)'!$B$17:$B$36,B1293,'Df flex cabinet (2)'!$G$17:$G$36)) +
(SUMIF('Pole cover'!$B$17:$B$30,B1293,'Pole cover'!$G$17:$G$30)) +
(SUMIF('Pole cover (2)'!$B$17:$B$30,B1293,'Pole cover (2)'!$G$17:$G$30)) +
(SUMIF('Structural Steel Fab'!$B$17:$B$29,B1293,'Structural Steel Fab'!$G$17:$G$29)) +
(SUMIF(Reveal!$B$17:$B$30,B1293,Reveal!$G$17:$G$30)) +
(SUMIF('Reveal (2)'!$B$17:$B$30,B1293,'Reveal (2)'!$G$17:$G$30)) +
(SUMIF('Crown cove top'!$B$17:$B$30,B1293,'Crown cove top'!$G$17:$G$30)) +
(SUMIF('EMC assembly'!$B$17:$B$30,B1293,'EMC assembly'!$G$17:$G$30)) +
(SUMIF(Crating!$B$17:$B$29,B1293,Crating!$G$17:$G$29)) +
(SUMIF('LED wiring'!$B$17:$B$30,B1293,'LED wiring'!$G$17:$G$30)) +
(SUMIF('Changeable copy face'!$B$17:$B$30,B1293,'Changeable copy face'!$G$17:$G$30)) +
(SUMIF('Flex face assembly'!$B$17:$B$30,B1293,'Flex face assembly'!$G$17:$G$30)) +
(SUMIF('Routed face assembly'!$B$17:$B$30,B1293,'Routed face assembly'!$G$17:$G$30)) +
(SUMIF('Paint calculation'!$B$17:$B$30,B1293,'Paint calculation'!$G$17:$G$30)) +
(SUMIF('Trimcap letter face'!$B$17:$B$30,B1293,'Trimcap letter face'!$G$17:$G$30)) +
(SUMIF('Trimcap letter face (2)'!$B$17:$B$30,B1293,'Trimcap letter face (2)'!$G$17:$G$30)) +
(SUMIF('Channel letter fabrication'!$B$17:$B$30,B1293,'Channel letter fabrication'!$G$17:$G$30)) +
(SUMIF('Channel letter fabrication (2)'!$B$17:$B$30,B1293,'Channel letter fabrication (2)'!$G$17:$G$30))</f>
        <v>0</v>
      </c>
    </row>
    <row r="1294" spans="1:10">
      <c r="A1294" s="28">
        <f>[1]ODBC!$A1294</f>
        <v>0</v>
      </c>
      <c r="B1294" s="29">
        <f>[1]ODBC!B1294</f>
        <v>0</v>
      </c>
      <c r="C1294" s="30" t="str">
        <f>IFERROR(VLOOKUP($B1294,[1]ODBC!$B:$H,2,FALSE),"")</f>
        <v/>
      </c>
      <c r="D1294" s="30" t="str">
        <f>IFERROR(VLOOKUP($B1294,[1]ODBC!$B:$H,3,FALSE),"")</f>
        <v/>
      </c>
      <c r="E1294" s="30" t="str">
        <f>IFERROR(VLOOKUP($B1294,[1]ODBC!$B:$H,4,FALSE),"")</f>
        <v/>
      </c>
      <c r="F1294" s="31" t="str">
        <f>IFERROR(VLOOKUP($B1294,[1]ODBC!$B:$H,5,FALSE),"")</f>
        <v/>
      </c>
      <c r="G1294" s="32">
        <f>[1]ODBC!G1294</f>
        <v>0</v>
      </c>
      <c r="H1294" s="33">
        <f>SUM([1]ODBC!H1294)</f>
        <v>0</v>
      </c>
      <c r="I1294" s="41" t="str">
        <f>'Vinyl cutting'!$B$2</f>
        <v>J36938</v>
      </c>
      <c r="J1294" s="42">
        <f ca="1">(SUMIF('Freeform time and material'!$B$17:$B$30,B1294,'Freeform time and material'!$G$17:$G$30)) +
(SUMIF('Vinyl cutting'!$B$17:$B$30,B1294,'Vinyl cutting'!$G$17:$G$30)) +
(SUMIF('Vinyl cutting (2)'!$B$17:$B$30,B1294,'Vinyl cutting (2)'!$G$17:$G$30)) +
(SUMIF('Apply vinyl graphics'!$B$17:$B$30,B1294,'Apply vinyl graphics'!$G$17:$G$30)) +
(SUMIF('Apply vinyl graphics (2)'!$B$17:$B$30,B1294,'Apply vinyl graphics (2)'!$G$17:$G$30)) +
(SUMIF('Alum pan sign'!$B$17:$B$30,B1294,'Alum pan sign'!$G$17:$G$30)) +
(SUMIF('Alum pan sign (2)'!$B$17:$B$30,B1294,'Alum pan sign (2)'!$G$17:$G$30)) +
(SUMIF('Economy pan sign'!$B$17:$B$30,B1294,'Economy pan sign'!$G$17:$G$30)) +
(SUMIF('Post and panel sign'!$B$17:$B$30,B1294,'Post and panel sign'!$G$17:$G$30)) +
(SUMIF('Post and panel sign (2)'!$B$17:$B$30,B1294,'Post and panel sign (2)'!$G$17:$G$30)) +
(SUMIF('Flat panels only'!$B$17:$B$30,B1294,'Flat panels only'!$G$17:$G$30)) +
(SUMIF('Flat panels only (2)'!$B$17:$B$30,B1294,'Flat panels only (2)'!$G$17:$G$30)) +
(SUMIF('Routed panel shapes'!$B$18:$B$31,B1294,'Routed panel shapes'!$G$18:$G$31)) +
(SUMIF('Routed panel shapes (2)'!$B$18:$B$31,B1294,'Routed panel shapes (2)'!$G$18:$G$31)) +
(SUMIF('Routed face only'!$B$17:$B$30,B1294,'Routed face only'!$G$17:$G$30)) +
(SUMIF('Routed face only (2)'!$B$17:$B$30,B1294,'Routed face only (2)'!$G$17:$G$30)) +
(SUMIF('Routed alum faces letters'!$B$17:$B$30,B1294,'Routed alum faces letters'!$G$17:$G$30)) +
(SUMIF('Routed alum faces letters (2)'!$B$17:$B$30,B1294,'Routed alum faces letters (2)'!$G$17:$G$30)) +
(SUMIF('Routed push through acrylic'!$B$17:$B$30,B1294,'Routed push through acrylic'!$G$17:$G$30)) +
(SUMIF('Routed push through acrylic (2)'!$B$17:$B$30,B1294,'Routed push through acrylic (2)'!$G$17:$G$30)) +
(SUMIF('Sf routed cabinet'!$B$17:$B$30,B1294,'Sf routed cabinet'!$G$17:$G$30)) +
(SUMIF('Sf routed cabinet (2)'!$B$17:$B$30,B1294,'Sf routed cabinet (2)'!$G$17:$G$30)) +
(SUMIF('Df routed cabinet'!$B$17:$B$30,B1294,'Df routed cabinet'!$G$17:$G$30)) +
(SUMIF('Df routed cabinet (2)'!$B$17:$B$30,B1294,'Df routed cabinet (2)'!$G$17:$G$30)) +
(SUMIF('Sf acrylic cabinet'!$B$17:$B$30,B1294,'Sf acrylic cabinet'!$G$17:$G$30)) +
(SUMIF('Sf acrylic cabinet (2)'!$B$17:$B$30,B1294,'Sf acrylic cabinet (2)'!$G$17:$G$30)) +
(SUMIF('Economy Sf acrylic'!$B$17:$B$30,B1294,'Economy Sf acrylic'!$G$17:$G$30)) +
(SUMIF('Df acrylic cabinet'!$B$17:$B$30,B1294,'Df acrylic cabinet'!$G$17:$G$30)) +
(SUMIF('Df acrylic cabinet (2)'!$B$17:$B$30,B1294,'Df acrylic cabinet (2)'!$G$17:$G$30)) +
(SUMIF('Sf flex cabinet'!$B$17:$B$30,B1294,'Sf flex cabinet'!$G$17:$G$30)) +
(SUMIF('Sf flex cabinet (2)'!$B$17:$B$30,B1294,'Sf flex cabinet (2)'!$G$17:$G$30)) +
(SUMIF('Df flex cabinet'!$B$17:$B$36,B1294,'Df flex cabinet'!$G$17:$G$36)) +
(SUMIF('Df flex cabinet (2)'!$B$17:$B$36,B1294,'Df flex cabinet (2)'!$G$17:$G$36)) +
(SUMIF('Pole cover'!$B$17:$B$30,B1294,'Pole cover'!$G$17:$G$30)) +
(SUMIF('Pole cover (2)'!$B$17:$B$30,B1294,'Pole cover (2)'!$G$17:$G$30)) +
(SUMIF('Structural Steel Fab'!$B$17:$B$29,B1294,'Structural Steel Fab'!$G$17:$G$29)) +
(SUMIF(Reveal!$B$17:$B$30,B1294,Reveal!$G$17:$G$30)) +
(SUMIF('Reveal (2)'!$B$17:$B$30,B1294,'Reveal (2)'!$G$17:$G$30)) +
(SUMIF('Crown cove top'!$B$17:$B$30,B1294,'Crown cove top'!$G$17:$G$30)) +
(SUMIF('EMC assembly'!$B$17:$B$30,B1294,'EMC assembly'!$G$17:$G$30)) +
(SUMIF(Crating!$B$17:$B$29,B1294,Crating!$G$17:$G$29)) +
(SUMIF('LED wiring'!$B$17:$B$30,B1294,'LED wiring'!$G$17:$G$30)) +
(SUMIF('Changeable copy face'!$B$17:$B$30,B1294,'Changeable copy face'!$G$17:$G$30)) +
(SUMIF('Flex face assembly'!$B$17:$B$30,B1294,'Flex face assembly'!$G$17:$G$30)) +
(SUMIF('Routed face assembly'!$B$17:$B$30,B1294,'Routed face assembly'!$G$17:$G$30)) +
(SUMIF('Paint calculation'!$B$17:$B$30,B1294,'Paint calculation'!$G$17:$G$30)) +
(SUMIF('Trimcap letter face'!$B$17:$B$30,B1294,'Trimcap letter face'!$G$17:$G$30)) +
(SUMIF('Trimcap letter face (2)'!$B$17:$B$30,B1294,'Trimcap letter face (2)'!$G$17:$G$30)) +
(SUMIF('Channel letter fabrication'!$B$17:$B$30,B1294,'Channel letter fabrication'!$G$17:$G$30)) +
(SUMIF('Channel letter fabrication (2)'!$B$17:$B$30,B1294,'Channel letter fabrication (2)'!$G$17:$G$30))</f>
        <v>0</v>
      </c>
    </row>
    <row r="1295" spans="1:10">
      <c r="A1295" s="28">
        <f>[1]ODBC!$A1295</f>
        <v>0</v>
      </c>
      <c r="B1295" s="29">
        <f>[1]ODBC!B1295</f>
        <v>0</v>
      </c>
      <c r="C1295" s="30" t="str">
        <f>IFERROR(VLOOKUP($B1295,[1]ODBC!$B:$H,2,FALSE),"")</f>
        <v/>
      </c>
      <c r="D1295" s="30" t="str">
        <f>IFERROR(VLOOKUP($B1295,[1]ODBC!$B:$H,3,FALSE),"")</f>
        <v/>
      </c>
      <c r="E1295" s="30" t="str">
        <f>IFERROR(VLOOKUP($B1295,[1]ODBC!$B:$H,4,FALSE),"")</f>
        <v/>
      </c>
      <c r="F1295" s="31" t="str">
        <f>IFERROR(VLOOKUP($B1295,[1]ODBC!$B:$H,5,FALSE),"")</f>
        <v/>
      </c>
      <c r="G1295" s="32">
        <f>[1]ODBC!G1295</f>
        <v>0</v>
      </c>
      <c r="H1295" s="33">
        <f>SUM([1]ODBC!H1295)</f>
        <v>0</v>
      </c>
      <c r="I1295" s="41" t="str">
        <f>'Vinyl cutting'!$B$2</f>
        <v>J36938</v>
      </c>
      <c r="J1295" s="42">
        <f ca="1">(SUMIF('Freeform time and material'!$B$17:$B$30,B1295,'Freeform time and material'!$G$17:$G$30)) +
(SUMIF('Vinyl cutting'!$B$17:$B$30,B1295,'Vinyl cutting'!$G$17:$G$30)) +
(SUMIF('Vinyl cutting (2)'!$B$17:$B$30,B1295,'Vinyl cutting (2)'!$G$17:$G$30)) +
(SUMIF('Apply vinyl graphics'!$B$17:$B$30,B1295,'Apply vinyl graphics'!$G$17:$G$30)) +
(SUMIF('Apply vinyl graphics (2)'!$B$17:$B$30,B1295,'Apply vinyl graphics (2)'!$G$17:$G$30)) +
(SUMIF('Alum pan sign'!$B$17:$B$30,B1295,'Alum pan sign'!$G$17:$G$30)) +
(SUMIF('Alum pan sign (2)'!$B$17:$B$30,B1295,'Alum pan sign (2)'!$G$17:$G$30)) +
(SUMIF('Economy pan sign'!$B$17:$B$30,B1295,'Economy pan sign'!$G$17:$G$30)) +
(SUMIF('Post and panel sign'!$B$17:$B$30,B1295,'Post and panel sign'!$G$17:$G$30)) +
(SUMIF('Post and panel sign (2)'!$B$17:$B$30,B1295,'Post and panel sign (2)'!$G$17:$G$30)) +
(SUMIF('Flat panels only'!$B$17:$B$30,B1295,'Flat panels only'!$G$17:$G$30)) +
(SUMIF('Flat panels only (2)'!$B$17:$B$30,B1295,'Flat panels only (2)'!$G$17:$G$30)) +
(SUMIF('Routed panel shapes'!$B$18:$B$31,B1295,'Routed panel shapes'!$G$18:$G$31)) +
(SUMIF('Routed panel shapes (2)'!$B$18:$B$31,B1295,'Routed panel shapes (2)'!$G$18:$G$31)) +
(SUMIF('Routed face only'!$B$17:$B$30,B1295,'Routed face only'!$G$17:$G$30)) +
(SUMIF('Routed face only (2)'!$B$17:$B$30,B1295,'Routed face only (2)'!$G$17:$G$30)) +
(SUMIF('Routed alum faces letters'!$B$17:$B$30,B1295,'Routed alum faces letters'!$G$17:$G$30)) +
(SUMIF('Routed alum faces letters (2)'!$B$17:$B$30,B1295,'Routed alum faces letters (2)'!$G$17:$G$30)) +
(SUMIF('Routed push through acrylic'!$B$17:$B$30,B1295,'Routed push through acrylic'!$G$17:$G$30)) +
(SUMIF('Routed push through acrylic (2)'!$B$17:$B$30,B1295,'Routed push through acrylic (2)'!$G$17:$G$30)) +
(SUMIF('Sf routed cabinet'!$B$17:$B$30,B1295,'Sf routed cabinet'!$G$17:$G$30)) +
(SUMIF('Sf routed cabinet (2)'!$B$17:$B$30,B1295,'Sf routed cabinet (2)'!$G$17:$G$30)) +
(SUMIF('Df routed cabinet'!$B$17:$B$30,B1295,'Df routed cabinet'!$G$17:$G$30)) +
(SUMIF('Df routed cabinet (2)'!$B$17:$B$30,B1295,'Df routed cabinet (2)'!$G$17:$G$30)) +
(SUMIF('Sf acrylic cabinet'!$B$17:$B$30,B1295,'Sf acrylic cabinet'!$G$17:$G$30)) +
(SUMIF('Sf acrylic cabinet (2)'!$B$17:$B$30,B1295,'Sf acrylic cabinet (2)'!$G$17:$G$30)) +
(SUMIF('Economy Sf acrylic'!$B$17:$B$30,B1295,'Economy Sf acrylic'!$G$17:$G$30)) +
(SUMIF('Df acrylic cabinet'!$B$17:$B$30,B1295,'Df acrylic cabinet'!$G$17:$G$30)) +
(SUMIF('Df acrylic cabinet (2)'!$B$17:$B$30,B1295,'Df acrylic cabinet (2)'!$G$17:$G$30)) +
(SUMIF('Sf flex cabinet'!$B$17:$B$30,B1295,'Sf flex cabinet'!$G$17:$G$30)) +
(SUMIF('Sf flex cabinet (2)'!$B$17:$B$30,B1295,'Sf flex cabinet (2)'!$G$17:$G$30)) +
(SUMIF('Df flex cabinet'!$B$17:$B$36,B1295,'Df flex cabinet'!$G$17:$G$36)) +
(SUMIF('Df flex cabinet (2)'!$B$17:$B$36,B1295,'Df flex cabinet (2)'!$G$17:$G$36)) +
(SUMIF('Pole cover'!$B$17:$B$30,B1295,'Pole cover'!$G$17:$G$30)) +
(SUMIF('Pole cover (2)'!$B$17:$B$30,B1295,'Pole cover (2)'!$G$17:$G$30)) +
(SUMIF('Structural Steel Fab'!$B$17:$B$29,B1295,'Structural Steel Fab'!$G$17:$G$29)) +
(SUMIF(Reveal!$B$17:$B$30,B1295,Reveal!$G$17:$G$30)) +
(SUMIF('Reveal (2)'!$B$17:$B$30,B1295,'Reveal (2)'!$G$17:$G$30)) +
(SUMIF('Crown cove top'!$B$17:$B$30,B1295,'Crown cove top'!$G$17:$G$30)) +
(SUMIF('EMC assembly'!$B$17:$B$30,B1295,'EMC assembly'!$G$17:$G$30)) +
(SUMIF(Crating!$B$17:$B$29,B1295,Crating!$G$17:$G$29)) +
(SUMIF('LED wiring'!$B$17:$B$30,B1295,'LED wiring'!$G$17:$G$30)) +
(SUMIF('Changeable copy face'!$B$17:$B$30,B1295,'Changeable copy face'!$G$17:$G$30)) +
(SUMIF('Flex face assembly'!$B$17:$B$30,B1295,'Flex face assembly'!$G$17:$G$30)) +
(SUMIF('Routed face assembly'!$B$17:$B$30,B1295,'Routed face assembly'!$G$17:$G$30)) +
(SUMIF('Paint calculation'!$B$17:$B$30,B1295,'Paint calculation'!$G$17:$G$30)) +
(SUMIF('Trimcap letter face'!$B$17:$B$30,B1295,'Trimcap letter face'!$G$17:$G$30)) +
(SUMIF('Trimcap letter face (2)'!$B$17:$B$30,B1295,'Trimcap letter face (2)'!$G$17:$G$30)) +
(SUMIF('Channel letter fabrication'!$B$17:$B$30,B1295,'Channel letter fabrication'!$G$17:$G$30)) +
(SUMIF('Channel letter fabrication (2)'!$B$17:$B$30,B1295,'Channel letter fabrication (2)'!$G$17:$G$30))</f>
        <v>0</v>
      </c>
    </row>
    <row r="1296" spans="1:10">
      <c r="A1296" s="28">
        <f>[1]ODBC!$A1296</f>
        <v>0</v>
      </c>
      <c r="B1296" s="29">
        <f>[1]ODBC!B1296</f>
        <v>0</v>
      </c>
      <c r="C1296" s="30" t="str">
        <f>IFERROR(VLOOKUP($B1296,[1]ODBC!$B:$H,2,FALSE),"")</f>
        <v/>
      </c>
      <c r="D1296" s="30" t="str">
        <f>IFERROR(VLOOKUP($B1296,[1]ODBC!$B:$H,3,FALSE),"")</f>
        <v/>
      </c>
      <c r="E1296" s="30" t="str">
        <f>IFERROR(VLOOKUP($B1296,[1]ODBC!$B:$H,4,FALSE),"")</f>
        <v/>
      </c>
      <c r="F1296" s="31" t="str">
        <f>IFERROR(VLOOKUP($B1296,[1]ODBC!$B:$H,5,FALSE),"")</f>
        <v/>
      </c>
      <c r="G1296" s="32">
        <f>[1]ODBC!G1296</f>
        <v>0</v>
      </c>
      <c r="H1296" s="33">
        <f>SUM([1]ODBC!H1296)</f>
        <v>0</v>
      </c>
      <c r="I1296" s="41" t="str">
        <f>'Vinyl cutting'!$B$2</f>
        <v>J36938</v>
      </c>
      <c r="J1296" s="42">
        <f ca="1">(SUMIF('Freeform time and material'!$B$17:$B$30,B1296,'Freeform time and material'!$G$17:$G$30)) +
(SUMIF('Vinyl cutting'!$B$17:$B$30,B1296,'Vinyl cutting'!$G$17:$G$30)) +
(SUMIF('Vinyl cutting (2)'!$B$17:$B$30,B1296,'Vinyl cutting (2)'!$G$17:$G$30)) +
(SUMIF('Apply vinyl graphics'!$B$17:$B$30,B1296,'Apply vinyl graphics'!$G$17:$G$30)) +
(SUMIF('Apply vinyl graphics (2)'!$B$17:$B$30,B1296,'Apply vinyl graphics (2)'!$G$17:$G$30)) +
(SUMIF('Alum pan sign'!$B$17:$B$30,B1296,'Alum pan sign'!$G$17:$G$30)) +
(SUMIF('Alum pan sign (2)'!$B$17:$B$30,B1296,'Alum pan sign (2)'!$G$17:$G$30)) +
(SUMIF('Economy pan sign'!$B$17:$B$30,B1296,'Economy pan sign'!$G$17:$G$30)) +
(SUMIF('Post and panel sign'!$B$17:$B$30,B1296,'Post and panel sign'!$G$17:$G$30)) +
(SUMIF('Post and panel sign (2)'!$B$17:$B$30,B1296,'Post and panel sign (2)'!$G$17:$G$30)) +
(SUMIF('Flat panels only'!$B$17:$B$30,B1296,'Flat panels only'!$G$17:$G$30)) +
(SUMIF('Flat panels only (2)'!$B$17:$B$30,B1296,'Flat panels only (2)'!$G$17:$G$30)) +
(SUMIF('Routed panel shapes'!$B$18:$B$31,B1296,'Routed panel shapes'!$G$18:$G$31)) +
(SUMIF('Routed panel shapes (2)'!$B$18:$B$31,B1296,'Routed panel shapes (2)'!$G$18:$G$31)) +
(SUMIF('Routed face only'!$B$17:$B$30,B1296,'Routed face only'!$G$17:$G$30)) +
(SUMIF('Routed face only (2)'!$B$17:$B$30,B1296,'Routed face only (2)'!$G$17:$G$30)) +
(SUMIF('Routed alum faces letters'!$B$17:$B$30,B1296,'Routed alum faces letters'!$G$17:$G$30)) +
(SUMIF('Routed alum faces letters (2)'!$B$17:$B$30,B1296,'Routed alum faces letters (2)'!$G$17:$G$30)) +
(SUMIF('Routed push through acrylic'!$B$17:$B$30,B1296,'Routed push through acrylic'!$G$17:$G$30)) +
(SUMIF('Routed push through acrylic (2)'!$B$17:$B$30,B1296,'Routed push through acrylic (2)'!$G$17:$G$30)) +
(SUMIF('Sf routed cabinet'!$B$17:$B$30,B1296,'Sf routed cabinet'!$G$17:$G$30)) +
(SUMIF('Sf routed cabinet (2)'!$B$17:$B$30,B1296,'Sf routed cabinet (2)'!$G$17:$G$30)) +
(SUMIF('Df routed cabinet'!$B$17:$B$30,B1296,'Df routed cabinet'!$G$17:$G$30)) +
(SUMIF('Df routed cabinet (2)'!$B$17:$B$30,B1296,'Df routed cabinet (2)'!$G$17:$G$30)) +
(SUMIF('Sf acrylic cabinet'!$B$17:$B$30,B1296,'Sf acrylic cabinet'!$G$17:$G$30)) +
(SUMIF('Sf acrylic cabinet (2)'!$B$17:$B$30,B1296,'Sf acrylic cabinet (2)'!$G$17:$G$30)) +
(SUMIF('Economy Sf acrylic'!$B$17:$B$30,B1296,'Economy Sf acrylic'!$G$17:$G$30)) +
(SUMIF('Df acrylic cabinet'!$B$17:$B$30,B1296,'Df acrylic cabinet'!$G$17:$G$30)) +
(SUMIF('Df acrylic cabinet (2)'!$B$17:$B$30,B1296,'Df acrylic cabinet (2)'!$G$17:$G$30)) +
(SUMIF('Sf flex cabinet'!$B$17:$B$30,B1296,'Sf flex cabinet'!$G$17:$G$30)) +
(SUMIF('Sf flex cabinet (2)'!$B$17:$B$30,B1296,'Sf flex cabinet (2)'!$G$17:$G$30)) +
(SUMIF('Df flex cabinet'!$B$17:$B$36,B1296,'Df flex cabinet'!$G$17:$G$36)) +
(SUMIF('Df flex cabinet (2)'!$B$17:$B$36,B1296,'Df flex cabinet (2)'!$G$17:$G$36)) +
(SUMIF('Pole cover'!$B$17:$B$30,B1296,'Pole cover'!$G$17:$G$30)) +
(SUMIF('Pole cover (2)'!$B$17:$B$30,B1296,'Pole cover (2)'!$G$17:$G$30)) +
(SUMIF('Structural Steel Fab'!$B$17:$B$29,B1296,'Structural Steel Fab'!$G$17:$G$29)) +
(SUMIF(Reveal!$B$17:$B$30,B1296,Reveal!$G$17:$G$30)) +
(SUMIF('Reveal (2)'!$B$17:$B$30,B1296,'Reveal (2)'!$G$17:$G$30)) +
(SUMIF('Crown cove top'!$B$17:$B$30,B1296,'Crown cove top'!$G$17:$G$30)) +
(SUMIF('EMC assembly'!$B$17:$B$30,B1296,'EMC assembly'!$G$17:$G$30)) +
(SUMIF(Crating!$B$17:$B$29,B1296,Crating!$G$17:$G$29)) +
(SUMIF('LED wiring'!$B$17:$B$30,B1296,'LED wiring'!$G$17:$G$30)) +
(SUMIF('Changeable copy face'!$B$17:$B$30,B1296,'Changeable copy face'!$G$17:$G$30)) +
(SUMIF('Flex face assembly'!$B$17:$B$30,B1296,'Flex face assembly'!$G$17:$G$30)) +
(SUMIF('Routed face assembly'!$B$17:$B$30,B1296,'Routed face assembly'!$G$17:$G$30)) +
(SUMIF('Paint calculation'!$B$17:$B$30,B1296,'Paint calculation'!$G$17:$G$30)) +
(SUMIF('Trimcap letter face'!$B$17:$B$30,B1296,'Trimcap letter face'!$G$17:$G$30)) +
(SUMIF('Trimcap letter face (2)'!$B$17:$B$30,B1296,'Trimcap letter face (2)'!$G$17:$G$30)) +
(SUMIF('Channel letter fabrication'!$B$17:$B$30,B1296,'Channel letter fabrication'!$G$17:$G$30)) +
(SUMIF('Channel letter fabrication (2)'!$B$17:$B$30,B1296,'Channel letter fabrication (2)'!$G$17:$G$30))</f>
        <v>0</v>
      </c>
    </row>
    <row r="1297" spans="1:10">
      <c r="A1297" s="28">
        <f>[1]ODBC!$A1297</f>
        <v>0</v>
      </c>
      <c r="B1297" s="29">
        <f>[1]ODBC!B1297</f>
        <v>0</v>
      </c>
      <c r="C1297" s="30" t="str">
        <f>IFERROR(VLOOKUP($B1297,[1]ODBC!$B:$H,2,FALSE),"")</f>
        <v/>
      </c>
      <c r="D1297" s="30" t="str">
        <f>IFERROR(VLOOKUP($B1297,[1]ODBC!$B:$H,3,FALSE),"")</f>
        <v/>
      </c>
      <c r="E1297" s="30" t="str">
        <f>IFERROR(VLOOKUP($B1297,[1]ODBC!$B:$H,4,FALSE),"")</f>
        <v/>
      </c>
      <c r="F1297" s="31" t="str">
        <f>IFERROR(VLOOKUP($B1297,[1]ODBC!$B:$H,5,FALSE),"")</f>
        <v/>
      </c>
      <c r="G1297" s="32">
        <f>[1]ODBC!G1297</f>
        <v>0</v>
      </c>
      <c r="H1297" s="33">
        <f>SUM([1]ODBC!H1297)</f>
        <v>0</v>
      </c>
      <c r="I1297" s="41" t="str">
        <f>'Vinyl cutting'!$B$2</f>
        <v>J36938</v>
      </c>
      <c r="J1297" s="42">
        <f ca="1">(SUMIF('Freeform time and material'!$B$17:$B$30,B1297,'Freeform time and material'!$G$17:$G$30)) +
(SUMIF('Vinyl cutting'!$B$17:$B$30,B1297,'Vinyl cutting'!$G$17:$G$30)) +
(SUMIF('Vinyl cutting (2)'!$B$17:$B$30,B1297,'Vinyl cutting (2)'!$G$17:$G$30)) +
(SUMIF('Apply vinyl graphics'!$B$17:$B$30,B1297,'Apply vinyl graphics'!$G$17:$G$30)) +
(SUMIF('Apply vinyl graphics (2)'!$B$17:$B$30,B1297,'Apply vinyl graphics (2)'!$G$17:$G$30)) +
(SUMIF('Alum pan sign'!$B$17:$B$30,B1297,'Alum pan sign'!$G$17:$G$30)) +
(SUMIF('Alum pan sign (2)'!$B$17:$B$30,B1297,'Alum pan sign (2)'!$G$17:$G$30)) +
(SUMIF('Economy pan sign'!$B$17:$B$30,B1297,'Economy pan sign'!$G$17:$G$30)) +
(SUMIF('Post and panel sign'!$B$17:$B$30,B1297,'Post and panel sign'!$G$17:$G$30)) +
(SUMIF('Post and panel sign (2)'!$B$17:$B$30,B1297,'Post and panel sign (2)'!$G$17:$G$30)) +
(SUMIF('Flat panels only'!$B$17:$B$30,B1297,'Flat panels only'!$G$17:$G$30)) +
(SUMIF('Flat panels only (2)'!$B$17:$B$30,B1297,'Flat panels only (2)'!$G$17:$G$30)) +
(SUMIF('Routed panel shapes'!$B$18:$B$31,B1297,'Routed panel shapes'!$G$18:$G$31)) +
(SUMIF('Routed panel shapes (2)'!$B$18:$B$31,B1297,'Routed panel shapes (2)'!$G$18:$G$31)) +
(SUMIF('Routed face only'!$B$17:$B$30,B1297,'Routed face only'!$G$17:$G$30)) +
(SUMIF('Routed face only (2)'!$B$17:$B$30,B1297,'Routed face only (2)'!$G$17:$G$30)) +
(SUMIF('Routed alum faces letters'!$B$17:$B$30,B1297,'Routed alum faces letters'!$G$17:$G$30)) +
(SUMIF('Routed alum faces letters (2)'!$B$17:$B$30,B1297,'Routed alum faces letters (2)'!$G$17:$G$30)) +
(SUMIF('Routed push through acrylic'!$B$17:$B$30,B1297,'Routed push through acrylic'!$G$17:$G$30)) +
(SUMIF('Routed push through acrylic (2)'!$B$17:$B$30,B1297,'Routed push through acrylic (2)'!$G$17:$G$30)) +
(SUMIF('Sf routed cabinet'!$B$17:$B$30,B1297,'Sf routed cabinet'!$G$17:$G$30)) +
(SUMIF('Sf routed cabinet (2)'!$B$17:$B$30,B1297,'Sf routed cabinet (2)'!$G$17:$G$30)) +
(SUMIF('Df routed cabinet'!$B$17:$B$30,B1297,'Df routed cabinet'!$G$17:$G$30)) +
(SUMIF('Df routed cabinet (2)'!$B$17:$B$30,B1297,'Df routed cabinet (2)'!$G$17:$G$30)) +
(SUMIF('Sf acrylic cabinet'!$B$17:$B$30,B1297,'Sf acrylic cabinet'!$G$17:$G$30)) +
(SUMIF('Sf acrylic cabinet (2)'!$B$17:$B$30,B1297,'Sf acrylic cabinet (2)'!$G$17:$G$30)) +
(SUMIF('Economy Sf acrylic'!$B$17:$B$30,B1297,'Economy Sf acrylic'!$G$17:$G$30)) +
(SUMIF('Df acrylic cabinet'!$B$17:$B$30,B1297,'Df acrylic cabinet'!$G$17:$G$30)) +
(SUMIF('Df acrylic cabinet (2)'!$B$17:$B$30,B1297,'Df acrylic cabinet (2)'!$G$17:$G$30)) +
(SUMIF('Sf flex cabinet'!$B$17:$B$30,B1297,'Sf flex cabinet'!$G$17:$G$30)) +
(SUMIF('Sf flex cabinet (2)'!$B$17:$B$30,B1297,'Sf flex cabinet (2)'!$G$17:$G$30)) +
(SUMIF('Df flex cabinet'!$B$17:$B$36,B1297,'Df flex cabinet'!$G$17:$G$36)) +
(SUMIF('Df flex cabinet (2)'!$B$17:$B$36,B1297,'Df flex cabinet (2)'!$G$17:$G$36)) +
(SUMIF('Pole cover'!$B$17:$B$30,B1297,'Pole cover'!$G$17:$G$30)) +
(SUMIF('Pole cover (2)'!$B$17:$B$30,B1297,'Pole cover (2)'!$G$17:$G$30)) +
(SUMIF('Structural Steel Fab'!$B$17:$B$29,B1297,'Structural Steel Fab'!$G$17:$G$29)) +
(SUMIF(Reveal!$B$17:$B$30,B1297,Reveal!$G$17:$G$30)) +
(SUMIF('Reveal (2)'!$B$17:$B$30,B1297,'Reveal (2)'!$G$17:$G$30)) +
(SUMIF('Crown cove top'!$B$17:$B$30,B1297,'Crown cove top'!$G$17:$G$30)) +
(SUMIF('EMC assembly'!$B$17:$B$30,B1297,'EMC assembly'!$G$17:$G$30)) +
(SUMIF(Crating!$B$17:$B$29,B1297,Crating!$G$17:$G$29)) +
(SUMIF('LED wiring'!$B$17:$B$30,B1297,'LED wiring'!$G$17:$G$30)) +
(SUMIF('Changeable copy face'!$B$17:$B$30,B1297,'Changeable copy face'!$G$17:$G$30)) +
(SUMIF('Flex face assembly'!$B$17:$B$30,B1297,'Flex face assembly'!$G$17:$G$30)) +
(SUMIF('Routed face assembly'!$B$17:$B$30,B1297,'Routed face assembly'!$G$17:$G$30)) +
(SUMIF('Paint calculation'!$B$17:$B$30,B1297,'Paint calculation'!$G$17:$G$30)) +
(SUMIF('Trimcap letter face'!$B$17:$B$30,B1297,'Trimcap letter face'!$G$17:$G$30)) +
(SUMIF('Trimcap letter face (2)'!$B$17:$B$30,B1297,'Trimcap letter face (2)'!$G$17:$G$30)) +
(SUMIF('Channel letter fabrication'!$B$17:$B$30,B1297,'Channel letter fabrication'!$G$17:$G$30)) +
(SUMIF('Channel letter fabrication (2)'!$B$17:$B$30,B1297,'Channel letter fabrication (2)'!$G$17:$G$30))</f>
        <v>0</v>
      </c>
    </row>
    <row r="1298" spans="1:10">
      <c r="A1298" s="28">
        <f>[1]ODBC!$A1298</f>
        <v>0</v>
      </c>
      <c r="B1298" s="29">
        <f>[1]ODBC!B1298</f>
        <v>0</v>
      </c>
      <c r="C1298" s="30" t="str">
        <f>IFERROR(VLOOKUP($B1298,[1]ODBC!$B:$H,2,FALSE),"")</f>
        <v/>
      </c>
      <c r="D1298" s="30" t="str">
        <f>IFERROR(VLOOKUP($B1298,[1]ODBC!$B:$H,3,FALSE),"")</f>
        <v/>
      </c>
      <c r="E1298" s="30" t="str">
        <f>IFERROR(VLOOKUP($B1298,[1]ODBC!$B:$H,4,FALSE),"")</f>
        <v/>
      </c>
      <c r="F1298" s="31" t="str">
        <f>IFERROR(VLOOKUP($B1298,[1]ODBC!$B:$H,5,FALSE),"")</f>
        <v/>
      </c>
      <c r="G1298" s="32">
        <f>[1]ODBC!G1298</f>
        <v>0</v>
      </c>
      <c r="H1298" s="33">
        <f>SUM([1]ODBC!H1298)</f>
        <v>0</v>
      </c>
      <c r="I1298" s="41" t="str">
        <f>'Vinyl cutting'!$B$2</f>
        <v>J36938</v>
      </c>
      <c r="J1298" s="42">
        <f ca="1">(SUMIF('Freeform time and material'!$B$17:$B$30,B1298,'Freeform time and material'!$G$17:$G$30)) +
(SUMIF('Vinyl cutting'!$B$17:$B$30,B1298,'Vinyl cutting'!$G$17:$G$30)) +
(SUMIF('Vinyl cutting (2)'!$B$17:$B$30,B1298,'Vinyl cutting (2)'!$G$17:$G$30)) +
(SUMIF('Apply vinyl graphics'!$B$17:$B$30,B1298,'Apply vinyl graphics'!$G$17:$G$30)) +
(SUMIF('Apply vinyl graphics (2)'!$B$17:$B$30,B1298,'Apply vinyl graphics (2)'!$G$17:$G$30)) +
(SUMIF('Alum pan sign'!$B$17:$B$30,B1298,'Alum pan sign'!$G$17:$G$30)) +
(SUMIF('Alum pan sign (2)'!$B$17:$B$30,B1298,'Alum pan sign (2)'!$G$17:$G$30)) +
(SUMIF('Economy pan sign'!$B$17:$B$30,B1298,'Economy pan sign'!$G$17:$G$30)) +
(SUMIF('Post and panel sign'!$B$17:$B$30,B1298,'Post and panel sign'!$G$17:$G$30)) +
(SUMIF('Post and panel sign (2)'!$B$17:$B$30,B1298,'Post and panel sign (2)'!$G$17:$G$30)) +
(SUMIF('Flat panels only'!$B$17:$B$30,B1298,'Flat panels only'!$G$17:$G$30)) +
(SUMIF('Flat panels only (2)'!$B$17:$B$30,B1298,'Flat panels only (2)'!$G$17:$G$30)) +
(SUMIF('Routed panel shapes'!$B$18:$B$31,B1298,'Routed panel shapes'!$G$18:$G$31)) +
(SUMIF('Routed panel shapes (2)'!$B$18:$B$31,B1298,'Routed panel shapes (2)'!$G$18:$G$31)) +
(SUMIF('Routed face only'!$B$17:$B$30,B1298,'Routed face only'!$G$17:$G$30)) +
(SUMIF('Routed face only (2)'!$B$17:$B$30,B1298,'Routed face only (2)'!$G$17:$G$30)) +
(SUMIF('Routed alum faces letters'!$B$17:$B$30,B1298,'Routed alum faces letters'!$G$17:$G$30)) +
(SUMIF('Routed alum faces letters (2)'!$B$17:$B$30,B1298,'Routed alum faces letters (2)'!$G$17:$G$30)) +
(SUMIF('Routed push through acrylic'!$B$17:$B$30,B1298,'Routed push through acrylic'!$G$17:$G$30)) +
(SUMIF('Routed push through acrylic (2)'!$B$17:$B$30,B1298,'Routed push through acrylic (2)'!$G$17:$G$30)) +
(SUMIF('Sf routed cabinet'!$B$17:$B$30,B1298,'Sf routed cabinet'!$G$17:$G$30)) +
(SUMIF('Sf routed cabinet (2)'!$B$17:$B$30,B1298,'Sf routed cabinet (2)'!$G$17:$G$30)) +
(SUMIF('Df routed cabinet'!$B$17:$B$30,B1298,'Df routed cabinet'!$G$17:$G$30)) +
(SUMIF('Df routed cabinet (2)'!$B$17:$B$30,B1298,'Df routed cabinet (2)'!$G$17:$G$30)) +
(SUMIF('Sf acrylic cabinet'!$B$17:$B$30,B1298,'Sf acrylic cabinet'!$G$17:$G$30)) +
(SUMIF('Sf acrylic cabinet (2)'!$B$17:$B$30,B1298,'Sf acrylic cabinet (2)'!$G$17:$G$30)) +
(SUMIF('Economy Sf acrylic'!$B$17:$B$30,B1298,'Economy Sf acrylic'!$G$17:$G$30)) +
(SUMIF('Df acrylic cabinet'!$B$17:$B$30,B1298,'Df acrylic cabinet'!$G$17:$G$30)) +
(SUMIF('Df acrylic cabinet (2)'!$B$17:$B$30,B1298,'Df acrylic cabinet (2)'!$G$17:$G$30)) +
(SUMIF('Sf flex cabinet'!$B$17:$B$30,B1298,'Sf flex cabinet'!$G$17:$G$30)) +
(SUMIF('Sf flex cabinet (2)'!$B$17:$B$30,B1298,'Sf flex cabinet (2)'!$G$17:$G$30)) +
(SUMIF('Df flex cabinet'!$B$17:$B$36,B1298,'Df flex cabinet'!$G$17:$G$36)) +
(SUMIF('Df flex cabinet (2)'!$B$17:$B$36,B1298,'Df flex cabinet (2)'!$G$17:$G$36)) +
(SUMIF('Pole cover'!$B$17:$B$30,B1298,'Pole cover'!$G$17:$G$30)) +
(SUMIF('Pole cover (2)'!$B$17:$B$30,B1298,'Pole cover (2)'!$G$17:$G$30)) +
(SUMIF('Structural Steel Fab'!$B$17:$B$29,B1298,'Structural Steel Fab'!$G$17:$G$29)) +
(SUMIF(Reveal!$B$17:$B$30,B1298,Reveal!$G$17:$G$30)) +
(SUMIF('Reveal (2)'!$B$17:$B$30,B1298,'Reveal (2)'!$G$17:$G$30)) +
(SUMIF('Crown cove top'!$B$17:$B$30,B1298,'Crown cove top'!$G$17:$G$30)) +
(SUMIF('EMC assembly'!$B$17:$B$30,B1298,'EMC assembly'!$G$17:$G$30)) +
(SUMIF(Crating!$B$17:$B$29,B1298,Crating!$G$17:$G$29)) +
(SUMIF('LED wiring'!$B$17:$B$30,B1298,'LED wiring'!$G$17:$G$30)) +
(SUMIF('Changeable copy face'!$B$17:$B$30,B1298,'Changeable copy face'!$G$17:$G$30)) +
(SUMIF('Flex face assembly'!$B$17:$B$30,B1298,'Flex face assembly'!$G$17:$G$30)) +
(SUMIF('Routed face assembly'!$B$17:$B$30,B1298,'Routed face assembly'!$G$17:$G$30)) +
(SUMIF('Paint calculation'!$B$17:$B$30,B1298,'Paint calculation'!$G$17:$G$30)) +
(SUMIF('Trimcap letter face'!$B$17:$B$30,B1298,'Trimcap letter face'!$G$17:$G$30)) +
(SUMIF('Trimcap letter face (2)'!$B$17:$B$30,B1298,'Trimcap letter face (2)'!$G$17:$G$30)) +
(SUMIF('Channel letter fabrication'!$B$17:$B$30,B1298,'Channel letter fabrication'!$G$17:$G$30)) +
(SUMIF('Channel letter fabrication (2)'!$B$17:$B$30,B1298,'Channel letter fabrication (2)'!$G$17:$G$30))</f>
        <v>0</v>
      </c>
    </row>
    <row r="1299" spans="1:10">
      <c r="A1299" s="28">
        <f>[1]ODBC!$A1299</f>
        <v>0</v>
      </c>
      <c r="B1299" s="29">
        <f>[1]ODBC!B1299</f>
        <v>0</v>
      </c>
      <c r="C1299" s="30" t="str">
        <f>IFERROR(VLOOKUP($B1299,[1]ODBC!$B:$H,2,FALSE),"")</f>
        <v/>
      </c>
      <c r="D1299" s="30" t="str">
        <f>IFERROR(VLOOKUP($B1299,[1]ODBC!$B:$H,3,FALSE),"")</f>
        <v/>
      </c>
      <c r="E1299" s="30" t="str">
        <f>IFERROR(VLOOKUP($B1299,[1]ODBC!$B:$H,4,FALSE),"")</f>
        <v/>
      </c>
      <c r="F1299" s="31" t="str">
        <f>IFERROR(VLOOKUP($B1299,[1]ODBC!$B:$H,5,FALSE),"")</f>
        <v/>
      </c>
      <c r="G1299" s="32">
        <f>[1]ODBC!G1299</f>
        <v>0</v>
      </c>
      <c r="H1299" s="33">
        <f>SUM([1]ODBC!H1299)</f>
        <v>0</v>
      </c>
      <c r="I1299" s="41" t="str">
        <f>'Vinyl cutting'!$B$2</f>
        <v>J36938</v>
      </c>
      <c r="J1299" s="42">
        <f ca="1">(SUMIF('Freeform time and material'!$B$17:$B$30,B1299,'Freeform time and material'!$G$17:$G$30)) +
(SUMIF('Vinyl cutting'!$B$17:$B$30,B1299,'Vinyl cutting'!$G$17:$G$30)) +
(SUMIF('Vinyl cutting (2)'!$B$17:$B$30,B1299,'Vinyl cutting (2)'!$G$17:$G$30)) +
(SUMIF('Apply vinyl graphics'!$B$17:$B$30,B1299,'Apply vinyl graphics'!$G$17:$G$30)) +
(SUMIF('Apply vinyl graphics (2)'!$B$17:$B$30,B1299,'Apply vinyl graphics (2)'!$G$17:$G$30)) +
(SUMIF('Alum pan sign'!$B$17:$B$30,B1299,'Alum pan sign'!$G$17:$G$30)) +
(SUMIF('Alum pan sign (2)'!$B$17:$B$30,B1299,'Alum pan sign (2)'!$G$17:$G$30)) +
(SUMIF('Economy pan sign'!$B$17:$B$30,B1299,'Economy pan sign'!$G$17:$G$30)) +
(SUMIF('Post and panel sign'!$B$17:$B$30,B1299,'Post and panel sign'!$G$17:$G$30)) +
(SUMIF('Post and panel sign (2)'!$B$17:$B$30,B1299,'Post and panel sign (2)'!$G$17:$G$30)) +
(SUMIF('Flat panels only'!$B$17:$B$30,B1299,'Flat panels only'!$G$17:$G$30)) +
(SUMIF('Flat panels only (2)'!$B$17:$B$30,B1299,'Flat panels only (2)'!$G$17:$G$30)) +
(SUMIF('Routed panel shapes'!$B$18:$B$31,B1299,'Routed panel shapes'!$G$18:$G$31)) +
(SUMIF('Routed panel shapes (2)'!$B$18:$B$31,B1299,'Routed panel shapes (2)'!$G$18:$G$31)) +
(SUMIF('Routed face only'!$B$17:$B$30,B1299,'Routed face only'!$G$17:$G$30)) +
(SUMIF('Routed face only (2)'!$B$17:$B$30,B1299,'Routed face only (2)'!$G$17:$G$30)) +
(SUMIF('Routed alum faces letters'!$B$17:$B$30,B1299,'Routed alum faces letters'!$G$17:$G$30)) +
(SUMIF('Routed alum faces letters (2)'!$B$17:$B$30,B1299,'Routed alum faces letters (2)'!$G$17:$G$30)) +
(SUMIF('Routed push through acrylic'!$B$17:$B$30,B1299,'Routed push through acrylic'!$G$17:$G$30)) +
(SUMIF('Routed push through acrylic (2)'!$B$17:$B$30,B1299,'Routed push through acrylic (2)'!$G$17:$G$30)) +
(SUMIF('Sf routed cabinet'!$B$17:$B$30,B1299,'Sf routed cabinet'!$G$17:$G$30)) +
(SUMIF('Sf routed cabinet (2)'!$B$17:$B$30,B1299,'Sf routed cabinet (2)'!$G$17:$G$30)) +
(SUMIF('Df routed cabinet'!$B$17:$B$30,B1299,'Df routed cabinet'!$G$17:$G$30)) +
(SUMIF('Df routed cabinet (2)'!$B$17:$B$30,B1299,'Df routed cabinet (2)'!$G$17:$G$30)) +
(SUMIF('Sf acrylic cabinet'!$B$17:$B$30,B1299,'Sf acrylic cabinet'!$G$17:$G$30)) +
(SUMIF('Sf acrylic cabinet (2)'!$B$17:$B$30,B1299,'Sf acrylic cabinet (2)'!$G$17:$G$30)) +
(SUMIF('Economy Sf acrylic'!$B$17:$B$30,B1299,'Economy Sf acrylic'!$G$17:$G$30)) +
(SUMIF('Df acrylic cabinet'!$B$17:$B$30,B1299,'Df acrylic cabinet'!$G$17:$G$30)) +
(SUMIF('Df acrylic cabinet (2)'!$B$17:$B$30,B1299,'Df acrylic cabinet (2)'!$G$17:$G$30)) +
(SUMIF('Sf flex cabinet'!$B$17:$B$30,B1299,'Sf flex cabinet'!$G$17:$G$30)) +
(SUMIF('Sf flex cabinet (2)'!$B$17:$B$30,B1299,'Sf flex cabinet (2)'!$G$17:$G$30)) +
(SUMIF('Df flex cabinet'!$B$17:$B$36,B1299,'Df flex cabinet'!$G$17:$G$36)) +
(SUMIF('Df flex cabinet (2)'!$B$17:$B$36,B1299,'Df flex cabinet (2)'!$G$17:$G$36)) +
(SUMIF('Pole cover'!$B$17:$B$30,B1299,'Pole cover'!$G$17:$G$30)) +
(SUMIF('Pole cover (2)'!$B$17:$B$30,B1299,'Pole cover (2)'!$G$17:$G$30)) +
(SUMIF('Structural Steel Fab'!$B$17:$B$29,B1299,'Structural Steel Fab'!$G$17:$G$29)) +
(SUMIF(Reveal!$B$17:$B$30,B1299,Reveal!$G$17:$G$30)) +
(SUMIF('Reveal (2)'!$B$17:$B$30,B1299,'Reveal (2)'!$G$17:$G$30)) +
(SUMIF('Crown cove top'!$B$17:$B$30,B1299,'Crown cove top'!$G$17:$G$30)) +
(SUMIF('EMC assembly'!$B$17:$B$30,B1299,'EMC assembly'!$G$17:$G$30)) +
(SUMIF(Crating!$B$17:$B$29,B1299,Crating!$G$17:$G$29)) +
(SUMIF('LED wiring'!$B$17:$B$30,B1299,'LED wiring'!$G$17:$G$30)) +
(SUMIF('Changeable copy face'!$B$17:$B$30,B1299,'Changeable copy face'!$G$17:$G$30)) +
(SUMIF('Flex face assembly'!$B$17:$B$30,B1299,'Flex face assembly'!$G$17:$G$30)) +
(SUMIF('Routed face assembly'!$B$17:$B$30,B1299,'Routed face assembly'!$G$17:$G$30)) +
(SUMIF('Paint calculation'!$B$17:$B$30,B1299,'Paint calculation'!$G$17:$G$30)) +
(SUMIF('Trimcap letter face'!$B$17:$B$30,B1299,'Trimcap letter face'!$G$17:$G$30)) +
(SUMIF('Trimcap letter face (2)'!$B$17:$B$30,B1299,'Trimcap letter face (2)'!$G$17:$G$30)) +
(SUMIF('Channel letter fabrication'!$B$17:$B$30,B1299,'Channel letter fabrication'!$G$17:$G$30)) +
(SUMIF('Channel letter fabrication (2)'!$B$17:$B$30,B1299,'Channel letter fabrication (2)'!$G$17:$G$30))</f>
        <v>0</v>
      </c>
    </row>
    <row r="1300" spans="1:10">
      <c r="A1300" s="28">
        <f>[1]ODBC!$A1300</f>
        <v>0</v>
      </c>
      <c r="B1300" s="29">
        <f>[1]ODBC!B1300</f>
        <v>0</v>
      </c>
      <c r="C1300" s="30" t="str">
        <f>IFERROR(VLOOKUP($B1300,[1]ODBC!$B:$H,2,FALSE),"")</f>
        <v/>
      </c>
      <c r="D1300" s="30" t="str">
        <f>IFERROR(VLOOKUP($B1300,[1]ODBC!$B:$H,3,FALSE),"")</f>
        <v/>
      </c>
      <c r="E1300" s="30" t="str">
        <f>IFERROR(VLOOKUP($B1300,[1]ODBC!$B:$H,4,FALSE),"")</f>
        <v/>
      </c>
      <c r="F1300" s="31" t="str">
        <f>IFERROR(VLOOKUP($B1300,[1]ODBC!$B:$H,5,FALSE),"")</f>
        <v/>
      </c>
      <c r="G1300" s="32">
        <f>[1]ODBC!G1300</f>
        <v>0</v>
      </c>
      <c r="H1300" s="33">
        <f>SUM([1]ODBC!H1300)</f>
        <v>0</v>
      </c>
      <c r="I1300" s="41" t="str">
        <f>'Vinyl cutting'!$B$2</f>
        <v>J36938</v>
      </c>
      <c r="J1300" s="42">
        <f ca="1">(SUMIF('Freeform time and material'!$B$17:$B$30,B1300,'Freeform time and material'!$G$17:$G$30)) +
(SUMIF('Vinyl cutting'!$B$17:$B$30,B1300,'Vinyl cutting'!$G$17:$G$30)) +
(SUMIF('Vinyl cutting (2)'!$B$17:$B$30,B1300,'Vinyl cutting (2)'!$G$17:$G$30)) +
(SUMIF('Apply vinyl graphics'!$B$17:$B$30,B1300,'Apply vinyl graphics'!$G$17:$G$30)) +
(SUMIF('Apply vinyl graphics (2)'!$B$17:$B$30,B1300,'Apply vinyl graphics (2)'!$G$17:$G$30)) +
(SUMIF('Alum pan sign'!$B$17:$B$30,B1300,'Alum pan sign'!$G$17:$G$30)) +
(SUMIF('Alum pan sign (2)'!$B$17:$B$30,B1300,'Alum pan sign (2)'!$G$17:$G$30)) +
(SUMIF('Economy pan sign'!$B$17:$B$30,B1300,'Economy pan sign'!$G$17:$G$30)) +
(SUMIF('Post and panel sign'!$B$17:$B$30,B1300,'Post and panel sign'!$G$17:$G$30)) +
(SUMIF('Post and panel sign (2)'!$B$17:$B$30,B1300,'Post and panel sign (2)'!$G$17:$G$30)) +
(SUMIF('Flat panels only'!$B$17:$B$30,B1300,'Flat panels only'!$G$17:$G$30)) +
(SUMIF('Flat panels only (2)'!$B$17:$B$30,B1300,'Flat panels only (2)'!$G$17:$G$30)) +
(SUMIF('Routed panel shapes'!$B$18:$B$31,B1300,'Routed panel shapes'!$G$18:$G$31)) +
(SUMIF('Routed panel shapes (2)'!$B$18:$B$31,B1300,'Routed panel shapes (2)'!$G$18:$G$31)) +
(SUMIF('Routed face only'!$B$17:$B$30,B1300,'Routed face only'!$G$17:$G$30)) +
(SUMIF('Routed face only (2)'!$B$17:$B$30,B1300,'Routed face only (2)'!$G$17:$G$30)) +
(SUMIF('Routed alum faces letters'!$B$17:$B$30,B1300,'Routed alum faces letters'!$G$17:$G$30)) +
(SUMIF('Routed alum faces letters (2)'!$B$17:$B$30,B1300,'Routed alum faces letters (2)'!$G$17:$G$30)) +
(SUMIF('Routed push through acrylic'!$B$17:$B$30,B1300,'Routed push through acrylic'!$G$17:$G$30)) +
(SUMIF('Routed push through acrylic (2)'!$B$17:$B$30,B1300,'Routed push through acrylic (2)'!$G$17:$G$30)) +
(SUMIF('Sf routed cabinet'!$B$17:$B$30,B1300,'Sf routed cabinet'!$G$17:$G$30)) +
(SUMIF('Sf routed cabinet (2)'!$B$17:$B$30,B1300,'Sf routed cabinet (2)'!$G$17:$G$30)) +
(SUMIF('Df routed cabinet'!$B$17:$B$30,B1300,'Df routed cabinet'!$G$17:$G$30)) +
(SUMIF('Df routed cabinet (2)'!$B$17:$B$30,B1300,'Df routed cabinet (2)'!$G$17:$G$30)) +
(SUMIF('Sf acrylic cabinet'!$B$17:$B$30,B1300,'Sf acrylic cabinet'!$G$17:$G$30)) +
(SUMIF('Sf acrylic cabinet (2)'!$B$17:$B$30,B1300,'Sf acrylic cabinet (2)'!$G$17:$G$30)) +
(SUMIF('Economy Sf acrylic'!$B$17:$B$30,B1300,'Economy Sf acrylic'!$G$17:$G$30)) +
(SUMIF('Df acrylic cabinet'!$B$17:$B$30,B1300,'Df acrylic cabinet'!$G$17:$G$30)) +
(SUMIF('Df acrylic cabinet (2)'!$B$17:$B$30,B1300,'Df acrylic cabinet (2)'!$G$17:$G$30)) +
(SUMIF('Sf flex cabinet'!$B$17:$B$30,B1300,'Sf flex cabinet'!$G$17:$G$30)) +
(SUMIF('Sf flex cabinet (2)'!$B$17:$B$30,B1300,'Sf flex cabinet (2)'!$G$17:$G$30)) +
(SUMIF('Df flex cabinet'!$B$17:$B$36,B1300,'Df flex cabinet'!$G$17:$G$36)) +
(SUMIF('Df flex cabinet (2)'!$B$17:$B$36,B1300,'Df flex cabinet (2)'!$G$17:$G$36)) +
(SUMIF('Pole cover'!$B$17:$B$30,B1300,'Pole cover'!$G$17:$G$30)) +
(SUMIF('Pole cover (2)'!$B$17:$B$30,B1300,'Pole cover (2)'!$G$17:$G$30)) +
(SUMIF('Structural Steel Fab'!$B$17:$B$29,B1300,'Structural Steel Fab'!$G$17:$G$29)) +
(SUMIF(Reveal!$B$17:$B$30,B1300,Reveal!$G$17:$G$30)) +
(SUMIF('Reveal (2)'!$B$17:$B$30,B1300,'Reveal (2)'!$G$17:$G$30)) +
(SUMIF('Crown cove top'!$B$17:$B$30,B1300,'Crown cove top'!$G$17:$G$30)) +
(SUMIF('EMC assembly'!$B$17:$B$30,B1300,'EMC assembly'!$G$17:$G$30)) +
(SUMIF(Crating!$B$17:$B$29,B1300,Crating!$G$17:$G$29)) +
(SUMIF('LED wiring'!$B$17:$B$30,B1300,'LED wiring'!$G$17:$G$30)) +
(SUMIF('Changeable copy face'!$B$17:$B$30,B1300,'Changeable copy face'!$G$17:$G$30)) +
(SUMIF('Flex face assembly'!$B$17:$B$30,B1300,'Flex face assembly'!$G$17:$G$30)) +
(SUMIF('Routed face assembly'!$B$17:$B$30,B1300,'Routed face assembly'!$G$17:$G$30)) +
(SUMIF('Paint calculation'!$B$17:$B$30,B1300,'Paint calculation'!$G$17:$G$30)) +
(SUMIF('Trimcap letter face'!$B$17:$B$30,B1300,'Trimcap letter face'!$G$17:$G$30)) +
(SUMIF('Trimcap letter face (2)'!$B$17:$B$30,B1300,'Trimcap letter face (2)'!$G$17:$G$30)) +
(SUMIF('Channel letter fabrication'!$B$17:$B$30,B1300,'Channel letter fabrication'!$G$17:$G$30)) +
(SUMIF('Channel letter fabrication (2)'!$B$17:$B$30,B1300,'Channel letter fabrication (2)'!$G$17:$G$30))</f>
        <v>0</v>
      </c>
    </row>
    <row r="1301" spans="1:10">
      <c r="A1301" s="28">
        <f>[1]ODBC!$A1301</f>
        <v>0</v>
      </c>
      <c r="B1301" s="29">
        <f>[1]ODBC!B1301</f>
        <v>0</v>
      </c>
      <c r="C1301" s="30" t="str">
        <f>IFERROR(VLOOKUP($B1301,[1]ODBC!$B:$H,2,FALSE),"")</f>
        <v/>
      </c>
      <c r="D1301" s="30" t="str">
        <f>IFERROR(VLOOKUP($B1301,[1]ODBC!$B:$H,3,FALSE),"")</f>
        <v/>
      </c>
      <c r="E1301" s="30" t="str">
        <f>IFERROR(VLOOKUP($B1301,[1]ODBC!$B:$H,4,FALSE),"")</f>
        <v/>
      </c>
      <c r="F1301" s="31" t="str">
        <f>IFERROR(VLOOKUP($B1301,[1]ODBC!$B:$H,5,FALSE),"")</f>
        <v/>
      </c>
      <c r="G1301" s="32">
        <f>[1]ODBC!G1301</f>
        <v>0</v>
      </c>
      <c r="H1301" s="33">
        <f>SUM([1]ODBC!H1301)</f>
        <v>0</v>
      </c>
      <c r="I1301" s="41" t="str">
        <f>'Vinyl cutting'!$B$2</f>
        <v>J36938</v>
      </c>
      <c r="J1301" s="42">
        <f ca="1">(SUMIF('Freeform time and material'!$B$17:$B$30,B1301,'Freeform time and material'!$G$17:$G$30)) +
(SUMIF('Vinyl cutting'!$B$17:$B$30,B1301,'Vinyl cutting'!$G$17:$G$30)) +
(SUMIF('Vinyl cutting (2)'!$B$17:$B$30,B1301,'Vinyl cutting (2)'!$G$17:$G$30)) +
(SUMIF('Apply vinyl graphics'!$B$17:$B$30,B1301,'Apply vinyl graphics'!$G$17:$G$30)) +
(SUMIF('Apply vinyl graphics (2)'!$B$17:$B$30,B1301,'Apply vinyl graphics (2)'!$G$17:$G$30)) +
(SUMIF('Alum pan sign'!$B$17:$B$30,B1301,'Alum pan sign'!$G$17:$G$30)) +
(SUMIF('Alum pan sign (2)'!$B$17:$B$30,B1301,'Alum pan sign (2)'!$G$17:$G$30)) +
(SUMIF('Economy pan sign'!$B$17:$B$30,B1301,'Economy pan sign'!$G$17:$G$30)) +
(SUMIF('Post and panel sign'!$B$17:$B$30,B1301,'Post and panel sign'!$G$17:$G$30)) +
(SUMIF('Post and panel sign (2)'!$B$17:$B$30,B1301,'Post and panel sign (2)'!$G$17:$G$30)) +
(SUMIF('Flat panels only'!$B$17:$B$30,B1301,'Flat panels only'!$G$17:$G$30)) +
(SUMIF('Flat panels only (2)'!$B$17:$B$30,B1301,'Flat panels only (2)'!$G$17:$G$30)) +
(SUMIF('Routed panel shapes'!$B$18:$B$31,B1301,'Routed panel shapes'!$G$18:$G$31)) +
(SUMIF('Routed panel shapes (2)'!$B$18:$B$31,B1301,'Routed panel shapes (2)'!$G$18:$G$31)) +
(SUMIF('Routed face only'!$B$17:$B$30,B1301,'Routed face only'!$G$17:$G$30)) +
(SUMIF('Routed face only (2)'!$B$17:$B$30,B1301,'Routed face only (2)'!$G$17:$G$30)) +
(SUMIF('Routed alum faces letters'!$B$17:$B$30,B1301,'Routed alum faces letters'!$G$17:$G$30)) +
(SUMIF('Routed alum faces letters (2)'!$B$17:$B$30,B1301,'Routed alum faces letters (2)'!$G$17:$G$30)) +
(SUMIF('Routed push through acrylic'!$B$17:$B$30,B1301,'Routed push through acrylic'!$G$17:$G$30)) +
(SUMIF('Routed push through acrylic (2)'!$B$17:$B$30,B1301,'Routed push through acrylic (2)'!$G$17:$G$30)) +
(SUMIF('Sf routed cabinet'!$B$17:$B$30,B1301,'Sf routed cabinet'!$G$17:$G$30)) +
(SUMIF('Sf routed cabinet (2)'!$B$17:$B$30,B1301,'Sf routed cabinet (2)'!$G$17:$G$30)) +
(SUMIF('Df routed cabinet'!$B$17:$B$30,B1301,'Df routed cabinet'!$G$17:$G$30)) +
(SUMIF('Df routed cabinet (2)'!$B$17:$B$30,B1301,'Df routed cabinet (2)'!$G$17:$G$30)) +
(SUMIF('Sf acrylic cabinet'!$B$17:$B$30,B1301,'Sf acrylic cabinet'!$G$17:$G$30)) +
(SUMIF('Sf acrylic cabinet (2)'!$B$17:$B$30,B1301,'Sf acrylic cabinet (2)'!$G$17:$G$30)) +
(SUMIF('Economy Sf acrylic'!$B$17:$B$30,B1301,'Economy Sf acrylic'!$G$17:$G$30)) +
(SUMIF('Df acrylic cabinet'!$B$17:$B$30,B1301,'Df acrylic cabinet'!$G$17:$G$30)) +
(SUMIF('Df acrylic cabinet (2)'!$B$17:$B$30,B1301,'Df acrylic cabinet (2)'!$G$17:$G$30)) +
(SUMIF('Sf flex cabinet'!$B$17:$B$30,B1301,'Sf flex cabinet'!$G$17:$G$30)) +
(SUMIF('Sf flex cabinet (2)'!$B$17:$B$30,B1301,'Sf flex cabinet (2)'!$G$17:$G$30)) +
(SUMIF('Df flex cabinet'!$B$17:$B$36,B1301,'Df flex cabinet'!$G$17:$G$36)) +
(SUMIF('Df flex cabinet (2)'!$B$17:$B$36,B1301,'Df flex cabinet (2)'!$G$17:$G$36)) +
(SUMIF('Pole cover'!$B$17:$B$30,B1301,'Pole cover'!$G$17:$G$30)) +
(SUMIF('Pole cover (2)'!$B$17:$B$30,B1301,'Pole cover (2)'!$G$17:$G$30)) +
(SUMIF('Structural Steel Fab'!$B$17:$B$29,B1301,'Structural Steel Fab'!$G$17:$G$29)) +
(SUMIF(Reveal!$B$17:$B$30,B1301,Reveal!$G$17:$G$30)) +
(SUMIF('Reveal (2)'!$B$17:$B$30,B1301,'Reveal (2)'!$G$17:$G$30)) +
(SUMIF('Crown cove top'!$B$17:$B$30,B1301,'Crown cove top'!$G$17:$G$30)) +
(SUMIF('EMC assembly'!$B$17:$B$30,B1301,'EMC assembly'!$G$17:$G$30)) +
(SUMIF(Crating!$B$17:$B$29,B1301,Crating!$G$17:$G$29)) +
(SUMIF('LED wiring'!$B$17:$B$30,B1301,'LED wiring'!$G$17:$G$30)) +
(SUMIF('Changeable copy face'!$B$17:$B$30,B1301,'Changeable copy face'!$G$17:$G$30)) +
(SUMIF('Flex face assembly'!$B$17:$B$30,B1301,'Flex face assembly'!$G$17:$G$30)) +
(SUMIF('Routed face assembly'!$B$17:$B$30,B1301,'Routed face assembly'!$G$17:$G$30)) +
(SUMIF('Paint calculation'!$B$17:$B$30,B1301,'Paint calculation'!$G$17:$G$30)) +
(SUMIF('Trimcap letter face'!$B$17:$B$30,B1301,'Trimcap letter face'!$G$17:$G$30)) +
(SUMIF('Trimcap letter face (2)'!$B$17:$B$30,B1301,'Trimcap letter face (2)'!$G$17:$G$30)) +
(SUMIF('Channel letter fabrication'!$B$17:$B$30,B1301,'Channel letter fabrication'!$G$17:$G$30)) +
(SUMIF('Channel letter fabrication (2)'!$B$17:$B$30,B1301,'Channel letter fabrication (2)'!$G$17:$G$30))</f>
        <v>0</v>
      </c>
    </row>
    <row r="1302" spans="1:10">
      <c r="A1302" s="28">
        <f>[1]ODBC!$A1302</f>
        <v>0</v>
      </c>
      <c r="B1302" s="29">
        <f>[1]ODBC!B1302</f>
        <v>0</v>
      </c>
      <c r="C1302" s="30" t="str">
        <f>IFERROR(VLOOKUP($B1302,[1]ODBC!$B:$H,2,FALSE),"")</f>
        <v/>
      </c>
      <c r="D1302" s="30" t="str">
        <f>IFERROR(VLOOKUP($B1302,[1]ODBC!$B:$H,3,FALSE),"")</f>
        <v/>
      </c>
      <c r="E1302" s="30" t="str">
        <f>IFERROR(VLOOKUP($B1302,[1]ODBC!$B:$H,4,FALSE),"")</f>
        <v/>
      </c>
      <c r="F1302" s="31" t="str">
        <f>IFERROR(VLOOKUP($B1302,[1]ODBC!$B:$H,5,FALSE),"")</f>
        <v/>
      </c>
      <c r="G1302" s="32">
        <f>[1]ODBC!G1302</f>
        <v>0</v>
      </c>
      <c r="H1302" s="33">
        <f>SUM([1]ODBC!H1302)</f>
        <v>0</v>
      </c>
      <c r="I1302" s="41" t="str">
        <f>'Vinyl cutting'!$B$2</f>
        <v>J36938</v>
      </c>
      <c r="J1302" s="42">
        <f ca="1">(SUMIF('Freeform time and material'!$B$17:$B$30,B1302,'Freeform time and material'!$G$17:$G$30)) +
(SUMIF('Vinyl cutting'!$B$17:$B$30,B1302,'Vinyl cutting'!$G$17:$G$30)) +
(SUMIF('Vinyl cutting (2)'!$B$17:$B$30,B1302,'Vinyl cutting (2)'!$G$17:$G$30)) +
(SUMIF('Apply vinyl graphics'!$B$17:$B$30,B1302,'Apply vinyl graphics'!$G$17:$G$30)) +
(SUMIF('Apply vinyl graphics (2)'!$B$17:$B$30,B1302,'Apply vinyl graphics (2)'!$G$17:$G$30)) +
(SUMIF('Alum pan sign'!$B$17:$B$30,B1302,'Alum pan sign'!$G$17:$G$30)) +
(SUMIF('Alum pan sign (2)'!$B$17:$B$30,B1302,'Alum pan sign (2)'!$G$17:$G$30)) +
(SUMIF('Economy pan sign'!$B$17:$B$30,B1302,'Economy pan sign'!$G$17:$G$30)) +
(SUMIF('Post and panel sign'!$B$17:$B$30,B1302,'Post and panel sign'!$G$17:$G$30)) +
(SUMIF('Post and panel sign (2)'!$B$17:$B$30,B1302,'Post and panel sign (2)'!$G$17:$G$30)) +
(SUMIF('Flat panels only'!$B$17:$B$30,B1302,'Flat panels only'!$G$17:$G$30)) +
(SUMIF('Flat panels only (2)'!$B$17:$B$30,B1302,'Flat panels only (2)'!$G$17:$G$30)) +
(SUMIF('Routed panel shapes'!$B$18:$B$31,B1302,'Routed panel shapes'!$G$18:$G$31)) +
(SUMIF('Routed panel shapes (2)'!$B$18:$B$31,B1302,'Routed panel shapes (2)'!$G$18:$G$31)) +
(SUMIF('Routed face only'!$B$17:$B$30,B1302,'Routed face only'!$G$17:$G$30)) +
(SUMIF('Routed face only (2)'!$B$17:$B$30,B1302,'Routed face only (2)'!$G$17:$G$30)) +
(SUMIF('Routed alum faces letters'!$B$17:$B$30,B1302,'Routed alum faces letters'!$G$17:$G$30)) +
(SUMIF('Routed alum faces letters (2)'!$B$17:$B$30,B1302,'Routed alum faces letters (2)'!$G$17:$G$30)) +
(SUMIF('Routed push through acrylic'!$B$17:$B$30,B1302,'Routed push through acrylic'!$G$17:$G$30)) +
(SUMIF('Routed push through acrylic (2)'!$B$17:$B$30,B1302,'Routed push through acrylic (2)'!$G$17:$G$30)) +
(SUMIF('Sf routed cabinet'!$B$17:$B$30,B1302,'Sf routed cabinet'!$G$17:$G$30)) +
(SUMIF('Sf routed cabinet (2)'!$B$17:$B$30,B1302,'Sf routed cabinet (2)'!$G$17:$G$30)) +
(SUMIF('Df routed cabinet'!$B$17:$B$30,B1302,'Df routed cabinet'!$G$17:$G$30)) +
(SUMIF('Df routed cabinet (2)'!$B$17:$B$30,B1302,'Df routed cabinet (2)'!$G$17:$G$30)) +
(SUMIF('Sf acrylic cabinet'!$B$17:$B$30,B1302,'Sf acrylic cabinet'!$G$17:$G$30)) +
(SUMIF('Sf acrylic cabinet (2)'!$B$17:$B$30,B1302,'Sf acrylic cabinet (2)'!$G$17:$G$30)) +
(SUMIF('Economy Sf acrylic'!$B$17:$B$30,B1302,'Economy Sf acrylic'!$G$17:$G$30)) +
(SUMIF('Df acrylic cabinet'!$B$17:$B$30,B1302,'Df acrylic cabinet'!$G$17:$G$30)) +
(SUMIF('Df acrylic cabinet (2)'!$B$17:$B$30,B1302,'Df acrylic cabinet (2)'!$G$17:$G$30)) +
(SUMIF('Sf flex cabinet'!$B$17:$B$30,B1302,'Sf flex cabinet'!$G$17:$G$30)) +
(SUMIF('Sf flex cabinet (2)'!$B$17:$B$30,B1302,'Sf flex cabinet (2)'!$G$17:$G$30)) +
(SUMIF('Df flex cabinet'!$B$17:$B$36,B1302,'Df flex cabinet'!$G$17:$G$36)) +
(SUMIF('Df flex cabinet (2)'!$B$17:$B$36,B1302,'Df flex cabinet (2)'!$G$17:$G$36)) +
(SUMIF('Pole cover'!$B$17:$B$30,B1302,'Pole cover'!$G$17:$G$30)) +
(SUMIF('Pole cover (2)'!$B$17:$B$30,B1302,'Pole cover (2)'!$G$17:$G$30)) +
(SUMIF('Structural Steel Fab'!$B$17:$B$29,B1302,'Structural Steel Fab'!$G$17:$G$29)) +
(SUMIF(Reveal!$B$17:$B$30,B1302,Reveal!$G$17:$G$30)) +
(SUMIF('Reveal (2)'!$B$17:$B$30,B1302,'Reveal (2)'!$G$17:$G$30)) +
(SUMIF('Crown cove top'!$B$17:$B$30,B1302,'Crown cove top'!$G$17:$G$30)) +
(SUMIF('EMC assembly'!$B$17:$B$30,B1302,'EMC assembly'!$G$17:$G$30)) +
(SUMIF(Crating!$B$17:$B$29,B1302,Crating!$G$17:$G$29)) +
(SUMIF('LED wiring'!$B$17:$B$30,B1302,'LED wiring'!$G$17:$G$30)) +
(SUMIF('Changeable copy face'!$B$17:$B$30,B1302,'Changeable copy face'!$G$17:$G$30)) +
(SUMIF('Flex face assembly'!$B$17:$B$30,B1302,'Flex face assembly'!$G$17:$G$30)) +
(SUMIF('Routed face assembly'!$B$17:$B$30,B1302,'Routed face assembly'!$G$17:$G$30)) +
(SUMIF('Paint calculation'!$B$17:$B$30,B1302,'Paint calculation'!$G$17:$G$30)) +
(SUMIF('Trimcap letter face'!$B$17:$B$30,B1302,'Trimcap letter face'!$G$17:$G$30)) +
(SUMIF('Trimcap letter face (2)'!$B$17:$B$30,B1302,'Trimcap letter face (2)'!$G$17:$G$30)) +
(SUMIF('Channel letter fabrication'!$B$17:$B$30,B1302,'Channel letter fabrication'!$G$17:$G$30)) +
(SUMIF('Channel letter fabrication (2)'!$B$17:$B$30,B1302,'Channel letter fabrication (2)'!$G$17:$G$30))</f>
        <v>0</v>
      </c>
    </row>
    <row r="1303" spans="1:10">
      <c r="A1303" s="28">
        <f>[1]ODBC!$A1303</f>
        <v>0</v>
      </c>
      <c r="B1303" s="29">
        <f>[1]ODBC!B1303</f>
        <v>0</v>
      </c>
      <c r="C1303" s="30" t="str">
        <f>IFERROR(VLOOKUP($B1303,[1]ODBC!$B:$H,2,FALSE),"")</f>
        <v/>
      </c>
      <c r="D1303" s="30" t="str">
        <f>IFERROR(VLOOKUP($B1303,[1]ODBC!$B:$H,3,FALSE),"")</f>
        <v/>
      </c>
      <c r="E1303" s="30" t="str">
        <f>IFERROR(VLOOKUP($B1303,[1]ODBC!$B:$H,4,FALSE),"")</f>
        <v/>
      </c>
      <c r="F1303" s="31" t="str">
        <f>IFERROR(VLOOKUP($B1303,[1]ODBC!$B:$H,5,FALSE),"")</f>
        <v/>
      </c>
      <c r="G1303" s="32">
        <f>[1]ODBC!G1303</f>
        <v>0</v>
      </c>
      <c r="H1303" s="33">
        <f>SUM([1]ODBC!H1303)</f>
        <v>0</v>
      </c>
      <c r="I1303" s="41" t="str">
        <f>'Vinyl cutting'!$B$2</f>
        <v>J36938</v>
      </c>
      <c r="J1303" s="42">
        <f ca="1">(SUMIF('Freeform time and material'!$B$17:$B$30,B1303,'Freeform time and material'!$G$17:$G$30)) +
(SUMIF('Vinyl cutting'!$B$17:$B$30,B1303,'Vinyl cutting'!$G$17:$G$30)) +
(SUMIF('Vinyl cutting (2)'!$B$17:$B$30,B1303,'Vinyl cutting (2)'!$G$17:$G$30)) +
(SUMIF('Apply vinyl graphics'!$B$17:$B$30,B1303,'Apply vinyl graphics'!$G$17:$G$30)) +
(SUMIF('Apply vinyl graphics (2)'!$B$17:$B$30,B1303,'Apply vinyl graphics (2)'!$G$17:$G$30)) +
(SUMIF('Alum pan sign'!$B$17:$B$30,B1303,'Alum pan sign'!$G$17:$G$30)) +
(SUMIF('Alum pan sign (2)'!$B$17:$B$30,B1303,'Alum pan sign (2)'!$G$17:$G$30)) +
(SUMIF('Economy pan sign'!$B$17:$B$30,B1303,'Economy pan sign'!$G$17:$G$30)) +
(SUMIF('Post and panel sign'!$B$17:$B$30,B1303,'Post and panel sign'!$G$17:$G$30)) +
(SUMIF('Post and panel sign (2)'!$B$17:$B$30,B1303,'Post and panel sign (2)'!$G$17:$G$30)) +
(SUMIF('Flat panels only'!$B$17:$B$30,B1303,'Flat panels only'!$G$17:$G$30)) +
(SUMIF('Flat panels only (2)'!$B$17:$B$30,B1303,'Flat panels only (2)'!$G$17:$G$30)) +
(SUMIF('Routed panel shapes'!$B$18:$B$31,B1303,'Routed panel shapes'!$G$18:$G$31)) +
(SUMIF('Routed panel shapes (2)'!$B$18:$B$31,B1303,'Routed panel shapes (2)'!$G$18:$G$31)) +
(SUMIF('Routed face only'!$B$17:$B$30,B1303,'Routed face only'!$G$17:$G$30)) +
(SUMIF('Routed face only (2)'!$B$17:$B$30,B1303,'Routed face only (2)'!$G$17:$G$30)) +
(SUMIF('Routed alum faces letters'!$B$17:$B$30,B1303,'Routed alum faces letters'!$G$17:$G$30)) +
(SUMIF('Routed alum faces letters (2)'!$B$17:$B$30,B1303,'Routed alum faces letters (2)'!$G$17:$G$30)) +
(SUMIF('Routed push through acrylic'!$B$17:$B$30,B1303,'Routed push through acrylic'!$G$17:$G$30)) +
(SUMIF('Routed push through acrylic (2)'!$B$17:$B$30,B1303,'Routed push through acrylic (2)'!$G$17:$G$30)) +
(SUMIF('Sf routed cabinet'!$B$17:$B$30,B1303,'Sf routed cabinet'!$G$17:$G$30)) +
(SUMIF('Sf routed cabinet (2)'!$B$17:$B$30,B1303,'Sf routed cabinet (2)'!$G$17:$G$30)) +
(SUMIF('Df routed cabinet'!$B$17:$B$30,B1303,'Df routed cabinet'!$G$17:$G$30)) +
(SUMIF('Df routed cabinet (2)'!$B$17:$B$30,B1303,'Df routed cabinet (2)'!$G$17:$G$30)) +
(SUMIF('Sf acrylic cabinet'!$B$17:$B$30,B1303,'Sf acrylic cabinet'!$G$17:$G$30)) +
(SUMIF('Sf acrylic cabinet (2)'!$B$17:$B$30,B1303,'Sf acrylic cabinet (2)'!$G$17:$G$30)) +
(SUMIF('Economy Sf acrylic'!$B$17:$B$30,B1303,'Economy Sf acrylic'!$G$17:$G$30)) +
(SUMIF('Df acrylic cabinet'!$B$17:$B$30,B1303,'Df acrylic cabinet'!$G$17:$G$30)) +
(SUMIF('Df acrylic cabinet (2)'!$B$17:$B$30,B1303,'Df acrylic cabinet (2)'!$G$17:$G$30)) +
(SUMIF('Sf flex cabinet'!$B$17:$B$30,B1303,'Sf flex cabinet'!$G$17:$G$30)) +
(SUMIF('Sf flex cabinet (2)'!$B$17:$B$30,B1303,'Sf flex cabinet (2)'!$G$17:$G$30)) +
(SUMIF('Df flex cabinet'!$B$17:$B$36,B1303,'Df flex cabinet'!$G$17:$G$36)) +
(SUMIF('Df flex cabinet (2)'!$B$17:$B$36,B1303,'Df flex cabinet (2)'!$G$17:$G$36)) +
(SUMIF('Pole cover'!$B$17:$B$30,B1303,'Pole cover'!$G$17:$G$30)) +
(SUMIF('Pole cover (2)'!$B$17:$B$30,B1303,'Pole cover (2)'!$G$17:$G$30)) +
(SUMIF('Structural Steel Fab'!$B$17:$B$29,B1303,'Structural Steel Fab'!$G$17:$G$29)) +
(SUMIF(Reveal!$B$17:$B$30,B1303,Reveal!$G$17:$G$30)) +
(SUMIF('Reveal (2)'!$B$17:$B$30,B1303,'Reveal (2)'!$G$17:$G$30)) +
(SUMIF('Crown cove top'!$B$17:$B$30,B1303,'Crown cove top'!$G$17:$G$30)) +
(SUMIF('EMC assembly'!$B$17:$B$30,B1303,'EMC assembly'!$G$17:$G$30)) +
(SUMIF(Crating!$B$17:$B$29,B1303,Crating!$G$17:$G$29)) +
(SUMIF('LED wiring'!$B$17:$B$30,B1303,'LED wiring'!$G$17:$G$30)) +
(SUMIF('Changeable copy face'!$B$17:$B$30,B1303,'Changeable copy face'!$G$17:$G$30)) +
(SUMIF('Flex face assembly'!$B$17:$B$30,B1303,'Flex face assembly'!$G$17:$G$30)) +
(SUMIF('Routed face assembly'!$B$17:$B$30,B1303,'Routed face assembly'!$G$17:$G$30)) +
(SUMIF('Paint calculation'!$B$17:$B$30,B1303,'Paint calculation'!$G$17:$G$30)) +
(SUMIF('Trimcap letter face'!$B$17:$B$30,B1303,'Trimcap letter face'!$G$17:$G$30)) +
(SUMIF('Trimcap letter face (2)'!$B$17:$B$30,B1303,'Trimcap letter face (2)'!$G$17:$G$30)) +
(SUMIF('Channel letter fabrication'!$B$17:$B$30,B1303,'Channel letter fabrication'!$G$17:$G$30)) +
(SUMIF('Channel letter fabrication (2)'!$B$17:$B$30,B1303,'Channel letter fabrication (2)'!$G$17:$G$30))</f>
        <v>0</v>
      </c>
    </row>
    <row r="1304" spans="1:10">
      <c r="A1304" s="28">
        <f>[1]ODBC!$A1304</f>
        <v>0</v>
      </c>
      <c r="B1304" s="29">
        <f>[1]ODBC!B1304</f>
        <v>0</v>
      </c>
      <c r="C1304" s="30" t="str">
        <f>IFERROR(VLOOKUP($B1304,[1]ODBC!$B:$H,2,FALSE),"")</f>
        <v/>
      </c>
      <c r="D1304" s="30" t="str">
        <f>IFERROR(VLOOKUP($B1304,[1]ODBC!$B:$H,3,FALSE),"")</f>
        <v/>
      </c>
      <c r="E1304" s="30" t="str">
        <f>IFERROR(VLOOKUP($B1304,[1]ODBC!$B:$H,4,FALSE),"")</f>
        <v/>
      </c>
      <c r="F1304" s="31" t="str">
        <f>IFERROR(VLOOKUP($B1304,[1]ODBC!$B:$H,5,FALSE),"")</f>
        <v/>
      </c>
      <c r="G1304" s="32">
        <f>[1]ODBC!G1304</f>
        <v>0</v>
      </c>
      <c r="H1304" s="33">
        <f>SUM([1]ODBC!H1304)</f>
        <v>0</v>
      </c>
      <c r="I1304" s="41" t="str">
        <f>'Vinyl cutting'!$B$2</f>
        <v>J36938</v>
      </c>
      <c r="J1304" s="42">
        <f ca="1">(SUMIF('Freeform time and material'!$B$17:$B$30,B1304,'Freeform time and material'!$G$17:$G$30)) +
(SUMIF('Vinyl cutting'!$B$17:$B$30,B1304,'Vinyl cutting'!$G$17:$G$30)) +
(SUMIF('Vinyl cutting (2)'!$B$17:$B$30,B1304,'Vinyl cutting (2)'!$G$17:$G$30)) +
(SUMIF('Apply vinyl graphics'!$B$17:$B$30,B1304,'Apply vinyl graphics'!$G$17:$G$30)) +
(SUMIF('Apply vinyl graphics (2)'!$B$17:$B$30,B1304,'Apply vinyl graphics (2)'!$G$17:$G$30)) +
(SUMIF('Alum pan sign'!$B$17:$B$30,B1304,'Alum pan sign'!$G$17:$G$30)) +
(SUMIF('Alum pan sign (2)'!$B$17:$B$30,B1304,'Alum pan sign (2)'!$G$17:$G$30)) +
(SUMIF('Economy pan sign'!$B$17:$B$30,B1304,'Economy pan sign'!$G$17:$G$30)) +
(SUMIF('Post and panel sign'!$B$17:$B$30,B1304,'Post and panel sign'!$G$17:$G$30)) +
(SUMIF('Post and panel sign (2)'!$B$17:$B$30,B1304,'Post and panel sign (2)'!$G$17:$G$30)) +
(SUMIF('Flat panels only'!$B$17:$B$30,B1304,'Flat panels only'!$G$17:$G$30)) +
(SUMIF('Flat panels only (2)'!$B$17:$B$30,B1304,'Flat panels only (2)'!$G$17:$G$30)) +
(SUMIF('Routed panel shapes'!$B$18:$B$31,B1304,'Routed panel shapes'!$G$18:$G$31)) +
(SUMIF('Routed panel shapes (2)'!$B$18:$B$31,B1304,'Routed panel shapes (2)'!$G$18:$G$31)) +
(SUMIF('Routed face only'!$B$17:$B$30,B1304,'Routed face only'!$G$17:$G$30)) +
(SUMIF('Routed face only (2)'!$B$17:$B$30,B1304,'Routed face only (2)'!$G$17:$G$30)) +
(SUMIF('Routed alum faces letters'!$B$17:$B$30,B1304,'Routed alum faces letters'!$G$17:$G$30)) +
(SUMIF('Routed alum faces letters (2)'!$B$17:$B$30,B1304,'Routed alum faces letters (2)'!$G$17:$G$30)) +
(SUMIF('Routed push through acrylic'!$B$17:$B$30,B1304,'Routed push through acrylic'!$G$17:$G$30)) +
(SUMIF('Routed push through acrylic (2)'!$B$17:$B$30,B1304,'Routed push through acrylic (2)'!$G$17:$G$30)) +
(SUMIF('Sf routed cabinet'!$B$17:$B$30,B1304,'Sf routed cabinet'!$G$17:$G$30)) +
(SUMIF('Sf routed cabinet (2)'!$B$17:$B$30,B1304,'Sf routed cabinet (2)'!$G$17:$G$30)) +
(SUMIF('Df routed cabinet'!$B$17:$B$30,B1304,'Df routed cabinet'!$G$17:$G$30)) +
(SUMIF('Df routed cabinet (2)'!$B$17:$B$30,B1304,'Df routed cabinet (2)'!$G$17:$G$30)) +
(SUMIF('Sf acrylic cabinet'!$B$17:$B$30,B1304,'Sf acrylic cabinet'!$G$17:$G$30)) +
(SUMIF('Sf acrylic cabinet (2)'!$B$17:$B$30,B1304,'Sf acrylic cabinet (2)'!$G$17:$G$30)) +
(SUMIF('Economy Sf acrylic'!$B$17:$B$30,B1304,'Economy Sf acrylic'!$G$17:$G$30)) +
(SUMIF('Df acrylic cabinet'!$B$17:$B$30,B1304,'Df acrylic cabinet'!$G$17:$G$30)) +
(SUMIF('Df acrylic cabinet (2)'!$B$17:$B$30,B1304,'Df acrylic cabinet (2)'!$G$17:$G$30)) +
(SUMIF('Sf flex cabinet'!$B$17:$B$30,B1304,'Sf flex cabinet'!$G$17:$G$30)) +
(SUMIF('Sf flex cabinet (2)'!$B$17:$B$30,B1304,'Sf flex cabinet (2)'!$G$17:$G$30)) +
(SUMIF('Df flex cabinet'!$B$17:$B$36,B1304,'Df flex cabinet'!$G$17:$G$36)) +
(SUMIF('Df flex cabinet (2)'!$B$17:$B$36,B1304,'Df flex cabinet (2)'!$G$17:$G$36)) +
(SUMIF('Pole cover'!$B$17:$B$30,B1304,'Pole cover'!$G$17:$G$30)) +
(SUMIF('Pole cover (2)'!$B$17:$B$30,B1304,'Pole cover (2)'!$G$17:$G$30)) +
(SUMIF('Structural Steel Fab'!$B$17:$B$29,B1304,'Structural Steel Fab'!$G$17:$G$29)) +
(SUMIF(Reveal!$B$17:$B$30,B1304,Reveal!$G$17:$G$30)) +
(SUMIF('Reveal (2)'!$B$17:$B$30,B1304,'Reveal (2)'!$G$17:$G$30)) +
(SUMIF('Crown cove top'!$B$17:$B$30,B1304,'Crown cove top'!$G$17:$G$30)) +
(SUMIF('EMC assembly'!$B$17:$B$30,B1304,'EMC assembly'!$G$17:$G$30)) +
(SUMIF(Crating!$B$17:$B$29,B1304,Crating!$G$17:$G$29)) +
(SUMIF('LED wiring'!$B$17:$B$30,B1304,'LED wiring'!$G$17:$G$30)) +
(SUMIF('Changeable copy face'!$B$17:$B$30,B1304,'Changeable copy face'!$G$17:$G$30)) +
(SUMIF('Flex face assembly'!$B$17:$B$30,B1304,'Flex face assembly'!$G$17:$G$30)) +
(SUMIF('Routed face assembly'!$B$17:$B$30,B1304,'Routed face assembly'!$G$17:$G$30)) +
(SUMIF('Paint calculation'!$B$17:$B$30,B1304,'Paint calculation'!$G$17:$G$30)) +
(SUMIF('Trimcap letter face'!$B$17:$B$30,B1304,'Trimcap letter face'!$G$17:$G$30)) +
(SUMIF('Trimcap letter face (2)'!$B$17:$B$30,B1304,'Trimcap letter face (2)'!$G$17:$G$30)) +
(SUMIF('Channel letter fabrication'!$B$17:$B$30,B1304,'Channel letter fabrication'!$G$17:$G$30)) +
(SUMIF('Channel letter fabrication (2)'!$B$17:$B$30,B1304,'Channel letter fabrication (2)'!$G$17:$G$30))</f>
        <v>0</v>
      </c>
    </row>
    <row r="1305" spans="1:10">
      <c r="A1305" s="28">
        <f>[1]ODBC!$A1305</f>
        <v>0</v>
      </c>
      <c r="B1305" s="29">
        <f>[1]ODBC!B1305</f>
        <v>0</v>
      </c>
      <c r="C1305" s="30" t="str">
        <f>IFERROR(VLOOKUP($B1305,[1]ODBC!$B:$H,2,FALSE),"")</f>
        <v/>
      </c>
      <c r="D1305" s="30" t="str">
        <f>IFERROR(VLOOKUP($B1305,[1]ODBC!$B:$H,3,FALSE),"")</f>
        <v/>
      </c>
      <c r="E1305" s="30" t="str">
        <f>IFERROR(VLOOKUP($B1305,[1]ODBC!$B:$H,4,FALSE),"")</f>
        <v/>
      </c>
      <c r="F1305" s="31" t="str">
        <f>IFERROR(VLOOKUP($B1305,[1]ODBC!$B:$H,5,FALSE),"")</f>
        <v/>
      </c>
      <c r="G1305" s="32">
        <f>[1]ODBC!G1305</f>
        <v>0</v>
      </c>
      <c r="H1305" s="33">
        <f>SUM([1]ODBC!H1305)</f>
        <v>0</v>
      </c>
      <c r="I1305" s="41" t="str">
        <f>'Vinyl cutting'!$B$2</f>
        <v>J36938</v>
      </c>
      <c r="J1305" s="42">
        <f ca="1">(SUMIF('Freeform time and material'!$B$17:$B$30,B1305,'Freeform time and material'!$G$17:$G$30)) +
(SUMIF('Vinyl cutting'!$B$17:$B$30,B1305,'Vinyl cutting'!$G$17:$G$30)) +
(SUMIF('Vinyl cutting (2)'!$B$17:$B$30,B1305,'Vinyl cutting (2)'!$G$17:$G$30)) +
(SUMIF('Apply vinyl graphics'!$B$17:$B$30,B1305,'Apply vinyl graphics'!$G$17:$G$30)) +
(SUMIF('Apply vinyl graphics (2)'!$B$17:$B$30,B1305,'Apply vinyl graphics (2)'!$G$17:$G$30)) +
(SUMIF('Alum pan sign'!$B$17:$B$30,B1305,'Alum pan sign'!$G$17:$G$30)) +
(SUMIF('Alum pan sign (2)'!$B$17:$B$30,B1305,'Alum pan sign (2)'!$G$17:$G$30)) +
(SUMIF('Economy pan sign'!$B$17:$B$30,B1305,'Economy pan sign'!$G$17:$G$30)) +
(SUMIF('Post and panel sign'!$B$17:$B$30,B1305,'Post and panel sign'!$G$17:$G$30)) +
(SUMIF('Post and panel sign (2)'!$B$17:$B$30,B1305,'Post and panel sign (2)'!$G$17:$G$30)) +
(SUMIF('Flat panels only'!$B$17:$B$30,B1305,'Flat panels only'!$G$17:$G$30)) +
(SUMIF('Flat panels only (2)'!$B$17:$B$30,B1305,'Flat panels only (2)'!$G$17:$G$30)) +
(SUMIF('Routed panel shapes'!$B$18:$B$31,B1305,'Routed panel shapes'!$G$18:$G$31)) +
(SUMIF('Routed panel shapes (2)'!$B$18:$B$31,B1305,'Routed panel shapes (2)'!$G$18:$G$31)) +
(SUMIF('Routed face only'!$B$17:$B$30,B1305,'Routed face only'!$G$17:$G$30)) +
(SUMIF('Routed face only (2)'!$B$17:$B$30,B1305,'Routed face only (2)'!$G$17:$G$30)) +
(SUMIF('Routed alum faces letters'!$B$17:$B$30,B1305,'Routed alum faces letters'!$G$17:$G$30)) +
(SUMIF('Routed alum faces letters (2)'!$B$17:$B$30,B1305,'Routed alum faces letters (2)'!$G$17:$G$30)) +
(SUMIF('Routed push through acrylic'!$B$17:$B$30,B1305,'Routed push through acrylic'!$G$17:$G$30)) +
(SUMIF('Routed push through acrylic (2)'!$B$17:$B$30,B1305,'Routed push through acrylic (2)'!$G$17:$G$30)) +
(SUMIF('Sf routed cabinet'!$B$17:$B$30,B1305,'Sf routed cabinet'!$G$17:$G$30)) +
(SUMIF('Sf routed cabinet (2)'!$B$17:$B$30,B1305,'Sf routed cabinet (2)'!$G$17:$G$30)) +
(SUMIF('Df routed cabinet'!$B$17:$B$30,B1305,'Df routed cabinet'!$G$17:$G$30)) +
(SUMIF('Df routed cabinet (2)'!$B$17:$B$30,B1305,'Df routed cabinet (2)'!$G$17:$G$30)) +
(SUMIF('Sf acrylic cabinet'!$B$17:$B$30,B1305,'Sf acrylic cabinet'!$G$17:$G$30)) +
(SUMIF('Sf acrylic cabinet (2)'!$B$17:$B$30,B1305,'Sf acrylic cabinet (2)'!$G$17:$G$30)) +
(SUMIF('Economy Sf acrylic'!$B$17:$B$30,B1305,'Economy Sf acrylic'!$G$17:$G$30)) +
(SUMIF('Df acrylic cabinet'!$B$17:$B$30,B1305,'Df acrylic cabinet'!$G$17:$G$30)) +
(SUMIF('Df acrylic cabinet (2)'!$B$17:$B$30,B1305,'Df acrylic cabinet (2)'!$G$17:$G$30)) +
(SUMIF('Sf flex cabinet'!$B$17:$B$30,B1305,'Sf flex cabinet'!$G$17:$G$30)) +
(SUMIF('Sf flex cabinet (2)'!$B$17:$B$30,B1305,'Sf flex cabinet (2)'!$G$17:$G$30)) +
(SUMIF('Df flex cabinet'!$B$17:$B$36,B1305,'Df flex cabinet'!$G$17:$G$36)) +
(SUMIF('Df flex cabinet (2)'!$B$17:$B$36,B1305,'Df flex cabinet (2)'!$G$17:$G$36)) +
(SUMIF('Pole cover'!$B$17:$B$30,B1305,'Pole cover'!$G$17:$G$30)) +
(SUMIF('Pole cover (2)'!$B$17:$B$30,B1305,'Pole cover (2)'!$G$17:$G$30)) +
(SUMIF('Structural Steel Fab'!$B$17:$B$29,B1305,'Structural Steel Fab'!$G$17:$G$29)) +
(SUMIF(Reveal!$B$17:$B$30,B1305,Reveal!$G$17:$G$30)) +
(SUMIF('Reveal (2)'!$B$17:$B$30,B1305,'Reveal (2)'!$G$17:$G$30)) +
(SUMIF('Crown cove top'!$B$17:$B$30,B1305,'Crown cove top'!$G$17:$G$30)) +
(SUMIF('EMC assembly'!$B$17:$B$30,B1305,'EMC assembly'!$G$17:$G$30)) +
(SUMIF(Crating!$B$17:$B$29,B1305,Crating!$G$17:$G$29)) +
(SUMIF('LED wiring'!$B$17:$B$30,B1305,'LED wiring'!$G$17:$G$30)) +
(SUMIF('Changeable copy face'!$B$17:$B$30,B1305,'Changeable copy face'!$G$17:$G$30)) +
(SUMIF('Flex face assembly'!$B$17:$B$30,B1305,'Flex face assembly'!$G$17:$G$30)) +
(SUMIF('Routed face assembly'!$B$17:$B$30,B1305,'Routed face assembly'!$G$17:$G$30)) +
(SUMIF('Paint calculation'!$B$17:$B$30,B1305,'Paint calculation'!$G$17:$G$30)) +
(SUMIF('Trimcap letter face'!$B$17:$B$30,B1305,'Trimcap letter face'!$G$17:$G$30)) +
(SUMIF('Trimcap letter face (2)'!$B$17:$B$30,B1305,'Trimcap letter face (2)'!$G$17:$G$30)) +
(SUMIF('Channel letter fabrication'!$B$17:$B$30,B1305,'Channel letter fabrication'!$G$17:$G$30)) +
(SUMIF('Channel letter fabrication (2)'!$B$17:$B$30,B1305,'Channel letter fabrication (2)'!$G$17:$G$30))</f>
        <v>0</v>
      </c>
    </row>
    <row r="1306" spans="1:10">
      <c r="A1306" s="28">
        <f>[1]ODBC!$A1306</f>
        <v>0</v>
      </c>
      <c r="B1306" s="29">
        <f>[1]ODBC!B1306</f>
        <v>0</v>
      </c>
      <c r="C1306" s="30" t="str">
        <f>IFERROR(VLOOKUP($B1306,[1]ODBC!$B:$H,2,FALSE),"")</f>
        <v/>
      </c>
      <c r="D1306" s="30" t="str">
        <f>IFERROR(VLOOKUP($B1306,[1]ODBC!$B:$H,3,FALSE),"")</f>
        <v/>
      </c>
      <c r="E1306" s="30" t="str">
        <f>IFERROR(VLOOKUP($B1306,[1]ODBC!$B:$H,4,FALSE),"")</f>
        <v/>
      </c>
      <c r="F1306" s="31" t="str">
        <f>IFERROR(VLOOKUP($B1306,[1]ODBC!$B:$H,5,FALSE),"")</f>
        <v/>
      </c>
      <c r="G1306" s="32">
        <f>[1]ODBC!G1306</f>
        <v>0</v>
      </c>
      <c r="H1306" s="33">
        <f>SUM([1]ODBC!H1306)</f>
        <v>0</v>
      </c>
      <c r="I1306" s="41" t="str">
        <f>'Vinyl cutting'!$B$2</f>
        <v>J36938</v>
      </c>
      <c r="J1306" s="42">
        <f ca="1">(SUMIF('Freeform time and material'!$B$17:$B$30,B1306,'Freeform time and material'!$G$17:$G$30)) +
(SUMIF('Vinyl cutting'!$B$17:$B$30,B1306,'Vinyl cutting'!$G$17:$G$30)) +
(SUMIF('Vinyl cutting (2)'!$B$17:$B$30,B1306,'Vinyl cutting (2)'!$G$17:$G$30)) +
(SUMIF('Apply vinyl graphics'!$B$17:$B$30,B1306,'Apply vinyl graphics'!$G$17:$G$30)) +
(SUMIF('Apply vinyl graphics (2)'!$B$17:$B$30,B1306,'Apply vinyl graphics (2)'!$G$17:$G$30)) +
(SUMIF('Alum pan sign'!$B$17:$B$30,B1306,'Alum pan sign'!$G$17:$G$30)) +
(SUMIF('Alum pan sign (2)'!$B$17:$B$30,B1306,'Alum pan sign (2)'!$G$17:$G$30)) +
(SUMIF('Economy pan sign'!$B$17:$B$30,B1306,'Economy pan sign'!$G$17:$G$30)) +
(SUMIF('Post and panel sign'!$B$17:$B$30,B1306,'Post and panel sign'!$G$17:$G$30)) +
(SUMIF('Post and panel sign (2)'!$B$17:$B$30,B1306,'Post and panel sign (2)'!$G$17:$G$30)) +
(SUMIF('Flat panels only'!$B$17:$B$30,B1306,'Flat panels only'!$G$17:$G$30)) +
(SUMIF('Flat panels only (2)'!$B$17:$B$30,B1306,'Flat panels only (2)'!$G$17:$G$30)) +
(SUMIF('Routed panel shapes'!$B$18:$B$31,B1306,'Routed panel shapes'!$G$18:$G$31)) +
(SUMIF('Routed panel shapes (2)'!$B$18:$B$31,B1306,'Routed panel shapes (2)'!$G$18:$G$31)) +
(SUMIF('Routed face only'!$B$17:$B$30,B1306,'Routed face only'!$G$17:$G$30)) +
(SUMIF('Routed face only (2)'!$B$17:$B$30,B1306,'Routed face only (2)'!$G$17:$G$30)) +
(SUMIF('Routed alum faces letters'!$B$17:$B$30,B1306,'Routed alum faces letters'!$G$17:$G$30)) +
(SUMIF('Routed alum faces letters (2)'!$B$17:$B$30,B1306,'Routed alum faces letters (2)'!$G$17:$G$30)) +
(SUMIF('Routed push through acrylic'!$B$17:$B$30,B1306,'Routed push through acrylic'!$G$17:$G$30)) +
(SUMIF('Routed push through acrylic (2)'!$B$17:$B$30,B1306,'Routed push through acrylic (2)'!$G$17:$G$30)) +
(SUMIF('Sf routed cabinet'!$B$17:$B$30,B1306,'Sf routed cabinet'!$G$17:$G$30)) +
(SUMIF('Sf routed cabinet (2)'!$B$17:$B$30,B1306,'Sf routed cabinet (2)'!$G$17:$G$30)) +
(SUMIF('Df routed cabinet'!$B$17:$B$30,B1306,'Df routed cabinet'!$G$17:$G$30)) +
(SUMIF('Df routed cabinet (2)'!$B$17:$B$30,B1306,'Df routed cabinet (2)'!$G$17:$G$30)) +
(SUMIF('Sf acrylic cabinet'!$B$17:$B$30,B1306,'Sf acrylic cabinet'!$G$17:$G$30)) +
(SUMIF('Sf acrylic cabinet (2)'!$B$17:$B$30,B1306,'Sf acrylic cabinet (2)'!$G$17:$G$30)) +
(SUMIF('Economy Sf acrylic'!$B$17:$B$30,B1306,'Economy Sf acrylic'!$G$17:$G$30)) +
(SUMIF('Df acrylic cabinet'!$B$17:$B$30,B1306,'Df acrylic cabinet'!$G$17:$G$30)) +
(SUMIF('Df acrylic cabinet (2)'!$B$17:$B$30,B1306,'Df acrylic cabinet (2)'!$G$17:$G$30)) +
(SUMIF('Sf flex cabinet'!$B$17:$B$30,B1306,'Sf flex cabinet'!$G$17:$G$30)) +
(SUMIF('Sf flex cabinet (2)'!$B$17:$B$30,B1306,'Sf flex cabinet (2)'!$G$17:$G$30)) +
(SUMIF('Df flex cabinet'!$B$17:$B$36,B1306,'Df flex cabinet'!$G$17:$G$36)) +
(SUMIF('Df flex cabinet (2)'!$B$17:$B$36,B1306,'Df flex cabinet (2)'!$G$17:$G$36)) +
(SUMIF('Pole cover'!$B$17:$B$30,B1306,'Pole cover'!$G$17:$G$30)) +
(SUMIF('Pole cover (2)'!$B$17:$B$30,B1306,'Pole cover (2)'!$G$17:$G$30)) +
(SUMIF('Structural Steel Fab'!$B$17:$B$29,B1306,'Structural Steel Fab'!$G$17:$G$29)) +
(SUMIF(Reveal!$B$17:$B$30,B1306,Reveal!$G$17:$G$30)) +
(SUMIF('Reveal (2)'!$B$17:$B$30,B1306,'Reveal (2)'!$G$17:$G$30)) +
(SUMIF('Crown cove top'!$B$17:$B$30,B1306,'Crown cove top'!$G$17:$G$30)) +
(SUMIF('EMC assembly'!$B$17:$B$30,B1306,'EMC assembly'!$G$17:$G$30)) +
(SUMIF(Crating!$B$17:$B$29,B1306,Crating!$G$17:$G$29)) +
(SUMIF('LED wiring'!$B$17:$B$30,B1306,'LED wiring'!$G$17:$G$30)) +
(SUMIF('Changeable copy face'!$B$17:$B$30,B1306,'Changeable copy face'!$G$17:$G$30)) +
(SUMIF('Flex face assembly'!$B$17:$B$30,B1306,'Flex face assembly'!$G$17:$G$30)) +
(SUMIF('Routed face assembly'!$B$17:$B$30,B1306,'Routed face assembly'!$G$17:$G$30)) +
(SUMIF('Paint calculation'!$B$17:$B$30,B1306,'Paint calculation'!$G$17:$G$30)) +
(SUMIF('Trimcap letter face'!$B$17:$B$30,B1306,'Trimcap letter face'!$G$17:$G$30)) +
(SUMIF('Trimcap letter face (2)'!$B$17:$B$30,B1306,'Trimcap letter face (2)'!$G$17:$G$30)) +
(SUMIF('Channel letter fabrication'!$B$17:$B$30,B1306,'Channel letter fabrication'!$G$17:$G$30)) +
(SUMIF('Channel letter fabrication (2)'!$B$17:$B$30,B1306,'Channel letter fabrication (2)'!$G$17:$G$30))</f>
        <v>0</v>
      </c>
    </row>
    <row r="1307" spans="1:10">
      <c r="A1307" s="28">
        <f>[1]ODBC!$A1307</f>
        <v>0</v>
      </c>
      <c r="B1307" s="29">
        <f>[1]ODBC!B1307</f>
        <v>0</v>
      </c>
      <c r="C1307" s="30" t="str">
        <f>IFERROR(VLOOKUP($B1307,[1]ODBC!$B:$H,2,FALSE),"")</f>
        <v/>
      </c>
      <c r="D1307" s="30" t="str">
        <f>IFERROR(VLOOKUP($B1307,[1]ODBC!$B:$H,3,FALSE),"")</f>
        <v/>
      </c>
      <c r="E1307" s="30" t="str">
        <f>IFERROR(VLOOKUP($B1307,[1]ODBC!$B:$H,4,FALSE),"")</f>
        <v/>
      </c>
      <c r="F1307" s="31" t="str">
        <f>IFERROR(VLOOKUP($B1307,[1]ODBC!$B:$H,5,FALSE),"")</f>
        <v/>
      </c>
      <c r="G1307" s="32">
        <f>[1]ODBC!G1307</f>
        <v>0</v>
      </c>
      <c r="H1307" s="33">
        <f>SUM([1]ODBC!H1307)</f>
        <v>0</v>
      </c>
      <c r="I1307" s="41" t="str">
        <f>'Vinyl cutting'!$B$2</f>
        <v>J36938</v>
      </c>
      <c r="J1307" s="42">
        <f ca="1">(SUMIF('Freeform time and material'!$B$17:$B$30,B1307,'Freeform time and material'!$G$17:$G$30)) +
(SUMIF('Vinyl cutting'!$B$17:$B$30,B1307,'Vinyl cutting'!$G$17:$G$30)) +
(SUMIF('Vinyl cutting (2)'!$B$17:$B$30,B1307,'Vinyl cutting (2)'!$G$17:$G$30)) +
(SUMIF('Apply vinyl graphics'!$B$17:$B$30,B1307,'Apply vinyl graphics'!$G$17:$G$30)) +
(SUMIF('Apply vinyl graphics (2)'!$B$17:$B$30,B1307,'Apply vinyl graphics (2)'!$G$17:$G$30)) +
(SUMIF('Alum pan sign'!$B$17:$B$30,B1307,'Alum pan sign'!$G$17:$G$30)) +
(SUMIF('Alum pan sign (2)'!$B$17:$B$30,B1307,'Alum pan sign (2)'!$G$17:$G$30)) +
(SUMIF('Economy pan sign'!$B$17:$B$30,B1307,'Economy pan sign'!$G$17:$G$30)) +
(SUMIF('Post and panel sign'!$B$17:$B$30,B1307,'Post and panel sign'!$G$17:$G$30)) +
(SUMIF('Post and panel sign (2)'!$B$17:$B$30,B1307,'Post and panel sign (2)'!$G$17:$G$30)) +
(SUMIF('Flat panels only'!$B$17:$B$30,B1307,'Flat panels only'!$G$17:$G$30)) +
(SUMIF('Flat panels only (2)'!$B$17:$B$30,B1307,'Flat panels only (2)'!$G$17:$G$30)) +
(SUMIF('Routed panel shapes'!$B$18:$B$31,B1307,'Routed panel shapes'!$G$18:$G$31)) +
(SUMIF('Routed panel shapes (2)'!$B$18:$B$31,B1307,'Routed panel shapes (2)'!$G$18:$G$31)) +
(SUMIF('Routed face only'!$B$17:$B$30,B1307,'Routed face only'!$G$17:$G$30)) +
(SUMIF('Routed face only (2)'!$B$17:$B$30,B1307,'Routed face only (2)'!$G$17:$G$30)) +
(SUMIF('Routed alum faces letters'!$B$17:$B$30,B1307,'Routed alum faces letters'!$G$17:$G$30)) +
(SUMIF('Routed alum faces letters (2)'!$B$17:$B$30,B1307,'Routed alum faces letters (2)'!$G$17:$G$30)) +
(SUMIF('Routed push through acrylic'!$B$17:$B$30,B1307,'Routed push through acrylic'!$G$17:$G$30)) +
(SUMIF('Routed push through acrylic (2)'!$B$17:$B$30,B1307,'Routed push through acrylic (2)'!$G$17:$G$30)) +
(SUMIF('Sf routed cabinet'!$B$17:$B$30,B1307,'Sf routed cabinet'!$G$17:$G$30)) +
(SUMIF('Sf routed cabinet (2)'!$B$17:$B$30,B1307,'Sf routed cabinet (2)'!$G$17:$G$30)) +
(SUMIF('Df routed cabinet'!$B$17:$B$30,B1307,'Df routed cabinet'!$G$17:$G$30)) +
(SUMIF('Df routed cabinet (2)'!$B$17:$B$30,B1307,'Df routed cabinet (2)'!$G$17:$G$30)) +
(SUMIF('Sf acrylic cabinet'!$B$17:$B$30,B1307,'Sf acrylic cabinet'!$G$17:$G$30)) +
(SUMIF('Sf acrylic cabinet (2)'!$B$17:$B$30,B1307,'Sf acrylic cabinet (2)'!$G$17:$G$30)) +
(SUMIF('Economy Sf acrylic'!$B$17:$B$30,B1307,'Economy Sf acrylic'!$G$17:$G$30)) +
(SUMIF('Df acrylic cabinet'!$B$17:$B$30,B1307,'Df acrylic cabinet'!$G$17:$G$30)) +
(SUMIF('Df acrylic cabinet (2)'!$B$17:$B$30,B1307,'Df acrylic cabinet (2)'!$G$17:$G$30)) +
(SUMIF('Sf flex cabinet'!$B$17:$B$30,B1307,'Sf flex cabinet'!$G$17:$G$30)) +
(SUMIF('Sf flex cabinet (2)'!$B$17:$B$30,B1307,'Sf flex cabinet (2)'!$G$17:$G$30)) +
(SUMIF('Df flex cabinet'!$B$17:$B$36,B1307,'Df flex cabinet'!$G$17:$G$36)) +
(SUMIF('Df flex cabinet (2)'!$B$17:$B$36,B1307,'Df flex cabinet (2)'!$G$17:$G$36)) +
(SUMIF('Pole cover'!$B$17:$B$30,B1307,'Pole cover'!$G$17:$G$30)) +
(SUMIF('Pole cover (2)'!$B$17:$B$30,B1307,'Pole cover (2)'!$G$17:$G$30)) +
(SUMIF('Structural Steel Fab'!$B$17:$B$29,B1307,'Structural Steel Fab'!$G$17:$G$29)) +
(SUMIF(Reveal!$B$17:$B$30,B1307,Reveal!$G$17:$G$30)) +
(SUMIF('Reveal (2)'!$B$17:$B$30,B1307,'Reveal (2)'!$G$17:$G$30)) +
(SUMIF('Crown cove top'!$B$17:$B$30,B1307,'Crown cove top'!$G$17:$G$30)) +
(SUMIF('EMC assembly'!$B$17:$B$30,B1307,'EMC assembly'!$G$17:$G$30)) +
(SUMIF(Crating!$B$17:$B$29,B1307,Crating!$G$17:$G$29)) +
(SUMIF('LED wiring'!$B$17:$B$30,B1307,'LED wiring'!$G$17:$G$30)) +
(SUMIF('Changeable copy face'!$B$17:$B$30,B1307,'Changeable copy face'!$G$17:$G$30)) +
(SUMIF('Flex face assembly'!$B$17:$B$30,B1307,'Flex face assembly'!$G$17:$G$30)) +
(SUMIF('Routed face assembly'!$B$17:$B$30,B1307,'Routed face assembly'!$G$17:$G$30)) +
(SUMIF('Paint calculation'!$B$17:$B$30,B1307,'Paint calculation'!$G$17:$G$30)) +
(SUMIF('Trimcap letter face'!$B$17:$B$30,B1307,'Trimcap letter face'!$G$17:$G$30)) +
(SUMIF('Trimcap letter face (2)'!$B$17:$B$30,B1307,'Trimcap letter face (2)'!$G$17:$G$30)) +
(SUMIF('Channel letter fabrication'!$B$17:$B$30,B1307,'Channel letter fabrication'!$G$17:$G$30)) +
(SUMIF('Channel letter fabrication (2)'!$B$17:$B$30,B1307,'Channel letter fabrication (2)'!$G$17:$G$30))</f>
        <v>0</v>
      </c>
    </row>
    <row r="1308" spans="1:10">
      <c r="A1308" s="28">
        <f>[1]ODBC!$A1308</f>
        <v>0</v>
      </c>
      <c r="B1308" s="29">
        <f>[1]ODBC!B1308</f>
        <v>0</v>
      </c>
      <c r="C1308" s="30" t="str">
        <f>IFERROR(VLOOKUP($B1308,[1]ODBC!$B:$H,2,FALSE),"")</f>
        <v/>
      </c>
      <c r="D1308" s="30" t="str">
        <f>IFERROR(VLOOKUP($B1308,[1]ODBC!$B:$H,3,FALSE),"")</f>
        <v/>
      </c>
      <c r="E1308" s="30" t="str">
        <f>IFERROR(VLOOKUP($B1308,[1]ODBC!$B:$H,4,FALSE),"")</f>
        <v/>
      </c>
      <c r="F1308" s="31" t="str">
        <f>IFERROR(VLOOKUP($B1308,[1]ODBC!$B:$H,5,FALSE),"")</f>
        <v/>
      </c>
      <c r="G1308" s="32">
        <f>[1]ODBC!G1308</f>
        <v>0</v>
      </c>
      <c r="H1308" s="33">
        <f>SUM([1]ODBC!H1308)</f>
        <v>0</v>
      </c>
      <c r="I1308" s="41" t="str">
        <f>'Vinyl cutting'!$B$2</f>
        <v>J36938</v>
      </c>
      <c r="J1308" s="42">
        <f ca="1">(SUMIF('Freeform time and material'!$B$17:$B$30,B1308,'Freeform time and material'!$G$17:$G$30)) +
(SUMIF('Vinyl cutting'!$B$17:$B$30,B1308,'Vinyl cutting'!$G$17:$G$30)) +
(SUMIF('Vinyl cutting (2)'!$B$17:$B$30,B1308,'Vinyl cutting (2)'!$G$17:$G$30)) +
(SUMIF('Apply vinyl graphics'!$B$17:$B$30,B1308,'Apply vinyl graphics'!$G$17:$G$30)) +
(SUMIF('Apply vinyl graphics (2)'!$B$17:$B$30,B1308,'Apply vinyl graphics (2)'!$G$17:$G$30)) +
(SUMIF('Alum pan sign'!$B$17:$B$30,B1308,'Alum pan sign'!$G$17:$G$30)) +
(SUMIF('Alum pan sign (2)'!$B$17:$B$30,B1308,'Alum pan sign (2)'!$G$17:$G$30)) +
(SUMIF('Economy pan sign'!$B$17:$B$30,B1308,'Economy pan sign'!$G$17:$G$30)) +
(SUMIF('Post and panel sign'!$B$17:$B$30,B1308,'Post and panel sign'!$G$17:$G$30)) +
(SUMIF('Post and panel sign (2)'!$B$17:$B$30,B1308,'Post and panel sign (2)'!$G$17:$G$30)) +
(SUMIF('Flat panels only'!$B$17:$B$30,B1308,'Flat panels only'!$G$17:$G$30)) +
(SUMIF('Flat panels only (2)'!$B$17:$B$30,B1308,'Flat panels only (2)'!$G$17:$G$30)) +
(SUMIF('Routed panel shapes'!$B$18:$B$31,B1308,'Routed panel shapes'!$G$18:$G$31)) +
(SUMIF('Routed panel shapes (2)'!$B$18:$B$31,B1308,'Routed panel shapes (2)'!$G$18:$G$31)) +
(SUMIF('Routed face only'!$B$17:$B$30,B1308,'Routed face only'!$G$17:$G$30)) +
(SUMIF('Routed face only (2)'!$B$17:$B$30,B1308,'Routed face only (2)'!$G$17:$G$30)) +
(SUMIF('Routed alum faces letters'!$B$17:$B$30,B1308,'Routed alum faces letters'!$G$17:$G$30)) +
(SUMIF('Routed alum faces letters (2)'!$B$17:$B$30,B1308,'Routed alum faces letters (2)'!$G$17:$G$30)) +
(SUMIF('Routed push through acrylic'!$B$17:$B$30,B1308,'Routed push through acrylic'!$G$17:$G$30)) +
(SUMIF('Routed push through acrylic (2)'!$B$17:$B$30,B1308,'Routed push through acrylic (2)'!$G$17:$G$30)) +
(SUMIF('Sf routed cabinet'!$B$17:$B$30,B1308,'Sf routed cabinet'!$G$17:$G$30)) +
(SUMIF('Sf routed cabinet (2)'!$B$17:$B$30,B1308,'Sf routed cabinet (2)'!$G$17:$G$30)) +
(SUMIF('Df routed cabinet'!$B$17:$B$30,B1308,'Df routed cabinet'!$G$17:$G$30)) +
(SUMIF('Df routed cabinet (2)'!$B$17:$B$30,B1308,'Df routed cabinet (2)'!$G$17:$G$30)) +
(SUMIF('Sf acrylic cabinet'!$B$17:$B$30,B1308,'Sf acrylic cabinet'!$G$17:$G$30)) +
(SUMIF('Sf acrylic cabinet (2)'!$B$17:$B$30,B1308,'Sf acrylic cabinet (2)'!$G$17:$G$30)) +
(SUMIF('Economy Sf acrylic'!$B$17:$B$30,B1308,'Economy Sf acrylic'!$G$17:$G$30)) +
(SUMIF('Df acrylic cabinet'!$B$17:$B$30,B1308,'Df acrylic cabinet'!$G$17:$G$30)) +
(SUMIF('Df acrylic cabinet (2)'!$B$17:$B$30,B1308,'Df acrylic cabinet (2)'!$G$17:$G$30)) +
(SUMIF('Sf flex cabinet'!$B$17:$B$30,B1308,'Sf flex cabinet'!$G$17:$G$30)) +
(SUMIF('Sf flex cabinet (2)'!$B$17:$B$30,B1308,'Sf flex cabinet (2)'!$G$17:$G$30)) +
(SUMIF('Df flex cabinet'!$B$17:$B$36,B1308,'Df flex cabinet'!$G$17:$G$36)) +
(SUMIF('Df flex cabinet (2)'!$B$17:$B$36,B1308,'Df flex cabinet (2)'!$G$17:$G$36)) +
(SUMIF('Pole cover'!$B$17:$B$30,B1308,'Pole cover'!$G$17:$G$30)) +
(SUMIF('Pole cover (2)'!$B$17:$B$30,B1308,'Pole cover (2)'!$G$17:$G$30)) +
(SUMIF('Structural Steel Fab'!$B$17:$B$29,B1308,'Structural Steel Fab'!$G$17:$G$29)) +
(SUMIF(Reveal!$B$17:$B$30,B1308,Reveal!$G$17:$G$30)) +
(SUMIF('Reveal (2)'!$B$17:$B$30,B1308,'Reveal (2)'!$G$17:$G$30)) +
(SUMIF('Crown cove top'!$B$17:$B$30,B1308,'Crown cove top'!$G$17:$G$30)) +
(SUMIF('EMC assembly'!$B$17:$B$30,B1308,'EMC assembly'!$G$17:$G$30)) +
(SUMIF(Crating!$B$17:$B$29,B1308,Crating!$G$17:$G$29)) +
(SUMIF('LED wiring'!$B$17:$B$30,B1308,'LED wiring'!$G$17:$G$30)) +
(SUMIF('Changeable copy face'!$B$17:$B$30,B1308,'Changeable copy face'!$G$17:$G$30)) +
(SUMIF('Flex face assembly'!$B$17:$B$30,B1308,'Flex face assembly'!$G$17:$G$30)) +
(SUMIF('Routed face assembly'!$B$17:$B$30,B1308,'Routed face assembly'!$G$17:$G$30)) +
(SUMIF('Paint calculation'!$B$17:$B$30,B1308,'Paint calculation'!$G$17:$G$30)) +
(SUMIF('Trimcap letter face'!$B$17:$B$30,B1308,'Trimcap letter face'!$G$17:$G$30)) +
(SUMIF('Trimcap letter face (2)'!$B$17:$B$30,B1308,'Trimcap letter face (2)'!$G$17:$G$30)) +
(SUMIF('Channel letter fabrication'!$B$17:$B$30,B1308,'Channel letter fabrication'!$G$17:$G$30)) +
(SUMIF('Channel letter fabrication (2)'!$B$17:$B$30,B1308,'Channel letter fabrication (2)'!$G$17:$G$30))</f>
        <v>0</v>
      </c>
    </row>
    <row r="1309" spans="1:10">
      <c r="A1309" s="28">
        <f>[1]ODBC!$A1309</f>
        <v>0</v>
      </c>
      <c r="B1309" s="29">
        <f>[1]ODBC!B1309</f>
        <v>0</v>
      </c>
      <c r="C1309" s="30" t="str">
        <f>IFERROR(VLOOKUP($B1309,[1]ODBC!$B:$H,2,FALSE),"")</f>
        <v/>
      </c>
      <c r="D1309" s="30" t="str">
        <f>IFERROR(VLOOKUP($B1309,[1]ODBC!$B:$H,3,FALSE),"")</f>
        <v/>
      </c>
      <c r="E1309" s="30" t="str">
        <f>IFERROR(VLOOKUP($B1309,[1]ODBC!$B:$H,4,FALSE),"")</f>
        <v/>
      </c>
      <c r="F1309" s="31" t="str">
        <f>IFERROR(VLOOKUP($B1309,[1]ODBC!$B:$H,5,FALSE),"")</f>
        <v/>
      </c>
      <c r="G1309" s="32">
        <f>[1]ODBC!G1309</f>
        <v>0</v>
      </c>
      <c r="H1309" s="33">
        <f>SUM([1]ODBC!H1309)</f>
        <v>0</v>
      </c>
      <c r="I1309" s="41" t="str">
        <f>'Vinyl cutting'!$B$2</f>
        <v>J36938</v>
      </c>
      <c r="J1309" s="42">
        <f ca="1">(SUMIF('Freeform time and material'!$B$17:$B$30,B1309,'Freeform time and material'!$G$17:$G$30)) +
(SUMIF('Vinyl cutting'!$B$17:$B$30,B1309,'Vinyl cutting'!$G$17:$G$30)) +
(SUMIF('Vinyl cutting (2)'!$B$17:$B$30,B1309,'Vinyl cutting (2)'!$G$17:$G$30)) +
(SUMIF('Apply vinyl graphics'!$B$17:$B$30,B1309,'Apply vinyl graphics'!$G$17:$G$30)) +
(SUMIF('Apply vinyl graphics (2)'!$B$17:$B$30,B1309,'Apply vinyl graphics (2)'!$G$17:$G$30)) +
(SUMIF('Alum pan sign'!$B$17:$B$30,B1309,'Alum pan sign'!$G$17:$G$30)) +
(SUMIF('Alum pan sign (2)'!$B$17:$B$30,B1309,'Alum pan sign (2)'!$G$17:$G$30)) +
(SUMIF('Economy pan sign'!$B$17:$B$30,B1309,'Economy pan sign'!$G$17:$G$30)) +
(SUMIF('Post and panel sign'!$B$17:$B$30,B1309,'Post and panel sign'!$G$17:$G$30)) +
(SUMIF('Post and panel sign (2)'!$B$17:$B$30,B1309,'Post and panel sign (2)'!$G$17:$G$30)) +
(SUMIF('Flat panels only'!$B$17:$B$30,B1309,'Flat panels only'!$G$17:$G$30)) +
(SUMIF('Flat panels only (2)'!$B$17:$B$30,B1309,'Flat panels only (2)'!$G$17:$G$30)) +
(SUMIF('Routed panel shapes'!$B$18:$B$31,B1309,'Routed panel shapes'!$G$18:$G$31)) +
(SUMIF('Routed panel shapes (2)'!$B$18:$B$31,B1309,'Routed panel shapes (2)'!$G$18:$G$31)) +
(SUMIF('Routed face only'!$B$17:$B$30,B1309,'Routed face only'!$G$17:$G$30)) +
(SUMIF('Routed face only (2)'!$B$17:$B$30,B1309,'Routed face only (2)'!$G$17:$G$30)) +
(SUMIF('Routed alum faces letters'!$B$17:$B$30,B1309,'Routed alum faces letters'!$G$17:$G$30)) +
(SUMIF('Routed alum faces letters (2)'!$B$17:$B$30,B1309,'Routed alum faces letters (2)'!$G$17:$G$30)) +
(SUMIF('Routed push through acrylic'!$B$17:$B$30,B1309,'Routed push through acrylic'!$G$17:$G$30)) +
(SUMIF('Routed push through acrylic (2)'!$B$17:$B$30,B1309,'Routed push through acrylic (2)'!$G$17:$G$30)) +
(SUMIF('Sf routed cabinet'!$B$17:$B$30,B1309,'Sf routed cabinet'!$G$17:$G$30)) +
(SUMIF('Sf routed cabinet (2)'!$B$17:$B$30,B1309,'Sf routed cabinet (2)'!$G$17:$G$30)) +
(SUMIF('Df routed cabinet'!$B$17:$B$30,B1309,'Df routed cabinet'!$G$17:$G$30)) +
(SUMIF('Df routed cabinet (2)'!$B$17:$B$30,B1309,'Df routed cabinet (2)'!$G$17:$G$30)) +
(SUMIF('Sf acrylic cabinet'!$B$17:$B$30,B1309,'Sf acrylic cabinet'!$G$17:$G$30)) +
(SUMIF('Sf acrylic cabinet (2)'!$B$17:$B$30,B1309,'Sf acrylic cabinet (2)'!$G$17:$G$30)) +
(SUMIF('Economy Sf acrylic'!$B$17:$B$30,B1309,'Economy Sf acrylic'!$G$17:$G$30)) +
(SUMIF('Df acrylic cabinet'!$B$17:$B$30,B1309,'Df acrylic cabinet'!$G$17:$G$30)) +
(SUMIF('Df acrylic cabinet (2)'!$B$17:$B$30,B1309,'Df acrylic cabinet (2)'!$G$17:$G$30)) +
(SUMIF('Sf flex cabinet'!$B$17:$B$30,B1309,'Sf flex cabinet'!$G$17:$G$30)) +
(SUMIF('Sf flex cabinet (2)'!$B$17:$B$30,B1309,'Sf flex cabinet (2)'!$G$17:$G$30)) +
(SUMIF('Df flex cabinet'!$B$17:$B$36,B1309,'Df flex cabinet'!$G$17:$G$36)) +
(SUMIF('Df flex cabinet (2)'!$B$17:$B$36,B1309,'Df flex cabinet (2)'!$G$17:$G$36)) +
(SUMIF('Pole cover'!$B$17:$B$30,B1309,'Pole cover'!$G$17:$G$30)) +
(SUMIF('Pole cover (2)'!$B$17:$B$30,B1309,'Pole cover (2)'!$G$17:$G$30)) +
(SUMIF('Structural Steel Fab'!$B$17:$B$29,B1309,'Structural Steel Fab'!$G$17:$G$29)) +
(SUMIF(Reveal!$B$17:$B$30,B1309,Reveal!$G$17:$G$30)) +
(SUMIF('Reveal (2)'!$B$17:$B$30,B1309,'Reveal (2)'!$G$17:$G$30)) +
(SUMIF('Crown cove top'!$B$17:$B$30,B1309,'Crown cove top'!$G$17:$G$30)) +
(SUMIF('EMC assembly'!$B$17:$B$30,B1309,'EMC assembly'!$G$17:$G$30)) +
(SUMIF(Crating!$B$17:$B$29,B1309,Crating!$G$17:$G$29)) +
(SUMIF('LED wiring'!$B$17:$B$30,B1309,'LED wiring'!$G$17:$G$30)) +
(SUMIF('Changeable copy face'!$B$17:$B$30,B1309,'Changeable copy face'!$G$17:$G$30)) +
(SUMIF('Flex face assembly'!$B$17:$B$30,B1309,'Flex face assembly'!$G$17:$G$30)) +
(SUMIF('Routed face assembly'!$B$17:$B$30,B1309,'Routed face assembly'!$G$17:$G$30)) +
(SUMIF('Paint calculation'!$B$17:$B$30,B1309,'Paint calculation'!$G$17:$G$30)) +
(SUMIF('Trimcap letter face'!$B$17:$B$30,B1309,'Trimcap letter face'!$G$17:$G$30)) +
(SUMIF('Trimcap letter face (2)'!$B$17:$B$30,B1309,'Trimcap letter face (2)'!$G$17:$G$30)) +
(SUMIF('Channel letter fabrication'!$B$17:$B$30,B1309,'Channel letter fabrication'!$G$17:$G$30)) +
(SUMIF('Channel letter fabrication (2)'!$B$17:$B$30,B1309,'Channel letter fabrication (2)'!$G$17:$G$30))</f>
        <v>0</v>
      </c>
    </row>
    <row r="1310" spans="1:10">
      <c r="A1310" s="28">
        <f>[1]ODBC!$A1310</f>
        <v>0</v>
      </c>
      <c r="B1310" s="29">
        <f>[1]ODBC!B1310</f>
        <v>0</v>
      </c>
      <c r="C1310" s="30" t="str">
        <f>IFERROR(VLOOKUP($B1310,[1]ODBC!$B:$H,2,FALSE),"")</f>
        <v/>
      </c>
      <c r="D1310" s="30" t="str">
        <f>IFERROR(VLOOKUP($B1310,[1]ODBC!$B:$H,3,FALSE),"")</f>
        <v/>
      </c>
      <c r="E1310" s="30" t="str">
        <f>IFERROR(VLOOKUP($B1310,[1]ODBC!$B:$H,4,FALSE),"")</f>
        <v/>
      </c>
      <c r="F1310" s="31" t="str">
        <f>IFERROR(VLOOKUP($B1310,[1]ODBC!$B:$H,5,FALSE),"")</f>
        <v/>
      </c>
      <c r="G1310" s="32">
        <f>[1]ODBC!G1310</f>
        <v>0</v>
      </c>
      <c r="H1310" s="33">
        <f>SUM([1]ODBC!H1310)</f>
        <v>0</v>
      </c>
      <c r="I1310" s="41" t="str">
        <f>'Vinyl cutting'!$B$2</f>
        <v>J36938</v>
      </c>
      <c r="J1310" s="42">
        <f ca="1">(SUMIF('Freeform time and material'!$B$17:$B$30,B1310,'Freeform time and material'!$G$17:$G$30)) +
(SUMIF('Vinyl cutting'!$B$17:$B$30,B1310,'Vinyl cutting'!$G$17:$G$30)) +
(SUMIF('Vinyl cutting (2)'!$B$17:$B$30,B1310,'Vinyl cutting (2)'!$G$17:$G$30)) +
(SUMIF('Apply vinyl graphics'!$B$17:$B$30,B1310,'Apply vinyl graphics'!$G$17:$G$30)) +
(SUMIF('Apply vinyl graphics (2)'!$B$17:$B$30,B1310,'Apply vinyl graphics (2)'!$G$17:$G$30)) +
(SUMIF('Alum pan sign'!$B$17:$B$30,B1310,'Alum pan sign'!$G$17:$G$30)) +
(SUMIF('Alum pan sign (2)'!$B$17:$B$30,B1310,'Alum pan sign (2)'!$G$17:$G$30)) +
(SUMIF('Economy pan sign'!$B$17:$B$30,B1310,'Economy pan sign'!$G$17:$G$30)) +
(SUMIF('Post and panel sign'!$B$17:$B$30,B1310,'Post and panel sign'!$G$17:$G$30)) +
(SUMIF('Post and panel sign (2)'!$B$17:$B$30,B1310,'Post and panel sign (2)'!$G$17:$G$30)) +
(SUMIF('Flat panels only'!$B$17:$B$30,B1310,'Flat panels only'!$G$17:$G$30)) +
(SUMIF('Flat panels only (2)'!$B$17:$B$30,B1310,'Flat panels only (2)'!$G$17:$G$30)) +
(SUMIF('Routed panel shapes'!$B$18:$B$31,B1310,'Routed panel shapes'!$G$18:$G$31)) +
(SUMIF('Routed panel shapes (2)'!$B$18:$B$31,B1310,'Routed panel shapes (2)'!$G$18:$G$31)) +
(SUMIF('Routed face only'!$B$17:$B$30,B1310,'Routed face only'!$G$17:$G$30)) +
(SUMIF('Routed face only (2)'!$B$17:$B$30,B1310,'Routed face only (2)'!$G$17:$G$30)) +
(SUMIF('Routed alum faces letters'!$B$17:$B$30,B1310,'Routed alum faces letters'!$G$17:$G$30)) +
(SUMIF('Routed alum faces letters (2)'!$B$17:$B$30,B1310,'Routed alum faces letters (2)'!$G$17:$G$30)) +
(SUMIF('Routed push through acrylic'!$B$17:$B$30,B1310,'Routed push through acrylic'!$G$17:$G$30)) +
(SUMIF('Routed push through acrylic (2)'!$B$17:$B$30,B1310,'Routed push through acrylic (2)'!$G$17:$G$30)) +
(SUMIF('Sf routed cabinet'!$B$17:$B$30,B1310,'Sf routed cabinet'!$G$17:$G$30)) +
(SUMIF('Sf routed cabinet (2)'!$B$17:$B$30,B1310,'Sf routed cabinet (2)'!$G$17:$G$30)) +
(SUMIF('Df routed cabinet'!$B$17:$B$30,B1310,'Df routed cabinet'!$G$17:$G$30)) +
(SUMIF('Df routed cabinet (2)'!$B$17:$B$30,B1310,'Df routed cabinet (2)'!$G$17:$G$30)) +
(SUMIF('Sf acrylic cabinet'!$B$17:$B$30,B1310,'Sf acrylic cabinet'!$G$17:$G$30)) +
(SUMIF('Sf acrylic cabinet (2)'!$B$17:$B$30,B1310,'Sf acrylic cabinet (2)'!$G$17:$G$30)) +
(SUMIF('Economy Sf acrylic'!$B$17:$B$30,B1310,'Economy Sf acrylic'!$G$17:$G$30)) +
(SUMIF('Df acrylic cabinet'!$B$17:$B$30,B1310,'Df acrylic cabinet'!$G$17:$G$30)) +
(SUMIF('Df acrylic cabinet (2)'!$B$17:$B$30,B1310,'Df acrylic cabinet (2)'!$G$17:$G$30)) +
(SUMIF('Sf flex cabinet'!$B$17:$B$30,B1310,'Sf flex cabinet'!$G$17:$G$30)) +
(SUMIF('Sf flex cabinet (2)'!$B$17:$B$30,B1310,'Sf flex cabinet (2)'!$G$17:$G$30)) +
(SUMIF('Df flex cabinet'!$B$17:$B$36,B1310,'Df flex cabinet'!$G$17:$G$36)) +
(SUMIF('Df flex cabinet (2)'!$B$17:$B$36,B1310,'Df flex cabinet (2)'!$G$17:$G$36)) +
(SUMIF('Pole cover'!$B$17:$B$30,B1310,'Pole cover'!$G$17:$G$30)) +
(SUMIF('Pole cover (2)'!$B$17:$B$30,B1310,'Pole cover (2)'!$G$17:$G$30)) +
(SUMIF('Structural Steel Fab'!$B$17:$B$29,B1310,'Structural Steel Fab'!$G$17:$G$29)) +
(SUMIF(Reveal!$B$17:$B$30,B1310,Reveal!$G$17:$G$30)) +
(SUMIF('Reveal (2)'!$B$17:$B$30,B1310,'Reveal (2)'!$G$17:$G$30)) +
(SUMIF('Crown cove top'!$B$17:$B$30,B1310,'Crown cove top'!$G$17:$G$30)) +
(SUMIF('EMC assembly'!$B$17:$B$30,B1310,'EMC assembly'!$G$17:$G$30)) +
(SUMIF(Crating!$B$17:$B$29,B1310,Crating!$G$17:$G$29)) +
(SUMIF('LED wiring'!$B$17:$B$30,B1310,'LED wiring'!$G$17:$G$30)) +
(SUMIF('Changeable copy face'!$B$17:$B$30,B1310,'Changeable copy face'!$G$17:$G$30)) +
(SUMIF('Flex face assembly'!$B$17:$B$30,B1310,'Flex face assembly'!$G$17:$G$30)) +
(SUMIF('Routed face assembly'!$B$17:$B$30,B1310,'Routed face assembly'!$G$17:$G$30)) +
(SUMIF('Paint calculation'!$B$17:$B$30,B1310,'Paint calculation'!$G$17:$G$30)) +
(SUMIF('Trimcap letter face'!$B$17:$B$30,B1310,'Trimcap letter face'!$G$17:$G$30)) +
(SUMIF('Trimcap letter face (2)'!$B$17:$B$30,B1310,'Trimcap letter face (2)'!$G$17:$G$30)) +
(SUMIF('Channel letter fabrication'!$B$17:$B$30,B1310,'Channel letter fabrication'!$G$17:$G$30)) +
(SUMIF('Channel letter fabrication (2)'!$B$17:$B$30,B1310,'Channel letter fabrication (2)'!$G$17:$G$30))</f>
        <v>0</v>
      </c>
    </row>
    <row r="1311" spans="1:10">
      <c r="A1311" s="28">
        <f>[1]ODBC!$A1311</f>
        <v>0</v>
      </c>
      <c r="B1311" s="29">
        <f>[1]ODBC!B1311</f>
        <v>0</v>
      </c>
      <c r="C1311" s="30" t="str">
        <f>IFERROR(VLOOKUP($B1311,[1]ODBC!$B:$H,2,FALSE),"")</f>
        <v/>
      </c>
      <c r="D1311" s="30" t="str">
        <f>IFERROR(VLOOKUP($B1311,[1]ODBC!$B:$H,3,FALSE),"")</f>
        <v/>
      </c>
      <c r="E1311" s="30" t="str">
        <f>IFERROR(VLOOKUP($B1311,[1]ODBC!$B:$H,4,FALSE),"")</f>
        <v/>
      </c>
      <c r="F1311" s="31" t="str">
        <f>IFERROR(VLOOKUP($B1311,[1]ODBC!$B:$H,5,FALSE),"")</f>
        <v/>
      </c>
      <c r="G1311" s="32">
        <f>[1]ODBC!G1311</f>
        <v>0</v>
      </c>
      <c r="H1311" s="33">
        <f>SUM([1]ODBC!H1311)</f>
        <v>0</v>
      </c>
      <c r="I1311" s="41" t="str">
        <f>'Vinyl cutting'!$B$2</f>
        <v>J36938</v>
      </c>
      <c r="J1311" s="42">
        <f ca="1">(SUMIF('Freeform time and material'!$B$17:$B$30,B1311,'Freeform time and material'!$G$17:$G$30)) +
(SUMIF('Vinyl cutting'!$B$17:$B$30,B1311,'Vinyl cutting'!$G$17:$G$30)) +
(SUMIF('Vinyl cutting (2)'!$B$17:$B$30,B1311,'Vinyl cutting (2)'!$G$17:$G$30)) +
(SUMIF('Apply vinyl graphics'!$B$17:$B$30,B1311,'Apply vinyl graphics'!$G$17:$G$30)) +
(SUMIF('Apply vinyl graphics (2)'!$B$17:$B$30,B1311,'Apply vinyl graphics (2)'!$G$17:$G$30)) +
(SUMIF('Alum pan sign'!$B$17:$B$30,B1311,'Alum pan sign'!$G$17:$G$30)) +
(SUMIF('Alum pan sign (2)'!$B$17:$B$30,B1311,'Alum pan sign (2)'!$G$17:$G$30)) +
(SUMIF('Economy pan sign'!$B$17:$B$30,B1311,'Economy pan sign'!$G$17:$G$30)) +
(SUMIF('Post and panel sign'!$B$17:$B$30,B1311,'Post and panel sign'!$G$17:$G$30)) +
(SUMIF('Post and panel sign (2)'!$B$17:$B$30,B1311,'Post and panel sign (2)'!$G$17:$G$30)) +
(SUMIF('Flat panels only'!$B$17:$B$30,B1311,'Flat panels only'!$G$17:$G$30)) +
(SUMIF('Flat panels only (2)'!$B$17:$B$30,B1311,'Flat panels only (2)'!$G$17:$G$30)) +
(SUMIF('Routed panel shapes'!$B$18:$B$31,B1311,'Routed panel shapes'!$G$18:$G$31)) +
(SUMIF('Routed panel shapes (2)'!$B$18:$B$31,B1311,'Routed panel shapes (2)'!$G$18:$G$31)) +
(SUMIF('Routed face only'!$B$17:$B$30,B1311,'Routed face only'!$G$17:$G$30)) +
(SUMIF('Routed face only (2)'!$B$17:$B$30,B1311,'Routed face only (2)'!$G$17:$G$30)) +
(SUMIF('Routed alum faces letters'!$B$17:$B$30,B1311,'Routed alum faces letters'!$G$17:$G$30)) +
(SUMIF('Routed alum faces letters (2)'!$B$17:$B$30,B1311,'Routed alum faces letters (2)'!$G$17:$G$30)) +
(SUMIF('Routed push through acrylic'!$B$17:$B$30,B1311,'Routed push through acrylic'!$G$17:$G$30)) +
(SUMIF('Routed push through acrylic (2)'!$B$17:$B$30,B1311,'Routed push through acrylic (2)'!$G$17:$G$30)) +
(SUMIF('Sf routed cabinet'!$B$17:$B$30,B1311,'Sf routed cabinet'!$G$17:$G$30)) +
(SUMIF('Sf routed cabinet (2)'!$B$17:$B$30,B1311,'Sf routed cabinet (2)'!$G$17:$G$30)) +
(SUMIF('Df routed cabinet'!$B$17:$B$30,B1311,'Df routed cabinet'!$G$17:$G$30)) +
(SUMIF('Df routed cabinet (2)'!$B$17:$B$30,B1311,'Df routed cabinet (2)'!$G$17:$G$30)) +
(SUMIF('Sf acrylic cabinet'!$B$17:$B$30,B1311,'Sf acrylic cabinet'!$G$17:$G$30)) +
(SUMIF('Sf acrylic cabinet (2)'!$B$17:$B$30,B1311,'Sf acrylic cabinet (2)'!$G$17:$G$30)) +
(SUMIF('Economy Sf acrylic'!$B$17:$B$30,B1311,'Economy Sf acrylic'!$G$17:$G$30)) +
(SUMIF('Df acrylic cabinet'!$B$17:$B$30,B1311,'Df acrylic cabinet'!$G$17:$G$30)) +
(SUMIF('Df acrylic cabinet (2)'!$B$17:$B$30,B1311,'Df acrylic cabinet (2)'!$G$17:$G$30)) +
(SUMIF('Sf flex cabinet'!$B$17:$B$30,B1311,'Sf flex cabinet'!$G$17:$G$30)) +
(SUMIF('Sf flex cabinet (2)'!$B$17:$B$30,B1311,'Sf flex cabinet (2)'!$G$17:$G$30)) +
(SUMIF('Df flex cabinet'!$B$17:$B$36,B1311,'Df flex cabinet'!$G$17:$G$36)) +
(SUMIF('Df flex cabinet (2)'!$B$17:$B$36,B1311,'Df flex cabinet (2)'!$G$17:$G$36)) +
(SUMIF('Pole cover'!$B$17:$B$30,B1311,'Pole cover'!$G$17:$G$30)) +
(SUMIF('Pole cover (2)'!$B$17:$B$30,B1311,'Pole cover (2)'!$G$17:$G$30)) +
(SUMIF('Structural Steel Fab'!$B$17:$B$29,B1311,'Structural Steel Fab'!$G$17:$G$29)) +
(SUMIF(Reveal!$B$17:$B$30,B1311,Reveal!$G$17:$G$30)) +
(SUMIF('Reveal (2)'!$B$17:$B$30,B1311,'Reveal (2)'!$G$17:$G$30)) +
(SUMIF('Crown cove top'!$B$17:$B$30,B1311,'Crown cove top'!$G$17:$G$30)) +
(SUMIF('EMC assembly'!$B$17:$B$30,B1311,'EMC assembly'!$G$17:$G$30)) +
(SUMIF(Crating!$B$17:$B$29,B1311,Crating!$G$17:$G$29)) +
(SUMIF('LED wiring'!$B$17:$B$30,B1311,'LED wiring'!$G$17:$G$30)) +
(SUMIF('Changeable copy face'!$B$17:$B$30,B1311,'Changeable copy face'!$G$17:$G$30)) +
(SUMIF('Flex face assembly'!$B$17:$B$30,B1311,'Flex face assembly'!$G$17:$G$30)) +
(SUMIF('Routed face assembly'!$B$17:$B$30,B1311,'Routed face assembly'!$G$17:$G$30)) +
(SUMIF('Paint calculation'!$B$17:$B$30,B1311,'Paint calculation'!$G$17:$G$30)) +
(SUMIF('Trimcap letter face'!$B$17:$B$30,B1311,'Trimcap letter face'!$G$17:$G$30)) +
(SUMIF('Trimcap letter face (2)'!$B$17:$B$30,B1311,'Trimcap letter face (2)'!$G$17:$G$30)) +
(SUMIF('Channel letter fabrication'!$B$17:$B$30,B1311,'Channel letter fabrication'!$G$17:$G$30)) +
(SUMIF('Channel letter fabrication (2)'!$B$17:$B$30,B1311,'Channel letter fabrication (2)'!$G$17:$G$30))</f>
        <v>0</v>
      </c>
    </row>
    <row r="1312" spans="1:10">
      <c r="A1312" s="28">
        <f>[1]ODBC!$A1312</f>
        <v>0</v>
      </c>
      <c r="B1312" s="29">
        <f>[1]ODBC!B1312</f>
        <v>0</v>
      </c>
      <c r="C1312" s="30" t="str">
        <f>IFERROR(VLOOKUP($B1312,[1]ODBC!$B:$H,2,FALSE),"")</f>
        <v/>
      </c>
      <c r="D1312" s="30" t="str">
        <f>IFERROR(VLOOKUP($B1312,[1]ODBC!$B:$H,3,FALSE),"")</f>
        <v/>
      </c>
      <c r="E1312" s="30" t="str">
        <f>IFERROR(VLOOKUP($B1312,[1]ODBC!$B:$H,4,FALSE),"")</f>
        <v/>
      </c>
      <c r="F1312" s="31" t="str">
        <f>IFERROR(VLOOKUP($B1312,[1]ODBC!$B:$H,5,FALSE),"")</f>
        <v/>
      </c>
      <c r="G1312" s="32">
        <f>[1]ODBC!G1312</f>
        <v>0</v>
      </c>
      <c r="H1312" s="33">
        <f>SUM([1]ODBC!H1312)</f>
        <v>0</v>
      </c>
      <c r="I1312" s="41" t="str">
        <f>'Vinyl cutting'!$B$2</f>
        <v>J36938</v>
      </c>
      <c r="J1312" s="42">
        <f ca="1">(SUMIF('Freeform time and material'!$B$17:$B$30,B1312,'Freeform time and material'!$G$17:$G$30)) +
(SUMIF('Vinyl cutting'!$B$17:$B$30,B1312,'Vinyl cutting'!$G$17:$G$30)) +
(SUMIF('Vinyl cutting (2)'!$B$17:$B$30,B1312,'Vinyl cutting (2)'!$G$17:$G$30)) +
(SUMIF('Apply vinyl graphics'!$B$17:$B$30,B1312,'Apply vinyl graphics'!$G$17:$G$30)) +
(SUMIF('Apply vinyl graphics (2)'!$B$17:$B$30,B1312,'Apply vinyl graphics (2)'!$G$17:$G$30)) +
(SUMIF('Alum pan sign'!$B$17:$B$30,B1312,'Alum pan sign'!$G$17:$G$30)) +
(SUMIF('Alum pan sign (2)'!$B$17:$B$30,B1312,'Alum pan sign (2)'!$G$17:$G$30)) +
(SUMIF('Economy pan sign'!$B$17:$B$30,B1312,'Economy pan sign'!$G$17:$G$30)) +
(SUMIF('Post and panel sign'!$B$17:$B$30,B1312,'Post and panel sign'!$G$17:$G$30)) +
(SUMIF('Post and panel sign (2)'!$B$17:$B$30,B1312,'Post and panel sign (2)'!$G$17:$G$30)) +
(SUMIF('Flat panels only'!$B$17:$B$30,B1312,'Flat panels only'!$G$17:$G$30)) +
(SUMIF('Flat panels only (2)'!$B$17:$B$30,B1312,'Flat panels only (2)'!$G$17:$G$30)) +
(SUMIF('Routed panel shapes'!$B$18:$B$31,B1312,'Routed panel shapes'!$G$18:$G$31)) +
(SUMIF('Routed panel shapes (2)'!$B$18:$B$31,B1312,'Routed panel shapes (2)'!$G$18:$G$31)) +
(SUMIF('Routed face only'!$B$17:$B$30,B1312,'Routed face only'!$G$17:$G$30)) +
(SUMIF('Routed face only (2)'!$B$17:$B$30,B1312,'Routed face only (2)'!$G$17:$G$30)) +
(SUMIF('Routed alum faces letters'!$B$17:$B$30,B1312,'Routed alum faces letters'!$G$17:$G$30)) +
(SUMIF('Routed alum faces letters (2)'!$B$17:$B$30,B1312,'Routed alum faces letters (2)'!$G$17:$G$30)) +
(SUMIF('Routed push through acrylic'!$B$17:$B$30,B1312,'Routed push through acrylic'!$G$17:$G$30)) +
(SUMIF('Routed push through acrylic (2)'!$B$17:$B$30,B1312,'Routed push through acrylic (2)'!$G$17:$G$30)) +
(SUMIF('Sf routed cabinet'!$B$17:$B$30,B1312,'Sf routed cabinet'!$G$17:$G$30)) +
(SUMIF('Sf routed cabinet (2)'!$B$17:$B$30,B1312,'Sf routed cabinet (2)'!$G$17:$G$30)) +
(SUMIF('Df routed cabinet'!$B$17:$B$30,B1312,'Df routed cabinet'!$G$17:$G$30)) +
(SUMIF('Df routed cabinet (2)'!$B$17:$B$30,B1312,'Df routed cabinet (2)'!$G$17:$G$30)) +
(SUMIF('Sf acrylic cabinet'!$B$17:$B$30,B1312,'Sf acrylic cabinet'!$G$17:$G$30)) +
(SUMIF('Sf acrylic cabinet (2)'!$B$17:$B$30,B1312,'Sf acrylic cabinet (2)'!$G$17:$G$30)) +
(SUMIF('Economy Sf acrylic'!$B$17:$B$30,B1312,'Economy Sf acrylic'!$G$17:$G$30)) +
(SUMIF('Df acrylic cabinet'!$B$17:$B$30,B1312,'Df acrylic cabinet'!$G$17:$G$30)) +
(SUMIF('Df acrylic cabinet (2)'!$B$17:$B$30,B1312,'Df acrylic cabinet (2)'!$G$17:$G$30)) +
(SUMIF('Sf flex cabinet'!$B$17:$B$30,B1312,'Sf flex cabinet'!$G$17:$G$30)) +
(SUMIF('Sf flex cabinet (2)'!$B$17:$B$30,B1312,'Sf flex cabinet (2)'!$G$17:$G$30)) +
(SUMIF('Df flex cabinet'!$B$17:$B$36,B1312,'Df flex cabinet'!$G$17:$G$36)) +
(SUMIF('Df flex cabinet (2)'!$B$17:$B$36,B1312,'Df flex cabinet (2)'!$G$17:$G$36)) +
(SUMIF('Pole cover'!$B$17:$B$30,B1312,'Pole cover'!$G$17:$G$30)) +
(SUMIF('Pole cover (2)'!$B$17:$B$30,B1312,'Pole cover (2)'!$G$17:$G$30)) +
(SUMIF('Structural Steel Fab'!$B$17:$B$29,B1312,'Structural Steel Fab'!$G$17:$G$29)) +
(SUMIF(Reveal!$B$17:$B$30,B1312,Reveal!$G$17:$G$30)) +
(SUMIF('Reveal (2)'!$B$17:$B$30,B1312,'Reveal (2)'!$G$17:$G$30)) +
(SUMIF('Crown cove top'!$B$17:$B$30,B1312,'Crown cove top'!$G$17:$G$30)) +
(SUMIF('EMC assembly'!$B$17:$B$30,B1312,'EMC assembly'!$G$17:$G$30)) +
(SUMIF(Crating!$B$17:$B$29,B1312,Crating!$G$17:$G$29)) +
(SUMIF('LED wiring'!$B$17:$B$30,B1312,'LED wiring'!$G$17:$G$30)) +
(SUMIF('Changeable copy face'!$B$17:$B$30,B1312,'Changeable copy face'!$G$17:$G$30)) +
(SUMIF('Flex face assembly'!$B$17:$B$30,B1312,'Flex face assembly'!$G$17:$G$30)) +
(SUMIF('Routed face assembly'!$B$17:$B$30,B1312,'Routed face assembly'!$G$17:$G$30)) +
(SUMIF('Paint calculation'!$B$17:$B$30,B1312,'Paint calculation'!$G$17:$G$30)) +
(SUMIF('Trimcap letter face'!$B$17:$B$30,B1312,'Trimcap letter face'!$G$17:$G$30)) +
(SUMIF('Trimcap letter face (2)'!$B$17:$B$30,B1312,'Trimcap letter face (2)'!$G$17:$G$30)) +
(SUMIF('Channel letter fabrication'!$B$17:$B$30,B1312,'Channel letter fabrication'!$G$17:$G$30)) +
(SUMIF('Channel letter fabrication (2)'!$B$17:$B$30,B1312,'Channel letter fabrication (2)'!$G$17:$G$30))</f>
        <v>0</v>
      </c>
    </row>
    <row r="1313" spans="1:10">
      <c r="A1313" s="28">
        <f>[1]ODBC!$A1313</f>
        <v>0</v>
      </c>
      <c r="B1313" s="29">
        <f>[1]ODBC!B1313</f>
        <v>0</v>
      </c>
      <c r="C1313" s="30" t="str">
        <f>IFERROR(VLOOKUP($B1313,[1]ODBC!$B:$H,2,FALSE),"")</f>
        <v/>
      </c>
      <c r="D1313" s="30" t="str">
        <f>IFERROR(VLOOKUP($B1313,[1]ODBC!$B:$H,3,FALSE),"")</f>
        <v/>
      </c>
      <c r="E1313" s="30" t="str">
        <f>IFERROR(VLOOKUP($B1313,[1]ODBC!$B:$H,4,FALSE),"")</f>
        <v/>
      </c>
      <c r="F1313" s="31" t="str">
        <f>IFERROR(VLOOKUP($B1313,[1]ODBC!$B:$H,5,FALSE),"")</f>
        <v/>
      </c>
      <c r="G1313" s="32">
        <f>[1]ODBC!G1313</f>
        <v>0</v>
      </c>
      <c r="H1313" s="33">
        <f>SUM([1]ODBC!H1313)</f>
        <v>0</v>
      </c>
      <c r="I1313" s="41" t="str">
        <f>'Vinyl cutting'!$B$2</f>
        <v>J36938</v>
      </c>
      <c r="J1313" s="42">
        <f ca="1">(SUMIF('Freeform time and material'!$B$17:$B$30,B1313,'Freeform time and material'!$G$17:$G$30)) +
(SUMIF('Vinyl cutting'!$B$17:$B$30,B1313,'Vinyl cutting'!$G$17:$G$30)) +
(SUMIF('Vinyl cutting (2)'!$B$17:$B$30,B1313,'Vinyl cutting (2)'!$G$17:$G$30)) +
(SUMIF('Apply vinyl graphics'!$B$17:$B$30,B1313,'Apply vinyl graphics'!$G$17:$G$30)) +
(SUMIF('Apply vinyl graphics (2)'!$B$17:$B$30,B1313,'Apply vinyl graphics (2)'!$G$17:$G$30)) +
(SUMIF('Alum pan sign'!$B$17:$B$30,B1313,'Alum pan sign'!$G$17:$G$30)) +
(SUMIF('Alum pan sign (2)'!$B$17:$B$30,B1313,'Alum pan sign (2)'!$G$17:$G$30)) +
(SUMIF('Economy pan sign'!$B$17:$B$30,B1313,'Economy pan sign'!$G$17:$G$30)) +
(SUMIF('Post and panel sign'!$B$17:$B$30,B1313,'Post and panel sign'!$G$17:$G$30)) +
(SUMIF('Post and panel sign (2)'!$B$17:$B$30,B1313,'Post and panel sign (2)'!$G$17:$G$30)) +
(SUMIF('Flat panels only'!$B$17:$B$30,B1313,'Flat panels only'!$G$17:$G$30)) +
(SUMIF('Flat panels only (2)'!$B$17:$B$30,B1313,'Flat panels only (2)'!$G$17:$G$30)) +
(SUMIF('Routed panel shapes'!$B$18:$B$31,B1313,'Routed panel shapes'!$G$18:$G$31)) +
(SUMIF('Routed panel shapes (2)'!$B$18:$B$31,B1313,'Routed panel shapes (2)'!$G$18:$G$31)) +
(SUMIF('Routed face only'!$B$17:$B$30,B1313,'Routed face only'!$G$17:$G$30)) +
(SUMIF('Routed face only (2)'!$B$17:$B$30,B1313,'Routed face only (2)'!$G$17:$G$30)) +
(SUMIF('Routed alum faces letters'!$B$17:$B$30,B1313,'Routed alum faces letters'!$G$17:$G$30)) +
(SUMIF('Routed alum faces letters (2)'!$B$17:$B$30,B1313,'Routed alum faces letters (2)'!$G$17:$G$30)) +
(SUMIF('Routed push through acrylic'!$B$17:$B$30,B1313,'Routed push through acrylic'!$G$17:$G$30)) +
(SUMIF('Routed push through acrylic (2)'!$B$17:$B$30,B1313,'Routed push through acrylic (2)'!$G$17:$G$30)) +
(SUMIF('Sf routed cabinet'!$B$17:$B$30,B1313,'Sf routed cabinet'!$G$17:$G$30)) +
(SUMIF('Sf routed cabinet (2)'!$B$17:$B$30,B1313,'Sf routed cabinet (2)'!$G$17:$G$30)) +
(SUMIF('Df routed cabinet'!$B$17:$B$30,B1313,'Df routed cabinet'!$G$17:$G$30)) +
(SUMIF('Df routed cabinet (2)'!$B$17:$B$30,B1313,'Df routed cabinet (2)'!$G$17:$G$30)) +
(SUMIF('Sf acrylic cabinet'!$B$17:$B$30,B1313,'Sf acrylic cabinet'!$G$17:$G$30)) +
(SUMIF('Sf acrylic cabinet (2)'!$B$17:$B$30,B1313,'Sf acrylic cabinet (2)'!$G$17:$G$30)) +
(SUMIF('Economy Sf acrylic'!$B$17:$B$30,B1313,'Economy Sf acrylic'!$G$17:$G$30)) +
(SUMIF('Df acrylic cabinet'!$B$17:$B$30,B1313,'Df acrylic cabinet'!$G$17:$G$30)) +
(SUMIF('Df acrylic cabinet (2)'!$B$17:$B$30,B1313,'Df acrylic cabinet (2)'!$G$17:$G$30)) +
(SUMIF('Sf flex cabinet'!$B$17:$B$30,B1313,'Sf flex cabinet'!$G$17:$G$30)) +
(SUMIF('Sf flex cabinet (2)'!$B$17:$B$30,B1313,'Sf flex cabinet (2)'!$G$17:$G$30)) +
(SUMIF('Df flex cabinet'!$B$17:$B$36,B1313,'Df flex cabinet'!$G$17:$G$36)) +
(SUMIF('Df flex cabinet (2)'!$B$17:$B$36,B1313,'Df flex cabinet (2)'!$G$17:$G$36)) +
(SUMIF('Pole cover'!$B$17:$B$30,B1313,'Pole cover'!$G$17:$G$30)) +
(SUMIF('Pole cover (2)'!$B$17:$B$30,B1313,'Pole cover (2)'!$G$17:$G$30)) +
(SUMIF('Structural Steel Fab'!$B$17:$B$29,B1313,'Structural Steel Fab'!$G$17:$G$29)) +
(SUMIF(Reveal!$B$17:$B$30,B1313,Reveal!$G$17:$G$30)) +
(SUMIF('Reveal (2)'!$B$17:$B$30,B1313,'Reveal (2)'!$G$17:$G$30)) +
(SUMIF('Crown cove top'!$B$17:$B$30,B1313,'Crown cove top'!$G$17:$G$30)) +
(SUMIF('EMC assembly'!$B$17:$B$30,B1313,'EMC assembly'!$G$17:$G$30)) +
(SUMIF(Crating!$B$17:$B$29,B1313,Crating!$G$17:$G$29)) +
(SUMIF('LED wiring'!$B$17:$B$30,B1313,'LED wiring'!$G$17:$G$30)) +
(SUMIF('Changeable copy face'!$B$17:$B$30,B1313,'Changeable copy face'!$G$17:$G$30)) +
(SUMIF('Flex face assembly'!$B$17:$B$30,B1313,'Flex face assembly'!$G$17:$G$30)) +
(SUMIF('Routed face assembly'!$B$17:$B$30,B1313,'Routed face assembly'!$G$17:$G$30)) +
(SUMIF('Paint calculation'!$B$17:$B$30,B1313,'Paint calculation'!$G$17:$G$30)) +
(SUMIF('Trimcap letter face'!$B$17:$B$30,B1313,'Trimcap letter face'!$G$17:$G$30)) +
(SUMIF('Trimcap letter face (2)'!$B$17:$B$30,B1313,'Trimcap letter face (2)'!$G$17:$G$30)) +
(SUMIF('Channel letter fabrication'!$B$17:$B$30,B1313,'Channel letter fabrication'!$G$17:$G$30)) +
(SUMIF('Channel letter fabrication (2)'!$B$17:$B$30,B1313,'Channel letter fabrication (2)'!$G$17:$G$30))</f>
        <v>0</v>
      </c>
    </row>
    <row r="1314" spans="1:10">
      <c r="A1314" s="28">
        <f>[1]ODBC!$A1314</f>
        <v>0</v>
      </c>
      <c r="B1314" s="29">
        <f>[1]ODBC!B1314</f>
        <v>0</v>
      </c>
      <c r="C1314" s="30" t="str">
        <f>IFERROR(VLOOKUP($B1314,[1]ODBC!$B:$H,2,FALSE),"")</f>
        <v/>
      </c>
      <c r="D1314" s="30" t="str">
        <f>IFERROR(VLOOKUP($B1314,[1]ODBC!$B:$H,3,FALSE),"")</f>
        <v/>
      </c>
      <c r="E1314" s="30" t="str">
        <f>IFERROR(VLOOKUP($B1314,[1]ODBC!$B:$H,4,FALSE),"")</f>
        <v/>
      </c>
      <c r="F1314" s="31" t="str">
        <f>IFERROR(VLOOKUP($B1314,[1]ODBC!$B:$H,5,FALSE),"")</f>
        <v/>
      </c>
      <c r="G1314" s="32">
        <f>[1]ODBC!G1314</f>
        <v>0</v>
      </c>
      <c r="H1314" s="33">
        <f>SUM([1]ODBC!H1314)</f>
        <v>0</v>
      </c>
      <c r="I1314" s="41" t="str">
        <f>'Vinyl cutting'!$B$2</f>
        <v>J36938</v>
      </c>
      <c r="J1314" s="42">
        <f ca="1">(SUMIF('Freeform time and material'!$B$17:$B$30,B1314,'Freeform time and material'!$G$17:$G$30)) +
(SUMIF('Vinyl cutting'!$B$17:$B$30,B1314,'Vinyl cutting'!$G$17:$G$30)) +
(SUMIF('Vinyl cutting (2)'!$B$17:$B$30,B1314,'Vinyl cutting (2)'!$G$17:$G$30)) +
(SUMIF('Apply vinyl graphics'!$B$17:$B$30,B1314,'Apply vinyl graphics'!$G$17:$G$30)) +
(SUMIF('Apply vinyl graphics (2)'!$B$17:$B$30,B1314,'Apply vinyl graphics (2)'!$G$17:$G$30)) +
(SUMIF('Alum pan sign'!$B$17:$B$30,B1314,'Alum pan sign'!$G$17:$G$30)) +
(SUMIF('Alum pan sign (2)'!$B$17:$B$30,B1314,'Alum pan sign (2)'!$G$17:$G$30)) +
(SUMIF('Economy pan sign'!$B$17:$B$30,B1314,'Economy pan sign'!$G$17:$G$30)) +
(SUMIF('Post and panel sign'!$B$17:$B$30,B1314,'Post and panel sign'!$G$17:$G$30)) +
(SUMIF('Post and panel sign (2)'!$B$17:$B$30,B1314,'Post and panel sign (2)'!$G$17:$G$30)) +
(SUMIF('Flat panels only'!$B$17:$B$30,B1314,'Flat panels only'!$G$17:$G$30)) +
(SUMIF('Flat panels only (2)'!$B$17:$B$30,B1314,'Flat panels only (2)'!$G$17:$G$30)) +
(SUMIF('Routed panel shapes'!$B$18:$B$31,B1314,'Routed panel shapes'!$G$18:$G$31)) +
(SUMIF('Routed panel shapes (2)'!$B$18:$B$31,B1314,'Routed panel shapes (2)'!$G$18:$G$31)) +
(SUMIF('Routed face only'!$B$17:$B$30,B1314,'Routed face only'!$G$17:$G$30)) +
(SUMIF('Routed face only (2)'!$B$17:$B$30,B1314,'Routed face only (2)'!$G$17:$G$30)) +
(SUMIF('Routed alum faces letters'!$B$17:$B$30,B1314,'Routed alum faces letters'!$G$17:$G$30)) +
(SUMIF('Routed alum faces letters (2)'!$B$17:$B$30,B1314,'Routed alum faces letters (2)'!$G$17:$G$30)) +
(SUMIF('Routed push through acrylic'!$B$17:$B$30,B1314,'Routed push through acrylic'!$G$17:$G$30)) +
(SUMIF('Routed push through acrylic (2)'!$B$17:$B$30,B1314,'Routed push through acrylic (2)'!$G$17:$G$30)) +
(SUMIF('Sf routed cabinet'!$B$17:$B$30,B1314,'Sf routed cabinet'!$G$17:$G$30)) +
(SUMIF('Sf routed cabinet (2)'!$B$17:$B$30,B1314,'Sf routed cabinet (2)'!$G$17:$G$30)) +
(SUMIF('Df routed cabinet'!$B$17:$B$30,B1314,'Df routed cabinet'!$G$17:$G$30)) +
(SUMIF('Df routed cabinet (2)'!$B$17:$B$30,B1314,'Df routed cabinet (2)'!$G$17:$G$30)) +
(SUMIF('Sf acrylic cabinet'!$B$17:$B$30,B1314,'Sf acrylic cabinet'!$G$17:$G$30)) +
(SUMIF('Sf acrylic cabinet (2)'!$B$17:$B$30,B1314,'Sf acrylic cabinet (2)'!$G$17:$G$30)) +
(SUMIF('Economy Sf acrylic'!$B$17:$B$30,B1314,'Economy Sf acrylic'!$G$17:$G$30)) +
(SUMIF('Df acrylic cabinet'!$B$17:$B$30,B1314,'Df acrylic cabinet'!$G$17:$G$30)) +
(SUMIF('Df acrylic cabinet (2)'!$B$17:$B$30,B1314,'Df acrylic cabinet (2)'!$G$17:$G$30)) +
(SUMIF('Sf flex cabinet'!$B$17:$B$30,B1314,'Sf flex cabinet'!$G$17:$G$30)) +
(SUMIF('Sf flex cabinet (2)'!$B$17:$B$30,B1314,'Sf flex cabinet (2)'!$G$17:$G$30)) +
(SUMIF('Df flex cabinet'!$B$17:$B$36,B1314,'Df flex cabinet'!$G$17:$G$36)) +
(SUMIF('Df flex cabinet (2)'!$B$17:$B$36,B1314,'Df flex cabinet (2)'!$G$17:$G$36)) +
(SUMIF('Pole cover'!$B$17:$B$30,B1314,'Pole cover'!$G$17:$G$30)) +
(SUMIF('Pole cover (2)'!$B$17:$B$30,B1314,'Pole cover (2)'!$G$17:$G$30)) +
(SUMIF('Structural Steel Fab'!$B$17:$B$29,B1314,'Structural Steel Fab'!$G$17:$G$29)) +
(SUMIF(Reveal!$B$17:$B$30,B1314,Reveal!$G$17:$G$30)) +
(SUMIF('Reveal (2)'!$B$17:$B$30,B1314,'Reveal (2)'!$G$17:$G$30)) +
(SUMIF('Crown cove top'!$B$17:$B$30,B1314,'Crown cove top'!$G$17:$G$30)) +
(SUMIF('EMC assembly'!$B$17:$B$30,B1314,'EMC assembly'!$G$17:$G$30)) +
(SUMIF(Crating!$B$17:$B$29,B1314,Crating!$G$17:$G$29)) +
(SUMIF('LED wiring'!$B$17:$B$30,B1314,'LED wiring'!$G$17:$G$30)) +
(SUMIF('Changeable copy face'!$B$17:$B$30,B1314,'Changeable copy face'!$G$17:$G$30)) +
(SUMIF('Flex face assembly'!$B$17:$B$30,B1314,'Flex face assembly'!$G$17:$G$30)) +
(SUMIF('Routed face assembly'!$B$17:$B$30,B1314,'Routed face assembly'!$G$17:$G$30)) +
(SUMIF('Paint calculation'!$B$17:$B$30,B1314,'Paint calculation'!$G$17:$G$30)) +
(SUMIF('Trimcap letter face'!$B$17:$B$30,B1314,'Trimcap letter face'!$G$17:$G$30)) +
(SUMIF('Trimcap letter face (2)'!$B$17:$B$30,B1314,'Trimcap letter face (2)'!$G$17:$G$30)) +
(SUMIF('Channel letter fabrication'!$B$17:$B$30,B1314,'Channel letter fabrication'!$G$17:$G$30)) +
(SUMIF('Channel letter fabrication (2)'!$B$17:$B$30,B1314,'Channel letter fabrication (2)'!$G$17:$G$30))</f>
        <v>0</v>
      </c>
    </row>
    <row r="1315" spans="1:10">
      <c r="A1315" s="28">
        <f>[1]ODBC!$A1315</f>
        <v>0</v>
      </c>
      <c r="B1315" s="29">
        <f>[1]ODBC!B1315</f>
        <v>0</v>
      </c>
      <c r="C1315" s="30" t="str">
        <f>IFERROR(VLOOKUP($B1315,[1]ODBC!$B:$H,2,FALSE),"")</f>
        <v/>
      </c>
      <c r="D1315" s="30" t="str">
        <f>IFERROR(VLOOKUP($B1315,[1]ODBC!$B:$H,3,FALSE),"")</f>
        <v/>
      </c>
      <c r="E1315" s="30" t="str">
        <f>IFERROR(VLOOKUP($B1315,[1]ODBC!$B:$H,4,FALSE),"")</f>
        <v/>
      </c>
      <c r="F1315" s="31" t="str">
        <f>IFERROR(VLOOKUP($B1315,[1]ODBC!$B:$H,5,FALSE),"")</f>
        <v/>
      </c>
      <c r="G1315" s="32">
        <f>[1]ODBC!G1315</f>
        <v>0</v>
      </c>
      <c r="H1315" s="33">
        <f>SUM([1]ODBC!H1315)</f>
        <v>0</v>
      </c>
      <c r="I1315" s="41" t="str">
        <f>'Vinyl cutting'!$B$2</f>
        <v>J36938</v>
      </c>
      <c r="J1315" s="42">
        <f ca="1">(SUMIF('Freeform time and material'!$B$17:$B$30,B1315,'Freeform time and material'!$G$17:$G$30)) +
(SUMIF('Vinyl cutting'!$B$17:$B$30,B1315,'Vinyl cutting'!$G$17:$G$30)) +
(SUMIF('Vinyl cutting (2)'!$B$17:$B$30,B1315,'Vinyl cutting (2)'!$G$17:$G$30)) +
(SUMIF('Apply vinyl graphics'!$B$17:$B$30,B1315,'Apply vinyl graphics'!$G$17:$G$30)) +
(SUMIF('Apply vinyl graphics (2)'!$B$17:$B$30,B1315,'Apply vinyl graphics (2)'!$G$17:$G$30)) +
(SUMIF('Alum pan sign'!$B$17:$B$30,B1315,'Alum pan sign'!$G$17:$G$30)) +
(SUMIF('Alum pan sign (2)'!$B$17:$B$30,B1315,'Alum pan sign (2)'!$G$17:$G$30)) +
(SUMIF('Economy pan sign'!$B$17:$B$30,B1315,'Economy pan sign'!$G$17:$G$30)) +
(SUMIF('Post and panel sign'!$B$17:$B$30,B1315,'Post and panel sign'!$G$17:$G$30)) +
(SUMIF('Post and panel sign (2)'!$B$17:$B$30,B1315,'Post and panel sign (2)'!$G$17:$G$30)) +
(SUMIF('Flat panels only'!$B$17:$B$30,B1315,'Flat panels only'!$G$17:$G$30)) +
(SUMIF('Flat panels only (2)'!$B$17:$B$30,B1315,'Flat panels only (2)'!$G$17:$G$30)) +
(SUMIF('Routed panel shapes'!$B$18:$B$31,B1315,'Routed panel shapes'!$G$18:$G$31)) +
(SUMIF('Routed panel shapes (2)'!$B$18:$B$31,B1315,'Routed panel shapes (2)'!$G$18:$G$31)) +
(SUMIF('Routed face only'!$B$17:$B$30,B1315,'Routed face only'!$G$17:$G$30)) +
(SUMIF('Routed face only (2)'!$B$17:$B$30,B1315,'Routed face only (2)'!$G$17:$G$30)) +
(SUMIF('Routed alum faces letters'!$B$17:$B$30,B1315,'Routed alum faces letters'!$G$17:$G$30)) +
(SUMIF('Routed alum faces letters (2)'!$B$17:$B$30,B1315,'Routed alum faces letters (2)'!$G$17:$G$30)) +
(SUMIF('Routed push through acrylic'!$B$17:$B$30,B1315,'Routed push through acrylic'!$G$17:$G$30)) +
(SUMIF('Routed push through acrylic (2)'!$B$17:$B$30,B1315,'Routed push through acrylic (2)'!$G$17:$G$30)) +
(SUMIF('Sf routed cabinet'!$B$17:$B$30,B1315,'Sf routed cabinet'!$G$17:$G$30)) +
(SUMIF('Sf routed cabinet (2)'!$B$17:$B$30,B1315,'Sf routed cabinet (2)'!$G$17:$G$30)) +
(SUMIF('Df routed cabinet'!$B$17:$B$30,B1315,'Df routed cabinet'!$G$17:$G$30)) +
(SUMIF('Df routed cabinet (2)'!$B$17:$B$30,B1315,'Df routed cabinet (2)'!$G$17:$G$30)) +
(SUMIF('Sf acrylic cabinet'!$B$17:$B$30,B1315,'Sf acrylic cabinet'!$G$17:$G$30)) +
(SUMIF('Sf acrylic cabinet (2)'!$B$17:$B$30,B1315,'Sf acrylic cabinet (2)'!$G$17:$G$30)) +
(SUMIF('Economy Sf acrylic'!$B$17:$B$30,B1315,'Economy Sf acrylic'!$G$17:$G$30)) +
(SUMIF('Df acrylic cabinet'!$B$17:$B$30,B1315,'Df acrylic cabinet'!$G$17:$G$30)) +
(SUMIF('Df acrylic cabinet (2)'!$B$17:$B$30,B1315,'Df acrylic cabinet (2)'!$G$17:$G$30)) +
(SUMIF('Sf flex cabinet'!$B$17:$B$30,B1315,'Sf flex cabinet'!$G$17:$G$30)) +
(SUMIF('Sf flex cabinet (2)'!$B$17:$B$30,B1315,'Sf flex cabinet (2)'!$G$17:$G$30)) +
(SUMIF('Df flex cabinet'!$B$17:$B$36,B1315,'Df flex cabinet'!$G$17:$G$36)) +
(SUMIF('Df flex cabinet (2)'!$B$17:$B$36,B1315,'Df flex cabinet (2)'!$G$17:$G$36)) +
(SUMIF('Pole cover'!$B$17:$B$30,B1315,'Pole cover'!$G$17:$G$30)) +
(SUMIF('Pole cover (2)'!$B$17:$B$30,B1315,'Pole cover (2)'!$G$17:$G$30)) +
(SUMIF('Structural Steel Fab'!$B$17:$B$29,B1315,'Structural Steel Fab'!$G$17:$G$29)) +
(SUMIF(Reveal!$B$17:$B$30,B1315,Reveal!$G$17:$G$30)) +
(SUMIF('Reveal (2)'!$B$17:$B$30,B1315,'Reveal (2)'!$G$17:$G$30)) +
(SUMIF('Crown cove top'!$B$17:$B$30,B1315,'Crown cove top'!$G$17:$G$30)) +
(SUMIF('EMC assembly'!$B$17:$B$30,B1315,'EMC assembly'!$G$17:$G$30)) +
(SUMIF(Crating!$B$17:$B$29,B1315,Crating!$G$17:$G$29)) +
(SUMIF('LED wiring'!$B$17:$B$30,B1315,'LED wiring'!$G$17:$G$30)) +
(SUMIF('Changeable copy face'!$B$17:$B$30,B1315,'Changeable copy face'!$G$17:$G$30)) +
(SUMIF('Flex face assembly'!$B$17:$B$30,B1315,'Flex face assembly'!$G$17:$G$30)) +
(SUMIF('Routed face assembly'!$B$17:$B$30,B1315,'Routed face assembly'!$G$17:$G$30)) +
(SUMIF('Paint calculation'!$B$17:$B$30,B1315,'Paint calculation'!$G$17:$G$30)) +
(SUMIF('Trimcap letter face'!$B$17:$B$30,B1315,'Trimcap letter face'!$G$17:$G$30)) +
(SUMIF('Trimcap letter face (2)'!$B$17:$B$30,B1315,'Trimcap letter face (2)'!$G$17:$G$30)) +
(SUMIF('Channel letter fabrication'!$B$17:$B$30,B1315,'Channel letter fabrication'!$G$17:$G$30)) +
(SUMIF('Channel letter fabrication (2)'!$B$17:$B$30,B1315,'Channel letter fabrication (2)'!$G$17:$G$30))</f>
        <v>0</v>
      </c>
    </row>
    <row r="1316" spans="1:10">
      <c r="A1316" s="28">
        <f>[1]ODBC!$A1316</f>
        <v>0</v>
      </c>
      <c r="B1316" s="29">
        <f>[1]ODBC!B1316</f>
        <v>0</v>
      </c>
      <c r="C1316" s="30" t="str">
        <f>IFERROR(VLOOKUP($B1316,[1]ODBC!$B:$H,2,FALSE),"")</f>
        <v/>
      </c>
      <c r="D1316" s="30" t="str">
        <f>IFERROR(VLOOKUP($B1316,[1]ODBC!$B:$H,3,FALSE),"")</f>
        <v/>
      </c>
      <c r="E1316" s="30" t="str">
        <f>IFERROR(VLOOKUP($B1316,[1]ODBC!$B:$H,4,FALSE),"")</f>
        <v/>
      </c>
      <c r="F1316" s="31" t="str">
        <f>IFERROR(VLOOKUP($B1316,[1]ODBC!$B:$H,5,FALSE),"")</f>
        <v/>
      </c>
      <c r="G1316" s="32">
        <f>[1]ODBC!G1316</f>
        <v>0</v>
      </c>
      <c r="H1316" s="33">
        <f>SUM([1]ODBC!H1316)</f>
        <v>0</v>
      </c>
      <c r="I1316" s="41" t="str">
        <f>'Vinyl cutting'!$B$2</f>
        <v>J36938</v>
      </c>
      <c r="J1316" s="42">
        <f ca="1">(SUMIF('Freeform time and material'!$B$17:$B$30,B1316,'Freeform time and material'!$G$17:$G$30)) +
(SUMIF('Vinyl cutting'!$B$17:$B$30,B1316,'Vinyl cutting'!$G$17:$G$30)) +
(SUMIF('Vinyl cutting (2)'!$B$17:$B$30,B1316,'Vinyl cutting (2)'!$G$17:$G$30)) +
(SUMIF('Apply vinyl graphics'!$B$17:$B$30,B1316,'Apply vinyl graphics'!$G$17:$G$30)) +
(SUMIF('Apply vinyl graphics (2)'!$B$17:$B$30,B1316,'Apply vinyl graphics (2)'!$G$17:$G$30)) +
(SUMIF('Alum pan sign'!$B$17:$B$30,B1316,'Alum pan sign'!$G$17:$G$30)) +
(SUMIF('Alum pan sign (2)'!$B$17:$B$30,B1316,'Alum pan sign (2)'!$G$17:$G$30)) +
(SUMIF('Economy pan sign'!$B$17:$B$30,B1316,'Economy pan sign'!$G$17:$G$30)) +
(SUMIF('Post and panel sign'!$B$17:$B$30,B1316,'Post and panel sign'!$G$17:$G$30)) +
(SUMIF('Post and panel sign (2)'!$B$17:$B$30,B1316,'Post and panel sign (2)'!$G$17:$G$30)) +
(SUMIF('Flat panels only'!$B$17:$B$30,B1316,'Flat panels only'!$G$17:$G$30)) +
(SUMIF('Flat panels only (2)'!$B$17:$B$30,B1316,'Flat panels only (2)'!$G$17:$G$30)) +
(SUMIF('Routed panel shapes'!$B$18:$B$31,B1316,'Routed panel shapes'!$G$18:$G$31)) +
(SUMIF('Routed panel shapes (2)'!$B$18:$B$31,B1316,'Routed panel shapes (2)'!$G$18:$G$31)) +
(SUMIF('Routed face only'!$B$17:$B$30,B1316,'Routed face only'!$G$17:$G$30)) +
(SUMIF('Routed face only (2)'!$B$17:$B$30,B1316,'Routed face only (2)'!$G$17:$G$30)) +
(SUMIF('Routed alum faces letters'!$B$17:$B$30,B1316,'Routed alum faces letters'!$G$17:$G$30)) +
(SUMIF('Routed alum faces letters (2)'!$B$17:$B$30,B1316,'Routed alum faces letters (2)'!$G$17:$G$30)) +
(SUMIF('Routed push through acrylic'!$B$17:$B$30,B1316,'Routed push through acrylic'!$G$17:$G$30)) +
(SUMIF('Routed push through acrylic (2)'!$B$17:$B$30,B1316,'Routed push through acrylic (2)'!$G$17:$G$30)) +
(SUMIF('Sf routed cabinet'!$B$17:$B$30,B1316,'Sf routed cabinet'!$G$17:$G$30)) +
(SUMIF('Sf routed cabinet (2)'!$B$17:$B$30,B1316,'Sf routed cabinet (2)'!$G$17:$G$30)) +
(SUMIF('Df routed cabinet'!$B$17:$B$30,B1316,'Df routed cabinet'!$G$17:$G$30)) +
(SUMIF('Df routed cabinet (2)'!$B$17:$B$30,B1316,'Df routed cabinet (2)'!$G$17:$G$30)) +
(SUMIF('Sf acrylic cabinet'!$B$17:$B$30,B1316,'Sf acrylic cabinet'!$G$17:$G$30)) +
(SUMIF('Sf acrylic cabinet (2)'!$B$17:$B$30,B1316,'Sf acrylic cabinet (2)'!$G$17:$G$30)) +
(SUMIF('Economy Sf acrylic'!$B$17:$B$30,B1316,'Economy Sf acrylic'!$G$17:$G$30)) +
(SUMIF('Df acrylic cabinet'!$B$17:$B$30,B1316,'Df acrylic cabinet'!$G$17:$G$30)) +
(SUMIF('Df acrylic cabinet (2)'!$B$17:$B$30,B1316,'Df acrylic cabinet (2)'!$G$17:$G$30)) +
(SUMIF('Sf flex cabinet'!$B$17:$B$30,B1316,'Sf flex cabinet'!$G$17:$G$30)) +
(SUMIF('Sf flex cabinet (2)'!$B$17:$B$30,B1316,'Sf flex cabinet (2)'!$G$17:$G$30)) +
(SUMIF('Df flex cabinet'!$B$17:$B$36,B1316,'Df flex cabinet'!$G$17:$G$36)) +
(SUMIF('Df flex cabinet (2)'!$B$17:$B$36,B1316,'Df flex cabinet (2)'!$G$17:$G$36)) +
(SUMIF('Pole cover'!$B$17:$B$30,B1316,'Pole cover'!$G$17:$G$30)) +
(SUMIF('Pole cover (2)'!$B$17:$B$30,B1316,'Pole cover (2)'!$G$17:$G$30)) +
(SUMIF('Structural Steel Fab'!$B$17:$B$29,B1316,'Structural Steel Fab'!$G$17:$G$29)) +
(SUMIF(Reveal!$B$17:$B$30,B1316,Reveal!$G$17:$G$30)) +
(SUMIF('Reveal (2)'!$B$17:$B$30,B1316,'Reveal (2)'!$G$17:$G$30)) +
(SUMIF('Crown cove top'!$B$17:$B$30,B1316,'Crown cove top'!$G$17:$G$30)) +
(SUMIF('EMC assembly'!$B$17:$B$30,B1316,'EMC assembly'!$G$17:$G$30)) +
(SUMIF(Crating!$B$17:$B$29,B1316,Crating!$G$17:$G$29)) +
(SUMIF('LED wiring'!$B$17:$B$30,B1316,'LED wiring'!$G$17:$G$30)) +
(SUMIF('Changeable copy face'!$B$17:$B$30,B1316,'Changeable copy face'!$G$17:$G$30)) +
(SUMIF('Flex face assembly'!$B$17:$B$30,B1316,'Flex face assembly'!$G$17:$G$30)) +
(SUMIF('Routed face assembly'!$B$17:$B$30,B1316,'Routed face assembly'!$G$17:$G$30)) +
(SUMIF('Paint calculation'!$B$17:$B$30,B1316,'Paint calculation'!$G$17:$G$30)) +
(SUMIF('Trimcap letter face'!$B$17:$B$30,B1316,'Trimcap letter face'!$G$17:$G$30)) +
(SUMIF('Trimcap letter face (2)'!$B$17:$B$30,B1316,'Trimcap letter face (2)'!$G$17:$G$30)) +
(SUMIF('Channel letter fabrication'!$B$17:$B$30,B1316,'Channel letter fabrication'!$G$17:$G$30)) +
(SUMIF('Channel letter fabrication (2)'!$B$17:$B$30,B1316,'Channel letter fabrication (2)'!$G$17:$G$30))</f>
        <v>0</v>
      </c>
    </row>
    <row r="1317" spans="1:10">
      <c r="A1317" s="28">
        <f>[1]ODBC!$A1317</f>
        <v>0</v>
      </c>
      <c r="B1317" s="29">
        <f>[1]ODBC!B1317</f>
        <v>0</v>
      </c>
      <c r="C1317" s="30" t="str">
        <f>IFERROR(VLOOKUP($B1317,[1]ODBC!$B:$H,2,FALSE),"")</f>
        <v/>
      </c>
      <c r="D1317" s="30" t="str">
        <f>IFERROR(VLOOKUP($B1317,[1]ODBC!$B:$H,3,FALSE),"")</f>
        <v/>
      </c>
      <c r="E1317" s="30" t="str">
        <f>IFERROR(VLOOKUP($B1317,[1]ODBC!$B:$H,4,FALSE),"")</f>
        <v/>
      </c>
      <c r="F1317" s="31" t="str">
        <f>IFERROR(VLOOKUP($B1317,[1]ODBC!$B:$H,5,FALSE),"")</f>
        <v/>
      </c>
      <c r="G1317" s="32">
        <f>[1]ODBC!G1317</f>
        <v>0</v>
      </c>
      <c r="H1317" s="33">
        <f>SUM([1]ODBC!H1317)</f>
        <v>0</v>
      </c>
      <c r="I1317" s="41" t="str">
        <f>'Vinyl cutting'!$B$2</f>
        <v>J36938</v>
      </c>
      <c r="J1317" s="42">
        <f ca="1">(SUMIF('Freeform time and material'!$B$17:$B$30,B1317,'Freeform time and material'!$G$17:$G$30)) +
(SUMIF('Vinyl cutting'!$B$17:$B$30,B1317,'Vinyl cutting'!$G$17:$G$30)) +
(SUMIF('Vinyl cutting (2)'!$B$17:$B$30,B1317,'Vinyl cutting (2)'!$G$17:$G$30)) +
(SUMIF('Apply vinyl graphics'!$B$17:$B$30,B1317,'Apply vinyl graphics'!$G$17:$G$30)) +
(SUMIF('Apply vinyl graphics (2)'!$B$17:$B$30,B1317,'Apply vinyl graphics (2)'!$G$17:$G$30)) +
(SUMIF('Alum pan sign'!$B$17:$B$30,B1317,'Alum pan sign'!$G$17:$G$30)) +
(SUMIF('Alum pan sign (2)'!$B$17:$B$30,B1317,'Alum pan sign (2)'!$G$17:$G$30)) +
(SUMIF('Economy pan sign'!$B$17:$B$30,B1317,'Economy pan sign'!$G$17:$G$30)) +
(SUMIF('Post and panel sign'!$B$17:$B$30,B1317,'Post and panel sign'!$G$17:$G$30)) +
(SUMIF('Post and panel sign (2)'!$B$17:$B$30,B1317,'Post and panel sign (2)'!$G$17:$G$30)) +
(SUMIF('Flat panels only'!$B$17:$B$30,B1317,'Flat panels only'!$G$17:$G$30)) +
(SUMIF('Flat panels only (2)'!$B$17:$B$30,B1317,'Flat panels only (2)'!$G$17:$G$30)) +
(SUMIF('Routed panel shapes'!$B$18:$B$31,B1317,'Routed panel shapes'!$G$18:$G$31)) +
(SUMIF('Routed panel shapes (2)'!$B$18:$B$31,B1317,'Routed panel shapes (2)'!$G$18:$G$31)) +
(SUMIF('Routed face only'!$B$17:$B$30,B1317,'Routed face only'!$G$17:$G$30)) +
(SUMIF('Routed face only (2)'!$B$17:$B$30,B1317,'Routed face only (2)'!$G$17:$G$30)) +
(SUMIF('Routed alum faces letters'!$B$17:$B$30,B1317,'Routed alum faces letters'!$G$17:$G$30)) +
(SUMIF('Routed alum faces letters (2)'!$B$17:$B$30,B1317,'Routed alum faces letters (2)'!$G$17:$G$30)) +
(SUMIF('Routed push through acrylic'!$B$17:$B$30,B1317,'Routed push through acrylic'!$G$17:$G$30)) +
(SUMIF('Routed push through acrylic (2)'!$B$17:$B$30,B1317,'Routed push through acrylic (2)'!$G$17:$G$30)) +
(SUMIF('Sf routed cabinet'!$B$17:$B$30,B1317,'Sf routed cabinet'!$G$17:$G$30)) +
(SUMIF('Sf routed cabinet (2)'!$B$17:$B$30,B1317,'Sf routed cabinet (2)'!$G$17:$G$30)) +
(SUMIF('Df routed cabinet'!$B$17:$B$30,B1317,'Df routed cabinet'!$G$17:$G$30)) +
(SUMIF('Df routed cabinet (2)'!$B$17:$B$30,B1317,'Df routed cabinet (2)'!$G$17:$G$30)) +
(SUMIF('Sf acrylic cabinet'!$B$17:$B$30,B1317,'Sf acrylic cabinet'!$G$17:$G$30)) +
(SUMIF('Sf acrylic cabinet (2)'!$B$17:$B$30,B1317,'Sf acrylic cabinet (2)'!$G$17:$G$30)) +
(SUMIF('Economy Sf acrylic'!$B$17:$B$30,B1317,'Economy Sf acrylic'!$G$17:$G$30)) +
(SUMIF('Df acrylic cabinet'!$B$17:$B$30,B1317,'Df acrylic cabinet'!$G$17:$G$30)) +
(SUMIF('Df acrylic cabinet (2)'!$B$17:$B$30,B1317,'Df acrylic cabinet (2)'!$G$17:$G$30)) +
(SUMIF('Sf flex cabinet'!$B$17:$B$30,B1317,'Sf flex cabinet'!$G$17:$G$30)) +
(SUMIF('Sf flex cabinet (2)'!$B$17:$B$30,B1317,'Sf flex cabinet (2)'!$G$17:$G$30)) +
(SUMIF('Df flex cabinet'!$B$17:$B$36,B1317,'Df flex cabinet'!$G$17:$G$36)) +
(SUMIF('Df flex cabinet (2)'!$B$17:$B$36,B1317,'Df flex cabinet (2)'!$G$17:$G$36)) +
(SUMIF('Pole cover'!$B$17:$B$30,B1317,'Pole cover'!$G$17:$G$30)) +
(SUMIF('Pole cover (2)'!$B$17:$B$30,B1317,'Pole cover (2)'!$G$17:$G$30)) +
(SUMIF('Structural Steel Fab'!$B$17:$B$29,B1317,'Structural Steel Fab'!$G$17:$G$29)) +
(SUMIF(Reveal!$B$17:$B$30,B1317,Reveal!$G$17:$G$30)) +
(SUMIF('Reveal (2)'!$B$17:$B$30,B1317,'Reveal (2)'!$G$17:$G$30)) +
(SUMIF('Crown cove top'!$B$17:$B$30,B1317,'Crown cove top'!$G$17:$G$30)) +
(SUMIF('EMC assembly'!$B$17:$B$30,B1317,'EMC assembly'!$G$17:$G$30)) +
(SUMIF(Crating!$B$17:$B$29,B1317,Crating!$G$17:$G$29)) +
(SUMIF('LED wiring'!$B$17:$B$30,B1317,'LED wiring'!$G$17:$G$30)) +
(SUMIF('Changeable copy face'!$B$17:$B$30,B1317,'Changeable copy face'!$G$17:$G$30)) +
(SUMIF('Flex face assembly'!$B$17:$B$30,B1317,'Flex face assembly'!$G$17:$G$30)) +
(SUMIF('Routed face assembly'!$B$17:$B$30,B1317,'Routed face assembly'!$G$17:$G$30)) +
(SUMIF('Paint calculation'!$B$17:$B$30,B1317,'Paint calculation'!$G$17:$G$30)) +
(SUMIF('Trimcap letter face'!$B$17:$B$30,B1317,'Trimcap letter face'!$G$17:$G$30)) +
(SUMIF('Trimcap letter face (2)'!$B$17:$B$30,B1317,'Trimcap letter face (2)'!$G$17:$G$30)) +
(SUMIF('Channel letter fabrication'!$B$17:$B$30,B1317,'Channel letter fabrication'!$G$17:$G$30)) +
(SUMIF('Channel letter fabrication (2)'!$B$17:$B$30,B1317,'Channel letter fabrication (2)'!$G$17:$G$30))</f>
        <v>0</v>
      </c>
    </row>
    <row r="1318" spans="1:10">
      <c r="A1318" s="28">
        <f>[1]ODBC!$A1318</f>
        <v>0</v>
      </c>
      <c r="B1318" s="29">
        <f>[1]ODBC!B1318</f>
        <v>0</v>
      </c>
      <c r="C1318" s="30" t="str">
        <f>IFERROR(VLOOKUP($B1318,[1]ODBC!$B:$H,2,FALSE),"")</f>
        <v/>
      </c>
      <c r="D1318" s="30" t="str">
        <f>IFERROR(VLOOKUP($B1318,[1]ODBC!$B:$H,3,FALSE),"")</f>
        <v/>
      </c>
      <c r="E1318" s="30" t="str">
        <f>IFERROR(VLOOKUP($B1318,[1]ODBC!$B:$H,4,FALSE),"")</f>
        <v/>
      </c>
      <c r="F1318" s="31" t="str">
        <f>IFERROR(VLOOKUP($B1318,[1]ODBC!$B:$H,5,FALSE),"")</f>
        <v/>
      </c>
      <c r="G1318" s="32">
        <f>[1]ODBC!G1318</f>
        <v>0</v>
      </c>
      <c r="H1318" s="33">
        <f>SUM([1]ODBC!H1318)</f>
        <v>0</v>
      </c>
      <c r="I1318" s="41" t="str">
        <f>'Vinyl cutting'!$B$2</f>
        <v>J36938</v>
      </c>
      <c r="J1318" s="42">
        <f ca="1">(SUMIF('Freeform time and material'!$B$17:$B$30,B1318,'Freeform time and material'!$G$17:$G$30)) +
(SUMIF('Vinyl cutting'!$B$17:$B$30,B1318,'Vinyl cutting'!$G$17:$G$30)) +
(SUMIF('Vinyl cutting (2)'!$B$17:$B$30,B1318,'Vinyl cutting (2)'!$G$17:$G$30)) +
(SUMIF('Apply vinyl graphics'!$B$17:$B$30,B1318,'Apply vinyl graphics'!$G$17:$G$30)) +
(SUMIF('Apply vinyl graphics (2)'!$B$17:$B$30,B1318,'Apply vinyl graphics (2)'!$G$17:$G$30)) +
(SUMIF('Alum pan sign'!$B$17:$B$30,B1318,'Alum pan sign'!$G$17:$G$30)) +
(SUMIF('Alum pan sign (2)'!$B$17:$B$30,B1318,'Alum pan sign (2)'!$G$17:$G$30)) +
(SUMIF('Economy pan sign'!$B$17:$B$30,B1318,'Economy pan sign'!$G$17:$G$30)) +
(SUMIF('Post and panel sign'!$B$17:$B$30,B1318,'Post and panel sign'!$G$17:$G$30)) +
(SUMIF('Post and panel sign (2)'!$B$17:$B$30,B1318,'Post and panel sign (2)'!$G$17:$G$30)) +
(SUMIF('Flat panels only'!$B$17:$B$30,B1318,'Flat panels only'!$G$17:$G$30)) +
(SUMIF('Flat panels only (2)'!$B$17:$B$30,B1318,'Flat panels only (2)'!$G$17:$G$30)) +
(SUMIF('Routed panel shapes'!$B$18:$B$31,B1318,'Routed panel shapes'!$G$18:$G$31)) +
(SUMIF('Routed panel shapes (2)'!$B$18:$B$31,B1318,'Routed panel shapes (2)'!$G$18:$G$31)) +
(SUMIF('Routed face only'!$B$17:$B$30,B1318,'Routed face only'!$G$17:$G$30)) +
(SUMIF('Routed face only (2)'!$B$17:$B$30,B1318,'Routed face only (2)'!$G$17:$G$30)) +
(SUMIF('Routed alum faces letters'!$B$17:$B$30,B1318,'Routed alum faces letters'!$G$17:$G$30)) +
(SUMIF('Routed alum faces letters (2)'!$B$17:$B$30,B1318,'Routed alum faces letters (2)'!$G$17:$G$30)) +
(SUMIF('Routed push through acrylic'!$B$17:$B$30,B1318,'Routed push through acrylic'!$G$17:$G$30)) +
(SUMIF('Routed push through acrylic (2)'!$B$17:$B$30,B1318,'Routed push through acrylic (2)'!$G$17:$G$30)) +
(SUMIF('Sf routed cabinet'!$B$17:$B$30,B1318,'Sf routed cabinet'!$G$17:$G$30)) +
(SUMIF('Sf routed cabinet (2)'!$B$17:$B$30,B1318,'Sf routed cabinet (2)'!$G$17:$G$30)) +
(SUMIF('Df routed cabinet'!$B$17:$B$30,B1318,'Df routed cabinet'!$G$17:$G$30)) +
(SUMIF('Df routed cabinet (2)'!$B$17:$B$30,B1318,'Df routed cabinet (2)'!$G$17:$G$30)) +
(SUMIF('Sf acrylic cabinet'!$B$17:$B$30,B1318,'Sf acrylic cabinet'!$G$17:$G$30)) +
(SUMIF('Sf acrylic cabinet (2)'!$B$17:$B$30,B1318,'Sf acrylic cabinet (2)'!$G$17:$G$30)) +
(SUMIF('Economy Sf acrylic'!$B$17:$B$30,B1318,'Economy Sf acrylic'!$G$17:$G$30)) +
(SUMIF('Df acrylic cabinet'!$B$17:$B$30,B1318,'Df acrylic cabinet'!$G$17:$G$30)) +
(SUMIF('Df acrylic cabinet (2)'!$B$17:$B$30,B1318,'Df acrylic cabinet (2)'!$G$17:$G$30)) +
(SUMIF('Sf flex cabinet'!$B$17:$B$30,B1318,'Sf flex cabinet'!$G$17:$G$30)) +
(SUMIF('Sf flex cabinet (2)'!$B$17:$B$30,B1318,'Sf flex cabinet (2)'!$G$17:$G$30)) +
(SUMIF('Df flex cabinet'!$B$17:$B$36,B1318,'Df flex cabinet'!$G$17:$G$36)) +
(SUMIF('Df flex cabinet (2)'!$B$17:$B$36,B1318,'Df flex cabinet (2)'!$G$17:$G$36)) +
(SUMIF('Pole cover'!$B$17:$B$30,B1318,'Pole cover'!$G$17:$G$30)) +
(SUMIF('Pole cover (2)'!$B$17:$B$30,B1318,'Pole cover (2)'!$G$17:$G$30)) +
(SUMIF('Structural Steel Fab'!$B$17:$B$29,B1318,'Structural Steel Fab'!$G$17:$G$29)) +
(SUMIF(Reveal!$B$17:$B$30,B1318,Reveal!$G$17:$G$30)) +
(SUMIF('Reveal (2)'!$B$17:$B$30,B1318,'Reveal (2)'!$G$17:$G$30)) +
(SUMIF('Crown cove top'!$B$17:$B$30,B1318,'Crown cove top'!$G$17:$G$30)) +
(SUMIF('EMC assembly'!$B$17:$B$30,B1318,'EMC assembly'!$G$17:$G$30)) +
(SUMIF(Crating!$B$17:$B$29,B1318,Crating!$G$17:$G$29)) +
(SUMIF('LED wiring'!$B$17:$B$30,B1318,'LED wiring'!$G$17:$G$30)) +
(SUMIF('Changeable copy face'!$B$17:$B$30,B1318,'Changeable copy face'!$G$17:$G$30)) +
(SUMIF('Flex face assembly'!$B$17:$B$30,B1318,'Flex face assembly'!$G$17:$G$30)) +
(SUMIF('Routed face assembly'!$B$17:$B$30,B1318,'Routed face assembly'!$G$17:$G$30)) +
(SUMIF('Paint calculation'!$B$17:$B$30,B1318,'Paint calculation'!$G$17:$G$30)) +
(SUMIF('Trimcap letter face'!$B$17:$B$30,B1318,'Trimcap letter face'!$G$17:$G$30)) +
(SUMIF('Trimcap letter face (2)'!$B$17:$B$30,B1318,'Trimcap letter face (2)'!$G$17:$G$30)) +
(SUMIF('Channel letter fabrication'!$B$17:$B$30,B1318,'Channel letter fabrication'!$G$17:$G$30)) +
(SUMIF('Channel letter fabrication (2)'!$B$17:$B$30,B1318,'Channel letter fabrication (2)'!$G$17:$G$30))</f>
        <v>0</v>
      </c>
    </row>
    <row r="1319" spans="1:10">
      <c r="A1319" s="28">
        <f>[1]ODBC!$A1319</f>
        <v>0</v>
      </c>
      <c r="B1319" s="29">
        <f>[1]ODBC!B1319</f>
        <v>0</v>
      </c>
      <c r="C1319" s="30" t="str">
        <f>IFERROR(VLOOKUP($B1319,[1]ODBC!$B:$H,2,FALSE),"")</f>
        <v/>
      </c>
      <c r="D1319" s="30" t="str">
        <f>IFERROR(VLOOKUP($B1319,[1]ODBC!$B:$H,3,FALSE),"")</f>
        <v/>
      </c>
      <c r="E1319" s="30" t="str">
        <f>IFERROR(VLOOKUP($B1319,[1]ODBC!$B:$H,4,FALSE),"")</f>
        <v/>
      </c>
      <c r="F1319" s="31" t="str">
        <f>IFERROR(VLOOKUP($B1319,[1]ODBC!$B:$H,5,FALSE),"")</f>
        <v/>
      </c>
      <c r="G1319" s="32">
        <f>[1]ODBC!G1319</f>
        <v>0</v>
      </c>
      <c r="H1319" s="33">
        <f>SUM([1]ODBC!H1319)</f>
        <v>0</v>
      </c>
      <c r="I1319" s="41" t="str">
        <f>'Vinyl cutting'!$B$2</f>
        <v>J36938</v>
      </c>
      <c r="J1319" s="42">
        <f ca="1">(SUMIF('Freeform time and material'!$B$17:$B$30,B1319,'Freeform time and material'!$G$17:$G$30)) +
(SUMIF('Vinyl cutting'!$B$17:$B$30,B1319,'Vinyl cutting'!$G$17:$G$30)) +
(SUMIF('Vinyl cutting (2)'!$B$17:$B$30,B1319,'Vinyl cutting (2)'!$G$17:$G$30)) +
(SUMIF('Apply vinyl graphics'!$B$17:$B$30,B1319,'Apply vinyl graphics'!$G$17:$G$30)) +
(SUMIF('Apply vinyl graphics (2)'!$B$17:$B$30,B1319,'Apply vinyl graphics (2)'!$G$17:$G$30)) +
(SUMIF('Alum pan sign'!$B$17:$B$30,B1319,'Alum pan sign'!$G$17:$G$30)) +
(SUMIF('Alum pan sign (2)'!$B$17:$B$30,B1319,'Alum pan sign (2)'!$G$17:$G$30)) +
(SUMIF('Economy pan sign'!$B$17:$B$30,B1319,'Economy pan sign'!$G$17:$G$30)) +
(SUMIF('Post and panel sign'!$B$17:$B$30,B1319,'Post and panel sign'!$G$17:$G$30)) +
(SUMIF('Post and panel sign (2)'!$B$17:$B$30,B1319,'Post and panel sign (2)'!$G$17:$G$30)) +
(SUMIF('Flat panels only'!$B$17:$B$30,B1319,'Flat panels only'!$G$17:$G$30)) +
(SUMIF('Flat panels only (2)'!$B$17:$B$30,B1319,'Flat panels only (2)'!$G$17:$G$30)) +
(SUMIF('Routed panel shapes'!$B$18:$B$31,B1319,'Routed panel shapes'!$G$18:$G$31)) +
(SUMIF('Routed panel shapes (2)'!$B$18:$B$31,B1319,'Routed panel shapes (2)'!$G$18:$G$31)) +
(SUMIF('Routed face only'!$B$17:$B$30,B1319,'Routed face only'!$G$17:$G$30)) +
(SUMIF('Routed face only (2)'!$B$17:$B$30,B1319,'Routed face only (2)'!$G$17:$G$30)) +
(SUMIF('Routed alum faces letters'!$B$17:$B$30,B1319,'Routed alum faces letters'!$G$17:$G$30)) +
(SUMIF('Routed alum faces letters (2)'!$B$17:$B$30,B1319,'Routed alum faces letters (2)'!$G$17:$G$30)) +
(SUMIF('Routed push through acrylic'!$B$17:$B$30,B1319,'Routed push through acrylic'!$G$17:$G$30)) +
(SUMIF('Routed push through acrylic (2)'!$B$17:$B$30,B1319,'Routed push through acrylic (2)'!$G$17:$G$30)) +
(SUMIF('Sf routed cabinet'!$B$17:$B$30,B1319,'Sf routed cabinet'!$G$17:$G$30)) +
(SUMIF('Sf routed cabinet (2)'!$B$17:$B$30,B1319,'Sf routed cabinet (2)'!$G$17:$G$30)) +
(SUMIF('Df routed cabinet'!$B$17:$B$30,B1319,'Df routed cabinet'!$G$17:$G$30)) +
(SUMIF('Df routed cabinet (2)'!$B$17:$B$30,B1319,'Df routed cabinet (2)'!$G$17:$G$30)) +
(SUMIF('Sf acrylic cabinet'!$B$17:$B$30,B1319,'Sf acrylic cabinet'!$G$17:$G$30)) +
(SUMIF('Sf acrylic cabinet (2)'!$B$17:$B$30,B1319,'Sf acrylic cabinet (2)'!$G$17:$G$30)) +
(SUMIF('Economy Sf acrylic'!$B$17:$B$30,B1319,'Economy Sf acrylic'!$G$17:$G$30)) +
(SUMIF('Df acrylic cabinet'!$B$17:$B$30,B1319,'Df acrylic cabinet'!$G$17:$G$30)) +
(SUMIF('Df acrylic cabinet (2)'!$B$17:$B$30,B1319,'Df acrylic cabinet (2)'!$G$17:$G$30)) +
(SUMIF('Sf flex cabinet'!$B$17:$B$30,B1319,'Sf flex cabinet'!$G$17:$G$30)) +
(SUMIF('Sf flex cabinet (2)'!$B$17:$B$30,B1319,'Sf flex cabinet (2)'!$G$17:$G$30)) +
(SUMIF('Df flex cabinet'!$B$17:$B$36,B1319,'Df flex cabinet'!$G$17:$G$36)) +
(SUMIF('Df flex cabinet (2)'!$B$17:$B$36,B1319,'Df flex cabinet (2)'!$G$17:$G$36)) +
(SUMIF('Pole cover'!$B$17:$B$30,B1319,'Pole cover'!$G$17:$G$30)) +
(SUMIF('Pole cover (2)'!$B$17:$B$30,B1319,'Pole cover (2)'!$G$17:$G$30)) +
(SUMIF('Structural Steel Fab'!$B$17:$B$29,B1319,'Structural Steel Fab'!$G$17:$G$29)) +
(SUMIF(Reveal!$B$17:$B$30,B1319,Reveal!$G$17:$G$30)) +
(SUMIF('Reveal (2)'!$B$17:$B$30,B1319,'Reveal (2)'!$G$17:$G$30)) +
(SUMIF('Crown cove top'!$B$17:$B$30,B1319,'Crown cove top'!$G$17:$G$30)) +
(SUMIF('EMC assembly'!$B$17:$B$30,B1319,'EMC assembly'!$G$17:$G$30)) +
(SUMIF(Crating!$B$17:$B$29,B1319,Crating!$G$17:$G$29)) +
(SUMIF('LED wiring'!$B$17:$B$30,B1319,'LED wiring'!$G$17:$G$30)) +
(SUMIF('Changeable copy face'!$B$17:$B$30,B1319,'Changeable copy face'!$G$17:$G$30)) +
(SUMIF('Flex face assembly'!$B$17:$B$30,B1319,'Flex face assembly'!$G$17:$G$30)) +
(SUMIF('Routed face assembly'!$B$17:$B$30,B1319,'Routed face assembly'!$G$17:$G$30)) +
(SUMIF('Paint calculation'!$B$17:$B$30,B1319,'Paint calculation'!$G$17:$G$30)) +
(SUMIF('Trimcap letter face'!$B$17:$B$30,B1319,'Trimcap letter face'!$G$17:$G$30)) +
(SUMIF('Trimcap letter face (2)'!$B$17:$B$30,B1319,'Trimcap letter face (2)'!$G$17:$G$30)) +
(SUMIF('Channel letter fabrication'!$B$17:$B$30,B1319,'Channel letter fabrication'!$G$17:$G$30)) +
(SUMIF('Channel letter fabrication (2)'!$B$17:$B$30,B1319,'Channel letter fabrication (2)'!$G$17:$G$30))</f>
        <v>0</v>
      </c>
    </row>
    <row r="1320" spans="1:10">
      <c r="A1320" s="28">
        <f>[1]ODBC!$A1320</f>
        <v>0</v>
      </c>
      <c r="B1320" s="29">
        <f>[1]ODBC!B1320</f>
        <v>0</v>
      </c>
      <c r="C1320" s="30" t="str">
        <f>IFERROR(VLOOKUP($B1320,[1]ODBC!$B:$H,2,FALSE),"")</f>
        <v/>
      </c>
      <c r="D1320" s="30" t="str">
        <f>IFERROR(VLOOKUP($B1320,[1]ODBC!$B:$H,3,FALSE),"")</f>
        <v/>
      </c>
      <c r="E1320" s="30" t="str">
        <f>IFERROR(VLOOKUP($B1320,[1]ODBC!$B:$H,4,FALSE),"")</f>
        <v/>
      </c>
      <c r="F1320" s="31" t="str">
        <f>IFERROR(VLOOKUP($B1320,[1]ODBC!$B:$H,5,FALSE),"")</f>
        <v/>
      </c>
      <c r="G1320" s="32">
        <f>[1]ODBC!G1320</f>
        <v>0</v>
      </c>
      <c r="H1320" s="33">
        <f>SUM([1]ODBC!H1320)</f>
        <v>0</v>
      </c>
      <c r="I1320" s="41" t="str">
        <f>'Vinyl cutting'!$B$2</f>
        <v>J36938</v>
      </c>
      <c r="J1320" s="42">
        <f ca="1">(SUMIF('Freeform time and material'!$B$17:$B$30,B1320,'Freeform time and material'!$G$17:$G$30)) +
(SUMIF('Vinyl cutting'!$B$17:$B$30,B1320,'Vinyl cutting'!$G$17:$G$30)) +
(SUMIF('Vinyl cutting (2)'!$B$17:$B$30,B1320,'Vinyl cutting (2)'!$G$17:$G$30)) +
(SUMIF('Apply vinyl graphics'!$B$17:$B$30,B1320,'Apply vinyl graphics'!$G$17:$G$30)) +
(SUMIF('Apply vinyl graphics (2)'!$B$17:$B$30,B1320,'Apply vinyl graphics (2)'!$G$17:$G$30)) +
(SUMIF('Alum pan sign'!$B$17:$B$30,B1320,'Alum pan sign'!$G$17:$G$30)) +
(SUMIF('Alum pan sign (2)'!$B$17:$B$30,B1320,'Alum pan sign (2)'!$G$17:$G$30)) +
(SUMIF('Economy pan sign'!$B$17:$B$30,B1320,'Economy pan sign'!$G$17:$G$30)) +
(SUMIF('Post and panel sign'!$B$17:$B$30,B1320,'Post and panel sign'!$G$17:$G$30)) +
(SUMIF('Post and panel sign (2)'!$B$17:$B$30,B1320,'Post and panel sign (2)'!$G$17:$G$30)) +
(SUMIF('Flat panels only'!$B$17:$B$30,B1320,'Flat panels only'!$G$17:$G$30)) +
(SUMIF('Flat panels only (2)'!$B$17:$B$30,B1320,'Flat panels only (2)'!$G$17:$G$30)) +
(SUMIF('Routed panel shapes'!$B$18:$B$31,B1320,'Routed panel shapes'!$G$18:$G$31)) +
(SUMIF('Routed panel shapes (2)'!$B$18:$B$31,B1320,'Routed panel shapes (2)'!$G$18:$G$31)) +
(SUMIF('Routed face only'!$B$17:$B$30,B1320,'Routed face only'!$G$17:$G$30)) +
(SUMIF('Routed face only (2)'!$B$17:$B$30,B1320,'Routed face only (2)'!$G$17:$G$30)) +
(SUMIF('Routed alum faces letters'!$B$17:$B$30,B1320,'Routed alum faces letters'!$G$17:$G$30)) +
(SUMIF('Routed alum faces letters (2)'!$B$17:$B$30,B1320,'Routed alum faces letters (2)'!$G$17:$G$30)) +
(SUMIF('Routed push through acrylic'!$B$17:$B$30,B1320,'Routed push through acrylic'!$G$17:$G$30)) +
(SUMIF('Routed push through acrylic (2)'!$B$17:$B$30,B1320,'Routed push through acrylic (2)'!$G$17:$G$30)) +
(SUMIF('Sf routed cabinet'!$B$17:$B$30,B1320,'Sf routed cabinet'!$G$17:$G$30)) +
(SUMIF('Sf routed cabinet (2)'!$B$17:$B$30,B1320,'Sf routed cabinet (2)'!$G$17:$G$30)) +
(SUMIF('Df routed cabinet'!$B$17:$B$30,B1320,'Df routed cabinet'!$G$17:$G$30)) +
(SUMIF('Df routed cabinet (2)'!$B$17:$B$30,B1320,'Df routed cabinet (2)'!$G$17:$G$30)) +
(SUMIF('Sf acrylic cabinet'!$B$17:$B$30,B1320,'Sf acrylic cabinet'!$G$17:$G$30)) +
(SUMIF('Sf acrylic cabinet (2)'!$B$17:$B$30,B1320,'Sf acrylic cabinet (2)'!$G$17:$G$30)) +
(SUMIF('Economy Sf acrylic'!$B$17:$B$30,B1320,'Economy Sf acrylic'!$G$17:$G$30)) +
(SUMIF('Df acrylic cabinet'!$B$17:$B$30,B1320,'Df acrylic cabinet'!$G$17:$G$30)) +
(SUMIF('Df acrylic cabinet (2)'!$B$17:$B$30,B1320,'Df acrylic cabinet (2)'!$G$17:$G$30)) +
(SUMIF('Sf flex cabinet'!$B$17:$B$30,B1320,'Sf flex cabinet'!$G$17:$G$30)) +
(SUMIF('Sf flex cabinet (2)'!$B$17:$B$30,B1320,'Sf flex cabinet (2)'!$G$17:$G$30)) +
(SUMIF('Df flex cabinet'!$B$17:$B$36,B1320,'Df flex cabinet'!$G$17:$G$36)) +
(SUMIF('Df flex cabinet (2)'!$B$17:$B$36,B1320,'Df flex cabinet (2)'!$G$17:$G$36)) +
(SUMIF('Pole cover'!$B$17:$B$30,B1320,'Pole cover'!$G$17:$G$30)) +
(SUMIF('Pole cover (2)'!$B$17:$B$30,B1320,'Pole cover (2)'!$G$17:$G$30)) +
(SUMIF('Structural Steel Fab'!$B$17:$B$29,B1320,'Structural Steel Fab'!$G$17:$G$29)) +
(SUMIF(Reveal!$B$17:$B$30,B1320,Reveal!$G$17:$G$30)) +
(SUMIF('Reveal (2)'!$B$17:$B$30,B1320,'Reveal (2)'!$G$17:$G$30)) +
(SUMIF('Crown cove top'!$B$17:$B$30,B1320,'Crown cove top'!$G$17:$G$30)) +
(SUMIF('EMC assembly'!$B$17:$B$30,B1320,'EMC assembly'!$G$17:$G$30)) +
(SUMIF(Crating!$B$17:$B$29,B1320,Crating!$G$17:$G$29)) +
(SUMIF('LED wiring'!$B$17:$B$30,B1320,'LED wiring'!$G$17:$G$30)) +
(SUMIF('Changeable copy face'!$B$17:$B$30,B1320,'Changeable copy face'!$G$17:$G$30)) +
(SUMIF('Flex face assembly'!$B$17:$B$30,B1320,'Flex face assembly'!$G$17:$G$30)) +
(SUMIF('Routed face assembly'!$B$17:$B$30,B1320,'Routed face assembly'!$G$17:$G$30)) +
(SUMIF('Paint calculation'!$B$17:$B$30,B1320,'Paint calculation'!$G$17:$G$30)) +
(SUMIF('Trimcap letter face'!$B$17:$B$30,B1320,'Trimcap letter face'!$G$17:$G$30)) +
(SUMIF('Trimcap letter face (2)'!$B$17:$B$30,B1320,'Trimcap letter face (2)'!$G$17:$G$30)) +
(SUMIF('Channel letter fabrication'!$B$17:$B$30,B1320,'Channel letter fabrication'!$G$17:$G$30)) +
(SUMIF('Channel letter fabrication (2)'!$B$17:$B$30,B1320,'Channel letter fabrication (2)'!$G$17:$G$30))</f>
        <v>0</v>
      </c>
    </row>
    <row r="1321" spans="1:10">
      <c r="A1321" s="28">
        <f>[1]ODBC!$A1321</f>
        <v>0</v>
      </c>
      <c r="B1321" s="29">
        <f>[1]ODBC!B1321</f>
        <v>0</v>
      </c>
      <c r="C1321" s="30" t="str">
        <f>IFERROR(VLOOKUP($B1321,[1]ODBC!$B:$H,2,FALSE),"")</f>
        <v/>
      </c>
      <c r="D1321" s="30" t="str">
        <f>IFERROR(VLOOKUP($B1321,[1]ODBC!$B:$H,3,FALSE),"")</f>
        <v/>
      </c>
      <c r="E1321" s="30" t="str">
        <f>IFERROR(VLOOKUP($B1321,[1]ODBC!$B:$H,4,FALSE),"")</f>
        <v/>
      </c>
      <c r="F1321" s="31" t="str">
        <f>IFERROR(VLOOKUP($B1321,[1]ODBC!$B:$H,5,FALSE),"")</f>
        <v/>
      </c>
      <c r="G1321" s="32">
        <f>[1]ODBC!G1321</f>
        <v>0</v>
      </c>
      <c r="H1321" s="33">
        <f>SUM([1]ODBC!H1321)</f>
        <v>0</v>
      </c>
      <c r="I1321" s="41" t="str">
        <f>'Vinyl cutting'!$B$2</f>
        <v>J36938</v>
      </c>
      <c r="J1321" s="42">
        <f ca="1">(SUMIF('Freeform time and material'!$B$17:$B$30,B1321,'Freeform time and material'!$G$17:$G$30)) +
(SUMIF('Vinyl cutting'!$B$17:$B$30,B1321,'Vinyl cutting'!$G$17:$G$30)) +
(SUMIF('Vinyl cutting (2)'!$B$17:$B$30,B1321,'Vinyl cutting (2)'!$G$17:$G$30)) +
(SUMIF('Apply vinyl graphics'!$B$17:$B$30,B1321,'Apply vinyl graphics'!$G$17:$G$30)) +
(SUMIF('Apply vinyl graphics (2)'!$B$17:$B$30,B1321,'Apply vinyl graphics (2)'!$G$17:$G$30)) +
(SUMIF('Alum pan sign'!$B$17:$B$30,B1321,'Alum pan sign'!$G$17:$G$30)) +
(SUMIF('Alum pan sign (2)'!$B$17:$B$30,B1321,'Alum pan sign (2)'!$G$17:$G$30)) +
(SUMIF('Economy pan sign'!$B$17:$B$30,B1321,'Economy pan sign'!$G$17:$G$30)) +
(SUMIF('Post and panel sign'!$B$17:$B$30,B1321,'Post and panel sign'!$G$17:$G$30)) +
(SUMIF('Post and panel sign (2)'!$B$17:$B$30,B1321,'Post and panel sign (2)'!$G$17:$G$30)) +
(SUMIF('Flat panels only'!$B$17:$B$30,B1321,'Flat panels only'!$G$17:$G$30)) +
(SUMIF('Flat panels only (2)'!$B$17:$B$30,B1321,'Flat panels only (2)'!$G$17:$G$30)) +
(SUMIF('Routed panel shapes'!$B$18:$B$31,B1321,'Routed panel shapes'!$G$18:$G$31)) +
(SUMIF('Routed panel shapes (2)'!$B$18:$B$31,B1321,'Routed panel shapes (2)'!$G$18:$G$31)) +
(SUMIF('Routed face only'!$B$17:$B$30,B1321,'Routed face only'!$G$17:$G$30)) +
(SUMIF('Routed face only (2)'!$B$17:$B$30,B1321,'Routed face only (2)'!$G$17:$G$30)) +
(SUMIF('Routed alum faces letters'!$B$17:$B$30,B1321,'Routed alum faces letters'!$G$17:$G$30)) +
(SUMIF('Routed alum faces letters (2)'!$B$17:$B$30,B1321,'Routed alum faces letters (2)'!$G$17:$G$30)) +
(SUMIF('Routed push through acrylic'!$B$17:$B$30,B1321,'Routed push through acrylic'!$G$17:$G$30)) +
(SUMIF('Routed push through acrylic (2)'!$B$17:$B$30,B1321,'Routed push through acrylic (2)'!$G$17:$G$30)) +
(SUMIF('Sf routed cabinet'!$B$17:$B$30,B1321,'Sf routed cabinet'!$G$17:$G$30)) +
(SUMIF('Sf routed cabinet (2)'!$B$17:$B$30,B1321,'Sf routed cabinet (2)'!$G$17:$G$30)) +
(SUMIF('Df routed cabinet'!$B$17:$B$30,B1321,'Df routed cabinet'!$G$17:$G$30)) +
(SUMIF('Df routed cabinet (2)'!$B$17:$B$30,B1321,'Df routed cabinet (2)'!$G$17:$G$30)) +
(SUMIF('Sf acrylic cabinet'!$B$17:$B$30,B1321,'Sf acrylic cabinet'!$G$17:$G$30)) +
(SUMIF('Sf acrylic cabinet (2)'!$B$17:$B$30,B1321,'Sf acrylic cabinet (2)'!$G$17:$G$30)) +
(SUMIF('Economy Sf acrylic'!$B$17:$B$30,B1321,'Economy Sf acrylic'!$G$17:$G$30)) +
(SUMIF('Df acrylic cabinet'!$B$17:$B$30,B1321,'Df acrylic cabinet'!$G$17:$G$30)) +
(SUMIF('Df acrylic cabinet (2)'!$B$17:$B$30,B1321,'Df acrylic cabinet (2)'!$G$17:$G$30)) +
(SUMIF('Sf flex cabinet'!$B$17:$B$30,B1321,'Sf flex cabinet'!$G$17:$G$30)) +
(SUMIF('Sf flex cabinet (2)'!$B$17:$B$30,B1321,'Sf flex cabinet (2)'!$G$17:$G$30)) +
(SUMIF('Df flex cabinet'!$B$17:$B$36,B1321,'Df flex cabinet'!$G$17:$G$36)) +
(SUMIF('Df flex cabinet (2)'!$B$17:$B$36,B1321,'Df flex cabinet (2)'!$G$17:$G$36)) +
(SUMIF('Pole cover'!$B$17:$B$30,B1321,'Pole cover'!$G$17:$G$30)) +
(SUMIF('Pole cover (2)'!$B$17:$B$30,B1321,'Pole cover (2)'!$G$17:$G$30)) +
(SUMIF('Structural Steel Fab'!$B$17:$B$29,B1321,'Structural Steel Fab'!$G$17:$G$29)) +
(SUMIF(Reveal!$B$17:$B$30,B1321,Reveal!$G$17:$G$30)) +
(SUMIF('Reveal (2)'!$B$17:$B$30,B1321,'Reveal (2)'!$G$17:$G$30)) +
(SUMIF('Crown cove top'!$B$17:$B$30,B1321,'Crown cove top'!$G$17:$G$30)) +
(SUMIF('EMC assembly'!$B$17:$B$30,B1321,'EMC assembly'!$G$17:$G$30)) +
(SUMIF(Crating!$B$17:$B$29,B1321,Crating!$G$17:$G$29)) +
(SUMIF('LED wiring'!$B$17:$B$30,B1321,'LED wiring'!$G$17:$G$30)) +
(SUMIF('Changeable copy face'!$B$17:$B$30,B1321,'Changeable copy face'!$G$17:$G$30)) +
(SUMIF('Flex face assembly'!$B$17:$B$30,B1321,'Flex face assembly'!$G$17:$G$30)) +
(SUMIF('Routed face assembly'!$B$17:$B$30,B1321,'Routed face assembly'!$G$17:$G$30)) +
(SUMIF('Paint calculation'!$B$17:$B$30,B1321,'Paint calculation'!$G$17:$G$30)) +
(SUMIF('Trimcap letter face'!$B$17:$B$30,B1321,'Trimcap letter face'!$G$17:$G$30)) +
(SUMIF('Trimcap letter face (2)'!$B$17:$B$30,B1321,'Trimcap letter face (2)'!$G$17:$G$30)) +
(SUMIF('Channel letter fabrication'!$B$17:$B$30,B1321,'Channel letter fabrication'!$G$17:$G$30)) +
(SUMIF('Channel letter fabrication (2)'!$B$17:$B$30,B1321,'Channel letter fabrication (2)'!$G$17:$G$30))</f>
        <v>0</v>
      </c>
    </row>
    <row r="1322" spans="1:10">
      <c r="A1322" s="28">
        <f>[1]ODBC!$A1322</f>
        <v>0</v>
      </c>
      <c r="B1322" s="29">
        <f>[1]ODBC!B1322</f>
        <v>0</v>
      </c>
      <c r="C1322" s="30" t="str">
        <f>IFERROR(VLOOKUP($B1322,[1]ODBC!$B:$H,2,FALSE),"")</f>
        <v/>
      </c>
      <c r="D1322" s="30" t="str">
        <f>IFERROR(VLOOKUP($B1322,[1]ODBC!$B:$H,3,FALSE),"")</f>
        <v/>
      </c>
      <c r="E1322" s="30" t="str">
        <f>IFERROR(VLOOKUP($B1322,[1]ODBC!$B:$H,4,FALSE),"")</f>
        <v/>
      </c>
      <c r="F1322" s="31" t="str">
        <f>IFERROR(VLOOKUP($B1322,[1]ODBC!$B:$H,5,FALSE),"")</f>
        <v/>
      </c>
      <c r="G1322" s="32">
        <f>[1]ODBC!G1322</f>
        <v>0</v>
      </c>
      <c r="H1322" s="33">
        <f>SUM([1]ODBC!H1322)</f>
        <v>0</v>
      </c>
      <c r="I1322" s="41" t="str">
        <f>'Vinyl cutting'!$B$2</f>
        <v>J36938</v>
      </c>
      <c r="J1322" s="42">
        <f ca="1">(SUMIF('Freeform time and material'!$B$17:$B$30,B1322,'Freeform time and material'!$G$17:$G$30)) +
(SUMIF('Vinyl cutting'!$B$17:$B$30,B1322,'Vinyl cutting'!$G$17:$G$30)) +
(SUMIF('Vinyl cutting (2)'!$B$17:$B$30,B1322,'Vinyl cutting (2)'!$G$17:$G$30)) +
(SUMIF('Apply vinyl graphics'!$B$17:$B$30,B1322,'Apply vinyl graphics'!$G$17:$G$30)) +
(SUMIF('Apply vinyl graphics (2)'!$B$17:$B$30,B1322,'Apply vinyl graphics (2)'!$G$17:$G$30)) +
(SUMIF('Alum pan sign'!$B$17:$B$30,B1322,'Alum pan sign'!$G$17:$G$30)) +
(SUMIF('Alum pan sign (2)'!$B$17:$B$30,B1322,'Alum pan sign (2)'!$G$17:$G$30)) +
(SUMIF('Economy pan sign'!$B$17:$B$30,B1322,'Economy pan sign'!$G$17:$G$30)) +
(SUMIF('Post and panel sign'!$B$17:$B$30,B1322,'Post and panel sign'!$G$17:$G$30)) +
(SUMIF('Post and panel sign (2)'!$B$17:$B$30,B1322,'Post and panel sign (2)'!$G$17:$G$30)) +
(SUMIF('Flat panels only'!$B$17:$B$30,B1322,'Flat panels only'!$G$17:$G$30)) +
(SUMIF('Flat panels only (2)'!$B$17:$B$30,B1322,'Flat panels only (2)'!$G$17:$G$30)) +
(SUMIF('Routed panel shapes'!$B$18:$B$31,B1322,'Routed panel shapes'!$G$18:$G$31)) +
(SUMIF('Routed panel shapes (2)'!$B$18:$B$31,B1322,'Routed panel shapes (2)'!$G$18:$G$31)) +
(SUMIF('Routed face only'!$B$17:$B$30,B1322,'Routed face only'!$G$17:$G$30)) +
(SUMIF('Routed face only (2)'!$B$17:$B$30,B1322,'Routed face only (2)'!$G$17:$G$30)) +
(SUMIF('Routed alum faces letters'!$B$17:$B$30,B1322,'Routed alum faces letters'!$G$17:$G$30)) +
(SUMIF('Routed alum faces letters (2)'!$B$17:$B$30,B1322,'Routed alum faces letters (2)'!$G$17:$G$30)) +
(SUMIF('Routed push through acrylic'!$B$17:$B$30,B1322,'Routed push through acrylic'!$G$17:$G$30)) +
(SUMIF('Routed push through acrylic (2)'!$B$17:$B$30,B1322,'Routed push through acrylic (2)'!$G$17:$G$30)) +
(SUMIF('Sf routed cabinet'!$B$17:$B$30,B1322,'Sf routed cabinet'!$G$17:$G$30)) +
(SUMIF('Sf routed cabinet (2)'!$B$17:$B$30,B1322,'Sf routed cabinet (2)'!$G$17:$G$30)) +
(SUMIF('Df routed cabinet'!$B$17:$B$30,B1322,'Df routed cabinet'!$G$17:$G$30)) +
(SUMIF('Df routed cabinet (2)'!$B$17:$B$30,B1322,'Df routed cabinet (2)'!$G$17:$G$30)) +
(SUMIF('Sf acrylic cabinet'!$B$17:$B$30,B1322,'Sf acrylic cabinet'!$G$17:$G$30)) +
(SUMIF('Sf acrylic cabinet (2)'!$B$17:$B$30,B1322,'Sf acrylic cabinet (2)'!$G$17:$G$30)) +
(SUMIF('Economy Sf acrylic'!$B$17:$B$30,B1322,'Economy Sf acrylic'!$G$17:$G$30)) +
(SUMIF('Df acrylic cabinet'!$B$17:$B$30,B1322,'Df acrylic cabinet'!$G$17:$G$30)) +
(SUMIF('Df acrylic cabinet (2)'!$B$17:$B$30,B1322,'Df acrylic cabinet (2)'!$G$17:$G$30)) +
(SUMIF('Sf flex cabinet'!$B$17:$B$30,B1322,'Sf flex cabinet'!$G$17:$G$30)) +
(SUMIF('Sf flex cabinet (2)'!$B$17:$B$30,B1322,'Sf flex cabinet (2)'!$G$17:$G$30)) +
(SUMIF('Df flex cabinet'!$B$17:$B$36,B1322,'Df flex cabinet'!$G$17:$G$36)) +
(SUMIF('Df flex cabinet (2)'!$B$17:$B$36,B1322,'Df flex cabinet (2)'!$G$17:$G$36)) +
(SUMIF('Pole cover'!$B$17:$B$30,B1322,'Pole cover'!$G$17:$G$30)) +
(SUMIF('Pole cover (2)'!$B$17:$B$30,B1322,'Pole cover (2)'!$G$17:$G$30)) +
(SUMIF('Structural Steel Fab'!$B$17:$B$29,B1322,'Structural Steel Fab'!$G$17:$G$29)) +
(SUMIF(Reveal!$B$17:$B$30,B1322,Reveal!$G$17:$G$30)) +
(SUMIF('Reveal (2)'!$B$17:$B$30,B1322,'Reveal (2)'!$G$17:$G$30)) +
(SUMIF('Crown cove top'!$B$17:$B$30,B1322,'Crown cove top'!$G$17:$G$30)) +
(SUMIF('EMC assembly'!$B$17:$B$30,B1322,'EMC assembly'!$G$17:$G$30)) +
(SUMIF(Crating!$B$17:$B$29,B1322,Crating!$G$17:$G$29)) +
(SUMIF('LED wiring'!$B$17:$B$30,B1322,'LED wiring'!$G$17:$G$30)) +
(SUMIF('Changeable copy face'!$B$17:$B$30,B1322,'Changeable copy face'!$G$17:$G$30)) +
(SUMIF('Flex face assembly'!$B$17:$B$30,B1322,'Flex face assembly'!$G$17:$G$30)) +
(SUMIF('Routed face assembly'!$B$17:$B$30,B1322,'Routed face assembly'!$G$17:$G$30)) +
(SUMIF('Paint calculation'!$B$17:$B$30,B1322,'Paint calculation'!$G$17:$G$30)) +
(SUMIF('Trimcap letter face'!$B$17:$B$30,B1322,'Trimcap letter face'!$G$17:$G$30)) +
(SUMIF('Trimcap letter face (2)'!$B$17:$B$30,B1322,'Trimcap letter face (2)'!$G$17:$G$30)) +
(SUMIF('Channel letter fabrication'!$B$17:$B$30,B1322,'Channel letter fabrication'!$G$17:$G$30)) +
(SUMIF('Channel letter fabrication (2)'!$B$17:$B$30,B1322,'Channel letter fabrication (2)'!$G$17:$G$30))</f>
        <v>0</v>
      </c>
    </row>
    <row r="1323" spans="1:10">
      <c r="A1323" s="28">
        <f>[1]ODBC!$A1323</f>
        <v>0</v>
      </c>
      <c r="B1323" s="29">
        <f>[1]ODBC!B1323</f>
        <v>0</v>
      </c>
      <c r="C1323" s="30" t="str">
        <f>IFERROR(VLOOKUP($B1323,[1]ODBC!$B:$H,2,FALSE),"")</f>
        <v/>
      </c>
      <c r="D1323" s="30" t="str">
        <f>IFERROR(VLOOKUP($B1323,[1]ODBC!$B:$H,3,FALSE),"")</f>
        <v/>
      </c>
      <c r="E1323" s="30" t="str">
        <f>IFERROR(VLOOKUP($B1323,[1]ODBC!$B:$H,4,FALSE),"")</f>
        <v/>
      </c>
      <c r="F1323" s="31" t="str">
        <f>IFERROR(VLOOKUP($B1323,[1]ODBC!$B:$H,5,FALSE),"")</f>
        <v/>
      </c>
      <c r="G1323" s="32">
        <f>[1]ODBC!G1323</f>
        <v>0</v>
      </c>
      <c r="H1323" s="33">
        <f>SUM([1]ODBC!H1323)</f>
        <v>0</v>
      </c>
      <c r="I1323" s="41" t="str">
        <f>'Vinyl cutting'!$B$2</f>
        <v>J36938</v>
      </c>
      <c r="J1323" s="42">
        <f ca="1">(SUMIF('Freeform time and material'!$B$17:$B$30,B1323,'Freeform time and material'!$G$17:$G$30)) +
(SUMIF('Vinyl cutting'!$B$17:$B$30,B1323,'Vinyl cutting'!$G$17:$G$30)) +
(SUMIF('Vinyl cutting (2)'!$B$17:$B$30,B1323,'Vinyl cutting (2)'!$G$17:$G$30)) +
(SUMIF('Apply vinyl graphics'!$B$17:$B$30,B1323,'Apply vinyl graphics'!$G$17:$G$30)) +
(SUMIF('Apply vinyl graphics (2)'!$B$17:$B$30,B1323,'Apply vinyl graphics (2)'!$G$17:$G$30)) +
(SUMIF('Alum pan sign'!$B$17:$B$30,B1323,'Alum pan sign'!$G$17:$G$30)) +
(SUMIF('Alum pan sign (2)'!$B$17:$B$30,B1323,'Alum pan sign (2)'!$G$17:$G$30)) +
(SUMIF('Economy pan sign'!$B$17:$B$30,B1323,'Economy pan sign'!$G$17:$G$30)) +
(SUMIF('Post and panel sign'!$B$17:$B$30,B1323,'Post and panel sign'!$G$17:$G$30)) +
(SUMIF('Post and panel sign (2)'!$B$17:$B$30,B1323,'Post and panel sign (2)'!$G$17:$G$30)) +
(SUMIF('Flat panels only'!$B$17:$B$30,B1323,'Flat panels only'!$G$17:$G$30)) +
(SUMIF('Flat panels only (2)'!$B$17:$B$30,B1323,'Flat panels only (2)'!$G$17:$G$30)) +
(SUMIF('Routed panel shapes'!$B$18:$B$31,B1323,'Routed panel shapes'!$G$18:$G$31)) +
(SUMIF('Routed panel shapes (2)'!$B$18:$B$31,B1323,'Routed panel shapes (2)'!$G$18:$G$31)) +
(SUMIF('Routed face only'!$B$17:$B$30,B1323,'Routed face only'!$G$17:$G$30)) +
(SUMIF('Routed face only (2)'!$B$17:$B$30,B1323,'Routed face only (2)'!$G$17:$G$30)) +
(SUMIF('Routed alum faces letters'!$B$17:$B$30,B1323,'Routed alum faces letters'!$G$17:$G$30)) +
(SUMIF('Routed alum faces letters (2)'!$B$17:$B$30,B1323,'Routed alum faces letters (2)'!$G$17:$G$30)) +
(SUMIF('Routed push through acrylic'!$B$17:$B$30,B1323,'Routed push through acrylic'!$G$17:$G$30)) +
(SUMIF('Routed push through acrylic (2)'!$B$17:$B$30,B1323,'Routed push through acrylic (2)'!$G$17:$G$30)) +
(SUMIF('Sf routed cabinet'!$B$17:$B$30,B1323,'Sf routed cabinet'!$G$17:$G$30)) +
(SUMIF('Sf routed cabinet (2)'!$B$17:$B$30,B1323,'Sf routed cabinet (2)'!$G$17:$G$30)) +
(SUMIF('Df routed cabinet'!$B$17:$B$30,B1323,'Df routed cabinet'!$G$17:$G$30)) +
(SUMIF('Df routed cabinet (2)'!$B$17:$B$30,B1323,'Df routed cabinet (2)'!$G$17:$G$30)) +
(SUMIF('Sf acrylic cabinet'!$B$17:$B$30,B1323,'Sf acrylic cabinet'!$G$17:$G$30)) +
(SUMIF('Sf acrylic cabinet (2)'!$B$17:$B$30,B1323,'Sf acrylic cabinet (2)'!$G$17:$G$30)) +
(SUMIF('Economy Sf acrylic'!$B$17:$B$30,B1323,'Economy Sf acrylic'!$G$17:$G$30)) +
(SUMIF('Df acrylic cabinet'!$B$17:$B$30,B1323,'Df acrylic cabinet'!$G$17:$G$30)) +
(SUMIF('Df acrylic cabinet (2)'!$B$17:$B$30,B1323,'Df acrylic cabinet (2)'!$G$17:$G$30)) +
(SUMIF('Sf flex cabinet'!$B$17:$B$30,B1323,'Sf flex cabinet'!$G$17:$G$30)) +
(SUMIF('Sf flex cabinet (2)'!$B$17:$B$30,B1323,'Sf flex cabinet (2)'!$G$17:$G$30)) +
(SUMIF('Df flex cabinet'!$B$17:$B$36,B1323,'Df flex cabinet'!$G$17:$G$36)) +
(SUMIF('Df flex cabinet (2)'!$B$17:$B$36,B1323,'Df flex cabinet (2)'!$G$17:$G$36)) +
(SUMIF('Pole cover'!$B$17:$B$30,B1323,'Pole cover'!$G$17:$G$30)) +
(SUMIF('Pole cover (2)'!$B$17:$B$30,B1323,'Pole cover (2)'!$G$17:$G$30)) +
(SUMIF('Structural Steel Fab'!$B$17:$B$29,B1323,'Structural Steel Fab'!$G$17:$G$29)) +
(SUMIF(Reveal!$B$17:$B$30,B1323,Reveal!$G$17:$G$30)) +
(SUMIF('Reveal (2)'!$B$17:$B$30,B1323,'Reveal (2)'!$G$17:$G$30)) +
(SUMIF('Crown cove top'!$B$17:$B$30,B1323,'Crown cove top'!$G$17:$G$30)) +
(SUMIF('EMC assembly'!$B$17:$B$30,B1323,'EMC assembly'!$G$17:$G$30)) +
(SUMIF(Crating!$B$17:$B$29,B1323,Crating!$G$17:$G$29)) +
(SUMIF('LED wiring'!$B$17:$B$30,B1323,'LED wiring'!$G$17:$G$30)) +
(SUMIF('Changeable copy face'!$B$17:$B$30,B1323,'Changeable copy face'!$G$17:$G$30)) +
(SUMIF('Flex face assembly'!$B$17:$B$30,B1323,'Flex face assembly'!$G$17:$G$30)) +
(SUMIF('Routed face assembly'!$B$17:$B$30,B1323,'Routed face assembly'!$G$17:$G$30)) +
(SUMIF('Paint calculation'!$B$17:$B$30,B1323,'Paint calculation'!$G$17:$G$30)) +
(SUMIF('Trimcap letter face'!$B$17:$B$30,B1323,'Trimcap letter face'!$G$17:$G$30)) +
(SUMIF('Trimcap letter face (2)'!$B$17:$B$30,B1323,'Trimcap letter face (2)'!$G$17:$G$30)) +
(SUMIF('Channel letter fabrication'!$B$17:$B$30,B1323,'Channel letter fabrication'!$G$17:$G$30)) +
(SUMIF('Channel letter fabrication (2)'!$B$17:$B$30,B1323,'Channel letter fabrication (2)'!$G$17:$G$30))</f>
        <v>0</v>
      </c>
    </row>
    <row r="1324" spans="1:10">
      <c r="A1324" s="28">
        <f>[1]ODBC!$A1324</f>
        <v>0</v>
      </c>
      <c r="B1324" s="29">
        <f>[1]ODBC!B1324</f>
        <v>0</v>
      </c>
      <c r="C1324" s="30" t="str">
        <f>IFERROR(VLOOKUP($B1324,[1]ODBC!$B:$H,2,FALSE),"")</f>
        <v/>
      </c>
      <c r="D1324" s="30" t="str">
        <f>IFERROR(VLOOKUP($B1324,[1]ODBC!$B:$H,3,FALSE),"")</f>
        <v/>
      </c>
      <c r="E1324" s="30" t="str">
        <f>IFERROR(VLOOKUP($B1324,[1]ODBC!$B:$H,4,FALSE),"")</f>
        <v/>
      </c>
      <c r="F1324" s="31" t="str">
        <f>IFERROR(VLOOKUP($B1324,[1]ODBC!$B:$H,5,FALSE),"")</f>
        <v/>
      </c>
      <c r="G1324" s="32">
        <f>[1]ODBC!G1324</f>
        <v>0</v>
      </c>
      <c r="H1324" s="33">
        <f>SUM([1]ODBC!H1324)</f>
        <v>0</v>
      </c>
      <c r="I1324" s="41" t="str">
        <f>'Vinyl cutting'!$B$2</f>
        <v>J36938</v>
      </c>
      <c r="J1324" s="42">
        <f ca="1">(SUMIF('Freeform time and material'!$B$17:$B$30,B1324,'Freeform time and material'!$G$17:$G$30)) +
(SUMIF('Vinyl cutting'!$B$17:$B$30,B1324,'Vinyl cutting'!$G$17:$G$30)) +
(SUMIF('Vinyl cutting (2)'!$B$17:$B$30,B1324,'Vinyl cutting (2)'!$G$17:$G$30)) +
(SUMIF('Apply vinyl graphics'!$B$17:$B$30,B1324,'Apply vinyl graphics'!$G$17:$G$30)) +
(SUMIF('Apply vinyl graphics (2)'!$B$17:$B$30,B1324,'Apply vinyl graphics (2)'!$G$17:$G$30)) +
(SUMIF('Alum pan sign'!$B$17:$B$30,B1324,'Alum pan sign'!$G$17:$G$30)) +
(SUMIF('Alum pan sign (2)'!$B$17:$B$30,B1324,'Alum pan sign (2)'!$G$17:$G$30)) +
(SUMIF('Economy pan sign'!$B$17:$B$30,B1324,'Economy pan sign'!$G$17:$G$30)) +
(SUMIF('Post and panel sign'!$B$17:$B$30,B1324,'Post and panel sign'!$G$17:$G$30)) +
(SUMIF('Post and panel sign (2)'!$B$17:$B$30,B1324,'Post and panel sign (2)'!$G$17:$G$30)) +
(SUMIF('Flat panels only'!$B$17:$B$30,B1324,'Flat panels only'!$G$17:$G$30)) +
(SUMIF('Flat panels only (2)'!$B$17:$B$30,B1324,'Flat panels only (2)'!$G$17:$G$30)) +
(SUMIF('Routed panel shapes'!$B$18:$B$31,B1324,'Routed panel shapes'!$G$18:$G$31)) +
(SUMIF('Routed panel shapes (2)'!$B$18:$B$31,B1324,'Routed panel shapes (2)'!$G$18:$G$31)) +
(SUMIF('Routed face only'!$B$17:$B$30,B1324,'Routed face only'!$G$17:$G$30)) +
(SUMIF('Routed face only (2)'!$B$17:$B$30,B1324,'Routed face only (2)'!$G$17:$G$30)) +
(SUMIF('Routed alum faces letters'!$B$17:$B$30,B1324,'Routed alum faces letters'!$G$17:$G$30)) +
(SUMIF('Routed alum faces letters (2)'!$B$17:$B$30,B1324,'Routed alum faces letters (2)'!$G$17:$G$30)) +
(SUMIF('Routed push through acrylic'!$B$17:$B$30,B1324,'Routed push through acrylic'!$G$17:$G$30)) +
(SUMIF('Routed push through acrylic (2)'!$B$17:$B$30,B1324,'Routed push through acrylic (2)'!$G$17:$G$30)) +
(SUMIF('Sf routed cabinet'!$B$17:$B$30,B1324,'Sf routed cabinet'!$G$17:$G$30)) +
(SUMIF('Sf routed cabinet (2)'!$B$17:$B$30,B1324,'Sf routed cabinet (2)'!$G$17:$G$30)) +
(SUMIF('Df routed cabinet'!$B$17:$B$30,B1324,'Df routed cabinet'!$G$17:$G$30)) +
(SUMIF('Df routed cabinet (2)'!$B$17:$B$30,B1324,'Df routed cabinet (2)'!$G$17:$G$30)) +
(SUMIF('Sf acrylic cabinet'!$B$17:$B$30,B1324,'Sf acrylic cabinet'!$G$17:$G$30)) +
(SUMIF('Sf acrylic cabinet (2)'!$B$17:$B$30,B1324,'Sf acrylic cabinet (2)'!$G$17:$G$30)) +
(SUMIF('Economy Sf acrylic'!$B$17:$B$30,B1324,'Economy Sf acrylic'!$G$17:$G$30)) +
(SUMIF('Df acrylic cabinet'!$B$17:$B$30,B1324,'Df acrylic cabinet'!$G$17:$G$30)) +
(SUMIF('Df acrylic cabinet (2)'!$B$17:$B$30,B1324,'Df acrylic cabinet (2)'!$G$17:$G$30)) +
(SUMIF('Sf flex cabinet'!$B$17:$B$30,B1324,'Sf flex cabinet'!$G$17:$G$30)) +
(SUMIF('Sf flex cabinet (2)'!$B$17:$B$30,B1324,'Sf flex cabinet (2)'!$G$17:$G$30)) +
(SUMIF('Df flex cabinet'!$B$17:$B$36,B1324,'Df flex cabinet'!$G$17:$G$36)) +
(SUMIF('Df flex cabinet (2)'!$B$17:$B$36,B1324,'Df flex cabinet (2)'!$G$17:$G$36)) +
(SUMIF('Pole cover'!$B$17:$B$30,B1324,'Pole cover'!$G$17:$G$30)) +
(SUMIF('Pole cover (2)'!$B$17:$B$30,B1324,'Pole cover (2)'!$G$17:$G$30)) +
(SUMIF('Structural Steel Fab'!$B$17:$B$29,B1324,'Structural Steel Fab'!$G$17:$G$29)) +
(SUMIF(Reveal!$B$17:$B$30,B1324,Reveal!$G$17:$G$30)) +
(SUMIF('Reveal (2)'!$B$17:$B$30,B1324,'Reveal (2)'!$G$17:$G$30)) +
(SUMIF('Crown cove top'!$B$17:$B$30,B1324,'Crown cove top'!$G$17:$G$30)) +
(SUMIF('EMC assembly'!$B$17:$B$30,B1324,'EMC assembly'!$G$17:$G$30)) +
(SUMIF(Crating!$B$17:$B$29,B1324,Crating!$G$17:$G$29)) +
(SUMIF('LED wiring'!$B$17:$B$30,B1324,'LED wiring'!$G$17:$G$30)) +
(SUMIF('Changeable copy face'!$B$17:$B$30,B1324,'Changeable copy face'!$G$17:$G$30)) +
(SUMIF('Flex face assembly'!$B$17:$B$30,B1324,'Flex face assembly'!$G$17:$G$30)) +
(SUMIF('Routed face assembly'!$B$17:$B$30,B1324,'Routed face assembly'!$G$17:$G$30)) +
(SUMIF('Paint calculation'!$B$17:$B$30,B1324,'Paint calculation'!$G$17:$G$30)) +
(SUMIF('Trimcap letter face'!$B$17:$B$30,B1324,'Trimcap letter face'!$G$17:$G$30)) +
(SUMIF('Trimcap letter face (2)'!$B$17:$B$30,B1324,'Trimcap letter face (2)'!$G$17:$G$30)) +
(SUMIF('Channel letter fabrication'!$B$17:$B$30,B1324,'Channel letter fabrication'!$G$17:$G$30)) +
(SUMIF('Channel letter fabrication (2)'!$B$17:$B$30,B1324,'Channel letter fabrication (2)'!$G$17:$G$30))</f>
        <v>0</v>
      </c>
    </row>
    <row r="1325" spans="1:10">
      <c r="A1325" s="28">
        <f>[1]ODBC!$A1325</f>
        <v>0</v>
      </c>
      <c r="B1325" s="29">
        <f>[1]ODBC!B1325</f>
        <v>0</v>
      </c>
      <c r="C1325" s="30" t="str">
        <f>IFERROR(VLOOKUP($B1325,[1]ODBC!$B:$H,2,FALSE),"")</f>
        <v/>
      </c>
      <c r="D1325" s="30" t="str">
        <f>IFERROR(VLOOKUP($B1325,[1]ODBC!$B:$H,3,FALSE),"")</f>
        <v/>
      </c>
      <c r="E1325" s="30" t="str">
        <f>IFERROR(VLOOKUP($B1325,[1]ODBC!$B:$H,4,FALSE),"")</f>
        <v/>
      </c>
      <c r="F1325" s="31" t="str">
        <f>IFERROR(VLOOKUP($B1325,[1]ODBC!$B:$H,5,FALSE),"")</f>
        <v/>
      </c>
      <c r="G1325" s="32">
        <f>[1]ODBC!G1325</f>
        <v>0</v>
      </c>
      <c r="H1325" s="33">
        <f>SUM([1]ODBC!H1325)</f>
        <v>0</v>
      </c>
      <c r="I1325" s="41" t="str">
        <f>'Vinyl cutting'!$B$2</f>
        <v>J36938</v>
      </c>
      <c r="J1325" s="42">
        <f ca="1">(SUMIF('Freeform time and material'!$B$17:$B$30,B1325,'Freeform time and material'!$G$17:$G$30)) +
(SUMIF('Vinyl cutting'!$B$17:$B$30,B1325,'Vinyl cutting'!$G$17:$G$30)) +
(SUMIF('Vinyl cutting (2)'!$B$17:$B$30,B1325,'Vinyl cutting (2)'!$G$17:$G$30)) +
(SUMIF('Apply vinyl graphics'!$B$17:$B$30,B1325,'Apply vinyl graphics'!$G$17:$G$30)) +
(SUMIF('Apply vinyl graphics (2)'!$B$17:$B$30,B1325,'Apply vinyl graphics (2)'!$G$17:$G$30)) +
(SUMIF('Alum pan sign'!$B$17:$B$30,B1325,'Alum pan sign'!$G$17:$G$30)) +
(SUMIF('Alum pan sign (2)'!$B$17:$B$30,B1325,'Alum pan sign (2)'!$G$17:$G$30)) +
(SUMIF('Economy pan sign'!$B$17:$B$30,B1325,'Economy pan sign'!$G$17:$G$30)) +
(SUMIF('Post and panel sign'!$B$17:$B$30,B1325,'Post and panel sign'!$G$17:$G$30)) +
(SUMIF('Post and panel sign (2)'!$B$17:$B$30,B1325,'Post and panel sign (2)'!$G$17:$G$30)) +
(SUMIF('Flat panels only'!$B$17:$B$30,B1325,'Flat panels only'!$G$17:$G$30)) +
(SUMIF('Flat panels only (2)'!$B$17:$B$30,B1325,'Flat panels only (2)'!$G$17:$G$30)) +
(SUMIF('Routed panel shapes'!$B$18:$B$31,B1325,'Routed panel shapes'!$G$18:$G$31)) +
(SUMIF('Routed panel shapes (2)'!$B$18:$B$31,B1325,'Routed panel shapes (2)'!$G$18:$G$31)) +
(SUMIF('Routed face only'!$B$17:$B$30,B1325,'Routed face only'!$G$17:$G$30)) +
(SUMIF('Routed face only (2)'!$B$17:$B$30,B1325,'Routed face only (2)'!$G$17:$G$30)) +
(SUMIF('Routed alum faces letters'!$B$17:$B$30,B1325,'Routed alum faces letters'!$G$17:$G$30)) +
(SUMIF('Routed alum faces letters (2)'!$B$17:$B$30,B1325,'Routed alum faces letters (2)'!$G$17:$G$30)) +
(SUMIF('Routed push through acrylic'!$B$17:$B$30,B1325,'Routed push through acrylic'!$G$17:$G$30)) +
(SUMIF('Routed push through acrylic (2)'!$B$17:$B$30,B1325,'Routed push through acrylic (2)'!$G$17:$G$30)) +
(SUMIF('Sf routed cabinet'!$B$17:$B$30,B1325,'Sf routed cabinet'!$G$17:$G$30)) +
(SUMIF('Sf routed cabinet (2)'!$B$17:$B$30,B1325,'Sf routed cabinet (2)'!$G$17:$G$30)) +
(SUMIF('Df routed cabinet'!$B$17:$B$30,B1325,'Df routed cabinet'!$G$17:$G$30)) +
(SUMIF('Df routed cabinet (2)'!$B$17:$B$30,B1325,'Df routed cabinet (2)'!$G$17:$G$30)) +
(SUMIF('Sf acrylic cabinet'!$B$17:$B$30,B1325,'Sf acrylic cabinet'!$G$17:$G$30)) +
(SUMIF('Sf acrylic cabinet (2)'!$B$17:$B$30,B1325,'Sf acrylic cabinet (2)'!$G$17:$G$30)) +
(SUMIF('Economy Sf acrylic'!$B$17:$B$30,B1325,'Economy Sf acrylic'!$G$17:$G$30)) +
(SUMIF('Df acrylic cabinet'!$B$17:$B$30,B1325,'Df acrylic cabinet'!$G$17:$G$30)) +
(SUMIF('Df acrylic cabinet (2)'!$B$17:$B$30,B1325,'Df acrylic cabinet (2)'!$G$17:$G$30)) +
(SUMIF('Sf flex cabinet'!$B$17:$B$30,B1325,'Sf flex cabinet'!$G$17:$G$30)) +
(SUMIF('Sf flex cabinet (2)'!$B$17:$B$30,B1325,'Sf flex cabinet (2)'!$G$17:$G$30)) +
(SUMIF('Df flex cabinet'!$B$17:$B$36,B1325,'Df flex cabinet'!$G$17:$G$36)) +
(SUMIF('Df flex cabinet (2)'!$B$17:$B$36,B1325,'Df flex cabinet (2)'!$G$17:$G$36)) +
(SUMIF('Pole cover'!$B$17:$B$30,B1325,'Pole cover'!$G$17:$G$30)) +
(SUMIF('Pole cover (2)'!$B$17:$B$30,B1325,'Pole cover (2)'!$G$17:$G$30)) +
(SUMIF('Structural Steel Fab'!$B$17:$B$29,B1325,'Structural Steel Fab'!$G$17:$G$29)) +
(SUMIF(Reveal!$B$17:$B$30,B1325,Reveal!$G$17:$G$30)) +
(SUMIF('Reveal (2)'!$B$17:$B$30,B1325,'Reveal (2)'!$G$17:$G$30)) +
(SUMIF('Crown cove top'!$B$17:$B$30,B1325,'Crown cove top'!$G$17:$G$30)) +
(SUMIF('EMC assembly'!$B$17:$B$30,B1325,'EMC assembly'!$G$17:$G$30)) +
(SUMIF(Crating!$B$17:$B$29,B1325,Crating!$G$17:$G$29)) +
(SUMIF('LED wiring'!$B$17:$B$30,B1325,'LED wiring'!$G$17:$G$30)) +
(SUMIF('Changeable copy face'!$B$17:$B$30,B1325,'Changeable copy face'!$G$17:$G$30)) +
(SUMIF('Flex face assembly'!$B$17:$B$30,B1325,'Flex face assembly'!$G$17:$G$30)) +
(SUMIF('Routed face assembly'!$B$17:$B$30,B1325,'Routed face assembly'!$G$17:$G$30)) +
(SUMIF('Paint calculation'!$B$17:$B$30,B1325,'Paint calculation'!$G$17:$G$30)) +
(SUMIF('Trimcap letter face'!$B$17:$B$30,B1325,'Trimcap letter face'!$G$17:$G$30)) +
(SUMIF('Trimcap letter face (2)'!$B$17:$B$30,B1325,'Trimcap letter face (2)'!$G$17:$G$30)) +
(SUMIF('Channel letter fabrication'!$B$17:$B$30,B1325,'Channel letter fabrication'!$G$17:$G$30)) +
(SUMIF('Channel letter fabrication (2)'!$B$17:$B$30,B1325,'Channel letter fabrication (2)'!$G$17:$G$30))</f>
        <v>0</v>
      </c>
    </row>
    <row r="1326" spans="1:10">
      <c r="A1326" s="28">
        <f>[1]ODBC!$A1326</f>
        <v>0</v>
      </c>
      <c r="B1326" s="29">
        <f>[1]ODBC!B1326</f>
        <v>0</v>
      </c>
      <c r="C1326" s="30" t="str">
        <f>IFERROR(VLOOKUP($B1326,[1]ODBC!$B:$H,2,FALSE),"")</f>
        <v/>
      </c>
      <c r="D1326" s="30" t="str">
        <f>IFERROR(VLOOKUP($B1326,[1]ODBC!$B:$H,3,FALSE),"")</f>
        <v/>
      </c>
      <c r="E1326" s="30" t="str">
        <f>IFERROR(VLOOKUP($B1326,[1]ODBC!$B:$H,4,FALSE),"")</f>
        <v/>
      </c>
      <c r="F1326" s="31" t="str">
        <f>IFERROR(VLOOKUP($B1326,[1]ODBC!$B:$H,5,FALSE),"")</f>
        <v/>
      </c>
      <c r="G1326" s="32">
        <f>[1]ODBC!G1326</f>
        <v>0</v>
      </c>
      <c r="H1326" s="33">
        <f>SUM([1]ODBC!H1326)</f>
        <v>0</v>
      </c>
      <c r="I1326" s="41" t="str">
        <f>'Vinyl cutting'!$B$2</f>
        <v>J36938</v>
      </c>
      <c r="J1326" s="42">
        <f ca="1">(SUMIF('Freeform time and material'!$B$17:$B$30,B1326,'Freeform time and material'!$G$17:$G$30)) +
(SUMIF('Vinyl cutting'!$B$17:$B$30,B1326,'Vinyl cutting'!$G$17:$G$30)) +
(SUMIF('Vinyl cutting (2)'!$B$17:$B$30,B1326,'Vinyl cutting (2)'!$G$17:$G$30)) +
(SUMIF('Apply vinyl graphics'!$B$17:$B$30,B1326,'Apply vinyl graphics'!$G$17:$G$30)) +
(SUMIF('Apply vinyl graphics (2)'!$B$17:$B$30,B1326,'Apply vinyl graphics (2)'!$G$17:$G$30)) +
(SUMIF('Alum pan sign'!$B$17:$B$30,B1326,'Alum pan sign'!$G$17:$G$30)) +
(SUMIF('Alum pan sign (2)'!$B$17:$B$30,B1326,'Alum pan sign (2)'!$G$17:$G$30)) +
(SUMIF('Economy pan sign'!$B$17:$B$30,B1326,'Economy pan sign'!$G$17:$G$30)) +
(SUMIF('Post and panel sign'!$B$17:$B$30,B1326,'Post and panel sign'!$G$17:$G$30)) +
(SUMIF('Post and panel sign (2)'!$B$17:$B$30,B1326,'Post and panel sign (2)'!$G$17:$G$30)) +
(SUMIF('Flat panels only'!$B$17:$B$30,B1326,'Flat panels only'!$G$17:$G$30)) +
(SUMIF('Flat panels only (2)'!$B$17:$B$30,B1326,'Flat panels only (2)'!$G$17:$G$30)) +
(SUMIF('Routed panel shapes'!$B$18:$B$31,B1326,'Routed panel shapes'!$G$18:$G$31)) +
(SUMIF('Routed panel shapes (2)'!$B$18:$B$31,B1326,'Routed panel shapes (2)'!$G$18:$G$31)) +
(SUMIF('Routed face only'!$B$17:$B$30,B1326,'Routed face only'!$G$17:$G$30)) +
(SUMIF('Routed face only (2)'!$B$17:$B$30,B1326,'Routed face only (2)'!$G$17:$G$30)) +
(SUMIF('Routed alum faces letters'!$B$17:$B$30,B1326,'Routed alum faces letters'!$G$17:$G$30)) +
(SUMIF('Routed alum faces letters (2)'!$B$17:$B$30,B1326,'Routed alum faces letters (2)'!$G$17:$G$30)) +
(SUMIF('Routed push through acrylic'!$B$17:$B$30,B1326,'Routed push through acrylic'!$G$17:$G$30)) +
(SUMIF('Routed push through acrylic (2)'!$B$17:$B$30,B1326,'Routed push through acrylic (2)'!$G$17:$G$30)) +
(SUMIF('Sf routed cabinet'!$B$17:$B$30,B1326,'Sf routed cabinet'!$G$17:$G$30)) +
(SUMIF('Sf routed cabinet (2)'!$B$17:$B$30,B1326,'Sf routed cabinet (2)'!$G$17:$G$30)) +
(SUMIF('Df routed cabinet'!$B$17:$B$30,B1326,'Df routed cabinet'!$G$17:$G$30)) +
(SUMIF('Df routed cabinet (2)'!$B$17:$B$30,B1326,'Df routed cabinet (2)'!$G$17:$G$30)) +
(SUMIF('Sf acrylic cabinet'!$B$17:$B$30,B1326,'Sf acrylic cabinet'!$G$17:$G$30)) +
(SUMIF('Sf acrylic cabinet (2)'!$B$17:$B$30,B1326,'Sf acrylic cabinet (2)'!$G$17:$G$30)) +
(SUMIF('Economy Sf acrylic'!$B$17:$B$30,B1326,'Economy Sf acrylic'!$G$17:$G$30)) +
(SUMIF('Df acrylic cabinet'!$B$17:$B$30,B1326,'Df acrylic cabinet'!$G$17:$G$30)) +
(SUMIF('Df acrylic cabinet (2)'!$B$17:$B$30,B1326,'Df acrylic cabinet (2)'!$G$17:$G$30)) +
(SUMIF('Sf flex cabinet'!$B$17:$B$30,B1326,'Sf flex cabinet'!$G$17:$G$30)) +
(SUMIF('Sf flex cabinet (2)'!$B$17:$B$30,B1326,'Sf flex cabinet (2)'!$G$17:$G$30)) +
(SUMIF('Df flex cabinet'!$B$17:$B$36,B1326,'Df flex cabinet'!$G$17:$G$36)) +
(SUMIF('Df flex cabinet (2)'!$B$17:$B$36,B1326,'Df flex cabinet (2)'!$G$17:$G$36)) +
(SUMIF('Pole cover'!$B$17:$B$30,B1326,'Pole cover'!$G$17:$G$30)) +
(SUMIF('Pole cover (2)'!$B$17:$B$30,B1326,'Pole cover (2)'!$G$17:$G$30)) +
(SUMIF('Structural Steel Fab'!$B$17:$B$29,B1326,'Structural Steel Fab'!$G$17:$G$29)) +
(SUMIF(Reveal!$B$17:$B$30,B1326,Reveal!$G$17:$G$30)) +
(SUMIF('Reveal (2)'!$B$17:$B$30,B1326,'Reveal (2)'!$G$17:$G$30)) +
(SUMIF('Crown cove top'!$B$17:$B$30,B1326,'Crown cove top'!$G$17:$G$30)) +
(SUMIF('EMC assembly'!$B$17:$B$30,B1326,'EMC assembly'!$G$17:$G$30)) +
(SUMIF(Crating!$B$17:$B$29,B1326,Crating!$G$17:$G$29)) +
(SUMIF('LED wiring'!$B$17:$B$30,B1326,'LED wiring'!$G$17:$G$30)) +
(SUMIF('Changeable copy face'!$B$17:$B$30,B1326,'Changeable copy face'!$G$17:$G$30)) +
(SUMIF('Flex face assembly'!$B$17:$B$30,B1326,'Flex face assembly'!$G$17:$G$30)) +
(SUMIF('Routed face assembly'!$B$17:$B$30,B1326,'Routed face assembly'!$G$17:$G$30)) +
(SUMIF('Paint calculation'!$B$17:$B$30,B1326,'Paint calculation'!$G$17:$G$30)) +
(SUMIF('Trimcap letter face'!$B$17:$B$30,B1326,'Trimcap letter face'!$G$17:$G$30)) +
(SUMIF('Trimcap letter face (2)'!$B$17:$B$30,B1326,'Trimcap letter face (2)'!$G$17:$G$30)) +
(SUMIF('Channel letter fabrication'!$B$17:$B$30,B1326,'Channel letter fabrication'!$G$17:$G$30)) +
(SUMIF('Channel letter fabrication (2)'!$B$17:$B$30,B1326,'Channel letter fabrication (2)'!$G$17:$G$30))</f>
        <v>0</v>
      </c>
    </row>
    <row r="1327" spans="1:10">
      <c r="A1327" s="28">
        <f>[1]ODBC!$A1327</f>
        <v>0</v>
      </c>
      <c r="B1327" s="29">
        <f>[1]ODBC!B1327</f>
        <v>0</v>
      </c>
      <c r="C1327" s="30" t="str">
        <f>IFERROR(VLOOKUP($B1327,[1]ODBC!$B:$H,2,FALSE),"")</f>
        <v/>
      </c>
      <c r="D1327" s="30" t="str">
        <f>IFERROR(VLOOKUP($B1327,[1]ODBC!$B:$H,3,FALSE),"")</f>
        <v/>
      </c>
      <c r="E1327" s="30" t="str">
        <f>IFERROR(VLOOKUP($B1327,[1]ODBC!$B:$H,4,FALSE),"")</f>
        <v/>
      </c>
      <c r="F1327" s="31" t="str">
        <f>IFERROR(VLOOKUP($B1327,[1]ODBC!$B:$H,5,FALSE),"")</f>
        <v/>
      </c>
      <c r="G1327" s="32">
        <f>[1]ODBC!G1327</f>
        <v>0</v>
      </c>
      <c r="H1327" s="33">
        <f>SUM([1]ODBC!H1327)</f>
        <v>0</v>
      </c>
      <c r="I1327" s="41" t="str">
        <f>'Vinyl cutting'!$B$2</f>
        <v>J36938</v>
      </c>
      <c r="J1327" s="42">
        <f ca="1">(SUMIF('Freeform time and material'!$B$17:$B$30,B1327,'Freeform time and material'!$G$17:$G$30)) +
(SUMIF('Vinyl cutting'!$B$17:$B$30,B1327,'Vinyl cutting'!$G$17:$G$30)) +
(SUMIF('Vinyl cutting (2)'!$B$17:$B$30,B1327,'Vinyl cutting (2)'!$G$17:$G$30)) +
(SUMIF('Apply vinyl graphics'!$B$17:$B$30,B1327,'Apply vinyl graphics'!$G$17:$G$30)) +
(SUMIF('Apply vinyl graphics (2)'!$B$17:$B$30,B1327,'Apply vinyl graphics (2)'!$G$17:$G$30)) +
(SUMIF('Alum pan sign'!$B$17:$B$30,B1327,'Alum pan sign'!$G$17:$G$30)) +
(SUMIF('Alum pan sign (2)'!$B$17:$B$30,B1327,'Alum pan sign (2)'!$G$17:$G$30)) +
(SUMIF('Economy pan sign'!$B$17:$B$30,B1327,'Economy pan sign'!$G$17:$G$30)) +
(SUMIF('Post and panel sign'!$B$17:$B$30,B1327,'Post and panel sign'!$G$17:$G$30)) +
(SUMIF('Post and panel sign (2)'!$B$17:$B$30,B1327,'Post and panel sign (2)'!$G$17:$G$30)) +
(SUMIF('Flat panels only'!$B$17:$B$30,B1327,'Flat panels only'!$G$17:$G$30)) +
(SUMIF('Flat panels only (2)'!$B$17:$B$30,B1327,'Flat panels only (2)'!$G$17:$G$30)) +
(SUMIF('Routed panel shapes'!$B$18:$B$31,B1327,'Routed panel shapes'!$G$18:$G$31)) +
(SUMIF('Routed panel shapes (2)'!$B$18:$B$31,B1327,'Routed panel shapes (2)'!$G$18:$G$31)) +
(SUMIF('Routed face only'!$B$17:$B$30,B1327,'Routed face only'!$G$17:$G$30)) +
(SUMIF('Routed face only (2)'!$B$17:$B$30,B1327,'Routed face only (2)'!$G$17:$G$30)) +
(SUMIF('Routed alum faces letters'!$B$17:$B$30,B1327,'Routed alum faces letters'!$G$17:$G$30)) +
(SUMIF('Routed alum faces letters (2)'!$B$17:$B$30,B1327,'Routed alum faces letters (2)'!$G$17:$G$30)) +
(SUMIF('Routed push through acrylic'!$B$17:$B$30,B1327,'Routed push through acrylic'!$G$17:$G$30)) +
(SUMIF('Routed push through acrylic (2)'!$B$17:$B$30,B1327,'Routed push through acrylic (2)'!$G$17:$G$30)) +
(SUMIF('Sf routed cabinet'!$B$17:$B$30,B1327,'Sf routed cabinet'!$G$17:$G$30)) +
(SUMIF('Sf routed cabinet (2)'!$B$17:$B$30,B1327,'Sf routed cabinet (2)'!$G$17:$G$30)) +
(SUMIF('Df routed cabinet'!$B$17:$B$30,B1327,'Df routed cabinet'!$G$17:$G$30)) +
(SUMIF('Df routed cabinet (2)'!$B$17:$B$30,B1327,'Df routed cabinet (2)'!$G$17:$G$30)) +
(SUMIF('Sf acrylic cabinet'!$B$17:$B$30,B1327,'Sf acrylic cabinet'!$G$17:$G$30)) +
(SUMIF('Sf acrylic cabinet (2)'!$B$17:$B$30,B1327,'Sf acrylic cabinet (2)'!$G$17:$G$30)) +
(SUMIF('Economy Sf acrylic'!$B$17:$B$30,B1327,'Economy Sf acrylic'!$G$17:$G$30)) +
(SUMIF('Df acrylic cabinet'!$B$17:$B$30,B1327,'Df acrylic cabinet'!$G$17:$G$30)) +
(SUMIF('Df acrylic cabinet (2)'!$B$17:$B$30,B1327,'Df acrylic cabinet (2)'!$G$17:$G$30)) +
(SUMIF('Sf flex cabinet'!$B$17:$B$30,B1327,'Sf flex cabinet'!$G$17:$G$30)) +
(SUMIF('Sf flex cabinet (2)'!$B$17:$B$30,B1327,'Sf flex cabinet (2)'!$G$17:$G$30)) +
(SUMIF('Df flex cabinet'!$B$17:$B$36,B1327,'Df flex cabinet'!$G$17:$G$36)) +
(SUMIF('Df flex cabinet (2)'!$B$17:$B$36,B1327,'Df flex cabinet (2)'!$G$17:$G$36)) +
(SUMIF('Pole cover'!$B$17:$B$30,B1327,'Pole cover'!$G$17:$G$30)) +
(SUMIF('Pole cover (2)'!$B$17:$B$30,B1327,'Pole cover (2)'!$G$17:$G$30)) +
(SUMIF('Structural Steel Fab'!$B$17:$B$29,B1327,'Structural Steel Fab'!$G$17:$G$29)) +
(SUMIF(Reveal!$B$17:$B$30,B1327,Reveal!$G$17:$G$30)) +
(SUMIF('Reveal (2)'!$B$17:$B$30,B1327,'Reveal (2)'!$G$17:$G$30)) +
(SUMIF('Crown cove top'!$B$17:$B$30,B1327,'Crown cove top'!$G$17:$G$30)) +
(SUMIF('EMC assembly'!$B$17:$B$30,B1327,'EMC assembly'!$G$17:$G$30)) +
(SUMIF(Crating!$B$17:$B$29,B1327,Crating!$G$17:$G$29)) +
(SUMIF('LED wiring'!$B$17:$B$30,B1327,'LED wiring'!$G$17:$G$30)) +
(SUMIF('Changeable copy face'!$B$17:$B$30,B1327,'Changeable copy face'!$G$17:$G$30)) +
(SUMIF('Flex face assembly'!$B$17:$B$30,B1327,'Flex face assembly'!$G$17:$G$30)) +
(SUMIF('Routed face assembly'!$B$17:$B$30,B1327,'Routed face assembly'!$G$17:$G$30)) +
(SUMIF('Paint calculation'!$B$17:$B$30,B1327,'Paint calculation'!$G$17:$G$30)) +
(SUMIF('Trimcap letter face'!$B$17:$B$30,B1327,'Trimcap letter face'!$G$17:$G$30)) +
(SUMIF('Trimcap letter face (2)'!$B$17:$B$30,B1327,'Trimcap letter face (2)'!$G$17:$G$30)) +
(SUMIF('Channel letter fabrication'!$B$17:$B$30,B1327,'Channel letter fabrication'!$G$17:$G$30)) +
(SUMIF('Channel letter fabrication (2)'!$B$17:$B$30,B1327,'Channel letter fabrication (2)'!$G$17:$G$30))</f>
        <v>0</v>
      </c>
    </row>
    <row r="1328" spans="1:10">
      <c r="A1328" s="28">
        <f>[1]ODBC!$A1328</f>
        <v>0</v>
      </c>
      <c r="B1328" s="29">
        <f>[1]ODBC!B1328</f>
        <v>0</v>
      </c>
      <c r="C1328" s="30" t="str">
        <f>IFERROR(VLOOKUP($B1328,[1]ODBC!$B:$H,2,FALSE),"")</f>
        <v/>
      </c>
      <c r="D1328" s="30" t="str">
        <f>IFERROR(VLOOKUP($B1328,[1]ODBC!$B:$H,3,FALSE),"")</f>
        <v/>
      </c>
      <c r="E1328" s="30" t="str">
        <f>IFERROR(VLOOKUP($B1328,[1]ODBC!$B:$H,4,FALSE),"")</f>
        <v/>
      </c>
      <c r="F1328" s="31" t="str">
        <f>IFERROR(VLOOKUP($B1328,[1]ODBC!$B:$H,5,FALSE),"")</f>
        <v/>
      </c>
      <c r="G1328" s="32">
        <f>[1]ODBC!G1328</f>
        <v>0</v>
      </c>
      <c r="H1328" s="33">
        <f>SUM([1]ODBC!H1328)</f>
        <v>0</v>
      </c>
      <c r="I1328" s="41" t="str">
        <f>'Vinyl cutting'!$B$2</f>
        <v>J36938</v>
      </c>
      <c r="J1328" s="42">
        <f ca="1">(SUMIF('Freeform time and material'!$B$17:$B$30,B1328,'Freeform time and material'!$G$17:$G$30)) +
(SUMIF('Vinyl cutting'!$B$17:$B$30,B1328,'Vinyl cutting'!$G$17:$G$30)) +
(SUMIF('Vinyl cutting (2)'!$B$17:$B$30,B1328,'Vinyl cutting (2)'!$G$17:$G$30)) +
(SUMIF('Apply vinyl graphics'!$B$17:$B$30,B1328,'Apply vinyl graphics'!$G$17:$G$30)) +
(SUMIF('Apply vinyl graphics (2)'!$B$17:$B$30,B1328,'Apply vinyl graphics (2)'!$G$17:$G$30)) +
(SUMIF('Alum pan sign'!$B$17:$B$30,B1328,'Alum pan sign'!$G$17:$G$30)) +
(SUMIF('Alum pan sign (2)'!$B$17:$B$30,B1328,'Alum pan sign (2)'!$G$17:$G$30)) +
(SUMIF('Economy pan sign'!$B$17:$B$30,B1328,'Economy pan sign'!$G$17:$G$30)) +
(SUMIF('Post and panel sign'!$B$17:$B$30,B1328,'Post and panel sign'!$G$17:$G$30)) +
(SUMIF('Post and panel sign (2)'!$B$17:$B$30,B1328,'Post and panel sign (2)'!$G$17:$G$30)) +
(SUMIF('Flat panels only'!$B$17:$B$30,B1328,'Flat panels only'!$G$17:$G$30)) +
(SUMIF('Flat panels only (2)'!$B$17:$B$30,B1328,'Flat panels only (2)'!$G$17:$G$30)) +
(SUMIF('Routed panel shapes'!$B$18:$B$31,B1328,'Routed panel shapes'!$G$18:$G$31)) +
(SUMIF('Routed panel shapes (2)'!$B$18:$B$31,B1328,'Routed panel shapes (2)'!$G$18:$G$31)) +
(SUMIF('Routed face only'!$B$17:$B$30,B1328,'Routed face only'!$G$17:$G$30)) +
(SUMIF('Routed face only (2)'!$B$17:$B$30,B1328,'Routed face only (2)'!$G$17:$G$30)) +
(SUMIF('Routed alum faces letters'!$B$17:$B$30,B1328,'Routed alum faces letters'!$G$17:$G$30)) +
(SUMIF('Routed alum faces letters (2)'!$B$17:$B$30,B1328,'Routed alum faces letters (2)'!$G$17:$G$30)) +
(SUMIF('Routed push through acrylic'!$B$17:$B$30,B1328,'Routed push through acrylic'!$G$17:$G$30)) +
(SUMIF('Routed push through acrylic (2)'!$B$17:$B$30,B1328,'Routed push through acrylic (2)'!$G$17:$G$30)) +
(SUMIF('Sf routed cabinet'!$B$17:$B$30,B1328,'Sf routed cabinet'!$G$17:$G$30)) +
(SUMIF('Sf routed cabinet (2)'!$B$17:$B$30,B1328,'Sf routed cabinet (2)'!$G$17:$G$30)) +
(SUMIF('Df routed cabinet'!$B$17:$B$30,B1328,'Df routed cabinet'!$G$17:$G$30)) +
(SUMIF('Df routed cabinet (2)'!$B$17:$B$30,B1328,'Df routed cabinet (2)'!$G$17:$G$30)) +
(SUMIF('Sf acrylic cabinet'!$B$17:$B$30,B1328,'Sf acrylic cabinet'!$G$17:$G$30)) +
(SUMIF('Sf acrylic cabinet (2)'!$B$17:$B$30,B1328,'Sf acrylic cabinet (2)'!$G$17:$G$30)) +
(SUMIF('Economy Sf acrylic'!$B$17:$B$30,B1328,'Economy Sf acrylic'!$G$17:$G$30)) +
(SUMIF('Df acrylic cabinet'!$B$17:$B$30,B1328,'Df acrylic cabinet'!$G$17:$G$30)) +
(SUMIF('Df acrylic cabinet (2)'!$B$17:$B$30,B1328,'Df acrylic cabinet (2)'!$G$17:$G$30)) +
(SUMIF('Sf flex cabinet'!$B$17:$B$30,B1328,'Sf flex cabinet'!$G$17:$G$30)) +
(SUMIF('Sf flex cabinet (2)'!$B$17:$B$30,B1328,'Sf flex cabinet (2)'!$G$17:$G$30)) +
(SUMIF('Df flex cabinet'!$B$17:$B$36,B1328,'Df flex cabinet'!$G$17:$G$36)) +
(SUMIF('Df flex cabinet (2)'!$B$17:$B$36,B1328,'Df flex cabinet (2)'!$G$17:$G$36)) +
(SUMIF('Pole cover'!$B$17:$B$30,B1328,'Pole cover'!$G$17:$G$30)) +
(SUMIF('Pole cover (2)'!$B$17:$B$30,B1328,'Pole cover (2)'!$G$17:$G$30)) +
(SUMIF('Structural Steel Fab'!$B$17:$B$29,B1328,'Structural Steel Fab'!$G$17:$G$29)) +
(SUMIF(Reveal!$B$17:$B$30,B1328,Reveal!$G$17:$G$30)) +
(SUMIF('Reveal (2)'!$B$17:$B$30,B1328,'Reveal (2)'!$G$17:$G$30)) +
(SUMIF('Crown cove top'!$B$17:$B$30,B1328,'Crown cove top'!$G$17:$G$30)) +
(SUMIF('EMC assembly'!$B$17:$B$30,B1328,'EMC assembly'!$G$17:$G$30)) +
(SUMIF(Crating!$B$17:$B$29,B1328,Crating!$G$17:$G$29)) +
(SUMIF('LED wiring'!$B$17:$B$30,B1328,'LED wiring'!$G$17:$G$30)) +
(SUMIF('Changeable copy face'!$B$17:$B$30,B1328,'Changeable copy face'!$G$17:$G$30)) +
(SUMIF('Flex face assembly'!$B$17:$B$30,B1328,'Flex face assembly'!$G$17:$G$30)) +
(SUMIF('Routed face assembly'!$B$17:$B$30,B1328,'Routed face assembly'!$G$17:$G$30)) +
(SUMIF('Paint calculation'!$B$17:$B$30,B1328,'Paint calculation'!$G$17:$G$30)) +
(SUMIF('Trimcap letter face'!$B$17:$B$30,B1328,'Trimcap letter face'!$G$17:$G$30)) +
(SUMIF('Trimcap letter face (2)'!$B$17:$B$30,B1328,'Trimcap letter face (2)'!$G$17:$G$30)) +
(SUMIF('Channel letter fabrication'!$B$17:$B$30,B1328,'Channel letter fabrication'!$G$17:$G$30)) +
(SUMIF('Channel letter fabrication (2)'!$B$17:$B$30,B1328,'Channel letter fabrication (2)'!$G$17:$G$30))</f>
        <v>0</v>
      </c>
    </row>
    <row r="1329" spans="1:10">
      <c r="A1329" s="28">
        <f>[1]ODBC!$A1329</f>
        <v>0</v>
      </c>
      <c r="B1329" s="29">
        <f>[1]ODBC!B1329</f>
        <v>0</v>
      </c>
      <c r="C1329" s="30" t="str">
        <f>IFERROR(VLOOKUP($B1329,[1]ODBC!$B:$H,2,FALSE),"")</f>
        <v/>
      </c>
      <c r="D1329" s="30" t="str">
        <f>IFERROR(VLOOKUP($B1329,[1]ODBC!$B:$H,3,FALSE),"")</f>
        <v/>
      </c>
      <c r="E1329" s="30" t="str">
        <f>IFERROR(VLOOKUP($B1329,[1]ODBC!$B:$H,4,FALSE),"")</f>
        <v/>
      </c>
      <c r="F1329" s="31" t="str">
        <f>IFERROR(VLOOKUP($B1329,[1]ODBC!$B:$H,5,FALSE),"")</f>
        <v/>
      </c>
      <c r="G1329" s="32">
        <f>[1]ODBC!G1329</f>
        <v>0</v>
      </c>
      <c r="H1329" s="33">
        <f>SUM([1]ODBC!H1329)</f>
        <v>0</v>
      </c>
      <c r="I1329" s="41" t="str">
        <f>'Vinyl cutting'!$B$2</f>
        <v>J36938</v>
      </c>
      <c r="J1329" s="42">
        <f ca="1">(SUMIF('Freeform time and material'!$B$17:$B$30,B1329,'Freeform time and material'!$G$17:$G$30)) +
(SUMIF('Vinyl cutting'!$B$17:$B$30,B1329,'Vinyl cutting'!$G$17:$G$30)) +
(SUMIF('Vinyl cutting (2)'!$B$17:$B$30,B1329,'Vinyl cutting (2)'!$G$17:$G$30)) +
(SUMIF('Apply vinyl graphics'!$B$17:$B$30,B1329,'Apply vinyl graphics'!$G$17:$G$30)) +
(SUMIF('Apply vinyl graphics (2)'!$B$17:$B$30,B1329,'Apply vinyl graphics (2)'!$G$17:$G$30)) +
(SUMIF('Alum pan sign'!$B$17:$B$30,B1329,'Alum pan sign'!$G$17:$G$30)) +
(SUMIF('Alum pan sign (2)'!$B$17:$B$30,B1329,'Alum pan sign (2)'!$G$17:$G$30)) +
(SUMIF('Economy pan sign'!$B$17:$B$30,B1329,'Economy pan sign'!$G$17:$G$30)) +
(SUMIF('Post and panel sign'!$B$17:$B$30,B1329,'Post and panel sign'!$G$17:$G$30)) +
(SUMIF('Post and panel sign (2)'!$B$17:$B$30,B1329,'Post and panel sign (2)'!$G$17:$G$30)) +
(SUMIF('Flat panels only'!$B$17:$B$30,B1329,'Flat panels only'!$G$17:$G$30)) +
(SUMIF('Flat panels only (2)'!$B$17:$B$30,B1329,'Flat panels only (2)'!$G$17:$G$30)) +
(SUMIF('Routed panel shapes'!$B$18:$B$31,B1329,'Routed panel shapes'!$G$18:$G$31)) +
(SUMIF('Routed panel shapes (2)'!$B$18:$B$31,B1329,'Routed panel shapes (2)'!$G$18:$G$31)) +
(SUMIF('Routed face only'!$B$17:$B$30,B1329,'Routed face only'!$G$17:$G$30)) +
(SUMIF('Routed face only (2)'!$B$17:$B$30,B1329,'Routed face only (2)'!$G$17:$G$30)) +
(SUMIF('Routed alum faces letters'!$B$17:$B$30,B1329,'Routed alum faces letters'!$G$17:$G$30)) +
(SUMIF('Routed alum faces letters (2)'!$B$17:$B$30,B1329,'Routed alum faces letters (2)'!$G$17:$G$30)) +
(SUMIF('Routed push through acrylic'!$B$17:$B$30,B1329,'Routed push through acrylic'!$G$17:$G$30)) +
(SUMIF('Routed push through acrylic (2)'!$B$17:$B$30,B1329,'Routed push through acrylic (2)'!$G$17:$G$30)) +
(SUMIF('Sf routed cabinet'!$B$17:$B$30,B1329,'Sf routed cabinet'!$G$17:$G$30)) +
(SUMIF('Sf routed cabinet (2)'!$B$17:$B$30,B1329,'Sf routed cabinet (2)'!$G$17:$G$30)) +
(SUMIF('Df routed cabinet'!$B$17:$B$30,B1329,'Df routed cabinet'!$G$17:$G$30)) +
(SUMIF('Df routed cabinet (2)'!$B$17:$B$30,B1329,'Df routed cabinet (2)'!$G$17:$G$30)) +
(SUMIF('Sf acrylic cabinet'!$B$17:$B$30,B1329,'Sf acrylic cabinet'!$G$17:$G$30)) +
(SUMIF('Sf acrylic cabinet (2)'!$B$17:$B$30,B1329,'Sf acrylic cabinet (2)'!$G$17:$G$30)) +
(SUMIF('Economy Sf acrylic'!$B$17:$B$30,B1329,'Economy Sf acrylic'!$G$17:$G$30)) +
(SUMIF('Df acrylic cabinet'!$B$17:$B$30,B1329,'Df acrylic cabinet'!$G$17:$G$30)) +
(SUMIF('Df acrylic cabinet (2)'!$B$17:$B$30,B1329,'Df acrylic cabinet (2)'!$G$17:$G$30)) +
(SUMIF('Sf flex cabinet'!$B$17:$B$30,B1329,'Sf flex cabinet'!$G$17:$G$30)) +
(SUMIF('Sf flex cabinet (2)'!$B$17:$B$30,B1329,'Sf flex cabinet (2)'!$G$17:$G$30)) +
(SUMIF('Df flex cabinet'!$B$17:$B$36,B1329,'Df flex cabinet'!$G$17:$G$36)) +
(SUMIF('Df flex cabinet (2)'!$B$17:$B$36,B1329,'Df flex cabinet (2)'!$G$17:$G$36)) +
(SUMIF('Pole cover'!$B$17:$B$30,B1329,'Pole cover'!$G$17:$G$30)) +
(SUMIF('Pole cover (2)'!$B$17:$B$30,B1329,'Pole cover (2)'!$G$17:$G$30)) +
(SUMIF('Structural Steel Fab'!$B$17:$B$29,B1329,'Structural Steel Fab'!$G$17:$G$29)) +
(SUMIF(Reveal!$B$17:$B$30,B1329,Reveal!$G$17:$G$30)) +
(SUMIF('Reveal (2)'!$B$17:$B$30,B1329,'Reveal (2)'!$G$17:$G$30)) +
(SUMIF('Crown cove top'!$B$17:$B$30,B1329,'Crown cove top'!$G$17:$G$30)) +
(SUMIF('EMC assembly'!$B$17:$B$30,B1329,'EMC assembly'!$G$17:$G$30)) +
(SUMIF(Crating!$B$17:$B$29,B1329,Crating!$G$17:$G$29)) +
(SUMIF('LED wiring'!$B$17:$B$30,B1329,'LED wiring'!$G$17:$G$30)) +
(SUMIF('Changeable copy face'!$B$17:$B$30,B1329,'Changeable copy face'!$G$17:$G$30)) +
(SUMIF('Flex face assembly'!$B$17:$B$30,B1329,'Flex face assembly'!$G$17:$G$30)) +
(SUMIF('Routed face assembly'!$B$17:$B$30,B1329,'Routed face assembly'!$G$17:$G$30)) +
(SUMIF('Paint calculation'!$B$17:$B$30,B1329,'Paint calculation'!$G$17:$G$30)) +
(SUMIF('Trimcap letter face'!$B$17:$B$30,B1329,'Trimcap letter face'!$G$17:$G$30)) +
(SUMIF('Trimcap letter face (2)'!$B$17:$B$30,B1329,'Trimcap letter face (2)'!$G$17:$G$30)) +
(SUMIF('Channel letter fabrication'!$B$17:$B$30,B1329,'Channel letter fabrication'!$G$17:$G$30)) +
(SUMIF('Channel letter fabrication (2)'!$B$17:$B$30,B1329,'Channel letter fabrication (2)'!$G$17:$G$30))</f>
        <v>0</v>
      </c>
    </row>
    <row r="1330" spans="1:10">
      <c r="A1330" s="28">
        <f>[1]ODBC!$A1330</f>
        <v>0</v>
      </c>
      <c r="B1330" s="29">
        <f>[1]ODBC!B1330</f>
        <v>0</v>
      </c>
      <c r="C1330" s="30" t="str">
        <f>IFERROR(VLOOKUP($B1330,[1]ODBC!$B:$H,2,FALSE),"")</f>
        <v/>
      </c>
      <c r="D1330" s="30" t="str">
        <f>IFERROR(VLOOKUP($B1330,[1]ODBC!$B:$H,3,FALSE),"")</f>
        <v/>
      </c>
      <c r="E1330" s="30" t="str">
        <f>IFERROR(VLOOKUP($B1330,[1]ODBC!$B:$H,4,FALSE),"")</f>
        <v/>
      </c>
      <c r="F1330" s="31" t="str">
        <f>IFERROR(VLOOKUP($B1330,[1]ODBC!$B:$H,5,FALSE),"")</f>
        <v/>
      </c>
      <c r="G1330" s="32">
        <f>[1]ODBC!G1330</f>
        <v>0</v>
      </c>
      <c r="H1330" s="33">
        <f>SUM([1]ODBC!H1330)</f>
        <v>0</v>
      </c>
      <c r="I1330" s="41" t="str">
        <f>'Vinyl cutting'!$B$2</f>
        <v>J36938</v>
      </c>
      <c r="J1330" s="42">
        <f ca="1">(SUMIF('Freeform time and material'!$B$17:$B$30,B1330,'Freeform time and material'!$G$17:$G$30)) +
(SUMIF('Vinyl cutting'!$B$17:$B$30,B1330,'Vinyl cutting'!$G$17:$G$30)) +
(SUMIF('Vinyl cutting (2)'!$B$17:$B$30,B1330,'Vinyl cutting (2)'!$G$17:$G$30)) +
(SUMIF('Apply vinyl graphics'!$B$17:$B$30,B1330,'Apply vinyl graphics'!$G$17:$G$30)) +
(SUMIF('Apply vinyl graphics (2)'!$B$17:$B$30,B1330,'Apply vinyl graphics (2)'!$G$17:$G$30)) +
(SUMIF('Alum pan sign'!$B$17:$B$30,B1330,'Alum pan sign'!$G$17:$G$30)) +
(SUMIF('Alum pan sign (2)'!$B$17:$B$30,B1330,'Alum pan sign (2)'!$G$17:$G$30)) +
(SUMIF('Economy pan sign'!$B$17:$B$30,B1330,'Economy pan sign'!$G$17:$G$30)) +
(SUMIF('Post and panel sign'!$B$17:$B$30,B1330,'Post and panel sign'!$G$17:$G$30)) +
(SUMIF('Post and panel sign (2)'!$B$17:$B$30,B1330,'Post and panel sign (2)'!$G$17:$G$30)) +
(SUMIF('Flat panels only'!$B$17:$B$30,B1330,'Flat panels only'!$G$17:$G$30)) +
(SUMIF('Flat panels only (2)'!$B$17:$B$30,B1330,'Flat panels only (2)'!$G$17:$G$30)) +
(SUMIF('Routed panel shapes'!$B$18:$B$31,B1330,'Routed panel shapes'!$G$18:$G$31)) +
(SUMIF('Routed panel shapes (2)'!$B$18:$B$31,B1330,'Routed panel shapes (2)'!$G$18:$G$31)) +
(SUMIF('Routed face only'!$B$17:$B$30,B1330,'Routed face only'!$G$17:$G$30)) +
(SUMIF('Routed face only (2)'!$B$17:$B$30,B1330,'Routed face only (2)'!$G$17:$G$30)) +
(SUMIF('Routed alum faces letters'!$B$17:$B$30,B1330,'Routed alum faces letters'!$G$17:$G$30)) +
(SUMIF('Routed alum faces letters (2)'!$B$17:$B$30,B1330,'Routed alum faces letters (2)'!$G$17:$G$30)) +
(SUMIF('Routed push through acrylic'!$B$17:$B$30,B1330,'Routed push through acrylic'!$G$17:$G$30)) +
(SUMIF('Routed push through acrylic (2)'!$B$17:$B$30,B1330,'Routed push through acrylic (2)'!$G$17:$G$30)) +
(SUMIF('Sf routed cabinet'!$B$17:$B$30,B1330,'Sf routed cabinet'!$G$17:$G$30)) +
(SUMIF('Sf routed cabinet (2)'!$B$17:$B$30,B1330,'Sf routed cabinet (2)'!$G$17:$G$30)) +
(SUMIF('Df routed cabinet'!$B$17:$B$30,B1330,'Df routed cabinet'!$G$17:$G$30)) +
(SUMIF('Df routed cabinet (2)'!$B$17:$B$30,B1330,'Df routed cabinet (2)'!$G$17:$G$30)) +
(SUMIF('Sf acrylic cabinet'!$B$17:$B$30,B1330,'Sf acrylic cabinet'!$G$17:$G$30)) +
(SUMIF('Sf acrylic cabinet (2)'!$B$17:$B$30,B1330,'Sf acrylic cabinet (2)'!$G$17:$G$30)) +
(SUMIF('Economy Sf acrylic'!$B$17:$B$30,B1330,'Economy Sf acrylic'!$G$17:$G$30)) +
(SUMIF('Df acrylic cabinet'!$B$17:$B$30,B1330,'Df acrylic cabinet'!$G$17:$G$30)) +
(SUMIF('Df acrylic cabinet (2)'!$B$17:$B$30,B1330,'Df acrylic cabinet (2)'!$G$17:$G$30)) +
(SUMIF('Sf flex cabinet'!$B$17:$B$30,B1330,'Sf flex cabinet'!$G$17:$G$30)) +
(SUMIF('Sf flex cabinet (2)'!$B$17:$B$30,B1330,'Sf flex cabinet (2)'!$G$17:$G$30)) +
(SUMIF('Df flex cabinet'!$B$17:$B$36,B1330,'Df flex cabinet'!$G$17:$G$36)) +
(SUMIF('Df flex cabinet (2)'!$B$17:$B$36,B1330,'Df flex cabinet (2)'!$G$17:$G$36)) +
(SUMIF('Pole cover'!$B$17:$B$30,B1330,'Pole cover'!$G$17:$G$30)) +
(SUMIF('Pole cover (2)'!$B$17:$B$30,B1330,'Pole cover (2)'!$G$17:$G$30)) +
(SUMIF('Structural Steel Fab'!$B$17:$B$29,B1330,'Structural Steel Fab'!$G$17:$G$29)) +
(SUMIF(Reveal!$B$17:$B$30,B1330,Reveal!$G$17:$G$30)) +
(SUMIF('Reveal (2)'!$B$17:$B$30,B1330,'Reveal (2)'!$G$17:$G$30)) +
(SUMIF('Crown cove top'!$B$17:$B$30,B1330,'Crown cove top'!$G$17:$G$30)) +
(SUMIF('EMC assembly'!$B$17:$B$30,B1330,'EMC assembly'!$G$17:$G$30)) +
(SUMIF(Crating!$B$17:$B$29,B1330,Crating!$G$17:$G$29)) +
(SUMIF('LED wiring'!$B$17:$B$30,B1330,'LED wiring'!$G$17:$G$30)) +
(SUMIF('Changeable copy face'!$B$17:$B$30,B1330,'Changeable copy face'!$G$17:$G$30)) +
(SUMIF('Flex face assembly'!$B$17:$B$30,B1330,'Flex face assembly'!$G$17:$G$30)) +
(SUMIF('Routed face assembly'!$B$17:$B$30,B1330,'Routed face assembly'!$G$17:$G$30)) +
(SUMIF('Paint calculation'!$B$17:$B$30,B1330,'Paint calculation'!$G$17:$G$30)) +
(SUMIF('Trimcap letter face'!$B$17:$B$30,B1330,'Trimcap letter face'!$G$17:$G$30)) +
(SUMIF('Trimcap letter face (2)'!$B$17:$B$30,B1330,'Trimcap letter face (2)'!$G$17:$G$30)) +
(SUMIF('Channel letter fabrication'!$B$17:$B$30,B1330,'Channel letter fabrication'!$G$17:$G$30)) +
(SUMIF('Channel letter fabrication (2)'!$B$17:$B$30,B1330,'Channel letter fabrication (2)'!$G$17:$G$30))</f>
        <v>0</v>
      </c>
    </row>
    <row r="1331" spans="1:10">
      <c r="A1331" s="28">
        <f>[1]ODBC!$A1331</f>
        <v>0</v>
      </c>
      <c r="B1331" s="29">
        <f>[1]ODBC!B1331</f>
        <v>0</v>
      </c>
      <c r="C1331" s="30" t="str">
        <f>IFERROR(VLOOKUP($B1331,[1]ODBC!$B:$H,2,FALSE),"")</f>
        <v/>
      </c>
      <c r="D1331" s="30" t="str">
        <f>IFERROR(VLOOKUP($B1331,[1]ODBC!$B:$H,3,FALSE),"")</f>
        <v/>
      </c>
      <c r="E1331" s="30" t="str">
        <f>IFERROR(VLOOKUP($B1331,[1]ODBC!$B:$H,4,FALSE),"")</f>
        <v/>
      </c>
      <c r="F1331" s="31" t="str">
        <f>IFERROR(VLOOKUP($B1331,[1]ODBC!$B:$H,5,FALSE),"")</f>
        <v/>
      </c>
      <c r="G1331" s="32">
        <f>[1]ODBC!G1331</f>
        <v>0</v>
      </c>
      <c r="H1331" s="33">
        <f>SUM([1]ODBC!H1331)</f>
        <v>0</v>
      </c>
      <c r="I1331" s="41" t="str">
        <f>'Vinyl cutting'!$B$2</f>
        <v>J36938</v>
      </c>
      <c r="J1331" s="42">
        <f ca="1">(SUMIF('Freeform time and material'!$B$17:$B$30,B1331,'Freeform time and material'!$G$17:$G$30)) +
(SUMIF('Vinyl cutting'!$B$17:$B$30,B1331,'Vinyl cutting'!$G$17:$G$30)) +
(SUMIF('Vinyl cutting (2)'!$B$17:$B$30,B1331,'Vinyl cutting (2)'!$G$17:$G$30)) +
(SUMIF('Apply vinyl graphics'!$B$17:$B$30,B1331,'Apply vinyl graphics'!$G$17:$G$30)) +
(SUMIF('Apply vinyl graphics (2)'!$B$17:$B$30,B1331,'Apply vinyl graphics (2)'!$G$17:$G$30)) +
(SUMIF('Alum pan sign'!$B$17:$B$30,B1331,'Alum pan sign'!$G$17:$G$30)) +
(SUMIF('Alum pan sign (2)'!$B$17:$B$30,B1331,'Alum pan sign (2)'!$G$17:$G$30)) +
(SUMIF('Economy pan sign'!$B$17:$B$30,B1331,'Economy pan sign'!$G$17:$G$30)) +
(SUMIF('Post and panel sign'!$B$17:$B$30,B1331,'Post and panel sign'!$G$17:$G$30)) +
(SUMIF('Post and panel sign (2)'!$B$17:$B$30,B1331,'Post and panel sign (2)'!$G$17:$G$30)) +
(SUMIF('Flat panels only'!$B$17:$B$30,B1331,'Flat panels only'!$G$17:$G$30)) +
(SUMIF('Flat panels only (2)'!$B$17:$B$30,B1331,'Flat panels only (2)'!$G$17:$G$30)) +
(SUMIF('Routed panel shapes'!$B$18:$B$31,B1331,'Routed panel shapes'!$G$18:$G$31)) +
(SUMIF('Routed panel shapes (2)'!$B$18:$B$31,B1331,'Routed panel shapes (2)'!$G$18:$G$31)) +
(SUMIF('Routed face only'!$B$17:$B$30,B1331,'Routed face only'!$G$17:$G$30)) +
(SUMIF('Routed face only (2)'!$B$17:$B$30,B1331,'Routed face only (2)'!$G$17:$G$30)) +
(SUMIF('Routed alum faces letters'!$B$17:$B$30,B1331,'Routed alum faces letters'!$G$17:$G$30)) +
(SUMIF('Routed alum faces letters (2)'!$B$17:$B$30,B1331,'Routed alum faces letters (2)'!$G$17:$G$30)) +
(SUMIF('Routed push through acrylic'!$B$17:$B$30,B1331,'Routed push through acrylic'!$G$17:$G$30)) +
(SUMIF('Routed push through acrylic (2)'!$B$17:$B$30,B1331,'Routed push through acrylic (2)'!$G$17:$G$30)) +
(SUMIF('Sf routed cabinet'!$B$17:$B$30,B1331,'Sf routed cabinet'!$G$17:$G$30)) +
(SUMIF('Sf routed cabinet (2)'!$B$17:$B$30,B1331,'Sf routed cabinet (2)'!$G$17:$G$30)) +
(SUMIF('Df routed cabinet'!$B$17:$B$30,B1331,'Df routed cabinet'!$G$17:$G$30)) +
(SUMIF('Df routed cabinet (2)'!$B$17:$B$30,B1331,'Df routed cabinet (2)'!$G$17:$G$30)) +
(SUMIF('Sf acrylic cabinet'!$B$17:$B$30,B1331,'Sf acrylic cabinet'!$G$17:$G$30)) +
(SUMIF('Sf acrylic cabinet (2)'!$B$17:$B$30,B1331,'Sf acrylic cabinet (2)'!$G$17:$G$30)) +
(SUMIF('Economy Sf acrylic'!$B$17:$B$30,B1331,'Economy Sf acrylic'!$G$17:$G$30)) +
(SUMIF('Df acrylic cabinet'!$B$17:$B$30,B1331,'Df acrylic cabinet'!$G$17:$G$30)) +
(SUMIF('Df acrylic cabinet (2)'!$B$17:$B$30,B1331,'Df acrylic cabinet (2)'!$G$17:$G$30)) +
(SUMIF('Sf flex cabinet'!$B$17:$B$30,B1331,'Sf flex cabinet'!$G$17:$G$30)) +
(SUMIF('Sf flex cabinet (2)'!$B$17:$B$30,B1331,'Sf flex cabinet (2)'!$G$17:$G$30)) +
(SUMIF('Df flex cabinet'!$B$17:$B$36,B1331,'Df flex cabinet'!$G$17:$G$36)) +
(SUMIF('Df flex cabinet (2)'!$B$17:$B$36,B1331,'Df flex cabinet (2)'!$G$17:$G$36)) +
(SUMIF('Pole cover'!$B$17:$B$30,B1331,'Pole cover'!$G$17:$G$30)) +
(SUMIF('Pole cover (2)'!$B$17:$B$30,B1331,'Pole cover (2)'!$G$17:$G$30)) +
(SUMIF('Structural Steel Fab'!$B$17:$B$29,B1331,'Structural Steel Fab'!$G$17:$G$29)) +
(SUMIF(Reveal!$B$17:$B$30,B1331,Reveal!$G$17:$G$30)) +
(SUMIF('Reveal (2)'!$B$17:$B$30,B1331,'Reveal (2)'!$G$17:$G$30)) +
(SUMIF('Crown cove top'!$B$17:$B$30,B1331,'Crown cove top'!$G$17:$G$30)) +
(SUMIF('EMC assembly'!$B$17:$B$30,B1331,'EMC assembly'!$G$17:$G$30)) +
(SUMIF(Crating!$B$17:$B$29,B1331,Crating!$G$17:$G$29)) +
(SUMIF('LED wiring'!$B$17:$B$30,B1331,'LED wiring'!$G$17:$G$30)) +
(SUMIF('Changeable copy face'!$B$17:$B$30,B1331,'Changeable copy face'!$G$17:$G$30)) +
(SUMIF('Flex face assembly'!$B$17:$B$30,B1331,'Flex face assembly'!$G$17:$G$30)) +
(SUMIF('Routed face assembly'!$B$17:$B$30,B1331,'Routed face assembly'!$G$17:$G$30)) +
(SUMIF('Paint calculation'!$B$17:$B$30,B1331,'Paint calculation'!$G$17:$G$30)) +
(SUMIF('Trimcap letter face'!$B$17:$B$30,B1331,'Trimcap letter face'!$G$17:$G$30)) +
(SUMIF('Trimcap letter face (2)'!$B$17:$B$30,B1331,'Trimcap letter face (2)'!$G$17:$G$30)) +
(SUMIF('Channel letter fabrication'!$B$17:$B$30,B1331,'Channel letter fabrication'!$G$17:$G$30)) +
(SUMIF('Channel letter fabrication (2)'!$B$17:$B$30,B1331,'Channel letter fabrication (2)'!$G$17:$G$30))</f>
        <v>0</v>
      </c>
    </row>
    <row r="1332" spans="1:10">
      <c r="A1332" s="28">
        <f>[1]ODBC!$A1332</f>
        <v>0</v>
      </c>
      <c r="B1332" s="29">
        <f>[1]ODBC!B1332</f>
        <v>0</v>
      </c>
      <c r="C1332" s="30" t="str">
        <f>IFERROR(VLOOKUP($B1332,[1]ODBC!$B:$H,2,FALSE),"")</f>
        <v/>
      </c>
      <c r="D1332" s="30" t="str">
        <f>IFERROR(VLOOKUP($B1332,[1]ODBC!$B:$H,3,FALSE),"")</f>
        <v/>
      </c>
      <c r="E1332" s="30" t="str">
        <f>IFERROR(VLOOKUP($B1332,[1]ODBC!$B:$H,4,FALSE),"")</f>
        <v/>
      </c>
      <c r="F1332" s="31" t="str">
        <f>IFERROR(VLOOKUP($B1332,[1]ODBC!$B:$H,5,FALSE),"")</f>
        <v/>
      </c>
      <c r="G1332" s="32">
        <f>[1]ODBC!G1332</f>
        <v>0</v>
      </c>
      <c r="H1332" s="33">
        <f>SUM([1]ODBC!H1332)</f>
        <v>0</v>
      </c>
      <c r="I1332" s="41" t="str">
        <f>'Vinyl cutting'!$B$2</f>
        <v>J36938</v>
      </c>
      <c r="J1332" s="42">
        <f ca="1">(SUMIF('Freeform time and material'!$B$17:$B$30,B1332,'Freeform time and material'!$G$17:$G$30)) +
(SUMIF('Vinyl cutting'!$B$17:$B$30,B1332,'Vinyl cutting'!$G$17:$G$30)) +
(SUMIF('Vinyl cutting (2)'!$B$17:$B$30,B1332,'Vinyl cutting (2)'!$G$17:$G$30)) +
(SUMIF('Apply vinyl graphics'!$B$17:$B$30,B1332,'Apply vinyl graphics'!$G$17:$G$30)) +
(SUMIF('Apply vinyl graphics (2)'!$B$17:$B$30,B1332,'Apply vinyl graphics (2)'!$G$17:$G$30)) +
(SUMIF('Alum pan sign'!$B$17:$B$30,B1332,'Alum pan sign'!$G$17:$G$30)) +
(SUMIF('Alum pan sign (2)'!$B$17:$B$30,B1332,'Alum pan sign (2)'!$G$17:$G$30)) +
(SUMIF('Economy pan sign'!$B$17:$B$30,B1332,'Economy pan sign'!$G$17:$G$30)) +
(SUMIF('Post and panel sign'!$B$17:$B$30,B1332,'Post and panel sign'!$G$17:$G$30)) +
(SUMIF('Post and panel sign (2)'!$B$17:$B$30,B1332,'Post and panel sign (2)'!$G$17:$G$30)) +
(SUMIF('Flat panels only'!$B$17:$B$30,B1332,'Flat panels only'!$G$17:$G$30)) +
(SUMIF('Flat panels only (2)'!$B$17:$B$30,B1332,'Flat panels only (2)'!$G$17:$G$30)) +
(SUMIF('Routed panel shapes'!$B$18:$B$31,B1332,'Routed panel shapes'!$G$18:$G$31)) +
(SUMIF('Routed panel shapes (2)'!$B$18:$B$31,B1332,'Routed panel shapes (2)'!$G$18:$G$31)) +
(SUMIF('Routed face only'!$B$17:$B$30,B1332,'Routed face only'!$G$17:$G$30)) +
(SUMIF('Routed face only (2)'!$B$17:$B$30,B1332,'Routed face only (2)'!$G$17:$G$30)) +
(SUMIF('Routed alum faces letters'!$B$17:$B$30,B1332,'Routed alum faces letters'!$G$17:$G$30)) +
(SUMIF('Routed alum faces letters (2)'!$B$17:$B$30,B1332,'Routed alum faces letters (2)'!$G$17:$G$30)) +
(SUMIF('Routed push through acrylic'!$B$17:$B$30,B1332,'Routed push through acrylic'!$G$17:$G$30)) +
(SUMIF('Routed push through acrylic (2)'!$B$17:$B$30,B1332,'Routed push through acrylic (2)'!$G$17:$G$30)) +
(SUMIF('Sf routed cabinet'!$B$17:$B$30,B1332,'Sf routed cabinet'!$G$17:$G$30)) +
(SUMIF('Sf routed cabinet (2)'!$B$17:$B$30,B1332,'Sf routed cabinet (2)'!$G$17:$G$30)) +
(SUMIF('Df routed cabinet'!$B$17:$B$30,B1332,'Df routed cabinet'!$G$17:$G$30)) +
(SUMIF('Df routed cabinet (2)'!$B$17:$B$30,B1332,'Df routed cabinet (2)'!$G$17:$G$30)) +
(SUMIF('Sf acrylic cabinet'!$B$17:$B$30,B1332,'Sf acrylic cabinet'!$G$17:$G$30)) +
(SUMIF('Sf acrylic cabinet (2)'!$B$17:$B$30,B1332,'Sf acrylic cabinet (2)'!$G$17:$G$30)) +
(SUMIF('Economy Sf acrylic'!$B$17:$B$30,B1332,'Economy Sf acrylic'!$G$17:$G$30)) +
(SUMIF('Df acrylic cabinet'!$B$17:$B$30,B1332,'Df acrylic cabinet'!$G$17:$G$30)) +
(SUMIF('Df acrylic cabinet (2)'!$B$17:$B$30,B1332,'Df acrylic cabinet (2)'!$G$17:$G$30)) +
(SUMIF('Sf flex cabinet'!$B$17:$B$30,B1332,'Sf flex cabinet'!$G$17:$G$30)) +
(SUMIF('Sf flex cabinet (2)'!$B$17:$B$30,B1332,'Sf flex cabinet (2)'!$G$17:$G$30)) +
(SUMIF('Df flex cabinet'!$B$17:$B$36,B1332,'Df flex cabinet'!$G$17:$G$36)) +
(SUMIF('Df flex cabinet (2)'!$B$17:$B$36,B1332,'Df flex cabinet (2)'!$G$17:$G$36)) +
(SUMIF('Pole cover'!$B$17:$B$30,B1332,'Pole cover'!$G$17:$G$30)) +
(SUMIF('Pole cover (2)'!$B$17:$B$30,B1332,'Pole cover (2)'!$G$17:$G$30)) +
(SUMIF('Structural Steel Fab'!$B$17:$B$29,B1332,'Structural Steel Fab'!$G$17:$G$29)) +
(SUMIF(Reveal!$B$17:$B$30,B1332,Reveal!$G$17:$G$30)) +
(SUMIF('Reveal (2)'!$B$17:$B$30,B1332,'Reveal (2)'!$G$17:$G$30)) +
(SUMIF('Crown cove top'!$B$17:$B$30,B1332,'Crown cove top'!$G$17:$G$30)) +
(SUMIF('EMC assembly'!$B$17:$B$30,B1332,'EMC assembly'!$G$17:$G$30)) +
(SUMIF(Crating!$B$17:$B$29,B1332,Crating!$G$17:$G$29)) +
(SUMIF('LED wiring'!$B$17:$B$30,B1332,'LED wiring'!$G$17:$G$30)) +
(SUMIF('Changeable copy face'!$B$17:$B$30,B1332,'Changeable copy face'!$G$17:$G$30)) +
(SUMIF('Flex face assembly'!$B$17:$B$30,B1332,'Flex face assembly'!$G$17:$G$30)) +
(SUMIF('Routed face assembly'!$B$17:$B$30,B1332,'Routed face assembly'!$G$17:$G$30)) +
(SUMIF('Paint calculation'!$B$17:$B$30,B1332,'Paint calculation'!$G$17:$G$30)) +
(SUMIF('Trimcap letter face'!$B$17:$B$30,B1332,'Trimcap letter face'!$G$17:$G$30)) +
(SUMIF('Trimcap letter face (2)'!$B$17:$B$30,B1332,'Trimcap letter face (2)'!$G$17:$G$30)) +
(SUMIF('Channel letter fabrication'!$B$17:$B$30,B1332,'Channel letter fabrication'!$G$17:$G$30)) +
(SUMIF('Channel letter fabrication (2)'!$B$17:$B$30,B1332,'Channel letter fabrication (2)'!$G$17:$G$30))</f>
        <v>0</v>
      </c>
    </row>
    <row r="1333" spans="1:10">
      <c r="A1333" s="28">
        <f>[1]ODBC!$A1333</f>
        <v>0</v>
      </c>
      <c r="B1333" s="29">
        <f>[1]ODBC!B1333</f>
        <v>0</v>
      </c>
      <c r="C1333" s="30" t="str">
        <f>IFERROR(VLOOKUP($B1333,[1]ODBC!$B:$H,2,FALSE),"")</f>
        <v/>
      </c>
      <c r="D1333" s="30" t="str">
        <f>IFERROR(VLOOKUP($B1333,[1]ODBC!$B:$H,3,FALSE),"")</f>
        <v/>
      </c>
      <c r="E1333" s="30" t="str">
        <f>IFERROR(VLOOKUP($B1333,[1]ODBC!$B:$H,4,FALSE),"")</f>
        <v/>
      </c>
      <c r="F1333" s="31" t="str">
        <f>IFERROR(VLOOKUP($B1333,[1]ODBC!$B:$H,5,FALSE),"")</f>
        <v/>
      </c>
      <c r="G1333" s="32">
        <f>[1]ODBC!G1333</f>
        <v>0</v>
      </c>
      <c r="H1333" s="33">
        <f>SUM([1]ODBC!H1333)</f>
        <v>0</v>
      </c>
      <c r="I1333" s="41" t="str">
        <f>'Vinyl cutting'!$B$2</f>
        <v>J36938</v>
      </c>
      <c r="J1333" s="42">
        <f ca="1">(SUMIF('Freeform time and material'!$B$17:$B$30,B1333,'Freeform time and material'!$G$17:$G$30)) +
(SUMIF('Vinyl cutting'!$B$17:$B$30,B1333,'Vinyl cutting'!$G$17:$G$30)) +
(SUMIF('Vinyl cutting (2)'!$B$17:$B$30,B1333,'Vinyl cutting (2)'!$G$17:$G$30)) +
(SUMIF('Apply vinyl graphics'!$B$17:$B$30,B1333,'Apply vinyl graphics'!$G$17:$G$30)) +
(SUMIF('Apply vinyl graphics (2)'!$B$17:$B$30,B1333,'Apply vinyl graphics (2)'!$G$17:$G$30)) +
(SUMIF('Alum pan sign'!$B$17:$B$30,B1333,'Alum pan sign'!$G$17:$G$30)) +
(SUMIF('Alum pan sign (2)'!$B$17:$B$30,B1333,'Alum pan sign (2)'!$G$17:$G$30)) +
(SUMIF('Economy pan sign'!$B$17:$B$30,B1333,'Economy pan sign'!$G$17:$G$30)) +
(SUMIF('Post and panel sign'!$B$17:$B$30,B1333,'Post and panel sign'!$G$17:$G$30)) +
(SUMIF('Post and panel sign (2)'!$B$17:$B$30,B1333,'Post and panel sign (2)'!$G$17:$G$30)) +
(SUMIF('Flat panels only'!$B$17:$B$30,B1333,'Flat panels only'!$G$17:$G$30)) +
(SUMIF('Flat panels only (2)'!$B$17:$B$30,B1333,'Flat panels only (2)'!$G$17:$G$30)) +
(SUMIF('Routed panel shapes'!$B$18:$B$31,B1333,'Routed panel shapes'!$G$18:$G$31)) +
(SUMIF('Routed panel shapes (2)'!$B$18:$B$31,B1333,'Routed panel shapes (2)'!$G$18:$G$31)) +
(SUMIF('Routed face only'!$B$17:$B$30,B1333,'Routed face only'!$G$17:$G$30)) +
(SUMIF('Routed face only (2)'!$B$17:$B$30,B1333,'Routed face only (2)'!$G$17:$G$30)) +
(SUMIF('Routed alum faces letters'!$B$17:$B$30,B1333,'Routed alum faces letters'!$G$17:$G$30)) +
(SUMIF('Routed alum faces letters (2)'!$B$17:$B$30,B1333,'Routed alum faces letters (2)'!$G$17:$G$30)) +
(SUMIF('Routed push through acrylic'!$B$17:$B$30,B1333,'Routed push through acrylic'!$G$17:$G$30)) +
(SUMIF('Routed push through acrylic (2)'!$B$17:$B$30,B1333,'Routed push through acrylic (2)'!$G$17:$G$30)) +
(SUMIF('Sf routed cabinet'!$B$17:$B$30,B1333,'Sf routed cabinet'!$G$17:$G$30)) +
(SUMIF('Sf routed cabinet (2)'!$B$17:$B$30,B1333,'Sf routed cabinet (2)'!$G$17:$G$30)) +
(SUMIF('Df routed cabinet'!$B$17:$B$30,B1333,'Df routed cabinet'!$G$17:$G$30)) +
(SUMIF('Df routed cabinet (2)'!$B$17:$B$30,B1333,'Df routed cabinet (2)'!$G$17:$G$30)) +
(SUMIF('Sf acrylic cabinet'!$B$17:$B$30,B1333,'Sf acrylic cabinet'!$G$17:$G$30)) +
(SUMIF('Sf acrylic cabinet (2)'!$B$17:$B$30,B1333,'Sf acrylic cabinet (2)'!$G$17:$G$30)) +
(SUMIF('Economy Sf acrylic'!$B$17:$B$30,B1333,'Economy Sf acrylic'!$G$17:$G$30)) +
(SUMIF('Df acrylic cabinet'!$B$17:$B$30,B1333,'Df acrylic cabinet'!$G$17:$G$30)) +
(SUMIF('Df acrylic cabinet (2)'!$B$17:$B$30,B1333,'Df acrylic cabinet (2)'!$G$17:$G$30)) +
(SUMIF('Sf flex cabinet'!$B$17:$B$30,B1333,'Sf flex cabinet'!$G$17:$G$30)) +
(SUMIF('Sf flex cabinet (2)'!$B$17:$B$30,B1333,'Sf flex cabinet (2)'!$G$17:$G$30)) +
(SUMIF('Df flex cabinet'!$B$17:$B$36,B1333,'Df flex cabinet'!$G$17:$G$36)) +
(SUMIF('Df flex cabinet (2)'!$B$17:$B$36,B1333,'Df flex cabinet (2)'!$G$17:$G$36)) +
(SUMIF('Pole cover'!$B$17:$B$30,B1333,'Pole cover'!$G$17:$G$30)) +
(SUMIF('Pole cover (2)'!$B$17:$B$30,B1333,'Pole cover (2)'!$G$17:$G$30)) +
(SUMIF('Structural Steel Fab'!$B$17:$B$29,B1333,'Structural Steel Fab'!$G$17:$G$29)) +
(SUMIF(Reveal!$B$17:$B$30,B1333,Reveal!$G$17:$G$30)) +
(SUMIF('Reveal (2)'!$B$17:$B$30,B1333,'Reveal (2)'!$G$17:$G$30)) +
(SUMIF('Crown cove top'!$B$17:$B$30,B1333,'Crown cove top'!$G$17:$G$30)) +
(SUMIF('EMC assembly'!$B$17:$B$30,B1333,'EMC assembly'!$G$17:$G$30)) +
(SUMIF(Crating!$B$17:$B$29,B1333,Crating!$G$17:$G$29)) +
(SUMIF('LED wiring'!$B$17:$B$30,B1333,'LED wiring'!$G$17:$G$30)) +
(SUMIF('Changeable copy face'!$B$17:$B$30,B1333,'Changeable copy face'!$G$17:$G$30)) +
(SUMIF('Flex face assembly'!$B$17:$B$30,B1333,'Flex face assembly'!$G$17:$G$30)) +
(SUMIF('Routed face assembly'!$B$17:$B$30,B1333,'Routed face assembly'!$G$17:$G$30)) +
(SUMIF('Paint calculation'!$B$17:$B$30,B1333,'Paint calculation'!$G$17:$G$30)) +
(SUMIF('Trimcap letter face'!$B$17:$B$30,B1333,'Trimcap letter face'!$G$17:$G$30)) +
(SUMIF('Trimcap letter face (2)'!$B$17:$B$30,B1333,'Trimcap letter face (2)'!$G$17:$G$30)) +
(SUMIF('Channel letter fabrication'!$B$17:$B$30,B1333,'Channel letter fabrication'!$G$17:$G$30)) +
(SUMIF('Channel letter fabrication (2)'!$B$17:$B$30,B1333,'Channel letter fabrication (2)'!$G$17:$G$30))</f>
        <v>0</v>
      </c>
    </row>
    <row r="1334" spans="1:10">
      <c r="A1334" s="28">
        <f>[1]ODBC!$A1334</f>
        <v>0</v>
      </c>
      <c r="B1334" s="29">
        <f>[1]ODBC!B1334</f>
        <v>0</v>
      </c>
      <c r="C1334" s="30" t="str">
        <f>IFERROR(VLOOKUP($B1334,[1]ODBC!$B:$H,2,FALSE),"")</f>
        <v/>
      </c>
      <c r="D1334" s="30" t="str">
        <f>IFERROR(VLOOKUP($B1334,[1]ODBC!$B:$H,3,FALSE),"")</f>
        <v/>
      </c>
      <c r="E1334" s="30" t="str">
        <f>IFERROR(VLOOKUP($B1334,[1]ODBC!$B:$H,4,FALSE),"")</f>
        <v/>
      </c>
      <c r="F1334" s="31" t="str">
        <f>IFERROR(VLOOKUP($B1334,[1]ODBC!$B:$H,5,FALSE),"")</f>
        <v/>
      </c>
      <c r="G1334" s="32">
        <f>[1]ODBC!G1334</f>
        <v>0</v>
      </c>
      <c r="H1334" s="33">
        <f>SUM([1]ODBC!H1334)</f>
        <v>0</v>
      </c>
      <c r="I1334" s="41" t="str">
        <f>'Vinyl cutting'!$B$2</f>
        <v>J36938</v>
      </c>
      <c r="J1334" s="42">
        <f ca="1">(SUMIF('Freeform time and material'!$B$17:$B$30,B1334,'Freeform time and material'!$G$17:$G$30)) +
(SUMIF('Vinyl cutting'!$B$17:$B$30,B1334,'Vinyl cutting'!$G$17:$G$30)) +
(SUMIF('Vinyl cutting (2)'!$B$17:$B$30,B1334,'Vinyl cutting (2)'!$G$17:$G$30)) +
(SUMIF('Apply vinyl graphics'!$B$17:$B$30,B1334,'Apply vinyl graphics'!$G$17:$G$30)) +
(SUMIF('Apply vinyl graphics (2)'!$B$17:$B$30,B1334,'Apply vinyl graphics (2)'!$G$17:$G$30)) +
(SUMIF('Alum pan sign'!$B$17:$B$30,B1334,'Alum pan sign'!$G$17:$G$30)) +
(SUMIF('Alum pan sign (2)'!$B$17:$B$30,B1334,'Alum pan sign (2)'!$G$17:$G$30)) +
(SUMIF('Economy pan sign'!$B$17:$B$30,B1334,'Economy pan sign'!$G$17:$G$30)) +
(SUMIF('Post and panel sign'!$B$17:$B$30,B1334,'Post and panel sign'!$G$17:$G$30)) +
(SUMIF('Post and panel sign (2)'!$B$17:$B$30,B1334,'Post and panel sign (2)'!$G$17:$G$30)) +
(SUMIF('Flat panels only'!$B$17:$B$30,B1334,'Flat panels only'!$G$17:$G$30)) +
(SUMIF('Flat panels only (2)'!$B$17:$B$30,B1334,'Flat panels only (2)'!$G$17:$G$30)) +
(SUMIF('Routed panel shapes'!$B$18:$B$31,B1334,'Routed panel shapes'!$G$18:$G$31)) +
(SUMIF('Routed panel shapes (2)'!$B$18:$B$31,B1334,'Routed panel shapes (2)'!$G$18:$G$31)) +
(SUMIF('Routed face only'!$B$17:$B$30,B1334,'Routed face only'!$G$17:$G$30)) +
(SUMIF('Routed face only (2)'!$B$17:$B$30,B1334,'Routed face only (2)'!$G$17:$G$30)) +
(SUMIF('Routed alum faces letters'!$B$17:$B$30,B1334,'Routed alum faces letters'!$G$17:$G$30)) +
(SUMIF('Routed alum faces letters (2)'!$B$17:$B$30,B1334,'Routed alum faces letters (2)'!$G$17:$G$30)) +
(SUMIF('Routed push through acrylic'!$B$17:$B$30,B1334,'Routed push through acrylic'!$G$17:$G$30)) +
(SUMIF('Routed push through acrylic (2)'!$B$17:$B$30,B1334,'Routed push through acrylic (2)'!$G$17:$G$30)) +
(SUMIF('Sf routed cabinet'!$B$17:$B$30,B1334,'Sf routed cabinet'!$G$17:$G$30)) +
(SUMIF('Sf routed cabinet (2)'!$B$17:$B$30,B1334,'Sf routed cabinet (2)'!$G$17:$G$30)) +
(SUMIF('Df routed cabinet'!$B$17:$B$30,B1334,'Df routed cabinet'!$G$17:$G$30)) +
(SUMIF('Df routed cabinet (2)'!$B$17:$B$30,B1334,'Df routed cabinet (2)'!$G$17:$G$30)) +
(SUMIF('Sf acrylic cabinet'!$B$17:$B$30,B1334,'Sf acrylic cabinet'!$G$17:$G$30)) +
(SUMIF('Sf acrylic cabinet (2)'!$B$17:$B$30,B1334,'Sf acrylic cabinet (2)'!$G$17:$G$30)) +
(SUMIF('Economy Sf acrylic'!$B$17:$B$30,B1334,'Economy Sf acrylic'!$G$17:$G$30)) +
(SUMIF('Df acrylic cabinet'!$B$17:$B$30,B1334,'Df acrylic cabinet'!$G$17:$G$30)) +
(SUMIF('Df acrylic cabinet (2)'!$B$17:$B$30,B1334,'Df acrylic cabinet (2)'!$G$17:$G$30)) +
(SUMIF('Sf flex cabinet'!$B$17:$B$30,B1334,'Sf flex cabinet'!$G$17:$G$30)) +
(SUMIF('Sf flex cabinet (2)'!$B$17:$B$30,B1334,'Sf flex cabinet (2)'!$G$17:$G$30)) +
(SUMIF('Df flex cabinet'!$B$17:$B$36,B1334,'Df flex cabinet'!$G$17:$G$36)) +
(SUMIF('Df flex cabinet (2)'!$B$17:$B$36,B1334,'Df flex cabinet (2)'!$G$17:$G$36)) +
(SUMIF('Pole cover'!$B$17:$B$30,B1334,'Pole cover'!$G$17:$G$30)) +
(SUMIF('Pole cover (2)'!$B$17:$B$30,B1334,'Pole cover (2)'!$G$17:$G$30)) +
(SUMIF('Structural Steel Fab'!$B$17:$B$29,B1334,'Structural Steel Fab'!$G$17:$G$29)) +
(SUMIF(Reveal!$B$17:$B$30,B1334,Reveal!$G$17:$G$30)) +
(SUMIF('Reveal (2)'!$B$17:$B$30,B1334,'Reveal (2)'!$G$17:$G$30)) +
(SUMIF('Crown cove top'!$B$17:$B$30,B1334,'Crown cove top'!$G$17:$G$30)) +
(SUMIF('EMC assembly'!$B$17:$B$30,B1334,'EMC assembly'!$G$17:$G$30)) +
(SUMIF(Crating!$B$17:$B$29,B1334,Crating!$G$17:$G$29)) +
(SUMIF('LED wiring'!$B$17:$B$30,B1334,'LED wiring'!$G$17:$G$30)) +
(SUMIF('Changeable copy face'!$B$17:$B$30,B1334,'Changeable copy face'!$G$17:$G$30)) +
(SUMIF('Flex face assembly'!$B$17:$B$30,B1334,'Flex face assembly'!$G$17:$G$30)) +
(SUMIF('Routed face assembly'!$B$17:$B$30,B1334,'Routed face assembly'!$G$17:$G$30)) +
(SUMIF('Paint calculation'!$B$17:$B$30,B1334,'Paint calculation'!$G$17:$G$30)) +
(SUMIF('Trimcap letter face'!$B$17:$B$30,B1334,'Trimcap letter face'!$G$17:$G$30)) +
(SUMIF('Trimcap letter face (2)'!$B$17:$B$30,B1334,'Trimcap letter face (2)'!$G$17:$G$30)) +
(SUMIF('Channel letter fabrication'!$B$17:$B$30,B1334,'Channel letter fabrication'!$G$17:$G$30)) +
(SUMIF('Channel letter fabrication (2)'!$B$17:$B$30,B1334,'Channel letter fabrication (2)'!$G$17:$G$30))</f>
        <v>0</v>
      </c>
    </row>
    <row r="1335" spans="1:10">
      <c r="A1335" s="28">
        <f>[1]ODBC!$A1335</f>
        <v>0</v>
      </c>
      <c r="B1335" s="29">
        <f>[1]ODBC!B1335</f>
        <v>0</v>
      </c>
      <c r="C1335" s="30" t="str">
        <f>IFERROR(VLOOKUP($B1335,[1]ODBC!$B:$H,2,FALSE),"")</f>
        <v/>
      </c>
      <c r="D1335" s="30" t="str">
        <f>IFERROR(VLOOKUP($B1335,[1]ODBC!$B:$H,3,FALSE),"")</f>
        <v/>
      </c>
      <c r="E1335" s="30" t="str">
        <f>IFERROR(VLOOKUP($B1335,[1]ODBC!$B:$H,4,FALSE),"")</f>
        <v/>
      </c>
      <c r="F1335" s="31" t="str">
        <f>IFERROR(VLOOKUP($B1335,[1]ODBC!$B:$H,5,FALSE),"")</f>
        <v/>
      </c>
      <c r="G1335" s="32">
        <f>[1]ODBC!G1335</f>
        <v>0</v>
      </c>
      <c r="H1335" s="33">
        <f>SUM([1]ODBC!H1335)</f>
        <v>0</v>
      </c>
      <c r="I1335" s="41" t="str">
        <f>'Vinyl cutting'!$B$2</f>
        <v>J36938</v>
      </c>
      <c r="J1335" s="42">
        <f ca="1">(SUMIF('Freeform time and material'!$B$17:$B$30,B1335,'Freeform time and material'!$G$17:$G$30)) +
(SUMIF('Vinyl cutting'!$B$17:$B$30,B1335,'Vinyl cutting'!$G$17:$G$30)) +
(SUMIF('Vinyl cutting (2)'!$B$17:$B$30,B1335,'Vinyl cutting (2)'!$G$17:$G$30)) +
(SUMIF('Apply vinyl graphics'!$B$17:$B$30,B1335,'Apply vinyl graphics'!$G$17:$G$30)) +
(SUMIF('Apply vinyl graphics (2)'!$B$17:$B$30,B1335,'Apply vinyl graphics (2)'!$G$17:$G$30)) +
(SUMIF('Alum pan sign'!$B$17:$B$30,B1335,'Alum pan sign'!$G$17:$G$30)) +
(SUMIF('Alum pan sign (2)'!$B$17:$B$30,B1335,'Alum pan sign (2)'!$G$17:$G$30)) +
(SUMIF('Economy pan sign'!$B$17:$B$30,B1335,'Economy pan sign'!$G$17:$G$30)) +
(SUMIF('Post and panel sign'!$B$17:$B$30,B1335,'Post and panel sign'!$G$17:$G$30)) +
(SUMIF('Post and panel sign (2)'!$B$17:$B$30,B1335,'Post and panel sign (2)'!$G$17:$G$30)) +
(SUMIF('Flat panels only'!$B$17:$B$30,B1335,'Flat panels only'!$G$17:$G$30)) +
(SUMIF('Flat panels only (2)'!$B$17:$B$30,B1335,'Flat panels only (2)'!$G$17:$G$30)) +
(SUMIF('Routed panel shapes'!$B$18:$B$31,B1335,'Routed panel shapes'!$G$18:$G$31)) +
(SUMIF('Routed panel shapes (2)'!$B$18:$B$31,B1335,'Routed panel shapes (2)'!$G$18:$G$31)) +
(SUMIF('Routed face only'!$B$17:$B$30,B1335,'Routed face only'!$G$17:$G$30)) +
(SUMIF('Routed face only (2)'!$B$17:$B$30,B1335,'Routed face only (2)'!$G$17:$G$30)) +
(SUMIF('Routed alum faces letters'!$B$17:$B$30,B1335,'Routed alum faces letters'!$G$17:$G$30)) +
(SUMIF('Routed alum faces letters (2)'!$B$17:$B$30,B1335,'Routed alum faces letters (2)'!$G$17:$G$30)) +
(SUMIF('Routed push through acrylic'!$B$17:$B$30,B1335,'Routed push through acrylic'!$G$17:$G$30)) +
(SUMIF('Routed push through acrylic (2)'!$B$17:$B$30,B1335,'Routed push through acrylic (2)'!$G$17:$G$30)) +
(SUMIF('Sf routed cabinet'!$B$17:$B$30,B1335,'Sf routed cabinet'!$G$17:$G$30)) +
(SUMIF('Sf routed cabinet (2)'!$B$17:$B$30,B1335,'Sf routed cabinet (2)'!$G$17:$G$30)) +
(SUMIF('Df routed cabinet'!$B$17:$B$30,B1335,'Df routed cabinet'!$G$17:$G$30)) +
(SUMIF('Df routed cabinet (2)'!$B$17:$B$30,B1335,'Df routed cabinet (2)'!$G$17:$G$30)) +
(SUMIF('Sf acrylic cabinet'!$B$17:$B$30,B1335,'Sf acrylic cabinet'!$G$17:$G$30)) +
(SUMIF('Sf acrylic cabinet (2)'!$B$17:$B$30,B1335,'Sf acrylic cabinet (2)'!$G$17:$G$30)) +
(SUMIF('Economy Sf acrylic'!$B$17:$B$30,B1335,'Economy Sf acrylic'!$G$17:$G$30)) +
(SUMIF('Df acrylic cabinet'!$B$17:$B$30,B1335,'Df acrylic cabinet'!$G$17:$G$30)) +
(SUMIF('Df acrylic cabinet (2)'!$B$17:$B$30,B1335,'Df acrylic cabinet (2)'!$G$17:$G$30)) +
(SUMIF('Sf flex cabinet'!$B$17:$B$30,B1335,'Sf flex cabinet'!$G$17:$G$30)) +
(SUMIF('Sf flex cabinet (2)'!$B$17:$B$30,B1335,'Sf flex cabinet (2)'!$G$17:$G$30)) +
(SUMIF('Df flex cabinet'!$B$17:$B$36,B1335,'Df flex cabinet'!$G$17:$G$36)) +
(SUMIF('Df flex cabinet (2)'!$B$17:$B$36,B1335,'Df flex cabinet (2)'!$G$17:$G$36)) +
(SUMIF('Pole cover'!$B$17:$B$30,B1335,'Pole cover'!$G$17:$G$30)) +
(SUMIF('Pole cover (2)'!$B$17:$B$30,B1335,'Pole cover (2)'!$G$17:$G$30)) +
(SUMIF('Structural Steel Fab'!$B$17:$B$29,B1335,'Structural Steel Fab'!$G$17:$G$29)) +
(SUMIF(Reveal!$B$17:$B$30,B1335,Reveal!$G$17:$G$30)) +
(SUMIF('Reveal (2)'!$B$17:$B$30,B1335,'Reveal (2)'!$G$17:$G$30)) +
(SUMIF('Crown cove top'!$B$17:$B$30,B1335,'Crown cove top'!$G$17:$G$30)) +
(SUMIF('EMC assembly'!$B$17:$B$30,B1335,'EMC assembly'!$G$17:$G$30)) +
(SUMIF(Crating!$B$17:$B$29,B1335,Crating!$G$17:$G$29)) +
(SUMIF('LED wiring'!$B$17:$B$30,B1335,'LED wiring'!$G$17:$G$30)) +
(SUMIF('Changeable copy face'!$B$17:$B$30,B1335,'Changeable copy face'!$G$17:$G$30)) +
(SUMIF('Flex face assembly'!$B$17:$B$30,B1335,'Flex face assembly'!$G$17:$G$30)) +
(SUMIF('Routed face assembly'!$B$17:$B$30,B1335,'Routed face assembly'!$G$17:$G$30)) +
(SUMIF('Paint calculation'!$B$17:$B$30,B1335,'Paint calculation'!$G$17:$G$30)) +
(SUMIF('Trimcap letter face'!$B$17:$B$30,B1335,'Trimcap letter face'!$G$17:$G$30)) +
(SUMIF('Trimcap letter face (2)'!$B$17:$B$30,B1335,'Trimcap letter face (2)'!$G$17:$G$30)) +
(SUMIF('Channel letter fabrication'!$B$17:$B$30,B1335,'Channel letter fabrication'!$G$17:$G$30)) +
(SUMIF('Channel letter fabrication (2)'!$B$17:$B$30,B1335,'Channel letter fabrication (2)'!$G$17:$G$30))</f>
        <v>0</v>
      </c>
    </row>
    <row r="1336" spans="1:10">
      <c r="A1336" s="28">
        <f>[1]ODBC!$A1336</f>
        <v>0</v>
      </c>
      <c r="B1336" s="29">
        <f>[1]ODBC!B1336</f>
        <v>0</v>
      </c>
      <c r="C1336" s="30" t="str">
        <f>IFERROR(VLOOKUP($B1336,[1]ODBC!$B:$H,2,FALSE),"")</f>
        <v/>
      </c>
      <c r="D1336" s="30" t="str">
        <f>IFERROR(VLOOKUP($B1336,[1]ODBC!$B:$H,3,FALSE),"")</f>
        <v/>
      </c>
      <c r="E1336" s="30" t="str">
        <f>IFERROR(VLOOKUP($B1336,[1]ODBC!$B:$H,4,FALSE),"")</f>
        <v/>
      </c>
      <c r="F1336" s="31" t="str">
        <f>IFERROR(VLOOKUP($B1336,[1]ODBC!$B:$H,5,FALSE),"")</f>
        <v/>
      </c>
      <c r="G1336" s="32">
        <f>[1]ODBC!G1336</f>
        <v>0</v>
      </c>
      <c r="H1336" s="33">
        <f>SUM([1]ODBC!H1336)</f>
        <v>0</v>
      </c>
      <c r="I1336" s="41" t="str">
        <f>'Vinyl cutting'!$B$2</f>
        <v>J36938</v>
      </c>
      <c r="J1336" s="42">
        <f ca="1">(SUMIF('Freeform time and material'!$B$17:$B$30,B1336,'Freeform time and material'!$G$17:$G$30)) +
(SUMIF('Vinyl cutting'!$B$17:$B$30,B1336,'Vinyl cutting'!$G$17:$G$30)) +
(SUMIF('Vinyl cutting (2)'!$B$17:$B$30,B1336,'Vinyl cutting (2)'!$G$17:$G$30)) +
(SUMIF('Apply vinyl graphics'!$B$17:$B$30,B1336,'Apply vinyl graphics'!$G$17:$G$30)) +
(SUMIF('Apply vinyl graphics (2)'!$B$17:$B$30,B1336,'Apply vinyl graphics (2)'!$G$17:$G$30)) +
(SUMIF('Alum pan sign'!$B$17:$B$30,B1336,'Alum pan sign'!$G$17:$G$30)) +
(SUMIF('Alum pan sign (2)'!$B$17:$B$30,B1336,'Alum pan sign (2)'!$G$17:$G$30)) +
(SUMIF('Economy pan sign'!$B$17:$B$30,B1336,'Economy pan sign'!$G$17:$G$30)) +
(SUMIF('Post and panel sign'!$B$17:$B$30,B1336,'Post and panel sign'!$G$17:$G$30)) +
(SUMIF('Post and panel sign (2)'!$B$17:$B$30,B1336,'Post and panel sign (2)'!$G$17:$G$30)) +
(SUMIF('Flat panels only'!$B$17:$B$30,B1336,'Flat panels only'!$G$17:$G$30)) +
(SUMIF('Flat panels only (2)'!$B$17:$B$30,B1336,'Flat panels only (2)'!$G$17:$G$30)) +
(SUMIF('Routed panel shapes'!$B$18:$B$31,B1336,'Routed panel shapes'!$G$18:$G$31)) +
(SUMIF('Routed panel shapes (2)'!$B$18:$B$31,B1336,'Routed panel shapes (2)'!$G$18:$G$31)) +
(SUMIF('Routed face only'!$B$17:$B$30,B1336,'Routed face only'!$G$17:$G$30)) +
(SUMIF('Routed face only (2)'!$B$17:$B$30,B1336,'Routed face only (2)'!$G$17:$G$30)) +
(SUMIF('Routed alum faces letters'!$B$17:$B$30,B1336,'Routed alum faces letters'!$G$17:$G$30)) +
(SUMIF('Routed alum faces letters (2)'!$B$17:$B$30,B1336,'Routed alum faces letters (2)'!$G$17:$G$30)) +
(SUMIF('Routed push through acrylic'!$B$17:$B$30,B1336,'Routed push through acrylic'!$G$17:$G$30)) +
(SUMIF('Routed push through acrylic (2)'!$B$17:$B$30,B1336,'Routed push through acrylic (2)'!$G$17:$G$30)) +
(SUMIF('Sf routed cabinet'!$B$17:$B$30,B1336,'Sf routed cabinet'!$G$17:$G$30)) +
(SUMIF('Sf routed cabinet (2)'!$B$17:$B$30,B1336,'Sf routed cabinet (2)'!$G$17:$G$30)) +
(SUMIF('Df routed cabinet'!$B$17:$B$30,B1336,'Df routed cabinet'!$G$17:$G$30)) +
(SUMIF('Df routed cabinet (2)'!$B$17:$B$30,B1336,'Df routed cabinet (2)'!$G$17:$G$30)) +
(SUMIF('Sf acrylic cabinet'!$B$17:$B$30,B1336,'Sf acrylic cabinet'!$G$17:$G$30)) +
(SUMIF('Sf acrylic cabinet (2)'!$B$17:$B$30,B1336,'Sf acrylic cabinet (2)'!$G$17:$G$30)) +
(SUMIF('Economy Sf acrylic'!$B$17:$B$30,B1336,'Economy Sf acrylic'!$G$17:$G$30)) +
(SUMIF('Df acrylic cabinet'!$B$17:$B$30,B1336,'Df acrylic cabinet'!$G$17:$G$30)) +
(SUMIF('Df acrylic cabinet (2)'!$B$17:$B$30,B1336,'Df acrylic cabinet (2)'!$G$17:$G$30)) +
(SUMIF('Sf flex cabinet'!$B$17:$B$30,B1336,'Sf flex cabinet'!$G$17:$G$30)) +
(SUMIF('Sf flex cabinet (2)'!$B$17:$B$30,B1336,'Sf flex cabinet (2)'!$G$17:$G$30)) +
(SUMIF('Df flex cabinet'!$B$17:$B$36,B1336,'Df flex cabinet'!$G$17:$G$36)) +
(SUMIF('Df flex cabinet (2)'!$B$17:$B$36,B1336,'Df flex cabinet (2)'!$G$17:$G$36)) +
(SUMIF('Pole cover'!$B$17:$B$30,B1336,'Pole cover'!$G$17:$G$30)) +
(SUMIF('Pole cover (2)'!$B$17:$B$30,B1336,'Pole cover (2)'!$G$17:$G$30)) +
(SUMIF('Structural Steel Fab'!$B$17:$B$29,B1336,'Structural Steel Fab'!$G$17:$G$29)) +
(SUMIF(Reveal!$B$17:$B$30,B1336,Reveal!$G$17:$G$30)) +
(SUMIF('Reveal (2)'!$B$17:$B$30,B1336,'Reveal (2)'!$G$17:$G$30)) +
(SUMIF('Crown cove top'!$B$17:$B$30,B1336,'Crown cove top'!$G$17:$G$30)) +
(SUMIF('EMC assembly'!$B$17:$B$30,B1336,'EMC assembly'!$G$17:$G$30)) +
(SUMIF(Crating!$B$17:$B$29,B1336,Crating!$G$17:$G$29)) +
(SUMIF('LED wiring'!$B$17:$B$30,B1336,'LED wiring'!$G$17:$G$30)) +
(SUMIF('Changeable copy face'!$B$17:$B$30,B1336,'Changeable copy face'!$G$17:$G$30)) +
(SUMIF('Flex face assembly'!$B$17:$B$30,B1336,'Flex face assembly'!$G$17:$G$30)) +
(SUMIF('Routed face assembly'!$B$17:$B$30,B1336,'Routed face assembly'!$G$17:$G$30)) +
(SUMIF('Paint calculation'!$B$17:$B$30,B1336,'Paint calculation'!$G$17:$G$30)) +
(SUMIF('Trimcap letter face'!$B$17:$B$30,B1336,'Trimcap letter face'!$G$17:$G$30)) +
(SUMIF('Trimcap letter face (2)'!$B$17:$B$30,B1336,'Trimcap letter face (2)'!$G$17:$G$30)) +
(SUMIF('Channel letter fabrication'!$B$17:$B$30,B1336,'Channel letter fabrication'!$G$17:$G$30)) +
(SUMIF('Channel letter fabrication (2)'!$B$17:$B$30,B1336,'Channel letter fabrication (2)'!$G$17:$G$30))</f>
        <v>0</v>
      </c>
    </row>
    <row r="1337" spans="1:10">
      <c r="A1337" s="28">
        <f>[1]ODBC!$A1337</f>
        <v>0</v>
      </c>
      <c r="B1337" s="29">
        <f>[1]ODBC!B1337</f>
        <v>0</v>
      </c>
      <c r="C1337" s="30" t="str">
        <f>IFERROR(VLOOKUP($B1337,[1]ODBC!$B:$H,2,FALSE),"")</f>
        <v/>
      </c>
      <c r="D1337" s="30" t="str">
        <f>IFERROR(VLOOKUP($B1337,[1]ODBC!$B:$H,3,FALSE),"")</f>
        <v/>
      </c>
      <c r="E1337" s="30" t="str">
        <f>IFERROR(VLOOKUP($B1337,[1]ODBC!$B:$H,4,FALSE),"")</f>
        <v/>
      </c>
      <c r="F1337" s="31" t="str">
        <f>IFERROR(VLOOKUP($B1337,[1]ODBC!$B:$H,5,FALSE),"")</f>
        <v/>
      </c>
      <c r="G1337" s="32">
        <f>[1]ODBC!G1337</f>
        <v>0</v>
      </c>
      <c r="H1337" s="33">
        <f>SUM([1]ODBC!H1337)</f>
        <v>0</v>
      </c>
      <c r="I1337" s="41" t="str">
        <f>'Vinyl cutting'!$B$2</f>
        <v>J36938</v>
      </c>
      <c r="J1337" s="42">
        <f ca="1">(SUMIF('Freeform time and material'!$B$17:$B$30,B1337,'Freeform time and material'!$G$17:$G$30)) +
(SUMIF('Vinyl cutting'!$B$17:$B$30,B1337,'Vinyl cutting'!$G$17:$G$30)) +
(SUMIF('Vinyl cutting (2)'!$B$17:$B$30,B1337,'Vinyl cutting (2)'!$G$17:$G$30)) +
(SUMIF('Apply vinyl graphics'!$B$17:$B$30,B1337,'Apply vinyl graphics'!$G$17:$G$30)) +
(SUMIF('Apply vinyl graphics (2)'!$B$17:$B$30,B1337,'Apply vinyl graphics (2)'!$G$17:$G$30)) +
(SUMIF('Alum pan sign'!$B$17:$B$30,B1337,'Alum pan sign'!$G$17:$G$30)) +
(SUMIF('Alum pan sign (2)'!$B$17:$B$30,B1337,'Alum pan sign (2)'!$G$17:$G$30)) +
(SUMIF('Economy pan sign'!$B$17:$B$30,B1337,'Economy pan sign'!$G$17:$G$30)) +
(SUMIF('Post and panel sign'!$B$17:$B$30,B1337,'Post and panel sign'!$G$17:$G$30)) +
(SUMIF('Post and panel sign (2)'!$B$17:$B$30,B1337,'Post and panel sign (2)'!$G$17:$G$30)) +
(SUMIF('Flat panels only'!$B$17:$B$30,B1337,'Flat panels only'!$G$17:$G$30)) +
(SUMIF('Flat panels only (2)'!$B$17:$B$30,B1337,'Flat panels only (2)'!$G$17:$G$30)) +
(SUMIF('Routed panel shapes'!$B$18:$B$31,B1337,'Routed panel shapes'!$G$18:$G$31)) +
(SUMIF('Routed panel shapes (2)'!$B$18:$B$31,B1337,'Routed panel shapes (2)'!$G$18:$G$31)) +
(SUMIF('Routed face only'!$B$17:$B$30,B1337,'Routed face only'!$G$17:$G$30)) +
(SUMIF('Routed face only (2)'!$B$17:$B$30,B1337,'Routed face only (2)'!$G$17:$G$30)) +
(SUMIF('Routed alum faces letters'!$B$17:$B$30,B1337,'Routed alum faces letters'!$G$17:$G$30)) +
(SUMIF('Routed alum faces letters (2)'!$B$17:$B$30,B1337,'Routed alum faces letters (2)'!$G$17:$G$30)) +
(SUMIF('Routed push through acrylic'!$B$17:$B$30,B1337,'Routed push through acrylic'!$G$17:$G$30)) +
(SUMIF('Routed push through acrylic (2)'!$B$17:$B$30,B1337,'Routed push through acrylic (2)'!$G$17:$G$30)) +
(SUMIF('Sf routed cabinet'!$B$17:$B$30,B1337,'Sf routed cabinet'!$G$17:$G$30)) +
(SUMIF('Sf routed cabinet (2)'!$B$17:$B$30,B1337,'Sf routed cabinet (2)'!$G$17:$G$30)) +
(SUMIF('Df routed cabinet'!$B$17:$B$30,B1337,'Df routed cabinet'!$G$17:$G$30)) +
(SUMIF('Df routed cabinet (2)'!$B$17:$B$30,B1337,'Df routed cabinet (2)'!$G$17:$G$30)) +
(SUMIF('Sf acrylic cabinet'!$B$17:$B$30,B1337,'Sf acrylic cabinet'!$G$17:$G$30)) +
(SUMIF('Sf acrylic cabinet (2)'!$B$17:$B$30,B1337,'Sf acrylic cabinet (2)'!$G$17:$G$30)) +
(SUMIF('Economy Sf acrylic'!$B$17:$B$30,B1337,'Economy Sf acrylic'!$G$17:$G$30)) +
(SUMIF('Df acrylic cabinet'!$B$17:$B$30,B1337,'Df acrylic cabinet'!$G$17:$G$30)) +
(SUMIF('Df acrylic cabinet (2)'!$B$17:$B$30,B1337,'Df acrylic cabinet (2)'!$G$17:$G$30)) +
(SUMIF('Sf flex cabinet'!$B$17:$B$30,B1337,'Sf flex cabinet'!$G$17:$G$30)) +
(SUMIF('Sf flex cabinet (2)'!$B$17:$B$30,B1337,'Sf flex cabinet (2)'!$G$17:$G$30)) +
(SUMIF('Df flex cabinet'!$B$17:$B$36,B1337,'Df flex cabinet'!$G$17:$G$36)) +
(SUMIF('Df flex cabinet (2)'!$B$17:$B$36,B1337,'Df flex cabinet (2)'!$G$17:$G$36)) +
(SUMIF('Pole cover'!$B$17:$B$30,B1337,'Pole cover'!$G$17:$G$30)) +
(SUMIF('Pole cover (2)'!$B$17:$B$30,B1337,'Pole cover (2)'!$G$17:$G$30)) +
(SUMIF('Structural Steel Fab'!$B$17:$B$29,B1337,'Structural Steel Fab'!$G$17:$G$29)) +
(SUMIF(Reveal!$B$17:$B$30,B1337,Reveal!$G$17:$G$30)) +
(SUMIF('Reveal (2)'!$B$17:$B$30,B1337,'Reveal (2)'!$G$17:$G$30)) +
(SUMIF('Crown cove top'!$B$17:$B$30,B1337,'Crown cove top'!$G$17:$G$30)) +
(SUMIF('EMC assembly'!$B$17:$B$30,B1337,'EMC assembly'!$G$17:$G$30)) +
(SUMIF(Crating!$B$17:$B$29,B1337,Crating!$G$17:$G$29)) +
(SUMIF('LED wiring'!$B$17:$B$30,B1337,'LED wiring'!$G$17:$G$30)) +
(SUMIF('Changeable copy face'!$B$17:$B$30,B1337,'Changeable copy face'!$G$17:$G$30)) +
(SUMIF('Flex face assembly'!$B$17:$B$30,B1337,'Flex face assembly'!$G$17:$G$30)) +
(SUMIF('Routed face assembly'!$B$17:$B$30,B1337,'Routed face assembly'!$G$17:$G$30)) +
(SUMIF('Paint calculation'!$B$17:$B$30,B1337,'Paint calculation'!$G$17:$G$30)) +
(SUMIF('Trimcap letter face'!$B$17:$B$30,B1337,'Trimcap letter face'!$G$17:$G$30)) +
(SUMIF('Trimcap letter face (2)'!$B$17:$B$30,B1337,'Trimcap letter face (2)'!$G$17:$G$30)) +
(SUMIF('Channel letter fabrication'!$B$17:$B$30,B1337,'Channel letter fabrication'!$G$17:$G$30)) +
(SUMIF('Channel letter fabrication (2)'!$B$17:$B$30,B1337,'Channel letter fabrication (2)'!$G$17:$G$30))</f>
        <v>0</v>
      </c>
    </row>
    <row r="1338" spans="1:10">
      <c r="A1338" s="28">
        <f>[1]ODBC!$A1338</f>
        <v>0</v>
      </c>
      <c r="B1338" s="29">
        <f>[1]ODBC!B1338</f>
        <v>0</v>
      </c>
      <c r="C1338" s="30" t="str">
        <f>IFERROR(VLOOKUP($B1338,[1]ODBC!$B:$H,2,FALSE),"")</f>
        <v/>
      </c>
      <c r="D1338" s="30" t="str">
        <f>IFERROR(VLOOKUP($B1338,[1]ODBC!$B:$H,3,FALSE),"")</f>
        <v/>
      </c>
      <c r="E1338" s="30" t="str">
        <f>IFERROR(VLOOKUP($B1338,[1]ODBC!$B:$H,4,FALSE),"")</f>
        <v/>
      </c>
      <c r="F1338" s="31" t="str">
        <f>IFERROR(VLOOKUP($B1338,[1]ODBC!$B:$H,5,FALSE),"")</f>
        <v/>
      </c>
      <c r="G1338" s="32">
        <f>[1]ODBC!G1338</f>
        <v>0</v>
      </c>
      <c r="H1338" s="33">
        <f>SUM([1]ODBC!H1338)</f>
        <v>0</v>
      </c>
      <c r="I1338" s="41" t="str">
        <f>'Vinyl cutting'!$B$2</f>
        <v>J36938</v>
      </c>
      <c r="J1338" s="42">
        <f ca="1">(SUMIF('Freeform time and material'!$B$17:$B$30,B1338,'Freeform time and material'!$G$17:$G$30)) +
(SUMIF('Vinyl cutting'!$B$17:$B$30,B1338,'Vinyl cutting'!$G$17:$G$30)) +
(SUMIF('Vinyl cutting (2)'!$B$17:$B$30,B1338,'Vinyl cutting (2)'!$G$17:$G$30)) +
(SUMIF('Apply vinyl graphics'!$B$17:$B$30,B1338,'Apply vinyl graphics'!$G$17:$G$30)) +
(SUMIF('Apply vinyl graphics (2)'!$B$17:$B$30,B1338,'Apply vinyl graphics (2)'!$G$17:$G$30)) +
(SUMIF('Alum pan sign'!$B$17:$B$30,B1338,'Alum pan sign'!$G$17:$G$30)) +
(SUMIF('Alum pan sign (2)'!$B$17:$B$30,B1338,'Alum pan sign (2)'!$G$17:$G$30)) +
(SUMIF('Economy pan sign'!$B$17:$B$30,B1338,'Economy pan sign'!$G$17:$G$30)) +
(SUMIF('Post and panel sign'!$B$17:$B$30,B1338,'Post and panel sign'!$G$17:$G$30)) +
(SUMIF('Post and panel sign (2)'!$B$17:$B$30,B1338,'Post and panel sign (2)'!$G$17:$G$30)) +
(SUMIF('Flat panels only'!$B$17:$B$30,B1338,'Flat panels only'!$G$17:$G$30)) +
(SUMIF('Flat panels only (2)'!$B$17:$B$30,B1338,'Flat panels only (2)'!$G$17:$G$30)) +
(SUMIF('Routed panel shapes'!$B$18:$B$31,B1338,'Routed panel shapes'!$G$18:$G$31)) +
(SUMIF('Routed panel shapes (2)'!$B$18:$B$31,B1338,'Routed panel shapes (2)'!$G$18:$G$31)) +
(SUMIF('Routed face only'!$B$17:$B$30,B1338,'Routed face only'!$G$17:$G$30)) +
(SUMIF('Routed face only (2)'!$B$17:$B$30,B1338,'Routed face only (2)'!$G$17:$G$30)) +
(SUMIF('Routed alum faces letters'!$B$17:$B$30,B1338,'Routed alum faces letters'!$G$17:$G$30)) +
(SUMIF('Routed alum faces letters (2)'!$B$17:$B$30,B1338,'Routed alum faces letters (2)'!$G$17:$G$30)) +
(SUMIF('Routed push through acrylic'!$B$17:$B$30,B1338,'Routed push through acrylic'!$G$17:$G$30)) +
(SUMIF('Routed push through acrylic (2)'!$B$17:$B$30,B1338,'Routed push through acrylic (2)'!$G$17:$G$30)) +
(SUMIF('Sf routed cabinet'!$B$17:$B$30,B1338,'Sf routed cabinet'!$G$17:$G$30)) +
(SUMIF('Sf routed cabinet (2)'!$B$17:$B$30,B1338,'Sf routed cabinet (2)'!$G$17:$G$30)) +
(SUMIF('Df routed cabinet'!$B$17:$B$30,B1338,'Df routed cabinet'!$G$17:$G$30)) +
(SUMIF('Df routed cabinet (2)'!$B$17:$B$30,B1338,'Df routed cabinet (2)'!$G$17:$G$30)) +
(SUMIF('Sf acrylic cabinet'!$B$17:$B$30,B1338,'Sf acrylic cabinet'!$G$17:$G$30)) +
(SUMIF('Sf acrylic cabinet (2)'!$B$17:$B$30,B1338,'Sf acrylic cabinet (2)'!$G$17:$G$30)) +
(SUMIF('Economy Sf acrylic'!$B$17:$B$30,B1338,'Economy Sf acrylic'!$G$17:$G$30)) +
(SUMIF('Df acrylic cabinet'!$B$17:$B$30,B1338,'Df acrylic cabinet'!$G$17:$G$30)) +
(SUMIF('Df acrylic cabinet (2)'!$B$17:$B$30,B1338,'Df acrylic cabinet (2)'!$G$17:$G$30)) +
(SUMIF('Sf flex cabinet'!$B$17:$B$30,B1338,'Sf flex cabinet'!$G$17:$G$30)) +
(SUMIF('Sf flex cabinet (2)'!$B$17:$B$30,B1338,'Sf flex cabinet (2)'!$G$17:$G$30)) +
(SUMIF('Df flex cabinet'!$B$17:$B$36,B1338,'Df flex cabinet'!$G$17:$G$36)) +
(SUMIF('Df flex cabinet (2)'!$B$17:$B$36,B1338,'Df flex cabinet (2)'!$G$17:$G$36)) +
(SUMIF('Pole cover'!$B$17:$B$30,B1338,'Pole cover'!$G$17:$G$30)) +
(SUMIF('Pole cover (2)'!$B$17:$B$30,B1338,'Pole cover (2)'!$G$17:$G$30)) +
(SUMIF('Structural Steel Fab'!$B$17:$B$29,B1338,'Structural Steel Fab'!$G$17:$G$29)) +
(SUMIF(Reveal!$B$17:$B$30,B1338,Reveal!$G$17:$G$30)) +
(SUMIF('Reveal (2)'!$B$17:$B$30,B1338,'Reveal (2)'!$G$17:$G$30)) +
(SUMIF('Crown cove top'!$B$17:$B$30,B1338,'Crown cove top'!$G$17:$G$30)) +
(SUMIF('EMC assembly'!$B$17:$B$30,B1338,'EMC assembly'!$G$17:$G$30)) +
(SUMIF(Crating!$B$17:$B$29,B1338,Crating!$G$17:$G$29)) +
(SUMIF('LED wiring'!$B$17:$B$30,B1338,'LED wiring'!$G$17:$G$30)) +
(SUMIF('Changeable copy face'!$B$17:$B$30,B1338,'Changeable copy face'!$G$17:$G$30)) +
(SUMIF('Flex face assembly'!$B$17:$B$30,B1338,'Flex face assembly'!$G$17:$G$30)) +
(SUMIF('Routed face assembly'!$B$17:$B$30,B1338,'Routed face assembly'!$G$17:$G$30)) +
(SUMIF('Paint calculation'!$B$17:$B$30,B1338,'Paint calculation'!$G$17:$G$30)) +
(SUMIF('Trimcap letter face'!$B$17:$B$30,B1338,'Trimcap letter face'!$G$17:$G$30)) +
(SUMIF('Trimcap letter face (2)'!$B$17:$B$30,B1338,'Trimcap letter face (2)'!$G$17:$G$30)) +
(SUMIF('Channel letter fabrication'!$B$17:$B$30,B1338,'Channel letter fabrication'!$G$17:$G$30)) +
(SUMIF('Channel letter fabrication (2)'!$B$17:$B$30,B1338,'Channel letter fabrication (2)'!$G$17:$G$30))</f>
        <v>0</v>
      </c>
    </row>
    <row r="1339" spans="1:10">
      <c r="A1339" s="28">
        <f>[1]ODBC!$A1339</f>
        <v>0</v>
      </c>
      <c r="B1339" s="29">
        <f>[1]ODBC!B1339</f>
        <v>0</v>
      </c>
      <c r="C1339" s="30" t="str">
        <f>IFERROR(VLOOKUP($B1339,[1]ODBC!$B:$H,2,FALSE),"")</f>
        <v/>
      </c>
      <c r="D1339" s="30" t="str">
        <f>IFERROR(VLOOKUP($B1339,[1]ODBC!$B:$H,3,FALSE),"")</f>
        <v/>
      </c>
      <c r="E1339" s="30" t="str">
        <f>IFERROR(VLOOKUP($B1339,[1]ODBC!$B:$H,4,FALSE),"")</f>
        <v/>
      </c>
      <c r="F1339" s="31" t="str">
        <f>IFERROR(VLOOKUP($B1339,[1]ODBC!$B:$H,5,FALSE),"")</f>
        <v/>
      </c>
      <c r="G1339" s="32">
        <f>[1]ODBC!G1339</f>
        <v>0</v>
      </c>
      <c r="H1339" s="33">
        <f>SUM([1]ODBC!H1339)</f>
        <v>0</v>
      </c>
      <c r="I1339" s="41" t="str">
        <f>'Vinyl cutting'!$B$2</f>
        <v>J36938</v>
      </c>
      <c r="J1339" s="42">
        <f ca="1">(SUMIF('Freeform time and material'!$B$17:$B$30,B1339,'Freeform time and material'!$G$17:$G$30)) +
(SUMIF('Vinyl cutting'!$B$17:$B$30,B1339,'Vinyl cutting'!$G$17:$G$30)) +
(SUMIF('Vinyl cutting (2)'!$B$17:$B$30,B1339,'Vinyl cutting (2)'!$G$17:$G$30)) +
(SUMIF('Apply vinyl graphics'!$B$17:$B$30,B1339,'Apply vinyl graphics'!$G$17:$G$30)) +
(SUMIF('Apply vinyl graphics (2)'!$B$17:$B$30,B1339,'Apply vinyl graphics (2)'!$G$17:$G$30)) +
(SUMIF('Alum pan sign'!$B$17:$B$30,B1339,'Alum pan sign'!$G$17:$G$30)) +
(SUMIF('Alum pan sign (2)'!$B$17:$B$30,B1339,'Alum pan sign (2)'!$G$17:$G$30)) +
(SUMIF('Economy pan sign'!$B$17:$B$30,B1339,'Economy pan sign'!$G$17:$G$30)) +
(SUMIF('Post and panel sign'!$B$17:$B$30,B1339,'Post and panel sign'!$G$17:$G$30)) +
(SUMIF('Post and panel sign (2)'!$B$17:$B$30,B1339,'Post and panel sign (2)'!$G$17:$G$30)) +
(SUMIF('Flat panels only'!$B$17:$B$30,B1339,'Flat panels only'!$G$17:$G$30)) +
(SUMIF('Flat panels only (2)'!$B$17:$B$30,B1339,'Flat panels only (2)'!$G$17:$G$30)) +
(SUMIF('Routed panel shapes'!$B$18:$B$31,B1339,'Routed panel shapes'!$G$18:$G$31)) +
(SUMIF('Routed panel shapes (2)'!$B$18:$B$31,B1339,'Routed panel shapes (2)'!$G$18:$G$31)) +
(SUMIF('Routed face only'!$B$17:$B$30,B1339,'Routed face only'!$G$17:$G$30)) +
(SUMIF('Routed face only (2)'!$B$17:$B$30,B1339,'Routed face only (2)'!$G$17:$G$30)) +
(SUMIF('Routed alum faces letters'!$B$17:$B$30,B1339,'Routed alum faces letters'!$G$17:$G$30)) +
(SUMIF('Routed alum faces letters (2)'!$B$17:$B$30,B1339,'Routed alum faces letters (2)'!$G$17:$G$30)) +
(SUMIF('Routed push through acrylic'!$B$17:$B$30,B1339,'Routed push through acrylic'!$G$17:$G$30)) +
(SUMIF('Routed push through acrylic (2)'!$B$17:$B$30,B1339,'Routed push through acrylic (2)'!$G$17:$G$30)) +
(SUMIF('Sf routed cabinet'!$B$17:$B$30,B1339,'Sf routed cabinet'!$G$17:$G$30)) +
(SUMIF('Sf routed cabinet (2)'!$B$17:$B$30,B1339,'Sf routed cabinet (2)'!$G$17:$G$30)) +
(SUMIF('Df routed cabinet'!$B$17:$B$30,B1339,'Df routed cabinet'!$G$17:$G$30)) +
(SUMIF('Df routed cabinet (2)'!$B$17:$B$30,B1339,'Df routed cabinet (2)'!$G$17:$G$30)) +
(SUMIF('Sf acrylic cabinet'!$B$17:$B$30,B1339,'Sf acrylic cabinet'!$G$17:$G$30)) +
(SUMIF('Sf acrylic cabinet (2)'!$B$17:$B$30,B1339,'Sf acrylic cabinet (2)'!$G$17:$G$30)) +
(SUMIF('Economy Sf acrylic'!$B$17:$B$30,B1339,'Economy Sf acrylic'!$G$17:$G$30)) +
(SUMIF('Df acrylic cabinet'!$B$17:$B$30,B1339,'Df acrylic cabinet'!$G$17:$G$30)) +
(SUMIF('Df acrylic cabinet (2)'!$B$17:$B$30,B1339,'Df acrylic cabinet (2)'!$G$17:$G$30)) +
(SUMIF('Sf flex cabinet'!$B$17:$B$30,B1339,'Sf flex cabinet'!$G$17:$G$30)) +
(SUMIF('Sf flex cabinet (2)'!$B$17:$B$30,B1339,'Sf flex cabinet (2)'!$G$17:$G$30)) +
(SUMIF('Df flex cabinet'!$B$17:$B$36,B1339,'Df flex cabinet'!$G$17:$G$36)) +
(SUMIF('Df flex cabinet (2)'!$B$17:$B$36,B1339,'Df flex cabinet (2)'!$G$17:$G$36)) +
(SUMIF('Pole cover'!$B$17:$B$30,B1339,'Pole cover'!$G$17:$G$30)) +
(SUMIF('Pole cover (2)'!$B$17:$B$30,B1339,'Pole cover (2)'!$G$17:$G$30)) +
(SUMIF('Structural Steel Fab'!$B$17:$B$29,B1339,'Structural Steel Fab'!$G$17:$G$29)) +
(SUMIF(Reveal!$B$17:$B$30,B1339,Reveal!$G$17:$G$30)) +
(SUMIF('Reveal (2)'!$B$17:$B$30,B1339,'Reveal (2)'!$G$17:$G$30)) +
(SUMIF('Crown cove top'!$B$17:$B$30,B1339,'Crown cove top'!$G$17:$G$30)) +
(SUMIF('EMC assembly'!$B$17:$B$30,B1339,'EMC assembly'!$G$17:$G$30)) +
(SUMIF(Crating!$B$17:$B$29,B1339,Crating!$G$17:$G$29)) +
(SUMIF('LED wiring'!$B$17:$B$30,B1339,'LED wiring'!$G$17:$G$30)) +
(SUMIF('Changeable copy face'!$B$17:$B$30,B1339,'Changeable copy face'!$G$17:$G$30)) +
(SUMIF('Flex face assembly'!$B$17:$B$30,B1339,'Flex face assembly'!$G$17:$G$30)) +
(SUMIF('Routed face assembly'!$B$17:$B$30,B1339,'Routed face assembly'!$G$17:$G$30)) +
(SUMIF('Paint calculation'!$B$17:$B$30,B1339,'Paint calculation'!$G$17:$G$30)) +
(SUMIF('Trimcap letter face'!$B$17:$B$30,B1339,'Trimcap letter face'!$G$17:$G$30)) +
(SUMIF('Trimcap letter face (2)'!$B$17:$B$30,B1339,'Trimcap letter face (2)'!$G$17:$G$30)) +
(SUMIF('Channel letter fabrication'!$B$17:$B$30,B1339,'Channel letter fabrication'!$G$17:$G$30)) +
(SUMIF('Channel letter fabrication (2)'!$B$17:$B$30,B1339,'Channel letter fabrication (2)'!$G$17:$G$30))</f>
        <v>0</v>
      </c>
    </row>
    <row r="1340" spans="1:10">
      <c r="A1340" s="28">
        <f>[1]ODBC!$A1340</f>
        <v>0</v>
      </c>
      <c r="B1340" s="29">
        <f>[1]ODBC!B1340</f>
        <v>0</v>
      </c>
      <c r="C1340" s="30" t="str">
        <f>IFERROR(VLOOKUP($B1340,[1]ODBC!$B:$H,2,FALSE),"")</f>
        <v/>
      </c>
      <c r="D1340" s="30" t="str">
        <f>IFERROR(VLOOKUP($B1340,[1]ODBC!$B:$H,3,FALSE),"")</f>
        <v/>
      </c>
      <c r="E1340" s="30" t="str">
        <f>IFERROR(VLOOKUP($B1340,[1]ODBC!$B:$H,4,FALSE),"")</f>
        <v/>
      </c>
      <c r="F1340" s="31" t="str">
        <f>IFERROR(VLOOKUP($B1340,[1]ODBC!$B:$H,5,FALSE),"")</f>
        <v/>
      </c>
      <c r="G1340" s="32">
        <f>[1]ODBC!G1340</f>
        <v>0</v>
      </c>
      <c r="H1340" s="33">
        <f>SUM([1]ODBC!H1340)</f>
        <v>0</v>
      </c>
      <c r="I1340" s="41" t="str">
        <f>'Vinyl cutting'!$B$2</f>
        <v>J36938</v>
      </c>
      <c r="J1340" s="42">
        <f ca="1">(SUMIF('Freeform time and material'!$B$17:$B$30,B1340,'Freeform time and material'!$G$17:$G$30)) +
(SUMIF('Vinyl cutting'!$B$17:$B$30,B1340,'Vinyl cutting'!$G$17:$G$30)) +
(SUMIF('Vinyl cutting (2)'!$B$17:$B$30,B1340,'Vinyl cutting (2)'!$G$17:$G$30)) +
(SUMIF('Apply vinyl graphics'!$B$17:$B$30,B1340,'Apply vinyl graphics'!$G$17:$G$30)) +
(SUMIF('Apply vinyl graphics (2)'!$B$17:$B$30,B1340,'Apply vinyl graphics (2)'!$G$17:$G$30)) +
(SUMIF('Alum pan sign'!$B$17:$B$30,B1340,'Alum pan sign'!$G$17:$G$30)) +
(SUMIF('Alum pan sign (2)'!$B$17:$B$30,B1340,'Alum pan sign (2)'!$G$17:$G$30)) +
(SUMIF('Economy pan sign'!$B$17:$B$30,B1340,'Economy pan sign'!$G$17:$G$30)) +
(SUMIF('Post and panel sign'!$B$17:$B$30,B1340,'Post and panel sign'!$G$17:$G$30)) +
(SUMIF('Post and panel sign (2)'!$B$17:$B$30,B1340,'Post and panel sign (2)'!$G$17:$G$30)) +
(SUMIF('Flat panels only'!$B$17:$B$30,B1340,'Flat panels only'!$G$17:$G$30)) +
(SUMIF('Flat panels only (2)'!$B$17:$B$30,B1340,'Flat panels only (2)'!$G$17:$G$30)) +
(SUMIF('Routed panel shapes'!$B$18:$B$31,B1340,'Routed panel shapes'!$G$18:$G$31)) +
(SUMIF('Routed panel shapes (2)'!$B$18:$B$31,B1340,'Routed panel shapes (2)'!$G$18:$G$31)) +
(SUMIF('Routed face only'!$B$17:$B$30,B1340,'Routed face only'!$G$17:$G$30)) +
(SUMIF('Routed face only (2)'!$B$17:$B$30,B1340,'Routed face only (2)'!$G$17:$G$30)) +
(SUMIF('Routed alum faces letters'!$B$17:$B$30,B1340,'Routed alum faces letters'!$G$17:$G$30)) +
(SUMIF('Routed alum faces letters (2)'!$B$17:$B$30,B1340,'Routed alum faces letters (2)'!$G$17:$G$30)) +
(SUMIF('Routed push through acrylic'!$B$17:$B$30,B1340,'Routed push through acrylic'!$G$17:$G$30)) +
(SUMIF('Routed push through acrylic (2)'!$B$17:$B$30,B1340,'Routed push through acrylic (2)'!$G$17:$G$30)) +
(SUMIF('Sf routed cabinet'!$B$17:$B$30,B1340,'Sf routed cabinet'!$G$17:$G$30)) +
(SUMIF('Sf routed cabinet (2)'!$B$17:$B$30,B1340,'Sf routed cabinet (2)'!$G$17:$G$30)) +
(SUMIF('Df routed cabinet'!$B$17:$B$30,B1340,'Df routed cabinet'!$G$17:$G$30)) +
(SUMIF('Df routed cabinet (2)'!$B$17:$B$30,B1340,'Df routed cabinet (2)'!$G$17:$G$30)) +
(SUMIF('Sf acrylic cabinet'!$B$17:$B$30,B1340,'Sf acrylic cabinet'!$G$17:$G$30)) +
(SUMIF('Sf acrylic cabinet (2)'!$B$17:$B$30,B1340,'Sf acrylic cabinet (2)'!$G$17:$G$30)) +
(SUMIF('Economy Sf acrylic'!$B$17:$B$30,B1340,'Economy Sf acrylic'!$G$17:$G$30)) +
(SUMIF('Df acrylic cabinet'!$B$17:$B$30,B1340,'Df acrylic cabinet'!$G$17:$G$30)) +
(SUMIF('Df acrylic cabinet (2)'!$B$17:$B$30,B1340,'Df acrylic cabinet (2)'!$G$17:$G$30)) +
(SUMIF('Sf flex cabinet'!$B$17:$B$30,B1340,'Sf flex cabinet'!$G$17:$G$30)) +
(SUMIF('Sf flex cabinet (2)'!$B$17:$B$30,B1340,'Sf flex cabinet (2)'!$G$17:$G$30)) +
(SUMIF('Df flex cabinet'!$B$17:$B$36,B1340,'Df flex cabinet'!$G$17:$G$36)) +
(SUMIF('Df flex cabinet (2)'!$B$17:$B$36,B1340,'Df flex cabinet (2)'!$G$17:$G$36)) +
(SUMIF('Pole cover'!$B$17:$B$30,B1340,'Pole cover'!$G$17:$G$30)) +
(SUMIF('Pole cover (2)'!$B$17:$B$30,B1340,'Pole cover (2)'!$G$17:$G$30)) +
(SUMIF('Structural Steel Fab'!$B$17:$B$29,B1340,'Structural Steel Fab'!$G$17:$G$29)) +
(SUMIF(Reveal!$B$17:$B$30,B1340,Reveal!$G$17:$G$30)) +
(SUMIF('Reveal (2)'!$B$17:$B$30,B1340,'Reveal (2)'!$G$17:$G$30)) +
(SUMIF('Crown cove top'!$B$17:$B$30,B1340,'Crown cove top'!$G$17:$G$30)) +
(SUMIF('EMC assembly'!$B$17:$B$30,B1340,'EMC assembly'!$G$17:$G$30)) +
(SUMIF(Crating!$B$17:$B$29,B1340,Crating!$G$17:$G$29)) +
(SUMIF('LED wiring'!$B$17:$B$30,B1340,'LED wiring'!$G$17:$G$30)) +
(SUMIF('Changeable copy face'!$B$17:$B$30,B1340,'Changeable copy face'!$G$17:$G$30)) +
(SUMIF('Flex face assembly'!$B$17:$B$30,B1340,'Flex face assembly'!$G$17:$G$30)) +
(SUMIF('Routed face assembly'!$B$17:$B$30,B1340,'Routed face assembly'!$G$17:$G$30)) +
(SUMIF('Paint calculation'!$B$17:$B$30,B1340,'Paint calculation'!$G$17:$G$30)) +
(SUMIF('Trimcap letter face'!$B$17:$B$30,B1340,'Trimcap letter face'!$G$17:$G$30)) +
(SUMIF('Trimcap letter face (2)'!$B$17:$B$30,B1340,'Trimcap letter face (2)'!$G$17:$G$30)) +
(SUMIF('Channel letter fabrication'!$B$17:$B$30,B1340,'Channel letter fabrication'!$G$17:$G$30)) +
(SUMIF('Channel letter fabrication (2)'!$B$17:$B$30,B1340,'Channel letter fabrication (2)'!$G$17:$G$30))</f>
        <v>0</v>
      </c>
    </row>
    <row r="1341" spans="1:10">
      <c r="A1341" s="28">
        <f>[1]ODBC!$A1341</f>
        <v>0</v>
      </c>
      <c r="B1341" s="29">
        <f>[1]ODBC!B1341</f>
        <v>0</v>
      </c>
      <c r="C1341" s="30" t="str">
        <f>IFERROR(VLOOKUP($B1341,[1]ODBC!$B:$H,2,FALSE),"")</f>
        <v/>
      </c>
      <c r="D1341" s="30" t="str">
        <f>IFERROR(VLOOKUP($B1341,[1]ODBC!$B:$H,3,FALSE),"")</f>
        <v/>
      </c>
      <c r="E1341" s="30" t="str">
        <f>IFERROR(VLOOKUP($B1341,[1]ODBC!$B:$H,4,FALSE),"")</f>
        <v/>
      </c>
      <c r="F1341" s="31" t="str">
        <f>IFERROR(VLOOKUP($B1341,[1]ODBC!$B:$H,5,FALSE),"")</f>
        <v/>
      </c>
      <c r="G1341" s="32">
        <f>[1]ODBC!G1341</f>
        <v>0</v>
      </c>
      <c r="H1341" s="33">
        <f>SUM([1]ODBC!H1341)</f>
        <v>0</v>
      </c>
      <c r="I1341" s="41" t="str">
        <f>'Vinyl cutting'!$B$2</f>
        <v>J36938</v>
      </c>
      <c r="J1341" s="42">
        <f ca="1">(SUMIF('Freeform time and material'!$B$17:$B$30,B1341,'Freeform time and material'!$G$17:$G$30)) +
(SUMIF('Vinyl cutting'!$B$17:$B$30,B1341,'Vinyl cutting'!$G$17:$G$30)) +
(SUMIF('Vinyl cutting (2)'!$B$17:$B$30,B1341,'Vinyl cutting (2)'!$G$17:$G$30)) +
(SUMIF('Apply vinyl graphics'!$B$17:$B$30,B1341,'Apply vinyl graphics'!$G$17:$G$30)) +
(SUMIF('Apply vinyl graphics (2)'!$B$17:$B$30,B1341,'Apply vinyl graphics (2)'!$G$17:$G$30)) +
(SUMIF('Alum pan sign'!$B$17:$B$30,B1341,'Alum pan sign'!$G$17:$G$30)) +
(SUMIF('Alum pan sign (2)'!$B$17:$B$30,B1341,'Alum pan sign (2)'!$G$17:$G$30)) +
(SUMIF('Economy pan sign'!$B$17:$B$30,B1341,'Economy pan sign'!$G$17:$G$30)) +
(SUMIF('Post and panel sign'!$B$17:$B$30,B1341,'Post and panel sign'!$G$17:$G$30)) +
(SUMIF('Post and panel sign (2)'!$B$17:$B$30,B1341,'Post and panel sign (2)'!$G$17:$G$30)) +
(SUMIF('Flat panels only'!$B$17:$B$30,B1341,'Flat panels only'!$G$17:$G$30)) +
(SUMIF('Flat panels only (2)'!$B$17:$B$30,B1341,'Flat panels only (2)'!$G$17:$G$30)) +
(SUMIF('Routed panel shapes'!$B$18:$B$31,B1341,'Routed panel shapes'!$G$18:$G$31)) +
(SUMIF('Routed panel shapes (2)'!$B$18:$B$31,B1341,'Routed panel shapes (2)'!$G$18:$G$31)) +
(SUMIF('Routed face only'!$B$17:$B$30,B1341,'Routed face only'!$G$17:$G$30)) +
(SUMIF('Routed face only (2)'!$B$17:$B$30,B1341,'Routed face only (2)'!$G$17:$G$30)) +
(SUMIF('Routed alum faces letters'!$B$17:$B$30,B1341,'Routed alum faces letters'!$G$17:$G$30)) +
(SUMIF('Routed alum faces letters (2)'!$B$17:$B$30,B1341,'Routed alum faces letters (2)'!$G$17:$G$30)) +
(SUMIF('Routed push through acrylic'!$B$17:$B$30,B1341,'Routed push through acrylic'!$G$17:$G$30)) +
(SUMIF('Routed push through acrylic (2)'!$B$17:$B$30,B1341,'Routed push through acrylic (2)'!$G$17:$G$30)) +
(SUMIF('Sf routed cabinet'!$B$17:$B$30,B1341,'Sf routed cabinet'!$G$17:$G$30)) +
(SUMIF('Sf routed cabinet (2)'!$B$17:$B$30,B1341,'Sf routed cabinet (2)'!$G$17:$G$30)) +
(SUMIF('Df routed cabinet'!$B$17:$B$30,B1341,'Df routed cabinet'!$G$17:$G$30)) +
(SUMIF('Df routed cabinet (2)'!$B$17:$B$30,B1341,'Df routed cabinet (2)'!$G$17:$G$30)) +
(SUMIF('Sf acrylic cabinet'!$B$17:$B$30,B1341,'Sf acrylic cabinet'!$G$17:$G$30)) +
(SUMIF('Sf acrylic cabinet (2)'!$B$17:$B$30,B1341,'Sf acrylic cabinet (2)'!$G$17:$G$30)) +
(SUMIF('Economy Sf acrylic'!$B$17:$B$30,B1341,'Economy Sf acrylic'!$G$17:$G$30)) +
(SUMIF('Df acrylic cabinet'!$B$17:$B$30,B1341,'Df acrylic cabinet'!$G$17:$G$30)) +
(SUMIF('Df acrylic cabinet (2)'!$B$17:$B$30,B1341,'Df acrylic cabinet (2)'!$G$17:$G$30)) +
(SUMIF('Sf flex cabinet'!$B$17:$B$30,B1341,'Sf flex cabinet'!$G$17:$G$30)) +
(SUMIF('Sf flex cabinet (2)'!$B$17:$B$30,B1341,'Sf flex cabinet (2)'!$G$17:$G$30)) +
(SUMIF('Df flex cabinet'!$B$17:$B$36,B1341,'Df flex cabinet'!$G$17:$G$36)) +
(SUMIF('Df flex cabinet (2)'!$B$17:$B$36,B1341,'Df flex cabinet (2)'!$G$17:$G$36)) +
(SUMIF('Pole cover'!$B$17:$B$30,B1341,'Pole cover'!$G$17:$G$30)) +
(SUMIF('Pole cover (2)'!$B$17:$B$30,B1341,'Pole cover (2)'!$G$17:$G$30)) +
(SUMIF('Structural Steel Fab'!$B$17:$B$29,B1341,'Structural Steel Fab'!$G$17:$G$29)) +
(SUMIF(Reveal!$B$17:$B$30,B1341,Reveal!$G$17:$G$30)) +
(SUMIF('Reveal (2)'!$B$17:$B$30,B1341,'Reveal (2)'!$G$17:$G$30)) +
(SUMIF('Crown cove top'!$B$17:$B$30,B1341,'Crown cove top'!$G$17:$G$30)) +
(SUMIF('EMC assembly'!$B$17:$B$30,B1341,'EMC assembly'!$G$17:$G$30)) +
(SUMIF(Crating!$B$17:$B$29,B1341,Crating!$G$17:$G$29)) +
(SUMIF('LED wiring'!$B$17:$B$30,B1341,'LED wiring'!$G$17:$G$30)) +
(SUMIF('Changeable copy face'!$B$17:$B$30,B1341,'Changeable copy face'!$G$17:$G$30)) +
(SUMIF('Flex face assembly'!$B$17:$B$30,B1341,'Flex face assembly'!$G$17:$G$30)) +
(SUMIF('Routed face assembly'!$B$17:$B$30,B1341,'Routed face assembly'!$G$17:$G$30)) +
(SUMIF('Paint calculation'!$B$17:$B$30,B1341,'Paint calculation'!$G$17:$G$30)) +
(SUMIF('Trimcap letter face'!$B$17:$B$30,B1341,'Trimcap letter face'!$G$17:$G$30)) +
(SUMIF('Trimcap letter face (2)'!$B$17:$B$30,B1341,'Trimcap letter face (2)'!$G$17:$G$30)) +
(SUMIF('Channel letter fabrication'!$B$17:$B$30,B1341,'Channel letter fabrication'!$G$17:$G$30)) +
(SUMIF('Channel letter fabrication (2)'!$B$17:$B$30,B1341,'Channel letter fabrication (2)'!$G$17:$G$30))</f>
        <v>0</v>
      </c>
    </row>
    <row r="1342" spans="1:10">
      <c r="A1342" s="28">
        <f>[1]ODBC!$A1342</f>
        <v>0</v>
      </c>
      <c r="B1342" s="29">
        <f>[1]ODBC!B1342</f>
        <v>0</v>
      </c>
      <c r="C1342" s="30" t="str">
        <f>IFERROR(VLOOKUP($B1342,[1]ODBC!$B:$H,2,FALSE),"")</f>
        <v/>
      </c>
      <c r="D1342" s="30" t="str">
        <f>IFERROR(VLOOKUP($B1342,[1]ODBC!$B:$H,3,FALSE),"")</f>
        <v/>
      </c>
      <c r="E1342" s="30" t="str">
        <f>IFERROR(VLOOKUP($B1342,[1]ODBC!$B:$H,4,FALSE),"")</f>
        <v/>
      </c>
      <c r="F1342" s="31" t="str">
        <f>IFERROR(VLOOKUP($B1342,[1]ODBC!$B:$H,5,FALSE),"")</f>
        <v/>
      </c>
      <c r="G1342" s="32">
        <f>[1]ODBC!G1342</f>
        <v>0</v>
      </c>
      <c r="H1342" s="33">
        <f>SUM([1]ODBC!H1342)</f>
        <v>0</v>
      </c>
      <c r="I1342" s="41" t="str">
        <f>'Vinyl cutting'!$B$2</f>
        <v>J36938</v>
      </c>
      <c r="J1342" s="42">
        <f ca="1">(SUMIF('Freeform time and material'!$B$17:$B$30,B1342,'Freeform time and material'!$G$17:$G$30)) +
(SUMIF('Vinyl cutting'!$B$17:$B$30,B1342,'Vinyl cutting'!$G$17:$G$30)) +
(SUMIF('Vinyl cutting (2)'!$B$17:$B$30,B1342,'Vinyl cutting (2)'!$G$17:$G$30)) +
(SUMIF('Apply vinyl graphics'!$B$17:$B$30,B1342,'Apply vinyl graphics'!$G$17:$G$30)) +
(SUMIF('Apply vinyl graphics (2)'!$B$17:$B$30,B1342,'Apply vinyl graphics (2)'!$G$17:$G$30)) +
(SUMIF('Alum pan sign'!$B$17:$B$30,B1342,'Alum pan sign'!$G$17:$G$30)) +
(SUMIF('Alum pan sign (2)'!$B$17:$B$30,B1342,'Alum pan sign (2)'!$G$17:$G$30)) +
(SUMIF('Economy pan sign'!$B$17:$B$30,B1342,'Economy pan sign'!$G$17:$G$30)) +
(SUMIF('Post and panel sign'!$B$17:$B$30,B1342,'Post and panel sign'!$G$17:$G$30)) +
(SUMIF('Post and panel sign (2)'!$B$17:$B$30,B1342,'Post and panel sign (2)'!$G$17:$G$30)) +
(SUMIF('Flat panels only'!$B$17:$B$30,B1342,'Flat panels only'!$G$17:$G$30)) +
(SUMIF('Flat panels only (2)'!$B$17:$B$30,B1342,'Flat panels only (2)'!$G$17:$G$30)) +
(SUMIF('Routed panel shapes'!$B$18:$B$31,B1342,'Routed panel shapes'!$G$18:$G$31)) +
(SUMIF('Routed panel shapes (2)'!$B$18:$B$31,B1342,'Routed panel shapes (2)'!$G$18:$G$31)) +
(SUMIF('Routed face only'!$B$17:$B$30,B1342,'Routed face only'!$G$17:$G$30)) +
(SUMIF('Routed face only (2)'!$B$17:$B$30,B1342,'Routed face only (2)'!$G$17:$G$30)) +
(SUMIF('Routed alum faces letters'!$B$17:$B$30,B1342,'Routed alum faces letters'!$G$17:$G$30)) +
(SUMIF('Routed alum faces letters (2)'!$B$17:$B$30,B1342,'Routed alum faces letters (2)'!$G$17:$G$30)) +
(SUMIF('Routed push through acrylic'!$B$17:$B$30,B1342,'Routed push through acrylic'!$G$17:$G$30)) +
(SUMIF('Routed push through acrylic (2)'!$B$17:$B$30,B1342,'Routed push through acrylic (2)'!$G$17:$G$30)) +
(SUMIF('Sf routed cabinet'!$B$17:$B$30,B1342,'Sf routed cabinet'!$G$17:$G$30)) +
(SUMIF('Sf routed cabinet (2)'!$B$17:$B$30,B1342,'Sf routed cabinet (2)'!$G$17:$G$30)) +
(SUMIF('Df routed cabinet'!$B$17:$B$30,B1342,'Df routed cabinet'!$G$17:$G$30)) +
(SUMIF('Df routed cabinet (2)'!$B$17:$B$30,B1342,'Df routed cabinet (2)'!$G$17:$G$30)) +
(SUMIF('Sf acrylic cabinet'!$B$17:$B$30,B1342,'Sf acrylic cabinet'!$G$17:$G$30)) +
(SUMIF('Sf acrylic cabinet (2)'!$B$17:$B$30,B1342,'Sf acrylic cabinet (2)'!$G$17:$G$30)) +
(SUMIF('Economy Sf acrylic'!$B$17:$B$30,B1342,'Economy Sf acrylic'!$G$17:$G$30)) +
(SUMIF('Df acrylic cabinet'!$B$17:$B$30,B1342,'Df acrylic cabinet'!$G$17:$G$30)) +
(SUMIF('Df acrylic cabinet (2)'!$B$17:$B$30,B1342,'Df acrylic cabinet (2)'!$G$17:$G$30)) +
(SUMIF('Sf flex cabinet'!$B$17:$B$30,B1342,'Sf flex cabinet'!$G$17:$G$30)) +
(SUMIF('Sf flex cabinet (2)'!$B$17:$B$30,B1342,'Sf flex cabinet (2)'!$G$17:$G$30)) +
(SUMIF('Df flex cabinet'!$B$17:$B$36,B1342,'Df flex cabinet'!$G$17:$G$36)) +
(SUMIF('Df flex cabinet (2)'!$B$17:$B$36,B1342,'Df flex cabinet (2)'!$G$17:$G$36)) +
(SUMIF('Pole cover'!$B$17:$B$30,B1342,'Pole cover'!$G$17:$G$30)) +
(SUMIF('Pole cover (2)'!$B$17:$B$30,B1342,'Pole cover (2)'!$G$17:$G$30)) +
(SUMIF('Structural Steel Fab'!$B$17:$B$29,B1342,'Structural Steel Fab'!$G$17:$G$29)) +
(SUMIF(Reveal!$B$17:$B$30,B1342,Reveal!$G$17:$G$30)) +
(SUMIF('Reveal (2)'!$B$17:$B$30,B1342,'Reveal (2)'!$G$17:$G$30)) +
(SUMIF('Crown cove top'!$B$17:$B$30,B1342,'Crown cove top'!$G$17:$G$30)) +
(SUMIF('EMC assembly'!$B$17:$B$30,B1342,'EMC assembly'!$G$17:$G$30)) +
(SUMIF(Crating!$B$17:$B$29,B1342,Crating!$G$17:$G$29)) +
(SUMIF('LED wiring'!$B$17:$B$30,B1342,'LED wiring'!$G$17:$G$30)) +
(SUMIF('Changeable copy face'!$B$17:$B$30,B1342,'Changeable copy face'!$G$17:$G$30)) +
(SUMIF('Flex face assembly'!$B$17:$B$30,B1342,'Flex face assembly'!$G$17:$G$30)) +
(SUMIF('Routed face assembly'!$B$17:$B$30,B1342,'Routed face assembly'!$G$17:$G$30)) +
(SUMIF('Paint calculation'!$B$17:$B$30,B1342,'Paint calculation'!$G$17:$G$30)) +
(SUMIF('Trimcap letter face'!$B$17:$B$30,B1342,'Trimcap letter face'!$G$17:$G$30)) +
(SUMIF('Trimcap letter face (2)'!$B$17:$B$30,B1342,'Trimcap letter face (2)'!$G$17:$G$30)) +
(SUMIF('Channel letter fabrication'!$B$17:$B$30,B1342,'Channel letter fabrication'!$G$17:$G$30)) +
(SUMIF('Channel letter fabrication (2)'!$B$17:$B$30,B1342,'Channel letter fabrication (2)'!$G$17:$G$30))</f>
        <v>0</v>
      </c>
    </row>
    <row r="1343" spans="1:10">
      <c r="A1343" s="28">
        <f>[1]ODBC!$A1343</f>
        <v>0</v>
      </c>
      <c r="B1343" s="29">
        <f>[1]ODBC!B1343</f>
        <v>0</v>
      </c>
      <c r="C1343" s="30" t="str">
        <f>IFERROR(VLOOKUP($B1343,[1]ODBC!$B:$H,2,FALSE),"")</f>
        <v/>
      </c>
      <c r="D1343" s="30" t="str">
        <f>IFERROR(VLOOKUP($B1343,[1]ODBC!$B:$H,3,FALSE),"")</f>
        <v/>
      </c>
      <c r="E1343" s="30" t="str">
        <f>IFERROR(VLOOKUP($B1343,[1]ODBC!$B:$H,4,FALSE),"")</f>
        <v/>
      </c>
      <c r="F1343" s="31" t="str">
        <f>IFERROR(VLOOKUP($B1343,[1]ODBC!$B:$H,5,FALSE),"")</f>
        <v/>
      </c>
      <c r="G1343" s="32">
        <f>[1]ODBC!G1343</f>
        <v>0</v>
      </c>
      <c r="H1343" s="33">
        <f>SUM([1]ODBC!H1343)</f>
        <v>0</v>
      </c>
      <c r="I1343" s="41" t="str">
        <f>'Vinyl cutting'!$B$2</f>
        <v>J36938</v>
      </c>
      <c r="J1343" s="42">
        <f ca="1">(SUMIF('Freeform time and material'!$B$17:$B$30,B1343,'Freeform time and material'!$G$17:$G$30)) +
(SUMIF('Vinyl cutting'!$B$17:$B$30,B1343,'Vinyl cutting'!$G$17:$G$30)) +
(SUMIF('Vinyl cutting (2)'!$B$17:$B$30,B1343,'Vinyl cutting (2)'!$G$17:$G$30)) +
(SUMIF('Apply vinyl graphics'!$B$17:$B$30,B1343,'Apply vinyl graphics'!$G$17:$G$30)) +
(SUMIF('Apply vinyl graphics (2)'!$B$17:$B$30,B1343,'Apply vinyl graphics (2)'!$G$17:$G$30)) +
(SUMIF('Alum pan sign'!$B$17:$B$30,B1343,'Alum pan sign'!$G$17:$G$30)) +
(SUMIF('Alum pan sign (2)'!$B$17:$B$30,B1343,'Alum pan sign (2)'!$G$17:$G$30)) +
(SUMIF('Economy pan sign'!$B$17:$B$30,B1343,'Economy pan sign'!$G$17:$G$30)) +
(SUMIF('Post and panel sign'!$B$17:$B$30,B1343,'Post and panel sign'!$G$17:$G$30)) +
(SUMIF('Post and panel sign (2)'!$B$17:$B$30,B1343,'Post and panel sign (2)'!$G$17:$G$30)) +
(SUMIF('Flat panels only'!$B$17:$B$30,B1343,'Flat panels only'!$G$17:$G$30)) +
(SUMIF('Flat panels only (2)'!$B$17:$B$30,B1343,'Flat panels only (2)'!$G$17:$G$30)) +
(SUMIF('Routed panel shapes'!$B$18:$B$31,B1343,'Routed panel shapes'!$G$18:$G$31)) +
(SUMIF('Routed panel shapes (2)'!$B$18:$B$31,B1343,'Routed panel shapes (2)'!$G$18:$G$31)) +
(SUMIF('Routed face only'!$B$17:$B$30,B1343,'Routed face only'!$G$17:$G$30)) +
(SUMIF('Routed face only (2)'!$B$17:$B$30,B1343,'Routed face only (2)'!$G$17:$G$30)) +
(SUMIF('Routed alum faces letters'!$B$17:$B$30,B1343,'Routed alum faces letters'!$G$17:$G$30)) +
(SUMIF('Routed alum faces letters (2)'!$B$17:$B$30,B1343,'Routed alum faces letters (2)'!$G$17:$G$30)) +
(SUMIF('Routed push through acrylic'!$B$17:$B$30,B1343,'Routed push through acrylic'!$G$17:$G$30)) +
(SUMIF('Routed push through acrylic (2)'!$B$17:$B$30,B1343,'Routed push through acrylic (2)'!$G$17:$G$30)) +
(SUMIF('Sf routed cabinet'!$B$17:$B$30,B1343,'Sf routed cabinet'!$G$17:$G$30)) +
(SUMIF('Sf routed cabinet (2)'!$B$17:$B$30,B1343,'Sf routed cabinet (2)'!$G$17:$G$30)) +
(SUMIF('Df routed cabinet'!$B$17:$B$30,B1343,'Df routed cabinet'!$G$17:$G$30)) +
(SUMIF('Df routed cabinet (2)'!$B$17:$B$30,B1343,'Df routed cabinet (2)'!$G$17:$G$30)) +
(SUMIF('Sf acrylic cabinet'!$B$17:$B$30,B1343,'Sf acrylic cabinet'!$G$17:$G$30)) +
(SUMIF('Sf acrylic cabinet (2)'!$B$17:$B$30,B1343,'Sf acrylic cabinet (2)'!$G$17:$G$30)) +
(SUMIF('Economy Sf acrylic'!$B$17:$B$30,B1343,'Economy Sf acrylic'!$G$17:$G$30)) +
(SUMIF('Df acrylic cabinet'!$B$17:$B$30,B1343,'Df acrylic cabinet'!$G$17:$G$30)) +
(SUMIF('Df acrylic cabinet (2)'!$B$17:$B$30,B1343,'Df acrylic cabinet (2)'!$G$17:$G$30)) +
(SUMIF('Sf flex cabinet'!$B$17:$B$30,B1343,'Sf flex cabinet'!$G$17:$G$30)) +
(SUMIF('Sf flex cabinet (2)'!$B$17:$B$30,B1343,'Sf flex cabinet (2)'!$G$17:$G$30)) +
(SUMIF('Df flex cabinet'!$B$17:$B$36,B1343,'Df flex cabinet'!$G$17:$G$36)) +
(SUMIF('Df flex cabinet (2)'!$B$17:$B$36,B1343,'Df flex cabinet (2)'!$G$17:$G$36)) +
(SUMIF('Pole cover'!$B$17:$B$30,B1343,'Pole cover'!$G$17:$G$30)) +
(SUMIF('Pole cover (2)'!$B$17:$B$30,B1343,'Pole cover (2)'!$G$17:$G$30)) +
(SUMIF('Structural Steel Fab'!$B$17:$B$29,B1343,'Structural Steel Fab'!$G$17:$G$29)) +
(SUMIF(Reveal!$B$17:$B$30,B1343,Reveal!$G$17:$G$30)) +
(SUMIF('Reveal (2)'!$B$17:$B$30,B1343,'Reveal (2)'!$G$17:$G$30)) +
(SUMIF('Crown cove top'!$B$17:$B$30,B1343,'Crown cove top'!$G$17:$G$30)) +
(SUMIF('EMC assembly'!$B$17:$B$30,B1343,'EMC assembly'!$G$17:$G$30)) +
(SUMIF(Crating!$B$17:$B$29,B1343,Crating!$G$17:$G$29)) +
(SUMIF('LED wiring'!$B$17:$B$30,B1343,'LED wiring'!$G$17:$G$30)) +
(SUMIF('Changeable copy face'!$B$17:$B$30,B1343,'Changeable copy face'!$G$17:$G$30)) +
(SUMIF('Flex face assembly'!$B$17:$B$30,B1343,'Flex face assembly'!$G$17:$G$30)) +
(SUMIF('Routed face assembly'!$B$17:$B$30,B1343,'Routed face assembly'!$G$17:$G$30)) +
(SUMIF('Paint calculation'!$B$17:$B$30,B1343,'Paint calculation'!$G$17:$G$30)) +
(SUMIF('Trimcap letter face'!$B$17:$B$30,B1343,'Trimcap letter face'!$G$17:$G$30)) +
(SUMIF('Trimcap letter face (2)'!$B$17:$B$30,B1343,'Trimcap letter face (2)'!$G$17:$G$30)) +
(SUMIF('Channel letter fabrication'!$B$17:$B$30,B1343,'Channel letter fabrication'!$G$17:$G$30)) +
(SUMIF('Channel letter fabrication (2)'!$B$17:$B$30,B1343,'Channel letter fabrication (2)'!$G$17:$G$30))</f>
        <v>0</v>
      </c>
    </row>
    <row r="1344" spans="1:10">
      <c r="A1344" s="28">
        <f>[1]ODBC!$A1344</f>
        <v>0</v>
      </c>
      <c r="B1344" s="29">
        <f>[1]ODBC!B1344</f>
        <v>0</v>
      </c>
      <c r="C1344" s="30" t="str">
        <f>IFERROR(VLOOKUP($B1344,[1]ODBC!$B:$H,2,FALSE),"")</f>
        <v/>
      </c>
      <c r="D1344" s="30" t="str">
        <f>IFERROR(VLOOKUP($B1344,[1]ODBC!$B:$H,3,FALSE),"")</f>
        <v/>
      </c>
      <c r="E1344" s="30" t="str">
        <f>IFERROR(VLOOKUP($B1344,[1]ODBC!$B:$H,4,FALSE),"")</f>
        <v/>
      </c>
      <c r="F1344" s="31" t="str">
        <f>IFERROR(VLOOKUP($B1344,[1]ODBC!$B:$H,5,FALSE),"")</f>
        <v/>
      </c>
      <c r="G1344" s="32">
        <f>[1]ODBC!G1344</f>
        <v>0</v>
      </c>
      <c r="H1344" s="33">
        <f>SUM([1]ODBC!H1344)</f>
        <v>0</v>
      </c>
      <c r="I1344" s="41" t="str">
        <f>'Vinyl cutting'!$B$2</f>
        <v>J36938</v>
      </c>
      <c r="J1344" s="42">
        <f ca="1">(SUMIF('Freeform time and material'!$B$17:$B$30,B1344,'Freeform time and material'!$G$17:$G$30)) +
(SUMIF('Vinyl cutting'!$B$17:$B$30,B1344,'Vinyl cutting'!$G$17:$G$30)) +
(SUMIF('Vinyl cutting (2)'!$B$17:$B$30,B1344,'Vinyl cutting (2)'!$G$17:$G$30)) +
(SUMIF('Apply vinyl graphics'!$B$17:$B$30,B1344,'Apply vinyl graphics'!$G$17:$G$30)) +
(SUMIF('Apply vinyl graphics (2)'!$B$17:$B$30,B1344,'Apply vinyl graphics (2)'!$G$17:$G$30)) +
(SUMIF('Alum pan sign'!$B$17:$B$30,B1344,'Alum pan sign'!$G$17:$G$30)) +
(SUMIF('Alum pan sign (2)'!$B$17:$B$30,B1344,'Alum pan sign (2)'!$G$17:$G$30)) +
(SUMIF('Economy pan sign'!$B$17:$B$30,B1344,'Economy pan sign'!$G$17:$G$30)) +
(SUMIF('Post and panel sign'!$B$17:$B$30,B1344,'Post and panel sign'!$G$17:$G$30)) +
(SUMIF('Post and panel sign (2)'!$B$17:$B$30,B1344,'Post and panel sign (2)'!$G$17:$G$30)) +
(SUMIF('Flat panels only'!$B$17:$B$30,B1344,'Flat panels only'!$G$17:$G$30)) +
(SUMIF('Flat panels only (2)'!$B$17:$B$30,B1344,'Flat panels only (2)'!$G$17:$G$30)) +
(SUMIF('Routed panel shapes'!$B$18:$B$31,B1344,'Routed panel shapes'!$G$18:$G$31)) +
(SUMIF('Routed panel shapes (2)'!$B$18:$B$31,B1344,'Routed panel shapes (2)'!$G$18:$G$31)) +
(SUMIF('Routed face only'!$B$17:$B$30,B1344,'Routed face only'!$G$17:$G$30)) +
(SUMIF('Routed face only (2)'!$B$17:$B$30,B1344,'Routed face only (2)'!$G$17:$G$30)) +
(SUMIF('Routed alum faces letters'!$B$17:$B$30,B1344,'Routed alum faces letters'!$G$17:$G$30)) +
(SUMIF('Routed alum faces letters (2)'!$B$17:$B$30,B1344,'Routed alum faces letters (2)'!$G$17:$G$30)) +
(SUMIF('Routed push through acrylic'!$B$17:$B$30,B1344,'Routed push through acrylic'!$G$17:$G$30)) +
(SUMIF('Routed push through acrylic (2)'!$B$17:$B$30,B1344,'Routed push through acrylic (2)'!$G$17:$G$30)) +
(SUMIF('Sf routed cabinet'!$B$17:$B$30,B1344,'Sf routed cabinet'!$G$17:$G$30)) +
(SUMIF('Sf routed cabinet (2)'!$B$17:$B$30,B1344,'Sf routed cabinet (2)'!$G$17:$G$30)) +
(SUMIF('Df routed cabinet'!$B$17:$B$30,B1344,'Df routed cabinet'!$G$17:$G$30)) +
(SUMIF('Df routed cabinet (2)'!$B$17:$B$30,B1344,'Df routed cabinet (2)'!$G$17:$G$30)) +
(SUMIF('Sf acrylic cabinet'!$B$17:$B$30,B1344,'Sf acrylic cabinet'!$G$17:$G$30)) +
(SUMIF('Sf acrylic cabinet (2)'!$B$17:$B$30,B1344,'Sf acrylic cabinet (2)'!$G$17:$G$30)) +
(SUMIF('Economy Sf acrylic'!$B$17:$B$30,B1344,'Economy Sf acrylic'!$G$17:$G$30)) +
(SUMIF('Df acrylic cabinet'!$B$17:$B$30,B1344,'Df acrylic cabinet'!$G$17:$G$30)) +
(SUMIF('Df acrylic cabinet (2)'!$B$17:$B$30,B1344,'Df acrylic cabinet (2)'!$G$17:$G$30)) +
(SUMIF('Sf flex cabinet'!$B$17:$B$30,B1344,'Sf flex cabinet'!$G$17:$G$30)) +
(SUMIF('Sf flex cabinet (2)'!$B$17:$B$30,B1344,'Sf flex cabinet (2)'!$G$17:$G$30)) +
(SUMIF('Df flex cabinet'!$B$17:$B$36,B1344,'Df flex cabinet'!$G$17:$G$36)) +
(SUMIF('Df flex cabinet (2)'!$B$17:$B$36,B1344,'Df flex cabinet (2)'!$G$17:$G$36)) +
(SUMIF('Pole cover'!$B$17:$B$30,B1344,'Pole cover'!$G$17:$G$30)) +
(SUMIF('Pole cover (2)'!$B$17:$B$30,B1344,'Pole cover (2)'!$G$17:$G$30)) +
(SUMIF('Structural Steel Fab'!$B$17:$B$29,B1344,'Structural Steel Fab'!$G$17:$G$29)) +
(SUMIF(Reveal!$B$17:$B$30,B1344,Reveal!$G$17:$G$30)) +
(SUMIF('Reveal (2)'!$B$17:$B$30,B1344,'Reveal (2)'!$G$17:$G$30)) +
(SUMIF('Crown cove top'!$B$17:$B$30,B1344,'Crown cove top'!$G$17:$G$30)) +
(SUMIF('EMC assembly'!$B$17:$B$30,B1344,'EMC assembly'!$G$17:$G$30)) +
(SUMIF(Crating!$B$17:$B$29,B1344,Crating!$G$17:$G$29)) +
(SUMIF('LED wiring'!$B$17:$B$30,B1344,'LED wiring'!$G$17:$G$30)) +
(SUMIF('Changeable copy face'!$B$17:$B$30,B1344,'Changeable copy face'!$G$17:$G$30)) +
(SUMIF('Flex face assembly'!$B$17:$B$30,B1344,'Flex face assembly'!$G$17:$G$30)) +
(SUMIF('Routed face assembly'!$B$17:$B$30,B1344,'Routed face assembly'!$G$17:$G$30)) +
(SUMIF('Paint calculation'!$B$17:$B$30,B1344,'Paint calculation'!$G$17:$G$30)) +
(SUMIF('Trimcap letter face'!$B$17:$B$30,B1344,'Trimcap letter face'!$G$17:$G$30)) +
(SUMIF('Trimcap letter face (2)'!$B$17:$B$30,B1344,'Trimcap letter face (2)'!$G$17:$G$30)) +
(SUMIF('Channel letter fabrication'!$B$17:$B$30,B1344,'Channel letter fabrication'!$G$17:$G$30)) +
(SUMIF('Channel letter fabrication (2)'!$B$17:$B$30,B1344,'Channel letter fabrication (2)'!$G$17:$G$30))</f>
        <v>0</v>
      </c>
    </row>
    <row r="1345" spans="1:10">
      <c r="A1345" s="28">
        <f>[1]ODBC!$A1345</f>
        <v>0</v>
      </c>
      <c r="B1345" s="29">
        <f>[1]ODBC!B1345</f>
        <v>0</v>
      </c>
      <c r="C1345" s="30" t="str">
        <f>IFERROR(VLOOKUP($B1345,[1]ODBC!$B:$H,2,FALSE),"")</f>
        <v/>
      </c>
      <c r="D1345" s="30" t="str">
        <f>IFERROR(VLOOKUP($B1345,[1]ODBC!$B:$H,3,FALSE),"")</f>
        <v/>
      </c>
      <c r="E1345" s="30" t="str">
        <f>IFERROR(VLOOKUP($B1345,[1]ODBC!$B:$H,4,FALSE),"")</f>
        <v/>
      </c>
      <c r="F1345" s="31" t="str">
        <f>IFERROR(VLOOKUP($B1345,[1]ODBC!$B:$H,5,FALSE),"")</f>
        <v/>
      </c>
      <c r="G1345" s="32">
        <f>[1]ODBC!G1345</f>
        <v>0</v>
      </c>
      <c r="H1345" s="33">
        <f>SUM([1]ODBC!H1345)</f>
        <v>0</v>
      </c>
      <c r="I1345" s="41" t="str">
        <f>'Vinyl cutting'!$B$2</f>
        <v>J36938</v>
      </c>
      <c r="J1345" s="42">
        <f ca="1">(SUMIF('Freeform time and material'!$B$17:$B$30,B1345,'Freeform time and material'!$G$17:$G$30)) +
(SUMIF('Vinyl cutting'!$B$17:$B$30,B1345,'Vinyl cutting'!$G$17:$G$30)) +
(SUMIF('Vinyl cutting (2)'!$B$17:$B$30,B1345,'Vinyl cutting (2)'!$G$17:$G$30)) +
(SUMIF('Apply vinyl graphics'!$B$17:$B$30,B1345,'Apply vinyl graphics'!$G$17:$G$30)) +
(SUMIF('Apply vinyl graphics (2)'!$B$17:$B$30,B1345,'Apply vinyl graphics (2)'!$G$17:$G$30)) +
(SUMIF('Alum pan sign'!$B$17:$B$30,B1345,'Alum pan sign'!$G$17:$G$30)) +
(SUMIF('Alum pan sign (2)'!$B$17:$B$30,B1345,'Alum pan sign (2)'!$G$17:$G$30)) +
(SUMIF('Economy pan sign'!$B$17:$B$30,B1345,'Economy pan sign'!$G$17:$G$30)) +
(SUMIF('Post and panel sign'!$B$17:$B$30,B1345,'Post and panel sign'!$G$17:$G$30)) +
(SUMIF('Post and panel sign (2)'!$B$17:$B$30,B1345,'Post and panel sign (2)'!$G$17:$G$30)) +
(SUMIF('Flat panels only'!$B$17:$B$30,B1345,'Flat panels only'!$G$17:$G$30)) +
(SUMIF('Flat panels only (2)'!$B$17:$B$30,B1345,'Flat panels only (2)'!$G$17:$G$30)) +
(SUMIF('Routed panel shapes'!$B$18:$B$31,B1345,'Routed panel shapes'!$G$18:$G$31)) +
(SUMIF('Routed panel shapes (2)'!$B$18:$B$31,B1345,'Routed panel shapes (2)'!$G$18:$G$31)) +
(SUMIF('Routed face only'!$B$17:$B$30,B1345,'Routed face only'!$G$17:$G$30)) +
(SUMIF('Routed face only (2)'!$B$17:$B$30,B1345,'Routed face only (2)'!$G$17:$G$30)) +
(SUMIF('Routed alum faces letters'!$B$17:$B$30,B1345,'Routed alum faces letters'!$G$17:$G$30)) +
(SUMIF('Routed alum faces letters (2)'!$B$17:$B$30,B1345,'Routed alum faces letters (2)'!$G$17:$G$30)) +
(SUMIF('Routed push through acrylic'!$B$17:$B$30,B1345,'Routed push through acrylic'!$G$17:$G$30)) +
(SUMIF('Routed push through acrylic (2)'!$B$17:$B$30,B1345,'Routed push through acrylic (2)'!$G$17:$G$30)) +
(SUMIF('Sf routed cabinet'!$B$17:$B$30,B1345,'Sf routed cabinet'!$G$17:$G$30)) +
(SUMIF('Sf routed cabinet (2)'!$B$17:$B$30,B1345,'Sf routed cabinet (2)'!$G$17:$G$30)) +
(SUMIF('Df routed cabinet'!$B$17:$B$30,B1345,'Df routed cabinet'!$G$17:$G$30)) +
(SUMIF('Df routed cabinet (2)'!$B$17:$B$30,B1345,'Df routed cabinet (2)'!$G$17:$G$30)) +
(SUMIF('Sf acrylic cabinet'!$B$17:$B$30,B1345,'Sf acrylic cabinet'!$G$17:$G$30)) +
(SUMIF('Sf acrylic cabinet (2)'!$B$17:$B$30,B1345,'Sf acrylic cabinet (2)'!$G$17:$G$30)) +
(SUMIF('Economy Sf acrylic'!$B$17:$B$30,B1345,'Economy Sf acrylic'!$G$17:$G$30)) +
(SUMIF('Df acrylic cabinet'!$B$17:$B$30,B1345,'Df acrylic cabinet'!$G$17:$G$30)) +
(SUMIF('Df acrylic cabinet (2)'!$B$17:$B$30,B1345,'Df acrylic cabinet (2)'!$G$17:$G$30)) +
(SUMIF('Sf flex cabinet'!$B$17:$B$30,B1345,'Sf flex cabinet'!$G$17:$G$30)) +
(SUMIF('Sf flex cabinet (2)'!$B$17:$B$30,B1345,'Sf flex cabinet (2)'!$G$17:$G$30)) +
(SUMIF('Df flex cabinet'!$B$17:$B$36,B1345,'Df flex cabinet'!$G$17:$G$36)) +
(SUMIF('Df flex cabinet (2)'!$B$17:$B$36,B1345,'Df flex cabinet (2)'!$G$17:$G$36)) +
(SUMIF('Pole cover'!$B$17:$B$30,B1345,'Pole cover'!$G$17:$G$30)) +
(SUMIF('Pole cover (2)'!$B$17:$B$30,B1345,'Pole cover (2)'!$G$17:$G$30)) +
(SUMIF('Structural Steel Fab'!$B$17:$B$29,B1345,'Structural Steel Fab'!$G$17:$G$29)) +
(SUMIF(Reveal!$B$17:$B$30,B1345,Reveal!$G$17:$G$30)) +
(SUMIF('Reveal (2)'!$B$17:$B$30,B1345,'Reveal (2)'!$G$17:$G$30)) +
(SUMIF('Crown cove top'!$B$17:$B$30,B1345,'Crown cove top'!$G$17:$G$30)) +
(SUMIF('EMC assembly'!$B$17:$B$30,B1345,'EMC assembly'!$G$17:$G$30)) +
(SUMIF(Crating!$B$17:$B$29,B1345,Crating!$G$17:$G$29)) +
(SUMIF('LED wiring'!$B$17:$B$30,B1345,'LED wiring'!$G$17:$G$30)) +
(SUMIF('Changeable copy face'!$B$17:$B$30,B1345,'Changeable copy face'!$G$17:$G$30)) +
(SUMIF('Flex face assembly'!$B$17:$B$30,B1345,'Flex face assembly'!$G$17:$G$30)) +
(SUMIF('Routed face assembly'!$B$17:$B$30,B1345,'Routed face assembly'!$G$17:$G$30)) +
(SUMIF('Paint calculation'!$B$17:$B$30,B1345,'Paint calculation'!$G$17:$G$30)) +
(SUMIF('Trimcap letter face'!$B$17:$B$30,B1345,'Trimcap letter face'!$G$17:$G$30)) +
(SUMIF('Trimcap letter face (2)'!$B$17:$B$30,B1345,'Trimcap letter face (2)'!$G$17:$G$30)) +
(SUMIF('Channel letter fabrication'!$B$17:$B$30,B1345,'Channel letter fabrication'!$G$17:$G$30)) +
(SUMIF('Channel letter fabrication (2)'!$B$17:$B$30,B1345,'Channel letter fabrication (2)'!$G$17:$G$30))</f>
        <v>0</v>
      </c>
    </row>
    <row r="1346" spans="1:10">
      <c r="A1346" s="28">
        <f>[1]ODBC!$A1346</f>
        <v>0</v>
      </c>
      <c r="B1346" s="29">
        <f>[1]ODBC!B1346</f>
        <v>0</v>
      </c>
      <c r="C1346" s="30" t="str">
        <f>IFERROR(VLOOKUP($B1346,[1]ODBC!$B:$H,2,FALSE),"")</f>
        <v/>
      </c>
      <c r="D1346" s="30" t="str">
        <f>IFERROR(VLOOKUP($B1346,[1]ODBC!$B:$H,3,FALSE),"")</f>
        <v/>
      </c>
      <c r="E1346" s="30" t="str">
        <f>IFERROR(VLOOKUP($B1346,[1]ODBC!$B:$H,4,FALSE),"")</f>
        <v/>
      </c>
      <c r="F1346" s="31" t="str">
        <f>IFERROR(VLOOKUP($B1346,[1]ODBC!$B:$H,5,FALSE),"")</f>
        <v/>
      </c>
      <c r="G1346" s="32">
        <f>[1]ODBC!G1346</f>
        <v>0</v>
      </c>
      <c r="H1346" s="33">
        <f>SUM([1]ODBC!H1346)</f>
        <v>0</v>
      </c>
      <c r="I1346" s="41" t="str">
        <f>'Vinyl cutting'!$B$2</f>
        <v>J36938</v>
      </c>
      <c r="J1346" s="42">
        <f ca="1">(SUMIF('Freeform time and material'!$B$17:$B$30,B1346,'Freeform time and material'!$G$17:$G$30)) +
(SUMIF('Vinyl cutting'!$B$17:$B$30,B1346,'Vinyl cutting'!$G$17:$G$30)) +
(SUMIF('Vinyl cutting (2)'!$B$17:$B$30,B1346,'Vinyl cutting (2)'!$G$17:$G$30)) +
(SUMIF('Apply vinyl graphics'!$B$17:$B$30,B1346,'Apply vinyl graphics'!$G$17:$G$30)) +
(SUMIF('Apply vinyl graphics (2)'!$B$17:$B$30,B1346,'Apply vinyl graphics (2)'!$G$17:$G$30)) +
(SUMIF('Alum pan sign'!$B$17:$B$30,B1346,'Alum pan sign'!$G$17:$G$30)) +
(SUMIF('Alum pan sign (2)'!$B$17:$B$30,B1346,'Alum pan sign (2)'!$G$17:$G$30)) +
(SUMIF('Economy pan sign'!$B$17:$B$30,B1346,'Economy pan sign'!$G$17:$G$30)) +
(SUMIF('Post and panel sign'!$B$17:$B$30,B1346,'Post and panel sign'!$G$17:$G$30)) +
(SUMIF('Post and panel sign (2)'!$B$17:$B$30,B1346,'Post and panel sign (2)'!$G$17:$G$30)) +
(SUMIF('Flat panels only'!$B$17:$B$30,B1346,'Flat panels only'!$G$17:$G$30)) +
(SUMIF('Flat panels only (2)'!$B$17:$B$30,B1346,'Flat panels only (2)'!$G$17:$G$30)) +
(SUMIF('Routed panel shapes'!$B$18:$B$31,B1346,'Routed panel shapes'!$G$18:$G$31)) +
(SUMIF('Routed panel shapes (2)'!$B$18:$B$31,B1346,'Routed panel shapes (2)'!$G$18:$G$31)) +
(SUMIF('Routed face only'!$B$17:$B$30,B1346,'Routed face only'!$G$17:$G$30)) +
(SUMIF('Routed face only (2)'!$B$17:$B$30,B1346,'Routed face only (2)'!$G$17:$G$30)) +
(SUMIF('Routed alum faces letters'!$B$17:$B$30,B1346,'Routed alum faces letters'!$G$17:$G$30)) +
(SUMIF('Routed alum faces letters (2)'!$B$17:$B$30,B1346,'Routed alum faces letters (2)'!$G$17:$G$30)) +
(SUMIF('Routed push through acrylic'!$B$17:$B$30,B1346,'Routed push through acrylic'!$G$17:$G$30)) +
(SUMIF('Routed push through acrylic (2)'!$B$17:$B$30,B1346,'Routed push through acrylic (2)'!$G$17:$G$30)) +
(SUMIF('Sf routed cabinet'!$B$17:$B$30,B1346,'Sf routed cabinet'!$G$17:$G$30)) +
(SUMIF('Sf routed cabinet (2)'!$B$17:$B$30,B1346,'Sf routed cabinet (2)'!$G$17:$G$30)) +
(SUMIF('Df routed cabinet'!$B$17:$B$30,B1346,'Df routed cabinet'!$G$17:$G$30)) +
(SUMIF('Df routed cabinet (2)'!$B$17:$B$30,B1346,'Df routed cabinet (2)'!$G$17:$G$30)) +
(SUMIF('Sf acrylic cabinet'!$B$17:$B$30,B1346,'Sf acrylic cabinet'!$G$17:$G$30)) +
(SUMIF('Sf acrylic cabinet (2)'!$B$17:$B$30,B1346,'Sf acrylic cabinet (2)'!$G$17:$G$30)) +
(SUMIF('Economy Sf acrylic'!$B$17:$B$30,B1346,'Economy Sf acrylic'!$G$17:$G$30)) +
(SUMIF('Df acrylic cabinet'!$B$17:$B$30,B1346,'Df acrylic cabinet'!$G$17:$G$30)) +
(SUMIF('Df acrylic cabinet (2)'!$B$17:$B$30,B1346,'Df acrylic cabinet (2)'!$G$17:$G$30)) +
(SUMIF('Sf flex cabinet'!$B$17:$B$30,B1346,'Sf flex cabinet'!$G$17:$G$30)) +
(SUMIF('Sf flex cabinet (2)'!$B$17:$B$30,B1346,'Sf flex cabinet (2)'!$G$17:$G$30)) +
(SUMIF('Df flex cabinet'!$B$17:$B$36,B1346,'Df flex cabinet'!$G$17:$G$36)) +
(SUMIF('Df flex cabinet (2)'!$B$17:$B$36,B1346,'Df flex cabinet (2)'!$G$17:$G$36)) +
(SUMIF('Pole cover'!$B$17:$B$30,B1346,'Pole cover'!$G$17:$G$30)) +
(SUMIF('Pole cover (2)'!$B$17:$B$30,B1346,'Pole cover (2)'!$G$17:$G$30)) +
(SUMIF('Structural Steel Fab'!$B$17:$B$29,B1346,'Structural Steel Fab'!$G$17:$G$29)) +
(SUMIF(Reveal!$B$17:$B$30,B1346,Reveal!$G$17:$G$30)) +
(SUMIF('Reveal (2)'!$B$17:$B$30,B1346,'Reveal (2)'!$G$17:$G$30)) +
(SUMIF('Crown cove top'!$B$17:$B$30,B1346,'Crown cove top'!$G$17:$G$30)) +
(SUMIF('EMC assembly'!$B$17:$B$30,B1346,'EMC assembly'!$G$17:$G$30)) +
(SUMIF(Crating!$B$17:$B$29,B1346,Crating!$G$17:$G$29)) +
(SUMIF('LED wiring'!$B$17:$B$30,B1346,'LED wiring'!$G$17:$G$30)) +
(SUMIF('Changeable copy face'!$B$17:$B$30,B1346,'Changeable copy face'!$G$17:$G$30)) +
(SUMIF('Flex face assembly'!$B$17:$B$30,B1346,'Flex face assembly'!$G$17:$G$30)) +
(SUMIF('Routed face assembly'!$B$17:$B$30,B1346,'Routed face assembly'!$G$17:$G$30)) +
(SUMIF('Paint calculation'!$B$17:$B$30,B1346,'Paint calculation'!$G$17:$G$30)) +
(SUMIF('Trimcap letter face'!$B$17:$B$30,B1346,'Trimcap letter face'!$G$17:$G$30)) +
(SUMIF('Trimcap letter face (2)'!$B$17:$B$30,B1346,'Trimcap letter face (2)'!$G$17:$G$30)) +
(SUMIF('Channel letter fabrication'!$B$17:$B$30,B1346,'Channel letter fabrication'!$G$17:$G$30)) +
(SUMIF('Channel letter fabrication (2)'!$B$17:$B$30,B1346,'Channel letter fabrication (2)'!$G$17:$G$30))</f>
        <v>0</v>
      </c>
    </row>
    <row r="1347" spans="1:10">
      <c r="A1347" s="28">
        <f>[1]ODBC!$A1347</f>
        <v>0</v>
      </c>
      <c r="B1347" s="29">
        <f>[1]ODBC!B1347</f>
        <v>0</v>
      </c>
      <c r="C1347" s="30" t="str">
        <f>IFERROR(VLOOKUP($B1347,[1]ODBC!$B:$H,2,FALSE),"")</f>
        <v/>
      </c>
      <c r="D1347" s="30" t="str">
        <f>IFERROR(VLOOKUP($B1347,[1]ODBC!$B:$H,3,FALSE),"")</f>
        <v/>
      </c>
      <c r="E1347" s="30" t="str">
        <f>IFERROR(VLOOKUP($B1347,[1]ODBC!$B:$H,4,FALSE),"")</f>
        <v/>
      </c>
      <c r="F1347" s="31" t="str">
        <f>IFERROR(VLOOKUP($B1347,[1]ODBC!$B:$H,5,FALSE),"")</f>
        <v/>
      </c>
      <c r="G1347" s="32">
        <f>[1]ODBC!G1347</f>
        <v>0</v>
      </c>
      <c r="H1347" s="33">
        <f>SUM([1]ODBC!H1347)</f>
        <v>0</v>
      </c>
      <c r="I1347" s="41" t="str">
        <f>'Vinyl cutting'!$B$2</f>
        <v>J36938</v>
      </c>
      <c r="J1347" s="42">
        <f ca="1">(SUMIF('Freeform time and material'!$B$17:$B$30,B1347,'Freeform time and material'!$G$17:$G$30)) +
(SUMIF('Vinyl cutting'!$B$17:$B$30,B1347,'Vinyl cutting'!$G$17:$G$30)) +
(SUMIF('Vinyl cutting (2)'!$B$17:$B$30,B1347,'Vinyl cutting (2)'!$G$17:$G$30)) +
(SUMIF('Apply vinyl graphics'!$B$17:$B$30,B1347,'Apply vinyl graphics'!$G$17:$G$30)) +
(SUMIF('Apply vinyl graphics (2)'!$B$17:$B$30,B1347,'Apply vinyl graphics (2)'!$G$17:$G$30)) +
(SUMIF('Alum pan sign'!$B$17:$B$30,B1347,'Alum pan sign'!$G$17:$G$30)) +
(SUMIF('Alum pan sign (2)'!$B$17:$B$30,B1347,'Alum pan sign (2)'!$G$17:$G$30)) +
(SUMIF('Economy pan sign'!$B$17:$B$30,B1347,'Economy pan sign'!$G$17:$G$30)) +
(SUMIF('Post and panel sign'!$B$17:$B$30,B1347,'Post and panel sign'!$G$17:$G$30)) +
(SUMIF('Post and panel sign (2)'!$B$17:$B$30,B1347,'Post and panel sign (2)'!$G$17:$G$30)) +
(SUMIF('Flat panels only'!$B$17:$B$30,B1347,'Flat panels only'!$G$17:$G$30)) +
(SUMIF('Flat panels only (2)'!$B$17:$B$30,B1347,'Flat panels only (2)'!$G$17:$G$30)) +
(SUMIF('Routed panel shapes'!$B$18:$B$31,B1347,'Routed panel shapes'!$G$18:$G$31)) +
(SUMIF('Routed panel shapes (2)'!$B$18:$B$31,B1347,'Routed panel shapes (2)'!$G$18:$G$31)) +
(SUMIF('Routed face only'!$B$17:$B$30,B1347,'Routed face only'!$G$17:$G$30)) +
(SUMIF('Routed face only (2)'!$B$17:$B$30,B1347,'Routed face only (2)'!$G$17:$G$30)) +
(SUMIF('Routed alum faces letters'!$B$17:$B$30,B1347,'Routed alum faces letters'!$G$17:$G$30)) +
(SUMIF('Routed alum faces letters (2)'!$B$17:$B$30,B1347,'Routed alum faces letters (2)'!$G$17:$G$30)) +
(SUMIF('Routed push through acrylic'!$B$17:$B$30,B1347,'Routed push through acrylic'!$G$17:$G$30)) +
(SUMIF('Routed push through acrylic (2)'!$B$17:$B$30,B1347,'Routed push through acrylic (2)'!$G$17:$G$30)) +
(SUMIF('Sf routed cabinet'!$B$17:$B$30,B1347,'Sf routed cabinet'!$G$17:$G$30)) +
(SUMIF('Sf routed cabinet (2)'!$B$17:$B$30,B1347,'Sf routed cabinet (2)'!$G$17:$G$30)) +
(SUMIF('Df routed cabinet'!$B$17:$B$30,B1347,'Df routed cabinet'!$G$17:$G$30)) +
(SUMIF('Df routed cabinet (2)'!$B$17:$B$30,B1347,'Df routed cabinet (2)'!$G$17:$G$30)) +
(SUMIF('Sf acrylic cabinet'!$B$17:$B$30,B1347,'Sf acrylic cabinet'!$G$17:$G$30)) +
(SUMIF('Sf acrylic cabinet (2)'!$B$17:$B$30,B1347,'Sf acrylic cabinet (2)'!$G$17:$G$30)) +
(SUMIF('Economy Sf acrylic'!$B$17:$B$30,B1347,'Economy Sf acrylic'!$G$17:$G$30)) +
(SUMIF('Df acrylic cabinet'!$B$17:$B$30,B1347,'Df acrylic cabinet'!$G$17:$G$30)) +
(SUMIF('Df acrylic cabinet (2)'!$B$17:$B$30,B1347,'Df acrylic cabinet (2)'!$G$17:$G$30)) +
(SUMIF('Sf flex cabinet'!$B$17:$B$30,B1347,'Sf flex cabinet'!$G$17:$G$30)) +
(SUMIF('Sf flex cabinet (2)'!$B$17:$B$30,B1347,'Sf flex cabinet (2)'!$G$17:$G$30)) +
(SUMIF('Df flex cabinet'!$B$17:$B$36,B1347,'Df flex cabinet'!$G$17:$G$36)) +
(SUMIF('Df flex cabinet (2)'!$B$17:$B$36,B1347,'Df flex cabinet (2)'!$G$17:$G$36)) +
(SUMIF('Pole cover'!$B$17:$B$30,B1347,'Pole cover'!$G$17:$G$30)) +
(SUMIF('Pole cover (2)'!$B$17:$B$30,B1347,'Pole cover (2)'!$G$17:$G$30)) +
(SUMIF('Structural Steel Fab'!$B$17:$B$29,B1347,'Structural Steel Fab'!$G$17:$G$29)) +
(SUMIF(Reveal!$B$17:$B$30,B1347,Reveal!$G$17:$G$30)) +
(SUMIF('Reveal (2)'!$B$17:$B$30,B1347,'Reveal (2)'!$G$17:$G$30)) +
(SUMIF('Crown cove top'!$B$17:$B$30,B1347,'Crown cove top'!$G$17:$G$30)) +
(SUMIF('EMC assembly'!$B$17:$B$30,B1347,'EMC assembly'!$G$17:$G$30)) +
(SUMIF(Crating!$B$17:$B$29,B1347,Crating!$G$17:$G$29)) +
(SUMIF('LED wiring'!$B$17:$B$30,B1347,'LED wiring'!$G$17:$G$30)) +
(SUMIF('Changeable copy face'!$B$17:$B$30,B1347,'Changeable copy face'!$G$17:$G$30)) +
(SUMIF('Flex face assembly'!$B$17:$B$30,B1347,'Flex face assembly'!$G$17:$G$30)) +
(SUMIF('Routed face assembly'!$B$17:$B$30,B1347,'Routed face assembly'!$G$17:$G$30)) +
(SUMIF('Paint calculation'!$B$17:$B$30,B1347,'Paint calculation'!$G$17:$G$30)) +
(SUMIF('Trimcap letter face'!$B$17:$B$30,B1347,'Trimcap letter face'!$G$17:$G$30)) +
(SUMIF('Trimcap letter face (2)'!$B$17:$B$30,B1347,'Trimcap letter face (2)'!$G$17:$G$30)) +
(SUMIF('Channel letter fabrication'!$B$17:$B$30,B1347,'Channel letter fabrication'!$G$17:$G$30)) +
(SUMIF('Channel letter fabrication (2)'!$B$17:$B$30,B1347,'Channel letter fabrication (2)'!$G$17:$G$30))</f>
        <v>0</v>
      </c>
    </row>
    <row r="1348" spans="1:10">
      <c r="A1348" s="28">
        <f>[1]ODBC!$A1348</f>
        <v>0</v>
      </c>
      <c r="B1348" s="29">
        <f>[1]ODBC!B1348</f>
        <v>0</v>
      </c>
      <c r="C1348" s="30" t="str">
        <f>IFERROR(VLOOKUP($B1348,[1]ODBC!$B:$H,2,FALSE),"")</f>
        <v/>
      </c>
      <c r="D1348" s="30" t="str">
        <f>IFERROR(VLOOKUP($B1348,[1]ODBC!$B:$H,3,FALSE),"")</f>
        <v/>
      </c>
      <c r="E1348" s="30" t="str">
        <f>IFERROR(VLOOKUP($B1348,[1]ODBC!$B:$H,4,FALSE),"")</f>
        <v/>
      </c>
      <c r="F1348" s="31" t="str">
        <f>IFERROR(VLOOKUP($B1348,[1]ODBC!$B:$H,5,FALSE),"")</f>
        <v/>
      </c>
      <c r="G1348" s="32">
        <f>[1]ODBC!G1348</f>
        <v>0</v>
      </c>
      <c r="H1348" s="33">
        <f>SUM([1]ODBC!H1348)</f>
        <v>0</v>
      </c>
      <c r="I1348" s="41" t="str">
        <f>'Vinyl cutting'!$B$2</f>
        <v>J36938</v>
      </c>
      <c r="J1348" s="42">
        <f ca="1">(SUMIF('Freeform time and material'!$B$17:$B$30,B1348,'Freeform time and material'!$G$17:$G$30)) +
(SUMIF('Vinyl cutting'!$B$17:$B$30,B1348,'Vinyl cutting'!$G$17:$G$30)) +
(SUMIF('Vinyl cutting (2)'!$B$17:$B$30,B1348,'Vinyl cutting (2)'!$G$17:$G$30)) +
(SUMIF('Apply vinyl graphics'!$B$17:$B$30,B1348,'Apply vinyl graphics'!$G$17:$G$30)) +
(SUMIF('Apply vinyl graphics (2)'!$B$17:$B$30,B1348,'Apply vinyl graphics (2)'!$G$17:$G$30)) +
(SUMIF('Alum pan sign'!$B$17:$B$30,B1348,'Alum pan sign'!$G$17:$G$30)) +
(SUMIF('Alum pan sign (2)'!$B$17:$B$30,B1348,'Alum pan sign (2)'!$G$17:$G$30)) +
(SUMIF('Economy pan sign'!$B$17:$B$30,B1348,'Economy pan sign'!$G$17:$G$30)) +
(SUMIF('Post and panel sign'!$B$17:$B$30,B1348,'Post and panel sign'!$G$17:$G$30)) +
(SUMIF('Post and panel sign (2)'!$B$17:$B$30,B1348,'Post and panel sign (2)'!$G$17:$G$30)) +
(SUMIF('Flat panels only'!$B$17:$B$30,B1348,'Flat panels only'!$G$17:$G$30)) +
(SUMIF('Flat panels only (2)'!$B$17:$B$30,B1348,'Flat panels only (2)'!$G$17:$G$30)) +
(SUMIF('Routed panel shapes'!$B$18:$B$31,B1348,'Routed panel shapes'!$G$18:$G$31)) +
(SUMIF('Routed panel shapes (2)'!$B$18:$B$31,B1348,'Routed panel shapes (2)'!$G$18:$G$31)) +
(SUMIF('Routed face only'!$B$17:$B$30,B1348,'Routed face only'!$G$17:$G$30)) +
(SUMIF('Routed face only (2)'!$B$17:$B$30,B1348,'Routed face only (2)'!$G$17:$G$30)) +
(SUMIF('Routed alum faces letters'!$B$17:$B$30,B1348,'Routed alum faces letters'!$G$17:$G$30)) +
(SUMIF('Routed alum faces letters (2)'!$B$17:$B$30,B1348,'Routed alum faces letters (2)'!$G$17:$G$30)) +
(SUMIF('Routed push through acrylic'!$B$17:$B$30,B1348,'Routed push through acrylic'!$G$17:$G$30)) +
(SUMIF('Routed push through acrylic (2)'!$B$17:$B$30,B1348,'Routed push through acrylic (2)'!$G$17:$G$30)) +
(SUMIF('Sf routed cabinet'!$B$17:$B$30,B1348,'Sf routed cabinet'!$G$17:$G$30)) +
(SUMIF('Sf routed cabinet (2)'!$B$17:$B$30,B1348,'Sf routed cabinet (2)'!$G$17:$G$30)) +
(SUMIF('Df routed cabinet'!$B$17:$B$30,B1348,'Df routed cabinet'!$G$17:$G$30)) +
(SUMIF('Df routed cabinet (2)'!$B$17:$B$30,B1348,'Df routed cabinet (2)'!$G$17:$G$30)) +
(SUMIF('Sf acrylic cabinet'!$B$17:$B$30,B1348,'Sf acrylic cabinet'!$G$17:$G$30)) +
(SUMIF('Sf acrylic cabinet (2)'!$B$17:$B$30,B1348,'Sf acrylic cabinet (2)'!$G$17:$G$30)) +
(SUMIF('Economy Sf acrylic'!$B$17:$B$30,B1348,'Economy Sf acrylic'!$G$17:$G$30)) +
(SUMIF('Df acrylic cabinet'!$B$17:$B$30,B1348,'Df acrylic cabinet'!$G$17:$G$30)) +
(SUMIF('Df acrylic cabinet (2)'!$B$17:$B$30,B1348,'Df acrylic cabinet (2)'!$G$17:$G$30)) +
(SUMIF('Sf flex cabinet'!$B$17:$B$30,B1348,'Sf flex cabinet'!$G$17:$G$30)) +
(SUMIF('Sf flex cabinet (2)'!$B$17:$B$30,B1348,'Sf flex cabinet (2)'!$G$17:$G$30)) +
(SUMIF('Df flex cabinet'!$B$17:$B$36,B1348,'Df flex cabinet'!$G$17:$G$36)) +
(SUMIF('Df flex cabinet (2)'!$B$17:$B$36,B1348,'Df flex cabinet (2)'!$G$17:$G$36)) +
(SUMIF('Pole cover'!$B$17:$B$30,B1348,'Pole cover'!$G$17:$G$30)) +
(SUMIF('Pole cover (2)'!$B$17:$B$30,B1348,'Pole cover (2)'!$G$17:$G$30)) +
(SUMIF('Structural Steel Fab'!$B$17:$B$29,B1348,'Structural Steel Fab'!$G$17:$G$29)) +
(SUMIF(Reveal!$B$17:$B$30,B1348,Reveal!$G$17:$G$30)) +
(SUMIF('Reveal (2)'!$B$17:$B$30,B1348,'Reveal (2)'!$G$17:$G$30)) +
(SUMIF('Crown cove top'!$B$17:$B$30,B1348,'Crown cove top'!$G$17:$G$30)) +
(SUMIF('EMC assembly'!$B$17:$B$30,B1348,'EMC assembly'!$G$17:$G$30)) +
(SUMIF(Crating!$B$17:$B$29,B1348,Crating!$G$17:$G$29)) +
(SUMIF('LED wiring'!$B$17:$B$30,B1348,'LED wiring'!$G$17:$G$30)) +
(SUMIF('Changeable copy face'!$B$17:$B$30,B1348,'Changeable copy face'!$G$17:$G$30)) +
(SUMIF('Flex face assembly'!$B$17:$B$30,B1348,'Flex face assembly'!$G$17:$G$30)) +
(SUMIF('Routed face assembly'!$B$17:$B$30,B1348,'Routed face assembly'!$G$17:$G$30)) +
(SUMIF('Paint calculation'!$B$17:$B$30,B1348,'Paint calculation'!$G$17:$G$30)) +
(SUMIF('Trimcap letter face'!$B$17:$B$30,B1348,'Trimcap letter face'!$G$17:$G$30)) +
(SUMIF('Trimcap letter face (2)'!$B$17:$B$30,B1348,'Trimcap letter face (2)'!$G$17:$G$30)) +
(SUMIF('Channel letter fabrication'!$B$17:$B$30,B1348,'Channel letter fabrication'!$G$17:$G$30)) +
(SUMIF('Channel letter fabrication (2)'!$B$17:$B$30,B1348,'Channel letter fabrication (2)'!$G$17:$G$30))</f>
        <v>0</v>
      </c>
    </row>
    <row r="1349" spans="1:10">
      <c r="A1349" s="28">
        <f>[1]ODBC!$A1349</f>
        <v>0</v>
      </c>
      <c r="B1349" s="29">
        <f>[1]ODBC!B1349</f>
        <v>0</v>
      </c>
      <c r="C1349" s="30" t="str">
        <f>IFERROR(VLOOKUP($B1349,[1]ODBC!$B:$H,2,FALSE),"")</f>
        <v/>
      </c>
      <c r="D1349" s="30" t="str">
        <f>IFERROR(VLOOKUP($B1349,[1]ODBC!$B:$H,3,FALSE),"")</f>
        <v/>
      </c>
      <c r="E1349" s="30" t="str">
        <f>IFERROR(VLOOKUP($B1349,[1]ODBC!$B:$H,4,FALSE),"")</f>
        <v/>
      </c>
      <c r="F1349" s="31" t="str">
        <f>IFERROR(VLOOKUP($B1349,[1]ODBC!$B:$H,5,FALSE),"")</f>
        <v/>
      </c>
      <c r="G1349" s="32">
        <f>[1]ODBC!G1349</f>
        <v>0</v>
      </c>
      <c r="H1349" s="33">
        <f>SUM([1]ODBC!H1349)</f>
        <v>0</v>
      </c>
      <c r="I1349" s="41" t="str">
        <f>'Vinyl cutting'!$B$2</f>
        <v>J36938</v>
      </c>
      <c r="J1349" s="42">
        <f ca="1">(SUMIF('Freeform time and material'!$B$17:$B$30,B1349,'Freeform time and material'!$G$17:$G$30)) +
(SUMIF('Vinyl cutting'!$B$17:$B$30,B1349,'Vinyl cutting'!$G$17:$G$30)) +
(SUMIF('Vinyl cutting (2)'!$B$17:$B$30,B1349,'Vinyl cutting (2)'!$G$17:$G$30)) +
(SUMIF('Apply vinyl graphics'!$B$17:$B$30,B1349,'Apply vinyl graphics'!$G$17:$G$30)) +
(SUMIF('Apply vinyl graphics (2)'!$B$17:$B$30,B1349,'Apply vinyl graphics (2)'!$G$17:$G$30)) +
(SUMIF('Alum pan sign'!$B$17:$B$30,B1349,'Alum pan sign'!$G$17:$G$30)) +
(SUMIF('Alum pan sign (2)'!$B$17:$B$30,B1349,'Alum pan sign (2)'!$G$17:$G$30)) +
(SUMIF('Economy pan sign'!$B$17:$B$30,B1349,'Economy pan sign'!$G$17:$G$30)) +
(SUMIF('Post and panel sign'!$B$17:$B$30,B1349,'Post and panel sign'!$G$17:$G$30)) +
(SUMIF('Post and panel sign (2)'!$B$17:$B$30,B1349,'Post and panel sign (2)'!$G$17:$G$30)) +
(SUMIF('Flat panels only'!$B$17:$B$30,B1349,'Flat panels only'!$G$17:$G$30)) +
(SUMIF('Flat panels only (2)'!$B$17:$B$30,B1349,'Flat panels only (2)'!$G$17:$G$30)) +
(SUMIF('Routed panel shapes'!$B$18:$B$31,B1349,'Routed panel shapes'!$G$18:$G$31)) +
(SUMIF('Routed panel shapes (2)'!$B$18:$B$31,B1349,'Routed panel shapes (2)'!$G$18:$G$31)) +
(SUMIF('Routed face only'!$B$17:$B$30,B1349,'Routed face only'!$G$17:$G$30)) +
(SUMIF('Routed face only (2)'!$B$17:$B$30,B1349,'Routed face only (2)'!$G$17:$G$30)) +
(SUMIF('Routed alum faces letters'!$B$17:$B$30,B1349,'Routed alum faces letters'!$G$17:$G$30)) +
(SUMIF('Routed alum faces letters (2)'!$B$17:$B$30,B1349,'Routed alum faces letters (2)'!$G$17:$G$30)) +
(SUMIF('Routed push through acrylic'!$B$17:$B$30,B1349,'Routed push through acrylic'!$G$17:$G$30)) +
(SUMIF('Routed push through acrylic (2)'!$B$17:$B$30,B1349,'Routed push through acrylic (2)'!$G$17:$G$30)) +
(SUMIF('Sf routed cabinet'!$B$17:$B$30,B1349,'Sf routed cabinet'!$G$17:$G$30)) +
(SUMIF('Sf routed cabinet (2)'!$B$17:$B$30,B1349,'Sf routed cabinet (2)'!$G$17:$G$30)) +
(SUMIF('Df routed cabinet'!$B$17:$B$30,B1349,'Df routed cabinet'!$G$17:$G$30)) +
(SUMIF('Df routed cabinet (2)'!$B$17:$B$30,B1349,'Df routed cabinet (2)'!$G$17:$G$30)) +
(SUMIF('Sf acrylic cabinet'!$B$17:$B$30,B1349,'Sf acrylic cabinet'!$G$17:$G$30)) +
(SUMIF('Sf acrylic cabinet (2)'!$B$17:$B$30,B1349,'Sf acrylic cabinet (2)'!$G$17:$G$30)) +
(SUMIF('Economy Sf acrylic'!$B$17:$B$30,B1349,'Economy Sf acrylic'!$G$17:$G$30)) +
(SUMIF('Df acrylic cabinet'!$B$17:$B$30,B1349,'Df acrylic cabinet'!$G$17:$G$30)) +
(SUMIF('Df acrylic cabinet (2)'!$B$17:$B$30,B1349,'Df acrylic cabinet (2)'!$G$17:$G$30)) +
(SUMIF('Sf flex cabinet'!$B$17:$B$30,B1349,'Sf flex cabinet'!$G$17:$G$30)) +
(SUMIF('Sf flex cabinet (2)'!$B$17:$B$30,B1349,'Sf flex cabinet (2)'!$G$17:$G$30)) +
(SUMIF('Df flex cabinet'!$B$17:$B$36,B1349,'Df flex cabinet'!$G$17:$G$36)) +
(SUMIF('Df flex cabinet (2)'!$B$17:$B$36,B1349,'Df flex cabinet (2)'!$G$17:$G$36)) +
(SUMIF('Pole cover'!$B$17:$B$30,B1349,'Pole cover'!$G$17:$G$30)) +
(SUMIF('Pole cover (2)'!$B$17:$B$30,B1349,'Pole cover (2)'!$G$17:$G$30)) +
(SUMIF('Structural Steel Fab'!$B$17:$B$29,B1349,'Structural Steel Fab'!$G$17:$G$29)) +
(SUMIF(Reveal!$B$17:$B$30,B1349,Reveal!$G$17:$G$30)) +
(SUMIF('Reveal (2)'!$B$17:$B$30,B1349,'Reveal (2)'!$G$17:$G$30)) +
(SUMIF('Crown cove top'!$B$17:$B$30,B1349,'Crown cove top'!$G$17:$G$30)) +
(SUMIF('EMC assembly'!$B$17:$B$30,B1349,'EMC assembly'!$G$17:$G$30)) +
(SUMIF(Crating!$B$17:$B$29,B1349,Crating!$G$17:$G$29)) +
(SUMIF('LED wiring'!$B$17:$B$30,B1349,'LED wiring'!$G$17:$G$30)) +
(SUMIF('Changeable copy face'!$B$17:$B$30,B1349,'Changeable copy face'!$G$17:$G$30)) +
(SUMIF('Flex face assembly'!$B$17:$B$30,B1349,'Flex face assembly'!$G$17:$G$30)) +
(SUMIF('Routed face assembly'!$B$17:$B$30,B1349,'Routed face assembly'!$G$17:$G$30)) +
(SUMIF('Paint calculation'!$B$17:$B$30,B1349,'Paint calculation'!$G$17:$G$30)) +
(SUMIF('Trimcap letter face'!$B$17:$B$30,B1349,'Trimcap letter face'!$G$17:$G$30)) +
(SUMIF('Trimcap letter face (2)'!$B$17:$B$30,B1349,'Trimcap letter face (2)'!$G$17:$G$30)) +
(SUMIF('Channel letter fabrication'!$B$17:$B$30,B1349,'Channel letter fabrication'!$G$17:$G$30)) +
(SUMIF('Channel letter fabrication (2)'!$B$17:$B$30,B1349,'Channel letter fabrication (2)'!$G$17:$G$30))</f>
        <v>0</v>
      </c>
    </row>
    <row r="1350" spans="1:10">
      <c r="A1350" s="28">
        <f>[1]ODBC!$A1350</f>
        <v>0</v>
      </c>
      <c r="B1350" s="29">
        <f>[1]ODBC!B1350</f>
        <v>0</v>
      </c>
      <c r="C1350" s="30" t="str">
        <f>IFERROR(VLOOKUP($B1350,[1]ODBC!$B:$H,2,FALSE),"")</f>
        <v/>
      </c>
      <c r="D1350" s="30" t="str">
        <f>IFERROR(VLOOKUP($B1350,[1]ODBC!$B:$H,3,FALSE),"")</f>
        <v/>
      </c>
      <c r="E1350" s="30" t="str">
        <f>IFERROR(VLOOKUP($B1350,[1]ODBC!$B:$H,4,FALSE),"")</f>
        <v/>
      </c>
      <c r="F1350" s="31" t="str">
        <f>IFERROR(VLOOKUP($B1350,[1]ODBC!$B:$H,5,FALSE),"")</f>
        <v/>
      </c>
      <c r="G1350" s="32">
        <f>[1]ODBC!G1350</f>
        <v>0</v>
      </c>
      <c r="H1350" s="33">
        <f>SUM([1]ODBC!H1350)</f>
        <v>0</v>
      </c>
      <c r="I1350" s="41" t="str">
        <f>'Vinyl cutting'!$B$2</f>
        <v>J36938</v>
      </c>
      <c r="J1350" s="42">
        <f ca="1">(SUMIF('Freeform time and material'!$B$17:$B$30,B1350,'Freeform time and material'!$G$17:$G$30)) +
(SUMIF('Vinyl cutting'!$B$17:$B$30,B1350,'Vinyl cutting'!$G$17:$G$30)) +
(SUMIF('Vinyl cutting (2)'!$B$17:$B$30,B1350,'Vinyl cutting (2)'!$G$17:$G$30)) +
(SUMIF('Apply vinyl graphics'!$B$17:$B$30,B1350,'Apply vinyl graphics'!$G$17:$G$30)) +
(SUMIF('Apply vinyl graphics (2)'!$B$17:$B$30,B1350,'Apply vinyl graphics (2)'!$G$17:$G$30)) +
(SUMIF('Alum pan sign'!$B$17:$B$30,B1350,'Alum pan sign'!$G$17:$G$30)) +
(SUMIF('Alum pan sign (2)'!$B$17:$B$30,B1350,'Alum pan sign (2)'!$G$17:$G$30)) +
(SUMIF('Economy pan sign'!$B$17:$B$30,B1350,'Economy pan sign'!$G$17:$G$30)) +
(SUMIF('Post and panel sign'!$B$17:$B$30,B1350,'Post and panel sign'!$G$17:$G$30)) +
(SUMIF('Post and panel sign (2)'!$B$17:$B$30,B1350,'Post and panel sign (2)'!$G$17:$G$30)) +
(SUMIF('Flat panels only'!$B$17:$B$30,B1350,'Flat panels only'!$G$17:$G$30)) +
(SUMIF('Flat panels only (2)'!$B$17:$B$30,B1350,'Flat panels only (2)'!$G$17:$G$30)) +
(SUMIF('Routed panel shapes'!$B$18:$B$31,B1350,'Routed panel shapes'!$G$18:$G$31)) +
(SUMIF('Routed panel shapes (2)'!$B$18:$B$31,B1350,'Routed panel shapes (2)'!$G$18:$G$31)) +
(SUMIF('Routed face only'!$B$17:$B$30,B1350,'Routed face only'!$G$17:$G$30)) +
(SUMIF('Routed face only (2)'!$B$17:$B$30,B1350,'Routed face only (2)'!$G$17:$G$30)) +
(SUMIF('Routed alum faces letters'!$B$17:$B$30,B1350,'Routed alum faces letters'!$G$17:$G$30)) +
(SUMIF('Routed alum faces letters (2)'!$B$17:$B$30,B1350,'Routed alum faces letters (2)'!$G$17:$G$30)) +
(SUMIF('Routed push through acrylic'!$B$17:$B$30,B1350,'Routed push through acrylic'!$G$17:$G$30)) +
(SUMIF('Routed push through acrylic (2)'!$B$17:$B$30,B1350,'Routed push through acrylic (2)'!$G$17:$G$30)) +
(SUMIF('Sf routed cabinet'!$B$17:$B$30,B1350,'Sf routed cabinet'!$G$17:$G$30)) +
(SUMIF('Sf routed cabinet (2)'!$B$17:$B$30,B1350,'Sf routed cabinet (2)'!$G$17:$G$30)) +
(SUMIF('Df routed cabinet'!$B$17:$B$30,B1350,'Df routed cabinet'!$G$17:$G$30)) +
(SUMIF('Df routed cabinet (2)'!$B$17:$B$30,B1350,'Df routed cabinet (2)'!$G$17:$G$30)) +
(SUMIF('Sf acrylic cabinet'!$B$17:$B$30,B1350,'Sf acrylic cabinet'!$G$17:$G$30)) +
(SUMIF('Sf acrylic cabinet (2)'!$B$17:$B$30,B1350,'Sf acrylic cabinet (2)'!$G$17:$G$30)) +
(SUMIF('Economy Sf acrylic'!$B$17:$B$30,B1350,'Economy Sf acrylic'!$G$17:$G$30)) +
(SUMIF('Df acrylic cabinet'!$B$17:$B$30,B1350,'Df acrylic cabinet'!$G$17:$G$30)) +
(SUMIF('Df acrylic cabinet (2)'!$B$17:$B$30,B1350,'Df acrylic cabinet (2)'!$G$17:$G$30)) +
(SUMIF('Sf flex cabinet'!$B$17:$B$30,B1350,'Sf flex cabinet'!$G$17:$G$30)) +
(SUMIF('Sf flex cabinet (2)'!$B$17:$B$30,B1350,'Sf flex cabinet (2)'!$G$17:$G$30)) +
(SUMIF('Df flex cabinet'!$B$17:$B$36,B1350,'Df flex cabinet'!$G$17:$G$36)) +
(SUMIF('Df flex cabinet (2)'!$B$17:$B$36,B1350,'Df flex cabinet (2)'!$G$17:$G$36)) +
(SUMIF('Pole cover'!$B$17:$B$30,B1350,'Pole cover'!$G$17:$G$30)) +
(SUMIF('Pole cover (2)'!$B$17:$B$30,B1350,'Pole cover (2)'!$G$17:$G$30)) +
(SUMIF('Structural Steel Fab'!$B$17:$B$29,B1350,'Structural Steel Fab'!$G$17:$G$29)) +
(SUMIF(Reveal!$B$17:$B$30,B1350,Reveal!$G$17:$G$30)) +
(SUMIF('Reveal (2)'!$B$17:$B$30,B1350,'Reveal (2)'!$G$17:$G$30)) +
(SUMIF('Crown cove top'!$B$17:$B$30,B1350,'Crown cove top'!$G$17:$G$30)) +
(SUMIF('EMC assembly'!$B$17:$B$30,B1350,'EMC assembly'!$G$17:$G$30)) +
(SUMIF(Crating!$B$17:$B$29,B1350,Crating!$G$17:$G$29)) +
(SUMIF('LED wiring'!$B$17:$B$30,B1350,'LED wiring'!$G$17:$G$30)) +
(SUMIF('Changeable copy face'!$B$17:$B$30,B1350,'Changeable copy face'!$G$17:$G$30)) +
(SUMIF('Flex face assembly'!$B$17:$B$30,B1350,'Flex face assembly'!$G$17:$G$30)) +
(SUMIF('Routed face assembly'!$B$17:$B$30,B1350,'Routed face assembly'!$G$17:$G$30)) +
(SUMIF('Paint calculation'!$B$17:$B$30,B1350,'Paint calculation'!$G$17:$G$30)) +
(SUMIF('Trimcap letter face'!$B$17:$B$30,B1350,'Trimcap letter face'!$G$17:$G$30)) +
(SUMIF('Trimcap letter face (2)'!$B$17:$B$30,B1350,'Trimcap letter face (2)'!$G$17:$G$30)) +
(SUMIF('Channel letter fabrication'!$B$17:$B$30,B1350,'Channel letter fabrication'!$G$17:$G$30)) +
(SUMIF('Channel letter fabrication (2)'!$B$17:$B$30,B1350,'Channel letter fabrication (2)'!$G$17:$G$30))</f>
        <v>0</v>
      </c>
    </row>
    <row r="1351" spans="1:10">
      <c r="A1351" s="28">
        <f>[1]ODBC!$A1351</f>
        <v>0</v>
      </c>
      <c r="B1351" s="29">
        <f>[1]ODBC!B1351</f>
        <v>0</v>
      </c>
      <c r="C1351" s="30" t="str">
        <f>IFERROR(VLOOKUP($B1351,[1]ODBC!$B:$H,2,FALSE),"")</f>
        <v/>
      </c>
      <c r="D1351" s="30" t="str">
        <f>IFERROR(VLOOKUP($B1351,[1]ODBC!$B:$H,3,FALSE),"")</f>
        <v/>
      </c>
      <c r="E1351" s="30" t="str">
        <f>IFERROR(VLOOKUP($B1351,[1]ODBC!$B:$H,4,FALSE),"")</f>
        <v/>
      </c>
      <c r="F1351" s="31" t="str">
        <f>IFERROR(VLOOKUP($B1351,[1]ODBC!$B:$H,5,FALSE),"")</f>
        <v/>
      </c>
      <c r="G1351" s="32">
        <f>[1]ODBC!G1351</f>
        <v>0</v>
      </c>
      <c r="H1351" s="33">
        <f>SUM([1]ODBC!H1351)</f>
        <v>0</v>
      </c>
      <c r="I1351" s="41" t="str">
        <f>'Vinyl cutting'!$B$2</f>
        <v>J36938</v>
      </c>
      <c r="J1351" s="42">
        <f ca="1">(SUMIF('Freeform time and material'!$B$17:$B$30,B1351,'Freeform time and material'!$G$17:$G$30)) +
(SUMIF('Vinyl cutting'!$B$17:$B$30,B1351,'Vinyl cutting'!$G$17:$G$30)) +
(SUMIF('Vinyl cutting (2)'!$B$17:$B$30,B1351,'Vinyl cutting (2)'!$G$17:$G$30)) +
(SUMIF('Apply vinyl graphics'!$B$17:$B$30,B1351,'Apply vinyl graphics'!$G$17:$G$30)) +
(SUMIF('Apply vinyl graphics (2)'!$B$17:$B$30,B1351,'Apply vinyl graphics (2)'!$G$17:$G$30)) +
(SUMIF('Alum pan sign'!$B$17:$B$30,B1351,'Alum pan sign'!$G$17:$G$30)) +
(SUMIF('Alum pan sign (2)'!$B$17:$B$30,B1351,'Alum pan sign (2)'!$G$17:$G$30)) +
(SUMIF('Economy pan sign'!$B$17:$B$30,B1351,'Economy pan sign'!$G$17:$G$30)) +
(SUMIF('Post and panel sign'!$B$17:$B$30,B1351,'Post and panel sign'!$G$17:$G$30)) +
(SUMIF('Post and panel sign (2)'!$B$17:$B$30,B1351,'Post and panel sign (2)'!$G$17:$G$30)) +
(SUMIF('Flat panels only'!$B$17:$B$30,B1351,'Flat panels only'!$G$17:$G$30)) +
(SUMIF('Flat panels only (2)'!$B$17:$B$30,B1351,'Flat panels only (2)'!$G$17:$G$30)) +
(SUMIF('Routed panel shapes'!$B$18:$B$31,B1351,'Routed panel shapes'!$G$18:$G$31)) +
(SUMIF('Routed panel shapes (2)'!$B$18:$B$31,B1351,'Routed panel shapes (2)'!$G$18:$G$31)) +
(SUMIF('Routed face only'!$B$17:$B$30,B1351,'Routed face only'!$G$17:$G$30)) +
(SUMIF('Routed face only (2)'!$B$17:$B$30,B1351,'Routed face only (2)'!$G$17:$G$30)) +
(SUMIF('Routed alum faces letters'!$B$17:$B$30,B1351,'Routed alum faces letters'!$G$17:$G$30)) +
(SUMIF('Routed alum faces letters (2)'!$B$17:$B$30,B1351,'Routed alum faces letters (2)'!$G$17:$G$30)) +
(SUMIF('Routed push through acrylic'!$B$17:$B$30,B1351,'Routed push through acrylic'!$G$17:$G$30)) +
(SUMIF('Routed push through acrylic (2)'!$B$17:$B$30,B1351,'Routed push through acrylic (2)'!$G$17:$G$30)) +
(SUMIF('Sf routed cabinet'!$B$17:$B$30,B1351,'Sf routed cabinet'!$G$17:$G$30)) +
(SUMIF('Sf routed cabinet (2)'!$B$17:$B$30,B1351,'Sf routed cabinet (2)'!$G$17:$G$30)) +
(SUMIF('Df routed cabinet'!$B$17:$B$30,B1351,'Df routed cabinet'!$G$17:$G$30)) +
(SUMIF('Df routed cabinet (2)'!$B$17:$B$30,B1351,'Df routed cabinet (2)'!$G$17:$G$30)) +
(SUMIF('Sf acrylic cabinet'!$B$17:$B$30,B1351,'Sf acrylic cabinet'!$G$17:$G$30)) +
(SUMIF('Sf acrylic cabinet (2)'!$B$17:$B$30,B1351,'Sf acrylic cabinet (2)'!$G$17:$G$30)) +
(SUMIF('Economy Sf acrylic'!$B$17:$B$30,B1351,'Economy Sf acrylic'!$G$17:$G$30)) +
(SUMIF('Df acrylic cabinet'!$B$17:$B$30,B1351,'Df acrylic cabinet'!$G$17:$G$30)) +
(SUMIF('Df acrylic cabinet (2)'!$B$17:$B$30,B1351,'Df acrylic cabinet (2)'!$G$17:$G$30)) +
(SUMIF('Sf flex cabinet'!$B$17:$B$30,B1351,'Sf flex cabinet'!$G$17:$G$30)) +
(SUMIF('Sf flex cabinet (2)'!$B$17:$B$30,B1351,'Sf flex cabinet (2)'!$G$17:$G$30)) +
(SUMIF('Df flex cabinet'!$B$17:$B$36,B1351,'Df flex cabinet'!$G$17:$G$36)) +
(SUMIF('Df flex cabinet (2)'!$B$17:$B$36,B1351,'Df flex cabinet (2)'!$G$17:$G$36)) +
(SUMIF('Pole cover'!$B$17:$B$30,B1351,'Pole cover'!$G$17:$G$30)) +
(SUMIF('Pole cover (2)'!$B$17:$B$30,B1351,'Pole cover (2)'!$G$17:$G$30)) +
(SUMIF('Structural Steel Fab'!$B$17:$B$29,B1351,'Structural Steel Fab'!$G$17:$G$29)) +
(SUMIF(Reveal!$B$17:$B$30,B1351,Reveal!$G$17:$G$30)) +
(SUMIF('Reveal (2)'!$B$17:$B$30,B1351,'Reveal (2)'!$G$17:$G$30)) +
(SUMIF('Crown cove top'!$B$17:$B$30,B1351,'Crown cove top'!$G$17:$G$30)) +
(SUMIF('EMC assembly'!$B$17:$B$30,B1351,'EMC assembly'!$G$17:$G$30)) +
(SUMIF(Crating!$B$17:$B$29,B1351,Crating!$G$17:$G$29)) +
(SUMIF('LED wiring'!$B$17:$B$30,B1351,'LED wiring'!$G$17:$G$30)) +
(SUMIF('Changeable copy face'!$B$17:$B$30,B1351,'Changeable copy face'!$G$17:$G$30)) +
(SUMIF('Flex face assembly'!$B$17:$B$30,B1351,'Flex face assembly'!$G$17:$G$30)) +
(SUMIF('Routed face assembly'!$B$17:$B$30,B1351,'Routed face assembly'!$G$17:$G$30)) +
(SUMIF('Paint calculation'!$B$17:$B$30,B1351,'Paint calculation'!$G$17:$G$30)) +
(SUMIF('Trimcap letter face'!$B$17:$B$30,B1351,'Trimcap letter face'!$G$17:$G$30)) +
(SUMIF('Trimcap letter face (2)'!$B$17:$B$30,B1351,'Trimcap letter face (2)'!$G$17:$G$30)) +
(SUMIF('Channel letter fabrication'!$B$17:$B$30,B1351,'Channel letter fabrication'!$G$17:$G$30)) +
(SUMIF('Channel letter fabrication (2)'!$B$17:$B$30,B1351,'Channel letter fabrication (2)'!$G$17:$G$30))</f>
        <v>0</v>
      </c>
    </row>
    <row r="1352" spans="1:10">
      <c r="A1352" s="28">
        <f>[1]ODBC!$A1352</f>
        <v>0</v>
      </c>
      <c r="B1352" s="29">
        <f>[1]ODBC!B1352</f>
        <v>0</v>
      </c>
      <c r="C1352" s="30" t="str">
        <f>IFERROR(VLOOKUP($B1352,[1]ODBC!$B:$H,2,FALSE),"")</f>
        <v/>
      </c>
      <c r="D1352" s="30" t="str">
        <f>IFERROR(VLOOKUP($B1352,[1]ODBC!$B:$H,3,FALSE),"")</f>
        <v/>
      </c>
      <c r="E1352" s="30" t="str">
        <f>IFERROR(VLOOKUP($B1352,[1]ODBC!$B:$H,4,FALSE),"")</f>
        <v/>
      </c>
      <c r="F1352" s="31" t="str">
        <f>IFERROR(VLOOKUP($B1352,[1]ODBC!$B:$H,5,FALSE),"")</f>
        <v/>
      </c>
      <c r="G1352" s="32">
        <f>[1]ODBC!G1352</f>
        <v>0</v>
      </c>
      <c r="H1352" s="33">
        <f>SUM([1]ODBC!H1352)</f>
        <v>0</v>
      </c>
      <c r="I1352" s="41" t="str">
        <f>'Vinyl cutting'!$B$2</f>
        <v>J36938</v>
      </c>
      <c r="J1352" s="42">
        <f ca="1">(SUMIF('Freeform time and material'!$B$17:$B$30,B1352,'Freeform time and material'!$G$17:$G$30)) +
(SUMIF('Vinyl cutting'!$B$17:$B$30,B1352,'Vinyl cutting'!$G$17:$G$30)) +
(SUMIF('Vinyl cutting (2)'!$B$17:$B$30,B1352,'Vinyl cutting (2)'!$G$17:$G$30)) +
(SUMIF('Apply vinyl graphics'!$B$17:$B$30,B1352,'Apply vinyl graphics'!$G$17:$G$30)) +
(SUMIF('Apply vinyl graphics (2)'!$B$17:$B$30,B1352,'Apply vinyl graphics (2)'!$G$17:$G$30)) +
(SUMIF('Alum pan sign'!$B$17:$B$30,B1352,'Alum pan sign'!$G$17:$G$30)) +
(SUMIF('Alum pan sign (2)'!$B$17:$B$30,B1352,'Alum pan sign (2)'!$G$17:$G$30)) +
(SUMIF('Economy pan sign'!$B$17:$B$30,B1352,'Economy pan sign'!$G$17:$G$30)) +
(SUMIF('Post and panel sign'!$B$17:$B$30,B1352,'Post and panel sign'!$G$17:$G$30)) +
(SUMIF('Post and panel sign (2)'!$B$17:$B$30,B1352,'Post and panel sign (2)'!$G$17:$G$30)) +
(SUMIF('Flat panels only'!$B$17:$B$30,B1352,'Flat panels only'!$G$17:$G$30)) +
(SUMIF('Flat panels only (2)'!$B$17:$B$30,B1352,'Flat panels only (2)'!$G$17:$G$30)) +
(SUMIF('Routed panel shapes'!$B$18:$B$31,B1352,'Routed panel shapes'!$G$18:$G$31)) +
(SUMIF('Routed panel shapes (2)'!$B$18:$B$31,B1352,'Routed panel shapes (2)'!$G$18:$G$31)) +
(SUMIF('Routed face only'!$B$17:$B$30,B1352,'Routed face only'!$G$17:$G$30)) +
(SUMIF('Routed face only (2)'!$B$17:$B$30,B1352,'Routed face only (2)'!$G$17:$G$30)) +
(SUMIF('Routed alum faces letters'!$B$17:$B$30,B1352,'Routed alum faces letters'!$G$17:$G$30)) +
(SUMIF('Routed alum faces letters (2)'!$B$17:$B$30,B1352,'Routed alum faces letters (2)'!$G$17:$G$30)) +
(SUMIF('Routed push through acrylic'!$B$17:$B$30,B1352,'Routed push through acrylic'!$G$17:$G$30)) +
(SUMIF('Routed push through acrylic (2)'!$B$17:$B$30,B1352,'Routed push through acrylic (2)'!$G$17:$G$30)) +
(SUMIF('Sf routed cabinet'!$B$17:$B$30,B1352,'Sf routed cabinet'!$G$17:$G$30)) +
(SUMIF('Sf routed cabinet (2)'!$B$17:$B$30,B1352,'Sf routed cabinet (2)'!$G$17:$G$30)) +
(SUMIF('Df routed cabinet'!$B$17:$B$30,B1352,'Df routed cabinet'!$G$17:$G$30)) +
(SUMIF('Df routed cabinet (2)'!$B$17:$B$30,B1352,'Df routed cabinet (2)'!$G$17:$G$30)) +
(SUMIF('Sf acrylic cabinet'!$B$17:$B$30,B1352,'Sf acrylic cabinet'!$G$17:$G$30)) +
(SUMIF('Sf acrylic cabinet (2)'!$B$17:$B$30,B1352,'Sf acrylic cabinet (2)'!$G$17:$G$30)) +
(SUMIF('Economy Sf acrylic'!$B$17:$B$30,B1352,'Economy Sf acrylic'!$G$17:$G$30)) +
(SUMIF('Df acrylic cabinet'!$B$17:$B$30,B1352,'Df acrylic cabinet'!$G$17:$G$30)) +
(SUMIF('Df acrylic cabinet (2)'!$B$17:$B$30,B1352,'Df acrylic cabinet (2)'!$G$17:$G$30)) +
(SUMIF('Sf flex cabinet'!$B$17:$B$30,B1352,'Sf flex cabinet'!$G$17:$G$30)) +
(SUMIF('Sf flex cabinet (2)'!$B$17:$B$30,B1352,'Sf flex cabinet (2)'!$G$17:$G$30)) +
(SUMIF('Df flex cabinet'!$B$17:$B$36,B1352,'Df flex cabinet'!$G$17:$G$36)) +
(SUMIF('Df flex cabinet (2)'!$B$17:$B$36,B1352,'Df flex cabinet (2)'!$G$17:$G$36)) +
(SUMIF('Pole cover'!$B$17:$B$30,B1352,'Pole cover'!$G$17:$G$30)) +
(SUMIF('Pole cover (2)'!$B$17:$B$30,B1352,'Pole cover (2)'!$G$17:$G$30)) +
(SUMIF('Structural Steel Fab'!$B$17:$B$29,B1352,'Structural Steel Fab'!$G$17:$G$29)) +
(SUMIF(Reveal!$B$17:$B$30,B1352,Reveal!$G$17:$G$30)) +
(SUMIF('Reveal (2)'!$B$17:$B$30,B1352,'Reveal (2)'!$G$17:$G$30)) +
(SUMIF('Crown cove top'!$B$17:$B$30,B1352,'Crown cove top'!$G$17:$G$30)) +
(SUMIF('EMC assembly'!$B$17:$B$30,B1352,'EMC assembly'!$G$17:$G$30)) +
(SUMIF(Crating!$B$17:$B$29,B1352,Crating!$G$17:$G$29)) +
(SUMIF('LED wiring'!$B$17:$B$30,B1352,'LED wiring'!$G$17:$G$30)) +
(SUMIF('Changeable copy face'!$B$17:$B$30,B1352,'Changeable copy face'!$G$17:$G$30)) +
(SUMIF('Flex face assembly'!$B$17:$B$30,B1352,'Flex face assembly'!$G$17:$G$30)) +
(SUMIF('Routed face assembly'!$B$17:$B$30,B1352,'Routed face assembly'!$G$17:$G$30)) +
(SUMIF('Paint calculation'!$B$17:$B$30,B1352,'Paint calculation'!$G$17:$G$30)) +
(SUMIF('Trimcap letter face'!$B$17:$B$30,B1352,'Trimcap letter face'!$G$17:$G$30)) +
(SUMIF('Trimcap letter face (2)'!$B$17:$B$30,B1352,'Trimcap letter face (2)'!$G$17:$G$30)) +
(SUMIF('Channel letter fabrication'!$B$17:$B$30,B1352,'Channel letter fabrication'!$G$17:$G$30)) +
(SUMIF('Channel letter fabrication (2)'!$B$17:$B$30,B1352,'Channel letter fabrication (2)'!$G$17:$G$30))</f>
        <v>0</v>
      </c>
    </row>
    <row r="1353" spans="1:10">
      <c r="A1353" s="28">
        <f>[1]ODBC!$A1353</f>
        <v>0</v>
      </c>
      <c r="B1353" s="29">
        <f>[1]ODBC!B1353</f>
        <v>0</v>
      </c>
      <c r="C1353" s="30" t="str">
        <f>IFERROR(VLOOKUP($B1353,[1]ODBC!$B:$H,2,FALSE),"")</f>
        <v/>
      </c>
      <c r="D1353" s="30" t="str">
        <f>IFERROR(VLOOKUP($B1353,[1]ODBC!$B:$H,3,FALSE),"")</f>
        <v/>
      </c>
      <c r="E1353" s="30" t="str">
        <f>IFERROR(VLOOKUP($B1353,[1]ODBC!$B:$H,4,FALSE),"")</f>
        <v/>
      </c>
      <c r="F1353" s="31" t="str">
        <f>IFERROR(VLOOKUP($B1353,[1]ODBC!$B:$H,5,FALSE),"")</f>
        <v/>
      </c>
      <c r="G1353" s="32">
        <f>[1]ODBC!G1353</f>
        <v>0</v>
      </c>
      <c r="H1353" s="33">
        <f>SUM([1]ODBC!H1353)</f>
        <v>0</v>
      </c>
      <c r="I1353" s="41" t="str">
        <f>'Vinyl cutting'!$B$2</f>
        <v>J36938</v>
      </c>
      <c r="J1353" s="42">
        <f ca="1">(SUMIF('Freeform time and material'!$B$17:$B$30,B1353,'Freeform time and material'!$G$17:$G$30)) +
(SUMIF('Vinyl cutting'!$B$17:$B$30,B1353,'Vinyl cutting'!$G$17:$G$30)) +
(SUMIF('Vinyl cutting (2)'!$B$17:$B$30,B1353,'Vinyl cutting (2)'!$G$17:$G$30)) +
(SUMIF('Apply vinyl graphics'!$B$17:$B$30,B1353,'Apply vinyl graphics'!$G$17:$G$30)) +
(SUMIF('Apply vinyl graphics (2)'!$B$17:$B$30,B1353,'Apply vinyl graphics (2)'!$G$17:$G$30)) +
(SUMIF('Alum pan sign'!$B$17:$B$30,B1353,'Alum pan sign'!$G$17:$G$30)) +
(SUMIF('Alum pan sign (2)'!$B$17:$B$30,B1353,'Alum pan sign (2)'!$G$17:$G$30)) +
(SUMIF('Economy pan sign'!$B$17:$B$30,B1353,'Economy pan sign'!$G$17:$G$30)) +
(SUMIF('Post and panel sign'!$B$17:$B$30,B1353,'Post and panel sign'!$G$17:$G$30)) +
(SUMIF('Post and panel sign (2)'!$B$17:$B$30,B1353,'Post and panel sign (2)'!$G$17:$G$30)) +
(SUMIF('Flat panels only'!$B$17:$B$30,B1353,'Flat panels only'!$G$17:$G$30)) +
(SUMIF('Flat panels only (2)'!$B$17:$B$30,B1353,'Flat panels only (2)'!$G$17:$G$30)) +
(SUMIF('Routed panel shapes'!$B$18:$B$31,B1353,'Routed panel shapes'!$G$18:$G$31)) +
(SUMIF('Routed panel shapes (2)'!$B$18:$B$31,B1353,'Routed panel shapes (2)'!$G$18:$G$31)) +
(SUMIF('Routed face only'!$B$17:$B$30,B1353,'Routed face only'!$G$17:$G$30)) +
(SUMIF('Routed face only (2)'!$B$17:$B$30,B1353,'Routed face only (2)'!$G$17:$G$30)) +
(SUMIF('Routed alum faces letters'!$B$17:$B$30,B1353,'Routed alum faces letters'!$G$17:$G$30)) +
(SUMIF('Routed alum faces letters (2)'!$B$17:$B$30,B1353,'Routed alum faces letters (2)'!$G$17:$G$30)) +
(SUMIF('Routed push through acrylic'!$B$17:$B$30,B1353,'Routed push through acrylic'!$G$17:$G$30)) +
(SUMIF('Routed push through acrylic (2)'!$B$17:$B$30,B1353,'Routed push through acrylic (2)'!$G$17:$G$30)) +
(SUMIF('Sf routed cabinet'!$B$17:$B$30,B1353,'Sf routed cabinet'!$G$17:$G$30)) +
(SUMIF('Sf routed cabinet (2)'!$B$17:$B$30,B1353,'Sf routed cabinet (2)'!$G$17:$G$30)) +
(SUMIF('Df routed cabinet'!$B$17:$B$30,B1353,'Df routed cabinet'!$G$17:$G$30)) +
(SUMIF('Df routed cabinet (2)'!$B$17:$B$30,B1353,'Df routed cabinet (2)'!$G$17:$G$30)) +
(SUMIF('Sf acrylic cabinet'!$B$17:$B$30,B1353,'Sf acrylic cabinet'!$G$17:$G$30)) +
(SUMIF('Sf acrylic cabinet (2)'!$B$17:$B$30,B1353,'Sf acrylic cabinet (2)'!$G$17:$G$30)) +
(SUMIF('Economy Sf acrylic'!$B$17:$B$30,B1353,'Economy Sf acrylic'!$G$17:$G$30)) +
(SUMIF('Df acrylic cabinet'!$B$17:$B$30,B1353,'Df acrylic cabinet'!$G$17:$G$30)) +
(SUMIF('Df acrylic cabinet (2)'!$B$17:$B$30,B1353,'Df acrylic cabinet (2)'!$G$17:$G$30)) +
(SUMIF('Sf flex cabinet'!$B$17:$B$30,B1353,'Sf flex cabinet'!$G$17:$G$30)) +
(SUMIF('Sf flex cabinet (2)'!$B$17:$B$30,B1353,'Sf flex cabinet (2)'!$G$17:$G$30)) +
(SUMIF('Df flex cabinet'!$B$17:$B$36,B1353,'Df flex cabinet'!$G$17:$G$36)) +
(SUMIF('Df flex cabinet (2)'!$B$17:$B$36,B1353,'Df flex cabinet (2)'!$G$17:$G$36)) +
(SUMIF('Pole cover'!$B$17:$B$30,B1353,'Pole cover'!$G$17:$G$30)) +
(SUMIF('Pole cover (2)'!$B$17:$B$30,B1353,'Pole cover (2)'!$G$17:$G$30)) +
(SUMIF('Structural Steel Fab'!$B$17:$B$29,B1353,'Structural Steel Fab'!$G$17:$G$29)) +
(SUMIF(Reveal!$B$17:$B$30,B1353,Reveal!$G$17:$G$30)) +
(SUMIF('Reveal (2)'!$B$17:$B$30,B1353,'Reveal (2)'!$G$17:$G$30)) +
(SUMIF('Crown cove top'!$B$17:$B$30,B1353,'Crown cove top'!$G$17:$G$30)) +
(SUMIF('EMC assembly'!$B$17:$B$30,B1353,'EMC assembly'!$G$17:$G$30)) +
(SUMIF(Crating!$B$17:$B$29,B1353,Crating!$G$17:$G$29)) +
(SUMIF('LED wiring'!$B$17:$B$30,B1353,'LED wiring'!$G$17:$G$30)) +
(SUMIF('Changeable copy face'!$B$17:$B$30,B1353,'Changeable copy face'!$G$17:$G$30)) +
(SUMIF('Flex face assembly'!$B$17:$B$30,B1353,'Flex face assembly'!$G$17:$G$30)) +
(SUMIF('Routed face assembly'!$B$17:$B$30,B1353,'Routed face assembly'!$G$17:$G$30)) +
(SUMIF('Paint calculation'!$B$17:$B$30,B1353,'Paint calculation'!$G$17:$G$30)) +
(SUMIF('Trimcap letter face'!$B$17:$B$30,B1353,'Trimcap letter face'!$G$17:$G$30)) +
(SUMIF('Trimcap letter face (2)'!$B$17:$B$30,B1353,'Trimcap letter face (2)'!$G$17:$G$30)) +
(SUMIF('Channel letter fabrication'!$B$17:$B$30,B1353,'Channel letter fabrication'!$G$17:$G$30)) +
(SUMIF('Channel letter fabrication (2)'!$B$17:$B$30,B1353,'Channel letter fabrication (2)'!$G$17:$G$30))</f>
        <v>0</v>
      </c>
    </row>
    <row r="1354" spans="1:10">
      <c r="A1354" s="28">
        <f>[1]ODBC!$A1354</f>
        <v>0</v>
      </c>
      <c r="B1354" s="29">
        <f>[1]ODBC!B1354</f>
        <v>0</v>
      </c>
      <c r="C1354" s="30" t="str">
        <f>IFERROR(VLOOKUP($B1354,[1]ODBC!$B:$H,2,FALSE),"")</f>
        <v/>
      </c>
      <c r="D1354" s="30" t="str">
        <f>IFERROR(VLOOKUP($B1354,[1]ODBC!$B:$H,3,FALSE),"")</f>
        <v/>
      </c>
      <c r="E1354" s="30" t="str">
        <f>IFERROR(VLOOKUP($B1354,[1]ODBC!$B:$H,4,FALSE),"")</f>
        <v/>
      </c>
      <c r="F1354" s="31" t="str">
        <f>IFERROR(VLOOKUP($B1354,[1]ODBC!$B:$H,5,FALSE),"")</f>
        <v/>
      </c>
      <c r="G1354" s="32">
        <f>[1]ODBC!G1354</f>
        <v>0</v>
      </c>
      <c r="H1354" s="33">
        <f>SUM([1]ODBC!H1354)</f>
        <v>0</v>
      </c>
      <c r="I1354" s="41" t="str">
        <f>'Vinyl cutting'!$B$2</f>
        <v>J36938</v>
      </c>
      <c r="J1354" s="42">
        <f ca="1">(SUMIF('Freeform time and material'!$B$17:$B$30,B1354,'Freeform time and material'!$G$17:$G$30)) +
(SUMIF('Vinyl cutting'!$B$17:$B$30,B1354,'Vinyl cutting'!$G$17:$G$30)) +
(SUMIF('Vinyl cutting (2)'!$B$17:$B$30,B1354,'Vinyl cutting (2)'!$G$17:$G$30)) +
(SUMIF('Apply vinyl graphics'!$B$17:$B$30,B1354,'Apply vinyl graphics'!$G$17:$G$30)) +
(SUMIF('Apply vinyl graphics (2)'!$B$17:$B$30,B1354,'Apply vinyl graphics (2)'!$G$17:$G$30)) +
(SUMIF('Alum pan sign'!$B$17:$B$30,B1354,'Alum pan sign'!$G$17:$G$30)) +
(SUMIF('Alum pan sign (2)'!$B$17:$B$30,B1354,'Alum pan sign (2)'!$G$17:$G$30)) +
(SUMIF('Economy pan sign'!$B$17:$B$30,B1354,'Economy pan sign'!$G$17:$G$30)) +
(SUMIF('Post and panel sign'!$B$17:$B$30,B1354,'Post and panel sign'!$G$17:$G$30)) +
(SUMIF('Post and panel sign (2)'!$B$17:$B$30,B1354,'Post and panel sign (2)'!$G$17:$G$30)) +
(SUMIF('Flat panels only'!$B$17:$B$30,B1354,'Flat panels only'!$G$17:$G$30)) +
(SUMIF('Flat panels only (2)'!$B$17:$B$30,B1354,'Flat panels only (2)'!$G$17:$G$30)) +
(SUMIF('Routed panel shapes'!$B$18:$B$31,B1354,'Routed panel shapes'!$G$18:$G$31)) +
(SUMIF('Routed panel shapes (2)'!$B$18:$B$31,B1354,'Routed panel shapes (2)'!$G$18:$G$31)) +
(SUMIF('Routed face only'!$B$17:$B$30,B1354,'Routed face only'!$G$17:$G$30)) +
(SUMIF('Routed face only (2)'!$B$17:$B$30,B1354,'Routed face only (2)'!$G$17:$G$30)) +
(SUMIF('Routed alum faces letters'!$B$17:$B$30,B1354,'Routed alum faces letters'!$G$17:$G$30)) +
(SUMIF('Routed alum faces letters (2)'!$B$17:$B$30,B1354,'Routed alum faces letters (2)'!$G$17:$G$30)) +
(SUMIF('Routed push through acrylic'!$B$17:$B$30,B1354,'Routed push through acrylic'!$G$17:$G$30)) +
(SUMIF('Routed push through acrylic (2)'!$B$17:$B$30,B1354,'Routed push through acrylic (2)'!$G$17:$G$30)) +
(SUMIF('Sf routed cabinet'!$B$17:$B$30,B1354,'Sf routed cabinet'!$G$17:$G$30)) +
(SUMIF('Sf routed cabinet (2)'!$B$17:$B$30,B1354,'Sf routed cabinet (2)'!$G$17:$G$30)) +
(SUMIF('Df routed cabinet'!$B$17:$B$30,B1354,'Df routed cabinet'!$G$17:$G$30)) +
(SUMIF('Df routed cabinet (2)'!$B$17:$B$30,B1354,'Df routed cabinet (2)'!$G$17:$G$30)) +
(SUMIF('Sf acrylic cabinet'!$B$17:$B$30,B1354,'Sf acrylic cabinet'!$G$17:$G$30)) +
(SUMIF('Sf acrylic cabinet (2)'!$B$17:$B$30,B1354,'Sf acrylic cabinet (2)'!$G$17:$G$30)) +
(SUMIF('Economy Sf acrylic'!$B$17:$B$30,B1354,'Economy Sf acrylic'!$G$17:$G$30)) +
(SUMIF('Df acrylic cabinet'!$B$17:$B$30,B1354,'Df acrylic cabinet'!$G$17:$G$30)) +
(SUMIF('Df acrylic cabinet (2)'!$B$17:$B$30,B1354,'Df acrylic cabinet (2)'!$G$17:$G$30)) +
(SUMIF('Sf flex cabinet'!$B$17:$B$30,B1354,'Sf flex cabinet'!$G$17:$G$30)) +
(SUMIF('Sf flex cabinet (2)'!$B$17:$B$30,B1354,'Sf flex cabinet (2)'!$G$17:$G$30)) +
(SUMIF('Df flex cabinet'!$B$17:$B$36,B1354,'Df flex cabinet'!$G$17:$G$36)) +
(SUMIF('Df flex cabinet (2)'!$B$17:$B$36,B1354,'Df flex cabinet (2)'!$G$17:$G$36)) +
(SUMIF('Pole cover'!$B$17:$B$30,B1354,'Pole cover'!$G$17:$G$30)) +
(SUMIF('Pole cover (2)'!$B$17:$B$30,B1354,'Pole cover (2)'!$G$17:$G$30)) +
(SUMIF('Structural Steel Fab'!$B$17:$B$29,B1354,'Structural Steel Fab'!$G$17:$G$29)) +
(SUMIF(Reveal!$B$17:$B$30,B1354,Reveal!$G$17:$G$30)) +
(SUMIF('Reveal (2)'!$B$17:$B$30,B1354,'Reveal (2)'!$G$17:$G$30)) +
(SUMIF('Crown cove top'!$B$17:$B$30,B1354,'Crown cove top'!$G$17:$G$30)) +
(SUMIF('EMC assembly'!$B$17:$B$30,B1354,'EMC assembly'!$G$17:$G$30)) +
(SUMIF(Crating!$B$17:$B$29,B1354,Crating!$G$17:$G$29)) +
(SUMIF('LED wiring'!$B$17:$B$30,B1354,'LED wiring'!$G$17:$G$30)) +
(SUMIF('Changeable copy face'!$B$17:$B$30,B1354,'Changeable copy face'!$G$17:$G$30)) +
(SUMIF('Flex face assembly'!$B$17:$B$30,B1354,'Flex face assembly'!$G$17:$G$30)) +
(SUMIF('Routed face assembly'!$B$17:$B$30,B1354,'Routed face assembly'!$G$17:$G$30)) +
(SUMIF('Paint calculation'!$B$17:$B$30,B1354,'Paint calculation'!$G$17:$G$30)) +
(SUMIF('Trimcap letter face'!$B$17:$B$30,B1354,'Trimcap letter face'!$G$17:$G$30)) +
(SUMIF('Trimcap letter face (2)'!$B$17:$B$30,B1354,'Trimcap letter face (2)'!$G$17:$G$30)) +
(SUMIF('Channel letter fabrication'!$B$17:$B$30,B1354,'Channel letter fabrication'!$G$17:$G$30)) +
(SUMIF('Channel letter fabrication (2)'!$B$17:$B$30,B1354,'Channel letter fabrication (2)'!$G$17:$G$30))</f>
        <v>0</v>
      </c>
    </row>
    <row r="1355" spans="1:10">
      <c r="A1355" s="28">
        <f>[1]ODBC!$A1355</f>
        <v>0</v>
      </c>
      <c r="B1355" s="29">
        <f>[1]ODBC!B1355</f>
        <v>0</v>
      </c>
      <c r="C1355" s="30" t="str">
        <f>IFERROR(VLOOKUP($B1355,[1]ODBC!$B:$H,2,FALSE),"")</f>
        <v/>
      </c>
      <c r="D1355" s="30" t="str">
        <f>IFERROR(VLOOKUP($B1355,[1]ODBC!$B:$H,3,FALSE),"")</f>
        <v/>
      </c>
      <c r="E1355" s="30" t="str">
        <f>IFERROR(VLOOKUP($B1355,[1]ODBC!$B:$H,4,FALSE),"")</f>
        <v/>
      </c>
      <c r="F1355" s="31" t="str">
        <f>IFERROR(VLOOKUP($B1355,[1]ODBC!$B:$H,5,FALSE),"")</f>
        <v/>
      </c>
      <c r="G1355" s="32">
        <f>[1]ODBC!G1355</f>
        <v>0</v>
      </c>
      <c r="H1355" s="33">
        <f>SUM([1]ODBC!H1355)</f>
        <v>0</v>
      </c>
      <c r="I1355" s="41" t="str">
        <f>'Vinyl cutting'!$B$2</f>
        <v>J36938</v>
      </c>
      <c r="J1355" s="42">
        <f ca="1">(SUMIF('Freeform time and material'!$B$17:$B$30,B1355,'Freeform time and material'!$G$17:$G$30)) +
(SUMIF('Vinyl cutting'!$B$17:$B$30,B1355,'Vinyl cutting'!$G$17:$G$30)) +
(SUMIF('Vinyl cutting (2)'!$B$17:$B$30,B1355,'Vinyl cutting (2)'!$G$17:$G$30)) +
(SUMIF('Apply vinyl graphics'!$B$17:$B$30,B1355,'Apply vinyl graphics'!$G$17:$G$30)) +
(SUMIF('Apply vinyl graphics (2)'!$B$17:$B$30,B1355,'Apply vinyl graphics (2)'!$G$17:$G$30)) +
(SUMIF('Alum pan sign'!$B$17:$B$30,B1355,'Alum pan sign'!$G$17:$G$30)) +
(SUMIF('Alum pan sign (2)'!$B$17:$B$30,B1355,'Alum pan sign (2)'!$G$17:$G$30)) +
(SUMIF('Economy pan sign'!$B$17:$B$30,B1355,'Economy pan sign'!$G$17:$G$30)) +
(SUMIF('Post and panel sign'!$B$17:$B$30,B1355,'Post and panel sign'!$G$17:$G$30)) +
(SUMIF('Post and panel sign (2)'!$B$17:$B$30,B1355,'Post and panel sign (2)'!$G$17:$G$30)) +
(SUMIF('Flat panels only'!$B$17:$B$30,B1355,'Flat panels only'!$G$17:$G$30)) +
(SUMIF('Flat panels only (2)'!$B$17:$B$30,B1355,'Flat panels only (2)'!$G$17:$G$30)) +
(SUMIF('Routed panel shapes'!$B$18:$B$31,B1355,'Routed panel shapes'!$G$18:$G$31)) +
(SUMIF('Routed panel shapes (2)'!$B$18:$B$31,B1355,'Routed panel shapes (2)'!$G$18:$G$31)) +
(SUMIF('Routed face only'!$B$17:$B$30,B1355,'Routed face only'!$G$17:$G$30)) +
(SUMIF('Routed face only (2)'!$B$17:$B$30,B1355,'Routed face only (2)'!$G$17:$G$30)) +
(SUMIF('Routed alum faces letters'!$B$17:$B$30,B1355,'Routed alum faces letters'!$G$17:$G$30)) +
(SUMIF('Routed alum faces letters (2)'!$B$17:$B$30,B1355,'Routed alum faces letters (2)'!$G$17:$G$30)) +
(SUMIF('Routed push through acrylic'!$B$17:$B$30,B1355,'Routed push through acrylic'!$G$17:$G$30)) +
(SUMIF('Routed push through acrylic (2)'!$B$17:$B$30,B1355,'Routed push through acrylic (2)'!$G$17:$G$30)) +
(SUMIF('Sf routed cabinet'!$B$17:$B$30,B1355,'Sf routed cabinet'!$G$17:$G$30)) +
(SUMIF('Sf routed cabinet (2)'!$B$17:$B$30,B1355,'Sf routed cabinet (2)'!$G$17:$G$30)) +
(SUMIF('Df routed cabinet'!$B$17:$B$30,B1355,'Df routed cabinet'!$G$17:$G$30)) +
(SUMIF('Df routed cabinet (2)'!$B$17:$B$30,B1355,'Df routed cabinet (2)'!$G$17:$G$30)) +
(SUMIF('Sf acrylic cabinet'!$B$17:$B$30,B1355,'Sf acrylic cabinet'!$G$17:$G$30)) +
(SUMIF('Sf acrylic cabinet (2)'!$B$17:$B$30,B1355,'Sf acrylic cabinet (2)'!$G$17:$G$30)) +
(SUMIF('Economy Sf acrylic'!$B$17:$B$30,B1355,'Economy Sf acrylic'!$G$17:$G$30)) +
(SUMIF('Df acrylic cabinet'!$B$17:$B$30,B1355,'Df acrylic cabinet'!$G$17:$G$30)) +
(SUMIF('Df acrylic cabinet (2)'!$B$17:$B$30,B1355,'Df acrylic cabinet (2)'!$G$17:$G$30)) +
(SUMIF('Sf flex cabinet'!$B$17:$B$30,B1355,'Sf flex cabinet'!$G$17:$G$30)) +
(SUMIF('Sf flex cabinet (2)'!$B$17:$B$30,B1355,'Sf flex cabinet (2)'!$G$17:$G$30)) +
(SUMIF('Df flex cabinet'!$B$17:$B$36,B1355,'Df flex cabinet'!$G$17:$G$36)) +
(SUMIF('Df flex cabinet (2)'!$B$17:$B$36,B1355,'Df flex cabinet (2)'!$G$17:$G$36)) +
(SUMIF('Pole cover'!$B$17:$B$30,B1355,'Pole cover'!$G$17:$G$30)) +
(SUMIF('Pole cover (2)'!$B$17:$B$30,B1355,'Pole cover (2)'!$G$17:$G$30)) +
(SUMIF('Structural Steel Fab'!$B$17:$B$29,B1355,'Structural Steel Fab'!$G$17:$G$29)) +
(SUMIF(Reveal!$B$17:$B$30,B1355,Reveal!$G$17:$G$30)) +
(SUMIF('Reveal (2)'!$B$17:$B$30,B1355,'Reveal (2)'!$G$17:$G$30)) +
(SUMIF('Crown cove top'!$B$17:$B$30,B1355,'Crown cove top'!$G$17:$G$30)) +
(SUMIF('EMC assembly'!$B$17:$B$30,B1355,'EMC assembly'!$G$17:$G$30)) +
(SUMIF(Crating!$B$17:$B$29,B1355,Crating!$G$17:$G$29)) +
(SUMIF('LED wiring'!$B$17:$B$30,B1355,'LED wiring'!$G$17:$G$30)) +
(SUMIF('Changeable copy face'!$B$17:$B$30,B1355,'Changeable copy face'!$G$17:$G$30)) +
(SUMIF('Flex face assembly'!$B$17:$B$30,B1355,'Flex face assembly'!$G$17:$G$30)) +
(SUMIF('Routed face assembly'!$B$17:$B$30,B1355,'Routed face assembly'!$G$17:$G$30)) +
(SUMIF('Paint calculation'!$B$17:$B$30,B1355,'Paint calculation'!$G$17:$G$30)) +
(SUMIF('Trimcap letter face'!$B$17:$B$30,B1355,'Trimcap letter face'!$G$17:$G$30)) +
(SUMIF('Trimcap letter face (2)'!$B$17:$B$30,B1355,'Trimcap letter face (2)'!$G$17:$G$30)) +
(SUMIF('Channel letter fabrication'!$B$17:$B$30,B1355,'Channel letter fabrication'!$G$17:$G$30)) +
(SUMIF('Channel letter fabrication (2)'!$B$17:$B$30,B1355,'Channel letter fabrication (2)'!$G$17:$G$30))</f>
        <v>0</v>
      </c>
    </row>
    <row r="1356" spans="1:10">
      <c r="A1356" s="28">
        <f>[1]ODBC!$A1356</f>
        <v>0</v>
      </c>
      <c r="B1356" s="29">
        <f>[1]ODBC!B1356</f>
        <v>0</v>
      </c>
      <c r="C1356" s="30" t="str">
        <f>IFERROR(VLOOKUP($B1356,[1]ODBC!$B:$H,2,FALSE),"")</f>
        <v/>
      </c>
      <c r="D1356" s="30" t="str">
        <f>IFERROR(VLOOKUP($B1356,[1]ODBC!$B:$H,3,FALSE),"")</f>
        <v/>
      </c>
      <c r="E1356" s="30" t="str">
        <f>IFERROR(VLOOKUP($B1356,[1]ODBC!$B:$H,4,FALSE),"")</f>
        <v/>
      </c>
      <c r="F1356" s="31" t="str">
        <f>IFERROR(VLOOKUP($B1356,[1]ODBC!$B:$H,5,FALSE),"")</f>
        <v/>
      </c>
      <c r="G1356" s="32">
        <f>[1]ODBC!G1356</f>
        <v>0</v>
      </c>
      <c r="H1356" s="33">
        <f>SUM([1]ODBC!H1356)</f>
        <v>0</v>
      </c>
      <c r="I1356" s="41" t="str">
        <f>'Vinyl cutting'!$B$2</f>
        <v>J36938</v>
      </c>
      <c r="J1356" s="42">
        <f ca="1">(SUMIF('Freeform time and material'!$B$17:$B$30,B1356,'Freeform time and material'!$G$17:$G$30)) +
(SUMIF('Vinyl cutting'!$B$17:$B$30,B1356,'Vinyl cutting'!$G$17:$G$30)) +
(SUMIF('Vinyl cutting (2)'!$B$17:$B$30,B1356,'Vinyl cutting (2)'!$G$17:$G$30)) +
(SUMIF('Apply vinyl graphics'!$B$17:$B$30,B1356,'Apply vinyl graphics'!$G$17:$G$30)) +
(SUMIF('Apply vinyl graphics (2)'!$B$17:$B$30,B1356,'Apply vinyl graphics (2)'!$G$17:$G$30)) +
(SUMIF('Alum pan sign'!$B$17:$B$30,B1356,'Alum pan sign'!$G$17:$G$30)) +
(SUMIF('Alum pan sign (2)'!$B$17:$B$30,B1356,'Alum pan sign (2)'!$G$17:$G$30)) +
(SUMIF('Economy pan sign'!$B$17:$B$30,B1356,'Economy pan sign'!$G$17:$G$30)) +
(SUMIF('Post and panel sign'!$B$17:$B$30,B1356,'Post and panel sign'!$G$17:$G$30)) +
(SUMIF('Post and panel sign (2)'!$B$17:$B$30,B1356,'Post and panel sign (2)'!$G$17:$G$30)) +
(SUMIF('Flat panels only'!$B$17:$B$30,B1356,'Flat panels only'!$G$17:$G$30)) +
(SUMIF('Flat panels only (2)'!$B$17:$B$30,B1356,'Flat panels only (2)'!$G$17:$G$30)) +
(SUMIF('Routed panel shapes'!$B$18:$B$31,B1356,'Routed panel shapes'!$G$18:$G$31)) +
(SUMIF('Routed panel shapes (2)'!$B$18:$B$31,B1356,'Routed panel shapes (2)'!$G$18:$G$31)) +
(SUMIF('Routed face only'!$B$17:$B$30,B1356,'Routed face only'!$G$17:$G$30)) +
(SUMIF('Routed face only (2)'!$B$17:$B$30,B1356,'Routed face only (2)'!$G$17:$G$30)) +
(SUMIF('Routed alum faces letters'!$B$17:$B$30,B1356,'Routed alum faces letters'!$G$17:$G$30)) +
(SUMIF('Routed alum faces letters (2)'!$B$17:$B$30,B1356,'Routed alum faces letters (2)'!$G$17:$G$30)) +
(SUMIF('Routed push through acrylic'!$B$17:$B$30,B1356,'Routed push through acrylic'!$G$17:$G$30)) +
(SUMIF('Routed push through acrylic (2)'!$B$17:$B$30,B1356,'Routed push through acrylic (2)'!$G$17:$G$30)) +
(SUMIF('Sf routed cabinet'!$B$17:$B$30,B1356,'Sf routed cabinet'!$G$17:$G$30)) +
(SUMIF('Sf routed cabinet (2)'!$B$17:$B$30,B1356,'Sf routed cabinet (2)'!$G$17:$G$30)) +
(SUMIF('Df routed cabinet'!$B$17:$B$30,B1356,'Df routed cabinet'!$G$17:$G$30)) +
(SUMIF('Df routed cabinet (2)'!$B$17:$B$30,B1356,'Df routed cabinet (2)'!$G$17:$G$30)) +
(SUMIF('Sf acrylic cabinet'!$B$17:$B$30,B1356,'Sf acrylic cabinet'!$G$17:$G$30)) +
(SUMIF('Sf acrylic cabinet (2)'!$B$17:$B$30,B1356,'Sf acrylic cabinet (2)'!$G$17:$G$30)) +
(SUMIF('Economy Sf acrylic'!$B$17:$B$30,B1356,'Economy Sf acrylic'!$G$17:$G$30)) +
(SUMIF('Df acrylic cabinet'!$B$17:$B$30,B1356,'Df acrylic cabinet'!$G$17:$G$30)) +
(SUMIF('Df acrylic cabinet (2)'!$B$17:$B$30,B1356,'Df acrylic cabinet (2)'!$G$17:$G$30)) +
(SUMIF('Sf flex cabinet'!$B$17:$B$30,B1356,'Sf flex cabinet'!$G$17:$G$30)) +
(SUMIF('Sf flex cabinet (2)'!$B$17:$B$30,B1356,'Sf flex cabinet (2)'!$G$17:$G$30)) +
(SUMIF('Df flex cabinet'!$B$17:$B$36,B1356,'Df flex cabinet'!$G$17:$G$36)) +
(SUMIF('Df flex cabinet (2)'!$B$17:$B$36,B1356,'Df flex cabinet (2)'!$G$17:$G$36)) +
(SUMIF('Pole cover'!$B$17:$B$30,B1356,'Pole cover'!$G$17:$G$30)) +
(SUMIF('Pole cover (2)'!$B$17:$B$30,B1356,'Pole cover (2)'!$G$17:$G$30)) +
(SUMIF('Structural Steel Fab'!$B$17:$B$29,B1356,'Structural Steel Fab'!$G$17:$G$29)) +
(SUMIF(Reveal!$B$17:$B$30,B1356,Reveal!$G$17:$G$30)) +
(SUMIF('Reveal (2)'!$B$17:$B$30,B1356,'Reveal (2)'!$G$17:$G$30)) +
(SUMIF('Crown cove top'!$B$17:$B$30,B1356,'Crown cove top'!$G$17:$G$30)) +
(SUMIF('EMC assembly'!$B$17:$B$30,B1356,'EMC assembly'!$G$17:$G$30)) +
(SUMIF(Crating!$B$17:$B$29,B1356,Crating!$G$17:$G$29)) +
(SUMIF('LED wiring'!$B$17:$B$30,B1356,'LED wiring'!$G$17:$G$30)) +
(SUMIF('Changeable copy face'!$B$17:$B$30,B1356,'Changeable copy face'!$G$17:$G$30)) +
(SUMIF('Flex face assembly'!$B$17:$B$30,B1356,'Flex face assembly'!$G$17:$G$30)) +
(SUMIF('Routed face assembly'!$B$17:$B$30,B1356,'Routed face assembly'!$G$17:$G$30)) +
(SUMIF('Paint calculation'!$B$17:$B$30,B1356,'Paint calculation'!$G$17:$G$30)) +
(SUMIF('Trimcap letter face'!$B$17:$B$30,B1356,'Trimcap letter face'!$G$17:$G$30)) +
(SUMIF('Trimcap letter face (2)'!$B$17:$B$30,B1356,'Trimcap letter face (2)'!$G$17:$G$30)) +
(SUMIF('Channel letter fabrication'!$B$17:$B$30,B1356,'Channel letter fabrication'!$G$17:$G$30)) +
(SUMIF('Channel letter fabrication (2)'!$B$17:$B$30,B1356,'Channel letter fabrication (2)'!$G$17:$G$30))</f>
        <v>0</v>
      </c>
    </row>
    <row r="1357" spans="1:10">
      <c r="A1357" s="28">
        <f>[1]ODBC!$A1357</f>
        <v>0</v>
      </c>
      <c r="B1357" s="29">
        <f>[1]ODBC!B1357</f>
        <v>0</v>
      </c>
      <c r="C1357" s="30" t="str">
        <f>IFERROR(VLOOKUP($B1357,[1]ODBC!$B:$H,2,FALSE),"")</f>
        <v/>
      </c>
      <c r="D1357" s="30" t="str">
        <f>IFERROR(VLOOKUP($B1357,[1]ODBC!$B:$H,3,FALSE),"")</f>
        <v/>
      </c>
      <c r="E1357" s="30" t="str">
        <f>IFERROR(VLOOKUP($B1357,[1]ODBC!$B:$H,4,FALSE),"")</f>
        <v/>
      </c>
      <c r="F1357" s="31" t="str">
        <f>IFERROR(VLOOKUP($B1357,[1]ODBC!$B:$H,5,FALSE),"")</f>
        <v/>
      </c>
      <c r="G1357" s="32">
        <f>[1]ODBC!G1357</f>
        <v>0</v>
      </c>
      <c r="H1357" s="33">
        <f>SUM([1]ODBC!H1357)</f>
        <v>0</v>
      </c>
      <c r="I1357" s="41" t="str">
        <f>'Vinyl cutting'!$B$2</f>
        <v>J36938</v>
      </c>
      <c r="J1357" s="42">
        <f ca="1">(SUMIF('Freeform time and material'!$B$17:$B$30,B1357,'Freeform time and material'!$G$17:$G$30)) +
(SUMIF('Vinyl cutting'!$B$17:$B$30,B1357,'Vinyl cutting'!$G$17:$G$30)) +
(SUMIF('Vinyl cutting (2)'!$B$17:$B$30,B1357,'Vinyl cutting (2)'!$G$17:$G$30)) +
(SUMIF('Apply vinyl graphics'!$B$17:$B$30,B1357,'Apply vinyl graphics'!$G$17:$G$30)) +
(SUMIF('Apply vinyl graphics (2)'!$B$17:$B$30,B1357,'Apply vinyl graphics (2)'!$G$17:$G$30)) +
(SUMIF('Alum pan sign'!$B$17:$B$30,B1357,'Alum pan sign'!$G$17:$G$30)) +
(SUMIF('Alum pan sign (2)'!$B$17:$B$30,B1357,'Alum pan sign (2)'!$G$17:$G$30)) +
(SUMIF('Economy pan sign'!$B$17:$B$30,B1357,'Economy pan sign'!$G$17:$G$30)) +
(SUMIF('Post and panel sign'!$B$17:$B$30,B1357,'Post and panel sign'!$G$17:$G$30)) +
(SUMIF('Post and panel sign (2)'!$B$17:$B$30,B1357,'Post and panel sign (2)'!$G$17:$G$30)) +
(SUMIF('Flat panels only'!$B$17:$B$30,B1357,'Flat panels only'!$G$17:$G$30)) +
(SUMIF('Flat panels only (2)'!$B$17:$B$30,B1357,'Flat panels only (2)'!$G$17:$G$30)) +
(SUMIF('Routed panel shapes'!$B$18:$B$31,B1357,'Routed panel shapes'!$G$18:$G$31)) +
(SUMIF('Routed panel shapes (2)'!$B$18:$B$31,B1357,'Routed panel shapes (2)'!$G$18:$G$31)) +
(SUMIF('Routed face only'!$B$17:$B$30,B1357,'Routed face only'!$G$17:$G$30)) +
(SUMIF('Routed face only (2)'!$B$17:$B$30,B1357,'Routed face only (2)'!$G$17:$G$30)) +
(SUMIF('Routed alum faces letters'!$B$17:$B$30,B1357,'Routed alum faces letters'!$G$17:$G$30)) +
(SUMIF('Routed alum faces letters (2)'!$B$17:$B$30,B1357,'Routed alum faces letters (2)'!$G$17:$G$30)) +
(SUMIF('Routed push through acrylic'!$B$17:$B$30,B1357,'Routed push through acrylic'!$G$17:$G$30)) +
(SUMIF('Routed push through acrylic (2)'!$B$17:$B$30,B1357,'Routed push through acrylic (2)'!$G$17:$G$30)) +
(SUMIF('Sf routed cabinet'!$B$17:$B$30,B1357,'Sf routed cabinet'!$G$17:$G$30)) +
(SUMIF('Sf routed cabinet (2)'!$B$17:$B$30,B1357,'Sf routed cabinet (2)'!$G$17:$G$30)) +
(SUMIF('Df routed cabinet'!$B$17:$B$30,B1357,'Df routed cabinet'!$G$17:$G$30)) +
(SUMIF('Df routed cabinet (2)'!$B$17:$B$30,B1357,'Df routed cabinet (2)'!$G$17:$G$30)) +
(SUMIF('Sf acrylic cabinet'!$B$17:$B$30,B1357,'Sf acrylic cabinet'!$G$17:$G$30)) +
(SUMIF('Sf acrylic cabinet (2)'!$B$17:$B$30,B1357,'Sf acrylic cabinet (2)'!$G$17:$G$30)) +
(SUMIF('Economy Sf acrylic'!$B$17:$B$30,B1357,'Economy Sf acrylic'!$G$17:$G$30)) +
(SUMIF('Df acrylic cabinet'!$B$17:$B$30,B1357,'Df acrylic cabinet'!$G$17:$G$30)) +
(SUMIF('Df acrylic cabinet (2)'!$B$17:$B$30,B1357,'Df acrylic cabinet (2)'!$G$17:$G$30)) +
(SUMIF('Sf flex cabinet'!$B$17:$B$30,B1357,'Sf flex cabinet'!$G$17:$G$30)) +
(SUMIF('Sf flex cabinet (2)'!$B$17:$B$30,B1357,'Sf flex cabinet (2)'!$G$17:$G$30)) +
(SUMIF('Df flex cabinet'!$B$17:$B$36,B1357,'Df flex cabinet'!$G$17:$G$36)) +
(SUMIF('Df flex cabinet (2)'!$B$17:$B$36,B1357,'Df flex cabinet (2)'!$G$17:$G$36)) +
(SUMIF('Pole cover'!$B$17:$B$30,B1357,'Pole cover'!$G$17:$G$30)) +
(SUMIF('Pole cover (2)'!$B$17:$B$30,B1357,'Pole cover (2)'!$G$17:$G$30)) +
(SUMIF('Structural Steel Fab'!$B$17:$B$29,B1357,'Structural Steel Fab'!$G$17:$G$29)) +
(SUMIF(Reveal!$B$17:$B$30,B1357,Reveal!$G$17:$G$30)) +
(SUMIF('Reveal (2)'!$B$17:$B$30,B1357,'Reveal (2)'!$G$17:$G$30)) +
(SUMIF('Crown cove top'!$B$17:$B$30,B1357,'Crown cove top'!$G$17:$G$30)) +
(SUMIF('EMC assembly'!$B$17:$B$30,B1357,'EMC assembly'!$G$17:$G$30)) +
(SUMIF(Crating!$B$17:$B$29,B1357,Crating!$G$17:$G$29)) +
(SUMIF('LED wiring'!$B$17:$B$30,B1357,'LED wiring'!$G$17:$G$30)) +
(SUMIF('Changeable copy face'!$B$17:$B$30,B1357,'Changeable copy face'!$G$17:$G$30)) +
(SUMIF('Flex face assembly'!$B$17:$B$30,B1357,'Flex face assembly'!$G$17:$G$30)) +
(SUMIF('Routed face assembly'!$B$17:$B$30,B1357,'Routed face assembly'!$G$17:$G$30)) +
(SUMIF('Paint calculation'!$B$17:$B$30,B1357,'Paint calculation'!$G$17:$G$30)) +
(SUMIF('Trimcap letter face'!$B$17:$B$30,B1357,'Trimcap letter face'!$G$17:$G$30)) +
(SUMIF('Trimcap letter face (2)'!$B$17:$B$30,B1357,'Trimcap letter face (2)'!$G$17:$G$30)) +
(SUMIF('Channel letter fabrication'!$B$17:$B$30,B1357,'Channel letter fabrication'!$G$17:$G$30)) +
(SUMIF('Channel letter fabrication (2)'!$B$17:$B$30,B1357,'Channel letter fabrication (2)'!$G$17:$G$30))</f>
        <v>0</v>
      </c>
    </row>
    <row r="1358" spans="1:10">
      <c r="A1358" s="28">
        <f>[1]ODBC!$A1358</f>
        <v>0</v>
      </c>
      <c r="B1358" s="29">
        <f>[1]ODBC!B1358</f>
        <v>0</v>
      </c>
      <c r="C1358" s="30" t="str">
        <f>IFERROR(VLOOKUP($B1358,[1]ODBC!$B:$H,2,FALSE),"")</f>
        <v/>
      </c>
      <c r="D1358" s="30" t="str">
        <f>IFERROR(VLOOKUP($B1358,[1]ODBC!$B:$H,3,FALSE),"")</f>
        <v/>
      </c>
      <c r="E1358" s="30" t="str">
        <f>IFERROR(VLOOKUP($B1358,[1]ODBC!$B:$H,4,FALSE),"")</f>
        <v/>
      </c>
      <c r="F1358" s="31" t="str">
        <f>IFERROR(VLOOKUP($B1358,[1]ODBC!$B:$H,5,FALSE),"")</f>
        <v/>
      </c>
      <c r="G1358" s="32">
        <f>[1]ODBC!G1358</f>
        <v>0</v>
      </c>
      <c r="H1358" s="33">
        <f>SUM([1]ODBC!H1358)</f>
        <v>0</v>
      </c>
      <c r="I1358" s="41" t="str">
        <f>'Vinyl cutting'!$B$2</f>
        <v>J36938</v>
      </c>
      <c r="J1358" s="42">
        <f ca="1">(SUMIF('Freeform time and material'!$B$17:$B$30,B1358,'Freeform time and material'!$G$17:$G$30)) +
(SUMIF('Vinyl cutting'!$B$17:$B$30,B1358,'Vinyl cutting'!$G$17:$G$30)) +
(SUMIF('Vinyl cutting (2)'!$B$17:$B$30,B1358,'Vinyl cutting (2)'!$G$17:$G$30)) +
(SUMIF('Apply vinyl graphics'!$B$17:$B$30,B1358,'Apply vinyl graphics'!$G$17:$G$30)) +
(SUMIF('Apply vinyl graphics (2)'!$B$17:$B$30,B1358,'Apply vinyl graphics (2)'!$G$17:$G$30)) +
(SUMIF('Alum pan sign'!$B$17:$B$30,B1358,'Alum pan sign'!$G$17:$G$30)) +
(SUMIF('Alum pan sign (2)'!$B$17:$B$30,B1358,'Alum pan sign (2)'!$G$17:$G$30)) +
(SUMIF('Economy pan sign'!$B$17:$B$30,B1358,'Economy pan sign'!$G$17:$G$30)) +
(SUMIF('Post and panel sign'!$B$17:$B$30,B1358,'Post and panel sign'!$G$17:$G$30)) +
(SUMIF('Post and panel sign (2)'!$B$17:$B$30,B1358,'Post and panel sign (2)'!$G$17:$G$30)) +
(SUMIF('Flat panels only'!$B$17:$B$30,B1358,'Flat panels only'!$G$17:$G$30)) +
(SUMIF('Flat panels only (2)'!$B$17:$B$30,B1358,'Flat panels only (2)'!$G$17:$G$30)) +
(SUMIF('Routed panel shapes'!$B$18:$B$31,B1358,'Routed panel shapes'!$G$18:$G$31)) +
(SUMIF('Routed panel shapes (2)'!$B$18:$B$31,B1358,'Routed panel shapes (2)'!$G$18:$G$31)) +
(SUMIF('Routed face only'!$B$17:$B$30,B1358,'Routed face only'!$G$17:$G$30)) +
(SUMIF('Routed face only (2)'!$B$17:$B$30,B1358,'Routed face only (2)'!$G$17:$G$30)) +
(SUMIF('Routed alum faces letters'!$B$17:$B$30,B1358,'Routed alum faces letters'!$G$17:$G$30)) +
(SUMIF('Routed alum faces letters (2)'!$B$17:$B$30,B1358,'Routed alum faces letters (2)'!$G$17:$G$30)) +
(SUMIF('Routed push through acrylic'!$B$17:$B$30,B1358,'Routed push through acrylic'!$G$17:$G$30)) +
(SUMIF('Routed push through acrylic (2)'!$B$17:$B$30,B1358,'Routed push through acrylic (2)'!$G$17:$G$30)) +
(SUMIF('Sf routed cabinet'!$B$17:$B$30,B1358,'Sf routed cabinet'!$G$17:$G$30)) +
(SUMIF('Sf routed cabinet (2)'!$B$17:$B$30,B1358,'Sf routed cabinet (2)'!$G$17:$G$30)) +
(SUMIF('Df routed cabinet'!$B$17:$B$30,B1358,'Df routed cabinet'!$G$17:$G$30)) +
(SUMIF('Df routed cabinet (2)'!$B$17:$B$30,B1358,'Df routed cabinet (2)'!$G$17:$G$30)) +
(SUMIF('Sf acrylic cabinet'!$B$17:$B$30,B1358,'Sf acrylic cabinet'!$G$17:$G$30)) +
(SUMIF('Sf acrylic cabinet (2)'!$B$17:$B$30,B1358,'Sf acrylic cabinet (2)'!$G$17:$G$30)) +
(SUMIF('Economy Sf acrylic'!$B$17:$B$30,B1358,'Economy Sf acrylic'!$G$17:$G$30)) +
(SUMIF('Df acrylic cabinet'!$B$17:$B$30,B1358,'Df acrylic cabinet'!$G$17:$G$30)) +
(SUMIF('Df acrylic cabinet (2)'!$B$17:$B$30,B1358,'Df acrylic cabinet (2)'!$G$17:$G$30)) +
(SUMIF('Sf flex cabinet'!$B$17:$B$30,B1358,'Sf flex cabinet'!$G$17:$G$30)) +
(SUMIF('Sf flex cabinet (2)'!$B$17:$B$30,B1358,'Sf flex cabinet (2)'!$G$17:$G$30)) +
(SUMIF('Df flex cabinet'!$B$17:$B$36,B1358,'Df flex cabinet'!$G$17:$G$36)) +
(SUMIF('Df flex cabinet (2)'!$B$17:$B$36,B1358,'Df flex cabinet (2)'!$G$17:$G$36)) +
(SUMIF('Pole cover'!$B$17:$B$30,B1358,'Pole cover'!$G$17:$G$30)) +
(SUMIF('Pole cover (2)'!$B$17:$B$30,B1358,'Pole cover (2)'!$G$17:$G$30)) +
(SUMIF('Structural Steel Fab'!$B$17:$B$29,B1358,'Structural Steel Fab'!$G$17:$G$29)) +
(SUMIF(Reveal!$B$17:$B$30,B1358,Reveal!$G$17:$G$30)) +
(SUMIF('Reveal (2)'!$B$17:$B$30,B1358,'Reveal (2)'!$G$17:$G$30)) +
(SUMIF('Crown cove top'!$B$17:$B$30,B1358,'Crown cove top'!$G$17:$G$30)) +
(SUMIF('EMC assembly'!$B$17:$B$30,B1358,'EMC assembly'!$G$17:$G$30)) +
(SUMIF(Crating!$B$17:$B$29,B1358,Crating!$G$17:$G$29)) +
(SUMIF('LED wiring'!$B$17:$B$30,B1358,'LED wiring'!$G$17:$G$30)) +
(SUMIF('Changeable copy face'!$B$17:$B$30,B1358,'Changeable copy face'!$G$17:$G$30)) +
(SUMIF('Flex face assembly'!$B$17:$B$30,B1358,'Flex face assembly'!$G$17:$G$30)) +
(SUMIF('Routed face assembly'!$B$17:$B$30,B1358,'Routed face assembly'!$G$17:$G$30)) +
(SUMIF('Paint calculation'!$B$17:$B$30,B1358,'Paint calculation'!$G$17:$G$30)) +
(SUMIF('Trimcap letter face'!$B$17:$B$30,B1358,'Trimcap letter face'!$G$17:$G$30)) +
(SUMIF('Trimcap letter face (2)'!$B$17:$B$30,B1358,'Trimcap letter face (2)'!$G$17:$G$30)) +
(SUMIF('Channel letter fabrication'!$B$17:$B$30,B1358,'Channel letter fabrication'!$G$17:$G$30)) +
(SUMIF('Channel letter fabrication (2)'!$B$17:$B$30,B1358,'Channel letter fabrication (2)'!$G$17:$G$30))</f>
        <v>0</v>
      </c>
    </row>
    <row r="1359" spans="1:10">
      <c r="A1359" s="28">
        <f>[1]ODBC!$A1359</f>
        <v>0</v>
      </c>
      <c r="B1359" s="29">
        <f>[1]ODBC!B1359</f>
        <v>0</v>
      </c>
      <c r="C1359" s="30" t="str">
        <f>IFERROR(VLOOKUP($B1359,[1]ODBC!$B:$H,2,FALSE),"")</f>
        <v/>
      </c>
      <c r="D1359" s="30" t="str">
        <f>IFERROR(VLOOKUP($B1359,[1]ODBC!$B:$H,3,FALSE),"")</f>
        <v/>
      </c>
      <c r="E1359" s="30" t="str">
        <f>IFERROR(VLOOKUP($B1359,[1]ODBC!$B:$H,4,FALSE),"")</f>
        <v/>
      </c>
      <c r="F1359" s="31" t="str">
        <f>IFERROR(VLOOKUP($B1359,[1]ODBC!$B:$H,5,FALSE),"")</f>
        <v/>
      </c>
      <c r="G1359" s="32">
        <f>[1]ODBC!G1359</f>
        <v>0</v>
      </c>
      <c r="H1359" s="33">
        <f>SUM([1]ODBC!H1359)</f>
        <v>0</v>
      </c>
      <c r="I1359" s="41" t="str">
        <f>'Vinyl cutting'!$B$2</f>
        <v>J36938</v>
      </c>
      <c r="J1359" s="42">
        <f ca="1">(SUMIF('Freeform time and material'!$B$17:$B$30,B1359,'Freeform time and material'!$G$17:$G$30)) +
(SUMIF('Vinyl cutting'!$B$17:$B$30,B1359,'Vinyl cutting'!$G$17:$G$30)) +
(SUMIF('Vinyl cutting (2)'!$B$17:$B$30,B1359,'Vinyl cutting (2)'!$G$17:$G$30)) +
(SUMIF('Apply vinyl graphics'!$B$17:$B$30,B1359,'Apply vinyl graphics'!$G$17:$G$30)) +
(SUMIF('Apply vinyl graphics (2)'!$B$17:$B$30,B1359,'Apply vinyl graphics (2)'!$G$17:$G$30)) +
(SUMIF('Alum pan sign'!$B$17:$B$30,B1359,'Alum pan sign'!$G$17:$G$30)) +
(SUMIF('Alum pan sign (2)'!$B$17:$B$30,B1359,'Alum pan sign (2)'!$G$17:$G$30)) +
(SUMIF('Economy pan sign'!$B$17:$B$30,B1359,'Economy pan sign'!$G$17:$G$30)) +
(SUMIF('Post and panel sign'!$B$17:$B$30,B1359,'Post and panel sign'!$G$17:$G$30)) +
(SUMIF('Post and panel sign (2)'!$B$17:$B$30,B1359,'Post and panel sign (2)'!$G$17:$G$30)) +
(SUMIF('Flat panels only'!$B$17:$B$30,B1359,'Flat panels only'!$G$17:$G$30)) +
(SUMIF('Flat panels only (2)'!$B$17:$B$30,B1359,'Flat panels only (2)'!$G$17:$G$30)) +
(SUMIF('Routed panel shapes'!$B$18:$B$31,B1359,'Routed panel shapes'!$G$18:$G$31)) +
(SUMIF('Routed panel shapes (2)'!$B$18:$B$31,B1359,'Routed panel shapes (2)'!$G$18:$G$31)) +
(SUMIF('Routed face only'!$B$17:$B$30,B1359,'Routed face only'!$G$17:$G$30)) +
(SUMIF('Routed face only (2)'!$B$17:$B$30,B1359,'Routed face only (2)'!$G$17:$G$30)) +
(SUMIF('Routed alum faces letters'!$B$17:$B$30,B1359,'Routed alum faces letters'!$G$17:$G$30)) +
(SUMIF('Routed alum faces letters (2)'!$B$17:$B$30,B1359,'Routed alum faces letters (2)'!$G$17:$G$30)) +
(SUMIF('Routed push through acrylic'!$B$17:$B$30,B1359,'Routed push through acrylic'!$G$17:$G$30)) +
(SUMIF('Routed push through acrylic (2)'!$B$17:$B$30,B1359,'Routed push through acrylic (2)'!$G$17:$G$30)) +
(SUMIF('Sf routed cabinet'!$B$17:$B$30,B1359,'Sf routed cabinet'!$G$17:$G$30)) +
(SUMIF('Sf routed cabinet (2)'!$B$17:$B$30,B1359,'Sf routed cabinet (2)'!$G$17:$G$30)) +
(SUMIF('Df routed cabinet'!$B$17:$B$30,B1359,'Df routed cabinet'!$G$17:$G$30)) +
(SUMIF('Df routed cabinet (2)'!$B$17:$B$30,B1359,'Df routed cabinet (2)'!$G$17:$G$30)) +
(SUMIF('Sf acrylic cabinet'!$B$17:$B$30,B1359,'Sf acrylic cabinet'!$G$17:$G$30)) +
(SUMIF('Sf acrylic cabinet (2)'!$B$17:$B$30,B1359,'Sf acrylic cabinet (2)'!$G$17:$G$30)) +
(SUMIF('Economy Sf acrylic'!$B$17:$B$30,B1359,'Economy Sf acrylic'!$G$17:$G$30)) +
(SUMIF('Df acrylic cabinet'!$B$17:$B$30,B1359,'Df acrylic cabinet'!$G$17:$G$30)) +
(SUMIF('Df acrylic cabinet (2)'!$B$17:$B$30,B1359,'Df acrylic cabinet (2)'!$G$17:$G$30)) +
(SUMIF('Sf flex cabinet'!$B$17:$B$30,B1359,'Sf flex cabinet'!$G$17:$G$30)) +
(SUMIF('Sf flex cabinet (2)'!$B$17:$B$30,B1359,'Sf flex cabinet (2)'!$G$17:$G$30)) +
(SUMIF('Df flex cabinet'!$B$17:$B$36,B1359,'Df flex cabinet'!$G$17:$G$36)) +
(SUMIF('Df flex cabinet (2)'!$B$17:$B$36,B1359,'Df flex cabinet (2)'!$G$17:$G$36)) +
(SUMIF('Pole cover'!$B$17:$B$30,B1359,'Pole cover'!$G$17:$G$30)) +
(SUMIF('Pole cover (2)'!$B$17:$B$30,B1359,'Pole cover (2)'!$G$17:$G$30)) +
(SUMIF('Structural Steel Fab'!$B$17:$B$29,B1359,'Structural Steel Fab'!$G$17:$G$29)) +
(SUMIF(Reveal!$B$17:$B$30,B1359,Reveal!$G$17:$G$30)) +
(SUMIF('Reveal (2)'!$B$17:$B$30,B1359,'Reveal (2)'!$G$17:$G$30)) +
(SUMIF('Crown cove top'!$B$17:$B$30,B1359,'Crown cove top'!$G$17:$G$30)) +
(SUMIF('EMC assembly'!$B$17:$B$30,B1359,'EMC assembly'!$G$17:$G$30)) +
(SUMIF(Crating!$B$17:$B$29,B1359,Crating!$G$17:$G$29)) +
(SUMIF('LED wiring'!$B$17:$B$30,B1359,'LED wiring'!$G$17:$G$30)) +
(SUMIF('Changeable copy face'!$B$17:$B$30,B1359,'Changeable copy face'!$G$17:$G$30)) +
(SUMIF('Flex face assembly'!$B$17:$B$30,B1359,'Flex face assembly'!$G$17:$G$30)) +
(SUMIF('Routed face assembly'!$B$17:$B$30,B1359,'Routed face assembly'!$G$17:$G$30)) +
(SUMIF('Paint calculation'!$B$17:$B$30,B1359,'Paint calculation'!$G$17:$G$30)) +
(SUMIF('Trimcap letter face'!$B$17:$B$30,B1359,'Trimcap letter face'!$G$17:$G$30)) +
(SUMIF('Trimcap letter face (2)'!$B$17:$B$30,B1359,'Trimcap letter face (2)'!$G$17:$G$30)) +
(SUMIF('Channel letter fabrication'!$B$17:$B$30,B1359,'Channel letter fabrication'!$G$17:$G$30)) +
(SUMIF('Channel letter fabrication (2)'!$B$17:$B$30,B1359,'Channel letter fabrication (2)'!$G$17:$G$30))</f>
        <v>0</v>
      </c>
    </row>
    <row r="1360" spans="1:10">
      <c r="A1360" s="28">
        <f>[1]ODBC!$A1360</f>
        <v>0</v>
      </c>
      <c r="B1360" s="29">
        <f>[1]ODBC!B1360</f>
        <v>0</v>
      </c>
      <c r="C1360" s="30" t="str">
        <f>IFERROR(VLOOKUP($B1360,[1]ODBC!$B:$H,2,FALSE),"")</f>
        <v/>
      </c>
      <c r="D1360" s="30" t="str">
        <f>IFERROR(VLOOKUP($B1360,[1]ODBC!$B:$H,3,FALSE),"")</f>
        <v/>
      </c>
      <c r="E1360" s="30" t="str">
        <f>IFERROR(VLOOKUP($B1360,[1]ODBC!$B:$H,4,FALSE),"")</f>
        <v/>
      </c>
      <c r="F1360" s="31" t="str">
        <f>IFERROR(VLOOKUP($B1360,[1]ODBC!$B:$H,5,FALSE),"")</f>
        <v/>
      </c>
      <c r="G1360" s="32">
        <f>[1]ODBC!G1360</f>
        <v>0</v>
      </c>
      <c r="H1360" s="33">
        <f>SUM([1]ODBC!H1360)</f>
        <v>0</v>
      </c>
      <c r="I1360" s="41" t="str">
        <f>'Vinyl cutting'!$B$2</f>
        <v>J36938</v>
      </c>
      <c r="J1360" s="42">
        <f ca="1">(SUMIF('Freeform time and material'!$B$17:$B$30,B1360,'Freeform time and material'!$G$17:$G$30)) +
(SUMIF('Vinyl cutting'!$B$17:$B$30,B1360,'Vinyl cutting'!$G$17:$G$30)) +
(SUMIF('Vinyl cutting (2)'!$B$17:$B$30,B1360,'Vinyl cutting (2)'!$G$17:$G$30)) +
(SUMIF('Apply vinyl graphics'!$B$17:$B$30,B1360,'Apply vinyl graphics'!$G$17:$G$30)) +
(SUMIF('Apply vinyl graphics (2)'!$B$17:$B$30,B1360,'Apply vinyl graphics (2)'!$G$17:$G$30)) +
(SUMIF('Alum pan sign'!$B$17:$B$30,B1360,'Alum pan sign'!$G$17:$G$30)) +
(SUMIF('Alum pan sign (2)'!$B$17:$B$30,B1360,'Alum pan sign (2)'!$G$17:$G$30)) +
(SUMIF('Economy pan sign'!$B$17:$B$30,B1360,'Economy pan sign'!$G$17:$G$30)) +
(SUMIF('Post and panel sign'!$B$17:$B$30,B1360,'Post and panel sign'!$G$17:$G$30)) +
(SUMIF('Post and panel sign (2)'!$B$17:$B$30,B1360,'Post and panel sign (2)'!$G$17:$G$30)) +
(SUMIF('Flat panels only'!$B$17:$B$30,B1360,'Flat panels only'!$G$17:$G$30)) +
(SUMIF('Flat panels only (2)'!$B$17:$B$30,B1360,'Flat panels only (2)'!$G$17:$G$30)) +
(SUMIF('Routed panel shapes'!$B$18:$B$31,B1360,'Routed panel shapes'!$G$18:$G$31)) +
(SUMIF('Routed panel shapes (2)'!$B$18:$B$31,B1360,'Routed panel shapes (2)'!$G$18:$G$31)) +
(SUMIF('Routed face only'!$B$17:$B$30,B1360,'Routed face only'!$G$17:$G$30)) +
(SUMIF('Routed face only (2)'!$B$17:$B$30,B1360,'Routed face only (2)'!$G$17:$G$30)) +
(SUMIF('Routed alum faces letters'!$B$17:$B$30,B1360,'Routed alum faces letters'!$G$17:$G$30)) +
(SUMIF('Routed alum faces letters (2)'!$B$17:$B$30,B1360,'Routed alum faces letters (2)'!$G$17:$G$30)) +
(SUMIF('Routed push through acrylic'!$B$17:$B$30,B1360,'Routed push through acrylic'!$G$17:$G$30)) +
(SUMIF('Routed push through acrylic (2)'!$B$17:$B$30,B1360,'Routed push through acrylic (2)'!$G$17:$G$30)) +
(SUMIF('Sf routed cabinet'!$B$17:$B$30,B1360,'Sf routed cabinet'!$G$17:$G$30)) +
(SUMIF('Sf routed cabinet (2)'!$B$17:$B$30,B1360,'Sf routed cabinet (2)'!$G$17:$G$30)) +
(SUMIF('Df routed cabinet'!$B$17:$B$30,B1360,'Df routed cabinet'!$G$17:$G$30)) +
(SUMIF('Df routed cabinet (2)'!$B$17:$B$30,B1360,'Df routed cabinet (2)'!$G$17:$G$30)) +
(SUMIF('Sf acrylic cabinet'!$B$17:$B$30,B1360,'Sf acrylic cabinet'!$G$17:$G$30)) +
(SUMIF('Sf acrylic cabinet (2)'!$B$17:$B$30,B1360,'Sf acrylic cabinet (2)'!$G$17:$G$30)) +
(SUMIF('Economy Sf acrylic'!$B$17:$B$30,B1360,'Economy Sf acrylic'!$G$17:$G$30)) +
(SUMIF('Df acrylic cabinet'!$B$17:$B$30,B1360,'Df acrylic cabinet'!$G$17:$G$30)) +
(SUMIF('Df acrylic cabinet (2)'!$B$17:$B$30,B1360,'Df acrylic cabinet (2)'!$G$17:$G$30)) +
(SUMIF('Sf flex cabinet'!$B$17:$B$30,B1360,'Sf flex cabinet'!$G$17:$G$30)) +
(SUMIF('Sf flex cabinet (2)'!$B$17:$B$30,B1360,'Sf flex cabinet (2)'!$G$17:$G$30)) +
(SUMIF('Df flex cabinet'!$B$17:$B$36,B1360,'Df flex cabinet'!$G$17:$G$36)) +
(SUMIF('Df flex cabinet (2)'!$B$17:$B$36,B1360,'Df flex cabinet (2)'!$G$17:$G$36)) +
(SUMIF('Pole cover'!$B$17:$B$30,B1360,'Pole cover'!$G$17:$G$30)) +
(SUMIF('Pole cover (2)'!$B$17:$B$30,B1360,'Pole cover (2)'!$G$17:$G$30)) +
(SUMIF('Structural Steel Fab'!$B$17:$B$29,B1360,'Structural Steel Fab'!$G$17:$G$29)) +
(SUMIF(Reveal!$B$17:$B$30,B1360,Reveal!$G$17:$G$30)) +
(SUMIF('Reveal (2)'!$B$17:$B$30,B1360,'Reveal (2)'!$G$17:$G$30)) +
(SUMIF('Crown cove top'!$B$17:$B$30,B1360,'Crown cove top'!$G$17:$G$30)) +
(SUMIF('EMC assembly'!$B$17:$B$30,B1360,'EMC assembly'!$G$17:$G$30)) +
(SUMIF(Crating!$B$17:$B$29,B1360,Crating!$G$17:$G$29)) +
(SUMIF('LED wiring'!$B$17:$B$30,B1360,'LED wiring'!$G$17:$G$30)) +
(SUMIF('Changeable copy face'!$B$17:$B$30,B1360,'Changeable copy face'!$G$17:$G$30)) +
(SUMIF('Flex face assembly'!$B$17:$B$30,B1360,'Flex face assembly'!$G$17:$G$30)) +
(SUMIF('Routed face assembly'!$B$17:$B$30,B1360,'Routed face assembly'!$G$17:$G$30)) +
(SUMIF('Paint calculation'!$B$17:$B$30,B1360,'Paint calculation'!$G$17:$G$30)) +
(SUMIF('Trimcap letter face'!$B$17:$B$30,B1360,'Trimcap letter face'!$G$17:$G$30)) +
(SUMIF('Trimcap letter face (2)'!$B$17:$B$30,B1360,'Trimcap letter face (2)'!$G$17:$G$30)) +
(SUMIF('Channel letter fabrication'!$B$17:$B$30,B1360,'Channel letter fabrication'!$G$17:$G$30)) +
(SUMIF('Channel letter fabrication (2)'!$B$17:$B$30,B1360,'Channel letter fabrication (2)'!$G$17:$G$30))</f>
        <v>0</v>
      </c>
    </row>
    <row r="1361" spans="1:10">
      <c r="A1361" s="28">
        <f>[1]ODBC!$A1361</f>
        <v>0</v>
      </c>
      <c r="B1361" s="29">
        <f>[1]ODBC!B1361</f>
        <v>0</v>
      </c>
      <c r="C1361" s="30" t="str">
        <f>IFERROR(VLOOKUP($B1361,[1]ODBC!$B:$H,2,FALSE),"")</f>
        <v/>
      </c>
      <c r="D1361" s="30" t="str">
        <f>IFERROR(VLOOKUP($B1361,[1]ODBC!$B:$H,3,FALSE),"")</f>
        <v/>
      </c>
      <c r="E1361" s="30" t="str">
        <f>IFERROR(VLOOKUP($B1361,[1]ODBC!$B:$H,4,FALSE),"")</f>
        <v/>
      </c>
      <c r="F1361" s="31" t="str">
        <f>IFERROR(VLOOKUP($B1361,[1]ODBC!$B:$H,5,FALSE),"")</f>
        <v/>
      </c>
      <c r="G1361" s="32">
        <f>[1]ODBC!G1361</f>
        <v>0</v>
      </c>
      <c r="H1361" s="33">
        <f>SUM([1]ODBC!H1361)</f>
        <v>0</v>
      </c>
      <c r="I1361" s="41" t="str">
        <f>'Vinyl cutting'!$B$2</f>
        <v>J36938</v>
      </c>
      <c r="J1361" s="42">
        <f ca="1">(SUMIF('Freeform time and material'!$B$17:$B$30,B1361,'Freeform time and material'!$G$17:$G$30)) +
(SUMIF('Vinyl cutting'!$B$17:$B$30,B1361,'Vinyl cutting'!$G$17:$G$30)) +
(SUMIF('Vinyl cutting (2)'!$B$17:$B$30,B1361,'Vinyl cutting (2)'!$G$17:$G$30)) +
(SUMIF('Apply vinyl graphics'!$B$17:$B$30,B1361,'Apply vinyl graphics'!$G$17:$G$30)) +
(SUMIF('Apply vinyl graphics (2)'!$B$17:$B$30,B1361,'Apply vinyl graphics (2)'!$G$17:$G$30)) +
(SUMIF('Alum pan sign'!$B$17:$B$30,B1361,'Alum pan sign'!$G$17:$G$30)) +
(SUMIF('Alum pan sign (2)'!$B$17:$B$30,B1361,'Alum pan sign (2)'!$G$17:$G$30)) +
(SUMIF('Economy pan sign'!$B$17:$B$30,B1361,'Economy pan sign'!$G$17:$G$30)) +
(SUMIF('Post and panel sign'!$B$17:$B$30,B1361,'Post and panel sign'!$G$17:$G$30)) +
(SUMIF('Post and panel sign (2)'!$B$17:$B$30,B1361,'Post and panel sign (2)'!$G$17:$G$30)) +
(SUMIF('Flat panels only'!$B$17:$B$30,B1361,'Flat panels only'!$G$17:$G$30)) +
(SUMIF('Flat panels only (2)'!$B$17:$B$30,B1361,'Flat panels only (2)'!$G$17:$G$30)) +
(SUMIF('Routed panel shapes'!$B$18:$B$31,B1361,'Routed panel shapes'!$G$18:$G$31)) +
(SUMIF('Routed panel shapes (2)'!$B$18:$B$31,B1361,'Routed panel shapes (2)'!$G$18:$G$31)) +
(SUMIF('Routed face only'!$B$17:$B$30,B1361,'Routed face only'!$G$17:$G$30)) +
(SUMIF('Routed face only (2)'!$B$17:$B$30,B1361,'Routed face only (2)'!$G$17:$G$30)) +
(SUMIF('Routed alum faces letters'!$B$17:$B$30,B1361,'Routed alum faces letters'!$G$17:$G$30)) +
(SUMIF('Routed alum faces letters (2)'!$B$17:$B$30,B1361,'Routed alum faces letters (2)'!$G$17:$G$30)) +
(SUMIF('Routed push through acrylic'!$B$17:$B$30,B1361,'Routed push through acrylic'!$G$17:$G$30)) +
(SUMIF('Routed push through acrylic (2)'!$B$17:$B$30,B1361,'Routed push through acrylic (2)'!$G$17:$G$30)) +
(SUMIF('Sf routed cabinet'!$B$17:$B$30,B1361,'Sf routed cabinet'!$G$17:$G$30)) +
(SUMIF('Sf routed cabinet (2)'!$B$17:$B$30,B1361,'Sf routed cabinet (2)'!$G$17:$G$30)) +
(SUMIF('Df routed cabinet'!$B$17:$B$30,B1361,'Df routed cabinet'!$G$17:$G$30)) +
(SUMIF('Df routed cabinet (2)'!$B$17:$B$30,B1361,'Df routed cabinet (2)'!$G$17:$G$30)) +
(SUMIF('Sf acrylic cabinet'!$B$17:$B$30,B1361,'Sf acrylic cabinet'!$G$17:$G$30)) +
(SUMIF('Sf acrylic cabinet (2)'!$B$17:$B$30,B1361,'Sf acrylic cabinet (2)'!$G$17:$G$30)) +
(SUMIF('Economy Sf acrylic'!$B$17:$B$30,B1361,'Economy Sf acrylic'!$G$17:$G$30)) +
(SUMIF('Df acrylic cabinet'!$B$17:$B$30,B1361,'Df acrylic cabinet'!$G$17:$G$30)) +
(SUMIF('Df acrylic cabinet (2)'!$B$17:$B$30,B1361,'Df acrylic cabinet (2)'!$G$17:$G$30)) +
(SUMIF('Sf flex cabinet'!$B$17:$B$30,B1361,'Sf flex cabinet'!$G$17:$G$30)) +
(SUMIF('Sf flex cabinet (2)'!$B$17:$B$30,B1361,'Sf flex cabinet (2)'!$G$17:$G$30)) +
(SUMIF('Df flex cabinet'!$B$17:$B$36,B1361,'Df flex cabinet'!$G$17:$G$36)) +
(SUMIF('Df flex cabinet (2)'!$B$17:$B$36,B1361,'Df flex cabinet (2)'!$G$17:$G$36)) +
(SUMIF('Pole cover'!$B$17:$B$30,B1361,'Pole cover'!$G$17:$G$30)) +
(SUMIF('Pole cover (2)'!$B$17:$B$30,B1361,'Pole cover (2)'!$G$17:$G$30)) +
(SUMIF('Structural Steel Fab'!$B$17:$B$29,B1361,'Structural Steel Fab'!$G$17:$G$29)) +
(SUMIF(Reveal!$B$17:$B$30,B1361,Reveal!$G$17:$G$30)) +
(SUMIF('Reveal (2)'!$B$17:$B$30,B1361,'Reveal (2)'!$G$17:$G$30)) +
(SUMIF('Crown cove top'!$B$17:$B$30,B1361,'Crown cove top'!$G$17:$G$30)) +
(SUMIF('EMC assembly'!$B$17:$B$30,B1361,'EMC assembly'!$G$17:$G$30)) +
(SUMIF(Crating!$B$17:$B$29,B1361,Crating!$G$17:$G$29)) +
(SUMIF('LED wiring'!$B$17:$B$30,B1361,'LED wiring'!$G$17:$G$30)) +
(SUMIF('Changeable copy face'!$B$17:$B$30,B1361,'Changeable copy face'!$G$17:$G$30)) +
(SUMIF('Flex face assembly'!$B$17:$B$30,B1361,'Flex face assembly'!$G$17:$G$30)) +
(SUMIF('Routed face assembly'!$B$17:$B$30,B1361,'Routed face assembly'!$G$17:$G$30)) +
(SUMIF('Paint calculation'!$B$17:$B$30,B1361,'Paint calculation'!$G$17:$G$30)) +
(SUMIF('Trimcap letter face'!$B$17:$B$30,B1361,'Trimcap letter face'!$G$17:$G$30)) +
(SUMIF('Trimcap letter face (2)'!$B$17:$B$30,B1361,'Trimcap letter face (2)'!$G$17:$G$30)) +
(SUMIF('Channel letter fabrication'!$B$17:$B$30,B1361,'Channel letter fabrication'!$G$17:$G$30)) +
(SUMIF('Channel letter fabrication (2)'!$B$17:$B$30,B1361,'Channel letter fabrication (2)'!$G$17:$G$30))</f>
        <v>0</v>
      </c>
    </row>
    <row r="1362" spans="1:10">
      <c r="A1362" s="28">
        <f>[1]ODBC!$A1362</f>
        <v>0</v>
      </c>
      <c r="B1362" s="29">
        <f>[1]ODBC!B1362</f>
        <v>0</v>
      </c>
      <c r="C1362" s="30" t="str">
        <f>IFERROR(VLOOKUP($B1362,[1]ODBC!$B:$H,2,FALSE),"")</f>
        <v/>
      </c>
      <c r="D1362" s="30" t="str">
        <f>IFERROR(VLOOKUP($B1362,[1]ODBC!$B:$H,3,FALSE),"")</f>
        <v/>
      </c>
      <c r="E1362" s="30" t="str">
        <f>IFERROR(VLOOKUP($B1362,[1]ODBC!$B:$H,4,FALSE),"")</f>
        <v/>
      </c>
      <c r="F1362" s="31" t="str">
        <f>IFERROR(VLOOKUP($B1362,[1]ODBC!$B:$H,5,FALSE),"")</f>
        <v/>
      </c>
      <c r="G1362" s="32">
        <f>[1]ODBC!G1362</f>
        <v>0</v>
      </c>
      <c r="H1362" s="33">
        <f>SUM([1]ODBC!H1362)</f>
        <v>0</v>
      </c>
      <c r="I1362" s="41" t="str">
        <f>'Vinyl cutting'!$B$2</f>
        <v>J36938</v>
      </c>
      <c r="J1362" s="42">
        <f ca="1">(SUMIF('Freeform time and material'!$B$17:$B$30,B1362,'Freeform time and material'!$G$17:$G$30)) +
(SUMIF('Vinyl cutting'!$B$17:$B$30,B1362,'Vinyl cutting'!$G$17:$G$30)) +
(SUMIF('Vinyl cutting (2)'!$B$17:$B$30,B1362,'Vinyl cutting (2)'!$G$17:$G$30)) +
(SUMIF('Apply vinyl graphics'!$B$17:$B$30,B1362,'Apply vinyl graphics'!$G$17:$G$30)) +
(SUMIF('Apply vinyl graphics (2)'!$B$17:$B$30,B1362,'Apply vinyl graphics (2)'!$G$17:$G$30)) +
(SUMIF('Alum pan sign'!$B$17:$B$30,B1362,'Alum pan sign'!$G$17:$G$30)) +
(SUMIF('Alum pan sign (2)'!$B$17:$B$30,B1362,'Alum pan sign (2)'!$G$17:$G$30)) +
(SUMIF('Economy pan sign'!$B$17:$B$30,B1362,'Economy pan sign'!$G$17:$G$30)) +
(SUMIF('Post and panel sign'!$B$17:$B$30,B1362,'Post and panel sign'!$G$17:$G$30)) +
(SUMIF('Post and panel sign (2)'!$B$17:$B$30,B1362,'Post and panel sign (2)'!$G$17:$G$30)) +
(SUMIF('Flat panels only'!$B$17:$B$30,B1362,'Flat panels only'!$G$17:$G$30)) +
(SUMIF('Flat panels only (2)'!$B$17:$B$30,B1362,'Flat panels only (2)'!$G$17:$G$30)) +
(SUMIF('Routed panel shapes'!$B$18:$B$31,B1362,'Routed panel shapes'!$G$18:$G$31)) +
(SUMIF('Routed panel shapes (2)'!$B$18:$B$31,B1362,'Routed panel shapes (2)'!$G$18:$G$31)) +
(SUMIF('Routed face only'!$B$17:$B$30,B1362,'Routed face only'!$G$17:$G$30)) +
(SUMIF('Routed face only (2)'!$B$17:$B$30,B1362,'Routed face only (2)'!$G$17:$G$30)) +
(SUMIF('Routed alum faces letters'!$B$17:$B$30,B1362,'Routed alum faces letters'!$G$17:$G$30)) +
(SUMIF('Routed alum faces letters (2)'!$B$17:$B$30,B1362,'Routed alum faces letters (2)'!$G$17:$G$30)) +
(SUMIF('Routed push through acrylic'!$B$17:$B$30,B1362,'Routed push through acrylic'!$G$17:$G$30)) +
(SUMIF('Routed push through acrylic (2)'!$B$17:$B$30,B1362,'Routed push through acrylic (2)'!$G$17:$G$30)) +
(SUMIF('Sf routed cabinet'!$B$17:$B$30,B1362,'Sf routed cabinet'!$G$17:$G$30)) +
(SUMIF('Sf routed cabinet (2)'!$B$17:$B$30,B1362,'Sf routed cabinet (2)'!$G$17:$G$30)) +
(SUMIF('Df routed cabinet'!$B$17:$B$30,B1362,'Df routed cabinet'!$G$17:$G$30)) +
(SUMIF('Df routed cabinet (2)'!$B$17:$B$30,B1362,'Df routed cabinet (2)'!$G$17:$G$30)) +
(SUMIF('Sf acrylic cabinet'!$B$17:$B$30,B1362,'Sf acrylic cabinet'!$G$17:$G$30)) +
(SUMIF('Sf acrylic cabinet (2)'!$B$17:$B$30,B1362,'Sf acrylic cabinet (2)'!$G$17:$G$30)) +
(SUMIF('Economy Sf acrylic'!$B$17:$B$30,B1362,'Economy Sf acrylic'!$G$17:$G$30)) +
(SUMIF('Df acrylic cabinet'!$B$17:$B$30,B1362,'Df acrylic cabinet'!$G$17:$G$30)) +
(SUMIF('Df acrylic cabinet (2)'!$B$17:$B$30,B1362,'Df acrylic cabinet (2)'!$G$17:$G$30)) +
(SUMIF('Sf flex cabinet'!$B$17:$B$30,B1362,'Sf flex cabinet'!$G$17:$G$30)) +
(SUMIF('Sf flex cabinet (2)'!$B$17:$B$30,B1362,'Sf flex cabinet (2)'!$G$17:$G$30)) +
(SUMIF('Df flex cabinet'!$B$17:$B$36,B1362,'Df flex cabinet'!$G$17:$G$36)) +
(SUMIF('Df flex cabinet (2)'!$B$17:$B$36,B1362,'Df flex cabinet (2)'!$G$17:$G$36)) +
(SUMIF('Pole cover'!$B$17:$B$30,B1362,'Pole cover'!$G$17:$G$30)) +
(SUMIF('Pole cover (2)'!$B$17:$B$30,B1362,'Pole cover (2)'!$G$17:$G$30)) +
(SUMIF('Structural Steel Fab'!$B$17:$B$29,B1362,'Structural Steel Fab'!$G$17:$G$29)) +
(SUMIF(Reveal!$B$17:$B$30,B1362,Reveal!$G$17:$G$30)) +
(SUMIF('Reveal (2)'!$B$17:$B$30,B1362,'Reveal (2)'!$G$17:$G$30)) +
(SUMIF('Crown cove top'!$B$17:$B$30,B1362,'Crown cove top'!$G$17:$G$30)) +
(SUMIF('EMC assembly'!$B$17:$B$30,B1362,'EMC assembly'!$G$17:$G$30)) +
(SUMIF(Crating!$B$17:$B$29,B1362,Crating!$G$17:$G$29)) +
(SUMIF('LED wiring'!$B$17:$B$30,B1362,'LED wiring'!$G$17:$G$30)) +
(SUMIF('Changeable copy face'!$B$17:$B$30,B1362,'Changeable copy face'!$G$17:$G$30)) +
(SUMIF('Flex face assembly'!$B$17:$B$30,B1362,'Flex face assembly'!$G$17:$G$30)) +
(SUMIF('Routed face assembly'!$B$17:$B$30,B1362,'Routed face assembly'!$G$17:$G$30)) +
(SUMIF('Paint calculation'!$B$17:$B$30,B1362,'Paint calculation'!$G$17:$G$30)) +
(SUMIF('Trimcap letter face'!$B$17:$B$30,B1362,'Trimcap letter face'!$G$17:$G$30)) +
(SUMIF('Trimcap letter face (2)'!$B$17:$B$30,B1362,'Trimcap letter face (2)'!$G$17:$G$30)) +
(SUMIF('Channel letter fabrication'!$B$17:$B$30,B1362,'Channel letter fabrication'!$G$17:$G$30)) +
(SUMIF('Channel letter fabrication (2)'!$B$17:$B$30,B1362,'Channel letter fabrication (2)'!$G$17:$G$30))</f>
        <v>0</v>
      </c>
    </row>
    <row r="1363" spans="1:10">
      <c r="A1363" s="28">
        <f>[1]ODBC!$A1363</f>
        <v>0</v>
      </c>
      <c r="B1363" s="29">
        <f>[1]ODBC!B1363</f>
        <v>0</v>
      </c>
      <c r="C1363" s="30" t="str">
        <f>IFERROR(VLOOKUP($B1363,[1]ODBC!$B:$H,2,FALSE),"")</f>
        <v/>
      </c>
      <c r="D1363" s="30" t="str">
        <f>IFERROR(VLOOKUP($B1363,[1]ODBC!$B:$H,3,FALSE),"")</f>
        <v/>
      </c>
      <c r="E1363" s="30" t="str">
        <f>IFERROR(VLOOKUP($B1363,[1]ODBC!$B:$H,4,FALSE),"")</f>
        <v/>
      </c>
      <c r="F1363" s="31" t="str">
        <f>IFERROR(VLOOKUP($B1363,[1]ODBC!$B:$H,5,FALSE),"")</f>
        <v/>
      </c>
      <c r="G1363" s="32">
        <f>[1]ODBC!G1363</f>
        <v>0</v>
      </c>
      <c r="H1363" s="33">
        <f>SUM([1]ODBC!H1363)</f>
        <v>0</v>
      </c>
      <c r="I1363" s="41" t="str">
        <f>'Vinyl cutting'!$B$2</f>
        <v>J36938</v>
      </c>
      <c r="J1363" s="42">
        <f ca="1">(SUMIF('Freeform time and material'!$B$17:$B$30,B1363,'Freeform time and material'!$G$17:$G$30)) +
(SUMIF('Vinyl cutting'!$B$17:$B$30,B1363,'Vinyl cutting'!$G$17:$G$30)) +
(SUMIF('Vinyl cutting (2)'!$B$17:$B$30,B1363,'Vinyl cutting (2)'!$G$17:$G$30)) +
(SUMIF('Apply vinyl graphics'!$B$17:$B$30,B1363,'Apply vinyl graphics'!$G$17:$G$30)) +
(SUMIF('Apply vinyl graphics (2)'!$B$17:$B$30,B1363,'Apply vinyl graphics (2)'!$G$17:$G$30)) +
(SUMIF('Alum pan sign'!$B$17:$B$30,B1363,'Alum pan sign'!$G$17:$G$30)) +
(SUMIF('Alum pan sign (2)'!$B$17:$B$30,B1363,'Alum pan sign (2)'!$G$17:$G$30)) +
(SUMIF('Economy pan sign'!$B$17:$B$30,B1363,'Economy pan sign'!$G$17:$G$30)) +
(SUMIF('Post and panel sign'!$B$17:$B$30,B1363,'Post and panel sign'!$G$17:$G$30)) +
(SUMIF('Post and panel sign (2)'!$B$17:$B$30,B1363,'Post and panel sign (2)'!$G$17:$G$30)) +
(SUMIF('Flat panels only'!$B$17:$B$30,B1363,'Flat panels only'!$G$17:$G$30)) +
(SUMIF('Flat panels only (2)'!$B$17:$B$30,B1363,'Flat panels only (2)'!$G$17:$G$30)) +
(SUMIF('Routed panel shapes'!$B$18:$B$31,B1363,'Routed panel shapes'!$G$18:$G$31)) +
(SUMIF('Routed panel shapes (2)'!$B$18:$B$31,B1363,'Routed panel shapes (2)'!$G$18:$G$31)) +
(SUMIF('Routed face only'!$B$17:$B$30,B1363,'Routed face only'!$G$17:$G$30)) +
(SUMIF('Routed face only (2)'!$B$17:$B$30,B1363,'Routed face only (2)'!$G$17:$G$30)) +
(SUMIF('Routed alum faces letters'!$B$17:$B$30,B1363,'Routed alum faces letters'!$G$17:$G$30)) +
(SUMIF('Routed alum faces letters (2)'!$B$17:$B$30,B1363,'Routed alum faces letters (2)'!$G$17:$G$30)) +
(SUMIF('Routed push through acrylic'!$B$17:$B$30,B1363,'Routed push through acrylic'!$G$17:$G$30)) +
(SUMIF('Routed push through acrylic (2)'!$B$17:$B$30,B1363,'Routed push through acrylic (2)'!$G$17:$G$30)) +
(SUMIF('Sf routed cabinet'!$B$17:$B$30,B1363,'Sf routed cabinet'!$G$17:$G$30)) +
(SUMIF('Sf routed cabinet (2)'!$B$17:$B$30,B1363,'Sf routed cabinet (2)'!$G$17:$G$30)) +
(SUMIF('Df routed cabinet'!$B$17:$B$30,B1363,'Df routed cabinet'!$G$17:$G$30)) +
(SUMIF('Df routed cabinet (2)'!$B$17:$B$30,B1363,'Df routed cabinet (2)'!$G$17:$G$30)) +
(SUMIF('Sf acrylic cabinet'!$B$17:$B$30,B1363,'Sf acrylic cabinet'!$G$17:$G$30)) +
(SUMIF('Sf acrylic cabinet (2)'!$B$17:$B$30,B1363,'Sf acrylic cabinet (2)'!$G$17:$G$30)) +
(SUMIF('Economy Sf acrylic'!$B$17:$B$30,B1363,'Economy Sf acrylic'!$G$17:$G$30)) +
(SUMIF('Df acrylic cabinet'!$B$17:$B$30,B1363,'Df acrylic cabinet'!$G$17:$G$30)) +
(SUMIF('Df acrylic cabinet (2)'!$B$17:$B$30,B1363,'Df acrylic cabinet (2)'!$G$17:$G$30)) +
(SUMIF('Sf flex cabinet'!$B$17:$B$30,B1363,'Sf flex cabinet'!$G$17:$G$30)) +
(SUMIF('Sf flex cabinet (2)'!$B$17:$B$30,B1363,'Sf flex cabinet (2)'!$G$17:$G$30)) +
(SUMIF('Df flex cabinet'!$B$17:$B$36,B1363,'Df flex cabinet'!$G$17:$G$36)) +
(SUMIF('Df flex cabinet (2)'!$B$17:$B$36,B1363,'Df flex cabinet (2)'!$G$17:$G$36)) +
(SUMIF('Pole cover'!$B$17:$B$30,B1363,'Pole cover'!$G$17:$G$30)) +
(SUMIF('Pole cover (2)'!$B$17:$B$30,B1363,'Pole cover (2)'!$G$17:$G$30)) +
(SUMIF('Structural Steel Fab'!$B$17:$B$29,B1363,'Structural Steel Fab'!$G$17:$G$29)) +
(SUMIF(Reveal!$B$17:$B$30,B1363,Reveal!$G$17:$G$30)) +
(SUMIF('Reveal (2)'!$B$17:$B$30,B1363,'Reveal (2)'!$G$17:$G$30)) +
(SUMIF('Crown cove top'!$B$17:$B$30,B1363,'Crown cove top'!$G$17:$G$30)) +
(SUMIF('EMC assembly'!$B$17:$B$30,B1363,'EMC assembly'!$G$17:$G$30)) +
(SUMIF(Crating!$B$17:$B$29,B1363,Crating!$G$17:$G$29)) +
(SUMIF('LED wiring'!$B$17:$B$30,B1363,'LED wiring'!$G$17:$G$30)) +
(SUMIF('Changeable copy face'!$B$17:$B$30,B1363,'Changeable copy face'!$G$17:$G$30)) +
(SUMIF('Flex face assembly'!$B$17:$B$30,B1363,'Flex face assembly'!$G$17:$G$30)) +
(SUMIF('Routed face assembly'!$B$17:$B$30,B1363,'Routed face assembly'!$G$17:$G$30)) +
(SUMIF('Paint calculation'!$B$17:$B$30,B1363,'Paint calculation'!$G$17:$G$30)) +
(SUMIF('Trimcap letter face'!$B$17:$B$30,B1363,'Trimcap letter face'!$G$17:$G$30)) +
(SUMIF('Trimcap letter face (2)'!$B$17:$B$30,B1363,'Trimcap letter face (2)'!$G$17:$G$30)) +
(SUMIF('Channel letter fabrication'!$B$17:$B$30,B1363,'Channel letter fabrication'!$G$17:$G$30)) +
(SUMIF('Channel letter fabrication (2)'!$B$17:$B$30,B1363,'Channel letter fabrication (2)'!$G$17:$G$30))</f>
        <v>0</v>
      </c>
    </row>
    <row r="1364" spans="1:10">
      <c r="A1364" s="28">
        <f>[1]ODBC!$A1364</f>
        <v>0</v>
      </c>
      <c r="B1364" s="29">
        <f>[1]ODBC!B1364</f>
        <v>0</v>
      </c>
      <c r="C1364" s="30" t="str">
        <f>IFERROR(VLOOKUP($B1364,[1]ODBC!$B:$H,2,FALSE),"")</f>
        <v/>
      </c>
      <c r="D1364" s="30" t="str">
        <f>IFERROR(VLOOKUP($B1364,[1]ODBC!$B:$H,3,FALSE),"")</f>
        <v/>
      </c>
      <c r="E1364" s="30" t="str">
        <f>IFERROR(VLOOKUP($B1364,[1]ODBC!$B:$H,4,FALSE),"")</f>
        <v/>
      </c>
      <c r="F1364" s="31" t="str">
        <f>IFERROR(VLOOKUP($B1364,[1]ODBC!$B:$H,5,FALSE),"")</f>
        <v/>
      </c>
      <c r="G1364" s="32">
        <f>[1]ODBC!G1364</f>
        <v>0</v>
      </c>
      <c r="H1364" s="33">
        <f>SUM([1]ODBC!H1364)</f>
        <v>0</v>
      </c>
      <c r="I1364" s="41" t="str">
        <f>'Vinyl cutting'!$B$2</f>
        <v>J36938</v>
      </c>
      <c r="J1364" s="42">
        <f ca="1">(SUMIF('Freeform time and material'!$B$17:$B$30,B1364,'Freeform time and material'!$G$17:$G$30)) +
(SUMIF('Vinyl cutting'!$B$17:$B$30,B1364,'Vinyl cutting'!$G$17:$G$30)) +
(SUMIF('Vinyl cutting (2)'!$B$17:$B$30,B1364,'Vinyl cutting (2)'!$G$17:$G$30)) +
(SUMIF('Apply vinyl graphics'!$B$17:$B$30,B1364,'Apply vinyl graphics'!$G$17:$G$30)) +
(SUMIF('Apply vinyl graphics (2)'!$B$17:$B$30,B1364,'Apply vinyl graphics (2)'!$G$17:$G$30)) +
(SUMIF('Alum pan sign'!$B$17:$B$30,B1364,'Alum pan sign'!$G$17:$G$30)) +
(SUMIF('Alum pan sign (2)'!$B$17:$B$30,B1364,'Alum pan sign (2)'!$G$17:$G$30)) +
(SUMIF('Economy pan sign'!$B$17:$B$30,B1364,'Economy pan sign'!$G$17:$G$30)) +
(SUMIF('Post and panel sign'!$B$17:$B$30,B1364,'Post and panel sign'!$G$17:$G$30)) +
(SUMIF('Post and panel sign (2)'!$B$17:$B$30,B1364,'Post and panel sign (2)'!$G$17:$G$30)) +
(SUMIF('Flat panels only'!$B$17:$B$30,B1364,'Flat panels only'!$G$17:$G$30)) +
(SUMIF('Flat panels only (2)'!$B$17:$B$30,B1364,'Flat panels only (2)'!$G$17:$G$30)) +
(SUMIF('Routed panel shapes'!$B$18:$B$31,B1364,'Routed panel shapes'!$G$18:$G$31)) +
(SUMIF('Routed panel shapes (2)'!$B$18:$B$31,B1364,'Routed panel shapes (2)'!$G$18:$G$31)) +
(SUMIF('Routed face only'!$B$17:$B$30,B1364,'Routed face only'!$G$17:$G$30)) +
(SUMIF('Routed face only (2)'!$B$17:$B$30,B1364,'Routed face only (2)'!$G$17:$G$30)) +
(SUMIF('Routed alum faces letters'!$B$17:$B$30,B1364,'Routed alum faces letters'!$G$17:$G$30)) +
(SUMIF('Routed alum faces letters (2)'!$B$17:$B$30,B1364,'Routed alum faces letters (2)'!$G$17:$G$30)) +
(SUMIF('Routed push through acrylic'!$B$17:$B$30,B1364,'Routed push through acrylic'!$G$17:$G$30)) +
(SUMIF('Routed push through acrylic (2)'!$B$17:$B$30,B1364,'Routed push through acrylic (2)'!$G$17:$G$30)) +
(SUMIF('Sf routed cabinet'!$B$17:$B$30,B1364,'Sf routed cabinet'!$G$17:$G$30)) +
(SUMIF('Sf routed cabinet (2)'!$B$17:$B$30,B1364,'Sf routed cabinet (2)'!$G$17:$G$30)) +
(SUMIF('Df routed cabinet'!$B$17:$B$30,B1364,'Df routed cabinet'!$G$17:$G$30)) +
(SUMIF('Df routed cabinet (2)'!$B$17:$B$30,B1364,'Df routed cabinet (2)'!$G$17:$G$30)) +
(SUMIF('Sf acrylic cabinet'!$B$17:$B$30,B1364,'Sf acrylic cabinet'!$G$17:$G$30)) +
(SUMIF('Sf acrylic cabinet (2)'!$B$17:$B$30,B1364,'Sf acrylic cabinet (2)'!$G$17:$G$30)) +
(SUMIF('Economy Sf acrylic'!$B$17:$B$30,B1364,'Economy Sf acrylic'!$G$17:$G$30)) +
(SUMIF('Df acrylic cabinet'!$B$17:$B$30,B1364,'Df acrylic cabinet'!$G$17:$G$30)) +
(SUMIF('Df acrylic cabinet (2)'!$B$17:$B$30,B1364,'Df acrylic cabinet (2)'!$G$17:$G$30)) +
(SUMIF('Sf flex cabinet'!$B$17:$B$30,B1364,'Sf flex cabinet'!$G$17:$G$30)) +
(SUMIF('Sf flex cabinet (2)'!$B$17:$B$30,B1364,'Sf flex cabinet (2)'!$G$17:$G$30)) +
(SUMIF('Df flex cabinet'!$B$17:$B$36,B1364,'Df flex cabinet'!$G$17:$G$36)) +
(SUMIF('Df flex cabinet (2)'!$B$17:$B$36,B1364,'Df flex cabinet (2)'!$G$17:$G$36)) +
(SUMIF('Pole cover'!$B$17:$B$30,B1364,'Pole cover'!$G$17:$G$30)) +
(SUMIF('Pole cover (2)'!$B$17:$B$30,B1364,'Pole cover (2)'!$G$17:$G$30)) +
(SUMIF('Structural Steel Fab'!$B$17:$B$29,B1364,'Structural Steel Fab'!$G$17:$G$29)) +
(SUMIF(Reveal!$B$17:$B$30,B1364,Reveal!$G$17:$G$30)) +
(SUMIF('Reveal (2)'!$B$17:$B$30,B1364,'Reveal (2)'!$G$17:$G$30)) +
(SUMIF('Crown cove top'!$B$17:$B$30,B1364,'Crown cove top'!$G$17:$G$30)) +
(SUMIF('EMC assembly'!$B$17:$B$30,B1364,'EMC assembly'!$G$17:$G$30)) +
(SUMIF(Crating!$B$17:$B$29,B1364,Crating!$G$17:$G$29)) +
(SUMIF('LED wiring'!$B$17:$B$30,B1364,'LED wiring'!$G$17:$G$30)) +
(SUMIF('Changeable copy face'!$B$17:$B$30,B1364,'Changeable copy face'!$G$17:$G$30)) +
(SUMIF('Flex face assembly'!$B$17:$B$30,B1364,'Flex face assembly'!$G$17:$G$30)) +
(SUMIF('Routed face assembly'!$B$17:$B$30,B1364,'Routed face assembly'!$G$17:$G$30)) +
(SUMIF('Paint calculation'!$B$17:$B$30,B1364,'Paint calculation'!$G$17:$G$30)) +
(SUMIF('Trimcap letter face'!$B$17:$B$30,B1364,'Trimcap letter face'!$G$17:$G$30)) +
(SUMIF('Trimcap letter face (2)'!$B$17:$B$30,B1364,'Trimcap letter face (2)'!$G$17:$G$30)) +
(SUMIF('Channel letter fabrication'!$B$17:$B$30,B1364,'Channel letter fabrication'!$G$17:$G$30)) +
(SUMIF('Channel letter fabrication (2)'!$B$17:$B$30,B1364,'Channel letter fabrication (2)'!$G$17:$G$30))</f>
        <v>0</v>
      </c>
    </row>
    <row r="1365" spans="1:10">
      <c r="A1365" s="28">
        <f>[1]ODBC!$A1365</f>
        <v>0</v>
      </c>
      <c r="B1365" s="29">
        <f>[1]ODBC!B1365</f>
        <v>0</v>
      </c>
      <c r="C1365" s="30" t="str">
        <f>IFERROR(VLOOKUP($B1365,[1]ODBC!$B:$H,2,FALSE),"")</f>
        <v/>
      </c>
      <c r="D1365" s="30" t="str">
        <f>IFERROR(VLOOKUP($B1365,[1]ODBC!$B:$H,3,FALSE),"")</f>
        <v/>
      </c>
      <c r="E1365" s="30" t="str">
        <f>IFERROR(VLOOKUP($B1365,[1]ODBC!$B:$H,4,FALSE),"")</f>
        <v/>
      </c>
      <c r="F1365" s="31" t="str">
        <f>IFERROR(VLOOKUP($B1365,[1]ODBC!$B:$H,5,FALSE),"")</f>
        <v/>
      </c>
      <c r="G1365" s="32">
        <f>[1]ODBC!G1365</f>
        <v>0</v>
      </c>
      <c r="H1365" s="33">
        <f>SUM([1]ODBC!H1365)</f>
        <v>0</v>
      </c>
      <c r="I1365" s="41" t="str">
        <f>'Vinyl cutting'!$B$2</f>
        <v>J36938</v>
      </c>
      <c r="J1365" s="42">
        <f ca="1">(SUMIF('Freeform time and material'!$B$17:$B$30,B1365,'Freeform time and material'!$G$17:$G$30)) +
(SUMIF('Vinyl cutting'!$B$17:$B$30,B1365,'Vinyl cutting'!$G$17:$G$30)) +
(SUMIF('Vinyl cutting (2)'!$B$17:$B$30,B1365,'Vinyl cutting (2)'!$G$17:$G$30)) +
(SUMIF('Apply vinyl graphics'!$B$17:$B$30,B1365,'Apply vinyl graphics'!$G$17:$G$30)) +
(SUMIF('Apply vinyl graphics (2)'!$B$17:$B$30,B1365,'Apply vinyl graphics (2)'!$G$17:$G$30)) +
(SUMIF('Alum pan sign'!$B$17:$B$30,B1365,'Alum pan sign'!$G$17:$G$30)) +
(SUMIF('Alum pan sign (2)'!$B$17:$B$30,B1365,'Alum pan sign (2)'!$G$17:$G$30)) +
(SUMIF('Economy pan sign'!$B$17:$B$30,B1365,'Economy pan sign'!$G$17:$G$30)) +
(SUMIF('Post and panel sign'!$B$17:$B$30,B1365,'Post and panel sign'!$G$17:$G$30)) +
(SUMIF('Post and panel sign (2)'!$B$17:$B$30,B1365,'Post and panel sign (2)'!$G$17:$G$30)) +
(SUMIF('Flat panels only'!$B$17:$B$30,B1365,'Flat panels only'!$G$17:$G$30)) +
(SUMIF('Flat panels only (2)'!$B$17:$B$30,B1365,'Flat panels only (2)'!$G$17:$G$30)) +
(SUMIF('Routed panel shapes'!$B$18:$B$31,B1365,'Routed panel shapes'!$G$18:$G$31)) +
(SUMIF('Routed panel shapes (2)'!$B$18:$B$31,B1365,'Routed panel shapes (2)'!$G$18:$G$31)) +
(SUMIF('Routed face only'!$B$17:$B$30,B1365,'Routed face only'!$G$17:$G$30)) +
(SUMIF('Routed face only (2)'!$B$17:$B$30,B1365,'Routed face only (2)'!$G$17:$G$30)) +
(SUMIF('Routed alum faces letters'!$B$17:$B$30,B1365,'Routed alum faces letters'!$G$17:$G$30)) +
(SUMIF('Routed alum faces letters (2)'!$B$17:$B$30,B1365,'Routed alum faces letters (2)'!$G$17:$G$30)) +
(SUMIF('Routed push through acrylic'!$B$17:$B$30,B1365,'Routed push through acrylic'!$G$17:$G$30)) +
(SUMIF('Routed push through acrylic (2)'!$B$17:$B$30,B1365,'Routed push through acrylic (2)'!$G$17:$G$30)) +
(SUMIF('Sf routed cabinet'!$B$17:$B$30,B1365,'Sf routed cabinet'!$G$17:$G$30)) +
(SUMIF('Sf routed cabinet (2)'!$B$17:$B$30,B1365,'Sf routed cabinet (2)'!$G$17:$G$30)) +
(SUMIF('Df routed cabinet'!$B$17:$B$30,B1365,'Df routed cabinet'!$G$17:$G$30)) +
(SUMIF('Df routed cabinet (2)'!$B$17:$B$30,B1365,'Df routed cabinet (2)'!$G$17:$G$30)) +
(SUMIF('Sf acrylic cabinet'!$B$17:$B$30,B1365,'Sf acrylic cabinet'!$G$17:$G$30)) +
(SUMIF('Sf acrylic cabinet (2)'!$B$17:$B$30,B1365,'Sf acrylic cabinet (2)'!$G$17:$G$30)) +
(SUMIF('Economy Sf acrylic'!$B$17:$B$30,B1365,'Economy Sf acrylic'!$G$17:$G$30)) +
(SUMIF('Df acrylic cabinet'!$B$17:$B$30,B1365,'Df acrylic cabinet'!$G$17:$G$30)) +
(SUMIF('Df acrylic cabinet (2)'!$B$17:$B$30,B1365,'Df acrylic cabinet (2)'!$G$17:$G$30)) +
(SUMIF('Sf flex cabinet'!$B$17:$B$30,B1365,'Sf flex cabinet'!$G$17:$G$30)) +
(SUMIF('Sf flex cabinet (2)'!$B$17:$B$30,B1365,'Sf flex cabinet (2)'!$G$17:$G$30)) +
(SUMIF('Df flex cabinet'!$B$17:$B$36,B1365,'Df flex cabinet'!$G$17:$G$36)) +
(SUMIF('Df flex cabinet (2)'!$B$17:$B$36,B1365,'Df flex cabinet (2)'!$G$17:$G$36)) +
(SUMIF('Pole cover'!$B$17:$B$30,B1365,'Pole cover'!$G$17:$G$30)) +
(SUMIF('Pole cover (2)'!$B$17:$B$30,B1365,'Pole cover (2)'!$G$17:$G$30)) +
(SUMIF('Structural Steel Fab'!$B$17:$B$29,B1365,'Structural Steel Fab'!$G$17:$G$29)) +
(SUMIF(Reveal!$B$17:$B$30,B1365,Reveal!$G$17:$G$30)) +
(SUMIF('Reveal (2)'!$B$17:$B$30,B1365,'Reveal (2)'!$G$17:$G$30)) +
(SUMIF('Crown cove top'!$B$17:$B$30,B1365,'Crown cove top'!$G$17:$G$30)) +
(SUMIF('EMC assembly'!$B$17:$B$30,B1365,'EMC assembly'!$G$17:$G$30)) +
(SUMIF(Crating!$B$17:$B$29,B1365,Crating!$G$17:$G$29)) +
(SUMIF('LED wiring'!$B$17:$B$30,B1365,'LED wiring'!$G$17:$G$30)) +
(SUMIF('Changeable copy face'!$B$17:$B$30,B1365,'Changeable copy face'!$G$17:$G$30)) +
(SUMIF('Flex face assembly'!$B$17:$B$30,B1365,'Flex face assembly'!$G$17:$G$30)) +
(SUMIF('Routed face assembly'!$B$17:$B$30,B1365,'Routed face assembly'!$G$17:$G$30)) +
(SUMIF('Paint calculation'!$B$17:$B$30,B1365,'Paint calculation'!$G$17:$G$30)) +
(SUMIF('Trimcap letter face'!$B$17:$B$30,B1365,'Trimcap letter face'!$G$17:$G$30)) +
(SUMIF('Trimcap letter face (2)'!$B$17:$B$30,B1365,'Trimcap letter face (2)'!$G$17:$G$30)) +
(SUMIF('Channel letter fabrication'!$B$17:$B$30,B1365,'Channel letter fabrication'!$G$17:$G$30)) +
(SUMIF('Channel letter fabrication (2)'!$B$17:$B$30,B1365,'Channel letter fabrication (2)'!$G$17:$G$30))</f>
        <v>0</v>
      </c>
    </row>
    <row r="1366" spans="1:10">
      <c r="A1366" s="28">
        <f>[1]ODBC!$A1366</f>
        <v>0</v>
      </c>
      <c r="B1366" s="29">
        <f>[1]ODBC!B1366</f>
        <v>0</v>
      </c>
      <c r="C1366" s="30" t="str">
        <f>IFERROR(VLOOKUP($B1366,[1]ODBC!$B:$H,2,FALSE),"")</f>
        <v/>
      </c>
      <c r="D1366" s="30" t="str">
        <f>IFERROR(VLOOKUP($B1366,[1]ODBC!$B:$H,3,FALSE),"")</f>
        <v/>
      </c>
      <c r="E1366" s="30" t="str">
        <f>IFERROR(VLOOKUP($B1366,[1]ODBC!$B:$H,4,FALSE),"")</f>
        <v/>
      </c>
      <c r="F1366" s="31" t="str">
        <f>IFERROR(VLOOKUP($B1366,[1]ODBC!$B:$H,5,FALSE),"")</f>
        <v/>
      </c>
      <c r="G1366" s="32">
        <f>[1]ODBC!G1366</f>
        <v>0</v>
      </c>
      <c r="H1366" s="33">
        <f>SUM([1]ODBC!H1366)</f>
        <v>0</v>
      </c>
      <c r="I1366" s="41" t="str">
        <f>'Vinyl cutting'!$B$2</f>
        <v>J36938</v>
      </c>
      <c r="J1366" s="42">
        <f ca="1">(SUMIF('Freeform time and material'!$B$17:$B$30,B1366,'Freeform time and material'!$G$17:$G$30)) +
(SUMIF('Vinyl cutting'!$B$17:$B$30,B1366,'Vinyl cutting'!$G$17:$G$30)) +
(SUMIF('Vinyl cutting (2)'!$B$17:$B$30,B1366,'Vinyl cutting (2)'!$G$17:$G$30)) +
(SUMIF('Apply vinyl graphics'!$B$17:$B$30,B1366,'Apply vinyl graphics'!$G$17:$G$30)) +
(SUMIF('Apply vinyl graphics (2)'!$B$17:$B$30,B1366,'Apply vinyl graphics (2)'!$G$17:$G$30)) +
(SUMIF('Alum pan sign'!$B$17:$B$30,B1366,'Alum pan sign'!$G$17:$G$30)) +
(SUMIF('Alum pan sign (2)'!$B$17:$B$30,B1366,'Alum pan sign (2)'!$G$17:$G$30)) +
(SUMIF('Economy pan sign'!$B$17:$B$30,B1366,'Economy pan sign'!$G$17:$G$30)) +
(SUMIF('Post and panel sign'!$B$17:$B$30,B1366,'Post and panel sign'!$G$17:$G$30)) +
(SUMIF('Post and panel sign (2)'!$B$17:$B$30,B1366,'Post and panel sign (2)'!$G$17:$G$30)) +
(SUMIF('Flat panels only'!$B$17:$B$30,B1366,'Flat panels only'!$G$17:$G$30)) +
(SUMIF('Flat panels only (2)'!$B$17:$B$30,B1366,'Flat panels only (2)'!$G$17:$G$30)) +
(SUMIF('Routed panel shapes'!$B$18:$B$31,B1366,'Routed panel shapes'!$G$18:$G$31)) +
(SUMIF('Routed panel shapes (2)'!$B$18:$B$31,B1366,'Routed panel shapes (2)'!$G$18:$G$31)) +
(SUMIF('Routed face only'!$B$17:$B$30,B1366,'Routed face only'!$G$17:$G$30)) +
(SUMIF('Routed face only (2)'!$B$17:$B$30,B1366,'Routed face only (2)'!$G$17:$G$30)) +
(SUMIF('Routed alum faces letters'!$B$17:$B$30,B1366,'Routed alum faces letters'!$G$17:$G$30)) +
(SUMIF('Routed alum faces letters (2)'!$B$17:$B$30,B1366,'Routed alum faces letters (2)'!$G$17:$G$30)) +
(SUMIF('Routed push through acrylic'!$B$17:$B$30,B1366,'Routed push through acrylic'!$G$17:$G$30)) +
(SUMIF('Routed push through acrylic (2)'!$B$17:$B$30,B1366,'Routed push through acrylic (2)'!$G$17:$G$30)) +
(SUMIF('Sf routed cabinet'!$B$17:$B$30,B1366,'Sf routed cabinet'!$G$17:$G$30)) +
(SUMIF('Sf routed cabinet (2)'!$B$17:$B$30,B1366,'Sf routed cabinet (2)'!$G$17:$G$30)) +
(SUMIF('Df routed cabinet'!$B$17:$B$30,B1366,'Df routed cabinet'!$G$17:$G$30)) +
(SUMIF('Df routed cabinet (2)'!$B$17:$B$30,B1366,'Df routed cabinet (2)'!$G$17:$G$30)) +
(SUMIF('Sf acrylic cabinet'!$B$17:$B$30,B1366,'Sf acrylic cabinet'!$G$17:$G$30)) +
(SUMIF('Sf acrylic cabinet (2)'!$B$17:$B$30,B1366,'Sf acrylic cabinet (2)'!$G$17:$G$30)) +
(SUMIF('Economy Sf acrylic'!$B$17:$B$30,B1366,'Economy Sf acrylic'!$G$17:$G$30)) +
(SUMIF('Df acrylic cabinet'!$B$17:$B$30,B1366,'Df acrylic cabinet'!$G$17:$G$30)) +
(SUMIF('Df acrylic cabinet (2)'!$B$17:$B$30,B1366,'Df acrylic cabinet (2)'!$G$17:$G$30)) +
(SUMIF('Sf flex cabinet'!$B$17:$B$30,B1366,'Sf flex cabinet'!$G$17:$G$30)) +
(SUMIF('Sf flex cabinet (2)'!$B$17:$B$30,B1366,'Sf flex cabinet (2)'!$G$17:$G$30)) +
(SUMIF('Df flex cabinet'!$B$17:$B$36,B1366,'Df flex cabinet'!$G$17:$G$36)) +
(SUMIF('Df flex cabinet (2)'!$B$17:$B$36,B1366,'Df flex cabinet (2)'!$G$17:$G$36)) +
(SUMIF('Pole cover'!$B$17:$B$30,B1366,'Pole cover'!$G$17:$G$30)) +
(SUMIF('Pole cover (2)'!$B$17:$B$30,B1366,'Pole cover (2)'!$G$17:$G$30)) +
(SUMIF('Structural Steel Fab'!$B$17:$B$29,B1366,'Structural Steel Fab'!$G$17:$G$29)) +
(SUMIF(Reveal!$B$17:$B$30,B1366,Reveal!$G$17:$G$30)) +
(SUMIF('Reveal (2)'!$B$17:$B$30,B1366,'Reveal (2)'!$G$17:$G$30)) +
(SUMIF('Crown cove top'!$B$17:$B$30,B1366,'Crown cove top'!$G$17:$G$30)) +
(SUMIF('EMC assembly'!$B$17:$B$30,B1366,'EMC assembly'!$G$17:$G$30)) +
(SUMIF(Crating!$B$17:$B$29,B1366,Crating!$G$17:$G$29)) +
(SUMIF('LED wiring'!$B$17:$B$30,B1366,'LED wiring'!$G$17:$G$30)) +
(SUMIF('Changeable copy face'!$B$17:$B$30,B1366,'Changeable copy face'!$G$17:$G$30)) +
(SUMIF('Flex face assembly'!$B$17:$B$30,B1366,'Flex face assembly'!$G$17:$G$30)) +
(SUMIF('Routed face assembly'!$B$17:$B$30,B1366,'Routed face assembly'!$G$17:$G$30)) +
(SUMIF('Paint calculation'!$B$17:$B$30,B1366,'Paint calculation'!$G$17:$G$30)) +
(SUMIF('Trimcap letter face'!$B$17:$B$30,B1366,'Trimcap letter face'!$G$17:$G$30)) +
(SUMIF('Trimcap letter face (2)'!$B$17:$B$30,B1366,'Trimcap letter face (2)'!$G$17:$G$30)) +
(SUMIF('Channel letter fabrication'!$B$17:$B$30,B1366,'Channel letter fabrication'!$G$17:$G$30)) +
(SUMIF('Channel letter fabrication (2)'!$B$17:$B$30,B1366,'Channel letter fabrication (2)'!$G$17:$G$30))</f>
        <v>0</v>
      </c>
    </row>
    <row r="1367" spans="1:10">
      <c r="A1367" s="28">
        <f>[1]ODBC!$A1367</f>
        <v>0</v>
      </c>
      <c r="B1367" s="29">
        <f>[1]ODBC!B1367</f>
        <v>0</v>
      </c>
      <c r="C1367" s="30" t="str">
        <f>IFERROR(VLOOKUP($B1367,[1]ODBC!$B:$H,2,FALSE),"")</f>
        <v/>
      </c>
      <c r="D1367" s="30" t="str">
        <f>IFERROR(VLOOKUP($B1367,[1]ODBC!$B:$H,3,FALSE),"")</f>
        <v/>
      </c>
      <c r="E1367" s="30" t="str">
        <f>IFERROR(VLOOKUP($B1367,[1]ODBC!$B:$H,4,FALSE),"")</f>
        <v/>
      </c>
      <c r="F1367" s="31" t="str">
        <f>IFERROR(VLOOKUP($B1367,[1]ODBC!$B:$H,5,FALSE),"")</f>
        <v/>
      </c>
      <c r="G1367" s="32">
        <f>[1]ODBC!G1367</f>
        <v>0</v>
      </c>
      <c r="H1367" s="33">
        <f>SUM([1]ODBC!H1367)</f>
        <v>0</v>
      </c>
      <c r="I1367" s="41" t="str">
        <f>'Vinyl cutting'!$B$2</f>
        <v>J36938</v>
      </c>
      <c r="J1367" s="42">
        <f ca="1">(SUMIF('Freeform time and material'!$B$17:$B$30,B1367,'Freeform time and material'!$G$17:$G$30)) +
(SUMIF('Vinyl cutting'!$B$17:$B$30,B1367,'Vinyl cutting'!$G$17:$G$30)) +
(SUMIF('Vinyl cutting (2)'!$B$17:$B$30,B1367,'Vinyl cutting (2)'!$G$17:$G$30)) +
(SUMIF('Apply vinyl graphics'!$B$17:$B$30,B1367,'Apply vinyl graphics'!$G$17:$G$30)) +
(SUMIF('Apply vinyl graphics (2)'!$B$17:$B$30,B1367,'Apply vinyl graphics (2)'!$G$17:$G$30)) +
(SUMIF('Alum pan sign'!$B$17:$B$30,B1367,'Alum pan sign'!$G$17:$G$30)) +
(SUMIF('Alum pan sign (2)'!$B$17:$B$30,B1367,'Alum pan sign (2)'!$G$17:$G$30)) +
(SUMIF('Economy pan sign'!$B$17:$B$30,B1367,'Economy pan sign'!$G$17:$G$30)) +
(SUMIF('Post and panel sign'!$B$17:$B$30,B1367,'Post and panel sign'!$G$17:$G$30)) +
(SUMIF('Post and panel sign (2)'!$B$17:$B$30,B1367,'Post and panel sign (2)'!$G$17:$G$30)) +
(SUMIF('Flat panels only'!$B$17:$B$30,B1367,'Flat panels only'!$G$17:$G$30)) +
(SUMIF('Flat panels only (2)'!$B$17:$B$30,B1367,'Flat panels only (2)'!$G$17:$G$30)) +
(SUMIF('Routed panel shapes'!$B$18:$B$31,B1367,'Routed panel shapes'!$G$18:$G$31)) +
(SUMIF('Routed panel shapes (2)'!$B$18:$B$31,B1367,'Routed panel shapes (2)'!$G$18:$G$31)) +
(SUMIF('Routed face only'!$B$17:$B$30,B1367,'Routed face only'!$G$17:$G$30)) +
(SUMIF('Routed face only (2)'!$B$17:$B$30,B1367,'Routed face only (2)'!$G$17:$G$30)) +
(SUMIF('Routed alum faces letters'!$B$17:$B$30,B1367,'Routed alum faces letters'!$G$17:$G$30)) +
(SUMIF('Routed alum faces letters (2)'!$B$17:$B$30,B1367,'Routed alum faces letters (2)'!$G$17:$G$30)) +
(SUMIF('Routed push through acrylic'!$B$17:$B$30,B1367,'Routed push through acrylic'!$G$17:$G$30)) +
(SUMIF('Routed push through acrylic (2)'!$B$17:$B$30,B1367,'Routed push through acrylic (2)'!$G$17:$G$30)) +
(SUMIF('Sf routed cabinet'!$B$17:$B$30,B1367,'Sf routed cabinet'!$G$17:$G$30)) +
(SUMIF('Sf routed cabinet (2)'!$B$17:$B$30,B1367,'Sf routed cabinet (2)'!$G$17:$G$30)) +
(SUMIF('Df routed cabinet'!$B$17:$B$30,B1367,'Df routed cabinet'!$G$17:$G$30)) +
(SUMIF('Df routed cabinet (2)'!$B$17:$B$30,B1367,'Df routed cabinet (2)'!$G$17:$G$30)) +
(SUMIF('Sf acrylic cabinet'!$B$17:$B$30,B1367,'Sf acrylic cabinet'!$G$17:$G$30)) +
(SUMIF('Sf acrylic cabinet (2)'!$B$17:$B$30,B1367,'Sf acrylic cabinet (2)'!$G$17:$G$30)) +
(SUMIF('Economy Sf acrylic'!$B$17:$B$30,B1367,'Economy Sf acrylic'!$G$17:$G$30)) +
(SUMIF('Df acrylic cabinet'!$B$17:$B$30,B1367,'Df acrylic cabinet'!$G$17:$G$30)) +
(SUMIF('Df acrylic cabinet (2)'!$B$17:$B$30,B1367,'Df acrylic cabinet (2)'!$G$17:$G$30)) +
(SUMIF('Sf flex cabinet'!$B$17:$B$30,B1367,'Sf flex cabinet'!$G$17:$G$30)) +
(SUMIF('Sf flex cabinet (2)'!$B$17:$B$30,B1367,'Sf flex cabinet (2)'!$G$17:$G$30)) +
(SUMIF('Df flex cabinet'!$B$17:$B$36,B1367,'Df flex cabinet'!$G$17:$G$36)) +
(SUMIF('Df flex cabinet (2)'!$B$17:$B$36,B1367,'Df flex cabinet (2)'!$G$17:$G$36)) +
(SUMIF('Pole cover'!$B$17:$B$30,B1367,'Pole cover'!$G$17:$G$30)) +
(SUMIF('Pole cover (2)'!$B$17:$B$30,B1367,'Pole cover (2)'!$G$17:$G$30)) +
(SUMIF('Structural Steel Fab'!$B$17:$B$29,B1367,'Structural Steel Fab'!$G$17:$G$29)) +
(SUMIF(Reveal!$B$17:$B$30,B1367,Reveal!$G$17:$G$30)) +
(SUMIF('Reveal (2)'!$B$17:$B$30,B1367,'Reveal (2)'!$G$17:$G$30)) +
(SUMIF('Crown cove top'!$B$17:$B$30,B1367,'Crown cove top'!$G$17:$G$30)) +
(SUMIF('EMC assembly'!$B$17:$B$30,B1367,'EMC assembly'!$G$17:$G$30)) +
(SUMIF(Crating!$B$17:$B$29,B1367,Crating!$G$17:$G$29)) +
(SUMIF('LED wiring'!$B$17:$B$30,B1367,'LED wiring'!$G$17:$G$30)) +
(SUMIF('Changeable copy face'!$B$17:$B$30,B1367,'Changeable copy face'!$G$17:$G$30)) +
(SUMIF('Flex face assembly'!$B$17:$B$30,B1367,'Flex face assembly'!$G$17:$G$30)) +
(SUMIF('Routed face assembly'!$B$17:$B$30,B1367,'Routed face assembly'!$G$17:$G$30)) +
(SUMIF('Paint calculation'!$B$17:$B$30,B1367,'Paint calculation'!$G$17:$G$30)) +
(SUMIF('Trimcap letter face'!$B$17:$B$30,B1367,'Trimcap letter face'!$G$17:$G$30)) +
(SUMIF('Trimcap letter face (2)'!$B$17:$B$30,B1367,'Trimcap letter face (2)'!$G$17:$G$30)) +
(SUMIF('Channel letter fabrication'!$B$17:$B$30,B1367,'Channel letter fabrication'!$G$17:$G$30)) +
(SUMIF('Channel letter fabrication (2)'!$B$17:$B$30,B1367,'Channel letter fabrication (2)'!$G$17:$G$30))</f>
        <v>0</v>
      </c>
    </row>
    <row r="1368" spans="1:10">
      <c r="A1368" s="28">
        <f>[1]ODBC!$A1368</f>
        <v>0</v>
      </c>
      <c r="B1368" s="29">
        <f>[1]ODBC!B1368</f>
        <v>0</v>
      </c>
      <c r="C1368" s="30" t="str">
        <f>IFERROR(VLOOKUP($B1368,[1]ODBC!$B:$H,2,FALSE),"")</f>
        <v/>
      </c>
      <c r="D1368" s="30" t="str">
        <f>IFERROR(VLOOKUP($B1368,[1]ODBC!$B:$H,3,FALSE),"")</f>
        <v/>
      </c>
      <c r="E1368" s="30" t="str">
        <f>IFERROR(VLOOKUP($B1368,[1]ODBC!$B:$H,4,FALSE),"")</f>
        <v/>
      </c>
      <c r="F1368" s="31" t="str">
        <f>IFERROR(VLOOKUP($B1368,[1]ODBC!$B:$H,5,FALSE),"")</f>
        <v/>
      </c>
      <c r="G1368" s="32">
        <f>[1]ODBC!G1368</f>
        <v>0</v>
      </c>
      <c r="H1368" s="33">
        <f>SUM([1]ODBC!H1368)</f>
        <v>0</v>
      </c>
      <c r="I1368" s="41" t="str">
        <f>'Vinyl cutting'!$B$2</f>
        <v>J36938</v>
      </c>
      <c r="J1368" s="42">
        <f ca="1">(SUMIF('Freeform time and material'!$B$17:$B$30,B1368,'Freeform time and material'!$G$17:$G$30)) +
(SUMIF('Vinyl cutting'!$B$17:$B$30,B1368,'Vinyl cutting'!$G$17:$G$30)) +
(SUMIF('Vinyl cutting (2)'!$B$17:$B$30,B1368,'Vinyl cutting (2)'!$G$17:$G$30)) +
(SUMIF('Apply vinyl graphics'!$B$17:$B$30,B1368,'Apply vinyl graphics'!$G$17:$G$30)) +
(SUMIF('Apply vinyl graphics (2)'!$B$17:$B$30,B1368,'Apply vinyl graphics (2)'!$G$17:$G$30)) +
(SUMIF('Alum pan sign'!$B$17:$B$30,B1368,'Alum pan sign'!$G$17:$G$30)) +
(SUMIF('Alum pan sign (2)'!$B$17:$B$30,B1368,'Alum pan sign (2)'!$G$17:$G$30)) +
(SUMIF('Economy pan sign'!$B$17:$B$30,B1368,'Economy pan sign'!$G$17:$G$30)) +
(SUMIF('Post and panel sign'!$B$17:$B$30,B1368,'Post and panel sign'!$G$17:$G$30)) +
(SUMIF('Post and panel sign (2)'!$B$17:$B$30,B1368,'Post and panel sign (2)'!$G$17:$G$30)) +
(SUMIF('Flat panels only'!$B$17:$B$30,B1368,'Flat panels only'!$G$17:$G$30)) +
(SUMIF('Flat panels only (2)'!$B$17:$B$30,B1368,'Flat panels only (2)'!$G$17:$G$30)) +
(SUMIF('Routed panel shapes'!$B$18:$B$31,B1368,'Routed panel shapes'!$G$18:$G$31)) +
(SUMIF('Routed panel shapes (2)'!$B$18:$B$31,B1368,'Routed panel shapes (2)'!$G$18:$G$31)) +
(SUMIF('Routed face only'!$B$17:$B$30,B1368,'Routed face only'!$G$17:$G$30)) +
(SUMIF('Routed face only (2)'!$B$17:$B$30,B1368,'Routed face only (2)'!$G$17:$G$30)) +
(SUMIF('Routed alum faces letters'!$B$17:$B$30,B1368,'Routed alum faces letters'!$G$17:$G$30)) +
(SUMIF('Routed alum faces letters (2)'!$B$17:$B$30,B1368,'Routed alum faces letters (2)'!$G$17:$G$30)) +
(SUMIF('Routed push through acrylic'!$B$17:$B$30,B1368,'Routed push through acrylic'!$G$17:$G$30)) +
(SUMIF('Routed push through acrylic (2)'!$B$17:$B$30,B1368,'Routed push through acrylic (2)'!$G$17:$G$30)) +
(SUMIF('Sf routed cabinet'!$B$17:$B$30,B1368,'Sf routed cabinet'!$G$17:$G$30)) +
(SUMIF('Sf routed cabinet (2)'!$B$17:$B$30,B1368,'Sf routed cabinet (2)'!$G$17:$G$30)) +
(SUMIF('Df routed cabinet'!$B$17:$B$30,B1368,'Df routed cabinet'!$G$17:$G$30)) +
(SUMIF('Df routed cabinet (2)'!$B$17:$B$30,B1368,'Df routed cabinet (2)'!$G$17:$G$30)) +
(SUMIF('Sf acrylic cabinet'!$B$17:$B$30,B1368,'Sf acrylic cabinet'!$G$17:$G$30)) +
(SUMIF('Sf acrylic cabinet (2)'!$B$17:$B$30,B1368,'Sf acrylic cabinet (2)'!$G$17:$G$30)) +
(SUMIF('Economy Sf acrylic'!$B$17:$B$30,B1368,'Economy Sf acrylic'!$G$17:$G$30)) +
(SUMIF('Df acrylic cabinet'!$B$17:$B$30,B1368,'Df acrylic cabinet'!$G$17:$G$30)) +
(SUMIF('Df acrylic cabinet (2)'!$B$17:$B$30,B1368,'Df acrylic cabinet (2)'!$G$17:$G$30)) +
(SUMIF('Sf flex cabinet'!$B$17:$B$30,B1368,'Sf flex cabinet'!$G$17:$G$30)) +
(SUMIF('Sf flex cabinet (2)'!$B$17:$B$30,B1368,'Sf flex cabinet (2)'!$G$17:$G$30)) +
(SUMIF('Df flex cabinet'!$B$17:$B$36,B1368,'Df flex cabinet'!$G$17:$G$36)) +
(SUMIF('Df flex cabinet (2)'!$B$17:$B$36,B1368,'Df flex cabinet (2)'!$G$17:$G$36)) +
(SUMIF('Pole cover'!$B$17:$B$30,B1368,'Pole cover'!$G$17:$G$30)) +
(SUMIF('Pole cover (2)'!$B$17:$B$30,B1368,'Pole cover (2)'!$G$17:$G$30)) +
(SUMIF('Structural Steel Fab'!$B$17:$B$29,B1368,'Structural Steel Fab'!$G$17:$G$29)) +
(SUMIF(Reveal!$B$17:$B$30,B1368,Reveal!$G$17:$G$30)) +
(SUMIF('Reveal (2)'!$B$17:$B$30,B1368,'Reveal (2)'!$G$17:$G$30)) +
(SUMIF('Crown cove top'!$B$17:$B$30,B1368,'Crown cove top'!$G$17:$G$30)) +
(SUMIF('EMC assembly'!$B$17:$B$30,B1368,'EMC assembly'!$G$17:$G$30)) +
(SUMIF(Crating!$B$17:$B$29,B1368,Crating!$G$17:$G$29)) +
(SUMIF('LED wiring'!$B$17:$B$30,B1368,'LED wiring'!$G$17:$G$30)) +
(SUMIF('Changeable copy face'!$B$17:$B$30,B1368,'Changeable copy face'!$G$17:$G$30)) +
(SUMIF('Flex face assembly'!$B$17:$B$30,B1368,'Flex face assembly'!$G$17:$G$30)) +
(SUMIF('Routed face assembly'!$B$17:$B$30,B1368,'Routed face assembly'!$G$17:$G$30)) +
(SUMIF('Paint calculation'!$B$17:$B$30,B1368,'Paint calculation'!$G$17:$G$30)) +
(SUMIF('Trimcap letter face'!$B$17:$B$30,B1368,'Trimcap letter face'!$G$17:$G$30)) +
(SUMIF('Trimcap letter face (2)'!$B$17:$B$30,B1368,'Trimcap letter face (2)'!$G$17:$G$30)) +
(SUMIF('Channel letter fabrication'!$B$17:$B$30,B1368,'Channel letter fabrication'!$G$17:$G$30)) +
(SUMIF('Channel letter fabrication (2)'!$B$17:$B$30,B1368,'Channel letter fabrication (2)'!$G$17:$G$30))</f>
        <v>0</v>
      </c>
    </row>
    <row r="1369" spans="1:10">
      <c r="A1369" s="28">
        <f>[1]ODBC!$A1369</f>
        <v>0</v>
      </c>
      <c r="B1369" s="29">
        <f>[1]ODBC!B1369</f>
        <v>0</v>
      </c>
      <c r="C1369" s="30" t="str">
        <f>IFERROR(VLOOKUP($B1369,[1]ODBC!$B:$H,2,FALSE),"")</f>
        <v/>
      </c>
      <c r="D1369" s="30" t="str">
        <f>IFERROR(VLOOKUP($B1369,[1]ODBC!$B:$H,3,FALSE),"")</f>
        <v/>
      </c>
      <c r="E1369" s="30" t="str">
        <f>IFERROR(VLOOKUP($B1369,[1]ODBC!$B:$H,4,FALSE),"")</f>
        <v/>
      </c>
      <c r="F1369" s="31" t="str">
        <f>IFERROR(VLOOKUP($B1369,[1]ODBC!$B:$H,5,FALSE),"")</f>
        <v/>
      </c>
      <c r="G1369" s="32">
        <f>[1]ODBC!G1369</f>
        <v>0</v>
      </c>
      <c r="H1369" s="33">
        <f>SUM([1]ODBC!H1369)</f>
        <v>0</v>
      </c>
      <c r="I1369" s="41" t="str">
        <f>'Vinyl cutting'!$B$2</f>
        <v>J36938</v>
      </c>
      <c r="J1369" s="42">
        <f ca="1">(SUMIF('Freeform time and material'!$B$17:$B$30,B1369,'Freeform time and material'!$G$17:$G$30)) +
(SUMIF('Vinyl cutting'!$B$17:$B$30,B1369,'Vinyl cutting'!$G$17:$G$30)) +
(SUMIF('Vinyl cutting (2)'!$B$17:$B$30,B1369,'Vinyl cutting (2)'!$G$17:$G$30)) +
(SUMIF('Apply vinyl graphics'!$B$17:$B$30,B1369,'Apply vinyl graphics'!$G$17:$G$30)) +
(SUMIF('Apply vinyl graphics (2)'!$B$17:$B$30,B1369,'Apply vinyl graphics (2)'!$G$17:$G$30)) +
(SUMIF('Alum pan sign'!$B$17:$B$30,B1369,'Alum pan sign'!$G$17:$G$30)) +
(SUMIF('Alum pan sign (2)'!$B$17:$B$30,B1369,'Alum pan sign (2)'!$G$17:$G$30)) +
(SUMIF('Economy pan sign'!$B$17:$B$30,B1369,'Economy pan sign'!$G$17:$G$30)) +
(SUMIF('Post and panel sign'!$B$17:$B$30,B1369,'Post and panel sign'!$G$17:$G$30)) +
(SUMIF('Post and panel sign (2)'!$B$17:$B$30,B1369,'Post and panel sign (2)'!$G$17:$G$30)) +
(SUMIF('Flat panels only'!$B$17:$B$30,B1369,'Flat panels only'!$G$17:$G$30)) +
(SUMIF('Flat panels only (2)'!$B$17:$B$30,B1369,'Flat panels only (2)'!$G$17:$G$30)) +
(SUMIF('Routed panel shapes'!$B$18:$B$31,B1369,'Routed panel shapes'!$G$18:$G$31)) +
(SUMIF('Routed panel shapes (2)'!$B$18:$B$31,B1369,'Routed panel shapes (2)'!$G$18:$G$31)) +
(SUMIF('Routed face only'!$B$17:$B$30,B1369,'Routed face only'!$G$17:$G$30)) +
(SUMIF('Routed face only (2)'!$B$17:$B$30,B1369,'Routed face only (2)'!$G$17:$G$30)) +
(SUMIF('Routed alum faces letters'!$B$17:$B$30,B1369,'Routed alum faces letters'!$G$17:$G$30)) +
(SUMIF('Routed alum faces letters (2)'!$B$17:$B$30,B1369,'Routed alum faces letters (2)'!$G$17:$G$30)) +
(SUMIF('Routed push through acrylic'!$B$17:$B$30,B1369,'Routed push through acrylic'!$G$17:$G$30)) +
(SUMIF('Routed push through acrylic (2)'!$B$17:$B$30,B1369,'Routed push through acrylic (2)'!$G$17:$G$30)) +
(SUMIF('Sf routed cabinet'!$B$17:$B$30,B1369,'Sf routed cabinet'!$G$17:$G$30)) +
(SUMIF('Sf routed cabinet (2)'!$B$17:$B$30,B1369,'Sf routed cabinet (2)'!$G$17:$G$30)) +
(SUMIF('Df routed cabinet'!$B$17:$B$30,B1369,'Df routed cabinet'!$G$17:$G$30)) +
(SUMIF('Df routed cabinet (2)'!$B$17:$B$30,B1369,'Df routed cabinet (2)'!$G$17:$G$30)) +
(SUMIF('Sf acrylic cabinet'!$B$17:$B$30,B1369,'Sf acrylic cabinet'!$G$17:$G$30)) +
(SUMIF('Sf acrylic cabinet (2)'!$B$17:$B$30,B1369,'Sf acrylic cabinet (2)'!$G$17:$G$30)) +
(SUMIF('Economy Sf acrylic'!$B$17:$B$30,B1369,'Economy Sf acrylic'!$G$17:$G$30)) +
(SUMIF('Df acrylic cabinet'!$B$17:$B$30,B1369,'Df acrylic cabinet'!$G$17:$G$30)) +
(SUMIF('Df acrylic cabinet (2)'!$B$17:$B$30,B1369,'Df acrylic cabinet (2)'!$G$17:$G$30)) +
(SUMIF('Sf flex cabinet'!$B$17:$B$30,B1369,'Sf flex cabinet'!$G$17:$G$30)) +
(SUMIF('Sf flex cabinet (2)'!$B$17:$B$30,B1369,'Sf flex cabinet (2)'!$G$17:$G$30)) +
(SUMIF('Df flex cabinet'!$B$17:$B$36,B1369,'Df flex cabinet'!$G$17:$G$36)) +
(SUMIF('Df flex cabinet (2)'!$B$17:$B$36,B1369,'Df flex cabinet (2)'!$G$17:$G$36)) +
(SUMIF('Pole cover'!$B$17:$B$30,B1369,'Pole cover'!$G$17:$G$30)) +
(SUMIF('Pole cover (2)'!$B$17:$B$30,B1369,'Pole cover (2)'!$G$17:$G$30)) +
(SUMIF('Structural Steel Fab'!$B$17:$B$29,B1369,'Structural Steel Fab'!$G$17:$G$29)) +
(SUMIF(Reveal!$B$17:$B$30,B1369,Reveal!$G$17:$G$30)) +
(SUMIF('Reveal (2)'!$B$17:$B$30,B1369,'Reveal (2)'!$G$17:$G$30)) +
(SUMIF('Crown cove top'!$B$17:$B$30,B1369,'Crown cove top'!$G$17:$G$30)) +
(SUMIF('EMC assembly'!$B$17:$B$30,B1369,'EMC assembly'!$G$17:$G$30)) +
(SUMIF(Crating!$B$17:$B$29,B1369,Crating!$G$17:$G$29)) +
(SUMIF('LED wiring'!$B$17:$B$30,B1369,'LED wiring'!$G$17:$G$30)) +
(SUMIF('Changeable copy face'!$B$17:$B$30,B1369,'Changeable copy face'!$G$17:$G$30)) +
(SUMIF('Flex face assembly'!$B$17:$B$30,B1369,'Flex face assembly'!$G$17:$G$30)) +
(SUMIF('Routed face assembly'!$B$17:$B$30,B1369,'Routed face assembly'!$G$17:$G$30)) +
(SUMIF('Paint calculation'!$B$17:$B$30,B1369,'Paint calculation'!$G$17:$G$30)) +
(SUMIF('Trimcap letter face'!$B$17:$B$30,B1369,'Trimcap letter face'!$G$17:$G$30)) +
(SUMIF('Trimcap letter face (2)'!$B$17:$B$30,B1369,'Trimcap letter face (2)'!$G$17:$G$30)) +
(SUMIF('Channel letter fabrication'!$B$17:$B$30,B1369,'Channel letter fabrication'!$G$17:$G$30)) +
(SUMIF('Channel letter fabrication (2)'!$B$17:$B$30,B1369,'Channel letter fabrication (2)'!$G$17:$G$30))</f>
        <v>0</v>
      </c>
    </row>
    <row r="1370" spans="1:10">
      <c r="A1370" s="28">
        <f>[1]ODBC!$A1370</f>
        <v>0</v>
      </c>
      <c r="B1370" s="29">
        <f>[1]ODBC!B1370</f>
        <v>0</v>
      </c>
      <c r="C1370" s="30" t="str">
        <f>IFERROR(VLOOKUP($B1370,[1]ODBC!$B:$H,2,FALSE),"")</f>
        <v/>
      </c>
      <c r="D1370" s="30" t="str">
        <f>IFERROR(VLOOKUP($B1370,[1]ODBC!$B:$H,3,FALSE),"")</f>
        <v/>
      </c>
      <c r="E1370" s="30" t="str">
        <f>IFERROR(VLOOKUP($B1370,[1]ODBC!$B:$H,4,FALSE),"")</f>
        <v/>
      </c>
      <c r="F1370" s="31" t="str">
        <f>IFERROR(VLOOKUP($B1370,[1]ODBC!$B:$H,5,FALSE),"")</f>
        <v/>
      </c>
      <c r="G1370" s="32">
        <f>[1]ODBC!G1370</f>
        <v>0</v>
      </c>
      <c r="H1370" s="33">
        <f>SUM([1]ODBC!H1370)</f>
        <v>0</v>
      </c>
      <c r="I1370" s="41" t="str">
        <f>'Vinyl cutting'!$B$2</f>
        <v>J36938</v>
      </c>
      <c r="J1370" s="42">
        <f ca="1">(SUMIF('Freeform time and material'!$B$17:$B$30,B1370,'Freeform time and material'!$G$17:$G$30)) +
(SUMIF('Vinyl cutting'!$B$17:$B$30,B1370,'Vinyl cutting'!$G$17:$G$30)) +
(SUMIF('Vinyl cutting (2)'!$B$17:$B$30,B1370,'Vinyl cutting (2)'!$G$17:$G$30)) +
(SUMIF('Apply vinyl graphics'!$B$17:$B$30,B1370,'Apply vinyl graphics'!$G$17:$G$30)) +
(SUMIF('Apply vinyl graphics (2)'!$B$17:$B$30,B1370,'Apply vinyl graphics (2)'!$G$17:$G$30)) +
(SUMIF('Alum pan sign'!$B$17:$B$30,B1370,'Alum pan sign'!$G$17:$G$30)) +
(SUMIF('Alum pan sign (2)'!$B$17:$B$30,B1370,'Alum pan sign (2)'!$G$17:$G$30)) +
(SUMIF('Economy pan sign'!$B$17:$B$30,B1370,'Economy pan sign'!$G$17:$G$30)) +
(SUMIF('Post and panel sign'!$B$17:$B$30,B1370,'Post and panel sign'!$G$17:$G$30)) +
(SUMIF('Post and panel sign (2)'!$B$17:$B$30,B1370,'Post and panel sign (2)'!$G$17:$G$30)) +
(SUMIF('Flat panels only'!$B$17:$B$30,B1370,'Flat panels only'!$G$17:$G$30)) +
(SUMIF('Flat panels only (2)'!$B$17:$B$30,B1370,'Flat panels only (2)'!$G$17:$G$30)) +
(SUMIF('Routed panel shapes'!$B$18:$B$31,B1370,'Routed panel shapes'!$G$18:$G$31)) +
(SUMIF('Routed panel shapes (2)'!$B$18:$B$31,B1370,'Routed panel shapes (2)'!$G$18:$G$31)) +
(SUMIF('Routed face only'!$B$17:$B$30,B1370,'Routed face only'!$G$17:$G$30)) +
(SUMIF('Routed face only (2)'!$B$17:$B$30,B1370,'Routed face only (2)'!$G$17:$G$30)) +
(SUMIF('Routed alum faces letters'!$B$17:$B$30,B1370,'Routed alum faces letters'!$G$17:$G$30)) +
(SUMIF('Routed alum faces letters (2)'!$B$17:$B$30,B1370,'Routed alum faces letters (2)'!$G$17:$G$30)) +
(SUMIF('Routed push through acrylic'!$B$17:$B$30,B1370,'Routed push through acrylic'!$G$17:$G$30)) +
(SUMIF('Routed push through acrylic (2)'!$B$17:$B$30,B1370,'Routed push through acrylic (2)'!$G$17:$G$30)) +
(SUMIF('Sf routed cabinet'!$B$17:$B$30,B1370,'Sf routed cabinet'!$G$17:$G$30)) +
(SUMIF('Sf routed cabinet (2)'!$B$17:$B$30,B1370,'Sf routed cabinet (2)'!$G$17:$G$30)) +
(SUMIF('Df routed cabinet'!$B$17:$B$30,B1370,'Df routed cabinet'!$G$17:$G$30)) +
(SUMIF('Df routed cabinet (2)'!$B$17:$B$30,B1370,'Df routed cabinet (2)'!$G$17:$G$30)) +
(SUMIF('Sf acrylic cabinet'!$B$17:$B$30,B1370,'Sf acrylic cabinet'!$G$17:$G$30)) +
(SUMIF('Sf acrylic cabinet (2)'!$B$17:$B$30,B1370,'Sf acrylic cabinet (2)'!$G$17:$G$30)) +
(SUMIF('Economy Sf acrylic'!$B$17:$B$30,B1370,'Economy Sf acrylic'!$G$17:$G$30)) +
(SUMIF('Df acrylic cabinet'!$B$17:$B$30,B1370,'Df acrylic cabinet'!$G$17:$G$30)) +
(SUMIF('Df acrylic cabinet (2)'!$B$17:$B$30,B1370,'Df acrylic cabinet (2)'!$G$17:$G$30)) +
(SUMIF('Sf flex cabinet'!$B$17:$B$30,B1370,'Sf flex cabinet'!$G$17:$G$30)) +
(SUMIF('Sf flex cabinet (2)'!$B$17:$B$30,B1370,'Sf flex cabinet (2)'!$G$17:$G$30)) +
(SUMIF('Df flex cabinet'!$B$17:$B$36,B1370,'Df flex cabinet'!$G$17:$G$36)) +
(SUMIF('Df flex cabinet (2)'!$B$17:$B$36,B1370,'Df flex cabinet (2)'!$G$17:$G$36)) +
(SUMIF('Pole cover'!$B$17:$B$30,B1370,'Pole cover'!$G$17:$G$30)) +
(SUMIF('Pole cover (2)'!$B$17:$B$30,B1370,'Pole cover (2)'!$G$17:$G$30)) +
(SUMIF('Structural Steel Fab'!$B$17:$B$29,B1370,'Structural Steel Fab'!$G$17:$G$29)) +
(SUMIF(Reveal!$B$17:$B$30,B1370,Reveal!$G$17:$G$30)) +
(SUMIF('Reveal (2)'!$B$17:$B$30,B1370,'Reveal (2)'!$G$17:$G$30)) +
(SUMIF('Crown cove top'!$B$17:$B$30,B1370,'Crown cove top'!$G$17:$G$30)) +
(SUMIF('EMC assembly'!$B$17:$B$30,B1370,'EMC assembly'!$G$17:$G$30)) +
(SUMIF(Crating!$B$17:$B$29,B1370,Crating!$G$17:$G$29)) +
(SUMIF('LED wiring'!$B$17:$B$30,B1370,'LED wiring'!$G$17:$G$30)) +
(SUMIF('Changeable copy face'!$B$17:$B$30,B1370,'Changeable copy face'!$G$17:$G$30)) +
(SUMIF('Flex face assembly'!$B$17:$B$30,B1370,'Flex face assembly'!$G$17:$G$30)) +
(SUMIF('Routed face assembly'!$B$17:$B$30,B1370,'Routed face assembly'!$G$17:$G$30)) +
(SUMIF('Paint calculation'!$B$17:$B$30,B1370,'Paint calculation'!$G$17:$G$30)) +
(SUMIF('Trimcap letter face'!$B$17:$B$30,B1370,'Trimcap letter face'!$G$17:$G$30)) +
(SUMIF('Trimcap letter face (2)'!$B$17:$B$30,B1370,'Trimcap letter face (2)'!$G$17:$G$30)) +
(SUMIF('Channel letter fabrication'!$B$17:$B$30,B1370,'Channel letter fabrication'!$G$17:$G$30)) +
(SUMIF('Channel letter fabrication (2)'!$B$17:$B$30,B1370,'Channel letter fabrication (2)'!$G$17:$G$30))</f>
        <v>0</v>
      </c>
    </row>
    <row r="1371" spans="1:10">
      <c r="A1371" s="28">
        <f>[1]ODBC!$A1371</f>
        <v>0</v>
      </c>
      <c r="B1371" s="29">
        <f>[1]ODBC!B1371</f>
        <v>0</v>
      </c>
      <c r="C1371" s="30" t="str">
        <f>IFERROR(VLOOKUP($B1371,[1]ODBC!$B:$H,2,FALSE),"")</f>
        <v/>
      </c>
      <c r="D1371" s="30" t="str">
        <f>IFERROR(VLOOKUP($B1371,[1]ODBC!$B:$H,3,FALSE),"")</f>
        <v/>
      </c>
      <c r="E1371" s="30" t="str">
        <f>IFERROR(VLOOKUP($B1371,[1]ODBC!$B:$H,4,FALSE),"")</f>
        <v/>
      </c>
      <c r="F1371" s="31" t="str">
        <f>IFERROR(VLOOKUP($B1371,[1]ODBC!$B:$H,5,FALSE),"")</f>
        <v/>
      </c>
      <c r="G1371" s="32">
        <f>[1]ODBC!G1371</f>
        <v>0</v>
      </c>
      <c r="H1371" s="33">
        <f>SUM([1]ODBC!H1371)</f>
        <v>0</v>
      </c>
      <c r="I1371" s="41" t="str">
        <f>'Vinyl cutting'!$B$2</f>
        <v>J36938</v>
      </c>
      <c r="J1371" s="42">
        <f ca="1">(SUMIF('Freeform time and material'!$B$17:$B$30,B1371,'Freeform time and material'!$G$17:$G$30)) +
(SUMIF('Vinyl cutting'!$B$17:$B$30,B1371,'Vinyl cutting'!$G$17:$G$30)) +
(SUMIF('Vinyl cutting (2)'!$B$17:$B$30,B1371,'Vinyl cutting (2)'!$G$17:$G$30)) +
(SUMIF('Apply vinyl graphics'!$B$17:$B$30,B1371,'Apply vinyl graphics'!$G$17:$G$30)) +
(SUMIF('Apply vinyl graphics (2)'!$B$17:$B$30,B1371,'Apply vinyl graphics (2)'!$G$17:$G$30)) +
(SUMIF('Alum pan sign'!$B$17:$B$30,B1371,'Alum pan sign'!$G$17:$G$30)) +
(SUMIF('Alum pan sign (2)'!$B$17:$B$30,B1371,'Alum pan sign (2)'!$G$17:$G$30)) +
(SUMIF('Economy pan sign'!$B$17:$B$30,B1371,'Economy pan sign'!$G$17:$G$30)) +
(SUMIF('Post and panel sign'!$B$17:$B$30,B1371,'Post and panel sign'!$G$17:$G$30)) +
(SUMIF('Post and panel sign (2)'!$B$17:$B$30,B1371,'Post and panel sign (2)'!$G$17:$G$30)) +
(SUMIF('Flat panels only'!$B$17:$B$30,B1371,'Flat panels only'!$G$17:$G$30)) +
(SUMIF('Flat panels only (2)'!$B$17:$B$30,B1371,'Flat panels only (2)'!$G$17:$G$30)) +
(SUMIF('Routed panel shapes'!$B$18:$B$31,B1371,'Routed panel shapes'!$G$18:$G$31)) +
(SUMIF('Routed panel shapes (2)'!$B$18:$B$31,B1371,'Routed panel shapes (2)'!$G$18:$G$31)) +
(SUMIF('Routed face only'!$B$17:$B$30,B1371,'Routed face only'!$G$17:$G$30)) +
(SUMIF('Routed face only (2)'!$B$17:$B$30,B1371,'Routed face only (2)'!$G$17:$G$30)) +
(SUMIF('Routed alum faces letters'!$B$17:$B$30,B1371,'Routed alum faces letters'!$G$17:$G$30)) +
(SUMIF('Routed alum faces letters (2)'!$B$17:$B$30,B1371,'Routed alum faces letters (2)'!$G$17:$G$30)) +
(SUMIF('Routed push through acrylic'!$B$17:$B$30,B1371,'Routed push through acrylic'!$G$17:$G$30)) +
(SUMIF('Routed push through acrylic (2)'!$B$17:$B$30,B1371,'Routed push through acrylic (2)'!$G$17:$G$30)) +
(SUMIF('Sf routed cabinet'!$B$17:$B$30,B1371,'Sf routed cabinet'!$G$17:$G$30)) +
(SUMIF('Sf routed cabinet (2)'!$B$17:$B$30,B1371,'Sf routed cabinet (2)'!$G$17:$G$30)) +
(SUMIF('Df routed cabinet'!$B$17:$B$30,B1371,'Df routed cabinet'!$G$17:$G$30)) +
(SUMIF('Df routed cabinet (2)'!$B$17:$B$30,B1371,'Df routed cabinet (2)'!$G$17:$G$30)) +
(SUMIF('Sf acrylic cabinet'!$B$17:$B$30,B1371,'Sf acrylic cabinet'!$G$17:$G$30)) +
(SUMIF('Sf acrylic cabinet (2)'!$B$17:$B$30,B1371,'Sf acrylic cabinet (2)'!$G$17:$G$30)) +
(SUMIF('Economy Sf acrylic'!$B$17:$B$30,B1371,'Economy Sf acrylic'!$G$17:$G$30)) +
(SUMIF('Df acrylic cabinet'!$B$17:$B$30,B1371,'Df acrylic cabinet'!$G$17:$G$30)) +
(SUMIF('Df acrylic cabinet (2)'!$B$17:$B$30,B1371,'Df acrylic cabinet (2)'!$G$17:$G$30)) +
(SUMIF('Sf flex cabinet'!$B$17:$B$30,B1371,'Sf flex cabinet'!$G$17:$G$30)) +
(SUMIF('Sf flex cabinet (2)'!$B$17:$B$30,B1371,'Sf flex cabinet (2)'!$G$17:$G$30)) +
(SUMIF('Df flex cabinet'!$B$17:$B$36,B1371,'Df flex cabinet'!$G$17:$G$36)) +
(SUMIF('Df flex cabinet (2)'!$B$17:$B$36,B1371,'Df flex cabinet (2)'!$G$17:$G$36)) +
(SUMIF('Pole cover'!$B$17:$B$30,B1371,'Pole cover'!$G$17:$G$30)) +
(SUMIF('Pole cover (2)'!$B$17:$B$30,B1371,'Pole cover (2)'!$G$17:$G$30)) +
(SUMIF('Structural Steel Fab'!$B$17:$B$29,B1371,'Structural Steel Fab'!$G$17:$G$29)) +
(SUMIF(Reveal!$B$17:$B$30,B1371,Reveal!$G$17:$G$30)) +
(SUMIF('Reveal (2)'!$B$17:$B$30,B1371,'Reveal (2)'!$G$17:$G$30)) +
(SUMIF('Crown cove top'!$B$17:$B$30,B1371,'Crown cove top'!$G$17:$G$30)) +
(SUMIF('EMC assembly'!$B$17:$B$30,B1371,'EMC assembly'!$G$17:$G$30)) +
(SUMIF(Crating!$B$17:$B$29,B1371,Crating!$G$17:$G$29)) +
(SUMIF('LED wiring'!$B$17:$B$30,B1371,'LED wiring'!$G$17:$G$30)) +
(SUMIF('Changeable copy face'!$B$17:$B$30,B1371,'Changeable copy face'!$G$17:$G$30)) +
(SUMIF('Flex face assembly'!$B$17:$B$30,B1371,'Flex face assembly'!$G$17:$G$30)) +
(SUMIF('Routed face assembly'!$B$17:$B$30,B1371,'Routed face assembly'!$G$17:$G$30)) +
(SUMIF('Paint calculation'!$B$17:$B$30,B1371,'Paint calculation'!$G$17:$G$30)) +
(SUMIF('Trimcap letter face'!$B$17:$B$30,B1371,'Trimcap letter face'!$G$17:$G$30)) +
(SUMIF('Trimcap letter face (2)'!$B$17:$B$30,B1371,'Trimcap letter face (2)'!$G$17:$G$30)) +
(SUMIF('Channel letter fabrication'!$B$17:$B$30,B1371,'Channel letter fabrication'!$G$17:$G$30)) +
(SUMIF('Channel letter fabrication (2)'!$B$17:$B$30,B1371,'Channel letter fabrication (2)'!$G$17:$G$30))</f>
        <v>0</v>
      </c>
    </row>
    <row r="1372" spans="1:10">
      <c r="A1372" s="28">
        <f>[1]ODBC!$A1372</f>
        <v>0</v>
      </c>
      <c r="B1372" s="29">
        <f>[1]ODBC!B1372</f>
        <v>0</v>
      </c>
      <c r="C1372" s="30" t="str">
        <f>IFERROR(VLOOKUP($B1372,[1]ODBC!$B:$H,2,FALSE),"")</f>
        <v/>
      </c>
      <c r="D1372" s="30" t="str">
        <f>IFERROR(VLOOKUP($B1372,[1]ODBC!$B:$H,3,FALSE),"")</f>
        <v/>
      </c>
      <c r="E1372" s="30" t="str">
        <f>IFERROR(VLOOKUP($B1372,[1]ODBC!$B:$H,4,FALSE),"")</f>
        <v/>
      </c>
      <c r="F1372" s="31" t="str">
        <f>IFERROR(VLOOKUP($B1372,[1]ODBC!$B:$H,5,FALSE),"")</f>
        <v/>
      </c>
      <c r="G1372" s="32">
        <f>[1]ODBC!G1372</f>
        <v>0</v>
      </c>
      <c r="H1372" s="33">
        <f>SUM([1]ODBC!H1372)</f>
        <v>0</v>
      </c>
      <c r="I1372" s="41" t="str">
        <f>'Vinyl cutting'!$B$2</f>
        <v>J36938</v>
      </c>
      <c r="J1372" s="42">
        <f ca="1">(SUMIF('Freeform time and material'!$B$17:$B$30,B1372,'Freeform time and material'!$G$17:$G$30)) +
(SUMIF('Vinyl cutting'!$B$17:$B$30,B1372,'Vinyl cutting'!$G$17:$G$30)) +
(SUMIF('Vinyl cutting (2)'!$B$17:$B$30,B1372,'Vinyl cutting (2)'!$G$17:$G$30)) +
(SUMIF('Apply vinyl graphics'!$B$17:$B$30,B1372,'Apply vinyl graphics'!$G$17:$G$30)) +
(SUMIF('Apply vinyl graphics (2)'!$B$17:$B$30,B1372,'Apply vinyl graphics (2)'!$G$17:$G$30)) +
(SUMIF('Alum pan sign'!$B$17:$B$30,B1372,'Alum pan sign'!$G$17:$G$30)) +
(SUMIF('Alum pan sign (2)'!$B$17:$B$30,B1372,'Alum pan sign (2)'!$G$17:$G$30)) +
(SUMIF('Economy pan sign'!$B$17:$B$30,B1372,'Economy pan sign'!$G$17:$G$30)) +
(SUMIF('Post and panel sign'!$B$17:$B$30,B1372,'Post and panel sign'!$G$17:$G$30)) +
(SUMIF('Post and panel sign (2)'!$B$17:$B$30,B1372,'Post and panel sign (2)'!$G$17:$G$30)) +
(SUMIF('Flat panels only'!$B$17:$B$30,B1372,'Flat panels only'!$G$17:$G$30)) +
(SUMIF('Flat panels only (2)'!$B$17:$B$30,B1372,'Flat panels only (2)'!$G$17:$G$30)) +
(SUMIF('Routed panel shapes'!$B$18:$B$31,B1372,'Routed panel shapes'!$G$18:$G$31)) +
(SUMIF('Routed panel shapes (2)'!$B$18:$B$31,B1372,'Routed panel shapes (2)'!$G$18:$G$31)) +
(SUMIF('Routed face only'!$B$17:$B$30,B1372,'Routed face only'!$G$17:$G$30)) +
(SUMIF('Routed face only (2)'!$B$17:$B$30,B1372,'Routed face only (2)'!$G$17:$G$30)) +
(SUMIF('Routed alum faces letters'!$B$17:$B$30,B1372,'Routed alum faces letters'!$G$17:$G$30)) +
(SUMIF('Routed alum faces letters (2)'!$B$17:$B$30,B1372,'Routed alum faces letters (2)'!$G$17:$G$30)) +
(SUMIF('Routed push through acrylic'!$B$17:$B$30,B1372,'Routed push through acrylic'!$G$17:$G$30)) +
(SUMIF('Routed push through acrylic (2)'!$B$17:$B$30,B1372,'Routed push through acrylic (2)'!$G$17:$G$30)) +
(SUMIF('Sf routed cabinet'!$B$17:$B$30,B1372,'Sf routed cabinet'!$G$17:$G$30)) +
(SUMIF('Sf routed cabinet (2)'!$B$17:$B$30,B1372,'Sf routed cabinet (2)'!$G$17:$G$30)) +
(SUMIF('Df routed cabinet'!$B$17:$B$30,B1372,'Df routed cabinet'!$G$17:$G$30)) +
(SUMIF('Df routed cabinet (2)'!$B$17:$B$30,B1372,'Df routed cabinet (2)'!$G$17:$G$30)) +
(SUMIF('Sf acrylic cabinet'!$B$17:$B$30,B1372,'Sf acrylic cabinet'!$G$17:$G$30)) +
(SUMIF('Sf acrylic cabinet (2)'!$B$17:$B$30,B1372,'Sf acrylic cabinet (2)'!$G$17:$G$30)) +
(SUMIF('Economy Sf acrylic'!$B$17:$B$30,B1372,'Economy Sf acrylic'!$G$17:$G$30)) +
(SUMIF('Df acrylic cabinet'!$B$17:$B$30,B1372,'Df acrylic cabinet'!$G$17:$G$30)) +
(SUMIF('Df acrylic cabinet (2)'!$B$17:$B$30,B1372,'Df acrylic cabinet (2)'!$G$17:$G$30)) +
(SUMIF('Sf flex cabinet'!$B$17:$B$30,B1372,'Sf flex cabinet'!$G$17:$G$30)) +
(SUMIF('Sf flex cabinet (2)'!$B$17:$B$30,B1372,'Sf flex cabinet (2)'!$G$17:$G$30)) +
(SUMIF('Df flex cabinet'!$B$17:$B$36,B1372,'Df flex cabinet'!$G$17:$G$36)) +
(SUMIF('Df flex cabinet (2)'!$B$17:$B$36,B1372,'Df flex cabinet (2)'!$G$17:$G$36)) +
(SUMIF('Pole cover'!$B$17:$B$30,B1372,'Pole cover'!$G$17:$G$30)) +
(SUMIF('Pole cover (2)'!$B$17:$B$30,B1372,'Pole cover (2)'!$G$17:$G$30)) +
(SUMIF('Structural Steel Fab'!$B$17:$B$29,B1372,'Structural Steel Fab'!$G$17:$G$29)) +
(SUMIF(Reveal!$B$17:$B$30,B1372,Reveal!$G$17:$G$30)) +
(SUMIF('Reveal (2)'!$B$17:$B$30,B1372,'Reveal (2)'!$G$17:$G$30)) +
(SUMIF('Crown cove top'!$B$17:$B$30,B1372,'Crown cove top'!$G$17:$G$30)) +
(SUMIF('EMC assembly'!$B$17:$B$30,B1372,'EMC assembly'!$G$17:$G$30)) +
(SUMIF(Crating!$B$17:$B$29,B1372,Crating!$G$17:$G$29)) +
(SUMIF('LED wiring'!$B$17:$B$30,B1372,'LED wiring'!$G$17:$G$30)) +
(SUMIF('Changeable copy face'!$B$17:$B$30,B1372,'Changeable copy face'!$G$17:$G$30)) +
(SUMIF('Flex face assembly'!$B$17:$B$30,B1372,'Flex face assembly'!$G$17:$G$30)) +
(SUMIF('Routed face assembly'!$B$17:$B$30,B1372,'Routed face assembly'!$G$17:$G$30)) +
(SUMIF('Paint calculation'!$B$17:$B$30,B1372,'Paint calculation'!$G$17:$G$30)) +
(SUMIF('Trimcap letter face'!$B$17:$B$30,B1372,'Trimcap letter face'!$G$17:$G$30)) +
(SUMIF('Trimcap letter face (2)'!$B$17:$B$30,B1372,'Trimcap letter face (2)'!$G$17:$G$30)) +
(SUMIF('Channel letter fabrication'!$B$17:$B$30,B1372,'Channel letter fabrication'!$G$17:$G$30)) +
(SUMIF('Channel letter fabrication (2)'!$B$17:$B$30,B1372,'Channel letter fabrication (2)'!$G$17:$G$30))</f>
        <v>0</v>
      </c>
    </row>
    <row r="1373" spans="1:10">
      <c r="A1373" s="28">
        <f>[1]ODBC!$A1373</f>
        <v>0</v>
      </c>
      <c r="B1373" s="29">
        <f>[1]ODBC!B1373</f>
        <v>0</v>
      </c>
      <c r="C1373" s="30" t="str">
        <f>IFERROR(VLOOKUP($B1373,[1]ODBC!$B:$H,2,FALSE),"")</f>
        <v/>
      </c>
      <c r="D1373" s="30" t="str">
        <f>IFERROR(VLOOKUP($B1373,[1]ODBC!$B:$H,3,FALSE),"")</f>
        <v/>
      </c>
      <c r="E1373" s="30" t="str">
        <f>IFERROR(VLOOKUP($B1373,[1]ODBC!$B:$H,4,FALSE),"")</f>
        <v/>
      </c>
      <c r="F1373" s="31" t="str">
        <f>IFERROR(VLOOKUP($B1373,[1]ODBC!$B:$H,5,FALSE),"")</f>
        <v/>
      </c>
      <c r="G1373" s="32">
        <f>[1]ODBC!G1373</f>
        <v>0</v>
      </c>
      <c r="H1373" s="33">
        <f>SUM([1]ODBC!H1373)</f>
        <v>0</v>
      </c>
      <c r="I1373" s="41" t="str">
        <f>'Vinyl cutting'!$B$2</f>
        <v>J36938</v>
      </c>
      <c r="J1373" s="42">
        <f ca="1">(SUMIF('Freeform time and material'!$B$17:$B$30,B1373,'Freeform time and material'!$G$17:$G$30)) +
(SUMIF('Vinyl cutting'!$B$17:$B$30,B1373,'Vinyl cutting'!$G$17:$G$30)) +
(SUMIF('Vinyl cutting (2)'!$B$17:$B$30,B1373,'Vinyl cutting (2)'!$G$17:$G$30)) +
(SUMIF('Apply vinyl graphics'!$B$17:$B$30,B1373,'Apply vinyl graphics'!$G$17:$G$30)) +
(SUMIF('Apply vinyl graphics (2)'!$B$17:$B$30,B1373,'Apply vinyl graphics (2)'!$G$17:$G$30)) +
(SUMIF('Alum pan sign'!$B$17:$B$30,B1373,'Alum pan sign'!$G$17:$G$30)) +
(SUMIF('Alum pan sign (2)'!$B$17:$B$30,B1373,'Alum pan sign (2)'!$G$17:$G$30)) +
(SUMIF('Economy pan sign'!$B$17:$B$30,B1373,'Economy pan sign'!$G$17:$G$30)) +
(SUMIF('Post and panel sign'!$B$17:$B$30,B1373,'Post and panel sign'!$G$17:$G$30)) +
(SUMIF('Post and panel sign (2)'!$B$17:$B$30,B1373,'Post and panel sign (2)'!$G$17:$G$30)) +
(SUMIF('Flat panels only'!$B$17:$B$30,B1373,'Flat panels only'!$G$17:$G$30)) +
(SUMIF('Flat panels only (2)'!$B$17:$B$30,B1373,'Flat panels only (2)'!$G$17:$G$30)) +
(SUMIF('Routed panel shapes'!$B$18:$B$31,B1373,'Routed panel shapes'!$G$18:$G$31)) +
(SUMIF('Routed panel shapes (2)'!$B$18:$B$31,B1373,'Routed panel shapes (2)'!$G$18:$G$31)) +
(SUMIF('Routed face only'!$B$17:$B$30,B1373,'Routed face only'!$G$17:$G$30)) +
(SUMIF('Routed face only (2)'!$B$17:$B$30,B1373,'Routed face only (2)'!$G$17:$G$30)) +
(SUMIF('Routed alum faces letters'!$B$17:$B$30,B1373,'Routed alum faces letters'!$G$17:$G$30)) +
(SUMIF('Routed alum faces letters (2)'!$B$17:$B$30,B1373,'Routed alum faces letters (2)'!$G$17:$G$30)) +
(SUMIF('Routed push through acrylic'!$B$17:$B$30,B1373,'Routed push through acrylic'!$G$17:$G$30)) +
(SUMIF('Routed push through acrylic (2)'!$B$17:$B$30,B1373,'Routed push through acrylic (2)'!$G$17:$G$30)) +
(SUMIF('Sf routed cabinet'!$B$17:$B$30,B1373,'Sf routed cabinet'!$G$17:$G$30)) +
(SUMIF('Sf routed cabinet (2)'!$B$17:$B$30,B1373,'Sf routed cabinet (2)'!$G$17:$G$30)) +
(SUMIF('Df routed cabinet'!$B$17:$B$30,B1373,'Df routed cabinet'!$G$17:$G$30)) +
(SUMIF('Df routed cabinet (2)'!$B$17:$B$30,B1373,'Df routed cabinet (2)'!$G$17:$G$30)) +
(SUMIF('Sf acrylic cabinet'!$B$17:$B$30,B1373,'Sf acrylic cabinet'!$G$17:$G$30)) +
(SUMIF('Sf acrylic cabinet (2)'!$B$17:$B$30,B1373,'Sf acrylic cabinet (2)'!$G$17:$G$30)) +
(SUMIF('Economy Sf acrylic'!$B$17:$B$30,B1373,'Economy Sf acrylic'!$G$17:$G$30)) +
(SUMIF('Df acrylic cabinet'!$B$17:$B$30,B1373,'Df acrylic cabinet'!$G$17:$G$30)) +
(SUMIF('Df acrylic cabinet (2)'!$B$17:$B$30,B1373,'Df acrylic cabinet (2)'!$G$17:$G$30)) +
(SUMIF('Sf flex cabinet'!$B$17:$B$30,B1373,'Sf flex cabinet'!$G$17:$G$30)) +
(SUMIF('Sf flex cabinet (2)'!$B$17:$B$30,B1373,'Sf flex cabinet (2)'!$G$17:$G$30)) +
(SUMIF('Df flex cabinet'!$B$17:$B$36,B1373,'Df flex cabinet'!$G$17:$G$36)) +
(SUMIF('Df flex cabinet (2)'!$B$17:$B$36,B1373,'Df flex cabinet (2)'!$G$17:$G$36)) +
(SUMIF('Pole cover'!$B$17:$B$30,B1373,'Pole cover'!$G$17:$G$30)) +
(SUMIF('Pole cover (2)'!$B$17:$B$30,B1373,'Pole cover (2)'!$G$17:$G$30)) +
(SUMIF('Structural Steel Fab'!$B$17:$B$29,B1373,'Structural Steel Fab'!$G$17:$G$29)) +
(SUMIF(Reveal!$B$17:$B$30,B1373,Reveal!$G$17:$G$30)) +
(SUMIF('Reveal (2)'!$B$17:$B$30,B1373,'Reveal (2)'!$G$17:$G$30)) +
(SUMIF('Crown cove top'!$B$17:$B$30,B1373,'Crown cove top'!$G$17:$G$30)) +
(SUMIF('EMC assembly'!$B$17:$B$30,B1373,'EMC assembly'!$G$17:$G$30)) +
(SUMIF(Crating!$B$17:$B$29,B1373,Crating!$G$17:$G$29)) +
(SUMIF('LED wiring'!$B$17:$B$30,B1373,'LED wiring'!$G$17:$G$30)) +
(SUMIF('Changeable copy face'!$B$17:$B$30,B1373,'Changeable copy face'!$G$17:$G$30)) +
(SUMIF('Flex face assembly'!$B$17:$B$30,B1373,'Flex face assembly'!$G$17:$G$30)) +
(SUMIF('Routed face assembly'!$B$17:$B$30,B1373,'Routed face assembly'!$G$17:$G$30)) +
(SUMIF('Paint calculation'!$B$17:$B$30,B1373,'Paint calculation'!$G$17:$G$30)) +
(SUMIF('Trimcap letter face'!$B$17:$B$30,B1373,'Trimcap letter face'!$G$17:$G$30)) +
(SUMIF('Trimcap letter face (2)'!$B$17:$B$30,B1373,'Trimcap letter face (2)'!$G$17:$G$30)) +
(SUMIF('Channel letter fabrication'!$B$17:$B$30,B1373,'Channel letter fabrication'!$G$17:$G$30)) +
(SUMIF('Channel letter fabrication (2)'!$B$17:$B$30,B1373,'Channel letter fabrication (2)'!$G$17:$G$30))</f>
        <v>0</v>
      </c>
    </row>
    <row r="1374" spans="1:10">
      <c r="A1374" s="28">
        <f>[1]ODBC!$A1374</f>
        <v>0</v>
      </c>
      <c r="B1374" s="29">
        <f>[1]ODBC!B1374</f>
        <v>0</v>
      </c>
      <c r="C1374" s="30" t="str">
        <f>IFERROR(VLOOKUP($B1374,[1]ODBC!$B:$H,2,FALSE),"")</f>
        <v/>
      </c>
      <c r="D1374" s="30" t="str">
        <f>IFERROR(VLOOKUP($B1374,[1]ODBC!$B:$H,3,FALSE),"")</f>
        <v/>
      </c>
      <c r="E1374" s="30" t="str">
        <f>IFERROR(VLOOKUP($B1374,[1]ODBC!$B:$H,4,FALSE),"")</f>
        <v/>
      </c>
      <c r="F1374" s="31" t="str">
        <f>IFERROR(VLOOKUP($B1374,[1]ODBC!$B:$H,5,FALSE),"")</f>
        <v/>
      </c>
      <c r="G1374" s="32">
        <f>[1]ODBC!G1374</f>
        <v>0</v>
      </c>
      <c r="H1374" s="33">
        <f>SUM([1]ODBC!H1374)</f>
        <v>0</v>
      </c>
      <c r="I1374" s="41" t="str">
        <f>'Vinyl cutting'!$B$2</f>
        <v>J36938</v>
      </c>
      <c r="J1374" s="42">
        <f ca="1">(SUMIF('Freeform time and material'!$B$17:$B$30,B1374,'Freeform time and material'!$G$17:$G$30)) +
(SUMIF('Vinyl cutting'!$B$17:$B$30,B1374,'Vinyl cutting'!$G$17:$G$30)) +
(SUMIF('Vinyl cutting (2)'!$B$17:$B$30,B1374,'Vinyl cutting (2)'!$G$17:$G$30)) +
(SUMIF('Apply vinyl graphics'!$B$17:$B$30,B1374,'Apply vinyl graphics'!$G$17:$G$30)) +
(SUMIF('Apply vinyl graphics (2)'!$B$17:$B$30,B1374,'Apply vinyl graphics (2)'!$G$17:$G$30)) +
(SUMIF('Alum pan sign'!$B$17:$B$30,B1374,'Alum pan sign'!$G$17:$G$30)) +
(SUMIF('Alum pan sign (2)'!$B$17:$B$30,B1374,'Alum pan sign (2)'!$G$17:$G$30)) +
(SUMIF('Economy pan sign'!$B$17:$B$30,B1374,'Economy pan sign'!$G$17:$G$30)) +
(SUMIF('Post and panel sign'!$B$17:$B$30,B1374,'Post and panel sign'!$G$17:$G$30)) +
(SUMIF('Post and panel sign (2)'!$B$17:$B$30,B1374,'Post and panel sign (2)'!$G$17:$G$30)) +
(SUMIF('Flat panels only'!$B$17:$B$30,B1374,'Flat panels only'!$G$17:$G$30)) +
(SUMIF('Flat panels only (2)'!$B$17:$B$30,B1374,'Flat panels only (2)'!$G$17:$G$30)) +
(SUMIF('Routed panel shapes'!$B$18:$B$31,B1374,'Routed panel shapes'!$G$18:$G$31)) +
(SUMIF('Routed panel shapes (2)'!$B$18:$B$31,B1374,'Routed panel shapes (2)'!$G$18:$G$31)) +
(SUMIF('Routed face only'!$B$17:$B$30,B1374,'Routed face only'!$G$17:$G$30)) +
(SUMIF('Routed face only (2)'!$B$17:$B$30,B1374,'Routed face only (2)'!$G$17:$G$30)) +
(SUMIF('Routed alum faces letters'!$B$17:$B$30,B1374,'Routed alum faces letters'!$G$17:$G$30)) +
(SUMIF('Routed alum faces letters (2)'!$B$17:$B$30,B1374,'Routed alum faces letters (2)'!$G$17:$G$30)) +
(SUMIF('Routed push through acrylic'!$B$17:$B$30,B1374,'Routed push through acrylic'!$G$17:$G$30)) +
(SUMIF('Routed push through acrylic (2)'!$B$17:$B$30,B1374,'Routed push through acrylic (2)'!$G$17:$G$30)) +
(SUMIF('Sf routed cabinet'!$B$17:$B$30,B1374,'Sf routed cabinet'!$G$17:$G$30)) +
(SUMIF('Sf routed cabinet (2)'!$B$17:$B$30,B1374,'Sf routed cabinet (2)'!$G$17:$G$30)) +
(SUMIF('Df routed cabinet'!$B$17:$B$30,B1374,'Df routed cabinet'!$G$17:$G$30)) +
(SUMIF('Df routed cabinet (2)'!$B$17:$B$30,B1374,'Df routed cabinet (2)'!$G$17:$G$30)) +
(SUMIF('Sf acrylic cabinet'!$B$17:$B$30,B1374,'Sf acrylic cabinet'!$G$17:$G$30)) +
(SUMIF('Sf acrylic cabinet (2)'!$B$17:$B$30,B1374,'Sf acrylic cabinet (2)'!$G$17:$G$30)) +
(SUMIF('Economy Sf acrylic'!$B$17:$B$30,B1374,'Economy Sf acrylic'!$G$17:$G$30)) +
(SUMIF('Df acrylic cabinet'!$B$17:$B$30,B1374,'Df acrylic cabinet'!$G$17:$G$30)) +
(SUMIF('Df acrylic cabinet (2)'!$B$17:$B$30,B1374,'Df acrylic cabinet (2)'!$G$17:$G$30)) +
(SUMIF('Sf flex cabinet'!$B$17:$B$30,B1374,'Sf flex cabinet'!$G$17:$G$30)) +
(SUMIF('Sf flex cabinet (2)'!$B$17:$B$30,B1374,'Sf flex cabinet (2)'!$G$17:$G$30)) +
(SUMIF('Df flex cabinet'!$B$17:$B$36,B1374,'Df flex cabinet'!$G$17:$G$36)) +
(SUMIF('Df flex cabinet (2)'!$B$17:$B$36,B1374,'Df flex cabinet (2)'!$G$17:$G$36)) +
(SUMIF('Pole cover'!$B$17:$B$30,B1374,'Pole cover'!$G$17:$G$30)) +
(SUMIF('Pole cover (2)'!$B$17:$B$30,B1374,'Pole cover (2)'!$G$17:$G$30)) +
(SUMIF('Structural Steel Fab'!$B$17:$B$29,B1374,'Structural Steel Fab'!$G$17:$G$29)) +
(SUMIF(Reveal!$B$17:$B$30,B1374,Reveal!$G$17:$G$30)) +
(SUMIF('Reveal (2)'!$B$17:$B$30,B1374,'Reveal (2)'!$G$17:$G$30)) +
(SUMIF('Crown cove top'!$B$17:$B$30,B1374,'Crown cove top'!$G$17:$G$30)) +
(SUMIF('EMC assembly'!$B$17:$B$30,B1374,'EMC assembly'!$G$17:$G$30)) +
(SUMIF(Crating!$B$17:$B$29,B1374,Crating!$G$17:$G$29)) +
(SUMIF('LED wiring'!$B$17:$B$30,B1374,'LED wiring'!$G$17:$G$30)) +
(SUMIF('Changeable copy face'!$B$17:$B$30,B1374,'Changeable copy face'!$G$17:$G$30)) +
(SUMIF('Flex face assembly'!$B$17:$B$30,B1374,'Flex face assembly'!$G$17:$G$30)) +
(SUMIF('Routed face assembly'!$B$17:$B$30,B1374,'Routed face assembly'!$G$17:$G$30)) +
(SUMIF('Paint calculation'!$B$17:$B$30,B1374,'Paint calculation'!$G$17:$G$30)) +
(SUMIF('Trimcap letter face'!$B$17:$B$30,B1374,'Trimcap letter face'!$G$17:$G$30)) +
(SUMIF('Trimcap letter face (2)'!$B$17:$B$30,B1374,'Trimcap letter face (2)'!$G$17:$G$30)) +
(SUMIF('Channel letter fabrication'!$B$17:$B$30,B1374,'Channel letter fabrication'!$G$17:$G$30)) +
(SUMIF('Channel letter fabrication (2)'!$B$17:$B$30,B1374,'Channel letter fabrication (2)'!$G$17:$G$30))</f>
        <v>0</v>
      </c>
    </row>
    <row r="1375" spans="1:10">
      <c r="A1375" s="28">
        <f>[1]ODBC!$A1375</f>
        <v>0</v>
      </c>
      <c r="B1375" s="29">
        <f>[1]ODBC!B1375</f>
        <v>0</v>
      </c>
      <c r="C1375" s="30" t="str">
        <f>IFERROR(VLOOKUP($B1375,[1]ODBC!$B:$H,2,FALSE),"")</f>
        <v/>
      </c>
      <c r="D1375" s="30" t="str">
        <f>IFERROR(VLOOKUP($B1375,[1]ODBC!$B:$H,3,FALSE),"")</f>
        <v/>
      </c>
      <c r="E1375" s="30" t="str">
        <f>IFERROR(VLOOKUP($B1375,[1]ODBC!$B:$H,4,FALSE),"")</f>
        <v/>
      </c>
      <c r="F1375" s="31" t="str">
        <f>IFERROR(VLOOKUP($B1375,[1]ODBC!$B:$H,5,FALSE),"")</f>
        <v/>
      </c>
      <c r="G1375" s="32">
        <f>[1]ODBC!G1375</f>
        <v>0</v>
      </c>
      <c r="H1375" s="33">
        <f>SUM([1]ODBC!H1375)</f>
        <v>0</v>
      </c>
      <c r="I1375" s="41" t="str">
        <f>'Vinyl cutting'!$B$2</f>
        <v>J36938</v>
      </c>
      <c r="J1375" s="42">
        <f ca="1">(SUMIF('Freeform time and material'!$B$17:$B$30,B1375,'Freeform time and material'!$G$17:$G$30)) +
(SUMIF('Vinyl cutting'!$B$17:$B$30,B1375,'Vinyl cutting'!$G$17:$G$30)) +
(SUMIF('Vinyl cutting (2)'!$B$17:$B$30,B1375,'Vinyl cutting (2)'!$G$17:$G$30)) +
(SUMIF('Apply vinyl graphics'!$B$17:$B$30,B1375,'Apply vinyl graphics'!$G$17:$G$30)) +
(SUMIF('Apply vinyl graphics (2)'!$B$17:$B$30,B1375,'Apply vinyl graphics (2)'!$G$17:$G$30)) +
(SUMIF('Alum pan sign'!$B$17:$B$30,B1375,'Alum pan sign'!$G$17:$G$30)) +
(SUMIF('Alum pan sign (2)'!$B$17:$B$30,B1375,'Alum pan sign (2)'!$G$17:$G$30)) +
(SUMIF('Economy pan sign'!$B$17:$B$30,B1375,'Economy pan sign'!$G$17:$G$30)) +
(SUMIF('Post and panel sign'!$B$17:$B$30,B1375,'Post and panel sign'!$G$17:$G$30)) +
(SUMIF('Post and panel sign (2)'!$B$17:$B$30,B1375,'Post and panel sign (2)'!$G$17:$G$30)) +
(SUMIF('Flat panels only'!$B$17:$B$30,B1375,'Flat panels only'!$G$17:$G$30)) +
(SUMIF('Flat panels only (2)'!$B$17:$B$30,B1375,'Flat panels only (2)'!$G$17:$G$30)) +
(SUMIF('Routed panel shapes'!$B$18:$B$31,B1375,'Routed panel shapes'!$G$18:$G$31)) +
(SUMIF('Routed panel shapes (2)'!$B$18:$B$31,B1375,'Routed panel shapes (2)'!$G$18:$G$31)) +
(SUMIF('Routed face only'!$B$17:$B$30,B1375,'Routed face only'!$G$17:$G$30)) +
(SUMIF('Routed face only (2)'!$B$17:$B$30,B1375,'Routed face only (2)'!$G$17:$G$30)) +
(SUMIF('Routed alum faces letters'!$B$17:$B$30,B1375,'Routed alum faces letters'!$G$17:$G$30)) +
(SUMIF('Routed alum faces letters (2)'!$B$17:$B$30,B1375,'Routed alum faces letters (2)'!$G$17:$G$30)) +
(SUMIF('Routed push through acrylic'!$B$17:$B$30,B1375,'Routed push through acrylic'!$G$17:$G$30)) +
(SUMIF('Routed push through acrylic (2)'!$B$17:$B$30,B1375,'Routed push through acrylic (2)'!$G$17:$G$30)) +
(SUMIF('Sf routed cabinet'!$B$17:$B$30,B1375,'Sf routed cabinet'!$G$17:$G$30)) +
(SUMIF('Sf routed cabinet (2)'!$B$17:$B$30,B1375,'Sf routed cabinet (2)'!$G$17:$G$30)) +
(SUMIF('Df routed cabinet'!$B$17:$B$30,B1375,'Df routed cabinet'!$G$17:$G$30)) +
(SUMIF('Df routed cabinet (2)'!$B$17:$B$30,B1375,'Df routed cabinet (2)'!$G$17:$G$30)) +
(SUMIF('Sf acrylic cabinet'!$B$17:$B$30,B1375,'Sf acrylic cabinet'!$G$17:$G$30)) +
(SUMIF('Sf acrylic cabinet (2)'!$B$17:$B$30,B1375,'Sf acrylic cabinet (2)'!$G$17:$G$30)) +
(SUMIF('Economy Sf acrylic'!$B$17:$B$30,B1375,'Economy Sf acrylic'!$G$17:$G$30)) +
(SUMIF('Df acrylic cabinet'!$B$17:$B$30,B1375,'Df acrylic cabinet'!$G$17:$G$30)) +
(SUMIF('Df acrylic cabinet (2)'!$B$17:$B$30,B1375,'Df acrylic cabinet (2)'!$G$17:$G$30)) +
(SUMIF('Sf flex cabinet'!$B$17:$B$30,B1375,'Sf flex cabinet'!$G$17:$G$30)) +
(SUMIF('Sf flex cabinet (2)'!$B$17:$B$30,B1375,'Sf flex cabinet (2)'!$G$17:$G$30)) +
(SUMIF('Df flex cabinet'!$B$17:$B$36,B1375,'Df flex cabinet'!$G$17:$G$36)) +
(SUMIF('Df flex cabinet (2)'!$B$17:$B$36,B1375,'Df flex cabinet (2)'!$G$17:$G$36)) +
(SUMIF('Pole cover'!$B$17:$B$30,B1375,'Pole cover'!$G$17:$G$30)) +
(SUMIF('Pole cover (2)'!$B$17:$B$30,B1375,'Pole cover (2)'!$G$17:$G$30)) +
(SUMIF('Structural Steel Fab'!$B$17:$B$29,B1375,'Structural Steel Fab'!$G$17:$G$29)) +
(SUMIF(Reveal!$B$17:$B$30,B1375,Reveal!$G$17:$G$30)) +
(SUMIF('Reveal (2)'!$B$17:$B$30,B1375,'Reveal (2)'!$G$17:$G$30)) +
(SUMIF('Crown cove top'!$B$17:$B$30,B1375,'Crown cove top'!$G$17:$G$30)) +
(SUMIF('EMC assembly'!$B$17:$B$30,B1375,'EMC assembly'!$G$17:$G$30)) +
(SUMIF(Crating!$B$17:$B$29,B1375,Crating!$G$17:$G$29)) +
(SUMIF('LED wiring'!$B$17:$B$30,B1375,'LED wiring'!$G$17:$G$30)) +
(SUMIF('Changeable copy face'!$B$17:$B$30,B1375,'Changeable copy face'!$G$17:$G$30)) +
(SUMIF('Flex face assembly'!$B$17:$B$30,B1375,'Flex face assembly'!$G$17:$G$30)) +
(SUMIF('Routed face assembly'!$B$17:$B$30,B1375,'Routed face assembly'!$G$17:$G$30)) +
(SUMIF('Paint calculation'!$B$17:$B$30,B1375,'Paint calculation'!$G$17:$G$30)) +
(SUMIF('Trimcap letter face'!$B$17:$B$30,B1375,'Trimcap letter face'!$G$17:$G$30)) +
(SUMIF('Trimcap letter face (2)'!$B$17:$B$30,B1375,'Trimcap letter face (2)'!$G$17:$G$30)) +
(SUMIF('Channel letter fabrication'!$B$17:$B$30,B1375,'Channel letter fabrication'!$G$17:$G$30)) +
(SUMIF('Channel letter fabrication (2)'!$B$17:$B$30,B1375,'Channel letter fabrication (2)'!$G$17:$G$30))</f>
        <v>0</v>
      </c>
    </row>
    <row r="1376" spans="1:10">
      <c r="A1376" s="28">
        <f>[1]ODBC!$A1376</f>
        <v>0</v>
      </c>
      <c r="B1376" s="29">
        <f>[1]ODBC!B1376</f>
        <v>0</v>
      </c>
      <c r="C1376" s="30" t="str">
        <f>IFERROR(VLOOKUP($B1376,[1]ODBC!$B:$H,2,FALSE),"")</f>
        <v/>
      </c>
      <c r="D1376" s="30" t="str">
        <f>IFERROR(VLOOKUP($B1376,[1]ODBC!$B:$H,3,FALSE),"")</f>
        <v/>
      </c>
      <c r="E1376" s="30" t="str">
        <f>IFERROR(VLOOKUP($B1376,[1]ODBC!$B:$H,4,FALSE),"")</f>
        <v/>
      </c>
      <c r="F1376" s="31" t="str">
        <f>IFERROR(VLOOKUP($B1376,[1]ODBC!$B:$H,5,FALSE),"")</f>
        <v/>
      </c>
      <c r="G1376" s="32">
        <f>[1]ODBC!G1376</f>
        <v>0</v>
      </c>
      <c r="H1376" s="33">
        <f>SUM([1]ODBC!H1376)</f>
        <v>0</v>
      </c>
      <c r="I1376" s="41" t="str">
        <f>'Vinyl cutting'!$B$2</f>
        <v>J36938</v>
      </c>
      <c r="J1376" s="42">
        <f ca="1">(SUMIF('Freeform time and material'!$B$17:$B$30,B1376,'Freeform time and material'!$G$17:$G$30)) +
(SUMIF('Vinyl cutting'!$B$17:$B$30,B1376,'Vinyl cutting'!$G$17:$G$30)) +
(SUMIF('Vinyl cutting (2)'!$B$17:$B$30,B1376,'Vinyl cutting (2)'!$G$17:$G$30)) +
(SUMIF('Apply vinyl graphics'!$B$17:$B$30,B1376,'Apply vinyl graphics'!$G$17:$G$30)) +
(SUMIF('Apply vinyl graphics (2)'!$B$17:$B$30,B1376,'Apply vinyl graphics (2)'!$G$17:$G$30)) +
(SUMIF('Alum pan sign'!$B$17:$B$30,B1376,'Alum pan sign'!$G$17:$G$30)) +
(SUMIF('Alum pan sign (2)'!$B$17:$B$30,B1376,'Alum pan sign (2)'!$G$17:$G$30)) +
(SUMIF('Economy pan sign'!$B$17:$B$30,B1376,'Economy pan sign'!$G$17:$G$30)) +
(SUMIF('Post and panel sign'!$B$17:$B$30,B1376,'Post and panel sign'!$G$17:$G$30)) +
(SUMIF('Post and panel sign (2)'!$B$17:$B$30,B1376,'Post and panel sign (2)'!$G$17:$G$30)) +
(SUMIF('Flat panels only'!$B$17:$B$30,B1376,'Flat panels only'!$G$17:$G$30)) +
(SUMIF('Flat panels only (2)'!$B$17:$B$30,B1376,'Flat panels only (2)'!$G$17:$G$30)) +
(SUMIF('Routed panel shapes'!$B$18:$B$31,B1376,'Routed panel shapes'!$G$18:$G$31)) +
(SUMIF('Routed panel shapes (2)'!$B$18:$B$31,B1376,'Routed panel shapes (2)'!$G$18:$G$31)) +
(SUMIF('Routed face only'!$B$17:$B$30,B1376,'Routed face only'!$G$17:$G$30)) +
(SUMIF('Routed face only (2)'!$B$17:$B$30,B1376,'Routed face only (2)'!$G$17:$G$30)) +
(SUMIF('Routed alum faces letters'!$B$17:$B$30,B1376,'Routed alum faces letters'!$G$17:$G$30)) +
(SUMIF('Routed alum faces letters (2)'!$B$17:$B$30,B1376,'Routed alum faces letters (2)'!$G$17:$G$30)) +
(SUMIF('Routed push through acrylic'!$B$17:$B$30,B1376,'Routed push through acrylic'!$G$17:$G$30)) +
(SUMIF('Routed push through acrylic (2)'!$B$17:$B$30,B1376,'Routed push through acrylic (2)'!$G$17:$G$30)) +
(SUMIF('Sf routed cabinet'!$B$17:$B$30,B1376,'Sf routed cabinet'!$G$17:$G$30)) +
(SUMIF('Sf routed cabinet (2)'!$B$17:$B$30,B1376,'Sf routed cabinet (2)'!$G$17:$G$30)) +
(SUMIF('Df routed cabinet'!$B$17:$B$30,B1376,'Df routed cabinet'!$G$17:$G$30)) +
(SUMIF('Df routed cabinet (2)'!$B$17:$B$30,B1376,'Df routed cabinet (2)'!$G$17:$G$30)) +
(SUMIF('Sf acrylic cabinet'!$B$17:$B$30,B1376,'Sf acrylic cabinet'!$G$17:$G$30)) +
(SUMIF('Sf acrylic cabinet (2)'!$B$17:$B$30,B1376,'Sf acrylic cabinet (2)'!$G$17:$G$30)) +
(SUMIF('Economy Sf acrylic'!$B$17:$B$30,B1376,'Economy Sf acrylic'!$G$17:$G$30)) +
(SUMIF('Df acrylic cabinet'!$B$17:$B$30,B1376,'Df acrylic cabinet'!$G$17:$G$30)) +
(SUMIF('Df acrylic cabinet (2)'!$B$17:$B$30,B1376,'Df acrylic cabinet (2)'!$G$17:$G$30)) +
(SUMIF('Sf flex cabinet'!$B$17:$B$30,B1376,'Sf flex cabinet'!$G$17:$G$30)) +
(SUMIF('Sf flex cabinet (2)'!$B$17:$B$30,B1376,'Sf flex cabinet (2)'!$G$17:$G$30)) +
(SUMIF('Df flex cabinet'!$B$17:$B$36,B1376,'Df flex cabinet'!$G$17:$G$36)) +
(SUMIF('Df flex cabinet (2)'!$B$17:$B$36,B1376,'Df flex cabinet (2)'!$G$17:$G$36)) +
(SUMIF('Pole cover'!$B$17:$B$30,B1376,'Pole cover'!$G$17:$G$30)) +
(SUMIF('Pole cover (2)'!$B$17:$B$30,B1376,'Pole cover (2)'!$G$17:$G$30)) +
(SUMIF('Structural Steel Fab'!$B$17:$B$29,B1376,'Structural Steel Fab'!$G$17:$G$29)) +
(SUMIF(Reveal!$B$17:$B$30,B1376,Reveal!$G$17:$G$30)) +
(SUMIF('Reveal (2)'!$B$17:$B$30,B1376,'Reveal (2)'!$G$17:$G$30)) +
(SUMIF('Crown cove top'!$B$17:$B$30,B1376,'Crown cove top'!$G$17:$G$30)) +
(SUMIF('EMC assembly'!$B$17:$B$30,B1376,'EMC assembly'!$G$17:$G$30)) +
(SUMIF(Crating!$B$17:$B$29,B1376,Crating!$G$17:$G$29)) +
(SUMIF('LED wiring'!$B$17:$B$30,B1376,'LED wiring'!$G$17:$G$30)) +
(SUMIF('Changeable copy face'!$B$17:$B$30,B1376,'Changeable copy face'!$G$17:$G$30)) +
(SUMIF('Flex face assembly'!$B$17:$B$30,B1376,'Flex face assembly'!$G$17:$G$30)) +
(SUMIF('Routed face assembly'!$B$17:$B$30,B1376,'Routed face assembly'!$G$17:$G$30)) +
(SUMIF('Paint calculation'!$B$17:$B$30,B1376,'Paint calculation'!$G$17:$G$30)) +
(SUMIF('Trimcap letter face'!$B$17:$B$30,B1376,'Trimcap letter face'!$G$17:$G$30)) +
(SUMIF('Trimcap letter face (2)'!$B$17:$B$30,B1376,'Trimcap letter face (2)'!$G$17:$G$30)) +
(SUMIF('Channel letter fabrication'!$B$17:$B$30,B1376,'Channel letter fabrication'!$G$17:$G$30)) +
(SUMIF('Channel letter fabrication (2)'!$B$17:$B$30,B1376,'Channel letter fabrication (2)'!$G$17:$G$30))</f>
        <v>0</v>
      </c>
    </row>
    <row r="1377" spans="1:10">
      <c r="A1377" s="28">
        <f>[1]ODBC!$A1377</f>
        <v>0</v>
      </c>
      <c r="B1377" s="29">
        <f>[1]ODBC!B1377</f>
        <v>0</v>
      </c>
      <c r="C1377" s="30" t="str">
        <f>IFERROR(VLOOKUP($B1377,[1]ODBC!$B:$H,2,FALSE),"")</f>
        <v/>
      </c>
      <c r="D1377" s="30" t="str">
        <f>IFERROR(VLOOKUP($B1377,[1]ODBC!$B:$H,3,FALSE),"")</f>
        <v/>
      </c>
      <c r="E1377" s="30" t="str">
        <f>IFERROR(VLOOKUP($B1377,[1]ODBC!$B:$H,4,FALSE),"")</f>
        <v/>
      </c>
      <c r="F1377" s="31" t="str">
        <f>IFERROR(VLOOKUP($B1377,[1]ODBC!$B:$H,5,FALSE),"")</f>
        <v/>
      </c>
      <c r="G1377" s="32">
        <f>[1]ODBC!G1377</f>
        <v>0</v>
      </c>
      <c r="H1377" s="33">
        <f>SUM([1]ODBC!H1377)</f>
        <v>0</v>
      </c>
      <c r="I1377" s="41" t="str">
        <f>'Vinyl cutting'!$B$2</f>
        <v>J36938</v>
      </c>
      <c r="J1377" s="42">
        <f ca="1">(SUMIF('Freeform time and material'!$B$17:$B$30,B1377,'Freeform time and material'!$G$17:$G$30)) +
(SUMIF('Vinyl cutting'!$B$17:$B$30,B1377,'Vinyl cutting'!$G$17:$G$30)) +
(SUMIF('Vinyl cutting (2)'!$B$17:$B$30,B1377,'Vinyl cutting (2)'!$G$17:$G$30)) +
(SUMIF('Apply vinyl graphics'!$B$17:$B$30,B1377,'Apply vinyl graphics'!$G$17:$G$30)) +
(SUMIF('Apply vinyl graphics (2)'!$B$17:$B$30,B1377,'Apply vinyl graphics (2)'!$G$17:$G$30)) +
(SUMIF('Alum pan sign'!$B$17:$B$30,B1377,'Alum pan sign'!$G$17:$G$30)) +
(SUMIF('Alum pan sign (2)'!$B$17:$B$30,B1377,'Alum pan sign (2)'!$G$17:$G$30)) +
(SUMIF('Economy pan sign'!$B$17:$B$30,B1377,'Economy pan sign'!$G$17:$G$30)) +
(SUMIF('Post and panel sign'!$B$17:$B$30,B1377,'Post and panel sign'!$G$17:$G$30)) +
(SUMIF('Post and panel sign (2)'!$B$17:$B$30,B1377,'Post and panel sign (2)'!$G$17:$G$30)) +
(SUMIF('Flat panels only'!$B$17:$B$30,B1377,'Flat panels only'!$G$17:$G$30)) +
(SUMIF('Flat panels only (2)'!$B$17:$B$30,B1377,'Flat panels only (2)'!$G$17:$G$30)) +
(SUMIF('Routed panel shapes'!$B$18:$B$31,B1377,'Routed panel shapes'!$G$18:$G$31)) +
(SUMIF('Routed panel shapes (2)'!$B$18:$B$31,B1377,'Routed panel shapes (2)'!$G$18:$G$31)) +
(SUMIF('Routed face only'!$B$17:$B$30,B1377,'Routed face only'!$G$17:$G$30)) +
(SUMIF('Routed face only (2)'!$B$17:$B$30,B1377,'Routed face only (2)'!$G$17:$G$30)) +
(SUMIF('Routed alum faces letters'!$B$17:$B$30,B1377,'Routed alum faces letters'!$G$17:$G$30)) +
(SUMIF('Routed alum faces letters (2)'!$B$17:$B$30,B1377,'Routed alum faces letters (2)'!$G$17:$G$30)) +
(SUMIF('Routed push through acrylic'!$B$17:$B$30,B1377,'Routed push through acrylic'!$G$17:$G$30)) +
(SUMIF('Routed push through acrylic (2)'!$B$17:$B$30,B1377,'Routed push through acrylic (2)'!$G$17:$G$30)) +
(SUMIF('Sf routed cabinet'!$B$17:$B$30,B1377,'Sf routed cabinet'!$G$17:$G$30)) +
(SUMIF('Sf routed cabinet (2)'!$B$17:$B$30,B1377,'Sf routed cabinet (2)'!$G$17:$G$30)) +
(SUMIF('Df routed cabinet'!$B$17:$B$30,B1377,'Df routed cabinet'!$G$17:$G$30)) +
(SUMIF('Df routed cabinet (2)'!$B$17:$B$30,B1377,'Df routed cabinet (2)'!$G$17:$G$30)) +
(SUMIF('Sf acrylic cabinet'!$B$17:$B$30,B1377,'Sf acrylic cabinet'!$G$17:$G$30)) +
(SUMIF('Sf acrylic cabinet (2)'!$B$17:$B$30,B1377,'Sf acrylic cabinet (2)'!$G$17:$G$30)) +
(SUMIF('Economy Sf acrylic'!$B$17:$B$30,B1377,'Economy Sf acrylic'!$G$17:$G$30)) +
(SUMIF('Df acrylic cabinet'!$B$17:$B$30,B1377,'Df acrylic cabinet'!$G$17:$G$30)) +
(SUMIF('Df acrylic cabinet (2)'!$B$17:$B$30,B1377,'Df acrylic cabinet (2)'!$G$17:$G$30)) +
(SUMIF('Sf flex cabinet'!$B$17:$B$30,B1377,'Sf flex cabinet'!$G$17:$G$30)) +
(SUMIF('Sf flex cabinet (2)'!$B$17:$B$30,B1377,'Sf flex cabinet (2)'!$G$17:$G$30)) +
(SUMIF('Df flex cabinet'!$B$17:$B$36,B1377,'Df flex cabinet'!$G$17:$G$36)) +
(SUMIF('Df flex cabinet (2)'!$B$17:$B$36,B1377,'Df flex cabinet (2)'!$G$17:$G$36)) +
(SUMIF('Pole cover'!$B$17:$B$30,B1377,'Pole cover'!$G$17:$G$30)) +
(SUMIF('Pole cover (2)'!$B$17:$B$30,B1377,'Pole cover (2)'!$G$17:$G$30)) +
(SUMIF('Structural Steel Fab'!$B$17:$B$29,B1377,'Structural Steel Fab'!$G$17:$G$29)) +
(SUMIF(Reveal!$B$17:$B$30,B1377,Reveal!$G$17:$G$30)) +
(SUMIF('Reveal (2)'!$B$17:$B$30,B1377,'Reveal (2)'!$G$17:$G$30)) +
(SUMIF('Crown cove top'!$B$17:$B$30,B1377,'Crown cove top'!$G$17:$G$30)) +
(SUMIF('EMC assembly'!$B$17:$B$30,B1377,'EMC assembly'!$G$17:$G$30)) +
(SUMIF(Crating!$B$17:$B$29,B1377,Crating!$G$17:$G$29)) +
(SUMIF('LED wiring'!$B$17:$B$30,B1377,'LED wiring'!$G$17:$G$30)) +
(SUMIF('Changeable copy face'!$B$17:$B$30,B1377,'Changeable copy face'!$G$17:$G$30)) +
(SUMIF('Flex face assembly'!$B$17:$B$30,B1377,'Flex face assembly'!$G$17:$G$30)) +
(SUMIF('Routed face assembly'!$B$17:$B$30,B1377,'Routed face assembly'!$G$17:$G$30)) +
(SUMIF('Paint calculation'!$B$17:$B$30,B1377,'Paint calculation'!$G$17:$G$30)) +
(SUMIF('Trimcap letter face'!$B$17:$B$30,B1377,'Trimcap letter face'!$G$17:$G$30)) +
(SUMIF('Trimcap letter face (2)'!$B$17:$B$30,B1377,'Trimcap letter face (2)'!$G$17:$G$30)) +
(SUMIF('Channel letter fabrication'!$B$17:$B$30,B1377,'Channel letter fabrication'!$G$17:$G$30)) +
(SUMIF('Channel letter fabrication (2)'!$B$17:$B$30,B1377,'Channel letter fabrication (2)'!$G$17:$G$30))</f>
        <v>0</v>
      </c>
    </row>
    <row r="1378" spans="1:10">
      <c r="A1378" s="28">
        <f>[1]ODBC!$A1378</f>
        <v>0</v>
      </c>
      <c r="B1378" s="29">
        <f>[1]ODBC!B1378</f>
        <v>0</v>
      </c>
      <c r="C1378" s="30" t="str">
        <f>IFERROR(VLOOKUP($B1378,[1]ODBC!$B:$H,2,FALSE),"")</f>
        <v/>
      </c>
      <c r="D1378" s="30" t="str">
        <f>IFERROR(VLOOKUP($B1378,[1]ODBC!$B:$H,3,FALSE),"")</f>
        <v/>
      </c>
      <c r="E1378" s="30" t="str">
        <f>IFERROR(VLOOKUP($B1378,[1]ODBC!$B:$H,4,FALSE),"")</f>
        <v/>
      </c>
      <c r="F1378" s="31" t="str">
        <f>IFERROR(VLOOKUP($B1378,[1]ODBC!$B:$H,5,FALSE),"")</f>
        <v/>
      </c>
      <c r="G1378" s="32">
        <f>[1]ODBC!G1378</f>
        <v>0</v>
      </c>
      <c r="H1378" s="33">
        <f>SUM([1]ODBC!H1378)</f>
        <v>0</v>
      </c>
      <c r="I1378" s="41" t="str">
        <f>'Vinyl cutting'!$B$2</f>
        <v>J36938</v>
      </c>
      <c r="J1378" s="42">
        <f ca="1">(SUMIF('Freeform time and material'!$B$17:$B$30,B1378,'Freeform time and material'!$G$17:$G$30)) +
(SUMIF('Vinyl cutting'!$B$17:$B$30,B1378,'Vinyl cutting'!$G$17:$G$30)) +
(SUMIF('Vinyl cutting (2)'!$B$17:$B$30,B1378,'Vinyl cutting (2)'!$G$17:$G$30)) +
(SUMIF('Apply vinyl graphics'!$B$17:$B$30,B1378,'Apply vinyl graphics'!$G$17:$G$30)) +
(SUMIF('Apply vinyl graphics (2)'!$B$17:$B$30,B1378,'Apply vinyl graphics (2)'!$G$17:$G$30)) +
(SUMIF('Alum pan sign'!$B$17:$B$30,B1378,'Alum pan sign'!$G$17:$G$30)) +
(SUMIF('Alum pan sign (2)'!$B$17:$B$30,B1378,'Alum pan sign (2)'!$G$17:$G$30)) +
(SUMIF('Economy pan sign'!$B$17:$B$30,B1378,'Economy pan sign'!$G$17:$G$30)) +
(SUMIF('Post and panel sign'!$B$17:$B$30,B1378,'Post and panel sign'!$G$17:$G$30)) +
(SUMIF('Post and panel sign (2)'!$B$17:$B$30,B1378,'Post and panel sign (2)'!$G$17:$G$30)) +
(SUMIF('Flat panels only'!$B$17:$B$30,B1378,'Flat panels only'!$G$17:$G$30)) +
(SUMIF('Flat panels only (2)'!$B$17:$B$30,B1378,'Flat panels only (2)'!$G$17:$G$30)) +
(SUMIF('Routed panel shapes'!$B$18:$B$31,B1378,'Routed panel shapes'!$G$18:$G$31)) +
(SUMIF('Routed panel shapes (2)'!$B$18:$B$31,B1378,'Routed panel shapes (2)'!$G$18:$G$31)) +
(SUMIF('Routed face only'!$B$17:$B$30,B1378,'Routed face only'!$G$17:$G$30)) +
(SUMIF('Routed face only (2)'!$B$17:$B$30,B1378,'Routed face only (2)'!$G$17:$G$30)) +
(SUMIF('Routed alum faces letters'!$B$17:$B$30,B1378,'Routed alum faces letters'!$G$17:$G$30)) +
(SUMIF('Routed alum faces letters (2)'!$B$17:$B$30,B1378,'Routed alum faces letters (2)'!$G$17:$G$30)) +
(SUMIF('Routed push through acrylic'!$B$17:$B$30,B1378,'Routed push through acrylic'!$G$17:$G$30)) +
(SUMIF('Routed push through acrylic (2)'!$B$17:$B$30,B1378,'Routed push through acrylic (2)'!$G$17:$G$30)) +
(SUMIF('Sf routed cabinet'!$B$17:$B$30,B1378,'Sf routed cabinet'!$G$17:$G$30)) +
(SUMIF('Sf routed cabinet (2)'!$B$17:$B$30,B1378,'Sf routed cabinet (2)'!$G$17:$G$30)) +
(SUMIF('Df routed cabinet'!$B$17:$B$30,B1378,'Df routed cabinet'!$G$17:$G$30)) +
(SUMIF('Df routed cabinet (2)'!$B$17:$B$30,B1378,'Df routed cabinet (2)'!$G$17:$G$30)) +
(SUMIF('Sf acrylic cabinet'!$B$17:$B$30,B1378,'Sf acrylic cabinet'!$G$17:$G$30)) +
(SUMIF('Sf acrylic cabinet (2)'!$B$17:$B$30,B1378,'Sf acrylic cabinet (2)'!$G$17:$G$30)) +
(SUMIF('Economy Sf acrylic'!$B$17:$B$30,B1378,'Economy Sf acrylic'!$G$17:$G$30)) +
(SUMIF('Df acrylic cabinet'!$B$17:$B$30,B1378,'Df acrylic cabinet'!$G$17:$G$30)) +
(SUMIF('Df acrylic cabinet (2)'!$B$17:$B$30,B1378,'Df acrylic cabinet (2)'!$G$17:$G$30)) +
(SUMIF('Sf flex cabinet'!$B$17:$B$30,B1378,'Sf flex cabinet'!$G$17:$G$30)) +
(SUMIF('Sf flex cabinet (2)'!$B$17:$B$30,B1378,'Sf flex cabinet (2)'!$G$17:$G$30)) +
(SUMIF('Df flex cabinet'!$B$17:$B$36,B1378,'Df flex cabinet'!$G$17:$G$36)) +
(SUMIF('Df flex cabinet (2)'!$B$17:$B$36,B1378,'Df flex cabinet (2)'!$G$17:$G$36)) +
(SUMIF('Pole cover'!$B$17:$B$30,B1378,'Pole cover'!$G$17:$G$30)) +
(SUMIF('Pole cover (2)'!$B$17:$B$30,B1378,'Pole cover (2)'!$G$17:$G$30)) +
(SUMIF('Structural Steel Fab'!$B$17:$B$29,B1378,'Structural Steel Fab'!$G$17:$G$29)) +
(SUMIF(Reveal!$B$17:$B$30,B1378,Reveal!$G$17:$G$30)) +
(SUMIF('Reveal (2)'!$B$17:$B$30,B1378,'Reveal (2)'!$G$17:$G$30)) +
(SUMIF('Crown cove top'!$B$17:$B$30,B1378,'Crown cove top'!$G$17:$G$30)) +
(SUMIF('EMC assembly'!$B$17:$B$30,B1378,'EMC assembly'!$G$17:$G$30)) +
(SUMIF(Crating!$B$17:$B$29,B1378,Crating!$G$17:$G$29)) +
(SUMIF('LED wiring'!$B$17:$B$30,B1378,'LED wiring'!$G$17:$G$30)) +
(SUMIF('Changeable copy face'!$B$17:$B$30,B1378,'Changeable copy face'!$G$17:$G$30)) +
(SUMIF('Flex face assembly'!$B$17:$B$30,B1378,'Flex face assembly'!$G$17:$G$30)) +
(SUMIF('Routed face assembly'!$B$17:$B$30,B1378,'Routed face assembly'!$G$17:$G$30)) +
(SUMIF('Paint calculation'!$B$17:$B$30,B1378,'Paint calculation'!$G$17:$G$30)) +
(SUMIF('Trimcap letter face'!$B$17:$B$30,B1378,'Trimcap letter face'!$G$17:$G$30)) +
(SUMIF('Trimcap letter face (2)'!$B$17:$B$30,B1378,'Trimcap letter face (2)'!$G$17:$G$30)) +
(SUMIF('Channel letter fabrication'!$B$17:$B$30,B1378,'Channel letter fabrication'!$G$17:$G$30)) +
(SUMIF('Channel letter fabrication (2)'!$B$17:$B$30,B1378,'Channel letter fabrication (2)'!$G$17:$G$30))</f>
        <v>0</v>
      </c>
    </row>
    <row r="1379" spans="1:10">
      <c r="A1379" s="28">
        <f>[1]ODBC!$A1379</f>
        <v>0</v>
      </c>
      <c r="B1379" s="29">
        <f>[1]ODBC!B1379</f>
        <v>0</v>
      </c>
      <c r="C1379" s="30" t="str">
        <f>IFERROR(VLOOKUP($B1379,[1]ODBC!$B:$H,2,FALSE),"")</f>
        <v/>
      </c>
      <c r="D1379" s="30" t="str">
        <f>IFERROR(VLOOKUP($B1379,[1]ODBC!$B:$H,3,FALSE),"")</f>
        <v/>
      </c>
      <c r="E1379" s="30" t="str">
        <f>IFERROR(VLOOKUP($B1379,[1]ODBC!$B:$H,4,FALSE),"")</f>
        <v/>
      </c>
      <c r="F1379" s="31" t="str">
        <f>IFERROR(VLOOKUP($B1379,[1]ODBC!$B:$H,5,FALSE),"")</f>
        <v/>
      </c>
      <c r="G1379" s="32">
        <f>[1]ODBC!G1379</f>
        <v>0</v>
      </c>
      <c r="H1379" s="33">
        <f>SUM([1]ODBC!H1379)</f>
        <v>0</v>
      </c>
      <c r="I1379" s="41" t="str">
        <f>'Vinyl cutting'!$B$2</f>
        <v>J36938</v>
      </c>
      <c r="J1379" s="42">
        <f ca="1">(SUMIF('Freeform time and material'!$B$17:$B$30,B1379,'Freeform time and material'!$G$17:$G$30)) +
(SUMIF('Vinyl cutting'!$B$17:$B$30,B1379,'Vinyl cutting'!$G$17:$G$30)) +
(SUMIF('Vinyl cutting (2)'!$B$17:$B$30,B1379,'Vinyl cutting (2)'!$G$17:$G$30)) +
(SUMIF('Apply vinyl graphics'!$B$17:$B$30,B1379,'Apply vinyl graphics'!$G$17:$G$30)) +
(SUMIF('Apply vinyl graphics (2)'!$B$17:$B$30,B1379,'Apply vinyl graphics (2)'!$G$17:$G$30)) +
(SUMIF('Alum pan sign'!$B$17:$B$30,B1379,'Alum pan sign'!$G$17:$G$30)) +
(SUMIF('Alum pan sign (2)'!$B$17:$B$30,B1379,'Alum pan sign (2)'!$G$17:$G$30)) +
(SUMIF('Economy pan sign'!$B$17:$B$30,B1379,'Economy pan sign'!$G$17:$G$30)) +
(SUMIF('Post and panel sign'!$B$17:$B$30,B1379,'Post and panel sign'!$G$17:$G$30)) +
(SUMIF('Post and panel sign (2)'!$B$17:$B$30,B1379,'Post and panel sign (2)'!$G$17:$G$30)) +
(SUMIF('Flat panels only'!$B$17:$B$30,B1379,'Flat panels only'!$G$17:$G$30)) +
(SUMIF('Flat panels only (2)'!$B$17:$B$30,B1379,'Flat panels only (2)'!$G$17:$G$30)) +
(SUMIF('Routed panel shapes'!$B$18:$B$31,B1379,'Routed panel shapes'!$G$18:$G$31)) +
(SUMIF('Routed panel shapes (2)'!$B$18:$B$31,B1379,'Routed panel shapes (2)'!$G$18:$G$31)) +
(SUMIF('Routed face only'!$B$17:$B$30,B1379,'Routed face only'!$G$17:$G$30)) +
(SUMIF('Routed face only (2)'!$B$17:$B$30,B1379,'Routed face only (2)'!$G$17:$G$30)) +
(SUMIF('Routed alum faces letters'!$B$17:$B$30,B1379,'Routed alum faces letters'!$G$17:$G$30)) +
(SUMIF('Routed alum faces letters (2)'!$B$17:$B$30,B1379,'Routed alum faces letters (2)'!$G$17:$G$30)) +
(SUMIF('Routed push through acrylic'!$B$17:$B$30,B1379,'Routed push through acrylic'!$G$17:$G$30)) +
(SUMIF('Routed push through acrylic (2)'!$B$17:$B$30,B1379,'Routed push through acrylic (2)'!$G$17:$G$30)) +
(SUMIF('Sf routed cabinet'!$B$17:$B$30,B1379,'Sf routed cabinet'!$G$17:$G$30)) +
(SUMIF('Sf routed cabinet (2)'!$B$17:$B$30,B1379,'Sf routed cabinet (2)'!$G$17:$G$30)) +
(SUMIF('Df routed cabinet'!$B$17:$B$30,B1379,'Df routed cabinet'!$G$17:$G$30)) +
(SUMIF('Df routed cabinet (2)'!$B$17:$B$30,B1379,'Df routed cabinet (2)'!$G$17:$G$30)) +
(SUMIF('Sf acrylic cabinet'!$B$17:$B$30,B1379,'Sf acrylic cabinet'!$G$17:$G$30)) +
(SUMIF('Sf acrylic cabinet (2)'!$B$17:$B$30,B1379,'Sf acrylic cabinet (2)'!$G$17:$G$30)) +
(SUMIF('Economy Sf acrylic'!$B$17:$B$30,B1379,'Economy Sf acrylic'!$G$17:$G$30)) +
(SUMIF('Df acrylic cabinet'!$B$17:$B$30,B1379,'Df acrylic cabinet'!$G$17:$G$30)) +
(SUMIF('Df acrylic cabinet (2)'!$B$17:$B$30,B1379,'Df acrylic cabinet (2)'!$G$17:$G$30)) +
(SUMIF('Sf flex cabinet'!$B$17:$B$30,B1379,'Sf flex cabinet'!$G$17:$G$30)) +
(SUMIF('Sf flex cabinet (2)'!$B$17:$B$30,B1379,'Sf flex cabinet (2)'!$G$17:$G$30)) +
(SUMIF('Df flex cabinet'!$B$17:$B$36,B1379,'Df flex cabinet'!$G$17:$G$36)) +
(SUMIF('Df flex cabinet (2)'!$B$17:$B$36,B1379,'Df flex cabinet (2)'!$G$17:$G$36)) +
(SUMIF('Pole cover'!$B$17:$B$30,B1379,'Pole cover'!$G$17:$G$30)) +
(SUMIF('Pole cover (2)'!$B$17:$B$30,B1379,'Pole cover (2)'!$G$17:$G$30)) +
(SUMIF('Structural Steel Fab'!$B$17:$B$29,B1379,'Structural Steel Fab'!$G$17:$G$29)) +
(SUMIF(Reveal!$B$17:$B$30,B1379,Reveal!$G$17:$G$30)) +
(SUMIF('Reveal (2)'!$B$17:$B$30,B1379,'Reveal (2)'!$G$17:$G$30)) +
(SUMIF('Crown cove top'!$B$17:$B$30,B1379,'Crown cove top'!$G$17:$G$30)) +
(SUMIF('EMC assembly'!$B$17:$B$30,B1379,'EMC assembly'!$G$17:$G$30)) +
(SUMIF(Crating!$B$17:$B$29,B1379,Crating!$G$17:$G$29)) +
(SUMIF('LED wiring'!$B$17:$B$30,B1379,'LED wiring'!$G$17:$G$30)) +
(SUMIF('Changeable copy face'!$B$17:$B$30,B1379,'Changeable copy face'!$G$17:$G$30)) +
(SUMIF('Flex face assembly'!$B$17:$B$30,B1379,'Flex face assembly'!$G$17:$G$30)) +
(SUMIF('Routed face assembly'!$B$17:$B$30,B1379,'Routed face assembly'!$G$17:$G$30)) +
(SUMIF('Paint calculation'!$B$17:$B$30,B1379,'Paint calculation'!$G$17:$G$30)) +
(SUMIF('Trimcap letter face'!$B$17:$B$30,B1379,'Trimcap letter face'!$G$17:$G$30)) +
(SUMIF('Trimcap letter face (2)'!$B$17:$B$30,B1379,'Trimcap letter face (2)'!$G$17:$G$30)) +
(SUMIF('Channel letter fabrication'!$B$17:$B$30,B1379,'Channel letter fabrication'!$G$17:$G$30)) +
(SUMIF('Channel letter fabrication (2)'!$B$17:$B$30,B1379,'Channel letter fabrication (2)'!$G$17:$G$30))</f>
        <v>0</v>
      </c>
    </row>
    <row r="1380" spans="1:10">
      <c r="A1380" s="28">
        <f>[1]ODBC!$A1380</f>
        <v>0</v>
      </c>
      <c r="B1380" s="29">
        <f>[1]ODBC!B1380</f>
        <v>0</v>
      </c>
      <c r="C1380" s="30" t="str">
        <f>IFERROR(VLOOKUP($B1380,[1]ODBC!$B:$H,2,FALSE),"")</f>
        <v/>
      </c>
      <c r="D1380" s="30" t="str">
        <f>IFERROR(VLOOKUP($B1380,[1]ODBC!$B:$H,3,FALSE),"")</f>
        <v/>
      </c>
      <c r="E1380" s="30" t="str">
        <f>IFERROR(VLOOKUP($B1380,[1]ODBC!$B:$H,4,FALSE),"")</f>
        <v/>
      </c>
      <c r="F1380" s="31" t="str">
        <f>IFERROR(VLOOKUP($B1380,[1]ODBC!$B:$H,5,FALSE),"")</f>
        <v/>
      </c>
      <c r="G1380" s="32">
        <f>[1]ODBC!G1380</f>
        <v>0</v>
      </c>
      <c r="H1380" s="33">
        <f>SUM([1]ODBC!H1380)</f>
        <v>0</v>
      </c>
      <c r="I1380" s="41" t="str">
        <f>'Vinyl cutting'!$B$2</f>
        <v>J36938</v>
      </c>
      <c r="J1380" s="42">
        <f ca="1">(SUMIF('Freeform time and material'!$B$17:$B$30,B1380,'Freeform time and material'!$G$17:$G$30)) +
(SUMIF('Vinyl cutting'!$B$17:$B$30,B1380,'Vinyl cutting'!$G$17:$G$30)) +
(SUMIF('Vinyl cutting (2)'!$B$17:$B$30,B1380,'Vinyl cutting (2)'!$G$17:$G$30)) +
(SUMIF('Apply vinyl graphics'!$B$17:$B$30,B1380,'Apply vinyl graphics'!$G$17:$G$30)) +
(SUMIF('Apply vinyl graphics (2)'!$B$17:$B$30,B1380,'Apply vinyl graphics (2)'!$G$17:$G$30)) +
(SUMIF('Alum pan sign'!$B$17:$B$30,B1380,'Alum pan sign'!$G$17:$G$30)) +
(SUMIF('Alum pan sign (2)'!$B$17:$B$30,B1380,'Alum pan sign (2)'!$G$17:$G$30)) +
(SUMIF('Economy pan sign'!$B$17:$B$30,B1380,'Economy pan sign'!$G$17:$G$30)) +
(SUMIF('Post and panel sign'!$B$17:$B$30,B1380,'Post and panel sign'!$G$17:$G$30)) +
(SUMIF('Post and panel sign (2)'!$B$17:$B$30,B1380,'Post and panel sign (2)'!$G$17:$G$30)) +
(SUMIF('Flat panels only'!$B$17:$B$30,B1380,'Flat panels only'!$G$17:$G$30)) +
(SUMIF('Flat panels only (2)'!$B$17:$B$30,B1380,'Flat panels only (2)'!$G$17:$G$30)) +
(SUMIF('Routed panel shapes'!$B$18:$B$31,B1380,'Routed panel shapes'!$G$18:$G$31)) +
(SUMIF('Routed panel shapes (2)'!$B$18:$B$31,B1380,'Routed panel shapes (2)'!$G$18:$G$31)) +
(SUMIF('Routed face only'!$B$17:$B$30,B1380,'Routed face only'!$G$17:$G$30)) +
(SUMIF('Routed face only (2)'!$B$17:$B$30,B1380,'Routed face only (2)'!$G$17:$G$30)) +
(SUMIF('Routed alum faces letters'!$B$17:$B$30,B1380,'Routed alum faces letters'!$G$17:$G$30)) +
(SUMIF('Routed alum faces letters (2)'!$B$17:$B$30,B1380,'Routed alum faces letters (2)'!$G$17:$G$30)) +
(SUMIF('Routed push through acrylic'!$B$17:$B$30,B1380,'Routed push through acrylic'!$G$17:$G$30)) +
(SUMIF('Routed push through acrylic (2)'!$B$17:$B$30,B1380,'Routed push through acrylic (2)'!$G$17:$G$30)) +
(SUMIF('Sf routed cabinet'!$B$17:$B$30,B1380,'Sf routed cabinet'!$G$17:$G$30)) +
(SUMIF('Sf routed cabinet (2)'!$B$17:$B$30,B1380,'Sf routed cabinet (2)'!$G$17:$G$30)) +
(SUMIF('Df routed cabinet'!$B$17:$B$30,B1380,'Df routed cabinet'!$G$17:$G$30)) +
(SUMIF('Df routed cabinet (2)'!$B$17:$B$30,B1380,'Df routed cabinet (2)'!$G$17:$G$30)) +
(SUMIF('Sf acrylic cabinet'!$B$17:$B$30,B1380,'Sf acrylic cabinet'!$G$17:$G$30)) +
(SUMIF('Sf acrylic cabinet (2)'!$B$17:$B$30,B1380,'Sf acrylic cabinet (2)'!$G$17:$G$30)) +
(SUMIF('Economy Sf acrylic'!$B$17:$B$30,B1380,'Economy Sf acrylic'!$G$17:$G$30)) +
(SUMIF('Df acrylic cabinet'!$B$17:$B$30,B1380,'Df acrylic cabinet'!$G$17:$G$30)) +
(SUMIF('Df acrylic cabinet (2)'!$B$17:$B$30,B1380,'Df acrylic cabinet (2)'!$G$17:$G$30)) +
(SUMIF('Sf flex cabinet'!$B$17:$B$30,B1380,'Sf flex cabinet'!$G$17:$G$30)) +
(SUMIF('Sf flex cabinet (2)'!$B$17:$B$30,B1380,'Sf flex cabinet (2)'!$G$17:$G$30)) +
(SUMIF('Df flex cabinet'!$B$17:$B$36,B1380,'Df flex cabinet'!$G$17:$G$36)) +
(SUMIF('Df flex cabinet (2)'!$B$17:$B$36,B1380,'Df flex cabinet (2)'!$G$17:$G$36)) +
(SUMIF('Pole cover'!$B$17:$B$30,B1380,'Pole cover'!$G$17:$G$30)) +
(SUMIF('Pole cover (2)'!$B$17:$B$30,B1380,'Pole cover (2)'!$G$17:$G$30)) +
(SUMIF('Structural Steel Fab'!$B$17:$B$29,B1380,'Structural Steel Fab'!$G$17:$G$29)) +
(SUMIF(Reveal!$B$17:$B$30,B1380,Reveal!$G$17:$G$30)) +
(SUMIF('Reveal (2)'!$B$17:$B$30,B1380,'Reveal (2)'!$G$17:$G$30)) +
(SUMIF('Crown cove top'!$B$17:$B$30,B1380,'Crown cove top'!$G$17:$G$30)) +
(SUMIF('EMC assembly'!$B$17:$B$30,B1380,'EMC assembly'!$G$17:$G$30)) +
(SUMIF(Crating!$B$17:$B$29,B1380,Crating!$G$17:$G$29)) +
(SUMIF('LED wiring'!$B$17:$B$30,B1380,'LED wiring'!$G$17:$G$30)) +
(SUMIF('Changeable copy face'!$B$17:$B$30,B1380,'Changeable copy face'!$G$17:$G$30)) +
(SUMIF('Flex face assembly'!$B$17:$B$30,B1380,'Flex face assembly'!$G$17:$G$30)) +
(SUMIF('Routed face assembly'!$B$17:$B$30,B1380,'Routed face assembly'!$G$17:$G$30)) +
(SUMIF('Paint calculation'!$B$17:$B$30,B1380,'Paint calculation'!$G$17:$G$30)) +
(SUMIF('Trimcap letter face'!$B$17:$B$30,B1380,'Trimcap letter face'!$G$17:$G$30)) +
(SUMIF('Trimcap letter face (2)'!$B$17:$B$30,B1380,'Trimcap letter face (2)'!$G$17:$G$30)) +
(SUMIF('Channel letter fabrication'!$B$17:$B$30,B1380,'Channel letter fabrication'!$G$17:$G$30)) +
(SUMIF('Channel letter fabrication (2)'!$B$17:$B$30,B1380,'Channel letter fabrication (2)'!$G$17:$G$30))</f>
        <v>0</v>
      </c>
    </row>
    <row r="1381" spans="1:10">
      <c r="A1381" s="28">
        <f>[1]ODBC!$A1381</f>
        <v>0</v>
      </c>
      <c r="B1381" s="29">
        <f>[1]ODBC!B1381</f>
        <v>0</v>
      </c>
      <c r="C1381" s="30" t="str">
        <f>IFERROR(VLOOKUP($B1381,[1]ODBC!$B:$H,2,FALSE),"")</f>
        <v/>
      </c>
      <c r="D1381" s="30" t="str">
        <f>IFERROR(VLOOKUP($B1381,[1]ODBC!$B:$H,3,FALSE),"")</f>
        <v/>
      </c>
      <c r="E1381" s="30" t="str">
        <f>IFERROR(VLOOKUP($B1381,[1]ODBC!$B:$H,4,FALSE),"")</f>
        <v/>
      </c>
      <c r="F1381" s="31" t="str">
        <f>IFERROR(VLOOKUP($B1381,[1]ODBC!$B:$H,5,FALSE),"")</f>
        <v/>
      </c>
      <c r="G1381" s="32">
        <f>[1]ODBC!G1381</f>
        <v>0</v>
      </c>
      <c r="H1381" s="33">
        <f>SUM([1]ODBC!H1381)</f>
        <v>0</v>
      </c>
      <c r="I1381" s="41" t="str">
        <f>'Vinyl cutting'!$B$2</f>
        <v>J36938</v>
      </c>
      <c r="J1381" s="42">
        <f ca="1">(SUMIF('Freeform time and material'!$B$17:$B$30,B1381,'Freeform time and material'!$G$17:$G$30)) +
(SUMIF('Vinyl cutting'!$B$17:$B$30,B1381,'Vinyl cutting'!$G$17:$G$30)) +
(SUMIF('Vinyl cutting (2)'!$B$17:$B$30,B1381,'Vinyl cutting (2)'!$G$17:$G$30)) +
(SUMIF('Apply vinyl graphics'!$B$17:$B$30,B1381,'Apply vinyl graphics'!$G$17:$G$30)) +
(SUMIF('Apply vinyl graphics (2)'!$B$17:$B$30,B1381,'Apply vinyl graphics (2)'!$G$17:$G$30)) +
(SUMIF('Alum pan sign'!$B$17:$B$30,B1381,'Alum pan sign'!$G$17:$G$30)) +
(SUMIF('Alum pan sign (2)'!$B$17:$B$30,B1381,'Alum pan sign (2)'!$G$17:$G$30)) +
(SUMIF('Economy pan sign'!$B$17:$B$30,B1381,'Economy pan sign'!$G$17:$G$30)) +
(SUMIF('Post and panel sign'!$B$17:$B$30,B1381,'Post and panel sign'!$G$17:$G$30)) +
(SUMIF('Post and panel sign (2)'!$B$17:$B$30,B1381,'Post and panel sign (2)'!$G$17:$G$30)) +
(SUMIF('Flat panels only'!$B$17:$B$30,B1381,'Flat panels only'!$G$17:$G$30)) +
(SUMIF('Flat panels only (2)'!$B$17:$B$30,B1381,'Flat panels only (2)'!$G$17:$G$30)) +
(SUMIF('Routed panel shapes'!$B$18:$B$31,B1381,'Routed panel shapes'!$G$18:$G$31)) +
(SUMIF('Routed panel shapes (2)'!$B$18:$B$31,B1381,'Routed panel shapes (2)'!$G$18:$G$31)) +
(SUMIF('Routed face only'!$B$17:$B$30,B1381,'Routed face only'!$G$17:$G$30)) +
(SUMIF('Routed face only (2)'!$B$17:$B$30,B1381,'Routed face only (2)'!$G$17:$G$30)) +
(SUMIF('Routed alum faces letters'!$B$17:$B$30,B1381,'Routed alum faces letters'!$G$17:$G$30)) +
(SUMIF('Routed alum faces letters (2)'!$B$17:$B$30,B1381,'Routed alum faces letters (2)'!$G$17:$G$30)) +
(SUMIF('Routed push through acrylic'!$B$17:$B$30,B1381,'Routed push through acrylic'!$G$17:$G$30)) +
(SUMIF('Routed push through acrylic (2)'!$B$17:$B$30,B1381,'Routed push through acrylic (2)'!$G$17:$G$30)) +
(SUMIF('Sf routed cabinet'!$B$17:$B$30,B1381,'Sf routed cabinet'!$G$17:$G$30)) +
(SUMIF('Sf routed cabinet (2)'!$B$17:$B$30,B1381,'Sf routed cabinet (2)'!$G$17:$G$30)) +
(SUMIF('Df routed cabinet'!$B$17:$B$30,B1381,'Df routed cabinet'!$G$17:$G$30)) +
(SUMIF('Df routed cabinet (2)'!$B$17:$B$30,B1381,'Df routed cabinet (2)'!$G$17:$G$30)) +
(SUMIF('Sf acrylic cabinet'!$B$17:$B$30,B1381,'Sf acrylic cabinet'!$G$17:$G$30)) +
(SUMIF('Sf acrylic cabinet (2)'!$B$17:$B$30,B1381,'Sf acrylic cabinet (2)'!$G$17:$G$30)) +
(SUMIF('Economy Sf acrylic'!$B$17:$B$30,B1381,'Economy Sf acrylic'!$G$17:$G$30)) +
(SUMIF('Df acrylic cabinet'!$B$17:$B$30,B1381,'Df acrylic cabinet'!$G$17:$G$30)) +
(SUMIF('Df acrylic cabinet (2)'!$B$17:$B$30,B1381,'Df acrylic cabinet (2)'!$G$17:$G$30)) +
(SUMIF('Sf flex cabinet'!$B$17:$B$30,B1381,'Sf flex cabinet'!$G$17:$G$30)) +
(SUMIF('Sf flex cabinet (2)'!$B$17:$B$30,B1381,'Sf flex cabinet (2)'!$G$17:$G$30)) +
(SUMIF('Df flex cabinet'!$B$17:$B$36,B1381,'Df flex cabinet'!$G$17:$G$36)) +
(SUMIF('Df flex cabinet (2)'!$B$17:$B$36,B1381,'Df flex cabinet (2)'!$G$17:$G$36)) +
(SUMIF('Pole cover'!$B$17:$B$30,B1381,'Pole cover'!$G$17:$G$30)) +
(SUMIF('Pole cover (2)'!$B$17:$B$30,B1381,'Pole cover (2)'!$G$17:$G$30)) +
(SUMIF('Structural Steel Fab'!$B$17:$B$29,B1381,'Structural Steel Fab'!$G$17:$G$29)) +
(SUMIF(Reveal!$B$17:$B$30,B1381,Reveal!$G$17:$G$30)) +
(SUMIF('Reveal (2)'!$B$17:$B$30,B1381,'Reveal (2)'!$G$17:$G$30)) +
(SUMIF('Crown cove top'!$B$17:$B$30,B1381,'Crown cove top'!$G$17:$G$30)) +
(SUMIF('EMC assembly'!$B$17:$B$30,B1381,'EMC assembly'!$G$17:$G$30)) +
(SUMIF(Crating!$B$17:$B$29,B1381,Crating!$G$17:$G$29)) +
(SUMIF('LED wiring'!$B$17:$B$30,B1381,'LED wiring'!$G$17:$G$30)) +
(SUMIF('Changeable copy face'!$B$17:$B$30,B1381,'Changeable copy face'!$G$17:$G$30)) +
(SUMIF('Flex face assembly'!$B$17:$B$30,B1381,'Flex face assembly'!$G$17:$G$30)) +
(SUMIF('Routed face assembly'!$B$17:$B$30,B1381,'Routed face assembly'!$G$17:$G$30)) +
(SUMIF('Paint calculation'!$B$17:$B$30,B1381,'Paint calculation'!$G$17:$G$30)) +
(SUMIF('Trimcap letter face'!$B$17:$B$30,B1381,'Trimcap letter face'!$G$17:$G$30)) +
(SUMIF('Trimcap letter face (2)'!$B$17:$B$30,B1381,'Trimcap letter face (2)'!$G$17:$G$30)) +
(SUMIF('Channel letter fabrication'!$B$17:$B$30,B1381,'Channel letter fabrication'!$G$17:$G$30)) +
(SUMIF('Channel letter fabrication (2)'!$B$17:$B$30,B1381,'Channel letter fabrication (2)'!$G$17:$G$30))</f>
        <v>0</v>
      </c>
    </row>
    <row r="1382" spans="1:10">
      <c r="A1382" s="28">
        <f>[1]ODBC!$A1382</f>
        <v>0</v>
      </c>
      <c r="B1382" s="29">
        <f>[1]ODBC!B1382</f>
        <v>0</v>
      </c>
      <c r="C1382" s="30" t="str">
        <f>IFERROR(VLOOKUP($B1382,[1]ODBC!$B:$H,2,FALSE),"")</f>
        <v/>
      </c>
      <c r="D1382" s="30" t="str">
        <f>IFERROR(VLOOKUP($B1382,[1]ODBC!$B:$H,3,FALSE),"")</f>
        <v/>
      </c>
      <c r="E1382" s="30" t="str">
        <f>IFERROR(VLOOKUP($B1382,[1]ODBC!$B:$H,4,FALSE),"")</f>
        <v/>
      </c>
      <c r="F1382" s="31" t="str">
        <f>IFERROR(VLOOKUP($B1382,[1]ODBC!$B:$H,5,FALSE),"")</f>
        <v/>
      </c>
      <c r="G1382" s="32">
        <f>[1]ODBC!G1382</f>
        <v>0</v>
      </c>
      <c r="H1382" s="33">
        <f>SUM([1]ODBC!H1382)</f>
        <v>0</v>
      </c>
      <c r="I1382" s="41" t="str">
        <f>'Vinyl cutting'!$B$2</f>
        <v>J36938</v>
      </c>
      <c r="J1382" s="42">
        <f ca="1">(SUMIF('Freeform time and material'!$B$17:$B$30,B1382,'Freeform time and material'!$G$17:$G$30)) +
(SUMIF('Vinyl cutting'!$B$17:$B$30,B1382,'Vinyl cutting'!$G$17:$G$30)) +
(SUMIF('Vinyl cutting (2)'!$B$17:$B$30,B1382,'Vinyl cutting (2)'!$G$17:$G$30)) +
(SUMIF('Apply vinyl graphics'!$B$17:$B$30,B1382,'Apply vinyl graphics'!$G$17:$G$30)) +
(SUMIF('Apply vinyl graphics (2)'!$B$17:$B$30,B1382,'Apply vinyl graphics (2)'!$G$17:$G$30)) +
(SUMIF('Alum pan sign'!$B$17:$B$30,B1382,'Alum pan sign'!$G$17:$G$30)) +
(SUMIF('Alum pan sign (2)'!$B$17:$B$30,B1382,'Alum pan sign (2)'!$G$17:$G$30)) +
(SUMIF('Economy pan sign'!$B$17:$B$30,B1382,'Economy pan sign'!$G$17:$G$30)) +
(SUMIF('Post and panel sign'!$B$17:$B$30,B1382,'Post and panel sign'!$G$17:$G$30)) +
(SUMIF('Post and panel sign (2)'!$B$17:$B$30,B1382,'Post and panel sign (2)'!$G$17:$G$30)) +
(SUMIF('Flat panels only'!$B$17:$B$30,B1382,'Flat panels only'!$G$17:$G$30)) +
(SUMIF('Flat panels only (2)'!$B$17:$B$30,B1382,'Flat panels only (2)'!$G$17:$G$30)) +
(SUMIF('Routed panel shapes'!$B$18:$B$31,B1382,'Routed panel shapes'!$G$18:$G$31)) +
(SUMIF('Routed panel shapes (2)'!$B$18:$B$31,B1382,'Routed panel shapes (2)'!$G$18:$G$31)) +
(SUMIF('Routed face only'!$B$17:$B$30,B1382,'Routed face only'!$G$17:$G$30)) +
(SUMIF('Routed face only (2)'!$B$17:$B$30,B1382,'Routed face only (2)'!$G$17:$G$30)) +
(SUMIF('Routed alum faces letters'!$B$17:$B$30,B1382,'Routed alum faces letters'!$G$17:$G$30)) +
(SUMIF('Routed alum faces letters (2)'!$B$17:$B$30,B1382,'Routed alum faces letters (2)'!$G$17:$G$30)) +
(SUMIF('Routed push through acrylic'!$B$17:$B$30,B1382,'Routed push through acrylic'!$G$17:$G$30)) +
(SUMIF('Routed push through acrylic (2)'!$B$17:$B$30,B1382,'Routed push through acrylic (2)'!$G$17:$G$30)) +
(SUMIF('Sf routed cabinet'!$B$17:$B$30,B1382,'Sf routed cabinet'!$G$17:$G$30)) +
(SUMIF('Sf routed cabinet (2)'!$B$17:$B$30,B1382,'Sf routed cabinet (2)'!$G$17:$G$30)) +
(SUMIF('Df routed cabinet'!$B$17:$B$30,B1382,'Df routed cabinet'!$G$17:$G$30)) +
(SUMIF('Df routed cabinet (2)'!$B$17:$B$30,B1382,'Df routed cabinet (2)'!$G$17:$G$30)) +
(SUMIF('Sf acrylic cabinet'!$B$17:$B$30,B1382,'Sf acrylic cabinet'!$G$17:$G$30)) +
(SUMIF('Sf acrylic cabinet (2)'!$B$17:$B$30,B1382,'Sf acrylic cabinet (2)'!$G$17:$G$30)) +
(SUMIF('Economy Sf acrylic'!$B$17:$B$30,B1382,'Economy Sf acrylic'!$G$17:$G$30)) +
(SUMIF('Df acrylic cabinet'!$B$17:$B$30,B1382,'Df acrylic cabinet'!$G$17:$G$30)) +
(SUMIF('Df acrylic cabinet (2)'!$B$17:$B$30,B1382,'Df acrylic cabinet (2)'!$G$17:$G$30)) +
(SUMIF('Sf flex cabinet'!$B$17:$B$30,B1382,'Sf flex cabinet'!$G$17:$G$30)) +
(SUMIF('Sf flex cabinet (2)'!$B$17:$B$30,B1382,'Sf flex cabinet (2)'!$G$17:$G$30)) +
(SUMIF('Df flex cabinet'!$B$17:$B$36,B1382,'Df flex cabinet'!$G$17:$G$36)) +
(SUMIF('Df flex cabinet (2)'!$B$17:$B$36,B1382,'Df flex cabinet (2)'!$G$17:$G$36)) +
(SUMIF('Pole cover'!$B$17:$B$30,B1382,'Pole cover'!$G$17:$G$30)) +
(SUMIF('Pole cover (2)'!$B$17:$B$30,B1382,'Pole cover (2)'!$G$17:$G$30)) +
(SUMIF('Structural Steel Fab'!$B$17:$B$29,B1382,'Structural Steel Fab'!$G$17:$G$29)) +
(SUMIF(Reveal!$B$17:$B$30,B1382,Reveal!$G$17:$G$30)) +
(SUMIF('Reveal (2)'!$B$17:$B$30,B1382,'Reveal (2)'!$G$17:$G$30)) +
(SUMIF('Crown cove top'!$B$17:$B$30,B1382,'Crown cove top'!$G$17:$G$30)) +
(SUMIF('EMC assembly'!$B$17:$B$30,B1382,'EMC assembly'!$G$17:$G$30)) +
(SUMIF(Crating!$B$17:$B$29,B1382,Crating!$G$17:$G$29)) +
(SUMIF('LED wiring'!$B$17:$B$30,B1382,'LED wiring'!$G$17:$G$30)) +
(SUMIF('Changeable copy face'!$B$17:$B$30,B1382,'Changeable copy face'!$G$17:$G$30)) +
(SUMIF('Flex face assembly'!$B$17:$B$30,B1382,'Flex face assembly'!$G$17:$G$30)) +
(SUMIF('Routed face assembly'!$B$17:$B$30,B1382,'Routed face assembly'!$G$17:$G$30)) +
(SUMIF('Paint calculation'!$B$17:$B$30,B1382,'Paint calculation'!$G$17:$G$30)) +
(SUMIF('Trimcap letter face'!$B$17:$B$30,B1382,'Trimcap letter face'!$G$17:$G$30)) +
(SUMIF('Trimcap letter face (2)'!$B$17:$B$30,B1382,'Trimcap letter face (2)'!$G$17:$G$30)) +
(SUMIF('Channel letter fabrication'!$B$17:$B$30,B1382,'Channel letter fabrication'!$G$17:$G$30)) +
(SUMIF('Channel letter fabrication (2)'!$B$17:$B$30,B1382,'Channel letter fabrication (2)'!$G$17:$G$30))</f>
        <v>0</v>
      </c>
    </row>
    <row r="1383" spans="1:10">
      <c r="A1383" s="28">
        <f>[1]ODBC!$A1383</f>
        <v>0</v>
      </c>
      <c r="B1383" s="29">
        <f>[1]ODBC!B1383</f>
        <v>0</v>
      </c>
      <c r="C1383" s="30" t="str">
        <f>IFERROR(VLOOKUP($B1383,[1]ODBC!$B:$H,2,FALSE),"")</f>
        <v/>
      </c>
      <c r="D1383" s="30" t="str">
        <f>IFERROR(VLOOKUP($B1383,[1]ODBC!$B:$H,3,FALSE),"")</f>
        <v/>
      </c>
      <c r="E1383" s="30" t="str">
        <f>IFERROR(VLOOKUP($B1383,[1]ODBC!$B:$H,4,FALSE),"")</f>
        <v/>
      </c>
      <c r="F1383" s="31" t="str">
        <f>IFERROR(VLOOKUP($B1383,[1]ODBC!$B:$H,5,FALSE),"")</f>
        <v/>
      </c>
      <c r="G1383" s="32">
        <f>[1]ODBC!G1383</f>
        <v>0</v>
      </c>
      <c r="H1383" s="33">
        <f>SUM([1]ODBC!H1383)</f>
        <v>0</v>
      </c>
      <c r="I1383" s="41" t="str">
        <f>'Vinyl cutting'!$B$2</f>
        <v>J36938</v>
      </c>
      <c r="J1383" s="42">
        <f ca="1">(SUMIF('Freeform time and material'!$B$17:$B$30,B1383,'Freeform time and material'!$G$17:$G$30)) +
(SUMIF('Vinyl cutting'!$B$17:$B$30,B1383,'Vinyl cutting'!$G$17:$G$30)) +
(SUMIF('Vinyl cutting (2)'!$B$17:$B$30,B1383,'Vinyl cutting (2)'!$G$17:$G$30)) +
(SUMIF('Apply vinyl graphics'!$B$17:$B$30,B1383,'Apply vinyl graphics'!$G$17:$G$30)) +
(SUMIF('Apply vinyl graphics (2)'!$B$17:$B$30,B1383,'Apply vinyl graphics (2)'!$G$17:$G$30)) +
(SUMIF('Alum pan sign'!$B$17:$B$30,B1383,'Alum pan sign'!$G$17:$G$30)) +
(SUMIF('Alum pan sign (2)'!$B$17:$B$30,B1383,'Alum pan sign (2)'!$G$17:$G$30)) +
(SUMIF('Economy pan sign'!$B$17:$B$30,B1383,'Economy pan sign'!$G$17:$G$30)) +
(SUMIF('Post and panel sign'!$B$17:$B$30,B1383,'Post and panel sign'!$G$17:$G$30)) +
(SUMIF('Post and panel sign (2)'!$B$17:$B$30,B1383,'Post and panel sign (2)'!$G$17:$G$30)) +
(SUMIF('Flat panels only'!$B$17:$B$30,B1383,'Flat panels only'!$G$17:$G$30)) +
(SUMIF('Flat panels only (2)'!$B$17:$B$30,B1383,'Flat panels only (2)'!$G$17:$G$30)) +
(SUMIF('Routed panel shapes'!$B$18:$B$31,B1383,'Routed panel shapes'!$G$18:$G$31)) +
(SUMIF('Routed panel shapes (2)'!$B$18:$B$31,B1383,'Routed panel shapes (2)'!$G$18:$G$31)) +
(SUMIF('Routed face only'!$B$17:$B$30,B1383,'Routed face only'!$G$17:$G$30)) +
(SUMIF('Routed face only (2)'!$B$17:$B$30,B1383,'Routed face only (2)'!$G$17:$G$30)) +
(SUMIF('Routed alum faces letters'!$B$17:$B$30,B1383,'Routed alum faces letters'!$G$17:$G$30)) +
(SUMIF('Routed alum faces letters (2)'!$B$17:$B$30,B1383,'Routed alum faces letters (2)'!$G$17:$G$30)) +
(SUMIF('Routed push through acrylic'!$B$17:$B$30,B1383,'Routed push through acrylic'!$G$17:$G$30)) +
(SUMIF('Routed push through acrylic (2)'!$B$17:$B$30,B1383,'Routed push through acrylic (2)'!$G$17:$G$30)) +
(SUMIF('Sf routed cabinet'!$B$17:$B$30,B1383,'Sf routed cabinet'!$G$17:$G$30)) +
(SUMIF('Sf routed cabinet (2)'!$B$17:$B$30,B1383,'Sf routed cabinet (2)'!$G$17:$G$30)) +
(SUMIF('Df routed cabinet'!$B$17:$B$30,B1383,'Df routed cabinet'!$G$17:$G$30)) +
(SUMIF('Df routed cabinet (2)'!$B$17:$B$30,B1383,'Df routed cabinet (2)'!$G$17:$G$30)) +
(SUMIF('Sf acrylic cabinet'!$B$17:$B$30,B1383,'Sf acrylic cabinet'!$G$17:$G$30)) +
(SUMIF('Sf acrylic cabinet (2)'!$B$17:$B$30,B1383,'Sf acrylic cabinet (2)'!$G$17:$G$30)) +
(SUMIF('Economy Sf acrylic'!$B$17:$B$30,B1383,'Economy Sf acrylic'!$G$17:$G$30)) +
(SUMIF('Df acrylic cabinet'!$B$17:$B$30,B1383,'Df acrylic cabinet'!$G$17:$G$30)) +
(SUMIF('Df acrylic cabinet (2)'!$B$17:$B$30,B1383,'Df acrylic cabinet (2)'!$G$17:$G$30)) +
(SUMIF('Sf flex cabinet'!$B$17:$B$30,B1383,'Sf flex cabinet'!$G$17:$G$30)) +
(SUMIF('Sf flex cabinet (2)'!$B$17:$B$30,B1383,'Sf flex cabinet (2)'!$G$17:$G$30)) +
(SUMIF('Df flex cabinet'!$B$17:$B$36,B1383,'Df flex cabinet'!$G$17:$G$36)) +
(SUMIF('Df flex cabinet (2)'!$B$17:$B$36,B1383,'Df flex cabinet (2)'!$G$17:$G$36)) +
(SUMIF('Pole cover'!$B$17:$B$30,B1383,'Pole cover'!$G$17:$G$30)) +
(SUMIF('Pole cover (2)'!$B$17:$B$30,B1383,'Pole cover (2)'!$G$17:$G$30)) +
(SUMIF('Structural Steel Fab'!$B$17:$B$29,B1383,'Structural Steel Fab'!$G$17:$G$29)) +
(SUMIF(Reveal!$B$17:$B$30,B1383,Reveal!$G$17:$G$30)) +
(SUMIF('Reveal (2)'!$B$17:$B$30,B1383,'Reveal (2)'!$G$17:$G$30)) +
(SUMIF('Crown cove top'!$B$17:$B$30,B1383,'Crown cove top'!$G$17:$G$30)) +
(SUMIF('EMC assembly'!$B$17:$B$30,B1383,'EMC assembly'!$G$17:$G$30)) +
(SUMIF(Crating!$B$17:$B$29,B1383,Crating!$G$17:$G$29)) +
(SUMIF('LED wiring'!$B$17:$B$30,B1383,'LED wiring'!$G$17:$G$30)) +
(SUMIF('Changeable copy face'!$B$17:$B$30,B1383,'Changeable copy face'!$G$17:$G$30)) +
(SUMIF('Flex face assembly'!$B$17:$B$30,B1383,'Flex face assembly'!$G$17:$G$30)) +
(SUMIF('Routed face assembly'!$B$17:$B$30,B1383,'Routed face assembly'!$G$17:$G$30)) +
(SUMIF('Paint calculation'!$B$17:$B$30,B1383,'Paint calculation'!$G$17:$G$30)) +
(SUMIF('Trimcap letter face'!$B$17:$B$30,B1383,'Trimcap letter face'!$G$17:$G$30)) +
(SUMIF('Trimcap letter face (2)'!$B$17:$B$30,B1383,'Trimcap letter face (2)'!$G$17:$G$30)) +
(SUMIF('Channel letter fabrication'!$B$17:$B$30,B1383,'Channel letter fabrication'!$G$17:$G$30)) +
(SUMIF('Channel letter fabrication (2)'!$B$17:$B$30,B1383,'Channel letter fabrication (2)'!$G$17:$G$30))</f>
        <v>0</v>
      </c>
    </row>
    <row r="1384" spans="1:10">
      <c r="A1384" s="28">
        <f>[1]ODBC!$A1384</f>
        <v>0</v>
      </c>
      <c r="B1384" s="29">
        <f>[1]ODBC!B1384</f>
        <v>0</v>
      </c>
      <c r="C1384" s="30" t="str">
        <f>IFERROR(VLOOKUP($B1384,[1]ODBC!$B:$H,2,FALSE),"")</f>
        <v/>
      </c>
      <c r="D1384" s="30" t="str">
        <f>IFERROR(VLOOKUP($B1384,[1]ODBC!$B:$H,3,FALSE),"")</f>
        <v/>
      </c>
      <c r="E1384" s="30" t="str">
        <f>IFERROR(VLOOKUP($B1384,[1]ODBC!$B:$H,4,FALSE),"")</f>
        <v/>
      </c>
      <c r="F1384" s="31" t="str">
        <f>IFERROR(VLOOKUP($B1384,[1]ODBC!$B:$H,5,FALSE),"")</f>
        <v/>
      </c>
      <c r="G1384" s="32">
        <f>[1]ODBC!G1384</f>
        <v>0</v>
      </c>
      <c r="H1384" s="33">
        <f>SUM([1]ODBC!H1384)</f>
        <v>0</v>
      </c>
      <c r="I1384" s="41" t="str">
        <f>'Vinyl cutting'!$B$2</f>
        <v>J36938</v>
      </c>
      <c r="J1384" s="42">
        <f ca="1">(SUMIF('Freeform time and material'!$B$17:$B$30,B1384,'Freeform time and material'!$G$17:$G$30)) +
(SUMIF('Vinyl cutting'!$B$17:$B$30,B1384,'Vinyl cutting'!$G$17:$G$30)) +
(SUMIF('Vinyl cutting (2)'!$B$17:$B$30,B1384,'Vinyl cutting (2)'!$G$17:$G$30)) +
(SUMIF('Apply vinyl graphics'!$B$17:$B$30,B1384,'Apply vinyl graphics'!$G$17:$G$30)) +
(SUMIF('Apply vinyl graphics (2)'!$B$17:$B$30,B1384,'Apply vinyl graphics (2)'!$G$17:$G$30)) +
(SUMIF('Alum pan sign'!$B$17:$B$30,B1384,'Alum pan sign'!$G$17:$G$30)) +
(SUMIF('Alum pan sign (2)'!$B$17:$B$30,B1384,'Alum pan sign (2)'!$G$17:$G$30)) +
(SUMIF('Economy pan sign'!$B$17:$B$30,B1384,'Economy pan sign'!$G$17:$G$30)) +
(SUMIF('Post and panel sign'!$B$17:$B$30,B1384,'Post and panel sign'!$G$17:$G$30)) +
(SUMIF('Post and panel sign (2)'!$B$17:$B$30,B1384,'Post and panel sign (2)'!$G$17:$G$30)) +
(SUMIF('Flat panels only'!$B$17:$B$30,B1384,'Flat panels only'!$G$17:$G$30)) +
(SUMIF('Flat panels only (2)'!$B$17:$B$30,B1384,'Flat panels only (2)'!$G$17:$G$30)) +
(SUMIF('Routed panel shapes'!$B$18:$B$31,B1384,'Routed panel shapes'!$G$18:$G$31)) +
(SUMIF('Routed panel shapes (2)'!$B$18:$B$31,B1384,'Routed panel shapes (2)'!$G$18:$G$31)) +
(SUMIF('Routed face only'!$B$17:$B$30,B1384,'Routed face only'!$G$17:$G$30)) +
(SUMIF('Routed face only (2)'!$B$17:$B$30,B1384,'Routed face only (2)'!$G$17:$G$30)) +
(SUMIF('Routed alum faces letters'!$B$17:$B$30,B1384,'Routed alum faces letters'!$G$17:$G$30)) +
(SUMIF('Routed alum faces letters (2)'!$B$17:$B$30,B1384,'Routed alum faces letters (2)'!$G$17:$G$30)) +
(SUMIF('Routed push through acrylic'!$B$17:$B$30,B1384,'Routed push through acrylic'!$G$17:$G$30)) +
(SUMIF('Routed push through acrylic (2)'!$B$17:$B$30,B1384,'Routed push through acrylic (2)'!$G$17:$G$30)) +
(SUMIF('Sf routed cabinet'!$B$17:$B$30,B1384,'Sf routed cabinet'!$G$17:$G$30)) +
(SUMIF('Sf routed cabinet (2)'!$B$17:$B$30,B1384,'Sf routed cabinet (2)'!$G$17:$G$30)) +
(SUMIF('Df routed cabinet'!$B$17:$B$30,B1384,'Df routed cabinet'!$G$17:$G$30)) +
(SUMIF('Df routed cabinet (2)'!$B$17:$B$30,B1384,'Df routed cabinet (2)'!$G$17:$G$30)) +
(SUMIF('Sf acrylic cabinet'!$B$17:$B$30,B1384,'Sf acrylic cabinet'!$G$17:$G$30)) +
(SUMIF('Sf acrylic cabinet (2)'!$B$17:$B$30,B1384,'Sf acrylic cabinet (2)'!$G$17:$G$30)) +
(SUMIF('Economy Sf acrylic'!$B$17:$B$30,B1384,'Economy Sf acrylic'!$G$17:$G$30)) +
(SUMIF('Df acrylic cabinet'!$B$17:$B$30,B1384,'Df acrylic cabinet'!$G$17:$G$30)) +
(SUMIF('Df acrylic cabinet (2)'!$B$17:$B$30,B1384,'Df acrylic cabinet (2)'!$G$17:$G$30)) +
(SUMIF('Sf flex cabinet'!$B$17:$B$30,B1384,'Sf flex cabinet'!$G$17:$G$30)) +
(SUMIF('Sf flex cabinet (2)'!$B$17:$B$30,B1384,'Sf flex cabinet (2)'!$G$17:$G$30)) +
(SUMIF('Df flex cabinet'!$B$17:$B$36,B1384,'Df flex cabinet'!$G$17:$G$36)) +
(SUMIF('Df flex cabinet (2)'!$B$17:$B$36,B1384,'Df flex cabinet (2)'!$G$17:$G$36)) +
(SUMIF('Pole cover'!$B$17:$B$30,B1384,'Pole cover'!$G$17:$G$30)) +
(SUMIF('Pole cover (2)'!$B$17:$B$30,B1384,'Pole cover (2)'!$G$17:$G$30)) +
(SUMIF('Structural Steel Fab'!$B$17:$B$29,B1384,'Structural Steel Fab'!$G$17:$G$29)) +
(SUMIF(Reveal!$B$17:$B$30,B1384,Reveal!$G$17:$G$30)) +
(SUMIF('Reveal (2)'!$B$17:$B$30,B1384,'Reveal (2)'!$G$17:$G$30)) +
(SUMIF('Crown cove top'!$B$17:$B$30,B1384,'Crown cove top'!$G$17:$G$30)) +
(SUMIF('EMC assembly'!$B$17:$B$30,B1384,'EMC assembly'!$G$17:$G$30)) +
(SUMIF(Crating!$B$17:$B$29,B1384,Crating!$G$17:$G$29)) +
(SUMIF('LED wiring'!$B$17:$B$30,B1384,'LED wiring'!$G$17:$G$30)) +
(SUMIF('Changeable copy face'!$B$17:$B$30,B1384,'Changeable copy face'!$G$17:$G$30)) +
(SUMIF('Flex face assembly'!$B$17:$B$30,B1384,'Flex face assembly'!$G$17:$G$30)) +
(SUMIF('Routed face assembly'!$B$17:$B$30,B1384,'Routed face assembly'!$G$17:$G$30)) +
(SUMIF('Paint calculation'!$B$17:$B$30,B1384,'Paint calculation'!$G$17:$G$30)) +
(SUMIF('Trimcap letter face'!$B$17:$B$30,B1384,'Trimcap letter face'!$G$17:$G$30)) +
(SUMIF('Trimcap letter face (2)'!$B$17:$B$30,B1384,'Trimcap letter face (2)'!$G$17:$G$30)) +
(SUMIF('Channel letter fabrication'!$B$17:$B$30,B1384,'Channel letter fabrication'!$G$17:$G$30)) +
(SUMIF('Channel letter fabrication (2)'!$B$17:$B$30,B1384,'Channel letter fabrication (2)'!$G$17:$G$30))</f>
        <v>0</v>
      </c>
    </row>
    <row r="1385" spans="1:10">
      <c r="A1385" s="28">
        <f>[1]ODBC!$A1385</f>
        <v>0</v>
      </c>
      <c r="B1385" s="29">
        <f>[1]ODBC!B1385</f>
        <v>0</v>
      </c>
      <c r="C1385" s="30" t="str">
        <f>IFERROR(VLOOKUP($B1385,[1]ODBC!$B:$H,2,FALSE),"")</f>
        <v/>
      </c>
      <c r="D1385" s="30" t="str">
        <f>IFERROR(VLOOKUP($B1385,[1]ODBC!$B:$H,3,FALSE),"")</f>
        <v/>
      </c>
      <c r="E1385" s="30" t="str">
        <f>IFERROR(VLOOKUP($B1385,[1]ODBC!$B:$H,4,FALSE),"")</f>
        <v/>
      </c>
      <c r="F1385" s="31" t="str">
        <f>IFERROR(VLOOKUP($B1385,[1]ODBC!$B:$H,5,FALSE),"")</f>
        <v/>
      </c>
      <c r="G1385" s="32">
        <f>[1]ODBC!G1385</f>
        <v>0</v>
      </c>
      <c r="H1385" s="33">
        <f>SUM([1]ODBC!H1385)</f>
        <v>0</v>
      </c>
      <c r="I1385" s="41" t="str">
        <f>'Vinyl cutting'!$B$2</f>
        <v>J36938</v>
      </c>
      <c r="J1385" s="42">
        <f ca="1">(SUMIF('Freeform time and material'!$B$17:$B$30,B1385,'Freeform time and material'!$G$17:$G$30)) +
(SUMIF('Vinyl cutting'!$B$17:$B$30,B1385,'Vinyl cutting'!$G$17:$G$30)) +
(SUMIF('Vinyl cutting (2)'!$B$17:$B$30,B1385,'Vinyl cutting (2)'!$G$17:$G$30)) +
(SUMIF('Apply vinyl graphics'!$B$17:$B$30,B1385,'Apply vinyl graphics'!$G$17:$G$30)) +
(SUMIF('Apply vinyl graphics (2)'!$B$17:$B$30,B1385,'Apply vinyl graphics (2)'!$G$17:$G$30)) +
(SUMIF('Alum pan sign'!$B$17:$B$30,B1385,'Alum pan sign'!$G$17:$G$30)) +
(SUMIF('Alum pan sign (2)'!$B$17:$B$30,B1385,'Alum pan sign (2)'!$G$17:$G$30)) +
(SUMIF('Economy pan sign'!$B$17:$B$30,B1385,'Economy pan sign'!$G$17:$G$30)) +
(SUMIF('Post and panel sign'!$B$17:$B$30,B1385,'Post and panel sign'!$G$17:$G$30)) +
(SUMIF('Post and panel sign (2)'!$B$17:$B$30,B1385,'Post and panel sign (2)'!$G$17:$G$30)) +
(SUMIF('Flat panels only'!$B$17:$B$30,B1385,'Flat panels only'!$G$17:$G$30)) +
(SUMIF('Flat panels only (2)'!$B$17:$B$30,B1385,'Flat panels only (2)'!$G$17:$G$30)) +
(SUMIF('Routed panel shapes'!$B$18:$B$31,B1385,'Routed panel shapes'!$G$18:$G$31)) +
(SUMIF('Routed panel shapes (2)'!$B$18:$B$31,B1385,'Routed panel shapes (2)'!$G$18:$G$31)) +
(SUMIF('Routed face only'!$B$17:$B$30,B1385,'Routed face only'!$G$17:$G$30)) +
(SUMIF('Routed face only (2)'!$B$17:$B$30,B1385,'Routed face only (2)'!$G$17:$G$30)) +
(SUMIF('Routed alum faces letters'!$B$17:$B$30,B1385,'Routed alum faces letters'!$G$17:$G$30)) +
(SUMIF('Routed alum faces letters (2)'!$B$17:$B$30,B1385,'Routed alum faces letters (2)'!$G$17:$G$30)) +
(SUMIF('Routed push through acrylic'!$B$17:$B$30,B1385,'Routed push through acrylic'!$G$17:$G$30)) +
(SUMIF('Routed push through acrylic (2)'!$B$17:$B$30,B1385,'Routed push through acrylic (2)'!$G$17:$G$30)) +
(SUMIF('Sf routed cabinet'!$B$17:$B$30,B1385,'Sf routed cabinet'!$G$17:$G$30)) +
(SUMIF('Sf routed cabinet (2)'!$B$17:$B$30,B1385,'Sf routed cabinet (2)'!$G$17:$G$30)) +
(SUMIF('Df routed cabinet'!$B$17:$B$30,B1385,'Df routed cabinet'!$G$17:$G$30)) +
(SUMIF('Df routed cabinet (2)'!$B$17:$B$30,B1385,'Df routed cabinet (2)'!$G$17:$G$30)) +
(SUMIF('Sf acrylic cabinet'!$B$17:$B$30,B1385,'Sf acrylic cabinet'!$G$17:$G$30)) +
(SUMIF('Sf acrylic cabinet (2)'!$B$17:$B$30,B1385,'Sf acrylic cabinet (2)'!$G$17:$G$30)) +
(SUMIF('Economy Sf acrylic'!$B$17:$B$30,B1385,'Economy Sf acrylic'!$G$17:$G$30)) +
(SUMIF('Df acrylic cabinet'!$B$17:$B$30,B1385,'Df acrylic cabinet'!$G$17:$G$30)) +
(SUMIF('Df acrylic cabinet (2)'!$B$17:$B$30,B1385,'Df acrylic cabinet (2)'!$G$17:$G$30)) +
(SUMIF('Sf flex cabinet'!$B$17:$B$30,B1385,'Sf flex cabinet'!$G$17:$G$30)) +
(SUMIF('Sf flex cabinet (2)'!$B$17:$B$30,B1385,'Sf flex cabinet (2)'!$G$17:$G$30)) +
(SUMIF('Df flex cabinet'!$B$17:$B$36,B1385,'Df flex cabinet'!$G$17:$G$36)) +
(SUMIF('Df flex cabinet (2)'!$B$17:$B$36,B1385,'Df flex cabinet (2)'!$G$17:$G$36)) +
(SUMIF('Pole cover'!$B$17:$B$30,B1385,'Pole cover'!$G$17:$G$30)) +
(SUMIF('Pole cover (2)'!$B$17:$B$30,B1385,'Pole cover (2)'!$G$17:$G$30)) +
(SUMIF('Structural Steel Fab'!$B$17:$B$29,B1385,'Structural Steel Fab'!$G$17:$G$29)) +
(SUMIF(Reveal!$B$17:$B$30,B1385,Reveal!$G$17:$G$30)) +
(SUMIF('Reveal (2)'!$B$17:$B$30,B1385,'Reveal (2)'!$G$17:$G$30)) +
(SUMIF('Crown cove top'!$B$17:$B$30,B1385,'Crown cove top'!$G$17:$G$30)) +
(SUMIF('EMC assembly'!$B$17:$B$30,B1385,'EMC assembly'!$G$17:$G$30)) +
(SUMIF(Crating!$B$17:$B$29,B1385,Crating!$G$17:$G$29)) +
(SUMIF('LED wiring'!$B$17:$B$30,B1385,'LED wiring'!$G$17:$G$30)) +
(SUMIF('Changeable copy face'!$B$17:$B$30,B1385,'Changeable copy face'!$G$17:$G$30)) +
(SUMIF('Flex face assembly'!$B$17:$B$30,B1385,'Flex face assembly'!$G$17:$G$30)) +
(SUMIF('Routed face assembly'!$B$17:$B$30,B1385,'Routed face assembly'!$G$17:$G$30)) +
(SUMIF('Paint calculation'!$B$17:$B$30,B1385,'Paint calculation'!$G$17:$G$30)) +
(SUMIF('Trimcap letter face'!$B$17:$B$30,B1385,'Trimcap letter face'!$G$17:$G$30)) +
(SUMIF('Trimcap letter face (2)'!$B$17:$B$30,B1385,'Trimcap letter face (2)'!$G$17:$G$30)) +
(SUMIF('Channel letter fabrication'!$B$17:$B$30,B1385,'Channel letter fabrication'!$G$17:$G$30)) +
(SUMIF('Channel letter fabrication (2)'!$B$17:$B$30,B1385,'Channel letter fabrication (2)'!$G$17:$G$30))</f>
        <v>0</v>
      </c>
    </row>
    <row r="1386" spans="1:10">
      <c r="A1386" s="28">
        <f>[1]ODBC!$A1386</f>
        <v>0</v>
      </c>
      <c r="B1386" s="29">
        <f>[1]ODBC!B1386</f>
        <v>0</v>
      </c>
      <c r="C1386" s="30" t="str">
        <f>IFERROR(VLOOKUP($B1386,[1]ODBC!$B:$H,2,FALSE),"")</f>
        <v/>
      </c>
      <c r="D1386" s="30" t="str">
        <f>IFERROR(VLOOKUP($B1386,[1]ODBC!$B:$H,3,FALSE),"")</f>
        <v/>
      </c>
      <c r="E1386" s="30" t="str">
        <f>IFERROR(VLOOKUP($B1386,[1]ODBC!$B:$H,4,FALSE),"")</f>
        <v/>
      </c>
      <c r="F1386" s="31" t="str">
        <f>IFERROR(VLOOKUP($B1386,[1]ODBC!$B:$H,5,FALSE),"")</f>
        <v/>
      </c>
      <c r="G1386" s="32">
        <f>[1]ODBC!G1386</f>
        <v>0</v>
      </c>
      <c r="H1386" s="33">
        <f>SUM([1]ODBC!H1386)</f>
        <v>0</v>
      </c>
      <c r="I1386" s="41" t="str">
        <f>'Vinyl cutting'!$B$2</f>
        <v>J36938</v>
      </c>
      <c r="J1386" s="42">
        <f ca="1">(SUMIF('Freeform time and material'!$B$17:$B$30,B1386,'Freeform time and material'!$G$17:$G$30)) +
(SUMIF('Vinyl cutting'!$B$17:$B$30,B1386,'Vinyl cutting'!$G$17:$G$30)) +
(SUMIF('Vinyl cutting (2)'!$B$17:$B$30,B1386,'Vinyl cutting (2)'!$G$17:$G$30)) +
(SUMIF('Apply vinyl graphics'!$B$17:$B$30,B1386,'Apply vinyl graphics'!$G$17:$G$30)) +
(SUMIF('Apply vinyl graphics (2)'!$B$17:$B$30,B1386,'Apply vinyl graphics (2)'!$G$17:$G$30)) +
(SUMIF('Alum pan sign'!$B$17:$B$30,B1386,'Alum pan sign'!$G$17:$G$30)) +
(SUMIF('Alum pan sign (2)'!$B$17:$B$30,B1386,'Alum pan sign (2)'!$G$17:$G$30)) +
(SUMIF('Economy pan sign'!$B$17:$B$30,B1386,'Economy pan sign'!$G$17:$G$30)) +
(SUMIF('Post and panel sign'!$B$17:$B$30,B1386,'Post and panel sign'!$G$17:$G$30)) +
(SUMIF('Post and panel sign (2)'!$B$17:$B$30,B1386,'Post and panel sign (2)'!$G$17:$G$30)) +
(SUMIF('Flat panels only'!$B$17:$B$30,B1386,'Flat panels only'!$G$17:$G$30)) +
(SUMIF('Flat panels only (2)'!$B$17:$B$30,B1386,'Flat panels only (2)'!$G$17:$G$30)) +
(SUMIF('Routed panel shapes'!$B$18:$B$31,B1386,'Routed panel shapes'!$G$18:$G$31)) +
(SUMIF('Routed panel shapes (2)'!$B$18:$B$31,B1386,'Routed panel shapes (2)'!$G$18:$G$31)) +
(SUMIF('Routed face only'!$B$17:$B$30,B1386,'Routed face only'!$G$17:$G$30)) +
(SUMIF('Routed face only (2)'!$B$17:$B$30,B1386,'Routed face only (2)'!$G$17:$G$30)) +
(SUMIF('Routed alum faces letters'!$B$17:$B$30,B1386,'Routed alum faces letters'!$G$17:$G$30)) +
(SUMIF('Routed alum faces letters (2)'!$B$17:$B$30,B1386,'Routed alum faces letters (2)'!$G$17:$G$30)) +
(SUMIF('Routed push through acrylic'!$B$17:$B$30,B1386,'Routed push through acrylic'!$G$17:$G$30)) +
(SUMIF('Routed push through acrylic (2)'!$B$17:$B$30,B1386,'Routed push through acrylic (2)'!$G$17:$G$30)) +
(SUMIF('Sf routed cabinet'!$B$17:$B$30,B1386,'Sf routed cabinet'!$G$17:$G$30)) +
(SUMIF('Sf routed cabinet (2)'!$B$17:$B$30,B1386,'Sf routed cabinet (2)'!$G$17:$G$30)) +
(SUMIF('Df routed cabinet'!$B$17:$B$30,B1386,'Df routed cabinet'!$G$17:$G$30)) +
(SUMIF('Df routed cabinet (2)'!$B$17:$B$30,B1386,'Df routed cabinet (2)'!$G$17:$G$30)) +
(SUMIF('Sf acrylic cabinet'!$B$17:$B$30,B1386,'Sf acrylic cabinet'!$G$17:$G$30)) +
(SUMIF('Sf acrylic cabinet (2)'!$B$17:$B$30,B1386,'Sf acrylic cabinet (2)'!$G$17:$G$30)) +
(SUMIF('Economy Sf acrylic'!$B$17:$B$30,B1386,'Economy Sf acrylic'!$G$17:$G$30)) +
(SUMIF('Df acrylic cabinet'!$B$17:$B$30,B1386,'Df acrylic cabinet'!$G$17:$G$30)) +
(SUMIF('Df acrylic cabinet (2)'!$B$17:$B$30,B1386,'Df acrylic cabinet (2)'!$G$17:$G$30)) +
(SUMIF('Sf flex cabinet'!$B$17:$B$30,B1386,'Sf flex cabinet'!$G$17:$G$30)) +
(SUMIF('Sf flex cabinet (2)'!$B$17:$B$30,B1386,'Sf flex cabinet (2)'!$G$17:$G$30)) +
(SUMIF('Df flex cabinet'!$B$17:$B$36,B1386,'Df flex cabinet'!$G$17:$G$36)) +
(SUMIF('Df flex cabinet (2)'!$B$17:$B$36,B1386,'Df flex cabinet (2)'!$G$17:$G$36)) +
(SUMIF('Pole cover'!$B$17:$B$30,B1386,'Pole cover'!$G$17:$G$30)) +
(SUMIF('Pole cover (2)'!$B$17:$B$30,B1386,'Pole cover (2)'!$G$17:$G$30)) +
(SUMIF('Structural Steel Fab'!$B$17:$B$29,B1386,'Structural Steel Fab'!$G$17:$G$29)) +
(SUMIF(Reveal!$B$17:$B$30,B1386,Reveal!$G$17:$G$30)) +
(SUMIF('Reveal (2)'!$B$17:$B$30,B1386,'Reveal (2)'!$G$17:$G$30)) +
(SUMIF('Crown cove top'!$B$17:$B$30,B1386,'Crown cove top'!$G$17:$G$30)) +
(SUMIF('EMC assembly'!$B$17:$B$30,B1386,'EMC assembly'!$G$17:$G$30)) +
(SUMIF(Crating!$B$17:$B$29,B1386,Crating!$G$17:$G$29)) +
(SUMIF('LED wiring'!$B$17:$B$30,B1386,'LED wiring'!$G$17:$G$30)) +
(SUMIF('Changeable copy face'!$B$17:$B$30,B1386,'Changeable copy face'!$G$17:$G$30)) +
(SUMIF('Flex face assembly'!$B$17:$B$30,B1386,'Flex face assembly'!$G$17:$G$30)) +
(SUMIF('Routed face assembly'!$B$17:$B$30,B1386,'Routed face assembly'!$G$17:$G$30)) +
(SUMIF('Paint calculation'!$B$17:$B$30,B1386,'Paint calculation'!$G$17:$G$30)) +
(SUMIF('Trimcap letter face'!$B$17:$B$30,B1386,'Trimcap letter face'!$G$17:$G$30)) +
(SUMIF('Trimcap letter face (2)'!$B$17:$B$30,B1386,'Trimcap letter face (2)'!$G$17:$G$30)) +
(SUMIF('Channel letter fabrication'!$B$17:$B$30,B1386,'Channel letter fabrication'!$G$17:$G$30)) +
(SUMIF('Channel letter fabrication (2)'!$B$17:$B$30,B1386,'Channel letter fabrication (2)'!$G$17:$G$30))</f>
        <v>0</v>
      </c>
    </row>
    <row r="1387" spans="1:10">
      <c r="A1387" s="28">
        <f>[1]ODBC!$A1387</f>
        <v>0</v>
      </c>
      <c r="B1387" s="29">
        <f>[1]ODBC!B1387</f>
        <v>0</v>
      </c>
      <c r="C1387" s="30" t="str">
        <f>IFERROR(VLOOKUP($B1387,[1]ODBC!$B:$H,2,FALSE),"")</f>
        <v/>
      </c>
      <c r="D1387" s="30" t="str">
        <f>IFERROR(VLOOKUP($B1387,[1]ODBC!$B:$H,3,FALSE),"")</f>
        <v/>
      </c>
      <c r="E1387" s="30" t="str">
        <f>IFERROR(VLOOKUP($B1387,[1]ODBC!$B:$H,4,FALSE),"")</f>
        <v/>
      </c>
      <c r="F1387" s="31" t="str">
        <f>IFERROR(VLOOKUP($B1387,[1]ODBC!$B:$H,5,FALSE),"")</f>
        <v/>
      </c>
      <c r="G1387" s="32">
        <f>[1]ODBC!G1387</f>
        <v>0</v>
      </c>
      <c r="H1387" s="33">
        <f>SUM([1]ODBC!H1387)</f>
        <v>0</v>
      </c>
      <c r="I1387" s="41" t="str">
        <f>'Vinyl cutting'!$B$2</f>
        <v>J36938</v>
      </c>
      <c r="J1387" s="42">
        <f ca="1">(SUMIF('Freeform time and material'!$B$17:$B$30,B1387,'Freeform time and material'!$G$17:$G$30)) +
(SUMIF('Vinyl cutting'!$B$17:$B$30,B1387,'Vinyl cutting'!$G$17:$G$30)) +
(SUMIF('Vinyl cutting (2)'!$B$17:$B$30,B1387,'Vinyl cutting (2)'!$G$17:$G$30)) +
(SUMIF('Apply vinyl graphics'!$B$17:$B$30,B1387,'Apply vinyl graphics'!$G$17:$G$30)) +
(SUMIF('Apply vinyl graphics (2)'!$B$17:$B$30,B1387,'Apply vinyl graphics (2)'!$G$17:$G$30)) +
(SUMIF('Alum pan sign'!$B$17:$B$30,B1387,'Alum pan sign'!$G$17:$G$30)) +
(SUMIF('Alum pan sign (2)'!$B$17:$B$30,B1387,'Alum pan sign (2)'!$G$17:$G$30)) +
(SUMIF('Economy pan sign'!$B$17:$B$30,B1387,'Economy pan sign'!$G$17:$G$30)) +
(SUMIF('Post and panel sign'!$B$17:$B$30,B1387,'Post and panel sign'!$G$17:$G$30)) +
(SUMIF('Post and panel sign (2)'!$B$17:$B$30,B1387,'Post and panel sign (2)'!$G$17:$G$30)) +
(SUMIF('Flat panels only'!$B$17:$B$30,B1387,'Flat panels only'!$G$17:$G$30)) +
(SUMIF('Flat panels only (2)'!$B$17:$B$30,B1387,'Flat panels only (2)'!$G$17:$G$30)) +
(SUMIF('Routed panel shapes'!$B$18:$B$31,B1387,'Routed panel shapes'!$G$18:$G$31)) +
(SUMIF('Routed panel shapes (2)'!$B$18:$B$31,B1387,'Routed panel shapes (2)'!$G$18:$G$31)) +
(SUMIF('Routed face only'!$B$17:$B$30,B1387,'Routed face only'!$G$17:$G$30)) +
(SUMIF('Routed face only (2)'!$B$17:$B$30,B1387,'Routed face only (2)'!$G$17:$G$30)) +
(SUMIF('Routed alum faces letters'!$B$17:$B$30,B1387,'Routed alum faces letters'!$G$17:$G$30)) +
(SUMIF('Routed alum faces letters (2)'!$B$17:$B$30,B1387,'Routed alum faces letters (2)'!$G$17:$G$30)) +
(SUMIF('Routed push through acrylic'!$B$17:$B$30,B1387,'Routed push through acrylic'!$G$17:$G$30)) +
(SUMIF('Routed push through acrylic (2)'!$B$17:$B$30,B1387,'Routed push through acrylic (2)'!$G$17:$G$30)) +
(SUMIF('Sf routed cabinet'!$B$17:$B$30,B1387,'Sf routed cabinet'!$G$17:$G$30)) +
(SUMIF('Sf routed cabinet (2)'!$B$17:$B$30,B1387,'Sf routed cabinet (2)'!$G$17:$G$30)) +
(SUMIF('Df routed cabinet'!$B$17:$B$30,B1387,'Df routed cabinet'!$G$17:$G$30)) +
(SUMIF('Df routed cabinet (2)'!$B$17:$B$30,B1387,'Df routed cabinet (2)'!$G$17:$G$30)) +
(SUMIF('Sf acrylic cabinet'!$B$17:$B$30,B1387,'Sf acrylic cabinet'!$G$17:$G$30)) +
(SUMIF('Sf acrylic cabinet (2)'!$B$17:$B$30,B1387,'Sf acrylic cabinet (2)'!$G$17:$G$30)) +
(SUMIF('Economy Sf acrylic'!$B$17:$B$30,B1387,'Economy Sf acrylic'!$G$17:$G$30)) +
(SUMIF('Df acrylic cabinet'!$B$17:$B$30,B1387,'Df acrylic cabinet'!$G$17:$G$30)) +
(SUMIF('Df acrylic cabinet (2)'!$B$17:$B$30,B1387,'Df acrylic cabinet (2)'!$G$17:$G$30)) +
(SUMIF('Sf flex cabinet'!$B$17:$B$30,B1387,'Sf flex cabinet'!$G$17:$G$30)) +
(SUMIF('Sf flex cabinet (2)'!$B$17:$B$30,B1387,'Sf flex cabinet (2)'!$G$17:$G$30)) +
(SUMIF('Df flex cabinet'!$B$17:$B$36,B1387,'Df flex cabinet'!$G$17:$G$36)) +
(SUMIF('Df flex cabinet (2)'!$B$17:$B$36,B1387,'Df flex cabinet (2)'!$G$17:$G$36)) +
(SUMIF('Pole cover'!$B$17:$B$30,B1387,'Pole cover'!$G$17:$G$30)) +
(SUMIF('Pole cover (2)'!$B$17:$B$30,B1387,'Pole cover (2)'!$G$17:$G$30)) +
(SUMIF('Structural Steel Fab'!$B$17:$B$29,B1387,'Structural Steel Fab'!$G$17:$G$29)) +
(SUMIF(Reveal!$B$17:$B$30,B1387,Reveal!$G$17:$G$30)) +
(SUMIF('Reveal (2)'!$B$17:$B$30,B1387,'Reveal (2)'!$G$17:$G$30)) +
(SUMIF('Crown cove top'!$B$17:$B$30,B1387,'Crown cove top'!$G$17:$G$30)) +
(SUMIF('EMC assembly'!$B$17:$B$30,B1387,'EMC assembly'!$G$17:$G$30)) +
(SUMIF(Crating!$B$17:$B$29,B1387,Crating!$G$17:$G$29)) +
(SUMIF('LED wiring'!$B$17:$B$30,B1387,'LED wiring'!$G$17:$G$30)) +
(SUMIF('Changeable copy face'!$B$17:$B$30,B1387,'Changeable copy face'!$G$17:$G$30)) +
(SUMIF('Flex face assembly'!$B$17:$B$30,B1387,'Flex face assembly'!$G$17:$G$30)) +
(SUMIF('Routed face assembly'!$B$17:$B$30,B1387,'Routed face assembly'!$G$17:$G$30)) +
(SUMIF('Paint calculation'!$B$17:$B$30,B1387,'Paint calculation'!$G$17:$G$30)) +
(SUMIF('Trimcap letter face'!$B$17:$B$30,B1387,'Trimcap letter face'!$G$17:$G$30)) +
(SUMIF('Trimcap letter face (2)'!$B$17:$B$30,B1387,'Trimcap letter face (2)'!$G$17:$G$30)) +
(SUMIF('Channel letter fabrication'!$B$17:$B$30,B1387,'Channel letter fabrication'!$G$17:$G$30)) +
(SUMIF('Channel letter fabrication (2)'!$B$17:$B$30,B1387,'Channel letter fabrication (2)'!$G$17:$G$30))</f>
        <v>0</v>
      </c>
    </row>
    <row r="1388" spans="1:10">
      <c r="A1388" s="28">
        <f>[1]ODBC!$A1388</f>
        <v>0</v>
      </c>
      <c r="B1388" s="29">
        <f>[1]ODBC!B1388</f>
        <v>0</v>
      </c>
      <c r="C1388" s="30" t="str">
        <f>IFERROR(VLOOKUP($B1388,[1]ODBC!$B:$H,2,FALSE),"")</f>
        <v/>
      </c>
      <c r="D1388" s="30" t="str">
        <f>IFERROR(VLOOKUP($B1388,[1]ODBC!$B:$H,3,FALSE),"")</f>
        <v/>
      </c>
      <c r="E1388" s="30" t="str">
        <f>IFERROR(VLOOKUP($B1388,[1]ODBC!$B:$H,4,FALSE),"")</f>
        <v/>
      </c>
      <c r="F1388" s="31" t="str">
        <f>IFERROR(VLOOKUP($B1388,[1]ODBC!$B:$H,5,FALSE),"")</f>
        <v/>
      </c>
      <c r="G1388" s="32">
        <f>[1]ODBC!G1388</f>
        <v>0</v>
      </c>
      <c r="H1388" s="33">
        <f>SUM([1]ODBC!H1388)</f>
        <v>0</v>
      </c>
      <c r="I1388" s="41" t="str">
        <f>'Vinyl cutting'!$B$2</f>
        <v>J36938</v>
      </c>
      <c r="J1388" s="42">
        <f ca="1">(SUMIF('Freeform time and material'!$B$17:$B$30,B1388,'Freeform time and material'!$G$17:$G$30)) +
(SUMIF('Vinyl cutting'!$B$17:$B$30,B1388,'Vinyl cutting'!$G$17:$G$30)) +
(SUMIF('Vinyl cutting (2)'!$B$17:$B$30,B1388,'Vinyl cutting (2)'!$G$17:$G$30)) +
(SUMIF('Apply vinyl graphics'!$B$17:$B$30,B1388,'Apply vinyl graphics'!$G$17:$G$30)) +
(SUMIF('Apply vinyl graphics (2)'!$B$17:$B$30,B1388,'Apply vinyl graphics (2)'!$G$17:$G$30)) +
(SUMIF('Alum pan sign'!$B$17:$B$30,B1388,'Alum pan sign'!$G$17:$G$30)) +
(SUMIF('Alum pan sign (2)'!$B$17:$B$30,B1388,'Alum pan sign (2)'!$G$17:$G$30)) +
(SUMIF('Economy pan sign'!$B$17:$B$30,B1388,'Economy pan sign'!$G$17:$G$30)) +
(SUMIF('Post and panel sign'!$B$17:$B$30,B1388,'Post and panel sign'!$G$17:$G$30)) +
(SUMIF('Post and panel sign (2)'!$B$17:$B$30,B1388,'Post and panel sign (2)'!$G$17:$G$30)) +
(SUMIF('Flat panels only'!$B$17:$B$30,B1388,'Flat panels only'!$G$17:$G$30)) +
(SUMIF('Flat panels only (2)'!$B$17:$B$30,B1388,'Flat panels only (2)'!$G$17:$G$30)) +
(SUMIF('Routed panel shapes'!$B$18:$B$31,B1388,'Routed panel shapes'!$G$18:$G$31)) +
(SUMIF('Routed panel shapes (2)'!$B$18:$B$31,B1388,'Routed panel shapes (2)'!$G$18:$G$31)) +
(SUMIF('Routed face only'!$B$17:$B$30,B1388,'Routed face only'!$G$17:$G$30)) +
(SUMIF('Routed face only (2)'!$B$17:$B$30,B1388,'Routed face only (2)'!$G$17:$G$30)) +
(SUMIF('Routed alum faces letters'!$B$17:$B$30,B1388,'Routed alum faces letters'!$G$17:$G$30)) +
(SUMIF('Routed alum faces letters (2)'!$B$17:$B$30,B1388,'Routed alum faces letters (2)'!$G$17:$G$30)) +
(SUMIF('Routed push through acrylic'!$B$17:$B$30,B1388,'Routed push through acrylic'!$G$17:$G$30)) +
(SUMIF('Routed push through acrylic (2)'!$B$17:$B$30,B1388,'Routed push through acrylic (2)'!$G$17:$G$30)) +
(SUMIF('Sf routed cabinet'!$B$17:$B$30,B1388,'Sf routed cabinet'!$G$17:$G$30)) +
(SUMIF('Sf routed cabinet (2)'!$B$17:$B$30,B1388,'Sf routed cabinet (2)'!$G$17:$G$30)) +
(SUMIF('Df routed cabinet'!$B$17:$B$30,B1388,'Df routed cabinet'!$G$17:$G$30)) +
(SUMIF('Df routed cabinet (2)'!$B$17:$B$30,B1388,'Df routed cabinet (2)'!$G$17:$G$30)) +
(SUMIF('Sf acrylic cabinet'!$B$17:$B$30,B1388,'Sf acrylic cabinet'!$G$17:$G$30)) +
(SUMIF('Sf acrylic cabinet (2)'!$B$17:$B$30,B1388,'Sf acrylic cabinet (2)'!$G$17:$G$30)) +
(SUMIF('Economy Sf acrylic'!$B$17:$B$30,B1388,'Economy Sf acrylic'!$G$17:$G$30)) +
(SUMIF('Df acrylic cabinet'!$B$17:$B$30,B1388,'Df acrylic cabinet'!$G$17:$G$30)) +
(SUMIF('Df acrylic cabinet (2)'!$B$17:$B$30,B1388,'Df acrylic cabinet (2)'!$G$17:$G$30)) +
(SUMIF('Sf flex cabinet'!$B$17:$B$30,B1388,'Sf flex cabinet'!$G$17:$G$30)) +
(SUMIF('Sf flex cabinet (2)'!$B$17:$B$30,B1388,'Sf flex cabinet (2)'!$G$17:$G$30)) +
(SUMIF('Df flex cabinet'!$B$17:$B$36,B1388,'Df flex cabinet'!$G$17:$G$36)) +
(SUMIF('Df flex cabinet (2)'!$B$17:$B$36,B1388,'Df flex cabinet (2)'!$G$17:$G$36)) +
(SUMIF('Pole cover'!$B$17:$B$30,B1388,'Pole cover'!$G$17:$G$30)) +
(SUMIF('Pole cover (2)'!$B$17:$B$30,B1388,'Pole cover (2)'!$G$17:$G$30)) +
(SUMIF('Structural Steel Fab'!$B$17:$B$29,B1388,'Structural Steel Fab'!$G$17:$G$29)) +
(SUMIF(Reveal!$B$17:$B$30,B1388,Reveal!$G$17:$G$30)) +
(SUMIF('Reveal (2)'!$B$17:$B$30,B1388,'Reveal (2)'!$G$17:$G$30)) +
(SUMIF('Crown cove top'!$B$17:$B$30,B1388,'Crown cove top'!$G$17:$G$30)) +
(SUMIF('EMC assembly'!$B$17:$B$30,B1388,'EMC assembly'!$G$17:$G$30)) +
(SUMIF(Crating!$B$17:$B$29,B1388,Crating!$G$17:$G$29)) +
(SUMIF('LED wiring'!$B$17:$B$30,B1388,'LED wiring'!$G$17:$G$30)) +
(SUMIF('Changeable copy face'!$B$17:$B$30,B1388,'Changeable copy face'!$G$17:$G$30)) +
(SUMIF('Flex face assembly'!$B$17:$B$30,B1388,'Flex face assembly'!$G$17:$G$30)) +
(SUMIF('Routed face assembly'!$B$17:$B$30,B1388,'Routed face assembly'!$G$17:$G$30)) +
(SUMIF('Paint calculation'!$B$17:$B$30,B1388,'Paint calculation'!$G$17:$G$30)) +
(SUMIF('Trimcap letter face'!$B$17:$B$30,B1388,'Trimcap letter face'!$G$17:$G$30)) +
(SUMIF('Trimcap letter face (2)'!$B$17:$B$30,B1388,'Trimcap letter face (2)'!$G$17:$G$30)) +
(SUMIF('Channel letter fabrication'!$B$17:$B$30,B1388,'Channel letter fabrication'!$G$17:$G$30)) +
(SUMIF('Channel letter fabrication (2)'!$B$17:$B$30,B1388,'Channel letter fabrication (2)'!$G$17:$G$30))</f>
        <v>0</v>
      </c>
    </row>
    <row r="1389" spans="1:10">
      <c r="A1389" s="28">
        <f>[1]ODBC!$A1389</f>
        <v>0</v>
      </c>
      <c r="B1389" s="29">
        <f>[1]ODBC!B1389</f>
        <v>0</v>
      </c>
      <c r="C1389" s="30" t="str">
        <f>IFERROR(VLOOKUP($B1389,[1]ODBC!$B:$H,2,FALSE),"")</f>
        <v/>
      </c>
      <c r="D1389" s="30" t="str">
        <f>IFERROR(VLOOKUP($B1389,[1]ODBC!$B:$H,3,FALSE),"")</f>
        <v/>
      </c>
      <c r="E1389" s="30" t="str">
        <f>IFERROR(VLOOKUP($B1389,[1]ODBC!$B:$H,4,FALSE),"")</f>
        <v/>
      </c>
      <c r="F1389" s="31" t="str">
        <f>IFERROR(VLOOKUP($B1389,[1]ODBC!$B:$H,5,FALSE),"")</f>
        <v/>
      </c>
      <c r="G1389" s="32">
        <f>[1]ODBC!G1389</f>
        <v>0</v>
      </c>
      <c r="H1389" s="33">
        <f>SUM([1]ODBC!H1389)</f>
        <v>0</v>
      </c>
      <c r="I1389" s="41" t="str">
        <f>'Vinyl cutting'!$B$2</f>
        <v>J36938</v>
      </c>
      <c r="J1389" s="42">
        <f ca="1">(SUMIF('Freeform time and material'!$B$17:$B$30,B1389,'Freeform time and material'!$G$17:$G$30)) +
(SUMIF('Vinyl cutting'!$B$17:$B$30,B1389,'Vinyl cutting'!$G$17:$G$30)) +
(SUMIF('Vinyl cutting (2)'!$B$17:$B$30,B1389,'Vinyl cutting (2)'!$G$17:$G$30)) +
(SUMIF('Apply vinyl graphics'!$B$17:$B$30,B1389,'Apply vinyl graphics'!$G$17:$G$30)) +
(SUMIF('Apply vinyl graphics (2)'!$B$17:$B$30,B1389,'Apply vinyl graphics (2)'!$G$17:$G$30)) +
(SUMIF('Alum pan sign'!$B$17:$B$30,B1389,'Alum pan sign'!$G$17:$G$30)) +
(SUMIF('Alum pan sign (2)'!$B$17:$B$30,B1389,'Alum pan sign (2)'!$G$17:$G$30)) +
(SUMIF('Economy pan sign'!$B$17:$B$30,B1389,'Economy pan sign'!$G$17:$G$30)) +
(SUMIF('Post and panel sign'!$B$17:$B$30,B1389,'Post and panel sign'!$G$17:$G$30)) +
(SUMIF('Post and panel sign (2)'!$B$17:$B$30,B1389,'Post and panel sign (2)'!$G$17:$G$30)) +
(SUMIF('Flat panels only'!$B$17:$B$30,B1389,'Flat panels only'!$G$17:$G$30)) +
(SUMIF('Flat panels only (2)'!$B$17:$B$30,B1389,'Flat panels only (2)'!$G$17:$G$30)) +
(SUMIF('Routed panel shapes'!$B$18:$B$31,B1389,'Routed panel shapes'!$G$18:$G$31)) +
(SUMIF('Routed panel shapes (2)'!$B$18:$B$31,B1389,'Routed panel shapes (2)'!$G$18:$G$31)) +
(SUMIF('Routed face only'!$B$17:$B$30,B1389,'Routed face only'!$G$17:$G$30)) +
(SUMIF('Routed face only (2)'!$B$17:$B$30,B1389,'Routed face only (2)'!$G$17:$G$30)) +
(SUMIF('Routed alum faces letters'!$B$17:$B$30,B1389,'Routed alum faces letters'!$G$17:$G$30)) +
(SUMIF('Routed alum faces letters (2)'!$B$17:$B$30,B1389,'Routed alum faces letters (2)'!$G$17:$G$30)) +
(SUMIF('Routed push through acrylic'!$B$17:$B$30,B1389,'Routed push through acrylic'!$G$17:$G$30)) +
(SUMIF('Routed push through acrylic (2)'!$B$17:$B$30,B1389,'Routed push through acrylic (2)'!$G$17:$G$30)) +
(SUMIF('Sf routed cabinet'!$B$17:$B$30,B1389,'Sf routed cabinet'!$G$17:$G$30)) +
(SUMIF('Sf routed cabinet (2)'!$B$17:$B$30,B1389,'Sf routed cabinet (2)'!$G$17:$G$30)) +
(SUMIF('Df routed cabinet'!$B$17:$B$30,B1389,'Df routed cabinet'!$G$17:$G$30)) +
(SUMIF('Df routed cabinet (2)'!$B$17:$B$30,B1389,'Df routed cabinet (2)'!$G$17:$G$30)) +
(SUMIF('Sf acrylic cabinet'!$B$17:$B$30,B1389,'Sf acrylic cabinet'!$G$17:$G$30)) +
(SUMIF('Sf acrylic cabinet (2)'!$B$17:$B$30,B1389,'Sf acrylic cabinet (2)'!$G$17:$G$30)) +
(SUMIF('Economy Sf acrylic'!$B$17:$B$30,B1389,'Economy Sf acrylic'!$G$17:$G$30)) +
(SUMIF('Df acrylic cabinet'!$B$17:$B$30,B1389,'Df acrylic cabinet'!$G$17:$G$30)) +
(SUMIF('Df acrylic cabinet (2)'!$B$17:$B$30,B1389,'Df acrylic cabinet (2)'!$G$17:$G$30)) +
(SUMIF('Sf flex cabinet'!$B$17:$B$30,B1389,'Sf flex cabinet'!$G$17:$G$30)) +
(SUMIF('Sf flex cabinet (2)'!$B$17:$B$30,B1389,'Sf flex cabinet (2)'!$G$17:$G$30)) +
(SUMIF('Df flex cabinet'!$B$17:$B$36,B1389,'Df flex cabinet'!$G$17:$G$36)) +
(SUMIF('Df flex cabinet (2)'!$B$17:$B$36,B1389,'Df flex cabinet (2)'!$G$17:$G$36)) +
(SUMIF('Pole cover'!$B$17:$B$30,B1389,'Pole cover'!$G$17:$G$30)) +
(SUMIF('Pole cover (2)'!$B$17:$B$30,B1389,'Pole cover (2)'!$G$17:$G$30)) +
(SUMIF('Structural Steel Fab'!$B$17:$B$29,B1389,'Structural Steel Fab'!$G$17:$G$29)) +
(SUMIF(Reveal!$B$17:$B$30,B1389,Reveal!$G$17:$G$30)) +
(SUMIF('Reveal (2)'!$B$17:$B$30,B1389,'Reveal (2)'!$G$17:$G$30)) +
(SUMIF('Crown cove top'!$B$17:$B$30,B1389,'Crown cove top'!$G$17:$G$30)) +
(SUMIF('EMC assembly'!$B$17:$B$30,B1389,'EMC assembly'!$G$17:$G$30)) +
(SUMIF(Crating!$B$17:$B$29,B1389,Crating!$G$17:$G$29)) +
(SUMIF('LED wiring'!$B$17:$B$30,B1389,'LED wiring'!$G$17:$G$30)) +
(SUMIF('Changeable copy face'!$B$17:$B$30,B1389,'Changeable copy face'!$G$17:$G$30)) +
(SUMIF('Flex face assembly'!$B$17:$B$30,B1389,'Flex face assembly'!$G$17:$G$30)) +
(SUMIF('Routed face assembly'!$B$17:$B$30,B1389,'Routed face assembly'!$G$17:$G$30)) +
(SUMIF('Paint calculation'!$B$17:$B$30,B1389,'Paint calculation'!$G$17:$G$30)) +
(SUMIF('Trimcap letter face'!$B$17:$B$30,B1389,'Trimcap letter face'!$G$17:$G$30)) +
(SUMIF('Trimcap letter face (2)'!$B$17:$B$30,B1389,'Trimcap letter face (2)'!$G$17:$G$30)) +
(SUMIF('Channel letter fabrication'!$B$17:$B$30,B1389,'Channel letter fabrication'!$G$17:$G$30)) +
(SUMIF('Channel letter fabrication (2)'!$B$17:$B$30,B1389,'Channel letter fabrication (2)'!$G$17:$G$30))</f>
        <v>0</v>
      </c>
    </row>
    <row r="1390" spans="1:10">
      <c r="A1390" s="28">
        <f>[1]ODBC!$A1390</f>
        <v>0</v>
      </c>
      <c r="B1390" s="29">
        <f>[1]ODBC!B1390</f>
        <v>0</v>
      </c>
      <c r="C1390" s="30" t="str">
        <f>IFERROR(VLOOKUP($B1390,[1]ODBC!$B:$H,2,FALSE),"")</f>
        <v/>
      </c>
      <c r="D1390" s="30" t="str">
        <f>IFERROR(VLOOKUP($B1390,[1]ODBC!$B:$H,3,FALSE),"")</f>
        <v/>
      </c>
      <c r="E1390" s="30" t="str">
        <f>IFERROR(VLOOKUP($B1390,[1]ODBC!$B:$H,4,FALSE),"")</f>
        <v/>
      </c>
      <c r="F1390" s="31" t="str">
        <f>IFERROR(VLOOKUP($B1390,[1]ODBC!$B:$H,5,FALSE),"")</f>
        <v/>
      </c>
      <c r="G1390" s="32">
        <f>[1]ODBC!G1390</f>
        <v>0</v>
      </c>
      <c r="H1390" s="33">
        <f>SUM([1]ODBC!H1390)</f>
        <v>0</v>
      </c>
      <c r="I1390" s="41" t="str">
        <f>'Vinyl cutting'!$B$2</f>
        <v>J36938</v>
      </c>
      <c r="J1390" s="42">
        <f ca="1">(SUMIF('Freeform time and material'!$B$17:$B$30,B1390,'Freeform time and material'!$G$17:$G$30)) +
(SUMIF('Vinyl cutting'!$B$17:$B$30,B1390,'Vinyl cutting'!$G$17:$G$30)) +
(SUMIF('Vinyl cutting (2)'!$B$17:$B$30,B1390,'Vinyl cutting (2)'!$G$17:$G$30)) +
(SUMIF('Apply vinyl graphics'!$B$17:$B$30,B1390,'Apply vinyl graphics'!$G$17:$G$30)) +
(SUMIF('Apply vinyl graphics (2)'!$B$17:$B$30,B1390,'Apply vinyl graphics (2)'!$G$17:$G$30)) +
(SUMIF('Alum pan sign'!$B$17:$B$30,B1390,'Alum pan sign'!$G$17:$G$30)) +
(SUMIF('Alum pan sign (2)'!$B$17:$B$30,B1390,'Alum pan sign (2)'!$G$17:$G$30)) +
(SUMIF('Economy pan sign'!$B$17:$B$30,B1390,'Economy pan sign'!$G$17:$G$30)) +
(SUMIF('Post and panel sign'!$B$17:$B$30,B1390,'Post and panel sign'!$G$17:$G$30)) +
(SUMIF('Post and panel sign (2)'!$B$17:$B$30,B1390,'Post and panel sign (2)'!$G$17:$G$30)) +
(SUMIF('Flat panels only'!$B$17:$B$30,B1390,'Flat panels only'!$G$17:$G$30)) +
(SUMIF('Flat panels only (2)'!$B$17:$B$30,B1390,'Flat panels only (2)'!$G$17:$G$30)) +
(SUMIF('Routed panel shapes'!$B$18:$B$31,B1390,'Routed panel shapes'!$G$18:$G$31)) +
(SUMIF('Routed panel shapes (2)'!$B$18:$B$31,B1390,'Routed panel shapes (2)'!$G$18:$G$31)) +
(SUMIF('Routed face only'!$B$17:$B$30,B1390,'Routed face only'!$G$17:$G$30)) +
(SUMIF('Routed face only (2)'!$B$17:$B$30,B1390,'Routed face only (2)'!$G$17:$G$30)) +
(SUMIF('Routed alum faces letters'!$B$17:$B$30,B1390,'Routed alum faces letters'!$G$17:$G$30)) +
(SUMIF('Routed alum faces letters (2)'!$B$17:$B$30,B1390,'Routed alum faces letters (2)'!$G$17:$G$30)) +
(SUMIF('Routed push through acrylic'!$B$17:$B$30,B1390,'Routed push through acrylic'!$G$17:$G$30)) +
(SUMIF('Routed push through acrylic (2)'!$B$17:$B$30,B1390,'Routed push through acrylic (2)'!$G$17:$G$30)) +
(SUMIF('Sf routed cabinet'!$B$17:$B$30,B1390,'Sf routed cabinet'!$G$17:$G$30)) +
(SUMIF('Sf routed cabinet (2)'!$B$17:$B$30,B1390,'Sf routed cabinet (2)'!$G$17:$G$30)) +
(SUMIF('Df routed cabinet'!$B$17:$B$30,B1390,'Df routed cabinet'!$G$17:$G$30)) +
(SUMIF('Df routed cabinet (2)'!$B$17:$B$30,B1390,'Df routed cabinet (2)'!$G$17:$G$30)) +
(SUMIF('Sf acrylic cabinet'!$B$17:$B$30,B1390,'Sf acrylic cabinet'!$G$17:$G$30)) +
(SUMIF('Sf acrylic cabinet (2)'!$B$17:$B$30,B1390,'Sf acrylic cabinet (2)'!$G$17:$G$30)) +
(SUMIF('Economy Sf acrylic'!$B$17:$B$30,B1390,'Economy Sf acrylic'!$G$17:$G$30)) +
(SUMIF('Df acrylic cabinet'!$B$17:$B$30,B1390,'Df acrylic cabinet'!$G$17:$G$30)) +
(SUMIF('Df acrylic cabinet (2)'!$B$17:$B$30,B1390,'Df acrylic cabinet (2)'!$G$17:$G$30)) +
(SUMIF('Sf flex cabinet'!$B$17:$B$30,B1390,'Sf flex cabinet'!$G$17:$G$30)) +
(SUMIF('Sf flex cabinet (2)'!$B$17:$B$30,B1390,'Sf flex cabinet (2)'!$G$17:$G$30)) +
(SUMIF('Df flex cabinet'!$B$17:$B$36,B1390,'Df flex cabinet'!$G$17:$G$36)) +
(SUMIF('Df flex cabinet (2)'!$B$17:$B$36,B1390,'Df flex cabinet (2)'!$G$17:$G$36)) +
(SUMIF('Pole cover'!$B$17:$B$30,B1390,'Pole cover'!$G$17:$G$30)) +
(SUMIF('Pole cover (2)'!$B$17:$B$30,B1390,'Pole cover (2)'!$G$17:$G$30)) +
(SUMIF('Structural Steel Fab'!$B$17:$B$29,B1390,'Structural Steel Fab'!$G$17:$G$29)) +
(SUMIF(Reveal!$B$17:$B$30,B1390,Reveal!$G$17:$G$30)) +
(SUMIF('Reveal (2)'!$B$17:$B$30,B1390,'Reveal (2)'!$G$17:$G$30)) +
(SUMIF('Crown cove top'!$B$17:$B$30,B1390,'Crown cove top'!$G$17:$G$30)) +
(SUMIF('EMC assembly'!$B$17:$B$30,B1390,'EMC assembly'!$G$17:$G$30)) +
(SUMIF(Crating!$B$17:$B$29,B1390,Crating!$G$17:$G$29)) +
(SUMIF('LED wiring'!$B$17:$B$30,B1390,'LED wiring'!$G$17:$G$30)) +
(SUMIF('Changeable copy face'!$B$17:$B$30,B1390,'Changeable copy face'!$G$17:$G$30)) +
(SUMIF('Flex face assembly'!$B$17:$B$30,B1390,'Flex face assembly'!$G$17:$G$30)) +
(SUMIF('Routed face assembly'!$B$17:$B$30,B1390,'Routed face assembly'!$G$17:$G$30)) +
(SUMIF('Paint calculation'!$B$17:$B$30,B1390,'Paint calculation'!$G$17:$G$30)) +
(SUMIF('Trimcap letter face'!$B$17:$B$30,B1390,'Trimcap letter face'!$G$17:$G$30)) +
(SUMIF('Trimcap letter face (2)'!$B$17:$B$30,B1390,'Trimcap letter face (2)'!$G$17:$G$30)) +
(SUMIF('Channel letter fabrication'!$B$17:$B$30,B1390,'Channel letter fabrication'!$G$17:$G$30)) +
(SUMIF('Channel letter fabrication (2)'!$B$17:$B$30,B1390,'Channel letter fabrication (2)'!$G$17:$G$30))</f>
        <v>0</v>
      </c>
    </row>
    <row r="1391" spans="1:10">
      <c r="A1391" s="28">
        <f>[1]ODBC!$A1391</f>
        <v>0</v>
      </c>
      <c r="B1391" s="29">
        <f>[1]ODBC!B1391</f>
        <v>0</v>
      </c>
      <c r="C1391" s="30" t="str">
        <f>IFERROR(VLOOKUP($B1391,[1]ODBC!$B:$H,2,FALSE),"")</f>
        <v/>
      </c>
      <c r="D1391" s="30" t="str">
        <f>IFERROR(VLOOKUP($B1391,[1]ODBC!$B:$H,3,FALSE),"")</f>
        <v/>
      </c>
      <c r="E1391" s="30" t="str">
        <f>IFERROR(VLOOKUP($B1391,[1]ODBC!$B:$H,4,FALSE),"")</f>
        <v/>
      </c>
      <c r="F1391" s="31" t="str">
        <f>IFERROR(VLOOKUP($B1391,[1]ODBC!$B:$H,5,FALSE),"")</f>
        <v/>
      </c>
      <c r="G1391" s="32">
        <f>[1]ODBC!G1391</f>
        <v>0</v>
      </c>
      <c r="H1391" s="33">
        <f>SUM([1]ODBC!H1391)</f>
        <v>0</v>
      </c>
      <c r="I1391" s="41" t="str">
        <f>'Vinyl cutting'!$B$2</f>
        <v>J36938</v>
      </c>
      <c r="J1391" s="42">
        <f ca="1">(SUMIF('Freeform time and material'!$B$17:$B$30,B1391,'Freeform time and material'!$G$17:$G$30)) +
(SUMIF('Vinyl cutting'!$B$17:$B$30,B1391,'Vinyl cutting'!$G$17:$G$30)) +
(SUMIF('Vinyl cutting (2)'!$B$17:$B$30,B1391,'Vinyl cutting (2)'!$G$17:$G$30)) +
(SUMIF('Apply vinyl graphics'!$B$17:$B$30,B1391,'Apply vinyl graphics'!$G$17:$G$30)) +
(SUMIF('Apply vinyl graphics (2)'!$B$17:$B$30,B1391,'Apply vinyl graphics (2)'!$G$17:$G$30)) +
(SUMIF('Alum pan sign'!$B$17:$B$30,B1391,'Alum pan sign'!$G$17:$G$30)) +
(SUMIF('Alum pan sign (2)'!$B$17:$B$30,B1391,'Alum pan sign (2)'!$G$17:$G$30)) +
(SUMIF('Economy pan sign'!$B$17:$B$30,B1391,'Economy pan sign'!$G$17:$G$30)) +
(SUMIF('Post and panel sign'!$B$17:$B$30,B1391,'Post and panel sign'!$G$17:$G$30)) +
(SUMIF('Post and panel sign (2)'!$B$17:$B$30,B1391,'Post and panel sign (2)'!$G$17:$G$30)) +
(SUMIF('Flat panels only'!$B$17:$B$30,B1391,'Flat panels only'!$G$17:$G$30)) +
(SUMIF('Flat panels only (2)'!$B$17:$B$30,B1391,'Flat panels only (2)'!$G$17:$G$30)) +
(SUMIF('Routed panel shapes'!$B$18:$B$31,B1391,'Routed panel shapes'!$G$18:$G$31)) +
(SUMIF('Routed panel shapes (2)'!$B$18:$B$31,B1391,'Routed panel shapes (2)'!$G$18:$G$31)) +
(SUMIF('Routed face only'!$B$17:$B$30,B1391,'Routed face only'!$G$17:$G$30)) +
(SUMIF('Routed face only (2)'!$B$17:$B$30,B1391,'Routed face only (2)'!$G$17:$G$30)) +
(SUMIF('Routed alum faces letters'!$B$17:$B$30,B1391,'Routed alum faces letters'!$G$17:$G$30)) +
(SUMIF('Routed alum faces letters (2)'!$B$17:$B$30,B1391,'Routed alum faces letters (2)'!$G$17:$G$30)) +
(SUMIF('Routed push through acrylic'!$B$17:$B$30,B1391,'Routed push through acrylic'!$G$17:$G$30)) +
(SUMIF('Routed push through acrylic (2)'!$B$17:$B$30,B1391,'Routed push through acrylic (2)'!$G$17:$G$30)) +
(SUMIF('Sf routed cabinet'!$B$17:$B$30,B1391,'Sf routed cabinet'!$G$17:$G$30)) +
(SUMIF('Sf routed cabinet (2)'!$B$17:$B$30,B1391,'Sf routed cabinet (2)'!$G$17:$G$30)) +
(SUMIF('Df routed cabinet'!$B$17:$B$30,B1391,'Df routed cabinet'!$G$17:$G$30)) +
(SUMIF('Df routed cabinet (2)'!$B$17:$B$30,B1391,'Df routed cabinet (2)'!$G$17:$G$30)) +
(SUMIF('Sf acrylic cabinet'!$B$17:$B$30,B1391,'Sf acrylic cabinet'!$G$17:$G$30)) +
(SUMIF('Sf acrylic cabinet (2)'!$B$17:$B$30,B1391,'Sf acrylic cabinet (2)'!$G$17:$G$30)) +
(SUMIF('Economy Sf acrylic'!$B$17:$B$30,B1391,'Economy Sf acrylic'!$G$17:$G$30)) +
(SUMIF('Df acrylic cabinet'!$B$17:$B$30,B1391,'Df acrylic cabinet'!$G$17:$G$30)) +
(SUMIF('Df acrylic cabinet (2)'!$B$17:$B$30,B1391,'Df acrylic cabinet (2)'!$G$17:$G$30)) +
(SUMIF('Sf flex cabinet'!$B$17:$B$30,B1391,'Sf flex cabinet'!$G$17:$G$30)) +
(SUMIF('Sf flex cabinet (2)'!$B$17:$B$30,B1391,'Sf flex cabinet (2)'!$G$17:$G$30)) +
(SUMIF('Df flex cabinet'!$B$17:$B$36,B1391,'Df flex cabinet'!$G$17:$G$36)) +
(SUMIF('Df flex cabinet (2)'!$B$17:$B$36,B1391,'Df flex cabinet (2)'!$G$17:$G$36)) +
(SUMIF('Pole cover'!$B$17:$B$30,B1391,'Pole cover'!$G$17:$G$30)) +
(SUMIF('Pole cover (2)'!$B$17:$B$30,B1391,'Pole cover (2)'!$G$17:$G$30)) +
(SUMIF('Structural Steel Fab'!$B$17:$B$29,B1391,'Structural Steel Fab'!$G$17:$G$29)) +
(SUMIF(Reveal!$B$17:$B$30,B1391,Reveal!$G$17:$G$30)) +
(SUMIF('Reveal (2)'!$B$17:$B$30,B1391,'Reveal (2)'!$G$17:$G$30)) +
(SUMIF('Crown cove top'!$B$17:$B$30,B1391,'Crown cove top'!$G$17:$G$30)) +
(SUMIF('EMC assembly'!$B$17:$B$30,B1391,'EMC assembly'!$G$17:$G$30)) +
(SUMIF(Crating!$B$17:$B$29,B1391,Crating!$G$17:$G$29)) +
(SUMIF('LED wiring'!$B$17:$B$30,B1391,'LED wiring'!$G$17:$G$30)) +
(SUMIF('Changeable copy face'!$B$17:$B$30,B1391,'Changeable copy face'!$G$17:$G$30)) +
(SUMIF('Flex face assembly'!$B$17:$B$30,B1391,'Flex face assembly'!$G$17:$G$30)) +
(SUMIF('Routed face assembly'!$B$17:$B$30,B1391,'Routed face assembly'!$G$17:$G$30)) +
(SUMIF('Paint calculation'!$B$17:$B$30,B1391,'Paint calculation'!$G$17:$G$30)) +
(SUMIF('Trimcap letter face'!$B$17:$B$30,B1391,'Trimcap letter face'!$G$17:$G$30)) +
(SUMIF('Trimcap letter face (2)'!$B$17:$B$30,B1391,'Trimcap letter face (2)'!$G$17:$G$30)) +
(SUMIF('Channel letter fabrication'!$B$17:$B$30,B1391,'Channel letter fabrication'!$G$17:$G$30)) +
(SUMIF('Channel letter fabrication (2)'!$B$17:$B$30,B1391,'Channel letter fabrication (2)'!$G$17:$G$30))</f>
        <v>0</v>
      </c>
    </row>
    <row r="1392" spans="1:10">
      <c r="A1392" s="28">
        <f>[1]ODBC!$A1392</f>
        <v>0</v>
      </c>
      <c r="B1392" s="29">
        <f>[1]ODBC!B1392</f>
        <v>0</v>
      </c>
      <c r="C1392" s="30" t="str">
        <f>IFERROR(VLOOKUP($B1392,[1]ODBC!$B:$H,2,FALSE),"")</f>
        <v/>
      </c>
      <c r="D1392" s="30" t="str">
        <f>IFERROR(VLOOKUP($B1392,[1]ODBC!$B:$H,3,FALSE),"")</f>
        <v/>
      </c>
      <c r="E1392" s="30" t="str">
        <f>IFERROR(VLOOKUP($B1392,[1]ODBC!$B:$H,4,FALSE),"")</f>
        <v/>
      </c>
      <c r="F1392" s="31" t="str">
        <f>IFERROR(VLOOKUP($B1392,[1]ODBC!$B:$H,5,FALSE),"")</f>
        <v/>
      </c>
      <c r="G1392" s="32">
        <f>[1]ODBC!G1392</f>
        <v>0</v>
      </c>
      <c r="H1392" s="33">
        <f>SUM([1]ODBC!H1392)</f>
        <v>0</v>
      </c>
      <c r="I1392" s="41" t="str">
        <f>'Vinyl cutting'!$B$2</f>
        <v>J36938</v>
      </c>
      <c r="J1392" s="42">
        <f ca="1">(SUMIF('Freeform time and material'!$B$17:$B$30,B1392,'Freeform time and material'!$G$17:$G$30)) +
(SUMIF('Vinyl cutting'!$B$17:$B$30,B1392,'Vinyl cutting'!$G$17:$G$30)) +
(SUMIF('Vinyl cutting (2)'!$B$17:$B$30,B1392,'Vinyl cutting (2)'!$G$17:$G$30)) +
(SUMIF('Apply vinyl graphics'!$B$17:$B$30,B1392,'Apply vinyl graphics'!$G$17:$G$30)) +
(SUMIF('Apply vinyl graphics (2)'!$B$17:$B$30,B1392,'Apply vinyl graphics (2)'!$G$17:$G$30)) +
(SUMIF('Alum pan sign'!$B$17:$B$30,B1392,'Alum pan sign'!$G$17:$G$30)) +
(SUMIF('Alum pan sign (2)'!$B$17:$B$30,B1392,'Alum pan sign (2)'!$G$17:$G$30)) +
(SUMIF('Economy pan sign'!$B$17:$B$30,B1392,'Economy pan sign'!$G$17:$G$30)) +
(SUMIF('Post and panel sign'!$B$17:$B$30,B1392,'Post and panel sign'!$G$17:$G$30)) +
(SUMIF('Post and panel sign (2)'!$B$17:$B$30,B1392,'Post and panel sign (2)'!$G$17:$G$30)) +
(SUMIF('Flat panels only'!$B$17:$B$30,B1392,'Flat panels only'!$G$17:$G$30)) +
(SUMIF('Flat panels only (2)'!$B$17:$B$30,B1392,'Flat panels only (2)'!$G$17:$G$30)) +
(SUMIF('Routed panel shapes'!$B$18:$B$31,B1392,'Routed panel shapes'!$G$18:$G$31)) +
(SUMIF('Routed panel shapes (2)'!$B$18:$B$31,B1392,'Routed panel shapes (2)'!$G$18:$G$31)) +
(SUMIF('Routed face only'!$B$17:$B$30,B1392,'Routed face only'!$G$17:$G$30)) +
(SUMIF('Routed face only (2)'!$B$17:$B$30,B1392,'Routed face only (2)'!$G$17:$G$30)) +
(SUMIF('Routed alum faces letters'!$B$17:$B$30,B1392,'Routed alum faces letters'!$G$17:$G$30)) +
(SUMIF('Routed alum faces letters (2)'!$B$17:$B$30,B1392,'Routed alum faces letters (2)'!$G$17:$G$30)) +
(SUMIF('Routed push through acrylic'!$B$17:$B$30,B1392,'Routed push through acrylic'!$G$17:$G$30)) +
(SUMIF('Routed push through acrylic (2)'!$B$17:$B$30,B1392,'Routed push through acrylic (2)'!$G$17:$G$30)) +
(SUMIF('Sf routed cabinet'!$B$17:$B$30,B1392,'Sf routed cabinet'!$G$17:$G$30)) +
(SUMIF('Sf routed cabinet (2)'!$B$17:$B$30,B1392,'Sf routed cabinet (2)'!$G$17:$G$30)) +
(SUMIF('Df routed cabinet'!$B$17:$B$30,B1392,'Df routed cabinet'!$G$17:$G$30)) +
(SUMIF('Df routed cabinet (2)'!$B$17:$B$30,B1392,'Df routed cabinet (2)'!$G$17:$G$30)) +
(SUMIF('Sf acrylic cabinet'!$B$17:$B$30,B1392,'Sf acrylic cabinet'!$G$17:$G$30)) +
(SUMIF('Sf acrylic cabinet (2)'!$B$17:$B$30,B1392,'Sf acrylic cabinet (2)'!$G$17:$G$30)) +
(SUMIF('Economy Sf acrylic'!$B$17:$B$30,B1392,'Economy Sf acrylic'!$G$17:$G$30)) +
(SUMIF('Df acrylic cabinet'!$B$17:$B$30,B1392,'Df acrylic cabinet'!$G$17:$G$30)) +
(SUMIF('Df acrylic cabinet (2)'!$B$17:$B$30,B1392,'Df acrylic cabinet (2)'!$G$17:$G$30)) +
(SUMIF('Sf flex cabinet'!$B$17:$B$30,B1392,'Sf flex cabinet'!$G$17:$G$30)) +
(SUMIF('Sf flex cabinet (2)'!$B$17:$B$30,B1392,'Sf flex cabinet (2)'!$G$17:$G$30)) +
(SUMIF('Df flex cabinet'!$B$17:$B$36,B1392,'Df flex cabinet'!$G$17:$G$36)) +
(SUMIF('Df flex cabinet (2)'!$B$17:$B$36,B1392,'Df flex cabinet (2)'!$G$17:$G$36)) +
(SUMIF('Pole cover'!$B$17:$B$30,B1392,'Pole cover'!$G$17:$G$30)) +
(SUMIF('Pole cover (2)'!$B$17:$B$30,B1392,'Pole cover (2)'!$G$17:$G$30)) +
(SUMIF('Structural Steel Fab'!$B$17:$B$29,B1392,'Structural Steel Fab'!$G$17:$G$29)) +
(SUMIF(Reveal!$B$17:$B$30,B1392,Reveal!$G$17:$G$30)) +
(SUMIF('Reveal (2)'!$B$17:$B$30,B1392,'Reveal (2)'!$G$17:$G$30)) +
(SUMIF('Crown cove top'!$B$17:$B$30,B1392,'Crown cove top'!$G$17:$G$30)) +
(SUMIF('EMC assembly'!$B$17:$B$30,B1392,'EMC assembly'!$G$17:$G$30)) +
(SUMIF(Crating!$B$17:$B$29,B1392,Crating!$G$17:$G$29)) +
(SUMIF('LED wiring'!$B$17:$B$30,B1392,'LED wiring'!$G$17:$G$30)) +
(SUMIF('Changeable copy face'!$B$17:$B$30,B1392,'Changeable copy face'!$G$17:$G$30)) +
(SUMIF('Flex face assembly'!$B$17:$B$30,B1392,'Flex face assembly'!$G$17:$G$30)) +
(SUMIF('Routed face assembly'!$B$17:$B$30,B1392,'Routed face assembly'!$G$17:$G$30)) +
(SUMIF('Paint calculation'!$B$17:$B$30,B1392,'Paint calculation'!$G$17:$G$30)) +
(SUMIF('Trimcap letter face'!$B$17:$B$30,B1392,'Trimcap letter face'!$G$17:$G$30)) +
(SUMIF('Trimcap letter face (2)'!$B$17:$B$30,B1392,'Trimcap letter face (2)'!$G$17:$G$30)) +
(SUMIF('Channel letter fabrication'!$B$17:$B$30,B1392,'Channel letter fabrication'!$G$17:$G$30)) +
(SUMIF('Channel letter fabrication (2)'!$B$17:$B$30,B1392,'Channel letter fabrication (2)'!$G$17:$G$30))</f>
        <v>0</v>
      </c>
    </row>
    <row r="1393" spans="1:10">
      <c r="A1393" s="28">
        <f>[1]ODBC!$A1393</f>
        <v>0</v>
      </c>
      <c r="B1393" s="29">
        <f>[1]ODBC!B1393</f>
        <v>0</v>
      </c>
      <c r="C1393" s="30" t="str">
        <f>IFERROR(VLOOKUP($B1393,[1]ODBC!$B:$H,2,FALSE),"")</f>
        <v/>
      </c>
      <c r="D1393" s="30" t="str">
        <f>IFERROR(VLOOKUP($B1393,[1]ODBC!$B:$H,3,FALSE),"")</f>
        <v/>
      </c>
      <c r="E1393" s="30" t="str">
        <f>IFERROR(VLOOKUP($B1393,[1]ODBC!$B:$H,4,FALSE),"")</f>
        <v/>
      </c>
      <c r="F1393" s="31" t="str">
        <f>IFERROR(VLOOKUP($B1393,[1]ODBC!$B:$H,5,FALSE),"")</f>
        <v/>
      </c>
      <c r="G1393" s="32">
        <f>[1]ODBC!G1393</f>
        <v>0</v>
      </c>
      <c r="H1393" s="33">
        <f>SUM([1]ODBC!H1393)</f>
        <v>0</v>
      </c>
      <c r="I1393" s="41" t="str">
        <f>'Vinyl cutting'!$B$2</f>
        <v>J36938</v>
      </c>
      <c r="J1393" s="42">
        <f ca="1">(SUMIF('Freeform time and material'!$B$17:$B$30,B1393,'Freeform time and material'!$G$17:$G$30)) +
(SUMIF('Vinyl cutting'!$B$17:$B$30,B1393,'Vinyl cutting'!$G$17:$G$30)) +
(SUMIF('Vinyl cutting (2)'!$B$17:$B$30,B1393,'Vinyl cutting (2)'!$G$17:$G$30)) +
(SUMIF('Apply vinyl graphics'!$B$17:$B$30,B1393,'Apply vinyl graphics'!$G$17:$G$30)) +
(SUMIF('Apply vinyl graphics (2)'!$B$17:$B$30,B1393,'Apply vinyl graphics (2)'!$G$17:$G$30)) +
(SUMIF('Alum pan sign'!$B$17:$B$30,B1393,'Alum pan sign'!$G$17:$G$30)) +
(SUMIF('Alum pan sign (2)'!$B$17:$B$30,B1393,'Alum pan sign (2)'!$G$17:$G$30)) +
(SUMIF('Economy pan sign'!$B$17:$B$30,B1393,'Economy pan sign'!$G$17:$G$30)) +
(SUMIF('Post and panel sign'!$B$17:$B$30,B1393,'Post and panel sign'!$G$17:$G$30)) +
(SUMIF('Post and panel sign (2)'!$B$17:$B$30,B1393,'Post and panel sign (2)'!$G$17:$G$30)) +
(SUMIF('Flat panels only'!$B$17:$B$30,B1393,'Flat panels only'!$G$17:$G$30)) +
(SUMIF('Flat panels only (2)'!$B$17:$B$30,B1393,'Flat panels only (2)'!$G$17:$G$30)) +
(SUMIF('Routed panel shapes'!$B$18:$B$31,B1393,'Routed panel shapes'!$G$18:$G$31)) +
(SUMIF('Routed panel shapes (2)'!$B$18:$B$31,B1393,'Routed panel shapes (2)'!$G$18:$G$31)) +
(SUMIF('Routed face only'!$B$17:$B$30,B1393,'Routed face only'!$G$17:$G$30)) +
(SUMIF('Routed face only (2)'!$B$17:$B$30,B1393,'Routed face only (2)'!$G$17:$G$30)) +
(SUMIF('Routed alum faces letters'!$B$17:$B$30,B1393,'Routed alum faces letters'!$G$17:$G$30)) +
(SUMIF('Routed alum faces letters (2)'!$B$17:$B$30,B1393,'Routed alum faces letters (2)'!$G$17:$G$30)) +
(SUMIF('Routed push through acrylic'!$B$17:$B$30,B1393,'Routed push through acrylic'!$G$17:$G$30)) +
(SUMIF('Routed push through acrylic (2)'!$B$17:$B$30,B1393,'Routed push through acrylic (2)'!$G$17:$G$30)) +
(SUMIF('Sf routed cabinet'!$B$17:$B$30,B1393,'Sf routed cabinet'!$G$17:$G$30)) +
(SUMIF('Sf routed cabinet (2)'!$B$17:$B$30,B1393,'Sf routed cabinet (2)'!$G$17:$G$30)) +
(SUMIF('Df routed cabinet'!$B$17:$B$30,B1393,'Df routed cabinet'!$G$17:$G$30)) +
(SUMIF('Df routed cabinet (2)'!$B$17:$B$30,B1393,'Df routed cabinet (2)'!$G$17:$G$30)) +
(SUMIF('Sf acrylic cabinet'!$B$17:$B$30,B1393,'Sf acrylic cabinet'!$G$17:$G$30)) +
(SUMIF('Sf acrylic cabinet (2)'!$B$17:$B$30,B1393,'Sf acrylic cabinet (2)'!$G$17:$G$30)) +
(SUMIF('Economy Sf acrylic'!$B$17:$B$30,B1393,'Economy Sf acrylic'!$G$17:$G$30)) +
(SUMIF('Df acrylic cabinet'!$B$17:$B$30,B1393,'Df acrylic cabinet'!$G$17:$G$30)) +
(SUMIF('Df acrylic cabinet (2)'!$B$17:$B$30,B1393,'Df acrylic cabinet (2)'!$G$17:$G$30)) +
(SUMIF('Sf flex cabinet'!$B$17:$B$30,B1393,'Sf flex cabinet'!$G$17:$G$30)) +
(SUMIF('Sf flex cabinet (2)'!$B$17:$B$30,B1393,'Sf flex cabinet (2)'!$G$17:$G$30)) +
(SUMIF('Df flex cabinet'!$B$17:$B$36,B1393,'Df flex cabinet'!$G$17:$G$36)) +
(SUMIF('Df flex cabinet (2)'!$B$17:$B$36,B1393,'Df flex cabinet (2)'!$G$17:$G$36)) +
(SUMIF('Pole cover'!$B$17:$B$30,B1393,'Pole cover'!$G$17:$G$30)) +
(SUMIF('Pole cover (2)'!$B$17:$B$30,B1393,'Pole cover (2)'!$G$17:$G$30)) +
(SUMIF('Structural Steel Fab'!$B$17:$B$29,B1393,'Structural Steel Fab'!$G$17:$G$29)) +
(SUMIF(Reveal!$B$17:$B$30,B1393,Reveal!$G$17:$G$30)) +
(SUMIF('Reveal (2)'!$B$17:$B$30,B1393,'Reveal (2)'!$G$17:$G$30)) +
(SUMIF('Crown cove top'!$B$17:$B$30,B1393,'Crown cove top'!$G$17:$G$30)) +
(SUMIF('EMC assembly'!$B$17:$B$30,B1393,'EMC assembly'!$G$17:$G$30)) +
(SUMIF(Crating!$B$17:$B$29,B1393,Crating!$G$17:$G$29)) +
(SUMIF('LED wiring'!$B$17:$B$30,B1393,'LED wiring'!$G$17:$G$30)) +
(SUMIF('Changeable copy face'!$B$17:$B$30,B1393,'Changeable copy face'!$G$17:$G$30)) +
(SUMIF('Flex face assembly'!$B$17:$B$30,B1393,'Flex face assembly'!$G$17:$G$30)) +
(SUMIF('Routed face assembly'!$B$17:$B$30,B1393,'Routed face assembly'!$G$17:$G$30)) +
(SUMIF('Paint calculation'!$B$17:$B$30,B1393,'Paint calculation'!$G$17:$G$30)) +
(SUMIF('Trimcap letter face'!$B$17:$B$30,B1393,'Trimcap letter face'!$G$17:$G$30)) +
(SUMIF('Trimcap letter face (2)'!$B$17:$B$30,B1393,'Trimcap letter face (2)'!$G$17:$G$30)) +
(SUMIF('Channel letter fabrication'!$B$17:$B$30,B1393,'Channel letter fabrication'!$G$17:$G$30)) +
(SUMIF('Channel letter fabrication (2)'!$B$17:$B$30,B1393,'Channel letter fabrication (2)'!$G$17:$G$30))</f>
        <v>0</v>
      </c>
    </row>
    <row r="1394" spans="1:10">
      <c r="A1394" s="28">
        <f>[1]ODBC!$A1394</f>
        <v>0</v>
      </c>
      <c r="B1394" s="29">
        <f>[1]ODBC!B1394</f>
        <v>0</v>
      </c>
      <c r="C1394" s="30" t="str">
        <f>IFERROR(VLOOKUP($B1394,[1]ODBC!$B:$H,2,FALSE),"")</f>
        <v/>
      </c>
      <c r="D1394" s="30" t="str">
        <f>IFERROR(VLOOKUP($B1394,[1]ODBC!$B:$H,3,FALSE),"")</f>
        <v/>
      </c>
      <c r="E1394" s="30" t="str">
        <f>IFERROR(VLOOKUP($B1394,[1]ODBC!$B:$H,4,FALSE),"")</f>
        <v/>
      </c>
      <c r="F1394" s="31" t="str">
        <f>IFERROR(VLOOKUP($B1394,[1]ODBC!$B:$H,5,FALSE),"")</f>
        <v/>
      </c>
      <c r="G1394" s="32">
        <f>[1]ODBC!G1394</f>
        <v>0</v>
      </c>
      <c r="H1394" s="33">
        <f>SUM([1]ODBC!H1394)</f>
        <v>0</v>
      </c>
      <c r="I1394" s="41" t="str">
        <f>'Vinyl cutting'!$B$2</f>
        <v>J36938</v>
      </c>
      <c r="J1394" s="42">
        <f ca="1">(SUMIF('Freeform time and material'!$B$17:$B$30,B1394,'Freeform time and material'!$G$17:$G$30)) +
(SUMIF('Vinyl cutting'!$B$17:$B$30,B1394,'Vinyl cutting'!$G$17:$G$30)) +
(SUMIF('Vinyl cutting (2)'!$B$17:$B$30,B1394,'Vinyl cutting (2)'!$G$17:$G$30)) +
(SUMIF('Apply vinyl graphics'!$B$17:$B$30,B1394,'Apply vinyl graphics'!$G$17:$G$30)) +
(SUMIF('Apply vinyl graphics (2)'!$B$17:$B$30,B1394,'Apply vinyl graphics (2)'!$G$17:$G$30)) +
(SUMIF('Alum pan sign'!$B$17:$B$30,B1394,'Alum pan sign'!$G$17:$G$30)) +
(SUMIF('Alum pan sign (2)'!$B$17:$B$30,B1394,'Alum pan sign (2)'!$G$17:$G$30)) +
(SUMIF('Economy pan sign'!$B$17:$B$30,B1394,'Economy pan sign'!$G$17:$G$30)) +
(SUMIF('Post and panel sign'!$B$17:$B$30,B1394,'Post and panel sign'!$G$17:$G$30)) +
(SUMIF('Post and panel sign (2)'!$B$17:$B$30,B1394,'Post and panel sign (2)'!$G$17:$G$30)) +
(SUMIF('Flat panels only'!$B$17:$B$30,B1394,'Flat panels only'!$G$17:$G$30)) +
(SUMIF('Flat panels only (2)'!$B$17:$B$30,B1394,'Flat panels only (2)'!$G$17:$G$30)) +
(SUMIF('Routed panel shapes'!$B$18:$B$31,B1394,'Routed panel shapes'!$G$18:$G$31)) +
(SUMIF('Routed panel shapes (2)'!$B$18:$B$31,B1394,'Routed panel shapes (2)'!$G$18:$G$31)) +
(SUMIF('Routed face only'!$B$17:$B$30,B1394,'Routed face only'!$G$17:$G$30)) +
(SUMIF('Routed face only (2)'!$B$17:$B$30,B1394,'Routed face only (2)'!$G$17:$G$30)) +
(SUMIF('Routed alum faces letters'!$B$17:$B$30,B1394,'Routed alum faces letters'!$G$17:$G$30)) +
(SUMIF('Routed alum faces letters (2)'!$B$17:$B$30,B1394,'Routed alum faces letters (2)'!$G$17:$G$30)) +
(SUMIF('Routed push through acrylic'!$B$17:$B$30,B1394,'Routed push through acrylic'!$G$17:$G$30)) +
(SUMIF('Routed push through acrylic (2)'!$B$17:$B$30,B1394,'Routed push through acrylic (2)'!$G$17:$G$30)) +
(SUMIF('Sf routed cabinet'!$B$17:$B$30,B1394,'Sf routed cabinet'!$G$17:$G$30)) +
(SUMIF('Sf routed cabinet (2)'!$B$17:$B$30,B1394,'Sf routed cabinet (2)'!$G$17:$G$30)) +
(SUMIF('Df routed cabinet'!$B$17:$B$30,B1394,'Df routed cabinet'!$G$17:$G$30)) +
(SUMIF('Df routed cabinet (2)'!$B$17:$B$30,B1394,'Df routed cabinet (2)'!$G$17:$G$30)) +
(SUMIF('Sf acrylic cabinet'!$B$17:$B$30,B1394,'Sf acrylic cabinet'!$G$17:$G$30)) +
(SUMIF('Sf acrylic cabinet (2)'!$B$17:$B$30,B1394,'Sf acrylic cabinet (2)'!$G$17:$G$30)) +
(SUMIF('Economy Sf acrylic'!$B$17:$B$30,B1394,'Economy Sf acrylic'!$G$17:$G$30)) +
(SUMIF('Df acrylic cabinet'!$B$17:$B$30,B1394,'Df acrylic cabinet'!$G$17:$G$30)) +
(SUMIF('Df acrylic cabinet (2)'!$B$17:$B$30,B1394,'Df acrylic cabinet (2)'!$G$17:$G$30)) +
(SUMIF('Sf flex cabinet'!$B$17:$B$30,B1394,'Sf flex cabinet'!$G$17:$G$30)) +
(SUMIF('Sf flex cabinet (2)'!$B$17:$B$30,B1394,'Sf flex cabinet (2)'!$G$17:$G$30)) +
(SUMIF('Df flex cabinet'!$B$17:$B$36,B1394,'Df flex cabinet'!$G$17:$G$36)) +
(SUMIF('Df flex cabinet (2)'!$B$17:$B$36,B1394,'Df flex cabinet (2)'!$G$17:$G$36)) +
(SUMIF('Pole cover'!$B$17:$B$30,B1394,'Pole cover'!$G$17:$G$30)) +
(SUMIF('Pole cover (2)'!$B$17:$B$30,B1394,'Pole cover (2)'!$G$17:$G$30)) +
(SUMIF('Structural Steel Fab'!$B$17:$B$29,B1394,'Structural Steel Fab'!$G$17:$G$29)) +
(SUMIF(Reveal!$B$17:$B$30,B1394,Reveal!$G$17:$G$30)) +
(SUMIF('Reveal (2)'!$B$17:$B$30,B1394,'Reveal (2)'!$G$17:$G$30)) +
(SUMIF('Crown cove top'!$B$17:$B$30,B1394,'Crown cove top'!$G$17:$G$30)) +
(SUMIF('EMC assembly'!$B$17:$B$30,B1394,'EMC assembly'!$G$17:$G$30)) +
(SUMIF(Crating!$B$17:$B$29,B1394,Crating!$G$17:$G$29)) +
(SUMIF('LED wiring'!$B$17:$B$30,B1394,'LED wiring'!$G$17:$G$30)) +
(SUMIF('Changeable copy face'!$B$17:$B$30,B1394,'Changeable copy face'!$G$17:$G$30)) +
(SUMIF('Flex face assembly'!$B$17:$B$30,B1394,'Flex face assembly'!$G$17:$G$30)) +
(SUMIF('Routed face assembly'!$B$17:$B$30,B1394,'Routed face assembly'!$G$17:$G$30)) +
(SUMIF('Paint calculation'!$B$17:$B$30,B1394,'Paint calculation'!$G$17:$G$30)) +
(SUMIF('Trimcap letter face'!$B$17:$B$30,B1394,'Trimcap letter face'!$G$17:$G$30)) +
(SUMIF('Trimcap letter face (2)'!$B$17:$B$30,B1394,'Trimcap letter face (2)'!$G$17:$G$30)) +
(SUMIF('Channel letter fabrication'!$B$17:$B$30,B1394,'Channel letter fabrication'!$G$17:$G$30)) +
(SUMIF('Channel letter fabrication (2)'!$B$17:$B$30,B1394,'Channel letter fabrication (2)'!$G$17:$G$30))</f>
        <v>0</v>
      </c>
    </row>
    <row r="1395" spans="1:10">
      <c r="A1395" s="28">
        <f>[1]ODBC!$A1395</f>
        <v>0</v>
      </c>
      <c r="B1395" s="29">
        <f>[1]ODBC!B1395</f>
        <v>0</v>
      </c>
      <c r="C1395" s="30" t="str">
        <f>IFERROR(VLOOKUP($B1395,[1]ODBC!$B:$H,2,FALSE),"")</f>
        <v/>
      </c>
      <c r="D1395" s="30" t="str">
        <f>IFERROR(VLOOKUP($B1395,[1]ODBC!$B:$H,3,FALSE),"")</f>
        <v/>
      </c>
      <c r="E1395" s="30" t="str">
        <f>IFERROR(VLOOKUP($B1395,[1]ODBC!$B:$H,4,FALSE),"")</f>
        <v/>
      </c>
      <c r="F1395" s="31" t="str">
        <f>IFERROR(VLOOKUP($B1395,[1]ODBC!$B:$H,5,FALSE),"")</f>
        <v/>
      </c>
      <c r="G1395" s="32">
        <f>[1]ODBC!G1395</f>
        <v>0</v>
      </c>
      <c r="H1395" s="33">
        <f>SUM([1]ODBC!H1395)</f>
        <v>0</v>
      </c>
      <c r="I1395" s="41" t="str">
        <f>'Vinyl cutting'!$B$2</f>
        <v>J36938</v>
      </c>
      <c r="J1395" s="42">
        <f ca="1">(SUMIF('Freeform time and material'!$B$17:$B$30,B1395,'Freeform time and material'!$G$17:$G$30)) +
(SUMIF('Vinyl cutting'!$B$17:$B$30,B1395,'Vinyl cutting'!$G$17:$G$30)) +
(SUMIF('Vinyl cutting (2)'!$B$17:$B$30,B1395,'Vinyl cutting (2)'!$G$17:$G$30)) +
(SUMIF('Apply vinyl graphics'!$B$17:$B$30,B1395,'Apply vinyl graphics'!$G$17:$G$30)) +
(SUMIF('Apply vinyl graphics (2)'!$B$17:$B$30,B1395,'Apply vinyl graphics (2)'!$G$17:$G$30)) +
(SUMIF('Alum pan sign'!$B$17:$B$30,B1395,'Alum pan sign'!$G$17:$G$30)) +
(SUMIF('Alum pan sign (2)'!$B$17:$B$30,B1395,'Alum pan sign (2)'!$G$17:$G$30)) +
(SUMIF('Economy pan sign'!$B$17:$B$30,B1395,'Economy pan sign'!$G$17:$G$30)) +
(SUMIF('Post and panel sign'!$B$17:$B$30,B1395,'Post and panel sign'!$G$17:$G$30)) +
(SUMIF('Post and panel sign (2)'!$B$17:$B$30,B1395,'Post and panel sign (2)'!$G$17:$G$30)) +
(SUMIF('Flat panels only'!$B$17:$B$30,B1395,'Flat panels only'!$G$17:$G$30)) +
(SUMIF('Flat panels only (2)'!$B$17:$B$30,B1395,'Flat panels only (2)'!$G$17:$G$30)) +
(SUMIF('Routed panel shapes'!$B$18:$B$31,B1395,'Routed panel shapes'!$G$18:$G$31)) +
(SUMIF('Routed panel shapes (2)'!$B$18:$B$31,B1395,'Routed panel shapes (2)'!$G$18:$G$31)) +
(SUMIF('Routed face only'!$B$17:$B$30,B1395,'Routed face only'!$G$17:$G$30)) +
(SUMIF('Routed face only (2)'!$B$17:$B$30,B1395,'Routed face only (2)'!$G$17:$G$30)) +
(SUMIF('Routed alum faces letters'!$B$17:$B$30,B1395,'Routed alum faces letters'!$G$17:$G$30)) +
(SUMIF('Routed alum faces letters (2)'!$B$17:$B$30,B1395,'Routed alum faces letters (2)'!$G$17:$G$30)) +
(SUMIF('Routed push through acrylic'!$B$17:$B$30,B1395,'Routed push through acrylic'!$G$17:$G$30)) +
(SUMIF('Routed push through acrylic (2)'!$B$17:$B$30,B1395,'Routed push through acrylic (2)'!$G$17:$G$30)) +
(SUMIF('Sf routed cabinet'!$B$17:$B$30,B1395,'Sf routed cabinet'!$G$17:$G$30)) +
(SUMIF('Sf routed cabinet (2)'!$B$17:$B$30,B1395,'Sf routed cabinet (2)'!$G$17:$G$30)) +
(SUMIF('Df routed cabinet'!$B$17:$B$30,B1395,'Df routed cabinet'!$G$17:$G$30)) +
(SUMIF('Df routed cabinet (2)'!$B$17:$B$30,B1395,'Df routed cabinet (2)'!$G$17:$G$30)) +
(SUMIF('Sf acrylic cabinet'!$B$17:$B$30,B1395,'Sf acrylic cabinet'!$G$17:$G$30)) +
(SUMIF('Sf acrylic cabinet (2)'!$B$17:$B$30,B1395,'Sf acrylic cabinet (2)'!$G$17:$G$30)) +
(SUMIF('Economy Sf acrylic'!$B$17:$B$30,B1395,'Economy Sf acrylic'!$G$17:$G$30)) +
(SUMIF('Df acrylic cabinet'!$B$17:$B$30,B1395,'Df acrylic cabinet'!$G$17:$G$30)) +
(SUMIF('Df acrylic cabinet (2)'!$B$17:$B$30,B1395,'Df acrylic cabinet (2)'!$G$17:$G$30)) +
(SUMIF('Sf flex cabinet'!$B$17:$B$30,B1395,'Sf flex cabinet'!$G$17:$G$30)) +
(SUMIF('Sf flex cabinet (2)'!$B$17:$B$30,B1395,'Sf flex cabinet (2)'!$G$17:$G$30)) +
(SUMIF('Df flex cabinet'!$B$17:$B$36,B1395,'Df flex cabinet'!$G$17:$G$36)) +
(SUMIF('Df flex cabinet (2)'!$B$17:$B$36,B1395,'Df flex cabinet (2)'!$G$17:$G$36)) +
(SUMIF('Pole cover'!$B$17:$B$30,B1395,'Pole cover'!$G$17:$G$30)) +
(SUMIF('Pole cover (2)'!$B$17:$B$30,B1395,'Pole cover (2)'!$G$17:$G$30)) +
(SUMIF('Structural Steel Fab'!$B$17:$B$29,B1395,'Structural Steel Fab'!$G$17:$G$29)) +
(SUMIF(Reveal!$B$17:$B$30,B1395,Reveal!$G$17:$G$30)) +
(SUMIF('Reveal (2)'!$B$17:$B$30,B1395,'Reveal (2)'!$G$17:$G$30)) +
(SUMIF('Crown cove top'!$B$17:$B$30,B1395,'Crown cove top'!$G$17:$G$30)) +
(SUMIF('EMC assembly'!$B$17:$B$30,B1395,'EMC assembly'!$G$17:$G$30)) +
(SUMIF(Crating!$B$17:$B$29,B1395,Crating!$G$17:$G$29)) +
(SUMIF('LED wiring'!$B$17:$B$30,B1395,'LED wiring'!$G$17:$G$30)) +
(SUMIF('Changeable copy face'!$B$17:$B$30,B1395,'Changeable copy face'!$G$17:$G$30)) +
(SUMIF('Flex face assembly'!$B$17:$B$30,B1395,'Flex face assembly'!$G$17:$G$30)) +
(SUMIF('Routed face assembly'!$B$17:$B$30,B1395,'Routed face assembly'!$G$17:$G$30)) +
(SUMIF('Paint calculation'!$B$17:$B$30,B1395,'Paint calculation'!$G$17:$G$30)) +
(SUMIF('Trimcap letter face'!$B$17:$B$30,B1395,'Trimcap letter face'!$G$17:$G$30)) +
(SUMIF('Trimcap letter face (2)'!$B$17:$B$30,B1395,'Trimcap letter face (2)'!$G$17:$G$30)) +
(SUMIF('Channel letter fabrication'!$B$17:$B$30,B1395,'Channel letter fabrication'!$G$17:$G$30)) +
(SUMIF('Channel letter fabrication (2)'!$B$17:$B$30,B1395,'Channel letter fabrication (2)'!$G$17:$G$30))</f>
        <v>0</v>
      </c>
    </row>
    <row r="1396" spans="1:10">
      <c r="A1396" s="28">
        <f>[1]ODBC!$A1396</f>
        <v>0</v>
      </c>
      <c r="B1396" s="29">
        <f>[1]ODBC!B1396</f>
        <v>0</v>
      </c>
      <c r="C1396" s="30" t="str">
        <f>IFERROR(VLOOKUP($B1396,[1]ODBC!$B:$H,2,FALSE),"")</f>
        <v/>
      </c>
      <c r="D1396" s="30" t="str">
        <f>IFERROR(VLOOKUP($B1396,[1]ODBC!$B:$H,3,FALSE),"")</f>
        <v/>
      </c>
      <c r="E1396" s="30" t="str">
        <f>IFERROR(VLOOKUP($B1396,[1]ODBC!$B:$H,4,FALSE),"")</f>
        <v/>
      </c>
      <c r="F1396" s="31" t="str">
        <f>IFERROR(VLOOKUP($B1396,[1]ODBC!$B:$H,5,FALSE),"")</f>
        <v/>
      </c>
      <c r="G1396" s="32">
        <f>[1]ODBC!G1396</f>
        <v>0</v>
      </c>
      <c r="H1396" s="33">
        <f>SUM([1]ODBC!H1396)</f>
        <v>0</v>
      </c>
      <c r="I1396" s="41" t="str">
        <f>'Vinyl cutting'!$B$2</f>
        <v>J36938</v>
      </c>
      <c r="J1396" s="42">
        <f ca="1">(SUMIF('Freeform time and material'!$B$17:$B$30,B1396,'Freeform time and material'!$G$17:$G$30)) +
(SUMIF('Vinyl cutting'!$B$17:$B$30,B1396,'Vinyl cutting'!$G$17:$G$30)) +
(SUMIF('Vinyl cutting (2)'!$B$17:$B$30,B1396,'Vinyl cutting (2)'!$G$17:$G$30)) +
(SUMIF('Apply vinyl graphics'!$B$17:$B$30,B1396,'Apply vinyl graphics'!$G$17:$G$30)) +
(SUMIF('Apply vinyl graphics (2)'!$B$17:$B$30,B1396,'Apply vinyl graphics (2)'!$G$17:$G$30)) +
(SUMIF('Alum pan sign'!$B$17:$B$30,B1396,'Alum pan sign'!$G$17:$G$30)) +
(SUMIF('Alum pan sign (2)'!$B$17:$B$30,B1396,'Alum pan sign (2)'!$G$17:$G$30)) +
(SUMIF('Economy pan sign'!$B$17:$B$30,B1396,'Economy pan sign'!$G$17:$G$30)) +
(SUMIF('Post and panel sign'!$B$17:$B$30,B1396,'Post and panel sign'!$G$17:$G$30)) +
(SUMIF('Post and panel sign (2)'!$B$17:$B$30,B1396,'Post and panel sign (2)'!$G$17:$G$30)) +
(SUMIF('Flat panels only'!$B$17:$B$30,B1396,'Flat panels only'!$G$17:$G$30)) +
(SUMIF('Flat panels only (2)'!$B$17:$B$30,B1396,'Flat panels only (2)'!$G$17:$G$30)) +
(SUMIF('Routed panel shapes'!$B$18:$B$31,B1396,'Routed panel shapes'!$G$18:$G$31)) +
(SUMIF('Routed panel shapes (2)'!$B$18:$B$31,B1396,'Routed panel shapes (2)'!$G$18:$G$31)) +
(SUMIF('Routed face only'!$B$17:$B$30,B1396,'Routed face only'!$G$17:$G$30)) +
(SUMIF('Routed face only (2)'!$B$17:$B$30,B1396,'Routed face only (2)'!$G$17:$G$30)) +
(SUMIF('Routed alum faces letters'!$B$17:$B$30,B1396,'Routed alum faces letters'!$G$17:$G$30)) +
(SUMIF('Routed alum faces letters (2)'!$B$17:$B$30,B1396,'Routed alum faces letters (2)'!$G$17:$G$30)) +
(SUMIF('Routed push through acrylic'!$B$17:$B$30,B1396,'Routed push through acrylic'!$G$17:$G$30)) +
(SUMIF('Routed push through acrylic (2)'!$B$17:$B$30,B1396,'Routed push through acrylic (2)'!$G$17:$G$30)) +
(SUMIF('Sf routed cabinet'!$B$17:$B$30,B1396,'Sf routed cabinet'!$G$17:$G$30)) +
(SUMIF('Sf routed cabinet (2)'!$B$17:$B$30,B1396,'Sf routed cabinet (2)'!$G$17:$G$30)) +
(SUMIF('Df routed cabinet'!$B$17:$B$30,B1396,'Df routed cabinet'!$G$17:$G$30)) +
(SUMIF('Df routed cabinet (2)'!$B$17:$B$30,B1396,'Df routed cabinet (2)'!$G$17:$G$30)) +
(SUMIF('Sf acrylic cabinet'!$B$17:$B$30,B1396,'Sf acrylic cabinet'!$G$17:$G$30)) +
(SUMIF('Sf acrylic cabinet (2)'!$B$17:$B$30,B1396,'Sf acrylic cabinet (2)'!$G$17:$G$30)) +
(SUMIF('Economy Sf acrylic'!$B$17:$B$30,B1396,'Economy Sf acrylic'!$G$17:$G$30)) +
(SUMIF('Df acrylic cabinet'!$B$17:$B$30,B1396,'Df acrylic cabinet'!$G$17:$G$30)) +
(SUMIF('Df acrylic cabinet (2)'!$B$17:$B$30,B1396,'Df acrylic cabinet (2)'!$G$17:$G$30)) +
(SUMIF('Sf flex cabinet'!$B$17:$B$30,B1396,'Sf flex cabinet'!$G$17:$G$30)) +
(SUMIF('Sf flex cabinet (2)'!$B$17:$B$30,B1396,'Sf flex cabinet (2)'!$G$17:$G$30)) +
(SUMIF('Df flex cabinet'!$B$17:$B$36,B1396,'Df flex cabinet'!$G$17:$G$36)) +
(SUMIF('Df flex cabinet (2)'!$B$17:$B$36,B1396,'Df flex cabinet (2)'!$G$17:$G$36)) +
(SUMIF('Pole cover'!$B$17:$B$30,B1396,'Pole cover'!$G$17:$G$30)) +
(SUMIF('Pole cover (2)'!$B$17:$B$30,B1396,'Pole cover (2)'!$G$17:$G$30)) +
(SUMIF('Structural Steel Fab'!$B$17:$B$29,B1396,'Structural Steel Fab'!$G$17:$G$29)) +
(SUMIF(Reveal!$B$17:$B$30,B1396,Reveal!$G$17:$G$30)) +
(SUMIF('Reveal (2)'!$B$17:$B$30,B1396,'Reveal (2)'!$G$17:$G$30)) +
(SUMIF('Crown cove top'!$B$17:$B$30,B1396,'Crown cove top'!$G$17:$G$30)) +
(SUMIF('EMC assembly'!$B$17:$B$30,B1396,'EMC assembly'!$G$17:$G$30)) +
(SUMIF(Crating!$B$17:$B$29,B1396,Crating!$G$17:$G$29)) +
(SUMIF('LED wiring'!$B$17:$B$30,B1396,'LED wiring'!$G$17:$G$30)) +
(SUMIF('Changeable copy face'!$B$17:$B$30,B1396,'Changeable copy face'!$G$17:$G$30)) +
(SUMIF('Flex face assembly'!$B$17:$B$30,B1396,'Flex face assembly'!$G$17:$G$30)) +
(SUMIF('Routed face assembly'!$B$17:$B$30,B1396,'Routed face assembly'!$G$17:$G$30)) +
(SUMIF('Paint calculation'!$B$17:$B$30,B1396,'Paint calculation'!$G$17:$G$30)) +
(SUMIF('Trimcap letter face'!$B$17:$B$30,B1396,'Trimcap letter face'!$G$17:$G$30)) +
(SUMIF('Trimcap letter face (2)'!$B$17:$B$30,B1396,'Trimcap letter face (2)'!$G$17:$G$30)) +
(SUMIF('Channel letter fabrication'!$B$17:$B$30,B1396,'Channel letter fabrication'!$G$17:$G$30)) +
(SUMIF('Channel letter fabrication (2)'!$B$17:$B$30,B1396,'Channel letter fabrication (2)'!$G$17:$G$30))</f>
        <v>0</v>
      </c>
    </row>
    <row r="1397" spans="1:10">
      <c r="A1397" s="28">
        <f>[1]ODBC!$A1397</f>
        <v>0</v>
      </c>
      <c r="B1397" s="29">
        <f>[1]ODBC!B1397</f>
        <v>0</v>
      </c>
      <c r="C1397" s="30" t="str">
        <f>IFERROR(VLOOKUP($B1397,[1]ODBC!$B:$H,2,FALSE),"")</f>
        <v/>
      </c>
      <c r="D1397" s="30" t="str">
        <f>IFERROR(VLOOKUP($B1397,[1]ODBC!$B:$H,3,FALSE),"")</f>
        <v/>
      </c>
      <c r="E1397" s="30" t="str">
        <f>IFERROR(VLOOKUP($B1397,[1]ODBC!$B:$H,4,FALSE),"")</f>
        <v/>
      </c>
      <c r="F1397" s="31" t="str">
        <f>IFERROR(VLOOKUP($B1397,[1]ODBC!$B:$H,5,FALSE),"")</f>
        <v/>
      </c>
      <c r="G1397" s="32">
        <f>[1]ODBC!G1397</f>
        <v>0</v>
      </c>
      <c r="H1397" s="33">
        <f>SUM([1]ODBC!H1397)</f>
        <v>0</v>
      </c>
      <c r="I1397" s="41" t="str">
        <f>'Vinyl cutting'!$B$2</f>
        <v>J36938</v>
      </c>
      <c r="J1397" s="42">
        <f ca="1">(SUMIF('Freeform time and material'!$B$17:$B$30,B1397,'Freeform time and material'!$G$17:$G$30)) +
(SUMIF('Vinyl cutting'!$B$17:$B$30,B1397,'Vinyl cutting'!$G$17:$G$30)) +
(SUMIF('Vinyl cutting (2)'!$B$17:$B$30,B1397,'Vinyl cutting (2)'!$G$17:$G$30)) +
(SUMIF('Apply vinyl graphics'!$B$17:$B$30,B1397,'Apply vinyl graphics'!$G$17:$G$30)) +
(SUMIF('Apply vinyl graphics (2)'!$B$17:$B$30,B1397,'Apply vinyl graphics (2)'!$G$17:$G$30)) +
(SUMIF('Alum pan sign'!$B$17:$B$30,B1397,'Alum pan sign'!$G$17:$G$30)) +
(SUMIF('Alum pan sign (2)'!$B$17:$B$30,B1397,'Alum pan sign (2)'!$G$17:$G$30)) +
(SUMIF('Economy pan sign'!$B$17:$B$30,B1397,'Economy pan sign'!$G$17:$G$30)) +
(SUMIF('Post and panel sign'!$B$17:$B$30,B1397,'Post and panel sign'!$G$17:$G$30)) +
(SUMIF('Post and panel sign (2)'!$B$17:$B$30,B1397,'Post and panel sign (2)'!$G$17:$G$30)) +
(SUMIF('Flat panels only'!$B$17:$B$30,B1397,'Flat panels only'!$G$17:$G$30)) +
(SUMIF('Flat panels only (2)'!$B$17:$B$30,B1397,'Flat panels only (2)'!$G$17:$G$30)) +
(SUMIF('Routed panel shapes'!$B$18:$B$31,B1397,'Routed panel shapes'!$G$18:$G$31)) +
(SUMIF('Routed panel shapes (2)'!$B$18:$B$31,B1397,'Routed panel shapes (2)'!$G$18:$G$31)) +
(SUMIF('Routed face only'!$B$17:$B$30,B1397,'Routed face only'!$G$17:$G$30)) +
(SUMIF('Routed face only (2)'!$B$17:$B$30,B1397,'Routed face only (2)'!$G$17:$G$30)) +
(SUMIF('Routed alum faces letters'!$B$17:$B$30,B1397,'Routed alum faces letters'!$G$17:$G$30)) +
(SUMIF('Routed alum faces letters (2)'!$B$17:$B$30,B1397,'Routed alum faces letters (2)'!$G$17:$G$30)) +
(SUMIF('Routed push through acrylic'!$B$17:$B$30,B1397,'Routed push through acrylic'!$G$17:$G$30)) +
(SUMIF('Routed push through acrylic (2)'!$B$17:$B$30,B1397,'Routed push through acrylic (2)'!$G$17:$G$30)) +
(SUMIF('Sf routed cabinet'!$B$17:$B$30,B1397,'Sf routed cabinet'!$G$17:$G$30)) +
(SUMIF('Sf routed cabinet (2)'!$B$17:$B$30,B1397,'Sf routed cabinet (2)'!$G$17:$G$30)) +
(SUMIF('Df routed cabinet'!$B$17:$B$30,B1397,'Df routed cabinet'!$G$17:$G$30)) +
(SUMIF('Df routed cabinet (2)'!$B$17:$B$30,B1397,'Df routed cabinet (2)'!$G$17:$G$30)) +
(SUMIF('Sf acrylic cabinet'!$B$17:$B$30,B1397,'Sf acrylic cabinet'!$G$17:$G$30)) +
(SUMIF('Sf acrylic cabinet (2)'!$B$17:$B$30,B1397,'Sf acrylic cabinet (2)'!$G$17:$G$30)) +
(SUMIF('Economy Sf acrylic'!$B$17:$B$30,B1397,'Economy Sf acrylic'!$G$17:$G$30)) +
(SUMIF('Df acrylic cabinet'!$B$17:$B$30,B1397,'Df acrylic cabinet'!$G$17:$G$30)) +
(SUMIF('Df acrylic cabinet (2)'!$B$17:$B$30,B1397,'Df acrylic cabinet (2)'!$G$17:$G$30)) +
(SUMIF('Sf flex cabinet'!$B$17:$B$30,B1397,'Sf flex cabinet'!$G$17:$G$30)) +
(SUMIF('Sf flex cabinet (2)'!$B$17:$B$30,B1397,'Sf flex cabinet (2)'!$G$17:$G$30)) +
(SUMIF('Df flex cabinet'!$B$17:$B$36,B1397,'Df flex cabinet'!$G$17:$G$36)) +
(SUMIF('Df flex cabinet (2)'!$B$17:$B$36,B1397,'Df flex cabinet (2)'!$G$17:$G$36)) +
(SUMIF('Pole cover'!$B$17:$B$30,B1397,'Pole cover'!$G$17:$G$30)) +
(SUMIF('Pole cover (2)'!$B$17:$B$30,B1397,'Pole cover (2)'!$G$17:$G$30)) +
(SUMIF('Structural Steel Fab'!$B$17:$B$29,B1397,'Structural Steel Fab'!$G$17:$G$29)) +
(SUMIF(Reveal!$B$17:$B$30,B1397,Reveal!$G$17:$G$30)) +
(SUMIF('Reveal (2)'!$B$17:$B$30,B1397,'Reveal (2)'!$G$17:$G$30)) +
(SUMIF('Crown cove top'!$B$17:$B$30,B1397,'Crown cove top'!$G$17:$G$30)) +
(SUMIF('EMC assembly'!$B$17:$B$30,B1397,'EMC assembly'!$G$17:$G$30)) +
(SUMIF(Crating!$B$17:$B$29,B1397,Crating!$G$17:$G$29)) +
(SUMIF('LED wiring'!$B$17:$B$30,B1397,'LED wiring'!$G$17:$G$30)) +
(SUMIF('Changeable copy face'!$B$17:$B$30,B1397,'Changeable copy face'!$G$17:$G$30)) +
(SUMIF('Flex face assembly'!$B$17:$B$30,B1397,'Flex face assembly'!$G$17:$G$30)) +
(SUMIF('Routed face assembly'!$B$17:$B$30,B1397,'Routed face assembly'!$G$17:$G$30)) +
(SUMIF('Paint calculation'!$B$17:$B$30,B1397,'Paint calculation'!$G$17:$G$30)) +
(SUMIF('Trimcap letter face'!$B$17:$B$30,B1397,'Trimcap letter face'!$G$17:$G$30)) +
(SUMIF('Trimcap letter face (2)'!$B$17:$B$30,B1397,'Trimcap letter face (2)'!$G$17:$G$30)) +
(SUMIF('Channel letter fabrication'!$B$17:$B$30,B1397,'Channel letter fabrication'!$G$17:$G$30)) +
(SUMIF('Channel letter fabrication (2)'!$B$17:$B$30,B1397,'Channel letter fabrication (2)'!$G$17:$G$30))</f>
        <v>0</v>
      </c>
    </row>
    <row r="1398" spans="1:10">
      <c r="A1398" s="28">
        <f>[1]ODBC!$A1398</f>
        <v>0</v>
      </c>
      <c r="B1398" s="29">
        <f>[1]ODBC!B1398</f>
        <v>0</v>
      </c>
      <c r="C1398" s="30" t="str">
        <f>IFERROR(VLOOKUP($B1398,[1]ODBC!$B:$H,2,FALSE),"")</f>
        <v/>
      </c>
      <c r="D1398" s="30" t="str">
        <f>IFERROR(VLOOKUP($B1398,[1]ODBC!$B:$H,3,FALSE),"")</f>
        <v/>
      </c>
      <c r="E1398" s="30" t="str">
        <f>IFERROR(VLOOKUP($B1398,[1]ODBC!$B:$H,4,FALSE),"")</f>
        <v/>
      </c>
      <c r="F1398" s="31" t="str">
        <f>IFERROR(VLOOKUP($B1398,[1]ODBC!$B:$H,5,FALSE),"")</f>
        <v/>
      </c>
      <c r="G1398" s="32">
        <f>[1]ODBC!G1398</f>
        <v>0</v>
      </c>
      <c r="H1398" s="33">
        <f>SUM([1]ODBC!H1398)</f>
        <v>0</v>
      </c>
      <c r="I1398" s="41" t="str">
        <f>'Vinyl cutting'!$B$2</f>
        <v>J36938</v>
      </c>
      <c r="J1398" s="42">
        <f ca="1">(SUMIF('Freeform time and material'!$B$17:$B$30,B1398,'Freeform time and material'!$G$17:$G$30)) +
(SUMIF('Vinyl cutting'!$B$17:$B$30,B1398,'Vinyl cutting'!$G$17:$G$30)) +
(SUMIF('Vinyl cutting (2)'!$B$17:$B$30,B1398,'Vinyl cutting (2)'!$G$17:$G$30)) +
(SUMIF('Apply vinyl graphics'!$B$17:$B$30,B1398,'Apply vinyl graphics'!$G$17:$G$30)) +
(SUMIF('Apply vinyl graphics (2)'!$B$17:$B$30,B1398,'Apply vinyl graphics (2)'!$G$17:$G$30)) +
(SUMIF('Alum pan sign'!$B$17:$B$30,B1398,'Alum pan sign'!$G$17:$G$30)) +
(SUMIF('Alum pan sign (2)'!$B$17:$B$30,B1398,'Alum pan sign (2)'!$G$17:$G$30)) +
(SUMIF('Economy pan sign'!$B$17:$B$30,B1398,'Economy pan sign'!$G$17:$G$30)) +
(SUMIF('Post and panel sign'!$B$17:$B$30,B1398,'Post and panel sign'!$G$17:$G$30)) +
(SUMIF('Post and panel sign (2)'!$B$17:$B$30,B1398,'Post and panel sign (2)'!$G$17:$G$30)) +
(SUMIF('Flat panels only'!$B$17:$B$30,B1398,'Flat panels only'!$G$17:$G$30)) +
(SUMIF('Flat panels only (2)'!$B$17:$B$30,B1398,'Flat panels only (2)'!$G$17:$G$30)) +
(SUMIF('Routed panel shapes'!$B$18:$B$31,B1398,'Routed panel shapes'!$G$18:$G$31)) +
(SUMIF('Routed panel shapes (2)'!$B$18:$B$31,B1398,'Routed panel shapes (2)'!$G$18:$G$31)) +
(SUMIF('Routed face only'!$B$17:$B$30,B1398,'Routed face only'!$G$17:$G$30)) +
(SUMIF('Routed face only (2)'!$B$17:$B$30,B1398,'Routed face only (2)'!$G$17:$G$30)) +
(SUMIF('Routed alum faces letters'!$B$17:$B$30,B1398,'Routed alum faces letters'!$G$17:$G$30)) +
(SUMIF('Routed alum faces letters (2)'!$B$17:$B$30,B1398,'Routed alum faces letters (2)'!$G$17:$G$30)) +
(SUMIF('Routed push through acrylic'!$B$17:$B$30,B1398,'Routed push through acrylic'!$G$17:$G$30)) +
(SUMIF('Routed push through acrylic (2)'!$B$17:$B$30,B1398,'Routed push through acrylic (2)'!$G$17:$G$30)) +
(SUMIF('Sf routed cabinet'!$B$17:$B$30,B1398,'Sf routed cabinet'!$G$17:$G$30)) +
(SUMIF('Sf routed cabinet (2)'!$B$17:$B$30,B1398,'Sf routed cabinet (2)'!$G$17:$G$30)) +
(SUMIF('Df routed cabinet'!$B$17:$B$30,B1398,'Df routed cabinet'!$G$17:$G$30)) +
(SUMIF('Df routed cabinet (2)'!$B$17:$B$30,B1398,'Df routed cabinet (2)'!$G$17:$G$30)) +
(SUMIF('Sf acrylic cabinet'!$B$17:$B$30,B1398,'Sf acrylic cabinet'!$G$17:$G$30)) +
(SUMIF('Sf acrylic cabinet (2)'!$B$17:$B$30,B1398,'Sf acrylic cabinet (2)'!$G$17:$G$30)) +
(SUMIF('Economy Sf acrylic'!$B$17:$B$30,B1398,'Economy Sf acrylic'!$G$17:$G$30)) +
(SUMIF('Df acrylic cabinet'!$B$17:$B$30,B1398,'Df acrylic cabinet'!$G$17:$G$30)) +
(SUMIF('Df acrylic cabinet (2)'!$B$17:$B$30,B1398,'Df acrylic cabinet (2)'!$G$17:$G$30)) +
(SUMIF('Sf flex cabinet'!$B$17:$B$30,B1398,'Sf flex cabinet'!$G$17:$G$30)) +
(SUMIF('Sf flex cabinet (2)'!$B$17:$B$30,B1398,'Sf flex cabinet (2)'!$G$17:$G$30)) +
(SUMIF('Df flex cabinet'!$B$17:$B$36,B1398,'Df flex cabinet'!$G$17:$G$36)) +
(SUMIF('Df flex cabinet (2)'!$B$17:$B$36,B1398,'Df flex cabinet (2)'!$G$17:$G$36)) +
(SUMIF('Pole cover'!$B$17:$B$30,B1398,'Pole cover'!$G$17:$G$30)) +
(SUMIF('Pole cover (2)'!$B$17:$B$30,B1398,'Pole cover (2)'!$G$17:$G$30)) +
(SUMIF('Structural Steel Fab'!$B$17:$B$29,B1398,'Structural Steel Fab'!$G$17:$G$29)) +
(SUMIF(Reveal!$B$17:$B$30,B1398,Reveal!$G$17:$G$30)) +
(SUMIF('Reveal (2)'!$B$17:$B$30,B1398,'Reveal (2)'!$G$17:$G$30)) +
(SUMIF('Crown cove top'!$B$17:$B$30,B1398,'Crown cove top'!$G$17:$G$30)) +
(SUMIF('EMC assembly'!$B$17:$B$30,B1398,'EMC assembly'!$G$17:$G$30)) +
(SUMIF(Crating!$B$17:$B$29,B1398,Crating!$G$17:$G$29)) +
(SUMIF('LED wiring'!$B$17:$B$30,B1398,'LED wiring'!$G$17:$G$30)) +
(SUMIF('Changeable copy face'!$B$17:$B$30,B1398,'Changeable copy face'!$G$17:$G$30)) +
(SUMIF('Flex face assembly'!$B$17:$B$30,B1398,'Flex face assembly'!$G$17:$G$30)) +
(SUMIF('Routed face assembly'!$B$17:$B$30,B1398,'Routed face assembly'!$G$17:$G$30)) +
(SUMIF('Paint calculation'!$B$17:$B$30,B1398,'Paint calculation'!$G$17:$G$30)) +
(SUMIF('Trimcap letter face'!$B$17:$B$30,B1398,'Trimcap letter face'!$G$17:$G$30)) +
(SUMIF('Trimcap letter face (2)'!$B$17:$B$30,B1398,'Trimcap letter face (2)'!$G$17:$G$30)) +
(SUMIF('Channel letter fabrication'!$B$17:$B$30,B1398,'Channel letter fabrication'!$G$17:$G$30)) +
(SUMIF('Channel letter fabrication (2)'!$B$17:$B$30,B1398,'Channel letter fabrication (2)'!$G$17:$G$30))</f>
        <v>0</v>
      </c>
    </row>
    <row r="1399" spans="1:10">
      <c r="A1399" s="28">
        <f>[1]ODBC!$A1399</f>
        <v>0</v>
      </c>
      <c r="B1399" s="29">
        <f>[1]ODBC!B1399</f>
        <v>0</v>
      </c>
      <c r="C1399" s="30" t="str">
        <f>IFERROR(VLOOKUP($B1399,[1]ODBC!$B:$H,2,FALSE),"")</f>
        <v/>
      </c>
      <c r="D1399" s="30" t="str">
        <f>IFERROR(VLOOKUP($B1399,[1]ODBC!$B:$H,3,FALSE),"")</f>
        <v/>
      </c>
      <c r="E1399" s="30" t="str">
        <f>IFERROR(VLOOKUP($B1399,[1]ODBC!$B:$H,4,FALSE),"")</f>
        <v/>
      </c>
      <c r="F1399" s="31" t="str">
        <f>IFERROR(VLOOKUP($B1399,[1]ODBC!$B:$H,5,FALSE),"")</f>
        <v/>
      </c>
      <c r="G1399" s="32">
        <f>[1]ODBC!G1399</f>
        <v>0</v>
      </c>
      <c r="H1399" s="33">
        <f>SUM([1]ODBC!H1399)</f>
        <v>0</v>
      </c>
      <c r="I1399" s="41" t="str">
        <f>'Vinyl cutting'!$B$2</f>
        <v>J36938</v>
      </c>
      <c r="J1399" s="42">
        <f ca="1">(SUMIF('Freeform time and material'!$B$17:$B$30,B1399,'Freeform time and material'!$G$17:$G$30)) +
(SUMIF('Vinyl cutting'!$B$17:$B$30,B1399,'Vinyl cutting'!$G$17:$G$30)) +
(SUMIF('Vinyl cutting (2)'!$B$17:$B$30,B1399,'Vinyl cutting (2)'!$G$17:$G$30)) +
(SUMIF('Apply vinyl graphics'!$B$17:$B$30,B1399,'Apply vinyl graphics'!$G$17:$G$30)) +
(SUMIF('Apply vinyl graphics (2)'!$B$17:$B$30,B1399,'Apply vinyl graphics (2)'!$G$17:$G$30)) +
(SUMIF('Alum pan sign'!$B$17:$B$30,B1399,'Alum pan sign'!$G$17:$G$30)) +
(SUMIF('Alum pan sign (2)'!$B$17:$B$30,B1399,'Alum pan sign (2)'!$G$17:$G$30)) +
(SUMIF('Economy pan sign'!$B$17:$B$30,B1399,'Economy pan sign'!$G$17:$G$30)) +
(SUMIF('Post and panel sign'!$B$17:$B$30,B1399,'Post and panel sign'!$G$17:$G$30)) +
(SUMIF('Post and panel sign (2)'!$B$17:$B$30,B1399,'Post and panel sign (2)'!$G$17:$G$30)) +
(SUMIF('Flat panels only'!$B$17:$B$30,B1399,'Flat panels only'!$G$17:$G$30)) +
(SUMIF('Flat panels only (2)'!$B$17:$B$30,B1399,'Flat panels only (2)'!$G$17:$G$30)) +
(SUMIF('Routed panel shapes'!$B$18:$B$31,B1399,'Routed panel shapes'!$G$18:$G$31)) +
(SUMIF('Routed panel shapes (2)'!$B$18:$B$31,B1399,'Routed panel shapes (2)'!$G$18:$G$31)) +
(SUMIF('Routed face only'!$B$17:$B$30,B1399,'Routed face only'!$G$17:$G$30)) +
(SUMIF('Routed face only (2)'!$B$17:$B$30,B1399,'Routed face only (2)'!$G$17:$G$30)) +
(SUMIF('Routed alum faces letters'!$B$17:$B$30,B1399,'Routed alum faces letters'!$G$17:$G$30)) +
(SUMIF('Routed alum faces letters (2)'!$B$17:$B$30,B1399,'Routed alum faces letters (2)'!$G$17:$G$30)) +
(SUMIF('Routed push through acrylic'!$B$17:$B$30,B1399,'Routed push through acrylic'!$G$17:$G$30)) +
(SUMIF('Routed push through acrylic (2)'!$B$17:$B$30,B1399,'Routed push through acrylic (2)'!$G$17:$G$30)) +
(SUMIF('Sf routed cabinet'!$B$17:$B$30,B1399,'Sf routed cabinet'!$G$17:$G$30)) +
(SUMIF('Sf routed cabinet (2)'!$B$17:$B$30,B1399,'Sf routed cabinet (2)'!$G$17:$G$30)) +
(SUMIF('Df routed cabinet'!$B$17:$B$30,B1399,'Df routed cabinet'!$G$17:$G$30)) +
(SUMIF('Df routed cabinet (2)'!$B$17:$B$30,B1399,'Df routed cabinet (2)'!$G$17:$G$30)) +
(SUMIF('Sf acrylic cabinet'!$B$17:$B$30,B1399,'Sf acrylic cabinet'!$G$17:$G$30)) +
(SUMIF('Sf acrylic cabinet (2)'!$B$17:$B$30,B1399,'Sf acrylic cabinet (2)'!$G$17:$G$30)) +
(SUMIF('Economy Sf acrylic'!$B$17:$B$30,B1399,'Economy Sf acrylic'!$G$17:$G$30)) +
(SUMIF('Df acrylic cabinet'!$B$17:$B$30,B1399,'Df acrylic cabinet'!$G$17:$G$30)) +
(SUMIF('Df acrylic cabinet (2)'!$B$17:$B$30,B1399,'Df acrylic cabinet (2)'!$G$17:$G$30)) +
(SUMIF('Sf flex cabinet'!$B$17:$B$30,B1399,'Sf flex cabinet'!$G$17:$G$30)) +
(SUMIF('Sf flex cabinet (2)'!$B$17:$B$30,B1399,'Sf flex cabinet (2)'!$G$17:$G$30)) +
(SUMIF('Df flex cabinet'!$B$17:$B$36,B1399,'Df flex cabinet'!$G$17:$G$36)) +
(SUMIF('Df flex cabinet (2)'!$B$17:$B$36,B1399,'Df flex cabinet (2)'!$G$17:$G$36)) +
(SUMIF('Pole cover'!$B$17:$B$30,B1399,'Pole cover'!$G$17:$G$30)) +
(SUMIF('Pole cover (2)'!$B$17:$B$30,B1399,'Pole cover (2)'!$G$17:$G$30)) +
(SUMIF('Structural Steel Fab'!$B$17:$B$29,B1399,'Structural Steel Fab'!$G$17:$G$29)) +
(SUMIF(Reveal!$B$17:$B$30,B1399,Reveal!$G$17:$G$30)) +
(SUMIF('Reveal (2)'!$B$17:$B$30,B1399,'Reveal (2)'!$G$17:$G$30)) +
(SUMIF('Crown cove top'!$B$17:$B$30,B1399,'Crown cove top'!$G$17:$G$30)) +
(SUMIF('EMC assembly'!$B$17:$B$30,B1399,'EMC assembly'!$G$17:$G$30)) +
(SUMIF(Crating!$B$17:$B$29,B1399,Crating!$G$17:$G$29)) +
(SUMIF('LED wiring'!$B$17:$B$30,B1399,'LED wiring'!$G$17:$G$30)) +
(SUMIF('Changeable copy face'!$B$17:$B$30,B1399,'Changeable copy face'!$G$17:$G$30)) +
(SUMIF('Flex face assembly'!$B$17:$B$30,B1399,'Flex face assembly'!$G$17:$G$30)) +
(SUMIF('Routed face assembly'!$B$17:$B$30,B1399,'Routed face assembly'!$G$17:$G$30)) +
(SUMIF('Paint calculation'!$B$17:$B$30,B1399,'Paint calculation'!$G$17:$G$30)) +
(SUMIF('Trimcap letter face'!$B$17:$B$30,B1399,'Trimcap letter face'!$G$17:$G$30)) +
(SUMIF('Trimcap letter face (2)'!$B$17:$B$30,B1399,'Trimcap letter face (2)'!$G$17:$G$30)) +
(SUMIF('Channel letter fabrication'!$B$17:$B$30,B1399,'Channel letter fabrication'!$G$17:$G$30)) +
(SUMIF('Channel letter fabrication (2)'!$B$17:$B$30,B1399,'Channel letter fabrication (2)'!$G$17:$G$30))</f>
        <v>0</v>
      </c>
    </row>
    <row r="1400" spans="1:10">
      <c r="A1400" s="28">
        <f>[1]ODBC!$A1400</f>
        <v>0</v>
      </c>
      <c r="B1400" s="29">
        <f>[1]ODBC!B1400</f>
        <v>0</v>
      </c>
      <c r="C1400" s="30" t="str">
        <f>IFERROR(VLOOKUP($B1400,[1]ODBC!$B:$H,2,FALSE),"")</f>
        <v/>
      </c>
      <c r="D1400" s="30" t="str">
        <f>IFERROR(VLOOKUP($B1400,[1]ODBC!$B:$H,3,FALSE),"")</f>
        <v/>
      </c>
      <c r="E1400" s="30" t="str">
        <f>IFERROR(VLOOKUP($B1400,[1]ODBC!$B:$H,4,FALSE),"")</f>
        <v/>
      </c>
      <c r="F1400" s="31" t="str">
        <f>IFERROR(VLOOKUP($B1400,[1]ODBC!$B:$H,5,FALSE),"")</f>
        <v/>
      </c>
      <c r="G1400" s="32">
        <f>[1]ODBC!G1400</f>
        <v>0</v>
      </c>
      <c r="H1400" s="33">
        <f>SUM([1]ODBC!H1400)</f>
        <v>0</v>
      </c>
      <c r="I1400" s="41" t="str">
        <f>'Vinyl cutting'!$B$2</f>
        <v>J36938</v>
      </c>
      <c r="J1400" s="42">
        <f ca="1">(SUMIF('Freeform time and material'!$B$17:$B$30,B1400,'Freeform time and material'!$G$17:$G$30)) +
(SUMIF('Vinyl cutting'!$B$17:$B$30,B1400,'Vinyl cutting'!$G$17:$G$30)) +
(SUMIF('Vinyl cutting (2)'!$B$17:$B$30,B1400,'Vinyl cutting (2)'!$G$17:$G$30)) +
(SUMIF('Apply vinyl graphics'!$B$17:$B$30,B1400,'Apply vinyl graphics'!$G$17:$G$30)) +
(SUMIF('Apply vinyl graphics (2)'!$B$17:$B$30,B1400,'Apply vinyl graphics (2)'!$G$17:$G$30)) +
(SUMIF('Alum pan sign'!$B$17:$B$30,B1400,'Alum pan sign'!$G$17:$G$30)) +
(SUMIF('Alum pan sign (2)'!$B$17:$B$30,B1400,'Alum pan sign (2)'!$G$17:$G$30)) +
(SUMIF('Economy pan sign'!$B$17:$B$30,B1400,'Economy pan sign'!$G$17:$G$30)) +
(SUMIF('Post and panel sign'!$B$17:$B$30,B1400,'Post and panel sign'!$G$17:$G$30)) +
(SUMIF('Post and panel sign (2)'!$B$17:$B$30,B1400,'Post and panel sign (2)'!$G$17:$G$30)) +
(SUMIF('Flat panels only'!$B$17:$B$30,B1400,'Flat panels only'!$G$17:$G$30)) +
(SUMIF('Flat panels only (2)'!$B$17:$B$30,B1400,'Flat panels only (2)'!$G$17:$G$30)) +
(SUMIF('Routed panel shapes'!$B$18:$B$31,B1400,'Routed panel shapes'!$G$18:$G$31)) +
(SUMIF('Routed panel shapes (2)'!$B$18:$B$31,B1400,'Routed panel shapes (2)'!$G$18:$G$31)) +
(SUMIF('Routed face only'!$B$17:$B$30,B1400,'Routed face only'!$G$17:$G$30)) +
(SUMIF('Routed face only (2)'!$B$17:$B$30,B1400,'Routed face only (2)'!$G$17:$G$30)) +
(SUMIF('Routed alum faces letters'!$B$17:$B$30,B1400,'Routed alum faces letters'!$G$17:$G$30)) +
(SUMIF('Routed alum faces letters (2)'!$B$17:$B$30,B1400,'Routed alum faces letters (2)'!$G$17:$G$30)) +
(SUMIF('Routed push through acrylic'!$B$17:$B$30,B1400,'Routed push through acrylic'!$G$17:$G$30)) +
(SUMIF('Routed push through acrylic (2)'!$B$17:$B$30,B1400,'Routed push through acrylic (2)'!$G$17:$G$30)) +
(SUMIF('Sf routed cabinet'!$B$17:$B$30,B1400,'Sf routed cabinet'!$G$17:$G$30)) +
(SUMIF('Sf routed cabinet (2)'!$B$17:$B$30,B1400,'Sf routed cabinet (2)'!$G$17:$G$30)) +
(SUMIF('Df routed cabinet'!$B$17:$B$30,B1400,'Df routed cabinet'!$G$17:$G$30)) +
(SUMIF('Df routed cabinet (2)'!$B$17:$B$30,B1400,'Df routed cabinet (2)'!$G$17:$G$30)) +
(SUMIF('Sf acrylic cabinet'!$B$17:$B$30,B1400,'Sf acrylic cabinet'!$G$17:$G$30)) +
(SUMIF('Sf acrylic cabinet (2)'!$B$17:$B$30,B1400,'Sf acrylic cabinet (2)'!$G$17:$G$30)) +
(SUMIF('Economy Sf acrylic'!$B$17:$B$30,B1400,'Economy Sf acrylic'!$G$17:$G$30)) +
(SUMIF('Df acrylic cabinet'!$B$17:$B$30,B1400,'Df acrylic cabinet'!$G$17:$G$30)) +
(SUMIF('Df acrylic cabinet (2)'!$B$17:$B$30,B1400,'Df acrylic cabinet (2)'!$G$17:$G$30)) +
(SUMIF('Sf flex cabinet'!$B$17:$B$30,B1400,'Sf flex cabinet'!$G$17:$G$30)) +
(SUMIF('Sf flex cabinet (2)'!$B$17:$B$30,B1400,'Sf flex cabinet (2)'!$G$17:$G$30)) +
(SUMIF('Df flex cabinet'!$B$17:$B$36,B1400,'Df flex cabinet'!$G$17:$G$36)) +
(SUMIF('Df flex cabinet (2)'!$B$17:$B$36,B1400,'Df flex cabinet (2)'!$G$17:$G$36)) +
(SUMIF('Pole cover'!$B$17:$B$30,B1400,'Pole cover'!$G$17:$G$30)) +
(SUMIF('Pole cover (2)'!$B$17:$B$30,B1400,'Pole cover (2)'!$G$17:$G$30)) +
(SUMIF('Structural Steel Fab'!$B$17:$B$29,B1400,'Structural Steel Fab'!$G$17:$G$29)) +
(SUMIF(Reveal!$B$17:$B$30,B1400,Reveal!$G$17:$G$30)) +
(SUMIF('Reveal (2)'!$B$17:$B$30,B1400,'Reveal (2)'!$G$17:$G$30)) +
(SUMIF('Crown cove top'!$B$17:$B$30,B1400,'Crown cove top'!$G$17:$G$30)) +
(SUMIF('EMC assembly'!$B$17:$B$30,B1400,'EMC assembly'!$G$17:$G$30)) +
(SUMIF(Crating!$B$17:$B$29,B1400,Crating!$G$17:$G$29)) +
(SUMIF('LED wiring'!$B$17:$B$30,B1400,'LED wiring'!$G$17:$G$30)) +
(SUMIF('Changeable copy face'!$B$17:$B$30,B1400,'Changeable copy face'!$G$17:$G$30)) +
(SUMIF('Flex face assembly'!$B$17:$B$30,B1400,'Flex face assembly'!$G$17:$G$30)) +
(SUMIF('Routed face assembly'!$B$17:$B$30,B1400,'Routed face assembly'!$G$17:$G$30)) +
(SUMIF('Paint calculation'!$B$17:$B$30,B1400,'Paint calculation'!$G$17:$G$30)) +
(SUMIF('Trimcap letter face'!$B$17:$B$30,B1400,'Trimcap letter face'!$G$17:$G$30)) +
(SUMIF('Trimcap letter face (2)'!$B$17:$B$30,B1400,'Trimcap letter face (2)'!$G$17:$G$30)) +
(SUMIF('Channel letter fabrication'!$B$17:$B$30,B1400,'Channel letter fabrication'!$G$17:$G$30)) +
(SUMIF('Channel letter fabrication (2)'!$B$17:$B$30,B1400,'Channel letter fabrication (2)'!$G$17:$G$30))</f>
        <v>0</v>
      </c>
    </row>
    <row r="1401" spans="1:10">
      <c r="A1401" s="28">
        <f>[1]ODBC!$A1401</f>
        <v>0</v>
      </c>
      <c r="B1401" s="29">
        <f>[1]ODBC!B1401</f>
        <v>0</v>
      </c>
      <c r="C1401" s="30" t="str">
        <f>IFERROR(VLOOKUP($B1401,[1]ODBC!$B:$H,2,FALSE),"")</f>
        <v/>
      </c>
      <c r="D1401" s="30" t="str">
        <f>IFERROR(VLOOKUP($B1401,[1]ODBC!$B:$H,3,FALSE),"")</f>
        <v/>
      </c>
      <c r="E1401" s="30" t="str">
        <f>IFERROR(VLOOKUP($B1401,[1]ODBC!$B:$H,4,FALSE),"")</f>
        <v/>
      </c>
      <c r="F1401" s="31" t="str">
        <f>IFERROR(VLOOKUP($B1401,[1]ODBC!$B:$H,5,FALSE),"")</f>
        <v/>
      </c>
      <c r="G1401" s="32">
        <f>[1]ODBC!G1401</f>
        <v>0</v>
      </c>
      <c r="H1401" s="33">
        <f>SUM([1]ODBC!H1401)</f>
        <v>0</v>
      </c>
      <c r="I1401" s="41" t="str">
        <f>'Vinyl cutting'!$B$2</f>
        <v>J36938</v>
      </c>
      <c r="J1401" s="42">
        <f ca="1">(SUMIF('Freeform time and material'!$B$17:$B$30,B1401,'Freeform time and material'!$G$17:$G$30)) +
(SUMIF('Vinyl cutting'!$B$17:$B$30,B1401,'Vinyl cutting'!$G$17:$G$30)) +
(SUMIF('Vinyl cutting (2)'!$B$17:$B$30,B1401,'Vinyl cutting (2)'!$G$17:$G$30)) +
(SUMIF('Apply vinyl graphics'!$B$17:$B$30,B1401,'Apply vinyl graphics'!$G$17:$G$30)) +
(SUMIF('Apply vinyl graphics (2)'!$B$17:$B$30,B1401,'Apply vinyl graphics (2)'!$G$17:$G$30)) +
(SUMIF('Alum pan sign'!$B$17:$B$30,B1401,'Alum pan sign'!$G$17:$G$30)) +
(SUMIF('Alum pan sign (2)'!$B$17:$B$30,B1401,'Alum pan sign (2)'!$G$17:$G$30)) +
(SUMIF('Economy pan sign'!$B$17:$B$30,B1401,'Economy pan sign'!$G$17:$G$30)) +
(SUMIF('Post and panel sign'!$B$17:$B$30,B1401,'Post and panel sign'!$G$17:$G$30)) +
(SUMIF('Post and panel sign (2)'!$B$17:$B$30,B1401,'Post and panel sign (2)'!$G$17:$G$30)) +
(SUMIF('Flat panels only'!$B$17:$B$30,B1401,'Flat panels only'!$G$17:$G$30)) +
(SUMIF('Flat panels only (2)'!$B$17:$B$30,B1401,'Flat panels only (2)'!$G$17:$G$30)) +
(SUMIF('Routed panel shapes'!$B$18:$B$31,B1401,'Routed panel shapes'!$G$18:$G$31)) +
(SUMIF('Routed panel shapes (2)'!$B$18:$B$31,B1401,'Routed panel shapes (2)'!$G$18:$G$31)) +
(SUMIF('Routed face only'!$B$17:$B$30,B1401,'Routed face only'!$G$17:$G$30)) +
(SUMIF('Routed face only (2)'!$B$17:$B$30,B1401,'Routed face only (2)'!$G$17:$G$30)) +
(SUMIF('Routed alum faces letters'!$B$17:$B$30,B1401,'Routed alum faces letters'!$G$17:$G$30)) +
(SUMIF('Routed alum faces letters (2)'!$B$17:$B$30,B1401,'Routed alum faces letters (2)'!$G$17:$G$30)) +
(SUMIF('Routed push through acrylic'!$B$17:$B$30,B1401,'Routed push through acrylic'!$G$17:$G$30)) +
(SUMIF('Routed push through acrylic (2)'!$B$17:$B$30,B1401,'Routed push through acrylic (2)'!$G$17:$G$30)) +
(SUMIF('Sf routed cabinet'!$B$17:$B$30,B1401,'Sf routed cabinet'!$G$17:$G$30)) +
(SUMIF('Sf routed cabinet (2)'!$B$17:$B$30,B1401,'Sf routed cabinet (2)'!$G$17:$G$30)) +
(SUMIF('Df routed cabinet'!$B$17:$B$30,B1401,'Df routed cabinet'!$G$17:$G$30)) +
(SUMIF('Df routed cabinet (2)'!$B$17:$B$30,B1401,'Df routed cabinet (2)'!$G$17:$G$30)) +
(SUMIF('Sf acrylic cabinet'!$B$17:$B$30,B1401,'Sf acrylic cabinet'!$G$17:$G$30)) +
(SUMIF('Sf acrylic cabinet (2)'!$B$17:$B$30,B1401,'Sf acrylic cabinet (2)'!$G$17:$G$30)) +
(SUMIF('Economy Sf acrylic'!$B$17:$B$30,B1401,'Economy Sf acrylic'!$G$17:$G$30)) +
(SUMIF('Df acrylic cabinet'!$B$17:$B$30,B1401,'Df acrylic cabinet'!$G$17:$G$30)) +
(SUMIF('Df acrylic cabinet (2)'!$B$17:$B$30,B1401,'Df acrylic cabinet (2)'!$G$17:$G$30)) +
(SUMIF('Sf flex cabinet'!$B$17:$B$30,B1401,'Sf flex cabinet'!$G$17:$G$30)) +
(SUMIF('Sf flex cabinet (2)'!$B$17:$B$30,B1401,'Sf flex cabinet (2)'!$G$17:$G$30)) +
(SUMIF('Df flex cabinet'!$B$17:$B$36,B1401,'Df flex cabinet'!$G$17:$G$36)) +
(SUMIF('Df flex cabinet (2)'!$B$17:$B$36,B1401,'Df flex cabinet (2)'!$G$17:$G$36)) +
(SUMIF('Pole cover'!$B$17:$B$30,B1401,'Pole cover'!$G$17:$G$30)) +
(SUMIF('Pole cover (2)'!$B$17:$B$30,B1401,'Pole cover (2)'!$G$17:$G$30)) +
(SUMIF('Structural Steel Fab'!$B$17:$B$29,B1401,'Structural Steel Fab'!$G$17:$G$29)) +
(SUMIF(Reveal!$B$17:$B$30,B1401,Reveal!$G$17:$G$30)) +
(SUMIF('Reveal (2)'!$B$17:$B$30,B1401,'Reveal (2)'!$G$17:$G$30)) +
(SUMIF('Crown cove top'!$B$17:$B$30,B1401,'Crown cove top'!$G$17:$G$30)) +
(SUMIF('EMC assembly'!$B$17:$B$30,B1401,'EMC assembly'!$G$17:$G$30)) +
(SUMIF(Crating!$B$17:$B$29,B1401,Crating!$G$17:$G$29)) +
(SUMIF('LED wiring'!$B$17:$B$30,B1401,'LED wiring'!$G$17:$G$30)) +
(SUMIF('Changeable copy face'!$B$17:$B$30,B1401,'Changeable copy face'!$G$17:$G$30)) +
(SUMIF('Flex face assembly'!$B$17:$B$30,B1401,'Flex face assembly'!$G$17:$G$30)) +
(SUMIF('Routed face assembly'!$B$17:$B$30,B1401,'Routed face assembly'!$G$17:$G$30)) +
(SUMIF('Paint calculation'!$B$17:$B$30,B1401,'Paint calculation'!$G$17:$G$30)) +
(SUMIF('Trimcap letter face'!$B$17:$B$30,B1401,'Trimcap letter face'!$G$17:$G$30)) +
(SUMIF('Trimcap letter face (2)'!$B$17:$B$30,B1401,'Trimcap letter face (2)'!$G$17:$G$30)) +
(SUMIF('Channel letter fabrication'!$B$17:$B$30,B1401,'Channel letter fabrication'!$G$17:$G$30)) +
(SUMIF('Channel letter fabrication (2)'!$B$17:$B$30,B1401,'Channel letter fabrication (2)'!$G$17:$G$30))</f>
        <v>0</v>
      </c>
    </row>
    <row r="1402" spans="1:10">
      <c r="A1402" s="28">
        <f>[1]ODBC!$A1402</f>
        <v>0</v>
      </c>
      <c r="B1402" s="29">
        <f>[1]ODBC!B1402</f>
        <v>0</v>
      </c>
      <c r="C1402" s="30" t="str">
        <f>IFERROR(VLOOKUP($B1402,[1]ODBC!$B:$H,2,FALSE),"")</f>
        <v/>
      </c>
      <c r="D1402" s="30" t="str">
        <f>IFERROR(VLOOKUP($B1402,[1]ODBC!$B:$H,3,FALSE),"")</f>
        <v/>
      </c>
      <c r="E1402" s="30" t="str">
        <f>IFERROR(VLOOKUP($B1402,[1]ODBC!$B:$H,4,FALSE),"")</f>
        <v/>
      </c>
      <c r="F1402" s="31" t="str">
        <f>IFERROR(VLOOKUP($B1402,[1]ODBC!$B:$H,5,FALSE),"")</f>
        <v/>
      </c>
      <c r="G1402" s="32">
        <f>[1]ODBC!G1402</f>
        <v>0</v>
      </c>
      <c r="H1402" s="33">
        <f>SUM([1]ODBC!H1402)</f>
        <v>0</v>
      </c>
      <c r="I1402" s="41" t="str">
        <f>'Vinyl cutting'!$B$2</f>
        <v>J36938</v>
      </c>
      <c r="J1402" s="42">
        <f ca="1">(SUMIF('Freeform time and material'!$B$17:$B$30,B1402,'Freeform time and material'!$G$17:$G$30)) +
(SUMIF('Vinyl cutting'!$B$17:$B$30,B1402,'Vinyl cutting'!$G$17:$G$30)) +
(SUMIF('Vinyl cutting (2)'!$B$17:$B$30,B1402,'Vinyl cutting (2)'!$G$17:$G$30)) +
(SUMIF('Apply vinyl graphics'!$B$17:$B$30,B1402,'Apply vinyl graphics'!$G$17:$G$30)) +
(SUMIF('Apply vinyl graphics (2)'!$B$17:$B$30,B1402,'Apply vinyl graphics (2)'!$G$17:$G$30)) +
(SUMIF('Alum pan sign'!$B$17:$B$30,B1402,'Alum pan sign'!$G$17:$G$30)) +
(SUMIF('Alum pan sign (2)'!$B$17:$B$30,B1402,'Alum pan sign (2)'!$G$17:$G$30)) +
(SUMIF('Economy pan sign'!$B$17:$B$30,B1402,'Economy pan sign'!$G$17:$G$30)) +
(SUMIF('Post and panel sign'!$B$17:$B$30,B1402,'Post and panel sign'!$G$17:$G$30)) +
(SUMIF('Post and panel sign (2)'!$B$17:$B$30,B1402,'Post and panel sign (2)'!$G$17:$G$30)) +
(SUMIF('Flat panels only'!$B$17:$B$30,B1402,'Flat panels only'!$G$17:$G$30)) +
(SUMIF('Flat panels only (2)'!$B$17:$B$30,B1402,'Flat panels only (2)'!$G$17:$G$30)) +
(SUMIF('Routed panel shapes'!$B$18:$B$31,B1402,'Routed panel shapes'!$G$18:$G$31)) +
(SUMIF('Routed panel shapes (2)'!$B$18:$B$31,B1402,'Routed panel shapes (2)'!$G$18:$G$31)) +
(SUMIF('Routed face only'!$B$17:$B$30,B1402,'Routed face only'!$G$17:$G$30)) +
(SUMIF('Routed face only (2)'!$B$17:$B$30,B1402,'Routed face only (2)'!$G$17:$G$30)) +
(SUMIF('Routed alum faces letters'!$B$17:$B$30,B1402,'Routed alum faces letters'!$G$17:$G$30)) +
(SUMIF('Routed alum faces letters (2)'!$B$17:$B$30,B1402,'Routed alum faces letters (2)'!$G$17:$G$30)) +
(SUMIF('Routed push through acrylic'!$B$17:$B$30,B1402,'Routed push through acrylic'!$G$17:$G$30)) +
(SUMIF('Routed push through acrylic (2)'!$B$17:$B$30,B1402,'Routed push through acrylic (2)'!$G$17:$G$30)) +
(SUMIF('Sf routed cabinet'!$B$17:$B$30,B1402,'Sf routed cabinet'!$G$17:$G$30)) +
(SUMIF('Sf routed cabinet (2)'!$B$17:$B$30,B1402,'Sf routed cabinet (2)'!$G$17:$G$30)) +
(SUMIF('Df routed cabinet'!$B$17:$B$30,B1402,'Df routed cabinet'!$G$17:$G$30)) +
(SUMIF('Df routed cabinet (2)'!$B$17:$B$30,B1402,'Df routed cabinet (2)'!$G$17:$G$30)) +
(SUMIF('Sf acrylic cabinet'!$B$17:$B$30,B1402,'Sf acrylic cabinet'!$G$17:$G$30)) +
(SUMIF('Sf acrylic cabinet (2)'!$B$17:$B$30,B1402,'Sf acrylic cabinet (2)'!$G$17:$G$30)) +
(SUMIF('Economy Sf acrylic'!$B$17:$B$30,B1402,'Economy Sf acrylic'!$G$17:$G$30)) +
(SUMIF('Df acrylic cabinet'!$B$17:$B$30,B1402,'Df acrylic cabinet'!$G$17:$G$30)) +
(SUMIF('Df acrylic cabinet (2)'!$B$17:$B$30,B1402,'Df acrylic cabinet (2)'!$G$17:$G$30)) +
(SUMIF('Sf flex cabinet'!$B$17:$B$30,B1402,'Sf flex cabinet'!$G$17:$G$30)) +
(SUMIF('Sf flex cabinet (2)'!$B$17:$B$30,B1402,'Sf flex cabinet (2)'!$G$17:$G$30)) +
(SUMIF('Df flex cabinet'!$B$17:$B$36,B1402,'Df flex cabinet'!$G$17:$G$36)) +
(SUMIF('Df flex cabinet (2)'!$B$17:$B$36,B1402,'Df flex cabinet (2)'!$G$17:$G$36)) +
(SUMIF('Pole cover'!$B$17:$B$30,B1402,'Pole cover'!$G$17:$G$30)) +
(SUMIF('Pole cover (2)'!$B$17:$B$30,B1402,'Pole cover (2)'!$G$17:$G$30)) +
(SUMIF('Structural Steel Fab'!$B$17:$B$29,B1402,'Structural Steel Fab'!$G$17:$G$29)) +
(SUMIF(Reveal!$B$17:$B$30,B1402,Reveal!$G$17:$G$30)) +
(SUMIF('Reveal (2)'!$B$17:$B$30,B1402,'Reveal (2)'!$G$17:$G$30)) +
(SUMIF('Crown cove top'!$B$17:$B$30,B1402,'Crown cove top'!$G$17:$G$30)) +
(SUMIF('EMC assembly'!$B$17:$B$30,B1402,'EMC assembly'!$G$17:$G$30)) +
(SUMIF(Crating!$B$17:$B$29,B1402,Crating!$G$17:$G$29)) +
(SUMIF('LED wiring'!$B$17:$B$30,B1402,'LED wiring'!$G$17:$G$30)) +
(SUMIF('Changeable copy face'!$B$17:$B$30,B1402,'Changeable copy face'!$G$17:$G$30)) +
(SUMIF('Flex face assembly'!$B$17:$B$30,B1402,'Flex face assembly'!$G$17:$G$30)) +
(SUMIF('Routed face assembly'!$B$17:$B$30,B1402,'Routed face assembly'!$G$17:$G$30)) +
(SUMIF('Paint calculation'!$B$17:$B$30,B1402,'Paint calculation'!$G$17:$G$30)) +
(SUMIF('Trimcap letter face'!$B$17:$B$30,B1402,'Trimcap letter face'!$G$17:$G$30)) +
(SUMIF('Trimcap letter face (2)'!$B$17:$B$30,B1402,'Trimcap letter face (2)'!$G$17:$G$30)) +
(SUMIF('Channel letter fabrication'!$B$17:$B$30,B1402,'Channel letter fabrication'!$G$17:$G$30)) +
(SUMIF('Channel letter fabrication (2)'!$B$17:$B$30,B1402,'Channel letter fabrication (2)'!$G$17:$G$30))</f>
        <v>0</v>
      </c>
    </row>
    <row r="1403" spans="1:10">
      <c r="A1403" s="28">
        <f>[1]ODBC!$A1403</f>
        <v>0</v>
      </c>
      <c r="B1403" s="29">
        <f>[1]ODBC!B1403</f>
        <v>0</v>
      </c>
      <c r="C1403" s="30" t="str">
        <f>IFERROR(VLOOKUP($B1403,[1]ODBC!$B:$H,2,FALSE),"")</f>
        <v/>
      </c>
      <c r="D1403" s="30" t="str">
        <f>IFERROR(VLOOKUP($B1403,[1]ODBC!$B:$H,3,FALSE),"")</f>
        <v/>
      </c>
      <c r="E1403" s="30" t="str">
        <f>IFERROR(VLOOKUP($B1403,[1]ODBC!$B:$H,4,FALSE),"")</f>
        <v/>
      </c>
      <c r="F1403" s="31" t="str">
        <f>IFERROR(VLOOKUP($B1403,[1]ODBC!$B:$H,5,FALSE),"")</f>
        <v/>
      </c>
      <c r="G1403" s="32">
        <f>[1]ODBC!G1403</f>
        <v>0</v>
      </c>
      <c r="H1403" s="33">
        <f>SUM([1]ODBC!H1403)</f>
        <v>0</v>
      </c>
      <c r="I1403" s="41" t="str">
        <f>'Vinyl cutting'!$B$2</f>
        <v>J36938</v>
      </c>
      <c r="J1403" s="42">
        <f ca="1">(SUMIF('Freeform time and material'!$B$17:$B$30,B1403,'Freeform time and material'!$G$17:$G$30)) +
(SUMIF('Vinyl cutting'!$B$17:$B$30,B1403,'Vinyl cutting'!$G$17:$G$30)) +
(SUMIF('Vinyl cutting (2)'!$B$17:$B$30,B1403,'Vinyl cutting (2)'!$G$17:$G$30)) +
(SUMIF('Apply vinyl graphics'!$B$17:$B$30,B1403,'Apply vinyl graphics'!$G$17:$G$30)) +
(SUMIF('Apply vinyl graphics (2)'!$B$17:$B$30,B1403,'Apply vinyl graphics (2)'!$G$17:$G$30)) +
(SUMIF('Alum pan sign'!$B$17:$B$30,B1403,'Alum pan sign'!$G$17:$G$30)) +
(SUMIF('Alum pan sign (2)'!$B$17:$B$30,B1403,'Alum pan sign (2)'!$G$17:$G$30)) +
(SUMIF('Economy pan sign'!$B$17:$B$30,B1403,'Economy pan sign'!$G$17:$G$30)) +
(SUMIF('Post and panel sign'!$B$17:$B$30,B1403,'Post and panel sign'!$G$17:$G$30)) +
(SUMIF('Post and panel sign (2)'!$B$17:$B$30,B1403,'Post and panel sign (2)'!$G$17:$G$30)) +
(SUMIF('Flat panels only'!$B$17:$B$30,B1403,'Flat panels only'!$G$17:$G$30)) +
(SUMIF('Flat panels only (2)'!$B$17:$B$30,B1403,'Flat panels only (2)'!$G$17:$G$30)) +
(SUMIF('Routed panel shapes'!$B$18:$B$31,B1403,'Routed panel shapes'!$G$18:$G$31)) +
(SUMIF('Routed panel shapes (2)'!$B$18:$B$31,B1403,'Routed panel shapes (2)'!$G$18:$G$31)) +
(SUMIF('Routed face only'!$B$17:$B$30,B1403,'Routed face only'!$G$17:$G$30)) +
(SUMIF('Routed face only (2)'!$B$17:$B$30,B1403,'Routed face only (2)'!$G$17:$G$30)) +
(SUMIF('Routed alum faces letters'!$B$17:$B$30,B1403,'Routed alum faces letters'!$G$17:$G$30)) +
(SUMIF('Routed alum faces letters (2)'!$B$17:$B$30,B1403,'Routed alum faces letters (2)'!$G$17:$G$30)) +
(SUMIF('Routed push through acrylic'!$B$17:$B$30,B1403,'Routed push through acrylic'!$G$17:$G$30)) +
(SUMIF('Routed push through acrylic (2)'!$B$17:$B$30,B1403,'Routed push through acrylic (2)'!$G$17:$G$30)) +
(SUMIF('Sf routed cabinet'!$B$17:$B$30,B1403,'Sf routed cabinet'!$G$17:$G$30)) +
(SUMIF('Sf routed cabinet (2)'!$B$17:$B$30,B1403,'Sf routed cabinet (2)'!$G$17:$G$30)) +
(SUMIF('Df routed cabinet'!$B$17:$B$30,B1403,'Df routed cabinet'!$G$17:$G$30)) +
(SUMIF('Df routed cabinet (2)'!$B$17:$B$30,B1403,'Df routed cabinet (2)'!$G$17:$G$30)) +
(SUMIF('Sf acrylic cabinet'!$B$17:$B$30,B1403,'Sf acrylic cabinet'!$G$17:$G$30)) +
(SUMIF('Sf acrylic cabinet (2)'!$B$17:$B$30,B1403,'Sf acrylic cabinet (2)'!$G$17:$G$30)) +
(SUMIF('Economy Sf acrylic'!$B$17:$B$30,B1403,'Economy Sf acrylic'!$G$17:$G$30)) +
(SUMIF('Df acrylic cabinet'!$B$17:$B$30,B1403,'Df acrylic cabinet'!$G$17:$G$30)) +
(SUMIF('Df acrylic cabinet (2)'!$B$17:$B$30,B1403,'Df acrylic cabinet (2)'!$G$17:$G$30)) +
(SUMIF('Sf flex cabinet'!$B$17:$B$30,B1403,'Sf flex cabinet'!$G$17:$G$30)) +
(SUMIF('Sf flex cabinet (2)'!$B$17:$B$30,B1403,'Sf flex cabinet (2)'!$G$17:$G$30)) +
(SUMIF('Df flex cabinet'!$B$17:$B$36,B1403,'Df flex cabinet'!$G$17:$G$36)) +
(SUMIF('Df flex cabinet (2)'!$B$17:$B$36,B1403,'Df flex cabinet (2)'!$G$17:$G$36)) +
(SUMIF('Pole cover'!$B$17:$B$30,B1403,'Pole cover'!$G$17:$G$30)) +
(SUMIF('Pole cover (2)'!$B$17:$B$30,B1403,'Pole cover (2)'!$G$17:$G$30)) +
(SUMIF('Structural Steel Fab'!$B$17:$B$29,B1403,'Structural Steel Fab'!$G$17:$G$29)) +
(SUMIF(Reveal!$B$17:$B$30,B1403,Reveal!$G$17:$G$30)) +
(SUMIF('Reveal (2)'!$B$17:$B$30,B1403,'Reveal (2)'!$G$17:$G$30)) +
(SUMIF('Crown cove top'!$B$17:$B$30,B1403,'Crown cove top'!$G$17:$G$30)) +
(SUMIF('EMC assembly'!$B$17:$B$30,B1403,'EMC assembly'!$G$17:$G$30)) +
(SUMIF(Crating!$B$17:$B$29,B1403,Crating!$G$17:$G$29)) +
(SUMIF('LED wiring'!$B$17:$B$30,B1403,'LED wiring'!$G$17:$G$30)) +
(SUMIF('Changeable copy face'!$B$17:$B$30,B1403,'Changeable copy face'!$G$17:$G$30)) +
(SUMIF('Flex face assembly'!$B$17:$B$30,B1403,'Flex face assembly'!$G$17:$G$30)) +
(SUMIF('Routed face assembly'!$B$17:$B$30,B1403,'Routed face assembly'!$G$17:$G$30)) +
(SUMIF('Paint calculation'!$B$17:$B$30,B1403,'Paint calculation'!$G$17:$G$30)) +
(SUMIF('Trimcap letter face'!$B$17:$B$30,B1403,'Trimcap letter face'!$G$17:$G$30)) +
(SUMIF('Trimcap letter face (2)'!$B$17:$B$30,B1403,'Trimcap letter face (2)'!$G$17:$G$30)) +
(SUMIF('Channel letter fabrication'!$B$17:$B$30,B1403,'Channel letter fabrication'!$G$17:$G$30)) +
(SUMIF('Channel letter fabrication (2)'!$B$17:$B$30,B1403,'Channel letter fabrication (2)'!$G$17:$G$30))</f>
        <v>0</v>
      </c>
    </row>
    <row r="1404" spans="1:10">
      <c r="A1404" s="28">
        <f>[1]ODBC!$A1404</f>
        <v>0</v>
      </c>
      <c r="B1404" s="29">
        <f>[1]ODBC!B1404</f>
        <v>0</v>
      </c>
      <c r="C1404" s="30" t="str">
        <f>IFERROR(VLOOKUP($B1404,[1]ODBC!$B:$H,2,FALSE),"")</f>
        <v/>
      </c>
      <c r="D1404" s="30" t="str">
        <f>IFERROR(VLOOKUP($B1404,[1]ODBC!$B:$H,3,FALSE),"")</f>
        <v/>
      </c>
      <c r="E1404" s="30" t="str">
        <f>IFERROR(VLOOKUP($B1404,[1]ODBC!$B:$H,4,FALSE),"")</f>
        <v/>
      </c>
      <c r="F1404" s="31" t="str">
        <f>IFERROR(VLOOKUP($B1404,[1]ODBC!$B:$H,5,FALSE),"")</f>
        <v/>
      </c>
      <c r="G1404" s="32">
        <f>[1]ODBC!G1404</f>
        <v>0</v>
      </c>
      <c r="H1404" s="33">
        <f>SUM([1]ODBC!H1404)</f>
        <v>0</v>
      </c>
      <c r="I1404" s="41" t="str">
        <f>'Vinyl cutting'!$B$2</f>
        <v>J36938</v>
      </c>
      <c r="J1404" s="42">
        <f ca="1">(SUMIF('Freeform time and material'!$B$17:$B$30,B1404,'Freeform time and material'!$G$17:$G$30)) +
(SUMIF('Vinyl cutting'!$B$17:$B$30,B1404,'Vinyl cutting'!$G$17:$G$30)) +
(SUMIF('Vinyl cutting (2)'!$B$17:$B$30,B1404,'Vinyl cutting (2)'!$G$17:$G$30)) +
(SUMIF('Apply vinyl graphics'!$B$17:$B$30,B1404,'Apply vinyl graphics'!$G$17:$G$30)) +
(SUMIF('Apply vinyl graphics (2)'!$B$17:$B$30,B1404,'Apply vinyl graphics (2)'!$G$17:$G$30)) +
(SUMIF('Alum pan sign'!$B$17:$B$30,B1404,'Alum pan sign'!$G$17:$G$30)) +
(SUMIF('Alum pan sign (2)'!$B$17:$B$30,B1404,'Alum pan sign (2)'!$G$17:$G$30)) +
(SUMIF('Economy pan sign'!$B$17:$B$30,B1404,'Economy pan sign'!$G$17:$G$30)) +
(SUMIF('Post and panel sign'!$B$17:$B$30,B1404,'Post and panel sign'!$G$17:$G$30)) +
(SUMIF('Post and panel sign (2)'!$B$17:$B$30,B1404,'Post and panel sign (2)'!$G$17:$G$30)) +
(SUMIF('Flat panels only'!$B$17:$B$30,B1404,'Flat panels only'!$G$17:$G$30)) +
(SUMIF('Flat panels only (2)'!$B$17:$B$30,B1404,'Flat panels only (2)'!$G$17:$G$30)) +
(SUMIF('Routed panel shapes'!$B$18:$B$31,B1404,'Routed panel shapes'!$G$18:$G$31)) +
(SUMIF('Routed panel shapes (2)'!$B$18:$B$31,B1404,'Routed panel shapes (2)'!$G$18:$G$31)) +
(SUMIF('Routed face only'!$B$17:$B$30,B1404,'Routed face only'!$G$17:$G$30)) +
(SUMIF('Routed face only (2)'!$B$17:$B$30,B1404,'Routed face only (2)'!$G$17:$G$30)) +
(SUMIF('Routed alum faces letters'!$B$17:$B$30,B1404,'Routed alum faces letters'!$G$17:$G$30)) +
(SUMIF('Routed alum faces letters (2)'!$B$17:$B$30,B1404,'Routed alum faces letters (2)'!$G$17:$G$30)) +
(SUMIF('Routed push through acrylic'!$B$17:$B$30,B1404,'Routed push through acrylic'!$G$17:$G$30)) +
(SUMIF('Routed push through acrylic (2)'!$B$17:$B$30,B1404,'Routed push through acrylic (2)'!$G$17:$G$30)) +
(SUMIF('Sf routed cabinet'!$B$17:$B$30,B1404,'Sf routed cabinet'!$G$17:$G$30)) +
(SUMIF('Sf routed cabinet (2)'!$B$17:$B$30,B1404,'Sf routed cabinet (2)'!$G$17:$G$30)) +
(SUMIF('Df routed cabinet'!$B$17:$B$30,B1404,'Df routed cabinet'!$G$17:$G$30)) +
(SUMIF('Df routed cabinet (2)'!$B$17:$B$30,B1404,'Df routed cabinet (2)'!$G$17:$G$30)) +
(SUMIF('Sf acrylic cabinet'!$B$17:$B$30,B1404,'Sf acrylic cabinet'!$G$17:$G$30)) +
(SUMIF('Sf acrylic cabinet (2)'!$B$17:$B$30,B1404,'Sf acrylic cabinet (2)'!$G$17:$G$30)) +
(SUMIF('Economy Sf acrylic'!$B$17:$B$30,B1404,'Economy Sf acrylic'!$G$17:$G$30)) +
(SUMIF('Df acrylic cabinet'!$B$17:$B$30,B1404,'Df acrylic cabinet'!$G$17:$G$30)) +
(SUMIF('Df acrylic cabinet (2)'!$B$17:$B$30,B1404,'Df acrylic cabinet (2)'!$G$17:$G$30)) +
(SUMIF('Sf flex cabinet'!$B$17:$B$30,B1404,'Sf flex cabinet'!$G$17:$G$30)) +
(SUMIF('Sf flex cabinet (2)'!$B$17:$B$30,B1404,'Sf flex cabinet (2)'!$G$17:$G$30)) +
(SUMIF('Df flex cabinet'!$B$17:$B$36,B1404,'Df flex cabinet'!$G$17:$G$36)) +
(SUMIF('Df flex cabinet (2)'!$B$17:$B$36,B1404,'Df flex cabinet (2)'!$G$17:$G$36)) +
(SUMIF('Pole cover'!$B$17:$B$30,B1404,'Pole cover'!$G$17:$G$30)) +
(SUMIF('Pole cover (2)'!$B$17:$B$30,B1404,'Pole cover (2)'!$G$17:$G$30)) +
(SUMIF('Structural Steel Fab'!$B$17:$B$29,B1404,'Structural Steel Fab'!$G$17:$G$29)) +
(SUMIF(Reveal!$B$17:$B$30,B1404,Reveal!$G$17:$G$30)) +
(SUMIF('Reveal (2)'!$B$17:$B$30,B1404,'Reveal (2)'!$G$17:$G$30)) +
(SUMIF('Crown cove top'!$B$17:$B$30,B1404,'Crown cove top'!$G$17:$G$30)) +
(SUMIF('EMC assembly'!$B$17:$B$30,B1404,'EMC assembly'!$G$17:$G$30)) +
(SUMIF(Crating!$B$17:$B$29,B1404,Crating!$G$17:$G$29)) +
(SUMIF('LED wiring'!$B$17:$B$30,B1404,'LED wiring'!$G$17:$G$30)) +
(SUMIF('Changeable copy face'!$B$17:$B$30,B1404,'Changeable copy face'!$G$17:$G$30)) +
(SUMIF('Flex face assembly'!$B$17:$B$30,B1404,'Flex face assembly'!$G$17:$G$30)) +
(SUMIF('Routed face assembly'!$B$17:$B$30,B1404,'Routed face assembly'!$G$17:$G$30)) +
(SUMIF('Paint calculation'!$B$17:$B$30,B1404,'Paint calculation'!$G$17:$G$30)) +
(SUMIF('Trimcap letter face'!$B$17:$B$30,B1404,'Trimcap letter face'!$G$17:$G$30)) +
(SUMIF('Trimcap letter face (2)'!$B$17:$B$30,B1404,'Trimcap letter face (2)'!$G$17:$G$30)) +
(SUMIF('Channel letter fabrication'!$B$17:$B$30,B1404,'Channel letter fabrication'!$G$17:$G$30)) +
(SUMIF('Channel letter fabrication (2)'!$B$17:$B$30,B1404,'Channel letter fabrication (2)'!$G$17:$G$30))</f>
        <v>0</v>
      </c>
    </row>
    <row r="1405" spans="1:10">
      <c r="A1405" s="28">
        <f>[1]ODBC!$A1405</f>
        <v>0</v>
      </c>
      <c r="B1405" s="29">
        <f>[1]ODBC!B1405</f>
        <v>0</v>
      </c>
      <c r="C1405" s="30" t="str">
        <f>IFERROR(VLOOKUP($B1405,[1]ODBC!$B:$H,2,FALSE),"")</f>
        <v/>
      </c>
      <c r="D1405" s="30" t="str">
        <f>IFERROR(VLOOKUP($B1405,[1]ODBC!$B:$H,3,FALSE),"")</f>
        <v/>
      </c>
      <c r="E1405" s="30" t="str">
        <f>IFERROR(VLOOKUP($B1405,[1]ODBC!$B:$H,4,FALSE),"")</f>
        <v/>
      </c>
      <c r="F1405" s="31" t="str">
        <f>IFERROR(VLOOKUP($B1405,[1]ODBC!$B:$H,5,FALSE),"")</f>
        <v/>
      </c>
      <c r="G1405" s="32">
        <f>[1]ODBC!G1405</f>
        <v>0</v>
      </c>
      <c r="H1405" s="33">
        <f>SUM([1]ODBC!H1405)</f>
        <v>0</v>
      </c>
      <c r="I1405" s="41" t="str">
        <f>'Vinyl cutting'!$B$2</f>
        <v>J36938</v>
      </c>
      <c r="J1405" s="42">
        <f ca="1">(SUMIF('Freeform time and material'!$B$17:$B$30,B1405,'Freeform time and material'!$G$17:$G$30)) +
(SUMIF('Vinyl cutting'!$B$17:$B$30,B1405,'Vinyl cutting'!$G$17:$G$30)) +
(SUMIF('Vinyl cutting (2)'!$B$17:$B$30,B1405,'Vinyl cutting (2)'!$G$17:$G$30)) +
(SUMIF('Apply vinyl graphics'!$B$17:$B$30,B1405,'Apply vinyl graphics'!$G$17:$G$30)) +
(SUMIF('Apply vinyl graphics (2)'!$B$17:$B$30,B1405,'Apply vinyl graphics (2)'!$G$17:$G$30)) +
(SUMIF('Alum pan sign'!$B$17:$B$30,B1405,'Alum pan sign'!$G$17:$G$30)) +
(SUMIF('Alum pan sign (2)'!$B$17:$B$30,B1405,'Alum pan sign (2)'!$G$17:$G$30)) +
(SUMIF('Economy pan sign'!$B$17:$B$30,B1405,'Economy pan sign'!$G$17:$G$30)) +
(SUMIF('Post and panel sign'!$B$17:$B$30,B1405,'Post and panel sign'!$G$17:$G$30)) +
(SUMIF('Post and panel sign (2)'!$B$17:$B$30,B1405,'Post and panel sign (2)'!$G$17:$G$30)) +
(SUMIF('Flat panels only'!$B$17:$B$30,B1405,'Flat panels only'!$G$17:$G$30)) +
(SUMIF('Flat panels only (2)'!$B$17:$B$30,B1405,'Flat panels only (2)'!$G$17:$G$30)) +
(SUMIF('Routed panel shapes'!$B$18:$B$31,B1405,'Routed panel shapes'!$G$18:$G$31)) +
(SUMIF('Routed panel shapes (2)'!$B$18:$B$31,B1405,'Routed panel shapes (2)'!$G$18:$G$31)) +
(SUMIF('Routed face only'!$B$17:$B$30,B1405,'Routed face only'!$G$17:$G$30)) +
(SUMIF('Routed face only (2)'!$B$17:$B$30,B1405,'Routed face only (2)'!$G$17:$G$30)) +
(SUMIF('Routed alum faces letters'!$B$17:$B$30,B1405,'Routed alum faces letters'!$G$17:$G$30)) +
(SUMIF('Routed alum faces letters (2)'!$B$17:$B$30,B1405,'Routed alum faces letters (2)'!$G$17:$G$30)) +
(SUMIF('Routed push through acrylic'!$B$17:$B$30,B1405,'Routed push through acrylic'!$G$17:$G$30)) +
(SUMIF('Routed push through acrylic (2)'!$B$17:$B$30,B1405,'Routed push through acrylic (2)'!$G$17:$G$30)) +
(SUMIF('Sf routed cabinet'!$B$17:$B$30,B1405,'Sf routed cabinet'!$G$17:$G$30)) +
(SUMIF('Sf routed cabinet (2)'!$B$17:$B$30,B1405,'Sf routed cabinet (2)'!$G$17:$G$30)) +
(SUMIF('Df routed cabinet'!$B$17:$B$30,B1405,'Df routed cabinet'!$G$17:$G$30)) +
(SUMIF('Df routed cabinet (2)'!$B$17:$B$30,B1405,'Df routed cabinet (2)'!$G$17:$G$30)) +
(SUMIF('Sf acrylic cabinet'!$B$17:$B$30,B1405,'Sf acrylic cabinet'!$G$17:$G$30)) +
(SUMIF('Sf acrylic cabinet (2)'!$B$17:$B$30,B1405,'Sf acrylic cabinet (2)'!$G$17:$G$30)) +
(SUMIF('Economy Sf acrylic'!$B$17:$B$30,B1405,'Economy Sf acrylic'!$G$17:$G$30)) +
(SUMIF('Df acrylic cabinet'!$B$17:$B$30,B1405,'Df acrylic cabinet'!$G$17:$G$30)) +
(SUMIF('Df acrylic cabinet (2)'!$B$17:$B$30,B1405,'Df acrylic cabinet (2)'!$G$17:$G$30)) +
(SUMIF('Sf flex cabinet'!$B$17:$B$30,B1405,'Sf flex cabinet'!$G$17:$G$30)) +
(SUMIF('Sf flex cabinet (2)'!$B$17:$B$30,B1405,'Sf flex cabinet (2)'!$G$17:$G$30)) +
(SUMIF('Df flex cabinet'!$B$17:$B$36,B1405,'Df flex cabinet'!$G$17:$G$36)) +
(SUMIF('Df flex cabinet (2)'!$B$17:$B$36,B1405,'Df flex cabinet (2)'!$G$17:$G$36)) +
(SUMIF('Pole cover'!$B$17:$B$30,B1405,'Pole cover'!$G$17:$G$30)) +
(SUMIF('Pole cover (2)'!$B$17:$B$30,B1405,'Pole cover (2)'!$G$17:$G$30)) +
(SUMIF('Structural Steel Fab'!$B$17:$B$29,B1405,'Structural Steel Fab'!$G$17:$G$29)) +
(SUMIF(Reveal!$B$17:$B$30,B1405,Reveal!$G$17:$G$30)) +
(SUMIF('Reveal (2)'!$B$17:$B$30,B1405,'Reveal (2)'!$G$17:$G$30)) +
(SUMIF('Crown cove top'!$B$17:$B$30,B1405,'Crown cove top'!$G$17:$G$30)) +
(SUMIF('EMC assembly'!$B$17:$B$30,B1405,'EMC assembly'!$G$17:$G$30)) +
(SUMIF(Crating!$B$17:$B$29,B1405,Crating!$G$17:$G$29)) +
(SUMIF('LED wiring'!$B$17:$B$30,B1405,'LED wiring'!$G$17:$G$30)) +
(SUMIF('Changeable copy face'!$B$17:$B$30,B1405,'Changeable copy face'!$G$17:$G$30)) +
(SUMIF('Flex face assembly'!$B$17:$B$30,B1405,'Flex face assembly'!$G$17:$G$30)) +
(SUMIF('Routed face assembly'!$B$17:$B$30,B1405,'Routed face assembly'!$G$17:$G$30)) +
(SUMIF('Paint calculation'!$B$17:$B$30,B1405,'Paint calculation'!$G$17:$G$30)) +
(SUMIF('Trimcap letter face'!$B$17:$B$30,B1405,'Trimcap letter face'!$G$17:$G$30)) +
(SUMIF('Trimcap letter face (2)'!$B$17:$B$30,B1405,'Trimcap letter face (2)'!$G$17:$G$30)) +
(SUMIF('Channel letter fabrication'!$B$17:$B$30,B1405,'Channel letter fabrication'!$G$17:$G$30)) +
(SUMIF('Channel letter fabrication (2)'!$B$17:$B$30,B1405,'Channel letter fabrication (2)'!$G$17:$G$30))</f>
        <v>0</v>
      </c>
    </row>
    <row r="1406" spans="1:10">
      <c r="A1406" s="28">
        <f>[1]ODBC!$A1406</f>
        <v>0</v>
      </c>
      <c r="B1406" s="29">
        <f>[1]ODBC!B1406</f>
        <v>0</v>
      </c>
      <c r="C1406" s="30" t="str">
        <f>IFERROR(VLOOKUP($B1406,[1]ODBC!$B:$H,2,FALSE),"")</f>
        <v/>
      </c>
      <c r="D1406" s="30" t="str">
        <f>IFERROR(VLOOKUP($B1406,[1]ODBC!$B:$H,3,FALSE),"")</f>
        <v/>
      </c>
      <c r="E1406" s="30" t="str">
        <f>IFERROR(VLOOKUP($B1406,[1]ODBC!$B:$H,4,FALSE),"")</f>
        <v/>
      </c>
      <c r="F1406" s="31" t="str">
        <f>IFERROR(VLOOKUP($B1406,[1]ODBC!$B:$H,5,FALSE),"")</f>
        <v/>
      </c>
      <c r="G1406" s="32">
        <f>[1]ODBC!G1406</f>
        <v>0</v>
      </c>
      <c r="H1406" s="33">
        <f>SUM([1]ODBC!H1406)</f>
        <v>0</v>
      </c>
      <c r="I1406" s="41" t="str">
        <f>'Vinyl cutting'!$B$2</f>
        <v>J36938</v>
      </c>
      <c r="J1406" s="42">
        <f ca="1">(SUMIF('Freeform time and material'!$B$17:$B$30,B1406,'Freeform time and material'!$G$17:$G$30)) +
(SUMIF('Vinyl cutting'!$B$17:$B$30,B1406,'Vinyl cutting'!$G$17:$G$30)) +
(SUMIF('Vinyl cutting (2)'!$B$17:$B$30,B1406,'Vinyl cutting (2)'!$G$17:$G$30)) +
(SUMIF('Apply vinyl graphics'!$B$17:$B$30,B1406,'Apply vinyl graphics'!$G$17:$G$30)) +
(SUMIF('Apply vinyl graphics (2)'!$B$17:$B$30,B1406,'Apply vinyl graphics (2)'!$G$17:$G$30)) +
(SUMIF('Alum pan sign'!$B$17:$B$30,B1406,'Alum pan sign'!$G$17:$G$30)) +
(SUMIF('Alum pan sign (2)'!$B$17:$B$30,B1406,'Alum pan sign (2)'!$G$17:$G$30)) +
(SUMIF('Economy pan sign'!$B$17:$B$30,B1406,'Economy pan sign'!$G$17:$G$30)) +
(SUMIF('Post and panel sign'!$B$17:$B$30,B1406,'Post and panel sign'!$G$17:$G$30)) +
(SUMIF('Post and panel sign (2)'!$B$17:$B$30,B1406,'Post and panel sign (2)'!$G$17:$G$30)) +
(SUMIF('Flat panels only'!$B$17:$B$30,B1406,'Flat panels only'!$G$17:$G$30)) +
(SUMIF('Flat panels only (2)'!$B$17:$B$30,B1406,'Flat panels only (2)'!$G$17:$G$30)) +
(SUMIF('Routed panel shapes'!$B$18:$B$31,B1406,'Routed panel shapes'!$G$18:$G$31)) +
(SUMIF('Routed panel shapes (2)'!$B$18:$B$31,B1406,'Routed panel shapes (2)'!$G$18:$G$31)) +
(SUMIF('Routed face only'!$B$17:$B$30,B1406,'Routed face only'!$G$17:$G$30)) +
(SUMIF('Routed face only (2)'!$B$17:$B$30,B1406,'Routed face only (2)'!$G$17:$G$30)) +
(SUMIF('Routed alum faces letters'!$B$17:$B$30,B1406,'Routed alum faces letters'!$G$17:$G$30)) +
(SUMIF('Routed alum faces letters (2)'!$B$17:$B$30,B1406,'Routed alum faces letters (2)'!$G$17:$G$30)) +
(SUMIF('Routed push through acrylic'!$B$17:$B$30,B1406,'Routed push through acrylic'!$G$17:$G$30)) +
(SUMIF('Routed push through acrylic (2)'!$B$17:$B$30,B1406,'Routed push through acrylic (2)'!$G$17:$G$30)) +
(SUMIF('Sf routed cabinet'!$B$17:$B$30,B1406,'Sf routed cabinet'!$G$17:$G$30)) +
(SUMIF('Sf routed cabinet (2)'!$B$17:$B$30,B1406,'Sf routed cabinet (2)'!$G$17:$G$30)) +
(SUMIF('Df routed cabinet'!$B$17:$B$30,B1406,'Df routed cabinet'!$G$17:$G$30)) +
(SUMIF('Df routed cabinet (2)'!$B$17:$B$30,B1406,'Df routed cabinet (2)'!$G$17:$G$30)) +
(SUMIF('Sf acrylic cabinet'!$B$17:$B$30,B1406,'Sf acrylic cabinet'!$G$17:$G$30)) +
(SUMIF('Sf acrylic cabinet (2)'!$B$17:$B$30,B1406,'Sf acrylic cabinet (2)'!$G$17:$G$30)) +
(SUMIF('Economy Sf acrylic'!$B$17:$B$30,B1406,'Economy Sf acrylic'!$G$17:$G$30)) +
(SUMIF('Df acrylic cabinet'!$B$17:$B$30,B1406,'Df acrylic cabinet'!$G$17:$G$30)) +
(SUMIF('Df acrylic cabinet (2)'!$B$17:$B$30,B1406,'Df acrylic cabinet (2)'!$G$17:$G$30)) +
(SUMIF('Sf flex cabinet'!$B$17:$B$30,B1406,'Sf flex cabinet'!$G$17:$G$30)) +
(SUMIF('Sf flex cabinet (2)'!$B$17:$B$30,B1406,'Sf flex cabinet (2)'!$G$17:$G$30)) +
(SUMIF('Df flex cabinet'!$B$17:$B$36,B1406,'Df flex cabinet'!$G$17:$G$36)) +
(SUMIF('Df flex cabinet (2)'!$B$17:$B$36,B1406,'Df flex cabinet (2)'!$G$17:$G$36)) +
(SUMIF('Pole cover'!$B$17:$B$30,B1406,'Pole cover'!$G$17:$G$30)) +
(SUMIF('Pole cover (2)'!$B$17:$B$30,B1406,'Pole cover (2)'!$G$17:$G$30)) +
(SUMIF('Structural Steel Fab'!$B$17:$B$29,B1406,'Structural Steel Fab'!$G$17:$G$29)) +
(SUMIF(Reveal!$B$17:$B$30,B1406,Reveal!$G$17:$G$30)) +
(SUMIF('Reveal (2)'!$B$17:$B$30,B1406,'Reveal (2)'!$G$17:$G$30)) +
(SUMIF('Crown cove top'!$B$17:$B$30,B1406,'Crown cove top'!$G$17:$G$30)) +
(SUMIF('EMC assembly'!$B$17:$B$30,B1406,'EMC assembly'!$G$17:$G$30)) +
(SUMIF(Crating!$B$17:$B$29,B1406,Crating!$G$17:$G$29)) +
(SUMIF('LED wiring'!$B$17:$B$30,B1406,'LED wiring'!$G$17:$G$30)) +
(SUMIF('Changeable copy face'!$B$17:$B$30,B1406,'Changeable copy face'!$G$17:$G$30)) +
(SUMIF('Flex face assembly'!$B$17:$B$30,B1406,'Flex face assembly'!$G$17:$G$30)) +
(SUMIF('Routed face assembly'!$B$17:$B$30,B1406,'Routed face assembly'!$G$17:$G$30)) +
(SUMIF('Paint calculation'!$B$17:$B$30,B1406,'Paint calculation'!$G$17:$G$30)) +
(SUMIF('Trimcap letter face'!$B$17:$B$30,B1406,'Trimcap letter face'!$G$17:$G$30)) +
(SUMIF('Trimcap letter face (2)'!$B$17:$B$30,B1406,'Trimcap letter face (2)'!$G$17:$G$30)) +
(SUMIF('Channel letter fabrication'!$B$17:$B$30,B1406,'Channel letter fabrication'!$G$17:$G$30)) +
(SUMIF('Channel letter fabrication (2)'!$B$17:$B$30,B1406,'Channel letter fabrication (2)'!$G$17:$G$30))</f>
        <v>0</v>
      </c>
    </row>
    <row r="1407" spans="1:10">
      <c r="A1407" s="28">
        <f>[1]ODBC!$A1407</f>
        <v>0</v>
      </c>
      <c r="B1407" s="29">
        <f>[1]ODBC!B1407</f>
        <v>0</v>
      </c>
      <c r="C1407" s="30" t="str">
        <f>IFERROR(VLOOKUP($B1407,[1]ODBC!$B:$H,2,FALSE),"")</f>
        <v/>
      </c>
      <c r="D1407" s="30" t="str">
        <f>IFERROR(VLOOKUP($B1407,[1]ODBC!$B:$H,3,FALSE),"")</f>
        <v/>
      </c>
      <c r="E1407" s="30" t="str">
        <f>IFERROR(VLOOKUP($B1407,[1]ODBC!$B:$H,4,FALSE),"")</f>
        <v/>
      </c>
      <c r="F1407" s="31" t="str">
        <f>IFERROR(VLOOKUP($B1407,[1]ODBC!$B:$H,5,FALSE),"")</f>
        <v/>
      </c>
      <c r="G1407" s="32">
        <f>[1]ODBC!G1407</f>
        <v>0</v>
      </c>
      <c r="H1407" s="33">
        <f>SUM([1]ODBC!H1407)</f>
        <v>0</v>
      </c>
      <c r="I1407" s="41" t="str">
        <f>'Vinyl cutting'!$B$2</f>
        <v>J36938</v>
      </c>
      <c r="J1407" s="42">
        <f ca="1">(SUMIF('Freeform time and material'!$B$17:$B$30,B1407,'Freeform time and material'!$G$17:$G$30)) +
(SUMIF('Vinyl cutting'!$B$17:$B$30,B1407,'Vinyl cutting'!$G$17:$G$30)) +
(SUMIF('Vinyl cutting (2)'!$B$17:$B$30,B1407,'Vinyl cutting (2)'!$G$17:$G$30)) +
(SUMIF('Apply vinyl graphics'!$B$17:$B$30,B1407,'Apply vinyl graphics'!$G$17:$G$30)) +
(SUMIF('Apply vinyl graphics (2)'!$B$17:$B$30,B1407,'Apply vinyl graphics (2)'!$G$17:$G$30)) +
(SUMIF('Alum pan sign'!$B$17:$B$30,B1407,'Alum pan sign'!$G$17:$G$30)) +
(SUMIF('Alum pan sign (2)'!$B$17:$B$30,B1407,'Alum pan sign (2)'!$G$17:$G$30)) +
(SUMIF('Economy pan sign'!$B$17:$B$30,B1407,'Economy pan sign'!$G$17:$G$30)) +
(SUMIF('Post and panel sign'!$B$17:$B$30,B1407,'Post and panel sign'!$G$17:$G$30)) +
(SUMIF('Post and panel sign (2)'!$B$17:$B$30,B1407,'Post and panel sign (2)'!$G$17:$G$30)) +
(SUMIF('Flat panels only'!$B$17:$B$30,B1407,'Flat panels only'!$G$17:$G$30)) +
(SUMIF('Flat panels only (2)'!$B$17:$B$30,B1407,'Flat panels only (2)'!$G$17:$G$30)) +
(SUMIF('Routed panel shapes'!$B$18:$B$31,B1407,'Routed panel shapes'!$G$18:$G$31)) +
(SUMIF('Routed panel shapes (2)'!$B$18:$B$31,B1407,'Routed panel shapes (2)'!$G$18:$G$31)) +
(SUMIF('Routed face only'!$B$17:$B$30,B1407,'Routed face only'!$G$17:$G$30)) +
(SUMIF('Routed face only (2)'!$B$17:$B$30,B1407,'Routed face only (2)'!$G$17:$G$30)) +
(SUMIF('Routed alum faces letters'!$B$17:$B$30,B1407,'Routed alum faces letters'!$G$17:$G$30)) +
(SUMIF('Routed alum faces letters (2)'!$B$17:$B$30,B1407,'Routed alum faces letters (2)'!$G$17:$G$30)) +
(SUMIF('Routed push through acrylic'!$B$17:$B$30,B1407,'Routed push through acrylic'!$G$17:$G$30)) +
(SUMIF('Routed push through acrylic (2)'!$B$17:$B$30,B1407,'Routed push through acrylic (2)'!$G$17:$G$30)) +
(SUMIF('Sf routed cabinet'!$B$17:$B$30,B1407,'Sf routed cabinet'!$G$17:$G$30)) +
(SUMIF('Sf routed cabinet (2)'!$B$17:$B$30,B1407,'Sf routed cabinet (2)'!$G$17:$G$30)) +
(SUMIF('Df routed cabinet'!$B$17:$B$30,B1407,'Df routed cabinet'!$G$17:$G$30)) +
(SUMIF('Df routed cabinet (2)'!$B$17:$B$30,B1407,'Df routed cabinet (2)'!$G$17:$G$30)) +
(SUMIF('Sf acrylic cabinet'!$B$17:$B$30,B1407,'Sf acrylic cabinet'!$G$17:$G$30)) +
(SUMIF('Sf acrylic cabinet (2)'!$B$17:$B$30,B1407,'Sf acrylic cabinet (2)'!$G$17:$G$30)) +
(SUMIF('Economy Sf acrylic'!$B$17:$B$30,B1407,'Economy Sf acrylic'!$G$17:$G$30)) +
(SUMIF('Df acrylic cabinet'!$B$17:$B$30,B1407,'Df acrylic cabinet'!$G$17:$G$30)) +
(SUMIF('Df acrylic cabinet (2)'!$B$17:$B$30,B1407,'Df acrylic cabinet (2)'!$G$17:$G$30)) +
(SUMIF('Sf flex cabinet'!$B$17:$B$30,B1407,'Sf flex cabinet'!$G$17:$G$30)) +
(SUMIF('Sf flex cabinet (2)'!$B$17:$B$30,B1407,'Sf flex cabinet (2)'!$G$17:$G$30)) +
(SUMIF('Df flex cabinet'!$B$17:$B$36,B1407,'Df flex cabinet'!$G$17:$G$36)) +
(SUMIF('Df flex cabinet (2)'!$B$17:$B$36,B1407,'Df flex cabinet (2)'!$G$17:$G$36)) +
(SUMIF('Pole cover'!$B$17:$B$30,B1407,'Pole cover'!$G$17:$G$30)) +
(SUMIF('Pole cover (2)'!$B$17:$B$30,B1407,'Pole cover (2)'!$G$17:$G$30)) +
(SUMIF('Structural Steel Fab'!$B$17:$B$29,B1407,'Structural Steel Fab'!$G$17:$G$29)) +
(SUMIF(Reveal!$B$17:$B$30,B1407,Reveal!$G$17:$G$30)) +
(SUMIF('Reveal (2)'!$B$17:$B$30,B1407,'Reveal (2)'!$G$17:$G$30)) +
(SUMIF('Crown cove top'!$B$17:$B$30,B1407,'Crown cove top'!$G$17:$G$30)) +
(SUMIF('EMC assembly'!$B$17:$B$30,B1407,'EMC assembly'!$G$17:$G$30)) +
(SUMIF(Crating!$B$17:$B$29,B1407,Crating!$G$17:$G$29)) +
(SUMIF('LED wiring'!$B$17:$B$30,B1407,'LED wiring'!$G$17:$G$30)) +
(SUMIF('Changeable copy face'!$B$17:$B$30,B1407,'Changeable copy face'!$G$17:$G$30)) +
(SUMIF('Flex face assembly'!$B$17:$B$30,B1407,'Flex face assembly'!$G$17:$G$30)) +
(SUMIF('Routed face assembly'!$B$17:$B$30,B1407,'Routed face assembly'!$G$17:$G$30)) +
(SUMIF('Paint calculation'!$B$17:$B$30,B1407,'Paint calculation'!$G$17:$G$30)) +
(SUMIF('Trimcap letter face'!$B$17:$B$30,B1407,'Trimcap letter face'!$G$17:$G$30)) +
(SUMIF('Trimcap letter face (2)'!$B$17:$B$30,B1407,'Trimcap letter face (2)'!$G$17:$G$30)) +
(SUMIF('Channel letter fabrication'!$B$17:$B$30,B1407,'Channel letter fabrication'!$G$17:$G$30)) +
(SUMIF('Channel letter fabrication (2)'!$B$17:$B$30,B1407,'Channel letter fabrication (2)'!$G$17:$G$30))</f>
        <v>0</v>
      </c>
    </row>
    <row r="1408" spans="1:10">
      <c r="A1408" s="28">
        <f>[1]ODBC!$A1408</f>
        <v>0</v>
      </c>
      <c r="B1408" s="29">
        <f>[1]ODBC!B1408</f>
        <v>0</v>
      </c>
      <c r="C1408" s="30" t="str">
        <f>IFERROR(VLOOKUP($B1408,[1]ODBC!$B:$H,2,FALSE),"")</f>
        <v/>
      </c>
      <c r="D1408" s="30" t="str">
        <f>IFERROR(VLOOKUP($B1408,[1]ODBC!$B:$H,3,FALSE),"")</f>
        <v/>
      </c>
      <c r="E1408" s="30" t="str">
        <f>IFERROR(VLOOKUP($B1408,[1]ODBC!$B:$H,4,FALSE),"")</f>
        <v/>
      </c>
      <c r="F1408" s="31" t="str">
        <f>IFERROR(VLOOKUP($B1408,[1]ODBC!$B:$H,5,FALSE),"")</f>
        <v/>
      </c>
      <c r="G1408" s="32">
        <f>[1]ODBC!G1408</f>
        <v>0</v>
      </c>
      <c r="H1408" s="33">
        <f>SUM([1]ODBC!H1408)</f>
        <v>0</v>
      </c>
      <c r="I1408" s="41" t="str">
        <f>'Vinyl cutting'!$B$2</f>
        <v>J36938</v>
      </c>
      <c r="J1408" s="42">
        <f ca="1">(SUMIF('Freeform time and material'!$B$17:$B$30,B1408,'Freeform time and material'!$G$17:$G$30)) +
(SUMIF('Vinyl cutting'!$B$17:$B$30,B1408,'Vinyl cutting'!$G$17:$G$30)) +
(SUMIF('Vinyl cutting (2)'!$B$17:$B$30,B1408,'Vinyl cutting (2)'!$G$17:$G$30)) +
(SUMIF('Apply vinyl graphics'!$B$17:$B$30,B1408,'Apply vinyl graphics'!$G$17:$G$30)) +
(SUMIF('Apply vinyl graphics (2)'!$B$17:$B$30,B1408,'Apply vinyl graphics (2)'!$G$17:$G$30)) +
(SUMIF('Alum pan sign'!$B$17:$B$30,B1408,'Alum pan sign'!$G$17:$G$30)) +
(SUMIF('Alum pan sign (2)'!$B$17:$B$30,B1408,'Alum pan sign (2)'!$G$17:$G$30)) +
(SUMIF('Economy pan sign'!$B$17:$B$30,B1408,'Economy pan sign'!$G$17:$G$30)) +
(SUMIF('Post and panel sign'!$B$17:$B$30,B1408,'Post and panel sign'!$G$17:$G$30)) +
(SUMIF('Post and panel sign (2)'!$B$17:$B$30,B1408,'Post and panel sign (2)'!$G$17:$G$30)) +
(SUMIF('Flat panels only'!$B$17:$B$30,B1408,'Flat panels only'!$G$17:$G$30)) +
(SUMIF('Flat panels only (2)'!$B$17:$B$30,B1408,'Flat panels only (2)'!$G$17:$G$30)) +
(SUMIF('Routed panel shapes'!$B$18:$B$31,B1408,'Routed panel shapes'!$G$18:$G$31)) +
(SUMIF('Routed panel shapes (2)'!$B$18:$B$31,B1408,'Routed panel shapes (2)'!$G$18:$G$31)) +
(SUMIF('Routed face only'!$B$17:$B$30,B1408,'Routed face only'!$G$17:$G$30)) +
(SUMIF('Routed face only (2)'!$B$17:$B$30,B1408,'Routed face only (2)'!$G$17:$G$30)) +
(SUMIF('Routed alum faces letters'!$B$17:$B$30,B1408,'Routed alum faces letters'!$G$17:$G$30)) +
(SUMIF('Routed alum faces letters (2)'!$B$17:$B$30,B1408,'Routed alum faces letters (2)'!$G$17:$G$30)) +
(SUMIF('Routed push through acrylic'!$B$17:$B$30,B1408,'Routed push through acrylic'!$G$17:$G$30)) +
(SUMIF('Routed push through acrylic (2)'!$B$17:$B$30,B1408,'Routed push through acrylic (2)'!$G$17:$G$30)) +
(SUMIF('Sf routed cabinet'!$B$17:$B$30,B1408,'Sf routed cabinet'!$G$17:$G$30)) +
(SUMIF('Sf routed cabinet (2)'!$B$17:$B$30,B1408,'Sf routed cabinet (2)'!$G$17:$G$30)) +
(SUMIF('Df routed cabinet'!$B$17:$B$30,B1408,'Df routed cabinet'!$G$17:$G$30)) +
(SUMIF('Df routed cabinet (2)'!$B$17:$B$30,B1408,'Df routed cabinet (2)'!$G$17:$G$30)) +
(SUMIF('Sf acrylic cabinet'!$B$17:$B$30,B1408,'Sf acrylic cabinet'!$G$17:$G$30)) +
(SUMIF('Sf acrylic cabinet (2)'!$B$17:$B$30,B1408,'Sf acrylic cabinet (2)'!$G$17:$G$30)) +
(SUMIF('Economy Sf acrylic'!$B$17:$B$30,B1408,'Economy Sf acrylic'!$G$17:$G$30)) +
(SUMIF('Df acrylic cabinet'!$B$17:$B$30,B1408,'Df acrylic cabinet'!$G$17:$G$30)) +
(SUMIF('Df acrylic cabinet (2)'!$B$17:$B$30,B1408,'Df acrylic cabinet (2)'!$G$17:$G$30)) +
(SUMIF('Sf flex cabinet'!$B$17:$B$30,B1408,'Sf flex cabinet'!$G$17:$G$30)) +
(SUMIF('Sf flex cabinet (2)'!$B$17:$B$30,B1408,'Sf flex cabinet (2)'!$G$17:$G$30)) +
(SUMIF('Df flex cabinet'!$B$17:$B$36,B1408,'Df flex cabinet'!$G$17:$G$36)) +
(SUMIF('Df flex cabinet (2)'!$B$17:$B$36,B1408,'Df flex cabinet (2)'!$G$17:$G$36)) +
(SUMIF('Pole cover'!$B$17:$B$30,B1408,'Pole cover'!$G$17:$G$30)) +
(SUMIF('Pole cover (2)'!$B$17:$B$30,B1408,'Pole cover (2)'!$G$17:$G$30)) +
(SUMIF('Structural Steel Fab'!$B$17:$B$29,B1408,'Structural Steel Fab'!$G$17:$G$29)) +
(SUMIF(Reveal!$B$17:$B$30,B1408,Reveal!$G$17:$G$30)) +
(SUMIF('Reveal (2)'!$B$17:$B$30,B1408,'Reveal (2)'!$G$17:$G$30)) +
(SUMIF('Crown cove top'!$B$17:$B$30,B1408,'Crown cove top'!$G$17:$G$30)) +
(SUMIF('EMC assembly'!$B$17:$B$30,B1408,'EMC assembly'!$G$17:$G$30)) +
(SUMIF(Crating!$B$17:$B$29,B1408,Crating!$G$17:$G$29)) +
(SUMIF('LED wiring'!$B$17:$B$30,B1408,'LED wiring'!$G$17:$G$30)) +
(SUMIF('Changeable copy face'!$B$17:$B$30,B1408,'Changeable copy face'!$G$17:$G$30)) +
(SUMIF('Flex face assembly'!$B$17:$B$30,B1408,'Flex face assembly'!$G$17:$G$30)) +
(SUMIF('Routed face assembly'!$B$17:$B$30,B1408,'Routed face assembly'!$G$17:$G$30)) +
(SUMIF('Paint calculation'!$B$17:$B$30,B1408,'Paint calculation'!$G$17:$G$30)) +
(SUMIF('Trimcap letter face'!$B$17:$B$30,B1408,'Trimcap letter face'!$G$17:$G$30)) +
(SUMIF('Trimcap letter face (2)'!$B$17:$B$30,B1408,'Trimcap letter face (2)'!$G$17:$G$30)) +
(SUMIF('Channel letter fabrication'!$B$17:$B$30,B1408,'Channel letter fabrication'!$G$17:$G$30)) +
(SUMIF('Channel letter fabrication (2)'!$B$17:$B$30,B1408,'Channel letter fabrication (2)'!$G$17:$G$30))</f>
        <v>0</v>
      </c>
    </row>
    <row r="1409" spans="1:10">
      <c r="A1409" s="28">
        <f>[1]ODBC!$A1409</f>
        <v>0</v>
      </c>
      <c r="B1409" s="29">
        <f>[1]ODBC!B1409</f>
        <v>0</v>
      </c>
      <c r="C1409" s="30" t="str">
        <f>IFERROR(VLOOKUP($B1409,[1]ODBC!$B:$H,2,FALSE),"")</f>
        <v/>
      </c>
      <c r="D1409" s="30" t="str">
        <f>IFERROR(VLOOKUP($B1409,[1]ODBC!$B:$H,3,FALSE),"")</f>
        <v/>
      </c>
      <c r="E1409" s="30" t="str">
        <f>IFERROR(VLOOKUP($B1409,[1]ODBC!$B:$H,4,FALSE),"")</f>
        <v/>
      </c>
      <c r="F1409" s="31" t="str">
        <f>IFERROR(VLOOKUP($B1409,[1]ODBC!$B:$H,5,FALSE),"")</f>
        <v/>
      </c>
      <c r="G1409" s="32">
        <f>[1]ODBC!G1409</f>
        <v>0</v>
      </c>
      <c r="H1409" s="33">
        <f>SUM([1]ODBC!H1409)</f>
        <v>0</v>
      </c>
      <c r="I1409" s="41" t="str">
        <f>'Vinyl cutting'!$B$2</f>
        <v>J36938</v>
      </c>
      <c r="J1409" s="42">
        <f ca="1">(SUMIF('Freeform time and material'!$B$17:$B$30,B1409,'Freeform time and material'!$G$17:$G$30)) +
(SUMIF('Vinyl cutting'!$B$17:$B$30,B1409,'Vinyl cutting'!$G$17:$G$30)) +
(SUMIF('Vinyl cutting (2)'!$B$17:$B$30,B1409,'Vinyl cutting (2)'!$G$17:$G$30)) +
(SUMIF('Apply vinyl graphics'!$B$17:$B$30,B1409,'Apply vinyl graphics'!$G$17:$G$30)) +
(SUMIF('Apply vinyl graphics (2)'!$B$17:$B$30,B1409,'Apply vinyl graphics (2)'!$G$17:$G$30)) +
(SUMIF('Alum pan sign'!$B$17:$B$30,B1409,'Alum pan sign'!$G$17:$G$30)) +
(SUMIF('Alum pan sign (2)'!$B$17:$B$30,B1409,'Alum pan sign (2)'!$G$17:$G$30)) +
(SUMIF('Economy pan sign'!$B$17:$B$30,B1409,'Economy pan sign'!$G$17:$G$30)) +
(SUMIF('Post and panel sign'!$B$17:$B$30,B1409,'Post and panel sign'!$G$17:$G$30)) +
(SUMIF('Post and panel sign (2)'!$B$17:$B$30,B1409,'Post and panel sign (2)'!$G$17:$G$30)) +
(SUMIF('Flat panels only'!$B$17:$B$30,B1409,'Flat panels only'!$G$17:$G$30)) +
(SUMIF('Flat panels only (2)'!$B$17:$B$30,B1409,'Flat panels only (2)'!$G$17:$G$30)) +
(SUMIF('Routed panel shapes'!$B$18:$B$31,B1409,'Routed panel shapes'!$G$18:$G$31)) +
(SUMIF('Routed panel shapes (2)'!$B$18:$B$31,B1409,'Routed panel shapes (2)'!$G$18:$G$31)) +
(SUMIF('Routed face only'!$B$17:$B$30,B1409,'Routed face only'!$G$17:$G$30)) +
(SUMIF('Routed face only (2)'!$B$17:$B$30,B1409,'Routed face only (2)'!$G$17:$G$30)) +
(SUMIF('Routed alum faces letters'!$B$17:$B$30,B1409,'Routed alum faces letters'!$G$17:$G$30)) +
(SUMIF('Routed alum faces letters (2)'!$B$17:$B$30,B1409,'Routed alum faces letters (2)'!$G$17:$G$30)) +
(SUMIF('Routed push through acrylic'!$B$17:$B$30,B1409,'Routed push through acrylic'!$G$17:$G$30)) +
(SUMIF('Routed push through acrylic (2)'!$B$17:$B$30,B1409,'Routed push through acrylic (2)'!$G$17:$G$30)) +
(SUMIF('Sf routed cabinet'!$B$17:$B$30,B1409,'Sf routed cabinet'!$G$17:$G$30)) +
(SUMIF('Sf routed cabinet (2)'!$B$17:$B$30,B1409,'Sf routed cabinet (2)'!$G$17:$G$30)) +
(SUMIF('Df routed cabinet'!$B$17:$B$30,B1409,'Df routed cabinet'!$G$17:$G$30)) +
(SUMIF('Df routed cabinet (2)'!$B$17:$B$30,B1409,'Df routed cabinet (2)'!$G$17:$G$30)) +
(SUMIF('Sf acrylic cabinet'!$B$17:$B$30,B1409,'Sf acrylic cabinet'!$G$17:$G$30)) +
(SUMIF('Sf acrylic cabinet (2)'!$B$17:$B$30,B1409,'Sf acrylic cabinet (2)'!$G$17:$G$30)) +
(SUMIF('Economy Sf acrylic'!$B$17:$B$30,B1409,'Economy Sf acrylic'!$G$17:$G$30)) +
(SUMIF('Df acrylic cabinet'!$B$17:$B$30,B1409,'Df acrylic cabinet'!$G$17:$G$30)) +
(SUMIF('Df acrylic cabinet (2)'!$B$17:$B$30,B1409,'Df acrylic cabinet (2)'!$G$17:$G$30)) +
(SUMIF('Sf flex cabinet'!$B$17:$B$30,B1409,'Sf flex cabinet'!$G$17:$G$30)) +
(SUMIF('Sf flex cabinet (2)'!$B$17:$B$30,B1409,'Sf flex cabinet (2)'!$G$17:$G$30)) +
(SUMIF('Df flex cabinet'!$B$17:$B$36,B1409,'Df flex cabinet'!$G$17:$G$36)) +
(SUMIF('Df flex cabinet (2)'!$B$17:$B$36,B1409,'Df flex cabinet (2)'!$G$17:$G$36)) +
(SUMIF('Pole cover'!$B$17:$B$30,B1409,'Pole cover'!$G$17:$G$30)) +
(SUMIF('Pole cover (2)'!$B$17:$B$30,B1409,'Pole cover (2)'!$G$17:$G$30)) +
(SUMIF('Structural Steel Fab'!$B$17:$B$29,B1409,'Structural Steel Fab'!$G$17:$G$29)) +
(SUMIF(Reveal!$B$17:$B$30,B1409,Reveal!$G$17:$G$30)) +
(SUMIF('Reveal (2)'!$B$17:$B$30,B1409,'Reveal (2)'!$G$17:$G$30)) +
(SUMIF('Crown cove top'!$B$17:$B$30,B1409,'Crown cove top'!$G$17:$G$30)) +
(SUMIF('EMC assembly'!$B$17:$B$30,B1409,'EMC assembly'!$G$17:$G$30)) +
(SUMIF(Crating!$B$17:$B$29,B1409,Crating!$G$17:$G$29)) +
(SUMIF('LED wiring'!$B$17:$B$30,B1409,'LED wiring'!$G$17:$G$30)) +
(SUMIF('Changeable copy face'!$B$17:$B$30,B1409,'Changeable copy face'!$G$17:$G$30)) +
(SUMIF('Flex face assembly'!$B$17:$B$30,B1409,'Flex face assembly'!$G$17:$G$30)) +
(SUMIF('Routed face assembly'!$B$17:$B$30,B1409,'Routed face assembly'!$G$17:$G$30)) +
(SUMIF('Paint calculation'!$B$17:$B$30,B1409,'Paint calculation'!$G$17:$G$30)) +
(SUMIF('Trimcap letter face'!$B$17:$B$30,B1409,'Trimcap letter face'!$G$17:$G$30)) +
(SUMIF('Trimcap letter face (2)'!$B$17:$B$30,B1409,'Trimcap letter face (2)'!$G$17:$G$30)) +
(SUMIF('Channel letter fabrication'!$B$17:$B$30,B1409,'Channel letter fabrication'!$G$17:$G$30)) +
(SUMIF('Channel letter fabrication (2)'!$B$17:$B$30,B1409,'Channel letter fabrication (2)'!$G$17:$G$30))</f>
        <v>0</v>
      </c>
    </row>
    <row r="1410" spans="1:10">
      <c r="A1410" s="28">
        <f>[1]ODBC!$A1410</f>
        <v>0</v>
      </c>
      <c r="B1410" s="29">
        <f>[1]ODBC!B1410</f>
        <v>0</v>
      </c>
      <c r="C1410" s="30" t="str">
        <f>IFERROR(VLOOKUP($B1410,[1]ODBC!$B:$H,2,FALSE),"")</f>
        <v/>
      </c>
      <c r="D1410" s="30" t="str">
        <f>IFERROR(VLOOKUP($B1410,[1]ODBC!$B:$H,3,FALSE),"")</f>
        <v/>
      </c>
      <c r="E1410" s="30" t="str">
        <f>IFERROR(VLOOKUP($B1410,[1]ODBC!$B:$H,4,FALSE),"")</f>
        <v/>
      </c>
      <c r="F1410" s="31" t="str">
        <f>IFERROR(VLOOKUP($B1410,[1]ODBC!$B:$H,5,FALSE),"")</f>
        <v/>
      </c>
      <c r="G1410" s="32">
        <f>[1]ODBC!G1410</f>
        <v>0</v>
      </c>
      <c r="H1410" s="33">
        <f>SUM([1]ODBC!H1410)</f>
        <v>0</v>
      </c>
      <c r="I1410" s="41" t="str">
        <f>'Vinyl cutting'!$B$2</f>
        <v>J36938</v>
      </c>
      <c r="J1410" s="42">
        <f ca="1">(SUMIF('Freeform time and material'!$B$17:$B$30,B1410,'Freeform time and material'!$G$17:$G$30)) +
(SUMIF('Vinyl cutting'!$B$17:$B$30,B1410,'Vinyl cutting'!$G$17:$G$30)) +
(SUMIF('Vinyl cutting (2)'!$B$17:$B$30,B1410,'Vinyl cutting (2)'!$G$17:$G$30)) +
(SUMIF('Apply vinyl graphics'!$B$17:$B$30,B1410,'Apply vinyl graphics'!$G$17:$G$30)) +
(SUMIF('Apply vinyl graphics (2)'!$B$17:$B$30,B1410,'Apply vinyl graphics (2)'!$G$17:$G$30)) +
(SUMIF('Alum pan sign'!$B$17:$B$30,B1410,'Alum pan sign'!$G$17:$G$30)) +
(SUMIF('Alum pan sign (2)'!$B$17:$B$30,B1410,'Alum pan sign (2)'!$G$17:$G$30)) +
(SUMIF('Economy pan sign'!$B$17:$B$30,B1410,'Economy pan sign'!$G$17:$G$30)) +
(SUMIF('Post and panel sign'!$B$17:$B$30,B1410,'Post and panel sign'!$G$17:$G$30)) +
(SUMIF('Post and panel sign (2)'!$B$17:$B$30,B1410,'Post and panel sign (2)'!$G$17:$G$30)) +
(SUMIF('Flat panels only'!$B$17:$B$30,B1410,'Flat panels only'!$G$17:$G$30)) +
(SUMIF('Flat panels only (2)'!$B$17:$B$30,B1410,'Flat panels only (2)'!$G$17:$G$30)) +
(SUMIF('Routed panel shapes'!$B$18:$B$31,B1410,'Routed panel shapes'!$G$18:$G$31)) +
(SUMIF('Routed panel shapes (2)'!$B$18:$B$31,B1410,'Routed panel shapes (2)'!$G$18:$G$31)) +
(SUMIF('Routed face only'!$B$17:$B$30,B1410,'Routed face only'!$G$17:$G$30)) +
(SUMIF('Routed face only (2)'!$B$17:$B$30,B1410,'Routed face only (2)'!$G$17:$G$30)) +
(SUMIF('Routed alum faces letters'!$B$17:$B$30,B1410,'Routed alum faces letters'!$G$17:$G$30)) +
(SUMIF('Routed alum faces letters (2)'!$B$17:$B$30,B1410,'Routed alum faces letters (2)'!$G$17:$G$30)) +
(SUMIF('Routed push through acrylic'!$B$17:$B$30,B1410,'Routed push through acrylic'!$G$17:$G$30)) +
(SUMIF('Routed push through acrylic (2)'!$B$17:$B$30,B1410,'Routed push through acrylic (2)'!$G$17:$G$30)) +
(SUMIF('Sf routed cabinet'!$B$17:$B$30,B1410,'Sf routed cabinet'!$G$17:$G$30)) +
(SUMIF('Sf routed cabinet (2)'!$B$17:$B$30,B1410,'Sf routed cabinet (2)'!$G$17:$G$30)) +
(SUMIF('Df routed cabinet'!$B$17:$B$30,B1410,'Df routed cabinet'!$G$17:$G$30)) +
(SUMIF('Df routed cabinet (2)'!$B$17:$B$30,B1410,'Df routed cabinet (2)'!$G$17:$G$30)) +
(SUMIF('Sf acrylic cabinet'!$B$17:$B$30,B1410,'Sf acrylic cabinet'!$G$17:$G$30)) +
(SUMIF('Sf acrylic cabinet (2)'!$B$17:$B$30,B1410,'Sf acrylic cabinet (2)'!$G$17:$G$30)) +
(SUMIF('Economy Sf acrylic'!$B$17:$B$30,B1410,'Economy Sf acrylic'!$G$17:$G$30)) +
(SUMIF('Df acrylic cabinet'!$B$17:$B$30,B1410,'Df acrylic cabinet'!$G$17:$G$30)) +
(SUMIF('Df acrylic cabinet (2)'!$B$17:$B$30,B1410,'Df acrylic cabinet (2)'!$G$17:$G$30)) +
(SUMIF('Sf flex cabinet'!$B$17:$B$30,B1410,'Sf flex cabinet'!$G$17:$G$30)) +
(SUMIF('Sf flex cabinet (2)'!$B$17:$B$30,B1410,'Sf flex cabinet (2)'!$G$17:$G$30)) +
(SUMIF('Df flex cabinet'!$B$17:$B$36,B1410,'Df flex cabinet'!$G$17:$G$36)) +
(SUMIF('Df flex cabinet (2)'!$B$17:$B$36,B1410,'Df flex cabinet (2)'!$G$17:$G$36)) +
(SUMIF('Pole cover'!$B$17:$B$30,B1410,'Pole cover'!$G$17:$G$30)) +
(SUMIF('Pole cover (2)'!$B$17:$B$30,B1410,'Pole cover (2)'!$G$17:$G$30)) +
(SUMIF('Structural Steel Fab'!$B$17:$B$29,B1410,'Structural Steel Fab'!$G$17:$G$29)) +
(SUMIF(Reveal!$B$17:$B$30,B1410,Reveal!$G$17:$G$30)) +
(SUMIF('Reveal (2)'!$B$17:$B$30,B1410,'Reveal (2)'!$G$17:$G$30)) +
(SUMIF('Crown cove top'!$B$17:$B$30,B1410,'Crown cove top'!$G$17:$G$30)) +
(SUMIF('EMC assembly'!$B$17:$B$30,B1410,'EMC assembly'!$G$17:$G$30)) +
(SUMIF(Crating!$B$17:$B$29,B1410,Crating!$G$17:$G$29)) +
(SUMIF('LED wiring'!$B$17:$B$30,B1410,'LED wiring'!$G$17:$G$30)) +
(SUMIF('Changeable copy face'!$B$17:$B$30,B1410,'Changeable copy face'!$G$17:$G$30)) +
(SUMIF('Flex face assembly'!$B$17:$B$30,B1410,'Flex face assembly'!$G$17:$G$30)) +
(SUMIF('Routed face assembly'!$B$17:$B$30,B1410,'Routed face assembly'!$G$17:$G$30)) +
(SUMIF('Paint calculation'!$B$17:$B$30,B1410,'Paint calculation'!$G$17:$G$30)) +
(SUMIF('Trimcap letter face'!$B$17:$B$30,B1410,'Trimcap letter face'!$G$17:$G$30)) +
(SUMIF('Trimcap letter face (2)'!$B$17:$B$30,B1410,'Trimcap letter face (2)'!$G$17:$G$30)) +
(SUMIF('Channel letter fabrication'!$B$17:$B$30,B1410,'Channel letter fabrication'!$G$17:$G$30)) +
(SUMIF('Channel letter fabrication (2)'!$B$17:$B$30,B1410,'Channel letter fabrication (2)'!$G$17:$G$30))</f>
        <v>0</v>
      </c>
    </row>
    <row r="1411" spans="1:10">
      <c r="A1411" s="28">
        <f>[1]ODBC!$A1411</f>
        <v>0</v>
      </c>
      <c r="B1411" s="29">
        <f>[1]ODBC!B1411</f>
        <v>0</v>
      </c>
      <c r="C1411" s="30" t="str">
        <f>IFERROR(VLOOKUP($B1411,[1]ODBC!$B:$H,2,FALSE),"")</f>
        <v/>
      </c>
      <c r="D1411" s="30" t="str">
        <f>IFERROR(VLOOKUP($B1411,[1]ODBC!$B:$H,3,FALSE),"")</f>
        <v/>
      </c>
      <c r="E1411" s="30" t="str">
        <f>IFERROR(VLOOKUP($B1411,[1]ODBC!$B:$H,4,FALSE),"")</f>
        <v/>
      </c>
      <c r="F1411" s="31" t="str">
        <f>IFERROR(VLOOKUP($B1411,[1]ODBC!$B:$H,5,FALSE),"")</f>
        <v/>
      </c>
      <c r="G1411" s="32">
        <f>[1]ODBC!G1411</f>
        <v>0</v>
      </c>
      <c r="H1411" s="33">
        <f>SUM([1]ODBC!H1411)</f>
        <v>0</v>
      </c>
      <c r="I1411" s="41" t="str">
        <f>'Vinyl cutting'!$B$2</f>
        <v>J36938</v>
      </c>
      <c r="J1411" s="42">
        <f ca="1">(SUMIF('Freeform time and material'!$B$17:$B$30,B1411,'Freeform time and material'!$G$17:$G$30)) +
(SUMIF('Vinyl cutting'!$B$17:$B$30,B1411,'Vinyl cutting'!$G$17:$G$30)) +
(SUMIF('Vinyl cutting (2)'!$B$17:$B$30,B1411,'Vinyl cutting (2)'!$G$17:$G$30)) +
(SUMIF('Apply vinyl graphics'!$B$17:$B$30,B1411,'Apply vinyl graphics'!$G$17:$G$30)) +
(SUMIF('Apply vinyl graphics (2)'!$B$17:$B$30,B1411,'Apply vinyl graphics (2)'!$G$17:$G$30)) +
(SUMIF('Alum pan sign'!$B$17:$B$30,B1411,'Alum pan sign'!$G$17:$G$30)) +
(SUMIF('Alum pan sign (2)'!$B$17:$B$30,B1411,'Alum pan sign (2)'!$G$17:$G$30)) +
(SUMIF('Economy pan sign'!$B$17:$B$30,B1411,'Economy pan sign'!$G$17:$G$30)) +
(SUMIF('Post and panel sign'!$B$17:$B$30,B1411,'Post and panel sign'!$G$17:$G$30)) +
(SUMIF('Post and panel sign (2)'!$B$17:$B$30,B1411,'Post and panel sign (2)'!$G$17:$G$30)) +
(SUMIF('Flat panels only'!$B$17:$B$30,B1411,'Flat panels only'!$G$17:$G$30)) +
(SUMIF('Flat panels only (2)'!$B$17:$B$30,B1411,'Flat panels only (2)'!$G$17:$G$30)) +
(SUMIF('Routed panel shapes'!$B$18:$B$31,B1411,'Routed panel shapes'!$G$18:$G$31)) +
(SUMIF('Routed panel shapes (2)'!$B$18:$B$31,B1411,'Routed panel shapes (2)'!$G$18:$G$31)) +
(SUMIF('Routed face only'!$B$17:$B$30,B1411,'Routed face only'!$G$17:$G$30)) +
(SUMIF('Routed face only (2)'!$B$17:$B$30,B1411,'Routed face only (2)'!$G$17:$G$30)) +
(SUMIF('Routed alum faces letters'!$B$17:$B$30,B1411,'Routed alum faces letters'!$G$17:$G$30)) +
(SUMIF('Routed alum faces letters (2)'!$B$17:$B$30,B1411,'Routed alum faces letters (2)'!$G$17:$G$30)) +
(SUMIF('Routed push through acrylic'!$B$17:$B$30,B1411,'Routed push through acrylic'!$G$17:$G$30)) +
(SUMIF('Routed push through acrylic (2)'!$B$17:$B$30,B1411,'Routed push through acrylic (2)'!$G$17:$G$30)) +
(SUMIF('Sf routed cabinet'!$B$17:$B$30,B1411,'Sf routed cabinet'!$G$17:$G$30)) +
(SUMIF('Sf routed cabinet (2)'!$B$17:$B$30,B1411,'Sf routed cabinet (2)'!$G$17:$G$30)) +
(SUMIF('Df routed cabinet'!$B$17:$B$30,B1411,'Df routed cabinet'!$G$17:$G$30)) +
(SUMIF('Df routed cabinet (2)'!$B$17:$B$30,B1411,'Df routed cabinet (2)'!$G$17:$G$30)) +
(SUMIF('Sf acrylic cabinet'!$B$17:$B$30,B1411,'Sf acrylic cabinet'!$G$17:$G$30)) +
(SUMIF('Sf acrylic cabinet (2)'!$B$17:$B$30,B1411,'Sf acrylic cabinet (2)'!$G$17:$G$30)) +
(SUMIF('Economy Sf acrylic'!$B$17:$B$30,B1411,'Economy Sf acrylic'!$G$17:$G$30)) +
(SUMIF('Df acrylic cabinet'!$B$17:$B$30,B1411,'Df acrylic cabinet'!$G$17:$G$30)) +
(SUMIF('Df acrylic cabinet (2)'!$B$17:$B$30,B1411,'Df acrylic cabinet (2)'!$G$17:$G$30)) +
(SUMIF('Sf flex cabinet'!$B$17:$B$30,B1411,'Sf flex cabinet'!$G$17:$G$30)) +
(SUMIF('Sf flex cabinet (2)'!$B$17:$B$30,B1411,'Sf flex cabinet (2)'!$G$17:$G$30)) +
(SUMIF('Df flex cabinet'!$B$17:$B$36,B1411,'Df flex cabinet'!$G$17:$G$36)) +
(SUMIF('Df flex cabinet (2)'!$B$17:$B$36,B1411,'Df flex cabinet (2)'!$G$17:$G$36)) +
(SUMIF('Pole cover'!$B$17:$B$30,B1411,'Pole cover'!$G$17:$G$30)) +
(SUMIF('Pole cover (2)'!$B$17:$B$30,B1411,'Pole cover (2)'!$G$17:$G$30)) +
(SUMIF('Structural Steel Fab'!$B$17:$B$29,B1411,'Structural Steel Fab'!$G$17:$G$29)) +
(SUMIF(Reveal!$B$17:$B$30,B1411,Reveal!$G$17:$G$30)) +
(SUMIF('Reveal (2)'!$B$17:$B$30,B1411,'Reveal (2)'!$G$17:$G$30)) +
(SUMIF('Crown cove top'!$B$17:$B$30,B1411,'Crown cove top'!$G$17:$G$30)) +
(SUMIF('EMC assembly'!$B$17:$B$30,B1411,'EMC assembly'!$G$17:$G$30)) +
(SUMIF(Crating!$B$17:$B$29,B1411,Crating!$G$17:$G$29)) +
(SUMIF('LED wiring'!$B$17:$B$30,B1411,'LED wiring'!$G$17:$G$30)) +
(SUMIF('Changeable copy face'!$B$17:$B$30,B1411,'Changeable copy face'!$G$17:$G$30)) +
(SUMIF('Flex face assembly'!$B$17:$B$30,B1411,'Flex face assembly'!$G$17:$G$30)) +
(SUMIF('Routed face assembly'!$B$17:$B$30,B1411,'Routed face assembly'!$G$17:$G$30)) +
(SUMIF('Paint calculation'!$B$17:$B$30,B1411,'Paint calculation'!$G$17:$G$30)) +
(SUMIF('Trimcap letter face'!$B$17:$B$30,B1411,'Trimcap letter face'!$G$17:$G$30)) +
(SUMIF('Trimcap letter face (2)'!$B$17:$B$30,B1411,'Trimcap letter face (2)'!$G$17:$G$30)) +
(SUMIF('Channel letter fabrication'!$B$17:$B$30,B1411,'Channel letter fabrication'!$G$17:$G$30)) +
(SUMIF('Channel letter fabrication (2)'!$B$17:$B$30,B1411,'Channel letter fabrication (2)'!$G$17:$G$30))</f>
        <v>0</v>
      </c>
    </row>
    <row r="1412" spans="1:10">
      <c r="A1412" s="28">
        <f>[1]ODBC!$A1412</f>
        <v>0</v>
      </c>
      <c r="B1412" s="29">
        <f>[1]ODBC!B1412</f>
        <v>0</v>
      </c>
      <c r="C1412" s="30" t="str">
        <f>IFERROR(VLOOKUP($B1412,[1]ODBC!$B:$H,2,FALSE),"")</f>
        <v/>
      </c>
      <c r="D1412" s="30" t="str">
        <f>IFERROR(VLOOKUP($B1412,[1]ODBC!$B:$H,3,FALSE),"")</f>
        <v/>
      </c>
      <c r="E1412" s="30" t="str">
        <f>IFERROR(VLOOKUP($B1412,[1]ODBC!$B:$H,4,FALSE),"")</f>
        <v/>
      </c>
      <c r="F1412" s="31" t="str">
        <f>IFERROR(VLOOKUP($B1412,[1]ODBC!$B:$H,5,FALSE),"")</f>
        <v/>
      </c>
      <c r="G1412" s="32">
        <f>[1]ODBC!G1412</f>
        <v>0</v>
      </c>
      <c r="H1412" s="33">
        <f>SUM([1]ODBC!H1412)</f>
        <v>0</v>
      </c>
      <c r="I1412" s="41" t="str">
        <f>'Vinyl cutting'!$B$2</f>
        <v>J36938</v>
      </c>
      <c r="J1412" s="42">
        <f ca="1">(SUMIF('Freeform time and material'!$B$17:$B$30,B1412,'Freeform time and material'!$G$17:$G$30)) +
(SUMIF('Vinyl cutting'!$B$17:$B$30,B1412,'Vinyl cutting'!$G$17:$G$30)) +
(SUMIF('Vinyl cutting (2)'!$B$17:$B$30,B1412,'Vinyl cutting (2)'!$G$17:$G$30)) +
(SUMIF('Apply vinyl graphics'!$B$17:$B$30,B1412,'Apply vinyl graphics'!$G$17:$G$30)) +
(SUMIF('Apply vinyl graphics (2)'!$B$17:$B$30,B1412,'Apply vinyl graphics (2)'!$G$17:$G$30)) +
(SUMIF('Alum pan sign'!$B$17:$B$30,B1412,'Alum pan sign'!$G$17:$G$30)) +
(SUMIF('Alum pan sign (2)'!$B$17:$B$30,B1412,'Alum pan sign (2)'!$G$17:$G$30)) +
(SUMIF('Economy pan sign'!$B$17:$B$30,B1412,'Economy pan sign'!$G$17:$G$30)) +
(SUMIF('Post and panel sign'!$B$17:$B$30,B1412,'Post and panel sign'!$G$17:$G$30)) +
(SUMIF('Post and panel sign (2)'!$B$17:$B$30,B1412,'Post and panel sign (2)'!$G$17:$G$30)) +
(SUMIF('Flat panels only'!$B$17:$B$30,B1412,'Flat panels only'!$G$17:$G$30)) +
(SUMIF('Flat panels only (2)'!$B$17:$B$30,B1412,'Flat panels only (2)'!$G$17:$G$30)) +
(SUMIF('Routed panel shapes'!$B$18:$B$31,B1412,'Routed panel shapes'!$G$18:$G$31)) +
(SUMIF('Routed panel shapes (2)'!$B$18:$B$31,B1412,'Routed panel shapes (2)'!$G$18:$G$31)) +
(SUMIF('Routed face only'!$B$17:$B$30,B1412,'Routed face only'!$G$17:$G$30)) +
(SUMIF('Routed face only (2)'!$B$17:$B$30,B1412,'Routed face only (2)'!$G$17:$G$30)) +
(SUMIF('Routed alum faces letters'!$B$17:$B$30,B1412,'Routed alum faces letters'!$G$17:$G$30)) +
(SUMIF('Routed alum faces letters (2)'!$B$17:$B$30,B1412,'Routed alum faces letters (2)'!$G$17:$G$30)) +
(SUMIF('Routed push through acrylic'!$B$17:$B$30,B1412,'Routed push through acrylic'!$G$17:$G$30)) +
(SUMIF('Routed push through acrylic (2)'!$B$17:$B$30,B1412,'Routed push through acrylic (2)'!$G$17:$G$30)) +
(SUMIF('Sf routed cabinet'!$B$17:$B$30,B1412,'Sf routed cabinet'!$G$17:$G$30)) +
(SUMIF('Sf routed cabinet (2)'!$B$17:$B$30,B1412,'Sf routed cabinet (2)'!$G$17:$G$30)) +
(SUMIF('Df routed cabinet'!$B$17:$B$30,B1412,'Df routed cabinet'!$G$17:$G$30)) +
(SUMIF('Df routed cabinet (2)'!$B$17:$B$30,B1412,'Df routed cabinet (2)'!$G$17:$G$30)) +
(SUMIF('Sf acrylic cabinet'!$B$17:$B$30,B1412,'Sf acrylic cabinet'!$G$17:$G$30)) +
(SUMIF('Sf acrylic cabinet (2)'!$B$17:$B$30,B1412,'Sf acrylic cabinet (2)'!$G$17:$G$30)) +
(SUMIF('Economy Sf acrylic'!$B$17:$B$30,B1412,'Economy Sf acrylic'!$G$17:$G$30)) +
(SUMIF('Df acrylic cabinet'!$B$17:$B$30,B1412,'Df acrylic cabinet'!$G$17:$G$30)) +
(SUMIF('Df acrylic cabinet (2)'!$B$17:$B$30,B1412,'Df acrylic cabinet (2)'!$G$17:$G$30)) +
(SUMIF('Sf flex cabinet'!$B$17:$B$30,B1412,'Sf flex cabinet'!$G$17:$G$30)) +
(SUMIF('Sf flex cabinet (2)'!$B$17:$B$30,B1412,'Sf flex cabinet (2)'!$G$17:$G$30)) +
(SUMIF('Df flex cabinet'!$B$17:$B$36,B1412,'Df flex cabinet'!$G$17:$G$36)) +
(SUMIF('Df flex cabinet (2)'!$B$17:$B$36,B1412,'Df flex cabinet (2)'!$G$17:$G$36)) +
(SUMIF('Pole cover'!$B$17:$B$30,B1412,'Pole cover'!$G$17:$G$30)) +
(SUMIF('Pole cover (2)'!$B$17:$B$30,B1412,'Pole cover (2)'!$G$17:$G$30)) +
(SUMIF('Structural Steel Fab'!$B$17:$B$29,B1412,'Structural Steel Fab'!$G$17:$G$29)) +
(SUMIF(Reveal!$B$17:$B$30,B1412,Reveal!$G$17:$G$30)) +
(SUMIF('Reveal (2)'!$B$17:$B$30,B1412,'Reveal (2)'!$G$17:$G$30)) +
(SUMIF('Crown cove top'!$B$17:$B$30,B1412,'Crown cove top'!$G$17:$G$30)) +
(SUMIF('EMC assembly'!$B$17:$B$30,B1412,'EMC assembly'!$G$17:$G$30)) +
(SUMIF(Crating!$B$17:$B$29,B1412,Crating!$G$17:$G$29)) +
(SUMIF('LED wiring'!$B$17:$B$30,B1412,'LED wiring'!$G$17:$G$30)) +
(SUMIF('Changeable copy face'!$B$17:$B$30,B1412,'Changeable copy face'!$G$17:$G$30)) +
(SUMIF('Flex face assembly'!$B$17:$B$30,B1412,'Flex face assembly'!$G$17:$G$30)) +
(SUMIF('Routed face assembly'!$B$17:$B$30,B1412,'Routed face assembly'!$G$17:$G$30)) +
(SUMIF('Paint calculation'!$B$17:$B$30,B1412,'Paint calculation'!$G$17:$G$30)) +
(SUMIF('Trimcap letter face'!$B$17:$B$30,B1412,'Trimcap letter face'!$G$17:$G$30)) +
(SUMIF('Trimcap letter face (2)'!$B$17:$B$30,B1412,'Trimcap letter face (2)'!$G$17:$G$30)) +
(SUMIF('Channel letter fabrication'!$B$17:$B$30,B1412,'Channel letter fabrication'!$G$17:$G$30)) +
(SUMIF('Channel letter fabrication (2)'!$B$17:$B$30,B1412,'Channel letter fabrication (2)'!$G$17:$G$30))</f>
        <v>0</v>
      </c>
    </row>
    <row r="1413" spans="1:10">
      <c r="A1413" s="28">
        <f>[1]ODBC!$A1413</f>
        <v>0</v>
      </c>
      <c r="B1413" s="29">
        <f>[1]ODBC!B1413</f>
        <v>0</v>
      </c>
      <c r="C1413" s="30" t="str">
        <f>IFERROR(VLOOKUP($B1413,[1]ODBC!$B:$H,2,FALSE),"")</f>
        <v/>
      </c>
      <c r="D1413" s="30" t="str">
        <f>IFERROR(VLOOKUP($B1413,[1]ODBC!$B:$H,3,FALSE),"")</f>
        <v/>
      </c>
      <c r="E1413" s="30" t="str">
        <f>IFERROR(VLOOKUP($B1413,[1]ODBC!$B:$H,4,FALSE),"")</f>
        <v/>
      </c>
      <c r="F1413" s="31" t="str">
        <f>IFERROR(VLOOKUP($B1413,[1]ODBC!$B:$H,5,FALSE),"")</f>
        <v/>
      </c>
      <c r="G1413" s="32">
        <f>[1]ODBC!G1413</f>
        <v>0</v>
      </c>
      <c r="H1413" s="33">
        <f>SUM([1]ODBC!H1413)</f>
        <v>0</v>
      </c>
      <c r="I1413" s="41" t="str">
        <f>'Vinyl cutting'!$B$2</f>
        <v>J36938</v>
      </c>
      <c r="J1413" s="42">
        <f ca="1">(SUMIF('Freeform time and material'!$B$17:$B$30,B1413,'Freeform time and material'!$G$17:$G$30)) +
(SUMIF('Vinyl cutting'!$B$17:$B$30,B1413,'Vinyl cutting'!$G$17:$G$30)) +
(SUMIF('Vinyl cutting (2)'!$B$17:$B$30,B1413,'Vinyl cutting (2)'!$G$17:$G$30)) +
(SUMIF('Apply vinyl graphics'!$B$17:$B$30,B1413,'Apply vinyl graphics'!$G$17:$G$30)) +
(SUMIF('Apply vinyl graphics (2)'!$B$17:$B$30,B1413,'Apply vinyl graphics (2)'!$G$17:$G$30)) +
(SUMIF('Alum pan sign'!$B$17:$B$30,B1413,'Alum pan sign'!$G$17:$G$30)) +
(SUMIF('Alum pan sign (2)'!$B$17:$B$30,B1413,'Alum pan sign (2)'!$G$17:$G$30)) +
(SUMIF('Economy pan sign'!$B$17:$B$30,B1413,'Economy pan sign'!$G$17:$G$30)) +
(SUMIF('Post and panel sign'!$B$17:$B$30,B1413,'Post and panel sign'!$G$17:$G$30)) +
(SUMIF('Post and panel sign (2)'!$B$17:$B$30,B1413,'Post and panel sign (2)'!$G$17:$G$30)) +
(SUMIF('Flat panels only'!$B$17:$B$30,B1413,'Flat panels only'!$G$17:$G$30)) +
(SUMIF('Flat panels only (2)'!$B$17:$B$30,B1413,'Flat panels only (2)'!$G$17:$G$30)) +
(SUMIF('Routed panel shapes'!$B$18:$B$31,B1413,'Routed panel shapes'!$G$18:$G$31)) +
(SUMIF('Routed panel shapes (2)'!$B$18:$B$31,B1413,'Routed panel shapes (2)'!$G$18:$G$31)) +
(SUMIF('Routed face only'!$B$17:$B$30,B1413,'Routed face only'!$G$17:$G$30)) +
(SUMIF('Routed face only (2)'!$B$17:$B$30,B1413,'Routed face only (2)'!$G$17:$G$30)) +
(SUMIF('Routed alum faces letters'!$B$17:$B$30,B1413,'Routed alum faces letters'!$G$17:$G$30)) +
(SUMIF('Routed alum faces letters (2)'!$B$17:$B$30,B1413,'Routed alum faces letters (2)'!$G$17:$G$30)) +
(SUMIF('Routed push through acrylic'!$B$17:$B$30,B1413,'Routed push through acrylic'!$G$17:$G$30)) +
(SUMIF('Routed push through acrylic (2)'!$B$17:$B$30,B1413,'Routed push through acrylic (2)'!$G$17:$G$30)) +
(SUMIF('Sf routed cabinet'!$B$17:$B$30,B1413,'Sf routed cabinet'!$G$17:$G$30)) +
(SUMIF('Sf routed cabinet (2)'!$B$17:$B$30,B1413,'Sf routed cabinet (2)'!$G$17:$G$30)) +
(SUMIF('Df routed cabinet'!$B$17:$B$30,B1413,'Df routed cabinet'!$G$17:$G$30)) +
(SUMIF('Df routed cabinet (2)'!$B$17:$B$30,B1413,'Df routed cabinet (2)'!$G$17:$G$30)) +
(SUMIF('Sf acrylic cabinet'!$B$17:$B$30,B1413,'Sf acrylic cabinet'!$G$17:$G$30)) +
(SUMIF('Sf acrylic cabinet (2)'!$B$17:$B$30,B1413,'Sf acrylic cabinet (2)'!$G$17:$G$30)) +
(SUMIF('Economy Sf acrylic'!$B$17:$B$30,B1413,'Economy Sf acrylic'!$G$17:$G$30)) +
(SUMIF('Df acrylic cabinet'!$B$17:$B$30,B1413,'Df acrylic cabinet'!$G$17:$G$30)) +
(SUMIF('Df acrylic cabinet (2)'!$B$17:$B$30,B1413,'Df acrylic cabinet (2)'!$G$17:$G$30)) +
(SUMIF('Sf flex cabinet'!$B$17:$B$30,B1413,'Sf flex cabinet'!$G$17:$G$30)) +
(SUMIF('Sf flex cabinet (2)'!$B$17:$B$30,B1413,'Sf flex cabinet (2)'!$G$17:$G$30)) +
(SUMIF('Df flex cabinet'!$B$17:$B$36,B1413,'Df flex cabinet'!$G$17:$G$36)) +
(SUMIF('Df flex cabinet (2)'!$B$17:$B$36,B1413,'Df flex cabinet (2)'!$G$17:$G$36)) +
(SUMIF('Pole cover'!$B$17:$B$30,B1413,'Pole cover'!$G$17:$G$30)) +
(SUMIF('Pole cover (2)'!$B$17:$B$30,B1413,'Pole cover (2)'!$G$17:$G$30)) +
(SUMIF('Structural Steel Fab'!$B$17:$B$29,B1413,'Structural Steel Fab'!$G$17:$G$29)) +
(SUMIF(Reveal!$B$17:$B$30,B1413,Reveal!$G$17:$G$30)) +
(SUMIF('Reveal (2)'!$B$17:$B$30,B1413,'Reveal (2)'!$G$17:$G$30)) +
(SUMIF('Crown cove top'!$B$17:$B$30,B1413,'Crown cove top'!$G$17:$G$30)) +
(SUMIF('EMC assembly'!$B$17:$B$30,B1413,'EMC assembly'!$G$17:$G$30)) +
(SUMIF(Crating!$B$17:$B$29,B1413,Crating!$G$17:$G$29)) +
(SUMIF('LED wiring'!$B$17:$B$30,B1413,'LED wiring'!$G$17:$G$30)) +
(SUMIF('Changeable copy face'!$B$17:$B$30,B1413,'Changeable copy face'!$G$17:$G$30)) +
(SUMIF('Flex face assembly'!$B$17:$B$30,B1413,'Flex face assembly'!$G$17:$G$30)) +
(SUMIF('Routed face assembly'!$B$17:$B$30,B1413,'Routed face assembly'!$G$17:$G$30)) +
(SUMIF('Paint calculation'!$B$17:$B$30,B1413,'Paint calculation'!$G$17:$G$30)) +
(SUMIF('Trimcap letter face'!$B$17:$B$30,B1413,'Trimcap letter face'!$G$17:$G$30)) +
(SUMIF('Trimcap letter face (2)'!$B$17:$B$30,B1413,'Trimcap letter face (2)'!$G$17:$G$30)) +
(SUMIF('Channel letter fabrication'!$B$17:$B$30,B1413,'Channel letter fabrication'!$G$17:$G$30)) +
(SUMIF('Channel letter fabrication (2)'!$B$17:$B$30,B1413,'Channel letter fabrication (2)'!$G$17:$G$30))</f>
        <v>0</v>
      </c>
    </row>
    <row r="1414" spans="1:10">
      <c r="A1414" s="28">
        <f>[1]ODBC!$A1414</f>
        <v>0</v>
      </c>
      <c r="B1414" s="29">
        <f>[1]ODBC!B1414</f>
        <v>0</v>
      </c>
      <c r="C1414" s="30" t="str">
        <f>IFERROR(VLOOKUP($B1414,[1]ODBC!$B:$H,2,FALSE),"")</f>
        <v/>
      </c>
      <c r="D1414" s="30" t="str">
        <f>IFERROR(VLOOKUP($B1414,[1]ODBC!$B:$H,3,FALSE),"")</f>
        <v/>
      </c>
      <c r="E1414" s="30" t="str">
        <f>IFERROR(VLOOKUP($B1414,[1]ODBC!$B:$H,4,FALSE),"")</f>
        <v/>
      </c>
      <c r="F1414" s="31" t="str">
        <f>IFERROR(VLOOKUP($B1414,[1]ODBC!$B:$H,5,FALSE),"")</f>
        <v/>
      </c>
      <c r="G1414" s="32">
        <f>[1]ODBC!G1414</f>
        <v>0</v>
      </c>
      <c r="H1414" s="33">
        <f>SUM([1]ODBC!H1414)</f>
        <v>0</v>
      </c>
      <c r="I1414" s="41" t="str">
        <f>'Vinyl cutting'!$B$2</f>
        <v>J36938</v>
      </c>
      <c r="J1414" s="42">
        <f ca="1">(SUMIF('Freeform time and material'!$B$17:$B$30,B1414,'Freeform time and material'!$G$17:$G$30)) +
(SUMIF('Vinyl cutting'!$B$17:$B$30,B1414,'Vinyl cutting'!$G$17:$G$30)) +
(SUMIF('Vinyl cutting (2)'!$B$17:$B$30,B1414,'Vinyl cutting (2)'!$G$17:$G$30)) +
(SUMIF('Apply vinyl graphics'!$B$17:$B$30,B1414,'Apply vinyl graphics'!$G$17:$G$30)) +
(SUMIF('Apply vinyl graphics (2)'!$B$17:$B$30,B1414,'Apply vinyl graphics (2)'!$G$17:$G$30)) +
(SUMIF('Alum pan sign'!$B$17:$B$30,B1414,'Alum pan sign'!$G$17:$G$30)) +
(SUMIF('Alum pan sign (2)'!$B$17:$B$30,B1414,'Alum pan sign (2)'!$G$17:$G$30)) +
(SUMIF('Economy pan sign'!$B$17:$B$30,B1414,'Economy pan sign'!$G$17:$G$30)) +
(SUMIF('Post and panel sign'!$B$17:$B$30,B1414,'Post and panel sign'!$G$17:$G$30)) +
(SUMIF('Post and panel sign (2)'!$B$17:$B$30,B1414,'Post and panel sign (2)'!$G$17:$G$30)) +
(SUMIF('Flat panels only'!$B$17:$B$30,B1414,'Flat panels only'!$G$17:$G$30)) +
(SUMIF('Flat panels only (2)'!$B$17:$B$30,B1414,'Flat panels only (2)'!$G$17:$G$30)) +
(SUMIF('Routed panel shapes'!$B$18:$B$31,B1414,'Routed panel shapes'!$G$18:$G$31)) +
(SUMIF('Routed panel shapes (2)'!$B$18:$B$31,B1414,'Routed panel shapes (2)'!$G$18:$G$31)) +
(SUMIF('Routed face only'!$B$17:$B$30,B1414,'Routed face only'!$G$17:$G$30)) +
(SUMIF('Routed face only (2)'!$B$17:$B$30,B1414,'Routed face only (2)'!$G$17:$G$30)) +
(SUMIF('Routed alum faces letters'!$B$17:$B$30,B1414,'Routed alum faces letters'!$G$17:$G$30)) +
(SUMIF('Routed alum faces letters (2)'!$B$17:$B$30,B1414,'Routed alum faces letters (2)'!$G$17:$G$30)) +
(SUMIF('Routed push through acrylic'!$B$17:$B$30,B1414,'Routed push through acrylic'!$G$17:$G$30)) +
(SUMIF('Routed push through acrylic (2)'!$B$17:$B$30,B1414,'Routed push through acrylic (2)'!$G$17:$G$30)) +
(SUMIF('Sf routed cabinet'!$B$17:$B$30,B1414,'Sf routed cabinet'!$G$17:$G$30)) +
(SUMIF('Sf routed cabinet (2)'!$B$17:$B$30,B1414,'Sf routed cabinet (2)'!$G$17:$G$30)) +
(SUMIF('Df routed cabinet'!$B$17:$B$30,B1414,'Df routed cabinet'!$G$17:$G$30)) +
(SUMIF('Df routed cabinet (2)'!$B$17:$B$30,B1414,'Df routed cabinet (2)'!$G$17:$G$30)) +
(SUMIF('Sf acrylic cabinet'!$B$17:$B$30,B1414,'Sf acrylic cabinet'!$G$17:$G$30)) +
(SUMIF('Sf acrylic cabinet (2)'!$B$17:$B$30,B1414,'Sf acrylic cabinet (2)'!$G$17:$G$30)) +
(SUMIF('Economy Sf acrylic'!$B$17:$B$30,B1414,'Economy Sf acrylic'!$G$17:$G$30)) +
(SUMIF('Df acrylic cabinet'!$B$17:$B$30,B1414,'Df acrylic cabinet'!$G$17:$G$30)) +
(SUMIF('Df acrylic cabinet (2)'!$B$17:$B$30,B1414,'Df acrylic cabinet (2)'!$G$17:$G$30)) +
(SUMIF('Sf flex cabinet'!$B$17:$B$30,B1414,'Sf flex cabinet'!$G$17:$G$30)) +
(SUMIF('Sf flex cabinet (2)'!$B$17:$B$30,B1414,'Sf flex cabinet (2)'!$G$17:$G$30)) +
(SUMIF('Df flex cabinet'!$B$17:$B$36,B1414,'Df flex cabinet'!$G$17:$G$36)) +
(SUMIF('Df flex cabinet (2)'!$B$17:$B$36,B1414,'Df flex cabinet (2)'!$G$17:$G$36)) +
(SUMIF('Pole cover'!$B$17:$B$30,B1414,'Pole cover'!$G$17:$G$30)) +
(SUMIF('Pole cover (2)'!$B$17:$B$30,B1414,'Pole cover (2)'!$G$17:$G$30)) +
(SUMIF('Structural Steel Fab'!$B$17:$B$29,B1414,'Structural Steel Fab'!$G$17:$G$29)) +
(SUMIF(Reveal!$B$17:$B$30,B1414,Reveal!$G$17:$G$30)) +
(SUMIF('Reveal (2)'!$B$17:$B$30,B1414,'Reveal (2)'!$G$17:$G$30)) +
(SUMIF('Crown cove top'!$B$17:$B$30,B1414,'Crown cove top'!$G$17:$G$30)) +
(SUMIF('EMC assembly'!$B$17:$B$30,B1414,'EMC assembly'!$G$17:$G$30)) +
(SUMIF(Crating!$B$17:$B$29,B1414,Crating!$G$17:$G$29)) +
(SUMIF('LED wiring'!$B$17:$B$30,B1414,'LED wiring'!$G$17:$G$30)) +
(SUMIF('Changeable copy face'!$B$17:$B$30,B1414,'Changeable copy face'!$G$17:$G$30)) +
(SUMIF('Flex face assembly'!$B$17:$B$30,B1414,'Flex face assembly'!$G$17:$G$30)) +
(SUMIF('Routed face assembly'!$B$17:$B$30,B1414,'Routed face assembly'!$G$17:$G$30)) +
(SUMIF('Paint calculation'!$B$17:$B$30,B1414,'Paint calculation'!$G$17:$G$30)) +
(SUMIF('Trimcap letter face'!$B$17:$B$30,B1414,'Trimcap letter face'!$G$17:$G$30)) +
(SUMIF('Trimcap letter face (2)'!$B$17:$B$30,B1414,'Trimcap letter face (2)'!$G$17:$G$30)) +
(SUMIF('Channel letter fabrication'!$B$17:$B$30,B1414,'Channel letter fabrication'!$G$17:$G$30)) +
(SUMIF('Channel letter fabrication (2)'!$B$17:$B$30,B1414,'Channel letter fabrication (2)'!$G$17:$G$30))</f>
        <v>0</v>
      </c>
    </row>
    <row r="1415" spans="1:10">
      <c r="A1415" s="28">
        <f>[1]ODBC!$A1415</f>
        <v>0</v>
      </c>
      <c r="B1415" s="29">
        <f>[1]ODBC!B1415</f>
        <v>0</v>
      </c>
      <c r="C1415" s="30" t="str">
        <f>IFERROR(VLOOKUP($B1415,[1]ODBC!$B:$H,2,FALSE),"")</f>
        <v/>
      </c>
      <c r="D1415" s="30" t="str">
        <f>IFERROR(VLOOKUP($B1415,[1]ODBC!$B:$H,3,FALSE),"")</f>
        <v/>
      </c>
      <c r="E1415" s="30" t="str">
        <f>IFERROR(VLOOKUP($B1415,[1]ODBC!$B:$H,4,FALSE),"")</f>
        <v/>
      </c>
      <c r="F1415" s="31" t="str">
        <f>IFERROR(VLOOKUP($B1415,[1]ODBC!$B:$H,5,FALSE),"")</f>
        <v/>
      </c>
      <c r="G1415" s="32">
        <f>[1]ODBC!G1415</f>
        <v>0</v>
      </c>
      <c r="H1415" s="33">
        <f>SUM([1]ODBC!H1415)</f>
        <v>0</v>
      </c>
      <c r="I1415" s="41" t="str">
        <f>'Vinyl cutting'!$B$2</f>
        <v>J36938</v>
      </c>
      <c r="J1415" s="42">
        <f ca="1">(SUMIF('Freeform time and material'!$B$17:$B$30,B1415,'Freeform time and material'!$G$17:$G$30)) +
(SUMIF('Vinyl cutting'!$B$17:$B$30,B1415,'Vinyl cutting'!$G$17:$G$30)) +
(SUMIF('Vinyl cutting (2)'!$B$17:$B$30,B1415,'Vinyl cutting (2)'!$G$17:$G$30)) +
(SUMIF('Apply vinyl graphics'!$B$17:$B$30,B1415,'Apply vinyl graphics'!$G$17:$G$30)) +
(SUMIF('Apply vinyl graphics (2)'!$B$17:$B$30,B1415,'Apply vinyl graphics (2)'!$G$17:$G$30)) +
(SUMIF('Alum pan sign'!$B$17:$B$30,B1415,'Alum pan sign'!$G$17:$G$30)) +
(SUMIF('Alum pan sign (2)'!$B$17:$B$30,B1415,'Alum pan sign (2)'!$G$17:$G$30)) +
(SUMIF('Economy pan sign'!$B$17:$B$30,B1415,'Economy pan sign'!$G$17:$G$30)) +
(SUMIF('Post and panel sign'!$B$17:$B$30,B1415,'Post and panel sign'!$G$17:$G$30)) +
(SUMIF('Post and panel sign (2)'!$B$17:$B$30,B1415,'Post and panel sign (2)'!$G$17:$G$30)) +
(SUMIF('Flat panels only'!$B$17:$B$30,B1415,'Flat panels only'!$G$17:$G$30)) +
(SUMIF('Flat panels only (2)'!$B$17:$B$30,B1415,'Flat panels only (2)'!$G$17:$G$30)) +
(SUMIF('Routed panel shapes'!$B$18:$B$31,B1415,'Routed panel shapes'!$G$18:$G$31)) +
(SUMIF('Routed panel shapes (2)'!$B$18:$B$31,B1415,'Routed panel shapes (2)'!$G$18:$G$31)) +
(SUMIF('Routed face only'!$B$17:$B$30,B1415,'Routed face only'!$G$17:$G$30)) +
(SUMIF('Routed face only (2)'!$B$17:$B$30,B1415,'Routed face only (2)'!$G$17:$G$30)) +
(SUMIF('Routed alum faces letters'!$B$17:$B$30,B1415,'Routed alum faces letters'!$G$17:$G$30)) +
(SUMIF('Routed alum faces letters (2)'!$B$17:$B$30,B1415,'Routed alum faces letters (2)'!$G$17:$G$30)) +
(SUMIF('Routed push through acrylic'!$B$17:$B$30,B1415,'Routed push through acrylic'!$G$17:$G$30)) +
(SUMIF('Routed push through acrylic (2)'!$B$17:$B$30,B1415,'Routed push through acrylic (2)'!$G$17:$G$30)) +
(SUMIF('Sf routed cabinet'!$B$17:$B$30,B1415,'Sf routed cabinet'!$G$17:$G$30)) +
(SUMIF('Sf routed cabinet (2)'!$B$17:$B$30,B1415,'Sf routed cabinet (2)'!$G$17:$G$30)) +
(SUMIF('Df routed cabinet'!$B$17:$B$30,B1415,'Df routed cabinet'!$G$17:$G$30)) +
(SUMIF('Df routed cabinet (2)'!$B$17:$B$30,B1415,'Df routed cabinet (2)'!$G$17:$G$30)) +
(SUMIF('Sf acrylic cabinet'!$B$17:$B$30,B1415,'Sf acrylic cabinet'!$G$17:$G$30)) +
(SUMIF('Sf acrylic cabinet (2)'!$B$17:$B$30,B1415,'Sf acrylic cabinet (2)'!$G$17:$G$30)) +
(SUMIF('Economy Sf acrylic'!$B$17:$B$30,B1415,'Economy Sf acrylic'!$G$17:$G$30)) +
(SUMIF('Df acrylic cabinet'!$B$17:$B$30,B1415,'Df acrylic cabinet'!$G$17:$G$30)) +
(SUMIF('Df acrylic cabinet (2)'!$B$17:$B$30,B1415,'Df acrylic cabinet (2)'!$G$17:$G$30)) +
(SUMIF('Sf flex cabinet'!$B$17:$B$30,B1415,'Sf flex cabinet'!$G$17:$G$30)) +
(SUMIF('Sf flex cabinet (2)'!$B$17:$B$30,B1415,'Sf flex cabinet (2)'!$G$17:$G$30)) +
(SUMIF('Df flex cabinet'!$B$17:$B$36,B1415,'Df flex cabinet'!$G$17:$G$36)) +
(SUMIF('Df flex cabinet (2)'!$B$17:$B$36,B1415,'Df flex cabinet (2)'!$G$17:$G$36)) +
(SUMIF('Pole cover'!$B$17:$B$30,B1415,'Pole cover'!$G$17:$G$30)) +
(SUMIF('Pole cover (2)'!$B$17:$B$30,B1415,'Pole cover (2)'!$G$17:$G$30)) +
(SUMIF('Structural Steel Fab'!$B$17:$B$29,B1415,'Structural Steel Fab'!$G$17:$G$29)) +
(SUMIF(Reveal!$B$17:$B$30,B1415,Reveal!$G$17:$G$30)) +
(SUMIF('Reveal (2)'!$B$17:$B$30,B1415,'Reveal (2)'!$G$17:$G$30)) +
(SUMIF('Crown cove top'!$B$17:$B$30,B1415,'Crown cove top'!$G$17:$G$30)) +
(SUMIF('EMC assembly'!$B$17:$B$30,B1415,'EMC assembly'!$G$17:$G$30)) +
(SUMIF(Crating!$B$17:$B$29,B1415,Crating!$G$17:$G$29)) +
(SUMIF('LED wiring'!$B$17:$B$30,B1415,'LED wiring'!$G$17:$G$30)) +
(SUMIF('Changeable copy face'!$B$17:$B$30,B1415,'Changeable copy face'!$G$17:$G$30)) +
(SUMIF('Flex face assembly'!$B$17:$B$30,B1415,'Flex face assembly'!$G$17:$G$30)) +
(SUMIF('Routed face assembly'!$B$17:$B$30,B1415,'Routed face assembly'!$G$17:$G$30)) +
(SUMIF('Paint calculation'!$B$17:$B$30,B1415,'Paint calculation'!$G$17:$G$30)) +
(SUMIF('Trimcap letter face'!$B$17:$B$30,B1415,'Trimcap letter face'!$G$17:$G$30)) +
(SUMIF('Trimcap letter face (2)'!$B$17:$B$30,B1415,'Trimcap letter face (2)'!$G$17:$G$30)) +
(SUMIF('Channel letter fabrication'!$B$17:$B$30,B1415,'Channel letter fabrication'!$G$17:$G$30)) +
(SUMIF('Channel letter fabrication (2)'!$B$17:$B$30,B1415,'Channel letter fabrication (2)'!$G$17:$G$30))</f>
        <v>0</v>
      </c>
    </row>
    <row r="1416" spans="1:10">
      <c r="A1416" s="28">
        <f>[1]ODBC!$A1416</f>
        <v>0</v>
      </c>
      <c r="B1416" s="29">
        <f>[1]ODBC!B1416</f>
        <v>0</v>
      </c>
      <c r="C1416" s="30" t="str">
        <f>IFERROR(VLOOKUP($B1416,[1]ODBC!$B:$H,2,FALSE),"")</f>
        <v/>
      </c>
      <c r="D1416" s="30" t="str">
        <f>IFERROR(VLOOKUP($B1416,[1]ODBC!$B:$H,3,FALSE),"")</f>
        <v/>
      </c>
      <c r="E1416" s="30" t="str">
        <f>IFERROR(VLOOKUP($B1416,[1]ODBC!$B:$H,4,FALSE),"")</f>
        <v/>
      </c>
      <c r="F1416" s="31" t="str">
        <f>IFERROR(VLOOKUP($B1416,[1]ODBC!$B:$H,5,FALSE),"")</f>
        <v/>
      </c>
      <c r="G1416" s="32">
        <f>[1]ODBC!G1416</f>
        <v>0</v>
      </c>
      <c r="H1416" s="33">
        <f>SUM([1]ODBC!H1416)</f>
        <v>0</v>
      </c>
      <c r="I1416" s="41" t="str">
        <f>'Vinyl cutting'!$B$2</f>
        <v>J36938</v>
      </c>
      <c r="J1416" s="42">
        <f ca="1">(SUMIF('Freeform time and material'!$B$17:$B$30,B1416,'Freeform time and material'!$G$17:$G$30)) +
(SUMIF('Vinyl cutting'!$B$17:$B$30,B1416,'Vinyl cutting'!$G$17:$G$30)) +
(SUMIF('Vinyl cutting (2)'!$B$17:$B$30,B1416,'Vinyl cutting (2)'!$G$17:$G$30)) +
(SUMIF('Apply vinyl graphics'!$B$17:$B$30,B1416,'Apply vinyl graphics'!$G$17:$G$30)) +
(SUMIF('Apply vinyl graphics (2)'!$B$17:$B$30,B1416,'Apply vinyl graphics (2)'!$G$17:$G$30)) +
(SUMIF('Alum pan sign'!$B$17:$B$30,B1416,'Alum pan sign'!$G$17:$G$30)) +
(SUMIF('Alum pan sign (2)'!$B$17:$B$30,B1416,'Alum pan sign (2)'!$G$17:$G$30)) +
(SUMIF('Economy pan sign'!$B$17:$B$30,B1416,'Economy pan sign'!$G$17:$G$30)) +
(SUMIF('Post and panel sign'!$B$17:$B$30,B1416,'Post and panel sign'!$G$17:$G$30)) +
(SUMIF('Post and panel sign (2)'!$B$17:$B$30,B1416,'Post and panel sign (2)'!$G$17:$G$30)) +
(SUMIF('Flat panels only'!$B$17:$B$30,B1416,'Flat panels only'!$G$17:$G$30)) +
(SUMIF('Flat panels only (2)'!$B$17:$B$30,B1416,'Flat panels only (2)'!$G$17:$G$30)) +
(SUMIF('Routed panel shapes'!$B$18:$B$31,B1416,'Routed panel shapes'!$G$18:$G$31)) +
(SUMIF('Routed panel shapes (2)'!$B$18:$B$31,B1416,'Routed panel shapes (2)'!$G$18:$G$31)) +
(SUMIF('Routed face only'!$B$17:$B$30,B1416,'Routed face only'!$G$17:$G$30)) +
(SUMIF('Routed face only (2)'!$B$17:$B$30,B1416,'Routed face only (2)'!$G$17:$G$30)) +
(SUMIF('Routed alum faces letters'!$B$17:$B$30,B1416,'Routed alum faces letters'!$G$17:$G$30)) +
(SUMIF('Routed alum faces letters (2)'!$B$17:$B$30,B1416,'Routed alum faces letters (2)'!$G$17:$G$30)) +
(SUMIF('Routed push through acrylic'!$B$17:$B$30,B1416,'Routed push through acrylic'!$G$17:$G$30)) +
(SUMIF('Routed push through acrylic (2)'!$B$17:$B$30,B1416,'Routed push through acrylic (2)'!$G$17:$G$30)) +
(SUMIF('Sf routed cabinet'!$B$17:$B$30,B1416,'Sf routed cabinet'!$G$17:$G$30)) +
(SUMIF('Sf routed cabinet (2)'!$B$17:$B$30,B1416,'Sf routed cabinet (2)'!$G$17:$G$30)) +
(SUMIF('Df routed cabinet'!$B$17:$B$30,B1416,'Df routed cabinet'!$G$17:$G$30)) +
(SUMIF('Df routed cabinet (2)'!$B$17:$B$30,B1416,'Df routed cabinet (2)'!$G$17:$G$30)) +
(SUMIF('Sf acrylic cabinet'!$B$17:$B$30,B1416,'Sf acrylic cabinet'!$G$17:$G$30)) +
(SUMIF('Sf acrylic cabinet (2)'!$B$17:$B$30,B1416,'Sf acrylic cabinet (2)'!$G$17:$G$30)) +
(SUMIF('Economy Sf acrylic'!$B$17:$B$30,B1416,'Economy Sf acrylic'!$G$17:$G$30)) +
(SUMIF('Df acrylic cabinet'!$B$17:$B$30,B1416,'Df acrylic cabinet'!$G$17:$G$30)) +
(SUMIF('Df acrylic cabinet (2)'!$B$17:$B$30,B1416,'Df acrylic cabinet (2)'!$G$17:$G$30)) +
(SUMIF('Sf flex cabinet'!$B$17:$B$30,B1416,'Sf flex cabinet'!$G$17:$G$30)) +
(SUMIF('Sf flex cabinet (2)'!$B$17:$B$30,B1416,'Sf flex cabinet (2)'!$G$17:$G$30)) +
(SUMIF('Df flex cabinet'!$B$17:$B$36,B1416,'Df flex cabinet'!$G$17:$G$36)) +
(SUMIF('Df flex cabinet (2)'!$B$17:$B$36,B1416,'Df flex cabinet (2)'!$G$17:$G$36)) +
(SUMIF('Pole cover'!$B$17:$B$30,B1416,'Pole cover'!$G$17:$G$30)) +
(SUMIF('Pole cover (2)'!$B$17:$B$30,B1416,'Pole cover (2)'!$G$17:$G$30)) +
(SUMIF('Structural Steel Fab'!$B$17:$B$29,B1416,'Structural Steel Fab'!$G$17:$G$29)) +
(SUMIF(Reveal!$B$17:$B$30,B1416,Reveal!$G$17:$G$30)) +
(SUMIF('Reveal (2)'!$B$17:$B$30,B1416,'Reveal (2)'!$G$17:$G$30)) +
(SUMIF('Crown cove top'!$B$17:$B$30,B1416,'Crown cove top'!$G$17:$G$30)) +
(SUMIF('EMC assembly'!$B$17:$B$30,B1416,'EMC assembly'!$G$17:$G$30)) +
(SUMIF(Crating!$B$17:$B$29,B1416,Crating!$G$17:$G$29)) +
(SUMIF('LED wiring'!$B$17:$B$30,B1416,'LED wiring'!$G$17:$G$30)) +
(SUMIF('Changeable copy face'!$B$17:$B$30,B1416,'Changeable copy face'!$G$17:$G$30)) +
(SUMIF('Flex face assembly'!$B$17:$B$30,B1416,'Flex face assembly'!$G$17:$G$30)) +
(SUMIF('Routed face assembly'!$B$17:$B$30,B1416,'Routed face assembly'!$G$17:$G$30)) +
(SUMIF('Paint calculation'!$B$17:$B$30,B1416,'Paint calculation'!$G$17:$G$30)) +
(SUMIF('Trimcap letter face'!$B$17:$B$30,B1416,'Trimcap letter face'!$G$17:$G$30)) +
(SUMIF('Trimcap letter face (2)'!$B$17:$B$30,B1416,'Trimcap letter face (2)'!$G$17:$G$30)) +
(SUMIF('Channel letter fabrication'!$B$17:$B$30,B1416,'Channel letter fabrication'!$G$17:$G$30)) +
(SUMIF('Channel letter fabrication (2)'!$B$17:$B$30,B1416,'Channel letter fabrication (2)'!$G$17:$G$30))</f>
        <v>0</v>
      </c>
    </row>
    <row r="1417" spans="1:10">
      <c r="A1417" s="28">
        <f>[1]ODBC!$A1417</f>
        <v>0</v>
      </c>
      <c r="B1417" s="29">
        <f>[1]ODBC!B1417</f>
        <v>0</v>
      </c>
      <c r="C1417" s="30" t="str">
        <f>IFERROR(VLOOKUP($B1417,[1]ODBC!$B:$H,2,FALSE),"")</f>
        <v/>
      </c>
      <c r="D1417" s="30" t="str">
        <f>IFERROR(VLOOKUP($B1417,[1]ODBC!$B:$H,3,FALSE),"")</f>
        <v/>
      </c>
      <c r="E1417" s="30" t="str">
        <f>IFERROR(VLOOKUP($B1417,[1]ODBC!$B:$H,4,FALSE),"")</f>
        <v/>
      </c>
      <c r="F1417" s="31" t="str">
        <f>IFERROR(VLOOKUP($B1417,[1]ODBC!$B:$H,5,FALSE),"")</f>
        <v/>
      </c>
      <c r="G1417" s="32">
        <f>[1]ODBC!G1417</f>
        <v>0</v>
      </c>
      <c r="H1417" s="33">
        <f>SUM([1]ODBC!H1417)</f>
        <v>0</v>
      </c>
      <c r="I1417" s="41" t="str">
        <f>'Vinyl cutting'!$B$2</f>
        <v>J36938</v>
      </c>
      <c r="J1417" s="42">
        <f ca="1">(SUMIF('Freeform time and material'!$B$17:$B$30,B1417,'Freeform time and material'!$G$17:$G$30)) +
(SUMIF('Vinyl cutting'!$B$17:$B$30,B1417,'Vinyl cutting'!$G$17:$G$30)) +
(SUMIF('Vinyl cutting (2)'!$B$17:$B$30,B1417,'Vinyl cutting (2)'!$G$17:$G$30)) +
(SUMIF('Apply vinyl graphics'!$B$17:$B$30,B1417,'Apply vinyl graphics'!$G$17:$G$30)) +
(SUMIF('Apply vinyl graphics (2)'!$B$17:$B$30,B1417,'Apply vinyl graphics (2)'!$G$17:$G$30)) +
(SUMIF('Alum pan sign'!$B$17:$B$30,B1417,'Alum pan sign'!$G$17:$G$30)) +
(SUMIF('Alum pan sign (2)'!$B$17:$B$30,B1417,'Alum pan sign (2)'!$G$17:$G$30)) +
(SUMIF('Economy pan sign'!$B$17:$B$30,B1417,'Economy pan sign'!$G$17:$G$30)) +
(SUMIF('Post and panel sign'!$B$17:$B$30,B1417,'Post and panel sign'!$G$17:$G$30)) +
(SUMIF('Post and panel sign (2)'!$B$17:$B$30,B1417,'Post and panel sign (2)'!$G$17:$G$30)) +
(SUMIF('Flat panels only'!$B$17:$B$30,B1417,'Flat panels only'!$G$17:$G$30)) +
(SUMIF('Flat panels only (2)'!$B$17:$B$30,B1417,'Flat panels only (2)'!$G$17:$G$30)) +
(SUMIF('Routed panel shapes'!$B$18:$B$31,B1417,'Routed panel shapes'!$G$18:$G$31)) +
(SUMIF('Routed panel shapes (2)'!$B$18:$B$31,B1417,'Routed panel shapes (2)'!$G$18:$G$31)) +
(SUMIF('Routed face only'!$B$17:$B$30,B1417,'Routed face only'!$G$17:$G$30)) +
(SUMIF('Routed face only (2)'!$B$17:$B$30,B1417,'Routed face only (2)'!$G$17:$G$30)) +
(SUMIF('Routed alum faces letters'!$B$17:$B$30,B1417,'Routed alum faces letters'!$G$17:$G$30)) +
(SUMIF('Routed alum faces letters (2)'!$B$17:$B$30,B1417,'Routed alum faces letters (2)'!$G$17:$G$30)) +
(SUMIF('Routed push through acrylic'!$B$17:$B$30,B1417,'Routed push through acrylic'!$G$17:$G$30)) +
(SUMIF('Routed push through acrylic (2)'!$B$17:$B$30,B1417,'Routed push through acrylic (2)'!$G$17:$G$30)) +
(SUMIF('Sf routed cabinet'!$B$17:$B$30,B1417,'Sf routed cabinet'!$G$17:$G$30)) +
(SUMIF('Sf routed cabinet (2)'!$B$17:$B$30,B1417,'Sf routed cabinet (2)'!$G$17:$G$30)) +
(SUMIF('Df routed cabinet'!$B$17:$B$30,B1417,'Df routed cabinet'!$G$17:$G$30)) +
(SUMIF('Df routed cabinet (2)'!$B$17:$B$30,B1417,'Df routed cabinet (2)'!$G$17:$G$30)) +
(SUMIF('Sf acrylic cabinet'!$B$17:$B$30,B1417,'Sf acrylic cabinet'!$G$17:$G$30)) +
(SUMIF('Sf acrylic cabinet (2)'!$B$17:$B$30,B1417,'Sf acrylic cabinet (2)'!$G$17:$G$30)) +
(SUMIF('Economy Sf acrylic'!$B$17:$B$30,B1417,'Economy Sf acrylic'!$G$17:$G$30)) +
(SUMIF('Df acrylic cabinet'!$B$17:$B$30,B1417,'Df acrylic cabinet'!$G$17:$G$30)) +
(SUMIF('Df acrylic cabinet (2)'!$B$17:$B$30,B1417,'Df acrylic cabinet (2)'!$G$17:$G$30)) +
(SUMIF('Sf flex cabinet'!$B$17:$B$30,B1417,'Sf flex cabinet'!$G$17:$G$30)) +
(SUMIF('Sf flex cabinet (2)'!$B$17:$B$30,B1417,'Sf flex cabinet (2)'!$G$17:$G$30)) +
(SUMIF('Df flex cabinet'!$B$17:$B$36,B1417,'Df flex cabinet'!$G$17:$G$36)) +
(SUMIF('Df flex cabinet (2)'!$B$17:$B$36,B1417,'Df flex cabinet (2)'!$G$17:$G$36)) +
(SUMIF('Pole cover'!$B$17:$B$30,B1417,'Pole cover'!$G$17:$G$30)) +
(SUMIF('Pole cover (2)'!$B$17:$B$30,B1417,'Pole cover (2)'!$G$17:$G$30)) +
(SUMIF('Structural Steel Fab'!$B$17:$B$29,B1417,'Structural Steel Fab'!$G$17:$G$29)) +
(SUMIF(Reveal!$B$17:$B$30,B1417,Reveal!$G$17:$G$30)) +
(SUMIF('Reveal (2)'!$B$17:$B$30,B1417,'Reveal (2)'!$G$17:$G$30)) +
(SUMIF('Crown cove top'!$B$17:$B$30,B1417,'Crown cove top'!$G$17:$G$30)) +
(SUMIF('EMC assembly'!$B$17:$B$30,B1417,'EMC assembly'!$G$17:$G$30)) +
(SUMIF(Crating!$B$17:$B$29,B1417,Crating!$G$17:$G$29)) +
(SUMIF('LED wiring'!$B$17:$B$30,B1417,'LED wiring'!$G$17:$G$30)) +
(SUMIF('Changeable copy face'!$B$17:$B$30,B1417,'Changeable copy face'!$G$17:$G$30)) +
(SUMIF('Flex face assembly'!$B$17:$B$30,B1417,'Flex face assembly'!$G$17:$G$30)) +
(SUMIF('Routed face assembly'!$B$17:$B$30,B1417,'Routed face assembly'!$G$17:$G$30)) +
(SUMIF('Paint calculation'!$B$17:$B$30,B1417,'Paint calculation'!$G$17:$G$30)) +
(SUMIF('Trimcap letter face'!$B$17:$B$30,B1417,'Trimcap letter face'!$G$17:$G$30)) +
(SUMIF('Trimcap letter face (2)'!$B$17:$B$30,B1417,'Trimcap letter face (2)'!$G$17:$G$30)) +
(SUMIF('Channel letter fabrication'!$B$17:$B$30,B1417,'Channel letter fabrication'!$G$17:$G$30)) +
(SUMIF('Channel letter fabrication (2)'!$B$17:$B$30,B1417,'Channel letter fabrication (2)'!$G$17:$G$30))</f>
        <v>0</v>
      </c>
    </row>
    <row r="1418" spans="1:10">
      <c r="A1418" s="28">
        <f>[1]ODBC!$A1418</f>
        <v>0</v>
      </c>
      <c r="B1418" s="29">
        <f>[1]ODBC!B1418</f>
        <v>0</v>
      </c>
      <c r="C1418" s="30" t="str">
        <f>IFERROR(VLOOKUP($B1418,[1]ODBC!$B:$H,2,FALSE),"")</f>
        <v/>
      </c>
      <c r="D1418" s="30" t="str">
        <f>IFERROR(VLOOKUP($B1418,[1]ODBC!$B:$H,3,FALSE),"")</f>
        <v/>
      </c>
      <c r="E1418" s="30" t="str">
        <f>IFERROR(VLOOKUP($B1418,[1]ODBC!$B:$H,4,FALSE),"")</f>
        <v/>
      </c>
      <c r="F1418" s="31" t="str">
        <f>IFERROR(VLOOKUP($B1418,[1]ODBC!$B:$H,5,FALSE),"")</f>
        <v/>
      </c>
      <c r="G1418" s="32">
        <f>[1]ODBC!G1418</f>
        <v>0</v>
      </c>
      <c r="H1418" s="33">
        <f>SUM([1]ODBC!H1418)</f>
        <v>0</v>
      </c>
      <c r="I1418" s="41" t="str">
        <f>'Vinyl cutting'!$B$2</f>
        <v>J36938</v>
      </c>
      <c r="J1418" s="42">
        <f ca="1">(SUMIF('Freeform time and material'!$B$17:$B$30,B1418,'Freeform time and material'!$G$17:$G$30)) +
(SUMIF('Vinyl cutting'!$B$17:$B$30,B1418,'Vinyl cutting'!$G$17:$G$30)) +
(SUMIF('Vinyl cutting (2)'!$B$17:$B$30,B1418,'Vinyl cutting (2)'!$G$17:$G$30)) +
(SUMIF('Apply vinyl graphics'!$B$17:$B$30,B1418,'Apply vinyl graphics'!$G$17:$G$30)) +
(SUMIF('Apply vinyl graphics (2)'!$B$17:$B$30,B1418,'Apply vinyl graphics (2)'!$G$17:$G$30)) +
(SUMIF('Alum pan sign'!$B$17:$B$30,B1418,'Alum pan sign'!$G$17:$G$30)) +
(SUMIF('Alum pan sign (2)'!$B$17:$B$30,B1418,'Alum pan sign (2)'!$G$17:$G$30)) +
(SUMIF('Economy pan sign'!$B$17:$B$30,B1418,'Economy pan sign'!$G$17:$G$30)) +
(SUMIF('Post and panel sign'!$B$17:$B$30,B1418,'Post and panel sign'!$G$17:$G$30)) +
(SUMIF('Post and panel sign (2)'!$B$17:$B$30,B1418,'Post and panel sign (2)'!$G$17:$G$30)) +
(SUMIF('Flat panels only'!$B$17:$B$30,B1418,'Flat panels only'!$G$17:$G$30)) +
(SUMIF('Flat panels only (2)'!$B$17:$B$30,B1418,'Flat panels only (2)'!$G$17:$G$30)) +
(SUMIF('Routed panel shapes'!$B$18:$B$31,B1418,'Routed panel shapes'!$G$18:$G$31)) +
(SUMIF('Routed panel shapes (2)'!$B$18:$B$31,B1418,'Routed panel shapes (2)'!$G$18:$G$31)) +
(SUMIF('Routed face only'!$B$17:$B$30,B1418,'Routed face only'!$G$17:$G$30)) +
(SUMIF('Routed face only (2)'!$B$17:$B$30,B1418,'Routed face only (2)'!$G$17:$G$30)) +
(SUMIF('Routed alum faces letters'!$B$17:$B$30,B1418,'Routed alum faces letters'!$G$17:$G$30)) +
(SUMIF('Routed alum faces letters (2)'!$B$17:$B$30,B1418,'Routed alum faces letters (2)'!$G$17:$G$30)) +
(SUMIF('Routed push through acrylic'!$B$17:$B$30,B1418,'Routed push through acrylic'!$G$17:$G$30)) +
(SUMIF('Routed push through acrylic (2)'!$B$17:$B$30,B1418,'Routed push through acrylic (2)'!$G$17:$G$30)) +
(SUMIF('Sf routed cabinet'!$B$17:$B$30,B1418,'Sf routed cabinet'!$G$17:$G$30)) +
(SUMIF('Sf routed cabinet (2)'!$B$17:$B$30,B1418,'Sf routed cabinet (2)'!$G$17:$G$30)) +
(SUMIF('Df routed cabinet'!$B$17:$B$30,B1418,'Df routed cabinet'!$G$17:$G$30)) +
(SUMIF('Df routed cabinet (2)'!$B$17:$B$30,B1418,'Df routed cabinet (2)'!$G$17:$G$30)) +
(SUMIF('Sf acrylic cabinet'!$B$17:$B$30,B1418,'Sf acrylic cabinet'!$G$17:$G$30)) +
(SUMIF('Sf acrylic cabinet (2)'!$B$17:$B$30,B1418,'Sf acrylic cabinet (2)'!$G$17:$G$30)) +
(SUMIF('Economy Sf acrylic'!$B$17:$B$30,B1418,'Economy Sf acrylic'!$G$17:$G$30)) +
(SUMIF('Df acrylic cabinet'!$B$17:$B$30,B1418,'Df acrylic cabinet'!$G$17:$G$30)) +
(SUMIF('Df acrylic cabinet (2)'!$B$17:$B$30,B1418,'Df acrylic cabinet (2)'!$G$17:$G$30)) +
(SUMIF('Sf flex cabinet'!$B$17:$B$30,B1418,'Sf flex cabinet'!$G$17:$G$30)) +
(SUMIF('Sf flex cabinet (2)'!$B$17:$B$30,B1418,'Sf flex cabinet (2)'!$G$17:$G$30)) +
(SUMIF('Df flex cabinet'!$B$17:$B$36,B1418,'Df flex cabinet'!$G$17:$G$36)) +
(SUMIF('Df flex cabinet (2)'!$B$17:$B$36,B1418,'Df flex cabinet (2)'!$G$17:$G$36)) +
(SUMIF('Pole cover'!$B$17:$B$30,B1418,'Pole cover'!$G$17:$G$30)) +
(SUMIF('Pole cover (2)'!$B$17:$B$30,B1418,'Pole cover (2)'!$G$17:$G$30)) +
(SUMIF('Structural Steel Fab'!$B$17:$B$29,B1418,'Structural Steel Fab'!$G$17:$G$29)) +
(SUMIF(Reveal!$B$17:$B$30,B1418,Reveal!$G$17:$G$30)) +
(SUMIF('Reveal (2)'!$B$17:$B$30,B1418,'Reveal (2)'!$G$17:$G$30)) +
(SUMIF('Crown cove top'!$B$17:$B$30,B1418,'Crown cove top'!$G$17:$G$30)) +
(SUMIF('EMC assembly'!$B$17:$B$30,B1418,'EMC assembly'!$G$17:$G$30)) +
(SUMIF(Crating!$B$17:$B$29,B1418,Crating!$G$17:$G$29)) +
(SUMIF('LED wiring'!$B$17:$B$30,B1418,'LED wiring'!$G$17:$G$30)) +
(SUMIF('Changeable copy face'!$B$17:$B$30,B1418,'Changeable copy face'!$G$17:$G$30)) +
(SUMIF('Flex face assembly'!$B$17:$B$30,B1418,'Flex face assembly'!$G$17:$G$30)) +
(SUMIF('Routed face assembly'!$B$17:$B$30,B1418,'Routed face assembly'!$G$17:$G$30)) +
(SUMIF('Paint calculation'!$B$17:$B$30,B1418,'Paint calculation'!$G$17:$G$30)) +
(SUMIF('Trimcap letter face'!$B$17:$B$30,B1418,'Trimcap letter face'!$G$17:$G$30)) +
(SUMIF('Trimcap letter face (2)'!$B$17:$B$30,B1418,'Trimcap letter face (2)'!$G$17:$G$30)) +
(SUMIF('Channel letter fabrication'!$B$17:$B$30,B1418,'Channel letter fabrication'!$G$17:$G$30)) +
(SUMIF('Channel letter fabrication (2)'!$B$17:$B$30,B1418,'Channel letter fabrication (2)'!$G$17:$G$30))</f>
        <v>0</v>
      </c>
    </row>
    <row r="1419" spans="1:10">
      <c r="A1419" s="28">
        <f>[1]ODBC!$A1419</f>
        <v>0</v>
      </c>
      <c r="B1419" s="29">
        <f>[1]ODBC!B1419</f>
        <v>0</v>
      </c>
      <c r="C1419" s="30" t="str">
        <f>IFERROR(VLOOKUP($B1419,[1]ODBC!$B:$H,2,FALSE),"")</f>
        <v/>
      </c>
      <c r="D1419" s="30" t="str">
        <f>IFERROR(VLOOKUP($B1419,[1]ODBC!$B:$H,3,FALSE),"")</f>
        <v/>
      </c>
      <c r="E1419" s="30" t="str">
        <f>IFERROR(VLOOKUP($B1419,[1]ODBC!$B:$H,4,FALSE),"")</f>
        <v/>
      </c>
      <c r="F1419" s="31" t="str">
        <f>IFERROR(VLOOKUP($B1419,[1]ODBC!$B:$H,5,FALSE),"")</f>
        <v/>
      </c>
      <c r="G1419" s="32">
        <f>[1]ODBC!G1419</f>
        <v>0</v>
      </c>
      <c r="H1419" s="33">
        <f>SUM([1]ODBC!H1419)</f>
        <v>0</v>
      </c>
      <c r="I1419" s="41" t="str">
        <f>'Vinyl cutting'!$B$2</f>
        <v>J36938</v>
      </c>
      <c r="J1419" s="42">
        <f ca="1">(SUMIF('Freeform time and material'!$B$17:$B$30,B1419,'Freeform time and material'!$G$17:$G$30)) +
(SUMIF('Vinyl cutting'!$B$17:$B$30,B1419,'Vinyl cutting'!$G$17:$G$30)) +
(SUMIF('Vinyl cutting (2)'!$B$17:$B$30,B1419,'Vinyl cutting (2)'!$G$17:$G$30)) +
(SUMIF('Apply vinyl graphics'!$B$17:$B$30,B1419,'Apply vinyl graphics'!$G$17:$G$30)) +
(SUMIF('Apply vinyl graphics (2)'!$B$17:$B$30,B1419,'Apply vinyl graphics (2)'!$G$17:$G$30)) +
(SUMIF('Alum pan sign'!$B$17:$B$30,B1419,'Alum pan sign'!$G$17:$G$30)) +
(SUMIF('Alum pan sign (2)'!$B$17:$B$30,B1419,'Alum pan sign (2)'!$G$17:$G$30)) +
(SUMIF('Economy pan sign'!$B$17:$B$30,B1419,'Economy pan sign'!$G$17:$G$30)) +
(SUMIF('Post and panel sign'!$B$17:$B$30,B1419,'Post and panel sign'!$G$17:$G$30)) +
(SUMIF('Post and panel sign (2)'!$B$17:$B$30,B1419,'Post and panel sign (2)'!$G$17:$G$30)) +
(SUMIF('Flat panels only'!$B$17:$B$30,B1419,'Flat panels only'!$G$17:$G$30)) +
(SUMIF('Flat panels only (2)'!$B$17:$B$30,B1419,'Flat panels only (2)'!$G$17:$G$30)) +
(SUMIF('Routed panel shapes'!$B$18:$B$31,B1419,'Routed panel shapes'!$G$18:$G$31)) +
(SUMIF('Routed panel shapes (2)'!$B$18:$B$31,B1419,'Routed panel shapes (2)'!$G$18:$G$31)) +
(SUMIF('Routed face only'!$B$17:$B$30,B1419,'Routed face only'!$G$17:$G$30)) +
(SUMIF('Routed face only (2)'!$B$17:$B$30,B1419,'Routed face only (2)'!$G$17:$G$30)) +
(SUMIF('Routed alum faces letters'!$B$17:$B$30,B1419,'Routed alum faces letters'!$G$17:$G$30)) +
(SUMIF('Routed alum faces letters (2)'!$B$17:$B$30,B1419,'Routed alum faces letters (2)'!$G$17:$G$30)) +
(SUMIF('Routed push through acrylic'!$B$17:$B$30,B1419,'Routed push through acrylic'!$G$17:$G$30)) +
(SUMIF('Routed push through acrylic (2)'!$B$17:$B$30,B1419,'Routed push through acrylic (2)'!$G$17:$G$30)) +
(SUMIF('Sf routed cabinet'!$B$17:$B$30,B1419,'Sf routed cabinet'!$G$17:$G$30)) +
(SUMIF('Sf routed cabinet (2)'!$B$17:$B$30,B1419,'Sf routed cabinet (2)'!$G$17:$G$30)) +
(SUMIF('Df routed cabinet'!$B$17:$B$30,B1419,'Df routed cabinet'!$G$17:$G$30)) +
(SUMIF('Df routed cabinet (2)'!$B$17:$B$30,B1419,'Df routed cabinet (2)'!$G$17:$G$30)) +
(SUMIF('Sf acrylic cabinet'!$B$17:$B$30,B1419,'Sf acrylic cabinet'!$G$17:$G$30)) +
(SUMIF('Sf acrylic cabinet (2)'!$B$17:$B$30,B1419,'Sf acrylic cabinet (2)'!$G$17:$G$30)) +
(SUMIF('Economy Sf acrylic'!$B$17:$B$30,B1419,'Economy Sf acrylic'!$G$17:$G$30)) +
(SUMIF('Df acrylic cabinet'!$B$17:$B$30,B1419,'Df acrylic cabinet'!$G$17:$G$30)) +
(SUMIF('Df acrylic cabinet (2)'!$B$17:$B$30,B1419,'Df acrylic cabinet (2)'!$G$17:$G$30)) +
(SUMIF('Sf flex cabinet'!$B$17:$B$30,B1419,'Sf flex cabinet'!$G$17:$G$30)) +
(SUMIF('Sf flex cabinet (2)'!$B$17:$B$30,B1419,'Sf flex cabinet (2)'!$G$17:$G$30)) +
(SUMIF('Df flex cabinet'!$B$17:$B$36,B1419,'Df flex cabinet'!$G$17:$G$36)) +
(SUMIF('Df flex cabinet (2)'!$B$17:$B$36,B1419,'Df flex cabinet (2)'!$G$17:$G$36)) +
(SUMIF('Pole cover'!$B$17:$B$30,B1419,'Pole cover'!$G$17:$G$30)) +
(SUMIF('Pole cover (2)'!$B$17:$B$30,B1419,'Pole cover (2)'!$G$17:$G$30)) +
(SUMIF('Structural Steel Fab'!$B$17:$B$29,B1419,'Structural Steel Fab'!$G$17:$G$29)) +
(SUMIF(Reveal!$B$17:$B$30,B1419,Reveal!$G$17:$G$30)) +
(SUMIF('Reveal (2)'!$B$17:$B$30,B1419,'Reveal (2)'!$G$17:$G$30)) +
(SUMIF('Crown cove top'!$B$17:$B$30,B1419,'Crown cove top'!$G$17:$G$30)) +
(SUMIF('EMC assembly'!$B$17:$B$30,B1419,'EMC assembly'!$G$17:$G$30)) +
(SUMIF(Crating!$B$17:$B$29,B1419,Crating!$G$17:$G$29)) +
(SUMIF('LED wiring'!$B$17:$B$30,B1419,'LED wiring'!$G$17:$G$30)) +
(SUMIF('Changeable copy face'!$B$17:$B$30,B1419,'Changeable copy face'!$G$17:$G$30)) +
(SUMIF('Flex face assembly'!$B$17:$B$30,B1419,'Flex face assembly'!$G$17:$G$30)) +
(SUMIF('Routed face assembly'!$B$17:$B$30,B1419,'Routed face assembly'!$G$17:$G$30)) +
(SUMIF('Paint calculation'!$B$17:$B$30,B1419,'Paint calculation'!$G$17:$G$30)) +
(SUMIF('Trimcap letter face'!$B$17:$B$30,B1419,'Trimcap letter face'!$G$17:$G$30)) +
(SUMIF('Trimcap letter face (2)'!$B$17:$B$30,B1419,'Trimcap letter face (2)'!$G$17:$G$30)) +
(SUMIF('Channel letter fabrication'!$B$17:$B$30,B1419,'Channel letter fabrication'!$G$17:$G$30)) +
(SUMIF('Channel letter fabrication (2)'!$B$17:$B$30,B1419,'Channel letter fabrication (2)'!$G$17:$G$30))</f>
        <v>0</v>
      </c>
    </row>
    <row r="1420" spans="1:10">
      <c r="A1420" s="28">
        <f>[1]ODBC!$A1420</f>
        <v>0</v>
      </c>
      <c r="B1420" s="29">
        <f>[1]ODBC!B1420</f>
        <v>0</v>
      </c>
      <c r="C1420" s="30" t="str">
        <f>IFERROR(VLOOKUP($B1420,[1]ODBC!$B:$H,2,FALSE),"")</f>
        <v/>
      </c>
      <c r="D1420" s="30" t="str">
        <f>IFERROR(VLOOKUP($B1420,[1]ODBC!$B:$H,3,FALSE),"")</f>
        <v/>
      </c>
      <c r="E1420" s="30" t="str">
        <f>IFERROR(VLOOKUP($B1420,[1]ODBC!$B:$H,4,FALSE),"")</f>
        <v/>
      </c>
      <c r="F1420" s="31" t="str">
        <f>IFERROR(VLOOKUP($B1420,[1]ODBC!$B:$H,5,FALSE),"")</f>
        <v/>
      </c>
      <c r="G1420" s="32">
        <f>[1]ODBC!G1420</f>
        <v>0</v>
      </c>
      <c r="H1420" s="33">
        <f>SUM([1]ODBC!H1420)</f>
        <v>0</v>
      </c>
      <c r="I1420" s="41" t="str">
        <f>'Vinyl cutting'!$B$2</f>
        <v>J36938</v>
      </c>
      <c r="J1420" s="42">
        <f ca="1">(SUMIF('Freeform time and material'!$B$17:$B$30,B1420,'Freeform time and material'!$G$17:$G$30)) +
(SUMIF('Vinyl cutting'!$B$17:$B$30,B1420,'Vinyl cutting'!$G$17:$G$30)) +
(SUMIF('Vinyl cutting (2)'!$B$17:$B$30,B1420,'Vinyl cutting (2)'!$G$17:$G$30)) +
(SUMIF('Apply vinyl graphics'!$B$17:$B$30,B1420,'Apply vinyl graphics'!$G$17:$G$30)) +
(SUMIF('Apply vinyl graphics (2)'!$B$17:$B$30,B1420,'Apply vinyl graphics (2)'!$G$17:$G$30)) +
(SUMIF('Alum pan sign'!$B$17:$B$30,B1420,'Alum pan sign'!$G$17:$G$30)) +
(SUMIF('Alum pan sign (2)'!$B$17:$B$30,B1420,'Alum pan sign (2)'!$G$17:$G$30)) +
(SUMIF('Economy pan sign'!$B$17:$B$30,B1420,'Economy pan sign'!$G$17:$G$30)) +
(SUMIF('Post and panel sign'!$B$17:$B$30,B1420,'Post and panel sign'!$G$17:$G$30)) +
(SUMIF('Post and panel sign (2)'!$B$17:$B$30,B1420,'Post and panel sign (2)'!$G$17:$G$30)) +
(SUMIF('Flat panels only'!$B$17:$B$30,B1420,'Flat panels only'!$G$17:$G$30)) +
(SUMIF('Flat panels only (2)'!$B$17:$B$30,B1420,'Flat panels only (2)'!$G$17:$G$30)) +
(SUMIF('Routed panel shapes'!$B$18:$B$31,B1420,'Routed panel shapes'!$G$18:$G$31)) +
(SUMIF('Routed panel shapes (2)'!$B$18:$B$31,B1420,'Routed panel shapes (2)'!$G$18:$G$31)) +
(SUMIF('Routed face only'!$B$17:$B$30,B1420,'Routed face only'!$G$17:$G$30)) +
(SUMIF('Routed face only (2)'!$B$17:$B$30,B1420,'Routed face only (2)'!$G$17:$G$30)) +
(SUMIF('Routed alum faces letters'!$B$17:$B$30,B1420,'Routed alum faces letters'!$G$17:$G$30)) +
(SUMIF('Routed alum faces letters (2)'!$B$17:$B$30,B1420,'Routed alum faces letters (2)'!$G$17:$G$30)) +
(SUMIF('Routed push through acrylic'!$B$17:$B$30,B1420,'Routed push through acrylic'!$G$17:$G$30)) +
(SUMIF('Routed push through acrylic (2)'!$B$17:$B$30,B1420,'Routed push through acrylic (2)'!$G$17:$G$30)) +
(SUMIF('Sf routed cabinet'!$B$17:$B$30,B1420,'Sf routed cabinet'!$G$17:$G$30)) +
(SUMIF('Sf routed cabinet (2)'!$B$17:$B$30,B1420,'Sf routed cabinet (2)'!$G$17:$G$30)) +
(SUMIF('Df routed cabinet'!$B$17:$B$30,B1420,'Df routed cabinet'!$G$17:$G$30)) +
(SUMIF('Df routed cabinet (2)'!$B$17:$B$30,B1420,'Df routed cabinet (2)'!$G$17:$G$30)) +
(SUMIF('Sf acrylic cabinet'!$B$17:$B$30,B1420,'Sf acrylic cabinet'!$G$17:$G$30)) +
(SUMIF('Sf acrylic cabinet (2)'!$B$17:$B$30,B1420,'Sf acrylic cabinet (2)'!$G$17:$G$30)) +
(SUMIF('Economy Sf acrylic'!$B$17:$B$30,B1420,'Economy Sf acrylic'!$G$17:$G$30)) +
(SUMIF('Df acrylic cabinet'!$B$17:$B$30,B1420,'Df acrylic cabinet'!$G$17:$G$30)) +
(SUMIF('Df acrylic cabinet (2)'!$B$17:$B$30,B1420,'Df acrylic cabinet (2)'!$G$17:$G$30)) +
(SUMIF('Sf flex cabinet'!$B$17:$B$30,B1420,'Sf flex cabinet'!$G$17:$G$30)) +
(SUMIF('Sf flex cabinet (2)'!$B$17:$B$30,B1420,'Sf flex cabinet (2)'!$G$17:$G$30)) +
(SUMIF('Df flex cabinet'!$B$17:$B$36,B1420,'Df flex cabinet'!$G$17:$G$36)) +
(SUMIF('Df flex cabinet (2)'!$B$17:$B$36,B1420,'Df flex cabinet (2)'!$G$17:$G$36)) +
(SUMIF('Pole cover'!$B$17:$B$30,B1420,'Pole cover'!$G$17:$G$30)) +
(SUMIF('Pole cover (2)'!$B$17:$B$30,B1420,'Pole cover (2)'!$G$17:$G$30)) +
(SUMIF('Structural Steel Fab'!$B$17:$B$29,B1420,'Structural Steel Fab'!$G$17:$G$29)) +
(SUMIF(Reveal!$B$17:$B$30,B1420,Reveal!$G$17:$G$30)) +
(SUMIF('Reveal (2)'!$B$17:$B$30,B1420,'Reveal (2)'!$G$17:$G$30)) +
(SUMIF('Crown cove top'!$B$17:$B$30,B1420,'Crown cove top'!$G$17:$G$30)) +
(SUMIF('EMC assembly'!$B$17:$B$30,B1420,'EMC assembly'!$G$17:$G$30)) +
(SUMIF(Crating!$B$17:$B$29,B1420,Crating!$G$17:$G$29)) +
(SUMIF('LED wiring'!$B$17:$B$30,B1420,'LED wiring'!$G$17:$G$30)) +
(SUMIF('Changeable copy face'!$B$17:$B$30,B1420,'Changeable copy face'!$G$17:$G$30)) +
(SUMIF('Flex face assembly'!$B$17:$B$30,B1420,'Flex face assembly'!$G$17:$G$30)) +
(SUMIF('Routed face assembly'!$B$17:$B$30,B1420,'Routed face assembly'!$G$17:$G$30)) +
(SUMIF('Paint calculation'!$B$17:$B$30,B1420,'Paint calculation'!$G$17:$G$30)) +
(SUMIF('Trimcap letter face'!$B$17:$B$30,B1420,'Trimcap letter face'!$G$17:$G$30)) +
(SUMIF('Trimcap letter face (2)'!$B$17:$B$30,B1420,'Trimcap letter face (2)'!$G$17:$G$30)) +
(SUMIF('Channel letter fabrication'!$B$17:$B$30,B1420,'Channel letter fabrication'!$G$17:$G$30)) +
(SUMIF('Channel letter fabrication (2)'!$B$17:$B$30,B1420,'Channel letter fabrication (2)'!$G$17:$G$30))</f>
        <v>0</v>
      </c>
    </row>
    <row r="1421" spans="1:10">
      <c r="A1421" s="28">
        <f>[1]ODBC!$A1421</f>
        <v>0</v>
      </c>
      <c r="B1421" s="29">
        <f>[1]ODBC!B1421</f>
        <v>0</v>
      </c>
      <c r="C1421" s="30" t="str">
        <f>IFERROR(VLOOKUP($B1421,[1]ODBC!$B:$H,2,FALSE),"")</f>
        <v/>
      </c>
      <c r="D1421" s="30" t="str">
        <f>IFERROR(VLOOKUP($B1421,[1]ODBC!$B:$H,3,FALSE),"")</f>
        <v/>
      </c>
      <c r="E1421" s="30" t="str">
        <f>IFERROR(VLOOKUP($B1421,[1]ODBC!$B:$H,4,FALSE),"")</f>
        <v/>
      </c>
      <c r="F1421" s="31" t="str">
        <f>IFERROR(VLOOKUP($B1421,[1]ODBC!$B:$H,5,FALSE),"")</f>
        <v/>
      </c>
      <c r="G1421" s="32">
        <f>[1]ODBC!G1421</f>
        <v>0</v>
      </c>
      <c r="H1421" s="33">
        <f>SUM([1]ODBC!H1421)</f>
        <v>0</v>
      </c>
      <c r="I1421" s="41" t="str">
        <f>'Vinyl cutting'!$B$2</f>
        <v>J36938</v>
      </c>
      <c r="J1421" s="42">
        <f ca="1">(SUMIF('Freeform time and material'!$B$17:$B$30,B1421,'Freeform time and material'!$G$17:$G$30)) +
(SUMIF('Vinyl cutting'!$B$17:$B$30,B1421,'Vinyl cutting'!$G$17:$G$30)) +
(SUMIF('Vinyl cutting (2)'!$B$17:$B$30,B1421,'Vinyl cutting (2)'!$G$17:$G$30)) +
(SUMIF('Apply vinyl graphics'!$B$17:$B$30,B1421,'Apply vinyl graphics'!$G$17:$G$30)) +
(SUMIF('Apply vinyl graphics (2)'!$B$17:$B$30,B1421,'Apply vinyl graphics (2)'!$G$17:$G$30)) +
(SUMIF('Alum pan sign'!$B$17:$B$30,B1421,'Alum pan sign'!$G$17:$G$30)) +
(SUMIF('Alum pan sign (2)'!$B$17:$B$30,B1421,'Alum pan sign (2)'!$G$17:$G$30)) +
(SUMIF('Economy pan sign'!$B$17:$B$30,B1421,'Economy pan sign'!$G$17:$G$30)) +
(SUMIF('Post and panel sign'!$B$17:$B$30,B1421,'Post and panel sign'!$G$17:$G$30)) +
(SUMIF('Post and panel sign (2)'!$B$17:$B$30,B1421,'Post and panel sign (2)'!$G$17:$G$30)) +
(SUMIF('Flat panels only'!$B$17:$B$30,B1421,'Flat panels only'!$G$17:$G$30)) +
(SUMIF('Flat panels only (2)'!$B$17:$B$30,B1421,'Flat panels only (2)'!$G$17:$G$30)) +
(SUMIF('Routed panel shapes'!$B$18:$B$31,B1421,'Routed panel shapes'!$G$18:$G$31)) +
(SUMIF('Routed panel shapes (2)'!$B$18:$B$31,B1421,'Routed panel shapes (2)'!$G$18:$G$31)) +
(SUMIF('Routed face only'!$B$17:$B$30,B1421,'Routed face only'!$G$17:$G$30)) +
(SUMIF('Routed face only (2)'!$B$17:$B$30,B1421,'Routed face only (2)'!$G$17:$G$30)) +
(SUMIF('Routed alum faces letters'!$B$17:$B$30,B1421,'Routed alum faces letters'!$G$17:$G$30)) +
(SUMIF('Routed alum faces letters (2)'!$B$17:$B$30,B1421,'Routed alum faces letters (2)'!$G$17:$G$30)) +
(SUMIF('Routed push through acrylic'!$B$17:$B$30,B1421,'Routed push through acrylic'!$G$17:$G$30)) +
(SUMIF('Routed push through acrylic (2)'!$B$17:$B$30,B1421,'Routed push through acrylic (2)'!$G$17:$G$30)) +
(SUMIF('Sf routed cabinet'!$B$17:$B$30,B1421,'Sf routed cabinet'!$G$17:$G$30)) +
(SUMIF('Sf routed cabinet (2)'!$B$17:$B$30,B1421,'Sf routed cabinet (2)'!$G$17:$G$30)) +
(SUMIF('Df routed cabinet'!$B$17:$B$30,B1421,'Df routed cabinet'!$G$17:$G$30)) +
(SUMIF('Df routed cabinet (2)'!$B$17:$B$30,B1421,'Df routed cabinet (2)'!$G$17:$G$30)) +
(SUMIF('Sf acrylic cabinet'!$B$17:$B$30,B1421,'Sf acrylic cabinet'!$G$17:$G$30)) +
(SUMIF('Sf acrylic cabinet (2)'!$B$17:$B$30,B1421,'Sf acrylic cabinet (2)'!$G$17:$G$30)) +
(SUMIF('Economy Sf acrylic'!$B$17:$B$30,B1421,'Economy Sf acrylic'!$G$17:$G$30)) +
(SUMIF('Df acrylic cabinet'!$B$17:$B$30,B1421,'Df acrylic cabinet'!$G$17:$G$30)) +
(SUMIF('Df acrylic cabinet (2)'!$B$17:$B$30,B1421,'Df acrylic cabinet (2)'!$G$17:$G$30)) +
(SUMIF('Sf flex cabinet'!$B$17:$B$30,B1421,'Sf flex cabinet'!$G$17:$G$30)) +
(SUMIF('Sf flex cabinet (2)'!$B$17:$B$30,B1421,'Sf flex cabinet (2)'!$G$17:$G$30)) +
(SUMIF('Df flex cabinet'!$B$17:$B$36,B1421,'Df flex cabinet'!$G$17:$G$36)) +
(SUMIF('Df flex cabinet (2)'!$B$17:$B$36,B1421,'Df flex cabinet (2)'!$G$17:$G$36)) +
(SUMIF('Pole cover'!$B$17:$B$30,B1421,'Pole cover'!$G$17:$G$30)) +
(SUMIF('Pole cover (2)'!$B$17:$B$30,B1421,'Pole cover (2)'!$G$17:$G$30)) +
(SUMIF('Structural Steel Fab'!$B$17:$B$29,B1421,'Structural Steel Fab'!$G$17:$G$29)) +
(SUMIF(Reveal!$B$17:$B$30,B1421,Reveal!$G$17:$G$30)) +
(SUMIF('Reveal (2)'!$B$17:$B$30,B1421,'Reveal (2)'!$G$17:$G$30)) +
(SUMIF('Crown cove top'!$B$17:$B$30,B1421,'Crown cove top'!$G$17:$G$30)) +
(SUMIF('EMC assembly'!$B$17:$B$30,B1421,'EMC assembly'!$G$17:$G$30)) +
(SUMIF(Crating!$B$17:$B$29,B1421,Crating!$G$17:$G$29)) +
(SUMIF('LED wiring'!$B$17:$B$30,B1421,'LED wiring'!$G$17:$G$30)) +
(SUMIF('Changeable copy face'!$B$17:$B$30,B1421,'Changeable copy face'!$G$17:$G$30)) +
(SUMIF('Flex face assembly'!$B$17:$B$30,B1421,'Flex face assembly'!$G$17:$G$30)) +
(SUMIF('Routed face assembly'!$B$17:$B$30,B1421,'Routed face assembly'!$G$17:$G$30)) +
(SUMIF('Paint calculation'!$B$17:$B$30,B1421,'Paint calculation'!$G$17:$G$30)) +
(SUMIF('Trimcap letter face'!$B$17:$B$30,B1421,'Trimcap letter face'!$G$17:$G$30)) +
(SUMIF('Trimcap letter face (2)'!$B$17:$B$30,B1421,'Trimcap letter face (2)'!$G$17:$G$30)) +
(SUMIF('Channel letter fabrication'!$B$17:$B$30,B1421,'Channel letter fabrication'!$G$17:$G$30)) +
(SUMIF('Channel letter fabrication (2)'!$B$17:$B$30,B1421,'Channel letter fabrication (2)'!$G$17:$G$30))</f>
        <v>0</v>
      </c>
    </row>
    <row r="1422" spans="1:10">
      <c r="A1422" s="28">
        <f>[1]ODBC!$A1422</f>
        <v>0</v>
      </c>
      <c r="B1422" s="29">
        <f>[1]ODBC!B1422</f>
        <v>0</v>
      </c>
      <c r="C1422" s="30" t="str">
        <f>IFERROR(VLOOKUP($B1422,[1]ODBC!$B:$H,2,FALSE),"")</f>
        <v/>
      </c>
      <c r="D1422" s="30" t="str">
        <f>IFERROR(VLOOKUP($B1422,[1]ODBC!$B:$H,3,FALSE),"")</f>
        <v/>
      </c>
      <c r="E1422" s="30" t="str">
        <f>IFERROR(VLOOKUP($B1422,[1]ODBC!$B:$H,4,FALSE),"")</f>
        <v/>
      </c>
      <c r="F1422" s="31" t="str">
        <f>IFERROR(VLOOKUP($B1422,[1]ODBC!$B:$H,5,FALSE),"")</f>
        <v/>
      </c>
      <c r="G1422" s="32">
        <f>[1]ODBC!G1422</f>
        <v>0</v>
      </c>
      <c r="H1422" s="33">
        <f>SUM([1]ODBC!H1422)</f>
        <v>0</v>
      </c>
      <c r="I1422" s="41" t="str">
        <f>'Vinyl cutting'!$B$2</f>
        <v>J36938</v>
      </c>
      <c r="J1422" s="42">
        <f ca="1">(SUMIF('Freeform time and material'!$B$17:$B$30,B1422,'Freeform time and material'!$G$17:$G$30)) +
(SUMIF('Vinyl cutting'!$B$17:$B$30,B1422,'Vinyl cutting'!$G$17:$G$30)) +
(SUMIF('Vinyl cutting (2)'!$B$17:$B$30,B1422,'Vinyl cutting (2)'!$G$17:$G$30)) +
(SUMIF('Apply vinyl graphics'!$B$17:$B$30,B1422,'Apply vinyl graphics'!$G$17:$G$30)) +
(SUMIF('Apply vinyl graphics (2)'!$B$17:$B$30,B1422,'Apply vinyl graphics (2)'!$G$17:$G$30)) +
(SUMIF('Alum pan sign'!$B$17:$B$30,B1422,'Alum pan sign'!$G$17:$G$30)) +
(SUMIF('Alum pan sign (2)'!$B$17:$B$30,B1422,'Alum pan sign (2)'!$G$17:$G$30)) +
(SUMIF('Economy pan sign'!$B$17:$B$30,B1422,'Economy pan sign'!$G$17:$G$30)) +
(SUMIF('Post and panel sign'!$B$17:$B$30,B1422,'Post and panel sign'!$G$17:$G$30)) +
(SUMIF('Post and panel sign (2)'!$B$17:$B$30,B1422,'Post and panel sign (2)'!$G$17:$G$30)) +
(SUMIF('Flat panels only'!$B$17:$B$30,B1422,'Flat panels only'!$G$17:$G$30)) +
(SUMIF('Flat panels only (2)'!$B$17:$B$30,B1422,'Flat panels only (2)'!$G$17:$G$30)) +
(SUMIF('Routed panel shapes'!$B$18:$B$31,B1422,'Routed panel shapes'!$G$18:$G$31)) +
(SUMIF('Routed panel shapes (2)'!$B$18:$B$31,B1422,'Routed panel shapes (2)'!$G$18:$G$31)) +
(SUMIF('Routed face only'!$B$17:$B$30,B1422,'Routed face only'!$G$17:$G$30)) +
(SUMIF('Routed face only (2)'!$B$17:$B$30,B1422,'Routed face only (2)'!$G$17:$G$30)) +
(SUMIF('Routed alum faces letters'!$B$17:$B$30,B1422,'Routed alum faces letters'!$G$17:$G$30)) +
(SUMIF('Routed alum faces letters (2)'!$B$17:$B$30,B1422,'Routed alum faces letters (2)'!$G$17:$G$30)) +
(SUMIF('Routed push through acrylic'!$B$17:$B$30,B1422,'Routed push through acrylic'!$G$17:$G$30)) +
(SUMIF('Routed push through acrylic (2)'!$B$17:$B$30,B1422,'Routed push through acrylic (2)'!$G$17:$G$30)) +
(SUMIF('Sf routed cabinet'!$B$17:$B$30,B1422,'Sf routed cabinet'!$G$17:$G$30)) +
(SUMIF('Sf routed cabinet (2)'!$B$17:$B$30,B1422,'Sf routed cabinet (2)'!$G$17:$G$30)) +
(SUMIF('Df routed cabinet'!$B$17:$B$30,B1422,'Df routed cabinet'!$G$17:$G$30)) +
(SUMIF('Df routed cabinet (2)'!$B$17:$B$30,B1422,'Df routed cabinet (2)'!$G$17:$G$30)) +
(SUMIF('Sf acrylic cabinet'!$B$17:$B$30,B1422,'Sf acrylic cabinet'!$G$17:$G$30)) +
(SUMIF('Sf acrylic cabinet (2)'!$B$17:$B$30,B1422,'Sf acrylic cabinet (2)'!$G$17:$G$30)) +
(SUMIF('Economy Sf acrylic'!$B$17:$B$30,B1422,'Economy Sf acrylic'!$G$17:$G$30)) +
(SUMIF('Df acrylic cabinet'!$B$17:$B$30,B1422,'Df acrylic cabinet'!$G$17:$G$30)) +
(SUMIF('Df acrylic cabinet (2)'!$B$17:$B$30,B1422,'Df acrylic cabinet (2)'!$G$17:$G$30)) +
(SUMIF('Sf flex cabinet'!$B$17:$B$30,B1422,'Sf flex cabinet'!$G$17:$G$30)) +
(SUMIF('Sf flex cabinet (2)'!$B$17:$B$30,B1422,'Sf flex cabinet (2)'!$G$17:$G$30)) +
(SUMIF('Df flex cabinet'!$B$17:$B$36,B1422,'Df flex cabinet'!$G$17:$G$36)) +
(SUMIF('Df flex cabinet (2)'!$B$17:$B$36,B1422,'Df flex cabinet (2)'!$G$17:$G$36)) +
(SUMIF('Pole cover'!$B$17:$B$30,B1422,'Pole cover'!$G$17:$G$30)) +
(SUMIF('Pole cover (2)'!$B$17:$B$30,B1422,'Pole cover (2)'!$G$17:$G$30)) +
(SUMIF('Structural Steel Fab'!$B$17:$B$29,B1422,'Structural Steel Fab'!$G$17:$G$29)) +
(SUMIF(Reveal!$B$17:$B$30,B1422,Reveal!$G$17:$G$30)) +
(SUMIF('Reveal (2)'!$B$17:$B$30,B1422,'Reveal (2)'!$G$17:$G$30)) +
(SUMIF('Crown cove top'!$B$17:$B$30,B1422,'Crown cove top'!$G$17:$G$30)) +
(SUMIF('EMC assembly'!$B$17:$B$30,B1422,'EMC assembly'!$G$17:$G$30)) +
(SUMIF(Crating!$B$17:$B$29,B1422,Crating!$G$17:$G$29)) +
(SUMIF('LED wiring'!$B$17:$B$30,B1422,'LED wiring'!$G$17:$G$30)) +
(SUMIF('Changeable copy face'!$B$17:$B$30,B1422,'Changeable copy face'!$G$17:$G$30)) +
(SUMIF('Flex face assembly'!$B$17:$B$30,B1422,'Flex face assembly'!$G$17:$G$30)) +
(SUMIF('Routed face assembly'!$B$17:$B$30,B1422,'Routed face assembly'!$G$17:$G$30)) +
(SUMIF('Paint calculation'!$B$17:$B$30,B1422,'Paint calculation'!$G$17:$G$30)) +
(SUMIF('Trimcap letter face'!$B$17:$B$30,B1422,'Trimcap letter face'!$G$17:$G$30)) +
(SUMIF('Trimcap letter face (2)'!$B$17:$B$30,B1422,'Trimcap letter face (2)'!$G$17:$G$30)) +
(SUMIF('Channel letter fabrication'!$B$17:$B$30,B1422,'Channel letter fabrication'!$G$17:$G$30)) +
(SUMIF('Channel letter fabrication (2)'!$B$17:$B$30,B1422,'Channel letter fabrication (2)'!$G$17:$G$30))</f>
        <v>0</v>
      </c>
    </row>
    <row r="1423" spans="1:10">
      <c r="A1423" s="28">
        <f>[1]ODBC!$A1423</f>
        <v>0</v>
      </c>
      <c r="B1423" s="29">
        <f>[1]ODBC!B1423</f>
        <v>0</v>
      </c>
      <c r="C1423" s="30" t="str">
        <f>IFERROR(VLOOKUP($B1423,[1]ODBC!$B:$H,2,FALSE),"")</f>
        <v/>
      </c>
      <c r="D1423" s="30" t="str">
        <f>IFERROR(VLOOKUP($B1423,[1]ODBC!$B:$H,3,FALSE),"")</f>
        <v/>
      </c>
      <c r="E1423" s="30" t="str">
        <f>IFERROR(VLOOKUP($B1423,[1]ODBC!$B:$H,4,FALSE),"")</f>
        <v/>
      </c>
      <c r="F1423" s="31" t="str">
        <f>IFERROR(VLOOKUP($B1423,[1]ODBC!$B:$H,5,FALSE),"")</f>
        <v/>
      </c>
      <c r="G1423" s="32">
        <f>[1]ODBC!G1423</f>
        <v>0</v>
      </c>
      <c r="H1423" s="33">
        <f>SUM([1]ODBC!H1423)</f>
        <v>0</v>
      </c>
      <c r="I1423" s="41" t="str">
        <f>'Vinyl cutting'!$B$2</f>
        <v>J36938</v>
      </c>
      <c r="J1423" s="42">
        <f ca="1">(SUMIF('Freeform time and material'!$B$17:$B$30,B1423,'Freeform time and material'!$G$17:$G$30)) +
(SUMIF('Vinyl cutting'!$B$17:$B$30,B1423,'Vinyl cutting'!$G$17:$G$30)) +
(SUMIF('Vinyl cutting (2)'!$B$17:$B$30,B1423,'Vinyl cutting (2)'!$G$17:$G$30)) +
(SUMIF('Apply vinyl graphics'!$B$17:$B$30,B1423,'Apply vinyl graphics'!$G$17:$G$30)) +
(SUMIF('Apply vinyl graphics (2)'!$B$17:$B$30,B1423,'Apply vinyl graphics (2)'!$G$17:$G$30)) +
(SUMIF('Alum pan sign'!$B$17:$B$30,B1423,'Alum pan sign'!$G$17:$G$30)) +
(SUMIF('Alum pan sign (2)'!$B$17:$B$30,B1423,'Alum pan sign (2)'!$G$17:$G$30)) +
(SUMIF('Economy pan sign'!$B$17:$B$30,B1423,'Economy pan sign'!$G$17:$G$30)) +
(SUMIF('Post and panel sign'!$B$17:$B$30,B1423,'Post and panel sign'!$G$17:$G$30)) +
(SUMIF('Post and panel sign (2)'!$B$17:$B$30,B1423,'Post and panel sign (2)'!$G$17:$G$30)) +
(SUMIF('Flat panels only'!$B$17:$B$30,B1423,'Flat panels only'!$G$17:$G$30)) +
(SUMIF('Flat panels only (2)'!$B$17:$B$30,B1423,'Flat panels only (2)'!$G$17:$G$30)) +
(SUMIF('Routed panel shapes'!$B$18:$B$31,B1423,'Routed panel shapes'!$G$18:$G$31)) +
(SUMIF('Routed panel shapes (2)'!$B$18:$B$31,B1423,'Routed panel shapes (2)'!$G$18:$G$31)) +
(SUMIF('Routed face only'!$B$17:$B$30,B1423,'Routed face only'!$G$17:$G$30)) +
(SUMIF('Routed face only (2)'!$B$17:$B$30,B1423,'Routed face only (2)'!$G$17:$G$30)) +
(SUMIF('Routed alum faces letters'!$B$17:$B$30,B1423,'Routed alum faces letters'!$G$17:$G$30)) +
(SUMIF('Routed alum faces letters (2)'!$B$17:$B$30,B1423,'Routed alum faces letters (2)'!$G$17:$G$30)) +
(SUMIF('Routed push through acrylic'!$B$17:$B$30,B1423,'Routed push through acrylic'!$G$17:$G$30)) +
(SUMIF('Routed push through acrylic (2)'!$B$17:$B$30,B1423,'Routed push through acrylic (2)'!$G$17:$G$30)) +
(SUMIF('Sf routed cabinet'!$B$17:$B$30,B1423,'Sf routed cabinet'!$G$17:$G$30)) +
(SUMIF('Sf routed cabinet (2)'!$B$17:$B$30,B1423,'Sf routed cabinet (2)'!$G$17:$G$30)) +
(SUMIF('Df routed cabinet'!$B$17:$B$30,B1423,'Df routed cabinet'!$G$17:$G$30)) +
(SUMIF('Df routed cabinet (2)'!$B$17:$B$30,B1423,'Df routed cabinet (2)'!$G$17:$G$30)) +
(SUMIF('Sf acrylic cabinet'!$B$17:$B$30,B1423,'Sf acrylic cabinet'!$G$17:$G$30)) +
(SUMIF('Sf acrylic cabinet (2)'!$B$17:$B$30,B1423,'Sf acrylic cabinet (2)'!$G$17:$G$30)) +
(SUMIF('Economy Sf acrylic'!$B$17:$B$30,B1423,'Economy Sf acrylic'!$G$17:$G$30)) +
(SUMIF('Df acrylic cabinet'!$B$17:$B$30,B1423,'Df acrylic cabinet'!$G$17:$G$30)) +
(SUMIF('Df acrylic cabinet (2)'!$B$17:$B$30,B1423,'Df acrylic cabinet (2)'!$G$17:$G$30)) +
(SUMIF('Sf flex cabinet'!$B$17:$B$30,B1423,'Sf flex cabinet'!$G$17:$G$30)) +
(SUMIF('Sf flex cabinet (2)'!$B$17:$B$30,B1423,'Sf flex cabinet (2)'!$G$17:$G$30)) +
(SUMIF('Df flex cabinet'!$B$17:$B$36,B1423,'Df flex cabinet'!$G$17:$G$36)) +
(SUMIF('Df flex cabinet (2)'!$B$17:$B$36,B1423,'Df flex cabinet (2)'!$G$17:$G$36)) +
(SUMIF('Pole cover'!$B$17:$B$30,B1423,'Pole cover'!$G$17:$G$30)) +
(SUMIF('Pole cover (2)'!$B$17:$B$30,B1423,'Pole cover (2)'!$G$17:$G$30)) +
(SUMIF('Structural Steel Fab'!$B$17:$B$29,B1423,'Structural Steel Fab'!$G$17:$G$29)) +
(SUMIF(Reveal!$B$17:$B$30,B1423,Reveal!$G$17:$G$30)) +
(SUMIF('Reveal (2)'!$B$17:$B$30,B1423,'Reveal (2)'!$G$17:$G$30)) +
(SUMIF('Crown cove top'!$B$17:$B$30,B1423,'Crown cove top'!$G$17:$G$30)) +
(SUMIF('EMC assembly'!$B$17:$B$30,B1423,'EMC assembly'!$G$17:$G$30)) +
(SUMIF(Crating!$B$17:$B$29,B1423,Crating!$G$17:$G$29)) +
(SUMIF('LED wiring'!$B$17:$B$30,B1423,'LED wiring'!$G$17:$G$30)) +
(SUMIF('Changeable copy face'!$B$17:$B$30,B1423,'Changeable copy face'!$G$17:$G$30)) +
(SUMIF('Flex face assembly'!$B$17:$B$30,B1423,'Flex face assembly'!$G$17:$G$30)) +
(SUMIF('Routed face assembly'!$B$17:$B$30,B1423,'Routed face assembly'!$G$17:$G$30)) +
(SUMIF('Paint calculation'!$B$17:$B$30,B1423,'Paint calculation'!$G$17:$G$30)) +
(SUMIF('Trimcap letter face'!$B$17:$B$30,B1423,'Trimcap letter face'!$G$17:$G$30)) +
(SUMIF('Trimcap letter face (2)'!$B$17:$B$30,B1423,'Trimcap letter face (2)'!$G$17:$G$30)) +
(SUMIF('Channel letter fabrication'!$B$17:$B$30,B1423,'Channel letter fabrication'!$G$17:$G$30)) +
(SUMIF('Channel letter fabrication (2)'!$B$17:$B$30,B1423,'Channel letter fabrication (2)'!$G$17:$G$30))</f>
        <v>0</v>
      </c>
    </row>
    <row r="1424" spans="1:10">
      <c r="A1424" s="28">
        <f>[1]ODBC!$A1424</f>
        <v>0</v>
      </c>
      <c r="B1424" s="29">
        <f>[1]ODBC!B1424</f>
        <v>0</v>
      </c>
      <c r="C1424" s="30" t="str">
        <f>IFERROR(VLOOKUP($B1424,[1]ODBC!$B:$H,2,FALSE),"")</f>
        <v/>
      </c>
      <c r="D1424" s="30" t="str">
        <f>IFERROR(VLOOKUP($B1424,[1]ODBC!$B:$H,3,FALSE),"")</f>
        <v/>
      </c>
      <c r="E1424" s="30" t="str">
        <f>IFERROR(VLOOKUP($B1424,[1]ODBC!$B:$H,4,FALSE),"")</f>
        <v/>
      </c>
      <c r="F1424" s="31" t="str">
        <f>IFERROR(VLOOKUP($B1424,[1]ODBC!$B:$H,5,FALSE),"")</f>
        <v/>
      </c>
      <c r="G1424" s="32">
        <f>[1]ODBC!G1424</f>
        <v>0</v>
      </c>
      <c r="H1424" s="33">
        <f>SUM([1]ODBC!H1424)</f>
        <v>0</v>
      </c>
      <c r="I1424" s="41" t="str">
        <f>'Vinyl cutting'!$B$2</f>
        <v>J36938</v>
      </c>
      <c r="J1424" s="42">
        <f ca="1">(SUMIF('Freeform time and material'!$B$17:$B$30,B1424,'Freeform time and material'!$G$17:$G$30)) +
(SUMIF('Vinyl cutting'!$B$17:$B$30,B1424,'Vinyl cutting'!$G$17:$G$30)) +
(SUMIF('Vinyl cutting (2)'!$B$17:$B$30,B1424,'Vinyl cutting (2)'!$G$17:$G$30)) +
(SUMIF('Apply vinyl graphics'!$B$17:$B$30,B1424,'Apply vinyl graphics'!$G$17:$G$30)) +
(SUMIF('Apply vinyl graphics (2)'!$B$17:$B$30,B1424,'Apply vinyl graphics (2)'!$G$17:$G$30)) +
(SUMIF('Alum pan sign'!$B$17:$B$30,B1424,'Alum pan sign'!$G$17:$G$30)) +
(SUMIF('Alum pan sign (2)'!$B$17:$B$30,B1424,'Alum pan sign (2)'!$G$17:$G$30)) +
(SUMIF('Economy pan sign'!$B$17:$B$30,B1424,'Economy pan sign'!$G$17:$G$30)) +
(SUMIF('Post and panel sign'!$B$17:$B$30,B1424,'Post and panel sign'!$G$17:$G$30)) +
(SUMIF('Post and panel sign (2)'!$B$17:$B$30,B1424,'Post and panel sign (2)'!$G$17:$G$30)) +
(SUMIF('Flat panels only'!$B$17:$B$30,B1424,'Flat panels only'!$G$17:$G$30)) +
(SUMIF('Flat panels only (2)'!$B$17:$B$30,B1424,'Flat panels only (2)'!$G$17:$G$30)) +
(SUMIF('Routed panel shapes'!$B$18:$B$31,B1424,'Routed panel shapes'!$G$18:$G$31)) +
(SUMIF('Routed panel shapes (2)'!$B$18:$B$31,B1424,'Routed panel shapes (2)'!$G$18:$G$31)) +
(SUMIF('Routed face only'!$B$17:$B$30,B1424,'Routed face only'!$G$17:$G$30)) +
(SUMIF('Routed face only (2)'!$B$17:$B$30,B1424,'Routed face only (2)'!$G$17:$G$30)) +
(SUMIF('Routed alum faces letters'!$B$17:$B$30,B1424,'Routed alum faces letters'!$G$17:$G$30)) +
(SUMIF('Routed alum faces letters (2)'!$B$17:$B$30,B1424,'Routed alum faces letters (2)'!$G$17:$G$30)) +
(SUMIF('Routed push through acrylic'!$B$17:$B$30,B1424,'Routed push through acrylic'!$G$17:$G$30)) +
(SUMIF('Routed push through acrylic (2)'!$B$17:$B$30,B1424,'Routed push through acrylic (2)'!$G$17:$G$30)) +
(SUMIF('Sf routed cabinet'!$B$17:$B$30,B1424,'Sf routed cabinet'!$G$17:$G$30)) +
(SUMIF('Sf routed cabinet (2)'!$B$17:$B$30,B1424,'Sf routed cabinet (2)'!$G$17:$G$30)) +
(SUMIF('Df routed cabinet'!$B$17:$B$30,B1424,'Df routed cabinet'!$G$17:$G$30)) +
(SUMIF('Df routed cabinet (2)'!$B$17:$B$30,B1424,'Df routed cabinet (2)'!$G$17:$G$30)) +
(SUMIF('Sf acrylic cabinet'!$B$17:$B$30,B1424,'Sf acrylic cabinet'!$G$17:$G$30)) +
(SUMIF('Sf acrylic cabinet (2)'!$B$17:$B$30,B1424,'Sf acrylic cabinet (2)'!$G$17:$G$30)) +
(SUMIF('Economy Sf acrylic'!$B$17:$B$30,B1424,'Economy Sf acrylic'!$G$17:$G$30)) +
(SUMIF('Df acrylic cabinet'!$B$17:$B$30,B1424,'Df acrylic cabinet'!$G$17:$G$30)) +
(SUMIF('Df acrylic cabinet (2)'!$B$17:$B$30,B1424,'Df acrylic cabinet (2)'!$G$17:$G$30)) +
(SUMIF('Sf flex cabinet'!$B$17:$B$30,B1424,'Sf flex cabinet'!$G$17:$G$30)) +
(SUMIF('Sf flex cabinet (2)'!$B$17:$B$30,B1424,'Sf flex cabinet (2)'!$G$17:$G$30)) +
(SUMIF('Df flex cabinet'!$B$17:$B$36,B1424,'Df flex cabinet'!$G$17:$G$36)) +
(SUMIF('Df flex cabinet (2)'!$B$17:$B$36,B1424,'Df flex cabinet (2)'!$G$17:$G$36)) +
(SUMIF('Pole cover'!$B$17:$B$30,B1424,'Pole cover'!$G$17:$G$30)) +
(SUMIF('Pole cover (2)'!$B$17:$B$30,B1424,'Pole cover (2)'!$G$17:$G$30)) +
(SUMIF('Structural Steel Fab'!$B$17:$B$29,B1424,'Structural Steel Fab'!$G$17:$G$29)) +
(SUMIF(Reveal!$B$17:$B$30,B1424,Reveal!$G$17:$G$30)) +
(SUMIF('Reveal (2)'!$B$17:$B$30,B1424,'Reveal (2)'!$G$17:$G$30)) +
(SUMIF('Crown cove top'!$B$17:$B$30,B1424,'Crown cove top'!$G$17:$G$30)) +
(SUMIF('EMC assembly'!$B$17:$B$30,B1424,'EMC assembly'!$G$17:$G$30)) +
(SUMIF(Crating!$B$17:$B$29,B1424,Crating!$G$17:$G$29)) +
(SUMIF('LED wiring'!$B$17:$B$30,B1424,'LED wiring'!$G$17:$G$30)) +
(SUMIF('Changeable copy face'!$B$17:$B$30,B1424,'Changeable copy face'!$G$17:$G$30)) +
(SUMIF('Flex face assembly'!$B$17:$B$30,B1424,'Flex face assembly'!$G$17:$G$30)) +
(SUMIF('Routed face assembly'!$B$17:$B$30,B1424,'Routed face assembly'!$G$17:$G$30)) +
(SUMIF('Paint calculation'!$B$17:$B$30,B1424,'Paint calculation'!$G$17:$G$30)) +
(SUMIF('Trimcap letter face'!$B$17:$B$30,B1424,'Trimcap letter face'!$G$17:$G$30)) +
(SUMIF('Trimcap letter face (2)'!$B$17:$B$30,B1424,'Trimcap letter face (2)'!$G$17:$G$30)) +
(SUMIF('Channel letter fabrication'!$B$17:$B$30,B1424,'Channel letter fabrication'!$G$17:$G$30)) +
(SUMIF('Channel letter fabrication (2)'!$B$17:$B$30,B1424,'Channel letter fabrication (2)'!$G$17:$G$30))</f>
        <v>0</v>
      </c>
    </row>
    <row r="1425" spans="1:10">
      <c r="A1425" s="28">
        <f>[1]ODBC!$A1425</f>
        <v>0</v>
      </c>
      <c r="B1425" s="29">
        <f>[1]ODBC!B1425</f>
        <v>0</v>
      </c>
      <c r="C1425" s="30" t="str">
        <f>IFERROR(VLOOKUP($B1425,[1]ODBC!$B:$H,2,FALSE),"")</f>
        <v/>
      </c>
      <c r="D1425" s="30" t="str">
        <f>IFERROR(VLOOKUP($B1425,[1]ODBC!$B:$H,3,FALSE),"")</f>
        <v/>
      </c>
      <c r="E1425" s="30" t="str">
        <f>IFERROR(VLOOKUP($B1425,[1]ODBC!$B:$H,4,FALSE),"")</f>
        <v/>
      </c>
      <c r="F1425" s="31" t="str">
        <f>IFERROR(VLOOKUP($B1425,[1]ODBC!$B:$H,5,FALSE),"")</f>
        <v/>
      </c>
      <c r="G1425" s="32">
        <f>[1]ODBC!G1425</f>
        <v>0</v>
      </c>
      <c r="H1425" s="33">
        <f>SUM([1]ODBC!H1425)</f>
        <v>0</v>
      </c>
      <c r="I1425" s="41" t="str">
        <f>'Vinyl cutting'!$B$2</f>
        <v>J36938</v>
      </c>
      <c r="J1425" s="42">
        <f ca="1">(SUMIF('Freeform time and material'!$B$17:$B$30,B1425,'Freeform time and material'!$G$17:$G$30)) +
(SUMIF('Vinyl cutting'!$B$17:$B$30,B1425,'Vinyl cutting'!$G$17:$G$30)) +
(SUMIF('Vinyl cutting (2)'!$B$17:$B$30,B1425,'Vinyl cutting (2)'!$G$17:$G$30)) +
(SUMIF('Apply vinyl graphics'!$B$17:$B$30,B1425,'Apply vinyl graphics'!$G$17:$G$30)) +
(SUMIF('Apply vinyl graphics (2)'!$B$17:$B$30,B1425,'Apply vinyl graphics (2)'!$G$17:$G$30)) +
(SUMIF('Alum pan sign'!$B$17:$B$30,B1425,'Alum pan sign'!$G$17:$G$30)) +
(SUMIF('Alum pan sign (2)'!$B$17:$B$30,B1425,'Alum pan sign (2)'!$G$17:$G$30)) +
(SUMIF('Economy pan sign'!$B$17:$B$30,B1425,'Economy pan sign'!$G$17:$G$30)) +
(SUMIF('Post and panel sign'!$B$17:$B$30,B1425,'Post and panel sign'!$G$17:$G$30)) +
(SUMIF('Post and panel sign (2)'!$B$17:$B$30,B1425,'Post and panel sign (2)'!$G$17:$G$30)) +
(SUMIF('Flat panels only'!$B$17:$B$30,B1425,'Flat panels only'!$G$17:$G$30)) +
(SUMIF('Flat panels only (2)'!$B$17:$B$30,B1425,'Flat panels only (2)'!$G$17:$G$30)) +
(SUMIF('Routed panel shapes'!$B$18:$B$31,B1425,'Routed panel shapes'!$G$18:$G$31)) +
(SUMIF('Routed panel shapes (2)'!$B$18:$B$31,B1425,'Routed panel shapes (2)'!$G$18:$G$31)) +
(SUMIF('Routed face only'!$B$17:$B$30,B1425,'Routed face only'!$G$17:$G$30)) +
(SUMIF('Routed face only (2)'!$B$17:$B$30,B1425,'Routed face only (2)'!$G$17:$G$30)) +
(SUMIF('Routed alum faces letters'!$B$17:$B$30,B1425,'Routed alum faces letters'!$G$17:$G$30)) +
(SUMIF('Routed alum faces letters (2)'!$B$17:$B$30,B1425,'Routed alum faces letters (2)'!$G$17:$G$30)) +
(SUMIF('Routed push through acrylic'!$B$17:$B$30,B1425,'Routed push through acrylic'!$G$17:$G$30)) +
(SUMIF('Routed push through acrylic (2)'!$B$17:$B$30,B1425,'Routed push through acrylic (2)'!$G$17:$G$30)) +
(SUMIF('Sf routed cabinet'!$B$17:$B$30,B1425,'Sf routed cabinet'!$G$17:$G$30)) +
(SUMIF('Sf routed cabinet (2)'!$B$17:$B$30,B1425,'Sf routed cabinet (2)'!$G$17:$G$30)) +
(SUMIF('Df routed cabinet'!$B$17:$B$30,B1425,'Df routed cabinet'!$G$17:$G$30)) +
(SUMIF('Df routed cabinet (2)'!$B$17:$B$30,B1425,'Df routed cabinet (2)'!$G$17:$G$30)) +
(SUMIF('Sf acrylic cabinet'!$B$17:$B$30,B1425,'Sf acrylic cabinet'!$G$17:$G$30)) +
(SUMIF('Sf acrylic cabinet (2)'!$B$17:$B$30,B1425,'Sf acrylic cabinet (2)'!$G$17:$G$30)) +
(SUMIF('Economy Sf acrylic'!$B$17:$B$30,B1425,'Economy Sf acrylic'!$G$17:$G$30)) +
(SUMIF('Df acrylic cabinet'!$B$17:$B$30,B1425,'Df acrylic cabinet'!$G$17:$G$30)) +
(SUMIF('Df acrylic cabinet (2)'!$B$17:$B$30,B1425,'Df acrylic cabinet (2)'!$G$17:$G$30)) +
(SUMIF('Sf flex cabinet'!$B$17:$B$30,B1425,'Sf flex cabinet'!$G$17:$G$30)) +
(SUMIF('Sf flex cabinet (2)'!$B$17:$B$30,B1425,'Sf flex cabinet (2)'!$G$17:$G$30)) +
(SUMIF('Df flex cabinet'!$B$17:$B$36,B1425,'Df flex cabinet'!$G$17:$G$36)) +
(SUMIF('Df flex cabinet (2)'!$B$17:$B$36,B1425,'Df flex cabinet (2)'!$G$17:$G$36)) +
(SUMIF('Pole cover'!$B$17:$B$30,B1425,'Pole cover'!$G$17:$G$30)) +
(SUMIF('Pole cover (2)'!$B$17:$B$30,B1425,'Pole cover (2)'!$G$17:$G$30)) +
(SUMIF('Structural Steel Fab'!$B$17:$B$29,B1425,'Structural Steel Fab'!$G$17:$G$29)) +
(SUMIF(Reveal!$B$17:$B$30,B1425,Reveal!$G$17:$G$30)) +
(SUMIF('Reveal (2)'!$B$17:$B$30,B1425,'Reveal (2)'!$G$17:$G$30)) +
(SUMIF('Crown cove top'!$B$17:$B$30,B1425,'Crown cove top'!$G$17:$G$30)) +
(SUMIF('EMC assembly'!$B$17:$B$30,B1425,'EMC assembly'!$G$17:$G$30)) +
(SUMIF(Crating!$B$17:$B$29,B1425,Crating!$G$17:$G$29)) +
(SUMIF('LED wiring'!$B$17:$B$30,B1425,'LED wiring'!$G$17:$G$30)) +
(SUMIF('Changeable copy face'!$B$17:$B$30,B1425,'Changeable copy face'!$G$17:$G$30)) +
(SUMIF('Flex face assembly'!$B$17:$B$30,B1425,'Flex face assembly'!$G$17:$G$30)) +
(SUMIF('Routed face assembly'!$B$17:$B$30,B1425,'Routed face assembly'!$G$17:$G$30)) +
(SUMIF('Paint calculation'!$B$17:$B$30,B1425,'Paint calculation'!$G$17:$G$30)) +
(SUMIF('Trimcap letter face'!$B$17:$B$30,B1425,'Trimcap letter face'!$G$17:$G$30)) +
(SUMIF('Trimcap letter face (2)'!$B$17:$B$30,B1425,'Trimcap letter face (2)'!$G$17:$G$30)) +
(SUMIF('Channel letter fabrication'!$B$17:$B$30,B1425,'Channel letter fabrication'!$G$17:$G$30)) +
(SUMIF('Channel letter fabrication (2)'!$B$17:$B$30,B1425,'Channel letter fabrication (2)'!$G$17:$G$30))</f>
        <v>0</v>
      </c>
    </row>
    <row r="1426" spans="1:10">
      <c r="A1426" s="28">
        <f>[1]ODBC!$A1426</f>
        <v>0</v>
      </c>
      <c r="B1426" s="29">
        <f>[1]ODBC!B1426</f>
        <v>0</v>
      </c>
      <c r="C1426" s="30" t="str">
        <f>IFERROR(VLOOKUP($B1426,[1]ODBC!$B:$H,2,FALSE),"")</f>
        <v/>
      </c>
      <c r="D1426" s="30" t="str">
        <f>IFERROR(VLOOKUP($B1426,[1]ODBC!$B:$H,3,FALSE),"")</f>
        <v/>
      </c>
      <c r="E1426" s="30" t="str">
        <f>IFERROR(VLOOKUP($B1426,[1]ODBC!$B:$H,4,FALSE),"")</f>
        <v/>
      </c>
      <c r="F1426" s="31" t="str">
        <f>IFERROR(VLOOKUP($B1426,[1]ODBC!$B:$H,5,FALSE),"")</f>
        <v/>
      </c>
      <c r="G1426" s="32">
        <f>[1]ODBC!G1426</f>
        <v>0</v>
      </c>
      <c r="H1426" s="33">
        <f>SUM([1]ODBC!H1426)</f>
        <v>0</v>
      </c>
      <c r="I1426" s="41" t="str">
        <f>'Vinyl cutting'!$B$2</f>
        <v>J36938</v>
      </c>
      <c r="J1426" s="42">
        <f ca="1">(SUMIF('Freeform time and material'!$B$17:$B$30,B1426,'Freeform time and material'!$G$17:$G$30)) +
(SUMIF('Vinyl cutting'!$B$17:$B$30,B1426,'Vinyl cutting'!$G$17:$G$30)) +
(SUMIF('Vinyl cutting (2)'!$B$17:$B$30,B1426,'Vinyl cutting (2)'!$G$17:$G$30)) +
(SUMIF('Apply vinyl graphics'!$B$17:$B$30,B1426,'Apply vinyl graphics'!$G$17:$G$30)) +
(SUMIF('Apply vinyl graphics (2)'!$B$17:$B$30,B1426,'Apply vinyl graphics (2)'!$G$17:$G$30)) +
(SUMIF('Alum pan sign'!$B$17:$B$30,B1426,'Alum pan sign'!$G$17:$G$30)) +
(SUMIF('Alum pan sign (2)'!$B$17:$B$30,B1426,'Alum pan sign (2)'!$G$17:$G$30)) +
(SUMIF('Economy pan sign'!$B$17:$B$30,B1426,'Economy pan sign'!$G$17:$G$30)) +
(SUMIF('Post and panel sign'!$B$17:$B$30,B1426,'Post and panel sign'!$G$17:$G$30)) +
(SUMIF('Post and panel sign (2)'!$B$17:$B$30,B1426,'Post and panel sign (2)'!$G$17:$G$30)) +
(SUMIF('Flat panels only'!$B$17:$B$30,B1426,'Flat panels only'!$G$17:$G$30)) +
(SUMIF('Flat panels only (2)'!$B$17:$B$30,B1426,'Flat panels only (2)'!$G$17:$G$30)) +
(SUMIF('Routed panel shapes'!$B$18:$B$31,B1426,'Routed panel shapes'!$G$18:$G$31)) +
(SUMIF('Routed panel shapes (2)'!$B$18:$B$31,B1426,'Routed panel shapes (2)'!$G$18:$G$31)) +
(SUMIF('Routed face only'!$B$17:$B$30,B1426,'Routed face only'!$G$17:$G$30)) +
(SUMIF('Routed face only (2)'!$B$17:$B$30,B1426,'Routed face only (2)'!$G$17:$G$30)) +
(SUMIF('Routed alum faces letters'!$B$17:$B$30,B1426,'Routed alum faces letters'!$G$17:$G$30)) +
(SUMIF('Routed alum faces letters (2)'!$B$17:$B$30,B1426,'Routed alum faces letters (2)'!$G$17:$G$30)) +
(SUMIF('Routed push through acrylic'!$B$17:$B$30,B1426,'Routed push through acrylic'!$G$17:$G$30)) +
(SUMIF('Routed push through acrylic (2)'!$B$17:$B$30,B1426,'Routed push through acrylic (2)'!$G$17:$G$30)) +
(SUMIF('Sf routed cabinet'!$B$17:$B$30,B1426,'Sf routed cabinet'!$G$17:$G$30)) +
(SUMIF('Sf routed cabinet (2)'!$B$17:$B$30,B1426,'Sf routed cabinet (2)'!$G$17:$G$30)) +
(SUMIF('Df routed cabinet'!$B$17:$B$30,B1426,'Df routed cabinet'!$G$17:$G$30)) +
(SUMIF('Df routed cabinet (2)'!$B$17:$B$30,B1426,'Df routed cabinet (2)'!$G$17:$G$30)) +
(SUMIF('Sf acrylic cabinet'!$B$17:$B$30,B1426,'Sf acrylic cabinet'!$G$17:$G$30)) +
(SUMIF('Sf acrylic cabinet (2)'!$B$17:$B$30,B1426,'Sf acrylic cabinet (2)'!$G$17:$G$30)) +
(SUMIF('Economy Sf acrylic'!$B$17:$B$30,B1426,'Economy Sf acrylic'!$G$17:$G$30)) +
(SUMIF('Df acrylic cabinet'!$B$17:$B$30,B1426,'Df acrylic cabinet'!$G$17:$G$30)) +
(SUMIF('Df acrylic cabinet (2)'!$B$17:$B$30,B1426,'Df acrylic cabinet (2)'!$G$17:$G$30)) +
(SUMIF('Sf flex cabinet'!$B$17:$B$30,B1426,'Sf flex cabinet'!$G$17:$G$30)) +
(SUMIF('Sf flex cabinet (2)'!$B$17:$B$30,B1426,'Sf flex cabinet (2)'!$G$17:$G$30)) +
(SUMIF('Df flex cabinet'!$B$17:$B$36,B1426,'Df flex cabinet'!$G$17:$G$36)) +
(SUMIF('Df flex cabinet (2)'!$B$17:$B$36,B1426,'Df flex cabinet (2)'!$G$17:$G$36)) +
(SUMIF('Pole cover'!$B$17:$B$30,B1426,'Pole cover'!$G$17:$G$30)) +
(SUMIF('Pole cover (2)'!$B$17:$B$30,B1426,'Pole cover (2)'!$G$17:$G$30)) +
(SUMIF('Structural Steel Fab'!$B$17:$B$29,B1426,'Structural Steel Fab'!$G$17:$G$29)) +
(SUMIF(Reveal!$B$17:$B$30,B1426,Reveal!$G$17:$G$30)) +
(SUMIF('Reveal (2)'!$B$17:$B$30,B1426,'Reveal (2)'!$G$17:$G$30)) +
(SUMIF('Crown cove top'!$B$17:$B$30,B1426,'Crown cove top'!$G$17:$G$30)) +
(SUMIF('EMC assembly'!$B$17:$B$30,B1426,'EMC assembly'!$G$17:$G$30)) +
(SUMIF(Crating!$B$17:$B$29,B1426,Crating!$G$17:$G$29)) +
(SUMIF('LED wiring'!$B$17:$B$30,B1426,'LED wiring'!$G$17:$G$30)) +
(SUMIF('Changeable copy face'!$B$17:$B$30,B1426,'Changeable copy face'!$G$17:$G$30)) +
(SUMIF('Flex face assembly'!$B$17:$B$30,B1426,'Flex face assembly'!$G$17:$G$30)) +
(SUMIF('Routed face assembly'!$B$17:$B$30,B1426,'Routed face assembly'!$G$17:$G$30)) +
(SUMIF('Paint calculation'!$B$17:$B$30,B1426,'Paint calculation'!$G$17:$G$30)) +
(SUMIF('Trimcap letter face'!$B$17:$B$30,B1426,'Trimcap letter face'!$G$17:$G$30)) +
(SUMIF('Trimcap letter face (2)'!$B$17:$B$30,B1426,'Trimcap letter face (2)'!$G$17:$G$30)) +
(SUMIF('Channel letter fabrication'!$B$17:$B$30,B1426,'Channel letter fabrication'!$G$17:$G$30)) +
(SUMIF('Channel letter fabrication (2)'!$B$17:$B$30,B1426,'Channel letter fabrication (2)'!$G$17:$G$30))</f>
        <v>0</v>
      </c>
    </row>
    <row r="1427" spans="1:10">
      <c r="A1427" s="28">
        <f>[1]ODBC!$A1427</f>
        <v>0</v>
      </c>
      <c r="B1427" s="29">
        <f>[1]ODBC!B1427</f>
        <v>0</v>
      </c>
      <c r="C1427" s="30" t="str">
        <f>IFERROR(VLOOKUP($B1427,[1]ODBC!$B:$H,2,FALSE),"")</f>
        <v/>
      </c>
      <c r="D1427" s="30" t="str">
        <f>IFERROR(VLOOKUP($B1427,[1]ODBC!$B:$H,3,FALSE),"")</f>
        <v/>
      </c>
      <c r="E1427" s="30" t="str">
        <f>IFERROR(VLOOKUP($B1427,[1]ODBC!$B:$H,4,FALSE),"")</f>
        <v/>
      </c>
      <c r="F1427" s="31" t="str">
        <f>IFERROR(VLOOKUP($B1427,[1]ODBC!$B:$H,5,FALSE),"")</f>
        <v/>
      </c>
      <c r="G1427" s="32">
        <f>[1]ODBC!G1427</f>
        <v>0</v>
      </c>
      <c r="H1427" s="33">
        <f>SUM([1]ODBC!H1427)</f>
        <v>0</v>
      </c>
      <c r="I1427" s="41" t="str">
        <f>'Vinyl cutting'!$B$2</f>
        <v>J36938</v>
      </c>
      <c r="J1427" s="42">
        <f ca="1">(SUMIF('Freeform time and material'!$B$17:$B$30,B1427,'Freeform time and material'!$G$17:$G$30)) +
(SUMIF('Vinyl cutting'!$B$17:$B$30,B1427,'Vinyl cutting'!$G$17:$G$30)) +
(SUMIF('Vinyl cutting (2)'!$B$17:$B$30,B1427,'Vinyl cutting (2)'!$G$17:$G$30)) +
(SUMIF('Apply vinyl graphics'!$B$17:$B$30,B1427,'Apply vinyl graphics'!$G$17:$G$30)) +
(SUMIF('Apply vinyl graphics (2)'!$B$17:$B$30,B1427,'Apply vinyl graphics (2)'!$G$17:$G$30)) +
(SUMIF('Alum pan sign'!$B$17:$B$30,B1427,'Alum pan sign'!$G$17:$G$30)) +
(SUMIF('Alum pan sign (2)'!$B$17:$B$30,B1427,'Alum pan sign (2)'!$G$17:$G$30)) +
(SUMIF('Economy pan sign'!$B$17:$B$30,B1427,'Economy pan sign'!$G$17:$G$30)) +
(SUMIF('Post and panel sign'!$B$17:$B$30,B1427,'Post and panel sign'!$G$17:$G$30)) +
(SUMIF('Post and panel sign (2)'!$B$17:$B$30,B1427,'Post and panel sign (2)'!$G$17:$G$30)) +
(SUMIF('Flat panels only'!$B$17:$B$30,B1427,'Flat panels only'!$G$17:$G$30)) +
(SUMIF('Flat panels only (2)'!$B$17:$B$30,B1427,'Flat panels only (2)'!$G$17:$G$30)) +
(SUMIF('Routed panel shapes'!$B$18:$B$31,B1427,'Routed panel shapes'!$G$18:$G$31)) +
(SUMIF('Routed panel shapes (2)'!$B$18:$B$31,B1427,'Routed panel shapes (2)'!$G$18:$G$31)) +
(SUMIF('Routed face only'!$B$17:$B$30,B1427,'Routed face only'!$G$17:$G$30)) +
(SUMIF('Routed face only (2)'!$B$17:$B$30,B1427,'Routed face only (2)'!$G$17:$G$30)) +
(SUMIF('Routed alum faces letters'!$B$17:$B$30,B1427,'Routed alum faces letters'!$G$17:$G$30)) +
(SUMIF('Routed alum faces letters (2)'!$B$17:$B$30,B1427,'Routed alum faces letters (2)'!$G$17:$G$30)) +
(SUMIF('Routed push through acrylic'!$B$17:$B$30,B1427,'Routed push through acrylic'!$G$17:$G$30)) +
(SUMIF('Routed push through acrylic (2)'!$B$17:$B$30,B1427,'Routed push through acrylic (2)'!$G$17:$G$30)) +
(SUMIF('Sf routed cabinet'!$B$17:$B$30,B1427,'Sf routed cabinet'!$G$17:$G$30)) +
(SUMIF('Sf routed cabinet (2)'!$B$17:$B$30,B1427,'Sf routed cabinet (2)'!$G$17:$G$30)) +
(SUMIF('Df routed cabinet'!$B$17:$B$30,B1427,'Df routed cabinet'!$G$17:$G$30)) +
(SUMIF('Df routed cabinet (2)'!$B$17:$B$30,B1427,'Df routed cabinet (2)'!$G$17:$G$30)) +
(SUMIF('Sf acrylic cabinet'!$B$17:$B$30,B1427,'Sf acrylic cabinet'!$G$17:$G$30)) +
(SUMIF('Sf acrylic cabinet (2)'!$B$17:$B$30,B1427,'Sf acrylic cabinet (2)'!$G$17:$G$30)) +
(SUMIF('Economy Sf acrylic'!$B$17:$B$30,B1427,'Economy Sf acrylic'!$G$17:$G$30)) +
(SUMIF('Df acrylic cabinet'!$B$17:$B$30,B1427,'Df acrylic cabinet'!$G$17:$G$30)) +
(SUMIF('Df acrylic cabinet (2)'!$B$17:$B$30,B1427,'Df acrylic cabinet (2)'!$G$17:$G$30)) +
(SUMIF('Sf flex cabinet'!$B$17:$B$30,B1427,'Sf flex cabinet'!$G$17:$G$30)) +
(SUMIF('Sf flex cabinet (2)'!$B$17:$B$30,B1427,'Sf flex cabinet (2)'!$G$17:$G$30)) +
(SUMIF('Df flex cabinet'!$B$17:$B$36,B1427,'Df flex cabinet'!$G$17:$G$36)) +
(SUMIF('Df flex cabinet (2)'!$B$17:$B$36,B1427,'Df flex cabinet (2)'!$G$17:$G$36)) +
(SUMIF('Pole cover'!$B$17:$B$30,B1427,'Pole cover'!$G$17:$G$30)) +
(SUMIF('Pole cover (2)'!$B$17:$B$30,B1427,'Pole cover (2)'!$G$17:$G$30)) +
(SUMIF('Structural Steel Fab'!$B$17:$B$29,B1427,'Structural Steel Fab'!$G$17:$G$29)) +
(SUMIF(Reveal!$B$17:$B$30,B1427,Reveal!$G$17:$G$30)) +
(SUMIF('Reveal (2)'!$B$17:$B$30,B1427,'Reveal (2)'!$G$17:$G$30)) +
(SUMIF('Crown cove top'!$B$17:$B$30,B1427,'Crown cove top'!$G$17:$G$30)) +
(SUMIF('EMC assembly'!$B$17:$B$30,B1427,'EMC assembly'!$G$17:$G$30)) +
(SUMIF(Crating!$B$17:$B$29,B1427,Crating!$G$17:$G$29)) +
(SUMIF('LED wiring'!$B$17:$B$30,B1427,'LED wiring'!$G$17:$G$30)) +
(SUMIF('Changeable copy face'!$B$17:$B$30,B1427,'Changeable copy face'!$G$17:$G$30)) +
(SUMIF('Flex face assembly'!$B$17:$B$30,B1427,'Flex face assembly'!$G$17:$G$30)) +
(SUMIF('Routed face assembly'!$B$17:$B$30,B1427,'Routed face assembly'!$G$17:$G$30)) +
(SUMIF('Paint calculation'!$B$17:$B$30,B1427,'Paint calculation'!$G$17:$G$30)) +
(SUMIF('Trimcap letter face'!$B$17:$B$30,B1427,'Trimcap letter face'!$G$17:$G$30)) +
(SUMIF('Trimcap letter face (2)'!$B$17:$B$30,B1427,'Trimcap letter face (2)'!$G$17:$G$30)) +
(SUMIF('Channel letter fabrication'!$B$17:$B$30,B1427,'Channel letter fabrication'!$G$17:$G$30)) +
(SUMIF('Channel letter fabrication (2)'!$B$17:$B$30,B1427,'Channel letter fabrication (2)'!$G$17:$G$30))</f>
        <v>0</v>
      </c>
    </row>
    <row r="1428" spans="1:10">
      <c r="A1428" s="28">
        <f>[1]ODBC!$A1428</f>
        <v>0</v>
      </c>
      <c r="B1428" s="29">
        <f>[1]ODBC!B1428</f>
        <v>0</v>
      </c>
      <c r="C1428" s="30" t="str">
        <f>IFERROR(VLOOKUP($B1428,[1]ODBC!$B:$H,2,FALSE),"")</f>
        <v/>
      </c>
      <c r="D1428" s="30" t="str">
        <f>IFERROR(VLOOKUP($B1428,[1]ODBC!$B:$H,3,FALSE),"")</f>
        <v/>
      </c>
      <c r="E1428" s="30" t="str">
        <f>IFERROR(VLOOKUP($B1428,[1]ODBC!$B:$H,4,FALSE),"")</f>
        <v/>
      </c>
      <c r="F1428" s="31" t="str">
        <f>IFERROR(VLOOKUP($B1428,[1]ODBC!$B:$H,5,FALSE),"")</f>
        <v/>
      </c>
      <c r="G1428" s="32">
        <f>[1]ODBC!G1428</f>
        <v>0</v>
      </c>
      <c r="H1428" s="33">
        <f>SUM([1]ODBC!H1428)</f>
        <v>0</v>
      </c>
      <c r="I1428" s="41" t="str">
        <f>'Vinyl cutting'!$B$2</f>
        <v>J36938</v>
      </c>
      <c r="J1428" s="42">
        <f ca="1">(SUMIF('Freeform time and material'!$B$17:$B$30,B1428,'Freeform time and material'!$G$17:$G$30)) +
(SUMIF('Vinyl cutting'!$B$17:$B$30,B1428,'Vinyl cutting'!$G$17:$G$30)) +
(SUMIF('Vinyl cutting (2)'!$B$17:$B$30,B1428,'Vinyl cutting (2)'!$G$17:$G$30)) +
(SUMIF('Apply vinyl graphics'!$B$17:$B$30,B1428,'Apply vinyl graphics'!$G$17:$G$30)) +
(SUMIF('Apply vinyl graphics (2)'!$B$17:$B$30,B1428,'Apply vinyl graphics (2)'!$G$17:$G$30)) +
(SUMIF('Alum pan sign'!$B$17:$B$30,B1428,'Alum pan sign'!$G$17:$G$30)) +
(SUMIF('Alum pan sign (2)'!$B$17:$B$30,B1428,'Alum pan sign (2)'!$G$17:$G$30)) +
(SUMIF('Economy pan sign'!$B$17:$B$30,B1428,'Economy pan sign'!$G$17:$G$30)) +
(SUMIF('Post and panel sign'!$B$17:$B$30,B1428,'Post and panel sign'!$G$17:$G$30)) +
(SUMIF('Post and panel sign (2)'!$B$17:$B$30,B1428,'Post and panel sign (2)'!$G$17:$G$30)) +
(SUMIF('Flat panels only'!$B$17:$B$30,B1428,'Flat panels only'!$G$17:$G$30)) +
(SUMIF('Flat panels only (2)'!$B$17:$B$30,B1428,'Flat panels only (2)'!$G$17:$G$30)) +
(SUMIF('Routed panel shapes'!$B$18:$B$31,B1428,'Routed panel shapes'!$G$18:$G$31)) +
(SUMIF('Routed panel shapes (2)'!$B$18:$B$31,B1428,'Routed panel shapes (2)'!$G$18:$G$31)) +
(SUMIF('Routed face only'!$B$17:$B$30,B1428,'Routed face only'!$G$17:$G$30)) +
(SUMIF('Routed face only (2)'!$B$17:$B$30,B1428,'Routed face only (2)'!$G$17:$G$30)) +
(SUMIF('Routed alum faces letters'!$B$17:$B$30,B1428,'Routed alum faces letters'!$G$17:$G$30)) +
(SUMIF('Routed alum faces letters (2)'!$B$17:$B$30,B1428,'Routed alum faces letters (2)'!$G$17:$G$30)) +
(SUMIF('Routed push through acrylic'!$B$17:$B$30,B1428,'Routed push through acrylic'!$G$17:$G$30)) +
(SUMIF('Routed push through acrylic (2)'!$B$17:$B$30,B1428,'Routed push through acrylic (2)'!$G$17:$G$30)) +
(SUMIF('Sf routed cabinet'!$B$17:$B$30,B1428,'Sf routed cabinet'!$G$17:$G$30)) +
(SUMIF('Sf routed cabinet (2)'!$B$17:$B$30,B1428,'Sf routed cabinet (2)'!$G$17:$G$30)) +
(SUMIF('Df routed cabinet'!$B$17:$B$30,B1428,'Df routed cabinet'!$G$17:$G$30)) +
(SUMIF('Df routed cabinet (2)'!$B$17:$B$30,B1428,'Df routed cabinet (2)'!$G$17:$G$30)) +
(SUMIF('Sf acrylic cabinet'!$B$17:$B$30,B1428,'Sf acrylic cabinet'!$G$17:$G$30)) +
(SUMIF('Sf acrylic cabinet (2)'!$B$17:$B$30,B1428,'Sf acrylic cabinet (2)'!$G$17:$G$30)) +
(SUMIF('Economy Sf acrylic'!$B$17:$B$30,B1428,'Economy Sf acrylic'!$G$17:$G$30)) +
(SUMIF('Df acrylic cabinet'!$B$17:$B$30,B1428,'Df acrylic cabinet'!$G$17:$G$30)) +
(SUMIF('Df acrylic cabinet (2)'!$B$17:$B$30,B1428,'Df acrylic cabinet (2)'!$G$17:$G$30)) +
(SUMIF('Sf flex cabinet'!$B$17:$B$30,B1428,'Sf flex cabinet'!$G$17:$G$30)) +
(SUMIF('Sf flex cabinet (2)'!$B$17:$B$30,B1428,'Sf flex cabinet (2)'!$G$17:$G$30)) +
(SUMIF('Df flex cabinet'!$B$17:$B$36,B1428,'Df flex cabinet'!$G$17:$G$36)) +
(SUMIF('Df flex cabinet (2)'!$B$17:$B$36,B1428,'Df flex cabinet (2)'!$G$17:$G$36)) +
(SUMIF('Pole cover'!$B$17:$B$30,B1428,'Pole cover'!$G$17:$G$30)) +
(SUMIF('Pole cover (2)'!$B$17:$B$30,B1428,'Pole cover (2)'!$G$17:$G$30)) +
(SUMIF('Structural Steel Fab'!$B$17:$B$29,B1428,'Structural Steel Fab'!$G$17:$G$29)) +
(SUMIF(Reveal!$B$17:$B$30,B1428,Reveal!$G$17:$G$30)) +
(SUMIF('Reveal (2)'!$B$17:$B$30,B1428,'Reveal (2)'!$G$17:$G$30)) +
(SUMIF('Crown cove top'!$B$17:$B$30,B1428,'Crown cove top'!$G$17:$G$30)) +
(SUMIF('EMC assembly'!$B$17:$B$30,B1428,'EMC assembly'!$G$17:$G$30)) +
(SUMIF(Crating!$B$17:$B$29,B1428,Crating!$G$17:$G$29)) +
(SUMIF('LED wiring'!$B$17:$B$30,B1428,'LED wiring'!$G$17:$G$30)) +
(SUMIF('Changeable copy face'!$B$17:$B$30,B1428,'Changeable copy face'!$G$17:$G$30)) +
(SUMIF('Flex face assembly'!$B$17:$B$30,B1428,'Flex face assembly'!$G$17:$G$30)) +
(SUMIF('Routed face assembly'!$B$17:$B$30,B1428,'Routed face assembly'!$G$17:$G$30)) +
(SUMIF('Paint calculation'!$B$17:$B$30,B1428,'Paint calculation'!$G$17:$G$30)) +
(SUMIF('Trimcap letter face'!$B$17:$B$30,B1428,'Trimcap letter face'!$G$17:$G$30)) +
(SUMIF('Trimcap letter face (2)'!$B$17:$B$30,B1428,'Trimcap letter face (2)'!$G$17:$G$30)) +
(SUMIF('Channel letter fabrication'!$B$17:$B$30,B1428,'Channel letter fabrication'!$G$17:$G$30)) +
(SUMIF('Channel letter fabrication (2)'!$B$17:$B$30,B1428,'Channel letter fabrication (2)'!$G$17:$G$30))</f>
        <v>0</v>
      </c>
    </row>
    <row r="1429" spans="1:10">
      <c r="A1429" s="28">
        <f>[1]ODBC!$A1429</f>
        <v>0</v>
      </c>
      <c r="B1429" s="29">
        <f>[1]ODBC!B1429</f>
        <v>0</v>
      </c>
      <c r="C1429" s="30" t="str">
        <f>IFERROR(VLOOKUP($B1429,[1]ODBC!$B:$H,2,FALSE),"")</f>
        <v/>
      </c>
      <c r="D1429" s="30" t="str">
        <f>IFERROR(VLOOKUP($B1429,[1]ODBC!$B:$H,3,FALSE),"")</f>
        <v/>
      </c>
      <c r="E1429" s="30" t="str">
        <f>IFERROR(VLOOKUP($B1429,[1]ODBC!$B:$H,4,FALSE),"")</f>
        <v/>
      </c>
      <c r="F1429" s="31" t="str">
        <f>IFERROR(VLOOKUP($B1429,[1]ODBC!$B:$H,5,FALSE),"")</f>
        <v/>
      </c>
      <c r="G1429" s="32">
        <f>[1]ODBC!G1429</f>
        <v>0</v>
      </c>
      <c r="H1429" s="33">
        <f>SUM([1]ODBC!H1429)</f>
        <v>0</v>
      </c>
      <c r="I1429" s="41" t="str">
        <f>'Vinyl cutting'!$B$2</f>
        <v>J36938</v>
      </c>
      <c r="J1429" s="42">
        <f ca="1">(SUMIF('Freeform time and material'!$B$17:$B$30,B1429,'Freeform time and material'!$G$17:$G$30)) +
(SUMIF('Vinyl cutting'!$B$17:$B$30,B1429,'Vinyl cutting'!$G$17:$G$30)) +
(SUMIF('Vinyl cutting (2)'!$B$17:$B$30,B1429,'Vinyl cutting (2)'!$G$17:$G$30)) +
(SUMIF('Apply vinyl graphics'!$B$17:$B$30,B1429,'Apply vinyl graphics'!$G$17:$G$30)) +
(SUMIF('Apply vinyl graphics (2)'!$B$17:$B$30,B1429,'Apply vinyl graphics (2)'!$G$17:$G$30)) +
(SUMIF('Alum pan sign'!$B$17:$B$30,B1429,'Alum pan sign'!$G$17:$G$30)) +
(SUMIF('Alum pan sign (2)'!$B$17:$B$30,B1429,'Alum pan sign (2)'!$G$17:$G$30)) +
(SUMIF('Economy pan sign'!$B$17:$B$30,B1429,'Economy pan sign'!$G$17:$G$30)) +
(SUMIF('Post and panel sign'!$B$17:$B$30,B1429,'Post and panel sign'!$G$17:$G$30)) +
(SUMIF('Post and panel sign (2)'!$B$17:$B$30,B1429,'Post and panel sign (2)'!$G$17:$G$30)) +
(SUMIF('Flat panels only'!$B$17:$B$30,B1429,'Flat panels only'!$G$17:$G$30)) +
(SUMIF('Flat panels only (2)'!$B$17:$B$30,B1429,'Flat panels only (2)'!$G$17:$G$30)) +
(SUMIF('Routed panel shapes'!$B$18:$B$31,B1429,'Routed panel shapes'!$G$18:$G$31)) +
(SUMIF('Routed panel shapes (2)'!$B$18:$B$31,B1429,'Routed panel shapes (2)'!$G$18:$G$31)) +
(SUMIF('Routed face only'!$B$17:$B$30,B1429,'Routed face only'!$G$17:$G$30)) +
(SUMIF('Routed face only (2)'!$B$17:$B$30,B1429,'Routed face only (2)'!$G$17:$G$30)) +
(SUMIF('Routed alum faces letters'!$B$17:$B$30,B1429,'Routed alum faces letters'!$G$17:$G$30)) +
(SUMIF('Routed alum faces letters (2)'!$B$17:$B$30,B1429,'Routed alum faces letters (2)'!$G$17:$G$30)) +
(SUMIF('Routed push through acrylic'!$B$17:$B$30,B1429,'Routed push through acrylic'!$G$17:$G$30)) +
(SUMIF('Routed push through acrylic (2)'!$B$17:$B$30,B1429,'Routed push through acrylic (2)'!$G$17:$G$30)) +
(SUMIF('Sf routed cabinet'!$B$17:$B$30,B1429,'Sf routed cabinet'!$G$17:$G$30)) +
(SUMIF('Sf routed cabinet (2)'!$B$17:$B$30,B1429,'Sf routed cabinet (2)'!$G$17:$G$30)) +
(SUMIF('Df routed cabinet'!$B$17:$B$30,B1429,'Df routed cabinet'!$G$17:$G$30)) +
(SUMIF('Df routed cabinet (2)'!$B$17:$B$30,B1429,'Df routed cabinet (2)'!$G$17:$G$30)) +
(SUMIF('Sf acrylic cabinet'!$B$17:$B$30,B1429,'Sf acrylic cabinet'!$G$17:$G$30)) +
(SUMIF('Sf acrylic cabinet (2)'!$B$17:$B$30,B1429,'Sf acrylic cabinet (2)'!$G$17:$G$30)) +
(SUMIF('Economy Sf acrylic'!$B$17:$B$30,B1429,'Economy Sf acrylic'!$G$17:$G$30)) +
(SUMIF('Df acrylic cabinet'!$B$17:$B$30,B1429,'Df acrylic cabinet'!$G$17:$G$30)) +
(SUMIF('Df acrylic cabinet (2)'!$B$17:$B$30,B1429,'Df acrylic cabinet (2)'!$G$17:$G$30)) +
(SUMIF('Sf flex cabinet'!$B$17:$B$30,B1429,'Sf flex cabinet'!$G$17:$G$30)) +
(SUMIF('Sf flex cabinet (2)'!$B$17:$B$30,B1429,'Sf flex cabinet (2)'!$G$17:$G$30)) +
(SUMIF('Df flex cabinet'!$B$17:$B$36,B1429,'Df flex cabinet'!$G$17:$G$36)) +
(SUMIF('Df flex cabinet (2)'!$B$17:$B$36,B1429,'Df flex cabinet (2)'!$G$17:$G$36)) +
(SUMIF('Pole cover'!$B$17:$B$30,B1429,'Pole cover'!$G$17:$G$30)) +
(SUMIF('Pole cover (2)'!$B$17:$B$30,B1429,'Pole cover (2)'!$G$17:$G$30)) +
(SUMIF('Structural Steel Fab'!$B$17:$B$29,B1429,'Structural Steel Fab'!$G$17:$G$29)) +
(SUMIF(Reveal!$B$17:$B$30,B1429,Reveal!$G$17:$G$30)) +
(SUMIF('Reveal (2)'!$B$17:$B$30,B1429,'Reveal (2)'!$G$17:$G$30)) +
(SUMIF('Crown cove top'!$B$17:$B$30,B1429,'Crown cove top'!$G$17:$G$30)) +
(SUMIF('EMC assembly'!$B$17:$B$30,B1429,'EMC assembly'!$G$17:$G$30)) +
(SUMIF(Crating!$B$17:$B$29,B1429,Crating!$G$17:$G$29)) +
(SUMIF('LED wiring'!$B$17:$B$30,B1429,'LED wiring'!$G$17:$G$30)) +
(SUMIF('Changeable copy face'!$B$17:$B$30,B1429,'Changeable copy face'!$G$17:$G$30)) +
(SUMIF('Flex face assembly'!$B$17:$B$30,B1429,'Flex face assembly'!$G$17:$G$30)) +
(SUMIF('Routed face assembly'!$B$17:$B$30,B1429,'Routed face assembly'!$G$17:$G$30)) +
(SUMIF('Paint calculation'!$B$17:$B$30,B1429,'Paint calculation'!$G$17:$G$30)) +
(SUMIF('Trimcap letter face'!$B$17:$B$30,B1429,'Trimcap letter face'!$G$17:$G$30)) +
(SUMIF('Trimcap letter face (2)'!$B$17:$B$30,B1429,'Trimcap letter face (2)'!$G$17:$G$30)) +
(SUMIF('Channel letter fabrication'!$B$17:$B$30,B1429,'Channel letter fabrication'!$G$17:$G$30)) +
(SUMIF('Channel letter fabrication (2)'!$B$17:$B$30,B1429,'Channel letter fabrication (2)'!$G$17:$G$30))</f>
        <v>0</v>
      </c>
    </row>
    <row r="1430" spans="1:10">
      <c r="A1430" s="28">
        <f>[1]ODBC!$A1430</f>
        <v>0</v>
      </c>
      <c r="B1430" s="29">
        <f>[1]ODBC!B1430</f>
        <v>0</v>
      </c>
      <c r="C1430" s="30" t="str">
        <f>IFERROR(VLOOKUP($B1430,[1]ODBC!$B:$H,2,FALSE),"")</f>
        <v/>
      </c>
      <c r="D1430" s="30" t="str">
        <f>IFERROR(VLOOKUP($B1430,[1]ODBC!$B:$H,3,FALSE),"")</f>
        <v/>
      </c>
      <c r="E1430" s="30" t="str">
        <f>IFERROR(VLOOKUP($B1430,[1]ODBC!$B:$H,4,FALSE),"")</f>
        <v/>
      </c>
      <c r="F1430" s="31" t="str">
        <f>IFERROR(VLOOKUP($B1430,[1]ODBC!$B:$H,5,FALSE),"")</f>
        <v/>
      </c>
      <c r="G1430" s="32">
        <f>[1]ODBC!G1430</f>
        <v>0</v>
      </c>
      <c r="H1430" s="33">
        <f>SUM([1]ODBC!H1430)</f>
        <v>0</v>
      </c>
      <c r="I1430" s="41" t="str">
        <f>'Vinyl cutting'!$B$2</f>
        <v>J36938</v>
      </c>
      <c r="J1430" s="42">
        <f ca="1">(SUMIF('Freeform time and material'!$B$17:$B$30,B1430,'Freeform time and material'!$G$17:$G$30)) +
(SUMIF('Vinyl cutting'!$B$17:$B$30,B1430,'Vinyl cutting'!$G$17:$G$30)) +
(SUMIF('Vinyl cutting (2)'!$B$17:$B$30,B1430,'Vinyl cutting (2)'!$G$17:$G$30)) +
(SUMIF('Apply vinyl graphics'!$B$17:$B$30,B1430,'Apply vinyl graphics'!$G$17:$G$30)) +
(SUMIF('Apply vinyl graphics (2)'!$B$17:$B$30,B1430,'Apply vinyl graphics (2)'!$G$17:$G$30)) +
(SUMIF('Alum pan sign'!$B$17:$B$30,B1430,'Alum pan sign'!$G$17:$G$30)) +
(SUMIF('Alum pan sign (2)'!$B$17:$B$30,B1430,'Alum pan sign (2)'!$G$17:$G$30)) +
(SUMIF('Economy pan sign'!$B$17:$B$30,B1430,'Economy pan sign'!$G$17:$G$30)) +
(SUMIF('Post and panel sign'!$B$17:$B$30,B1430,'Post and panel sign'!$G$17:$G$30)) +
(SUMIF('Post and panel sign (2)'!$B$17:$B$30,B1430,'Post and panel sign (2)'!$G$17:$G$30)) +
(SUMIF('Flat panels only'!$B$17:$B$30,B1430,'Flat panels only'!$G$17:$G$30)) +
(SUMIF('Flat panels only (2)'!$B$17:$B$30,B1430,'Flat panels only (2)'!$G$17:$G$30)) +
(SUMIF('Routed panel shapes'!$B$18:$B$31,B1430,'Routed panel shapes'!$G$18:$G$31)) +
(SUMIF('Routed panel shapes (2)'!$B$18:$B$31,B1430,'Routed panel shapes (2)'!$G$18:$G$31)) +
(SUMIF('Routed face only'!$B$17:$B$30,B1430,'Routed face only'!$G$17:$G$30)) +
(SUMIF('Routed face only (2)'!$B$17:$B$30,B1430,'Routed face only (2)'!$G$17:$G$30)) +
(SUMIF('Routed alum faces letters'!$B$17:$B$30,B1430,'Routed alum faces letters'!$G$17:$G$30)) +
(SUMIF('Routed alum faces letters (2)'!$B$17:$B$30,B1430,'Routed alum faces letters (2)'!$G$17:$G$30)) +
(SUMIF('Routed push through acrylic'!$B$17:$B$30,B1430,'Routed push through acrylic'!$G$17:$G$30)) +
(SUMIF('Routed push through acrylic (2)'!$B$17:$B$30,B1430,'Routed push through acrylic (2)'!$G$17:$G$30)) +
(SUMIF('Sf routed cabinet'!$B$17:$B$30,B1430,'Sf routed cabinet'!$G$17:$G$30)) +
(SUMIF('Sf routed cabinet (2)'!$B$17:$B$30,B1430,'Sf routed cabinet (2)'!$G$17:$G$30)) +
(SUMIF('Df routed cabinet'!$B$17:$B$30,B1430,'Df routed cabinet'!$G$17:$G$30)) +
(SUMIF('Df routed cabinet (2)'!$B$17:$B$30,B1430,'Df routed cabinet (2)'!$G$17:$G$30)) +
(SUMIF('Sf acrylic cabinet'!$B$17:$B$30,B1430,'Sf acrylic cabinet'!$G$17:$G$30)) +
(SUMIF('Sf acrylic cabinet (2)'!$B$17:$B$30,B1430,'Sf acrylic cabinet (2)'!$G$17:$G$30)) +
(SUMIF('Economy Sf acrylic'!$B$17:$B$30,B1430,'Economy Sf acrylic'!$G$17:$G$30)) +
(SUMIF('Df acrylic cabinet'!$B$17:$B$30,B1430,'Df acrylic cabinet'!$G$17:$G$30)) +
(SUMIF('Df acrylic cabinet (2)'!$B$17:$B$30,B1430,'Df acrylic cabinet (2)'!$G$17:$G$30)) +
(SUMIF('Sf flex cabinet'!$B$17:$B$30,B1430,'Sf flex cabinet'!$G$17:$G$30)) +
(SUMIF('Sf flex cabinet (2)'!$B$17:$B$30,B1430,'Sf flex cabinet (2)'!$G$17:$G$30)) +
(SUMIF('Df flex cabinet'!$B$17:$B$36,B1430,'Df flex cabinet'!$G$17:$G$36)) +
(SUMIF('Df flex cabinet (2)'!$B$17:$B$36,B1430,'Df flex cabinet (2)'!$G$17:$G$36)) +
(SUMIF('Pole cover'!$B$17:$B$30,B1430,'Pole cover'!$G$17:$G$30)) +
(SUMIF('Pole cover (2)'!$B$17:$B$30,B1430,'Pole cover (2)'!$G$17:$G$30)) +
(SUMIF('Structural Steel Fab'!$B$17:$B$29,B1430,'Structural Steel Fab'!$G$17:$G$29)) +
(SUMIF(Reveal!$B$17:$B$30,B1430,Reveal!$G$17:$G$30)) +
(SUMIF('Reveal (2)'!$B$17:$B$30,B1430,'Reveal (2)'!$G$17:$G$30)) +
(SUMIF('Crown cove top'!$B$17:$B$30,B1430,'Crown cove top'!$G$17:$G$30)) +
(SUMIF('EMC assembly'!$B$17:$B$30,B1430,'EMC assembly'!$G$17:$G$30)) +
(SUMIF(Crating!$B$17:$B$29,B1430,Crating!$G$17:$G$29)) +
(SUMIF('LED wiring'!$B$17:$B$30,B1430,'LED wiring'!$G$17:$G$30)) +
(SUMIF('Changeable copy face'!$B$17:$B$30,B1430,'Changeable copy face'!$G$17:$G$30)) +
(SUMIF('Flex face assembly'!$B$17:$B$30,B1430,'Flex face assembly'!$G$17:$G$30)) +
(SUMIF('Routed face assembly'!$B$17:$B$30,B1430,'Routed face assembly'!$G$17:$G$30)) +
(SUMIF('Paint calculation'!$B$17:$B$30,B1430,'Paint calculation'!$G$17:$G$30)) +
(SUMIF('Trimcap letter face'!$B$17:$B$30,B1430,'Trimcap letter face'!$G$17:$G$30)) +
(SUMIF('Trimcap letter face (2)'!$B$17:$B$30,B1430,'Trimcap letter face (2)'!$G$17:$G$30)) +
(SUMIF('Channel letter fabrication'!$B$17:$B$30,B1430,'Channel letter fabrication'!$G$17:$G$30)) +
(SUMIF('Channel letter fabrication (2)'!$B$17:$B$30,B1430,'Channel letter fabrication (2)'!$G$17:$G$30))</f>
        <v>0</v>
      </c>
    </row>
    <row r="1431" spans="1:10">
      <c r="A1431" s="28">
        <f>[1]ODBC!$A1431</f>
        <v>0</v>
      </c>
      <c r="B1431" s="29">
        <f>[1]ODBC!B1431</f>
        <v>0</v>
      </c>
      <c r="C1431" s="30" t="str">
        <f>IFERROR(VLOOKUP($B1431,[1]ODBC!$B:$H,2,FALSE),"")</f>
        <v/>
      </c>
      <c r="D1431" s="30" t="str">
        <f>IFERROR(VLOOKUP($B1431,[1]ODBC!$B:$H,3,FALSE),"")</f>
        <v/>
      </c>
      <c r="E1431" s="30" t="str">
        <f>IFERROR(VLOOKUP($B1431,[1]ODBC!$B:$H,4,FALSE),"")</f>
        <v/>
      </c>
      <c r="F1431" s="31" t="str">
        <f>IFERROR(VLOOKUP($B1431,[1]ODBC!$B:$H,5,FALSE),"")</f>
        <v/>
      </c>
      <c r="G1431" s="32">
        <f>[1]ODBC!G1431</f>
        <v>0</v>
      </c>
      <c r="H1431" s="33">
        <f>SUM([1]ODBC!H1431)</f>
        <v>0</v>
      </c>
      <c r="I1431" s="41" t="str">
        <f>'Vinyl cutting'!$B$2</f>
        <v>J36938</v>
      </c>
      <c r="J1431" s="42">
        <f ca="1">(SUMIF('Freeform time and material'!$B$17:$B$30,B1431,'Freeform time and material'!$G$17:$G$30)) +
(SUMIF('Vinyl cutting'!$B$17:$B$30,B1431,'Vinyl cutting'!$G$17:$G$30)) +
(SUMIF('Vinyl cutting (2)'!$B$17:$B$30,B1431,'Vinyl cutting (2)'!$G$17:$G$30)) +
(SUMIF('Apply vinyl graphics'!$B$17:$B$30,B1431,'Apply vinyl graphics'!$G$17:$G$30)) +
(SUMIF('Apply vinyl graphics (2)'!$B$17:$B$30,B1431,'Apply vinyl graphics (2)'!$G$17:$G$30)) +
(SUMIF('Alum pan sign'!$B$17:$B$30,B1431,'Alum pan sign'!$G$17:$G$30)) +
(SUMIF('Alum pan sign (2)'!$B$17:$B$30,B1431,'Alum pan sign (2)'!$G$17:$G$30)) +
(SUMIF('Economy pan sign'!$B$17:$B$30,B1431,'Economy pan sign'!$G$17:$G$30)) +
(SUMIF('Post and panel sign'!$B$17:$B$30,B1431,'Post and panel sign'!$G$17:$G$30)) +
(SUMIF('Post and panel sign (2)'!$B$17:$B$30,B1431,'Post and panel sign (2)'!$G$17:$G$30)) +
(SUMIF('Flat panels only'!$B$17:$B$30,B1431,'Flat panels only'!$G$17:$G$30)) +
(SUMIF('Flat panels only (2)'!$B$17:$B$30,B1431,'Flat panels only (2)'!$G$17:$G$30)) +
(SUMIF('Routed panel shapes'!$B$18:$B$31,B1431,'Routed panel shapes'!$G$18:$G$31)) +
(SUMIF('Routed panel shapes (2)'!$B$18:$B$31,B1431,'Routed panel shapes (2)'!$G$18:$G$31)) +
(SUMIF('Routed face only'!$B$17:$B$30,B1431,'Routed face only'!$G$17:$G$30)) +
(SUMIF('Routed face only (2)'!$B$17:$B$30,B1431,'Routed face only (2)'!$G$17:$G$30)) +
(SUMIF('Routed alum faces letters'!$B$17:$B$30,B1431,'Routed alum faces letters'!$G$17:$G$30)) +
(SUMIF('Routed alum faces letters (2)'!$B$17:$B$30,B1431,'Routed alum faces letters (2)'!$G$17:$G$30)) +
(SUMIF('Routed push through acrylic'!$B$17:$B$30,B1431,'Routed push through acrylic'!$G$17:$G$30)) +
(SUMIF('Routed push through acrylic (2)'!$B$17:$B$30,B1431,'Routed push through acrylic (2)'!$G$17:$G$30)) +
(SUMIF('Sf routed cabinet'!$B$17:$B$30,B1431,'Sf routed cabinet'!$G$17:$G$30)) +
(SUMIF('Sf routed cabinet (2)'!$B$17:$B$30,B1431,'Sf routed cabinet (2)'!$G$17:$G$30)) +
(SUMIF('Df routed cabinet'!$B$17:$B$30,B1431,'Df routed cabinet'!$G$17:$G$30)) +
(SUMIF('Df routed cabinet (2)'!$B$17:$B$30,B1431,'Df routed cabinet (2)'!$G$17:$G$30)) +
(SUMIF('Sf acrylic cabinet'!$B$17:$B$30,B1431,'Sf acrylic cabinet'!$G$17:$G$30)) +
(SUMIF('Sf acrylic cabinet (2)'!$B$17:$B$30,B1431,'Sf acrylic cabinet (2)'!$G$17:$G$30)) +
(SUMIF('Economy Sf acrylic'!$B$17:$B$30,B1431,'Economy Sf acrylic'!$G$17:$G$30)) +
(SUMIF('Df acrylic cabinet'!$B$17:$B$30,B1431,'Df acrylic cabinet'!$G$17:$G$30)) +
(SUMIF('Df acrylic cabinet (2)'!$B$17:$B$30,B1431,'Df acrylic cabinet (2)'!$G$17:$G$30)) +
(SUMIF('Sf flex cabinet'!$B$17:$B$30,B1431,'Sf flex cabinet'!$G$17:$G$30)) +
(SUMIF('Sf flex cabinet (2)'!$B$17:$B$30,B1431,'Sf flex cabinet (2)'!$G$17:$G$30)) +
(SUMIF('Df flex cabinet'!$B$17:$B$36,B1431,'Df flex cabinet'!$G$17:$G$36)) +
(SUMIF('Df flex cabinet (2)'!$B$17:$B$36,B1431,'Df flex cabinet (2)'!$G$17:$G$36)) +
(SUMIF('Pole cover'!$B$17:$B$30,B1431,'Pole cover'!$G$17:$G$30)) +
(SUMIF('Pole cover (2)'!$B$17:$B$30,B1431,'Pole cover (2)'!$G$17:$G$30)) +
(SUMIF('Structural Steel Fab'!$B$17:$B$29,B1431,'Structural Steel Fab'!$G$17:$G$29)) +
(SUMIF(Reveal!$B$17:$B$30,B1431,Reveal!$G$17:$G$30)) +
(SUMIF('Reveal (2)'!$B$17:$B$30,B1431,'Reveal (2)'!$G$17:$G$30)) +
(SUMIF('Crown cove top'!$B$17:$B$30,B1431,'Crown cove top'!$G$17:$G$30)) +
(SUMIF('EMC assembly'!$B$17:$B$30,B1431,'EMC assembly'!$G$17:$G$30)) +
(SUMIF(Crating!$B$17:$B$29,B1431,Crating!$G$17:$G$29)) +
(SUMIF('LED wiring'!$B$17:$B$30,B1431,'LED wiring'!$G$17:$G$30)) +
(SUMIF('Changeable copy face'!$B$17:$B$30,B1431,'Changeable copy face'!$G$17:$G$30)) +
(SUMIF('Flex face assembly'!$B$17:$B$30,B1431,'Flex face assembly'!$G$17:$G$30)) +
(SUMIF('Routed face assembly'!$B$17:$B$30,B1431,'Routed face assembly'!$G$17:$G$30)) +
(SUMIF('Paint calculation'!$B$17:$B$30,B1431,'Paint calculation'!$G$17:$G$30)) +
(SUMIF('Trimcap letter face'!$B$17:$B$30,B1431,'Trimcap letter face'!$G$17:$G$30)) +
(SUMIF('Trimcap letter face (2)'!$B$17:$B$30,B1431,'Trimcap letter face (2)'!$G$17:$G$30)) +
(SUMIF('Channel letter fabrication'!$B$17:$B$30,B1431,'Channel letter fabrication'!$G$17:$G$30)) +
(SUMIF('Channel letter fabrication (2)'!$B$17:$B$30,B1431,'Channel letter fabrication (2)'!$G$17:$G$30))</f>
        <v>0</v>
      </c>
    </row>
    <row r="1432" spans="1:10">
      <c r="A1432" s="28">
        <f>[1]ODBC!$A1432</f>
        <v>0</v>
      </c>
      <c r="B1432" s="29">
        <f>[1]ODBC!B1432</f>
        <v>0</v>
      </c>
      <c r="C1432" s="30" t="str">
        <f>IFERROR(VLOOKUP($B1432,[1]ODBC!$B:$H,2,FALSE),"")</f>
        <v/>
      </c>
      <c r="D1432" s="30" t="str">
        <f>IFERROR(VLOOKUP($B1432,[1]ODBC!$B:$H,3,FALSE),"")</f>
        <v/>
      </c>
      <c r="E1432" s="30" t="str">
        <f>IFERROR(VLOOKUP($B1432,[1]ODBC!$B:$H,4,FALSE),"")</f>
        <v/>
      </c>
      <c r="F1432" s="31" t="str">
        <f>IFERROR(VLOOKUP($B1432,[1]ODBC!$B:$H,5,FALSE),"")</f>
        <v/>
      </c>
      <c r="G1432" s="32">
        <f>[1]ODBC!G1432</f>
        <v>0</v>
      </c>
      <c r="H1432" s="33">
        <f>SUM([1]ODBC!H1432)</f>
        <v>0</v>
      </c>
      <c r="I1432" s="41" t="str">
        <f>'Vinyl cutting'!$B$2</f>
        <v>J36938</v>
      </c>
      <c r="J1432" s="42">
        <f ca="1">(SUMIF('Freeform time and material'!$B$17:$B$30,B1432,'Freeform time and material'!$G$17:$G$30)) +
(SUMIF('Vinyl cutting'!$B$17:$B$30,B1432,'Vinyl cutting'!$G$17:$G$30)) +
(SUMIF('Vinyl cutting (2)'!$B$17:$B$30,B1432,'Vinyl cutting (2)'!$G$17:$G$30)) +
(SUMIF('Apply vinyl graphics'!$B$17:$B$30,B1432,'Apply vinyl graphics'!$G$17:$G$30)) +
(SUMIF('Apply vinyl graphics (2)'!$B$17:$B$30,B1432,'Apply vinyl graphics (2)'!$G$17:$G$30)) +
(SUMIF('Alum pan sign'!$B$17:$B$30,B1432,'Alum pan sign'!$G$17:$G$30)) +
(SUMIF('Alum pan sign (2)'!$B$17:$B$30,B1432,'Alum pan sign (2)'!$G$17:$G$30)) +
(SUMIF('Economy pan sign'!$B$17:$B$30,B1432,'Economy pan sign'!$G$17:$G$30)) +
(SUMIF('Post and panel sign'!$B$17:$B$30,B1432,'Post and panel sign'!$G$17:$G$30)) +
(SUMIF('Post and panel sign (2)'!$B$17:$B$30,B1432,'Post and panel sign (2)'!$G$17:$G$30)) +
(SUMIF('Flat panels only'!$B$17:$B$30,B1432,'Flat panels only'!$G$17:$G$30)) +
(SUMIF('Flat panels only (2)'!$B$17:$B$30,B1432,'Flat panels only (2)'!$G$17:$G$30)) +
(SUMIF('Routed panel shapes'!$B$18:$B$31,B1432,'Routed panel shapes'!$G$18:$G$31)) +
(SUMIF('Routed panel shapes (2)'!$B$18:$B$31,B1432,'Routed panel shapes (2)'!$G$18:$G$31)) +
(SUMIF('Routed face only'!$B$17:$B$30,B1432,'Routed face only'!$G$17:$G$30)) +
(SUMIF('Routed face only (2)'!$B$17:$B$30,B1432,'Routed face only (2)'!$G$17:$G$30)) +
(SUMIF('Routed alum faces letters'!$B$17:$B$30,B1432,'Routed alum faces letters'!$G$17:$G$30)) +
(SUMIF('Routed alum faces letters (2)'!$B$17:$B$30,B1432,'Routed alum faces letters (2)'!$G$17:$G$30)) +
(SUMIF('Routed push through acrylic'!$B$17:$B$30,B1432,'Routed push through acrylic'!$G$17:$G$30)) +
(SUMIF('Routed push through acrylic (2)'!$B$17:$B$30,B1432,'Routed push through acrylic (2)'!$G$17:$G$30)) +
(SUMIF('Sf routed cabinet'!$B$17:$B$30,B1432,'Sf routed cabinet'!$G$17:$G$30)) +
(SUMIF('Sf routed cabinet (2)'!$B$17:$B$30,B1432,'Sf routed cabinet (2)'!$G$17:$G$30)) +
(SUMIF('Df routed cabinet'!$B$17:$B$30,B1432,'Df routed cabinet'!$G$17:$G$30)) +
(SUMIF('Df routed cabinet (2)'!$B$17:$B$30,B1432,'Df routed cabinet (2)'!$G$17:$G$30)) +
(SUMIF('Sf acrylic cabinet'!$B$17:$B$30,B1432,'Sf acrylic cabinet'!$G$17:$G$30)) +
(SUMIF('Sf acrylic cabinet (2)'!$B$17:$B$30,B1432,'Sf acrylic cabinet (2)'!$G$17:$G$30)) +
(SUMIF('Economy Sf acrylic'!$B$17:$B$30,B1432,'Economy Sf acrylic'!$G$17:$G$30)) +
(SUMIF('Df acrylic cabinet'!$B$17:$B$30,B1432,'Df acrylic cabinet'!$G$17:$G$30)) +
(SUMIF('Df acrylic cabinet (2)'!$B$17:$B$30,B1432,'Df acrylic cabinet (2)'!$G$17:$G$30)) +
(SUMIF('Sf flex cabinet'!$B$17:$B$30,B1432,'Sf flex cabinet'!$G$17:$G$30)) +
(SUMIF('Sf flex cabinet (2)'!$B$17:$B$30,B1432,'Sf flex cabinet (2)'!$G$17:$G$30)) +
(SUMIF('Df flex cabinet'!$B$17:$B$36,B1432,'Df flex cabinet'!$G$17:$G$36)) +
(SUMIF('Df flex cabinet (2)'!$B$17:$B$36,B1432,'Df flex cabinet (2)'!$G$17:$G$36)) +
(SUMIF('Pole cover'!$B$17:$B$30,B1432,'Pole cover'!$G$17:$G$30)) +
(SUMIF('Pole cover (2)'!$B$17:$B$30,B1432,'Pole cover (2)'!$G$17:$G$30)) +
(SUMIF('Structural Steel Fab'!$B$17:$B$29,B1432,'Structural Steel Fab'!$G$17:$G$29)) +
(SUMIF(Reveal!$B$17:$B$30,B1432,Reveal!$G$17:$G$30)) +
(SUMIF('Reveal (2)'!$B$17:$B$30,B1432,'Reveal (2)'!$G$17:$G$30)) +
(SUMIF('Crown cove top'!$B$17:$B$30,B1432,'Crown cove top'!$G$17:$G$30)) +
(SUMIF('EMC assembly'!$B$17:$B$30,B1432,'EMC assembly'!$G$17:$G$30)) +
(SUMIF(Crating!$B$17:$B$29,B1432,Crating!$G$17:$G$29)) +
(SUMIF('LED wiring'!$B$17:$B$30,B1432,'LED wiring'!$G$17:$G$30)) +
(SUMIF('Changeable copy face'!$B$17:$B$30,B1432,'Changeable copy face'!$G$17:$G$30)) +
(SUMIF('Flex face assembly'!$B$17:$B$30,B1432,'Flex face assembly'!$G$17:$G$30)) +
(SUMIF('Routed face assembly'!$B$17:$B$30,B1432,'Routed face assembly'!$G$17:$G$30)) +
(SUMIF('Paint calculation'!$B$17:$B$30,B1432,'Paint calculation'!$G$17:$G$30)) +
(SUMIF('Trimcap letter face'!$B$17:$B$30,B1432,'Trimcap letter face'!$G$17:$G$30)) +
(SUMIF('Trimcap letter face (2)'!$B$17:$B$30,B1432,'Trimcap letter face (2)'!$G$17:$G$30)) +
(SUMIF('Channel letter fabrication'!$B$17:$B$30,B1432,'Channel letter fabrication'!$G$17:$G$30)) +
(SUMIF('Channel letter fabrication (2)'!$B$17:$B$30,B1432,'Channel letter fabrication (2)'!$G$17:$G$30))</f>
        <v>0</v>
      </c>
    </row>
    <row r="1433" spans="1:10">
      <c r="A1433" s="28">
        <f>[1]ODBC!$A1433</f>
        <v>0</v>
      </c>
      <c r="B1433" s="29">
        <f>[1]ODBC!B1433</f>
        <v>0</v>
      </c>
      <c r="C1433" s="30" t="str">
        <f>IFERROR(VLOOKUP($B1433,[1]ODBC!$B:$H,2,FALSE),"")</f>
        <v/>
      </c>
      <c r="D1433" s="30" t="str">
        <f>IFERROR(VLOOKUP($B1433,[1]ODBC!$B:$H,3,FALSE),"")</f>
        <v/>
      </c>
      <c r="E1433" s="30" t="str">
        <f>IFERROR(VLOOKUP($B1433,[1]ODBC!$B:$H,4,FALSE),"")</f>
        <v/>
      </c>
      <c r="F1433" s="31" t="str">
        <f>IFERROR(VLOOKUP($B1433,[1]ODBC!$B:$H,5,FALSE),"")</f>
        <v/>
      </c>
      <c r="G1433" s="32">
        <f>[1]ODBC!G1433</f>
        <v>0</v>
      </c>
      <c r="H1433" s="33">
        <f>SUM([1]ODBC!H1433)</f>
        <v>0</v>
      </c>
      <c r="I1433" s="41" t="str">
        <f>'Vinyl cutting'!$B$2</f>
        <v>J36938</v>
      </c>
      <c r="J1433" s="42">
        <f ca="1">(SUMIF('Freeform time and material'!$B$17:$B$30,B1433,'Freeform time and material'!$G$17:$G$30)) +
(SUMIF('Vinyl cutting'!$B$17:$B$30,B1433,'Vinyl cutting'!$G$17:$G$30)) +
(SUMIF('Vinyl cutting (2)'!$B$17:$B$30,B1433,'Vinyl cutting (2)'!$G$17:$G$30)) +
(SUMIF('Apply vinyl graphics'!$B$17:$B$30,B1433,'Apply vinyl graphics'!$G$17:$G$30)) +
(SUMIF('Apply vinyl graphics (2)'!$B$17:$B$30,B1433,'Apply vinyl graphics (2)'!$G$17:$G$30)) +
(SUMIF('Alum pan sign'!$B$17:$B$30,B1433,'Alum pan sign'!$G$17:$G$30)) +
(SUMIF('Alum pan sign (2)'!$B$17:$B$30,B1433,'Alum pan sign (2)'!$G$17:$G$30)) +
(SUMIF('Economy pan sign'!$B$17:$B$30,B1433,'Economy pan sign'!$G$17:$G$30)) +
(SUMIF('Post and panel sign'!$B$17:$B$30,B1433,'Post and panel sign'!$G$17:$G$30)) +
(SUMIF('Post and panel sign (2)'!$B$17:$B$30,B1433,'Post and panel sign (2)'!$G$17:$G$30)) +
(SUMIF('Flat panels only'!$B$17:$B$30,B1433,'Flat panels only'!$G$17:$G$30)) +
(SUMIF('Flat panels only (2)'!$B$17:$B$30,B1433,'Flat panels only (2)'!$G$17:$G$30)) +
(SUMIF('Routed panel shapes'!$B$18:$B$31,B1433,'Routed panel shapes'!$G$18:$G$31)) +
(SUMIF('Routed panel shapes (2)'!$B$18:$B$31,B1433,'Routed panel shapes (2)'!$G$18:$G$31)) +
(SUMIF('Routed face only'!$B$17:$B$30,B1433,'Routed face only'!$G$17:$G$30)) +
(SUMIF('Routed face only (2)'!$B$17:$B$30,B1433,'Routed face only (2)'!$G$17:$G$30)) +
(SUMIF('Routed alum faces letters'!$B$17:$B$30,B1433,'Routed alum faces letters'!$G$17:$G$30)) +
(SUMIF('Routed alum faces letters (2)'!$B$17:$B$30,B1433,'Routed alum faces letters (2)'!$G$17:$G$30)) +
(SUMIF('Routed push through acrylic'!$B$17:$B$30,B1433,'Routed push through acrylic'!$G$17:$G$30)) +
(SUMIF('Routed push through acrylic (2)'!$B$17:$B$30,B1433,'Routed push through acrylic (2)'!$G$17:$G$30)) +
(SUMIF('Sf routed cabinet'!$B$17:$B$30,B1433,'Sf routed cabinet'!$G$17:$G$30)) +
(SUMIF('Sf routed cabinet (2)'!$B$17:$B$30,B1433,'Sf routed cabinet (2)'!$G$17:$G$30)) +
(SUMIF('Df routed cabinet'!$B$17:$B$30,B1433,'Df routed cabinet'!$G$17:$G$30)) +
(SUMIF('Df routed cabinet (2)'!$B$17:$B$30,B1433,'Df routed cabinet (2)'!$G$17:$G$30)) +
(SUMIF('Sf acrylic cabinet'!$B$17:$B$30,B1433,'Sf acrylic cabinet'!$G$17:$G$30)) +
(SUMIF('Sf acrylic cabinet (2)'!$B$17:$B$30,B1433,'Sf acrylic cabinet (2)'!$G$17:$G$30)) +
(SUMIF('Economy Sf acrylic'!$B$17:$B$30,B1433,'Economy Sf acrylic'!$G$17:$G$30)) +
(SUMIF('Df acrylic cabinet'!$B$17:$B$30,B1433,'Df acrylic cabinet'!$G$17:$G$30)) +
(SUMIF('Df acrylic cabinet (2)'!$B$17:$B$30,B1433,'Df acrylic cabinet (2)'!$G$17:$G$30)) +
(SUMIF('Sf flex cabinet'!$B$17:$B$30,B1433,'Sf flex cabinet'!$G$17:$G$30)) +
(SUMIF('Sf flex cabinet (2)'!$B$17:$B$30,B1433,'Sf flex cabinet (2)'!$G$17:$G$30)) +
(SUMIF('Df flex cabinet'!$B$17:$B$36,B1433,'Df flex cabinet'!$G$17:$G$36)) +
(SUMIF('Df flex cabinet (2)'!$B$17:$B$36,B1433,'Df flex cabinet (2)'!$G$17:$G$36)) +
(SUMIF('Pole cover'!$B$17:$B$30,B1433,'Pole cover'!$G$17:$G$30)) +
(SUMIF('Pole cover (2)'!$B$17:$B$30,B1433,'Pole cover (2)'!$G$17:$G$30)) +
(SUMIF('Structural Steel Fab'!$B$17:$B$29,B1433,'Structural Steel Fab'!$G$17:$G$29)) +
(SUMIF(Reveal!$B$17:$B$30,B1433,Reveal!$G$17:$G$30)) +
(SUMIF('Reveal (2)'!$B$17:$B$30,B1433,'Reveal (2)'!$G$17:$G$30)) +
(SUMIF('Crown cove top'!$B$17:$B$30,B1433,'Crown cove top'!$G$17:$G$30)) +
(SUMIF('EMC assembly'!$B$17:$B$30,B1433,'EMC assembly'!$G$17:$G$30)) +
(SUMIF(Crating!$B$17:$B$29,B1433,Crating!$G$17:$G$29)) +
(SUMIF('LED wiring'!$B$17:$B$30,B1433,'LED wiring'!$G$17:$G$30)) +
(SUMIF('Changeable copy face'!$B$17:$B$30,B1433,'Changeable copy face'!$G$17:$G$30)) +
(SUMIF('Flex face assembly'!$B$17:$B$30,B1433,'Flex face assembly'!$G$17:$G$30)) +
(SUMIF('Routed face assembly'!$B$17:$B$30,B1433,'Routed face assembly'!$G$17:$G$30)) +
(SUMIF('Paint calculation'!$B$17:$B$30,B1433,'Paint calculation'!$G$17:$G$30)) +
(SUMIF('Trimcap letter face'!$B$17:$B$30,B1433,'Trimcap letter face'!$G$17:$G$30)) +
(SUMIF('Trimcap letter face (2)'!$B$17:$B$30,B1433,'Trimcap letter face (2)'!$G$17:$G$30)) +
(SUMIF('Channel letter fabrication'!$B$17:$B$30,B1433,'Channel letter fabrication'!$G$17:$G$30)) +
(SUMIF('Channel letter fabrication (2)'!$B$17:$B$30,B1433,'Channel letter fabrication (2)'!$G$17:$G$30))</f>
        <v>0</v>
      </c>
    </row>
    <row r="1434" spans="1:10">
      <c r="A1434" s="28">
        <f>[1]ODBC!$A1434</f>
        <v>0</v>
      </c>
      <c r="B1434" s="29">
        <f>[1]ODBC!B1434</f>
        <v>0</v>
      </c>
      <c r="C1434" s="30" t="str">
        <f>IFERROR(VLOOKUP($B1434,[1]ODBC!$B:$H,2,FALSE),"")</f>
        <v/>
      </c>
      <c r="D1434" s="30" t="str">
        <f>IFERROR(VLOOKUP($B1434,[1]ODBC!$B:$H,3,FALSE),"")</f>
        <v/>
      </c>
      <c r="E1434" s="30" t="str">
        <f>IFERROR(VLOOKUP($B1434,[1]ODBC!$B:$H,4,FALSE),"")</f>
        <v/>
      </c>
      <c r="F1434" s="31" t="str">
        <f>IFERROR(VLOOKUP($B1434,[1]ODBC!$B:$H,5,FALSE),"")</f>
        <v/>
      </c>
      <c r="G1434" s="32">
        <f>[1]ODBC!G1434</f>
        <v>0</v>
      </c>
      <c r="H1434" s="33">
        <f>SUM([1]ODBC!H1434)</f>
        <v>0</v>
      </c>
      <c r="I1434" s="41" t="str">
        <f>'Vinyl cutting'!$B$2</f>
        <v>J36938</v>
      </c>
      <c r="J1434" s="42">
        <f ca="1">(SUMIF('Freeform time and material'!$B$17:$B$30,B1434,'Freeform time and material'!$G$17:$G$30)) +
(SUMIF('Vinyl cutting'!$B$17:$B$30,B1434,'Vinyl cutting'!$G$17:$G$30)) +
(SUMIF('Vinyl cutting (2)'!$B$17:$B$30,B1434,'Vinyl cutting (2)'!$G$17:$G$30)) +
(SUMIF('Apply vinyl graphics'!$B$17:$B$30,B1434,'Apply vinyl graphics'!$G$17:$G$30)) +
(SUMIF('Apply vinyl graphics (2)'!$B$17:$B$30,B1434,'Apply vinyl graphics (2)'!$G$17:$G$30)) +
(SUMIF('Alum pan sign'!$B$17:$B$30,B1434,'Alum pan sign'!$G$17:$G$30)) +
(SUMIF('Alum pan sign (2)'!$B$17:$B$30,B1434,'Alum pan sign (2)'!$G$17:$G$30)) +
(SUMIF('Economy pan sign'!$B$17:$B$30,B1434,'Economy pan sign'!$G$17:$G$30)) +
(SUMIF('Post and panel sign'!$B$17:$B$30,B1434,'Post and panel sign'!$G$17:$G$30)) +
(SUMIF('Post and panel sign (2)'!$B$17:$B$30,B1434,'Post and panel sign (2)'!$G$17:$G$30)) +
(SUMIF('Flat panels only'!$B$17:$B$30,B1434,'Flat panels only'!$G$17:$G$30)) +
(SUMIF('Flat panels only (2)'!$B$17:$B$30,B1434,'Flat panels only (2)'!$G$17:$G$30)) +
(SUMIF('Routed panel shapes'!$B$18:$B$31,B1434,'Routed panel shapes'!$G$18:$G$31)) +
(SUMIF('Routed panel shapes (2)'!$B$18:$B$31,B1434,'Routed panel shapes (2)'!$G$18:$G$31)) +
(SUMIF('Routed face only'!$B$17:$B$30,B1434,'Routed face only'!$G$17:$G$30)) +
(SUMIF('Routed face only (2)'!$B$17:$B$30,B1434,'Routed face only (2)'!$G$17:$G$30)) +
(SUMIF('Routed alum faces letters'!$B$17:$B$30,B1434,'Routed alum faces letters'!$G$17:$G$30)) +
(SUMIF('Routed alum faces letters (2)'!$B$17:$B$30,B1434,'Routed alum faces letters (2)'!$G$17:$G$30)) +
(SUMIF('Routed push through acrylic'!$B$17:$B$30,B1434,'Routed push through acrylic'!$G$17:$G$30)) +
(SUMIF('Routed push through acrylic (2)'!$B$17:$B$30,B1434,'Routed push through acrylic (2)'!$G$17:$G$30)) +
(SUMIF('Sf routed cabinet'!$B$17:$B$30,B1434,'Sf routed cabinet'!$G$17:$G$30)) +
(SUMIF('Sf routed cabinet (2)'!$B$17:$B$30,B1434,'Sf routed cabinet (2)'!$G$17:$G$30)) +
(SUMIF('Df routed cabinet'!$B$17:$B$30,B1434,'Df routed cabinet'!$G$17:$G$30)) +
(SUMIF('Df routed cabinet (2)'!$B$17:$B$30,B1434,'Df routed cabinet (2)'!$G$17:$G$30)) +
(SUMIF('Sf acrylic cabinet'!$B$17:$B$30,B1434,'Sf acrylic cabinet'!$G$17:$G$30)) +
(SUMIF('Sf acrylic cabinet (2)'!$B$17:$B$30,B1434,'Sf acrylic cabinet (2)'!$G$17:$G$30)) +
(SUMIF('Economy Sf acrylic'!$B$17:$B$30,B1434,'Economy Sf acrylic'!$G$17:$G$30)) +
(SUMIF('Df acrylic cabinet'!$B$17:$B$30,B1434,'Df acrylic cabinet'!$G$17:$G$30)) +
(SUMIF('Df acrylic cabinet (2)'!$B$17:$B$30,B1434,'Df acrylic cabinet (2)'!$G$17:$G$30)) +
(SUMIF('Sf flex cabinet'!$B$17:$B$30,B1434,'Sf flex cabinet'!$G$17:$G$30)) +
(SUMIF('Sf flex cabinet (2)'!$B$17:$B$30,B1434,'Sf flex cabinet (2)'!$G$17:$G$30)) +
(SUMIF('Df flex cabinet'!$B$17:$B$36,B1434,'Df flex cabinet'!$G$17:$G$36)) +
(SUMIF('Df flex cabinet (2)'!$B$17:$B$36,B1434,'Df flex cabinet (2)'!$G$17:$G$36)) +
(SUMIF('Pole cover'!$B$17:$B$30,B1434,'Pole cover'!$G$17:$G$30)) +
(SUMIF('Pole cover (2)'!$B$17:$B$30,B1434,'Pole cover (2)'!$G$17:$G$30)) +
(SUMIF('Structural Steel Fab'!$B$17:$B$29,B1434,'Structural Steel Fab'!$G$17:$G$29)) +
(SUMIF(Reveal!$B$17:$B$30,B1434,Reveal!$G$17:$G$30)) +
(SUMIF('Reveal (2)'!$B$17:$B$30,B1434,'Reveal (2)'!$G$17:$G$30)) +
(SUMIF('Crown cove top'!$B$17:$B$30,B1434,'Crown cove top'!$G$17:$G$30)) +
(SUMIF('EMC assembly'!$B$17:$B$30,B1434,'EMC assembly'!$G$17:$G$30)) +
(SUMIF(Crating!$B$17:$B$29,B1434,Crating!$G$17:$G$29)) +
(SUMIF('LED wiring'!$B$17:$B$30,B1434,'LED wiring'!$G$17:$G$30)) +
(SUMIF('Changeable copy face'!$B$17:$B$30,B1434,'Changeable copy face'!$G$17:$G$30)) +
(SUMIF('Flex face assembly'!$B$17:$B$30,B1434,'Flex face assembly'!$G$17:$G$30)) +
(SUMIF('Routed face assembly'!$B$17:$B$30,B1434,'Routed face assembly'!$G$17:$G$30)) +
(SUMIF('Paint calculation'!$B$17:$B$30,B1434,'Paint calculation'!$G$17:$G$30)) +
(SUMIF('Trimcap letter face'!$B$17:$B$30,B1434,'Trimcap letter face'!$G$17:$G$30)) +
(SUMIF('Trimcap letter face (2)'!$B$17:$B$30,B1434,'Trimcap letter face (2)'!$G$17:$G$30)) +
(SUMIF('Channel letter fabrication'!$B$17:$B$30,B1434,'Channel letter fabrication'!$G$17:$G$30)) +
(SUMIF('Channel letter fabrication (2)'!$B$17:$B$30,B1434,'Channel letter fabrication (2)'!$G$17:$G$30))</f>
        <v>0</v>
      </c>
    </row>
    <row r="1435" spans="1:10">
      <c r="A1435" s="28">
        <f>[1]ODBC!$A1435</f>
        <v>0</v>
      </c>
      <c r="B1435" s="29">
        <f>[1]ODBC!B1435</f>
        <v>0</v>
      </c>
      <c r="C1435" s="30" t="str">
        <f>IFERROR(VLOOKUP($B1435,[1]ODBC!$B:$H,2,FALSE),"")</f>
        <v/>
      </c>
      <c r="D1435" s="30" t="str">
        <f>IFERROR(VLOOKUP($B1435,[1]ODBC!$B:$H,3,FALSE),"")</f>
        <v/>
      </c>
      <c r="E1435" s="30" t="str">
        <f>IFERROR(VLOOKUP($B1435,[1]ODBC!$B:$H,4,FALSE),"")</f>
        <v/>
      </c>
      <c r="F1435" s="31" t="str">
        <f>IFERROR(VLOOKUP($B1435,[1]ODBC!$B:$H,5,FALSE),"")</f>
        <v/>
      </c>
      <c r="G1435" s="32">
        <f>[1]ODBC!G1435</f>
        <v>0</v>
      </c>
      <c r="H1435" s="33">
        <f>SUM([1]ODBC!H1435)</f>
        <v>0</v>
      </c>
      <c r="I1435" s="41" t="str">
        <f>'Vinyl cutting'!$B$2</f>
        <v>J36938</v>
      </c>
      <c r="J1435" s="42">
        <f ca="1">(SUMIF('Freeform time and material'!$B$17:$B$30,B1435,'Freeform time and material'!$G$17:$G$30)) +
(SUMIF('Vinyl cutting'!$B$17:$B$30,B1435,'Vinyl cutting'!$G$17:$G$30)) +
(SUMIF('Vinyl cutting (2)'!$B$17:$B$30,B1435,'Vinyl cutting (2)'!$G$17:$G$30)) +
(SUMIF('Apply vinyl graphics'!$B$17:$B$30,B1435,'Apply vinyl graphics'!$G$17:$G$30)) +
(SUMIF('Apply vinyl graphics (2)'!$B$17:$B$30,B1435,'Apply vinyl graphics (2)'!$G$17:$G$30)) +
(SUMIF('Alum pan sign'!$B$17:$B$30,B1435,'Alum pan sign'!$G$17:$G$30)) +
(SUMIF('Alum pan sign (2)'!$B$17:$B$30,B1435,'Alum pan sign (2)'!$G$17:$G$30)) +
(SUMIF('Economy pan sign'!$B$17:$B$30,B1435,'Economy pan sign'!$G$17:$G$30)) +
(SUMIF('Post and panel sign'!$B$17:$B$30,B1435,'Post and panel sign'!$G$17:$G$30)) +
(SUMIF('Post and panel sign (2)'!$B$17:$B$30,B1435,'Post and panel sign (2)'!$G$17:$G$30)) +
(SUMIF('Flat panels only'!$B$17:$B$30,B1435,'Flat panels only'!$G$17:$G$30)) +
(SUMIF('Flat panels only (2)'!$B$17:$B$30,B1435,'Flat panels only (2)'!$G$17:$G$30)) +
(SUMIF('Routed panel shapes'!$B$18:$B$31,B1435,'Routed panel shapes'!$G$18:$G$31)) +
(SUMIF('Routed panel shapes (2)'!$B$18:$B$31,B1435,'Routed panel shapes (2)'!$G$18:$G$31)) +
(SUMIF('Routed face only'!$B$17:$B$30,B1435,'Routed face only'!$G$17:$G$30)) +
(SUMIF('Routed face only (2)'!$B$17:$B$30,B1435,'Routed face only (2)'!$G$17:$G$30)) +
(SUMIF('Routed alum faces letters'!$B$17:$B$30,B1435,'Routed alum faces letters'!$G$17:$G$30)) +
(SUMIF('Routed alum faces letters (2)'!$B$17:$B$30,B1435,'Routed alum faces letters (2)'!$G$17:$G$30)) +
(SUMIF('Routed push through acrylic'!$B$17:$B$30,B1435,'Routed push through acrylic'!$G$17:$G$30)) +
(SUMIF('Routed push through acrylic (2)'!$B$17:$B$30,B1435,'Routed push through acrylic (2)'!$G$17:$G$30)) +
(SUMIF('Sf routed cabinet'!$B$17:$B$30,B1435,'Sf routed cabinet'!$G$17:$G$30)) +
(SUMIF('Sf routed cabinet (2)'!$B$17:$B$30,B1435,'Sf routed cabinet (2)'!$G$17:$G$30)) +
(SUMIF('Df routed cabinet'!$B$17:$B$30,B1435,'Df routed cabinet'!$G$17:$G$30)) +
(SUMIF('Df routed cabinet (2)'!$B$17:$B$30,B1435,'Df routed cabinet (2)'!$G$17:$G$30)) +
(SUMIF('Sf acrylic cabinet'!$B$17:$B$30,B1435,'Sf acrylic cabinet'!$G$17:$G$30)) +
(SUMIF('Sf acrylic cabinet (2)'!$B$17:$B$30,B1435,'Sf acrylic cabinet (2)'!$G$17:$G$30)) +
(SUMIF('Economy Sf acrylic'!$B$17:$B$30,B1435,'Economy Sf acrylic'!$G$17:$G$30)) +
(SUMIF('Df acrylic cabinet'!$B$17:$B$30,B1435,'Df acrylic cabinet'!$G$17:$G$30)) +
(SUMIF('Df acrylic cabinet (2)'!$B$17:$B$30,B1435,'Df acrylic cabinet (2)'!$G$17:$G$30)) +
(SUMIF('Sf flex cabinet'!$B$17:$B$30,B1435,'Sf flex cabinet'!$G$17:$G$30)) +
(SUMIF('Sf flex cabinet (2)'!$B$17:$B$30,B1435,'Sf flex cabinet (2)'!$G$17:$G$30)) +
(SUMIF('Df flex cabinet'!$B$17:$B$36,B1435,'Df flex cabinet'!$G$17:$G$36)) +
(SUMIF('Df flex cabinet (2)'!$B$17:$B$36,B1435,'Df flex cabinet (2)'!$G$17:$G$36)) +
(SUMIF('Pole cover'!$B$17:$B$30,B1435,'Pole cover'!$G$17:$G$30)) +
(SUMIF('Pole cover (2)'!$B$17:$B$30,B1435,'Pole cover (2)'!$G$17:$G$30)) +
(SUMIF('Structural Steel Fab'!$B$17:$B$29,B1435,'Structural Steel Fab'!$G$17:$G$29)) +
(SUMIF(Reveal!$B$17:$B$30,B1435,Reveal!$G$17:$G$30)) +
(SUMIF('Reveal (2)'!$B$17:$B$30,B1435,'Reveal (2)'!$G$17:$G$30)) +
(SUMIF('Crown cove top'!$B$17:$B$30,B1435,'Crown cove top'!$G$17:$G$30)) +
(SUMIF('EMC assembly'!$B$17:$B$30,B1435,'EMC assembly'!$G$17:$G$30)) +
(SUMIF(Crating!$B$17:$B$29,B1435,Crating!$G$17:$G$29)) +
(SUMIF('LED wiring'!$B$17:$B$30,B1435,'LED wiring'!$G$17:$G$30)) +
(SUMIF('Changeable copy face'!$B$17:$B$30,B1435,'Changeable copy face'!$G$17:$G$30)) +
(SUMIF('Flex face assembly'!$B$17:$B$30,B1435,'Flex face assembly'!$G$17:$G$30)) +
(SUMIF('Routed face assembly'!$B$17:$B$30,B1435,'Routed face assembly'!$G$17:$G$30)) +
(SUMIF('Paint calculation'!$B$17:$B$30,B1435,'Paint calculation'!$G$17:$G$30)) +
(SUMIF('Trimcap letter face'!$B$17:$B$30,B1435,'Trimcap letter face'!$G$17:$G$30)) +
(SUMIF('Trimcap letter face (2)'!$B$17:$B$30,B1435,'Trimcap letter face (2)'!$G$17:$G$30)) +
(SUMIF('Channel letter fabrication'!$B$17:$B$30,B1435,'Channel letter fabrication'!$G$17:$G$30)) +
(SUMIF('Channel letter fabrication (2)'!$B$17:$B$30,B1435,'Channel letter fabrication (2)'!$G$17:$G$30))</f>
        <v>0</v>
      </c>
    </row>
    <row r="1436" spans="1:10">
      <c r="A1436" s="28">
        <f>[1]ODBC!$A1436</f>
        <v>0</v>
      </c>
      <c r="B1436" s="29">
        <f>[1]ODBC!B1436</f>
        <v>0</v>
      </c>
      <c r="C1436" s="30" t="str">
        <f>IFERROR(VLOOKUP($B1436,[1]ODBC!$B:$H,2,FALSE),"")</f>
        <v/>
      </c>
      <c r="D1436" s="30" t="str">
        <f>IFERROR(VLOOKUP($B1436,[1]ODBC!$B:$H,3,FALSE),"")</f>
        <v/>
      </c>
      <c r="E1436" s="30" t="str">
        <f>IFERROR(VLOOKUP($B1436,[1]ODBC!$B:$H,4,FALSE),"")</f>
        <v/>
      </c>
      <c r="F1436" s="31" t="str">
        <f>IFERROR(VLOOKUP($B1436,[1]ODBC!$B:$H,5,FALSE),"")</f>
        <v/>
      </c>
      <c r="G1436" s="32">
        <f>[1]ODBC!G1436</f>
        <v>0</v>
      </c>
      <c r="H1436" s="33">
        <f>SUM([1]ODBC!H1436)</f>
        <v>0</v>
      </c>
      <c r="I1436" s="41" t="str">
        <f>'Vinyl cutting'!$B$2</f>
        <v>J36938</v>
      </c>
      <c r="J1436" s="42">
        <f ca="1">(SUMIF('Freeform time and material'!$B$17:$B$30,B1436,'Freeform time and material'!$G$17:$G$30)) +
(SUMIF('Vinyl cutting'!$B$17:$B$30,B1436,'Vinyl cutting'!$G$17:$G$30)) +
(SUMIF('Vinyl cutting (2)'!$B$17:$B$30,B1436,'Vinyl cutting (2)'!$G$17:$G$30)) +
(SUMIF('Apply vinyl graphics'!$B$17:$B$30,B1436,'Apply vinyl graphics'!$G$17:$G$30)) +
(SUMIF('Apply vinyl graphics (2)'!$B$17:$B$30,B1436,'Apply vinyl graphics (2)'!$G$17:$G$30)) +
(SUMIF('Alum pan sign'!$B$17:$B$30,B1436,'Alum pan sign'!$G$17:$G$30)) +
(SUMIF('Alum pan sign (2)'!$B$17:$B$30,B1436,'Alum pan sign (2)'!$G$17:$G$30)) +
(SUMIF('Economy pan sign'!$B$17:$B$30,B1436,'Economy pan sign'!$G$17:$G$30)) +
(SUMIF('Post and panel sign'!$B$17:$B$30,B1436,'Post and panel sign'!$G$17:$G$30)) +
(SUMIF('Post and panel sign (2)'!$B$17:$B$30,B1436,'Post and panel sign (2)'!$G$17:$G$30)) +
(SUMIF('Flat panels only'!$B$17:$B$30,B1436,'Flat panels only'!$G$17:$G$30)) +
(SUMIF('Flat panels only (2)'!$B$17:$B$30,B1436,'Flat panels only (2)'!$G$17:$G$30)) +
(SUMIF('Routed panel shapes'!$B$18:$B$31,B1436,'Routed panel shapes'!$G$18:$G$31)) +
(SUMIF('Routed panel shapes (2)'!$B$18:$B$31,B1436,'Routed panel shapes (2)'!$G$18:$G$31)) +
(SUMIF('Routed face only'!$B$17:$B$30,B1436,'Routed face only'!$G$17:$G$30)) +
(SUMIF('Routed face only (2)'!$B$17:$B$30,B1436,'Routed face only (2)'!$G$17:$G$30)) +
(SUMIF('Routed alum faces letters'!$B$17:$B$30,B1436,'Routed alum faces letters'!$G$17:$G$30)) +
(SUMIF('Routed alum faces letters (2)'!$B$17:$B$30,B1436,'Routed alum faces letters (2)'!$G$17:$G$30)) +
(SUMIF('Routed push through acrylic'!$B$17:$B$30,B1436,'Routed push through acrylic'!$G$17:$G$30)) +
(SUMIF('Routed push through acrylic (2)'!$B$17:$B$30,B1436,'Routed push through acrylic (2)'!$G$17:$G$30)) +
(SUMIF('Sf routed cabinet'!$B$17:$B$30,B1436,'Sf routed cabinet'!$G$17:$G$30)) +
(SUMIF('Sf routed cabinet (2)'!$B$17:$B$30,B1436,'Sf routed cabinet (2)'!$G$17:$G$30)) +
(SUMIF('Df routed cabinet'!$B$17:$B$30,B1436,'Df routed cabinet'!$G$17:$G$30)) +
(SUMIF('Df routed cabinet (2)'!$B$17:$B$30,B1436,'Df routed cabinet (2)'!$G$17:$G$30)) +
(SUMIF('Sf acrylic cabinet'!$B$17:$B$30,B1436,'Sf acrylic cabinet'!$G$17:$G$30)) +
(SUMIF('Sf acrylic cabinet (2)'!$B$17:$B$30,B1436,'Sf acrylic cabinet (2)'!$G$17:$G$30)) +
(SUMIF('Economy Sf acrylic'!$B$17:$B$30,B1436,'Economy Sf acrylic'!$G$17:$G$30)) +
(SUMIF('Df acrylic cabinet'!$B$17:$B$30,B1436,'Df acrylic cabinet'!$G$17:$G$30)) +
(SUMIF('Df acrylic cabinet (2)'!$B$17:$B$30,B1436,'Df acrylic cabinet (2)'!$G$17:$G$30)) +
(SUMIF('Sf flex cabinet'!$B$17:$B$30,B1436,'Sf flex cabinet'!$G$17:$G$30)) +
(SUMIF('Sf flex cabinet (2)'!$B$17:$B$30,B1436,'Sf flex cabinet (2)'!$G$17:$G$30)) +
(SUMIF('Df flex cabinet'!$B$17:$B$36,B1436,'Df flex cabinet'!$G$17:$G$36)) +
(SUMIF('Df flex cabinet (2)'!$B$17:$B$36,B1436,'Df flex cabinet (2)'!$G$17:$G$36)) +
(SUMIF('Pole cover'!$B$17:$B$30,B1436,'Pole cover'!$G$17:$G$30)) +
(SUMIF('Pole cover (2)'!$B$17:$B$30,B1436,'Pole cover (2)'!$G$17:$G$30)) +
(SUMIF('Structural Steel Fab'!$B$17:$B$29,B1436,'Structural Steel Fab'!$G$17:$G$29)) +
(SUMIF(Reveal!$B$17:$B$30,B1436,Reveal!$G$17:$G$30)) +
(SUMIF('Reveal (2)'!$B$17:$B$30,B1436,'Reveal (2)'!$G$17:$G$30)) +
(SUMIF('Crown cove top'!$B$17:$B$30,B1436,'Crown cove top'!$G$17:$G$30)) +
(SUMIF('EMC assembly'!$B$17:$B$30,B1436,'EMC assembly'!$G$17:$G$30)) +
(SUMIF(Crating!$B$17:$B$29,B1436,Crating!$G$17:$G$29)) +
(SUMIF('LED wiring'!$B$17:$B$30,B1436,'LED wiring'!$G$17:$G$30)) +
(SUMIF('Changeable copy face'!$B$17:$B$30,B1436,'Changeable copy face'!$G$17:$G$30)) +
(SUMIF('Flex face assembly'!$B$17:$B$30,B1436,'Flex face assembly'!$G$17:$G$30)) +
(SUMIF('Routed face assembly'!$B$17:$B$30,B1436,'Routed face assembly'!$G$17:$G$30)) +
(SUMIF('Paint calculation'!$B$17:$B$30,B1436,'Paint calculation'!$G$17:$G$30)) +
(SUMIF('Trimcap letter face'!$B$17:$B$30,B1436,'Trimcap letter face'!$G$17:$G$30)) +
(SUMIF('Trimcap letter face (2)'!$B$17:$B$30,B1436,'Trimcap letter face (2)'!$G$17:$G$30)) +
(SUMIF('Channel letter fabrication'!$B$17:$B$30,B1436,'Channel letter fabrication'!$G$17:$G$30)) +
(SUMIF('Channel letter fabrication (2)'!$B$17:$B$30,B1436,'Channel letter fabrication (2)'!$G$17:$G$30))</f>
        <v>0</v>
      </c>
    </row>
    <row r="1437" spans="1:10">
      <c r="A1437" s="28">
        <f>[1]ODBC!$A1437</f>
        <v>0</v>
      </c>
      <c r="B1437" s="29">
        <f>[1]ODBC!B1437</f>
        <v>0</v>
      </c>
      <c r="C1437" s="30" t="str">
        <f>IFERROR(VLOOKUP($B1437,[1]ODBC!$B:$H,2,FALSE),"")</f>
        <v/>
      </c>
      <c r="D1437" s="30" t="str">
        <f>IFERROR(VLOOKUP($B1437,[1]ODBC!$B:$H,3,FALSE),"")</f>
        <v/>
      </c>
      <c r="E1437" s="30" t="str">
        <f>IFERROR(VLOOKUP($B1437,[1]ODBC!$B:$H,4,FALSE),"")</f>
        <v/>
      </c>
      <c r="F1437" s="31" t="str">
        <f>IFERROR(VLOOKUP($B1437,[1]ODBC!$B:$H,5,FALSE),"")</f>
        <v/>
      </c>
      <c r="G1437" s="32">
        <f>[1]ODBC!G1437</f>
        <v>0</v>
      </c>
      <c r="H1437" s="33">
        <f>SUM([1]ODBC!H1437)</f>
        <v>0</v>
      </c>
      <c r="I1437" s="41" t="str">
        <f>'Vinyl cutting'!$B$2</f>
        <v>J36938</v>
      </c>
      <c r="J1437" s="42">
        <f ca="1">(SUMIF('Freeform time and material'!$B$17:$B$30,B1437,'Freeform time and material'!$G$17:$G$30)) +
(SUMIF('Vinyl cutting'!$B$17:$B$30,B1437,'Vinyl cutting'!$G$17:$G$30)) +
(SUMIF('Vinyl cutting (2)'!$B$17:$B$30,B1437,'Vinyl cutting (2)'!$G$17:$G$30)) +
(SUMIF('Apply vinyl graphics'!$B$17:$B$30,B1437,'Apply vinyl graphics'!$G$17:$G$30)) +
(SUMIF('Apply vinyl graphics (2)'!$B$17:$B$30,B1437,'Apply vinyl graphics (2)'!$G$17:$G$30)) +
(SUMIF('Alum pan sign'!$B$17:$B$30,B1437,'Alum pan sign'!$G$17:$G$30)) +
(SUMIF('Alum pan sign (2)'!$B$17:$B$30,B1437,'Alum pan sign (2)'!$G$17:$G$30)) +
(SUMIF('Economy pan sign'!$B$17:$B$30,B1437,'Economy pan sign'!$G$17:$G$30)) +
(SUMIF('Post and panel sign'!$B$17:$B$30,B1437,'Post and panel sign'!$G$17:$G$30)) +
(SUMIF('Post and panel sign (2)'!$B$17:$B$30,B1437,'Post and panel sign (2)'!$G$17:$G$30)) +
(SUMIF('Flat panels only'!$B$17:$B$30,B1437,'Flat panels only'!$G$17:$G$30)) +
(SUMIF('Flat panels only (2)'!$B$17:$B$30,B1437,'Flat panels only (2)'!$G$17:$G$30)) +
(SUMIF('Routed panel shapes'!$B$18:$B$31,B1437,'Routed panel shapes'!$G$18:$G$31)) +
(SUMIF('Routed panel shapes (2)'!$B$18:$B$31,B1437,'Routed panel shapes (2)'!$G$18:$G$31)) +
(SUMIF('Routed face only'!$B$17:$B$30,B1437,'Routed face only'!$G$17:$G$30)) +
(SUMIF('Routed face only (2)'!$B$17:$B$30,B1437,'Routed face only (2)'!$G$17:$G$30)) +
(SUMIF('Routed alum faces letters'!$B$17:$B$30,B1437,'Routed alum faces letters'!$G$17:$G$30)) +
(SUMIF('Routed alum faces letters (2)'!$B$17:$B$30,B1437,'Routed alum faces letters (2)'!$G$17:$G$30)) +
(SUMIF('Routed push through acrylic'!$B$17:$B$30,B1437,'Routed push through acrylic'!$G$17:$G$30)) +
(SUMIF('Routed push through acrylic (2)'!$B$17:$B$30,B1437,'Routed push through acrylic (2)'!$G$17:$G$30)) +
(SUMIF('Sf routed cabinet'!$B$17:$B$30,B1437,'Sf routed cabinet'!$G$17:$G$30)) +
(SUMIF('Sf routed cabinet (2)'!$B$17:$B$30,B1437,'Sf routed cabinet (2)'!$G$17:$G$30)) +
(SUMIF('Df routed cabinet'!$B$17:$B$30,B1437,'Df routed cabinet'!$G$17:$G$30)) +
(SUMIF('Df routed cabinet (2)'!$B$17:$B$30,B1437,'Df routed cabinet (2)'!$G$17:$G$30)) +
(SUMIF('Sf acrylic cabinet'!$B$17:$B$30,B1437,'Sf acrylic cabinet'!$G$17:$G$30)) +
(SUMIF('Sf acrylic cabinet (2)'!$B$17:$B$30,B1437,'Sf acrylic cabinet (2)'!$G$17:$G$30)) +
(SUMIF('Economy Sf acrylic'!$B$17:$B$30,B1437,'Economy Sf acrylic'!$G$17:$G$30)) +
(SUMIF('Df acrylic cabinet'!$B$17:$B$30,B1437,'Df acrylic cabinet'!$G$17:$G$30)) +
(SUMIF('Df acrylic cabinet (2)'!$B$17:$B$30,B1437,'Df acrylic cabinet (2)'!$G$17:$G$30)) +
(SUMIF('Sf flex cabinet'!$B$17:$B$30,B1437,'Sf flex cabinet'!$G$17:$G$30)) +
(SUMIF('Sf flex cabinet (2)'!$B$17:$B$30,B1437,'Sf flex cabinet (2)'!$G$17:$G$30)) +
(SUMIF('Df flex cabinet'!$B$17:$B$36,B1437,'Df flex cabinet'!$G$17:$G$36)) +
(SUMIF('Df flex cabinet (2)'!$B$17:$B$36,B1437,'Df flex cabinet (2)'!$G$17:$G$36)) +
(SUMIF('Pole cover'!$B$17:$B$30,B1437,'Pole cover'!$G$17:$G$30)) +
(SUMIF('Pole cover (2)'!$B$17:$B$30,B1437,'Pole cover (2)'!$G$17:$G$30)) +
(SUMIF('Structural Steel Fab'!$B$17:$B$29,B1437,'Structural Steel Fab'!$G$17:$G$29)) +
(SUMIF(Reveal!$B$17:$B$30,B1437,Reveal!$G$17:$G$30)) +
(SUMIF('Reveal (2)'!$B$17:$B$30,B1437,'Reveal (2)'!$G$17:$G$30)) +
(SUMIF('Crown cove top'!$B$17:$B$30,B1437,'Crown cove top'!$G$17:$G$30)) +
(SUMIF('EMC assembly'!$B$17:$B$30,B1437,'EMC assembly'!$G$17:$G$30)) +
(SUMIF(Crating!$B$17:$B$29,B1437,Crating!$G$17:$G$29)) +
(SUMIF('LED wiring'!$B$17:$B$30,B1437,'LED wiring'!$G$17:$G$30)) +
(SUMIF('Changeable copy face'!$B$17:$B$30,B1437,'Changeable copy face'!$G$17:$G$30)) +
(SUMIF('Flex face assembly'!$B$17:$B$30,B1437,'Flex face assembly'!$G$17:$G$30)) +
(SUMIF('Routed face assembly'!$B$17:$B$30,B1437,'Routed face assembly'!$G$17:$G$30)) +
(SUMIF('Paint calculation'!$B$17:$B$30,B1437,'Paint calculation'!$G$17:$G$30)) +
(SUMIF('Trimcap letter face'!$B$17:$B$30,B1437,'Trimcap letter face'!$G$17:$G$30)) +
(SUMIF('Trimcap letter face (2)'!$B$17:$B$30,B1437,'Trimcap letter face (2)'!$G$17:$G$30)) +
(SUMIF('Channel letter fabrication'!$B$17:$B$30,B1437,'Channel letter fabrication'!$G$17:$G$30)) +
(SUMIF('Channel letter fabrication (2)'!$B$17:$B$30,B1437,'Channel letter fabrication (2)'!$G$17:$G$30))</f>
        <v>0</v>
      </c>
    </row>
    <row r="1438" spans="1:10">
      <c r="A1438" s="28">
        <f>[1]ODBC!$A1438</f>
        <v>0</v>
      </c>
      <c r="B1438" s="29">
        <f>[1]ODBC!B1438</f>
        <v>0</v>
      </c>
      <c r="C1438" s="30" t="str">
        <f>IFERROR(VLOOKUP($B1438,[1]ODBC!$B:$H,2,FALSE),"")</f>
        <v/>
      </c>
      <c r="D1438" s="30" t="str">
        <f>IFERROR(VLOOKUP($B1438,[1]ODBC!$B:$H,3,FALSE),"")</f>
        <v/>
      </c>
      <c r="E1438" s="30" t="str">
        <f>IFERROR(VLOOKUP($B1438,[1]ODBC!$B:$H,4,FALSE),"")</f>
        <v/>
      </c>
      <c r="F1438" s="31" t="str">
        <f>IFERROR(VLOOKUP($B1438,[1]ODBC!$B:$H,5,FALSE),"")</f>
        <v/>
      </c>
      <c r="G1438" s="32">
        <f>[1]ODBC!G1438</f>
        <v>0</v>
      </c>
      <c r="H1438" s="33">
        <f>SUM([1]ODBC!H1438)</f>
        <v>0</v>
      </c>
      <c r="I1438" s="41" t="str">
        <f>'Vinyl cutting'!$B$2</f>
        <v>J36938</v>
      </c>
      <c r="J1438" s="42">
        <f ca="1">(SUMIF('Freeform time and material'!$B$17:$B$30,B1438,'Freeform time and material'!$G$17:$G$30)) +
(SUMIF('Vinyl cutting'!$B$17:$B$30,B1438,'Vinyl cutting'!$G$17:$G$30)) +
(SUMIF('Vinyl cutting (2)'!$B$17:$B$30,B1438,'Vinyl cutting (2)'!$G$17:$G$30)) +
(SUMIF('Apply vinyl graphics'!$B$17:$B$30,B1438,'Apply vinyl graphics'!$G$17:$G$30)) +
(SUMIF('Apply vinyl graphics (2)'!$B$17:$B$30,B1438,'Apply vinyl graphics (2)'!$G$17:$G$30)) +
(SUMIF('Alum pan sign'!$B$17:$B$30,B1438,'Alum pan sign'!$G$17:$G$30)) +
(SUMIF('Alum pan sign (2)'!$B$17:$B$30,B1438,'Alum pan sign (2)'!$G$17:$G$30)) +
(SUMIF('Economy pan sign'!$B$17:$B$30,B1438,'Economy pan sign'!$G$17:$G$30)) +
(SUMIF('Post and panel sign'!$B$17:$B$30,B1438,'Post and panel sign'!$G$17:$G$30)) +
(SUMIF('Post and panel sign (2)'!$B$17:$B$30,B1438,'Post and panel sign (2)'!$G$17:$G$30)) +
(SUMIF('Flat panels only'!$B$17:$B$30,B1438,'Flat panels only'!$G$17:$G$30)) +
(SUMIF('Flat panels only (2)'!$B$17:$B$30,B1438,'Flat panels only (2)'!$G$17:$G$30)) +
(SUMIF('Routed panel shapes'!$B$18:$B$31,B1438,'Routed panel shapes'!$G$18:$G$31)) +
(SUMIF('Routed panel shapes (2)'!$B$18:$B$31,B1438,'Routed panel shapes (2)'!$G$18:$G$31)) +
(SUMIF('Routed face only'!$B$17:$B$30,B1438,'Routed face only'!$G$17:$G$30)) +
(SUMIF('Routed face only (2)'!$B$17:$B$30,B1438,'Routed face only (2)'!$G$17:$G$30)) +
(SUMIF('Routed alum faces letters'!$B$17:$B$30,B1438,'Routed alum faces letters'!$G$17:$G$30)) +
(SUMIF('Routed alum faces letters (2)'!$B$17:$B$30,B1438,'Routed alum faces letters (2)'!$G$17:$G$30)) +
(SUMIF('Routed push through acrylic'!$B$17:$B$30,B1438,'Routed push through acrylic'!$G$17:$G$30)) +
(SUMIF('Routed push through acrylic (2)'!$B$17:$B$30,B1438,'Routed push through acrylic (2)'!$G$17:$G$30)) +
(SUMIF('Sf routed cabinet'!$B$17:$B$30,B1438,'Sf routed cabinet'!$G$17:$G$30)) +
(SUMIF('Sf routed cabinet (2)'!$B$17:$B$30,B1438,'Sf routed cabinet (2)'!$G$17:$G$30)) +
(SUMIF('Df routed cabinet'!$B$17:$B$30,B1438,'Df routed cabinet'!$G$17:$G$30)) +
(SUMIF('Df routed cabinet (2)'!$B$17:$B$30,B1438,'Df routed cabinet (2)'!$G$17:$G$30)) +
(SUMIF('Sf acrylic cabinet'!$B$17:$B$30,B1438,'Sf acrylic cabinet'!$G$17:$G$30)) +
(SUMIF('Sf acrylic cabinet (2)'!$B$17:$B$30,B1438,'Sf acrylic cabinet (2)'!$G$17:$G$30)) +
(SUMIF('Economy Sf acrylic'!$B$17:$B$30,B1438,'Economy Sf acrylic'!$G$17:$G$30)) +
(SUMIF('Df acrylic cabinet'!$B$17:$B$30,B1438,'Df acrylic cabinet'!$G$17:$G$30)) +
(SUMIF('Df acrylic cabinet (2)'!$B$17:$B$30,B1438,'Df acrylic cabinet (2)'!$G$17:$G$30)) +
(SUMIF('Sf flex cabinet'!$B$17:$B$30,B1438,'Sf flex cabinet'!$G$17:$G$30)) +
(SUMIF('Sf flex cabinet (2)'!$B$17:$B$30,B1438,'Sf flex cabinet (2)'!$G$17:$G$30)) +
(SUMIF('Df flex cabinet'!$B$17:$B$36,B1438,'Df flex cabinet'!$G$17:$G$36)) +
(SUMIF('Df flex cabinet (2)'!$B$17:$B$36,B1438,'Df flex cabinet (2)'!$G$17:$G$36)) +
(SUMIF('Pole cover'!$B$17:$B$30,B1438,'Pole cover'!$G$17:$G$30)) +
(SUMIF('Pole cover (2)'!$B$17:$B$30,B1438,'Pole cover (2)'!$G$17:$G$30)) +
(SUMIF('Structural Steel Fab'!$B$17:$B$29,B1438,'Structural Steel Fab'!$G$17:$G$29)) +
(SUMIF(Reveal!$B$17:$B$30,B1438,Reveal!$G$17:$G$30)) +
(SUMIF('Reveal (2)'!$B$17:$B$30,B1438,'Reveal (2)'!$G$17:$G$30)) +
(SUMIF('Crown cove top'!$B$17:$B$30,B1438,'Crown cove top'!$G$17:$G$30)) +
(SUMIF('EMC assembly'!$B$17:$B$30,B1438,'EMC assembly'!$G$17:$G$30)) +
(SUMIF(Crating!$B$17:$B$29,B1438,Crating!$G$17:$G$29)) +
(SUMIF('LED wiring'!$B$17:$B$30,B1438,'LED wiring'!$G$17:$G$30)) +
(SUMIF('Changeable copy face'!$B$17:$B$30,B1438,'Changeable copy face'!$G$17:$G$30)) +
(SUMIF('Flex face assembly'!$B$17:$B$30,B1438,'Flex face assembly'!$G$17:$G$30)) +
(SUMIF('Routed face assembly'!$B$17:$B$30,B1438,'Routed face assembly'!$G$17:$G$30)) +
(SUMIF('Paint calculation'!$B$17:$B$30,B1438,'Paint calculation'!$G$17:$G$30)) +
(SUMIF('Trimcap letter face'!$B$17:$B$30,B1438,'Trimcap letter face'!$G$17:$G$30)) +
(SUMIF('Trimcap letter face (2)'!$B$17:$B$30,B1438,'Trimcap letter face (2)'!$G$17:$G$30)) +
(SUMIF('Channel letter fabrication'!$B$17:$B$30,B1438,'Channel letter fabrication'!$G$17:$G$30)) +
(SUMIF('Channel letter fabrication (2)'!$B$17:$B$30,B1438,'Channel letter fabrication (2)'!$G$17:$G$30))</f>
        <v>0</v>
      </c>
    </row>
    <row r="1439" spans="1:10">
      <c r="A1439" s="28">
        <f>[1]ODBC!$A1439</f>
        <v>0</v>
      </c>
      <c r="B1439" s="29">
        <f>[1]ODBC!B1439</f>
        <v>0</v>
      </c>
      <c r="C1439" s="30" t="str">
        <f>IFERROR(VLOOKUP($B1439,[1]ODBC!$B:$H,2,FALSE),"")</f>
        <v/>
      </c>
      <c r="D1439" s="30" t="str">
        <f>IFERROR(VLOOKUP($B1439,[1]ODBC!$B:$H,3,FALSE),"")</f>
        <v/>
      </c>
      <c r="E1439" s="30" t="str">
        <f>IFERROR(VLOOKUP($B1439,[1]ODBC!$B:$H,4,FALSE),"")</f>
        <v/>
      </c>
      <c r="F1439" s="31" t="str">
        <f>IFERROR(VLOOKUP($B1439,[1]ODBC!$B:$H,5,FALSE),"")</f>
        <v/>
      </c>
      <c r="G1439" s="32">
        <f>[1]ODBC!G1439</f>
        <v>0</v>
      </c>
      <c r="H1439" s="33">
        <f>SUM([1]ODBC!H1439)</f>
        <v>0</v>
      </c>
      <c r="I1439" s="41" t="str">
        <f>'Vinyl cutting'!$B$2</f>
        <v>J36938</v>
      </c>
      <c r="J1439" s="42">
        <f ca="1">(SUMIF('Freeform time and material'!$B$17:$B$30,B1439,'Freeform time and material'!$G$17:$G$30)) +
(SUMIF('Vinyl cutting'!$B$17:$B$30,B1439,'Vinyl cutting'!$G$17:$G$30)) +
(SUMIF('Vinyl cutting (2)'!$B$17:$B$30,B1439,'Vinyl cutting (2)'!$G$17:$G$30)) +
(SUMIF('Apply vinyl graphics'!$B$17:$B$30,B1439,'Apply vinyl graphics'!$G$17:$G$30)) +
(SUMIF('Apply vinyl graphics (2)'!$B$17:$B$30,B1439,'Apply vinyl graphics (2)'!$G$17:$G$30)) +
(SUMIF('Alum pan sign'!$B$17:$B$30,B1439,'Alum pan sign'!$G$17:$G$30)) +
(SUMIF('Alum pan sign (2)'!$B$17:$B$30,B1439,'Alum pan sign (2)'!$G$17:$G$30)) +
(SUMIF('Economy pan sign'!$B$17:$B$30,B1439,'Economy pan sign'!$G$17:$G$30)) +
(SUMIF('Post and panel sign'!$B$17:$B$30,B1439,'Post and panel sign'!$G$17:$G$30)) +
(SUMIF('Post and panel sign (2)'!$B$17:$B$30,B1439,'Post and panel sign (2)'!$G$17:$G$30)) +
(SUMIF('Flat panels only'!$B$17:$B$30,B1439,'Flat panels only'!$G$17:$G$30)) +
(SUMIF('Flat panels only (2)'!$B$17:$B$30,B1439,'Flat panels only (2)'!$G$17:$G$30)) +
(SUMIF('Routed panel shapes'!$B$18:$B$31,B1439,'Routed panel shapes'!$G$18:$G$31)) +
(SUMIF('Routed panel shapes (2)'!$B$18:$B$31,B1439,'Routed panel shapes (2)'!$G$18:$G$31)) +
(SUMIF('Routed face only'!$B$17:$B$30,B1439,'Routed face only'!$G$17:$G$30)) +
(SUMIF('Routed face only (2)'!$B$17:$B$30,B1439,'Routed face only (2)'!$G$17:$G$30)) +
(SUMIF('Routed alum faces letters'!$B$17:$B$30,B1439,'Routed alum faces letters'!$G$17:$G$30)) +
(SUMIF('Routed alum faces letters (2)'!$B$17:$B$30,B1439,'Routed alum faces letters (2)'!$G$17:$G$30)) +
(SUMIF('Routed push through acrylic'!$B$17:$B$30,B1439,'Routed push through acrylic'!$G$17:$G$30)) +
(SUMIF('Routed push through acrylic (2)'!$B$17:$B$30,B1439,'Routed push through acrylic (2)'!$G$17:$G$30)) +
(SUMIF('Sf routed cabinet'!$B$17:$B$30,B1439,'Sf routed cabinet'!$G$17:$G$30)) +
(SUMIF('Sf routed cabinet (2)'!$B$17:$B$30,B1439,'Sf routed cabinet (2)'!$G$17:$G$30)) +
(SUMIF('Df routed cabinet'!$B$17:$B$30,B1439,'Df routed cabinet'!$G$17:$G$30)) +
(SUMIF('Df routed cabinet (2)'!$B$17:$B$30,B1439,'Df routed cabinet (2)'!$G$17:$G$30)) +
(SUMIF('Sf acrylic cabinet'!$B$17:$B$30,B1439,'Sf acrylic cabinet'!$G$17:$G$30)) +
(SUMIF('Sf acrylic cabinet (2)'!$B$17:$B$30,B1439,'Sf acrylic cabinet (2)'!$G$17:$G$30)) +
(SUMIF('Economy Sf acrylic'!$B$17:$B$30,B1439,'Economy Sf acrylic'!$G$17:$G$30)) +
(SUMIF('Df acrylic cabinet'!$B$17:$B$30,B1439,'Df acrylic cabinet'!$G$17:$G$30)) +
(SUMIF('Df acrylic cabinet (2)'!$B$17:$B$30,B1439,'Df acrylic cabinet (2)'!$G$17:$G$30)) +
(SUMIF('Sf flex cabinet'!$B$17:$B$30,B1439,'Sf flex cabinet'!$G$17:$G$30)) +
(SUMIF('Sf flex cabinet (2)'!$B$17:$B$30,B1439,'Sf flex cabinet (2)'!$G$17:$G$30)) +
(SUMIF('Df flex cabinet'!$B$17:$B$36,B1439,'Df flex cabinet'!$G$17:$G$36)) +
(SUMIF('Df flex cabinet (2)'!$B$17:$B$36,B1439,'Df flex cabinet (2)'!$G$17:$G$36)) +
(SUMIF('Pole cover'!$B$17:$B$30,B1439,'Pole cover'!$G$17:$G$30)) +
(SUMIF('Pole cover (2)'!$B$17:$B$30,B1439,'Pole cover (2)'!$G$17:$G$30)) +
(SUMIF('Structural Steel Fab'!$B$17:$B$29,B1439,'Structural Steel Fab'!$G$17:$G$29)) +
(SUMIF(Reveal!$B$17:$B$30,B1439,Reveal!$G$17:$G$30)) +
(SUMIF('Reveal (2)'!$B$17:$B$30,B1439,'Reveal (2)'!$G$17:$G$30)) +
(SUMIF('Crown cove top'!$B$17:$B$30,B1439,'Crown cove top'!$G$17:$G$30)) +
(SUMIF('EMC assembly'!$B$17:$B$30,B1439,'EMC assembly'!$G$17:$G$30)) +
(SUMIF(Crating!$B$17:$B$29,B1439,Crating!$G$17:$G$29)) +
(SUMIF('LED wiring'!$B$17:$B$30,B1439,'LED wiring'!$G$17:$G$30)) +
(SUMIF('Changeable copy face'!$B$17:$B$30,B1439,'Changeable copy face'!$G$17:$G$30)) +
(SUMIF('Flex face assembly'!$B$17:$B$30,B1439,'Flex face assembly'!$G$17:$G$30)) +
(SUMIF('Routed face assembly'!$B$17:$B$30,B1439,'Routed face assembly'!$G$17:$G$30)) +
(SUMIF('Paint calculation'!$B$17:$B$30,B1439,'Paint calculation'!$G$17:$G$30)) +
(SUMIF('Trimcap letter face'!$B$17:$B$30,B1439,'Trimcap letter face'!$G$17:$G$30)) +
(SUMIF('Trimcap letter face (2)'!$B$17:$B$30,B1439,'Trimcap letter face (2)'!$G$17:$G$30)) +
(SUMIF('Channel letter fabrication'!$B$17:$B$30,B1439,'Channel letter fabrication'!$G$17:$G$30)) +
(SUMIF('Channel letter fabrication (2)'!$B$17:$B$30,B1439,'Channel letter fabrication (2)'!$G$17:$G$30))</f>
        <v>0</v>
      </c>
    </row>
    <row r="1440" spans="1:10">
      <c r="A1440" s="28">
        <f>[1]ODBC!$A1440</f>
        <v>0</v>
      </c>
      <c r="B1440" s="29">
        <f>[1]ODBC!B1440</f>
        <v>0</v>
      </c>
      <c r="C1440" s="30" t="str">
        <f>IFERROR(VLOOKUP($B1440,[1]ODBC!$B:$H,2,FALSE),"")</f>
        <v/>
      </c>
      <c r="D1440" s="30" t="str">
        <f>IFERROR(VLOOKUP($B1440,[1]ODBC!$B:$H,3,FALSE),"")</f>
        <v/>
      </c>
      <c r="E1440" s="30" t="str">
        <f>IFERROR(VLOOKUP($B1440,[1]ODBC!$B:$H,4,FALSE),"")</f>
        <v/>
      </c>
      <c r="F1440" s="31" t="str">
        <f>IFERROR(VLOOKUP($B1440,[1]ODBC!$B:$H,5,FALSE),"")</f>
        <v/>
      </c>
      <c r="G1440" s="32">
        <f>[1]ODBC!G1440</f>
        <v>0</v>
      </c>
      <c r="H1440" s="33">
        <f>SUM([1]ODBC!H1440)</f>
        <v>0</v>
      </c>
      <c r="I1440" s="41" t="str">
        <f>'Vinyl cutting'!$B$2</f>
        <v>J36938</v>
      </c>
      <c r="J1440" s="42">
        <f ca="1">(SUMIF('Freeform time and material'!$B$17:$B$30,B1440,'Freeform time and material'!$G$17:$G$30)) +
(SUMIF('Vinyl cutting'!$B$17:$B$30,B1440,'Vinyl cutting'!$G$17:$G$30)) +
(SUMIF('Vinyl cutting (2)'!$B$17:$B$30,B1440,'Vinyl cutting (2)'!$G$17:$G$30)) +
(SUMIF('Apply vinyl graphics'!$B$17:$B$30,B1440,'Apply vinyl graphics'!$G$17:$G$30)) +
(SUMIF('Apply vinyl graphics (2)'!$B$17:$B$30,B1440,'Apply vinyl graphics (2)'!$G$17:$G$30)) +
(SUMIF('Alum pan sign'!$B$17:$B$30,B1440,'Alum pan sign'!$G$17:$G$30)) +
(SUMIF('Alum pan sign (2)'!$B$17:$B$30,B1440,'Alum pan sign (2)'!$G$17:$G$30)) +
(SUMIF('Economy pan sign'!$B$17:$B$30,B1440,'Economy pan sign'!$G$17:$G$30)) +
(SUMIF('Post and panel sign'!$B$17:$B$30,B1440,'Post and panel sign'!$G$17:$G$30)) +
(SUMIF('Post and panel sign (2)'!$B$17:$B$30,B1440,'Post and panel sign (2)'!$G$17:$G$30)) +
(SUMIF('Flat panels only'!$B$17:$B$30,B1440,'Flat panels only'!$G$17:$G$30)) +
(SUMIF('Flat panels only (2)'!$B$17:$B$30,B1440,'Flat panels only (2)'!$G$17:$G$30)) +
(SUMIF('Routed panel shapes'!$B$18:$B$31,B1440,'Routed panel shapes'!$G$18:$G$31)) +
(SUMIF('Routed panel shapes (2)'!$B$18:$B$31,B1440,'Routed panel shapes (2)'!$G$18:$G$31)) +
(SUMIF('Routed face only'!$B$17:$B$30,B1440,'Routed face only'!$G$17:$G$30)) +
(SUMIF('Routed face only (2)'!$B$17:$B$30,B1440,'Routed face only (2)'!$G$17:$G$30)) +
(SUMIF('Routed alum faces letters'!$B$17:$B$30,B1440,'Routed alum faces letters'!$G$17:$G$30)) +
(SUMIF('Routed alum faces letters (2)'!$B$17:$B$30,B1440,'Routed alum faces letters (2)'!$G$17:$G$30)) +
(SUMIF('Routed push through acrylic'!$B$17:$B$30,B1440,'Routed push through acrylic'!$G$17:$G$30)) +
(SUMIF('Routed push through acrylic (2)'!$B$17:$B$30,B1440,'Routed push through acrylic (2)'!$G$17:$G$30)) +
(SUMIF('Sf routed cabinet'!$B$17:$B$30,B1440,'Sf routed cabinet'!$G$17:$G$30)) +
(SUMIF('Sf routed cabinet (2)'!$B$17:$B$30,B1440,'Sf routed cabinet (2)'!$G$17:$G$30)) +
(SUMIF('Df routed cabinet'!$B$17:$B$30,B1440,'Df routed cabinet'!$G$17:$G$30)) +
(SUMIF('Df routed cabinet (2)'!$B$17:$B$30,B1440,'Df routed cabinet (2)'!$G$17:$G$30)) +
(SUMIF('Sf acrylic cabinet'!$B$17:$B$30,B1440,'Sf acrylic cabinet'!$G$17:$G$30)) +
(SUMIF('Sf acrylic cabinet (2)'!$B$17:$B$30,B1440,'Sf acrylic cabinet (2)'!$G$17:$G$30)) +
(SUMIF('Economy Sf acrylic'!$B$17:$B$30,B1440,'Economy Sf acrylic'!$G$17:$G$30)) +
(SUMIF('Df acrylic cabinet'!$B$17:$B$30,B1440,'Df acrylic cabinet'!$G$17:$G$30)) +
(SUMIF('Df acrylic cabinet (2)'!$B$17:$B$30,B1440,'Df acrylic cabinet (2)'!$G$17:$G$30)) +
(SUMIF('Sf flex cabinet'!$B$17:$B$30,B1440,'Sf flex cabinet'!$G$17:$G$30)) +
(SUMIF('Sf flex cabinet (2)'!$B$17:$B$30,B1440,'Sf flex cabinet (2)'!$G$17:$G$30)) +
(SUMIF('Df flex cabinet'!$B$17:$B$36,B1440,'Df flex cabinet'!$G$17:$G$36)) +
(SUMIF('Df flex cabinet (2)'!$B$17:$B$36,B1440,'Df flex cabinet (2)'!$G$17:$G$36)) +
(SUMIF('Pole cover'!$B$17:$B$30,B1440,'Pole cover'!$G$17:$G$30)) +
(SUMIF('Pole cover (2)'!$B$17:$B$30,B1440,'Pole cover (2)'!$G$17:$G$30)) +
(SUMIF('Structural Steel Fab'!$B$17:$B$29,B1440,'Structural Steel Fab'!$G$17:$G$29)) +
(SUMIF(Reveal!$B$17:$B$30,B1440,Reveal!$G$17:$G$30)) +
(SUMIF('Reveal (2)'!$B$17:$B$30,B1440,'Reveal (2)'!$G$17:$G$30)) +
(SUMIF('Crown cove top'!$B$17:$B$30,B1440,'Crown cove top'!$G$17:$G$30)) +
(SUMIF('EMC assembly'!$B$17:$B$30,B1440,'EMC assembly'!$G$17:$G$30)) +
(SUMIF(Crating!$B$17:$B$29,B1440,Crating!$G$17:$G$29)) +
(SUMIF('LED wiring'!$B$17:$B$30,B1440,'LED wiring'!$G$17:$G$30)) +
(SUMIF('Changeable copy face'!$B$17:$B$30,B1440,'Changeable copy face'!$G$17:$G$30)) +
(SUMIF('Flex face assembly'!$B$17:$B$30,B1440,'Flex face assembly'!$G$17:$G$30)) +
(SUMIF('Routed face assembly'!$B$17:$B$30,B1440,'Routed face assembly'!$G$17:$G$30)) +
(SUMIF('Paint calculation'!$B$17:$B$30,B1440,'Paint calculation'!$G$17:$G$30)) +
(SUMIF('Trimcap letter face'!$B$17:$B$30,B1440,'Trimcap letter face'!$G$17:$G$30)) +
(SUMIF('Trimcap letter face (2)'!$B$17:$B$30,B1440,'Trimcap letter face (2)'!$G$17:$G$30)) +
(SUMIF('Channel letter fabrication'!$B$17:$B$30,B1440,'Channel letter fabrication'!$G$17:$G$30)) +
(SUMIF('Channel letter fabrication (2)'!$B$17:$B$30,B1440,'Channel letter fabrication (2)'!$G$17:$G$30))</f>
        <v>0</v>
      </c>
    </row>
    <row r="1441" spans="1:10">
      <c r="A1441" s="28">
        <f>[1]ODBC!$A1441</f>
        <v>0</v>
      </c>
      <c r="B1441" s="29">
        <f>[1]ODBC!B1441</f>
        <v>0</v>
      </c>
      <c r="C1441" s="30" t="str">
        <f>IFERROR(VLOOKUP($B1441,[1]ODBC!$B:$H,2,FALSE),"")</f>
        <v/>
      </c>
      <c r="D1441" s="30" t="str">
        <f>IFERROR(VLOOKUP($B1441,[1]ODBC!$B:$H,3,FALSE),"")</f>
        <v/>
      </c>
      <c r="E1441" s="30" t="str">
        <f>IFERROR(VLOOKUP($B1441,[1]ODBC!$B:$H,4,FALSE),"")</f>
        <v/>
      </c>
      <c r="F1441" s="31" t="str">
        <f>IFERROR(VLOOKUP($B1441,[1]ODBC!$B:$H,5,FALSE),"")</f>
        <v/>
      </c>
      <c r="G1441" s="32">
        <f>[1]ODBC!G1441</f>
        <v>0</v>
      </c>
      <c r="H1441" s="33">
        <f>SUM([1]ODBC!H1441)</f>
        <v>0</v>
      </c>
      <c r="I1441" s="41" t="str">
        <f>'Vinyl cutting'!$B$2</f>
        <v>J36938</v>
      </c>
      <c r="J1441" s="42">
        <f ca="1">(SUMIF('Freeform time and material'!$B$17:$B$30,B1441,'Freeform time and material'!$G$17:$G$30)) +
(SUMIF('Vinyl cutting'!$B$17:$B$30,B1441,'Vinyl cutting'!$G$17:$G$30)) +
(SUMIF('Vinyl cutting (2)'!$B$17:$B$30,B1441,'Vinyl cutting (2)'!$G$17:$G$30)) +
(SUMIF('Apply vinyl graphics'!$B$17:$B$30,B1441,'Apply vinyl graphics'!$G$17:$G$30)) +
(SUMIF('Apply vinyl graphics (2)'!$B$17:$B$30,B1441,'Apply vinyl graphics (2)'!$G$17:$G$30)) +
(SUMIF('Alum pan sign'!$B$17:$B$30,B1441,'Alum pan sign'!$G$17:$G$30)) +
(SUMIF('Alum pan sign (2)'!$B$17:$B$30,B1441,'Alum pan sign (2)'!$G$17:$G$30)) +
(SUMIF('Economy pan sign'!$B$17:$B$30,B1441,'Economy pan sign'!$G$17:$G$30)) +
(SUMIF('Post and panel sign'!$B$17:$B$30,B1441,'Post and panel sign'!$G$17:$G$30)) +
(SUMIF('Post and panel sign (2)'!$B$17:$B$30,B1441,'Post and panel sign (2)'!$G$17:$G$30)) +
(SUMIF('Flat panels only'!$B$17:$B$30,B1441,'Flat panels only'!$G$17:$G$30)) +
(SUMIF('Flat panels only (2)'!$B$17:$B$30,B1441,'Flat panels only (2)'!$G$17:$G$30)) +
(SUMIF('Routed panel shapes'!$B$18:$B$31,B1441,'Routed panel shapes'!$G$18:$G$31)) +
(SUMIF('Routed panel shapes (2)'!$B$18:$B$31,B1441,'Routed panel shapes (2)'!$G$18:$G$31)) +
(SUMIF('Routed face only'!$B$17:$B$30,B1441,'Routed face only'!$G$17:$G$30)) +
(SUMIF('Routed face only (2)'!$B$17:$B$30,B1441,'Routed face only (2)'!$G$17:$G$30)) +
(SUMIF('Routed alum faces letters'!$B$17:$B$30,B1441,'Routed alum faces letters'!$G$17:$G$30)) +
(SUMIF('Routed alum faces letters (2)'!$B$17:$B$30,B1441,'Routed alum faces letters (2)'!$G$17:$G$30)) +
(SUMIF('Routed push through acrylic'!$B$17:$B$30,B1441,'Routed push through acrylic'!$G$17:$G$30)) +
(SUMIF('Routed push through acrylic (2)'!$B$17:$B$30,B1441,'Routed push through acrylic (2)'!$G$17:$G$30)) +
(SUMIF('Sf routed cabinet'!$B$17:$B$30,B1441,'Sf routed cabinet'!$G$17:$G$30)) +
(SUMIF('Sf routed cabinet (2)'!$B$17:$B$30,B1441,'Sf routed cabinet (2)'!$G$17:$G$30)) +
(SUMIF('Df routed cabinet'!$B$17:$B$30,B1441,'Df routed cabinet'!$G$17:$G$30)) +
(SUMIF('Df routed cabinet (2)'!$B$17:$B$30,B1441,'Df routed cabinet (2)'!$G$17:$G$30)) +
(SUMIF('Sf acrylic cabinet'!$B$17:$B$30,B1441,'Sf acrylic cabinet'!$G$17:$G$30)) +
(SUMIF('Sf acrylic cabinet (2)'!$B$17:$B$30,B1441,'Sf acrylic cabinet (2)'!$G$17:$G$30)) +
(SUMIF('Economy Sf acrylic'!$B$17:$B$30,B1441,'Economy Sf acrylic'!$G$17:$G$30)) +
(SUMIF('Df acrylic cabinet'!$B$17:$B$30,B1441,'Df acrylic cabinet'!$G$17:$G$30)) +
(SUMIF('Df acrylic cabinet (2)'!$B$17:$B$30,B1441,'Df acrylic cabinet (2)'!$G$17:$G$30)) +
(SUMIF('Sf flex cabinet'!$B$17:$B$30,B1441,'Sf flex cabinet'!$G$17:$G$30)) +
(SUMIF('Sf flex cabinet (2)'!$B$17:$B$30,B1441,'Sf flex cabinet (2)'!$G$17:$G$30)) +
(SUMIF('Df flex cabinet'!$B$17:$B$36,B1441,'Df flex cabinet'!$G$17:$G$36)) +
(SUMIF('Df flex cabinet (2)'!$B$17:$B$36,B1441,'Df flex cabinet (2)'!$G$17:$G$36)) +
(SUMIF('Pole cover'!$B$17:$B$30,B1441,'Pole cover'!$G$17:$G$30)) +
(SUMIF('Pole cover (2)'!$B$17:$B$30,B1441,'Pole cover (2)'!$G$17:$G$30)) +
(SUMIF('Structural Steel Fab'!$B$17:$B$29,B1441,'Structural Steel Fab'!$G$17:$G$29)) +
(SUMIF(Reveal!$B$17:$B$30,B1441,Reveal!$G$17:$G$30)) +
(SUMIF('Reveal (2)'!$B$17:$B$30,B1441,'Reveal (2)'!$G$17:$G$30)) +
(SUMIF('Crown cove top'!$B$17:$B$30,B1441,'Crown cove top'!$G$17:$G$30)) +
(SUMIF('EMC assembly'!$B$17:$B$30,B1441,'EMC assembly'!$G$17:$G$30)) +
(SUMIF(Crating!$B$17:$B$29,B1441,Crating!$G$17:$G$29)) +
(SUMIF('LED wiring'!$B$17:$B$30,B1441,'LED wiring'!$G$17:$G$30)) +
(SUMIF('Changeable copy face'!$B$17:$B$30,B1441,'Changeable copy face'!$G$17:$G$30)) +
(SUMIF('Flex face assembly'!$B$17:$B$30,B1441,'Flex face assembly'!$G$17:$G$30)) +
(SUMIF('Routed face assembly'!$B$17:$B$30,B1441,'Routed face assembly'!$G$17:$G$30)) +
(SUMIF('Paint calculation'!$B$17:$B$30,B1441,'Paint calculation'!$G$17:$G$30)) +
(SUMIF('Trimcap letter face'!$B$17:$B$30,B1441,'Trimcap letter face'!$G$17:$G$30)) +
(SUMIF('Trimcap letter face (2)'!$B$17:$B$30,B1441,'Trimcap letter face (2)'!$G$17:$G$30)) +
(SUMIF('Channel letter fabrication'!$B$17:$B$30,B1441,'Channel letter fabrication'!$G$17:$G$30)) +
(SUMIF('Channel letter fabrication (2)'!$B$17:$B$30,B1441,'Channel letter fabrication (2)'!$G$17:$G$30))</f>
        <v>0</v>
      </c>
    </row>
    <row r="1442" spans="1:10">
      <c r="A1442" s="28">
        <f>[1]ODBC!$A1442</f>
        <v>0</v>
      </c>
      <c r="B1442" s="29">
        <f>[1]ODBC!B1442</f>
        <v>0</v>
      </c>
      <c r="C1442" s="30" t="str">
        <f>IFERROR(VLOOKUP($B1442,[1]ODBC!$B:$H,2,FALSE),"")</f>
        <v/>
      </c>
      <c r="D1442" s="30" t="str">
        <f>IFERROR(VLOOKUP($B1442,[1]ODBC!$B:$H,3,FALSE),"")</f>
        <v/>
      </c>
      <c r="E1442" s="30" t="str">
        <f>IFERROR(VLOOKUP($B1442,[1]ODBC!$B:$H,4,FALSE),"")</f>
        <v/>
      </c>
      <c r="F1442" s="31" t="str">
        <f>IFERROR(VLOOKUP($B1442,[1]ODBC!$B:$H,5,FALSE),"")</f>
        <v/>
      </c>
      <c r="G1442" s="32">
        <f>[1]ODBC!G1442</f>
        <v>0</v>
      </c>
      <c r="H1442" s="33">
        <f>SUM([1]ODBC!H1442)</f>
        <v>0</v>
      </c>
      <c r="I1442" s="41" t="str">
        <f>'Vinyl cutting'!$B$2</f>
        <v>J36938</v>
      </c>
      <c r="J1442" s="42">
        <f ca="1">(SUMIF('Freeform time and material'!$B$17:$B$30,B1442,'Freeform time and material'!$G$17:$G$30)) +
(SUMIF('Vinyl cutting'!$B$17:$B$30,B1442,'Vinyl cutting'!$G$17:$G$30)) +
(SUMIF('Vinyl cutting (2)'!$B$17:$B$30,B1442,'Vinyl cutting (2)'!$G$17:$G$30)) +
(SUMIF('Apply vinyl graphics'!$B$17:$B$30,B1442,'Apply vinyl graphics'!$G$17:$G$30)) +
(SUMIF('Apply vinyl graphics (2)'!$B$17:$B$30,B1442,'Apply vinyl graphics (2)'!$G$17:$G$30)) +
(SUMIF('Alum pan sign'!$B$17:$B$30,B1442,'Alum pan sign'!$G$17:$G$30)) +
(SUMIF('Alum pan sign (2)'!$B$17:$B$30,B1442,'Alum pan sign (2)'!$G$17:$G$30)) +
(SUMIF('Economy pan sign'!$B$17:$B$30,B1442,'Economy pan sign'!$G$17:$G$30)) +
(SUMIF('Post and panel sign'!$B$17:$B$30,B1442,'Post and panel sign'!$G$17:$G$30)) +
(SUMIF('Post and panel sign (2)'!$B$17:$B$30,B1442,'Post and panel sign (2)'!$G$17:$G$30)) +
(SUMIF('Flat panels only'!$B$17:$B$30,B1442,'Flat panels only'!$G$17:$G$30)) +
(SUMIF('Flat panels only (2)'!$B$17:$B$30,B1442,'Flat panels only (2)'!$G$17:$G$30)) +
(SUMIF('Routed panel shapes'!$B$18:$B$31,B1442,'Routed panel shapes'!$G$18:$G$31)) +
(SUMIF('Routed panel shapes (2)'!$B$18:$B$31,B1442,'Routed panel shapes (2)'!$G$18:$G$31)) +
(SUMIF('Routed face only'!$B$17:$B$30,B1442,'Routed face only'!$G$17:$G$30)) +
(SUMIF('Routed face only (2)'!$B$17:$B$30,B1442,'Routed face only (2)'!$G$17:$G$30)) +
(SUMIF('Routed alum faces letters'!$B$17:$B$30,B1442,'Routed alum faces letters'!$G$17:$G$30)) +
(SUMIF('Routed alum faces letters (2)'!$B$17:$B$30,B1442,'Routed alum faces letters (2)'!$G$17:$G$30)) +
(SUMIF('Routed push through acrylic'!$B$17:$B$30,B1442,'Routed push through acrylic'!$G$17:$G$30)) +
(SUMIF('Routed push through acrylic (2)'!$B$17:$B$30,B1442,'Routed push through acrylic (2)'!$G$17:$G$30)) +
(SUMIF('Sf routed cabinet'!$B$17:$B$30,B1442,'Sf routed cabinet'!$G$17:$G$30)) +
(SUMIF('Sf routed cabinet (2)'!$B$17:$B$30,B1442,'Sf routed cabinet (2)'!$G$17:$G$30)) +
(SUMIF('Df routed cabinet'!$B$17:$B$30,B1442,'Df routed cabinet'!$G$17:$G$30)) +
(SUMIF('Df routed cabinet (2)'!$B$17:$B$30,B1442,'Df routed cabinet (2)'!$G$17:$G$30)) +
(SUMIF('Sf acrylic cabinet'!$B$17:$B$30,B1442,'Sf acrylic cabinet'!$G$17:$G$30)) +
(SUMIF('Sf acrylic cabinet (2)'!$B$17:$B$30,B1442,'Sf acrylic cabinet (2)'!$G$17:$G$30)) +
(SUMIF('Economy Sf acrylic'!$B$17:$B$30,B1442,'Economy Sf acrylic'!$G$17:$G$30)) +
(SUMIF('Df acrylic cabinet'!$B$17:$B$30,B1442,'Df acrylic cabinet'!$G$17:$G$30)) +
(SUMIF('Df acrylic cabinet (2)'!$B$17:$B$30,B1442,'Df acrylic cabinet (2)'!$G$17:$G$30)) +
(SUMIF('Sf flex cabinet'!$B$17:$B$30,B1442,'Sf flex cabinet'!$G$17:$G$30)) +
(SUMIF('Sf flex cabinet (2)'!$B$17:$B$30,B1442,'Sf flex cabinet (2)'!$G$17:$G$30)) +
(SUMIF('Df flex cabinet'!$B$17:$B$36,B1442,'Df flex cabinet'!$G$17:$G$36)) +
(SUMIF('Df flex cabinet (2)'!$B$17:$B$36,B1442,'Df flex cabinet (2)'!$G$17:$G$36)) +
(SUMIF('Pole cover'!$B$17:$B$30,B1442,'Pole cover'!$G$17:$G$30)) +
(SUMIF('Pole cover (2)'!$B$17:$B$30,B1442,'Pole cover (2)'!$G$17:$G$30)) +
(SUMIF('Structural Steel Fab'!$B$17:$B$29,B1442,'Structural Steel Fab'!$G$17:$G$29)) +
(SUMIF(Reveal!$B$17:$B$30,B1442,Reveal!$G$17:$G$30)) +
(SUMIF('Reveal (2)'!$B$17:$B$30,B1442,'Reveal (2)'!$G$17:$G$30)) +
(SUMIF('Crown cove top'!$B$17:$B$30,B1442,'Crown cove top'!$G$17:$G$30)) +
(SUMIF('EMC assembly'!$B$17:$B$30,B1442,'EMC assembly'!$G$17:$G$30)) +
(SUMIF(Crating!$B$17:$B$29,B1442,Crating!$G$17:$G$29)) +
(SUMIF('LED wiring'!$B$17:$B$30,B1442,'LED wiring'!$G$17:$G$30)) +
(SUMIF('Changeable copy face'!$B$17:$B$30,B1442,'Changeable copy face'!$G$17:$G$30)) +
(SUMIF('Flex face assembly'!$B$17:$B$30,B1442,'Flex face assembly'!$G$17:$G$30)) +
(SUMIF('Routed face assembly'!$B$17:$B$30,B1442,'Routed face assembly'!$G$17:$G$30)) +
(SUMIF('Paint calculation'!$B$17:$B$30,B1442,'Paint calculation'!$G$17:$G$30)) +
(SUMIF('Trimcap letter face'!$B$17:$B$30,B1442,'Trimcap letter face'!$G$17:$G$30)) +
(SUMIF('Trimcap letter face (2)'!$B$17:$B$30,B1442,'Trimcap letter face (2)'!$G$17:$G$30)) +
(SUMIF('Channel letter fabrication'!$B$17:$B$30,B1442,'Channel letter fabrication'!$G$17:$G$30)) +
(SUMIF('Channel letter fabrication (2)'!$B$17:$B$30,B1442,'Channel letter fabrication (2)'!$G$17:$G$30))</f>
        <v>0</v>
      </c>
    </row>
    <row r="1443" spans="1:10">
      <c r="A1443" s="28">
        <f>[1]ODBC!$A1443</f>
        <v>0</v>
      </c>
      <c r="B1443" s="29">
        <f>[1]ODBC!B1443</f>
        <v>0</v>
      </c>
      <c r="C1443" s="30" t="str">
        <f>IFERROR(VLOOKUP($B1443,[1]ODBC!$B:$H,2,FALSE),"")</f>
        <v/>
      </c>
      <c r="D1443" s="30" t="str">
        <f>IFERROR(VLOOKUP($B1443,[1]ODBC!$B:$H,3,FALSE),"")</f>
        <v/>
      </c>
      <c r="E1443" s="30" t="str">
        <f>IFERROR(VLOOKUP($B1443,[1]ODBC!$B:$H,4,FALSE),"")</f>
        <v/>
      </c>
      <c r="F1443" s="31" t="str">
        <f>IFERROR(VLOOKUP($B1443,[1]ODBC!$B:$H,5,FALSE),"")</f>
        <v/>
      </c>
      <c r="G1443" s="32">
        <f>[1]ODBC!G1443</f>
        <v>0</v>
      </c>
      <c r="H1443" s="33">
        <f>SUM([1]ODBC!H1443)</f>
        <v>0</v>
      </c>
      <c r="I1443" s="41" t="str">
        <f>'Vinyl cutting'!$B$2</f>
        <v>J36938</v>
      </c>
      <c r="J1443" s="42">
        <f ca="1">(SUMIF('Freeform time and material'!$B$17:$B$30,B1443,'Freeform time and material'!$G$17:$G$30)) +
(SUMIF('Vinyl cutting'!$B$17:$B$30,B1443,'Vinyl cutting'!$G$17:$G$30)) +
(SUMIF('Vinyl cutting (2)'!$B$17:$B$30,B1443,'Vinyl cutting (2)'!$G$17:$G$30)) +
(SUMIF('Apply vinyl graphics'!$B$17:$B$30,B1443,'Apply vinyl graphics'!$G$17:$G$30)) +
(SUMIF('Apply vinyl graphics (2)'!$B$17:$B$30,B1443,'Apply vinyl graphics (2)'!$G$17:$G$30)) +
(SUMIF('Alum pan sign'!$B$17:$B$30,B1443,'Alum pan sign'!$G$17:$G$30)) +
(SUMIF('Alum pan sign (2)'!$B$17:$B$30,B1443,'Alum pan sign (2)'!$G$17:$G$30)) +
(SUMIF('Economy pan sign'!$B$17:$B$30,B1443,'Economy pan sign'!$G$17:$G$30)) +
(SUMIF('Post and panel sign'!$B$17:$B$30,B1443,'Post and panel sign'!$G$17:$G$30)) +
(SUMIF('Post and panel sign (2)'!$B$17:$B$30,B1443,'Post and panel sign (2)'!$G$17:$G$30)) +
(SUMIF('Flat panels only'!$B$17:$B$30,B1443,'Flat panels only'!$G$17:$G$30)) +
(SUMIF('Flat panels only (2)'!$B$17:$B$30,B1443,'Flat panels only (2)'!$G$17:$G$30)) +
(SUMIF('Routed panel shapes'!$B$18:$B$31,B1443,'Routed panel shapes'!$G$18:$G$31)) +
(SUMIF('Routed panel shapes (2)'!$B$18:$B$31,B1443,'Routed panel shapes (2)'!$G$18:$G$31)) +
(SUMIF('Routed face only'!$B$17:$B$30,B1443,'Routed face only'!$G$17:$G$30)) +
(SUMIF('Routed face only (2)'!$B$17:$B$30,B1443,'Routed face only (2)'!$G$17:$G$30)) +
(SUMIF('Routed alum faces letters'!$B$17:$B$30,B1443,'Routed alum faces letters'!$G$17:$G$30)) +
(SUMIF('Routed alum faces letters (2)'!$B$17:$B$30,B1443,'Routed alum faces letters (2)'!$G$17:$G$30)) +
(SUMIF('Routed push through acrylic'!$B$17:$B$30,B1443,'Routed push through acrylic'!$G$17:$G$30)) +
(SUMIF('Routed push through acrylic (2)'!$B$17:$B$30,B1443,'Routed push through acrylic (2)'!$G$17:$G$30)) +
(SUMIF('Sf routed cabinet'!$B$17:$B$30,B1443,'Sf routed cabinet'!$G$17:$G$30)) +
(SUMIF('Sf routed cabinet (2)'!$B$17:$B$30,B1443,'Sf routed cabinet (2)'!$G$17:$G$30)) +
(SUMIF('Df routed cabinet'!$B$17:$B$30,B1443,'Df routed cabinet'!$G$17:$G$30)) +
(SUMIF('Df routed cabinet (2)'!$B$17:$B$30,B1443,'Df routed cabinet (2)'!$G$17:$G$30)) +
(SUMIF('Sf acrylic cabinet'!$B$17:$B$30,B1443,'Sf acrylic cabinet'!$G$17:$G$30)) +
(SUMIF('Sf acrylic cabinet (2)'!$B$17:$B$30,B1443,'Sf acrylic cabinet (2)'!$G$17:$G$30)) +
(SUMIF('Economy Sf acrylic'!$B$17:$B$30,B1443,'Economy Sf acrylic'!$G$17:$G$30)) +
(SUMIF('Df acrylic cabinet'!$B$17:$B$30,B1443,'Df acrylic cabinet'!$G$17:$G$30)) +
(SUMIF('Df acrylic cabinet (2)'!$B$17:$B$30,B1443,'Df acrylic cabinet (2)'!$G$17:$G$30)) +
(SUMIF('Sf flex cabinet'!$B$17:$B$30,B1443,'Sf flex cabinet'!$G$17:$G$30)) +
(SUMIF('Sf flex cabinet (2)'!$B$17:$B$30,B1443,'Sf flex cabinet (2)'!$G$17:$G$30)) +
(SUMIF('Df flex cabinet'!$B$17:$B$36,B1443,'Df flex cabinet'!$G$17:$G$36)) +
(SUMIF('Df flex cabinet (2)'!$B$17:$B$36,B1443,'Df flex cabinet (2)'!$G$17:$G$36)) +
(SUMIF('Pole cover'!$B$17:$B$30,B1443,'Pole cover'!$G$17:$G$30)) +
(SUMIF('Pole cover (2)'!$B$17:$B$30,B1443,'Pole cover (2)'!$G$17:$G$30)) +
(SUMIF('Structural Steel Fab'!$B$17:$B$29,B1443,'Structural Steel Fab'!$G$17:$G$29)) +
(SUMIF(Reveal!$B$17:$B$30,B1443,Reveal!$G$17:$G$30)) +
(SUMIF('Reveal (2)'!$B$17:$B$30,B1443,'Reveal (2)'!$G$17:$G$30)) +
(SUMIF('Crown cove top'!$B$17:$B$30,B1443,'Crown cove top'!$G$17:$G$30)) +
(SUMIF('EMC assembly'!$B$17:$B$30,B1443,'EMC assembly'!$G$17:$G$30)) +
(SUMIF(Crating!$B$17:$B$29,B1443,Crating!$G$17:$G$29)) +
(SUMIF('LED wiring'!$B$17:$B$30,B1443,'LED wiring'!$G$17:$G$30)) +
(SUMIF('Changeable copy face'!$B$17:$B$30,B1443,'Changeable copy face'!$G$17:$G$30)) +
(SUMIF('Flex face assembly'!$B$17:$B$30,B1443,'Flex face assembly'!$G$17:$G$30)) +
(SUMIF('Routed face assembly'!$B$17:$B$30,B1443,'Routed face assembly'!$G$17:$G$30)) +
(SUMIF('Paint calculation'!$B$17:$B$30,B1443,'Paint calculation'!$G$17:$G$30)) +
(SUMIF('Trimcap letter face'!$B$17:$B$30,B1443,'Trimcap letter face'!$G$17:$G$30)) +
(SUMIF('Trimcap letter face (2)'!$B$17:$B$30,B1443,'Trimcap letter face (2)'!$G$17:$G$30)) +
(SUMIF('Channel letter fabrication'!$B$17:$B$30,B1443,'Channel letter fabrication'!$G$17:$G$30)) +
(SUMIF('Channel letter fabrication (2)'!$B$17:$B$30,B1443,'Channel letter fabrication (2)'!$G$17:$G$30))</f>
        <v>0</v>
      </c>
    </row>
    <row r="1444" spans="1:10">
      <c r="A1444" s="28">
        <f>[1]ODBC!$A1444</f>
        <v>0</v>
      </c>
      <c r="B1444" s="29">
        <f>[1]ODBC!B1444</f>
        <v>0</v>
      </c>
      <c r="C1444" s="30" t="str">
        <f>IFERROR(VLOOKUP($B1444,[1]ODBC!$B:$H,2,FALSE),"")</f>
        <v/>
      </c>
      <c r="D1444" s="30" t="str">
        <f>IFERROR(VLOOKUP($B1444,[1]ODBC!$B:$H,3,FALSE),"")</f>
        <v/>
      </c>
      <c r="E1444" s="30" t="str">
        <f>IFERROR(VLOOKUP($B1444,[1]ODBC!$B:$H,4,FALSE),"")</f>
        <v/>
      </c>
      <c r="F1444" s="31" t="str">
        <f>IFERROR(VLOOKUP($B1444,[1]ODBC!$B:$H,5,FALSE),"")</f>
        <v/>
      </c>
      <c r="G1444" s="32">
        <f>[1]ODBC!G1444</f>
        <v>0</v>
      </c>
      <c r="H1444" s="33">
        <f>SUM([1]ODBC!H1444)</f>
        <v>0</v>
      </c>
      <c r="I1444" s="41" t="str">
        <f>'Vinyl cutting'!$B$2</f>
        <v>J36938</v>
      </c>
      <c r="J1444" s="42">
        <f ca="1">(SUMIF('Freeform time and material'!$B$17:$B$30,B1444,'Freeform time and material'!$G$17:$G$30)) +
(SUMIF('Vinyl cutting'!$B$17:$B$30,B1444,'Vinyl cutting'!$G$17:$G$30)) +
(SUMIF('Vinyl cutting (2)'!$B$17:$B$30,B1444,'Vinyl cutting (2)'!$G$17:$G$30)) +
(SUMIF('Apply vinyl graphics'!$B$17:$B$30,B1444,'Apply vinyl graphics'!$G$17:$G$30)) +
(SUMIF('Apply vinyl graphics (2)'!$B$17:$B$30,B1444,'Apply vinyl graphics (2)'!$G$17:$G$30)) +
(SUMIF('Alum pan sign'!$B$17:$B$30,B1444,'Alum pan sign'!$G$17:$G$30)) +
(SUMIF('Alum pan sign (2)'!$B$17:$B$30,B1444,'Alum pan sign (2)'!$G$17:$G$30)) +
(SUMIF('Economy pan sign'!$B$17:$B$30,B1444,'Economy pan sign'!$G$17:$G$30)) +
(SUMIF('Post and panel sign'!$B$17:$B$30,B1444,'Post and panel sign'!$G$17:$G$30)) +
(SUMIF('Post and panel sign (2)'!$B$17:$B$30,B1444,'Post and panel sign (2)'!$G$17:$G$30)) +
(SUMIF('Flat panels only'!$B$17:$B$30,B1444,'Flat panels only'!$G$17:$G$30)) +
(SUMIF('Flat panels only (2)'!$B$17:$B$30,B1444,'Flat panels only (2)'!$G$17:$G$30)) +
(SUMIF('Routed panel shapes'!$B$18:$B$31,B1444,'Routed panel shapes'!$G$18:$G$31)) +
(SUMIF('Routed panel shapes (2)'!$B$18:$B$31,B1444,'Routed panel shapes (2)'!$G$18:$G$31)) +
(SUMIF('Routed face only'!$B$17:$B$30,B1444,'Routed face only'!$G$17:$G$30)) +
(SUMIF('Routed face only (2)'!$B$17:$B$30,B1444,'Routed face only (2)'!$G$17:$G$30)) +
(SUMIF('Routed alum faces letters'!$B$17:$B$30,B1444,'Routed alum faces letters'!$G$17:$G$30)) +
(SUMIF('Routed alum faces letters (2)'!$B$17:$B$30,B1444,'Routed alum faces letters (2)'!$G$17:$G$30)) +
(SUMIF('Routed push through acrylic'!$B$17:$B$30,B1444,'Routed push through acrylic'!$G$17:$G$30)) +
(SUMIF('Routed push through acrylic (2)'!$B$17:$B$30,B1444,'Routed push through acrylic (2)'!$G$17:$G$30)) +
(SUMIF('Sf routed cabinet'!$B$17:$B$30,B1444,'Sf routed cabinet'!$G$17:$G$30)) +
(SUMIF('Sf routed cabinet (2)'!$B$17:$B$30,B1444,'Sf routed cabinet (2)'!$G$17:$G$30)) +
(SUMIF('Df routed cabinet'!$B$17:$B$30,B1444,'Df routed cabinet'!$G$17:$G$30)) +
(SUMIF('Df routed cabinet (2)'!$B$17:$B$30,B1444,'Df routed cabinet (2)'!$G$17:$G$30)) +
(SUMIF('Sf acrylic cabinet'!$B$17:$B$30,B1444,'Sf acrylic cabinet'!$G$17:$G$30)) +
(SUMIF('Sf acrylic cabinet (2)'!$B$17:$B$30,B1444,'Sf acrylic cabinet (2)'!$G$17:$G$30)) +
(SUMIF('Economy Sf acrylic'!$B$17:$B$30,B1444,'Economy Sf acrylic'!$G$17:$G$30)) +
(SUMIF('Df acrylic cabinet'!$B$17:$B$30,B1444,'Df acrylic cabinet'!$G$17:$G$30)) +
(SUMIF('Df acrylic cabinet (2)'!$B$17:$B$30,B1444,'Df acrylic cabinet (2)'!$G$17:$G$30)) +
(SUMIF('Sf flex cabinet'!$B$17:$B$30,B1444,'Sf flex cabinet'!$G$17:$G$30)) +
(SUMIF('Sf flex cabinet (2)'!$B$17:$B$30,B1444,'Sf flex cabinet (2)'!$G$17:$G$30)) +
(SUMIF('Df flex cabinet'!$B$17:$B$36,B1444,'Df flex cabinet'!$G$17:$G$36)) +
(SUMIF('Df flex cabinet (2)'!$B$17:$B$36,B1444,'Df flex cabinet (2)'!$G$17:$G$36)) +
(SUMIF('Pole cover'!$B$17:$B$30,B1444,'Pole cover'!$G$17:$G$30)) +
(SUMIF('Pole cover (2)'!$B$17:$B$30,B1444,'Pole cover (2)'!$G$17:$G$30)) +
(SUMIF('Structural Steel Fab'!$B$17:$B$29,B1444,'Structural Steel Fab'!$G$17:$G$29)) +
(SUMIF(Reveal!$B$17:$B$30,B1444,Reveal!$G$17:$G$30)) +
(SUMIF('Reveal (2)'!$B$17:$B$30,B1444,'Reveal (2)'!$G$17:$G$30)) +
(SUMIF('Crown cove top'!$B$17:$B$30,B1444,'Crown cove top'!$G$17:$G$30)) +
(SUMIF('EMC assembly'!$B$17:$B$30,B1444,'EMC assembly'!$G$17:$G$30)) +
(SUMIF(Crating!$B$17:$B$29,B1444,Crating!$G$17:$G$29)) +
(SUMIF('LED wiring'!$B$17:$B$30,B1444,'LED wiring'!$G$17:$G$30)) +
(SUMIF('Changeable copy face'!$B$17:$B$30,B1444,'Changeable copy face'!$G$17:$G$30)) +
(SUMIF('Flex face assembly'!$B$17:$B$30,B1444,'Flex face assembly'!$G$17:$G$30)) +
(SUMIF('Routed face assembly'!$B$17:$B$30,B1444,'Routed face assembly'!$G$17:$G$30)) +
(SUMIF('Paint calculation'!$B$17:$B$30,B1444,'Paint calculation'!$G$17:$G$30)) +
(SUMIF('Trimcap letter face'!$B$17:$B$30,B1444,'Trimcap letter face'!$G$17:$G$30)) +
(SUMIF('Trimcap letter face (2)'!$B$17:$B$30,B1444,'Trimcap letter face (2)'!$G$17:$G$30)) +
(SUMIF('Channel letter fabrication'!$B$17:$B$30,B1444,'Channel letter fabrication'!$G$17:$G$30)) +
(SUMIF('Channel letter fabrication (2)'!$B$17:$B$30,B1444,'Channel letter fabrication (2)'!$G$17:$G$30))</f>
        <v>0</v>
      </c>
    </row>
    <row r="1445" spans="1:10">
      <c r="A1445" s="28">
        <f>[1]ODBC!$A1445</f>
        <v>0</v>
      </c>
      <c r="B1445" s="29">
        <f>[1]ODBC!B1445</f>
        <v>0</v>
      </c>
      <c r="C1445" s="30" t="str">
        <f>IFERROR(VLOOKUP($B1445,[1]ODBC!$B:$H,2,FALSE),"")</f>
        <v/>
      </c>
      <c r="D1445" s="30" t="str">
        <f>IFERROR(VLOOKUP($B1445,[1]ODBC!$B:$H,3,FALSE),"")</f>
        <v/>
      </c>
      <c r="E1445" s="30" t="str">
        <f>IFERROR(VLOOKUP($B1445,[1]ODBC!$B:$H,4,FALSE),"")</f>
        <v/>
      </c>
      <c r="F1445" s="31" t="str">
        <f>IFERROR(VLOOKUP($B1445,[1]ODBC!$B:$H,5,FALSE),"")</f>
        <v/>
      </c>
      <c r="G1445" s="32">
        <f>[1]ODBC!G1445</f>
        <v>0</v>
      </c>
      <c r="H1445" s="33">
        <f>SUM([1]ODBC!H1445)</f>
        <v>0</v>
      </c>
      <c r="I1445" s="41" t="str">
        <f>'Vinyl cutting'!$B$2</f>
        <v>J36938</v>
      </c>
      <c r="J1445" s="42">
        <f ca="1">(SUMIF('Freeform time and material'!$B$17:$B$30,B1445,'Freeform time and material'!$G$17:$G$30)) +
(SUMIF('Vinyl cutting'!$B$17:$B$30,B1445,'Vinyl cutting'!$G$17:$G$30)) +
(SUMIF('Vinyl cutting (2)'!$B$17:$B$30,B1445,'Vinyl cutting (2)'!$G$17:$G$30)) +
(SUMIF('Apply vinyl graphics'!$B$17:$B$30,B1445,'Apply vinyl graphics'!$G$17:$G$30)) +
(SUMIF('Apply vinyl graphics (2)'!$B$17:$B$30,B1445,'Apply vinyl graphics (2)'!$G$17:$G$30)) +
(SUMIF('Alum pan sign'!$B$17:$B$30,B1445,'Alum pan sign'!$G$17:$G$30)) +
(SUMIF('Alum pan sign (2)'!$B$17:$B$30,B1445,'Alum pan sign (2)'!$G$17:$G$30)) +
(SUMIF('Economy pan sign'!$B$17:$B$30,B1445,'Economy pan sign'!$G$17:$G$30)) +
(SUMIF('Post and panel sign'!$B$17:$B$30,B1445,'Post and panel sign'!$G$17:$G$30)) +
(SUMIF('Post and panel sign (2)'!$B$17:$B$30,B1445,'Post and panel sign (2)'!$G$17:$G$30)) +
(SUMIF('Flat panels only'!$B$17:$B$30,B1445,'Flat panels only'!$G$17:$G$30)) +
(SUMIF('Flat panels only (2)'!$B$17:$B$30,B1445,'Flat panels only (2)'!$G$17:$G$30)) +
(SUMIF('Routed panel shapes'!$B$18:$B$31,B1445,'Routed panel shapes'!$G$18:$G$31)) +
(SUMIF('Routed panel shapes (2)'!$B$18:$B$31,B1445,'Routed panel shapes (2)'!$G$18:$G$31)) +
(SUMIF('Routed face only'!$B$17:$B$30,B1445,'Routed face only'!$G$17:$G$30)) +
(SUMIF('Routed face only (2)'!$B$17:$B$30,B1445,'Routed face only (2)'!$G$17:$G$30)) +
(SUMIF('Routed alum faces letters'!$B$17:$B$30,B1445,'Routed alum faces letters'!$G$17:$G$30)) +
(SUMIF('Routed alum faces letters (2)'!$B$17:$B$30,B1445,'Routed alum faces letters (2)'!$G$17:$G$30)) +
(SUMIF('Routed push through acrylic'!$B$17:$B$30,B1445,'Routed push through acrylic'!$G$17:$G$30)) +
(SUMIF('Routed push through acrylic (2)'!$B$17:$B$30,B1445,'Routed push through acrylic (2)'!$G$17:$G$30)) +
(SUMIF('Sf routed cabinet'!$B$17:$B$30,B1445,'Sf routed cabinet'!$G$17:$G$30)) +
(SUMIF('Sf routed cabinet (2)'!$B$17:$B$30,B1445,'Sf routed cabinet (2)'!$G$17:$G$30)) +
(SUMIF('Df routed cabinet'!$B$17:$B$30,B1445,'Df routed cabinet'!$G$17:$G$30)) +
(SUMIF('Df routed cabinet (2)'!$B$17:$B$30,B1445,'Df routed cabinet (2)'!$G$17:$G$30)) +
(SUMIF('Sf acrylic cabinet'!$B$17:$B$30,B1445,'Sf acrylic cabinet'!$G$17:$G$30)) +
(SUMIF('Sf acrylic cabinet (2)'!$B$17:$B$30,B1445,'Sf acrylic cabinet (2)'!$G$17:$G$30)) +
(SUMIF('Economy Sf acrylic'!$B$17:$B$30,B1445,'Economy Sf acrylic'!$G$17:$G$30)) +
(SUMIF('Df acrylic cabinet'!$B$17:$B$30,B1445,'Df acrylic cabinet'!$G$17:$G$30)) +
(SUMIF('Df acrylic cabinet (2)'!$B$17:$B$30,B1445,'Df acrylic cabinet (2)'!$G$17:$G$30)) +
(SUMIF('Sf flex cabinet'!$B$17:$B$30,B1445,'Sf flex cabinet'!$G$17:$G$30)) +
(SUMIF('Sf flex cabinet (2)'!$B$17:$B$30,B1445,'Sf flex cabinet (2)'!$G$17:$G$30)) +
(SUMIF('Df flex cabinet'!$B$17:$B$36,B1445,'Df flex cabinet'!$G$17:$G$36)) +
(SUMIF('Df flex cabinet (2)'!$B$17:$B$36,B1445,'Df flex cabinet (2)'!$G$17:$G$36)) +
(SUMIF('Pole cover'!$B$17:$B$30,B1445,'Pole cover'!$G$17:$G$30)) +
(SUMIF('Pole cover (2)'!$B$17:$B$30,B1445,'Pole cover (2)'!$G$17:$G$30)) +
(SUMIF('Structural Steel Fab'!$B$17:$B$29,B1445,'Structural Steel Fab'!$G$17:$G$29)) +
(SUMIF(Reveal!$B$17:$B$30,B1445,Reveal!$G$17:$G$30)) +
(SUMIF('Reveal (2)'!$B$17:$B$30,B1445,'Reveal (2)'!$G$17:$G$30)) +
(SUMIF('Crown cove top'!$B$17:$B$30,B1445,'Crown cove top'!$G$17:$G$30)) +
(SUMIF('EMC assembly'!$B$17:$B$30,B1445,'EMC assembly'!$G$17:$G$30)) +
(SUMIF(Crating!$B$17:$B$29,B1445,Crating!$G$17:$G$29)) +
(SUMIF('LED wiring'!$B$17:$B$30,B1445,'LED wiring'!$G$17:$G$30)) +
(SUMIF('Changeable copy face'!$B$17:$B$30,B1445,'Changeable copy face'!$G$17:$G$30)) +
(SUMIF('Flex face assembly'!$B$17:$B$30,B1445,'Flex face assembly'!$G$17:$G$30)) +
(SUMIF('Routed face assembly'!$B$17:$B$30,B1445,'Routed face assembly'!$G$17:$G$30)) +
(SUMIF('Paint calculation'!$B$17:$B$30,B1445,'Paint calculation'!$G$17:$G$30)) +
(SUMIF('Trimcap letter face'!$B$17:$B$30,B1445,'Trimcap letter face'!$G$17:$G$30)) +
(SUMIF('Trimcap letter face (2)'!$B$17:$B$30,B1445,'Trimcap letter face (2)'!$G$17:$G$30)) +
(SUMIF('Channel letter fabrication'!$B$17:$B$30,B1445,'Channel letter fabrication'!$G$17:$G$30)) +
(SUMIF('Channel letter fabrication (2)'!$B$17:$B$30,B1445,'Channel letter fabrication (2)'!$G$17:$G$30))</f>
        <v>0</v>
      </c>
    </row>
    <row r="1446" spans="1:10">
      <c r="A1446" s="28">
        <f>[1]ODBC!$A1446</f>
        <v>0</v>
      </c>
      <c r="B1446" s="29">
        <f>[1]ODBC!B1446</f>
        <v>0</v>
      </c>
      <c r="C1446" s="30" t="str">
        <f>IFERROR(VLOOKUP($B1446,[1]ODBC!$B:$H,2,FALSE),"")</f>
        <v/>
      </c>
      <c r="D1446" s="30" t="str">
        <f>IFERROR(VLOOKUP($B1446,[1]ODBC!$B:$H,3,FALSE),"")</f>
        <v/>
      </c>
      <c r="E1446" s="30" t="str">
        <f>IFERROR(VLOOKUP($B1446,[1]ODBC!$B:$H,4,FALSE),"")</f>
        <v/>
      </c>
      <c r="F1446" s="31" t="str">
        <f>IFERROR(VLOOKUP($B1446,[1]ODBC!$B:$H,5,FALSE),"")</f>
        <v/>
      </c>
      <c r="G1446" s="32">
        <f>[1]ODBC!G1446</f>
        <v>0</v>
      </c>
      <c r="H1446" s="33">
        <f>SUM([1]ODBC!H1446)</f>
        <v>0</v>
      </c>
      <c r="I1446" s="41" t="str">
        <f>'Vinyl cutting'!$B$2</f>
        <v>J36938</v>
      </c>
      <c r="J1446" s="42">
        <f ca="1">(SUMIF('Freeform time and material'!$B$17:$B$30,B1446,'Freeform time and material'!$G$17:$G$30)) +
(SUMIF('Vinyl cutting'!$B$17:$B$30,B1446,'Vinyl cutting'!$G$17:$G$30)) +
(SUMIF('Vinyl cutting (2)'!$B$17:$B$30,B1446,'Vinyl cutting (2)'!$G$17:$G$30)) +
(SUMIF('Apply vinyl graphics'!$B$17:$B$30,B1446,'Apply vinyl graphics'!$G$17:$G$30)) +
(SUMIF('Apply vinyl graphics (2)'!$B$17:$B$30,B1446,'Apply vinyl graphics (2)'!$G$17:$G$30)) +
(SUMIF('Alum pan sign'!$B$17:$B$30,B1446,'Alum pan sign'!$G$17:$G$30)) +
(SUMIF('Alum pan sign (2)'!$B$17:$B$30,B1446,'Alum pan sign (2)'!$G$17:$G$30)) +
(SUMIF('Economy pan sign'!$B$17:$B$30,B1446,'Economy pan sign'!$G$17:$G$30)) +
(SUMIF('Post and panel sign'!$B$17:$B$30,B1446,'Post and panel sign'!$G$17:$G$30)) +
(SUMIF('Post and panel sign (2)'!$B$17:$B$30,B1446,'Post and panel sign (2)'!$G$17:$G$30)) +
(SUMIF('Flat panels only'!$B$17:$B$30,B1446,'Flat panels only'!$G$17:$G$30)) +
(SUMIF('Flat panels only (2)'!$B$17:$B$30,B1446,'Flat panels only (2)'!$G$17:$G$30)) +
(SUMIF('Routed panel shapes'!$B$18:$B$31,B1446,'Routed panel shapes'!$G$18:$G$31)) +
(SUMIF('Routed panel shapes (2)'!$B$18:$B$31,B1446,'Routed panel shapes (2)'!$G$18:$G$31)) +
(SUMIF('Routed face only'!$B$17:$B$30,B1446,'Routed face only'!$G$17:$G$30)) +
(SUMIF('Routed face only (2)'!$B$17:$B$30,B1446,'Routed face only (2)'!$G$17:$G$30)) +
(SUMIF('Routed alum faces letters'!$B$17:$B$30,B1446,'Routed alum faces letters'!$G$17:$G$30)) +
(SUMIF('Routed alum faces letters (2)'!$B$17:$B$30,B1446,'Routed alum faces letters (2)'!$G$17:$G$30)) +
(SUMIF('Routed push through acrylic'!$B$17:$B$30,B1446,'Routed push through acrylic'!$G$17:$G$30)) +
(SUMIF('Routed push through acrylic (2)'!$B$17:$B$30,B1446,'Routed push through acrylic (2)'!$G$17:$G$30)) +
(SUMIF('Sf routed cabinet'!$B$17:$B$30,B1446,'Sf routed cabinet'!$G$17:$G$30)) +
(SUMIF('Sf routed cabinet (2)'!$B$17:$B$30,B1446,'Sf routed cabinet (2)'!$G$17:$G$30)) +
(SUMIF('Df routed cabinet'!$B$17:$B$30,B1446,'Df routed cabinet'!$G$17:$G$30)) +
(SUMIF('Df routed cabinet (2)'!$B$17:$B$30,B1446,'Df routed cabinet (2)'!$G$17:$G$30)) +
(SUMIF('Sf acrylic cabinet'!$B$17:$B$30,B1446,'Sf acrylic cabinet'!$G$17:$G$30)) +
(SUMIF('Sf acrylic cabinet (2)'!$B$17:$B$30,B1446,'Sf acrylic cabinet (2)'!$G$17:$G$30)) +
(SUMIF('Economy Sf acrylic'!$B$17:$B$30,B1446,'Economy Sf acrylic'!$G$17:$G$30)) +
(SUMIF('Df acrylic cabinet'!$B$17:$B$30,B1446,'Df acrylic cabinet'!$G$17:$G$30)) +
(SUMIF('Df acrylic cabinet (2)'!$B$17:$B$30,B1446,'Df acrylic cabinet (2)'!$G$17:$G$30)) +
(SUMIF('Sf flex cabinet'!$B$17:$B$30,B1446,'Sf flex cabinet'!$G$17:$G$30)) +
(SUMIF('Sf flex cabinet (2)'!$B$17:$B$30,B1446,'Sf flex cabinet (2)'!$G$17:$G$30)) +
(SUMIF('Df flex cabinet'!$B$17:$B$36,B1446,'Df flex cabinet'!$G$17:$G$36)) +
(SUMIF('Df flex cabinet (2)'!$B$17:$B$36,B1446,'Df flex cabinet (2)'!$G$17:$G$36)) +
(SUMIF('Pole cover'!$B$17:$B$30,B1446,'Pole cover'!$G$17:$G$30)) +
(SUMIF('Pole cover (2)'!$B$17:$B$30,B1446,'Pole cover (2)'!$G$17:$G$30)) +
(SUMIF('Structural Steel Fab'!$B$17:$B$29,B1446,'Structural Steel Fab'!$G$17:$G$29)) +
(SUMIF(Reveal!$B$17:$B$30,B1446,Reveal!$G$17:$G$30)) +
(SUMIF('Reveal (2)'!$B$17:$B$30,B1446,'Reveal (2)'!$G$17:$G$30)) +
(SUMIF('Crown cove top'!$B$17:$B$30,B1446,'Crown cove top'!$G$17:$G$30)) +
(SUMIF('EMC assembly'!$B$17:$B$30,B1446,'EMC assembly'!$G$17:$G$30)) +
(SUMIF(Crating!$B$17:$B$29,B1446,Crating!$G$17:$G$29)) +
(SUMIF('LED wiring'!$B$17:$B$30,B1446,'LED wiring'!$G$17:$G$30)) +
(SUMIF('Changeable copy face'!$B$17:$B$30,B1446,'Changeable copy face'!$G$17:$G$30)) +
(SUMIF('Flex face assembly'!$B$17:$B$30,B1446,'Flex face assembly'!$G$17:$G$30)) +
(SUMIF('Routed face assembly'!$B$17:$B$30,B1446,'Routed face assembly'!$G$17:$G$30)) +
(SUMIF('Paint calculation'!$B$17:$B$30,B1446,'Paint calculation'!$G$17:$G$30)) +
(SUMIF('Trimcap letter face'!$B$17:$B$30,B1446,'Trimcap letter face'!$G$17:$G$30)) +
(SUMIF('Trimcap letter face (2)'!$B$17:$B$30,B1446,'Trimcap letter face (2)'!$G$17:$G$30)) +
(SUMIF('Channel letter fabrication'!$B$17:$B$30,B1446,'Channel letter fabrication'!$G$17:$G$30)) +
(SUMIF('Channel letter fabrication (2)'!$B$17:$B$30,B1446,'Channel letter fabrication (2)'!$G$17:$G$30))</f>
        <v>0</v>
      </c>
    </row>
    <row r="1447" spans="1:10">
      <c r="A1447" s="28">
        <f>[1]ODBC!$A1447</f>
        <v>0</v>
      </c>
      <c r="B1447" s="29">
        <f>[1]ODBC!B1447</f>
        <v>0</v>
      </c>
      <c r="C1447" s="30" t="str">
        <f>IFERROR(VLOOKUP($B1447,[1]ODBC!$B:$H,2,FALSE),"")</f>
        <v/>
      </c>
      <c r="D1447" s="30" t="str">
        <f>IFERROR(VLOOKUP($B1447,[1]ODBC!$B:$H,3,FALSE),"")</f>
        <v/>
      </c>
      <c r="E1447" s="30" t="str">
        <f>IFERROR(VLOOKUP($B1447,[1]ODBC!$B:$H,4,FALSE),"")</f>
        <v/>
      </c>
      <c r="F1447" s="31" t="str">
        <f>IFERROR(VLOOKUP($B1447,[1]ODBC!$B:$H,5,FALSE),"")</f>
        <v/>
      </c>
      <c r="G1447" s="32">
        <f>[1]ODBC!G1447</f>
        <v>0</v>
      </c>
      <c r="H1447" s="33">
        <f>SUM([1]ODBC!H1447)</f>
        <v>0</v>
      </c>
      <c r="I1447" s="41" t="str">
        <f>'Vinyl cutting'!$B$2</f>
        <v>J36938</v>
      </c>
      <c r="J1447" s="42">
        <f ca="1">(SUMIF('Freeform time and material'!$B$17:$B$30,B1447,'Freeform time and material'!$G$17:$G$30)) +
(SUMIF('Vinyl cutting'!$B$17:$B$30,B1447,'Vinyl cutting'!$G$17:$G$30)) +
(SUMIF('Vinyl cutting (2)'!$B$17:$B$30,B1447,'Vinyl cutting (2)'!$G$17:$G$30)) +
(SUMIF('Apply vinyl graphics'!$B$17:$B$30,B1447,'Apply vinyl graphics'!$G$17:$G$30)) +
(SUMIF('Apply vinyl graphics (2)'!$B$17:$B$30,B1447,'Apply vinyl graphics (2)'!$G$17:$G$30)) +
(SUMIF('Alum pan sign'!$B$17:$B$30,B1447,'Alum pan sign'!$G$17:$G$30)) +
(SUMIF('Alum pan sign (2)'!$B$17:$B$30,B1447,'Alum pan sign (2)'!$G$17:$G$30)) +
(SUMIF('Economy pan sign'!$B$17:$B$30,B1447,'Economy pan sign'!$G$17:$G$30)) +
(SUMIF('Post and panel sign'!$B$17:$B$30,B1447,'Post and panel sign'!$G$17:$G$30)) +
(SUMIF('Post and panel sign (2)'!$B$17:$B$30,B1447,'Post and panel sign (2)'!$G$17:$G$30)) +
(SUMIF('Flat panels only'!$B$17:$B$30,B1447,'Flat panels only'!$G$17:$G$30)) +
(SUMIF('Flat panels only (2)'!$B$17:$B$30,B1447,'Flat panels only (2)'!$G$17:$G$30)) +
(SUMIF('Routed panel shapes'!$B$18:$B$31,B1447,'Routed panel shapes'!$G$18:$G$31)) +
(SUMIF('Routed panel shapes (2)'!$B$18:$B$31,B1447,'Routed panel shapes (2)'!$G$18:$G$31)) +
(SUMIF('Routed face only'!$B$17:$B$30,B1447,'Routed face only'!$G$17:$G$30)) +
(SUMIF('Routed face only (2)'!$B$17:$B$30,B1447,'Routed face only (2)'!$G$17:$G$30)) +
(SUMIF('Routed alum faces letters'!$B$17:$B$30,B1447,'Routed alum faces letters'!$G$17:$G$30)) +
(SUMIF('Routed alum faces letters (2)'!$B$17:$B$30,B1447,'Routed alum faces letters (2)'!$G$17:$G$30)) +
(SUMIF('Routed push through acrylic'!$B$17:$B$30,B1447,'Routed push through acrylic'!$G$17:$G$30)) +
(SUMIF('Routed push through acrylic (2)'!$B$17:$B$30,B1447,'Routed push through acrylic (2)'!$G$17:$G$30)) +
(SUMIF('Sf routed cabinet'!$B$17:$B$30,B1447,'Sf routed cabinet'!$G$17:$G$30)) +
(SUMIF('Sf routed cabinet (2)'!$B$17:$B$30,B1447,'Sf routed cabinet (2)'!$G$17:$G$30)) +
(SUMIF('Df routed cabinet'!$B$17:$B$30,B1447,'Df routed cabinet'!$G$17:$G$30)) +
(SUMIF('Df routed cabinet (2)'!$B$17:$B$30,B1447,'Df routed cabinet (2)'!$G$17:$G$30)) +
(SUMIF('Sf acrylic cabinet'!$B$17:$B$30,B1447,'Sf acrylic cabinet'!$G$17:$G$30)) +
(SUMIF('Sf acrylic cabinet (2)'!$B$17:$B$30,B1447,'Sf acrylic cabinet (2)'!$G$17:$G$30)) +
(SUMIF('Economy Sf acrylic'!$B$17:$B$30,B1447,'Economy Sf acrylic'!$G$17:$G$30)) +
(SUMIF('Df acrylic cabinet'!$B$17:$B$30,B1447,'Df acrylic cabinet'!$G$17:$G$30)) +
(SUMIF('Df acrylic cabinet (2)'!$B$17:$B$30,B1447,'Df acrylic cabinet (2)'!$G$17:$G$30)) +
(SUMIF('Sf flex cabinet'!$B$17:$B$30,B1447,'Sf flex cabinet'!$G$17:$G$30)) +
(SUMIF('Sf flex cabinet (2)'!$B$17:$B$30,B1447,'Sf flex cabinet (2)'!$G$17:$G$30)) +
(SUMIF('Df flex cabinet'!$B$17:$B$36,B1447,'Df flex cabinet'!$G$17:$G$36)) +
(SUMIF('Df flex cabinet (2)'!$B$17:$B$36,B1447,'Df flex cabinet (2)'!$G$17:$G$36)) +
(SUMIF('Pole cover'!$B$17:$B$30,B1447,'Pole cover'!$G$17:$G$30)) +
(SUMIF('Pole cover (2)'!$B$17:$B$30,B1447,'Pole cover (2)'!$G$17:$G$30)) +
(SUMIF('Structural Steel Fab'!$B$17:$B$29,B1447,'Structural Steel Fab'!$G$17:$G$29)) +
(SUMIF(Reveal!$B$17:$B$30,B1447,Reveal!$G$17:$G$30)) +
(SUMIF('Reveal (2)'!$B$17:$B$30,B1447,'Reveal (2)'!$G$17:$G$30)) +
(SUMIF('Crown cove top'!$B$17:$B$30,B1447,'Crown cove top'!$G$17:$G$30)) +
(SUMIF('EMC assembly'!$B$17:$B$30,B1447,'EMC assembly'!$G$17:$G$30)) +
(SUMIF(Crating!$B$17:$B$29,B1447,Crating!$G$17:$G$29)) +
(SUMIF('LED wiring'!$B$17:$B$30,B1447,'LED wiring'!$G$17:$G$30)) +
(SUMIF('Changeable copy face'!$B$17:$B$30,B1447,'Changeable copy face'!$G$17:$G$30)) +
(SUMIF('Flex face assembly'!$B$17:$B$30,B1447,'Flex face assembly'!$G$17:$G$30)) +
(SUMIF('Routed face assembly'!$B$17:$B$30,B1447,'Routed face assembly'!$G$17:$G$30)) +
(SUMIF('Paint calculation'!$B$17:$B$30,B1447,'Paint calculation'!$G$17:$G$30)) +
(SUMIF('Trimcap letter face'!$B$17:$B$30,B1447,'Trimcap letter face'!$G$17:$G$30)) +
(SUMIF('Trimcap letter face (2)'!$B$17:$B$30,B1447,'Trimcap letter face (2)'!$G$17:$G$30)) +
(SUMIF('Channel letter fabrication'!$B$17:$B$30,B1447,'Channel letter fabrication'!$G$17:$G$30)) +
(SUMIF('Channel letter fabrication (2)'!$B$17:$B$30,B1447,'Channel letter fabrication (2)'!$G$17:$G$30))</f>
        <v>0</v>
      </c>
    </row>
    <row r="1448" spans="1:10">
      <c r="A1448" s="28">
        <f>[1]ODBC!$A1448</f>
        <v>0</v>
      </c>
      <c r="B1448" s="29">
        <f>[1]ODBC!B1448</f>
        <v>0</v>
      </c>
      <c r="C1448" s="30" t="str">
        <f>IFERROR(VLOOKUP($B1448,[1]ODBC!$B:$H,2,FALSE),"")</f>
        <v/>
      </c>
      <c r="D1448" s="30" t="str">
        <f>IFERROR(VLOOKUP($B1448,[1]ODBC!$B:$H,3,FALSE),"")</f>
        <v/>
      </c>
      <c r="E1448" s="30" t="str">
        <f>IFERROR(VLOOKUP($B1448,[1]ODBC!$B:$H,4,FALSE),"")</f>
        <v/>
      </c>
      <c r="F1448" s="31" t="str">
        <f>IFERROR(VLOOKUP($B1448,[1]ODBC!$B:$H,5,FALSE),"")</f>
        <v/>
      </c>
      <c r="G1448" s="32">
        <f>[1]ODBC!G1448</f>
        <v>0</v>
      </c>
      <c r="H1448" s="33">
        <f>SUM([1]ODBC!H1448)</f>
        <v>0</v>
      </c>
      <c r="I1448" s="41" t="str">
        <f>'Vinyl cutting'!$B$2</f>
        <v>J36938</v>
      </c>
      <c r="J1448" s="42">
        <f ca="1">(SUMIF('Freeform time and material'!$B$17:$B$30,B1448,'Freeform time and material'!$G$17:$G$30)) +
(SUMIF('Vinyl cutting'!$B$17:$B$30,B1448,'Vinyl cutting'!$G$17:$G$30)) +
(SUMIF('Vinyl cutting (2)'!$B$17:$B$30,B1448,'Vinyl cutting (2)'!$G$17:$G$30)) +
(SUMIF('Apply vinyl graphics'!$B$17:$B$30,B1448,'Apply vinyl graphics'!$G$17:$G$30)) +
(SUMIF('Apply vinyl graphics (2)'!$B$17:$B$30,B1448,'Apply vinyl graphics (2)'!$G$17:$G$30)) +
(SUMIF('Alum pan sign'!$B$17:$B$30,B1448,'Alum pan sign'!$G$17:$G$30)) +
(SUMIF('Alum pan sign (2)'!$B$17:$B$30,B1448,'Alum pan sign (2)'!$G$17:$G$30)) +
(SUMIF('Economy pan sign'!$B$17:$B$30,B1448,'Economy pan sign'!$G$17:$G$30)) +
(SUMIF('Post and panel sign'!$B$17:$B$30,B1448,'Post and panel sign'!$G$17:$G$30)) +
(SUMIF('Post and panel sign (2)'!$B$17:$B$30,B1448,'Post and panel sign (2)'!$G$17:$G$30)) +
(SUMIF('Flat panels only'!$B$17:$B$30,B1448,'Flat panels only'!$G$17:$G$30)) +
(SUMIF('Flat panels only (2)'!$B$17:$B$30,B1448,'Flat panels only (2)'!$G$17:$G$30)) +
(SUMIF('Routed panel shapes'!$B$18:$B$31,B1448,'Routed panel shapes'!$G$18:$G$31)) +
(SUMIF('Routed panel shapes (2)'!$B$18:$B$31,B1448,'Routed panel shapes (2)'!$G$18:$G$31)) +
(SUMIF('Routed face only'!$B$17:$B$30,B1448,'Routed face only'!$G$17:$G$30)) +
(SUMIF('Routed face only (2)'!$B$17:$B$30,B1448,'Routed face only (2)'!$G$17:$G$30)) +
(SUMIF('Routed alum faces letters'!$B$17:$B$30,B1448,'Routed alum faces letters'!$G$17:$G$30)) +
(SUMIF('Routed alum faces letters (2)'!$B$17:$B$30,B1448,'Routed alum faces letters (2)'!$G$17:$G$30)) +
(SUMIF('Routed push through acrylic'!$B$17:$B$30,B1448,'Routed push through acrylic'!$G$17:$G$30)) +
(SUMIF('Routed push through acrylic (2)'!$B$17:$B$30,B1448,'Routed push through acrylic (2)'!$G$17:$G$30)) +
(SUMIF('Sf routed cabinet'!$B$17:$B$30,B1448,'Sf routed cabinet'!$G$17:$G$30)) +
(SUMIF('Sf routed cabinet (2)'!$B$17:$B$30,B1448,'Sf routed cabinet (2)'!$G$17:$G$30)) +
(SUMIF('Df routed cabinet'!$B$17:$B$30,B1448,'Df routed cabinet'!$G$17:$G$30)) +
(SUMIF('Df routed cabinet (2)'!$B$17:$B$30,B1448,'Df routed cabinet (2)'!$G$17:$G$30)) +
(SUMIF('Sf acrylic cabinet'!$B$17:$B$30,B1448,'Sf acrylic cabinet'!$G$17:$G$30)) +
(SUMIF('Sf acrylic cabinet (2)'!$B$17:$B$30,B1448,'Sf acrylic cabinet (2)'!$G$17:$G$30)) +
(SUMIF('Economy Sf acrylic'!$B$17:$B$30,B1448,'Economy Sf acrylic'!$G$17:$G$30)) +
(SUMIF('Df acrylic cabinet'!$B$17:$B$30,B1448,'Df acrylic cabinet'!$G$17:$G$30)) +
(SUMIF('Df acrylic cabinet (2)'!$B$17:$B$30,B1448,'Df acrylic cabinet (2)'!$G$17:$G$30)) +
(SUMIF('Sf flex cabinet'!$B$17:$B$30,B1448,'Sf flex cabinet'!$G$17:$G$30)) +
(SUMIF('Sf flex cabinet (2)'!$B$17:$B$30,B1448,'Sf flex cabinet (2)'!$G$17:$G$30)) +
(SUMIF('Df flex cabinet'!$B$17:$B$36,B1448,'Df flex cabinet'!$G$17:$G$36)) +
(SUMIF('Df flex cabinet (2)'!$B$17:$B$36,B1448,'Df flex cabinet (2)'!$G$17:$G$36)) +
(SUMIF('Pole cover'!$B$17:$B$30,B1448,'Pole cover'!$G$17:$G$30)) +
(SUMIF('Pole cover (2)'!$B$17:$B$30,B1448,'Pole cover (2)'!$G$17:$G$30)) +
(SUMIF('Structural Steel Fab'!$B$17:$B$29,B1448,'Structural Steel Fab'!$G$17:$G$29)) +
(SUMIF(Reveal!$B$17:$B$30,B1448,Reveal!$G$17:$G$30)) +
(SUMIF('Reveal (2)'!$B$17:$B$30,B1448,'Reveal (2)'!$G$17:$G$30)) +
(SUMIF('Crown cove top'!$B$17:$B$30,B1448,'Crown cove top'!$G$17:$G$30)) +
(SUMIF('EMC assembly'!$B$17:$B$30,B1448,'EMC assembly'!$G$17:$G$30)) +
(SUMIF(Crating!$B$17:$B$29,B1448,Crating!$G$17:$G$29)) +
(SUMIF('LED wiring'!$B$17:$B$30,B1448,'LED wiring'!$G$17:$G$30)) +
(SUMIF('Changeable copy face'!$B$17:$B$30,B1448,'Changeable copy face'!$G$17:$G$30)) +
(SUMIF('Flex face assembly'!$B$17:$B$30,B1448,'Flex face assembly'!$G$17:$G$30)) +
(SUMIF('Routed face assembly'!$B$17:$B$30,B1448,'Routed face assembly'!$G$17:$G$30)) +
(SUMIF('Paint calculation'!$B$17:$B$30,B1448,'Paint calculation'!$G$17:$G$30)) +
(SUMIF('Trimcap letter face'!$B$17:$B$30,B1448,'Trimcap letter face'!$G$17:$G$30)) +
(SUMIF('Trimcap letter face (2)'!$B$17:$B$30,B1448,'Trimcap letter face (2)'!$G$17:$G$30)) +
(SUMIF('Channel letter fabrication'!$B$17:$B$30,B1448,'Channel letter fabrication'!$G$17:$G$30)) +
(SUMIF('Channel letter fabrication (2)'!$B$17:$B$30,B1448,'Channel letter fabrication (2)'!$G$17:$G$30))</f>
        <v>0</v>
      </c>
    </row>
    <row r="1449" spans="1:10">
      <c r="A1449" s="28">
        <f>[1]ODBC!$A1449</f>
        <v>0</v>
      </c>
      <c r="B1449" s="29">
        <f>[1]ODBC!B1449</f>
        <v>0</v>
      </c>
      <c r="C1449" s="30" t="str">
        <f>IFERROR(VLOOKUP($B1449,[1]ODBC!$B:$H,2,FALSE),"")</f>
        <v/>
      </c>
      <c r="D1449" s="30" t="str">
        <f>IFERROR(VLOOKUP($B1449,[1]ODBC!$B:$H,3,FALSE),"")</f>
        <v/>
      </c>
      <c r="E1449" s="30" t="str">
        <f>IFERROR(VLOOKUP($B1449,[1]ODBC!$B:$H,4,FALSE),"")</f>
        <v/>
      </c>
      <c r="F1449" s="31" t="str">
        <f>IFERROR(VLOOKUP($B1449,[1]ODBC!$B:$H,5,FALSE),"")</f>
        <v/>
      </c>
      <c r="G1449" s="32">
        <f>[1]ODBC!G1449</f>
        <v>0</v>
      </c>
      <c r="H1449" s="33">
        <f>SUM([1]ODBC!H1449)</f>
        <v>0</v>
      </c>
      <c r="I1449" s="41" t="str">
        <f>'Vinyl cutting'!$B$2</f>
        <v>J36938</v>
      </c>
      <c r="J1449" s="42">
        <f ca="1">(SUMIF('Freeform time and material'!$B$17:$B$30,B1449,'Freeform time and material'!$G$17:$G$30)) +
(SUMIF('Vinyl cutting'!$B$17:$B$30,B1449,'Vinyl cutting'!$G$17:$G$30)) +
(SUMIF('Vinyl cutting (2)'!$B$17:$B$30,B1449,'Vinyl cutting (2)'!$G$17:$G$30)) +
(SUMIF('Apply vinyl graphics'!$B$17:$B$30,B1449,'Apply vinyl graphics'!$G$17:$G$30)) +
(SUMIF('Apply vinyl graphics (2)'!$B$17:$B$30,B1449,'Apply vinyl graphics (2)'!$G$17:$G$30)) +
(SUMIF('Alum pan sign'!$B$17:$B$30,B1449,'Alum pan sign'!$G$17:$G$30)) +
(SUMIF('Alum pan sign (2)'!$B$17:$B$30,B1449,'Alum pan sign (2)'!$G$17:$G$30)) +
(SUMIF('Economy pan sign'!$B$17:$B$30,B1449,'Economy pan sign'!$G$17:$G$30)) +
(SUMIF('Post and panel sign'!$B$17:$B$30,B1449,'Post and panel sign'!$G$17:$G$30)) +
(SUMIF('Post and panel sign (2)'!$B$17:$B$30,B1449,'Post and panel sign (2)'!$G$17:$G$30)) +
(SUMIF('Flat panels only'!$B$17:$B$30,B1449,'Flat panels only'!$G$17:$G$30)) +
(SUMIF('Flat panels only (2)'!$B$17:$B$30,B1449,'Flat panels only (2)'!$G$17:$G$30)) +
(SUMIF('Routed panel shapes'!$B$18:$B$31,B1449,'Routed panel shapes'!$G$18:$G$31)) +
(SUMIF('Routed panel shapes (2)'!$B$18:$B$31,B1449,'Routed panel shapes (2)'!$G$18:$G$31)) +
(SUMIF('Routed face only'!$B$17:$B$30,B1449,'Routed face only'!$G$17:$G$30)) +
(SUMIF('Routed face only (2)'!$B$17:$B$30,B1449,'Routed face only (2)'!$G$17:$G$30)) +
(SUMIF('Routed alum faces letters'!$B$17:$B$30,B1449,'Routed alum faces letters'!$G$17:$G$30)) +
(SUMIF('Routed alum faces letters (2)'!$B$17:$B$30,B1449,'Routed alum faces letters (2)'!$G$17:$G$30)) +
(SUMIF('Routed push through acrylic'!$B$17:$B$30,B1449,'Routed push through acrylic'!$G$17:$G$30)) +
(SUMIF('Routed push through acrylic (2)'!$B$17:$B$30,B1449,'Routed push through acrylic (2)'!$G$17:$G$30)) +
(SUMIF('Sf routed cabinet'!$B$17:$B$30,B1449,'Sf routed cabinet'!$G$17:$G$30)) +
(SUMIF('Sf routed cabinet (2)'!$B$17:$B$30,B1449,'Sf routed cabinet (2)'!$G$17:$G$30)) +
(SUMIF('Df routed cabinet'!$B$17:$B$30,B1449,'Df routed cabinet'!$G$17:$G$30)) +
(SUMIF('Df routed cabinet (2)'!$B$17:$B$30,B1449,'Df routed cabinet (2)'!$G$17:$G$30)) +
(SUMIF('Sf acrylic cabinet'!$B$17:$B$30,B1449,'Sf acrylic cabinet'!$G$17:$G$30)) +
(SUMIF('Sf acrylic cabinet (2)'!$B$17:$B$30,B1449,'Sf acrylic cabinet (2)'!$G$17:$G$30)) +
(SUMIF('Economy Sf acrylic'!$B$17:$B$30,B1449,'Economy Sf acrylic'!$G$17:$G$30)) +
(SUMIF('Df acrylic cabinet'!$B$17:$B$30,B1449,'Df acrylic cabinet'!$G$17:$G$30)) +
(SUMIF('Df acrylic cabinet (2)'!$B$17:$B$30,B1449,'Df acrylic cabinet (2)'!$G$17:$G$30)) +
(SUMIF('Sf flex cabinet'!$B$17:$B$30,B1449,'Sf flex cabinet'!$G$17:$G$30)) +
(SUMIF('Sf flex cabinet (2)'!$B$17:$B$30,B1449,'Sf flex cabinet (2)'!$G$17:$G$30)) +
(SUMIF('Df flex cabinet'!$B$17:$B$36,B1449,'Df flex cabinet'!$G$17:$G$36)) +
(SUMIF('Df flex cabinet (2)'!$B$17:$B$36,B1449,'Df flex cabinet (2)'!$G$17:$G$36)) +
(SUMIF('Pole cover'!$B$17:$B$30,B1449,'Pole cover'!$G$17:$G$30)) +
(SUMIF('Pole cover (2)'!$B$17:$B$30,B1449,'Pole cover (2)'!$G$17:$G$30)) +
(SUMIF('Structural Steel Fab'!$B$17:$B$29,B1449,'Structural Steel Fab'!$G$17:$G$29)) +
(SUMIF(Reveal!$B$17:$B$30,B1449,Reveal!$G$17:$G$30)) +
(SUMIF('Reveal (2)'!$B$17:$B$30,B1449,'Reveal (2)'!$G$17:$G$30)) +
(SUMIF('Crown cove top'!$B$17:$B$30,B1449,'Crown cove top'!$G$17:$G$30)) +
(SUMIF('EMC assembly'!$B$17:$B$30,B1449,'EMC assembly'!$G$17:$G$30)) +
(SUMIF(Crating!$B$17:$B$29,B1449,Crating!$G$17:$G$29)) +
(SUMIF('LED wiring'!$B$17:$B$30,B1449,'LED wiring'!$G$17:$G$30)) +
(SUMIF('Changeable copy face'!$B$17:$B$30,B1449,'Changeable copy face'!$G$17:$G$30)) +
(SUMIF('Flex face assembly'!$B$17:$B$30,B1449,'Flex face assembly'!$G$17:$G$30)) +
(SUMIF('Routed face assembly'!$B$17:$B$30,B1449,'Routed face assembly'!$G$17:$G$30)) +
(SUMIF('Paint calculation'!$B$17:$B$30,B1449,'Paint calculation'!$G$17:$G$30)) +
(SUMIF('Trimcap letter face'!$B$17:$B$30,B1449,'Trimcap letter face'!$G$17:$G$30)) +
(SUMIF('Trimcap letter face (2)'!$B$17:$B$30,B1449,'Trimcap letter face (2)'!$G$17:$G$30)) +
(SUMIF('Channel letter fabrication'!$B$17:$B$30,B1449,'Channel letter fabrication'!$G$17:$G$30)) +
(SUMIF('Channel letter fabrication (2)'!$B$17:$B$30,B1449,'Channel letter fabrication (2)'!$G$17:$G$30))</f>
        <v>0</v>
      </c>
    </row>
    <row r="1450" spans="1:10">
      <c r="A1450" s="28">
        <f>[1]ODBC!$A1450</f>
        <v>0</v>
      </c>
      <c r="B1450" s="29">
        <f>[1]ODBC!B1450</f>
        <v>0</v>
      </c>
      <c r="C1450" s="30" t="str">
        <f>IFERROR(VLOOKUP($B1450,[1]ODBC!$B:$H,2,FALSE),"")</f>
        <v/>
      </c>
      <c r="D1450" s="30" t="str">
        <f>IFERROR(VLOOKUP($B1450,[1]ODBC!$B:$H,3,FALSE),"")</f>
        <v/>
      </c>
      <c r="E1450" s="30" t="str">
        <f>IFERROR(VLOOKUP($B1450,[1]ODBC!$B:$H,4,FALSE),"")</f>
        <v/>
      </c>
      <c r="F1450" s="31" t="str">
        <f>IFERROR(VLOOKUP($B1450,[1]ODBC!$B:$H,5,FALSE),"")</f>
        <v/>
      </c>
      <c r="G1450" s="32">
        <f>[1]ODBC!G1450</f>
        <v>0</v>
      </c>
      <c r="H1450" s="33">
        <f>SUM([1]ODBC!H1450)</f>
        <v>0</v>
      </c>
      <c r="I1450" s="41" t="str">
        <f>'Vinyl cutting'!$B$2</f>
        <v>J36938</v>
      </c>
      <c r="J1450" s="42">
        <f ca="1">(SUMIF('Freeform time and material'!$B$17:$B$30,B1450,'Freeform time and material'!$G$17:$G$30)) +
(SUMIF('Vinyl cutting'!$B$17:$B$30,B1450,'Vinyl cutting'!$G$17:$G$30)) +
(SUMIF('Vinyl cutting (2)'!$B$17:$B$30,B1450,'Vinyl cutting (2)'!$G$17:$G$30)) +
(SUMIF('Apply vinyl graphics'!$B$17:$B$30,B1450,'Apply vinyl graphics'!$G$17:$G$30)) +
(SUMIF('Apply vinyl graphics (2)'!$B$17:$B$30,B1450,'Apply vinyl graphics (2)'!$G$17:$G$30)) +
(SUMIF('Alum pan sign'!$B$17:$B$30,B1450,'Alum pan sign'!$G$17:$G$30)) +
(SUMIF('Alum pan sign (2)'!$B$17:$B$30,B1450,'Alum pan sign (2)'!$G$17:$G$30)) +
(SUMIF('Economy pan sign'!$B$17:$B$30,B1450,'Economy pan sign'!$G$17:$G$30)) +
(SUMIF('Post and panel sign'!$B$17:$B$30,B1450,'Post and panel sign'!$G$17:$G$30)) +
(SUMIF('Post and panel sign (2)'!$B$17:$B$30,B1450,'Post and panel sign (2)'!$G$17:$G$30)) +
(SUMIF('Flat panels only'!$B$17:$B$30,B1450,'Flat panels only'!$G$17:$G$30)) +
(SUMIF('Flat panels only (2)'!$B$17:$B$30,B1450,'Flat panels only (2)'!$G$17:$G$30)) +
(SUMIF('Routed panel shapes'!$B$18:$B$31,B1450,'Routed panel shapes'!$G$18:$G$31)) +
(SUMIF('Routed panel shapes (2)'!$B$18:$B$31,B1450,'Routed panel shapes (2)'!$G$18:$G$31)) +
(SUMIF('Routed face only'!$B$17:$B$30,B1450,'Routed face only'!$G$17:$G$30)) +
(SUMIF('Routed face only (2)'!$B$17:$B$30,B1450,'Routed face only (2)'!$G$17:$G$30)) +
(SUMIF('Routed alum faces letters'!$B$17:$B$30,B1450,'Routed alum faces letters'!$G$17:$G$30)) +
(SUMIF('Routed alum faces letters (2)'!$B$17:$B$30,B1450,'Routed alum faces letters (2)'!$G$17:$G$30)) +
(SUMIF('Routed push through acrylic'!$B$17:$B$30,B1450,'Routed push through acrylic'!$G$17:$G$30)) +
(SUMIF('Routed push through acrylic (2)'!$B$17:$B$30,B1450,'Routed push through acrylic (2)'!$G$17:$G$30)) +
(SUMIF('Sf routed cabinet'!$B$17:$B$30,B1450,'Sf routed cabinet'!$G$17:$G$30)) +
(SUMIF('Sf routed cabinet (2)'!$B$17:$B$30,B1450,'Sf routed cabinet (2)'!$G$17:$G$30)) +
(SUMIF('Df routed cabinet'!$B$17:$B$30,B1450,'Df routed cabinet'!$G$17:$G$30)) +
(SUMIF('Df routed cabinet (2)'!$B$17:$B$30,B1450,'Df routed cabinet (2)'!$G$17:$G$30)) +
(SUMIF('Sf acrylic cabinet'!$B$17:$B$30,B1450,'Sf acrylic cabinet'!$G$17:$G$30)) +
(SUMIF('Sf acrylic cabinet (2)'!$B$17:$B$30,B1450,'Sf acrylic cabinet (2)'!$G$17:$G$30)) +
(SUMIF('Economy Sf acrylic'!$B$17:$B$30,B1450,'Economy Sf acrylic'!$G$17:$G$30)) +
(SUMIF('Df acrylic cabinet'!$B$17:$B$30,B1450,'Df acrylic cabinet'!$G$17:$G$30)) +
(SUMIF('Df acrylic cabinet (2)'!$B$17:$B$30,B1450,'Df acrylic cabinet (2)'!$G$17:$G$30)) +
(SUMIF('Sf flex cabinet'!$B$17:$B$30,B1450,'Sf flex cabinet'!$G$17:$G$30)) +
(SUMIF('Sf flex cabinet (2)'!$B$17:$B$30,B1450,'Sf flex cabinet (2)'!$G$17:$G$30)) +
(SUMIF('Df flex cabinet'!$B$17:$B$36,B1450,'Df flex cabinet'!$G$17:$G$36)) +
(SUMIF('Df flex cabinet (2)'!$B$17:$B$36,B1450,'Df flex cabinet (2)'!$G$17:$G$36)) +
(SUMIF('Pole cover'!$B$17:$B$30,B1450,'Pole cover'!$G$17:$G$30)) +
(SUMIF('Pole cover (2)'!$B$17:$B$30,B1450,'Pole cover (2)'!$G$17:$G$30)) +
(SUMIF('Structural Steel Fab'!$B$17:$B$29,B1450,'Structural Steel Fab'!$G$17:$G$29)) +
(SUMIF(Reveal!$B$17:$B$30,B1450,Reveal!$G$17:$G$30)) +
(SUMIF('Reveal (2)'!$B$17:$B$30,B1450,'Reveal (2)'!$G$17:$G$30)) +
(SUMIF('Crown cove top'!$B$17:$B$30,B1450,'Crown cove top'!$G$17:$G$30)) +
(SUMIF('EMC assembly'!$B$17:$B$30,B1450,'EMC assembly'!$G$17:$G$30)) +
(SUMIF(Crating!$B$17:$B$29,B1450,Crating!$G$17:$G$29)) +
(SUMIF('LED wiring'!$B$17:$B$30,B1450,'LED wiring'!$G$17:$G$30)) +
(SUMIF('Changeable copy face'!$B$17:$B$30,B1450,'Changeable copy face'!$G$17:$G$30)) +
(SUMIF('Flex face assembly'!$B$17:$B$30,B1450,'Flex face assembly'!$G$17:$G$30)) +
(SUMIF('Routed face assembly'!$B$17:$B$30,B1450,'Routed face assembly'!$G$17:$G$30)) +
(SUMIF('Paint calculation'!$B$17:$B$30,B1450,'Paint calculation'!$G$17:$G$30)) +
(SUMIF('Trimcap letter face'!$B$17:$B$30,B1450,'Trimcap letter face'!$G$17:$G$30)) +
(SUMIF('Trimcap letter face (2)'!$B$17:$B$30,B1450,'Trimcap letter face (2)'!$G$17:$G$30)) +
(SUMIF('Channel letter fabrication'!$B$17:$B$30,B1450,'Channel letter fabrication'!$G$17:$G$30)) +
(SUMIF('Channel letter fabrication (2)'!$B$17:$B$30,B1450,'Channel letter fabrication (2)'!$G$17:$G$30))</f>
        <v>0</v>
      </c>
    </row>
    <row r="1451" spans="1:10">
      <c r="A1451" s="28">
        <f>[1]ODBC!$A1451</f>
        <v>0</v>
      </c>
      <c r="B1451" s="29">
        <f>[1]ODBC!B1451</f>
        <v>0</v>
      </c>
      <c r="C1451" s="30" t="str">
        <f>IFERROR(VLOOKUP($B1451,[1]ODBC!$B:$H,2,FALSE),"")</f>
        <v/>
      </c>
      <c r="D1451" s="30" t="str">
        <f>IFERROR(VLOOKUP($B1451,[1]ODBC!$B:$H,3,FALSE),"")</f>
        <v/>
      </c>
      <c r="E1451" s="30" t="str">
        <f>IFERROR(VLOOKUP($B1451,[1]ODBC!$B:$H,4,FALSE),"")</f>
        <v/>
      </c>
      <c r="F1451" s="31" t="str">
        <f>IFERROR(VLOOKUP($B1451,[1]ODBC!$B:$H,5,FALSE),"")</f>
        <v/>
      </c>
      <c r="G1451" s="32">
        <f>[1]ODBC!G1451</f>
        <v>0</v>
      </c>
      <c r="H1451" s="33">
        <f>SUM([1]ODBC!H1451)</f>
        <v>0</v>
      </c>
      <c r="I1451" s="41" t="str">
        <f>'Vinyl cutting'!$B$2</f>
        <v>J36938</v>
      </c>
      <c r="J1451" s="42">
        <f ca="1">(SUMIF('Freeform time and material'!$B$17:$B$30,B1451,'Freeform time and material'!$G$17:$G$30)) +
(SUMIF('Vinyl cutting'!$B$17:$B$30,B1451,'Vinyl cutting'!$G$17:$G$30)) +
(SUMIF('Vinyl cutting (2)'!$B$17:$B$30,B1451,'Vinyl cutting (2)'!$G$17:$G$30)) +
(SUMIF('Apply vinyl graphics'!$B$17:$B$30,B1451,'Apply vinyl graphics'!$G$17:$G$30)) +
(SUMIF('Apply vinyl graphics (2)'!$B$17:$B$30,B1451,'Apply vinyl graphics (2)'!$G$17:$G$30)) +
(SUMIF('Alum pan sign'!$B$17:$B$30,B1451,'Alum pan sign'!$G$17:$G$30)) +
(SUMIF('Alum pan sign (2)'!$B$17:$B$30,B1451,'Alum pan sign (2)'!$G$17:$G$30)) +
(SUMIF('Economy pan sign'!$B$17:$B$30,B1451,'Economy pan sign'!$G$17:$G$30)) +
(SUMIF('Post and panel sign'!$B$17:$B$30,B1451,'Post and panel sign'!$G$17:$G$30)) +
(SUMIF('Post and panel sign (2)'!$B$17:$B$30,B1451,'Post and panel sign (2)'!$G$17:$G$30)) +
(SUMIF('Flat panels only'!$B$17:$B$30,B1451,'Flat panels only'!$G$17:$G$30)) +
(SUMIF('Flat panels only (2)'!$B$17:$B$30,B1451,'Flat panels only (2)'!$G$17:$G$30)) +
(SUMIF('Routed panel shapes'!$B$18:$B$31,B1451,'Routed panel shapes'!$G$18:$G$31)) +
(SUMIF('Routed panel shapes (2)'!$B$18:$B$31,B1451,'Routed panel shapes (2)'!$G$18:$G$31)) +
(SUMIF('Routed face only'!$B$17:$B$30,B1451,'Routed face only'!$G$17:$G$30)) +
(SUMIF('Routed face only (2)'!$B$17:$B$30,B1451,'Routed face only (2)'!$G$17:$G$30)) +
(SUMIF('Routed alum faces letters'!$B$17:$B$30,B1451,'Routed alum faces letters'!$G$17:$G$30)) +
(SUMIF('Routed alum faces letters (2)'!$B$17:$B$30,B1451,'Routed alum faces letters (2)'!$G$17:$G$30)) +
(SUMIF('Routed push through acrylic'!$B$17:$B$30,B1451,'Routed push through acrylic'!$G$17:$G$30)) +
(SUMIF('Routed push through acrylic (2)'!$B$17:$B$30,B1451,'Routed push through acrylic (2)'!$G$17:$G$30)) +
(SUMIF('Sf routed cabinet'!$B$17:$B$30,B1451,'Sf routed cabinet'!$G$17:$G$30)) +
(SUMIF('Sf routed cabinet (2)'!$B$17:$B$30,B1451,'Sf routed cabinet (2)'!$G$17:$G$30)) +
(SUMIF('Df routed cabinet'!$B$17:$B$30,B1451,'Df routed cabinet'!$G$17:$G$30)) +
(SUMIF('Df routed cabinet (2)'!$B$17:$B$30,B1451,'Df routed cabinet (2)'!$G$17:$G$30)) +
(SUMIF('Sf acrylic cabinet'!$B$17:$B$30,B1451,'Sf acrylic cabinet'!$G$17:$G$30)) +
(SUMIF('Sf acrylic cabinet (2)'!$B$17:$B$30,B1451,'Sf acrylic cabinet (2)'!$G$17:$G$30)) +
(SUMIF('Economy Sf acrylic'!$B$17:$B$30,B1451,'Economy Sf acrylic'!$G$17:$G$30)) +
(SUMIF('Df acrylic cabinet'!$B$17:$B$30,B1451,'Df acrylic cabinet'!$G$17:$G$30)) +
(SUMIF('Df acrylic cabinet (2)'!$B$17:$B$30,B1451,'Df acrylic cabinet (2)'!$G$17:$G$30)) +
(SUMIF('Sf flex cabinet'!$B$17:$B$30,B1451,'Sf flex cabinet'!$G$17:$G$30)) +
(SUMIF('Sf flex cabinet (2)'!$B$17:$B$30,B1451,'Sf flex cabinet (2)'!$G$17:$G$30)) +
(SUMIF('Df flex cabinet'!$B$17:$B$36,B1451,'Df flex cabinet'!$G$17:$G$36)) +
(SUMIF('Df flex cabinet (2)'!$B$17:$B$36,B1451,'Df flex cabinet (2)'!$G$17:$G$36)) +
(SUMIF('Pole cover'!$B$17:$B$30,B1451,'Pole cover'!$G$17:$G$30)) +
(SUMIF('Pole cover (2)'!$B$17:$B$30,B1451,'Pole cover (2)'!$G$17:$G$30)) +
(SUMIF('Structural Steel Fab'!$B$17:$B$29,B1451,'Structural Steel Fab'!$G$17:$G$29)) +
(SUMIF(Reveal!$B$17:$B$30,B1451,Reveal!$G$17:$G$30)) +
(SUMIF('Reveal (2)'!$B$17:$B$30,B1451,'Reveal (2)'!$G$17:$G$30)) +
(SUMIF('Crown cove top'!$B$17:$B$30,B1451,'Crown cove top'!$G$17:$G$30)) +
(SUMIF('EMC assembly'!$B$17:$B$30,B1451,'EMC assembly'!$G$17:$G$30)) +
(SUMIF(Crating!$B$17:$B$29,B1451,Crating!$G$17:$G$29)) +
(SUMIF('LED wiring'!$B$17:$B$30,B1451,'LED wiring'!$G$17:$G$30)) +
(SUMIF('Changeable copy face'!$B$17:$B$30,B1451,'Changeable copy face'!$G$17:$G$30)) +
(SUMIF('Flex face assembly'!$B$17:$B$30,B1451,'Flex face assembly'!$G$17:$G$30)) +
(SUMIF('Routed face assembly'!$B$17:$B$30,B1451,'Routed face assembly'!$G$17:$G$30)) +
(SUMIF('Paint calculation'!$B$17:$B$30,B1451,'Paint calculation'!$G$17:$G$30)) +
(SUMIF('Trimcap letter face'!$B$17:$B$30,B1451,'Trimcap letter face'!$G$17:$G$30)) +
(SUMIF('Trimcap letter face (2)'!$B$17:$B$30,B1451,'Trimcap letter face (2)'!$G$17:$G$30)) +
(SUMIF('Channel letter fabrication'!$B$17:$B$30,B1451,'Channel letter fabrication'!$G$17:$G$30)) +
(SUMIF('Channel letter fabrication (2)'!$B$17:$B$30,B1451,'Channel letter fabrication (2)'!$G$17:$G$30))</f>
        <v>0</v>
      </c>
    </row>
    <row r="1452" spans="1:10">
      <c r="A1452" s="28">
        <f>[1]ODBC!$A1452</f>
        <v>0</v>
      </c>
      <c r="B1452" s="29">
        <f>[1]ODBC!B1452</f>
        <v>0</v>
      </c>
      <c r="C1452" s="30" t="str">
        <f>IFERROR(VLOOKUP($B1452,[1]ODBC!$B:$H,2,FALSE),"")</f>
        <v/>
      </c>
      <c r="D1452" s="30" t="str">
        <f>IFERROR(VLOOKUP($B1452,[1]ODBC!$B:$H,3,FALSE),"")</f>
        <v/>
      </c>
      <c r="E1452" s="30" t="str">
        <f>IFERROR(VLOOKUP($B1452,[1]ODBC!$B:$H,4,FALSE),"")</f>
        <v/>
      </c>
      <c r="F1452" s="31" t="str">
        <f>IFERROR(VLOOKUP($B1452,[1]ODBC!$B:$H,5,FALSE),"")</f>
        <v/>
      </c>
      <c r="G1452" s="32">
        <f>[1]ODBC!G1452</f>
        <v>0</v>
      </c>
      <c r="H1452" s="33">
        <f>SUM([1]ODBC!H1452)</f>
        <v>0</v>
      </c>
      <c r="I1452" s="41" t="str">
        <f>'Vinyl cutting'!$B$2</f>
        <v>J36938</v>
      </c>
      <c r="J1452" s="42">
        <f ca="1">(SUMIF('Freeform time and material'!$B$17:$B$30,B1452,'Freeform time and material'!$G$17:$G$30)) +
(SUMIF('Vinyl cutting'!$B$17:$B$30,B1452,'Vinyl cutting'!$G$17:$G$30)) +
(SUMIF('Vinyl cutting (2)'!$B$17:$B$30,B1452,'Vinyl cutting (2)'!$G$17:$G$30)) +
(SUMIF('Apply vinyl graphics'!$B$17:$B$30,B1452,'Apply vinyl graphics'!$G$17:$G$30)) +
(SUMIF('Apply vinyl graphics (2)'!$B$17:$B$30,B1452,'Apply vinyl graphics (2)'!$G$17:$G$30)) +
(SUMIF('Alum pan sign'!$B$17:$B$30,B1452,'Alum pan sign'!$G$17:$G$30)) +
(SUMIF('Alum pan sign (2)'!$B$17:$B$30,B1452,'Alum pan sign (2)'!$G$17:$G$30)) +
(SUMIF('Economy pan sign'!$B$17:$B$30,B1452,'Economy pan sign'!$G$17:$G$30)) +
(SUMIF('Post and panel sign'!$B$17:$B$30,B1452,'Post and panel sign'!$G$17:$G$30)) +
(SUMIF('Post and panel sign (2)'!$B$17:$B$30,B1452,'Post and panel sign (2)'!$G$17:$G$30)) +
(SUMIF('Flat panels only'!$B$17:$B$30,B1452,'Flat panels only'!$G$17:$G$30)) +
(SUMIF('Flat panels only (2)'!$B$17:$B$30,B1452,'Flat panels only (2)'!$G$17:$G$30)) +
(SUMIF('Routed panel shapes'!$B$18:$B$31,B1452,'Routed panel shapes'!$G$18:$G$31)) +
(SUMIF('Routed panel shapes (2)'!$B$18:$B$31,B1452,'Routed panel shapes (2)'!$G$18:$G$31)) +
(SUMIF('Routed face only'!$B$17:$B$30,B1452,'Routed face only'!$G$17:$G$30)) +
(SUMIF('Routed face only (2)'!$B$17:$B$30,B1452,'Routed face only (2)'!$G$17:$G$30)) +
(SUMIF('Routed alum faces letters'!$B$17:$B$30,B1452,'Routed alum faces letters'!$G$17:$G$30)) +
(SUMIF('Routed alum faces letters (2)'!$B$17:$B$30,B1452,'Routed alum faces letters (2)'!$G$17:$G$30)) +
(SUMIF('Routed push through acrylic'!$B$17:$B$30,B1452,'Routed push through acrylic'!$G$17:$G$30)) +
(SUMIF('Routed push through acrylic (2)'!$B$17:$B$30,B1452,'Routed push through acrylic (2)'!$G$17:$G$30)) +
(SUMIF('Sf routed cabinet'!$B$17:$B$30,B1452,'Sf routed cabinet'!$G$17:$G$30)) +
(SUMIF('Sf routed cabinet (2)'!$B$17:$B$30,B1452,'Sf routed cabinet (2)'!$G$17:$G$30)) +
(SUMIF('Df routed cabinet'!$B$17:$B$30,B1452,'Df routed cabinet'!$G$17:$G$30)) +
(SUMIF('Df routed cabinet (2)'!$B$17:$B$30,B1452,'Df routed cabinet (2)'!$G$17:$G$30)) +
(SUMIF('Sf acrylic cabinet'!$B$17:$B$30,B1452,'Sf acrylic cabinet'!$G$17:$G$30)) +
(SUMIF('Sf acrylic cabinet (2)'!$B$17:$B$30,B1452,'Sf acrylic cabinet (2)'!$G$17:$G$30)) +
(SUMIF('Economy Sf acrylic'!$B$17:$B$30,B1452,'Economy Sf acrylic'!$G$17:$G$30)) +
(SUMIF('Df acrylic cabinet'!$B$17:$B$30,B1452,'Df acrylic cabinet'!$G$17:$G$30)) +
(SUMIF('Df acrylic cabinet (2)'!$B$17:$B$30,B1452,'Df acrylic cabinet (2)'!$G$17:$G$30)) +
(SUMIF('Sf flex cabinet'!$B$17:$B$30,B1452,'Sf flex cabinet'!$G$17:$G$30)) +
(SUMIF('Sf flex cabinet (2)'!$B$17:$B$30,B1452,'Sf flex cabinet (2)'!$G$17:$G$30)) +
(SUMIF('Df flex cabinet'!$B$17:$B$36,B1452,'Df flex cabinet'!$G$17:$G$36)) +
(SUMIF('Df flex cabinet (2)'!$B$17:$B$36,B1452,'Df flex cabinet (2)'!$G$17:$G$36)) +
(SUMIF('Pole cover'!$B$17:$B$30,B1452,'Pole cover'!$G$17:$G$30)) +
(SUMIF('Pole cover (2)'!$B$17:$B$30,B1452,'Pole cover (2)'!$G$17:$G$30)) +
(SUMIF('Structural Steel Fab'!$B$17:$B$29,B1452,'Structural Steel Fab'!$G$17:$G$29)) +
(SUMIF(Reveal!$B$17:$B$30,B1452,Reveal!$G$17:$G$30)) +
(SUMIF('Reveal (2)'!$B$17:$B$30,B1452,'Reveal (2)'!$G$17:$G$30)) +
(SUMIF('Crown cove top'!$B$17:$B$30,B1452,'Crown cove top'!$G$17:$G$30)) +
(SUMIF('EMC assembly'!$B$17:$B$30,B1452,'EMC assembly'!$G$17:$G$30)) +
(SUMIF(Crating!$B$17:$B$29,B1452,Crating!$G$17:$G$29)) +
(SUMIF('LED wiring'!$B$17:$B$30,B1452,'LED wiring'!$G$17:$G$30)) +
(SUMIF('Changeable copy face'!$B$17:$B$30,B1452,'Changeable copy face'!$G$17:$G$30)) +
(SUMIF('Flex face assembly'!$B$17:$B$30,B1452,'Flex face assembly'!$G$17:$G$30)) +
(SUMIF('Routed face assembly'!$B$17:$B$30,B1452,'Routed face assembly'!$G$17:$G$30)) +
(SUMIF('Paint calculation'!$B$17:$B$30,B1452,'Paint calculation'!$G$17:$G$30)) +
(SUMIF('Trimcap letter face'!$B$17:$B$30,B1452,'Trimcap letter face'!$G$17:$G$30)) +
(SUMIF('Trimcap letter face (2)'!$B$17:$B$30,B1452,'Trimcap letter face (2)'!$G$17:$G$30)) +
(SUMIF('Channel letter fabrication'!$B$17:$B$30,B1452,'Channel letter fabrication'!$G$17:$G$30)) +
(SUMIF('Channel letter fabrication (2)'!$B$17:$B$30,B1452,'Channel letter fabrication (2)'!$G$17:$G$30))</f>
        <v>0</v>
      </c>
    </row>
    <row r="1453" spans="1:10">
      <c r="A1453" s="28">
        <f>[1]ODBC!$A1453</f>
        <v>0</v>
      </c>
      <c r="B1453" s="29">
        <f>[1]ODBC!B1453</f>
        <v>0</v>
      </c>
      <c r="C1453" s="30" t="str">
        <f>IFERROR(VLOOKUP($B1453,[1]ODBC!$B:$H,2,FALSE),"")</f>
        <v/>
      </c>
      <c r="D1453" s="30" t="str">
        <f>IFERROR(VLOOKUP($B1453,[1]ODBC!$B:$H,3,FALSE),"")</f>
        <v/>
      </c>
      <c r="E1453" s="30" t="str">
        <f>IFERROR(VLOOKUP($B1453,[1]ODBC!$B:$H,4,FALSE),"")</f>
        <v/>
      </c>
      <c r="F1453" s="31" t="str">
        <f>IFERROR(VLOOKUP($B1453,[1]ODBC!$B:$H,5,FALSE),"")</f>
        <v/>
      </c>
      <c r="G1453" s="32">
        <f>[1]ODBC!G1453</f>
        <v>0</v>
      </c>
      <c r="H1453" s="33">
        <f>SUM([1]ODBC!H1453)</f>
        <v>0</v>
      </c>
      <c r="I1453" s="41" t="str">
        <f>'Vinyl cutting'!$B$2</f>
        <v>J36938</v>
      </c>
      <c r="J1453" s="42">
        <f ca="1">(SUMIF('Freeform time and material'!$B$17:$B$30,B1453,'Freeform time and material'!$G$17:$G$30)) +
(SUMIF('Vinyl cutting'!$B$17:$B$30,B1453,'Vinyl cutting'!$G$17:$G$30)) +
(SUMIF('Vinyl cutting (2)'!$B$17:$B$30,B1453,'Vinyl cutting (2)'!$G$17:$G$30)) +
(SUMIF('Apply vinyl graphics'!$B$17:$B$30,B1453,'Apply vinyl graphics'!$G$17:$G$30)) +
(SUMIF('Apply vinyl graphics (2)'!$B$17:$B$30,B1453,'Apply vinyl graphics (2)'!$G$17:$G$30)) +
(SUMIF('Alum pan sign'!$B$17:$B$30,B1453,'Alum pan sign'!$G$17:$G$30)) +
(SUMIF('Alum pan sign (2)'!$B$17:$B$30,B1453,'Alum pan sign (2)'!$G$17:$G$30)) +
(SUMIF('Economy pan sign'!$B$17:$B$30,B1453,'Economy pan sign'!$G$17:$G$30)) +
(SUMIF('Post and panel sign'!$B$17:$B$30,B1453,'Post and panel sign'!$G$17:$G$30)) +
(SUMIF('Post and panel sign (2)'!$B$17:$B$30,B1453,'Post and panel sign (2)'!$G$17:$G$30)) +
(SUMIF('Flat panels only'!$B$17:$B$30,B1453,'Flat panels only'!$G$17:$G$30)) +
(SUMIF('Flat panels only (2)'!$B$17:$B$30,B1453,'Flat panels only (2)'!$G$17:$G$30)) +
(SUMIF('Routed panel shapes'!$B$18:$B$31,B1453,'Routed panel shapes'!$G$18:$G$31)) +
(SUMIF('Routed panel shapes (2)'!$B$18:$B$31,B1453,'Routed panel shapes (2)'!$G$18:$G$31)) +
(SUMIF('Routed face only'!$B$17:$B$30,B1453,'Routed face only'!$G$17:$G$30)) +
(SUMIF('Routed face only (2)'!$B$17:$B$30,B1453,'Routed face only (2)'!$G$17:$G$30)) +
(SUMIF('Routed alum faces letters'!$B$17:$B$30,B1453,'Routed alum faces letters'!$G$17:$G$30)) +
(SUMIF('Routed alum faces letters (2)'!$B$17:$B$30,B1453,'Routed alum faces letters (2)'!$G$17:$G$30)) +
(SUMIF('Routed push through acrylic'!$B$17:$B$30,B1453,'Routed push through acrylic'!$G$17:$G$30)) +
(SUMIF('Routed push through acrylic (2)'!$B$17:$B$30,B1453,'Routed push through acrylic (2)'!$G$17:$G$30)) +
(SUMIF('Sf routed cabinet'!$B$17:$B$30,B1453,'Sf routed cabinet'!$G$17:$G$30)) +
(SUMIF('Sf routed cabinet (2)'!$B$17:$B$30,B1453,'Sf routed cabinet (2)'!$G$17:$G$30)) +
(SUMIF('Df routed cabinet'!$B$17:$B$30,B1453,'Df routed cabinet'!$G$17:$G$30)) +
(SUMIF('Df routed cabinet (2)'!$B$17:$B$30,B1453,'Df routed cabinet (2)'!$G$17:$G$30)) +
(SUMIF('Sf acrylic cabinet'!$B$17:$B$30,B1453,'Sf acrylic cabinet'!$G$17:$G$30)) +
(SUMIF('Sf acrylic cabinet (2)'!$B$17:$B$30,B1453,'Sf acrylic cabinet (2)'!$G$17:$G$30)) +
(SUMIF('Economy Sf acrylic'!$B$17:$B$30,B1453,'Economy Sf acrylic'!$G$17:$G$30)) +
(SUMIF('Df acrylic cabinet'!$B$17:$B$30,B1453,'Df acrylic cabinet'!$G$17:$G$30)) +
(SUMIF('Df acrylic cabinet (2)'!$B$17:$B$30,B1453,'Df acrylic cabinet (2)'!$G$17:$G$30)) +
(SUMIF('Sf flex cabinet'!$B$17:$B$30,B1453,'Sf flex cabinet'!$G$17:$G$30)) +
(SUMIF('Sf flex cabinet (2)'!$B$17:$B$30,B1453,'Sf flex cabinet (2)'!$G$17:$G$30)) +
(SUMIF('Df flex cabinet'!$B$17:$B$36,B1453,'Df flex cabinet'!$G$17:$G$36)) +
(SUMIF('Df flex cabinet (2)'!$B$17:$B$36,B1453,'Df flex cabinet (2)'!$G$17:$G$36)) +
(SUMIF('Pole cover'!$B$17:$B$30,B1453,'Pole cover'!$G$17:$G$30)) +
(SUMIF('Pole cover (2)'!$B$17:$B$30,B1453,'Pole cover (2)'!$G$17:$G$30)) +
(SUMIF('Structural Steel Fab'!$B$17:$B$29,B1453,'Structural Steel Fab'!$G$17:$G$29)) +
(SUMIF(Reveal!$B$17:$B$30,B1453,Reveal!$G$17:$G$30)) +
(SUMIF('Reveal (2)'!$B$17:$B$30,B1453,'Reveal (2)'!$G$17:$G$30)) +
(SUMIF('Crown cove top'!$B$17:$B$30,B1453,'Crown cove top'!$G$17:$G$30)) +
(SUMIF('EMC assembly'!$B$17:$B$30,B1453,'EMC assembly'!$G$17:$G$30)) +
(SUMIF(Crating!$B$17:$B$29,B1453,Crating!$G$17:$G$29)) +
(SUMIF('LED wiring'!$B$17:$B$30,B1453,'LED wiring'!$G$17:$G$30)) +
(SUMIF('Changeable copy face'!$B$17:$B$30,B1453,'Changeable copy face'!$G$17:$G$30)) +
(SUMIF('Flex face assembly'!$B$17:$B$30,B1453,'Flex face assembly'!$G$17:$G$30)) +
(SUMIF('Routed face assembly'!$B$17:$B$30,B1453,'Routed face assembly'!$G$17:$G$30)) +
(SUMIF('Paint calculation'!$B$17:$B$30,B1453,'Paint calculation'!$G$17:$G$30)) +
(SUMIF('Trimcap letter face'!$B$17:$B$30,B1453,'Trimcap letter face'!$G$17:$G$30)) +
(SUMIF('Trimcap letter face (2)'!$B$17:$B$30,B1453,'Trimcap letter face (2)'!$G$17:$G$30)) +
(SUMIF('Channel letter fabrication'!$B$17:$B$30,B1453,'Channel letter fabrication'!$G$17:$G$30)) +
(SUMIF('Channel letter fabrication (2)'!$B$17:$B$30,B1453,'Channel letter fabrication (2)'!$G$17:$G$30))</f>
        <v>0</v>
      </c>
    </row>
    <row r="1454" spans="1:10">
      <c r="A1454" s="28">
        <f>[1]ODBC!$A1454</f>
        <v>0</v>
      </c>
      <c r="B1454" s="29">
        <f>[1]ODBC!B1454</f>
        <v>0</v>
      </c>
      <c r="C1454" s="30" t="str">
        <f>IFERROR(VLOOKUP($B1454,[1]ODBC!$B:$H,2,FALSE),"")</f>
        <v/>
      </c>
      <c r="D1454" s="30" t="str">
        <f>IFERROR(VLOOKUP($B1454,[1]ODBC!$B:$H,3,FALSE),"")</f>
        <v/>
      </c>
      <c r="E1454" s="30" t="str">
        <f>IFERROR(VLOOKUP($B1454,[1]ODBC!$B:$H,4,FALSE),"")</f>
        <v/>
      </c>
      <c r="F1454" s="31" t="str">
        <f>IFERROR(VLOOKUP($B1454,[1]ODBC!$B:$H,5,FALSE),"")</f>
        <v/>
      </c>
      <c r="G1454" s="32">
        <f>[1]ODBC!G1454</f>
        <v>0</v>
      </c>
      <c r="H1454" s="33">
        <f>SUM([1]ODBC!H1454)</f>
        <v>0</v>
      </c>
      <c r="I1454" s="41" t="str">
        <f>'Vinyl cutting'!$B$2</f>
        <v>J36938</v>
      </c>
      <c r="J1454" s="42">
        <f ca="1">(SUMIF('Freeform time and material'!$B$17:$B$30,B1454,'Freeform time and material'!$G$17:$G$30)) +
(SUMIF('Vinyl cutting'!$B$17:$B$30,B1454,'Vinyl cutting'!$G$17:$G$30)) +
(SUMIF('Vinyl cutting (2)'!$B$17:$B$30,B1454,'Vinyl cutting (2)'!$G$17:$G$30)) +
(SUMIF('Apply vinyl graphics'!$B$17:$B$30,B1454,'Apply vinyl graphics'!$G$17:$G$30)) +
(SUMIF('Apply vinyl graphics (2)'!$B$17:$B$30,B1454,'Apply vinyl graphics (2)'!$G$17:$G$30)) +
(SUMIF('Alum pan sign'!$B$17:$B$30,B1454,'Alum pan sign'!$G$17:$G$30)) +
(SUMIF('Alum pan sign (2)'!$B$17:$B$30,B1454,'Alum pan sign (2)'!$G$17:$G$30)) +
(SUMIF('Economy pan sign'!$B$17:$B$30,B1454,'Economy pan sign'!$G$17:$G$30)) +
(SUMIF('Post and panel sign'!$B$17:$B$30,B1454,'Post and panel sign'!$G$17:$G$30)) +
(SUMIF('Post and panel sign (2)'!$B$17:$B$30,B1454,'Post and panel sign (2)'!$G$17:$G$30)) +
(SUMIF('Flat panels only'!$B$17:$B$30,B1454,'Flat panels only'!$G$17:$G$30)) +
(SUMIF('Flat panels only (2)'!$B$17:$B$30,B1454,'Flat panels only (2)'!$G$17:$G$30)) +
(SUMIF('Routed panel shapes'!$B$18:$B$31,B1454,'Routed panel shapes'!$G$18:$G$31)) +
(SUMIF('Routed panel shapes (2)'!$B$18:$B$31,B1454,'Routed panel shapes (2)'!$G$18:$G$31)) +
(SUMIF('Routed face only'!$B$17:$B$30,B1454,'Routed face only'!$G$17:$G$30)) +
(SUMIF('Routed face only (2)'!$B$17:$B$30,B1454,'Routed face only (2)'!$G$17:$G$30)) +
(SUMIF('Routed alum faces letters'!$B$17:$B$30,B1454,'Routed alum faces letters'!$G$17:$G$30)) +
(SUMIF('Routed alum faces letters (2)'!$B$17:$B$30,B1454,'Routed alum faces letters (2)'!$G$17:$G$30)) +
(SUMIF('Routed push through acrylic'!$B$17:$B$30,B1454,'Routed push through acrylic'!$G$17:$G$30)) +
(SUMIF('Routed push through acrylic (2)'!$B$17:$B$30,B1454,'Routed push through acrylic (2)'!$G$17:$G$30)) +
(SUMIF('Sf routed cabinet'!$B$17:$B$30,B1454,'Sf routed cabinet'!$G$17:$G$30)) +
(SUMIF('Sf routed cabinet (2)'!$B$17:$B$30,B1454,'Sf routed cabinet (2)'!$G$17:$G$30)) +
(SUMIF('Df routed cabinet'!$B$17:$B$30,B1454,'Df routed cabinet'!$G$17:$G$30)) +
(SUMIF('Df routed cabinet (2)'!$B$17:$B$30,B1454,'Df routed cabinet (2)'!$G$17:$G$30)) +
(SUMIF('Sf acrylic cabinet'!$B$17:$B$30,B1454,'Sf acrylic cabinet'!$G$17:$G$30)) +
(SUMIF('Sf acrylic cabinet (2)'!$B$17:$B$30,B1454,'Sf acrylic cabinet (2)'!$G$17:$G$30)) +
(SUMIF('Economy Sf acrylic'!$B$17:$B$30,B1454,'Economy Sf acrylic'!$G$17:$G$30)) +
(SUMIF('Df acrylic cabinet'!$B$17:$B$30,B1454,'Df acrylic cabinet'!$G$17:$G$30)) +
(SUMIF('Df acrylic cabinet (2)'!$B$17:$B$30,B1454,'Df acrylic cabinet (2)'!$G$17:$G$30)) +
(SUMIF('Sf flex cabinet'!$B$17:$B$30,B1454,'Sf flex cabinet'!$G$17:$G$30)) +
(SUMIF('Sf flex cabinet (2)'!$B$17:$B$30,B1454,'Sf flex cabinet (2)'!$G$17:$G$30)) +
(SUMIF('Df flex cabinet'!$B$17:$B$36,B1454,'Df flex cabinet'!$G$17:$G$36)) +
(SUMIF('Df flex cabinet (2)'!$B$17:$B$36,B1454,'Df flex cabinet (2)'!$G$17:$G$36)) +
(SUMIF('Pole cover'!$B$17:$B$30,B1454,'Pole cover'!$G$17:$G$30)) +
(SUMIF('Pole cover (2)'!$B$17:$B$30,B1454,'Pole cover (2)'!$G$17:$G$30)) +
(SUMIF('Structural Steel Fab'!$B$17:$B$29,B1454,'Structural Steel Fab'!$G$17:$G$29)) +
(SUMIF(Reveal!$B$17:$B$30,B1454,Reveal!$G$17:$G$30)) +
(SUMIF('Reveal (2)'!$B$17:$B$30,B1454,'Reveal (2)'!$G$17:$G$30)) +
(SUMIF('Crown cove top'!$B$17:$B$30,B1454,'Crown cove top'!$G$17:$G$30)) +
(SUMIF('EMC assembly'!$B$17:$B$30,B1454,'EMC assembly'!$G$17:$G$30)) +
(SUMIF(Crating!$B$17:$B$29,B1454,Crating!$G$17:$G$29)) +
(SUMIF('LED wiring'!$B$17:$B$30,B1454,'LED wiring'!$G$17:$G$30)) +
(SUMIF('Changeable copy face'!$B$17:$B$30,B1454,'Changeable copy face'!$G$17:$G$30)) +
(SUMIF('Flex face assembly'!$B$17:$B$30,B1454,'Flex face assembly'!$G$17:$G$30)) +
(SUMIF('Routed face assembly'!$B$17:$B$30,B1454,'Routed face assembly'!$G$17:$G$30)) +
(SUMIF('Paint calculation'!$B$17:$B$30,B1454,'Paint calculation'!$G$17:$G$30)) +
(SUMIF('Trimcap letter face'!$B$17:$B$30,B1454,'Trimcap letter face'!$G$17:$G$30)) +
(SUMIF('Trimcap letter face (2)'!$B$17:$B$30,B1454,'Trimcap letter face (2)'!$G$17:$G$30)) +
(SUMIF('Channel letter fabrication'!$B$17:$B$30,B1454,'Channel letter fabrication'!$G$17:$G$30)) +
(SUMIF('Channel letter fabrication (2)'!$B$17:$B$30,B1454,'Channel letter fabrication (2)'!$G$17:$G$30))</f>
        <v>0</v>
      </c>
    </row>
    <row r="1455" spans="1:10">
      <c r="A1455" s="28">
        <f>[1]ODBC!$A1455</f>
        <v>0</v>
      </c>
      <c r="B1455" s="29">
        <f>[1]ODBC!B1455</f>
        <v>0</v>
      </c>
      <c r="C1455" s="30" t="str">
        <f>IFERROR(VLOOKUP($B1455,[1]ODBC!$B:$H,2,FALSE),"")</f>
        <v/>
      </c>
      <c r="D1455" s="30" t="str">
        <f>IFERROR(VLOOKUP($B1455,[1]ODBC!$B:$H,3,FALSE),"")</f>
        <v/>
      </c>
      <c r="E1455" s="30" t="str">
        <f>IFERROR(VLOOKUP($B1455,[1]ODBC!$B:$H,4,FALSE),"")</f>
        <v/>
      </c>
      <c r="F1455" s="31" t="str">
        <f>IFERROR(VLOOKUP($B1455,[1]ODBC!$B:$H,5,FALSE),"")</f>
        <v/>
      </c>
      <c r="G1455" s="32">
        <f>[1]ODBC!G1455</f>
        <v>0</v>
      </c>
      <c r="H1455" s="33">
        <f>SUM([1]ODBC!H1455)</f>
        <v>0</v>
      </c>
      <c r="I1455" s="41" t="str">
        <f>'Vinyl cutting'!$B$2</f>
        <v>J36938</v>
      </c>
      <c r="J1455" s="42">
        <f ca="1">(SUMIF('Freeform time and material'!$B$17:$B$30,B1455,'Freeform time and material'!$G$17:$G$30)) +
(SUMIF('Vinyl cutting'!$B$17:$B$30,B1455,'Vinyl cutting'!$G$17:$G$30)) +
(SUMIF('Vinyl cutting (2)'!$B$17:$B$30,B1455,'Vinyl cutting (2)'!$G$17:$G$30)) +
(SUMIF('Apply vinyl graphics'!$B$17:$B$30,B1455,'Apply vinyl graphics'!$G$17:$G$30)) +
(SUMIF('Apply vinyl graphics (2)'!$B$17:$B$30,B1455,'Apply vinyl graphics (2)'!$G$17:$G$30)) +
(SUMIF('Alum pan sign'!$B$17:$B$30,B1455,'Alum pan sign'!$G$17:$G$30)) +
(SUMIF('Alum pan sign (2)'!$B$17:$B$30,B1455,'Alum pan sign (2)'!$G$17:$G$30)) +
(SUMIF('Economy pan sign'!$B$17:$B$30,B1455,'Economy pan sign'!$G$17:$G$30)) +
(SUMIF('Post and panel sign'!$B$17:$B$30,B1455,'Post and panel sign'!$G$17:$G$30)) +
(SUMIF('Post and panel sign (2)'!$B$17:$B$30,B1455,'Post and panel sign (2)'!$G$17:$G$30)) +
(SUMIF('Flat panels only'!$B$17:$B$30,B1455,'Flat panels only'!$G$17:$G$30)) +
(SUMIF('Flat panels only (2)'!$B$17:$B$30,B1455,'Flat panels only (2)'!$G$17:$G$30)) +
(SUMIF('Routed panel shapes'!$B$18:$B$31,B1455,'Routed panel shapes'!$G$18:$G$31)) +
(SUMIF('Routed panel shapes (2)'!$B$18:$B$31,B1455,'Routed panel shapes (2)'!$G$18:$G$31)) +
(SUMIF('Routed face only'!$B$17:$B$30,B1455,'Routed face only'!$G$17:$G$30)) +
(SUMIF('Routed face only (2)'!$B$17:$B$30,B1455,'Routed face only (2)'!$G$17:$G$30)) +
(SUMIF('Routed alum faces letters'!$B$17:$B$30,B1455,'Routed alum faces letters'!$G$17:$G$30)) +
(SUMIF('Routed alum faces letters (2)'!$B$17:$B$30,B1455,'Routed alum faces letters (2)'!$G$17:$G$30)) +
(SUMIF('Routed push through acrylic'!$B$17:$B$30,B1455,'Routed push through acrylic'!$G$17:$G$30)) +
(SUMIF('Routed push through acrylic (2)'!$B$17:$B$30,B1455,'Routed push through acrylic (2)'!$G$17:$G$30)) +
(SUMIF('Sf routed cabinet'!$B$17:$B$30,B1455,'Sf routed cabinet'!$G$17:$G$30)) +
(SUMIF('Sf routed cabinet (2)'!$B$17:$B$30,B1455,'Sf routed cabinet (2)'!$G$17:$G$30)) +
(SUMIF('Df routed cabinet'!$B$17:$B$30,B1455,'Df routed cabinet'!$G$17:$G$30)) +
(SUMIF('Df routed cabinet (2)'!$B$17:$B$30,B1455,'Df routed cabinet (2)'!$G$17:$G$30)) +
(SUMIF('Sf acrylic cabinet'!$B$17:$B$30,B1455,'Sf acrylic cabinet'!$G$17:$G$30)) +
(SUMIF('Sf acrylic cabinet (2)'!$B$17:$B$30,B1455,'Sf acrylic cabinet (2)'!$G$17:$G$30)) +
(SUMIF('Economy Sf acrylic'!$B$17:$B$30,B1455,'Economy Sf acrylic'!$G$17:$G$30)) +
(SUMIF('Df acrylic cabinet'!$B$17:$B$30,B1455,'Df acrylic cabinet'!$G$17:$G$30)) +
(SUMIF('Df acrylic cabinet (2)'!$B$17:$B$30,B1455,'Df acrylic cabinet (2)'!$G$17:$G$30)) +
(SUMIF('Sf flex cabinet'!$B$17:$B$30,B1455,'Sf flex cabinet'!$G$17:$G$30)) +
(SUMIF('Sf flex cabinet (2)'!$B$17:$B$30,B1455,'Sf flex cabinet (2)'!$G$17:$G$30)) +
(SUMIF('Df flex cabinet'!$B$17:$B$36,B1455,'Df flex cabinet'!$G$17:$G$36)) +
(SUMIF('Df flex cabinet (2)'!$B$17:$B$36,B1455,'Df flex cabinet (2)'!$G$17:$G$36)) +
(SUMIF('Pole cover'!$B$17:$B$30,B1455,'Pole cover'!$G$17:$G$30)) +
(SUMIF('Pole cover (2)'!$B$17:$B$30,B1455,'Pole cover (2)'!$G$17:$G$30)) +
(SUMIF('Structural Steel Fab'!$B$17:$B$29,B1455,'Structural Steel Fab'!$G$17:$G$29)) +
(SUMIF(Reveal!$B$17:$B$30,B1455,Reveal!$G$17:$G$30)) +
(SUMIF('Reveal (2)'!$B$17:$B$30,B1455,'Reveal (2)'!$G$17:$G$30)) +
(SUMIF('Crown cove top'!$B$17:$B$30,B1455,'Crown cove top'!$G$17:$G$30)) +
(SUMIF('EMC assembly'!$B$17:$B$30,B1455,'EMC assembly'!$G$17:$G$30)) +
(SUMIF(Crating!$B$17:$B$29,B1455,Crating!$G$17:$G$29)) +
(SUMIF('LED wiring'!$B$17:$B$30,B1455,'LED wiring'!$G$17:$G$30)) +
(SUMIF('Changeable copy face'!$B$17:$B$30,B1455,'Changeable copy face'!$G$17:$G$30)) +
(SUMIF('Flex face assembly'!$B$17:$B$30,B1455,'Flex face assembly'!$G$17:$G$30)) +
(SUMIF('Routed face assembly'!$B$17:$B$30,B1455,'Routed face assembly'!$G$17:$G$30)) +
(SUMIF('Paint calculation'!$B$17:$B$30,B1455,'Paint calculation'!$G$17:$G$30)) +
(SUMIF('Trimcap letter face'!$B$17:$B$30,B1455,'Trimcap letter face'!$G$17:$G$30)) +
(SUMIF('Trimcap letter face (2)'!$B$17:$B$30,B1455,'Trimcap letter face (2)'!$G$17:$G$30)) +
(SUMIF('Channel letter fabrication'!$B$17:$B$30,B1455,'Channel letter fabrication'!$G$17:$G$30)) +
(SUMIF('Channel letter fabrication (2)'!$B$17:$B$30,B1455,'Channel letter fabrication (2)'!$G$17:$G$30))</f>
        <v>0</v>
      </c>
    </row>
    <row r="1456" spans="1:10">
      <c r="A1456" s="28">
        <f>[1]ODBC!$A1456</f>
        <v>0</v>
      </c>
      <c r="B1456" s="29">
        <f>[1]ODBC!B1456</f>
        <v>0</v>
      </c>
      <c r="C1456" s="30" t="str">
        <f>IFERROR(VLOOKUP($B1456,[1]ODBC!$B:$H,2,FALSE),"")</f>
        <v/>
      </c>
      <c r="D1456" s="30" t="str">
        <f>IFERROR(VLOOKUP($B1456,[1]ODBC!$B:$H,3,FALSE),"")</f>
        <v/>
      </c>
      <c r="E1456" s="30" t="str">
        <f>IFERROR(VLOOKUP($B1456,[1]ODBC!$B:$H,4,FALSE),"")</f>
        <v/>
      </c>
      <c r="F1456" s="31" t="str">
        <f>IFERROR(VLOOKUP($B1456,[1]ODBC!$B:$H,5,FALSE),"")</f>
        <v/>
      </c>
      <c r="G1456" s="32">
        <f>[1]ODBC!G1456</f>
        <v>0</v>
      </c>
      <c r="H1456" s="33">
        <f>SUM([1]ODBC!H1456)</f>
        <v>0</v>
      </c>
      <c r="I1456" s="41" t="str">
        <f>'Vinyl cutting'!$B$2</f>
        <v>J36938</v>
      </c>
      <c r="J1456" s="42">
        <f ca="1">(SUMIF('Freeform time and material'!$B$17:$B$30,B1456,'Freeform time and material'!$G$17:$G$30)) +
(SUMIF('Vinyl cutting'!$B$17:$B$30,B1456,'Vinyl cutting'!$G$17:$G$30)) +
(SUMIF('Vinyl cutting (2)'!$B$17:$B$30,B1456,'Vinyl cutting (2)'!$G$17:$G$30)) +
(SUMIF('Apply vinyl graphics'!$B$17:$B$30,B1456,'Apply vinyl graphics'!$G$17:$G$30)) +
(SUMIF('Apply vinyl graphics (2)'!$B$17:$B$30,B1456,'Apply vinyl graphics (2)'!$G$17:$G$30)) +
(SUMIF('Alum pan sign'!$B$17:$B$30,B1456,'Alum pan sign'!$G$17:$G$30)) +
(SUMIF('Alum pan sign (2)'!$B$17:$B$30,B1456,'Alum pan sign (2)'!$G$17:$G$30)) +
(SUMIF('Economy pan sign'!$B$17:$B$30,B1456,'Economy pan sign'!$G$17:$G$30)) +
(SUMIF('Post and panel sign'!$B$17:$B$30,B1456,'Post and panel sign'!$G$17:$G$30)) +
(SUMIF('Post and panel sign (2)'!$B$17:$B$30,B1456,'Post and panel sign (2)'!$G$17:$G$30)) +
(SUMIF('Flat panels only'!$B$17:$B$30,B1456,'Flat panels only'!$G$17:$G$30)) +
(SUMIF('Flat panels only (2)'!$B$17:$B$30,B1456,'Flat panels only (2)'!$G$17:$G$30)) +
(SUMIF('Routed panel shapes'!$B$18:$B$31,B1456,'Routed panel shapes'!$G$18:$G$31)) +
(SUMIF('Routed panel shapes (2)'!$B$18:$B$31,B1456,'Routed panel shapes (2)'!$G$18:$G$31)) +
(SUMIF('Routed face only'!$B$17:$B$30,B1456,'Routed face only'!$G$17:$G$30)) +
(SUMIF('Routed face only (2)'!$B$17:$B$30,B1456,'Routed face only (2)'!$G$17:$G$30)) +
(SUMIF('Routed alum faces letters'!$B$17:$B$30,B1456,'Routed alum faces letters'!$G$17:$G$30)) +
(SUMIF('Routed alum faces letters (2)'!$B$17:$B$30,B1456,'Routed alum faces letters (2)'!$G$17:$G$30)) +
(SUMIF('Routed push through acrylic'!$B$17:$B$30,B1456,'Routed push through acrylic'!$G$17:$G$30)) +
(SUMIF('Routed push through acrylic (2)'!$B$17:$B$30,B1456,'Routed push through acrylic (2)'!$G$17:$G$30)) +
(SUMIF('Sf routed cabinet'!$B$17:$B$30,B1456,'Sf routed cabinet'!$G$17:$G$30)) +
(SUMIF('Sf routed cabinet (2)'!$B$17:$B$30,B1456,'Sf routed cabinet (2)'!$G$17:$G$30)) +
(SUMIF('Df routed cabinet'!$B$17:$B$30,B1456,'Df routed cabinet'!$G$17:$G$30)) +
(SUMIF('Df routed cabinet (2)'!$B$17:$B$30,B1456,'Df routed cabinet (2)'!$G$17:$G$30)) +
(SUMIF('Sf acrylic cabinet'!$B$17:$B$30,B1456,'Sf acrylic cabinet'!$G$17:$G$30)) +
(SUMIF('Sf acrylic cabinet (2)'!$B$17:$B$30,B1456,'Sf acrylic cabinet (2)'!$G$17:$G$30)) +
(SUMIF('Economy Sf acrylic'!$B$17:$B$30,B1456,'Economy Sf acrylic'!$G$17:$G$30)) +
(SUMIF('Df acrylic cabinet'!$B$17:$B$30,B1456,'Df acrylic cabinet'!$G$17:$G$30)) +
(SUMIF('Df acrylic cabinet (2)'!$B$17:$B$30,B1456,'Df acrylic cabinet (2)'!$G$17:$G$30)) +
(SUMIF('Sf flex cabinet'!$B$17:$B$30,B1456,'Sf flex cabinet'!$G$17:$G$30)) +
(SUMIF('Sf flex cabinet (2)'!$B$17:$B$30,B1456,'Sf flex cabinet (2)'!$G$17:$G$30)) +
(SUMIF('Df flex cabinet'!$B$17:$B$36,B1456,'Df flex cabinet'!$G$17:$G$36)) +
(SUMIF('Df flex cabinet (2)'!$B$17:$B$36,B1456,'Df flex cabinet (2)'!$G$17:$G$36)) +
(SUMIF('Pole cover'!$B$17:$B$30,B1456,'Pole cover'!$G$17:$G$30)) +
(SUMIF('Pole cover (2)'!$B$17:$B$30,B1456,'Pole cover (2)'!$G$17:$G$30)) +
(SUMIF('Structural Steel Fab'!$B$17:$B$29,B1456,'Structural Steel Fab'!$G$17:$G$29)) +
(SUMIF(Reveal!$B$17:$B$30,B1456,Reveal!$G$17:$G$30)) +
(SUMIF('Reveal (2)'!$B$17:$B$30,B1456,'Reveal (2)'!$G$17:$G$30)) +
(SUMIF('Crown cove top'!$B$17:$B$30,B1456,'Crown cove top'!$G$17:$G$30)) +
(SUMIF('EMC assembly'!$B$17:$B$30,B1456,'EMC assembly'!$G$17:$G$30)) +
(SUMIF(Crating!$B$17:$B$29,B1456,Crating!$G$17:$G$29)) +
(SUMIF('LED wiring'!$B$17:$B$30,B1456,'LED wiring'!$G$17:$G$30)) +
(SUMIF('Changeable copy face'!$B$17:$B$30,B1456,'Changeable copy face'!$G$17:$G$30)) +
(SUMIF('Flex face assembly'!$B$17:$B$30,B1456,'Flex face assembly'!$G$17:$G$30)) +
(SUMIF('Routed face assembly'!$B$17:$B$30,B1456,'Routed face assembly'!$G$17:$G$30)) +
(SUMIF('Paint calculation'!$B$17:$B$30,B1456,'Paint calculation'!$G$17:$G$30)) +
(SUMIF('Trimcap letter face'!$B$17:$B$30,B1456,'Trimcap letter face'!$G$17:$G$30)) +
(SUMIF('Trimcap letter face (2)'!$B$17:$B$30,B1456,'Trimcap letter face (2)'!$G$17:$G$30)) +
(SUMIF('Channel letter fabrication'!$B$17:$B$30,B1456,'Channel letter fabrication'!$G$17:$G$30)) +
(SUMIF('Channel letter fabrication (2)'!$B$17:$B$30,B1456,'Channel letter fabrication (2)'!$G$17:$G$30))</f>
        <v>0</v>
      </c>
    </row>
    <row r="1457" spans="1:10">
      <c r="A1457" s="28">
        <f>[1]ODBC!$A1457</f>
        <v>0</v>
      </c>
      <c r="B1457" s="29">
        <f>[1]ODBC!B1457</f>
        <v>0</v>
      </c>
      <c r="C1457" s="30" t="str">
        <f>IFERROR(VLOOKUP($B1457,[1]ODBC!$B:$H,2,FALSE),"")</f>
        <v/>
      </c>
      <c r="D1457" s="30" t="str">
        <f>IFERROR(VLOOKUP($B1457,[1]ODBC!$B:$H,3,FALSE),"")</f>
        <v/>
      </c>
      <c r="E1457" s="30" t="str">
        <f>IFERROR(VLOOKUP($B1457,[1]ODBC!$B:$H,4,FALSE),"")</f>
        <v/>
      </c>
      <c r="F1457" s="31" t="str">
        <f>IFERROR(VLOOKUP($B1457,[1]ODBC!$B:$H,5,FALSE),"")</f>
        <v/>
      </c>
      <c r="G1457" s="32">
        <f>[1]ODBC!G1457</f>
        <v>0</v>
      </c>
      <c r="H1457" s="33">
        <f>SUM([1]ODBC!H1457)</f>
        <v>0</v>
      </c>
      <c r="I1457" s="41" t="str">
        <f>'Vinyl cutting'!$B$2</f>
        <v>J36938</v>
      </c>
      <c r="J1457" s="42">
        <f ca="1">(SUMIF('Freeform time and material'!$B$17:$B$30,B1457,'Freeform time and material'!$G$17:$G$30)) +
(SUMIF('Vinyl cutting'!$B$17:$B$30,B1457,'Vinyl cutting'!$G$17:$G$30)) +
(SUMIF('Vinyl cutting (2)'!$B$17:$B$30,B1457,'Vinyl cutting (2)'!$G$17:$G$30)) +
(SUMIF('Apply vinyl graphics'!$B$17:$B$30,B1457,'Apply vinyl graphics'!$G$17:$G$30)) +
(SUMIF('Apply vinyl graphics (2)'!$B$17:$B$30,B1457,'Apply vinyl graphics (2)'!$G$17:$G$30)) +
(SUMIF('Alum pan sign'!$B$17:$B$30,B1457,'Alum pan sign'!$G$17:$G$30)) +
(SUMIF('Alum pan sign (2)'!$B$17:$B$30,B1457,'Alum pan sign (2)'!$G$17:$G$30)) +
(SUMIF('Economy pan sign'!$B$17:$B$30,B1457,'Economy pan sign'!$G$17:$G$30)) +
(SUMIF('Post and panel sign'!$B$17:$B$30,B1457,'Post and panel sign'!$G$17:$G$30)) +
(SUMIF('Post and panel sign (2)'!$B$17:$B$30,B1457,'Post and panel sign (2)'!$G$17:$G$30)) +
(SUMIF('Flat panels only'!$B$17:$B$30,B1457,'Flat panels only'!$G$17:$G$30)) +
(SUMIF('Flat panels only (2)'!$B$17:$B$30,B1457,'Flat panels only (2)'!$G$17:$G$30)) +
(SUMIF('Routed panel shapes'!$B$18:$B$31,B1457,'Routed panel shapes'!$G$18:$G$31)) +
(SUMIF('Routed panel shapes (2)'!$B$18:$B$31,B1457,'Routed panel shapes (2)'!$G$18:$G$31)) +
(SUMIF('Routed face only'!$B$17:$B$30,B1457,'Routed face only'!$G$17:$G$30)) +
(SUMIF('Routed face only (2)'!$B$17:$B$30,B1457,'Routed face only (2)'!$G$17:$G$30)) +
(SUMIF('Routed alum faces letters'!$B$17:$B$30,B1457,'Routed alum faces letters'!$G$17:$G$30)) +
(SUMIF('Routed alum faces letters (2)'!$B$17:$B$30,B1457,'Routed alum faces letters (2)'!$G$17:$G$30)) +
(SUMIF('Routed push through acrylic'!$B$17:$B$30,B1457,'Routed push through acrylic'!$G$17:$G$30)) +
(SUMIF('Routed push through acrylic (2)'!$B$17:$B$30,B1457,'Routed push through acrylic (2)'!$G$17:$G$30)) +
(SUMIF('Sf routed cabinet'!$B$17:$B$30,B1457,'Sf routed cabinet'!$G$17:$G$30)) +
(SUMIF('Sf routed cabinet (2)'!$B$17:$B$30,B1457,'Sf routed cabinet (2)'!$G$17:$G$30)) +
(SUMIF('Df routed cabinet'!$B$17:$B$30,B1457,'Df routed cabinet'!$G$17:$G$30)) +
(SUMIF('Df routed cabinet (2)'!$B$17:$B$30,B1457,'Df routed cabinet (2)'!$G$17:$G$30)) +
(SUMIF('Sf acrylic cabinet'!$B$17:$B$30,B1457,'Sf acrylic cabinet'!$G$17:$G$30)) +
(SUMIF('Sf acrylic cabinet (2)'!$B$17:$B$30,B1457,'Sf acrylic cabinet (2)'!$G$17:$G$30)) +
(SUMIF('Economy Sf acrylic'!$B$17:$B$30,B1457,'Economy Sf acrylic'!$G$17:$G$30)) +
(SUMIF('Df acrylic cabinet'!$B$17:$B$30,B1457,'Df acrylic cabinet'!$G$17:$G$30)) +
(SUMIF('Df acrylic cabinet (2)'!$B$17:$B$30,B1457,'Df acrylic cabinet (2)'!$G$17:$G$30)) +
(SUMIF('Sf flex cabinet'!$B$17:$B$30,B1457,'Sf flex cabinet'!$G$17:$G$30)) +
(SUMIF('Sf flex cabinet (2)'!$B$17:$B$30,B1457,'Sf flex cabinet (2)'!$G$17:$G$30)) +
(SUMIF('Df flex cabinet'!$B$17:$B$36,B1457,'Df flex cabinet'!$G$17:$G$36)) +
(SUMIF('Df flex cabinet (2)'!$B$17:$B$36,B1457,'Df flex cabinet (2)'!$G$17:$G$36)) +
(SUMIF('Pole cover'!$B$17:$B$30,B1457,'Pole cover'!$G$17:$G$30)) +
(SUMIF('Pole cover (2)'!$B$17:$B$30,B1457,'Pole cover (2)'!$G$17:$G$30)) +
(SUMIF('Structural Steel Fab'!$B$17:$B$29,B1457,'Structural Steel Fab'!$G$17:$G$29)) +
(SUMIF(Reveal!$B$17:$B$30,B1457,Reveal!$G$17:$G$30)) +
(SUMIF('Reveal (2)'!$B$17:$B$30,B1457,'Reveal (2)'!$G$17:$G$30)) +
(SUMIF('Crown cove top'!$B$17:$B$30,B1457,'Crown cove top'!$G$17:$G$30)) +
(SUMIF('EMC assembly'!$B$17:$B$30,B1457,'EMC assembly'!$G$17:$G$30)) +
(SUMIF(Crating!$B$17:$B$29,B1457,Crating!$G$17:$G$29)) +
(SUMIF('LED wiring'!$B$17:$B$30,B1457,'LED wiring'!$G$17:$G$30)) +
(SUMIF('Changeable copy face'!$B$17:$B$30,B1457,'Changeable copy face'!$G$17:$G$30)) +
(SUMIF('Flex face assembly'!$B$17:$B$30,B1457,'Flex face assembly'!$G$17:$G$30)) +
(SUMIF('Routed face assembly'!$B$17:$B$30,B1457,'Routed face assembly'!$G$17:$G$30)) +
(SUMIF('Paint calculation'!$B$17:$B$30,B1457,'Paint calculation'!$G$17:$G$30)) +
(SUMIF('Trimcap letter face'!$B$17:$B$30,B1457,'Trimcap letter face'!$G$17:$G$30)) +
(SUMIF('Trimcap letter face (2)'!$B$17:$B$30,B1457,'Trimcap letter face (2)'!$G$17:$G$30)) +
(SUMIF('Channel letter fabrication'!$B$17:$B$30,B1457,'Channel letter fabrication'!$G$17:$G$30)) +
(SUMIF('Channel letter fabrication (2)'!$B$17:$B$30,B1457,'Channel letter fabrication (2)'!$G$17:$G$30))</f>
        <v>0</v>
      </c>
    </row>
    <row r="1458" spans="1:10">
      <c r="A1458" s="28">
        <f>[1]ODBC!$A1458</f>
        <v>0</v>
      </c>
      <c r="B1458" s="29">
        <f>[1]ODBC!B1458</f>
        <v>0</v>
      </c>
      <c r="C1458" s="30" t="str">
        <f>IFERROR(VLOOKUP($B1458,[1]ODBC!$B:$H,2,FALSE),"")</f>
        <v/>
      </c>
      <c r="D1458" s="30" t="str">
        <f>IFERROR(VLOOKUP($B1458,[1]ODBC!$B:$H,3,FALSE),"")</f>
        <v/>
      </c>
      <c r="E1458" s="30" t="str">
        <f>IFERROR(VLOOKUP($B1458,[1]ODBC!$B:$H,4,FALSE),"")</f>
        <v/>
      </c>
      <c r="F1458" s="31" t="str">
        <f>IFERROR(VLOOKUP($B1458,[1]ODBC!$B:$H,5,FALSE),"")</f>
        <v/>
      </c>
      <c r="G1458" s="32">
        <f>[1]ODBC!G1458</f>
        <v>0</v>
      </c>
      <c r="H1458" s="33">
        <f>SUM([1]ODBC!H1458)</f>
        <v>0</v>
      </c>
      <c r="I1458" s="41" t="str">
        <f>'Vinyl cutting'!$B$2</f>
        <v>J36938</v>
      </c>
      <c r="J1458" s="42">
        <f ca="1">(SUMIF('Freeform time and material'!$B$17:$B$30,B1458,'Freeform time and material'!$G$17:$G$30)) +
(SUMIF('Vinyl cutting'!$B$17:$B$30,B1458,'Vinyl cutting'!$G$17:$G$30)) +
(SUMIF('Vinyl cutting (2)'!$B$17:$B$30,B1458,'Vinyl cutting (2)'!$G$17:$G$30)) +
(SUMIF('Apply vinyl graphics'!$B$17:$B$30,B1458,'Apply vinyl graphics'!$G$17:$G$30)) +
(SUMIF('Apply vinyl graphics (2)'!$B$17:$B$30,B1458,'Apply vinyl graphics (2)'!$G$17:$G$30)) +
(SUMIF('Alum pan sign'!$B$17:$B$30,B1458,'Alum pan sign'!$G$17:$G$30)) +
(SUMIF('Alum pan sign (2)'!$B$17:$B$30,B1458,'Alum pan sign (2)'!$G$17:$G$30)) +
(SUMIF('Economy pan sign'!$B$17:$B$30,B1458,'Economy pan sign'!$G$17:$G$30)) +
(SUMIF('Post and panel sign'!$B$17:$B$30,B1458,'Post and panel sign'!$G$17:$G$30)) +
(SUMIF('Post and panel sign (2)'!$B$17:$B$30,B1458,'Post and panel sign (2)'!$G$17:$G$30)) +
(SUMIF('Flat panels only'!$B$17:$B$30,B1458,'Flat panels only'!$G$17:$G$30)) +
(SUMIF('Flat panels only (2)'!$B$17:$B$30,B1458,'Flat panels only (2)'!$G$17:$G$30)) +
(SUMIF('Routed panel shapes'!$B$18:$B$31,B1458,'Routed panel shapes'!$G$18:$G$31)) +
(SUMIF('Routed panel shapes (2)'!$B$18:$B$31,B1458,'Routed panel shapes (2)'!$G$18:$G$31)) +
(SUMIF('Routed face only'!$B$17:$B$30,B1458,'Routed face only'!$G$17:$G$30)) +
(SUMIF('Routed face only (2)'!$B$17:$B$30,B1458,'Routed face only (2)'!$G$17:$G$30)) +
(SUMIF('Routed alum faces letters'!$B$17:$B$30,B1458,'Routed alum faces letters'!$G$17:$G$30)) +
(SUMIF('Routed alum faces letters (2)'!$B$17:$B$30,B1458,'Routed alum faces letters (2)'!$G$17:$G$30)) +
(SUMIF('Routed push through acrylic'!$B$17:$B$30,B1458,'Routed push through acrylic'!$G$17:$G$30)) +
(SUMIF('Routed push through acrylic (2)'!$B$17:$B$30,B1458,'Routed push through acrylic (2)'!$G$17:$G$30)) +
(SUMIF('Sf routed cabinet'!$B$17:$B$30,B1458,'Sf routed cabinet'!$G$17:$G$30)) +
(SUMIF('Sf routed cabinet (2)'!$B$17:$B$30,B1458,'Sf routed cabinet (2)'!$G$17:$G$30)) +
(SUMIF('Df routed cabinet'!$B$17:$B$30,B1458,'Df routed cabinet'!$G$17:$G$30)) +
(SUMIF('Df routed cabinet (2)'!$B$17:$B$30,B1458,'Df routed cabinet (2)'!$G$17:$G$30)) +
(SUMIF('Sf acrylic cabinet'!$B$17:$B$30,B1458,'Sf acrylic cabinet'!$G$17:$G$30)) +
(SUMIF('Sf acrylic cabinet (2)'!$B$17:$B$30,B1458,'Sf acrylic cabinet (2)'!$G$17:$G$30)) +
(SUMIF('Economy Sf acrylic'!$B$17:$B$30,B1458,'Economy Sf acrylic'!$G$17:$G$30)) +
(SUMIF('Df acrylic cabinet'!$B$17:$B$30,B1458,'Df acrylic cabinet'!$G$17:$G$30)) +
(SUMIF('Df acrylic cabinet (2)'!$B$17:$B$30,B1458,'Df acrylic cabinet (2)'!$G$17:$G$30)) +
(SUMIF('Sf flex cabinet'!$B$17:$B$30,B1458,'Sf flex cabinet'!$G$17:$G$30)) +
(SUMIF('Sf flex cabinet (2)'!$B$17:$B$30,B1458,'Sf flex cabinet (2)'!$G$17:$G$30)) +
(SUMIF('Df flex cabinet'!$B$17:$B$36,B1458,'Df flex cabinet'!$G$17:$G$36)) +
(SUMIF('Df flex cabinet (2)'!$B$17:$B$36,B1458,'Df flex cabinet (2)'!$G$17:$G$36)) +
(SUMIF('Pole cover'!$B$17:$B$30,B1458,'Pole cover'!$G$17:$G$30)) +
(SUMIF('Pole cover (2)'!$B$17:$B$30,B1458,'Pole cover (2)'!$G$17:$G$30)) +
(SUMIF('Structural Steel Fab'!$B$17:$B$29,B1458,'Structural Steel Fab'!$G$17:$G$29)) +
(SUMIF(Reveal!$B$17:$B$30,B1458,Reveal!$G$17:$G$30)) +
(SUMIF('Reveal (2)'!$B$17:$B$30,B1458,'Reveal (2)'!$G$17:$G$30)) +
(SUMIF('Crown cove top'!$B$17:$B$30,B1458,'Crown cove top'!$G$17:$G$30)) +
(SUMIF('EMC assembly'!$B$17:$B$30,B1458,'EMC assembly'!$G$17:$G$30)) +
(SUMIF(Crating!$B$17:$B$29,B1458,Crating!$G$17:$G$29)) +
(SUMIF('LED wiring'!$B$17:$B$30,B1458,'LED wiring'!$G$17:$G$30)) +
(SUMIF('Changeable copy face'!$B$17:$B$30,B1458,'Changeable copy face'!$G$17:$G$30)) +
(SUMIF('Flex face assembly'!$B$17:$B$30,B1458,'Flex face assembly'!$G$17:$G$30)) +
(SUMIF('Routed face assembly'!$B$17:$B$30,B1458,'Routed face assembly'!$G$17:$G$30)) +
(SUMIF('Paint calculation'!$B$17:$B$30,B1458,'Paint calculation'!$G$17:$G$30)) +
(SUMIF('Trimcap letter face'!$B$17:$B$30,B1458,'Trimcap letter face'!$G$17:$G$30)) +
(SUMIF('Trimcap letter face (2)'!$B$17:$B$30,B1458,'Trimcap letter face (2)'!$G$17:$G$30)) +
(SUMIF('Channel letter fabrication'!$B$17:$B$30,B1458,'Channel letter fabrication'!$G$17:$G$30)) +
(SUMIF('Channel letter fabrication (2)'!$B$17:$B$30,B1458,'Channel letter fabrication (2)'!$G$17:$G$30))</f>
        <v>0</v>
      </c>
    </row>
    <row r="1459" spans="1:10">
      <c r="A1459" s="28">
        <f>[1]ODBC!$A1459</f>
        <v>0</v>
      </c>
      <c r="B1459" s="29">
        <f>[1]ODBC!B1459</f>
        <v>0</v>
      </c>
      <c r="C1459" s="30" t="str">
        <f>IFERROR(VLOOKUP($B1459,[1]ODBC!$B:$H,2,FALSE),"")</f>
        <v/>
      </c>
      <c r="D1459" s="30" t="str">
        <f>IFERROR(VLOOKUP($B1459,[1]ODBC!$B:$H,3,FALSE),"")</f>
        <v/>
      </c>
      <c r="E1459" s="30" t="str">
        <f>IFERROR(VLOOKUP($B1459,[1]ODBC!$B:$H,4,FALSE),"")</f>
        <v/>
      </c>
      <c r="F1459" s="31" t="str">
        <f>IFERROR(VLOOKUP($B1459,[1]ODBC!$B:$H,5,FALSE),"")</f>
        <v/>
      </c>
      <c r="G1459" s="32">
        <f>[1]ODBC!G1459</f>
        <v>0</v>
      </c>
      <c r="H1459" s="33">
        <f>SUM([1]ODBC!H1459)</f>
        <v>0</v>
      </c>
      <c r="I1459" s="41" t="str">
        <f>'Vinyl cutting'!$B$2</f>
        <v>J36938</v>
      </c>
      <c r="J1459" s="42">
        <f ca="1">(SUMIF('Freeform time and material'!$B$17:$B$30,B1459,'Freeform time and material'!$G$17:$G$30)) +
(SUMIF('Vinyl cutting'!$B$17:$B$30,B1459,'Vinyl cutting'!$G$17:$G$30)) +
(SUMIF('Vinyl cutting (2)'!$B$17:$B$30,B1459,'Vinyl cutting (2)'!$G$17:$G$30)) +
(SUMIF('Apply vinyl graphics'!$B$17:$B$30,B1459,'Apply vinyl graphics'!$G$17:$G$30)) +
(SUMIF('Apply vinyl graphics (2)'!$B$17:$B$30,B1459,'Apply vinyl graphics (2)'!$G$17:$G$30)) +
(SUMIF('Alum pan sign'!$B$17:$B$30,B1459,'Alum pan sign'!$G$17:$G$30)) +
(SUMIF('Alum pan sign (2)'!$B$17:$B$30,B1459,'Alum pan sign (2)'!$G$17:$G$30)) +
(SUMIF('Economy pan sign'!$B$17:$B$30,B1459,'Economy pan sign'!$G$17:$G$30)) +
(SUMIF('Post and panel sign'!$B$17:$B$30,B1459,'Post and panel sign'!$G$17:$G$30)) +
(SUMIF('Post and panel sign (2)'!$B$17:$B$30,B1459,'Post and panel sign (2)'!$G$17:$G$30)) +
(SUMIF('Flat panels only'!$B$17:$B$30,B1459,'Flat panels only'!$G$17:$G$30)) +
(SUMIF('Flat panels only (2)'!$B$17:$B$30,B1459,'Flat panels only (2)'!$G$17:$G$30)) +
(SUMIF('Routed panel shapes'!$B$18:$B$31,B1459,'Routed panel shapes'!$G$18:$G$31)) +
(SUMIF('Routed panel shapes (2)'!$B$18:$B$31,B1459,'Routed panel shapes (2)'!$G$18:$G$31)) +
(SUMIF('Routed face only'!$B$17:$B$30,B1459,'Routed face only'!$G$17:$G$30)) +
(SUMIF('Routed face only (2)'!$B$17:$B$30,B1459,'Routed face only (2)'!$G$17:$G$30)) +
(SUMIF('Routed alum faces letters'!$B$17:$B$30,B1459,'Routed alum faces letters'!$G$17:$G$30)) +
(SUMIF('Routed alum faces letters (2)'!$B$17:$B$30,B1459,'Routed alum faces letters (2)'!$G$17:$G$30)) +
(SUMIF('Routed push through acrylic'!$B$17:$B$30,B1459,'Routed push through acrylic'!$G$17:$G$30)) +
(SUMIF('Routed push through acrylic (2)'!$B$17:$B$30,B1459,'Routed push through acrylic (2)'!$G$17:$G$30)) +
(SUMIF('Sf routed cabinet'!$B$17:$B$30,B1459,'Sf routed cabinet'!$G$17:$G$30)) +
(SUMIF('Sf routed cabinet (2)'!$B$17:$B$30,B1459,'Sf routed cabinet (2)'!$G$17:$G$30)) +
(SUMIF('Df routed cabinet'!$B$17:$B$30,B1459,'Df routed cabinet'!$G$17:$G$30)) +
(SUMIF('Df routed cabinet (2)'!$B$17:$B$30,B1459,'Df routed cabinet (2)'!$G$17:$G$30)) +
(SUMIF('Sf acrylic cabinet'!$B$17:$B$30,B1459,'Sf acrylic cabinet'!$G$17:$G$30)) +
(SUMIF('Sf acrylic cabinet (2)'!$B$17:$B$30,B1459,'Sf acrylic cabinet (2)'!$G$17:$G$30)) +
(SUMIF('Economy Sf acrylic'!$B$17:$B$30,B1459,'Economy Sf acrylic'!$G$17:$G$30)) +
(SUMIF('Df acrylic cabinet'!$B$17:$B$30,B1459,'Df acrylic cabinet'!$G$17:$G$30)) +
(SUMIF('Df acrylic cabinet (2)'!$B$17:$B$30,B1459,'Df acrylic cabinet (2)'!$G$17:$G$30)) +
(SUMIF('Sf flex cabinet'!$B$17:$B$30,B1459,'Sf flex cabinet'!$G$17:$G$30)) +
(SUMIF('Sf flex cabinet (2)'!$B$17:$B$30,B1459,'Sf flex cabinet (2)'!$G$17:$G$30)) +
(SUMIF('Df flex cabinet'!$B$17:$B$36,B1459,'Df flex cabinet'!$G$17:$G$36)) +
(SUMIF('Df flex cabinet (2)'!$B$17:$B$36,B1459,'Df flex cabinet (2)'!$G$17:$G$36)) +
(SUMIF('Pole cover'!$B$17:$B$30,B1459,'Pole cover'!$G$17:$G$30)) +
(SUMIF('Pole cover (2)'!$B$17:$B$30,B1459,'Pole cover (2)'!$G$17:$G$30)) +
(SUMIF('Structural Steel Fab'!$B$17:$B$29,B1459,'Structural Steel Fab'!$G$17:$G$29)) +
(SUMIF(Reveal!$B$17:$B$30,B1459,Reveal!$G$17:$G$30)) +
(SUMIF('Reveal (2)'!$B$17:$B$30,B1459,'Reveal (2)'!$G$17:$G$30)) +
(SUMIF('Crown cove top'!$B$17:$B$30,B1459,'Crown cove top'!$G$17:$G$30)) +
(SUMIF('EMC assembly'!$B$17:$B$30,B1459,'EMC assembly'!$G$17:$G$30)) +
(SUMIF(Crating!$B$17:$B$29,B1459,Crating!$G$17:$G$29)) +
(SUMIF('LED wiring'!$B$17:$B$30,B1459,'LED wiring'!$G$17:$G$30)) +
(SUMIF('Changeable copy face'!$B$17:$B$30,B1459,'Changeable copy face'!$G$17:$G$30)) +
(SUMIF('Flex face assembly'!$B$17:$B$30,B1459,'Flex face assembly'!$G$17:$G$30)) +
(SUMIF('Routed face assembly'!$B$17:$B$30,B1459,'Routed face assembly'!$G$17:$G$30)) +
(SUMIF('Paint calculation'!$B$17:$B$30,B1459,'Paint calculation'!$G$17:$G$30)) +
(SUMIF('Trimcap letter face'!$B$17:$B$30,B1459,'Trimcap letter face'!$G$17:$G$30)) +
(SUMIF('Trimcap letter face (2)'!$B$17:$B$30,B1459,'Trimcap letter face (2)'!$G$17:$G$30)) +
(SUMIF('Channel letter fabrication'!$B$17:$B$30,B1459,'Channel letter fabrication'!$G$17:$G$30)) +
(SUMIF('Channel letter fabrication (2)'!$B$17:$B$30,B1459,'Channel letter fabrication (2)'!$G$17:$G$30))</f>
        <v>0</v>
      </c>
    </row>
    <row r="1460" spans="1:10">
      <c r="A1460" s="28">
        <f>[1]ODBC!$A1460</f>
        <v>0</v>
      </c>
      <c r="B1460" s="29">
        <f>[1]ODBC!B1460</f>
        <v>0</v>
      </c>
      <c r="C1460" s="30" t="str">
        <f>IFERROR(VLOOKUP($B1460,[1]ODBC!$B:$H,2,FALSE),"")</f>
        <v/>
      </c>
      <c r="D1460" s="30" t="str">
        <f>IFERROR(VLOOKUP($B1460,[1]ODBC!$B:$H,3,FALSE),"")</f>
        <v/>
      </c>
      <c r="E1460" s="30" t="str">
        <f>IFERROR(VLOOKUP($B1460,[1]ODBC!$B:$H,4,FALSE),"")</f>
        <v/>
      </c>
      <c r="F1460" s="31" t="str">
        <f>IFERROR(VLOOKUP($B1460,[1]ODBC!$B:$H,5,FALSE),"")</f>
        <v/>
      </c>
      <c r="G1460" s="32">
        <f>[1]ODBC!G1460</f>
        <v>0</v>
      </c>
      <c r="H1460" s="33">
        <f>SUM([1]ODBC!H1460)</f>
        <v>0</v>
      </c>
      <c r="I1460" s="41" t="str">
        <f>'Vinyl cutting'!$B$2</f>
        <v>J36938</v>
      </c>
      <c r="J1460" s="42">
        <f ca="1">(SUMIF('Freeform time and material'!$B$17:$B$30,B1460,'Freeform time and material'!$G$17:$G$30)) +
(SUMIF('Vinyl cutting'!$B$17:$B$30,B1460,'Vinyl cutting'!$G$17:$G$30)) +
(SUMIF('Vinyl cutting (2)'!$B$17:$B$30,B1460,'Vinyl cutting (2)'!$G$17:$G$30)) +
(SUMIF('Apply vinyl graphics'!$B$17:$B$30,B1460,'Apply vinyl graphics'!$G$17:$G$30)) +
(SUMIF('Apply vinyl graphics (2)'!$B$17:$B$30,B1460,'Apply vinyl graphics (2)'!$G$17:$G$30)) +
(SUMIF('Alum pan sign'!$B$17:$B$30,B1460,'Alum pan sign'!$G$17:$G$30)) +
(SUMIF('Alum pan sign (2)'!$B$17:$B$30,B1460,'Alum pan sign (2)'!$G$17:$G$30)) +
(SUMIF('Economy pan sign'!$B$17:$B$30,B1460,'Economy pan sign'!$G$17:$G$30)) +
(SUMIF('Post and panel sign'!$B$17:$B$30,B1460,'Post and panel sign'!$G$17:$G$30)) +
(SUMIF('Post and panel sign (2)'!$B$17:$B$30,B1460,'Post and panel sign (2)'!$G$17:$G$30)) +
(SUMIF('Flat panels only'!$B$17:$B$30,B1460,'Flat panels only'!$G$17:$G$30)) +
(SUMIF('Flat panels only (2)'!$B$17:$B$30,B1460,'Flat panels only (2)'!$G$17:$G$30)) +
(SUMIF('Routed panel shapes'!$B$18:$B$31,B1460,'Routed panel shapes'!$G$18:$G$31)) +
(SUMIF('Routed panel shapes (2)'!$B$18:$B$31,B1460,'Routed panel shapes (2)'!$G$18:$G$31)) +
(SUMIF('Routed face only'!$B$17:$B$30,B1460,'Routed face only'!$G$17:$G$30)) +
(SUMIF('Routed face only (2)'!$B$17:$B$30,B1460,'Routed face only (2)'!$G$17:$G$30)) +
(SUMIF('Routed alum faces letters'!$B$17:$B$30,B1460,'Routed alum faces letters'!$G$17:$G$30)) +
(SUMIF('Routed alum faces letters (2)'!$B$17:$B$30,B1460,'Routed alum faces letters (2)'!$G$17:$G$30)) +
(SUMIF('Routed push through acrylic'!$B$17:$B$30,B1460,'Routed push through acrylic'!$G$17:$G$30)) +
(SUMIF('Routed push through acrylic (2)'!$B$17:$B$30,B1460,'Routed push through acrylic (2)'!$G$17:$G$30)) +
(SUMIF('Sf routed cabinet'!$B$17:$B$30,B1460,'Sf routed cabinet'!$G$17:$G$30)) +
(SUMIF('Sf routed cabinet (2)'!$B$17:$B$30,B1460,'Sf routed cabinet (2)'!$G$17:$G$30)) +
(SUMIF('Df routed cabinet'!$B$17:$B$30,B1460,'Df routed cabinet'!$G$17:$G$30)) +
(SUMIF('Df routed cabinet (2)'!$B$17:$B$30,B1460,'Df routed cabinet (2)'!$G$17:$G$30)) +
(SUMIF('Sf acrylic cabinet'!$B$17:$B$30,B1460,'Sf acrylic cabinet'!$G$17:$G$30)) +
(SUMIF('Sf acrylic cabinet (2)'!$B$17:$B$30,B1460,'Sf acrylic cabinet (2)'!$G$17:$G$30)) +
(SUMIF('Economy Sf acrylic'!$B$17:$B$30,B1460,'Economy Sf acrylic'!$G$17:$G$30)) +
(SUMIF('Df acrylic cabinet'!$B$17:$B$30,B1460,'Df acrylic cabinet'!$G$17:$G$30)) +
(SUMIF('Df acrylic cabinet (2)'!$B$17:$B$30,B1460,'Df acrylic cabinet (2)'!$G$17:$G$30)) +
(SUMIF('Sf flex cabinet'!$B$17:$B$30,B1460,'Sf flex cabinet'!$G$17:$G$30)) +
(SUMIF('Sf flex cabinet (2)'!$B$17:$B$30,B1460,'Sf flex cabinet (2)'!$G$17:$G$30)) +
(SUMIF('Df flex cabinet'!$B$17:$B$36,B1460,'Df flex cabinet'!$G$17:$G$36)) +
(SUMIF('Df flex cabinet (2)'!$B$17:$B$36,B1460,'Df flex cabinet (2)'!$G$17:$G$36)) +
(SUMIF('Pole cover'!$B$17:$B$30,B1460,'Pole cover'!$G$17:$G$30)) +
(SUMIF('Pole cover (2)'!$B$17:$B$30,B1460,'Pole cover (2)'!$G$17:$G$30)) +
(SUMIF('Structural Steel Fab'!$B$17:$B$29,B1460,'Structural Steel Fab'!$G$17:$G$29)) +
(SUMIF(Reveal!$B$17:$B$30,B1460,Reveal!$G$17:$G$30)) +
(SUMIF('Reveal (2)'!$B$17:$B$30,B1460,'Reveal (2)'!$G$17:$G$30)) +
(SUMIF('Crown cove top'!$B$17:$B$30,B1460,'Crown cove top'!$G$17:$G$30)) +
(SUMIF('EMC assembly'!$B$17:$B$30,B1460,'EMC assembly'!$G$17:$G$30)) +
(SUMIF(Crating!$B$17:$B$29,B1460,Crating!$G$17:$G$29)) +
(SUMIF('LED wiring'!$B$17:$B$30,B1460,'LED wiring'!$G$17:$G$30)) +
(SUMIF('Changeable copy face'!$B$17:$B$30,B1460,'Changeable copy face'!$G$17:$G$30)) +
(SUMIF('Flex face assembly'!$B$17:$B$30,B1460,'Flex face assembly'!$G$17:$G$30)) +
(SUMIF('Routed face assembly'!$B$17:$B$30,B1460,'Routed face assembly'!$G$17:$G$30)) +
(SUMIF('Paint calculation'!$B$17:$B$30,B1460,'Paint calculation'!$G$17:$G$30)) +
(SUMIF('Trimcap letter face'!$B$17:$B$30,B1460,'Trimcap letter face'!$G$17:$G$30)) +
(SUMIF('Trimcap letter face (2)'!$B$17:$B$30,B1460,'Trimcap letter face (2)'!$G$17:$G$30)) +
(SUMIF('Channel letter fabrication'!$B$17:$B$30,B1460,'Channel letter fabrication'!$G$17:$G$30)) +
(SUMIF('Channel letter fabrication (2)'!$B$17:$B$30,B1460,'Channel letter fabrication (2)'!$G$17:$G$30))</f>
        <v>0</v>
      </c>
    </row>
    <row r="1461" spans="1:10">
      <c r="A1461" s="28">
        <f>[1]ODBC!$A1461</f>
        <v>0</v>
      </c>
      <c r="B1461" s="29">
        <f>[1]ODBC!B1461</f>
        <v>0</v>
      </c>
      <c r="C1461" s="30" t="str">
        <f>IFERROR(VLOOKUP($B1461,[1]ODBC!$B:$H,2,FALSE),"")</f>
        <v/>
      </c>
      <c r="D1461" s="30" t="str">
        <f>IFERROR(VLOOKUP($B1461,[1]ODBC!$B:$H,3,FALSE),"")</f>
        <v/>
      </c>
      <c r="E1461" s="30" t="str">
        <f>IFERROR(VLOOKUP($B1461,[1]ODBC!$B:$H,4,FALSE),"")</f>
        <v/>
      </c>
      <c r="F1461" s="31" t="str">
        <f>IFERROR(VLOOKUP($B1461,[1]ODBC!$B:$H,5,FALSE),"")</f>
        <v/>
      </c>
      <c r="G1461" s="32">
        <f>[1]ODBC!G1461</f>
        <v>0</v>
      </c>
      <c r="H1461" s="33">
        <f>SUM([1]ODBC!H1461)</f>
        <v>0</v>
      </c>
      <c r="I1461" s="41" t="str">
        <f>'Vinyl cutting'!$B$2</f>
        <v>J36938</v>
      </c>
      <c r="J1461" s="42">
        <f ca="1">(SUMIF('Freeform time and material'!$B$17:$B$30,B1461,'Freeform time and material'!$G$17:$G$30)) +
(SUMIF('Vinyl cutting'!$B$17:$B$30,B1461,'Vinyl cutting'!$G$17:$G$30)) +
(SUMIF('Vinyl cutting (2)'!$B$17:$B$30,B1461,'Vinyl cutting (2)'!$G$17:$G$30)) +
(SUMIF('Apply vinyl graphics'!$B$17:$B$30,B1461,'Apply vinyl graphics'!$G$17:$G$30)) +
(SUMIF('Apply vinyl graphics (2)'!$B$17:$B$30,B1461,'Apply vinyl graphics (2)'!$G$17:$G$30)) +
(SUMIF('Alum pan sign'!$B$17:$B$30,B1461,'Alum pan sign'!$G$17:$G$30)) +
(SUMIF('Alum pan sign (2)'!$B$17:$B$30,B1461,'Alum pan sign (2)'!$G$17:$G$30)) +
(SUMIF('Economy pan sign'!$B$17:$B$30,B1461,'Economy pan sign'!$G$17:$G$30)) +
(SUMIF('Post and panel sign'!$B$17:$B$30,B1461,'Post and panel sign'!$G$17:$G$30)) +
(SUMIF('Post and panel sign (2)'!$B$17:$B$30,B1461,'Post and panel sign (2)'!$G$17:$G$30)) +
(SUMIF('Flat panels only'!$B$17:$B$30,B1461,'Flat panels only'!$G$17:$G$30)) +
(SUMIF('Flat panels only (2)'!$B$17:$B$30,B1461,'Flat panels only (2)'!$G$17:$G$30)) +
(SUMIF('Routed panel shapes'!$B$18:$B$31,B1461,'Routed panel shapes'!$G$18:$G$31)) +
(SUMIF('Routed panel shapes (2)'!$B$18:$B$31,B1461,'Routed panel shapes (2)'!$G$18:$G$31)) +
(SUMIF('Routed face only'!$B$17:$B$30,B1461,'Routed face only'!$G$17:$G$30)) +
(SUMIF('Routed face only (2)'!$B$17:$B$30,B1461,'Routed face only (2)'!$G$17:$G$30)) +
(SUMIF('Routed alum faces letters'!$B$17:$B$30,B1461,'Routed alum faces letters'!$G$17:$G$30)) +
(SUMIF('Routed alum faces letters (2)'!$B$17:$B$30,B1461,'Routed alum faces letters (2)'!$G$17:$G$30)) +
(SUMIF('Routed push through acrylic'!$B$17:$B$30,B1461,'Routed push through acrylic'!$G$17:$G$30)) +
(SUMIF('Routed push through acrylic (2)'!$B$17:$B$30,B1461,'Routed push through acrylic (2)'!$G$17:$G$30)) +
(SUMIF('Sf routed cabinet'!$B$17:$B$30,B1461,'Sf routed cabinet'!$G$17:$G$30)) +
(SUMIF('Sf routed cabinet (2)'!$B$17:$B$30,B1461,'Sf routed cabinet (2)'!$G$17:$G$30)) +
(SUMIF('Df routed cabinet'!$B$17:$B$30,B1461,'Df routed cabinet'!$G$17:$G$30)) +
(SUMIF('Df routed cabinet (2)'!$B$17:$B$30,B1461,'Df routed cabinet (2)'!$G$17:$G$30)) +
(SUMIF('Sf acrylic cabinet'!$B$17:$B$30,B1461,'Sf acrylic cabinet'!$G$17:$G$30)) +
(SUMIF('Sf acrylic cabinet (2)'!$B$17:$B$30,B1461,'Sf acrylic cabinet (2)'!$G$17:$G$30)) +
(SUMIF('Economy Sf acrylic'!$B$17:$B$30,B1461,'Economy Sf acrylic'!$G$17:$G$30)) +
(SUMIF('Df acrylic cabinet'!$B$17:$B$30,B1461,'Df acrylic cabinet'!$G$17:$G$30)) +
(SUMIF('Df acrylic cabinet (2)'!$B$17:$B$30,B1461,'Df acrylic cabinet (2)'!$G$17:$G$30)) +
(SUMIF('Sf flex cabinet'!$B$17:$B$30,B1461,'Sf flex cabinet'!$G$17:$G$30)) +
(SUMIF('Sf flex cabinet (2)'!$B$17:$B$30,B1461,'Sf flex cabinet (2)'!$G$17:$G$30)) +
(SUMIF('Df flex cabinet'!$B$17:$B$36,B1461,'Df flex cabinet'!$G$17:$G$36)) +
(SUMIF('Df flex cabinet (2)'!$B$17:$B$36,B1461,'Df flex cabinet (2)'!$G$17:$G$36)) +
(SUMIF('Pole cover'!$B$17:$B$30,B1461,'Pole cover'!$G$17:$G$30)) +
(SUMIF('Pole cover (2)'!$B$17:$B$30,B1461,'Pole cover (2)'!$G$17:$G$30)) +
(SUMIF('Structural Steel Fab'!$B$17:$B$29,B1461,'Structural Steel Fab'!$G$17:$G$29)) +
(SUMIF(Reveal!$B$17:$B$30,B1461,Reveal!$G$17:$G$30)) +
(SUMIF('Reveal (2)'!$B$17:$B$30,B1461,'Reveal (2)'!$G$17:$G$30)) +
(SUMIF('Crown cove top'!$B$17:$B$30,B1461,'Crown cove top'!$G$17:$G$30)) +
(SUMIF('EMC assembly'!$B$17:$B$30,B1461,'EMC assembly'!$G$17:$G$30)) +
(SUMIF(Crating!$B$17:$B$29,B1461,Crating!$G$17:$G$29)) +
(SUMIF('LED wiring'!$B$17:$B$30,B1461,'LED wiring'!$G$17:$G$30)) +
(SUMIF('Changeable copy face'!$B$17:$B$30,B1461,'Changeable copy face'!$G$17:$G$30)) +
(SUMIF('Flex face assembly'!$B$17:$B$30,B1461,'Flex face assembly'!$G$17:$G$30)) +
(SUMIF('Routed face assembly'!$B$17:$B$30,B1461,'Routed face assembly'!$G$17:$G$30)) +
(SUMIF('Paint calculation'!$B$17:$B$30,B1461,'Paint calculation'!$G$17:$G$30)) +
(SUMIF('Trimcap letter face'!$B$17:$B$30,B1461,'Trimcap letter face'!$G$17:$G$30)) +
(SUMIF('Trimcap letter face (2)'!$B$17:$B$30,B1461,'Trimcap letter face (2)'!$G$17:$G$30)) +
(SUMIF('Channel letter fabrication'!$B$17:$B$30,B1461,'Channel letter fabrication'!$G$17:$G$30)) +
(SUMIF('Channel letter fabrication (2)'!$B$17:$B$30,B1461,'Channel letter fabrication (2)'!$G$17:$G$30))</f>
        <v>0</v>
      </c>
    </row>
    <row r="1462" spans="1:10">
      <c r="A1462" s="28">
        <f>[1]ODBC!$A1462</f>
        <v>0</v>
      </c>
      <c r="B1462" s="29">
        <f>[1]ODBC!B1462</f>
        <v>0</v>
      </c>
      <c r="C1462" s="30" t="str">
        <f>IFERROR(VLOOKUP($B1462,[1]ODBC!$B:$H,2,FALSE),"")</f>
        <v/>
      </c>
      <c r="D1462" s="30" t="str">
        <f>IFERROR(VLOOKUP($B1462,[1]ODBC!$B:$H,3,FALSE),"")</f>
        <v/>
      </c>
      <c r="E1462" s="30" t="str">
        <f>IFERROR(VLOOKUP($B1462,[1]ODBC!$B:$H,4,FALSE),"")</f>
        <v/>
      </c>
      <c r="F1462" s="31" t="str">
        <f>IFERROR(VLOOKUP($B1462,[1]ODBC!$B:$H,5,FALSE),"")</f>
        <v/>
      </c>
      <c r="G1462" s="32">
        <f>[1]ODBC!G1462</f>
        <v>0</v>
      </c>
      <c r="H1462" s="33">
        <f>SUM([1]ODBC!H1462)</f>
        <v>0</v>
      </c>
      <c r="I1462" s="41" t="str">
        <f>'Vinyl cutting'!$B$2</f>
        <v>J36938</v>
      </c>
      <c r="J1462" s="42">
        <f ca="1">(SUMIF('Freeform time and material'!$B$17:$B$30,B1462,'Freeform time and material'!$G$17:$G$30)) +
(SUMIF('Vinyl cutting'!$B$17:$B$30,B1462,'Vinyl cutting'!$G$17:$G$30)) +
(SUMIF('Vinyl cutting (2)'!$B$17:$B$30,B1462,'Vinyl cutting (2)'!$G$17:$G$30)) +
(SUMIF('Apply vinyl graphics'!$B$17:$B$30,B1462,'Apply vinyl graphics'!$G$17:$G$30)) +
(SUMIF('Apply vinyl graphics (2)'!$B$17:$B$30,B1462,'Apply vinyl graphics (2)'!$G$17:$G$30)) +
(SUMIF('Alum pan sign'!$B$17:$B$30,B1462,'Alum pan sign'!$G$17:$G$30)) +
(SUMIF('Alum pan sign (2)'!$B$17:$B$30,B1462,'Alum pan sign (2)'!$G$17:$G$30)) +
(SUMIF('Economy pan sign'!$B$17:$B$30,B1462,'Economy pan sign'!$G$17:$G$30)) +
(SUMIF('Post and panel sign'!$B$17:$B$30,B1462,'Post and panel sign'!$G$17:$G$30)) +
(SUMIF('Post and panel sign (2)'!$B$17:$B$30,B1462,'Post and panel sign (2)'!$G$17:$G$30)) +
(SUMIF('Flat panels only'!$B$17:$B$30,B1462,'Flat panels only'!$G$17:$G$30)) +
(SUMIF('Flat panels only (2)'!$B$17:$B$30,B1462,'Flat panels only (2)'!$G$17:$G$30)) +
(SUMIF('Routed panel shapes'!$B$18:$B$31,B1462,'Routed panel shapes'!$G$18:$G$31)) +
(SUMIF('Routed panel shapes (2)'!$B$18:$B$31,B1462,'Routed panel shapes (2)'!$G$18:$G$31)) +
(SUMIF('Routed face only'!$B$17:$B$30,B1462,'Routed face only'!$G$17:$G$30)) +
(SUMIF('Routed face only (2)'!$B$17:$B$30,B1462,'Routed face only (2)'!$G$17:$G$30)) +
(SUMIF('Routed alum faces letters'!$B$17:$B$30,B1462,'Routed alum faces letters'!$G$17:$G$30)) +
(SUMIF('Routed alum faces letters (2)'!$B$17:$B$30,B1462,'Routed alum faces letters (2)'!$G$17:$G$30)) +
(SUMIF('Routed push through acrylic'!$B$17:$B$30,B1462,'Routed push through acrylic'!$G$17:$G$30)) +
(SUMIF('Routed push through acrylic (2)'!$B$17:$B$30,B1462,'Routed push through acrylic (2)'!$G$17:$G$30)) +
(SUMIF('Sf routed cabinet'!$B$17:$B$30,B1462,'Sf routed cabinet'!$G$17:$G$30)) +
(SUMIF('Sf routed cabinet (2)'!$B$17:$B$30,B1462,'Sf routed cabinet (2)'!$G$17:$G$30)) +
(SUMIF('Df routed cabinet'!$B$17:$B$30,B1462,'Df routed cabinet'!$G$17:$G$30)) +
(SUMIF('Df routed cabinet (2)'!$B$17:$B$30,B1462,'Df routed cabinet (2)'!$G$17:$G$30)) +
(SUMIF('Sf acrylic cabinet'!$B$17:$B$30,B1462,'Sf acrylic cabinet'!$G$17:$G$30)) +
(SUMIF('Sf acrylic cabinet (2)'!$B$17:$B$30,B1462,'Sf acrylic cabinet (2)'!$G$17:$G$30)) +
(SUMIF('Economy Sf acrylic'!$B$17:$B$30,B1462,'Economy Sf acrylic'!$G$17:$G$30)) +
(SUMIF('Df acrylic cabinet'!$B$17:$B$30,B1462,'Df acrylic cabinet'!$G$17:$G$30)) +
(SUMIF('Df acrylic cabinet (2)'!$B$17:$B$30,B1462,'Df acrylic cabinet (2)'!$G$17:$G$30)) +
(SUMIF('Sf flex cabinet'!$B$17:$B$30,B1462,'Sf flex cabinet'!$G$17:$G$30)) +
(SUMIF('Sf flex cabinet (2)'!$B$17:$B$30,B1462,'Sf flex cabinet (2)'!$G$17:$G$30)) +
(SUMIF('Df flex cabinet'!$B$17:$B$36,B1462,'Df flex cabinet'!$G$17:$G$36)) +
(SUMIF('Df flex cabinet (2)'!$B$17:$B$36,B1462,'Df flex cabinet (2)'!$G$17:$G$36)) +
(SUMIF('Pole cover'!$B$17:$B$30,B1462,'Pole cover'!$G$17:$G$30)) +
(SUMIF('Pole cover (2)'!$B$17:$B$30,B1462,'Pole cover (2)'!$G$17:$G$30)) +
(SUMIF('Structural Steel Fab'!$B$17:$B$29,B1462,'Structural Steel Fab'!$G$17:$G$29)) +
(SUMIF(Reveal!$B$17:$B$30,B1462,Reveal!$G$17:$G$30)) +
(SUMIF('Reveal (2)'!$B$17:$B$30,B1462,'Reveal (2)'!$G$17:$G$30)) +
(SUMIF('Crown cove top'!$B$17:$B$30,B1462,'Crown cove top'!$G$17:$G$30)) +
(SUMIF('EMC assembly'!$B$17:$B$30,B1462,'EMC assembly'!$G$17:$G$30)) +
(SUMIF(Crating!$B$17:$B$29,B1462,Crating!$G$17:$G$29)) +
(SUMIF('LED wiring'!$B$17:$B$30,B1462,'LED wiring'!$G$17:$G$30)) +
(SUMIF('Changeable copy face'!$B$17:$B$30,B1462,'Changeable copy face'!$G$17:$G$30)) +
(SUMIF('Flex face assembly'!$B$17:$B$30,B1462,'Flex face assembly'!$G$17:$G$30)) +
(SUMIF('Routed face assembly'!$B$17:$B$30,B1462,'Routed face assembly'!$G$17:$G$30)) +
(SUMIF('Paint calculation'!$B$17:$B$30,B1462,'Paint calculation'!$G$17:$G$30)) +
(SUMIF('Trimcap letter face'!$B$17:$B$30,B1462,'Trimcap letter face'!$G$17:$G$30)) +
(SUMIF('Trimcap letter face (2)'!$B$17:$B$30,B1462,'Trimcap letter face (2)'!$G$17:$G$30)) +
(SUMIF('Channel letter fabrication'!$B$17:$B$30,B1462,'Channel letter fabrication'!$G$17:$G$30)) +
(SUMIF('Channel letter fabrication (2)'!$B$17:$B$30,B1462,'Channel letter fabrication (2)'!$G$17:$G$30))</f>
        <v>0</v>
      </c>
    </row>
    <row r="1463" spans="1:10">
      <c r="A1463" s="28">
        <f>[1]ODBC!$A1463</f>
        <v>0</v>
      </c>
      <c r="B1463" s="29">
        <f>[1]ODBC!B1463</f>
        <v>0</v>
      </c>
      <c r="C1463" s="30" t="str">
        <f>IFERROR(VLOOKUP($B1463,[1]ODBC!$B:$H,2,FALSE),"")</f>
        <v/>
      </c>
      <c r="D1463" s="30" t="str">
        <f>IFERROR(VLOOKUP($B1463,[1]ODBC!$B:$H,3,FALSE),"")</f>
        <v/>
      </c>
      <c r="E1463" s="30" t="str">
        <f>IFERROR(VLOOKUP($B1463,[1]ODBC!$B:$H,4,FALSE),"")</f>
        <v/>
      </c>
      <c r="F1463" s="31" t="str">
        <f>IFERROR(VLOOKUP($B1463,[1]ODBC!$B:$H,5,FALSE),"")</f>
        <v/>
      </c>
      <c r="G1463" s="32">
        <f>[1]ODBC!G1463</f>
        <v>0</v>
      </c>
      <c r="H1463" s="33">
        <f>SUM([1]ODBC!H1463)</f>
        <v>0</v>
      </c>
      <c r="I1463" s="41" t="str">
        <f>'Vinyl cutting'!$B$2</f>
        <v>J36938</v>
      </c>
      <c r="J1463" s="42">
        <f ca="1">(SUMIF('Freeform time and material'!$B$17:$B$30,B1463,'Freeform time and material'!$G$17:$G$30)) +
(SUMIF('Vinyl cutting'!$B$17:$B$30,B1463,'Vinyl cutting'!$G$17:$G$30)) +
(SUMIF('Vinyl cutting (2)'!$B$17:$B$30,B1463,'Vinyl cutting (2)'!$G$17:$G$30)) +
(SUMIF('Apply vinyl graphics'!$B$17:$B$30,B1463,'Apply vinyl graphics'!$G$17:$G$30)) +
(SUMIF('Apply vinyl graphics (2)'!$B$17:$B$30,B1463,'Apply vinyl graphics (2)'!$G$17:$G$30)) +
(SUMIF('Alum pan sign'!$B$17:$B$30,B1463,'Alum pan sign'!$G$17:$G$30)) +
(SUMIF('Alum pan sign (2)'!$B$17:$B$30,B1463,'Alum pan sign (2)'!$G$17:$G$30)) +
(SUMIF('Economy pan sign'!$B$17:$B$30,B1463,'Economy pan sign'!$G$17:$G$30)) +
(SUMIF('Post and panel sign'!$B$17:$B$30,B1463,'Post and panel sign'!$G$17:$G$30)) +
(SUMIF('Post and panel sign (2)'!$B$17:$B$30,B1463,'Post and panel sign (2)'!$G$17:$G$30)) +
(SUMIF('Flat panels only'!$B$17:$B$30,B1463,'Flat panels only'!$G$17:$G$30)) +
(SUMIF('Flat panels only (2)'!$B$17:$B$30,B1463,'Flat panels only (2)'!$G$17:$G$30)) +
(SUMIF('Routed panel shapes'!$B$18:$B$31,B1463,'Routed panel shapes'!$G$18:$G$31)) +
(SUMIF('Routed panel shapes (2)'!$B$18:$B$31,B1463,'Routed panel shapes (2)'!$G$18:$G$31)) +
(SUMIF('Routed face only'!$B$17:$B$30,B1463,'Routed face only'!$G$17:$G$30)) +
(SUMIF('Routed face only (2)'!$B$17:$B$30,B1463,'Routed face only (2)'!$G$17:$G$30)) +
(SUMIF('Routed alum faces letters'!$B$17:$B$30,B1463,'Routed alum faces letters'!$G$17:$G$30)) +
(SUMIF('Routed alum faces letters (2)'!$B$17:$B$30,B1463,'Routed alum faces letters (2)'!$G$17:$G$30)) +
(SUMIF('Routed push through acrylic'!$B$17:$B$30,B1463,'Routed push through acrylic'!$G$17:$G$30)) +
(SUMIF('Routed push through acrylic (2)'!$B$17:$B$30,B1463,'Routed push through acrylic (2)'!$G$17:$G$30)) +
(SUMIF('Sf routed cabinet'!$B$17:$B$30,B1463,'Sf routed cabinet'!$G$17:$G$30)) +
(SUMIF('Sf routed cabinet (2)'!$B$17:$B$30,B1463,'Sf routed cabinet (2)'!$G$17:$G$30)) +
(SUMIF('Df routed cabinet'!$B$17:$B$30,B1463,'Df routed cabinet'!$G$17:$G$30)) +
(SUMIF('Df routed cabinet (2)'!$B$17:$B$30,B1463,'Df routed cabinet (2)'!$G$17:$G$30)) +
(SUMIF('Sf acrylic cabinet'!$B$17:$B$30,B1463,'Sf acrylic cabinet'!$G$17:$G$30)) +
(SUMIF('Sf acrylic cabinet (2)'!$B$17:$B$30,B1463,'Sf acrylic cabinet (2)'!$G$17:$G$30)) +
(SUMIF('Economy Sf acrylic'!$B$17:$B$30,B1463,'Economy Sf acrylic'!$G$17:$G$30)) +
(SUMIF('Df acrylic cabinet'!$B$17:$B$30,B1463,'Df acrylic cabinet'!$G$17:$G$30)) +
(SUMIF('Df acrylic cabinet (2)'!$B$17:$B$30,B1463,'Df acrylic cabinet (2)'!$G$17:$G$30)) +
(SUMIF('Sf flex cabinet'!$B$17:$B$30,B1463,'Sf flex cabinet'!$G$17:$G$30)) +
(SUMIF('Sf flex cabinet (2)'!$B$17:$B$30,B1463,'Sf flex cabinet (2)'!$G$17:$G$30)) +
(SUMIF('Df flex cabinet'!$B$17:$B$36,B1463,'Df flex cabinet'!$G$17:$G$36)) +
(SUMIF('Df flex cabinet (2)'!$B$17:$B$36,B1463,'Df flex cabinet (2)'!$G$17:$G$36)) +
(SUMIF('Pole cover'!$B$17:$B$30,B1463,'Pole cover'!$G$17:$G$30)) +
(SUMIF('Pole cover (2)'!$B$17:$B$30,B1463,'Pole cover (2)'!$G$17:$G$30)) +
(SUMIF('Structural Steel Fab'!$B$17:$B$29,B1463,'Structural Steel Fab'!$G$17:$G$29)) +
(SUMIF(Reveal!$B$17:$B$30,B1463,Reveal!$G$17:$G$30)) +
(SUMIF('Reveal (2)'!$B$17:$B$30,B1463,'Reveal (2)'!$G$17:$G$30)) +
(SUMIF('Crown cove top'!$B$17:$B$30,B1463,'Crown cove top'!$G$17:$G$30)) +
(SUMIF('EMC assembly'!$B$17:$B$30,B1463,'EMC assembly'!$G$17:$G$30)) +
(SUMIF(Crating!$B$17:$B$29,B1463,Crating!$G$17:$G$29)) +
(SUMIF('LED wiring'!$B$17:$B$30,B1463,'LED wiring'!$G$17:$G$30)) +
(SUMIF('Changeable copy face'!$B$17:$B$30,B1463,'Changeable copy face'!$G$17:$G$30)) +
(SUMIF('Flex face assembly'!$B$17:$B$30,B1463,'Flex face assembly'!$G$17:$G$30)) +
(SUMIF('Routed face assembly'!$B$17:$B$30,B1463,'Routed face assembly'!$G$17:$G$30)) +
(SUMIF('Paint calculation'!$B$17:$B$30,B1463,'Paint calculation'!$G$17:$G$30)) +
(SUMIF('Trimcap letter face'!$B$17:$B$30,B1463,'Trimcap letter face'!$G$17:$G$30)) +
(SUMIF('Trimcap letter face (2)'!$B$17:$B$30,B1463,'Trimcap letter face (2)'!$G$17:$G$30)) +
(SUMIF('Channel letter fabrication'!$B$17:$B$30,B1463,'Channel letter fabrication'!$G$17:$G$30)) +
(SUMIF('Channel letter fabrication (2)'!$B$17:$B$30,B1463,'Channel letter fabrication (2)'!$G$17:$G$30))</f>
        <v>0</v>
      </c>
    </row>
    <row r="1464" spans="1:10">
      <c r="A1464" s="28">
        <f>[1]ODBC!$A1464</f>
        <v>0</v>
      </c>
      <c r="B1464" s="29">
        <f>[1]ODBC!B1464</f>
        <v>0</v>
      </c>
      <c r="C1464" s="30" t="str">
        <f>IFERROR(VLOOKUP($B1464,[1]ODBC!$B:$H,2,FALSE),"")</f>
        <v/>
      </c>
      <c r="D1464" s="30" t="str">
        <f>IFERROR(VLOOKUP($B1464,[1]ODBC!$B:$H,3,FALSE),"")</f>
        <v/>
      </c>
      <c r="E1464" s="30" t="str">
        <f>IFERROR(VLOOKUP($B1464,[1]ODBC!$B:$H,4,FALSE),"")</f>
        <v/>
      </c>
      <c r="F1464" s="31" t="str">
        <f>IFERROR(VLOOKUP($B1464,[1]ODBC!$B:$H,5,FALSE),"")</f>
        <v/>
      </c>
      <c r="G1464" s="32">
        <f>[1]ODBC!G1464</f>
        <v>0</v>
      </c>
      <c r="H1464" s="33">
        <f>SUM([1]ODBC!H1464)</f>
        <v>0</v>
      </c>
      <c r="I1464" s="41" t="str">
        <f>'Vinyl cutting'!$B$2</f>
        <v>J36938</v>
      </c>
      <c r="J1464" s="42">
        <f ca="1">(SUMIF('Freeform time and material'!$B$17:$B$30,B1464,'Freeform time and material'!$G$17:$G$30)) +
(SUMIF('Vinyl cutting'!$B$17:$B$30,B1464,'Vinyl cutting'!$G$17:$G$30)) +
(SUMIF('Vinyl cutting (2)'!$B$17:$B$30,B1464,'Vinyl cutting (2)'!$G$17:$G$30)) +
(SUMIF('Apply vinyl graphics'!$B$17:$B$30,B1464,'Apply vinyl graphics'!$G$17:$G$30)) +
(SUMIF('Apply vinyl graphics (2)'!$B$17:$B$30,B1464,'Apply vinyl graphics (2)'!$G$17:$G$30)) +
(SUMIF('Alum pan sign'!$B$17:$B$30,B1464,'Alum pan sign'!$G$17:$G$30)) +
(SUMIF('Alum pan sign (2)'!$B$17:$B$30,B1464,'Alum pan sign (2)'!$G$17:$G$30)) +
(SUMIF('Economy pan sign'!$B$17:$B$30,B1464,'Economy pan sign'!$G$17:$G$30)) +
(SUMIF('Post and panel sign'!$B$17:$B$30,B1464,'Post and panel sign'!$G$17:$G$30)) +
(SUMIF('Post and panel sign (2)'!$B$17:$B$30,B1464,'Post and panel sign (2)'!$G$17:$G$30)) +
(SUMIF('Flat panels only'!$B$17:$B$30,B1464,'Flat panels only'!$G$17:$G$30)) +
(SUMIF('Flat panels only (2)'!$B$17:$B$30,B1464,'Flat panels only (2)'!$G$17:$G$30)) +
(SUMIF('Routed panel shapes'!$B$18:$B$31,B1464,'Routed panel shapes'!$G$18:$G$31)) +
(SUMIF('Routed panel shapes (2)'!$B$18:$B$31,B1464,'Routed panel shapes (2)'!$G$18:$G$31)) +
(SUMIF('Routed face only'!$B$17:$B$30,B1464,'Routed face only'!$G$17:$G$30)) +
(SUMIF('Routed face only (2)'!$B$17:$B$30,B1464,'Routed face only (2)'!$G$17:$G$30)) +
(SUMIF('Routed alum faces letters'!$B$17:$B$30,B1464,'Routed alum faces letters'!$G$17:$G$30)) +
(SUMIF('Routed alum faces letters (2)'!$B$17:$B$30,B1464,'Routed alum faces letters (2)'!$G$17:$G$30)) +
(SUMIF('Routed push through acrylic'!$B$17:$B$30,B1464,'Routed push through acrylic'!$G$17:$G$30)) +
(SUMIF('Routed push through acrylic (2)'!$B$17:$B$30,B1464,'Routed push through acrylic (2)'!$G$17:$G$30)) +
(SUMIF('Sf routed cabinet'!$B$17:$B$30,B1464,'Sf routed cabinet'!$G$17:$G$30)) +
(SUMIF('Sf routed cabinet (2)'!$B$17:$B$30,B1464,'Sf routed cabinet (2)'!$G$17:$G$30)) +
(SUMIF('Df routed cabinet'!$B$17:$B$30,B1464,'Df routed cabinet'!$G$17:$G$30)) +
(SUMIF('Df routed cabinet (2)'!$B$17:$B$30,B1464,'Df routed cabinet (2)'!$G$17:$G$30)) +
(SUMIF('Sf acrylic cabinet'!$B$17:$B$30,B1464,'Sf acrylic cabinet'!$G$17:$G$30)) +
(SUMIF('Sf acrylic cabinet (2)'!$B$17:$B$30,B1464,'Sf acrylic cabinet (2)'!$G$17:$G$30)) +
(SUMIF('Economy Sf acrylic'!$B$17:$B$30,B1464,'Economy Sf acrylic'!$G$17:$G$30)) +
(SUMIF('Df acrylic cabinet'!$B$17:$B$30,B1464,'Df acrylic cabinet'!$G$17:$G$30)) +
(SUMIF('Df acrylic cabinet (2)'!$B$17:$B$30,B1464,'Df acrylic cabinet (2)'!$G$17:$G$30)) +
(SUMIF('Sf flex cabinet'!$B$17:$B$30,B1464,'Sf flex cabinet'!$G$17:$G$30)) +
(SUMIF('Sf flex cabinet (2)'!$B$17:$B$30,B1464,'Sf flex cabinet (2)'!$G$17:$G$30)) +
(SUMIF('Df flex cabinet'!$B$17:$B$36,B1464,'Df flex cabinet'!$G$17:$G$36)) +
(SUMIF('Df flex cabinet (2)'!$B$17:$B$36,B1464,'Df flex cabinet (2)'!$G$17:$G$36)) +
(SUMIF('Pole cover'!$B$17:$B$30,B1464,'Pole cover'!$G$17:$G$30)) +
(SUMIF('Pole cover (2)'!$B$17:$B$30,B1464,'Pole cover (2)'!$G$17:$G$30)) +
(SUMIF('Structural Steel Fab'!$B$17:$B$29,B1464,'Structural Steel Fab'!$G$17:$G$29)) +
(SUMIF(Reveal!$B$17:$B$30,B1464,Reveal!$G$17:$G$30)) +
(SUMIF('Reveal (2)'!$B$17:$B$30,B1464,'Reveal (2)'!$G$17:$G$30)) +
(SUMIF('Crown cove top'!$B$17:$B$30,B1464,'Crown cove top'!$G$17:$G$30)) +
(SUMIF('EMC assembly'!$B$17:$B$30,B1464,'EMC assembly'!$G$17:$G$30)) +
(SUMIF(Crating!$B$17:$B$29,B1464,Crating!$G$17:$G$29)) +
(SUMIF('LED wiring'!$B$17:$B$30,B1464,'LED wiring'!$G$17:$G$30)) +
(SUMIF('Changeable copy face'!$B$17:$B$30,B1464,'Changeable copy face'!$G$17:$G$30)) +
(SUMIF('Flex face assembly'!$B$17:$B$30,B1464,'Flex face assembly'!$G$17:$G$30)) +
(SUMIF('Routed face assembly'!$B$17:$B$30,B1464,'Routed face assembly'!$G$17:$G$30)) +
(SUMIF('Paint calculation'!$B$17:$B$30,B1464,'Paint calculation'!$G$17:$G$30)) +
(SUMIF('Trimcap letter face'!$B$17:$B$30,B1464,'Trimcap letter face'!$G$17:$G$30)) +
(SUMIF('Trimcap letter face (2)'!$B$17:$B$30,B1464,'Trimcap letter face (2)'!$G$17:$G$30)) +
(SUMIF('Channel letter fabrication'!$B$17:$B$30,B1464,'Channel letter fabrication'!$G$17:$G$30)) +
(SUMIF('Channel letter fabrication (2)'!$B$17:$B$30,B1464,'Channel letter fabrication (2)'!$G$17:$G$30))</f>
        <v>0</v>
      </c>
    </row>
    <row r="1465" spans="1:10">
      <c r="A1465" s="28">
        <f>[1]ODBC!$A1465</f>
        <v>0</v>
      </c>
      <c r="B1465" s="29">
        <f>[1]ODBC!B1465</f>
        <v>0</v>
      </c>
      <c r="C1465" s="30" t="str">
        <f>IFERROR(VLOOKUP($B1465,[1]ODBC!$B:$H,2,FALSE),"")</f>
        <v/>
      </c>
      <c r="D1465" s="30" t="str">
        <f>IFERROR(VLOOKUP($B1465,[1]ODBC!$B:$H,3,FALSE),"")</f>
        <v/>
      </c>
      <c r="E1465" s="30" t="str">
        <f>IFERROR(VLOOKUP($B1465,[1]ODBC!$B:$H,4,FALSE),"")</f>
        <v/>
      </c>
      <c r="F1465" s="31" t="str">
        <f>IFERROR(VLOOKUP($B1465,[1]ODBC!$B:$H,5,FALSE),"")</f>
        <v/>
      </c>
      <c r="G1465" s="32">
        <f>[1]ODBC!G1465</f>
        <v>0</v>
      </c>
      <c r="H1465" s="33">
        <f>SUM([1]ODBC!H1465)</f>
        <v>0</v>
      </c>
      <c r="I1465" s="41" t="str">
        <f>'Vinyl cutting'!$B$2</f>
        <v>J36938</v>
      </c>
      <c r="J1465" s="42">
        <f ca="1">(SUMIF('Freeform time and material'!$B$17:$B$30,B1465,'Freeform time and material'!$G$17:$G$30)) +
(SUMIF('Vinyl cutting'!$B$17:$B$30,B1465,'Vinyl cutting'!$G$17:$G$30)) +
(SUMIF('Vinyl cutting (2)'!$B$17:$B$30,B1465,'Vinyl cutting (2)'!$G$17:$G$30)) +
(SUMIF('Apply vinyl graphics'!$B$17:$B$30,B1465,'Apply vinyl graphics'!$G$17:$G$30)) +
(SUMIF('Apply vinyl graphics (2)'!$B$17:$B$30,B1465,'Apply vinyl graphics (2)'!$G$17:$G$30)) +
(SUMIF('Alum pan sign'!$B$17:$B$30,B1465,'Alum pan sign'!$G$17:$G$30)) +
(SUMIF('Alum pan sign (2)'!$B$17:$B$30,B1465,'Alum pan sign (2)'!$G$17:$G$30)) +
(SUMIF('Economy pan sign'!$B$17:$B$30,B1465,'Economy pan sign'!$G$17:$G$30)) +
(SUMIF('Post and panel sign'!$B$17:$B$30,B1465,'Post and panel sign'!$G$17:$G$30)) +
(SUMIF('Post and panel sign (2)'!$B$17:$B$30,B1465,'Post and panel sign (2)'!$G$17:$G$30)) +
(SUMIF('Flat panels only'!$B$17:$B$30,B1465,'Flat panels only'!$G$17:$G$30)) +
(SUMIF('Flat panels only (2)'!$B$17:$B$30,B1465,'Flat panels only (2)'!$G$17:$G$30)) +
(SUMIF('Routed panel shapes'!$B$18:$B$31,B1465,'Routed panel shapes'!$G$18:$G$31)) +
(SUMIF('Routed panel shapes (2)'!$B$18:$B$31,B1465,'Routed panel shapes (2)'!$G$18:$G$31)) +
(SUMIF('Routed face only'!$B$17:$B$30,B1465,'Routed face only'!$G$17:$G$30)) +
(SUMIF('Routed face only (2)'!$B$17:$B$30,B1465,'Routed face only (2)'!$G$17:$G$30)) +
(SUMIF('Routed alum faces letters'!$B$17:$B$30,B1465,'Routed alum faces letters'!$G$17:$G$30)) +
(SUMIF('Routed alum faces letters (2)'!$B$17:$B$30,B1465,'Routed alum faces letters (2)'!$G$17:$G$30)) +
(SUMIF('Routed push through acrylic'!$B$17:$B$30,B1465,'Routed push through acrylic'!$G$17:$G$30)) +
(SUMIF('Routed push through acrylic (2)'!$B$17:$B$30,B1465,'Routed push through acrylic (2)'!$G$17:$G$30)) +
(SUMIF('Sf routed cabinet'!$B$17:$B$30,B1465,'Sf routed cabinet'!$G$17:$G$30)) +
(SUMIF('Sf routed cabinet (2)'!$B$17:$B$30,B1465,'Sf routed cabinet (2)'!$G$17:$G$30)) +
(SUMIF('Df routed cabinet'!$B$17:$B$30,B1465,'Df routed cabinet'!$G$17:$G$30)) +
(SUMIF('Df routed cabinet (2)'!$B$17:$B$30,B1465,'Df routed cabinet (2)'!$G$17:$G$30)) +
(SUMIF('Sf acrylic cabinet'!$B$17:$B$30,B1465,'Sf acrylic cabinet'!$G$17:$G$30)) +
(SUMIF('Sf acrylic cabinet (2)'!$B$17:$B$30,B1465,'Sf acrylic cabinet (2)'!$G$17:$G$30)) +
(SUMIF('Economy Sf acrylic'!$B$17:$B$30,B1465,'Economy Sf acrylic'!$G$17:$G$30)) +
(SUMIF('Df acrylic cabinet'!$B$17:$B$30,B1465,'Df acrylic cabinet'!$G$17:$G$30)) +
(SUMIF('Df acrylic cabinet (2)'!$B$17:$B$30,B1465,'Df acrylic cabinet (2)'!$G$17:$G$30)) +
(SUMIF('Sf flex cabinet'!$B$17:$B$30,B1465,'Sf flex cabinet'!$G$17:$G$30)) +
(SUMIF('Sf flex cabinet (2)'!$B$17:$B$30,B1465,'Sf flex cabinet (2)'!$G$17:$G$30)) +
(SUMIF('Df flex cabinet'!$B$17:$B$36,B1465,'Df flex cabinet'!$G$17:$G$36)) +
(SUMIF('Df flex cabinet (2)'!$B$17:$B$36,B1465,'Df flex cabinet (2)'!$G$17:$G$36)) +
(SUMIF('Pole cover'!$B$17:$B$30,B1465,'Pole cover'!$G$17:$G$30)) +
(SUMIF('Pole cover (2)'!$B$17:$B$30,B1465,'Pole cover (2)'!$G$17:$G$30)) +
(SUMIF('Structural Steel Fab'!$B$17:$B$29,B1465,'Structural Steel Fab'!$G$17:$G$29)) +
(SUMIF(Reveal!$B$17:$B$30,B1465,Reveal!$G$17:$G$30)) +
(SUMIF('Reveal (2)'!$B$17:$B$30,B1465,'Reveal (2)'!$G$17:$G$30)) +
(SUMIF('Crown cove top'!$B$17:$B$30,B1465,'Crown cove top'!$G$17:$G$30)) +
(SUMIF('EMC assembly'!$B$17:$B$30,B1465,'EMC assembly'!$G$17:$G$30)) +
(SUMIF(Crating!$B$17:$B$29,B1465,Crating!$G$17:$G$29)) +
(SUMIF('LED wiring'!$B$17:$B$30,B1465,'LED wiring'!$G$17:$G$30)) +
(SUMIF('Changeable copy face'!$B$17:$B$30,B1465,'Changeable copy face'!$G$17:$G$30)) +
(SUMIF('Flex face assembly'!$B$17:$B$30,B1465,'Flex face assembly'!$G$17:$G$30)) +
(SUMIF('Routed face assembly'!$B$17:$B$30,B1465,'Routed face assembly'!$G$17:$G$30)) +
(SUMIF('Paint calculation'!$B$17:$B$30,B1465,'Paint calculation'!$G$17:$G$30)) +
(SUMIF('Trimcap letter face'!$B$17:$B$30,B1465,'Trimcap letter face'!$G$17:$G$30)) +
(SUMIF('Trimcap letter face (2)'!$B$17:$B$30,B1465,'Trimcap letter face (2)'!$G$17:$G$30)) +
(SUMIF('Channel letter fabrication'!$B$17:$B$30,B1465,'Channel letter fabrication'!$G$17:$G$30)) +
(SUMIF('Channel letter fabrication (2)'!$B$17:$B$30,B1465,'Channel letter fabrication (2)'!$G$17:$G$30))</f>
        <v>0</v>
      </c>
    </row>
    <row r="1466" spans="1:10">
      <c r="A1466" s="28">
        <f>[1]ODBC!$A1466</f>
        <v>0</v>
      </c>
      <c r="B1466" s="29">
        <f>[1]ODBC!B1466</f>
        <v>0</v>
      </c>
      <c r="C1466" s="30" t="str">
        <f>IFERROR(VLOOKUP($B1466,[1]ODBC!$B:$H,2,FALSE),"")</f>
        <v/>
      </c>
      <c r="D1466" s="30" t="str">
        <f>IFERROR(VLOOKUP($B1466,[1]ODBC!$B:$H,3,FALSE),"")</f>
        <v/>
      </c>
      <c r="E1466" s="30" t="str">
        <f>IFERROR(VLOOKUP($B1466,[1]ODBC!$B:$H,4,FALSE),"")</f>
        <v/>
      </c>
      <c r="F1466" s="31" t="str">
        <f>IFERROR(VLOOKUP($B1466,[1]ODBC!$B:$H,5,FALSE),"")</f>
        <v/>
      </c>
      <c r="G1466" s="32">
        <f>[1]ODBC!G1466</f>
        <v>0</v>
      </c>
      <c r="H1466" s="33">
        <f>SUM([1]ODBC!H1466)</f>
        <v>0</v>
      </c>
      <c r="I1466" s="41" t="str">
        <f>'Vinyl cutting'!$B$2</f>
        <v>J36938</v>
      </c>
      <c r="J1466" s="42">
        <f ca="1">(SUMIF('Freeform time and material'!$B$17:$B$30,B1466,'Freeform time and material'!$G$17:$G$30)) +
(SUMIF('Vinyl cutting'!$B$17:$B$30,B1466,'Vinyl cutting'!$G$17:$G$30)) +
(SUMIF('Vinyl cutting (2)'!$B$17:$B$30,B1466,'Vinyl cutting (2)'!$G$17:$G$30)) +
(SUMIF('Apply vinyl graphics'!$B$17:$B$30,B1466,'Apply vinyl graphics'!$G$17:$G$30)) +
(SUMIF('Apply vinyl graphics (2)'!$B$17:$B$30,B1466,'Apply vinyl graphics (2)'!$G$17:$G$30)) +
(SUMIF('Alum pan sign'!$B$17:$B$30,B1466,'Alum pan sign'!$G$17:$G$30)) +
(SUMIF('Alum pan sign (2)'!$B$17:$B$30,B1466,'Alum pan sign (2)'!$G$17:$G$30)) +
(SUMIF('Economy pan sign'!$B$17:$B$30,B1466,'Economy pan sign'!$G$17:$G$30)) +
(SUMIF('Post and panel sign'!$B$17:$B$30,B1466,'Post and panel sign'!$G$17:$G$30)) +
(SUMIF('Post and panel sign (2)'!$B$17:$B$30,B1466,'Post and panel sign (2)'!$G$17:$G$30)) +
(SUMIF('Flat panels only'!$B$17:$B$30,B1466,'Flat panels only'!$G$17:$G$30)) +
(SUMIF('Flat panels only (2)'!$B$17:$B$30,B1466,'Flat panels only (2)'!$G$17:$G$30)) +
(SUMIF('Routed panel shapes'!$B$18:$B$31,B1466,'Routed panel shapes'!$G$18:$G$31)) +
(SUMIF('Routed panel shapes (2)'!$B$18:$B$31,B1466,'Routed panel shapes (2)'!$G$18:$G$31)) +
(SUMIF('Routed face only'!$B$17:$B$30,B1466,'Routed face only'!$G$17:$G$30)) +
(SUMIF('Routed face only (2)'!$B$17:$B$30,B1466,'Routed face only (2)'!$G$17:$G$30)) +
(SUMIF('Routed alum faces letters'!$B$17:$B$30,B1466,'Routed alum faces letters'!$G$17:$G$30)) +
(SUMIF('Routed alum faces letters (2)'!$B$17:$B$30,B1466,'Routed alum faces letters (2)'!$G$17:$G$30)) +
(SUMIF('Routed push through acrylic'!$B$17:$B$30,B1466,'Routed push through acrylic'!$G$17:$G$30)) +
(SUMIF('Routed push through acrylic (2)'!$B$17:$B$30,B1466,'Routed push through acrylic (2)'!$G$17:$G$30)) +
(SUMIF('Sf routed cabinet'!$B$17:$B$30,B1466,'Sf routed cabinet'!$G$17:$G$30)) +
(SUMIF('Sf routed cabinet (2)'!$B$17:$B$30,B1466,'Sf routed cabinet (2)'!$G$17:$G$30)) +
(SUMIF('Df routed cabinet'!$B$17:$B$30,B1466,'Df routed cabinet'!$G$17:$G$30)) +
(SUMIF('Df routed cabinet (2)'!$B$17:$B$30,B1466,'Df routed cabinet (2)'!$G$17:$G$30)) +
(SUMIF('Sf acrylic cabinet'!$B$17:$B$30,B1466,'Sf acrylic cabinet'!$G$17:$G$30)) +
(SUMIF('Sf acrylic cabinet (2)'!$B$17:$B$30,B1466,'Sf acrylic cabinet (2)'!$G$17:$G$30)) +
(SUMIF('Economy Sf acrylic'!$B$17:$B$30,B1466,'Economy Sf acrylic'!$G$17:$G$30)) +
(SUMIF('Df acrylic cabinet'!$B$17:$B$30,B1466,'Df acrylic cabinet'!$G$17:$G$30)) +
(SUMIF('Df acrylic cabinet (2)'!$B$17:$B$30,B1466,'Df acrylic cabinet (2)'!$G$17:$G$30)) +
(SUMIF('Sf flex cabinet'!$B$17:$B$30,B1466,'Sf flex cabinet'!$G$17:$G$30)) +
(SUMIF('Sf flex cabinet (2)'!$B$17:$B$30,B1466,'Sf flex cabinet (2)'!$G$17:$G$30)) +
(SUMIF('Df flex cabinet'!$B$17:$B$36,B1466,'Df flex cabinet'!$G$17:$G$36)) +
(SUMIF('Df flex cabinet (2)'!$B$17:$B$36,B1466,'Df flex cabinet (2)'!$G$17:$G$36)) +
(SUMIF('Pole cover'!$B$17:$B$30,B1466,'Pole cover'!$G$17:$G$30)) +
(SUMIF('Pole cover (2)'!$B$17:$B$30,B1466,'Pole cover (2)'!$G$17:$G$30)) +
(SUMIF('Structural Steel Fab'!$B$17:$B$29,B1466,'Structural Steel Fab'!$G$17:$G$29)) +
(SUMIF(Reveal!$B$17:$B$30,B1466,Reveal!$G$17:$G$30)) +
(SUMIF('Reveal (2)'!$B$17:$B$30,B1466,'Reveal (2)'!$G$17:$G$30)) +
(SUMIF('Crown cove top'!$B$17:$B$30,B1466,'Crown cove top'!$G$17:$G$30)) +
(SUMIF('EMC assembly'!$B$17:$B$30,B1466,'EMC assembly'!$G$17:$G$30)) +
(SUMIF(Crating!$B$17:$B$29,B1466,Crating!$G$17:$G$29)) +
(SUMIF('LED wiring'!$B$17:$B$30,B1466,'LED wiring'!$G$17:$G$30)) +
(SUMIF('Changeable copy face'!$B$17:$B$30,B1466,'Changeable copy face'!$G$17:$G$30)) +
(SUMIF('Flex face assembly'!$B$17:$B$30,B1466,'Flex face assembly'!$G$17:$G$30)) +
(SUMIF('Routed face assembly'!$B$17:$B$30,B1466,'Routed face assembly'!$G$17:$G$30)) +
(SUMIF('Paint calculation'!$B$17:$B$30,B1466,'Paint calculation'!$G$17:$G$30)) +
(SUMIF('Trimcap letter face'!$B$17:$B$30,B1466,'Trimcap letter face'!$G$17:$G$30)) +
(SUMIF('Trimcap letter face (2)'!$B$17:$B$30,B1466,'Trimcap letter face (2)'!$G$17:$G$30)) +
(SUMIF('Channel letter fabrication'!$B$17:$B$30,B1466,'Channel letter fabrication'!$G$17:$G$30)) +
(SUMIF('Channel letter fabrication (2)'!$B$17:$B$30,B1466,'Channel letter fabrication (2)'!$G$17:$G$30))</f>
        <v>0</v>
      </c>
    </row>
    <row r="1467" spans="1:10">
      <c r="A1467" s="28">
        <f>[1]ODBC!$A1467</f>
        <v>0</v>
      </c>
      <c r="B1467" s="29">
        <f>[1]ODBC!B1467</f>
        <v>0</v>
      </c>
      <c r="C1467" s="30" t="str">
        <f>IFERROR(VLOOKUP($B1467,[1]ODBC!$B:$H,2,FALSE),"")</f>
        <v/>
      </c>
      <c r="D1467" s="30" t="str">
        <f>IFERROR(VLOOKUP($B1467,[1]ODBC!$B:$H,3,FALSE),"")</f>
        <v/>
      </c>
      <c r="E1467" s="30" t="str">
        <f>IFERROR(VLOOKUP($B1467,[1]ODBC!$B:$H,4,FALSE),"")</f>
        <v/>
      </c>
      <c r="F1467" s="31" t="str">
        <f>IFERROR(VLOOKUP($B1467,[1]ODBC!$B:$H,5,FALSE),"")</f>
        <v/>
      </c>
      <c r="G1467" s="32">
        <f>[1]ODBC!G1467</f>
        <v>0</v>
      </c>
      <c r="H1467" s="33">
        <f>SUM([1]ODBC!H1467)</f>
        <v>0</v>
      </c>
      <c r="I1467" s="41" t="str">
        <f>'Vinyl cutting'!$B$2</f>
        <v>J36938</v>
      </c>
      <c r="J1467" s="42">
        <f ca="1">(SUMIF('Freeform time and material'!$B$17:$B$30,B1467,'Freeform time and material'!$G$17:$G$30)) +
(SUMIF('Vinyl cutting'!$B$17:$B$30,B1467,'Vinyl cutting'!$G$17:$G$30)) +
(SUMIF('Vinyl cutting (2)'!$B$17:$B$30,B1467,'Vinyl cutting (2)'!$G$17:$G$30)) +
(SUMIF('Apply vinyl graphics'!$B$17:$B$30,B1467,'Apply vinyl graphics'!$G$17:$G$30)) +
(SUMIF('Apply vinyl graphics (2)'!$B$17:$B$30,B1467,'Apply vinyl graphics (2)'!$G$17:$G$30)) +
(SUMIF('Alum pan sign'!$B$17:$B$30,B1467,'Alum pan sign'!$G$17:$G$30)) +
(SUMIF('Alum pan sign (2)'!$B$17:$B$30,B1467,'Alum pan sign (2)'!$G$17:$G$30)) +
(SUMIF('Economy pan sign'!$B$17:$B$30,B1467,'Economy pan sign'!$G$17:$G$30)) +
(SUMIF('Post and panel sign'!$B$17:$B$30,B1467,'Post and panel sign'!$G$17:$G$30)) +
(SUMIF('Post and panel sign (2)'!$B$17:$B$30,B1467,'Post and panel sign (2)'!$G$17:$G$30)) +
(SUMIF('Flat panels only'!$B$17:$B$30,B1467,'Flat panels only'!$G$17:$G$30)) +
(SUMIF('Flat panels only (2)'!$B$17:$B$30,B1467,'Flat panels only (2)'!$G$17:$G$30)) +
(SUMIF('Routed panel shapes'!$B$18:$B$31,B1467,'Routed panel shapes'!$G$18:$G$31)) +
(SUMIF('Routed panel shapes (2)'!$B$18:$B$31,B1467,'Routed panel shapes (2)'!$G$18:$G$31)) +
(SUMIF('Routed face only'!$B$17:$B$30,B1467,'Routed face only'!$G$17:$G$30)) +
(SUMIF('Routed face only (2)'!$B$17:$B$30,B1467,'Routed face only (2)'!$G$17:$G$30)) +
(SUMIF('Routed alum faces letters'!$B$17:$B$30,B1467,'Routed alum faces letters'!$G$17:$G$30)) +
(SUMIF('Routed alum faces letters (2)'!$B$17:$B$30,B1467,'Routed alum faces letters (2)'!$G$17:$G$30)) +
(SUMIF('Routed push through acrylic'!$B$17:$B$30,B1467,'Routed push through acrylic'!$G$17:$G$30)) +
(SUMIF('Routed push through acrylic (2)'!$B$17:$B$30,B1467,'Routed push through acrylic (2)'!$G$17:$G$30)) +
(SUMIF('Sf routed cabinet'!$B$17:$B$30,B1467,'Sf routed cabinet'!$G$17:$G$30)) +
(SUMIF('Sf routed cabinet (2)'!$B$17:$B$30,B1467,'Sf routed cabinet (2)'!$G$17:$G$30)) +
(SUMIF('Df routed cabinet'!$B$17:$B$30,B1467,'Df routed cabinet'!$G$17:$G$30)) +
(SUMIF('Df routed cabinet (2)'!$B$17:$B$30,B1467,'Df routed cabinet (2)'!$G$17:$G$30)) +
(SUMIF('Sf acrylic cabinet'!$B$17:$B$30,B1467,'Sf acrylic cabinet'!$G$17:$G$30)) +
(SUMIF('Sf acrylic cabinet (2)'!$B$17:$B$30,B1467,'Sf acrylic cabinet (2)'!$G$17:$G$30)) +
(SUMIF('Economy Sf acrylic'!$B$17:$B$30,B1467,'Economy Sf acrylic'!$G$17:$G$30)) +
(SUMIF('Df acrylic cabinet'!$B$17:$B$30,B1467,'Df acrylic cabinet'!$G$17:$G$30)) +
(SUMIF('Df acrylic cabinet (2)'!$B$17:$B$30,B1467,'Df acrylic cabinet (2)'!$G$17:$G$30)) +
(SUMIF('Sf flex cabinet'!$B$17:$B$30,B1467,'Sf flex cabinet'!$G$17:$G$30)) +
(SUMIF('Sf flex cabinet (2)'!$B$17:$B$30,B1467,'Sf flex cabinet (2)'!$G$17:$G$30)) +
(SUMIF('Df flex cabinet'!$B$17:$B$36,B1467,'Df flex cabinet'!$G$17:$G$36)) +
(SUMIF('Df flex cabinet (2)'!$B$17:$B$36,B1467,'Df flex cabinet (2)'!$G$17:$G$36)) +
(SUMIF('Pole cover'!$B$17:$B$30,B1467,'Pole cover'!$G$17:$G$30)) +
(SUMIF('Pole cover (2)'!$B$17:$B$30,B1467,'Pole cover (2)'!$G$17:$G$30)) +
(SUMIF('Structural Steel Fab'!$B$17:$B$29,B1467,'Structural Steel Fab'!$G$17:$G$29)) +
(SUMIF(Reveal!$B$17:$B$30,B1467,Reveal!$G$17:$G$30)) +
(SUMIF('Reveal (2)'!$B$17:$B$30,B1467,'Reveal (2)'!$G$17:$G$30)) +
(SUMIF('Crown cove top'!$B$17:$B$30,B1467,'Crown cove top'!$G$17:$G$30)) +
(SUMIF('EMC assembly'!$B$17:$B$30,B1467,'EMC assembly'!$G$17:$G$30)) +
(SUMIF(Crating!$B$17:$B$29,B1467,Crating!$G$17:$G$29)) +
(SUMIF('LED wiring'!$B$17:$B$30,B1467,'LED wiring'!$G$17:$G$30)) +
(SUMIF('Changeable copy face'!$B$17:$B$30,B1467,'Changeable copy face'!$G$17:$G$30)) +
(SUMIF('Flex face assembly'!$B$17:$B$30,B1467,'Flex face assembly'!$G$17:$G$30)) +
(SUMIF('Routed face assembly'!$B$17:$B$30,B1467,'Routed face assembly'!$G$17:$G$30)) +
(SUMIF('Paint calculation'!$B$17:$B$30,B1467,'Paint calculation'!$G$17:$G$30)) +
(SUMIF('Trimcap letter face'!$B$17:$B$30,B1467,'Trimcap letter face'!$G$17:$G$30)) +
(SUMIF('Trimcap letter face (2)'!$B$17:$B$30,B1467,'Trimcap letter face (2)'!$G$17:$G$30)) +
(SUMIF('Channel letter fabrication'!$B$17:$B$30,B1467,'Channel letter fabrication'!$G$17:$G$30)) +
(SUMIF('Channel letter fabrication (2)'!$B$17:$B$30,B1467,'Channel letter fabrication (2)'!$G$17:$G$30))</f>
        <v>0</v>
      </c>
    </row>
    <row r="1468" spans="1:10">
      <c r="A1468" s="28">
        <f>[1]ODBC!$A1468</f>
        <v>0</v>
      </c>
      <c r="B1468" s="29">
        <f>[1]ODBC!B1468</f>
        <v>0</v>
      </c>
      <c r="C1468" s="30" t="str">
        <f>IFERROR(VLOOKUP($B1468,[1]ODBC!$B:$H,2,FALSE),"")</f>
        <v/>
      </c>
      <c r="D1468" s="30" t="str">
        <f>IFERROR(VLOOKUP($B1468,[1]ODBC!$B:$H,3,FALSE),"")</f>
        <v/>
      </c>
      <c r="E1468" s="30" t="str">
        <f>IFERROR(VLOOKUP($B1468,[1]ODBC!$B:$H,4,FALSE),"")</f>
        <v/>
      </c>
      <c r="F1468" s="31" t="str">
        <f>IFERROR(VLOOKUP($B1468,[1]ODBC!$B:$H,5,FALSE),"")</f>
        <v/>
      </c>
      <c r="G1468" s="32">
        <f>[1]ODBC!G1468</f>
        <v>0</v>
      </c>
      <c r="H1468" s="33">
        <f>SUM([1]ODBC!H1468)</f>
        <v>0</v>
      </c>
      <c r="I1468" s="41" t="str">
        <f>'Vinyl cutting'!$B$2</f>
        <v>J36938</v>
      </c>
      <c r="J1468" s="42">
        <f ca="1">(SUMIF('Freeform time and material'!$B$17:$B$30,B1468,'Freeform time and material'!$G$17:$G$30)) +
(SUMIF('Vinyl cutting'!$B$17:$B$30,B1468,'Vinyl cutting'!$G$17:$G$30)) +
(SUMIF('Vinyl cutting (2)'!$B$17:$B$30,B1468,'Vinyl cutting (2)'!$G$17:$G$30)) +
(SUMIF('Apply vinyl graphics'!$B$17:$B$30,B1468,'Apply vinyl graphics'!$G$17:$G$30)) +
(SUMIF('Apply vinyl graphics (2)'!$B$17:$B$30,B1468,'Apply vinyl graphics (2)'!$G$17:$G$30)) +
(SUMIF('Alum pan sign'!$B$17:$B$30,B1468,'Alum pan sign'!$G$17:$G$30)) +
(SUMIF('Alum pan sign (2)'!$B$17:$B$30,B1468,'Alum pan sign (2)'!$G$17:$G$30)) +
(SUMIF('Economy pan sign'!$B$17:$B$30,B1468,'Economy pan sign'!$G$17:$G$30)) +
(SUMIF('Post and panel sign'!$B$17:$B$30,B1468,'Post and panel sign'!$G$17:$G$30)) +
(SUMIF('Post and panel sign (2)'!$B$17:$B$30,B1468,'Post and panel sign (2)'!$G$17:$G$30)) +
(SUMIF('Flat panels only'!$B$17:$B$30,B1468,'Flat panels only'!$G$17:$G$30)) +
(SUMIF('Flat panels only (2)'!$B$17:$B$30,B1468,'Flat panels only (2)'!$G$17:$G$30)) +
(SUMIF('Routed panel shapes'!$B$18:$B$31,B1468,'Routed panel shapes'!$G$18:$G$31)) +
(SUMIF('Routed panel shapes (2)'!$B$18:$B$31,B1468,'Routed panel shapes (2)'!$G$18:$G$31)) +
(SUMIF('Routed face only'!$B$17:$B$30,B1468,'Routed face only'!$G$17:$G$30)) +
(SUMIF('Routed face only (2)'!$B$17:$B$30,B1468,'Routed face only (2)'!$G$17:$G$30)) +
(SUMIF('Routed alum faces letters'!$B$17:$B$30,B1468,'Routed alum faces letters'!$G$17:$G$30)) +
(SUMIF('Routed alum faces letters (2)'!$B$17:$B$30,B1468,'Routed alum faces letters (2)'!$G$17:$G$30)) +
(SUMIF('Routed push through acrylic'!$B$17:$B$30,B1468,'Routed push through acrylic'!$G$17:$G$30)) +
(SUMIF('Routed push through acrylic (2)'!$B$17:$B$30,B1468,'Routed push through acrylic (2)'!$G$17:$G$30)) +
(SUMIF('Sf routed cabinet'!$B$17:$B$30,B1468,'Sf routed cabinet'!$G$17:$G$30)) +
(SUMIF('Sf routed cabinet (2)'!$B$17:$B$30,B1468,'Sf routed cabinet (2)'!$G$17:$G$30)) +
(SUMIF('Df routed cabinet'!$B$17:$B$30,B1468,'Df routed cabinet'!$G$17:$G$30)) +
(SUMIF('Df routed cabinet (2)'!$B$17:$B$30,B1468,'Df routed cabinet (2)'!$G$17:$G$30)) +
(SUMIF('Sf acrylic cabinet'!$B$17:$B$30,B1468,'Sf acrylic cabinet'!$G$17:$G$30)) +
(SUMIF('Sf acrylic cabinet (2)'!$B$17:$B$30,B1468,'Sf acrylic cabinet (2)'!$G$17:$G$30)) +
(SUMIF('Economy Sf acrylic'!$B$17:$B$30,B1468,'Economy Sf acrylic'!$G$17:$G$30)) +
(SUMIF('Df acrylic cabinet'!$B$17:$B$30,B1468,'Df acrylic cabinet'!$G$17:$G$30)) +
(SUMIF('Df acrylic cabinet (2)'!$B$17:$B$30,B1468,'Df acrylic cabinet (2)'!$G$17:$G$30)) +
(SUMIF('Sf flex cabinet'!$B$17:$B$30,B1468,'Sf flex cabinet'!$G$17:$G$30)) +
(SUMIF('Sf flex cabinet (2)'!$B$17:$B$30,B1468,'Sf flex cabinet (2)'!$G$17:$G$30)) +
(SUMIF('Df flex cabinet'!$B$17:$B$36,B1468,'Df flex cabinet'!$G$17:$G$36)) +
(SUMIF('Df flex cabinet (2)'!$B$17:$B$36,B1468,'Df flex cabinet (2)'!$G$17:$G$36)) +
(SUMIF('Pole cover'!$B$17:$B$30,B1468,'Pole cover'!$G$17:$G$30)) +
(SUMIF('Pole cover (2)'!$B$17:$B$30,B1468,'Pole cover (2)'!$G$17:$G$30)) +
(SUMIF('Structural Steel Fab'!$B$17:$B$29,B1468,'Structural Steel Fab'!$G$17:$G$29)) +
(SUMIF(Reveal!$B$17:$B$30,B1468,Reveal!$G$17:$G$30)) +
(SUMIF('Reveal (2)'!$B$17:$B$30,B1468,'Reveal (2)'!$G$17:$G$30)) +
(SUMIF('Crown cove top'!$B$17:$B$30,B1468,'Crown cove top'!$G$17:$G$30)) +
(SUMIF('EMC assembly'!$B$17:$B$30,B1468,'EMC assembly'!$G$17:$G$30)) +
(SUMIF(Crating!$B$17:$B$29,B1468,Crating!$G$17:$G$29)) +
(SUMIF('LED wiring'!$B$17:$B$30,B1468,'LED wiring'!$G$17:$G$30)) +
(SUMIF('Changeable copy face'!$B$17:$B$30,B1468,'Changeable copy face'!$G$17:$G$30)) +
(SUMIF('Flex face assembly'!$B$17:$B$30,B1468,'Flex face assembly'!$G$17:$G$30)) +
(SUMIF('Routed face assembly'!$B$17:$B$30,B1468,'Routed face assembly'!$G$17:$G$30)) +
(SUMIF('Paint calculation'!$B$17:$B$30,B1468,'Paint calculation'!$G$17:$G$30)) +
(SUMIF('Trimcap letter face'!$B$17:$B$30,B1468,'Trimcap letter face'!$G$17:$G$30)) +
(SUMIF('Trimcap letter face (2)'!$B$17:$B$30,B1468,'Trimcap letter face (2)'!$G$17:$G$30)) +
(SUMIF('Channel letter fabrication'!$B$17:$B$30,B1468,'Channel letter fabrication'!$G$17:$G$30)) +
(SUMIF('Channel letter fabrication (2)'!$B$17:$B$30,B1468,'Channel letter fabrication (2)'!$G$17:$G$30))</f>
        <v>0</v>
      </c>
    </row>
    <row r="1469" spans="1:10">
      <c r="A1469" s="28">
        <f>[1]ODBC!$A1469</f>
        <v>0</v>
      </c>
      <c r="B1469" s="29">
        <f>[1]ODBC!B1469</f>
        <v>0</v>
      </c>
      <c r="C1469" s="30" t="str">
        <f>IFERROR(VLOOKUP($B1469,[1]ODBC!$B:$H,2,FALSE),"")</f>
        <v/>
      </c>
      <c r="D1469" s="30" t="str">
        <f>IFERROR(VLOOKUP($B1469,[1]ODBC!$B:$H,3,FALSE),"")</f>
        <v/>
      </c>
      <c r="E1469" s="30" t="str">
        <f>IFERROR(VLOOKUP($B1469,[1]ODBC!$B:$H,4,FALSE),"")</f>
        <v/>
      </c>
      <c r="F1469" s="31" t="str">
        <f>IFERROR(VLOOKUP($B1469,[1]ODBC!$B:$H,5,FALSE),"")</f>
        <v/>
      </c>
      <c r="G1469" s="32">
        <f>[1]ODBC!G1469</f>
        <v>0</v>
      </c>
      <c r="H1469" s="33">
        <f>SUM([1]ODBC!H1469)</f>
        <v>0</v>
      </c>
      <c r="I1469" s="41" t="str">
        <f>'Vinyl cutting'!$B$2</f>
        <v>J36938</v>
      </c>
      <c r="J1469" s="42">
        <f ca="1">(SUMIF('Freeform time and material'!$B$17:$B$30,B1469,'Freeform time and material'!$G$17:$G$30)) +
(SUMIF('Vinyl cutting'!$B$17:$B$30,B1469,'Vinyl cutting'!$G$17:$G$30)) +
(SUMIF('Vinyl cutting (2)'!$B$17:$B$30,B1469,'Vinyl cutting (2)'!$G$17:$G$30)) +
(SUMIF('Apply vinyl graphics'!$B$17:$B$30,B1469,'Apply vinyl graphics'!$G$17:$G$30)) +
(SUMIF('Apply vinyl graphics (2)'!$B$17:$B$30,B1469,'Apply vinyl graphics (2)'!$G$17:$G$30)) +
(SUMIF('Alum pan sign'!$B$17:$B$30,B1469,'Alum pan sign'!$G$17:$G$30)) +
(SUMIF('Alum pan sign (2)'!$B$17:$B$30,B1469,'Alum pan sign (2)'!$G$17:$G$30)) +
(SUMIF('Economy pan sign'!$B$17:$B$30,B1469,'Economy pan sign'!$G$17:$G$30)) +
(SUMIF('Post and panel sign'!$B$17:$B$30,B1469,'Post and panel sign'!$G$17:$G$30)) +
(SUMIF('Post and panel sign (2)'!$B$17:$B$30,B1469,'Post and panel sign (2)'!$G$17:$G$30)) +
(SUMIF('Flat panels only'!$B$17:$B$30,B1469,'Flat panels only'!$G$17:$G$30)) +
(SUMIF('Flat panels only (2)'!$B$17:$B$30,B1469,'Flat panels only (2)'!$G$17:$G$30)) +
(SUMIF('Routed panel shapes'!$B$18:$B$31,B1469,'Routed panel shapes'!$G$18:$G$31)) +
(SUMIF('Routed panel shapes (2)'!$B$18:$B$31,B1469,'Routed panel shapes (2)'!$G$18:$G$31)) +
(SUMIF('Routed face only'!$B$17:$B$30,B1469,'Routed face only'!$G$17:$G$30)) +
(SUMIF('Routed face only (2)'!$B$17:$B$30,B1469,'Routed face only (2)'!$G$17:$G$30)) +
(SUMIF('Routed alum faces letters'!$B$17:$B$30,B1469,'Routed alum faces letters'!$G$17:$G$30)) +
(SUMIF('Routed alum faces letters (2)'!$B$17:$B$30,B1469,'Routed alum faces letters (2)'!$G$17:$G$30)) +
(SUMIF('Routed push through acrylic'!$B$17:$B$30,B1469,'Routed push through acrylic'!$G$17:$G$30)) +
(SUMIF('Routed push through acrylic (2)'!$B$17:$B$30,B1469,'Routed push through acrylic (2)'!$G$17:$G$30)) +
(SUMIF('Sf routed cabinet'!$B$17:$B$30,B1469,'Sf routed cabinet'!$G$17:$G$30)) +
(SUMIF('Sf routed cabinet (2)'!$B$17:$B$30,B1469,'Sf routed cabinet (2)'!$G$17:$G$30)) +
(SUMIF('Df routed cabinet'!$B$17:$B$30,B1469,'Df routed cabinet'!$G$17:$G$30)) +
(SUMIF('Df routed cabinet (2)'!$B$17:$B$30,B1469,'Df routed cabinet (2)'!$G$17:$G$30)) +
(SUMIF('Sf acrylic cabinet'!$B$17:$B$30,B1469,'Sf acrylic cabinet'!$G$17:$G$30)) +
(SUMIF('Sf acrylic cabinet (2)'!$B$17:$B$30,B1469,'Sf acrylic cabinet (2)'!$G$17:$G$30)) +
(SUMIF('Economy Sf acrylic'!$B$17:$B$30,B1469,'Economy Sf acrylic'!$G$17:$G$30)) +
(SUMIF('Df acrylic cabinet'!$B$17:$B$30,B1469,'Df acrylic cabinet'!$G$17:$G$30)) +
(SUMIF('Df acrylic cabinet (2)'!$B$17:$B$30,B1469,'Df acrylic cabinet (2)'!$G$17:$G$30)) +
(SUMIF('Sf flex cabinet'!$B$17:$B$30,B1469,'Sf flex cabinet'!$G$17:$G$30)) +
(SUMIF('Sf flex cabinet (2)'!$B$17:$B$30,B1469,'Sf flex cabinet (2)'!$G$17:$G$30)) +
(SUMIF('Df flex cabinet'!$B$17:$B$36,B1469,'Df flex cabinet'!$G$17:$G$36)) +
(SUMIF('Df flex cabinet (2)'!$B$17:$B$36,B1469,'Df flex cabinet (2)'!$G$17:$G$36)) +
(SUMIF('Pole cover'!$B$17:$B$30,B1469,'Pole cover'!$G$17:$G$30)) +
(SUMIF('Pole cover (2)'!$B$17:$B$30,B1469,'Pole cover (2)'!$G$17:$G$30)) +
(SUMIF('Structural Steel Fab'!$B$17:$B$29,B1469,'Structural Steel Fab'!$G$17:$G$29)) +
(SUMIF(Reveal!$B$17:$B$30,B1469,Reveal!$G$17:$G$30)) +
(SUMIF('Reveal (2)'!$B$17:$B$30,B1469,'Reveal (2)'!$G$17:$G$30)) +
(SUMIF('Crown cove top'!$B$17:$B$30,B1469,'Crown cove top'!$G$17:$G$30)) +
(SUMIF('EMC assembly'!$B$17:$B$30,B1469,'EMC assembly'!$G$17:$G$30)) +
(SUMIF(Crating!$B$17:$B$29,B1469,Crating!$G$17:$G$29)) +
(SUMIF('LED wiring'!$B$17:$B$30,B1469,'LED wiring'!$G$17:$G$30)) +
(SUMIF('Changeable copy face'!$B$17:$B$30,B1469,'Changeable copy face'!$G$17:$G$30)) +
(SUMIF('Flex face assembly'!$B$17:$B$30,B1469,'Flex face assembly'!$G$17:$G$30)) +
(SUMIF('Routed face assembly'!$B$17:$B$30,B1469,'Routed face assembly'!$G$17:$G$30)) +
(SUMIF('Paint calculation'!$B$17:$B$30,B1469,'Paint calculation'!$G$17:$G$30)) +
(SUMIF('Trimcap letter face'!$B$17:$B$30,B1469,'Trimcap letter face'!$G$17:$G$30)) +
(SUMIF('Trimcap letter face (2)'!$B$17:$B$30,B1469,'Trimcap letter face (2)'!$G$17:$G$30)) +
(SUMIF('Channel letter fabrication'!$B$17:$B$30,B1469,'Channel letter fabrication'!$G$17:$G$30)) +
(SUMIF('Channel letter fabrication (2)'!$B$17:$B$30,B1469,'Channel letter fabrication (2)'!$G$17:$G$30))</f>
        <v>0</v>
      </c>
    </row>
    <row r="1470" spans="1:10">
      <c r="A1470" s="28">
        <f>[1]ODBC!$A1470</f>
        <v>0</v>
      </c>
      <c r="B1470" s="29">
        <f>[1]ODBC!B1470</f>
        <v>0</v>
      </c>
      <c r="C1470" s="30" t="str">
        <f>IFERROR(VLOOKUP($B1470,[1]ODBC!$B:$H,2,FALSE),"")</f>
        <v/>
      </c>
      <c r="D1470" s="30" t="str">
        <f>IFERROR(VLOOKUP($B1470,[1]ODBC!$B:$H,3,FALSE),"")</f>
        <v/>
      </c>
      <c r="E1470" s="30" t="str">
        <f>IFERROR(VLOOKUP($B1470,[1]ODBC!$B:$H,4,FALSE),"")</f>
        <v/>
      </c>
      <c r="F1470" s="31" t="str">
        <f>IFERROR(VLOOKUP($B1470,[1]ODBC!$B:$H,5,FALSE),"")</f>
        <v/>
      </c>
      <c r="G1470" s="32">
        <f>[1]ODBC!G1470</f>
        <v>0</v>
      </c>
      <c r="H1470" s="33">
        <f>SUM([1]ODBC!H1470)</f>
        <v>0</v>
      </c>
      <c r="I1470" s="41" t="str">
        <f>'Vinyl cutting'!$B$2</f>
        <v>J36938</v>
      </c>
      <c r="J1470" s="42">
        <f ca="1">(SUMIF('Freeform time and material'!$B$17:$B$30,B1470,'Freeform time and material'!$G$17:$G$30)) +
(SUMIF('Vinyl cutting'!$B$17:$B$30,B1470,'Vinyl cutting'!$G$17:$G$30)) +
(SUMIF('Vinyl cutting (2)'!$B$17:$B$30,B1470,'Vinyl cutting (2)'!$G$17:$G$30)) +
(SUMIF('Apply vinyl graphics'!$B$17:$B$30,B1470,'Apply vinyl graphics'!$G$17:$G$30)) +
(SUMIF('Apply vinyl graphics (2)'!$B$17:$B$30,B1470,'Apply vinyl graphics (2)'!$G$17:$G$30)) +
(SUMIF('Alum pan sign'!$B$17:$B$30,B1470,'Alum pan sign'!$G$17:$G$30)) +
(SUMIF('Alum pan sign (2)'!$B$17:$B$30,B1470,'Alum pan sign (2)'!$G$17:$G$30)) +
(SUMIF('Economy pan sign'!$B$17:$B$30,B1470,'Economy pan sign'!$G$17:$G$30)) +
(SUMIF('Post and panel sign'!$B$17:$B$30,B1470,'Post and panel sign'!$G$17:$G$30)) +
(SUMIF('Post and panel sign (2)'!$B$17:$B$30,B1470,'Post and panel sign (2)'!$G$17:$G$30)) +
(SUMIF('Flat panels only'!$B$17:$B$30,B1470,'Flat panels only'!$G$17:$G$30)) +
(SUMIF('Flat panels only (2)'!$B$17:$B$30,B1470,'Flat panels only (2)'!$G$17:$G$30)) +
(SUMIF('Routed panel shapes'!$B$18:$B$31,B1470,'Routed panel shapes'!$G$18:$G$31)) +
(SUMIF('Routed panel shapes (2)'!$B$18:$B$31,B1470,'Routed panel shapes (2)'!$G$18:$G$31)) +
(SUMIF('Routed face only'!$B$17:$B$30,B1470,'Routed face only'!$G$17:$G$30)) +
(SUMIF('Routed face only (2)'!$B$17:$B$30,B1470,'Routed face only (2)'!$G$17:$G$30)) +
(SUMIF('Routed alum faces letters'!$B$17:$B$30,B1470,'Routed alum faces letters'!$G$17:$G$30)) +
(SUMIF('Routed alum faces letters (2)'!$B$17:$B$30,B1470,'Routed alum faces letters (2)'!$G$17:$G$30)) +
(SUMIF('Routed push through acrylic'!$B$17:$B$30,B1470,'Routed push through acrylic'!$G$17:$G$30)) +
(SUMIF('Routed push through acrylic (2)'!$B$17:$B$30,B1470,'Routed push through acrylic (2)'!$G$17:$G$30)) +
(SUMIF('Sf routed cabinet'!$B$17:$B$30,B1470,'Sf routed cabinet'!$G$17:$G$30)) +
(SUMIF('Sf routed cabinet (2)'!$B$17:$B$30,B1470,'Sf routed cabinet (2)'!$G$17:$G$30)) +
(SUMIF('Df routed cabinet'!$B$17:$B$30,B1470,'Df routed cabinet'!$G$17:$G$30)) +
(SUMIF('Df routed cabinet (2)'!$B$17:$B$30,B1470,'Df routed cabinet (2)'!$G$17:$G$30)) +
(SUMIF('Sf acrylic cabinet'!$B$17:$B$30,B1470,'Sf acrylic cabinet'!$G$17:$G$30)) +
(SUMIF('Sf acrylic cabinet (2)'!$B$17:$B$30,B1470,'Sf acrylic cabinet (2)'!$G$17:$G$30)) +
(SUMIF('Economy Sf acrylic'!$B$17:$B$30,B1470,'Economy Sf acrylic'!$G$17:$G$30)) +
(SUMIF('Df acrylic cabinet'!$B$17:$B$30,B1470,'Df acrylic cabinet'!$G$17:$G$30)) +
(SUMIF('Df acrylic cabinet (2)'!$B$17:$B$30,B1470,'Df acrylic cabinet (2)'!$G$17:$G$30)) +
(SUMIF('Sf flex cabinet'!$B$17:$B$30,B1470,'Sf flex cabinet'!$G$17:$G$30)) +
(SUMIF('Sf flex cabinet (2)'!$B$17:$B$30,B1470,'Sf flex cabinet (2)'!$G$17:$G$30)) +
(SUMIF('Df flex cabinet'!$B$17:$B$36,B1470,'Df flex cabinet'!$G$17:$G$36)) +
(SUMIF('Df flex cabinet (2)'!$B$17:$B$36,B1470,'Df flex cabinet (2)'!$G$17:$G$36)) +
(SUMIF('Pole cover'!$B$17:$B$30,B1470,'Pole cover'!$G$17:$G$30)) +
(SUMIF('Pole cover (2)'!$B$17:$B$30,B1470,'Pole cover (2)'!$G$17:$G$30)) +
(SUMIF('Structural Steel Fab'!$B$17:$B$29,B1470,'Structural Steel Fab'!$G$17:$G$29)) +
(SUMIF(Reveal!$B$17:$B$30,B1470,Reveal!$G$17:$G$30)) +
(SUMIF('Reveal (2)'!$B$17:$B$30,B1470,'Reveal (2)'!$G$17:$G$30)) +
(SUMIF('Crown cove top'!$B$17:$B$30,B1470,'Crown cove top'!$G$17:$G$30)) +
(SUMIF('EMC assembly'!$B$17:$B$30,B1470,'EMC assembly'!$G$17:$G$30)) +
(SUMIF(Crating!$B$17:$B$29,B1470,Crating!$G$17:$G$29)) +
(SUMIF('LED wiring'!$B$17:$B$30,B1470,'LED wiring'!$G$17:$G$30)) +
(SUMIF('Changeable copy face'!$B$17:$B$30,B1470,'Changeable copy face'!$G$17:$G$30)) +
(SUMIF('Flex face assembly'!$B$17:$B$30,B1470,'Flex face assembly'!$G$17:$G$30)) +
(SUMIF('Routed face assembly'!$B$17:$B$30,B1470,'Routed face assembly'!$G$17:$G$30)) +
(SUMIF('Paint calculation'!$B$17:$B$30,B1470,'Paint calculation'!$G$17:$G$30)) +
(SUMIF('Trimcap letter face'!$B$17:$B$30,B1470,'Trimcap letter face'!$G$17:$G$30)) +
(SUMIF('Trimcap letter face (2)'!$B$17:$B$30,B1470,'Trimcap letter face (2)'!$G$17:$G$30)) +
(SUMIF('Channel letter fabrication'!$B$17:$B$30,B1470,'Channel letter fabrication'!$G$17:$G$30)) +
(SUMIF('Channel letter fabrication (2)'!$B$17:$B$30,B1470,'Channel letter fabrication (2)'!$G$17:$G$30))</f>
        <v>0</v>
      </c>
    </row>
    <row r="1471" spans="1:10">
      <c r="A1471" s="28">
        <f>[1]ODBC!$A1471</f>
        <v>0</v>
      </c>
      <c r="B1471" s="29">
        <f>[1]ODBC!B1471</f>
        <v>0</v>
      </c>
      <c r="C1471" s="30" t="str">
        <f>IFERROR(VLOOKUP($B1471,[1]ODBC!$B:$H,2,FALSE),"")</f>
        <v/>
      </c>
      <c r="D1471" s="30" t="str">
        <f>IFERROR(VLOOKUP($B1471,[1]ODBC!$B:$H,3,FALSE),"")</f>
        <v/>
      </c>
      <c r="E1471" s="30" t="str">
        <f>IFERROR(VLOOKUP($B1471,[1]ODBC!$B:$H,4,FALSE),"")</f>
        <v/>
      </c>
      <c r="F1471" s="31" t="str">
        <f>IFERROR(VLOOKUP($B1471,[1]ODBC!$B:$H,5,FALSE),"")</f>
        <v/>
      </c>
      <c r="G1471" s="32">
        <f>[1]ODBC!G1471</f>
        <v>0</v>
      </c>
      <c r="H1471" s="33">
        <f>SUM([1]ODBC!H1471)</f>
        <v>0</v>
      </c>
      <c r="I1471" s="41" t="str">
        <f>'Vinyl cutting'!$B$2</f>
        <v>J36938</v>
      </c>
      <c r="J1471" s="42">
        <f ca="1">(SUMIF('Freeform time and material'!$B$17:$B$30,B1471,'Freeform time and material'!$G$17:$G$30)) +
(SUMIF('Vinyl cutting'!$B$17:$B$30,B1471,'Vinyl cutting'!$G$17:$G$30)) +
(SUMIF('Vinyl cutting (2)'!$B$17:$B$30,B1471,'Vinyl cutting (2)'!$G$17:$G$30)) +
(SUMIF('Apply vinyl graphics'!$B$17:$B$30,B1471,'Apply vinyl graphics'!$G$17:$G$30)) +
(SUMIF('Apply vinyl graphics (2)'!$B$17:$B$30,B1471,'Apply vinyl graphics (2)'!$G$17:$G$30)) +
(SUMIF('Alum pan sign'!$B$17:$B$30,B1471,'Alum pan sign'!$G$17:$G$30)) +
(SUMIF('Alum pan sign (2)'!$B$17:$B$30,B1471,'Alum pan sign (2)'!$G$17:$G$30)) +
(SUMIF('Economy pan sign'!$B$17:$B$30,B1471,'Economy pan sign'!$G$17:$G$30)) +
(SUMIF('Post and panel sign'!$B$17:$B$30,B1471,'Post and panel sign'!$G$17:$G$30)) +
(SUMIF('Post and panel sign (2)'!$B$17:$B$30,B1471,'Post and panel sign (2)'!$G$17:$G$30)) +
(SUMIF('Flat panels only'!$B$17:$B$30,B1471,'Flat panels only'!$G$17:$G$30)) +
(SUMIF('Flat panels only (2)'!$B$17:$B$30,B1471,'Flat panels only (2)'!$G$17:$G$30)) +
(SUMIF('Routed panel shapes'!$B$18:$B$31,B1471,'Routed panel shapes'!$G$18:$G$31)) +
(SUMIF('Routed panel shapes (2)'!$B$18:$B$31,B1471,'Routed panel shapes (2)'!$G$18:$G$31)) +
(SUMIF('Routed face only'!$B$17:$B$30,B1471,'Routed face only'!$G$17:$G$30)) +
(SUMIF('Routed face only (2)'!$B$17:$B$30,B1471,'Routed face only (2)'!$G$17:$G$30)) +
(SUMIF('Routed alum faces letters'!$B$17:$B$30,B1471,'Routed alum faces letters'!$G$17:$G$30)) +
(SUMIF('Routed alum faces letters (2)'!$B$17:$B$30,B1471,'Routed alum faces letters (2)'!$G$17:$G$30)) +
(SUMIF('Routed push through acrylic'!$B$17:$B$30,B1471,'Routed push through acrylic'!$G$17:$G$30)) +
(SUMIF('Routed push through acrylic (2)'!$B$17:$B$30,B1471,'Routed push through acrylic (2)'!$G$17:$G$30)) +
(SUMIF('Sf routed cabinet'!$B$17:$B$30,B1471,'Sf routed cabinet'!$G$17:$G$30)) +
(SUMIF('Sf routed cabinet (2)'!$B$17:$B$30,B1471,'Sf routed cabinet (2)'!$G$17:$G$30)) +
(SUMIF('Df routed cabinet'!$B$17:$B$30,B1471,'Df routed cabinet'!$G$17:$G$30)) +
(SUMIF('Df routed cabinet (2)'!$B$17:$B$30,B1471,'Df routed cabinet (2)'!$G$17:$G$30)) +
(SUMIF('Sf acrylic cabinet'!$B$17:$B$30,B1471,'Sf acrylic cabinet'!$G$17:$G$30)) +
(SUMIF('Sf acrylic cabinet (2)'!$B$17:$B$30,B1471,'Sf acrylic cabinet (2)'!$G$17:$G$30)) +
(SUMIF('Economy Sf acrylic'!$B$17:$B$30,B1471,'Economy Sf acrylic'!$G$17:$G$30)) +
(SUMIF('Df acrylic cabinet'!$B$17:$B$30,B1471,'Df acrylic cabinet'!$G$17:$G$30)) +
(SUMIF('Df acrylic cabinet (2)'!$B$17:$B$30,B1471,'Df acrylic cabinet (2)'!$G$17:$G$30)) +
(SUMIF('Sf flex cabinet'!$B$17:$B$30,B1471,'Sf flex cabinet'!$G$17:$G$30)) +
(SUMIF('Sf flex cabinet (2)'!$B$17:$B$30,B1471,'Sf flex cabinet (2)'!$G$17:$G$30)) +
(SUMIF('Df flex cabinet'!$B$17:$B$36,B1471,'Df flex cabinet'!$G$17:$G$36)) +
(SUMIF('Df flex cabinet (2)'!$B$17:$B$36,B1471,'Df flex cabinet (2)'!$G$17:$G$36)) +
(SUMIF('Pole cover'!$B$17:$B$30,B1471,'Pole cover'!$G$17:$G$30)) +
(SUMIF('Pole cover (2)'!$B$17:$B$30,B1471,'Pole cover (2)'!$G$17:$G$30)) +
(SUMIF('Structural Steel Fab'!$B$17:$B$29,B1471,'Structural Steel Fab'!$G$17:$G$29)) +
(SUMIF(Reveal!$B$17:$B$30,B1471,Reveal!$G$17:$G$30)) +
(SUMIF('Reveal (2)'!$B$17:$B$30,B1471,'Reveal (2)'!$G$17:$G$30)) +
(SUMIF('Crown cove top'!$B$17:$B$30,B1471,'Crown cove top'!$G$17:$G$30)) +
(SUMIF('EMC assembly'!$B$17:$B$30,B1471,'EMC assembly'!$G$17:$G$30)) +
(SUMIF(Crating!$B$17:$B$29,B1471,Crating!$G$17:$G$29)) +
(SUMIF('LED wiring'!$B$17:$B$30,B1471,'LED wiring'!$G$17:$G$30)) +
(SUMIF('Changeable copy face'!$B$17:$B$30,B1471,'Changeable copy face'!$G$17:$G$30)) +
(SUMIF('Flex face assembly'!$B$17:$B$30,B1471,'Flex face assembly'!$G$17:$G$30)) +
(SUMIF('Routed face assembly'!$B$17:$B$30,B1471,'Routed face assembly'!$G$17:$G$30)) +
(SUMIF('Paint calculation'!$B$17:$B$30,B1471,'Paint calculation'!$G$17:$G$30)) +
(SUMIF('Trimcap letter face'!$B$17:$B$30,B1471,'Trimcap letter face'!$G$17:$G$30)) +
(SUMIF('Trimcap letter face (2)'!$B$17:$B$30,B1471,'Trimcap letter face (2)'!$G$17:$G$30)) +
(SUMIF('Channel letter fabrication'!$B$17:$B$30,B1471,'Channel letter fabrication'!$G$17:$G$30)) +
(SUMIF('Channel letter fabrication (2)'!$B$17:$B$30,B1471,'Channel letter fabrication (2)'!$G$17:$G$30))</f>
        <v>0</v>
      </c>
    </row>
    <row r="1472" spans="1:10">
      <c r="A1472" s="28">
        <f>[1]ODBC!$A1472</f>
        <v>0</v>
      </c>
      <c r="B1472" s="29">
        <f>[1]ODBC!B1472</f>
        <v>0</v>
      </c>
      <c r="C1472" s="30" t="str">
        <f>IFERROR(VLOOKUP($B1472,[1]ODBC!$B:$H,2,FALSE),"")</f>
        <v/>
      </c>
      <c r="D1472" s="30" t="str">
        <f>IFERROR(VLOOKUP($B1472,[1]ODBC!$B:$H,3,FALSE),"")</f>
        <v/>
      </c>
      <c r="E1472" s="30" t="str">
        <f>IFERROR(VLOOKUP($B1472,[1]ODBC!$B:$H,4,FALSE),"")</f>
        <v/>
      </c>
      <c r="F1472" s="31" t="str">
        <f>IFERROR(VLOOKUP($B1472,[1]ODBC!$B:$H,5,FALSE),"")</f>
        <v/>
      </c>
      <c r="G1472" s="32">
        <f>[1]ODBC!G1472</f>
        <v>0</v>
      </c>
      <c r="H1472" s="33">
        <f>SUM([1]ODBC!H1472)</f>
        <v>0</v>
      </c>
      <c r="I1472" s="41" t="str">
        <f>'Vinyl cutting'!$B$2</f>
        <v>J36938</v>
      </c>
      <c r="J1472" s="42">
        <f ca="1">(SUMIF('Freeform time and material'!$B$17:$B$30,B1472,'Freeform time and material'!$G$17:$G$30)) +
(SUMIF('Vinyl cutting'!$B$17:$B$30,B1472,'Vinyl cutting'!$G$17:$G$30)) +
(SUMIF('Vinyl cutting (2)'!$B$17:$B$30,B1472,'Vinyl cutting (2)'!$G$17:$G$30)) +
(SUMIF('Apply vinyl graphics'!$B$17:$B$30,B1472,'Apply vinyl graphics'!$G$17:$G$30)) +
(SUMIF('Apply vinyl graphics (2)'!$B$17:$B$30,B1472,'Apply vinyl graphics (2)'!$G$17:$G$30)) +
(SUMIF('Alum pan sign'!$B$17:$B$30,B1472,'Alum pan sign'!$G$17:$G$30)) +
(SUMIF('Alum pan sign (2)'!$B$17:$B$30,B1472,'Alum pan sign (2)'!$G$17:$G$30)) +
(SUMIF('Economy pan sign'!$B$17:$B$30,B1472,'Economy pan sign'!$G$17:$G$30)) +
(SUMIF('Post and panel sign'!$B$17:$B$30,B1472,'Post and panel sign'!$G$17:$G$30)) +
(SUMIF('Post and panel sign (2)'!$B$17:$B$30,B1472,'Post and panel sign (2)'!$G$17:$G$30)) +
(SUMIF('Flat panels only'!$B$17:$B$30,B1472,'Flat panels only'!$G$17:$G$30)) +
(SUMIF('Flat panels only (2)'!$B$17:$B$30,B1472,'Flat panels only (2)'!$G$17:$G$30)) +
(SUMIF('Routed panel shapes'!$B$18:$B$31,B1472,'Routed panel shapes'!$G$18:$G$31)) +
(SUMIF('Routed panel shapes (2)'!$B$18:$B$31,B1472,'Routed panel shapes (2)'!$G$18:$G$31)) +
(SUMIF('Routed face only'!$B$17:$B$30,B1472,'Routed face only'!$G$17:$G$30)) +
(SUMIF('Routed face only (2)'!$B$17:$B$30,B1472,'Routed face only (2)'!$G$17:$G$30)) +
(SUMIF('Routed alum faces letters'!$B$17:$B$30,B1472,'Routed alum faces letters'!$G$17:$G$30)) +
(SUMIF('Routed alum faces letters (2)'!$B$17:$B$30,B1472,'Routed alum faces letters (2)'!$G$17:$G$30)) +
(SUMIF('Routed push through acrylic'!$B$17:$B$30,B1472,'Routed push through acrylic'!$G$17:$G$30)) +
(SUMIF('Routed push through acrylic (2)'!$B$17:$B$30,B1472,'Routed push through acrylic (2)'!$G$17:$G$30)) +
(SUMIF('Sf routed cabinet'!$B$17:$B$30,B1472,'Sf routed cabinet'!$G$17:$G$30)) +
(SUMIF('Sf routed cabinet (2)'!$B$17:$B$30,B1472,'Sf routed cabinet (2)'!$G$17:$G$30)) +
(SUMIF('Df routed cabinet'!$B$17:$B$30,B1472,'Df routed cabinet'!$G$17:$G$30)) +
(SUMIF('Df routed cabinet (2)'!$B$17:$B$30,B1472,'Df routed cabinet (2)'!$G$17:$G$30)) +
(SUMIF('Sf acrylic cabinet'!$B$17:$B$30,B1472,'Sf acrylic cabinet'!$G$17:$G$30)) +
(SUMIF('Sf acrylic cabinet (2)'!$B$17:$B$30,B1472,'Sf acrylic cabinet (2)'!$G$17:$G$30)) +
(SUMIF('Economy Sf acrylic'!$B$17:$B$30,B1472,'Economy Sf acrylic'!$G$17:$G$30)) +
(SUMIF('Df acrylic cabinet'!$B$17:$B$30,B1472,'Df acrylic cabinet'!$G$17:$G$30)) +
(SUMIF('Df acrylic cabinet (2)'!$B$17:$B$30,B1472,'Df acrylic cabinet (2)'!$G$17:$G$30)) +
(SUMIF('Sf flex cabinet'!$B$17:$B$30,B1472,'Sf flex cabinet'!$G$17:$G$30)) +
(SUMIF('Sf flex cabinet (2)'!$B$17:$B$30,B1472,'Sf flex cabinet (2)'!$G$17:$G$30)) +
(SUMIF('Df flex cabinet'!$B$17:$B$36,B1472,'Df flex cabinet'!$G$17:$G$36)) +
(SUMIF('Df flex cabinet (2)'!$B$17:$B$36,B1472,'Df flex cabinet (2)'!$G$17:$G$36)) +
(SUMIF('Pole cover'!$B$17:$B$30,B1472,'Pole cover'!$G$17:$G$30)) +
(SUMIF('Pole cover (2)'!$B$17:$B$30,B1472,'Pole cover (2)'!$G$17:$G$30)) +
(SUMIF('Structural Steel Fab'!$B$17:$B$29,B1472,'Structural Steel Fab'!$G$17:$G$29)) +
(SUMIF(Reveal!$B$17:$B$30,B1472,Reveal!$G$17:$G$30)) +
(SUMIF('Reveal (2)'!$B$17:$B$30,B1472,'Reveal (2)'!$G$17:$G$30)) +
(SUMIF('Crown cove top'!$B$17:$B$30,B1472,'Crown cove top'!$G$17:$G$30)) +
(SUMIF('EMC assembly'!$B$17:$B$30,B1472,'EMC assembly'!$G$17:$G$30)) +
(SUMIF(Crating!$B$17:$B$29,B1472,Crating!$G$17:$G$29)) +
(SUMIF('LED wiring'!$B$17:$B$30,B1472,'LED wiring'!$G$17:$G$30)) +
(SUMIF('Changeable copy face'!$B$17:$B$30,B1472,'Changeable copy face'!$G$17:$G$30)) +
(SUMIF('Flex face assembly'!$B$17:$B$30,B1472,'Flex face assembly'!$G$17:$G$30)) +
(SUMIF('Routed face assembly'!$B$17:$B$30,B1472,'Routed face assembly'!$G$17:$G$30)) +
(SUMIF('Paint calculation'!$B$17:$B$30,B1472,'Paint calculation'!$G$17:$G$30)) +
(SUMIF('Trimcap letter face'!$B$17:$B$30,B1472,'Trimcap letter face'!$G$17:$G$30)) +
(SUMIF('Trimcap letter face (2)'!$B$17:$B$30,B1472,'Trimcap letter face (2)'!$G$17:$G$30)) +
(SUMIF('Channel letter fabrication'!$B$17:$B$30,B1472,'Channel letter fabrication'!$G$17:$G$30)) +
(SUMIF('Channel letter fabrication (2)'!$B$17:$B$30,B1472,'Channel letter fabrication (2)'!$G$17:$G$30))</f>
        <v>0</v>
      </c>
    </row>
    <row r="1473" spans="1:10">
      <c r="A1473" s="28">
        <f>[1]ODBC!$A1473</f>
        <v>0</v>
      </c>
      <c r="B1473" s="29">
        <f>[1]ODBC!B1473</f>
        <v>0</v>
      </c>
      <c r="C1473" s="30" t="str">
        <f>IFERROR(VLOOKUP($B1473,[1]ODBC!$B:$H,2,FALSE),"")</f>
        <v/>
      </c>
      <c r="D1473" s="30" t="str">
        <f>IFERROR(VLOOKUP($B1473,[1]ODBC!$B:$H,3,FALSE),"")</f>
        <v/>
      </c>
      <c r="E1473" s="30" t="str">
        <f>IFERROR(VLOOKUP($B1473,[1]ODBC!$B:$H,4,FALSE),"")</f>
        <v/>
      </c>
      <c r="F1473" s="31" t="str">
        <f>IFERROR(VLOOKUP($B1473,[1]ODBC!$B:$H,5,FALSE),"")</f>
        <v/>
      </c>
      <c r="G1473" s="32">
        <f>[1]ODBC!G1473</f>
        <v>0</v>
      </c>
      <c r="H1473" s="33">
        <f>SUM([1]ODBC!H1473)</f>
        <v>0</v>
      </c>
      <c r="I1473" s="41" t="str">
        <f>'Vinyl cutting'!$B$2</f>
        <v>J36938</v>
      </c>
      <c r="J1473" s="42">
        <f ca="1">(SUMIF('Freeform time and material'!$B$17:$B$30,B1473,'Freeform time and material'!$G$17:$G$30)) +
(SUMIF('Vinyl cutting'!$B$17:$B$30,B1473,'Vinyl cutting'!$G$17:$G$30)) +
(SUMIF('Vinyl cutting (2)'!$B$17:$B$30,B1473,'Vinyl cutting (2)'!$G$17:$G$30)) +
(SUMIF('Apply vinyl graphics'!$B$17:$B$30,B1473,'Apply vinyl graphics'!$G$17:$G$30)) +
(SUMIF('Apply vinyl graphics (2)'!$B$17:$B$30,B1473,'Apply vinyl graphics (2)'!$G$17:$G$30)) +
(SUMIF('Alum pan sign'!$B$17:$B$30,B1473,'Alum pan sign'!$G$17:$G$30)) +
(SUMIF('Alum pan sign (2)'!$B$17:$B$30,B1473,'Alum pan sign (2)'!$G$17:$G$30)) +
(SUMIF('Economy pan sign'!$B$17:$B$30,B1473,'Economy pan sign'!$G$17:$G$30)) +
(SUMIF('Post and panel sign'!$B$17:$B$30,B1473,'Post and panel sign'!$G$17:$G$30)) +
(SUMIF('Post and panel sign (2)'!$B$17:$B$30,B1473,'Post and panel sign (2)'!$G$17:$G$30)) +
(SUMIF('Flat panels only'!$B$17:$B$30,B1473,'Flat panels only'!$G$17:$G$30)) +
(SUMIF('Flat panels only (2)'!$B$17:$B$30,B1473,'Flat panels only (2)'!$G$17:$G$30)) +
(SUMIF('Routed panel shapes'!$B$18:$B$31,B1473,'Routed panel shapes'!$G$18:$G$31)) +
(SUMIF('Routed panel shapes (2)'!$B$18:$B$31,B1473,'Routed panel shapes (2)'!$G$18:$G$31)) +
(SUMIF('Routed face only'!$B$17:$B$30,B1473,'Routed face only'!$G$17:$G$30)) +
(SUMIF('Routed face only (2)'!$B$17:$B$30,B1473,'Routed face only (2)'!$G$17:$G$30)) +
(SUMIF('Routed alum faces letters'!$B$17:$B$30,B1473,'Routed alum faces letters'!$G$17:$G$30)) +
(SUMIF('Routed alum faces letters (2)'!$B$17:$B$30,B1473,'Routed alum faces letters (2)'!$G$17:$G$30)) +
(SUMIF('Routed push through acrylic'!$B$17:$B$30,B1473,'Routed push through acrylic'!$G$17:$G$30)) +
(SUMIF('Routed push through acrylic (2)'!$B$17:$B$30,B1473,'Routed push through acrylic (2)'!$G$17:$G$30)) +
(SUMIF('Sf routed cabinet'!$B$17:$B$30,B1473,'Sf routed cabinet'!$G$17:$G$30)) +
(SUMIF('Sf routed cabinet (2)'!$B$17:$B$30,B1473,'Sf routed cabinet (2)'!$G$17:$G$30)) +
(SUMIF('Df routed cabinet'!$B$17:$B$30,B1473,'Df routed cabinet'!$G$17:$G$30)) +
(SUMIF('Df routed cabinet (2)'!$B$17:$B$30,B1473,'Df routed cabinet (2)'!$G$17:$G$30)) +
(SUMIF('Sf acrylic cabinet'!$B$17:$B$30,B1473,'Sf acrylic cabinet'!$G$17:$G$30)) +
(SUMIF('Sf acrylic cabinet (2)'!$B$17:$B$30,B1473,'Sf acrylic cabinet (2)'!$G$17:$G$30)) +
(SUMIF('Economy Sf acrylic'!$B$17:$B$30,B1473,'Economy Sf acrylic'!$G$17:$G$30)) +
(SUMIF('Df acrylic cabinet'!$B$17:$B$30,B1473,'Df acrylic cabinet'!$G$17:$G$30)) +
(SUMIF('Df acrylic cabinet (2)'!$B$17:$B$30,B1473,'Df acrylic cabinet (2)'!$G$17:$G$30)) +
(SUMIF('Sf flex cabinet'!$B$17:$B$30,B1473,'Sf flex cabinet'!$G$17:$G$30)) +
(SUMIF('Sf flex cabinet (2)'!$B$17:$B$30,B1473,'Sf flex cabinet (2)'!$G$17:$G$30)) +
(SUMIF('Df flex cabinet'!$B$17:$B$36,B1473,'Df flex cabinet'!$G$17:$G$36)) +
(SUMIF('Df flex cabinet (2)'!$B$17:$B$36,B1473,'Df flex cabinet (2)'!$G$17:$G$36)) +
(SUMIF('Pole cover'!$B$17:$B$30,B1473,'Pole cover'!$G$17:$G$30)) +
(SUMIF('Pole cover (2)'!$B$17:$B$30,B1473,'Pole cover (2)'!$G$17:$G$30)) +
(SUMIF('Structural Steel Fab'!$B$17:$B$29,B1473,'Structural Steel Fab'!$G$17:$G$29)) +
(SUMIF(Reveal!$B$17:$B$30,B1473,Reveal!$G$17:$G$30)) +
(SUMIF('Reveal (2)'!$B$17:$B$30,B1473,'Reveal (2)'!$G$17:$G$30)) +
(SUMIF('Crown cove top'!$B$17:$B$30,B1473,'Crown cove top'!$G$17:$G$30)) +
(SUMIF('EMC assembly'!$B$17:$B$30,B1473,'EMC assembly'!$G$17:$G$30)) +
(SUMIF(Crating!$B$17:$B$29,B1473,Crating!$G$17:$G$29)) +
(SUMIF('LED wiring'!$B$17:$B$30,B1473,'LED wiring'!$G$17:$G$30)) +
(SUMIF('Changeable copy face'!$B$17:$B$30,B1473,'Changeable copy face'!$G$17:$G$30)) +
(SUMIF('Flex face assembly'!$B$17:$B$30,B1473,'Flex face assembly'!$G$17:$G$30)) +
(SUMIF('Routed face assembly'!$B$17:$B$30,B1473,'Routed face assembly'!$G$17:$G$30)) +
(SUMIF('Paint calculation'!$B$17:$B$30,B1473,'Paint calculation'!$G$17:$G$30)) +
(SUMIF('Trimcap letter face'!$B$17:$B$30,B1473,'Trimcap letter face'!$G$17:$G$30)) +
(SUMIF('Trimcap letter face (2)'!$B$17:$B$30,B1473,'Trimcap letter face (2)'!$G$17:$G$30)) +
(SUMIF('Channel letter fabrication'!$B$17:$B$30,B1473,'Channel letter fabrication'!$G$17:$G$30)) +
(SUMIF('Channel letter fabrication (2)'!$B$17:$B$30,B1473,'Channel letter fabrication (2)'!$G$17:$G$30))</f>
        <v>0</v>
      </c>
    </row>
    <row r="1474" spans="1:10">
      <c r="A1474" s="28">
        <f>[1]ODBC!$A1474</f>
        <v>0</v>
      </c>
      <c r="B1474" s="29">
        <f>[1]ODBC!B1474</f>
        <v>0</v>
      </c>
      <c r="C1474" s="30" t="str">
        <f>IFERROR(VLOOKUP($B1474,[1]ODBC!$B:$H,2,FALSE),"")</f>
        <v/>
      </c>
      <c r="D1474" s="30" t="str">
        <f>IFERROR(VLOOKUP($B1474,[1]ODBC!$B:$H,3,FALSE),"")</f>
        <v/>
      </c>
      <c r="E1474" s="30" t="str">
        <f>IFERROR(VLOOKUP($B1474,[1]ODBC!$B:$H,4,FALSE),"")</f>
        <v/>
      </c>
      <c r="F1474" s="31" t="str">
        <f>IFERROR(VLOOKUP($B1474,[1]ODBC!$B:$H,5,FALSE),"")</f>
        <v/>
      </c>
      <c r="G1474" s="32">
        <f>[1]ODBC!G1474</f>
        <v>0</v>
      </c>
      <c r="H1474" s="33">
        <f>SUM([1]ODBC!H1474)</f>
        <v>0</v>
      </c>
      <c r="I1474" s="41" t="str">
        <f>'Vinyl cutting'!$B$2</f>
        <v>J36938</v>
      </c>
      <c r="J1474" s="42">
        <f ca="1">(SUMIF('Freeform time and material'!$B$17:$B$30,B1474,'Freeform time and material'!$G$17:$G$30)) +
(SUMIF('Vinyl cutting'!$B$17:$B$30,B1474,'Vinyl cutting'!$G$17:$G$30)) +
(SUMIF('Vinyl cutting (2)'!$B$17:$B$30,B1474,'Vinyl cutting (2)'!$G$17:$G$30)) +
(SUMIF('Apply vinyl graphics'!$B$17:$B$30,B1474,'Apply vinyl graphics'!$G$17:$G$30)) +
(SUMIF('Apply vinyl graphics (2)'!$B$17:$B$30,B1474,'Apply vinyl graphics (2)'!$G$17:$G$30)) +
(SUMIF('Alum pan sign'!$B$17:$B$30,B1474,'Alum pan sign'!$G$17:$G$30)) +
(SUMIF('Alum pan sign (2)'!$B$17:$B$30,B1474,'Alum pan sign (2)'!$G$17:$G$30)) +
(SUMIF('Economy pan sign'!$B$17:$B$30,B1474,'Economy pan sign'!$G$17:$G$30)) +
(SUMIF('Post and panel sign'!$B$17:$B$30,B1474,'Post and panel sign'!$G$17:$G$30)) +
(SUMIF('Post and panel sign (2)'!$B$17:$B$30,B1474,'Post and panel sign (2)'!$G$17:$G$30)) +
(SUMIF('Flat panels only'!$B$17:$B$30,B1474,'Flat panels only'!$G$17:$G$30)) +
(SUMIF('Flat panels only (2)'!$B$17:$B$30,B1474,'Flat panels only (2)'!$G$17:$G$30)) +
(SUMIF('Routed panel shapes'!$B$18:$B$31,B1474,'Routed panel shapes'!$G$18:$G$31)) +
(SUMIF('Routed panel shapes (2)'!$B$18:$B$31,B1474,'Routed panel shapes (2)'!$G$18:$G$31)) +
(SUMIF('Routed face only'!$B$17:$B$30,B1474,'Routed face only'!$G$17:$G$30)) +
(SUMIF('Routed face only (2)'!$B$17:$B$30,B1474,'Routed face only (2)'!$G$17:$G$30)) +
(SUMIF('Routed alum faces letters'!$B$17:$B$30,B1474,'Routed alum faces letters'!$G$17:$G$30)) +
(SUMIF('Routed alum faces letters (2)'!$B$17:$B$30,B1474,'Routed alum faces letters (2)'!$G$17:$G$30)) +
(SUMIF('Routed push through acrylic'!$B$17:$B$30,B1474,'Routed push through acrylic'!$G$17:$G$30)) +
(SUMIF('Routed push through acrylic (2)'!$B$17:$B$30,B1474,'Routed push through acrylic (2)'!$G$17:$G$30)) +
(SUMIF('Sf routed cabinet'!$B$17:$B$30,B1474,'Sf routed cabinet'!$G$17:$G$30)) +
(SUMIF('Sf routed cabinet (2)'!$B$17:$B$30,B1474,'Sf routed cabinet (2)'!$G$17:$G$30)) +
(SUMIF('Df routed cabinet'!$B$17:$B$30,B1474,'Df routed cabinet'!$G$17:$G$30)) +
(SUMIF('Df routed cabinet (2)'!$B$17:$B$30,B1474,'Df routed cabinet (2)'!$G$17:$G$30)) +
(SUMIF('Sf acrylic cabinet'!$B$17:$B$30,B1474,'Sf acrylic cabinet'!$G$17:$G$30)) +
(SUMIF('Sf acrylic cabinet (2)'!$B$17:$B$30,B1474,'Sf acrylic cabinet (2)'!$G$17:$G$30)) +
(SUMIF('Economy Sf acrylic'!$B$17:$B$30,B1474,'Economy Sf acrylic'!$G$17:$G$30)) +
(SUMIF('Df acrylic cabinet'!$B$17:$B$30,B1474,'Df acrylic cabinet'!$G$17:$G$30)) +
(SUMIF('Df acrylic cabinet (2)'!$B$17:$B$30,B1474,'Df acrylic cabinet (2)'!$G$17:$G$30)) +
(SUMIF('Sf flex cabinet'!$B$17:$B$30,B1474,'Sf flex cabinet'!$G$17:$G$30)) +
(SUMIF('Sf flex cabinet (2)'!$B$17:$B$30,B1474,'Sf flex cabinet (2)'!$G$17:$G$30)) +
(SUMIF('Df flex cabinet'!$B$17:$B$36,B1474,'Df flex cabinet'!$G$17:$G$36)) +
(SUMIF('Df flex cabinet (2)'!$B$17:$B$36,B1474,'Df flex cabinet (2)'!$G$17:$G$36)) +
(SUMIF('Pole cover'!$B$17:$B$30,B1474,'Pole cover'!$G$17:$G$30)) +
(SUMIF('Pole cover (2)'!$B$17:$B$30,B1474,'Pole cover (2)'!$G$17:$G$30)) +
(SUMIF('Structural Steel Fab'!$B$17:$B$29,B1474,'Structural Steel Fab'!$G$17:$G$29)) +
(SUMIF(Reveal!$B$17:$B$30,B1474,Reveal!$G$17:$G$30)) +
(SUMIF('Reveal (2)'!$B$17:$B$30,B1474,'Reveal (2)'!$G$17:$G$30)) +
(SUMIF('Crown cove top'!$B$17:$B$30,B1474,'Crown cove top'!$G$17:$G$30)) +
(SUMIF('EMC assembly'!$B$17:$B$30,B1474,'EMC assembly'!$G$17:$G$30)) +
(SUMIF(Crating!$B$17:$B$29,B1474,Crating!$G$17:$G$29)) +
(SUMIF('LED wiring'!$B$17:$B$30,B1474,'LED wiring'!$G$17:$G$30)) +
(SUMIF('Changeable copy face'!$B$17:$B$30,B1474,'Changeable copy face'!$G$17:$G$30)) +
(SUMIF('Flex face assembly'!$B$17:$B$30,B1474,'Flex face assembly'!$G$17:$G$30)) +
(SUMIF('Routed face assembly'!$B$17:$B$30,B1474,'Routed face assembly'!$G$17:$G$30)) +
(SUMIF('Paint calculation'!$B$17:$B$30,B1474,'Paint calculation'!$G$17:$G$30)) +
(SUMIF('Trimcap letter face'!$B$17:$B$30,B1474,'Trimcap letter face'!$G$17:$G$30)) +
(SUMIF('Trimcap letter face (2)'!$B$17:$B$30,B1474,'Trimcap letter face (2)'!$G$17:$G$30)) +
(SUMIF('Channel letter fabrication'!$B$17:$B$30,B1474,'Channel letter fabrication'!$G$17:$G$30)) +
(SUMIF('Channel letter fabrication (2)'!$B$17:$B$30,B1474,'Channel letter fabrication (2)'!$G$17:$G$30))</f>
        <v>0</v>
      </c>
    </row>
    <row r="1475" spans="1:10">
      <c r="A1475" s="28">
        <f>[1]ODBC!$A1475</f>
        <v>0</v>
      </c>
      <c r="B1475" s="29">
        <f>[1]ODBC!B1475</f>
        <v>0</v>
      </c>
      <c r="C1475" s="30" t="str">
        <f>IFERROR(VLOOKUP($B1475,[1]ODBC!$B:$H,2,FALSE),"")</f>
        <v/>
      </c>
      <c r="D1475" s="30" t="str">
        <f>IFERROR(VLOOKUP($B1475,[1]ODBC!$B:$H,3,FALSE),"")</f>
        <v/>
      </c>
      <c r="E1475" s="30" t="str">
        <f>IFERROR(VLOOKUP($B1475,[1]ODBC!$B:$H,4,FALSE),"")</f>
        <v/>
      </c>
      <c r="F1475" s="31" t="str">
        <f>IFERROR(VLOOKUP($B1475,[1]ODBC!$B:$H,5,FALSE),"")</f>
        <v/>
      </c>
      <c r="G1475" s="32">
        <f>[1]ODBC!G1475</f>
        <v>0</v>
      </c>
      <c r="H1475" s="33">
        <f>SUM([1]ODBC!H1475)</f>
        <v>0</v>
      </c>
      <c r="I1475" s="41" t="str">
        <f>'Vinyl cutting'!$B$2</f>
        <v>J36938</v>
      </c>
      <c r="J1475" s="42">
        <f ca="1">(SUMIF('Freeform time and material'!$B$17:$B$30,B1475,'Freeform time and material'!$G$17:$G$30)) +
(SUMIF('Vinyl cutting'!$B$17:$B$30,B1475,'Vinyl cutting'!$G$17:$G$30)) +
(SUMIF('Vinyl cutting (2)'!$B$17:$B$30,B1475,'Vinyl cutting (2)'!$G$17:$G$30)) +
(SUMIF('Apply vinyl graphics'!$B$17:$B$30,B1475,'Apply vinyl graphics'!$G$17:$G$30)) +
(SUMIF('Apply vinyl graphics (2)'!$B$17:$B$30,B1475,'Apply vinyl graphics (2)'!$G$17:$G$30)) +
(SUMIF('Alum pan sign'!$B$17:$B$30,B1475,'Alum pan sign'!$G$17:$G$30)) +
(SUMIF('Alum pan sign (2)'!$B$17:$B$30,B1475,'Alum pan sign (2)'!$G$17:$G$30)) +
(SUMIF('Economy pan sign'!$B$17:$B$30,B1475,'Economy pan sign'!$G$17:$G$30)) +
(SUMIF('Post and panel sign'!$B$17:$B$30,B1475,'Post and panel sign'!$G$17:$G$30)) +
(SUMIF('Post and panel sign (2)'!$B$17:$B$30,B1475,'Post and panel sign (2)'!$G$17:$G$30)) +
(SUMIF('Flat panels only'!$B$17:$B$30,B1475,'Flat panels only'!$G$17:$G$30)) +
(SUMIF('Flat panels only (2)'!$B$17:$B$30,B1475,'Flat panels only (2)'!$G$17:$G$30)) +
(SUMIF('Routed panel shapes'!$B$18:$B$31,B1475,'Routed panel shapes'!$G$18:$G$31)) +
(SUMIF('Routed panel shapes (2)'!$B$18:$B$31,B1475,'Routed panel shapes (2)'!$G$18:$G$31)) +
(SUMIF('Routed face only'!$B$17:$B$30,B1475,'Routed face only'!$G$17:$G$30)) +
(SUMIF('Routed face only (2)'!$B$17:$B$30,B1475,'Routed face only (2)'!$G$17:$G$30)) +
(SUMIF('Routed alum faces letters'!$B$17:$B$30,B1475,'Routed alum faces letters'!$G$17:$G$30)) +
(SUMIF('Routed alum faces letters (2)'!$B$17:$B$30,B1475,'Routed alum faces letters (2)'!$G$17:$G$30)) +
(SUMIF('Routed push through acrylic'!$B$17:$B$30,B1475,'Routed push through acrylic'!$G$17:$G$30)) +
(SUMIF('Routed push through acrylic (2)'!$B$17:$B$30,B1475,'Routed push through acrylic (2)'!$G$17:$G$30)) +
(SUMIF('Sf routed cabinet'!$B$17:$B$30,B1475,'Sf routed cabinet'!$G$17:$G$30)) +
(SUMIF('Sf routed cabinet (2)'!$B$17:$B$30,B1475,'Sf routed cabinet (2)'!$G$17:$G$30)) +
(SUMIF('Df routed cabinet'!$B$17:$B$30,B1475,'Df routed cabinet'!$G$17:$G$30)) +
(SUMIF('Df routed cabinet (2)'!$B$17:$B$30,B1475,'Df routed cabinet (2)'!$G$17:$G$30)) +
(SUMIF('Sf acrylic cabinet'!$B$17:$B$30,B1475,'Sf acrylic cabinet'!$G$17:$G$30)) +
(SUMIF('Sf acrylic cabinet (2)'!$B$17:$B$30,B1475,'Sf acrylic cabinet (2)'!$G$17:$G$30)) +
(SUMIF('Economy Sf acrylic'!$B$17:$B$30,B1475,'Economy Sf acrylic'!$G$17:$G$30)) +
(SUMIF('Df acrylic cabinet'!$B$17:$B$30,B1475,'Df acrylic cabinet'!$G$17:$G$30)) +
(SUMIF('Df acrylic cabinet (2)'!$B$17:$B$30,B1475,'Df acrylic cabinet (2)'!$G$17:$G$30)) +
(SUMIF('Sf flex cabinet'!$B$17:$B$30,B1475,'Sf flex cabinet'!$G$17:$G$30)) +
(SUMIF('Sf flex cabinet (2)'!$B$17:$B$30,B1475,'Sf flex cabinet (2)'!$G$17:$G$30)) +
(SUMIF('Df flex cabinet'!$B$17:$B$36,B1475,'Df flex cabinet'!$G$17:$G$36)) +
(SUMIF('Df flex cabinet (2)'!$B$17:$B$36,B1475,'Df flex cabinet (2)'!$G$17:$G$36)) +
(SUMIF('Pole cover'!$B$17:$B$30,B1475,'Pole cover'!$G$17:$G$30)) +
(SUMIF('Pole cover (2)'!$B$17:$B$30,B1475,'Pole cover (2)'!$G$17:$G$30)) +
(SUMIF('Structural Steel Fab'!$B$17:$B$29,B1475,'Structural Steel Fab'!$G$17:$G$29)) +
(SUMIF(Reveal!$B$17:$B$30,B1475,Reveal!$G$17:$G$30)) +
(SUMIF('Reveal (2)'!$B$17:$B$30,B1475,'Reveal (2)'!$G$17:$G$30)) +
(SUMIF('Crown cove top'!$B$17:$B$30,B1475,'Crown cove top'!$G$17:$G$30)) +
(SUMIF('EMC assembly'!$B$17:$B$30,B1475,'EMC assembly'!$G$17:$G$30)) +
(SUMIF(Crating!$B$17:$B$29,B1475,Crating!$G$17:$G$29)) +
(SUMIF('LED wiring'!$B$17:$B$30,B1475,'LED wiring'!$G$17:$G$30)) +
(SUMIF('Changeable copy face'!$B$17:$B$30,B1475,'Changeable copy face'!$G$17:$G$30)) +
(SUMIF('Flex face assembly'!$B$17:$B$30,B1475,'Flex face assembly'!$G$17:$G$30)) +
(SUMIF('Routed face assembly'!$B$17:$B$30,B1475,'Routed face assembly'!$G$17:$G$30)) +
(SUMIF('Paint calculation'!$B$17:$B$30,B1475,'Paint calculation'!$G$17:$G$30)) +
(SUMIF('Trimcap letter face'!$B$17:$B$30,B1475,'Trimcap letter face'!$G$17:$G$30)) +
(SUMIF('Trimcap letter face (2)'!$B$17:$B$30,B1475,'Trimcap letter face (2)'!$G$17:$G$30)) +
(SUMIF('Channel letter fabrication'!$B$17:$B$30,B1475,'Channel letter fabrication'!$G$17:$G$30)) +
(SUMIF('Channel letter fabrication (2)'!$B$17:$B$30,B1475,'Channel letter fabrication (2)'!$G$17:$G$30))</f>
        <v>0</v>
      </c>
    </row>
    <row r="1476" spans="1:10">
      <c r="A1476" s="28">
        <f>[1]ODBC!$A1476</f>
        <v>0</v>
      </c>
      <c r="B1476" s="29">
        <f>[1]ODBC!B1476</f>
        <v>0</v>
      </c>
      <c r="C1476" s="30" t="str">
        <f>IFERROR(VLOOKUP($B1476,[1]ODBC!$B:$H,2,FALSE),"")</f>
        <v/>
      </c>
      <c r="D1476" s="30" t="str">
        <f>IFERROR(VLOOKUP($B1476,[1]ODBC!$B:$H,3,FALSE),"")</f>
        <v/>
      </c>
      <c r="E1476" s="30" t="str">
        <f>IFERROR(VLOOKUP($B1476,[1]ODBC!$B:$H,4,FALSE),"")</f>
        <v/>
      </c>
      <c r="F1476" s="31" t="str">
        <f>IFERROR(VLOOKUP($B1476,[1]ODBC!$B:$H,5,FALSE),"")</f>
        <v/>
      </c>
      <c r="G1476" s="32">
        <f>[1]ODBC!G1476</f>
        <v>0</v>
      </c>
      <c r="H1476" s="33">
        <f>SUM([1]ODBC!H1476)</f>
        <v>0</v>
      </c>
      <c r="I1476" s="41" t="str">
        <f>'Vinyl cutting'!$B$2</f>
        <v>J36938</v>
      </c>
      <c r="J1476" s="42">
        <f ca="1">(SUMIF('Freeform time and material'!$B$17:$B$30,B1476,'Freeform time and material'!$G$17:$G$30)) +
(SUMIF('Vinyl cutting'!$B$17:$B$30,B1476,'Vinyl cutting'!$G$17:$G$30)) +
(SUMIF('Vinyl cutting (2)'!$B$17:$B$30,B1476,'Vinyl cutting (2)'!$G$17:$G$30)) +
(SUMIF('Apply vinyl graphics'!$B$17:$B$30,B1476,'Apply vinyl graphics'!$G$17:$G$30)) +
(SUMIF('Apply vinyl graphics (2)'!$B$17:$B$30,B1476,'Apply vinyl graphics (2)'!$G$17:$G$30)) +
(SUMIF('Alum pan sign'!$B$17:$B$30,B1476,'Alum pan sign'!$G$17:$G$30)) +
(SUMIF('Alum pan sign (2)'!$B$17:$B$30,B1476,'Alum pan sign (2)'!$G$17:$G$30)) +
(SUMIF('Economy pan sign'!$B$17:$B$30,B1476,'Economy pan sign'!$G$17:$G$30)) +
(SUMIF('Post and panel sign'!$B$17:$B$30,B1476,'Post and panel sign'!$G$17:$G$30)) +
(SUMIF('Post and panel sign (2)'!$B$17:$B$30,B1476,'Post and panel sign (2)'!$G$17:$G$30)) +
(SUMIF('Flat panels only'!$B$17:$B$30,B1476,'Flat panels only'!$G$17:$G$30)) +
(SUMIF('Flat panels only (2)'!$B$17:$B$30,B1476,'Flat panels only (2)'!$G$17:$G$30)) +
(SUMIF('Routed panel shapes'!$B$18:$B$31,B1476,'Routed panel shapes'!$G$18:$G$31)) +
(SUMIF('Routed panel shapes (2)'!$B$18:$B$31,B1476,'Routed panel shapes (2)'!$G$18:$G$31)) +
(SUMIF('Routed face only'!$B$17:$B$30,B1476,'Routed face only'!$G$17:$G$30)) +
(SUMIF('Routed face only (2)'!$B$17:$B$30,B1476,'Routed face only (2)'!$G$17:$G$30)) +
(SUMIF('Routed alum faces letters'!$B$17:$B$30,B1476,'Routed alum faces letters'!$G$17:$G$30)) +
(SUMIF('Routed alum faces letters (2)'!$B$17:$B$30,B1476,'Routed alum faces letters (2)'!$G$17:$G$30)) +
(SUMIF('Routed push through acrylic'!$B$17:$B$30,B1476,'Routed push through acrylic'!$G$17:$G$30)) +
(SUMIF('Routed push through acrylic (2)'!$B$17:$B$30,B1476,'Routed push through acrylic (2)'!$G$17:$G$30)) +
(SUMIF('Sf routed cabinet'!$B$17:$B$30,B1476,'Sf routed cabinet'!$G$17:$G$30)) +
(SUMIF('Sf routed cabinet (2)'!$B$17:$B$30,B1476,'Sf routed cabinet (2)'!$G$17:$G$30)) +
(SUMIF('Df routed cabinet'!$B$17:$B$30,B1476,'Df routed cabinet'!$G$17:$G$30)) +
(SUMIF('Df routed cabinet (2)'!$B$17:$B$30,B1476,'Df routed cabinet (2)'!$G$17:$G$30)) +
(SUMIF('Sf acrylic cabinet'!$B$17:$B$30,B1476,'Sf acrylic cabinet'!$G$17:$G$30)) +
(SUMIF('Sf acrylic cabinet (2)'!$B$17:$B$30,B1476,'Sf acrylic cabinet (2)'!$G$17:$G$30)) +
(SUMIF('Economy Sf acrylic'!$B$17:$B$30,B1476,'Economy Sf acrylic'!$G$17:$G$30)) +
(SUMIF('Df acrylic cabinet'!$B$17:$B$30,B1476,'Df acrylic cabinet'!$G$17:$G$30)) +
(SUMIF('Df acrylic cabinet (2)'!$B$17:$B$30,B1476,'Df acrylic cabinet (2)'!$G$17:$G$30)) +
(SUMIF('Sf flex cabinet'!$B$17:$B$30,B1476,'Sf flex cabinet'!$G$17:$G$30)) +
(SUMIF('Sf flex cabinet (2)'!$B$17:$B$30,B1476,'Sf flex cabinet (2)'!$G$17:$G$30)) +
(SUMIF('Df flex cabinet'!$B$17:$B$36,B1476,'Df flex cabinet'!$G$17:$G$36)) +
(SUMIF('Df flex cabinet (2)'!$B$17:$B$36,B1476,'Df flex cabinet (2)'!$G$17:$G$36)) +
(SUMIF('Pole cover'!$B$17:$B$30,B1476,'Pole cover'!$G$17:$G$30)) +
(SUMIF('Pole cover (2)'!$B$17:$B$30,B1476,'Pole cover (2)'!$G$17:$G$30)) +
(SUMIF('Structural Steel Fab'!$B$17:$B$29,B1476,'Structural Steel Fab'!$G$17:$G$29)) +
(SUMIF(Reveal!$B$17:$B$30,B1476,Reveal!$G$17:$G$30)) +
(SUMIF('Reveal (2)'!$B$17:$B$30,B1476,'Reveal (2)'!$G$17:$G$30)) +
(SUMIF('Crown cove top'!$B$17:$B$30,B1476,'Crown cove top'!$G$17:$G$30)) +
(SUMIF('EMC assembly'!$B$17:$B$30,B1476,'EMC assembly'!$G$17:$G$30)) +
(SUMIF(Crating!$B$17:$B$29,B1476,Crating!$G$17:$G$29)) +
(SUMIF('LED wiring'!$B$17:$B$30,B1476,'LED wiring'!$G$17:$G$30)) +
(SUMIF('Changeable copy face'!$B$17:$B$30,B1476,'Changeable copy face'!$G$17:$G$30)) +
(SUMIF('Flex face assembly'!$B$17:$B$30,B1476,'Flex face assembly'!$G$17:$G$30)) +
(SUMIF('Routed face assembly'!$B$17:$B$30,B1476,'Routed face assembly'!$G$17:$G$30)) +
(SUMIF('Paint calculation'!$B$17:$B$30,B1476,'Paint calculation'!$G$17:$G$30)) +
(SUMIF('Trimcap letter face'!$B$17:$B$30,B1476,'Trimcap letter face'!$G$17:$G$30)) +
(SUMIF('Trimcap letter face (2)'!$B$17:$B$30,B1476,'Trimcap letter face (2)'!$G$17:$G$30)) +
(SUMIF('Channel letter fabrication'!$B$17:$B$30,B1476,'Channel letter fabrication'!$G$17:$G$30)) +
(SUMIF('Channel letter fabrication (2)'!$B$17:$B$30,B1476,'Channel letter fabrication (2)'!$G$17:$G$30))</f>
        <v>0</v>
      </c>
    </row>
    <row r="1477" spans="1:10">
      <c r="A1477" s="28">
        <f>[1]ODBC!$A1477</f>
        <v>0</v>
      </c>
      <c r="B1477" s="29">
        <f>[1]ODBC!B1477</f>
        <v>0</v>
      </c>
      <c r="C1477" s="30" t="str">
        <f>IFERROR(VLOOKUP($B1477,[1]ODBC!$B:$H,2,FALSE),"")</f>
        <v/>
      </c>
      <c r="D1477" s="30" t="str">
        <f>IFERROR(VLOOKUP($B1477,[1]ODBC!$B:$H,3,FALSE),"")</f>
        <v/>
      </c>
      <c r="E1477" s="30" t="str">
        <f>IFERROR(VLOOKUP($B1477,[1]ODBC!$B:$H,4,FALSE),"")</f>
        <v/>
      </c>
      <c r="F1477" s="31" t="str">
        <f>IFERROR(VLOOKUP($B1477,[1]ODBC!$B:$H,5,FALSE),"")</f>
        <v/>
      </c>
      <c r="G1477" s="32">
        <f>[1]ODBC!G1477</f>
        <v>0</v>
      </c>
      <c r="H1477" s="33">
        <f>SUM([1]ODBC!H1477)</f>
        <v>0</v>
      </c>
      <c r="I1477" s="41" t="str">
        <f>'Vinyl cutting'!$B$2</f>
        <v>J36938</v>
      </c>
      <c r="J1477" s="42">
        <f ca="1">(SUMIF('Freeform time and material'!$B$17:$B$30,B1477,'Freeform time and material'!$G$17:$G$30)) +
(SUMIF('Vinyl cutting'!$B$17:$B$30,B1477,'Vinyl cutting'!$G$17:$G$30)) +
(SUMIF('Vinyl cutting (2)'!$B$17:$B$30,B1477,'Vinyl cutting (2)'!$G$17:$G$30)) +
(SUMIF('Apply vinyl graphics'!$B$17:$B$30,B1477,'Apply vinyl graphics'!$G$17:$G$30)) +
(SUMIF('Apply vinyl graphics (2)'!$B$17:$B$30,B1477,'Apply vinyl graphics (2)'!$G$17:$G$30)) +
(SUMIF('Alum pan sign'!$B$17:$B$30,B1477,'Alum pan sign'!$G$17:$G$30)) +
(SUMIF('Alum pan sign (2)'!$B$17:$B$30,B1477,'Alum pan sign (2)'!$G$17:$G$30)) +
(SUMIF('Economy pan sign'!$B$17:$B$30,B1477,'Economy pan sign'!$G$17:$G$30)) +
(SUMIF('Post and panel sign'!$B$17:$B$30,B1477,'Post and panel sign'!$G$17:$G$30)) +
(SUMIF('Post and panel sign (2)'!$B$17:$B$30,B1477,'Post and panel sign (2)'!$G$17:$G$30)) +
(SUMIF('Flat panels only'!$B$17:$B$30,B1477,'Flat panels only'!$G$17:$G$30)) +
(SUMIF('Flat panels only (2)'!$B$17:$B$30,B1477,'Flat panels only (2)'!$G$17:$G$30)) +
(SUMIF('Routed panel shapes'!$B$18:$B$31,B1477,'Routed panel shapes'!$G$18:$G$31)) +
(SUMIF('Routed panel shapes (2)'!$B$18:$B$31,B1477,'Routed panel shapes (2)'!$G$18:$G$31)) +
(SUMIF('Routed face only'!$B$17:$B$30,B1477,'Routed face only'!$G$17:$G$30)) +
(SUMIF('Routed face only (2)'!$B$17:$B$30,B1477,'Routed face only (2)'!$G$17:$G$30)) +
(SUMIF('Routed alum faces letters'!$B$17:$B$30,B1477,'Routed alum faces letters'!$G$17:$G$30)) +
(SUMIF('Routed alum faces letters (2)'!$B$17:$B$30,B1477,'Routed alum faces letters (2)'!$G$17:$G$30)) +
(SUMIF('Routed push through acrylic'!$B$17:$B$30,B1477,'Routed push through acrylic'!$G$17:$G$30)) +
(SUMIF('Routed push through acrylic (2)'!$B$17:$B$30,B1477,'Routed push through acrylic (2)'!$G$17:$G$30)) +
(SUMIF('Sf routed cabinet'!$B$17:$B$30,B1477,'Sf routed cabinet'!$G$17:$G$30)) +
(SUMIF('Sf routed cabinet (2)'!$B$17:$B$30,B1477,'Sf routed cabinet (2)'!$G$17:$G$30)) +
(SUMIF('Df routed cabinet'!$B$17:$B$30,B1477,'Df routed cabinet'!$G$17:$G$30)) +
(SUMIF('Df routed cabinet (2)'!$B$17:$B$30,B1477,'Df routed cabinet (2)'!$G$17:$G$30)) +
(SUMIF('Sf acrylic cabinet'!$B$17:$B$30,B1477,'Sf acrylic cabinet'!$G$17:$G$30)) +
(SUMIF('Sf acrylic cabinet (2)'!$B$17:$B$30,B1477,'Sf acrylic cabinet (2)'!$G$17:$G$30)) +
(SUMIF('Economy Sf acrylic'!$B$17:$B$30,B1477,'Economy Sf acrylic'!$G$17:$G$30)) +
(SUMIF('Df acrylic cabinet'!$B$17:$B$30,B1477,'Df acrylic cabinet'!$G$17:$G$30)) +
(SUMIF('Df acrylic cabinet (2)'!$B$17:$B$30,B1477,'Df acrylic cabinet (2)'!$G$17:$G$30)) +
(SUMIF('Sf flex cabinet'!$B$17:$B$30,B1477,'Sf flex cabinet'!$G$17:$G$30)) +
(SUMIF('Sf flex cabinet (2)'!$B$17:$B$30,B1477,'Sf flex cabinet (2)'!$G$17:$G$30)) +
(SUMIF('Df flex cabinet'!$B$17:$B$36,B1477,'Df flex cabinet'!$G$17:$G$36)) +
(SUMIF('Df flex cabinet (2)'!$B$17:$B$36,B1477,'Df flex cabinet (2)'!$G$17:$G$36)) +
(SUMIF('Pole cover'!$B$17:$B$30,B1477,'Pole cover'!$G$17:$G$30)) +
(SUMIF('Pole cover (2)'!$B$17:$B$30,B1477,'Pole cover (2)'!$G$17:$G$30)) +
(SUMIF('Structural Steel Fab'!$B$17:$B$29,B1477,'Structural Steel Fab'!$G$17:$G$29)) +
(SUMIF(Reveal!$B$17:$B$30,B1477,Reveal!$G$17:$G$30)) +
(SUMIF('Reveal (2)'!$B$17:$B$30,B1477,'Reveal (2)'!$G$17:$G$30)) +
(SUMIF('Crown cove top'!$B$17:$B$30,B1477,'Crown cove top'!$G$17:$G$30)) +
(SUMIF('EMC assembly'!$B$17:$B$30,B1477,'EMC assembly'!$G$17:$G$30)) +
(SUMIF(Crating!$B$17:$B$29,B1477,Crating!$G$17:$G$29)) +
(SUMIF('LED wiring'!$B$17:$B$30,B1477,'LED wiring'!$G$17:$G$30)) +
(SUMIF('Changeable copy face'!$B$17:$B$30,B1477,'Changeable copy face'!$G$17:$G$30)) +
(SUMIF('Flex face assembly'!$B$17:$B$30,B1477,'Flex face assembly'!$G$17:$G$30)) +
(SUMIF('Routed face assembly'!$B$17:$B$30,B1477,'Routed face assembly'!$G$17:$G$30)) +
(SUMIF('Paint calculation'!$B$17:$B$30,B1477,'Paint calculation'!$G$17:$G$30)) +
(SUMIF('Trimcap letter face'!$B$17:$B$30,B1477,'Trimcap letter face'!$G$17:$G$30)) +
(SUMIF('Trimcap letter face (2)'!$B$17:$B$30,B1477,'Trimcap letter face (2)'!$G$17:$G$30)) +
(SUMIF('Channel letter fabrication'!$B$17:$B$30,B1477,'Channel letter fabrication'!$G$17:$G$30)) +
(SUMIF('Channel letter fabrication (2)'!$B$17:$B$30,B1477,'Channel letter fabrication (2)'!$G$17:$G$30))</f>
        <v>0</v>
      </c>
    </row>
    <row r="1478" spans="1:10">
      <c r="A1478" s="28">
        <f>[1]ODBC!$A1478</f>
        <v>0</v>
      </c>
      <c r="B1478" s="29">
        <f>[1]ODBC!B1478</f>
        <v>0</v>
      </c>
      <c r="C1478" s="30" t="str">
        <f>IFERROR(VLOOKUP($B1478,[1]ODBC!$B:$H,2,FALSE),"")</f>
        <v/>
      </c>
      <c r="D1478" s="30" t="str">
        <f>IFERROR(VLOOKUP($B1478,[1]ODBC!$B:$H,3,FALSE),"")</f>
        <v/>
      </c>
      <c r="E1478" s="30" t="str">
        <f>IFERROR(VLOOKUP($B1478,[1]ODBC!$B:$H,4,FALSE),"")</f>
        <v/>
      </c>
      <c r="F1478" s="31" t="str">
        <f>IFERROR(VLOOKUP($B1478,[1]ODBC!$B:$H,5,FALSE),"")</f>
        <v/>
      </c>
      <c r="G1478" s="32">
        <f>[1]ODBC!G1478</f>
        <v>0</v>
      </c>
      <c r="H1478" s="33">
        <f>SUM([1]ODBC!H1478)</f>
        <v>0</v>
      </c>
      <c r="I1478" s="41" t="str">
        <f>'Vinyl cutting'!$B$2</f>
        <v>J36938</v>
      </c>
      <c r="J1478" s="42">
        <f ca="1">(SUMIF('Freeform time and material'!$B$17:$B$30,B1478,'Freeform time and material'!$G$17:$G$30)) +
(SUMIF('Vinyl cutting'!$B$17:$B$30,B1478,'Vinyl cutting'!$G$17:$G$30)) +
(SUMIF('Vinyl cutting (2)'!$B$17:$B$30,B1478,'Vinyl cutting (2)'!$G$17:$G$30)) +
(SUMIF('Apply vinyl graphics'!$B$17:$B$30,B1478,'Apply vinyl graphics'!$G$17:$G$30)) +
(SUMIF('Apply vinyl graphics (2)'!$B$17:$B$30,B1478,'Apply vinyl graphics (2)'!$G$17:$G$30)) +
(SUMIF('Alum pan sign'!$B$17:$B$30,B1478,'Alum pan sign'!$G$17:$G$30)) +
(SUMIF('Alum pan sign (2)'!$B$17:$B$30,B1478,'Alum pan sign (2)'!$G$17:$G$30)) +
(SUMIF('Economy pan sign'!$B$17:$B$30,B1478,'Economy pan sign'!$G$17:$G$30)) +
(SUMIF('Post and panel sign'!$B$17:$B$30,B1478,'Post and panel sign'!$G$17:$G$30)) +
(SUMIF('Post and panel sign (2)'!$B$17:$B$30,B1478,'Post and panel sign (2)'!$G$17:$G$30)) +
(SUMIF('Flat panels only'!$B$17:$B$30,B1478,'Flat panels only'!$G$17:$G$30)) +
(SUMIF('Flat panels only (2)'!$B$17:$B$30,B1478,'Flat panels only (2)'!$G$17:$G$30)) +
(SUMIF('Routed panel shapes'!$B$18:$B$31,B1478,'Routed panel shapes'!$G$18:$G$31)) +
(SUMIF('Routed panel shapes (2)'!$B$18:$B$31,B1478,'Routed panel shapes (2)'!$G$18:$G$31)) +
(SUMIF('Routed face only'!$B$17:$B$30,B1478,'Routed face only'!$G$17:$G$30)) +
(SUMIF('Routed face only (2)'!$B$17:$B$30,B1478,'Routed face only (2)'!$G$17:$G$30)) +
(SUMIF('Routed alum faces letters'!$B$17:$B$30,B1478,'Routed alum faces letters'!$G$17:$G$30)) +
(SUMIF('Routed alum faces letters (2)'!$B$17:$B$30,B1478,'Routed alum faces letters (2)'!$G$17:$G$30)) +
(SUMIF('Routed push through acrylic'!$B$17:$B$30,B1478,'Routed push through acrylic'!$G$17:$G$30)) +
(SUMIF('Routed push through acrylic (2)'!$B$17:$B$30,B1478,'Routed push through acrylic (2)'!$G$17:$G$30)) +
(SUMIF('Sf routed cabinet'!$B$17:$B$30,B1478,'Sf routed cabinet'!$G$17:$G$30)) +
(SUMIF('Sf routed cabinet (2)'!$B$17:$B$30,B1478,'Sf routed cabinet (2)'!$G$17:$G$30)) +
(SUMIF('Df routed cabinet'!$B$17:$B$30,B1478,'Df routed cabinet'!$G$17:$G$30)) +
(SUMIF('Df routed cabinet (2)'!$B$17:$B$30,B1478,'Df routed cabinet (2)'!$G$17:$G$30)) +
(SUMIF('Sf acrylic cabinet'!$B$17:$B$30,B1478,'Sf acrylic cabinet'!$G$17:$G$30)) +
(SUMIF('Sf acrylic cabinet (2)'!$B$17:$B$30,B1478,'Sf acrylic cabinet (2)'!$G$17:$G$30)) +
(SUMIF('Economy Sf acrylic'!$B$17:$B$30,B1478,'Economy Sf acrylic'!$G$17:$G$30)) +
(SUMIF('Df acrylic cabinet'!$B$17:$B$30,B1478,'Df acrylic cabinet'!$G$17:$G$30)) +
(SUMIF('Df acrylic cabinet (2)'!$B$17:$B$30,B1478,'Df acrylic cabinet (2)'!$G$17:$G$30)) +
(SUMIF('Sf flex cabinet'!$B$17:$B$30,B1478,'Sf flex cabinet'!$G$17:$G$30)) +
(SUMIF('Sf flex cabinet (2)'!$B$17:$B$30,B1478,'Sf flex cabinet (2)'!$G$17:$G$30)) +
(SUMIF('Df flex cabinet'!$B$17:$B$36,B1478,'Df flex cabinet'!$G$17:$G$36)) +
(SUMIF('Df flex cabinet (2)'!$B$17:$B$36,B1478,'Df flex cabinet (2)'!$G$17:$G$36)) +
(SUMIF('Pole cover'!$B$17:$B$30,B1478,'Pole cover'!$G$17:$G$30)) +
(SUMIF('Pole cover (2)'!$B$17:$B$30,B1478,'Pole cover (2)'!$G$17:$G$30)) +
(SUMIF('Structural Steel Fab'!$B$17:$B$29,B1478,'Structural Steel Fab'!$G$17:$G$29)) +
(SUMIF(Reveal!$B$17:$B$30,B1478,Reveal!$G$17:$G$30)) +
(SUMIF('Reveal (2)'!$B$17:$B$30,B1478,'Reveal (2)'!$G$17:$G$30)) +
(SUMIF('Crown cove top'!$B$17:$B$30,B1478,'Crown cove top'!$G$17:$G$30)) +
(SUMIF('EMC assembly'!$B$17:$B$30,B1478,'EMC assembly'!$G$17:$G$30)) +
(SUMIF(Crating!$B$17:$B$29,B1478,Crating!$G$17:$G$29)) +
(SUMIF('LED wiring'!$B$17:$B$30,B1478,'LED wiring'!$G$17:$G$30)) +
(SUMIF('Changeable copy face'!$B$17:$B$30,B1478,'Changeable copy face'!$G$17:$G$30)) +
(SUMIF('Flex face assembly'!$B$17:$B$30,B1478,'Flex face assembly'!$G$17:$G$30)) +
(SUMIF('Routed face assembly'!$B$17:$B$30,B1478,'Routed face assembly'!$G$17:$G$30)) +
(SUMIF('Paint calculation'!$B$17:$B$30,B1478,'Paint calculation'!$G$17:$G$30)) +
(SUMIF('Trimcap letter face'!$B$17:$B$30,B1478,'Trimcap letter face'!$G$17:$G$30)) +
(SUMIF('Trimcap letter face (2)'!$B$17:$B$30,B1478,'Trimcap letter face (2)'!$G$17:$G$30)) +
(SUMIF('Channel letter fabrication'!$B$17:$B$30,B1478,'Channel letter fabrication'!$G$17:$G$30)) +
(SUMIF('Channel letter fabrication (2)'!$B$17:$B$30,B1478,'Channel letter fabrication (2)'!$G$17:$G$30))</f>
        <v>0</v>
      </c>
    </row>
    <row r="1479" spans="1:10">
      <c r="A1479" s="28">
        <f>[1]ODBC!$A1479</f>
        <v>0</v>
      </c>
      <c r="B1479" s="29">
        <f>[1]ODBC!B1479</f>
        <v>0</v>
      </c>
      <c r="C1479" s="30" t="str">
        <f>IFERROR(VLOOKUP($B1479,[1]ODBC!$B:$H,2,FALSE),"")</f>
        <v/>
      </c>
      <c r="D1479" s="30" t="str">
        <f>IFERROR(VLOOKUP($B1479,[1]ODBC!$B:$H,3,FALSE),"")</f>
        <v/>
      </c>
      <c r="E1479" s="30" t="str">
        <f>IFERROR(VLOOKUP($B1479,[1]ODBC!$B:$H,4,FALSE),"")</f>
        <v/>
      </c>
      <c r="F1479" s="31" t="str">
        <f>IFERROR(VLOOKUP($B1479,[1]ODBC!$B:$H,5,FALSE),"")</f>
        <v/>
      </c>
      <c r="G1479" s="32">
        <f>[1]ODBC!G1479</f>
        <v>0</v>
      </c>
      <c r="H1479" s="33">
        <f>SUM([1]ODBC!H1479)</f>
        <v>0</v>
      </c>
      <c r="I1479" s="41" t="str">
        <f>'Vinyl cutting'!$B$2</f>
        <v>J36938</v>
      </c>
      <c r="J1479" s="42">
        <f ca="1">(SUMIF('Freeform time and material'!$B$17:$B$30,B1479,'Freeform time and material'!$G$17:$G$30)) +
(SUMIF('Vinyl cutting'!$B$17:$B$30,B1479,'Vinyl cutting'!$G$17:$G$30)) +
(SUMIF('Vinyl cutting (2)'!$B$17:$B$30,B1479,'Vinyl cutting (2)'!$G$17:$G$30)) +
(SUMIF('Apply vinyl graphics'!$B$17:$B$30,B1479,'Apply vinyl graphics'!$G$17:$G$30)) +
(SUMIF('Apply vinyl graphics (2)'!$B$17:$B$30,B1479,'Apply vinyl graphics (2)'!$G$17:$G$30)) +
(SUMIF('Alum pan sign'!$B$17:$B$30,B1479,'Alum pan sign'!$G$17:$G$30)) +
(SUMIF('Alum pan sign (2)'!$B$17:$B$30,B1479,'Alum pan sign (2)'!$G$17:$G$30)) +
(SUMIF('Economy pan sign'!$B$17:$B$30,B1479,'Economy pan sign'!$G$17:$G$30)) +
(SUMIF('Post and panel sign'!$B$17:$B$30,B1479,'Post and panel sign'!$G$17:$G$30)) +
(SUMIF('Post and panel sign (2)'!$B$17:$B$30,B1479,'Post and panel sign (2)'!$G$17:$G$30)) +
(SUMIF('Flat panels only'!$B$17:$B$30,B1479,'Flat panels only'!$G$17:$G$30)) +
(SUMIF('Flat panels only (2)'!$B$17:$B$30,B1479,'Flat panels only (2)'!$G$17:$G$30)) +
(SUMIF('Routed panel shapes'!$B$18:$B$31,B1479,'Routed panel shapes'!$G$18:$G$31)) +
(SUMIF('Routed panel shapes (2)'!$B$18:$B$31,B1479,'Routed panel shapes (2)'!$G$18:$G$31)) +
(SUMIF('Routed face only'!$B$17:$B$30,B1479,'Routed face only'!$G$17:$G$30)) +
(SUMIF('Routed face only (2)'!$B$17:$B$30,B1479,'Routed face only (2)'!$G$17:$G$30)) +
(SUMIF('Routed alum faces letters'!$B$17:$B$30,B1479,'Routed alum faces letters'!$G$17:$G$30)) +
(SUMIF('Routed alum faces letters (2)'!$B$17:$B$30,B1479,'Routed alum faces letters (2)'!$G$17:$G$30)) +
(SUMIF('Routed push through acrylic'!$B$17:$B$30,B1479,'Routed push through acrylic'!$G$17:$G$30)) +
(SUMIF('Routed push through acrylic (2)'!$B$17:$B$30,B1479,'Routed push through acrylic (2)'!$G$17:$G$30)) +
(SUMIF('Sf routed cabinet'!$B$17:$B$30,B1479,'Sf routed cabinet'!$G$17:$G$30)) +
(SUMIF('Sf routed cabinet (2)'!$B$17:$B$30,B1479,'Sf routed cabinet (2)'!$G$17:$G$30)) +
(SUMIF('Df routed cabinet'!$B$17:$B$30,B1479,'Df routed cabinet'!$G$17:$G$30)) +
(SUMIF('Df routed cabinet (2)'!$B$17:$B$30,B1479,'Df routed cabinet (2)'!$G$17:$G$30)) +
(SUMIF('Sf acrylic cabinet'!$B$17:$B$30,B1479,'Sf acrylic cabinet'!$G$17:$G$30)) +
(SUMIF('Sf acrylic cabinet (2)'!$B$17:$B$30,B1479,'Sf acrylic cabinet (2)'!$G$17:$G$30)) +
(SUMIF('Economy Sf acrylic'!$B$17:$B$30,B1479,'Economy Sf acrylic'!$G$17:$G$30)) +
(SUMIF('Df acrylic cabinet'!$B$17:$B$30,B1479,'Df acrylic cabinet'!$G$17:$G$30)) +
(SUMIF('Df acrylic cabinet (2)'!$B$17:$B$30,B1479,'Df acrylic cabinet (2)'!$G$17:$G$30)) +
(SUMIF('Sf flex cabinet'!$B$17:$B$30,B1479,'Sf flex cabinet'!$G$17:$G$30)) +
(SUMIF('Sf flex cabinet (2)'!$B$17:$B$30,B1479,'Sf flex cabinet (2)'!$G$17:$G$30)) +
(SUMIF('Df flex cabinet'!$B$17:$B$36,B1479,'Df flex cabinet'!$G$17:$G$36)) +
(SUMIF('Df flex cabinet (2)'!$B$17:$B$36,B1479,'Df flex cabinet (2)'!$G$17:$G$36)) +
(SUMIF('Pole cover'!$B$17:$B$30,B1479,'Pole cover'!$G$17:$G$30)) +
(SUMIF('Pole cover (2)'!$B$17:$B$30,B1479,'Pole cover (2)'!$G$17:$G$30)) +
(SUMIF('Structural Steel Fab'!$B$17:$B$29,B1479,'Structural Steel Fab'!$G$17:$G$29)) +
(SUMIF(Reveal!$B$17:$B$30,B1479,Reveal!$G$17:$G$30)) +
(SUMIF('Reveal (2)'!$B$17:$B$30,B1479,'Reveal (2)'!$G$17:$G$30)) +
(SUMIF('Crown cove top'!$B$17:$B$30,B1479,'Crown cove top'!$G$17:$G$30)) +
(SUMIF('EMC assembly'!$B$17:$B$30,B1479,'EMC assembly'!$G$17:$G$30)) +
(SUMIF(Crating!$B$17:$B$29,B1479,Crating!$G$17:$G$29)) +
(SUMIF('LED wiring'!$B$17:$B$30,B1479,'LED wiring'!$G$17:$G$30)) +
(SUMIF('Changeable copy face'!$B$17:$B$30,B1479,'Changeable copy face'!$G$17:$G$30)) +
(SUMIF('Flex face assembly'!$B$17:$B$30,B1479,'Flex face assembly'!$G$17:$G$30)) +
(SUMIF('Routed face assembly'!$B$17:$B$30,B1479,'Routed face assembly'!$G$17:$G$30)) +
(SUMIF('Paint calculation'!$B$17:$B$30,B1479,'Paint calculation'!$G$17:$G$30)) +
(SUMIF('Trimcap letter face'!$B$17:$B$30,B1479,'Trimcap letter face'!$G$17:$G$30)) +
(SUMIF('Trimcap letter face (2)'!$B$17:$B$30,B1479,'Trimcap letter face (2)'!$G$17:$G$30)) +
(SUMIF('Channel letter fabrication'!$B$17:$B$30,B1479,'Channel letter fabrication'!$G$17:$G$30)) +
(SUMIF('Channel letter fabrication (2)'!$B$17:$B$30,B1479,'Channel letter fabrication (2)'!$G$17:$G$30))</f>
        <v>0</v>
      </c>
    </row>
    <row r="1480" spans="1:10">
      <c r="A1480" s="28">
        <f>[1]ODBC!$A1480</f>
        <v>0</v>
      </c>
      <c r="B1480" s="29">
        <f>[1]ODBC!B1480</f>
        <v>0</v>
      </c>
      <c r="C1480" s="30" t="str">
        <f>IFERROR(VLOOKUP($B1480,[1]ODBC!$B:$H,2,FALSE),"")</f>
        <v/>
      </c>
      <c r="D1480" s="30" t="str">
        <f>IFERROR(VLOOKUP($B1480,[1]ODBC!$B:$H,3,FALSE),"")</f>
        <v/>
      </c>
      <c r="E1480" s="30" t="str">
        <f>IFERROR(VLOOKUP($B1480,[1]ODBC!$B:$H,4,FALSE),"")</f>
        <v/>
      </c>
      <c r="F1480" s="31" t="str">
        <f>IFERROR(VLOOKUP($B1480,[1]ODBC!$B:$H,5,FALSE),"")</f>
        <v/>
      </c>
      <c r="G1480" s="32">
        <f>[1]ODBC!G1480</f>
        <v>0</v>
      </c>
      <c r="H1480" s="33">
        <f>SUM([1]ODBC!H1480)</f>
        <v>0</v>
      </c>
      <c r="I1480" s="41" t="str">
        <f>'Vinyl cutting'!$B$2</f>
        <v>J36938</v>
      </c>
      <c r="J1480" s="42">
        <f ca="1">(SUMIF('Freeform time and material'!$B$17:$B$30,B1480,'Freeform time and material'!$G$17:$G$30)) +
(SUMIF('Vinyl cutting'!$B$17:$B$30,B1480,'Vinyl cutting'!$G$17:$G$30)) +
(SUMIF('Vinyl cutting (2)'!$B$17:$B$30,B1480,'Vinyl cutting (2)'!$G$17:$G$30)) +
(SUMIF('Apply vinyl graphics'!$B$17:$B$30,B1480,'Apply vinyl graphics'!$G$17:$G$30)) +
(SUMIF('Apply vinyl graphics (2)'!$B$17:$B$30,B1480,'Apply vinyl graphics (2)'!$G$17:$G$30)) +
(SUMIF('Alum pan sign'!$B$17:$B$30,B1480,'Alum pan sign'!$G$17:$G$30)) +
(SUMIF('Alum pan sign (2)'!$B$17:$B$30,B1480,'Alum pan sign (2)'!$G$17:$G$30)) +
(SUMIF('Economy pan sign'!$B$17:$B$30,B1480,'Economy pan sign'!$G$17:$G$30)) +
(SUMIF('Post and panel sign'!$B$17:$B$30,B1480,'Post and panel sign'!$G$17:$G$30)) +
(SUMIF('Post and panel sign (2)'!$B$17:$B$30,B1480,'Post and panel sign (2)'!$G$17:$G$30)) +
(SUMIF('Flat panels only'!$B$17:$B$30,B1480,'Flat panels only'!$G$17:$G$30)) +
(SUMIF('Flat panels only (2)'!$B$17:$B$30,B1480,'Flat panels only (2)'!$G$17:$G$30)) +
(SUMIF('Routed panel shapes'!$B$18:$B$31,B1480,'Routed panel shapes'!$G$18:$G$31)) +
(SUMIF('Routed panel shapes (2)'!$B$18:$B$31,B1480,'Routed panel shapes (2)'!$G$18:$G$31)) +
(SUMIF('Routed face only'!$B$17:$B$30,B1480,'Routed face only'!$G$17:$G$30)) +
(SUMIF('Routed face only (2)'!$B$17:$B$30,B1480,'Routed face only (2)'!$G$17:$G$30)) +
(SUMIF('Routed alum faces letters'!$B$17:$B$30,B1480,'Routed alum faces letters'!$G$17:$G$30)) +
(SUMIF('Routed alum faces letters (2)'!$B$17:$B$30,B1480,'Routed alum faces letters (2)'!$G$17:$G$30)) +
(SUMIF('Routed push through acrylic'!$B$17:$B$30,B1480,'Routed push through acrylic'!$G$17:$G$30)) +
(SUMIF('Routed push through acrylic (2)'!$B$17:$B$30,B1480,'Routed push through acrylic (2)'!$G$17:$G$30)) +
(SUMIF('Sf routed cabinet'!$B$17:$B$30,B1480,'Sf routed cabinet'!$G$17:$G$30)) +
(SUMIF('Sf routed cabinet (2)'!$B$17:$B$30,B1480,'Sf routed cabinet (2)'!$G$17:$G$30)) +
(SUMIF('Df routed cabinet'!$B$17:$B$30,B1480,'Df routed cabinet'!$G$17:$G$30)) +
(SUMIF('Df routed cabinet (2)'!$B$17:$B$30,B1480,'Df routed cabinet (2)'!$G$17:$G$30)) +
(SUMIF('Sf acrylic cabinet'!$B$17:$B$30,B1480,'Sf acrylic cabinet'!$G$17:$G$30)) +
(SUMIF('Sf acrylic cabinet (2)'!$B$17:$B$30,B1480,'Sf acrylic cabinet (2)'!$G$17:$G$30)) +
(SUMIF('Economy Sf acrylic'!$B$17:$B$30,B1480,'Economy Sf acrylic'!$G$17:$G$30)) +
(SUMIF('Df acrylic cabinet'!$B$17:$B$30,B1480,'Df acrylic cabinet'!$G$17:$G$30)) +
(SUMIF('Df acrylic cabinet (2)'!$B$17:$B$30,B1480,'Df acrylic cabinet (2)'!$G$17:$G$30)) +
(SUMIF('Sf flex cabinet'!$B$17:$B$30,B1480,'Sf flex cabinet'!$G$17:$G$30)) +
(SUMIF('Sf flex cabinet (2)'!$B$17:$B$30,B1480,'Sf flex cabinet (2)'!$G$17:$G$30)) +
(SUMIF('Df flex cabinet'!$B$17:$B$36,B1480,'Df flex cabinet'!$G$17:$G$36)) +
(SUMIF('Df flex cabinet (2)'!$B$17:$B$36,B1480,'Df flex cabinet (2)'!$G$17:$G$36)) +
(SUMIF('Pole cover'!$B$17:$B$30,B1480,'Pole cover'!$G$17:$G$30)) +
(SUMIF('Pole cover (2)'!$B$17:$B$30,B1480,'Pole cover (2)'!$G$17:$G$30)) +
(SUMIF('Structural Steel Fab'!$B$17:$B$29,B1480,'Structural Steel Fab'!$G$17:$G$29)) +
(SUMIF(Reveal!$B$17:$B$30,B1480,Reveal!$G$17:$G$30)) +
(SUMIF('Reveal (2)'!$B$17:$B$30,B1480,'Reveal (2)'!$G$17:$G$30)) +
(SUMIF('Crown cove top'!$B$17:$B$30,B1480,'Crown cove top'!$G$17:$G$30)) +
(SUMIF('EMC assembly'!$B$17:$B$30,B1480,'EMC assembly'!$G$17:$G$30)) +
(SUMIF(Crating!$B$17:$B$29,B1480,Crating!$G$17:$G$29)) +
(SUMIF('LED wiring'!$B$17:$B$30,B1480,'LED wiring'!$G$17:$G$30)) +
(SUMIF('Changeable copy face'!$B$17:$B$30,B1480,'Changeable copy face'!$G$17:$G$30)) +
(SUMIF('Flex face assembly'!$B$17:$B$30,B1480,'Flex face assembly'!$G$17:$G$30)) +
(SUMIF('Routed face assembly'!$B$17:$B$30,B1480,'Routed face assembly'!$G$17:$G$30)) +
(SUMIF('Paint calculation'!$B$17:$B$30,B1480,'Paint calculation'!$G$17:$G$30)) +
(SUMIF('Trimcap letter face'!$B$17:$B$30,B1480,'Trimcap letter face'!$G$17:$G$30)) +
(SUMIF('Trimcap letter face (2)'!$B$17:$B$30,B1480,'Trimcap letter face (2)'!$G$17:$G$30)) +
(SUMIF('Channel letter fabrication'!$B$17:$B$30,B1480,'Channel letter fabrication'!$G$17:$G$30)) +
(SUMIF('Channel letter fabrication (2)'!$B$17:$B$30,B1480,'Channel letter fabrication (2)'!$G$17:$G$30))</f>
        <v>0</v>
      </c>
    </row>
    <row r="1481" spans="1:10">
      <c r="A1481" s="28">
        <f>[1]ODBC!$A1481</f>
        <v>0</v>
      </c>
      <c r="B1481" s="29">
        <f>[1]ODBC!B1481</f>
        <v>0</v>
      </c>
      <c r="C1481" s="30" t="str">
        <f>IFERROR(VLOOKUP($B1481,[1]ODBC!$B:$H,2,FALSE),"")</f>
        <v/>
      </c>
      <c r="D1481" s="30" t="str">
        <f>IFERROR(VLOOKUP($B1481,[1]ODBC!$B:$H,3,FALSE),"")</f>
        <v/>
      </c>
      <c r="E1481" s="30" t="str">
        <f>IFERROR(VLOOKUP($B1481,[1]ODBC!$B:$H,4,FALSE),"")</f>
        <v/>
      </c>
      <c r="F1481" s="31" t="str">
        <f>IFERROR(VLOOKUP($B1481,[1]ODBC!$B:$H,5,FALSE),"")</f>
        <v/>
      </c>
      <c r="G1481" s="32">
        <f>[1]ODBC!G1481</f>
        <v>0</v>
      </c>
      <c r="H1481" s="33">
        <f>SUM([1]ODBC!H1481)</f>
        <v>0</v>
      </c>
      <c r="I1481" s="41" t="str">
        <f>'Vinyl cutting'!$B$2</f>
        <v>J36938</v>
      </c>
      <c r="J1481" s="42">
        <f ca="1">(SUMIF('Freeform time and material'!$B$17:$B$30,B1481,'Freeform time and material'!$G$17:$G$30)) +
(SUMIF('Vinyl cutting'!$B$17:$B$30,B1481,'Vinyl cutting'!$G$17:$G$30)) +
(SUMIF('Vinyl cutting (2)'!$B$17:$B$30,B1481,'Vinyl cutting (2)'!$G$17:$G$30)) +
(SUMIF('Apply vinyl graphics'!$B$17:$B$30,B1481,'Apply vinyl graphics'!$G$17:$G$30)) +
(SUMIF('Apply vinyl graphics (2)'!$B$17:$B$30,B1481,'Apply vinyl graphics (2)'!$G$17:$G$30)) +
(SUMIF('Alum pan sign'!$B$17:$B$30,B1481,'Alum pan sign'!$G$17:$G$30)) +
(SUMIF('Alum pan sign (2)'!$B$17:$B$30,B1481,'Alum pan sign (2)'!$G$17:$G$30)) +
(SUMIF('Economy pan sign'!$B$17:$B$30,B1481,'Economy pan sign'!$G$17:$G$30)) +
(SUMIF('Post and panel sign'!$B$17:$B$30,B1481,'Post and panel sign'!$G$17:$G$30)) +
(SUMIF('Post and panel sign (2)'!$B$17:$B$30,B1481,'Post and panel sign (2)'!$G$17:$G$30)) +
(SUMIF('Flat panels only'!$B$17:$B$30,B1481,'Flat panels only'!$G$17:$G$30)) +
(SUMIF('Flat panels only (2)'!$B$17:$B$30,B1481,'Flat panels only (2)'!$G$17:$G$30)) +
(SUMIF('Routed panel shapes'!$B$18:$B$31,B1481,'Routed panel shapes'!$G$18:$G$31)) +
(SUMIF('Routed panel shapes (2)'!$B$18:$B$31,B1481,'Routed panel shapes (2)'!$G$18:$G$31)) +
(SUMIF('Routed face only'!$B$17:$B$30,B1481,'Routed face only'!$G$17:$G$30)) +
(SUMIF('Routed face only (2)'!$B$17:$B$30,B1481,'Routed face only (2)'!$G$17:$G$30)) +
(SUMIF('Routed alum faces letters'!$B$17:$B$30,B1481,'Routed alum faces letters'!$G$17:$G$30)) +
(SUMIF('Routed alum faces letters (2)'!$B$17:$B$30,B1481,'Routed alum faces letters (2)'!$G$17:$G$30)) +
(SUMIF('Routed push through acrylic'!$B$17:$B$30,B1481,'Routed push through acrylic'!$G$17:$G$30)) +
(SUMIF('Routed push through acrylic (2)'!$B$17:$B$30,B1481,'Routed push through acrylic (2)'!$G$17:$G$30)) +
(SUMIF('Sf routed cabinet'!$B$17:$B$30,B1481,'Sf routed cabinet'!$G$17:$G$30)) +
(SUMIF('Sf routed cabinet (2)'!$B$17:$B$30,B1481,'Sf routed cabinet (2)'!$G$17:$G$30)) +
(SUMIF('Df routed cabinet'!$B$17:$B$30,B1481,'Df routed cabinet'!$G$17:$G$30)) +
(SUMIF('Df routed cabinet (2)'!$B$17:$B$30,B1481,'Df routed cabinet (2)'!$G$17:$G$30)) +
(SUMIF('Sf acrylic cabinet'!$B$17:$B$30,B1481,'Sf acrylic cabinet'!$G$17:$G$30)) +
(SUMIF('Sf acrylic cabinet (2)'!$B$17:$B$30,B1481,'Sf acrylic cabinet (2)'!$G$17:$G$30)) +
(SUMIF('Economy Sf acrylic'!$B$17:$B$30,B1481,'Economy Sf acrylic'!$G$17:$G$30)) +
(SUMIF('Df acrylic cabinet'!$B$17:$B$30,B1481,'Df acrylic cabinet'!$G$17:$G$30)) +
(SUMIF('Df acrylic cabinet (2)'!$B$17:$B$30,B1481,'Df acrylic cabinet (2)'!$G$17:$G$30)) +
(SUMIF('Sf flex cabinet'!$B$17:$B$30,B1481,'Sf flex cabinet'!$G$17:$G$30)) +
(SUMIF('Sf flex cabinet (2)'!$B$17:$B$30,B1481,'Sf flex cabinet (2)'!$G$17:$G$30)) +
(SUMIF('Df flex cabinet'!$B$17:$B$36,B1481,'Df flex cabinet'!$G$17:$G$36)) +
(SUMIF('Df flex cabinet (2)'!$B$17:$B$36,B1481,'Df flex cabinet (2)'!$G$17:$G$36)) +
(SUMIF('Pole cover'!$B$17:$B$30,B1481,'Pole cover'!$G$17:$G$30)) +
(SUMIF('Pole cover (2)'!$B$17:$B$30,B1481,'Pole cover (2)'!$G$17:$G$30)) +
(SUMIF('Structural Steel Fab'!$B$17:$B$29,B1481,'Structural Steel Fab'!$G$17:$G$29)) +
(SUMIF(Reveal!$B$17:$B$30,B1481,Reveal!$G$17:$G$30)) +
(SUMIF('Reveal (2)'!$B$17:$B$30,B1481,'Reveal (2)'!$G$17:$G$30)) +
(SUMIF('Crown cove top'!$B$17:$B$30,B1481,'Crown cove top'!$G$17:$G$30)) +
(SUMIF('EMC assembly'!$B$17:$B$30,B1481,'EMC assembly'!$G$17:$G$30)) +
(SUMIF(Crating!$B$17:$B$29,B1481,Crating!$G$17:$G$29)) +
(SUMIF('LED wiring'!$B$17:$B$30,B1481,'LED wiring'!$G$17:$G$30)) +
(SUMIF('Changeable copy face'!$B$17:$B$30,B1481,'Changeable copy face'!$G$17:$G$30)) +
(SUMIF('Flex face assembly'!$B$17:$B$30,B1481,'Flex face assembly'!$G$17:$G$30)) +
(SUMIF('Routed face assembly'!$B$17:$B$30,B1481,'Routed face assembly'!$G$17:$G$30)) +
(SUMIF('Paint calculation'!$B$17:$B$30,B1481,'Paint calculation'!$G$17:$G$30)) +
(SUMIF('Trimcap letter face'!$B$17:$B$30,B1481,'Trimcap letter face'!$G$17:$G$30)) +
(SUMIF('Trimcap letter face (2)'!$B$17:$B$30,B1481,'Trimcap letter face (2)'!$G$17:$G$30)) +
(SUMIF('Channel letter fabrication'!$B$17:$B$30,B1481,'Channel letter fabrication'!$G$17:$G$30)) +
(SUMIF('Channel letter fabrication (2)'!$B$17:$B$30,B1481,'Channel letter fabrication (2)'!$G$17:$G$30))</f>
        <v>0</v>
      </c>
    </row>
    <row r="1482" spans="1:10">
      <c r="A1482" s="28">
        <f>[1]ODBC!$A1482</f>
        <v>0</v>
      </c>
      <c r="B1482" s="29">
        <f>[1]ODBC!B1482</f>
        <v>0</v>
      </c>
      <c r="C1482" s="30" t="str">
        <f>IFERROR(VLOOKUP($B1482,[1]ODBC!$B:$H,2,FALSE),"")</f>
        <v/>
      </c>
      <c r="D1482" s="30" t="str">
        <f>IFERROR(VLOOKUP($B1482,[1]ODBC!$B:$H,3,FALSE),"")</f>
        <v/>
      </c>
      <c r="E1482" s="30" t="str">
        <f>IFERROR(VLOOKUP($B1482,[1]ODBC!$B:$H,4,FALSE),"")</f>
        <v/>
      </c>
      <c r="F1482" s="31" t="str">
        <f>IFERROR(VLOOKUP($B1482,[1]ODBC!$B:$H,5,FALSE),"")</f>
        <v/>
      </c>
      <c r="G1482" s="32">
        <f>[1]ODBC!G1482</f>
        <v>0</v>
      </c>
      <c r="H1482" s="33">
        <f>SUM([1]ODBC!H1482)</f>
        <v>0</v>
      </c>
      <c r="I1482" s="41" t="str">
        <f>'Vinyl cutting'!$B$2</f>
        <v>J36938</v>
      </c>
      <c r="J1482" s="42">
        <f ca="1">(SUMIF('Freeform time and material'!$B$17:$B$30,B1482,'Freeform time and material'!$G$17:$G$30)) +
(SUMIF('Vinyl cutting'!$B$17:$B$30,B1482,'Vinyl cutting'!$G$17:$G$30)) +
(SUMIF('Vinyl cutting (2)'!$B$17:$B$30,B1482,'Vinyl cutting (2)'!$G$17:$G$30)) +
(SUMIF('Apply vinyl graphics'!$B$17:$B$30,B1482,'Apply vinyl graphics'!$G$17:$G$30)) +
(SUMIF('Apply vinyl graphics (2)'!$B$17:$B$30,B1482,'Apply vinyl graphics (2)'!$G$17:$G$30)) +
(SUMIF('Alum pan sign'!$B$17:$B$30,B1482,'Alum pan sign'!$G$17:$G$30)) +
(SUMIF('Alum pan sign (2)'!$B$17:$B$30,B1482,'Alum pan sign (2)'!$G$17:$G$30)) +
(SUMIF('Economy pan sign'!$B$17:$B$30,B1482,'Economy pan sign'!$G$17:$G$30)) +
(SUMIF('Post and panel sign'!$B$17:$B$30,B1482,'Post and panel sign'!$G$17:$G$30)) +
(SUMIF('Post and panel sign (2)'!$B$17:$B$30,B1482,'Post and panel sign (2)'!$G$17:$G$30)) +
(SUMIF('Flat panels only'!$B$17:$B$30,B1482,'Flat panels only'!$G$17:$G$30)) +
(SUMIF('Flat panels only (2)'!$B$17:$B$30,B1482,'Flat panels only (2)'!$G$17:$G$30)) +
(SUMIF('Routed panel shapes'!$B$18:$B$31,B1482,'Routed panel shapes'!$G$18:$G$31)) +
(SUMIF('Routed panel shapes (2)'!$B$18:$B$31,B1482,'Routed panel shapes (2)'!$G$18:$G$31)) +
(SUMIF('Routed face only'!$B$17:$B$30,B1482,'Routed face only'!$G$17:$G$30)) +
(SUMIF('Routed face only (2)'!$B$17:$B$30,B1482,'Routed face only (2)'!$G$17:$G$30)) +
(SUMIF('Routed alum faces letters'!$B$17:$B$30,B1482,'Routed alum faces letters'!$G$17:$G$30)) +
(SUMIF('Routed alum faces letters (2)'!$B$17:$B$30,B1482,'Routed alum faces letters (2)'!$G$17:$G$30)) +
(SUMIF('Routed push through acrylic'!$B$17:$B$30,B1482,'Routed push through acrylic'!$G$17:$G$30)) +
(SUMIF('Routed push through acrylic (2)'!$B$17:$B$30,B1482,'Routed push through acrylic (2)'!$G$17:$G$30)) +
(SUMIF('Sf routed cabinet'!$B$17:$B$30,B1482,'Sf routed cabinet'!$G$17:$G$30)) +
(SUMIF('Sf routed cabinet (2)'!$B$17:$B$30,B1482,'Sf routed cabinet (2)'!$G$17:$G$30)) +
(SUMIF('Df routed cabinet'!$B$17:$B$30,B1482,'Df routed cabinet'!$G$17:$G$30)) +
(SUMIF('Df routed cabinet (2)'!$B$17:$B$30,B1482,'Df routed cabinet (2)'!$G$17:$G$30)) +
(SUMIF('Sf acrylic cabinet'!$B$17:$B$30,B1482,'Sf acrylic cabinet'!$G$17:$G$30)) +
(SUMIF('Sf acrylic cabinet (2)'!$B$17:$B$30,B1482,'Sf acrylic cabinet (2)'!$G$17:$G$30)) +
(SUMIF('Economy Sf acrylic'!$B$17:$B$30,B1482,'Economy Sf acrylic'!$G$17:$G$30)) +
(SUMIF('Df acrylic cabinet'!$B$17:$B$30,B1482,'Df acrylic cabinet'!$G$17:$G$30)) +
(SUMIF('Df acrylic cabinet (2)'!$B$17:$B$30,B1482,'Df acrylic cabinet (2)'!$G$17:$G$30)) +
(SUMIF('Sf flex cabinet'!$B$17:$B$30,B1482,'Sf flex cabinet'!$G$17:$G$30)) +
(SUMIF('Sf flex cabinet (2)'!$B$17:$B$30,B1482,'Sf flex cabinet (2)'!$G$17:$G$30)) +
(SUMIF('Df flex cabinet'!$B$17:$B$36,B1482,'Df flex cabinet'!$G$17:$G$36)) +
(SUMIF('Df flex cabinet (2)'!$B$17:$B$36,B1482,'Df flex cabinet (2)'!$G$17:$G$36)) +
(SUMIF('Pole cover'!$B$17:$B$30,B1482,'Pole cover'!$G$17:$G$30)) +
(SUMIF('Pole cover (2)'!$B$17:$B$30,B1482,'Pole cover (2)'!$G$17:$G$30)) +
(SUMIF('Structural Steel Fab'!$B$17:$B$29,B1482,'Structural Steel Fab'!$G$17:$G$29)) +
(SUMIF(Reveal!$B$17:$B$30,B1482,Reveal!$G$17:$G$30)) +
(SUMIF('Reveal (2)'!$B$17:$B$30,B1482,'Reveal (2)'!$G$17:$G$30)) +
(SUMIF('Crown cove top'!$B$17:$B$30,B1482,'Crown cove top'!$G$17:$G$30)) +
(SUMIF('EMC assembly'!$B$17:$B$30,B1482,'EMC assembly'!$G$17:$G$30)) +
(SUMIF(Crating!$B$17:$B$29,B1482,Crating!$G$17:$G$29)) +
(SUMIF('LED wiring'!$B$17:$B$30,B1482,'LED wiring'!$G$17:$G$30)) +
(SUMIF('Changeable copy face'!$B$17:$B$30,B1482,'Changeable copy face'!$G$17:$G$30)) +
(SUMIF('Flex face assembly'!$B$17:$B$30,B1482,'Flex face assembly'!$G$17:$G$30)) +
(SUMIF('Routed face assembly'!$B$17:$B$30,B1482,'Routed face assembly'!$G$17:$G$30)) +
(SUMIF('Paint calculation'!$B$17:$B$30,B1482,'Paint calculation'!$G$17:$G$30)) +
(SUMIF('Trimcap letter face'!$B$17:$B$30,B1482,'Trimcap letter face'!$G$17:$G$30)) +
(SUMIF('Trimcap letter face (2)'!$B$17:$B$30,B1482,'Trimcap letter face (2)'!$G$17:$G$30)) +
(SUMIF('Channel letter fabrication'!$B$17:$B$30,B1482,'Channel letter fabrication'!$G$17:$G$30)) +
(SUMIF('Channel letter fabrication (2)'!$B$17:$B$30,B1482,'Channel letter fabrication (2)'!$G$17:$G$30))</f>
        <v>0</v>
      </c>
    </row>
    <row r="1483" spans="1:10">
      <c r="A1483" s="28">
        <f>[1]ODBC!$A1483</f>
        <v>0</v>
      </c>
      <c r="B1483" s="29">
        <f>[1]ODBC!B1483</f>
        <v>0</v>
      </c>
      <c r="C1483" s="30" t="str">
        <f>IFERROR(VLOOKUP($B1483,[1]ODBC!$B:$H,2,FALSE),"")</f>
        <v/>
      </c>
      <c r="D1483" s="30" t="str">
        <f>IFERROR(VLOOKUP($B1483,[1]ODBC!$B:$H,3,FALSE),"")</f>
        <v/>
      </c>
      <c r="E1483" s="30" t="str">
        <f>IFERROR(VLOOKUP($B1483,[1]ODBC!$B:$H,4,FALSE),"")</f>
        <v/>
      </c>
      <c r="F1483" s="31" t="str">
        <f>IFERROR(VLOOKUP($B1483,[1]ODBC!$B:$H,5,FALSE),"")</f>
        <v/>
      </c>
      <c r="G1483" s="32">
        <f>[1]ODBC!G1483</f>
        <v>0</v>
      </c>
      <c r="H1483" s="33">
        <f>SUM([1]ODBC!H1483)</f>
        <v>0</v>
      </c>
      <c r="I1483" s="41" t="str">
        <f>'Vinyl cutting'!$B$2</f>
        <v>J36938</v>
      </c>
      <c r="J1483" s="42">
        <f ca="1">(SUMIF('Freeform time and material'!$B$17:$B$30,B1483,'Freeform time and material'!$G$17:$G$30)) +
(SUMIF('Vinyl cutting'!$B$17:$B$30,B1483,'Vinyl cutting'!$G$17:$G$30)) +
(SUMIF('Vinyl cutting (2)'!$B$17:$B$30,B1483,'Vinyl cutting (2)'!$G$17:$G$30)) +
(SUMIF('Apply vinyl graphics'!$B$17:$B$30,B1483,'Apply vinyl graphics'!$G$17:$G$30)) +
(SUMIF('Apply vinyl graphics (2)'!$B$17:$B$30,B1483,'Apply vinyl graphics (2)'!$G$17:$G$30)) +
(SUMIF('Alum pan sign'!$B$17:$B$30,B1483,'Alum pan sign'!$G$17:$G$30)) +
(SUMIF('Alum pan sign (2)'!$B$17:$B$30,B1483,'Alum pan sign (2)'!$G$17:$G$30)) +
(SUMIF('Economy pan sign'!$B$17:$B$30,B1483,'Economy pan sign'!$G$17:$G$30)) +
(SUMIF('Post and panel sign'!$B$17:$B$30,B1483,'Post and panel sign'!$G$17:$G$30)) +
(SUMIF('Post and panel sign (2)'!$B$17:$B$30,B1483,'Post and panel sign (2)'!$G$17:$G$30)) +
(SUMIF('Flat panels only'!$B$17:$B$30,B1483,'Flat panels only'!$G$17:$G$30)) +
(SUMIF('Flat panels only (2)'!$B$17:$B$30,B1483,'Flat panels only (2)'!$G$17:$G$30)) +
(SUMIF('Routed panel shapes'!$B$18:$B$31,B1483,'Routed panel shapes'!$G$18:$G$31)) +
(SUMIF('Routed panel shapes (2)'!$B$18:$B$31,B1483,'Routed panel shapes (2)'!$G$18:$G$31)) +
(SUMIF('Routed face only'!$B$17:$B$30,B1483,'Routed face only'!$G$17:$G$30)) +
(SUMIF('Routed face only (2)'!$B$17:$B$30,B1483,'Routed face only (2)'!$G$17:$G$30)) +
(SUMIF('Routed alum faces letters'!$B$17:$B$30,B1483,'Routed alum faces letters'!$G$17:$G$30)) +
(SUMIF('Routed alum faces letters (2)'!$B$17:$B$30,B1483,'Routed alum faces letters (2)'!$G$17:$G$30)) +
(SUMIF('Routed push through acrylic'!$B$17:$B$30,B1483,'Routed push through acrylic'!$G$17:$G$30)) +
(SUMIF('Routed push through acrylic (2)'!$B$17:$B$30,B1483,'Routed push through acrylic (2)'!$G$17:$G$30)) +
(SUMIF('Sf routed cabinet'!$B$17:$B$30,B1483,'Sf routed cabinet'!$G$17:$G$30)) +
(SUMIF('Sf routed cabinet (2)'!$B$17:$B$30,B1483,'Sf routed cabinet (2)'!$G$17:$G$30)) +
(SUMIF('Df routed cabinet'!$B$17:$B$30,B1483,'Df routed cabinet'!$G$17:$G$30)) +
(SUMIF('Df routed cabinet (2)'!$B$17:$B$30,B1483,'Df routed cabinet (2)'!$G$17:$G$30)) +
(SUMIF('Sf acrylic cabinet'!$B$17:$B$30,B1483,'Sf acrylic cabinet'!$G$17:$G$30)) +
(SUMIF('Sf acrylic cabinet (2)'!$B$17:$B$30,B1483,'Sf acrylic cabinet (2)'!$G$17:$G$30)) +
(SUMIF('Economy Sf acrylic'!$B$17:$B$30,B1483,'Economy Sf acrylic'!$G$17:$G$30)) +
(SUMIF('Df acrylic cabinet'!$B$17:$B$30,B1483,'Df acrylic cabinet'!$G$17:$G$30)) +
(SUMIF('Df acrylic cabinet (2)'!$B$17:$B$30,B1483,'Df acrylic cabinet (2)'!$G$17:$G$30)) +
(SUMIF('Sf flex cabinet'!$B$17:$B$30,B1483,'Sf flex cabinet'!$G$17:$G$30)) +
(SUMIF('Sf flex cabinet (2)'!$B$17:$B$30,B1483,'Sf flex cabinet (2)'!$G$17:$G$30)) +
(SUMIF('Df flex cabinet'!$B$17:$B$36,B1483,'Df flex cabinet'!$G$17:$G$36)) +
(SUMIF('Df flex cabinet (2)'!$B$17:$B$36,B1483,'Df flex cabinet (2)'!$G$17:$G$36)) +
(SUMIF('Pole cover'!$B$17:$B$30,B1483,'Pole cover'!$G$17:$G$30)) +
(SUMIF('Pole cover (2)'!$B$17:$B$30,B1483,'Pole cover (2)'!$G$17:$G$30)) +
(SUMIF('Structural Steel Fab'!$B$17:$B$29,B1483,'Structural Steel Fab'!$G$17:$G$29)) +
(SUMIF(Reveal!$B$17:$B$30,B1483,Reveal!$G$17:$G$30)) +
(SUMIF('Reveal (2)'!$B$17:$B$30,B1483,'Reveal (2)'!$G$17:$G$30)) +
(SUMIF('Crown cove top'!$B$17:$B$30,B1483,'Crown cove top'!$G$17:$G$30)) +
(SUMIF('EMC assembly'!$B$17:$B$30,B1483,'EMC assembly'!$G$17:$G$30)) +
(SUMIF(Crating!$B$17:$B$29,B1483,Crating!$G$17:$G$29)) +
(SUMIF('LED wiring'!$B$17:$B$30,B1483,'LED wiring'!$G$17:$G$30)) +
(SUMIF('Changeable copy face'!$B$17:$B$30,B1483,'Changeable copy face'!$G$17:$G$30)) +
(SUMIF('Flex face assembly'!$B$17:$B$30,B1483,'Flex face assembly'!$G$17:$G$30)) +
(SUMIF('Routed face assembly'!$B$17:$B$30,B1483,'Routed face assembly'!$G$17:$G$30)) +
(SUMIF('Paint calculation'!$B$17:$B$30,B1483,'Paint calculation'!$G$17:$G$30)) +
(SUMIF('Trimcap letter face'!$B$17:$B$30,B1483,'Trimcap letter face'!$G$17:$G$30)) +
(SUMIF('Trimcap letter face (2)'!$B$17:$B$30,B1483,'Trimcap letter face (2)'!$G$17:$G$30)) +
(SUMIF('Channel letter fabrication'!$B$17:$B$30,B1483,'Channel letter fabrication'!$G$17:$G$30)) +
(SUMIF('Channel letter fabrication (2)'!$B$17:$B$30,B1483,'Channel letter fabrication (2)'!$G$17:$G$30))</f>
        <v>0</v>
      </c>
    </row>
    <row r="1484" spans="1:10">
      <c r="A1484" s="28">
        <f>[1]ODBC!$A1484</f>
        <v>0</v>
      </c>
      <c r="B1484" s="29">
        <f>[1]ODBC!B1484</f>
        <v>0</v>
      </c>
      <c r="C1484" s="30" t="str">
        <f>IFERROR(VLOOKUP($B1484,[1]ODBC!$B:$H,2,FALSE),"")</f>
        <v/>
      </c>
      <c r="D1484" s="30" t="str">
        <f>IFERROR(VLOOKUP($B1484,[1]ODBC!$B:$H,3,FALSE),"")</f>
        <v/>
      </c>
      <c r="E1484" s="30" t="str">
        <f>IFERROR(VLOOKUP($B1484,[1]ODBC!$B:$H,4,FALSE),"")</f>
        <v/>
      </c>
      <c r="F1484" s="31" t="str">
        <f>IFERROR(VLOOKUP($B1484,[1]ODBC!$B:$H,5,FALSE),"")</f>
        <v/>
      </c>
      <c r="G1484" s="32">
        <f>[1]ODBC!G1484</f>
        <v>0</v>
      </c>
      <c r="H1484" s="33">
        <f>SUM([1]ODBC!H1484)</f>
        <v>0</v>
      </c>
      <c r="I1484" s="41" t="str">
        <f>'Vinyl cutting'!$B$2</f>
        <v>J36938</v>
      </c>
      <c r="J1484" s="42">
        <f ca="1">(SUMIF('Freeform time and material'!$B$17:$B$30,B1484,'Freeform time and material'!$G$17:$G$30)) +
(SUMIF('Vinyl cutting'!$B$17:$B$30,B1484,'Vinyl cutting'!$G$17:$G$30)) +
(SUMIF('Vinyl cutting (2)'!$B$17:$B$30,B1484,'Vinyl cutting (2)'!$G$17:$G$30)) +
(SUMIF('Apply vinyl graphics'!$B$17:$B$30,B1484,'Apply vinyl graphics'!$G$17:$G$30)) +
(SUMIF('Apply vinyl graphics (2)'!$B$17:$B$30,B1484,'Apply vinyl graphics (2)'!$G$17:$G$30)) +
(SUMIF('Alum pan sign'!$B$17:$B$30,B1484,'Alum pan sign'!$G$17:$G$30)) +
(SUMIF('Alum pan sign (2)'!$B$17:$B$30,B1484,'Alum pan sign (2)'!$G$17:$G$30)) +
(SUMIF('Economy pan sign'!$B$17:$B$30,B1484,'Economy pan sign'!$G$17:$G$30)) +
(SUMIF('Post and panel sign'!$B$17:$B$30,B1484,'Post and panel sign'!$G$17:$G$30)) +
(SUMIF('Post and panel sign (2)'!$B$17:$B$30,B1484,'Post and panel sign (2)'!$G$17:$G$30)) +
(SUMIF('Flat panels only'!$B$17:$B$30,B1484,'Flat panels only'!$G$17:$G$30)) +
(SUMIF('Flat panels only (2)'!$B$17:$B$30,B1484,'Flat panels only (2)'!$G$17:$G$30)) +
(SUMIF('Routed panel shapes'!$B$18:$B$31,B1484,'Routed panel shapes'!$G$18:$G$31)) +
(SUMIF('Routed panel shapes (2)'!$B$18:$B$31,B1484,'Routed panel shapes (2)'!$G$18:$G$31)) +
(SUMIF('Routed face only'!$B$17:$B$30,B1484,'Routed face only'!$G$17:$G$30)) +
(SUMIF('Routed face only (2)'!$B$17:$B$30,B1484,'Routed face only (2)'!$G$17:$G$30)) +
(SUMIF('Routed alum faces letters'!$B$17:$B$30,B1484,'Routed alum faces letters'!$G$17:$G$30)) +
(SUMIF('Routed alum faces letters (2)'!$B$17:$B$30,B1484,'Routed alum faces letters (2)'!$G$17:$G$30)) +
(SUMIF('Routed push through acrylic'!$B$17:$B$30,B1484,'Routed push through acrylic'!$G$17:$G$30)) +
(SUMIF('Routed push through acrylic (2)'!$B$17:$B$30,B1484,'Routed push through acrylic (2)'!$G$17:$G$30)) +
(SUMIF('Sf routed cabinet'!$B$17:$B$30,B1484,'Sf routed cabinet'!$G$17:$G$30)) +
(SUMIF('Sf routed cabinet (2)'!$B$17:$B$30,B1484,'Sf routed cabinet (2)'!$G$17:$G$30)) +
(SUMIF('Df routed cabinet'!$B$17:$B$30,B1484,'Df routed cabinet'!$G$17:$G$30)) +
(SUMIF('Df routed cabinet (2)'!$B$17:$B$30,B1484,'Df routed cabinet (2)'!$G$17:$G$30)) +
(SUMIF('Sf acrylic cabinet'!$B$17:$B$30,B1484,'Sf acrylic cabinet'!$G$17:$G$30)) +
(SUMIF('Sf acrylic cabinet (2)'!$B$17:$B$30,B1484,'Sf acrylic cabinet (2)'!$G$17:$G$30)) +
(SUMIF('Economy Sf acrylic'!$B$17:$B$30,B1484,'Economy Sf acrylic'!$G$17:$G$30)) +
(SUMIF('Df acrylic cabinet'!$B$17:$B$30,B1484,'Df acrylic cabinet'!$G$17:$G$30)) +
(SUMIF('Df acrylic cabinet (2)'!$B$17:$B$30,B1484,'Df acrylic cabinet (2)'!$G$17:$G$30)) +
(SUMIF('Sf flex cabinet'!$B$17:$B$30,B1484,'Sf flex cabinet'!$G$17:$G$30)) +
(SUMIF('Sf flex cabinet (2)'!$B$17:$B$30,B1484,'Sf flex cabinet (2)'!$G$17:$G$30)) +
(SUMIF('Df flex cabinet'!$B$17:$B$36,B1484,'Df flex cabinet'!$G$17:$G$36)) +
(SUMIF('Df flex cabinet (2)'!$B$17:$B$36,B1484,'Df flex cabinet (2)'!$G$17:$G$36)) +
(SUMIF('Pole cover'!$B$17:$B$30,B1484,'Pole cover'!$G$17:$G$30)) +
(SUMIF('Pole cover (2)'!$B$17:$B$30,B1484,'Pole cover (2)'!$G$17:$G$30)) +
(SUMIF('Structural Steel Fab'!$B$17:$B$29,B1484,'Structural Steel Fab'!$G$17:$G$29)) +
(SUMIF(Reveal!$B$17:$B$30,B1484,Reveal!$G$17:$G$30)) +
(SUMIF('Reveal (2)'!$B$17:$B$30,B1484,'Reveal (2)'!$G$17:$G$30)) +
(SUMIF('Crown cove top'!$B$17:$B$30,B1484,'Crown cove top'!$G$17:$G$30)) +
(SUMIF('EMC assembly'!$B$17:$B$30,B1484,'EMC assembly'!$G$17:$G$30)) +
(SUMIF(Crating!$B$17:$B$29,B1484,Crating!$G$17:$G$29)) +
(SUMIF('LED wiring'!$B$17:$B$30,B1484,'LED wiring'!$G$17:$G$30)) +
(SUMIF('Changeable copy face'!$B$17:$B$30,B1484,'Changeable copy face'!$G$17:$G$30)) +
(SUMIF('Flex face assembly'!$B$17:$B$30,B1484,'Flex face assembly'!$G$17:$G$30)) +
(SUMIF('Routed face assembly'!$B$17:$B$30,B1484,'Routed face assembly'!$G$17:$G$30)) +
(SUMIF('Paint calculation'!$B$17:$B$30,B1484,'Paint calculation'!$G$17:$G$30)) +
(SUMIF('Trimcap letter face'!$B$17:$B$30,B1484,'Trimcap letter face'!$G$17:$G$30)) +
(SUMIF('Trimcap letter face (2)'!$B$17:$B$30,B1484,'Trimcap letter face (2)'!$G$17:$G$30)) +
(SUMIF('Channel letter fabrication'!$B$17:$B$30,B1484,'Channel letter fabrication'!$G$17:$G$30)) +
(SUMIF('Channel letter fabrication (2)'!$B$17:$B$30,B1484,'Channel letter fabrication (2)'!$G$17:$G$30))</f>
        <v>0</v>
      </c>
    </row>
    <row r="1485" spans="1:10">
      <c r="A1485" s="28">
        <f>[1]ODBC!$A1485</f>
        <v>0</v>
      </c>
      <c r="B1485" s="29">
        <f>[1]ODBC!B1485</f>
        <v>0</v>
      </c>
      <c r="C1485" s="30" t="str">
        <f>IFERROR(VLOOKUP($B1485,[1]ODBC!$B:$H,2,FALSE),"")</f>
        <v/>
      </c>
      <c r="D1485" s="30" t="str">
        <f>IFERROR(VLOOKUP($B1485,[1]ODBC!$B:$H,3,FALSE),"")</f>
        <v/>
      </c>
      <c r="E1485" s="30" t="str">
        <f>IFERROR(VLOOKUP($B1485,[1]ODBC!$B:$H,4,FALSE),"")</f>
        <v/>
      </c>
      <c r="F1485" s="31" t="str">
        <f>IFERROR(VLOOKUP($B1485,[1]ODBC!$B:$H,5,FALSE),"")</f>
        <v/>
      </c>
      <c r="G1485" s="32">
        <f>[1]ODBC!G1485</f>
        <v>0</v>
      </c>
      <c r="H1485" s="33">
        <f>SUM([1]ODBC!H1485)</f>
        <v>0</v>
      </c>
      <c r="I1485" s="41" t="str">
        <f>'Vinyl cutting'!$B$2</f>
        <v>J36938</v>
      </c>
      <c r="J1485" s="42">
        <f ca="1">(SUMIF('Freeform time and material'!$B$17:$B$30,B1485,'Freeform time and material'!$G$17:$G$30)) +
(SUMIF('Vinyl cutting'!$B$17:$B$30,B1485,'Vinyl cutting'!$G$17:$G$30)) +
(SUMIF('Vinyl cutting (2)'!$B$17:$B$30,B1485,'Vinyl cutting (2)'!$G$17:$G$30)) +
(SUMIF('Apply vinyl graphics'!$B$17:$B$30,B1485,'Apply vinyl graphics'!$G$17:$G$30)) +
(SUMIF('Apply vinyl graphics (2)'!$B$17:$B$30,B1485,'Apply vinyl graphics (2)'!$G$17:$G$30)) +
(SUMIF('Alum pan sign'!$B$17:$B$30,B1485,'Alum pan sign'!$G$17:$G$30)) +
(SUMIF('Alum pan sign (2)'!$B$17:$B$30,B1485,'Alum pan sign (2)'!$G$17:$G$30)) +
(SUMIF('Economy pan sign'!$B$17:$B$30,B1485,'Economy pan sign'!$G$17:$G$30)) +
(SUMIF('Post and panel sign'!$B$17:$B$30,B1485,'Post and panel sign'!$G$17:$G$30)) +
(SUMIF('Post and panel sign (2)'!$B$17:$B$30,B1485,'Post and panel sign (2)'!$G$17:$G$30)) +
(SUMIF('Flat panels only'!$B$17:$B$30,B1485,'Flat panels only'!$G$17:$G$30)) +
(SUMIF('Flat panels only (2)'!$B$17:$B$30,B1485,'Flat panels only (2)'!$G$17:$G$30)) +
(SUMIF('Routed panel shapes'!$B$18:$B$31,B1485,'Routed panel shapes'!$G$18:$G$31)) +
(SUMIF('Routed panel shapes (2)'!$B$18:$B$31,B1485,'Routed panel shapes (2)'!$G$18:$G$31)) +
(SUMIF('Routed face only'!$B$17:$B$30,B1485,'Routed face only'!$G$17:$G$30)) +
(SUMIF('Routed face only (2)'!$B$17:$B$30,B1485,'Routed face only (2)'!$G$17:$G$30)) +
(SUMIF('Routed alum faces letters'!$B$17:$B$30,B1485,'Routed alum faces letters'!$G$17:$G$30)) +
(SUMIF('Routed alum faces letters (2)'!$B$17:$B$30,B1485,'Routed alum faces letters (2)'!$G$17:$G$30)) +
(SUMIF('Routed push through acrylic'!$B$17:$B$30,B1485,'Routed push through acrylic'!$G$17:$G$30)) +
(SUMIF('Routed push through acrylic (2)'!$B$17:$B$30,B1485,'Routed push through acrylic (2)'!$G$17:$G$30)) +
(SUMIF('Sf routed cabinet'!$B$17:$B$30,B1485,'Sf routed cabinet'!$G$17:$G$30)) +
(SUMIF('Sf routed cabinet (2)'!$B$17:$B$30,B1485,'Sf routed cabinet (2)'!$G$17:$G$30)) +
(SUMIF('Df routed cabinet'!$B$17:$B$30,B1485,'Df routed cabinet'!$G$17:$G$30)) +
(SUMIF('Df routed cabinet (2)'!$B$17:$B$30,B1485,'Df routed cabinet (2)'!$G$17:$G$30)) +
(SUMIF('Sf acrylic cabinet'!$B$17:$B$30,B1485,'Sf acrylic cabinet'!$G$17:$G$30)) +
(SUMIF('Sf acrylic cabinet (2)'!$B$17:$B$30,B1485,'Sf acrylic cabinet (2)'!$G$17:$G$30)) +
(SUMIF('Economy Sf acrylic'!$B$17:$B$30,B1485,'Economy Sf acrylic'!$G$17:$G$30)) +
(SUMIF('Df acrylic cabinet'!$B$17:$B$30,B1485,'Df acrylic cabinet'!$G$17:$G$30)) +
(SUMIF('Df acrylic cabinet (2)'!$B$17:$B$30,B1485,'Df acrylic cabinet (2)'!$G$17:$G$30)) +
(SUMIF('Sf flex cabinet'!$B$17:$B$30,B1485,'Sf flex cabinet'!$G$17:$G$30)) +
(SUMIF('Sf flex cabinet (2)'!$B$17:$B$30,B1485,'Sf flex cabinet (2)'!$G$17:$G$30)) +
(SUMIF('Df flex cabinet'!$B$17:$B$36,B1485,'Df flex cabinet'!$G$17:$G$36)) +
(SUMIF('Df flex cabinet (2)'!$B$17:$B$36,B1485,'Df flex cabinet (2)'!$G$17:$G$36)) +
(SUMIF('Pole cover'!$B$17:$B$30,B1485,'Pole cover'!$G$17:$G$30)) +
(SUMIF('Pole cover (2)'!$B$17:$B$30,B1485,'Pole cover (2)'!$G$17:$G$30)) +
(SUMIF('Structural Steel Fab'!$B$17:$B$29,B1485,'Structural Steel Fab'!$G$17:$G$29)) +
(SUMIF(Reveal!$B$17:$B$30,B1485,Reveal!$G$17:$G$30)) +
(SUMIF('Reveal (2)'!$B$17:$B$30,B1485,'Reveal (2)'!$G$17:$G$30)) +
(SUMIF('Crown cove top'!$B$17:$B$30,B1485,'Crown cove top'!$G$17:$G$30)) +
(SUMIF('EMC assembly'!$B$17:$B$30,B1485,'EMC assembly'!$G$17:$G$30)) +
(SUMIF(Crating!$B$17:$B$29,B1485,Crating!$G$17:$G$29)) +
(SUMIF('LED wiring'!$B$17:$B$30,B1485,'LED wiring'!$G$17:$G$30)) +
(SUMIF('Changeable copy face'!$B$17:$B$30,B1485,'Changeable copy face'!$G$17:$G$30)) +
(SUMIF('Flex face assembly'!$B$17:$B$30,B1485,'Flex face assembly'!$G$17:$G$30)) +
(SUMIF('Routed face assembly'!$B$17:$B$30,B1485,'Routed face assembly'!$G$17:$G$30)) +
(SUMIF('Paint calculation'!$B$17:$B$30,B1485,'Paint calculation'!$G$17:$G$30)) +
(SUMIF('Trimcap letter face'!$B$17:$B$30,B1485,'Trimcap letter face'!$G$17:$G$30)) +
(SUMIF('Trimcap letter face (2)'!$B$17:$B$30,B1485,'Trimcap letter face (2)'!$G$17:$G$30)) +
(SUMIF('Channel letter fabrication'!$B$17:$B$30,B1485,'Channel letter fabrication'!$G$17:$G$30)) +
(SUMIF('Channel letter fabrication (2)'!$B$17:$B$30,B1485,'Channel letter fabrication (2)'!$G$17:$G$30))</f>
        <v>0</v>
      </c>
    </row>
    <row r="1486" spans="1:10">
      <c r="A1486" s="28">
        <f>[1]ODBC!$A1486</f>
        <v>0</v>
      </c>
      <c r="B1486" s="29">
        <f>[1]ODBC!B1486</f>
        <v>0</v>
      </c>
      <c r="C1486" s="30" t="str">
        <f>IFERROR(VLOOKUP($B1486,[1]ODBC!$B:$H,2,FALSE),"")</f>
        <v/>
      </c>
      <c r="D1486" s="30" t="str">
        <f>IFERROR(VLOOKUP($B1486,[1]ODBC!$B:$H,3,FALSE),"")</f>
        <v/>
      </c>
      <c r="E1486" s="30" t="str">
        <f>IFERROR(VLOOKUP($B1486,[1]ODBC!$B:$H,4,FALSE),"")</f>
        <v/>
      </c>
      <c r="F1486" s="31" t="str">
        <f>IFERROR(VLOOKUP($B1486,[1]ODBC!$B:$H,5,FALSE),"")</f>
        <v/>
      </c>
      <c r="G1486" s="32">
        <f>[1]ODBC!G1486</f>
        <v>0</v>
      </c>
      <c r="H1486" s="33">
        <f>SUM([1]ODBC!H1486)</f>
        <v>0</v>
      </c>
      <c r="I1486" s="41" t="str">
        <f>'Vinyl cutting'!$B$2</f>
        <v>J36938</v>
      </c>
      <c r="J1486" s="42">
        <f ca="1">(SUMIF('Freeform time and material'!$B$17:$B$30,B1486,'Freeform time and material'!$G$17:$G$30)) +
(SUMIF('Vinyl cutting'!$B$17:$B$30,B1486,'Vinyl cutting'!$G$17:$G$30)) +
(SUMIF('Vinyl cutting (2)'!$B$17:$B$30,B1486,'Vinyl cutting (2)'!$G$17:$G$30)) +
(SUMIF('Apply vinyl graphics'!$B$17:$B$30,B1486,'Apply vinyl graphics'!$G$17:$G$30)) +
(SUMIF('Apply vinyl graphics (2)'!$B$17:$B$30,B1486,'Apply vinyl graphics (2)'!$G$17:$G$30)) +
(SUMIF('Alum pan sign'!$B$17:$B$30,B1486,'Alum pan sign'!$G$17:$G$30)) +
(SUMIF('Alum pan sign (2)'!$B$17:$B$30,B1486,'Alum pan sign (2)'!$G$17:$G$30)) +
(SUMIF('Economy pan sign'!$B$17:$B$30,B1486,'Economy pan sign'!$G$17:$G$30)) +
(SUMIF('Post and panel sign'!$B$17:$B$30,B1486,'Post and panel sign'!$G$17:$G$30)) +
(SUMIF('Post and panel sign (2)'!$B$17:$B$30,B1486,'Post and panel sign (2)'!$G$17:$G$30)) +
(SUMIF('Flat panels only'!$B$17:$B$30,B1486,'Flat panels only'!$G$17:$G$30)) +
(SUMIF('Flat panels only (2)'!$B$17:$B$30,B1486,'Flat panels only (2)'!$G$17:$G$30)) +
(SUMIF('Routed panel shapes'!$B$18:$B$31,B1486,'Routed panel shapes'!$G$18:$G$31)) +
(SUMIF('Routed panel shapes (2)'!$B$18:$B$31,B1486,'Routed panel shapes (2)'!$G$18:$G$31)) +
(SUMIF('Routed face only'!$B$17:$B$30,B1486,'Routed face only'!$G$17:$G$30)) +
(SUMIF('Routed face only (2)'!$B$17:$B$30,B1486,'Routed face only (2)'!$G$17:$G$30)) +
(SUMIF('Routed alum faces letters'!$B$17:$B$30,B1486,'Routed alum faces letters'!$G$17:$G$30)) +
(SUMIF('Routed alum faces letters (2)'!$B$17:$B$30,B1486,'Routed alum faces letters (2)'!$G$17:$G$30)) +
(SUMIF('Routed push through acrylic'!$B$17:$B$30,B1486,'Routed push through acrylic'!$G$17:$G$30)) +
(SUMIF('Routed push through acrylic (2)'!$B$17:$B$30,B1486,'Routed push through acrylic (2)'!$G$17:$G$30)) +
(SUMIF('Sf routed cabinet'!$B$17:$B$30,B1486,'Sf routed cabinet'!$G$17:$G$30)) +
(SUMIF('Sf routed cabinet (2)'!$B$17:$B$30,B1486,'Sf routed cabinet (2)'!$G$17:$G$30)) +
(SUMIF('Df routed cabinet'!$B$17:$B$30,B1486,'Df routed cabinet'!$G$17:$G$30)) +
(SUMIF('Df routed cabinet (2)'!$B$17:$B$30,B1486,'Df routed cabinet (2)'!$G$17:$G$30)) +
(SUMIF('Sf acrylic cabinet'!$B$17:$B$30,B1486,'Sf acrylic cabinet'!$G$17:$G$30)) +
(SUMIF('Sf acrylic cabinet (2)'!$B$17:$B$30,B1486,'Sf acrylic cabinet (2)'!$G$17:$G$30)) +
(SUMIF('Economy Sf acrylic'!$B$17:$B$30,B1486,'Economy Sf acrylic'!$G$17:$G$30)) +
(SUMIF('Df acrylic cabinet'!$B$17:$B$30,B1486,'Df acrylic cabinet'!$G$17:$G$30)) +
(SUMIF('Df acrylic cabinet (2)'!$B$17:$B$30,B1486,'Df acrylic cabinet (2)'!$G$17:$G$30)) +
(SUMIF('Sf flex cabinet'!$B$17:$B$30,B1486,'Sf flex cabinet'!$G$17:$G$30)) +
(SUMIF('Sf flex cabinet (2)'!$B$17:$B$30,B1486,'Sf flex cabinet (2)'!$G$17:$G$30)) +
(SUMIF('Df flex cabinet'!$B$17:$B$36,B1486,'Df flex cabinet'!$G$17:$G$36)) +
(SUMIF('Df flex cabinet (2)'!$B$17:$B$36,B1486,'Df flex cabinet (2)'!$G$17:$G$36)) +
(SUMIF('Pole cover'!$B$17:$B$30,B1486,'Pole cover'!$G$17:$G$30)) +
(SUMIF('Pole cover (2)'!$B$17:$B$30,B1486,'Pole cover (2)'!$G$17:$G$30)) +
(SUMIF('Structural Steel Fab'!$B$17:$B$29,B1486,'Structural Steel Fab'!$G$17:$G$29)) +
(SUMIF(Reveal!$B$17:$B$30,B1486,Reveal!$G$17:$G$30)) +
(SUMIF('Reveal (2)'!$B$17:$B$30,B1486,'Reveal (2)'!$G$17:$G$30)) +
(SUMIF('Crown cove top'!$B$17:$B$30,B1486,'Crown cove top'!$G$17:$G$30)) +
(SUMIF('EMC assembly'!$B$17:$B$30,B1486,'EMC assembly'!$G$17:$G$30)) +
(SUMIF(Crating!$B$17:$B$29,B1486,Crating!$G$17:$G$29)) +
(SUMIF('LED wiring'!$B$17:$B$30,B1486,'LED wiring'!$G$17:$G$30)) +
(SUMIF('Changeable copy face'!$B$17:$B$30,B1486,'Changeable copy face'!$G$17:$G$30)) +
(SUMIF('Flex face assembly'!$B$17:$B$30,B1486,'Flex face assembly'!$G$17:$G$30)) +
(SUMIF('Routed face assembly'!$B$17:$B$30,B1486,'Routed face assembly'!$G$17:$G$30)) +
(SUMIF('Paint calculation'!$B$17:$B$30,B1486,'Paint calculation'!$G$17:$G$30)) +
(SUMIF('Trimcap letter face'!$B$17:$B$30,B1486,'Trimcap letter face'!$G$17:$G$30)) +
(SUMIF('Trimcap letter face (2)'!$B$17:$B$30,B1486,'Trimcap letter face (2)'!$G$17:$G$30)) +
(SUMIF('Channel letter fabrication'!$B$17:$B$30,B1486,'Channel letter fabrication'!$G$17:$G$30)) +
(SUMIF('Channel letter fabrication (2)'!$B$17:$B$30,B1486,'Channel letter fabrication (2)'!$G$17:$G$30))</f>
        <v>0</v>
      </c>
    </row>
    <row r="1487" spans="1:10">
      <c r="A1487" s="28">
        <f>[1]ODBC!$A1487</f>
        <v>0</v>
      </c>
      <c r="B1487" s="29">
        <f>[1]ODBC!B1487</f>
        <v>0</v>
      </c>
      <c r="C1487" s="30" t="str">
        <f>IFERROR(VLOOKUP($B1487,[1]ODBC!$B:$H,2,FALSE),"")</f>
        <v/>
      </c>
      <c r="D1487" s="30" t="str">
        <f>IFERROR(VLOOKUP($B1487,[1]ODBC!$B:$H,3,FALSE),"")</f>
        <v/>
      </c>
      <c r="E1487" s="30" t="str">
        <f>IFERROR(VLOOKUP($B1487,[1]ODBC!$B:$H,4,FALSE),"")</f>
        <v/>
      </c>
      <c r="F1487" s="31" t="str">
        <f>IFERROR(VLOOKUP($B1487,[1]ODBC!$B:$H,5,FALSE),"")</f>
        <v/>
      </c>
      <c r="G1487" s="32">
        <f>[1]ODBC!G1487</f>
        <v>0</v>
      </c>
      <c r="H1487" s="33">
        <f>SUM([1]ODBC!H1487)</f>
        <v>0</v>
      </c>
      <c r="I1487" s="41" t="str">
        <f>'Vinyl cutting'!$B$2</f>
        <v>J36938</v>
      </c>
      <c r="J1487" s="42">
        <f ca="1">(SUMIF('Freeform time and material'!$B$17:$B$30,B1487,'Freeform time and material'!$G$17:$G$30)) +
(SUMIF('Vinyl cutting'!$B$17:$B$30,B1487,'Vinyl cutting'!$G$17:$G$30)) +
(SUMIF('Vinyl cutting (2)'!$B$17:$B$30,B1487,'Vinyl cutting (2)'!$G$17:$G$30)) +
(SUMIF('Apply vinyl graphics'!$B$17:$B$30,B1487,'Apply vinyl graphics'!$G$17:$G$30)) +
(SUMIF('Apply vinyl graphics (2)'!$B$17:$B$30,B1487,'Apply vinyl graphics (2)'!$G$17:$G$30)) +
(SUMIF('Alum pan sign'!$B$17:$B$30,B1487,'Alum pan sign'!$G$17:$G$30)) +
(SUMIF('Alum pan sign (2)'!$B$17:$B$30,B1487,'Alum pan sign (2)'!$G$17:$G$30)) +
(SUMIF('Economy pan sign'!$B$17:$B$30,B1487,'Economy pan sign'!$G$17:$G$30)) +
(SUMIF('Post and panel sign'!$B$17:$B$30,B1487,'Post and panel sign'!$G$17:$G$30)) +
(SUMIF('Post and panel sign (2)'!$B$17:$B$30,B1487,'Post and panel sign (2)'!$G$17:$G$30)) +
(SUMIF('Flat panels only'!$B$17:$B$30,B1487,'Flat panels only'!$G$17:$G$30)) +
(SUMIF('Flat panels only (2)'!$B$17:$B$30,B1487,'Flat panels only (2)'!$G$17:$G$30)) +
(SUMIF('Routed panel shapes'!$B$18:$B$31,B1487,'Routed panel shapes'!$G$18:$G$31)) +
(SUMIF('Routed panel shapes (2)'!$B$18:$B$31,B1487,'Routed panel shapes (2)'!$G$18:$G$31)) +
(SUMIF('Routed face only'!$B$17:$B$30,B1487,'Routed face only'!$G$17:$G$30)) +
(SUMIF('Routed face only (2)'!$B$17:$B$30,B1487,'Routed face only (2)'!$G$17:$G$30)) +
(SUMIF('Routed alum faces letters'!$B$17:$B$30,B1487,'Routed alum faces letters'!$G$17:$G$30)) +
(SUMIF('Routed alum faces letters (2)'!$B$17:$B$30,B1487,'Routed alum faces letters (2)'!$G$17:$G$30)) +
(SUMIF('Routed push through acrylic'!$B$17:$B$30,B1487,'Routed push through acrylic'!$G$17:$G$30)) +
(SUMIF('Routed push through acrylic (2)'!$B$17:$B$30,B1487,'Routed push through acrylic (2)'!$G$17:$G$30)) +
(SUMIF('Sf routed cabinet'!$B$17:$B$30,B1487,'Sf routed cabinet'!$G$17:$G$30)) +
(SUMIF('Sf routed cabinet (2)'!$B$17:$B$30,B1487,'Sf routed cabinet (2)'!$G$17:$G$30)) +
(SUMIF('Df routed cabinet'!$B$17:$B$30,B1487,'Df routed cabinet'!$G$17:$G$30)) +
(SUMIF('Df routed cabinet (2)'!$B$17:$B$30,B1487,'Df routed cabinet (2)'!$G$17:$G$30)) +
(SUMIF('Sf acrylic cabinet'!$B$17:$B$30,B1487,'Sf acrylic cabinet'!$G$17:$G$30)) +
(SUMIF('Sf acrylic cabinet (2)'!$B$17:$B$30,B1487,'Sf acrylic cabinet (2)'!$G$17:$G$30)) +
(SUMIF('Economy Sf acrylic'!$B$17:$B$30,B1487,'Economy Sf acrylic'!$G$17:$G$30)) +
(SUMIF('Df acrylic cabinet'!$B$17:$B$30,B1487,'Df acrylic cabinet'!$G$17:$G$30)) +
(SUMIF('Df acrylic cabinet (2)'!$B$17:$B$30,B1487,'Df acrylic cabinet (2)'!$G$17:$G$30)) +
(SUMIF('Sf flex cabinet'!$B$17:$B$30,B1487,'Sf flex cabinet'!$G$17:$G$30)) +
(SUMIF('Sf flex cabinet (2)'!$B$17:$B$30,B1487,'Sf flex cabinet (2)'!$G$17:$G$30)) +
(SUMIF('Df flex cabinet'!$B$17:$B$36,B1487,'Df flex cabinet'!$G$17:$G$36)) +
(SUMIF('Df flex cabinet (2)'!$B$17:$B$36,B1487,'Df flex cabinet (2)'!$G$17:$G$36)) +
(SUMIF('Pole cover'!$B$17:$B$30,B1487,'Pole cover'!$G$17:$G$30)) +
(SUMIF('Pole cover (2)'!$B$17:$B$30,B1487,'Pole cover (2)'!$G$17:$G$30)) +
(SUMIF('Structural Steel Fab'!$B$17:$B$29,B1487,'Structural Steel Fab'!$G$17:$G$29)) +
(SUMIF(Reveal!$B$17:$B$30,B1487,Reveal!$G$17:$G$30)) +
(SUMIF('Reveal (2)'!$B$17:$B$30,B1487,'Reveal (2)'!$G$17:$G$30)) +
(SUMIF('Crown cove top'!$B$17:$B$30,B1487,'Crown cove top'!$G$17:$G$30)) +
(SUMIF('EMC assembly'!$B$17:$B$30,B1487,'EMC assembly'!$G$17:$G$30)) +
(SUMIF(Crating!$B$17:$B$29,B1487,Crating!$G$17:$G$29)) +
(SUMIF('LED wiring'!$B$17:$B$30,B1487,'LED wiring'!$G$17:$G$30)) +
(SUMIF('Changeable copy face'!$B$17:$B$30,B1487,'Changeable copy face'!$G$17:$G$30)) +
(SUMIF('Flex face assembly'!$B$17:$B$30,B1487,'Flex face assembly'!$G$17:$G$30)) +
(SUMIF('Routed face assembly'!$B$17:$B$30,B1487,'Routed face assembly'!$G$17:$G$30)) +
(SUMIF('Paint calculation'!$B$17:$B$30,B1487,'Paint calculation'!$G$17:$G$30)) +
(SUMIF('Trimcap letter face'!$B$17:$B$30,B1487,'Trimcap letter face'!$G$17:$G$30)) +
(SUMIF('Trimcap letter face (2)'!$B$17:$B$30,B1487,'Trimcap letter face (2)'!$G$17:$G$30)) +
(SUMIF('Channel letter fabrication'!$B$17:$B$30,B1487,'Channel letter fabrication'!$G$17:$G$30)) +
(SUMIF('Channel letter fabrication (2)'!$B$17:$B$30,B1487,'Channel letter fabrication (2)'!$G$17:$G$30))</f>
        <v>0</v>
      </c>
    </row>
    <row r="1488" spans="1:10">
      <c r="A1488" s="28">
        <f>[1]ODBC!$A1488</f>
        <v>0</v>
      </c>
      <c r="B1488" s="29">
        <f>[1]ODBC!B1488</f>
        <v>0</v>
      </c>
      <c r="C1488" s="30" t="str">
        <f>IFERROR(VLOOKUP($B1488,[1]ODBC!$B:$H,2,FALSE),"")</f>
        <v/>
      </c>
      <c r="D1488" s="30" t="str">
        <f>IFERROR(VLOOKUP($B1488,[1]ODBC!$B:$H,3,FALSE),"")</f>
        <v/>
      </c>
      <c r="E1488" s="30" t="str">
        <f>IFERROR(VLOOKUP($B1488,[1]ODBC!$B:$H,4,FALSE),"")</f>
        <v/>
      </c>
      <c r="F1488" s="31" t="str">
        <f>IFERROR(VLOOKUP($B1488,[1]ODBC!$B:$H,5,FALSE),"")</f>
        <v/>
      </c>
      <c r="G1488" s="32">
        <f>[1]ODBC!G1488</f>
        <v>0</v>
      </c>
      <c r="H1488" s="33">
        <f>SUM([1]ODBC!H1488)</f>
        <v>0</v>
      </c>
      <c r="I1488" s="41" t="str">
        <f>'Vinyl cutting'!$B$2</f>
        <v>J36938</v>
      </c>
      <c r="J1488" s="42">
        <f ca="1">(SUMIF('Freeform time and material'!$B$17:$B$30,B1488,'Freeform time and material'!$G$17:$G$30)) +
(SUMIF('Vinyl cutting'!$B$17:$B$30,B1488,'Vinyl cutting'!$G$17:$G$30)) +
(SUMIF('Vinyl cutting (2)'!$B$17:$B$30,B1488,'Vinyl cutting (2)'!$G$17:$G$30)) +
(SUMIF('Apply vinyl graphics'!$B$17:$B$30,B1488,'Apply vinyl graphics'!$G$17:$G$30)) +
(SUMIF('Apply vinyl graphics (2)'!$B$17:$B$30,B1488,'Apply vinyl graphics (2)'!$G$17:$G$30)) +
(SUMIF('Alum pan sign'!$B$17:$B$30,B1488,'Alum pan sign'!$G$17:$G$30)) +
(SUMIF('Alum pan sign (2)'!$B$17:$B$30,B1488,'Alum pan sign (2)'!$G$17:$G$30)) +
(SUMIF('Economy pan sign'!$B$17:$B$30,B1488,'Economy pan sign'!$G$17:$G$30)) +
(SUMIF('Post and panel sign'!$B$17:$B$30,B1488,'Post and panel sign'!$G$17:$G$30)) +
(SUMIF('Post and panel sign (2)'!$B$17:$B$30,B1488,'Post and panel sign (2)'!$G$17:$G$30)) +
(SUMIF('Flat panels only'!$B$17:$B$30,B1488,'Flat panels only'!$G$17:$G$30)) +
(SUMIF('Flat panels only (2)'!$B$17:$B$30,B1488,'Flat panels only (2)'!$G$17:$G$30)) +
(SUMIF('Routed panel shapes'!$B$18:$B$31,B1488,'Routed panel shapes'!$G$18:$G$31)) +
(SUMIF('Routed panel shapes (2)'!$B$18:$B$31,B1488,'Routed panel shapes (2)'!$G$18:$G$31)) +
(SUMIF('Routed face only'!$B$17:$B$30,B1488,'Routed face only'!$G$17:$G$30)) +
(SUMIF('Routed face only (2)'!$B$17:$B$30,B1488,'Routed face only (2)'!$G$17:$G$30)) +
(SUMIF('Routed alum faces letters'!$B$17:$B$30,B1488,'Routed alum faces letters'!$G$17:$G$30)) +
(SUMIF('Routed alum faces letters (2)'!$B$17:$B$30,B1488,'Routed alum faces letters (2)'!$G$17:$G$30)) +
(SUMIF('Routed push through acrylic'!$B$17:$B$30,B1488,'Routed push through acrylic'!$G$17:$G$30)) +
(SUMIF('Routed push through acrylic (2)'!$B$17:$B$30,B1488,'Routed push through acrylic (2)'!$G$17:$G$30)) +
(SUMIF('Sf routed cabinet'!$B$17:$B$30,B1488,'Sf routed cabinet'!$G$17:$G$30)) +
(SUMIF('Sf routed cabinet (2)'!$B$17:$B$30,B1488,'Sf routed cabinet (2)'!$G$17:$G$30)) +
(SUMIF('Df routed cabinet'!$B$17:$B$30,B1488,'Df routed cabinet'!$G$17:$G$30)) +
(SUMIF('Df routed cabinet (2)'!$B$17:$B$30,B1488,'Df routed cabinet (2)'!$G$17:$G$30)) +
(SUMIF('Sf acrylic cabinet'!$B$17:$B$30,B1488,'Sf acrylic cabinet'!$G$17:$G$30)) +
(SUMIF('Sf acrylic cabinet (2)'!$B$17:$B$30,B1488,'Sf acrylic cabinet (2)'!$G$17:$G$30)) +
(SUMIF('Economy Sf acrylic'!$B$17:$B$30,B1488,'Economy Sf acrylic'!$G$17:$G$30)) +
(SUMIF('Df acrylic cabinet'!$B$17:$B$30,B1488,'Df acrylic cabinet'!$G$17:$G$30)) +
(SUMIF('Df acrylic cabinet (2)'!$B$17:$B$30,B1488,'Df acrylic cabinet (2)'!$G$17:$G$30)) +
(SUMIF('Sf flex cabinet'!$B$17:$B$30,B1488,'Sf flex cabinet'!$G$17:$G$30)) +
(SUMIF('Sf flex cabinet (2)'!$B$17:$B$30,B1488,'Sf flex cabinet (2)'!$G$17:$G$30)) +
(SUMIF('Df flex cabinet'!$B$17:$B$36,B1488,'Df flex cabinet'!$G$17:$G$36)) +
(SUMIF('Df flex cabinet (2)'!$B$17:$B$36,B1488,'Df flex cabinet (2)'!$G$17:$G$36)) +
(SUMIF('Pole cover'!$B$17:$B$30,B1488,'Pole cover'!$G$17:$G$30)) +
(SUMIF('Pole cover (2)'!$B$17:$B$30,B1488,'Pole cover (2)'!$G$17:$G$30)) +
(SUMIF('Structural Steel Fab'!$B$17:$B$29,B1488,'Structural Steel Fab'!$G$17:$G$29)) +
(SUMIF(Reveal!$B$17:$B$30,B1488,Reveal!$G$17:$G$30)) +
(SUMIF('Reveal (2)'!$B$17:$B$30,B1488,'Reveal (2)'!$G$17:$G$30)) +
(SUMIF('Crown cove top'!$B$17:$B$30,B1488,'Crown cove top'!$G$17:$G$30)) +
(SUMIF('EMC assembly'!$B$17:$B$30,B1488,'EMC assembly'!$G$17:$G$30)) +
(SUMIF(Crating!$B$17:$B$29,B1488,Crating!$G$17:$G$29)) +
(SUMIF('LED wiring'!$B$17:$B$30,B1488,'LED wiring'!$G$17:$G$30)) +
(SUMIF('Changeable copy face'!$B$17:$B$30,B1488,'Changeable copy face'!$G$17:$G$30)) +
(SUMIF('Flex face assembly'!$B$17:$B$30,B1488,'Flex face assembly'!$G$17:$G$30)) +
(SUMIF('Routed face assembly'!$B$17:$B$30,B1488,'Routed face assembly'!$G$17:$G$30)) +
(SUMIF('Paint calculation'!$B$17:$B$30,B1488,'Paint calculation'!$G$17:$G$30)) +
(SUMIF('Trimcap letter face'!$B$17:$B$30,B1488,'Trimcap letter face'!$G$17:$G$30)) +
(SUMIF('Trimcap letter face (2)'!$B$17:$B$30,B1488,'Trimcap letter face (2)'!$G$17:$G$30)) +
(SUMIF('Channel letter fabrication'!$B$17:$B$30,B1488,'Channel letter fabrication'!$G$17:$G$30)) +
(SUMIF('Channel letter fabrication (2)'!$B$17:$B$30,B1488,'Channel letter fabrication (2)'!$G$17:$G$30))</f>
        <v>0</v>
      </c>
    </row>
    <row r="1489" spans="1:10">
      <c r="A1489" s="28">
        <f>[1]ODBC!$A1489</f>
        <v>0</v>
      </c>
      <c r="B1489" s="29">
        <f>[1]ODBC!B1489</f>
        <v>0</v>
      </c>
      <c r="C1489" s="30" t="str">
        <f>IFERROR(VLOOKUP($B1489,[1]ODBC!$B:$H,2,FALSE),"")</f>
        <v/>
      </c>
      <c r="D1489" s="30" t="str">
        <f>IFERROR(VLOOKUP($B1489,[1]ODBC!$B:$H,3,FALSE),"")</f>
        <v/>
      </c>
      <c r="E1489" s="30" t="str">
        <f>IFERROR(VLOOKUP($B1489,[1]ODBC!$B:$H,4,FALSE),"")</f>
        <v/>
      </c>
      <c r="F1489" s="31" t="str">
        <f>IFERROR(VLOOKUP($B1489,[1]ODBC!$B:$H,5,FALSE),"")</f>
        <v/>
      </c>
      <c r="G1489" s="32">
        <f>[1]ODBC!G1489</f>
        <v>0</v>
      </c>
      <c r="H1489" s="33">
        <f>SUM([1]ODBC!H1489)</f>
        <v>0</v>
      </c>
      <c r="I1489" s="41" t="str">
        <f>'Vinyl cutting'!$B$2</f>
        <v>J36938</v>
      </c>
      <c r="J1489" s="42">
        <f ca="1">(SUMIF('Freeform time and material'!$B$17:$B$30,B1489,'Freeform time and material'!$G$17:$G$30)) +
(SUMIF('Vinyl cutting'!$B$17:$B$30,B1489,'Vinyl cutting'!$G$17:$G$30)) +
(SUMIF('Vinyl cutting (2)'!$B$17:$B$30,B1489,'Vinyl cutting (2)'!$G$17:$G$30)) +
(SUMIF('Apply vinyl graphics'!$B$17:$B$30,B1489,'Apply vinyl graphics'!$G$17:$G$30)) +
(SUMIF('Apply vinyl graphics (2)'!$B$17:$B$30,B1489,'Apply vinyl graphics (2)'!$G$17:$G$30)) +
(SUMIF('Alum pan sign'!$B$17:$B$30,B1489,'Alum pan sign'!$G$17:$G$30)) +
(SUMIF('Alum pan sign (2)'!$B$17:$B$30,B1489,'Alum pan sign (2)'!$G$17:$G$30)) +
(SUMIF('Economy pan sign'!$B$17:$B$30,B1489,'Economy pan sign'!$G$17:$G$30)) +
(SUMIF('Post and panel sign'!$B$17:$B$30,B1489,'Post and panel sign'!$G$17:$G$30)) +
(SUMIF('Post and panel sign (2)'!$B$17:$B$30,B1489,'Post and panel sign (2)'!$G$17:$G$30)) +
(SUMIF('Flat panels only'!$B$17:$B$30,B1489,'Flat panels only'!$G$17:$G$30)) +
(SUMIF('Flat panels only (2)'!$B$17:$B$30,B1489,'Flat panels only (2)'!$G$17:$G$30)) +
(SUMIF('Routed panel shapes'!$B$18:$B$31,B1489,'Routed panel shapes'!$G$18:$G$31)) +
(SUMIF('Routed panel shapes (2)'!$B$18:$B$31,B1489,'Routed panel shapes (2)'!$G$18:$G$31)) +
(SUMIF('Routed face only'!$B$17:$B$30,B1489,'Routed face only'!$G$17:$G$30)) +
(SUMIF('Routed face only (2)'!$B$17:$B$30,B1489,'Routed face only (2)'!$G$17:$G$30)) +
(SUMIF('Routed alum faces letters'!$B$17:$B$30,B1489,'Routed alum faces letters'!$G$17:$G$30)) +
(SUMIF('Routed alum faces letters (2)'!$B$17:$B$30,B1489,'Routed alum faces letters (2)'!$G$17:$G$30)) +
(SUMIF('Routed push through acrylic'!$B$17:$B$30,B1489,'Routed push through acrylic'!$G$17:$G$30)) +
(SUMIF('Routed push through acrylic (2)'!$B$17:$B$30,B1489,'Routed push through acrylic (2)'!$G$17:$G$30)) +
(SUMIF('Sf routed cabinet'!$B$17:$B$30,B1489,'Sf routed cabinet'!$G$17:$G$30)) +
(SUMIF('Sf routed cabinet (2)'!$B$17:$B$30,B1489,'Sf routed cabinet (2)'!$G$17:$G$30)) +
(SUMIF('Df routed cabinet'!$B$17:$B$30,B1489,'Df routed cabinet'!$G$17:$G$30)) +
(SUMIF('Df routed cabinet (2)'!$B$17:$B$30,B1489,'Df routed cabinet (2)'!$G$17:$G$30)) +
(SUMIF('Sf acrylic cabinet'!$B$17:$B$30,B1489,'Sf acrylic cabinet'!$G$17:$G$30)) +
(SUMIF('Sf acrylic cabinet (2)'!$B$17:$B$30,B1489,'Sf acrylic cabinet (2)'!$G$17:$G$30)) +
(SUMIF('Economy Sf acrylic'!$B$17:$B$30,B1489,'Economy Sf acrylic'!$G$17:$G$30)) +
(SUMIF('Df acrylic cabinet'!$B$17:$B$30,B1489,'Df acrylic cabinet'!$G$17:$G$30)) +
(SUMIF('Df acrylic cabinet (2)'!$B$17:$B$30,B1489,'Df acrylic cabinet (2)'!$G$17:$G$30)) +
(SUMIF('Sf flex cabinet'!$B$17:$B$30,B1489,'Sf flex cabinet'!$G$17:$G$30)) +
(SUMIF('Sf flex cabinet (2)'!$B$17:$B$30,B1489,'Sf flex cabinet (2)'!$G$17:$G$30)) +
(SUMIF('Df flex cabinet'!$B$17:$B$36,B1489,'Df flex cabinet'!$G$17:$G$36)) +
(SUMIF('Df flex cabinet (2)'!$B$17:$B$36,B1489,'Df flex cabinet (2)'!$G$17:$G$36)) +
(SUMIF('Pole cover'!$B$17:$B$30,B1489,'Pole cover'!$G$17:$G$30)) +
(SUMIF('Pole cover (2)'!$B$17:$B$30,B1489,'Pole cover (2)'!$G$17:$G$30)) +
(SUMIF('Structural Steel Fab'!$B$17:$B$29,B1489,'Structural Steel Fab'!$G$17:$G$29)) +
(SUMIF(Reveal!$B$17:$B$30,B1489,Reveal!$G$17:$G$30)) +
(SUMIF('Reveal (2)'!$B$17:$B$30,B1489,'Reveal (2)'!$G$17:$G$30)) +
(SUMIF('Crown cove top'!$B$17:$B$30,B1489,'Crown cove top'!$G$17:$G$30)) +
(SUMIF('EMC assembly'!$B$17:$B$30,B1489,'EMC assembly'!$G$17:$G$30)) +
(SUMIF(Crating!$B$17:$B$29,B1489,Crating!$G$17:$G$29)) +
(SUMIF('LED wiring'!$B$17:$B$30,B1489,'LED wiring'!$G$17:$G$30)) +
(SUMIF('Changeable copy face'!$B$17:$B$30,B1489,'Changeable copy face'!$G$17:$G$30)) +
(SUMIF('Flex face assembly'!$B$17:$B$30,B1489,'Flex face assembly'!$G$17:$G$30)) +
(SUMIF('Routed face assembly'!$B$17:$B$30,B1489,'Routed face assembly'!$G$17:$G$30)) +
(SUMIF('Paint calculation'!$B$17:$B$30,B1489,'Paint calculation'!$G$17:$G$30)) +
(SUMIF('Trimcap letter face'!$B$17:$B$30,B1489,'Trimcap letter face'!$G$17:$G$30)) +
(SUMIF('Trimcap letter face (2)'!$B$17:$B$30,B1489,'Trimcap letter face (2)'!$G$17:$G$30)) +
(SUMIF('Channel letter fabrication'!$B$17:$B$30,B1489,'Channel letter fabrication'!$G$17:$G$30)) +
(SUMIF('Channel letter fabrication (2)'!$B$17:$B$30,B1489,'Channel letter fabrication (2)'!$G$17:$G$30))</f>
        <v>0</v>
      </c>
    </row>
    <row r="1490" spans="1:10">
      <c r="A1490" s="28">
        <f>[1]ODBC!$A1490</f>
        <v>0</v>
      </c>
      <c r="B1490" s="29">
        <f>[1]ODBC!B1490</f>
        <v>0</v>
      </c>
      <c r="C1490" s="30" t="str">
        <f>IFERROR(VLOOKUP($B1490,[1]ODBC!$B:$H,2,FALSE),"")</f>
        <v/>
      </c>
      <c r="D1490" s="30" t="str">
        <f>IFERROR(VLOOKUP($B1490,[1]ODBC!$B:$H,3,FALSE),"")</f>
        <v/>
      </c>
      <c r="E1490" s="30" t="str">
        <f>IFERROR(VLOOKUP($B1490,[1]ODBC!$B:$H,4,FALSE),"")</f>
        <v/>
      </c>
      <c r="F1490" s="31" t="str">
        <f>IFERROR(VLOOKUP($B1490,[1]ODBC!$B:$H,5,FALSE),"")</f>
        <v/>
      </c>
      <c r="G1490" s="32">
        <f>[1]ODBC!G1490</f>
        <v>0</v>
      </c>
      <c r="H1490" s="33">
        <f>SUM([1]ODBC!H1490)</f>
        <v>0</v>
      </c>
      <c r="I1490" s="41" t="str">
        <f>'Vinyl cutting'!$B$2</f>
        <v>J36938</v>
      </c>
      <c r="J1490" s="42">
        <f ca="1">(SUMIF('Freeform time and material'!$B$17:$B$30,B1490,'Freeform time and material'!$G$17:$G$30)) +
(SUMIF('Vinyl cutting'!$B$17:$B$30,B1490,'Vinyl cutting'!$G$17:$G$30)) +
(SUMIF('Vinyl cutting (2)'!$B$17:$B$30,B1490,'Vinyl cutting (2)'!$G$17:$G$30)) +
(SUMIF('Apply vinyl graphics'!$B$17:$B$30,B1490,'Apply vinyl graphics'!$G$17:$G$30)) +
(SUMIF('Apply vinyl graphics (2)'!$B$17:$B$30,B1490,'Apply vinyl graphics (2)'!$G$17:$G$30)) +
(SUMIF('Alum pan sign'!$B$17:$B$30,B1490,'Alum pan sign'!$G$17:$G$30)) +
(SUMIF('Alum pan sign (2)'!$B$17:$B$30,B1490,'Alum pan sign (2)'!$G$17:$G$30)) +
(SUMIF('Economy pan sign'!$B$17:$B$30,B1490,'Economy pan sign'!$G$17:$G$30)) +
(SUMIF('Post and panel sign'!$B$17:$B$30,B1490,'Post and panel sign'!$G$17:$G$30)) +
(SUMIF('Post and panel sign (2)'!$B$17:$B$30,B1490,'Post and panel sign (2)'!$G$17:$G$30)) +
(SUMIF('Flat panels only'!$B$17:$B$30,B1490,'Flat panels only'!$G$17:$G$30)) +
(SUMIF('Flat panels only (2)'!$B$17:$B$30,B1490,'Flat panels only (2)'!$G$17:$G$30)) +
(SUMIF('Routed panel shapes'!$B$18:$B$31,B1490,'Routed panel shapes'!$G$18:$G$31)) +
(SUMIF('Routed panel shapes (2)'!$B$18:$B$31,B1490,'Routed panel shapes (2)'!$G$18:$G$31)) +
(SUMIF('Routed face only'!$B$17:$B$30,B1490,'Routed face only'!$G$17:$G$30)) +
(SUMIF('Routed face only (2)'!$B$17:$B$30,B1490,'Routed face only (2)'!$G$17:$G$30)) +
(SUMIF('Routed alum faces letters'!$B$17:$B$30,B1490,'Routed alum faces letters'!$G$17:$G$30)) +
(SUMIF('Routed alum faces letters (2)'!$B$17:$B$30,B1490,'Routed alum faces letters (2)'!$G$17:$G$30)) +
(SUMIF('Routed push through acrylic'!$B$17:$B$30,B1490,'Routed push through acrylic'!$G$17:$G$30)) +
(SUMIF('Routed push through acrylic (2)'!$B$17:$B$30,B1490,'Routed push through acrylic (2)'!$G$17:$G$30)) +
(SUMIF('Sf routed cabinet'!$B$17:$B$30,B1490,'Sf routed cabinet'!$G$17:$G$30)) +
(SUMIF('Sf routed cabinet (2)'!$B$17:$B$30,B1490,'Sf routed cabinet (2)'!$G$17:$G$30)) +
(SUMIF('Df routed cabinet'!$B$17:$B$30,B1490,'Df routed cabinet'!$G$17:$G$30)) +
(SUMIF('Df routed cabinet (2)'!$B$17:$B$30,B1490,'Df routed cabinet (2)'!$G$17:$G$30)) +
(SUMIF('Sf acrylic cabinet'!$B$17:$B$30,B1490,'Sf acrylic cabinet'!$G$17:$G$30)) +
(SUMIF('Sf acrylic cabinet (2)'!$B$17:$B$30,B1490,'Sf acrylic cabinet (2)'!$G$17:$G$30)) +
(SUMIF('Economy Sf acrylic'!$B$17:$B$30,B1490,'Economy Sf acrylic'!$G$17:$G$30)) +
(SUMIF('Df acrylic cabinet'!$B$17:$B$30,B1490,'Df acrylic cabinet'!$G$17:$G$30)) +
(SUMIF('Df acrylic cabinet (2)'!$B$17:$B$30,B1490,'Df acrylic cabinet (2)'!$G$17:$G$30)) +
(SUMIF('Sf flex cabinet'!$B$17:$B$30,B1490,'Sf flex cabinet'!$G$17:$G$30)) +
(SUMIF('Sf flex cabinet (2)'!$B$17:$B$30,B1490,'Sf flex cabinet (2)'!$G$17:$G$30)) +
(SUMIF('Df flex cabinet'!$B$17:$B$36,B1490,'Df flex cabinet'!$G$17:$G$36)) +
(SUMIF('Df flex cabinet (2)'!$B$17:$B$36,B1490,'Df flex cabinet (2)'!$G$17:$G$36)) +
(SUMIF('Pole cover'!$B$17:$B$30,B1490,'Pole cover'!$G$17:$G$30)) +
(SUMIF('Pole cover (2)'!$B$17:$B$30,B1490,'Pole cover (2)'!$G$17:$G$30)) +
(SUMIF('Structural Steel Fab'!$B$17:$B$29,B1490,'Structural Steel Fab'!$G$17:$G$29)) +
(SUMIF(Reveal!$B$17:$B$30,B1490,Reveal!$G$17:$G$30)) +
(SUMIF('Reveal (2)'!$B$17:$B$30,B1490,'Reveal (2)'!$G$17:$G$30)) +
(SUMIF('Crown cove top'!$B$17:$B$30,B1490,'Crown cove top'!$G$17:$G$30)) +
(SUMIF('EMC assembly'!$B$17:$B$30,B1490,'EMC assembly'!$G$17:$G$30)) +
(SUMIF(Crating!$B$17:$B$29,B1490,Crating!$G$17:$G$29)) +
(SUMIF('LED wiring'!$B$17:$B$30,B1490,'LED wiring'!$G$17:$G$30)) +
(SUMIF('Changeable copy face'!$B$17:$B$30,B1490,'Changeable copy face'!$G$17:$G$30)) +
(SUMIF('Flex face assembly'!$B$17:$B$30,B1490,'Flex face assembly'!$G$17:$G$30)) +
(SUMIF('Routed face assembly'!$B$17:$B$30,B1490,'Routed face assembly'!$G$17:$G$30)) +
(SUMIF('Paint calculation'!$B$17:$B$30,B1490,'Paint calculation'!$G$17:$G$30)) +
(SUMIF('Trimcap letter face'!$B$17:$B$30,B1490,'Trimcap letter face'!$G$17:$G$30)) +
(SUMIF('Trimcap letter face (2)'!$B$17:$B$30,B1490,'Trimcap letter face (2)'!$G$17:$G$30)) +
(SUMIF('Channel letter fabrication'!$B$17:$B$30,B1490,'Channel letter fabrication'!$G$17:$G$30)) +
(SUMIF('Channel letter fabrication (2)'!$B$17:$B$30,B1490,'Channel letter fabrication (2)'!$G$17:$G$30))</f>
        <v>0</v>
      </c>
    </row>
    <row r="1491" spans="1:10">
      <c r="A1491" s="28">
        <f>[1]ODBC!$A1491</f>
        <v>0</v>
      </c>
      <c r="B1491" s="29">
        <f>[1]ODBC!B1491</f>
        <v>0</v>
      </c>
      <c r="C1491" s="30" t="str">
        <f>IFERROR(VLOOKUP($B1491,[1]ODBC!$B:$H,2,FALSE),"")</f>
        <v/>
      </c>
      <c r="D1491" s="30" t="str">
        <f>IFERROR(VLOOKUP($B1491,[1]ODBC!$B:$H,3,FALSE),"")</f>
        <v/>
      </c>
      <c r="E1491" s="30" t="str">
        <f>IFERROR(VLOOKUP($B1491,[1]ODBC!$B:$H,4,FALSE),"")</f>
        <v/>
      </c>
      <c r="F1491" s="31" t="str">
        <f>IFERROR(VLOOKUP($B1491,[1]ODBC!$B:$H,5,FALSE),"")</f>
        <v/>
      </c>
      <c r="G1491" s="32">
        <f>[1]ODBC!G1491</f>
        <v>0</v>
      </c>
      <c r="H1491" s="33">
        <f>SUM([1]ODBC!H1491)</f>
        <v>0</v>
      </c>
      <c r="I1491" s="41" t="str">
        <f>'Vinyl cutting'!$B$2</f>
        <v>J36938</v>
      </c>
      <c r="J1491" s="42">
        <f ca="1">(SUMIF('Freeform time and material'!$B$17:$B$30,B1491,'Freeform time and material'!$G$17:$G$30)) +
(SUMIF('Vinyl cutting'!$B$17:$B$30,B1491,'Vinyl cutting'!$G$17:$G$30)) +
(SUMIF('Vinyl cutting (2)'!$B$17:$B$30,B1491,'Vinyl cutting (2)'!$G$17:$G$30)) +
(SUMIF('Apply vinyl graphics'!$B$17:$B$30,B1491,'Apply vinyl graphics'!$G$17:$G$30)) +
(SUMIF('Apply vinyl graphics (2)'!$B$17:$B$30,B1491,'Apply vinyl graphics (2)'!$G$17:$G$30)) +
(SUMIF('Alum pan sign'!$B$17:$B$30,B1491,'Alum pan sign'!$G$17:$G$30)) +
(SUMIF('Alum pan sign (2)'!$B$17:$B$30,B1491,'Alum pan sign (2)'!$G$17:$G$30)) +
(SUMIF('Economy pan sign'!$B$17:$B$30,B1491,'Economy pan sign'!$G$17:$G$30)) +
(SUMIF('Post and panel sign'!$B$17:$B$30,B1491,'Post and panel sign'!$G$17:$G$30)) +
(SUMIF('Post and panel sign (2)'!$B$17:$B$30,B1491,'Post and panel sign (2)'!$G$17:$G$30)) +
(SUMIF('Flat panels only'!$B$17:$B$30,B1491,'Flat panels only'!$G$17:$G$30)) +
(SUMIF('Flat panels only (2)'!$B$17:$B$30,B1491,'Flat panels only (2)'!$G$17:$G$30)) +
(SUMIF('Routed panel shapes'!$B$18:$B$31,B1491,'Routed panel shapes'!$G$18:$G$31)) +
(SUMIF('Routed panel shapes (2)'!$B$18:$B$31,B1491,'Routed panel shapes (2)'!$G$18:$G$31)) +
(SUMIF('Routed face only'!$B$17:$B$30,B1491,'Routed face only'!$G$17:$G$30)) +
(SUMIF('Routed face only (2)'!$B$17:$B$30,B1491,'Routed face only (2)'!$G$17:$G$30)) +
(SUMIF('Routed alum faces letters'!$B$17:$B$30,B1491,'Routed alum faces letters'!$G$17:$G$30)) +
(SUMIF('Routed alum faces letters (2)'!$B$17:$B$30,B1491,'Routed alum faces letters (2)'!$G$17:$G$30)) +
(SUMIF('Routed push through acrylic'!$B$17:$B$30,B1491,'Routed push through acrylic'!$G$17:$G$30)) +
(SUMIF('Routed push through acrylic (2)'!$B$17:$B$30,B1491,'Routed push through acrylic (2)'!$G$17:$G$30)) +
(SUMIF('Sf routed cabinet'!$B$17:$B$30,B1491,'Sf routed cabinet'!$G$17:$G$30)) +
(SUMIF('Sf routed cabinet (2)'!$B$17:$B$30,B1491,'Sf routed cabinet (2)'!$G$17:$G$30)) +
(SUMIF('Df routed cabinet'!$B$17:$B$30,B1491,'Df routed cabinet'!$G$17:$G$30)) +
(SUMIF('Df routed cabinet (2)'!$B$17:$B$30,B1491,'Df routed cabinet (2)'!$G$17:$G$30)) +
(SUMIF('Sf acrylic cabinet'!$B$17:$B$30,B1491,'Sf acrylic cabinet'!$G$17:$G$30)) +
(SUMIF('Sf acrylic cabinet (2)'!$B$17:$B$30,B1491,'Sf acrylic cabinet (2)'!$G$17:$G$30)) +
(SUMIF('Economy Sf acrylic'!$B$17:$B$30,B1491,'Economy Sf acrylic'!$G$17:$G$30)) +
(SUMIF('Df acrylic cabinet'!$B$17:$B$30,B1491,'Df acrylic cabinet'!$G$17:$G$30)) +
(SUMIF('Df acrylic cabinet (2)'!$B$17:$B$30,B1491,'Df acrylic cabinet (2)'!$G$17:$G$30)) +
(SUMIF('Sf flex cabinet'!$B$17:$B$30,B1491,'Sf flex cabinet'!$G$17:$G$30)) +
(SUMIF('Sf flex cabinet (2)'!$B$17:$B$30,B1491,'Sf flex cabinet (2)'!$G$17:$G$30)) +
(SUMIF('Df flex cabinet'!$B$17:$B$36,B1491,'Df flex cabinet'!$G$17:$G$36)) +
(SUMIF('Df flex cabinet (2)'!$B$17:$B$36,B1491,'Df flex cabinet (2)'!$G$17:$G$36)) +
(SUMIF('Pole cover'!$B$17:$B$30,B1491,'Pole cover'!$G$17:$G$30)) +
(SUMIF('Pole cover (2)'!$B$17:$B$30,B1491,'Pole cover (2)'!$G$17:$G$30)) +
(SUMIF('Structural Steel Fab'!$B$17:$B$29,B1491,'Structural Steel Fab'!$G$17:$G$29)) +
(SUMIF(Reveal!$B$17:$B$30,B1491,Reveal!$G$17:$G$30)) +
(SUMIF('Reveal (2)'!$B$17:$B$30,B1491,'Reveal (2)'!$G$17:$G$30)) +
(SUMIF('Crown cove top'!$B$17:$B$30,B1491,'Crown cove top'!$G$17:$G$30)) +
(SUMIF('EMC assembly'!$B$17:$B$30,B1491,'EMC assembly'!$G$17:$G$30)) +
(SUMIF(Crating!$B$17:$B$29,B1491,Crating!$G$17:$G$29)) +
(SUMIF('LED wiring'!$B$17:$B$30,B1491,'LED wiring'!$G$17:$G$30)) +
(SUMIF('Changeable copy face'!$B$17:$B$30,B1491,'Changeable copy face'!$G$17:$G$30)) +
(SUMIF('Flex face assembly'!$B$17:$B$30,B1491,'Flex face assembly'!$G$17:$G$30)) +
(SUMIF('Routed face assembly'!$B$17:$B$30,B1491,'Routed face assembly'!$G$17:$G$30)) +
(SUMIF('Paint calculation'!$B$17:$B$30,B1491,'Paint calculation'!$G$17:$G$30)) +
(SUMIF('Trimcap letter face'!$B$17:$B$30,B1491,'Trimcap letter face'!$G$17:$G$30)) +
(SUMIF('Trimcap letter face (2)'!$B$17:$B$30,B1491,'Trimcap letter face (2)'!$G$17:$G$30)) +
(SUMIF('Channel letter fabrication'!$B$17:$B$30,B1491,'Channel letter fabrication'!$G$17:$G$30)) +
(SUMIF('Channel letter fabrication (2)'!$B$17:$B$30,B1491,'Channel letter fabrication (2)'!$G$17:$G$30))</f>
        <v>0</v>
      </c>
    </row>
    <row r="1492" spans="1:10">
      <c r="A1492" s="28">
        <f>[1]ODBC!$A1492</f>
        <v>0</v>
      </c>
      <c r="B1492" s="29">
        <f>[1]ODBC!B1492</f>
        <v>0</v>
      </c>
      <c r="C1492" s="30" t="str">
        <f>IFERROR(VLOOKUP($B1492,[1]ODBC!$B:$H,2,FALSE),"")</f>
        <v/>
      </c>
      <c r="D1492" s="30" t="str">
        <f>IFERROR(VLOOKUP($B1492,[1]ODBC!$B:$H,3,FALSE),"")</f>
        <v/>
      </c>
      <c r="E1492" s="30" t="str">
        <f>IFERROR(VLOOKUP($B1492,[1]ODBC!$B:$H,4,FALSE),"")</f>
        <v/>
      </c>
      <c r="F1492" s="31" t="str">
        <f>IFERROR(VLOOKUP($B1492,[1]ODBC!$B:$H,5,FALSE),"")</f>
        <v/>
      </c>
      <c r="G1492" s="32">
        <f>[1]ODBC!G1492</f>
        <v>0</v>
      </c>
      <c r="H1492" s="33">
        <f>SUM([1]ODBC!H1492)</f>
        <v>0</v>
      </c>
      <c r="I1492" s="41" t="str">
        <f>'Vinyl cutting'!$B$2</f>
        <v>J36938</v>
      </c>
      <c r="J1492" s="42">
        <f ca="1">(SUMIF('Freeform time and material'!$B$17:$B$30,B1492,'Freeform time and material'!$G$17:$G$30)) +
(SUMIF('Vinyl cutting'!$B$17:$B$30,B1492,'Vinyl cutting'!$G$17:$G$30)) +
(SUMIF('Vinyl cutting (2)'!$B$17:$B$30,B1492,'Vinyl cutting (2)'!$G$17:$G$30)) +
(SUMIF('Apply vinyl graphics'!$B$17:$B$30,B1492,'Apply vinyl graphics'!$G$17:$G$30)) +
(SUMIF('Apply vinyl graphics (2)'!$B$17:$B$30,B1492,'Apply vinyl graphics (2)'!$G$17:$G$30)) +
(SUMIF('Alum pan sign'!$B$17:$B$30,B1492,'Alum pan sign'!$G$17:$G$30)) +
(SUMIF('Alum pan sign (2)'!$B$17:$B$30,B1492,'Alum pan sign (2)'!$G$17:$G$30)) +
(SUMIF('Economy pan sign'!$B$17:$B$30,B1492,'Economy pan sign'!$G$17:$G$30)) +
(SUMIF('Post and panel sign'!$B$17:$B$30,B1492,'Post and panel sign'!$G$17:$G$30)) +
(SUMIF('Post and panel sign (2)'!$B$17:$B$30,B1492,'Post and panel sign (2)'!$G$17:$G$30)) +
(SUMIF('Flat panels only'!$B$17:$B$30,B1492,'Flat panels only'!$G$17:$G$30)) +
(SUMIF('Flat panels only (2)'!$B$17:$B$30,B1492,'Flat panels only (2)'!$G$17:$G$30)) +
(SUMIF('Routed panel shapes'!$B$18:$B$31,B1492,'Routed panel shapes'!$G$18:$G$31)) +
(SUMIF('Routed panel shapes (2)'!$B$18:$B$31,B1492,'Routed panel shapes (2)'!$G$18:$G$31)) +
(SUMIF('Routed face only'!$B$17:$B$30,B1492,'Routed face only'!$G$17:$G$30)) +
(SUMIF('Routed face only (2)'!$B$17:$B$30,B1492,'Routed face only (2)'!$G$17:$G$30)) +
(SUMIF('Routed alum faces letters'!$B$17:$B$30,B1492,'Routed alum faces letters'!$G$17:$G$30)) +
(SUMIF('Routed alum faces letters (2)'!$B$17:$B$30,B1492,'Routed alum faces letters (2)'!$G$17:$G$30)) +
(SUMIF('Routed push through acrylic'!$B$17:$B$30,B1492,'Routed push through acrylic'!$G$17:$G$30)) +
(SUMIF('Routed push through acrylic (2)'!$B$17:$B$30,B1492,'Routed push through acrylic (2)'!$G$17:$G$30)) +
(SUMIF('Sf routed cabinet'!$B$17:$B$30,B1492,'Sf routed cabinet'!$G$17:$G$30)) +
(SUMIF('Sf routed cabinet (2)'!$B$17:$B$30,B1492,'Sf routed cabinet (2)'!$G$17:$G$30)) +
(SUMIF('Df routed cabinet'!$B$17:$B$30,B1492,'Df routed cabinet'!$G$17:$G$30)) +
(SUMIF('Df routed cabinet (2)'!$B$17:$B$30,B1492,'Df routed cabinet (2)'!$G$17:$G$30)) +
(SUMIF('Sf acrylic cabinet'!$B$17:$B$30,B1492,'Sf acrylic cabinet'!$G$17:$G$30)) +
(SUMIF('Sf acrylic cabinet (2)'!$B$17:$B$30,B1492,'Sf acrylic cabinet (2)'!$G$17:$G$30)) +
(SUMIF('Economy Sf acrylic'!$B$17:$B$30,B1492,'Economy Sf acrylic'!$G$17:$G$30)) +
(SUMIF('Df acrylic cabinet'!$B$17:$B$30,B1492,'Df acrylic cabinet'!$G$17:$G$30)) +
(SUMIF('Df acrylic cabinet (2)'!$B$17:$B$30,B1492,'Df acrylic cabinet (2)'!$G$17:$G$30)) +
(SUMIF('Sf flex cabinet'!$B$17:$B$30,B1492,'Sf flex cabinet'!$G$17:$G$30)) +
(SUMIF('Sf flex cabinet (2)'!$B$17:$B$30,B1492,'Sf flex cabinet (2)'!$G$17:$G$30)) +
(SUMIF('Df flex cabinet'!$B$17:$B$36,B1492,'Df flex cabinet'!$G$17:$G$36)) +
(SUMIF('Df flex cabinet (2)'!$B$17:$B$36,B1492,'Df flex cabinet (2)'!$G$17:$G$36)) +
(SUMIF('Pole cover'!$B$17:$B$30,B1492,'Pole cover'!$G$17:$G$30)) +
(SUMIF('Pole cover (2)'!$B$17:$B$30,B1492,'Pole cover (2)'!$G$17:$G$30)) +
(SUMIF('Structural Steel Fab'!$B$17:$B$29,B1492,'Structural Steel Fab'!$G$17:$G$29)) +
(SUMIF(Reveal!$B$17:$B$30,B1492,Reveal!$G$17:$G$30)) +
(SUMIF('Reveal (2)'!$B$17:$B$30,B1492,'Reveal (2)'!$G$17:$G$30)) +
(SUMIF('Crown cove top'!$B$17:$B$30,B1492,'Crown cove top'!$G$17:$G$30)) +
(SUMIF('EMC assembly'!$B$17:$B$30,B1492,'EMC assembly'!$G$17:$G$30)) +
(SUMIF(Crating!$B$17:$B$29,B1492,Crating!$G$17:$G$29)) +
(SUMIF('LED wiring'!$B$17:$B$30,B1492,'LED wiring'!$G$17:$G$30)) +
(SUMIF('Changeable copy face'!$B$17:$B$30,B1492,'Changeable copy face'!$G$17:$G$30)) +
(SUMIF('Flex face assembly'!$B$17:$B$30,B1492,'Flex face assembly'!$G$17:$G$30)) +
(SUMIF('Routed face assembly'!$B$17:$B$30,B1492,'Routed face assembly'!$G$17:$G$30)) +
(SUMIF('Paint calculation'!$B$17:$B$30,B1492,'Paint calculation'!$G$17:$G$30)) +
(SUMIF('Trimcap letter face'!$B$17:$B$30,B1492,'Trimcap letter face'!$G$17:$G$30)) +
(SUMIF('Trimcap letter face (2)'!$B$17:$B$30,B1492,'Trimcap letter face (2)'!$G$17:$G$30)) +
(SUMIF('Channel letter fabrication'!$B$17:$B$30,B1492,'Channel letter fabrication'!$G$17:$G$30)) +
(SUMIF('Channel letter fabrication (2)'!$B$17:$B$30,B1492,'Channel letter fabrication (2)'!$G$17:$G$30))</f>
        <v>0</v>
      </c>
    </row>
    <row r="1493" spans="1:10">
      <c r="A1493" s="28">
        <f>[1]ODBC!$A1493</f>
        <v>0</v>
      </c>
      <c r="B1493" s="29">
        <f>[1]ODBC!B1493</f>
        <v>0</v>
      </c>
      <c r="C1493" s="30" t="str">
        <f>IFERROR(VLOOKUP($B1493,[1]ODBC!$B:$H,2,FALSE),"")</f>
        <v/>
      </c>
      <c r="D1493" s="30" t="str">
        <f>IFERROR(VLOOKUP($B1493,[1]ODBC!$B:$H,3,FALSE),"")</f>
        <v/>
      </c>
      <c r="E1493" s="30" t="str">
        <f>IFERROR(VLOOKUP($B1493,[1]ODBC!$B:$H,4,FALSE),"")</f>
        <v/>
      </c>
      <c r="F1493" s="31" t="str">
        <f>IFERROR(VLOOKUP($B1493,[1]ODBC!$B:$H,5,FALSE),"")</f>
        <v/>
      </c>
      <c r="G1493" s="32">
        <f>[1]ODBC!G1493</f>
        <v>0</v>
      </c>
      <c r="H1493" s="33">
        <f>SUM([1]ODBC!H1493)</f>
        <v>0</v>
      </c>
      <c r="I1493" s="41" t="str">
        <f>'Vinyl cutting'!$B$2</f>
        <v>J36938</v>
      </c>
      <c r="J1493" s="42">
        <f ca="1">(SUMIF('Freeform time and material'!$B$17:$B$30,B1493,'Freeform time and material'!$G$17:$G$30)) +
(SUMIF('Vinyl cutting'!$B$17:$B$30,B1493,'Vinyl cutting'!$G$17:$G$30)) +
(SUMIF('Vinyl cutting (2)'!$B$17:$B$30,B1493,'Vinyl cutting (2)'!$G$17:$G$30)) +
(SUMIF('Apply vinyl graphics'!$B$17:$B$30,B1493,'Apply vinyl graphics'!$G$17:$G$30)) +
(SUMIF('Apply vinyl graphics (2)'!$B$17:$B$30,B1493,'Apply vinyl graphics (2)'!$G$17:$G$30)) +
(SUMIF('Alum pan sign'!$B$17:$B$30,B1493,'Alum pan sign'!$G$17:$G$30)) +
(SUMIF('Alum pan sign (2)'!$B$17:$B$30,B1493,'Alum pan sign (2)'!$G$17:$G$30)) +
(SUMIF('Economy pan sign'!$B$17:$B$30,B1493,'Economy pan sign'!$G$17:$G$30)) +
(SUMIF('Post and panel sign'!$B$17:$B$30,B1493,'Post and panel sign'!$G$17:$G$30)) +
(SUMIF('Post and panel sign (2)'!$B$17:$B$30,B1493,'Post and panel sign (2)'!$G$17:$G$30)) +
(SUMIF('Flat panels only'!$B$17:$B$30,B1493,'Flat panels only'!$G$17:$G$30)) +
(SUMIF('Flat panels only (2)'!$B$17:$B$30,B1493,'Flat panels only (2)'!$G$17:$G$30)) +
(SUMIF('Routed panel shapes'!$B$18:$B$31,B1493,'Routed panel shapes'!$G$18:$G$31)) +
(SUMIF('Routed panel shapes (2)'!$B$18:$B$31,B1493,'Routed panel shapes (2)'!$G$18:$G$31)) +
(SUMIF('Routed face only'!$B$17:$B$30,B1493,'Routed face only'!$G$17:$G$30)) +
(SUMIF('Routed face only (2)'!$B$17:$B$30,B1493,'Routed face only (2)'!$G$17:$G$30)) +
(SUMIF('Routed alum faces letters'!$B$17:$B$30,B1493,'Routed alum faces letters'!$G$17:$G$30)) +
(SUMIF('Routed alum faces letters (2)'!$B$17:$B$30,B1493,'Routed alum faces letters (2)'!$G$17:$G$30)) +
(SUMIF('Routed push through acrylic'!$B$17:$B$30,B1493,'Routed push through acrylic'!$G$17:$G$30)) +
(SUMIF('Routed push through acrylic (2)'!$B$17:$B$30,B1493,'Routed push through acrylic (2)'!$G$17:$G$30)) +
(SUMIF('Sf routed cabinet'!$B$17:$B$30,B1493,'Sf routed cabinet'!$G$17:$G$30)) +
(SUMIF('Sf routed cabinet (2)'!$B$17:$B$30,B1493,'Sf routed cabinet (2)'!$G$17:$G$30)) +
(SUMIF('Df routed cabinet'!$B$17:$B$30,B1493,'Df routed cabinet'!$G$17:$G$30)) +
(SUMIF('Df routed cabinet (2)'!$B$17:$B$30,B1493,'Df routed cabinet (2)'!$G$17:$G$30)) +
(SUMIF('Sf acrylic cabinet'!$B$17:$B$30,B1493,'Sf acrylic cabinet'!$G$17:$G$30)) +
(SUMIF('Sf acrylic cabinet (2)'!$B$17:$B$30,B1493,'Sf acrylic cabinet (2)'!$G$17:$G$30)) +
(SUMIF('Economy Sf acrylic'!$B$17:$B$30,B1493,'Economy Sf acrylic'!$G$17:$G$30)) +
(SUMIF('Df acrylic cabinet'!$B$17:$B$30,B1493,'Df acrylic cabinet'!$G$17:$G$30)) +
(SUMIF('Df acrylic cabinet (2)'!$B$17:$B$30,B1493,'Df acrylic cabinet (2)'!$G$17:$G$30)) +
(SUMIF('Sf flex cabinet'!$B$17:$B$30,B1493,'Sf flex cabinet'!$G$17:$G$30)) +
(SUMIF('Sf flex cabinet (2)'!$B$17:$B$30,B1493,'Sf flex cabinet (2)'!$G$17:$G$30)) +
(SUMIF('Df flex cabinet'!$B$17:$B$36,B1493,'Df flex cabinet'!$G$17:$G$36)) +
(SUMIF('Df flex cabinet (2)'!$B$17:$B$36,B1493,'Df flex cabinet (2)'!$G$17:$G$36)) +
(SUMIF('Pole cover'!$B$17:$B$30,B1493,'Pole cover'!$G$17:$G$30)) +
(SUMIF('Pole cover (2)'!$B$17:$B$30,B1493,'Pole cover (2)'!$G$17:$G$30)) +
(SUMIF('Structural Steel Fab'!$B$17:$B$29,B1493,'Structural Steel Fab'!$G$17:$G$29)) +
(SUMIF(Reveal!$B$17:$B$30,B1493,Reveal!$G$17:$G$30)) +
(SUMIF('Reveal (2)'!$B$17:$B$30,B1493,'Reveal (2)'!$G$17:$G$30)) +
(SUMIF('Crown cove top'!$B$17:$B$30,B1493,'Crown cove top'!$G$17:$G$30)) +
(SUMIF('EMC assembly'!$B$17:$B$30,B1493,'EMC assembly'!$G$17:$G$30)) +
(SUMIF(Crating!$B$17:$B$29,B1493,Crating!$G$17:$G$29)) +
(SUMIF('LED wiring'!$B$17:$B$30,B1493,'LED wiring'!$G$17:$G$30)) +
(SUMIF('Changeable copy face'!$B$17:$B$30,B1493,'Changeable copy face'!$G$17:$G$30)) +
(SUMIF('Flex face assembly'!$B$17:$B$30,B1493,'Flex face assembly'!$G$17:$G$30)) +
(SUMIF('Routed face assembly'!$B$17:$B$30,B1493,'Routed face assembly'!$G$17:$G$30)) +
(SUMIF('Paint calculation'!$B$17:$B$30,B1493,'Paint calculation'!$G$17:$G$30)) +
(SUMIF('Trimcap letter face'!$B$17:$B$30,B1493,'Trimcap letter face'!$G$17:$G$30)) +
(SUMIF('Trimcap letter face (2)'!$B$17:$B$30,B1493,'Trimcap letter face (2)'!$G$17:$G$30)) +
(SUMIF('Channel letter fabrication'!$B$17:$B$30,B1493,'Channel letter fabrication'!$G$17:$G$30)) +
(SUMIF('Channel letter fabrication (2)'!$B$17:$B$30,B1493,'Channel letter fabrication (2)'!$G$17:$G$30))</f>
        <v>0</v>
      </c>
    </row>
    <row r="1494" spans="1:10">
      <c r="A1494" s="28">
        <f>[1]ODBC!$A1494</f>
        <v>0</v>
      </c>
      <c r="B1494" s="29">
        <f>[1]ODBC!B1494</f>
        <v>0</v>
      </c>
      <c r="C1494" s="30" t="str">
        <f>IFERROR(VLOOKUP($B1494,[1]ODBC!$B:$H,2,FALSE),"")</f>
        <v/>
      </c>
      <c r="D1494" s="30" t="str">
        <f>IFERROR(VLOOKUP($B1494,[1]ODBC!$B:$H,3,FALSE),"")</f>
        <v/>
      </c>
      <c r="E1494" s="30" t="str">
        <f>IFERROR(VLOOKUP($B1494,[1]ODBC!$B:$H,4,FALSE),"")</f>
        <v/>
      </c>
      <c r="F1494" s="31" t="str">
        <f>IFERROR(VLOOKUP($B1494,[1]ODBC!$B:$H,5,FALSE),"")</f>
        <v/>
      </c>
      <c r="G1494" s="32">
        <f>[1]ODBC!G1494</f>
        <v>0</v>
      </c>
      <c r="H1494" s="33">
        <f>SUM([1]ODBC!H1494)</f>
        <v>0</v>
      </c>
      <c r="I1494" s="41" t="str">
        <f>'Vinyl cutting'!$B$2</f>
        <v>J36938</v>
      </c>
      <c r="J1494" s="42">
        <f ca="1">(SUMIF('Freeform time and material'!$B$17:$B$30,B1494,'Freeform time and material'!$G$17:$G$30)) +
(SUMIF('Vinyl cutting'!$B$17:$B$30,B1494,'Vinyl cutting'!$G$17:$G$30)) +
(SUMIF('Vinyl cutting (2)'!$B$17:$B$30,B1494,'Vinyl cutting (2)'!$G$17:$G$30)) +
(SUMIF('Apply vinyl graphics'!$B$17:$B$30,B1494,'Apply vinyl graphics'!$G$17:$G$30)) +
(SUMIF('Apply vinyl graphics (2)'!$B$17:$B$30,B1494,'Apply vinyl graphics (2)'!$G$17:$G$30)) +
(SUMIF('Alum pan sign'!$B$17:$B$30,B1494,'Alum pan sign'!$G$17:$G$30)) +
(SUMIF('Alum pan sign (2)'!$B$17:$B$30,B1494,'Alum pan sign (2)'!$G$17:$G$30)) +
(SUMIF('Economy pan sign'!$B$17:$B$30,B1494,'Economy pan sign'!$G$17:$G$30)) +
(SUMIF('Post and panel sign'!$B$17:$B$30,B1494,'Post and panel sign'!$G$17:$G$30)) +
(SUMIF('Post and panel sign (2)'!$B$17:$B$30,B1494,'Post and panel sign (2)'!$G$17:$G$30)) +
(SUMIF('Flat panels only'!$B$17:$B$30,B1494,'Flat panels only'!$G$17:$G$30)) +
(SUMIF('Flat panels only (2)'!$B$17:$B$30,B1494,'Flat panels only (2)'!$G$17:$G$30)) +
(SUMIF('Routed panel shapes'!$B$18:$B$31,B1494,'Routed panel shapes'!$G$18:$G$31)) +
(SUMIF('Routed panel shapes (2)'!$B$18:$B$31,B1494,'Routed panel shapes (2)'!$G$18:$G$31)) +
(SUMIF('Routed face only'!$B$17:$B$30,B1494,'Routed face only'!$G$17:$G$30)) +
(SUMIF('Routed face only (2)'!$B$17:$B$30,B1494,'Routed face only (2)'!$G$17:$G$30)) +
(SUMIF('Routed alum faces letters'!$B$17:$B$30,B1494,'Routed alum faces letters'!$G$17:$G$30)) +
(SUMIF('Routed alum faces letters (2)'!$B$17:$B$30,B1494,'Routed alum faces letters (2)'!$G$17:$G$30)) +
(SUMIF('Routed push through acrylic'!$B$17:$B$30,B1494,'Routed push through acrylic'!$G$17:$G$30)) +
(SUMIF('Routed push through acrylic (2)'!$B$17:$B$30,B1494,'Routed push through acrylic (2)'!$G$17:$G$30)) +
(SUMIF('Sf routed cabinet'!$B$17:$B$30,B1494,'Sf routed cabinet'!$G$17:$G$30)) +
(SUMIF('Sf routed cabinet (2)'!$B$17:$B$30,B1494,'Sf routed cabinet (2)'!$G$17:$G$30)) +
(SUMIF('Df routed cabinet'!$B$17:$B$30,B1494,'Df routed cabinet'!$G$17:$G$30)) +
(SUMIF('Df routed cabinet (2)'!$B$17:$B$30,B1494,'Df routed cabinet (2)'!$G$17:$G$30)) +
(SUMIF('Sf acrylic cabinet'!$B$17:$B$30,B1494,'Sf acrylic cabinet'!$G$17:$G$30)) +
(SUMIF('Sf acrylic cabinet (2)'!$B$17:$B$30,B1494,'Sf acrylic cabinet (2)'!$G$17:$G$30)) +
(SUMIF('Economy Sf acrylic'!$B$17:$B$30,B1494,'Economy Sf acrylic'!$G$17:$G$30)) +
(SUMIF('Df acrylic cabinet'!$B$17:$B$30,B1494,'Df acrylic cabinet'!$G$17:$G$30)) +
(SUMIF('Df acrylic cabinet (2)'!$B$17:$B$30,B1494,'Df acrylic cabinet (2)'!$G$17:$G$30)) +
(SUMIF('Sf flex cabinet'!$B$17:$B$30,B1494,'Sf flex cabinet'!$G$17:$G$30)) +
(SUMIF('Sf flex cabinet (2)'!$B$17:$B$30,B1494,'Sf flex cabinet (2)'!$G$17:$G$30)) +
(SUMIF('Df flex cabinet'!$B$17:$B$36,B1494,'Df flex cabinet'!$G$17:$G$36)) +
(SUMIF('Df flex cabinet (2)'!$B$17:$B$36,B1494,'Df flex cabinet (2)'!$G$17:$G$36)) +
(SUMIF('Pole cover'!$B$17:$B$30,B1494,'Pole cover'!$G$17:$G$30)) +
(SUMIF('Pole cover (2)'!$B$17:$B$30,B1494,'Pole cover (2)'!$G$17:$G$30)) +
(SUMIF('Structural Steel Fab'!$B$17:$B$29,B1494,'Structural Steel Fab'!$G$17:$G$29)) +
(SUMIF(Reveal!$B$17:$B$30,B1494,Reveal!$G$17:$G$30)) +
(SUMIF('Reveal (2)'!$B$17:$B$30,B1494,'Reveal (2)'!$G$17:$G$30)) +
(SUMIF('Crown cove top'!$B$17:$B$30,B1494,'Crown cove top'!$G$17:$G$30)) +
(SUMIF('EMC assembly'!$B$17:$B$30,B1494,'EMC assembly'!$G$17:$G$30)) +
(SUMIF(Crating!$B$17:$B$29,B1494,Crating!$G$17:$G$29)) +
(SUMIF('LED wiring'!$B$17:$B$30,B1494,'LED wiring'!$G$17:$G$30)) +
(SUMIF('Changeable copy face'!$B$17:$B$30,B1494,'Changeable copy face'!$G$17:$G$30)) +
(SUMIF('Flex face assembly'!$B$17:$B$30,B1494,'Flex face assembly'!$G$17:$G$30)) +
(SUMIF('Routed face assembly'!$B$17:$B$30,B1494,'Routed face assembly'!$G$17:$G$30)) +
(SUMIF('Paint calculation'!$B$17:$B$30,B1494,'Paint calculation'!$G$17:$G$30)) +
(SUMIF('Trimcap letter face'!$B$17:$B$30,B1494,'Trimcap letter face'!$G$17:$G$30)) +
(SUMIF('Trimcap letter face (2)'!$B$17:$B$30,B1494,'Trimcap letter face (2)'!$G$17:$G$30)) +
(SUMIF('Channel letter fabrication'!$B$17:$B$30,B1494,'Channel letter fabrication'!$G$17:$G$30)) +
(SUMIF('Channel letter fabrication (2)'!$B$17:$B$30,B1494,'Channel letter fabrication (2)'!$G$17:$G$30))</f>
        <v>0</v>
      </c>
    </row>
    <row r="1495" spans="1:10">
      <c r="A1495" s="28">
        <f>[1]ODBC!$A1495</f>
        <v>0</v>
      </c>
      <c r="B1495" s="29">
        <f>[1]ODBC!B1495</f>
        <v>0</v>
      </c>
      <c r="C1495" s="30" t="str">
        <f>IFERROR(VLOOKUP($B1495,[1]ODBC!$B:$H,2,FALSE),"")</f>
        <v/>
      </c>
      <c r="D1495" s="30" t="str">
        <f>IFERROR(VLOOKUP($B1495,[1]ODBC!$B:$H,3,FALSE),"")</f>
        <v/>
      </c>
      <c r="E1495" s="30" t="str">
        <f>IFERROR(VLOOKUP($B1495,[1]ODBC!$B:$H,4,FALSE),"")</f>
        <v/>
      </c>
      <c r="F1495" s="31" t="str">
        <f>IFERROR(VLOOKUP($B1495,[1]ODBC!$B:$H,5,FALSE),"")</f>
        <v/>
      </c>
      <c r="G1495" s="32">
        <f>[1]ODBC!G1495</f>
        <v>0</v>
      </c>
      <c r="H1495" s="33">
        <f>SUM([1]ODBC!H1495)</f>
        <v>0</v>
      </c>
      <c r="I1495" s="41" t="str">
        <f>'Vinyl cutting'!$B$2</f>
        <v>J36938</v>
      </c>
      <c r="J1495" s="42">
        <f ca="1">(SUMIF('Freeform time and material'!$B$17:$B$30,B1495,'Freeform time and material'!$G$17:$G$30)) +
(SUMIF('Vinyl cutting'!$B$17:$B$30,B1495,'Vinyl cutting'!$G$17:$G$30)) +
(SUMIF('Vinyl cutting (2)'!$B$17:$B$30,B1495,'Vinyl cutting (2)'!$G$17:$G$30)) +
(SUMIF('Apply vinyl graphics'!$B$17:$B$30,B1495,'Apply vinyl graphics'!$G$17:$G$30)) +
(SUMIF('Apply vinyl graphics (2)'!$B$17:$B$30,B1495,'Apply vinyl graphics (2)'!$G$17:$G$30)) +
(SUMIF('Alum pan sign'!$B$17:$B$30,B1495,'Alum pan sign'!$G$17:$G$30)) +
(SUMIF('Alum pan sign (2)'!$B$17:$B$30,B1495,'Alum pan sign (2)'!$G$17:$G$30)) +
(SUMIF('Economy pan sign'!$B$17:$B$30,B1495,'Economy pan sign'!$G$17:$G$30)) +
(SUMIF('Post and panel sign'!$B$17:$B$30,B1495,'Post and panel sign'!$G$17:$G$30)) +
(SUMIF('Post and panel sign (2)'!$B$17:$B$30,B1495,'Post and panel sign (2)'!$G$17:$G$30)) +
(SUMIF('Flat panels only'!$B$17:$B$30,B1495,'Flat panels only'!$G$17:$G$30)) +
(SUMIF('Flat panels only (2)'!$B$17:$B$30,B1495,'Flat panels only (2)'!$G$17:$G$30)) +
(SUMIF('Routed panel shapes'!$B$18:$B$31,B1495,'Routed panel shapes'!$G$18:$G$31)) +
(SUMIF('Routed panel shapes (2)'!$B$18:$B$31,B1495,'Routed panel shapes (2)'!$G$18:$G$31)) +
(SUMIF('Routed face only'!$B$17:$B$30,B1495,'Routed face only'!$G$17:$G$30)) +
(SUMIF('Routed face only (2)'!$B$17:$B$30,B1495,'Routed face only (2)'!$G$17:$G$30)) +
(SUMIF('Routed alum faces letters'!$B$17:$B$30,B1495,'Routed alum faces letters'!$G$17:$G$30)) +
(SUMIF('Routed alum faces letters (2)'!$B$17:$B$30,B1495,'Routed alum faces letters (2)'!$G$17:$G$30)) +
(SUMIF('Routed push through acrylic'!$B$17:$B$30,B1495,'Routed push through acrylic'!$G$17:$G$30)) +
(SUMIF('Routed push through acrylic (2)'!$B$17:$B$30,B1495,'Routed push through acrylic (2)'!$G$17:$G$30)) +
(SUMIF('Sf routed cabinet'!$B$17:$B$30,B1495,'Sf routed cabinet'!$G$17:$G$30)) +
(SUMIF('Sf routed cabinet (2)'!$B$17:$B$30,B1495,'Sf routed cabinet (2)'!$G$17:$G$30)) +
(SUMIF('Df routed cabinet'!$B$17:$B$30,B1495,'Df routed cabinet'!$G$17:$G$30)) +
(SUMIF('Df routed cabinet (2)'!$B$17:$B$30,B1495,'Df routed cabinet (2)'!$G$17:$G$30)) +
(SUMIF('Sf acrylic cabinet'!$B$17:$B$30,B1495,'Sf acrylic cabinet'!$G$17:$G$30)) +
(SUMIF('Sf acrylic cabinet (2)'!$B$17:$B$30,B1495,'Sf acrylic cabinet (2)'!$G$17:$G$30)) +
(SUMIF('Economy Sf acrylic'!$B$17:$B$30,B1495,'Economy Sf acrylic'!$G$17:$G$30)) +
(SUMIF('Df acrylic cabinet'!$B$17:$B$30,B1495,'Df acrylic cabinet'!$G$17:$G$30)) +
(SUMIF('Df acrylic cabinet (2)'!$B$17:$B$30,B1495,'Df acrylic cabinet (2)'!$G$17:$G$30)) +
(SUMIF('Sf flex cabinet'!$B$17:$B$30,B1495,'Sf flex cabinet'!$G$17:$G$30)) +
(SUMIF('Sf flex cabinet (2)'!$B$17:$B$30,B1495,'Sf flex cabinet (2)'!$G$17:$G$30)) +
(SUMIF('Df flex cabinet'!$B$17:$B$36,B1495,'Df flex cabinet'!$G$17:$G$36)) +
(SUMIF('Df flex cabinet (2)'!$B$17:$B$36,B1495,'Df flex cabinet (2)'!$G$17:$G$36)) +
(SUMIF('Pole cover'!$B$17:$B$30,B1495,'Pole cover'!$G$17:$G$30)) +
(SUMIF('Pole cover (2)'!$B$17:$B$30,B1495,'Pole cover (2)'!$G$17:$G$30)) +
(SUMIF('Structural Steel Fab'!$B$17:$B$29,B1495,'Structural Steel Fab'!$G$17:$G$29)) +
(SUMIF(Reveal!$B$17:$B$30,B1495,Reveal!$G$17:$G$30)) +
(SUMIF('Reveal (2)'!$B$17:$B$30,B1495,'Reveal (2)'!$G$17:$G$30)) +
(SUMIF('Crown cove top'!$B$17:$B$30,B1495,'Crown cove top'!$G$17:$G$30)) +
(SUMIF('EMC assembly'!$B$17:$B$30,B1495,'EMC assembly'!$G$17:$G$30)) +
(SUMIF(Crating!$B$17:$B$29,B1495,Crating!$G$17:$G$29)) +
(SUMIF('LED wiring'!$B$17:$B$30,B1495,'LED wiring'!$G$17:$G$30)) +
(SUMIF('Changeable copy face'!$B$17:$B$30,B1495,'Changeable copy face'!$G$17:$G$30)) +
(SUMIF('Flex face assembly'!$B$17:$B$30,B1495,'Flex face assembly'!$G$17:$G$30)) +
(SUMIF('Routed face assembly'!$B$17:$B$30,B1495,'Routed face assembly'!$G$17:$G$30)) +
(SUMIF('Paint calculation'!$B$17:$B$30,B1495,'Paint calculation'!$G$17:$G$30)) +
(SUMIF('Trimcap letter face'!$B$17:$B$30,B1495,'Trimcap letter face'!$G$17:$G$30)) +
(SUMIF('Trimcap letter face (2)'!$B$17:$B$30,B1495,'Trimcap letter face (2)'!$G$17:$G$30)) +
(SUMIF('Channel letter fabrication'!$B$17:$B$30,B1495,'Channel letter fabrication'!$G$17:$G$30)) +
(SUMIF('Channel letter fabrication (2)'!$B$17:$B$30,B1495,'Channel letter fabrication (2)'!$G$17:$G$30))</f>
        <v>0</v>
      </c>
    </row>
    <row r="1496" spans="1:10">
      <c r="A1496" s="28">
        <f>[1]ODBC!$A1496</f>
        <v>0</v>
      </c>
      <c r="B1496" s="29">
        <f>[1]ODBC!B1496</f>
        <v>0</v>
      </c>
      <c r="C1496" s="30" t="str">
        <f>IFERROR(VLOOKUP($B1496,[1]ODBC!$B:$H,2,FALSE),"")</f>
        <v/>
      </c>
      <c r="D1496" s="30" t="str">
        <f>IFERROR(VLOOKUP($B1496,[1]ODBC!$B:$H,3,FALSE),"")</f>
        <v/>
      </c>
      <c r="E1496" s="30" t="str">
        <f>IFERROR(VLOOKUP($B1496,[1]ODBC!$B:$H,4,FALSE),"")</f>
        <v/>
      </c>
      <c r="F1496" s="31" t="str">
        <f>IFERROR(VLOOKUP($B1496,[1]ODBC!$B:$H,5,FALSE),"")</f>
        <v/>
      </c>
      <c r="G1496" s="32">
        <f>[1]ODBC!G1496</f>
        <v>0</v>
      </c>
      <c r="H1496" s="33">
        <f>SUM([1]ODBC!H1496)</f>
        <v>0</v>
      </c>
      <c r="I1496" s="41" t="str">
        <f>'Vinyl cutting'!$B$2</f>
        <v>J36938</v>
      </c>
      <c r="J1496" s="42">
        <f ca="1">(SUMIF('Freeform time and material'!$B$17:$B$30,B1496,'Freeform time and material'!$G$17:$G$30)) +
(SUMIF('Vinyl cutting'!$B$17:$B$30,B1496,'Vinyl cutting'!$G$17:$G$30)) +
(SUMIF('Vinyl cutting (2)'!$B$17:$B$30,B1496,'Vinyl cutting (2)'!$G$17:$G$30)) +
(SUMIF('Apply vinyl graphics'!$B$17:$B$30,B1496,'Apply vinyl graphics'!$G$17:$G$30)) +
(SUMIF('Apply vinyl graphics (2)'!$B$17:$B$30,B1496,'Apply vinyl graphics (2)'!$G$17:$G$30)) +
(SUMIF('Alum pan sign'!$B$17:$B$30,B1496,'Alum pan sign'!$G$17:$G$30)) +
(SUMIF('Alum pan sign (2)'!$B$17:$B$30,B1496,'Alum pan sign (2)'!$G$17:$G$30)) +
(SUMIF('Economy pan sign'!$B$17:$B$30,B1496,'Economy pan sign'!$G$17:$G$30)) +
(SUMIF('Post and panel sign'!$B$17:$B$30,B1496,'Post and panel sign'!$G$17:$G$30)) +
(SUMIF('Post and panel sign (2)'!$B$17:$B$30,B1496,'Post and panel sign (2)'!$G$17:$G$30)) +
(SUMIF('Flat panels only'!$B$17:$B$30,B1496,'Flat panels only'!$G$17:$G$30)) +
(SUMIF('Flat panels only (2)'!$B$17:$B$30,B1496,'Flat panels only (2)'!$G$17:$G$30)) +
(SUMIF('Routed panel shapes'!$B$18:$B$31,B1496,'Routed panel shapes'!$G$18:$G$31)) +
(SUMIF('Routed panel shapes (2)'!$B$18:$B$31,B1496,'Routed panel shapes (2)'!$G$18:$G$31)) +
(SUMIF('Routed face only'!$B$17:$B$30,B1496,'Routed face only'!$G$17:$G$30)) +
(SUMIF('Routed face only (2)'!$B$17:$B$30,B1496,'Routed face only (2)'!$G$17:$G$30)) +
(SUMIF('Routed alum faces letters'!$B$17:$B$30,B1496,'Routed alum faces letters'!$G$17:$G$30)) +
(SUMIF('Routed alum faces letters (2)'!$B$17:$B$30,B1496,'Routed alum faces letters (2)'!$G$17:$G$30)) +
(SUMIF('Routed push through acrylic'!$B$17:$B$30,B1496,'Routed push through acrylic'!$G$17:$G$30)) +
(SUMIF('Routed push through acrylic (2)'!$B$17:$B$30,B1496,'Routed push through acrylic (2)'!$G$17:$G$30)) +
(SUMIF('Sf routed cabinet'!$B$17:$B$30,B1496,'Sf routed cabinet'!$G$17:$G$30)) +
(SUMIF('Sf routed cabinet (2)'!$B$17:$B$30,B1496,'Sf routed cabinet (2)'!$G$17:$G$30)) +
(SUMIF('Df routed cabinet'!$B$17:$B$30,B1496,'Df routed cabinet'!$G$17:$G$30)) +
(SUMIF('Df routed cabinet (2)'!$B$17:$B$30,B1496,'Df routed cabinet (2)'!$G$17:$G$30)) +
(SUMIF('Sf acrylic cabinet'!$B$17:$B$30,B1496,'Sf acrylic cabinet'!$G$17:$G$30)) +
(SUMIF('Sf acrylic cabinet (2)'!$B$17:$B$30,B1496,'Sf acrylic cabinet (2)'!$G$17:$G$30)) +
(SUMIF('Economy Sf acrylic'!$B$17:$B$30,B1496,'Economy Sf acrylic'!$G$17:$G$30)) +
(SUMIF('Df acrylic cabinet'!$B$17:$B$30,B1496,'Df acrylic cabinet'!$G$17:$G$30)) +
(SUMIF('Df acrylic cabinet (2)'!$B$17:$B$30,B1496,'Df acrylic cabinet (2)'!$G$17:$G$30)) +
(SUMIF('Sf flex cabinet'!$B$17:$B$30,B1496,'Sf flex cabinet'!$G$17:$G$30)) +
(SUMIF('Sf flex cabinet (2)'!$B$17:$B$30,B1496,'Sf flex cabinet (2)'!$G$17:$G$30)) +
(SUMIF('Df flex cabinet'!$B$17:$B$36,B1496,'Df flex cabinet'!$G$17:$G$36)) +
(SUMIF('Df flex cabinet (2)'!$B$17:$B$36,B1496,'Df flex cabinet (2)'!$G$17:$G$36)) +
(SUMIF('Pole cover'!$B$17:$B$30,B1496,'Pole cover'!$G$17:$G$30)) +
(SUMIF('Pole cover (2)'!$B$17:$B$30,B1496,'Pole cover (2)'!$G$17:$G$30)) +
(SUMIF('Structural Steel Fab'!$B$17:$B$29,B1496,'Structural Steel Fab'!$G$17:$G$29)) +
(SUMIF(Reveal!$B$17:$B$30,B1496,Reveal!$G$17:$G$30)) +
(SUMIF('Reveal (2)'!$B$17:$B$30,B1496,'Reveal (2)'!$G$17:$G$30)) +
(SUMIF('Crown cove top'!$B$17:$B$30,B1496,'Crown cove top'!$G$17:$G$30)) +
(SUMIF('EMC assembly'!$B$17:$B$30,B1496,'EMC assembly'!$G$17:$G$30)) +
(SUMIF(Crating!$B$17:$B$29,B1496,Crating!$G$17:$G$29)) +
(SUMIF('LED wiring'!$B$17:$B$30,B1496,'LED wiring'!$G$17:$G$30)) +
(SUMIF('Changeable copy face'!$B$17:$B$30,B1496,'Changeable copy face'!$G$17:$G$30)) +
(SUMIF('Flex face assembly'!$B$17:$B$30,B1496,'Flex face assembly'!$G$17:$G$30)) +
(SUMIF('Routed face assembly'!$B$17:$B$30,B1496,'Routed face assembly'!$G$17:$G$30)) +
(SUMIF('Paint calculation'!$B$17:$B$30,B1496,'Paint calculation'!$G$17:$G$30)) +
(SUMIF('Trimcap letter face'!$B$17:$B$30,B1496,'Trimcap letter face'!$G$17:$G$30)) +
(SUMIF('Trimcap letter face (2)'!$B$17:$B$30,B1496,'Trimcap letter face (2)'!$G$17:$G$30)) +
(SUMIF('Channel letter fabrication'!$B$17:$B$30,B1496,'Channel letter fabrication'!$G$17:$G$30)) +
(SUMIF('Channel letter fabrication (2)'!$B$17:$B$30,B1496,'Channel letter fabrication (2)'!$G$17:$G$30))</f>
        <v>0</v>
      </c>
    </row>
    <row r="1497" spans="1:10">
      <c r="A1497" s="28">
        <f>[1]ODBC!$A1497</f>
        <v>0</v>
      </c>
      <c r="B1497" s="29">
        <f>[1]ODBC!B1497</f>
        <v>0</v>
      </c>
      <c r="C1497" s="30" t="str">
        <f>IFERROR(VLOOKUP($B1497,[1]ODBC!$B:$H,2,FALSE),"")</f>
        <v/>
      </c>
      <c r="D1497" s="30" t="str">
        <f>IFERROR(VLOOKUP($B1497,[1]ODBC!$B:$H,3,FALSE),"")</f>
        <v/>
      </c>
      <c r="E1497" s="30" t="str">
        <f>IFERROR(VLOOKUP($B1497,[1]ODBC!$B:$H,4,FALSE),"")</f>
        <v/>
      </c>
      <c r="F1497" s="31" t="str">
        <f>IFERROR(VLOOKUP($B1497,[1]ODBC!$B:$H,5,FALSE),"")</f>
        <v/>
      </c>
      <c r="G1497" s="32">
        <f>[1]ODBC!G1497</f>
        <v>0</v>
      </c>
      <c r="H1497" s="33">
        <f>SUM([1]ODBC!H1497)</f>
        <v>0</v>
      </c>
      <c r="I1497" s="41" t="str">
        <f>'Vinyl cutting'!$B$2</f>
        <v>J36938</v>
      </c>
      <c r="J1497" s="42">
        <f ca="1">(SUMIF('Freeform time and material'!$B$17:$B$30,B1497,'Freeform time and material'!$G$17:$G$30)) +
(SUMIF('Vinyl cutting'!$B$17:$B$30,B1497,'Vinyl cutting'!$G$17:$G$30)) +
(SUMIF('Vinyl cutting (2)'!$B$17:$B$30,B1497,'Vinyl cutting (2)'!$G$17:$G$30)) +
(SUMIF('Apply vinyl graphics'!$B$17:$B$30,B1497,'Apply vinyl graphics'!$G$17:$G$30)) +
(SUMIF('Apply vinyl graphics (2)'!$B$17:$B$30,B1497,'Apply vinyl graphics (2)'!$G$17:$G$30)) +
(SUMIF('Alum pan sign'!$B$17:$B$30,B1497,'Alum pan sign'!$G$17:$G$30)) +
(SUMIF('Alum pan sign (2)'!$B$17:$B$30,B1497,'Alum pan sign (2)'!$G$17:$G$30)) +
(SUMIF('Economy pan sign'!$B$17:$B$30,B1497,'Economy pan sign'!$G$17:$G$30)) +
(SUMIF('Post and panel sign'!$B$17:$B$30,B1497,'Post and panel sign'!$G$17:$G$30)) +
(SUMIF('Post and panel sign (2)'!$B$17:$B$30,B1497,'Post and panel sign (2)'!$G$17:$G$30)) +
(SUMIF('Flat panels only'!$B$17:$B$30,B1497,'Flat panels only'!$G$17:$G$30)) +
(SUMIF('Flat panels only (2)'!$B$17:$B$30,B1497,'Flat panels only (2)'!$G$17:$G$30)) +
(SUMIF('Routed panel shapes'!$B$18:$B$31,B1497,'Routed panel shapes'!$G$18:$G$31)) +
(SUMIF('Routed panel shapes (2)'!$B$18:$B$31,B1497,'Routed panel shapes (2)'!$G$18:$G$31)) +
(SUMIF('Routed face only'!$B$17:$B$30,B1497,'Routed face only'!$G$17:$G$30)) +
(SUMIF('Routed face only (2)'!$B$17:$B$30,B1497,'Routed face only (2)'!$G$17:$G$30)) +
(SUMIF('Routed alum faces letters'!$B$17:$B$30,B1497,'Routed alum faces letters'!$G$17:$G$30)) +
(SUMIF('Routed alum faces letters (2)'!$B$17:$B$30,B1497,'Routed alum faces letters (2)'!$G$17:$G$30)) +
(SUMIF('Routed push through acrylic'!$B$17:$B$30,B1497,'Routed push through acrylic'!$G$17:$G$30)) +
(SUMIF('Routed push through acrylic (2)'!$B$17:$B$30,B1497,'Routed push through acrylic (2)'!$G$17:$G$30)) +
(SUMIF('Sf routed cabinet'!$B$17:$B$30,B1497,'Sf routed cabinet'!$G$17:$G$30)) +
(SUMIF('Sf routed cabinet (2)'!$B$17:$B$30,B1497,'Sf routed cabinet (2)'!$G$17:$G$30)) +
(SUMIF('Df routed cabinet'!$B$17:$B$30,B1497,'Df routed cabinet'!$G$17:$G$30)) +
(SUMIF('Df routed cabinet (2)'!$B$17:$B$30,B1497,'Df routed cabinet (2)'!$G$17:$G$30)) +
(SUMIF('Sf acrylic cabinet'!$B$17:$B$30,B1497,'Sf acrylic cabinet'!$G$17:$G$30)) +
(SUMIF('Sf acrylic cabinet (2)'!$B$17:$B$30,B1497,'Sf acrylic cabinet (2)'!$G$17:$G$30)) +
(SUMIF('Economy Sf acrylic'!$B$17:$B$30,B1497,'Economy Sf acrylic'!$G$17:$G$30)) +
(SUMIF('Df acrylic cabinet'!$B$17:$B$30,B1497,'Df acrylic cabinet'!$G$17:$G$30)) +
(SUMIF('Df acrylic cabinet (2)'!$B$17:$B$30,B1497,'Df acrylic cabinet (2)'!$G$17:$G$30)) +
(SUMIF('Sf flex cabinet'!$B$17:$B$30,B1497,'Sf flex cabinet'!$G$17:$G$30)) +
(SUMIF('Sf flex cabinet (2)'!$B$17:$B$30,B1497,'Sf flex cabinet (2)'!$G$17:$G$30)) +
(SUMIF('Df flex cabinet'!$B$17:$B$36,B1497,'Df flex cabinet'!$G$17:$G$36)) +
(SUMIF('Df flex cabinet (2)'!$B$17:$B$36,B1497,'Df flex cabinet (2)'!$G$17:$G$36)) +
(SUMIF('Pole cover'!$B$17:$B$30,B1497,'Pole cover'!$G$17:$G$30)) +
(SUMIF('Pole cover (2)'!$B$17:$B$30,B1497,'Pole cover (2)'!$G$17:$G$30)) +
(SUMIF('Structural Steel Fab'!$B$17:$B$29,B1497,'Structural Steel Fab'!$G$17:$G$29)) +
(SUMIF(Reveal!$B$17:$B$30,B1497,Reveal!$G$17:$G$30)) +
(SUMIF('Reveal (2)'!$B$17:$B$30,B1497,'Reveal (2)'!$G$17:$G$30)) +
(SUMIF('Crown cove top'!$B$17:$B$30,B1497,'Crown cove top'!$G$17:$G$30)) +
(SUMIF('EMC assembly'!$B$17:$B$30,B1497,'EMC assembly'!$G$17:$G$30)) +
(SUMIF(Crating!$B$17:$B$29,B1497,Crating!$G$17:$G$29)) +
(SUMIF('LED wiring'!$B$17:$B$30,B1497,'LED wiring'!$G$17:$G$30)) +
(SUMIF('Changeable copy face'!$B$17:$B$30,B1497,'Changeable copy face'!$G$17:$G$30)) +
(SUMIF('Flex face assembly'!$B$17:$B$30,B1497,'Flex face assembly'!$G$17:$G$30)) +
(SUMIF('Routed face assembly'!$B$17:$B$30,B1497,'Routed face assembly'!$G$17:$G$30)) +
(SUMIF('Paint calculation'!$B$17:$B$30,B1497,'Paint calculation'!$G$17:$G$30)) +
(SUMIF('Trimcap letter face'!$B$17:$B$30,B1497,'Trimcap letter face'!$G$17:$G$30)) +
(SUMIF('Trimcap letter face (2)'!$B$17:$B$30,B1497,'Trimcap letter face (2)'!$G$17:$G$30)) +
(SUMIF('Channel letter fabrication'!$B$17:$B$30,B1497,'Channel letter fabrication'!$G$17:$G$30)) +
(SUMIF('Channel letter fabrication (2)'!$B$17:$B$30,B1497,'Channel letter fabrication (2)'!$G$17:$G$30))</f>
        <v>0</v>
      </c>
    </row>
    <row r="1498" spans="1:10">
      <c r="A1498" s="28">
        <f>[1]ODBC!$A1498</f>
        <v>0</v>
      </c>
      <c r="B1498" s="29">
        <f>[1]ODBC!B1498</f>
        <v>0</v>
      </c>
      <c r="C1498" s="30" t="str">
        <f>IFERROR(VLOOKUP($B1498,[1]ODBC!$B:$H,2,FALSE),"")</f>
        <v/>
      </c>
      <c r="D1498" s="30" t="str">
        <f>IFERROR(VLOOKUP($B1498,[1]ODBC!$B:$H,3,FALSE),"")</f>
        <v/>
      </c>
      <c r="E1498" s="30" t="str">
        <f>IFERROR(VLOOKUP($B1498,[1]ODBC!$B:$H,4,FALSE),"")</f>
        <v/>
      </c>
      <c r="F1498" s="31" t="str">
        <f>IFERROR(VLOOKUP($B1498,[1]ODBC!$B:$H,5,FALSE),"")</f>
        <v/>
      </c>
      <c r="G1498" s="32">
        <f>[1]ODBC!G1498</f>
        <v>0</v>
      </c>
      <c r="H1498" s="33">
        <f>SUM([1]ODBC!H1498)</f>
        <v>0</v>
      </c>
      <c r="I1498" s="41" t="str">
        <f>'Vinyl cutting'!$B$2</f>
        <v>J36938</v>
      </c>
      <c r="J1498" s="42">
        <f ca="1">(SUMIF('Freeform time and material'!$B$17:$B$30,B1498,'Freeform time and material'!$G$17:$G$30)) +
(SUMIF('Vinyl cutting'!$B$17:$B$30,B1498,'Vinyl cutting'!$G$17:$G$30)) +
(SUMIF('Vinyl cutting (2)'!$B$17:$B$30,B1498,'Vinyl cutting (2)'!$G$17:$G$30)) +
(SUMIF('Apply vinyl graphics'!$B$17:$B$30,B1498,'Apply vinyl graphics'!$G$17:$G$30)) +
(SUMIF('Apply vinyl graphics (2)'!$B$17:$B$30,B1498,'Apply vinyl graphics (2)'!$G$17:$G$30)) +
(SUMIF('Alum pan sign'!$B$17:$B$30,B1498,'Alum pan sign'!$G$17:$G$30)) +
(SUMIF('Alum pan sign (2)'!$B$17:$B$30,B1498,'Alum pan sign (2)'!$G$17:$G$30)) +
(SUMIF('Economy pan sign'!$B$17:$B$30,B1498,'Economy pan sign'!$G$17:$G$30)) +
(SUMIF('Post and panel sign'!$B$17:$B$30,B1498,'Post and panel sign'!$G$17:$G$30)) +
(SUMIF('Post and panel sign (2)'!$B$17:$B$30,B1498,'Post and panel sign (2)'!$G$17:$G$30)) +
(SUMIF('Flat panels only'!$B$17:$B$30,B1498,'Flat panels only'!$G$17:$G$30)) +
(SUMIF('Flat panels only (2)'!$B$17:$B$30,B1498,'Flat panels only (2)'!$G$17:$G$30)) +
(SUMIF('Routed panel shapes'!$B$18:$B$31,B1498,'Routed panel shapes'!$G$18:$G$31)) +
(SUMIF('Routed panel shapes (2)'!$B$18:$B$31,B1498,'Routed panel shapes (2)'!$G$18:$G$31)) +
(SUMIF('Routed face only'!$B$17:$B$30,B1498,'Routed face only'!$G$17:$G$30)) +
(SUMIF('Routed face only (2)'!$B$17:$B$30,B1498,'Routed face only (2)'!$G$17:$G$30)) +
(SUMIF('Routed alum faces letters'!$B$17:$B$30,B1498,'Routed alum faces letters'!$G$17:$G$30)) +
(SUMIF('Routed alum faces letters (2)'!$B$17:$B$30,B1498,'Routed alum faces letters (2)'!$G$17:$G$30)) +
(SUMIF('Routed push through acrylic'!$B$17:$B$30,B1498,'Routed push through acrylic'!$G$17:$G$30)) +
(SUMIF('Routed push through acrylic (2)'!$B$17:$B$30,B1498,'Routed push through acrylic (2)'!$G$17:$G$30)) +
(SUMIF('Sf routed cabinet'!$B$17:$B$30,B1498,'Sf routed cabinet'!$G$17:$G$30)) +
(SUMIF('Sf routed cabinet (2)'!$B$17:$B$30,B1498,'Sf routed cabinet (2)'!$G$17:$G$30)) +
(SUMIF('Df routed cabinet'!$B$17:$B$30,B1498,'Df routed cabinet'!$G$17:$G$30)) +
(SUMIF('Df routed cabinet (2)'!$B$17:$B$30,B1498,'Df routed cabinet (2)'!$G$17:$G$30)) +
(SUMIF('Sf acrylic cabinet'!$B$17:$B$30,B1498,'Sf acrylic cabinet'!$G$17:$G$30)) +
(SUMIF('Sf acrylic cabinet (2)'!$B$17:$B$30,B1498,'Sf acrylic cabinet (2)'!$G$17:$G$30)) +
(SUMIF('Economy Sf acrylic'!$B$17:$B$30,B1498,'Economy Sf acrylic'!$G$17:$G$30)) +
(SUMIF('Df acrylic cabinet'!$B$17:$B$30,B1498,'Df acrylic cabinet'!$G$17:$G$30)) +
(SUMIF('Df acrylic cabinet (2)'!$B$17:$B$30,B1498,'Df acrylic cabinet (2)'!$G$17:$G$30)) +
(SUMIF('Sf flex cabinet'!$B$17:$B$30,B1498,'Sf flex cabinet'!$G$17:$G$30)) +
(SUMIF('Sf flex cabinet (2)'!$B$17:$B$30,B1498,'Sf flex cabinet (2)'!$G$17:$G$30)) +
(SUMIF('Df flex cabinet'!$B$17:$B$36,B1498,'Df flex cabinet'!$G$17:$G$36)) +
(SUMIF('Df flex cabinet (2)'!$B$17:$B$36,B1498,'Df flex cabinet (2)'!$G$17:$G$36)) +
(SUMIF('Pole cover'!$B$17:$B$30,B1498,'Pole cover'!$G$17:$G$30)) +
(SUMIF('Pole cover (2)'!$B$17:$B$30,B1498,'Pole cover (2)'!$G$17:$G$30)) +
(SUMIF('Structural Steel Fab'!$B$17:$B$29,B1498,'Structural Steel Fab'!$G$17:$G$29)) +
(SUMIF(Reveal!$B$17:$B$30,B1498,Reveal!$G$17:$G$30)) +
(SUMIF('Reveal (2)'!$B$17:$B$30,B1498,'Reveal (2)'!$G$17:$G$30)) +
(SUMIF('Crown cove top'!$B$17:$B$30,B1498,'Crown cove top'!$G$17:$G$30)) +
(SUMIF('EMC assembly'!$B$17:$B$30,B1498,'EMC assembly'!$G$17:$G$30)) +
(SUMIF(Crating!$B$17:$B$29,B1498,Crating!$G$17:$G$29)) +
(SUMIF('LED wiring'!$B$17:$B$30,B1498,'LED wiring'!$G$17:$G$30)) +
(SUMIF('Changeable copy face'!$B$17:$B$30,B1498,'Changeable copy face'!$G$17:$G$30)) +
(SUMIF('Flex face assembly'!$B$17:$B$30,B1498,'Flex face assembly'!$G$17:$G$30)) +
(SUMIF('Routed face assembly'!$B$17:$B$30,B1498,'Routed face assembly'!$G$17:$G$30)) +
(SUMIF('Paint calculation'!$B$17:$B$30,B1498,'Paint calculation'!$G$17:$G$30)) +
(SUMIF('Trimcap letter face'!$B$17:$B$30,B1498,'Trimcap letter face'!$G$17:$G$30)) +
(SUMIF('Trimcap letter face (2)'!$B$17:$B$30,B1498,'Trimcap letter face (2)'!$G$17:$G$30)) +
(SUMIF('Channel letter fabrication'!$B$17:$B$30,B1498,'Channel letter fabrication'!$G$17:$G$30)) +
(SUMIF('Channel letter fabrication (2)'!$B$17:$B$30,B1498,'Channel letter fabrication (2)'!$G$17:$G$30))</f>
        <v>0</v>
      </c>
    </row>
    <row r="1499" spans="1:10">
      <c r="A1499" s="28">
        <f>[1]ODBC!$A1499</f>
        <v>0</v>
      </c>
      <c r="B1499" s="29">
        <f>[1]ODBC!B1499</f>
        <v>0</v>
      </c>
      <c r="C1499" s="30" t="str">
        <f>IFERROR(VLOOKUP($B1499,[1]ODBC!$B:$H,2,FALSE),"")</f>
        <v/>
      </c>
      <c r="D1499" s="30" t="str">
        <f>IFERROR(VLOOKUP($B1499,[1]ODBC!$B:$H,3,FALSE),"")</f>
        <v/>
      </c>
      <c r="E1499" s="30" t="str">
        <f>IFERROR(VLOOKUP($B1499,[1]ODBC!$B:$H,4,FALSE),"")</f>
        <v/>
      </c>
      <c r="F1499" s="31" t="str">
        <f>IFERROR(VLOOKUP($B1499,[1]ODBC!$B:$H,5,FALSE),"")</f>
        <v/>
      </c>
      <c r="G1499" s="32">
        <f>[1]ODBC!G1499</f>
        <v>0</v>
      </c>
      <c r="H1499" s="33">
        <f>SUM([1]ODBC!H1499)</f>
        <v>0</v>
      </c>
      <c r="I1499" s="41" t="str">
        <f>'Vinyl cutting'!$B$2</f>
        <v>J36938</v>
      </c>
      <c r="J1499" s="42">
        <f ca="1">(SUMIF('Freeform time and material'!$B$17:$B$30,B1499,'Freeform time and material'!$G$17:$G$30)) +
(SUMIF('Vinyl cutting'!$B$17:$B$30,B1499,'Vinyl cutting'!$G$17:$G$30)) +
(SUMIF('Vinyl cutting (2)'!$B$17:$B$30,B1499,'Vinyl cutting (2)'!$G$17:$G$30)) +
(SUMIF('Apply vinyl graphics'!$B$17:$B$30,B1499,'Apply vinyl graphics'!$G$17:$G$30)) +
(SUMIF('Apply vinyl graphics (2)'!$B$17:$B$30,B1499,'Apply vinyl graphics (2)'!$G$17:$G$30)) +
(SUMIF('Alum pan sign'!$B$17:$B$30,B1499,'Alum pan sign'!$G$17:$G$30)) +
(SUMIF('Alum pan sign (2)'!$B$17:$B$30,B1499,'Alum pan sign (2)'!$G$17:$G$30)) +
(SUMIF('Economy pan sign'!$B$17:$B$30,B1499,'Economy pan sign'!$G$17:$G$30)) +
(SUMIF('Post and panel sign'!$B$17:$B$30,B1499,'Post and panel sign'!$G$17:$G$30)) +
(SUMIF('Post and panel sign (2)'!$B$17:$B$30,B1499,'Post and panel sign (2)'!$G$17:$G$30)) +
(SUMIF('Flat panels only'!$B$17:$B$30,B1499,'Flat panels only'!$G$17:$G$30)) +
(SUMIF('Flat panels only (2)'!$B$17:$B$30,B1499,'Flat panels only (2)'!$G$17:$G$30)) +
(SUMIF('Routed panel shapes'!$B$18:$B$31,B1499,'Routed panel shapes'!$G$18:$G$31)) +
(SUMIF('Routed panel shapes (2)'!$B$18:$B$31,B1499,'Routed panel shapes (2)'!$G$18:$G$31)) +
(SUMIF('Routed face only'!$B$17:$B$30,B1499,'Routed face only'!$G$17:$G$30)) +
(SUMIF('Routed face only (2)'!$B$17:$B$30,B1499,'Routed face only (2)'!$G$17:$G$30)) +
(SUMIF('Routed alum faces letters'!$B$17:$B$30,B1499,'Routed alum faces letters'!$G$17:$G$30)) +
(SUMIF('Routed alum faces letters (2)'!$B$17:$B$30,B1499,'Routed alum faces letters (2)'!$G$17:$G$30)) +
(SUMIF('Routed push through acrylic'!$B$17:$B$30,B1499,'Routed push through acrylic'!$G$17:$G$30)) +
(SUMIF('Routed push through acrylic (2)'!$B$17:$B$30,B1499,'Routed push through acrylic (2)'!$G$17:$G$30)) +
(SUMIF('Sf routed cabinet'!$B$17:$B$30,B1499,'Sf routed cabinet'!$G$17:$G$30)) +
(SUMIF('Sf routed cabinet (2)'!$B$17:$B$30,B1499,'Sf routed cabinet (2)'!$G$17:$G$30)) +
(SUMIF('Df routed cabinet'!$B$17:$B$30,B1499,'Df routed cabinet'!$G$17:$G$30)) +
(SUMIF('Df routed cabinet (2)'!$B$17:$B$30,B1499,'Df routed cabinet (2)'!$G$17:$G$30)) +
(SUMIF('Sf acrylic cabinet'!$B$17:$B$30,B1499,'Sf acrylic cabinet'!$G$17:$G$30)) +
(SUMIF('Sf acrylic cabinet (2)'!$B$17:$B$30,B1499,'Sf acrylic cabinet (2)'!$G$17:$G$30)) +
(SUMIF('Economy Sf acrylic'!$B$17:$B$30,B1499,'Economy Sf acrylic'!$G$17:$G$30)) +
(SUMIF('Df acrylic cabinet'!$B$17:$B$30,B1499,'Df acrylic cabinet'!$G$17:$G$30)) +
(SUMIF('Df acrylic cabinet (2)'!$B$17:$B$30,B1499,'Df acrylic cabinet (2)'!$G$17:$G$30)) +
(SUMIF('Sf flex cabinet'!$B$17:$B$30,B1499,'Sf flex cabinet'!$G$17:$G$30)) +
(SUMIF('Sf flex cabinet (2)'!$B$17:$B$30,B1499,'Sf flex cabinet (2)'!$G$17:$G$30)) +
(SUMIF('Df flex cabinet'!$B$17:$B$36,B1499,'Df flex cabinet'!$G$17:$G$36)) +
(SUMIF('Df flex cabinet (2)'!$B$17:$B$36,B1499,'Df flex cabinet (2)'!$G$17:$G$36)) +
(SUMIF('Pole cover'!$B$17:$B$30,B1499,'Pole cover'!$G$17:$G$30)) +
(SUMIF('Pole cover (2)'!$B$17:$B$30,B1499,'Pole cover (2)'!$G$17:$G$30)) +
(SUMIF('Structural Steel Fab'!$B$17:$B$29,B1499,'Structural Steel Fab'!$G$17:$G$29)) +
(SUMIF(Reveal!$B$17:$B$30,B1499,Reveal!$G$17:$G$30)) +
(SUMIF('Reveal (2)'!$B$17:$B$30,B1499,'Reveal (2)'!$G$17:$G$30)) +
(SUMIF('Crown cove top'!$B$17:$B$30,B1499,'Crown cove top'!$G$17:$G$30)) +
(SUMIF('EMC assembly'!$B$17:$B$30,B1499,'EMC assembly'!$G$17:$G$30)) +
(SUMIF(Crating!$B$17:$B$29,B1499,Crating!$G$17:$G$29)) +
(SUMIF('LED wiring'!$B$17:$B$30,B1499,'LED wiring'!$G$17:$G$30)) +
(SUMIF('Changeable copy face'!$B$17:$B$30,B1499,'Changeable copy face'!$G$17:$G$30)) +
(SUMIF('Flex face assembly'!$B$17:$B$30,B1499,'Flex face assembly'!$G$17:$G$30)) +
(SUMIF('Routed face assembly'!$B$17:$B$30,B1499,'Routed face assembly'!$G$17:$G$30)) +
(SUMIF('Paint calculation'!$B$17:$B$30,B1499,'Paint calculation'!$G$17:$G$30)) +
(SUMIF('Trimcap letter face'!$B$17:$B$30,B1499,'Trimcap letter face'!$G$17:$G$30)) +
(SUMIF('Trimcap letter face (2)'!$B$17:$B$30,B1499,'Trimcap letter face (2)'!$G$17:$G$30)) +
(SUMIF('Channel letter fabrication'!$B$17:$B$30,B1499,'Channel letter fabrication'!$G$17:$G$30)) +
(SUMIF('Channel letter fabrication (2)'!$B$17:$B$30,B1499,'Channel letter fabrication (2)'!$G$17:$G$30))</f>
        <v>0</v>
      </c>
    </row>
    <row r="1500" spans="1:10">
      <c r="A1500" s="28">
        <f>[1]ODBC!$A1500</f>
        <v>0</v>
      </c>
      <c r="B1500" s="29">
        <f>[1]ODBC!B1500</f>
        <v>0</v>
      </c>
      <c r="C1500" s="30" t="str">
        <f>IFERROR(VLOOKUP($B1500,[1]ODBC!$B:$H,2,FALSE),"")</f>
        <v/>
      </c>
      <c r="D1500" s="30" t="str">
        <f>IFERROR(VLOOKUP($B1500,[1]ODBC!$B:$H,3,FALSE),"")</f>
        <v/>
      </c>
      <c r="E1500" s="30" t="str">
        <f>IFERROR(VLOOKUP($B1500,[1]ODBC!$B:$H,4,FALSE),"")</f>
        <v/>
      </c>
      <c r="F1500" s="31" t="str">
        <f>IFERROR(VLOOKUP($B1500,[1]ODBC!$B:$H,5,FALSE),"")</f>
        <v/>
      </c>
      <c r="G1500" s="32">
        <f>[1]ODBC!G1500</f>
        <v>0</v>
      </c>
      <c r="H1500" s="33">
        <f>SUM([1]ODBC!H1500)</f>
        <v>0</v>
      </c>
      <c r="I1500" s="41" t="str">
        <f>'Vinyl cutting'!$B$2</f>
        <v>J36938</v>
      </c>
      <c r="J1500" s="42">
        <f ca="1">(SUMIF('Freeform time and material'!$B$17:$B$30,B1500,'Freeform time and material'!$G$17:$G$30)) +
(SUMIF('Vinyl cutting'!$B$17:$B$30,B1500,'Vinyl cutting'!$G$17:$G$30)) +
(SUMIF('Vinyl cutting (2)'!$B$17:$B$30,B1500,'Vinyl cutting (2)'!$G$17:$G$30)) +
(SUMIF('Apply vinyl graphics'!$B$17:$B$30,B1500,'Apply vinyl graphics'!$G$17:$G$30)) +
(SUMIF('Apply vinyl graphics (2)'!$B$17:$B$30,B1500,'Apply vinyl graphics (2)'!$G$17:$G$30)) +
(SUMIF('Alum pan sign'!$B$17:$B$30,B1500,'Alum pan sign'!$G$17:$G$30)) +
(SUMIF('Alum pan sign (2)'!$B$17:$B$30,B1500,'Alum pan sign (2)'!$G$17:$G$30)) +
(SUMIF('Economy pan sign'!$B$17:$B$30,B1500,'Economy pan sign'!$G$17:$G$30)) +
(SUMIF('Post and panel sign'!$B$17:$B$30,B1500,'Post and panel sign'!$G$17:$G$30)) +
(SUMIF('Post and panel sign (2)'!$B$17:$B$30,B1500,'Post and panel sign (2)'!$G$17:$G$30)) +
(SUMIF('Flat panels only'!$B$17:$B$30,B1500,'Flat panels only'!$G$17:$G$30)) +
(SUMIF('Flat panels only (2)'!$B$17:$B$30,B1500,'Flat panels only (2)'!$G$17:$G$30)) +
(SUMIF('Routed panel shapes'!$B$18:$B$31,B1500,'Routed panel shapes'!$G$18:$G$31)) +
(SUMIF('Routed panel shapes (2)'!$B$18:$B$31,B1500,'Routed panel shapes (2)'!$G$18:$G$31)) +
(SUMIF('Routed face only'!$B$17:$B$30,B1500,'Routed face only'!$G$17:$G$30)) +
(SUMIF('Routed face only (2)'!$B$17:$B$30,B1500,'Routed face only (2)'!$G$17:$G$30)) +
(SUMIF('Routed alum faces letters'!$B$17:$B$30,B1500,'Routed alum faces letters'!$G$17:$G$30)) +
(SUMIF('Routed alum faces letters (2)'!$B$17:$B$30,B1500,'Routed alum faces letters (2)'!$G$17:$G$30)) +
(SUMIF('Routed push through acrylic'!$B$17:$B$30,B1500,'Routed push through acrylic'!$G$17:$G$30)) +
(SUMIF('Routed push through acrylic (2)'!$B$17:$B$30,B1500,'Routed push through acrylic (2)'!$G$17:$G$30)) +
(SUMIF('Sf routed cabinet'!$B$17:$B$30,B1500,'Sf routed cabinet'!$G$17:$G$30)) +
(SUMIF('Sf routed cabinet (2)'!$B$17:$B$30,B1500,'Sf routed cabinet (2)'!$G$17:$G$30)) +
(SUMIF('Df routed cabinet'!$B$17:$B$30,B1500,'Df routed cabinet'!$G$17:$G$30)) +
(SUMIF('Df routed cabinet (2)'!$B$17:$B$30,B1500,'Df routed cabinet (2)'!$G$17:$G$30)) +
(SUMIF('Sf acrylic cabinet'!$B$17:$B$30,B1500,'Sf acrylic cabinet'!$G$17:$G$30)) +
(SUMIF('Sf acrylic cabinet (2)'!$B$17:$B$30,B1500,'Sf acrylic cabinet (2)'!$G$17:$G$30)) +
(SUMIF('Economy Sf acrylic'!$B$17:$B$30,B1500,'Economy Sf acrylic'!$G$17:$G$30)) +
(SUMIF('Df acrylic cabinet'!$B$17:$B$30,B1500,'Df acrylic cabinet'!$G$17:$G$30)) +
(SUMIF('Df acrylic cabinet (2)'!$B$17:$B$30,B1500,'Df acrylic cabinet (2)'!$G$17:$G$30)) +
(SUMIF('Sf flex cabinet'!$B$17:$B$30,B1500,'Sf flex cabinet'!$G$17:$G$30)) +
(SUMIF('Sf flex cabinet (2)'!$B$17:$B$30,B1500,'Sf flex cabinet (2)'!$G$17:$G$30)) +
(SUMIF('Df flex cabinet'!$B$17:$B$36,B1500,'Df flex cabinet'!$G$17:$G$36)) +
(SUMIF('Df flex cabinet (2)'!$B$17:$B$36,B1500,'Df flex cabinet (2)'!$G$17:$G$36)) +
(SUMIF('Pole cover'!$B$17:$B$30,B1500,'Pole cover'!$G$17:$G$30)) +
(SUMIF('Pole cover (2)'!$B$17:$B$30,B1500,'Pole cover (2)'!$G$17:$G$30)) +
(SUMIF('Structural Steel Fab'!$B$17:$B$29,B1500,'Structural Steel Fab'!$G$17:$G$29)) +
(SUMIF(Reveal!$B$17:$B$30,B1500,Reveal!$G$17:$G$30)) +
(SUMIF('Reveal (2)'!$B$17:$B$30,B1500,'Reveal (2)'!$G$17:$G$30)) +
(SUMIF('Crown cove top'!$B$17:$B$30,B1500,'Crown cove top'!$G$17:$G$30)) +
(SUMIF('EMC assembly'!$B$17:$B$30,B1500,'EMC assembly'!$G$17:$G$30)) +
(SUMIF(Crating!$B$17:$B$29,B1500,Crating!$G$17:$G$29)) +
(SUMIF('LED wiring'!$B$17:$B$30,B1500,'LED wiring'!$G$17:$G$30)) +
(SUMIF('Changeable copy face'!$B$17:$B$30,B1500,'Changeable copy face'!$G$17:$G$30)) +
(SUMIF('Flex face assembly'!$B$17:$B$30,B1500,'Flex face assembly'!$G$17:$G$30)) +
(SUMIF('Routed face assembly'!$B$17:$B$30,B1500,'Routed face assembly'!$G$17:$G$30)) +
(SUMIF('Paint calculation'!$B$17:$B$30,B1500,'Paint calculation'!$G$17:$G$30)) +
(SUMIF('Trimcap letter face'!$B$17:$B$30,B1500,'Trimcap letter face'!$G$17:$G$30)) +
(SUMIF('Trimcap letter face (2)'!$B$17:$B$30,B1500,'Trimcap letter face (2)'!$G$17:$G$30)) +
(SUMIF('Channel letter fabrication'!$B$17:$B$30,B1500,'Channel letter fabrication'!$G$17:$G$30)) +
(SUMIF('Channel letter fabrication (2)'!$B$17:$B$30,B1500,'Channel letter fabrication (2)'!$G$17:$G$30))</f>
        <v>0</v>
      </c>
    </row>
    <row r="1501" spans="1:10">
      <c r="A1501" s="28">
        <f>[1]ODBC!$A1501</f>
        <v>0</v>
      </c>
      <c r="B1501" s="29">
        <f>[1]ODBC!B1501</f>
        <v>0</v>
      </c>
      <c r="C1501" s="30" t="str">
        <f>IFERROR(VLOOKUP($B1501,[1]ODBC!$B:$H,2,FALSE),"")</f>
        <v/>
      </c>
      <c r="D1501" s="30" t="str">
        <f>IFERROR(VLOOKUP($B1501,[1]ODBC!$B:$H,3,FALSE),"")</f>
        <v/>
      </c>
      <c r="E1501" s="30" t="str">
        <f>IFERROR(VLOOKUP($B1501,[1]ODBC!$B:$H,4,FALSE),"")</f>
        <v/>
      </c>
      <c r="F1501" s="31" t="str">
        <f>IFERROR(VLOOKUP($B1501,[1]ODBC!$B:$H,5,FALSE),"")</f>
        <v/>
      </c>
      <c r="G1501" s="32">
        <f>[1]ODBC!G1501</f>
        <v>0</v>
      </c>
      <c r="H1501" s="33">
        <f>SUM([1]ODBC!H1501)</f>
        <v>0</v>
      </c>
      <c r="I1501" s="41" t="str">
        <f>'Vinyl cutting'!$B$2</f>
        <v>J36938</v>
      </c>
      <c r="J1501" s="42">
        <f ca="1">(SUMIF('Freeform time and material'!$B$17:$B$30,B1501,'Freeform time and material'!$G$17:$G$30)) +
(SUMIF('Vinyl cutting'!$B$17:$B$30,B1501,'Vinyl cutting'!$G$17:$G$30)) +
(SUMIF('Vinyl cutting (2)'!$B$17:$B$30,B1501,'Vinyl cutting (2)'!$G$17:$G$30)) +
(SUMIF('Apply vinyl graphics'!$B$17:$B$30,B1501,'Apply vinyl graphics'!$G$17:$G$30)) +
(SUMIF('Apply vinyl graphics (2)'!$B$17:$B$30,B1501,'Apply vinyl graphics (2)'!$G$17:$G$30)) +
(SUMIF('Alum pan sign'!$B$17:$B$30,B1501,'Alum pan sign'!$G$17:$G$30)) +
(SUMIF('Alum pan sign (2)'!$B$17:$B$30,B1501,'Alum pan sign (2)'!$G$17:$G$30)) +
(SUMIF('Economy pan sign'!$B$17:$B$30,B1501,'Economy pan sign'!$G$17:$G$30)) +
(SUMIF('Post and panel sign'!$B$17:$B$30,B1501,'Post and panel sign'!$G$17:$G$30)) +
(SUMIF('Post and panel sign (2)'!$B$17:$B$30,B1501,'Post and panel sign (2)'!$G$17:$G$30)) +
(SUMIF('Flat panels only'!$B$17:$B$30,B1501,'Flat panels only'!$G$17:$G$30)) +
(SUMIF('Flat panels only (2)'!$B$17:$B$30,B1501,'Flat panels only (2)'!$G$17:$G$30)) +
(SUMIF('Routed panel shapes'!$B$18:$B$31,B1501,'Routed panel shapes'!$G$18:$G$31)) +
(SUMIF('Routed panel shapes (2)'!$B$18:$B$31,B1501,'Routed panel shapes (2)'!$G$18:$G$31)) +
(SUMIF('Routed face only'!$B$17:$B$30,B1501,'Routed face only'!$G$17:$G$30)) +
(SUMIF('Routed face only (2)'!$B$17:$B$30,B1501,'Routed face only (2)'!$G$17:$G$30)) +
(SUMIF('Routed alum faces letters'!$B$17:$B$30,B1501,'Routed alum faces letters'!$G$17:$G$30)) +
(SUMIF('Routed alum faces letters (2)'!$B$17:$B$30,B1501,'Routed alum faces letters (2)'!$G$17:$G$30)) +
(SUMIF('Routed push through acrylic'!$B$17:$B$30,B1501,'Routed push through acrylic'!$G$17:$G$30)) +
(SUMIF('Routed push through acrylic (2)'!$B$17:$B$30,B1501,'Routed push through acrylic (2)'!$G$17:$G$30)) +
(SUMIF('Sf routed cabinet'!$B$17:$B$30,B1501,'Sf routed cabinet'!$G$17:$G$30)) +
(SUMIF('Sf routed cabinet (2)'!$B$17:$B$30,B1501,'Sf routed cabinet (2)'!$G$17:$G$30)) +
(SUMIF('Df routed cabinet'!$B$17:$B$30,B1501,'Df routed cabinet'!$G$17:$G$30)) +
(SUMIF('Df routed cabinet (2)'!$B$17:$B$30,B1501,'Df routed cabinet (2)'!$G$17:$G$30)) +
(SUMIF('Sf acrylic cabinet'!$B$17:$B$30,B1501,'Sf acrylic cabinet'!$G$17:$G$30)) +
(SUMIF('Sf acrylic cabinet (2)'!$B$17:$B$30,B1501,'Sf acrylic cabinet (2)'!$G$17:$G$30)) +
(SUMIF('Economy Sf acrylic'!$B$17:$B$30,B1501,'Economy Sf acrylic'!$G$17:$G$30)) +
(SUMIF('Df acrylic cabinet'!$B$17:$B$30,B1501,'Df acrylic cabinet'!$G$17:$G$30)) +
(SUMIF('Df acrylic cabinet (2)'!$B$17:$B$30,B1501,'Df acrylic cabinet (2)'!$G$17:$G$30)) +
(SUMIF('Sf flex cabinet'!$B$17:$B$30,B1501,'Sf flex cabinet'!$G$17:$G$30)) +
(SUMIF('Sf flex cabinet (2)'!$B$17:$B$30,B1501,'Sf flex cabinet (2)'!$G$17:$G$30)) +
(SUMIF('Df flex cabinet'!$B$17:$B$36,B1501,'Df flex cabinet'!$G$17:$G$36)) +
(SUMIF('Df flex cabinet (2)'!$B$17:$B$36,B1501,'Df flex cabinet (2)'!$G$17:$G$36)) +
(SUMIF('Pole cover'!$B$17:$B$30,B1501,'Pole cover'!$G$17:$G$30)) +
(SUMIF('Pole cover (2)'!$B$17:$B$30,B1501,'Pole cover (2)'!$G$17:$G$30)) +
(SUMIF('Structural Steel Fab'!$B$17:$B$29,B1501,'Structural Steel Fab'!$G$17:$G$29)) +
(SUMIF(Reveal!$B$17:$B$30,B1501,Reveal!$G$17:$G$30)) +
(SUMIF('Reveal (2)'!$B$17:$B$30,B1501,'Reveal (2)'!$G$17:$G$30)) +
(SUMIF('Crown cove top'!$B$17:$B$30,B1501,'Crown cove top'!$G$17:$G$30)) +
(SUMIF('EMC assembly'!$B$17:$B$30,B1501,'EMC assembly'!$G$17:$G$30)) +
(SUMIF(Crating!$B$17:$B$29,B1501,Crating!$G$17:$G$29)) +
(SUMIF('LED wiring'!$B$17:$B$30,B1501,'LED wiring'!$G$17:$G$30)) +
(SUMIF('Changeable copy face'!$B$17:$B$30,B1501,'Changeable copy face'!$G$17:$G$30)) +
(SUMIF('Flex face assembly'!$B$17:$B$30,B1501,'Flex face assembly'!$G$17:$G$30)) +
(SUMIF('Routed face assembly'!$B$17:$B$30,B1501,'Routed face assembly'!$G$17:$G$30)) +
(SUMIF('Paint calculation'!$B$17:$B$30,B1501,'Paint calculation'!$G$17:$G$30)) +
(SUMIF('Trimcap letter face'!$B$17:$B$30,B1501,'Trimcap letter face'!$G$17:$G$30)) +
(SUMIF('Trimcap letter face (2)'!$B$17:$B$30,B1501,'Trimcap letter face (2)'!$G$17:$G$30)) +
(SUMIF('Channel letter fabrication'!$B$17:$B$30,B1501,'Channel letter fabrication'!$G$17:$G$30)) +
(SUMIF('Channel letter fabrication (2)'!$B$17:$B$30,B1501,'Channel letter fabrication (2)'!$G$17:$G$30))</f>
        <v>0</v>
      </c>
    </row>
    <row r="1502" spans="1:10">
      <c r="A1502" s="28">
        <f>[1]ODBC!$A1502</f>
        <v>0</v>
      </c>
      <c r="B1502" s="29">
        <f>[1]ODBC!B1502</f>
        <v>0</v>
      </c>
      <c r="C1502" s="30" t="str">
        <f>IFERROR(VLOOKUP($B1502,[1]ODBC!$B:$H,2,FALSE),"")</f>
        <v/>
      </c>
      <c r="D1502" s="30" t="str">
        <f>IFERROR(VLOOKUP($B1502,[1]ODBC!$B:$H,3,FALSE),"")</f>
        <v/>
      </c>
      <c r="E1502" s="30" t="str">
        <f>IFERROR(VLOOKUP($B1502,[1]ODBC!$B:$H,4,FALSE),"")</f>
        <v/>
      </c>
      <c r="F1502" s="31" t="str">
        <f>IFERROR(VLOOKUP($B1502,[1]ODBC!$B:$H,5,FALSE),"")</f>
        <v/>
      </c>
      <c r="G1502" s="32">
        <f>[1]ODBC!G1502</f>
        <v>0</v>
      </c>
      <c r="H1502" s="33">
        <f>SUM([1]ODBC!H1502)</f>
        <v>0</v>
      </c>
      <c r="I1502" s="41" t="str">
        <f>'Vinyl cutting'!$B$2</f>
        <v>J36938</v>
      </c>
      <c r="J1502" s="42">
        <f ca="1">(SUMIF('Freeform time and material'!$B$17:$B$30,B1502,'Freeform time and material'!$G$17:$G$30)) +
(SUMIF('Vinyl cutting'!$B$17:$B$30,B1502,'Vinyl cutting'!$G$17:$G$30)) +
(SUMIF('Vinyl cutting (2)'!$B$17:$B$30,B1502,'Vinyl cutting (2)'!$G$17:$G$30)) +
(SUMIF('Apply vinyl graphics'!$B$17:$B$30,B1502,'Apply vinyl graphics'!$G$17:$G$30)) +
(SUMIF('Apply vinyl graphics (2)'!$B$17:$B$30,B1502,'Apply vinyl graphics (2)'!$G$17:$G$30)) +
(SUMIF('Alum pan sign'!$B$17:$B$30,B1502,'Alum pan sign'!$G$17:$G$30)) +
(SUMIF('Alum pan sign (2)'!$B$17:$B$30,B1502,'Alum pan sign (2)'!$G$17:$G$30)) +
(SUMIF('Economy pan sign'!$B$17:$B$30,B1502,'Economy pan sign'!$G$17:$G$30)) +
(SUMIF('Post and panel sign'!$B$17:$B$30,B1502,'Post and panel sign'!$G$17:$G$30)) +
(SUMIF('Post and panel sign (2)'!$B$17:$B$30,B1502,'Post and panel sign (2)'!$G$17:$G$30)) +
(SUMIF('Flat panels only'!$B$17:$B$30,B1502,'Flat panels only'!$G$17:$G$30)) +
(SUMIF('Flat panels only (2)'!$B$17:$B$30,B1502,'Flat panels only (2)'!$G$17:$G$30)) +
(SUMIF('Routed panel shapes'!$B$18:$B$31,B1502,'Routed panel shapes'!$G$18:$G$31)) +
(SUMIF('Routed panel shapes (2)'!$B$18:$B$31,B1502,'Routed panel shapes (2)'!$G$18:$G$31)) +
(SUMIF('Routed face only'!$B$17:$B$30,B1502,'Routed face only'!$G$17:$G$30)) +
(SUMIF('Routed face only (2)'!$B$17:$B$30,B1502,'Routed face only (2)'!$G$17:$G$30)) +
(SUMIF('Routed alum faces letters'!$B$17:$B$30,B1502,'Routed alum faces letters'!$G$17:$G$30)) +
(SUMIF('Routed alum faces letters (2)'!$B$17:$B$30,B1502,'Routed alum faces letters (2)'!$G$17:$G$30)) +
(SUMIF('Routed push through acrylic'!$B$17:$B$30,B1502,'Routed push through acrylic'!$G$17:$G$30)) +
(SUMIF('Routed push through acrylic (2)'!$B$17:$B$30,B1502,'Routed push through acrylic (2)'!$G$17:$G$30)) +
(SUMIF('Sf routed cabinet'!$B$17:$B$30,B1502,'Sf routed cabinet'!$G$17:$G$30)) +
(SUMIF('Sf routed cabinet (2)'!$B$17:$B$30,B1502,'Sf routed cabinet (2)'!$G$17:$G$30)) +
(SUMIF('Df routed cabinet'!$B$17:$B$30,B1502,'Df routed cabinet'!$G$17:$G$30)) +
(SUMIF('Df routed cabinet (2)'!$B$17:$B$30,B1502,'Df routed cabinet (2)'!$G$17:$G$30)) +
(SUMIF('Sf acrylic cabinet'!$B$17:$B$30,B1502,'Sf acrylic cabinet'!$G$17:$G$30)) +
(SUMIF('Sf acrylic cabinet (2)'!$B$17:$B$30,B1502,'Sf acrylic cabinet (2)'!$G$17:$G$30)) +
(SUMIF('Economy Sf acrylic'!$B$17:$B$30,B1502,'Economy Sf acrylic'!$G$17:$G$30)) +
(SUMIF('Df acrylic cabinet'!$B$17:$B$30,B1502,'Df acrylic cabinet'!$G$17:$G$30)) +
(SUMIF('Df acrylic cabinet (2)'!$B$17:$B$30,B1502,'Df acrylic cabinet (2)'!$G$17:$G$30)) +
(SUMIF('Sf flex cabinet'!$B$17:$B$30,B1502,'Sf flex cabinet'!$G$17:$G$30)) +
(SUMIF('Sf flex cabinet (2)'!$B$17:$B$30,B1502,'Sf flex cabinet (2)'!$G$17:$G$30)) +
(SUMIF('Df flex cabinet'!$B$17:$B$36,B1502,'Df flex cabinet'!$G$17:$G$36)) +
(SUMIF('Df flex cabinet (2)'!$B$17:$B$36,B1502,'Df flex cabinet (2)'!$G$17:$G$36)) +
(SUMIF('Pole cover'!$B$17:$B$30,B1502,'Pole cover'!$G$17:$G$30)) +
(SUMIF('Pole cover (2)'!$B$17:$B$30,B1502,'Pole cover (2)'!$G$17:$G$30)) +
(SUMIF('Structural Steel Fab'!$B$17:$B$29,B1502,'Structural Steel Fab'!$G$17:$G$29)) +
(SUMIF(Reveal!$B$17:$B$30,B1502,Reveal!$G$17:$G$30)) +
(SUMIF('Reveal (2)'!$B$17:$B$30,B1502,'Reveal (2)'!$G$17:$G$30)) +
(SUMIF('Crown cove top'!$B$17:$B$30,B1502,'Crown cove top'!$G$17:$G$30)) +
(SUMIF('EMC assembly'!$B$17:$B$30,B1502,'EMC assembly'!$G$17:$G$30)) +
(SUMIF(Crating!$B$17:$B$29,B1502,Crating!$G$17:$G$29)) +
(SUMIF('LED wiring'!$B$17:$B$30,B1502,'LED wiring'!$G$17:$G$30)) +
(SUMIF('Changeable copy face'!$B$17:$B$30,B1502,'Changeable copy face'!$G$17:$G$30)) +
(SUMIF('Flex face assembly'!$B$17:$B$30,B1502,'Flex face assembly'!$G$17:$G$30)) +
(SUMIF('Routed face assembly'!$B$17:$B$30,B1502,'Routed face assembly'!$G$17:$G$30)) +
(SUMIF('Paint calculation'!$B$17:$B$30,B1502,'Paint calculation'!$G$17:$G$30)) +
(SUMIF('Trimcap letter face'!$B$17:$B$30,B1502,'Trimcap letter face'!$G$17:$G$30)) +
(SUMIF('Trimcap letter face (2)'!$B$17:$B$30,B1502,'Trimcap letter face (2)'!$G$17:$G$30)) +
(SUMIF('Channel letter fabrication'!$B$17:$B$30,B1502,'Channel letter fabrication'!$G$17:$G$30)) +
(SUMIF('Channel letter fabrication (2)'!$B$17:$B$30,B1502,'Channel letter fabrication (2)'!$G$17:$G$30))</f>
        <v>0</v>
      </c>
    </row>
    <row r="1503" spans="1:10">
      <c r="A1503" s="28">
        <f>[1]ODBC!$A1503</f>
        <v>0</v>
      </c>
      <c r="B1503" s="29">
        <f>[1]ODBC!B1503</f>
        <v>0</v>
      </c>
      <c r="C1503" s="30" t="str">
        <f>IFERROR(VLOOKUP($B1503,[1]ODBC!$B:$H,2,FALSE),"")</f>
        <v/>
      </c>
      <c r="D1503" s="30" t="str">
        <f>IFERROR(VLOOKUP($B1503,[1]ODBC!$B:$H,3,FALSE),"")</f>
        <v/>
      </c>
      <c r="E1503" s="30" t="str">
        <f>IFERROR(VLOOKUP($B1503,[1]ODBC!$B:$H,4,FALSE),"")</f>
        <v/>
      </c>
      <c r="F1503" s="31" t="str">
        <f>IFERROR(VLOOKUP($B1503,[1]ODBC!$B:$H,5,FALSE),"")</f>
        <v/>
      </c>
      <c r="G1503" s="32">
        <f>[1]ODBC!G1503</f>
        <v>0</v>
      </c>
      <c r="H1503" s="33">
        <f>SUM([1]ODBC!H1503)</f>
        <v>0</v>
      </c>
      <c r="I1503" s="41" t="str">
        <f>'Vinyl cutting'!$B$2</f>
        <v>J36938</v>
      </c>
      <c r="J1503" s="42">
        <f ca="1">(SUMIF('Freeform time and material'!$B$17:$B$30,B1503,'Freeform time and material'!$G$17:$G$30)) +
(SUMIF('Vinyl cutting'!$B$17:$B$30,B1503,'Vinyl cutting'!$G$17:$G$30)) +
(SUMIF('Vinyl cutting (2)'!$B$17:$B$30,B1503,'Vinyl cutting (2)'!$G$17:$G$30)) +
(SUMIF('Apply vinyl graphics'!$B$17:$B$30,B1503,'Apply vinyl graphics'!$G$17:$G$30)) +
(SUMIF('Apply vinyl graphics (2)'!$B$17:$B$30,B1503,'Apply vinyl graphics (2)'!$G$17:$G$30)) +
(SUMIF('Alum pan sign'!$B$17:$B$30,B1503,'Alum pan sign'!$G$17:$G$30)) +
(SUMIF('Alum pan sign (2)'!$B$17:$B$30,B1503,'Alum pan sign (2)'!$G$17:$G$30)) +
(SUMIF('Economy pan sign'!$B$17:$B$30,B1503,'Economy pan sign'!$G$17:$G$30)) +
(SUMIF('Post and panel sign'!$B$17:$B$30,B1503,'Post and panel sign'!$G$17:$G$30)) +
(SUMIF('Post and panel sign (2)'!$B$17:$B$30,B1503,'Post and panel sign (2)'!$G$17:$G$30)) +
(SUMIF('Flat panels only'!$B$17:$B$30,B1503,'Flat panels only'!$G$17:$G$30)) +
(SUMIF('Flat panels only (2)'!$B$17:$B$30,B1503,'Flat panels only (2)'!$G$17:$G$30)) +
(SUMIF('Routed panel shapes'!$B$18:$B$31,B1503,'Routed panel shapes'!$G$18:$G$31)) +
(SUMIF('Routed panel shapes (2)'!$B$18:$B$31,B1503,'Routed panel shapes (2)'!$G$18:$G$31)) +
(SUMIF('Routed face only'!$B$17:$B$30,B1503,'Routed face only'!$G$17:$G$30)) +
(SUMIF('Routed face only (2)'!$B$17:$B$30,B1503,'Routed face only (2)'!$G$17:$G$30)) +
(SUMIF('Routed alum faces letters'!$B$17:$B$30,B1503,'Routed alum faces letters'!$G$17:$G$30)) +
(SUMIF('Routed alum faces letters (2)'!$B$17:$B$30,B1503,'Routed alum faces letters (2)'!$G$17:$G$30)) +
(SUMIF('Routed push through acrylic'!$B$17:$B$30,B1503,'Routed push through acrylic'!$G$17:$G$30)) +
(SUMIF('Routed push through acrylic (2)'!$B$17:$B$30,B1503,'Routed push through acrylic (2)'!$G$17:$G$30)) +
(SUMIF('Sf routed cabinet'!$B$17:$B$30,B1503,'Sf routed cabinet'!$G$17:$G$30)) +
(SUMIF('Sf routed cabinet (2)'!$B$17:$B$30,B1503,'Sf routed cabinet (2)'!$G$17:$G$30)) +
(SUMIF('Df routed cabinet'!$B$17:$B$30,B1503,'Df routed cabinet'!$G$17:$G$30)) +
(SUMIF('Df routed cabinet (2)'!$B$17:$B$30,B1503,'Df routed cabinet (2)'!$G$17:$G$30)) +
(SUMIF('Sf acrylic cabinet'!$B$17:$B$30,B1503,'Sf acrylic cabinet'!$G$17:$G$30)) +
(SUMIF('Sf acrylic cabinet (2)'!$B$17:$B$30,B1503,'Sf acrylic cabinet (2)'!$G$17:$G$30)) +
(SUMIF('Economy Sf acrylic'!$B$17:$B$30,B1503,'Economy Sf acrylic'!$G$17:$G$30)) +
(SUMIF('Df acrylic cabinet'!$B$17:$B$30,B1503,'Df acrylic cabinet'!$G$17:$G$30)) +
(SUMIF('Df acrylic cabinet (2)'!$B$17:$B$30,B1503,'Df acrylic cabinet (2)'!$G$17:$G$30)) +
(SUMIF('Sf flex cabinet'!$B$17:$B$30,B1503,'Sf flex cabinet'!$G$17:$G$30)) +
(SUMIF('Sf flex cabinet (2)'!$B$17:$B$30,B1503,'Sf flex cabinet (2)'!$G$17:$G$30)) +
(SUMIF('Df flex cabinet'!$B$17:$B$36,B1503,'Df flex cabinet'!$G$17:$G$36)) +
(SUMIF('Df flex cabinet (2)'!$B$17:$B$36,B1503,'Df flex cabinet (2)'!$G$17:$G$36)) +
(SUMIF('Pole cover'!$B$17:$B$30,B1503,'Pole cover'!$G$17:$G$30)) +
(SUMIF('Pole cover (2)'!$B$17:$B$30,B1503,'Pole cover (2)'!$G$17:$G$30)) +
(SUMIF('Structural Steel Fab'!$B$17:$B$29,B1503,'Structural Steel Fab'!$G$17:$G$29)) +
(SUMIF(Reveal!$B$17:$B$30,B1503,Reveal!$G$17:$G$30)) +
(SUMIF('Reveal (2)'!$B$17:$B$30,B1503,'Reveal (2)'!$G$17:$G$30)) +
(SUMIF('Crown cove top'!$B$17:$B$30,B1503,'Crown cove top'!$G$17:$G$30)) +
(SUMIF('EMC assembly'!$B$17:$B$30,B1503,'EMC assembly'!$G$17:$G$30)) +
(SUMIF(Crating!$B$17:$B$29,B1503,Crating!$G$17:$G$29)) +
(SUMIF('LED wiring'!$B$17:$B$30,B1503,'LED wiring'!$G$17:$G$30)) +
(SUMIF('Changeable copy face'!$B$17:$B$30,B1503,'Changeable copy face'!$G$17:$G$30)) +
(SUMIF('Flex face assembly'!$B$17:$B$30,B1503,'Flex face assembly'!$G$17:$G$30)) +
(SUMIF('Routed face assembly'!$B$17:$B$30,B1503,'Routed face assembly'!$G$17:$G$30)) +
(SUMIF('Paint calculation'!$B$17:$B$30,B1503,'Paint calculation'!$G$17:$G$30)) +
(SUMIF('Trimcap letter face'!$B$17:$B$30,B1503,'Trimcap letter face'!$G$17:$G$30)) +
(SUMIF('Trimcap letter face (2)'!$B$17:$B$30,B1503,'Trimcap letter face (2)'!$G$17:$G$30)) +
(SUMIF('Channel letter fabrication'!$B$17:$B$30,B1503,'Channel letter fabrication'!$G$17:$G$30)) +
(SUMIF('Channel letter fabrication (2)'!$B$17:$B$30,B1503,'Channel letter fabrication (2)'!$G$17:$G$30))</f>
        <v>0</v>
      </c>
    </row>
    <row r="1504" spans="1:10">
      <c r="A1504" s="28">
        <f>[1]ODBC!$A1504</f>
        <v>0</v>
      </c>
      <c r="B1504" s="29">
        <f>[1]ODBC!B1504</f>
        <v>0</v>
      </c>
      <c r="C1504" s="30" t="str">
        <f>IFERROR(VLOOKUP($B1504,[1]ODBC!$B:$H,2,FALSE),"")</f>
        <v/>
      </c>
      <c r="D1504" s="30" t="str">
        <f>IFERROR(VLOOKUP($B1504,[1]ODBC!$B:$H,3,FALSE),"")</f>
        <v/>
      </c>
      <c r="E1504" s="30" t="str">
        <f>IFERROR(VLOOKUP($B1504,[1]ODBC!$B:$H,4,FALSE),"")</f>
        <v/>
      </c>
      <c r="F1504" s="31" t="str">
        <f>IFERROR(VLOOKUP($B1504,[1]ODBC!$B:$H,5,FALSE),"")</f>
        <v/>
      </c>
      <c r="G1504" s="32">
        <f>[1]ODBC!G1504</f>
        <v>0</v>
      </c>
      <c r="H1504" s="33">
        <f>SUM([1]ODBC!H1504)</f>
        <v>0</v>
      </c>
      <c r="I1504" s="41" t="str">
        <f>'Vinyl cutting'!$B$2</f>
        <v>J36938</v>
      </c>
      <c r="J1504" s="42">
        <f ca="1">(SUMIF('Freeform time and material'!$B$17:$B$30,B1504,'Freeform time and material'!$G$17:$G$30)) +
(SUMIF('Vinyl cutting'!$B$17:$B$30,B1504,'Vinyl cutting'!$G$17:$G$30)) +
(SUMIF('Vinyl cutting (2)'!$B$17:$B$30,B1504,'Vinyl cutting (2)'!$G$17:$G$30)) +
(SUMIF('Apply vinyl graphics'!$B$17:$B$30,B1504,'Apply vinyl graphics'!$G$17:$G$30)) +
(SUMIF('Apply vinyl graphics (2)'!$B$17:$B$30,B1504,'Apply vinyl graphics (2)'!$G$17:$G$30)) +
(SUMIF('Alum pan sign'!$B$17:$B$30,B1504,'Alum pan sign'!$G$17:$G$30)) +
(SUMIF('Alum pan sign (2)'!$B$17:$B$30,B1504,'Alum pan sign (2)'!$G$17:$G$30)) +
(SUMIF('Economy pan sign'!$B$17:$B$30,B1504,'Economy pan sign'!$G$17:$G$30)) +
(SUMIF('Post and panel sign'!$B$17:$B$30,B1504,'Post and panel sign'!$G$17:$G$30)) +
(SUMIF('Post and panel sign (2)'!$B$17:$B$30,B1504,'Post and panel sign (2)'!$G$17:$G$30)) +
(SUMIF('Flat panels only'!$B$17:$B$30,B1504,'Flat panels only'!$G$17:$G$30)) +
(SUMIF('Flat panels only (2)'!$B$17:$B$30,B1504,'Flat panels only (2)'!$G$17:$G$30)) +
(SUMIF('Routed panel shapes'!$B$18:$B$31,B1504,'Routed panel shapes'!$G$18:$G$31)) +
(SUMIF('Routed panel shapes (2)'!$B$18:$B$31,B1504,'Routed panel shapes (2)'!$G$18:$G$31)) +
(SUMIF('Routed face only'!$B$17:$B$30,B1504,'Routed face only'!$G$17:$G$30)) +
(SUMIF('Routed face only (2)'!$B$17:$B$30,B1504,'Routed face only (2)'!$G$17:$G$30)) +
(SUMIF('Routed alum faces letters'!$B$17:$B$30,B1504,'Routed alum faces letters'!$G$17:$G$30)) +
(SUMIF('Routed alum faces letters (2)'!$B$17:$B$30,B1504,'Routed alum faces letters (2)'!$G$17:$G$30)) +
(SUMIF('Routed push through acrylic'!$B$17:$B$30,B1504,'Routed push through acrylic'!$G$17:$G$30)) +
(SUMIF('Routed push through acrylic (2)'!$B$17:$B$30,B1504,'Routed push through acrylic (2)'!$G$17:$G$30)) +
(SUMIF('Sf routed cabinet'!$B$17:$B$30,B1504,'Sf routed cabinet'!$G$17:$G$30)) +
(SUMIF('Sf routed cabinet (2)'!$B$17:$B$30,B1504,'Sf routed cabinet (2)'!$G$17:$G$30)) +
(SUMIF('Df routed cabinet'!$B$17:$B$30,B1504,'Df routed cabinet'!$G$17:$G$30)) +
(SUMIF('Df routed cabinet (2)'!$B$17:$B$30,B1504,'Df routed cabinet (2)'!$G$17:$G$30)) +
(SUMIF('Sf acrylic cabinet'!$B$17:$B$30,B1504,'Sf acrylic cabinet'!$G$17:$G$30)) +
(SUMIF('Sf acrylic cabinet (2)'!$B$17:$B$30,B1504,'Sf acrylic cabinet (2)'!$G$17:$G$30)) +
(SUMIF('Economy Sf acrylic'!$B$17:$B$30,B1504,'Economy Sf acrylic'!$G$17:$G$30)) +
(SUMIF('Df acrylic cabinet'!$B$17:$B$30,B1504,'Df acrylic cabinet'!$G$17:$G$30)) +
(SUMIF('Df acrylic cabinet (2)'!$B$17:$B$30,B1504,'Df acrylic cabinet (2)'!$G$17:$G$30)) +
(SUMIF('Sf flex cabinet'!$B$17:$B$30,B1504,'Sf flex cabinet'!$G$17:$G$30)) +
(SUMIF('Sf flex cabinet (2)'!$B$17:$B$30,B1504,'Sf flex cabinet (2)'!$G$17:$G$30)) +
(SUMIF('Df flex cabinet'!$B$17:$B$36,B1504,'Df flex cabinet'!$G$17:$G$36)) +
(SUMIF('Df flex cabinet (2)'!$B$17:$B$36,B1504,'Df flex cabinet (2)'!$G$17:$G$36)) +
(SUMIF('Pole cover'!$B$17:$B$30,B1504,'Pole cover'!$G$17:$G$30)) +
(SUMIF('Pole cover (2)'!$B$17:$B$30,B1504,'Pole cover (2)'!$G$17:$G$30)) +
(SUMIF('Structural Steel Fab'!$B$17:$B$29,B1504,'Structural Steel Fab'!$G$17:$G$29)) +
(SUMIF(Reveal!$B$17:$B$30,B1504,Reveal!$G$17:$G$30)) +
(SUMIF('Reveal (2)'!$B$17:$B$30,B1504,'Reveal (2)'!$G$17:$G$30)) +
(SUMIF('Crown cove top'!$B$17:$B$30,B1504,'Crown cove top'!$G$17:$G$30)) +
(SUMIF('EMC assembly'!$B$17:$B$30,B1504,'EMC assembly'!$G$17:$G$30)) +
(SUMIF(Crating!$B$17:$B$29,B1504,Crating!$G$17:$G$29)) +
(SUMIF('LED wiring'!$B$17:$B$30,B1504,'LED wiring'!$G$17:$G$30)) +
(SUMIF('Changeable copy face'!$B$17:$B$30,B1504,'Changeable copy face'!$G$17:$G$30)) +
(SUMIF('Flex face assembly'!$B$17:$B$30,B1504,'Flex face assembly'!$G$17:$G$30)) +
(SUMIF('Routed face assembly'!$B$17:$B$30,B1504,'Routed face assembly'!$G$17:$G$30)) +
(SUMIF('Paint calculation'!$B$17:$B$30,B1504,'Paint calculation'!$G$17:$G$30)) +
(SUMIF('Trimcap letter face'!$B$17:$B$30,B1504,'Trimcap letter face'!$G$17:$G$30)) +
(SUMIF('Trimcap letter face (2)'!$B$17:$B$30,B1504,'Trimcap letter face (2)'!$G$17:$G$30)) +
(SUMIF('Channel letter fabrication'!$B$17:$B$30,B1504,'Channel letter fabrication'!$G$17:$G$30)) +
(SUMIF('Channel letter fabrication (2)'!$B$17:$B$30,B1504,'Channel letter fabrication (2)'!$G$17:$G$30))</f>
        <v>0</v>
      </c>
    </row>
    <row r="1505" spans="1:10">
      <c r="A1505" s="28">
        <f>[1]ODBC!$A1505</f>
        <v>0</v>
      </c>
      <c r="B1505" s="29">
        <f>[1]ODBC!B1505</f>
        <v>0</v>
      </c>
      <c r="C1505" s="30" t="str">
        <f>IFERROR(VLOOKUP($B1505,[1]ODBC!$B:$H,2,FALSE),"")</f>
        <v/>
      </c>
      <c r="D1505" s="30" t="str">
        <f>IFERROR(VLOOKUP($B1505,[1]ODBC!$B:$H,3,FALSE),"")</f>
        <v/>
      </c>
      <c r="E1505" s="30" t="str">
        <f>IFERROR(VLOOKUP($B1505,[1]ODBC!$B:$H,4,FALSE),"")</f>
        <v/>
      </c>
      <c r="F1505" s="31" t="str">
        <f>IFERROR(VLOOKUP($B1505,[1]ODBC!$B:$H,5,FALSE),"")</f>
        <v/>
      </c>
      <c r="G1505" s="32">
        <f>[1]ODBC!G1505</f>
        <v>0</v>
      </c>
      <c r="H1505" s="33">
        <f>SUM([1]ODBC!H1505)</f>
        <v>0</v>
      </c>
      <c r="I1505" s="41" t="str">
        <f>'Vinyl cutting'!$B$2</f>
        <v>J36938</v>
      </c>
      <c r="J1505" s="42">
        <f ca="1">(SUMIF('Freeform time and material'!$B$17:$B$30,B1505,'Freeform time and material'!$G$17:$G$30)) +
(SUMIF('Vinyl cutting'!$B$17:$B$30,B1505,'Vinyl cutting'!$G$17:$G$30)) +
(SUMIF('Vinyl cutting (2)'!$B$17:$B$30,B1505,'Vinyl cutting (2)'!$G$17:$G$30)) +
(SUMIF('Apply vinyl graphics'!$B$17:$B$30,B1505,'Apply vinyl graphics'!$G$17:$G$30)) +
(SUMIF('Apply vinyl graphics (2)'!$B$17:$B$30,B1505,'Apply vinyl graphics (2)'!$G$17:$G$30)) +
(SUMIF('Alum pan sign'!$B$17:$B$30,B1505,'Alum pan sign'!$G$17:$G$30)) +
(SUMIF('Alum pan sign (2)'!$B$17:$B$30,B1505,'Alum pan sign (2)'!$G$17:$G$30)) +
(SUMIF('Economy pan sign'!$B$17:$B$30,B1505,'Economy pan sign'!$G$17:$G$30)) +
(SUMIF('Post and panel sign'!$B$17:$B$30,B1505,'Post and panel sign'!$G$17:$G$30)) +
(SUMIF('Post and panel sign (2)'!$B$17:$B$30,B1505,'Post and panel sign (2)'!$G$17:$G$30)) +
(SUMIF('Flat panels only'!$B$17:$B$30,B1505,'Flat panels only'!$G$17:$G$30)) +
(SUMIF('Flat panels only (2)'!$B$17:$B$30,B1505,'Flat panels only (2)'!$G$17:$G$30)) +
(SUMIF('Routed panel shapes'!$B$18:$B$31,B1505,'Routed panel shapes'!$G$18:$G$31)) +
(SUMIF('Routed panel shapes (2)'!$B$18:$B$31,B1505,'Routed panel shapes (2)'!$G$18:$G$31)) +
(SUMIF('Routed face only'!$B$17:$B$30,B1505,'Routed face only'!$G$17:$G$30)) +
(SUMIF('Routed face only (2)'!$B$17:$B$30,B1505,'Routed face only (2)'!$G$17:$G$30)) +
(SUMIF('Routed alum faces letters'!$B$17:$B$30,B1505,'Routed alum faces letters'!$G$17:$G$30)) +
(SUMIF('Routed alum faces letters (2)'!$B$17:$B$30,B1505,'Routed alum faces letters (2)'!$G$17:$G$30)) +
(SUMIF('Routed push through acrylic'!$B$17:$B$30,B1505,'Routed push through acrylic'!$G$17:$G$30)) +
(SUMIF('Routed push through acrylic (2)'!$B$17:$B$30,B1505,'Routed push through acrylic (2)'!$G$17:$G$30)) +
(SUMIF('Sf routed cabinet'!$B$17:$B$30,B1505,'Sf routed cabinet'!$G$17:$G$30)) +
(SUMIF('Sf routed cabinet (2)'!$B$17:$B$30,B1505,'Sf routed cabinet (2)'!$G$17:$G$30)) +
(SUMIF('Df routed cabinet'!$B$17:$B$30,B1505,'Df routed cabinet'!$G$17:$G$30)) +
(SUMIF('Df routed cabinet (2)'!$B$17:$B$30,B1505,'Df routed cabinet (2)'!$G$17:$G$30)) +
(SUMIF('Sf acrylic cabinet'!$B$17:$B$30,B1505,'Sf acrylic cabinet'!$G$17:$G$30)) +
(SUMIF('Sf acrylic cabinet (2)'!$B$17:$B$30,B1505,'Sf acrylic cabinet (2)'!$G$17:$G$30)) +
(SUMIF('Economy Sf acrylic'!$B$17:$B$30,B1505,'Economy Sf acrylic'!$G$17:$G$30)) +
(SUMIF('Df acrylic cabinet'!$B$17:$B$30,B1505,'Df acrylic cabinet'!$G$17:$G$30)) +
(SUMIF('Df acrylic cabinet (2)'!$B$17:$B$30,B1505,'Df acrylic cabinet (2)'!$G$17:$G$30)) +
(SUMIF('Sf flex cabinet'!$B$17:$B$30,B1505,'Sf flex cabinet'!$G$17:$G$30)) +
(SUMIF('Sf flex cabinet (2)'!$B$17:$B$30,B1505,'Sf flex cabinet (2)'!$G$17:$G$30)) +
(SUMIF('Df flex cabinet'!$B$17:$B$36,B1505,'Df flex cabinet'!$G$17:$G$36)) +
(SUMIF('Df flex cabinet (2)'!$B$17:$B$36,B1505,'Df flex cabinet (2)'!$G$17:$G$36)) +
(SUMIF('Pole cover'!$B$17:$B$30,B1505,'Pole cover'!$G$17:$G$30)) +
(SUMIF('Pole cover (2)'!$B$17:$B$30,B1505,'Pole cover (2)'!$G$17:$G$30)) +
(SUMIF('Structural Steel Fab'!$B$17:$B$29,B1505,'Structural Steel Fab'!$G$17:$G$29)) +
(SUMIF(Reveal!$B$17:$B$30,B1505,Reveal!$G$17:$G$30)) +
(SUMIF('Reveal (2)'!$B$17:$B$30,B1505,'Reveal (2)'!$G$17:$G$30)) +
(SUMIF('Crown cove top'!$B$17:$B$30,B1505,'Crown cove top'!$G$17:$G$30)) +
(SUMIF('EMC assembly'!$B$17:$B$30,B1505,'EMC assembly'!$G$17:$G$30)) +
(SUMIF(Crating!$B$17:$B$29,B1505,Crating!$G$17:$G$29)) +
(SUMIF('LED wiring'!$B$17:$B$30,B1505,'LED wiring'!$G$17:$G$30)) +
(SUMIF('Changeable copy face'!$B$17:$B$30,B1505,'Changeable copy face'!$G$17:$G$30)) +
(SUMIF('Flex face assembly'!$B$17:$B$30,B1505,'Flex face assembly'!$G$17:$G$30)) +
(SUMIF('Routed face assembly'!$B$17:$B$30,B1505,'Routed face assembly'!$G$17:$G$30)) +
(SUMIF('Paint calculation'!$B$17:$B$30,B1505,'Paint calculation'!$G$17:$G$30)) +
(SUMIF('Trimcap letter face'!$B$17:$B$30,B1505,'Trimcap letter face'!$G$17:$G$30)) +
(SUMIF('Trimcap letter face (2)'!$B$17:$B$30,B1505,'Trimcap letter face (2)'!$G$17:$G$30)) +
(SUMIF('Channel letter fabrication'!$B$17:$B$30,B1505,'Channel letter fabrication'!$G$17:$G$30)) +
(SUMIF('Channel letter fabrication (2)'!$B$17:$B$30,B1505,'Channel letter fabrication (2)'!$G$17:$G$30))</f>
        <v>0</v>
      </c>
    </row>
    <row r="1506" spans="1:10">
      <c r="A1506" s="28">
        <f>[1]ODBC!$A1506</f>
        <v>0</v>
      </c>
      <c r="B1506" s="29">
        <f>[1]ODBC!B1506</f>
        <v>0</v>
      </c>
      <c r="C1506" s="30" t="str">
        <f>IFERROR(VLOOKUP($B1506,[1]ODBC!$B:$H,2,FALSE),"")</f>
        <v/>
      </c>
      <c r="D1506" s="30" t="str">
        <f>IFERROR(VLOOKUP($B1506,[1]ODBC!$B:$H,3,FALSE),"")</f>
        <v/>
      </c>
      <c r="E1506" s="30" t="str">
        <f>IFERROR(VLOOKUP($B1506,[1]ODBC!$B:$H,4,FALSE),"")</f>
        <v/>
      </c>
      <c r="F1506" s="31" t="str">
        <f>IFERROR(VLOOKUP($B1506,[1]ODBC!$B:$H,5,FALSE),"")</f>
        <v/>
      </c>
      <c r="G1506" s="32">
        <f>[1]ODBC!G1506</f>
        <v>0</v>
      </c>
      <c r="H1506" s="33">
        <f>SUM([1]ODBC!H1506)</f>
        <v>0</v>
      </c>
      <c r="I1506" s="41" t="str">
        <f>'Vinyl cutting'!$B$2</f>
        <v>J36938</v>
      </c>
      <c r="J1506" s="42">
        <f ca="1">(SUMIF('Freeform time and material'!$B$17:$B$30,B1506,'Freeform time and material'!$G$17:$G$30)) +
(SUMIF('Vinyl cutting'!$B$17:$B$30,B1506,'Vinyl cutting'!$G$17:$G$30)) +
(SUMIF('Vinyl cutting (2)'!$B$17:$B$30,B1506,'Vinyl cutting (2)'!$G$17:$G$30)) +
(SUMIF('Apply vinyl graphics'!$B$17:$B$30,B1506,'Apply vinyl graphics'!$G$17:$G$30)) +
(SUMIF('Apply vinyl graphics (2)'!$B$17:$B$30,B1506,'Apply vinyl graphics (2)'!$G$17:$G$30)) +
(SUMIF('Alum pan sign'!$B$17:$B$30,B1506,'Alum pan sign'!$G$17:$G$30)) +
(SUMIF('Alum pan sign (2)'!$B$17:$B$30,B1506,'Alum pan sign (2)'!$G$17:$G$30)) +
(SUMIF('Economy pan sign'!$B$17:$B$30,B1506,'Economy pan sign'!$G$17:$G$30)) +
(SUMIF('Post and panel sign'!$B$17:$B$30,B1506,'Post and panel sign'!$G$17:$G$30)) +
(SUMIF('Post and panel sign (2)'!$B$17:$B$30,B1506,'Post and panel sign (2)'!$G$17:$G$30)) +
(SUMIF('Flat panels only'!$B$17:$B$30,B1506,'Flat panels only'!$G$17:$G$30)) +
(SUMIF('Flat panels only (2)'!$B$17:$B$30,B1506,'Flat panels only (2)'!$G$17:$G$30)) +
(SUMIF('Routed panel shapes'!$B$18:$B$31,B1506,'Routed panel shapes'!$G$18:$G$31)) +
(SUMIF('Routed panel shapes (2)'!$B$18:$B$31,B1506,'Routed panel shapes (2)'!$G$18:$G$31)) +
(SUMIF('Routed face only'!$B$17:$B$30,B1506,'Routed face only'!$G$17:$G$30)) +
(SUMIF('Routed face only (2)'!$B$17:$B$30,B1506,'Routed face only (2)'!$G$17:$G$30)) +
(SUMIF('Routed alum faces letters'!$B$17:$B$30,B1506,'Routed alum faces letters'!$G$17:$G$30)) +
(SUMIF('Routed alum faces letters (2)'!$B$17:$B$30,B1506,'Routed alum faces letters (2)'!$G$17:$G$30)) +
(SUMIF('Routed push through acrylic'!$B$17:$B$30,B1506,'Routed push through acrylic'!$G$17:$G$30)) +
(SUMIF('Routed push through acrylic (2)'!$B$17:$B$30,B1506,'Routed push through acrylic (2)'!$G$17:$G$30)) +
(SUMIF('Sf routed cabinet'!$B$17:$B$30,B1506,'Sf routed cabinet'!$G$17:$G$30)) +
(SUMIF('Sf routed cabinet (2)'!$B$17:$B$30,B1506,'Sf routed cabinet (2)'!$G$17:$G$30)) +
(SUMIF('Df routed cabinet'!$B$17:$B$30,B1506,'Df routed cabinet'!$G$17:$G$30)) +
(SUMIF('Df routed cabinet (2)'!$B$17:$B$30,B1506,'Df routed cabinet (2)'!$G$17:$G$30)) +
(SUMIF('Sf acrylic cabinet'!$B$17:$B$30,B1506,'Sf acrylic cabinet'!$G$17:$G$30)) +
(SUMIF('Sf acrylic cabinet (2)'!$B$17:$B$30,B1506,'Sf acrylic cabinet (2)'!$G$17:$G$30)) +
(SUMIF('Economy Sf acrylic'!$B$17:$B$30,B1506,'Economy Sf acrylic'!$G$17:$G$30)) +
(SUMIF('Df acrylic cabinet'!$B$17:$B$30,B1506,'Df acrylic cabinet'!$G$17:$G$30)) +
(SUMIF('Df acrylic cabinet (2)'!$B$17:$B$30,B1506,'Df acrylic cabinet (2)'!$G$17:$G$30)) +
(SUMIF('Sf flex cabinet'!$B$17:$B$30,B1506,'Sf flex cabinet'!$G$17:$G$30)) +
(SUMIF('Sf flex cabinet (2)'!$B$17:$B$30,B1506,'Sf flex cabinet (2)'!$G$17:$G$30)) +
(SUMIF('Df flex cabinet'!$B$17:$B$36,B1506,'Df flex cabinet'!$G$17:$G$36)) +
(SUMIF('Df flex cabinet (2)'!$B$17:$B$36,B1506,'Df flex cabinet (2)'!$G$17:$G$36)) +
(SUMIF('Pole cover'!$B$17:$B$30,B1506,'Pole cover'!$G$17:$G$30)) +
(SUMIF('Pole cover (2)'!$B$17:$B$30,B1506,'Pole cover (2)'!$G$17:$G$30)) +
(SUMIF('Structural Steel Fab'!$B$17:$B$29,B1506,'Structural Steel Fab'!$G$17:$G$29)) +
(SUMIF(Reveal!$B$17:$B$30,B1506,Reveal!$G$17:$G$30)) +
(SUMIF('Reveal (2)'!$B$17:$B$30,B1506,'Reveal (2)'!$G$17:$G$30)) +
(SUMIF('Crown cove top'!$B$17:$B$30,B1506,'Crown cove top'!$G$17:$G$30)) +
(SUMIF('EMC assembly'!$B$17:$B$30,B1506,'EMC assembly'!$G$17:$G$30)) +
(SUMIF(Crating!$B$17:$B$29,B1506,Crating!$G$17:$G$29)) +
(SUMIF('LED wiring'!$B$17:$B$30,B1506,'LED wiring'!$G$17:$G$30)) +
(SUMIF('Changeable copy face'!$B$17:$B$30,B1506,'Changeable copy face'!$G$17:$G$30)) +
(SUMIF('Flex face assembly'!$B$17:$B$30,B1506,'Flex face assembly'!$G$17:$G$30)) +
(SUMIF('Routed face assembly'!$B$17:$B$30,B1506,'Routed face assembly'!$G$17:$G$30)) +
(SUMIF('Paint calculation'!$B$17:$B$30,B1506,'Paint calculation'!$G$17:$G$30)) +
(SUMIF('Trimcap letter face'!$B$17:$B$30,B1506,'Trimcap letter face'!$G$17:$G$30)) +
(SUMIF('Trimcap letter face (2)'!$B$17:$B$30,B1506,'Trimcap letter face (2)'!$G$17:$G$30)) +
(SUMIF('Channel letter fabrication'!$B$17:$B$30,B1506,'Channel letter fabrication'!$G$17:$G$30)) +
(SUMIF('Channel letter fabrication (2)'!$B$17:$B$30,B1506,'Channel letter fabrication (2)'!$G$17:$G$30))</f>
        <v>0</v>
      </c>
    </row>
    <row r="1507" spans="1:10">
      <c r="A1507" s="28">
        <f>[1]ODBC!$A1507</f>
        <v>0</v>
      </c>
      <c r="B1507" s="29">
        <f>[1]ODBC!B1507</f>
        <v>0</v>
      </c>
      <c r="C1507" s="30" t="str">
        <f>IFERROR(VLOOKUP($B1507,[1]ODBC!$B:$H,2,FALSE),"")</f>
        <v/>
      </c>
      <c r="D1507" s="30" t="str">
        <f>IFERROR(VLOOKUP($B1507,[1]ODBC!$B:$H,3,FALSE),"")</f>
        <v/>
      </c>
      <c r="E1507" s="30" t="str">
        <f>IFERROR(VLOOKUP($B1507,[1]ODBC!$B:$H,4,FALSE),"")</f>
        <v/>
      </c>
      <c r="F1507" s="31" t="str">
        <f>IFERROR(VLOOKUP($B1507,[1]ODBC!$B:$H,5,FALSE),"")</f>
        <v/>
      </c>
      <c r="G1507" s="32">
        <f>[1]ODBC!G1507</f>
        <v>0</v>
      </c>
      <c r="H1507" s="33">
        <f>SUM([1]ODBC!H1507)</f>
        <v>0</v>
      </c>
      <c r="I1507" s="41" t="str">
        <f>'Vinyl cutting'!$B$2</f>
        <v>J36938</v>
      </c>
      <c r="J1507" s="42">
        <f ca="1">(SUMIF('Freeform time and material'!$B$17:$B$30,B1507,'Freeform time and material'!$G$17:$G$30)) +
(SUMIF('Vinyl cutting'!$B$17:$B$30,B1507,'Vinyl cutting'!$G$17:$G$30)) +
(SUMIF('Vinyl cutting (2)'!$B$17:$B$30,B1507,'Vinyl cutting (2)'!$G$17:$G$30)) +
(SUMIF('Apply vinyl graphics'!$B$17:$B$30,B1507,'Apply vinyl graphics'!$G$17:$G$30)) +
(SUMIF('Apply vinyl graphics (2)'!$B$17:$B$30,B1507,'Apply vinyl graphics (2)'!$G$17:$G$30)) +
(SUMIF('Alum pan sign'!$B$17:$B$30,B1507,'Alum pan sign'!$G$17:$G$30)) +
(SUMIF('Alum pan sign (2)'!$B$17:$B$30,B1507,'Alum pan sign (2)'!$G$17:$G$30)) +
(SUMIF('Economy pan sign'!$B$17:$B$30,B1507,'Economy pan sign'!$G$17:$G$30)) +
(SUMIF('Post and panel sign'!$B$17:$B$30,B1507,'Post and panel sign'!$G$17:$G$30)) +
(SUMIF('Post and panel sign (2)'!$B$17:$B$30,B1507,'Post and panel sign (2)'!$G$17:$G$30)) +
(SUMIF('Flat panels only'!$B$17:$B$30,B1507,'Flat panels only'!$G$17:$G$30)) +
(SUMIF('Flat panels only (2)'!$B$17:$B$30,B1507,'Flat panels only (2)'!$G$17:$G$30)) +
(SUMIF('Routed panel shapes'!$B$18:$B$31,B1507,'Routed panel shapes'!$G$18:$G$31)) +
(SUMIF('Routed panel shapes (2)'!$B$18:$B$31,B1507,'Routed panel shapes (2)'!$G$18:$G$31)) +
(SUMIF('Routed face only'!$B$17:$B$30,B1507,'Routed face only'!$G$17:$G$30)) +
(SUMIF('Routed face only (2)'!$B$17:$B$30,B1507,'Routed face only (2)'!$G$17:$G$30)) +
(SUMIF('Routed alum faces letters'!$B$17:$B$30,B1507,'Routed alum faces letters'!$G$17:$G$30)) +
(SUMIF('Routed alum faces letters (2)'!$B$17:$B$30,B1507,'Routed alum faces letters (2)'!$G$17:$G$30)) +
(SUMIF('Routed push through acrylic'!$B$17:$B$30,B1507,'Routed push through acrylic'!$G$17:$G$30)) +
(SUMIF('Routed push through acrylic (2)'!$B$17:$B$30,B1507,'Routed push through acrylic (2)'!$G$17:$G$30)) +
(SUMIF('Sf routed cabinet'!$B$17:$B$30,B1507,'Sf routed cabinet'!$G$17:$G$30)) +
(SUMIF('Sf routed cabinet (2)'!$B$17:$B$30,B1507,'Sf routed cabinet (2)'!$G$17:$G$30)) +
(SUMIF('Df routed cabinet'!$B$17:$B$30,B1507,'Df routed cabinet'!$G$17:$G$30)) +
(SUMIF('Df routed cabinet (2)'!$B$17:$B$30,B1507,'Df routed cabinet (2)'!$G$17:$G$30)) +
(SUMIF('Sf acrylic cabinet'!$B$17:$B$30,B1507,'Sf acrylic cabinet'!$G$17:$G$30)) +
(SUMIF('Sf acrylic cabinet (2)'!$B$17:$B$30,B1507,'Sf acrylic cabinet (2)'!$G$17:$G$30)) +
(SUMIF('Economy Sf acrylic'!$B$17:$B$30,B1507,'Economy Sf acrylic'!$G$17:$G$30)) +
(SUMIF('Df acrylic cabinet'!$B$17:$B$30,B1507,'Df acrylic cabinet'!$G$17:$G$30)) +
(SUMIF('Df acrylic cabinet (2)'!$B$17:$B$30,B1507,'Df acrylic cabinet (2)'!$G$17:$G$30)) +
(SUMIF('Sf flex cabinet'!$B$17:$B$30,B1507,'Sf flex cabinet'!$G$17:$G$30)) +
(SUMIF('Sf flex cabinet (2)'!$B$17:$B$30,B1507,'Sf flex cabinet (2)'!$G$17:$G$30)) +
(SUMIF('Df flex cabinet'!$B$17:$B$36,B1507,'Df flex cabinet'!$G$17:$G$36)) +
(SUMIF('Df flex cabinet (2)'!$B$17:$B$36,B1507,'Df flex cabinet (2)'!$G$17:$G$36)) +
(SUMIF('Pole cover'!$B$17:$B$30,B1507,'Pole cover'!$G$17:$G$30)) +
(SUMIF('Pole cover (2)'!$B$17:$B$30,B1507,'Pole cover (2)'!$G$17:$G$30)) +
(SUMIF('Structural Steel Fab'!$B$17:$B$29,B1507,'Structural Steel Fab'!$G$17:$G$29)) +
(SUMIF(Reveal!$B$17:$B$30,B1507,Reveal!$G$17:$G$30)) +
(SUMIF('Reveal (2)'!$B$17:$B$30,B1507,'Reveal (2)'!$G$17:$G$30)) +
(SUMIF('Crown cove top'!$B$17:$B$30,B1507,'Crown cove top'!$G$17:$G$30)) +
(SUMIF('EMC assembly'!$B$17:$B$30,B1507,'EMC assembly'!$G$17:$G$30)) +
(SUMIF(Crating!$B$17:$B$29,B1507,Crating!$G$17:$G$29)) +
(SUMIF('LED wiring'!$B$17:$B$30,B1507,'LED wiring'!$G$17:$G$30)) +
(SUMIF('Changeable copy face'!$B$17:$B$30,B1507,'Changeable copy face'!$G$17:$G$30)) +
(SUMIF('Flex face assembly'!$B$17:$B$30,B1507,'Flex face assembly'!$G$17:$G$30)) +
(SUMIF('Routed face assembly'!$B$17:$B$30,B1507,'Routed face assembly'!$G$17:$G$30)) +
(SUMIF('Paint calculation'!$B$17:$B$30,B1507,'Paint calculation'!$G$17:$G$30)) +
(SUMIF('Trimcap letter face'!$B$17:$B$30,B1507,'Trimcap letter face'!$G$17:$G$30)) +
(SUMIF('Trimcap letter face (2)'!$B$17:$B$30,B1507,'Trimcap letter face (2)'!$G$17:$G$30)) +
(SUMIF('Channel letter fabrication'!$B$17:$B$30,B1507,'Channel letter fabrication'!$G$17:$G$30)) +
(SUMIF('Channel letter fabrication (2)'!$B$17:$B$30,B1507,'Channel letter fabrication (2)'!$G$17:$G$30))</f>
        <v>0</v>
      </c>
    </row>
    <row r="1508" spans="1:10">
      <c r="A1508" s="28">
        <f>[1]ODBC!$A1508</f>
        <v>0</v>
      </c>
      <c r="B1508" s="29">
        <f>[1]ODBC!B1508</f>
        <v>0</v>
      </c>
      <c r="C1508" s="30" t="str">
        <f>IFERROR(VLOOKUP($B1508,[1]ODBC!$B:$H,2,FALSE),"")</f>
        <v/>
      </c>
      <c r="D1508" s="30" t="str">
        <f>IFERROR(VLOOKUP($B1508,[1]ODBC!$B:$H,3,FALSE),"")</f>
        <v/>
      </c>
      <c r="E1508" s="30" t="str">
        <f>IFERROR(VLOOKUP($B1508,[1]ODBC!$B:$H,4,FALSE),"")</f>
        <v/>
      </c>
      <c r="F1508" s="31" t="str">
        <f>IFERROR(VLOOKUP($B1508,[1]ODBC!$B:$H,5,FALSE),"")</f>
        <v/>
      </c>
      <c r="G1508" s="32">
        <f>[1]ODBC!G1508</f>
        <v>0</v>
      </c>
      <c r="H1508" s="33">
        <f>SUM([1]ODBC!H1508)</f>
        <v>0</v>
      </c>
      <c r="I1508" s="41" t="str">
        <f>'Vinyl cutting'!$B$2</f>
        <v>J36938</v>
      </c>
      <c r="J1508" s="42">
        <f ca="1">(SUMIF('Freeform time and material'!$B$17:$B$30,B1508,'Freeform time and material'!$G$17:$G$30)) +
(SUMIF('Vinyl cutting'!$B$17:$B$30,B1508,'Vinyl cutting'!$G$17:$G$30)) +
(SUMIF('Vinyl cutting (2)'!$B$17:$B$30,B1508,'Vinyl cutting (2)'!$G$17:$G$30)) +
(SUMIF('Apply vinyl graphics'!$B$17:$B$30,B1508,'Apply vinyl graphics'!$G$17:$G$30)) +
(SUMIF('Apply vinyl graphics (2)'!$B$17:$B$30,B1508,'Apply vinyl graphics (2)'!$G$17:$G$30)) +
(SUMIF('Alum pan sign'!$B$17:$B$30,B1508,'Alum pan sign'!$G$17:$G$30)) +
(SUMIF('Alum pan sign (2)'!$B$17:$B$30,B1508,'Alum pan sign (2)'!$G$17:$G$30)) +
(SUMIF('Economy pan sign'!$B$17:$B$30,B1508,'Economy pan sign'!$G$17:$G$30)) +
(SUMIF('Post and panel sign'!$B$17:$B$30,B1508,'Post and panel sign'!$G$17:$G$30)) +
(SUMIF('Post and panel sign (2)'!$B$17:$B$30,B1508,'Post and panel sign (2)'!$G$17:$G$30)) +
(SUMIF('Flat panels only'!$B$17:$B$30,B1508,'Flat panels only'!$G$17:$G$30)) +
(SUMIF('Flat panels only (2)'!$B$17:$B$30,B1508,'Flat panels only (2)'!$G$17:$G$30)) +
(SUMIF('Routed panel shapes'!$B$18:$B$31,B1508,'Routed panel shapes'!$G$18:$G$31)) +
(SUMIF('Routed panel shapes (2)'!$B$18:$B$31,B1508,'Routed panel shapes (2)'!$G$18:$G$31)) +
(SUMIF('Routed face only'!$B$17:$B$30,B1508,'Routed face only'!$G$17:$G$30)) +
(SUMIF('Routed face only (2)'!$B$17:$B$30,B1508,'Routed face only (2)'!$G$17:$G$30)) +
(SUMIF('Routed alum faces letters'!$B$17:$B$30,B1508,'Routed alum faces letters'!$G$17:$G$30)) +
(SUMIF('Routed alum faces letters (2)'!$B$17:$B$30,B1508,'Routed alum faces letters (2)'!$G$17:$G$30)) +
(SUMIF('Routed push through acrylic'!$B$17:$B$30,B1508,'Routed push through acrylic'!$G$17:$G$30)) +
(SUMIF('Routed push through acrylic (2)'!$B$17:$B$30,B1508,'Routed push through acrylic (2)'!$G$17:$G$30)) +
(SUMIF('Sf routed cabinet'!$B$17:$B$30,B1508,'Sf routed cabinet'!$G$17:$G$30)) +
(SUMIF('Sf routed cabinet (2)'!$B$17:$B$30,B1508,'Sf routed cabinet (2)'!$G$17:$G$30)) +
(SUMIF('Df routed cabinet'!$B$17:$B$30,B1508,'Df routed cabinet'!$G$17:$G$30)) +
(SUMIF('Df routed cabinet (2)'!$B$17:$B$30,B1508,'Df routed cabinet (2)'!$G$17:$G$30)) +
(SUMIF('Sf acrylic cabinet'!$B$17:$B$30,B1508,'Sf acrylic cabinet'!$G$17:$G$30)) +
(SUMIF('Sf acrylic cabinet (2)'!$B$17:$B$30,B1508,'Sf acrylic cabinet (2)'!$G$17:$G$30)) +
(SUMIF('Economy Sf acrylic'!$B$17:$B$30,B1508,'Economy Sf acrylic'!$G$17:$G$30)) +
(SUMIF('Df acrylic cabinet'!$B$17:$B$30,B1508,'Df acrylic cabinet'!$G$17:$G$30)) +
(SUMIF('Df acrylic cabinet (2)'!$B$17:$B$30,B1508,'Df acrylic cabinet (2)'!$G$17:$G$30)) +
(SUMIF('Sf flex cabinet'!$B$17:$B$30,B1508,'Sf flex cabinet'!$G$17:$G$30)) +
(SUMIF('Sf flex cabinet (2)'!$B$17:$B$30,B1508,'Sf flex cabinet (2)'!$G$17:$G$30)) +
(SUMIF('Df flex cabinet'!$B$17:$B$36,B1508,'Df flex cabinet'!$G$17:$G$36)) +
(SUMIF('Df flex cabinet (2)'!$B$17:$B$36,B1508,'Df flex cabinet (2)'!$G$17:$G$36)) +
(SUMIF('Pole cover'!$B$17:$B$30,B1508,'Pole cover'!$G$17:$G$30)) +
(SUMIF('Pole cover (2)'!$B$17:$B$30,B1508,'Pole cover (2)'!$G$17:$G$30)) +
(SUMIF('Structural Steel Fab'!$B$17:$B$29,B1508,'Structural Steel Fab'!$G$17:$G$29)) +
(SUMIF(Reveal!$B$17:$B$30,B1508,Reveal!$G$17:$G$30)) +
(SUMIF('Reveal (2)'!$B$17:$B$30,B1508,'Reveal (2)'!$G$17:$G$30)) +
(SUMIF('Crown cove top'!$B$17:$B$30,B1508,'Crown cove top'!$G$17:$G$30)) +
(SUMIF('EMC assembly'!$B$17:$B$30,B1508,'EMC assembly'!$G$17:$G$30)) +
(SUMIF(Crating!$B$17:$B$29,B1508,Crating!$G$17:$G$29)) +
(SUMIF('LED wiring'!$B$17:$B$30,B1508,'LED wiring'!$G$17:$G$30)) +
(SUMIF('Changeable copy face'!$B$17:$B$30,B1508,'Changeable copy face'!$G$17:$G$30)) +
(SUMIF('Flex face assembly'!$B$17:$B$30,B1508,'Flex face assembly'!$G$17:$G$30)) +
(SUMIF('Routed face assembly'!$B$17:$B$30,B1508,'Routed face assembly'!$G$17:$G$30)) +
(SUMIF('Paint calculation'!$B$17:$B$30,B1508,'Paint calculation'!$G$17:$G$30)) +
(SUMIF('Trimcap letter face'!$B$17:$B$30,B1508,'Trimcap letter face'!$G$17:$G$30)) +
(SUMIF('Trimcap letter face (2)'!$B$17:$B$30,B1508,'Trimcap letter face (2)'!$G$17:$G$30)) +
(SUMIF('Channel letter fabrication'!$B$17:$B$30,B1508,'Channel letter fabrication'!$G$17:$G$30)) +
(SUMIF('Channel letter fabrication (2)'!$B$17:$B$30,B1508,'Channel letter fabrication (2)'!$G$17:$G$30))</f>
        <v>0</v>
      </c>
    </row>
    <row r="1509" spans="1:10">
      <c r="A1509" s="28">
        <f>[1]ODBC!$A1509</f>
        <v>0</v>
      </c>
      <c r="B1509" s="29">
        <f>[1]ODBC!B1509</f>
        <v>0</v>
      </c>
      <c r="C1509" s="30" t="str">
        <f>IFERROR(VLOOKUP($B1509,[1]ODBC!$B:$H,2,FALSE),"")</f>
        <v/>
      </c>
      <c r="D1509" s="30" t="str">
        <f>IFERROR(VLOOKUP($B1509,[1]ODBC!$B:$H,3,FALSE),"")</f>
        <v/>
      </c>
      <c r="E1509" s="30" t="str">
        <f>IFERROR(VLOOKUP($B1509,[1]ODBC!$B:$H,4,FALSE),"")</f>
        <v/>
      </c>
      <c r="F1509" s="31" t="str">
        <f>IFERROR(VLOOKUP($B1509,[1]ODBC!$B:$H,5,FALSE),"")</f>
        <v/>
      </c>
      <c r="G1509" s="32">
        <f>[1]ODBC!G1509</f>
        <v>0</v>
      </c>
      <c r="H1509" s="33">
        <f>SUM([1]ODBC!H1509)</f>
        <v>0</v>
      </c>
      <c r="I1509" s="41" t="str">
        <f>'Vinyl cutting'!$B$2</f>
        <v>J36938</v>
      </c>
      <c r="J1509" s="42">
        <f ca="1">(SUMIF('Freeform time and material'!$B$17:$B$30,B1509,'Freeform time and material'!$G$17:$G$30)) +
(SUMIF('Vinyl cutting'!$B$17:$B$30,B1509,'Vinyl cutting'!$G$17:$G$30)) +
(SUMIF('Vinyl cutting (2)'!$B$17:$B$30,B1509,'Vinyl cutting (2)'!$G$17:$G$30)) +
(SUMIF('Apply vinyl graphics'!$B$17:$B$30,B1509,'Apply vinyl graphics'!$G$17:$G$30)) +
(SUMIF('Apply vinyl graphics (2)'!$B$17:$B$30,B1509,'Apply vinyl graphics (2)'!$G$17:$G$30)) +
(SUMIF('Alum pan sign'!$B$17:$B$30,B1509,'Alum pan sign'!$G$17:$G$30)) +
(SUMIF('Alum pan sign (2)'!$B$17:$B$30,B1509,'Alum pan sign (2)'!$G$17:$G$30)) +
(SUMIF('Economy pan sign'!$B$17:$B$30,B1509,'Economy pan sign'!$G$17:$G$30)) +
(SUMIF('Post and panel sign'!$B$17:$B$30,B1509,'Post and panel sign'!$G$17:$G$30)) +
(SUMIF('Post and panel sign (2)'!$B$17:$B$30,B1509,'Post and panel sign (2)'!$G$17:$G$30)) +
(SUMIF('Flat panels only'!$B$17:$B$30,B1509,'Flat panels only'!$G$17:$G$30)) +
(SUMIF('Flat panels only (2)'!$B$17:$B$30,B1509,'Flat panels only (2)'!$G$17:$G$30)) +
(SUMIF('Routed panel shapes'!$B$18:$B$31,B1509,'Routed panel shapes'!$G$18:$G$31)) +
(SUMIF('Routed panel shapes (2)'!$B$18:$B$31,B1509,'Routed panel shapes (2)'!$G$18:$G$31)) +
(SUMIF('Routed face only'!$B$17:$B$30,B1509,'Routed face only'!$G$17:$G$30)) +
(SUMIF('Routed face only (2)'!$B$17:$B$30,B1509,'Routed face only (2)'!$G$17:$G$30)) +
(SUMIF('Routed alum faces letters'!$B$17:$B$30,B1509,'Routed alum faces letters'!$G$17:$G$30)) +
(SUMIF('Routed alum faces letters (2)'!$B$17:$B$30,B1509,'Routed alum faces letters (2)'!$G$17:$G$30)) +
(SUMIF('Routed push through acrylic'!$B$17:$B$30,B1509,'Routed push through acrylic'!$G$17:$G$30)) +
(SUMIF('Routed push through acrylic (2)'!$B$17:$B$30,B1509,'Routed push through acrylic (2)'!$G$17:$G$30)) +
(SUMIF('Sf routed cabinet'!$B$17:$B$30,B1509,'Sf routed cabinet'!$G$17:$G$30)) +
(SUMIF('Sf routed cabinet (2)'!$B$17:$B$30,B1509,'Sf routed cabinet (2)'!$G$17:$G$30)) +
(SUMIF('Df routed cabinet'!$B$17:$B$30,B1509,'Df routed cabinet'!$G$17:$G$30)) +
(SUMIF('Df routed cabinet (2)'!$B$17:$B$30,B1509,'Df routed cabinet (2)'!$G$17:$G$30)) +
(SUMIF('Sf acrylic cabinet'!$B$17:$B$30,B1509,'Sf acrylic cabinet'!$G$17:$G$30)) +
(SUMIF('Sf acrylic cabinet (2)'!$B$17:$B$30,B1509,'Sf acrylic cabinet (2)'!$G$17:$G$30)) +
(SUMIF('Economy Sf acrylic'!$B$17:$B$30,B1509,'Economy Sf acrylic'!$G$17:$G$30)) +
(SUMIF('Df acrylic cabinet'!$B$17:$B$30,B1509,'Df acrylic cabinet'!$G$17:$G$30)) +
(SUMIF('Df acrylic cabinet (2)'!$B$17:$B$30,B1509,'Df acrylic cabinet (2)'!$G$17:$G$30)) +
(SUMIF('Sf flex cabinet'!$B$17:$B$30,B1509,'Sf flex cabinet'!$G$17:$G$30)) +
(SUMIF('Sf flex cabinet (2)'!$B$17:$B$30,B1509,'Sf flex cabinet (2)'!$G$17:$G$30)) +
(SUMIF('Df flex cabinet'!$B$17:$B$36,B1509,'Df flex cabinet'!$G$17:$G$36)) +
(SUMIF('Df flex cabinet (2)'!$B$17:$B$36,B1509,'Df flex cabinet (2)'!$G$17:$G$36)) +
(SUMIF('Pole cover'!$B$17:$B$30,B1509,'Pole cover'!$G$17:$G$30)) +
(SUMIF('Pole cover (2)'!$B$17:$B$30,B1509,'Pole cover (2)'!$G$17:$G$30)) +
(SUMIF('Structural Steel Fab'!$B$17:$B$29,B1509,'Structural Steel Fab'!$G$17:$G$29)) +
(SUMIF(Reveal!$B$17:$B$30,B1509,Reveal!$G$17:$G$30)) +
(SUMIF('Reveal (2)'!$B$17:$B$30,B1509,'Reveal (2)'!$G$17:$G$30)) +
(SUMIF('Crown cove top'!$B$17:$B$30,B1509,'Crown cove top'!$G$17:$G$30)) +
(SUMIF('EMC assembly'!$B$17:$B$30,B1509,'EMC assembly'!$G$17:$G$30)) +
(SUMIF(Crating!$B$17:$B$29,B1509,Crating!$G$17:$G$29)) +
(SUMIF('LED wiring'!$B$17:$B$30,B1509,'LED wiring'!$G$17:$G$30)) +
(SUMIF('Changeable copy face'!$B$17:$B$30,B1509,'Changeable copy face'!$G$17:$G$30)) +
(SUMIF('Flex face assembly'!$B$17:$B$30,B1509,'Flex face assembly'!$G$17:$G$30)) +
(SUMIF('Routed face assembly'!$B$17:$B$30,B1509,'Routed face assembly'!$G$17:$G$30)) +
(SUMIF('Paint calculation'!$B$17:$B$30,B1509,'Paint calculation'!$G$17:$G$30)) +
(SUMIF('Trimcap letter face'!$B$17:$B$30,B1509,'Trimcap letter face'!$G$17:$G$30)) +
(SUMIF('Trimcap letter face (2)'!$B$17:$B$30,B1509,'Trimcap letter face (2)'!$G$17:$G$30)) +
(SUMIF('Channel letter fabrication'!$B$17:$B$30,B1509,'Channel letter fabrication'!$G$17:$G$30)) +
(SUMIF('Channel letter fabrication (2)'!$B$17:$B$30,B1509,'Channel letter fabrication (2)'!$G$17:$G$30))</f>
        <v>0</v>
      </c>
    </row>
    <row r="1510" spans="1:10">
      <c r="A1510" s="28">
        <f>[1]ODBC!$A1510</f>
        <v>0</v>
      </c>
      <c r="B1510" s="29">
        <f>[1]ODBC!B1510</f>
        <v>0</v>
      </c>
      <c r="C1510" s="30" t="str">
        <f>IFERROR(VLOOKUP($B1510,[1]ODBC!$B:$H,2,FALSE),"")</f>
        <v/>
      </c>
      <c r="D1510" s="30" t="str">
        <f>IFERROR(VLOOKUP($B1510,[1]ODBC!$B:$H,3,FALSE),"")</f>
        <v/>
      </c>
      <c r="E1510" s="30" t="str">
        <f>IFERROR(VLOOKUP($B1510,[1]ODBC!$B:$H,4,FALSE),"")</f>
        <v/>
      </c>
      <c r="F1510" s="31" t="str">
        <f>IFERROR(VLOOKUP($B1510,[1]ODBC!$B:$H,5,FALSE),"")</f>
        <v/>
      </c>
      <c r="G1510" s="32">
        <f>[1]ODBC!G1510</f>
        <v>0</v>
      </c>
      <c r="H1510" s="33">
        <f>SUM([1]ODBC!H1510)</f>
        <v>0</v>
      </c>
      <c r="I1510" s="41" t="str">
        <f>'Vinyl cutting'!$B$2</f>
        <v>J36938</v>
      </c>
      <c r="J1510" s="42">
        <f ca="1">(SUMIF('Freeform time and material'!$B$17:$B$30,B1510,'Freeform time and material'!$G$17:$G$30)) +
(SUMIF('Vinyl cutting'!$B$17:$B$30,B1510,'Vinyl cutting'!$G$17:$G$30)) +
(SUMIF('Vinyl cutting (2)'!$B$17:$B$30,B1510,'Vinyl cutting (2)'!$G$17:$G$30)) +
(SUMIF('Apply vinyl graphics'!$B$17:$B$30,B1510,'Apply vinyl graphics'!$G$17:$G$30)) +
(SUMIF('Apply vinyl graphics (2)'!$B$17:$B$30,B1510,'Apply vinyl graphics (2)'!$G$17:$G$30)) +
(SUMIF('Alum pan sign'!$B$17:$B$30,B1510,'Alum pan sign'!$G$17:$G$30)) +
(SUMIF('Alum pan sign (2)'!$B$17:$B$30,B1510,'Alum pan sign (2)'!$G$17:$G$30)) +
(SUMIF('Economy pan sign'!$B$17:$B$30,B1510,'Economy pan sign'!$G$17:$G$30)) +
(SUMIF('Post and panel sign'!$B$17:$B$30,B1510,'Post and panel sign'!$G$17:$G$30)) +
(SUMIF('Post and panel sign (2)'!$B$17:$B$30,B1510,'Post and panel sign (2)'!$G$17:$G$30)) +
(SUMIF('Flat panels only'!$B$17:$B$30,B1510,'Flat panels only'!$G$17:$G$30)) +
(SUMIF('Flat panels only (2)'!$B$17:$B$30,B1510,'Flat panels only (2)'!$G$17:$G$30)) +
(SUMIF('Routed panel shapes'!$B$18:$B$31,B1510,'Routed panel shapes'!$G$18:$G$31)) +
(SUMIF('Routed panel shapes (2)'!$B$18:$B$31,B1510,'Routed panel shapes (2)'!$G$18:$G$31)) +
(SUMIF('Routed face only'!$B$17:$B$30,B1510,'Routed face only'!$G$17:$G$30)) +
(SUMIF('Routed face only (2)'!$B$17:$B$30,B1510,'Routed face only (2)'!$G$17:$G$30)) +
(SUMIF('Routed alum faces letters'!$B$17:$B$30,B1510,'Routed alum faces letters'!$G$17:$G$30)) +
(SUMIF('Routed alum faces letters (2)'!$B$17:$B$30,B1510,'Routed alum faces letters (2)'!$G$17:$G$30)) +
(SUMIF('Routed push through acrylic'!$B$17:$B$30,B1510,'Routed push through acrylic'!$G$17:$G$30)) +
(SUMIF('Routed push through acrylic (2)'!$B$17:$B$30,B1510,'Routed push through acrylic (2)'!$G$17:$G$30)) +
(SUMIF('Sf routed cabinet'!$B$17:$B$30,B1510,'Sf routed cabinet'!$G$17:$G$30)) +
(SUMIF('Sf routed cabinet (2)'!$B$17:$B$30,B1510,'Sf routed cabinet (2)'!$G$17:$G$30)) +
(SUMIF('Df routed cabinet'!$B$17:$B$30,B1510,'Df routed cabinet'!$G$17:$G$30)) +
(SUMIF('Df routed cabinet (2)'!$B$17:$B$30,B1510,'Df routed cabinet (2)'!$G$17:$G$30)) +
(SUMIF('Sf acrylic cabinet'!$B$17:$B$30,B1510,'Sf acrylic cabinet'!$G$17:$G$30)) +
(SUMIF('Sf acrylic cabinet (2)'!$B$17:$B$30,B1510,'Sf acrylic cabinet (2)'!$G$17:$G$30)) +
(SUMIF('Economy Sf acrylic'!$B$17:$B$30,B1510,'Economy Sf acrylic'!$G$17:$G$30)) +
(SUMIF('Df acrylic cabinet'!$B$17:$B$30,B1510,'Df acrylic cabinet'!$G$17:$G$30)) +
(SUMIF('Df acrylic cabinet (2)'!$B$17:$B$30,B1510,'Df acrylic cabinet (2)'!$G$17:$G$30)) +
(SUMIF('Sf flex cabinet'!$B$17:$B$30,B1510,'Sf flex cabinet'!$G$17:$G$30)) +
(SUMIF('Sf flex cabinet (2)'!$B$17:$B$30,B1510,'Sf flex cabinet (2)'!$G$17:$G$30)) +
(SUMIF('Df flex cabinet'!$B$17:$B$36,B1510,'Df flex cabinet'!$G$17:$G$36)) +
(SUMIF('Df flex cabinet (2)'!$B$17:$B$36,B1510,'Df flex cabinet (2)'!$G$17:$G$36)) +
(SUMIF('Pole cover'!$B$17:$B$30,B1510,'Pole cover'!$G$17:$G$30)) +
(SUMIF('Pole cover (2)'!$B$17:$B$30,B1510,'Pole cover (2)'!$G$17:$G$30)) +
(SUMIF('Structural Steel Fab'!$B$17:$B$29,B1510,'Structural Steel Fab'!$G$17:$G$29)) +
(SUMIF(Reveal!$B$17:$B$30,B1510,Reveal!$G$17:$G$30)) +
(SUMIF('Reveal (2)'!$B$17:$B$30,B1510,'Reveal (2)'!$G$17:$G$30)) +
(SUMIF('Crown cove top'!$B$17:$B$30,B1510,'Crown cove top'!$G$17:$G$30)) +
(SUMIF('EMC assembly'!$B$17:$B$30,B1510,'EMC assembly'!$G$17:$G$30)) +
(SUMIF(Crating!$B$17:$B$29,B1510,Crating!$G$17:$G$29)) +
(SUMIF('LED wiring'!$B$17:$B$30,B1510,'LED wiring'!$G$17:$G$30)) +
(SUMIF('Changeable copy face'!$B$17:$B$30,B1510,'Changeable copy face'!$G$17:$G$30)) +
(SUMIF('Flex face assembly'!$B$17:$B$30,B1510,'Flex face assembly'!$G$17:$G$30)) +
(SUMIF('Routed face assembly'!$B$17:$B$30,B1510,'Routed face assembly'!$G$17:$G$30)) +
(SUMIF('Paint calculation'!$B$17:$B$30,B1510,'Paint calculation'!$G$17:$G$30)) +
(SUMIF('Trimcap letter face'!$B$17:$B$30,B1510,'Trimcap letter face'!$G$17:$G$30)) +
(SUMIF('Trimcap letter face (2)'!$B$17:$B$30,B1510,'Trimcap letter face (2)'!$G$17:$G$30)) +
(SUMIF('Channel letter fabrication'!$B$17:$B$30,B1510,'Channel letter fabrication'!$G$17:$G$30)) +
(SUMIF('Channel letter fabrication (2)'!$B$17:$B$30,B1510,'Channel letter fabrication (2)'!$G$17:$G$30))</f>
        <v>0</v>
      </c>
    </row>
    <row r="1511" spans="1:10">
      <c r="A1511" s="28">
        <f>[1]ODBC!$A1511</f>
        <v>0</v>
      </c>
      <c r="B1511" s="29">
        <f>[1]ODBC!B1511</f>
        <v>0</v>
      </c>
      <c r="C1511" s="30" t="str">
        <f>IFERROR(VLOOKUP($B1511,[1]ODBC!$B:$H,2,FALSE),"")</f>
        <v/>
      </c>
      <c r="D1511" s="30" t="str">
        <f>IFERROR(VLOOKUP($B1511,[1]ODBC!$B:$H,3,FALSE),"")</f>
        <v/>
      </c>
      <c r="E1511" s="30" t="str">
        <f>IFERROR(VLOOKUP($B1511,[1]ODBC!$B:$H,4,FALSE),"")</f>
        <v/>
      </c>
      <c r="F1511" s="31" t="str">
        <f>IFERROR(VLOOKUP($B1511,[1]ODBC!$B:$H,5,FALSE),"")</f>
        <v/>
      </c>
      <c r="G1511" s="32">
        <f>[1]ODBC!G1511</f>
        <v>0</v>
      </c>
      <c r="H1511" s="33">
        <f>SUM([1]ODBC!H1511)</f>
        <v>0</v>
      </c>
      <c r="I1511" s="41" t="str">
        <f>'Vinyl cutting'!$B$2</f>
        <v>J36938</v>
      </c>
      <c r="J1511" s="42">
        <f ca="1">(SUMIF('Freeform time and material'!$B$17:$B$30,B1511,'Freeform time and material'!$G$17:$G$30)) +
(SUMIF('Vinyl cutting'!$B$17:$B$30,B1511,'Vinyl cutting'!$G$17:$G$30)) +
(SUMIF('Vinyl cutting (2)'!$B$17:$B$30,B1511,'Vinyl cutting (2)'!$G$17:$G$30)) +
(SUMIF('Apply vinyl graphics'!$B$17:$B$30,B1511,'Apply vinyl graphics'!$G$17:$G$30)) +
(SUMIF('Apply vinyl graphics (2)'!$B$17:$B$30,B1511,'Apply vinyl graphics (2)'!$G$17:$G$30)) +
(SUMIF('Alum pan sign'!$B$17:$B$30,B1511,'Alum pan sign'!$G$17:$G$30)) +
(SUMIF('Alum pan sign (2)'!$B$17:$B$30,B1511,'Alum pan sign (2)'!$G$17:$G$30)) +
(SUMIF('Economy pan sign'!$B$17:$B$30,B1511,'Economy pan sign'!$G$17:$G$30)) +
(SUMIF('Post and panel sign'!$B$17:$B$30,B1511,'Post and panel sign'!$G$17:$G$30)) +
(SUMIF('Post and panel sign (2)'!$B$17:$B$30,B1511,'Post and panel sign (2)'!$G$17:$G$30)) +
(SUMIF('Flat panels only'!$B$17:$B$30,B1511,'Flat panels only'!$G$17:$G$30)) +
(SUMIF('Flat panels only (2)'!$B$17:$B$30,B1511,'Flat panels only (2)'!$G$17:$G$30)) +
(SUMIF('Routed panel shapes'!$B$18:$B$31,B1511,'Routed panel shapes'!$G$18:$G$31)) +
(SUMIF('Routed panel shapes (2)'!$B$18:$B$31,B1511,'Routed panel shapes (2)'!$G$18:$G$31)) +
(SUMIF('Routed face only'!$B$17:$B$30,B1511,'Routed face only'!$G$17:$G$30)) +
(SUMIF('Routed face only (2)'!$B$17:$B$30,B1511,'Routed face only (2)'!$G$17:$G$30)) +
(SUMIF('Routed alum faces letters'!$B$17:$B$30,B1511,'Routed alum faces letters'!$G$17:$G$30)) +
(SUMIF('Routed alum faces letters (2)'!$B$17:$B$30,B1511,'Routed alum faces letters (2)'!$G$17:$G$30)) +
(SUMIF('Routed push through acrylic'!$B$17:$B$30,B1511,'Routed push through acrylic'!$G$17:$G$30)) +
(SUMIF('Routed push through acrylic (2)'!$B$17:$B$30,B1511,'Routed push through acrylic (2)'!$G$17:$G$30)) +
(SUMIF('Sf routed cabinet'!$B$17:$B$30,B1511,'Sf routed cabinet'!$G$17:$G$30)) +
(SUMIF('Sf routed cabinet (2)'!$B$17:$B$30,B1511,'Sf routed cabinet (2)'!$G$17:$G$30)) +
(SUMIF('Df routed cabinet'!$B$17:$B$30,B1511,'Df routed cabinet'!$G$17:$G$30)) +
(SUMIF('Df routed cabinet (2)'!$B$17:$B$30,B1511,'Df routed cabinet (2)'!$G$17:$G$30)) +
(SUMIF('Sf acrylic cabinet'!$B$17:$B$30,B1511,'Sf acrylic cabinet'!$G$17:$G$30)) +
(SUMIF('Sf acrylic cabinet (2)'!$B$17:$B$30,B1511,'Sf acrylic cabinet (2)'!$G$17:$G$30)) +
(SUMIF('Economy Sf acrylic'!$B$17:$B$30,B1511,'Economy Sf acrylic'!$G$17:$G$30)) +
(SUMIF('Df acrylic cabinet'!$B$17:$B$30,B1511,'Df acrylic cabinet'!$G$17:$G$30)) +
(SUMIF('Df acrylic cabinet (2)'!$B$17:$B$30,B1511,'Df acrylic cabinet (2)'!$G$17:$G$30)) +
(SUMIF('Sf flex cabinet'!$B$17:$B$30,B1511,'Sf flex cabinet'!$G$17:$G$30)) +
(SUMIF('Sf flex cabinet (2)'!$B$17:$B$30,B1511,'Sf flex cabinet (2)'!$G$17:$G$30)) +
(SUMIF('Df flex cabinet'!$B$17:$B$36,B1511,'Df flex cabinet'!$G$17:$G$36)) +
(SUMIF('Df flex cabinet (2)'!$B$17:$B$36,B1511,'Df flex cabinet (2)'!$G$17:$G$36)) +
(SUMIF('Pole cover'!$B$17:$B$30,B1511,'Pole cover'!$G$17:$G$30)) +
(SUMIF('Pole cover (2)'!$B$17:$B$30,B1511,'Pole cover (2)'!$G$17:$G$30)) +
(SUMIF('Structural Steel Fab'!$B$17:$B$29,B1511,'Structural Steel Fab'!$G$17:$G$29)) +
(SUMIF(Reveal!$B$17:$B$30,B1511,Reveal!$G$17:$G$30)) +
(SUMIF('Reveal (2)'!$B$17:$B$30,B1511,'Reveal (2)'!$G$17:$G$30)) +
(SUMIF('Crown cove top'!$B$17:$B$30,B1511,'Crown cove top'!$G$17:$G$30)) +
(SUMIF('EMC assembly'!$B$17:$B$30,B1511,'EMC assembly'!$G$17:$G$30)) +
(SUMIF(Crating!$B$17:$B$29,B1511,Crating!$G$17:$G$29)) +
(SUMIF('LED wiring'!$B$17:$B$30,B1511,'LED wiring'!$G$17:$G$30)) +
(SUMIF('Changeable copy face'!$B$17:$B$30,B1511,'Changeable copy face'!$G$17:$G$30)) +
(SUMIF('Flex face assembly'!$B$17:$B$30,B1511,'Flex face assembly'!$G$17:$G$30)) +
(SUMIF('Routed face assembly'!$B$17:$B$30,B1511,'Routed face assembly'!$G$17:$G$30)) +
(SUMIF('Paint calculation'!$B$17:$B$30,B1511,'Paint calculation'!$G$17:$G$30)) +
(SUMIF('Trimcap letter face'!$B$17:$B$30,B1511,'Trimcap letter face'!$G$17:$G$30)) +
(SUMIF('Trimcap letter face (2)'!$B$17:$B$30,B1511,'Trimcap letter face (2)'!$G$17:$G$30)) +
(SUMIF('Channel letter fabrication'!$B$17:$B$30,B1511,'Channel letter fabrication'!$G$17:$G$30)) +
(SUMIF('Channel letter fabrication (2)'!$B$17:$B$30,B1511,'Channel letter fabrication (2)'!$G$17:$G$30))</f>
        <v>0</v>
      </c>
    </row>
    <row r="1512" spans="1:10">
      <c r="A1512" s="28">
        <f>[1]ODBC!$A1512</f>
        <v>0</v>
      </c>
      <c r="B1512" s="29">
        <f>[1]ODBC!B1512</f>
        <v>0</v>
      </c>
      <c r="C1512" s="30" t="str">
        <f>IFERROR(VLOOKUP($B1512,[1]ODBC!$B:$H,2,FALSE),"")</f>
        <v/>
      </c>
      <c r="D1512" s="30" t="str">
        <f>IFERROR(VLOOKUP($B1512,[1]ODBC!$B:$H,3,FALSE),"")</f>
        <v/>
      </c>
      <c r="E1512" s="30" t="str">
        <f>IFERROR(VLOOKUP($B1512,[1]ODBC!$B:$H,4,FALSE),"")</f>
        <v/>
      </c>
      <c r="F1512" s="31" t="str">
        <f>IFERROR(VLOOKUP($B1512,[1]ODBC!$B:$H,5,FALSE),"")</f>
        <v/>
      </c>
      <c r="G1512" s="32">
        <f>[1]ODBC!G1512</f>
        <v>0</v>
      </c>
      <c r="H1512" s="33">
        <f>SUM([1]ODBC!H1512)</f>
        <v>0</v>
      </c>
      <c r="I1512" s="41" t="str">
        <f>'Vinyl cutting'!$B$2</f>
        <v>J36938</v>
      </c>
      <c r="J1512" s="42">
        <f ca="1">(SUMIF('Freeform time and material'!$B$17:$B$30,B1512,'Freeform time and material'!$G$17:$G$30)) +
(SUMIF('Vinyl cutting'!$B$17:$B$30,B1512,'Vinyl cutting'!$G$17:$G$30)) +
(SUMIF('Vinyl cutting (2)'!$B$17:$B$30,B1512,'Vinyl cutting (2)'!$G$17:$G$30)) +
(SUMIF('Apply vinyl graphics'!$B$17:$B$30,B1512,'Apply vinyl graphics'!$G$17:$G$30)) +
(SUMIF('Apply vinyl graphics (2)'!$B$17:$B$30,B1512,'Apply vinyl graphics (2)'!$G$17:$G$30)) +
(SUMIF('Alum pan sign'!$B$17:$B$30,B1512,'Alum pan sign'!$G$17:$G$30)) +
(SUMIF('Alum pan sign (2)'!$B$17:$B$30,B1512,'Alum pan sign (2)'!$G$17:$G$30)) +
(SUMIF('Economy pan sign'!$B$17:$B$30,B1512,'Economy pan sign'!$G$17:$G$30)) +
(SUMIF('Post and panel sign'!$B$17:$B$30,B1512,'Post and panel sign'!$G$17:$G$30)) +
(SUMIF('Post and panel sign (2)'!$B$17:$B$30,B1512,'Post and panel sign (2)'!$G$17:$G$30)) +
(SUMIF('Flat panels only'!$B$17:$B$30,B1512,'Flat panels only'!$G$17:$G$30)) +
(SUMIF('Flat panels only (2)'!$B$17:$B$30,B1512,'Flat panels only (2)'!$G$17:$G$30)) +
(SUMIF('Routed panel shapes'!$B$18:$B$31,B1512,'Routed panel shapes'!$G$18:$G$31)) +
(SUMIF('Routed panel shapes (2)'!$B$18:$B$31,B1512,'Routed panel shapes (2)'!$G$18:$G$31)) +
(SUMIF('Routed face only'!$B$17:$B$30,B1512,'Routed face only'!$G$17:$G$30)) +
(SUMIF('Routed face only (2)'!$B$17:$B$30,B1512,'Routed face only (2)'!$G$17:$G$30)) +
(SUMIF('Routed alum faces letters'!$B$17:$B$30,B1512,'Routed alum faces letters'!$G$17:$G$30)) +
(SUMIF('Routed alum faces letters (2)'!$B$17:$B$30,B1512,'Routed alum faces letters (2)'!$G$17:$G$30)) +
(SUMIF('Routed push through acrylic'!$B$17:$B$30,B1512,'Routed push through acrylic'!$G$17:$G$30)) +
(SUMIF('Routed push through acrylic (2)'!$B$17:$B$30,B1512,'Routed push through acrylic (2)'!$G$17:$G$30)) +
(SUMIF('Sf routed cabinet'!$B$17:$B$30,B1512,'Sf routed cabinet'!$G$17:$G$30)) +
(SUMIF('Sf routed cabinet (2)'!$B$17:$B$30,B1512,'Sf routed cabinet (2)'!$G$17:$G$30)) +
(SUMIF('Df routed cabinet'!$B$17:$B$30,B1512,'Df routed cabinet'!$G$17:$G$30)) +
(SUMIF('Df routed cabinet (2)'!$B$17:$B$30,B1512,'Df routed cabinet (2)'!$G$17:$G$30)) +
(SUMIF('Sf acrylic cabinet'!$B$17:$B$30,B1512,'Sf acrylic cabinet'!$G$17:$G$30)) +
(SUMIF('Sf acrylic cabinet (2)'!$B$17:$B$30,B1512,'Sf acrylic cabinet (2)'!$G$17:$G$30)) +
(SUMIF('Economy Sf acrylic'!$B$17:$B$30,B1512,'Economy Sf acrylic'!$G$17:$G$30)) +
(SUMIF('Df acrylic cabinet'!$B$17:$B$30,B1512,'Df acrylic cabinet'!$G$17:$G$30)) +
(SUMIF('Df acrylic cabinet (2)'!$B$17:$B$30,B1512,'Df acrylic cabinet (2)'!$G$17:$G$30)) +
(SUMIF('Sf flex cabinet'!$B$17:$B$30,B1512,'Sf flex cabinet'!$G$17:$G$30)) +
(SUMIF('Sf flex cabinet (2)'!$B$17:$B$30,B1512,'Sf flex cabinet (2)'!$G$17:$G$30)) +
(SUMIF('Df flex cabinet'!$B$17:$B$36,B1512,'Df flex cabinet'!$G$17:$G$36)) +
(SUMIF('Df flex cabinet (2)'!$B$17:$B$36,B1512,'Df flex cabinet (2)'!$G$17:$G$36)) +
(SUMIF('Pole cover'!$B$17:$B$30,B1512,'Pole cover'!$G$17:$G$30)) +
(SUMIF('Pole cover (2)'!$B$17:$B$30,B1512,'Pole cover (2)'!$G$17:$G$30)) +
(SUMIF('Structural Steel Fab'!$B$17:$B$29,B1512,'Structural Steel Fab'!$G$17:$G$29)) +
(SUMIF(Reveal!$B$17:$B$30,B1512,Reveal!$G$17:$G$30)) +
(SUMIF('Reveal (2)'!$B$17:$B$30,B1512,'Reveal (2)'!$G$17:$G$30)) +
(SUMIF('Crown cove top'!$B$17:$B$30,B1512,'Crown cove top'!$G$17:$G$30)) +
(SUMIF('EMC assembly'!$B$17:$B$30,B1512,'EMC assembly'!$G$17:$G$30)) +
(SUMIF(Crating!$B$17:$B$29,B1512,Crating!$G$17:$G$29)) +
(SUMIF('LED wiring'!$B$17:$B$30,B1512,'LED wiring'!$G$17:$G$30)) +
(SUMIF('Changeable copy face'!$B$17:$B$30,B1512,'Changeable copy face'!$G$17:$G$30)) +
(SUMIF('Flex face assembly'!$B$17:$B$30,B1512,'Flex face assembly'!$G$17:$G$30)) +
(SUMIF('Routed face assembly'!$B$17:$B$30,B1512,'Routed face assembly'!$G$17:$G$30)) +
(SUMIF('Paint calculation'!$B$17:$B$30,B1512,'Paint calculation'!$G$17:$G$30)) +
(SUMIF('Trimcap letter face'!$B$17:$B$30,B1512,'Trimcap letter face'!$G$17:$G$30)) +
(SUMIF('Trimcap letter face (2)'!$B$17:$B$30,B1512,'Trimcap letter face (2)'!$G$17:$G$30)) +
(SUMIF('Channel letter fabrication'!$B$17:$B$30,B1512,'Channel letter fabrication'!$G$17:$G$30)) +
(SUMIF('Channel letter fabrication (2)'!$B$17:$B$30,B1512,'Channel letter fabrication (2)'!$G$17:$G$30))</f>
        <v>0</v>
      </c>
    </row>
    <row r="1513" spans="1:10">
      <c r="A1513" s="28">
        <f>[1]ODBC!$A1513</f>
        <v>0</v>
      </c>
      <c r="B1513" s="29">
        <f>[1]ODBC!B1513</f>
        <v>0</v>
      </c>
      <c r="C1513" s="30" t="str">
        <f>IFERROR(VLOOKUP($B1513,[1]ODBC!$B:$H,2,FALSE),"")</f>
        <v/>
      </c>
      <c r="D1513" s="30" t="str">
        <f>IFERROR(VLOOKUP($B1513,[1]ODBC!$B:$H,3,FALSE),"")</f>
        <v/>
      </c>
      <c r="E1513" s="30" t="str">
        <f>IFERROR(VLOOKUP($B1513,[1]ODBC!$B:$H,4,FALSE),"")</f>
        <v/>
      </c>
      <c r="F1513" s="31" t="str">
        <f>IFERROR(VLOOKUP($B1513,[1]ODBC!$B:$H,5,FALSE),"")</f>
        <v/>
      </c>
      <c r="G1513" s="32">
        <f>[1]ODBC!G1513</f>
        <v>0</v>
      </c>
      <c r="H1513" s="33">
        <f>SUM([1]ODBC!H1513)</f>
        <v>0</v>
      </c>
      <c r="I1513" s="41" t="str">
        <f>'Vinyl cutting'!$B$2</f>
        <v>J36938</v>
      </c>
      <c r="J1513" s="42">
        <f ca="1">(SUMIF('Freeform time and material'!$B$17:$B$30,B1513,'Freeform time and material'!$G$17:$G$30)) +
(SUMIF('Vinyl cutting'!$B$17:$B$30,B1513,'Vinyl cutting'!$G$17:$G$30)) +
(SUMIF('Vinyl cutting (2)'!$B$17:$B$30,B1513,'Vinyl cutting (2)'!$G$17:$G$30)) +
(SUMIF('Apply vinyl graphics'!$B$17:$B$30,B1513,'Apply vinyl graphics'!$G$17:$G$30)) +
(SUMIF('Apply vinyl graphics (2)'!$B$17:$B$30,B1513,'Apply vinyl graphics (2)'!$G$17:$G$30)) +
(SUMIF('Alum pan sign'!$B$17:$B$30,B1513,'Alum pan sign'!$G$17:$G$30)) +
(SUMIF('Alum pan sign (2)'!$B$17:$B$30,B1513,'Alum pan sign (2)'!$G$17:$G$30)) +
(SUMIF('Economy pan sign'!$B$17:$B$30,B1513,'Economy pan sign'!$G$17:$G$30)) +
(SUMIF('Post and panel sign'!$B$17:$B$30,B1513,'Post and panel sign'!$G$17:$G$30)) +
(SUMIF('Post and panel sign (2)'!$B$17:$B$30,B1513,'Post and panel sign (2)'!$G$17:$G$30)) +
(SUMIF('Flat panels only'!$B$17:$B$30,B1513,'Flat panels only'!$G$17:$G$30)) +
(SUMIF('Flat panels only (2)'!$B$17:$B$30,B1513,'Flat panels only (2)'!$G$17:$G$30)) +
(SUMIF('Routed panel shapes'!$B$18:$B$31,B1513,'Routed panel shapes'!$G$18:$G$31)) +
(SUMIF('Routed panel shapes (2)'!$B$18:$B$31,B1513,'Routed panel shapes (2)'!$G$18:$G$31)) +
(SUMIF('Routed face only'!$B$17:$B$30,B1513,'Routed face only'!$G$17:$G$30)) +
(SUMIF('Routed face only (2)'!$B$17:$B$30,B1513,'Routed face only (2)'!$G$17:$G$30)) +
(SUMIF('Routed alum faces letters'!$B$17:$B$30,B1513,'Routed alum faces letters'!$G$17:$G$30)) +
(SUMIF('Routed alum faces letters (2)'!$B$17:$B$30,B1513,'Routed alum faces letters (2)'!$G$17:$G$30)) +
(SUMIF('Routed push through acrylic'!$B$17:$B$30,B1513,'Routed push through acrylic'!$G$17:$G$30)) +
(SUMIF('Routed push through acrylic (2)'!$B$17:$B$30,B1513,'Routed push through acrylic (2)'!$G$17:$G$30)) +
(SUMIF('Sf routed cabinet'!$B$17:$B$30,B1513,'Sf routed cabinet'!$G$17:$G$30)) +
(SUMIF('Sf routed cabinet (2)'!$B$17:$B$30,B1513,'Sf routed cabinet (2)'!$G$17:$G$30)) +
(SUMIF('Df routed cabinet'!$B$17:$B$30,B1513,'Df routed cabinet'!$G$17:$G$30)) +
(SUMIF('Df routed cabinet (2)'!$B$17:$B$30,B1513,'Df routed cabinet (2)'!$G$17:$G$30)) +
(SUMIF('Sf acrylic cabinet'!$B$17:$B$30,B1513,'Sf acrylic cabinet'!$G$17:$G$30)) +
(SUMIF('Sf acrylic cabinet (2)'!$B$17:$B$30,B1513,'Sf acrylic cabinet (2)'!$G$17:$G$30)) +
(SUMIF('Economy Sf acrylic'!$B$17:$B$30,B1513,'Economy Sf acrylic'!$G$17:$G$30)) +
(SUMIF('Df acrylic cabinet'!$B$17:$B$30,B1513,'Df acrylic cabinet'!$G$17:$G$30)) +
(SUMIF('Df acrylic cabinet (2)'!$B$17:$B$30,B1513,'Df acrylic cabinet (2)'!$G$17:$G$30)) +
(SUMIF('Sf flex cabinet'!$B$17:$B$30,B1513,'Sf flex cabinet'!$G$17:$G$30)) +
(SUMIF('Sf flex cabinet (2)'!$B$17:$B$30,B1513,'Sf flex cabinet (2)'!$G$17:$G$30)) +
(SUMIF('Df flex cabinet'!$B$17:$B$36,B1513,'Df flex cabinet'!$G$17:$G$36)) +
(SUMIF('Df flex cabinet (2)'!$B$17:$B$36,B1513,'Df flex cabinet (2)'!$G$17:$G$36)) +
(SUMIF('Pole cover'!$B$17:$B$30,B1513,'Pole cover'!$G$17:$G$30)) +
(SUMIF('Pole cover (2)'!$B$17:$B$30,B1513,'Pole cover (2)'!$G$17:$G$30)) +
(SUMIF('Structural Steel Fab'!$B$17:$B$29,B1513,'Structural Steel Fab'!$G$17:$G$29)) +
(SUMIF(Reveal!$B$17:$B$30,B1513,Reveal!$G$17:$G$30)) +
(SUMIF('Reveal (2)'!$B$17:$B$30,B1513,'Reveal (2)'!$G$17:$G$30)) +
(SUMIF('Crown cove top'!$B$17:$B$30,B1513,'Crown cove top'!$G$17:$G$30)) +
(SUMIF('EMC assembly'!$B$17:$B$30,B1513,'EMC assembly'!$G$17:$G$30)) +
(SUMIF(Crating!$B$17:$B$29,B1513,Crating!$G$17:$G$29)) +
(SUMIF('LED wiring'!$B$17:$B$30,B1513,'LED wiring'!$G$17:$G$30)) +
(SUMIF('Changeable copy face'!$B$17:$B$30,B1513,'Changeable copy face'!$G$17:$G$30)) +
(SUMIF('Flex face assembly'!$B$17:$B$30,B1513,'Flex face assembly'!$G$17:$G$30)) +
(SUMIF('Routed face assembly'!$B$17:$B$30,B1513,'Routed face assembly'!$G$17:$G$30)) +
(SUMIF('Paint calculation'!$B$17:$B$30,B1513,'Paint calculation'!$G$17:$G$30)) +
(SUMIF('Trimcap letter face'!$B$17:$B$30,B1513,'Trimcap letter face'!$G$17:$G$30)) +
(SUMIF('Trimcap letter face (2)'!$B$17:$B$30,B1513,'Trimcap letter face (2)'!$G$17:$G$30)) +
(SUMIF('Channel letter fabrication'!$B$17:$B$30,B1513,'Channel letter fabrication'!$G$17:$G$30)) +
(SUMIF('Channel letter fabrication (2)'!$B$17:$B$30,B1513,'Channel letter fabrication (2)'!$G$17:$G$30))</f>
        <v>0</v>
      </c>
    </row>
    <row r="1514" spans="1:10">
      <c r="A1514" s="28">
        <f>[1]ODBC!$A1514</f>
        <v>0</v>
      </c>
      <c r="B1514" s="29">
        <f>[1]ODBC!B1514</f>
        <v>0</v>
      </c>
      <c r="C1514" s="30" t="str">
        <f>IFERROR(VLOOKUP($B1514,[1]ODBC!$B:$H,2,FALSE),"")</f>
        <v/>
      </c>
      <c r="D1514" s="30" t="str">
        <f>IFERROR(VLOOKUP($B1514,[1]ODBC!$B:$H,3,FALSE),"")</f>
        <v/>
      </c>
      <c r="E1514" s="30" t="str">
        <f>IFERROR(VLOOKUP($B1514,[1]ODBC!$B:$H,4,FALSE),"")</f>
        <v/>
      </c>
      <c r="F1514" s="31" t="str">
        <f>IFERROR(VLOOKUP($B1514,[1]ODBC!$B:$H,5,FALSE),"")</f>
        <v/>
      </c>
      <c r="G1514" s="32">
        <f>[1]ODBC!G1514</f>
        <v>0</v>
      </c>
      <c r="H1514" s="33">
        <f>SUM([1]ODBC!H1514)</f>
        <v>0</v>
      </c>
      <c r="I1514" s="41" t="str">
        <f>'Vinyl cutting'!$B$2</f>
        <v>J36938</v>
      </c>
      <c r="J1514" s="42">
        <f ca="1">(SUMIF('Freeform time and material'!$B$17:$B$30,B1514,'Freeform time and material'!$G$17:$G$30)) +
(SUMIF('Vinyl cutting'!$B$17:$B$30,B1514,'Vinyl cutting'!$G$17:$G$30)) +
(SUMIF('Vinyl cutting (2)'!$B$17:$B$30,B1514,'Vinyl cutting (2)'!$G$17:$G$30)) +
(SUMIF('Apply vinyl graphics'!$B$17:$B$30,B1514,'Apply vinyl graphics'!$G$17:$G$30)) +
(SUMIF('Apply vinyl graphics (2)'!$B$17:$B$30,B1514,'Apply vinyl graphics (2)'!$G$17:$G$30)) +
(SUMIF('Alum pan sign'!$B$17:$B$30,B1514,'Alum pan sign'!$G$17:$G$30)) +
(SUMIF('Alum pan sign (2)'!$B$17:$B$30,B1514,'Alum pan sign (2)'!$G$17:$G$30)) +
(SUMIF('Economy pan sign'!$B$17:$B$30,B1514,'Economy pan sign'!$G$17:$G$30)) +
(SUMIF('Post and panel sign'!$B$17:$B$30,B1514,'Post and panel sign'!$G$17:$G$30)) +
(SUMIF('Post and panel sign (2)'!$B$17:$B$30,B1514,'Post and panel sign (2)'!$G$17:$G$30)) +
(SUMIF('Flat panels only'!$B$17:$B$30,B1514,'Flat panels only'!$G$17:$G$30)) +
(SUMIF('Flat panels only (2)'!$B$17:$B$30,B1514,'Flat panels only (2)'!$G$17:$G$30)) +
(SUMIF('Routed panel shapes'!$B$18:$B$31,B1514,'Routed panel shapes'!$G$18:$G$31)) +
(SUMIF('Routed panel shapes (2)'!$B$18:$B$31,B1514,'Routed panel shapes (2)'!$G$18:$G$31)) +
(SUMIF('Routed face only'!$B$17:$B$30,B1514,'Routed face only'!$G$17:$G$30)) +
(SUMIF('Routed face only (2)'!$B$17:$B$30,B1514,'Routed face only (2)'!$G$17:$G$30)) +
(SUMIF('Routed alum faces letters'!$B$17:$B$30,B1514,'Routed alum faces letters'!$G$17:$G$30)) +
(SUMIF('Routed alum faces letters (2)'!$B$17:$B$30,B1514,'Routed alum faces letters (2)'!$G$17:$G$30)) +
(SUMIF('Routed push through acrylic'!$B$17:$B$30,B1514,'Routed push through acrylic'!$G$17:$G$30)) +
(SUMIF('Routed push through acrylic (2)'!$B$17:$B$30,B1514,'Routed push through acrylic (2)'!$G$17:$G$30)) +
(SUMIF('Sf routed cabinet'!$B$17:$B$30,B1514,'Sf routed cabinet'!$G$17:$G$30)) +
(SUMIF('Sf routed cabinet (2)'!$B$17:$B$30,B1514,'Sf routed cabinet (2)'!$G$17:$G$30)) +
(SUMIF('Df routed cabinet'!$B$17:$B$30,B1514,'Df routed cabinet'!$G$17:$G$30)) +
(SUMIF('Df routed cabinet (2)'!$B$17:$B$30,B1514,'Df routed cabinet (2)'!$G$17:$G$30)) +
(SUMIF('Sf acrylic cabinet'!$B$17:$B$30,B1514,'Sf acrylic cabinet'!$G$17:$G$30)) +
(SUMIF('Sf acrylic cabinet (2)'!$B$17:$B$30,B1514,'Sf acrylic cabinet (2)'!$G$17:$G$30)) +
(SUMIF('Economy Sf acrylic'!$B$17:$B$30,B1514,'Economy Sf acrylic'!$G$17:$G$30)) +
(SUMIF('Df acrylic cabinet'!$B$17:$B$30,B1514,'Df acrylic cabinet'!$G$17:$G$30)) +
(SUMIF('Df acrylic cabinet (2)'!$B$17:$B$30,B1514,'Df acrylic cabinet (2)'!$G$17:$G$30)) +
(SUMIF('Sf flex cabinet'!$B$17:$B$30,B1514,'Sf flex cabinet'!$G$17:$G$30)) +
(SUMIF('Sf flex cabinet (2)'!$B$17:$B$30,B1514,'Sf flex cabinet (2)'!$G$17:$G$30)) +
(SUMIF('Df flex cabinet'!$B$17:$B$36,B1514,'Df flex cabinet'!$G$17:$G$36)) +
(SUMIF('Df flex cabinet (2)'!$B$17:$B$36,B1514,'Df flex cabinet (2)'!$G$17:$G$36)) +
(SUMIF('Pole cover'!$B$17:$B$30,B1514,'Pole cover'!$G$17:$G$30)) +
(SUMIF('Pole cover (2)'!$B$17:$B$30,B1514,'Pole cover (2)'!$G$17:$G$30)) +
(SUMIF('Structural Steel Fab'!$B$17:$B$29,B1514,'Structural Steel Fab'!$G$17:$G$29)) +
(SUMIF(Reveal!$B$17:$B$30,B1514,Reveal!$G$17:$G$30)) +
(SUMIF('Reveal (2)'!$B$17:$B$30,B1514,'Reveal (2)'!$G$17:$G$30)) +
(SUMIF('Crown cove top'!$B$17:$B$30,B1514,'Crown cove top'!$G$17:$G$30)) +
(SUMIF('EMC assembly'!$B$17:$B$30,B1514,'EMC assembly'!$G$17:$G$30)) +
(SUMIF(Crating!$B$17:$B$29,B1514,Crating!$G$17:$G$29)) +
(SUMIF('LED wiring'!$B$17:$B$30,B1514,'LED wiring'!$G$17:$G$30)) +
(SUMIF('Changeable copy face'!$B$17:$B$30,B1514,'Changeable copy face'!$G$17:$G$30)) +
(SUMIF('Flex face assembly'!$B$17:$B$30,B1514,'Flex face assembly'!$G$17:$G$30)) +
(SUMIF('Routed face assembly'!$B$17:$B$30,B1514,'Routed face assembly'!$G$17:$G$30)) +
(SUMIF('Paint calculation'!$B$17:$B$30,B1514,'Paint calculation'!$G$17:$G$30)) +
(SUMIF('Trimcap letter face'!$B$17:$B$30,B1514,'Trimcap letter face'!$G$17:$G$30)) +
(SUMIF('Trimcap letter face (2)'!$B$17:$B$30,B1514,'Trimcap letter face (2)'!$G$17:$G$30)) +
(SUMIF('Channel letter fabrication'!$B$17:$B$30,B1514,'Channel letter fabrication'!$G$17:$G$30)) +
(SUMIF('Channel letter fabrication (2)'!$B$17:$B$30,B1514,'Channel letter fabrication (2)'!$G$17:$G$30))</f>
        <v>0</v>
      </c>
    </row>
    <row r="1515" spans="1:10">
      <c r="A1515" s="28">
        <f>[1]ODBC!$A1515</f>
        <v>0</v>
      </c>
      <c r="B1515" s="29">
        <f>[1]ODBC!B1515</f>
        <v>0</v>
      </c>
      <c r="C1515" s="30" t="str">
        <f>IFERROR(VLOOKUP($B1515,[1]ODBC!$B:$H,2,FALSE),"")</f>
        <v/>
      </c>
      <c r="D1515" s="30" t="str">
        <f>IFERROR(VLOOKUP($B1515,[1]ODBC!$B:$H,3,FALSE),"")</f>
        <v/>
      </c>
      <c r="E1515" s="30" t="str">
        <f>IFERROR(VLOOKUP($B1515,[1]ODBC!$B:$H,4,FALSE),"")</f>
        <v/>
      </c>
      <c r="F1515" s="31" t="str">
        <f>IFERROR(VLOOKUP($B1515,[1]ODBC!$B:$H,5,FALSE),"")</f>
        <v/>
      </c>
      <c r="G1515" s="32">
        <f>[1]ODBC!G1515</f>
        <v>0</v>
      </c>
      <c r="H1515" s="33">
        <f>SUM([1]ODBC!H1515)</f>
        <v>0</v>
      </c>
      <c r="I1515" s="41" t="str">
        <f>'Vinyl cutting'!$B$2</f>
        <v>J36938</v>
      </c>
      <c r="J1515" s="42">
        <f ca="1">(SUMIF('Freeform time and material'!$B$17:$B$30,B1515,'Freeform time and material'!$G$17:$G$30)) +
(SUMIF('Vinyl cutting'!$B$17:$B$30,B1515,'Vinyl cutting'!$G$17:$G$30)) +
(SUMIF('Vinyl cutting (2)'!$B$17:$B$30,B1515,'Vinyl cutting (2)'!$G$17:$G$30)) +
(SUMIF('Apply vinyl graphics'!$B$17:$B$30,B1515,'Apply vinyl graphics'!$G$17:$G$30)) +
(SUMIF('Apply vinyl graphics (2)'!$B$17:$B$30,B1515,'Apply vinyl graphics (2)'!$G$17:$G$30)) +
(SUMIF('Alum pan sign'!$B$17:$B$30,B1515,'Alum pan sign'!$G$17:$G$30)) +
(SUMIF('Alum pan sign (2)'!$B$17:$B$30,B1515,'Alum pan sign (2)'!$G$17:$G$30)) +
(SUMIF('Economy pan sign'!$B$17:$B$30,B1515,'Economy pan sign'!$G$17:$G$30)) +
(SUMIF('Post and panel sign'!$B$17:$B$30,B1515,'Post and panel sign'!$G$17:$G$30)) +
(SUMIF('Post and panel sign (2)'!$B$17:$B$30,B1515,'Post and panel sign (2)'!$G$17:$G$30)) +
(SUMIF('Flat panels only'!$B$17:$B$30,B1515,'Flat panels only'!$G$17:$G$30)) +
(SUMIF('Flat panels only (2)'!$B$17:$B$30,B1515,'Flat panels only (2)'!$G$17:$G$30)) +
(SUMIF('Routed panel shapes'!$B$18:$B$31,B1515,'Routed panel shapes'!$G$18:$G$31)) +
(SUMIF('Routed panel shapes (2)'!$B$18:$B$31,B1515,'Routed panel shapes (2)'!$G$18:$G$31)) +
(SUMIF('Routed face only'!$B$17:$B$30,B1515,'Routed face only'!$G$17:$G$30)) +
(SUMIF('Routed face only (2)'!$B$17:$B$30,B1515,'Routed face only (2)'!$G$17:$G$30)) +
(SUMIF('Routed alum faces letters'!$B$17:$B$30,B1515,'Routed alum faces letters'!$G$17:$G$30)) +
(SUMIF('Routed alum faces letters (2)'!$B$17:$B$30,B1515,'Routed alum faces letters (2)'!$G$17:$G$30)) +
(SUMIF('Routed push through acrylic'!$B$17:$B$30,B1515,'Routed push through acrylic'!$G$17:$G$30)) +
(SUMIF('Routed push through acrylic (2)'!$B$17:$B$30,B1515,'Routed push through acrylic (2)'!$G$17:$G$30)) +
(SUMIF('Sf routed cabinet'!$B$17:$B$30,B1515,'Sf routed cabinet'!$G$17:$G$30)) +
(SUMIF('Sf routed cabinet (2)'!$B$17:$B$30,B1515,'Sf routed cabinet (2)'!$G$17:$G$30)) +
(SUMIF('Df routed cabinet'!$B$17:$B$30,B1515,'Df routed cabinet'!$G$17:$G$30)) +
(SUMIF('Df routed cabinet (2)'!$B$17:$B$30,B1515,'Df routed cabinet (2)'!$G$17:$G$30)) +
(SUMIF('Sf acrylic cabinet'!$B$17:$B$30,B1515,'Sf acrylic cabinet'!$G$17:$G$30)) +
(SUMIF('Sf acrylic cabinet (2)'!$B$17:$B$30,B1515,'Sf acrylic cabinet (2)'!$G$17:$G$30)) +
(SUMIF('Economy Sf acrylic'!$B$17:$B$30,B1515,'Economy Sf acrylic'!$G$17:$G$30)) +
(SUMIF('Df acrylic cabinet'!$B$17:$B$30,B1515,'Df acrylic cabinet'!$G$17:$G$30)) +
(SUMIF('Df acrylic cabinet (2)'!$B$17:$B$30,B1515,'Df acrylic cabinet (2)'!$G$17:$G$30)) +
(SUMIF('Sf flex cabinet'!$B$17:$B$30,B1515,'Sf flex cabinet'!$G$17:$G$30)) +
(SUMIF('Sf flex cabinet (2)'!$B$17:$B$30,B1515,'Sf flex cabinet (2)'!$G$17:$G$30)) +
(SUMIF('Df flex cabinet'!$B$17:$B$36,B1515,'Df flex cabinet'!$G$17:$G$36)) +
(SUMIF('Df flex cabinet (2)'!$B$17:$B$36,B1515,'Df flex cabinet (2)'!$G$17:$G$36)) +
(SUMIF('Pole cover'!$B$17:$B$30,B1515,'Pole cover'!$G$17:$G$30)) +
(SUMIF('Pole cover (2)'!$B$17:$B$30,B1515,'Pole cover (2)'!$G$17:$G$30)) +
(SUMIF('Structural Steel Fab'!$B$17:$B$29,B1515,'Structural Steel Fab'!$G$17:$G$29)) +
(SUMIF(Reveal!$B$17:$B$30,B1515,Reveal!$G$17:$G$30)) +
(SUMIF('Reveal (2)'!$B$17:$B$30,B1515,'Reveal (2)'!$G$17:$G$30)) +
(SUMIF('Crown cove top'!$B$17:$B$30,B1515,'Crown cove top'!$G$17:$G$30)) +
(SUMIF('EMC assembly'!$B$17:$B$30,B1515,'EMC assembly'!$G$17:$G$30)) +
(SUMIF(Crating!$B$17:$B$29,B1515,Crating!$G$17:$G$29)) +
(SUMIF('LED wiring'!$B$17:$B$30,B1515,'LED wiring'!$G$17:$G$30)) +
(SUMIF('Changeable copy face'!$B$17:$B$30,B1515,'Changeable copy face'!$G$17:$G$30)) +
(SUMIF('Flex face assembly'!$B$17:$B$30,B1515,'Flex face assembly'!$G$17:$G$30)) +
(SUMIF('Routed face assembly'!$B$17:$B$30,B1515,'Routed face assembly'!$G$17:$G$30)) +
(SUMIF('Paint calculation'!$B$17:$B$30,B1515,'Paint calculation'!$G$17:$G$30)) +
(SUMIF('Trimcap letter face'!$B$17:$B$30,B1515,'Trimcap letter face'!$G$17:$G$30)) +
(SUMIF('Trimcap letter face (2)'!$B$17:$B$30,B1515,'Trimcap letter face (2)'!$G$17:$G$30)) +
(SUMIF('Channel letter fabrication'!$B$17:$B$30,B1515,'Channel letter fabrication'!$G$17:$G$30)) +
(SUMIF('Channel letter fabrication (2)'!$B$17:$B$30,B1515,'Channel letter fabrication (2)'!$G$17:$G$30))</f>
        <v>0</v>
      </c>
    </row>
    <row r="1516" spans="1:10">
      <c r="A1516" s="28">
        <f>[1]ODBC!$A1516</f>
        <v>0</v>
      </c>
      <c r="B1516" s="29">
        <f>[1]ODBC!B1516</f>
        <v>0</v>
      </c>
      <c r="C1516" s="30" t="str">
        <f>IFERROR(VLOOKUP($B1516,[1]ODBC!$B:$H,2,FALSE),"")</f>
        <v/>
      </c>
      <c r="D1516" s="30" t="str">
        <f>IFERROR(VLOOKUP($B1516,[1]ODBC!$B:$H,3,FALSE),"")</f>
        <v/>
      </c>
      <c r="E1516" s="30" t="str">
        <f>IFERROR(VLOOKUP($B1516,[1]ODBC!$B:$H,4,FALSE),"")</f>
        <v/>
      </c>
      <c r="F1516" s="31" t="str">
        <f>IFERROR(VLOOKUP($B1516,[1]ODBC!$B:$H,5,FALSE),"")</f>
        <v/>
      </c>
      <c r="G1516" s="32">
        <f>[1]ODBC!G1516</f>
        <v>0</v>
      </c>
      <c r="H1516" s="33">
        <f>SUM([1]ODBC!H1516)</f>
        <v>0</v>
      </c>
      <c r="I1516" s="41" t="str">
        <f>'Vinyl cutting'!$B$2</f>
        <v>J36938</v>
      </c>
      <c r="J1516" s="42">
        <f ca="1">(SUMIF('Freeform time and material'!$B$17:$B$30,B1516,'Freeform time and material'!$G$17:$G$30)) +
(SUMIF('Vinyl cutting'!$B$17:$B$30,B1516,'Vinyl cutting'!$G$17:$G$30)) +
(SUMIF('Vinyl cutting (2)'!$B$17:$B$30,B1516,'Vinyl cutting (2)'!$G$17:$G$30)) +
(SUMIF('Apply vinyl graphics'!$B$17:$B$30,B1516,'Apply vinyl graphics'!$G$17:$G$30)) +
(SUMIF('Apply vinyl graphics (2)'!$B$17:$B$30,B1516,'Apply vinyl graphics (2)'!$G$17:$G$30)) +
(SUMIF('Alum pan sign'!$B$17:$B$30,B1516,'Alum pan sign'!$G$17:$G$30)) +
(SUMIF('Alum pan sign (2)'!$B$17:$B$30,B1516,'Alum pan sign (2)'!$G$17:$G$30)) +
(SUMIF('Economy pan sign'!$B$17:$B$30,B1516,'Economy pan sign'!$G$17:$G$30)) +
(SUMIF('Post and panel sign'!$B$17:$B$30,B1516,'Post and panel sign'!$G$17:$G$30)) +
(SUMIF('Post and panel sign (2)'!$B$17:$B$30,B1516,'Post and panel sign (2)'!$G$17:$G$30)) +
(SUMIF('Flat panels only'!$B$17:$B$30,B1516,'Flat panels only'!$G$17:$G$30)) +
(SUMIF('Flat panels only (2)'!$B$17:$B$30,B1516,'Flat panels only (2)'!$G$17:$G$30)) +
(SUMIF('Routed panel shapes'!$B$18:$B$31,B1516,'Routed panel shapes'!$G$18:$G$31)) +
(SUMIF('Routed panel shapes (2)'!$B$18:$B$31,B1516,'Routed panel shapes (2)'!$G$18:$G$31)) +
(SUMIF('Routed face only'!$B$17:$B$30,B1516,'Routed face only'!$G$17:$G$30)) +
(SUMIF('Routed face only (2)'!$B$17:$B$30,B1516,'Routed face only (2)'!$G$17:$G$30)) +
(SUMIF('Routed alum faces letters'!$B$17:$B$30,B1516,'Routed alum faces letters'!$G$17:$G$30)) +
(SUMIF('Routed alum faces letters (2)'!$B$17:$B$30,B1516,'Routed alum faces letters (2)'!$G$17:$G$30)) +
(SUMIF('Routed push through acrylic'!$B$17:$B$30,B1516,'Routed push through acrylic'!$G$17:$G$30)) +
(SUMIF('Routed push through acrylic (2)'!$B$17:$B$30,B1516,'Routed push through acrylic (2)'!$G$17:$G$30)) +
(SUMIF('Sf routed cabinet'!$B$17:$B$30,B1516,'Sf routed cabinet'!$G$17:$G$30)) +
(SUMIF('Sf routed cabinet (2)'!$B$17:$B$30,B1516,'Sf routed cabinet (2)'!$G$17:$G$30)) +
(SUMIF('Df routed cabinet'!$B$17:$B$30,B1516,'Df routed cabinet'!$G$17:$G$30)) +
(SUMIF('Df routed cabinet (2)'!$B$17:$B$30,B1516,'Df routed cabinet (2)'!$G$17:$G$30)) +
(SUMIF('Sf acrylic cabinet'!$B$17:$B$30,B1516,'Sf acrylic cabinet'!$G$17:$G$30)) +
(SUMIF('Sf acrylic cabinet (2)'!$B$17:$B$30,B1516,'Sf acrylic cabinet (2)'!$G$17:$G$30)) +
(SUMIF('Economy Sf acrylic'!$B$17:$B$30,B1516,'Economy Sf acrylic'!$G$17:$G$30)) +
(SUMIF('Df acrylic cabinet'!$B$17:$B$30,B1516,'Df acrylic cabinet'!$G$17:$G$30)) +
(SUMIF('Df acrylic cabinet (2)'!$B$17:$B$30,B1516,'Df acrylic cabinet (2)'!$G$17:$G$30)) +
(SUMIF('Sf flex cabinet'!$B$17:$B$30,B1516,'Sf flex cabinet'!$G$17:$G$30)) +
(SUMIF('Sf flex cabinet (2)'!$B$17:$B$30,B1516,'Sf flex cabinet (2)'!$G$17:$G$30)) +
(SUMIF('Df flex cabinet'!$B$17:$B$36,B1516,'Df flex cabinet'!$G$17:$G$36)) +
(SUMIF('Df flex cabinet (2)'!$B$17:$B$36,B1516,'Df flex cabinet (2)'!$G$17:$G$36)) +
(SUMIF('Pole cover'!$B$17:$B$30,B1516,'Pole cover'!$G$17:$G$30)) +
(SUMIF('Pole cover (2)'!$B$17:$B$30,B1516,'Pole cover (2)'!$G$17:$G$30)) +
(SUMIF('Structural Steel Fab'!$B$17:$B$29,B1516,'Structural Steel Fab'!$G$17:$G$29)) +
(SUMIF(Reveal!$B$17:$B$30,B1516,Reveal!$G$17:$G$30)) +
(SUMIF('Reveal (2)'!$B$17:$B$30,B1516,'Reveal (2)'!$G$17:$G$30)) +
(SUMIF('Crown cove top'!$B$17:$B$30,B1516,'Crown cove top'!$G$17:$G$30)) +
(SUMIF('EMC assembly'!$B$17:$B$30,B1516,'EMC assembly'!$G$17:$G$30)) +
(SUMIF(Crating!$B$17:$B$29,B1516,Crating!$G$17:$G$29)) +
(SUMIF('LED wiring'!$B$17:$B$30,B1516,'LED wiring'!$G$17:$G$30)) +
(SUMIF('Changeable copy face'!$B$17:$B$30,B1516,'Changeable copy face'!$G$17:$G$30)) +
(SUMIF('Flex face assembly'!$B$17:$B$30,B1516,'Flex face assembly'!$G$17:$G$30)) +
(SUMIF('Routed face assembly'!$B$17:$B$30,B1516,'Routed face assembly'!$G$17:$G$30)) +
(SUMIF('Paint calculation'!$B$17:$B$30,B1516,'Paint calculation'!$G$17:$G$30)) +
(SUMIF('Trimcap letter face'!$B$17:$B$30,B1516,'Trimcap letter face'!$G$17:$G$30)) +
(SUMIF('Trimcap letter face (2)'!$B$17:$B$30,B1516,'Trimcap letter face (2)'!$G$17:$G$30)) +
(SUMIF('Channel letter fabrication'!$B$17:$B$30,B1516,'Channel letter fabrication'!$G$17:$G$30)) +
(SUMIF('Channel letter fabrication (2)'!$B$17:$B$30,B1516,'Channel letter fabrication (2)'!$G$17:$G$30))</f>
        <v>0</v>
      </c>
    </row>
    <row r="1517" spans="1:10">
      <c r="A1517" s="28">
        <f>[1]ODBC!$A1517</f>
        <v>0</v>
      </c>
      <c r="B1517" s="29">
        <f>[1]ODBC!B1517</f>
        <v>0</v>
      </c>
      <c r="C1517" s="30" t="str">
        <f>IFERROR(VLOOKUP($B1517,[1]ODBC!$B:$H,2,FALSE),"")</f>
        <v/>
      </c>
      <c r="D1517" s="30" t="str">
        <f>IFERROR(VLOOKUP($B1517,[1]ODBC!$B:$H,3,FALSE),"")</f>
        <v/>
      </c>
      <c r="E1517" s="30" t="str">
        <f>IFERROR(VLOOKUP($B1517,[1]ODBC!$B:$H,4,FALSE),"")</f>
        <v/>
      </c>
      <c r="F1517" s="31" t="str">
        <f>IFERROR(VLOOKUP($B1517,[1]ODBC!$B:$H,5,FALSE),"")</f>
        <v/>
      </c>
      <c r="G1517" s="32">
        <f>[1]ODBC!G1517</f>
        <v>0</v>
      </c>
      <c r="H1517" s="33">
        <f>SUM([1]ODBC!H1517)</f>
        <v>0</v>
      </c>
      <c r="I1517" s="41" t="str">
        <f>'Vinyl cutting'!$B$2</f>
        <v>J36938</v>
      </c>
      <c r="J1517" s="42">
        <f ca="1">(SUMIF('Freeform time and material'!$B$17:$B$30,B1517,'Freeform time and material'!$G$17:$G$30)) +
(SUMIF('Vinyl cutting'!$B$17:$B$30,B1517,'Vinyl cutting'!$G$17:$G$30)) +
(SUMIF('Vinyl cutting (2)'!$B$17:$B$30,B1517,'Vinyl cutting (2)'!$G$17:$G$30)) +
(SUMIF('Apply vinyl graphics'!$B$17:$B$30,B1517,'Apply vinyl graphics'!$G$17:$G$30)) +
(SUMIF('Apply vinyl graphics (2)'!$B$17:$B$30,B1517,'Apply vinyl graphics (2)'!$G$17:$G$30)) +
(SUMIF('Alum pan sign'!$B$17:$B$30,B1517,'Alum pan sign'!$G$17:$G$30)) +
(SUMIF('Alum pan sign (2)'!$B$17:$B$30,B1517,'Alum pan sign (2)'!$G$17:$G$30)) +
(SUMIF('Economy pan sign'!$B$17:$B$30,B1517,'Economy pan sign'!$G$17:$G$30)) +
(SUMIF('Post and panel sign'!$B$17:$B$30,B1517,'Post and panel sign'!$G$17:$G$30)) +
(SUMIF('Post and panel sign (2)'!$B$17:$B$30,B1517,'Post and panel sign (2)'!$G$17:$G$30)) +
(SUMIF('Flat panels only'!$B$17:$B$30,B1517,'Flat panels only'!$G$17:$G$30)) +
(SUMIF('Flat panels only (2)'!$B$17:$B$30,B1517,'Flat panels only (2)'!$G$17:$G$30)) +
(SUMIF('Routed panel shapes'!$B$18:$B$31,B1517,'Routed panel shapes'!$G$18:$G$31)) +
(SUMIF('Routed panel shapes (2)'!$B$18:$B$31,B1517,'Routed panel shapes (2)'!$G$18:$G$31)) +
(SUMIF('Routed face only'!$B$17:$B$30,B1517,'Routed face only'!$G$17:$G$30)) +
(SUMIF('Routed face only (2)'!$B$17:$B$30,B1517,'Routed face only (2)'!$G$17:$G$30)) +
(SUMIF('Routed alum faces letters'!$B$17:$B$30,B1517,'Routed alum faces letters'!$G$17:$G$30)) +
(SUMIF('Routed alum faces letters (2)'!$B$17:$B$30,B1517,'Routed alum faces letters (2)'!$G$17:$G$30)) +
(SUMIF('Routed push through acrylic'!$B$17:$B$30,B1517,'Routed push through acrylic'!$G$17:$G$30)) +
(SUMIF('Routed push through acrylic (2)'!$B$17:$B$30,B1517,'Routed push through acrylic (2)'!$G$17:$G$30)) +
(SUMIF('Sf routed cabinet'!$B$17:$B$30,B1517,'Sf routed cabinet'!$G$17:$G$30)) +
(SUMIF('Sf routed cabinet (2)'!$B$17:$B$30,B1517,'Sf routed cabinet (2)'!$G$17:$G$30)) +
(SUMIF('Df routed cabinet'!$B$17:$B$30,B1517,'Df routed cabinet'!$G$17:$G$30)) +
(SUMIF('Df routed cabinet (2)'!$B$17:$B$30,B1517,'Df routed cabinet (2)'!$G$17:$G$30)) +
(SUMIF('Sf acrylic cabinet'!$B$17:$B$30,B1517,'Sf acrylic cabinet'!$G$17:$G$30)) +
(SUMIF('Sf acrylic cabinet (2)'!$B$17:$B$30,B1517,'Sf acrylic cabinet (2)'!$G$17:$G$30)) +
(SUMIF('Economy Sf acrylic'!$B$17:$B$30,B1517,'Economy Sf acrylic'!$G$17:$G$30)) +
(SUMIF('Df acrylic cabinet'!$B$17:$B$30,B1517,'Df acrylic cabinet'!$G$17:$G$30)) +
(SUMIF('Df acrylic cabinet (2)'!$B$17:$B$30,B1517,'Df acrylic cabinet (2)'!$G$17:$G$30)) +
(SUMIF('Sf flex cabinet'!$B$17:$B$30,B1517,'Sf flex cabinet'!$G$17:$G$30)) +
(SUMIF('Sf flex cabinet (2)'!$B$17:$B$30,B1517,'Sf flex cabinet (2)'!$G$17:$G$30)) +
(SUMIF('Df flex cabinet'!$B$17:$B$36,B1517,'Df flex cabinet'!$G$17:$G$36)) +
(SUMIF('Df flex cabinet (2)'!$B$17:$B$36,B1517,'Df flex cabinet (2)'!$G$17:$G$36)) +
(SUMIF('Pole cover'!$B$17:$B$30,B1517,'Pole cover'!$G$17:$G$30)) +
(SUMIF('Pole cover (2)'!$B$17:$B$30,B1517,'Pole cover (2)'!$G$17:$G$30)) +
(SUMIF('Structural Steel Fab'!$B$17:$B$29,B1517,'Structural Steel Fab'!$G$17:$G$29)) +
(SUMIF(Reveal!$B$17:$B$30,B1517,Reveal!$G$17:$G$30)) +
(SUMIF('Reveal (2)'!$B$17:$B$30,B1517,'Reveal (2)'!$G$17:$G$30)) +
(SUMIF('Crown cove top'!$B$17:$B$30,B1517,'Crown cove top'!$G$17:$G$30)) +
(SUMIF('EMC assembly'!$B$17:$B$30,B1517,'EMC assembly'!$G$17:$G$30)) +
(SUMIF(Crating!$B$17:$B$29,B1517,Crating!$G$17:$G$29)) +
(SUMIF('LED wiring'!$B$17:$B$30,B1517,'LED wiring'!$G$17:$G$30)) +
(SUMIF('Changeable copy face'!$B$17:$B$30,B1517,'Changeable copy face'!$G$17:$G$30)) +
(SUMIF('Flex face assembly'!$B$17:$B$30,B1517,'Flex face assembly'!$G$17:$G$30)) +
(SUMIF('Routed face assembly'!$B$17:$B$30,B1517,'Routed face assembly'!$G$17:$G$30)) +
(SUMIF('Paint calculation'!$B$17:$B$30,B1517,'Paint calculation'!$G$17:$G$30)) +
(SUMIF('Trimcap letter face'!$B$17:$B$30,B1517,'Trimcap letter face'!$G$17:$G$30)) +
(SUMIF('Trimcap letter face (2)'!$B$17:$B$30,B1517,'Trimcap letter face (2)'!$G$17:$G$30)) +
(SUMIF('Channel letter fabrication'!$B$17:$B$30,B1517,'Channel letter fabrication'!$G$17:$G$30)) +
(SUMIF('Channel letter fabrication (2)'!$B$17:$B$30,B1517,'Channel letter fabrication (2)'!$G$17:$G$30))</f>
        <v>0</v>
      </c>
    </row>
    <row r="1518" spans="1:10">
      <c r="A1518" s="28">
        <f>[1]ODBC!$A1518</f>
        <v>0</v>
      </c>
      <c r="B1518" s="29">
        <f>[1]ODBC!B1518</f>
        <v>0</v>
      </c>
      <c r="C1518" s="30" t="str">
        <f>IFERROR(VLOOKUP($B1518,[1]ODBC!$B:$H,2,FALSE),"")</f>
        <v/>
      </c>
      <c r="D1518" s="30" t="str">
        <f>IFERROR(VLOOKUP($B1518,[1]ODBC!$B:$H,3,FALSE),"")</f>
        <v/>
      </c>
      <c r="E1518" s="30" t="str">
        <f>IFERROR(VLOOKUP($B1518,[1]ODBC!$B:$H,4,FALSE),"")</f>
        <v/>
      </c>
      <c r="F1518" s="31" t="str">
        <f>IFERROR(VLOOKUP($B1518,[1]ODBC!$B:$H,5,FALSE),"")</f>
        <v/>
      </c>
      <c r="G1518" s="32">
        <f>[1]ODBC!G1518</f>
        <v>0</v>
      </c>
      <c r="H1518" s="33">
        <f>SUM([1]ODBC!H1518)</f>
        <v>0</v>
      </c>
      <c r="I1518" s="41" t="str">
        <f>'Vinyl cutting'!$B$2</f>
        <v>J36938</v>
      </c>
      <c r="J1518" s="42">
        <f ca="1">(SUMIF('Freeform time and material'!$B$17:$B$30,B1518,'Freeform time and material'!$G$17:$G$30)) +
(SUMIF('Vinyl cutting'!$B$17:$B$30,B1518,'Vinyl cutting'!$G$17:$G$30)) +
(SUMIF('Vinyl cutting (2)'!$B$17:$B$30,B1518,'Vinyl cutting (2)'!$G$17:$G$30)) +
(SUMIF('Apply vinyl graphics'!$B$17:$B$30,B1518,'Apply vinyl graphics'!$G$17:$G$30)) +
(SUMIF('Apply vinyl graphics (2)'!$B$17:$B$30,B1518,'Apply vinyl graphics (2)'!$G$17:$G$30)) +
(SUMIF('Alum pan sign'!$B$17:$B$30,B1518,'Alum pan sign'!$G$17:$G$30)) +
(SUMIF('Alum pan sign (2)'!$B$17:$B$30,B1518,'Alum pan sign (2)'!$G$17:$G$30)) +
(SUMIF('Economy pan sign'!$B$17:$B$30,B1518,'Economy pan sign'!$G$17:$G$30)) +
(SUMIF('Post and panel sign'!$B$17:$B$30,B1518,'Post and panel sign'!$G$17:$G$30)) +
(SUMIF('Post and panel sign (2)'!$B$17:$B$30,B1518,'Post and panel sign (2)'!$G$17:$G$30)) +
(SUMIF('Flat panels only'!$B$17:$B$30,B1518,'Flat panels only'!$G$17:$G$30)) +
(SUMIF('Flat panels only (2)'!$B$17:$B$30,B1518,'Flat panels only (2)'!$G$17:$G$30)) +
(SUMIF('Routed panel shapes'!$B$18:$B$31,B1518,'Routed panel shapes'!$G$18:$G$31)) +
(SUMIF('Routed panel shapes (2)'!$B$18:$B$31,B1518,'Routed panel shapes (2)'!$G$18:$G$31)) +
(SUMIF('Routed face only'!$B$17:$B$30,B1518,'Routed face only'!$G$17:$G$30)) +
(SUMIF('Routed face only (2)'!$B$17:$B$30,B1518,'Routed face only (2)'!$G$17:$G$30)) +
(SUMIF('Routed alum faces letters'!$B$17:$B$30,B1518,'Routed alum faces letters'!$G$17:$G$30)) +
(SUMIF('Routed alum faces letters (2)'!$B$17:$B$30,B1518,'Routed alum faces letters (2)'!$G$17:$G$30)) +
(SUMIF('Routed push through acrylic'!$B$17:$B$30,B1518,'Routed push through acrylic'!$G$17:$G$30)) +
(SUMIF('Routed push through acrylic (2)'!$B$17:$B$30,B1518,'Routed push through acrylic (2)'!$G$17:$G$30)) +
(SUMIF('Sf routed cabinet'!$B$17:$B$30,B1518,'Sf routed cabinet'!$G$17:$G$30)) +
(SUMIF('Sf routed cabinet (2)'!$B$17:$B$30,B1518,'Sf routed cabinet (2)'!$G$17:$G$30)) +
(SUMIF('Df routed cabinet'!$B$17:$B$30,B1518,'Df routed cabinet'!$G$17:$G$30)) +
(SUMIF('Df routed cabinet (2)'!$B$17:$B$30,B1518,'Df routed cabinet (2)'!$G$17:$G$30)) +
(SUMIF('Sf acrylic cabinet'!$B$17:$B$30,B1518,'Sf acrylic cabinet'!$G$17:$G$30)) +
(SUMIF('Sf acrylic cabinet (2)'!$B$17:$B$30,B1518,'Sf acrylic cabinet (2)'!$G$17:$G$30)) +
(SUMIF('Economy Sf acrylic'!$B$17:$B$30,B1518,'Economy Sf acrylic'!$G$17:$G$30)) +
(SUMIF('Df acrylic cabinet'!$B$17:$B$30,B1518,'Df acrylic cabinet'!$G$17:$G$30)) +
(SUMIF('Df acrylic cabinet (2)'!$B$17:$B$30,B1518,'Df acrylic cabinet (2)'!$G$17:$G$30)) +
(SUMIF('Sf flex cabinet'!$B$17:$B$30,B1518,'Sf flex cabinet'!$G$17:$G$30)) +
(SUMIF('Sf flex cabinet (2)'!$B$17:$B$30,B1518,'Sf flex cabinet (2)'!$G$17:$G$30)) +
(SUMIF('Df flex cabinet'!$B$17:$B$36,B1518,'Df flex cabinet'!$G$17:$G$36)) +
(SUMIF('Df flex cabinet (2)'!$B$17:$B$36,B1518,'Df flex cabinet (2)'!$G$17:$G$36)) +
(SUMIF('Pole cover'!$B$17:$B$30,B1518,'Pole cover'!$G$17:$G$30)) +
(SUMIF('Pole cover (2)'!$B$17:$B$30,B1518,'Pole cover (2)'!$G$17:$G$30)) +
(SUMIF('Structural Steel Fab'!$B$17:$B$29,B1518,'Structural Steel Fab'!$G$17:$G$29)) +
(SUMIF(Reveal!$B$17:$B$30,B1518,Reveal!$G$17:$G$30)) +
(SUMIF('Reveal (2)'!$B$17:$B$30,B1518,'Reveal (2)'!$G$17:$G$30)) +
(SUMIF('Crown cove top'!$B$17:$B$30,B1518,'Crown cove top'!$G$17:$G$30)) +
(SUMIF('EMC assembly'!$B$17:$B$30,B1518,'EMC assembly'!$G$17:$G$30)) +
(SUMIF(Crating!$B$17:$B$29,B1518,Crating!$G$17:$G$29)) +
(SUMIF('LED wiring'!$B$17:$B$30,B1518,'LED wiring'!$G$17:$G$30)) +
(SUMIF('Changeable copy face'!$B$17:$B$30,B1518,'Changeable copy face'!$G$17:$G$30)) +
(SUMIF('Flex face assembly'!$B$17:$B$30,B1518,'Flex face assembly'!$G$17:$G$30)) +
(SUMIF('Routed face assembly'!$B$17:$B$30,B1518,'Routed face assembly'!$G$17:$G$30)) +
(SUMIF('Paint calculation'!$B$17:$B$30,B1518,'Paint calculation'!$G$17:$G$30)) +
(SUMIF('Trimcap letter face'!$B$17:$B$30,B1518,'Trimcap letter face'!$G$17:$G$30)) +
(SUMIF('Trimcap letter face (2)'!$B$17:$B$30,B1518,'Trimcap letter face (2)'!$G$17:$G$30)) +
(SUMIF('Channel letter fabrication'!$B$17:$B$30,B1518,'Channel letter fabrication'!$G$17:$G$30)) +
(SUMIF('Channel letter fabrication (2)'!$B$17:$B$30,B1518,'Channel letter fabrication (2)'!$G$17:$G$30))</f>
        <v>0</v>
      </c>
    </row>
    <row r="1519" spans="1:10">
      <c r="A1519" s="28">
        <f>[1]ODBC!$A1519</f>
        <v>0</v>
      </c>
      <c r="B1519" s="29">
        <f>[1]ODBC!B1519</f>
        <v>0</v>
      </c>
      <c r="C1519" s="30" t="str">
        <f>IFERROR(VLOOKUP($B1519,[1]ODBC!$B:$H,2,FALSE),"")</f>
        <v/>
      </c>
      <c r="D1519" s="30" t="str">
        <f>IFERROR(VLOOKUP($B1519,[1]ODBC!$B:$H,3,FALSE),"")</f>
        <v/>
      </c>
      <c r="E1519" s="30" t="str">
        <f>IFERROR(VLOOKUP($B1519,[1]ODBC!$B:$H,4,FALSE),"")</f>
        <v/>
      </c>
      <c r="F1519" s="31" t="str">
        <f>IFERROR(VLOOKUP($B1519,[1]ODBC!$B:$H,5,FALSE),"")</f>
        <v/>
      </c>
      <c r="G1519" s="32">
        <f>[1]ODBC!G1519</f>
        <v>0</v>
      </c>
      <c r="H1519" s="33">
        <f>SUM([1]ODBC!H1519)</f>
        <v>0</v>
      </c>
      <c r="I1519" s="41" t="str">
        <f>'Vinyl cutting'!$B$2</f>
        <v>J36938</v>
      </c>
      <c r="J1519" s="42">
        <f ca="1">(SUMIF('Freeform time and material'!$B$17:$B$30,B1519,'Freeform time and material'!$G$17:$G$30)) +
(SUMIF('Vinyl cutting'!$B$17:$B$30,B1519,'Vinyl cutting'!$G$17:$G$30)) +
(SUMIF('Vinyl cutting (2)'!$B$17:$B$30,B1519,'Vinyl cutting (2)'!$G$17:$G$30)) +
(SUMIF('Apply vinyl graphics'!$B$17:$B$30,B1519,'Apply vinyl graphics'!$G$17:$G$30)) +
(SUMIF('Apply vinyl graphics (2)'!$B$17:$B$30,B1519,'Apply vinyl graphics (2)'!$G$17:$G$30)) +
(SUMIF('Alum pan sign'!$B$17:$B$30,B1519,'Alum pan sign'!$G$17:$G$30)) +
(SUMIF('Alum pan sign (2)'!$B$17:$B$30,B1519,'Alum pan sign (2)'!$G$17:$G$30)) +
(SUMIF('Economy pan sign'!$B$17:$B$30,B1519,'Economy pan sign'!$G$17:$G$30)) +
(SUMIF('Post and panel sign'!$B$17:$B$30,B1519,'Post and panel sign'!$G$17:$G$30)) +
(SUMIF('Post and panel sign (2)'!$B$17:$B$30,B1519,'Post and panel sign (2)'!$G$17:$G$30)) +
(SUMIF('Flat panels only'!$B$17:$B$30,B1519,'Flat panels only'!$G$17:$G$30)) +
(SUMIF('Flat panels only (2)'!$B$17:$B$30,B1519,'Flat panels only (2)'!$G$17:$G$30)) +
(SUMIF('Routed panel shapes'!$B$18:$B$31,B1519,'Routed panel shapes'!$G$18:$G$31)) +
(SUMIF('Routed panel shapes (2)'!$B$18:$B$31,B1519,'Routed panel shapes (2)'!$G$18:$G$31)) +
(SUMIF('Routed face only'!$B$17:$B$30,B1519,'Routed face only'!$G$17:$G$30)) +
(SUMIF('Routed face only (2)'!$B$17:$B$30,B1519,'Routed face only (2)'!$G$17:$G$30)) +
(SUMIF('Routed alum faces letters'!$B$17:$B$30,B1519,'Routed alum faces letters'!$G$17:$G$30)) +
(SUMIF('Routed alum faces letters (2)'!$B$17:$B$30,B1519,'Routed alum faces letters (2)'!$G$17:$G$30)) +
(SUMIF('Routed push through acrylic'!$B$17:$B$30,B1519,'Routed push through acrylic'!$G$17:$G$30)) +
(SUMIF('Routed push through acrylic (2)'!$B$17:$B$30,B1519,'Routed push through acrylic (2)'!$G$17:$G$30)) +
(SUMIF('Sf routed cabinet'!$B$17:$B$30,B1519,'Sf routed cabinet'!$G$17:$G$30)) +
(SUMIF('Sf routed cabinet (2)'!$B$17:$B$30,B1519,'Sf routed cabinet (2)'!$G$17:$G$30)) +
(SUMIF('Df routed cabinet'!$B$17:$B$30,B1519,'Df routed cabinet'!$G$17:$G$30)) +
(SUMIF('Df routed cabinet (2)'!$B$17:$B$30,B1519,'Df routed cabinet (2)'!$G$17:$G$30)) +
(SUMIF('Sf acrylic cabinet'!$B$17:$B$30,B1519,'Sf acrylic cabinet'!$G$17:$G$30)) +
(SUMIF('Sf acrylic cabinet (2)'!$B$17:$B$30,B1519,'Sf acrylic cabinet (2)'!$G$17:$G$30)) +
(SUMIF('Economy Sf acrylic'!$B$17:$B$30,B1519,'Economy Sf acrylic'!$G$17:$G$30)) +
(SUMIF('Df acrylic cabinet'!$B$17:$B$30,B1519,'Df acrylic cabinet'!$G$17:$G$30)) +
(SUMIF('Df acrylic cabinet (2)'!$B$17:$B$30,B1519,'Df acrylic cabinet (2)'!$G$17:$G$30)) +
(SUMIF('Sf flex cabinet'!$B$17:$B$30,B1519,'Sf flex cabinet'!$G$17:$G$30)) +
(SUMIF('Sf flex cabinet (2)'!$B$17:$B$30,B1519,'Sf flex cabinet (2)'!$G$17:$G$30)) +
(SUMIF('Df flex cabinet'!$B$17:$B$36,B1519,'Df flex cabinet'!$G$17:$G$36)) +
(SUMIF('Df flex cabinet (2)'!$B$17:$B$36,B1519,'Df flex cabinet (2)'!$G$17:$G$36)) +
(SUMIF('Pole cover'!$B$17:$B$30,B1519,'Pole cover'!$G$17:$G$30)) +
(SUMIF('Pole cover (2)'!$B$17:$B$30,B1519,'Pole cover (2)'!$G$17:$G$30)) +
(SUMIF('Structural Steel Fab'!$B$17:$B$29,B1519,'Structural Steel Fab'!$G$17:$G$29)) +
(SUMIF(Reveal!$B$17:$B$30,B1519,Reveal!$G$17:$G$30)) +
(SUMIF('Reveal (2)'!$B$17:$B$30,B1519,'Reveal (2)'!$G$17:$G$30)) +
(SUMIF('Crown cove top'!$B$17:$B$30,B1519,'Crown cove top'!$G$17:$G$30)) +
(SUMIF('EMC assembly'!$B$17:$B$30,B1519,'EMC assembly'!$G$17:$G$30)) +
(SUMIF(Crating!$B$17:$B$29,B1519,Crating!$G$17:$G$29)) +
(SUMIF('LED wiring'!$B$17:$B$30,B1519,'LED wiring'!$G$17:$G$30)) +
(SUMIF('Changeable copy face'!$B$17:$B$30,B1519,'Changeable copy face'!$G$17:$G$30)) +
(SUMIF('Flex face assembly'!$B$17:$B$30,B1519,'Flex face assembly'!$G$17:$G$30)) +
(SUMIF('Routed face assembly'!$B$17:$B$30,B1519,'Routed face assembly'!$G$17:$G$30)) +
(SUMIF('Paint calculation'!$B$17:$B$30,B1519,'Paint calculation'!$G$17:$G$30)) +
(SUMIF('Trimcap letter face'!$B$17:$B$30,B1519,'Trimcap letter face'!$G$17:$G$30)) +
(SUMIF('Trimcap letter face (2)'!$B$17:$B$30,B1519,'Trimcap letter face (2)'!$G$17:$G$30)) +
(SUMIF('Channel letter fabrication'!$B$17:$B$30,B1519,'Channel letter fabrication'!$G$17:$G$30)) +
(SUMIF('Channel letter fabrication (2)'!$B$17:$B$30,B1519,'Channel letter fabrication (2)'!$G$17:$G$30))</f>
        <v>0</v>
      </c>
    </row>
    <row r="1520" spans="1:10">
      <c r="A1520" s="28">
        <f>[1]ODBC!$A1520</f>
        <v>0</v>
      </c>
      <c r="B1520" s="29">
        <f>[1]ODBC!B1520</f>
        <v>0</v>
      </c>
      <c r="C1520" s="30" t="str">
        <f>IFERROR(VLOOKUP($B1520,[1]ODBC!$B:$H,2,FALSE),"")</f>
        <v/>
      </c>
      <c r="D1520" s="30" t="str">
        <f>IFERROR(VLOOKUP($B1520,[1]ODBC!$B:$H,3,FALSE),"")</f>
        <v/>
      </c>
      <c r="E1520" s="30" t="str">
        <f>IFERROR(VLOOKUP($B1520,[1]ODBC!$B:$H,4,FALSE),"")</f>
        <v/>
      </c>
      <c r="F1520" s="31" t="str">
        <f>IFERROR(VLOOKUP($B1520,[1]ODBC!$B:$H,5,FALSE),"")</f>
        <v/>
      </c>
      <c r="G1520" s="32">
        <f>[1]ODBC!G1520</f>
        <v>0</v>
      </c>
      <c r="H1520" s="33">
        <f>SUM([1]ODBC!H1520)</f>
        <v>0</v>
      </c>
      <c r="I1520" s="41" t="str">
        <f>'Vinyl cutting'!$B$2</f>
        <v>J36938</v>
      </c>
      <c r="J1520" s="42">
        <f ca="1">(SUMIF('Freeform time and material'!$B$17:$B$30,B1520,'Freeform time and material'!$G$17:$G$30)) +
(SUMIF('Vinyl cutting'!$B$17:$B$30,B1520,'Vinyl cutting'!$G$17:$G$30)) +
(SUMIF('Vinyl cutting (2)'!$B$17:$B$30,B1520,'Vinyl cutting (2)'!$G$17:$G$30)) +
(SUMIF('Apply vinyl graphics'!$B$17:$B$30,B1520,'Apply vinyl graphics'!$G$17:$G$30)) +
(SUMIF('Apply vinyl graphics (2)'!$B$17:$B$30,B1520,'Apply vinyl graphics (2)'!$G$17:$G$30)) +
(SUMIF('Alum pan sign'!$B$17:$B$30,B1520,'Alum pan sign'!$G$17:$G$30)) +
(SUMIF('Alum pan sign (2)'!$B$17:$B$30,B1520,'Alum pan sign (2)'!$G$17:$G$30)) +
(SUMIF('Economy pan sign'!$B$17:$B$30,B1520,'Economy pan sign'!$G$17:$G$30)) +
(SUMIF('Post and panel sign'!$B$17:$B$30,B1520,'Post and panel sign'!$G$17:$G$30)) +
(SUMIF('Post and panel sign (2)'!$B$17:$B$30,B1520,'Post and panel sign (2)'!$G$17:$G$30)) +
(SUMIF('Flat panels only'!$B$17:$B$30,B1520,'Flat panels only'!$G$17:$G$30)) +
(SUMIF('Flat panels only (2)'!$B$17:$B$30,B1520,'Flat panels only (2)'!$G$17:$G$30)) +
(SUMIF('Routed panel shapes'!$B$18:$B$31,B1520,'Routed panel shapes'!$G$18:$G$31)) +
(SUMIF('Routed panel shapes (2)'!$B$18:$B$31,B1520,'Routed panel shapes (2)'!$G$18:$G$31)) +
(SUMIF('Routed face only'!$B$17:$B$30,B1520,'Routed face only'!$G$17:$G$30)) +
(SUMIF('Routed face only (2)'!$B$17:$B$30,B1520,'Routed face only (2)'!$G$17:$G$30)) +
(SUMIF('Routed alum faces letters'!$B$17:$B$30,B1520,'Routed alum faces letters'!$G$17:$G$30)) +
(SUMIF('Routed alum faces letters (2)'!$B$17:$B$30,B1520,'Routed alum faces letters (2)'!$G$17:$G$30)) +
(SUMIF('Routed push through acrylic'!$B$17:$B$30,B1520,'Routed push through acrylic'!$G$17:$G$30)) +
(SUMIF('Routed push through acrylic (2)'!$B$17:$B$30,B1520,'Routed push through acrylic (2)'!$G$17:$G$30)) +
(SUMIF('Sf routed cabinet'!$B$17:$B$30,B1520,'Sf routed cabinet'!$G$17:$G$30)) +
(SUMIF('Sf routed cabinet (2)'!$B$17:$B$30,B1520,'Sf routed cabinet (2)'!$G$17:$G$30)) +
(SUMIF('Df routed cabinet'!$B$17:$B$30,B1520,'Df routed cabinet'!$G$17:$G$30)) +
(SUMIF('Df routed cabinet (2)'!$B$17:$B$30,B1520,'Df routed cabinet (2)'!$G$17:$G$30)) +
(SUMIF('Sf acrylic cabinet'!$B$17:$B$30,B1520,'Sf acrylic cabinet'!$G$17:$G$30)) +
(SUMIF('Sf acrylic cabinet (2)'!$B$17:$B$30,B1520,'Sf acrylic cabinet (2)'!$G$17:$G$30)) +
(SUMIF('Economy Sf acrylic'!$B$17:$B$30,B1520,'Economy Sf acrylic'!$G$17:$G$30)) +
(SUMIF('Df acrylic cabinet'!$B$17:$B$30,B1520,'Df acrylic cabinet'!$G$17:$G$30)) +
(SUMIF('Df acrylic cabinet (2)'!$B$17:$B$30,B1520,'Df acrylic cabinet (2)'!$G$17:$G$30)) +
(SUMIF('Sf flex cabinet'!$B$17:$B$30,B1520,'Sf flex cabinet'!$G$17:$G$30)) +
(SUMIF('Sf flex cabinet (2)'!$B$17:$B$30,B1520,'Sf flex cabinet (2)'!$G$17:$G$30)) +
(SUMIF('Df flex cabinet'!$B$17:$B$36,B1520,'Df flex cabinet'!$G$17:$G$36)) +
(SUMIF('Df flex cabinet (2)'!$B$17:$B$36,B1520,'Df flex cabinet (2)'!$G$17:$G$36)) +
(SUMIF('Pole cover'!$B$17:$B$30,B1520,'Pole cover'!$G$17:$G$30)) +
(SUMIF('Pole cover (2)'!$B$17:$B$30,B1520,'Pole cover (2)'!$G$17:$G$30)) +
(SUMIF('Structural Steel Fab'!$B$17:$B$29,B1520,'Structural Steel Fab'!$G$17:$G$29)) +
(SUMIF(Reveal!$B$17:$B$30,B1520,Reveal!$G$17:$G$30)) +
(SUMIF('Reveal (2)'!$B$17:$B$30,B1520,'Reveal (2)'!$G$17:$G$30)) +
(SUMIF('Crown cove top'!$B$17:$B$30,B1520,'Crown cove top'!$G$17:$G$30)) +
(SUMIF('EMC assembly'!$B$17:$B$30,B1520,'EMC assembly'!$G$17:$G$30)) +
(SUMIF(Crating!$B$17:$B$29,B1520,Crating!$G$17:$G$29)) +
(SUMIF('LED wiring'!$B$17:$B$30,B1520,'LED wiring'!$G$17:$G$30)) +
(SUMIF('Changeable copy face'!$B$17:$B$30,B1520,'Changeable copy face'!$G$17:$G$30)) +
(SUMIF('Flex face assembly'!$B$17:$B$30,B1520,'Flex face assembly'!$G$17:$G$30)) +
(SUMIF('Routed face assembly'!$B$17:$B$30,B1520,'Routed face assembly'!$G$17:$G$30)) +
(SUMIF('Paint calculation'!$B$17:$B$30,B1520,'Paint calculation'!$G$17:$G$30)) +
(SUMIF('Trimcap letter face'!$B$17:$B$30,B1520,'Trimcap letter face'!$G$17:$G$30)) +
(SUMIF('Trimcap letter face (2)'!$B$17:$B$30,B1520,'Trimcap letter face (2)'!$G$17:$G$30)) +
(SUMIF('Channel letter fabrication'!$B$17:$B$30,B1520,'Channel letter fabrication'!$G$17:$G$30)) +
(SUMIF('Channel letter fabrication (2)'!$B$17:$B$30,B1520,'Channel letter fabrication (2)'!$G$17:$G$30))</f>
        <v>0</v>
      </c>
    </row>
    <row r="1521" spans="1:10">
      <c r="A1521" s="28">
        <f>[1]ODBC!$A1521</f>
        <v>0</v>
      </c>
      <c r="B1521" s="29">
        <f>[1]ODBC!B1521</f>
        <v>0</v>
      </c>
      <c r="C1521" s="30" t="str">
        <f>IFERROR(VLOOKUP($B1521,[1]ODBC!$B:$H,2,FALSE),"")</f>
        <v/>
      </c>
      <c r="D1521" s="30" t="str">
        <f>IFERROR(VLOOKUP($B1521,[1]ODBC!$B:$H,3,FALSE),"")</f>
        <v/>
      </c>
      <c r="E1521" s="30" t="str">
        <f>IFERROR(VLOOKUP($B1521,[1]ODBC!$B:$H,4,FALSE),"")</f>
        <v/>
      </c>
      <c r="F1521" s="31" t="str">
        <f>IFERROR(VLOOKUP($B1521,[1]ODBC!$B:$H,5,FALSE),"")</f>
        <v/>
      </c>
      <c r="G1521" s="32">
        <f>[1]ODBC!G1521</f>
        <v>0</v>
      </c>
      <c r="H1521" s="33">
        <f>SUM([1]ODBC!H1521)</f>
        <v>0</v>
      </c>
      <c r="I1521" s="41" t="str">
        <f>'Vinyl cutting'!$B$2</f>
        <v>J36938</v>
      </c>
      <c r="J1521" s="42">
        <f ca="1">(SUMIF('Freeform time and material'!$B$17:$B$30,B1521,'Freeform time and material'!$G$17:$G$30)) +
(SUMIF('Vinyl cutting'!$B$17:$B$30,B1521,'Vinyl cutting'!$G$17:$G$30)) +
(SUMIF('Vinyl cutting (2)'!$B$17:$B$30,B1521,'Vinyl cutting (2)'!$G$17:$G$30)) +
(SUMIF('Apply vinyl graphics'!$B$17:$B$30,B1521,'Apply vinyl graphics'!$G$17:$G$30)) +
(SUMIF('Apply vinyl graphics (2)'!$B$17:$B$30,B1521,'Apply vinyl graphics (2)'!$G$17:$G$30)) +
(SUMIF('Alum pan sign'!$B$17:$B$30,B1521,'Alum pan sign'!$G$17:$G$30)) +
(SUMIF('Alum pan sign (2)'!$B$17:$B$30,B1521,'Alum pan sign (2)'!$G$17:$G$30)) +
(SUMIF('Economy pan sign'!$B$17:$B$30,B1521,'Economy pan sign'!$G$17:$G$30)) +
(SUMIF('Post and panel sign'!$B$17:$B$30,B1521,'Post and panel sign'!$G$17:$G$30)) +
(SUMIF('Post and panel sign (2)'!$B$17:$B$30,B1521,'Post and panel sign (2)'!$G$17:$G$30)) +
(SUMIF('Flat panels only'!$B$17:$B$30,B1521,'Flat panels only'!$G$17:$G$30)) +
(SUMIF('Flat panels only (2)'!$B$17:$B$30,B1521,'Flat panels only (2)'!$G$17:$G$30)) +
(SUMIF('Routed panel shapes'!$B$18:$B$31,B1521,'Routed panel shapes'!$G$18:$G$31)) +
(SUMIF('Routed panel shapes (2)'!$B$18:$B$31,B1521,'Routed panel shapes (2)'!$G$18:$G$31)) +
(SUMIF('Routed face only'!$B$17:$B$30,B1521,'Routed face only'!$G$17:$G$30)) +
(SUMIF('Routed face only (2)'!$B$17:$B$30,B1521,'Routed face only (2)'!$G$17:$G$30)) +
(SUMIF('Routed alum faces letters'!$B$17:$B$30,B1521,'Routed alum faces letters'!$G$17:$G$30)) +
(SUMIF('Routed alum faces letters (2)'!$B$17:$B$30,B1521,'Routed alum faces letters (2)'!$G$17:$G$30)) +
(SUMIF('Routed push through acrylic'!$B$17:$B$30,B1521,'Routed push through acrylic'!$G$17:$G$30)) +
(SUMIF('Routed push through acrylic (2)'!$B$17:$B$30,B1521,'Routed push through acrylic (2)'!$G$17:$G$30)) +
(SUMIF('Sf routed cabinet'!$B$17:$B$30,B1521,'Sf routed cabinet'!$G$17:$G$30)) +
(SUMIF('Sf routed cabinet (2)'!$B$17:$B$30,B1521,'Sf routed cabinet (2)'!$G$17:$G$30)) +
(SUMIF('Df routed cabinet'!$B$17:$B$30,B1521,'Df routed cabinet'!$G$17:$G$30)) +
(SUMIF('Df routed cabinet (2)'!$B$17:$B$30,B1521,'Df routed cabinet (2)'!$G$17:$G$30)) +
(SUMIF('Sf acrylic cabinet'!$B$17:$B$30,B1521,'Sf acrylic cabinet'!$G$17:$G$30)) +
(SUMIF('Sf acrylic cabinet (2)'!$B$17:$B$30,B1521,'Sf acrylic cabinet (2)'!$G$17:$G$30)) +
(SUMIF('Economy Sf acrylic'!$B$17:$B$30,B1521,'Economy Sf acrylic'!$G$17:$G$30)) +
(SUMIF('Df acrylic cabinet'!$B$17:$B$30,B1521,'Df acrylic cabinet'!$G$17:$G$30)) +
(SUMIF('Df acrylic cabinet (2)'!$B$17:$B$30,B1521,'Df acrylic cabinet (2)'!$G$17:$G$30)) +
(SUMIF('Sf flex cabinet'!$B$17:$B$30,B1521,'Sf flex cabinet'!$G$17:$G$30)) +
(SUMIF('Sf flex cabinet (2)'!$B$17:$B$30,B1521,'Sf flex cabinet (2)'!$G$17:$G$30)) +
(SUMIF('Df flex cabinet'!$B$17:$B$36,B1521,'Df flex cabinet'!$G$17:$G$36)) +
(SUMIF('Df flex cabinet (2)'!$B$17:$B$36,B1521,'Df flex cabinet (2)'!$G$17:$G$36)) +
(SUMIF('Pole cover'!$B$17:$B$30,B1521,'Pole cover'!$G$17:$G$30)) +
(SUMIF('Pole cover (2)'!$B$17:$B$30,B1521,'Pole cover (2)'!$G$17:$G$30)) +
(SUMIF('Structural Steel Fab'!$B$17:$B$29,B1521,'Structural Steel Fab'!$G$17:$G$29)) +
(SUMIF(Reveal!$B$17:$B$30,B1521,Reveal!$G$17:$G$30)) +
(SUMIF('Reveal (2)'!$B$17:$B$30,B1521,'Reveal (2)'!$G$17:$G$30)) +
(SUMIF('Crown cove top'!$B$17:$B$30,B1521,'Crown cove top'!$G$17:$G$30)) +
(SUMIF('EMC assembly'!$B$17:$B$30,B1521,'EMC assembly'!$G$17:$G$30)) +
(SUMIF(Crating!$B$17:$B$29,B1521,Crating!$G$17:$G$29)) +
(SUMIF('LED wiring'!$B$17:$B$30,B1521,'LED wiring'!$G$17:$G$30)) +
(SUMIF('Changeable copy face'!$B$17:$B$30,B1521,'Changeable copy face'!$G$17:$G$30)) +
(SUMIF('Flex face assembly'!$B$17:$B$30,B1521,'Flex face assembly'!$G$17:$G$30)) +
(SUMIF('Routed face assembly'!$B$17:$B$30,B1521,'Routed face assembly'!$G$17:$G$30)) +
(SUMIF('Paint calculation'!$B$17:$B$30,B1521,'Paint calculation'!$G$17:$G$30)) +
(SUMIF('Trimcap letter face'!$B$17:$B$30,B1521,'Trimcap letter face'!$G$17:$G$30)) +
(SUMIF('Trimcap letter face (2)'!$B$17:$B$30,B1521,'Trimcap letter face (2)'!$G$17:$G$30)) +
(SUMIF('Channel letter fabrication'!$B$17:$B$30,B1521,'Channel letter fabrication'!$G$17:$G$30)) +
(SUMIF('Channel letter fabrication (2)'!$B$17:$B$30,B1521,'Channel letter fabrication (2)'!$G$17:$G$30))</f>
        <v>0</v>
      </c>
    </row>
    <row r="1522" spans="1:10">
      <c r="A1522" s="28">
        <f>[1]ODBC!$A1522</f>
        <v>0</v>
      </c>
      <c r="B1522" s="29">
        <f>[1]ODBC!B1522</f>
        <v>0</v>
      </c>
      <c r="C1522" s="30" t="str">
        <f>IFERROR(VLOOKUP($B1522,[1]ODBC!$B:$H,2,FALSE),"")</f>
        <v/>
      </c>
      <c r="D1522" s="30" t="str">
        <f>IFERROR(VLOOKUP($B1522,[1]ODBC!$B:$H,3,FALSE),"")</f>
        <v/>
      </c>
      <c r="E1522" s="30" t="str">
        <f>IFERROR(VLOOKUP($B1522,[1]ODBC!$B:$H,4,FALSE),"")</f>
        <v/>
      </c>
      <c r="F1522" s="31" t="str">
        <f>IFERROR(VLOOKUP($B1522,[1]ODBC!$B:$H,5,FALSE),"")</f>
        <v/>
      </c>
      <c r="G1522" s="32">
        <f>[1]ODBC!G1522</f>
        <v>0</v>
      </c>
      <c r="H1522" s="33">
        <f>SUM([1]ODBC!H1522)</f>
        <v>0</v>
      </c>
      <c r="I1522" s="41" t="str">
        <f>'Vinyl cutting'!$B$2</f>
        <v>J36938</v>
      </c>
      <c r="J1522" s="42">
        <f ca="1">(SUMIF('Freeform time and material'!$B$17:$B$30,B1522,'Freeform time and material'!$G$17:$G$30)) +
(SUMIF('Vinyl cutting'!$B$17:$B$30,B1522,'Vinyl cutting'!$G$17:$G$30)) +
(SUMIF('Vinyl cutting (2)'!$B$17:$B$30,B1522,'Vinyl cutting (2)'!$G$17:$G$30)) +
(SUMIF('Apply vinyl graphics'!$B$17:$B$30,B1522,'Apply vinyl graphics'!$G$17:$G$30)) +
(SUMIF('Apply vinyl graphics (2)'!$B$17:$B$30,B1522,'Apply vinyl graphics (2)'!$G$17:$G$30)) +
(SUMIF('Alum pan sign'!$B$17:$B$30,B1522,'Alum pan sign'!$G$17:$G$30)) +
(SUMIF('Alum pan sign (2)'!$B$17:$B$30,B1522,'Alum pan sign (2)'!$G$17:$G$30)) +
(SUMIF('Economy pan sign'!$B$17:$B$30,B1522,'Economy pan sign'!$G$17:$G$30)) +
(SUMIF('Post and panel sign'!$B$17:$B$30,B1522,'Post and panel sign'!$G$17:$G$30)) +
(SUMIF('Post and panel sign (2)'!$B$17:$B$30,B1522,'Post and panel sign (2)'!$G$17:$G$30)) +
(SUMIF('Flat panels only'!$B$17:$B$30,B1522,'Flat panels only'!$G$17:$G$30)) +
(SUMIF('Flat panels only (2)'!$B$17:$B$30,B1522,'Flat panels only (2)'!$G$17:$G$30)) +
(SUMIF('Routed panel shapes'!$B$18:$B$31,B1522,'Routed panel shapes'!$G$18:$G$31)) +
(SUMIF('Routed panel shapes (2)'!$B$18:$B$31,B1522,'Routed panel shapes (2)'!$G$18:$G$31)) +
(SUMIF('Routed face only'!$B$17:$B$30,B1522,'Routed face only'!$G$17:$G$30)) +
(SUMIF('Routed face only (2)'!$B$17:$B$30,B1522,'Routed face only (2)'!$G$17:$G$30)) +
(SUMIF('Routed alum faces letters'!$B$17:$B$30,B1522,'Routed alum faces letters'!$G$17:$G$30)) +
(SUMIF('Routed alum faces letters (2)'!$B$17:$B$30,B1522,'Routed alum faces letters (2)'!$G$17:$G$30)) +
(SUMIF('Routed push through acrylic'!$B$17:$B$30,B1522,'Routed push through acrylic'!$G$17:$G$30)) +
(SUMIF('Routed push through acrylic (2)'!$B$17:$B$30,B1522,'Routed push through acrylic (2)'!$G$17:$G$30)) +
(SUMIF('Sf routed cabinet'!$B$17:$B$30,B1522,'Sf routed cabinet'!$G$17:$G$30)) +
(SUMIF('Sf routed cabinet (2)'!$B$17:$B$30,B1522,'Sf routed cabinet (2)'!$G$17:$G$30)) +
(SUMIF('Df routed cabinet'!$B$17:$B$30,B1522,'Df routed cabinet'!$G$17:$G$30)) +
(SUMIF('Df routed cabinet (2)'!$B$17:$B$30,B1522,'Df routed cabinet (2)'!$G$17:$G$30)) +
(SUMIF('Sf acrylic cabinet'!$B$17:$B$30,B1522,'Sf acrylic cabinet'!$G$17:$G$30)) +
(SUMIF('Sf acrylic cabinet (2)'!$B$17:$B$30,B1522,'Sf acrylic cabinet (2)'!$G$17:$G$30)) +
(SUMIF('Economy Sf acrylic'!$B$17:$B$30,B1522,'Economy Sf acrylic'!$G$17:$G$30)) +
(SUMIF('Df acrylic cabinet'!$B$17:$B$30,B1522,'Df acrylic cabinet'!$G$17:$G$30)) +
(SUMIF('Df acrylic cabinet (2)'!$B$17:$B$30,B1522,'Df acrylic cabinet (2)'!$G$17:$G$30)) +
(SUMIF('Sf flex cabinet'!$B$17:$B$30,B1522,'Sf flex cabinet'!$G$17:$G$30)) +
(SUMIF('Sf flex cabinet (2)'!$B$17:$B$30,B1522,'Sf flex cabinet (2)'!$G$17:$G$30)) +
(SUMIF('Df flex cabinet'!$B$17:$B$36,B1522,'Df flex cabinet'!$G$17:$G$36)) +
(SUMIF('Df flex cabinet (2)'!$B$17:$B$36,B1522,'Df flex cabinet (2)'!$G$17:$G$36)) +
(SUMIF('Pole cover'!$B$17:$B$30,B1522,'Pole cover'!$G$17:$G$30)) +
(SUMIF('Pole cover (2)'!$B$17:$B$30,B1522,'Pole cover (2)'!$G$17:$G$30)) +
(SUMIF('Structural Steel Fab'!$B$17:$B$29,B1522,'Structural Steel Fab'!$G$17:$G$29)) +
(SUMIF(Reveal!$B$17:$B$30,B1522,Reveal!$G$17:$G$30)) +
(SUMIF('Reveal (2)'!$B$17:$B$30,B1522,'Reveal (2)'!$G$17:$G$30)) +
(SUMIF('Crown cove top'!$B$17:$B$30,B1522,'Crown cove top'!$G$17:$G$30)) +
(SUMIF('EMC assembly'!$B$17:$B$30,B1522,'EMC assembly'!$G$17:$G$30)) +
(SUMIF(Crating!$B$17:$B$29,B1522,Crating!$G$17:$G$29)) +
(SUMIF('LED wiring'!$B$17:$B$30,B1522,'LED wiring'!$G$17:$G$30)) +
(SUMIF('Changeable copy face'!$B$17:$B$30,B1522,'Changeable copy face'!$G$17:$G$30)) +
(SUMIF('Flex face assembly'!$B$17:$B$30,B1522,'Flex face assembly'!$G$17:$G$30)) +
(SUMIF('Routed face assembly'!$B$17:$B$30,B1522,'Routed face assembly'!$G$17:$G$30)) +
(SUMIF('Paint calculation'!$B$17:$B$30,B1522,'Paint calculation'!$G$17:$G$30)) +
(SUMIF('Trimcap letter face'!$B$17:$B$30,B1522,'Trimcap letter face'!$G$17:$G$30)) +
(SUMIF('Trimcap letter face (2)'!$B$17:$B$30,B1522,'Trimcap letter face (2)'!$G$17:$G$30)) +
(SUMIF('Channel letter fabrication'!$B$17:$B$30,B1522,'Channel letter fabrication'!$G$17:$G$30)) +
(SUMIF('Channel letter fabrication (2)'!$B$17:$B$30,B1522,'Channel letter fabrication (2)'!$G$17:$G$30))</f>
        <v>0</v>
      </c>
    </row>
    <row r="1523" spans="1:10">
      <c r="A1523" s="28">
        <f>[1]ODBC!$A1523</f>
        <v>0</v>
      </c>
      <c r="B1523" s="29">
        <f>[1]ODBC!B1523</f>
        <v>0</v>
      </c>
      <c r="C1523" s="30" t="str">
        <f>IFERROR(VLOOKUP($B1523,[1]ODBC!$B:$H,2,FALSE),"")</f>
        <v/>
      </c>
      <c r="D1523" s="30" t="str">
        <f>IFERROR(VLOOKUP($B1523,[1]ODBC!$B:$H,3,FALSE),"")</f>
        <v/>
      </c>
      <c r="E1523" s="30" t="str">
        <f>IFERROR(VLOOKUP($B1523,[1]ODBC!$B:$H,4,FALSE),"")</f>
        <v/>
      </c>
      <c r="F1523" s="31" t="str">
        <f>IFERROR(VLOOKUP($B1523,[1]ODBC!$B:$H,5,FALSE),"")</f>
        <v/>
      </c>
      <c r="G1523" s="32">
        <f>[1]ODBC!G1523</f>
        <v>0</v>
      </c>
      <c r="H1523" s="33">
        <f>SUM([1]ODBC!H1523)</f>
        <v>0</v>
      </c>
      <c r="I1523" s="41" t="str">
        <f>'Vinyl cutting'!$B$2</f>
        <v>J36938</v>
      </c>
      <c r="J1523" s="42">
        <f ca="1">(SUMIF('Freeform time and material'!$B$17:$B$30,B1523,'Freeform time and material'!$G$17:$G$30)) +
(SUMIF('Vinyl cutting'!$B$17:$B$30,B1523,'Vinyl cutting'!$G$17:$G$30)) +
(SUMIF('Vinyl cutting (2)'!$B$17:$B$30,B1523,'Vinyl cutting (2)'!$G$17:$G$30)) +
(SUMIF('Apply vinyl graphics'!$B$17:$B$30,B1523,'Apply vinyl graphics'!$G$17:$G$30)) +
(SUMIF('Apply vinyl graphics (2)'!$B$17:$B$30,B1523,'Apply vinyl graphics (2)'!$G$17:$G$30)) +
(SUMIF('Alum pan sign'!$B$17:$B$30,B1523,'Alum pan sign'!$G$17:$G$30)) +
(SUMIF('Alum pan sign (2)'!$B$17:$B$30,B1523,'Alum pan sign (2)'!$G$17:$G$30)) +
(SUMIF('Economy pan sign'!$B$17:$B$30,B1523,'Economy pan sign'!$G$17:$G$30)) +
(SUMIF('Post and panel sign'!$B$17:$B$30,B1523,'Post and panel sign'!$G$17:$G$30)) +
(SUMIF('Post and panel sign (2)'!$B$17:$B$30,B1523,'Post and panel sign (2)'!$G$17:$G$30)) +
(SUMIF('Flat panels only'!$B$17:$B$30,B1523,'Flat panels only'!$G$17:$G$30)) +
(SUMIF('Flat panels only (2)'!$B$17:$B$30,B1523,'Flat panels only (2)'!$G$17:$G$30)) +
(SUMIF('Routed panel shapes'!$B$18:$B$31,B1523,'Routed panel shapes'!$G$18:$G$31)) +
(SUMIF('Routed panel shapes (2)'!$B$18:$B$31,B1523,'Routed panel shapes (2)'!$G$18:$G$31)) +
(SUMIF('Routed face only'!$B$17:$B$30,B1523,'Routed face only'!$G$17:$G$30)) +
(SUMIF('Routed face only (2)'!$B$17:$B$30,B1523,'Routed face only (2)'!$G$17:$G$30)) +
(SUMIF('Routed alum faces letters'!$B$17:$B$30,B1523,'Routed alum faces letters'!$G$17:$G$30)) +
(SUMIF('Routed alum faces letters (2)'!$B$17:$B$30,B1523,'Routed alum faces letters (2)'!$G$17:$G$30)) +
(SUMIF('Routed push through acrylic'!$B$17:$B$30,B1523,'Routed push through acrylic'!$G$17:$G$30)) +
(SUMIF('Routed push through acrylic (2)'!$B$17:$B$30,B1523,'Routed push through acrylic (2)'!$G$17:$G$30)) +
(SUMIF('Sf routed cabinet'!$B$17:$B$30,B1523,'Sf routed cabinet'!$G$17:$G$30)) +
(SUMIF('Sf routed cabinet (2)'!$B$17:$B$30,B1523,'Sf routed cabinet (2)'!$G$17:$G$30)) +
(SUMIF('Df routed cabinet'!$B$17:$B$30,B1523,'Df routed cabinet'!$G$17:$G$30)) +
(SUMIF('Df routed cabinet (2)'!$B$17:$B$30,B1523,'Df routed cabinet (2)'!$G$17:$G$30)) +
(SUMIF('Sf acrylic cabinet'!$B$17:$B$30,B1523,'Sf acrylic cabinet'!$G$17:$G$30)) +
(SUMIF('Sf acrylic cabinet (2)'!$B$17:$B$30,B1523,'Sf acrylic cabinet (2)'!$G$17:$G$30)) +
(SUMIF('Economy Sf acrylic'!$B$17:$B$30,B1523,'Economy Sf acrylic'!$G$17:$G$30)) +
(SUMIF('Df acrylic cabinet'!$B$17:$B$30,B1523,'Df acrylic cabinet'!$G$17:$G$30)) +
(SUMIF('Df acrylic cabinet (2)'!$B$17:$B$30,B1523,'Df acrylic cabinet (2)'!$G$17:$G$30)) +
(SUMIF('Sf flex cabinet'!$B$17:$B$30,B1523,'Sf flex cabinet'!$G$17:$G$30)) +
(SUMIF('Sf flex cabinet (2)'!$B$17:$B$30,B1523,'Sf flex cabinet (2)'!$G$17:$G$30)) +
(SUMIF('Df flex cabinet'!$B$17:$B$36,B1523,'Df flex cabinet'!$G$17:$G$36)) +
(SUMIF('Df flex cabinet (2)'!$B$17:$B$36,B1523,'Df flex cabinet (2)'!$G$17:$G$36)) +
(SUMIF('Pole cover'!$B$17:$B$30,B1523,'Pole cover'!$G$17:$G$30)) +
(SUMIF('Pole cover (2)'!$B$17:$B$30,B1523,'Pole cover (2)'!$G$17:$G$30)) +
(SUMIF('Structural Steel Fab'!$B$17:$B$29,B1523,'Structural Steel Fab'!$G$17:$G$29)) +
(SUMIF(Reveal!$B$17:$B$30,B1523,Reveal!$G$17:$G$30)) +
(SUMIF('Reveal (2)'!$B$17:$B$30,B1523,'Reveal (2)'!$G$17:$G$30)) +
(SUMIF('Crown cove top'!$B$17:$B$30,B1523,'Crown cove top'!$G$17:$G$30)) +
(SUMIF('EMC assembly'!$B$17:$B$30,B1523,'EMC assembly'!$G$17:$G$30)) +
(SUMIF(Crating!$B$17:$B$29,B1523,Crating!$G$17:$G$29)) +
(SUMIF('LED wiring'!$B$17:$B$30,B1523,'LED wiring'!$G$17:$G$30)) +
(SUMIF('Changeable copy face'!$B$17:$B$30,B1523,'Changeable copy face'!$G$17:$G$30)) +
(SUMIF('Flex face assembly'!$B$17:$B$30,B1523,'Flex face assembly'!$G$17:$G$30)) +
(SUMIF('Routed face assembly'!$B$17:$B$30,B1523,'Routed face assembly'!$G$17:$G$30)) +
(SUMIF('Paint calculation'!$B$17:$B$30,B1523,'Paint calculation'!$G$17:$G$30)) +
(SUMIF('Trimcap letter face'!$B$17:$B$30,B1523,'Trimcap letter face'!$G$17:$G$30)) +
(SUMIF('Trimcap letter face (2)'!$B$17:$B$30,B1523,'Trimcap letter face (2)'!$G$17:$G$30)) +
(SUMIF('Channel letter fabrication'!$B$17:$B$30,B1523,'Channel letter fabrication'!$G$17:$G$30)) +
(SUMIF('Channel letter fabrication (2)'!$B$17:$B$30,B1523,'Channel letter fabrication (2)'!$G$17:$G$30))</f>
        <v>0</v>
      </c>
    </row>
    <row r="1524" spans="1:10">
      <c r="A1524" s="28">
        <f>[1]ODBC!$A1524</f>
        <v>0</v>
      </c>
      <c r="B1524" s="29">
        <f>[1]ODBC!B1524</f>
        <v>0</v>
      </c>
      <c r="C1524" s="30" t="str">
        <f>IFERROR(VLOOKUP($B1524,[1]ODBC!$B:$H,2,FALSE),"")</f>
        <v/>
      </c>
      <c r="D1524" s="30" t="str">
        <f>IFERROR(VLOOKUP($B1524,[1]ODBC!$B:$H,3,FALSE),"")</f>
        <v/>
      </c>
      <c r="E1524" s="30" t="str">
        <f>IFERROR(VLOOKUP($B1524,[1]ODBC!$B:$H,4,FALSE),"")</f>
        <v/>
      </c>
      <c r="F1524" s="31" t="str">
        <f>IFERROR(VLOOKUP($B1524,[1]ODBC!$B:$H,5,FALSE),"")</f>
        <v/>
      </c>
      <c r="G1524" s="32">
        <f>[1]ODBC!G1524</f>
        <v>0</v>
      </c>
      <c r="H1524" s="33">
        <f>SUM([1]ODBC!H1524)</f>
        <v>0</v>
      </c>
      <c r="I1524" s="41" t="str">
        <f>'Vinyl cutting'!$B$2</f>
        <v>J36938</v>
      </c>
      <c r="J1524" s="42">
        <f ca="1">(SUMIF('Freeform time and material'!$B$17:$B$30,B1524,'Freeform time and material'!$G$17:$G$30)) +
(SUMIF('Vinyl cutting'!$B$17:$B$30,B1524,'Vinyl cutting'!$G$17:$G$30)) +
(SUMIF('Vinyl cutting (2)'!$B$17:$B$30,B1524,'Vinyl cutting (2)'!$G$17:$G$30)) +
(SUMIF('Apply vinyl graphics'!$B$17:$B$30,B1524,'Apply vinyl graphics'!$G$17:$G$30)) +
(SUMIF('Apply vinyl graphics (2)'!$B$17:$B$30,B1524,'Apply vinyl graphics (2)'!$G$17:$G$30)) +
(SUMIF('Alum pan sign'!$B$17:$B$30,B1524,'Alum pan sign'!$G$17:$G$30)) +
(SUMIF('Alum pan sign (2)'!$B$17:$B$30,B1524,'Alum pan sign (2)'!$G$17:$G$30)) +
(SUMIF('Economy pan sign'!$B$17:$B$30,B1524,'Economy pan sign'!$G$17:$G$30)) +
(SUMIF('Post and panel sign'!$B$17:$B$30,B1524,'Post and panel sign'!$G$17:$G$30)) +
(SUMIF('Post and panel sign (2)'!$B$17:$B$30,B1524,'Post and panel sign (2)'!$G$17:$G$30)) +
(SUMIF('Flat panels only'!$B$17:$B$30,B1524,'Flat panels only'!$G$17:$G$30)) +
(SUMIF('Flat panels only (2)'!$B$17:$B$30,B1524,'Flat panels only (2)'!$G$17:$G$30)) +
(SUMIF('Routed panel shapes'!$B$18:$B$31,B1524,'Routed panel shapes'!$G$18:$G$31)) +
(SUMIF('Routed panel shapes (2)'!$B$18:$B$31,B1524,'Routed panel shapes (2)'!$G$18:$G$31)) +
(SUMIF('Routed face only'!$B$17:$B$30,B1524,'Routed face only'!$G$17:$G$30)) +
(SUMIF('Routed face only (2)'!$B$17:$B$30,B1524,'Routed face only (2)'!$G$17:$G$30)) +
(SUMIF('Routed alum faces letters'!$B$17:$B$30,B1524,'Routed alum faces letters'!$G$17:$G$30)) +
(SUMIF('Routed alum faces letters (2)'!$B$17:$B$30,B1524,'Routed alum faces letters (2)'!$G$17:$G$30)) +
(SUMIF('Routed push through acrylic'!$B$17:$B$30,B1524,'Routed push through acrylic'!$G$17:$G$30)) +
(SUMIF('Routed push through acrylic (2)'!$B$17:$B$30,B1524,'Routed push through acrylic (2)'!$G$17:$G$30)) +
(SUMIF('Sf routed cabinet'!$B$17:$B$30,B1524,'Sf routed cabinet'!$G$17:$G$30)) +
(SUMIF('Sf routed cabinet (2)'!$B$17:$B$30,B1524,'Sf routed cabinet (2)'!$G$17:$G$30)) +
(SUMIF('Df routed cabinet'!$B$17:$B$30,B1524,'Df routed cabinet'!$G$17:$G$30)) +
(SUMIF('Df routed cabinet (2)'!$B$17:$B$30,B1524,'Df routed cabinet (2)'!$G$17:$G$30)) +
(SUMIF('Sf acrylic cabinet'!$B$17:$B$30,B1524,'Sf acrylic cabinet'!$G$17:$G$30)) +
(SUMIF('Sf acrylic cabinet (2)'!$B$17:$B$30,B1524,'Sf acrylic cabinet (2)'!$G$17:$G$30)) +
(SUMIF('Economy Sf acrylic'!$B$17:$B$30,B1524,'Economy Sf acrylic'!$G$17:$G$30)) +
(SUMIF('Df acrylic cabinet'!$B$17:$B$30,B1524,'Df acrylic cabinet'!$G$17:$G$30)) +
(SUMIF('Df acrylic cabinet (2)'!$B$17:$B$30,B1524,'Df acrylic cabinet (2)'!$G$17:$G$30)) +
(SUMIF('Sf flex cabinet'!$B$17:$B$30,B1524,'Sf flex cabinet'!$G$17:$G$30)) +
(SUMIF('Sf flex cabinet (2)'!$B$17:$B$30,B1524,'Sf flex cabinet (2)'!$G$17:$G$30)) +
(SUMIF('Df flex cabinet'!$B$17:$B$36,B1524,'Df flex cabinet'!$G$17:$G$36)) +
(SUMIF('Df flex cabinet (2)'!$B$17:$B$36,B1524,'Df flex cabinet (2)'!$G$17:$G$36)) +
(SUMIF('Pole cover'!$B$17:$B$30,B1524,'Pole cover'!$G$17:$G$30)) +
(SUMIF('Pole cover (2)'!$B$17:$B$30,B1524,'Pole cover (2)'!$G$17:$G$30)) +
(SUMIF('Structural Steel Fab'!$B$17:$B$29,B1524,'Structural Steel Fab'!$G$17:$G$29)) +
(SUMIF(Reveal!$B$17:$B$30,B1524,Reveal!$G$17:$G$30)) +
(SUMIF('Reveal (2)'!$B$17:$B$30,B1524,'Reveal (2)'!$G$17:$G$30)) +
(SUMIF('Crown cove top'!$B$17:$B$30,B1524,'Crown cove top'!$G$17:$G$30)) +
(SUMIF('EMC assembly'!$B$17:$B$30,B1524,'EMC assembly'!$G$17:$G$30)) +
(SUMIF(Crating!$B$17:$B$29,B1524,Crating!$G$17:$G$29)) +
(SUMIF('LED wiring'!$B$17:$B$30,B1524,'LED wiring'!$G$17:$G$30)) +
(SUMIF('Changeable copy face'!$B$17:$B$30,B1524,'Changeable copy face'!$G$17:$G$30)) +
(SUMIF('Flex face assembly'!$B$17:$B$30,B1524,'Flex face assembly'!$G$17:$G$30)) +
(SUMIF('Routed face assembly'!$B$17:$B$30,B1524,'Routed face assembly'!$G$17:$G$30)) +
(SUMIF('Paint calculation'!$B$17:$B$30,B1524,'Paint calculation'!$G$17:$G$30)) +
(SUMIF('Trimcap letter face'!$B$17:$B$30,B1524,'Trimcap letter face'!$G$17:$G$30)) +
(SUMIF('Trimcap letter face (2)'!$B$17:$B$30,B1524,'Trimcap letter face (2)'!$G$17:$G$30)) +
(SUMIF('Channel letter fabrication'!$B$17:$B$30,B1524,'Channel letter fabrication'!$G$17:$G$30)) +
(SUMIF('Channel letter fabrication (2)'!$B$17:$B$30,B1524,'Channel letter fabrication (2)'!$G$17:$G$30))</f>
        <v>0</v>
      </c>
    </row>
    <row r="1525" spans="1:10">
      <c r="A1525" s="28">
        <f>[1]ODBC!$A1525</f>
        <v>0</v>
      </c>
      <c r="B1525" s="29">
        <f>[1]ODBC!B1525</f>
        <v>0</v>
      </c>
      <c r="C1525" s="30" t="str">
        <f>IFERROR(VLOOKUP($B1525,[1]ODBC!$B:$H,2,FALSE),"")</f>
        <v/>
      </c>
      <c r="D1525" s="30" t="str">
        <f>IFERROR(VLOOKUP($B1525,[1]ODBC!$B:$H,3,FALSE),"")</f>
        <v/>
      </c>
      <c r="E1525" s="30" t="str">
        <f>IFERROR(VLOOKUP($B1525,[1]ODBC!$B:$H,4,FALSE),"")</f>
        <v/>
      </c>
      <c r="F1525" s="31" t="str">
        <f>IFERROR(VLOOKUP($B1525,[1]ODBC!$B:$H,5,FALSE),"")</f>
        <v/>
      </c>
      <c r="G1525" s="32">
        <f>[1]ODBC!G1525</f>
        <v>0</v>
      </c>
      <c r="H1525" s="33">
        <f>SUM([1]ODBC!H1525)</f>
        <v>0</v>
      </c>
      <c r="I1525" s="41" t="str">
        <f>'Vinyl cutting'!$B$2</f>
        <v>J36938</v>
      </c>
      <c r="J1525" s="42">
        <f ca="1">(SUMIF('Freeform time and material'!$B$17:$B$30,B1525,'Freeform time and material'!$G$17:$G$30)) +
(SUMIF('Vinyl cutting'!$B$17:$B$30,B1525,'Vinyl cutting'!$G$17:$G$30)) +
(SUMIF('Vinyl cutting (2)'!$B$17:$B$30,B1525,'Vinyl cutting (2)'!$G$17:$G$30)) +
(SUMIF('Apply vinyl graphics'!$B$17:$B$30,B1525,'Apply vinyl graphics'!$G$17:$G$30)) +
(SUMIF('Apply vinyl graphics (2)'!$B$17:$B$30,B1525,'Apply vinyl graphics (2)'!$G$17:$G$30)) +
(SUMIF('Alum pan sign'!$B$17:$B$30,B1525,'Alum pan sign'!$G$17:$G$30)) +
(SUMIF('Alum pan sign (2)'!$B$17:$B$30,B1525,'Alum pan sign (2)'!$G$17:$G$30)) +
(SUMIF('Economy pan sign'!$B$17:$B$30,B1525,'Economy pan sign'!$G$17:$G$30)) +
(SUMIF('Post and panel sign'!$B$17:$B$30,B1525,'Post and panel sign'!$G$17:$G$30)) +
(SUMIF('Post and panel sign (2)'!$B$17:$B$30,B1525,'Post and panel sign (2)'!$G$17:$G$30)) +
(SUMIF('Flat panels only'!$B$17:$B$30,B1525,'Flat panels only'!$G$17:$G$30)) +
(SUMIF('Flat panels only (2)'!$B$17:$B$30,B1525,'Flat panels only (2)'!$G$17:$G$30)) +
(SUMIF('Routed panel shapes'!$B$18:$B$31,B1525,'Routed panel shapes'!$G$18:$G$31)) +
(SUMIF('Routed panel shapes (2)'!$B$18:$B$31,B1525,'Routed panel shapes (2)'!$G$18:$G$31)) +
(SUMIF('Routed face only'!$B$17:$B$30,B1525,'Routed face only'!$G$17:$G$30)) +
(SUMIF('Routed face only (2)'!$B$17:$B$30,B1525,'Routed face only (2)'!$G$17:$G$30)) +
(SUMIF('Routed alum faces letters'!$B$17:$B$30,B1525,'Routed alum faces letters'!$G$17:$G$30)) +
(SUMIF('Routed alum faces letters (2)'!$B$17:$B$30,B1525,'Routed alum faces letters (2)'!$G$17:$G$30)) +
(SUMIF('Routed push through acrylic'!$B$17:$B$30,B1525,'Routed push through acrylic'!$G$17:$G$30)) +
(SUMIF('Routed push through acrylic (2)'!$B$17:$B$30,B1525,'Routed push through acrylic (2)'!$G$17:$G$30)) +
(SUMIF('Sf routed cabinet'!$B$17:$B$30,B1525,'Sf routed cabinet'!$G$17:$G$30)) +
(SUMIF('Sf routed cabinet (2)'!$B$17:$B$30,B1525,'Sf routed cabinet (2)'!$G$17:$G$30)) +
(SUMIF('Df routed cabinet'!$B$17:$B$30,B1525,'Df routed cabinet'!$G$17:$G$30)) +
(SUMIF('Df routed cabinet (2)'!$B$17:$B$30,B1525,'Df routed cabinet (2)'!$G$17:$G$30)) +
(SUMIF('Sf acrylic cabinet'!$B$17:$B$30,B1525,'Sf acrylic cabinet'!$G$17:$G$30)) +
(SUMIF('Sf acrylic cabinet (2)'!$B$17:$B$30,B1525,'Sf acrylic cabinet (2)'!$G$17:$G$30)) +
(SUMIF('Economy Sf acrylic'!$B$17:$B$30,B1525,'Economy Sf acrylic'!$G$17:$G$30)) +
(SUMIF('Df acrylic cabinet'!$B$17:$B$30,B1525,'Df acrylic cabinet'!$G$17:$G$30)) +
(SUMIF('Df acrylic cabinet (2)'!$B$17:$B$30,B1525,'Df acrylic cabinet (2)'!$G$17:$G$30)) +
(SUMIF('Sf flex cabinet'!$B$17:$B$30,B1525,'Sf flex cabinet'!$G$17:$G$30)) +
(SUMIF('Sf flex cabinet (2)'!$B$17:$B$30,B1525,'Sf flex cabinet (2)'!$G$17:$G$30)) +
(SUMIF('Df flex cabinet'!$B$17:$B$36,B1525,'Df flex cabinet'!$G$17:$G$36)) +
(SUMIF('Df flex cabinet (2)'!$B$17:$B$36,B1525,'Df flex cabinet (2)'!$G$17:$G$36)) +
(SUMIF('Pole cover'!$B$17:$B$30,B1525,'Pole cover'!$G$17:$G$30)) +
(SUMIF('Pole cover (2)'!$B$17:$B$30,B1525,'Pole cover (2)'!$G$17:$G$30)) +
(SUMIF('Structural Steel Fab'!$B$17:$B$29,B1525,'Structural Steel Fab'!$G$17:$G$29)) +
(SUMIF(Reveal!$B$17:$B$30,B1525,Reveal!$G$17:$G$30)) +
(SUMIF('Reveal (2)'!$B$17:$B$30,B1525,'Reveal (2)'!$G$17:$G$30)) +
(SUMIF('Crown cove top'!$B$17:$B$30,B1525,'Crown cove top'!$G$17:$G$30)) +
(SUMIF('EMC assembly'!$B$17:$B$30,B1525,'EMC assembly'!$G$17:$G$30)) +
(SUMIF(Crating!$B$17:$B$29,B1525,Crating!$G$17:$G$29)) +
(SUMIF('LED wiring'!$B$17:$B$30,B1525,'LED wiring'!$G$17:$G$30)) +
(SUMIF('Changeable copy face'!$B$17:$B$30,B1525,'Changeable copy face'!$G$17:$G$30)) +
(SUMIF('Flex face assembly'!$B$17:$B$30,B1525,'Flex face assembly'!$G$17:$G$30)) +
(SUMIF('Routed face assembly'!$B$17:$B$30,B1525,'Routed face assembly'!$G$17:$G$30)) +
(SUMIF('Paint calculation'!$B$17:$B$30,B1525,'Paint calculation'!$G$17:$G$30)) +
(SUMIF('Trimcap letter face'!$B$17:$B$30,B1525,'Trimcap letter face'!$G$17:$G$30)) +
(SUMIF('Trimcap letter face (2)'!$B$17:$B$30,B1525,'Trimcap letter face (2)'!$G$17:$G$30)) +
(SUMIF('Channel letter fabrication'!$B$17:$B$30,B1525,'Channel letter fabrication'!$G$17:$G$30)) +
(SUMIF('Channel letter fabrication (2)'!$B$17:$B$30,B1525,'Channel letter fabrication (2)'!$G$17:$G$30))</f>
        <v>0</v>
      </c>
    </row>
    <row r="1526" spans="1:10">
      <c r="A1526" s="28">
        <f>[1]ODBC!$A1526</f>
        <v>0</v>
      </c>
      <c r="B1526" s="29">
        <f>[1]ODBC!B1526</f>
        <v>0</v>
      </c>
      <c r="C1526" s="30" t="str">
        <f>IFERROR(VLOOKUP($B1526,[1]ODBC!$B:$H,2,FALSE),"")</f>
        <v/>
      </c>
      <c r="D1526" s="30" t="str">
        <f>IFERROR(VLOOKUP($B1526,[1]ODBC!$B:$H,3,FALSE),"")</f>
        <v/>
      </c>
      <c r="E1526" s="30" t="str">
        <f>IFERROR(VLOOKUP($B1526,[1]ODBC!$B:$H,4,FALSE),"")</f>
        <v/>
      </c>
      <c r="F1526" s="31" t="str">
        <f>IFERROR(VLOOKUP($B1526,[1]ODBC!$B:$H,5,FALSE),"")</f>
        <v/>
      </c>
      <c r="G1526" s="32">
        <f>[1]ODBC!G1526</f>
        <v>0</v>
      </c>
      <c r="H1526" s="33">
        <f>SUM([1]ODBC!H1526)</f>
        <v>0</v>
      </c>
      <c r="I1526" s="41" t="str">
        <f>'Vinyl cutting'!$B$2</f>
        <v>J36938</v>
      </c>
      <c r="J1526" s="42">
        <f ca="1">(SUMIF('Freeform time and material'!$B$17:$B$30,B1526,'Freeform time and material'!$G$17:$G$30)) +
(SUMIF('Vinyl cutting'!$B$17:$B$30,B1526,'Vinyl cutting'!$G$17:$G$30)) +
(SUMIF('Vinyl cutting (2)'!$B$17:$B$30,B1526,'Vinyl cutting (2)'!$G$17:$G$30)) +
(SUMIF('Apply vinyl graphics'!$B$17:$B$30,B1526,'Apply vinyl graphics'!$G$17:$G$30)) +
(SUMIF('Apply vinyl graphics (2)'!$B$17:$B$30,B1526,'Apply vinyl graphics (2)'!$G$17:$G$30)) +
(SUMIF('Alum pan sign'!$B$17:$B$30,B1526,'Alum pan sign'!$G$17:$G$30)) +
(SUMIF('Alum pan sign (2)'!$B$17:$B$30,B1526,'Alum pan sign (2)'!$G$17:$G$30)) +
(SUMIF('Economy pan sign'!$B$17:$B$30,B1526,'Economy pan sign'!$G$17:$G$30)) +
(SUMIF('Post and panel sign'!$B$17:$B$30,B1526,'Post and panel sign'!$G$17:$G$30)) +
(SUMIF('Post and panel sign (2)'!$B$17:$B$30,B1526,'Post and panel sign (2)'!$G$17:$G$30)) +
(SUMIF('Flat panels only'!$B$17:$B$30,B1526,'Flat panels only'!$G$17:$G$30)) +
(SUMIF('Flat panels only (2)'!$B$17:$B$30,B1526,'Flat panels only (2)'!$G$17:$G$30)) +
(SUMIF('Routed panel shapes'!$B$18:$B$31,B1526,'Routed panel shapes'!$G$18:$G$31)) +
(SUMIF('Routed panel shapes (2)'!$B$18:$B$31,B1526,'Routed panel shapes (2)'!$G$18:$G$31)) +
(SUMIF('Routed face only'!$B$17:$B$30,B1526,'Routed face only'!$G$17:$G$30)) +
(SUMIF('Routed face only (2)'!$B$17:$B$30,B1526,'Routed face only (2)'!$G$17:$G$30)) +
(SUMIF('Routed alum faces letters'!$B$17:$B$30,B1526,'Routed alum faces letters'!$G$17:$G$30)) +
(SUMIF('Routed alum faces letters (2)'!$B$17:$B$30,B1526,'Routed alum faces letters (2)'!$G$17:$G$30)) +
(SUMIF('Routed push through acrylic'!$B$17:$B$30,B1526,'Routed push through acrylic'!$G$17:$G$30)) +
(SUMIF('Routed push through acrylic (2)'!$B$17:$B$30,B1526,'Routed push through acrylic (2)'!$G$17:$G$30)) +
(SUMIF('Sf routed cabinet'!$B$17:$B$30,B1526,'Sf routed cabinet'!$G$17:$G$30)) +
(SUMIF('Sf routed cabinet (2)'!$B$17:$B$30,B1526,'Sf routed cabinet (2)'!$G$17:$G$30)) +
(SUMIF('Df routed cabinet'!$B$17:$B$30,B1526,'Df routed cabinet'!$G$17:$G$30)) +
(SUMIF('Df routed cabinet (2)'!$B$17:$B$30,B1526,'Df routed cabinet (2)'!$G$17:$G$30)) +
(SUMIF('Sf acrylic cabinet'!$B$17:$B$30,B1526,'Sf acrylic cabinet'!$G$17:$G$30)) +
(SUMIF('Sf acrylic cabinet (2)'!$B$17:$B$30,B1526,'Sf acrylic cabinet (2)'!$G$17:$G$30)) +
(SUMIF('Economy Sf acrylic'!$B$17:$B$30,B1526,'Economy Sf acrylic'!$G$17:$G$30)) +
(SUMIF('Df acrylic cabinet'!$B$17:$B$30,B1526,'Df acrylic cabinet'!$G$17:$G$30)) +
(SUMIF('Df acrylic cabinet (2)'!$B$17:$B$30,B1526,'Df acrylic cabinet (2)'!$G$17:$G$30)) +
(SUMIF('Sf flex cabinet'!$B$17:$B$30,B1526,'Sf flex cabinet'!$G$17:$G$30)) +
(SUMIF('Sf flex cabinet (2)'!$B$17:$B$30,B1526,'Sf flex cabinet (2)'!$G$17:$G$30)) +
(SUMIF('Df flex cabinet'!$B$17:$B$36,B1526,'Df flex cabinet'!$G$17:$G$36)) +
(SUMIF('Df flex cabinet (2)'!$B$17:$B$36,B1526,'Df flex cabinet (2)'!$G$17:$G$36)) +
(SUMIF('Pole cover'!$B$17:$B$30,B1526,'Pole cover'!$G$17:$G$30)) +
(SUMIF('Pole cover (2)'!$B$17:$B$30,B1526,'Pole cover (2)'!$G$17:$G$30)) +
(SUMIF('Structural Steel Fab'!$B$17:$B$29,B1526,'Structural Steel Fab'!$G$17:$G$29)) +
(SUMIF(Reveal!$B$17:$B$30,B1526,Reveal!$G$17:$G$30)) +
(SUMIF('Reveal (2)'!$B$17:$B$30,B1526,'Reveal (2)'!$G$17:$G$30)) +
(SUMIF('Crown cove top'!$B$17:$B$30,B1526,'Crown cove top'!$G$17:$G$30)) +
(SUMIF('EMC assembly'!$B$17:$B$30,B1526,'EMC assembly'!$G$17:$G$30)) +
(SUMIF(Crating!$B$17:$B$29,B1526,Crating!$G$17:$G$29)) +
(SUMIF('LED wiring'!$B$17:$B$30,B1526,'LED wiring'!$G$17:$G$30)) +
(SUMIF('Changeable copy face'!$B$17:$B$30,B1526,'Changeable copy face'!$G$17:$G$30)) +
(SUMIF('Flex face assembly'!$B$17:$B$30,B1526,'Flex face assembly'!$G$17:$G$30)) +
(SUMIF('Routed face assembly'!$B$17:$B$30,B1526,'Routed face assembly'!$G$17:$G$30)) +
(SUMIF('Paint calculation'!$B$17:$B$30,B1526,'Paint calculation'!$G$17:$G$30)) +
(SUMIF('Trimcap letter face'!$B$17:$B$30,B1526,'Trimcap letter face'!$G$17:$G$30)) +
(SUMIF('Trimcap letter face (2)'!$B$17:$B$30,B1526,'Trimcap letter face (2)'!$G$17:$G$30)) +
(SUMIF('Channel letter fabrication'!$B$17:$B$30,B1526,'Channel letter fabrication'!$G$17:$G$30)) +
(SUMIF('Channel letter fabrication (2)'!$B$17:$B$30,B1526,'Channel letter fabrication (2)'!$G$17:$G$30))</f>
        <v>0</v>
      </c>
    </row>
    <row r="1527" spans="1:10">
      <c r="A1527" s="28">
        <f>[1]ODBC!$A1527</f>
        <v>0</v>
      </c>
      <c r="B1527" s="29">
        <f>[1]ODBC!B1527</f>
        <v>0</v>
      </c>
      <c r="C1527" s="30" t="str">
        <f>IFERROR(VLOOKUP($B1527,[1]ODBC!$B:$H,2,FALSE),"")</f>
        <v/>
      </c>
      <c r="D1527" s="30" t="str">
        <f>IFERROR(VLOOKUP($B1527,[1]ODBC!$B:$H,3,FALSE),"")</f>
        <v/>
      </c>
      <c r="E1527" s="30" t="str">
        <f>IFERROR(VLOOKUP($B1527,[1]ODBC!$B:$H,4,FALSE),"")</f>
        <v/>
      </c>
      <c r="F1527" s="31" t="str">
        <f>IFERROR(VLOOKUP($B1527,[1]ODBC!$B:$H,5,FALSE),"")</f>
        <v/>
      </c>
      <c r="G1527" s="32">
        <f>[1]ODBC!G1527</f>
        <v>0</v>
      </c>
      <c r="H1527" s="33">
        <f>SUM([1]ODBC!H1527)</f>
        <v>0</v>
      </c>
      <c r="I1527" s="41" t="str">
        <f>'Vinyl cutting'!$B$2</f>
        <v>J36938</v>
      </c>
      <c r="J1527" s="42">
        <f ca="1">(SUMIF('Freeform time and material'!$B$17:$B$30,B1527,'Freeform time and material'!$G$17:$G$30)) +
(SUMIF('Vinyl cutting'!$B$17:$B$30,B1527,'Vinyl cutting'!$G$17:$G$30)) +
(SUMIF('Vinyl cutting (2)'!$B$17:$B$30,B1527,'Vinyl cutting (2)'!$G$17:$G$30)) +
(SUMIF('Apply vinyl graphics'!$B$17:$B$30,B1527,'Apply vinyl graphics'!$G$17:$G$30)) +
(SUMIF('Apply vinyl graphics (2)'!$B$17:$B$30,B1527,'Apply vinyl graphics (2)'!$G$17:$G$30)) +
(SUMIF('Alum pan sign'!$B$17:$B$30,B1527,'Alum pan sign'!$G$17:$G$30)) +
(SUMIF('Alum pan sign (2)'!$B$17:$B$30,B1527,'Alum pan sign (2)'!$G$17:$G$30)) +
(SUMIF('Economy pan sign'!$B$17:$B$30,B1527,'Economy pan sign'!$G$17:$G$30)) +
(SUMIF('Post and panel sign'!$B$17:$B$30,B1527,'Post and panel sign'!$G$17:$G$30)) +
(SUMIF('Post and panel sign (2)'!$B$17:$B$30,B1527,'Post and panel sign (2)'!$G$17:$G$30)) +
(SUMIF('Flat panels only'!$B$17:$B$30,B1527,'Flat panels only'!$G$17:$G$30)) +
(SUMIF('Flat panels only (2)'!$B$17:$B$30,B1527,'Flat panels only (2)'!$G$17:$G$30)) +
(SUMIF('Routed panel shapes'!$B$18:$B$31,B1527,'Routed panel shapes'!$G$18:$G$31)) +
(SUMIF('Routed panel shapes (2)'!$B$18:$B$31,B1527,'Routed panel shapes (2)'!$G$18:$G$31)) +
(SUMIF('Routed face only'!$B$17:$B$30,B1527,'Routed face only'!$G$17:$G$30)) +
(SUMIF('Routed face only (2)'!$B$17:$B$30,B1527,'Routed face only (2)'!$G$17:$G$30)) +
(SUMIF('Routed alum faces letters'!$B$17:$B$30,B1527,'Routed alum faces letters'!$G$17:$G$30)) +
(SUMIF('Routed alum faces letters (2)'!$B$17:$B$30,B1527,'Routed alum faces letters (2)'!$G$17:$G$30)) +
(SUMIF('Routed push through acrylic'!$B$17:$B$30,B1527,'Routed push through acrylic'!$G$17:$G$30)) +
(SUMIF('Routed push through acrylic (2)'!$B$17:$B$30,B1527,'Routed push through acrylic (2)'!$G$17:$G$30)) +
(SUMIF('Sf routed cabinet'!$B$17:$B$30,B1527,'Sf routed cabinet'!$G$17:$G$30)) +
(SUMIF('Sf routed cabinet (2)'!$B$17:$B$30,B1527,'Sf routed cabinet (2)'!$G$17:$G$30)) +
(SUMIF('Df routed cabinet'!$B$17:$B$30,B1527,'Df routed cabinet'!$G$17:$G$30)) +
(SUMIF('Df routed cabinet (2)'!$B$17:$B$30,B1527,'Df routed cabinet (2)'!$G$17:$G$30)) +
(SUMIF('Sf acrylic cabinet'!$B$17:$B$30,B1527,'Sf acrylic cabinet'!$G$17:$G$30)) +
(SUMIF('Sf acrylic cabinet (2)'!$B$17:$B$30,B1527,'Sf acrylic cabinet (2)'!$G$17:$G$30)) +
(SUMIF('Economy Sf acrylic'!$B$17:$B$30,B1527,'Economy Sf acrylic'!$G$17:$G$30)) +
(SUMIF('Df acrylic cabinet'!$B$17:$B$30,B1527,'Df acrylic cabinet'!$G$17:$G$30)) +
(SUMIF('Df acrylic cabinet (2)'!$B$17:$B$30,B1527,'Df acrylic cabinet (2)'!$G$17:$G$30)) +
(SUMIF('Sf flex cabinet'!$B$17:$B$30,B1527,'Sf flex cabinet'!$G$17:$G$30)) +
(SUMIF('Sf flex cabinet (2)'!$B$17:$B$30,B1527,'Sf flex cabinet (2)'!$G$17:$G$30)) +
(SUMIF('Df flex cabinet'!$B$17:$B$36,B1527,'Df flex cabinet'!$G$17:$G$36)) +
(SUMIF('Df flex cabinet (2)'!$B$17:$B$36,B1527,'Df flex cabinet (2)'!$G$17:$G$36)) +
(SUMIF('Pole cover'!$B$17:$B$30,B1527,'Pole cover'!$G$17:$G$30)) +
(SUMIF('Pole cover (2)'!$B$17:$B$30,B1527,'Pole cover (2)'!$G$17:$G$30)) +
(SUMIF('Structural Steel Fab'!$B$17:$B$29,B1527,'Structural Steel Fab'!$G$17:$G$29)) +
(SUMIF(Reveal!$B$17:$B$30,B1527,Reveal!$G$17:$G$30)) +
(SUMIF('Reveal (2)'!$B$17:$B$30,B1527,'Reveal (2)'!$G$17:$G$30)) +
(SUMIF('Crown cove top'!$B$17:$B$30,B1527,'Crown cove top'!$G$17:$G$30)) +
(SUMIF('EMC assembly'!$B$17:$B$30,B1527,'EMC assembly'!$G$17:$G$30)) +
(SUMIF(Crating!$B$17:$B$29,B1527,Crating!$G$17:$G$29)) +
(SUMIF('LED wiring'!$B$17:$B$30,B1527,'LED wiring'!$G$17:$G$30)) +
(SUMIF('Changeable copy face'!$B$17:$B$30,B1527,'Changeable copy face'!$G$17:$G$30)) +
(SUMIF('Flex face assembly'!$B$17:$B$30,B1527,'Flex face assembly'!$G$17:$G$30)) +
(SUMIF('Routed face assembly'!$B$17:$B$30,B1527,'Routed face assembly'!$G$17:$G$30)) +
(SUMIF('Paint calculation'!$B$17:$B$30,B1527,'Paint calculation'!$G$17:$G$30)) +
(SUMIF('Trimcap letter face'!$B$17:$B$30,B1527,'Trimcap letter face'!$G$17:$G$30)) +
(SUMIF('Trimcap letter face (2)'!$B$17:$B$30,B1527,'Trimcap letter face (2)'!$G$17:$G$30)) +
(SUMIF('Channel letter fabrication'!$B$17:$B$30,B1527,'Channel letter fabrication'!$G$17:$G$30)) +
(SUMIF('Channel letter fabrication (2)'!$B$17:$B$30,B1527,'Channel letter fabrication (2)'!$G$17:$G$30))</f>
        <v>0</v>
      </c>
    </row>
    <row r="1528" spans="1:10">
      <c r="A1528" s="28">
        <f>[1]ODBC!$A1528</f>
        <v>0</v>
      </c>
      <c r="B1528" s="29">
        <f>[1]ODBC!B1528</f>
        <v>0</v>
      </c>
      <c r="C1528" s="30" t="str">
        <f>IFERROR(VLOOKUP($B1528,[1]ODBC!$B:$H,2,FALSE),"")</f>
        <v/>
      </c>
      <c r="D1528" s="30" t="str">
        <f>IFERROR(VLOOKUP($B1528,[1]ODBC!$B:$H,3,FALSE),"")</f>
        <v/>
      </c>
      <c r="E1528" s="30" t="str">
        <f>IFERROR(VLOOKUP($B1528,[1]ODBC!$B:$H,4,FALSE),"")</f>
        <v/>
      </c>
      <c r="F1528" s="31" t="str">
        <f>IFERROR(VLOOKUP($B1528,[1]ODBC!$B:$H,5,FALSE),"")</f>
        <v/>
      </c>
      <c r="G1528" s="32">
        <f>[1]ODBC!G1528</f>
        <v>0</v>
      </c>
      <c r="H1528" s="33">
        <f>SUM([1]ODBC!H1528)</f>
        <v>0</v>
      </c>
      <c r="I1528" s="41" t="str">
        <f>'Vinyl cutting'!$B$2</f>
        <v>J36938</v>
      </c>
      <c r="J1528" s="42">
        <f ca="1">(SUMIF('Freeform time and material'!$B$17:$B$30,B1528,'Freeform time and material'!$G$17:$G$30)) +
(SUMIF('Vinyl cutting'!$B$17:$B$30,B1528,'Vinyl cutting'!$G$17:$G$30)) +
(SUMIF('Vinyl cutting (2)'!$B$17:$B$30,B1528,'Vinyl cutting (2)'!$G$17:$G$30)) +
(SUMIF('Apply vinyl graphics'!$B$17:$B$30,B1528,'Apply vinyl graphics'!$G$17:$G$30)) +
(SUMIF('Apply vinyl graphics (2)'!$B$17:$B$30,B1528,'Apply vinyl graphics (2)'!$G$17:$G$30)) +
(SUMIF('Alum pan sign'!$B$17:$B$30,B1528,'Alum pan sign'!$G$17:$G$30)) +
(SUMIF('Alum pan sign (2)'!$B$17:$B$30,B1528,'Alum pan sign (2)'!$G$17:$G$30)) +
(SUMIF('Economy pan sign'!$B$17:$B$30,B1528,'Economy pan sign'!$G$17:$G$30)) +
(SUMIF('Post and panel sign'!$B$17:$B$30,B1528,'Post and panel sign'!$G$17:$G$30)) +
(SUMIF('Post and panel sign (2)'!$B$17:$B$30,B1528,'Post and panel sign (2)'!$G$17:$G$30)) +
(SUMIF('Flat panels only'!$B$17:$B$30,B1528,'Flat panels only'!$G$17:$G$30)) +
(SUMIF('Flat panels only (2)'!$B$17:$B$30,B1528,'Flat panels only (2)'!$G$17:$G$30)) +
(SUMIF('Routed panel shapes'!$B$18:$B$31,B1528,'Routed panel shapes'!$G$18:$G$31)) +
(SUMIF('Routed panel shapes (2)'!$B$18:$B$31,B1528,'Routed panel shapes (2)'!$G$18:$G$31)) +
(SUMIF('Routed face only'!$B$17:$B$30,B1528,'Routed face only'!$G$17:$G$30)) +
(SUMIF('Routed face only (2)'!$B$17:$B$30,B1528,'Routed face only (2)'!$G$17:$G$30)) +
(SUMIF('Routed alum faces letters'!$B$17:$B$30,B1528,'Routed alum faces letters'!$G$17:$G$30)) +
(SUMIF('Routed alum faces letters (2)'!$B$17:$B$30,B1528,'Routed alum faces letters (2)'!$G$17:$G$30)) +
(SUMIF('Routed push through acrylic'!$B$17:$B$30,B1528,'Routed push through acrylic'!$G$17:$G$30)) +
(SUMIF('Routed push through acrylic (2)'!$B$17:$B$30,B1528,'Routed push through acrylic (2)'!$G$17:$G$30)) +
(SUMIF('Sf routed cabinet'!$B$17:$B$30,B1528,'Sf routed cabinet'!$G$17:$G$30)) +
(SUMIF('Sf routed cabinet (2)'!$B$17:$B$30,B1528,'Sf routed cabinet (2)'!$G$17:$G$30)) +
(SUMIF('Df routed cabinet'!$B$17:$B$30,B1528,'Df routed cabinet'!$G$17:$G$30)) +
(SUMIF('Df routed cabinet (2)'!$B$17:$B$30,B1528,'Df routed cabinet (2)'!$G$17:$G$30)) +
(SUMIF('Sf acrylic cabinet'!$B$17:$B$30,B1528,'Sf acrylic cabinet'!$G$17:$G$30)) +
(SUMIF('Sf acrylic cabinet (2)'!$B$17:$B$30,B1528,'Sf acrylic cabinet (2)'!$G$17:$G$30)) +
(SUMIF('Economy Sf acrylic'!$B$17:$B$30,B1528,'Economy Sf acrylic'!$G$17:$G$30)) +
(SUMIF('Df acrylic cabinet'!$B$17:$B$30,B1528,'Df acrylic cabinet'!$G$17:$G$30)) +
(SUMIF('Df acrylic cabinet (2)'!$B$17:$B$30,B1528,'Df acrylic cabinet (2)'!$G$17:$G$30)) +
(SUMIF('Sf flex cabinet'!$B$17:$B$30,B1528,'Sf flex cabinet'!$G$17:$G$30)) +
(SUMIF('Sf flex cabinet (2)'!$B$17:$B$30,B1528,'Sf flex cabinet (2)'!$G$17:$G$30)) +
(SUMIF('Df flex cabinet'!$B$17:$B$36,B1528,'Df flex cabinet'!$G$17:$G$36)) +
(SUMIF('Df flex cabinet (2)'!$B$17:$B$36,B1528,'Df flex cabinet (2)'!$G$17:$G$36)) +
(SUMIF('Pole cover'!$B$17:$B$30,B1528,'Pole cover'!$G$17:$G$30)) +
(SUMIF('Pole cover (2)'!$B$17:$B$30,B1528,'Pole cover (2)'!$G$17:$G$30)) +
(SUMIF('Structural Steel Fab'!$B$17:$B$29,B1528,'Structural Steel Fab'!$G$17:$G$29)) +
(SUMIF(Reveal!$B$17:$B$30,B1528,Reveal!$G$17:$G$30)) +
(SUMIF('Reveal (2)'!$B$17:$B$30,B1528,'Reveal (2)'!$G$17:$G$30)) +
(SUMIF('Crown cove top'!$B$17:$B$30,B1528,'Crown cove top'!$G$17:$G$30)) +
(SUMIF('EMC assembly'!$B$17:$B$30,B1528,'EMC assembly'!$G$17:$G$30)) +
(SUMIF(Crating!$B$17:$B$29,B1528,Crating!$G$17:$G$29)) +
(SUMIF('LED wiring'!$B$17:$B$30,B1528,'LED wiring'!$G$17:$G$30)) +
(SUMIF('Changeable copy face'!$B$17:$B$30,B1528,'Changeable copy face'!$G$17:$G$30)) +
(SUMIF('Flex face assembly'!$B$17:$B$30,B1528,'Flex face assembly'!$G$17:$G$30)) +
(SUMIF('Routed face assembly'!$B$17:$B$30,B1528,'Routed face assembly'!$G$17:$G$30)) +
(SUMIF('Paint calculation'!$B$17:$B$30,B1528,'Paint calculation'!$G$17:$G$30)) +
(SUMIF('Trimcap letter face'!$B$17:$B$30,B1528,'Trimcap letter face'!$G$17:$G$30)) +
(SUMIF('Trimcap letter face (2)'!$B$17:$B$30,B1528,'Trimcap letter face (2)'!$G$17:$G$30)) +
(SUMIF('Channel letter fabrication'!$B$17:$B$30,B1528,'Channel letter fabrication'!$G$17:$G$30)) +
(SUMIF('Channel letter fabrication (2)'!$B$17:$B$30,B1528,'Channel letter fabrication (2)'!$G$17:$G$30))</f>
        <v>0</v>
      </c>
    </row>
    <row r="1529" spans="1:10">
      <c r="A1529" s="28">
        <f>[1]ODBC!$A1529</f>
        <v>0</v>
      </c>
      <c r="B1529" s="29">
        <f>[1]ODBC!B1529</f>
        <v>0</v>
      </c>
      <c r="C1529" s="30" t="str">
        <f>IFERROR(VLOOKUP($B1529,[1]ODBC!$B:$H,2,FALSE),"")</f>
        <v/>
      </c>
      <c r="D1529" s="30" t="str">
        <f>IFERROR(VLOOKUP($B1529,[1]ODBC!$B:$H,3,FALSE),"")</f>
        <v/>
      </c>
      <c r="E1529" s="30" t="str">
        <f>IFERROR(VLOOKUP($B1529,[1]ODBC!$B:$H,4,FALSE),"")</f>
        <v/>
      </c>
      <c r="F1529" s="31" t="str">
        <f>IFERROR(VLOOKUP($B1529,[1]ODBC!$B:$H,5,FALSE),"")</f>
        <v/>
      </c>
      <c r="G1529" s="32">
        <f>[1]ODBC!G1529</f>
        <v>0</v>
      </c>
      <c r="H1529" s="33">
        <f>SUM([1]ODBC!H1529)</f>
        <v>0</v>
      </c>
      <c r="I1529" s="41" t="str">
        <f>'Vinyl cutting'!$B$2</f>
        <v>J36938</v>
      </c>
      <c r="J1529" s="42">
        <f ca="1">(SUMIF('Freeform time and material'!$B$17:$B$30,B1529,'Freeform time and material'!$G$17:$G$30)) +
(SUMIF('Vinyl cutting'!$B$17:$B$30,B1529,'Vinyl cutting'!$G$17:$G$30)) +
(SUMIF('Vinyl cutting (2)'!$B$17:$B$30,B1529,'Vinyl cutting (2)'!$G$17:$G$30)) +
(SUMIF('Apply vinyl graphics'!$B$17:$B$30,B1529,'Apply vinyl graphics'!$G$17:$G$30)) +
(SUMIF('Apply vinyl graphics (2)'!$B$17:$B$30,B1529,'Apply vinyl graphics (2)'!$G$17:$G$30)) +
(SUMIF('Alum pan sign'!$B$17:$B$30,B1529,'Alum pan sign'!$G$17:$G$30)) +
(SUMIF('Alum pan sign (2)'!$B$17:$B$30,B1529,'Alum pan sign (2)'!$G$17:$G$30)) +
(SUMIF('Economy pan sign'!$B$17:$B$30,B1529,'Economy pan sign'!$G$17:$G$30)) +
(SUMIF('Post and panel sign'!$B$17:$B$30,B1529,'Post and panel sign'!$G$17:$G$30)) +
(SUMIF('Post and panel sign (2)'!$B$17:$B$30,B1529,'Post and panel sign (2)'!$G$17:$G$30)) +
(SUMIF('Flat panels only'!$B$17:$B$30,B1529,'Flat panels only'!$G$17:$G$30)) +
(SUMIF('Flat panels only (2)'!$B$17:$B$30,B1529,'Flat panels only (2)'!$G$17:$G$30)) +
(SUMIF('Routed panel shapes'!$B$18:$B$31,B1529,'Routed panel shapes'!$G$18:$G$31)) +
(SUMIF('Routed panel shapes (2)'!$B$18:$B$31,B1529,'Routed panel shapes (2)'!$G$18:$G$31)) +
(SUMIF('Routed face only'!$B$17:$B$30,B1529,'Routed face only'!$G$17:$G$30)) +
(SUMIF('Routed face only (2)'!$B$17:$B$30,B1529,'Routed face only (2)'!$G$17:$G$30)) +
(SUMIF('Routed alum faces letters'!$B$17:$B$30,B1529,'Routed alum faces letters'!$G$17:$G$30)) +
(SUMIF('Routed alum faces letters (2)'!$B$17:$B$30,B1529,'Routed alum faces letters (2)'!$G$17:$G$30)) +
(SUMIF('Routed push through acrylic'!$B$17:$B$30,B1529,'Routed push through acrylic'!$G$17:$G$30)) +
(SUMIF('Routed push through acrylic (2)'!$B$17:$B$30,B1529,'Routed push through acrylic (2)'!$G$17:$G$30)) +
(SUMIF('Sf routed cabinet'!$B$17:$B$30,B1529,'Sf routed cabinet'!$G$17:$G$30)) +
(SUMIF('Sf routed cabinet (2)'!$B$17:$B$30,B1529,'Sf routed cabinet (2)'!$G$17:$G$30)) +
(SUMIF('Df routed cabinet'!$B$17:$B$30,B1529,'Df routed cabinet'!$G$17:$G$30)) +
(SUMIF('Df routed cabinet (2)'!$B$17:$B$30,B1529,'Df routed cabinet (2)'!$G$17:$G$30)) +
(SUMIF('Sf acrylic cabinet'!$B$17:$B$30,B1529,'Sf acrylic cabinet'!$G$17:$G$30)) +
(SUMIF('Sf acrylic cabinet (2)'!$B$17:$B$30,B1529,'Sf acrylic cabinet (2)'!$G$17:$G$30)) +
(SUMIF('Economy Sf acrylic'!$B$17:$B$30,B1529,'Economy Sf acrylic'!$G$17:$G$30)) +
(SUMIF('Df acrylic cabinet'!$B$17:$B$30,B1529,'Df acrylic cabinet'!$G$17:$G$30)) +
(SUMIF('Df acrylic cabinet (2)'!$B$17:$B$30,B1529,'Df acrylic cabinet (2)'!$G$17:$G$30)) +
(SUMIF('Sf flex cabinet'!$B$17:$B$30,B1529,'Sf flex cabinet'!$G$17:$G$30)) +
(SUMIF('Sf flex cabinet (2)'!$B$17:$B$30,B1529,'Sf flex cabinet (2)'!$G$17:$G$30)) +
(SUMIF('Df flex cabinet'!$B$17:$B$36,B1529,'Df flex cabinet'!$G$17:$G$36)) +
(SUMIF('Df flex cabinet (2)'!$B$17:$B$36,B1529,'Df flex cabinet (2)'!$G$17:$G$36)) +
(SUMIF('Pole cover'!$B$17:$B$30,B1529,'Pole cover'!$G$17:$G$30)) +
(SUMIF('Pole cover (2)'!$B$17:$B$30,B1529,'Pole cover (2)'!$G$17:$G$30)) +
(SUMIF('Structural Steel Fab'!$B$17:$B$29,B1529,'Structural Steel Fab'!$G$17:$G$29)) +
(SUMIF(Reveal!$B$17:$B$30,B1529,Reveal!$G$17:$G$30)) +
(SUMIF('Reveal (2)'!$B$17:$B$30,B1529,'Reveal (2)'!$G$17:$G$30)) +
(SUMIF('Crown cove top'!$B$17:$B$30,B1529,'Crown cove top'!$G$17:$G$30)) +
(SUMIF('EMC assembly'!$B$17:$B$30,B1529,'EMC assembly'!$G$17:$G$30)) +
(SUMIF(Crating!$B$17:$B$29,B1529,Crating!$G$17:$G$29)) +
(SUMIF('LED wiring'!$B$17:$B$30,B1529,'LED wiring'!$G$17:$G$30)) +
(SUMIF('Changeable copy face'!$B$17:$B$30,B1529,'Changeable copy face'!$G$17:$G$30)) +
(SUMIF('Flex face assembly'!$B$17:$B$30,B1529,'Flex face assembly'!$G$17:$G$30)) +
(SUMIF('Routed face assembly'!$B$17:$B$30,B1529,'Routed face assembly'!$G$17:$G$30)) +
(SUMIF('Paint calculation'!$B$17:$B$30,B1529,'Paint calculation'!$G$17:$G$30)) +
(SUMIF('Trimcap letter face'!$B$17:$B$30,B1529,'Trimcap letter face'!$G$17:$G$30)) +
(SUMIF('Trimcap letter face (2)'!$B$17:$B$30,B1529,'Trimcap letter face (2)'!$G$17:$G$30)) +
(SUMIF('Channel letter fabrication'!$B$17:$B$30,B1529,'Channel letter fabrication'!$G$17:$G$30)) +
(SUMIF('Channel letter fabrication (2)'!$B$17:$B$30,B1529,'Channel letter fabrication (2)'!$G$17:$G$30))</f>
        <v>0</v>
      </c>
    </row>
    <row r="1530" spans="1:10">
      <c r="A1530" s="28">
        <f>[1]ODBC!$A1530</f>
        <v>0</v>
      </c>
      <c r="B1530" s="29">
        <f>[1]ODBC!B1530</f>
        <v>0</v>
      </c>
      <c r="C1530" s="30" t="str">
        <f>IFERROR(VLOOKUP($B1530,[1]ODBC!$B:$H,2,FALSE),"")</f>
        <v/>
      </c>
      <c r="D1530" s="30" t="str">
        <f>IFERROR(VLOOKUP($B1530,[1]ODBC!$B:$H,3,FALSE),"")</f>
        <v/>
      </c>
      <c r="E1530" s="30" t="str">
        <f>IFERROR(VLOOKUP($B1530,[1]ODBC!$B:$H,4,FALSE),"")</f>
        <v/>
      </c>
      <c r="F1530" s="31" t="str">
        <f>IFERROR(VLOOKUP($B1530,[1]ODBC!$B:$H,5,FALSE),"")</f>
        <v/>
      </c>
      <c r="G1530" s="32">
        <f>[1]ODBC!G1530</f>
        <v>0</v>
      </c>
      <c r="H1530" s="33">
        <f>SUM([1]ODBC!H1530)</f>
        <v>0</v>
      </c>
      <c r="I1530" s="41" t="str">
        <f>'Vinyl cutting'!$B$2</f>
        <v>J36938</v>
      </c>
      <c r="J1530" s="42">
        <f ca="1">(SUMIF('Freeform time and material'!$B$17:$B$30,B1530,'Freeform time and material'!$G$17:$G$30)) +
(SUMIF('Vinyl cutting'!$B$17:$B$30,B1530,'Vinyl cutting'!$G$17:$G$30)) +
(SUMIF('Vinyl cutting (2)'!$B$17:$B$30,B1530,'Vinyl cutting (2)'!$G$17:$G$30)) +
(SUMIF('Apply vinyl graphics'!$B$17:$B$30,B1530,'Apply vinyl graphics'!$G$17:$G$30)) +
(SUMIF('Apply vinyl graphics (2)'!$B$17:$B$30,B1530,'Apply vinyl graphics (2)'!$G$17:$G$30)) +
(SUMIF('Alum pan sign'!$B$17:$B$30,B1530,'Alum pan sign'!$G$17:$G$30)) +
(SUMIF('Alum pan sign (2)'!$B$17:$B$30,B1530,'Alum pan sign (2)'!$G$17:$G$30)) +
(SUMIF('Economy pan sign'!$B$17:$B$30,B1530,'Economy pan sign'!$G$17:$G$30)) +
(SUMIF('Post and panel sign'!$B$17:$B$30,B1530,'Post and panel sign'!$G$17:$G$30)) +
(SUMIF('Post and panel sign (2)'!$B$17:$B$30,B1530,'Post and panel sign (2)'!$G$17:$G$30)) +
(SUMIF('Flat panels only'!$B$17:$B$30,B1530,'Flat panels only'!$G$17:$G$30)) +
(SUMIF('Flat panels only (2)'!$B$17:$B$30,B1530,'Flat panels only (2)'!$G$17:$G$30)) +
(SUMIF('Routed panel shapes'!$B$18:$B$31,B1530,'Routed panel shapes'!$G$18:$G$31)) +
(SUMIF('Routed panel shapes (2)'!$B$18:$B$31,B1530,'Routed panel shapes (2)'!$G$18:$G$31)) +
(SUMIF('Routed face only'!$B$17:$B$30,B1530,'Routed face only'!$G$17:$G$30)) +
(SUMIF('Routed face only (2)'!$B$17:$B$30,B1530,'Routed face only (2)'!$G$17:$G$30)) +
(SUMIF('Routed alum faces letters'!$B$17:$B$30,B1530,'Routed alum faces letters'!$G$17:$G$30)) +
(SUMIF('Routed alum faces letters (2)'!$B$17:$B$30,B1530,'Routed alum faces letters (2)'!$G$17:$G$30)) +
(SUMIF('Routed push through acrylic'!$B$17:$B$30,B1530,'Routed push through acrylic'!$G$17:$G$30)) +
(SUMIF('Routed push through acrylic (2)'!$B$17:$B$30,B1530,'Routed push through acrylic (2)'!$G$17:$G$30)) +
(SUMIF('Sf routed cabinet'!$B$17:$B$30,B1530,'Sf routed cabinet'!$G$17:$G$30)) +
(SUMIF('Sf routed cabinet (2)'!$B$17:$B$30,B1530,'Sf routed cabinet (2)'!$G$17:$G$30)) +
(SUMIF('Df routed cabinet'!$B$17:$B$30,B1530,'Df routed cabinet'!$G$17:$G$30)) +
(SUMIF('Df routed cabinet (2)'!$B$17:$B$30,B1530,'Df routed cabinet (2)'!$G$17:$G$30)) +
(SUMIF('Sf acrylic cabinet'!$B$17:$B$30,B1530,'Sf acrylic cabinet'!$G$17:$G$30)) +
(SUMIF('Sf acrylic cabinet (2)'!$B$17:$B$30,B1530,'Sf acrylic cabinet (2)'!$G$17:$G$30)) +
(SUMIF('Economy Sf acrylic'!$B$17:$B$30,B1530,'Economy Sf acrylic'!$G$17:$G$30)) +
(SUMIF('Df acrylic cabinet'!$B$17:$B$30,B1530,'Df acrylic cabinet'!$G$17:$G$30)) +
(SUMIF('Df acrylic cabinet (2)'!$B$17:$B$30,B1530,'Df acrylic cabinet (2)'!$G$17:$G$30)) +
(SUMIF('Sf flex cabinet'!$B$17:$B$30,B1530,'Sf flex cabinet'!$G$17:$G$30)) +
(SUMIF('Sf flex cabinet (2)'!$B$17:$B$30,B1530,'Sf flex cabinet (2)'!$G$17:$G$30)) +
(SUMIF('Df flex cabinet'!$B$17:$B$36,B1530,'Df flex cabinet'!$G$17:$G$36)) +
(SUMIF('Df flex cabinet (2)'!$B$17:$B$36,B1530,'Df flex cabinet (2)'!$G$17:$G$36)) +
(SUMIF('Pole cover'!$B$17:$B$30,B1530,'Pole cover'!$G$17:$G$30)) +
(SUMIF('Pole cover (2)'!$B$17:$B$30,B1530,'Pole cover (2)'!$G$17:$G$30)) +
(SUMIF('Structural Steel Fab'!$B$17:$B$29,B1530,'Structural Steel Fab'!$G$17:$G$29)) +
(SUMIF(Reveal!$B$17:$B$30,B1530,Reveal!$G$17:$G$30)) +
(SUMIF('Reveal (2)'!$B$17:$B$30,B1530,'Reveal (2)'!$G$17:$G$30)) +
(SUMIF('Crown cove top'!$B$17:$B$30,B1530,'Crown cove top'!$G$17:$G$30)) +
(SUMIF('EMC assembly'!$B$17:$B$30,B1530,'EMC assembly'!$G$17:$G$30)) +
(SUMIF(Crating!$B$17:$B$29,B1530,Crating!$G$17:$G$29)) +
(SUMIF('LED wiring'!$B$17:$B$30,B1530,'LED wiring'!$G$17:$G$30)) +
(SUMIF('Changeable copy face'!$B$17:$B$30,B1530,'Changeable copy face'!$G$17:$G$30)) +
(SUMIF('Flex face assembly'!$B$17:$B$30,B1530,'Flex face assembly'!$G$17:$G$30)) +
(SUMIF('Routed face assembly'!$B$17:$B$30,B1530,'Routed face assembly'!$G$17:$G$30)) +
(SUMIF('Paint calculation'!$B$17:$B$30,B1530,'Paint calculation'!$G$17:$G$30)) +
(SUMIF('Trimcap letter face'!$B$17:$B$30,B1530,'Trimcap letter face'!$G$17:$G$30)) +
(SUMIF('Trimcap letter face (2)'!$B$17:$B$30,B1530,'Trimcap letter face (2)'!$G$17:$G$30)) +
(SUMIF('Channel letter fabrication'!$B$17:$B$30,B1530,'Channel letter fabrication'!$G$17:$G$30)) +
(SUMIF('Channel letter fabrication (2)'!$B$17:$B$30,B1530,'Channel letter fabrication (2)'!$G$17:$G$30))</f>
        <v>0</v>
      </c>
    </row>
    <row r="1531" spans="1:10">
      <c r="A1531" s="28">
        <f>[1]ODBC!$A1531</f>
        <v>0</v>
      </c>
      <c r="B1531" s="29">
        <f>[1]ODBC!B1531</f>
        <v>0</v>
      </c>
      <c r="C1531" s="30" t="str">
        <f>IFERROR(VLOOKUP($B1531,[1]ODBC!$B:$H,2,FALSE),"")</f>
        <v/>
      </c>
      <c r="D1531" s="30" t="str">
        <f>IFERROR(VLOOKUP($B1531,[1]ODBC!$B:$H,3,FALSE),"")</f>
        <v/>
      </c>
      <c r="E1531" s="30" t="str">
        <f>IFERROR(VLOOKUP($B1531,[1]ODBC!$B:$H,4,FALSE),"")</f>
        <v/>
      </c>
      <c r="F1531" s="31" t="str">
        <f>IFERROR(VLOOKUP($B1531,[1]ODBC!$B:$H,5,FALSE),"")</f>
        <v/>
      </c>
      <c r="G1531" s="32">
        <f>[1]ODBC!G1531</f>
        <v>0</v>
      </c>
      <c r="H1531" s="33">
        <f>SUM([1]ODBC!H1531)</f>
        <v>0</v>
      </c>
      <c r="I1531" s="41" t="str">
        <f>'Vinyl cutting'!$B$2</f>
        <v>J36938</v>
      </c>
      <c r="J1531" s="42">
        <f ca="1">(SUMIF('Freeform time and material'!$B$17:$B$30,B1531,'Freeform time and material'!$G$17:$G$30)) +
(SUMIF('Vinyl cutting'!$B$17:$B$30,B1531,'Vinyl cutting'!$G$17:$G$30)) +
(SUMIF('Vinyl cutting (2)'!$B$17:$B$30,B1531,'Vinyl cutting (2)'!$G$17:$G$30)) +
(SUMIF('Apply vinyl graphics'!$B$17:$B$30,B1531,'Apply vinyl graphics'!$G$17:$G$30)) +
(SUMIF('Apply vinyl graphics (2)'!$B$17:$B$30,B1531,'Apply vinyl graphics (2)'!$G$17:$G$30)) +
(SUMIF('Alum pan sign'!$B$17:$B$30,B1531,'Alum pan sign'!$G$17:$G$30)) +
(SUMIF('Alum pan sign (2)'!$B$17:$B$30,B1531,'Alum pan sign (2)'!$G$17:$G$30)) +
(SUMIF('Economy pan sign'!$B$17:$B$30,B1531,'Economy pan sign'!$G$17:$G$30)) +
(SUMIF('Post and panel sign'!$B$17:$B$30,B1531,'Post and panel sign'!$G$17:$G$30)) +
(SUMIF('Post and panel sign (2)'!$B$17:$B$30,B1531,'Post and panel sign (2)'!$G$17:$G$30)) +
(SUMIF('Flat panels only'!$B$17:$B$30,B1531,'Flat panels only'!$G$17:$G$30)) +
(SUMIF('Flat panels only (2)'!$B$17:$B$30,B1531,'Flat panels only (2)'!$G$17:$G$30)) +
(SUMIF('Routed panel shapes'!$B$18:$B$31,B1531,'Routed panel shapes'!$G$18:$G$31)) +
(SUMIF('Routed panel shapes (2)'!$B$18:$B$31,B1531,'Routed panel shapes (2)'!$G$18:$G$31)) +
(SUMIF('Routed face only'!$B$17:$B$30,B1531,'Routed face only'!$G$17:$G$30)) +
(SUMIF('Routed face only (2)'!$B$17:$B$30,B1531,'Routed face only (2)'!$G$17:$G$30)) +
(SUMIF('Routed alum faces letters'!$B$17:$B$30,B1531,'Routed alum faces letters'!$G$17:$G$30)) +
(SUMIF('Routed alum faces letters (2)'!$B$17:$B$30,B1531,'Routed alum faces letters (2)'!$G$17:$G$30)) +
(SUMIF('Routed push through acrylic'!$B$17:$B$30,B1531,'Routed push through acrylic'!$G$17:$G$30)) +
(SUMIF('Routed push through acrylic (2)'!$B$17:$B$30,B1531,'Routed push through acrylic (2)'!$G$17:$G$30)) +
(SUMIF('Sf routed cabinet'!$B$17:$B$30,B1531,'Sf routed cabinet'!$G$17:$G$30)) +
(SUMIF('Sf routed cabinet (2)'!$B$17:$B$30,B1531,'Sf routed cabinet (2)'!$G$17:$G$30)) +
(SUMIF('Df routed cabinet'!$B$17:$B$30,B1531,'Df routed cabinet'!$G$17:$G$30)) +
(SUMIF('Df routed cabinet (2)'!$B$17:$B$30,B1531,'Df routed cabinet (2)'!$G$17:$G$30)) +
(SUMIF('Sf acrylic cabinet'!$B$17:$B$30,B1531,'Sf acrylic cabinet'!$G$17:$G$30)) +
(SUMIF('Sf acrylic cabinet (2)'!$B$17:$B$30,B1531,'Sf acrylic cabinet (2)'!$G$17:$G$30)) +
(SUMIF('Economy Sf acrylic'!$B$17:$B$30,B1531,'Economy Sf acrylic'!$G$17:$G$30)) +
(SUMIF('Df acrylic cabinet'!$B$17:$B$30,B1531,'Df acrylic cabinet'!$G$17:$G$30)) +
(SUMIF('Df acrylic cabinet (2)'!$B$17:$B$30,B1531,'Df acrylic cabinet (2)'!$G$17:$G$30)) +
(SUMIF('Sf flex cabinet'!$B$17:$B$30,B1531,'Sf flex cabinet'!$G$17:$G$30)) +
(SUMIF('Sf flex cabinet (2)'!$B$17:$B$30,B1531,'Sf flex cabinet (2)'!$G$17:$G$30)) +
(SUMIF('Df flex cabinet'!$B$17:$B$36,B1531,'Df flex cabinet'!$G$17:$G$36)) +
(SUMIF('Df flex cabinet (2)'!$B$17:$B$36,B1531,'Df flex cabinet (2)'!$G$17:$G$36)) +
(SUMIF('Pole cover'!$B$17:$B$30,B1531,'Pole cover'!$G$17:$G$30)) +
(SUMIF('Pole cover (2)'!$B$17:$B$30,B1531,'Pole cover (2)'!$G$17:$G$30)) +
(SUMIF('Structural Steel Fab'!$B$17:$B$29,B1531,'Structural Steel Fab'!$G$17:$G$29)) +
(SUMIF(Reveal!$B$17:$B$30,B1531,Reveal!$G$17:$G$30)) +
(SUMIF('Reveal (2)'!$B$17:$B$30,B1531,'Reveal (2)'!$G$17:$G$30)) +
(SUMIF('Crown cove top'!$B$17:$B$30,B1531,'Crown cove top'!$G$17:$G$30)) +
(SUMIF('EMC assembly'!$B$17:$B$30,B1531,'EMC assembly'!$G$17:$G$30)) +
(SUMIF(Crating!$B$17:$B$29,B1531,Crating!$G$17:$G$29)) +
(SUMIF('LED wiring'!$B$17:$B$30,B1531,'LED wiring'!$G$17:$G$30)) +
(SUMIF('Changeable copy face'!$B$17:$B$30,B1531,'Changeable copy face'!$G$17:$G$30)) +
(SUMIF('Flex face assembly'!$B$17:$B$30,B1531,'Flex face assembly'!$G$17:$G$30)) +
(SUMIF('Routed face assembly'!$B$17:$B$30,B1531,'Routed face assembly'!$G$17:$G$30)) +
(SUMIF('Paint calculation'!$B$17:$B$30,B1531,'Paint calculation'!$G$17:$G$30)) +
(SUMIF('Trimcap letter face'!$B$17:$B$30,B1531,'Trimcap letter face'!$G$17:$G$30)) +
(SUMIF('Trimcap letter face (2)'!$B$17:$B$30,B1531,'Trimcap letter face (2)'!$G$17:$G$30)) +
(SUMIF('Channel letter fabrication'!$B$17:$B$30,B1531,'Channel letter fabrication'!$G$17:$G$30)) +
(SUMIF('Channel letter fabrication (2)'!$B$17:$B$30,B1531,'Channel letter fabrication (2)'!$G$17:$G$30))</f>
        <v>0</v>
      </c>
    </row>
    <row r="1532" spans="1:10">
      <c r="A1532" s="28">
        <f>[1]ODBC!$A1532</f>
        <v>0</v>
      </c>
      <c r="B1532" s="29">
        <f>[1]ODBC!B1532</f>
        <v>0</v>
      </c>
      <c r="C1532" s="30" t="str">
        <f>IFERROR(VLOOKUP($B1532,[1]ODBC!$B:$H,2,FALSE),"")</f>
        <v/>
      </c>
      <c r="D1532" s="30" t="str">
        <f>IFERROR(VLOOKUP($B1532,[1]ODBC!$B:$H,3,FALSE),"")</f>
        <v/>
      </c>
      <c r="E1532" s="30" t="str">
        <f>IFERROR(VLOOKUP($B1532,[1]ODBC!$B:$H,4,FALSE),"")</f>
        <v/>
      </c>
      <c r="F1532" s="31" t="str">
        <f>IFERROR(VLOOKUP($B1532,[1]ODBC!$B:$H,5,FALSE),"")</f>
        <v/>
      </c>
      <c r="G1532" s="32">
        <f>[1]ODBC!G1532</f>
        <v>0</v>
      </c>
      <c r="H1532" s="33">
        <f>SUM([1]ODBC!H1532)</f>
        <v>0</v>
      </c>
      <c r="I1532" s="41" t="str">
        <f>'Vinyl cutting'!$B$2</f>
        <v>J36938</v>
      </c>
      <c r="J1532" s="42">
        <f ca="1">(SUMIF('Freeform time and material'!$B$17:$B$30,B1532,'Freeform time and material'!$G$17:$G$30)) +
(SUMIF('Vinyl cutting'!$B$17:$B$30,B1532,'Vinyl cutting'!$G$17:$G$30)) +
(SUMIF('Vinyl cutting (2)'!$B$17:$B$30,B1532,'Vinyl cutting (2)'!$G$17:$G$30)) +
(SUMIF('Apply vinyl graphics'!$B$17:$B$30,B1532,'Apply vinyl graphics'!$G$17:$G$30)) +
(SUMIF('Apply vinyl graphics (2)'!$B$17:$B$30,B1532,'Apply vinyl graphics (2)'!$G$17:$G$30)) +
(SUMIF('Alum pan sign'!$B$17:$B$30,B1532,'Alum pan sign'!$G$17:$G$30)) +
(SUMIF('Alum pan sign (2)'!$B$17:$B$30,B1532,'Alum pan sign (2)'!$G$17:$G$30)) +
(SUMIF('Economy pan sign'!$B$17:$B$30,B1532,'Economy pan sign'!$G$17:$G$30)) +
(SUMIF('Post and panel sign'!$B$17:$B$30,B1532,'Post and panel sign'!$G$17:$G$30)) +
(SUMIF('Post and panel sign (2)'!$B$17:$B$30,B1532,'Post and panel sign (2)'!$G$17:$G$30)) +
(SUMIF('Flat panels only'!$B$17:$B$30,B1532,'Flat panels only'!$G$17:$G$30)) +
(SUMIF('Flat panels only (2)'!$B$17:$B$30,B1532,'Flat panels only (2)'!$G$17:$G$30)) +
(SUMIF('Routed panel shapes'!$B$18:$B$31,B1532,'Routed panel shapes'!$G$18:$G$31)) +
(SUMIF('Routed panel shapes (2)'!$B$18:$B$31,B1532,'Routed panel shapes (2)'!$G$18:$G$31)) +
(SUMIF('Routed face only'!$B$17:$B$30,B1532,'Routed face only'!$G$17:$G$30)) +
(SUMIF('Routed face only (2)'!$B$17:$B$30,B1532,'Routed face only (2)'!$G$17:$G$30)) +
(SUMIF('Routed alum faces letters'!$B$17:$B$30,B1532,'Routed alum faces letters'!$G$17:$G$30)) +
(SUMIF('Routed alum faces letters (2)'!$B$17:$B$30,B1532,'Routed alum faces letters (2)'!$G$17:$G$30)) +
(SUMIF('Routed push through acrylic'!$B$17:$B$30,B1532,'Routed push through acrylic'!$G$17:$G$30)) +
(SUMIF('Routed push through acrylic (2)'!$B$17:$B$30,B1532,'Routed push through acrylic (2)'!$G$17:$G$30)) +
(SUMIF('Sf routed cabinet'!$B$17:$B$30,B1532,'Sf routed cabinet'!$G$17:$G$30)) +
(SUMIF('Sf routed cabinet (2)'!$B$17:$B$30,B1532,'Sf routed cabinet (2)'!$G$17:$G$30)) +
(SUMIF('Df routed cabinet'!$B$17:$B$30,B1532,'Df routed cabinet'!$G$17:$G$30)) +
(SUMIF('Df routed cabinet (2)'!$B$17:$B$30,B1532,'Df routed cabinet (2)'!$G$17:$G$30)) +
(SUMIF('Sf acrylic cabinet'!$B$17:$B$30,B1532,'Sf acrylic cabinet'!$G$17:$G$30)) +
(SUMIF('Sf acrylic cabinet (2)'!$B$17:$B$30,B1532,'Sf acrylic cabinet (2)'!$G$17:$G$30)) +
(SUMIF('Economy Sf acrylic'!$B$17:$B$30,B1532,'Economy Sf acrylic'!$G$17:$G$30)) +
(SUMIF('Df acrylic cabinet'!$B$17:$B$30,B1532,'Df acrylic cabinet'!$G$17:$G$30)) +
(SUMIF('Df acrylic cabinet (2)'!$B$17:$B$30,B1532,'Df acrylic cabinet (2)'!$G$17:$G$30)) +
(SUMIF('Sf flex cabinet'!$B$17:$B$30,B1532,'Sf flex cabinet'!$G$17:$G$30)) +
(SUMIF('Sf flex cabinet (2)'!$B$17:$B$30,B1532,'Sf flex cabinet (2)'!$G$17:$G$30)) +
(SUMIF('Df flex cabinet'!$B$17:$B$36,B1532,'Df flex cabinet'!$G$17:$G$36)) +
(SUMIF('Df flex cabinet (2)'!$B$17:$B$36,B1532,'Df flex cabinet (2)'!$G$17:$G$36)) +
(SUMIF('Pole cover'!$B$17:$B$30,B1532,'Pole cover'!$G$17:$G$30)) +
(SUMIF('Pole cover (2)'!$B$17:$B$30,B1532,'Pole cover (2)'!$G$17:$G$30)) +
(SUMIF('Structural Steel Fab'!$B$17:$B$29,B1532,'Structural Steel Fab'!$G$17:$G$29)) +
(SUMIF(Reveal!$B$17:$B$30,B1532,Reveal!$G$17:$G$30)) +
(SUMIF('Reveal (2)'!$B$17:$B$30,B1532,'Reveal (2)'!$G$17:$G$30)) +
(SUMIF('Crown cove top'!$B$17:$B$30,B1532,'Crown cove top'!$G$17:$G$30)) +
(SUMIF('EMC assembly'!$B$17:$B$30,B1532,'EMC assembly'!$G$17:$G$30)) +
(SUMIF(Crating!$B$17:$B$29,B1532,Crating!$G$17:$G$29)) +
(SUMIF('LED wiring'!$B$17:$B$30,B1532,'LED wiring'!$G$17:$G$30)) +
(SUMIF('Changeable copy face'!$B$17:$B$30,B1532,'Changeable copy face'!$G$17:$G$30)) +
(SUMIF('Flex face assembly'!$B$17:$B$30,B1532,'Flex face assembly'!$G$17:$G$30)) +
(SUMIF('Routed face assembly'!$B$17:$B$30,B1532,'Routed face assembly'!$G$17:$G$30)) +
(SUMIF('Paint calculation'!$B$17:$B$30,B1532,'Paint calculation'!$G$17:$G$30)) +
(SUMIF('Trimcap letter face'!$B$17:$B$30,B1532,'Trimcap letter face'!$G$17:$G$30)) +
(SUMIF('Trimcap letter face (2)'!$B$17:$B$30,B1532,'Trimcap letter face (2)'!$G$17:$G$30)) +
(SUMIF('Channel letter fabrication'!$B$17:$B$30,B1532,'Channel letter fabrication'!$G$17:$G$30)) +
(SUMIF('Channel letter fabrication (2)'!$B$17:$B$30,B1532,'Channel letter fabrication (2)'!$G$17:$G$30))</f>
        <v>0</v>
      </c>
    </row>
    <row r="1533" spans="1:10">
      <c r="A1533" s="28">
        <f>[1]ODBC!$A1533</f>
        <v>0</v>
      </c>
      <c r="B1533" s="29">
        <f>[1]ODBC!B1533</f>
        <v>0</v>
      </c>
      <c r="C1533" s="30" t="str">
        <f>IFERROR(VLOOKUP($B1533,[1]ODBC!$B:$H,2,FALSE),"")</f>
        <v/>
      </c>
      <c r="D1533" s="30" t="str">
        <f>IFERROR(VLOOKUP($B1533,[1]ODBC!$B:$H,3,FALSE),"")</f>
        <v/>
      </c>
      <c r="E1533" s="30" t="str">
        <f>IFERROR(VLOOKUP($B1533,[1]ODBC!$B:$H,4,FALSE),"")</f>
        <v/>
      </c>
      <c r="F1533" s="31" t="str">
        <f>IFERROR(VLOOKUP($B1533,[1]ODBC!$B:$H,5,FALSE),"")</f>
        <v/>
      </c>
      <c r="G1533" s="32">
        <f>[1]ODBC!G1533</f>
        <v>0</v>
      </c>
      <c r="H1533" s="33">
        <f>SUM([1]ODBC!H1533)</f>
        <v>0</v>
      </c>
      <c r="I1533" s="41" t="str">
        <f>'Vinyl cutting'!$B$2</f>
        <v>J36938</v>
      </c>
      <c r="J1533" s="42">
        <f ca="1">(SUMIF('Freeform time and material'!$B$17:$B$30,B1533,'Freeform time and material'!$G$17:$G$30)) +
(SUMIF('Vinyl cutting'!$B$17:$B$30,B1533,'Vinyl cutting'!$G$17:$G$30)) +
(SUMIF('Vinyl cutting (2)'!$B$17:$B$30,B1533,'Vinyl cutting (2)'!$G$17:$G$30)) +
(SUMIF('Apply vinyl graphics'!$B$17:$B$30,B1533,'Apply vinyl graphics'!$G$17:$G$30)) +
(SUMIF('Apply vinyl graphics (2)'!$B$17:$B$30,B1533,'Apply vinyl graphics (2)'!$G$17:$G$30)) +
(SUMIF('Alum pan sign'!$B$17:$B$30,B1533,'Alum pan sign'!$G$17:$G$30)) +
(SUMIF('Alum pan sign (2)'!$B$17:$B$30,B1533,'Alum pan sign (2)'!$G$17:$G$30)) +
(SUMIF('Economy pan sign'!$B$17:$B$30,B1533,'Economy pan sign'!$G$17:$G$30)) +
(SUMIF('Post and panel sign'!$B$17:$B$30,B1533,'Post and panel sign'!$G$17:$G$30)) +
(SUMIF('Post and panel sign (2)'!$B$17:$B$30,B1533,'Post and panel sign (2)'!$G$17:$G$30)) +
(SUMIF('Flat panels only'!$B$17:$B$30,B1533,'Flat panels only'!$G$17:$G$30)) +
(SUMIF('Flat panels only (2)'!$B$17:$B$30,B1533,'Flat panels only (2)'!$G$17:$G$30)) +
(SUMIF('Routed panel shapes'!$B$18:$B$31,B1533,'Routed panel shapes'!$G$18:$G$31)) +
(SUMIF('Routed panel shapes (2)'!$B$18:$B$31,B1533,'Routed panel shapes (2)'!$G$18:$G$31)) +
(SUMIF('Routed face only'!$B$17:$B$30,B1533,'Routed face only'!$G$17:$G$30)) +
(SUMIF('Routed face only (2)'!$B$17:$B$30,B1533,'Routed face only (2)'!$G$17:$G$30)) +
(SUMIF('Routed alum faces letters'!$B$17:$B$30,B1533,'Routed alum faces letters'!$G$17:$G$30)) +
(SUMIF('Routed alum faces letters (2)'!$B$17:$B$30,B1533,'Routed alum faces letters (2)'!$G$17:$G$30)) +
(SUMIF('Routed push through acrylic'!$B$17:$B$30,B1533,'Routed push through acrylic'!$G$17:$G$30)) +
(SUMIF('Routed push through acrylic (2)'!$B$17:$B$30,B1533,'Routed push through acrylic (2)'!$G$17:$G$30)) +
(SUMIF('Sf routed cabinet'!$B$17:$B$30,B1533,'Sf routed cabinet'!$G$17:$G$30)) +
(SUMIF('Sf routed cabinet (2)'!$B$17:$B$30,B1533,'Sf routed cabinet (2)'!$G$17:$G$30)) +
(SUMIF('Df routed cabinet'!$B$17:$B$30,B1533,'Df routed cabinet'!$G$17:$G$30)) +
(SUMIF('Df routed cabinet (2)'!$B$17:$B$30,B1533,'Df routed cabinet (2)'!$G$17:$G$30)) +
(SUMIF('Sf acrylic cabinet'!$B$17:$B$30,B1533,'Sf acrylic cabinet'!$G$17:$G$30)) +
(SUMIF('Sf acrylic cabinet (2)'!$B$17:$B$30,B1533,'Sf acrylic cabinet (2)'!$G$17:$G$30)) +
(SUMIF('Economy Sf acrylic'!$B$17:$B$30,B1533,'Economy Sf acrylic'!$G$17:$G$30)) +
(SUMIF('Df acrylic cabinet'!$B$17:$B$30,B1533,'Df acrylic cabinet'!$G$17:$G$30)) +
(SUMIF('Df acrylic cabinet (2)'!$B$17:$B$30,B1533,'Df acrylic cabinet (2)'!$G$17:$G$30)) +
(SUMIF('Sf flex cabinet'!$B$17:$B$30,B1533,'Sf flex cabinet'!$G$17:$G$30)) +
(SUMIF('Sf flex cabinet (2)'!$B$17:$B$30,B1533,'Sf flex cabinet (2)'!$G$17:$G$30)) +
(SUMIF('Df flex cabinet'!$B$17:$B$36,B1533,'Df flex cabinet'!$G$17:$G$36)) +
(SUMIF('Df flex cabinet (2)'!$B$17:$B$36,B1533,'Df flex cabinet (2)'!$G$17:$G$36)) +
(SUMIF('Pole cover'!$B$17:$B$30,B1533,'Pole cover'!$G$17:$G$30)) +
(SUMIF('Pole cover (2)'!$B$17:$B$30,B1533,'Pole cover (2)'!$G$17:$G$30)) +
(SUMIF('Structural Steel Fab'!$B$17:$B$29,B1533,'Structural Steel Fab'!$G$17:$G$29)) +
(SUMIF(Reveal!$B$17:$B$30,B1533,Reveal!$G$17:$G$30)) +
(SUMIF('Reveal (2)'!$B$17:$B$30,B1533,'Reveal (2)'!$G$17:$G$30)) +
(SUMIF('Crown cove top'!$B$17:$B$30,B1533,'Crown cove top'!$G$17:$G$30)) +
(SUMIF('EMC assembly'!$B$17:$B$30,B1533,'EMC assembly'!$G$17:$G$30)) +
(SUMIF(Crating!$B$17:$B$29,B1533,Crating!$G$17:$G$29)) +
(SUMIF('LED wiring'!$B$17:$B$30,B1533,'LED wiring'!$G$17:$G$30)) +
(SUMIF('Changeable copy face'!$B$17:$B$30,B1533,'Changeable copy face'!$G$17:$G$30)) +
(SUMIF('Flex face assembly'!$B$17:$B$30,B1533,'Flex face assembly'!$G$17:$G$30)) +
(SUMIF('Routed face assembly'!$B$17:$B$30,B1533,'Routed face assembly'!$G$17:$G$30)) +
(SUMIF('Paint calculation'!$B$17:$B$30,B1533,'Paint calculation'!$G$17:$G$30)) +
(SUMIF('Trimcap letter face'!$B$17:$B$30,B1533,'Trimcap letter face'!$G$17:$G$30)) +
(SUMIF('Trimcap letter face (2)'!$B$17:$B$30,B1533,'Trimcap letter face (2)'!$G$17:$G$30)) +
(SUMIF('Channel letter fabrication'!$B$17:$B$30,B1533,'Channel letter fabrication'!$G$17:$G$30)) +
(SUMIF('Channel letter fabrication (2)'!$B$17:$B$30,B1533,'Channel letter fabrication (2)'!$G$17:$G$30))</f>
        <v>0</v>
      </c>
    </row>
    <row r="1534" spans="1:10">
      <c r="A1534" s="28">
        <f>[1]ODBC!$A1534</f>
        <v>0</v>
      </c>
      <c r="B1534" s="29">
        <f>[1]ODBC!B1534</f>
        <v>0</v>
      </c>
      <c r="C1534" s="30" t="str">
        <f>IFERROR(VLOOKUP($B1534,[1]ODBC!$B:$H,2,FALSE),"")</f>
        <v/>
      </c>
      <c r="D1534" s="30" t="str">
        <f>IFERROR(VLOOKUP($B1534,[1]ODBC!$B:$H,3,FALSE),"")</f>
        <v/>
      </c>
      <c r="E1534" s="30" t="str">
        <f>IFERROR(VLOOKUP($B1534,[1]ODBC!$B:$H,4,FALSE),"")</f>
        <v/>
      </c>
      <c r="F1534" s="31" t="str">
        <f>IFERROR(VLOOKUP($B1534,[1]ODBC!$B:$H,5,FALSE),"")</f>
        <v/>
      </c>
      <c r="G1534" s="32">
        <f>[1]ODBC!G1534</f>
        <v>0</v>
      </c>
      <c r="H1534" s="33">
        <f>SUM([1]ODBC!H1534)</f>
        <v>0</v>
      </c>
      <c r="I1534" s="41" t="str">
        <f>'Vinyl cutting'!$B$2</f>
        <v>J36938</v>
      </c>
      <c r="J1534" s="42">
        <f ca="1">(SUMIF('Freeform time and material'!$B$17:$B$30,B1534,'Freeform time and material'!$G$17:$G$30)) +
(SUMIF('Vinyl cutting'!$B$17:$B$30,B1534,'Vinyl cutting'!$G$17:$G$30)) +
(SUMIF('Vinyl cutting (2)'!$B$17:$B$30,B1534,'Vinyl cutting (2)'!$G$17:$G$30)) +
(SUMIF('Apply vinyl graphics'!$B$17:$B$30,B1534,'Apply vinyl graphics'!$G$17:$G$30)) +
(SUMIF('Apply vinyl graphics (2)'!$B$17:$B$30,B1534,'Apply vinyl graphics (2)'!$G$17:$G$30)) +
(SUMIF('Alum pan sign'!$B$17:$B$30,B1534,'Alum pan sign'!$G$17:$G$30)) +
(SUMIF('Alum pan sign (2)'!$B$17:$B$30,B1534,'Alum pan sign (2)'!$G$17:$G$30)) +
(SUMIF('Economy pan sign'!$B$17:$B$30,B1534,'Economy pan sign'!$G$17:$G$30)) +
(SUMIF('Post and panel sign'!$B$17:$B$30,B1534,'Post and panel sign'!$G$17:$G$30)) +
(SUMIF('Post and panel sign (2)'!$B$17:$B$30,B1534,'Post and panel sign (2)'!$G$17:$G$30)) +
(SUMIF('Flat panels only'!$B$17:$B$30,B1534,'Flat panels only'!$G$17:$G$30)) +
(SUMIF('Flat panels only (2)'!$B$17:$B$30,B1534,'Flat panels only (2)'!$G$17:$G$30)) +
(SUMIF('Routed panel shapes'!$B$18:$B$31,B1534,'Routed panel shapes'!$G$18:$G$31)) +
(SUMIF('Routed panel shapes (2)'!$B$18:$B$31,B1534,'Routed panel shapes (2)'!$G$18:$G$31)) +
(SUMIF('Routed face only'!$B$17:$B$30,B1534,'Routed face only'!$G$17:$G$30)) +
(SUMIF('Routed face only (2)'!$B$17:$B$30,B1534,'Routed face only (2)'!$G$17:$G$30)) +
(SUMIF('Routed alum faces letters'!$B$17:$B$30,B1534,'Routed alum faces letters'!$G$17:$G$30)) +
(SUMIF('Routed alum faces letters (2)'!$B$17:$B$30,B1534,'Routed alum faces letters (2)'!$G$17:$G$30)) +
(SUMIF('Routed push through acrylic'!$B$17:$B$30,B1534,'Routed push through acrylic'!$G$17:$G$30)) +
(SUMIF('Routed push through acrylic (2)'!$B$17:$B$30,B1534,'Routed push through acrylic (2)'!$G$17:$G$30)) +
(SUMIF('Sf routed cabinet'!$B$17:$B$30,B1534,'Sf routed cabinet'!$G$17:$G$30)) +
(SUMIF('Sf routed cabinet (2)'!$B$17:$B$30,B1534,'Sf routed cabinet (2)'!$G$17:$G$30)) +
(SUMIF('Df routed cabinet'!$B$17:$B$30,B1534,'Df routed cabinet'!$G$17:$G$30)) +
(SUMIF('Df routed cabinet (2)'!$B$17:$B$30,B1534,'Df routed cabinet (2)'!$G$17:$G$30)) +
(SUMIF('Sf acrylic cabinet'!$B$17:$B$30,B1534,'Sf acrylic cabinet'!$G$17:$G$30)) +
(SUMIF('Sf acrylic cabinet (2)'!$B$17:$B$30,B1534,'Sf acrylic cabinet (2)'!$G$17:$G$30)) +
(SUMIF('Economy Sf acrylic'!$B$17:$B$30,B1534,'Economy Sf acrylic'!$G$17:$G$30)) +
(SUMIF('Df acrylic cabinet'!$B$17:$B$30,B1534,'Df acrylic cabinet'!$G$17:$G$30)) +
(SUMIF('Df acrylic cabinet (2)'!$B$17:$B$30,B1534,'Df acrylic cabinet (2)'!$G$17:$G$30)) +
(SUMIF('Sf flex cabinet'!$B$17:$B$30,B1534,'Sf flex cabinet'!$G$17:$G$30)) +
(SUMIF('Sf flex cabinet (2)'!$B$17:$B$30,B1534,'Sf flex cabinet (2)'!$G$17:$G$30)) +
(SUMIF('Df flex cabinet'!$B$17:$B$36,B1534,'Df flex cabinet'!$G$17:$G$36)) +
(SUMIF('Df flex cabinet (2)'!$B$17:$B$36,B1534,'Df flex cabinet (2)'!$G$17:$G$36)) +
(SUMIF('Pole cover'!$B$17:$B$30,B1534,'Pole cover'!$G$17:$G$30)) +
(SUMIF('Pole cover (2)'!$B$17:$B$30,B1534,'Pole cover (2)'!$G$17:$G$30)) +
(SUMIF('Structural Steel Fab'!$B$17:$B$29,B1534,'Structural Steel Fab'!$G$17:$G$29)) +
(SUMIF(Reveal!$B$17:$B$30,B1534,Reveal!$G$17:$G$30)) +
(SUMIF('Reveal (2)'!$B$17:$B$30,B1534,'Reveal (2)'!$G$17:$G$30)) +
(SUMIF('Crown cove top'!$B$17:$B$30,B1534,'Crown cove top'!$G$17:$G$30)) +
(SUMIF('EMC assembly'!$B$17:$B$30,B1534,'EMC assembly'!$G$17:$G$30)) +
(SUMIF(Crating!$B$17:$B$29,B1534,Crating!$G$17:$G$29)) +
(SUMIF('LED wiring'!$B$17:$B$30,B1534,'LED wiring'!$G$17:$G$30)) +
(SUMIF('Changeable copy face'!$B$17:$B$30,B1534,'Changeable copy face'!$G$17:$G$30)) +
(SUMIF('Flex face assembly'!$B$17:$B$30,B1534,'Flex face assembly'!$G$17:$G$30)) +
(SUMIF('Routed face assembly'!$B$17:$B$30,B1534,'Routed face assembly'!$G$17:$G$30)) +
(SUMIF('Paint calculation'!$B$17:$B$30,B1534,'Paint calculation'!$G$17:$G$30)) +
(SUMIF('Trimcap letter face'!$B$17:$B$30,B1534,'Trimcap letter face'!$G$17:$G$30)) +
(SUMIF('Trimcap letter face (2)'!$B$17:$B$30,B1534,'Trimcap letter face (2)'!$G$17:$G$30)) +
(SUMIF('Channel letter fabrication'!$B$17:$B$30,B1534,'Channel letter fabrication'!$G$17:$G$30)) +
(SUMIF('Channel letter fabrication (2)'!$B$17:$B$30,B1534,'Channel letter fabrication (2)'!$G$17:$G$30))</f>
        <v>0</v>
      </c>
    </row>
    <row r="1535" spans="1:10">
      <c r="A1535" s="28">
        <f>[1]ODBC!$A1535</f>
        <v>0</v>
      </c>
      <c r="B1535" s="29">
        <f>[1]ODBC!B1535</f>
        <v>0</v>
      </c>
      <c r="C1535" s="30" t="str">
        <f>IFERROR(VLOOKUP($B1535,[1]ODBC!$B:$H,2,FALSE),"")</f>
        <v/>
      </c>
      <c r="D1535" s="30" t="str">
        <f>IFERROR(VLOOKUP($B1535,[1]ODBC!$B:$H,3,FALSE),"")</f>
        <v/>
      </c>
      <c r="E1535" s="30" t="str">
        <f>IFERROR(VLOOKUP($B1535,[1]ODBC!$B:$H,4,FALSE),"")</f>
        <v/>
      </c>
      <c r="F1535" s="31" t="str">
        <f>IFERROR(VLOOKUP($B1535,[1]ODBC!$B:$H,5,FALSE),"")</f>
        <v/>
      </c>
      <c r="G1535" s="32">
        <f>[1]ODBC!G1535</f>
        <v>0</v>
      </c>
      <c r="H1535" s="33">
        <f>SUM([1]ODBC!H1535)</f>
        <v>0</v>
      </c>
      <c r="I1535" s="41" t="str">
        <f>'Vinyl cutting'!$B$2</f>
        <v>J36938</v>
      </c>
      <c r="J1535" s="42">
        <f ca="1">(SUMIF('Freeform time and material'!$B$17:$B$30,B1535,'Freeform time and material'!$G$17:$G$30)) +
(SUMIF('Vinyl cutting'!$B$17:$B$30,B1535,'Vinyl cutting'!$G$17:$G$30)) +
(SUMIF('Vinyl cutting (2)'!$B$17:$B$30,B1535,'Vinyl cutting (2)'!$G$17:$G$30)) +
(SUMIF('Apply vinyl graphics'!$B$17:$B$30,B1535,'Apply vinyl graphics'!$G$17:$G$30)) +
(SUMIF('Apply vinyl graphics (2)'!$B$17:$B$30,B1535,'Apply vinyl graphics (2)'!$G$17:$G$30)) +
(SUMIF('Alum pan sign'!$B$17:$B$30,B1535,'Alum pan sign'!$G$17:$G$30)) +
(SUMIF('Alum pan sign (2)'!$B$17:$B$30,B1535,'Alum pan sign (2)'!$G$17:$G$30)) +
(SUMIF('Economy pan sign'!$B$17:$B$30,B1535,'Economy pan sign'!$G$17:$G$30)) +
(SUMIF('Post and panel sign'!$B$17:$B$30,B1535,'Post and panel sign'!$G$17:$G$30)) +
(SUMIF('Post and panel sign (2)'!$B$17:$B$30,B1535,'Post and panel sign (2)'!$G$17:$G$30)) +
(SUMIF('Flat panels only'!$B$17:$B$30,B1535,'Flat panels only'!$G$17:$G$30)) +
(SUMIF('Flat panels only (2)'!$B$17:$B$30,B1535,'Flat panels only (2)'!$G$17:$G$30)) +
(SUMIF('Routed panel shapes'!$B$18:$B$31,B1535,'Routed panel shapes'!$G$18:$G$31)) +
(SUMIF('Routed panel shapes (2)'!$B$18:$B$31,B1535,'Routed panel shapes (2)'!$G$18:$G$31)) +
(SUMIF('Routed face only'!$B$17:$B$30,B1535,'Routed face only'!$G$17:$G$30)) +
(SUMIF('Routed face only (2)'!$B$17:$B$30,B1535,'Routed face only (2)'!$G$17:$G$30)) +
(SUMIF('Routed alum faces letters'!$B$17:$B$30,B1535,'Routed alum faces letters'!$G$17:$G$30)) +
(SUMIF('Routed alum faces letters (2)'!$B$17:$B$30,B1535,'Routed alum faces letters (2)'!$G$17:$G$30)) +
(SUMIF('Routed push through acrylic'!$B$17:$B$30,B1535,'Routed push through acrylic'!$G$17:$G$30)) +
(SUMIF('Routed push through acrylic (2)'!$B$17:$B$30,B1535,'Routed push through acrylic (2)'!$G$17:$G$30)) +
(SUMIF('Sf routed cabinet'!$B$17:$B$30,B1535,'Sf routed cabinet'!$G$17:$G$30)) +
(SUMIF('Sf routed cabinet (2)'!$B$17:$B$30,B1535,'Sf routed cabinet (2)'!$G$17:$G$30)) +
(SUMIF('Df routed cabinet'!$B$17:$B$30,B1535,'Df routed cabinet'!$G$17:$G$30)) +
(SUMIF('Df routed cabinet (2)'!$B$17:$B$30,B1535,'Df routed cabinet (2)'!$G$17:$G$30)) +
(SUMIF('Sf acrylic cabinet'!$B$17:$B$30,B1535,'Sf acrylic cabinet'!$G$17:$G$30)) +
(SUMIF('Sf acrylic cabinet (2)'!$B$17:$B$30,B1535,'Sf acrylic cabinet (2)'!$G$17:$G$30)) +
(SUMIF('Economy Sf acrylic'!$B$17:$B$30,B1535,'Economy Sf acrylic'!$G$17:$G$30)) +
(SUMIF('Df acrylic cabinet'!$B$17:$B$30,B1535,'Df acrylic cabinet'!$G$17:$G$30)) +
(SUMIF('Df acrylic cabinet (2)'!$B$17:$B$30,B1535,'Df acrylic cabinet (2)'!$G$17:$G$30)) +
(SUMIF('Sf flex cabinet'!$B$17:$B$30,B1535,'Sf flex cabinet'!$G$17:$G$30)) +
(SUMIF('Sf flex cabinet (2)'!$B$17:$B$30,B1535,'Sf flex cabinet (2)'!$G$17:$G$30)) +
(SUMIF('Df flex cabinet'!$B$17:$B$36,B1535,'Df flex cabinet'!$G$17:$G$36)) +
(SUMIF('Df flex cabinet (2)'!$B$17:$B$36,B1535,'Df flex cabinet (2)'!$G$17:$G$36)) +
(SUMIF('Pole cover'!$B$17:$B$30,B1535,'Pole cover'!$G$17:$G$30)) +
(SUMIF('Pole cover (2)'!$B$17:$B$30,B1535,'Pole cover (2)'!$G$17:$G$30)) +
(SUMIF('Structural Steel Fab'!$B$17:$B$29,B1535,'Structural Steel Fab'!$G$17:$G$29)) +
(SUMIF(Reveal!$B$17:$B$30,B1535,Reveal!$G$17:$G$30)) +
(SUMIF('Reveal (2)'!$B$17:$B$30,B1535,'Reveal (2)'!$G$17:$G$30)) +
(SUMIF('Crown cove top'!$B$17:$B$30,B1535,'Crown cove top'!$G$17:$G$30)) +
(SUMIF('EMC assembly'!$B$17:$B$30,B1535,'EMC assembly'!$G$17:$G$30)) +
(SUMIF(Crating!$B$17:$B$29,B1535,Crating!$G$17:$G$29)) +
(SUMIF('LED wiring'!$B$17:$B$30,B1535,'LED wiring'!$G$17:$G$30)) +
(SUMIF('Changeable copy face'!$B$17:$B$30,B1535,'Changeable copy face'!$G$17:$G$30)) +
(SUMIF('Flex face assembly'!$B$17:$B$30,B1535,'Flex face assembly'!$G$17:$G$30)) +
(SUMIF('Routed face assembly'!$B$17:$B$30,B1535,'Routed face assembly'!$G$17:$G$30)) +
(SUMIF('Paint calculation'!$B$17:$B$30,B1535,'Paint calculation'!$G$17:$G$30)) +
(SUMIF('Trimcap letter face'!$B$17:$B$30,B1535,'Trimcap letter face'!$G$17:$G$30)) +
(SUMIF('Trimcap letter face (2)'!$B$17:$B$30,B1535,'Trimcap letter face (2)'!$G$17:$G$30)) +
(SUMIF('Channel letter fabrication'!$B$17:$B$30,B1535,'Channel letter fabrication'!$G$17:$G$30)) +
(SUMIF('Channel letter fabrication (2)'!$B$17:$B$30,B1535,'Channel letter fabrication (2)'!$G$17:$G$30))</f>
        <v>0</v>
      </c>
    </row>
    <row r="1536" spans="1:10">
      <c r="A1536" s="28">
        <f>[1]ODBC!$A1536</f>
        <v>0</v>
      </c>
      <c r="B1536" s="29">
        <f>[1]ODBC!B1536</f>
        <v>0</v>
      </c>
      <c r="C1536" s="30" t="str">
        <f>IFERROR(VLOOKUP($B1536,[1]ODBC!$B:$H,2,FALSE),"")</f>
        <v/>
      </c>
      <c r="D1536" s="30" t="str">
        <f>IFERROR(VLOOKUP($B1536,[1]ODBC!$B:$H,3,FALSE),"")</f>
        <v/>
      </c>
      <c r="E1536" s="30" t="str">
        <f>IFERROR(VLOOKUP($B1536,[1]ODBC!$B:$H,4,FALSE),"")</f>
        <v/>
      </c>
      <c r="F1536" s="31" t="str">
        <f>IFERROR(VLOOKUP($B1536,[1]ODBC!$B:$H,5,FALSE),"")</f>
        <v/>
      </c>
      <c r="G1536" s="32">
        <f>[1]ODBC!G1536</f>
        <v>0</v>
      </c>
      <c r="H1536" s="33">
        <f>SUM([1]ODBC!H1536)</f>
        <v>0</v>
      </c>
      <c r="I1536" s="41" t="str">
        <f>'Vinyl cutting'!$B$2</f>
        <v>J36938</v>
      </c>
      <c r="J1536" s="42">
        <f ca="1">(SUMIF('Freeform time and material'!$B$17:$B$30,B1536,'Freeform time and material'!$G$17:$G$30)) +
(SUMIF('Vinyl cutting'!$B$17:$B$30,B1536,'Vinyl cutting'!$G$17:$G$30)) +
(SUMIF('Vinyl cutting (2)'!$B$17:$B$30,B1536,'Vinyl cutting (2)'!$G$17:$G$30)) +
(SUMIF('Apply vinyl graphics'!$B$17:$B$30,B1536,'Apply vinyl graphics'!$G$17:$G$30)) +
(SUMIF('Apply vinyl graphics (2)'!$B$17:$B$30,B1536,'Apply vinyl graphics (2)'!$G$17:$G$30)) +
(SUMIF('Alum pan sign'!$B$17:$B$30,B1536,'Alum pan sign'!$G$17:$G$30)) +
(SUMIF('Alum pan sign (2)'!$B$17:$B$30,B1536,'Alum pan sign (2)'!$G$17:$G$30)) +
(SUMIF('Economy pan sign'!$B$17:$B$30,B1536,'Economy pan sign'!$G$17:$G$30)) +
(SUMIF('Post and panel sign'!$B$17:$B$30,B1536,'Post and panel sign'!$G$17:$G$30)) +
(SUMIF('Post and panel sign (2)'!$B$17:$B$30,B1536,'Post and panel sign (2)'!$G$17:$G$30)) +
(SUMIF('Flat panels only'!$B$17:$B$30,B1536,'Flat panels only'!$G$17:$G$30)) +
(SUMIF('Flat panels only (2)'!$B$17:$B$30,B1536,'Flat panels only (2)'!$G$17:$G$30)) +
(SUMIF('Routed panel shapes'!$B$18:$B$31,B1536,'Routed panel shapes'!$G$18:$G$31)) +
(SUMIF('Routed panel shapes (2)'!$B$18:$B$31,B1536,'Routed panel shapes (2)'!$G$18:$G$31)) +
(SUMIF('Routed face only'!$B$17:$B$30,B1536,'Routed face only'!$G$17:$G$30)) +
(SUMIF('Routed face only (2)'!$B$17:$B$30,B1536,'Routed face only (2)'!$G$17:$G$30)) +
(SUMIF('Routed alum faces letters'!$B$17:$B$30,B1536,'Routed alum faces letters'!$G$17:$G$30)) +
(SUMIF('Routed alum faces letters (2)'!$B$17:$B$30,B1536,'Routed alum faces letters (2)'!$G$17:$G$30)) +
(SUMIF('Routed push through acrylic'!$B$17:$B$30,B1536,'Routed push through acrylic'!$G$17:$G$30)) +
(SUMIF('Routed push through acrylic (2)'!$B$17:$B$30,B1536,'Routed push through acrylic (2)'!$G$17:$G$30)) +
(SUMIF('Sf routed cabinet'!$B$17:$B$30,B1536,'Sf routed cabinet'!$G$17:$G$30)) +
(SUMIF('Sf routed cabinet (2)'!$B$17:$B$30,B1536,'Sf routed cabinet (2)'!$G$17:$G$30)) +
(SUMIF('Df routed cabinet'!$B$17:$B$30,B1536,'Df routed cabinet'!$G$17:$G$30)) +
(SUMIF('Df routed cabinet (2)'!$B$17:$B$30,B1536,'Df routed cabinet (2)'!$G$17:$G$30)) +
(SUMIF('Sf acrylic cabinet'!$B$17:$B$30,B1536,'Sf acrylic cabinet'!$G$17:$G$30)) +
(SUMIF('Sf acrylic cabinet (2)'!$B$17:$B$30,B1536,'Sf acrylic cabinet (2)'!$G$17:$G$30)) +
(SUMIF('Economy Sf acrylic'!$B$17:$B$30,B1536,'Economy Sf acrylic'!$G$17:$G$30)) +
(SUMIF('Df acrylic cabinet'!$B$17:$B$30,B1536,'Df acrylic cabinet'!$G$17:$G$30)) +
(SUMIF('Df acrylic cabinet (2)'!$B$17:$B$30,B1536,'Df acrylic cabinet (2)'!$G$17:$G$30)) +
(SUMIF('Sf flex cabinet'!$B$17:$B$30,B1536,'Sf flex cabinet'!$G$17:$G$30)) +
(SUMIF('Sf flex cabinet (2)'!$B$17:$B$30,B1536,'Sf flex cabinet (2)'!$G$17:$G$30)) +
(SUMIF('Df flex cabinet'!$B$17:$B$36,B1536,'Df flex cabinet'!$G$17:$G$36)) +
(SUMIF('Df flex cabinet (2)'!$B$17:$B$36,B1536,'Df flex cabinet (2)'!$G$17:$G$36)) +
(SUMIF('Pole cover'!$B$17:$B$30,B1536,'Pole cover'!$G$17:$G$30)) +
(SUMIF('Pole cover (2)'!$B$17:$B$30,B1536,'Pole cover (2)'!$G$17:$G$30)) +
(SUMIF('Structural Steel Fab'!$B$17:$B$29,B1536,'Structural Steel Fab'!$G$17:$G$29)) +
(SUMIF(Reveal!$B$17:$B$30,B1536,Reveal!$G$17:$G$30)) +
(SUMIF('Reveal (2)'!$B$17:$B$30,B1536,'Reveal (2)'!$G$17:$G$30)) +
(SUMIF('Crown cove top'!$B$17:$B$30,B1536,'Crown cove top'!$G$17:$G$30)) +
(SUMIF('EMC assembly'!$B$17:$B$30,B1536,'EMC assembly'!$G$17:$G$30)) +
(SUMIF(Crating!$B$17:$B$29,B1536,Crating!$G$17:$G$29)) +
(SUMIF('LED wiring'!$B$17:$B$30,B1536,'LED wiring'!$G$17:$G$30)) +
(SUMIF('Changeable copy face'!$B$17:$B$30,B1536,'Changeable copy face'!$G$17:$G$30)) +
(SUMIF('Flex face assembly'!$B$17:$B$30,B1536,'Flex face assembly'!$G$17:$G$30)) +
(SUMIF('Routed face assembly'!$B$17:$B$30,B1536,'Routed face assembly'!$G$17:$G$30)) +
(SUMIF('Paint calculation'!$B$17:$B$30,B1536,'Paint calculation'!$G$17:$G$30)) +
(SUMIF('Trimcap letter face'!$B$17:$B$30,B1536,'Trimcap letter face'!$G$17:$G$30)) +
(SUMIF('Trimcap letter face (2)'!$B$17:$B$30,B1536,'Trimcap letter face (2)'!$G$17:$G$30)) +
(SUMIF('Channel letter fabrication'!$B$17:$B$30,B1536,'Channel letter fabrication'!$G$17:$G$30)) +
(SUMIF('Channel letter fabrication (2)'!$B$17:$B$30,B1536,'Channel letter fabrication (2)'!$G$17:$G$30))</f>
        <v>0</v>
      </c>
    </row>
    <row r="1537" spans="1:10">
      <c r="A1537" s="28">
        <f>[1]ODBC!$A1537</f>
        <v>0</v>
      </c>
      <c r="B1537" s="29">
        <f>[1]ODBC!B1537</f>
        <v>0</v>
      </c>
      <c r="C1537" s="30" t="str">
        <f>IFERROR(VLOOKUP($B1537,[1]ODBC!$B:$H,2,FALSE),"")</f>
        <v/>
      </c>
      <c r="D1537" s="30" t="str">
        <f>IFERROR(VLOOKUP($B1537,[1]ODBC!$B:$H,3,FALSE),"")</f>
        <v/>
      </c>
      <c r="E1537" s="30" t="str">
        <f>IFERROR(VLOOKUP($B1537,[1]ODBC!$B:$H,4,FALSE),"")</f>
        <v/>
      </c>
      <c r="F1537" s="31" t="str">
        <f>IFERROR(VLOOKUP($B1537,[1]ODBC!$B:$H,5,FALSE),"")</f>
        <v/>
      </c>
      <c r="G1537" s="32">
        <f>[1]ODBC!G1537</f>
        <v>0</v>
      </c>
      <c r="H1537" s="33">
        <f>SUM([1]ODBC!H1537)</f>
        <v>0</v>
      </c>
      <c r="I1537" s="41" t="str">
        <f>'Vinyl cutting'!$B$2</f>
        <v>J36938</v>
      </c>
      <c r="J1537" s="42">
        <f ca="1">(SUMIF('Freeform time and material'!$B$17:$B$30,B1537,'Freeform time and material'!$G$17:$G$30)) +
(SUMIF('Vinyl cutting'!$B$17:$B$30,B1537,'Vinyl cutting'!$G$17:$G$30)) +
(SUMIF('Vinyl cutting (2)'!$B$17:$B$30,B1537,'Vinyl cutting (2)'!$G$17:$G$30)) +
(SUMIF('Apply vinyl graphics'!$B$17:$B$30,B1537,'Apply vinyl graphics'!$G$17:$G$30)) +
(SUMIF('Apply vinyl graphics (2)'!$B$17:$B$30,B1537,'Apply vinyl graphics (2)'!$G$17:$G$30)) +
(SUMIF('Alum pan sign'!$B$17:$B$30,B1537,'Alum pan sign'!$G$17:$G$30)) +
(SUMIF('Alum pan sign (2)'!$B$17:$B$30,B1537,'Alum pan sign (2)'!$G$17:$G$30)) +
(SUMIF('Economy pan sign'!$B$17:$B$30,B1537,'Economy pan sign'!$G$17:$G$30)) +
(SUMIF('Post and panel sign'!$B$17:$B$30,B1537,'Post and panel sign'!$G$17:$G$30)) +
(SUMIF('Post and panel sign (2)'!$B$17:$B$30,B1537,'Post and panel sign (2)'!$G$17:$G$30)) +
(SUMIF('Flat panels only'!$B$17:$B$30,B1537,'Flat panels only'!$G$17:$G$30)) +
(SUMIF('Flat panels only (2)'!$B$17:$B$30,B1537,'Flat panels only (2)'!$G$17:$G$30)) +
(SUMIF('Routed panel shapes'!$B$18:$B$31,B1537,'Routed panel shapes'!$G$18:$G$31)) +
(SUMIF('Routed panel shapes (2)'!$B$18:$B$31,B1537,'Routed panel shapes (2)'!$G$18:$G$31)) +
(SUMIF('Routed face only'!$B$17:$B$30,B1537,'Routed face only'!$G$17:$G$30)) +
(SUMIF('Routed face only (2)'!$B$17:$B$30,B1537,'Routed face only (2)'!$G$17:$G$30)) +
(SUMIF('Routed alum faces letters'!$B$17:$B$30,B1537,'Routed alum faces letters'!$G$17:$G$30)) +
(SUMIF('Routed alum faces letters (2)'!$B$17:$B$30,B1537,'Routed alum faces letters (2)'!$G$17:$G$30)) +
(SUMIF('Routed push through acrylic'!$B$17:$B$30,B1537,'Routed push through acrylic'!$G$17:$G$30)) +
(SUMIF('Routed push through acrylic (2)'!$B$17:$B$30,B1537,'Routed push through acrylic (2)'!$G$17:$G$30)) +
(SUMIF('Sf routed cabinet'!$B$17:$B$30,B1537,'Sf routed cabinet'!$G$17:$G$30)) +
(SUMIF('Sf routed cabinet (2)'!$B$17:$B$30,B1537,'Sf routed cabinet (2)'!$G$17:$G$30)) +
(SUMIF('Df routed cabinet'!$B$17:$B$30,B1537,'Df routed cabinet'!$G$17:$G$30)) +
(SUMIF('Df routed cabinet (2)'!$B$17:$B$30,B1537,'Df routed cabinet (2)'!$G$17:$G$30)) +
(SUMIF('Sf acrylic cabinet'!$B$17:$B$30,B1537,'Sf acrylic cabinet'!$G$17:$G$30)) +
(SUMIF('Sf acrylic cabinet (2)'!$B$17:$B$30,B1537,'Sf acrylic cabinet (2)'!$G$17:$G$30)) +
(SUMIF('Economy Sf acrylic'!$B$17:$B$30,B1537,'Economy Sf acrylic'!$G$17:$G$30)) +
(SUMIF('Df acrylic cabinet'!$B$17:$B$30,B1537,'Df acrylic cabinet'!$G$17:$G$30)) +
(SUMIF('Df acrylic cabinet (2)'!$B$17:$B$30,B1537,'Df acrylic cabinet (2)'!$G$17:$G$30)) +
(SUMIF('Sf flex cabinet'!$B$17:$B$30,B1537,'Sf flex cabinet'!$G$17:$G$30)) +
(SUMIF('Sf flex cabinet (2)'!$B$17:$B$30,B1537,'Sf flex cabinet (2)'!$G$17:$G$30)) +
(SUMIF('Df flex cabinet'!$B$17:$B$36,B1537,'Df flex cabinet'!$G$17:$G$36)) +
(SUMIF('Df flex cabinet (2)'!$B$17:$B$36,B1537,'Df flex cabinet (2)'!$G$17:$G$36)) +
(SUMIF('Pole cover'!$B$17:$B$30,B1537,'Pole cover'!$G$17:$G$30)) +
(SUMIF('Pole cover (2)'!$B$17:$B$30,B1537,'Pole cover (2)'!$G$17:$G$30)) +
(SUMIF('Structural Steel Fab'!$B$17:$B$29,B1537,'Structural Steel Fab'!$G$17:$G$29)) +
(SUMIF(Reveal!$B$17:$B$30,B1537,Reveal!$G$17:$G$30)) +
(SUMIF('Reveal (2)'!$B$17:$B$30,B1537,'Reveal (2)'!$G$17:$G$30)) +
(SUMIF('Crown cove top'!$B$17:$B$30,B1537,'Crown cove top'!$G$17:$G$30)) +
(SUMIF('EMC assembly'!$B$17:$B$30,B1537,'EMC assembly'!$G$17:$G$30)) +
(SUMIF(Crating!$B$17:$B$29,B1537,Crating!$G$17:$G$29)) +
(SUMIF('LED wiring'!$B$17:$B$30,B1537,'LED wiring'!$G$17:$G$30)) +
(SUMIF('Changeable copy face'!$B$17:$B$30,B1537,'Changeable copy face'!$G$17:$G$30)) +
(SUMIF('Flex face assembly'!$B$17:$B$30,B1537,'Flex face assembly'!$G$17:$G$30)) +
(SUMIF('Routed face assembly'!$B$17:$B$30,B1537,'Routed face assembly'!$G$17:$G$30)) +
(SUMIF('Paint calculation'!$B$17:$B$30,B1537,'Paint calculation'!$G$17:$G$30)) +
(SUMIF('Trimcap letter face'!$B$17:$B$30,B1537,'Trimcap letter face'!$G$17:$G$30)) +
(SUMIF('Trimcap letter face (2)'!$B$17:$B$30,B1537,'Trimcap letter face (2)'!$G$17:$G$30)) +
(SUMIF('Channel letter fabrication'!$B$17:$B$30,B1537,'Channel letter fabrication'!$G$17:$G$30)) +
(SUMIF('Channel letter fabrication (2)'!$B$17:$B$30,B1537,'Channel letter fabrication (2)'!$G$17:$G$30))</f>
        <v>0</v>
      </c>
    </row>
    <row r="1538" spans="1:10">
      <c r="A1538" s="28">
        <f>[1]ODBC!$A1538</f>
        <v>0</v>
      </c>
      <c r="B1538" s="29">
        <f>[1]ODBC!B1538</f>
        <v>0</v>
      </c>
      <c r="C1538" s="30" t="str">
        <f>IFERROR(VLOOKUP($B1538,[1]ODBC!$B:$H,2,FALSE),"")</f>
        <v/>
      </c>
      <c r="D1538" s="30" t="str">
        <f>IFERROR(VLOOKUP($B1538,[1]ODBC!$B:$H,3,FALSE),"")</f>
        <v/>
      </c>
      <c r="E1538" s="30" t="str">
        <f>IFERROR(VLOOKUP($B1538,[1]ODBC!$B:$H,4,FALSE),"")</f>
        <v/>
      </c>
      <c r="F1538" s="31" t="str">
        <f>IFERROR(VLOOKUP($B1538,[1]ODBC!$B:$H,5,FALSE),"")</f>
        <v/>
      </c>
      <c r="G1538" s="32">
        <f>[1]ODBC!G1538</f>
        <v>0</v>
      </c>
      <c r="H1538" s="33">
        <f>SUM([1]ODBC!H1538)</f>
        <v>0</v>
      </c>
      <c r="I1538" s="41" t="str">
        <f>'Vinyl cutting'!$B$2</f>
        <v>J36938</v>
      </c>
      <c r="J1538" s="42">
        <f ca="1">(SUMIF('Freeform time and material'!$B$17:$B$30,B1538,'Freeform time and material'!$G$17:$G$30)) +
(SUMIF('Vinyl cutting'!$B$17:$B$30,B1538,'Vinyl cutting'!$G$17:$G$30)) +
(SUMIF('Vinyl cutting (2)'!$B$17:$B$30,B1538,'Vinyl cutting (2)'!$G$17:$G$30)) +
(SUMIF('Apply vinyl graphics'!$B$17:$B$30,B1538,'Apply vinyl graphics'!$G$17:$G$30)) +
(SUMIF('Apply vinyl graphics (2)'!$B$17:$B$30,B1538,'Apply vinyl graphics (2)'!$G$17:$G$30)) +
(SUMIF('Alum pan sign'!$B$17:$B$30,B1538,'Alum pan sign'!$G$17:$G$30)) +
(SUMIF('Alum pan sign (2)'!$B$17:$B$30,B1538,'Alum pan sign (2)'!$G$17:$G$30)) +
(SUMIF('Economy pan sign'!$B$17:$B$30,B1538,'Economy pan sign'!$G$17:$G$30)) +
(SUMIF('Post and panel sign'!$B$17:$B$30,B1538,'Post and panel sign'!$G$17:$G$30)) +
(SUMIF('Post and panel sign (2)'!$B$17:$B$30,B1538,'Post and panel sign (2)'!$G$17:$G$30)) +
(SUMIF('Flat panels only'!$B$17:$B$30,B1538,'Flat panels only'!$G$17:$G$30)) +
(SUMIF('Flat panels only (2)'!$B$17:$B$30,B1538,'Flat panels only (2)'!$G$17:$G$30)) +
(SUMIF('Routed panel shapes'!$B$18:$B$31,B1538,'Routed panel shapes'!$G$18:$G$31)) +
(SUMIF('Routed panel shapes (2)'!$B$18:$B$31,B1538,'Routed panel shapes (2)'!$G$18:$G$31)) +
(SUMIF('Routed face only'!$B$17:$B$30,B1538,'Routed face only'!$G$17:$G$30)) +
(SUMIF('Routed face only (2)'!$B$17:$B$30,B1538,'Routed face only (2)'!$G$17:$G$30)) +
(SUMIF('Routed alum faces letters'!$B$17:$B$30,B1538,'Routed alum faces letters'!$G$17:$G$30)) +
(SUMIF('Routed alum faces letters (2)'!$B$17:$B$30,B1538,'Routed alum faces letters (2)'!$G$17:$G$30)) +
(SUMIF('Routed push through acrylic'!$B$17:$B$30,B1538,'Routed push through acrylic'!$G$17:$G$30)) +
(SUMIF('Routed push through acrylic (2)'!$B$17:$B$30,B1538,'Routed push through acrylic (2)'!$G$17:$G$30)) +
(SUMIF('Sf routed cabinet'!$B$17:$B$30,B1538,'Sf routed cabinet'!$G$17:$G$30)) +
(SUMIF('Sf routed cabinet (2)'!$B$17:$B$30,B1538,'Sf routed cabinet (2)'!$G$17:$G$30)) +
(SUMIF('Df routed cabinet'!$B$17:$B$30,B1538,'Df routed cabinet'!$G$17:$G$30)) +
(SUMIF('Df routed cabinet (2)'!$B$17:$B$30,B1538,'Df routed cabinet (2)'!$G$17:$G$30)) +
(SUMIF('Sf acrylic cabinet'!$B$17:$B$30,B1538,'Sf acrylic cabinet'!$G$17:$G$30)) +
(SUMIF('Sf acrylic cabinet (2)'!$B$17:$B$30,B1538,'Sf acrylic cabinet (2)'!$G$17:$G$30)) +
(SUMIF('Economy Sf acrylic'!$B$17:$B$30,B1538,'Economy Sf acrylic'!$G$17:$G$30)) +
(SUMIF('Df acrylic cabinet'!$B$17:$B$30,B1538,'Df acrylic cabinet'!$G$17:$G$30)) +
(SUMIF('Df acrylic cabinet (2)'!$B$17:$B$30,B1538,'Df acrylic cabinet (2)'!$G$17:$G$30)) +
(SUMIF('Sf flex cabinet'!$B$17:$B$30,B1538,'Sf flex cabinet'!$G$17:$G$30)) +
(SUMIF('Sf flex cabinet (2)'!$B$17:$B$30,B1538,'Sf flex cabinet (2)'!$G$17:$G$30)) +
(SUMIF('Df flex cabinet'!$B$17:$B$36,B1538,'Df flex cabinet'!$G$17:$G$36)) +
(SUMIF('Df flex cabinet (2)'!$B$17:$B$36,B1538,'Df flex cabinet (2)'!$G$17:$G$36)) +
(SUMIF('Pole cover'!$B$17:$B$30,B1538,'Pole cover'!$G$17:$G$30)) +
(SUMIF('Pole cover (2)'!$B$17:$B$30,B1538,'Pole cover (2)'!$G$17:$G$30)) +
(SUMIF('Structural Steel Fab'!$B$17:$B$29,B1538,'Structural Steel Fab'!$G$17:$G$29)) +
(SUMIF(Reveal!$B$17:$B$30,B1538,Reveal!$G$17:$G$30)) +
(SUMIF('Reveal (2)'!$B$17:$B$30,B1538,'Reveal (2)'!$G$17:$G$30)) +
(SUMIF('Crown cove top'!$B$17:$B$30,B1538,'Crown cove top'!$G$17:$G$30)) +
(SUMIF('EMC assembly'!$B$17:$B$30,B1538,'EMC assembly'!$G$17:$G$30)) +
(SUMIF(Crating!$B$17:$B$29,B1538,Crating!$G$17:$G$29)) +
(SUMIF('LED wiring'!$B$17:$B$30,B1538,'LED wiring'!$G$17:$G$30)) +
(SUMIF('Changeable copy face'!$B$17:$B$30,B1538,'Changeable copy face'!$G$17:$G$30)) +
(SUMIF('Flex face assembly'!$B$17:$B$30,B1538,'Flex face assembly'!$G$17:$G$30)) +
(SUMIF('Routed face assembly'!$B$17:$B$30,B1538,'Routed face assembly'!$G$17:$G$30)) +
(SUMIF('Paint calculation'!$B$17:$B$30,B1538,'Paint calculation'!$G$17:$G$30)) +
(SUMIF('Trimcap letter face'!$B$17:$B$30,B1538,'Trimcap letter face'!$G$17:$G$30)) +
(SUMIF('Trimcap letter face (2)'!$B$17:$B$30,B1538,'Trimcap letter face (2)'!$G$17:$G$30)) +
(SUMIF('Channel letter fabrication'!$B$17:$B$30,B1538,'Channel letter fabrication'!$G$17:$G$30)) +
(SUMIF('Channel letter fabrication (2)'!$B$17:$B$30,B1538,'Channel letter fabrication (2)'!$G$17:$G$30))</f>
        <v>0</v>
      </c>
    </row>
    <row r="1539" spans="1:10">
      <c r="A1539" s="28">
        <f>[1]ODBC!$A1539</f>
        <v>0</v>
      </c>
      <c r="B1539" s="29">
        <f>[1]ODBC!B1539</f>
        <v>0</v>
      </c>
      <c r="C1539" s="30" t="str">
        <f>IFERROR(VLOOKUP($B1539,[1]ODBC!$B:$H,2,FALSE),"")</f>
        <v/>
      </c>
      <c r="D1539" s="30" t="str">
        <f>IFERROR(VLOOKUP($B1539,[1]ODBC!$B:$H,3,FALSE),"")</f>
        <v/>
      </c>
      <c r="E1539" s="30" t="str">
        <f>IFERROR(VLOOKUP($B1539,[1]ODBC!$B:$H,4,FALSE),"")</f>
        <v/>
      </c>
      <c r="F1539" s="31" t="str">
        <f>IFERROR(VLOOKUP($B1539,[1]ODBC!$B:$H,5,FALSE),"")</f>
        <v/>
      </c>
      <c r="G1539" s="32">
        <f>[1]ODBC!G1539</f>
        <v>0</v>
      </c>
      <c r="H1539" s="33">
        <f>SUM([1]ODBC!H1539)</f>
        <v>0</v>
      </c>
      <c r="I1539" s="41" t="str">
        <f>'Vinyl cutting'!$B$2</f>
        <v>J36938</v>
      </c>
      <c r="J1539" s="42">
        <f ca="1">(SUMIF('Freeform time and material'!$B$17:$B$30,B1539,'Freeform time and material'!$G$17:$G$30)) +
(SUMIF('Vinyl cutting'!$B$17:$B$30,B1539,'Vinyl cutting'!$G$17:$G$30)) +
(SUMIF('Vinyl cutting (2)'!$B$17:$B$30,B1539,'Vinyl cutting (2)'!$G$17:$G$30)) +
(SUMIF('Apply vinyl graphics'!$B$17:$B$30,B1539,'Apply vinyl graphics'!$G$17:$G$30)) +
(SUMIF('Apply vinyl graphics (2)'!$B$17:$B$30,B1539,'Apply vinyl graphics (2)'!$G$17:$G$30)) +
(SUMIF('Alum pan sign'!$B$17:$B$30,B1539,'Alum pan sign'!$G$17:$G$30)) +
(SUMIF('Alum pan sign (2)'!$B$17:$B$30,B1539,'Alum pan sign (2)'!$G$17:$G$30)) +
(SUMIF('Economy pan sign'!$B$17:$B$30,B1539,'Economy pan sign'!$G$17:$G$30)) +
(SUMIF('Post and panel sign'!$B$17:$B$30,B1539,'Post and panel sign'!$G$17:$G$30)) +
(SUMIF('Post and panel sign (2)'!$B$17:$B$30,B1539,'Post and panel sign (2)'!$G$17:$G$30)) +
(SUMIF('Flat panels only'!$B$17:$B$30,B1539,'Flat panels only'!$G$17:$G$30)) +
(SUMIF('Flat panels only (2)'!$B$17:$B$30,B1539,'Flat panels only (2)'!$G$17:$G$30)) +
(SUMIF('Routed panel shapes'!$B$18:$B$31,B1539,'Routed panel shapes'!$G$18:$G$31)) +
(SUMIF('Routed panel shapes (2)'!$B$18:$B$31,B1539,'Routed panel shapes (2)'!$G$18:$G$31)) +
(SUMIF('Routed face only'!$B$17:$B$30,B1539,'Routed face only'!$G$17:$G$30)) +
(SUMIF('Routed face only (2)'!$B$17:$B$30,B1539,'Routed face only (2)'!$G$17:$G$30)) +
(SUMIF('Routed alum faces letters'!$B$17:$B$30,B1539,'Routed alum faces letters'!$G$17:$G$30)) +
(SUMIF('Routed alum faces letters (2)'!$B$17:$B$30,B1539,'Routed alum faces letters (2)'!$G$17:$G$30)) +
(SUMIF('Routed push through acrylic'!$B$17:$B$30,B1539,'Routed push through acrylic'!$G$17:$G$30)) +
(SUMIF('Routed push through acrylic (2)'!$B$17:$B$30,B1539,'Routed push through acrylic (2)'!$G$17:$G$30)) +
(SUMIF('Sf routed cabinet'!$B$17:$B$30,B1539,'Sf routed cabinet'!$G$17:$G$30)) +
(SUMIF('Sf routed cabinet (2)'!$B$17:$B$30,B1539,'Sf routed cabinet (2)'!$G$17:$G$30)) +
(SUMIF('Df routed cabinet'!$B$17:$B$30,B1539,'Df routed cabinet'!$G$17:$G$30)) +
(SUMIF('Df routed cabinet (2)'!$B$17:$B$30,B1539,'Df routed cabinet (2)'!$G$17:$G$30)) +
(SUMIF('Sf acrylic cabinet'!$B$17:$B$30,B1539,'Sf acrylic cabinet'!$G$17:$G$30)) +
(SUMIF('Sf acrylic cabinet (2)'!$B$17:$B$30,B1539,'Sf acrylic cabinet (2)'!$G$17:$G$30)) +
(SUMIF('Economy Sf acrylic'!$B$17:$B$30,B1539,'Economy Sf acrylic'!$G$17:$G$30)) +
(SUMIF('Df acrylic cabinet'!$B$17:$B$30,B1539,'Df acrylic cabinet'!$G$17:$G$30)) +
(SUMIF('Df acrylic cabinet (2)'!$B$17:$B$30,B1539,'Df acrylic cabinet (2)'!$G$17:$G$30)) +
(SUMIF('Sf flex cabinet'!$B$17:$B$30,B1539,'Sf flex cabinet'!$G$17:$G$30)) +
(SUMIF('Sf flex cabinet (2)'!$B$17:$B$30,B1539,'Sf flex cabinet (2)'!$G$17:$G$30)) +
(SUMIF('Df flex cabinet'!$B$17:$B$36,B1539,'Df flex cabinet'!$G$17:$G$36)) +
(SUMIF('Df flex cabinet (2)'!$B$17:$B$36,B1539,'Df flex cabinet (2)'!$G$17:$G$36)) +
(SUMIF('Pole cover'!$B$17:$B$30,B1539,'Pole cover'!$G$17:$G$30)) +
(SUMIF('Pole cover (2)'!$B$17:$B$30,B1539,'Pole cover (2)'!$G$17:$G$30)) +
(SUMIF('Structural Steel Fab'!$B$17:$B$29,B1539,'Structural Steel Fab'!$G$17:$G$29)) +
(SUMIF(Reveal!$B$17:$B$30,B1539,Reveal!$G$17:$G$30)) +
(SUMIF('Reveal (2)'!$B$17:$B$30,B1539,'Reveal (2)'!$G$17:$G$30)) +
(SUMIF('Crown cove top'!$B$17:$B$30,B1539,'Crown cove top'!$G$17:$G$30)) +
(SUMIF('EMC assembly'!$B$17:$B$30,B1539,'EMC assembly'!$G$17:$G$30)) +
(SUMIF(Crating!$B$17:$B$29,B1539,Crating!$G$17:$G$29)) +
(SUMIF('LED wiring'!$B$17:$B$30,B1539,'LED wiring'!$G$17:$G$30)) +
(SUMIF('Changeable copy face'!$B$17:$B$30,B1539,'Changeable copy face'!$G$17:$G$30)) +
(SUMIF('Flex face assembly'!$B$17:$B$30,B1539,'Flex face assembly'!$G$17:$G$30)) +
(SUMIF('Routed face assembly'!$B$17:$B$30,B1539,'Routed face assembly'!$G$17:$G$30)) +
(SUMIF('Paint calculation'!$B$17:$B$30,B1539,'Paint calculation'!$G$17:$G$30)) +
(SUMIF('Trimcap letter face'!$B$17:$B$30,B1539,'Trimcap letter face'!$G$17:$G$30)) +
(SUMIF('Trimcap letter face (2)'!$B$17:$B$30,B1539,'Trimcap letter face (2)'!$G$17:$G$30)) +
(SUMIF('Channel letter fabrication'!$B$17:$B$30,B1539,'Channel letter fabrication'!$G$17:$G$30)) +
(SUMIF('Channel letter fabrication (2)'!$B$17:$B$30,B1539,'Channel letter fabrication (2)'!$G$17:$G$30))</f>
        <v>0</v>
      </c>
    </row>
    <row r="1540" spans="1:10">
      <c r="A1540" s="28">
        <f>[1]ODBC!$A1540</f>
        <v>0</v>
      </c>
      <c r="B1540" s="29">
        <f>[1]ODBC!B1540</f>
        <v>0</v>
      </c>
      <c r="C1540" s="30" t="str">
        <f>IFERROR(VLOOKUP($B1540,[1]ODBC!$B:$H,2,FALSE),"")</f>
        <v/>
      </c>
      <c r="D1540" s="30" t="str">
        <f>IFERROR(VLOOKUP($B1540,[1]ODBC!$B:$H,3,FALSE),"")</f>
        <v/>
      </c>
      <c r="E1540" s="30" t="str">
        <f>IFERROR(VLOOKUP($B1540,[1]ODBC!$B:$H,4,FALSE),"")</f>
        <v/>
      </c>
      <c r="F1540" s="31" t="str">
        <f>IFERROR(VLOOKUP($B1540,[1]ODBC!$B:$H,5,FALSE),"")</f>
        <v/>
      </c>
      <c r="G1540" s="32">
        <f>[1]ODBC!G1540</f>
        <v>0</v>
      </c>
      <c r="H1540" s="33">
        <f>SUM([1]ODBC!H1540)</f>
        <v>0</v>
      </c>
      <c r="I1540" s="41" t="str">
        <f>'Vinyl cutting'!$B$2</f>
        <v>J36938</v>
      </c>
      <c r="J1540" s="42">
        <f ca="1">(SUMIF('Freeform time and material'!$B$17:$B$30,B1540,'Freeform time and material'!$G$17:$G$30)) +
(SUMIF('Vinyl cutting'!$B$17:$B$30,B1540,'Vinyl cutting'!$G$17:$G$30)) +
(SUMIF('Vinyl cutting (2)'!$B$17:$B$30,B1540,'Vinyl cutting (2)'!$G$17:$G$30)) +
(SUMIF('Apply vinyl graphics'!$B$17:$B$30,B1540,'Apply vinyl graphics'!$G$17:$G$30)) +
(SUMIF('Apply vinyl graphics (2)'!$B$17:$B$30,B1540,'Apply vinyl graphics (2)'!$G$17:$G$30)) +
(SUMIF('Alum pan sign'!$B$17:$B$30,B1540,'Alum pan sign'!$G$17:$G$30)) +
(SUMIF('Alum pan sign (2)'!$B$17:$B$30,B1540,'Alum pan sign (2)'!$G$17:$G$30)) +
(SUMIF('Economy pan sign'!$B$17:$B$30,B1540,'Economy pan sign'!$G$17:$G$30)) +
(SUMIF('Post and panel sign'!$B$17:$B$30,B1540,'Post and panel sign'!$G$17:$G$30)) +
(SUMIF('Post and panel sign (2)'!$B$17:$B$30,B1540,'Post and panel sign (2)'!$G$17:$G$30)) +
(SUMIF('Flat panels only'!$B$17:$B$30,B1540,'Flat panels only'!$G$17:$G$30)) +
(SUMIF('Flat panels only (2)'!$B$17:$B$30,B1540,'Flat panels only (2)'!$G$17:$G$30)) +
(SUMIF('Routed panel shapes'!$B$18:$B$31,B1540,'Routed panel shapes'!$G$18:$G$31)) +
(SUMIF('Routed panel shapes (2)'!$B$18:$B$31,B1540,'Routed panel shapes (2)'!$G$18:$G$31)) +
(SUMIF('Routed face only'!$B$17:$B$30,B1540,'Routed face only'!$G$17:$G$30)) +
(SUMIF('Routed face only (2)'!$B$17:$B$30,B1540,'Routed face only (2)'!$G$17:$G$30)) +
(SUMIF('Routed alum faces letters'!$B$17:$B$30,B1540,'Routed alum faces letters'!$G$17:$G$30)) +
(SUMIF('Routed alum faces letters (2)'!$B$17:$B$30,B1540,'Routed alum faces letters (2)'!$G$17:$G$30)) +
(SUMIF('Routed push through acrylic'!$B$17:$B$30,B1540,'Routed push through acrylic'!$G$17:$G$30)) +
(SUMIF('Routed push through acrylic (2)'!$B$17:$B$30,B1540,'Routed push through acrylic (2)'!$G$17:$G$30)) +
(SUMIF('Sf routed cabinet'!$B$17:$B$30,B1540,'Sf routed cabinet'!$G$17:$G$30)) +
(SUMIF('Sf routed cabinet (2)'!$B$17:$B$30,B1540,'Sf routed cabinet (2)'!$G$17:$G$30)) +
(SUMIF('Df routed cabinet'!$B$17:$B$30,B1540,'Df routed cabinet'!$G$17:$G$30)) +
(SUMIF('Df routed cabinet (2)'!$B$17:$B$30,B1540,'Df routed cabinet (2)'!$G$17:$G$30)) +
(SUMIF('Sf acrylic cabinet'!$B$17:$B$30,B1540,'Sf acrylic cabinet'!$G$17:$G$30)) +
(SUMIF('Sf acrylic cabinet (2)'!$B$17:$B$30,B1540,'Sf acrylic cabinet (2)'!$G$17:$G$30)) +
(SUMIF('Economy Sf acrylic'!$B$17:$B$30,B1540,'Economy Sf acrylic'!$G$17:$G$30)) +
(SUMIF('Df acrylic cabinet'!$B$17:$B$30,B1540,'Df acrylic cabinet'!$G$17:$G$30)) +
(SUMIF('Df acrylic cabinet (2)'!$B$17:$B$30,B1540,'Df acrylic cabinet (2)'!$G$17:$G$30)) +
(SUMIF('Sf flex cabinet'!$B$17:$B$30,B1540,'Sf flex cabinet'!$G$17:$G$30)) +
(SUMIF('Sf flex cabinet (2)'!$B$17:$B$30,B1540,'Sf flex cabinet (2)'!$G$17:$G$30)) +
(SUMIF('Df flex cabinet'!$B$17:$B$36,B1540,'Df flex cabinet'!$G$17:$G$36)) +
(SUMIF('Df flex cabinet (2)'!$B$17:$B$36,B1540,'Df flex cabinet (2)'!$G$17:$G$36)) +
(SUMIF('Pole cover'!$B$17:$B$30,B1540,'Pole cover'!$G$17:$G$30)) +
(SUMIF('Pole cover (2)'!$B$17:$B$30,B1540,'Pole cover (2)'!$G$17:$G$30)) +
(SUMIF('Structural Steel Fab'!$B$17:$B$29,B1540,'Structural Steel Fab'!$G$17:$G$29)) +
(SUMIF(Reveal!$B$17:$B$30,B1540,Reveal!$G$17:$G$30)) +
(SUMIF('Reveal (2)'!$B$17:$B$30,B1540,'Reveal (2)'!$G$17:$G$30)) +
(SUMIF('Crown cove top'!$B$17:$B$30,B1540,'Crown cove top'!$G$17:$G$30)) +
(SUMIF('EMC assembly'!$B$17:$B$30,B1540,'EMC assembly'!$G$17:$G$30)) +
(SUMIF(Crating!$B$17:$B$29,B1540,Crating!$G$17:$G$29)) +
(SUMIF('LED wiring'!$B$17:$B$30,B1540,'LED wiring'!$G$17:$G$30)) +
(SUMIF('Changeable copy face'!$B$17:$B$30,B1540,'Changeable copy face'!$G$17:$G$30)) +
(SUMIF('Flex face assembly'!$B$17:$B$30,B1540,'Flex face assembly'!$G$17:$G$30)) +
(SUMIF('Routed face assembly'!$B$17:$B$30,B1540,'Routed face assembly'!$G$17:$G$30)) +
(SUMIF('Paint calculation'!$B$17:$B$30,B1540,'Paint calculation'!$G$17:$G$30)) +
(SUMIF('Trimcap letter face'!$B$17:$B$30,B1540,'Trimcap letter face'!$G$17:$G$30)) +
(SUMIF('Trimcap letter face (2)'!$B$17:$B$30,B1540,'Trimcap letter face (2)'!$G$17:$G$30)) +
(SUMIF('Channel letter fabrication'!$B$17:$B$30,B1540,'Channel letter fabrication'!$G$17:$G$30)) +
(SUMIF('Channel letter fabrication (2)'!$B$17:$B$30,B1540,'Channel letter fabrication (2)'!$G$17:$G$30))</f>
        <v>0</v>
      </c>
    </row>
    <row r="1541" spans="1:10">
      <c r="A1541" s="28">
        <f>[1]ODBC!$A1541</f>
        <v>0</v>
      </c>
      <c r="B1541" s="29">
        <f>[1]ODBC!B1541</f>
        <v>0</v>
      </c>
      <c r="C1541" s="30" t="str">
        <f>IFERROR(VLOOKUP($B1541,[1]ODBC!$B:$H,2,FALSE),"")</f>
        <v/>
      </c>
      <c r="D1541" s="30" t="str">
        <f>IFERROR(VLOOKUP($B1541,[1]ODBC!$B:$H,3,FALSE),"")</f>
        <v/>
      </c>
      <c r="E1541" s="30" t="str">
        <f>IFERROR(VLOOKUP($B1541,[1]ODBC!$B:$H,4,FALSE),"")</f>
        <v/>
      </c>
      <c r="F1541" s="31" t="str">
        <f>IFERROR(VLOOKUP($B1541,[1]ODBC!$B:$H,5,FALSE),"")</f>
        <v/>
      </c>
      <c r="G1541" s="32">
        <f>[1]ODBC!G1541</f>
        <v>0</v>
      </c>
      <c r="H1541" s="33">
        <f>SUM([1]ODBC!H1541)</f>
        <v>0</v>
      </c>
      <c r="I1541" s="41" t="str">
        <f>'Vinyl cutting'!$B$2</f>
        <v>J36938</v>
      </c>
      <c r="J1541" s="42">
        <f ca="1">(SUMIF('Freeform time and material'!$B$17:$B$30,B1541,'Freeform time and material'!$G$17:$G$30)) +
(SUMIF('Vinyl cutting'!$B$17:$B$30,B1541,'Vinyl cutting'!$G$17:$G$30)) +
(SUMIF('Vinyl cutting (2)'!$B$17:$B$30,B1541,'Vinyl cutting (2)'!$G$17:$G$30)) +
(SUMIF('Apply vinyl graphics'!$B$17:$B$30,B1541,'Apply vinyl graphics'!$G$17:$G$30)) +
(SUMIF('Apply vinyl graphics (2)'!$B$17:$B$30,B1541,'Apply vinyl graphics (2)'!$G$17:$G$30)) +
(SUMIF('Alum pan sign'!$B$17:$B$30,B1541,'Alum pan sign'!$G$17:$G$30)) +
(SUMIF('Alum pan sign (2)'!$B$17:$B$30,B1541,'Alum pan sign (2)'!$G$17:$G$30)) +
(SUMIF('Economy pan sign'!$B$17:$B$30,B1541,'Economy pan sign'!$G$17:$G$30)) +
(SUMIF('Post and panel sign'!$B$17:$B$30,B1541,'Post and panel sign'!$G$17:$G$30)) +
(SUMIF('Post and panel sign (2)'!$B$17:$B$30,B1541,'Post and panel sign (2)'!$G$17:$G$30)) +
(SUMIF('Flat panels only'!$B$17:$B$30,B1541,'Flat panels only'!$G$17:$G$30)) +
(SUMIF('Flat panels only (2)'!$B$17:$B$30,B1541,'Flat panels only (2)'!$G$17:$G$30)) +
(SUMIF('Routed panel shapes'!$B$18:$B$31,B1541,'Routed panel shapes'!$G$18:$G$31)) +
(SUMIF('Routed panel shapes (2)'!$B$18:$B$31,B1541,'Routed panel shapes (2)'!$G$18:$G$31)) +
(SUMIF('Routed face only'!$B$17:$B$30,B1541,'Routed face only'!$G$17:$G$30)) +
(SUMIF('Routed face only (2)'!$B$17:$B$30,B1541,'Routed face only (2)'!$G$17:$G$30)) +
(SUMIF('Routed alum faces letters'!$B$17:$B$30,B1541,'Routed alum faces letters'!$G$17:$G$30)) +
(SUMIF('Routed alum faces letters (2)'!$B$17:$B$30,B1541,'Routed alum faces letters (2)'!$G$17:$G$30)) +
(SUMIF('Routed push through acrylic'!$B$17:$B$30,B1541,'Routed push through acrylic'!$G$17:$G$30)) +
(SUMIF('Routed push through acrylic (2)'!$B$17:$B$30,B1541,'Routed push through acrylic (2)'!$G$17:$G$30)) +
(SUMIF('Sf routed cabinet'!$B$17:$B$30,B1541,'Sf routed cabinet'!$G$17:$G$30)) +
(SUMIF('Sf routed cabinet (2)'!$B$17:$B$30,B1541,'Sf routed cabinet (2)'!$G$17:$G$30)) +
(SUMIF('Df routed cabinet'!$B$17:$B$30,B1541,'Df routed cabinet'!$G$17:$G$30)) +
(SUMIF('Df routed cabinet (2)'!$B$17:$B$30,B1541,'Df routed cabinet (2)'!$G$17:$G$30)) +
(SUMIF('Sf acrylic cabinet'!$B$17:$B$30,B1541,'Sf acrylic cabinet'!$G$17:$G$30)) +
(SUMIF('Sf acrylic cabinet (2)'!$B$17:$B$30,B1541,'Sf acrylic cabinet (2)'!$G$17:$G$30)) +
(SUMIF('Economy Sf acrylic'!$B$17:$B$30,B1541,'Economy Sf acrylic'!$G$17:$G$30)) +
(SUMIF('Df acrylic cabinet'!$B$17:$B$30,B1541,'Df acrylic cabinet'!$G$17:$G$30)) +
(SUMIF('Df acrylic cabinet (2)'!$B$17:$B$30,B1541,'Df acrylic cabinet (2)'!$G$17:$G$30)) +
(SUMIF('Sf flex cabinet'!$B$17:$B$30,B1541,'Sf flex cabinet'!$G$17:$G$30)) +
(SUMIF('Sf flex cabinet (2)'!$B$17:$B$30,B1541,'Sf flex cabinet (2)'!$G$17:$G$30)) +
(SUMIF('Df flex cabinet'!$B$17:$B$36,B1541,'Df flex cabinet'!$G$17:$G$36)) +
(SUMIF('Df flex cabinet (2)'!$B$17:$B$36,B1541,'Df flex cabinet (2)'!$G$17:$G$36)) +
(SUMIF('Pole cover'!$B$17:$B$30,B1541,'Pole cover'!$G$17:$G$30)) +
(SUMIF('Pole cover (2)'!$B$17:$B$30,B1541,'Pole cover (2)'!$G$17:$G$30)) +
(SUMIF('Structural Steel Fab'!$B$17:$B$29,B1541,'Structural Steel Fab'!$G$17:$G$29)) +
(SUMIF(Reveal!$B$17:$B$30,B1541,Reveal!$G$17:$G$30)) +
(SUMIF('Reveal (2)'!$B$17:$B$30,B1541,'Reveal (2)'!$G$17:$G$30)) +
(SUMIF('Crown cove top'!$B$17:$B$30,B1541,'Crown cove top'!$G$17:$G$30)) +
(SUMIF('EMC assembly'!$B$17:$B$30,B1541,'EMC assembly'!$G$17:$G$30)) +
(SUMIF(Crating!$B$17:$B$29,B1541,Crating!$G$17:$G$29)) +
(SUMIF('LED wiring'!$B$17:$B$30,B1541,'LED wiring'!$G$17:$G$30)) +
(SUMIF('Changeable copy face'!$B$17:$B$30,B1541,'Changeable copy face'!$G$17:$G$30)) +
(SUMIF('Flex face assembly'!$B$17:$B$30,B1541,'Flex face assembly'!$G$17:$G$30)) +
(SUMIF('Routed face assembly'!$B$17:$B$30,B1541,'Routed face assembly'!$G$17:$G$30)) +
(SUMIF('Paint calculation'!$B$17:$B$30,B1541,'Paint calculation'!$G$17:$G$30)) +
(SUMIF('Trimcap letter face'!$B$17:$B$30,B1541,'Trimcap letter face'!$G$17:$G$30)) +
(SUMIF('Trimcap letter face (2)'!$B$17:$B$30,B1541,'Trimcap letter face (2)'!$G$17:$G$30)) +
(SUMIF('Channel letter fabrication'!$B$17:$B$30,B1541,'Channel letter fabrication'!$G$17:$G$30)) +
(SUMIF('Channel letter fabrication (2)'!$B$17:$B$30,B1541,'Channel letter fabrication (2)'!$G$17:$G$30))</f>
        <v>0</v>
      </c>
    </row>
    <row r="1542" spans="1:10">
      <c r="A1542" s="28">
        <f>[1]ODBC!$A1542</f>
        <v>0</v>
      </c>
      <c r="B1542" s="29">
        <f>[1]ODBC!B1542</f>
        <v>0</v>
      </c>
      <c r="C1542" s="30" t="str">
        <f>IFERROR(VLOOKUP($B1542,[1]ODBC!$B:$H,2,FALSE),"")</f>
        <v/>
      </c>
      <c r="D1542" s="30" t="str">
        <f>IFERROR(VLOOKUP($B1542,[1]ODBC!$B:$H,3,FALSE),"")</f>
        <v/>
      </c>
      <c r="E1542" s="30" t="str">
        <f>IFERROR(VLOOKUP($B1542,[1]ODBC!$B:$H,4,FALSE),"")</f>
        <v/>
      </c>
      <c r="F1542" s="31" t="str">
        <f>IFERROR(VLOOKUP($B1542,[1]ODBC!$B:$H,5,FALSE),"")</f>
        <v/>
      </c>
      <c r="G1542" s="32">
        <f>[1]ODBC!G1542</f>
        <v>0</v>
      </c>
      <c r="H1542" s="33">
        <f>SUM([1]ODBC!H1542)</f>
        <v>0</v>
      </c>
      <c r="I1542" s="41" t="str">
        <f>'Vinyl cutting'!$B$2</f>
        <v>J36938</v>
      </c>
      <c r="J1542" s="42">
        <f ca="1">(SUMIF('Freeform time and material'!$B$17:$B$30,B1542,'Freeform time and material'!$G$17:$G$30)) +
(SUMIF('Vinyl cutting'!$B$17:$B$30,B1542,'Vinyl cutting'!$G$17:$G$30)) +
(SUMIF('Vinyl cutting (2)'!$B$17:$B$30,B1542,'Vinyl cutting (2)'!$G$17:$G$30)) +
(SUMIF('Apply vinyl graphics'!$B$17:$B$30,B1542,'Apply vinyl graphics'!$G$17:$G$30)) +
(SUMIF('Apply vinyl graphics (2)'!$B$17:$B$30,B1542,'Apply vinyl graphics (2)'!$G$17:$G$30)) +
(SUMIF('Alum pan sign'!$B$17:$B$30,B1542,'Alum pan sign'!$G$17:$G$30)) +
(SUMIF('Alum pan sign (2)'!$B$17:$B$30,B1542,'Alum pan sign (2)'!$G$17:$G$30)) +
(SUMIF('Economy pan sign'!$B$17:$B$30,B1542,'Economy pan sign'!$G$17:$G$30)) +
(SUMIF('Post and panel sign'!$B$17:$B$30,B1542,'Post and panel sign'!$G$17:$G$30)) +
(SUMIF('Post and panel sign (2)'!$B$17:$B$30,B1542,'Post and panel sign (2)'!$G$17:$G$30)) +
(SUMIF('Flat panels only'!$B$17:$B$30,B1542,'Flat panels only'!$G$17:$G$30)) +
(SUMIF('Flat panels only (2)'!$B$17:$B$30,B1542,'Flat panels only (2)'!$G$17:$G$30)) +
(SUMIF('Routed panel shapes'!$B$18:$B$31,B1542,'Routed panel shapes'!$G$18:$G$31)) +
(SUMIF('Routed panel shapes (2)'!$B$18:$B$31,B1542,'Routed panel shapes (2)'!$G$18:$G$31)) +
(SUMIF('Routed face only'!$B$17:$B$30,B1542,'Routed face only'!$G$17:$G$30)) +
(SUMIF('Routed face only (2)'!$B$17:$B$30,B1542,'Routed face only (2)'!$G$17:$G$30)) +
(SUMIF('Routed alum faces letters'!$B$17:$B$30,B1542,'Routed alum faces letters'!$G$17:$G$30)) +
(SUMIF('Routed alum faces letters (2)'!$B$17:$B$30,B1542,'Routed alum faces letters (2)'!$G$17:$G$30)) +
(SUMIF('Routed push through acrylic'!$B$17:$B$30,B1542,'Routed push through acrylic'!$G$17:$G$30)) +
(SUMIF('Routed push through acrylic (2)'!$B$17:$B$30,B1542,'Routed push through acrylic (2)'!$G$17:$G$30)) +
(SUMIF('Sf routed cabinet'!$B$17:$B$30,B1542,'Sf routed cabinet'!$G$17:$G$30)) +
(SUMIF('Sf routed cabinet (2)'!$B$17:$B$30,B1542,'Sf routed cabinet (2)'!$G$17:$G$30)) +
(SUMIF('Df routed cabinet'!$B$17:$B$30,B1542,'Df routed cabinet'!$G$17:$G$30)) +
(SUMIF('Df routed cabinet (2)'!$B$17:$B$30,B1542,'Df routed cabinet (2)'!$G$17:$G$30)) +
(SUMIF('Sf acrylic cabinet'!$B$17:$B$30,B1542,'Sf acrylic cabinet'!$G$17:$G$30)) +
(SUMIF('Sf acrylic cabinet (2)'!$B$17:$B$30,B1542,'Sf acrylic cabinet (2)'!$G$17:$G$30)) +
(SUMIF('Economy Sf acrylic'!$B$17:$B$30,B1542,'Economy Sf acrylic'!$G$17:$G$30)) +
(SUMIF('Df acrylic cabinet'!$B$17:$B$30,B1542,'Df acrylic cabinet'!$G$17:$G$30)) +
(SUMIF('Df acrylic cabinet (2)'!$B$17:$B$30,B1542,'Df acrylic cabinet (2)'!$G$17:$G$30)) +
(SUMIF('Sf flex cabinet'!$B$17:$B$30,B1542,'Sf flex cabinet'!$G$17:$G$30)) +
(SUMIF('Sf flex cabinet (2)'!$B$17:$B$30,B1542,'Sf flex cabinet (2)'!$G$17:$G$30)) +
(SUMIF('Df flex cabinet'!$B$17:$B$36,B1542,'Df flex cabinet'!$G$17:$G$36)) +
(SUMIF('Df flex cabinet (2)'!$B$17:$B$36,B1542,'Df flex cabinet (2)'!$G$17:$G$36)) +
(SUMIF('Pole cover'!$B$17:$B$30,B1542,'Pole cover'!$G$17:$G$30)) +
(SUMIF('Pole cover (2)'!$B$17:$B$30,B1542,'Pole cover (2)'!$G$17:$G$30)) +
(SUMIF('Structural Steel Fab'!$B$17:$B$29,B1542,'Structural Steel Fab'!$G$17:$G$29)) +
(SUMIF(Reveal!$B$17:$B$30,B1542,Reveal!$G$17:$G$30)) +
(SUMIF('Reveal (2)'!$B$17:$B$30,B1542,'Reveal (2)'!$G$17:$G$30)) +
(SUMIF('Crown cove top'!$B$17:$B$30,B1542,'Crown cove top'!$G$17:$G$30)) +
(SUMIF('EMC assembly'!$B$17:$B$30,B1542,'EMC assembly'!$G$17:$G$30)) +
(SUMIF(Crating!$B$17:$B$29,B1542,Crating!$G$17:$G$29)) +
(SUMIF('LED wiring'!$B$17:$B$30,B1542,'LED wiring'!$G$17:$G$30)) +
(SUMIF('Changeable copy face'!$B$17:$B$30,B1542,'Changeable copy face'!$G$17:$G$30)) +
(SUMIF('Flex face assembly'!$B$17:$B$30,B1542,'Flex face assembly'!$G$17:$G$30)) +
(SUMIF('Routed face assembly'!$B$17:$B$30,B1542,'Routed face assembly'!$G$17:$G$30)) +
(SUMIF('Paint calculation'!$B$17:$B$30,B1542,'Paint calculation'!$G$17:$G$30)) +
(SUMIF('Trimcap letter face'!$B$17:$B$30,B1542,'Trimcap letter face'!$G$17:$G$30)) +
(SUMIF('Trimcap letter face (2)'!$B$17:$B$30,B1542,'Trimcap letter face (2)'!$G$17:$G$30)) +
(SUMIF('Channel letter fabrication'!$B$17:$B$30,B1542,'Channel letter fabrication'!$G$17:$G$30)) +
(SUMIF('Channel letter fabrication (2)'!$B$17:$B$30,B1542,'Channel letter fabrication (2)'!$G$17:$G$30))</f>
        <v>0</v>
      </c>
    </row>
    <row r="1543" spans="1:10">
      <c r="A1543" s="28">
        <f>[1]ODBC!$A1543</f>
        <v>0</v>
      </c>
      <c r="B1543" s="29">
        <f>[1]ODBC!B1543</f>
        <v>0</v>
      </c>
      <c r="C1543" s="30" t="str">
        <f>IFERROR(VLOOKUP($B1543,[1]ODBC!$B:$H,2,FALSE),"")</f>
        <v/>
      </c>
      <c r="D1543" s="30" t="str">
        <f>IFERROR(VLOOKUP($B1543,[1]ODBC!$B:$H,3,FALSE),"")</f>
        <v/>
      </c>
      <c r="E1543" s="30" t="str">
        <f>IFERROR(VLOOKUP($B1543,[1]ODBC!$B:$H,4,FALSE),"")</f>
        <v/>
      </c>
      <c r="F1543" s="31" t="str">
        <f>IFERROR(VLOOKUP($B1543,[1]ODBC!$B:$H,5,FALSE),"")</f>
        <v/>
      </c>
      <c r="G1543" s="32">
        <f>[1]ODBC!G1543</f>
        <v>0</v>
      </c>
      <c r="H1543" s="33">
        <f>SUM([1]ODBC!H1543)</f>
        <v>0</v>
      </c>
      <c r="I1543" s="41" t="str">
        <f>'Vinyl cutting'!$B$2</f>
        <v>J36938</v>
      </c>
      <c r="J1543" s="42">
        <f ca="1">(SUMIF('Freeform time and material'!$B$17:$B$30,B1543,'Freeform time and material'!$G$17:$G$30)) +
(SUMIF('Vinyl cutting'!$B$17:$B$30,B1543,'Vinyl cutting'!$G$17:$G$30)) +
(SUMIF('Vinyl cutting (2)'!$B$17:$B$30,B1543,'Vinyl cutting (2)'!$G$17:$G$30)) +
(SUMIF('Apply vinyl graphics'!$B$17:$B$30,B1543,'Apply vinyl graphics'!$G$17:$G$30)) +
(SUMIF('Apply vinyl graphics (2)'!$B$17:$B$30,B1543,'Apply vinyl graphics (2)'!$G$17:$G$30)) +
(SUMIF('Alum pan sign'!$B$17:$B$30,B1543,'Alum pan sign'!$G$17:$G$30)) +
(SUMIF('Alum pan sign (2)'!$B$17:$B$30,B1543,'Alum pan sign (2)'!$G$17:$G$30)) +
(SUMIF('Economy pan sign'!$B$17:$B$30,B1543,'Economy pan sign'!$G$17:$G$30)) +
(SUMIF('Post and panel sign'!$B$17:$B$30,B1543,'Post and panel sign'!$G$17:$G$30)) +
(SUMIF('Post and panel sign (2)'!$B$17:$B$30,B1543,'Post and panel sign (2)'!$G$17:$G$30)) +
(SUMIF('Flat panels only'!$B$17:$B$30,B1543,'Flat panels only'!$G$17:$G$30)) +
(SUMIF('Flat panels only (2)'!$B$17:$B$30,B1543,'Flat panels only (2)'!$G$17:$G$30)) +
(SUMIF('Routed panel shapes'!$B$18:$B$31,B1543,'Routed panel shapes'!$G$18:$G$31)) +
(SUMIF('Routed panel shapes (2)'!$B$18:$B$31,B1543,'Routed panel shapes (2)'!$G$18:$G$31)) +
(SUMIF('Routed face only'!$B$17:$B$30,B1543,'Routed face only'!$G$17:$G$30)) +
(SUMIF('Routed face only (2)'!$B$17:$B$30,B1543,'Routed face only (2)'!$G$17:$G$30)) +
(SUMIF('Routed alum faces letters'!$B$17:$B$30,B1543,'Routed alum faces letters'!$G$17:$G$30)) +
(SUMIF('Routed alum faces letters (2)'!$B$17:$B$30,B1543,'Routed alum faces letters (2)'!$G$17:$G$30)) +
(SUMIF('Routed push through acrylic'!$B$17:$B$30,B1543,'Routed push through acrylic'!$G$17:$G$30)) +
(SUMIF('Routed push through acrylic (2)'!$B$17:$B$30,B1543,'Routed push through acrylic (2)'!$G$17:$G$30)) +
(SUMIF('Sf routed cabinet'!$B$17:$B$30,B1543,'Sf routed cabinet'!$G$17:$G$30)) +
(SUMIF('Sf routed cabinet (2)'!$B$17:$B$30,B1543,'Sf routed cabinet (2)'!$G$17:$G$30)) +
(SUMIF('Df routed cabinet'!$B$17:$B$30,B1543,'Df routed cabinet'!$G$17:$G$30)) +
(SUMIF('Df routed cabinet (2)'!$B$17:$B$30,B1543,'Df routed cabinet (2)'!$G$17:$G$30)) +
(SUMIF('Sf acrylic cabinet'!$B$17:$B$30,B1543,'Sf acrylic cabinet'!$G$17:$G$30)) +
(SUMIF('Sf acrylic cabinet (2)'!$B$17:$B$30,B1543,'Sf acrylic cabinet (2)'!$G$17:$G$30)) +
(SUMIF('Economy Sf acrylic'!$B$17:$B$30,B1543,'Economy Sf acrylic'!$G$17:$G$30)) +
(SUMIF('Df acrylic cabinet'!$B$17:$B$30,B1543,'Df acrylic cabinet'!$G$17:$G$30)) +
(SUMIF('Df acrylic cabinet (2)'!$B$17:$B$30,B1543,'Df acrylic cabinet (2)'!$G$17:$G$30)) +
(SUMIF('Sf flex cabinet'!$B$17:$B$30,B1543,'Sf flex cabinet'!$G$17:$G$30)) +
(SUMIF('Sf flex cabinet (2)'!$B$17:$B$30,B1543,'Sf flex cabinet (2)'!$G$17:$G$30)) +
(SUMIF('Df flex cabinet'!$B$17:$B$36,B1543,'Df flex cabinet'!$G$17:$G$36)) +
(SUMIF('Df flex cabinet (2)'!$B$17:$B$36,B1543,'Df flex cabinet (2)'!$G$17:$G$36)) +
(SUMIF('Pole cover'!$B$17:$B$30,B1543,'Pole cover'!$G$17:$G$30)) +
(SUMIF('Pole cover (2)'!$B$17:$B$30,B1543,'Pole cover (2)'!$G$17:$G$30)) +
(SUMIF('Structural Steel Fab'!$B$17:$B$29,B1543,'Structural Steel Fab'!$G$17:$G$29)) +
(SUMIF(Reveal!$B$17:$B$30,B1543,Reveal!$G$17:$G$30)) +
(SUMIF('Reveal (2)'!$B$17:$B$30,B1543,'Reveal (2)'!$G$17:$G$30)) +
(SUMIF('Crown cove top'!$B$17:$B$30,B1543,'Crown cove top'!$G$17:$G$30)) +
(SUMIF('EMC assembly'!$B$17:$B$30,B1543,'EMC assembly'!$G$17:$G$30)) +
(SUMIF(Crating!$B$17:$B$29,B1543,Crating!$G$17:$G$29)) +
(SUMIF('LED wiring'!$B$17:$B$30,B1543,'LED wiring'!$G$17:$G$30)) +
(SUMIF('Changeable copy face'!$B$17:$B$30,B1543,'Changeable copy face'!$G$17:$G$30)) +
(SUMIF('Flex face assembly'!$B$17:$B$30,B1543,'Flex face assembly'!$G$17:$G$30)) +
(SUMIF('Routed face assembly'!$B$17:$B$30,B1543,'Routed face assembly'!$G$17:$G$30)) +
(SUMIF('Paint calculation'!$B$17:$B$30,B1543,'Paint calculation'!$G$17:$G$30)) +
(SUMIF('Trimcap letter face'!$B$17:$B$30,B1543,'Trimcap letter face'!$G$17:$G$30)) +
(SUMIF('Trimcap letter face (2)'!$B$17:$B$30,B1543,'Trimcap letter face (2)'!$G$17:$G$30)) +
(SUMIF('Channel letter fabrication'!$B$17:$B$30,B1543,'Channel letter fabrication'!$G$17:$G$30)) +
(SUMIF('Channel letter fabrication (2)'!$B$17:$B$30,B1543,'Channel letter fabrication (2)'!$G$17:$G$30))</f>
        <v>0</v>
      </c>
    </row>
    <row r="1544" spans="1:10">
      <c r="A1544" s="28">
        <f>[1]ODBC!$A1544</f>
        <v>0</v>
      </c>
      <c r="B1544" s="29">
        <f>[1]ODBC!B1544</f>
        <v>0</v>
      </c>
      <c r="C1544" s="30" t="str">
        <f>IFERROR(VLOOKUP($B1544,[1]ODBC!$B:$H,2,FALSE),"")</f>
        <v/>
      </c>
      <c r="D1544" s="30" t="str">
        <f>IFERROR(VLOOKUP($B1544,[1]ODBC!$B:$H,3,FALSE),"")</f>
        <v/>
      </c>
      <c r="E1544" s="30" t="str">
        <f>IFERROR(VLOOKUP($B1544,[1]ODBC!$B:$H,4,FALSE),"")</f>
        <v/>
      </c>
      <c r="F1544" s="31" t="str">
        <f>IFERROR(VLOOKUP($B1544,[1]ODBC!$B:$H,5,FALSE),"")</f>
        <v/>
      </c>
      <c r="G1544" s="32">
        <f>[1]ODBC!G1544</f>
        <v>0</v>
      </c>
      <c r="H1544" s="33">
        <f>SUM([1]ODBC!H1544)</f>
        <v>0</v>
      </c>
      <c r="I1544" s="41" t="str">
        <f>'Vinyl cutting'!$B$2</f>
        <v>J36938</v>
      </c>
      <c r="J1544" s="42">
        <f ca="1">(SUMIF('Freeform time and material'!$B$17:$B$30,B1544,'Freeform time and material'!$G$17:$G$30)) +
(SUMIF('Vinyl cutting'!$B$17:$B$30,B1544,'Vinyl cutting'!$G$17:$G$30)) +
(SUMIF('Vinyl cutting (2)'!$B$17:$B$30,B1544,'Vinyl cutting (2)'!$G$17:$G$30)) +
(SUMIF('Apply vinyl graphics'!$B$17:$B$30,B1544,'Apply vinyl graphics'!$G$17:$G$30)) +
(SUMIF('Apply vinyl graphics (2)'!$B$17:$B$30,B1544,'Apply vinyl graphics (2)'!$G$17:$G$30)) +
(SUMIF('Alum pan sign'!$B$17:$B$30,B1544,'Alum pan sign'!$G$17:$G$30)) +
(SUMIF('Alum pan sign (2)'!$B$17:$B$30,B1544,'Alum pan sign (2)'!$G$17:$G$30)) +
(SUMIF('Economy pan sign'!$B$17:$B$30,B1544,'Economy pan sign'!$G$17:$G$30)) +
(SUMIF('Post and panel sign'!$B$17:$B$30,B1544,'Post and panel sign'!$G$17:$G$30)) +
(SUMIF('Post and panel sign (2)'!$B$17:$B$30,B1544,'Post and panel sign (2)'!$G$17:$G$30)) +
(SUMIF('Flat panels only'!$B$17:$B$30,B1544,'Flat panels only'!$G$17:$G$30)) +
(SUMIF('Flat panels only (2)'!$B$17:$B$30,B1544,'Flat panels only (2)'!$G$17:$G$30)) +
(SUMIF('Routed panel shapes'!$B$18:$B$31,B1544,'Routed panel shapes'!$G$18:$G$31)) +
(SUMIF('Routed panel shapes (2)'!$B$18:$B$31,B1544,'Routed panel shapes (2)'!$G$18:$G$31)) +
(SUMIF('Routed face only'!$B$17:$B$30,B1544,'Routed face only'!$G$17:$G$30)) +
(SUMIF('Routed face only (2)'!$B$17:$B$30,B1544,'Routed face only (2)'!$G$17:$G$30)) +
(SUMIF('Routed alum faces letters'!$B$17:$B$30,B1544,'Routed alum faces letters'!$G$17:$G$30)) +
(SUMIF('Routed alum faces letters (2)'!$B$17:$B$30,B1544,'Routed alum faces letters (2)'!$G$17:$G$30)) +
(SUMIF('Routed push through acrylic'!$B$17:$B$30,B1544,'Routed push through acrylic'!$G$17:$G$30)) +
(SUMIF('Routed push through acrylic (2)'!$B$17:$B$30,B1544,'Routed push through acrylic (2)'!$G$17:$G$30)) +
(SUMIF('Sf routed cabinet'!$B$17:$B$30,B1544,'Sf routed cabinet'!$G$17:$G$30)) +
(SUMIF('Sf routed cabinet (2)'!$B$17:$B$30,B1544,'Sf routed cabinet (2)'!$G$17:$G$30)) +
(SUMIF('Df routed cabinet'!$B$17:$B$30,B1544,'Df routed cabinet'!$G$17:$G$30)) +
(SUMIF('Df routed cabinet (2)'!$B$17:$B$30,B1544,'Df routed cabinet (2)'!$G$17:$G$30)) +
(SUMIF('Sf acrylic cabinet'!$B$17:$B$30,B1544,'Sf acrylic cabinet'!$G$17:$G$30)) +
(SUMIF('Sf acrylic cabinet (2)'!$B$17:$B$30,B1544,'Sf acrylic cabinet (2)'!$G$17:$G$30)) +
(SUMIF('Economy Sf acrylic'!$B$17:$B$30,B1544,'Economy Sf acrylic'!$G$17:$G$30)) +
(SUMIF('Df acrylic cabinet'!$B$17:$B$30,B1544,'Df acrylic cabinet'!$G$17:$G$30)) +
(SUMIF('Df acrylic cabinet (2)'!$B$17:$B$30,B1544,'Df acrylic cabinet (2)'!$G$17:$G$30)) +
(SUMIF('Sf flex cabinet'!$B$17:$B$30,B1544,'Sf flex cabinet'!$G$17:$G$30)) +
(SUMIF('Sf flex cabinet (2)'!$B$17:$B$30,B1544,'Sf flex cabinet (2)'!$G$17:$G$30)) +
(SUMIF('Df flex cabinet'!$B$17:$B$36,B1544,'Df flex cabinet'!$G$17:$G$36)) +
(SUMIF('Df flex cabinet (2)'!$B$17:$B$36,B1544,'Df flex cabinet (2)'!$G$17:$G$36)) +
(SUMIF('Pole cover'!$B$17:$B$30,B1544,'Pole cover'!$G$17:$G$30)) +
(SUMIF('Pole cover (2)'!$B$17:$B$30,B1544,'Pole cover (2)'!$G$17:$G$30)) +
(SUMIF('Structural Steel Fab'!$B$17:$B$29,B1544,'Structural Steel Fab'!$G$17:$G$29)) +
(SUMIF(Reveal!$B$17:$B$30,B1544,Reveal!$G$17:$G$30)) +
(SUMIF('Reveal (2)'!$B$17:$B$30,B1544,'Reveal (2)'!$G$17:$G$30)) +
(SUMIF('Crown cove top'!$B$17:$B$30,B1544,'Crown cove top'!$G$17:$G$30)) +
(SUMIF('EMC assembly'!$B$17:$B$30,B1544,'EMC assembly'!$G$17:$G$30)) +
(SUMIF(Crating!$B$17:$B$29,B1544,Crating!$G$17:$G$29)) +
(SUMIF('LED wiring'!$B$17:$B$30,B1544,'LED wiring'!$G$17:$G$30)) +
(SUMIF('Changeable copy face'!$B$17:$B$30,B1544,'Changeable copy face'!$G$17:$G$30)) +
(SUMIF('Flex face assembly'!$B$17:$B$30,B1544,'Flex face assembly'!$G$17:$G$30)) +
(SUMIF('Routed face assembly'!$B$17:$B$30,B1544,'Routed face assembly'!$G$17:$G$30)) +
(SUMIF('Paint calculation'!$B$17:$B$30,B1544,'Paint calculation'!$G$17:$G$30)) +
(SUMIF('Trimcap letter face'!$B$17:$B$30,B1544,'Trimcap letter face'!$G$17:$G$30)) +
(SUMIF('Trimcap letter face (2)'!$B$17:$B$30,B1544,'Trimcap letter face (2)'!$G$17:$G$30)) +
(SUMIF('Channel letter fabrication'!$B$17:$B$30,B1544,'Channel letter fabrication'!$G$17:$G$30)) +
(SUMIF('Channel letter fabrication (2)'!$B$17:$B$30,B1544,'Channel letter fabrication (2)'!$G$17:$G$30))</f>
        <v>0</v>
      </c>
    </row>
    <row r="1545" spans="1:10">
      <c r="A1545" s="28">
        <f>[1]ODBC!$A1545</f>
        <v>0</v>
      </c>
      <c r="B1545" s="29">
        <f>[1]ODBC!B1545</f>
        <v>0</v>
      </c>
      <c r="C1545" s="30" t="str">
        <f>IFERROR(VLOOKUP($B1545,[1]ODBC!$B:$H,2,FALSE),"")</f>
        <v/>
      </c>
      <c r="D1545" s="30" t="str">
        <f>IFERROR(VLOOKUP($B1545,[1]ODBC!$B:$H,3,FALSE),"")</f>
        <v/>
      </c>
      <c r="E1545" s="30" t="str">
        <f>IFERROR(VLOOKUP($B1545,[1]ODBC!$B:$H,4,FALSE),"")</f>
        <v/>
      </c>
      <c r="F1545" s="31" t="str">
        <f>IFERROR(VLOOKUP($B1545,[1]ODBC!$B:$H,5,FALSE),"")</f>
        <v/>
      </c>
      <c r="G1545" s="32">
        <f>[1]ODBC!G1545</f>
        <v>0</v>
      </c>
      <c r="H1545" s="33">
        <f>SUM([1]ODBC!H1545)</f>
        <v>0</v>
      </c>
      <c r="I1545" s="41" t="str">
        <f>'Vinyl cutting'!$B$2</f>
        <v>J36938</v>
      </c>
      <c r="J1545" s="42">
        <f ca="1">(SUMIF('Freeform time and material'!$B$17:$B$30,B1545,'Freeform time and material'!$G$17:$G$30)) +
(SUMIF('Vinyl cutting'!$B$17:$B$30,B1545,'Vinyl cutting'!$G$17:$G$30)) +
(SUMIF('Vinyl cutting (2)'!$B$17:$B$30,B1545,'Vinyl cutting (2)'!$G$17:$G$30)) +
(SUMIF('Apply vinyl graphics'!$B$17:$B$30,B1545,'Apply vinyl graphics'!$G$17:$G$30)) +
(SUMIF('Apply vinyl graphics (2)'!$B$17:$B$30,B1545,'Apply vinyl graphics (2)'!$G$17:$G$30)) +
(SUMIF('Alum pan sign'!$B$17:$B$30,B1545,'Alum pan sign'!$G$17:$G$30)) +
(SUMIF('Alum pan sign (2)'!$B$17:$B$30,B1545,'Alum pan sign (2)'!$G$17:$G$30)) +
(SUMIF('Economy pan sign'!$B$17:$B$30,B1545,'Economy pan sign'!$G$17:$G$30)) +
(SUMIF('Post and panel sign'!$B$17:$B$30,B1545,'Post and panel sign'!$G$17:$G$30)) +
(SUMIF('Post and panel sign (2)'!$B$17:$B$30,B1545,'Post and panel sign (2)'!$G$17:$G$30)) +
(SUMIF('Flat panels only'!$B$17:$B$30,B1545,'Flat panels only'!$G$17:$G$30)) +
(SUMIF('Flat panels only (2)'!$B$17:$B$30,B1545,'Flat panels only (2)'!$G$17:$G$30)) +
(SUMIF('Routed panel shapes'!$B$18:$B$31,B1545,'Routed panel shapes'!$G$18:$G$31)) +
(SUMIF('Routed panel shapes (2)'!$B$18:$B$31,B1545,'Routed panel shapes (2)'!$G$18:$G$31)) +
(SUMIF('Routed face only'!$B$17:$B$30,B1545,'Routed face only'!$G$17:$G$30)) +
(SUMIF('Routed face only (2)'!$B$17:$B$30,B1545,'Routed face only (2)'!$G$17:$G$30)) +
(SUMIF('Routed alum faces letters'!$B$17:$B$30,B1545,'Routed alum faces letters'!$G$17:$G$30)) +
(SUMIF('Routed alum faces letters (2)'!$B$17:$B$30,B1545,'Routed alum faces letters (2)'!$G$17:$G$30)) +
(SUMIF('Routed push through acrylic'!$B$17:$B$30,B1545,'Routed push through acrylic'!$G$17:$G$30)) +
(SUMIF('Routed push through acrylic (2)'!$B$17:$B$30,B1545,'Routed push through acrylic (2)'!$G$17:$G$30)) +
(SUMIF('Sf routed cabinet'!$B$17:$B$30,B1545,'Sf routed cabinet'!$G$17:$G$30)) +
(SUMIF('Sf routed cabinet (2)'!$B$17:$B$30,B1545,'Sf routed cabinet (2)'!$G$17:$G$30)) +
(SUMIF('Df routed cabinet'!$B$17:$B$30,B1545,'Df routed cabinet'!$G$17:$G$30)) +
(SUMIF('Df routed cabinet (2)'!$B$17:$B$30,B1545,'Df routed cabinet (2)'!$G$17:$G$30)) +
(SUMIF('Sf acrylic cabinet'!$B$17:$B$30,B1545,'Sf acrylic cabinet'!$G$17:$G$30)) +
(SUMIF('Sf acrylic cabinet (2)'!$B$17:$B$30,B1545,'Sf acrylic cabinet (2)'!$G$17:$G$30)) +
(SUMIF('Economy Sf acrylic'!$B$17:$B$30,B1545,'Economy Sf acrylic'!$G$17:$G$30)) +
(SUMIF('Df acrylic cabinet'!$B$17:$B$30,B1545,'Df acrylic cabinet'!$G$17:$G$30)) +
(SUMIF('Df acrylic cabinet (2)'!$B$17:$B$30,B1545,'Df acrylic cabinet (2)'!$G$17:$G$30)) +
(SUMIF('Sf flex cabinet'!$B$17:$B$30,B1545,'Sf flex cabinet'!$G$17:$G$30)) +
(SUMIF('Sf flex cabinet (2)'!$B$17:$B$30,B1545,'Sf flex cabinet (2)'!$G$17:$G$30)) +
(SUMIF('Df flex cabinet'!$B$17:$B$36,B1545,'Df flex cabinet'!$G$17:$G$36)) +
(SUMIF('Df flex cabinet (2)'!$B$17:$B$36,B1545,'Df flex cabinet (2)'!$G$17:$G$36)) +
(SUMIF('Pole cover'!$B$17:$B$30,B1545,'Pole cover'!$G$17:$G$30)) +
(SUMIF('Pole cover (2)'!$B$17:$B$30,B1545,'Pole cover (2)'!$G$17:$G$30)) +
(SUMIF('Structural Steel Fab'!$B$17:$B$29,B1545,'Structural Steel Fab'!$G$17:$G$29)) +
(SUMIF(Reveal!$B$17:$B$30,B1545,Reveal!$G$17:$G$30)) +
(SUMIF('Reveal (2)'!$B$17:$B$30,B1545,'Reveal (2)'!$G$17:$G$30)) +
(SUMIF('Crown cove top'!$B$17:$B$30,B1545,'Crown cove top'!$G$17:$G$30)) +
(SUMIF('EMC assembly'!$B$17:$B$30,B1545,'EMC assembly'!$G$17:$G$30)) +
(SUMIF(Crating!$B$17:$B$29,B1545,Crating!$G$17:$G$29)) +
(SUMIF('LED wiring'!$B$17:$B$30,B1545,'LED wiring'!$G$17:$G$30)) +
(SUMIF('Changeable copy face'!$B$17:$B$30,B1545,'Changeable copy face'!$G$17:$G$30)) +
(SUMIF('Flex face assembly'!$B$17:$B$30,B1545,'Flex face assembly'!$G$17:$G$30)) +
(SUMIF('Routed face assembly'!$B$17:$B$30,B1545,'Routed face assembly'!$G$17:$G$30)) +
(SUMIF('Paint calculation'!$B$17:$B$30,B1545,'Paint calculation'!$G$17:$G$30)) +
(SUMIF('Trimcap letter face'!$B$17:$B$30,B1545,'Trimcap letter face'!$G$17:$G$30)) +
(SUMIF('Trimcap letter face (2)'!$B$17:$B$30,B1545,'Trimcap letter face (2)'!$G$17:$G$30)) +
(SUMIF('Channel letter fabrication'!$B$17:$B$30,B1545,'Channel letter fabrication'!$G$17:$G$30)) +
(SUMIF('Channel letter fabrication (2)'!$B$17:$B$30,B1545,'Channel letter fabrication (2)'!$G$17:$G$30))</f>
        <v>0</v>
      </c>
    </row>
    <row r="1546" spans="1:10">
      <c r="A1546" s="28">
        <f>[1]ODBC!$A1546</f>
        <v>0</v>
      </c>
      <c r="B1546" s="29">
        <f>[1]ODBC!B1546</f>
        <v>0</v>
      </c>
      <c r="C1546" s="30" t="str">
        <f>IFERROR(VLOOKUP($B1546,[1]ODBC!$B:$H,2,FALSE),"")</f>
        <v/>
      </c>
      <c r="D1546" s="30" t="str">
        <f>IFERROR(VLOOKUP($B1546,[1]ODBC!$B:$H,3,FALSE),"")</f>
        <v/>
      </c>
      <c r="E1546" s="30" t="str">
        <f>IFERROR(VLOOKUP($B1546,[1]ODBC!$B:$H,4,FALSE),"")</f>
        <v/>
      </c>
      <c r="F1546" s="31" t="str">
        <f>IFERROR(VLOOKUP($B1546,[1]ODBC!$B:$H,5,FALSE),"")</f>
        <v/>
      </c>
      <c r="G1546" s="32">
        <f>[1]ODBC!G1546</f>
        <v>0</v>
      </c>
      <c r="H1546" s="33">
        <f>SUM([1]ODBC!H1546)</f>
        <v>0</v>
      </c>
      <c r="I1546" s="41" t="str">
        <f>'Vinyl cutting'!$B$2</f>
        <v>J36938</v>
      </c>
      <c r="J1546" s="42">
        <f ca="1">(SUMIF('Freeform time and material'!$B$17:$B$30,B1546,'Freeform time and material'!$G$17:$G$30)) +
(SUMIF('Vinyl cutting'!$B$17:$B$30,B1546,'Vinyl cutting'!$G$17:$G$30)) +
(SUMIF('Vinyl cutting (2)'!$B$17:$B$30,B1546,'Vinyl cutting (2)'!$G$17:$G$30)) +
(SUMIF('Apply vinyl graphics'!$B$17:$B$30,B1546,'Apply vinyl graphics'!$G$17:$G$30)) +
(SUMIF('Apply vinyl graphics (2)'!$B$17:$B$30,B1546,'Apply vinyl graphics (2)'!$G$17:$G$30)) +
(SUMIF('Alum pan sign'!$B$17:$B$30,B1546,'Alum pan sign'!$G$17:$G$30)) +
(SUMIF('Alum pan sign (2)'!$B$17:$B$30,B1546,'Alum pan sign (2)'!$G$17:$G$30)) +
(SUMIF('Economy pan sign'!$B$17:$B$30,B1546,'Economy pan sign'!$G$17:$G$30)) +
(SUMIF('Post and panel sign'!$B$17:$B$30,B1546,'Post and panel sign'!$G$17:$G$30)) +
(SUMIF('Post and panel sign (2)'!$B$17:$B$30,B1546,'Post and panel sign (2)'!$G$17:$G$30)) +
(SUMIF('Flat panels only'!$B$17:$B$30,B1546,'Flat panels only'!$G$17:$G$30)) +
(SUMIF('Flat panels only (2)'!$B$17:$B$30,B1546,'Flat panels only (2)'!$G$17:$G$30)) +
(SUMIF('Routed panel shapes'!$B$18:$B$31,B1546,'Routed panel shapes'!$G$18:$G$31)) +
(SUMIF('Routed panel shapes (2)'!$B$18:$B$31,B1546,'Routed panel shapes (2)'!$G$18:$G$31)) +
(SUMIF('Routed face only'!$B$17:$B$30,B1546,'Routed face only'!$G$17:$G$30)) +
(SUMIF('Routed face only (2)'!$B$17:$B$30,B1546,'Routed face only (2)'!$G$17:$G$30)) +
(SUMIF('Routed alum faces letters'!$B$17:$B$30,B1546,'Routed alum faces letters'!$G$17:$G$30)) +
(SUMIF('Routed alum faces letters (2)'!$B$17:$B$30,B1546,'Routed alum faces letters (2)'!$G$17:$G$30)) +
(SUMIF('Routed push through acrylic'!$B$17:$B$30,B1546,'Routed push through acrylic'!$G$17:$G$30)) +
(SUMIF('Routed push through acrylic (2)'!$B$17:$B$30,B1546,'Routed push through acrylic (2)'!$G$17:$G$30)) +
(SUMIF('Sf routed cabinet'!$B$17:$B$30,B1546,'Sf routed cabinet'!$G$17:$G$30)) +
(SUMIF('Sf routed cabinet (2)'!$B$17:$B$30,B1546,'Sf routed cabinet (2)'!$G$17:$G$30)) +
(SUMIF('Df routed cabinet'!$B$17:$B$30,B1546,'Df routed cabinet'!$G$17:$G$30)) +
(SUMIF('Df routed cabinet (2)'!$B$17:$B$30,B1546,'Df routed cabinet (2)'!$G$17:$G$30)) +
(SUMIF('Sf acrylic cabinet'!$B$17:$B$30,B1546,'Sf acrylic cabinet'!$G$17:$G$30)) +
(SUMIF('Sf acrylic cabinet (2)'!$B$17:$B$30,B1546,'Sf acrylic cabinet (2)'!$G$17:$G$30)) +
(SUMIF('Economy Sf acrylic'!$B$17:$B$30,B1546,'Economy Sf acrylic'!$G$17:$G$30)) +
(SUMIF('Df acrylic cabinet'!$B$17:$B$30,B1546,'Df acrylic cabinet'!$G$17:$G$30)) +
(SUMIF('Df acrylic cabinet (2)'!$B$17:$B$30,B1546,'Df acrylic cabinet (2)'!$G$17:$G$30)) +
(SUMIF('Sf flex cabinet'!$B$17:$B$30,B1546,'Sf flex cabinet'!$G$17:$G$30)) +
(SUMIF('Sf flex cabinet (2)'!$B$17:$B$30,B1546,'Sf flex cabinet (2)'!$G$17:$G$30)) +
(SUMIF('Df flex cabinet'!$B$17:$B$36,B1546,'Df flex cabinet'!$G$17:$G$36)) +
(SUMIF('Df flex cabinet (2)'!$B$17:$B$36,B1546,'Df flex cabinet (2)'!$G$17:$G$36)) +
(SUMIF('Pole cover'!$B$17:$B$30,B1546,'Pole cover'!$G$17:$G$30)) +
(SUMIF('Pole cover (2)'!$B$17:$B$30,B1546,'Pole cover (2)'!$G$17:$G$30)) +
(SUMIF('Structural Steel Fab'!$B$17:$B$29,B1546,'Structural Steel Fab'!$G$17:$G$29)) +
(SUMIF(Reveal!$B$17:$B$30,B1546,Reveal!$G$17:$G$30)) +
(SUMIF('Reveal (2)'!$B$17:$B$30,B1546,'Reveal (2)'!$G$17:$G$30)) +
(SUMIF('Crown cove top'!$B$17:$B$30,B1546,'Crown cove top'!$G$17:$G$30)) +
(SUMIF('EMC assembly'!$B$17:$B$30,B1546,'EMC assembly'!$G$17:$G$30)) +
(SUMIF(Crating!$B$17:$B$29,B1546,Crating!$G$17:$G$29)) +
(SUMIF('LED wiring'!$B$17:$B$30,B1546,'LED wiring'!$G$17:$G$30)) +
(SUMIF('Changeable copy face'!$B$17:$B$30,B1546,'Changeable copy face'!$G$17:$G$30)) +
(SUMIF('Flex face assembly'!$B$17:$B$30,B1546,'Flex face assembly'!$G$17:$G$30)) +
(SUMIF('Routed face assembly'!$B$17:$B$30,B1546,'Routed face assembly'!$G$17:$G$30)) +
(SUMIF('Paint calculation'!$B$17:$B$30,B1546,'Paint calculation'!$G$17:$G$30)) +
(SUMIF('Trimcap letter face'!$B$17:$B$30,B1546,'Trimcap letter face'!$G$17:$G$30)) +
(SUMIF('Trimcap letter face (2)'!$B$17:$B$30,B1546,'Trimcap letter face (2)'!$G$17:$G$30)) +
(SUMIF('Channel letter fabrication'!$B$17:$B$30,B1546,'Channel letter fabrication'!$G$17:$G$30)) +
(SUMIF('Channel letter fabrication (2)'!$B$17:$B$30,B1546,'Channel letter fabrication (2)'!$G$17:$G$30))</f>
        <v>0</v>
      </c>
    </row>
    <row r="1547" spans="1:10">
      <c r="A1547" s="28">
        <f>[1]ODBC!$A1547</f>
        <v>0</v>
      </c>
      <c r="B1547" s="29">
        <f>[1]ODBC!B1547</f>
        <v>0</v>
      </c>
      <c r="C1547" s="30" t="str">
        <f>IFERROR(VLOOKUP($B1547,[1]ODBC!$B:$H,2,FALSE),"")</f>
        <v/>
      </c>
      <c r="D1547" s="30" t="str">
        <f>IFERROR(VLOOKUP($B1547,[1]ODBC!$B:$H,3,FALSE),"")</f>
        <v/>
      </c>
      <c r="E1547" s="30" t="str">
        <f>IFERROR(VLOOKUP($B1547,[1]ODBC!$B:$H,4,FALSE),"")</f>
        <v/>
      </c>
      <c r="F1547" s="31" t="str">
        <f>IFERROR(VLOOKUP($B1547,[1]ODBC!$B:$H,5,FALSE),"")</f>
        <v/>
      </c>
      <c r="G1547" s="32">
        <f>[1]ODBC!G1547</f>
        <v>0</v>
      </c>
      <c r="H1547" s="33">
        <f>SUM([1]ODBC!H1547)</f>
        <v>0</v>
      </c>
      <c r="I1547" s="41" t="str">
        <f>'Vinyl cutting'!$B$2</f>
        <v>J36938</v>
      </c>
      <c r="J1547" s="42">
        <f ca="1">(SUMIF('Freeform time and material'!$B$17:$B$30,B1547,'Freeform time and material'!$G$17:$G$30)) +
(SUMIF('Vinyl cutting'!$B$17:$B$30,B1547,'Vinyl cutting'!$G$17:$G$30)) +
(SUMIF('Vinyl cutting (2)'!$B$17:$B$30,B1547,'Vinyl cutting (2)'!$G$17:$G$30)) +
(SUMIF('Apply vinyl graphics'!$B$17:$B$30,B1547,'Apply vinyl graphics'!$G$17:$G$30)) +
(SUMIF('Apply vinyl graphics (2)'!$B$17:$B$30,B1547,'Apply vinyl graphics (2)'!$G$17:$G$30)) +
(SUMIF('Alum pan sign'!$B$17:$B$30,B1547,'Alum pan sign'!$G$17:$G$30)) +
(SUMIF('Alum pan sign (2)'!$B$17:$B$30,B1547,'Alum pan sign (2)'!$G$17:$G$30)) +
(SUMIF('Economy pan sign'!$B$17:$B$30,B1547,'Economy pan sign'!$G$17:$G$30)) +
(SUMIF('Post and panel sign'!$B$17:$B$30,B1547,'Post and panel sign'!$G$17:$G$30)) +
(SUMIF('Post and panel sign (2)'!$B$17:$B$30,B1547,'Post and panel sign (2)'!$G$17:$G$30)) +
(SUMIF('Flat panels only'!$B$17:$B$30,B1547,'Flat panels only'!$G$17:$G$30)) +
(SUMIF('Flat panels only (2)'!$B$17:$B$30,B1547,'Flat panels only (2)'!$G$17:$G$30)) +
(SUMIF('Routed panel shapes'!$B$18:$B$31,B1547,'Routed panel shapes'!$G$18:$G$31)) +
(SUMIF('Routed panel shapes (2)'!$B$18:$B$31,B1547,'Routed panel shapes (2)'!$G$18:$G$31)) +
(SUMIF('Routed face only'!$B$17:$B$30,B1547,'Routed face only'!$G$17:$G$30)) +
(SUMIF('Routed face only (2)'!$B$17:$B$30,B1547,'Routed face only (2)'!$G$17:$G$30)) +
(SUMIF('Routed alum faces letters'!$B$17:$B$30,B1547,'Routed alum faces letters'!$G$17:$G$30)) +
(SUMIF('Routed alum faces letters (2)'!$B$17:$B$30,B1547,'Routed alum faces letters (2)'!$G$17:$G$30)) +
(SUMIF('Routed push through acrylic'!$B$17:$B$30,B1547,'Routed push through acrylic'!$G$17:$G$30)) +
(SUMIF('Routed push through acrylic (2)'!$B$17:$B$30,B1547,'Routed push through acrylic (2)'!$G$17:$G$30)) +
(SUMIF('Sf routed cabinet'!$B$17:$B$30,B1547,'Sf routed cabinet'!$G$17:$G$30)) +
(SUMIF('Sf routed cabinet (2)'!$B$17:$B$30,B1547,'Sf routed cabinet (2)'!$G$17:$G$30)) +
(SUMIF('Df routed cabinet'!$B$17:$B$30,B1547,'Df routed cabinet'!$G$17:$G$30)) +
(SUMIF('Df routed cabinet (2)'!$B$17:$B$30,B1547,'Df routed cabinet (2)'!$G$17:$G$30)) +
(SUMIF('Sf acrylic cabinet'!$B$17:$B$30,B1547,'Sf acrylic cabinet'!$G$17:$G$30)) +
(SUMIF('Sf acrylic cabinet (2)'!$B$17:$B$30,B1547,'Sf acrylic cabinet (2)'!$G$17:$G$30)) +
(SUMIF('Economy Sf acrylic'!$B$17:$B$30,B1547,'Economy Sf acrylic'!$G$17:$G$30)) +
(SUMIF('Df acrylic cabinet'!$B$17:$B$30,B1547,'Df acrylic cabinet'!$G$17:$G$30)) +
(SUMIF('Df acrylic cabinet (2)'!$B$17:$B$30,B1547,'Df acrylic cabinet (2)'!$G$17:$G$30)) +
(SUMIF('Sf flex cabinet'!$B$17:$B$30,B1547,'Sf flex cabinet'!$G$17:$G$30)) +
(SUMIF('Sf flex cabinet (2)'!$B$17:$B$30,B1547,'Sf flex cabinet (2)'!$G$17:$G$30)) +
(SUMIF('Df flex cabinet'!$B$17:$B$36,B1547,'Df flex cabinet'!$G$17:$G$36)) +
(SUMIF('Df flex cabinet (2)'!$B$17:$B$36,B1547,'Df flex cabinet (2)'!$G$17:$G$36)) +
(SUMIF('Pole cover'!$B$17:$B$30,B1547,'Pole cover'!$G$17:$G$30)) +
(SUMIF('Pole cover (2)'!$B$17:$B$30,B1547,'Pole cover (2)'!$G$17:$G$30)) +
(SUMIF('Structural Steel Fab'!$B$17:$B$29,B1547,'Structural Steel Fab'!$G$17:$G$29)) +
(SUMIF(Reveal!$B$17:$B$30,B1547,Reveal!$G$17:$G$30)) +
(SUMIF('Reveal (2)'!$B$17:$B$30,B1547,'Reveal (2)'!$G$17:$G$30)) +
(SUMIF('Crown cove top'!$B$17:$B$30,B1547,'Crown cove top'!$G$17:$G$30)) +
(SUMIF('EMC assembly'!$B$17:$B$30,B1547,'EMC assembly'!$G$17:$G$30)) +
(SUMIF(Crating!$B$17:$B$29,B1547,Crating!$G$17:$G$29)) +
(SUMIF('LED wiring'!$B$17:$B$30,B1547,'LED wiring'!$G$17:$G$30)) +
(SUMIF('Changeable copy face'!$B$17:$B$30,B1547,'Changeable copy face'!$G$17:$G$30)) +
(SUMIF('Flex face assembly'!$B$17:$B$30,B1547,'Flex face assembly'!$G$17:$G$30)) +
(SUMIF('Routed face assembly'!$B$17:$B$30,B1547,'Routed face assembly'!$G$17:$G$30)) +
(SUMIF('Paint calculation'!$B$17:$B$30,B1547,'Paint calculation'!$G$17:$G$30)) +
(SUMIF('Trimcap letter face'!$B$17:$B$30,B1547,'Trimcap letter face'!$G$17:$G$30)) +
(SUMIF('Trimcap letter face (2)'!$B$17:$B$30,B1547,'Trimcap letter face (2)'!$G$17:$G$30)) +
(SUMIF('Channel letter fabrication'!$B$17:$B$30,B1547,'Channel letter fabrication'!$G$17:$G$30)) +
(SUMIF('Channel letter fabrication (2)'!$B$17:$B$30,B1547,'Channel letter fabrication (2)'!$G$17:$G$30))</f>
        <v>0</v>
      </c>
    </row>
    <row r="1548" spans="1:10">
      <c r="A1548" s="28">
        <f>[1]ODBC!$A1548</f>
        <v>0</v>
      </c>
      <c r="B1548" s="29">
        <f>[1]ODBC!B1548</f>
        <v>0</v>
      </c>
      <c r="C1548" s="30" t="str">
        <f>IFERROR(VLOOKUP($B1548,[1]ODBC!$B:$H,2,FALSE),"")</f>
        <v/>
      </c>
      <c r="D1548" s="30" t="str">
        <f>IFERROR(VLOOKUP($B1548,[1]ODBC!$B:$H,3,FALSE),"")</f>
        <v/>
      </c>
      <c r="E1548" s="30" t="str">
        <f>IFERROR(VLOOKUP($B1548,[1]ODBC!$B:$H,4,FALSE),"")</f>
        <v/>
      </c>
      <c r="F1548" s="31" t="str">
        <f>IFERROR(VLOOKUP($B1548,[1]ODBC!$B:$H,5,FALSE),"")</f>
        <v/>
      </c>
      <c r="G1548" s="32">
        <f>[1]ODBC!G1548</f>
        <v>0</v>
      </c>
      <c r="H1548" s="33">
        <f>SUM([1]ODBC!H1548)</f>
        <v>0</v>
      </c>
      <c r="I1548" s="41" t="str">
        <f>'Vinyl cutting'!$B$2</f>
        <v>J36938</v>
      </c>
      <c r="J1548" s="42">
        <f ca="1">(SUMIF('Freeform time and material'!$B$17:$B$30,B1548,'Freeform time and material'!$G$17:$G$30)) +
(SUMIF('Vinyl cutting'!$B$17:$B$30,B1548,'Vinyl cutting'!$G$17:$G$30)) +
(SUMIF('Vinyl cutting (2)'!$B$17:$B$30,B1548,'Vinyl cutting (2)'!$G$17:$G$30)) +
(SUMIF('Apply vinyl graphics'!$B$17:$B$30,B1548,'Apply vinyl graphics'!$G$17:$G$30)) +
(SUMIF('Apply vinyl graphics (2)'!$B$17:$B$30,B1548,'Apply vinyl graphics (2)'!$G$17:$G$30)) +
(SUMIF('Alum pan sign'!$B$17:$B$30,B1548,'Alum pan sign'!$G$17:$G$30)) +
(SUMIF('Alum pan sign (2)'!$B$17:$B$30,B1548,'Alum pan sign (2)'!$G$17:$G$30)) +
(SUMIF('Economy pan sign'!$B$17:$B$30,B1548,'Economy pan sign'!$G$17:$G$30)) +
(SUMIF('Post and panel sign'!$B$17:$B$30,B1548,'Post and panel sign'!$G$17:$G$30)) +
(SUMIF('Post and panel sign (2)'!$B$17:$B$30,B1548,'Post and panel sign (2)'!$G$17:$G$30)) +
(SUMIF('Flat panels only'!$B$17:$B$30,B1548,'Flat panels only'!$G$17:$G$30)) +
(SUMIF('Flat panels only (2)'!$B$17:$B$30,B1548,'Flat panels only (2)'!$G$17:$G$30)) +
(SUMIF('Routed panel shapes'!$B$18:$B$31,B1548,'Routed panel shapes'!$G$18:$G$31)) +
(SUMIF('Routed panel shapes (2)'!$B$18:$B$31,B1548,'Routed panel shapes (2)'!$G$18:$G$31)) +
(SUMIF('Routed face only'!$B$17:$B$30,B1548,'Routed face only'!$G$17:$G$30)) +
(SUMIF('Routed face only (2)'!$B$17:$B$30,B1548,'Routed face only (2)'!$G$17:$G$30)) +
(SUMIF('Routed alum faces letters'!$B$17:$B$30,B1548,'Routed alum faces letters'!$G$17:$G$30)) +
(SUMIF('Routed alum faces letters (2)'!$B$17:$B$30,B1548,'Routed alum faces letters (2)'!$G$17:$G$30)) +
(SUMIF('Routed push through acrylic'!$B$17:$B$30,B1548,'Routed push through acrylic'!$G$17:$G$30)) +
(SUMIF('Routed push through acrylic (2)'!$B$17:$B$30,B1548,'Routed push through acrylic (2)'!$G$17:$G$30)) +
(SUMIF('Sf routed cabinet'!$B$17:$B$30,B1548,'Sf routed cabinet'!$G$17:$G$30)) +
(SUMIF('Sf routed cabinet (2)'!$B$17:$B$30,B1548,'Sf routed cabinet (2)'!$G$17:$G$30)) +
(SUMIF('Df routed cabinet'!$B$17:$B$30,B1548,'Df routed cabinet'!$G$17:$G$30)) +
(SUMIF('Df routed cabinet (2)'!$B$17:$B$30,B1548,'Df routed cabinet (2)'!$G$17:$G$30)) +
(SUMIF('Sf acrylic cabinet'!$B$17:$B$30,B1548,'Sf acrylic cabinet'!$G$17:$G$30)) +
(SUMIF('Sf acrylic cabinet (2)'!$B$17:$B$30,B1548,'Sf acrylic cabinet (2)'!$G$17:$G$30)) +
(SUMIF('Economy Sf acrylic'!$B$17:$B$30,B1548,'Economy Sf acrylic'!$G$17:$G$30)) +
(SUMIF('Df acrylic cabinet'!$B$17:$B$30,B1548,'Df acrylic cabinet'!$G$17:$G$30)) +
(SUMIF('Df acrylic cabinet (2)'!$B$17:$B$30,B1548,'Df acrylic cabinet (2)'!$G$17:$G$30)) +
(SUMIF('Sf flex cabinet'!$B$17:$B$30,B1548,'Sf flex cabinet'!$G$17:$G$30)) +
(SUMIF('Sf flex cabinet (2)'!$B$17:$B$30,B1548,'Sf flex cabinet (2)'!$G$17:$G$30)) +
(SUMIF('Df flex cabinet'!$B$17:$B$36,B1548,'Df flex cabinet'!$G$17:$G$36)) +
(SUMIF('Df flex cabinet (2)'!$B$17:$B$36,B1548,'Df flex cabinet (2)'!$G$17:$G$36)) +
(SUMIF('Pole cover'!$B$17:$B$30,B1548,'Pole cover'!$G$17:$G$30)) +
(SUMIF('Pole cover (2)'!$B$17:$B$30,B1548,'Pole cover (2)'!$G$17:$G$30)) +
(SUMIF('Structural Steel Fab'!$B$17:$B$29,B1548,'Structural Steel Fab'!$G$17:$G$29)) +
(SUMIF(Reveal!$B$17:$B$30,B1548,Reveal!$G$17:$G$30)) +
(SUMIF('Reveal (2)'!$B$17:$B$30,B1548,'Reveal (2)'!$G$17:$G$30)) +
(SUMIF('Crown cove top'!$B$17:$B$30,B1548,'Crown cove top'!$G$17:$G$30)) +
(SUMIF('EMC assembly'!$B$17:$B$30,B1548,'EMC assembly'!$G$17:$G$30)) +
(SUMIF(Crating!$B$17:$B$29,B1548,Crating!$G$17:$G$29)) +
(SUMIF('LED wiring'!$B$17:$B$30,B1548,'LED wiring'!$G$17:$G$30)) +
(SUMIF('Changeable copy face'!$B$17:$B$30,B1548,'Changeable copy face'!$G$17:$G$30)) +
(SUMIF('Flex face assembly'!$B$17:$B$30,B1548,'Flex face assembly'!$G$17:$G$30)) +
(SUMIF('Routed face assembly'!$B$17:$B$30,B1548,'Routed face assembly'!$G$17:$G$30)) +
(SUMIF('Paint calculation'!$B$17:$B$30,B1548,'Paint calculation'!$G$17:$G$30)) +
(SUMIF('Trimcap letter face'!$B$17:$B$30,B1548,'Trimcap letter face'!$G$17:$G$30)) +
(SUMIF('Trimcap letter face (2)'!$B$17:$B$30,B1548,'Trimcap letter face (2)'!$G$17:$G$30)) +
(SUMIF('Channel letter fabrication'!$B$17:$B$30,B1548,'Channel letter fabrication'!$G$17:$G$30)) +
(SUMIF('Channel letter fabrication (2)'!$B$17:$B$30,B1548,'Channel letter fabrication (2)'!$G$17:$G$30))</f>
        <v>0</v>
      </c>
    </row>
    <row r="1549" spans="1:10">
      <c r="A1549" s="28">
        <f>[1]ODBC!$A1549</f>
        <v>0</v>
      </c>
      <c r="B1549" s="29">
        <f>[1]ODBC!B1549</f>
        <v>0</v>
      </c>
      <c r="C1549" s="30" t="str">
        <f>IFERROR(VLOOKUP($B1549,[1]ODBC!$B:$H,2,FALSE),"")</f>
        <v/>
      </c>
      <c r="D1549" s="30" t="str">
        <f>IFERROR(VLOOKUP($B1549,[1]ODBC!$B:$H,3,FALSE),"")</f>
        <v/>
      </c>
      <c r="E1549" s="30" t="str">
        <f>IFERROR(VLOOKUP($B1549,[1]ODBC!$B:$H,4,FALSE),"")</f>
        <v/>
      </c>
      <c r="F1549" s="31" t="str">
        <f>IFERROR(VLOOKUP($B1549,[1]ODBC!$B:$H,5,FALSE),"")</f>
        <v/>
      </c>
      <c r="G1549" s="32">
        <f>[1]ODBC!G1549</f>
        <v>0</v>
      </c>
      <c r="H1549" s="33">
        <f>SUM([1]ODBC!H1549)</f>
        <v>0</v>
      </c>
      <c r="I1549" s="41" t="str">
        <f>'Vinyl cutting'!$B$2</f>
        <v>J36938</v>
      </c>
      <c r="J1549" s="42">
        <f ca="1">(SUMIF('Freeform time and material'!$B$17:$B$30,B1549,'Freeform time and material'!$G$17:$G$30)) +
(SUMIF('Vinyl cutting'!$B$17:$B$30,B1549,'Vinyl cutting'!$G$17:$G$30)) +
(SUMIF('Vinyl cutting (2)'!$B$17:$B$30,B1549,'Vinyl cutting (2)'!$G$17:$G$30)) +
(SUMIF('Apply vinyl graphics'!$B$17:$B$30,B1549,'Apply vinyl graphics'!$G$17:$G$30)) +
(SUMIF('Apply vinyl graphics (2)'!$B$17:$B$30,B1549,'Apply vinyl graphics (2)'!$G$17:$G$30)) +
(SUMIF('Alum pan sign'!$B$17:$B$30,B1549,'Alum pan sign'!$G$17:$G$30)) +
(SUMIF('Alum pan sign (2)'!$B$17:$B$30,B1549,'Alum pan sign (2)'!$G$17:$G$30)) +
(SUMIF('Economy pan sign'!$B$17:$B$30,B1549,'Economy pan sign'!$G$17:$G$30)) +
(SUMIF('Post and panel sign'!$B$17:$B$30,B1549,'Post and panel sign'!$G$17:$G$30)) +
(SUMIF('Post and panel sign (2)'!$B$17:$B$30,B1549,'Post and panel sign (2)'!$G$17:$G$30)) +
(SUMIF('Flat panels only'!$B$17:$B$30,B1549,'Flat panels only'!$G$17:$G$30)) +
(SUMIF('Flat panels only (2)'!$B$17:$B$30,B1549,'Flat panels only (2)'!$G$17:$G$30)) +
(SUMIF('Routed panel shapes'!$B$18:$B$31,B1549,'Routed panel shapes'!$G$18:$G$31)) +
(SUMIF('Routed panel shapes (2)'!$B$18:$B$31,B1549,'Routed panel shapes (2)'!$G$18:$G$31)) +
(SUMIF('Routed face only'!$B$17:$B$30,B1549,'Routed face only'!$G$17:$G$30)) +
(SUMIF('Routed face only (2)'!$B$17:$B$30,B1549,'Routed face only (2)'!$G$17:$G$30)) +
(SUMIF('Routed alum faces letters'!$B$17:$B$30,B1549,'Routed alum faces letters'!$G$17:$G$30)) +
(SUMIF('Routed alum faces letters (2)'!$B$17:$B$30,B1549,'Routed alum faces letters (2)'!$G$17:$G$30)) +
(SUMIF('Routed push through acrylic'!$B$17:$B$30,B1549,'Routed push through acrylic'!$G$17:$G$30)) +
(SUMIF('Routed push through acrylic (2)'!$B$17:$B$30,B1549,'Routed push through acrylic (2)'!$G$17:$G$30)) +
(SUMIF('Sf routed cabinet'!$B$17:$B$30,B1549,'Sf routed cabinet'!$G$17:$G$30)) +
(SUMIF('Sf routed cabinet (2)'!$B$17:$B$30,B1549,'Sf routed cabinet (2)'!$G$17:$G$30)) +
(SUMIF('Df routed cabinet'!$B$17:$B$30,B1549,'Df routed cabinet'!$G$17:$G$30)) +
(SUMIF('Df routed cabinet (2)'!$B$17:$B$30,B1549,'Df routed cabinet (2)'!$G$17:$G$30)) +
(SUMIF('Sf acrylic cabinet'!$B$17:$B$30,B1549,'Sf acrylic cabinet'!$G$17:$G$30)) +
(SUMIF('Sf acrylic cabinet (2)'!$B$17:$B$30,B1549,'Sf acrylic cabinet (2)'!$G$17:$G$30)) +
(SUMIF('Economy Sf acrylic'!$B$17:$B$30,B1549,'Economy Sf acrylic'!$G$17:$G$30)) +
(SUMIF('Df acrylic cabinet'!$B$17:$B$30,B1549,'Df acrylic cabinet'!$G$17:$G$30)) +
(SUMIF('Df acrylic cabinet (2)'!$B$17:$B$30,B1549,'Df acrylic cabinet (2)'!$G$17:$G$30)) +
(SUMIF('Sf flex cabinet'!$B$17:$B$30,B1549,'Sf flex cabinet'!$G$17:$G$30)) +
(SUMIF('Sf flex cabinet (2)'!$B$17:$B$30,B1549,'Sf flex cabinet (2)'!$G$17:$G$30)) +
(SUMIF('Df flex cabinet'!$B$17:$B$36,B1549,'Df flex cabinet'!$G$17:$G$36)) +
(SUMIF('Df flex cabinet (2)'!$B$17:$B$36,B1549,'Df flex cabinet (2)'!$G$17:$G$36)) +
(SUMIF('Pole cover'!$B$17:$B$30,B1549,'Pole cover'!$G$17:$G$30)) +
(SUMIF('Pole cover (2)'!$B$17:$B$30,B1549,'Pole cover (2)'!$G$17:$G$30)) +
(SUMIF('Structural Steel Fab'!$B$17:$B$29,B1549,'Structural Steel Fab'!$G$17:$G$29)) +
(SUMIF(Reveal!$B$17:$B$30,B1549,Reveal!$G$17:$G$30)) +
(SUMIF('Reveal (2)'!$B$17:$B$30,B1549,'Reveal (2)'!$G$17:$G$30)) +
(SUMIF('Crown cove top'!$B$17:$B$30,B1549,'Crown cove top'!$G$17:$G$30)) +
(SUMIF('EMC assembly'!$B$17:$B$30,B1549,'EMC assembly'!$G$17:$G$30)) +
(SUMIF(Crating!$B$17:$B$29,B1549,Crating!$G$17:$G$29)) +
(SUMIF('LED wiring'!$B$17:$B$30,B1549,'LED wiring'!$G$17:$G$30)) +
(SUMIF('Changeable copy face'!$B$17:$B$30,B1549,'Changeable copy face'!$G$17:$G$30)) +
(SUMIF('Flex face assembly'!$B$17:$B$30,B1549,'Flex face assembly'!$G$17:$G$30)) +
(SUMIF('Routed face assembly'!$B$17:$B$30,B1549,'Routed face assembly'!$G$17:$G$30)) +
(SUMIF('Paint calculation'!$B$17:$B$30,B1549,'Paint calculation'!$G$17:$G$30)) +
(SUMIF('Trimcap letter face'!$B$17:$B$30,B1549,'Trimcap letter face'!$G$17:$G$30)) +
(SUMIF('Trimcap letter face (2)'!$B$17:$B$30,B1549,'Trimcap letter face (2)'!$G$17:$G$30)) +
(SUMIF('Channel letter fabrication'!$B$17:$B$30,B1549,'Channel letter fabrication'!$G$17:$G$30)) +
(SUMIF('Channel letter fabrication (2)'!$B$17:$B$30,B1549,'Channel letter fabrication (2)'!$G$17:$G$30))</f>
        <v>0</v>
      </c>
    </row>
    <row r="1550" spans="1:10">
      <c r="A1550" s="28">
        <f>[1]ODBC!$A1550</f>
        <v>0</v>
      </c>
      <c r="B1550" s="29">
        <f>[1]ODBC!B1550</f>
        <v>0</v>
      </c>
      <c r="C1550" s="30" t="str">
        <f>IFERROR(VLOOKUP($B1550,[1]ODBC!$B:$H,2,FALSE),"")</f>
        <v/>
      </c>
      <c r="D1550" s="30" t="str">
        <f>IFERROR(VLOOKUP($B1550,[1]ODBC!$B:$H,3,FALSE),"")</f>
        <v/>
      </c>
      <c r="E1550" s="30" t="str">
        <f>IFERROR(VLOOKUP($B1550,[1]ODBC!$B:$H,4,FALSE),"")</f>
        <v/>
      </c>
      <c r="F1550" s="31" t="str">
        <f>IFERROR(VLOOKUP($B1550,[1]ODBC!$B:$H,5,FALSE),"")</f>
        <v/>
      </c>
      <c r="G1550" s="32">
        <f>[1]ODBC!G1550</f>
        <v>0</v>
      </c>
      <c r="H1550" s="33">
        <f>SUM([1]ODBC!H1550)</f>
        <v>0</v>
      </c>
      <c r="I1550" s="41" t="str">
        <f>'Vinyl cutting'!$B$2</f>
        <v>J36938</v>
      </c>
      <c r="J1550" s="42">
        <f ca="1">(SUMIF('Freeform time and material'!$B$17:$B$30,B1550,'Freeform time and material'!$G$17:$G$30)) +
(SUMIF('Vinyl cutting'!$B$17:$B$30,B1550,'Vinyl cutting'!$G$17:$G$30)) +
(SUMIF('Vinyl cutting (2)'!$B$17:$B$30,B1550,'Vinyl cutting (2)'!$G$17:$G$30)) +
(SUMIF('Apply vinyl graphics'!$B$17:$B$30,B1550,'Apply vinyl graphics'!$G$17:$G$30)) +
(SUMIF('Apply vinyl graphics (2)'!$B$17:$B$30,B1550,'Apply vinyl graphics (2)'!$G$17:$G$30)) +
(SUMIF('Alum pan sign'!$B$17:$B$30,B1550,'Alum pan sign'!$G$17:$G$30)) +
(SUMIF('Alum pan sign (2)'!$B$17:$B$30,B1550,'Alum pan sign (2)'!$G$17:$G$30)) +
(SUMIF('Economy pan sign'!$B$17:$B$30,B1550,'Economy pan sign'!$G$17:$G$30)) +
(SUMIF('Post and panel sign'!$B$17:$B$30,B1550,'Post and panel sign'!$G$17:$G$30)) +
(SUMIF('Post and panel sign (2)'!$B$17:$B$30,B1550,'Post and panel sign (2)'!$G$17:$G$30)) +
(SUMIF('Flat panels only'!$B$17:$B$30,B1550,'Flat panels only'!$G$17:$G$30)) +
(SUMIF('Flat panels only (2)'!$B$17:$B$30,B1550,'Flat panels only (2)'!$G$17:$G$30)) +
(SUMIF('Routed panel shapes'!$B$18:$B$31,B1550,'Routed panel shapes'!$G$18:$G$31)) +
(SUMIF('Routed panel shapes (2)'!$B$18:$B$31,B1550,'Routed panel shapes (2)'!$G$18:$G$31)) +
(SUMIF('Routed face only'!$B$17:$B$30,B1550,'Routed face only'!$G$17:$G$30)) +
(SUMIF('Routed face only (2)'!$B$17:$B$30,B1550,'Routed face only (2)'!$G$17:$G$30)) +
(SUMIF('Routed alum faces letters'!$B$17:$B$30,B1550,'Routed alum faces letters'!$G$17:$G$30)) +
(SUMIF('Routed alum faces letters (2)'!$B$17:$B$30,B1550,'Routed alum faces letters (2)'!$G$17:$G$30)) +
(SUMIF('Routed push through acrylic'!$B$17:$B$30,B1550,'Routed push through acrylic'!$G$17:$G$30)) +
(SUMIF('Routed push through acrylic (2)'!$B$17:$B$30,B1550,'Routed push through acrylic (2)'!$G$17:$G$30)) +
(SUMIF('Sf routed cabinet'!$B$17:$B$30,B1550,'Sf routed cabinet'!$G$17:$G$30)) +
(SUMIF('Sf routed cabinet (2)'!$B$17:$B$30,B1550,'Sf routed cabinet (2)'!$G$17:$G$30)) +
(SUMIF('Df routed cabinet'!$B$17:$B$30,B1550,'Df routed cabinet'!$G$17:$G$30)) +
(SUMIF('Df routed cabinet (2)'!$B$17:$B$30,B1550,'Df routed cabinet (2)'!$G$17:$G$30)) +
(SUMIF('Sf acrylic cabinet'!$B$17:$B$30,B1550,'Sf acrylic cabinet'!$G$17:$G$30)) +
(SUMIF('Sf acrylic cabinet (2)'!$B$17:$B$30,B1550,'Sf acrylic cabinet (2)'!$G$17:$G$30)) +
(SUMIF('Economy Sf acrylic'!$B$17:$B$30,B1550,'Economy Sf acrylic'!$G$17:$G$30)) +
(SUMIF('Df acrylic cabinet'!$B$17:$B$30,B1550,'Df acrylic cabinet'!$G$17:$G$30)) +
(SUMIF('Df acrylic cabinet (2)'!$B$17:$B$30,B1550,'Df acrylic cabinet (2)'!$G$17:$G$30)) +
(SUMIF('Sf flex cabinet'!$B$17:$B$30,B1550,'Sf flex cabinet'!$G$17:$G$30)) +
(SUMIF('Sf flex cabinet (2)'!$B$17:$B$30,B1550,'Sf flex cabinet (2)'!$G$17:$G$30)) +
(SUMIF('Df flex cabinet'!$B$17:$B$36,B1550,'Df flex cabinet'!$G$17:$G$36)) +
(SUMIF('Df flex cabinet (2)'!$B$17:$B$36,B1550,'Df flex cabinet (2)'!$G$17:$G$36)) +
(SUMIF('Pole cover'!$B$17:$B$30,B1550,'Pole cover'!$G$17:$G$30)) +
(SUMIF('Pole cover (2)'!$B$17:$B$30,B1550,'Pole cover (2)'!$G$17:$G$30)) +
(SUMIF('Structural Steel Fab'!$B$17:$B$29,B1550,'Structural Steel Fab'!$G$17:$G$29)) +
(SUMIF(Reveal!$B$17:$B$30,B1550,Reveal!$G$17:$G$30)) +
(SUMIF('Reveal (2)'!$B$17:$B$30,B1550,'Reveal (2)'!$G$17:$G$30)) +
(SUMIF('Crown cove top'!$B$17:$B$30,B1550,'Crown cove top'!$G$17:$G$30)) +
(SUMIF('EMC assembly'!$B$17:$B$30,B1550,'EMC assembly'!$G$17:$G$30)) +
(SUMIF(Crating!$B$17:$B$29,B1550,Crating!$G$17:$G$29)) +
(SUMIF('LED wiring'!$B$17:$B$30,B1550,'LED wiring'!$G$17:$G$30)) +
(SUMIF('Changeable copy face'!$B$17:$B$30,B1550,'Changeable copy face'!$G$17:$G$30)) +
(SUMIF('Flex face assembly'!$B$17:$B$30,B1550,'Flex face assembly'!$G$17:$G$30)) +
(SUMIF('Routed face assembly'!$B$17:$B$30,B1550,'Routed face assembly'!$G$17:$G$30)) +
(SUMIF('Paint calculation'!$B$17:$B$30,B1550,'Paint calculation'!$G$17:$G$30)) +
(SUMIF('Trimcap letter face'!$B$17:$B$30,B1550,'Trimcap letter face'!$G$17:$G$30)) +
(SUMIF('Trimcap letter face (2)'!$B$17:$B$30,B1550,'Trimcap letter face (2)'!$G$17:$G$30)) +
(SUMIF('Channel letter fabrication'!$B$17:$B$30,B1550,'Channel letter fabrication'!$G$17:$G$30)) +
(SUMIF('Channel letter fabrication (2)'!$B$17:$B$30,B1550,'Channel letter fabrication (2)'!$G$17:$G$30))</f>
        <v>0</v>
      </c>
    </row>
    <row r="1551" spans="1:10">
      <c r="A1551" s="28">
        <f>[1]ODBC!$A1551</f>
        <v>0</v>
      </c>
      <c r="B1551" s="29">
        <f>[1]ODBC!B1551</f>
        <v>0</v>
      </c>
      <c r="C1551" s="30" t="str">
        <f>IFERROR(VLOOKUP($B1551,[1]ODBC!$B:$H,2,FALSE),"")</f>
        <v/>
      </c>
      <c r="D1551" s="30" t="str">
        <f>IFERROR(VLOOKUP($B1551,[1]ODBC!$B:$H,3,FALSE),"")</f>
        <v/>
      </c>
      <c r="E1551" s="30" t="str">
        <f>IFERROR(VLOOKUP($B1551,[1]ODBC!$B:$H,4,FALSE),"")</f>
        <v/>
      </c>
      <c r="F1551" s="31" t="str">
        <f>IFERROR(VLOOKUP($B1551,[1]ODBC!$B:$H,5,FALSE),"")</f>
        <v/>
      </c>
      <c r="G1551" s="32">
        <f>[1]ODBC!G1551</f>
        <v>0</v>
      </c>
      <c r="H1551" s="33">
        <f>SUM([1]ODBC!H1551)</f>
        <v>0</v>
      </c>
      <c r="I1551" s="41" t="str">
        <f>'Vinyl cutting'!$B$2</f>
        <v>J36938</v>
      </c>
      <c r="J1551" s="42">
        <f ca="1">(SUMIF('Freeform time and material'!$B$17:$B$30,B1551,'Freeform time and material'!$G$17:$G$30)) +
(SUMIF('Vinyl cutting'!$B$17:$B$30,B1551,'Vinyl cutting'!$G$17:$G$30)) +
(SUMIF('Vinyl cutting (2)'!$B$17:$B$30,B1551,'Vinyl cutting (2)'!$G$17:$G$30)) +
(SUMIF('Apply vinyl graphics'!$B$17:$B$30,B1551,'Apply vinyl graphics'!$G$17:$G$30)) +
(SUMIF('Apply vinyl graphics (2)'!$B$17:$B$30,B1551,'Apply vinyl graphics (2)'!$G$17:$G$30)) +
(SUMIF('Alum pan sign'!$B$17:$B$30,B1551,'Alum pan sign'!$G$17:$G$30)) +
(SUMIF('Alum pan sign (2)'!$B$17:$B$30,B1551,'Alum pan sign (2)'!$G$17:$G$30)) +
(SUMIF('Economy pan sign'!$B$17:$B$30,B1551,'Economy pan sign'!$G$17:$G$30)) +
(SUMIF('Post and panel sign'!$B$17:$B$30,B1551,'Post and panel sign'!$G$17:$G$30)) +
(SUMIF('Post and panel sign (2)'!$B$17:$B$30,B1551,'Post and panel sign (2)'!$G$17:$G$30)) +
(SUMIF('Flat panels only'!$B$17:$B$30,B1551,'Flat panels only'!$G$17:$G$30)) +
(SUMIF('Flat panels only (2)'!$B$17:$B$30,B1551,'Flat panels only (2)'!$G$17:$G$30)) +
(SUMIF('Routed panel shapes'!$B$18:$B$31,B1551,'Routed panel shapes'!$G$18:$G$31)) +
(SUMIF('Routed panel shapes (2)'!$B$18:$B$31,B1551,'Routed panel shapes (2)'!$G$18:$G$31)) +
(SUMIF('Routed face only'!$B$17:$B$30,B1551,'Routed face only'!$G$17:$G$30)) +
(SUMIF('Routed face only (2)'!$B$17:$B$30,B1551,'Routed face only (2)'!$G$17:$G$30)) +
(SUMIF('Routed alum faces letters'!$B$17:$B$30,B1551,'Routed alum faces letters'!$G$17:$G$30)) +
(SUMIF('Routed alum faces letters (2)'!$B$17:$B$30,B1551,'Routed alum faces letters (2)'!$G$17:$G$30)) +
(SUMIF('Routed push through acrylic'!$B$17:$B$30,B1551,'Routed push through acrylic'!$G$17:$G$30)) +
(SUMIF('Routed push through acrylic (2)'!$B$17:$B$30,B1551,'Routed push through acrylic (2)'!$G$17:$G$30)) +
(SUMIF('Sf routed cabinet'!$B$17:$B$30,B1551,'Sf routed cabinet'!$G$17:$G$30)) +
(SUMIF('Sf routed cabinet (2)'!$B$17:$B$30,B1551,'Sf routed cabinet (2)'!$G$17:$G$30)) +
(SUMIF('Df routed cabinet'!$B$17:$B$30,B1551,'Df routed cabinet'!$G$17:$G$30)) +
(SUMIF('Df routed cabinet (2)'!$B$17:$B$30,B1551,'Df routed cabinet (2)'!$G$17:$G$30)) +
(SUMIF('Sf acrylic cabinet'!$B$17:$B$30,B1551,'Sf acrylic cabinet'!$G$17:$G$30)) +
(SUMIF('Sf acrylic cabinet (2)'!$B$17:$B$30,B1551,'Sf acrylic cabinet (2)'!$G$17:$G$30)) +
(SUMIF('Economy Sf acrylic'!$B$17:$B$30,B1551,'Economy Sf acrylic'!$G$17:$G$30)) +
(SUMIF('Df acrylic cabinet'!$B$17:$B$30,B1551,'Df acrylic cabinet'!$G$17:$G$30)) +
(SUMIF('Df acrylic cabinet (2)'!$B$17:$B$30,B1551,'Df acrylic cabinet (2)'!$G$17:$G$30)) +
(SUMIF('Sf flex cabinet'!$B$17:$B$30,B1551,'Sf flex cabinet'!$G$17:$G$30)) +
(SUMIF('Sf flex cabinet (2)'!$B$17:$B$30,B1551,'Sf flex cabinet (2)'!$G$17:$G$30)) +
(SUMIF('Df flex cabinet'!$B$17:$B$36,B1551,'Df flex cabinet'!$G$17:$G$36)) +
(SUMIF('Df flex cabinet (2)'!$B$17:$B$36,B1551,'Df flex cabinet (2)'!$G$17:$G$36)) +
(SUMIF('Pole cover'!$B$17:$B$30,B1551,'Pole cover'!$G$17:$G$30)) +
(SUMIF('Pole cover (2)'!$B$17:$B$30,B1551,'Pole cover (2)'!$G$17:$G$30)) +
(SUMIF('Structural Steel Fab'!$B$17:$B$29,B1551,'Structural Steel Fab'!$G$17:$G$29)) +
(SUMIF(Reveal!$B$17:$B$30,B1551,Reveal!$G$17:$G$30)) +
(SUMIF('Reveal (2)'!$B$17:$B$30,B1551,'Reveal (2)'!$G$17:$G$30)) +
(SUMIF('Crown cove top'!$B$17:$B$30,B1551,'Crown cove top'!$G$17:$G$30)) +
(SUMIF('EMC assembly'!$B$17:$B$30,B1551,'EMC assembly'!$G$17:$G$30)) +
(SUMIF(Crating!$B$17:$B$29,B1551,Crating!$G$17:$G$29)) +
(SUMIF('LED wiring'!$B$17:$B$30,B1551,'LED wiring'!$G$17:$G$30)) +
(SUMIF('Changeable copy face'!$B$17:$B$30,B1551,'Changeable copy face'!$G$17:$G$30)) +
(SUMIF('Flex face assembly'!$B$17:$B$30,B1551,'Flex face assembly'!$G$17:$G$30)) +
(SUMIF('Routed face assembly'!$B$17:$B$30,B1551,'Routed face assembly'!$G$17:$G$30)) +
(SUMIF('Paint calculation'!$B$17:$B$30,B1551,'Paint calculation'!$G$17:$G$30)) +
(SUMIF('Trimcap letter face'!$B$17:$B$30,B1551,'Trimcap letter face'!$G$17:$G$30)) +
(SUMIF('Trimcap letter face (2)'!$B$17:$B$30,B1551,'Trimcap letter face (2)'!$G$17:$G$30)) +
(SUMIF('Channel letter fabrication'!$B$17:$B$30,B1551,'Channel letter fabrication'!$G$17:$G$30)) +
(SUMIF('Channel letter fabrication (2)'!$B$17:$B$30,B1551,'Channel letter fabrication (2)'!$G$17:$G$30))</f>
        <v>0</v>
      </c>
    </row>
    <row r="1552" spans="1:10">
      <c r="A1552" s="28">
        <f>[1]ODBC!$A1552</f>
        <v>0</v>
      </c>
      <c r="B1552" s="29">
        <f>[1]ODBC!B1552</f>
        <v>0</v>
      </c>
      <c r="C1552" s="30" t="str">
        <f>IFERROR(VLOOKUP($B1552,[1]ODBC!$B:$H,2,FALSE),"")</f>
        <v/>
      </c>
      <c r="D1552" s="30" t="str">
        <f>IFERROR(VLOOKUP($B1552,[1]ODBC!$B:$H,3,FALSE),"")</f>
        <v/>
      </c>
      <c r="E1552" s="30" t="str">
        <f>IFERROR(VLOOKUP($B1552,[1]ODBC!$B:$H,4,FALSE),"")</f>
        <v/>
      </c>
      <c r="F1552" s="31" t="str">
        <f>IFERROR(VLOOKUP($B1552,[1]ODBC!$B:$H,5,FALSE),"")</f>
        <v/>
      </c>
      <c r="G1552" s="32">
        <f>[1]ODBC!G1552</f>
        <v>0</v>
      </c>
      <c r="H1552" s="33">
        <f>SUM([1]ODBC!H1552)</f>
        <v>0</v>
      </c>
      <c r="I1552" s="41" t="str">
        <f>'Vinyl cutting'!$B$2</f>
        <v>J36938</v>
      </c>
      <c r="J1552" s="42">
        <f ca="1">(SUMIF('Freeform time and material'!$B$17:$B$30,B1552,'Freeform time and material'!$G$17:$G$30)) +
(SUMIF('Vinyl cutting'!$B$17:$B$30,B1552,'Vinyl cutting'!$G$17:$G$30)) +
(SUMIF('Vinyl cutting (2)'!$B$17:$B$30,B1552,'Vinyl cutting (2)'!$G$17:$G$30)) +
(SUMIF('Apply vinyl graphics'!$B$17:$B$30,B1552,'Apply vinyl graphics'!$G$17:$G$30)) +
(SUMIF('Apply vinyl graphics (2)'!$B$17:$B$30,B1552,'Apply vinyl graphics (2)'!$G$17:$G$30)) +
(SUMIF('Alum pan sign'!$B$17:$B$30,B1552,'Alum pan sign'!$G$17:$G$30)) +
(SUMIF('Alum pan sign (2)'!$B$17:$B$30,B1552,'Alum pan sign (2)'!$G$17:$G$30)) +
(SUMIF('Economy pan sign'!$B$17:$B$30,B1552,'Economy pan sign'!$G$17:$G$30)) +
(SUMIF('Post and panel sign'!$B$17:$B$30,B1552,'Post and panel sign'!$G$17:$G$30)) +
(SUMIF('Post and panel sign (2)'!$B$17:$B$30,B1552,'Post and panel sign (2)'!$G$17:$G$30)) +
(SUMIF('Flat panels only'!$B$17:$B$30,B1552,'Flat panels only'!$G$17:$G$30)) +
(SUMIF('Flat panels only (2)'!$B$17:$B$30,B1552,'Flat panels only (2)'!$G$17:$G$30)) +
(SUMIF('Routed panel shapes'!$B$18:$B$31,B1552,'Routed panel shapes'!$G$18:$G$31)) +
(SUMIF('Routed panel shapes (2)'!$B$18:$B$31,B1552,'Routed panel shapes (2)'!$G$18:$G$31)) +
(SUMIF('Routed face only'!$B$17:$B$30,B1552,'Routed face only'!$G$17:$G$30)) +
(SUMIF('Routed face only (2)'!$B$17:$B$30,B1552,'Routed face only (2)'!$G$17:$G$30)) +
(SUMIF('Routed alum faces letters'!$B$17:$B$30,B1552,'Routed alum faces letters'!$G$17:$G$30)) +
(SUMIF('Routed alum faces letters (2)'!$B$17:$B$30,B1552,'Routed alum faces letters (2)'!$G$17:$G$30)) +
(SUMIF('Routed push through acrylic'!$B$17:$B$30,B1552,'Routed push through acrylic'!$G$17:$G$30)) +
(SUMIF('Routed push through acrylic (2)'!$B$17:$B$30,B1552,'Routed push through acrylic (2)'!$G$17:$G$30)) +
(SUMIF('Sf routed cabinet'!$B$17:$B$30,B1552,'Sf routed cabinet'!$G$17:$G$30)) +
(SUMIF('Sf routed cabinet (2)'!$B$17:$B$30,B1552,'Sf routed cabinet (2)'!$G$17:$G$30)) +
(SUMIF('Df routed cabinet'!$B$17:$B$30,B1552,'Df routed cabinet'!$G$17:$G$30)) +
(SUMIF('Df routed cabinet (2)'!$B$17:$B$30,B1552,'Df routed cabinet (2)'!$G$17:$G$30)) +
(SUMIF('Sf acrylic cabinet'!$B$17:$B$30,B1552,'Sf acrylic cabinet'!$G$17:$G$30)) +
(SUMIF('Sf acrylic cabinet (2)'!$B$17:$B$30,B1552,'Sf acrylic cabinet (2)'!$G$17:$G$30)) +
(SUMIF('Economy Sf acrylic'!$B$17:$B$30,B1552,'Economy Sf acrylic'!$G$17:$G$30)) +
(SUMIF('Df acrylic cabinet'!$B$17:$B$30,B1552,'Df acrylic cabinet'!$G$17:$G$30)) +
(SUMIF('Df acrylic cabinet (2)'!$B$17:$B$30,B1552,'Df acrylic cabinet (2)'!$G$17:$G$30)) +
(SUMIF('Sf flex cabinet'!$B$17:$B$30,B1552,'Sf flex cabinet'!$G$17:$G$30)) +
(SUMIF('Sf flex cabinet (2)'!$B$17:$B$30,B1552,'Sf flex cabinet (2)'!$G$17:$G$30)) +
(SUMIF('Df flex cabinet'!$B$17:$B$36,B1552,'Df flex cabinet'!$G$17:$G$36)) +
(SUMIF('Df flex cabinet (2)'!$B$17:$B$36,B1552,'Df flex cabinet (2)'!$G$17:$G$36)) +
(SUMIF('Pole cover'!$B$17:$B$30,B1552,'Pole cover'!$G$17:$G$30)) +
(SUMIF('Pole cover (2)'!$B$17:$B$30,B1552,'Pole cover (2)'!$G$17:$G$30)) +
(SUMIF('Structural Steel Fab'!$B$17:$B$29,B1552,'Structural Steel Fab'!$G$17:$G$29)) +
(SUMIF(Reveal!$B$17:$B$30,B1552,Reveal!$G$17:$G$30)) +
(SUMIF('Reveal (2)'!$B$17:$B$30,B1552,'Reveal (2)'!$G$17:$G$30)) +
(SUMIF('Crown cove top'!$B$17:$B$30,B1552,'Crown cove top'!$G$17:$G$30)) +
(SUMIF('EMC assembly'!$B$17:$B$30,B1552,'EMC assembly'!$G$17:$G$30)) +
(SUMIF(Crating!$B$17:$B$29,B1552,Crating!$G$17:$G$29)) +
(SUMIF('LED wiring'!$B$17:$B$30,B1552,'LED wiring'!$G$17:$G$30)) +
(SUMIF('Changeable copy face'!$B$17:$B$30,B1552,'Changeable copy face'!$G$17:$G$30)) +
(SUMIF('Flex face assembly'!$B$17:$B$30,B1552,'Flex face assembly'!$G$17:$G$30)) +
(SUMIF('Routed face assembly'!$B$17:$B$30,B1552,'Routed face assembly'!$G$17:$G$30)) +
(SUMIF('Paint calculation'!$B$17:$B$30,B1552,'Paint calculation'!$G$17:$G$30)) +
(SUMIF('Trimcap letter face'!$B$17:$B$30,B1552,'Trimcap letter face'!$G$17:$G$30)) +
(SUMIF('Trimcap letter face (2)'!$B$17:$B$30,B1552,'Trimcap letter face (2)'!$G$17:$G$30)) +
(SUMIF('Channel letter fabrication'!$B$17:$B$30,B1552,'Channel letter fabrication'!$G$17:$G$30)) +
(SUMIF('Channel letter fabrication (2)'!$B$17:$B$30,B1552,'Channel letter fabrication (2)'!$G$17:$G$30))</f>
        <v>0</v>
      </c>
    </row>
    <row r="1553" spans="1:10">
      <c r="A1553" s="28">
        <f>[1]ODBC!$A1553</f>
        <v>0</v>
      </c>
      <c r="B1553" s="29">
        <f>[1]ODBC!B1553</f>
        <v>0</v>
      </c>
      <c r="C1553" s="30" t="str">
        <f>IFERROR(VLOOKUP($B1553,[1]ODBC!$B:$H,2,FALSE),"")</f>
        <v/>
      </c>
      <c r="D1553" s="30" t="str">
        <f>IFERROR(VLOOKUP($B1553,[1]ODBC!$B:$H,3,FALSE),"")</f>
        <v/>
      </c>
      <c r="E1553" s="30" t="str">
        <f>IFERROR(VLOOKUP($B1553,[1]ODBC!$B:$H,4,FALSE),"")</f>
        <v/>
      </c>
      <c r="F1553" s="31" t="str">
        <f>IFERROR(VLOOKUP($B1553,[1]ODBC!$B:$H,5,FALSE),"")</f>
        <v/>
      </c>
      <c r="G1553" s="32">
        <f>[1]ODBC!G1553</f>
        <v>0</v>
      </c>
      <c r="H1553" s="33">
        <f>SUM([1]ODBC!H1553)</f>
        <v>0</v>
      </c>
      <c r="I1553" s="41" t="str">
        <f>'Vinyl cutting'!$B$2</f>
        <v>J36938</v>
      </c>
      <c r="J1553" s="42">
        <f ca="1">(SUMIF('Freeform time and material'!$B$17:$B$30,B1553,'Freeform time and material'!$G$17:$G$30)) +
(SUMIF('Vinyl cutting'!$B$17:$B$30,B1553,'Vinyl cutting'!$G$17:$G$30)) +
(SUMIF('Vinyl cutting (2)'!$B$17:$B$30,B1553,'Vinyl cutting (2)'!$G$17:$G$30)) +
(SUMIF('Apply vinyl graphics'!$B$17:$B$30,B1553,'Apply vinyl graphics'!$G$17:$G$30)) +
(SUMIF('Apply vinyl graphics (2)'!$B$17:$B$30,B1553,'Apply vinyl graphics (2)'!$G$17:$G$30)) +
(SUMIF('Alum pan sign'!$B$17:$B$30,B1553,'Alum pan sign'!$G$17:$G$30)) +
(SUMIF('Alum pan sign (2)'!$B$17:$B$30,B1553,'Alum pan sign (2)'!$G$17:$G$30)) +
(SUMIF('Economy pan sign'!$B$17:$B$30,B1553,'Economy pan sign'!$G$17:$G$30)) +
(SUMIF('Post and panel sign'!$B$17:$B$30,B1553,'Post and panel sign'!$G$17:$G$30)) +
(SUMIF('Post and panel sign (2)'!$B$17:$B$30,B1553,'Post and panel sign (2)'!$G$17:$G$30)) +
(SUMIF('Flat panels only'!$B$17:$B$30,B1553,'Flat panels only'!$G$17:$G$30)) +
(SUMIF('Flat panels only (2)'!$B$17:$B$30,B1553,'Flat panels only (2)'!$G$17:$G$30)) +
(SUMIF('Routed panel shapes'!$B$18:$B$31,B1553,'Routed panel shapes'!$G$18:$G$31)) +
(SUMIF('Routed panel shapes (2)'!$B$18:$B$31,B1553,'Routed panel shapes (2)'!$G$18:$G$31)) +
(SUMIF('Routed face only'!$B$17:$B$30,B1553,'Routed face only'!$G$17:$G$30)) +
(SUMIF('Routed face only (2)'!$B$17:$B$30,B1553,'Routed face only (2)'!$G$17:$G$30)) +
(SUMIF('Routed alum faces letters'!$B$17:$B$30,B1553,'Routed alum faces letters'!$G$17:$G$30)) +
(SUMIF('Routed alum faces letters (2)'!$B$17:$B$30,B1553,'Routed alum faces letters (2)'!$G$17:$G$30)) +
(SUMIF('Routed push through acrylic'!$B$17:$B$30,B1553,'Routed push through acrylic'!$G$17:$G$30)) +
(SUMIF('Routed push through acrylic (2)'!$B$17:$B$30,B1553,'Routed push through acrylic (2)'!$G$17:$G$30)) +
(SUMIF('Sf routed cabinet'!$B$17:$B$30,B1553,'Sf routed cabinet'!$G$17:$G$30)) +
(SUMIF('Sf routed cabinet (2)'!$B$17:$B$30,B1553,'Sf routed cabinet (2)'!$G$17:$G$30)) +
(SUMIF('Df routed cabinet'!$B$17:$B$30,B1553,'Df routed cabinet'!$G$17:$G$30)) +
(SUMIF('Df routed cabinet (2)'!$B$17:$B$30,B1553,'Df routed cabinet (2)'!$G$17:$G$30)) +
(SUMIF('Sf acrylic cabinet'!$B$17:$B$30,B1553,'Sf acrylic cabinet'!$G$17:$G$30)) +
(SUMIF('Sf acrylic cabinet (2)'!$B$17:$B$30,B1553,'Sf acrylic cabinet (2)'!$G$17:$G$30)) +
(SUMIF('Economy Sf acrylic'!$B$17:$B$30,B1553,'Economy Sf acrylic'!$G$17:$G$30)) +
(SUMIF('Df acrylic cabinet'!$B$17:$B$30,B1553,'Df acrylic cabinet'!$G$17:$G$30)) +
(SUMIF('Df acrylic cabinet (2)'!$B$17:$B$30,B1553,'Df acrylic cabinet (2)'!$G$17:$G$30)) +
(SUMIF('Sf flex cabinet'!$B$17:$B$30,B1553,'Sf flex cabinet'!$G$17:$G$30)) +
(SUMIF('Sf flex cabinet (2)'!$B$17:$B$30,B1553,'Sf flex cabinet (2)'!$G$17:$G$30)) +
(SUMIF('Df flex cabinet'!$B$17:$B$36,B1553,'Df flex cabinet'!$G$17:$G$36)) +
(SUMIF('Df flex cabinet (2)'!$B$17:$B$36,B1553,'Df flex cabinet (2)'!$G$17:$G$36)) +
(SUMIF('Pole cover'!$B$17:$B$30,B1553,'Pole cover'!$G$17:$G$30)) +
(SUMIF('Pole cover (2)'!$B$17:$B$30,B1553,'Pole cover (2)'!$G$17:$G$30)) +
(SUMIF('Structural Steel Fab'!$B$17:$B$29,B1553,'Structural Steel Fab'!$G$17:$G$29)) +
(SUMIF(Reveal!$B$17:$B$30,B1553,Reveal!$G$17:$G$30)) +
(SUMIF('Reveal (2)'!$B$17:$B$30,B1553,'Reveal (2)'!$G$17:$G$30)) +
(SUMIF('Crown cove top'!$B$17:$B$30,B1553,'Crown cove top'!$G$17:$G$30)) +
(SUMIF('EMC assembly'!$B$17:$B$30,B1553,'EMC assembly'!$G$17:$G$30)) +
(SUMIF(Crating!$B$17:$B$29,B1553,Crating!$G$17:$G$29)) +
(SUMIF('LED wiring'!$B$17:$B$30,B1553,'LED wiring'!$G$17:$G$30)) +
(SUMIF('Changeable copy face'!$B$17:$B$30,B1553,'Changeable copy face'!$G$17:$G$30)) +
(SUMIF('Flex face assembly'!$B$17:$B$30,B1553,'Flex face assembly'!$G$17:$G$30)) +
(SUMIF('Routed face assembly'!$B$17:$B$30,B1553,'Routed face assembly'!$G$17:$G$30)) +
(SUMIF('Paint calculation'!$B$17:$B$30,B1553,'Paint calculation'!$G$17:$G$30)) +
(SUMIF('Trimcap letter face'!$B$17:$B$30,B1553,'Trimcap letter face'!$G$17:$G$30)) +
(SUMIF('Trimcap letter face (2)'!$B$17:$B$30,B1553,'Trimcap letter face (2)'!$G$17:$G$30)) +
(SUMIF('Channel letter fabrication'!$B$17:$B$30,B1553,'Channel letter fabrication'!$G$17:$G$30)) +
(SUMIF('Channel letter fabrication (2)'!$B$17:$B$30,B1553,'Channel letter fabrication (2)'!$G$17:$G$30))</f>
        <v>0</v>
      </c>
    </row>
    <row r="1554" spans="1:10">
      <c r="A1554" s="28">
        <f>[1]ODBC!$A1554</f>
        <v>0</v>
      </c>
      <c r="B1554" s="29">
        <f>[1]ODBC!B1554</f>
        <v>0</v>
      </c>
      <c r="C1554" s="30" t="str">
        <f>IFERROR(VLOOKUP($B1554,[1]ODBC!$B:$H,2,FALSE),"")</f>
        <v/>
      </c>
      <c r="D1554" s="30" t="str">
        <f>IFERROR(VLOOKUP($B1554,[1]ODBC!$B:$H,3,FALSE),"")</f>
        <v/>
      </c>
      <c r="E1554" s="30" t="str">
        <f>IFERROR(VLOOKUP($B1554,[1]ODBC!$B:$H,4,FALSE),"")</f>
        <v/>
      </c>
      <c r="F1554" s="31" t="str">
        <f>IFERROR(VLOOKUP($B1554,[1]ODBC!$B:$H,5,FALSE),"")</f>
        <v/>
      </c>
      <c r="G1554" s="32">
        <f>[1]ODBC!G1554</f>
        <v>0</v>
      </c>
      <c r="H1554" s="33">
        <f>SUM([1]ODBC!H1554)</f>
        <v>0</v>
      </c>
      <c r="I1554" s="41" t="str">
        <f>'Vinyl cutting'!$B$2</f>
        <v>J36938</v>
      </c>
      <c r="J1554" s="42">
        <f ca="1">(SUMIF('Freeform time and material'!$B$17:$B$30,B1554,'Freeform time and material'!$G$17:$G$30)) +
(SUMIF('Vinyl cutting'!$B$17:$B$30,B1554,'Vinyl cutting'!$G$17:$G$30)) +
(SUMIF('Vinyl cutting (2)'!$B$17:$B$30,B1554,'Vinyl cutting (2)'!$G$17:$G$30)) +
(SUMIF('Apply vinyl graphics'!$B$17:$B$30,B1554,'Apply vinyl graphics'!$G$17:$G$30)) +
(SUMIF('Apply vinyl graphics (2)'!$B$17:$B$30,B1554,'Apply vinyl graphics (2)'!$G$17:$G$30)) +
(SUMIF('Alum pan sign'!$B$17:$B$30,B1554,'Alum pan sign'!$G$17:$G$30)) +
(SUMIF('Alum pan sign (2)'!$B$17:$B$30,B1554,'Alum pan sign (2)'!$G$17:$G$30)) +
(SUMIF('Economy pan sign'!$B$17:$B$30,B1554,'Economy pan sign'!$G$17:$G$30)) +
(SUMIF('Post and panel sign'!$B$17:$B$30,B1554,'Post and panel sign'!$G$17:$G$30)) +
(SUMIF('Post and panel sign (2)'!$B$17:$B$30,B1554,'Post and panel sign (2)'!$G$17:$G$30)) +
(SUMIF('Flat panels only'!$B$17:$B$30,B1554,'Flat panels only'!$G$17:$G$30)) +
(SUMIF('Flat panels only (2)'!$B$17:$B$30,B1554,'Flat panels only (2)'!$G$17:$G$30)) +
(SUMIF('Routed panel shapes'!$B$18:$B$31,B1554,'Routed panel shapes'!$G$18:$G$31)) +
(SUMIF('Routed panel shapes (2)'!$B$18:$B$31,B1554,'Routed panel shapes (2)'!$G$18:$G$31)) +
(SUMIF('Routed face only'!$B$17:$B$30,B1554,'Routed face only'!$G$17:$G$30)) +
(SUMIF('Routed face only (2)'!$B$17:$B$30,B1554,'Routed face only (2)'!$G$17:$G$30)) +
(SUMIF('Routed alum faces letters'!$B$17:$B$30,B1554,'Routed alum faces letters'!$G$17:$G$30)) +
(SUMIF('Routed alum faces letters (2)'!$B$17:$B$30,B1554,'Routed alum faces letters (2)'!$G$17:$G$30)) +
(SUMIF('Routed push through acrylic'!$B$17:$B$30,B1554,'Routed push through acrylic'!$G$17:$G$30)) +
(SUMIF('Routed push through acrylic (2)'!$B$17:$B$30,B1554,'Routed push through acrylic (2)'!$G$17:$G$30)) +
(SUMIF('Sf routed cabinet'!$B$17:$B$30,B1554,'Sf routed cabinet'!$G$17:$G$30)) +
(SUMIF('Sf routed cabinet (2)'!$B$17:$B$30,B1554,'Sf routed cabinet (2)'!$G$17:$G$30)) +
(SUMIF('Df routed cabinet'!$B$17:$B$30,B1554,'Df routed cabinet'!$G$17:$G$30)) +
(SUMIF('Df routed cabinet (2)'!$B$17:$B$30,B1554,'Df routed cabinet (2)'!$G$17:$G$30)) +
(SUMIF('Sf acrylic cabinet'!$B$17:$B$30,B1554,'Sf acrylic cabinet'!$G$17:$G$30)) +
(SUMIF('Sf acrylic cabinet (2)'!$B$17:$B$30,B1554,'Sf acrylic cabinet (2)'!$G$17:$G$30)) +
(SUMIF('Economy Sf acrylic'!$B$17:$B$30,B1554,'Economy Sf acrylic'!$G$17:$G$30)) +
(SUMIF('Df acrylic cabinet'!$B$17:$B$30,B1554,'Df acrylic cabinet'!$G$17:$G$30)) +
(SUMIF('Df acrylic cabinet (2)'!$B$17:$B$30,B1554,'Df acrylic cabinet (2)'!$G$17:$G$30)) +
(SUMIF('Sf flex cabinet'!$B$17:$B$30,B1554,'Sf flex cabinet'!$G$17:$G$30)) +
(SUMIF('Sf flex cabinet (2)'!$B$17:$B$30,B1554,'Sf flex cabinet (2)'!$G$17:$G$30)) +
(SUMIF('Df flex cabinet'!$B$17:$B$36,B1554,'Df flex cabinet'!$G$17:$G$36)) +
(SUMIF('Df flex cabinet (2)'!$B$17:$B$36,B1554,'Df flex cabinet (2)'!$G$17:$G$36)) +
(SUMIF('Pole cover'!$B$17:$B$30,B1554,'Pole cover'!$G$17:$G$30)) +
(SUMIF('Pole cover (2)'!$B$17:$B$30,B1554,'Pole cover (2)'!$G$17:$G$30)) +
(SUMIF('Structural Steel Fab'!$B$17:$B$29,B1554,'Structural Steel Fab'!$G$17:$G$29)) +
(SUMIF(Reveal!$B$17:$B$30,B1554,Reveal!$G$17:$G$30)) +
(SUMIF('Reveal (2)'!$B$17:$B$30,B1554,'Reveal (2)'!$G$17:$G$30)) +
(SUMIF('Crown cove top'!$B$17:$B$30,B1554,'Crown cove top'!$G$17:$G$30)) +
(SUMIF('EMC assembly'!$B$17:$B$30,B1554,'EMC assembly'!$G$17:$G$30)) +
(SUMIF(Crating!$B$17:$B$29,B1554,Crating!$G$17:$G$29)) +
(SUMIF('LED wiring'!$B$17:$B$30,B1554,'LED wiring'!$G$17:$G$30)) +
(SUMIF('Changeable copy face'!$B$17:$B$30,B1554,'Changeable copy face'!$G$17:$G$30)) +
(SUMIF('Flex face assembly'!$B$17:$B$30,B1554,'Flex face assembly'!$G$17:$G$30)) +
(SUMIF('Routed face assembly'!$B$17:$B$30,B1554,'Routed face assembly'!$G$17:$G$30)) +
(SUMIF('Paint calculation'!$B$17:$B$30,B1554,'Paint calculation'!$G$17:$G$30)) +
(SUMIF('Trimcap letter face'!$B$17:$B$30,B1554,'Trimcap letter face'!$G$17:$G$30)) +
(SUMIF('Trimcap letter face (2)'!$B$17:$B$30,B1554,'Trimcap letter face (2)'!$G$17:$G$30)) +
(SUMIF('Channel letter fabrication'!$B$17:$B$30,B1554,'Channel letter fabrication'!$G$17:$G$30)) +
(SUMIF('Channel letter fabrication (2)'!$B$17:$B$30,B1554,'Channel letter fabrication (2)'!$G$17:$G$30))</f>
        <v>0</v>
      </c>
    </row>
    <row r="1555" spans="1:10">
      <c r="A1555" s="28">
        <f>[1]ODBC!$A1555</f>
        <v>0</v>
      </c>
      <c r="B1555" s="29">
        <f>[1]ODBC!B1555</f>
        <v>0</v>
      </c>
      <c r="C1555" s="30" t="str">
        <f>IFERROR(VLOOKUP($B1555,[1]ODBC!$B:$H,2,FALSE),"")</f>
        <v/>
      </c>
      <c r="D1555" s="30" t="str">
        <f>IFERROR(VLOOKUP($B1555,[1]ODBC!$B:$H,3,FALSE),"")</f>
        <v/>
      </c>
      <c r="E1555" s="30" t="str">
        <f>IFERROR(VLOOKUP($B1555,[1]ODBC!$B:$H,4,FALSE),"")</f>
        <v/>
      </c>
      <c r="F1555" s="31" t="str">
        <f>IFERROR(VLOOKUP($B1555,[1]ODBC!$B:$H,5,FALSE),"")</f>
        <v/>
      </c>
      <c r="G1555" s="32">
        <f>[1]ODBC!G1555</f>
        <v>0</v>
      </c>
      <c r="H1555" s="33">
        <f>SUM([1]ODBC!H1555)</f>
        <v>0</v>
      </c>
      <c r="I1555" s="41" t="str">
        <f>'Vinyl cutting'!$B$2</f>
        <v>J36938</v>
      </c>
      <c r="J1555" s="42">
        <f ca="1">(SUMIF('Freeform time and material'!$B$17:$B$30,B1555,'Freeform time and material'!$G$17:$G$30)) +
(SUMIF('Vinyl cutting'!$B$17:$B$30,B1555,'Vinyl cutting'!$G$17:$G$30)) +
(SUMIF('Vinyl cutting (2)'!$B$17:$B$30,B1555,'Vinyl cutting (2)'!$G$17:$G$30)) +
(SUMIF('Apply vinyl graphics'!$B$17:$B$30,B1555,'Apply vinyl graphics'!$G$17:$G$30)) +
(SUMIF('Apply vinyl graphics (2)'!$B$17:$B$30,B1555,'Apply vinyl graphics (2)'!$G$17:$G$30)) +
(SUMIF('Alum pan sign'!$B$17:$B$30,B1555,'Alum pan sign'!$G$17:$G$30)) +
(SUMIF('Alum pan sign (2)'!$B$17:$B$30,B1555,'Alum pan sign (2)'!$G$17:$G$30)) +
(SUMIF('Economy pan sign'!$B$17:$B$30,B1555,'Economy pan sign'!$G$17:$G$30)) +
(SUMIF('Post and panel sign'!$B$17:$B$30,B1555,'Post and panel sign'!$G$17:$G$30)) +
(SUMIF('Post and panel sign (2)'!$B$17:$B$30,B1555,'Post and panel sign (2)'!$G$17:$G$30)) +
(SUMIF('Flat panels only'!$B$17:$B$30,B1555,'Flat panels only'!$G$17:$G$30)) +
(SUMIF('Flat panels only (2)'!$B$17:$B$30,B1555,'Flat panels only (2)'!$G$17:$G$30)) +
(SUMIF('Routed panel shapes'!$B$18:$B$31,B1555,'Routed panel shapes'!$G$18:$G$31)) +
(SUMIF('Routed panel shapes (2)'!$B$18:$B$31,B1555,'Routed panel shapes (2)'!$G$18:$G$31)) +
(SUMIF('Routed face only'!$B$17:$B$30,B1555,'Routed face only'!$G$17:$G$30)) +
(SUMIF('Routed face only (2)'!$B$17:$B$30,B1555,'Routed face only (2)'!$G$17:$G$30)) +
(SUMIF('Routed alum faces letters'!$B$17:$B$30,B1555,'Routed alum faces letters'!$G$17:$G$30)) +
(SUMIF('Routed alum faces letters (2)'!$B$17:$B$30,B1555,'Routed alum faces letters (2)'!$G$17:$G$30)) +
(SUMIF('Routed push through acrylic'!$B$17:$B$30,B1555,'Routed push through acrylic'!$G$17:$G$30)) +
(SUMIF('Routed push through acrylic (2)'!$B$17:$B$30,B1555,'Routed push through acrylic (2)'!$G$17:$G$30)) +
(SUMIF('Sf routed cabinet'!$B$17:$B$30,B1555,'Sf routed cabinet'!$G$17:$G$30)) +
(SUMIF('Sf routed cabinet (2)'!$B$17:$B$30,B1555,'Sf routed cabinet (2)'!$G$17:$G$30)) +
(SUMIF('Df routed cabinet'!$B$17:$B$30,B1555,'Df routed cabinet'!$G$17:$G$30)) +
(SUMIF('Df routed cabinet (2)'!$B$17:$B$30,B1555,'Df routed cabinet (2)'!$G$17:$G$30)) +
(SUMIF('Sf acrylic cabinet'!$B$17:$B$30,B1555,'Sf acrylic cabinet'!$G$17:$G$30)) +
(SUMIF('Sf acrylic cabinet (2)'!$B$17:$B$30,B1555,'Sf acrylic cabinet (2)'!$G$17:$G$30)) +
(SUMIF('Economy Sf acrylic'!$B$17:$B$30,B1555,'Economy Sf acrylic'!$G$17:$G$30)) +
(SUMIF('Df acrylic cabinet'!$B$17:$B$30,B1555,'Df acrylic cabinet'!$G$17:$G$30)) +
(SUMIF('Df acrylic cabinet (2)'!$B$17:$B$30,B1555,'Df acrylic cabinet (2)'!$G$17:$G$30)) +
(SUMIF('Sf flex cabinet'!$B$17:$B$30,B1555,'Sf flex cabinet'!$G$17:$G$30)) +
(SUMIF('Sf flex cabinet (2)'!$B$17:$B$30,B1555,'Sf flex cabinet (2)'!$G$17:$G$30)) +
(SUMIF('Df flex cabinet'!$B$17:$B$36,B1555,'Df flex cabinet'!$G$17:$G$36)) +
(SUMIF('Df flex cabinet (2)'!$B$17:$B$36,B1555,'Df flex cabinet (2)'!$G$17:$G$36)) +
(SUMIF('Pole cover'!$B$17:$B$30,B1555,'Pole cover'!$G$17:$G$30)) +
(SUMIF('Pole cover (2)'!$B$17:$B$30,B1555,'Pole cover (2)'!$G$17:$G$30)) +
(SUMIF('Structural Steel Fab'!$B$17:$B$29,B1555,'Structural Steel Fab'!$G$17:$G$29)) +
(SUMIF(Reveal!$B$17:$B$30,B1555,Reveal!$G$17:$G$30)) +
(SUMIF('Reveal (2)'!$B$17:$B$30,B1555,'Reveal (2)'!$G$17:$G$30)) +
(SUMIF('Crown cove top'!$B$17:$B$30,B1555,'Crown cove top'!$G$17:$G$30)) +
(SUMIF('EMC assembly'!$B$17:$B$30,B1555,'EMC assembly'!$G$17:$G$30)) +
(SUMIF(Crating!$B$17:$B$29,B1555,Crating!$G$17:$G$29)) +
(SUMIF('LED wiring'!$B$17:$B$30,B1555,'LED wiring'!$G$17:$G$30)) +
(SUMIF('Changeable copy face'!$B$17:$B$30,B1555,'Changeable copy face'!$G$17:$G$30)) +
(SUMIF('Flex face assembly'!$B$17:$B$30,B1555,'Flex face assembly'!$G$17:$G$30)) +
(SUMIF('Routed face assembly'!$B$17:$B$30,B1555,'Routed face assembly'!$G$17:$G$30)) +
(SUMIF('Paint calculation'!$B$17:$B$30,B1555,'Paint calculation'!$G$17:$G$30)) +
(SUMIF('Trimcap letter face'!$B$17:$B$30,B1555,'Trimcap letter face'!$G$17:$G$30)) +
(SUMIF('Trimcap letter face (2)'!$B$17:$B$30,B1555,'Trimcap letter face (2)'!$G$17:$G$30)) +
(SUMIF('Channel letter fabrication'!$B$17:$B$30,B1555,'Channel letter fabrication'!$G$17:$G$30)) +
(SUMIF('Channel letter fabrication (2)'!$B$17:$B$30,B1555,'Channel letter fabrication (2)'!$G$17:$G$30))</f>
        <v>0</v>
      </c>
    </row>
    <row r="1556" spans="1:10">
      <c r="A1556" s="28">
        <f>[1]ODBC!$A1556</f>
        <v>0</v>
      </c>
      <c r="B1556" s="29">
        <f>[1]ODBC!B1556</f>
        <v>0</v>
      </c>
      <c r="C1556" s="30" t="str">
        <f>IFERROR(VLOOKUP($B1556,[1]ODBC!$B:$H,2,FALSE),"")</f>
        <v/>
      </c>
      <c r="D1556" s="30" t="str">
        <f>IFERROR(VLOOKUP($B1556,[1]ODBC!$B:$H,3,FALSE),"")</f>
        <v/>
      </c>
      <c r="E1556" s="30" t="str">
        <f>IFERROR(VLOOKUP($B1556,[1]ODBC!$B:$H,4,FALSE),"")</f>
        <v/>
      </c>
      <c r="F1556" s="31" t="str">
        <f>IFERROR(VLOOKUP($B1556,[1]ODBC!$B:$H,5,FALSE),"")</f>
        <v/>
      </c>
      <c r="G1556" s="32">
        <f>[1]ODBC!G1556</f>
        <v>0</v>
      </c>
      <c r="H1556" s="33">
        <f>SUM([1]ODBC!H1556)</f>
        <v>0</v>
      </c>
      <c r="I1556" s="41" t="str">
        <f>'Vinyl cutting'!$B$2</f>
        <v>J36938</v>
      </c>
      <c r="J1556" s="42">
        <f ca="1">(SUMIF('Freeform time and material'!$B$17:$B$30,B1556,'Freeform time and material'!$G$17:$G$30)) +
(SUMIF('Vinyl cutting'!$B$17:$B$30,B1556,'Vinyl cutting'!$G$17:$G$30)) +
(SUMIF('Vinyl cutting (2)'!$B$17:$B$30,B1556,'Vinyl cutting (2)'!$G$17:$G$30)) +
(SUMIF('Apply vinyl graphics'!$B$17:$B$30,B1556,'Apply vinyl graphics'!$G$17:$G$30)) +
(SUMIF('Apply vinyl graphics (2)'!$B$17:$B$30,B1556,'Apply vinyl graphics (2)'!$G$17:$G$30)) +
(SUMIF('Alum pan sign'!$B$17:$B$30,B1556,'Alum pan sign'!$G$17:$G$30)) +
(SUMIF('Alum pan sign (2)'!$B$17:$B$30,B1556,'Alum pan sign (2)'!$G$17:$G$30)) +
(SUMIF('Economy pan sign'!$B$17:$B$30,B1556,'Economy pan sign'!$G$17:$G$30)) +
(SUMIF('Post and panel sign'!$B$17:$B$30,B1556,'Post and panel sign'!$G$17:$G$30)) +
(SUMIF('Post and panel sign (2)'!$B$17:$B$30,B1556,'Post and panel sign (2)'!$G$17:$G$30)) +
(SUMIF('Flat panels only'!$B$17:$B$30,B1556,'Flat panels only'!$G$17:$G$30)) +
(SUMIF('Flat panels only (2)'!$B$17:$B$30,B1556,'Flat panels only (2)'!$G$17:$G$30)) +
(SUMIF('Routed panel shapes'!$B$18:$B$31,B1556,'Routed panel shapes'!$G$18:$G$31)) +
(SUMIF('Routed panel shapes (2)'!$B$18:$B$31,B1556,'Routed panel shapes (2)'!$G$18:$G$31)) +
(SUMIF('Routed face only'!$B$17:$B$30,B1556,'Routed face only'!$G$17:$G$30)) +
(SUMIF('Routed face only (2)'!$B$17:$B$30,B1556,'Routed face only (2)'!$G$17:$G$30)) +
(SUMIF('Routed alum faces letters'!$B$17:$B$30,B1556,'Routed alum faces letters'!$G$17:$G$30)) +
(SUMIF('Routed alum faces letters (2)'!$B$17:$B$30,B1556,'Routed alum faces letters (2)'!$G$17:$G$30)) +
(SUMIF('Routed push through acrylic'!$B$17:$B$30,B1556,'Routed push through acrylic'!$G$17:$G$30)) +
(SUMIF('Routed push through acrylic (2)'!$B$17:$B$30,B1556,'Routed push through acrylic (2)'!$G$17:$G$30)) +
(SUMIF('Sf routed cabinet'!$B$17:$B$30,B1556,'Sf routed cabinet'!$G$17:$G$30)) +
(SUMIF('Sf routed cabinet (2)'!$B$17:$B$30,B1556,'Sf routed cabinet (2)'!$G$17:$G$30)) +
(SUMIF('Df routed cabinet'!$B$17:$B$30,B1556,'Df routed cabinet'!$G$17:$G$30)) +
(SUMIF('Df routed cabinet (2)'!$B$17:$B$30,B1556,'Df routed cabinet (2)'!$G$17:$G$30)) +
(SUMIF('Sf acrylic cabinet'!$B$17:$B$30,B1556,'Sf acrylic cabinet'!$G$17:$G$30)) +
(SUMIF('Sf acrylic cabinet (2)'!$B$17:$B$30,B1556,'Sf acrylic cabinet (2)'!$G$17:$G$30)) +
(SUMIF('Economy Sf acrylic'!$B$17:$B$30,B1556,'Economy Sf acrylic'!$G$17:$G$30)) +
(SUMIF('Df acrylic cabinet'!$B$17:$B$30,B1556,'Df acrylic cabinet'!$G$17:$G$30)) +
(SUMIF('Df acrylic cabinet (2)'!$B$17:$B$30,B1556,'Df acrylic cabinet (2)'!$G$17:$G$30)) +
(SUMIF('Sf flex cabinet'!$B$17:$B$30,B1556,'Sf flex cabinet'!$G$17:$G$30)) +
(SUMIF('Sf flex cabinet (2)'!$B$17:$B$30,B1556,'Sf flex cabinet (2)'!$G$17:$G$30)) +
(SUMIF('Df flex cabinet'!$B$17:$B$36,B1556,'Df flex cabinet'!$G$17:$G$36)) +
(SUMIF('Df flex cabinet (2)'!$B$17:$B$36,B1556,'Df flex cabinet (2)'!$G$17:$G$36)) +
(SUMIF('Pole cover'!$B$17:$B$30,B1556,'Pole cover'!$G$17:$G$30)) +
(SUMIF('Pole cover (2)'!$B$17:$B$30,B1556,'Pole cover (2)'!$G$17:$G$30)) +
(SUMIF('Structural Steel Fab'!$B$17:$B$29,B1556,'Structural Steel Fab'!$G$17:$G$29)) +
(SUMIF(Reveal!$B$17:$B$30,B1556,Reveal!$G$17:$G$30)) +
(SUMIF('Reveal (2)'!$B$17:$B$30,B1556,'Reveal (2)'!$G$17:$G$30)) +
(SUMIF('Crown cove top'!$B$17:$B$30,B1556,'Crown cove top'!$G$17:$G$30)) +
(SUMIF('EMC assembly'!$B$17:$B$30,B1556,'EMC assembly'!$G$17:$G$30)) +
(SUMIF(Crating!$B$17:$B$29,B1556,Crating!$G$17:$G$29)) +
(SUMIF('LED wiring'!$B$17:$B$30,B1556,'LED wiring'!$G$17:$G$30)) +
(SUMIF('Changeable copy face'!$B$17:$B$30,B1556,'Changeable copy face'!$G$17:$G$30)) +
(SUMIF('Flex face assembly'!$B$17:$B$30,B1556,'Flex face assembly'!$G$17:$G$30)) +
(SUMIF('Routed face assembly'!$B$17:$B$30,B1556,'Routed face assembly'!$G$17:$G$30)) +
(SUMIF('Paint calculation'!$B$17:$B$30,B1556,'Paint calculation'!$G$17:$G$30)) +
(SUMIF('Trimcap letter face'!$B$17:$B$30,B1556,'Trimcap letter face'!$G$17:$G$30)) +
(SUMIF('Trimcap letter face (2)'!$B$17:$B$30,B1556,'Trimcap letter face (2)'!$G$17:$G$30)) +
(SUMIF('Channel letter fabrication'!$B$17:$B$30,B1556,'Channel letter fabrication'!$G$17:$G$30)) +
(SUMIF('Channel letter fabrication (2)'!$B$17:$B$30,B1556,'Channel letter fabrication (2)'!$G$17:$G$30))</f>
        <v>0</v>
      </c>
    </row>
    <row r="1557" spans="1:10">
      <c r="A1557" s="28">
        <f>[1]ODBC!$A1557</f>
        <v>0</v>
      </c>
      <c r="B1557" s="29">
        <f>[1]ODBC!B1557</f>
        <v>0</v>
      </c>
      <c r="C1557" s="30" t="str">
        <f>IFERROR(VLOOKUP($B1557,[1]ODBC!$B:$H,2,FALSE),"")</f>
        <v/>
      </c>
      <c r="D1557" s="30" t="str">
        <f>IFERROR(VLOOKUP($B1557,[1]ODBC!$B:$H,3,FALSE),"")</f>
        <v/>
      </c>
      <c r="E1557" s="30" t="str">
        <f>IFERROR(VLOOKUP($B1557,[1]ODBC!$B:$H,4,FALSE),"")</f>
        <v/>
      </c>
      <c r="F1557" s="31" t="str">
        <f>IFERROR(VLOOKUP($B1557,[1]ODBC!$B:$H,5,FALSE),"")</f>
        <v/>
      </c>
      <c r="G1557" s="32">
        <f>[1]ODBC!G1557</f>
        <v>0</v>
      </c>
      <c r="H1557" s="33">
        <f>SUM([1]ODBC!H1557)</f>
        <v>0</v>
      </c>
      <c r="I1557" s="41" t="str">
        <f>'Vinyl cutting'!$B$2</f>
        <v>J36938</v>
      </c>
      <c r="J1557" s="42">
        <f ca="1">(SUMIF('Freeform time and material'!$B$17:$B$30,B1557,'Freeform time and material'!$G$17:$G$30)) +
(SUMIF('Vinyl cutting'!$B$17:$B$30,B1557,'Vinyl cutting'!$G$17:$G$30)) +
(SUMIF('Vinyl cutting (2)'!$B$17:$B$30,B1557,'Vinyl cutting (2)'!$G$17:$G$30)) +
(SUMIF('Apply vinyl graphics'!$B$17:$B$30,B1557,'Apply vinyl graphics'!$G$17:$G$30)) +
(SUMIF('Apply vinyl graphics (2)'!$B$17:$B$30,B1557,'Apply vinyl graphics (2)'!$G$17:$G$30)) +
(SUMIF('Alum pan sign'!$B$17:$B$30,B1557,'Alum pan sign'!$G$17:$G$30)) +
(SUMIF('Alum pan sign (2)'!$B$17:$B$30,B1557,'Alum pan sign (2)'!$G$17:$G$30)) +
(SUMIF('Economy pan sign'!$B$17:$B$30,B1557,'Economy pan sign'!$G$17:$G$30)) +
(SUMIF('Post and panel sign'!$B$17:$B$30,B1557,'Post and panel sign'!$G$17:$G$30)) +
(SUMIF('Post and panel sign (2)'!$B$17:$B$30,B1557,'Post and panel sign (2)'!$G$17:$G$30)) +
(SUMIF('Flat panels only'!$B$17:$B$30,B1557,'Flat panels only'!$G$17:$G$30)) +
(SUMIF('Flat panels only (2)'!$B$17:$B$30,B1557,'Flat panels only (2)'!$G$17:$G$30)) +
(SUMIF('Routed panel shapes'!$B$18:$B$31,B1557,'Routed panel shapes'!$G$18:$G$31)) +
(SUMIF('Routed panel shapes (2)'!$B$18:$B$31,B1557,'Routed panel shapes (2)'!$G$18:$G$31)) +
(SUMIF('Routed face only'!$B$17:$B$30,B1557,'Routed face only'!$G$17:$G$30)) +
(SUMIF('Routed face only (2)'!$B$17:$B$30,B1557,'Routed face only (2)'!$G$17:$G$30)) +
(SUMIF('Routed alum faces letters'!$B$17:$B$30,B1557,'Routed alum faces letters'!$G$17:$G$30)) +
(SUMIF('Routed alum faces letters (2)'!$B$17:$B$30,B1557,'Routed alum faces letters (2)'!$G$17:$G$30)) +
(SUMIF('Routed push through acrylic'!$B$17:$B$30,B1557,'Routed push through acrylic'!$G$17:$G$30)) +
(SUMIF('Routed push through acrylic (2)'!$B$17:$B$30,B1557,'Routed push through acrylic (2)'!$G$17:$G$30)) +
(SUMIF('Sf routed cabinet'!$B$17:$B$30,B1557,'Sf routed cabinet'!$G$17:$G$30)) +
(SUMIF('Sf routed cabinet (2)'!$B$17:$B$30,B1557,'Sf routed cabinet (2)'!$G$17:$G$30)) +
(SUMIF('Df routed cabinet'!$B$17:$B$30,B1557,'Df routed cabinet'!$G$17:$G$30)) +
(SUMIF('Df routed cabinet (2)'!$B$17:$B$30,B1557,'Df routed cabinet (2)'!$G$17:$G$30)) +
(SUMIF('Sf acrylic cabinet'!$B$17:$B$30,B1557,'Sf acrylic cabinet'!$G$17:$G$30)) +
(SUMIF('Sf acrylic cabinet (2)'!$B$17:$B$30,B1557,'Sf acrylic cabinet (2)'!$G$17:$G$30)) +
(SUMIF('Economy Sf acrylic'!$B$17:$B$30,B1557,'Economy Sf acrylic'!$G$17:$G$30)) +
(SUMIF('Df acrylic cabinet'!$B$17:$B$30,B1557,'Df acrylic cabinet'!$G$17:$G$30)) +
(SUMIF('Df acrylic cabinet (2)'!$B$17:$B$30,B1557,'Df acrylic cabinet (2)'!$G$17:$G$30)) +
(SUMIF('Sf flex cabinet'!$B$17:$B$30,B1557,'Sf flex cabinet'!$G$17:$G$30)) +
(SUMIF('Sf flex cabinet (2)'!$B$17:$B$30,B1557,'Sf flex cabinet (2)'!$G$17:$G$30)) +
(SUMIF('Df flex cabinet'!$B$17:$B$36,B1557,'Df flex cabinet'!$G$17:$G$36)) +
(SUMIF('Df flex cabinet (2)'!$B$17:$B$36,B1557,'Df flex cabinet (2)'!$G$17:$G$36)) +
(SUMIF('Pole cover'!$B$17:$B$30,B1557,'Pole cover'!$G$17:$G$30)) +
(SUMIF('Pole cover (2)'!$B$17:$B$30,B1557,'Pole cover (2)'!$G$17:$G$30)) +
(SUMIF('Structural Steel Fab'!$B$17:$B$29,B1557,'Structural Steel Fab'!$G$17:$G$29)) +
(SUMIF(Reveal!$B$17:$B$30,B1557,Reveal!$G$17:$G$30)) +
(SUMIF('Reveal (2)'!$B$17:$B$30,B1557,'Reveal (2)'!$G$17:$G$30)) +
(SUMIF('Crown cove top'!$B$17:$B$30,B1557,'Crown cove top'!$G$17:$G$30)) +
(SUMIF('EMC assembly'!$B$17:$B$30,B1557,'EMC assembly'!$G$17:$G$30)) +
(SUMIF(Crating!$B$17:$B$29,B1557,Crating!$G$17:$G$29)) +
(SUMIF('LED wiring'!$B$17:$B$30,B1557,'LED wiring'!$G$17:$G$30)) +
(SUMIF('Changeable copy face'!$B$17:$B$30,B1557,'Changeable copy face'!$G$17:$G$30)) +
(SUMIF('Flex face assembly'!$B$17:$B$30,B1557,'Flex face assembly'!$G$17:$G$30)) +
(SUMIF('Routed face assembly'!$B$17:$B$30,B1557,'Routed face assembly'!$G$17:$G$30)) +
(SUMIF('Paint calculation'!$B$17:$B$30,B1557,'Paint calculation'!$G$17:$G$30)) +
(SUMIF('Trimcap letter face'!$B$17:$B$30,B1557,'Trimcap letter face'!$G$17:$G$30)) +
(SUMIF('Trimcap letter face (2)'!$B$17:$B$30,B1557,'Trimcap letter face (2)'!$G$17:$G$30)) +
(SUMIF('Channel letter fabrication'!$B$17:$B$30,B1557,'Channel letter fabrication'!$G$17:$G$30)) +
(SUMIF('Channel letter fabrication (2)'!$B$17:$B$30,B1557,'Channel letter fabrication (2)'!$G$17:$G$30))</f>
        <v>0</v>
      </c>
    </row>
    <row r="1558" spans="1:10">
      <c r="A1558" s="28">
        <f>[1]ODBC!$A1558</f>
        <v>0</v>
      </c>
      <c r="B1558" s="29">
        <f>[1]ODBC!B1558</f>
        <v>0</v>
      </c>
      <c r="C1558" s="30" t="str">
        <f>IFERROR(VLOOKUP($B1558,[1]ODBC!$B:$H,2,FALSE),"")</f>
        <v/>
      </c>
      <c r="D1558" s="30" t="str">
        <f>IFERROR(VLOOKUP($B1558,[1]ODBC!$B:$H,3,FALSE),"")</f>
        <v/>
      </c>
      <c r="E1558" s="30" t="str">
        <f>IFERROR(VLOOKUP($B1558,[1]ODBC!$B:$H,4,FALSE),"")</f>
        <v/>
      </c>
      <c r="F1558" s="31" t="str">
        <f>IFERROR(VLOOKUP($B1558,[1]ODBC!$B:$H,5,FALSE),"")</f>
        <v/>
      </c>
      <c r="G1558" s="32">
        <f>[1]ODBC!G1558</f>
        <v>0</v>
      </c>
      <c r="H1558" s="33">
        <f>SUM([1]ODBC!H1558)</f>
        <v>0</v>
      </c>
      <c r="I1558" s="41" t="str">
        <f>'Vinyl cutting'!$B$2</f>
        <v>J36938</v>
      </c>
      <c r="J1558" s="42">
        <f ca="1">(SUMIF('Freeform time and material'!$B$17:$B$30,B1558,'Freeform time and material'!$G$17:$G$30)) +
(SUMIF('Vinyl cutting'!$B$17:$B$30,B1558,'Vinyl cutting'!$G$17:$G$30)) +
(SUMIF('Vinyl cutting (2)'!$B$17:$B$30,B1558,'Vinyl cutting (2)'!$G$17:$G$30)) +
(SUMIF('Apply vinyl graphics'!$B$17:$B$30,B1558,'Apply vinyl graphics'!$G$17:$G$30)) +
(SUMIF('Apply vinyl graphics (2)'!$B$17:$B$30,B1558,'Apply vinyl graphics (2)'!$G$17:$G$30)) +
(SUMIF('Alum pan sign'!$B$17:$B$30,B1558,'Alum pan sign'!$G$17:$G$30)) +
(SUMIF('Alum pan sign (2)'!$B$17:$B$30,B1558,'Alum pan sign (2)'!$G$17:$G$30)) +
(SUMIF('Economy pan sign'!$B$17:$B$30,B1558,'Economy pan sign'!$G$17:$G$30)) +
(SUMIF('Post and panel sign'!$B$17:$B$30,B1558,'Post and panel sign'!$G$17:$G$30)) +
(SUMIF('Post and panel sign (2)'!$B$17:$B$30,B1558,'Post and panel sign (2)'!$G$17:$G$30)) +
(SUMIF('Flat panels only'!$B$17:$B$30,B1558,'Flat panels only'!$G$17:$G$30)) +
(SUMIF('Flat panels only (2)'!$B$17:$B$30,B1558,'Flat panels only (2)'!$G$17:$G$30)) +
(SUMIF('Routed panel shapes'!$B$18:$B$31,B1558,'Routed panel shapes'!$G$18:$G$31)) +
(SUMIF('Routed panel shapes (2)'!$B$18:$B$31,B1558,'Routed panel shapes (2)'!$G$18:$G$31)) +
(SUMIF('Routed face only'!$B$17:$B$30,B1558,'Routed face only'!$G$17:$G$30)) +
(SUMIF('Routed face only (2)'!$B$17:$B$30,B1558,'Routed face only (2)'!$G$17:$G$30)) +
(SUMIF('Routed alum faces letters'!$B$17:$B$30,B1558,'Routed alum faces letters'!$G$17:$G$30)) +
(SUMIF('Routed alum faces letters (2)'!$B$17:$B$30,B1558,'Routed alum faces letters (2)'!$G$17:$G$30)) +
(SUMIF('Routed push through acrylic'!$B$17:$B$30,B1558,'Routed push through acrylic'!$G$17:$G$30)) +
(SUMIF('Routed push through acrylic (2)'!$B$17:$B$30,B1558,'Routed push through acrylic (2)'!$G$17:$G$30)) +
(SUMIF('Sf routed cabinet'!$B$17:$B$30,B1558,'Sf routed cabinet'!$G$17:$G$30)) +
(SUMIF('Sf routed cabinet (2)'!$B$17:$B$30,B1558,'Sf routed cabinet (2)'!$G$17:$G$30)) +
(SUMIF('Df routed cabinet'!$B$17:$B$30,B1558,'Df routed cabinet'!$G$17:$G$30)) +
(SUMIF('Df routed cabinet (2)'!$B$17:$B$30,B1558,'Df routed cabinet (2)'!$G$17:$G$30)) +
(SUMIF('Sf acrylic cabinet'!$B$17:$B$30,B1558,'Sf acrylic cabinet'!$G$17:$G$30)) +
(SUMIF('Sf acrylic cabinet (2)'!$B$17:$B$30,B1558,'Sf acrylic cabinet (2)'!$G$17:$G$30)) +
(SUMIF('Economy Sf acrylic'!$B$17:$B$30,B1558,'Economy Sf acrylic'!$G$17:$G$30)) +
(SUMIF('Df acrylic cabinet'!$B$17:$B$30,B1558,'Df acrylic cabinet'!$G$17:$G$30)) +
(SUMIF('Df acrylic cabinet (2)'!$B$17:$B$30,B1558,'Df acrylic cabinet (2)'!$G$17:$G$30)) +
(SUMIF('Sf flex cabinet'!$B$17:$B$30,B1558,'Sf flex cabinet'!$G$17:$G$30)) +
(SUMIF('Sf flex cabinet (2)'!$B$17:$B$30,B1558,'Sf flex cabinet (2)'!$G$17:$G$30)) +
(SUMIF('Df flex cabinet'!$B$17:$B$36,B1558,'Df flex cabinet'!$G$17:$G$36)) +
(SUMIF('Df flex cabinet (2)'!$B$17:$B$36,B1558,'Df flex cabinet (2)'!$G$17:$G$36)) +
(SUMIF('Pole cover'!$B$17:$B$30,B1558,'Pole cover'!$G$17:$G$30)) +
(SUMIF('Pole cover (2)'!$B$17:$B$30,B1558,'Pole cover (2)'!$G$17:$G$30)) +
(SUMIF('Structural Steel Fab'!$B$17:$B$29,B1558,'Structural Steel Fab'!$G$17:$G$29)) +
(SUMIF(Reveal!$B$17:$B$30,B1558,Reveal!$G$17:$G$30)) +
(SUMIF('Reveal (2)'!$B$17:$B$30,B1558,'Reveal (2)'!$G$17:$G$30)) +
(SUMIF('Crown cove top'!$B$17:$B$30,B1558,'Crown cove top'!$G$17:$G$30)) +
(SUMIF('EMC assembly'!$B$17:$B$30,B1558,'EMC assembly'!$G$17:$G$30)) +
(SUMIF(Crating!$B$17:$B$29,B1558,Crating!$G$17:$G$29)) +
(SUMIF('LED wiring'!$B$17:$B$30,B1558,'LED wiring'!$G$17:$G$30)) +
(SUMIF('Changeable copy face'!$B$17:$B$30,B1558,'Changeable copy face'!$G$17:$G$30)) +
(SUMIF('Flex face assembly'!$B$17:$B$30,B1558,'Flex face assembly'!$G$17:$G$30)) +
(SUMIF('Routed face assembly'!$B$17:$B$30,B1558,'Routed face assembly'!$G$17:$G$30)) +
(SUMIF('Paint calculation'!$B$17:$B$30,B1558,'Paint calculation'!$G$17:$G$30)) +
(SUMIF('Trimcap letter face'!$B$17:$B$30,B1558,'Trimcap letter face'!$G$17:$G$30)) +
(SUMIF('Trimcap letter face (2)'!$B$17:$B$30,B1558,'Trimcap letter face (2)'!$G$17:$G$30)) +
(SUMIF('Channel letter fabrication'!$B$17:$B$30,B1558,'Channel letter fabrication'!$G$17:$G$30)) +
(SUMIF('Channel letter fabrication (2)'!$B$17:$B$30,B1558,'Channel letter fabrication (2)'!$G$17:$G$30))</f>
        <v>0</v>
      </c>
    </row>
    <row r="1559" spans="1:10">
      <c r="A1559" s="28">
        <f>[1]ODBC!$A1559</f>
        <v>0</v>
      </c>
      <c r="B1559" s="29">
        <f>[1]ODBC!B1559</f>
        <v>0</v>
      </c>
      <c r="C1559" s="30" t="str">
        <f>IFERROR(VLOOKUP($B1559,[1]ODBC!$B:$H,2,FALSE),"")</f>
        <v/>
      </c>
      <c r="D1559" s="30" t="str">
        <f>IFERROR(VLOOKUP($B1559,[1]ODBC!$B:$H,3,FALSE),"")</f>
        <v/>
      </c>
      <c r="E1559" s="30" t="str">
        <f>IFERROR(VLOOKUP($B1559,[1]ODBC!$B:$H,4,FALSE),"")</f>
        <v/>
      </c>
      <c r="F1559" s="31" t="str">
        <f>IFERROR(VLOOKUP($B1559,[1]ODBC!$B:$H,5,FALSE),"")</f>
        <v/>
      </c>
      <c r="G1559" s="32">
        <f>[1]ODBC!G1559</f>
        <v>0</v>
      </c>
      <c r="H1559" s="33">
        <f>SUM([1]ODBC!H1559)</f>
        <v>0</v>
      </c>
      <c r="I1559" s="41" t="str">
        <f>'Vinyl cutting'!$B$2</f>
        <v>J36938</v>
      </c>
      <c r="J1559" s="42">
        <f ca="1">(SUMIF('Freeform time and material'!$B$17:$B$30,B1559,'Freeform time and material'!$G$17:$G$30)) +
(SUMIF('Vinyl cutting'!$B$17:$B$30,B1559,'Vinyl cutting'!$G$17:$G$30)) +
(SUMIF('Vinyl cutting (2)'!$B$17:$B$30,B1559,'Vinyl cutting (2)'!$G$17:$G$30)) +
(SUMIF('Apply vinyl graphics'!$B$17:$B$30,B1559,'Apply vinyl graphics'!$G$17:$G$30)) +
(SUMIF('Apply vinyl graphics (2)'!$B$17:$B$30,B1559,'Apply vinyl graphics (2)'!$G$17:$G$30)) +
(SUMIF('Alum pan sign'!$B$17:$B$30,B1559,'Alum pan sign'!$G$17:$G$30)) +
(SUMIF('Alum pan sign (2)'!$B$17:$B$30,B1559,'Alum pan sign (2)'!$G$17:$G$30)) +
(SUMIF('Economy pan sign'!$B$17:$B$30,B1559,'Economy pan sign'!$G$17:$G$30)) +
(SUMIF('Post and panel sign'!$B$17:$B$30,B1559,'Post and panel sign'!$G$17:$G$30)) +
(SUMIF('Post and panel sign (2)'!$B$17:$B$30,B1559,'Post and panel sign (2)'!$G$17:$G$30)) +
(SUMIF('Flat panels only'!$B$17:$B$30,B1559,'Flat panels only'!$G$17:$G$30)) +
(SUMIF('Flat panels only (2)'!$B$17:$B$30,B1559,'Flat panels only (2)'!$G$17:$G$30)) +
(SUMIF('Routed panel shapes'!$B$18:$B$31,B1559,'Routed panel shapes'!$G$18:$G$31)) +
(SUMIF('Routed panel shapes (2)'!$B$18:$B$31,B1559,'Routed panel shapes (2)'!$G$18:$G$31)) +
(SUMIF('Routed face only'!$B$17:$B$30,B1559,'Routed face only'!$G$17:$G$30)) +
(SUMIF('Routed face only (2)'!$B$17:$B$30,B1559,'Routed face only (2)'!$G$17:$G$30)) +
(SUMIF('Routed alum faces letters'!$B$17:$B$30,B1559,'Routed alum faces letters'!$G$17:$G$30)) +
(SUMIF('Routed alum faces letters (2)'!$B$17:$B$30,B1559,'Routed alum faces letters (2)'!$G$17:$G$30)) +
(SUMIF('Routed push through acrylic'!$B$17:$B$30,B1559,'Routed push through acrylic'!$G$17:$G$30)) +
(SUMIF('Routed push through acrylic (2)'!$B$17:$B$30,B1559,'Routed push through acrylic (2)'!$G$17:$G$30)) +
(SUMIF('Sf routed cabinet'!$B$17:$B$30,B1559,'Sf routed cabinet'!$G$17:$G$30)) +
(SUMIF('Sf routed cabinet (2)'!$B$17:$B$30,B1559,'Sf routed cabinet (2)'!$G$17:$G$30)) +
(SUMIF('Df routed cabinet'!$B$17:$B$30,B1559,'Df routed cabinet'!$G$17:$G$30)) +
(SUMIF('Df routed cabinet (2)'!$B$17:$B$30,B1559,'Df routed cabinet (2)'!$G$17:$G$30)) +
(SUMIF('Sf acrylic cabinet'!$B$17:$B$30,B1559,'Sf acrylic cabinet'!$G$17:$G$30)) +
(SUMIF('Sf acrylic cabinet (2)'!$B$17:$B$30,B1559,'Sf acrylic cabinet (2)'!$G$17:$G$30)) +
(SUMIF('Economy Sf acrylic'!$B$17:$B$30,B1559,'Economy Sf acrylic'!$G$17:$G$30)) +
(SUMIF('Df acrylic cabinet'!$B$17:$B$30,B1559,'Df acrylic cabinet'!$G$17:$G$30)) +
(SUMIF('Df acrylic cabinet (2)'!$B$17:$B$30,B1559,'Df acrylic cabinet (2)'!$G$17:$G$30)) +
(SUMIF('Sf flex cabinet'!$B$17:$B$30,B1559,'Sf flex cabinet'!$G$17:$G$30)) +
(SUMIF('Sf flex cabinet (2)'!$B$17:$B$30,B1559,'Sf flex cabinet (2)'!$G$17:$G$30)) +
(SUMIF('Df flex cabinet'!$B$17:$B$36,B1559,'Df flex cabinet'!$G$17:$G$36)) +
(SUMIF('Df flex cabinet (2)'!$B$17:$B$36,B1559,'Df flex cabinet (2)'!$G$17:$G$36)) +
(SUMIF('Pole cover'!$B$17:$B$30,B1559,'Pole cover'!$G$17:$G$30)) +
(SUMIF('Pole cover (2)'!$B$17:$B$30,B1559,'Pole cover (2)'!$G$17:$G$30)) +
(SUMIF('Structural Steel Fab'!$B$17:$B$29,B1559,'Structural Steel Fab'!$G$17:$G$29)) +
(SUMIF(Reveal!$B$17:$B$30,B1559,Reveal!$G$17:$G$30)) +
(SUMIF('Reveal (2)'!$B$17:$B$30,B1559,'Reveal (2)'!$G$17:$G$30)) +
(SUMIF('Crown cove top'!$B$17:$B$30,B1559,'Crown cove top'!$G$17:$G$30)) +
(SUMIF('EMC assembly'!$B$17:$B$30,B1559,'EMC assembly'!$G$17:$G$30)) +
(SUMIF(Crating!$B$17:$B$29,B1559,Crating!$G$17:$G$29)) +
(SUMIF('LED wiring'!$B$17:$B$30,B1559,'LED wiring'!$G$17:$G$30)) +
(SUMIF('Changeable copy face'!$B$17:$B$30,B1559,'Changeable copy face'!$G$17:$G$30)) +
(SUMIF('Flex face assembly'!$B$17:$B$30,B1559,'Flex face assembly'!$G$17:$G$30)) +
(SUMIF('Routed face assembly'!$B$17:$B$30,B1559,'Routed face assembly'!$G$17:$G$30)) +
(SUMIF('Paint calculation'!$B$17:$B$30,B1559,'Paint calculation'!$G$17:$G$30)) +
(SUMIF('Trimcap letter face'!$B$17:$B$30,B1559,'Trimcap letter face'!$G$17:$G$30)) +
(SUMIF('Trimcap letter face (2)'!$B$17:$B$30,B1559,'Trimcap letter face (2)'!$G$17:$G$30)) +
(SUMIF('Channel letter fabrication'!$B$17:$B$30,B1559,'Channel letter fabrication'!$G$17:$G$30)) +
(SUMIF('Channel letter fabrication (2)'!$B$17:$B$30,B1559,'Channel letter fabrication (2)'!$G$17:$G$30))</f>
        <v>0</v>
      </c>
    </row>
    <row r="1560" spans="1:10">
      <c r="A1560" s="28">
        <f>[1]ODBC!$A1560</f>
        <v>0</v>
      </c>
      <c r="B1560" s="29">
        <f>[1]ODBC!B1560</f>
        <v>0</v>
      </c>
      <c r="C1560" s="30" t="str">
        <f>IFERROR(VLOOKUP($B1560,[1]ODBC!$B:$H,2,FALSE),"")</f>
        <v/>
      </c>
      <c r="D1560" s="30" t="str">
        <f>IFERROR(VLOOKUP($B1560,[1]ODBC!$B:$H,3,FALSE),"")</f>
        <v/>
      </c>
      <c r="E1560" s="30" t="str">
        <f>IFERROR(VLOOKUP($B1560,[1]ODBC!$B:$H,4,FALSE),"")</f>
        <v/>
      </c>
      <c r="F1560" s="31" t="str">
        <f>IFERROR(VLOOKUP($B1560,[1]ODBC!$B:$H,5,FALSE),"")</f>
        <v/>
      </c>
      <c r="G1560" s="32">
        <f>[1]ODBC!G1560</f>
        <v>0</v>
      </c>
      <c r="H1560" s="33">
        <f>SUM([1]ODBC!H1560)</f>
        <v>0</v>
      </c>
      <c r="I1560" s="41" t="str">
        <f>'Vinyl cutting'!$B$2</f>
        <v>J36938</v>
      </c>
      <c r="J1560" s="42">
        <f ca="1">(SUMIF('Freeform time and material'!$B$17:$B$30,B1560,'Freeform time and material'!$G$17:$G$30)) +
(SUMIF('Vinyl cutting'!$B$17:$B$30,B1560,'Vinyl cutting'!$G$17:$G$30)) +
(SUMIF('Vinyl cutting (2)'!$B$17:$B$30,B1560,'Vinyl cutting (2)'!$G$17:$G$30)) +
(SUMIF('Apply vinyl graphics'!$B$17:$B$30,B1560,'Apply vinyl graphics'!$G$17:$G$30)) +
(SUMIF('Apply vinyl graphics (2)'!$B$17:$B$30,B1560,'Apply vinyl graphics (2)'!$G$17:$G$30)) +
(SUMIF('Alum pan sign'!$B$17:$B$30,B1560,'Alum pan sign'!$G$17:$G$30)) +
(SUMIF('Alum pan sign (2)'!$B$17:$B$30,B1560,'Alum pan sign (2)'!$G$17:$G$30)) +
(SUMIF('Economy pan sign'!$B$17:$B$30,B1560,'Economy pan sign'!$G$17:$G$30)) +
(SUMIF('Post and panel sign'!$B$17:$B$30,B1560,'Post and panel sign'!$G$17:$G$30)) +
(SUMIF('Post and panel sign (2)'!$B$17:$B$30,B1560,'Post and panel sign (2)'!$G$17:$G$30)) +
(SUMIF('Flat panels only'!$B$17:$B$30,B1560,'Flat panels only'!$G$17:$G$30)) +
(SUMIF('Flat panels only (2)'!$B$17:$B$30,B1560,'Flat panels only (2)'!$G$17:$G$30)) +
(SUMIF('Routed panel shapes'!$B$18:$B$31,B1560,'Routed panel shapes'!$G$18:$G$31)) +
(SUMIF('Routed panel shapes (2)'!$B$18:$B$31,B1560,'Routed panel shapes (2)'!$G$18:$G$31)) +
(SUMIF('Routed face only'!$B$17:$B$30,B1560,'Routed face only'!$G$17:$G$30)) +
(SUMIF('Routed face only (2)'!$B$17:$B$30,B1560,'Routed face only (2)'!$G$17:$G$30)) +
(SUMIF('Routed alum faces letters'!$B$17:$B$30,B1560,'Routed alum faces letters'!$G$17:$G$30)) +
(SUMIF('Routed alum faces letters (2)'!$B$17:$B$30,B1560,'Routed alum faces letters (2)'!$G$17:$G$30)) +
(SUMIF('Routed push through acrylic'!$B$17:$B$30,B1560,'Routed push through acrylic'!$G$17:$G$30)) +
(SUMIF('Routed push through acrylic (2)'!$B$17:$B$30,B1560,'Routed push through acrylic (2)'!$G$17:$G$30)) +
(SUMIF('Sf routed cabinet'!$B$17:$B$30,B1560,'Sf routed cabinet'!$G$17:$G$30)) +
(SUMIF('Sf routed cabinet (2)'!$B$17:$B$30,B1560,'Sf routed cabinet (2)'!$G$17:$G$30)) +
(SUMIF('Df routed cabinet'!$B$17:$B$30,B1560,'Df routed cabinet'!$G$17:$G$30)) +
(SUMIF('Df routed cabinet (2)'!$B$17:$B$30,B1560,'Df routed cabinet (2)'!$G$17:$G$30)) +
(SUMIF('Sf acrylic cabinet'!$B$17:$B$30,B1560,'Sf acrylic cabinet'!$G$17:$G$30)) +
(SUMIF('Sf acrylic cabinet (2)'!$B$17:$B$30,B1560,'Sf acrylic cabinet (2)'!$G$17:$G$30)) +
(SUMIF('Economy Sf acrylic'!$B$17:$B$30,B1560,'Economy Sf acrylic'!$G$17:$G$30)) +
(SUMIF('Df acrylic cabinet'!$B$17:$B$30,B1560,'Df acrylic cabinet'!$G$17:$G$30)) +
(SUMIF('Df acrylic cabinet (2)'!$B$17:$B$30,B1560,'Df acrylic cabinet (2)'!$G$17:$G$30)) +
(SUMIF('Sf flex cabinet'!$B$17:$B$30,B1560,'Sf flex cabinet'!$G$17:$G$30)) +
(SUMIF('Sf flex cabinet (2)'!$B$17:$B$30,B1560,'Sf flex cabinet (2)'!$G$17:$G$30)) +
(SUMIF('Df flex cabinet'!$B$17:$B$36,B1560,'Df flex cabinet'!$G$17:$G$36)) +
(SUMIF('Df flex cabinet (2)'!$B$17:$B$36,B1560,'Df flex cabinet (2)'!$G$17:$G$36)) +
(SUMIF('Pole cover'!$B$17:$B$30,B1560,'Pole cover'!$G$17:$G$30)) +
(SUMIF('Pole cover (2)'!$B$17:$B$30,B1560,'Pole cover (2)'!$G$17:$G$30)) +
(SUMIF('Structural Steel Fab'!$B$17:$B$29,B1560,'Structural Steel Fab'!$G$17:$G$29)) +
(SUMIF(Reveal!$B$17:$B$30,B1560,Reveal!$G$17:$G$30)) +
(SUMIF('Reveal (2)'!$B$17:$B$30,B1560,'Reveal (2)'!$G$17:$G$30)) +
(SUMIF('Crown cove top'!$B$17:$B$30,B1560,'Crown cove top'!$G$17:$G$30)) +
(SUMIF('EMC assembly'!$B$17:$B$30,B1560,'EMC assembly'!$G$17:$G$30)) +
(SUMIF(Crating!$B$17:$B$29,B1560,Crating!$G$17:$G$29)) +
(SUMIF('LED wiring'!$B$17:$B$30,B1560,'LED wiring'!$G$17:$G$30)) +
(SUMIF('Changeable copy face'!$B$17:$B$30,B1560,'Changeable copy face'!$G$17:$G$30)) +
(SUMIF('Flex face assembly'!$B$17:$B$30,B1560,'Flex face assembly'!$G$17:$G$30)) +
(SUMIF('Routed face assembly'!$B$17:$B$30,B1560,'Routed face assembly'!$G$17:$G$30)) +
(SUMIF('Paint calculation'!$B$17:$B$30,B1560,'Paint calculation'!$G$17:$G$30)) +
(SUMIF('Trimcap letter face'!$B$17:$B$30,B1560,'Trimcap letter face'!$G$17:$G$30)) +
(SUMIF('Trimcap letter face (2)'!$B$17:$B$30,B1560,'Trimcap letter face (2)'!$G$17:$G$30)) +
(SUMIF('Channel letter fabrication'!$B$17:$B$30,B1560,'Channel letter fabrication'!$G$17:$G$30)) +
(SUMIF('Channel letter fabrication (2)'!$B$17:$B$30,B1560,'Channel letter fabrication (2)'!$G$17:$G$30))</f>
        <v>0</v>
      </c>
    </row>
    <row r="1561" spans="1:10">
      <c r="A1561" s="28">
        <f>[1]ODBC!$A1561</f>
        <v>0</v>
      </c>
      <c r="B1561" s="29">
        <f>[1]ODBC!B1561</f>
        <v>0</v>
      </c>
      <c r="C1561" s="30" t="str">
        <f>IFERROR(VLOOKUP($B1561,[1]ODBC!$B:$H,2,FALSE),"")</f>
        <v/>
      </c>
      <c r="D1561" s="30" t="str">
        <f>IFERROR(VLOOKUP($B1561,[1]ODBC!$B:$H,3,FALSE),"")</f>
        <v/>
      </c>
      <c r="E1561" s="30" t="str">
        <f>IFERROR(VLOOKUP($B1561,[1]ODBC!$B:$H,4,FALSE),"")</f>
        <v/>
      </c>
      <c r="F1561" s="31" t="str">
        <f>IFERROR(VLOOKUP($B1561,[1]ODBC!$B:$H,5,FALSE),"")</f>
        <v/>
      </c>
      <c r="G1561" s="32">
        <f>[1]ODBC!G1561</f>
        <v>0</v>
      </c>
      <c r="H1561" s="33">
        <f>SUM([1]ODBC!H1561)</f>
        <v>0</v>
      </c>
      <c r="I1561" s="41" t="str">
        <f>'Vinyl cutting'!$B$2</f>
        <v>J36938</v>
      </c>
      <c r="J1561" s="42">
        <f ca="1">(SUMIF('Freeform time and material'!$B$17:$B$30,B1561,'Freeform time and material'!$G$17:$G$30)) +
(SUMIF('Vinyl cutting'!$B$17:$B$30,B1561,'Vinyl cutting'!$G$17:$G$30)) +
(SUMIF('Vinyl cutting (2)'!$B$17:$B$30,B1561,'Vinyl cutting (2)'!$G$17:$G$30)) +
(SUMIF('Apply vinyl graphics'!$B$17:$B$30,B1561,'Apply vinyl graphics'!$G$17:$G$30)) +
(SUMIF('Apply vinyl graphics (2)'!$B$17:$B$30,B1561,'Apply vinyl graphics (2)'!$G$17:$G$30)) +
(SUMIF('Alum pan sign'!$B$17:$B$30,B1561,'Alum pan sign'!$G$17:$G$30)) +
(SUMIF('Alum pan sign (2)'!$B$17:$B$30,B1561,'Alum pan sign (2)'!$G$17:$G$30)) +
(SUMIF('Economy pan sign'!$B$17:$B$30,B1561,'Economy pan sign'!$G$17:$G$30)) +
(SUMIF('Post and panel sign'!$B$17:$B$30,B1561,'Post and panel sign'!$G$17:$G$30)) +
(SUMIF('Post and panel sign (2)'!$B$17:$B$30,B1561,'Post and panel sign (2)'!$G$17:$G$30)) +
(SUMIF('Flat panels only'!$B$17:$B$30,B1561,'Flat panels only'!$G$17:$G$30)) +
(SUMIF('Flat panels only (2)'!$B$17:$B$30,B1561,'Flat panels only (2)'!$G$17:$G$30)) +
(SUMIF('Routed panel shapes'!$B$18:$B$31,B1561,'Routed panel shapes'!$G$18:$G$31)) +
(SUMIF('Routed panel shapes (2)'!$B$18:$B$31,B1561,'Routed panel shapes (2)'!$G$18:$G$31)) +
(SUMIF('Routed face only'!$B$17:$B$30,B1561,'Routed face only'!$G$17:$G$30)) +
(SUMIF('Routed face only (2)'!$B$17:$B$30,B1561,'Routed face only (2)'!$G$17:$G$30)) +
(SUMIF('Routed alum faces letters'!$B$17:$B$30,B1561,'Routed alum faces letters'!$G$17:$G$30)) +
(SUMIF('Routed alum faces letters (2)'!$B$17:$B$30,B1561,'Routed alum faces letters (2)'!$G$17:$G$30)) +
(SUMIF('Routed push through acrylic'!$B$17:$B$30,B1561,'Routed push through acrylic'!$G$17:$G$30)) +
(SUMIF('Routed push through acrylic (2)'!$B$17:$B$30,B1561,'Routed push through acrylic (2)'!$G$17:$G$30)) +
(SUMIF('Sf routed cabinet'!$B$17:$B$30,B1561,'Sf routed cabinet'!$G$17:$G$30)) +
(SUMIF('Sf routed cabinet (2)'!$B$17:$B$30,B1561,'Sf routed cabinet (2)'!$G$17:$G$30)) +
(SUMIF('Df routed cabinet'!$B$17:$B$30,B1561,'Df routed cabinet'!$G$17:$G$30)) +
(SUMIF('Df routed cabinet (2)'!$B$17:$B$30,B1561,'Df routed cabinet (2)'!$G$17:$G$30)) +
(SUMIF('Sf acrylic cabinet'!$B$17:$B$30,B1561,'Sf acrylic cabinet'!$G$17:$G$30)) +
(SUMIF('Sf acrylic cabinet (2)'!$B$17:$B$30,B1561,'Sf acrylic cabinet (2)'!$G$17:$G$30)) +
(SUMIF('Economy Sf acrylic'!$B$17:$B$30,B1561,'Economy Sf acrylic'!$G$17:$G$30)) +
(SUMIF('Df acrylic cabinet'!$B$17:$B$30,B1561,'Df acrylic cabinet'!$G$17:$G$30)) +
(SUMIF('Df acrylic cabinet (2)'!$B$17:$B$30,B1561,'Df acrylic cabinet (2)'!$G$17:$G$30)) +
(SUMIF('Sf flex cabinet'!$B$17:$B$30,B1561,'Sf flex cabinet'!$G$17:$G$30)) +
(SUMIF('Sf flex cabinet (2)'!$B$17:$B$30,B1561,'Sf flex cabinet (2)'!$G$17:$G$30)) +
(SUMIF('Df flex cabinet'!$B$17:$B$36,B1561,'Df flex cabinet'!$G$17:$G$36)) +
(SUMIF('Df flex cabinet (2)'!$B$17:$B$36,B1561,'Df flex cabinet (2)'!$G$17:$G$36)) +
(SUMIF('Pole cover'!$B$17:$B$30,B1561,'Pole cover'!$G$17:$G$30)) +
(SUMIF('Pole cover (2)'!$B$17:$B$30,B1561,'Pole cover (2)'!$G$17:$G$30)) +
(SUMIF('Structural Steel Fab'!$B$17:$B$29,B1561,'Structural Steel Fab'!$G$17:$G$29)) +
(SUMIF(Reveal!$B$17:$B$30,B1561,Reveal!$G$17:$G$30)) +
(SUMIF('Reveal (2)'!$B$17:$B$30,B1561,'Reveal (2)'!$G$17:$G$30)) +
(SUMIF('Crown cove top'!$B$17:$B$30,B1561,'Crown cove top'!$G$17:$G$30)) +
(SUMIF('EMC assembly'!$B$17:$B$30,B1561,'EMC assembly'!$G$17:$G$30)) +
(SUMIF(Crating!$B$17:$B$29,B1561,Crating!$G$17:$G$29)) +
(SUMIF('LED wiring'!$B$17:$B$30,B1561,'LED wiring'!$G$17:$G$30)) +
(SUMIF('Changeable copy face'!$B$17:$B$30,B1561,'Changeable copy face'!$G$17:$G$30)) +
(SUMIF('Flex face assembly'!$B$17:$B$30,B1561,'Flex face assembly'!$G$17:$G$30)) +
(SUMIF('Routed face assembly'!$B$17:$B$30,B1561,'Routed face assembly'!$G$17:$G$30)) +
(SUMIF('Paint calculation'!$B$17:$B$30,B1561,'Paint calculation'!$G$17:$G$30)) +
(SUMIF('Trimcap letter face'!$B$17:$B$30,B1561,'Trimcap letter face'!$G$17:$G$30)) +
(SUMIF('Trimcap letter face (2)'!$B$17:$B$30,B1561,'Trimcap letter face (2)'!$G$17:$G$30)) +
(SUMIF('Channel letter fabrication'!$B$17:$B$30,B1561,'Channel letter fabrication'!$G$17:$G$30)) +
(SUMIF('Channel letter fabrication (2)'!$B$17:$B$30,B1561,'Channel letter fabrication (2)'!$G$17:$G$30))</f>
        <v>0</v>
      </c>
    </row>
    <row r="1562" spans="1:10">
      <c r="A1562" s="28">
        <f>[1]ODBC!$A1562</f>
        <v>0</v>
      </c>
      <c r="B1562" s="29">
        <f>[1]ODBC!B1562</f>
        <v>0</v>
      </c>
      <c r="C1562" s="30" t="str">
        <f>IFERROR(VLOOKUP($B1562,[1]ODBC!$B:$H,2,FALSE),"")</f>
        <v/>
      </c>
      <c r="D1562" s="30" t="str">
        <f>IFERROR(VLOOKUP($B1562,[1]ODBC!$B:$H,3,FALSE),"")</f>
        <v/>
      </c>
      <c r="E1562" s="30" t="str">
        <f>IFERROR(VLOOKUP($B1562,[1]ODBC!$B:$H,4,FALSE),"")</f>
        <v/>
      </c>
      <c r="F1562" s="31" t="str">
        <f>IFERROR(VLOOKUP($B1562,[1]ODBC!$B:$H,5,FALSE),"")</f>
        <v/>
      </c>
      <c r="G1562" s="32">
        <f>[1]ODBC!G1562</f>
        <v>0</v>
      </c>
      <c r="H1562" s="33">
        <f>SUM([1]ODBC!H1562)</f>
        <v>0</v>
      </c>
      <c r="I1562" s="41" t="str">
        <f>'Vinyl cutting'!$B$2</f>
        <v>J36938</v>
      </c>
      <c r="J1562" s="42">
        <f ca="1">(SUMIF('Freeform time and material'!$B$17:$B$30,B1562,'Freeform time and material'!$G$17:$G$30)) +
(SUMIF('Vinyl cutting'!$B$17:$B$30,B1562,'Vinyl cutting'!$G$17:$G$30)) +
(SUMIF('Vinyl cutting (2)'!$B$17:$B$30,B1562,'Vinyl cutting (2)'!$G$17:$G$30)) +
(SUMIF('Apply vinyl graphics'!$B$17:$B$30,B1562,'Apply vinyl graphics'!$G$17:$G$30)) +
(SUMIF('Apply vinyl graphics (2)'!$B$17:$B$30,B1562,'Apply vinyl graphics (2)'!$G$17:$G$30)) +
(SUMIF('Alum pan sign'!$B$17:$B$30,B1562,'Alum pan sign'!$G$17:$G$30)) +
(SUMIF('Alum pan sign (2)'!$B$17:$B$30,B1562,'Alum pan sign (2)'!$G$17:$G$30)) +
(SUMIF('Economy pan sign'!$B$17:$B$30,B1562,'Economy pan sign'!$G$17:$G$30)) +
(SUMIF('Post and panel sign'!$B$17:$B$30,B1562,'Post and panel sign'!$G$17:$G$30)) +
(SUMIF('Post and panel sign (2)'!$B$17:$B$30,B1562,'Post and panel sign (2)'!$G$17:$G$30)) +
(SUMIF('Flat panels only'!$B$17:$B$30,B1562,'Flat panels only'!$G$17:$G$30)) +
(SUMIF('Flat panels only (2)'!$B$17:$B$30,B1562,'Flat panels only (2)'!$G$17:$G$30)) +
(SUMIF('Routed panel shapes'!$B$18:$B$31,B1562,'Routed panel shapes'!$G$18:$G$31)) +
(SUMIF('Routed panel shapes (2)'!$B$18:$B$31,B1562,'Routed panel shapes (2)'!$G$18:$G$31)) +
(SUMIF('Routed face only'!$B$17:$B$30,B1562,'Routed face only'!$G$17:$G$30)) +
(SUMIF('Routed face only (2)'!$B$17:$B$30,B1562,'Routed face only (2)'!$G$17:$G$30)) +
(SUMIF('Routed alum faces letters'!$B$17:$B$30,B1562,'Routed alum faces letters'!$G$17:$G$30)) +
(SUMIF('Routed alum faces letters (2)'!$B$17:$B$30,B1562,'Routed alum faces letters (2)'!$G$17:$G$30)) +
(SUMIF('Routed push through acrylic'!$B$17:$B$30,B1562,'Routed push through acrylic'!$G$17:$G$30)) +
(SUMIF('Routed push through acrylic (2)'!$B$17:$B$30,B1562,'Routed push through acrylic (2)'!$G$17:$G$30)) +
(SUMIF('Sf routed cabinet'!$B$17:$B$30,B1562,'Sf routed cabinet'!$G$17:$G$30)) +
(SUMIF('Sf routed cabinet (2)'!$B$17:$B$30,B1562,'Sf routed cabinet (2)'!$G$17:$G$30)) +
(SUMIF('Df routed cabinet'!$B$17:$B$30,B1562,'Df routed cabinet'!$G$17:$G$30)) +
(SUMIF('Df routed cabinet (2)'!$B$17:$B$30,B1562,'Df routed cabinet (2)'!$G$17:$G$30)) +
(SUMIF('Sf acrylic cabinet'!$B$17:$B$30,B1562,'Sf acrylic cabinet'!$G$17:$G$30)) +
(SUMIF('Sf acrylic cabinet (2)'!$B$17:$B$30,B1562,'Sf acrylic cabinet (2)'!$G$17:$G$30)) +
(SUMIF('Economy Sf acrylic'!$B$17:$B$30,B1562,'Economy Sf acrylic'!$G$17:$G$30)) +
(SUMIF('Df acrylic cabinet'!$B$17:$B$30,B1562,'Df acrylic cabinet'!$G$17:$G$30)) +
(SUMIF('Df acrylic cabinet (2)'!$B$17:$B$30,B1562,'Df acrylic cabinet (2)'!$G$17:$G$30)) +
(SUMIF('Sf flex cabinet'!$B$17:$B$30,B1562,'Sf flex cabinet'!$G$17:$G$30)) +
(SUMIF('Sf flex cabinet (2)'!$B$17:$B$30,B1562,'Sf flex cabinet (2)'!$G$17:$G$30)) +
(SUMIF('Df flex cabinet'!$B$17:$B$36,B1562,'Df flex cabinet'!$G$17:$G$36)) +
(SUMIF('Df flex cabinet (2)'!$B$17:$B$36,B1562,'Df flex cabinet (2)'!$G$17:$G$36)) +
(SUMIF('Pole cover'!$B$17:$B$30,B1562,'Pole cover'!$G$17:$G$30)) +
(SUMIF('Pole cover (2)'!$B$17:$B$30,B1562,'Pole cover (2)'!$G$17:$G$30)) +
(SUMIF('Structural Steel Fab'!$B$17:$B$29,B1562,'Structural Steel Fab'!$G$17:$G$29)) +
(SUMIF(Reveal!$B$17:$B$30,B1562,Reveal!$G$17:$G$30)) +
(SUMIF('Reveal (2)'!$B$17:$B$30,B1562,'Reveal (2)'!$G$17:$G$30)) +
(SUMIF('Crown cove top'!$B$17:$B$30,B1562,'Crown cove top'!$G$17:$G$30)) +
(SUMIF('EMC assembly'!$B$17:$B$30,B1562,'EMC assembly'!$G$17:$G$30)) +
(SUMIF(Crating!$B$17:$B$29,B1562,Crating!$G$17:$G$29)) +
(SUMIF('LED wiring'!$B$17:$B$30,B1562,'LED wiring'!$G$17:$G$30)) +
(SUMIF('Changeable copy face'!$B$17:$B$30,B1562,'Changeable copy face'!$G$17:$G$30)) +
(SUMIF('Flex face assembly'!$B$17:$B$30,B1562,'Flex face assembly'!$G$17:$G$30)) +
(SUMIF('Routed face assembly'!$B$17:$B$30,B1562,'Routed face assembly'!$G$17:$G$30)) +
(SUMIF('Paint calculation'!$B$17:$B$30,B1562,'Paint calculation'!$G$17:$G$30)) +
(SUMIF('Trimcap letter face'!$B$17:$B$30,B1562,'Trimcap letter face'!$G$17:$G$30)) +
(SUMIF('Trimcap letter face (2)'!$B$17:$B$30,B1562,'Trimcap letter face (2)'!$G$17:$G$30)) +
(SUMIF('Channel letter fabrication'!$B$17:$B$30,B1562,'Channel letter fabrication'!$G$17:$G$30)) +
(SUMIF('Channel letter fabrication (2)'!$B$17:$B$30,B1562,'Channel letter fabrication (2)'!$G$17:$G$30))</f>
        <v>0</v>
      </c>
    </row>
    <row r="1563" spans="1:10">
      <c r="A1563" s="28">
        <f>[1]ODBC!$A1563</f>
        <v>0</v>
      </c>
      <c r="B1563" s="29">
        <f>[1]ODBC!B1563</f>
        <v>0</v>
      </c>
      <c r="C1563" s="30" t="str">
        <f>IFERROR(VLOOKUP($B1563,[1]ODBC!$B:$H,2,FALSE),"")</f>
        <v/>
      </c>
      <c r="D1563" s="30" t="str">
        <f>IFERROR(VLOOKUP($B1563,[1]ODBC!$B:$H,3,FALSE),"")</f>
        <v/>
      </c>
      <c r="E1563" s="30" t="str">
        <f>IFERROR(VLOOKUP($B1563,[1]ODBC!$B:$H,4,FALSE),"")</f>
        <v/>
      </c>
      <c r="F1563" s="31" t="str">
        <f>IFERROR(VLOOKUP($B1563,[1]ODBC!$B:$H,5,FALSE),"")</f>
        <v/>
      </c>
      <c r="G1563" s="32">
        <f>[1]ODBC!G1563</f>
        <v>0</v>
      </c>
      <c r="H1563" s="33">
        <f>SUM([1]ODBC!H1563)</f>
        <v>0</v>
      </c>
      <c r="I1563" s="41" t="str">
        <f>'Vinyl cutting'!$B$2</f>
        <v>J36938</v>
      </c>
      <c r="J1563" s="42">
        <f ca="1">(SUMIF('Freeform time and material'!$B$17:$B$30,B1563,'Freeform time and material'!$G$17:$G$30)) +
(SUMIF('Vinyl cutting'!$B$17:$B$30,B1563,'Vinyl cutting'!$G$17:$G$30)) +
(SUMIF('Vinyl cutting (2)'!$B$17:$B$30,B1563,'Vinyl cutting (2)'!$G$17:$G$30)) +
(SUMIF('Apply vinyl graphics'!$B$17:$B$30,B1563,'Apply vinyl graphics'!$G$17:$G$30)) +
(SUMIF('Apply vinyl graphics (2)'!$B$17:$B$30,B1563,'Apply vinyl graphics (2)'!$G$17:$G$30)) +
(SUMIF('Alum pan sign'!$B$17:$B$30,B1563,'Alum pan sign'!$G$17:$G$30)) +
(SUMIF('Alum pan sign (2)'!$B$17:$B$30,B1563,'Alum pan sign (2)'!$G$17:$G$30)) +
(SUMIF('Economy pan sign'!$B$17:$B$30,B1563,'Economy pan sign'!$G$17:$G$30)) +
(SUMIF('Post and panel sign'!$B$17:$B$30,B1563,'Post and panel sign'!$G$17:$G$30)) +
(SUMIF('Post and panel sign (2)'!$B$17:$B$30,B1563,'Post and panel sign (2)'!$G$17:$G$30)) +
(SUMIF('Flat panels only'!$B$17:$B$30,B1563,'Flat panels only'!$G$17:$G$30)) +
(SUMIF('Flat panels only (2)'!$B$17:$B$30,B1563,'Flat panels only (2)'!$G$17:$G$30)) +
(SUMIF('Routed panel shapes'!$B$18:$B$31,B1563,'Routed panel shapes'!$G$18:$G$31)) +
(SUMIF('Routed panel shapes (2)'!$B$18:$B$31,B1563,'Routed panel shapes (2)'!$G$18:$G$31)) +
(SUMIF('Routed face only'!$B$17:$B$30,B1563,'Routed face only'!$G$17:$G$30)) +
(SUMIF('Routed face only (2)'!$B$17:$B$30,B1563,'Routed face only (2)'!$G$17:$G$30)) +
(SUMIF('Routed alum faces letters'!$B$17:$B$30,B1563,'Routed alum faces letters'!$G$17:$G$30)) +
(SUMIF('Routed alum faces letters (2)'!$B$17:$B$30,B1563,'Routed alum faces letters (2)'!$G$17:$G$30)) +
(SUMIF('Routed push through acrylic'!$B$17:$B$30,B1563,'Routed push through acrylic'!$G$17:$G$30)) +
(SUMIF('Routed push through acrylic (2)'!$B$17:$B$30,B1563,'Routed push through acrylic (2)'!$G$17:$G$30)) +
(SUMIF('Sf routed cabinet'!$B$17:$B$30,B1563,'Sf routed cabinet'!$G$17:$G$30)) +
(SUMIF('Sf routed cabinet (2)'!$B$17:$B$30,B1563,'Sf routed cabinet (2)'!$G$17:$G$30)) +
(SUMIF('Df routed cabinet'!$B$17:$B$30,B1563,'Df routed cabinet'!$G$17:$G$30)) +
(SUMIF('Df routed cabinet (2)'!$B$17:$B$30,B1563,'Df routed cabinet (2)'!$G$17:$G$30)) +
(SUMIF('Sf acrylic cabinet'!$B$17:$B$30,B1563,'Sf acrylic cabinet'!$G$17:$G$30)) +
(SUMIF('Sf acrylic cabinet (2)'!$B$17:$B$30,B1563,'Sf acrylic cabinet (2)'!$G$17:$G$30)) +
(SUMIF('Economy Sf acrylic'!$B$17:$B$30,B1563,'Economy Sf acrylic'!$G$17:$G$30)) +
(SUMIF('Df acrylic cabinet'!$B$17:$B$30,B1563,'Df acrylic cabinet'!$G$17:$G$30)) +
(SUMIF('Df acrylic cabinet (2)'!$B$17:$B$30,B1563,'Df acrylic cabinet (2)'!$G$17:$G$30)) +
(SUMIF('Sf flex cabinet'!$B$17:$B$30,B1563,'Sf flex cabinet'!$G$17:$G$30)) +
(SUMIF('Sf flex cabinet (2)'!$B$17:$B$30,B1563,'Sf flex cabinet (2)'!$G$17:$G$30)) +
(SUMIF('Df flex cabinet'!$B$17:$B$36,B1563,'Df flex cabinet'!$G$17:$G$36)) +
(SUMIF('Df flex cabinet (2)'!$B$17:$B$36,B1563,'Df flex cabinet (2)'!$G$17:$G$36)) +
(SUMIF('Pole cover'!$B$17:$B$30,B1563,'Pole cover'!$G$17:$G$30)) +
(SUMIF('Pole cover (2)'!$B$17:$B$30,B1563,'Pole cover (2)'!$G$17:$G$30)) +
(SUMIF('Structural Steel Fab'!$B$17:$B$29,B1563,'Structural Steel Fab'!$G$17:$G$29)) +
(SUMIF(Reveal!$B$17:$B$30,B1563,Reveal!$G$17:$G$30)) +
(SUMIF('Reveal (2)'!$B$17:$B$30,B1563,'Reveal (2)'!$G$17:$G$30)) +
(SUMIF('Crown cove top'!$B$17:$B$30,B1563,'Crown cove top'!$G$17:$G$30)) +
(SUMIF('EMC assembly'!$B$17:$B$30,B1563,'EMC assembly'!$G$17:$G$30)) +
(SUMIF(Crating!$B$17:$B$29,B1563,Crating!$G$17:$G$29)) +
(SUMIF('LED wiring'!$B$17:$B$30,B1563,'LED wiring'!$G$17:$G$30)) +
(SUMIF('Changeable copy face'!$B$17:$B$30,B1563,'Changeable copy face'!$G$17:$G$30)) +
(SUMIF('Flex face assembly'!$B$17:$B$30,B1563,'Flex face assembly'!$G$17:$G$30)) +
(SUMIF('Routed face assembly'!$B$17:$B$30,B1563,'Routed face assembly'!$G$17:$G$30)) +
(SUMIF('Paint calculation'!$B$17:$B$30,B1563,'Paint calculation'!$G$17:$G$30)) +
(SUMIF('Trimcap letter face'!$B$17:$B$30,B1563,'Trimcap letter face'!$G$17:$G$30)) +
(SUMIF('Trimcap letter face (2)'!$B$17:$B$30,B1563,'Trimcap letter face (2)'!$G$17:$G$30)) +
(SUMIF('Channel letter fabrication'!$B$17:$B$30,B1563,'Channel letter fabrication'!$G$17:$G$30)) +
(SUMIF('Channel letter fabrication (2)'!$B$17:$B$30,B1563,'Channel letter fabrication (2)'!$G$17:$G$30))</f>
        <v>0</v>
      </c>
    </row>
    <row r="1564" spans="1:10">
      <c r="A1564" s="28">
        <f>[1]ODBC!$A1564</f>
        <v>0</v>
      </c>
      <c r="B1564" s="29">
        <f>[1]ODBC!B1564</f>
        <v>0</v>
      </c>
      <c r="C1564" s="30" t="str">
        <f>IFERROR(VLOOKUP($B1564,[1]ODBC!$B:$H,2,FALSE),"")</f>
        <v/>
      </c>
      <c r="D1564" s="30" t="str">
        <f>IFERROR(VLOOKUP($B1564,[1]ODBC!$B:$H,3,FALSE),"")</f>
        <v/>
      </c>
      <c r="E1564" s="30" t="str">
        <f>IFERROR(VLOOKUP($B1564,[1]ODBC!$B:$H,4,FALSE),"")</f>
        <v/>
      </c>
      <c r="F1564" s="31" t="str">
        <f>IFERROR(VLOOKUP($B1564,[1]ODBC!$B:$H,5,FALSE),"")</f>
        <v/>
      </c>
      <c r="G1564" s="32">
        <f>[1]ODBC!G1564</f>
        <v>0</v>
      </c>
      <c r="H1564" s="33">
        <f>SUM([1]ODBC!H1564)</f>
        <v>0</v>
      </c>
      <c r="I1564" s="41" t="str">
        <f>'Vinyl cutting'!$B$2</f>
        <v>J36938</v>
      </c>
      <c r="J1564" s="42">
        <f ca="1">(SUMIF('Freeform time and material'!$B$17:$B$30,B1564,'Freeform time and material'!$G$17:$G$30)) +
(SUMIF('Vinyl cutting'!$B$17:$B$30,B1564,'Vinyl cutting'!$G$17:$G$30)) +
(SUMIF('Vinyl cutting (2)'!$B$17:$B$30,B1564,'Vinyl cutting (2)'!$G$17:$G$30)) +
(SUMIF('Apply vinyl graphics'!$B$17:$B$30,B1564,'Apply vinyl graphics'!$G$17:$G$30)) +
(SUMIF('Apply vinyl graphics (2)'!$B$17:$B$30,B1564,'Apply vinyl graphics (2)'!$G$17:$G$30)) +
(SUMIF('Alum pan sign'!$B$17:$B$30,B1564,'Alum pan sign'!$G$17:$G$30)) +
(SUMIF('Alum pan sign (2)'!$B$17:$B$30,B1564,'Alum pan sign (2)'!$G$17:$G$30)) +
(SUMIF('Economy pan sign'!$B$17:$B$30,B1564,'Economy pan sign'!$G$17:$G$30)) +
(SUMIF('Post and panel sign'!$B$17:$B$30,B1564,'Post and panel sign'!$G$17:$G$30)) +
(SUMIF('Post and panel sign (2)'!$B$17:$B$30,B1564,'Post and panel sign (2)'!$G$17:$G$30)) +
(SUMIF('Flat panels only'!$B$17:$B$30,B1564,'Flat panels only'!$G$17:$G$30)) +
(SUMIF('Flat panels only (2)'!$B$17:$B$30,B1564,'Flat panels only (2)'!$G$17:$G$30)) +
(SUMIF('Routed panel shapes'!$B$18:$B$31,B1564,'Routed panel shapes'!$G$18:$G$31)) +
(SUMIF('Routed panel shapes (2)'!$B$18:$B$31,B1564,'Routed panel shapes (2)'!$G$18:$G$31)) +
(SUMIF('Routed face only'!$B$17:$B$30,B1564,'Routed face only'!$G$17:$G$30)) +
(SUMIF('Routed face only (2)'!$B$17:$B$30,B1564,'Routed face only (2)'!$G$17:$G$30)) +
(SUMIF('Routed alum faces letters'!$B$17:$B$30,B1564,'Routed alum faces letters'!$G$17:$G$30)) +
(SUMIF('Routed alum faces letters (2)'!$B$17:$B$30,B1564,'Routed alum faces letters (2)'!$G$17:$G$30)) +
(SUMIF('Routed push through acrylic'!$B$17:$B$30,B1564,'Routed push through acrylic'!$G$17:$G$30)) +
(SUMIF('Routed push through acrylic (2)'!$B$17:$B$30,B1564,'Routed push through acrylic (2)'!$G$17:$G$30)) +
(SUMIF('Sf routed cabinet'!$B$17:$B$30,B1564,'Sf routed cabinet'!$G$17:$G$30)) +
(SUMIF('Sf routed cabinet (2)'!$B$17:$B$30,B1564,'Sf routed cabinet (2)'!$G$17:$G$30)) +
(SUMIF('Df routed cabinet'!$B$17:$B$30,B1564,'Df routed cabinet'!$G$17:$G$30)) +
(SUMIF('Df routed cabinet (2)'!$B$17:$B$30,B1564,'Df routed cabinet (2)'!$G$17:$G$30)) +
(SUMIF('Sf acrylic cabinet'!$B$17:$B$30,B1564,'Sf acrylic cabinet'!$G$17:$G$30)) +
(SUMIF('Sf acrylic cabinet (2)'!$B$17:$B$30,B1564,'Sf acrylic cabinet (2)'!$G$17:$G$30)) +
(SUMIF('Economy Sf acrylic'!$B$17:$B$30,B1564,'Economy Sf acrylic'!$G$17:$G$30)) +
(SUMIF('Df acrylic cabinet'!$B$17:$B$30,B1564,'Df acrylic cabinet'!$G$17:$G$30)) +
(SUMIF('Df acrylic cabinet (2)'!$B$17:$B$30,B1564,'Df acrylic cabinet (2)'!$G$17:$G$30)) +
(SUMIF('Sf flex cabinet'!$B$17:$B$30,B1564,'Sf flex cabinet'!$G$17:$G$30)) +
(SUMIF('Sf flex cabinet (2)'!$B$17:$B$30,B1564,'Sf flex cabinet (2)'!$G$17:$G$30)) +
(SUMIF('Df flex cabinet'!$B$17:$B$36,B1564,'Df flex cabinet'!$G$17:$G$36)) +
(SUMIF('Df flex cabinet (2)'!$B$17:$B$36,B1564,'Df flex cabinet (2)'!$G$17:$G$36)) +
(SUMIF('Pole cover'!$B$17:$B$30,B1564,'Pole cover'!$G$17:$G$30)) +
(SUMIF('Pole cover (2)'!$B$17:$B$30,B1564,'Pole cover (2)'!$G$17:$G$30)) +
(SUMIF('Structural Steel Fab'!$B$17:$B$29,B1564,'Structural Steel Fab'!$G$17:$G$29)) +
(SUMIF(Reveal!$B$17:$B$30,B1564,Reveal!$G$17:$G$30)) +
(SUMIF('Reveal (2)'!$B$17:$B$30,B1564,'Reveal (2)'!$G$17:$G$30)) +
(SUMIF('Crown cove top'!$B$17:$B$30,B1564,'Crown cove top'!$G$17:$G$30)) +
(SUMIF('EMC assembly'!$B$17:$B$30,B1564,'EMC assembly'!$G$17:$G$30)) +
(SUMIF(Crating!$B$17:$B$29,B1564,Crating!$G$17:$G$29)) +
(SUMIF('LED wiring'!$B$17:$B$30,B1564,'LED wiring'!$G$17:$G$30)) +
(SUMIF('Changeable copy face'!$B$17:$B$30,B1564,'Changeable copy face'!$G$17:$G$30)) +
(SUMIF('Flex face assembly'!$B$17:$B$30,B1564,'Flex face assembly'!$G$17:$G$30)) +
(SUMIF('Routed face assembly'!$B$17:$B$30,B1564,'Routed face assembly'!$G$17:$G$30)) +
(SUMIF('Paint calculation'!$B$17:$B$30,B1564,'Paint calculation'!$G$17:$G$30)) +
(SUMIF('Trimcap letter face'!$B$17:$B$30,B1564,'Trimcap letter face'!$G$17:$G$30)) +
(SUMIF('Trimcap letter face (2)'!$B$17:$B$30,B1564,'Trimcap letter face (2)'!$G$17:$G$30)) +
(SUMIF('Channel letter fabrication'!$B$17:$B$30,B1564,'Channel letter fabrication'!$G$17:$G$30)) +
(SUMIF('Channel letter fabrication (2)'!$B$17:$B$30,B1564,'Channel letter fabrication (2)'!$G$17:$G$30))</f>
        <v>0</v>
      </c>
    </row>
    <row r="1565" spans="1:10">
      <c r="A1565" s="28">
        <f>[1]ODBC!$A1565</f>
        <v>0</v>
      </c>
      <c r="B1565" s="29">
        <f>[1]ODBC!B1565</f>
        <v>0</v>
      </c>
      <c r="C1565" s="30" t="str">
        <f>IFERROR(VLOOKUP($B1565,[1]ODBC!$B:$H,2,FALSE),"")</f>
        <v/>
      </c>
      <c r="D1565" s="30" t="str">
        <f>IFERROR(VLOOKUP($B1565,[1]ODBC!$B:$H,3,FALSE),"")</f>
        <v/>
      </c>
      <c r="E1565" s="30" t="str">
        <f>IFERROR(VLOOKUP($B1565,[1]ODBC!$B:$H,4,FALSE),"")</f>
        <v/>
      </c>
      <c r="F1565" s="31" t="str">
        <f>IFERROR(VLOOKUP($B1565,[1]ODBC!$B:$H,5,FALSE),"")</f>
        <v/>
      </c>
      <c r="G1565" s="32">
        <f>[1]ODBC!G1565</f>
        <v>0</v>
      </c>
      <c r="H1565" s="33">
        <f>SUM([1]ODBC!H1565)</f>
        <v>0</v>
      </c>
      <c r="I1565" s="41" t="str">
        <f>'Vinyl cutting'!$B$2</f>
        <v>J36938</v>
      </c>
      <c r="J1565" s="42">
        <f ca="1">(SUMIF('Freeform time and material'!$B$17:$B$30,B1565,'Freeform time and material'!$G$17:$G$30)) +
(SUMIF('Vinyl cutting'!$B$17:$B$30,B1565,'Vinyl cutting'!$G$17:$G$30)) +
(SUMIF('Vinyl cutting (2)'!$B$17:$B$30,B1565,'Vinyl cutting (2)'!$G$17:$G$30)) +
(SUMIF('Apply vinyl graphics'!$B$17:$B$30,B1565,'Apply vinyl graphics'!$G$17:$G$30)) +
(SUMIF('Apply vinyl graphics (2)'!$B$17:$B$30,B1565,'Apply vinyl graphics (2)'!$G$17:$G$30)) +
(SUMIF('Alum pan sign'!$B$17:$B$30,B1565,'Alum pan sign'!$G$17:$G$30)) +
(SUMIF('Alum pan sign (2)'!$B$17:$B$30,B1565,'Alum pan sign (2)'!$G$17:$G$30)) +
(SUMIF('Economy pan sign'!$B$17:$B$30,B1565,'Economy pan sign'!$G$17:$G$30)) +
(SUMIF('Post and panel sign'!$B$17:$B$30,B1565,'Post and panel sign'!$G$17:$G$30)) +
(SUMIF('Post and panel sign (2)'!$B$17:$B$30,B1565,'Post and panel sign (2)'!$G$17:$G$30)) +
(SUMIF('Flat panels only'!$B$17:$B$30,B1565,'Flat panels only'!$G$17:$G$30)) +
(SUMIF('Flat panels only (2)'!$B$17:$B$30,B1565,'Flat panels only (2)'!$G$17:$G$30)) +
(SUMIF('Routed panel shapes'!$B$18:$B$31,B1565,'Routed panel shapes'!$G$18:$G$31)) +
(SUMIF('Routed panel shapes (2)'!$B$18:$B$31,B1565,'Routed panel shapes (2)'!$G$18:$G$31)) +
(SUMIF('Routed face only'!$B$17:$B$30,B1565,'Routed face only'!$G$17:$G$30)) +
(SUMIF('Routed face only (2)'!$B$17:$B$30,B1565,'Routed face only (2)'!$G$17:$G$30)) +
(SUMIF('Routed alum faces letters'!$B$17:$B$30,B1565,'Routed alum faces letters'!$G$17:$G$30)) +
(SUMIF('Routed alum faces letters (2)'!$B$17:$B$30,B1565,'Routed alum faces letters (2)'!$G$17:$G$30)) +
(SUMIF('Routed push through acrylic'!$B$17:$B$30,B1565,'Routed push through acrylic'!$G$17:$G$30)) +
(SUMIF('Routed push through acrylic (2)'!$B$17:$B$30,B1565,'Routed push through acrylic (2)'!$G$17:$G$30)) +
(SUMIF('Sf routed cabinet'!$B$17:$B$30,B1565,'Sf routed cabinet'!$G$17:$G$30)) +
(SUMIF('Sf routed cabinet (2)'!$B$17:$B$30,B1565,'Sf routed cabinet (2)'!$G$17:$G$30)) +
(SUMIF('Df routed cabinet'!$B$17:$B$30,B1565,'Df routed cabinet'!$G$17:$G$30)) +
(SUMIF('Df routed cabinet (2)'!$B$17:$B$30,B1565,'Df routed cabinet (2)'!$G$17:$G$30)) +
(SUMIF('Sf acrylic cabinet'!$B$17:$B$30,B1565,'Sf acrylic cabinet'!$G$17:$G$30)) +
(SUMIF('Sf acrylic cabinet (2)'!$B$17:$B$30,B1565,'Sf acrylic cabinet (2)'!$G$17:$G$30)) +
(SUMIF('Economy Sf acrylic'!$B$17:$B$30,B1565,'Economy Sf acrylic'!$G$17:$G$30)) +
(SUMIF('Df acrylic cabinet'!$B$17:$B$30,B1565,'Df acrylic cabinet'!$G$17:$G$30)) +
(SUMIF('Df acrylic cabinet (2)'!$B$17:$B$30,B1565,'Df acrylic cabinet (2)'!$G$17:$G$30)) +
(SUMIF('Sf flex cabinet'!$B$17:$B$30,B1565,'Sf flex cabinet'!$G$17:$G$30)) +
(SUMIF('Sf flex cabinet (2)'!$B$17:$B$30,B1565,'Sf flex cabinet (2)'!$G$17:$G$30)) +
(SUMIF('Df flex cabinet'!$B$17:$B$36,B1565,'Df flex cabinet'!$G$17:$G$36)) +
(SUMIF('Df flex cabinet (2)'!$B$17:$B$36,B1565,'Df flex cabinet (2)'!$G$17:$G$36)) +
(SUMIF('Pole cover'!$B$17:$B$30,B1565,'Pole cover'!$G$17:$G$30)) +
(SUMIF('Pole cover (2)'!$B$17:$B$30,B1565,'Pole cover (2)'!$G$17:$G$30)) +
(SUMIF('Structural Steel Fab'!$B$17:$B$29,B1565,'Structural Steel Fab'!$G$17:$G$29)) +
(SUMIF(Reveal!$B$17:$B$30,B1565,Reveal!$G$17:$G$30)) +
(SUMIF('Reveal (2)'!$B$17:$B$30,B1565,'Reveal (2)'!$G$17:$G$30)) +
(SUMIF('Crown cove top'!$B$17:$B$30,B1565,'Crown cove top'!$G$17:$G$30)) +
(SUMIF('EMC assembly'!$B$17:$B$30,B1565,'EMC assembly'!$G$17:$G$30)) +
(SUMIF(Crating!$B$17:$B$29,B1565,Crating!$G$17:$G$29)) +
(SUMIF('LED wiring'!$B$17:$B$30,B1565,'LED wiring'!$G$17:$G$30)) +
(SUMIF('Changeable copy face'!$B$17:$B$30,B1565,'Changeable copy face'!$G$17:$G$30)) +
(SUMIF('Flex face assembly'!$B$17:$B$30,B1565,'Flex face assembly'!$G$17:$G$30)) +
(SUMIF('Routed face assembly'!$B$17:$B$30,B1565,'Routed face assembly'!$G$17:$G$30)) +
(SUMIF('Paint calculation'!$B$17:$B$30,B1565,'Paint calculation'!$G$17:$G$30)) +
(SUMIF('Trimcap letter face'!$B$17:$B$30,B1565,'Trimcap letter face'!$G$17:$G$30)) +
(SUMIF('Trimcap letter face (2)'!$B$17:$B$30,B1565,'Trimcap letter face (2)'!$G$17:$G$30)) +
(SUMIF('Channel letter fabrication'!$B$17:$B$30,B1565,'Channel letter fabrication'!$G$17:$G$30)) +
(SUMIF('Channel letter fabrication (2)'!$B$17:$B$30,B1565,'Channel letter fabrication (2)'!$G$17:$G$30))</f>
        <v>0</v>
      </c>
    </row>
    <row r="1566" spans="1:10">
      <c r="A1566" s="28">
        <f>[1]ODBC!$A1566</f>
        <v>0</v>
      </c>
      <c r="B1566" s="29">
        <f>[1]ODBC!B1566</f>
        <v>0</v>
      </c>
      <c r="C1566" s="30" t="str">
        <f>IFERROR(VLOOKUP($B1566,[1]ODBC!$B:$H,2,FALSE),"")</f>
        <v/>
      </c>
      <c r="D1566" s="30" t="str">
        <f>IFERROR(VLOOKUP($B1566,[1]ODBC!$B:$H,3,FALSE),"")</f>
        <v/>
      </c>
      <c r="E1566" s="30" t="str">
        <f>IFERROR(VLOOKUP($B1566,[1]ODBC!$B:$H,4,FALSE),"")</f>
        <v/>
      </c>
      <c r="F1566" s="31" t="str">
        <f>IFERROR(VLOOKUP($B1566,[1]ODBC!$B:$H,5,FALSE),"")</f>
        <v/>
      </c>
      <c r="G1566" s="32">
        <f>[1]ODBC!G1566</f>
        <v>0</v>
      </c>
      <c r="H1566" s="33">
        <f>SUM([1]ODBC!H1566)</f>
        <v>0</v>
      </c>
      <c r="I1566" s="41" t="str">
        <f>'Vinyl cutting'!$B$2</f>
        <v>J36938</v>
      </c>
      <c r="J1566" s="42">
        <f ca="1">(SUMIF('Freeform time and material'!$B$17:$B$30,B1566,'Freeform time and material'!$G$17:$G$30)) +
(SUMIF('Vinyl cutting'!$B$17:$B$30,B1566,'Vinyl cutting'!$G$17:$G$30)) +
(SUMIF('Vinyl cutting (2)'!$B$17:$B$30,B1566,'Vinyl cutting (2)'!$G$17:$G$30)) +
(SUMIF('Apply vinyl graphics'!$B$17:$B$30,B1566,'Apply vinyl graphics'!$G$17:$G$30)) +
(SUMIF('Apply vinyl graphics (2)'!$B$17:$B$30,B1566,'Apply vinyl graphics (2)'!$G$17:$G$30)) +
(SUMIF('Alum pan sign'!$B$17:$B$30,B1566,'Alum pan sign'!$G$17:$G$30)) +
(SUMIF('Alum pan sign (2)'!$B$17:$B$30,B1566,'Alum pan sign (2)'!$G$17:$G$30)) +
(SUMIF('Economy pan sign'!$B$17:$B$30,B1566,'Economy pan sign'!$G$17:$G$30)) +
(SUMIF('Post and panel sign'!$B$17:$B$30,B1566,'Post and panel sign'!$G$17:$G$30)) +
(SUMIF('Post and panel sign (2)'!$B$17:$B$30,B1566,'Post and panel sign (2)'!$G$17:$G$30)) +
(SUMIF('Flat panels only'!$B$17:$B$30,B1566,'Flat panels only'!$G$17:$G$30)) +
(SUMIF('Flat panels only (2)'!$B$17:$B$30,B1566,'Flat panels only (2)'!$G$17:$G$30)) +
(SUMIF('Routed panel shapes'!$B$18:$B$31,B1566,'Routed panel shapes'!$G$18:$G$31)) +
(SUMIF('Routed panel shapes (2)'!$B$18:$B$31,B1566,'Routed panel shapes (2)'!$G$18:$G$31)) +
(SUMIF('Routed face only'!$B$17:$B$30,B1566,'Routed face only'!$G$17:$G$30)) +
(SUMIF('Routed face only (2)'!$B$17:$B$30,B1566,'Routed face only (2)'!$G$17:$G$30)) +
(SUMIF('Routed alum faces letters'!$B$17:$B$30,B1566,'Routed alum faces letters'!$G$17:$G$30)) +
(SUMIF('Routed alum faces letters (2)'!$B$17:$B$30,B1566,'Routed alum faces letters (2)'!$G$17:$G$30)) +
(SUMIF('Routed push through acrylic'!$B$17:$B$30,B1566,'Routed push through acrylic'!$G$17:$G$30)) +
(SUMIF('Routed push through acrylic (2)'!$B$17:$B$30,B1566,'Routed push through acrylic (2)'!$G$17:$G$30)) +
(SUMIF('Sf routed cabinet'!$B$17:$B$30,B1566,'Sf routed cabinet'!$G$17:$G$30)) +
(SUMIF('Sf routed cabinet (2)'!$B$17:$B$30,B1566,'Sf routed cabinet (2)'!$G$17:$G$30)) +
(SUMIF('Df routed cabinet'!$B$17:$B$30,B1566,'Df routed cabinet'!$G$17:$G$30)) +
(SUMIF('Df routed cabinet (2)'!$B$17:$B$30,B1566,'Df routed cabinet (2)'!$G$17:$G$30)) +
(SUMIF('Sf acrylic cabinet'!$B$17:$B$30,B1566,'Sf acrylic cabinet'!$G$17:$G$30)) +
(SUMIF('Sf acrylic cabinet (2)'!$B$17:$B$30,B1566,'Sf acrylic cabinet (2)'!$G$17:$G$30)) +
(SUMIF('Economy Sf acrylic'!$B$17:$B$30,B1566,'Economy Sf acrylic'!$G$17:$G$30)) +
(SUMIF('Df acrylic cabinet'!$B$17:$B$30,B1566,'Df acrylic cabinet'!$G$17:$G$30)) +
(SUMIF('Df acrylic cabinet (2)'!$B$17:$B$30,B1566,'Df acrylic cabinet (2)'!$G$17:$G$30)) +
(SUMIF('Sf flex cabinet'!$B$17:$B$30,B1566,'Sf flex cabinet'!$G$17:$G$30)) +
(SUMIF('Sf flex cabinet (2)'!$B$17:$B$30,B1566,'Sf flex cabinet (2)'!$G$17:$G$30)) +
(SUMIF('Df flex cabinet'!$B$17:$B$36,B1566,'Df flex cabinet'!$G$17:$G$36)) +
(SUMIF('Df flex cabinet (2)'!$B$17:$B$36,B1566,'Df flex cabinet (2)'!$G$17:$G$36)) +
(SUMIF('Pole cover'!$B$17:$B$30,B1566,'Pole cover'!$G$17:$G$30)) +
(SUMIF('Pole cover (2)'!$B$17:$B$30,B1566,'Pole cover (2)'!$G$17:$G$30)) +
(SUMIF('Structural Steel Fab'!$B$17:$B$29,B1566,'Structural Steel Fab'!$G$17:$G$29)) +
(SUMIF(Reveal!$B$17:$B$30,B1566,Reveal!$G$17:$G$30)) +
(SUMIF('Reveal (2)'!$B$17:$B$30,B1566,'Reveal (2)'!$G$17:$G$30)) +
(SUMIF('Crown cove top'!$B$17:$B$30,B1566,'Crown cove top'!$G$17:$G$30)) +
(SUMIF('EMC assembly'!$B$17:$B$30,B1566,'EMC assembly'!$G$17:$G$30)) +
(SUMIF(Crating!$B$17:$B$29,B1566,Crating!$G$17:$G$29)) +
(SUMIF('LED wiring'!$B$17:$B$30,B1566,'LED wiring'!$G$17:$G$30)) +
(SUMIF('Changeable copy face'!$B$17:$B$30,B1566,'Changeable copy face'!$G$17:$G$30)) +
(SUMIF('Flex face assembly'!$B$17:$B$30,B1566,'Flex face assembly'!$G$17:$G$30)) +
(SUMIF('Routed face assembly'!$B$17:$B$30,B1566,'Routed face assembly'!$G$17:$G$30)) +
(SUMIF('Paint calculation'!$B$17:$B$30,B1566,'Paint calculation'!$G$17:$G$30)) +
(SUMIF('Trimcap letter face'!$B$17:$B$30,B1566,'Trimcap letter face'!$G$17:$G$30)) +
(SUMIF('Trimcap letter face (2)'!$B$17:$B$30,B1566,'Trimcap letter face (2)'!$G$17:$G$30)) +
(SUMIF('Channel letter fabrication'!$B$17:$B$30,B1566,'Channel letter fabrication'!$G$17:$G$30)) +
(SUMIF('Channel letter fabrication (2)'!$B$17:$B$30,B1566,'Channel letter fabrication (2)'!$G$17:$G$30))</f>
        <v>0</v>
      </c>
    </row>
    <row r="1567" spans="1:10">
      <c r="A1567" s="28">
        <f>[1]ODBC!$A1567</f>
        <v>0</v>
      </c>
      <c r="B1567" s="29">
        <f>[1]ODBC!B1567</f>
        <v>0</v>
      </c>
      <c r="C1567" s="30" t="str">
        <f>IFERROR(VLOOKUP($B1567,[1]ODBC!$B:$H,2,FALSE),"")</f>
        <v/>
      </c>
      <c r="D1567" s="30" t="str">
        <f>IFERROR(VLOOKUP($B1567,[1]ODBC!$B:$H,3,FALSE),"")</f>
        <v/>
      </c>
      <c r="E1567" s="30" t="str">
        <f>IFERROR(VLOOKUP($B1567,[1]ODBC!$B:$H,4,FALSE),"")</f>
        <v/>
      </c>
      <c r="F1567" s="31" t="str">
        <f>IFERROR(VLOOKUP($B1567,[1]ODBC!$B:$H,5,FALSE),"")</f>
        <v/>
      </c>
      <c r="G1567" s="32">
        <f>[1]ODBC!G1567</f>
        <v>0</v>
      </c>
      <c r="H1567" s="33">
        <f>SUM([1]ODBC!H1567)</f>
        <v>0</v>
      </c>
      <c r="I1567" s="41" t="str">
        <f>'Vinyl cutting'!$B$2</f>
        <v>J36938</v>
      </c>
      <c r="J1567" s="42">
        <f ca="1">(SUMIF('Freeform time and material'!$B$17:$B$30,B1567,'Freeform time and material'!$G$17:$G$30)) +
(SUMIF('Vinyl cutting'!$B$17:$B$30,B1567,'Vinyl cutting'!$G$17:$G$30)) +
(SUMIF('Vinyl cutting (2)'!$B$17:$B$30,B1567,'Vinyl cutting (2)'!$G$17:$G$30)) +
(SUMIF('Apply vinyl graphics'!$B$17:$B$30,B1567,'Apply vinyl graphics'!$G$17:$G$30)) +
(SUMIF('Apply vinyl graphics (2)'!$B$17:$B$30,B1567,'Apply vinyl graphics (2)'!$G$17:$G$30)) +
(SUMIF('Alum pan sign'!$B$17:$B$30,B1567,'Alum pan sign'!$G$17:$G$30)) +
(SUMIF('Alum pan sign (2)'!$B$17:$B$30,B1567,'Alum pan sign (2)'!$G$17:$G$30)) +
(SUMIF('Economy pan sign'!$B$17:$B$30,B1567,'Economy pan sign'!$G$17:$G$30)) +
(SUMIF('Post and panel sign'!$B$17:$B$30,B1567,'Post and panel sign'!$G$17:$G$30)) +
(SUMIF('Post and panel sign (2)'!$B$17:$B$30,B1567,'Post and panel sign (2)'!$G$17:$G$30)) +
(SUMIF('Flat panels only'!$B$17:$B$30,B1567,'Flat panels only'!$G$17:$G$30)) +
(SUMIF('Flat panels only (2)'!$B$17:$B$30,B1567,'Flat panels only (2)'!$G$17:$G$30)) +
(SUMIF('Routed panel shapes'!$B$18:$B$31,B1567,'Routed panel shapes'!$G$18:$G$31)) +
(SUMIF('Routed panel shapes (2)'!$B$18:$B$31,B1567,'Routed panel shapes (2)'!$G$18:$G$31)) +
(SUMIF('Routed face only'!$B$17:$B$30,B1567,'Routed face only'!$G$17:$G$30)) +
(SUMIF('Routed face only (2)'!$B$17:$B$30,B1567,'Routed face only (2)'!$G$17:$G$30)) +
(SUMIF('Routed alum faces letters'!$B$17:$B$30,B1567,'Routed alum faces letters'!$G$17:$G$30)) +
(SUMIF('Routed alum faces letters (2)'!$B$17:$B$30,B1567,'Routed alum faces letters (2)'!$G$17:$G$30)) +
(SUMIF('Routed push through acrylic'!$B$17:$B$30,B1567,'Routed push through acrylic'!$G$17:$G$30)) +
(SUMIF('Routed push through acrylic (2)'!$B$17:$B$30,B1567,'Routed push through acrylic (2)'!$G$17:$G$30)) +
(SUMIF('Sf routed cabinet'!$B$17:$B$30,B1567,'Sf routed cabinet'!$G$17:$G$30)) +
(SUMIF('Sf routed cabinet (2)'!$B$17:$B$30,B1567,'Sf routed cabinet (2)'!$G$17:$G$30)) +
(SUMIF('Df routed cabinet'!$B$17:$B$30,B1567,'Df routed cabinet'!$G$17:$G$30)) +
(SUMIF('Df routed cabinet (2)'!$B$17:$B$30,B1567,'Df routed cabinet (2)'!$G$17:$G$30)) +
(SUMIF('Sf acrylic cabinet'!$B$17:$B$30,B1567,'Sf acrylic cabinet'!$G$17:$G$30)) +
(SUMIF('Sf acrylic cabinet (2)'!$B$17:$B$30,B1567,'Sf acrylic cabinet (2)'!$G$17:$G$30)) +
(SUMIF('Economy Sf acrylic'!$B$17:$B$30,B1567,'Economy Sf acrylic'!$G$17:$G$30)) +
(SUMIF('Df acrylic cabinet'!$B$17:$B$30,B1567,'Df acrylic cabinet'!$G$17:$G$30)) +
(SUMIF('Df acrylic cabinet (2)'!$B$17:$B$30,B1567,'Df acrylic cabinet (2)'!$G$17:$G$30)) +
(SUMIF('Sf flex cabinet'!$B$17:$B$30,B1567,'Sf flex cabinet'!$G$17:$G$30)) +
(SUMIF('Sf flex cabinet (2)'!$B$17:$B$30,B1567,'Sf flex cabinet (2)'!$G$17:$G$30)) +
(SUMIF('Df flex cabinet'!$B$17:$B$36,B1567,'Df flex cabinet'!$G$17:$G$36)) +
(SUMIF('Df flex cabinet (2)'!$B$17:$B$36,B1567,'Df flex cabinet (2)'!$G$17:$G$36)) +
(SUMIF('Pole cover'!$B$17:$B$30,B1567,'Pole cover'!$G$17:$G$30)) +
(SUMIF('Pole cover (2)'!$B$17:$B$30,B1567,'Pole cover (2)'!$G$17:$G$30)) +
(SUMIF('Structural Steel Fab'!$B$17:$B$29,B1567,'Structural Steel Fab'!$G$17:$G$29)) +
(SUMIF(Reveal!$B$17:$B$30,B1567,Reveal!$G$17:$G$30)) +
(SUMIF('Reveal (2)'!$B$17:$B$30,B1567,'Reveal (2)'!$G$17:$G$30)) +
(SUMIF('Crown cove top'!$B$17:$B$30,B1567,'Crown cove top'!$G$17:$G$30)) +
(SUMIF('EMC assembly'!$B$17:$B$30,B1567,'EMC assembly'!$G$17:$G$30)) +
(SUMIF(Crating!$B$17:$B$29,B1567,Crating!$G$17:$G$29)) +
(SUMIF('LED wiring'!$B$17:$B$30,B1567,'LED wiring'!$G$17:$G$30)) +
(SUMIF('Changeable copy face'!$B$17:$B$30,B1567,'Changeable copy face'!$G$17:$G$30)) +
(SUMIF('Flex face assembly'!$B$17:$B$30,B1567,'Flex face assembly'!$G$17:$G$30)) +
(SUMIF('Routed face assembly'!$B$17:$B$30,B1567,'Routed face assembly'!$G$17:$G$30)) +
(SUMIF('Paint calculation'!$B$17:$B$30,B1567,'Paint calculation'!$G$17:$G$30)) +
(SUMIF('Trimcap letter face'!$B$17:$B$30,B1567,'Trimcap letter face'!$G$17:$G$30)) +
(SUMIF('Trimcap letter face (2)'!$B$17:$B$30,B1567,'Trimcap letter face (2)'!$G$17:$G$30)) +
(SUMIF('Channel letter fabrication'!$B$17:$B$30,B1567,'Channel letter fabrication'!$G$17:$G$30)) +
(SUMIF('Channel letter fabrication (2)'!$B$17:$B$30,B1567,'Channel letter fabrication (2)'!$G$17:$G$30))</f>
        <v>0</v>
      </c>
    </row>
    <row r="1568" spans="1:10">
      <c r="A1568" s="28">
        <f>[1]ODBC!$A1568</f>
        <v>0</v>
      </c>
      <c r="B1568" s="29">
        <f>[1]ODBC!B1568</f>
        <v>0</v>
      </c>
      <c r="C1568" s="30" t="str">
        <f>IFERROR(VLOOKUP($B1568,[1]ODBC!$B:$H,2,FALSE),"")</f>
        <v/>
      </c>
      <c r="D1568" s="30" t="str">
        <f>IFERROR(VLOOKUP($B1568,[1]ODBC!$B:$H,3,FALSE),"")</f>
        <v/>
      </c>
      <c r="E1568" s="30" t="str">
        <f>IFERROR(VLOOKUP($B1568,[1]ODBC!$B:$H,4,FALSE),"")</f>
        <v/>
      </c>
      <c r="F1568" s="31" t="str">
        <f>IFERROR(VLOOKUP($B1568,[1]ODBC!$B:$H,5,FALSE),"")</f>
        <v/>
      </c>
      <c r="G1568" s="32">
        <f>[1]ODBC!G1568</f>
        <v>0</v>
      </c>
      <c r="H1568" s="33">
        <f>SUM([1]ODBC!H1568)</f>
        <v>0</v>
      </c>
      <c r="I1568" s="41" t="str">
        <f>'Vinyl cutting'!$B$2</f>
        <v>J36938</v>
      </c>
      <c r="J1568" s="42">
        <f ca="1">(SUMIF('Freeform time and material'!$B$17:$B$30,B1568,'Freeform time and material'!$G$17:$G$30)) +
(SUMIF('Vinyl cutting'!$B$17:$B$30,B1568,'Vinyl cutting'!$G$17:$G$30)) +
(SUMIF('Vinyl cutting (2)'!$B$17:$B$30,B1568,'Vinyl cutting (2)'!$G$17:$G$30)) +
(SUMIF('Apply vinyl graphics'!$B$17:$B$30,B1568,'Apply vinyl graphics'!$G$17:$G$30)) +
(SUMIF('Apply vinyl graphics (2)'!$B$17:$B$30,B1568,'Apply vinyl graphics (2)'!$G$17:$G$30)) +
(SUMIF('Alum pan sign'!$B$17:$B$30,B1568,'Alum pan sign'!$G$17:$G$30)) +
(SUMIF('Alum pan sign (2)'!$B$17:$B$30,B1568,'Alum pan sign (2)'!$G$17:$G$30)) +
(SUMIF('Economy pan sign'!$B$17:$B$30,B1568,'Economy pan sign'!$G$17:$G$30)) +
(SUMIF('Post and panel sign'!$B$17:$B$30,B1568,'Post and panel sign'!$G$17:$G$30)) +
(SUMIF('Post and panel sign (2)'!$B$17:$B$30,B1568,'Post and panel sign (2)'!$G$17:$G$30)) +
(SUMIF('Flat panels only'!$B$17:$B$30,B1568,'Flat panels only'!$G$17:$G$30)) +
(SUMIF('Flat panels only (2)'!$B$17:$B$30,B1568,'Flat panels only (2)'!$G$17:$G$30)) +
(SUMIF('Routed panel shapes'!$B$18:$B$31,B1568,'Routed panel shapes'!$G$18:$G$31)) +
(SUMIF('Routed panel shapes (2)'!$B$18:$B$31,B1568,'Routed panel shapes (2)'!$G$18:$G$31)) +
(SUMIF('Routed face only'!$B$17:$B$30,B1568,'Routed face only'!$G$17:$G$30)) +
(SUMIF('Routed face only (2)'!$B$17:$B$30,B1568,'Routed face only (2)'!$G$17:$G$30)) +
(SUMIF('Routed alum faces letters'!$B$17:$B$30,B1568,'Routed alum faces letters'!$G$17:$G$30)) +
(SUMIF('Routed alum faces letters (2)'!$B$17:$B$30,B1568,'Routed alum faces letters (2)'!$G$17:$G$30)) +
(SUMIF('Routed push through acrylic'!$B$17:$B$30,B1568,'Routed push through acrylic'!$G$17:$G$30)) +
(SUMIF('Routed push through acrylic (2)'!$B$17:$B$30,B1568,'Routed push through acrylic (2)'!$G$17:$G$30)) +
(SUMIF('Sf routed cabinet'!$B$17:$B$30,B1568,'Sf routed cabinet'!$G$17:$G$30)) +
(SUMIF('Sf routed cabinet (2)'!$B$17:$B$30,B1568,'Sf routed cabinet (2)'!$G$17:$G$30)) +
(SUMIF('Df routed cabinet'!$B$17:$B$30,B1568,'Df routed cabinet'!$G$17:$G$30)) +
(SUMIF('Df routed cabinet (2)'!$B$17:$B$30,B1568,'Df routed cabinet (2)'!$G$17:$G$30)) +
(SUMIF('Sf acrylic cabinet'!$B$17:$B$30,B1568,'Sf acrylic cabinet'!$G$17:$G$30)) +
(SUMIF('Sf acrylic cabinet (2)'!$B$17:$B$30,B1568,'Sf acrylic cabinet (2)'!$G$17:$G$30)) +
(SUMIF('Economy Sf acrylic'!$B$17:$B$30,B1568,'Economy Sf acrylic'!$G$17:$G$30)) +
(SUMIF('Df acrylic cabinet'!$B$17:$B$30,B1568,'Df acrylic cabinet'!$G$17:$G$30)) +
(SUMIF('Df acrylic cabinet (2)'!$B$17:$B$30,B1568,'Df acrylic cabinet (2)'!$G$17:$G$30)) +
(SUMIF('Sf flex cabinet'!$B$17:$B$30,B1568,'Sf flex cabinet'!$G$17:$G$30)) +
(SUMIF('Sf flex cabinet (2)'!$B$17:$B$30,B1568,'Sf flex cabinet (2)'!$G$17:$G$30)) +
(SUMIF('Df flex cabinet'!$B$17:$B$36,B1568,'Df flex cabinet'!$G$17:$G$36)) +
(SUMIF('Df flex cabinet (2)'!$B$17:$B$36,B1568,'Df flex cabinet (2)'!$G$17:$G$36)) +
(SUMIF('Pole cover'!$B$17:$B$30,B1568,'Pole cover'!$G$17:$G$30)) +
(SUMIF('Pole cover (2)'!$B$17:$B$30,B1568,'Pole cover (2)'!$G$17:$G$30)) +
(SUMIF('Structural Steel Fab'!$B$17:$B$29,B1568,'Structural Steel Fab'!$G$17:$G$29)) +
(SUMIF(Reveal!$B$17:$B$30,B1568,Reveal!$G$17:$G$30)) +
(SUMIF('Reveal (2)'!$B$17:$B$30,B1568,'Reveal (2)'!$G$17:$G$30)) +
(SUMIF('Crown cove top'!$B$17:$B$30,B1568,'Crown cove top'!$G$17:$G$30)) +
(SUMIF('EMC assembly'!$B$17:$B$30,B1568,'EMC assembly'!$G$17:$G$30)) +
(SUMIF(Crating!$B$17:$B$29,B1568,Crating!$G$17:$G$29)) +
(SUMIF('LED wiring'!$B$17:$B$30,B1568,'LED wiring'!$G$17:$G$30)) +
(SUMIF('Changeable copy face'!$B$17:$B$30,B1568,'Changeable copy face'!$G$17:$G$30)) +
(SUMIF('Flex face assembly'!$B$17:$B$30,B1568,'Flex face assembly'!$G$17:$G$30)) +
(SUMIF('Routed face assembly'!$B$17:$B$30,B1568,'Routed face assembly'!$G$17:$G$30)) +
(SUMIF('Paint calculation'!$B$17:$B$30,B1568,'Paint calculation'!$G$17:$G$30)) +
(SUMIF('Trimcap letter face'!$B$17:$B$30,B1568,'Trimcap letter face'!$G$17:$G$30)) +
(SUMIF('Trimcap letter face (2)'!$B$17:$B$30,B1568,'Trimcap letter face (2)'!$G$17:$G$30)) +
(SUMIF('Channel letter fabrication'!$B$17:$B$30,B1568,'Channel letter fabrication'!$G$17:$G$30)) +
(SUMIF('Channel letter fabrication (2)'!$B$17:$B$30,B1568,'Channel letter fabrication (2)'!$G$17:$G$30))</f>
        <v>0</v>
      </c>
    </row>
    <row r="1569" spans="1:10">
      <c r="A1569" s="28">
        <f>[1]ODBC!$A1569</f>
        <v>0</v>
      </c>
      <c r="B1569" s="29">
        <f>[1]ODBC!B1569</f>
        <v>0</v>
      </c>
      <c r="C1569" s="30" t="str">
        <f>IFERROR(VLOOKUP($B1569,[1]ODBC!$B:$H,2,FALSE),"")</f>
        <v/>
      </c>
      <c r="D1569" s="30" t="str">
        <f>IFERROR(VLOOKUP($B1569,[1]ODBC!$B:$H,3,FALSE),"")</f>
        <v/>
      </c>
      <c r="E1569" s="30" t="str">
        <f>IFERROR(VLOOKUP($B1569,[1]ODBC!$B:$H,4,FALSE),"")</f>
        <v/>
      </c>
      <c r="F1569" s="31" t="str">
        <f>IFERROR(VLOOKUP($B1569,[1]ODBC!$B:$H,5,FALSE),"")</f>
        <v/>
      </c>
      <c r="G1569" s="32">
        <f>[1]ODBC!G1569</f>
        <v>0</v>
      </c>
      <c r="H1569" s="33">
        <f>SUM([1]ODBC!H1569)</f>
        <v>0</v>
      </c>
      <c r="I1569" s="41" t="str">
        <f>'Vinyl cutting'!$B$2</f>
        <v>J36938</v>
      </c>
      <c r="J1569" s="42">
        <f ca="1">(SUMIF('Freeform time and material'!$B$17:$B$30,B1569,'Freeform time and material'!$G$17:$G$30)) +
(SUMIF('Vinyl cutting'!$B$17:$B$30,B1569,'Vinyl cutting'!$G$17:$G$30)) +
(SUMIF('Vinyl cutting (2)'!$B$17:$B$30,B1569,'Vinyl cutting (2)'!$G$17:$G$30)) +
(SUMIF('Apply vinyl graphics'!$B$17:$B$30,B1569,'Apply vinyl graphics'!$G$17:$G$30)) +
(SUMIF('Apply vinyl graphics (2)'!$B$17:$B$30,B1569,'Apply vinyl graphics (2)'!$G$17:$G$30)) +
(SUMIF('Alum pan sign'!$B$17:$B$30,B1569,'Alum pan sign'!$G$17:$G$30)) +
(SUMIF('Alum pan sign (2)'!$B$17:$B$30,B1569,'Alum pan sign (2)'!$G$17:$G$30)) +
(SUMIF('Economy pan sign'!$B$17:$B$30,B1569,'Economy pan sign'!$G$17:$G$30)) +
(SUMIF('Post and panel sign'!$B$17:$B$30,B1569,'Post and panel sign'!$G$17:$G$30)) +
(SUMIF('Post and panel sign (2)'!$B$17:$B$30,B1569,'Post and panel sign (2)'!$G$17:$G$30)) +
(SUMIF('Flat panels only'!$B$17:$B$30,B1569,'Flat panels only'!$G$17:$G$30)) +
(SUMIF('Flat panels only (2)'!$B$17:$B$30,B1569,'Flat panels only (2)'!$G$17:$G$30)) +
(SUMIF('Routed panel shapes'!$B$18:$B$31,B1569,'Routed panel shapes'!$G$18:$G$31)) +
(SUMIF('Routed panel shapes (2)'!$B$18:$B$31,B1569,'Routed panel shapes (2)'!$G$18:$G$31)) +
(SUMIF('Routed face only'!$B$17:$B$30,B1569,'Routed face only'!$G$17:$G$30)) +
(SUMIF('Routed face only (2)'!$B$17:$B$30,B1569,'Routed face only (2)'!$G$17:$G$30)) +
(SUMIF('Routed alum faces letters'!$B$17:$B$30,B1569,'Routed alum faces letters'!$G$17:$G$30)) +
(SUMIF('Routed alum faces letters (2)'!$B$17:$B$30,B1569,'Routed alum faces letters (2)'!$G$17:$G$30)) +
(SUMIF('Routed push through acrylic'!$B$17:$B$30,B1569,'Routed push through acrylic'!$G$17:$G$30)) +
(SUMIF('Routed push through acrylic (2)'!$B$17:$B$30,B1569,'Routed push through acrylic (2)'!$G$17:$G$30)) +
(SUMIF('Sf routed cabinet'!$B$17:$B$30,B1569,'Sf routed cabinet'!$G$17:$G$30)) +
(SUMIF('Sf routed cabinet (2)'!$B$17:$B$30,B1569,'Sf routed cabinet (2)'!$G$17:$G$30)) +
(SUMIF('Df routed cabinet'!$B$17:$B$30,B1569,'Df routed cabinet'!$G$17:$G$30)) +
(SUMIF('Df routed cabinet (2)'!$B$17:$B$30,B1569,'Df routed cabinet (2)'!$G$17:$G$30)) +
(SUMIF('Sf acrylic cabinet'!$B$17:$B$30,B1569,'Sf acrylic cabinet'!$G$17:$G$30)) +
(SUMIF('Sf acrylic cabinet (2)'!$B$17:$B$30,B1569,'Sf acrylic cabinet (2)'!$G$17:$G$30)) +
(SUMIF('Economy Sf acrylic'!$B$17:$B$30,B1569,'Economy Sf acrylic'!$G$17:$G$30)) +
(SUMIF('Df acrylic cabinet'!$B$17:$B$30,B1569,'Df acrylic cabinet'!$G$17:$G$30)) +
(SUMIF('Df acrylic cabinet (2)'!$B$17:$B$30,B1569,'Df acrylic cabinet (2)'!$G$17:$G$30)) +
(SUMIF('Sf flex cabinet'!$B$17:$B$30,B1569,'Sf flex cabinet'!$G$17:$G$30)) +
(SUMIF('Sf flex cabinet (2)'!$B$17:$B$30,B1569,'Sf flex cabinet (2)'!$G$17:$G$30)) +
(SUMIF('Df flex cabinet'!$B$17:$B$36,B1569,'Df flex cabinet'!$G$17:$G$36)) +
(SUMIF('Df flex cabinet (2)'!$B$17:$B$36,B1569,'Df flex cabinet (2)'!$G$17:$G$36)) +
(SUMIF('Pole cover'!$B$17:$B$30,B1569,'Pole cover'!$G$17:$G$30)) +
(SUMIF('Pole cover (2)'!$B$17:$B$30,B1569,'Pole cover (2)'!$G$17:$G$30)) +
(SUMIF('Structural Steel Fab'!$B$17:$B$29,B1569,'Structural Steel Fab'!$G$17:$G$29)) +
(SUMIF(Reveal!$B$17:$B$30,B1569,Reveal!$G$17:$G$30)) +
(SUMIF('Reveal (2)'!$B$17:$B$30,B1569,'Reveal (2)'!$G$17:$G$30)) +
(SUMIF('Crown cove top'!$B$17:$B$30,B1569,'Crown cove top'!$G$17:$G$30)) +
(SUMIF('EMC assembly'!$B$17:$B$30,B1569,'EMC assembly'!$G$17:$G$30)) +
(SUMIF(Crating!$B$17:$B$29,B1569,Crating!$G$17:$G$29)) +
(SUMIF('LED wiring'!$B$17:$B$30,B1569,'LED wiring'!$G$17:$G$30)) +
(SUMIF('Changeable copy face'!$B$17:$B$30,B1569,'Changeable copy face'!$G$17:$G$30)) +
(SUMIF('Flex face assembly'!$B$17:$B$30,B1569,'Flex face assembly'!$G$17:$G$30)) +
(SUMIF('Routed face assembly'!$B$17:$B$30,B1569,'Routed face assembly'!$G$17:$G$30)) +
(SUMIF('Paint calculation'!$B$17:$B$30,B1569,'Paint calculation'!$G$17:$G$30)) +
(SUMIF('Trimcap letter face'!$B$17:$B$30,B1569,'Trimcap letter face'!$G$17:$G$30)) +
(SUMIF('Trimcap letter face (2)'!$B$17:$B$30,B1569,'Trimcap letter face (2)'!$G$17:$G$30)) +
(SUMIF('Channel letter fabrication'!$B$17:$B$30,B1569,'Channel letter fabrication'!$G$17:$G$30)) +
(SUMIF('Channel letter fabrication (2)'!$B$17:$B$30,B1569,'Channel letter fabrication (2)'!$G$17:$G$30))</f>
        <v>0</v>
      </c>
    </row>
    <row r="1570" spans="1:10">
      <c r="A1570" s="28">
        <f>[1]ODBC!$A1570</f>
        <v>0</v>
      </c>
      <c r="B1570" s="29">
        <f>[1]ODBC!B1570</f>
        <v>0</v>
      </c>
      <c r="C1570" s="30" t="str">
        <f>IFERROR(VLOOKUP($B1570,[1]ODBC!$B:$H,2,FALSE),"")</f>
        <v/>
      </c>
      <c r="D1570" s="30" t="str">
        <f>IFERROR(VLOOKUP($B1570,[1]ODBC!$B:$H,3,FALSE),"")</f>
        <v/>
      </c>
      <c r="E1570" s="30" t="str">
        <f>IFERROR(VLOOKUP($B1570,[1]ODBC!$B:$H,4,FALSE),"")</f>
        <v/>
      </c>
      <c r="F1570" s="31" t="str">
        <f>IFERROR(VLOOKUP($B1570,[1]ODBC!$B:$H,5,FALSE),"")</f>
        <v/>
      </c>
      <c r="G1570" s="32">
        <f>[1]ODBC!G1570</f>
        <v>0</v>
      </c>
      <c r="H1570" s="33">
        <f>SUM([1]ODBC!H1570)</f>
        <v>0</v>
      </c>
      <c r="I1570" s="41" t="str">
        <f>'Vinyl cutting'!$B$2</f>
        <v>J36938</v>
      </c>
      <c r="J1570" s="42">
        <f ca="1">(SUMIF('Freeform time and material'!$B$17:$B$30,B1570,'Freeform time and material'!$G$17:$G$30)) +
(SUMIF('Vinyl cutting'!$B$17:$B$30,B1570,'Vinyl cutting'!$G$17:$G$30)) +
(SUMIF('Vinyl cutting (2)'!$B$17:$B$30,B1570,'Vinyl cutting (2)'!$G$17:$G$30)) +
(SUMIF('Apply vinyl graphics'!$B$17:$B$30,B1570,'Apply vinyl graphics'!$G$17:$G$30)) +
(SUMIF('Apply vinyl graphics (2)'!$B$17:$B$30,B1570,'Apply vinyl graphics (2)'!$G$17:$G$30)) +
(SUMIF('Alum pan sign'!$B$17:$B$30,B1570,'Alum pan sign'!$G$17:$G$30)) +
(SUMIF('Alum pan sign (2)'!$B$17:$B$30,B1570,'Alum pan sign (2)'!$G$17:$G$30)) +
(SUMIF('Economy pan sign'!$B$17:$B$30,B1570,'Economy pan sign'!$G$17:$G$30)) +
(SUMIF('Post and panel sign'!$B$17:$B$30,B1570,'Post and panel sign'!$G$17:$G$30)) +
(SUMIF('Post and panel sign (2)'!$B$17:$B$30,B1570,'Post and panel sign (2)'!$G$17:$G$30)) +
(SUMIF('Flat panels only'!$B$17:$B$30,B1570,'Flat panels only'!$G$17:$G$30)) +
(SUMIF('Flat panels only (2)'!$B$17:$B$30,B1570,'Flat panels only (2)'!$G$17:$G$30)) +
(SUMIF('Routed panel shapes'!$B$18:$B$31,B1570,'Routed panel shapes'!$G$18:$G$31)) +
(SUMIF('Routed panel shapes (2)'!$B$18:$B$31,B1570,'Routed panel shapes (2)'!$G$18:$G$31)) +
(SUMIF('Routed face only'!$B$17:$B$30,B1570,'Routed face only'!$G$17:$G$30)) +
(SUMIF('Routed face only (2)'!$B$17:$B$30,B1570,'Routed face only (2)'!$G$17:$G$30)) +
(SUMIF('Routed alum faces letters'!$B$17:$B$30,B1570,'Routed alum faces letters'!$G$17:$G$30)) +
(SUMIF('Routed alum faces letters (2)'!$B$17:$B$30,B1570,'Routed alum faces letters (2)'!$G$17:$G$30)) +
(SUMIF('Routed push through acrylic'!$B$17:$B$30,B1570,'Routed push through acrylic'!$G$17:$G$30)) +
(SUMIF('Routed push through acrylic (2)'!$B$17:$B$30,B1570,'Routed push through acrylic (2)'!$G$17:$G$30)) +
(SUMIF('Sf routed cabinet'!$B$17:$B$30,B1570,'Sf routed cabinet'!$G$17:$G$30)) +
(SUMIF('Sf routed cabinet (2)'!$B$17:$B$30,B1570,'Sf routed cabinet (2)'!$G$17:$G$30)) +
(SUMIF('Df routed cabinet'!$B$17:$B$30,B1570,'Df routed cabinet'!$G$17:$G$30)) +
(SUMIF('Df routed cabinet (2)'!$B$17:$B$30,B1570,'Df routed cabinet (2)'!$G$17:$G$30)) +
(SUMIF('Sf acrylic cabinet'!$B$17:$B$30,B1570,'Sf acrylic cabinet'!$G$17:$G$30)) +
(SUMIF('Sf acrylic cabinet (2)'!$B$17:$B$30,B1570,'Sf acrylic cabinet (2)'!$G$17:$G$30)) +
(SUMIF('Economy Sf acrylic'!$B$17:$B$30,B1570,'Economy Sf acrylic'!$G$17:$G$30)) +
(SUMIF('Df acrylic cabinet'!$B$17:$B$30,B1570,'Df acrylic cabinet'!$G$17:$G$30)) +
(SUMIF('Df acrylic cabinet (2)'!$B$17:$B$30,B1570,'Df acrylic cabinet (2)'!$G$17:$G$30)) +
(SUMIF('Sf flex cabinet'!$B$17:$B$30,B1570,'Sf flex cabinet'!$G$17:$G$30)) +
(SUMIF('Sf flex cabinet (2)'!$B$17:$B$30,B1570,'Sf flex cabinet (2)'!$G$17:$G$30)) +
(SUMIF('Df flex cabinet'!$B$17:$B$36,B1570,'Df flex cabinet'!$G$17:$G$36)) +
(SUMIF('Df flex cabinet (2)'!$B$17:$B$36,B1570,'Df flex cabinet (2)'!$G$17:$G$36)) +
(SUMIF('Pole cover'!$B$17:$B$30,B1570,'Pole cover'!$G$17:$G$30)) +
(SUMIF('Pole cover (2)'!$B$17:$B$30,B1570,'Pole cover (2)'!$G$17:$G$30)) +
(SUMIF('Structural Steel Fab'!$B$17:$B$29,B1570,'Structural Steel Fab'!$G$17:$G$29)) +
(SUMIF(Reveal!$B$17:$B$30,B1570,Reveal!$G$17:$G$30)) +
(SUMIF('Reveal (2)'!$B$17:$B$30,B1570,'Reveal (2)'!$G$17:$G$30)) +
(SUMIF('Crown cove top'!$B$17:$B$30,B1570,'Crown cove top'!$G$17:$G$30)) +
(SUMIF('EMC assembly'!$B$17:$B$30,B1570,'EMC assembly'!$G$17:$G$30)) +
(SUMIF(Crating!$B$17:$B$29,B1570,Crating!$G$17:$G$29)) +
(SUMIF('LED wiring'!$B$17:$B$30,B1570,'LED wiring'!$G$17:$G$30)) +
(SUMIF('Changeable copy face'!$B$17:$B$30,B1570,'Changeable copy face'!$G$17:$G$30)) +
(SUMIF('Flex face assembly'!$B$17:$B$30,B1570,'Flex face assembly'!$G$17:$G$30)) +
(SUMIF('Routed face assembly'!$B$17:$B$30,B1570,'Routed face assembly'!$G$17:$G$30)) +
(SUMIF('Paint calculation'!$B$17:$B$30,B1570,'Paint calculation'!$G$17:$G$30)) +
(SUMIF('Trimcap letter face'!$B$17:$B$30,B1570,'Trimcap letter face'!$G$17:$G$30)) +
(SUMIF('Trimcap letter face (2)'!$B$17:$B$30,B1570,'Trimcap letter face (2)'!$G$17:$G$30)) +
(SUMIF('Channel letter fabrication'!$B$17:$B$30,B1570,'Channel letter fabrication'!$G$17:$G$30)) +
(SUMIF('Channel letter fabrication (2)'!$B$17:$B$30,B1570,'Channel letter fabrication (2)'!$G$17:$G$30))</f>
        <v>0</v>
      </c>
    </row>
    <row r="1571" spans="1:10">
      <c r="A1571" s="28">
        <f>[1]ODBC!$A1571</f>
        <v>0</v>
      </c>
      <c r="B1571" s="29">
        <f>[1]ODBC!B1571</f>
        <v>0</v>
      </c>
      <c r="C1571" s="30" t="str">
        <f>IFERROR(VLOOKUP($B1571,[1]ODBC!$B:$H,2,FALSE),"")</f>
        <v/>
      </c>
      <c r="D1571" s="30" t="str">
        <f>IFERROR(VLOOKUP($B1571,[1]ODBC!$B:$H,3,FALSE),"")</f>
        <v/>
      </c>
      <c r="E1571" s="30" t="str">
        <f>IFERROR(VLOOKUP($B1571,[1]ODBC!$B:$H,4,FALSE),"")</f>
        <v/>
      </c>
      <c r="F1571" s="31" t="str">
        <f>IFERROR(VLOOKUP($B1571,[1]ODBC!$B:$H,5,FALSE),"")</f>
        <v/>
      </c>
      <c r="G1571" s="32">
        <f>[1]ODBC!G1571</f>
        <v>0</v>
      </c>
      <c r="H1571" s="33">
        <f>SUM([1]ODBC!H1571)</f>
        <v>0</v>
      </c>
      <c r="I1571" s="41" t="str">
        <f>'Vinyl cutting'!$B$2</f>
        <v>J36938</v>
      </c>
      <c r="J1571" s="42">
        <f ca="1">(SUMIF('Freeform time and material'!$B$17:$B$30,B1571,'Freeform time and material'!$G$17:$G$30)) +
(SUMIF('Vinyl cutting'!$B$17:$B$30,B1571,'Vinyl cutting'!$G$17:$G$30)) +
(SUMIF('Vinyl cutting (2)'!$B$17:$B$30,B1571,'Vinyl cutting (2)'!$G$17:$G$30)) +
(SUMIF('Apply vinyl graphics'!$B$17:$B$30,B1571,'Apply vinyl graphics'!$G$17:$G$30)) +
(SUMIF('Apply vinyl graphics (2)'!$B$17:$B$30,B1571,'Apply vinyl graphics (2)'!$G$17:$G$30)) +
(SUMIF('Alum pan sign'!$B$17:$B$30,B1571,'Alum pan sign'!$G$17:$G$30)) +
(SUMIF('Alum pan sign (2)'!$B$17:$B$30,B1571,'Alum pan sign (2)'!$G$17:$G$30)) +
(SUMIF('Economy pan sign'!$B$17:$B$30,B1571,'Economy pan sign'!$G$17:$G$30)) +
(SUMIF('Post and panel sign'!$B$17:$B$30,B1571,'Post and panel sign'!$G$17:$G$30)) +
(SUMIF('Post and panel sign (2)'!$B$17:$B$30,B1571,'Post and panel sign (2)'!$G$17:$G$30)) +
(SUMIF('Flat panels only'!$B$17:$B$30,B1571,'Flat panels only'!$G$17:$G$30)) +
(SUMIF('Flat panels only (2)'!$B$17:$B$30,B1571,'Flat panels only (2)'!$G$17:$G$30)) +
(SUMIF('Routed panel shapes'!$B$18:$B$31,B1571,'Routed panel shapes'!$G$18:$G$31)) +
(SUMIF('Routed panel shapes (2)'!$B$18:$B$31,B1571,'Routed panel shapes (2)'!$G$18:$G$31)) +
(SUMIF('Routed face only'!$B$17:$B$30,B1571,'Routed face only'!$G$17:$G$30)) +
(SUMIF('Routed face only (2)'!$B$17:$B$30,B1571,'Routed face only (2)'!$G$17:$G$30)) +
(SUMIF('Routed alum faces letters'!$B$17:$B$30,B1571,'Routed alum faces letters'!$G$17:$G$30)) +
(SUMIF('Routed alum faces letters (2)'!$B$17:$B$30,B1571,'Routed alum faces letters (2)'!$G$17:$G$30)) +
(SUMIF('Routed push through acrylic'!$B$17:$B$30,B1571,'Routed push through acrylic'!$G$17:$G$30)) +
(SUMIF('Routed push through acrylic (2)'!$B$17:$B$30,B1571,'Routed push through acrylic (2)'!$G$17:$G$30)) +
(SUMIF('Sf routed cabinet'!$B$17:$B$30,B1571,'Sf routed cabinet'!$G$17:$G$30)) +
(SUMIF('Sf routed cabinet (2)'!$B$17:$B$30,B1571,'Sf routed cabinet (2)'!$G$17:$G$30)) +
(SUMIF('Df routed cabinet'!$B$17:$B$30,B1571,'Df routed cabinet'!$G$17:$G$30)) +
(SUMIF('Df routed cabinet (2)'!$B$17:$B$30,B1571,'Df routed cabinet (2)'!$G$17:$G$30)) +
(SUMIF('Sf acrylic cabinet'!$B$17:$B$30,B1571,'Sf acrylic cabinet'!$G$17:$G$30)) +
(SUMIF('Sf acrylic cabinet (2)'!$B$17:$B$30,B1571,'Sf acrylic cabinet (2)'!$G$17:$G$30)) +
(SUMIF('Economy Sf acrylic'!$B$17:$B$30,B1571,'Economy Sf acrylic'!$G$17:$G$30)) +
(SUMIF('Df acrylic cabinet'!$B$17:$B$30,B1571,'Df acrylic cabinet'!$G$17:$G$30)) +
(SUMIF('Df acrylic cabinet (2)'!$B$17:$B$30,B1571,'Df acrylic cabinet (2)'!$G$17:$G$30)) +
(SUMIF('Sf flex cabinet'!$B$17:$B$30,B1571,'Sf flex cabinet'!$G$17:$G$30)) +
(SUMIF('Sf flex cabinet (2)'!$B$17:$B$30,B1571,'Sf flex cabinet (2)'!$G$17:$G$30)) +
(SUMIF('Df flex cabinet'!$B$17:$B$36,B1571,'Df flex cabinet'!$G$17:$G$36)) +
(SUMIF('Df flex cabinet (2)'!$B$17:$B$36,B1571,'Df flex cabinet (2)'!$G$17:$G$36)) +
(SUMIF('Pole cover'!$B$17:$B$30,B1571,'Pole cover'!$G$17:$G$30)) +
(SUMIF('Pole cover (2)'!$B$17:$B$30,B1571,'Pole cover (2)'!$G$17:$G$30)) +
(SUMIF('Structural Steel Fab'!$B$17:$B$29,B1571,'Structural Steel Fab'!$G$17:$G$29)) +
(SUMIF(Reveal!$B$17:$B$30,B1571,Reveal!$G$17:$G$30)) +
(SUMIF('Reveal (2)'!$B$17:$B$30,B1571,'Reveal (2)'!$G$17:$G$30)) +
(SUMIF('Crown cove top'!$B$17:$B$30,B1571,'Crown cove top'!$G$17:$G$30)) +
(SUMIF('EMC assembly'!$B$17:$B$30,B1571,'EMC assembly'!$G$17:$G$30)) +
(SUMIF(Crating!$B$17:$B$29,B1571,Crating!$G$17:$G$29)) +
(SUMIF('LED wiring'!$B$17:$B$30,B1571,'LED wiring'!$G$17:$G$30)) +
(SUMIF('Changeable copy face'!$B$17:$B$30,B1571,'Changeable copy face'!$G$17:$G$30)) +
(SUMIF('Flex face assembly'!$B$17:$B$30,B1571,'Flex face assembly'!$G$17:$G$30)) +
(SUMIF('Routed face assembly'!$B$17:$B$30,B1571,'Routed face assembly'!$G$17:$G$30)) +
(SUMIF('Paint calculation'!$B$17:$B$30,B1571,'Paint calculation'!$G$17:$G$30)) +
(SUMIF('Trimcap letter face'!$B$17:$B$30,B1571,'Trimcap letter face'!$G$17:$G$30)) +
(SUMIF('Trimcap letter face (2)'!$B$17:$B$30,B1571,'Trimcap letter face (2)'!$G$17:$G$30)) +
(SUMIF('Channel letter fabrication'!$B$17:$B$30,B1571,'Channel letter fabrication'!$G$17:$G$30)) +
(SUMIF('Channel letter fabrication (2)'!$B$17:$B$30,B1571,'Channel letter fabrication (2)'!$G$17:$G$30))</f>
        <v>0</v>
      </c>
    </row>
    <row r="1572" spans="1:10">
      <c r="A1572" s="28">
        <f>[1]ODBC!$A1572</f>
        <v>0</v>
      </c>
      <c r="B1572" s="29">
        <f>[1]ODBC!B1572</f>
        <v>0</v>
      </c>
      <c r="C1572" s="30" t="str">
        <f>IFERROR(VLOOKUP($B1572,[1]ODBC!$B:$H,2,FALSE),"")</f>
        <v/>
      </c>
      <c r="D1572" s="30" t="str">
        <f>IFERROR(VLOOKUP($B1572,[1]ODBC!$B:$H,3,FALSE),"")</f>
        <v/>
      </c>
      <c r="E1572" s="30" t="str">
        <f>IFERROR(VLOOKUP($B1572,[1]ODBC!$B:$H,4,FALSE),"")</f>
        <v/>
      </c>
      <c r="F1572" s="31" t="str">
        <f>IFERROR(VLOOKUP($B1572,[1]ODBC!$B:$H,5,FALSE),"")</f>
        <v/>
      </c>
      <c r="G1572" s="32">
        <f>[1]ODBC!G1572</f>
        <v>0</v>
      </c>
      <c r="H1572" s="33">
        <f>SUM([1]ODBC!H1572)</f>
        <v>0</v>
      </c>
      <c r="I1572" s="41" t="str">
        <f>'Vinyl cutting'!$B$2</f>
        <v>J36938</v>
      </c>
      <c r="J1572" s="42">
        <f ca="1">(SUMIF('Freeform time and material'!$B$17:$B$30,B1572,'Freeform time and material'!$G$17:$G$30)) +
(SUMIF('Vinyl cutting'!$B$17:$B$30,B1572,'Vinyl cutting'!$G$17:$G$30)) +
(SUMIF('Vinyl cutting (2)'!$B$17:$B$30,B1572,'Vinyl cutting (2)'!$G$17:$G$30)) +
(SUMIF('Apply vinyl graphics'!$B$17:$B$30,B1572,'Apply vinyl graphics'!$G$17:$G$30)) +
(SUMIF('Apply vinyl graphics (2)'!$B$17:$B$30,B1572,'Apply vinyl graphics (2)'!$G$17:$G$30)) +
(SUMIF('Alum pan sign'!$B$17:$B$30,B1572,'Alum pan sign'!$G$17:$G$30)) +
(SUMIF('Alum pan sign (2)'!$B$17:$B$30,B1572,'Alum pan sign (2)'!$G$17:$G$30)) +
(SUMIF('Economy pan sign'!$B$17:$B$30,B1572,'Economy pan sign'!$G$17:$G$30)) +
(SUMIF('Post and panel sign'!$B$17:$B$30,B1572,'Post and panel sign'!$G$17:$G$30)) +
(SUMIF('Post and panel sign (2)'!$B$17:$B$30,B1572,'Post and panel sign (2)'!$G$17:$G$30)) +
(SUMIF('Flat panels only'!$B$17:$B$30,B1572,'Flat panels only'!$G$17:$G$30)) +
(SUMIF('Flat panels only (2)'!$B$17:$B$30,B1572,'Flat panels only (2)'!$G$17:$G$30)) +
(SUMIF('Routed panel shapes'!$B$18:$B$31,B1572,'Routed panel shapes'!$G$18:$G$31)) +
(SUMIF('Routed panel shapes (2)'!$B$18:$B$31,B1572,'Routed panel shapes (2)'!$G$18:$G$31)) +
(SUMIF('Routed face only'!$B$17:$B$30,B1572,'Routed face only'!$G$17:$G$30)) +
(SUMIF('Routed face only (2)'!$B$17:$B$30,B1572,'Routed face only (2)'!$G$17:$G$30)) +
(SUMIF('Routed alum faces letters'!$B$17:$B$30,B1572,'Routed alum faces letters'!$G$17:$G$30)) +
(SUMIF('Routed alum faces letters (2)'!$B$17:$B$30,B1572,'Routed alum faces letters (2)'!$G$17:$G$30)) +
(SUMIF('Routed push through acrylic'!$B$17:$B$30,B1572,'Routed push through acrylic'!$G$17:$G$30)) +
(SUMIF('Routed push through acrylic (2)'!$B$17:$B$30,B1572,'Routed push through acrylic (2)'!$G$17:$G$30)) +
(SUMIF('Sf routed cabinet'!$B$17:$B$30,B1572,'Sf routed cabinet'!$G$17:$G$30)) +
(SUMIF('Sf routed cabinet (2)'!$B$17:$B$30,B1572,'Sf routed cabinet (2)'!$G$17:$G$30)) +
(SUMIF('Df routed cabinet'!$B$17:$B$30,B1572,'Df routed cabinet'!$G$17:$G$30)) +
(SUMIF('Df routed cabinet (2)'!$B$17:$B$30,B1572,'Df routed cabinet (2)'!$G$17:$G$30)) +
(SUMIF('Sf acrylic cabinet'!$B$17:$B$30,B1572,'Sf acrylic cabinet'!$G$17:$G$30)) +
(SUMIF('Sf acrylic cabinet (2)'!$B$17:$B$30,B1572,'Sf acrylic cabinet (2)'!$G$17:$G$30)) +
(SUMIF('Economy Sf acrylic'!$B$17:$B$30,B1572,'Economy Sf acrylic'!$G$17:$G$30)) +
(SUMIF('Df acrylic cabinet'!$B$17:$B$30,B1572,'Df acrylic cabinet'!$G$17:$G$30)) +
(SUMIF('Df acrylic cabinet (2)'!$B$17:$B$30,B1572,'Df acrylic cabinet (2)'!$G$17:$G$30)) +
(SUMIF('Sf flex cabinet'!$B$17:$B$30,B1572,'Sf flex cabinet'!$G$17:$G$30)) +
(SUMIF('Sf flex cabinet (2)'!$B$17:$B$30,B1572,'Sf flex cabinet (2)'!$G$17:$G$30)) +
(SUMIF('Df flex cabinet'!$B$17:$B$36,B1572,'Df flex cabinet'!$G$17:$G$36)) +
(SUMIF('Df flex cabinet (2)'!$B$17:$B$36,B1572,'Df flex cabinet (2)'!$G$17:$G$36)) +
(SUMIF('Pole cover'!$B$17:$B$30,B1572,'Pole cover'!$G$17:$G$30)) +
(SUMIF('Pole cover (2)'!$B$17:$B$30,B1572,'Pole cover (2)'!$G$17:$G$30)) +
(SUMIF('Structural Steel Fab'!$B$17:$B$29,B1572,'Structural Steel Fab'!$G$17:$G$29)) +
(SUMIF(Reveal!$B$17:$B$30,B1572,Reveal!$G$17:$G$30)) +
(SUMIF('Reveal (2)'!$B$17:$B$30,B1572,'Reveal (2)'!$G$17:$G$30)) +
(SUMIF('Crown cove top'!$B$17:$B$30,B1572,'Crown cove top'!$G$17:$G$30)) +
(SUMIF('EMC assembly'!$B$17:$B$30,B1572,'EMC assembly'!$G$17:$G$30)) +
(SUMIF(Crating!$B$17:$B$29,B1572,Crating!$G$17:$G$29)) +
(SUMIF('LED wiring'!$B$17:$B$30,B1572,'LED wiring'!$G$17:$G$30)) +
(SUMIF('Changeable copy face'!$B$17:$B$30,B1572,'Changeable copy face'!$G$17:$G$30)) +
(SUMIF('Flex face assembly'!$B$17:$B$30,B1572,'Flex face assembly'!$G$17:$G$30)) +
(SUMIF('Routed face assembly'!$B$17:$B$30,B1572,'Routed face assembly'!$G$17:$G$30)) +
(SUMIF('Paint calculation'!$B$17:$B$30,B1572,'Paint calculation'!$G$17:$G$30)) +
(SUMIF('Trimcap letter face'!$B$17:$B$30,B1572,'Trimcap letter face'!$G$17:$G$30)) +
(SUMIF('Trimcap letter face (2)'!$B$17:$B$30,B1572,'Trimcap letter face (2)'!$G$17:$G$30)) +
(SUMIF('Channel letter fabrication'!$B$17:$B$30,B1572,'Channel letter fabrication'!$G$17:$G$30)) +
(SUMIF('Channel letter fabrication (2)'!$B$17:$B$30,B1572,'Channel letter fabrication (2)'!$G$17:$G$30))</f>
        <v>0</v>
      </c>
    </row>
    <row r="1573" spans="1:10">
      <c r="A1573" s="28">
        <f>[1]ODBC!$A1573</f>
        <v>0</v>
      </c>
      <c r="B1573" s="29">
        <f>[1]ODBC!B1573</f>
        <v>0</v>
      </c>
      <c r="C1573" s="30" t="str">
        <f>IFERROR(VLOOKUP($B1573,[1]ODBC!$B:$H,2,FALSE),"")</f>
        <v/>
      </c>
      <c r="D1573" s="30" t="str">
        <f>IFERROR(VLOOKUP($B1573,[1]ODBC!$B:$H,3,FALSE),"")</f>
        <v/>
      </c>
      <c r="E1573" s="30" t="str">
        <f>IFERROR(VLOOKUP($B1573,[1]ODBC!$B:$H,4,FALSE),"")</f>
        <v/>
      </c>
      <c r="F1573" s="31" t="str">
        <f>IFERROR(VLOOKUP($B1573,[1]ODBC!$B:$H,5,FALSE),"")</f>
        <v/>
      </c>
      <c r="G1573" s="32">
        <f>[1]ODBC!G1573</f>
        <v>0</v>
      </c>
      <c r="H1573" s="33">
        <f>SUM([1]ODBC!H1573)</f>
        <v>0</v>
      </c>
      <c r="I1573" s="41" t="str">
        <f>'Vinyl cutting'!$B$2</f>
        <v>J36938</v>
      </c>
      <c r="J1573" s="42">
        <f ca="1">(SUMIF('Freeform time and material'!$B$17:$B$30,B1573,'Freeform time and material'!$G$17:$G$30)) +
(SUMIF('Vinyl cutting'!$B$17:$B$30,B1573,'Vinyl cutting'!$G$17:$G$30)) +
(SUMIF('Vinyl cutting (2)'!$B$17:$B$30,B1573,'Vinyl cutting (2)'!$G$17:$G$30)) +
(SUMIF('Apply vinyl graphics'!$B$17:$B$30,B1573,'Apply vinyl graphics'!$G$17:$G$30)) +
(SUMIF('Apply vinyl graphics (2)'!$B$17:$B$30,B1573,'Apply vinyl graphics (2)'!$G$17:$G$30)) +
(SUMIF('Alum pan sign'!$B$17:$B$30,B1573,'Alum pan sign'!$G$17:$G$30)) +
(SUMIF('Alum pan sign (2)'!$B$17:$B$30,B1573,'Alum pan sign (2)'!$G$17:$G$30)) +
(SUMIF('Economy pan sign'!$B$17:$B$30,B1573,'Economy pan sign'!$G$17:$G$30)) +
(SUMIF('Post and panel sign'!$B$17:$B$30,B1573,'Post and panel sign'!$G$17:$G$30)) +
(SUMIF('Post and panel sign (2)'!$B$17:$B$30,B1573,'Post and panel sign (2)'!$G$17:$G$30)) +
(SUMIF('Flat panels only'!$B$17:$B$30,B1573,'Flat panels only'!$G$17:$G$30)) +
(SUMIF('Flat panels only (2)'!$B$17:$B$30,B1573,'Flat panels only (2)'!$G$17:$G$30)) +
(SUMIF('Routed panel shapes'!$B$18:$B$31,B1573,'Routed panel shapes'!$G$18:$G$31)) +
(SUMIF('Routed panel shapes (2)'!$B$18:$B$31,B1573,'Routed panel shapes (2)'!$G$18:$G$31)) +
(SUMIF('Routed face only'!$B$17:$B$30,B1573,'Routed face only'!$G$17:$G$30)) +
(SUMIF('Routed face only (2)'!$B$17:$B$30,B1573,'Routed face only (2)'!$G$17:$G$30)) +
(SUMIF('Routed alum faces letters'!$B$17:$B$30,B1573,'Routed alum faces letters'!$G$17:$G$30)) +
(SUMIF('Routed alum faces letters (2)'!$B$17:$B$30,B1573,'Routed alum faces letters (2)'!$G$17:$G$30)) +
(SUMIF('Routed push through acrylic'!$B$17:$B$30,B1573,'Routed push through acrylic'!$G$17:$G$30)) +
(SUMIF('Routed push through acrylic (2)'!$B$17:$B$30,B1573,'Routed push through acrylic (2)'!$G$17:$G$30)) +
(SUMIF('Sf routed cabinet'!$B$17:$B$30,B1573,'Sf routed cabinet'!$G$17:$G$30)) +
(SUMIF('Sf routed cabinet (2)'!$B$17:$B$30,B1573,'Sf routed cabinet (2)'!$G$17:$G$30)) +
(SUMIF('Df routed cabinet'!$B$17:$B$30,B1573,'Df routed cabinet'!$G$17:$G$30)) +
(SUMIF('Df routed cabinet (2)'!$B$17:$B$30,B1573,'Df routed cabinet (2)'!$G$17:$G$30)) +
(SUMIF('Sf acrylic cabinet'!$B$17:$B$30,B1573,'Sf acrylic cabinet'!$G$17:$G$30)) +
(SUMIF('Sf acrylic cabinet (2)'!$B$17:$B$30,B1573,'Sf acrylic cabinet (2)'!$G$17:$G$30)) +
(SUMIF('Economy Sf acrylic'!$B$17:$B$30,B1573,'Economy Sf acrylic'!$G$17:$G$30)) +
(SUMIF('Df acrylic cabinet'!$B$17:$B$30,B1573,'Df acrylic cabinet'!$G$17:$G$30)) +
(SUMIF('Df acrylic cabinet (2)'!$B$17:$B$30,B1573,'Df acrylic cabinet (2)'!$G$17:$G$30)) +
(SUMIF('Sf flex cabinet'!$B$17:$B$30,B1573,'Sf flex cabinet'!$G$17:$G$30)) +
(SUMIF('Sf flex cabinet (2)'!$B$17:$B$30,B1573,'Sf flex cabinet (2)'!$G$17:$G$30)) +
(SUMIF('Df flex cabinet'!$B$17:$B$36,B1573,'Df flex cabinet'!$G$17:$G$36)) +
(SUMIF('Df flex cabinet (2)'!$B$17:$B$36,B1573,'Df flex cabinet (2)'!$G$17:$G$36)) +
(SUMIF('Pole cover'!$B$17:$B$30,B1573,'Pole cover'!$G$17:$G$30)) +
(SUMIF('Pole cover (2)'!$B$17:$B$30,B1573,'Pole cover (2)'!$G$17:$G$30)) +
(SUMIF('Structural Steel Fab'!$B$17:$B$29,B1573,'Structural Steel Fab'!$G$17:$G$29)) +
(SUMIF(Reveal!$B$17:$B$30,B1573,Reveal!$G$17:$G$30)) +
(SUMIF('Reveal (2)'!$B$17:$B$30,B1573,'Reveal (2)'!$G$17:$G$30)) +
(SUMIF('Crown cove top'!$B$17:$B$30,B1573,'Crown cove top'!$G$17:$G$30)) +
(SUMIF('EMC assembly'!$B$17:$B$30,B1573,'EMC assembly'!$G$17:$G$30)) +
(SUMIF(Crating!$B$17:$B$29,B1573,Crating!$G$17:$G$29)) +
(SUMIF('LED wiring'!$B$17:$B$30,B1573,'LED wiring'!$G$17:$G$30)) +
(SUMIF('Changeable copy face'!$B$17:$B$30,B1573,'Changeable copy face'!$G$17:$G$30)) +
(SUMIF('Flex face assembly'!$B$17:$B$30,B1573,'Flex face assembly'!$G$17:$G$30)) +
(SUMIF('Routed face assembly'!$B$17:$B$30,B1573,'Routed face assembly'!$G$17:$G$30)) +
(SUMIF('Paint calculation'!$B$17:$B$30,B1573,'Paint calculation'!$G$17:$G$30)) +
(SUMIF('Trimcap letter face'!$B$17:$B$30,B1573,'Trimcap letter face'!$G$17:$G$30)) +
(SUMIF('Trimcap letter face (2)'!$B$17:$B$30,B1573,'Trimcap letter face (2)'!$G$17:$G$30)) +
(SUMIF('Channel letter fabrication'!$B$17:$B$30,B1573,'Channel letter fabrication'!$G$17:$G$30)) +
(SUMIF('Channel letter fabrication (2)'!$B$17:$B$30,B1573,'Channel letter fabrication (2)'!$G$17:$G$30))</f>
        <v>0</v>
      </c>
    </row>
    <row r="1574" spans="1:10">
      <c r="A1574" s="28">
        <f>[1]ODBC!$A1574</f>
        <v>0</v>
      </c>
      <c r="B1574" s="29">
        <f>[1]ODBC!B1574</f>
        <v>0</v>
      </c>
      <c r="C1574" s="30" t="str">
        <f>IFERROR(VLOOKUP($B1574,[1]ODBC!$B:$H,2,FALSE),"")</f>
        <v/>
      </c>
      <c r="D1574" s="30" t="str">
        <f>IFERROR(VLOOKUP($B1574,[1]ODBC!$B:$H,3,FALSE),"")</f>
        <v/>
      </c>
      <c r="E1574" s="30" t="str">
        <f>IFERROR(VLOOKUP($B1574,[1]ODBC!$B:$H,4,FALSE),"")</f>
        <v/>
      </c>
      <c r="F1574" s="31" t="str">
        <f>IFERROR(VLOOKUP($B1574,[1]ODBC!$B:$H,5,FALSE),"")</f>
        <v/>
      </c>
      <c r="G1574" s="32">
        <f>[1]ODBC!G1574</f>
        <v>0</v>
      </c>
      <c r="H1574" s="33">
        <f>SUM([1]ODBC!H1574)</f>
        <v>0</v>
      </c>
      <c r="I1574" s="41" t="str">
        <f>'Vinyl cutting'!$B$2</f>
        <v>J36938</v>
      </c>
      <c r="J1574" s="42">
        <f ca="1">(SUMIF('Freeform time and material'!$B$17:$B$30,B1574,'Freeform time and material'!$G$17:$G$30)) +
(SUMIF('Vinyl cutting'!$B$17:$B$30,B1574,'Vinyl cutting'!$G$17:$G$30)) +
(SUMIF('Vinyl cutting (2)'!$B$17:$B$30,B1574,'Vinyl cutting (2)'!$G$17:$G$30)) +
(SUMIF('Apply vinyl graphics'!$B$17:$B$30,B1574,'Apply vinyl graphics'!$G$17:$G$30)) +
(SUMIF('Apply vinyl graphics (2)'!$B$17:$B$30,B1574,'Apply vinyl graphics (2)'!$G$17:$G$30)) +
(SUMIF('Alum pan sign'!$B$17:$B$30,B1574,'Alum pan sign'!$G$17:$G$30)) +
(SUMIF('Alum pan sign (2)'!$B$17:$B$30,B1574,'Alum pan sign (2)'!$G$17:$G$30)) +
(SUMIF('Economy pan sign'!$B$17:$B$30,B1574,'Economy pan sign'!$G$17:$G$30)) +
(SUMIF('Post and panel sign'!$B$17:$B$30,B1574,'Post and panel sign'!$G$17:$G$30)) +
(SUMIF('Post and panel sign (2)'!$B$17:$B$30,B1574,'Post and panel sign (2)'!$G$17:$G$30)) +
(SUMIF('Flat panels only'!$B$17:$B$30,B1574,'Flat panels only'!$G$17:$G$30)) +
(SUMIF('Flat panels only (2)'!$B$17:$B$30,B1574,'Flat panels only (2)'!$G$17:$G$30)) +
(SUMIF('Routed panel shapes'!$B$18:$B$31,B1574,'Routed panel shapes'!$G$18:$G$31)) +
(SUMIF('Routed panel shapes (2)'!$B$18:$B$31,B1574,'Routed panel shapes (2)'!$G$18:$G$31)) +
(SUMIF('Routed face only'!$B$17:$B$30,B1574,'Routed face only'!$G$17:$G$30)) +
(SUMIF('Routed face only (2)'!$B$17:$B$30,B1574,'Routed face only (2)'!$G$17:$G$30)) +
(SUMIF('Routed alum faces letters'!$B$17:$B$30,B1574,'Routed alum faces letters'!$G$17:$G$30)) +
(SUMIF('Routed alum faces letters (2)'!$B$17:$B$30,B1574,'Routed alum faces letters (2)'!$G$17:$G$30)) +
(SUMIF('Routed push through acrylic'!$B$17:$B$30,B1574,'Routed push through acrylic'!$G$17:$G$30)) +
(SUMIF('Routed push through acrylic (2)'!$B$17:$B$30,B1574,'Routed push through acrylic (2)'!$G$17:$G$30)) +
(SUMIF('Sf routed cabinet'!$B$17:$B$30,B1574,'Sf routed cabinet'!$G$17:$G$30)) +
(SUMIF('Sf routed cabinet (2)'!$B$17:$B$30,B1574,'Sf routed cabinet (2)'!$G$17:$G$30)) +
(SUMIF('Df routed cabinet'!$B$17:$B$30,B1574,'Df routed cabinet'!$G$17:$G$30)) +
(SUMIF('Df routed cabinet (2)'!$B$17:$B$30,B1574,'Df routed cabinet (2)'!$G$17:$G$30)) +
(SUMIF('Sf acrylic cabinet'!$B$17:$B$30,B1574,'Sf acrylic cabinet'!$G$17:$G$30)) +
(SUMIF('Sf acrylic cabinet (2)'!$B$17:$B$30,B1574,'Sf acrylic cabinet (2)'!$G$17:$G$30)) +
(SUMIF('Economy Sf acrylic'!$B$17:$B$30,B1574,'Economy Sf acrylic'!$G$17:$G$30)) +
(SUMIF('Df acrylic cabinet'!$B$17:$B$30,B1574,'Df acrylic cabinet'!$G$17:$G$30)) +
(SUMIF('Df acrylic cabinet (2)'!$B$17:$B$30,B1574,'Df acrylic cabinet (2)'!$G$17:$G$30)) +
(SUMIF('Sf flex cabinet'!$B$17:$B$30,B1574,'Sf flex cabinet'!$G$17:$G$30)) +
(SUMIF('Sf flex cabinet (2)'!$B$17:$B$30,B1574,'Sf flex cabinet (2)'!$G$17:$G$30)) +
(SUMIF('Df flex cabinet'!$B$17:$B$36,B1574,'Df flex cabinet'!$G$17:$G$36)) +
(SUMIF('Df flex cabinet (2)'!$B$17:$B$36,B1574,'Df flex cabinet (2)'!$G$17:$G$36)) +
(SUMIF('Pole cover'!$B$17:$B$30,B1574,'Pole cover'!$G$17:$G$30)) +
(SUMIF('Pole cover (2)'!$B$17:$B$30,B1574,'Pole cover (2)'!$G$17:$G$30)) +
(SUMIF('Structural Steel Fab'!$B$17:$B$29,B1574,'Structural Steel Fab'!$G$17:$G$29)) +
(SUMIF(Reveal!$B$17:$B$30,B1574,Reveal!$G$17:$G$30)) +
(SUMIF('Reveal (2)'!$B$17:$B$30,B1574,'Reveal (2)'!$G$17:$G$30)) +
(SUMIF('Crown cove top'!$B$17:$B$30,B1574,'Crown cove top'!$G$17:$G$30)) +
(SUMIF('EMC assembly'!$B$17:$B$30,B1574,'EMC assembly'!$G$17:$G$30)) +
(SUMIF(Crating!$B$17:$B$29,B1574,Crating!$G$17:$G$29)) +
(SUMIF('LED wiring'!$B$17:$B$30,B1574,'LED wiring'!$G$17:$G$30)) +
(SUMIF('Changeable copy face'!$B$17:$B$30,B1574,'Changeable copy face'!$G$17:$G$30)) +
(SUMIF('Flex face assembly'!$B$17:$B$30,B1574,'Flex face assembly'!$G$17:$G$30)) +
(SUMIF('Routed face assembly'!$B$17:$B$30,B1574,'Routed face assembly'!$G$17:$G$30)) +
(SUMIF('Paint calculation'!$B$17:$B$30,B1574,'Paint calculation'!$G$17:$G$30)) +
(SUMIF('Trimcap letter face'!$B$17:$B$30,B1574,'Trimcap letter face'!$G$17:$G$30)) +
(SUMIF('Trimcap letter face (2)'!$B$17:$B$30,B1574,'Trimcap letter face (2)'!$G$17:$G$30)) +
(SUMIF('Channel letter fabrication'!$B$17:$B$30,B1574,'Channel letter fabrication'!$G$17:$G$30)) +
(SUMIF('Channel letter fabrication (2)'!$B$17:$B$30,B1574,'Channel letter fabrication (2)'!$G$17:$G$30))</f>
        <v>0</v>
      </c>
    </row>
    <row r="1575" spans="1:10">
      <c r="A1575" s="28">
        <f>[1]ODBC!$A1575</f>
        <v>0</v>
      </c>
      <c r="B1575" s="29">
        <f>[1]ODBC!B1575</f>
        <v>0</v>
      </c>
      <c r="C1575" s="30" t="str">
        <f>IFERROR(VLOOKUP($B1575,[1]ODBC!$B:$H,2,FALSE),"")</f>
        <v/>
      </c>
      <c r="D1575" s="30" t="str">
        <f>IFERROR(VLOOKUP($B1575,[1]ODBC!$B:$H,3,FALSE),"")</f>
        <v/>
      </c>
      <c r="E1575" s="30" t="str">
        <f>IFERROR(VLOOKUP($B1575,[1]ODBC!$B:$H,4,FALSE),"")</f>
        <v/>
      </c>
      <c r="F1575" s="31" t="str">
        <f>IFERROR(VLOOKUP($B1575,[1]ODBC!$B:$H,5,FALSE),"")</f>
        <v/>
      </c>
      <c r="G1575" s="32">
        <f>[1]ODBC!G1575</f>
        <v>0</v>
      </c>
      <c r="H1575" s="33">
        <f>SUM([1]ODBC!H1575)</f>
        <v>0</v>
      </c>
      <c r="I1575" s="41" t="str">
        <f>'Vinyl cutting'!$B$2</f>
        <v>J36938</v>
      </c>
      <c r="J1575" s="42">
        <f ca="1">(SUMIF('Freeform time and material'!$B$17:$B$30,B1575,'Freeform time and material'!$G$17:$G$30)) +
(SUMIF('Vinyl cutting'!$B$17:$B$30,B1575,'Vinyl cutting'!$G$17:$G$30)) +
(SUMIF('Vinyl cutting (2)'!$B$17:$B$30,B1575,'Vinyl cutting (2)'!$G$17:$G$30)) +
(SUMIF('Apply vinyl graphics'!$B$17:$B$30,B1575,'Apply vinyl graphics'!$G$17:$G$30)) +
(SUMIF('Apply vinyl graphics (2)'!$B$17:$B$30,B1575,'Apply vinyl graphics (2)'!$G$17:$G$30)) +
(SUMIF('Alum pan sign'!$B$17:$B$30,B1575,'Alum pan sign'!$G$17:$G$30)) +
(SUMIF('Alum pan sign (2)'!$B$17:$B$30,B1575,'Alum pan sign (2)'!$G$17:$G$30)) +
(SUMIF('Economy pan sign'!$B$17:$B$30,B1575,'Economy pan sign'!$G$17:$G$30)) +
(SUMIF('Post and panel sign'!$B$17:$B$30,B1575,'Post and panel sign'!$G$17:$G$30)) +
(SUMIF('Post and panel sign (2)'!$B$17:$B$30,B1575,'Post and panel sign (2)'!$G$17:$G$30)) +
(SUMIF('Flat panels only'!$B$17:$B$30,B1575,'Flat panels only'!$G$17:$G$30)) +
(SUMIF('Flat panels only (2)'!$B$17:$B$30,B1575,'Flat panels only (2)'!$G$17:$G$30)) +
(SUMIF('Routed panel shapes'!$B$18:$B$31,B1575,'Routed panel shapes'!$G$18:$G$31)) +
(SUMIF('Routed panel shapes (2)'!$B$18:$B$31,B1575,'Routed panel shapes (2)'!$G$18:$G$31)) +
(SUMIF('Routed face only'!$B$17:$B$30,B1575,'Routed face only'!$G$17:$G$30)) +
(SUMIF('Routed face only (2)'!$B$17:$B$30,B1575,'Routed face only (2)'!$G$17:$G$30)) +
(SUMIF('Routed alum faces letters'!$B$17:$B$30,B1575,'Routed alum faces letters'!$G$17:$G$30)) +
(SUMIF('Routed alum faces letters (2)'!$B$17:$B$30,B1575,'Routed alum faces letters (2)'!$G$17:$G$30)) +
(SUMIF('Routed push through acrylic'!$B$17:$B$30,B1575,'Routed push through acrylic'!$G$17:$G$30)) +
(SUMIF('Routed push through acrylic (2)'!$B$17:$B$30,B1575,'Routed push through acrylic (2)'!$G$17:$G$30)) +
(SUMIF('Sf routed cabinet'!$B$17:$B$30,B1575,'Sf routed cabinet'!$G$17:$G$30)) +
(SUMIF('Sf routed cabinet (2)'!$B$17:$B$30,B1575,'Sf routed cabinet (2)'!$G$17:$G$30)) +
(SUMIF('Df routed cabinet'!$B$17:$B$30,B1575,'Df routed cabinet'!$G$17:$G$30)) +
(SUMIF('Df routed cabinet (2)'!$B$17:$B$30,B1575,'Df routed cabinet (2)'!$G$17:$G$30)) +
(SUMIF('Sf acrylic cabinet'!$B$17:$B$30,B1575,'Sf acrylic cabinet'!$G$17:$G$30)) +
(SUMIF('Sf acrylic cabinet (2)'!$B$17:$B$30,B1575,'Sf acrylic cabinet (2)'!$G$17:$G$30)) +
(SUMIF('Economy Sf acrylic'!$B$17:$B$30,B1575,'Economy Sf acrylic'!$G$17:$G$30)) +
(SUMIF('Df acrylic cabinet'!$B$17:$B$30,B1575,'Df acrylic cabinet'!$G$17:$G$30)) +
(SUMIF('Df acrylic cabinet (2)'!$B$17:$B$30,B1575,'Df acrylic cabinet (2)'!$G$17:$G$30)) +
(SUMIF('Sf flex cabinet'!$B$17:$B$30,B1575,'Sf flex cabinet'!$G$17:$G$30)) +
(SUMIF('Sf flex cabinet (2)'!$B$17:$B$30,B1575,'Sf flex cabinet (2)'!$G$17:$G$30)) +
(SUMIF('Df flex cabinet'!$B$17:$B$36,B1575,'Df flex cabinet'!$G$17:$G$36)) +
(SUMIF('Df flex cabinet (2)'!$B$17:$B$36,B1575,'Df flex cabinet (2)'!$G$17:$G$36)) +
(SUMIF('Pole cover'!$B$17:$B$30,B1575,'Pole cover'!$G$17:$G$30)) +
(SUMIF('Pole cover (2)'!$B$17:$B$30,B1575,'Pole cover (2)'!$G$17:$G$30)) +
(SUMIF('Structural Steel Fab'!$B$17:$B$29,B1575,'Structural Steel Fab'!$G$17:$G$29)) +
(SUMIF(Reveal!$B$17:$B$30,B1575,Reveal!$G$17:$G$30)) +
(SUMIF('Reveal (2)'!$B$17:$B$30,B1575,'Reveal (2)'!$G$17:$G$30)) +
(SUMIF('Crown cove top'!$B$17:$B$30,B1575,'Crown cove top'!$G$17:$G$30)) +
(SUMIF('EMC assembly'!$B$17:$B$30,B1575,'EMC assembly'!$G$17:$G$30)) +
(SUMIF(Crating!$B$17:$B$29,B1575,Crating!$G$17:$G$29)) +
(SUMIF('LED wiring'!$B$17:$B$30,B1575,'LED wiring'!$G$17:$G$30)) +
(SUMIF('Changeable copy face'!$B$17:$B$30,B1575,'Changeable copy face'!$G$17:$G$30)) +
(SUMIF('Flex face assembly'!$B$17:$B$30,B1575,'Flex face assembly'!$G$17:$G$30)) +
(SUMIF('Routed face assembly'!$B$17:$B$30,B1575,'Routed face assembly'!$G$17:$G$30)) +
(SUMIF('Paint calculation'!$B$17:$B$30,B1575,'Paint calculation'!$G$17:$G$30)) +
(SUMIF('Trimcap letter face'!$B$17:$B$30,B1575,'Trimcap letter face'!$G$17:$G$30)) +
(SUMIF('Trimcap letter face (2)'!$B$17:$B$30,B1575,'Trimcap letter face (2)'!$G$17:$G$30)) +
(SUMIF('Channel letter fabrication'!$B$17:$B$30,B1575,'Channel letter fabrication'!$G$17:$G$30)) +
(SUMIF('Channel letter fabrication (2)'!$B$17:$B$30,B1575,'Channel letter fabrication (2)'!$G$17:$G$30))</f>
        <v>0</v>
      </c>
    </row>
    <row r="1576" spans="1:10">
      <c r="A1576" s="28">
        <f>[1]ODBC!$A1576</f>
        <v>0</v>
      </c>
      <c r="B1576" s="29">
        <f>[1]ODBC!B1576</f>
        <v>0</v>
      </c>
      <c r="C1576" s="30" t="str">
        <f>IFERROR(VLOOKUP($B1576,[1]ODBC!$B:$H,2,FALSE),"")</f>
        <v/>
      </c>
      <c r="D1576" s="30" t="str">
        <f>IFERROR(VLOOKUP($B1576,[1]ODBC!$B:$H,3,FALSE),"")</f>
        <v/>
      </c>
      <c r="E1576" s="30" t="str">
        <f>IFERROR(VLOOKUP($B1576,[1]ODBC!$B:$H,4,FALSE),"")</f>
        <v/>
      </c>
      <c r="F1576" s="31" t="str">
        <f>IFERROR(VLOOKUP($B1576,[1]ODBC!$B:$H,5,FALSE),"")</f>
        <v/>
      </c>
      <c r="G1576" s="32">
        <f>[1]ODBC!G1576</f>
        <v>0</v>
      </c>
      <c r="H1576" s="33">
        <f>SUM([1]ODBC!H1576)</f>
        <v>0</v>
      </c>
      <c r="I1576" s="41" t="str">
        <f>'Vinyl cutting'!$B$2</f>
        <v>J36938</v>
      </c>
      <c r="J1576" s="42">
        <f ca="1">(SUMIF('Freeform time and material'!$B$17:$B$30,B1576,'Freeform time and material'!$G$17:$G$30)) +
(SUMIF('Vinyl cutting'!$B$17:$B$30,B1576,'Vinyl cutting'!$G$17:$G$30)) +
(SUMIF('Vinyl cutting (2)'!$B$17:$B$30,B1576,'Vinyl cutting (2)'!$G$17:$G$30)) +
(SUMIF('Apply vinyl graphics'!$B$17:$B$30,B1576,'Apply vinyl graphics'!$G$17:$G$30)) +
(SUMIF('Apply vinyl graphics (2)'!$B$17:$B$30,B1576,'Apply vinyl graphics (2)'!$G$17:$G$30)) +
(SUMIF('Alum pan sign'!$B$17:$B$30,B1576,'Alum pan sign'!$G$17:$G$30)) +
(SUMIF('Alum pan sign (2)'!$B$17:$B$30,B1576,'Alum pan sign (2)'!$G$17:$G$30)) +
(SUMIF('Economy pan sign'!$B$17:$B$30,B1576,'Economy pan sign'!$G$17:$G$30)) +
(SUMIF('Post and panel sign'!$B$17:$B$30,B1576,'Post and panel sign'!$G$17:$G$30)) +
(SUMIF('Post and panel sign (2)'!$B$17:$B$30,B1576,'Post and panel sign (2)'!$G$17:$G$30)) +
(SUMIF('Flat panels only'!$B$17:$B$30,B1576,'Flat panels only'!$G$17:$G$30)) +
(SUMIF('Flat panels only (2)'!$B$17:$B$30,B1576,'Flat panels only (2)'!$G$17:$G$30)) +
(SUMIF('Routed panel shapes'!$B$18:$B$31,B1576,'Routed panel shapes'!$G$18:$G$31)) +
(SUMIF('Routed panel shapes (2)'!$B$18:$B$31,B1576,'Routed panel shapes (2)'!$G$18:$G$31)) +
(SUMIF('Routed face only'!$B$17:$B$30,B1576,'Routed face only'!$G$17:$G$30)) +
(SUMIF('Routed face only (2)'!$B$17:$B$30,B1576,'Routed face only (2)'!$G$17:$G$30)) +
(SUMIF('Routed alum faces letters'!$B$17:$B$30,B1576,'Routed alum faces letters'!$G$17:$G$30)) +
(SUMIF('Routed alum faces letters (2)'!$B$17:$B$30,B1576,'Routed alum faces letters (2)'!$G$17:$G$30)) +
(SUMIF('Routed push through acrylic'!$B$17:$B$30,B1576,'Routed push through acrylic'!$G$17:$G$30)) +
(SUMIF('Routed push through acrylic (2)'!$B$17:$B$30,B1576,'Routed push through acrylic (2)'!$G$17:$G$30)) +
(SUMIF('Sf routed cabinet'!$B$17:$B$30,B1576,'Sf routed cabinet'!$G$17:$G$30)) +
(SUMIF('Sf routed cabinet (2)'!$B$17:$B$30,B1576,'Sf routed cabinet (2)'!$G$17:$G$30)) +
(SUMIF('Df routed cabinet'!$B$17:$B$30,B1576,'Df routed cabinet'!$G$17:$G$30)) +
(SUMIF('Df routed cabinet (2)'!$B$17:$B$30,B1576,'Df routed cabinet (2)'!$G$17:$G$30)) +
(SUMIF('Sf acrylic cabinet'!$B$17:$B$30,B1576,'Sf acrylic cabinet'!$G$17:$G$30)) +
(SUMIF('Sf acrylic cabinet (2)'!$B$17:$B$30,B1576,'Sf acrylic cabinet (2)'!$G$17:$G$30)) +
(SUMIF('Economy Sf acrylic'!$B$17:$B$30,B1576,'Economy Sf acrylic'!$G$17:$G$30)) +
(SUMIF('Df acrylic cabinet'!$B$17:$B$30,B1576,'Df acrylic cabinet'!$G$17:$G$30)) +
(SUMIF('Df acrylic cabinet (2)'!$B$17:$B$30,B1576,'Df acrylic cabinet (2)'!$G$17:$G$30)) +
(SUMIF('Sf flex cabinet'!$B$17:$B$30,B1576,'Sf flex cabinet'!$G$17:$G$30)) +
(SUMIF('Sf flex cabinet (2)'!$B$17:$B$30,B1576,'Sf flex cabinet (2)'!$G$17:$G$30)) +
(SUMIF('Df flex cabinet'!$B$17:$B$36,B1576,'Df flex cabinet'!$G$17:$G$36)) +
(SUMIF('Df flex cabinet (2)'!$B$17:$B$36,B1576,'Df flex cabinet (2)'!$G$17:$G$36)) +
(SUMIF('Pole cover'!$B$17:$B$30,B1576,'Pole cover'!$G$17:$G$30)) +
(SUMIF('Pole cover (2)'!$B$17:$B$30,B1576,'Pole cover (2)'!$G$17:$G$30)) +
(SUMIF('Structural Steel Fab'!$B$17:$B$29,B1576,'Structural Steel Fab'!$G$17:$G$29)) +
(SUMIF(Reveal!$B$17:$B$30,B1576,Reveal!$G$17:$G$30)) +
(SUMIF('Reveal (2)'!$B$17:$B$30,B1576,'Reveal (2)'!$G$17:$G$30)) +
(SUMIF('Crown cove top'!$B$17:$B$30,B1576,'Crown cove top'!$G$17:$G$30)) +
(SUMIF('EMC assembly'!$B$17:$B$30,B1576,'EMC assembly'!$G$17:$G$30)) +
(SUMIF(Crating!$B$17:$B$29,B1576,Crating!$G$17:$G$29)) +
(SUMIF('LED wiring'!$B$17:$B$30,B1576,'LED wiring'!$G$17:$G$30)) +
(SUMIF('Changeable copy face'!$B$17:$B$30,B1576,'Changeable copy face'!$G$17:$G$30)) +
(SUMIF('Flex face assembly'!$B$17:$B$30,B1576,'Flex face assembly'!$G$17:$G$30)) +
(SUMIF('Routed face assembly'!$B$17:$B$30,B1576,'Routed face assembly'!$G$17:$G$30)) +
(SUMIF('Paint calculation'!$B$17:$B$30,B1576,'Paint calculation'!$G$17:$G$30)) +
(SUMIF('Trimcap letter face'!$B$17:$B$30,B1576,'Trimcap letter face'!$G$17:$G$30)) +
(SUMIF('Trimcap letter face (2)'!$B$17:$B$30,B1576,'Trimcap letter face (2)'!$G$17:$G$30)) +
(SUMIF('Channel letter fabrication'!$B$17:$B$30,B1576,'Channel letter fabrication'!$G$17:$G$30)) +
(SUMIF('Channel letter fabrication (2)'!$B$17:$B$30,B1576,'Channel letter fabrication (2)'!$G$17:$G$30))</f>
        <v>0</v>
      </c>
    </row>
    <row r="1577" spans="1:10">
      <c r="A1577" s="28">
        <f>[1]ODBC!$A1577</f>
        <v>0</v>
      </c>
      <c r="B1577" s="29">
        <f>[1]ODBC!B1577</f>
        <v>0</v>
      </c>
      <c r="C1577" s="30" t="str">
        <f>IFERROR(VLOOKUP($B1577,[1]ODBC!$B:$H,2,FALSE),"")</f>
        <v/>
      </c>
      <c r="D1577" s="30" t="str">
        <f>IFERROR(VLOOKUP($B1577,[1]ODBC!$B:$H,3,FALSE),"")</f>
        <v/>
      </c>
      <c r="E1577" s="30" t="str">
        <f>IFERROR(VLOOKUP($B1577,[1]ODBC!$B:$H,4,FALSE),"")</f>
        <v/>
      </c>
      <c r="F1577" s="31" t="str">
        <f>IFERROR(VLOOKUP($B1577,[1]ODBC!$B:$H,5,FALSE),"")</f>
        <v/>
      </c>
      <c r="G1577" s="32">
        <f>[1]ODBC!G1577</f>
        <v>0</v>
      </c>
      <c r="H1577" s="33">
        <f>SUM([1]ODBC!H1577)</f>
        <v>0</v>
      </c>
      <c r="I1577" s="41" t="str">
        <f>'Vinyl cutting'!$B$2</f>
        <v>J36938</v>
      </c>
      <c r="J1577" s="42">
        <f ca="1">(SUMIF('Freeform time and material'!$B$17:$B$30,B1577,'Freeform time and material'!$G$17:$G$30)) +
(SUMIF('Vinyl cutting'!$B$17:$B$30,B1577,'Vinyl cutting'!$G$17:$G$30)) +
(SUMIF('Vinyl cutting (2)'!$B$17:$B$30,B1577,'Vinyl cutting (2)'!$G$17:$G$30)) +
(SUMIF('Apply vinyl graphics'!$B$17:$B$30,B1577,'Apply vinyl graphics'!$G$17:$G$30)) +
(SUMIF('Apply vinyl graphics (2)'!$B$17:$B$30,B1577,'Apply vinyl graphics (2)'!$G$17:$G$30)) +
(SUMIF('Alum pan sign'!$B$17:$B$30,B1577,'Alum pan sign'!$G$17:$G$30)) +
(SUMIF('Alum pan sign (2)'!$B$17:$B$30,B1577,'Alum pan sign (2)'!$G$17:$G$30)) +
(SUMIF('Economy pan sign'!$B$17:$B$30,B1577,'Economy pan sign'!$G$17:$G$30)) +
(SUMIF('Post and panel sign'!$B$17:$B$30,B1577,'Post and panel sign'!$G$17:$G$30)) +
(SUMIF('Post and panel sign (2)'!$B$17:$B$30,B1577,'Post and panel sign (2)'!$G$17:$G$30)) +
(SUMIF('Flat panels only'!$B$17:$B$30,B1577,'Flat panels only'!$G$17:$G$30)) +
(SUMIF('Flat panels only (2)'!$B$17:$B$30,B1577,'Flat panels only (2)'!$G$17:$G$30)) +
(SUMIF('Routed panel shapes'!$B$18:$B$31,B1577,'Routed panel shapes'!$G$18:$G$31)) +
(SUMIF('Routed panel shapes (2)'!$B$18:$B$31,B1577,'Routed panel shapes (2)'!$G$18:$G$31)) +
(SUMIF('Routed face only'!$B$17:$B$30,B1577,'Routed face only'!$G$17:$G$30)) +
(SUMIF('Routed face only (2)'!$B$17:$B$30,B1577,'Routed face only (2)'!$G$17:$G$30)) +
(SUMIF('Routed alum faces letters'!$B$17:$B$30,B1577,'Routed alum faces letters'!$G$17:$G$30)) +
(SUMIF('Routed alum faces letters (2)'!$B$17:$B$30,B1577,'Routed alum faces letters (2)'!$G$17:$G$30)) +
(SUMIF('Routed push through acrylic'!$B$17:$B$30,B1577,'Routed push through acrylic'!$G$17:$G$30)) +
(SUMIF('Routed push through acrylic (2)'!$B$17:$B$30,B1577,'Routed push through acrylic (2)'!$G$17:$G$30)) +
(SUMIF('Sf routed cabinet'!$B$17:$B$30,B1577,'Sf routed cabinet'!$G$17:$G$30)) +
(SUMIF('Sf routed cabinet (2)'!$B$17:$B$30,B1577,'Sf routed cabinet (2)'!$G$17:$G$30)) +
(SUMIF('Df routed cabinet'!$B$17:$B$30,B1577,'Df routed cabinet'!$G$17:$G$30)) +
(SUMIF('Df routed cabinet (2)'!$B$17:$B$30,B1577,'Df routed cabinet (2)'!$G$17:$G$30)) +
(SUMIF('Sf acrylic cabinet'!$B$17:$B$30,B1577,'Sf acrylic cabinet'!$G$17:$G$30)) +
(SUMIF('Sf acrylic cabinet (2)'!$B$17:$B$30,B1577,'Sf acrylic cabinet (2)'!$G$17:$G$30)) +
(SUMIF('Economy Sf acrylic'!$B$17:$B$30,B1577,'Economy Sf acrylic'!$G$17:$G$30)) +
(SUMIF('Df acrylic cabinet'!$B$17:$B$30,B1577,'Df acrylic cabinet'!$G$17:$G$30)) +
(SUMIF('Df acrylic cabinet (2)'!$B$17:$B$30,B1577,'Df acrylic cabinet (2)'!$G$17:$G$30)) +
(SUMIF('Sf flex cabinet'!$B$17:$B$30,B1577,'Sf flex cabinet'!$G$17:$G$30)) +
(SUMIF('Sf flex cabinet (2)'!$B$17:$B$30,B1577,'Sf flex cabinet (2)'!$G$17:$G$30)) +
(SUMIF('Df flex cabinet'!$B$17:$B$36,B1577,'Df flex cabinet'!$G$17:$G$36)) +
(SUMIF('Df flex cabinet (2)'!$B$17:$B$36,B1577,'Df flex cabinet (2)'!$G$17:$G$36)) +
(SUMIF('Pole cover'!$B$17:$B$30,B1577,'Pole cover'!$G$17:$G$30)) +
(SUMIF('Pole cover (2)'!$B$17:$B$30,B1577,'Pole cover (2)'!$G$17:$G$30)) +
(SUMIF('Structural Steel Fab'!$B$17:$B$29,B1577,'Structural Steel Fab'!$G$17:$G$29)) +
(SUMIF(Reveal!$B$17:$B$30,B1577,Reveal!$G$17:$G$30)) +
(SUMIF('Reveal (2)'!$B$17:$B$30,B1577,'Reveal (2)'!$G$17:$G$30)) +
(SUMIF('Crown cove top'!$B$17:$B$30,B1577,'Crown cove top'!$G$17:$G$30)) +
(SUMIF('EMC assembly'!$B$17:$B$30,B1577,'EMC assembly'!$G$17:$G$30)) +
(SUMIF(Crating!$B$17:$B$29,B1577,Crating!$G$17:$G$29)) +
(SUMIF('LED wiring'!$B$17:$B$30,B1577,'LED wiring'!$G$17:$G$30)) +
(SUMIF('Changeable copy face'!$B$17:$B$30,B1577,'Changeable copy face'!$G$17:$G$30)) +
(SUMIF('Flex face assembly'!$B$17:$B$30,B1577,'Flex face assembly'!$G$17:$G$30)) +
(SUMIF('Routed face assembly'!$B$17:$B$30,B1577,'Routed face assembly'!$G$17:$G$30)) +
(SUMIF('Paint calculation'!$B$17:$B$30,B1577,'Paint calculation'!$G$17:$G$30)) +
(SUMIF('Trimcap letter face'!$B$17:$B$30,B1577,'Trimcap letter face'!$G$17:$G$30)) +
(SUMIF('Trimcap letter face (2)'!$B$17:$B$30,B1577,'Trimcap letter face (2)'!$G$17:$G$30)) +
(SUMIF('Channel letter fabrication'!$B$17:$B$30,B1577,'Channel letter fabrication'!$G$17:$G$30)) +
(SUMIF('Channel letter fabrication (2)'!$B$17:$B$30,B1577,'Channel letter fabrication (2)'!$G$17:$G$30))</f>
        <v>0</v>
      </c>
    </row>
    <row r="1578" spans="1:10">
      <c r="A1578" s="28">
        <f>[1]ODBC!$A1578</f>
        <v>0</v>
      </c>
      <c r="B1578" s="29">
        <f>[1]ODBC!B1578</f>
        <v>0</v>
      </c>
      <c r="C1578" s="30" t="str">
        <f>IFERROR(VLOOKUP($B1578,[1]ODBC!$B:$H,2,FALSE),"")</f>
        <v/>
      </c>
      <c r="D1578" s="30" t="str">
        <f>IFERROR(VLOOKUP($B1578,[1]ODBC!$B:$H,3,FALSE),"")</f>
        <v/>
      </c>
      <c r="E1578" s="30" t="str">
        <f>IFERROR(VLOOKUP($B1578,[1]ODBC!$B:$H,4,FALSE),"")</f>
        <v/>
      </c>
      <c r="F1578" s="31" t="str">
        <f>IFERROR(VLOOKUP($B1578,[1]ODBC!$B:$H,5,FALSE),"")</f>
        <v/>
      </c>
      <c r="G1578" s="32">
        <f>[1]ODBC!G1578</f>
        <v>0</v>
      </c>
      <c r="H1578" s="33">
        <f>SUM([1]ODBC!H1578)</f>
        <v>0</v>
      </c>
      <c r="I1578" s="41" t="str">
        <f>'Vinyl cutting'!$B$2</f>
        <v>J36938</v>
      </c>
      <c r="J1578" s="42">
        <f ca="1">(SUMIF('Freeform time and material'!$B$17:$B$30,B1578,'Freeform time and material'!$G$17:$G$30)) +
(SUMIF('Vinyl cutting'!$B$17:$B$30,B1578,'Vinyl cutting'!$G$17:$G$30)) +
(SUMIF('Vinyl cutting (2)'!$B$17:$B$30,B1578,'Vinyl cutting (2)'!$G$17:$G$30)) +
(SUMIF('Apply vinyl graphics'!$B$17:$B$30,B1578,'Apply vinyl graphics'!$G$17:$G$30)) +
(SUMIF('Apply vinyl graphics (2)'!$B$17:$B$30,B1578,'Apply vinyl graphics (2)'!$G$17:$G$30)) +
(SUMIF('Alum pan sign'!$B$17:$B$30,B1578,'Alum pan sign'!$G$17:$G$30)) +
(SUMIF('Alum pan sign (2)'!$B$17:$B$30,B1578,'Alum pan sign (2)'!$G$17:$G$30)) +
(SUMIF('Economy pan sign'!$B$17:$B$30,B1578,'Economy pan sign'!$G$17:$G$30)) +
(SUMIF('Post and panel sign'!$B$17:$B$30,B1578,'Post and panel sign'!$G$17:$G$30)) +
(SUMIF('Post and panel sign (2)'!$B$17:$B$30,B1578,'Post and panel sign (2)'!$G$17:$G$30)) +
(SUMIF('Flat panels only'!$B$17:$B$30,B1578,'Flat panels only'!$G$17:$G$30)) +
(SUMIF('Flat panels only (2)'!$B$17:$B$30,B1578,'Flat panels only (2)'!$G$17:$G$30)) +
(SUMIF('Routed panel shapes'!$B$18:$B$31,B1578,'Routed panel shapes'!$G$18:$G$31)) +
(SUMIF('Routed panel shapes (2)'!$B$18:$B$31,B1578,'Routed panel shapes (2)'!$G$18:$G$31)) +
(SUMIF('Routed face only'!$B$17:$B$30,B1578,'Routed face only'!$G$17:$G$30)) +
(SUMIF('Routed face only (2)'!$B$17:$B$30,B1578,'Routed face only (2)'!$G$17:$G$30)) +
(SUMIF('Routed alum faces letters'!$B$17:$B$30,B1578,'Routed alum faces letters'!$G$17:$G$30)) +
(SUMIF('Routed alum faces letters (2)'!$B$17:$B$30,B1578,'Routed alum faces letters (2)'!$G$17:$G$30)) +
(SUMIF('Routed push through acrylic'!$B$17:$B$30,B1578,'Routed push through acrylic'!$G$17:$G$30)) +
(SUMIF('Routed push through acrylic (2)'!$B$17:$B$30,B1578,'Routed push through acrylic (2)'!$G$17:$G$30)) +
(SUMIF('Sf routed cabinet'!$B$17:$B$30,B1578,'Sf routed cabinet'!$G$17:$G$30)) +
(SUMIF('Sf routed cabinet (2)'!$B$17:$B$30,B1578,'Sf routed cabinet (2)'!$G$17:$G$30)) +
(SUMIF('Df routed cabinet'!$B$17:$B$30,B1578,'Df routed cabinet'!$G$17:$G$30)) +
(SUMIF('Df routed cabinet (2)'!$B$17:$B$30,B1578,'Df routed cabinet (2)'!$G$17:$G$30)) +
(SUMIF('Sf acrylic cabinet'!$B$17:$B$30,B1578,'Sf acrylic cabinet'!$G$17:$G$30)) +
(SUMIF('Sf acrylic cabinet (2)'!$B$17:$B$30,B1578,'Sf acrylic cabinet (2)'!$G$17:$G$30)) +
(SUMIF('Economy Sf acrylic'!$B$17:$B$30,B1578,'Economy Sf acrylic'!$G$17:$G$30)) +
(SUMIF('Df acrylic cabinet'!$B$17:$B$30,B1578,'Df acrylic cabinet'!$G$17:$G$30)) +
(SUMIF('Df acrylic cabinet (2)'!$B$17:$B$30,B1578,'Df acrylic cabinet (2)'!$G$17:$G$30)) +
(SUMIF('Sf flex cabinet'!$B$17:$B$30,B1578,'Sf flex cabinet'!$G$17:$G$30)) +
(SUMIF('Sf flex cabinet (2)'!$B$17:$B$30,B1578,'Sf flex cabinet (2)'!$G$17:$G$30)) +
(SUMIF('Df flex cabinet'!$B$17:$B$36,B1578,'Df flex cabinet'!$G$17:$G$36)) +
(SUMIF('Df flex cabinet (2)'!$B$17:$B$36,B1578,'Df flex cabinet (2)'!$G$17:$G$36)) +
(SUMIF('Pole cover'!$B$17:$B$30,B1578,'Pole cover'!$G$17:$G$30)) +
(SUMIF('Pole cover (2)'!$B$17:$B$30,B1578,'Pole cover (2)'!$G$17:$G$30)) +
(SUMIF('Structural Steel Fab'!$B$17:$B$29,B1578,'Structural Steel Fab'!$G$17:$G$29)) +
(SUMIF(Reveal!$B$17:$B$30,B1578,Reveal!$G$17:$G$30)) +
(SUMIF('Reveal (2)'!$B$17:$B$30,B1578,'Reveal (2)'!$G$17:$G$30)) +
(SUMIF('Crown cove top'!$B$17:$B$30,B1578,'Crown cove top'!$G$17:$G$30)) +
(SUMIF('EMC assembly'!$B$17:$B$30,B1578,'EMC assembly'!$G$17:$G$30)) +
(SUMIF(Crating!$B$17:$B$29,B1578,Crating!$G$17:$G$29)) +
(SUMIF('LED wiring'!$B$17:$B$30,B1578,'LED wiring'!$G$17:$G$30)) +
(SUMIF('Changeable copy face'!$B$17:$B$30,B1578,'Changeable copy face'!$G$17:$G$30)) +
(SUMIF('Flex face assembly'!$B$17:$B$30,B1578,'Flex face assembly'!$G$17:$G$30)) +
(SUMIF('Routed face assembly'!$B$17:$B$30,B1578,'Routed face assembly'!$G$17:$G$30)) +
(SUMIF('Paint calculation'!$B$17:$B$30,B1578,'Paint calculation'!$G$17:$G$30)) +
(SUMIF('Trimcap letter face'!$B$17:$B$30,B1578,'Trimcap letter face'!$G$17:$G$30)) +
(SUMIF('Trimcap letter face (2)'!$B$17:$B$30,B1578,'Trimcap letter face (2)'!$G$17:$G$30)) +
(SUMIF('Channel letter fabrication'!$B$17:$B$30,B1578,'Channel letter fabrication'!$G$17:$G$30)) +
(SUMIF('Channel letter fabrication (2)'!$B$17:$B$30,B1578,'Channel letter fabrication (2)'!$G$17:$G$30))</f>
        <v>0</v>
      </c>
    </row>
    <row r="1579" spans="1:10">
      <c r="A1579" s="28">
        <f>[1]ODBC!$A1579</f>
        <v>0</v>
      </c>
      <c r="B1579" s="29">
        <f>[1]ODBC!B1579</f>
        <v>0</v>
      </c>
      <c r="C1579" s="30" t="str">
        <f>IFERROR(VLOOKUP($B1579,[1]ODBC!$B:$H,2,FALSE),"")</f>
        <v/>
      </c>
      <c r="D1579" s="30" t="str">
        <f>IFERROR(VLOOKUP($B1579,[1]ODBC!$B:$H,3,FALSE),"")</f>
        <v/>
      </c>
      <c r="E1579" s="30" t="str">
        <f>IFERROR(VLOOKUP($B1579,[1]ODBC!$B:$H,4,FALSE),"")</f>
        <v/>
      </c>
      <c r="F1579" s="31" t="str">
        <f>IFERROR(VLOOKUP($B1579,[1]ODBC!$B:$H,5,FALSE),"")</f>
        <v/>
      </c>
      <c r="G1579" s="32">
        <f>[1]ODBC!G1579</f>
        <v>0</v>
      </c>
      <c r="H1579" s="33">
        <f>SUM([1]ODBC!H1579)</f>
        <v>0</v>
      </c>
      <c r="I1579" s="41" t="str">
        <f>'Vinyl cutting'!$B$2</f>
        <v>J36938</v>
      </c>
      <c r="J1579" s="42">
        <f ca="1">(SUMIF('Freeform time and material'!$B$17:$B$30,B1579,'Freeform time and material'!$G$17:$G$30)) +
(SUMIF('Vinyl cutting'!$B$17:$B$30,B1579,'Vinyl cutting'!$G$17:$G$30)) +
(SUMIF('Vinyl cutting (2)'!$B$17:$B$30,B1579,'Vinyl cutting (2)'!$G$17:$G$30)) +
(SUMIF('Apply vinyl graphics'!$B$17:$B$30,B1579,'Apply vinyl graphics'!$G$17:$G$30)) +
(SUMIF('Apply vinyl graphics (2)'!$B$17:$B$30,B1579,'Apply vinyl graphics (2)'!$G$17:$G$30)) +
(SUMIF('Alum pan sign'!$B$17:$B$30,B1579,'Alum pan sign'!$G$17:$G$30)) +
(SUMIF('Alum pan sign (2)'!$B$17:$B$30,B1579,'Alum pan sign (2)'!$G$17:$G$30)) +
(SUMIF('Economy pan sign'!$B$17:$B$30,B1579,'Economy pan sign'!$G$17:$G$30)) +
(SUMIF('Post and panel sign'!$B$17:$B$30,B1579,'Post and panel sign'!$G$17:$G$30)) +
(SUMIF('Post and panel sign (2)'!$B$17:$B$30,B1579,'Post and panel sign (2)'!$G$17:$G$30)) +
(SUMIF('Flat panels only'!$B$17:$B$30,B1579,'Flat panels only'!$G$17:$G$30)) +
(SUMIF('Flat panels only (2)'!$B$17:$B$30,B1579,'Flat panels only (2)'!$G$17:$G$30)) +
(SUMIF('Routed panel shapes'!$B$18:$B$31,B1579,'Routed panel shapes'!$G$18:$G$31)) +
(SUMIF('Routed panel shapes (2)'!$B$18:$B$31,B1579,'Routed panel shapes (2)'!$G$18:$G$31)) +
(SUMIF('Routed face only'!$B$17:$B$30,B1579,'Routed face only'!$G$17:$G$30)) +
(SUMIF('Routed face only (2)'!$B$17:$B$30,B1579,'Routed face only (2)'!$G$17:$G$30)) +
(SUMIF('Routed alum faces letters'!$B$17:$B$30,B1579,'Routed alum faces letters'!$G$17:$G$30)) +
(SUMIF('Routed alum faces letters (2)'!$B$17:$B$30,B1579,'Routed alum faces letters (2)'!$G$17:$G$30)) +
(SUMIF('Routed push through acrylic'!$B$17:$B$30,B1579,'Routed push through acrylic'!$G$17:$G$30)) +
(SUMIF('Routed push through acrylic (2)'!$B$17:$B$30,B1579,'Routed push through acrylic (2)'!$G$17:$G$30)) +
(SUMIF('Sf routed cabinet'!$B$17:$B$30,B1579,'Sf routed cabinet'!$G$17:$G$30)) +
(SUMIF('Sf routed cabinet (2)'!$B$17:$B$30,B1579,'Sf routed cabinet (2)'!$G$17:$G$30)) +
(SUMIF('Df routed cabinet'!$B$17:$B$30,B1579,'Df routed cabinet'!$G$17:$G$30)) +
(SUMIF('Df routed cabinet (2)'!$B$17:$B$30,B1579,'Df routed cabinet (2)'!$G$17:$G$30)) +
(SUMIF('Sf acrylic cabinet'!$B$17:$B$30,B1579,'Sf acrylic cabinet'!$G$17:$G$30)) +
(SUMIF('Sf acrylic cabinet (2)'!$B$17:$B$30,B1579,'Sf acrylic cabinet (2)'!$G$17:$G$30)) +
(SUMIF('Economy Sf acrylic'!$B$17:$B$30,B1579,'Economy Sf acrylic'!$G$17:$G$30)) +
(SUMIF('Df acrylic cabinet'!$B$17:$B$30,B1579,'Df acrylic cabinet'!$G$17:$G$30)) +
(SUMIF('Df acrylic cabinet (2)'!$B$17:$B$30,B1579,'Df acrylic cabinet (2)'!$G$17:$G$30)) +
(SUMIF('Sf flex cabinet'!$B$17:$B$30,B1579,'Sf flex cabinet'!$G$17:$G$30)) +
(SUMIF('Sf flex cabinet (2)'!$B$17:$B$30,B1579,'Sf flex cabinet (2)'!$G$17:$G$30)) +
(SUMIF('Df flex cabinet'!$B$17:$B$36,B1579,'Df flex cabinet'!$G$17:$G$36)) +
(SUMIF('Df flex cabinet (2)'!$B$17:$B$36,B1579,'Df flex cabinet (2)'!$G$17:$G$36)) +
(SUMIF('Pole cover'!$B$17:$B$30,B1579,'Pole cover'!$G$17:$G$30)) +
(SUMIF('Pole cover (2)'!$B$17:$B$30,B1579,'Pole cover (2)'!$G$17:$G$30)) +
(SUMIF('Structural Steel Fab'!$B$17:$B$29,B1579,'Structural Steel Fab'!$G$17:$G$29)) +
(SUMIF(Reveal!$B$17:$B$30,B1579,Reveal!$G$17:$G$30)) +
(SUMIF('Reveal (2)'!$B$17:$B$30,B1579,'Reveal (2)'!$G$17:$G$30)) +
(SUMIF('Crown cove top'!$B$17:$B$30,B1579,'Crown cove top'!$G$17:$G$30)) +
(SUMIF('EMC assembly'!$B$17:$B$30,B1579,'EMC assembly'!$G$17:$G$30)) +
(SUMIF(Crating!$B$17:$B$29,B1579,Crating!$G$17:$G$29)) +
(SUMIF('LED wiring'!$B$17:$B$30,B1579,'LED wiring'!$G$17:$G$30)) +
(SUMIF('Changeable copy face'!$B$17:$B$30,B1579,'Changeable copy face'!$G$17:$G$30)) +
(SUMIF('Flex face assembly'!$B$17:$B$30,B1579,'Flex face assembly'!$G$17:$G$30)) +
(SUMIF('Routed face assembly'!$B$17:$B$30,B1579,'Routed face assembly'!$G$17:$G$30)) +
(SUMIF('Paint calculation'!$B$17:$B$30,B1579,'Paint calculation'!$G$17:$G$30)) +
(SUMIF('Trimcap letter face'!$B$17:$B$30,B1579,'Trimcap letter face'!$G$17:$G$30)) +
(SUMIF('Trimcap letter face (2)'!$B$17:$B$30,B1579,'Trimcap letter face (2)'!$G$17:$G$30)) +
(SUMIF('Channel letter fabrication'!$B$17:$B$30,B1579,'Channel letter fabrication'!$G$17:$G$30)) +
(SUMIF('Channel letter fabrication (2)'!$B$17:$B$30,B1579,'Channel letter fabrication (2)'!$G$17:$G$30))</f>
        <v>0</v>
      </c>
    </row>
    <row r="1580" spans="1:10">
      <c r="A1580" s="28">
        <f>[1]ODBC!$A1580</f>
        <v>0</v>
      </c>
      <c r="B1580" s="29">
        <f>[1]ODBC!B1580</f>
        <v>0</v>
      </c>
      <c r="C1580" s="30" t="str">
        <f>IFERROR(VLOOKUP($B1580,[1]ODBC!$B:$H,2,FALSE),"")</f>
        <v/>
      </c>
      <c r="D1580" s="30" t="str">
        <f>IFERROR(VLOOKUP($B1580,[1]ODBC!$B:$H,3,FALSE),"")</f>
        <v/>
      </c>
      <c r="E1580" s="30" t="str">
        <f>IFERROR(VLOOKUP($B1580,[1]ODBC!$B:$H,4,FALSE),"")</f>
        <v/>
      </c>
      <c r="F1580" s="31" t="str">
        <f>IFERROR(VLOOKUP($B1580,[1]ODBC!$B:$H,5,FALSE),"")</f>
        <v/>
      </c>
      <c r="G1580" s="32">
        <f>[1]ODBC!G1580</f>
        <v>0</v>
      </c>
      <c r="H1580" s="33">
        <f>SUM([1]ODBC!H1580)</f>
        <v>0</v>
      </c>
      <c r="I1580" s="41" t="str">
        <f>'Vinyl cutting'!$B$2</f>
        <v>J36938</v>
      </c>
      <c r="J1580" s="42">
        <f ca="1">(SUMIF('Freeform time and material'!$B$17:$B$30,B1580,'Freeform time and material'!$G$17:$G$30)) +
(SUMIF('Vinyl cutting'!$B$17:$B$30,B1580,'Vinyl cutting'!$G$17:$G$30)) +
(SUMIF('Vinyl cutting (2)'!$B$17:$B$30,B1580,'Vinyl cutting (2)'!$G$17:$G$30)) +
(SUMIF('Apply vinyl graphics'!$B$17:$B$30,B1580,'Apply vinyl graphics'!$G$17:$G$30)) +
(SUMIF('Apply vinyl graphics (2)'!$B$17:$B$30,B1580,'Apply vinyl graphics (2)'!$G$17:$G$30)) +
(SUMIF('Alum pan sign'!$B$17:$B$30,B1580,'Alum pan sign'!$G$17:$G$30)) +
(SUMIF('Alum pan sign (2)'!$B$17:$B$30,B1580,'Alum pan sign (2)'!$G$17:$G$30)) +
(SUMIF('Economy pan sign'!$B$17:$B$30,B1580,'Economy pan sign'!$G$17:$G$30)) +
(SUMIF('Post and panel sign'!$B$17:$B$30,B1580,'Post and panel sign'!$G$17:$G$30)) +
(SUMIF('Post and panel sign (2)'!$B$17:$B$30,B1580,'Post and panel sign (2)'!$G$17:$G$30)) +
(SUMIF('Flat panels only'!$B$17:$B$30,B1580,'Flat panels only'!$G$17:$G$30)) +
(SUMIF('Flat panels only (2)'!$B$17:$B$30,B1580,'Flat panels only (2)'!$G$17:$G$30)) +
(SUMIF('Routed panel shapes'!$B$18:$B$31,B1580,'Routed panel shapes'!$G$18:$G$31)) +
(SUMIF('Routed panel shapes (2)'!$B$18:$B$31,B1580,'Routed panel shapes (2)'!$G$18:$G$31)) +
(SUMIF('Routed face only'!$B$17:$B$30,B1580,'Routed face only'!$G$17:$G$30)) +
(SUMIF('Routed face only (2)'!$B$17:$B$30,B1580,'Routed face only (2)'!$G$17:$G$30)) +
(SUMIF('Routed alum faces letters'!$B$17:$B$30,B1580,'Routed alum faces letters'!$G$17:$G$30)) +
(SUMIF('Routed alum faces letters (2)'!$B$17:$B$30,B1580,'Routed alum faces letters (2)'!$G$17:$G$30)) +
(SUMIF('Routed push through acrylic'!$B$17:$B$30,B1580,'Routed push through acrylic'!$G$17:$G$30)) +
(SUMIF('Routed push through acrylic (2)'!$B$17:$B$30,B1580,'Routed push through acrylic (2)'!$G$17:$G$30)) +
(SUMIF('Sf routed cabinet'!$B$17:$B$30,B1580,'Sf routed cabinet'!$G$17:$G$30)) +
(SUMIF('Sf routed cabinet (2)'!$B$17:$B$30,B1580,'Sf routed cabinet (2)'!$G$17:$G$30)) +
(SUMIF('Df routed cabinet'!$B$17:$B$30,B1580,'Df routed cabinet'!$G$17:$G$30)) +
(SUMIF('Df routed cabinet (2)'!$B$17:$B$30,B1580,'Df routed cabinet (2)'!$G$17:$G$30)) +
(SUMIF('Sf acrylic cabinet'!$B$17:$B$30,B1580,'Sf acrylic cabinet'!$G$17:$G$30)) +
(SUMIF('Sf acrylic cabinet (2)'!$B$17:$B$30,B1580,'Sf acrylic cabinet (2)'!$G$17:$G$30)) +
(SUMIF('Economy Sf acrylic'!$B$17:$B$30,B1580,'Economy Sf acrylic'!$G$17:$G$30)) +
(SUMIF('Df acrylic cabinet'!$B$17:$B$30,B1580,'Df acrylic cabinet'!$G$17:$G$30)) +
(SUMIF('Df acrylic cabinet (2)'!$B$17:$B$30,B1580,'Df acrylic cabinet (2)'!$G$17:$G$30)) +
(SUMIF('Sf flex cabinet'!$B$17:$B$30,B1580,'Sf flex cabinet'!$G$17:$G$30)) +
(SUMIF('Sf flex cabinet (2)'!$B$17:$B$30,B1580,'Sf flex cabinet (2)'!$G$17:$G$30)) +
(SUMIF('Df flex cabinet'!$B$17:$B$36,B1580,'Df flex cabinet'!$G$17:$G$36)) +
(SUMIF('Df flex cabinet (2)'!$B$17:$B$36,B1580,'Df flex cabinet (2)'!$G$17:$G$36)) +
(SUMIF('Pole cover'!$B$17:$B$30,B1580,'Pole cover'!$G$17:$G$30)) +
(SUMIF('Pole cover (2)'!$B$17:$B$30,B1580,'Pole cover (2)'!$G$17:$G$30)) +
(SUMIF('Structural Steel Fab'!$B$17:$B$29,B1580,'Structural Steel Fab'!$G$17:$G$29)) +
(SUMIF(Reveal!$B$17:$B$30,B1580,Reveal!$G$17:$G$30)) +
(SUMIF('Reveal (2)'!$B$17:$B$30,B1580,'Reveal (2)'!$G$17:$G$30)) +
(SUMIF('Crown cove top'!$B$17:$B$30,B1580,'Crown cove top'!$G$17:$G$30)) +
(SUMIF('EMC assembly'!$B$17:$B$30,B1580,'EMC assembly'!$G$17:$G$30)) +
(SUMIF(Crating!$B$17:$B$29,B1580,Crating!$G$17:$G$29)) +
(SUMIF('LED wiring'!$B$17:$B$30,B1580,'LED wiring'!$G$17:$G$30)) +
(SUMIF('Changeable copy face'!$B$17:$B$30,B1580,'Changeable copy face'!$G$17:$G$30)) +
(SUMIF('Flex face assembly'!$B$17:$B$30,B1580,'Flex face assembly'!$G$17:$G$30)) +
(SUMIF('Routed face assembly'!$B$17:$B$30,B1580,'Routed face assembly'!$G$17:$G$30)) +
(SUMIF('Paint calculation'!$B$17:$B$30,B1580,'Paint calculation'!$G$17:$G$30)) +
(SUMIF('Trimcap letter face'!$B$17:$B$30,B1580,'Trimcap letter face'!$G$17:$G$30)) +
(SUMIF('Trimcap letter face (2)'!$B$17:$B$30,B1580,'Trimcap letter face (2)'!$G$17:$G$30)) +
(SUMIF('Channel letter fabrication'!$B$17:$B$30,B1580,'Channel letter fabrication'!$G$17:$G$30)) +
(SUMIF('Channel letter fabrication (2)'!$B$17:$B$30,B1580,'Channel letter fabrication (2)'!$G$17:$G$30))</f>
        <v>0</v>
      </c>
    </row>
    <row r="1581" spans="1:10">
      <c r="A1581" s="28">
        <f>[1]ODBC!$A1581</f>
        <v>0</v>
      </c>
      <c r="B1581" s="29">
        <f>[1]ODBC!B1581</f>
        <v>0</v>
      </c>
      <c r="C1581" s="30" t="str">
        <f>IFERROR(VLOOKUP($B1581,[1]ODBC!$B:$H,2,FALSE),"")</f>
        <v/>
      </c>
      <c r="D1581" s="30" t="str">
        <f>IFERROR(VLOOKUP($B1581,[1]ODBC!$B:$H,3,FALSE),"")</f>
        <v/>
      </c>
      <c r="E1581" s="30" t="str">
        <f>IFERROR(VLOOKUP($B1581,[1]ODBC!$B:$H,4,FALSE),"")</f>
        <v/>
      </c>
      <c r="F1581" s="31" t="str">
        <f>IFERROR(VLOOKUP($B1581,[1]ODBC!$B:$H,5,FALSE),"")</f>
        <v/>
      </c>
      <c r="G1581" s="32">
        <f>[1]ODBC!G1581</f>
        <v>0</v>
      </c>
      <c r="H1581" s="33">
        <f>SUM([1]ODBC!H1581)</f>
        <v>0</v>
      </c>
      <c r="I1581" s="41" t="str">
        <f>'Vinyl cutting'!$B$2</f>
        <v>J36938</v>
      </c>
      <c r="J1581" s="42">
        <f ca="1">(SUMIF('Freeform time and material'!$B$17:$B$30,B1581,'Freeform time and material'!$G$17:$G$30)) +
(SUMIF('Vinyl cutting'!$B$17:$B$30,B1581,'Vinyl cutting'!$G$17:$G$30)) +
(SUMIF('Vinyl cutting (2)'!$B$17:$B$30,B1581,'Vinyl cutting (2)'!$G$17:$G$30)) +
(SUMIF('Apply vinyl graphics'!$B$17:$B$30,B1581,'Apply vinyl graphics'!$G$17:$G$30)) +
(SUMIF('Apply vinyl graphics (2)'!$B$17:$B$30,B1581,'Apply vinyl graphics (2)'!$G$17:$G$30)) +
(SUMIF('Alum pan sign'!$B$17:$B$30,B1581,'Alum pan sign'!$G$17:$G$30)) +
(SUMIF('Alum pan sign (2)'!$B$17:$B$30,B1581,'Alum pan sign (2)'!$G$17:$G$30)) +
(SUMIF('Economy pan sign'!$B$17:$B$30,B1581,'Economy pan sign'!$G$17:$G$30)) +
(SUMIF('Post and panel sign'!$B$17:$B$30,B1581,'Post and panel sign'!$G$17:$G$30)) +
(SUMIF('Post and panel sign (2)'!$B$17:$B$30,B1581,'Post and panel sign (2)'!$G$17:$G$30)) +
(SUMIF('Flat panels only'!$B$17:$B$30,B1581,'Flat panels only'!$G$17:$G$30)) +
(SUMIF('Flat panels only (2)'!$B$17:$B$30,B1581,'Flat panels only (2)'!$G$17:$G$30)) +
(SUMIF('Routed panel shapes'!$B$18:$B$31,B1581,'Routed panel shapes'!$G$18:$G$31)) +
(SUMIF('Routed panel shapes (2)'!$B$18:$B$31,B1581,'Routed panel shapes (2)'!$G$18:$G$31)) +
(SUMIF('Routed face only'!$B$17:$B$30,B1581,'Routed face only'!$G$17:$G$30)) +
(SUMIF('Routed face only (2)'!$B$17:$B$30,B1581,'Routed face only (2)'!$G$17:$G$30)) +
(SUMIF('Routed alum faces letters'!$B$17:$B$30,B1581,'Routed alum faces letters'!$G$17:$G$30)) +
(SUMIF('Routed alum faces letters (2)'!$B$17:$B$30,B1581,'Routed alum faces letters (2)'!$G$17:$G$30)) +
(SUMIF('Routed push through acrylic'!$B$17:$B$30,B1581,'Routed push through acrylic'!$G$17:$G$30)) +
(SUMIF('Routed push through acrylic (2)'!$B$17:$B$30,B1581,'Routed push through acrylic (2)'!$G$17:$G$30)) +
(SUMIF('Sf routed cabinet'!$B$17:$B$30,B1581,'Sf routed cabinet'!$G$17:$G$30)) +
(SUMIF('Sf routed cabinet (2)'!$B$17:$B$30,B1581,'Sf routed cabinet (2)'!$G$17:$G$30)) +
(SUMIF('Df routed cabinet'!$B$17:$B$30,B1581,'Df routed cabinet'!$G$17:$G$30)) +
(SUMIF('Df routed cabinet (2)'!$B$17:$B$30,B1581,'Df routed cabinet (2)'!$G$17:$G$30)) +
(SUMIF('Sf acrylic cabinet'!$B$17:$B$30,B1581,'Sf acrylic cabinet'!$G$17:$G$30)) +
(SUMIF('Sf acrylic cabinet (2)'!$B$17:$B$30,B1581,'Sf acrylic cabinet (2)'!$G$17:$G$30)) +
(SUMIF('Economy Sf acrylic'!$B$17:$B$30,B1581,'Economy Sf acrylic'!$G$17:$G$30)) +
(SUMIF('Df acrylic cabinet'!$B$17:$B$30,B1581,'Df acrylic cabinet'!$G$17:$G$30)) +
(SUMIF('Df acrylic cabinet (2)'!$B$17:$B$30,B1581,'Df acrylic cabinet (2)'!$G$17:$G$30)) +
(SUMIF('Sf flex cabinet'!$B$17:$B$30,B1581,'Sf flex cabinet'!$G$17:$G$30)) +
(SUMIF('Sf flex cabinet (2)'!$B$17:$B$30,B1581,'Sf flex cabinet (2)'!$G$17:$G$30)) +
(SUMIF('Df flex cabinet'!$B$17:$B$36,B1581,'Df flex cabinet'!$G$17:$G$36)) +
(SUMIF('Df flex cabinet (2)'!$B$17:$B$36,B1581,'Df flex cabinet (2)'!$G$17:$G$36)) +
(SUMIF('Pole cover'!$B$17:$B$30,B1581,'Pole cover'!$G$17:$G$30)) +
(SUMIF('Pole cover (2)'!$B$17:$B$30,B1581,'Pole cover (2)'!$G$17:$G$30)) +
(SUMIF('Structural Steel Fab'!$B$17:$B$29,B1581,'Structural Steel Fab'!$G$17:$G$29)) +
(SUMIF(Reveal!$B$17:$B$30,B1581,Reveal!$G$17:$G$30)) +
(SUMIF('Reveal (2)'!$B$17:$B$30,B1581,'Reveal (2)'!$G$17:$G$30)) +
(SUMIF('Crown cove top'!$B$17:$B$30,B1581,'Crown cove top'!$G$17:$G$30)) +
(SUMIF('EMC assembly'!$B$17:$B$30,B1581,'EMC assembly'!$G$17:$G$30)) +
(SUMIF(Crating!$B$17:$B$29,B1581,Crating!$G$17:$G$29)) +
(SUMIF('LED wiring'!$B$17:$B$30,B1581,'LED wiring'!$G$17:$G$30)) +
(SUMIF('Changeable copy face'!$B$17:$B$30,B1581,'Changeable copy face'!$G$17:$G$30)) +
(SUMIF('Flex face assembly'!$B$17:$B$30,B1581,'Flex face assembly'!$G$17:$G$30)) +
(SUMIF('Routed face assembly'!$B$17:$B$30,B1581,'Routed face assembly'!$G$17:$G$30)) +
(SUMIF('Paint calculation'!$B$17:$B$30,B1581,'Paint calculation'!$G$17:$G$30)) +
(SUMIF('Trimcap letter face'!$B$17:$B$30,B1581,'Trimcap letter face'!$G$17:$G$30)) +
(SUMIF('Trimcap letter face (2)'!$B$17:$B$30,B1581,'Trimcap letter face (2)'!$G$17:$G$30)) +
(SUMIF('Channel letter fabrication'!$B$17:$B$30,B1581,'Channel letter fabrication'!$G$17:$G$30)) +
(SUMIF('Channel letter fabrication (2)'!$B$17:$B$30,B1581,'Channel letter fabrication (2)'!$G$17:$G$30))</f>
        <v>0</v>
      </c>
    </row>
    <row r="1582" spans="1:10">
      <c r="A1582" s="28">
        <f>[1]ODBC!$A1582</f>
        <v>0</v>
      </c>
      <c r="B1582" s="29">
        <f>[1]ODBC!B1582</f>
        <v>0</v>
      </c>
      <c r="C1582" s="30" t="str">
        <f>IFERROR(VLOOKUP($B1582,[1]ODBC!$B:$H,2,FALSE),"")</f>
        <v/>
      </c>
      <c r="D1582" s="30" t="str">
        <f>IFERROR(VLOOKUP($B1582,[1]ODBC!$B:$H,3,FALSE),"")</f>
        <v/>
      </c>
      <c r="E1582" s="30" t="str">
        <f>IFERROR(VLOOKUP($B1582,[1]ODBC!$B:$H,4,FALSE),"")</f>
        <v/>
      </c>
      <c r="F1582" s="31" t="str">
        <f>IFERROR(VLOOKUP($B1582,[1]ODBC!$B:$H,5,FALSE),"")</f>
        <v/>
      </c>
      <c r="G1582" s="32">
        <f>[1]ODBC!G1582</f>
        <v>0</v>
      </c>
      <c r="H1582" s="33">
        <f>SUM([1]ODBC!H1582)</f>
        <v>0</v>
      </c>
      <c r="I1582" s="41" t="str">
        <f>'Vinyl cutting'!$B$2</f>
        <v>J36938</v>
      </c>
      <c r="J1582" s="42">
        <f ca="1">(SUMIF('Freeform time and material'!$B$17:$B$30,B1582,'Freeform time and material'!$G$17:$G$30)) +
(SUMIF('Vinyl cutting'!$B$17:$B$30,B1582,'Vinyl cutting'!$G$17:$G$30)) +
(SUMIF('Vinyl cutting (2)'!$B$17:$B$30,B1582,'Vinyl cutting (2)'!$G$17:$G$30)) +
(SUMIF('Apply vinyl graphics'!$B$17:$B$30,B1582,'Apply vinyl graphics'!$G$17:$G$30)) +
(SUMIF('Apply vinyl graphics (2)'!$B$17:$B$30,B1582,'Apply vinyl graphics (2)'!$G$17:$G$30)) +
(SUMIF('Alum pan sign'!$B$17:$B$30,B1582,'Alum pan sign'!$G$17:$G$30)) +
(SUMIF('Alum pan sign (2)'!$B$17:$B$30,B1582,'Alum pan sign (2)'!$G$17:$G$30)) +
(SUMIF('Economy pan sign'!$B$17:$B$30,B1582,'Economy pan sign'!$G$17:$G$30)) +
(SUMIF('Post and panel sign'!$B$17:$B$30,B1582,'Post and panel sign'!$G$17:$G$30)) +
(SUMIF('Post and panel sign (2)'!$B$17:$B$30,B1582,'Post and panel sign (2)'!$G$17:$G$30)) +
(SUMIF('Flat panels only'!$B$17:$B$30,B1582,'Flat panels only'!$G$17:$G$30)) +
(SUMIF('Flat panels only (2)'!$B$17:$B$30,B1582,'Flat panels only (2)'!$G$17:$G$30)) +
(SUMIF('Routed panel shapes'!$B$18:$B$31,B1582,'Routed panel shapes'!$G$18:$G$31)) +
(SUMIF('Routed panel shapes (2)'!$B$18:$B$31,B1582,'Routed panel shapes (2)'!$G$18:$G$31)) +
(SUMIF('Routed face only'!$B$17:$B$30,B1582,'Routed face only'!$G$17:$G$30)) +
(SUMIF('Routed face only (2)'!$B$17:$B$30,B1582,'Routed face only (2)'!$G$17:$G$30)) +
(SUMIF('Routed alum faces letters'!$B$17:$B$30,B1582,'Routed alum faces letters'!$G$17:$G$30)) +
(SUMIF('Routed alum faces letters (2)'!$B$17:$B$30,B1582,'Routed alum faces letters (2)'!$G$17:$G$30)) +
(SUMIF('Routed push through acrylic'!$B$17:$B$30,B1582,'Routed push through acrylic'!$G$17:$G$30)) +
(SUMIF('Routed push through acrylic (2)'!$B$17:$B$30,B1582,'Routed push through acrylic (2)'!$G$17:$G$30)) +
(SUMIF('Sf routed cabinet'!$B$17:$B$30,B1582,'Sf routed cabinet'!$G$17:$G$30)) +
(SUMIF('Sf routed cabinet (2)'!$B$17:$B$30,B1582,'Sf routed cabinet (2)'!$G$17:$G$30)) +
(SUMIF('Df routed cabinet'!$B$17:$B$30,B1582,'Df routed cabinet'!$G$17:$G$30)) +
(SUMIF('Df routed cabinet (2)'!$B$17:$B$30,B1582,'Df routed cabinet (2)'!$G$17:$G$30)) +
(SUMIF('Sf acrylic cabinet'!$B$17:$B$30,B1582,'Sf acrylic cabinet'!$G$17:$G$30)) +
(SUMIF('Sf acrylic cabinet (2)'!$B$17:$B$30,B1582,'Sf acrylic cabinet (2)'!$G$17:$G$30)) +
(SUMIF('Economy Sf acrylic'!$B$17:$B$30,B1582,'Economy Sf acrylic'!$G$17:$G$30)) +
(SUMIF('Df acrylic cabinet'!$B$17:$B$30,B1582,'Df acrylic cabinet'!$G$17:$G$30)) +
(SUMIF('Df acrylic cabinet (2)'!$B$17:$B$30,B1582,'Df acrylic cabinet (2)'!$G$17:$G$30)) +
(SUMIF('Sf flex cabinet'!$B$17:$B$30,B1582,'Sf flex cabinet'!$G$17:$G$30)) +
(SUMIF('Sf flex cabinet (2)'!$B$17:$B$30,B1582,'Sf flex cabinet (2)'!$G$17:$G$30)) +
(SUMIF('Df flex cabinet'!$B$17:$B$36,B1582,'Df flex cabinet'!$G$17:$G$36)) +
(SUMIF('Df flex cabinet (2)'!$B$17:$B$36,B1582,'Df flex cabinet (2)'!$G$17:$G$36)) +
(SUMIF('Pole cover'!$B$17:$B$30,B1582,'Pole cover'!$G$17:$G$30)) +
(SUMIF('Pole cover (2)'!$B$17:$B$30,B1582,'Pole cover (2)'!$G$17:$G$30)) +
(SUMIF('Structural Steel Fab'!$B$17:$B$29,B1582,'Structural Steel Fab'!$G$17:$G$29)) +
(SUMIF(Reveal!$B$17:$B$30,B1582,Reveal!$G$17:$G$30)) +
(SUMIF('Reveal (2)'!$B$17:$B$30,B1582,'Reveal (2)'!$G$17:$G$30)) +
(SUMIF('Crown cove top'!$B$17:$B$30,B1582,'Crown cove top'!$G$17:$G$30)) +
(SUMIF('EMC assembly'!$B$17:$B$30,B1582,'EMC assembly'!$G$17:$G$30)) +
(SUMIF(Crating!$B$17:$B$29,B1582,Crating!$G$17:$G$29)) +
(SUMIF('LED wiring'!$B$17:$B$30,B1582,'LED wiring'!$G$17:$G$30)) +
(SUMIF('Changeable copy face'!$B$17:$B$30,B1582,'Changeable copy face'!$G$17:$G$30)) +
(SUMIF('Flex face assembly'!$B$17:$B$30,B1582,'Flex face assembly'!$G$17:$G$30)) +
(SUMIF('Routed face assembly'!$B$17:$B$30,B1582,'Routed face assembly'!$G$17:$G$30)) +
(SUMIF('Paint calculation'!$B$17:$B$30,B1582,'Paint calculation'!$G$17:$G$30)) +
(SUMIF('Trimcap letter face'!$B$17:$B$30,B1582,'Trimcap letter face'!$G$17:$G$30)) +
(SUMIF('Trimcap letter face (2)'!$B$17:$B$30,B1582,'Trimcap letter face (2)'!$G$17:$G$30)) +
(SUMIF('Channel letter fabrication'!$B$17:$B$30,B1582,'Channel letter fabrication'!$G$17:$G$30)) +
(SUMIF('Channel letter fabrication (2)'!$B$17:$B$30,B1582,'Channel letter fabrication (2)'!$G$17:$G$30))</f>
        <v>0</v>
      </c>
    </row>
    <row r="1583" spans="1:10">
      <c r="A1583" s="28">
        <f>[1]ODBC!$A1583</f>
        <v>0</v>
      </c>
      <c r="B1583" s="29">
        <f>[1]ODBC!B1583</f>
        <v>0</v>
      </c>
      <c r="C1583" s="30" t="str">
        <f>IFERROR(VLOOKUP($B1583,[1]ODBC!$B:$H,2,FALSE),"")</f>
        <v/>
      </c>
      <c r="D1583" s="30" t="str">
        <f>IFERROR(VLOOKUP($B1583,[1]ODBC!$B:$H,3,FALSE),"")</f>
        <v/>
      </c>
      <c r="E1583" s="30" t="str">
        <f>IFERROR(VLOOKUP($B1583,[1]ODBC!$B:$H,4,FALSE),"")</f>
        <v/>
      </c>
      <c r="F1583" s="31" t="str">
        <f>IFERROR(VLOOKUP($B1583,[1]ODBC!$B:$H,5,FALSE),"")</f>
        <v/>
      </c>
      <c r="G1583" s="32">
        <f>[1]ODBC!G1583</f>
        <v>0</v>
      </c>
      <c r="H1583" s="33">
        <f>SUM([1]ODBC!H1583)</f>
        <v>0</v>
      </c>
      <c r="I1583" s="41" t="str">
        <f>'Vinyl cutting'!$B$2</f>
        <v>J36938</v>
      </c>
      <c r="J1583" s="42">
        <f ca="1">(SUMIF('Freeform time and material'!$B$17:$B$30,B1583,'Freeform time and material'!$G$17:$G$30)) +
(SUMIF('Vinyl cutting'!$B$17:$B$30,B1583,'Vinyl cutting'!$G$17:$G$30)) +
(SUMIF('Vinyl cutting (2)'!$B$17:$B$30,B1583,'Vinyl cutting (2)'!$G$17:$G$30)) +
(SUMIF('Apply vinyl graphics'!$B$17:$B$30,B1583,'Apply vinyl graphics'!$G$17:$G$30)) +
(SUMIF('Apply vinyl graphics (2)'!$B$17:$B$30,B1583,'Apply vinyl graphics (2)'!$G$17:$G$30)) +
(SUMIF('Alum pan sign'!$B$17:$B$30,B1583,'Alum pan sign'!$G$17:$G$30)) +
(SUMIF('Alum pan sign (2)'!$B$17:$B$30,B1583,'Alum pan sign (2)'!$G$17:$G$30)) +
(SUMIF('Economy pan sign'!$B$17:$B$30,B1583,'Economy pan sign'!$G$17:$G$30)) +
(SUMIF('Post and panel sign'!$B$17:$B$30,B1583,'Post and panel sign'!$G$17:$G$30)) +
(SUMIF('Post and panel sign (2)'!$B$17:$B$30,B1583,'Post and panel sign (2)'!$G$17:$G$30)) +
(SUMIF('Flat panels only'!$B$17:$B$30,B1583,'Flat panels only'!$G$17:$G$30)) +
(SUMIF('Flat panels only (2)'!$B$17:$B$30,B1583,'Flat panels only (2)'!$G$17:$G$30)) +
(SUMIF('Routed panel shapes'!$B$18:$B$31,B1583,'Routed panel shapes'!$G$18:$G$31)) +
(SUMIF('Routed panel shapes (2)'!$B$18:$B$31,B1583,'Routed panel shapes (2)'!$G$18:$G$31)) +
(SUMIF('Routed face only'!$B$17:$B$30,B1583,'Routed face only'!$G$17:$G$30)) +
(SUMIF('Routed face only (2)'!$B$17:$B$30,B1583,'Routed face only (2)'!$G$17:$G$30)) +
(SUMIF('Routed alum faces letters'!$B$17:$B$30,B1583,'Routed alum faces letters'!$G$17:$G$30)) +
(SUMIF('Routed alum faces letters (2)'!$B$17:$B$30,B1583,'Routed alum faces letters (2)'!$G$17:$G$30)) +
(SUMIF('Routed push through acrylic'!$B$17:$B$30,B1583,'Routed push through acrylic'!$G$17:$G$30)) +
(SUMIF('Routed push through acrylic (2)'!$B$17:$B$30,B1583,'Routed push through acrylic (2)'!$G$17:$G$30)) +
(SUMIF('Sf routed cabinet'!$B$17:$B$30,B1583,'Sf routed cabinet'!$G$17:$G$30)) +
(SUMIF('Sf routed cabinet (2)'!$B$17:$B$30,B1583,'Sf routed cabinet (2)'!$G$17:$G$30)) +
(SUMIF('Df routed cabinet'!$B$17:$B$30,B1583,'Df routed cabinet'!$G$17:$G$30)) +
(SUMIF('Df routed cabinet (2)'!$B$17:$B$30,B1583,'Df routed cabinet (2)'!$G$17:$G$30)) +
(SUMIF('Sf acrylic cabinet'!$B$17:$B$30,B1583,'Sf acrylic cabinet'!$G$17:$G$30)) +
(SUMIF('Sf acrylic cabinet (2)'!$B$17:$B$30,B1583,'Sf acrylic cabinet (2)'!$G$17:$G$30)) +
(SUMIF('Economy Sf acrylic'!$B$17:$B$30,B1583,'Economy Sf acrylic'!$G$17:$G$30)) +
(SUMIF('Df acrylic cabinet'!$B$17:$B$30,B1583,'Df acrylic cabinet'!$G$17:$G$30)) +
(SUMIF('Df acrylic cabinet (2)'!$B$17:$B$30,B1583,'Df acrylic cabinet (2)'!$G$17:$G$30)) +
(SUMIF('Sf flex cabinet'!$B$17:$B$30,B1583,'Sf flex cabinet'!$G$17:$G$30)) +
(SUMIF('Sf flex cabinet (2)'!$B$17:$B$30,B1583,'Sf flex cabinet (2)'!$G$17:$G$30)) +
(SUMIF('Df flex cabinet'!$B$17:$B$36,B1583,'Df flex cabinet'!$G$17:$G$36)) +
(SUMIF('Df flex cabinet (2)'!$B$17:$B$36,B1583,'Df flex cabinet (2)'!$G$17:$G$36)) +
(SUMIF('Pole cover'!$B$17:$B$30,B1583,'Pole cover'!$G$17:$G$30)) +
(SUMIF('Pole cover (2)'!$B$17:$B$30,B1583,'Pole cover (2)'!$G$17:$G$30)) +
(SUMIF('Structural Steel Fab'!$B$17:$B$29,B1583,'Structural Steel Fab'!$G$17:$G$29)) +
(SUMIF(Reveal!$B$17:$B$30,B1583,Reveal!$G$17:$G$30)) +
(SUMIF('Reveal (2)'!$B$17:$B$30,B1583,'Reveal (2)'!$G$17:$G$30)) +
(SUMIF('Crown cove top'!$B$17:$B$30,B1583,'Crown cove top'!$G$17:$G$30)) +
(SUMIF('EMC assembly'!$B$17:$B$30,B1583,'EMC assembly'!$G$17:$G$30)) +
(SUMIF(Crating!$B$17:$B$29,B1583,Crating!$G$17:$G$29)) +
(SUMIF('LED wiring'!$B$17:$B$30,B1583,'LED wiring'!$G$17:$G$30)) +
(SUMIF('Changeable copy face'!$B$17:$B$30,B1583,'Changeable copy face'!$G$17:$G$30)) +
(SUMIF('Flex face assembly'!$B$17:$B$30,B1583,'Flex face assembly'!$G$17:$G$30)) +
(SUMIF('Routed face assembly'!$B$17:$B$30,B1583,'Routed face assembly'!$G$17:$G$30)) +
(SUMIF('Paint calculation'!$B$17:$B$30,B1583,'Paint calculation'!$G$17:$G$30)) +
(SUMIF('Trimcap letter face'!$B$17:$B$30,B1583,'Trimcap letter face'!$G$17:$G$30)) +
(SUMIF('Trimcap letter face (2)'!$B$17:$B$30,B1583,'Trimcap letter face (2)'!$G$17:$G$30)) +
(SUMIF('Channel letter fabrication'!$B$17:$B$30,B1583,'Channel letter fabrication'!$G$17:$G$30)) +
(SUMIF('Channel letter fabrication (2)'!$B$17:$B$30,B1583,'Channel letter fabrication (2)'!$G$17:$G$30))</f>
        <v>0</v>
      </c>
    </row>
    <row r="1584" spans="1:10">
      <c r="A1584" s="28">
        <f>[1]ODBC!$A1584</f>
        <v>0</v>
      </c>
      <c r="B1584" s="29">
        <f>[1]ODBC!B1584</f>
        <v>0</v>
      </c>
      <c r="C1584" s="30" t="str">
        <f>IFERROR(VLOOKUP($B1584,[1]ODBC!$B:$H,2,FALSE),"")</f>
        <v/>
      </c>
      <c r="D1584" s="30" t="str">
        <f>IFERROR(VLOOKUP($B1584,[1]ODBC!$B:$H,3,FALSE),"")</f>
        <v/>
      </c>
      <c r="E1584" s="30" t="str">
        <f>IFERROR(VLOOKUP($B1584,[1]ODBC!$B:$H,4,FALSE),"")</f>
        <v/>
      </c>
      <c r="F1584" s="31" t="str">
        <f>IFERROR(VLOOKUP($B1584,[1]ODBC!$B:$H,5,FALSE),"")</f>
        <v/>
      </c>
      <c r="G1584" s="32">
        <f>[1]ODBC!G1584</f>
        <v>0</v>
      </c>
      <c r="H1584" s="33">
        <f>SUM([1]ODBC!H1584)</f>
        <v>0</v>
      </c>
      <c r="I1584" s="41" t="str">
        <f>'Vinyl cutting'!$B$2</f>
        <v>J36938</v>
      </c>
      <c r="J1584" s="42">
        <f ca="1">(SUMIF('Freeform time and material'!$B$17:$B$30,B1584,'Freeform time and material'!$G$17:$G$30)) +
(SUMIF('Vinyl cutting'!$B$17:$B$30,B1584,'Vinyl cutting'!$G$17:$G$30)) +
(SUMIF('Vinyl cutting (2)'!$B$17:$B$30,B1584,'Vinyl cutting (2)'!$G$17:$G$30)) +
(SUMIF('Apply vinyl graphics'!$B$17:$B$30,B1584,'Apply vinyl graphics'!$G$17:$G$30)) +
(SUMIF('Apply vinyl graphics (2)'!$B$17:$B$30,B1584,'Apply vinyl graphics (2)'!$G$17:$G$30)) +
(SUMIF('Alum pan sign'!$B$17:$B$30,B1584,'Alum pan sign'!$G$17:$G$30)) +
(SUMIF('Alum pan sign (2)'!$B$17:$B$30,B1584,'Alum pan sign (2)'!$G$17:$G$30)) +
(SUMIF('Economy pan sign'!$B$17:$B$30,B1584,'Economy pan sign'!$G$17:$G$30)) +
(SUMIF('Post and panel sign'!$B$17:$B$30,B1584,'Post and panel sign'!$G$17:$G$30)) +
(SUMIF('Post and panel sign (2)'!$B$17:$B$30,B1584,'Post and panel sign (2)'!$G$17:$G$30)) +
(SUMIF('Flat panels only'!$B$17:$B$30,B1584,'Flat panels only'!$G$17:$G$30)) +
(SUMIF('Flat panels only (2)'!$B$17:$B$30,B1584,'Flat panels only (2)'!$G$17:$G$30)) +
(SUMIF('Routed panel shapes'!$B$18:$B$31,B1584,'Routed panel shapes'!$G$18:$G$31)) +
(SUMIF('Routed panel shapes (2)'!$B$18:$B$31,B1584,'Routed panel shapes (2)'!$G$18:$G$31)) +
(SUMIF('Routed face only'!$B$17:$B$30,B1584,'Routed face only'!$G$17:$G$30)) +
(SUMIF('Routed face only (2)'!$B$17:$B$30,B1584,'Routed face only (2)'!$G$17:$G$30)) +
(SUMIF('Routed alum faces letters'!$B$17:$B$30,B1584,'Routed alum faces letters'!$G$17:$G$30)) +
(SUMIF('Routed alum faces letters (2)'!$B$17:$B$30,B1584,'Routed alum faces letters (2)'!$G$17:$G$30)) +
(SUMIF('Routed push through acrylic'!$B$17:$B$30,B1584,'Routed push through acrylic'!$G$17:$G$30)) +
(SUMIF('Routed push through acrylic (2)'!$B$17:$B$30,B1584,'Routed push through acrylic (2)'!$G$17:$G$30)) +
(SUMIF('Sf routed cabinet'!$B$17:$B$30,B1584,'Sf routed cabinet'!$G$17:$G$30)) +
(SUMIF('Sf routed cabinet (2)'!$B$17:$B$30,B1584,'Sf routed cabinet (2)'!$G$17:$G$30)) +
(SUMIF('Df routed cabinet'!$B$17:$B$30,B1584,'Df routed cabinet'!$G$17:$G$30)) +
(SUMIF('Df routed cabinet (2)'!$B$17:$B$30,B1584,'Df routed cabinet (2)'!$G$17:$G$30)) +
(SUMIF('Sf acrylic cabinet'!$B$17:$B$30,B1584,'Sf acrylic cabinet'!$G$17:$G$30)) +
(SUMIF('Sf acrylic cabinet (2)'!$B$17:$B$30,B1584,'Sf acrylic cabinet (2)'!$G$17:$G$30)) +
(SUMIF('Economy Sf acrylic'!$B$17:$B$30,B1584,'Economy Sf acrylic'!$G$17:$G$30)) +
(SUMIF('Df acrylic cabinet'!$B$17:$B$30,B1584,'Df acrylic cabinet'!$G$17:$G$30)) +
(SUMIF('Df acrylic cabinet (2)'!$B$17:$B$30,B1584,'Df acrylic cabinet (2)'!$G$17:$G$30)) +
(SUMIF('Sf flex cabinet'!$B$17:$B$30,B1584,'Sf flex cabinet'!$G$17:$G$30)) +
(SUMIF('Sf flex cabinet (2)'!$B$17:$B$30,B1584,'Sf flex cabinet (2)'!$G$17:$G$30)) +
(SUMIF('Df flex cabinet'!$B$17:$B$36,B1584,'Df flex cabinet'!$G$17:$G$36)) +
(SUMIF('Df flex cabinet (2)'!$B$17:$B$36,B1584,'Df flex cabinet (2)'!$G$17:$G$36)) +
(SUMIF('Pole cover'!$B$17:$B$30,B1584,'Pole cover'!$G$17:$G$30)) +
(SUMIF('Pole cover (2)'!$B$17:$B$30,B1584,'Pole cover (2)'!$G$17:$G$30)) +
(SUMIF('Structural Steel Fab'!$B$17:$B$29,B1584,'Structural Steel Fab'!$G$17:$G$29)) +
(SUMIF(Reveal!$B$17:$B$30,B1584,Reveal!$G$17:$G$30)) +
(SUMIF('Reveal (2)'!$B$17:$B$30,B1584,'Reveal (2)'!$G$17:$G$30)) +
(SUMIF('Crown cove top'!$B$17:$B$30,B1584,'Crown cove top'!$G$17:$G$30)) +
(SUMIF('EMC assembly'!$B$17:$B$30,B1584,'EMC assembly'!$G$17:$G$30)) +
(SUMIF(Crating!$B$17:$B$29,B1584,Crating!$G$17:$G$29)) +
(SUMIF('LED wiring'!$B$17:$B$30,B1584,'LED wiring'!$G$17:$G$30)) +
(SUMIF('Changeable copy face'!$B$17:$B$30,B1584,'Changeable copy face'!$G$17:$G$30)) +
(SUMIF('Flex face assembly'!$B$17:$B$30,B1584,'Flex face assembly'!$G$17:$G$30)) +
(SUMIF('Routed face assembly'!$B$17:$B$30,B1584,'Routed face assembly'!$G$17:$G$30)) +
(SUMIF('Paint calculation'!$B$17:$B$30,B1584,'Paint calculation'!$G$17:$G$30)) +
(SUMIF('Trimcap letter face'!$B$17:$B$30,B1584,'Trimcap letter face'!$G$17:$G$30)) +
(SUMIF('Trimcap letter face (2)'!$B$17:$B$30,B1584,'Trimcap letter face (2)'!$G$17:$G$30)) +
(SUMIF('Channel letter fabrication'!$B$17:$B$30,B1584,'Channel letter fabrication'!$G$17:$G$30)) +
(SUMIF('Channel letter fabrication (2)'!$B$17:$B$30,B1584,'Channel letter fabrication (2)'!$G$17:$G$30))</f>
        <v>0</v>
      </c>
    </row>
    <row r="1585" spans="1:10">
      <c r="A1585" s="28">
        <f>[1]ODBC!$A1585</f>
        <v>0</v>
      </c>
      <c r="B1585" s="29">
        <f>[1]ODBC!B1585</f>
        <v>0</v>
      </c>
      <c r="C1585" s="30" t="str">
        <f>IFERROR(VLOOKUP($B1585,[1]ODBC!$B:$H,2,FALSE),"")</f>
        <v/>
      </c>
      <c r="D1585" s="30" t="str">
        <f>IFERROR(VLOOKUP($B1585,[1]ODBC!$B:$H,3,FALSE),"")</f>
        <v/>
      </c>
      <c r="E1585" s="30" t="str">
        <f>IFERROR(VLOOKUP($B1585,[1]ODBC!$B:$H,4,FALSE),"")</f>
        <v/>
      </c>
      <c r="F1585" s="31" t="str">
        <f>IFERROR(VLOOKUP($B1585,[1]ODBC!$B:$H,5,FALSE),"")</f>
        <v/>
      </c>
      <c r="G1585" s="32">
        <f>[1]ODBC!G1585</f>
        <v>0</v>
      </c>
      <c r="H1585" s="33">
        <f>SUM([1]ODBC!H1585)</f>
        <v>0</v>
      </c>
      <c r="I1585" s="41" t="str">
        <f>'Vinyl cutting'!$B$2</f>
        <v>J36938</v>
      </c>
      <c r="J1585" s="42">
        <f ca="1">(SUMIF('Freeform time and material'!$B$17:$B$30,B1585,'Freeform time and material'!$G$17:$G$30)) +
(SUMIF('Vinyl cutting'!$B$17:$B$30,B1585,'Vinyl cutting'!$G$17:$G$30)) +
(SUMIF('Vinyl cutting (2)'!$B$17:$B$30,B1585,'Vinyl cutting (2)'!$G$17:$G$30)) +
(SUMIF('Apply vinyl graphics'!$B$17:$B$30,B1585,'Apply vinyl graphics'!$G$17:$G$30)) +
(SUMIF('Apply vinyl graphics (2)'!$B$17:$B$30,B1585,'Apply vinyl graphics (2)'!$G$17:$G$30)) +
(SUMIF('Alum pan sign'!$B$17:$B$30,B1585,'Alum pan sign'!$G$17:$G$30)) +
(SUMIF('Alum pan sign (2)'!$B$17:$B$30,B1585,'Alum pan sign (2)'!$G$17:$G$30)) +
(SUMIF('Economy pan sign'!$B$17:$B$30,B1585,'Economy pan sign'!$G$17:$G$30)) +
(SUMIF('Post and panel sign'!$B$17:$B$30,B1585,'Post and panel sign'!$G$17:$G$30)) +
(SUMIF('Post and panel sign (2)'!$B$17:$B$30,B1585,'Post and panel sign (2)'!$G$17:$G$30)) +
(SUMIF('Flat panels only'!$B$17:$B$30,B1585,'Flat panels only'!$G$17:$G$30)) +
(SUMIF('Flat panels only (2)'!$B$17:$B$30,B1585,'Flat panels only (2)'!$G$17:$G$30)) +
(SUMIF('Routed panel shapes'!$B$18:$B$31,B1585,'Routed panel shapes'!$G$18:$G$31)) +
(SUMIF('Routed panel shapes (2)'!$B$18:$B$31,B1585,'Routed panel shapes (2)'!$G$18:$G$31)) +
(SUMIF('Routed face only'!$B$17:$B$30,B1585,'Routed face only'!$G$17:$G$30)) +
(SUMIF('Routed face only (2)'!$B$17:$B$30,B1585,'Routed face only (2)'!$G$17:$G$30)) +
(SUMIF('Routed alum faces letters'!$B$17:$B$30,B1585,'Routed alum faces letters'!$G$17:$G$30)) +
(SUMIF('Routed alum faces letters (2)'!$B$17:$B$30,B1585,'Routed alum faces letters (2)'!$G$17:$G$30)) +
(SUMIF('Routed push through acrylic'!$B$17:$B$30,B1585,'Routed push through acrylic'!$G$17:$G$30)) +
(SUMIF('Routed push through acrylic (2)'!$B$17:$B$30,B1585,'Routed push through acrylic (2)'!$G$17:$G$30)) +
(SUMIF('Sf routed cabinet'!$B$17:$B$30,B1585,'Sf routed cabinet'!$G$17:$G$30)) +
(SUMIF('Sf routed cabinet (2)'!$B$17:$B$30,B1585,'Sf routed cabinet (2)'!$G$17:$G$30)) +
(SUMIF('Df routed cabinet'!$B$17:$B$30,B1585,'Df routed cabinet'!$G$17:$G$30)) +
(SUMIF('Df routed cabinet (2)'!$B$17:$B$30,B1585,'Df routed cabinet (2)'!$G$17:$G$30)) +
(SUMIF('Sf acrylic cabinet'!$B$17:$B$30,B1585,'Sf acrylic cabinet'!$G$17:$G$30)) +
(SUMIF('Sf acrylic cabinet (2)'!$B$17:$B$30,B1585,'Sf acrylic cabinet (2)'!$G$17:$G$30)) +
(SUMIF('Economy Sf acrylic'!$B$17:$B$30,B1585,'Economy Sf acrylic'!$G$17:$G$30)) +
(SUMIF('Df acrylic cabinet'!$B$17:$B$30,B1585,'Df acrylic cabinet'!$G$17:$G$30)) +
(SUMIF('Df acrylic cabinet (2)'!$B$17:$B$30,B1585,'Df acrylic cabinet (2)'!$G$17:$G$30)) +
(SUMIF('Sf flex cabinet'!$B$17:$B$30,B1585,'Sf flex cabinet'!$G$17:$G$30)) +
(SUMIF('Sf flex cabinet (2)'!$B$17:$B$30,B1585,'Sf flex cabinet (2)'!$G$17:$G$30)) +
(SUMIF('Df flex cabinet'!$B$17:$B$36,B1585,'Df flex cabinet'!$G$17:$G$36)) +
(SUMIF('Df flex cabinet (2)'!$B$17:$B$36,B1585,'Df flex cabinet (2)'!$G$17:$G$36)) +
(SUMIF('Pole cover'!$B$17:$B$30,B1585,'Pole cover'!$G$17:$G$30)) +
(SUMIF('Pole cover (2)'!$B$17:$B$30,B1585,'Pole cover (2)'!$G$17:$G$30)) +
(SUMIF('Structural Steel Fab'!$B$17:$B$29,B1585,'Structural Steel Fab'!$G$17:$G$29)) +
(SUMIF(Reveal!$B$17:$B$30,B1585,Reveal!$G$17:$G$30)) +
(SUMIF('Reveal (2)'!$B$17:$B$30,B1585,'Reveal (2)'!$G$17:$G$30)) +
(SUMIF('Crown cove top'!$B$17:$B$30,B1585,'Crown cove top'!$G$17:$G$30)) +
(SUMIF('EMC assembly'!$B$17:$B$30,B1585,'EMC assembly'!$G$17:$G$30)) +
(SUMIF(Crating!$B$17:$B$29,B1585,Crating!$G$17:$G$29)) +
(SUMIF('LED wiring'!$B$17:$B$30,B1585,'LED wiring'!$G$17:$G$30)) +
(SUMIF('Changeable copy face'!$B$17:$B$30,B1585,'Changeable copy face'!$G$17:$G$30)) +
(SUMIF('Flex face assembly'!$B$17:$B$30,B1585,'Flex face assembly'!$G$17:$G$30)) +
(SUMIF('Routed face assembly'!$B$17:$B$30,B1585,'Routed face assembly'!$G$17:$G$30)) +
(SUMIF('Paint calculation'!$B$17:$B$30,B1585,'Paint calculation'!$G$17:$G$30)) +
(SUMIF('Trimcap letter face'!$B$17:$B$30,B1585,'Trimcap letter face'!$G$17:$G$30)) +
(SUMIF('Trimcap letter face (2)'!$B$17:$B$30,B1585,'Trimcap letter face (2)'!$G$17:$G$30)) +
(SUMIF('Channel letter fabrication'!$B$17:$B$30,B1585,'Channel letter fabrication'!$G$17:$G$30)) +
(SUMIF('Channel letter fabrication (2)'!$B$17:$B$30,B1585,'Channel letter fabrication (2)'!$G$17:$G$30))</f>
        <v>0</v>
      </c>
    </row>
    <row r="1586" spans="1:10">
      <c r="A1586" s="28">
        <f>[1]ODBC!$A1586</f>
        <v>0</v>
      </c>
      <c r="B1586" s="29">
        <f>[1]ODBC!B1586</f>
        <v>0</v>
      </c>
      <c r="C1586" s="30" t="str">
        <f>IFERROR(VLOOKUP($B1586,[1]ODBC!$B:$H,2,FALSE),"")</f>
        <v/>
      </c>
      <c r="D1586" s="30" t="str">
        <f>IFERROR(VLOOKUP($B1586,[1]ODBC!$B:$H,3,FALSE),"")</f>
        <v/>
      </c>
      <c r="E1586" s="30" t="str">
        <f>IFERROR(VLOOKUP($B1586,[1]ODBC!$B:$H,4,FALSE),"")</f>
        <v/>
      </c>
      <c r="F1586" s="31" t="str">
        <f>IFERROR(VLOOKUP($B1586,[1]ODBC!$B:$H,5,FALSE),"")</f>
        <v/>
      </c>
      <c r="G1586" s="32">
        <f>[1]ODBC!G1586</f>
        <v>0</v>
      </c>
      <c r="H1586" s="33">
        <f>SUM([1]ODBC!H1586)</f>
        <v>0</v>
      </c>
      <c r="I1586" s="41" t="str">
        <f>'Vinyl cutting'!$B$2</f>
        <v>J36938</v>
      </c>
      <c r="J1586" s="42">
        <f ca="1">(SUMIF('Freeform time and material'!$B$17:$B$30,B1586,'Freeform time and material'!$G$17:$G$30)) +
(SUMIF('Vinyl cutting'!$B$17:$B$30,B1586,'Vinyl cutting'!$G$17:$G$30)) +
(SUMIF('Vinyl cutting (2)'!$B$17:$B$30,B1586,'Vinyl cutting (2)'!$G$17:$G$30)) +
(SUMIF('Apply vinyl graphics'!$B$17:$B$30,B1586,'Apply vinyl graphics'!$G$17:$G$30)) +
(SUMIF('Apply vinyl graphics (2)'!$B$17:$B$30,B1586,'Apply vinyl graphics (2)'!$G$17:$G$30)) +
(SUMIF('Alum pan sign'!$B$17:$B$30,B1586,'Alum pan sign'!$G$17:$G$30)) +
(SUMIF('Alum pan sign (2)'!$B$17:$B$30,B1586,'Alum pan sign (2)'!$G$17:$G$30)) +
(SUMIF('Economy pan sign'!$B$17:$B$30,B1586,'Economy pan sign'!$G$17:$G$30)) +
(SUMIF('Post and panel sign'!$B$17:$B$30,B1586,'Post and panel sign'!$G$17:$G$30)) +
(SUMIF('Post and panel sign (2)'!$B$17:$B$30,B1586,'Post and panel sign (2)'!$G$17:$G$30)) +
(SUMIF('Flat panels only'!$B$17:$B$30,B1586,'Flat panels only'!$G$17:$G$30)) +
(SUMIF('Flat panels only (2)'!$B$17:$B$30,B1586,'Flat panels only (2)'!$G$17:$G$30)) +
(SUMIF('Routed panel shapes'!$B$18:$B$31,B1586,'Routed panel shapes'!$G$18:$G$31)) +
(SUMIF('Routed panel shapes (2)'!$B$18:$B$31,B1586,'Routed panel shapes (2)'!$G$18:$G$31)) +
(SUMIF('Routed face only'!$B$17:$B$30,B1586,'Routed face only'!$G$17:$G$30)) +
(SUMIF('Routed face only (2)'!$B$17:$B$30,B1586,'Routed face only (2)'!$G$17:$G$30)) +
(SUMIF('Routed alum faces letters'!$B$17:$B$30,B1586,'Routed alum faces letters'!$G$17:$G$30)) +
(SUMIF('Routed alum faces letters (2)'!$B$17:$B$30,B1586,'Routed alum faces letters (2)'!$G$17:$G$30)) +
(SUMIF('Routed push through acrylic'!$B$17:$B$30,B1586,'Routed push through acrylic'!$G$17:$G$30)) +
(SUMIF('Routed push through acrylic (2)'!$B$17:$B$30,B1586,'Routed push through acrylic (2)'!$G$17:$G$30)) +
(SUMIF('Sf routed cabinet'!$B$17:$B$30,B1586,'Sf routed cabinet'!$G$17:$G$30)) +
(SUMIF('Sf routed cabinet (2)'!$B$17:$B$30,B1586,'Sf routed cabinet (2)'!$G$17:$G$30)) +
(SUMIF('Df routed cabinet'!$B$17:$B$30,B1586,'Df routed cabinet'!$G$17:$G$30)) +
(SUMIF('Df routed cabinet (2)'!$B$17:$B$30,B1586,'Df routed cabinet (2)'!$G$17:$G$30)) +
(SUMIF('Sf acrylic cabinet'!$B$17:$B$30,B1586,'Sf acrylic cabinet'!$G$17:$G$30)) +
(SUMIF('Sf acrylic cabinet (2)'!$B$17:$B$30,B1586,'Sf acrylic cabinet (2)'!$G$17:$G$30)) +
(SUMIF('Economy Sf acrylic'!$B$17:$B$30,B1586,'Economy Sf acrylic'!$G$17:$G$30)) +
(SUMIF('Df acrylic cabinet'!$B$17:$B$30,B1586,'Df acrylic cabinet'!$G$17:$G$30)) +
(SUMIF('Df acrylic cabinet (2)'!$B$17:$B$30,B1586,'Df acrylic cabinet (2)'!$G$17:$G$30)) +
(SUMIF('Sf flex cabinet'!$B$17:$B$30,B1586,'Sf flex cabinet'!$G$17:$G$30)) +
(SUMIF('Sf flex cabinet (2)'!$B$17:$B$30,B1586,'Sf flex cabinet (2)'!$G$17:$G$30)) +
(SUMIF('Df flex cabinet'!$B$17:$B$36,B1586,'Df flex cabinet'!$G$17:$G$36)) +
(SUMIF('Df flex cabinet (2)'!$B$17:$B$36,B1586,'Df flex cabinet (2)'!$G$17:$G$36)) +
(SUMIF('Pole cover'!$B$17:$B$30,B1586,'Pole cover'!$G$17:$G$30)) +
(SUMIF('Pole cover (2)'!$B$17:$B$30,B1586,'Pole cover (2)'!$G$17:$G$30)) +
(SUMIF('Structural Steel Fab'!$B$17:$B$29,B1586,'Structural Steel Fab'!$G$17:$G$29)) +
(SUMIF(Reveal!$B$17:$B$30,B1586,Reveal!$G$17:$G$30)) +
(SUMIF('Reveal (2)'!$B$17:$B$30,B1586,'Reveal (2)'!$G$17:$G$30)) +
(SUMIF('Crown cove top'!$B$17:$B$30,B1586,'Crown cove top'!$G$17:$G$30)) +
(SUMIF('EMC assembly'!$B$17:$B$30,B1586,'EMC assembly'!$G$17:$G$30)) +
(SUMIF(Crating!$B$17:$B$29,B1586,Crating!$G$17:$G$29)) +
(SUMIF('LED wiring'!$B$17:$B$30,B1586,'LED wiring'!$G$17:$G$30)) +
(SUMIF('Changeable copy face'!$B$17:$B$30,B1586,'Changeable copy face'!$G$17:$G$30)) +
(SUMIF('Flex face assembly'!$B$17:$B$30,B1586,'Flex face assembly'!$G$17:$G$30)) +
(SUMIF('Routed face assembly'!$B$17:$B$30,B1586,'Routed face assembly'!$G$17:$G$30)) +
(SUMIF('Paint calculation'!$B$17:$B$30,B1586,'Paint calculation'!$G$17:$G$30)) +
(SUMIF('Trimcap letter face'!$B$17:$B$30,B1586,'Trimcap letter face'!$G$17:$G$30)) +
(SUMIF('Trimcap letter face (2)'!$B$17:$B$30,B1586,'Trimcap letter face (2)'!$G$17:$G$30)) +
(SUMIF('Channel letter fabrication'!$B$17:$B$30,B1586,'Channel letter fabrication'!$G$17:$G$30)) +
(SUMIF('Channel letter fabrication (2)'!$B$17:$B$30,B1586,'Channel letter fabrication (2)'!$G$17:$G$30))</f>
        <v>0</v>
      </c>
    </row>
    <row r="1587" spans="1:10">
      <c r="A1587" s="28">
        <f>[1]ODBC!$A1587</f>
        <v>0</v>
      </c>
      <c r="B1587" s="29">
        <f>[1]ODBC!B1587</f>
        <v>0</v>
      </c>
      <c r="C1587" s="30" t="str">
        <f>IFERROR(VLOOKUP($B1587,[1]ODBC!$B:$H,2,FALSE),"")</f>
        <v/>
      </c>
      <c r="D1587" s="30" t="str">
        <f>IFERROR(VLOOKUP($B1587,[1]ODBC!$B:$H,3,FALSE),"")</f>
        <v/>
      </c>
      <c r="E1587" s="30" t="str">
        <f>IFERROR(VLOOKUP($B1587,[1]ODBC!$B:$H,4,FALSE),"")</f>
        <v/>
      </c>
      <c r="F1587" s="31" t="str">
        <f>IFERROR(VLOOKUP($B1587,[1]ODBC!$B:$H,5,FALSE),"")</f>
        <v/>
      </c>
      <c r="G1587" s="32">
        <f>[1]ODBC!G1587</f>
        <v>0</v>
      </c>
      <c r="H1587" s="33">
        <f>SUM([1]ODBC!H1587)</f>
        <v>0</v>
      </c>
      <c r="I1587" s="41" t="str">
        <f>'Vinyl cutting'!$B$2</f>
        <v>J36938</v>
      </c>
      <c r="J1587" s="42">
        <f ca="1">(SUMIF('Freeform time and material'!$B$17:$B$30,B1587,'Freeform time and material'!$G$17:$G$30)) +
(SUMIF('Vinyl cutting'!$B$17:$B$30,B1587,'Vinyl cutting'!$G$17:$G$30)) +
(SUMIF('Vinyl cutting (2)'!$B$17:$B$30,B1587,'Vinyl cutting (2)'!$G$17:$G$30)) +
(SUMIF('Apply vinyl graphics'!$B$17:$B$30,B1587,'Apply vinyl graphics'!$G$17:$G$30)) +
(SUMIF('Apply vinyl graphics (2)'!$B$17:$B$30,B1587,'Apply vinyl graphics (2)'!$G$17:$G$30)) +
(SUMIF('Alum pan sign'!$B$17:$B$30,B1587,'Alum pan sign'!$G$17:$G$30)) +
(SUMIF('Alum pan sign (2)'!$B$17:$B$30,B1587,'Alum pan sign (2)'!$G$17:$G$30)) +
(SUMIF('Economy pan sign'!$B$17:$B$30,B1587,'Economy pan sign'!$G$17:$G$30)) +
(SUMIF('Post and panel sign'!$B$17:$B$30,B1587,'Post and panel sign'!$G$17:$G$30)) +
(SUMIF('Post and panel sign (2)'!$B$17:$B$30,B1587,'Post and panel sign (2)'!$G$17:$G$30)) +
(SUMIF('Flat panels only'!$B$17:$B$30,B1587,'Flat panels only'!$G$17:$G$30)) +
(SUMIF('Flat panels only (2)'!$B$17:$B$30,B1587,'Flat panels only (2)'!$G$17:$G$30)) +
(SUMIF('Routed panel shapes'!$B$18:$B$31,B1587,'Routed panel shapes'!$G$18:$G$31)) +
(SUMIF('Routed panel shapes (2)'!$B$18:$B$31,B1587,'Routed panel shapes (2)'!$G$18:$G$31)) +
(SUMIF('Routed face only'!$B$17:$B$30,B1587,'Routed face only'!$G$17:$G$30)) +
(SUMIF('Routed face only (2)'!$B$17:$B$30,B1587,'Routed face only (2)'!$G$17:$G$30)) +
(SUMIF('Routed alum faces letters'!$B$17:$B$30,B1587,'Routed alum faces letters'!$G$17:$G$30)) +
(SUMIF('Routed alum faces letters (2)'!$B$17:$B$30,B1587,'Routed alum faces letters (2)'!$G$17:$G$30)) +
(SUMIF('Routed push through acrylic'!$B$17:$B$30,B1587,'Routed push through acrylic'!$G$17:$G$30)) +
(SUMIF('Routed push through acrylic (2)'!$B$17:$B$30,B1587,'Routed push through acrylic (2)'!$G$17:$G$30)) +
(SUMIF('Sf routed cabinet'!$B$17:$B$30,B1587,'Sf routed cabinet'!$G$17:$G$30)) +
(SUMIF('Sf routed cabinet (2)'!$B$17:$B$30,B1587,'Sf routed cabinet (2)'!$G$17:$G$30)) +
(SUMIF('Df routed cabinet'!$B$17:$B$30,B1587,'Df routed cabinet'!$G$17:$G$30)) +
(SUMIF('Df routed cabinet (2)'!$B$17:$B$30,B1587,'Df routed cabinet (2)'!$G$17:$G$30)) +
(SUMIF('Sf acrylic cabinet'!$B$17:$B$30,B1587,'Sf acrylic cabinet'!$G$17:$G$30)) +
(SUMIF('Sf acrylic cabinet (2)'!$B$17:$B$30,B1587,'Sf acrylic cabinet (2)'!$G$17:$G$30)) +
(SUMIF('Economy Sf acrylic'!$B$17:$B$30,B1587,'Economy Sf acrylic'!$G$17:$G$30)) +
(SUMIF('Df acrylic cabinet'!$B$17:$B$30,B1587,'Df acrylic cabinet'!$G$17:$G$30)) +
(SUMIF('Df acrylic cabinet (2)'!$B$17:$B$30,B1587,'Df acrylic cabinet (2)'!$G$17:$G$30)) +
(SUMIF('Sf flex cabinet'!$B$17:$B$30,B1587,'Sf flex cabinet'!$G$17:$G$30)) +
(SUMIF('Sf flex cabinet (2)'!$B$17:$B$30,B1587,'Sf flex cabinet (2)'!$G$17:$G$30)) +
(SUMIF('Df flex cabinet'!$B$17:$B$36,B1587,'Df flex cabinet'!$G$17:$G$36)) +
(SUMIF('Df flex cabinet (2)'!$B$17:$B$36,B1587,'Df flex cabinet (2)'!$G$17:$G$36)) +
(SUMIF('Pole cover'!$B$17:$B$30,B1587,'Pole cover'!$G$17:$G$30)) +
(SUMIF('Pole cover (2)'!$B$17:$B$30,B1587,'Pole cover (2)'!$G$17:$G$30)) +
(SUMIF('Structural Steel Fab'!$B$17:$B$29,B1587,'Structural Steel Fab'!$G$17:$G$29)) +
(SUMIF(Reveal!$B$17:$B$30,B1587,Reveal!$G$17:$G$30)) +
(SUMIF('Reveal (2)'!$B$17:$B$30,B1587,'Reveal (2)'!$G$17:$G$30)) +
(SUMIF('Crown cove top'!$B$17:$B$30,B1587,'Crown cove top'!$G$17:$G$30)) +
(SUMIF('EMC assembly'!$B$17:$B$30,B1587,'EMC assembly'!$G$17:$G$30)) +
(SUMIF(Crating!$B$17:$B$29,B1587,Crating!$G$17:$G$29)) +
(SUMIF('LED wiring'!$B$17:$B$30,B1587,'LED wiring'!$G$17:$G$30)) +
(SUMIF('Changeable copy face'!$B$17:$B$30,B1587,'Changeable copy face'!$G$17:$G$30)) +
(SUMIF('Flex face assembly'!$B$17:$B$30,B1587,'Flex face assembly'!$G$17:$G$30)) +
(SUMIF('Routed face assembly'!$B$17:$B$30,B1587,'Routed face assembly'!$G$17:$G$30)) +
(SUMIF('Paint calculation'!$B$17:$B$30,B1587,'Paint calculation'!$G$17:$G$30)) +
(SUMIF('Trimcap letter face'!$B$17:$B$30,B1587,'Trimcap letter face'!$G$17:$G$30)) +
(SUMIF('Trimcap letter face (2)'!$B$17:$B$30,B1587,'Trimcap letter face (2)'!$G$17:$G$30)) +
(SUMIF('Channel letter fabrication'!$B$17:$B$30,B1587,'Channel letter fabrication'!$G$17:$G$30)) +
(SUMIF('Channel letter fabrication (2)'!$B$17:$B$30,B1587,'Channel letter fabrication (2)'!$G$17:$G$30))</f>
        <v>0</v>
      </c>
    </row>
    <row r="1588" spans="1:10">
      <c r="A1588" s="28">
        <f>[1]ODBC!$A1588</f>
        <v>0</v>
      </c>
      <c r="B1588" s="29">
        <f>[1]ODBC!B1588</f>
        <v>0</v>
      </c>
      <c r="C1588" s="30" t="str">
        <f>IFERROR(VLOOKUP($B1588,[1]ODBC!$B:$H,2,FALSE),"")</f>
        <v/>
      </c>
      <c r="D1588" s="30" t="str">
        <f>IFERROR(VLOOKUP($B1588,[1]ODBC!$B:$H,3,FALSE),"")</f>
        <v/>
      </c>
      <c r="E1588" s="30" t="str">
        <f>IFERROR(VLOOKUP($B1588,[1]ODBC!$B:$H,4,FALSE),"")</f>
        <v/>
      </c>
      <c r="F1588" s="31" t="str">
        <f>IFERROR(VLOOKUP($B1588,[1]ODBC!$B:$H,5,FALSE),"")</f>
        <v/>
      </c>
      <c r="G1588" s="32">
        <f>[1]ODBC!G1588</f>
        <v>0</v>
      </c>
      <c r="H1588" s="33">
        <f>SUM([1]ODBC!H1588)</f>
        <v>0</v>
      </c>
      <c r="I1588" s="41" t="str">
        <f>'Vinyl cutting'!$B$2</f>
        <v>J36938</v>
      </c>
      <c r="J1588" s="42">
        <f ca="1">(SUMIF('Freeform time and material'!$B$17:$B$30,B1588,'Freeform time and material'!$G$17:$G$30)) +
(SUMIF('Vinyl cutting'!$B$17:$B$30,B1588,'Vinyl cutting'!$G$17:$G$30)) +
(SUMIF('Vinyl cutting (2)'!$B$17:$B$30,B1588,'Vinyl cutting (2)'!$G$17:$G$30)) +
(SUMIF('Apply vinyl graphics'!$B$17:$B$30,B1588,'Apply vinyl graphics'!$G$17:$G$30)) +
(SUMIF('Apply vinyl graphics (2)'!$B$17:$B$30,B1588,'Apply vinyl graphics (2)'!$G$17:$G$30)) +
(SUMIF('Alum pan sign'!$B$17:$B$30,B1588,'Alum pan sign'!$G$17:$G$30)) +
(SUMIF('Alum pan sign (2)'!$B$17:$B$30,B1588,'Alum pan sign (2)'!$G$17:$G$30)) +
(SUMIF('Economy pan sign'!$B$17:$B$30,B1588,'Economy pan sign'!$G$17:$G$30)) +
(SUMIF('Post and panel sign'!$B$17:$B$30,B1588,'Post and panel sign'!$G$17:$G$30)) +
(SUMIF('Post and panel sign (2)'!$B$17:$B$30,B1588,'Post and panel sign (2)'!$G$17:$G$30)) +
(SUMIF('Flat panels only'!$B$17:$B$30,B1588,'Flat panels only'!$G$17:$G$30)) +
(SUMIF('Flat panels only (2)'!$B$17:$B$30,B1588,'Flat panels only (2)'!$G$17:$G$30)) +
(SUMIF('Routed panel shapes'!$B$18:$B$31,B1588,'Routed panel shapes'!$G$18:$G$31)) +
(SUMIF('Routed panel shapes (2)'!$B$18:$B$31,B1588,'Routed panel shapes (2)'!$G$18:$G$31)) +
(SUMIF('Routed face only'!$B$17:$B$30,B1588,'Routed face only'!$G$17:$G$30)) +
(SUMIF('Routed face only (2)'!$B$17:$B$30,B1588,'Routed face only (2)'!$G$17:$G$30)) +
(SUMIF('Routed alum faces letters'!$B$17:$B$30,B1588,'Routed alum faces letters'!$G$17:$G$30)) +
(SUMIF('Routed alum faces letters (2)'!$B$17:$B$30,B1588,'Routed alum faces letters (2)'!$G$17:$G$30)) +
(SUMIF('Routed push through acrylic'!$B$17:$B$30,B1588,'Routed push through acrylic'!$G$17:$G$30)) +
(SUMIF('Routed push through acrylic (2)'!$B$17:$B$30,B1588,'Routed push through acrylic (2)'!$G$17:$G$30)) +
(SUMIF('Sf routed cabinet'!$B$17:$B$30,B1588,'Sf routed cabinet'!$G$17:$G$30)) +
(SUMIF('Sf routed cabinet (2)'!$B$17:$B$30,B1588,'Sf routed cabinet (2)'!$G$17:$G$30)) +
(SUMIF('Df routed cabinet'!$B$17:$B$30,B1588,'Df routed cabinet'!$G$17:$G$30)) +
(SUMIF('Df routed cabinet (2)'!$B$17:$B$30,B1588,'Df routed cabinet (2)'!$G$17:$G$30)) +
(SUMIF('Sf acrylic cabinet'!$B$17:$B$30,B1588,'Sf acrylic cabinet'!$G$17:$G$30)) +
(SUMIF('Sf acrylic cabinet (2)'!$B$17:$B$30,B1588,'Sf acrylic cabinet (2)'!$G$17:$G$30)) +
(SUMIF('Economy Sf acrylic'!$B$17:$B$30,B1588,'Economy Sf acrylic'!$G$17:$G$30)) +
(SUMIF('Df acrylic cabinet'!$B$17:$B$30,B1588,'Df acrylic cabinet'!$G$17:$G$30)) +
(SUMIF('Df acrylic cabinet (2)'!$B$17:$B$30,B1588,'Df acrylic cabinet (2)'!$G$17:$G$30)) +
(SUMIF('Sf flex cabinet'!$B$17:$B$30,B1588,'Sf flex cabinet'!$G$17:$G$30)) +
(SUMIF('Sf flex cabinet (2)'!$B$17:$B$30,B1588,'Sf flex cabinet (2)'!$G$17:$G$30)) +
(SUMIF('Df flex cabinet'!$B$17:$B$36,B1588,'Df flex cabinet'!$G$17:$G$36)) +
(SUMIF('Df flex cabinet (2)'!$B$17:$B$36,B1588,'Df flex cabinet (2)'!$G$17:$G$36)) +
(SUMIF('Pole cover'!$B$17:$B$30,B1588,'Pole cover'!$G$17:$G$30)) +
(SUMIF('Pole cover (2)'!$B$17:$B$30,B1588,'Pole cover (2)'!$G$17:$G$30)) +
(SUMIF('Structural Steel Fab'!$B$17:$B$29,B1588,'Structural Steel Fab'!$G$17:$G$29)) +
(SUMIF(Reveal!$B$17:$B$30,B1588,Reveal!$G$17:$G$30)) +
(SUMIF('Reveal (2)'!$B$17:$B$30,B1588,'Reveal (2)'!$G$17:$G$30)) +
(SUMIF('Crown cove top'!$B$17:$B$30,B1588,'Crown cove top'!$G$17:$G$30)) +
(SUMIF('EMC assembly'!$B$17:$B$30,B1588,'EMC assembly'!$G$17:$G$30)) +
(SUMIF(Crating!$B$17:$B$29,B1588,Crating!$G$17:$G$29)) +
(SUMIF('LED wiring'!$B$17:$B$30,B1588,'LED wiring'!$G$17:$G$30)) +
(SUMIF('Changeable copy face'!$B$17:$B$30,B1588,'Changeable copy face'!$G$17:$G$30)) +
(SUMIF('Flex face assembly'!$B$17:$B$30,B1588,'Flex face assembly'!$G$17:$G$30)) +
(SUMIF('Routed face assembly'!$B$17:$B$30,B1588,'Routed face assembly'!$G$17:$G$30)) +
(SUMIF('Paint calculation'!$B$17:$B$30,B1588,'Paint calculation'!$G$17:$G$30)) +
(SUMIF('Trimcap letter face'!$B$17:$B$30,B1588,'Trimcap letter face'!$G$17:$G$30)) +
(SUMIF('Trimcap letter face (2)'!$B$17:$B$30,B1588,'Trimcap letter face (2)'!$G$17:$G$30)) +
(SUMIF('Channel letter fabrication'!$B$17:$B$30,B1588,'Channel letter fabrication'!$G$17:$G$30)) +
(SUMIF('Channel letter fabrication (2)'!$B$17:$B$30,B1588,'Channel letter fabrication (2)'!$G$17:$G$30))</f>
        <v>0</v>
      </c>
    </row>
    <row r="1589" spans="1:10">
      <c r="A1589" s="28">
        <f>[1]ODBC!$A1589</f>
        <v>0</v>
      </c>
      <c r="B1589" s="29">
        <f>[1]ODBC!B1589</f>
        <v>0</v>
      </c>
      <c r="C1589" s="30" t="str">
        <f>IFERROR(VLOOKUP($B1589,[1]ODBC!$B:$H,2,FALSE),"")</f>
        <v/>
      </c>
      <c r="D1589" s="30" t="str">
        <f>IFERROR(VLOOKUP($B1589,[1]ODBC!$B:$H,3,FALSE),"")</f>
        <v/>
      </c>
      <c r="E1589" s="30" t="str">
        <f>IFERROR(VLOOKUP($B1589,[1]ODBC!$B:$H,4,FALSE),"")</f>
        <v/>
      </c>
      <c r="F1589" s="31" t="str">
        <f>IFERROR(VLOOKUP($B1589,[1]ODBC!$B:$H,5,FALSE),"")</f>
        <v/>
      </c>
      <c r="G1589" s="32">
        <f>[1]ODBC!G1589</f>
        <v>0</v>
      </c>
      <c r="H1589" s="33">
        <f>SUM([1]ODBC!H1589)</f>
        <v>0</v>
      </c>
      <c r="I1589" s="41" t="str">
        <f>'Vinyl cutting'!$B$2</f>
        <v>J36938</v>
      </c>
      <c r="J1589" s="42">
        <f ca="1">(SUMIF('Freeform time and material'!$B$17:$B$30,B1589,'Freeform time and material'!$G$17:$G$30)) +
(SUMIF('Vinyl cutting'!$B$17:$B$30,B1589,'Vinyl cutting'!$G$17:$G$30)) +
(SUMIF('Vinyl cutting (2)'!$B$17:$B$30,B1589,'Vinyl cutting (2)'!$G$17:$G$30)) +
(SUMIF('Apply vinyl graphics'!$B$17:$B$30,B1589,'Apply vinyl graphics'!$G$17:$G$30)) +
(SUMIF('Apply vinyl graphics (2)'!$B$17:$B$30,B1589,'Apply vinyl graphics (2)'!$G$17:$G$30)) +
(SUMIF('Alum pan sign'!$B$17:$B$30,B1589,'Alum pan sign'!$G$17:$G$30)) +
(SUMIF('Alum pan sign (2)'!$B$17:$B$30,B1589,'Alum pan sign (2)'!$G$17:$G$30)) +
(SUMIF('Economy pan sign'!$B$17:$B$30,B1589,'Economy pan sign'!$G$17:$G$30)) +
(SUMIF('Post and panel sign'!$B$17:$B$30,B1589,'Post and panel sign'!$G$17:$G$30)) +
(SUMIF('Post and panel sign (2)'!$B$17:$B$30,B1589,'Post and panel sign (2)'!$G$17:$G$30)) +
(SUMIF('Flat panels only'!$B$17:$B$30,B1589,'Flat panels only'!$G$17:$G$30)) +
(SUMIF('Flat panels only (2)'!$B$17:$B$30,B1589,'Flat panels only (2)'!$G$17:$G$30)) +
(SUMIF('Routed panel shapes'!$B$18:$B$31,B1589,'Routed panel shapes'!$G$18:$G$31)) +
(SUMIF('Routed panel shapes (2)'!$B$18:$B$31,B1589,'Routed panel shapes (2)'!$G$18:$G$31)) +
(SUMIF('Routed face only'!$B$17:$B$30,B1589,'Routed face only'!$G$17:$G$30)) +
(SUMIF('Routed face only (2)'!$B$17:$B$30,B1589,'Routed face only (2)'!$G$17:$G$30)) +
(SUMIF('Routed alum faces letters'!$B$17:$B$30,B1589,'Routed alum faces letters'!$G$17:$G$30)) +
(SUMIF('Routed alum faces letters (2)'!$B$17:$B$30,B1589,'Routed alum faces letters (2)'!$G$17:$G$30)) +
(SUMIF('Routed push through acrylic'!$B$17:$B$30,B1589,'Routed push through acrylic'!$G$17:$G$30)) +
(SUMIF('Routed push through acrylic (2)'!$B$17:$B$30,B1589,'Routed push through acrylic (2)'!$G$17:$G$30)) +
(SUMIF('Sf routed cabinet'!$B$17:$B$30,B1589,'Sf routed cabinet'!$G$17:$G$30)) +
(SUMIF('Sf routed cabinet (2)'!$B$17:$B$30,B1589,'Sf routed cabinet (2)'!$G$17:$G$30)) +
(SUMIF('Df routed cabinet'!$B$17:$B$30,B1589,'Df routed cabinet'!$G$17:$G$30)) +
(SUMIF('Df routed cabinet (2)'!$B$17:$B$30,B1589,'Df routed cabinet (2)'!$G$17:$G$30)) +
(SUMIF('Sf acrylic cabinet'!$B$17:$B$30,B1589,'Sf acrylic cabinet'!$G$17:$G$30)) +
(SUMIF('Sf acrylic cabinet (2)'!$B$17:$B$30,B1589,'Sf acrylic cabinet (2)'!$G$17:$G$30)) +
(SUMIF('Economy Sf acrylic'!$B$17:$B$30,B1589,'Economy Sf acrylic'!$G$17:$G$30)) +
(SUMIF('Df acrylic cabinet'!$B$17:$B$30,B1589,'Df acrylic cabinet'!$G$17:$G$30)) +
(SUMIF('Df acrylic cabinet (2)'!$B$17:$B$30,B1589,'Df acrylic cabinet (2)'!$G$17:$G$30)) +
(SUMIF('Sf flex cabinet'!$B$17:$B$30,B1589,'Sf flex cabinet'!$G$17:$G$30)) +
(SUMIF('Sf flex cabinet (2)'!$B$17:$B$30,B1589,'Sf flex cabinet (2)'!$G$17:$G$30)) +
(SUMIF('Df flex cabinet'!$B$17:$B$36,B1589,'Df flex cabinet'!$G$17:$G$36)) +
(SUMIF('Df flex cabinet (2)'!$B$17:$B$36,B1589,'Df flex cabinet (2)'!$G$17:$G$36)) +
(SUMIF('Pole cover'!$B$17:$B$30,B1589,'Pole cover'!$G$17:$G$30)) +
(SUMIF('Pole cover (2)'!$B$17:$B$30,B1589,'Pole cover (2)'!$G$17:$G$30)) +
(SUMIF('Structural Steel Fab'!$B$17:$B$29,B1589,'Structural Steel Fab'!$G$17:$G$29)) +
(SUMIF(Reveal!$B$17:$B$30,B1589,Reveal!$G$17:$G$30)) +
(SUMIF('Reveal (2)'!$B$17:$B$30,B1589,'Reveal (2)'!$G$17:$G$30)) +
(SUMIF('Crown cove top'!$B$17:$B$30,B1589,'Crown cove top'!$G$17:$G$30)) +
(SUMIF('EMC assembly'!$B$17:$B$30,B1589,'EMC assembly'!$G$17:$G$30)) +
(SUMIF(Crating!$B$17:$B$29,B1589,Crating!$G$17:$G$29)) +
(SUMIF('LED wiring'!$B$17:$B$30,B1589,'LED wiring'!$G$17:$G$30)) +
(SUMIF('Changeable copy face'!$B$17:$B$30,B1589,'Changeable copy face'!$G$17:$G$30)) +
(SUMIF('Flex face assembly'!$B$17:$B$30,B1589,'Flex face assembly'!$G$17:$G$30)) +
(SUMIF('Routed face assembly'!$B$17:$B$30,B1589,'Routed face assembly'!$G$17:$G$30)) +
(SUMIF('Paint calculation'!$B$17:$B$30,B1589,'Paint calculation'!$G$17:$G$30)) +
(SUMIF('Trimcap letter face'!$B$17:$B$30,B1589,'Trimcap letter face'!$G$17:$G$30)) +
(SUMIF('Trimcap letter face (2)'!$B$17:$B$30,B1589,'Trimcap letter face (2)'!$G$17:$G$30)) +
(SUMIF('Channel letter fabrication'!$B$17:$B$30,B1589,'Channel letter fabrication'!$G$17:$G$30)) +
(SUMIF('Channel letter fabrication (2)'!$B$17:$B$30,B1589,'Channel letter fabrication (2)'!$G$17:$G$30))</f>
        <v>0</v>
      </c>
    </row>
    <row r="1590" spans="1:10">
      <c r="A1590" s="28">
        <f>[1]ODBC!$A1590</f>
        <v>0</v>
      </c>
      <c r="B1590" s="29">
        <f>[1]ODBC!B1590</f>
        <v>0</v>
      </c>
      <c r="C1590" s="30" t="str">
        <f>IFERROR(VLOOKUP($B1590,[1]ODBC!$B:$H,2,FALSE),"")</f>
        <v/>
      </c>
      <c r="D1590" s="30" t="str">
        <f>IFERROR(VLOOKUP($B1590,[1]ODBC!$B:$H,3,FALSE),"")</f>
        <v/>
      </c>
      <c r="E1590" s="30" t="str">
        <f>IFERROR(VLOOKUP($B1590,[1]ODBC!$B:$H,4,FALSE),"")</f>
        <v/>
      </c>
      <c r="F1590" s="31" t="str">
        <f>IFERROR(VLOOKUP($B1590,[1]ODBC!$B:$H,5,FALSE),"")</f>
        <v/>
      </c>
      <c r="G1590" s="32">
        <f>[1]ODBC!G1590</f>
        <v>0</v>
      </c>
      <c r="H1590" s="33">
        <f>SUM([1]ODBC!H1590)</f>
        <v>0</v>
      </c>
      <c r="I1590" s="41" t="str">
        <f>'Vinyl cutting'!$B$2</f>
        <v>J36938</v>
      </c>
      <c r="J1590" s="42">
        <f ca="1">(SUMIF('Freeform time and material'!$B$17:$B$30,B1590,'Freeform time and material'!$G$17:$G$30)) +
(SUMIF('Vinyl cutting'!$B$17:$B$30,B1590,'Vinyl cutting'!$G$17:$G$30)) +
(SUMIF('Vinyl cutting (2)'!$B$17:$B$30,B1590,'Vinyl cutting (2)'!$G$17:$G$30)) +
(SUMIF('Apply vinyl graphics'!$B$17:$B$30,B1590,'Apply vinyl graphics'!$G$17:$G$30)) +
(SUMIF('Apply vinyl graphics (2)'!$B$17:$B$30,B1590,'Apply vinyl graphics (2)'!$G$17:$G$30)) +
(SUMIF('Alum pan sign'!$B$17:$B$30,B1590,'Alum pan sign'!$G$17:$G$30)) +
(SUMIF('Alum pan sign (2)'!$B$17:$B$30,B1590,'Alum pan sign (2)'!$G$17:$G$30)) +
(SUMIF('Economy pan sign'!$B$17:$B$30,B1590,'Economy pan sign'!$G$17:$G$30)) +
(SUMIF('Post and panel sign'!$B$17:$B$30,B1590,'Post and panel sign'!$G$17:$G$30)) +
(SUMIF('Post and panel sign (2)'!$B$17:$B$30,B1590,'Post and panel sign (2)'!$G$17:$G$30)) +
(SUMIF('Flat panels only'!$B$17:$B$30,B1590,'Flat panels only'!$G$17:$G$30)) +
(SUMIF('Flat panels only (2)'!$B$17:$B$30,B1590,'Flat panels only (2)'!$G$17:$G$30)) +
(SUMIF('Routed panel shapes'!$B$18:$B$31,B1590,'Routed panel shapes'!$G$18:$G$31)) +
(SUMIF('Routed panel shapes (2)'!$B$18:$B$31,B1590,'Routed panel shapes (2)'!$G$18:$G$31)) +
(SUMIF('Routed face only'!$B$17:$B$30,B1590,'Routed face only'!$G$17:$G$30)) +
(SUMIF('Routed face only (2)'!$B$17:$B$30,B1590,'Routed face only (2)'!$G$17:$G$30)) +
(SUMIF('Routed alum faces letters'!$B$17:$B$30,B1590,'Routed alum faces letters'!$G$17:$G$30)) +
(SUMIF('Routed alum faces letters (2)'!$B$17:$B$30,B1590,'Routed alum faces letters (2)'!$G$17:$G$30)) +
(SUMIF('Routed push through acrylic'!$B$17:$B$30,B1590,'Routed push through acrylic'!$G$17:$G$30)) +
(SUMIF('Routed push through acrylic (2)'!$B$17:$B$30,B1590,'Routed push through acrylic (2)'!$G$17:$G$30)) +
(SUMIF('Sf routed cabinet'!$B$17:$B$30,B1590,'Sf routed cabinet'!$G$17:$G$30)) +
(SUMIF('Sf routed cabinet (2)'!$B$17:$B$30,B1590,'Sf routed cabinet (2)'!$G$17:$G$30)) +
(SUMIF('Df routed cabinet'!$B$17:$B$30,B1590,'Df routed cabinet'!$G$17:$G$30)) +
(SUMIF('Df routed cabinet (2)'!$B$17:$B$30,B1590,'Df routed cabinet (2)'!$G$17:$G$30)) +
(SUMIF('Sf acrylic cabinet'!$B$17:$B$30,B1590,'Sf acrylic cabinet'!$G$17:$G$30)) +
(SUMIF('Sf acrylic cabinet (2)'!$B$17:$B$30,B1590,'Sf acrylic cabinet (2)'!$G$17:$G$30)) +
(SUMIF('Economy Sf acrylic'!$B$17:$B$30,B1590,'Economy Sf acrylic'!$G$17:$G$30)) +
(SUMIF('Df acrylic cabinet'!$B$17:$B$30,B1590,'Df acrylic cabinet'!$G$17:$G$30)) +
(SUMIF('Df acrylic cabinet (2)'!$B$17:$B$30,B1590,'Df acrylic cabinet (2)'!$G$17:$G$30)) +
(SUMIF('Sf flex cabinet'!$B$17:$B$30,B1590,'Sf flex cabinet'!$G$17:$G$30)) +
(SUMIF('Sf flex cabinet (2)'!$B$17:$B$30,B1590,'Sf flex cabinet (2)'!$G$17:$G$30)) +
(SUMIF('Df flex cabinet'!$B$17:$B$36,B1590,'Df flex cabinet'!$G$17:$G$36)) +
(SUMIF('Df flex cabinet (2)'!$B$17:$B$36,B1590,'Df flex cabinet (2)'!$G$17:$G$36)) +
(SUMIF('Pole cover'!$B$17:$B$30,B1590,'Pole cover'!$G$17:$G$30)) +
(SUMIF('Pole cover (2)'!$B$17:$B$30,B1590,'Pole cover (2)'!$G$17:$G$30)) +
(SUMIF('Structural Steel Fab'!$B$17:$B$29,B1590,'Structural Steel Fab'!$G$17:$G$29)) +
(SUMIF(Reveal!$B$17:$B$30,B1590,Reveal!$G$17:$G$30)) +
(SUMIF('Reveal (2)'!$B$17:$B$30,B1590,'Reveal (2)'!$G$17:$G$30)) +
(SUMIF('Crown cove top'!$B$17:$B$30,B1590,'Crown cove top'!$G$17:$G$30)) +
(SUMIF('EMC assembly'!$B$17:$B$30,B1590,'EMC assembly'!$G$17:$G$30)) +
(SUMIF(Crating!$B$17:$B$29,B1590,Crating!$G$17:$G$29)) +
(SUMIF('LED wiring'!$B$17:$B$30,B1590,'LED wiring'!$G$17:$G$30)) +
(SUMIF('Changeable copy face'!$B$17:$B$30,B1590,'Changeable copy face'!$G$17:$G$30)) +
(SUMIF('Flex face assembly'!$B$17:$B$30,B1590,'Flex face assembly'!$G$17:$G$30)) +
(SUMIF('Routed face assembly'!$B$17:$B$30,B1590,'Routed face assembly'!$G$17:$G$30)) +
(SUMIF('Paint calculation'!$B$17:$B$30,B1590,'Paint calculation'!$G$17:$G$30)) +
(SUMIF('Trimcap letter face'!$B$17:$B$30,B1590,'Trimcap letter face'!$G$17:$G$30)) +
(SUMIF('Trimcap letter face (2)'!$B$17:$B$30,B1590,'Trimcap letter face (2)'!$G$17:$G$30)) +
(SUMIF('Channel letter fabrication'!$B$17:$B$30,B1590,'Channel letter fabrication'!$G$17:$G$30)) +
(SUMIF('Channel letter fabrication (2)'!$B$17:$B$30,B1590,'Channel letter fabrication (2)'!$G$17:$G$30))</f>
        <v>0</v>
      </c>
    </row>
    <row r="1591" spans="1:10">
      <c r="A1591" s="28">
        <f>[1]ODBC!$A1591</f>
        <v>0</v>
      </c>
      <c r="B1591" s="29">
        <f>[1]ODBC!B1591</f>
        <v>0</v>
      </c>
      <c r="C1591" s="30" t="str">
        <f>IFERROR(VLOOKUP($B1591,[1]ODBC!$B:$H,2,FALSE),"")</f>
        <v/>
      </c>
      <c r="D1591" s="30" t="str">
        <f>IFERROR(VLOOKUP($B1591,[1]ODBC!$B:$H,3,FALSE),"")</f>
        <v/>
      </c>
      <c r="E1591" s="30" t="str">
        <f>IFERROR(VLOOKUP($B1591,[1]ODBC!$B:$H,4,FALSE),"")</f>
        <v/>
      </c>
      <c r="F1591" s="31" t="str">
        <f>IFERROR(VLOOKUP($B1591,[1]ODBC!$B:$H,5,FALSE),"")</f>
        <v/>
      </c>
      <c r="G1591" s="32">
        <f>[1]ODBC!G1591</f>
        <v>0</v>
      </c>
      <c r="H1591" s="33">
        <f>SUM([1]ODBC!H1591)</f>
        <v>0</v>
      </c>
      <c r="I1591" s="41" t="str">
        <f>'Vinyl cutting'!$B$2</f>
        <v>J36938</v>
      </c>
      <c r="J1591" s="42">
        <f ca="1">(SUMIF('Freeform time and material'!$B$17:$B$30,B1591,'Freeform time and material'!$G$17:$G$30)) +
(SUMIF('Vinyl cutting'!$B$17:$B$30,B1591,'Vinyl cutting'!$G$17:$G$30)) +
(SUMIF('Vinyl cutting (2)'!$B$17:$B$30,B1591,'Vinyl cutting (2)'!$G$17:$G$30)) +
(SUMIF('Apply vinyl graphics'!$B$17:$B$30,B1591,'Apply vinyl graphics'!$G$17:$G$30)) +
(SUMIF('Apply vinyl graphics (2)'!$B$17:$B$30,B1591,'Apply vinyl graphics (2)'!$G$17:$G$30)) +
(SUMIF('Alum pan sign'!$B$17:$B$30,B1591,'Alum pan sign'!$G$17:$G$30)) +
(SUMIF('Alum pan sign (2)'!$B$17:$B$30,B1591,'Alum pan sign (2)'!$G$17:$G$30)) +
(SUMIF('Economy pan sign'!$B$17:$B$30,B1591,'Economy pan sign'!$G$17:$G$30)) +
(SUMIF('Post and panel sign'!$B$17:$B$30,B1591,'Post and panel sign'!$G$17:$G$30)) +
(SUMIF('Post and panel sign (2)'!$B$17:$B$30,B1591,'Post and panel sign (2)'!$G$17:$G$30)) +
(SUMIF('Flat panels only'!$B$17:$B$30,B1591,'Flat panels only'!$G$17:$G$30)) +
(SUMIF('Flat panels only (2)'!$B$17:$B$30,B1591,'Flat panels only (2)'!$G$17:$G$30)) +
(SUMIF('Routed panel shapes'!$B$18:$B$31,B1591,'Routed panel shapes'!$G$18:$G$31)) +
(SUMIF('Routed panel shapes (2)'!$B$18:$B$31,B1591,'Routed panel shapes (2)'!$G$18:$G$31)) +
(SUMIF('Routed face only'!$B$17:$B$30,B1591,'Routed face only'!$G$17:$G$30)) +
(SUMIF('Routed face only (2)'!$B$17:$B$30,B1591,'Routed face only (2)'!$G$17:$G$30)) +
(SUMIF('Routed alum faces letters'!$B$17:$B$30,B1591,'Routed alum faces letters'!$G$17:$G$30)) +
(SUMIF('Routed alum faces letters (2)'!$B$17:$B$30,B1591,'Routed alum faces letters (2)'!$G$17:$G$30)) +
(SUMIF('Routed push through acrylic'!$B$17:$B$30,B1591,'Routed push through acrylic'!$G$17:$G$30)) +
(SUMIF('Routed push through acrylic (2)'!$B$17:$B$30,B1591,'Routed push through acrylic (2)'!$G$17:$G$30)) +
(SUMIF('Sf routed cabinet'!$B$17:$B$30,B1591,'Sf routed cabinet'!$G$17:$G$30)) +
(SUMIF('Sf routed cabinet (2)'!$B$17:$B$30,B1591,'Sf routed cabinet (2)'!$G$17:$G$30)) +
(SUMIF('Df routed cabinet'!$B$17:$B$30,B1591,'Df routed cabinet'!$G$17:$G$30)) +
(SUMIF('Df routed cabinet (2)'!$B$17:$B$30,B1591,'Df routed cabinet (2)'!$G$17:$G$30)) +
(SUMIF('Sf acrylic cabinet'!$B$17:$B$30,B1591,'Sf acrylic cabinet'!$G$17:$G$30)) +
(SUMIF('Sf acrylic cabinet (2)'!$B$17:$B$30,B1591,'Sf acrylic cabinet (2)'!$G$17:$G$30)) +
(SUMIF('Economy Sf acrylic'!$B$17:$B$30,B1591,'Economy Sf acrylic'!$G$17:$G$30)) +
(SUMIF('Df acrylic cabinet'!$B$17:$B$30,B1591,'Df acrylic cabinet'!$G$17:$G$30)) +
(SUMIF('Df acrylic cabinet (2)'!$B$17:$B$30,B1591,'Df acrylic cabinet (2)'!$G$17:$G$30)) +
(SUMIF('Sf flex cabinet'!$B$17:$B$30,B1591,'Sf flex cabinet'!$G$17:$G$30)) +
(SUMIF('Sf flex cabinet (2)'!$B$17:$B$30,B1591,'Sf flex cabinet (2)'!$G$17:$G$30)) +
(SUMIF('Df flex cabinet'!$B$17:$B$36,B1591,'Df flex cabinet'!$G$17:$G$36)) +
(SUMIF('Df flex cabinet (2)'!$B$17:$B$36,B1591,'Df flex cabinet (2)'!$G$17:$G$36)) +
(SUMIF('Pole cover'!$B$17:$B$30,B1591,'Pole cover'!$G$17:$G$30)) +
(SUMIF('Pole cover (2)'!$B$17:$B$30,B1591,'Pole cover (2)'!$G$17:$G$30)) +
(SUMIF('Structural Steel Fab'!$B$17:$B$29,B1591,'Structural Steel Fab'!$G$17:$G$29)) +
(SUMIF(Reveal!$B$17:$B$30,B1591,Reveal!$G$17:$G$30)) +
(SUMIF('Reveal (2)'!$B$17:$B$30,B1591,'Reveal (2)'!$G$17:$G$30)) +
(SUMIF('Crown cove top'!$B$17:$B$30,B1591,'Crown cove top'!$G$17:$G$30)) +
(SUMIF('EMC assembly'!$B$17:$B$30,B1591,'EMC assembly'!$G$17:$G$30)) +
(SUMIF(Crating!$B$17:$B$29,B1591,Crating!$G$17:$G$29)) +
(SUMIF('LED wiring'!$B$17:$B$30,B1591,'LED wiring'!$G$17:$G$30)) +
(SUMIF('Changeable copy face'!$B$17:$B$30,B1591,'Changeable copy face'!$G$17:$G$30)) +
(SUMIF('Flex face assembly'!$B$17:$B$30,B1591,'Flex face assembly'!$G$17:$G$30)) +
(SUMIF('Routed face assembly'!$B$17:$B$30,B1591,'Routed face assembly'!$G$17:$G$30)) +
(SUMIF('Paint calculation'!$B$17:$B$30,B1591,'Paint calculation'!$G$17:$G$30)) +
(SUMIF('Trimcap letter face'!$B$17:$B$30,B1591,'Trimcap letter face'!$G$17:$G$30)) +
(SUMIF('Trimcap letter face (2)'!$B$17:$B$30,B1591,'Trimcap letter face (2)'!$G$17:$G$30)) +
(SUMIF('Channel letter fabrication'!$B$17:$B$30,B1591,'Channel letter fabrication'!$G$17:$G$30)) +
(SUMIF('Channel letter fabrication (2)'!$B$17:$B$30,B1591,'Channel letter fabrication (2)'!$G$17:$G$30))</f>
        <v>0</v>
      </c>
    </row>
    <row r="1592" spans="1:10">
      <c r="A1592" s="28">
        <f>[1]ODBC!$A1592</f>
        <v>0</v>
      </c>
      <c r="B1592" s="29">
        <f>[1]ODBC!B1592</f>
        <v>0</v>
      </c>
      <c r="C1592" s="30" t="str">
        <f>IFERROR(VLOOKUP($B1592,[1]ODBC!$B:$H,2,FALSE),"")</f>
        <v/>
      </c>
      <c r="D1592" s="30" t="str">
        <f>IFERROR(VLOOKUP($B1592,[1]ODBC!$B:$H,3,FALSE),"")</f>
        <v/>
      </c>
      <c r="E1592" s="30" t="str">
        <f>IFERROR(VLOOKUP($B1592,[1]ODBC!$B:$H,4,FALSE),"")</f>
        <v/>
      </c>
      <c r="F1592" s="31" t="str">
        <f>IFERROR(VLOOKUP($B1592,[1]ODBC!$B:$H,5,FALSE),"")</f>
        <v/>
      </c>
      <c r="G1592" s="32">
        <f>[1]ODBC!G1592</f>
        <v>0</v>
      </c>
      <c r="H1592" s="33">
        <f>SUM([1]ODBC!H1592)</f>
        <v>0</v>
      </c>
      <c r="I1592" s="41" t="str">
        <f>'Vinyl cutting'!$B$2</f>
        <v>J36938</v>
      </c>
      <c r="J1592" s="42">
        <f ca="1">(SUMIF('Freeform time and material'!$B$17:$B$30,B1592,'Freeform time and material'!$G$17:$G$30)) +
(SUMIF('Vinyl cutting'!$B$17:$B$30,B1592,'Vinyl cutting'!$G$17:$G$30)) +
(SUMIF('Vinyl cutting (2)'!$B$17:$B$30,B1592,'Vinyl cutting (2)'!$G$17:$G$30)) +
(SUMIF('Apply vinyl graphics'!$B$17:$B$30,B1592,'Apply vinyl graphics'!$G$17:$G$30)) +
(SUMIF('Apply vinyl graphics (2)'!$B$17:$B$30,B1592,'Apply vinyl graphics (2)'!$G$17:$G$30)) +
(SUMIF('Alum pan sign'!$B$17:$B$30,B1592,'Alum pan sign'!$G$17:$G$30)) +
(SUMIF('Alum pan sign (2)'!$B$17:$B$30,B1592,'Alum pan sign (2)'!$G$17:$G$30)) +
(SUMIF('Economy pan sign'!$B$17:$B$30,B1592,'Economy pan sign'!$G$17:$G$30)) +
(SUMIF('Post and panel sign'!$B$17:$B$30,B1592,'Post and panel sign'!$G$17:$G$30)) +
(SUMIF('Post and panel sign (2)'!$B$17:$B$30,B1592,'Post and panel sign (2)'!$G$17:$G$30)) +
(SUMIF('Flat panels only'!$B$17:$B$30,B1592,'Flat panels only'!$G$17:$G$30)) +
(SUMIF('Flat panels only (2)'!$B$17:$B$30,B1592,'Flat panels only (2)'!$G$17:$G$30)) +
(SUMIF('Routed panel shapes'!$B$18:$B$31,B1592,'Routed panel shapes'!$G$18:$G$31)) +
(SUMIF('Routed panel shapes (2)'!$B$18:$B$31,B1592,'Routed panel shapes (2)'!$G$18:$G$31)) +
(SUMIF('Routed face only'!$B$17:$B$30,B1592,'Routed face only'!$G$17:$G$30)) +
(SUMIF('Routed face only (2)'!$B$17:$B$30,B1592,'Routed face only (2)'!$G$17:$G$30)) +
(SUMIF('Routed alum faces letters'!$B$17:$B$30,B1592,'Routed alum faces letters'!$G$17:$G$30)) +
(SUMIF('Routed alum faces letters (2)'!$B$17:$B$30,B1592,'Routed alum faces letters (2)'!$G$17:$G$30)) +
(SUMIF('Routed push through acrylic'!$B$17:$B$30,B1592,'Routed push through acrylic'!$G$17:$G$30)) +
(SUMIF('Routed push through acrylic (2)'!$B$17:$B$30,B1592,'Routed push through acrylic (2)'!$G$17:$G$30)) +
(SUMIF('Sf routed cabinet'!$B$17:$B$30,B1592,'Sf routed cabinet'!$G$17:$G$30)) +
(SUMIF('Sf routed cabinet (2)'!$B$17:$B$30,B1592,'Sf routed cabinet (2)'!$G$17:$G$30)) +
(SUMIF('Df routed cabinet'!$B$17:$B$30,B1592,'Df routed cabinet'!$G$17:$G$30)) +
(SUMIF('Df routed cabinet (2)'!$B$17:$B$30,B1592,'Df routed cabinet (2)'!$G$17:$G$30)) +
(SUMIF('Sf acrylic cabinet'!$B$17:$B$30,B1592,'Sf acrylic cabinet'!$G$17:$G$30)) +
(SUMIF('Sf acrylic cabinet (2)'!$B$17:$B$30,B1592,'Sf acrylic cabinet (2)'!$G$17:$G$30)) +
(SUMIF('Economy Sf acrylic'!$B$17:$B$30,B1592,'Economy Sf acrylic'!$G$17:$G$30)) +
(SUMIF('Df acrylic cabinet'!$B$17:$B$30,B1592,'Df acrylic cabinet'!$G$17:$G$30)) +
(SUMIF('Df acrylic cabinet (2)'!$B$17:$B$30,B1592,'Df acrylic cabinet (2)'!$G$17:$G$30)) +
(SUMIF('Sf flex cabinet'!$B$17:$B$30,B1592,'Sf flex cabinet'!$G$17:$G$30)) +
(SUMIF('Sf flex cabinet (2)'!$B$17:$B$30,B1592,'Sf flex cabinet (2)'!$G$17:$G$30)) +
(SUMIF('Df flex cabinet'!$B$17:$B$36,B1592,'Df flex cabinet'!$G$17:$G$36)) +
(SUMIF('Df flex cabinet (2)'!$B$17:$B$36,B1592,'Df flex cabinet (2)'!$G$17:$G$36)) +
(SUMIF('Pole cover'!$B$17:$B$30,B1592,'Pole cover'!$G$17:$G$30)) +
(SUMIF('Pole cover (2)'!$B$17:$B$30,B1592,'Pole cover (2)'!$G$17:$G$30)) +
(SUMIF('Structural Steel Fab'!$B$17:$B$29,B1592,'Structural Steel Fab'!$G$17:$G$29)) +
(SUMIF(Reveal!$B$17:$B$30,B1592,Reveal!$G$17:$G$30)) +
(SUMIF('Reveal (2)'!$B$17:$B$30,B1592,'Reveal (2)'!$G$17:$G$30)) +
(SUMIF('Crown cove top'!$B$17:$B$30,B1592,'Crown cove top'!$G$17:$G$30)) +
(SUMIF('EMC assembly'!$B$17:$B$30,B1592,'EMC assembly'!$G$17:$G$30)) +
(SUMIF(Crating!$B$17:$B$29,B1592,Crating!$G$17:$G$29)) +
(SUMIF('LED wiring'!$B$17:$B$30,B1592,'LED wiring'!$G$17:$G$30)) +
(SUMIF('Changeable copy face'!$B$17:$B$30,B1592,'Changeable copy face'!$G$17:$G$30)) +
(SUMIF('Flex face assembly'!$B$17:$B$30,B1592,'Flex face assembly'!$G$17:$G$30)) +
(SUMIF('Routed face assembly'!$B$17:$B$30,B1592,'Routed face assembly'!$G$17:$G$30)) +
(SUMIF('Paint calculation'!$B$17:$B$30,B1592,'Paint calculation'!$G$17:$G$30)) +
(SUMIF('Trimcap letter face'!$B$17:$B$30,B1592,'Trimcap letter face'!$G$17:$G$30)) +
(SUMIF('Trimcap letter face (2)'!$B$17:$B$30,B1592,'Trimcap letter face (2)'!$G$17:$G$30)) +
(SUMIF('Channel letter fabrication'!$B$17:$B$30,B1592,'Channel letter fabrication'!$G$17:$G$30)) +
(SUMIF('Channel letter fabrication (2)'!$B$17:$B$30,B1592,'Channel letter fabrication (2)'!$G$17:$G$30))</f>
        <v>0</v>
      </c>
    </row>
    <row r="1593" spans="1:10">
      <c r="A1593" s="28">
        <f>[1]ODBC!$A1593</f>
        <v>0</v>
      </c>
      <c r="B1593" s="29">
        <f>[1]ODBC!B1593</f>
        <v>0</v>
      </c>
      <c r="C1593" s="30" t="str">
        <f>IFERROR(VLOOKUP($B1593,[1]ODBC!$B:$H,2,FALSE),"")</f>
        <v/>
      </c>
      <c r="D1593" s="30" t="str">
        <f>IFERROR(VLOOKUP($B1593,[1]ODBC!$B:$H,3,FALSE),"")</f>
        <v/>
      </c>
      <c r="E1593" s="30" t="str">
        <f>IFERROR(VLOOKUP($B1593,[1]ODBC!$B:$H,4,FALSE),"")</f>
        <v/>
      </c>
      <c r="F1593" s="31" t="str">
        <f>IFERROR(VLOOKUP($B1593,[1]ODBC!$B:$H,5,FALSE),"")</f>
        <v/>
      </c>
      <c r="G1593" s="32">
        <f>[1]ODBC!G1593</f>
        <v>0</v>
      </c>
      <c r="H1593" s="33">
        <f>SUM([1]ODBC!H1593)</f>
        <v>0</v>
      </c>
      <c r="I1593" s="41" t="str">
        <f>'Vinyl cutting'!$B$2</f>
        <v>J36938</v>
      </c>
      <c r="J1593" s="42">
        <f ca="1">(SUMIF('Freeform time and material'!$B$17:$B$30,B1593,'Freeform time and material'!$G$17:$G$30)) +
(SUMIF('Vinyl cutting'!$B$17:$B$30,B1593,'Vinyl cutting'!$G$17:$G$30)) +
(SUMIF('Vinyl cutting (2)'!$B$17:$B$30,B1593,'Vinyl cutting (2)'!$G$17:$G$30)) +
(SUMIF('Apply vinyl graphics'!$B$17:$B$30,B1593,'Apply vinyl graphics'!$G$17:$G$30)) +
(SUMIF('Apply vinyl graphics (2)'!$B$17:$B$30,B1593,'Apply vinyl graphics (2)'!$G$17:$G$30)) +
(SUMIF('Alum pan sign'!$B$17:$B$30,B1593,'Alum pan sign'!$G$17:$G$30)) +
(SUMIF('Alum pan sign (2)'!$B$17:$B$30,B1593,'Alum pan sign (2)'!$G$17:$G$30)) +
(SUMIF('Economy pan sign'!$B$17:$B$30,B1593,'Economy pan sign'!$G$17:$G$30)) +
(SUMIF('Post and panel sign'!$B$17:$B$30,B1593,'Post and panel sign'!$G$17:$G$30)) +
(SUMIF('Post and panel sign (2)'!$B$17:$B$30,B1593,'Post and panel sign (2)'!$G$17:$G$30)) +
(SUMIF('Flat panels only'!$B$17:$B$30,B1593,'Flat panels only'!$G$17:$G$30)) +
(SUMIF('Flat panels only (2)'!$B$17:$B$30,B1593,'Flat panels only (2)'!$G$17:$G$30)) +
(SUMIF('Routed panel shapes'!$B$18:$B$31,B1593,'Routed panel shapes'!$G$18:$G$31)) +
(SUMIF('Routed panel shapes (2)'!$B$18:$B$31,B1593,'Routed panel shapes (2)'!$G$18:$G$31)) +
(SUMIF('Routed face only'!$B$17:$B$30,B1593,'Routed face only'!$G$17:$G$30)) +
(SUMIF('Routed face only (2)'!$B$17:$B$30,B1593,'Routed face only (2)'!$G$17:$G$30)) +
(SUMIF('Routed alum faces letters'!$B$17:$B$30,B1593,'Routed alum faces letters'!$G$17:$G$30)) +
(SUMIF('Routed alum faces letters (2)'!$B$17:$B$30,B1593,'Routed alum faces letters (2)'!$G$17:$G$30)) +
(SUMIF('Routed push through acrylic'!$B$17:$B$30,B1593,'Routed push through acrylic'!$G$17:$G$30)) +
(SUMIF('Routed push through acrylic (2)'!$B$17:$B$30,B1593,'Routed push through acrylic (2)'!$G$17:$G$30)) +
(SUMIF('Sf routed cabinet'!$B$17:$B$30,B1593,'Sf routed cabinet'!$G$17:$G$30)) +
(SUMIF('Sf routed cabinet (2)'!$B$17:$B$30,B1593,'Sf routed cabinet (2)'!$G$17:$G$30)) +
(SUMIF('Df routed cabinet'!$B$17:$B$30,B1593,'Df routed cabinet'!$G$17:$G$30)) +
(SUMIF('Df routed cabinet (2)'!$B$17:$B$30,B1593,'Df routed cabinet (2)'!$G$17:$G$30)) +
(SUMIF('Sf acrylic cabinet'!$B$17:$B$30,B1593,'Sf acrylic cabinet'!$G$17:$G$30)) +
(SUMIF('Sf acrylic cabinet (2)'!$B$17:$B$30,B1593,'Sf acrylic cabinet (2)'!$G$17:$G$30)) +
(SUMIF('Economy Sf acrylic'!$B$17:$B$30,B1593,'Economy Sf acrylic'!$G$17:$G$30)) +
(SUMIF('Df acrylic cabinet'!$B$17:$B$30,B1593,'Df acrylic cabinet'!$G$17:$G$30)) +
(SUMIF('Df acrylic cabinet (2)'!$B$17:$B$30,B1593,'Df acrylic cabinet (2)'!$G$17:$G$30)) +
(SUMIF('Sf flex cabinet'!$B$17:$B$30,B1593,'Sf flex cabinet'!$G$17:$G$30)) +
(SUMIF('Sf flex cabinet (2)'!$B$17:$B$30,B1593,'Sf flex cabinet (2)'!$G$17:$G$30)) +
(SUMIF('Df flex cabinet'!$B$17:$B$36,B1593,'Df flex cabinet'!$G$17:$G$36)) +
(SUMIF('Df flex cabinet (2)'!$B$17:$B$36,B1593,'Df flex cabinet (2)'!$G$17:$G$36)) +
(SUMIF('Pole cover'!$B$17:$B$30,B1593,'Pole cover'!$G$17:$G$30)) +
(SUMIF('Pole cover (2)'!$B$17:$B$30,B1593,'Pole cover (2)'!$G$17:$G$30)) +
(SUMIF('Structural Steel Fab'!$B$17:$B$29,B1593,'Structural Steel Fab'!$G$17:$G$29)) +
(SUMIF(Reveal!$B$17:$B$30,B1593,Reveal!$G$17:$G$30)) +
(SUMIF('Reveal (2)'!$B$17:$B$30,B1593,'Reveal (2)'!$G$17:$G$30)) +
(SUMIF('Crown cove top'!$B$17:$B$30,B1593,'Crown cove top'!$G$17:$G$30)) +
(SUMIF('EMC assembly'!$B$17:$B$30,B1593,'EMC assembly'!$G$17:$G$30)) +
(SUMIF(Crating!$B$17:$B$29,B1593,Crating!$G$17:$G$29)) +
(SUMIF('LED wiring'!$B$17:$B$30,B1593,'LED wiring'!$G$17:$G$30)) +
(SUMIF('Changeable copy face'!$B$17:$B$30,B1593,'Changeable copy face'!$G$17:$G$30)) +
(SUMIF('Flex face assembly'!$B$17:$B$30,B1593,'Flex face assembly'!$G$17:$G$30)) +
(SUMIF('Routed face assembly'!$B$17:$B$30,B1593,'Routed face assembly'!$G$17:$G$30)) +
(SUMIF('Paint calculation'!$B$17:$B$30,B1593,'Paint calculation'!$G$17:$G$30)) +
(SUMIF('Trimcap letter face'!$B$17:$B$30,B1593,'Trimcap letter face'!$G$17:$G$30)) +
(SUMIF('Trimcap letter face (2)'!$B$17:$B$30,B1593,'Trimcap letter face (2)'!$G$17:$G$30)) +
(SUMIF('Channel letter fabrication'!$B$17:$B$30,B1593,'Channel letter fabrication'!$G$17:$G$30)) +
(SUMIF('Channel letter fabrication (2)'!$B$17:$B$30,B1593,'Channel letter fabrication (2)'!$G$17:$G$30))</f>
        <v>0</v>
      </c>
    </row>
    <row r="1594" spans="1:10">
      <c r="A1594" s="28">
        <f>[1]ODBC!$A1594</f>
        <v>0</v>
      </c>
      <c r="B1594" s="29">
        <f>[1]ODBC!B1594</f>
        <v>0</v>
      </c>
      <c r="C1594" s="30" t="str">
        <f>IFERROR(VLOOKUP($B1594,[1]ODBC!$B:$H,2,FALSE),"")</f>
        <v/>
      </c>
      <c r="D1594" s="30" t="str">
        <f>IFERROR(VLOOKUP($B1594,[1]ODBC!$B:$H,3,FALSE),"")</f>
        <v/>
      </c>
      <c r="E1594" s="30" t="str">
        <f>IFERROR(VLOOKUP($B1594,[1]ODBC!$B:$H,4,FALSE),"")</f>
        <v/>
      </c>
      <c r="F1594" s="31" t="str">
        <f>IFERROR(VLOOKUP($B1594,[1]ODBC!$B:$H,5,FALSE),"")</f>
        <v/>
      </c>
      <c r="G1594" s="32">
        <f>[1]ODBC!G1594</f>
        <v>0</v>
      </c>
      <c r="H1594" s="33">
        <f>SUM([1]ODBC!H1594)</f>
        <v>0</v>
      </c>
      <c r="I1594" s="41" t="str">
        <f>'Vinyl cutting'!$B$2</f>
        <v>J36938</v>
      </c>
      <c r="J1594" s="42">
        <f ca="1">(SUMIF('Freeform time and material'!$B$17:$B$30,B1594,'Freeform time and material'!$G$17:$G$30)) +
(SUMIF('Vinyl cutting'!$B$17:$B$30,B1594,'Vinyl cutting'!$G$17:$G$30)) +
(SUMIF('Vinyl cutting (2)'!$B$17:$B$30,B1594,'Vinyl cutting (2)'!$G$17:$G$30)) +
(SUMIF('Apply vinyl graphics'!$B$17:$B$30,B1594,'Apply vinyl graphics'!$G$17:$G$30)) +
(SUMIF('Apply vinyl graphics (2)'!$B$17:$B$30,B1594,'Apply vinyl graphics (2)'!$G$17:$G$30)) +
(SUMIF('Alum pan sign'!$B$17:$B$30,B1594,'Alum pan sign'!$G$17:$G$30)) +
(SUMIF('Alum pan sign (2)'!$B$17:$B$30,B1594,'Alum pan sign (2)'!$G$17:$G$30)) +
(SUMIF('Economy pan sign'!$B$17:$B$30,B1594,'Economy pan sign'!$G$17:$G$30)) +
(SUMIF('Post and panel sign'!$B$17:$B$30,B1594,'Post and panel sign'!$G$17:$G$30)) +
(SUMIF('Post and panel sign (2)'!$B$17:$B$30,B1594,'Post and panel sign (2)'!$G$17:$G$30)) +
(SUMIF('Flat panels only'!$B$17:$B$30,B1594,'Flat panels only'!$G$17:$G$30)) +
(SUMIF('Flat panels only (2)'!$B$17:$B$30,B1594,'Flat panels only (2)'!$G$17:$G$30)) +
(SUMIF('Routed panel shapes'!$B$18:$B$31,B1594,'Routed panel shapes'!$G$18:$G$31)) +
(SUMIF('Routed panel shapes (2)'!$B$18:$B$31,B1594,'Routed panel shapes (2)'!$G$18:$G$31)) +
(SUMIF('Routed face only'!$B$17:$B$30,B1594,'Routed face only'!$G$17:$G$30)) +
(SUMIF('Routed face only (2)'!$B$17:$B$30,B1594,'Routed face only (2)'!$G$17:$G$30)) +
(SUMIF('Routed alum faces letters'!$B$17:$B$30,B1594,'Routed alum faces letters'!$G$17:$G$30)) +
(SUMIF('Routed alum faces letters (2)'!$B$17:$B$30,B1594,'Routed alum faces letters (2)'!$G$17:$G$30)) +
(SUMIF('Routed push through acrylic'!$B$17:$B$30,B1594,'Routed push through acrylic'!$G$17:$G$30)) +
(SUMIF('Routed push through acrylic (2)'!$B$17:$B$30,B1594,'Routed push through acrylic (2)'!$G$17:$G$30)) +
(SUMIF('Sf routed cabinet'!$B$17:$B$30,B1594,'Sf routed cabinet'!$G$17:$G$30)) +
(SUMIF('Sf routed cabinet (2)'!$B$17:$B$30,B1594,'Sf routed cabinet (2)'!$G$17:$G$30)) +
(SUMIF('Df routed cabinet'!$B$17:$B$30,B1594,'Df routed cabinet'!$G$17:$G$30)) +
(SUMIF('Df routed cabinet (2)'!$B$17:$B$30,B1594,'Df routed cabinet (2)'!$G$17:$G$30)) +
(SUMIF('Sf acrylic cabinet'!$B$17:$B$30,B1594,'Sf acrylic cabinet'!$G$17:$G$30)) +
(SUMIF('Sf acrylic cabinet (2)'!$B$17:$B$30,B1594,'Sf acrylic cabinet (2)'!$G$17:$G$30)) +
(SUMIF('Economy Sf acrylic'!$B$17:$B$30,B1594,'Economy Sf acrylic'!$G$17:$G$30)) +
(SUMIF('Df acrylic cabinet'!$B$17:$B$30,B1594,'Df acrylic cabinet'!$G$17:$G$30)) +
(SUMIF('Df acrylic cabinet (2)'!$B$17:$B$30,B1594,'Df acrylic cabinet (2)'!$G$17:$G$30)) +
(SUMIF('Sf flex cabinet'!$B$17:$B$30,B1594,'Sf flex cabinet'!$G$17:$G$30)) +
(SUMIF('Sf flex cabinet (2)'!$B$17:$B$30,B1594,'Sf flex cabinet (2)'!$G$17:$G$30)) +
(SUMIF('Df flex cabinet'!$B$17:$B$36,B1594,'Df flex cabinet'!$G$17:$G$36)) +
(SUMIF('Df flex cabinet (2)'!$B$17:$B$36,B1594,'Df flex cabinet (2)'!$G$17:$G$36)) +
(SUMIF('Pole cover'!$B$17:$B$30,B1594,'Pole cover'!$G$17:$G$30)) +
(SUMIF('Pole cover (2)'!$B$17:$B$30,B1594,'Pole cover (2)'!$G$17:$G$30)) +
(SUMIF('Structural Steel Fab'!$B$17:$B$29,B1594,'Structural Steel Fab'!$G$17:$G$29)) +
(SUMIF(Reveal!$B$17:$B$30,B1594,Reveal!$G$17:$G$30)) +
(SUMIF('Reveal (2)'!$B$17:$B$30,B1594,'Reveal (2)'!$G$17:$G$30)) +
(SUMIF('Crown cove top'!$B$17:$B$30,B1594,'Crown cove top'!$G$17:$G$30)) +
(SUMIF('EMC assembly'!$B$17:$B$30,B1594,'EMC assembly'!$G$17:$G$30)) +
(SUMIF(Crating!$B$17:$B$29,B1594,Crating!$G$17:$G$29)) +
(SUMIF('LED wiring'!$B$17:$B$30,B1594,'LED wiring'!$G$17:$G$30)) +
(SUMIF('Changeable copy face'!$B$17:$B$30,B1594,'Changeable copy face'!$G$17:$G$30)) +
(SUMIF('Flex face assembly'!$B$17:$B$30,B1594,'Flex face assembly'!$G$17:$G$30)) +
(SUMIF('Routed face assembly'!$B$17:$B$30,B1594,'Routed face assembly'!$G$17:$G$30)) +
(SUMIF('Paint calculation'!$B$17:$B$30,B1594,'Paint calculation'!$G$17:$G$30)) +
(SUMIF('Trimcap letter face'!$B$17:$B$30,B1594,'Trimcap letter face'!$G$17:$G$30)) +
(SUMIF('Trimcap letter face (2)'!$B$17:$B$30,B1594,'Trimcap letter face (2)'!$G$17:$G$30)) +
(SUMIF('Channel letter fabrication'!$B$17:$B$30,B1594,'Channel letter fabrication'!$G$17:$G$30)) +
(SUMIF('Channel letter fabrication (2)'!$B$17:$B$30,B1594,'Channel letter fabrication (2)'!$G$17:$G$30))</f>
        <v>0</v>
      </c>
    </row>
    <row r="1595" spans="1:10">
      <c r="A1595" s="28">
        <f>[1]ODBC!$A1595</f>
        <v>0</v>
      </c>
      <c r="B1595" s="29">
        <f>[1]ODBC!B1595</f>
        <v>0</v>
      </c>
      <c r="C1595" s="30" t="str">
        <f>IFERROR(VLOOKUP($B1595,[1]ODBC!$B:$H,2,FALSE),"")</f>
        <v/>
      </c>
      <c r="D1595" s="30" t="str">
        <f>IFERROR(VLOOKUP($B1595,[1]ODBC!$B:$H,3,FALSE),"")</f>
        <v/>
      </c>
      <c r="E1595" s="30" t="str">
        <f>IFERROR(VLOOKUP($B1595,[1]ODBC!$B:$H,4,FALSE),"")</f>
        <v/>
      </c>
      <c r="F1595" s="31" t="str">
        <f>IFERROR(VLOOKUP($B1595,[1]ODBC!$B:$H,5,FALSE),"")</f>
        <v/>
      </c>
      <c r="G1595" s="32">
        <f>[1]ODBC!G1595</f>
        <v>0</v>
      </c>
      <c r="H1595" s="33">
        <f>SUM([1]ODBC!H1595)</f>
        <v>0</v>
      </c>
      <c r="I1595" s="41" t="str">
        <f>'Vinyl cutting'!$B$2</f>
        <v>J36938</v>
      </c>
      <c r="J1595" s="42">
        <f ca="1">(SUMIF('Freeform time and material'!$B$17:$B$30,B1595,'Freeform time and material'!$G$17:$G$30)) +
(SUMIF('Vinyl cutting'!$B$17:$B$30,B1595,'Vinyl cutting'!$G$17:$G$30)) +
(SUMIF('Vinyl cutting (2)'!$B$17:$B$30,B1595,'Vinyl cutting (2)'!$G$17:$G$30)) +
(SUMIF('Apply vinyl graphics'!$B$17:$B$30,B1595,'Apply vinyl graphics'!$G$17:$G$30)) +
(SUMIF('Apply vinyl graphics (2)'!$B$17:$B$30,B1595,'Apply vinyl graphics (2)'!$G$17:$G$30)) +
(SUMIF('Alum pan sign'!$B$17:$B$30,B1595,'Alum pan sign'!$G$17:$G$30)) +
(SUMIF('Alum pan sign (2)'!$B$17:$B$30,B1595,'Alum pan sign (2)'!$G$17:$G$30)) +
(SUMIF('Economy pan sign'!$B$17:$B$30,B1595,'Economy pan sign'!$G$17:$G$30)) +
(SUMIF('Post and panel sign'!$B$17:$B$30,B1595,'Post and panel sign'!$G$17:$G$30)) +
(SUMIF('Post and panel sign (2)'!$B$17:$B$30,B1595,'Post and panel sign (2)'!$G$17:$G$30)) +
(SUMIF('Flat panels only'!$B$17:$B$30,B1595,'Flat panels only'!$G$17:$G$30)) +
(SUMIF('Flat panels only (2)'!$B$17:$B$30,B1595,'Flat panels only (2)'!$G$17:$G$30)) +
(SUMIF('Routed panel shapes'!$B$18:$B$31,B1595,'Routed panel shapes'!$G$18:$G$31)) +
(SUMIF('Routed panel shapes (2)'!$B$18:$B$31,B1595,'Routed panel shapes (2)'!$G$18:$G$31)) +
(SUMIF('Routed face only'!$B$17:$B$30,B1595,'Routed face only'!$G$17:$G$30)) +
(SUMIF('Routed face only (2)'!$B$17:$B$30,B1595,'Routed face only (2)'!$G$17:$G$30)) +
(SUMIF('Routed alum faces letters'!$B$17:$B$30,B1595,'Routed alum faces letters'!$G$17:$G$30)) +
(SUMIF('Routed alum faces letters (2)'!$B$17:$B$30,B1595,'Routed alum faces letters (2)'!$G$17:$G$30)) +
(SUMIF('Routed push through acrylic'!$B$17:$B$30,B1595,'Routed push through acrylic'!$G$17:$G$30)) +
(SUMIF('Routed push through acrylic (2)'!$B$17:$B$30,B1595,'Routed push through acrylic (2)'!$G$17:$G$30)) +
(SUMIF('Sf routed cabinet'!$B$17:$B$30,B1595,'Sf routed cabinet'!$G$17:$G$30)) +
(SUMIF('Sf routed cabinet (2)'!$B$17:$B$30,B1595,'Sf routed cabinet (2)'!$G$17:$G$30)) +
(SUMIF('Df routed cabinet'!$B$17:$B$30,B1595,'Df routed cabinet'!$G$17:$G$30)) +
(SUMIF('Df routed cabinet (2)'!$B$17:$B$30,B1595,'Df routed cabinet (2)'!$G$17:$G$30)) +
(SUMIF('Sf acrylic cabinet'!$B$17:$B$30,B1595,'Sf acrylic cabinet'!$G$17:$G$30)) +
(SUMIF('Sf acrylic cabinet (2)'!$B$17:$B$30,B1595,'Sf acrylic cabinet (2)'!$G$17:$G$30)) +
(SUMIF('Economy Sf acrylic'!$B$17:$B$30,B1595,'Economy Sf acrylic'!$G$17:$G$30)) +
(SUMIF('Df acrylic cabinet'!$B$17:$B$30,B1595,'Df acrylic cabinet'!$G$17:$G$30)) +
(SUMIF('Df acrylic cabinet (2)'!$B$17:$B$30,B1595,'Df acrylic cabinet (2)'!$G$17:$G$30)) +
(SUMIF('Sf flex cabinet'!$B$17:$B$30,B1595,'Sf flex cabinet'!$G$17:$G$30)) +
(SUMIF('Sf flex cabinet (2)'!$B$17:$B$30,B1595,'Sf flex cabinet (2)'!$G$17:$G$30)) +
(SUMIF('Df flex cabinet'!$B$17:$B$36,B1595,'Df flex cabinet'!$G$17:$G$36)) +
(SUMIF('Df flex cabinet (2)'!$B$17:$B$36,B1595,'Df flex cabinet (2)'!$G$17:$G$36)) +
(SUMIF('Pole cover'!$B$17:$B$30,B1595,'Pole cover'!$G$17:$G$30)) +
(SUMIF('Pole cover (2)'!$B$17:$B$30,B1595,'Pole cover (2)'!$G$17:$G$30)) +
(SUMIF('Structural Steel Fab'!$B$17:$B$29,B1595,'Structural Steel Fab'!$G$17:$G$29)) +
(SUMIF(Reveal!$B$17:$B$30,B1595,Reveal!$G$17:$G$30)) +
(SUMIF('Reveal (2)'!$B$17:$B$30,B1595,'Reveal (2)'!$G$17:$G$30)) +
(SUMIF('Crown cove top'!$B$17:$B$30,B1595,'Crown cove top'!$G$17:$G$30)) +
(SUMIF('EMC assembly'!$B$17:$B$30,B1595,'EMC assembly'!$G$17:$G$30)) +
(SUMIF(Crating!$B$17:$B$29,B1595,Crating!$G$17:$G$29)) +
(SUMIF('LED wiring'!$B$17:$B$30,B1595,'LED wiring'!$G$17:$G$30)) +
(SUMIF('Changeable copy face'!$B$17:$B$30,B1595,'Changeable copy face'!$G$17:$G$30)) +
(SUMIF('Flex face assembly'!$B$17:$B$30,B1595,'Flex face assembly'!$G$17:$G$30)) +
(SUMIF('Routed face assembly'!$B$17:$B$30,B1595,'Routed face assembly'!$G$17:$G$30)) +
(SUMIF('Paint calculation'!$B$17:$B$30,B1595,'Paint calculation'!$G$17:$G$30)) +
(SUMIF('Trimcap letter face'!$B$17:$B$30,B1595,'Trimcap letter face'!$G$17:$G$30)) +
(SUMIF('Trimcap letter face (2)'!$B$17:$B$30,B1595,'Trimcap letter face (2)'!$G$17:$G$30)) +
(SUMIF('Channel letter fabrication'!$B$17:$B$30,B1595,'Channel letter fabrication'!$G$17:$G$30)) +
(SUMIF('Channel letter fabrication (2)'!$B$17:$B$30,B1595,'Channel letter fabrication (2)'!$G$17:$G$30))</f>
        <v>0</v>
      </c>
    </row>
    <row r="1596" spans="1:10">
      <c r="A1596" s="28">
        <f>[1]ODBC!$A1596</f>
        <v>0</v>
      </c>
      <c r="B1596" s="29">
        <f>[1]ODBC!B1596</f>
        <v>0</v>
      </c>
      <c r="C1596" s="30" t="str">
        <f>IFERROR(VLOOKUP($B1596,[1]ODBC!$B:$H,2,FALSE),"")</f>
        <v/>
      </c>
      <c r="D1596" s="30" t="str">
        <f>IFERROR(VLOOKUP($B1596,[1]ODBC!$B:$H,3,FALSE),"")</f>
        <v/>
      </c>
      <c r="E1596" s="30" t="str">
        <f>IFERROR(VLOOKUP($B1596,[1]ODBC!$B:$H,4,FALSE),"")</f>
        <v/>
      </c>
      <c r="F1596" s="31" t="str">
        <f>IFERROR(VLOOKUP($B1596,[1]ODBC!$B:$H,5,FALSE),"")</f>
        <v/>
      </c>
      <c r="G1596" s="32">
        <f>[1]ODBC!G1596</f>
        <v>0</v>
      </c>
      <c r="H1596" s="33">
        <f>SUM([1]ODBC!H1596)</f>
        <v>0</v>
      </c>
      <c r="I1596" s="41" t="str">
        <f>'Vinyl cutting'!$B$2</f>
        <v>J36938</v>
      </c>
      <c r="J1596" s="42">
        <f ca="1">(SUMIF('Freeform time and material'!$B$17:$B$30,B1596,'Freeform time and material'!$G$17:$G$30)) +
(SUMIF('Vinyl cutting'!$B$17:$B$30,B1596,'Vinyl cutting'!$G$17:$G$30)) +
(SUMIF('Vinyl cutting (2)'!$B$17:$B$30,B1596,'Vinyl cutting (2)'!$G$17:$G$30)) +
(SUMIF('Apply vinyl graphics'!$B$17:$B$30,B1596,'Apply vinyl graphics'!$G$17:$G$30)) +
(SUMIF('Apply vinyl graphics (2)'!$B$17:$B$30,B1596,'Apply vinyl graphics (2)'!$G$17:$G$30)) +
(SUMIF('Alum pan sign'!$B$17:$B$30,B1596,'Alum pan sign'!$G$17:$G$30)) +
(SUMIF('Alum pan sign (2)'!$B$17:$B$30,B1596,'Alum pan sign (2)'!$G$17:$G$30)) +
(SUMIF('Economy pan sign'!$B$17:$B$30,B1596,'Economy pan sign'!$G$17:$G$30)) +
(SUMIF('Post and panel sign'!$B$17:$B$30,B1596,'Post and panel sign'!$G$17:$G$30)) +
(SUMIF('Post and panel sign (2)'!$B$17:$B$30,B1596,'Post and panel sign (2)'!$G$17:$G$30)) +
(SUMIF('Flat panels only'!$B$17:$B$30,B1596,'Flat panels only'!$G$17:$G$30)) +
(SUMIF('Flat panels only (2)'!$B$17:$B$30,B1596,'Flat panels only (2)'!$G$17:$G$30)) +
(SUMIF('Routed panel shapes'!$B$18:$B$31,B1596,'Routed panel shapes'!$G$18:$G$31)) +
(SUMIF('Routed panel shapes (2)'!$B$18:$B$31,B1596,'Routed panel shapes (2)'!$G$18:$G$31)) +
(SUMIF('Routed face only'!$B$17:$B$30,B1596,'Routed face only'!$G$17:$G$30)) +
(SUMIF('Routed face only (2)'!$B$17:$B$30,B1596,'Routed face only (2)'!$G$17:$G$30)) +
(SUMIF('Routed alum faces letters'!$B$17:$B$30,B1596,'Routed alum faces letters'!$G$17:$G$30)) +
(SUMIF('Routed alum faces letters (2)'!$B$17:$B$30,B1596,'Routed alum faces letters (2)'!$G$17:$G$30)) +
(SUMIF('Routed push through acrylic'!$B$17:$B$30,B1596,'Routed push through acrylic'!$G$17:$G$30)) +
(SUMIF('Routed push through acrylic (2)'!$B$17:$B$30,B1596,'Routed push through acrylic (2)'!$G$17:$G$30)) +
(SUMIF('Sf routed cabinet'!$B$17:$B$30,B1596,'Sf routed cabinet'!$G$17:$G$30)) +
(SUMIF('Sf routed cabinet (2)'!$B$17:$B$30,B1596,'Sf routed cabinet (2)'!$G$17:$G$30)) +
(SUMIF('Df routed cabinet'!$B$17:$B$30,B1596,'Df routed cabinet'!$G$17:$G$30)) +
(SUMIF('Df routed cabinet (2)'!$B$17:$B$30,B1596,'Df routed cabinet (2)'!$G$17:$G$30)) +
(SUMIF('Sf acrylic cabinet'!$B$17:$B$30,B1596,'Sf acrylic cabinet'!$G$17:$G$30)) +
(SUMIF('Sf acrylic cabinet (2)'!$B$17:$B$30,B1596,'Sf acrylic cabinet (2)'!$G$17:$G$30)) +
(SUMIF('Economy Sf acrylic'!$B$17:$B$30,B1596,'Economy Sf acrylic'!$G$17:$G$30)) +
(SUMIF('Df acrylic cabinet'!$B$17:$B$30,B1596,'Df acrylic cabinet'!$G$17:$G$30)) +
(SUMIF('Df acrylic cabinet (2)'!$B$17:$B$30,B1596,'Df acrylic cabinet (2)'!$G$17:$G$30)) +
(SUMIF('Sf flex cabinet'!$B$17:$B$30,B1596,'Sf flex cabinet'!$G$17:$G$30)) +
(SUMIF('Sf flex cabinet (2)'!$B$17:$B$30,B1596,'Sf flex cabinet (2)'!$G$17:$G$30)) +
(SUMIF('Df flex cabinet'!$B$17:$B$36,B1596,'Df flex cabinet'!$G$17:$G$36)) +
(SUMIF('Df flex cabinet (2)'!$B$17:$B$36,B1596,'Df flex cabinet (2)'!$G$17:$G$36)) +
(SUMIF('Pole cover'!$B$17:$B$30,B1596,'Pole cover'!$G$17:$G$30)) +
(SUMIF('Pole cover (2)'!$B$17:$B$30,B1596,'Pole cover (2)'!$G$17:$G$30)) +
(SUMIF('Structural Steel Fab'!$B$17:$B$29,B1596,'Structural Steel Fab'!$G$17:$G$29)) +
(SUMIF(Reveal!$B$17:$B$30,B1596,Reveal!$G$17:$G$30)) +
(SUMIF('Reveal (2)'!$B$17:$B$30,B1596,'Reveal (2)'!$G$17:$G$30)) +
(SUMIF('Crown cove top'!$B$17:$B$30,B1596,'Crown cove top'!$G$17:$G$30)) +
(SUMIF('EMC assembly'!$B$17:$B$30,B1596,'EMC assembly'!$G$17:$G$30)) +
(SUMIF(Crating!$B$17:$B$29,B1596,Crating!$G$17:$G$29)) +
(SUMIF('LED wiring'!$B$17:$B$30,B1596,'LED wiring'!$G$17:$G$30)) +
(SUMIF('Changeable copy face'!$B$17:$B$30,B1596,'Changeable copy face'!$G$17:$G$30)) +
(SUMIF('Flex face assembly'!$B$17:$B$30,B1596,'Flex face assembly'!$G$17:$G$30)) +
(SUMIF('Routed face assembly'!$B$17:$B$30,B1596,'Routed face assembly'!$G$17:$G$30)) +
(SUMIF('Paint calculation'!$B$17:$B$30,B1596,'Paint calculation'!$G$17:$G$30)) +
(SUMIF('Trimcap letter face'!$B$17:$B$30,B1596,'Trimcap letter face'!$G$17:$G$30)) +
(SUMIF('Trimcap letter face (2)'!$B$17:$B$30,B1596,'Trimcap letter face (2)'!$G$17:$G$30)) +
(SUMIF('Channel letter fabrication'!$B$17:$B$30,B1596,'Channel letter fabrication'!$G$17:$G$30)) +
(SUMIF('Channel letter fabrication (2)'!$B$17:$B$30,B1596,'Channel letter fabrication (2)'!$G$17:$G$30))</f>
        <v>0</v>
      </c>
    </row>
    <row r="1597" spans="1:10">
      <c r="A1597" s="28">
        <f>[1]ODBC!$A1597</f>
        <v>0</v>
      </c>
      <c r="B1597" s="29">
        <f>[1]ODBC!B1597</f>
        <v>0</v>
      </c>
      <c r="C1597" s="30" t="str">
        <f>IFERROR(VLOOKUP($B1597,[1]ODBC!$B:$H,2,FALSE),"")</f>
        <v/>
      </c>
      <c r="D1597" s="30" t="str">
        <f>IFERROR(VLOOKUP($B1597,[1]ODBC!$B:$H,3,FALSE),"")</f>
        <v/>
      </c>
      <c r="E1597" s="30" t="str">
        <f>IFERROR(VLOOKUP($B1597,[1]ODBC!$B:$H,4,FALSE),"")</f>
        <v/>
      </c>
      <c r="F1597" s="31" t="str">
        <f>IFERROR(VLOOKUP($B1597,[1]ODBC!$B:$H,5,FALSE),"")</f>
        <v/>
      </c>
      <c r="G1597" s="32">
        <f>[1]ODBC!G1597</f>
        <v>0</v>
      </c>
      <c r="H1597" s="33">
        <f>SUM([1]ODBC!H1597)</f>
        <v>0</v>
      </c>
      <c r="I1597" s="41" t="str">
        <f>'Vinyl cutting'!$B$2</f>
        <v>J36938</v>
      </c>
      <c r="J1597" s="42">
        <f ca="1">(SUMIF('Freeform time and material'!$B$17:$B$30,B1597,'Freeform time and material'!$G$17:$G$30)) +
(SUMIF('Vinyl cutting'!$B$17:$B$30,B1597,'Vinyl cutting'!$G$17:$G$30)) +
(SUMIF('Vinyl cutting (2)'!$B$17:$B$30,B1597,'Vinyl cutting (2)'!$G$17:$G$30)) +
(SUMIF('Apply vinyl graphics'!$B$17:$B$30,B1597,'Apply vinyl graphics'!$G$17:$G$30)) +
(SUMIF('Apply vinyl graphics (2)'!$B$17:$B$30,B1597,'Apply vinyl graphics (2)'!$G$17:$G$30)) +
(SUMIF('Alum pan sign'!$B$17:$B$30,B1597,'Alum pan sign'!$G$17:$G$30)) +
(SUMIF('Alum pan sign (2)'!$B$17:$B$30,B1597,'Alum pan sign (2)'!$G$17:$G$30)) +
(SUMIF('Economy pan sign'!$B$17:$B$30,B1597,'Economy pan sign'!$G$17:$G$30)) +
(SUMIF('Post and panel sign'!$B$17:$B$30,B1597,'Post and panel sign'!$G$17:$G$30)) +
(SUMIF('Post and panel sign (2)'!$B$17:$B$30,B1597,'Post and panel sign (2)'!$G$17:$G$30)) +
(SUMIF('Flat panels only'!$B$17:$B$30,B1597,'Flat panels only'!$G$17:$G$30)) +
(SUMIF('Flat panels only (2)'!$B$17:$B$30,B1597,'Flat panels only (2)'!$G$17:$G$30)) +
(SUMIF('Routed panel shapes'!$B$18:$B$31,B1597,'Routed panel shapes'!$G$18:$G$31)) +
(SUMIF('Routed panel shapes (2)'!$B$18:$B$31,B1597,'Routed panel shapes (2)'!$G$18:$G$31)) +
(SUMIF('Routed face only'!$B$17:$B$30,B1597,'Routed face only'!$G$17:$G$30)) +
(SUMIF('Routed face only (2)'!$B$17:$B$30,B1597,'Routed face only (2)'!$G$17:$G$30)) +
(SUMIF('Routed alum faces letters'!$B$17:$B$30,B1597,'Routed alum faces letters'!$G$17:$G$30)) +
(SUMIF('Routed alum faces letters (2)'!$B$17:$B$30,B1597,'Routed alum faces letters (2)'!$G$17:$G$30)) +
(SUMIF('Routed push through acrylic'!$B$17:$B$30,B1597,'Routed push through acrylic'!$G$17:$G$30)) +
(SUMIF('Routed push through acrylic (2)'!$B$17:$B$30,B1597,'Routed push through acrylic (2)'!$G$17:$G$30)) +
(SUMIF('Sf routed cabinet'!$B$17:$B$30,B1597,'Sf routed cabinet'!$G$17:$G$30)) +
(SUMIF('Sf routed cabinet (2)'!$B$17:$B$30,B1597,'Sf routed cabinet (2)'!$G$17:$G$30)) +
(SUMIF('Df routed cabinet'!$B$17:$B$30,B1597,'Df routed cabinet'!$G$17:$G$30)) +
(SUMIF('Df routed cabinet (2)'!$B$17:$B$30,B1597,'Df routed cabinet (2)'!$G$17:$G$30)) +
(SUMIF('Sf acrylic cabinet'!$B$17:$B$30,B1597,'Sf acrylic cabinet'!$G$17:$G$30)) +
(SUMIF('Sf acrylic cabinet (2)'!$B$17:$B$30,B1597,'Sf acrylic cabinet (2)'!$G$17:$G$30)) +
(SUMIF('Economy Sf acrylic'!$B$17:$B$30,B1597,'Economy Sf acrylic'!$G$17:$G$30)) +
(SUMIF('Df acrylic cabinet'!$B$17:$B$30,B1597,'Df acrylic cabinet'!$G$17:$G$30)) +
(SUMIF('Df acrylic cabinet (2)'!$B$17:$B$30,B1597,'Df acrylic cabinet (2)'!$G$17:$G$30)) +
(SUMIF('Sf flex cabinet'!$B$17:$B$30,B1597,'Sf flex cabinet'!$G$17:$G$30)) +
(SUMIF('Sf flex cabinet (2)'!$B$17:$B$30,B1597,'Sf flex cabinet (2)'!$G$17:$G$30)) +
(SUMIF('Df flex cabinet'!$B$17:$B$36,B1597,'Df flex cabinet'!$G$17:$G$36)) +
(SUMIF('Df flex cabinet (2)'!$B$17:$B$36,B1597,'Df flex cabinet (2)'!$G$17:$G$36)) +
(SUMIF('Pole cover'!$B$17:$B$30,B1597,'Pole cover'!$G$17:$G$30)) +
(SUMIF('Pole cover (2)'!$B$17:$B$30,B1597,'Pole cover (2)'!$G$17:$G$30)) +
(SUMIF('Structural Steel Fab'!$B$17:$B$29,B1597,'Structural Steel Fab'!$G$17:$G$29)) +
(SUMIF(Reveal!$B$17:$B$30,B1597,Reveal!$G$17:$G$30)) +
(SUMIF('Reveal (2)'!$B$17:$B$30,B1597,'Reveal (2)'!$G$17:$G$30)) +
(SUMIF('Crown cove top'!$B$17:$B$30,B1597,'Crown cove top'!$G$17:$G$30)) +
(SUMIF('EMC assembly'!$B$17:$B$30,B1597,'EMC assembly'!$G$17:$G$30)) +
(SUMIF(Crating!$B$17:$B$29,B1597,Crating!$G$17:$G$29)) +
(SUMIF('LED wiring'!$B$17:$B$30,B1597,'LED wiring'!$G$17:$G$30)) +
(SUMIF('Changeable copy face'!$B$17:$B$30,B1597,'Changeable copy face'!$G$17:$G$30)) +
(SUMIF('Flex face assembly'!$B$17:$B$30,B1597,'Flex face assembly'!$G$17:$G$30)) +
(SUMIF('Routed face assembly'!$B$17:$B$30,B1597,'Routed face assembly'!$G$17:$G$30)) +
(SUMIF('Paint calculation'!$B$17:$B$30,B1597,'Paint calculation'!$G$17:$G$30)) +
(SUMIF('Trimcap letter face'!$B$17:$B$30,B1597,'Trimcap letter face'!$G$17:$G$30)) +
(SUMIF('Trimcap letter face (2)'!$B$17:$B$30,B1597,'Trimcap letter face (2)'!$G$17:$G$30)) +
(SUMIF('Channel letter fabrication'!$B$17:$B$30,B1597,'Channel letter fabrication'!$G$17:$G$30)) +
(SUMIF('Channel letter fabrication (2)'!$B$17:$B$30,B1597,'Channel letter fabrication (2)'!$G$17:$G$30))</f>
        <v>0</v>
      </c>
    </row>
    <row r="1598" spans="1:10">
      <c r="A1598" s="28">
        <f>[1]ODBC!$A1598</f>
        <v>0</v>
      </c>
      <c r="B1598" s="29">
        <f>[1]ODBC!B1598</f>
        <v>0</v>
      </c>
      <c r="C1598" s="30" t="str">
        <f>IFERROR(VLOOKUP($B1598,[1]ODBC!$B:$H,2,FALSE),"")</f>
        <v/>
      </c>
      <c r="D1598" s="30" t="str">
        <f>IFERROR(VLOOKUP($B1598,[1]ODBC!$B:$H,3,FALSE),"")</f>
        <v/>
      </c>
      <c r="E1598" s="30" t="str">
        <f>IFERROR(VLOOKUP($B1598,[1]ODBC!$B:$H,4,FALSE),"")</f>
        <v/>
      </c>
      <c r="F1598" s="31" t="str">
        <f>IFERROR(VLOOKUP($B1598,[1]ODBC!$B:$H,5,FALSE),"")</f>
        <v/>
      </c>
      <c r="G1598" s="32">
        <f>[1]ODBC!G1598</f>
        <v>0</v>
      </c>
      <c r="H1598" s="33">
        <f>SUM([1]ODBC!H1598)</f>
        <v>0</v>
      </c>
      <c r="I1598" s="41" t="str">
        <f>'Vinyl cutting'!$B$2</f>
        <v>J36938</v>
      </c>
      <c r="J1598" s="42">
        <f ca="1">(SUMIF('Freeform time and material'!$B$17:$B$30,B1598,'Freeform time and material'!$G$17:$G$30)) +
(SUMIF('Vinyl cutting'!$B$17:$B$30,B1598,'Vinyl cutting'!$G$17:$G$30)) +
(SUMIF('Vinyl cutting (2)'!$B$17:$B$30,B1598,'Vinyl cutting (2)'!$G$17:$G$30)) +
(SUMIF('Apply vinyl graphics'!$B$17:$B$30,B1598,'Apply vinyl graphics'!$G$17:$G$30)) +
(SUMIF('Apply vinyl graphics (2)'!$B$17:$B$30,B1598,'Apply vinyl graphics (2)'!$G$17:$G$30)) +
(SUMIF('Alum pan sign'!$B$17:$B$30,B1598,'Alum pan sign'!$G$17:$G$30)) +
(SUMIF('Alum pan sign (2)'!$B$17:$B$30,B1598,'Alum pan sign (2)'!$G$17:$G$30)) +
(SUMIF('Economy pan sign'!$B$17:$B$30,B1598,'Economy pan sign'!$G$17:$G$30)) +
(SUMIF('Post and panel sign'!$B$17:$B$30,B1598,'Post and panel sign'!$G$17:$G$30)) +
(SUMIF('Post and panel sign (2)'!$B$17:$B$30,B1598,'Post and panel sign (2)'!$G$17:$G$30)) +
(SUMIF('Flat panels only'!$B$17:$B$30,B1598,'Flat panels only'!$G$17:$G$30)) +
(SUMIF('Flat panels only (2)'!$B$17:$B$30,B1598,'Flat panels only (2)'!$G$17:$G$30)) +
(SUMIF('Routed panel shapes'!$B$18:$B$31,B1598,'Routed panel shapes'!$G$18:$G$31)) +
(SUMIF('Routed panel shapes (2)'!$B$18:$B$31,B1598,'Routed panel shapes (2)'!$G$18:$G$31)) +
(SUMIF('Routed face only'!$B$17:$B$30,B1598,'Routed face only'!$G$17:$G$30)) +
(SUMIF('Routed face only (2)'!$B$17:$B$30,B1598,'Routed face only (2)'!$G$17:$G$30)) +
(SUMIF('Routed alum faces letters'!$B$17:$B$30,B1598,'Routed alum faces letters'!$G$17:$G$30)) +
(SUMIF('Routed alum faces letters (2)'!$B$17:$B$30,B1598,'Routed alum faces letters (2)'!$G$17:$G$30)) +
(SUMIF('Routed push through acrylic'!$B$17:$B$30,B1598,'Routed push through acrylic'!$G$17:$G$30)) +
(SUMIF('Routed push through acrylic (2)'!$B$17:$B$30,B1598,'Routed push through acrylic (2)'!$G$17:$G$30)) +
(SUMIF('Sf routed cabinet'!$B$17:$B$30,B1598,'Sf routed cabinet'!$G$17:$G$30)) +
(SUMIF('Sf routed cabinet (2)'!$B$17:$B$30,B1598,'Sf routed cabinet (2)'!$G$17:$G$30)) +
(SUMIF('Df routed cabinet'!$B$17:$B$30,B1598,'Df routed cabinet'!$G$17:$G$30)) +
(SUMIF('Df routed cabinet (2)'!$B$17:$B$30,B1598,'Df routed cabinet (2)'!$G$17:$G$30)) +
(SUMIF('Sf acrylic cabinet'!$B$17:$B$30,B1598,'Sf acrylic cabinet'!$G$17:$G$30)) +
(SUMIF('Sf acrylic cabinet (2)'!$B$17:$B$30,B1598,'Sf acrylic cabinet (2)'!$G$17:$G$30)) +
(SUMIF('Economy Sf acrylic'!$B$17:$B$30,B1598,'Economy Sf acrylic'!$G$17:$G$30)) +
(SUMIF('Df acrylic cabinet'!$B$17:$B$30,B1598,'Df acrylic cabinet'!$G$17:$G$30)) +
(SUMIF('Df acrylic cabinet (2)'!$B$17:$B$30,B1598,'Df acrylic cabinet (2)'!$G$17:$G$30)) +
(SUMIF('Sf flex cabinet'!$B$17:$B$30,B1598,'Sf flex cabinet'!$G$17:$G$30)) +
(SUMIF('Sf flex cabinet (2)'!$B$17:$B$30,B1598,'Sf flex cabinet (2)'!$G$17:$G$30)) +
(SUMIF('Df flex cabinet'!$B$17:$B$36,B1598,'Df flex cabinet'!$G$17:$G$36)) +
(SUMIF('Df flex cabinet (2)'!$B$17:$B$36,B1598,'Df flex cabinet (2)'!$G$17:$G$36)) +
(SUMIF('Pole cover'!$B$17:$B$30,B1598,'Pole cover'!$G$17:$G$30)) +
(SUMIF('Pole cover (2)'!$B$17:$B$30,B1598,'Pole cover (2)'!$G$17:$G$30)) +
(SUMIF('Structural Steel Fab'!$B$17:$B$29,B1598,'Structural Steel Fab'!$G$17:$G$29)) +
(SUMIF(Reveal!$B$17:$B$30,B1598,Reveal!$G$17:$G$30)) +
(SUMIF('Reveal (2)'!$B$17:$B$30,B1598,'Reveal (2)'!$G$17:$G$30)) +
(SUMIF('Crown cove top'!$B$17:$B$30,B1598,'Crown cove top'!$G$17:$G$30)) +
(SUMIF('EMC assembly'!$B$17:$B$30,B1598,'EMC assembly'!$G$17:$G$30)) +
(SUMIF(Crating!$B$17:$B$29,B1598,Crating!$G$17:$G$29)) +
(SUMIF('LED wiring'!$B$17:$B$30,B1598,'LED wiring'!$G$17:$G$30)) +
(SUMIF('Changeable copy face'!$B$17:$B$30,B1598,'Changeable copy face'!$G$17:$G$30)) +
(SUMIF('Flex face assembly'!$B$17:$B$30,B1598,'Flex face assembly'!$G$17:$G$30)) +
(SUMIF('Routed face assembly'!$B$17:$B$30,B1598,'Routed face assembly'!$G$17:$G$30)) +
(SUMIF('Paint calculation'!$B$17:$B$30,B1598,'Paint calculation'!$G$17:$G$30)) +
(SUMIF('Trimcap letter face'!$B$17:$B$30,B1598,'Trimcap letter face'!$G$17:$G$30)) +
(SUMIF('Trimcap letter face (2)'!$B$17:$B$30,B1598,'Trimcap letter face (2)'!$G$17:$G$30)) +
(SUMIF('Channel letter fabrication'!$B$17:$B$30,B1598,'Channel letter fabrication'!$G$17:$G$30)) +
(SUMIF('Channel letter fabrication (2)'!$B$17:$B$30,B1598,'Channel letter fabrication (2)'!$G$17:$G$30))</f>
        <v>0</v>
      </c>
    </row>
    <row r="1599" spans="1:10">
      <c r="A1599" s="28">
        <f>[1]ODBC!$A1599</f>
        <v>0</v>
      </c>
      <c r="B1599" s="29">
        <f>[1]ODBC!B1599</f>
        <v>0</v>
      </c>
      <c r="C1599" s="30" t="str">
        <f>IFERROR(VLOOKUP($B1599,[1]ODBC!$B:$H,2,FALSE),"")</f>
        <v/>
      </c>
      <c r="D1599" s="30" t="str">
        <f>IFERROR(VLOOKUP($B1599,[1]ODBC!$B:$H,3,FALSE),"")</f>
        <v/>
      </c>
      <c r="E1599" s="30" t="str">
        <f>IFERROR(VLOOKUP($B1599,[1]ODBC!$B:$H,4,FALSE),"")</f>
        <v/>
      </c>
      <c r="F1599" s="31" t="str">
        <f>IFERROR(VLOOKUP($B1599,[1]ODBC!$B:$H,5,FALSE),"")</f>
        <v/>
      </c>
      <c r="G1599" s="32">
        <f>[1]ODBC!G1599</f>
        <v>0</v>
      </c>
      <c r="H1599" s="33">
        <f>SUM([1]ODBC!H1599)</f>
        <v>0</v>
      </c>
      <c r="I1599" s="41" t="str">
        <f>'Vinyl cutting'!$B$2</f>
        <v>J36938</v>
      </c>
      <c r="J1599" s="42">
        <f ca="1">(SUMIF('Freeform time and material'!$B$17:$B$30,B1599,'Freeform time and material'!$G$17:$G$30)) +
(SUMIF('Vinyl cutting'!$B$17:$B$30,B1599,'Vinyl cutting'!$G$17:$G$30)) +
(SUMIF('Vinyl cutting (2)'!$B$17:$B$30,B1599,'Vinyl cutting (2)'!$G$17:$G$30)) +
(SUMIF('Apply vinyl graphics'!$B$17:$B$30,B1599,'Apply vinyl graphics'!$G$17:$G$30)) +
(SUMIF('Apply vinyl graphics (2)'!$B$17:$B$30,B1599,'Apply vinyl graphics (2)'!$G$17:$G$30)) +
(SUMIF('Alum pan sign'!$B$17:$B$30,B1599,'Alum pan sign'!$G$17:$G$30)) +
(SUMIF('Alum pan sign (2)'!$B$17:$B$30,B1599,'Alum pan sign (2)'!$G$17:$G$30)) +
(SUMIF('Economy pan sign'!$B$17:$B$30,B1599,'Economy pan sign'!$G$17:$G$30)) +
(SUMIF('Post and panel sign'!$B$17:$B$30,B1599,'Post and panel sign'!$G$17:$G$30)) +
(SUMIF('Post and panel sign (2)'!$B$17:$B$30,B1599,'Post and panel sign (2)'!$G$17:$G$30)) +
(SUMIF('Flat panels only'!$B$17:$B$30,B1599,'Flat panels only'!$G$17:$G$30)) +
(SUMIF('Flat panels only (2)'!$B$17:$B$30,B1599,'Flat panels only (2)'!$G$17:$G$30)) +
(SUMIF('Routed panel shapes'!$B$18:$B$31,B1599,'Routed panel shapes'!$G$18:$G$31)) +
(SUMIF('Routed panel shapes (2)'!$B$18:$B$31,B1599,'Routed panel shapes (2)'!$G$18:$G$31)) +
(SUMIF('Routed face only'!$B$17:$B$30,B1599,'Routed face only'!$G$17:$G$30)) +
(SUMIF('Routed face only (2)'!$B$17:$B$30,B1599,'Routed face only (2)'!$G$17:$G$30)) +
(SUMIF('Routed alum faces letters'!$B$17:$B$30,B1599,'Routed alum faces letters'!$G$17:$G$30)) +
(SUMIF('Routed alum faces letters (2)'!$B$17:$B$30,B1599,'Routed alum faces letters (2)'!$G$17:$G$30)) +
(SUMIF('Routed push through acrylic'!$B$17:$B$30,B1599,'Routed push through acrylic'!$G$17:$G$30)) +
(SUMIF('Routed push through acrylic (2)'!$B$17:$B$30,B1599,'Routed push through acrylic (2)'!$G$17:$G$30)) +
(SUMIF('Sf routed cabinet'!$B$17:$B$30,B1599,'Sf routed cabinet'!$G$17:$G$30)) +
(SUMIF('Sf routed cabinet (2)'!$B$17:$B$30,B1599,'Sf routed cabinet (2)'!$G$17:$G$30)) +
(SUMIF('Df routed cabinet'!$B$17:$B$30,B1599,'Df routed cabinet'!$G$17:$G$30)) +
(SUMIF('Df routed cabinet (2)'!$B$17:$B$30,B1599,'Df routed cabinet (2)'!$G$17:$G$30)) +
(SUMIF('Sf acrylic cabinet'!$B$17:$B$30,B1599,'Sf acrylic cabinet'!$G$17:$G$30)) +
(SUMIF('Sf acrylic cabinet (2)'!$B$17:$B$30,B1599,'Sf acrylic cabinet (2)'!$G$17:$G$30)) +
(SUMIF('Economy Sf acrylic'!$B$17:$B$30,B1599,'Economy Sf acrylic'!$G$17:$G$30)) +
(SUMIF('Df acrylic cabinet'!$B$17:$B$30,B1599,'Df acrylic cabinet'!$G$17:$G$30)) +
(SUMIF('Df acrylic cabinet (2)'!$B$17:$B$30,B1599,'Df acrylic cabinet (2)'!$G$17:$G$30)) +
(SUMIF('Sf flex cabinet'!$B$17:$B$30,B1599,'Sf flex cabinet'!$G$17:$G$30)) +
(SUMIF('Sf flex cabinet (2)'!$B$17:$B$30,B1599,'Sf flex cabinet (2)'!$G$17:$G$30)) +
(SUMIF('Df flex cabinet'!$B$17:$B$36,B1599,'Df flex cabinet'!$G$17:$G$36)) +
(SUMIF('Df flex cabinet (2)'!$B$17:$B$36,B1599,'Df flex cabinet (2)'!$G$17:$G$36)) +
(SUMIF('Pole cover'!$B$17:$B$30,B1599,'Pole cover'!$G$17:$G$30)) +
(SUMIF('Pole cover (2)'!$B$17:$B$30,B1599,'Pole cover (2)'!$G$17:$G$30)) +
(SUMIF('Structural Steel Fab'!$B$17:$B$29,B1599,'Structural Steel Fab'!$G$17:$G$29)) +
(SUMIF(Reveal!$B$17:$B$30,B1599,Reveal!$G$17:$G$30)) +
(SUMIF('Reveal (2)'!$B$17:$B$30,B1599,'Reveal (2)'!$G$17:$G$30)) +
(SUMIF('Crown cove top'!$B$17:$B$30,B1599,'Crown cove top'!$G$17:$G$30)) +
(SUMIF('EMC assembly'!$B$17:$B$30,B1599,'EMC assembly'!$G$17:$G$30)) +
(SUMIF(Crating!$B$17:$B$29,B1599,Crating!$G$17:$G$29)) +
(SUMIF('LED wiring'!$B$17:$B$30,B1599,'LED wiring'!$G$17:$G$30)) +
(SUMIF('Changeable copy face'!$B$17:$B$30,B1599,'Changeable copy face'!$G$17:$G$30)) +
(SUMIF('Flex face assembly'!$B$17:$B$30,B1599,'Flex face assembly'!$G$17:$G$30)) +
(SUMIF('Routed face assembly'!$B$17:$B$30,B1599,'Routed face assembly'!$G$17:$G$30)) +
(SUMIF('Paint calculation'!$B$17:$B$30,B1599,'Paint calculation'!$G$17:$G$30)) +
(SUMIF('Trimcap letter face'!$B$17:$B$30,B1599,'Trimcap letter face'!$G$17:$G$30)) +
(SUMIF('Trimcap letter face (2)'!$B$17:$B$30,B1599,'Trimcap letter face (2)'!$G$17:$G$30)) +
(SUMIF('Channel letter fabrication'!$B$17:$B$30,B1599,'Channel letter fabrication'!$G$17:$G$30)) +
(SUMIF('Channel letter fabrication (2)'!$B$17:$B$30,B1599,'Channel letter fabrication (2)'!$G$17:$G$30))</f>
        <v>0</v>
      </c>
    </row>
    <row r="1600" spans="1:10">
      <c r="A1600" s="28">
        <f>[1]ODBC!$A1600</f>
        <v>0</v>
      </c>
      <c r="B1600" s="29">
        <f>[1]ODBC!B1600</f>
        <v>0</v>
      </c>
      <c r="C1600" s="30" t="str">
        <f>IFERROR(VLOOKUP($B1600,[1]ODBC!$B:$H,2,FALSE),"")</f>
        <v/>
      </c>
      <c r="D1600" s="30" t="str">
        <f>IFERROR(VLOOKUP($B1600,[1]ODBC!$B:$H,3,FALSE),"")</f>
        <v/>
      </c>
      <c r="E1600" s="30" t="str">
        <f>IFERROR(VLOOKUP($B1600,[1]ODBC!$B:$H,4,FALSE),"")</f>
        <v/>
      </c>
      <c r="F1600" s="31" t="str">
        <f>IFERROR(VLOOKUP($B1600,[1]ODBC!$B:$H,5,FALSE),"")</f>
        <v/>
      </c>
      <c r="G1600" s="32">
        <f>[1]ODBC!G1600</f>
        <v>0</v>
      </c>
      <c r="H1600" s="33">
        <f>SUM([1]ODBC!H1600)</f>
        <v>0</v>
      </c>
      <c r="I1600" s="41" t="str">
        <f>'Vinyl cutting'!$B$2</f>
        <v>J36938</v>
      </c>
      <c r="J1600" s="42">
        <f ca="1">(SUMIF('Freeform time and material'!$B$17:$B$30,B1600,'Freeform time and material'!$G$17:$G$30)) +
(SUMIF('Vinyl cutting'!$B$17:$B$30,B1600,'Vinyl cutting'!$G$17:$G$30)) +
(SUMIF('Vinyl cutting (2)'!$B$17:$B$30,B1600,'Vinyl cutting (2)'!$G$17:$G$30)) +
(SUMIF('Apply vinyl graphics'!$B$17:$B$30,B1600,'Apply vinyl graphics'!$G$17:$G$30)) +
(SUMIF('Apply vinyl graphics (2)'!$B$17:$B$30,B1600,'Apply vinyl graphics (2)'!$G$17:$G$30)) +
(SUMIF('Alum pan sign'!$B$17:$B$30,B1600,'Alum pan sign'!$G$17:$G$30)) +
(SUMIF('Alum pan sign (2)'!$B$17:$B$30,B1600,'Alum pan sign (2)'!$G$17:$G$30)) +
(SUMIF('Economy pan sign'!$B$17:$B$30,B1600,'Economy pan sign'!$G$17:$G$30)) +
(SUMIF('Post and panel sign'!$B$17:$B$30,B1600,'Post and panel sign'!$G$17:$G$30)) +
(SUMIF('Post and panel sign (2)'!$B$17:$B$30,B1600,'Post and panel sign (2)'!$G$17:$G$30)) +
(SUMIF('Flat panels only'!$B$17:$B$30,B1600,'Flat panels only'!$G$17:$G$30)) +
(SUMIF('Flat panels only (2)'!$B$17:$B$30,B1600,'Flat panels only (2)'!$G$17:$G$30)) +
(SUMIF('Routed panel shapes'!$B$18:$B$31,B1600,'Routed panel shapes'!$G$18:$G$31)) +
(SUMIF('Routed panel shapes (2)'!$B$18:$B$31,B1600,'Routed panel shapes (2)'!$G$18:$G$31)) +
(SUMIF('Routed face only'!$B$17:$B$30,B1600,'Routed face only'!$G$17:$G$30)) +
(SUMIF('Routed face only (2)'!$B$17:$B$30,B1600,'Routed face only (2)'!$G$17:$G$30)) +
(SUMIF('Routed alum faces letters'!$B$17:$B$30,B1600,'Routed alum faces letters'!$G$17:$G$30)) +
(SUMIF('Routed alum faces letters (2)'!$B$17:$B$30,B1600,'Routed alum faces letters (2)'!$G$17:$G$30)) +
(SUMIF('Routed push through acrylic'!$B$17:$B$30,B1600,'Routed push through acrylic'!$G$17:$G$30)) +
(SUMIF('Routed push through acrylic (2)'!$B$17:$B$30,B1600,'Routed push through acrylic (2)'!$G$17:$G$30)) +
(SUMIF('Sf routed cabinet'!$B$17:$B$30,B1600,'Sf routed cabinet'!$G$17:$G$30)) +
(SUMIF('Sf routed cabinet (2)'!$B$17:$B$30,B1600,'Sf routed cabinet (2)'!$G$17:$G$30)) +
(SUMIF('Df routed cabinet'!$B$17:$B$30,B1600,'Df routed cabinet'!$G$17:$G$30)) +
(SUMIF('Df routed cabinet (2)'!$B$17:$B$30,B1600,'Df routed cabinet (2)'!$G$17:$G$30)) +
(SUMIF('Sf acrylic cabinet'!$B$17:$B$30,B1600,'Sf acrylic cabinet'!$G$17:$G$30)) +
(SUMIF('Sf acrylic cabinet (2)'!$B$17:$B$30,B1600,'Sf acrylic cabinet (2)'!$G$17:$G$30)) +
(SUMIF('Economy Sf acrylic'!$B$17:$B$30,B1600,'Economy Sf acrylic'!$G$17:$G$30)) +
(SUMIF('Df acrylic cabinet'!$B$17:$B$30,B1600,'Df acrylic cabinet'!$G$17:$G$30)) +
(SUMIF('Df acrylic cabinet (2)'!$B$17:$B$30,B1600,'Df acrylic cabinet (2)'!$G$17:$G$30)) +
(SUMIF('Sf flex cabinet'!$B$17:$B$30,B1600,'Sf flex cabinet'!$G$17:$G$30)) +
(SUMIF('Sf flex cabinet (2)'!$B$17:$B$30,B1600,'Sf flex cabinet (2)'!$G$17:$G$30)) +
(SUMIF('Df flex cabinet'!$B$17:$B$36,B1600,'Df flex cabinet'!$G$17:$G$36)) +
(SUMIF('Df flex cabinet (2)'!$B$17:$B$36,B1600,'Df flex cabinet (2)'!$G$17:$G$36)) +
(SUMIF('Pole cover'!$B$17:$B$30,B1600,'Pole cover'!$G$17:$G$30)) +
(SUMIF('Pole cover (2)'!$B$17:$B$30,B1600,'Pole cover (2)'!$G$17:$G$30)) +
(SUMIF('Structural Steel Fab'!$B$17:$B$29,B1600,'Structural Steel Fab'!$G$17:$G$29)) +
(SUMIF(Reveal!$B$17:$B$30,B1600,Reveal!$G$17:$G$30)) +
(SUMIF('Reveal (2)'!$B$17:$B$30,B1600,'Reveal (2)'!$G$17:$G$30)) +
(SUMIF('Crown cove top'!$B$17:$B$30,B1600,'Crown cove top'!$G$17:$G$30)) +
(SUMIF('EMC assembly'!$B$17:$B$30,B1600,'EMC assembly'!$G$17:$G$30)) +
(SUMIF(Crating!$B$17:$B$29,B1600,Crating!$G$17:$G$29)) +
(SUMIF('LED wiring'!$B$17:$B$30,B1600,'LED wiring'!$G$17:$G$30)) +
(SUMIF('Changeable copy face'!$B$17:$B$30,B1600,'Changeable copy face'!$G$17:$G$30)) +
(SUMIF('Flex face assembly'!$B$17:$B$30,B1600,'Flex face assembly'!$G$17:$G$30)) +
(SUMIF('Routed face assembly'!$B$17:$B$30,B1600,'Routed face assembly'!$G$17:$G$30)) +
(SUMIF('Paint calculation'!$B$17:$B$30,B1600,'Paint calculation'!$G$17:$G$30)) +
(SUMIF('Trimcap letter face'!$B$17:$B$30,B1600,'Trimcap letter face'!$G$17:$G$30)) +
(SUMIF('Trimcap letter face (2)'!$B$17:$B$30,B1600,'Trimcap letter face (2)'!$G$17:$G$30)) +
(SUMIF('Channel letter fabrication'!$B$17:$B$30,B1600,'Channel letter fabrication'!$G$17:$G$30)) +
(SUMIF('Channel letter fabrication (2)'!$B$17:$B$30,B1600,'Channel letter fabrication (2)'!$G$17:$G$30))</f>
        <v>0</v>
      </c>
    </row>
    <row r="1601" spans="1:10">
      <c r="A1601" s="28">
        <f>[1]ODBC!$A1601</f>
        <v>0</v>
      </c>
      <c r="B1601" s="29">
        <f>[1]ODBC!B1601</f>
        <v>0</v>
      </c>
      <c r="C1601" s="30" t="str">
        <f>IFERROR(VLOOKUP($B1601,[1]ODBC!$B:$H,2,FALSE),"")</f>
        <v/>
      </c>
      <c r="D1601" s="30" t="str">
        <f>IFERROR(VLOOKUP($B1601,[1]ODBC!$B:$H,3,FALSE),"")</f>
        <v/>
      </c>
      <c r="E1601" s="30" t="str">
        <f>IFERROR(VLOOKUP($B1601,[1]ODBC!$B:$H,4,FALSE),"")</f>
        <v/>
      </c>
      <c r="F1601" s="31" t="str">
        <f>IFERROR(VLOOKUP($B1601,[1]ODBC!$B:$H,5,FALSE),"")</f>
        <v/>
      </c>
      <c r="G1601" s="32">
        <f>[1]ODBC!G1601</f>
        <v>0</v>
      </c>
      <c r="H1601" s="33">
        <f>SUM([1]ODBC!H1601)</f>
        <v>0</v>
      </c>
      <c r="I1601" s="41" t="str">
        <f>'Vinyl cutting'!$B$2</f>
        <v>J36938</v>
      </c>
      <c r="J1601" s="42">
        <f ca="1">(SUMIF('Freeform time and material'!$B$17:$B$30,B1601,'Freeform time and material'!$G$17:$G$30)) +
(SUMIF('Vinyl cutting'!$B$17:$B$30,B1601,'Vinyl cutting'!$G$17:$G$30)) +
(SUMIF('Vinyl cutting (2)'!$B$17:$B$30,B1601,'Vinyl cutting (2)'!$G$17:$G$30)) +
(SUMIF('Apply vinyl graphics'!$B$17:$B$30,B1601,'Apply vinyl graphics'!$G$17:$G$30)) +
(SUMIF('Apply vinyl graphics (2)'!$B$17:$B$30,B1601,'Apply vinyl graphics (2)'!$G$17:$G$30)) +
(SUMIF('Alum pan sign'!$B$17:$B$30,B1601,'Alum pan sign'!$G$17:$G$30)) +
(SUMIF('Alum pan sign (2)'!$B$17:$B$30,B1601,'Alum pan sign (2)'!$G$17:$G$30)) +
(SUMIF('Economy pan sign'!$B$17:$B$30,B1601,'Economy pan sign'!$G$17:$G$30)) +
(SUMIF('Post and panel sign'!$B$17:$B$30,B1601,'Post and panel sign'!$G$17:$G$30)) +
(SUMIF('Post and panel sign (2)'!$B$17:$B$30,B1601,'Post and panel sign (2)'!$G$17:$G$30)) +
(SUMIF('Flat panels only'!$B$17:$B$30,B1601,'Flat panels only'!$G$17:$G$30)) +
(SUMIF('Flat panels only (2)'!$B$17:$B$30,B1601,'Flat panels only (2)'!$G$17:$G$30)) +
(SUMIF('Routed panel shapes'!$B$18:$B$31,B1601,'Routed panel shapes'!$G$18:$G$31)) +
(SUMIF('Routed panel shapes (2)'!$B$18:$B$31,B1601,'Routed panel shapes (2)'!$G$18:$G$31)) +
(SUMIF('Routed face only'!$B$17:$B$30,B1601,'Routed face only'!$G$17:$G$30)) +
(SUMIF('Routed face only (2)'!$B$17:$B$30,B1601,'Routed face only (2)'!$G$17:$G$30)) +
(SUMIF('Routed alum faces letters'!$B$17:$B$30,B1601,'Routed alum faces letters'!$G$17:$G$30)) +
(SUMIF('Routed alum faces letters (2)'!$B$17:$B$30,B1601,'Routed alum faces letters (2)'!$G$17:$G$30)) +
(SUMIF('Routed push through acrylic'!$B$17:$B$30,B1601,'Routed push through acrylic'!$G$17:$G$30)) +
(SUMIF('Routed push through acrylic (2)'!$B$17:$B$30,B1601,'Routed push through acrylic (2)'!$G$17:$G$30)) +
(SUMIF('Sf routed cabinet'!$B$17:$B$30,B1601,'Sf routed cabinet'!$G$17:$G$30)) +
(SUMIF('Sf routed cabinet (2)'!$B$17:$B$30,B1601,'Sf routed cabinet (2)'!$G$17:$G$30)) +
(SUMIF('Df routed cabinet'!$B$17:$B$30,B1601,'Df routed cabinet'!$G$17:$G$30)) +
(SUMIF('Df routed cabinet (2)'!$B$17:$B$30,B1601,'Df routed cabinet (2)'!$G$17:$G$30)) +
(SUMIF('Sf acrylic cabinet'!$B$17:$B$30,B1601,'Sf acrylic cabinet'!$G$17:$G$30)) +
(SUMIF('Sf acrylic cabinet (2)'!$B$17:$B$30,B1601,'Sf acrylic cabinet (2)'!$G$17:$G$30)) +
(SUMIF('Economy Sf acrylic'!$B$17:$B$30,B1601,'Economy Sf acrylic'!$G$17:$G$30)) +
(SUMIF('Df acrylic cabinet'!$B$17:$B$30,B1601,'Df acrylic cabinet'!$G$17:$G$30)) +
(SUMIF('Df acrylic cabinet (2)'!$B$17:$B$30,B1601,'Df acrylic cabinet (2)'!$G$17:$G$30)) +
(SUMIF('Sf flex cabinet'!$B$17:$B$30,B1601,'Sf flex cabinet'!$G$17:$G$30)) +
(SUMIF('Sf flex cabinet (2)'!$B$17:$B$30,B1601,'Sf flex cabinet (2)'!$G$17:$G$30)) +
(SUMIF('Df flex cabinet'!$B$17:$B$36,B1601,'Df flex cabinet'!$G$17:$G$36)) +
(SUMIF('Df flex cabinet (2)'!$B$17:$B$36,B1601,'Df flex cabinet (2)'!$G$17:$G$36)) +
(SUMIF('Pole cover'!$B$17:$B$30,B1601,'Pole cover'!$G$17:$G$30)) +
(SUMIF('Pole cover (2)'!$B$17:$B$30,B1601,'Pole cover (2)'!$G$17:$G$30)) +
(SUMIF('Structural Steel Fab'!$B$17:$B$29,B1601,'Structural Steel Fab'!$G$17:$G$29)) +
(SUMIF(Reveal!$B$17:$B$30,B1601,Reveal!$G$17:$G$30)) +
(SUMIF('Reveal (2)'!$B$17:$B$30,B1601,'Reveal (2)'!$G$17:$G$30)) +
(SUMIF('Crown cove top'!$B$17:$B$30,B1601,'Crown cove top'!$G$17:$G$30)) +
(SUMIF('EMC assembly'!$B$17:$B$30,B1601,'EMC assembly'!$G$17:$G$30)) +
(SUMIF(Crating!$B$17:$B$29,B1601,Crating!$G$17:$G$29)) +
(SUMIF('LED wiring'!$B$17:$B$30,B1601,'LED wiring'!$G$17:$G$30)) +
(SUMIF('Changeable copy face'!$B$17:$B$30,B1601,'Changeable copy face'!$G$17:$G$30)) +
(SUMIF('Flex face assembly'!$B$17:$B$30,B1601,'Flex face assembly'!$G$17:$G$30)) +
(SUMIF('Routed face assembly'!$B$17:$B$30,B1601,'Routed face assembly'!$G$17:$G$30)) +
(SUMIF('Paint calculation'!$B$17:$B$30,B1601,'Paint calculation'!$G$17:$G$30)) +
(SUMIF('Trimcap letter face'!$B$17:$B$30,B1601,'Trimcap letter face'!$G$17:$G$30)) +
(SUMIF('Trimcap letter face (2)'!$B$17:$B$30,B1601,'Trimcap letter face (2)'!$G$17:$G$30)) +
(SUMIF('Channel letter fabrication'!$B$17:$B$30,B1601,'Channel letter fabrication'!$G$17:$G$30)) +
(SUMIF('Channel letter fabrication (2)'!$B$17:$B$30,B1601,'Channel letter fabrication (2)'!$G$17:$G$30))</f>
        <v>0</v>
      </c>
    </row>
    <row r="1602" spans="1:10">
      <c r="A1602" s="28">
        <f>[1]ODBC!$A1602</f>
        <v>0</v>
      </c>
      <c r="B1602" s="29">
        <f>[1]ODBC!B1602</f>
        <v>0</v>
      </c>
      <c r="C1602" s="30" t="str">
        <f>IFERROR(VLOOKUP($B1602,[1]ODBC!$B:$H,2,FALSE),"")</f>
        <v/>
      </c>
      <c r="D1602" s="30" t="str">
        <f>IFERROR(VLOOKUP($B1602,[1]ODBC!$B:$H,3,FALSE),"")</f>
        <v/>
      </c>
      <c r="E1602" s="30" t="str">
        <f>IFERROR(VLOOKUP($B1602,[1]ODBC!$B:$H,4,FALSE),"")</f>
        <v/>
      </c>
      <c r="F1602" s="31" t="str">
        <f>IFERROR(VLOOKUP($B1602,[1]ODBC!$B:$H,5,FALSE),"")</f>
        <v/>
      </c>
      <c r="G1602" s="32">
        <f>[1]ODBC!G1602</f>
        <v>0</v>
      </c>
      <c r="H1602" s="33">
        <f>SUM([1]ODBC!H1602)</f>
        <v>0</v>
      </c>
      <c r="I1602" s="41" t="str">
        <f>'Vinyl cutting'!$B$2</f>
        <v>J36938</v>
      </c>
      <c r="J1602" s="42">
        <f ca="1">(SUMIF('Freeform time and material'!$B$17:$B$30,B1602,'Freeform time and material'!$G$17:$G$30)) +
(SUMIF('Vinyl cutting'!$B$17:$B$30,B1602,'Vinyl cutting'!$G$17:$G$30)) +
(SUMIF('Vinyl cutting (2)'!$B$17:$B$30,B1602,'Vinyl cutting (2)'!$G$17:$G$30)) +
(SUMIF('Apply vinyl graphics'!$B$17:$B$30,B1602,'Apply vinyl graphics'!$G$17:$G$30)) +
(SUMIF('Apply vinyl graphics (2)'!$B$17:$B$30,B1602,'Apply vinyl graphics (2)'!$G$17:$G$30)) +
(SUMIF('Alum pan sign'!$B$17:$B$30,B1602,'Alum pan sign'!$G$17:$G$30)) +
(SUMIF('Alum pan sign (2)'!$B$17:$B$30,B1602,'Alum pan sign (2)'!$G$17:$G$30)) +
(SUMIF('Economy pan sign'!$B$17:$B$30,B1602,'Economy pan sign'!$G$17:$G$30)) +
(SUMIF('Post and panel sign'!$B$17:$B$30,B1602,'Post and panel sign'!$G$17:$G$30)) +
(SUMIF('Post and panel sign (2)'!$B$17:$B$30,B1602,'Post and panel sign (2)'!$G$17:$G$30)) +
(SUMIF('Flat panels only'!$B$17:$B$30,B1602,'Flat panels only'!$G$17:$G$30)) +
(SUMIF('Flat panels only (2)'!$B$17:$B$30,B1602,'Flat panels only (2)'!$G$17:$G$30)) +
(SUMIF('Routed panel shapes'!$B$18:$B$31,B1602,'Routed panel shapes'!$G$18:$G$31)) +
(SUMIF('Routed panel shapes (2)'!$B$18:$B$31,B1602,'Routed panel shapes (2)'!$G$18:$G$31)) +
(SUMIF('Routed face only'!$B$17:$B$30,B1602,'Routed face only'!$G$17:$G$30)) +
(SUMIF('Routed face only (2)'!$B$17:$B$30,B1602,'Routed face only (2)'!$G$17:$G$30)) +
(SUMIF('Routed alum faces letters'!$B$17:$B$30,B1602,'Routed alum faces letters'!$G$17:$G$30)) +
(SUMIF('Routed alum faces letters (2)'!$B$17:$B$30,B1602,'Routed alum faces letters (2)'!$G$17:$G$30)) +
(SUMIF('Routed push through acrylic'!$B$17:$B$30,B1602,'Routed push through acrylic'!$G$17:$G$30)) +
(SUMIF('Routed push through acrylic (2)'!$B$17:$B$30,B1602,'Routed push through acrylic (2)'!$G$17:$G$30)) +
(SUMIF('Sf routed cabinet'!$B$17:$B$30,B1602,'Sf routed cabinet'!$G$17:$G$30)) +
(SUMIF('Sf routed cabinet (2)'!$B$17:$B$30,B1602,'Sf routed cabinet (2)'!$G$17:$G$30)) +
(SUMIF('Df routed cabinet'!$B$17:$B$30,B1602,'Df routed cabinet'!$G$17:$G$30)) +
(SUMIF('Df routed cabinet (2)'!$B$17:$B$30,B1602,'Df routed cabinet (2)'!$G$17:$G$30)) +
(SUMIF('Sf acrylic cabinet'!$B$17:$B$30,B1602,'Sf acrylic cabinet'!$G$17:$G$30)) +
(SUMIF('Sf acrylic cabinet (2)'!$B$17:$B$30,B1602,'Sf acrylic cabinet (2)'!$G$17:$G$30)) +
(SUMIF('Economy Sf acrylic'!$B$17:$B$30,B1602,'Economy Sf acrylic'!$G$17:$G$30)) +
(SUMIF('Df acrylic cabinet'!$B$17:$B$30,B1602,'Df acrylic cabinet'!$G$17:$G$30)) +
(SUMIF('Df acrylic cabinet (2)'!$B$17:$B$30,B1602,'Df acrylic cabinet (2)'!$G$17:$G$30)) +
(SUMIF('Sf flex cabinet'!$B$17:$B$30,B1602,'Sf flex cabinet'!$G$17:$G$30)) +
(SUMIF('Sf flex cabinet (2)'!$B$17:$B$30,B1602,'Sf flex cabinet (2)'!$G$17:$G$30)) +
(SUMIF('Df flex cabinet'!$B$17:$B$36,B1602,'Df flex cabinet'!$G$17:$G$36)) +
(SUMIF('Df flex cabinet (2)'!$B$17:$B$36,B1602,'Df flex cabinet (2)'!$G$17:$G$36)) +
(SUMIF('Pole cover'!$B$17:$B$30,B1602,'Pole cover'!$G$17:$G$30)) +
(SUMIF('Pole cover (2)'!$B$17:$B$30,B1602,'Pole cover (2)'!$G$17:$G$30)) +
(SUMIF('Structural Steel Fab'!$B$17:$B$29,B1602,'Structural Steel Fab'!$G$17:$G$29)) +
(SUMIF(Reveal!$B$17:$B$30,B1602,Reveal!$G$17:$G$30)) +
(SUMIF('Reveal (2)'!$B$17:$B$30,B1602,'Reveal (2)'!$G$17:$G$30)) +
(SUMIF('Crown cove top'!$B$17:$B$30,B1602,'Crown cove top'!$G$17:$G$30)) +
(SUMIF('EMC assembly'!$B$17:$B$30,B1602,'EMC assembly'!$G$17:$G$30)) +
(SUMIF(Crating!$B$17:$B$29,B1602,Crating!$G$17:$G$29)) +
(SUMIF('LED wiring'!$B$17:$B$30,B1602,'LED wiring'!$G$17:$G$30)) +
(SUMIF('Changeable copy face'!$B$17:$B$30,B1602,'Changeable copy face'!$G$17:$G$30)) +
(SUMIF('Flex face assembly'!$B$17:$B$30,B1602,'Flex face assembly'!$G$17:$G$30)) +
(SUMIF('Routed face assembly'!$B$17:$B$30,B1602,'Routed face assembly'!$G$17:$G$30)) +
(SUMIF('Paint calculation'!$B$17:$B$30,B1602,'Paint calculation'!$G$17:$G$30)) +
(SUMIF('Trimcap letter face'!$B$17:$B$30,B1602,'Trimcap letter face'!$G$17:$G$30)) +
(SUMIF('Trimcap letter face (2)'!$B$17:$B$30,B1602,'Trimcap letter face (2)'!$G$17:$G$30)) +
(SUMIF('Channel letter fabrication'!$B$17:$B$30,B1602,'Channel letter fabrication'!$G$17:$G$30)) +
(SUMIF('Channel letter fabrication (2)'!$B$17:$B$30,B1602,'Channel letter fabrication (2)'!$G$17:$G$30))</f>
        <v>0</v>
      </c>
    </row>
    <row r="1603" spans="1:10">
      <c r="A1603" s="28">
        <f>[1]ODBC!$A1603</f>
        <v>0</v>
      </c>
      <c r="B1603" s="29">
        <f>[1]ODBC!B1603</f>
        <v>0</v>
      </c>
      <c r="C1603" s="30" t="str">
        <f>IFERROR(VLOOKUP($B1603,[1]ODBC!$B:$H,2,FALSE),"")</f>
        <v/>
      </c>
      <c r="D1603" s="30" t="str">
        <f>IFERROR(VLOOKUP($B1603,[1]ODBC!$B:$H,3,FALSE),"")</f>
        <v/>
      </c>
      <c r="E1603" s="30" t="str">
        <f>IFERROR(VLOOKUP($B1603,[1]ODBC!$B:$H,4,FALSE),"")</f>
        <v/>
      </c>
      <c r="F1603" s="31" t="str">
        <f>IFERROR(VLOOKUP($B1603,[1]ODBC!$B:$H,5,FALSE),"")</f>
        <v/>
      </c>
      <c r="G1603" s="32">
        <f>[1]ODBC!G1603</f>
        <v>0</v>
      </c>
      <c r="H1603" s="33">
        <f>SUM([1]ODBC!H1603)</f>
        <v>0</v>
      </c>
      <c r="I1603" s="41" t="str">
        <f>'Vinyl cutting'!$B$2</f>
        <v>J36938</v>
      </c>
      <c r="J1603" s="42">
        <f ca="1">(SUMIF('Freeform time and material'!$B$17:$B$30,B1603,'Freeform time and material'!$G$17:$G$30)) +
(SUMIF('Vinyl cutting'!$B$17:$B$30,B1603,'Vinyl cutting'!$G$17:$G$30)) +
(SUMIF('Vinyl cutting (2)'!$B$17:$B$30,B1603,'Vinyl cutting (2)'!$G$17:$G$30)) +
(SUMIF('Apply vinyl graphics'!$B$17:$B$30,B1603,'Apply vinyl graphics'!$G$17:$G$30)) +
(SUMIF('Apply vinyl graphics (2)'!$B$17:$B$30,B1603,'Apply vinyl graphics (2)'!$G$17:$G$30)) +
(SUMIF('Alum pan sign'!$B$17:$B$30,B1603,'Alum pan sign'!$G$17:$G$30)) +
(SUMIF('Alum pan sign (2)'!$B$17:$B$30,B1603,'Alum pan sign (2)'!$G$17:$G$30)) +
(SUMIF('Economy pan sign'!$B$17:$B$30,B1603,'Economy pan sign'!$G$17:$G$30)) +
(SUMIF('Post and panel sign'!$B$17:$B$30,B1603,'Post and panel sign'!$G$17:$G$30)) +
(SUMIF('Post and panel sign (2)'!$B$17:$B$30,B1603,'Post and panel sign (2)'!$G$17:$G$30)) +
(SUMIF('Flat panels only'!$B$17:$B$30,B1603,'Flat panels only'!$G$17:$G$30)) +
(SUMIF('Flat panels only (2)'!$B$17:$B$30,B1603,'Flat panels only (2)'!$G$17:$G$30)) +
(SUMIF('Routed panel shapes'!$B$18:$B$31,B1603,'Routed panel shapes'!$G$18:$G$31)) +
(SUMIF('Routed panel shapes (2)'!$B$18:$B$31,B1603,'Routed panel shapes (2)'!$G$18:$G$31)) +
(SUMIF('Routed face only'!$B$17:$B$30,B1603,'Routed face only'!$G$17:$G$30)) +
(SUMIF('Routed face only (2)'!$B$17:$B$30,B1603,'Routed face only (2)'!$G$17:$G$30)) +
(SUMIF('Routed alum faces letters'!$B$17:$B$30,B1603,'Routed alum faces letters'!$G$17:$G$30)) +
(SUMIF('Routed alum faces letters (2)'!$B$17:$B$30,B1603,'Routed alum faces letters (2)'!$G$17:$G$30)) +
(SUMIF('Routed push through acrylic'!$B$17:$B$30,B1603,'Routed push through acrylic'!$G$17:$G$30)) +
(SUMIF('Routed push through acrylic (2)'!$B$17:$B$30,B1603,'Routed push through acrylic (2)'!$G$17:$G$30)) +
(SUMIF('Sf routed cabinet'!$B$17:$B$30,B1603,'Sf routed cabinet'!$G$17:$G$30)) +
(SUMIF('Sf routed cabinet (2)'!$B$17:$B$30,B1603,'Sf routed cabinet (2)'!$G$17:$G$30)) +
(SUMIF('Df routed cabinet'!$B$17:$B$30,B1603,'Df routed cabinet'!$G$17:$G$30)) +
(SUMIF('Df routed cabinet (2)'!$B$17:$B$30,B1603,'Df routed cabinet (2)'!$G$17:$G$30)) +
(SUMIF('Sf acrylic cabinet'!$B$17:$B$30,B1603,'Sf acrylic cabinet'!$G$17:$G$30)) +
(SUMIF('Sf acrylic cabinet (2)'!$B$17:$B$30,B1603,'Sf acrylic cabinet (2)'!$G$17:$G$30)) +
(SUMIF('Economy Sf acrylic'!$B$17:$B$30,B1603,'Economy Sf acrylic'!$G$17:$G$30)) +
(SUMIF('Df acrylic cabinet'!$B$17:$B$30,B1603,'Df acrylic cabinet'!$G$17:$G$30)) +
(SUMIF('Df acrylic cabinet (2)'!$B$17:$B$30,B1603,'Df acrylic cabinet (2)'!$G$17:$G$30)) +
(SUMIF('Sf flex cabinet'!$B$17:$B$30,B1603,'Sf flex cabinet'!$G$17:$G$30)) +
(SUMIF('Sf flex cabinet (2)'!$B$17:$B$30,B1603,'Sf flex cabinet (2)'!$G$17:$G$30)) +
(SUMIF('Df flex cabinet'!$B$17:$B$36,B1603,'Df flex cabinet'!$G$17:$G$36)) +
(SUMIF('Df flex cabinet (2)'!$B$17:$B$36,B1603,'Df flex cabinet (2)'!$G$17:$G$36)) +
(SUMIF('Pole cover'!$B$17:$B$30,B1603,'Pole cover'!$G$17:$G$30)) +
(SUMIF('Pole cover (2)'!$B$17:$B$30,B1603,'Pole cover (2)'!$G$17:$G$30)) +
(SUMIF('Structural Steel Fab'!$B$17:$B$29,B1603,'Structural Steel Fab'!$G$17:$G$29)) +
(SUMIF(Reveal!$B$17:$B$30,B1603,Reveal!$G$17:$G$30)) +
(SUMIF('Reveal (2)'!$B$17:$B$30,B1603,'Reveal (2)'!$G$17:$G$30)) +
(SUMIF('Crown cove top'!$B$17:$B$30,B1603,'Crown cove top'!$G$17:$G$30)) +
(SUMIF('EMC assembly'!$B$17:$B$30,B1603,'EMC assembly'!$G$17:$G$30)) +
(SUMIF(Crating!$B$17:$B$29,B1603,Crating!$G$17:$G$29)) +
(SUMIF('LED wiring'!$B$17:$B$30,B1603,'LED wiring'!$G$17:$G$30)) +
(SUMIF('Changeable copy face'!$B$17:$B$30,B1603,'Changeable copy face'!$G$17:$G$30)) +
(SUMIF('Flex face assembly'!$B$17:$B$30,B1603,'Flex face assembly'!$G$17:$G$30)) +
(SUMIF('Routed face assembly'!$B$17:$B$30,B1603,'Routed face assembly'!$G$17:$G$30)) +
(SUMIF('Paint calculation'!$B$17:$B$30,B1603,'Paint calculation'!$G$17:$G$30)) +
(SUMIF('Trimcap letter face'!$B$17:$B$30,B1603,'Trimcap letter face'!$G$17:$G$30)) +
(SUMIF('Trimcap letter face (2)'!$B$17:$B$30,B1603,'Trimcap letter face (2)'!$G$17:$G$30)) +
(SUMIF('Channel letter fabrication'!$B$17:$B$30,B1603,'Channel letter fabrication'!$G$17:$G$30)) +
(SUMIF('Channel letter fabrication (2)'!$B$17:$B$30,B1603,'Channel letter fabrication (2)'!$G$17:$G$30))</f>
        <v>0</v>
      </c>
    </row>
    <row r="1604" spans="1:10">
      <c r="A1604" s="28">
        <f>[1]ODBC!$A1604</f>
        <v>0</v>
      </c>
      <c r="B1604" s="29">
        <f>[1]ODBC!B1604</f>
        <v>0</v>
      </c>
      <c r="C1604" s="30" t="str">
        <f>IFERROR(VLOOKUP($B1604,[1]ODBC!$B:$H,2,FALSE),"")</f>
        <v/>
      </c>
      <c r="D1604" s="30" t="str">
        <f>IFERROR(VLOOKUP($B1604,[1]ODBC!$B:$H,3,FALSE),"")</f>
        <v/>
      </c>
      <c r="E1604" s="30" t="str">
        <f>IFERROR(VLOOKUP($B1604,[1]ODBC!$B:$H,4,FALSE),"")</f>
        <v/>
      </c>
      <c r="F1604" s="31" t="str">
        <f>IFERROR(VLOOKUP($B1604,[1]ODBC!$B:$H,5,FALSE),"")</f>
        <v/>
      </c>
      <c r="G1604" s="32">
        <f>[1]ODBC!G1604</f>
        <v>0</v>
      </c>
      <c r="H1604" s="33">
        <f>SUM([1]ODBC!H1604)</f>
        <v>0</v>
      </c>
      <c r="I1604" s="41" t="str">
        <f>'Vinyl cutting'!$B$2</f>
        <v>J36938</v>
      </c>
      <c r="J1604" s="42">
        <f ca="1">(SUMIF('Freeform time and material'!$B$17:$B$30,B1604,'Freeform time and material'!$G$17:$G$30)) +
(SUMIF('Vinyl cutting'!$B$17:$B$30,B1604,'Vinyl cutting'!$G$17:$G$30)) +
(SUMIF('Vinyl cutting (2)'!$B$17:$B$30,B1604,'Vinyl cutting (2)'!$G$17:$G$30)) +
(SUMIF('Apply vinyl graphics'!$B$17:$B$30,B1604,'Apply vinyl graphics'!$G$17:$G$30)) +
(SUMIF('Apply vinyl graphics (2)'!$B$17:$B$30,B1604,'Apply vinyl graphics (2)'!$G$17:$G$30)) +
(SUMIF('Alum pan sign'!$B$17:$B$30,B1604,'Alum pan sign'!$G$17:$G$30)) +
(SUMIF('Alum pan sign (2)'!$B$17:$B$30,B1604,'Alum pan sign (2)'!$G$17:$G$30)) +
(SUMIF('Economy pan sign'!$B$17:$B$30,B1604,'Economy pan sign'!$G$17:$G$30)) +
(SUMIF('Post and panel sign'!$B$17:$B$30,B1604,'Post and panel sign'!$G$17:$G$30)) +
(SUMIF('Post and panel sign (2)'!$B$17:$B$30,B1604,'Post and panel sign (2)'!$G$17:$G$30)) +
(SUMIF('Flat panels only'!$B$17:$B$30,B1604,'Flat panels only'!$G$17:$G$30)) +
(SUMIF('Flat panels only (2)'!$B$17:$B$30,B1604,'Flat panels only (2)'!$G$17:$G$30)) +
(SUMIF('Routed panel shapes'!$B$18:$B$31,B1604,'Routed panel shapes'!$G$18:$G$31)) +
(SUMIF('Routed panel shapes (2)'!$B$18:$B$31,B1604,'Routed panel shapes (2)'!$G$18:$G$31)) +
(SUMIF('Routed face only'!$B$17:$B$30,B1604,'Routed face only'!$G$17:$G$30)) +
(SUMIF('Routed face only (2)'!$B$17:$B$30,B1604,'Routed face only (2)'!$G$17:$G$30)) +
(SUMIF('Routed alum faces letters'!$B$17:$B$30,B1604,'Routed alum faces letters'!$G$17:$G$30)) +
(SUMIF('Routed alum faces letters (2)'!$B$17:$B$30,B1604,'Routed alum faces letters (2)'!$G$17:$G$30)) +
(SUMIF('Routed push through acrylic'!$B$17:$B$30,B1604,'Routed push through acrylic'!$G$17:$G$30)) +
(SUMIF('Routed push through acrylic (2)'!$B$17:$B$30,B1604,'Routed push through acrylic (2)'!$G$17:$G$30)) +
(SUMIF('Sf routed cabinet'!$B$17:$B$30,B1604,'Sf routed cabinet'!$G$17:$G$30)) +
(SUMIF('Sf routed cabinet (2)'!$B$17:$B$30,B1604,'Sf routed cabinet (2)'!$G$17:$G$30)) +
(SUMIF('Df routed cabinet'!$B$17:$B$30,B1604,'Df routed cabinet'!$G$17:$G$30)) +
(SUMIF('Df routed cabinet (2)'!$B$17:$B$30,B1604,'Df routed cabinet (2)'!$G$17:$G$30)) +
(SUMIF('Sf acrylic cabinet'!$B$17:$B$30,B1604,'Sf acrylic cabinet'!$G$17:$G$30)) +
(SUMIF('Sf acrylic cabinet (2)'!$B$17:$B$30,B1604,'Sf acrylic cabinet (2)'!$G$17:$G$30)) +
(SUMIF('Economy Sf acrylic'!$B$17:$B$30,B1604,'Economy Sf acrylic'!$G$17:$G$30)) +
(SUMIF('Df acrylic cabinet'!$B$17:$B$30,B1604,'Df acrylic cabinet'!$G$17:$G$30)) +
(SUMIF('Df acrylic cabinet (2)'!$B$17:$B$30,B1604,'Df acrylic cabinet (2)'!$G$17:$G$30)) +
(SUMIF('Sf flex cabinet'!$B$17:$B$30,B1604,'Sf flex cabinet'!$G$17:$G$30)) +
(SUMIF('Sf flex cabinet (2)'!$B$17:$B$30,B1604,'Sf flex cabinet (2)'!$G$17:$G$30)) +
(SUMIF('Df flex cabinet'!$B$17:$B$36,B1604,'Df flex cabinet'!$G$17:$G$36)) +
(SUMIF('Df flex cabinet (2)'!$B$17:$B$36,B1604,'Df flex cabinet (2)'!$G$17:$G$36)) +
(SUMIF('Pole cover'!$B$17:$B$30,B1604,'Pole cover'!$G$17:$G$30)) +
(SUMIF('Pole cover (2)'!$B$17:$B$30,B1604,'Pole cover (2)'!$G$17:$G$30)) +
(SUMIF('Structural Steel Fab'!$B$17:$B$29,B1604,'Structural Steel Fab'!$G$17:$G$29)) +
(SUMIF(Reveal!$B$17:$B$30,B1604,Reveal!$G$17:$G$30)) +
(SUMIF('Reveal (2)'!$B$17:$B$30,B1604,'Reveal (2)'!$G$17:$G$30)) +
(SUMIF('Crown cove top'!$B$17:$B$30,B1604,'Crown cove top'!$G$17:$G$30)) +
(SUMIF('EMC assembly'!$B$17:$B$30,B1604,'EMC assembly'!$G$17:$G$30)) +
(SUMIF(Crating!$B$17:$B$29,B1604,Crating!$G$17:$G$29)) +
(SUMIF('LED wiring'!$B$17:$B$30,B1604,'LED wiring'!$G$17:$G$30)) +
(SUMIF('Changeable copy face'!$B$17:$B$30,B1604,'Changeable copy face'!$G$17:$G$30)) +
(SUMIF('Flex face assembly'!$B$17:$B$30,B1604,'Flex face assembly'!$G$17:$G$30)) +
(SUMIF('Routed face assembly'!$B$17:$B$30,B1604,'Routed face assembly'!$G$17:$G$30)) +
(SUMIF('Paint calculation'!$B$17:$B$30,B1604,'Paint calculation'!$G$17:$G$30)) +
(SUMIF('Trimcap letter face'!$B$17:$B$30,B1604,'Trimcap letter face'!$G$17:$G$30)) +
(SUMIF('Trimcap letter face (2)'!$B$17:$B$30,B1604,'Trimcap letter face (2)'!$G$17:$G$30)) +
(SUMIF('Channel letter fabrication'!$B$17:$B$30,B1604,'Channel letter fabrication'!$G$17:$G$30)) +
(SUMIF('Channel letter fabrication (2)'!$B$17:$B$30,B1604,'Channel letter fabrication (2)'!$G$17:$G$30))</f>
        <v>0</v>
      </c>
    </row>
    <row r="1605" spans="1:10">
      <c r="A1605" s="28">
        <f>[1]ODBC!$A1605</f>
        <v>0</v>
      </c>
      <c r="B1605" s="29">
        <f>[1]ODBC!B1605</f>
        <v>0</v>
      </c>
      <c r="C1605" s="30" t="str">
        <f>IFERROR(VLOOKUP($B1605,[1]ODBC!$B:$H,2,FALSE),"")</f>
        <v/>
      </c>
      <c r="D1605" s="30" t="str">
        <f>IFERROR(VLOOKUP($B1605,[1]ODBC!$B:$H,3,FALSE),"")</f>
        <v/>
      </c>
      <c r="E1605" s="30" t="str">
        <f>IFERROR(VLOOKUP($B1605,[1]ODBC!$B:$H,4,FALSE),"")</f>
        <v/>
      </c>
      <c r="F1605" s="31" t="str">
        <f>IFERROR(VLOOKUP($B1605,[1]ODBC!$B:$H,5,FALSE),"")</f>
        <v/>
      </c>
      <c r="G1605" s="32">
        <f>[1]ODBC!G1605</f>
        <v>0</v>
      </c>
      <c r="H1605" s="33">
        <f>SUM([1]ODBC!H1605)</f>
        <v>0</v>
      </c>
      <c r="I1605" s="41" t="str">
        <f>'Vinyl cutting'!$B$2</f>
        <v>J36938</v>
      </c>
      <c r="J1605" s="42">
        <f ca="1">(SUMIF('Freeform time and material'!$B$17:$B$30,B1605,'Freeform time and material'!$G$17:$G$30)) +
(SUMIF('Vinyl cutting'!$B$17:$B$30,B1605,'Vinyl cutting'!$G$17:$G$30)) +
(SUMIF('Vinyl cutting (2)'!$B$17:$B$30,B1605,'Vinyl cutting (2)'!$G$17:$G$30)) +
(SUMIF('Apply vinyl graphics'!$B$17:$B$30,B1605,'Apply vinyl graphics'!$G$17:$G$30)) +
(SUMIF('Apply vinyl graphics (2)'!$B$17:$B$30,B1605,'Apply vinyl graphics (2)'!$G$17:$G$30)) +
(SUMIF('Alum pan sign'!$B$17:$B$30,B1605,'Alum pan sign'!$G$17:$G$30)) +
(SUMIF('Alum pan sign (2)'!$B$17:$B$30,B1605,'Alum pan sign (2)'!$G$17:$G$30)) +
(SUMIF('Economy pan sign'!$B$17:$B$30,B1605,'Economy pan sign'!$G$17:$G$30)) +
(SUMIF('Post and panel sign'!$B$17:$B$30,B1605,'Post and panel sign'!$G$17:$G$30)) +
(SUMIF('Post and panel sign (2)'!$B$17:$B$30,B1605,'Post and panel sign (2)'!$G$17:$G$30)) +
(SUMIF('Flat panels only'!$B$17:$B$30,B1605,'Flat panels only'!$G$17:$G$30)) +
(SUMIF('Flat panels only (2)'!$B$17:$B$30,B1605,'Flat panels only (2)'!$G$17:$G$30)) +
(SUMIF('Routed panel shapes'!$B$18:$B$31,B1605,'Routed panel shapes'!$G$18:$G$31)) +
(SUMIF('Routed panel shapes (2)'!$B$18:$B$31,B1605,'Routed panel shapes (2)'!$G$18:$G$31)) +
(SUMIF('Routed face only'!$B$17:$B$30,B1605,'Routed face only'!$G$17:$G$30)) +
(SUMIF('Routed face only (2)'!$B$17:$B$30,B1605,'Routed face only (2)'!$G$17:$G$30)) +
(SUMIF('Routed alum faces letters'!$B$17:$B$30,B1605,'Routed alum faces letters'!$G$17:$G$30)) +
(SUMIF('Routed alum faces letters (2)'!$B$17:$B$30,B1605,'Routed alum faces letters (2)'!$G$17:$G$30)) +
(SUMIF('Routed push through acrylic'!$B$17:$B$30,B1605,'Routed push through acrylic'!$G$17:$G$30)) +
(SUMIF('Routed push through acrylic (2)'!$B$17:$B$30,B1605,'Routed push through acrylic (2)'!$G$17:$G$30)) +
(SUMIF('Sf routed cabinet'!$B$17:$B$30,B1605,'Sf routed cabinet'!$G$17:$G$30)) +
(SUMIF('Sf routed cabinet (2)'!$B$17:$B$30,B1605,'Sf routed cabinet (2)'!$G$17:$G$30)) +
(SUMIF('Df routed cabinet'!$B$17:$B$30,B1605,'Df routed cabinet'!$G$17:$G$30)) +
(SUMIF('Df routed cabinet (2)'!$B$17:$B$30,B1605,'Df routed cabinet (2)'!$G$17:$G$30)) +
(SUMIF('Sf acrylic cabinet'!$B$17:$B$30,B1605,'Sf acrylic cabinet'!$G$17:$G$30)) +
(SUMIF('Sf acrylic cabinet (2)'!$B$17:$B$30,B1605,'Sf acrylic cabinet (2)'!$G$17:$G$30)) +
(SUMIF('Economy Sf acrylic'!$B$17:$B$30,B1605,'Economy Sf acrylic'!$G$17:$G$30)) +
(SUMIF('Df acrylic cabinet'!$B$17:$B$30,B1605,'Df acrylic cabinet'!$G$17:$G$30)) +
(SUMIF('Df acrylic cabinet (2)'!$B$17:$B$30,B1605,'Df acrylic cabinet (2)'!$G$17:$G$30)) +
(SUMIF('Sf flex cabinet'!$B$17:$B$30,B1605,'Sf flex cabinet'!$G$17:$G$30)) +
(SUMIF('Sf flex cabinet (2)'!$B$17:$B$30,B1605,'Sf flex cabinet (2)'!$G$17:$G$30)) +
(SUMIF('Df flex cabinet'!$B$17:$B$36,B1605,'Df flex cabinet'!$G$17:$G$36)) +
(SUMIF('Df flex cabinet (2)'!$B$17:$B$36,B1605,'Df flex cabinet (2)'!$G$17:$G$36)) +
(SUMIF('Pole cover'!$B$17:$B$30,B1605,'Pole cover'!$G$17:$G$30)) +
(SUMIF('Pole cover (2)'!$B$17:$B$30,B1605,'Pole cover (2)'!$G$17:$G$30)) +
(SUMIF('Structural Steel Fab'!$B$17:$B$29,B1605,'Structural Steel Fab'!$G$17:$G$29)) +
(SUMIF(Reveal!$B$17:$B$30,B1605,Reveal!$G$17:$G$30)) +
(SUMIF('Reveal (2)'!$B$17:$B$30,B1605,'Reveal (2)'!$G$17:$G$30)) +
(SUMIF('Crown cove top'!$B$17:$B$30,B1605,'Crown cove top'!$G$17:$G$30)) +
(SUMIF('EMC assembly'!$B$17:$B$30,B1605,'EMC assembly'!$G$17:$G$30)) +
(SUMIF(Crating!$B$17:$B$29,B1605,Crating!$G$17:$G$29)) +
(SUMIF('LED wiring'!$B$17:$B$30,B1605,'LED wiring'!$G$17:$G$30)) +
(SUMIF('Changeable copy face'!$B$17:$B$30,B1605,'Changeable copy face'!$G$17:$G$30)) +
(SUMIF('Flex face assembly'!$B$17:$B$30,B1605,'Flex face assembly'!$G$17:$G$30)) +
(SUMIF('Routed face assembly'!$B$17:$B$30,B1605,'Routed face assembly'!$G$17:$G$30)) +
(SUMIF('Paint calculation'!$B$17:$B$30,B1605,'Paint calculation'!$G$17:$G$30)) +
(SUMIF('Trimcap letter face'!$B$17:$B$30,B1605,'Trimcap letter face'!$G$17:$G$30)) +
(SUMIF('Trimcap letter face (2)'!$B$17:$B$30,B1605,'Trimcap letter face (2)'!$G$17:$G$30)) +
(SUMIF('Channel letter fabrication'!$B$17:$B$30,B1605,'Channel letter fabrication'!$G$17:$G$30)) +
(SUMIF('Channel letter fabrication (2)'!$B$17:$B$30,B1605,'Channel letter fabrication (2)'!$G$17:$G$30))</f>
        <v>0</v>
      </c>
    </row>
    <row r="1606" spans="1:10">
      <c r="A1606" s="28">
        <f>[1]ODBC!$A1606</f>
        <v>0</v>
      </c>
      <c r="B1606" s="29">
        <f>[1]ODBC!B1606</f>
        <v>0</v>
      </c>
      <c r="C1606" s="30" t="str">
        <f>IFERROR(VLOOKUP($B1606,[1]ODBC!$B:$H,2,FALSE),"")</f>
        <v/>
      </c>
      <c r="D1606" s="30" t="str">
        <f>IFERROR(VLOOKUP($B1606,[1]ODBC!$B:$H,3,FALSE),"")</f>
        <v/>
      </c>
      <c r="E1606" s="30" t="str">
        <f>IFERROR(VLOOKUP($B1606,[1]ODBC!$B:$H,4,FALSE),"")</f>
        <v/>
      </c>
      <c r="F1606" s="31" t="str">
        <f>IFERROR(VLOOKUP($B1606,[1]ODBC!$B:$H,5,FALSE),"")</f>
        <v/>
      </c>
      <c r="G1606" s="32">
        <f>[1]ODBC!G1606</f>
        <v>0</v>
      </c>
      <c r="H1606" s="33">
        <f>SUM([1]ODBC!H1606)</f>
        <v>0</v>
      </c>
      <c r="I1606" s="41" t="str">
        <f>'Vinyl cutting'!$B$2</f>
        <v>J36938</v>
      </c>
      <c r="J1606" s="42">
        <f ca="1">(SUMIF('Freeform time and material'!$B$17:$B$30,B1606,'Freeform time and material'!$G$17:$G$30)) +
(SUMIF('Vinyl cutting'!$B$17:$B$30,B1606,'Vinyl cutting'!$G$17:$G$30)) +
(SUMIF('Vinyl cutting (2)'!$B$17:$B$30,B1606,'Vinyl cutting (2)'!$G$17:$G$30)) +
(SUMIF('Apply vinyl graphics'!$B$17:$B$30,B1606,'Apply vinyl graphics'!$G$17:$G$30)) +
(SUMIF('Apply vinyl graphics (2)'!$B$17:$B$30,B1606,'Apply vinyl graphics (2)'!$G$17:$G$30)) +
(SUMIF('Alum pan sign'!$B$17:$B$30,B1606,'Alum pan sign'!$G$17:$G$30)) +
(SUMIF('Alum pan sign (2)'!$B$17:$B$30,B1606,'Alum pan sign (2)'!$G$17:$G$30)) +
(SUMIF('Economy pan sign'!$B$17:$B$30,B1606,'Economy pan sign'!$G$17:$G$30)) +
(SUMIF('Post and panel sign'!$B$17:$B$30,B1606,'Post and panel sign'!$G$17:$G$30)) +
(SUMIF('Post and panel sign (2)'!$B$17:$B$30,B1606,'Post and panel sign (2)'!$G$17:$G$30)) +
(SUMIF('Flat panels only'!$B$17:$B$30,B1606,'Flat panels only'!$G$17:$G$30)) +
(SUMIF('Flat panels only (2)'!$B$17:$B$30,B1606,'Flat panels only (2)'!$G$17:$G$30)) +
(SUMIF('Routed panel shapes'!$B$18:$B$31,B1606,'Routed panel shapes'!$G$18:$G$31)) +
(SUMIF('Routed panel shapes (2)'!$B$18:$B$31,B1606,'Routed panel shapes (2)'!$G$18:$G$31)) +
(SUMIF('Routed face only'!$B$17:$B$30,B1606,'Routed face only'!$G$17:$G$30)) +
(SUMIF('Routed face only (2)'!$B$17:$B$30,B1606,'Routed face only (2)'!$G$17:$G$30)) +
(SUMIF('Routed alum faces letters'!$B$17:$B$30,B1606,'Routed alum faces letters'!$G$17:$G$30)) +
(SUMIF('Routed alum faces letters (2)'!$B$17:$B$30,B1606,'Routed alum faces letters (2)'!$G$17:$G$30)) +
(SUMIF('Routed push through acrylic'!$B$17:$B$30,B1606,'Routed push through acrylic'!$G$17:$G$30)) +
(SUMIF('Routed push through acrylic (2)'!$B$17:$B$30,B1606,'Routed push through acrylic (2)'!$G$17:$G$30)) +
(SUMIF('Sf routed cabinet'!$B$17:$B$30,B1606,'Sf routed cabinet'!$G$17:$G$30)) +
(SUMIF('Sf routed cabinet (2)'!$B$17:$B$30,B1606,'Sf routed cabinet (2)'!$G$17:$G$30)) +
(SUMIF('Df routed cabinet'!$B$17:$B$30,B1606,'Df routed cabinet'!$G$17:$G$30)) +
(SUMIF('Df routed cabinet (2)'!$B$17:$B$30,B1606,'Df routed cabinet (2)'!$G$17:$G$30)) +
(SUMIF('Sf acrylic cabinet'!$B$17:$B$30,B1606,'Sf acrylic cabinet'!$G$17:$G$30)) +
(SUMIF('Sf acrylic cabinet (2)'!$B$17:$B$30,B1606,'Sf acrylic cabinet (2)'!$G$17:$G$30)) +
(SUMIF('Economy Sf acrylic'!$B$17:$B$30,B1606,'Economy Sf acrylic'!$G$17:$G$30)) +
(SUMIF('Df acrylic cabinet'!$B$17:$B$30,B1606,'Df acrylic cabinet'!$G$17:$G$30)) +
(SUMIF('Df acrylic cabinet (2)'!$B$17:$B$30,B1606,'Df acrylic cabinet (2)'!$G$17:$G$30)) +
(SUMIF('Sf flex cabinet'!$B$17:$B$30,B1606,'Sf flex cabinet'!$G$17:$G$30)) +
(SUMIF('Sf flex cabinet (2)'!$B$17:$B$30,B1606,'Sf flex cabinet (2)'!$G$17:$G$30)) +
(SUMIF('Df flex cabinet'!$B$17:$B$36,B1606,'Df flex cabinet'!$G$17:$G$36)) +
(SUMIF('Df flex cabinet (2)'!$B$17:$B$36,B1606,'Df flex cabinet (2)'!$G$17:$G$36)) +
(SUMIF('Pole cover'!$B$17:$B$30,B1606,'Pole cover'!$G$17:$G$30)) +
(SUMIF('Pole cover (2)'!$B$17:$B$30,B1606,'Pole cover (2)'!$G$17:$G$30)) +
(SUMIF('Structural Steel Fab'!$B$17:$B$29,B1606,'Structural Steel Fab'!$G$17:$G$29)) +
(SUMIF(Reveal!$B$17:$B$30,B1606,Reveal!$G$17:$G$30)) +
(SUMIF('Reveal (2)'!$B$17:$B$30,B1606,'Reveal (2)'!$G$17:$G$30)) +
(SUMIF('Crown cove top'!$B$17:$B$30,B1606,'Crown cove top'!$G$17:$G$30)) +
(SUMIF('EMC assembly'!$B$17:$B$30,B1606,'EMC assembly'!$G$17:$G$30)) +
(SUMIF(Crating!$B$17:$B$29,B1606,Crating!$G$17:$G$29)) +
(SUMIF('LED wiring'!$B$17:$B$30,B1606,'LED wiring'!$G$17:$G$30)) +
(SUMIF('Changeable copy face'!$B$17:$B$30,B1606,'Changeable copy face'!$G$17:$G$30)) +
(SUMIF('Flex face assembly'!$B$17:$B$30,B1606,'Flex face assembly'!$G$17:$G$30)) +
(SUMIF('Routed face assembly'!$B$17:$B$30,B1606,'Routed face assembly'!$G$17:$G$30)) +
(SUMIF('Paint calculation'!$B$17:$B$30,B1606,'Paint calculation'!$G$17:$G$30)) +
(SUMIF('Trimcap letter face'!$B$17:$B$30,B1606,'Trimcap letter face'!$G$17:$G$30)) +
(SUMIF('Trimcap letter face (2)'!$B$17:$B$30,B1606,'Trimcap letter face (2)'!$G$17:$G$30)) +
(SUMIF('Channel letter fabrication'!$B$17:$B$30,B1606,'Channel letter fabrication'!$G$17:$G$30)) +
(SUMIF('Channel letter fabrication (2)'!$B$17:$B$30,B1606,'Channel letter fabrication (2)'!$G$17:$G$30))</f>
        <v>0</v>
      </c>
    </row>
    <row r="1607" spans="1:10">
      <c r="A1607" s="28">
        <f>[1]ODBC!$A1607</f>
        <v>0</v>
      </c>
      <c r="B1607" s="29">
        <f>[1]ODBC!B1607</f>
        <v>0</v>
      </c>
      <c r="C1607" s="30" t="str">
        <f>IFERROR(VLOOKUP($B1607,[1]ODBC!$B:$H,2,FALSE),"")</f>
        <v/>
      </c>
      <c r="D1607" s="30" t="str">
        <f>IFERROR(VLOOKUP($B1607,[1]ODBC!$B:$H,3,FALSE),"")</f>
        <v/>
      </c>
      <c r="E1607" s="30" t="str">
        <f>IFERROR(VLOOKUP($B1607,[1]ODBC!$B:$H,4,FALSE),"")</f>
        <v/>
      </c>
      <c r="F1607" s="31" t="str">
        <f>IFERROR(VLOOKUP($B1607,[1]ODBC!$B:$H,5,FALSE),"")</f>
        <v/>
      </c>
      <c r="G1607" s="32">
        <f>[1]ODBC!G1607</f>
        <v>0</v>
      </c>
      <c r="H1607" s="33">
        <f>SUM([1]ODBC!H1607)</f>
        <v>0</v>
      </c>
      <c r="I1607" s="41" t="str">
        <f>'Vinyl cutting'!$B$2</f>
        <v>J36938</v>
      </c>
      <c r="J1607" s="42">
        <f ca="1">(SUMIF('Freeform time and material'!$B$17:$B$30,B1607,'Freeform time and material'!$G$17:$G$30)) +
(SUMIF('Vinyl cutting'!$B$17:$B$30,B1607,'Vinyl cutting'!$G$17:$G$30)) +
(SUMIF('Vinyl cutting (2)'!$B$17:$B$30,B1607,'Vinyl cutting (2)'!$G$17:$G$30)) +
(SUMIF('Apply vinyl graphics'!$B$17:$B$30,B1607,'Apply vinyl graphics'!$G$17:$G$30)) +
(SUMIF('Apply vinyl graphics (2)'!$B$17:$B$30,B1607,'Apply vinyl graphics (2)'!$G$17:$G$30)) +
(SUMIF('Alum pan sign'!$B$17:$B$30,B1607,'Alum pan sign'!$G$17:$G$30)) +
(SUMIF('Alum pan sign (2)'!$B$17:$B$30,B1607,'Alum pan sign (2)'!$G$17:$G$30)) +
(SUMIF('Economy pan sign'!$B$17:$B$30,B1607,'Economy pan sign'!$G$17:$G$30)) +
(SUMIF('Post and panel sign'!$B$17:$B$30,B1607,'Post and panel sign'!$G$17:$G$30)) +
(SUMIF('Post and panel sign (2)'!$B$17:$B$30,B1607,'Post and panel sign (2)'!$G$17:$G$30)) +
(SUMIF('Flat panels only'!$B$17:$B$30,B1607,'Flat panels only'!$G$17:$G$30)) +
(SUMIF('Flat panels only (2)'!$B$17:$B$30,B1607,'Flat panels only (2)'!$G$17:$G$30)) +
(SUMIF('Routed panel shapes'!$B$18:$B$31,B1607,'Routed panel shapes'!$G$18:$G$31)) +
(SUMIF('Routed panel shapes (2)'!$B$18:$B$31,B1607,'Routed panel shapes (2)'!$G$18:$G$31)) +
(SUMIF('Routed face only'!$B$17:$B$30,B1607,'Routed face only'!$G$17:$G$30)) +
(SUMIF('Routed face only (2)'!$B$17:$B$30,B1607,'Routed face only (2)'!$G$17:$G$30)) +
(SUMIF('Routed alum faces letters'!$B$17:$B$30,B1607,'Routed alum faces letters'!$G$17:$G$30)) +
(SUMIF('Routed alum faces letters (2)'!$B$17:$B$30,B1607,'Routed alum faces letters (2)'!$G$17:$G$30)) +
(SUMIF('Routed push through acrylic'!$B$17:$B$30,B1607,'Routed push through acrylic'!$G$17:$G$30)) +
(SUMIF('Routed push through acrylic (2)'!$B$17:$B$30,B1607,'Routed push through acrylic (2)'!$G$17:$G$30)) +
(SUMIF('Sf routed cabinet'!$B$17:$B$30,B1607,'Sf routed cabinet'!$G$17:$G$30)) +
(SUMIF('Sf routed cabinet (2)'!$B$17:$B$30,B1607,'Sf routed cabinet (2)'!$G$17:$G$30)) +
(SUMIF('Df routed cabinet'!$B$17:$B$30,B1607,'Df routed cabinet'!$G$17:$G$30)) +
(SUMIF('Df routed cabinet (2)'!$B$17:$B$30,B1607,'Df routed cabinet (2)'!$G$17:$G$30)) +
(SUMIF('Sf acrylic cabinet'!$B$17:$B$30,B1607,'Sf acrylic cabinet'!$G$17:$G$30)) +
(SUMIF('Sf acrylic cabinet (2)'!$B$17:$B$30,B1607,'Sf acrylic cabinet (2)'!$G$17:$G$30)) +
(SUMIF('Economy Sf acrylic'!$B$17:$B$30,B1607,'Economy Sf acrylic'!$G$17:$G$30)) +
(SUMIF('Df acrylic cabinet'!$B$17:$B$30,B1607,'Df acrylic cabinet'!$G$17:$G$30)) +
(SUMIF('Df acrylic cabinet (2)'!$B$17:$B$30,B1607,'Df acrylic cabinet (2)'!$G$17:$G$30)) +
(SUMIF('Sf flex cabinet'!$B$17:$B$30,B1607,'Sf flex cabinet'!$G$17:$G$30)) +
(SUMIF('Sf flex cabinet (2)'!$B$17:$B$30,B1607,'Sf flex cabinet (2)'!$G$17:$G$30)) +
(SUMIF('Df flex cabinet'!$B$17:$B$36,B1607,'Df flex cabinet'!$G$17:$G$36)) +
(SUMIF('Df flex cabinet (2)'!$B$17:$B$36,B1607,'Df flex cabinet (2)'!$G$17:$G$36)) +
(SUMIF('Pole cover'!$B$17:$B$30,B1607,'Pole cover'!$G$17:$G$30)) +
(SUMIF('Pole cover (2)'!$B$17:$B$30,B1607,'Pole cover (2)'!$G$17:$G$30)) +
(SUMIF('Structural Steel Fab'!$B$17:$B$29,B1607,'Structural Steel Fab'!$G$17:$G$29)) +
(SUMIF(Reveal!$B$17:$B$30,B1607,Reveal!$G$17:$G$30)) +
(SUMIF('Reveal (2)'!$B$17:$B$30,B1607,'Reveal (2)'!$G$17:$G$30)) +
(SUMIF('Crown cove top'!$B$17:$B$30,B1607,'Crown cove top'!$G$17:$G$30)) +
(SUMIF('EMC assembly'!$B$17:$B$30,B1607,'EMC assembly'!$G$17:$G$30)) +
(SUMIF(Crating!$B$17:$B$29,B1607,Crating!$G$17:$G$29)) +
(SUMIF('LED wiring'!$B$17:$B$30,B1607,'LED wiring'!$G$17:$G$30)) +
(SUMIF('Changeable copy face'!$B$17:$B$30,B1607,'Changeable copy face'!$G$17:$G$30)) +
(SUMIF('Flex face assembly'!$B$17:$B$30,B1607,'Flex face assembly'!$G$17:$G$30)) +
(SUMIF('Routed face assembly'!$B$17:$B$30,B1607,'Routed face assembly'!$G$17:$G$30)) +
(SUMIF('Paint calculation'!$B$17:$B$30,B1607,'Paint calculation'!$G$17:$G$30)) +
(SUMIF('Trimcap letter face'!$B$17:$B$30,B1607,'Trimcap letter face'!$G$17:$G$30)) +
(SUMIF('Trimcap letter face (2)'!$B$17:$B$30,B1607,'Trimcap letter face (2)'!$G$17:$G$30)) +
(SUMIF('Channel letter fabrication'!$B$17:$B$30,B1607,'Channel letter fabrication'!$G$17:$G$30)) +
(SUMIF('Channel letter fabrication (2)'!$B$17:$B$30,B1607,'Channel letter fabrication (2)'!$G$17:$G$30))</f>
        <v>0</v>
      </c>
    </row>
    <row r="1608" spans="1:10">
      <c r="A1608" s="28">
        <f>[1]ODBC!$A1608</f>
        <v>0</v>
      </c>
      <c r="B1608" s="29">
        <f>[1]ODBC!B1608</f>
        <v>0</v>
      </c>
      <c r="C1608" s="30" t="str">
        <f>IFERROR(VLOOKUP($B1608,[1]ODBC!$B:$H,2,FALSE),"")</f>
        <v/>
      </c>
      <c r="D1608" s="30" t="str">
        <f>IFERROR(VLOOKUP($B1608,[1]ODBC!$B:$H,3,FALSE),"")</f>
        <v/>
      </c>
      <c r="E1608" s="30" t="str">
        <f>IFERROR(VLOOKUP($B1608,[1]ODBC!$B:$H,4,FALSE),"")</f>
        <v/>
      </c>
      <c r="F1608" s="31" t="str">
        <f>IFERROR(VLOOKUP($B1608,[1]ODBC!$B:$H,5,FALSE),"")</f>
        <v/>
      </c>
      <c r="G1608" s="32">
        <f>[1]ODBC!G1608</f>
        <v>0</v>
      </c>
      <c r="H1608" s="33">
        <f>SUM([1]ODBC!H1608)</f>
        <v>0</v>
      </c>
      <c r="I1608" s="41" t="str">
        <f>'Vinyl cutting'!$B$2</f>
        <v>J36938</v>
      </c>
      <c r="J1608" s="42">
        <f ca="1">(SUMIF('Freeform time and material'!$B$17:$B$30,B1608,'Freeform time and material'!$G$17:$G$30)) +
(SUMIF('Vinyl cutting'!$B$17:$B$30,B1608,'Vinyl cutting'!$G$17:$G$30)) +
(SUMIF('Vinyl cutting (2)'!$B$17:$B$30,B1608,'Vinyl cutting (2)'!$G$17:$G$30)) +
(SUMIF('Apply vinyl graphics'!$B$17:$B$30,B1608,'Apply vinyl graphics'!$G$17:$G$30)) +
(SUMIF('Apply vinyl graphics (2)'!$B$17:$B$30,B1608,'Apply vinyl graphics (2)'!$G$17:$G$30)) +
(SUMIF('Alum pan sign'!$B$17:$B$30,B1608,'Alum pan sign'!$G$17:$G$30)) +
(SUMIF('Alum pan sign (2)'!$B$17:$B$30,B1608,'Alum pan sign (2)'!$G$17:$G$30)) +
(SUMIF('Economy pan sign'!$B$17:$B$30,B1608,'Economy pan sign'!$G$17:$G$30)) +
(SUMIF('Post and panel sign'!$B$17:$B$30,B1608,'Post and panel sign'!$G$17:$G$30)) +
(SUMIF('Post and panel sign (2)'!$B$17:$B$30,B1608,'Post and panel sign (2)'!$G$17:$G$30)) +
(SUMIF('Flat panels only'!$B$17:$B$30,B1608,'Flat panels only'!$G$17:$G$30)) +
(SUMIF('Flat panels only (2)'!$B$17:$B$30,B1608,'Flat panels only (2)'!$G$17:$G$30)) +
(SUMIF('Routed panel shapes'!$B$18:$B$31,B1608,'Routed panel shapes'!$G$18:$G$31)) +
(SUMIF('Routed panel shapes (2)'!$B$18:$B$31,B1608,'Routed panel shapes (2)'!$G$18:$G$31)) +
(SUMIF('Routed face only'!$B$17:$B$30,B1608,'Routed face only'!$G$17:$G$30)) +
(SUMIF('Routed face only (2)'!$B$17:$B$30,B1608,'Routed face only (2)'!$G$17:$G$30)) +
(SUMIF('Routed alum faces letters'!$B$17:$B$30,B1608,'Routed alum faces letters'!$G$17:$G$30)) +
(SUMIF('Routed alum faces letters (2)'!$B$17:$B$30,B1608,'Routed alum faces letters (2)'!$G$17:$G$30)) +
(SUMIF('Routed push through acrylic'!$B$17:$B$30,B1608,'Routed push through acrylic'!$G$17:$G$30)) +
(SUMIF('Routed push through acrylic (2)'!$B$17:$B$30,B1608,'Routed push through acrylic (2)'!$G$17:$G$30)) +
(SUMIF('Sf routed cabinet'!$B$17:$B$30,B1608,'Sf routed cabinet'!$G$17:$G$30)) +
(SUMIF('Sf routed cabinet (2)'!$B$17:$B$30,B1608,'Sf routed cabinet (2)'!$G$17:$G$30)) +
(SUMIF('Df routed cabinet'!$B$17:$B$30,B1608,'Df routed cabinet'!$G$17:$G$30)) +
(SUMIF('Df routed cabinet (2)'!$B$17:$B$30,B1608,'Df routed cabinet (2)'!$G$17:$G$30)) +
(SUMIF('Sf acrylic cabinet'!$B$17:$B$30,B1608,'Sf acrylic cabinet'!$G$17:$G$30)) +
(SUMIF('Sf acrylic cabinet (2)'!$B$17:$B$30,B1608,'Sf acrylic cabinet (2)'!$G$17:$G$30)) +
(SUMIF('Economy Sf acrylic'!$B$17:$B$30,B1608,'Economy Sf acrylic'!$G$17:$G$30)) +
(SUMIF('Df acrylic cabinet'!$B$17:$B$30,B1608,'Df acrylic cabinet'!$G$17:$G$30)) +
(SUMIF('Df acrylic cabinet (2)'!$B$17:$B$30,B1608,'Df acrylic cabinet (2)'!$G$17:$G$30)) +
(SUMIF('Sf flex cabinet'!$B$17:$B$30,B1608,'Sf flex cabinet'!$G$17:$G$30)) +
(SUMIF('Sf flex cabinet (2)'!$B$17:$B$30,B1608,'Sf flex cabinet (2)'!$G$17:$G$30)) +
(SUMIF('Df flex cabinet'!$B$17:$B$36,B1608,'Df flex cabinet'!$G$17:$G$36)) +
(SUMIF('Df flex cabinet (2)'!$B$17:$B$36,B1608,'Df flex cabinet (2)'!$G$17:$G$36)) +
(SUMIF('Pole cover'!$B$17:$B$30,B1608,'Pole cover'!$G$17:$G$30)) +
(SUMIF('Pole cover (2)'!$B$17:$B$30,B1608,'Pole cover (2)'!$G$17:$G$30)) +
(SUMIF('Structural Steel Fab'!$B$17:$B$29,B1608,'Structural Steel Fab'!$G$17:$G$29)) +
(SUMIF(Reveal!$B$17:$B$30,B1608,Reveal!$G$17:$G$30)) +
(SUMIF('Reveal (2)'!$B$17:$B$30,B1608,'Reveal (2)'!$G$17:$G$30)) +
(SUMIF('Crown cove top'!$B$17:$B$30,B1608,'Crown cove top'!$G$17:$G$30)) +
(SUMIF('EMC assembly'!$B$17:$B$30,B1608,'EMC assembly'!$G$17:$G$30)) +
(SUMIF(Crating!$B$17:$B$29,B1608,Crating!$G$17:$G$29)) +
(SUMIF('LED wiring'!$B$17:$B$30,B1608,'LED wiring'!$G$17:$G$30)) +
(SUMIF('Changeable copy face'!$B$17:$B$30,B1608,'Changeable copy face'!$G$17:$G$30)) +
(SUMIF('Flex face assembly'!$B$17:$B$30,B1608,'Flex face assembly'!$G$17:$G$30)) +
(SUMIF('Routed face assembly'!$B$17:$B$30,B1608,'Routed face assembly'!$G$17:$G$30)) +
(SUMIF('Paint calculation'!$B$17:$B$30,B1608,'Paint calculation'!$G$17:$G$30)) +
(SUMIF('Trimcap letter face'!$B$17:$B$30,B1608,'Trimcap letter face'!$G$17:$G$30)) +
(SUMIF('Trimcap letter face (2)'!$B$17:$B$30,B1608,'Trimcap letter face (2)'!$G$17:$G$30)) +
(SUMIF('Channel letter fabrication'!$B$17:$B$30,B1608,'Channel letter fabrication'!$G$17:$G$30)) +
(SUMIF('Channel letter fabrication (2)'!$B$17:$B$30,B1608,'Channel letter fabrication (2)'!$G$17:$G$30))</f>
        <v>0</v>
      </c>
    </row>
    <row r="1609" spans="1:10">
      <c r="A1609" s="28">
        <f>[1]ODBC!$A1609</f>
        <v>0</v>
      </c>
      <c r="B1609" s="29">
        <f>[1]ODBC!B1609</f>
        <v>0</v>
      </c>
      <c r="C1609" s="30" t="str">
        <f>IFERROR(VLOOKUP($B1609,[1]ODBC!$B:$H,2,FALSE),"")</f>
        <v/>
      </c>
      <c r="D1609" s="30" t="str">
        <f>IFERROR(VLOOKUP($B1609,[1]ODBC!$B:$H,3,FALSE),"")</f>
        <v/>
      </c>
      <c r="E1609" s="30" t="str">
        <f>IFERROR(VLOOKUP($B1609,[1]ODBC!$B:$H,4,FALSE),"")</f>
        <v/>
      </c>
      <c r="F1609" s="31" t="str">
        <f>IFERROR(VLOOKUP($B1609,[1]ODBC!$B:$H,5,FALSE),"")</f>
        <v/>
      </c>
      <c r="G1609" s="32">
        <f>[1]ODBC!G1609</f>
        <v>0</v>
      </c>
      <c r="H1609" s="33">
        <f>SUM([1]ODBC!H1609)</f>
        <v>0</v>
      </c>
      <c r="I1609" s="41" t="str">
        <f>'Vinyl cutting'!$B$2</f>
        <v>J36938</v>
      </c>
      <c r="J1609" s="42">
        <f ca="1">(SUMIF('Freeform time and material'!$B$17:$B$30,B1609,'Freeform time and material'!$G$17:$G$30)) +
(SUMIF('Vinyl cutting'!$B$17:$B$30,B1609,'Vinyl cutting'!$G$17:$G$30)) +
(SUMIF('Vinyl cutting (2)'!$B$17:$B$30,B1609,'Vinyl cutting (2)'!$G$17:$G$30)) +
(SUMIF('Apply vinyl graphics'!$B$17:$B$30,B1609,'Apply vinyl graphics'!$G$17:$G$30)) +
(SUMIF('Apply vinyl graphics (2)'!$B$17:$B$30,B1609,'Apply vinyl graphics (2)'!$G$17:$G$30)) +
(SUMIF('Alum pan sign'!$B$17:$B$30,B1609,'Alum pan sign'!$G$17:$G$30)) +
(SUMIF('Alum pan sign (2)'!$B$17:$B$30,B1609,'Alum pan sign (2)'!$G$17:$G$30)) +
(SUMIF('Economy pan sign'!$B$17:$B$30,B1609,'Economy pan sign'!$G$17:$G$30)) +
(SUMIF('Post and panel sign'!$B$17:$B$30,B1609,'Post and panel sign'!$G$17:$G$30)) +
(SUMIF('Post and panel sign (2)'!$B$17:$B$30,B1609,'Post and panel sign (2)'!$G$17:$G$30)) +
(SUMIF('Flat panels only'!$B$17:$B$30,B1609,'Flat panels only'!$G$17:$G$30)) +
(SUMIF('Flat panels only (2)'!$B$17:$B$30,B1609,'Flat panels only (2)'!$G$17:$G$30)) +
(SUMIF('Routed panel shapes'!$B$18:$B$31,B1609,'Routed panel shapes'!$G$18:$G$31)) +
(SUMIF('Routed panel shapes (2)'!$B$18:$B$31,B1609,'Routed panel shapes (2)'!$G$18:$G$31)) +
(SUMIF('Routed face only'!$B$17:$B$30,B1609,'Routed face only'!$G$17:$G$30)) +
(SUMIF('Routed face only (2)'!$B$17:$B$30,B1609,'Routed face only (2)'!$G$17:$G$30)) +
(SUMIF('Routed alum faces letters'!$B$17:$B$30,B1609,'Routed alum faces letters'!$G$17:$G$30)) +
(SUMIF('Routed alum faces letters (2)'!$B$17:$B$30,B1609,'Routed alum faces letters (2)'!$G$17:$G$30)) +
(SUMIF('Routed push through acrylic'!$B$17:$B$30,B1609,'Routed push through acrylic'!$G$17:$G$30)) +
(SUMIF('Routed push through acrylic (2)'!$B$17:$B$30,B1609,'Routed push through acrylic (2)'!$G$17:$G$30)) +
(SUMIF('Sf routed cabinet'!$B$17:$B$30,B1609,'Sf routed cabinet'!$G$17:$G$30)) +
(SUMIF('Sf routed cabinet (2)'!$B$17:$B$30,B1609,'Sf routed cabinet (2)'!$G$17:$G$30)) +
(SUMIF('Df routed cabinet'!$B$17:$B$30,B1609,'Df routed cabinet'!$G$17:$G$30)) +
(SUMIF('Df routed cabinet (2)'!$B$17:$B$30,B1609,'Df routed cabinet (2)'!$G$17:$G$30)) +
(SUMIF('Sf acrylic cabinet'!$B$17:$B$30,B1609,'Sf acrylic cabinet'!$G$17:$G$30)) +
(SUMIF('Sf acrylic cabinet (2)'!$B$17:$B$30,B1609,'Sf acrylic cabinet (2)'!$G$17:$G$30)) +
(SUMIF('Economy Sf acrylic'!$B$17:$B$30,B1609,'Economy Sf acrylic'!$G$17:$G$30)) +
(SUMIF('Df acrylic cabinet'!$B$17:$B$30,B1609,'Df acrylic cabinet'!$G$17:$G$30)) +
(SUMIF('Df acrylic cabinet (2)'!$B$17:$B$30,B1609,'Df acrylic cabinet (2)'!$G$17:$G$30)) +
(SUMIF('Sf flex cabinet'!$B$17:$B$30,B1609,'Sf flex cabinet'!$G$17:$G$30)) +
(SUMIF('Sf flex cabinet (2)'!$B$17:$B$30,B1609,'Sf flex cabinet (2)'!$G$17:$G$30)) +
(SUMIF('Df flex cabinet'!$B$17:$B$36,B1609,'Df flex cabinet'!$G$17:$G$36)) +
(SUMIF('Df flex cabinet (2)'!$B$17:$B$36,B1609,'Df flex cabinet (2)'!$G$17:$G$36)) +
(SUMIF('Pole cover'!$B$17:$B$30,B1609,'Pole cover'!$G$17:$G$30)) +
(SUMIF('Pole cover (2)'!$B$17:$B$30,B1609,'Pole cover (2)'!$G$17:$G$30)) +
(SUMIF('Structural Steel Fab'!$B$17:$B$29,B1609,'Structural Steel Fab'!$G$17:$G$29)) +
(SUMIF(Reveal!$B$17:$B$30,B1609,Reveal!$G$17:$G$30)) +
(SUMIF('Reveal (2)'!$B$17:$B$30,B1609,'Reveal (2)'!$G$17:$G$30)) +
(SUMIF('Crown cove top'!$B$17:$B$30,B1609,'Crown cove top'!$G$17:$G$30)) +
(SUMIF('EMC assembly'!$B$17:$B$30,B1609,'EMC assembly'!$G$17:$G$30)) +
(SUMIF(Crating!$B$17:$B$29,B1609,Crating!$G$17:$G$29)) +
(SUMIF('LED wiring'!$B$17:$B$30,B1609,'LED wiring'!$G$17:$G$30)) +
(SUMIF('Changeable copy face'!$B$17:$B$30,B1609,'Changeable copy face'!$G$17:$G$30)) +
(SUMIF('Flex face assembly'!$B$17:$B$30,B1609,'Flex face assembly'!$G$17:$G$30)) +
(SUMIF('Routed face assembly'!$B$17:$B$30,B1609,'Routed face assembly'!$G$17:$G$30)) +
(SUMIF('Paint calculation'!$B$17:$B$30,B1609,'Paint calculation'!$G$17:$G$30)) +
(SUMIF('Trimcap letter face'!$B$17:$B$30,B1609,'Trimcap letter face'!$G$17:$G$30)) +
(SUMIF('Trimcap letter face (2)'!$B$17:$B$30,B1609,'Trimcap letter face (2)'!$G$17:$G$30)) +
(SUMIF('Channel letter fabrication'!$B$17:$B$30,B1609,'Channel letter fabrication'!$G$17:$G$30)) +
(SUMIF('Channel letter fabrication (2)'!$B$17:$B$30,B1609,'Channel letter fabrication (2)'!$G$17:$G$30))</f>
        <v>0</v>
      </c>
    </row>
    <row r="1610" spans="1:10">
      <c r="A1610" s="28">
        <f>[1]ODBC!$A1610</f>
        <v>0</v>
      </c>
      <c r="B1610" s="29">
        <f>[1]ODBC!B1610</f>
        <v>0</v>
      </c>
      <c r="C1610" s="30" t="str">
        <f>IFERROR(VLOOKUP($B1610,[1]ODBC!$B:$H,2,FALSE),"")</f>
        <v/>
      </c>
      <c r="D1610" s="30" t="str">
        <f>IFERROR(VLOOKUP($B1610,[1]ODBC!$B:$H,3,FALSE),"")</f>
        <v/>
      </c>
      <c r="E1610" s="30" t="str">
        <f>IFERROR(VLOOKUP($B1610,[1]ODBC!$B:$H,4,FALSE),"")</f>
        <v/>
      </c>
      <c r="F1610" s="31" t="str">
        <f>IFERROR(VLOOKUP($B1610,[1]ODBC!$B:$H,5,FALSE),"")</f>
        <v/>
      </c>
      <c r="G1610" s="32">
        <f>[1]ODBC!G1610</f>
        <v>0</v>
      </c>
      <c r="H1610" s="33">
        <f>SUM([1]ODBC!H1610)</f>
        <v>0</v>
      </c>
      <c r="I1610" s="41" t="str">
        <f>'Vinyl cutting'!$B$2</f>
        <v>J36938</v>
      </c>
      <c r="J1610" s="42">
        <f ca="1">(SUMIF('Freeform time and material'!$B$17:$B$30,B1610,'Freeform time and material'!$G$17:$G$30)) +
(SUMIF('Vinyl cutting'!$B$17:$B$30,B1610,'Vinyl cutting'!$G$17:$G$30)) +
(SUMIF('Vinyl cutting (2)'!$B$17:$B$30,B1610,'Vinyl cutting (2)'!$G$17:$G$30)) +
(SUMIF('Apply vinyl graphics'!$B$17:$B$30,B1610,'Apply vinyl graphics'!$G$17:$G$30)) +
(SUMIF('Apply vinyl graphics (2)'!$B$17:$B$30,B1610,'Apply vinyl graphics (2)'!$G$17:$G$30)) +
(SUMIF('Alum pan sign'!$B$17:$B$30,B1610,'Alum pan sign'!$G$17:$G$30)) +
(SUMIF('Alum pan sign (2)'!$B$17:$B$30,B1610,'Alum pan sign (2)'!$G$17:$G$30)) +
(SUMIF('Economy pan sign'!$B$17:$B$30,B1610,'Economy pan sign'!$G$17:$G$30)) +
(SUMIF('Post and panel sign'!$B$17:$B$30,B1610,'Post and panel sign'!$G$17:$G$30)) +
(SUMIF('Post and panel sign (2)'!$B$17:$B$30,B1610,'Post and panel sign (2)'!$G$17:$G$30)) +
(SUMIF('Flat panels only'!$B$17:$B$30,B1610,'Flat panels only'!$G$17:$G$30)) +
(SUMIF('Flat panels only (2)'!$B$17:$B$30,B1610,'Flat panels only (2)'!$G$17:$G$30)) +
(SUMIF('Routed panel shapes'!$B$18:$B$31,B1610,'Routed panel shapes'!$G$18:$G$31)) +
(SUMIF('Routed panel shapes (2)'!$B$18:$B$31,B1610,'Routed panel shapes (2)'!$G$18:$G$31)) +
(SUMIF('Routed face only'!$B$17:$B$30,B1610,'Routed face only'!$G$17:$G$30)) +
(SUMIF('Routed face only (2)'!$B$17:$B$30,B1610,'Routed face only (2)'!$G$17:$G$30)) +
(SUMIF('Routed alum faces letters'!$B$17:$B$30,B1610,'Routed alum faces letters'!$G$17:$G$30)) +
(SUMIF('Routed alum faces letters (2)'!$B$17:$B$30,B1610,'Routed alum faces letters (2)'!$G$17:$G$30)) +
(SUMIF('Routed push through acrylic'!$B$17:$B$30,B1610,'Routed push through acrylic'!$G$17:$G$30)) +
(SUMIF('Routed push through acrylic (2)'!$B$17:$B$30,B1610,'Routed push through acrylic (2)'!$G$17:$G$30)) +
(SUMIF('Sf routed cabinet'!$B$17:$B$30,B1610,'Sf routed cabinet'!$G$17:$G$30)) +
(SUMIF('Sf routed cabinet (2)'!$B$17:$B$30,B1610,'Sf routed cabinet (2)'!$G$17:$G$30)) +
(SUMIF('Df routed cabinet'!$B$17:$B$30,B1610,'Df routed cabinet'!$G$17:$G$30)) +
(SUMIF('Df routed cabinet (2)'!$B$17:$B$30,B1610,'Df routed cabinet (2)'!$G$17:$G$30)) +
(SUMIF('Sf acrylic cabinet'!$B$17:$B$30,B1610,'Sf acrylic cabinet'!$G$17:$G$30)) +
(SUMIF('Sf acrylic cabinet (2)'!$B$17:$B$30,B1610,'Sf acrylic cabinet (2)'!$G$17:$G$30)) +
(SUMIF('Economy Sf acrylic'!$B$17:$B$30,B1610,'Economy Sf acrylic'!$G$17:$G$30)) +
(SUMIF('Df acrylic cabinet'!$B$17:$B$30,B1610,'Df acrylic cabinet'!$G$17:$G$30)) +
(SUMIF('Df acrylic cabinet (2)'!$B$17:$B$30,B1610,'Df acrylic cabinet (2)'!$G$17:$G$30)) +
(SUMIF('Sf flex cabinet'!$B$17:$B$30,B1610,'Sf flex cabinet'!$G$17:$G$30)) +
(SUMIF('Sf flex cabinet (2)'!$B$17:$B$30,B1610,'Sf flex cabinet (2)'!$G$17:$G$30)) +
(SUMIF('Df flex cabinet'!$B$17:$B$36,B1610,'Df flex cabinet'!$G$17:$G$36)) +
(SUMIF('Df flex cabinet (2)'!$B$17:$B$36,B1610,'Df flex cabinet (2)'!$G$17:$G$36)) +
(SUMIF('Pole cover'!$B$17:$B$30,B1610,'Pole cover'!$G$17:$G$30)) +
(SUMIF('Pole cover (2)'!$B$17:$B$30,B1610,'Pole cover (2)'!$G$17:$G$30)) +
(SUMIF('Structural Steel Fab'!$B$17:$B$29,B1610,'Structural Steel Fab'!$G$17:$G$29)) +
(SUMIF(Reveal!$B$17:$B$30,B1610,Reveal!$G$17:$G$30)) +
(SUMIF('Reveal (2)'!$B$17:$B$30,B1610,'Reveal (2)'!$G$17:$G$30)) +
(SUMIF('Crown cove top'!$B$17:$B$30,B1610,'Crown cove top'!$G$17:$G$30)) +
(SUMIF('EMC assembly'!$B$17:$B$30,B1610,'EMC assembly'!$G$17:$G$30)) +
(SUMIF(Crating!$B$17:$B$29,B1610,Crating!$G$17:$G$29)) +
(SUMIF('LED wiring'!$B$17:$B$30,B1610,'LED wiring'!$G$17:$G$30)) +
(SUMIF('Changeable copy face'!$B$17:$B$30,B1610,'Changeable copy face'!$G$17:$G$30)) +
(SUMIF('Flex face assembly'!$B$17:$B$30,B1610,'Flex face assembly'!$G$17:$G$30)) +
(SUMIF('Routed face assembly'!$B$17:$B$30,B1610,'Routed face assembly'!$G$17:$G$30)) +
(SUMIF('Paint calculation'!$B$17:$B$30,B1610,'Paint calculation'!$G$17:$G$30)) +
(SUMIF('Trimcap letter face'!$B$17:$B$30,B1610,'Trimcap letter face'!$G$17:$G$30)) +
(SUMIF('Trimcap letter face (2)'!$B$17:$B$30,B1610,'Trimcap letter face (2)'!$G$17:$G$30)) +
(SUMIF('Channel letter fabrication'!$B$17:$B$30,B1610,'Channel letter fabrication'!$G$17:$G$30)) +
(SUMIF('Channel letter fabrication (2)'!$B$17:$B$30,B1610,'Channel letter fabrication (2)'!$G$17:$G$30))</f>
        <v>0</v>
      </c>
    </row>
    <row r="1611" spans="1:10">
      <c r="A1611" s="28">
        <f>[1]ODBC!$A1611</f>
        <v>0</v>
      </c>
      <c r="B1611" s="29">
        <f>[1]ODBC!B1611</f>
        <v>0</v>
      </c>
      <c r="C1611" s="30" t="str">
        <f>IFERROR(VLOOKUP($B1611,[1]ODBC!$B:$H,2,FALSE),"")</f>
        <v/>
      </c>
      <c r="D1611" s="30" t="str">
        <f>IFERROR(VLOOKUP($B1611,[1]ODBC!$B:$H,3,FALSE),"")</f>
        <v/>
      </c>
      <c r="E1611" s="30" t="str">
        <f>IFERROR(VLOOKUP($B1611,[1]ODBC!$B:$H,4,FALSE),"")</f>
        <v/>
      </c>
      <c r="F1611" s="31" t="str">
        <f>IFERROR(VLOOKUP($B1611,[1]ODBC!$B:$H,5,FALSE),"")</f>
        <v/>
      </c>
      <c r="G1611" s="32">
        <f>[1]ODBC!G1611</f>
        <v>0</v>
      </c>
      <c r="H1611" s="33">
        <f>SUM([1]ODBC!H1611)</f>
        <v>0</v>
      </c>
      <c r="I1611" s="41" t="str">
        <f>'Vinyl cutting'!$B$2</f>
        <v>J36938</v>
      </c>
      <c r="J1611" s="42">
        <f ca="1">(SUMIF('Freeform time and material'!$B$17:$B$30,B1611,'Freeform time and material'!$G$17:$G$30)) +
(SUMIF('Vinyl cutting'!$B$17:$B$30,B1611,'Vinyl cutting'!$G$17:$G$30)) +
(SUMIF('Vinyl cutting (2)'!$B$17:$B$30,B1611,'Vinyl cutting (2)'!$G$17:$G$30)) +
(SUMIF('Apply vinyl graphics'!$B$17:$B$30,B1611,'Apply vinyl graphics'!$G$17:$G$30)) +
(SUMIF('Apply vinyl graphics (2)'!$B$17:$B$30,B1611,'Apply vinyl graphics (2)'!$G$17:$G$30)) +
(SUMIF('Alum pan sign'!$B$17:$B$30,B1611,'Alum pan sign'!$G$17:$G$30)) +
(SUMIF('Alum pan sign (2)'!$B$17:$B$30,B1611,'Alum pan sign (2)'!$G$17:$G$30)) +
(SUMIF('Economy pan sign'!$B$17:$B$30,B1611,'Economy pan sign'!$G$17:$G$30)) +
(SUMIF('Post and panel sign'!$B$17:$B$30,B1611,'Post and panel sign'!$G$17:$G$30)) +
(SUMIF('Post and panel sign (2)'!$B$17:$B$30,B1611,'Post and panel sign (2)'!$G$17:$G$30)) +
(SUMIF('Flat panels only'!$B$17:$B$30,B1611,'Flat panels only'!$G$17:$G$30)) +
(SUMIF('Flat panels only (2)'!$B$17:$B$30,B1611,'Flat panels only (2)'!$G$17:$G$30)) +
(SUMIF('Routed panel shapes'!$B$18:$B$31,B1611,'Routed panel shapes'!$G$18:$G$31)) +
(SUMIF('Routed panel shapes (2)'!$B$18:$B$31,B1611,'Routed panel shapes (2)'!$G$18:$G$31)) +
(SUMIF('Routed face only'!$B$17:$B$30,B1611,'Routed face only'!$G$17:$G$30)) +
(SUMIF('Routed face only (2)'!$B$17:$B$30,B1611,'Routed face only (2)'!$G$17:$G$30)) +
(SUMIF('Routed alum faces letters'!$B$17:$B$30,B1611,'Routed alum faces letters'!$G$17:$G$30)) +
(SUMIF('Routed alum faces letters (2)'!$B$17:$B$30,B1611,'Routed alum faces letters (2)'!$G$17:$G$30)) +
(SUMIF('Routed push through acrylic'!$B$17:$B$30,B1611,'Routed push through acrylic'!$G$17:$G$30)) +
(SUMIF('Routed push through acrylic (2)'!$B$17:$B$30,B1611,'Routed push through acrylic (2)'!$G$17:$G$30)) +
(SUMIF('Sf routed cabinet'!$B$17:$B$30,B1611,'Sf routed cabinet'!$G$17:$G$30)) +
(SUMIF('Sf routed cabinet (2)'!$B$17:$B$30,B1611,'Sf routed cabinet (2)'!$G$17:$G$30)) +
(SUMIF('Df routed cabinet'!$B$17:$B$30,B1611,'Df routed cabinet'!$G$17:$G$30)) +
(SUMIF('Df routed cabinet (2)'!$B$17:$B$30,B1611,'Df routed cabinet (2)'!$G$17:$G$30)) +
(SUMIF('Sf acrylic cabinet'!$B$17:$B$30,B1611,'Sf acrylic cabinet'!$G$17:$G$30)) +
(SUMIF('Sf acrylic cabinet (2)'!$B$17:$B$30,B1611,'Sf acrylic cabinet (2)'!$G$17:$G$30)) +
(SUMIF('Economy Sf acrylic'!$B$17:$B$30,B1611,'Economy Sf acrylic'!$G$17:$G$30)) +
(SUMIF('Df acrylic cabinet'!$B$17:$B$30,B1611,'Df acrylic cabinet'!$G$17:$G$30)) +
(SUMIF('Df acrylic cabinet (2)'!$B$17:$B$30,B1611,'Df acrylic cabinet (2)'!$G$17:$G$30)) +
(SUMIF('Sf flex cabinet'!$B$17:$B$30,B1611,'Sf flex cabinet'!$G$17:$G$30)) +
(SUMIF('Sf flex cabinet (2)'!$B$17:$B$30,B1611,'Sf flex cabinet (2)'!$G$17:$G$30)) +
(SUMIF('Df flex cabinet'!$B$17:$B$36,B1611,'Df flex cabinet'!$G$17:$G$36)) +
(SUMIF('Df flex cabinet (2)'!$B$17:$B$36,B1611,'Df flex cabinet (2)'!$G$17:$G$36)) +
(SUMIF('Pole cover'!$B$17:$B$30,B1611,'Pole cover'!$G$17:$G$30)) +
(SUMIF('Pole cover (2)'!$B$17:$B$30,B1611,'Pole cover (2)'!$G$17:$G$30)) +
(SUMIF('Structural Steel Fab'!$B$17:$B$29,B1611,'Structural Steel Fab'!$G$17:$G$29)) +
(SUMIF(Reveal!$B$17:$B$30,B1611,Reveal!$G$17:$G$30)) +
(SUMIF('Reveal (2)'!$B$17:$B$30,B1611,'Reveal (2)'!$G$17:$G$30)) +
(SUMIF('Crown cove top'!$B$17:$B$30,B1611,'Crown cove top'!$G$17:$G$30)) +
(SUMIF('EMC assembly'!$B$17:$B$30,B1611,'EMC assembly'!$G$17:$G$30)) +
(SUMIF(Crating!$B$17:$B$29,B1611,Crating!$G$17:$G$29)) +
(SUMIF('LED wiring'!$B$17:$B$30,B1611,'LED wiring'!$G$17:$G$30)) +
(SUMIF('Changeable copy face'!$B$17:$B$30,B1611,'Changeable copy face'!$G$17:$G$30)) +
(SUMIF('Flex face assembly'!$B$17:$B$30,B1611,'Flex face assembly'!$G$17:$G$30)) +
(SUMIF('Routed face assembly'!$B$17:$B$30,B1611,'Routed face assembly'!$G$17:$G$30)) +
(SUMIF('Paint calculation'!$B$17:$B$30,B1611,'Paint calculation'!$G$17:$G$30)) +
(SUMIF('Trimcap letter face'!$B$17:$B$30,B1611,'Trimcap letter face'!$G$17:$G$30)) +
(SUMIF('Trimcap letter face (2)'!$B$17:$B$30,B1611,'Trimcap letter face (2)'!$G$17:$G$30)) +
(SUMIF('Channel letter fabrication'!$B$17:$B$30,B1611,'Channel letter fabrication'!$G$17:$G$30)) +
(SUMIF('Channel letter fabrication (2)'!$B$17:$B$30,B1611,'Channel letter fabrication (2)'!$G$17:$G$30))</f>
        <v>0</v>
      </c>
    </row>
    <row r="1612" spans="1:10">
      <c r="A1612" s="28">
        <f>[1]ODBC!$A1612</f>
        <v>0</v>
      </c>
      <c r="B1612" s="29">
        <f>[1]ODBC!B1612</f>
        <v>0</v>
      </c>
      <c r="C1612" s="30" t="str">
        <f>IFERROR(VLOOKUP($B1612,[1]ODBC!$B:$H,2,FALSE),"")</f>
        <v/>
      </c>
      <c r="D1612" s="30" t="str">
        <f>IFERROR(VLOOKUP($B1612,[1]ODBC!$B:$H,3,FALSE),"")</f>
        <v/>
      </c>
      <c r="E1612" s="30" t="str">
        <f>IFERROR(VLOOKUP($B1612,[1]ODBC!$B:$H,4,FALSE),"")</f>
        <v/>
      </c>
      <c r="F1612" s="31" t="str">
        <f>IFERROR(VLOOKUP($B1612,[1]ODBC!$B:$H,5,FALSE),"")</f>
        <v/>
      </c>
      <c r="G1612" s="32">
        <f>[1]ODBC!G1612</f>
        <v>0</v>
      </c>
      <c r="H1612" s="33">
        <f>SUM([1]ODBC!H1612)</f>
        <v>0</v>
      </c>
      <c r="I1612" s="41" t="str">
        <f>'Vinyl cutting'!$B$2</f>
        <v>J36938</v>
      </c>
      <c r="J1612" s="42">
        <f ca="1">(SUMIF('Freeform time and material'!$B$17:$B$30,B1612,'Freeform time and material'!$G$17:$G$30)) +
(SUMIF('Vinyl cutting'!$B$17:$B$30,B1612,'Vinyl cutting'!$G$17:$G$30)) +
(SUMIF('Vinyl cutting (2)'!$B$17:$B$30,B1612,'Vinyl cutting (2)'!$G$17:$G$30)) +
(SUMIF('Apply vinyl graphics'!$B$17:$B$30,B1612,'Apply vinyl graphics'!$G$17:$G$30)) +
(SUMIF('Apply vinyl graphics (2)'!$B$17:$B$30,B1612,'Apply vinyl graphics (2)'!$G$17:$G$30)) +
(SUMIF('Alum pan sign'!$B$17:$B$30,B1612,'Alum pan sign'!$G$17:$G$30)) +
(SUMIF('Alum pan sign (2)'!$B$17:$B$30,B1612,'Alum pan sign (2)'!$G$17:$G$30)) +
(SUMIF('Economy pan sign'!$B$17:$B$30,B1612,'Economy pan sign'!$G$17:$G$30)) +
(SUMIF('Post and panel sign'!$B$17:$B$30,B1612,'Post and panel sign'!$G$17:$G$30)) +
(SUMIF('Post and panel sign (2)'!$B$17:$B$30,B1612,'Post and panel sign (2)'!$G$17:$G$30)) +
(SUMIF('Flat panels only'!$B$17:$B$30,B1612,'Flat panels only'!$G$17:$G$30)) +
(SUMIF('Flat panels only (2)'!$B$17:$B$30,B1612,'Flat panels only (2)'!$G$17:$G$30)) +
(SUMIF('Routed panel shapes'!$B$18:$B$31,B1612,'Routed panel shapes'!$G$18:$G$31)) +
(SUMIF('Routed panel shapes (2)'!$B$18:$B$31,B1612,'Routed panel shapes (2)'!$G$18:$G$31)) +
(SUMIF('Routed face only'!$B$17:$B$30,B1612,'Routed face only'!$G$17:$G$30)) +
(SUMIF('Routed face only (2)'!$B$17:$B$30,B1612,'Routed face only (2)'!$G$17:$G$30)) +
(SUMIF('Routed alum faces letters'!$B$17:$B$30,B1612,'Routed alum faces letters'!$G$17:$G$30)) +
(SUMIF('Routed alum faces letters (2)'!$B$17:$B$30,B1612,'Routed alum faces letters (2)'!$G$17:$G$30)) +
(SUMIF('Routed push through acrylic'!$B$17:$B$30,B1612,'Routed push through acrylic'!$G$17:$G$30)) +
(SUMIF('Routed push through acrylic (2)'!$B$17:$B$30,B1612,'Routed push through acrylic (2)'!$G$17:$G$30)) +
(SUMIF('Sf routed cabinet'!$B$17:$B$30,B1612,'Sf routed cabinet'!$G$17:$G$30)) +
(SUMIF('Sf routed cabinet (2)'!$B$17:$B$30,B1612,'Sf routed cabinet (2)'!$G$17:$G$30)) +
(SUMIF('Df routed cabinet'!$B$17:$B$30,B1612,'Df routed cabinet'!$G$17:$G$30)) +
(SUMIF('Df routed cabinet (2)'!$B$17:$B$30,B1612,'Df routed cabinet (2)'!$G$17:$G$30)) +
(SUMIF('Sf acrylic cabinet'!$B$17:$B$30,B1612,'Sf acrylic cabinet'!$G$17:$G$30)) +
(SUMIF('Sf acrylic cabinet (2)'!$B$17:$B$30,B1612,'Sf acrylic cabinet (2)'!$G$17:$G$30)) +
(SUMIF('Economy Sf acrylic'!$B$17:$B$30,B1612,'Economy Sf acrylic'!$G$17:$G$30)) +
(SUMIF('Df acrylic cabinet'!$B$17:$B$30,B1612,'Df acrylic cabinet'!$G$17:$G$30)) +
(SUMIF('Df acrylic cabinet (2)'!$B$17:$B$30,B1612,'Df acrylic cabinet (2)'!$G$17:$G$30)) +
(SUMIF('Sf flex cabinet'!$B$17:$B$30,B1612,'Sf flex cabinet'!$G$17:$G$30)) +
(SUMIF('Sf flex cabinet (2)'!$B$17:$B$30,B1612,'Sf flex cabinet (2)'!$G$17:$G$30)) +
(SUMIF('Df flex cabinet'!$B$17:$B$36,B1612,'Df flex cabinet'!$G$17:$G$36)) +
(SUMIF('Df flex cabinet (2)'!$B$17:$B$36,B1612,'Df flex cabinet (2)'!$G$17:$G$36)) +
(SUMIF('Pole cover'!$B$17:$B$30,B1612,'Pole cover'!$G$17:$G$30)) +
(SUMIF('Pole cover (2)'!$B$17:$B$30,B1612,'Pole cover (2)'!$G$17:$G$30)) +
(SUMIF('Structural Steel Fab'!$B$17:$B$29,B1612,'Structural Steel Fab'!$G$17:$G$29)) +
(SUMIF(Reveal!$B$17:$B$30,B1612,Reveal!$G$17:$G$30)) +
(SUMIF('Reveal (2)'!$B$17:$B$30,B1612,'Reveal (2)'!$G$17:$G$30)) +
(SUMIF('Crown cove top'!$B$17:$B$30,B1612,'Crown cove top'!$G$17:$G$30)) +
(SUMIF('EMC assembly'!$B$17:$B$30,B1612,'EMC assembly'!$G$17:$G$30)) +
(SUMIF(Crating!$B$17:$B$29,B1612,Crating!$G$17:$G$29)) +
(SUMIF('LED wiring'!$B$17:$B$30,B1612,'LED wiring'!$G$17:$G$30)) +
(SUMIF('Changeable copy face'!$B$17:$B$30,B1612,'Changeable copy face'!$G$17:$G$30)) +
(SUMIF('Flex face assembly'!$B$17:$B$30,B1612,'Flex face assembly'!$G$17:$G$30)) +
(SUMIF('Routed face assembly'!$B$17:$B$30,B1612,'Routed face assembly'!$G$17:$G$30)) +
(SUMIF('Paint calculation'!$B$17:$B$30,B1612,'Paint calculation'!$G$17:$G$30)) +
(SUMIF('Trimcap letter face'!$B$17:$B$30,B1612,'Trimcap letter face'!$G$17:$G$30)) +
(SUMIF('Trimcap letter face (2)'!$B$17:$B$30,B1612,'Trimcap letter face (2)'!$G$17:$G$30)) +
(SUMIF('Channel letter fabrication'!$B$17:$B$30,B1612,'Channel letter fabrication'!$G$17:$G$30)) +
(SUMIF('Channel letter fabrication (2)'!$B$17:$B$30,B1612,'Channel letter fabrication (2)'!$G$17:$G$30))</f>
        <v>0</v>
      </c>
    </row>
    <row r="1613" spans="1:10">
      <c r="A1613" s="28">
        <f>[1]ODBC!$A1613</f>
        <v>0</v>
      </c>
      <c r="B1613" s="29">
        <f>[1]ODBC!B1613</f>
        <v>0</v>
      </c>
      <c r="C1613" s="30" t="str">
        <f>IFERROR(VLOOKUP($B1613,[1]ODBC!$B:$H,2,FALSE),"")</f>
        <v/>
      </c>
      <c r="D1613" s="30" t="str">
        <f>IFERROR(VLOOKUP($B1613,[1]ODBC!$B:$H,3,FALSE),"")</f>
        <v/>
      </c>
      <c r="E1613" s="30" t="str">
        <f>IFERROR(VLOOKUP($B1613,[1]ODBC!$B:$H,4,FALSE),"")</f>
        <v/>
      </c>
      <c r="F1613" s="31" t="str">
        <f>IFERROR(VLOOKUP($B1613,[1]ODBC!$B:$H,5,FALSE),"")</f>
        <v/>
      </c>
      <c r="G1613" s="32">
        <f>[1]ODBC!G1613</f>
        <v>0</v>
      </c>
      <c r="H1613" s="33">
        <f>SUM([1]ODBC!H1613)</f>
        <v>0</v>
      </c>
      <c r="I1613" s="41" t="str">
        <f>'Vinyl cutting'!$B$2</f>
        <v>J36938</v>
      </c>
      <c r="J1613" s="42">
        <f ca="1">(SUMIF('Freeform time and material'!$B$17:$B$30,B1613,'Freeform time and material'!$G$17:$G$30)) +
(SUMIF('Vinyl cutting'!$B$17:$B$30,B1613,'Vinyl cutting'!$G$17:$G$30)) +
(SUMIF('Vinyl cutting (2)'!$B$17:$B$30,B1613,'Vinyl cutting (2)'!$G$17:$G$30)) +
(SUMIF('Apply vinyl graphics'!$B$17:$B$30,B1613,'Apply vinyl graphics'!$G$17:$G$30)) +
(SUMIF('Apply vinyl graphics (2)'!$B$17:$B$30,B1613,'Apply vinyl graphics (2)'!$G$17:$G$30)) +
(SUMIF('Alum pan sign'!$B$17:$B$30,B1613,'Alum pan sign'!$G$17:$G$30)) +
(SUMIF('Alum pan sign (2)'!$B$17:$B$30,B1613,'Alum pan sign (2)'!$G$17:$G$30)) +
(SUMIF('Economy pan sign'!$B$17:$B$30,B1613,'Economy pan sign'!$G$17:$G$30)) +
(SUMIF('Post and panel sign'!$B$17:$B$30,B1613,'Post and panel sign'!$G$17:$G$30)) +
(SUMIF('Post and panel sign (2)'!$B$17:$B$30,B1613,'Post and panel sign (2)'!$G$17:$G$30)) +
(SUMIF('Flat panels only'!$B$17:$B$30,B1613,'Flat panels only'!$G$17:$G$30)) +
(SUMIF('Flat panels only (2)'!$B$17:$B$30,B1613,'Flat panels only (2)'!$G$17:$G$30)) +
(SUMIF('Routed panel shapes'!$B$18:$B$31,B1613,'Routed panel shapes'!$G$18:$G$31)) +
(SUMIF('Routed panel shapes (2)'!$B$18:$B$31,B1613,'Routed panel shapes (2)'!$G$18:$G$31)) +
(SUMIF('Routed face only'!$B$17:$B$30,B1613,'Routed face only'!$G$17:$G$30)) +
(SUMIF('Routed face only (2)'!$B$17:$B$30,B1613,'Routed face only (2)'!$G$17:$G$30)) +
(SUMIF('Routed alum faces letters'!$B$17:$B$30,B1613,'Routed alum faces letters'!$G$17:$G$30)) +
(SUMIF('Routed alum faces letters (2)'!$B$17:$B$30,B1613,'Routed alum faces letters (2)'!$G$17:$G$30)) +
(SUMIF('Routed push through acrylic'!$B$17:$B$30,B1613,'Routed push through acrylic'!$G$17:$G$30)) +
(SUMIF('Routed push through acrylic (2)'!$B$17:$B$30,B1613,'Routed push through acrylic (2)'!$G$17:$G$30)) +
(SUMIF('Sf routed cabinet'!$B$17:$B$30,B1613,'Sf routed cabinet'!$G$17:$G$30)) +
(SUMIF('Sf routed cabinet (2)'!$B$17:$B$30,B1613,'Sf routed cabinet (2)'!$G$17:$G$30)) +
(SUMIF('Df routed cabinet'!$B$17:$B$30,B1613,'Df routed cabinet'!$G$17:$G$30)) +
(SUMIF('Df routed cabinet (2)'!$B$17:$B$30,B1613,'Df routed cabinet (2)'!$G$17:$G$30)) +
(SUMIF('Sf acrylic cabinet'!$B$17:$B$30,B1613,'Sf acrylic cabinet'!$G$17:$G$30)) +
(SUMIF('Sf acrylic cabinet (2)'!$B$17:$B$30,B1613,'Sf acrylic cabinet (2)'!$G$17:$G$30)) +
(SUMIF('Economy Sf acrylic'!$B$17:$B$30,B1613,'Economy Sf acrylic'!$G$17:$G$30)) +
(SUMIF('Df acrylic cabinet'!$B$17:$B$30,B1613,'Df acrylic cabinet'!$G$17:$G$30)) +
(SUMIF('Df acrylic cabinet (2)'!$B$17:$B$30,B1613,'Df acrylic cabinet (2)'!$G$17:$G$30)) +
(SUMIF('Sf flex cabinet'!$B$17:$B$30,B1613,'Sf flex cabinet'!$G$17:$G$30)) +
(SUMIF('Sf flex cabinet (2)'!$B$17:$B$30,B1613,'Sf flex cabinet (2)'!$G$17:$G$30)) +
(SUMIF('Df flex cabinet'!$B$17:$B$36,B1613,'Df flex cabinet'!$G$17:$G$36)) +
(SUMIF('Df flex cabinet (2)'!$B$17:$B$36,B1613,'Df flex cabinet (2)'!$G$17:$G$36)) +
(SUMIF('Pole cover'!$B$17:$B$30,B1613,'Pole cover'!$G$17:$G$30)) +
(SUMIF('Pole cover (2)'!$B$17:$B$30,B1613,'Pole cover (2)'!$G$17:$G$30)) +
(SUMIF('Structural Steel Fab'!$B$17:$B$29,B1613,'Structural Steel Fab'!$G$17:$G$29)) +
(SUMIF(Reveal!$B$17:$B$30,B1613,Reveal!$G$17:$G$30)) +
(SUMIF('Reveal (2)'!$B$17:$B$30,B1613,'Reveal (2)'!$G$17:$G$30)) +
(SUMIF('Crown cove top'!$B$17:$B$30,B1613,'Crown cove top'!$G$17:$G$30)) +
(SUMIF('EMC assembly'!$B$17:$B$30,B1613,'EMC assembly'!$G$17:$G$30)) +
(SUMIF(Crating!$B$17:$B$29,B1613,Crating!$G$17:$G$29)) +
(SUMIF('LED wiring'!$B$17:$B$30,B1613,'LED wiring'!$G$17:$G$30)) +
(SUMIF('Changeable copy face'!$B$17:$B$30,B1613,'Changeable copy face'!$G$17:$G$30)) +
(SUMIF('Flex face assembly'!$B$17:$B$30,B1613,'Flex face assembly'!$G$17:$G$30)) +
(SUMIF('Routed face assembly'!$B$17:$B$30,B1613,'Routed face assembly'!$G$17:$G$30)) +
(SUMIF('Paint calculation'!$B$17:$B$30,B1613,'Paint calculation'!$G$17:$G$30)) +
(SUMIF('Trimcap letter face'!$B$17:$B$30,B1613,'Trimcap letter face'!$G$17:$G$30)) +
(SUMIF('Trimcap letter face (2)'!$B$17:$B$30,B1613,'Trimcap letter face (2)'!$G$17:$G$30)) +
(SUMIF('Channel letter fabrication'!$B$17:$B$30,B1613,'Channel letter fabrication'!$G$17:$G$30)) +
(SUMIF('Channel letter fabrication (2)'!$B$17:$B$30,B1613,'Channel letter fabrication (2)'!$G$17:$G$30))</f>
        <v>0</v>
      </c>
    </row>
    <row r="1614" spans="1:10">
      <c r="A1614" s="28">
        <f>[1]ODBC!$A1614</f>
        <v>0</v>
      </c>
      <c r="B1614" s="29">
        <f>[1]ODBC!B1614</f>
        <v>0</v>
      </c>
      <c r="C1614" s="30" t="str">
        <f>IFERROR(VLOOKUP($B1614,[1]ODBC!$B:$H,2,FALSE),"")</f>
        <v/>
      </c>
      <c r="D1614" s="30" t="str">
        <f>IFERROR(VLOOKUP($B1614,[1]ODBC!$B:$H,3,FALSE),"")</f>
        <v/>
      </c>
      <c r="E1614" s="30" t="str">
        <f>IFERROR(VLOOKUP($B1614,[1]ODBC!$B:$H,4,FALSE),"")</f>
        <v/>
      </c>
      <c r="F1614" s="31" t="str">
        <f>IFERROR(VLOOKUP($B1614,[1]ODBC!$B:$H,5,FALSE),"")</f>
        <v/>
      </c>
      <c r="G1614" s="32">
        <f>[1]ODBC!G1614</f>
        <v>0</v>
      </c>
      <c r="H1614" s="33">
        <f>SUM([1]ODBC!H1614)</f>
        <v>0</v>
      </c>
      <c r="I1614" s="41" t="str">
        <f>'Vinyl cutting'!$B$2</f>
        <v>J36938</v>
      </c>
      <c r="J1614" s="42">
        <f ca="1">(SUMIF('Freeform time and material'!$B$17:$B$30,B1614,'Freeform time and material'!$G$17:$G$30)) +
(SUMIF('Vinyl cutting'!$B$17:$B$30,B1614,'Vinyl cutting'!$G$17:$G$30)) +
(SUMIF('Vinyl cutting (2)'!$B$17:$B$30,B1614,'Vinyl cutting (2)'!$G$17:$G$30)) +
(SUMIF('Apply vinyl graphics'!$B$17:$B$30,B1614,'Apply vinyl graphics'!$G$17:$G$30)) +
(SUMIF('Apply vinyl graphics (2)'!$B$17:$B$30,B1614,'Apply vinyl graphics (2)'!$G$17:$G$30)) +
(SUMIF('Alum pan sign'!$B$17:$B$30,B1614,'Alum pan sign'!$G$17:$G$30)) +
(SUMIF('Alum pan sign (2)'!$B$17:$B$30,B1614,'Alum pan sign (2)'!$G$17:$G$30)) +
(SUMIF('Economy pan sign'!$B$17:$B$30,B1614,'Economy pan sign'!$G$17:$G$30)) +
(SUMIF('Post and panel sign'!$B$17:$B$30,B1614,'Post and panel sign'!$G$17:$G$30)) +
(SUMIF('Post and panel sign (2)'!$B$17:$B$30,B1614,'Post and panel sign (2)'!$G$17:$G$30)) +
(SUMIF('Flat panels only'!$B$17:$B$30,B1614,'Flat panels only'!$G$17:$G$30)) +
(SUMIF('Flat panels only (2)'!$B$17:$B$30,B1614,'Flat panels only (2)'!$G$17:$G$30)) +
(SUMIF('Routed panel shapes'!$B$18:$B$31,B1614,'Routed panel shapes'!$G$18:$G$31)) +
(SUMIF('Routed panel shapes (2)'!$B$18:$B$31,B1614,'Routed panel shapes (2)'!$G$18:$G$31)) +
(SUMIF('Routed face only'!$B$17:$B$30,B1614,'Routed face only'!$G$17:$G$30)) +
(SUMIF('Routed face only (2)'!$B$17:$B$30,B1614,'Routed face only (2)'!$G$17:$G$30)) +
(SUMIF('Routed alum faces letters'!$B$17:$B$30,B1614,'Routed alum faces letters'!$G$17:$G$30)) +
(SUMIF('Routed alum faces letters (2)'!$B$17:$B$30,B1614,'Routed alum faces letters (2)'!$G$17:$G$30)) +
(SUMIF('Routed push through acrylic'!$B$17:$B$30,B1614,'Routed push through acrylic'!$G$17:$G$30)) +
(SUMIF('Routed push through acrylic (2)'!$B$17:$B$30,B1614,'Routed push through acrylic (2)'!$G$17:$G$30)) +
(SUMIF('Sf routed cabinet'!$B$17:$B$30,B1614,'Sf routed cabinet'!$G$17:$G$30)) +
(SUMIF('Sf routed cabinet (2)'!$B$17:$B$30,B1614,'Sf routed cabinet (2)'!$G$17:$G$30)) +
(SUMIF('Df routed cabinet'!$B$17:$B$30,B1614,'Df routed cabinet'!$G$17:$G$30)) +
(SUMIF('Df routed cabinet (2)'!$B$17:$B$30,B1614,'Df routed cabinet (2)'!$G$17:$G$30)) +
(SUMIF('Sf acrylic cabinet'!$B$17:$B$30,B1614,'Sf acrylic cabinet'!$G$17:$G$30)) +
(SUMIF('Sf acrylic cabinet (2)'!$B$17:$B$30,B1614,'Sf acrylic cabinet (2)'!$G$17:$G$30)) +
(SUMIF('Economy Sf acrylic'!$B$17:$B$30,B1614,'Economy Sf acrylic'!$G$17:$G$30)) +
(SUMIF('Df acrylic cabinet'!$B$17:$B$30,B1614,'Df acrylic cabinet'!$G$17:$G$30)) +
(SUMIF('Df acrylic cabinet (2)'!$B$17:$B$30,B1614,'Df acrylic cabinet (2)'!$G$17:$G$30)) +
(SUMIF('Sf flex cabinet'!$B$17:$B$30,B1614,'Sf flex cabinet'!$G$17:$G$30)) +
(SUMIF('Sf flex cabinet (2)'!$B$17:$B$30,B1614,'Sf flex cabinet (2)'!$G$17:$G$30)) +
(SUMIF('Df flex cabinet'!$B$17:$B$36,B1614,'Df flex cabinet'!$G$17:$G$36)) +
(SUMIF('Df flex cabinet (2)'!$B$17:$B$36,B1614,'Df flex cabinet (2)'!$G$17:$G$36)) +
(SUMIF('Pole cover'!$B$17:$B$30,B1614,'Pole cover'!$G$17:$G$30)) +
(SUMIF('Pole cover (2)'!$B$17:$B$30,B1614,'Pole cover (2)'!$G$17:$G$30)) +
(SUMIF('Structural Steel Fab'!$B$17:$B$29,B1614,'Structural Steel Fab'!$G$17:$G$29)) +
(SUMIF(Reveal!$B$17:$B$30,B1614,Reveal!$G$17:$G$30)) +
(SUMIF('Reveal (2)'!$B$17:$B$30,B1614,'Reveal (2)'!$G$17:$G$30)) +
(SUMIF('Crown cove top'!$B$17:$B$30,B1614,'Crown cove top'!$G$17:$G$30)) +
(SUMIF('EMC assembly'!$B$17:$B$30,B1614,'EMC assembly'!$G$17:$G$30)) +
(SUMIF(Crating!$B$17:$B$29,B1614,Crating!$G$17:$G$29)) +
(SUMIF('LED wiring'!$B$17:$B$30,B1614,'LED wiring'!$G$17:$G$30)) +
(SUMIF('Changeable copy face'!$B$17:$B$30,B1614,'Changeable copy face'!$G$17:$G$30)) +
(SUMIF('Flex face assembly'!$B$17:$B$30,B1614,'Flex face assembly'!$G$17:$G$30)) +
(SUMIF('Routed face assembly'!$B$17:$B$30,B1614,'Routed face assembly'!$G$17:$G$30)) +
(SUMIF('Paint calculation'!$B$17:$B$30,B1614,'Paint calculation'!$G$17:$G$30)) +
(SUMIF('Trimcap letter face'!$B$17:$B$30,B1614,'Trimcap letter face'!$G$17:$G$30)) +
(SUMIF('Trimcap letter face (2)'!$B$17:$B$30,B1614,'Trimcap letter face (2)'!$G$17:$G$30)) +
(SUMIF('Channel letter fabrication'!$B$17:$B$30,B1614,'Channel letter fabrication'!$G$17:$G$30)) +
(SUMIF('Channel letter fabrication (2)'!$B$17:$B$30,B1614,'Channel letter fabrication (2)'!$G$17:$G$30))</f>
        <v>0</v>
      </c>
    </row>
    <row r="1615" spans="1:10">
      <c r="A1615" s="28">
        <f>[1]ODBC!$A1615</f>
        <v>0</v>
      </c>
      <c r="B1615" s="29">
        <f>[1]ODBC!B1615</f>
        <v>0</v>
      </c>
      <c r="C1615" s="30" t="str">
        <f>IFERROR(VLOOKUP($B1615,[1]ODBC!$B:$H,2,FALSE),"")</f>
        <v/>
      </c>
      <c r="D1615" s="30" t="str">
        <f>IFERROR(VLOOKUP($B1615,[1]ODBC!$B:$H,3,FALSE),"")</f>
        <v/>
      </c>
      <c r="E1615" s="30" t="str">
        <f>IFERROR(VLOOKUP($B1615,[1]ODBC!$B:$H,4,FALSE),"")</f>
        <v/>
      </c>
      <c r="F1615" s="31" t="str">
        <f>IFERROR(VLOOKUP($B1615,[1]ODBC!$B:$H,5,FALSE),"")</f>
        <v/>
      </c>
      <c r="G1615" s="32">
        <f>[1]ODBC!G1615</f>
        <v>0</v>
      </c>
      <c r="H1615" s="33">
        <f>SUM([1]ODBC!H1615)</f>
        <v>0</v>
      </c>
      <c r="I1615" s="41" t="str">
        <f>'Vinyl cutting'!$B$2</f>
        <v>J36938</v>
      </c>
      <c r="J1615" s="42">
        <f ca="1">(SUMIF('Freeform time and material'!$B$17:$B$30,B1615,'Freeform time and material'!$G$17:$G$30)) +
(SUMIF('Vinyl cutting'!$B$17:$B$30,B1615,'Vinyl cutting'!$G$17:$G$30)) +
(SUMIF('Vinyl cutting (2)'!$B$17:$B$30,B1615,'Vinyl cutting (2)'!$G$17:$G$30)) +
(SUMIF('Apply vinyl graphics'!$B$17:$B$30,B1615,'Apply vinyl graphics'!$G$17:$G$30)) +
(SUMIF('Apply vinyl graphics (2)'!$B$17:$B$30,B1615,'Apply vinyl graphics (2)'!$G$17:$G$30)) +
(SUMIF('Alum pan sign'!$B$17:$B$30,B1615,'Alum pan sign'!$G$17:$G$30)) +
(SUMIF('Alum pan sign (2)'!$B$17:$B$30,B1615,'Alum pan sign (2)'!$G$17:$G$30)) +
(SUMIF('Economy pan sign'!$B$17:$B$30,B1615,'Economy pan sign'!$G$17:$G$30)) +
(SUMIF('Post and panel sign'!$B$17:$B$30,B1615,'Post and panel sign'!$G$17:$G$30)) +
(SUMIF('Post and panel sign (2)'!$B$17:$B$30,B1615,'Post and panel sign (2)'!$G$17:$G$30)) +
(SUMIF('Flat panels only'!$B$17:$B$30,B1615,'Flat panels only'!$G$17:$G$30)) +
(SUMIF('Flat panels only (2)'!$B$17:$B$30,B1615,'Flat panels only (2)'!$G$17:$G$30)) +
(SUMIF('Routed panel shapes'!$B$18:$B$31,B1615,'Routed panel shapes'!$G$18:$G$31)) +
(SUMIF('Routed panel shapes (2)'!$B$18:$B$31,B1615,'Routed panel shapes (2)'!$G$18:$G$31)) +
(SUMIF('Routed face only'!$B$17:$B$30,B1615,'Routed face only'!$G$17:$G$30)) +
(SUMIF('Routed face only (2)'!$B$17:$B$30,B1615,'Routed face only (2)'!$G$17:$G$30)) +
(SUMIF('Routed alum faces letters'!$B$17:$B$30,B1615,'Routed alum faces letters'!$G$17:$G$30)) +
(SUMIF('Routed alum faces letters (2)'!$B$17:$B$30,B1615,'Routed alum faces letters (2)'!$G$17:$G$30)) +
(SUMIF('Routed push through acrylic'!$B$17:$B$30,B1615,'Routed push through acrylic'!$G$17:$G$30)) +
(SUMIF('Routed push through acrylic (2)'!$B$17:$B$30,B1615,'Routed push through acrylic (2)'!$G$17:$G$30)) +
(SUMIF('Sf routed cabinet'!$B$17:$B$30,B1615,'Sf routed cabinet'!$G$17:$G$30)) +
(SUMIF('Sf routed cabinet (2)'!$B$17:$B$30,B1615,'Sf routed cabinet (2)'!$G$17:$G$30)) +
(SUMIF('Df routed cabinet'!$B$17:$B$30,B1615,'Df routed cabinet'!$G$17:$G$30)) +
(SUMIF('Df routed cabinet (2)'!$B$17:$B$30,B1615,'Df routed cabinet (2)'!$G$17:$G$30)) +
(SUMIF('Sf acrylic cabinet'!$B$17:$B$30,B1615,'Sf acrylic cabinet'!$G$17:$G$30)) +
(SUMIF('Sf acrylic cabinet (2)'!$B$17:$B$30,B1615,'Sf acrylic cabinet (2)'!$G$17:$G$30)) +
(SUMIF('Economy Sf acrylic'!$B$17:$B$30,B1615,'Economy Sf acrylic'!$G$17:$G$30)) +
(SUMIF('Df acrylic cabinet'!$B$17:$B$30,B1615,'Df acrylic cabinet'!$G$17:$G$30)) +
(SUMIF('Df acrylic cabinet (2)'!$B$17:$B$30,B1615,'Df acrylic cabinet (2)'!$G$17:$G$30)) +
(SUMIF('Sf flex cabinet'!$B$17:$B$30,B1615,'Sf flex cabinet'!$G$17:$G$30)) +
(SUMIF('Sf flex cabinet (2)'!$B$17:$B$30,B1615,'Sf flex cabinet (2)'!$G$17:$G$30)) +
(SUMIF('Df flex cabinet'!$B$17:$B$36,B1615,'Df flex cabinet'!$G$17:$G$36)) +
(SUMIF('Df flex cabinet (2)'!$B$17:$B$36,B1615,'Df flex cabinet (2)'!$G$17:$G$36)) +
(SUMIF('Pole cover'!$B$17:$B$30,B1615,'Pole cover'!$G$17:$G$30)) +
(SUMIF('Pole cover (2)'!$B$17:$B$30,B1615,'Pole cover (2)'!$G$17:$G$30)) +
(SUMIF('Structural Steel Fab'!$B$17:$B$29,B1615,'Structural Steel Fab'!$G$17:$G$29)) +
(SUMIF(Reveal!$B$17:$B$30,B1615,Reveal!$G$17:$G$30)) +
(SUMIF('Reveal (2)'!$B$17:$B$30,B1615,'Reveal (2)'!$G$17:$G$30)) +
(SUMIF('Crown cove top'!$B$17:$B$30,B1615,'Crown cove top'!$G$17:$G$30)) +
(SUMIF('EMC assembly'!$B$17:$B$30,B1615,'EMC assembly'!$G$17:$G$30)) +
(SUMIF(Crating!$B$17:$B$29,B1615,Crating!$G$17:$G$29)) +
(SUMIF('LED wiring'!$B$17:$B$30,B1615,'LED wiring'!$G$17:$G$30)) +
(SUMIF('Changeable copy face'!$B$17:$B$30,B1615,'Changeable copy face'!$G$17:$G$30)) +
(SUMIF('Flex face assembly'!$B$17:$B$30,B1615,'Flex face assembly'!$G$17:$G$30)) +
(SUMIF('Routed face assembly'!$B$17:$B$30,B1615,'Routed face assembly'!$G$17:$G$30)) +
(SUMIF('Paint calculation'!$B$17:$B$30,B1615,'Paint calculation'!$G$17:$G$30)) +
(SUMIF('Trimcap letter face'!$B$17:$B$30,B1615,'Trimcap letter face'!$G$17:$G$30)) +
(SUMIF('Trimcap letter face (2)'!$B$17:$B$30,B1615,'Trimcap letter face (2)'!$G$17:$G$30)) +
(SUMIF('Channel letter fabrication'!$B$17:$B$30,B1615,'Channel letter fabrication'!$G$17:$G$30)) +
(SUMIF('Channel letter fabrication (2)'!$B$17:$B$30,B1615,'Channel letter fabrication (2)'!$G$17:$G$30))</f>
        <v>0</v>
      </c>
    </row>
    <row r="1616" spans="1:10">
      <c r="A1616" s="28">
        <f>[1]ODBC!$A1616</f>
        <v>0</v>
      </c>
      <c r="B1616" s="29">
        <f>[1]ODBC!B1616</f>
        <v>0</v>
      </c>
      <c r="C1616" s="30" t="str">
        <f>IFERROR(VLOOKUP($B1616,[1]ODBC!$B:$H,2,FALSE),"")</f>
        <v/>
      </c>
      <c r="D1616" s="30" t="str">
        <f>IFERROR(VLOOKUP($B1616,[1]ODBC!$B:$H,3,FALSE),"")</f>
        <v/>
      </c>
      <c r="E1616" s="30" t="str">
        <f>IFERROR(VLOOKUP($B1616,[1]ODBC!$B:$H,4,FALSE),"")</f>
        <v/>
      </c>
      <c r="F1616" s="31" t="str">
        <f>IFERROR(VLOOKUP($B1616,[1]ODBC!$B:$H,5,FALSE),"")</f>
        <v/>
      </c>
      <c r="G1616" s="32">
        <f>[1]ODBC!G1616</f>
        <v>0</v>
      </c>
      <c r="H1616" s="33">
        <f>SUM([1]ODBC!H1616)</f>
        <v>0</v>
      </c>
      <c r="I1616" s="41" t="str">
        <f>'Vinyl cutting'!$B$2</f>
        <v>J36938</v>
      </c>
      <c r="J1616" s="42">
        <f ca="1">(SUMIF('Freeform time and material'!$B$17:$B$30,B1616,'Freeform time and material'!$G$17:$G$30)) +
(SUMIF('Vinyl cutting'!$B$17:$B$30,B1616,'Vinyl cutting'!$G$17:$G$30)) +
(SUMIF('Vinyl cutting (2)'!$B$17:$B$30,B1616,'Vinyl cutting (2)'!$G$17:$G$30)) +
(SUMIF('Apply vinyl graphics'!$B$17:$B$30,B1616,'Apply vinyl graphics'!$G$17:$G$30)) +
(SUMIF('Apply vinyl graphics (2)'!$B$17:$B$30,B1616,'Apply vinyl graphics (2)'!$G$17:$G$30)) +
(SUMIF('Alum pan sign'!$B$17:$B$30,B1616,'Alum pan sign'!$G$17:$G$30)) +
(SUMIF('Alum pan sign (2)'!$B$17:$B$30,B1616,'Alum pan sign (2)'!$G$17:$G$30)) +
(SUMIF('Economy pan sign'!$B$17:$B$30,B1616,'Economy pan sign'!$G$17:$G$30)) +
(SUMIF('Post and panel sign'!$B$17:$B$30,B1616,'Post and panel sign'!$G$17:$G$30)) +
(SUMIF('Post and panel sign (2)'!$B$17:$B$30,B1616,'Post and panel sign (2)'!$G$17:$G$30)) +
(SUMIF('Flat panels only'!$B$17:$B$30,B1616,'Flat panels only'!$G$17:$G$30)) +
(SUMIF('Flat panels only (2)'!$B$17:$B$30,B1616,'Flat panels only (2)'!$G$17:$G$30)) +
(SUMIF('Routed panel shapes'!$B$18:$B$31,B1616,'Routed panel shapes'!$G$18:$G$31)) +
(SUMIF('Routed panel shapes (2)'!$B$18:$B$31,B1616,'Routed panel shapes (2)'!$G$18:$G$31)) +
(SUMIF('Routed face only'!$B$17:$B$30,B1616,'Routed face only'!$G$17:$G$30)) +
(SUMIF('Routed face only (2)'!$B$17:$B$30,B1616,'Routed face only (2)'!$G$17:$G$30)) +
(SUMIF('Routed alum faces letters'!$B$17:$B$30,B1616,'Routed alum faces letters'!$G$17:$G$30)) +
(SUMIF('Routed alum faces letters (2)'!$B$17:$B$30,B1616,'Routed alum faces letters (2)'!$G$17:$G$30)) +
(SUMIF('Routed push through acrylic'!$B$17:$B$30,B1616,'Routed push through acrylic'!$G$17:$G$30)) +
(SUMIF('Routed push through acrylic (2)'!$B$17:$B$30,B1616,'Routed push through acrylic (2)'!$G$17:$G$30)) +
(SUMIF('Sf routed cabinet'!$B$17:$B$30,B1616,'Sf routed cabinet'!$G$17:$G$30)) +
(SUMIF('Sf routed cabinet (2)'!$B$17:$B$30,B1616,'Sf routed cabinet (2)'!$G$17:$G$30)) +
(SUMIF('Df routed cabinet'!$B$17:$B$30,B1616,'Df routed cabinet'!$G$17:$G$30)) +
(SUMIF('Df routed cabinet (2)'!$B$17:$B$30,B1616,'Df routed cabinet (2)'!$G$17:$G$30)) +
(SUMIF('Sf acrylic cabinet'!$B$17:$B$30,B1616,'Sf acrylic cabinet'!$G$17:$G$30)) +
(SUMIF('Sf acrylic cabinet (2)'!$B$17:$B$30,B1616,'Sf acrylic cabinet (2)'!$G$17:$G$30)) +
(SUMIF('Economy Sf acrylic'!$B$17:$B$30,B1616,'Economy Sf acrylic'!$G$17:$G$30)) +
(SUMIF('Df acrylic cabinet'!$B$17:$B$30,B1616,'Df acrylic cabinet'!$G$17:$G$30)) +
(SUMIF('Df acrylic cabinet (2)'!$B$17:$B$30,B1616,'Df acrylic cabinet (2)'!$G$17:$G$30)) +
(SUMIF('Sf flex cabinet'!$B$17:$B$30,B1616,'Sf flex cabinet'!$G$17:$G$30)) +
(SUMIF('Sf flex cabinet (2)'!$B$17:$B$30,B1616,'Sf flex cabinet (2)'!$G$17:$G$30)) +
(SUMIF('Df flex cabinet'!$B$17:$B$36,B1616,'Df flex cabinet'!$G$17:$G$36)) +
(SUMIF('Df flex cabinet (2)'!$B$17:$B$36,B1616,'Df flex cabinet (2)'!$G$17:$G$36)) +
(SUMIF('Pole cover'!$B$17:$B$30,B1616,'Pole cover'!$G$17:$G$30)) +
(SUMIF('Pole cover (2)'!$B$17:$B$30,B1616,'Pole cover (2)'!$G$17:$G$30)) +
(SUMIF('Structural Steel Fab'!$B$17:$B$29,B1616,'Structural Steel Fab'!$G$17:$G$29)) +
(SUMIF(Reveal!$B$17:$B$30,B1616,Reveal!$G$17:$G$30)) +
(SUMIF('Reveal (2)'!$B$17:$B$30,B1616,'Reveal (2)'!$G$17:$G$30)) +
(SUMIF('Crown cove top'!$B$17:$B$30,B1616,'Crown cove top'!$G$17:$G$30)) +
(SUMIF('EMC assembly'!$B$17:$B$30,B1616,'EMC assembly'!$G$17:$G$30)) +
(SUMIF(Crating!$B$17:$B$29,B1616,Crating!$G$17:$G$29)) +
(SUMIF('LED wiring'!$B$17:$B$30,B1616,'LED wiring'!$G$17:$G$30)) +
(SUMIF('Changeable copy face'!$B$17:$B$30,B1616,'Changeable copy face'!$G$17:$G$30)) +
(SUMIF('Flex face assembly'!$B$17:$B$30,B1616,'Flex face assembly'!$G$17:$G$30)) +
(SUMIF('Routed face assembly'!$B$17:$B$30,B1616,'Routed face assembly'!$G$17:$G$30)) +
(SUMIF('Paint calculation'!$B$17:$B$30,B1616,'Paint calculation'!$G$17:$G$30)) +
(SUMIF('Trimcap letter face'!$B$17:$B$30,B1616,'Trimcap letter face'!$G$17:$G$30)) +
(SUMIF('Trimcap letter face (2)'!$B$17:$B$30,B1616,'Trimcap letter face (2)'!$G$17:$G$30)) +
(SUMIF('Channel letter fabrication'!$B$17:$B$30,B1616,'Channel letter fabrication'!$G$17:$G$30)) +
(SUMIF('Channel letter fabrication (2)'!$B$17:$B$30,B1616,'Channel letter fabrication (2)'!$G$17:$G$30))</f>
        <v>0</v>
      </c>
    </row>
    <row r="1617" spans="1:10">
      <c r="A1617" s="28">
        <f>[1]ODBC!$A1617</f>
        <v>0</v>
      </c>
      <c r="B1617" s="29">
        <f>[1]ODBC!B1617</f>
        <v>0</v>
      </c>
      <c r="C1617" s="30" t="str">
        <f>IFERROR(VLOOKUP($B1617,[1]ODBC!$B:$H,2,FALSE),"")</f>
        <v/>
      </c>
      <c r="D1617" s="30" t="str">
        <f>IFERROR(VLOOKUP($B1617,[1]ODBC!$B:$H,3,FALSE),"")</f>
        <v/>
      </c>
      <c r="E1617" s="30" t="str">
        <f>IFERROR(VLOOKUP($B1617,[1]ODBC!$B:$H,4,FALSE),"")</f>
        <v/>
      </c>
      <c r="F1617" s="31" t="str">
        <f>IFERROR(VLOOKUP($B1617,[1]ODBC!$B:$H,5,FALSE),"")</f>
        <v/>
      </c>
      <c r="G1617" s="32">
        <f>[1]ODBC!G1617</f>
        <v>0</v>
      </c>
      <c r="H1617" s="33">
        <f>SUM([1]ODBC!H1617)</f>
        <v>0</v>
      </c>
      <c r="I1617" s="41" t="str">
        <f>'Vinyl cutting'!$B$2</f>
        <v>J36938</v>
      </c>
      <c r="J1617" s="42">
        <f ca="1">(SUMIF('Freeform time and material'!$B$17:$B$30,B1617,'Freeform time and material'!$G$17:$G$30)) +
(SUMIF('Vinyl cutting'!$B$17:$B$30,B1617,'Vinyl cutting'!$G$17:$G$30)) +
(SUMIF('Vinyl cutting (2)'!$B$17:$B$30,B1617,'Vinyl cutting (2)'!$G$17:$G$30)) +
(SUMIF('Apply vinyl graphics'!$B$17:$B$30,B1617,'Apply vinyl graphics'!$G$17:$G$30)) +
(SUMIF('Apply vinyl graphics (2)'!$B$17:$B$30,B1617,'Apply vinyl graphics (2)'!$G$17:$G$30)) +
(SUMIF('Alum pan sign'!$B$17:$B$30,B1617,'Alum pan sign'!$G$17:$G$30)) +
(SUMIF('Alum pan sign (2)'!$B$17:$B$30,B1617,'Alum pan sign (2)'!$G$17:$G$30)) +
(SUMIF('Economy pan sign'!$B$17:$B$30,B1617,'Economy pan sign'!$G$17:$G$30)) +
(SUMIF('Post and panel sign'!$B$17:$B$30,B1617,'Post and panel sign'!$G$17:$G$30)) +
(SUMIF('Post and panel sign (2)'!$B$17:$B$30,B1617,'Post and panel sign (2)'!$G$17:$G$30)) +
(SUMIF('Flat panels only'!$B$17:$B$30,B1617,'Flat panels only'!$G$17:$G$30)) +
(SUMIF('Flat panels only (2)'!$B$17:$B$30,B1617,'Flat panels only (2)'!$G$17:$G$30)) +
(SUMIF('Routed panel shapes'!$B$18:$B$31,B1617,'Routed panel shapes'!$G$18:$G$31)) +
(SUMIF('Routed panel shapes (2)'!$B$18:$B$31,B1617,'Routed panel shapes (2)'!$G$18:$G$31)) +
(SUMIF('Routed face only'!$B$17:$B$30,B1617,'Routed face only'!$G$17:$G$30)) +
(SUMIF('Routed face only (2)'!$B$17:$B$30,B1617,'Routed face only (2)'!$G$17:$G$30)) +
(SUMIF('Routed alum faces letters'!$B$17:$B$30,B1617,'Routed alum faces letters'!$G$17:$G$30)) +
(SUMIF('Routed alum faces letters (2)'!$B$17:$B$30,B1617,'Routed alum faces letters (2)'!$G$17:$G$30)) +
(SUMIF('Routed push through acrylic'!$B$17:$B$30,B1617,'Routed push through acrylic'!$G$17:$G$30)) +
(SUMIF('Routed push through acrylic (2)'!$B$17:$B$30,B1617,'Routed push through acrylic (2)'!$G$17:$G$30)) +
(SUMIF('Sf routed cabinet'!$B$17:$B$30,B1617,'Sf routed cabinet'!$G$17:$G$30)) +
(SUMIF('Sf routed cabinet (2)'!$B$17:$B$30,B1617,'Sf routed cabinet (2)'!$G$17:$G$30)) +
(SUMIF('Df routed cabinet'!$B$17:$B$30,B1617,'Df routed cabinet'!$G$17:$G$30)) +
(SUMIF('Df routed cabinet (2)'!$B$17:$B$30,B1617,'Df routed cabinet (2)'!$G$17:$G$30)) +
(SUMIF('Sf acrylic cabinet'!$B$17:$B$30,B1617,'Sf acrylic cabinet'!$G$17:$G$30)) +
(SUMIF('Sf acrylic cabinet (2)'!$B$17:$B$30,B1617,'Sf acrylic cabinet (2)'!$G$17:$G$30)) +
(SUMIF('Economy Sf acrylic'!$B$17:$B$30,B1617,'Economy Sf acrylic'!$G$17:$G$30)) +
(SUMIF('Df acrylic cabinet'!$B$17:$B$30,B1617,'Df acrylic cabinet'!$G$17:$G$30)) +
(SUMIF('Df acrylic cabinet (2)'!$B$17:$B$30,B1617,'Df acrylic cabinet (2)'!$G$17:$G$30)) +
(SUMIF('Sf flex cabinet'!$B$17:$B$30,B1617,'Sf flex cabinet'!$G$17:$G$30)) +
(SUMIF('Sf flex cabinet (2)'!$B$17:$B$30,B1617,'Sf flex cabinet (2)'!$G$17:$G$30)) +
(SUMIF('Df flex cabinet'!$B$17:$B$36,B1617,'Df flex cabinet'!$G$17:$G$36)) +
(SUMIF('Df flex cabinet (2)'!$B$17:$B$36,B1617,'Df flex cabinet (2)'!$G$17:$G$36)) +
(SUMIF('Pole cover'!$B$17:$B$30,B1617,'Pole cover'!$G$17:$G$30)) +
(SUMIF('Pole cover (2)'!$B$17:$B$30,B1617,'Pole cover (2)'!$G$17:$G$30)) +
(SUMIF('Structural Steel Fab'!$B$17:$B$29,B1617,'Structural Steel Fab'!$G$17:$G$29)) +
(SUMIF(Reveal!$B$17:$B$30,B1617,Reveal!$G$17:$G$30)) +
(SUMIF('Reveal (2)'!$B$17:$B$30,B1617,'Reveal (2)'!$G$17:$G$30)) +
(SUMIF('Crown cove top'!$B$17:$B$30,B1617,'Crown cove top'!$G$17:$G$30)) +
(SUMIF('EMC assembly'!$B$17:$B$30,B1617,'EMC assembly'!$G$17:$G$30)) +
(SUMIF(Crating!$B$17:$B$29,B1617,Crating!$G$17:$G$29)) +
(SUMIF('LED wiring'!$B$17:$B$30,B1617,'LED wiring'!$G$17:$G$30)) +
(SUMIF('Changeable copy face'!$B$17:$B$30,B1617,'Changeable copy face'!$G$17:$G$30)) +
(SUMIF('Flex face assembly'!$B$17:$B$30,B1617,'Flex face assembly'!$G$17:$G$30)) +
(SUMIF('Routed face assembly'!$B$17:$B$30,B1617,'Routed face assembly'!$G$17:$G$30)) +
(SUMIF('Paint calculation'!$B$17:$B$30,B1617,'Paint calculation'!$G$17:$G$30)) +
(SUMIF('Trimcap letter face'!$B$17:$B$30,B1617,'Trimcap letter face'!$G$17:$G$30)) +
(SUMIF('Trimcap letter face (2)'!$B$17:$B$30,B1617,'Trimcap letter face (2)'!$G$17:$G$30)) +
(SUMIF('Channel letter fabrication'!$B$17:$B$30,B1617,'Channel letter fabrication'!$G$17:$G$30)) +
(SUMIF('Channel letter fabrication (2)'!$B$17:$B$30,B1617,'Channel letter fabrication (2)'!$G$17:$G$30))</f>
        <v>0</v>
      </c>
    </row>
    <row r="1618" spans="1:10">
      <c r="A1618" s="28">
        <f>[1]ODBC!$A1618</f>
        <v>0</v>
      </c>
      <c r="B1618" s="29">
        <f>[1]ODBC!B1618</f>
        <v>0</v>
      </c>
      <c r="C1618" s="30" t="str">
        <f>IFERROR(VLOOKUP($B1618,[1]ODBC!$B:$H,2,FALSE),"")</f>
        <v/>
      </c>
      <c r="D1618" s="30" t="str">
        <f>IFERROR(VLOOKUP($B1618,[1]ODBC!$B:$H,3,FALSE),"")</f>
        <v/>
      </c>
      <c r="E1618" s="30" t="str">
        <f>IFERROR(VLOOKUP($B1618,[1]ODBC!$B:$H,4,FALSE),"")</f>
        <v/>
      </c>
      <c r="F1618" s="31" t="str">
        <f>IFERROR(VLOOKUP($B1618,[1]ODBC!$B:$H,5,FALSE),"")</f>
        <v/>
      </c>
      <c r="G1618" s="32">
        <f>[1]ODBC!G1618</f>
        <v>0</v>
      </c>
      <c r="H1618" s="33">
        <f>SUM([1]ODBC!H1618)</f>
        <v>0</v>
      </c>
      <c r="I1618" s="41" t="str">
        <f>'Vinyl cutting'!$B$2</f>
        <v>J36938</v>
      </c>
      <c r="J1618" s="42">
        <f ca="1">(SUMIF('Freeform time and material'!$B$17:$B$30,B1618,'Freeform time and material'!$G$17:$G$30)) +
(SUMIF('Vinyl cutting'!$B$17:$B$30,B1618,'Vinyl cutting'!$G$17:$G$30)) +
(SUMIF('Vinyl cutting (2)'!$B$17:$B$30,B1618,'Vinyl cutting (2)'!$G$17:$G$30)) +
(SUMIF('Apply vinyl graphics'!$B$17:$B$30,B1618,'Apply vinyl graphics'!$G$17:$G$30)) +
(SUMIF('Apply vinyl graphics (2)'!$B$17:$B$30,B1618,'Apply vinyl graphics (2)'!$G$17:$G$30)) +
(SUMIF('Alum pan sign'!$B$17:$B$30,B1618,'Alum pan sign'!$G$17:$G$30)) +
(SUMIF('Alum pan sign (2)'!$B$17:$B$30,B1618,'Alum pan sign (2)'!$G$17:$G$30)) +
(SUMIF('Economy pan sign'!$B$17:$B$30,B1618,'Economy pan sign'!$G$17:$G$30)) +
(SUMIF('Post and panel sign'!$B$17:$B$30,B1618,'Post and panel sign'!$G$17:$G$30)) +
(SUMIF('Post and panel sign (2)'!$B$17:$B$30,B1618,'Post and panel sign (2)'!$G$17:$G$30)) +
(SUMIF('Flat panels only'!$B$17:$B$30,B1618,'Flat panels only'!$G$17:$G$30)) +
(SUMIF('Flat panels only (2)'!$B$17:$B$30,B1618,'Flat panels only (2)'!$G$17:$G$30)) +
(SUMIF('Routed panel shapes'!$B$18:$B$31,B1618,'Routed panel shapes'!$G$18:$G$31)) +
(SUMIF('Routed panel shapes (2)'!$B$18:$B$31,B1618,'Routed panel shapes (2)'!$G$18:$G$31)) +
(SUMIF('Routed face only'!$B$17:$B$30,B1618,'Routed face only'!$G$17:$G$30)) +
(SUMIF('Routed face only (2)'!$B$17:$B$30,B1618,'Routed face only (2)'!$G$17:$G$30)) +
(SUMIF('Routed alum faces letters'!$B$17:$B$30,B1618,'Routed alum faces letters'!$G$17:$G$30)) +
(SUMIF('Routed alum faces letters (2)'!$B$17:$B$30,B1618,'Routed alum faces letters (2)'!$G$17:$G$30)) +
(SUMIF('Routed push through acrylic'!$B$17:$B$30,B1618,'Routed push through acrylic'!$G$17:$G$30)) +
(SUMIF('Routed push through acrylic (2)'!$B$17:$B$30,B1618,'Routed push through acrylic (2)'!$G$17:$G$30)) +
(SUMIF('Sf routed cabinet'!$B$17:$B$30,B1618,'Sf routed cabinet'!$G$17:$G$30)) +
(SUMIF('Sf routed cabinet (2)'!$B$17:$B$30,B1618,'Sf routed cabinet (2)'!$G$17:$G$30)) +
(SUMIF('Df routed cabinet'!$B$17:$B$30,B1618,'Df routed cabinet'!$G$17:$G$30)) +
(SUMIF('Df routed cabinet (2)'!$B$17:$B$30,B1618,'Df routed cabinet (2)'!$G$17:$G$30)) +
(SUMIF('Sf acrylic cabinet'!$B$17:$B$30,B1618,'Sf acrylic cabinet'!$G$17:$G$30)) +
(SUMIF('Sf acrylic cabinet (2)'!$B$17:$B$30,B1618,'Sf acrylic cabinet (2)'!$G$17:$G$30)) +
(SUMIF('Economy Sf acrylic'!$B$17:$B$30,B1618,'Economy Sf acrylic'!$G$17:$G$30)) +
(SUMIF('Df acrylic cabinet'!$B$17:$B$30,B1618,'Df acrylic cabinet'!$G$17:$G$30)) +
(SUMIF('Df acrylic cabinet (2)'!$B$17:$B$30,B1618,'Df acrylic cabinet (2)'!$G$17:$G$30)) +
(SUMIF('Sf flex cabinet'!$B$17:$B$30,B1618,'Sf flex cabinet'!$G$17:$G$30)) +
(SUMIF('Sf flex cabinet (2)'!$B$17:$B$30,B1618,'Sf flex cabinet (2)'!$G$17:$G$30)) +
(SUMIF('Df flex cabinet'!$B$17:$B$36,B1618,'Df flex cabinet'!$G$17:$G$36)) +
(SUMIF('Df flex cabinet (2)'!$B$17:$B$36,B1618,'Df flex cabinet (2)'!$G$17:$G$36)) +
(SUMIF('Pole cover'!$B$17:$B$30,B1618,'Pole cover'!$G$17:$G$30)) +
(SUMIF('Pole cover (2)'!$B$17:$B$30,B1618,'Pole cover (2)'!$G$17:$G$30)) +
(SUMIF('Structural Steel Fab'!$B$17:$B$29,B1618,'Structural Steel Fab'!$G$17:$G$29)) +
(SUMIF(Reveal!$B$17:$B$30,B1618,Reveal!$G$17:$G$30)) +
(SUMIF('Reveal (2)'!$B$17:$B$30,B1618,'Reveal (2)'!$G$17:$G$30)) +
(SUMIF('Crown cove top'!$B$17:$B$30,B1618,'Crown cove top'!$G$17:$G$30)) +
(SUMIF('EMC assembly'!$B$17:$B$30,B1618,'EMC assembly'!$G$17:$G$30)) +
(SUMIF(Crating!$B$17:$B$29,B1618,Crating!$G$17:$G$29)) +
(SUMIF('LED wiring'!$B$17:$B$30,B1618,'LED wiring'!$G$17:$G$30)) +
(SUMIF('Changeable copy face'!$B$17:$B$30,B1618,'Changeable copy face'!$G$17:$G$30)) +
(SUMIF('Flex face assembly'!$B$17:$B$30,B1618,'Flex face assembly'!$G$17:$G$30)) +
(SUMIF('Routed face assembly'!$B$17:$B$30,B1618,'Routed face assembly'!$G$17:$G$30)) +
(SUMIF('Paint calculation'!$B$17:$B$30,B1618,'Paint calculation'!$G$17:$G$30)) +
(SUMIF('Trimcap letter face'!$B$17:$B$30,B1618,'Trimcap letter face'!$G$17:$G$30)) +
(SUMIF('Trimcap letter face (2)'!$B$17:$B$30,B1618,'Trimcap letter face (2)'!$G$17:$G$30)) +
(SUMIF('Channel letter fabrication'!$B$17:$B$30,B1618,'Channel letter fabrication'!$G$17:$G$30)) +
(SUMIF('Channel letter fabrication (2)'!$B$17:$B$30,B1618,'Channel letter fabrication (2)'!$G$17:$G$30))</f>
        <v>0</v>
      </c>
    </row>
    <row r="1619" spans="1:10">
      <c r="A1619" s="28">
        <f>[1]ODBC!$A1619</f>
        <v>0</v>
      </c>
      <c r="B1619" s="29">
        <f>[1]ODBC!B1619</f>
        <v>0</v>
      </c>
      <c r="C1619" s="30" t="str">
        <f>IFERROR(VLOOKUP($B1619,[1]ODBC!$B:$H,2,FALSE),"")</f>
        <v/>
      </c>
      <c r="D1619" s="30" t="str">
        <f>IFERROR(VLOOKUP($B1619,[1]ODBC!$B:$H,3,FALSE),"")</f>
        <v/>
      </c>
      <c r="E1619" s="30" t="str">
        <f>IFERROR(VLOOKUP($B1619,[1]ODBC!$B:$H,4,FALSE),"")</f>
        <v/>
      </c>
      <c r="F1619" s="31" t="str">
        <f>IFERROR(VLOOKUP($B1619,[1]ODBC!$B:$H,5,FALSE),"")</f>
        <v/>
      </c>
      <c r="G1619" s="32">
        <f>[1]ODBC!G1619</f>
        <v>0</v>
      </c>
      <c r="H1619" s="33">
        <f>SUM([1]ODBC!H1619)</f>
        <v>0</v>
      </c>
      <c r="I1619" s="41" t="str">
        <f>'Vinyl cutting'!$B$2</f>
        <v>J36938</v>
      </c>
      <c r="J1619" s="42">
        <f ca="1">(SUMIF('Freeform time and material'!$B$17:$B$30,B1619,'Freeform time and material'!$G$17:$G$30)) +
(SUMIF('Vinyl cutting'!$B$17:$B$30,B1619,'Vinyl cutting'!$G$17:$G$30)) +
(SUMIF('Vinyl cutting (2)'!$B$17:$B$30,B1619,'Vinyl cutting (2)'!$G$17:$G$30)) +
(SUMIF('Apply vinyl graphics'!$B$17:$B$30,B1619,'Apply vinyl graphics'!$G$17:$G$30)) +
(SUMIF('Apply vinyl graphics (2)'!$B$17:$B$30,B1619,'Apply vinyl graphics (2)'!$G$17:$G$30)) +
(SUMIF('Alum pan sign'!$B$17:$B$30,B1619,'Alum pan sign'!$G$17:$G$30)) +
(SUMIF('Alum pan sign (2)'!$B$17:$B$30,B1619,'Alum pan sign (2)'!$G$17:$G$30)) +
(SUMIF('Economy pan sign'!$B$17:$B$30,B1619,'Economy pan sign'!$G$17:$G$30)) +
(SUMIF('Post and panel sign'!$B$17:$B$30,B1619,'Post and panel sign'!$G$17:$G$30)) +
(SUMIF('Post and panel sign (2)'!$B$17:$B$30,B1619,'Post and panel sign (2)'!$G$17:$G$30)) +
(SUMIF('Flat panels only'!$B$17:$B$30,B1619,'Flat panels only'!$G$17:$G$30)) +
(SUMIF('Flat panels only (2)'!$B$17:$B$30,B1619,'Flat panels only (2)'!$G$17:$G$30)) +
(SUMIF('Routed panel shapes'!$B$18:$B$31,B1619,'Routed panel shapes'!$G$18:$G$31)) +
(SUMIF('Routed panel shapes (2)'!$B$18:$B$31,B1619,'Routed panel shapes (2)'!$G$18:$G$31)) +
(SUMIF('Routed face only'!$B$17:$B$30,B1619,'Routed face only'!$G$17:$G$30)) +
(SUMIF('Routed face only (2)'!$B$17:$B$30,B1619,'Routed face only (2)'!$G$17:$G$30)) +
(SUMIF('Routed alum faces letters'!$B$17:$B$30,B1619,'Routed alum faces letters'!$G$17:$G$30)) +
(SUMIF('Routed alum faces letters (2)'!$B$17:$B$30,B1619,'Routed alum faces letters (2)'!$G$17:$G$30)) +
(SUMIF('Routed push through acrylic'!$B$17:$B$30,B1619,'Routed push through acrylic'!$G$17:$G$30)) +
(SUMIF('Routed push through acrylic (2)'!$B$17:$B$30,B1619,'Routed push through acrylic (2)'!$G$17:$G$30)) +
(SUMIF('Sf routed cabinet'!$B$17:$B$30,B1619,'Sf routed cabinet'!$G$17:$G$30)) +
(SUMIF('Sf routed cabinet (2)'!$B$17:$B$30,B1619,'Sf routed cabinet (2)'!$G$17:$G$30)) +
(SUMIF('Df routed cabinet'!$B$17:$B$30,B1619,'Df routed cabinet'!$G$17:$G$30)) +
(SUMIF('Df routed cabinet (2)'!$B$17:$B$30,B1619,'Df routed cabinet (2)'!$G$17:$G$30)) +
(SUMIF('Sf acrylic cabinet'!$B$17:$B$30,B1619,'Sf acrylic cabinet'!$G$17:$G$30)) +
(SUMIF('Sf acrylic cabinet (2)'!$B$17:$B$30,B1619,'Sf acrylic cabinet (2)'!$G$17:$G$30)) +
(SUMIF('Economy Sf acrylic'!$B$17:$B$30,B1619,'Economy Sf acrylic'!$G$17:$G$30)) +
(SUMIF('Df acrylic cabinet'!$B$17:$B$30,B1619,'Df acrylic cabinet'!$G$17:$G$30)) +
(SUMIF('Df acrylic cabinet (2)'!$B$17:$B$30,B1619,'Df acrylic cabinet (2)'!$G$17:$G$30)) +
(SUMIF('Sf flex cabinet'!$B$17:$B$30,B1619,'Sf flex cabinet'!$G$17:$G$30)) +
(SUMIF('Sf flex cabinet (2)'!$B$17:$B$30,B1619,'Sf flex cabinet (2)'!$G$17:$G$30)) +
(SUMIF('Df flex cabinet'!$B$17:$B$36,B1619,'Df flex cabinet'!$G$17:$G$36)) +
(SUMIF('Df flex cabinet (2)'!$B$17:$B$36,B1619,'Df flex cabinet (2)'!$G$17:$G$36)) +
(SUMIF('Pole cover'!$B$17:$B$30,B1619,'Pole cover'!$G$17:$G$30)) +
(SUMIF('Pole cover (2)'!$B$17:$B$30,B1619,'Pole cover (2)'!$G$17:$G$30)) +
(SUMIF('Structural Steel Fab'!$B$17:$B$29,B1619,'Structural Steel Fab'!$G$17:$G$29)) +
(SUMIF(Reveal!$B$17:$B$30,B1619,Reveal!$G$17:$G$30)) +
(SUMIF('Reveal (2)'!$B$17:$B$30,B1619,'Reveal (2)'!$G$17:$G$30)) +
(SUMIF('Crown cove top'!$B$17:$B$30,B1619,'Crown cove top'!$G$17:$G$30)) +
(SUMIF('EMC assembly'!$B$17:$B$30,B1619,'EMC assembly'!$G$17:$G$30)) +
(SUMIF(Crating!$B$17:$B$29,B1619,Crating!$G$17:$G$29)) +
(SUMIF('LED wiring'!$B$17:$B$30,B1619,'LED wiring'!$G$17:$G$30)) +
(SUMIF('Changeable copy face'!$B$17:$B$30,B1619,'Changeable copy face'!$G$17:$G$30)) +
(SUMIF('Flex face assembly'!$B$17:$B$30,B1619,'Flex face assembly'!$G$17:$G$30)) +
(SUMIF('Routed face assembly'!$B$17:$B$30,B1619,'Routed face assembly'!$G$17:$G$30)) +
(SUMIF('Paint calculation'!$B$17:$B$30,B1619,'Paint calculation'!$G$17:$G$30)) +
(SUMIF('Trimcap letter face'!$B$17:$B$30,B1619,'Trimcap letter face'!$G$17:$G$30)) +
(SUMIF('Trimcap letter face (2)'!$B$17:$B$30,B1619,'Trimcap letter face (2)'!$G$17:$G$30)) +
(SUMIF('Channel letter fabrication'!$B$17:$B$30,B1619,'Channel letter fabrication'!$G$17:$G$30)) +
(SUMIF('Channel letter fabrication (2)'!$B$17:$B$30,B1619,'Channel letter fabrication (2)'!$G$17:$G$30))</f>
        <v>0</v>
      </c>
    </row>
    <row r="1620" spans="1:10">
      <c r="A1620" s="28">
        <f>[1]ODBC!$A1620</f>
        <v>0</v>
      </c>
      <c r="B1620" s="29">
        <f>[1]ODBC!B1620</f>
        <v>0</v>
      </c>
      <c r="C1620" s="30" t="str">
        <f>IFERROR(VLOOKUP($B1620,[1]ODBC!$B:$H,2,FALSE),"")</f>
        <v/>
      </c>
      <c r="D1620" s="30" t="str">
        <f>IFERROR(VLOOKUP($B1620,[1]ODBC!$B:$H,3,FALSE),"")</f>
        <v/>
      </c>
      <c r="E1620" s="30" t="str">
        <f>IFERROR(VLOOKUP($B1620,[1]ODBC!$B:$H,4,FALSE),"")</f>
        <v/>
      </c>
      <c r="F1620" s="31" t="str">
        <f>IFERROR(VLOOKUP($B1620,[1]ODBC!$B:$H,5,FALSE),"")</f>
        <v/>
      </c>
      <c r="G1620" s="32">
        <f>[1]ODBC!G1620</f>
        <v>0</v>
      </c>
      <c r="H1620" s="33">
        <f>SUM([1]ODBC!H1620)</f>
        <v>0</v>
      </c>
      <c r="I1620" s="41" t="str">
        <f>'Vinyl cutting'!$B$2</f>
        <v>J36938</v>
      </c>
      <c r="J1620" s="42">
        <f ca="1">(SUMIF('Freeform time and material'!$B$17:$B$30,B1620,'Freeform time and material'!$G$17:$G$30)) +
(SUMIF('Vinyl cutting'!$B$17:$B$30,B1620,'Vinyl cutting'!$G$17:$G$30)) +
(SUMIF('Vinyl cutting (2)'!$B$17:$B$30,B1620,'Vinyl cutting (2)'!$G$17:$G$30)) +
(SUMIF('Apply vinyl graphics'!$B$17:$B$30,B1620,'Apply vinyl graphics'!$G$17:$G$30)) +
(SUMIF('Apply vinyl graphics (2)'!$B$17:$B$30,B1620,'Apply vinyl graphics (2)'!$G$17:$G$30)) +
(SUMIF('Alum pan sign'!$B$17:$B$30,B1620,'Alum pan sign'!$G$17:$G$30)) +
(SUMIF('Alum pan sign (2)'!$B$17:$B$30,B1620,'Alum pan sign (2)'!$G$17:$G$30)) +
(SUMIF('Economy pan sign'!$B$17:$B$30,B1620,'Economy pan sign'!$G$17:$G$30)) +
(SUMIF('Post and panel sign'!$B$17:$B$30,B1620,'Post and panel sign'!$G$17:$G$30)) +
(SUMIF('Post and panel sign (2)'!$B$17:$B$30,B1620,'Post and panel sign (2)'!$G$17:$G$30)) +
(SUMIF('Flat panels only'!$B$17:$B$30,B1620,'Flat panels only'!$G$17:$G$30)) +
(SUMIF('Flat panels only (2)'!$B$17:$B$30,B1620,'Flat panels only (2)'!$G$17:$G$30)) +
(SUMIF('Routed panel shapes'!$B$18:$B$31,B1620,'Routed panel shapes'!$G$18:$G$31)) +
(SUMIF('Routed panel shapes (2)'!$B$18:$B$31,B1620,'Routed panel shapes (2)'!$G$18:$G$31)) +
(SUMIF('Routed face only'!$B$17:$B$30,B1620,'Routed face only'!$G$17:$G$30)) +
(SUMIF('Routed face only (2)'!$B$17:$B$30,B1620,'Routed face only (2)'!$G$17:$G$30)) +
(SUMIF('Routed alum faces letters'!$B$17:$B$30,B1620,'Routed alum faces letters'!$G$17:$G$30)) +
(SUMIF('Routed alum faces letters (2)'!$B$17:$B$30,B1620,'Routed alum faces letters (2)'!$G$17:$G$30)) +
(SUMIF('Routed push through acrylic'!$B$17:$B$30,B1620,'Routed push through acrylic'!$G$17:$G$30)) +
(SUMIF('Routed push through acrylic (2)'!$B$17:$B$30,B1620,'Routed push through acrylic (2)'!$G$17:$G$30)) +
(SUMIF('Sf routed cabinet'!$B$17:$B$30,B1620,'Sf routed cabinet'!$G$17:$G$30)) +
(SUMIF('Sf routed cabinet (2)'!$B$17:$B$30,B1620,'Sf routed cabinet (2)'!$G$17:$G$30)) +
(SUMIF('Df routed cabinet'!$B$17:$B$30,B1620,'Df routed cabinet'!$G$17:$G$30)) +
(SUMIF('Df routed cabinet (2)'!$B$17:$B$30,B1620,'Df routed cabinet (2)'!$G$17:$G$30)) +
(SUMIF('Sf acrylic cabinet'!$B$17:$B$30,B1620,'Sf acrylic cabinet'!$G$17:$G$30)) +
(SUMIF('Sf acrylic cabinet (2)'!$B$17:$B$30,B1620,'Sf acrylic cabinet (2)'!$G$17:$G$30)) +
(SUMIF('Economy Sf acrylic'!$B$17:$B$30,B1620,'Economy Sf acrylic'!$G$17:$G$30)) +
(SUMIF('Df acrylic cabinet'!$B$17:$B$30,B1620,'Df acrylic cabinet'!$G$17:$G$30)) +
(SUMIF('Df acrylic cabinet (2)'!$B$17:$B$30,B1620,'Df acrylic cabinet (2)'!$G$17:$G$30)) +
(SUMIF('Sf flex cabinet'!$B$17:$B$30,B1620,'Sf flex cabinet'!$G$17:$G$30)) +
(SUMIF('Sf flex cabinet (2)'!$B$17:$B$30,B1620,'Sf flex cabinet (2)'!$G$17:$G$30)) +
(SUMIF('Df flex cabinet'!$B$17:$B$36,B1620,'Df flex cabinet'!$G$17:$G$36)) +
(SUMIF('Df flex cabinet (2)'!$B$17:$B$36,B1620,'Df flex cabinet (2)'!$G$17:$G$36)) +
(SUMIF('Pole cover'!$B$17:$B$30,B1620,'Pole cover'!$G$17:$G$30)) +
(SUMIF('Pole cover (2)'!$B$17:$B$30,B1620,'Pole cover (2)'!$G$17:$G$30)) +
(SUMIF('Structural Steel Fab'!$B$17:$B$29,B1620,'Structural Steel Fab'!$G$17:$G$29)) +
(SUMIF(Reveal!$B$17:$B$30,B1620,Reveal!$G$17:$G$30)) +
(SUMIF('Reveal (2)'!$B$17:$B$30,B1620,'Reveal (2)'!$G$17:$G$30)) +
(SUMIF('Crown cove top'!$B$17:$B$30,B1620,'Crown cove top'!$G$17:$G$30)) +
(SUMIF('EMC assembly'!$B$17:$B$30,B1620,'EMC assembly'!$G$17:$G$30)) +
(SUMIF(Crating!$B$17:$B$29,B1620,Crating!$G$17:$G$29)) +
(SUMIF('LED wiring'!$B$17:$B$30,B1620,'LED wiring'!$G$17:$G$30)) +
(SUMIF('Changeable copy face'!$B$17:$B$30,B1620,'Changeable copy face'!$G$17:$G$30)) +
(SUMIF('Flex face assembly'!$B$17:$B$30,B1620,'Flex face assembly'!$G$17:$G$30)) +
(SUMIF('Routed face assembly'!$B$17:$B$30,B1620,'Routed face assembly'!$G$17:$G$30)) +
(SUMIF('Paint calculation'!$B$17:$B$30,B1620,'Paint calculation'!$G$17:$G$30)) +
(SUMIF('Trimcap letter face'!$B$17:$B$30,B1620,'Trimcap letter face'!$G$17:$G$30)) +
(SUMIF('Trimcap letter face (2)'!$B$17:$B$30,B1620,'Trimcap letter face (2)'!$G$17:$G$30)) +
(SUMIF('Channel letter fabrication'!$B$17:$B$30,B1620,'Channel letter fabrication'!$G$17:$G$30)) +
(SUMIF('Channel letter fabrication (2)'!$B$17:$B$30,B1620,'Channel letter fabrication (2)'!$G$17:$G$30))</f>
        <v>0</v>
      </c>
    </row>
    <row r="1621" spans="1:10">
      <c r="A1621" s="28">
        <f>[1]ODBC!$A1621</f>
        <v>0</v>
      </c>
      <c r="B1621" s="29">
        <f>[1]ODBC!B1621</f>
        <v>0</v>
      </c>
      <c r="C1621" s="30" t="str">
        <f>IFERROR(VLOOKUP($B1621,[1]ODBC!$B:$H,2,FALSE),"")</f>
        <v/>
      </c>
      <c r="D1621" s="30" t="str">
        <f>IFERROR(VLOOKUP($B1621,[1]ODBC!$B:$H,3,FALSE),"")</f>
        <v/>
      </c>
      <c r="E1621" s="30" t="str">
        <f>IFERROR(VLOOKUP($B1621,[1]ODBC!$B:$H,4,FALSE),"")</f>
        <v/>
      </c>
      <c r="F1621" s="31" t="str">
        <f>IFERROR(VLOOKUP($B1621,[1]ODBC!$B:$H,5,FALSE),"")</f>
        <v/>
      </c>
      <c r="G1621" s="32">
        <f>[1]ODBC!G1621</f>
        <v>0</v>
      </c>
      <c r="H1621" s="33">
        <f>SUM([1]ODBC!H1621)</f>
        <v>0</v>
      </c>
      <c r="I1621" s="41" t="str">
        <f>'Vinyl cutting'!$B$2</f>
        <v>J36938</v>
      </c>
      <c r="J1621" s="42">
        <f ca="1">(SUMIF('Freeform time and material'!$B$17:$B$30,B1621,'Freeform time and material'!$G$17:$G$30)) +
(SUMIF('Vinyl cutting'!$B$17:$B$30,B1621,'Vinyl cutting'!$G$17:$G$30)) +
(SUMIF('Vinyl cutting (2)'!$B$17:$B$30,B1621,'Vinyl cutting (2)'!$G$17:$G$30)) +
(SUMIF('Apply vinyl graphics'!$B$17:$B$30,B1621,'Apply vinyl graphics'!$G$17:$G$30)) +
(SUMIF('Apply vinyl graphics (2)'!$B$17:$B$30,B1621,'Apply vinyl graphics (2)'!$G$17:$G$30)) +
(SUMIF('Alum pan sign'!$B$17:$B$30,B1621,'Alum pan sign'!$G$17:$G$30)) +
(SUMIF('Alum pan sign (2)'!$B$17:$B$30,B1621,'Alum pan sign (2)'!$G$17:$G$30)) +
(SUMIF('Economy pan sign'!$B$17:$B$30,B1621,'Economy pan sign'!$G$17:$G$30)) +
(SUMIF('Post and panel sign'!$B$17:$B$30,B1621,'Post and panel sign'!$G$17:$G$30)) +
(SUMIF('Post and panel sign (2)'!$B$17:$B$30,B1621,'Post and panel sign (2)'!$G$17:$G$30)) +
(SUMIF('Flat panels only'!$B$17:$B$30,B1621,'Flat panels only'!$G$17:$G$30)) +
(SUMIF('Flat panels only (2)'!$B$17:$B$30,B1621,'Flat panels only (2)'!$G$17:$G$30)) +
(SUMIF('Routed panel shapes'!$B$18:$B$31,B1621,'Routed panel shapes'!$G$18:$G$31)) +
(SUMIF('Routed panel shapes (2)'!$B$18:$B$31,B1621,'Routed panel shapes (2)'!$G$18:$G$31)) +
(SUMIF('Routed face only'!$B$17:$B$30,B1621,'Routed face only'!$G$17:$G$30)) +
(SUMIF('Routed face only (2)'!$B$17:$B$30,B1621,'Routed face only (2)'!$G$17:$G$30)) +
(SUMIF('Routed alum faces letters'!$B$17:$B$30,B1621,'Routed alum faces letters'!$G$17:$G$30)) +
(SUMIF('Routed alum faces letters (2)'!$B$17:$B$30,B1621,'Routed alum faces letters (2)'!$G$17:$G$30)) +
(SUMIF('Routed push through acrylic'!$B$17:$B$30,B1621,'Routed push through acrylic'!$G$17:$G$30)) +
(SUMIF('Routed push through acrylic (2)'!$B$17:$B$30,B1621,'Routed push through acrylic (2)'!$G$17:$G$30)) +
(SUMIF('Sf routed cabinet'!$B$17:$B$30,B1621,'Sf routed cabinet'!$G$17:$G$30)) +
(SUMIF('Sf routed cabinet (2)'!$B$17:$B$30,B1621,'Sf routed cabinet (2)'!$G$17:$G$30)) +
(SUMIF('Df routed cabinet'!$B$17:$B$30,B1621,'Df routed cabinet'!$G$17:$G$30)) +
(SUMIF('Df routed cabinet (2)'!$B$17:$B$30,B1621,'Df routed cabinet (2)'!$G$17:$G$30)) +
(SUMIF('Sf acrylic cabinet'!$B$17:$B$30,B1621,'Sf acrylic cabinet'!$G$17:$G$30)) +
(SUMIF('Sf acrylic cabinet (2)'!$B$17:$B$30,B1621,'Sf acrylic cabinet (2)'!$G$17:$G$30)) +
(SUMIF('Economy Sf acrylic'!$B$17:$B$30,B1621,'Economy Sf acrylic'!$G$17:$G$30)) +
(SUMIF('Df acrylic cabinet'!$B$17:$B$30,B1621,'Df acrylic cabinet'!$G$17:$G$30)) +
(SUMIF('Df acrylic cabinet (2)'!$B$17:$B$30,B1621,'Df acrylic cabinet (2)'!$G$17:$G$30)) +
(SUMIF('Sf flex cabinet'!$B$17:$B$30,B1621,'Sf flex cabinet'!$G$17:$G$30)) +
(SUMIF('Sf flex cabinet (2)'!$B$17:$B$30,B1621,'Sf flex cabinet (2)'!$G$17:$G$30)) +
(SUMIF('Df flex cabinet'!$B$17:$B$36,B1621,'Df flex cabinet'!$G$17:$G$36)) +
(SUMIF('Df flex cabinet (2)'!$B$17:$B$36,B1621,'Df flex cabinet (2)'!$G$17:$G$36)) +
(SUMIF('Pole cover'!$B$17:$B$30,B1621,'Pole cover'!$G$17:$G$30)) +
(SUMIF('Pole cover (2)'!$B$17:$B$30,B1621,'Pole cover (2)'!$G$17:$G$30)) +
(SUMIF('Structural Steel Fab'!$B$17:$B$29,B1621,'Structural Steel Fab'!$G$17:$G$29)) +
(SUMIF(Reveal!$B$17:$B$30,B1621,Reveal!$G$17:$G$30)) +
(SUMIF('Reveal (2)'!$B$17:$B$30,B1621,'Reveal (2)'!$G$17:$G$30)) +
(SUMIF('Crown cove top'!$B$17:$B$30,B1621,'Crown cove top'!$G$17:$G$30)) +
(SUMIF('EMC assembly'!$B$17:$B$30,B1621,'EMC assembly'!$G$17:$G$30)) +
(SUMIF(Crating!$B$17:$B$29,B1621,Crating!$G$17:$G$29)) +
(SUMIF('LED wiring'!$B$17:$B$30,B1621,'LED wiring'!$G$17:$G$30)) +
(SUMIF('Changeable copy face'!$B$17:$B$30,B1621,'Changeable copy face'!$G$17:$G$30)) +
(SUMIF('Flex face assembly'!$B$17:$B$30,B1621,'Flex face assembly'!$G$17:$G$30)) +
(SUMIF('Routed face assembly'!$B$17:$B$30,B1621,'Routed face assembly'!$G$17:$G$30)) +
(SUMIF('Paint calculation'!$B$17:$B$30,B1621,'Paint calculation'!$G$17:$G$30)) +
(SUMIF('Trimcap letter face'!$B$17:$B$30,B1621,'Trimcap letter face'!$G$17:$G$30)) +
(SUMIF('Trimcap letter face (2)'!$B$17:$B$30,B1621,'Trimcap letter face (2)'!$G$17:$G$30)) +
(SUMIF('Channel letter fabrication'!$B$17:$B$30,B1621,'Channel letter fabrication'!$G$17:$G$30)) +
(SUMIF('Channel letter fabrication (2)'!$B$17:$B$30,B1621,'Channel letter fabrication (2)'!$G$17:$G$30))</f>
        <v>0</v>
      </c>
    </row>
    <row r="1622" spans="1:10">
      <c r="A1622" s="28">
        <f>[1]ODBC!$A1622</f>
        <v>0</v>
      </c>
      <c r="B1622" s="29">
        <f>[1]ODBC!B1622</f>
        <v>0</v>
      </c>
      <c r="C1622" s="30" t="str">
        <f>IFERROR(VLOOKUP($B1622,[1]ODBC!$B:$H,2,FALSE),"")</f>
        <v/>
      </c>
      <c r="D1622" s="30" t="str">
        <f>IFERROR(VLOOKUP($B1622,[1]ODBC!$B:$H,3,FALSE),"")</f>
        <v/>
      </c>
      <c r="E1622" s="30" t="str">
        <f>IFERROR(VLOOKUP($B1622,[1]ODBC!$B:$H,4,FALSE),"")</f>
        <v/>
      </c>
      <c r="F1622" s="31" t="str">
        <f>IFERROR(VLOOKUP($B1622,[1]ODBC!$B:$H,5,FALSE),"")</f>
        <v/>
      </c>
      <c r="G1622" s="32">
        <f>[1]ODBC!G1622</f>
        <v>0</v>
      </c>
      <c r="H1622" s="33">
        <f>SUM([1]ODBC!H1622)</f>
        <v>0</v>
      </c>
      <c r="I1622" s="41" t="str">
        <f>'Vinyl cutting'!$B$2</f>
        <v>J36938</v>
      </c>
      <c r="J1622" s="42">
        <f ca="1">(SUMIF('Freeform time and material'!$B$17:$B$30,B1622,'Freeform time and material'!$G$17:$G$30)) +
(SUMIF('Vinyl cutting'!$B$17:$B$30,B1622,'Vinyl cutting'!$G$17:$G$30)) +
(SUMIF('Vinyl cutting (2)'!$B$17:$B$30,B1622,'Vinyl cutting (2)'!$G$17:$G$30)) +
(SUMIF('Apply vinyl graphics'!$B$17:$B$30,B1622,'Apply vinyl graphics'!$G$17:$G$30)) +
(SUMIF('Apply vinyl graphics (2)'!$B$17:$B$30,B1622,'Apply vinyl graphics (2)'!$G$17:$G$30)) +
(SUMIF('Alum pan sign'!$B$17:$B$30,B1622,'Alum pan sign'!$G$17:$G$30)) +
(SUMIF('Alum pan sign (2)'!$B$17:$B$30,B1622,'Alum pan sign (2)'!$G$17:$G$30)) +
(SUMIF('Economy pan sign'!$B$17:$B$30,B1622,'Economy pan sign'!$G$17:$G$30)) +
(SUMIF('Post and panel sign'!$B$17:$B$30,B1622,'Post and panel sign'!$G$17:$G$30)) +
(SUMIF('Post and panel sign (2)'!$B$17:$B$30,B1622,'Post and panel sign (2)'!$G$17:$G$30)) +
(SUMIF('Flat panels only'!$B$17:$B$30,B1622,'Flat panels only'!$G$17:$G$30)) +
(SUMIF('Flat panels only (2)'!$B$17:$B$30,B1622,'Flat panels only (2)'!$G$17:$G$30)) +
(SUMIF('Routed panel shapes'!$B$18:$B$31,B1622,'Routed panel shapes'!$G$18:$G$31)) +
(SUMIF('Routed panel shapes (2)'!$B$18:$B$31,B1622,'Routed panel shapes (2)'!$G$18:$G$31)) +
(SUMIF('Routed face only'!$B$17:$B$30,B1622,'Routed face only'!$G$17:$G$30)) +
(SUMIF('Routed face only (2)'!$B$17:$B$30,B1622,'Routed face only (2)'!$G$17:$G$30)) +
(SUMIF('Routed alum faces letters'!$B$17:$B$30,B1622,'Routed alum faces letters'!$G$17:$G$30)) +
(SUMIF('Routed alum faces letters (2)'!$B$17:$B$30,B1622,'Routed alum faces letters (2)'!$G$17:$G$30)) +
(SUMIF('Routed push through acrylic'!$B$17:$B$30,B1622,'Routed push through acrylic'!$G$17:$G$30)) +
(SUMIF('Routed push through acrylic (2)'!$B$17:$B$30,B1622,'Routed push through acrylic (2)'!$G$17:$G$30)) +
(SUMIF('Sf routed cabinet'!$B$17:$B$30,B1622,'Sf routed cabinet'!$G$17:$G$30)) +
(SUMIF('Sf routed cabinet (2)'!$B$17:$B$30,B1622,'Sf routed cabinet (2)'!$G$17:$G$30)) +
(SUMIF('Df routed cabinet'!$B$17:$B$30,B1622,'Df routed cabinet'!$G$17:$G$30)) +
(SUMIF('Df routed cabinet (2)'!$B$17:$B$30,B1622,'Df routed cabinet (2)'!$G$17:$G$30)) +
(SUMIF('Sf acrylic cabinet'!$B$17:$B$30,B1622,'Sf acrylic cabinet'!$G$17:$G$30)) +
(SUMIF('Sf acrylic cabinet (2)'!$B$17:$B$30,B1622,'Sf acrylic cabinet (2)'!$G$17:$G$30)) +
(SUMIF('Economy Sf acrylic'!$B$17:$B$30,B1622,'Economy Sf acrylic'!$G$17:$G$30)) +
(SUMIF('Df acrylic cabinet'!$B$17:$B$30,B1622,'Df acrylic cabinet'!$G$17:$G$30)) +
(SUMIF('Df acrylic cabinet (2)'!$B$17:$B$30,B1622,'Df acrylic cabinet (2)'!$G$17:$G$30)) +
(SUMIF('Sf flex cabinet'!$B$17:$B$30,B1622,'Sf flex cabinet'!$G$17:$G$30)) +
(SUMIF('Sf flex cabinet (2)'!$B$17:$B$30,B1622,'Sf flex cabinet (2)'!$G$17:$G$30)) +
(SUMIF('Df flex cabinet'!$B$17:$B$36,B1622,'Df flex cabinet'!$G$17:$G$36)) +
(SUMIF('Df flex cabinet (2)'!$B$17:$B$36,B1622,'Df flex cabinet (2)'!$G$17:$G$36)) +
(SUMIF('Pole cover'!$B$17:$B$30,B1622,'Pole cover'!$G$17:$G$30)) +
(SUMIF('Pole cover (2)'!$B$17:$B$30,B1622,'Pole cover (2)'!$G$17:$G$30)) +
(SUMIF('Structural Steel Fab'!$B$17:$B$29,B1622,'Structural Steel Fab'!$G$17:$G$29)) +
(SUMIF(Reveal!$B$17:$B$30,B1622,Reveal!$G$17:$G$30)) +
(SUMIF('Reveal (2)'!$B$17:$B$30,B1622,'Reveal (2)'!$G$17:$G$30)) +
(SUMIF('Crown cove top'!$B$17:$B$30,B1622,'Crown cove top'!$G$17:$G$30)) +
(SUMIF('EMC assembly'!$B$17:$B$30,B1622,'EMC assembly'!$G$17:$G$30)) +
(SUMIF(Crating!$B$17:$B$29,B1622,Crating!$G$17:$G$29)) +
(SUMIF('LED wiring'!$B$17:$B$30,B1622,'LED wiring'!$G$17:$G$30)) +
(SUMIF('Changeable copy face'!$B$17:$B$30,B1622,'Changeable copy face'!$G$17:$G$30)) +
(SUMIF('Flex face assembly'!$B$17:$B$30,B1622,'Flex face assembly'!$G$17:$G$30)) +
(SUMIF('Routed face assembly'!$B$17:$B$30,B1622,'Routed face assembly'!$G$17:$G$30)) +
(SUMIF('Paint calculation'!$B$17:$B$30,B1622,'Paint calculation'!$G$17:$G$30)) +
(SUMIF('Trimcap letter face'!$B$17:$B$30,B1622,'Trimcap letter face'!$G$17:$G$30)) +
(SUMIF('Trimcap letter face (2)'!$B$17:$B$30,B1622,'Trimcap letter face (2)'!$G$17:$G$30)) +
(SUMIF('Channel letter fabrication'!$B$17:$B$30,B1622,'Channel letter fabrication'!$G$17:$G$30)) +
(SUMIF('Channel letter fabrication (2)'!$B$17:$B$30,B1622,'Channel letter fabrication (2)'!$G$17:$G$30))</f>
        <v>0</v>
      </c>
    </row>
    <row r="1623" spans="1:10">
      <c r="A1623" s="28">
        <f>[1]ODBC!$A1623</f>
        <v>0</v>
      </c>
      <c r="B1623" s="29">
        <f>[1]ODBC!B1623</f>
        <v>0</v>
      </c>
      <c r="C1623" s="30" t="str">
        <f>IFERROR(VLOOKUP($B1623,[1]ODBC!$B:$H,2,FALSE),"")</f>
        <v/>
      </c>
      <c r="D1623" s="30" t="str">
        <f>IFERROR(VLOOKUP($B1623,[1]ODBC!$B:$H,3,FALSE),"")</f>
        <v/>
      </c>
      <c r="E1623" s="30" t="str">
        <f>IFERROR(VLOOKUP($B1623,[1]ODBC!$B:$H,4,FALSE),"")</f>
        <v/>
      </c>
      <c r="F1623" s="31" t="str">
        <f>IFERROR(VLOOKUP($B1623,[1]ODBC!$B:$H,5,FALSE),"")</f>
        <v/>
      </c>
      <c r="G1623" s="32">
        <f>[1]ODBC!G1623</f>
        <v>0</v>
      </c>
      <c r="H1623" s="33">
        <f>SUM([1]ODBC!H1623)</f>
        <v>0</v>
      </c>
      <c r="I1623" s="41" t="str">
        <f>'Vinyl cutting'!$B$2</f>
        <v>J36938</v>
      </c>
      <c r="J1623" s="42">
        <f ca="1">(SUMIF('Freeform time and material'!$B$17:$B$30,B1623,'Freeform time and material'!$G$17:$G$30)) +
(SUMIF('Vinyl cutting'!$B$17:$B$30,B1623,'Vinyl cutting'!$G$17:$G$30)) +
(SUMIF('Vinyl cutting (2)'!$B$17:$B$30,B1623,'Vinyl cutting (2)'!$G$17:$G$30)) +
(SUMIF('Apply vinyl graphics'!$B$17:$B$30,B1623,'Apply vinyl graphics'!$G$17:$G$30)) +
(SUMIF('Apply vinyl graphics (2)'!$B$17:$B$30,B1623,'Apply vinyl graphics (2)'!$G$17:$G$30)) +
(SUMIF('Alum pan sign'!$B$17:$B$30,B1623,'Alum pan sign'!$G$17:$G$30)) +
(SUMIF('Alum pan sign (2)'!$B$17:$B$30,B1623,'Alum pan sign (2)'!$G$17:$G$30)) +
(SUMIF('Economy pan sign'!$B$17:$B$30,B1623,'Economy pan sign'!$G$17:$G$30)) +
(SUMIF('Post and panel sign'!$B$17:$B$30,B1623,'Post and panel sign'!$G$17:$G$30)) +
(SUMIF('Post and panel sign (2)'!$B$17:$B$30,B1623,'Post and panel sign (2)'!$G$17:$G$30)) +
(SUMIF('Flat panels only'!$B$17:$B$30,B1623,'Flat panels only'!$G$17:$G$30)) +
(SUMIF('Flat panels only (2)'!$B$17:$B$30,B1623,'Flat panels only (2)'!$G$17:$G$30)) +
(SUMIF('Routed panel shapes'!$B$18:$B$31,B1623,'Routed panel shapes'!$G$18:$G$31)) +
(SUMIF('Routed panel shapes (2)'!$B$18:$B$31,B1623,'Routed panel shapes (2)'!$G$18:$G$31)) +
(SUMIF('Routed face only'!$B$17:$B$30,B1623,'Routed face only'!$G$17:$G$30)) +
(SUMIF('Routed face only (2)'!$B$17:$B$30,B1623,'Routed face only (2)'!$G$17:$G$30)) +
(SUMIF('Routed alum faces letters'!$B$17:$B$30,B1623,'Routed alum faces letters'!$G$17:$G$30)) +
(SUMIF('Routed alum faces letters (2)'!$B$17:$B$30,B1623,'Routed alum faces letters (2)'!$G$17:$G$30)) +
(SUMIF('Routed push through acrylic'!$B$17:$B$30,B1623,'Routed push through acrylic'!$G$17:$G$30)) +
(SUMIF('Routed push through acrylic (2)'!$B$17:$B$30,B1623,'Routed push through acrylic (2)'!$G$17:$G$30)) +
(SUMIF('Sf routed cabinet'!$B$17:$B$30,B1623,'Sf routed cabinet'!$G$17:$G$30)) +
(SUMIF('Sf routed cabinet (2)'!$B$17:$B$30,B1623,'Sf routed cabinet (2)'!$G$17:$G$30)) +
(SUMIF('Df routed cabinet'!$B$17:$B$30,B1623,'Df routed cabinet'!$G$17:$G$30)) +
(SUMIF('Df routed cabinet (2)'!$B$17:$B$30,B1623,'Df routed cabinet (2)'!$G$17:$G$30)) +
(SUMIF('Sf acrylic cabinet'!$B$17:$B$30,B1623,'Sf acrylic cabinet'!$G$17:$G$30)) +
(SUMIF('Sf acrylic cabinet (2)'!$B$17:$B$30,B1623,'Sf acrylic cabinet (2)'!$G$17:$G$30)) +
(SUMIF('Economy Sf acrylic'!$B$17:$B$30,B1623,'Economy Sf acrylic'!$G$17:$G$30)) +
(SUMIF('Df acrylic cabinet'!$B$17:$B$30,B1623,'Df acrylic cabinet'!$G$17:$G$30)) +
(SUMIF('Df acrylic cabinet (2)'!$B$17:$B$30,B1623,'Df acrylic cabinet (2)'!$G$17:$G$30)) +
(SUMIF('Sf flex cabinet'!$B$17:$B$30,B1623,'Sf flex cabinet'!$G$17:$G$30)) +
(SUMIF('Sf flex cabinet (2)'!$B$17:$B$30,B1623,'Sf flex cabinet (2)'!$G$17:$G$30)) +
(SUMIF('Df flex cabinet'!$B$17:$B$36,B1623,'Df flex cabinet'!$G$17:$G$36)) +
(SUMIF('Df flex cabinet (2)'!$B$17:$B$36,B1623,'Df flex cabinet (2)'!$G$17:$G$36)) +
(SUMIF('Pole cover'!$B$17:$B$30,B1623,'Pole cover'!$G$17:$G$30)) +
(SUMIF('Pole cover (2)'!$B$17:$B$30,B1623,'Pole cover (2)'!$G$17:$G$30)) +
(SUMIF('Structural Steel Fab'!$B$17:$B$29,B1623,'Structural Steel Fab'!$G$17:$G$29)) +
(SUMIF(Reveal!$B$17:$B$30,B1623,Reveal!$G$17:$G$30)) +
(SUMIF('Reveal (2)'!$B$17:$B$30,B1623,'Reveal (2)'!$G$17:$G$30)) +
(SUMIF('Crown cove top'!$B$17:$B$30,B1623,'Crown cove top'!$G$17:$G$30)) +
(SUMIF('EMC assembly'!$B$17:$B$30,B1623,'EMC assembly'!$G$17:$G$30)) +
(SUMIF(Crating!$B$17:$B$29,B1623,Crating!$G$17:$G$29)) +
(SUMIF('LED wiring'!$B$17:$B$30,B1623,'LED wiring'!$G$17:$G$30)) +
(SUMIF('Changeable copy face'!$B$17:$B$30,B1623,'Changeable copy face'!$G$17:$G$30)) +
(SUMIF('Flex face assembly'!$B$17:$B$30,B1623,'Flex face assembly'!$G$17:$G$30)) +
(SUMIF('Routed face assembly'!$B$17:$B$30,B1623,'Routed face assembly'!$G$17:$G$30)) +
(SUMIF('Paint calculation'!$B$17:$B$30,B1623,'Paint calculation'!$G$17:$G$30)) +
(SUMIF('Trimcap letter face'!$B$17:$B$30,B1623,'Trimcap letter face'!$G$17:$G$30)) +
(SUMIF('Trimcap letter face (2)'!$B$17:$B$30,B1623,'Trimcap letter face (2)'!$G$17:$G$30)) +
(SUMIF('Channel letter fabrication'!$B$17:$B$30,B1623,'Channel letter fabrication'!$G$17:$G$30)) +
(SUMIF('Channel letter fabrication (2)'!$B$17:$B$30,B1623,'Channel letter fabrication (2)'!$G$17:$G$30))</f>
        <v>0</v>
      </c>
    </row>
    <row r="1624" spans="1:10">
      <c r="A1624" s="28">
        <f>[1]ODBC!$A1624</f>
        <v>0</v>
      </c>
      <c r="B1624" s="29">
        <f>[1]ODBC!B1624</f>
        <v>0</v>
      </c>
      <c r="C1624" s="30" t="str">
        <f>IFERROR(VLOOKUP($B1624,[1]ODBC!$B:$H,2,FALSE),"")</f>
        <v/>
      </c>
      <c r="D1624" s="30" t="str">
        <f>IFERROR(VLOOKUP($B1624,[1]ODBC!$B:$H,3,FALSE),"")</f>
        <v/>
      </c>
      <c r="E1624" s="30" t="str">
        <f>IFERROR(VLOOKUP($B1624,[1]ODBC!$B:$H,4,FALSE),"")</f>
        <v/>
      </c>
      <c r="F1624" s="31" t="str">
        <f>IFERROR(VLOOKUP($B1624,[1]ODBC!$B:$H,5,FALSE),"")</f>
        <v/>
      </c>
      <c r="G1624" s="32">
        <f>[1]ODBC!G1624</f>
        <v>0</v>
      </c>
      <c r="H1624" s="33">
        <f>SUM([1]ODBC!H1624)</f>
        <v>0</v>
      </c>
      <c r="I1624" s="41" t="str">
        <f>'Vinyl cutting'!$B$2</f>
        <v>J36938</v>
      </c>
      <c r="J1624" s="42">
        <f ca="1">(SUMIF('Freeform time and material'!$B$17:$B$30,B1624,'Freeform time and material'!$G$17:$G$30)) +
(SUMIF('Vinyl cutting'!$B$17:$B$30,B1624,'Vinyl cutting'!$G$17:$G$30)) +
(SUMIF('Vinyl cutting (2)'!$B$17:$B$30,B1624,'Vinyl cutting (2)'!$G$17:$G$30)) +
(SUMIF('Apply vinyl graphics'!$B$17:$B$30,B1624,'Apply vinyl graphics'!$G$17:$G$30)) +
(SUMIF('Apply vinyl graphics (2)'!$B$17:$B$30,B1624,'Apply vinyl graphics (2)'!$G$17:$G$30)) +
(SUMIF('Alum pan sign'!$B$17:$B$30,B1624,'Alum pan sign'!$G$17:$G$30)) +
(SUMIF('Alum pan sign (2)'!$B$17:$B$30,B1624,'Alum pan sign (2)'!$G$17:$G$30)) +
(SUMIF('Economy pan sign'!$B$17:$B$30,B1624,'Economy pan sign'!$G$17:$G$30)) +
(SUMIF('Post and panel sign'!$B$17:$B$30,B1624,'Post and panel sign'!$G$17:$G$30)) +
(SUMIF('Post and panel sign (2)'!$B$17:$B$30,B1624,'Post and panel sign (2)'!$G$17:$G$30)) +
(SUMIF('Flat panels only'!$B$17:$B$30,B1624,'Flat panels only'!$G$17:$G$30)) +
(SUMIF('Flat panels only (2)'!$B$17:$B$30,B1624,'Flat panels only (2)'!$G$17:$G$30)) +
(SUMIF('Routed panel shapes'!$B$18:$B$31,B1624,'Routed panel shapes'!$G$18:$G$31)) +
(SUMIF('Routed panel shapes (2)'!$B$18:$B$31,B1624,'Routed panel shapes (2)'!$G$18:$G$31)) +
(SUMIF('Routed face only'!$B$17:$B$30,B1624,'Routed face only'!$G$17:$G$30)) +
(SUMIF('Routed face only (2)'!$B$17:$B$30,B1624,'Routed face only (2)'!$G$17:$G$30)) +
(SUMIF('Routed alum faces letters'!$B$17:$B$30,B1624,'Routed alum faces letters'!$G$17:$G$30)) +
(SUMIF('Routed alum faces letters (2)'!$B$17:$B$30,B1624,'Routed alum faces letters (2)'!$G$17:$G$30)) +
(SUMIF('Routed push through acrylic'!$B$17:$B$30,B1624,'Routed push through acrylic'!$G$17:$G$30)) +
(SUMIF('Routed push through acrylic (2)'!$B$17:$B$30,B1624,'Routed push through acrylic (2)'!$G$17:$G$30)) +
(SUMIF('Sf routed cabinet'!$B$17:$B$30,B1624,'Sf routed cabinet'!$G$17:$G$30)) +
(SUMIF('Sf routed cabinet (2)'!$B$17:$B$30,B1624,'Sf routed cabinet (2)'!$G$17:$G$30)) +
(SUMIF('Df routed cabinet'!$B$17:$B$30,B1624,'Df routed cabinet'!$G$17:$G$30)) +
(SUMIF('Df routed cabinet (2)'!$B$17:$B$30,B1624,'Df routed cabinet (2)'!$G$17:$G$30)) +
(SUMIF('Sf acrylic cabinet'!$B$17:$B$30,B1624,'Sf acrylic cabinet'!$G$17:$G$30)) +
(SUMIF('Sf acrylic cabinet (2)'!$B$17:$B$30,B1624,'Sf acrylic cabinet (2)'!$G$17:$G$30)) +
(SUMIF('Economy Sf acrylic'!$B$17:$B$30,B1624,'Economy Sf acrylic'!$G$17:$G$30)) +
(SUMIF('Df acrylic cabinet'!$B$17:$B$30,B1624,'Df acrylic cabinet'!$G$17:$G$30)) +
(SUMIF('Df acrylic cabinet (2)'!$B$17:$B$30,B1624,'Df acrylic cabinet (2)'!$G$17:$G$30)) +
(SUMIF('Sf flex cabinet'!$B$17:$B$30,B1624,'Sf flex cabinet'!$G$17:$G$30)) +
(SUMIF('Sf flex cabinet (2)'!$B$17:$B$30,B1624,'Sf flex cabinet (2)'!$G$17:$G$30)) +
(SUMIF('Df flex cabinet'!$B$17:$B$36,B1624,'Df flex cabinet'!$G$17:$G$36)) +
(SUMIF('Df flex cabinet (2)'!$B$17:$B$36,B1624,'Df flex cabinet (2)'!$G$17:$G$36)) +
(SUMIF('Pole cover'!$B$17:$B$30,B1624,'Pole cover'!$G$17:$G$30)) +
(SUMIF('Pole cover (2)'!$B$17:$B$30,B1624,'Pole cover (2)'!$G$17:$G$30)) +
(SUMIF('Structural Steel Fab'!$B$17:$B$29,B1624,'Structural Steel Fab'!$G$17:$G$29)) +
(SUMIF(Reveal!$B$17:$B$30,B1624,Reveal!$G$17:$G$30)) +
(SUMIF('Reveal (2)'!$B$17:$B$30,B1624,'Reveal (2)'!$G$17:$G$30)) +
(SUMIF('Crown cove top'!$B$17:$B$30,B1624,'Crown cove top'!$G$17:$G$30)) +
(SUMIF('EMC assembly'!$B$17:$B$30,B1624,'EMC assembly'!$G$17:$G$30)) +
(SUMIF(Crating!$B$17:$B$29,B1624,Crating!$G$17:$G$29)) +
(SUMIF('LED wiring'!$B$17:$B$30,B1624,'LED wiring'!$G$17:$G$30)) +
(SUMIF('Changeable copy face'!$B$17:$B$30,B1624,'Changeable copy face'!$G$17:$G$30)) +
(SUMIF('Flex face assembly'!$B$17:$B$30,B1624,'Flex face assembly'!$G$17:$G$30)) +
(SUMIF('Routed face assembly'!$B$17:$B$30,B1624,'Routed face assembly'!$G$17:$G$30)) +
(SUMIF('Paint calculation'!$B$17:$B$30,B1624,'Paint calculation'!$G$17:$G$30)) +
(SUMIF('Trimcap letter face'!$B$17:$B$30,B1624,'Trimcap letter face'!$G$17:$G$30)) +
(SUMIF('Trimcap letter face (2)'!$B$17:$B$30,B1624,'Trimcap letter face (2)'!$G$17:$G$30)) +
(SUMIF('Channel letter fabrication'!$B$17:$B$30,B1624,'Channel letter fabrication'!$G$17:$G$30)) +
(SUMIF('Channel letter fabrication (2)'!$B$17:$B$30,B1624,'Channel letter fabrication (2)'!$G$17:$G$30))</f>
        <v>0</v>
      </c>
    </row>
    <row r="1625" spans="1:10">
      <c r="A1625" s="28">
        <f>[1]ODBC!$A1625</f>
        <v>0</v>
      </c>
      <c r="B1625" s="29">
        <f>[1]ODBC!B1625</f>
        <v>0</v>
      </c>
      <c r="C1625" s="30" t="str">
        <f>IFERROR(VLOOKUP($B1625,[1]ODBC!$B:$H,2,FALSE),"")</f>
        <v/>
      </c>
      <c r="D1625" s="30" t="str">
        <f>IFERROR(VLOOKUP($B1625,[1]ODBC!$B:$H,3,FALSE),"")</f>
        <v/>
      </c>
      <c r="E1625" s="30" t="str">
        <f>IFERROR(VLOOKUP($B1625,[1]ODBC!$B:$H,4,FALSE),"")</f>
        <v/>
      </c>
      <c r="F1625" s="31" t="str">
        <f>IFERROR(VLOOKUP($B1625,[1]ODBC!$B:$H,5,FALSE),"")</f>
        <v/>
      </c>
      <c r="G1625" s="32">
        <f>[1]ODBC!G1625</f>
        <v>0</v>
      </c>
      <c r="H1625" s="33">
        <f>SUM([1]ODBC!H1625)</f>
        <v>0</v>
      </c>
      <c r="I1625" s="41" t="str">
        <f>'Vinyl cutting'!$B$2</f>
        <v>J36938</v>
      </c>
      <c r="J1625" s="42">
        <f ca="1">(SUMIF('Freeform time and material'!$B$17:$B$30,B1625,'Freeform time and material'!$G$17:$G$30)) +
(SUMIF('Vinyl cutting'!$B$17:$B$30,B1625,'Vinyl cutting'!$G$17:$G$30)) +
(SUMIF('Vinyl cutting (2)'!$B$17:$B$30,B1625,'Vinyl cutting (2)'!$G$17:$G$30)) +
(SUMIF('Apply vinyl graphics'!$B$17:$B$30,B1625,'Apply vinyl graphics'!$G$17:$G$30)) +
(SUMIF('Apply vinyl graphics (2)'!$B$17:$B$30,B1625,'Apply vinyl graphics (2)'!$G$17:$G$30)) +
(SUMIF('Alum pan sign'!$B$17:$B$30,B1625,'Alum pan sign'!$G$17:$G$30)) +
(SUMIF('Alum pan sign (2)'!$B$17:$B$30,B1625,'Alum pan sign (2)'!$G$17:$G$30)) +
(SUMIF('Economy pan sign'!$B$17:$B$30,B1625,'Economy pan sign'!$G$17:$G$30)) +
(SUMIF('Post and panel sign'!$B$17:$B$30,B1625,'Post and panel sign'!$G$17:$G$30)) +
(SUMIF('Post and panel sign (2)'!$B$17:$B$30,B1625,'Post and panel sign (2)'!$G$17:$G$30)) +
(SUMIF('Flat panels only'!$B$17:$B$30,B1625,'Flat panels only'!$G$17:$G$30)) +
(SUMIF('Flat panels only (2)'!$B$17:$B$30,B1625,'Flat panels only (2)'!$G$17:$G$30)) +
(SUMIF('Routed panel shapes'!$B$18:$B$31,B1625,'Routed panel shapes'!$G$18:$G$31)) +
(SUMIF('Routed panel shapes (2)'!$B$18:$B$31,B1625,'Routed panel shapes (2)'!$G$18:$G$31)) +
(SUMIF('Routed face only'!$B$17:$B$30,B1625,'Routed face only'!$G$17:$G$30)) +
(SUMIF('Routed face only (2)'!$B$17:$B$30,B1625,'Routed face only (2)'!$G$17:$G$30)) +
(SUMIF('Routed alum faces letters'!$B$17:$B$30,B1625,'Routed alum faces letters'!$G$17:$G$30)) +
(SUMIF('Routed alum faces letters (2)'!$B$17:$B$30,B1625,'Routed alum faces letters (2)'!$G$17:$G$30)) +
(SUMIF('Routed push through acrylic'!$B$17:$B$30,B1625,'Routed push through acrylic'!$G$17:$G$30)) +
(SUMIF('Routed push through acrylic (2)'!$B$17:$B$30,B1625,'Routed push through acrylic (2)'!$G$17:$G$30)) +
(SUMIF('Sf routed cabinet'!$B$17:$B$30,B1625,'Sf routed cabinet'!$G$17:$G$30)) +
(SUMIF('Sf routed cabinet (2)'!$B$17:$B$30,B1625,'Sf routed cabinet (2)'!$G$17:$G$30)) +
(SUMIF('Df routed cabinet'!$B$17:$B$30,B1625,'Df routed cabinet'!$G$17:$G$30)) +
(SUMIF('Df routed cabinet (2)'!$B$17:$B$30,B1625,'Df routed cabinet (2)'!$G$17:$G$30)) +
(SUMIF('Sf acrylic cabinet'!$B$17:$B$30,B1625,'Sf acrylic cabinet'!$G$17:$G$30)) +
(SUMIF('Sf acrylic cabinet (2)'!$B$17:$B$30,B1625,'Sf acrylic cabinet (2)'!$G$17:$G$30)) +
(SUMIF('Economy Sf acrylic'!$B$17:$B$30,B1625,'Economy Sf acrylic'!$G$17:$G$30)) +
(SUMIF('Df acrylic cabinet'!$B$17:$B$30,B1625,'Df acrylic cabinet'!$G$17:$G$30)) +
(SUMIF('Df acrylic cabinet (2)'!$B$17:$B$30,B1625,'Df acrylic cabinet (2)'!$G$17:$G$30)) +
(SUMIF('Sf flex cabinet'!$B$17:$B$30,B1625,'Sf flex cabinet'!$G$17:$G$30)) +
(SUMIF('Sf flex cabinet (2)'!$B$17:$B$30,B1625,'Sf flex cabinet (2)'!$G$17:$G$30)) +
(SUMIF('Df flex cabinet'!$B$17:$B$36,B1625,'Df flex cabinet'!$G$17:$G$36)) +
(SUMIF('Df flex cabinet (2)'!$B$17:$B$36,B1625,'Df flex cabinet (2)'!$G$17:$G$36)) +
(SUMIF('Pole cover'!$B$17:$B$30,B1625,'Pole cover'!$G$17:$G$30)) +
(SUMIF('Pole cover (2)'!$B$17:$B$30,B1625,'Pole cover (2)'!$G$17:$G$30)) +
(SUMIF('Structural Steel Fab'!$B$17:$B$29,B1625,'Structural Steel Fab'!$G$17:$G$29)) +
(SUMIF(Reveal!$B$17:$B$30,B1625,Reveal!$G$17:$G$30)) +
(SUMIF('Reveal (2)'!$B$17:$B$30,B1625,'Reveal (2)'!$G$17:$G$30)) +
(SUMIF('Crown cove top'!$B$17:$B$30,B1625,'Crown cove top'!$G$17:$G$30)) +
(SUMIF('EMC assembly'!$B$17:$B$30,B1625,'EMC assembly'!$G$17:$G$30)) +
(SUMIF(Crating!$B$17:$B$29,B1625,Crating!$G$17:$G$29)) +
(SUMIF('LED wiring'!$B$17:$B$30,B1625,'LED wiring'!$G$17:$G$30)) +
(SUMIF('Changeable copy face'!$B$17:$B$30,B1625,'Changeable copy face'!$G$17:$G$30)) +
(SUMIF('Flex face assembly'!$B$17:$B$30,B1625,'Flex face assembly'!$G$17:$G$30)) +
(SUMIF('Routed face assembly'!$B$17:$B$30,B1625,'Routed face assembly'!$G$17:$G$30)) +
(SUMIF('Paint calculation'!$B$17:$B$30,B1625,'Paint calculation'!$G$17:$G$30)) +
(SUMIF('Trimcap letter face'!$B$17:$B$30,B1625,'Trimcap letter face'!$G$17:$G$30)) +
(SUMIF('Trimcap letter face (2)'!$B$17:$B$30,B1625,'Trimcap letter face (2)'!$G$17:$G$30)) +
(SUMIF('Channel letter fabrication'!$B$17:$B$30,B1625,'Channel letter fabrication'!$G$17:$G$30)) +
(SUMIF('Channel letter fabrication (2)'!$B$17:$B$30,B1625,'Channel letter fabrication (2)'!$G$17:$G$30))</f>
        <v>0</v>
      </c>
    </row>
    <row r="1626" spans="1:10">
      <c r="A1626" s="28">
        <f>[1]ODBC!$A1626</f>
        <v>0</v>
      </c>
      <c r="B1626" s="29">
        <f>[1]ODBC!B1626</f>
        <v>0</v>
      </c>
      <c r="C1626" s="30" t="str">
        <f>IFERROR(VLOOKUP($B1626,[1]ODBC!$B:$H,2,FALSE),"")</f>
        <v/>
      </c>
      <c r="D1626" s="30" t="str">
        <f>IFERROR(VLOOKUP($B1626,[1]ODBC!$B:$H,3,FALSE),"")</f>
        <v/>
      </c>
      <c r="E1626" s="30" t="str">
        <f>IFERROR(VLOOKUP($B1626,[1]ODBC!$B:$H,4,FALSE),"")</f>
        <v/>
      </c>
      <c r="F1626" s="31" t="str">
        <f>IFERROR(VLOOKUP($B1626,[1]ODBC!$B:$H,5,FALSE),"")</f>
        <v/>
      </c>
      <c r="G1626" s="32">
        <f>[1]ODBC!G1626</f>
        <v>0</v>
      </c>
      <c r="H1626" s="33">
        <f>SUM([1]ODBC!H1626)</f>
        <v>0</v>
      </c>
      <c r="I1626" s="41" t="str">
        <f>'Vinyl cutting'!$B$2</f>
        <v>J36938</v>
      </c>
      <c r="J1626" s="42">
        <f ca="1">(SUMIF('Freeform time and material'!$B$17:$B$30,B1626,'Freeform time and material'!$G$17:$G$30)) +
(SUMIF('Vinyl cutting'!$B$17:$B$30,B1626,'Vinyl cutting'!$G$17:$G$30)) +
(SUMIF('Vinyl cutting (2)'!$B$17:$B$30,B1626,'Vinyl cutting (2)'!$G$17:$G$30)) +
(SUMIF('Apply vinyl graphics'!$B$17:$B$30,B1626,'Apply vinyl graphics'!$G$17:$G$30)) +
(SUMIF('Apply vinyl graphics (2)'!$B$17:$B$30,B1626,'Apply vinyl graphics (2)'!$G$17:$G$30)) +
(SUMIF('Alum pan sign'!$B$17:$B$30,B1626,'Alum pan sign'!$G$17:$G$30)) +
(SUMIF('Alum pan sign (2)'!$B$17:$B$30,B1626,'Alum pan sign (2)'!$G$17:$G$30)) +
(SUMIF('Economy pan sign'!$B$17:$B$30,B1626,'Economy pan sign'!$G$17:$G$30)) +
(SUMIF('Post and panel sign'!$B$17:$B$30,B1626,'Post and panel sign'!$G$17:$G$30)) +
(SUMIF('Post and panel sign (2)'!$B$17:$B$30,B1626,'Post and panel sign (2)'!$G$17:$G$30)) +
(SUMIF('Flat panels only'!$B$17:$B$30,B1626,'Flat panels only'!$G$17:$G$30)) +
(SUMIF('Flat panels only (2)'!$B$17:$B$30,B1626,'Flat panels only (2)'!$G$17:$G$30)) +
(SUMIF('Routed panel shapes'!$B$18:$B$31,B1626,'Routed panel shapes'!$G$18:$G$31)) +
(SUMIF('Routed panel shapes (2)'!$B$18:$B$31,B1626,'Routed panel shapes (2)'!$G$18:$G$31)) +
(SUMIF('Routed face only'!$B$17:$B$30,B1626,'Routed face only'!$G$17:$G$30)) +
(SUMIF('Routed face only (2)'!$B$17:$B$30,B1626,'Routed face only (2)'!$G$17:$G$30)) +
(SUMIF('Routed alum faces letters'!$B$17:$B$30,B1626,'Routed alum faces letters'!$G$17:$G$30)) +
(SUMIF('Routed alum faces letters (2)'!$B$17:$B$30,B1626,'Routed alum faces letters (2)'!$G$17:$G$30)) +
(SUMIF('Routed push through acrylic'!$B$17:$B$30,B1626,'Routed push through acrylic'!$G$17:$G$30)) +
(SUMIF('Routed push through acrylic (2)'!$B$17:$B$30,B1626,'Routed push through acrylic (2)'!$G$17:$G$30)) +
(SUMIF('Sf routed cabinet'!$B$17:$B$30,B1626,'Sf routed cabinet'!$G$17:$G$30)) +
(SUMIF('Sf routed cabinet (2)'!$B$17:$B$30,B1626,'Sf routed cabinet (2)'!$G$17:$G$30)) +
(SUMIF('Df routed cabinet'!$B$17:$B$30,B1626,'Df routed cabinet'!$G$17:$G$30)) +
(SUMIF('Df routed cabinet (2)'!$B$17:$B$30,B1626,'Df routed cabinet (2)'!$G$17:$G$30)) +
(SUMIF('Sf acrylic cabinet'!$B$17:$B$30,B1626,'Sf acrylic cabinet'!$G$17:$G$30)) +
(SUMIF('Sf acrylic cabinet (2)'!$B$17:$B$30,B1626,'Sf acrylic cabinet (2)'!$G$17:$G$30)) +
(SUMIF('Economy Sf acrylic'!$B$17:$B$30,B1626,'Economy Sf acrylic'!$G$17:$G$30)) +
(SUMIF('Df acrylic cabinet'!$B$17:$B$30,B1626,'Df acrylic cabinet'!$G$17:$G$30)) +
(SUMIF('Df acrylic cabinet (2)'!$B$17:$B$30,B1626,'Df acrylic cabinet (2)'!$G$17:$G$30)) +
(SUMIF('Sf flex cabinet'!$B$17:$B$30,B1626,'Sf flex cabinet'!$G$17:$G$30)) +
(SUMIF('Sf flex cabinet (2)'!$B$17:$B$30,B1626,'Sf flex cabinet (2)'!$G$17:$G$30)) +
(SUMIF('Df flex cabinet'!$B$17:$B$36,B1626,'Df flex cabinet'!$G$17:$G$36)) +
(SUMIF('Df flex cabinet (2)'!$B$17:$B$36,B1626,'Df flex cabinet (2)'!$G$17:$G$36)) +
(SUMIF('Pole cover'!$B$17:$B$30,B1626,'Pole cover'!$G$17:$G$30)) +
(SUMIF('Pole cover (2)'!$B$17:$B$30,B1626,'Pole cover (2)'!$G$17:$G$30)) +
(SUMIF('Structural Steel Fab'!$B$17:$B$29,B1626,'Structural Steel Fab'!$G$17:$G$29)) +
(SUMIF(Reveal!$B$17:$B$30,B1626,Reveal!$G$17:$G$30)) +
(SUMIF('Reveal (2)'!$B$17:$B$30,B1626,'Reveal (2)'!$G$17:$G$30)) +
(SUMIF('Crown cove top'!$B$17:$B$30,B1626,'Crown cove top'!$G$17:$G$30)) +
(SUMIF('EMC assembly'!$B$17:$B$30,B1626,'EMC assembly'!$G$17:$G$30)) +
(SUMIF(Crating!$B$17:$B$29,B1626,Crating!$G$17:$G$29)) +
(SUMIF('LED wiring'!$B$17:$B$30,B1626,'LED wiring'!$G$17:$G$30)) +
(SUMIF('Changeable copy face'!$B$17:$B$30,B1626,'Changeable copy face'!$G$17:$G$30)) +
(SUMIF('Flex face assembly'!$B$17:$B$30,B1626,'Flex face assembly'!$G$17:$G$30)) +
(SUMIF('Routed face assembly'!$B$17:$B$30,B1626,'Routed face assembly'!$G$17:$G$30)) +
(SUMIF('Paint calculation'!$B$17:$B$30,B1626,'Paint calculation'!$G$17:$G$30)) +
(SUMIF('Trimcap letter face'!$B$17:$B$30,B1626,'Trimcap letter face'!$G$17:$G$30)) +
(SUMIF('Trimcap letter face (2)'!$B$17:$B$30,B1626,'Trimcap letter face (2)'!$G$17:$G$30)) +
(SUMIF('Channel letter fabrication'!$B$17:$B$30,B1626,'Channel letter fabrication'!$G$17:$G$30)) +
(SUMIF('Channel letter fabrication (2)'!$B$17:$B$30,B1626,'Channel letter fabrication (2)'!$G$17:$G$30))</f>
        <v>0</v>
      </c>
    </row>
    <row r="1627" spans="1:10">
      <c r="A1627" s="28">
        <f>[1]ODBC!$A1627</f>
        <v>0</v>
      </c>
      <c r="B1627" s="29">
        <f>[1]ODBC!B1627</f>
        <v>0</v>
      </c>
      <c r="C1627" s="30" t="str">
        <f>IFERROR(VLOOKUP($B1627,[1]ODBC!$B:$H,2,FALSE),"")</f>
        <v/>
      </c>
      <c r="D1627" s="30" t="str">
        <f>IFERROR(VLOOKUP($B1627,[1]ODBC!$B:$H,3,FALSE),"")</f>
        <v/>
      </c>
      <c r="E1627" s="30" t="str">
        <f>IFERROR(VLOOKUP($B1627,[1]ODBC!$B:$H,4,FALSE),"")</f>
        <v/>
      </c>
      <c r="F1627" s="31" t="str">
        <f>IFERROR(VLOOKUP($B1627,[1]ODBC!$B:$H,5,FALSE),"")</f>
        <v/>
      </c>
      <c r="G1627" s="32">
        <f>[1]ODBC!G1627</f>
        <v>0</v>
      </c>
      <c r="H1627" s="33">
        <f>SUM([1]ODBC!H1627)</f>
        <v>0</v>
      </c>
      <c r="I1627" s="41" t="str">
        <f>'Vinyl cutting'!$B$2</f>
        <v>J36938</v>
      </c>
      <c r="J1627" s="42">
        <f ca="1">(SUMIF('Freeform time and material'!$B$17:$B$30,B1627,'Freeform time and material'!$G$17:$G$30)) +
(SUMIF('Vinyl cutting'!$B$17:$B$30,B1627,'Vinyl cutting'!$G$17:$G$30)) +
(SUMIF('Vinyl cutting (2)'!$B$17:$B$30,B1627,'Vinyl cutting (2)'!$G$17:$G$30)) +
(SUMIF('Apply vinyl graphics'!$B$17:$B$30,B1627,'Apply vinyl graphics'!$G$17:$G$30)) +
(SUMIF('Apply vinyl graphics (2)'!$B$17:$B$30,B1627,'Apply vinyl graphics (2)'!$G$17:$G$30)) +
(SUMIF('Alum pan sign'!$B$17:$B$30,B1627,'Alum pan sign'!$G$17:$G$30)) +
(SUMIF('Alum pan sign (2)'!$B$17:$B$30,B1627,'Alum pan sign (2)'!$G$17:$G$30)) +
(SUMIF('Economy pan sign'!$B$17:$B$30,B1627,'Economy pan sign'!$G$17:$G$30)) +
(SUMIF('Post and panel sign'!$B$17:$B$30,B1627,'Post and panel sign'!$G$17:$G$30)) +
(SUMIF('Post and panel sign (2)'!$B$17:$B$30,B1627,'Post and panel sign (2)'!$G$17:$G$30)) +
(SUMIF('Flat panels only'!$B$17:$B$30,B1627,'Flat panels only'!$G$17:$G$30)) +
(SUMIF('Flat panels only (2)'!$B$17:$B$30,B1627,'Flat panels only (2)'!$G$17:$G$30)) +
(SUMIF('Routed panel shapes'!$B$18:$B$31,B1627,'Routed panel shapes'!$G$18:$G$31)) +
(SUMIF('Routed panel shapes (2)'!$B$18:$B$31,B1627,'Routed panel shapes (2)'!$G$18:$G$31)) +
(SUMIF('Routed face only'!$B$17:$B$30,B1627,'Routed face only'!$G$17:$G$30)) +
(SUMIF('Routed face only (2)'!$B$17:$B$30,B1627,'Routed face only (2)'!$G$17:$G$30)) +
(SUMIF('Routed alum faces letters'!$B$17:$B$30,B1627,'Routed alum faces letters'!$G$17:$G$30)) +
(SUMIF('Routed alum faces letters (2)'!$B$17:$B$30,B1627,'Routed alum faces letters (2)'!$G$17:$G$30)) +
(SUMIF('Routed push through acrylic'!$B$17:$B$30,B1627,'Routed push through acrylic'!$G$17:$G$30)) +
(SUMIF('Routed push through acrylic (2)'!$B$17:$B$30,B1627,'Routed push through acrylic (2)'!$G$17:$G$30)) +
(SUMIF('Sf routed cabinet'!$B$17:$B$30,B1627,'Sf routed cabinet'!$G$17:$G$30)) +
(SUMIF('Sf routed cabinet (2)'!$B$17:$B$30,B1627,'Sf routed cabinet (2)'!$G$17:$G$30)) +
(SUMIF('Df routed cabinet'!$B$17:$B$30,B1627,'Df routed cabinet'!$G$17:$G$30)) +
(SUMIF('Df routed cabinet (2)'!$B$17:$B$30,B1627,'Df routed cabinet (2)'!$G$17:$G$30)) +
(SUMIF('Sf acrylic cabinet'!$B$17:$B$30,B1627,'Sf acrylic cabinet'!$G$17:$G$30)) +
(SUMIF('Sf acrylic cabinet (2)'!$B$17:$B$30,B1627,'Sf acrylic cabinet (2)'!$G$17:$G$30)) +
(SUMIF('Economy Sf acrylic'!$B$17:$B$30,B1627,'Economy Sf acrylic'!$G$17:$G$30)) +
(SUMIF('Df acrylic cabinet'!$B$17:$B$30,B1627,'Df acrylic cabinet'!$G$17:$G$30)) +
(SUMIF('Df acrylic cabinet (2)'!$B$17:$B$30,B1627,'Df acrylic cabinet (2)'!$G$17:$G$30)) +
(SUMIF('Sf flex cabinet'!$B$17:$B$30,B1627,'Sf flex cabinet'!$G$17:$G$30)) +
(SUMIF('Sf flex cabinet (2)'!$B$17:$B$30,B1627,'Sf flex cabinet (2)'!$G$17:$G$30)) +
(SUMIF('Df flex cabinet'!$B$17:$B$36,B1627,'Df flex cabinet'!$G$17:$G$36)) +
(SUMIF('Df flex cabinet (2)'!$B$17:$B$36,B1627,'Df flex cabinet (2)'!$G$17:$G$36)) +
(SUMIF('Pole cover'!$B$17:$B$30,B1627,'Pole cover'!$G$17:$G$30)) +
(SUMIF('Pole cover (2)'!$B$17:$B$30,B1627,'Pole cover (2)'!$G$17:$G$30)) +
(SUMIF('Structural Steel Fab'!$B$17:$B$29,B1627,'Structural Steel Fab'!$G$17:$G$29)) +
(SUMIF(Reveal!$B$17:$B$30,B1627,Reveal!$G$17:$G$30)) +
(SUMIF('Reveal (2)'!$B$17:$B$30,B1627,'Reveal (2)'!$G$17:$G$30)) +
(SUMIF('Crown cove top'!$B$17:$B$30,B1627,'Crown cove top'!$G$17:$G$30)) +
(SUMIF('EMC assembly'!$B$17:$B$30,B1627,'EMC assembly'!$G$17:$G$30)) +
(SUMIF(Crating!$B$17:$B$29,B1627,Crating!$G$17:$G$29)) +
(SUMIF('LED wiring'!$B$17:$B$30,B1627,'LED wiring'!$G$17:$G$30)) +
(SUMIF('Changeable copy face'!$B$17:$B$30,B1627,'Changeable copy face'!$G$17:$G$30)) +
(SUMIF('Flex face assembly'!$B$17:$B$30,B1627,'Flex face assembly'!$G$17:$G$30)) +
(SUMIF('Routed face assembly'!$B$17:$B$30,B1627,'Routed face assembly'!$G$17:$G$30)) +
(SUMIF('Paint calculation'!$B$17:$B$30,B1627,'Paint calculation'!$G$17:$G$30)) +
(SUMIF('Trimcap letter face'!$B$17:$B$30,B1627,'Trimcap letter face'!$G$17:$G$30)) +
(SUMIF('Trimcap letter face (2)'!$B$17:$B$30,B1627,'Trimcap letter face (2)'!$G$17:$G$30)) +
(SUMIF('Channel letter fabrication'!$B$17:$B$30,B1627,'Channel letter fabrication'!$G$17:$G$30)) +
(SUMIF('Channel letter fabrication (2)'!$B$17:$B$30,B1627,'Channel letter fabrication (2)'!$G$17:$G$30))</f>
        <v>0</v>
      </c>
    </row>
    <row r="1628" spans="1:10">
      <c r="A1628" s="28">
        <f>[1]ODBC!$A1628</f>
        <v>0</v>
      </c>
      <c r="B1628" s="29">
        <f>[1]ODBC!B1628</f>
        <v>0</v>
      </c>
      <c r="C1628" s="30" t="str">
        <f>IFERROR(VLOOKUP($B1628,[1]ODBC!$B:$H,2,FALSE),"")</f>
        <v/>
      </c>
      <c r="D1628" s="30" t="str">
        <f>IFERROR(VLOOKUP($B1628,[1]ODBC!$B:$H,3,FALSE),"")</f>
        <v/>
      </c>
      <c r="E1628" s="30" t="str">
        <f>IFERROR(VLOOKUP($B1628,[1]ODBC!$B:$H,4,FALSE),"")</f>
        <v/>
      </c>
      <c r="F1628" s="31" t="str">
        <f>IFERROR(VLOOKUP($B1628,[1]ODBC!$B:$H,5,FALSE),"")</f>
        <v/>
      </c>
      <c r="G1628" s="32">
        <f>[1]ODBC!G1628</f>
        <v>0</v>
      </c>
      <c r="H1628" s="33">
        <f>SUM([1]ODBC!H1628)</f>
        <v>0</v>
      </c>
      <c r="I1628" s="41" t="str">
        <f>'Vinyl cutting'!$B$2</f>
        <v>J36938</v>
      </c>
      <c r="J1628" s="42">
        <f ca="1">(SUMIF('Freeform time and material'!$B$17:$B$30,B1628,'Freeform time and material'!$G$17:$G$30)) +
(SUMIF('Vinyl cutting'!$B$17:$B$30,B1628,'Vinyl cutting'!$G$17:$G$30)) +
(SUMIF('Vinyl cutting (2)'!$B$17:$B$30,B1628,'Vinyl cutting (2)'!$G$17:$G$30)) +
(SUMIF('Apply vinyl graphics'!$B$17:$B$30,B1628,'Apply vinyl graphics'!$G$17:$G$30)) +
(SUMIF('Apply vinyl graphics (2)'!$B$17:$B$30,B1628,'Apply vinyl graphics (2)'!$G$17:$G$30)) +
(SUMIF('Alum pan sign'!$B$17:$B$30,B1628,'Alum pan sign'!$G$17:$G$30)) +
(SUMIF('Alum pan sign (2)'!$B$17:$B$30,B1628,'Alum pan sign (2)'!$G$17:$G$30)) +
(SUMIF('Economy pan sign'!$B$17:$B$30,B1628,'Economy pan sign'!$G$17:$G$30)) +
(SUMIF('Post and panel sign'!$B$17:$B$30,B1628,'Post and panel sign'!$G$17:$G$30)) +
(SUMIF('Post and panel sign (2)'!$B$17:$B$30,B1628,'Post and panel sign (2)'!$G$17:$G$30)) +
(SUMIF('Flat panels only'!$B$17:$B$30,B1628,'Flat panels only'!$G$17:$G$30)) +
(SUMIF('Flat panels only (2)'!$B$17:$B$30,B1628,'Flat panels only (2)'!$G$17:$G$30)) +
(SUMIF('Routed panel shapes'!$B$18:$B$31,B1628,'Routed panel shapes'!$G$18:$G$31)) +
(SUMIF('Routed panel shapes (2)'!$B$18:$B$31,B1628,'Routed panel shapes (2)'!$G$18:$G$31)) +
(SUMIF('Routed face only'!$B$17:$B$30,B1628,'Routed face only'!$G$17:$G$30)) +
(SUMIF('Routed face only (2)'!$B$17:$B$30,B1628,'Routed face only (2)'!$G$17:$G$30)) +
(SUMIF('Routed alum faces letters'!$B$17:$B$30,B1628,'Routed alum faces letters'!$G$17:$G$30)) +
(SUMIF('Routed alum faces letters (2)'!$B$17:$B$30,B1628,'Routed alum faces letters (2)'!$G$17:$G$30)) +
(SUMIF('Routed push through acrylic'!$B$17:$B$30,B1628,'Routed push through acrylic'!$G$17:$G$30)) +
(SUMIF('Routed push through acrylic (2)'!$B$17:$B$30,B1628,'Routed push through acrylic (2)'!$G$17:$G$30)) +
(SUMIF('Sf routed cabinet'!$B$17:$B$30,B1628,'Sf routed cabinet'!$G$17:$G$30)) +
(SUMIF('Sf routed cabinet (2)'!$B$17:$B$30,B1628,'Sf routed cabinet (2)'!$G$17:$G$30)) +
(SUMIF('Df routed cabinet'!$B$17:$B$30,B1628,'Df routed cabinet'!$G$17:$G$30)) +
(SUMIF('Df routed cabinet (2)'!$B$17:$B$30,B1628,'Df routed cabinet (2)'!$G$17:$G$30)) +
(SUMIF('Sf acrylic cabinet'!$B$17:$B$30,B1628,'Sf acrylic cabinet'!$G$17:$G$30)) +
(SUMIF('Sf acrylic cabinet (2)'!$B$17:$B$30,B1628,'Sf acrylic cabinet (2)'!$G$17:$G$30)) +
(SUMIF('Economy Sf acrylic'!$B$17:$B$30,B1628,'Economy Sf acrylic'!$G$17:$G$30)) +
(SUMIF('Df acrylic cabinet'!$B$17:$B$30,B1628,'Df acrylic cabinet'!$G$17:$G$30)) +
(SUMIF('Df acrylic cabinet (2)'!$B$17:$B$30,B1628,'Df acrylic cabinet (2)'!$G$17:$G$30)) +
(SUMIF('Sf flex cabinet'!$B$17:$B$30,B1628,'Sf flex cabinet'!$G$17:$G$30)) +
(SUMIF('Sf flex cabinet (2)'!$B$17:$B$30,B1628,'Sf flex cabinet (2)'!$G$17:$G$30)) +
(SUMIF('Df flex cabinet'!$B$17:$B$36,B1628,'Df flex cabinet'!$G$17:$G$36)) +
(SUMIF('Df flex cabinet (2)'!$B$17:$B$36,B1628,'Df flex cabinet (2)'!$G$17:$G$36)) +
(SUMIF('Pole cover'!$B$17:$B$30,B1628,'Pole cover'!$G$17:$G$30)) +
(SUMIF('Pole cover (2)'!$B$17:$B$30,B1628,'Pole cover (2)'!$G$17:$G$30)) +
(SUMIF('Structural Steel Fab'!$B$17:$B$29,B1628,'Structural Steel Fab'!$G$17:$G$29)) +
(SUMIF(Reveal!$B$17:$B$30,B1628,Reveal!$G$17:$G$30)) +
(SUMIF('Reveal (2)'!$B$17:$B$30,B1628,'Reveal (2)'!$G$17:$G$30)) +
(SUMIF('Crown cove top'!$B$17:$B$30,B1628,'Crown cove top'!$G$17:$G$30)) +
(SUMIF('EMC assembly'!$B$17:$B$30,B1628,'EMC assembly'!$G$17:$G$30)) +
(SUMIF(Crating!$B$17:$B$29,B1628,Crating!$G$17:$G$29)) +
(SUMIF('LED wiring'!$B$17:$B$30,B1628,'LED wiring'!$G$17:$G$30)) +
(SUMIF('Changeable copy face'!$B$17:$B$30,B1628,'Changeable copy face'!$G$17:$G$30)) +
(SUMIF('Flex face assembly'!$B$17:$B$30,B1628,'Flex face assembly'!$G$17:$G$30)) +
(SUMIF('Routed face assembly'!$B$17:$B$30,B1628,'Routed face assembly'!$G$17:$G$30)) +
(SUMIF('Paint calculation'!$B$17:$B$30,B1628,'Paint calculation'!$G$17:$G$30)) +
(SUMIF('Trimcap letter face'!$B$17:$B$30,B1628,'Trimcap letter face'!$G$17:$G$30)) +
(SUMIF('Trimcap letter face (2)'!$B$17:$B$30,B1628,'Trimcap letter face (2)'!$G$17:$G$30)) +
(SUMIF('Channel letter fabrication'!$B$17:$B$30,B1628,'Channel letter fabrication'!$G$17:$G$30)) +
(SUMIF('Channel letter fabrication (2)'!$B$17:$B$30,B1628,'Channel letter fabrication (2)'!$G$17:$G$30))</f>
        <v>0</v>
      </c>
    </row>
    <row r="1629" spans="1:10">
      <c r="A1629" s="28">
        <f>[1]ODBC!$A1629</f>
        <v>0</v>
      </c>
      <c r="B1629" s="29">
        <f>[1]ODBC!B1629</f>
        <v>0</v>
      </c>
      <c r="C1629" s="30" t="str">
        <f>IFERROR(VLOOKUP($B1629,[1]ODBC!$B:$H,2,FALSE),"")</f>
        <v/>
      </c>
      <c r="D1629" s="30" t="str">
        <f>IFERROR(VLOOKUP($B1629,[1]ODBC!$B:$H,3,FALSE),"")</f>
        <v/>
      </c>
      <c r="E1629" s="30" t="str">
        <f>IFERROR(VLOOKUP($B1629,[1]ODBC!$B:$H,4,FALSE),"")</f>
        <v/>
      </c>
      <c r="F1629" s="31" t="str">
        <f>IFERROR(VLOOKUP($B1629,[1]ODBC!$B:$H,5,FALSE),"")</f>
        <v/>
      </c>
      <c r="G1629" s="32">
        <f>[1]ODBC!G1629</f>
        <v>0</v>
      </c>
      <c r="H1629" s="33">
        <f>SUM([1]ODBC!H1629)</f>
        <v>0</v>
      </c>
      <c r="I1629" s="41" t="str">
        <f>'Vinyl cutting'!$B$2</f>
        <v>J36938</v>
      </c>
      <c r="J1629" s="42">
        <f ca="1">(SUMIF('Freeform time and material'!$B$17:$B$30,B1629,'Freeform time and material'!$G$17:$G$30)) +
(SUMIF('Vinyl cutting'!$B$17:$B$30,B1629,'Vinyl cutting'!$G$17:$G$30)) +
(SUMIF('Vinyl cutting (2)'!$B$17:$B$30,B1629,'Vinyl cutting (2)'!$G$17:$G$30)) +
(SUMIF('Apply vinyl graphics'!$B$17:$B$30,B1629,'Apply vinyl graphics'!$G$17:$G$30)) +
(SUMIF('Apply vinyl graphics (2)'!$B$17:$B$30,B1629,'Apply vinyl graphics (2)'!$G$17:$G$30)) +
(SUMIF('Alum pan sign'!$B$17:$B$30,B1629,'Alum pan sign'!$G$17:$G$30)) +
(SUMIF('Alum pan sign (2)'!$B$17:$B$30,B1629,'Alum pan sign (2)'!$G$17:$G$30)) +
(SUMIF('Economy pan sign'!$B$17:$B$30,B1629,'Economy pan sign'!$G$17:$G$30)) +
(SUMIF('Post and panel sign'!$B$17:$B$30,B1629,'Post and panel sign'!$G$17:$G$30)) +
(SUMIF('Post and panel sign (2)'!$B$17:$B$30,B1629,'Post and panel sign (2)'!$G$17:$G$30)) +
(SUMIF('Flat panels only'!$B$17:$B$30,B1629,'Flat panels only'!$G$17:$G$30)) +
(SUMIF('Flat panels only (2)'!$B$17:$B$30,B1629,'Flat panels only (2)'!$G$17:$G$30)) +
(SUMIF('Routed panel shapes'!$B$18:$B$31,B1629,'Routed panel shapes'!$G$18:$G$31)) +
(SUMIF('Routed panel shapes (2)'!$B$18:$B$31,B1629,'Routed panel shapes (2)'!$G$18:$G$31)) +
(SUMIF('Routed face only'!$B$17:$B$30,B1629,'Routed face only'!$G$17:$G$30)) +
(SUMIF('Routed face only (2)'!$B$17:$B$30,B1629,'Routed face only (2)'!$G$17:$G$30)) +
(SUMIF('Routed alum faces letters'!$B$17:$B$30,B1629,'Routed alum faces letters'!$G$17:$G$30)) +
(SUMIF('Routed alum faces letters (2)'!$B$17:$B$30,B1629,'Routed alum faces letters (2)'!$G$17:$G$30)) +
(SUMIF('Routed push through acrylic'!$B$17:$B$30,B1629,'Routed push through acrylic'!$G$17:$G$30)) +
(SUMIF('Routed push through acrylic (2)'!$B$17:$B$30,B1629,'Routed push through acrylic (2)'!$G$17:$G$30)) +
(SUMIF('Sf routed cabinet'!$B$17:$B$30,B1629,'Sf routed cabinet'!$G$17:$G$30)) +
(SUMIF('Sf routed cabinet (2)'!$B$17:$B$30,B1629,'Sf routed cabinet (2)'!$G$17:$G$30)) +
(SUMIF('Df routed cabinet'!$B$17:$B$30,B1629,'Df routed cabinet'!$G$17:$G$30)) +
(SUMIF('Df routed cabinet (2)'!$B$17:$B$30,B1629,'Df routed cabinet (2)'!$G$17:$G$30)) +
(SUMIF('Sf acrylic cabinet'!$B$17:$B$30,B1629,'Sf acrylic cabinet'!$G$17:$G$30)) +
(SUMIF('Sf acrylic cabinet (2)'!$B$17:$B$30,B1629,'Sf acrylic cabinet (2)'!$G$17:$G$30)) +
(SUMIF('Economy Sf acrylic'!$B$17:$B$30,B1629,'Economy Sf acrylic'!$G$17:$G$30)) +
(SUMIF('Df acrylic cabinet'!$B$17:$B$30,B1629,'Df acrylic cabinet'!$G$17:$G$30)) +
(SUMIF('Df acrylic cabinet (2)'!$B$17:$B$30,B1629,'Df acrylic cabinet (2)'!$G$17:$G$30)) +
(SUMIF('Sf flex cabinet'!$B$17:$B$30,B1629,'Sf flex cabinet'!$G$17:$G$30)) +
(SUMIF('Sf flex cabinet (2)'!$B$17:$B$30,B1629,'Sf flex cabinet (2)'!$G$17:$G$30)) +
(SUMIF('Df flex cabinet'!$B$17:$B$36,B1629,'Df flex cabinet'!$G$17:$G$36)) +
(SUMIF('Df flex cabinet (2)'!$B$17:$B$36,B1629,'Df flex cabinet (2)'!$G$17:$G$36)) +
(SUMIF('Pole cover'!$B$17:$B$30,B1629,'Pole cover'!$G$17:$G$30)) +
(SUMIF('Pole cover (2)'!$B$17:$B$30,B1629,'Pole cover (2)'!$G$17:$G$30)) +
(SUMIF('Structural Steel Fab'!$B$17:$B$29,B1629,'Structural Steel Fab'!$G$17:$G$29)) +
(SUMIF(Reveal!$B$17:$B$30,B1629,Reveal!$G$17:$G$30)) +
(SUMIF('Reveal (2)'!$B$17:$B$30,B1629,'Reveal (2)'!$G$17:$G$30)) +
(SUMIF('Crown cove top'!$B$17:$B$30,B1629,'Crown cove top'!$G$17:$G$30)) +
(SUMIF('EMC assembly'!$B$17:$B$30,B1629,'EMC assembly'!$G$17:$G$30)) +
(SUMIF(Crating!$B$17:$B$29,B1629,Crating!$G$17:$G$29)) +
(SUMIF('LED wiring'!$B$17:$B$30,B1629,'LED wiring'!$G$17:$G$30)) +
(SUMIF('Changeable copy face'!$B$17:$B$30,B1629,'Changeable copy face'!$G$17:$G$30)) +
(SUMIF('Flex face assembly'!$B$17:$B$30,B1629,'Flex face assembly'!$G$17:$G$30)) +
(SUMIF('Routed face assembly'!$B$17:$B$30,B1629,'Routed face assembly'!$G$17:$G$30)) +
(SUMIF('Paint calculation'!$B$17:$B$30,B1629,'Paint calculation'!$G$17:$G$30)) +
(SUMIF('Trimcap letter face'!$B$17:$B$30,B1629,'Trimcap letter face'!$G$17:$G$30)) +
(SUMIF('Trimcap letter face (2)'!$B$17:$B$30,B1629,'Trimcap letter face (2)'!$G$17:$G$30)) +
(SUMIF('Channel letter fabrication'!$B$17:$B$30,B1629,'Channel letter fabrication'!$G$17:$G$30)) +
(SUMIF('Channel letter fabrication (2)'!$B$17:$B$30,B1629,'Channel letter fabrication (2)'!$G$17:$G$30))</f>
        <v>0</v>
      </c>
    </row>
    <row r="1630" spans="1:10">
      <c r="A1630" s="28">
        <f>[1]ODBC!$A1630</f>
        <v>0</v>
      </c>
      <c r="B1630" s="29">
        <f>[1]ODBC!B1630</f>
        <v>0</v>
      </c>
      <c r="C1630" s="30" t="str">
        <f>IFERROR(VLOOKUP($B1630,[1]ODBC!$B:$H,2,FALSE),"")</f>
        <v/>
      </c>
      <c r="D1630" s="30" t="str">
        <f>IFERROR(VLOOKUP($B1630,[1]ODBC!$B:$H,3,FALSE),"")</f>
        <v/>
      </c>
      <c r="E1630" s="30" t="str">
        <f>IFERROR(VLOOKUP($B1630,[1]ODBC!$B:$H,4,FALSE),"")</f>
        <v/>
      </c>
      <c r="F1630" s="31" t="str">
        <f>IFERROR(VLOOKUP($B1630,[1]ODBC!$B:$H,5,FALSE),"")</f>
        <v/>
      </c>
      <c r="G1630" s="32">
        <f>[1]ODBC!G1630</f>
        <v>0</v>
      </c>
      <c r="H1630" s="33">
        <f>SUM([1]ODBC!H1630)</f>
        <v>0</v>
      </c>
      <c r="I1630" s="41" t="str">
        <f>'Vinyl cutting'!$B$2</f>
        <v>J36938</v>
      </c>
      <c r="J1630" s="42">
        <f ca="1">(SUMIF('Freeform time and material'!$B$17:$B$30,B1630,'Freeform time and material'!$G$17:$G$30)) +
(SUMIF('Vinyl cutting'!$B$17:$B$30,B1630,'Vinyl cutting'!$G$17:$G$30)) +
(SUMIF('Vinyl cutting (2)'!$B$17:$B$30,B1630,'Vinyl cutting (2)'!$G$17:$G$30)) +
(SUMIF('Apply vinyl graphics'!$B$17:$B$30,B1630,'Apply vinyl graphics'!$G$17:$G$30)) +
(SUMIF('Apply vinyl graphics (2)'!$B$17:$B$30,B1630,'Apply vinyl graphics (2)'!$G$17:$G$30)) +
(SUMIF('Alum pan sign'!$B$17:$B$30,B1630,'Alum pan sign'!$G$17:$G$30)) +
(SUMIF('Alum pan sign (2)'!$B$17:$B$30,B1630,'Alum pan sign (2)'!$G$17:$G$30)) +
(SUMIF('Economy pan sign'!$B$17:$B$30,B1630,'Economy pan sign'!$G$17:$G$30)) +
(SUMIF('Post and panel sign'!$B$17:$B$30,B1630,'Post and panel sign'!$G$17:$G$30)) +
(SUMIF('Post and panel sign (2)'!$B$17:$B$30,B1630,'Post and panel sign (2)'!$G$17:$G$30)) +
(SUMIF('Flat panels only'!$B$17:$B$30,B1630,'Flat panels only'!$G$17:$G$30)) +
(SUMIF('Flat panels only (2)'!$B$17:$B$30,B1630,'Flat panels only (2)'!$G$17:$G$30)) +
(SUMIF('Routed panel shapes'!$B$18:$B$31,B1630,'Routed panel shapes'!$G$18:$G$31)) +
(SUMIF('Routed panel shapes (2)'!$B$18:$B$31,B1630,'Routed panel shapes (2)'!$G$18:$G$31)) +
(SUMIF('Routed face only'!$B$17:$B$30,B1630,'Routed face only'!$G$17:$G$30)) +
(SUMIF('Routed face only (2)'!$B$17:$B$30,B1630,'Routed face only (2)'!$G$17:$G$30)) +
(SUMIF('Routed alum faces letters'!$B$17:$B$30,B1630,'Routed alum faces letters'!$G$17:$G$30)) +
(SUMIF('Routed alum faces letters (2)'!$B$17:$B$30,B1630,'Routed alum faces letters (2)'!$G$17:$G$30)) +
(SUMIF('Routed push through acrylic'!$B$17:$B$30,B1630,'Routed push through acrylic'!$G$17:$G$30)) +
(SUMIF('Routed push through acrylic (2)'!$B$17:$B$30,B1630,'Routed push through acrylic (2)'!$G$17:$G$30)) +
(SUMIF('Sf routed cabinet'!$B$17:$B$30,B1630,'Sf routed cabinet'!$G$17:$G$30)) +
(SUMIF('Sf routed cabinet (2)'!$B$17:$B$30,B1630,'Sf routed cabinet (2)'!$G$17:$G$30)) +
(SUMIF('Df routed cabinet'!$B$17:$B$30,B1630,'Df routed cabinet'!$G$17:$G$30)) +
(SUMIF('Df routed cabinet (2)'!$B$17:$B$30,B1630,'Df routed cabinet (2)'!$G$17:$G$30)) +
(SUMIF('Sf acrylic cabinet'!$B$17:$B$30,B1630,'Sf acrylic cabinet'!$G$17:$G$30)) +
(SUMIF('Sf acrylic cabinet (2)'!$B$17:$B$30,B1630,'Sf acrylic cabinet (2)'!$G$17:$G$30)) +
(SUMIF('Economy Sf acrylic'!$B$17:$B$30,B1630,'Economy Sf acrylic'!$G$17:$G$30)) +
(SUMIF('Df acrylic cabinet'!$B$17:$B$30,B1630,'Df acrylic cabinet'!$G$17:$G$30)) +
(SUMIF('Df acrylic cabinet (2)'!$B$17:$B$30,B1630,'Df acrylic cabinet (2)'!$G$17:$G$30)) +
(SUMIF('Sf flex cabinet'!$B$17:$B$30,B1630,'Sf flex cabinet'!$G$17:$G$30)) +
(SUMIF('Sf flex cabinet (2)'!$B$17:$B$30,B1630,'Sf flex cabinet (2)'!$G$17:$G$30)) +
(SUMIF('Df flex cabinet'!$B$17:$B$36,B1630,'Df flex cabinet'!$G$17:$G$36)) +
(SUMIF('Df flex cabinet (2)'!$B$17:$B$36,B1630,'Df flex cabinet (2)'!$G$17:$G$36)) +
(SUMIF('Pole cover'!$B$17:$B$30,B1630,'Pole cover'!$G$17:$G$30)) +
(SUMIF('Pole cover (2)'!$B$17:$B$30,B1630,'Pole cover (2)'!$G$17:$G$30)) +
(SUMIF('Structural Steel Fab'!$B$17:$B$29,B1630,'Structural Steel Fab'!$G$17:$G$29)) +
(SUMIF(Reveal!$B$17:$B$30,B1630,Reveal!$G$17:$G$30)) +
(SUMIF('Reveal (2)'!$B$17:$B$30,B1630,'Reveal (2)'!$G$17:$G$30)) +
(SUMIF('Crown cove top'!$B$17:$B$30,B1630,'Crown cove top'!$G$17:$G$30)) +
(SUMIF('EMC assembly'!$B$17:$B$30,B1630,'EMC assembly'!$G$17:$G$30)) +
(SUMIF(Crating!$B$17:$B$29,B1630,Crating!$G$17:$G$29)) +
(SUMIF('LED wiring'!$B$17:$B$30,B1630,'LED wiring'!$G$17:$G$30)) +
(SUMIF('Changeable copy face'!$B$17:$B$30,B1630,'Changeable copy face'!$G$17:$G$30)) +
(SUMIF('Flex face assembly'!$B$17:$B$30,B1630,'Flex face assembly'!$G$17:$G$30)) +
(SUMIF('Routed face assembly'!$B$17:$B$30,B1630,'Routed face assembly'!$G$17:$G$30)) +
(SUMIF('Paint calculation'!$B$17:$B$30,B1630,'Paint calculation'!$G$17:$G$30)) +
(SUMIF('Trimcap letter face'!$B$17:$B$30,B1630,'Trimcap letter face'!$G$17:$G$30)) +
(SUMIF('Trimcap letter face (2)'!$B$17:$B$30,B1630,'Trimcap letter face (2)'!$G$17:$G$30)) +
(SUMIF('Channel letter fabrication'!$B$17:$B$30,B1630,'Channel letter fabrication'!$G$17:$G$30)) +
(SUMIF('Channel letter fabrication (2)'!$B$17:$B$30,B1630,'Channel letter fabrication (2)'!$G$17:$G$30))</f>
        <v>0</v>
      </c>
    </row>
    <row r="1631" spans="1:10">
      <c r="A1631" s="28">
        <f>[1]ODBC!$A1631</f>
        <v>0</v>
      </c>
      <c r="B1631" s="29">
        <f>[1]ODBC!B1631</f>
        <v>0</v>
      </c>
      <c r="C1631" s="30" t="str">
        <f>IFERROR(VLOOKUP($B1631,[1]ODBC!$B:$H,2,FALSE),"")</f>
        <v/>
      </c>
      <c r="D1631" s="30" t="str">
        <f>IFERROR(VLOOKUP($B1631,[1]ODBC!$B:$H,3,FALSE),"")</f>
        <v/>
      </c>
      <c r="E1631" s="30" t="str">
        <f>IFERROR(VLOOKUP($B1631,[1]ODBC!$B:$H,4,FALSE),"")</f>
        <v/>
      </c>
      <c r="F1631" s="31" t="str">
        <f>IFERROR(VLOOKUP($B1631,[1]ODBC!$B:$H,5,FALSE),"")</f>
        <v/>
      </c>
      <c r="G1631" s="32">
        <f>[1]ODBC!G1631</f>
        <v>0</v>
      </c>
      <c r="H1631" s="33">
        <f>SUM([1]ODBC!H1631)</f>
        <v>0</v>
      </c>
      <c r="I1631" s="41" t="str">
        <f>'Vinyl cutting'!$B$2</f>
        <v>J36938</v>
      </c>
      <c r="J1631" s="42">
        <f ca="1">(SUMIF('Freeform time and material'!$B$17:$B$30,B1631,'Freeform time and material'!$G$17:$G$30)) +
(SUMIF('Vinyl cutting'!$B$17:$B$30,B1631,'Vinyl cutting'!$G$17:$G$30)) +
(SUMIF('Vinyl cutting (2)'!$B$17:$B$30,B1631,'Vinyl cutting (2)'!$G$17:$G$30)) +
(SUMIF('Apply vinyl graphics'!$B$17:$B$30,B1631,'Apply vinyl graphics'!$G$17:$G$30)) +
(SUMIF('Apply vinyl graphics (2)'!$B$17:$B$30,B1631,'Apply vinyl graphics (2)'!$G$17:$G$30)) +
(SUMIF('Alum pan sign'!$B$17:$B$30,B1631,'Alum pan sign'!$G$17:$G$30)) +
(SUMIF('Alum pan sign (2)'!$B$17:$B$30,B1631,'Alum pan sign (2)'!$G$17:$G$30)) +
(SUMIF('Economy pan sign'!$B$17:$B$30,B1631,'Economy pan sign'!$G$17:$G$30)) +
(SUMIF('Post and panel sign'!$B$17:$B$30,B1631,'Post and panel sign'!$G$17:$G$30)) +
(SUMIF('Post and panel sign (2)'!$B$17:$B$30,B1631,'Post and panel sign (2)'!$G$17:$G$30)) +
(SUMIF('Flat panels only'!$B$17:$B$30,B1631,'Flat panels only'!$G$17:$G$30)) +
(SUMIF('Flat panels only (2)'!$B$17:$B$30,B1631,'Flat panels only (2)'!$G$17:$G$30)) +
(SUMIF('Routed panel shapes'!$B$18:$B$31,B1631,'Routed panel shapes'!$G$18:$G$31)) +
(SUMIF('Routed panel shapes (2)'!$B$18:$B$31,B1631,'Routed panel shapes (2)'!$G$18:$G$31)) +
(SUMIF('Routed face only'!$B$17:$B$30,B1631,'Routed face only'!$G$17:$G$30)) +
(SUMIF('Routed face only (2)'!$B$17:$B$30,B1631,'Routed face only (2)'!$G$17:$G$30)) +
(SUMIF('Routed alum faces letters'!$B$17:$B$30,B1631,'Routed alum faces letters'!$G$17:$G$30)) +
(SUMIF('Routed alum faces letters (2)'!$B$17:$B$30,B1631,'Routed alum faces letters (2)'!$G$17:$G$30)) +
(SUMIF('Routed push through acrylic'!$B$17:$B$30,B1631,'Routed push through acrylic'!$G$17:$G$30)) +
(SUMIF('Routed push through acrylic (2)'!$B$17:$B$30,B1631,'Routed push through acrylic (2)'!$G$17:$G$30)) +
(SUMIF('Sf routed cabinet'!$B$17:$B$30,B1631,'Sf routed cabinet'!$G$17:$G$30)) +
(SUMIF('Sf routed cabinet (2)'!$B$17:$B$30,B1631,'Sf routed cabinet (2)'!$G$17:$G$30)) +
(SUMIF('Df routed cabinet'!$B$17:$B$30,B1631,'Df routed cabinet'!$G$17:$G$30)) +
(SUMIF('Df routed cabinet (2)'!$B$17:$B$30,B1631,'Df routed cabinet (2)'!$G$17:$G$30)) +
(SUMIF('Sf acrylic cabinet'!$B$17:$B$30,B1631,'Sf acrylic cabinet'!$G$17:$G$30)) +
(SUMIF('Sf acrylic cabinet (2)'!$B$17:$B$30,B1631,'Sf acrylic cabinet (2)'!$G$17:$G$30)) +
(SUMIF('Economy Sf acrylic'!$B$17:$B$30,B1631,'Economy Sf acrylic'!$G$17:$G$30)) +
(SUMIF('Df acrylic cabinet'!$B$17:$B$30,B1631,'Df acrylic cabinet'!$G$17:$G$30)) +
(SUMIF('Df acrylic cabinet (2)'!$B$17:$B$30,B1631,'Df acrylic cabinet (2)'!$G$17:$G$30)) +
(SUMIF('Sf flex cabinet'!$B$17:$B$30,B1631,'Sf flex cabinet'!$G$17:$G$30)) +
(SUMIF('Sf flex cabinet (2)'!$B$17:$B$30,B1631,'Sf flex cabinet (2)'!$G$17:$G$30)) +
(SUMIF('Df flex cabinet'!$B$17:$B$36,B1631,'Df flex cabinet'!$G$17:$G$36)) +
(SUMIF('Df flex cabinet (2)'!$B$17:$B$36,B1631,'Df flex cabinet (2)'!$G$17:$G$36)) +
(SUMIF('Pole cover'!$B$17:$B$30,B1631,'Pole cover'!$G$17:$G$30)) +
(SUMIF('Pole cover (2)'!$B$17:$B$30,B1631,'Pole cover (2)'!$G$17:$G$30)) +
(SUMIF('Structural Steel Fab'!$B$17:$B$29,B1631,'Structural Steel Fab'!$G$17:$G$29)) +
(SUMIF(Reveal!$B$17:$B$30,B1631,Reveal!$G$17:$G$30)) +
(SUMIF('Reveal (2)'!$B$17:$B$30,B1631,'Reveal (2)'!$G$17:$G$30)) +
(SUMIF('Crown cove top'!$B$17:$B$30,B1631,'Crown cove top'!$G$17:$G$30)) +
(SUMIF('EMC assembly'!$B$17:$B$30,B1631,'EMC assembly'!$G$17:$G$30)) +
(SUMIF(Crating!$B$17:$B$29,B1631,Crating!$G$17:$G$29)) +
(SUMIF('LED wiring'!$B$17:$B$30,B1631,'LED wiring'!$G$17:$G$30)) +
(SUMIF('Changeable copy face'!$B$17:$B$30,B1631,'Changeable copy face'!$G$17:$G$30)) +
(SUMIF('Flex face assembly'!$B$17:$B$30,B1631,'Flex face assembly'!$G$17:$G$30)) +
(SUMIF('Routed face assembly'!$B$17:$B$30,B1631,'Routed face assembly'!$G$17:$G$30)) +
(SUMIF('Paint calculation'!$B$17:$B$30,B1631,'Paint calculation'!$G$17:$G$30)) +
(SUMIF('Trimcap letter face'!$B$17:$B$30,B1631,'Trimcap letter face'!$G$17:$G$30)) +
(SUMIF('Trimcap letter face (2)'!$B$17:$B$30,B1631,'Trimcap letter face (2)'!$G$17:$G$30)) +
(SUMIF('Channel letter fabrication'!$B$17:$B$30,B1631,'Channel letter fabrication'!$G$17:$G$30)) +
(SUMIF('Channel letter fabrication (2)'!$B$17:$B$30,B1631,'Channel letter fabrication (2)'!$G$17:$G$30))</f>
        <v>0</v>
      </c>
    </row>
    <row r="1632" spans="1:10">
      <c r="A1632" s="28">
        <f>[1]ODBC!$A1632</f>
        <v>0</v>
      </c>
      <c r="B1632" s="29">
        <f>[1]ODBC!B1632</f>
        <v>0</v>
      </c>
      <c r="C1632" s="30" t="str">
        <f>IFERROR(VLOOKUP($B1632,[1]ODBC!$B:$H,2,FALSE),"")</f>
        <v/>
      </c>
      <c r="D1632" s="30" t="str">
        <f>IFERROR(VLOOKUP($B1632,[1]ODBC!$B:$H,3,FALSE),"")</f>
        <v/>
      </c>
      <c r="E1632" s="30" t="str">
        <f>IFERROR(VLOOKUP($B1632,[1]ODBC!$B:$H,4,FALSE),"")</f>
        <v/>
      </c>
      <c r="F1632" s="31" t="str">
        <f>IFERROR(VLOOKUP($B1632,[1]ODBC!$B:$H,5,FALSE),"")</f>
        <v/>
      </c>
      <c r="G1632" s="32">
        <f>[1]ODBC!G1632</f>
        <v>0</v>
      </c>
      <c r="H1632" s="33">
        <f>SUM([1]ODBC!H1632)</f>
        <v>0</v>
      </c>
      <c r="I1632" s="41" t="str">
        <f>'Vinyl cutting'!$B$2</f>
        <v>J36938</v>
      </c>
      <c r="J1632" s="42">
        <f ca="1">(SUMIF('Freeform time and material'!$B$17:$B$30,B1632,'Freeform time and material'!$G$17:$G$30)) +
(SUMIF('Vinyl cutting'!$B$17:$B$30,B1632,'Vinyl cutting'!$G$17:$G$30)) +
(SUMIF('Vinyl cutting (2)'!$B$17:$B$30,B1632,'Vinyl cutting (2)'!$G$17:$G$30)) +
(SUMIF('Apply vinyl graphics'!$B$17:$B$30,B1632,'Apply vinyl graphics'!$G$17:$G$30)) +
(SUMIF('Apply vinyl graphics (2)'!$B$17:$B$30,B1632,'Apply vinyl graphics (2)'!$G$17:$G$30)) +
(SUMIF('Alum pan sign'!$B$17:$B$30,B1632,'Alum pan sign'!$G$17:$G$30)) +
(SUMIF('Alum pan sign (2)'!$B$17:$B$30,B1632,'Alum pan sign (2)'!$G$17:$G$30)) +
(SUMIF('Economy pan sign'!$B$17:$B$30,B1632,'Economy pan sign'!$G$17:$G$30)) +
(SUMIF('Post and panel sign'!$B$17:$B$30,B1632,'Post and panel sign'!$G$17:$G$30)) +
(SUMIF('Post and panel sign (2)'!$B$17:$B$30,B1632,'Post and panel sign (2)'!$G$17:$G$30)) +
(SUMIF('Flat panels only'!$B$17:$B$30,B1632,'Flat panels only'!$G$17:$G$30)) +
(SUMIF('Flat panels only (2)'!$B$17:$B$30,B1632,'Flat panels only (2)'!$G$17:$G$30)) +
(SUMIF('Routed panel shapes'!$B$18:$B$31,B1632,'Routed panel shapes'!$G$18:$G$31)) +
(SUMIF('Routed panel shapes (2)'!$B$18:$B$31,B1632,'Routed panel shapes (2)'!$G$18:$G$31)) +
(SUMIF('Routed face only'!$B$17:$B$30,B1632,'Routed face only'!$G$17:$G$30)) +
(SUMIF('Routed face only (2)'!$B$17:$B$30,B1632,'Routed face only (2)'!$G$17:$G$30)) +
(SUMIF('Routed alum faces letters'!$B$17:$B$30,B1632,'Routed alum faces letters'!$G$17:$G$30)) +
(SUMIF('Routed alum faces letters (2)'!$B$17:$B$30,B1632,'Routed alum faces letters (2)'!$G$17:$G$30)) +
(SUMIF('Routed push through acrylic'!$B$17:$B$30,B1632,'Routed push through acrylic'!$G$17:$G$30)) +
(SUMIF('Routed push through acrylic (2)'!$B$17:$B$30,B1632,'Routed push through acrylic (2)'!$G$17:$G$30)) +
(SUMIF('Sf routed cabinet'!$B$17:$B$30,B1632,'Sf routed cabinet'!$G$17:$G$30)) +
(SUMIF('Sf routed cabinet (2)'!$B$17:$B$30,B1632,'Sf routed cabinet (2)'!$G$17:$G$30)) +
(SUMIF('Df routed cabinet'!$B$17:$B$30,B1632,'Df routed cabinet'!$G$17:$G$30)) +
(SUMIF('Df routed cabinet (2)'!$B$17:$B$30,B1632,'Df routed cabinet (2)'!$G$17:$G$30)) +
(SUMIF('Sf acrylic cabinet'!$B$17:$B$30,B1632,'Sf acrylic cabinet'!$G$17:$G$30)) +
(SUMIF('Sf acrylic cabinet (2)'!$B$17:$B$30,B1632,'Sf acrylic cabinet (2)'!$G$17:$G$30)) +
(SUMIF('Economy Sf acrylic'!$B$17:$B$30,B1632,'Economy Sf acrylic'!$G$17:$G$30)) +
(SUMIF('Df acrylic cabinet'!$B$17:$B$30,B1632,'Df acrylic cabinet'!$G$17:$G$30)) +
(SUMIF('Df acrylic cabinet (2)'!$B$17:$B$30,B1632,'Df acrylic cabinet (2)'!$G$17:$G$30)) +
(SUMIF('Sf flex cabinet'!$B$17:$B$30,B1632,'Sf flex cabinet'!$G$17:$G$30)) +
(SUMIF('Sf flex cabinet (2)'!$B$17:$B$30,B1632,'Sf flex cabinet (2)'!$G$17:$G$30)) +
(SUMIF('Df flex cabinet'!$B$17:$B$36,B1632,'Df flex cabinet'!$G$17:$G$36)) +
(SUMIF('Df flex cabinet (2)'!$B$17:$B$36,B1632,'Df flex cabinet (2)'!$G$17:$G$36)) +
(SUMIF('Pole cover'!$B$17:$B$30,B1632,'Pole cover'!$G$17:$G$30)) +
(SUMIF('Pole cover (2)'!$B$17:$B$30,B1632,'Pole cover (2)'!$G$17:$G$30)) +
(SUMIF('Structural Steel Fab'!$B$17:$B$29,B1632,'Structural Steel Fab'!$G$17:$G$29)) +
(SUMIF(Reveal!$B$17:$B$30,B1632,Reveal!$G$17:$G$30)) +
(SUMIF('Reveal (2)'!$B$17:$B$30,B1632,'Reveal (2)'!$G$17:$G$30)) +
(SUMIF('Crown cove top'!$B$17:$B$30,B1632,'Crown cove top'!$G$17:$G$30)) +
(SUMIF('EMC assembly'!$B$17:$B$30,B1632,'EMC assembly'!$G$17:$G$30)) +
(SUMIF(Crating!$B$17:$B$29,B1632,Crating!$G$17:$G$29)) +
(SUMIF('LED wiring'!$B$17:$B$30,B1632,'LED wiring'!$G$17:$G$30)) +
(SUMIF('Changeable copy face'!$B$17:$B$30,B1632,'Changeable copy face'!$G$17:$G$30)) +
(SUMIF('Flex face assembly'!$B$17:$B$30,B1632,'Flex face assembly'!$G$17:$G$30)) +
(SUMIF('Routed face assembly'!$B$17:$B$30,B1632,'Routed face assembly'!$G$17:$G$30)) +
(SUMIF('Paint calculation'!$B$17:$B$30,B1632,'Paint calculation'!$G$17:$G$30)) +
(SUMIF('Trimcap letter face'!$B$17:$B$30,B1632,'Trimcap letter face'!$G$17:$G$30)) +
(SUMIF('Trimcap letter face (2)'!$B$17:$B$30,B1632,'Trimcap letter face (2)'!$G$17:$G$30)) +
(SUMIF('Channel letter fabrication'!$B$17:$B$30,B1632,'Channel letter fabrication'!$G$17:$G$30)) +
(SUMIF('Channel letter fabrication (2)'!$B$17:$B$30,B1632,'Channel letter fabrication (2)'!$G$17:$G$30))</f>
        <v>0</v>
      </c>
    </row>
    <row r="1633" spans="1:10">
      <c r="A1633" s="28">
        <f>[1]ODBC!$A1633</f>
        <v>0</v>
      </c>
      <c r="B1633" s="29">
        <f>[1]ODBC!B1633</f>
        <v>0</v>
      </c>
      <c r="C1633" s="30" t="str">
        <f>IFERROR(VLOOKUP($B1633,[1]ODBC!$B:$H,2,FALSE),"")</f>
        <v/>
      </c>
      <c r="D1633" s="30" t="str">
        <f>IFERROR(VLOOKUP($B1633,[1]ODBC!$B:$H,3,FALSE),"")</f>
        <v/>
      </c>
      <c r="E1633" s="30" t="str">
        <f>IFERROR(VLOOKUP($B1633,[1]ODBC!$B:$H,4,FALSE),"")</f>
        <v/>
      </c>
      <c r="F1633" s="31" t="str">
        <f>IFERROR(VLOOKUP($B1633,[1]ODBC!$B:$H,5,FALSE),"")</f>
        <v/>
      </c>
      <c r="G1633" s="32">
        <f>[1]ODBC!G1633</f>
        <v>0</v>
      </c>
      <c r="H1633" s="33">
        <f>SUM([1]ODBC!H1633)</f>
        <v>0</v>
      </c>
      <c r="I1633" s="41" t="str">
        <f>'Vinyl cutting'!$B$2</f>
        <v>J36938</v>
      </c>
      <c r="J1633" s="42">
        <f ca="1">(SUMIF('Freeform time and material'!$B$17:$B$30,B1633,'Freeform time and material'!$G$17:$G$30)) +
(SUMIF('Vinyl cutting'!$B$17:$B$30,B1633,'Vinyl cutting'!$G$17:$G$30)) +
(SUMIF('Vinyl cutting (2)'!$B$17:$B$30,B1633,'Vinyl cutting (2)'!$G$17:$G$30)) +
(SUMIF('Apply vinyl graphics'!$B$17:$B$30,B1633,'Apply vinyl graphics'!$G$17:$G$30)) +
(SUMIF('Apply vinyl graphics (2)'!$B$17:$B$30,B1633,'Apply vinyl graphics (2)'!$G$17:$G$30)) +
(SUMIF('Alum pan sign'!$B$17:$B$30,B1633,'Alum pan sign'!$G$17:$G$30)) +
(SUMIF('Alum pan sign (2)'!$B$17:$B$30,B1633,'Alum pan sign (2)'!$G$17:$G$30)) +
(SUMIF('Economy pan sign'!$B$17:$B$30,B1633,'Economy pan sign'!$G$17:$G$30)) +
(SUMIF('Post and panel sign'!$B$17:$B$30,B1633,'Post and panel sign'!$G$17:$G$30)) +
(SUMIF('Post and panel sign (2)'!$B$17:$B$30,B1633,'Post and panel sign (2)'!$G$17:$G$30)) +
(SUMIF('Flat panels only'!$B$17:$B$30,B1633,'Flat panels only'!$G$17:$G$30)) +
(SUMIF('Flat panels only (2)'!$B$17:$B$30,B1633,'Flat panels only (2)'!$G$17:$G$30)) +
(SUMIF('Routed panel shapes'!$B$18:$B$31,B1633,'Routed panel shapes'!$G$18:$G$31)) +
(SUMIF('Routed panel shapes (2)'!$B$18:$B$31,B1633,'Routed panel shapes (2)'!$G$18:$G$31)) +
(SUMIF('Routed face only'!$B$17:$B$30,B1633,'Routed face only'!$G$17:$G$30)) +
(SUMIF('Routed face only (2)'!$B$17:$B$30,B1633,'Routed face only (2)'!$G$17:$G$30)) +
(SUMIF('Routed alum faces letters'!$B$17:$B$30,B1633,'Routed alum faces letters'!$G$17:$G$30)) +
(SUMIF('Routed alum faces letters (2)'!$B$17:$B$30,B1633,'Routed alum faces letters (2)'!$G$17:$G$30)) +
(SUMIF('Routed push through acrylic'!$B$17:$B$30,B1633,'Routed push through acrylic'!$G$17:$G$30)) +
(SUMIF('Routed push through acrylic (2)'!$B$17:$B$30,B1633,'Routed push through acrylic (2)'!$G$17:$G$30)) +
(SUMIF('Sf routed cabinet'!$B$17:$B$30,B1633,'Sf routed cabinet'!$G$17:$G$30)) +
(SUMIF('Sf routed cabinet (2)'!$B$17:$B$30,B1633,'Sf routed cabinet (2)'!$G$17:$G$30)) +
(SUMIF('Df routed cabinet'!$B$17:$B$30,B1633,'Df routed cabinet'!$G$17:$G$30)) +
(SUMIF('Df routed cabinet (2)'!$B$17:$B$30,B1633,'Df routed cabinet (2)'!$G$17:$G$30)) +
(SUMIF('Sf acrylic cabinet'!$B$17:$B$30,B1633,'Sf acrylic cabinet'!$G$17:$G$30)) +
(SUMIF('Sf acrylic cabinet (2)'!$B$17:$B$30,B1633,'Sf acrylic cabinet (2)'!$G$17:$G$30)) +
(SUMIF('Economy Sf acrylic'!$B$17:$B$30,B1633,'Economy Sf acrylic'!$G$17:$G$30)) +
(SUMIF('Df acrylic cabinet'!$B$17:$B$30,B1633,'Df acrylic cabinet'!$G$17:$G$30)) +
(SUMIF('Df acrylic cabinet (2)'!$B$17:$B$30,B1633,'Df acrylic cabinet (2)'!$G$17:$G$30)) +
(SUMIF('Sf flex cabinet'!$B$17:$B$30,B1633,'Sf flex cabinet'!$G$17:$G$30)) +
(SUMIF('Sf flex cabinet (2)'!$B$17:$B$30,B1633,'Sf flex cabinet (2)'!$G$17:$G$30)) +
(SUMIF('Df flex cabinet'!$B$17:$B$36,B1633,'Df flex cabinet'!$G$17:$G$36)) +
(SUMIF('Df flex cabinet (2)'!$B$17:$B$36,B1633,'Df flex cabinet (2)'!$G$17:$G$36)) +
(SUMIF('Pole cover'!$B$17:$B$30,B1633,'Pole cover'!$G$17:$G$30)) +
(SUMIF('Pole cover (2)'!$B$17:$B$30,B1633,'Pole cover (2)'!$G$17:$G$30)) +
(SUMIF('Structural Steel Fab'!$B$17:$B$29,B1633,'Structural Steel Fab'!$G$17:$G$29)) +
(SUMIF(Reveal!$B$17:$B$30,B1633,Reveal!$G$17:$G$30)) +
(SUMIF('Reveal (2)'!$B$17:$B$30,B1633,'Reveal (2)'!$G$17:$G$30)) +
(SUMIF('Crown cove top'!$B$17:$B$30,B1633,'Crown cove top'!$G$17:$G$30)) +
(SUMIF('EMC assembly'!$B$17:$B$30,B1633,'EMC assembly'!$G$17:$G$30)) +
(SUMIF(Crating!$B$17:$B$29,B1633,Crating!$G$17:$G$29)) +
(SUMIF('LED wiring'!$B$17:$B$30,B1633,'LED wiring'!$G$17:$G$30)) +
(SUMIF('Changeable copy face'!$B$17:$B$30,B1633,'Changeable copy face'!$G$17:$G$30)) +
(SUMIF('Flex face assembly'!$B$17:$B$30,B1633,'Flex face assembly'!$G$17:$G$30)) +
(SUMIF('Routed face assembly'!$B$17:$B$30,B1633,'Routed face assembly'!$G$17:$G$30)) +
(SUMIF('Paint calculation'!$B$17:$B$30,B1633,'Paint calculation'!$G$17:$G$30)) +
(SUMIF('Trimcap letter face'!$B$17:$B$30,B1633,'Trimcap letter face'!$G$17:$G$30)) +
(SUMIF('Trimcap letter face (2)'!$B$17:$B$30,B1633,'Trimcap letter face (2)'!$G$17:$G$30)) +
(SUMIF('Channel letter fabrication'!$B$17:$B$30,B1633,'Channel letter fabrication'!$G$17:$G$30)) +
(SUMIF('Channel letter fabrication (2)'!$B$17:$B$30,B1633,'Channel letter fabrication (2)'!$G$17:$G$30))</f>
        <v>0</v>
      </c>
    </row>
    <row r="1634" spans="1:10">
      <c r="A1634" s="28">
        <f>[1]ODBC!$A1634</f>
        <v>0</v>
      </c>
      <c r="B1634" s="29">
        <f>[1]ODBC!B1634</f>
        <v>0</v>
      </c>
      <c r="C1634" s="30" t="str">
        <f>IFERROR(VLOOKUP($B1634,[1]ODBC!$B:$H,2,FALSE),"")</f>
        <v/>
      </c>
      <c r="D1634" s="30" t="str">
        <f>IFERROR(VLOOKUP($B1634,[1]ODBC!$B:$H,3,FALSE),"")</f>
        <v/>
      </c>
      <c r="E1634" s="30" t="str">
        <f>IFERROR(VLOOKUP($B1634,[1]ODBC!$B:$H,4,FALSE),"")</f>
        <v/>
      </c>
      <c r="F1634" s="31" t="str">
        <f>IFERROR(VLOOKUP($B1634,[1]ODBC!$B:$H,5,FALSE),"")</f>
        <v/>
      </c>
      <c r="G1634" s="32">
        <f>[1]ODBC!G1634</f>
        <v>0</v>
      </c>
      <c r="H1634" s="33">
        <f>SUM([1]ODBC!H1634)</f>
        <v>0</v>
      </c>
      <c r="I1634" s="41" t="str">
        <f>'Vinyl cutting'!$B$2</f>
        <v>J36938</v>
      </c>
      <c r="J1634" s="42">
        <f ca="1">(SUMIF('Freeform time and material'!$B$17:$B$30,B1634,'Freeform time and material'!$G$17:$G$30)) +
(SUMIF('Vinyl cutting'!$B$17:$B$30,B1634,'Vinyl cutting'!$G$17:$G$30)) +
(SUMIF('Vinyl cutting (2)'!$B$17:$B$30,B1634,'Vinyl cutting (2)'!$G$17:$G$30)) +
(SUMIF('Apply vinyl graphics'!$B$17:$B$30,B1634,'Apply vinyl graphics'!$G$17:$G$30)) +
(SUMIF('Apply vinyl graphics (2)'!$B$17:$B$30,B1634,'Apply vinyl graphics (2)'!$G$17:$G$30)) +
(SUMIF('Alum pan sign'!$B$17:$B$30,B1634,'Alum pan sign'!$G$17:$G$30)) +
(SUMIF('Alum pan sign (2)'!$B$17:$B$30,B1634,'Alum pan sign (2)'!$G$17:$G$30)) +
(SUMIF('Economy pan sign'!$B$17:$B$30,B1634,'Economy pan sign'!$G$17:$G$30)) +
(SUMIF('Post and panel sign'!$B$17:$B$30,B1634,'Post and panel sign'!$G$17:$G$30)) +
(SUMIF('Post and panel sign (2)'!$B$17:$B$30,B1634,'Post and panel sign (2)'!$G$17:$G$30)) +
(SUMIF('Flat panels only'!$B$17:$B$30,B1634,'Flat panels only'!$G$17:$G$30)) +
(SUMIF('Flat panels only (2)'!$B$17:$B$30,B1634,'Flat panels only (2)'!$G$17:$G$30)) +
(SUMIF('Routed panel shapes'!$B$18:$B$31,B1634,'Routed panel shapes'!$G$18:$G$31)) +
(SUMIF('Routed panel shapes (2)'!$B$18:$B$31,B1634,'Routed panel shapes (2)'!$G$18:$G$31)) +
(SUMIF('Routed face only'!$B$17:$B$30,B1634,'Routed face only'!$G$17:$G$30)) +
(SUMIF('Routed face only (2)'!$B$17:$B$30,B1634,'Routed face only (2)'!$G$17:$G$30)) +
(SUMIF('Routed alum faces letters'!$B$17:$B$30,B1634,'Routed alum faces letters'!$G$17:$G$30)) +
(SUMIF('Routed alum faces letters (2)'!$B$17:$B$30,B1634,'Routed alum faces letters (2)'!$G$17:$G$30)) +
(SUMIF('Routed push through acrylic'!$B$17:$B$30,B1634,'Routed push through acrylic'!$G$17:$G$30)) +
(SUMIF('Routed push through acrylic (2)'!$B$17:$B$30,B1634,'Routed push through acrylic (2)'!$G$17:$G$30)) +
(SUMIF('Sf routed cabinet'!$B$17:$B$30,B1634,'Sf routed cabinet'!$G$17:$G$30)) +
(SUMIF('Sf routed cabinet (2)'!$B$17:$B$30,B1634,'Sf routed cabinet (2)'!$G$17:$G$30)) +
(SUMIF('Df routed cabinet'!$B$17:$B$30,B1634,'Df routed cabinet'!$G$17:$G$30)) +
(SUMIF('Df routed cabinet (2)'!$B$17:$B$30,B1634,'Df routed cabinet (2)'!$G$17:$G$30)) +
(SUMIF('Sf acrylic cabinet'!$B$17:$B$30,B1634,'Sf acrylic cabinet'!$G$17:$G$30)) +
(SUMIF('Sf acrylic cabinet (2)'!$B$17:$B$30,B1634,'Sf acrylic cabinet (2)'!$G$17:$G$30)) +
(SUMIF('Economy Sf acrylic'!$B$17:$B$30,B1634,'Economy Sf acrylic'!$G$17:$G$30)) +
(SUMIF('Df acrylic cabinet'!$B$17:$B$30,B1634,'Df acrylic cabinet'!$G$17:$G$30)) +
(SUMIF('Df acrylic cabinet (2)'!$B$17:$B$30,B1634,'Df acrylic cabinet (2)'!$G$17:$G$30)) +
(SUMIF('Sf flex cabinet'!$B$17:$B$30,B1634,'Sf flex cabinet'!$G$17:$G$30)) +
(SUMIF('Sf flex cabinet (2)'!$B$17:$B$30,B1634,'Sf flex cabinet (2)'!$G$17:$G$30)) +
(SUMIF('Df flex cabinet'!$B$17:$B$36,B1634,'Df flex cabinet'!$G$17:$G$36)) +
(SUMIF('Df flex cabinet (2)'!$B$17:$B$36,B1634,'Df flex cabinet (2)'!$G$17:$G$36)) +
(SUMIF('Pole cover'!$B$17:$B$30,B1634,'Pole cover'!$G$17:$G$30)) +
(SUMIF('Pole cover (2)'!$B$17:$B$30,B1634,'Pole cover (2)'!$G$17:$G$30)) +
(SUMIF('Structural Steel Fab'!$B$17:$B$29,B1634,'Structural Steel Fab'!$G$17:$G$29)) +
(SUMIF(Reveal!$B$17:$B$30,B1634,Reveal!$G$17:$G$30)) +
(SUMIF('Reveal (2)'!$B$17:$B$30,B1634,'Reveal (2)'!$G$17:$G$30)) +
(SUMIF('Crown cove top'!$B$17:$B$30,B1634,'Crown cove top'!$G$17:$G$30)) +
(SUMIF('EMC assembly'!$B$17:$B$30,B1634,'EMC assembly'!$G$17:$G$30)) +
(SUMIF(Crating!$B$17:$B$29,B1634,Crating!$G$17:$G$29)) +
(SUMIF('LED wiring'!$B$17:$B$30,B1634,'LED wiring'!$G$17:$G$30)) +
(SUMIF('Changeable copy face'!$B$17:$B$30,B1634,'Changeable copy face'!$G$17:$G$30)) +
(SUMIF('Flex face assembly'!$B$17:$B$30,B1634,'Flex face assembly'!$G$17:$G$30)) +
(SUMIF('Routed face assembly'!$B$17:$B$30,B1634,'Routed face assembly'!$G$17:$G$30)) +
(SUMIF('Paint calculation'!$B$17:$B$30,B1634,'Paint calculation'!$G$17:$G$30)) +
(SUMIF('Trimcap letter face'!$B$17:$B$30,B1634,'Trimcap letter face'!$G$17:$G$30)) +
(SUMIF('Trimcap letter face (2)'!$B$17:$B$30,B1634,'Trimcap letter face (2)'!$G$17:$G$30)) +
(SUMIF('Channel letter fabrication'!$B$17:$B$30,B1634,'Channel letter fabrication'!$G$17:$G$30)) +
(SUMIF('Channel letter fabrication (2)'!$B$17:$B$30,B1634,'Channel letter fabrication (2)'!$G$17:$G$30))</f>
        <v>0</v>
      </c>
    </row>
    <row r="1635" spans="1:10">
      <c r="A1635" s="28">
        <f>[1]ODBC!$A1635</f>
        <v>0</v>
      </c>
      <c r="B1635" s="29">
        <f>[1]ODBC!B1635</f>
        <v>0</v>
      </c>
      <c r="C1635" s="30" t="str">
        <f>IFERROR(VLOOKUP($B1635,[1]ODBC!$B:$H,2,FALSE),"")</f>
        <v/>
      </c>
      <c r="D1635" s="30" t="str">
        <f>IFERROR(VLOOKUP($B1635,[1]ODBC!$B:$H,3,FALSE),"")</f>
        <v/>
      </c>
      <c r="E1635" s="30" t="str">
        <f>IFERROR(VLOOKUP($B1635,[1]ODBC!$B:$H,4,FALSE),"")</f>
        <v/>
      </c>
      <c r="F1635" s="31" t="str">
        <f>IFERROR(VLOOKUP($B1635,[1]ODBC!$B:$H,5,FALSE),"")</f>
        <v/>
      </c>
      <c r="G1635" s="32">
        <f>[1]ODBC!G1635</f>
        <v>0</v>
      </c>
      <c r="H1635" s="33">
        <f>SUM([1]ODBC!H1635)</f>
        <v>0</v>
      </c>
      <c r="I1635" s="41" t="str">
        <f>'Vinyl cutting'!$B$2</f>
        <v>J36938</v>
      </c>
      <c r="J1635" s="42">
        <f ca="1">(SUMIF('Freeform time and material'!$B$17:$B$30,B1635,'Freeform time and material'!$G$17:$G$30)) +
(SUMIF('Vinyl cutting'!$B$17:$B$30,B1635,'Vinyl cutting'!$G$17:$G$30)) +
(SUMIF('Vinyl cutting (2)'!$B$17:$B$30,B1635,'Vinyl cutting (2)'!$G$17:$G$30)) +
(SUMIF('Apply vinyl graphics'!$B$17:$B$30,B1635,'Apply vinyl graphics'!$G$17:$G$30)) +
(SUMIF('Apply vinyl graphics (2)'!$B$17:$B$30,B1635,'Apply vinyl graphics (2)'!$G$17:$G$30)) +
(SUMIF('Alum pan sign'!$B$17:$B$30,B1635,'Alum pan sign'!$G$17:$G$30)) +
(SUMIF('Alum pan sign (2)'!$B$17:$B$30,B1635,'Alum pan sign (2)'!$G$17:$G$30)) +
(SUMIF('Economy pan sign'!$B$17:$B$30,B1635,'Economy pan sign'!$G$17:$G$30)) +
(SUMIF('Post and panel sign'!$B$17:$B$30,B1635,'Post and panel sign'!$G$17:$G$30)) +
(SUMIF('Post and panel sign (2)'!$B$17:$B$30,B1635,'Post and panel sign (2)'!$G$17:$G$30)) +
(SUMIF('Flat panels only'!$B$17:$B$30,B1635,'Flat panels only'!$G$17:$G$30)) +
(SUMIF('Flat panels only (2)'!$B$17:$B$30,B1635,'Flat panels only (2)'!$G$17:$G$30)) +
(SUMIF('Routed panel shapes'!$B$18:$B$31,B1635,'Routed panel shapes'!$G$18:$G$31)) +
(SUMIF('Routed panel shapes (2)'!$B$18:$B$31,B1635,'Routed panel shapes (2)'!$G$18:$G$31)) +
(SUMIF('Routed face only'!$B$17:$B$30,B1635,'Routed face only'!$G$17:$G$30)) +
(SUMIF('Routed face only (2)'!$B$17:$B$30,B1635,'Routed face only (2)'!$G$17:$G$30)) +
(SUMIF('Routed alum faces letters'!$B$17:$B$30,B1635,'Routed alum faces letters'!$G$17:$G$30)) +
(SUMIF('Routed alum faces letters (2)'!$B$17:$B$30,B1635,'Routed alum faces letters (2)'!$G$17:$G$30)) +
(SUMIF('Routed push through acrylic'!$B$17:$B$30,B1635,'Routed push through acrylic'!$G$17:$G$30)) +
(SUMIF('Routed push through acrylic (2)'!$B$17:$B$30,B1635,'Routed push through acrylic (2)'!$G$17:$G$30)) +
(SUMIF('Sf routed cabinet'!$B$17:$B$30,B1635,'Sf routed cabinet'!$G$17:$G$30)) +
(SUMIF('Sf routed cabinet (2)'!$B$17:$B$30,B1635,'Sf routed cabinet (2)'!$G$17:$G$30)) +
(SUMIF('Df routed cabinet'!$B$17:$B$30,B1635,'Df routed cabinet'!$G$17:$G$30)) +
(SUMIF('Df routed cabinet (2)'!$B$17:$B$30,B1635,'Df routed cabinet (2)'!$G$17:$G$30)) +
(SUMIF('Sf acrylic cabinet'!$B$17:$B$30,B1635,'Sf acrylic cabinet'!$G$17:$G$30)) +
(SUMIF('Sf acrylic cabinet (2)'!$B$17:$B$30,B1635,'Sf acrylic cabinet (2)'!$G$17:$G$30)) +
(SUMIF('Economy Sf acrylic'!$B$17:$B$30,B1635,'Economy Sf acrylic'!$G$17:$G$30)) +
(SUMIF('Df acrylic cabinet'!$B$17:$B$30,B1635,'Df acrylic cabinet'!$G$17:$G$30)) +
(SUMIF('Df acrylic cabinet (2)'!$B$17:$B$30,B1635,'Df acrylic cabinet (2)'!$G$17:$G$30)) +
(SUMIF('Sf flex cabinet'!$B$17:$B$30,B1635,'Sf flex cabinet'!$G$17:$G$30)) +
(SUMIF('Sf flex cabinet (2)'!$B$17:$B$30,B1635,'Sf flex cabinet (2)'!$G$17:$G$30)) +
(SUMIF('Df flex cabinet'!$B$17:$B$36,B1635,'Df flex cabinet'!$G$17:$G$36)) +
(SUMIF('Df flex cabinet (2)'!$B$17:$B$36,B1635,'Df flex cabinet (2)'!$G$17:$G$36)) +
(SUMIF('Pole cover'!$B$17:$B$30,B1635,'Pole cover'!$G$17:$G$30)) +
(SUMIF('Pole cover (2)'!$B$17:$B$30,B1635,'Pole cover (2)'!$G$17:$G$30)) +
(SUMIF('Structural Steel Fab'!$B$17:$B$29,B1635,'Structural Steel Fab'!$G$17:$G$29)) +
(SUMIF(Reveal!$B$17:$B$30,B1635,Reveal!$G$17:$G$30)) +
(SUMIF('Reveal (2)'!$B$17:$B$30,B1635,'Reveal (2)'!$G$17:$G$30)) +
(SUMIF('Crown cove top'!$B$17:$B$30,B1635,'Crown cove top'!$G$17:$G$30)) +
(SUMIF('EMC assembly'!$B$17:$B$30,B1635,'EMC assembly'!$G$17:$G$30)) +
(SUMIF(Crating!$B$17:$B$29,B1635,Crating!$G$17:$G$29)) +
(SUMIF('LED wiring'!$B$17:$B$30,B1635,'LED wiring'!$G$17:$G$30)) +
(SUMIF('Changeable copy face'!$B$17:$B$30,B1635,'Changeable copy face'!$G$17:$G$30)) +
(SUMIF('Flex face assembly'!$B$17:$B$30,B1635,'Flex face assembly'!$G$17:$G$30)) +
(SUMIF('Routed face assembly'!$B$17:$B$30,B1635,'Routed face assembly'!$G$17:$G$30)) +
(SUMIF('Paint calculation'!$B$17:$B$30,B1635,'Paint calculation'!$G$17:$G$30)) +
(SUMIF('Trimcap letter face'!$B$17:$B$30,B1635,'Trimcap letter face'!$G$17:$G$30)) +
(SUMIF('Trimcap letter face (2)'!$B$17:$B$30,B1635,'Trimcap letter face (2)'!$G$17:$G$30)) +
(SUMIF('Channel letter fabrication'!$B$17:$B$30,B1635,'Channel letter fabrication'!$G$17:$G$30)) +
(SUMIF('Channel letter fabrication (2)'!$B$17:$B$30,B1635,'Channel letter fabrication (2)'!$G$17:$G$30))</f>
        <v>0</v>
      </c>
    </row>
    <row r="1636" spans="1:10">
      <c r="A1636" s="28">
        <f>[1]ODBC!$A1636</f>
        <v>0</v>
      </c>
      <c r="B1636" s="29">
        <f>[1]ODBC!B1636</f>
        <v>0</v>
      </c>
      <c r="C1636" s="30" t="str">
        <f>IFERROR(VLOOKUP($B1636,[1]ODBC!$B:$H,2,FALSE),"")</f>
        <v/>
      </c>
      <c r="D1636" s="30" t="str">
        <f>IFERROR(VLOOKUP($B1636,[1]ODBC!$B:$H,3,FALSE),"")</f>
        <v/>
      </c>
      <c r="E1636" s="30" t="str">
        <f>IFERROR(VLOOKUP($B1636,[1]ODBC!$B:$H,4,FALSE),"")</f>
        <v/>
      </c>
      <c r="F1636" s="31" t="str">
        <f>IFERROR(VLOOKUP($B1636,[1]ODBC!$B:$H,5,FALSE),"")</f>
        <v/>
      </c>
      <c r="G1636" s="32">
        <f>[1]ODBC!G1636</f>
        <v>0</v>
      </c>
      <c r="H1636" s="33">
        <f>SUM([1]ODBC!H1636)</f>
        <v>0</v>
      </c>
      <c r="I1636" s="41" t="str">
        <f>'Vinyl cutting'!$B$2</f>
        <v>J36938</v>
      </c>
      <c r="J1636" s="42">
        <f ca="1">(SUMIF('Freeform time and material'!$B$17:$B$30,B1636,'Freeform time and material'!$G$17:$G$30)) +
(SUMIF('Vinyl cutting'!$B$17:$B$30,B1636,'Vinyl cutting'!$G$17:$G$30)) +
(SUMIF('Vinyl cutting (2)'!$B$17:$B$30,B1636,'Vinyl cutting (2)'!$G$17:$G$30)) +
(SUMIF('Apply vinyl graphics'!$B$17:$B$30,B1636,'Apply vinyl graphics'!$G$17:$G$30)) +
(SUMIF('Apply vinyl graphics (2)'!$B$17:$B$30,B1636,'Apply vinyl graphics (2)'!$G$17:$G$30)) +
(SUMIF('Alum pan sign'!$B$17:$B$30,B1636,'Alum pan sign'!$G$17:$G$30)) +
(SUMIF('Alum pan sign (2)'!$B$17:$B$30,B1636,'Alum pan sign (2)'!$G$17:$G$30)) +
(SUMIF('Economy pan sign'!$B$17:$B$30,B1636,'Economy pan sign'!$G$17:$G$30)) +
(SUMIF('Post and panel sign'!$B$17:$B$30,B1636,'Post and panel sign'!$G$17:$G$30)) +
(SUMIF('Post and panel sign (2)'!$B$17:$B$30,B1636,'Post and panel sign (2)'!$G$17:$G$30)) +
(SUMIF('Flat panels only'!$B$17:$B$30,B1636,'Flat panels only'!$G$17:$G$30)) +
(SUMIF('Flat panels only (2)'!$B$17:$B$30,B1636,'Flat panels only (2)'!$G$17:$G$30)) +
(SUMIF('Routed panel shapes'!$B$18:$B$31,B1636,'Routed panel shapes'!$G$18:$G$31)) +
(SUMIF('Routed panel shapes (2)'!$B$18:$B$31,B1636,'Routed panel shapes (2)'!$G$18:$G$31)) +
(SUMIF('Routed face only'!$B$17:$B$30,B1636,'Routed face only'!$G$17:$G$30)) +
(SUMIF('Routed face only (2)'!$B$17:$B$30,B1636,'Routed face only (2)'!$G$17:$G$30)) +
(SUMIF('Routed alum faces letters'!$B$17:$B$30,B1636,'Routed alum faces letters'!$G$17:$G$30)) +
(SUMIF('Routed alum faces letters (2)'!$B$17:$B$30,B1636,'Routed alum faces letters (2)'!$G$17:$G$30)) +
(SUMIF('Routed push through acrylic'!$B$17:$B$30,B1636,'Routed push through acrylic'!$G$17:$G$30)) +
(SUMIF('Routed push through acrylic (2)'!$B$17:$B$30,B1636,'Routed push through acrylic (2)'!$G$17:$G$30)) +
(SUMIF('Sf routed cabinet'!$B$17:$B$30,B1636,'Sf routed cabinet'!$G$17:$G$30)) +
(SUMIF('Sf routed cabinet (2)'!$B$17:$B$30,B1636,'Sf routed cabinet (2)'!$G$17:$G$30)) +
(SUMIF('Df routed cabinet'!$B$17:$B$30,B1636,'Df routed cabinet'!$G$17:$G$30)) +
(SUMIF('Df routed cabinet (2)'!$B$17:$B$30,B1636,'Df routed cabinet (2)'!$G$17:$G$30)) +
(SUMIF('Sf acrylic cabinet'!$B$17:$B$30,B1636,'Sf acrylic cabinet'!$G$17:$G$30)) +
(SUMIF('Sf acrylic cabinet (2)'!$B$17:$B$30,B1636,'Sf acrylic cabinet (2)'!$G$17:$G$30)) +
(SUMIF('Economy Sf acrylic'!$B$17:$B$30,B1636,'Economy Sf acrylic'!$G$17:$G$30)) +
(SUMIF('Df acrylic cabinet'!$B$17:$B$30,B1636,'Df acrylic cabinet'!$G$17:$G$30)) +
(SUMIF('Df acrylic cabinet (2)'!$B$17:$B$30,B1636,'Df acrylic cabinet (2)'!$G$17:$G$30)) +
(SUMIF('Sf flex cabinet'!$B$17:$B$30,B1636,'Sf flex cabinet'!$G$17:$G$30)) +
(SUMIF('Sf flex cabinet (2)'!$B$17:$B$30,B1636,'Sf flex cabinet (2)'!$G$17:$G$30)) +
(SUMIF('Df flex cabinet'!$B$17:$B$36,B1636,'Df flex cabinet'!$G$17:$G$36)) +
(SUMIF('Df flex cabinet (2)'!$B$17:$B$36,B1636,'Df flex cabinet (2)'!$G$17:$G$36)) +
(SUMIF('Pole cover'!$B$17:$B$30,B1636,'Pole cover'!$G$17:$G$30)) +
(SUMIF('Pole cover (2)'!$B$17:$B$30,B1636,'Pole cover (2)'!$G$17:$G$30)) +
(SUMIF('Structural Steel Fab'!$B$17:$B$29,B1636,'Structural Steel Fab'!$G$17:$G$29)) +
(SUMIF(Reveal!$B$17:$B$30,B1636,Reveal!$G$17:$G$30)) +
(SUMIF('Reveal (2)'!$B$17:$B$30,B1636,'Reveal (2)'!$G$17:$G$30)) +
(SUMIF('Crown cove top'!$B$17:$B$30,B1636,'Crown cove top'!$G$17:$G$30)) +
(SUMIF('EMC assembly'!$B$17:$B$30,B1636,'EMC assembly'!$G$17:$G$30)) +
(SUMIF(Crating!$B$17:$B$29,B1636,Crating!$G$17:$G$29)) +
(SUMIF('LED wiring'!$B$17:$B$30,B1636,'LED wiring'!$G$17:$G$30)) +
(SUMIF('Changeable copy face'!$B$17:$B$30,B1636,'Changeable copy face'!$G$17:$G$30)) +
(SUMIF('Flex face assembly'!$B$17:$B$30,B1636,'Flex face assembly'!$G$17:$G$30)) +
(SUMIF('Routed face assembly'!$B$17:$B$30,B1636,'Routed face assembly'!$G$17:$G$30)) +
(SUMIF('Paint calculation'!$B$17:$B$30,B1636,'Paint calculation'!$G$17:$G$30)) +
(SUMIF('Trimcap letter face'!$B$17:$B$30,B1636,'Trimcap letter face'!$G$17:$G$30)) +
(SUMIF('Trimcap letter face (2)'!$B$17:$B$30,B1636,'Trimcap letter face (2)'!$G$17:$G$30)) +
(SUMIF('Channel letter fabrication'!$B$17:$B$30,B1636,'Channel letter fabrication'!$G$17:$G$30)) +
(SUMIF('Channel letter fabrication (2)'!$B$17:$B$30,B1636,'Channel letter fabrication (2)'!$G$17:$G$30))</f>
        <v>0</v>
      </c>
    </row>
    <row r="1637" spans="1:10">
      <c r="A1637" s="28">
        <f>[1]ODBC!$A1637</f>
        <v>0</v>
      </c>
      <c r="B1637" s="29">
        <f>[1]ODBC!B1637</f>
        <v>0</v>
      </c>
      <c r="C1637" s="30" t="str">
        <f>IFERROR(VLOOKUP($B1637,[1]ODBC!$B:$H,2,FALSE),"")</f>
        <v/>
      </c>
      <c r="D1637" s="30" t="str">
        <f>IFERROR(VLOOKUP($B1637,[1]ODBC!$B:$H,3,FALSE),"")</f>
        <v/>
      </c>
      <c r="E1637" s="30" t="str">
        <f>IFERROR(VLOOKUP($B1637,[1]ODBC!$B:$H,4,FALSE),"")</f>
        <v/>
      </c>
      <c r="F1637" s="31" t="str">
        <f>IFERROR(VLOOKUP($B1637,[1]ODBC!$B:$H,5,FALSE),"")</f>
        <v/>
      </c>
      <c r="G1637" s="32">
        <f>[1]ODBC!G1637</f>
        <v>0</v>
      </c>
      <c r="H1637" s="33">
        <f>SUM([1]ODBC!H1637)</f>
        <v>0</v>
      </c>
      <c r="I1637" s="41" t="str">
        <f>'Vinyl cutting'!$B$2</f>
        <v>J36938</v>
      </c>
      <c r="J1637" s="42">
        <f ca="1">(SUMIF('Freeform time and material'!$B$17:$B$30,B1637,'Freeform time and material'!$G$17:$G$30)) +
(SUMIF('Vinyl cutting'!$B$17:$B$30,B1637,'Vinyl cutting'!$G$17:$G$30)) +
(SUMIF('Vinyl cutting (2)'!$B$17:$B$30,B1637,'Vinyl cutting (2)'!$G$17:$G$30)) +
(SUMIF('Apply vinyl graphics'!$B$17:$B$30,B1637,'Apply vinyl graphics'!$G$17:$G$30)) +
(SUMIF('Apply vinyl graphics (2)'!$B$17:$B$30,B1637,'Apply vinyl graphics (2)'!$G$17:$G$30)) +
(SUMIF('Alum pan sign'!$B$17:$B$30,B1637,'Alum pan sign'!$G$17:$G$30)) +
(SUMIF('Alum pan sign (2)'!$B$17:$B$30,B1637,'Alum pan sign (2)'!$G$17:$G$30)) +
(SUMIF('Economy pan sign'!$B$17:$B$30,B1637,'Economy pan sign'!$G$17:$G$30)) +
(SUMIF('Post and panel sign'!$B$17:$B$30,B1637,'Post and panel sign'!$G$17:$G$30)) +
(SUMIF('Post and panel sign (2)'!$B$17:$B$30,B1637,'Post and panel sign (2)'!$G$17:$G$30)) +
(SUMIF('Flat panels only'!$B$17:$B$30,B1637,'Flat panels only'!$G$17:$G$30)) +
(SUMIF('Flat panels only (2)'!$B$17:$B$30,B1637,'Flat panels only (2)'!$G$17:$G$30)) +
(SUMIF('Routed panel shapes'!$B$18:$B$31,B1637,'Routed panel shapes'!$G$18:$G$31)) +
(SUMIF('Routed panel shapes (2)'!$B$18:$B$31,B1637,'Routed panel shapes (2)'!$G$18:$G$31)) +
(SUMIF('Routed face only'!$B$17:$B$30,B1637,'Routed face only'!$G$17:$G$30)) +
(SUMIF('Routed face only (2)'!$B$17:$B$30,B1637,'Routed face only (2)'!$G$17:$G$30)) +
(SUMIF('Routed alum faces letters'!$B$17:$B$30,B1637,'Routed alum faces letters'!$G$17:$G$30)) +
(SUMIF('Routed alum faces letters (2)'!$B$17:$B$30,B1637,'Routed alum faces letters (2)'!$G$17:$G$30)) +
(SUMIF('Routed push through acrylic'!$B$17:$B$30,B1637,'Routed push through acrylic'!$G$17:$G$30)) +
(SUMIF('Routed push through acrylic (2)'!$B$17:$B$30,B1637,'Routed push through acrylic (2)'!$G$17:$G$30)) +
(SUMIF('Sf routed cabinet'!$B$17:$B$30,B1637,'Sf routed cabinet'!$G$17:$G$30)) +
(SUMIF('Sf routed cabinet (2)'!$B$17:$B$30,B1637,'Sf routed cabinet (2)'!$G$17:$G$30)) +
(SUMIF('Df routed cabinet'!$B$17:$B$30,B1637,'Df routed cabinet'!$G$17:$G$30)) +
(SUMIF('Df routed cabinet (2)'!$B$17:$B$30,B1637,'Df routed cabinet (2)'!$G$17:$G$30)) +
(SUMIF('Sf acrylic cabinet'!$B$17:$B$30,B1637,'Sf acrylic cabinet'!$G$17:$G$30)) +
(SUMIF('Sf acrylic cabinet (2)'!$B$17:$B$30,B1637,'Sf acrylic cabinet (2)'!$G$17:$G$30)) +
(SUMIF('Economy Sf acrylic'!$B$17:$B$30,B1637,'Economy Sf acrylic'!$G$17:$G$30)) +
(SUMIF('Df acrylic cabinet'!$B$17:$B$30,B1637,'Df acrylic cabinet'!$G$17:$G$30)) +
(SUMIF('Df acrylic cabinet (2)'!$B$17:$B$30,B1637,'Df acrylic cabinet (2)'!$G$17:$G$30)) +
(SUMIF('Sf flex cabinet'!$B$17:$B$30,B1637,'Sf flex cabinet'!$G$17:$G$30)) +
(SUMIF('Sf flex cabinet (2)'!$B$17:$B$30,B1637,'Sf flex cabinet (2)'!$G$17:$G$30)) +
(SUMIF('Df flex cabinet'!$B$17:$B$36,B1637,'Df flex cabinet'!$G$17:$G$36)) +
(SUMIF('Df flex cabinet (2)'!$B$17:$B$36,B1637,'Df flex cabinet (2)'!$G$17:$G$36)) +
(SUMIF('Pole cover'!$B$17:$B$30,B1637,'Pole cover'!$G$17:$G$30)) +
(SUMIF('Pole cover (2)'!$B$17:$B$30,B1637,'Pole cover (2)'!$G$17:$G$30)) +
(SUMIF('Structural Steel Fab'!$B$17:$B$29,B1637,'Structural Steel Fab'!$G$17:$G$29)) +
(SUMIF(Reveal!$B$17:$B$30,B1637,Reveal!$G$17:$G$30)) +
(SUMIF('Reveal (2)'!$B$17:$B$30,B1637,'Reveal (2)'!$G$17:$G$30)) +
(SUMIF('Crown cove top'!$B$17:$B$30,B1637,'Crown cove top'!$G$17:$G$30)) +
(SUMIF('EMC assembly'!$B$17:$B$30,B1637,'EMC assembly'!$G$17:$G$30)) +
(SUMIF(Crating!$B$17:$B$29,B1637,Crating!$G$17:$G$29)) +
(SUMIF('LED wiring'!$B$17:$B$30,B1637,'LED wiring'!$G$17:$G$30)) +
(SUMIF('Changeable copy face'!$B$17:$B$30,B1637,'Changeable copy face'!$G$17:$G$30)) +
(SUMIF('Flex face assembly'!$B$17:$B$30,B1637,'Flex face assembly'!$G$17:$G$30)) +
(SUMIF('Routed face assembly'!$B$17:$B$30,B1637,'Routed face assembly'!$G$17:$G$30)) +
(SUMIF('Paint calculation'!$B$17:$B$30,B1637,'Paint calculation'!$G$17:$G$30)) +
(SUMIF('Trimcap letter face'!$B$17:$B$30,B1637,'Trimcap letter face'!$G$17:$G$30)) +
(SUMIF('Trimcap letter face (2)'!$B$17:$B$30,B1637,'Trimcap letter face (2)'!$G$17:$G$30)) +
(SUMIF('Channel letter fabrication'!$B$17:$B$30,B1637,'Channel letter fabrication'!$G$17:$G$30)) +
(SUMIF('Channel letter fabrication (2)'!$B$17:$B$30,B1637,'Channel letter fabrication (2)'!$G$17:$G$30))</f>
        <v>0</v>
      </c>
    </row>
    <row r="1638" spans="1:10">
      <c r="A1638" s="28">
        <f>[1]ODBC!$A1638</f>
        <v>0</v>
      </c>
      <c r="B1638" s="29">
        <f>[1]ODBC!B1638</f>
        <v>0</v>
      </c>
      <c r="C1638" s="30" t="str">
        <f>IFERROR(VLOOKUP($B1638,[1]ODBC!$B:$H,2,FALSE),"")</f>
        <v/>
      </c>
      <c r="D1638" s="30" t="str">
        <f>IFERROR(VLOOKUP($B1638,[1]ODBC!$B:$H,3,FALSE),"")</f>
        <v/>
      </c>
      <c r="E1638" s="30" t="str">
        <f>IFERROR(VLOOKUP($B1638,[1]ODBC!$B:$H,4,FALSE),"")</f>
        <v/>
      </c>
      <c r="F1638" s="31" t="str">
        <f>IFERROR(VLOOKUP($B1638,[1]ODBC!$B:$H,5,FALSE),"")</f>
        <v/>
      </c>
      <c r="G1638" s="32">
        <f>[1]ODBC!G1638</f>
        <v>0</v>
      </c>
      <c r="H1638" s="33">
        <f>SUM([1]ODBC!H1638)</f>
        <v>0</v>
      </c>
      <c r="I1638" s="41" t="str">
        <f>'Vinyl cutting'!$B$2</f>
        <v>J36938</v>
      </c>
      <c r="J1638" s="42">
        <f ca="1">(SUMIF('Freeform time and material'!$B$17:$B$30,B1638,'Freeform time and material'!$G$17:$G$30)) +
(SUMIF('Vinyl cutting'!$B$17:$B$30,B1638,'Vinyl cutting'!$G$17:$G$30)) +
(SUMIF('Vinyl cutting (2)'!$B$17:$B$30,B1638,'Vinyl cutting (2)'!$G$17:$G$30)) +
(SUMIF('Apply vinyl graphics'!$B$17:$B$30,B1638,'Apply vinyl graphics'!$G$17:$G$30)) +
(SUMIF('Apply vinyl graphics (2)'!$B$17:$B$30,B1638,'Apply vinyl graphics (2)'!$G$17:$G$30)) +
(SUMIF('Alum pan sign'!$B$17:$B$30,B1638,'Alum pan sign'!$G$17:$G$30)) +
(SUMIF('Alum pan sign (2)'!$B$17:$B$30,B1638,'Alum pan sign (2)'!$G$17:$G$30)) +
(SUMIF('Economy pan sign'!$B$17:$B$30,B1638,'Economy pan sign'!$G$17:$G$30)) +
(SUMIF('Post and panel sign'!$B$17:$B$30,B1638,'Post and panel sign'!$G$17:$G$30)) +
(SUMIF('Post and panel sign (2)'!$B$17:$B$30,B1638,'Post and panel sign (2)'!$G$17:$G$30)) +
(SUMIF('Flat panels only'!$B$17:$B$30,B1638,'Flat panels only'!$G$17:$G$30)) +
(SUMIF('Flat panels only (2)'!$B$17:$B$30,B1638,'Flat panels only (2)'!$G$17:$G$30)) +
(SUMIF('Routed panel shapes'!$B$18:$B$31,B1638,'Routed panel shapes'!$G$18:$G$31)) +
(SUMIF('Routed panel shapes (2)'!$B$18:$B$31,B1638,'Routed panel shapes (2)'!$G$18:$G$31)) +
(SUMIF('Routed face only'!$B$17:$B$30,B1638,'Routed face only'!$G$17:$G$30)) +
(SUMIF('Routed face only (2)'!$B$17:$B$30,B1638,'Routed face only (2)'!$G$17:$G$30)) +
(SUMIF('Routed alum faces letters'!$B$17:$B$30,B1638,'Routed alum faces letters'!$G$17:$G$30)) +
(SUMIF('Routed alum faces letters (2)'!$B$17:$B$30,B1638,'Routed alum faces letters (2)'!$G$17:$G$30)) +
(SUMIF('Routed push through acrylic'!$B$17:$B$30,B1638,'Routed push through acrylic'!$G$17:$G$30)) +
(SUMIF('Routed push through acrylic (2)'!$B$17:$B$30,B1638,'Routed push through acrylic (2)'!$G$17:$G$30)) +
(SUMIF('Sf routed cabinet'!$B$17:$B$30,B1638,'Sf routed cabinet'!$G$17:$G$30)) +
(SUMIF('Sf routed cabinet (2)'!$B$17:$B$30,B1638,'Sf routed cabinet (2)'!$G$17:$G$30)) +
(SUMIF('Df routed cabinet'!$B$17:$B$30,B1638,'Df routed cabinet'!$G$17:$G$30)) +
(SUMIF('Df routed cabinet (2)'!$B$17:$B$30,B1638,'Df routed cabinet (2)'!$G$17:$G$30)) +
(SUMIF('Sf acrylic cabinet'!$B$17:$B$30,B1638,'Sf acrylic cabinet'!$G$17:$G$30)) +
(SUMIF('Sf acrylic cabinet (2)'!$B$17:$B$30,B1638,'Sf acrylic cabinet (2)'!$G$17:$G$30)) +
(SUMIF('Economy Sf acrylic'!$B$17:$B$30,B1638,'Economy Sf acrylic'!$G$17:$G$30)) +
(SUMIF('Df acrylic cabinet'!$B$17:$B$30,B1638,'Df acrylic cabinet'!$G$17:$G$30)) +
(SUMIF('Df acrylic cabinet (2)'!$B$17:$B$30,B1638,'Df acrylic cabinet (2)'!$G$17:$G$30)) +
(SUMIF('Sf flex cabinet'!$B$17:$B$30,B1638,'Sf flex cabinet'!$G$17:$G$30)) +
(SUMIF('Sf flex cabinet (2)'!$B$17:$B$30,B1638,'Sf flex cabinet (2)'!$G$17:$G$30)) +
(SUMIF('Df flex cabinet'!$B$17:$B$36,B1638,'Df flex cabinet'!$G$17:$G$36)) +
(SUMIF('Df flex cabinet (2)'!$B$17:$B$36,B1638,'Df flex cabinet (2)'!$G$17:$G$36)) +
(SUMIF('Pole cover'!$B$17:$B$30,B1638,'Pole cover'!$G$17:$G$30)) +
(SUMIF('Pole cover (2)'!$B$17:$B$30,B1638,'Pole cover (2)'!$G$17:$G$30)) +
(SUMIF('Structural Steel Fab'!$B$17:$B$29,B1638,'Structural Steel Fab'!$G$17:$G$29)) +
(SUMIF(Reveal!$B$17:$B$30,B1638,Reveal!$G$17:$G$30)) +
(SUMIF('Reveal (2)'!$B$17:$B$30,B1638,'Reveal (2)'!$G$17:$G$30)) +
(SUMIF('Crown cove top'!$B$17:$B$30,B1638,'Crown cove top'!$G$17:$G$30)) +
(SUMIF('EMC assembly'!$B$17:$B$30,B1638,'EMC assembly'!$G$17:$G$30)) +
(SUMIF(Crating!$B$17:$B$29,B1638,Crating!$G$17:$G$29)) +
(SUMIF('LED wiring'!$B$17:$B$30,B1638,'LED wiring'!$G$17:$G$30)) +
(SUMIF('Changeable copy face'!$B$17:$B$30,B1638,'Changeable copy face'!$G$17:$G$30)) +
(SUMIF('Flex face assembly'!$B$17:$B$30,B1638,'Flex face assembly'!$G$17:$G$30)) +
(SUMIF('Routed face assembly'!$B$17:$B$30,B1638,'Routed face assembly'!$G$17:$G$30)) +
(SUMIF('Paint calculation'!$B$17:$B$30,B1638,'Paint calculation'!$G$17:$G$30)) +
(SUMIF('Trimcap letter face'!$B$17:$B$30,B1638,'Trimcap letter face'!$G$17:$G$30)) +
(SUMIF('Trimcap letter face (2)'!$B$17:$B$30,B1638,'Trimcap letter face (2)'!$G$17:$G$30)) +
(SUMIF('Channel letter fabrication'!$B$17:$B$30,B1638,'Channel letter fabrication'!$G$17:$G$30)) +
(SUMIF('Channel letter fabrication (2)'!$B$17:$B$30,B1638,'Channel letter fabrication (2)'!$G$17:$G$30))</f>
        <v>0</v>
      </c>
    </row>
    <row r="1639" spans="1:10">
      <c r="A1639" s="28">
        <f>[1]ODBC!$A1639</f>
        <v>0</v>
      </c>
      <c r="B1639" s="29">
        <f>[1]ODBC!B1639</f>
        <v>0</v>
      </c>
      <c r="C1639" s="30" t="str">
        <f>IFERROR(VLOOKUP($B1639,[1]ODBC!$B:$H,2,FALSE),"")</f>
        <v/>
      </c>
      <c r="D1639" s="30" t="str">
        <f>IFERROR(VLOOKUP($B1639,[1]ODBC!$B:$H,3,FALSE),"")</f>
        <v/>
      </c>
      <c r="E1639" s="30" t="str">
        <f>IFERROR(VLOOKUP($B1639,[1]ODBC!$B:$H,4,FALSE),"")</f>
        <v/>
      </c>
      <c r="F1639" s="31" t="str">
        <f>IFERROR(VLOOKUP($B1639,[1]ODBC!$B:$H,5,FALSE),"")</f>
        <v/>
      </c>
      <c r="G1639" s="32">
        <f>[1]ODBC!G1639</f>
        <v>0</v>
      </c>
      <c r="H1639" s="33">
        <f>SUM([1]ODBC!H1639)</f>
        <v>0</v>
      </c>
      <c r="I1639" s="41" t="str">
        <f>'Vinyl cutting'!$B$2</f>
        <v>J36938</v>
      </c>
      <c r="J1639" s="42">
        <f ca="1">(SUMIF('Freeform time and material'!$B$17:$B$30,B1639,'Freeform time and material'!$G$17:$G$30)) +
(SUMIF('Vinyl cutting'!$B$17:$B$30,B1639,'Vinyl cutting'!$G$17:$G$30)) +
(SUMIF('Vinyl cutting (2)'!$B$17:$B$30,B1639,'Vinyl cutting (2)'!$G$17:$G$30)) +
(SUMIF('Apply vinyl graphics'!$B$17:$B$30,B1639,'Apply vinyl graphics'!$G$17:$G$30)) +
(SUMIF('Apply vinyl graphics (2)'!$B$17:$B$30,B1639,'Apply vinyl graphics (2)'!$G$17:$G$30)) +
(SUMIF('Alum pan sign'!$B$17:$B$30,B1639,'Alum pan sign'!$G$17:$G$30)) +
(SUMIF('Alum pan sign (2)'!$B$17:$B$30,B1639,'Alum pan sign (2)'!$G$17:$G$30)) +
(SUMIF('Economy pan sign'!$B$17:$B$30,B1639,'Economy pan sign'!$G$17:$G$30)) +
(SUMIF('Post and panel sign'!$B$17:$B$30,B1639,'Post and panel sign'!$G$17:$G$30)) +
(SUMIF('Post and panel sign (2)'!$B$17:$B$30,B1639,'Post and panel sign (2)'!$G$17:$G$30)) +
(SUMIF('Flat panels only'!$B$17:$B$30,B1639,'Flat panels only'!$G$17:$G$30)) +
(SUMIF('Flat panels only (2)'!$B$17:$B$30,B1639,'Flat panels only (2)'!$G$17:$G$30)) +
(SUMIF('Routed panel shapes'!$B$18:$B$31,B1639,'Routed panel shapes'!$G$18:$G$31)) +
(SUMIF('Routed panel shapes (2)'!$B$18:$B$31,B1639,'Routed panel shapes (2)'!$G$18:$G$31)) +
(SUMIF('Routed face only'!$B$17:$B$30,B1639,'Routed face only'!$G$17:$G$30)) +
(SUMIF('Routed face only (2)'!$B$17:$B$30,B1639,'Routed face only (2)'!$G$17:$G$30)) +
(SUMIF('Routed alum faces letters'!$B$17:$B$30,B1639,'Routed alum faces letters'!$G$17:$G$30)) +
(SUMIF('Routed alum faces letters (2)'!$B$17:$B$30,B1639,'Routed alum faces letters (2)'!$G$17:$G$30)) +
(SUMIF('Routed push through acrylic'!$B$17:$B$30,B1639,'Routed push through acrylic'!$G$17:$G$30)) +
(SUMIF('Routed push through acrylic (2)'!$B$17:$B$30,B1639,'Routed push through acrylic (2)'!$G$17:$G$30)) +
(SUMIF('Sf routed cabinet'!$B$17:$B$30,B1639,'Sf routed cabinet'!$G$17:$G$30)) +
(SUMIF('Sf routed cabinet (2)'!$B$17:$B$30,B1639,'Sf routed cabinet (2)'!$G$17:$G$30)) +
(SUMIF('Df routed cabinet'!$B$17:$B$30,B1639,'Df routed cabinet'!$G$17:$G$30)) +
(SUMIF('Df routed cabinet (2)'!$B$17:$B$30,B1639,'Df routed cabinet (2)'!$G$17:$G$30)) +
(SUMIF('Sf acrylic cabinet'!$B$17:$B$30,B1639,'Sf acrylic cabinet'!$G$17:$G$30)) +
(SUMIF('Sf acrylic cabinet (2)'!$B$17:$B$30,B1639,'Sf acrylic cabinet (2)'!$G$17:$G$30)) +
(SUMIF('Economy Sf acrylic'!$B$17:$B$30,B1639,'Economy Sf acrylic'!$G$17:$G$30)) +
(SUMIF('Df acrylic cabinet'!$B$17:$B$30,B1639,'Df acrylic cabinet'!$G$17:$G$30)) +
(SUMIF('Df acrylic cabinet (2)'!$B$17:$B$30,B1639,'Df acrylic cabinet (2)'!$G$17:$G$30)) +
(SUMIF('Sf flex cabinet'!$B$17:$B$30,B1639,'Sf flex cabinet'!$G$17:$G$30)) +
(SUMIF('Sf flex cabinet (2)'!$B$17:$B$30,B1639,'Sf flex cabinet (2)'!$G$17:$G$30)) +
(SUMIF('Df flex cabinet'!$B$17:$B$36,B1639,'Df flex cabinet'!$G$17:$G$36)) +
(SUMIF('Df flex cabinet (2)'!$B$17:$B$36,B1639,'Df flex cabinet (2)'!$G$17:$G$36)) +
(SUMIF('Pole cover'!$B$17:$B$30,B1639,'Pole cover'!$G$17:$G$30)) +
(SUMIF('Pole cover (2)'!$B$17:$B$30,B1639,'Pole cover (2)'!$G$17:$G$30)) +
(SUMIF('Structural Steel Fab'!$B$17:$B$29,B1639,'Structural Steel Fab'!$G$17:$G$29)) +
(SUMIF(Reveal!$B$17:$B$30,B1639,Reveal!$G$17:$G$30)) +
(SUMIF('Reveal (2)'!$B$17:$B$30,B1639,'Reveal (2)'!$G$17:$G$30)) +
(SUMIF('Crown cove top'!$B$17:$B$30,B1639,'Crown cove top'!$G$17:$G$30)) +
(SUMIF('EMC assembly'!$B$17:$B$30,B1639,'EMC assembly'!$G$17:$G$30)) +
(SUMIF(Crating!$B$17:$B$29,B1639,Crating!$G$17:$G$29)) +
(SUMIF('LED wiring'!$B$17:$B$30,B1639,'LED wiring'!$G$17:$G$30)) +
(SUMIF('Changeable copy face'!$B$17:$B$30,B1639,'Changeable copy face'!$G$17:$G$30)) +
(SUMIF('Flex face assembly'!$B$17:$B$30,B1639,'Flex face assembly'!$G$17:$G$30)) +
(SUMIF('Routed face assembly'!$B$17:$B$30,B1639,'Routed face assembly'!$G$17:$G$30)) +
(SUMIF('Paint calculation'!$B$17:$B$30,B1639,'Paint calculation'!$G$17:$G$30)) +
(SUMIF('Trimcap letter face'!$B$17:$B$30,B1639,'Trimcap letter face'!$G$17:$G$30)) +
(SUMIF('Trimcap letter face (2)'!$B$17:$B$30,B1639,'Trimcap letter face (2)'!$G$17:$G$30)) +
(SUMIF('Channel letter fabrication'!$B$17:$B$30,B1639,'Channel letter fabrication'!$G$17:$G$30)) +
(SUMIF('Channel letter fabrication (2)'!$B$17:$B$30,B1639,'Channel letter fabrication (2)'!$G$17:$G$30))</f>
        <v>0</v>
      </c>
    </row>
    <row r="1640" spans="1:10">
      <c r="A1640" s="28">
        <f>[1]ODBC!$A1640</f>
        <v>0</v>
      </c>
      <c r="B1640" s="29">
        <f>[1]ODBC!B1640</f>
        <v>0</v>
      </c>
      <c r="C1640" s="30" t="str">
        <f>IFERROR(VLOOKUP($B1640,[1]ODBC!$B:$H,2,FALSE),"")</f>
        <v/>
      </c>
      <c r="D1640" s="30" t="str">
        <f>IFERROR(VLOOKUP($B1640,[1]ODBC!$B:$H,3,FALSE),"")</f>
        <v/>
      </c>
      <c r="E1640" s="30" t="str">
        <f>IFERROR(VLOOKUP($B1640,[1]ODBC!$B:$H,4,FALSE),"")</f>
        <v/>
      </c>
      <c r="F1640" s="31" t="str">
        <f>IFERROR(VLOOKUP($B1640,[1]ODBC!$B:$H,5,FALSE),"")</f>
        <v/>
      </c>
      <c r="G1640" s="32">
        <f>[1]ODBC!G1640</f>
        <v>0</v>
      </c>
      <c r="H1640" s="33">
        <f>SUM([1]ODBC!H1640)</f>
        <v>0</v>
      </c>
      <c r="I1640" s="41" t="str">
        <f>'Vinyl cutting'!$B$2</f>
        <v>J36938</v>
      </c>
      <c r="J1640" s="42">
        <f ca="1">(SUMIF('Freeform time and material'!$B$17:$B$30,B1640,'Freeform time and material'!$G$17:$G$30)) +
(SUMIF('Vinyl cutting'!$B$17:$B$30,B1640,'Vinyl cutting'!$G$17:$G$30)) +
(SUMIF('Vinyl cutting (2)'!$B$17:$B$30,B1640,'Vinyl cutting (2)'!$G$17:$G$30)) +
(SUMIF('Apply vinyl graphics'!$B$17:$B$30,B1640,'Apply vinyl graphics'!$G$17:$G$30)) +
(SUMIF('Apply vinyl graphics (2)'!$B$17:$B$30,B1640,'Apply vinyl graphics (2)'!$G$17:$G$30)) +
(SUMIF('Alum pan sign'!$B$17:$B$30,B1640,'Alum pan sign'!$G$17:$G$30)) +
(SUMIF('Alum pan sign (2)'!$B$17:$B$30,B1640,'Alum pan sign (2)'!$G$17:$G$30)) +
(SUMIF('Economy pan sign'!$B$17:$B$30,B1640,'Economy pan sign'!$G$17:$G$30)) +
(SUMIF('Post and panel sign'!$B$17:$B$30,B1640,'Post and panel sign'!$G$17:$G$30)) +
(SUMIF('Post and panel sign (2)'!$B$17:$B$30,B1640,'Post and panel sign (2)'!$G$17:$G$30)) +
(SUMIF('Flat panels only'!$B$17:$B$30,B1640,'Flat panels only'!$G$17:$G$30)) +
(SUMIF('Flat panels only (2)'!$B$17:$B$30,B1640,'Flat panels only (2)'!$G$17:$G$30)) +
(SUMIF('Routed panel shapes'!$B$18:$B$31,B1640,'Routed panel shapes'!$G$18:$G$31)) +
(SUMIF('Routed panel shapes (2)'!$B$18:$B$31,B1640,'Routed panel shapes (2)'!$G$18:$G$31)) +
(SUMIF('Routed face only'!$B$17:$B$30,B1640,'Routed face only'!$G$17:$G$30)) +
(SUMIF('Routed face only (2)'!$B$17:$B$30,B1640,'Routed face only (2)'!$G$17:$G$30)) +
(SUMIF('Routed alum faces letters'!$B$17:$B$30,B1640,'Routed alum faces letters'!$G$17:$G$30)) +
(SUMIF('Routed alum faces letters (2)'!$B$17:$B$30,B1640,'Routed alum faces letters (2)'!$G$17:$G$30)) +
(SUMIF('Routed push through acrylic'!$B$17:$B$30,B1640,'Routed push through acrylic'!$G$17:$G$30)) +
(SUMIF('Routed push through acrylic (2)'!$B$17:$B$30,B1640,'Routed push through acrylic (2)'!$G$17:$G$30)) +
(SUMIF('Sf routed cabinet'!$B$17:$B$30,B1640,'Sf routed cabinet'!$G$17:$G$30)) +
(SUMIF('Sf routed cabinet (2)'!$B$17:$B$30,B1640,'Sf routed cabinet (2)'!$G$17:$G$30)) +
(SUMIF('Df routed cabinet'!$B$17:$B$30,B1640,'Df routed cabinet'!$G$17:$G$30)) +
(SUMIF('Df routed cabinet (2)'!$B$17:$B$30,B1640,'Df routed cabinet (2)'!$G$17:$G$30)) +
(SUMIF('Sf acrylic cabinet'!$B$17:$B$30,B1640,'Sf acrylic cabinet'!$G$17:$G$30)) +
(SUMIF('Sf acrylic cabinet (2)'!$B$17:$B$30,B1640,'Sf acrylic cabinet (2)'!$G$17:$G$30)) +
(SUMIF('Economy Sf acrylic'!$B$17:$B$30,B1640,'Economy Sf acrylic'!$G$17:$G$30)) +
(SUMIF('Df acrylic cabinet'!$B$17:$B$30,B1640,'Df acrylic cabinet'!$G$17:$G$30)) +
(SUMIF('Df acrylic cabinet (2)'!$B$17:$B$30,B1640,'Df acrylic cabinet (2)'!$G$17:$G$30)) +
(SUMIF('Sf flex cabinet'!$B$17:$B$30,B1640,'Sf flex cabinet'!$G$17:$G$30)) +
(SUMIF('Sf flex cabinet (2)'!$B$17:$B$30,B1640,'Sf flex cabinet (2)'!$G$17:$G$30)) +
(SUMIF('Df flex cabinet'!$B$17:$B$36,B1640,'Df flex cabinet'!$G$17:$G$36)) +
(SUMIF('Df flex cabinet (2)'!$B$17:$B$36,B1640,'Df flex cabinet (2)'!$G$17:$G$36)) +
(SUMIF('Pole cover'!$B$17:$B$30,B1640,'Pole cover'!$G$17:$G$30)) +
(SUMIF('Pole cover (2)'!$B$17:$B$30,B1640,'Pole cover (2)'!$G$17:$G$30)) +
(SUMIF('Structural Steel Fab'!$B$17:$B$29,B1640,'Structural Steel Fab'!$G$17:$G$29)) +
(SUMIF(Reveal!$B$17:$B$30,B1640,Reveal!$G$17:$G$30)) +
(SUMIF('Reveal (2)'!$B$17:$B$30,B1640,'Reveal (2)'!$G$17:$G$30)) +
(SUMIF('Crown cove top'!$B$17:$B$30,B1640,'Crown cove top'!$G$17:$G$30)) +
(SUMIF('EMC assembly'!$B$17:$B$30,B1640,'EMC assembly'!$G$17:$G$30)) +
(SUMIF(Crating!$B$17:$B$29,B1640,Crating!$G$17:$G$29)) +
(SUMIF('LED wiring'!$B$17:$B$30,B1640,'LED wiring'!$G$17:$G$30)) +
(SUMIF('Changeable copy face'!$B$17:$B$30,B1640,'Changeable copy face'!$G$17:$G$30)) +
(SUMIF('Flex face assembly'!$B$17:$B$30,B1640,'Flex face assembly'!$G$17:$G$30)) +
(SUMIF('Routed face assembly'!$B$17:$B$30,B1640,'Routed face assembly'!$G$17:$G$30)) +
(SUMIF('Paint calculation'!$B$17:$B$30,B1640,'Paint calculation'!$G$17:$G$30)) +
(SUMIF('Trimcap letter face'!$B$17:$B$30,B1640,'Trimcap letter face'!$G$17:$G$30)) +
(SUMIF('Trimcap letter face (2)'!$B$17:$B$30,B1640,'Trimcap letter face (2)'!$G$17:$G$30)) +
(SUMIF('Channel letter fabrication'!$B$17:$B$30,B1640,'Channel letter fabrication'!$G$17:$G$30)) +
(SUMIF('Channel letter fabrication (2)'!$B$17:$B$30,B1640,'Channel letter fabrication (2)'!$G$17:$G$30))</f>
        <v>0</v>
      </c>
    </row>
    <row r="1641" spans="1:10">
      <c r="A1641" s="28">
        <f>[1]ODBC!$A1641</f>
        <v>0</v>
      </c>
      <c r="B1641" s="29">
        <f>[1]ODBC!B1641</f>
        <v>0</v>
      </c>
      <c r="C1641" s="30" t="str">
        <f>IFERROR(VLOOKUP($B1641,[1]ODBC!$B:$H,2,FALSE),"")</f>
        <v/>
      </c>
      <c r="D1641" s="30" t="str">
        <f>IFERROR(VLOOKUP($B1641,[1]ODBC!$B:$H,3,FALSE),"")</f>
        <v/>
      </c>
      <c r="E1641" s="30" t="str">
        <f>IFERROR(VLOOKUP($B1641,[1]ODBC!$B:$H,4,FALSE),"")</f>
        <v/>
      </c>
      <c r="F1641" s="31" t="str">
        <f>IFERROR(VLOOKUP($B1641,[1]ODBC!$B:$H,5,FALSE),"")</f>
        <v/>
      </c>
      <c r="G1641" s="32">
        <f>[1]ODBC!G1641</f>
        <v>0</v>
      </c>
      <c r="H1641" s="33">
        <f>SUM([1]ODBC!H1641)</f>
        <v>0</v>
      </c>
      <c r="I1641" s="41" t="str">
        <f>'Vinyl cutting'!$B$2</f>
        <v>J36938</v>
      </c>
      <c r="J1641" s="42">
        <f ca="1">(SUMIF('Freeform time and material'!$B$17:$B$30,B1641,'Freeform time and material'!$G$17:$G$30)) +
(SUMIF('Vinyl cutting'!$B$17:$B$30,B1641,'Vinyl cutting'!$G$17:$G$30)) +
(SUMIF('Vinyl cutting (2)'!$B$17:$B$30,B1641,'Vinyl cutting (2)'!$G$17:$G$30)) +
(SUMIF('Apply vinyl graphics'!$B$17:$B$30,B1641,'Apply vinyl graphics'!$G$17:$G$30)) +
(SUMIF('Apply vinyl graphics (2)'!$B$17:$B$30,B1641,'Apply vinyl graphics (2)'!$G$17:$G$30)) +
(SUMIF('Alum pan sign'!$B$17:$B$30,B1641,'Alum pan sign'!$G$17:$G$30)) +
(SUMIF('Alum pan sign (2)'!$B$17:$B$30,B1641,'Alum pan sign (2)'!$G$17:$G$30)) +
(SUMIF('Economy pan sign'!$B$17:$B$30,B1641,'Economy pan sign'!$G$17:$G$30)) +
(SUMIF('Post and panel sign'!$B$17:$B$30,B1641,'Post and panel sign'!$G$17:$G$30)) +
(SUMIF('Post and panel sign (2)'!$B$17:$B$30,B1641,'Post and panel sign (2)'!$G$17:$G$30)) +
(SUMIF('Flat panels only'!$B$17:$B$30,B1641,'Flat panels only'!$G$17:$G$30)) +
(SUMIF('Flat panels only (2)'!$B$17:$B$30,B1641,'Flat panels only (2)'!$G$17:$G$30)) +
(SUMIF('Routed panel shapes'!$B$18:$B$31,B1641,'Routed panel shapes'!$G$18:$G$31)) +
(SUMIF('Routed panel shapes (2)'!$B$18:$B$31,B1641,'Routed panel shapes (2)'!$G$18:$G$31)) +
(SUMIF('Routed face only'!$B$17:$B$30,B1641,'Routed face only'!$G$17:$G$30)) +
(SUMIF('Routed face only (2)'!$B$17:$B$30,B1641,'Routed face only (2)'!$G$17:$G$30)) +
(SUMIF('Routed alum faces letters'!$B$17:$B$30,B1641,'Routed alum faces letters'!$G$17:$G$30)) +
(SUMIF('Routed alum faces letters (2)'!$B$17:$B$30,B1641,'Routed alum faces letters (2)'!$G$17:$G$30)) +
(SUMIF('Routed push through acrylic'!$B$17:$B$30,B1641,'Routed push through acrylic'!$G$17:$G$30)) +
(SUMIF('Routed push through acrylic (2)'!$B$17:$B$30,B1641,'Routed push through acrylic (2)'!$G$17:$G$30)) +
(SUMIF('Sf routed cabinet'!$B$17:$B$30,B1641,'Sf routed cabinet'!$G$17:$G$30)) +
(SUMIF('Sf routed cabinet (2)'!$B$17:$B$30,B1641,'Sf routed cabinet (2)'!$G$17:$G$30)) +
(SUMIF('Df routed cabinet'!$B$17:$B$30,B1641,'Df routed cabinet'!$G$17:$G$30)) +
(SUMIF('Df routed cabinet (2)'!$B$17:$B$30,B1641,'Df routed cabinet (2)'!$G$17:$G$30)) +
(SUMIF('Sf acrylic cabinet'!$B$17:$B$30,B1641,'Sf acrylic cabinet'!$G$17:$G$30)) +
(SUMIF('Sf acrylic cabinet (2)'!$B$17:$B$30,B1641,'Sf acrylic cabinet (2)'!$G$17:$G$30)) +
(SUMIF('Economy Sf acrylic'!$B$17:$B$30,B1641,'Economy Sf acrylic'!$G$17:$G$30)) +
(SUMIF('Df acrylic cabinet'!$B$17:$B$30,B1641,'Df acrylic cabinet'!$G$17:$G$30)) +
(SUMIF('Df acrylic cabinet (2)'!$B$17:$B$30,B1641,'Df acrylic cabinet (2)'!$G$17:$G$30)) +
(SUMIF('Sf flex cabinet'!$B$17:$B$30,B1641,'Sf flex cabinet'!$G$17:$G$30)) +
(SUMIF('Sf flex cabinet (2)'!$B$17:$B$30,B1641,'Sf flex cabinet (2)'!$G$17:$G$30)) +
(SUMIF('Df flex cabinet'!$B$17:$B$36,B1641,'Df flex cabinet'!$G$17:$G$36)) +
(SUMIF('Df flex cabinet (2)'!$B$17:$B$36,B1641,'Df flex cabinet (2)'!$G$17:$G$36)) +
(SUMIF('Pole cover'!$B$17:$B$30,B1641,'Pole cover'!$G$17:$G$30)) +
(SUMIF('Pole cover (2)'!$B$17:$B$30,B1641,'Pole cover (2)'!$G$17:$G$30)) +
(SUMIF('Structural Steel Fab'!$B$17:$B$29,B1641,'Structural Steel Fab'!$G$17:$G$29)) +
(SUMIF(Reveal!$B$17:$B$30,B1641,Reveal!$G$17:$G$30)) +
(SUMIF('Reveal (2)'!$B$17:$B$30,B1641,'Reveal (2)'!$G$17:$G$30)) +
(SUMIF('Crown cove top'!$B$17:$B$30,B1641,'Crown cove top'!$G$17:$G$30)) +
(SUMIF('EMC assembly'!$B$17:$B$30,B1641,'EMC assembly'!$G$17:$G$30)) +
(SUMIF(Crating!$B$17:$B$29,B1641,Crating!$G$17:$G$29)) +
(SUMIF('LED wiring'!$B$17:$B$30,B1641,'LED wiring'!$G$17:$G$30)) +
(SUMIF('Changeable copy face'!$B$17:$B$30,B1641,'Changeable copy face'!$G$17:$G$30)) +
(SUMIF('Flex face assembly'!$B$17:$B$30,B1641,'Flex face assembly'!$G$17:$G$30)) +
(SUMIF('Routed face assembly'!$B$17:$B$30,B1641,'Routed face assembly'!$G$17:$G$30)) +
(SUMIF('Paint calculation'!$B$17:$B$30,B1641,'Paint calculation'!$G$17:$G$30)) +
(SUMIF('Trimcap letter face'!$B$17:$B$30,B1641,'Trimcap letter face'!$G$17:$G$30)) +
(SUMIF('Trimcap letter face (2)'!$B$17:$B$30,B1641,'Trimcap letter face (2)'!$G$17:$G$30)) +
(SUMIF('Channel letter fabrication'!$B$17:$B$30,B1641,'Channel letter fabrication'!$G$17:$G$30)) +
(SUMIF('Channel letter fabrication (2)'!$B$17:$B$30,B1641,'Channel letter fabrication (2)'!$G$17:$G$30))</f>
        <v>0</v>
      </c>
    </row>
    <row r="1642" spans="1:10">
      <c r="A1642" s="28">
        <f>[1]ODBC!$A1642</f>
        <v>0</v>
      </c>
      <c r="B1642" s="29">
        <f>[1]ODBC!B1642</f>
        <v>0</v>
      </c>
      <c r="C1642" s="30" t="str">
        <f>IFERROR(VLOOKUP($B1642,[1]ODBC!$B:$H,2,FALSE),"")</f>
        <v/>
      </c>
      <c r="D1642" s="30" t="str">
        <f>IFERROR(VLOOKUP($B1642,[1]ODBC!$B:$H,3,FALSE),"")</f>
        <v/>
      </c>
      <c r="E1642" s="30" t="str">
        <f>IFERROR(VLOOKUP($B1642,[1]ODBC!$B:$H,4,FALSE),"")</f>
        <v/>
      </c>
      <c r="F1642" s="31" t="str">
        <f>IFERROR(VLOOKUP($B1642,[1]ODBC!$B:$H,5,FALSE),"")</f>
        <v/>
      </c>
      <c r="G1642" s="32">
        <f>[1]ODBC!G1642</f>
        <v>0</v>
      </c>
      <c r="H1642" s="33">
        <f>SUM([1]ODBC!H1642)</f>
        <v>0</v>
      </c>
      <c r="I1642" s="41" t="str">
        <f>'Vinyl cutting'!$B$2</f>
        <v>J36938</v>
      </c>
      <c r="J1642" s="42">
        <f ca="1">(SUMIF('Freeform time and material'!$B$17:$B$30,B1642,'Freeform time and material'!$G$17:$G$30)) +
(SUMIF('Vinyl cutting'!$B$17:$B$30,B1642,'Vinyl cutting'!$G$17:$G$30)) +
(SUMIF('Vinyl cutting (2)'!$B$17:$B$30,B1642,'Vinyl cutting (2)'!$G$17:$G$30)) +
(SUMIF('Apply vinyl graphics'!$B$17:$B$30,B1642,'Apply vinyl graphics'!$G$17:$G$30)) +
(SUMIF('Apply vinyl graphics (2)'!$B$17:$B$30,B1642,'Apply vinyl graphics (2)'!$G$17:$G$30)) +
(SUMIF('Alum pan sign'!$B$17:$B$30,B1642,'Alum pan sign'!$G$17:$G$30)) +
(SUMIF('Alum pan sign (2)'!$B$17:$B$30,B1642,'Alum pan sign (2)'!$G$17:$G$30)) +
(SUMIF('Economy pan sign'!$B$17:$B$30,B1642,'Economy pan sign'!$G$17:$G$30)) +
(SUMIF('Post and panel sign'!$B$17:$B$30,B1642,'Post and panel sign'!$G$17:$G$30)) +
(SUMIF('Post and panel sign (2)'!$B$17:$B$30,B1642,'Post and panel sign (2)'!$G$17:$G$30)) +
(SUMIF('Flat panels only'!$B$17:$B$30,B1642,'Flat panels only'!$G$17:$G$30)) +
(SUMIF('Flat panels only (2)'!$B$17:$B$30,B1642,'Flat panels only (2)'!$G$17:$G$30)) +
(SUMIF('Routed panel shapes'!$B$18:$B$31,B1642,'Routed panel shapes'!$G$18:$G$31)) +
(SUMIF('Routed panel shapes (2)'!$B$18:$B$31,B1642,'Routed panel shapes (2)'!$G$18:$G$31)) +
(SUMIF('Routed face only'!$B$17:$B$30,B1642,'Routed face only'!$G$17:$G$30)) +
(SUMIF('Routed face only (2)'!$B$17:$B$30,B1642,'Routed face only (2)'!$G$17:$G$30)) +
(SUMIF('Routed alum faces letters'!$B$17:$B$30,B1642,'Routed alum faces letters'!$G$17:$G$30)) +
(SUMIF('Routed alum faces letters (2)'!$B$17:$B$30,B1642,'Routed alum faces letters (2)'!$G$17:$G$30)) +
(SUMIF('Routed push through acrylic'!$B$17:$B$30,B1642,'Routed push through acrylic'!$G$17:$G$30)) +
(SUMIF('Routed push through acrylic (2)'!$B$17:$B$30,B1642,'Routed push through acrylic (2)'!$G$17:$G$30)) +
(SUMIF('Sf routed cabinet'!$B$17:$B$30,B1642,'Sf routed cabinet'!$G$17:$G$30)) +
(SUMIF('Sf routed cabinet (2)'!$B$17:$B$30,B1642,'Sf routed cabinet (2)'!$G$17:$G$30)) +
(SUMIF('Df routed cabinet'!$B$17:$B$30,B1642,'Df routed cabinet'!$G$17:$G$30)) +
(SUMIF('Df routed cabinet (2)'!$B$17:$B$30,B1642,'Df routed cabinet (2)'!$G$17:$G$30)) +
(SUMIF('Sf acrylic cabinet'!$B$17:$B$30,B1642,'Sf acrylic cabinet'!$G$17:$G$30)) +
(SUMIF('Sf acrylic cabinet (2)'!$B$17:$B$30,B1642,'Sf acrylic cabinet (2)'!$G$17:$G$30)) +
(SUMIF('Economy Sf acrylic'!$B$17:$B$30,B1642,'Economy Sf acrylic'!$G$17:$G$30)) +
(SUMIF('Df acrylic cabinet'!$B$17:$B$30,B1642,'Df acrylic cabinet'!$G$17:$G$30)) +
(SUMIF('Df acrylic cabinet (2)'!$B$17:$B$30,B1642,'Df acrylic cabinet (2)'!$G$17:$G$30)) +
(SUMIF('Sf flex cabinet'!$B$17:$B$30,B1642,'Sf flex cabinet'!$G$17:$G$30)) +
(SUMIF('Sf flex cabinet (2)'!$B$17:$B$30,B1642,'Sf flex cabinet (2)'!$G$17:$G$30)) +
(SUMIF('Df flex cabinet'!$B$17:$B$36,B1642,'Df flex cabinet'!$G$17:$G$36)) +
(SUMIF('Df flex cabinet (2)'!$B$17:$B$36,B1642,'Df flex cabinet (2)'!$G$17:$G$36)) +
(SUMIF('Pole cover'!$B$17:$B$30,B1642,'Pole cover'!$G$17:$G$30)) +
(SUMIF('Pole cover (2)'!$B$17:$B$30,B1642,'Pole cover (2)'!$G$17:$G$30)) +
(SUMIF('Structural Steel Fab'!$B$17:$B$29,B1642,'Structural Steel Fab'!$G$17:$G$29)) +
(SUMIF(Reveal!$B$17:$B$30,B1642,Reveal!$G$17:$G$30)) +
(SUMIF('Reveal (2)'!$B$17:$B$30,B1642,'Reveal (2)'!$G$17:$G$30)) +
(SUMIF('Crown cove top'!$B$17:$B$30,B1642,'Crown cove top'!$G$17:$G$30)) +
(SUMIF('EMC assembly'!$B$17:$B$30,B1642,'EMC assembly'!$G$17:$G$30)) +
(SUMIF(Crating!$B$17:$B$29,B1642,Crating!$G$17:$G$29)) +
(SUMIF('LED wiring'!$B$17:$B$30,B1642,'LED wiring'!$G$17:$G$30)) +
(SUMIF('Changeable copy face'!$B$17:$B$30,B1642,'Changeable copy face'!$G$17:$G$30)) +
(SUMIF('Flex face assembly'!$B$17:$B$30,B1642,'Flex face assembly'!$G$17:$G$30)) +
(SUMIF('Routed face assembly'!$B$17:$B$30,B1642,'Routed face assembly'!$G$17:$G$30)) +
(SUMIF('Paint calculation'!$B$17:$B$30,B1642,'Paint calculation'!$G$17:$G$30)) +
(SUMIF('Trimcap letter face'!$B$17:$B$30,B1642,'Trimcap letter face'!$G$17:$G$30)) +
(SUMIF('Trimcap letter face (2)'!$B$17:$B$30,B1642,'Trimcap letter face (2)'!$G$17:$G$30)) +
(SUMIF('Channel letter fabrication'!$B$17:$B$30,B1642,'Channel letter fabrication'!$G$17:$G$30)) +
(SUMIF('Channel letter fabrication (2)'!$B$17:$B$30,B1642,'Channel letter fabrication (2)'!$G$17:$G$30))</f>
        <v>0</v>
      </c>
    </row>
    <row r="1643" spans="1:10">
      <c r="A1643" s="28">
        <f>[1]ODBC!$A1643</f>
        <v>0</v>
      </c>
      <c r="B1643" s="29">
        <f>[1]ODBC!B1643</f>
        <v>0</v>
      </c>
      <c r="C1643" s="30" t="str">
        <f>IFERROR(VLOOKUP($B1643,[1]ODBC!$B:$H,2,FALSE),"")</f>
        <v/>
      </c>
      <c r="D1643" s="30" t="str">
        <f>IFERROR(VLOOKUP($B1643,[1]ODBC!$B:$H,3,FALSE),"")</f>
        <v/>
      </c>
      <c r="E1643" s="30" t="str">
        <f>IFERROR(VLOOKUP($B1643,[1]ODBC!$B:$H,4,FALSE),"")</f>
        <v/>
      </c>
      <c r="F1643" s="31" t="str">
        <f>IFERROR(VLOOKUP($B1643,[1]ODBC!$B:$H,5,FALSE),"")</f>
        <v/>
      </c>
      <c r="G1643" s="32">
        <f>[1]ODBC!G1643</f>
        <v>0</v>
      </c>
      <c r="H1643" s="33">
        <f>SUM([1]ODBC!H1643)</f>
        <v>0</v>
      </c>
      <c r="I1643" s="41" t="str">
        <f>'Vinyl cutting'!$B$2</f>
        <v>J36938</v>
      </c>
      <c r="J1643" s="42">
        <f ca="1">(SUMIF('Freeform time and material'!$B$17:$B$30,B1643,'Freeform time and material'!$G$17:$G$30)) +
(SUMIF('Vinyl cutting'!$B$17:$B$30,B1643,'Vinyl cutting'!$G$17:$G$30)) +
(SUMIF('Vinyl cutting (2)'!$B$17:$B$30,B1643,'Vinyl cutting (2)'!$G$17:$G$30)) +
(SUMIF('Apply vinyl graphics'!$B$17:$B$30,B1643,'Apply vinyl graphics'!$G$17:$G$30)) +
(SUMIF('Apply vinyl graphics (2)'!$B$17:$B$30,B1643,'Apply vinyl graphics (2)'!$G$17:$G$30)) +
(SUMIF('Alum pan sign'!$B$17:$B$30,B1643,'Alum pan sign'!$G$17:$G$30)) +
(SUMIF('Alum pan sign (2)'!$B$17:$B$30,B1643,'Alum pan sign (2)'!$G$17:$G$30)) +
(SUMIF('Economy pan sign'!$B$17:$B$30,B1643,'Economy pan sign'!$G$17:$G$30)) +
(SUMIF('Post and panel sign'!$B$17:$B$30,B1643,'Post and panel sign'!$G$17:$G$30)) +
(SUMIF('Post and panel sign (2)'!$B$17:$B$30,B1643,'Post and panel sign (2)'!$G$17:$G$30)) +
(SUMIF('Flat panels only'!$B$17:$B$30,B1643,'Flat panels only'!$G$17:$G$30)) +
(SUMIF('Flat panels only (2)'!$B$17:$B$30,B1643,'Flat panels only (2)'!$G$17:$G$30)) +
(SUMIF('Routed panel shapes'!$B$18:$B$31,B1643,'Routed panel shapes'!$G$18:$G$31)) +
(SUMIF('Routed panel shapes (2)'!$B$18:$B$31,B1643,'Routed panel shapes (2)'!$G$18:$G$31)) +
(SUMIF('Routed face only'!$B$17:$B$30,B1643,'Routed face only'!$G$17:$G$30)) +
(SUMIF('Routed face only (2)'!$B$17:$B$30,B1643,'Routed face only (2)'!$G$17:$G$30)) +
(SUMIF('Routed alum faces letters'!$B$17:$B$30,B1643,'Routed alum faces letters'!$G$17:$G$30)) +
(SUMIF('Routed alum faces letters (2)'!$B$17:$B$30,B1643,'Routed alum faces letters (2)'!$G$17:$G$30)) +
(SUMIF('Routed push through acrylic'!$B$17:$B$30,B1643,'Routed push through acrylic'!$G$17:$G$30)) +
(SUMIF('Routed push through acrylic (2)'!$B$17:$B$30,B1643,'Routed push through acrylic (2)'!$G$17:$G$30)) +
(SUMIF('Sf routed cabinet'!$B$17:$B$30,B1643,'Sf routed cabinet'!$G$17:$G$30)) +
(SUMIF('Sf routed cabinet (2)'!$B$17:$B$30,B1643,'Sf routed cabinet (2)'!$G$17:$G$30)) +
(SUMIF('Df routed cabinet'!$B$17:$B$30,B1643,'Df routed cabinet'!$G$17:$G$30)) +
(SUMIF('Df routed cabinet (2)'!$B$17:$B$30,B1643,'Df routed cabinet (2)'!$G$17:$G$30)) +
(SUMIF('Sf acrylic cabinet'!$B$17:$B$30,B1643,'Sf acrylic cabinet'!$G$17:$G$30)) +
(SUMIF('Sf acrylic cabinet (2)'!$B$17:$B$30,B1643,'Sf acrylic cabinet (2)'!$G$17:$G$30)) +
(SUMIF('Economy Sf acrylic'!$B$17:$B$30,B1643,'Economy Sf acrylic'!$G$17:$G$30)) +
(SUMIF('Df acrylic cabinet'!$B$17:$B$30,B1643,'Df acrylic cabinet'!$G$17:$G$30)) +
(SUMIF('Df acrylic cabinet (2)'!$B$17:$B$30,B1643,'Df acrylic cabinet (2)'!$G$17:$G$30)) +
(SUMIF('Sf flex cabinet'!$B$17:$B$30,B1643,'Sf flex cabinet'!$G$17:$G$30)) +
(SUMIF('Sf flex cabinet (2)'!$B$17:$B$30,B1643,'Sf flex cabinet (2)'!$G$17:$G$30)) +
(SUMIF('Df flex cabinet'!$B$17:$B$36,B1643,'Df flex cabinet'!$G$17:$G$36)) +
(SUMIF('Df flex cabinet (2)'!$B$17:$B$36,B1643,'Df flex cabinet (2)'!$G$17:$G$36)) +
(SUMIF('Pole cover'!$B$17:$B$30,B1643,'Pole cover'!$G$17:$G$30)) +
(SUMIF('Pole cover (2)'!$B$17:$B$30,B1643,'Pole cover (2)'!$G$17:$G$30)) +
(SUMIF('Structural Steel Fab'!$B$17:$B$29,B1643,'Structural Steel Fab'!$G$17:$G$29)) +
(SUMIF(Reveal!$B$17:$B$30,B1643,Reveal!$G$17:$G$30)) +
(SUMIF('Reveal (2)'!$B$17:$B$30,B1643,'Reveal (2)'!$G$17:$G$30)) +
(SUMIF('Crown cove top'!$B$17:$B$30,B1643,'Crown cove top'!$G$17:$G$30)) +
(SUMIF('EMC assembly'!$B$17:$B$30,B1643,'EMC assembly'!$G$17:$G$30)) +
(SUMIF(Crating!$B$17:$B$29,B1643,Crating!$G$17:$G$29)) +
(SUMIF('LED wiring'!$B$17:$B$30,B1643,'LED wiring'!$G$17:$G$30)) +
(SUMIF('Changeable copy face'!$B$17:$B$30,B1643,'Changeable copy face'!$G$17:$G$30)) +
(SUMIF('Flex face assembly'!$B$17:$B$30,B1643,'Flex face assembly'!$G$17:$G$30)) +
(SUMIF('Routed face assembly'!$B$17:$B$30,B1643,'Routed face assembly'!$G$17:$G$30)) +
(SUMIF('Paint calculation'!$B$17:$B$30,B1643,'Paint calculation'!$G$17:$G$30)) +
(SUMIF('Trimcap letter face'!$B$17:$B$30,B1643,'Trimcap letter face'!$G$17:$G$30)) +
(SUMIF('Trimcap letter face (2)'!$B$17:$B$30,B1643,'Trimcap letter face (2)'!$G$17:$G$30)) +
(SUMIF('Channel letter fabrication'!$B$17:$B$30,B1643,'Channel letter fabrication'!$G$17:$G$30)) +
(SUMIF('Channel letter fabrication (2)'!$B$17:$B$30,B1643,'Channel letter fabrication (2)'!$G$17:$G$30))</f>
        <v>0</v>
      </c>
    </row>
    <row r="1644" spans="1:10">
      <c r="A1644" s="28">
        <f>[1]ODBC!$A1644</f>
        <v>0</v>
      </c>
      <c r="B1644" s="29">
        <f>[1]ODBC!B1644</f>
        <v>0</v>
      </c>
      <c r="C1644" s="30" t="str">
        <f>IFERROR(VLOOKUP($B1644,[1]ODBC!$B:$H,2,FALSE),"")</f>
        <v/>
      </c>
      <c r="D1644" s="30" t="str">
        <f>IFERROR(VLOOKUP($B1644,[1]ODBC!$B:$H,3,FALSE),"")</f>
        <v/>
      </c>
      <c r="E1644" s="30" t="str">
        <f>IFERROR(VLOOKUP($B1644,[1]ODBC!$B:$H,4,FALSE),"")</f>
        <v/>
      </c>
      <c r="F1644" s="31" t="str">
        <f>IFERROR(VLOOKUP($B1644,[1]ODBC!$B:$H,5,FALSE),"")</f>
        <v/>
      </c>
      <c r="G1644" s="32">
        <f>[1]ODBC!G1644</f>
        <v>0</v>
      </c>
      <c r="H1644" s="33">
        <f>SUM([1]ODBC!H1644)</f>
        <v>0</v>
      </c>
      <c r="I1644" s="41" t="str">
        <f>'Vinyl cutting'!$B$2</f>
        <v>J36938</v>
      </c>
      <c r="J1644" s="42">
        <f ca="1">(SUMIF('Freeform time and material'!$B$17:$B$30,B1644,'Freeform time and material'!$G$17:$G$30)) +
(SUMIF('Vinyl cutting'!$B$17:$B$30,B1644,'Vinyl cutting'!$G$17:$G$30)) +
(SUMIF('Vinyl cutting (2)'!$B$17:$B$30,B1644,'Vinyl cutting (2)'!$G$17:$G$30)) +
(SUMIF('Apply vinyl graphics'!$B$17:$B$30,B1644,'Apply vinyl graphics'!$G$17:$G$30)) +
(SUMIF('Apply vinyl graphics (2)'!$B$17:$B$30,B1644,'Apply vinyl graphics (2)'!$G$17:$G$30)) +
(SUMIF('Alum pan sign'!$B$17:$B$30,B1644,'Alum pan sign'!$G$17:$G$30)) +
(SUMIF('Alum pan sign (2)'!$B$17:$B$30,B1644,'Alum pan sign (2)'!$G$17:$G$30)) +
(SUMIF('Economy pan sign'!$B$17:$B$30,B1644,'Economy pan sign'!$G$17:$G$30)) +
(SUMIF('Post and panel sign'!$B$17:$B$30,B1644,'Post and panel sign'!$G$17:$G$30)) +
(SUMIF('Post and panel sign (2)'!$B$17:$B$30,B1644,'Post and panel sign (2)'!$G$17:$G$30)) +
(SUMIF('Flat panels only'!$B$17:$B$30,B1644,'Flat panels only'!$G$17:$G$30)) +
(SUMIF('Flat panels only (2)'!$B$17:$B$30,B1644,'Flat panels only (2)'!$G$17:$G$30)) +
(SUMIF('Routed panel shapes'!$B$18:$B$31,B1644,'Routed panel shapes'!$G$18:$G$31)) +
(SUMIF('Routed panel shapes (2)'!$B$18:$B$31,B1644,'Routed panel shapes (2)'!$G$18:$G$31)) +
(SUMIF('Routed face only'!$B$17:$B$30,B1644,'Routed face only'!$G$17:$G$30)) +
(SUMIF('Routed face only (2)'!$B$17:$B$30,B1644,'Routed face only (2)'!$G$17:$G$30)) +
(SUMIF('Routed alum faces letters'!$B$17:$B$30,B1644,'Routed alum faces letters'!$G$17:$G$30)) +
(SUMIF('Routed alum faces letters (2)'!$B$17:$B$30,B1644,'Routed alum faces letters (2)'!$G$17:$G$30)) +
(SUMIF('Routed push through acrylic'!$B$17:$B$30,B1644,'Routed push through acrylic'!$G$17:$G$30)) +
(SUMIF('Routed push through acrylic (2)'!$B$17:$B$30,B1644,'Routed push through acrylic (2)'!$G$17:$G$30)) +
(SUMIF('Sf routed cabinet'!$B$17:$B$30,B1644,'Sf routed cabinet'!$G$17:$G$30)) +
(SUMIF('Sf routed cabinet (2)'!$B$17:$B$30,B1644,'Sf routed cabinet (2)'!$G$17:$G$30)) +
(SUMIF('Df routed cabinet'!$B$17:$B$30,B1644,'Df routed cabinet'!$G$17:$G$30)) +
(SUMIF('Df routed cabinet (2)'!$B$17:$B$30,B1644,'Df routed cabinet (2)'!$G$17:$G$30)) +
(SUMIF('Sf acrylic cabinet'!$B$17:$B$30,B1644,'Sf acrylic cabinet'!$G$17:$G$30)) +
(SUMIF('Sf acrylic cabinet (2)'!$B$17:$B$30,B1644,'Sf acrylic cabinet (2)'!$G$17:$G$30)) +
(SUMIF('Economy Sf acrylic'!$B$17:$B$30,B1644,'Economy Sf acrylic'!$G$17:$G$30)) +
(SUMIF('Df acrylic cabinet'!$B$17:$B$30,B1644,'Df acrylic cabinet'!$G$17:$G$30)) +
(SUMIF('Df acrylic cabinet (2)'!$B$17:$B$30,B1644,'Df acrylic cabinet (2)'!$G$17:$G$30)) +
(SUMIF('Sf flex cabinet'!$B$17:$B$30,B1644,'Sf flex cabinet'!$G$17:$G$30)) +
(SUMIF('Sf flex cabinet (2)'!$B$17:$B$30,B1644,'Sf flex cabinet (2)'!$G$17:$G$30)) +
(SUMIF('Df flex cabinet'!$B$17:$B$36,B1644,'Df flex cabinet'!$G$17:$G$36)) +
(SUMIF('Df flex cabinet (2)'!$B$17:$B$36,B1644,'Df flex cabinet (2)'!$G$17:$G$36)) +
(SUMIF('Pole cover'!$B$17:$B$30,B1644,'Pole cover'!$G$17:$G$30)) +
(SUMIF('Pole cover (2)'!$B$17:$B$30,B1644,'Pole cover (2)'!$G$17:$G$30)) +
(SUMIF('Structural Steel Fab'!$B$17:$B$29,B1644,'Structural Steel Fab'!$G$17:$G$29)) +
(SUMIF(Reveal!$B$17:$B$30,B1644,Reveal!$G$17:$G$30)) +
(SUMIF('Reveal (2)'!$B$17:$B$30,B1644,'Reveal (2)'!$G$17:$G$30)) +
(SUMIF('Crown cove top'!$B$17:$B$30,B1644,'Crown cove top'!$G$17:$G$30)) +
(SUMIF('EMC assembly'!$B$17:$B$30,B1644,'EMC assembly'!$G$17:$G$30)) +
(SUMIF(Crating!$B$17:$B$29,B1644,Crating!$G$17:$G$29)) +
(SUMIF('LED wiring'!$B$17:$B$30,B1644,'LED wiring'!$G$17:$G$30)) +
(SUMIF('Changeable copy face'!$B$17:$B$30,B1644,'Changeable copy face'!$G$17:$G$30)) +
(SUMIF('Flex face assembly'!$B$17:$B$30,B1644,'Flex face assembly'!$G$17:$G$30)) +
(SUMIF('Routed face assembly'!$B$17:$B$30,B1644,'Routed face assembly'!$G$17:$G$30)) +
(SUMIF('Paint calculation'!$B$17:$B$30,B1644,'Paint calculation'!$G$17:$G$30)) +
(SUMIF('Trimcap letter face'!$B$17:$B$30,B1644,'Trimcap letter face'!$G$17:$G$30)) +
(SUMIF('Trimcap letter face (2)'!$B$17:$B$30,B1644,'Trimcap letter face (2)'!$G$17:$G$30)) +
(SUMIF('Channel letter fabrication'!$B$17:$B$30,B1644,'Channel letter fabrication'!$G$17:$G$30)) +
(SUMIF('Channel letter fabrication (2)'!$B$17:$B$30,B1644,'Channel letter fabrication (2)'!$G$17:$G$30))</f>
        <v>0</v>
      </c>
    </row>
    <row r="1645" spans="1:10">
      <c r="A1645" s="28">
        <f>[1]ODBC!$A1645</f>
        <v>0</v>
      </c>
      <c r="B1645" s="29">
        <f>[1]ODBC!B1645</f>
        <v>0</v>
      </c>
      <c r="C1645" s="30" t="str">
        <f>IFERROR(VLOOKUP($B1645,[1]ODBC!$B:$H,2,FALSE),"")</f>
        <v/>
      </c>
      <c r="D1645" s="30" t="str">
        <f>IFERROR(VLOOKUP($B1645,[1]ODBC!$B:$H,3,FALSE),"")</f>
        <v/>
      </c>
      <c r="E1645" s="30" t="str">
        <f>IFERROR(VLOOKUP($B1645,[1]ODBC!$B:$H,4,FALSE),"")</f>
        <v/>
      </c>
      <c r="F1645" s="31" t="str">
        <f>IFERROR(VLOOKUP($B1645,[1]ODBC!$B:$H,5,FALSE),"")</f>
        <v/>
      </c>
      <c r="G1645" s="32">
        <f>[1]ODBC!G1645</f>
        <v>0</v>
      </c>
      <c r="H1645" s="33">
        <f>SUM([1]ODBC!H1645)</f>
        <v>0</v>
      </c>
      <c r="I1645" s="41" t="str">
        <f>'Vinyl cutting'!$B$2</f>
        <v>J36938</v>
      </c>
      <c r="J1645" s="42">
        <f ca="1">(SUMIF('Freeform time and material'!$B$17:$B$30,B1645,'Freeform time and material'!$G$17:$G$30)) +
(SUMIF('Vinyl cutting'!$B$17:$B$30,B1645,'Vinyl cutting'!$G$17:$G$30)) +
(SUMIF('Vinyl cutting (2)'!$B$17:$B$30,B1645,'Vinyl cutting (2)'!$G$17:$G$30)) +
(SUMIF('Apply vinyl graphics'!$B$17:$B$30,B1645,'Apply vinyl graphics'!$G$17:$G$30)) +
(SUMIF('Apply vinyl graphics (2)'!$B$17:$B$30,B1645,'Apply vinyl graphics (2)'!$G$17:$G$30)) +
(SUMIF('Alum pan sign'!$B$17:$B$30,B1645,'Alum pan sign'!$G$17:$G$30)) +
(SUMIF('Alum pan sign (2)'!$B$17:$B$30,B1645,'Alum pan sign (2)'!$G$17:$G$30)) +
(SUMIF('Economy pan sign'!$B$17:$B$30,B1645,'Economy pan sign'!$G$17:$G$30)) +
(SUMIF('Post and panel sign'!$B$17:$B$30,B1645,'Post and panel sign'!$G$17:$G$30)) +
(SUMIF('Post and panel sign (2)'!$B$17:$B$30,B1645,'Post and panel sign (2)'!$G$17:$G$30)) +
(SUMIF('Flat panels only'!$B$17:$B$30,B1645,'Flat panels only'!$G$17:$G$30)) +
(SUMIF('Flat panels only (2)'!$B$17:$B$30,B1645,'Flat panels only (2)'!$G$17:$G$30)) +
(SUMIF('Routed panel shapes'!$B$18:$B$31,B1645,'Routed panel shapes'!$G$18:$G$31)) +
(SUMIF('Routed panel shapes (2)'!$B$18:$B$31,B1645,'Routed panel shapes (2)'!$G$18:$G$31)) +
(SUMIF('Routed face only'!$B$17:$B$30,B1645,'Routed face only'!$G$17:$G$30)) +
(SUMIF('Routed face only (2)'!$B$17:$B$30,B1645,'Routed face only (2)'!$G$17:$G$30)) +
(SUMIF('Routed alum faces letters'!$B$17:$B$30,B1645,'Routed alum faces letters'!$G$17:$G$30)) +
(SUMIF('Routed alum faces letters (2)'!$B$17:$B$30,B1645,'Routed alum faces letters (2)'!$G$17:$G$30)) +
(SUMIF('Routed push through acrylic'!$B$17:$B$30,B1645,'Routed push through acrylic'!$G$17:$G$30)) +
(SUMIF('Routed push through acrylic (2)'!$B$17:$B$30,B1645,'Routed push through acrylic (2)'!$G$17:$G$30)) +
(SUMIF('Sf routed cabinet'!$B$17:$B$30,B1645,'Sf routed cabinet'!$G$17:$G$30)) +
(SUMIF('Sf routed cabinet (2)'!$B$17:$B$30,B1645,'Sf routed cabinet (2)'!$G$17:$G$30)) +
(SUMIF('Df routed cabinet'!$B$17:$B$30,B1645,'Df routed cabinet'!$G$17:$G$30)) +
(SUMIF('Df routed cabinet (2)'!$B$17:$B$30,B1645,'Df routed cabinet (2)'!$G$17:$G$30)) +
(SUMIF('Sf acrylic cabinet'!$B$17:$B$30,B1645,'Sf acrylic cabinet'!$G$17:$G$30)) +
(SUMIF('Sf acrylic cabinet (2)'!$B$17:$B$30,B1645,'Sf acrylic cabinet (2)'!$G$17:$G$30)) +
(SUMIF('Economy Sf acrylic'!$B$17:$B$30,B1645,'Economy Sf acrylic'!$G$17:$G$30)) +
(SUMIF('Df acrylic cabinet'!$B$17:$B$30,B1645,'Df acrylic cabinet'!$G$17:$G$30)) +
(SUMIF('Df acrylic cabinet (2)'!$B$17:$B$30,B1645,'Df acrylic cabinet (2)'!$G$17:$G$30)) +
(SUMIF('Sf flex cabinet'!$B$17:$B$30,B1645,'Sf flex cabinet'!$G$17:$G$30)) +
(SUMIF('Sf flex cabinet (2)'!$B$17:$B$30,B1645,'Sf flex cabinet (2)'!$G$17:$G$30)) +
(SUMIF('Df flex cabinet'!$B$17:$B$36,B1645,'Df flex cabinet'!$G$17:$G$36)) +
(SUMIF('Df flex cabinet (2)'!$B$17:$B$36,B1645,'Df flex cabinet (2)'!$G$17:$G$36)) +
(SUMIF('Pole cover'!$B$17:$B$30,B1645,'Pole cover'!$G$17:$G$30)) +
(SUMIF('Pole cover (2)'!$B$17:$B$30,B1645,'Pole cover (2)'!$G$17:$G$30)) +
(SUMIF('Structural Steel Fab'!$B$17:$B$29,B1645,'Structural Steel Fab'!$G$17:$G$29)) +
(SUMIF(Reveal!$B$17:$B$30,B1645,Reveal!$G$17:$G$30)) +
(SUMIF('Reveal (2)'!$B$17:$B$30,B1645,'Reveal (2)'!$G$17:$G$30)) +
(SUMIF('Crown cove top'!$B$17:$B$30,B1645,'Crown cove top'!$G$17:$G$30)) +
(SUMIF('EMC assembly'!$B$17:$B$30,B1645,'EMC assembly'!$G$17:$G$30)) +
(SUMIF(Crating!$B$17:$B$29,B1645,Crating!$G$17:$G$29)) +
(SUMIF('LED wiring'!$B$17:$B$30,B1645,'LED wiring'!$G$17:$G$30)) +
(SUMIF('Changeable copy face'!$B$17:$B$30,B1645,'Changeable copy face'!$G$17:$G$30)) +
(SUMIF('Flex face assembly'!$B$17:$B$30,B1645,'Flex face assembly'!$G$17:$G$30)) +
(SUMIF('Routed face assembly'!$B$17:$B$30,B1645,'Routed face assembly'!$G$17:$G$30)) +
(SUMIF('Paint calculation'!$B$17:$B$30,B1645,'Paint calculation'!$G$17:$G$30)) +
(SUMIF('Trimcap letter face'!$B$17:$B$30,B1645,'Trimcap letter face'!$G$17:$G$30)) +
(SUMIF('Trimcap letter face (2)'!$B$17:$B$30,B1645,'Trimcap letter face (2)'!$G$17:$G$30)) +
(SUMIF('Channel letter fabrication'!$B$17:$B$30,B1645,'Channel letter fabrication'!$G$17:$G$30)) +
(SUMIF('Channel letter fabrication (2)'!$B$17:$B$30,B1645,'Channel letter fabrication (2)'!$G$17:$G$30))</f>
        <v>0</v>
      </c>
    </row>
    <row r="1646" spans="1:10">
      <c r="A1646" s="28">
        <f>[1]ODBC!$A1646</f>
        <v>0</v>
      </c>
      <c r="B1646" s="29">
        <f>[1]ODBC!B1646</f>
        <v>0</v>
      </c>
      <c r="C1646" s="30" t="str">
        <f>IFERROR(VLOOKUP($B1646,[1]ODBC!$B:$H,2,FALSE),"")</f>
        <v/>
      </c>
      <c r="D1646" s="30" t="str">
        <f>IFERROR(VLOOKUP($B1646,[1]ODBC!$B:$H,3,FALSE),"")</f>
        <v/>
      </c>
      <c r="E1646" s="30" t="str">
        <f>IFERROR(VLOOKUP($B1646,[1]ODBC!$B:$H,4,FALSE),"")</f>
        <v/>
      </c>
      <c r="F1646" s="31" t="str">
        <f>IFERROR(VLOOKUP($B1646,[1]ODBC!$B:$H,5,FALSE),"")</f>
        <v/>
      </c>
      <c r="G1646" s="32">
        <f>[1]ODBC!G1646</f>
        <v>0</v>
      </c>
      <c r="H1646" s="33">
        <f>SUM([1]ODBC!H1646)</f>
        <v>0</v>
      </c>
      <c r="I1646" s="41" t="str">
        <f>'Vinyl cutting'!$B$2</f>
        <v>J36938</v>
      </c>
      <c r="J1646" s="42">
        <f ca="1">(SUMIF('Freeform time and material'!$B$17:$B$30,B1646,'Freeform time and material'!$G$17:$G$30)) +
(SUMIF('Vinyl cutting'!$B$17:$B$30,B1646,'Vinyl cutting'!$G$17:$G$30)) +
(SUMIF('Vinyl cutting (2)'!$B$17:$B$30,B1646,'Vinyl cutting (2)'!$G$17:$G$30)) +
(SUMIF('Apply vinyl graphics'!$B$17:$B$30,B1646,'Apply vinyl graphics'!$G$17:$G$30)) +
(SUMIF('Apply vinyl graphics (2)'!$B$17:$B$30,B1646,'Apply vinyl graphics (2)'!$G$17:$G$30)) +
(SUMIF('Alum pan sign'!$B$17:$B$30,B1646,'Alum pan sign'!$G$17:$G$30)) +
(SUMIF('Alum pan sign (2)'!$B$17:$B$30,B1646,'Alum pan sign (2)'!$G$17:$G$30)) +
(SUMIF('Economy pan sign'!$B$17:$B$30,B1646,'Economy pan sign'!$G$17:$G$30)) +
(SUMIF('Post and panel sign'!$B$17:$B$30,B1646,'Post and panel sign'!$G$17:$G$30)) +
(SUMIF('Post and panel sign (2)'!$B$17:$B$30,B1646,'Post and panel sign (2)'!$G$17:$G$30)) +
(SUMIF('Flat panels only'!$B$17:$B$30,B1646,'Flat panels only'!$G$17:$G$30)) +
(SUMIF('Flat panels only (2)'!$B$17:$B$30,B1646,'Flat panels only (2)'!$G$17:$G$30)) +
(SUMIF('Routed panel shapes'!$B$18:$B$31,B1646,'Routed panel shapes'!$G$18:$G$31)) +
(SUMIF('Routed panel shapes (2)'!$B$18:$B$31,B1646,'Routed panel shapes (2)'!$G$18:$G$31)) +
(SUMIF('Routed face only'!$B$17:$B$30,B1646,'Routed face only'!$G$17:$G$30)) +
(SUMIF('Routed face only (2)'!$B$17:$B$30,B1646,'Routed face only (2)'!$G$17:$G$30)) +
(SUMIF('Routed alum faces letters'!$B$17:$B$30,B1646,'Routed alum faces letters'!$G$17:$G$30)) +
(SUMIF('Routed alum faces letters (2)'!$B$17:$B$30,B1646,'Routed alum faces letters (2)'!$G$17:$G$30)) +
(SUMIF('Routed push through acrylic'!$B$17:$B$30,B1646,'Routed push through acrylic'!$G$17:$G$30)) +
(SUMIF('Routed push through acrylic (2)'!$B$17:$B$30,B1646,'Routed push through acrylic (2)'!$G$17:$G$30)) +
(SUMIF('Sf routed cabinet'!$B$17:$B$30,B1646,'Sf routed cabinet'!$G$17:$G$30)) +
(SUMIF('Sf routed cabinet (2)'!$B$17:$B$30,B1646,'Sf routed cabinet (2)'!$G$17:$G$30)) +
(SUMIF('Df routed cabinet'!$B$17:$B$30,B1646,'Df routed cabinet'!$G$17:$G$30)) +
(SUMIF('Df routed cabinet (2)'!$B$17:$B$30,B1646,'Df routed cabinet (2)'!$G$17:$G$30)) +
(SUMIF('Sf acrylic cabinet'!$B$17:$B$30,B1646,'Sf acrylic cabinet'!$G$17:$G$30)) +
(SUMIF('Sf acrylic cabinet (2)'!$B$17:$B$30,B1646,'Sf acrylic cabinet (2)'!$G$17:$G$30)) +
(SUMIF('Economy Sf acrylic'!$B$17:$B$30,B1646,'Economy Sf acrylic'!$G$17:$G$30)) +
(SUMIF('Df acrylic cabinet'!$B$17:$B$30,B1646,'Df acrylic cabinet'!$G$17:$G$30)) +
(SUMIF('Df acrylic cabinet (2)'!$B$17:$B$30,B1646,'Df acrylic cabinet (2)'!$G$17:$G$30)) +
(SUMIF('Sf flex cabinet'!$B$17:$B$30,B1646,'Sf flex cabinet'!$G$17:$G$30)) +
(SUMIF('Sf flex cabinet (2)'!$B$17:$B$30,B1646,'Sf flex cabinet (2)'!$G$17:$G$30)) +
(SUMIF('Df flex cabinet'!$B$17:$B$36,B1646,'Df flex cabinet'!$G$17:$G$36)) +
(SUMIF('Df flex cabinet (2)'!$B$17:$B$36,B1646,'Df flex cabinet (2)'!$G$17:$G$36)) +
(SUMIF('Pole cover'!$B$17:$B$30,B1646,'Pole cover'!$G$17:$G$30)) +
(SUMIF('Pole cover (2)'!$B$17:$B$30,B1646,'Pole cover (2)'!$G$17:$G$30)) +
(SUMIF('Structural Steel Fab'!$B$17:$B$29,B1646,'Structural Steel Fab'!$G$17:$G$29)) +
(SUMIF(Reveal!$B$17:$B$30,B1646,Reveal!$G$17:$G$30)) +
(SUMIF('Reveal (2)'!$B$17:$B$30,B1646,'Reveal (2)'!$G$17:$G$30)) +
(SUMIF('Crown cove top'!$B$17:$B$30,B1646,'Crown cove top'!$G$17:$G$30)) +
(SUMIF('EMC assembly'!$B$17:$B$30,B1646,'EMC assembly'!$G$17:$G$30)) +
(SUMIF(Crating!$B$17:$B$29,B1646,Crating!$G$17:$G$29)) +
(SUMIF('LED wiring'!$B$17:$B$30,B1646,'LED wiring'!$G$17:$G$30)) +
(SUMIF('Changeable copy face'!$B$17:$B$30,B1646,'Changeable copy face'!$G$17:$G$30)) +
(SUMIF('Flex face assembly'!$B$17:$B$30,B1646,'Flex face assembly'!$G$17:$G$30)) +
(SUMIF('Routed face assembly'!$B$17:$B$30,B1646,'Routed face assembly'!$G$17:$G$30)) +
(SUMIF('Paint calculation'!$B$17:$B$30,B1646,'Paint calculation'!$G$17:$G$30)) +
(SUMIF('Trimcap letter face'!$B$17:$B$30,B1646,'Trimcap letter face'!$G$17:$G$30)) +
(SUMIF('Trimcap letter face (2)'!$B$17:$B$30,B1646,'Trimcap letter face (2)'!$G$17:$G$30)) +
(SUMIF('Channel letter fabrication'!$B$17:$B$30,B1646,'Channel letter fabrication'!$G$17:$G$30)) +
(SUMIF('Channel letter fabrication (2)'!$B$17:$B$30,B1646,'Channel letter fabrication (2)'!$G$17:$G$30))</f>
        <v>0</v>
      </c>
    </row>
    <row r="1647" spans="1:10">
      <c r="A1647" s="28">
        <f>[1]ODBC!$A1647</f>
        <v>0</v>
      </c>
      <c r="B1647" s="29">
        <f>[1]ODBC!B1647</f>
        <v>0</v>
      </c>
      <c r="C1647" s="30" t="str">
        <f>IFERROR(VLOOKUP($B1647,[1]ODBC!$B:$H,2,FALSE),"")</f>
        <v/>
      </c>
      <c r="D1647" s="30" t="str">
        <f>IFERROR(VLOOKUP($B1647,[1]ODBC!$B:$H,3,FALSE),"")</f>
        <v/>
      </c>
      <c r="E1647" s="30" t="str">
        <f>IFERROR(VLOOKUP($B1647,[1]ODBC!$B:$H,4,FALSE),"")</f>
        <v/>
      </c>
      <c r="F1647" s="31" t="str">
        <f>IFERROR(VLOOKUP($B1647,[1]ODBC!$B:$H,5,FALSE),"")</f>
        <v/>
      </c>
      <c r="G1647" s="32">
        <f>[1]ODBC!G1647</f>
        <v>0</v>
      </c>
      <c r="H1647" s="33">
        <f>SUM([1]ODBC!H1647)</f>
        <v>0</v>
      </c>
      <c r="I1647" s="41" t="str">
        <f>'Vinyl cutting'!$B$2</f>
        <v>J36938</v>
      </c>
      <c r="J1647" s="42">
        <f ca="1">(SUMIF('Freeform time and material'!$B$17:$B$30,B1647,'Freeform time and material'!$G$17:$G$30)) +
(SUMIF('Vinyl cutting'!$B$17:$B$30,B1647,'Vinyl cutting'!$G$17:$G$30)) +
(SUMIF('Vinyl cutting (2)'!$B$17:$B$30,B1647,'Vinyl cutting (2)'!$G$17:$G$30)) +
(SUMIF('Apply vinyl graphics'!$B$17:$B$30,B1647,'Apply vinyl graphics'!$G$17:$G$30)) +
(SUMIF('Apply vinyl graphics (2)'!$B$17:$B$30,B1647,'Apply vinyl graphics (2)'!$G$17:$G$30)) +
(SUMIF('Alum pan sign'!$B$17:$B$30,B1647,'Alum pan sign'!$G$17:$G$30)) +
(SUMIF('Alum pan sign (2)'!$B$17:$B$30,B1647,'Alum pan sign (2)'!$G$17:$G$30)) +
(SUMIF('Economy pan sign'!$B$17:$B$30,B1647,'Economy pan sign'!$G$17:$G$30)) +
(SUMIF('Post and panel sign'!$B$17:$B$30,B1647,'Post and panel sign'!$G$17:$G$30)) +
(SUMIF('Post and panel sign (2)'!$B$17:$B$30,B1647,'Post and panel sign (2)'!$G$17:$G$30)) +
(SUMIF('Flat panels only'!$B$17:$B$30,B1647,'Flat panels only'!$G$17:$G$30)) +
(SUMIF('Flat panels only (2)'!$B$17:$B$30,B1647,'Flat panels only (2)'!$G$17:$G$30)) +
(SUMIF('Routed panel shapes'!$B$18:$B$31,B1647,'Routed panel shapes'!$G$18:$G$31)) +
(SUMIF('Routed panel shapes (2)'!$B$18:$B$31,B1647,'Routed panel shapes (2)'!$G$18:$G$31)) +
(SUMIF('Routed face only'!$B$17:$B$30,B1647,'Routed face only'!$G$17:$G$30)) +
(SUMIF('Routed face only (2)'!$B$17:$B$30,B1647,'Routed face only (2)'!$G$17:$G$30)) +
(SUMIF('Routed alum faces letters'!$B$17:$B$30,B1647,'Routed alum faces letters'!$G$17:$G$30)) +
(SUMIF('Routed alum faces letters (2)'!$B$17:$B$30,B1647,'Routed alum faces letters (2)'!$G$17:$G$30)) +
(SUMIF('Routed push through acrylic'!$B$17:$B$30,B1647,'Routed push through acrylic'!$G$17:$G$30)) +
(SUMIF('Routed push through acrylic (2)'!$B$17:$B$30,B1647,'Routed push through acrylic (2)'!$G$17:$G$30)) +
(SUMIF('Sf routed cabinet'!$B$17:$B$30,B1647,'Sf routed cabinet'!$G$17:$G$30)) +
(SUMIF('Sf routed cabinet (2)'!$B$17:$B$30,B1647,'Sf routed cabinet (2)'!$G$17:$G$30)) +
(SUMIF('Df routed cabinet'!$B$17:$B$30,B1647,'Df routed cabinet'!$G$17:$G$30)) +
(SUMIF('Df routed cabinet (2)'!$B$17:$B$30,B1647,'Df routed cabinet (2)'!$G$17:$G$30)) +
(SUMIF('Sf acrylic cabinet'!$B$17:$B$30,B1647,'Sf acrylic cabinet'!$G$17:$G$30)) +
(SUMIF('Sf acrylic cabinet (2)'!$B$17:$B$30,B1647,'Sf acrylic cabinet (2)'!$G$17:$G$30)) +
(SUMIF('Economy Sf acrylic'!$B$17:$B$30,B1647,'Economy Sf acrylic'!$G$17:$G$30)) +
(SUMIF('Df acrylic cabinet'!$B$17:$B$30,B1647,'Df acrylic cabinet'!$G$17:$G$30)) +
(SUMIF('Df acrylic cabinet (2)'!$B$17:$B$30,B1647,'Df acrylic cabinet (2)'!$G$17:$G$30)) +
(SUMIF('Sf flex cabinet'!$B$17:$B$30,B1647,'Sf flex cabinet'!$G$17:$G$30)) +
(SUMIF('Sf flex cabinet (2)'!$B$17:$B$30,B1647,'Sf flex cabinet (2)'!$G$17:$G$30)) +
(SUMIF('Df flex cabinet'!$B$17:$B$36,B1647,'Df flex cabinet'!$G$17:$G$36)) +
(SUMIF('Df flex cabinet (2)'!$B$17:$B$36,B1647,'Df flex cabinet (2)'!$G$17:$G$36)) +
(SUMIF('Pole cover'!$B$17:$B$30,B1647,'Pole cover'!$G$17:$G$30)) +
(SUMIF('Pole cover (2)'!$B$17:$B$30,B1647,'Pole cover (2)'!$G$17:$G$30)) +
(SUMIF('Structural Steel Fab'!$B$17:$B$29,B1647,'Structural Steel Fab'!$G$17:$G$29)) +
(SUMIF(Reveal!$B$17:$B$30,B1647,Reveal!$G$17:$G$30)) +
(SUMIF('Reveal (2)'!$B$17:$B$30,B1647,'Reveal (2)'!$G$17:$G$30)) +
(SUMIF('Crown cove top'!$B$17:$B$30,B1647,'Crown cove top'!$G$17:$G$30)) +
(SUMIF('EMC assembly'!$B$17:$B$30,B1647,'EMC assembly'!$G$17:$G$30)) +
(SUMIF(Crating!$B$17:$B$29,B1647,Crating!$G$17:$G$29)) +
(SUMIF('LED wiring'!$B$17:$B$30,B1647,'LED wiring'!$G$17:$G$30)) +
(SUMIF('Changeable copy face'!$B$17:$B$30,B1647,'Changeable copy face'!$G$17:$G$30)) +
(SUMIF('Flex face assembly'!$B$17:$B$30,B1647,'Flex face assembly'!$G$17:$G$30)) +
(SUMIF('Routed face assembly'!$B$17:$B$30,B1647,'Routed face assembly'!$G$17:$G$30)) +
(SUMIF('Paint calculation'!$B$17:$B$30,B1647,'Paint calculation'!$G$17:$G$30)) +
(SUMIF('Trimcap letter face'!$B$17:$B$30,B1647,'Trimcap letter face'!$G$17:$G$30)) +
(SUMIF('Trimcap letter face (2)'!$B$17:$B$30,B1647,'Trimcap letter face (2)'!$G$17:$G$30)) +
(SUMIF('Channel letter fabrication'!$B$17:$B$30,B1647,'Channel letter fabrication'!$G$17:$G$30)) +
(SUMIF('Channel letter fabrication (2)'!$B$17:$B$30,B1647,'Channel letter fabrication (2)'!$G$17:$G$30))</f>
        <v>0</v>
      </c>
    </row>
    <row r="1648" spans="1:10">
      <c r="A1648" s="28">
        <f>[1]ODBC!$A1648</f>
        <v>0</v>
      </c>
      <c r="B1648" s="29">
        <f>[1]ODBC!B1648</f>
        <v>0</v>
      </c>
      <c r="C1648" s="30" t="str">
        <f>IFERROR(VLOOKUP($B1648,[1]ODBC!$B:$H,2,FALSE),"")</f>
        <v/>
      </c>
      <c r="D1648" s="30" t="str">
        <f>IFERROR(VLOOKUP($B1648,[1]ODBC!$B:$H,3,FALSE),"")</f>
        <v/>
      </c>
      <c r="E1648" s="30" t="str">
        <f>IFERROR(VLOOKUP($B1648,[1]ODBC!$B:$H,4,FALSE),"")</f>
        <v/>
      </c>
      <c r="F1648" s="31" t="str">
        <f>IFERROR(VLOOKUP($B1648,[1]ODBC!$B:$H,5,FALSE),"")</f>
        <v/>
      </c>
      <c r="G1648" s="32">
        <f>[1]ODBC!G1648</f>
        <v>0</v>
      </c>
      <c r="H1648" s="33">
        <f>SUM([1]ODBC!H1648)</f>
        <v>0</v>
      </c>
      <c r="I1648" s="41" t="str">
        <f>'Vinyl cutting'!$B$2</f>
        <v>J36938</v>
      </c>
      <c r="J1648" s="42">
        <f ca="1">(SUMIF('Freeform time and material'!$B$17:$B$30,B1648,'Freeform time and material'!$G$17:$G$30)) +
(SUMIF('Vinyl cutting'!$B$17:$B$30,B1648,'Vinyl cutting'!$G$17:$G$30)) +
(SUMIF('Vinyl cutting (2)'!$B$17:$B$30,B1648,'Vinyl cutting (2)'!$G$17:$G$30)) +
(SUMIF('Apply vinyl graphics'!$B$17:$B$30,B1648,'Apply vinyl graphics'!$G$17:$G$30)) +
(SUMIF('Apply vinyl graphics (2)'!$B$17:$B$30,B1648,'Apply vinyl graphics (2)'!$G$17:$G$30)) +
(SUMIF('Alum pan sign'!$B$17:$B$30,B1648,'Alum pan sign'!$G$17:$G$30)) +
(SUMIF('Alum pan sign (2)'!$B$17:$B$30,B1648,'Alum pan sign (2)'!$G$17:$G$30)) +
(SUMIF('Economy pan sign'!$B$17:$B$30,B1648,'Economy pan sign'!$G$17:$G$30)) +
(SUMIF('Post and panel sign'!$B$17:$B$30,B1648,'Post and panel sign'!$G$17:$G$30)) +
(SUMIF('Post and panel sign (2)'!$B$17:$B$30,B1648,'Post and panel sign (2)'!$G$17:$G$30)) +
(SUMIF('Flat panels only'!$B$17:$B$30,B1648,'Flat panels only'!$G$17:$G$30)) +
(SUMIF('Flat panels only (2)'!$B$17:$B$30,B1648,'Flat panels only (2)'!$G$17:$G$30)) +
(SUMIF('Routed panel shapes'!$B$18:$B$31,B1648,'Routed panel shapes'!$G$18:$G$31)) +
(SUMIF('Routed panel shapes (2)'!$B$18:$B$31,B1648,'Routed panel shapes (2)'!$G$18:$G$31)) +
(SUMIF('Routed face only'!$B$17:$B$30,B1648,'Routed face only'!$G$17:$G$30)) +
(SUMIF('Routed face only (2)'!$B$17:$B$30,B1648,'Routed face only (2)'!$G$17:$G$30)) +
(SUMIF('Routed alum faces letters'!$B$17:$B$30,B1648,'Routed alum faces letters'!$G$17:$G$30)) +
(SUMIF('Routed alum faces letters (2)'!$B$17:$B$30,B1648,'Routed alum faces letters (2)'!$G$17:$G$30)) +
(SUMIF('Routed push through acrylic'!$B$17:$B$30,B1648,'Routed push through acrylic'!$G$17:$G$30)) +
(SUMIF('Routed push through acrylic (2)'!$B$17:$B$30,B1648,'Routed push through acrylic (2)'!$G$17:$G$30)) +
(SUMIF('Sf routed cabinet'!$B$17:$B$30,B1648,'Sf routed cabinet'!$G$17:$G$30)) +
(SUMIF('Sf routed cabinet (2)'!$B$17:$B$30,B1648,'Sf routed cabinet (2)'!$G$17:$G$30)) +
(SUMIF('Df routed cabinet'!$B$17:$B$30,B1648,'Df routed cabinet'!$G$17:$G$30)) +
(SUMIF('Df routed cabinet (2)'!$B$17:$B$30,B1648,'Df routed cabinet (2)'!$G$17:$G$30)) +
(SUMIF('Sf acrylic cabinet'!$B$17:$B$30,B1648,'Sf acrylic cabinet'!$G$17:$G$30)) +
(SUMIF('Sf acrylic cabinet (2)'!$B$17:$B$30,B1648,'Sf acrylic cabinet (2)'!$G$17:$G$30)) +
(SUMIF('Economy Sf acrylic'!$B$17:$B$30,B1648,'Economy Sf acrylic'!$G$17:$G$30)) +
(SUMIF('Df acrylic cabinet'!$B$17:$B$30,B1648,'Df acrylic cabinet'!$G$17:$G$30)) +
(SUMIF('Df acrylic cabinet (2)'!$B$17:$B$30,B1648,'Df acrylic cabinet (2)'!$G$17:$G$30)) +
(SUMIF('Sf flex cabinet'!$B$17:$B$30,B1648,'Sf flex cabinet'!$G$17:$G$30)) +
(SUMIF('Sf flex cabinet (2)'!$B$17:$B$30,B1648,'Sf flex cabinet (2)'!$G$17:$G$30)) +
(SUMIF('Df flex cabinet'!$B$17:$B$36,B1648,'Df flex cabinet'!$G$17:$G$36)) +
(SUMIF('Df flex cabinet (2)'!$B$17:$B$36,B1648,'Df flex cabinet (2)'!$G$17:$G$36)) +
(SUMIF('Pole cover'!$B$17:$B$30,B1648,'Pole cover'!$G$17:$G$30)) +
(SUMIF('Pole cover (2)'!$B$17:$B$30,B1648,'Pole cover (2)'!$G$17:$G$30)) +
(SUMIF('Structural Steel Fab'!$B$17:$B$29,B1648,'Structural Steel Fab'!$G$17:$G$29)) +
(SUMIF(Reveal!$B$17:$B$30,B1648,Reveal!$G$17:$G$30)) +
(SUMIF('Reveal (2)'!$B$17:$B$30,B1648,'Reveal (2)'!$G$17:$G$30)) +
(SUMIF('Crown cove top'!$B$17:$B$30,B1648,'Crown cove top'!$G$17:$G$30)) +
(SUMIF('EMC assembly'!$B$17:$B$30,B1648,'EMC assembly'!$G$17:$G$30)) +
(SUMIF(Crating!$B$17:$B$29,B1648,Crating!$G$17:$G$29)) +
(SUMIF('LED wiring'!$B$17:$B$30,B1648,'LED wiring'!$G$17:$G$30)) +
(SUMIF('Changeable copy face'!$B$17:$B$30,B1648,'Changeable copy face'!$G$17:$G$30)) +
(SUMIF('Flex face assembly'!$B$17:$B$30,B1648,'Flex face assembly'!$G$17:$G$30)) +
(SUMIF('Routed face assembly'!$B$17:$B$30,B1648,'Routed face assembly'!$G$17:$G$30)) +
(SUMIF('Paint calculation'!$B$17:$B$30,B1648,'Paint calculation'!$G$17:$G$30)) +
(SUMIF('Trimcap letter face'!$B$17:$B$30,B1648,'Trimcap letter face'!$G$17:$G$30)) +
(SUMIF('Trimcap letter face (2)'!$B$17:$B$30,B1648,'Trimcap letter face (2)'!$G$17:$G$30)) +
(SUMIF('Channel letter fabrication'!$B$17:$B$30,B1648,'Channel letter fabrication'!$G$17:$G$30)) +
(SUMIF('Channel letter fabrication (2)'!$B$17:$B$30,B1648,'Channel letter fabrication (2)'!$G$17:$G$30))</f>
        <v>0</v>
      </c>
    </row>
    <row r="1649" spans="1:10">
      <c r="A1649" s="28">
        <f>[1]ODBC!$A1649</f>
        <v>0</v>
      </c>
      <c r="B1649" s="29">
        <f>[1]ODBC!B1649</f>
        <v>0</v>
      </c>
      <c r="C1649" s="30" t="str">
        <f>IFERROR(VLOOKUP($B1649,[1]ODBC!$B:$H,2,FALSE),"")</f>
        <v/>
      </c>
      <c r="D1649" s="30" t="str">
        <f>IFERROR(VLOOKUP($B1649,[1]ODBC!$B:$H,3,FALSE),"")</f>
        <v/>
      </c>
      <c r="E1649" s="30" t="str">
        <f>IFERROR(VLOOKUP($B1649,[1]ODBC!$B:$H,4,FALSE),"")</f>
        <v/>
      </c>
      <c r="F1649" s="31" t="str">
        <f>IFERROR(VLOOKUP($B1649,[1]ODBC!$B:$H,5,FALSE),"")</f>
        <v/>
      </c>
      <c r="G1649" s="32">
        <f>[1]ODBC!G1649</f>
        <v>0</v>
      </c>
      <c r="H1649" s="33">
        <f>SUM([1]ODBC!H1649)</f>
        <v>0</v>
      </c>
      <c r="I1649" s="41" t="str">
        <f>'Vinyl cutting'!$B$2</f>
        <v>J36938</v>
      </c>
      <c r="J1649" s="42">
        <f ca="1">(SUMIF('Freeform time and material'!$B$17:$B$30,B1649,'Freeform time and material'!$G$17:$G$30)) +
(SUMIF('Vinyl cutting'!$B$17:$B$30,B1649,'Vinyl cutting'!$G$17:$G$30)) +
(SUMIF('Vinyl cutting (2)'!$B$17:$B$30,B1649,'Vinyl cutting (2)'!$G$17:$G$30)) +
(SUMIF('Apply vinyl graphics'!$B$17:$B$30,B1649,'Apply vinyl graphics'!$G$17:$G$30)) +
(SUMIF('Apply vinyl graphics (2)'!$B$17:$B$30,B1649,'Apply vinyl graphics (2)'!$G$17:$G$30)) +
(SUMIF('Alum pan sign'!$B$17:$B$30,B1649,'Alum pan sign'!$G$17:$G$30)) +
(SUMIF('Alum pan sign (2)'!$B$17:$B$30,B1649,'Alum pan sign (2)'!$G$17:$G$30)) +
(SUMIF('Economy pan sign'!$B$17:$B$30,B1649,'Economy pan sign'!$G$17:$G$30)) +
(SUMIF('Post and panel sign'!$B$17:$B$30,B1649,'Post and panel sign'!$G$17:$G$30)) +
(SUMIF('Post and panel sign (2)'!$B$17:$B$30,B1649,'Post and panel sign (2)'!$G$17:$G$30)) +
(SUMIF('Flat panels only'!$B$17:$B$30,B1649,'Flat panels only'!$G$17:$G$30)) +
(SUMIF('Flat panels only (2)'!$B$17:$B$30,B1649,'Flat panels only (2)'!$G$17:$G$30)) +
(SUMIF('Routed panel shapes'!$B$18:$B$31,B1649,'Routed panel shapes'!$G$18:$G$31)) +
(SUMIF('Routed panel shapes (2)'!$B$18:$B$31,B1649,'Routed panel shapes (2)'!$G$18:$G$31)) +
(SUMIF('Routed face only'!$B$17:$B$30,B1649,'Routed face only'!$G$17:$G$30)) +
(SUMIF('Routed face only (2)'!$B$17:$B$30,B1649,'Routed face only (2)'!$G$17:$G$30)) +
(SUMIF('Routed alum faces letters'!$B$17:$B$30,B1649,'Routed alum faces letters'!$G$17:$G$30)) +
(SUMIF('Routed alum faces letters (2)'!$B$17:$B$30,B1649,'Routed alum faces letters (2)'!$G$17:$G$30)) +
(SUMIF('Routed push through acrylic'!$B$17:$B$30,B1649,'Routed push through acrylic'!$G$17:$G$30)) +
(SUMIF('Routed push through acrylic (2)'!$B$17:$B$30,B1649,'Routed push through acrylic (2)'!$G$17:$G$30)) +
(SUMIF('Sf routed cabinet'!$B$17:$B$30,B1649,'Sf routed cabinet'!$G$17:$G$30)) +
(SUMIF('Sf routed cabinet (2)'!$B$17:$B$30,B1649,'Sf routed cabinet (2)'!$G$17:$G$30)) +
(SUMIF('Df routed cabinet'!$B$17:$B$30,B1649,'Df routed cabinet'!$G$17:$G$30)) +
(SUMIF('Df routed cabinet (2)'!$B$17:$B$30,B1649,'Df routed cabinet (2)'!$G$17:$G$30)) +
(SUMIF('Sf acrylic cabinet'!$B$17:$B$30,B1649,'Sf acrylic cabinet'!$G$17:$G$30)) +
(SUMIF('Sf acrylic cabinet (2)'!$B$17:$B$30,B1649,'Sf acrylic cabinet (2)'!$G$17:$G$30)) +
(SUMIF('Economy Sf acrylic'!$B$17:$B$30,B1649,'Economy Sf acrylic'!$G$17:$G$30)) +
(SUMIF('Df acrylic cabinet'!$B$17:$B$30,B1649,'Df acrylic cabinet'!$G$17:$G$30)) +
(SUMIF('Df acrylic cabinet (2)'!$B$17:$B$30,B1649,'Df acrylic cabinet (2)'!$G$17:$G$30)) +
(SUMIF('Sf flex cabinet'!$B$17:$B$30,B1649,'Sf flex cabinet'!$G$17:$G$30)) +
(SUMIF('Sf flex cabinet (2)'!$B$17:$B$30,B1649,'Sf flex cabinet (2)'!$G$17:$G$30)) +
(SUMIF('Df flex cabinet'!$B$17:$B$36,B1649,'Df flex cabinet'!$G$17:$G$36)) +
(SUMIF('Df flex cabinet (2)'!$B$17:$B$36,B1649,'Df flex cabinet (2)'!$G$17:$G$36)) +
(SUMIF('Pole cover'!$B$17:$B$30,B1649,'Pole cover'!$G$17:$G$30)) +
(SUMIF('Pole cover (2)'!$B$17:$B$30,B1649,'Pole cover (2)'!$G$17:$G$30)) +
(SUMIF('Structural Steel Fab'!$B$17:$B$29,B1649,'Structural Steel Fab'!$G$17:$G$29)) +
(SUMIF(Reveal!$B$17:$B$30,B1649,Reveal!$G$17:$G$30)) +
(SUMIF('Reveal (2)'!$B$17:$B$30,B1649,'Reveal (2)'!$G$17:$G$30)) +
(SUMIF('Crown cove top'!$B$17:$B$30,B1649,'Crown cove top'!$G$17:$G$30)) +
(SUMIF('EMC assembly'!$B$17:$B$30,B1649,'EMC assembly'!$G$17:$G$30)) +
(SUMIF(Crating!$B$17:$B$29,B1649,Crating!$G$17:$G$29)) +
(SUMIF('LED wiring'!$B$17:$B$30,B1649,'LED wiring'!$G$17:$G$30)) +
(SUMIF('Changeable copy face'!$B$17:$B$30,B1649,'Changeable copy face'!$G$17:$G$30)) +
(SUMIF('Flex face assembly'!$B$17:$B$30,B1649,'Flex face assembly'!$G$17:$G$30)) +
(SUMIF('Routed face assembly'!$B$17:$B$30,B1649,'Routed face assembly'!$G$17:$G$30)) +
(SUMIF('Paint calculation'!$B$17:$B$30,B1649,'Paint calculation'!$G$17:$G$30)) +
(SUMIF('Trimcap letter face'!$B$17:$B$30,B1649,'Trimcap letter face'!$G$17:$G$30)) +
(SUMIF('Trimcap letter face (2)'!$B$17:$B$30,B1649,'Trimcap letter face (2)'!$G$17:$G$30)) +
(SUMIF('Channel letter fabrication'!$B$17:$B$30,B1649,'Channel letter fabrication'!$G$17:$G$30)) +
(SUMIF('Channel letter fabrication (2)'!$B$17:$B$30,B1649,'Channel letter fabrication (2)'!$G$17:$G$30))</f>
        <v>0</v>
      </c>
    </row>
    <row r="1650" spans="1:10">
      <c r="A1650" s="28">
        <f>[1]ODBC!$A1650</f>
        <v>0</v>
      </c>
      <c r="B1650" s="29">
        <f>[1]ODBC!B1650</f>
        <v>0</v>
      </c>
      <c r="C1650" s="30" t="str">
        <f>IFERROR(VLOOKUP($B1650,[1]ODBC!$B:$H,2,FALSE),"")</f>
        <v/>
      </c>
      <c r="D1650" s="30" t="str">
        <f>IFERROR(VLOOKUP($B1650,[1]ODBC!$B:$H,3,FALSE),"")</f>
        <v/>
      </c>
      <c r="E1650" s="30" t="str">
        <f>IFERROR(VLOOKUP($B1650,[1]ODBC!$B:$H,4,FALSE),"")</f>
        <v/>
      </c>
      <c r="F1650" s="31" t="str">
        <f>IFERROR(VLOOKUP($B1650,[1]ODBC!$B:$H,5,FALSE),"")</f>
        <v/>
      </c>
      <c r="G1650" s="32">
        <f>[1]ODBC!G1650</f>
        <v>0</v>
      </c>
      <c r="H1650" s="33">
        <f>SUM([1]ODBC!H1650)</f>
        <v>0</v>
      </c>
      <c r="I1650" s="41" t="str">
        <f>'Vinyl cutting'!$B$2</f>
        <v>J36938</v>
      </c>
      <c r="J1650" s="42">
        <f ca="1">(SUMIF('Freeform time and material'!$B$17:$B$30,B1650,'Freeform time and material'!$G$17:$G$30)) +
(SUMIF('Vinyl cutting'!$B$17:$B$30,B1650,'Vinyl cutting'!$G$17:$G$30)) +
(SUMIF('Vinyl cutting (2)'!$B$17:$B$30,B1650,'Vinyl cutting (2)'!$G$17:$G$30)) +
(SUMIF('Apply vinyl graphics'!$B$17:$B$30,B1650,'Apply vinyl graphics'!$G$17:$G$30)) +
(SUMIF('Apply vinyl graphics (2)'!$B$17:$B$30,B1650,'Apply vinyl graphics (2)'!$G$17:$G$30)) +
(SUMIF('Alum pan sign'!$B$17:$B$30,B1650,'Alum pan sign'!$G$17:$G$30)) +
(SUMIF('Alum pan sign (2)'!$B$17:$B$30,B1650,'Alum pan sign (2)'!$G$17:$G$30)) +
(SUMIF('Economy pan sign'!$B$17:$B$30,B1650,'Economy pan sign'!$G$17:$G$30)) +
(SUMIF('Post and panel sign'!$B$17:$B$30,B1650,'Post and panel sign'!$G$17:$G$30)) +
(SUMIF('Post and panel sign (2)'!$B$17:$B$30,B1650,'Post and panel sign (2)'!$G$17:$G$30)) +
(SUMIF('Flat panels only'!$B$17:$B$30,B1650,'Flat panels only'!$G$17:$G$30)) +
(SUMIF('Flat panels only (2)'!$B$17:$B$30,B1650,'Flat panels only (2)'!$G$17:$G$30)) +
(SUMIF('Routed panel shapes'!$B$18:$B$31,B1650,'Routed panel shapes'!$G$18:$G$31)) +
(SUMIF('Routed panel shapes (2)'!$B$18:$B$31,B1650,'Routed panel shapes (2)'!$G$18:$G$31)) +
(SUMIF('Routed face only'!$B$17:$B$30,B1650,'Routed face only'!$G$17:$G$30)) +
(SUMIF('Routed face only (2)'!$B$17:$B$30,B1650,'Routed face only (2)'!$G$17:$G$30)) +
(SUMIF('Routed alum faces letters'!$B$17:$B$30,B1650,'Routed alum faces letters'!$G$17:$G$30)) +
(SUMIF('Routed alum faces letters (2)'!$B$17:$B$30,B1650,'Routed alum faces letters (2)'!$G$17:$G$30)) +
(SUMIF('Routed push through acrylic'!$B$17:$B$30,B1650,'Routed push through acrylic'!$G$17:$G$30)) +
(SUMIF('Routed push through acrylic (2)'!$B$17:$B$30,B1650,'Routed push through acrylic (2)'!$G$17:$G$30)) +
(SUMIF('Sf routed cabinet'!$B$17:$B$30,B1650,'Sf routed cabinet'!$G$17:$G$30)) +
(SUMIF('Sf routed cabinet (2)'!$B$17:$B$30,B1650,'Sf routed cabinet (2)'!$G$17:$G$30)) +
(SUMIF('Df routed cabinet'!$B$17:$B$30,B1650,'Df routed cabinet'!$G$17:$G$30)) +
(SUMIF('Df routed cabinet (2)'!$B$17:$B$30,B1650,'Df routed cabinet (2)'!$G$17:$G$30)) +
(SUMIF('Sf acrylic cabinet'!$B$17:$B$30,B1650,'Sf acrylic cabinet'!$G$17:$G$30)) +
(SUMIF('Sf acrylic cabinet (2)'!$B$17:$B$30,B1650,'Sf acrylic cabinet (2)'!$G$17:$G$30)) +
(SUMIF('Economy Sf acrylic'!$B$17:$B$30,B1650,'Economy Sf acrylic'!$G$17:$G$30)) +
(SUMIF('Df acrylic cabinet'!$B$17:$B$30,B1650,'Df acrylic cabinet'!$G$17:$G$30)) +
(SUMIF('Df acrylic cabinet (2)'!$B$17:$B$30,B1650,'Df acrylic cabinet (2)'!$G$17:$G$30)) +
(SUMIF('Sf flex cabinet'!$B$17:$B$30,B1650,'Sf flex cabinet'!$G$17:$G$30)) +
(SUMIF('Sf flex cabinet (2)'!$B$17:$B$30,B1650,'Sf flex cabinet (2)'!$G$17:$G$30)) +
(SUMIF('Df flex cabinet'!$B$17:$B$36,B1650,'Df flex cabinet'!$G$17:$G$36)) +
(SUMIF('Df flex cabinet (2)'!$B$17:$B$36,B1650,'Df flex cabinet (2)'!$G$17:$G$36)) +
(SUMIF('Pole cover'!$B$17:$B$30,B1650,'Pole cover'!$G$17:$G$30)) +
(SUMIF('Pole cover (2)'!$B$17:$B$30,B1650,'Pole cover (2)'!$G$17:$G$30)) +
(SUMIF('Structural Steel Fab'!$B$17:$B$29,B1650,'Structural Steel Fab'!$G$17:$G$29)) +
(SUMIF(Reveal!$B$17:$B$30,B1650,Reveal!$G$17:$G$30)) +
(SUMIF('Reveal (2)'!$B$17:$B$30,B1650,'Reveal (2)'!$G$17:$G$30)) +
(SUMIF('Crown cove top'!$B$17:$B$30,B1650,'Crown cove top'!$G$17:$G$30)) +
(SUMIF('EMC assembly'!$B$17:$B$30,B1650,'EMC assembly'!$G$17:$G$30)) +
(SUMIF(Crating!$B$17:$B$29,B1650,Crating!$G$17:$G$29)) +
(SUMIF('LED wiring'!$B$17:$B$30,B1650,'LED wiring'!$G$17:$G$30)) +
(SUMIF('Changeable copy face'!$B$17:$B$30,B1650,'Changeable copy face'!$G$17:$G$30)) +
(SUMIF('Flex face assembly'!$B$17:$B$30,B1650,'Flex face assembly'!$G$17:$G$30)) +
(SUMIF('Routed face assembly'!$B$17:$B$30,B1650,'Routed face assembly'!$G$17:$G$30)) +
(SUMIF('Paint calculation'!$B$17:$B$30,B1650,'Paint calculation'!$G$17:$G$30)) +
(SUMIF('Trimcap letter face'!$B$17:$B$30,B1650,'Trimcap letter face'!$G$17:$G$30)) +
(SUMIF('Trimcap letter face (2)'!$B$17:$B$30,B1650,'Trimcap letter face (2)'!$G$17:$G$30)) +
(SUMIF('Channel letter fabrication'!$B$17:$B$30,B1650,'Channel letter fabrication'!$G$17:$G$30)) +
(SUMIF('Channel letter fabrication (2)'!$B$17:$B$30,B1650,'Channel letter fabrication (2)'!$G$17:$G$30))</f>
        <v>0</v>
      </c>
    </row>
    <row r="1651" spans="1:10">
      <c r="A1651" s="28">
        <f>[1]ODBC!$A1651</f>
        <v>0</v>
      </c>
      <c r="B1651" s="29">
        <f>[1]ODBC!B1651</f>
        <v>0</v>
      </c>
      <c r="C1651" s="30" t="str">
        <f>IFERROR(VLOOKUP($B1651,[1]ODBC!$B:$H,2,FALSE),"")</f>
        <v/>
      </c>
      <c r="D1651" s="30" t="str">
        <f>IFERROR(VLOOKUP($B1651,[1]ODBC!$B:$H,3,FALSE),"")</f>
        <v/>
      </c>
      <c r="E1651" s="30" t="str">
        <f>IFERROR(VLOOKUP($B1651,[1]ODBC!$B:$H,4,FALSE),"")</f>
        <v/>
      </c>
      <c r="F1651" s="31" t="str">
        <f>IFERROR(VLOOKUP($B1651,[1]ODBC!$B:$H,5,FALSE),"")</f>
        <v/>
      </c>
      <c r="G1651" s="32">
        <f>[1]ODBC!G1651</f>
        <v>0</v>
      </c>
      <c r="H1651" s="33">
        <f>SUM([1]ODBC!H1651)</f>
        <v>0</v>
      </c>
      <c r="I1651" s="41" t="str">
        <f>'Vinyl cutting'!$B$2</f>
        <v>J36938</v>
      </c>
      <c r="J1651" s="42">
        <f ca="1">(SUMIF('Freeform time and material'!$B$17:$B$30,B1651,'Freeform time and material'!$G$17:$G$30)) +
(SUMIF('Vinyl cutting'!$B$17:$B$30,B1651,'Vinyl cutting'!$G$17:$G$30)) +
(SUMIF('Vinyl cutting (2)'!$B$17:$B$30,B1651,'Vinyl cutting (2)'!$G$17:$G$30)) +
(SUMIF('Apply vinyl graphics'!$B$17:$B$30,B1651,'Apply vinyl graphics'!$G$17:$G$30)) +
(SUMIF('Apply vinyl graphics (2)'!$B$17:$B$30,B1651,'Apply vinyl graphics (2)'!$G$17:$G$30)) +
(SUMIF('Alum pan sign'!$B$17:$B$30,B1651,'Alum pan sign'!$G$17:$G$30)) +
(SUMIF('Alum pan sign (2)'!$B$17:$B$30,B1651,'Alum pan sign (2)'!$G$17:$G$30)) +
(SUMIF('Economy pan sign'!$B$17:$B$30,B1651,'Economy pan sign'!$G$17:$G$30)) +
(SUMIF('Post and panel sign'!$B$17:$B$30,B1651,'Post and panel sign'!$G$17:$G$30)) +
(SUMIF('Post and panel sign (2)'!$B$17:$B$30,B1651,'Post and panel sign (2)'!$G$17:$G$30)) +
(SUMIF('Flat panels only'!$B$17:$B$30,B1651,'Flat panels only'!$G$17:$G$30)) +
(SUMIF('Flat panels only (2)'!$B$17:$B$30,B1651,'Flat panels only (2)'!$G$17:$G$30)) +
(SUMIF('Routed panel shapes'!$B$18:$B$31,B1651,'Routed panel shapes'!$G$18:$G$31)) +
(SUMIF('Routed panel shapes (2)'!$B$18:$B$31,B1651,'Routed panel shapes (2)'!$G$18:$G$31)) +
(SUMIF('Routed face only'!$B$17:$B$30,B1651,'Routed face only'!$G$17:$G$30)) +
(SUMIF('Routed face only (2)'!$B$17:$B$30,B1651,'Routed face only (2)'!$G$17:$G$30)) +
(SUMIF('Routed alum faces letters'!$B$17:$B$30,B1651,'Routed alum faces letters'!$G$17:$G$30)) +
(SUMIF('Routed alum faces letters (2)'!$B$17:$B$30,B1651,'Routed alum faces letters (2)'!$G$17:$G$30)) +
(SUMIF('Routed push through acrylic'!$B$17:$B$30,B1651,'Routed push through acrylic'!$G$17:$G$30)) +
(SUMIF('Routed push through acrylic (2)'!$B$17:$B$30,B1651,'Routed push through acrylic (2)'!$G$17:$G$30)) +
(SUMIF('Sf routed cabinet'!$B$17:$B$30,B1651,'Sf routed cabinet'!$G$17:$G$30)) +
(SUMIF('Sf routed cabinet (2)'!$B$17:$B$30,B1651,'Sf routed cabinet (2)'!$G$17:$G$30)) +
(SUMIF('Df routed cabinet'!$B$17:$B$30,B1651,'Df routed cabinet'!$G$17:$G$30)) +
(SUMIF('Df routed cabinet (2)'!$B$17:$B$30,B1651,'Df routed cabinet (2)'!$G$17:$G$30)) +
(SUMIF('Sf acrylic cabinet'!$B$17:$B$30,B1651,'Sf acrylic cabinet'!$G$17:$G$30)) +
(SUMIF('Sf acrylic cabinet (2)'!$B$17:$B$30,B1651,'Sf acrylic cabinet (2)'!$G$17:$G$30)) +
(SUMIF('Economy Sf acrylic'!$B$17:$B$30,B1651,'Economy Sf acrylic'!$G$17:$G$30)) +
(SUMIF('Df acrylic cabinet'!$B$17:$B$30,B1651,'Df acrylic cabinet'!$G$17:$G$30)) +
(SUMIF('Df acrylic cabinet (2)'!$B$17:$B$30,B1651,'Df acrylic cabinet (2)'!$G$17:$G$30)) +
(SUMIF('Sf flex cabinet'!$B$17:$B$30,B1651,'Sf flex cabinet'!$G$17:$G$30)) +
(SUMIF('Sf flex cabinet (2)'!$B$17:$B$30,B1651,'Sf flex cabinet (2)'!$G$17:$G$30)) +
(SUMIF('Df flex cabinet'!$B$17:$B$36,B1651,'Df flex cabinet'!$G$17:$G$36)) +
(SUMIF('Df flex cabinet (2)'!$B$17:$B$36,B1651,'Df flex cabinet (2)'!$G$17:$G$36)) +
(SUMIF('Pole cover'!$B$17:$B$30,B1651,'Pole cover'!$G$17:$G$30)) +
(SUMIF('Pole cover (2)'!$B$17:$B$30,B1651,'Pole cover (2)'!$G$17:$G$30)) +
(SUMIF('Structural Steel Fab'!$B$17:$B$29,B1651,'Structural Steel Fab'!$G$17:$G$29)) +
(SUMIF(Reveal!$B$17:$B$30,B1651,Reveal!$G$17:$G$30)) +
(SUMIF('Reveal (2)'!$B$17:$B$30,B1651,'Reveal (2)'!$G$17:$G$30)) +
(SUMIF('Crown cove top'!$B$17:$B$30,B1651,'Crown cove top'!$G$17:$G$30)) +
(SUMIF('EMC assembly'!$B$17:$B$30,B1651,'EMC assembly'!$G$17:$G$30)) +
(SUMIF(Crating!$B$17:$B$29,B1651,Crating!$G$17:$G$29)) +
(SUMIF('LED wiring'!$B$17:$B$30,B1651,'LED wiring'!$G$17:$G$30)) +
(SUMIF('Changeable copy face'!$B$17:$B$30,B1651,'Changeable copy face'!$G$17:$G$30)) +
(SUMIF('Flex face assembly'!$B$17:$B$30,B1651,'Flex face assembly'!$G$17:$G$30)) +
(SUMIF('Routed face assembly'!$B$17:$B$30,B1651,'Routed face assembly'!$G$17:$G$30)) +
(SUMIF('Paint calculation'!$B$17:$B$30,B1651,'Paint calculation'!$G$17:$G$30)) +
(SUMIF('Trimcap letter face'!$B$17:$B$30,B1651,'Trimcap letter face'!$G$17:$G$30)) +
(SUMIF('Trimcap letter face (2)'!$B$17:$B$30,B1651,'Trimcap letter face (2)'!$G$17:$G$30)) +
(SUMIF('Channel letter fabrication'!$B$17:$B$30,B1651,'Channel letter fabrication'!$G$17:$G$30)) +
(SUMIF('Channel letter fabrication (2)'!$B$17:$B$30,B1651,'Channel letter fabrication (2)'!$G$17:$G$30))</f>
        <v>0</v>
      </c>
    </row>
    <row r="1652" spans="1:10">
      <c r="A1652" s="28">
        <f>[1]ODBC!$A1652</f>
        <v>0</v>
      </c>
      <c r="B1652" s="29">
        <f>[1]ODBC!B1652</f>
        <v>0</v>
      </c>
      <c r="C1652" s="30" t="str">
        <f>IFERROR(VLOOKUP($B1652,[1]ODBC!$B:$H,2,FALSE),"")</f>
        <v/>
      </c>
      <c r="D1652" s="30" t="str">
        <f>IFERROR(VLOOKUP($B1652,[1]ODBC!$B:$H,3,FALSE),"")</f>
        <v/>
      </c>
      <c r="E1652" s="30" t="str">
        <f>IFERROR(VLOOKUP($B1652,[1]ODBC!$B:$H,4,FALSE),"")</f>
        <v/>
      </c>
      <c r="F1652" s="31" t="str">
        <f>IFERROR(VLOOKUP($B1652,[1]ODBC!$B:$H,5,FALSE),"")</f>
        <v/>
      </c>
      <c r="G1652" s="32">
        <f>[1]ODBC!G1652</f>
        <v>0</v>
      </c>
      <c r="H1652" s="33">
        <f>SUM([1]ODBC!H1652)</f>
        <v>0</v>
      </c>
      <c r="I1652" s="41" t="str">
        <f>'Vinyl cutting'!$B$2</f>
        <v>J36938</v>
      </c>
      <c r="J1652" s="42">
        <f ca="1">(SUMIF('Freeform time and material'!$B$17:$B$30,B1652,'Freeform time and material'!$G$17:$G$30)) +
(SUMIF('Vinyl cutting'!$B$17:$B$30,B1652,'Vinyl cutting'!$G$17:$G$30)) +
(SUMIF('Vinyl cutting (2)'!$B$17:$B$30,B1652,'Vinyl cutting (2)'!$G$17:$G$30)) +
(SUMIF('Apply vinyl graphics'!$B$17:$B$30,B1652,'Apply vinyl graphics'!$G$17:$G$30)) +
(SUMIF('Apply vinyl graphics (2)'!$B$17:$B$30,B1652,'Apply vinyl graphics (2)'!$G$17:$G$30)) +
(SUMIF('Alum pan sign'!$B$17:$B$30,B1652,'Alum pan sign'!$G$17:$G$30)) +
(SUMIF('Alum pan sign (2)'!$B$17:$B$30,B1652,'Alum pan sign (2)'!$G$17:$G$30)) +
(SUMIF('Economy pan sign'!$B$17:$B$30,B1652,'Economy pan sign'!$G$17:$G$30)) +
(SUMIF('Post and panel sign'!$B$17:$B$30,B1652,'Post and panel sign'!$G$17:$G$30)) +
(SUMIF('Post and panel sign (2)'!$B$17:$B$30,B1652,'Post and panel sign (2)'!$G$17:$G$30)) +
(SUMIF('Flat panels only'!$B$17:$B$30,B1652,'Flat panels only'!$G$17:$G$30)) +
(SUMIF('Flat panels only (2)'!$B$17:$B$30,B1652,'Flat panels only (2)'!$G$17:$G$30)) +
(SUMIF('Routed panel shapes'!$B$18:$B$31,B1652,'Routed panel shapes'!$G$18:$G$31)) +
(SUMIF('Routed panel shapes (2)'!$B$18:$B$31,B1652,'Routed panel shapes (2)'!$G$18:$G$31)) +
(SUMIF('Routed face only'!$B$17:$B$30,B1652,'Routed face only'!$G$17:$G$30)) +
(SUMIF('Routed face only (2)'!$B$17:$B$30,B1652,'Routed face only (2)'!$G$17:$G$30)) +
(SUMIF('Routed alum faces letters'!$B$17:$B$30,B1652,'Routed alum faces letters'!$G$17:$G$30)) +
(SUMIF('Routed alum faces letters (2)'!$B$17:$B$30,B1652,'Routed alum faces letters (2)'!$G$17:$G$30)) +
(SUMIF('Routed push through acrylic'!$B$17:$B$30,B1652,'Routed push through acrylic'!$G$17:$G$30)) +
(SUMIF('Routed push through acrylic (2)'!$B$17:$B$30,B1652,'Routed push through acrylic (2)'!$G$17:$G$30)) +
(SUMIF('Sf routed cabinet'!$B$17:$B$30,B1652,'Sf routed cabinet'!$G$17:$G$30)) +
(SUMIF('Sf routed cabinet (2)'!$B$17:$B$30,B1652,'Sf routed cabinet (2)'!$G$17:$G$30)) +
(SUMIF('Df routed cabinet'!$B$17:$B$30,B1652,'Df routed cabinet'!$G$17:$G$30)) +
(SUMIF('Df routed cabinet (2)'!$B$17:$B$30,B1652,'Df routed cabinet (2)'!$G$17:$G$30)) +
(SUMIF('Sf acrylic cabinet'!$B$17:$B$30,B1652,'Sf acrylic cabinet'!$G$17:$G$30)) +
(SUMIF('Sf acrylic cabinet (2)'!$B$17:$B$30,B1652,'Sf acrylic cabinet (2)'!$G$17:$G$30)) +
(SUMIF('Economy Sf acrylic'!$B$17:$B$30,B1652,'Economy Sf acrylic'!$G$17:$G$30)) +
(SUMIF('Df acrylic cabinet'!$B$17:$B$30,B1652,'Df acrylic cabinet'!$G$17:$G$30)) +
(SUMIF('Df acrylic cabinet (2)'!$B$17:$B$30,B1652,'Df acrylic cabinet (2)'!$G$17:$G$30)) +
(SUMIF('Sf flex cabinet'!$B$17:$B$30,B1652,'Sf flex cabinet'!$G$17:$G$30)) +
(SUMIF('Sf flex cabinet (2)'!$B$17:$B$30,B1652,'Sf flex cabinet (2)'!$G$17:$G$30)) +
(SUMIF('Df flex cabinet'!$B$17:$B$36,B1652,'Df flex cabinet'!$G$17:$G$36)) +
(SUMIF('Df flex cabinet (2)'!$B$17:$B$36,B1652,'Df flex cabinet (2)'!$G$17:$G$36)) +
(SUMIF('Pole cover'!$B$17:$B$30,B1652,'Pole cover'!$G$17:$G$30)) +
(SUMIF('Pole cover (2)'!$B$17:$B$30,B1652,'Pole cover (2)'!$G$17:$G$30)) +
(SUMIF('Structural Steel Fab'!$B$17:$B$29,B1652,'Structural Steel Fab'!$G$17:$G$29)) +
(SUMIF(Reveal!$B$17:$B$30,B1652,Reveal!$G$17:$G$30)) +
(SUMIF('Reveal (2)'!$B$17:$B$30,B1652,'Reveal (2)'!$G$17:$G$30)) +
(SUMIF('Crown cove top'!$B$17:$B$30,B1652,'Crown cove top'!$G$17:$G$30)) +
(SUMIF('EMC assembly'!$B$17:$B$30,B1652,'EMC assembly'!$G$17:$G$30)) +
(SUMIF(Crating!$B$17:$B$29,B1652,Crating!$G$17:$G$29)) +
(SUMIF('LED wiring'!$B$17:$B$30,B1652,'LED wiring'!$G$17:$G$30)) +
(SUMIF('Changeable copy face'!$B$17:$B$30,B1652,'Changeable copy face'!$G$17:$G$30)) +
(SUMIF('Flex face assembly'!$B$17:$B$30,B1652,'Flex face assembly'!$G$17:$G$30)) +
(SUMIF('Routed face assembly'!$B$17:$B$30,B1652,'Routed face assembly'!$G$17:$G$30)) +
(SUMIF('Paint calculation'!$B$17:$B$30,B1652,'Paint calculation'!$G$17:$G$30)) +
(SUMIF('Trimcap letter face'!$B$17:$B$30,B1652,'Trimcap letter face'!$G$17:$G$30)) +
(SUMIF('Trimcap letter face (2)'!$B$17:$B$30,B1652,'Trimcap letter face (2)'!$G$17:$G$30)) +
(SUMIF('Channel letter fabrication'!$B$17:$B$30,B1652,'Channel letter fabrication'!$G$17:$G$30)) +
(SUMIF('Channel letter fabrication (2)'!$B$17:$B$30,B1652,'Channel letter fabrication (2)'!$G$17:$G$30))</f>
        <v>0</v>
      </c>
    </row>
    <row r="1653" spans="1:10">
      <c r="A1653" s="28">
        <f>[1]ODBC!$A1653</f>
        <v>0</v>
      </c>
      <c r="B1653" s="29">
        <f>[1]ODBC!B1653</f>
        <v>0</v>
      </c>
      <c r="C1653" s="30" t="str">
        <f>IFERROR(VLOOKUP($B1653,[1]ODBC!$B:$H,2,FALSE),"")</f>
        <v/>
      </c>
      <c r="D1653" s="30" t="str">
        <f>IFERROR(VLOOKUP($B1653,[1]ODBC!$B:$H,3,FALSE),"")</f>
        <v/>
      </c>
      <c r="E1653" s="30" t="str">
        <f>IFERROR(VLOOKUP($B1653,[1]ODBC!$B:$H,4,FALSE),"")</f>
        <v/>
      </c>
      <c r="F1653" s="31" t="str">
        <f>IFERROR(VLOOKUP($B1653,[1]ODBC!$B:$H,5,FALSE),"")</f>
        <v/>
      </c>
      <c r="G1653" s="32">
        <f>[1]ODBC!G1653</f>
        <v>0</v>
      </c>
      <c r="H1653" s="33">
        <f>SUM([1]ODBC!H1653)</f>
        <v>0</v>
      </c>
      <c r="I1653" s="41" t="str">
        <f>'Vinyl cutting'!$B$2</f>
        <v>J36938</v>
      </c>
      <c r="J1653" s="42">
        <f ca="1">(SUMIF('Freeform time and material'!$B$17:$B$30,B1653,'Freeform time and material'!$G$17:$G$30)) +
(SUMIF('Vinyl cutting'!$B$17:$B$30,B1653,'Vinyl cutting'!$G$17:$G$30)) +
(SUMIF('Vinyl cutting (2)'!$B$17:$B$30,B1653,'Vinyl cutting (2)'!$G$17:$G$30)) +
(SUMIF('Apply vinyl graphics'!$B$17:$B$30,B1653,'Apply vinyl graphics'!$G$17:$G$30)) +
(SUMIF('Apply vinyl graphics (2)'!$B$17:$B$30,B1653,'Apply vinyl graphics (2)'!$G$17:$G$30)) +
(SUMIF('Alum pan sign'!$B$17:$B$30,B1653,'Alum pan sign'!$G$17:$G$30)) +
(SUMIF('Alum pan sign (2)'!$B$17:$B$30,B1653,'Alum pan sign (2)'!$G$17:$G$30)) +
(SUMIF('Economy pan sign'!$B$17:$B$30,B1653,'Economy pan sign'!$G$17:$G$30)) +
(SUMIF('Post and panel sign'!$B$17:$B$30,B1653,'Post and panel sign'!$G$17:$G$30)) +
(SUMIF('Post and panel sign (2)'!$B$17:$B$30,B1653,'Post and panel sign (2)'!$G$17:$G$30)) +
(SUMIF('Flat panels only'!$B$17:$B$30,B1653,'Flat panels only'!$G$17:$G$30)) +
(SUMIF('Flat panels only (2)'!$B$17:$B$30,B1653,'Flat panels only (2)'!$G$17:$G$30)) +
(SUMIF('Routed panel shapes'!$B$18:$B$31,B1653,'Routed panel shapes'!$G$18:$G$31)) +
(SUMIF('Routed panel shapes (2)'!$B$18:$B$31,B1653,'Routed panel shapes (2)'!$G$18:$G$31)) +
(SUMIF('Routed face only'!$B$17:$B$30,B1653,'Routed face only'!$G$17:$G$30)) +
(SUMIF('Routed face only (2)'!$B$17:$B$30,B1653,'Routed face only (2)'!$G$17:$G$30)) +
(SUMIF('Routed alum faces letters'!$B$17:$B$30,B1653,'Routed alum faces letters'!$G$17:$G$30)) +
(SUMIF('Routed alum faces letters (2)'!$B$17:$B$30,B1653,'Routed alum faces letters (2)'!$G$17:$G$30)) +
(SUMIF('Routed push through acrylic'!$B$17:$B$30,B1653,'Routed push through acrylic'!$G$17:$G$30)) +
(SUMIF('Routed push through acrylic (2)'!$B$17:$B$30,B1653,'Routed push through acrylic (2)'!$G$17:$G$30)) +
(SUMIF('Sf routed cabinet'!$B$17:$B$30,B1653,'Sf routed cabinet'!$G$17:$G$30)) +
(SUMIF('Sf routed cabinet (2)'!$B$17:$B$30,B1653,'Sf routed cabinet (2)'!$G$17:$G$30)) +
(SUMIF('Df routed cabinet'!$B$17:$B$30,B1653,'Df routed cabinet'!$G$17:$G$30)) +
(SUMIF('Df routed cabinet (2)'!$B$17:$B$30,B1653,'Df routed cabinet (2)'!$G$17:$G$30)) +
(SUMIF('Sf acrylic cabinet'!$B$17:$B$30,B1653,'Sf acrylic cabinet'!$G$17:$G$30)) +
(SUMIF('Sf acrylic cabinet (2)'!$B$17:$B$30,B1653,'Sf acrylic cabinet (2)'!$G$17:$G$30)) +
(SUMIF('Economy Sf acrylic'!$B$17:$B$30,B1653,'Economy Sf acrylic'!$G$17:$G$30)) +
(SUMIF('Df acrylic cabinet'!$B$17:$B$30,B1653,'Df acrylic cabinet'!$G$17:$G$30)) +
(SUMIF('Df acrylic cabinet (2)'!$B$17:$B$30,B1653,'Df acrylic cabinet (2)'!$G$17:$G$30)) +
(SUMIF('Sf flex cabinet'!$B$17:$B$30,B1653,'Sf flex cabinet'!$G$17:$G$30)) +
(SUMIF('Sf flex cabinet (2)'!$B$17:$B$30,B1653,'Sf flex cabinet (2)'!$G$17:$G$30)) +
(SUMIF('Df flex cabinet'!$B$17:$B$36,B1653,'Df flex cabinet'!$G$17:$G$36)) +
(SUMIF('Df flex cabinet (2)'!$B$17:$B$36,B1653,'Df flex cabinet (2)'!$G$17:$G$36)) +
(SUMIF('Pole cover'!$B$17:$B$30,B1653,'Pole cover'!$G$17:$G$30)) +
(SUMIF('Pole cover (2)'!$B$17:$B$30,B1653,'Pole cover (2)'!$G$17:$G$30)) +
(SUMIF('Structural Steel Fab'!$B$17:$B$29,B1653,'Structural Steel Fab'!$G$17:$G$29)) +
(SUMIF(Reveal!$B$17:$B$30,B1653,Reveal!$G$17:$G$30)) +
(SUMIF('Reveal (2)'!$B$17:$B$30,B1653,'Reveal (2)'!$G$17:$G$30)) +
(SUMIF('Crown cove top'!$B$17:$B$30,B1653,'Crown cove top'!$G$17:$G$30)) +
(SUMIF('EMC assembly'!$B$17:$B$30,B1653,'EMC assembly'!$G$17:$G$30)) +
(SUMIF(Crating!$B$17:$B$29,B1653,Crating!$G$17:$G$29)) +
(SUMIF('LED wiring'!$B$17:$B$30,B1653,'LED wiring'!$G$17:$G$30)) +
(SUMIF('Changeable copy face'!$B$17:$B$30,B1653,'Changeable copy face'!$G$17:$G$30)) +
(SUMIF('Flex face assembly'!$B$17:$B$30,B1653,'Flex face assembly'!$G$17:$G$30)) +
(SUMIF('Routed face assembly'!$B$17:$B$30,B1653,'Routed face assembly'!$G$17:$G$30)) +
(SUMIF('Paint calculation'!$B$17:$B$30,B1653,'Paint calculation'!$G$17:$G$30)) +
(SUMIF('Trimcap letter face'!$B$17:$B$30,B1653,'Trimcap letter face'!$G$17:$G$30)) +
(SUMIF('Trimcap letter face (2)'!$B$17:$B$30,B1653,'Trimcap letter face (2)'!$G$17:$G$30)) +
(SUMIF('Channel letter fabrication'!$B$17:$B$30,B1653,'Channel letter fabrication'!$G$17:$G$30)) +
(SUMIF('Channel letter fabrication (2)'!$B$17:$B$30,B1653,'Channel letter fabrication (2)'!$G$17:$G$30))</f>
        <v>0</v>
      </c>
    </row>
    <row r="1654" spans="1:10">
      <c r="A1654" s="28">
        <f>[1]ODBC!$A1654</f>
        <v>0</v>
      </c>
      <c r="B1654" s="29">
        <f>[1]ODBC!B1654</f>
        <v>0</v>
      </c>
      <c r="C1654" s="30" t="str">
        <f>IFERROR(VLOOKUP($B1654,[1]ODBC!$B:$H,2,FALSE),"")</f>
        <v/>
      </c>
      <c r="D1654" s="30" t="str">
        <f>IFERROR(VLOOKUP($B1654,[1]ODBC!$B:$H,3,FALSE),"")</f>
        <v/>
      </c>
      <c r="E1654" s="30" t="str">
        <f>IFERROR(VLOOKUP($B1654,[1]ODBC!$B:$H,4,FALSE),"")</f>
        <v/>
      </c>
      <c r="F1654" s="31" t="str">
        <f>IFERROR(VLOOKUP($B1654,[1]ODBC!$B:$H,5,FALSE),"")</f>
        <v/>
      </c>
      <c r="G1654" s="32">
        <f>[1]ODBC!G1654</f>
        <v>0</v>
      </c>
      <c r="H1654" s="33">
        <f>SUM([1]ODBC!H1654)</f>
        <v>0</v>
      </c>
      <c r="I1654" s="41" t="str">
        <f>'Vinyl cutting'!$B$2</f>
        <v>J36938</v>
      </c>
      <c r="J1654" s="42">
        <f ca="1">(SUMIF('Freeform time and material'!$B$17:$B$30,B1654,'Freeform time and material'!$G$17:$G$30)) +
(SUMIF('Vinyl cutting'!$B$17:$B$30,B1654,'Vinyl cutting'!$G$17:$G$30)) +
(SUMIF('Vinyl cutting (2)'!$B$17:$B$30,B1654,'Vinyl cutting (2)'!$G$17:$G$30)) +
(SUMIF('Apply vinyl graphics'!$B$17:$B$30,B1654,'Apply vinyl graphics'!$G$17:$G$30)) +
(SUMIF('Apply vinyl graphics (2)'!$B$17:$B$30,B1654,'Apply vinyl graphics (2)'!$G$17:$G$30)) +
(SUMIF('Alum pan sign'!$B$17:$B$30,B1654,'Alum pan sign'!$G$17:$G$30)) +
(SUMIF('Alum pan sign (2)'!$B$17:$B$30,B1654,'Alum pan sign (2)'!$G$17:$G$30)) +
(SUMIF('Economy pan sign'!$B$17:$B$30,B1654,'Economy pan sign'!$G$17:$G$30)) +
(SUMIF('Post and panel sign'!$B$17:$B$30,B1654,'Post and panel sign'!$G$17:$G$30)) +
(SUMIF('Post and panel sign (2)'!$B$17:$B$30,B1654,'Post and panel sign (2)'!$G$17:$G$30)) +
(SUMIF('Flat panels only'!$B$17:$B$30,B1654,'Flat panels only'!$G$17:$G$30)) +
(SUMIF('Flat panels only (2)'!$B$17:$B$30,B1654,'Flat panels only (2)'!$G$17:$G$30)) +
(SUMIF('Routed panel shapes'!$B$18:$B$31,B1654,'Routed panel shapes'!$G$18:$G$31)) +
(SUMIF('Routed panel shapes (2)'!$B$18:$B$31,B1654,'Routed panel shapes (2)'!$G$18:$G$31)) +
(SUMIF('Routed face only'!$B$17:$B$30,B1654,'Routed face only'!$G$17:$G$30)) +
(SUMIF('Routed face only (2)'!$B$17:$B$30,B1654,'Routed face only (2)'!$G$17:$G$30)) +
(SUMIF('Routed alum faces letters'!$B$17:$B$30,B1654,'Routed alum faces letters'!$G$17:$G$30)) +
(SUMIF('Routed alum faces letters (2)'!$B$17:$B$30,B1654,'Routed alum faces letters (2)'!$G$17:$G$30)) +
(SUMIF('Routed push through acrylic'!$B$17:$B$30,B1654,'Routed push through acrylic'!$G$17:$G$30)) +
(SUMIF('Routed push through acrylic (2)'!$B$17:$B$30,B1654,'Routed push through acrylic (2)'!$G$17:$G$30)) +
(SUMIF('Sf routed cabinet'!$B$17:$B$30,B1654,'Sf routed cabinet'!$G$17:$G$30)) +
(SUMIF('Sf routed cabinet (2)'!$B$17:$B$30,B1654,'Sf routed cabinet (2)'!$G$17:$G$30)) +
(SUMIF('Df routed cabinet'!$B$17:$B$30,B1654,'Df routed cabinet'!$G$17:$G$30)) +
(SUMIF('Df routed cabinet (2)'!$B$17:$B$30,B1654,'Df routed cabinet (2)'!$G$17:$G$30)) +
(SUMIF('Sf acrylic cabinet'!$B$17:$B$30,B1654,'Sf acrylic cabinet'!$G$17:$G$30)) +
(SUMIF('Sf acrylic cabinet (2)'!$B$17:$B$30,B1654,'Sf acrylic cabinet (2)'!$G$17:$G$30)) +
(SUMIF('Economy Sf acrylic'!$B$17:$B$30,B1654,'Economy Sf acrylic'!$G$17:$G$30)) +
(SUMIF('Df acrylic cabinet'!$B$17:$B$30,B1654,'Df acrylic cabinet'!$G$17:$G$30)) +
(SUMIF('Df acrylic cabinet (2)'!$B$17:$B$30,B1654,'Df acrylic cabinet (2)'!$G$17:$G$30)) +
(SUMIF('Sf flex cabinet'!$B$17:$B$30,B1654,'Sf flex cabinet'!$G$17:$G$30)) +
(SUMIF('Sf flex cabinet (2)'!$B$17:$B$30,B1654,'Sf flex cabinet (2)'!$G$17:$G$30)) +
(SUMIF('Df flex cabinet'!$B$17:$B$36,B1654,'Df flex cabinet'!$G$17:$G$36)) +
(SUMIF('Df flex cabinet (2)'!$B$17:$B$36,B1654,'Df flex cabinet (2)'!$G$17:$G$36)) +
(SUMIF('Pole cover'!$B$17:$B$30,B1654,'Pole cover'!$G$17:$G$30)) +
(SUMIF('Pole cover (2)'!$B$17:$B$30,B1654,'Pole cover (2)'!$G$17:$G$30)) +
(SUMIF('Structural Steel Fab'!$B$17:$B$29,B1654,'Structural Steel Fab'!$G$17:$G$29)) +
(SUMIF(Reveal!$B$17:$B$30,B1654,Reveal!$G$17:$G$30)) +
(SUMIF('Reveal (2)'!$B$17:$B$30,B1654,'Reveal (2)'!$G$17:$G$30)) +
(SUMIF('Crown cove top'!$B$17:$B$30,B1654,'Crown cove top'!$G$17:$G$30)) +
(SUMIF('EMC assembly'!$B$17:$B$30,B1654,'EMC assembly'!$G$17:$G$30)) +
(SUMIF(Crating!$B$17:$B$29,B1654,Crating!$G$17:$G$29)) +
(SUMIF('LED wiring'!$B$17:$B$30,B1654,'LED wiring'!$G$17:$G$30)) +
(SUMIF('Changeable copy face'!$B$17:$B$30,B1654,'Changeable copy face'!$G$17:$G$30)) +
(SUMIF('Flex face assembly'!$B$17:$B$30,B1654,'Flex face assembly'!$G$17:$G$30)) +
(SUMIF('Routed face assembly'!$B$17:$B$30,B1654,'Routed face assembly'!$G$17:$G$30)) +
(SUMIF('Paint calculation'!$B$17:$B$30,B1654,'Paint calculation'!$G$17:$G$30)) +
(SUMIF('Trimcap letter face'!$B$17:$B$30,B1654,'Trimcap letter face'!$G$17:$G$30)) +
(SUMIF('Trimcap letter face (2)'!$B$17:$B$30,B1654,'Trimcap letter face (2)'!$G$17:$G$30)) +
(SUMIF('Channel letter fabrication'!$B$17:$B$30,B1654,'Channel letter fabrication'!$G$17:$G$30)) +
(SUMIF('Channel letter fabrication (2)'!$B$17:$B$30,B1654,'Channel letter fabrication (2)'!$G$17:$G$30))</f>
        <v>0</v>
      </c>
    </row>
    <row r="1655" spans="1:10">
      <c r="A1655" s="28">
        <f>[1]ODBC!$A1655</f>
        <v>0</v>
      </c>
      <c r="B1655" s="29">
        <f>[1]ODBC!B1655</f>
        <v>0</v>
      </c>
      <c r="C1655" s="30" t="str">
        <f>IFERROR(VLOOKUP($B1655,[1]ODBC!$B:$H,2,FALSE),"")</f>
        <v/>
      </c>
      <c r="D1655" s="30" t="str">
        <f>IFERROR(VLOOKUP($B1655,[1]ODBC!$B:$H,3,FALSE),"")</f>
        <v/>
      </c>
      <c r="E1655" s="30" t="str">
        <f>IFERROR(VLOOKUP($B1655,[1]ODBC!$B:$H,4,FALSE),"")</f>
        <v/>
      </c>
      <c r="F1655" s="31" t="str">
        <f>IFERROR(VLOOKUP($B1655,[1]ODBC!$B:$H,5,FALSE),"")</f>
        <v/>
      </c>
      <c r="G1655" s="32">
        <f>[1]ODBC!G1655</f>
        <v>0</v>
      </c>
      <c r="H1655" s="33">
        <f>SUM([1]ODBC!H1655)</f>
        <v>0</v>
      </c>
      <c r="I1655" s="41" t="str">
        <f>'Vinyl cutting'!$B$2</f>
        <v>J36938</v>
      </c>
      <c r="J1655" s="42">
        <f ca="1">(SUMIF('Freeform time and material'!$B$17:$B$30,B1655,'Freeform time and material'!$G$17:$G$30)) +
(SUMIF('Vinyl cutting'!$B$17:$B$30,B1655,'Vinyl cutting'!$G$17:$G$30)) +
(SUMIF('Vinyl cutting (2)'!$B$17:$B$30,B1655,'Vinyl cutting (2)'!$G$17:$G$30)) +
(SUMIF('Apply vinyl graphics'!$B$17:$B$30,B1655,'Apply vinyl graphics'!$G$17:$G$30)) +
(SUMIF('Apply vinyl graphics (2)'!$B$17:$B$30,B1655,'Apply vinyl graphics (2)'!$G$17:$G$30)) +
(SUMIF('Alum pan sign'!$B$17:$B$30,B1655,'Alum pan sign'!$G$17:$G$30)) +
(SUMIF('Alum pan sign (2)'!$B$17:$B$30,B1655,'Alum pan sign (2)'!$G$17:$G$30)) +
(SUMIF('Economy pan sign'!$B$17:$B$30,B1655,'Economy pan sign'!$G$17:$G$30)) +
(SUMIF('Post and panel sign'!$B$17:$B$30,B1655,'Post and panel sign'!$G$17:$G$30)) +
(SUMIF('Post and panel sign (2)'!$B$17:$B$30,B1655,'Post and panel sign (2)'!$G$17:$G$30)) +
(SUMIF('Flat panels only'!$B$17:$B$30,B1655,'Flat panels only'!$G$17:$G$30)) +
(SUMIF('Flat panels only (2)'!$B$17:$B$30,B1655,'Flat panels only (2)'!$G$17:$G$30)) +
(SUMIF('Routed panel shapes'!$B$18:$B$31,B1655,'Routed panel shapes'!$G$18:$G$31)) +
(SUMIF('Routed panel shapes (2)'!$B$18:$B$31,B1655,'Routed panel shapes (2)'!$G$18:$G$31)) +
(SUMIF('Routed face only'!$B$17:$B$30,B1655,'Routed face only'!$G$17:$G$30)) +
(SUMIF('Routed face only (2)'!$B$17:$B$30,B1655,'Routed face only (2)'!$G$17:$G$30)) +
(SUMIF('Routed alum faces letters'!$B$17:$B$30,B1655,'Routed alum faces letters'!$G$17:$G$30)) +
(SUMIF('Routed alum faces letters (2)'!$B$17:$B$30,B1655,'Routed alum faces letters (2)'!$G$17:$G$30)) +
(SUMIF('Routed push through acrylic'!$B$17:$B$30,B1655,'Routed push through acrylic'!$G$17:$G$30)) +
(SUMIF('Routed push through acrylic (2)'!$B$17:$B$30,B1655,'Routed push through acrylic (2)'!$G$17:$G$30)) +
(SUMIF('Sf routed cabinet'!$B$17:$B$30,B1655,'Sf routed cabinet'!$G$17:$G$30)) +
(SUMIF('Sf routed cabinet (2)'!$B$17:$B$30,B1655,'Sf routed cabinet (2)'!$G$17:$G$30)) +
(SUMIF('Df routed cabinet'!$B$17:$B$30,B1655,'Df routed cabinet'!$G$17:$G$30)) +
(SUMIF('Df routed cabinet (2)'!$B$17:$B$30,B1655,'Df routed cabinet (2)'!$G$17:$G$30)) +
(SUMIF('Sf acrylic cabinet'!$B$17:$B$30,B1655,'Sf acrylic cabinet'!$G$17:$G$30)) +
(SUMIF('Sf acrylic cabinet (2)'!$B$17:$B$30,B1655,'Sf acrylic cabinet (2)'!$G$17:$G$30)) +
(SUMIF('Economy Sf acrylic'!$B$17:$B$30,B1655,'Economy Sf acrylic'!$G$17:$G$30)) +
(SUMIF('Df acrylic cabinet'!$B$17:$B$30,B1655,'Df acrylic cabinet'!$G$17:$G$30)) +
(SUMIF('Df acrylic cabinet (2)'!$B$17:$B$30,B1655,'Df acrylic cabinet (2)'!$G$17:$G$30)) +
(SUMIF('Sf flex cabinet'!$B$17:$B$30,B1655,'Sf flex cabinet'!$G$17:$G$30)) +
(SUMIF('Sf flex cabinet (2)'!$B$17:$B$30,B1655,'Sf flex cabinet (2)'!$G$17:$G$30)) +
(SUMIF('Df flex cabinet'!$B$17:$B$36,B1655,'Df flex cabinet'!$G$17:$G$36)) +
(SUMIF('Df flex cabinet (2)'!$B$17:$B$36,B1655,'Df flex cabinet (2)'!$G$17:$G$36)) +
(SUMIF('Pole cover'!$B$17:$B$30,B1655,'Pole cover'!$G$17:$G$30)) +
(SUMIF('Pole cover (2)'!$B$17:$B$30,B1655,'Pole cover (2)'!$G$17:$G$30)) +
(SUMIF('Structural Steel Fab'!$B$17:$B$29,B1655,'Structural Steel Fab'!$G$17:$G$29)) +
(SUMIF(Reveal!$B$17:$B$30,B1655,Reveal!$G$17:$G$30)) +
(SUMIF('Reveal (2)'!$B$17:$B$30,B1655,'Reveal (2)'!$G$17:$G$30)) +
(SUMIF('Crown cove top'!$B$17:$B$30,B1655,'Crown cove top'!$G$17:$G$30)) +
(SUMIF('EMC assembly'!$B$17:$B$30,B1655,'EMC assembly'!$G$17:$G$30)) +
(SUMIF(Crating!$B$17:$B$29,B1655,Crating!$G$17:$G$29)) +
(SUMIF('LED wiring'!$B$17:$B$30,B1655,'LED wiring'!$G$17:$G$30)) +
(SUMIF('Changeable copy face'!$B$17:$B$30,B1655,'Changeable copy face'!$G$17:$G$30)) +
(SUMIF('Flex face assembly'!$B$17:$B$30,B1655,'Flex face assembly'!$G$17:$G$30)) +
(SUMIF('Routed face assembly'!$B$17:$B$30,B1655,'Routed face assembly'!$G$17:$G$30)) +
(SUMIF('Paint calculation'!$B$17:$B$30,B1655,'Paint calculation'!$G$17:$G$30)) +
(SUMIF('Trimcap letter face'!$B$17:$B$30,B1655,'Trimcap letter face'!$G$17:$G$30)) +
(SUMIF('Trimcap letter face (2)'!$B$17:$B$30,B1655,'Trimcap letter face (2)'!$G$17:$G$30)) +
(SUMIF('Channel letter fabrication'!$B$17:$B$30,B1655,'Channel letter fabrication'!$G$17:$G$30)) +
(SUMIF('Channel letter fabrication (2)'!$B$17:$B$30,B1655,'Channel letter fabrication (2)'!$G$17:$G$30))</f>
        <v>0</v>
      </c>
    </row>
    <row r="1656" spans="1:10">
      <c r="A1656" s="28">
        <f>[1]ODBC!$A1656</f>
        <v>0</v>
      </c>
      <c r="B1656" s="29">
        <f>[1]ODBC!B1656</f>
        <v>0</v>
      </c>
      <c r="C1656" s="30" t="str">
        <f>IFERROR(VLOOKUP($B1656,[1]ODBC!$B:$H,2,FALSE),"")</f>
        <v/>
      </c>
      <c r="D1656" s="30" t="str">
        <f>IFERROR(VLOOKUP($B1656,[1]ODBC!$B:$H,3,FALSE),"")</f>
        <v/>
      </c>
      <c r="E1656" s="30" t="str">
        <f>IFERROR(VLOOKUP($B1656,[1]ODBC!$B:$H,4,FALSE),"")</f>
        <v/>
      </c>
      <c r="F1656" s="31" t="str">
        <f>IFERROR(VLOOKUP($B1656,[1]ODBC!$B:$H,5,FALSE),"")</f>
        <v/>
      </c>
      <c r="G1656" s="32">
        <f>[1]ODBC!G1656</f>
        <v>0</v>
      </c>
      <c r="H1656" s="33">
        <f>SUM([1]ODBC!H1656)</f>
        <v>0</v>
      </c>
      <c r="I1656" s="41" t="str">
        <f>'Vinyl cutting'!$B$2</f>
        <v>J36938</v>
      </c>
      <c r="J1656" s="42">
        <f ca="1">(SUMIF('Freeform time and material'!$B$17:$B$30,B1656,'Freeform time and material'!$G$17:$G$30)) +
(SUMIF('Vinyl cutting'!$B$17:$B$30,B1656,'Vinyl cutting'!$G$17:$G$30)) +
(SUMIF('Vinyl cutting (2)'!$B$17:$B$30,B1656,'Vinyl cutting (2)'!$G$17:$G$30)) +
(SUMIF('Apply vinyl graphics'!$B$17:$B$30,B1656,'Apply vinyl graphics'!$G$17:$G$30)) +
(SUMIF('Apply vinyl graphics (2)'!$B$17:$B$30,B1656,'Apply vinyl graphics (2)'!$G$17:$G$30)) +
(SUMIF('Alum pan sign'!$B$17:$B$30,B1656,'Alum pan sign'!$G$17:$G$30)) +
(SUMIF('Alum pan sign (2)'!$B$17:$B$30,B1656,'Alum pan sign (2)'!$G$17:$G$30)) +
(SUMIF('Economy pan sign'!$B$17:$B$30,B1656,'Economy pan sign'!$G$17:$G$30)) +
(SUMIF('Post and panel sign'!$B$17:$B$30,B1656,'Post and panel sign'!$G$17:$G$30)) +
(SUMIF('Post and panel sign (2)'!$B$17:$B$30,B1656,'Post and panel sign (2)'!$G$17:$G$30)) +
(SUMIF('Flat panels only'!$B$17:$B$30,B1656,'Flat panels only'!$G$17:$G$30)) +
(SUMIF('Flat panels only (2)'!$B$17:$B$30,B1656,'Flat panels only (2)'!$G$17:$G$30)) +
(SUMIF('Routed panel shapes'!$B$18:$B$31,B1656,'Routed panel shapes'!$G$18:$G$31)) +
(SUMIF('Routed panel shapes (2)'!$B$18:$B$31,B1656,'Routed panel shapes (2)'!$G$18:$G$31)) +
(SUMIF('Routed face only'!$B$17:$B$30,B1656,'Routed face only'!$G$17:$G$30)) +
(SUMIF('Routed face only (2)'!$B$17:$B$30,B1656,'Routed face only (2)'!$G$17:$G$30)) +
(SUMIF('Routed alum faces letters'!$B$17:$B$30,B1656,'Routed alum faces letters'!$G$17:$G$30)) +
(SUMIF('Routed alum faces letters (2)'!$B$17:$B$30,B1656,'Routed alum faces letters (2)'!$G$17:$G$30)) +
(SUMIF('Routed push through acrylic'!$B$17:$B$30,B1656,'Routed push through acrylic'!$G$17:$G$30)) +
(SUMIF('Routed push through acrylic (2)'!$B$17:$B$30,B1656,'Routed push through acrylic (2)'!$G$17:$G$30)) +
(SUMIF('Sf routed cabinet'!$B$17:$B$30,B1656,'Sf routed cabinet'!$G$17:$G$30)) +
(SUMIF('Sf routed cabinet (2)'!$B$17:$B$30,B1656,'Sf routed cabinet (2)'!$G$17:$G$30)) +
(SUMIF('Df routed cabinet'!$B$17:$B$30,B1656,'Df routed cabinet'!$G$17:$G$30)) +
(SUMIF('Df routed cabinet (2)'!$B$17:$B$30,B1656,'Df routed cabinet (2)'!$G$17:$G$30)) +
(SUMIF('Sf acrylic cabinet'!$B$17:$B$30,B1656,'Sf acrylic cabinet'!$G$17:$G$30)) +
(SUMIF('Sf acrylic cabinet (2)'!$B$17:$B$30,B1656,'Sf acrylic cabinet (2)'!$G$17:$G$30)) +
(SUMIF('Economy Sf acrylic'!$B$17:$B$30,B1656,'Economy Sf acrylic'!$G$17:$G$30)) +
(SUMIF('Df acrylic cabinet'!$B$17:$B$30,B1656,'Df acrylic cabinet'!$G$17:$G$30)) +
(SUMIF('Df acrylic cabinet (2)'!$B$17:$B$30,B1656,'Df acrylic cabinet (2)'!$G$17:$G$30)) +
(SUMIF('Sf flex cabinet'!$B$17:$B$30,B1656,'Sf flex cabinet'!$G$17:$G$30)) +
(SUMIF('Sf flex cabinet (2)'!$B$17:$B$30,B1656,'Sf flex cabinet (2)'!$G$17:$G$30)) +
(SUMIF('Df flex cabinet'!$B$17:$B$36,B1656,'Df flex cabinet'!$G$17:$G$36)) +
(SUMIF('Df flex cabinet (2)'!$B$17:$B$36,B1656,'Df flex cabinet (2)'!$G$17:$G$36)) +
(SUMIF('Pole cover'!$B$17:$B$30,B1656,'Pole cover'!$G$17:$G$30)) +
(SUMIF('Pole cover (2)'!$B$17:$B$30,B1656,'Pole cover (2)'!$G$17:$G$30)) +
(SUMIF('Structural Steel Fab'!$B$17:$B$29,B1656,'Structural Steel Fab'!$G$17:$G$29)) +
(SUMIF(Reveal!$B$17:$B$30,B1656,Reveal!$G$17:$G$30)) +
(SUMIF('Reveal (2)'!$B$17:$B$30,B1656,'Reveal (2)'!$G$17:$G$30)) +
(SUMIF('Crown cove top'!$B$17:$B$30,B1656,'Crown cove top'!$G$17:$G$30)) +
(SUMIF('EMC assembly'!$B$17:$B$30,B1656,'EMC assembly'!$G$17:$G$30)) +
(SUMIF(Crating!$B$17:$B$29,B1656,Crating!$G$17:$G$29)) +
(SUMIF('LED wiring'!$B$17:$B$30,B1656,'LED wiring'!$G$17:$G$30)) +
(SUMIF('Changeable copy face'!$B$17:$B$30,B1656,'Changeable copy face'!$G$17:$G$30)) +
(SUMIF('Flex face assembly'!$B$17:$B$30,B1656,'Flex face assembly'!$G$17:$G$30)) +
(SUMIF('Routed face assembly'!$B$17:$B$30,B1656,'Routed face assembly'!$G$17:$G$30)) +
(SUMIF('Paint calculation'!$B$17:$B$30,B1656,'Paint calculation'!$G$17:$G$30)) +
(SUMIF('Trimcap letter face'!$B$17:$B$30,B1656,'Trimcap letter face'!$G$17:$G$30)) +
(SUMIF('Trimcap letter face (2)'!$B$17:$B$30,B1656,'Trimcap letter face (2)'!$G$17:$G$30)) +
(SUMIF('Channel letter fabrication'!$B$17:$B$30,B1656,'Channel letter fabrication'!$G$17:$G$30)) +
(SUMIF('Channel letter fabrication (2)'!$B$17:$B$30,B1656,'Channel letter fabrication (2)'!$G$17:$G$30))</f>
        <v>0</v>
      </c>
    </row>
    <row r="1657" spans="1:10">
      <c r="A1657" s="28">
        <f>[1]ODBC!$A1657</f>
        <v>0</v>
      </c>
      <c r="B1657" s="29">
        <f>[1]ODBC!B1657</f>
        <v>0</v>
      </c>
      <c r="C1657" s="30" t="str">
        <f>IFERROR(VLOOKUP($B1657,[1]ODBC!$B:$H,2,FALSE),"")</f>
        <v/>
      </c>
      <c r="D1657" s="30" t="str">
        <f>IFERROR(VLOOKUP($B1657,[1]ODBC!$B:$H,3,FALSE),"")</f>
        <v/>
      </c>
      <c r="E1657" s="30" t="str">
        <f>IFERROR(VLOOKUP($B1657,[1]ODBC!$B:$H,4,FALSE),"")</f>
        <v/>
      </c>
      <c r="F1657" s="31" t="str">
        <f>IFERROR(VLOOKUP($B1657,[1]ODBC!$B:$H,5,FALSE),"")</f>
        <v/>
      </c>
      <c r="G1657" s="32">
        <f>[1]ODBC!G1657</f>
        <v>0</v>
      </c>
      <c r="H1657" s="33">
        <f>SUM([1]ODBC!H1657)</f>
        <v>0</v>
      </c>
      <c r="I1657" s="41" t="str">
        <f>'Vinyl cutting'!$B$2</f>
        <v>J36938</v>
      </c>
      <c r="J1657" s="42">
        <f ca="1">(SUMIF('Freeform time and material'!$B$17:$B$30,B1657,'Freeform time and material'!$G$17:$G$30)) +
(SUMIF('Vinyl cutting'!$B$17:$B$30,B1657,'Vinyl cutting'!$G$17:$G$30)) +
(SUMIF('Vinyl cutting (2)'!$B$17:$B$30,B1657,'Vinyl cutting (2)'!$G$17:$G$30)) +
(SUMIF('Apply vinyl graphics'!$B$17:$B$30,B1657,'Apply vinyl graphics'!$G$17:$G$30)) +
(SUMIF('Apply vinyl graphics (2)'!$B$17:$B$30,B1657,'Apply vinyl graphics (2)'!$G$17:$G$30)) +
(SUMIF('Alum pan sign'!$B$17:$B$30,B1657,'Alum pan sign'!$G$17:$G$30)) +
(SUMIF('Alum pan sign (2)'!$B$17:$B$30,B1657,'Alum pan sign (2)'!$G$17:$G$30)) +
(SUMIF('Economy pan sign'!$B$17:$B$30,B1657,'Economy pan sign'!$G$17:$G$30)) +
(SUMIF('Post and panel sign'!$B$17:$B$30,B1657,'Post and panel sign'!$G$17:$G$30)) +
(SUMIF('Post and panel sign (2)'!$B$17:$B$30,B1657,'Post and panel sign (2)'!$G$17:$G$30)) +
(SUMIF('Flat panels only'!$B$17:$B$30,B1657,'Flat panels only'!$G$17:$G$30)) +
(SUMIF('Flat panels only (2)'!$B$17:$B$30,B1657,'Flat panels only (2)'!$G$17:$G$30)) +
(SUMIF('Routed panel shapes'!$B$18:$B$31,B1657,'Routed panel shapes'!$G$18:$G$31)) +
(SUMIF('Routed panel shapes (2)'!$B$18:$B$31,B1657,'Routed panel shapes (2)'!$G$18:$G$31)) +
(SUMIF('Routed face only'!$B$17:$B$30,B1657,'Routed face only'!$G$17:$G$30)) +
(SUMIF('Routed face only (2)'!$B$17:$B$30,B1657,'Routed face only (2)'!$G$17:$G$30)) +
(SUMIF('Routed alum faces letters'!$B$17:$B$30,B1657,'Routed alum faces letters'!$G$17:$G$30)) +
(SUMIF('Routed alum faces letters (2)'!$B$17:$B$30,B1657,'Routed alum faces letters (2)'!$G$17:$G$30)) +
(SUMIF('Routed push through acrylic'!$B$17:$B$30,B1657,'Routed push through acrylic'!$G$17:$G$30)) +
(SUMIF('Routed push through acrylic (2)'!$B$17:$B$30,B1657,'Routed push through acrylic (2)'!$G$17:$G$30)) +
(SUMIF('Sf routed cabinet'!$B$17:$B$30,B1657,'Sf routed cabinet'!$G$17:$G$30)) +
(SUMIF('Sf routed cabinet (2)'!$B$17:$B$30,B1657,'Sf routed cabinet (2)'!$G$17:$G$30)) +
(SUMIF('Df routed cabinet'!$B$17:$B$30,B1657,'Df routed cabinet'!$G$17:$G$30)) +
(SUMIF('Df routed cabinet (2)'!$B$17:$B$30,B1657,'Df routed cabinet (2)'!$G$17:$G$30)) +
(SUMIF('Sf acrylic cabinet'!$B$17:$B$30,B1657,'Sf acrylic cabinet'!$G$17:$G$30)) +
(SUMIF('Sf acrylic cabinet (2)'!$B$17:$B$30,B1657,'Sf acrylic cabinet (2)'!$G$17:$G$30)) +
(SUMIF('Economy Sf acrylic'!$B$17:$B$30,B1657,'Economy Sf acrylic'!$G$17:$G$30)) +
(SUMIF('Df acrylic cabinet'!$B$17:$B$30,B1657,'Df acrylic cabinet'!$G$17:$G$30)) +
(SUMIF('Df acrylic cabinet (2)'!$B$17:$B$30,B1657,'Df acrylic cabinet (2)'!$G$17:$G$30)) +
(SUMIF('Sf flex cabinet'!$B$17:$B$30,B1657,'Sf flex cabinet'!$G$17:$G$30)) +
(SUMIF('Sf flex cabinet (2)'!$B$17:$B$30,B1657,'Sf flex cabinet (2)'!$G$17:$G$30)) +
(SUMIF('Df flex cabinet'!$B$17:$B$36,B1657,'Df flex cabinet'!$G$17:$G$36)) +
(SUMIF('Df flex cabinet (2)'!$B$17:$B$36,B1657,'Df flex cabinet (2)'!$G$17:$G$36)) +
(SUMIF('Pole cover'!$B$17:$B$30,B1657,'Pole cover'!$G$17:$G$30)) +
(SUMIF('Pole cover (2)'!$B$17:$B$30,B1657,'Pole cover (2)'!$G$17:$G$30)) +
(SUMIF('Structural Steel Fab'!$B$17:$B$29,B1657,'Structural Steel Fab'!$G$17:$G$29)) +
(SUMIF(Reveal!$B$17:$B$30,B1657,Reveal!$G$17:$G$30)) +
(SUMIF('Reveal (2)'!$B$17:$B$30,B1657,'Reveal (2)'!$G$17:$G$30)) +
(SUMIF('Crown cove top'!$B$17:$B$30,B1657,'Crown cove top'!$G$17:$G$30)) +
(SUMIF('EMC assembly'!$B$17:$B$30,B1657,'EMC assembly'!$G$17:$G$30)) +
(SUMIF(Crating!$B$17:$B$29,B1657,Crating!$G$17:$G$29)) +
(SUMIF('LED wiring'!$B$17:$B$30,B1657,'LED wiring'!$G$17:$G$30)) +
(SUMIF('Changeable copy face'!$B$17:$B$30,B1657,'Changeable copy face'!$G$17:$G$30)) +
(SUMIF('Flex face assembly'!$B$17:$B$30,B1657,'Flex face assembly'!$G$17:$G$30)) +
(SUMIF('Routed face assembly'!$B$17:$B$30,B1657,'Routed face assembly'!$G$17:$G$30)) +
(SUMIF('Paint calculation'!$B$17:$B$30,B1657,'Paint calculation'!$G$17:$G$30)) +
(SUMIF('Trimcap letter face'!$B$17:$B$30,B1657,'Trimcap letter face'!$G$17:$G$30)) +
(SUMIF('Trimcap letter face (2)'!$B$17:$B$30,B1657,'Trimcap letter face (2)'!$G$17:$G$30)) +
(SUMIF('Channel letter fabrication'!$B$17:$B$30,B1657,'Channel letter fabrication'!$G$17:$G$30)) +
(SUMIF('Channel letter fabrication (2)'!$B$17:$B$30,B1657,'Channel letter fabrication (2)'!$G$17:$G$30))</f>
        <v>0</v>
      </c>
    </row>
    <row r="1658" spans="1:10">
      <c r="A1658" s="28">
        <f>[1]ODBC!$A1658</f>
        <v>0</v>
      </c>
      <c r="B1658" s="29">
        <f>[1]ODBC!B1658</f>
        <v>0</v>
      </c>
      <c r="C1658" s="30" t="str">
        <f>IFERROR(VLOOKUP($B1658,[1]ODBC!$B:$H,2,FALSE),"")</f>
        <v/>
      </c>
      <c r="D1658" s="30" t="str">
        <f>IFERROR(VLOOKUP($B1658,[1]ODBC!$B:$H,3,FALSE),"")</f>
        <v/>
      </c>
      <c r="E1658" s="30" t="str">
        <f>IFERROR(VLOOKUP($B1658,[1]ODBC!$B:$H,4,FALSE),"")</f>
        <v/>
      </c>
      <c r="F1658" s="31" t="str">
        <f>IFERROR(VLOOKUP($B1658,[1]ODBC!$B:$H,5,FALSE),"")</f>
        <v/>
      </c>
      <c r="G1658" s="32">
        <f>[1]ODBC!G1658</f>
        <v>0</v>
      </c>
      <c r="H1658" s="33">
        <f>SUM([1]ODBC!H1658)</f>
        <v>0</v>
      </c>
      <c r="I1658" s="41" t="str">
        <f>'Vinyl cutting'!$B$2</f>
        <v>J36938</v>
      </c>
      <c r="J1658" s="42">
        <f ca="1">(SUMIF('Freeform time and material'!$B$17:$B$30,B1658,'Freeform time and material'!$G$17:$G$30)) +
(SUMIF('Vinyl cutting'!$B$17:$B$30,B1658,'Vinyl cutting'!$G$17:$G$30)) +
(SUMIF('Vinyl cutting (2)'!$B$17:$B$30,B1658,'Vinyl cutting (2)'!$G$17:$G$30)) +
(SUMIF('Apply vinyl graphics'!$B$17:$B$30,B1658,'Apply vinyl graphics'!$G$17:$G$30)) +
(SUMIF('Apply vinyl graphics (2)'!$B$17:$B$30,B1658,'Apply vinyl graphics (2)'!$G$17:$G$30)) +
(SUMIF('Alum pan sign'!$B$17:$B$30,B1658,'Alum pan sign'!$G$17:$G$30)) +
(SUMIF('Alum pan sign (2)'!$B$17:$B$30,B1658,'Alum pan sign (2)'!$G$17:$G$30)) +
(SUMIF('Economy pan sign'!$B$17:$B$30,B1658,'Economy pan sign'!$G$17:$G$30)) +
(SUMIF('Post and panel sign'!$B$17:$B$30,B1658,'Post and panel sign'!$G$17:$G$30)) +
(SUMIF('Post and panel sign (2)'!$B$17:$B$30,B1658,'Post and panel sign (2)'!$G$17:$G$30)) +
(SUMIF('Flat panels only'!$B$17:$B$30,B1658,'Flat panels only'!$G$17:$G$30)) +
(SUMIF('Flat panels only (2)'!$B$17:$B$30,B1658,'Flat panels only (2)'!$G$17:$G$30)) +
(SUMIF('Routed panel shapes'!$B$18:$B$31,B1658,'Routed panel shapes'!$G$18:$G$31)) +
(SUMIF('Routed panel shapes (2)'!$B$18:$B$31,B1658,'Routed panel shapes (2)'!$G$18:$G$31)) +
(SUMIF('Routed face only'!$B$17:$B$30,B1658,'Routed face only'!$G$17:$G$30)) +
(SUMIF('Routed face only (2)'!$B$17:$B$30,B1658,'Routed face only (2)'!$G$17:$G$30)) +
(SUMIF('Routed alum faces letters'!$B$17:$B$30,B1658,'Routed alum faces letters'!$G$17:$G$30)) +
(SUMIF('Routed alum faces letters (2)'!$B$17:$B$30,B1658,'Routed alum faces letters (2)'!$G$17:$G$30)) +
(SUMIF('Routed push through acrylic'!$B$17:$B$30,B1658,'Routed push through acrylic'!$G$17:$G$30)) +
(SUMIF('Routed push through acrylic (2)'!$B$17:$B$30,B1658,'Routed push through acrylic (2)'!$G$17:$G$30)) +
(SUMIF('Sf routed cabinet'!$B$17:$B$30,B1658,'Sf routed cabinet'!$G$17:$G$30)) +
(SUMIF('Sf routed cabinet (2)'!$B$17:$B$30,B1658,'Sf routed cabinet (2)'!$G$17:$G$30)) +
(SUMIF('Df routed cabinet'!$B$17:$B$30,B1658,'Df routed cabinet'!$G$17:$G$30)) +
(SUMIF('Df routed cabinet (2)'!$B$17:$B$30,B1658,'Df routed cabinet (2)'!$G$17:$G$30)) +
(SUMIF('Sf acrylic cabinet'!$B$17:$B$30,B1658,'Sf acrylic cabinet'!$G$17:$G$30)) +
(SUMIF('Sf acrylic cabinet (2)'!$B$17:$B$30,B1658,'Sf acrylic cabinet (2)'!$G$17:$G$30)) +
(SUMIF('Economy Sf acrylic'!$B$17:$B$30,B1658,'Economy Sf acrylic'!$G$17:$G$30)) +
(SUMIF('Df acrylic cabinet'!$B$17:$B$30,B1658,'Df acrylic cabinet'!$G$17:$G$30)) +
(SUMIF('Df acrylic cabinet (2)'!$B$17:$B$30,B1658,'Df acrylic cabinet (2)'!$G$17:$G$30)) +
(SUMIF('Sf flex cabinet'!$B$17:$B$30,B1658,'Sf flex cabinet'!$G$17:$G$30)) +
(SUMIF('Sf flex cabinet (2)'!$B$17:$B$30,B1658,'Sf flex cabinet (2)'!$G$17:$G$30)) +
(SUMIF('Df flex cabinet'!$B$17:$B$36,B1658,'Df flex cabinet'!$G$17:$G$36)) +
(SUMIF('Df flex cabinet (2)'!$B$17:$B$36,B1658,'Df flex cabinet (2)'!$G$17:$G$36)) +
(SUMIF('Pole cover'!$B$17:$B$30,B1658,'Pole cover'!$G$17:$G$30)) +
(SUMIF('Pole cover (2)'!$B$17:$B$30,B1658,'Pole cover (2)'!$G$17:$G$30)) +
(SUMIF('Structural Steel Fab'!$B$17:$B$29,B1658,'Structural Steel Fab'!$G$17:$G$29)) +
(SUMIF(Reveal!$B$17:$B$30,B1658,Reveal!$G$17:$G$30)) +
(SUMIF('Reveal (2)'!$B$17:$B$30,B1658,'Reveal (2)'!$G$17:$G$30)) +
(SUMIF('Crown cove top'!$B$17:$B$30,B1658,'Crown cove top'!$G$17:$G$30)) +
(SUMIF('EMC assembly'!$B$17:$B$30,B1658,'EMC assembly'!$G$17:$G$30)) +
(SUMIF(Crating!$B$17:$B$29,B1658,Crating!$G$17:$G$29)) +
(SUMIF('LED wiring'!$B$17:$B$30,B1658,'LED wiring'!$G$17:$G$30)) +
(SUMIF('Changeable copy face'!$B$17:$B$30,B1658,'Changeable copy face'!$G$17:$G$30)) +
(SUMIF('Flex face assembly'!$B$17:$B$30,B1658,'Flex face assembly'!$G$17:$G$30)) +
(SUMIF('Routed face assembly'!$B$17:$B$30,B1658,'Routed face assembly'!$G$17:$G$30)) +
(SUMIF('Paint calculation'!$B$17:$B$30,B1658,'Paint calculation'!$G$17:$G$30)) +
(SUMIF('Trimcap letter face'!$B$17:$B$30,B1658,'Trimcap letter face'!$G$17:$G$30)) +
(SUMIF('Trimcap letter face (2)'!$B$17:$B$30,B1658,'Trimcap letter face (2)'!$G$17:$G$30)) +
(SUMIF('Channel letter fabrication'!$B$17:$B$30,B1658,'Channel letter fabrication'!$G$17:$G$30)) +
(SUMIF('Channel letter fabrication (2)'!$B$17:$B$30,B1658,'Channel letter fabrication (2)'!$G$17:$G$30))</f>
        <v>0</v>
      </c>
    </row>
    <row r="1659" spans="1:10">
      <c r="A1659" s="28">
        <f>[1]ODBC!$A1659</f>
        <v>0</v>
      </c>
      <c r="B1659" s="29">
        <f>[1]ODBC!B1659</f>
        <v>0</v>
      </c>
      <c r="C1659" s="30" t="str">
        <f>IFERROR(VLOOKUP($B1659,[1]ODBC!$B:$H,2,FALSE),"")</f>
        <v/>
      </c>
      <c r="D1659" s="30" t="str">
        <f>IFERROR(VLOOKUP($B1659,[1]ODBC!$B:$H,3,FALSE),"")</f>
        <v/>
      </c>
      <c r="E1659" s="30" t="str">
        <f>IFERROR(VLOOKUP($B1659,[1]ODBC!$B:$H,4,FALSE),"")</f>
        <v/>
      </c>
      <c r="F1659" s="31" t="str">
        <f>IFERROR(VLOOKUP($B1659,[1]ODBC!$B:$H,5,FALSE),"")</f>
        <v/>
      </c>
      <c r="G1659" s="32">
        <f>[1]ODBC!G1659</f>
        <v>0</v>
      </c>
      <c r="H1659" s="33">
        <f>SUM([1]ODBC!H1659)</f>
        <v>0</v>
      </c>
      <c r="I1659" s="41" t="str">
        <f>'Vinyl cutting'!$B$2</f>
        <v>J36938</v>
      </c>
      <c r="J1659" s="42">
        <f ca="1">(SUMIF('Freeform time and material'!$B$17:$B$30,B1659,'Freeform time and material'!$G$17:$G$30)) +
(SUMIF('Vinyl cutting'!$B$17:$B$30,B1659,'Vinyl cutting'!$G$17:$G$30)) +
(SUMIF('Vinyl cutting (2)'!$B$17:$B$30,B1659,'Vinyl cutting (2)'!$G$17:$G$30)) +
(SUMIF('Apply vinyl graphics'!$B$17:$B$30,B1659,'Apply vinyl graphics'!$G$17:$G$30)) +
(SUMIF('Apply vinyl graphics (2)'!$B$17:$B$30,B1659,'Apply vinyl graphics (2)'!$G$17:$G$30)) +
(SUMIF('Alum pan sign'!$B$17:$B$30,B1659,'Alum pan sign'!$G$17:$G$30)) +
(SUMIF('Alum pan sign (2)'!$B$17:$B$30,B1659,'Alum pan sign (2)'!$G$17:$G$30)) +
(SUMIF('Economy pan sign'!$B$17:$B$30,B1659,'Economy pan sign'!$G$17:$G$30)) +
(SUMIF('Post and panel sign'!$B$17:$B$30,B1659,'Post and panel sign'!$G$17:$G$30)) +
(SUMIF('Post and panel sign (2)'!$B$17:$B$30,B1659,'Post and panel sign (2)'!$G$17:$G$30)) +
(SUMIF('Flat panels only'!$B$17:$B$30,B1659,'Flat panels only'!$G$17:$G$30)) +
(SUMIF('Flat panels only (2)'!$B$17:$B$30,B1659,'Flat panels only (2)'!$G$17:$G$30)) +
(SUMIF('Routed panel shapes'!$B$18:$B$31,B1659,'Routed panel shapes'!$G$18:$G$31)) +
(SUMIF('Routed panel shapes (2)'!$B$18:$B$31,B1659,'Routed panel shapes (2)'!$G$18:$G$31)) +
(SUMIF('Routed face only'!$B$17:$B$30,B1659,'Routed face only'!$G$17:$G$30)) +
(SUMIF('Routed face only (2)'!$B$17:$B$30,B1659,'Routed face only (2)'!$G$17:$G$30)) +
(SUMIF('Routed alum faces letters'!$B$17:$B$30,B1659,'Routed alum faces letters'!$G$17:$G$30)) +
(SUMIF('Routed alum faces letters (2)'!$B$17:$B$30,B1659,'Routed alum faces letters (2)'!$G$17:$G$30)) +
(SUMIF('Routed push through acrylic'!$B$17:$B$30,B1659,'Routed push through acrylic'!$G$17:$G$30)) +
(SUMIF('Routed push through acrylic (2)'!$B$17:$B$30,B1659,'Routed push through acrylic (2)'!$G$17:$G$30)) +
(SUMIF('Sf routed cabinet'!$B$17:$B$30,B1659,'Sf routed cabinet'!$G$17:$G$30)) +
(SUMIF('Sf routed cabinet (2)'!$B$17:$B$30,B1659,'Sf routed cabinet (2)'!$G$17:$G$30)) +
(SUMIF('Df routed cabinet'!$B$17:$B$30,B1659,'Df routed cabinet'!$G$17:$G$30)) +
(SUMIF('Df routed cabinet (2)'!$B$17:$B$30,B1659,'Df routed cabinet (2)'!$G$17:$G$30)) +
(SUMIF('Sf acrylic cabinet'!$B$17:$B$30,B1659,'Sf acrylic cabinet'!$G$17:$G$30)) +
(SUMIF('Sf acrylic cabinet (2)'!$B$17:$B$30,B1659,'Sf acrylic cabinet (2)'!$G$17:$G$30)) +
(SUMIF('Economy Sf acrylic'!$B$17:$B$30,B1659,'Economy Sf acrylic'!$G$17:$G$30)) +
(SUMIF('Df acrylic cabinet'!$B$17:$B$30,B1659,'Df acrylic cabinet'!$G$17:$G$30)) +
(SUMIF('Df acrylic cabinet (2)'!$B$17:$B$30,B1659,'Df acrylic cabinet (2)'!$G$17:$G$30)) +
(SUMIF('Sf flex cabinet'!$B$17:$B$30,B1659,'Sf flex cabinet'!$G$17:$G$30)) +
(SUMIF('Sf flex cabinet (2)'!$B$17:$B$30,B1659,'Sf flex cabinet (2)'!$G$17:$G$30)) +
(SUMIF('Df flex cabinet'!$B$17:$B$36,B1659,'Df flex cabinet'!$G$17:$G$36)) +
(SUMIF('Df flex cabinet (2)'!$B$17:$B$36,B1659,'Df flex cabinet (2)'!$G$17:$G$36)) +
(SUMIF('Pole cover'!$B$17:$B$30,B1659,'Pole cover'!$G$17:$G$30)) +
(SUMIF('Pole cover (2)'!$B$17:$B$30,B1659,'Pole cover (2)'!$G$17:$G$30)) +
(SUMIF('Structural Steel Fab'!$B$17:$B$29,B1659,'Structural Steel Fab'!$G$17:$G$29)) +
(SUMIF(Reveal!$B$17:$B$30,B1659,Reveal!$G$17:$G$30)) +
(SUMIF('Reveal (2)'!$B$17:$B$30,B1659,'Reveal (2)'!$G$17:$G$30)) +
(SUMIF('Crown cove top'!$B$17:$B$30,B1659,'Crown cove top'!$G$17:$G$30)) +
(SUMIF('EMC assembly'!$B$17:$B$30,B1659,'EMC assembly'!$G$17:$G$30)) +
(SUMIF(Crating!$B$17:$B$29,B1659,Crating!$G$17:$G$29)) +
(SUMIF('LED wiring'!$B$17:$B$30,B1659,'LED wiring'!$G$17:$G$30)) +
(SUMIF('Changeable copy face'!$B$17:$B$30,B1659,'Changeable copy face'!$G$17:$G$30)) +
(SUMIF('Flex face assembly'!$B$17:$B$30,B1659,'Flex face assembly'!$G$17:$G$30)) +
(SUMIF('Routed face assembly'!$B$17:$B$30,B1659,'Routed face assembly'!$G$17:$G$30)) +
(SUMIF('Paint calculation'!$B$17:$B$30,B1659,'Paint calculation'!$G$17:$G$30)) +
(SUMIF('Trimcap letter face'!$B$17:$B$30,B1659,'Trimcap letter face'!$G$17:$G$30)) +
(SUMIF('Trimcap letter face (2)'!$B$17:$B$30,B1659,'Trimcap letter face (2)'!$G$17:$G$30)) +
(SUMIF('Channel letter fabrication'!$B$17:$B$30,B1659,'Channel letter fabrication'!$G$17:$G$30)) +
(SUMIF('Channel letter fabrication (2)'!$B$17:$B$30,B1659,'Channel letter fabrication (2)'!$G$17:$G$30))</f>
        <v>0</v>
      </c>
    </row>
    <row r="1660" spans="1:10">
      <c r="A1660" s="28">
        <f>[1]ODBC!$A1660</f>
        <v>0</v>
      </c>
      <c r="B1660" s="29">
        <f>[1]ODBC!B1660</f>
        <v>0</v>
      </c>
      <c r="C1660" s="30" t="str">
        <f>IFERROR(VLOOKUP($B1660,[1]ODBC!$B:$H,2,FALSE),"")</f>
        <v/>
      </c>
      <c r="D1660" s="30" t="str">
        <f>IFERROR(VLOOKUP($B1660,[1]ODBC!$B:$H,3,FALSE),"")</f>
        <v/>
      </c>
      <c r="E1660" s="30" t="str">
        <f>IFERROR(VLOOKUP($B1660,[1]ODBC!$B:$H,4,FALSE),"")</f>
        <v/>
      </c>
      <c r="F1660" s="31" t="str">
        <f>IFERROR(VLOOKUP($B1660,[1]ODBC!$B:$H,5,FALSE),"")</f>
        <v/>
      </c>
      <c r="G1660" s="32">
        <f>[1]ODBC!G1660</f>
        <v>0</v>
      </c>
      <c r="H1660" s="33">
        <f>SUM([1]ODBC!H1660)</f>
        <v>0</v>
      </c>
      <c r="I1660" s="41" t="str">
        <f>'Vinyl cutting'!$B$2</f>
        <v>J36938</v>
      </c>
      <c r="J1660" s="42">
        <f ca="1">(SUMIF('Freeform time and material'!$B$17:$B$30,B1660,'Freeform time and material'!$G$17:$G$30)) +
(SUMIF('Vinyl cutting'!$B$17:$B$30,B1660,'Vinyl cutting'!$G$17:$G$30)) +
(SUMIF('Vinyl cutting (2)'!$B$17:$B$30,B1660,'Vinyl cutting (2)'!$G$17:$G$30)) +
(SUMIF('Apply vinyl graphics'!$B$17:$B$30,B1660,'Apply vinyl graphics'!$G$17:$G$30)) +
(SUMIF('Apply vinyl graphics (2)'!$B$17:$B$30,B1660,'Apply vinyl graphics (2)'!$G$17:$G$30)) +
(SUMIF('Alum pan sign'!$B$17:$B$30,B1660,'Alum pan sign'!$G$17:$G$30)) +
(SUMIF('Alum pan sign (2)'!$B$17:$B$30,B1660,'Alum pan sign (2)'!$G$17:$G$30)) +
(SUMIF('Economy pan sign'!$B$17:$B$30,B1660,'Economy pan sign'!$G$17:$G$30)) +
(SUMIF('Post and panel sign'!$B$17:$B$30,B1660,'Post and panel sign'!$G$17:$G$30)) +
(SUMIF('Post and panel sign (2)'!$B$17:$B$30,B1660,'Post and panel sign (2)'!$G$17:$G$30)) +
(SUMIF('Flat panels only'!$B$17:$B$30,B1660,'Flat panels only'!$G$17:$G$30)) +
(SUMIF('Flat panels only (2)'!$B$17:$B$30,B1660,'Flat panels only (2)'!$G$17:$G$30)) +
(SUMIF('Routed panel shapes'!$B$18:$B$31,B1660,'Routed panel shapes'!$G$18:$G$31)) +
(SUMIF('Routed panel shapes (2)'!$B$18:$B$31,B1660,'Routed panel shapes (2)'!$G$18:$G$31)) +
(SUMIF('Routed face only'!$B$17:$B$30,B1660,'Routed face only'!$G$17:$G$30)) +
(SUMIF('Routed face only (2)'!$B$17:$B$30,B1660,'Routed face only (2)'!$G$17:$G$30)) +
(SUMIF('Routed alum faces letters'!$B$17:$B$30,B1660,'Routed alum faces letters'!$G$17:$G$30)) +
(SUMIF('Routed alum faces letters (2)'!$B$17:$B$30,B1660,'Routed alum faces letters (2)'!$G$17:$G$30)) +
(SUMIF('Routed push through acrylic'!$B$17:$B$30,B1660,'Routed push through acrylic'!$G$17:$G$30)) +
(SUMIF('Routed push through acrylic (2)'!$B$17:$B$30,B1660,'Routed push through acrylic (2)'!$G$17:$G$30)) +
(SUMIF('Sf routed cabinet'!$B$17:$B$30,B1660,'Sf routed cabinet'!$G$17:$G$30)) +
(SUMIF('Sf routed cabinet (2)'!$B$17:$B$30,B1660,'Sf routed cabinet (2)'!$G$17:$G$30)) +
(SUMIF('Df routed cabinet'!$B$17:$B$30,B1660,'Df routed cabinet'!$G$17:$G$30)) +
(SUMIF('Df routed cabinet (2)'!$B$17:$B$30,B1660,'Df routed cabinet (2)'!$G$17:$G$30)) +
(SUMIF('Sf acrylic cabinet'!$B$17:$B$30,B1660,'Sf acrylic cabinet'!$G$17:$G$30)) +
(SUMIF('Sf acrylic cabinet (2)'!$B$17:$B$30,B1660,'Sf acrylic cabinet (2)'!$G$17:$G$30)) +
(SUMIF('Economy Sf acrylic'!$B$17:$B$30,B1660,'Economy Sf acrylic'!$G$17:$G$30)) +
(SUMIF('Df acrylic cabinet'!$B$17:$B$30,B1660,'Df acrylic cabinet'!$G$17:$G$30)) +
(SUMIF('Df acrylic cabinet (2)'!$B$17:$B$30,B1660,'Df acrylic cabinet (2)'!$G$17:$G$30)) +
(SUMIF('Sf flex cabinet'!$B$17:$B$30,B1660,'Sf flex cabinet'!$G$17:$G$30)) +
(SUMIF('Sf flex cabinet (2)'!$B$17:$B$30,B1660,'Sf flex cabinet (2)'!$G$17:$G$30)) +
(SUMIF('Df flex cabinet'!$B$17:$B$36,B1660,'Df flex cabinet'!$G$17:$G$36)) +
(SUMIF('Df flex cabinet (2)'!$B$17:$B$36,B1660,'Df flex cabinet (2)'!$G$17:$G$36)) +
(SUMIF('Pole cover'!$B$17:$B$30,B1660,'Pole cover'!$G$17:$G$30)) +
(SUMIF('Pole cover (2)'!$B$17:$B$30,B1660,'Pole cover (2)'!$G$17:$G$30)) +
(SUMIF('Structural Steel Fab'!$B$17:$B$29,B1660,'Structural Steel Fab'!$G$17:$G$29)) +
(SUMIF(Reveal!$B$17:$B$30,B1660,Reveal!$G$17:$G$30)) +
(SUMIF('Reveal (2)'!$B$17:$B$30,B1660,'Reveal (2)'!$G$17:$G$30)) +
(SUMIF('Crown cove top'!$B$17:$B$30,B1660,'Crown cove top'!$G$17:$G$30)) +
(SUMIF('EMC assembly'!$B$17:$B$30,B1660,'EMC assembly'!$G$17:$G$30)) +
(SUMIF(Crating!$B$17:$B$29,B1660,Crating!$G$17:$G$29)) +
(SUMIF('LED wiring'!$B$17:$B$30,B1660,'LED wiring'!$G$17:$G$30)) +
(SUMIF('Changeable copy face'!$B$17:$B$30,B1660,'Changeable copy face'!$G$17:$G$30)) +
(SUMIF('Flex face assembly'!$B$17:$B$30,B1660,'Flex face assembly'!$G$17:$G$30)) +
(SUMIF('Routed face assembly'!$B$17:$B$30,B1660,'Routed face assembly'!$G$17:$G$30)) +
(SUMIF('Paint calculation'!$B$17:$B$30,B1660,'Paint calculation'!$G$17:$G$30)) +
(SUMIF('Trimcap letter face'!$B$17:$B$30,B1660,'Trimcap letter face'!$G$17:$G$30)) +
(SUMIF('Trimcap letter face (2)'!$B$17:$B$30,B1660,'Trimcap letter face (2)'!$G$17:$G$30)) +
(SUMIF('Channel letter fabrication'!$B$17:$B$30,B1660,'Channel letter fabrication'!$G$17:$G$30)) +
(SUMIF('Channel letter fabrication (2)'!$B$17:$B$30,B1660,'Channel letter fabrication (2)'!$G$17:$G$30))</f>
        <v>0</v>
      </c>
    </row>
    <row r="1661" spans="1:10">
      <c r="A1661" s="28">
        <f>[1]ODBC!$A1661</f>
        <v>0</v>
      </c>
      <c r="B1661" s="29">
        <f>[1]ODBC!B1661</f>
        <v>0</v>
      </c>
      <c r="C1661" s="30" t="str">
        <f>IFERROR(VLOOKUP($B1661,[1]ODBC!$B:$H,2,FALSE),"")</f>
        <v/>
      </c>
      <c r="D1661" s="30" t="str">
        <f>IFERROR(VLOOKUP($B1661,[1]ODBC!$B:$H,3,FALSE),"")</f>
        <v/>
      </c>
      <c r="E1661" s="30" t="str">
        <f>IFERROR(VLOOKUP($B1661,[1]ODBC!$B:$H,4,FALSE),"")</f>
        <v/>
      </c>
      <c r="F1661" s="31" t="str">
        <f>IFERROR(VLOOKUP($B1661,[1]ODBC!$B:$H,5,FALSE),"")</f>
        <v/>
      </c>
      <c r="G1661" s="32">
        <f>[1]ODBC!G1661</f>
        <v>0</v>
      </c>
      <c r="H1661" s="33">
        <f>SUM([1]ODBC!H1661)</f>
        <v>0</v>
      </c>
      <c r="I1661" s="41" t="str">
        <f>'Vinyl cutting'!$B$2</f>
        <v>J36938</v>
      </c>
      <c r="J1661" s="42">
        <f ca="1">(SUMIF('Freeform time and material'!$B$17:$B$30,B1661,'Freeform time and material'!$G$17:$G$30)) +
(SUMIF('Vinyl cutting'!$B$17:$B$30,B1661,'Vinyl cutting'!$G$17:$G$30)) +
(SUMIF('Vinyl cutting (2)'!$B$17:$B$30,B1661,'Vinyl cutting (2)'!$G$17:$G$30)) +
(SUMIF('Apply vinyl graphics'!$B$17:$B$30,B1661,'Apply vinyl graphics'!$G$17:$G$30)) +
(SUMIF('Apply vinyl graphics (2)'!$B$17:$B$30,B1661,'Apply vinyl graphics (2)'!$G$17:$G$30)) +
(SUMIF('Alum pan sign'!$B$17:$B$30,B1661,'Alum pan sign'!$G$17:$G$30)) +
(SUMIF('Alum pan sign (2)'!$B$17:$B$30,B1661,'Alum pan sign (2)'!$G$17:$G$30)) +
(SUMIF('Economy pan sign'!$B$17:$B$30,B1661,'Economy pan sign'!$G$17:$G$30)) +
(SUMIF('Post and panel sign'!$B$17:$B$30,B1661,'Post and panel sign'!$G$17:$G$30)) +
(SUMIF('Post and panel sign (2)'!$B$17:$B$30,B1661,'Post and panel sign (2)'!$G$17:$G$30)) +
(SUMIF('Flat panels only'!$B$17:$B$30,B1661,'Flat panels only'!$G$17:$G$30)) +
(SUMIF('Flat panels only (2)'!$B$17:$B$30,B1661,'Flat panels only (2)'!$G$17:$G$30)) +
(SUMIF('Routed panel shapes'!$B$18:$B$31,B1661,'Routed panel shapes'!$G$18:$G$31)) +
(SUMIF('Routed panel shapes (2)'!$B$18:$B$31,B1661,'Routed panel shapes (2)'!$G$18:$G$31)) +
(SUMIF('Routed face only'!$B$17:$B$30,B1661,'Routed face only'!$G$17:$G$30)) +
(SUMIF('Routed face only (2)'!$B$17:$B$30,B1661,'Routed face only (2)'!$G$17:$G$30)) +
(SUMIF('Routed alum faces letters'!$B$17:$B$30,B1661,'Routed alum faces letters'!$G$17:$G$30)) +
(SUMIF('Routed alum faces letters (2)'!$B$17:$B$30,B1661,'Routed alum faces letters (2)'!$G$17:$G$30)) +
(SUMIF('Routed push through acrylic'!$B$17:$B$30,B1661,'Routed push through acrylic'!$G$17:$G$30)) +
(SUMIF('Routed push through acrylic (2)'!$B$17:$B$30,B1661,'Routed push through acrylic (2)'!$G$17:$G$30)) +
(SUMIF('Sf routed cabinet'!$B$17:$B$30,B1661,'Sf routed cabinet'!$G$17:$G$30)) +
(SUMIF('Sf routed cabinet (2)'!$B$17:$B$30,B1661,'Sf routed cabinet (2)'!$G$17:$G$30)) +
(SUMIF('Df routed cabinet'!$B$17:$B$30,B1661,'Df routed cabinet'!$G$17:$G$30)) +
(SUMIF('Df routed cabinet (2)'!$B$17:$B$30,B1661,'Df routed cabinet (2)'!$G$17:$G$30)) +
(SUMIF('Sf acrylic cabinet'!$B$17:$B$30,B1661,'Sf acrylic cabinet'!$G$17:$G$30)) +
(SUMIF('Sf acrylic cabinet (2)'!$B$17:$B$30,B1661,'Sf acrylic cabinet (2)'!$G$17:$G$30)) +
(SUMIF('Economy Sf acrylic'!$B$17:$B$30,B1661,'Economy Sf acrylic'!$G$17:$G$30)) +
(SUMIF('Df acrylic cabinet'!$B$17:$B$30,B1661,'Df acrylic cabinet'!$G$17:$G$30)) +
(SUMIF('Df acrylic cabinet (2)'!$B$17:$B$30,B1661,'Df acrylic cabinet (2)'!$G$17:$G$30)) +
(SUMIF('Sf flex cabinet'!$B$17:$B$30,B1661,'Sf flex cabinet'!$G$17:$G$30)) +
(SUMIF('Sf flex cabinet (2)'!$B$17:$B$30,B1661,'Sf flex cabinet (2)'!$G$17:$G$30)) +
(SUMIF('Df flex cabinet'!$B$17:$B$36,B1661,'Df flex cabinet'!$G$17:$G$36)) +
(SUMIF('Df flex cabinet (2)'!$B$17:$B$36,B1661,'Df flex cabinet (2)'!$G$17:$G$36)) +
(SUMIF('Pole cover'!$B$17:$B$30,B1661,'Pole cover'!$G$17:$G$30)) +
(SUMIF('Pole cover (2)'!$B$17:$B$30,B1661,'Pole cover (2)'!$G$17:$G$30)) +
(SUMIF('Structural Steel Fab'!$B$17:$B$29,B1661,'Structural Steel Fab'!$G$17:$G$29)) +
(SUMIF(Reveal!$B$17:$B$30,B1661,Reveal!$G$17:$G$30)) +
(SUMIF('Reveal (2)'!$B$17:$B$30,B1661,'Reveal (2)'!$G$17:$G$30)) +
(SUMIF('Crown cove top'!$B$17:$B$30,B1661,'Crown cove top'!$G$17:$G$30)) +
(SUMIF('EMC assembly'!$B$17:$B$30,B1661,'EMC assembly'!$G$17:$G$30)) +
(SUMIF(Crating!$B$17:$B$29,B1661,Crating!$G$17:$G$29)) +
(SUMIF('LED wiring'!$B$17:$B$30,B1661,'LED wiring'!$G$17:$G$30)) +
(SUMIF('Changeable copy face'!$B$17:$B$30,B1661,'Changeable copy face'!$G$17:$G$30)) +
(SUMIF('Flex face assembly'!$B$17:$B$30,B1661,'Flex face assembly'!$G$17:$G$30)) +
(SUMIF('Routed face assembly'!$B$17:$B$30,B1661,'Routed face assembly'!$G$17:$G$30)) +
(SUMIF('Paint calculation'!$B$17:$B$30,B1661,'Paint calculation'!$G$17:$G$30)) +
(SUMIF('Trimcap letter face'!$B$17:$B$30,B1661,'Trimcap letter face'!$G$17:$G$30)) +
(SUMIF('Trimcap letter face (2)'!$B$17:$B$30,B1661,'Trimcap letter face (2)'!$G$17:$G$30)) +
(SUMIF('Channel letter fabrication'!$B$17:$B$30,B1661,'Channel letter fabrication'!$G$17:$G$30)) +
(SUMIF('Channel letter fabrication (2)'!$B$17:$B$30,B1661,'Channel letter fabrication (2)'!$G$17:$G$30))</f>
        <v>0</v>
      </c>
    </row>
    <row r="1662" spans="1:10">
      <c r="A1662" s="28">
        <f>[1]ODBC!$A1662</f>
        <v>0</v>
      </c>
      <c r="B1662" s="29">
        <f>[1]ODBC!B1662</f>
        <v>0</v>
      </c>
      <c r="C1662" s="30" t="str">
        <f>IFERROR(VLOOKUP($B1662,[1]ODBC!$B:$H,2,FALSE),"")</f>
        <v/>
      </c>
      <c r="D1662" s="30" t="str">
        <f>IFERROR(VLOOKUP($B1662,[1]ODBC!$B:$H,3,FALSE),"")</f>
        <v/>
      </c>
      <c r="E1662" s="30" t="str">
        <f>IFERROR(VLOOKUP($B1662,[1]ODBC!$B:$H,4,FALSE),"")</f>
        <v/>
      </c>
      <c r="F1662" s="31" t="str">
        <f>IFERROR(VLOOKUP($B1662,[1]ODBC!$B:$H,5,FALSE),"")</f>
        <v/>
      </c>
      <c r="G1662" s="32">
        <f>[1]ODBC!G1662</f>
        <v>0</v>
      </c>
      <c r="H1662" s="33">
        <f>SUM([1]ODBC!H1662)</f>
        <v>0</v>
      </c>
      <c r="I1662" s="41" t="str">
        <f>'Vinyl cutting'!$B$2</f>
        <v>J36938</v>
      </c>
      <c r="J1662" s="42">
        <f ca="1">(SUMIF('Freeform time and material'!$B$17:$B$30,B1662,'Freeform time and material'!$G$17:$G$30)) +
(SUMIF('Vinyl cutting'!$B$17:$B$30,B1662,'Vinyl cutting'!$G$17:$G$30)) +
(SUMIF('Vinyl cutting (2)'!$B$17:$B$30,B1662,'Vinyl cutting (2)'!$G$17:$G$30)) +
(SUMIF('Apply vinyl graphics'!$B$17:$B$30,B1662,'Apply vinyl graphics'!$G$17:$G$30)) +
(SUMIF('Apply vinyl graphics (2)'!$B$17:$B$30,B1662,'Apply vinyl graphics (2)'!$G$17:$G$30)) +
(SUMIF('Alum pan sign'!$B$17:$B$30,B1662,'Alum pan sign'!$G$17:$G$30)) +
(SUMIF('Alum pan sign (2)'!$B$17:$B$30,B1662,'Alum pan sign (2)'!$G$17:$G$30)) +
(SUMIF('Economy pan sign'!$B$17:$B$30,B1662,'Economy pan sign'!$G$17:$G$30)) +
(SUMIF('Post and panel sign'!$B$17:$B$30,B1662,'Post and panel sign'!$G$17:$G$30)) +
(SUMIF('Post and panel sign (2)'!$B$17:$B$30,B1662,'Post and panel sign (2)'!$G$17:$G$30)) +
(SUMIF('Flat panels only'!$B$17:$B$30,B1662,'Flat panels only'!$G$17:$G$30)) +
(SUMIF('Flat panels only (2)'!$B$17:$B$30,B1662,'Flat panels only (2)'!$G$17:$G$30)) +
(SUMIF('Routed panel shapes'!$B$18:$B$31,B1662,'Routed panel shapes'!$G$18:$G$31)) +
(SUMIF('Routed panel shapes (2)'!$B$18:$B$31,B1662,'Routed panel shapes (2)'!$G$18:$G$31)) +
(SUMIF('Routed face only'!$B$17:$B$30,B1662,'Routed face only'!$G$17:$G$30)) +
(SUMIF('Routed face only (2)'!$B$17:$B$30,B1662,'Routed face only (2)'!$G$17:$G$30)) +
(SUMIF('Routed alum faces letters'!$B$17:$B$30,B1662,'Routed alum faces letters'!$G$17:$G$30)) +
(SUMIF('Routed alum faces letters (2)'!$B$17:$B$30,B1662,'Routed alum faces letters (2)'!$G$17:$G$30)) +
(SUMIF('Routed push through acrylic'!$B$17:$B$30,B1662,'Routed push through acrylic'!$G$17:$G$30)) +
(SUMIF('Routed push through acrylic (2)'!$B$17:$B$30,B1662,'Routed push through acrylic (2)'!$G$17:$G$30)) +
(SUMIF('Sf routed cabinet'!$B$17:$B$30,B1662,'Sf routed cabinet'!$G$17:$G$30)) +
(SUMIF('Sf routed cabinet (2)'!$B$17:$B$30,B1662,'Sf routed cabinet (2)'!$G$17:$G$30)) +
(SUMIF('Df routed cabinet'!$B$17:$B$30,B1662,'Df routed cabinet'!$G$17:$G$30)) +
(SUMIF('Df routed cabinet (2)'!$B$17:$B$30,B1662,'Df routed cabinet (2)'!$G$17:$G$30)) +
(SUMIF('Sf acrylic cabinet'!$B$17:$B$30,B1662,'Sf acrylic cabinet'!$G$17:$G$30)) +
(SUMIF('Sf acrylic cabinet (2)'!$B$17:$B$30,B1662,'Sf acrylic cabinet (2)'!$G$17:$G$30)) +
(SUMIF('Economy Sf acrylic'!$B$17:$B$30,B1662,'Economy Sf acrylic'!$G$17:$G$30)) +
(SUMIF('Df acrylic cabinet'!$B$17:$B$30,B1662,'Df acrylic cabinet'!$G$17:$G$30)) +
(SUMIF('Df acrylic cabinet (2)'!$B$17:$B$30,B1662,'Df acrylic cabinet (2)'!$G$17:$G$30)) +
(SUMIF('Sf flex cabinet'!$B$17:$B$30,B1662,'Sf flex cabinet'!$G$17:$G$30)) +
(SUMIF('Sf flex cabinet (2)'!$B$17:$B$30,B1662,'Sf flex cabinet (2)'!$G$17:$G$30)) +
(SUMIF('Df flex cabinet'!$B$17:$B$36,B1662,'Df flex cabinet'!$G$17:$G$36)) +
(SUMIF('Df flex cabinet (2)'!$B$17:$B$36,B1662,'Df flex cabinet (2)'!$G$17:$G$36)) +
(SUMIF('Pole cover'!$B$17:$B$30,B1662,'Pole cover'!$G$17:$G$30)) +
(SUMIF('Pole cover (2)'!$B$17:$B$30,B1662,'Pole cover (2)'!$G$17:$G$30)) +
(SUMIF('Structural Steel Fab'!$B$17:$B$29,B1662,'Structural Steel Fab'!$G$17:$G$29)) +
(SUMIF(Reveal!$B$17:$B$30,B1662,Reveal!$G$17:$G$30)) +
(SUMIF('Reveal (2)'!$B$17:$B$30,B1662,'Reveal (2)'!$G$17:$G$30)) +
(SUMIF('Crown cove top'!$B$17:$B$30,B1662,'Crown cove top'!$G$17:$G$30)) +
(SUMIF('EMC assembly'!$B$17:$B$30,B1662,'EMC assembly'!$G$17:$G$30)) +
(SUMIF(Crating!$B$17:$B$29,B1662,Crating!$G$17:$G$29)) +
(SUMIF('LED wiring'!$B$17:$B$30,B1662,'LED wiring'!$G$17:$G$30)) +
(SUMIF('Changeable copy face'!$B$17:$B$30,B1662,'Changeable copy face'!$G$17:$G$30)) +
(SUMIF('Flex face assembly'!$B$17:$B$30,B1662,'Flex face assembly'!$G$17:$G$30)) +
(SUMIF('Routed face assembly'!$B$17:$B$30,B1662,'Routed face assembly'!$G$17:$G$30)) +
(SUMIF('Paint calculation'!$B$17:$B$30,B1662,'Paint calculation'!$G$17:$G$30)) +
(SUMIF('Trimcap letter face'!$B$17:$B$30,B1662,'Trimcap letter face'!$G$17:$G$30)) +
(SUMIF('Trimcap letter face (2)'!$B$17:$B$30,B1662,'Trimcap letter face (2)'!$G$17:$G$30)) +
(SUMIF('Channel letter fabrication'!$B$17:$B$30,B1662,'Channel letter fabrication'!$G$17:$G$30)) +
(SUMIF('Channel letter fabrication (2)'!$B$17:$B$30,B1662,'Channel letter fabrication (2)'!$G$17:$G$30))</f>
        <v>0</v>
      </c>
    </row>
    <row r="1663" spans="1:10">
      <c r="A1663" s="28">
        <f>[1]ODBC!$A1663</f>
        <v>0</v>
      </c>
      <c r="B1663" s="29">
        <f>[1]ODBC!B1663</f>
        <v>0</v>
      </c>
      <c r="C1663" s="30" t="str">
        <f>IFERROR(VLOOKUP($B1663,[1]ODBC!$B:$H,2,FALSE),"")</f>
        <v/>
      </c>
      <c r="D1663" s="30" t="str">
        <f>IFERROR(VLOOKUP($B1663,[1]ODBC!$B:$H,3,FALSE),"")</f>
        <v/>
      </c>
      <c r="E1663" s="30" t="str">
        <f>IFERROR(VLOOKUP($B1663,[1]ODBC!$B:$H,4,FALSE),"")</f>
        <v/>
      </c>
      <c r="F1663" s="31" t="str">
        <f>IFERROR(VLOOKUP($B1663,[1]ODBC!$B:$H,5,FALSE),"")</f>
        <v/>
      </c>
      <c r="G1663" s="32">
        <f>[1]ODBC!G1663</f>
        <v>0</v>
      </c>
      <c r="H1663" s="33">
        <f>SUM([1]ODBC!H1663)</f>
        <v>0</v>
      </c>
      <c r="I1663" s="41" t="str">
        <f>'Vinyl cutting'!$B$2</f>
        <v>J36938</v>
      </c>
      <c r="J1663" s="42">
        <f ca="1">(SUMIF('Freeform time and material'!$B$17:$B$30,B1663,'Freeform time and material'!$G$17:$G$30)) +
(SUMIF('Vinyl cutting'!$B$17:$B$30,B1663,'Vinyl cutting'!$G$17:$G$30)) +
(SUMIF('Vinyl cutting (2)'!$B$17:$B$30,B1663,'Vinyl cutting (2)'!$G$17:$G$30)) +
(SUMIF('Apply vinyl graphics'!$B$17:$B$30,B1663,'Apply vinyl graphics'!$G$17:$G$30)) +
(SUMIF('Apply vinyl graphics (2)'!$B$17:$B$30,B1663,'Apply vinyl graphics (2)'!$G$17:$G$30)) +
(SUMIF('Alum pan sign'!$B$17:$B$30,B1663,'Alum pan sign'!$G$17:$G$30)) +
(SUMIF('Alum pan sign (2)'!$B$17:$B$30,B1663,'Alum pan sign (2)'!$G$17:$G$30)) +
(SUMIF('Economy pan sign'!$B$17:$B$30,B1663,'Economy pan sign'!$G$17:$G$30)) +
(SUMIF('Post and panel sign'!$B$17:$B$30,B1663,'Post and panel sign'!$G$17:$G$30)) +
(SUMIF('Post and panel sign (2)'!$B$17:$B$30,B1663,'Post and panel sign (2)'!$G$17:$G$30)) +
(SUMIF('Flat panels only'!$B$17:$B$30,B1663,'Flat panels only'!$G$17:$G$30)) +
(SUMIF('Flat panels only (2)'!$B$17:$B$30,B1663,'Flat panels only (2)'!$G$17:$G$30)) +
(SUMIF('Routed panel shapes'!$B$18:$B$31,B1663,'Routed panel shapes'!$G$18:$G$31)) +
(SUMIF('Routed panel shapes (2)'!$B$18:$B$31,B1663,'Routed panel shapes (2)'!$G$18:$G$31)) +
(SUMIF('Routed face only'!$B$17:$B$30,B1663,'Routed face only'!$G$17:$G$30)) +
(SUMIF('Routed face only (2)'!$B$17:$B$30,B1663,'Routed face only (2)'!$G$17:$G$30)) +
(SUMIF('Routed alum faces letters'!$B$17:$B$30,B1663,'Routed alum faces letters'!$G$17:$G$30)) +
(SUMIF('Routed alum faces letters (2)'!$B$17:$B$30,B1663,'Routed alum faces letters (2)'!$G$17:$G$30)) +
(SUMIF('Routed push through acrylic'!$B$17:$B$30,B1663,'Routed push through acrylic'!$G$17:$G$30)) +
(SUMIF('Routed push through acrylic (2)'!$B$17:$B$30,B1663,'Routed push through acrylic (2)'!$G$17:$G$30)) +
(SUMIF('Sf routed cabinet'!$B$17:$B$30,B1663,'Sf routed cabinet'!$G$17:$G$30)) +
(SUMIF('Sf routed cabinet (2)'!$B$17:$B$30,B1663,'Sf routed cabinet (2)'!$G$17:$G$30)) +
(SUMIF('Df routed cabinet'!$B$17:$B$30,B1663,'Df routed cabinet'!$G$17:$G$30)) +
(SUMIF('Df routed cabinet (2)'!$B$17:$B$30,B1663,'Df routed cabinet (2)'!$G$17:$G$30)) +
(SUMIF('Sf acrylic cabinet'!$B$17:$B$30,B1663,'Sf acrylic cabinet'!$G$17:$G$30)) +
(SUMIF('Sf acrylic cabinet (2)'!$B$17:$B$30,B1663,'Sf acrylic cabinet (2)'!$G$17:$G$30)) +
(SUMIF('Economy Sf acrylic'!$B$17:$B$30,B1663,'Economy Sf acrylic'!$G$17:$G$30)) +
(SUMIF('Df acrylic cabinet'!$B$17:$B$30,B1663,'Df acrylic cabinet'!$G$17:$G$30)) +
(SUMIF('Df acrylic cabinet (2)'!$B$17:$B$30,B1663,'Df acrylic cabinet (2)'!$G$17:$G$30)) +
(SUMIF('Sf flex cabinet'!$B$17:$B$30,B1663,'Sf flex cabinet'!$G$17:$G$30)) +
(SUMIF('Sf flex cabinet (2)'!$B$17:$B$30,B1663,'Sf flex cabinet (2)'!$G$17:$G$30)) +
(SUMIF('Df flex cabinet'!$B$17:$B$36,B1663,'Df flex cabinet'!$G$17:$G$36)) +
(SUMIF('Df flex cabinet (2)'!$B$17:$B$36,B1663,'Df flex cabinet (2)'!$G$17:$G$36)) +
(SUMIF('Pole cover'!$B$17:$B$30,B1663,'Pole cover'!$G$17:$G$30)) +
(SUMIF('Pole cover (2)'!$B$17:$B$30,B1663,'Pole cover (2)'!$G$17:$G$30)) +
(SUMIF('Structural Steel Fab'!$B$17:$B$29,B1663,'Structural Steel Fab'!$G$17:$G$29)) +
(SUMIF(Reveal!$B$17:$B$30,B1663,Reveal!$G$17:$G$30)) +
(SUMIF('Reveal (2)'!$B$17:$B$30,B1663,'Reveal (2)'!$G$17:$G$30)) +
(SUMIF('Crown cove top'!$B$17:$B$30,B1663,'Crown cove top'!$G$17:$G$30)) +
(SUMIF('EMC assembly'!$B$17:$B$30,B1663,'EMC assembly'!$G$17:$G$30)) +
(SUMIF(Crating!$B$17:$B$29,B1663,Crating!$G$17:$G$29)) +
(SUMIF('LED wiring'!$B$17:$B$30,B1663,'LED wiring'!$G$17:$G$30)) +
(SUMIF('Changeable copy face'!$B$17:$B$30,B1663,'Changeable copy face'!$G$17:$G$30)) +
(SUMIF('Flex face assembly'!$B$17:$B$30,B1663,'Flex face assembly'!$G$17:$G$30)) +
(SUMIF('Routed face assembly'!$B$17:$B$30,B1663,'Routed face assembly'!$G$17:$G$30)) +
(SUMIF('Paint calculation'!$B$17:$B$30,B1663,'Paint calculation'!$G$17:$G$30)) +
(SUMIF('Trimcap letter face'!$B$17:$B$30,B1663,'Trimcap letter face'!$G$17:$G$30)) +
(SUMIF('Trimcap letter face (2)'!$B$17:$B$30,B1663,'Trimcap letter face (2)'!$G$17:$G$30)) +
(SUMIF('Channel letter fabrication'!$B$17:$B$30,B1663,'Channel letter fabrication'!$G$17:$G$30)) +
(SUMIF('Channel letter fabrication (2)'!$B$17:$B$30,B1663,'Channel letter fabrication (2)'!$G$17:$G$30))</f>
        <v>0</v>
      </c>
    </row>
    <row r="1664" spans="1:10">
      <c r="A1664" s="28">
        <f>[1]ODBC!$A1664</f>
        <v>0</v>
      </c>
      <c r="B1664" s="29">
        <f>[1]ODBC!B1664</f>
        <v>0</v>
      </c>
      <c r="C1664" s="30" t="str">
        <f>IFERROR(VLOOKUP($B1664,[1]ODBC!$B:$H,2,FALSE),"")</f>
        <v/>
      </c>
      <c r="D1664" s="30" t="str">
        <f>IFERROR(VLOOKUP($B1664,[1]ODBC!$B:$H,3,FALSE),"")</f>
        <v/>
      </c>
      <c r="E1664" s="30" t="str">
        <f>IFERROR(VLOOKUP($B1664,[1]ODBC!$B:$H,4,FALSE),"")</f>
        <v/>
      </c>
      <c r="F1664" s="31" t="str">
        <f>IFERROR(VLOOKUP($B1664,[1]ODBC!$B:$H,5,FALSE),"")</f>
        <v/>
      </c>
      <c r="G1664" s="32">
        <f>[1]ODBC!G1664</f>
        <v>0</v>
      </c>
      <c r="H1664" s="33">
        <f>SUM([1]ODBC!H1664)</f>
        <v>0</v>
      </c>
      <c r="I1664" s="41" t="str">
        <f>'Vinyl cutting'!$B$2</f>
        <v>J36938</v>
      </c>
      <c r="J1664" s="42">
        <f ca="1">(SUMIF('Freeform time and material'!$B$17:$B$30,B1664,'Freeform time and material'!$G$17:$G$30)) +
(SUMIF('Vinyl cutting'!$B$17:$B$30,B1664,'Vinyl cutting'!$G$17:$G$30)) +
(SUMIF('Vinyl cutting (2)'!$B$17:$B$30,B1664,'Vinyl cutting (2)'!$G$17:$G$30)) +
(SUMIF('Apply vinyl graphics'!$B$17:$B$30,B1664,'Apply vinyl graphics'!$G$17:$G$30)) +
(SUMIF('Apply vinyl graphics (2)'!$B$17:$B$30,B1664,'Apply vinyl graphics (2)'!$G$17:$G$30)) +
(SUMIF('Alum pan sign'!$B$17:$B$30,B1664,'Alum pan sign'!$G$17:$G$30)) +
(SUMIF('Alum pan sign (2)'!$B$17:$B$30,B1664,'Alum pan sign (2)'!$G$17:$G$30)) +
(SUMIF('Economy pan sign'!$B$17:$B$30,B1664,'Economy pan sign'!$G$17:$G$30)) +
(SUMIF('Post and panel sign'!$B$17:$B$30,B1664,'Post and panel sign'!$G$17:$G$30)) +
(SUMIF('Post and panel sign (2)'!$B$17:$B$30,B1664,'Post and panel sign (2)'!$G$17:$G$30)) +
(SUMIF('Flat panels only'!$B$17:$B$30,B1664,'Flat panels only'!$G$17:$G$30)) +
(SUMIF('Flat panels only (2)'!$B$17:$B$30,B1664,'Flat panels only (2)'!$G$17:$G$30)) +
(SUMIF('Routed panel shapes'!$B$18:$B$31,B1664,'Routed panel shapes'!$G$18:$G$31)) +
(SUMIF('Routed panel shapes (2)'!$B$18:$B$31,B1664,'Routed panel shapes (2)'!$G$18:$G$31)) +
(SUMIF('Routed face only'!$B$17:$B$30,B1664,'Routed face only'!$G$17:$G$30)) +
(SUMIF('Routed face only (2)'!$B$17:$B$30,B1664,'Routed face only (2)'!$G$17:$G$30)) +
(SUMIF('Routed alum faces letters'!$B$17:$B$30,B1664,'Routed alum faces letters'!$G$17:$G$30)) +
(SUMIF('Routed alum faces letters (2)'!$B$17:$B$30,B1664,'Routed alum faces letters (2)'!$G$17:$G$30)) +
(SUMIF('Routed push through acrylic'!$B$17:$B$30,B1664,'Routed push through acrylic'!$G$17:$G$30)) +
(SUMIF('Routed push through acrylic (2)'!$B$17:$B$30,B1664,'Routed push through acrylic (2)'!$G$17:$G$30)) +
(SUMIF('Sf routed cabinet'!$B$17:$B$30,B1664,'Sf routed cabinet'!$G$17:$G$30)) +
(SUMIF('Sf routed cabinet (2)'!$B$17:$B$30,B1664,'Sf routed cabinet (2)'!$G$17:$G$30)) +
(SUMIF('Df routed cabinet'!$B$17:$B$30,B1664,'Df routed cabinet'!$G$17:$G$30)) +
(SUMIF('Df routed cabinet (2)'!$B$17:$B$30,B1664,'Df routed cabinet (2)'!$G$17:$G$30)) +
(SUMIF('Sf acrylic cabinet'!$B$17:$B$30,B1664,'Sf acrylic cabinet'!$G$17:$G$30)) +
(SUMIF('Sf acrylic cabinet (2)'!$B$17:$B$30,B1664,'Sf acrylic cabinet (2)'!$G$17:$G$30)) +
(SUMIF('Economy Sf acrylic'!$B$17:$B$30,B1664,'Economy Sf acrylic'!$G$17:$G$30)) +
(SUMIF('Df acrylic cabinet'!$B$17:$B$30,B1664,'Df acrylic cabinet'!$G$17:$G$30)) +
(SUMIF('Df acrylic cabinet (2)'!$B$17:$B$30,B1664,'Df acrylic cabinet (2)'!$G$17:$G$30)) +
(SUMIF('Sf flex cabinet'!$B$17:$B$30,B1664,'Sf flex cabinet'!$G$17:$G$30)) +
(SUMIF('Sf flex cabinet (2)'!$B$17:$B$30,B1664,'Sf flex cabinet (2)'!$G$17:$G$30)) +
(SUMIF('Df flex cabinet'!$B$17:$B$36,B1664,'Df flex cabinet'!$G$17:$G$36)) +
(SUMIF('Df flex cabinet (2)'!$B$17:$B$36,B1664,'Df flex cabinet (2)'!$G$17:$G$36)) +
(SUMIF('Pole cover'!$B$17:$B$30,B1664,'Pole cover'!$G$17:$G$30)) +
(SUMIF('Pole cover (2)'!$B$17:$B$30,B1664,'Pole cover (2)'!$G$17:$G$30)) +
(SUMIF('Structural Steel Fab'!$B$17:$B$29,B1664,'Structural Steel Fab'!$G$17:$G$29)) +
(SUMIF(Reveal!$B$17:$B$30,B1664,Reveal!$G$17:$G$30)) +
(SUMIF('Reveal (2)'!$B$17:$B$30,B1664,'Reveal (2)'!$G$17:$G$30)) +
(SUMIF('Crown cove top'!$B$17:$B$30,B1664,'Crown cove top'!$G$17:$G$30)) +
(SUMIF('EMC assembly'!$B$17:$B$30,B1664,'EMC assembly'!$G$17:$G$30)) +
(SUMIF(Crating!$B$17:$B$29,B1664,Crating!$G$17:$G$29)) +
(SUMIF('LED wiring'!$B$17:$B$30,B1664,'LED wiring'!$G$17:$G$30)) +
(SUMIF('Changeable copy face'!$B$17:$B$30,B1664,'Changeable copy face'!$G$17:$G$30)) +
(SUMIF('Flex face assembly'!$B$17:$B$30,B1664,'Flex face assembly'!$G$17:$G$30)) +
(SUMIF('Routed face assembly'!$B$17:$B$30,B1664,'Routed face assembly'!$G$17:$G$30)) +
(SUMIF('Paint calculation'!$B$17:$B$30,B1664,'Paint calculation'!$G$17:$G$30)) +
(SUMIF('Trimcap letter face'!$B$17:$B$30,B1664,'Trimcap letter face'!$G$17:$G$30)) +
(SUMIF('Trimcap letter face (2)'!$B$17:$B$30,B1664,'Trimcap letter face (2)'!$G$17:$G$30)) +
(SUMIF('Channel letter fabrication'!$B$17:$B$30,B1664,'Channel letter fabrication'!$G$17:$G$30)) +
(SUMIF('Channel letter fabrication (2)'!$B$17:$B$30,B1664,'Channel letter fabrication (2)'!$G$17:$G$30))</f>
        <v>0</v>
      </c>
    </row>
    <row r="1665" spans="1:10">
      <c r="A1665" s="28">
        <f>[1]ODBC!$A1665</f>
        <v>0</v>
      </c>
      <c r="B1665" s="29">
        <f>[1]ODBC!B1665</f>
        <v>0</v>
      </c>
      <c r="C1665" s="30" t="str">
        <f>IFERROR(VLOOKUP($B1665,[1]ODBC!$B:$H,2,FALSE),"")</f>
        <v/>
      </c>
      <c r="D1665" s="30" t="str">
        <f>IFERROR(VLOOKUP($B1665,[1]ODBC!$B:$H,3,FALSE),"")</f>
        <v/>
      </c>
      <c r="E1665" s="30" t="str">
        <f>IFERROR(VLOOKUP($B1665,[1]ODBC!$B:$H,4,FALSE),"")</f>
        <v/>
      </c>
      <c r="F1665" s="31" t="str">
        <f>IFERROR(VLOOKUP($B1665,[1]ODBC!$B:$H,5,FALSE),"")</f>
        <v/>
      </c>
      <c r="G1665" s="32">
        <f>[1]ODBC!G1665</f>
        <v>0</v>
      </c>
      <c r="H1665" s="33">
        <f>SUM([1]ODBC!H1665)</f>
        <v>0</v>
      </c>
      <c r="I1665" s="41" t="str">
        <f>'Vinyl cutting'!$B$2</f>
        <v>J36938</v>
      </c>
      <c r="J1665" s="42">
        <f ca="1">(SUMIF('Freeform time and material'!$B$17:$B$30,B1665,'Freeform time and material'!$G$17:$G$30)) +
(SUMIF('Vinyl cutting'!$B$17:$B$30,B1665,'Vinyl cutting'!$G$17:$G$30)) +
(SUMIF('Vinyl cutting (2)'!$B$17:$B$30,B1665,'Vinyl cutting (2)'!$G$17:$G$30)) +
(SUMIF('Apply vinyl graphics'!$B$17:$B$30,B1665,'Apply vinyl graphics'!$G$17:$G$30)) +
(SUMIF('Apply vinyl graphics (2)'!$B$17:$B$30,B1665,'Apply vinyl graphics (2)'!$G$17:$G$30)) +
(SUMIF('Alum pan sign'!$B$17:$B$30,B1665,'Alum pan sign'!$G$17:$G$30)) +
(SUMIF('Alum pan sign (2)'!$B$17:$B$30,B1665,'Alum pan sign (2)'!$G$17:$G$30)) +
(SUMIF('Economy pan sign'!$B$17:$B$30,B1665,'Economy pan sign'!$G$17:$G$30)) +
(SUMIF('Post and panel sign'!$B$17:$B$30,B1665,'Post and panel sign'!$G$17:$G$30)) +
(SUMIF('Post and panel sign (2)'!$B$17:$B$30,B1665,'Post and panel sign (2)'!$G$17:$G$30)) +
(SUMIF('Flat panels only'!$B$17:$B$30,B1665,'Flat panels only'!$G$17:$G$30)) +
(SUMIF('Flat panels only (2)'!$B$17:$B$30,B1665,'Flat panels only (2)'!$G$17:$G$30)) +
(SUMIF('Routed panel shapes'!$B$18:$B$31,B1665,'Routed panel shapes'!$G$18:$G$31)) +
(SUMIF('Routed panel shapes (2)'!$B$18:$B$31,B1665,'Routed panel shapes (2)'!$G$18:$G$31)) +
(SUMIF('Routed face only'!$B$17:$B$30,B1665,'Routed face only'!$G$17:$G$30)) +
(SUMIF('Routed face only (2)'!$B$17:$B$30,B1665,'Routed face only (2)'!$G$17:$G$30)) +
(SUMIF('Routed alum faces letters'!$B$17:$B$30,B1665,'Routed alum faces letters'!$G$17:$G$30)) +
(SUMIF('Routed alum faces letters (2)'!$B$17:$B$30,B1665,'Routed alum faces letters (2)'!$G$17:$G$30)) +
(SUMIF('Routed push through acrylic'!$B$17:$B$30,B1665,'Routed push through acrylic'!$G$17:$G$30)) +
(SUMIF('Routed push through acrylic (2)'!$B$17:$B$30,B1665,'Routed push through acrylic (2)'!$G$17:$G$30)) +
(SUMIF('Sf routed cabinet'!$B$17:$B$30,B1665,'Sf routed cabinet'!$G$17:$G$30)) +
(SUMIF('Sf routed cabinet (2)'!$B$17:$B$30,B1665,'Sf routed cabinet (2)'!$G$17:$G$30)) +
(SUMIF('Df routed cabinet'!$B$17:$B$30,B1665,'Df routed cabinet'!$G$17:$G$30)) +
(SUMIF('Df routed cabinet (2)'!$B$17:$B$30,B1665,'Df routed cabinet (2)'!$G$17:$G$30)) +
(SUMIF('Sf acrylic cabinet'!$B$17:$B$30,B1665,'Sf acrylic cabinet'!$G$17:$G$30)) +
(SUMIF('Sf acrylic cabinet (2)'!$B$17:$B$30,B1665,'Sf acrylic cabinet (2)'!$G$17:$G$30)) +
(SUMIF('Economy Sf acrylic'!$B$17:$B$30,B1665,'Economy Sf acrylic'!$G$17:$G$30)) +
(SUMIF('Df acrylic cabinet'!$B$17:$B$30,B1665,'Df acrylic cabinet'!$G$17:$G$30)) +
(SUMIF('Df acrylic cabinet (2)'!$B$17:$B$30,B1665,'Df acrylic cabinet (2)'!$G$17:$G$30)) +
(SUMIF('Sf flex cabinet'!$B$17:$B$30,B1665,'Sf flex cabinet'!$G$17:$G$30)) +
(SUMIF('Sf flex cabinet (2)'!$B$17:$B$30,B1665,'Sf flex cabinet (2)'!$G$17:$G$30)) +
(SUMIF('Df flex cabinet'!$B$17:$B$36,B1665,'Df flex cabinet'!$G$17:$G$36)) +
(SUMIF('Df flex cabinet (2)'!$B$17:$B$36,B1665,'Df flex cabinet (2)'!$G$17:$G$36)) +
(SUMIF('Pole cover'!$B$17:$B$30,B1665,'Pole cover'!$G$17:$G$30)) +
(SUMIF('Pole cover (2)'!$B$17:$B$30,B1665,'Pole cover (2)'!$G$17:$G$30)) +
(SUMIF('Structural Steel Fab'!$B$17:$B$29,B1665,'Structural Steel Fab'!$G$17:$G$29)) +
(SUMIF(Reveal!$B$17:$B$30,B1665,Reveal!$G$17:$G$30)) +
(SUMIF('Reveal (2)'!$B$17:$B$30,B1665,'Reveal (2)'!$G$17:$G$30)) +
(SUMIF('Crown cove top'!$B$17:$B$30,B1665,'Crown cove top'!$G$17:$G$30)) +
(SUMIF('EMC assembly'!$B$17:$B$30,B1665,'EMC assembly'!$G$17:$G$30)) +
(SUMIF(Crating!$B$17:$B$29,B1665,Crating!$G$17:$G$29)) +
(SUMIF('LED wiring'!$B$17:$B$30,B1665,'LED wiring'!$G$17:$G$30)) +
(SUMIF('Changeable copy face'!$B$17:$B$30,B1665,'Changeable copy face'!$G$17:$G$30)) +
(SUMIF('Flex face assembly'!$B$17:$B$30,B1665,'Flex face assembly'!$G$17:$G$30)) +
(SUMIF('Routed face assembly'!$B$17:$B$30,B1665,'Routed face assembly'!$G$17:$G$30)) +
(SUMIF('Paint calculation'!$B$17:$B$30,B1665,'Paint calculation'!$G$17:$G$30)) +
(SUMIF('Trimcap letter face'!$B$17:$B$30,B1665,'Trimcap letter face'!$G$17:$G$30)) +
(SUMIF('Trimcap letter face (2)'!$B$17:$B$30,B1665,'Trimcap letter face (2)'!$G$17:$G$30)) +
(SUMIF('Channel letter fabrication'!$B$17:$B$30,B1665,'Channel letter fabrication'!$G$17:$G$30)) +
(SUMIF('Channel letter fabrication (2)'!$B$17:$B$30,B1665,'Channel letter fabrication (2)'!$G$17:$G$30))</f>
        <v>0</v>
      </c>
    </row>
    <row r="1666" spans="1:10">
      <c r="A1666" s="28">
        <f>[1]ODBC!$A1666</f>
        <v>0</v>
      </c>
      <c r="B1666" s="29">
        <f>[1]ODBC!B1666</f>
        <v>0</v>
      </c>
      <c r="C1666" s="30" t="str">
        <f>IFERROR(VLOOKUP($B1666,[1]ODBC!$B:$H,2,FALSE),"")</f>
        <v/>
      </c>
      <c r="D1666" s="30" t="str">
        <f>IFERROR(VLOOKUP($B1666,[1]ODBC!$B:$H,3,FALSE),"")</f>
        <v/>
      </c>
      <c r="E1666" s="30" t="str">
        <f>IFERROR(VLOOKUP($B1666,[1]ODBC!$B:$H,4,FALSE),"")</f>
        <v/>
      </c>
      <c r="F1666" s="31" t="str">
        <f>IFERROR(VLOOKUP($B1666,[1]ODBC!$B:$H,5,FALSE),"")</f>
        <v/>
      </c>
      <c r="G1666" s="32">
        <f>[1]ODBC!G1666</f>
        <v>0</v>
      </c>
      <c r="H1666" s="33">
        <f>SUM([1]ODBC!H1666)</f>
        <v>0</v>
      </c>
      <c r="I1666" s="41" t="str">
        <f>'Vinyl cutting'!$B$2</f>
        <v>J36938</v>
      </c>
      <c r="J1666" s="42">
        <f ca="1">(SUMIF('Freeform time and material'!$B$17:$B$30,B1666,'Freeform time and material'!$G$17:$G$30)) +
(SUMIF('Vinyl cutting'!$B$17:$B$30,B1666,'Vinyl cutting'!$G$17:$G$30)) +
(SUMIF('Vinyl cutting (2)'!$B$17:$B$30,B1666,'Vinyl cutting (2)'!$G$17:$G$30)) +
(SUMIF('Apply vinyl graphics'!$B$17:$B$30,B1666,'Apply vinyl graphics'!$G$17:$G$30)) +
(SUMIF('Apply vinyl graphics (2)'!$B$17:$B$30,B1666,'Apply vinyl graphics (2)'!$G$17:$G$30)) +
(SUMIF('Alum pan sign'!$B$17:$B$30,B1666,'Alum pan sign'!$G$17:$G$30)) +
(SUMIF('Alum pan sign (2)'!$B$17:$B$30,B1666,'Alum pan sign (2)'!$G$17:$G$30)) +
(SUMIF('Economy pan sign'!$B$17:$B$30,B1666,'Economy pan sign'!$G$17:$G$30)) +
(SUMIF('Post and panel sign'!$B$17:$B$30,B1666,'Post and panel sign'!$G$17:$G$30)) +
(SUMIF('Post and panel sign (2)'!$B$17:$B$30,B1666,'Post and panel sign (2)'!$G$17:$G$30)) +
(SUMIF('Flat panels only'!$B$17:$B$30,B1666,'Flat panels only'!$G$17:$G$30)) +
(SUMIF('Flat panels only (2)'!$B$17:$B$30,B1666,'Flat panels only (2)'!$G$17:$G$30)) +
(SUMIF('Routed panel shapes'!$B$18:$B$31,B1666,'Routed panel shapes'!$G$18:$G$31)) +
(SUMIF('Routed panel shapes (2)'!$B$18:$B$31,B1666,'Routed panel shapes (2)'!$G$18:$G$31)) +
(SUMIF('Routed face only'!$B$17:$B$30,B1666,'Routed face only'!$G$17:$G$30)) +
(SUMIF('Routed face only (2)'!$B$17:$B$30,B1666,'Routed face only (2)'!$G$17:$G$30)) +
(SUMIF('Routed alum faces letters'!$B$17:$B$30,B1666,'Routed alum faces letters'!$G$17:$G$30)) +
(SUMIF('Routed alum faces letters (2)'!$B$17:$B$30,B1666,'Routed alum faces letters (2)'!$G$17:$G$30)) +
(SUMIF('Routed push through acrylic'!$B$17:$B$30,B1666,'Routed push through acrylic'!$G$17:$G$30)) +
(SUMIF('Routed push through acrylic (2)'!$B$17:$B$30,B1666,'Routed push through acrylic (2)'!$G$17:$G$30)) +
(SUMIF('Sf routed cabinet'!$B$17:$B$30,B1666,'Sf routed cabinet'!$G$17:$G$30)) +
(SUMIF('Sf routed cabinet (2)'!$B$17:$B$30,B1666,'Sf routed cabinet (2)'!$G$17:$G$30)) +
(SUMIF('Df routed cabinet'!$B$17:$B$30,B1666,'Df routed cabinet'!$G$17:$G$30)) +
(SUMIF('Df routed cabinet (2)'!$B$17:$B$30,B1666,'Df routed cabinet (2)'!$G$17:$G$30)) +
(SUMIF('Sf acrylic cabinet'!$B$17:$B$30,B1666,'Sf acrylic cabinet'!$G$17:$G$30)) +
(SUMIF('Sf acrylic cabinet (2)'!$B$17:$B$30,B1666,'Sf acrylic cabinet (2)'!$G$17:$G$30)) +
(SUMIF('Economy Sf acrylic'!$B$17:$B$30,B1666,'Economy Sf acrylic'!$G$17:$G$30)) +
(SUMIF('Df acrylic cabinet'!$B$17:$B$30,B1666,'Df acrylic cabinet'!$G$17:$G$30)) +
(SUMIF('Df acrylic cabinet (2)'!$B$17:$B$30,B1666,'Df acrylic cabinet (2)'!$G$17:$G$30)) +
(SUMIF('Sf flex cabinet'!$B$17:$B$30,B1666,'Sf flex cabinet'!$G$17:$G$30)) +
(SUMIF('Sf flex cabinet (2)'!$B$17:$B$30,B1666,'Sf flex cabinet (2)'!$G$17:$G$30)) +
(SUMIF('Df flex cabinet'!$B$17:$B$36,B1666,'Df flex cabinet'!$G$17:$G$36)) +
(SUMIF('Df flex cabinet (2)'!$B$17:$B$36,B1666,'Df flex cabinet (2)'!$G$17:$G$36)) +
(SUMIF('Pole cover'!$B$17:$B$30,B1666,'Pole cover'!$G$17:$G$30)) +
(SUMIF('Pole cover (2)'!$B$17:$B$30,B1666,'Pole cover (2)'!$G$17:$G$30)) +
(SUMIF('Structural Steel Fab'!$B$17:$B$29,B1666,'Structural Steel Fab'!$G$17:$G$29)) +
(SUMIF(Reveal!$B$17:$B$30,B1666,Reveal!$G$17:$G$30)) +
(SUMIF('Reveal (2)'!$B$17:$B$30,B1666,'Reveal (2)'!$G$17:$G$30)) +
(SUMIF('Crown cove top'!$B$17:$B$30,B1666,'Crown cove top'!$G$17:$G$30)) +
(SUMIF('EMC assembly'!$B$17:$B$30,B1666,'EMC assembly'!$G$17:$G$30)) +
(SUMIF(Crating!$B$17:$B$29,B1666,Crating!$G$17:$G$29)) +
(SUMIF('LED wiring'!$B$17:$B$30,B1666,'LED wiring'!$G$17:$G$30)) +
(SUMIF('Changeable copy face'!$B$17:$B$30,B1666,'Changeable copy face'!$G$17:$G$30)) +
(SUMIF('Flex face assembly'!$B$17:$B$30,B1666,'Flex face assembly'!$G$17:$G$30)) +
(SUMIF('Routed face assembly'!$B$17:$B$30,B1666,'Routed face assembly'!$G$17:$G$30)) +
(SUMIF('Paint calculation'!$B$17:$B$30,B1666,'Paint calculation'!$G$17:$G$30)) +
(SUMIF('Trimcap letter face'!$B$17:$B$30,B1666,'Trimcap letter face'!$G$17:$G$30)) +
(SUMIF('Trimcap letter face (2)'!$B$17:$B$30,B1666,'Trimcap letter face (2)'!$G$17:$G$30)) +
(SUMIF('Channel letter fabrication'!$B$17:$B$30,B1666,'Channel letter fabrication'!$G$17:$G$30)) +
(SUMIF('Channel letter fabrication (2)'!$B$17:$B$30,B1666,'Channel letter fabrication (2)'!$G$17:$G$30))</f>
        <v>0</v>
      </c>
    </row>
    <row r="1667" spans="1:10">
      <c r="A1667" s="28">
        <f>[1]ODBC!$A1667</f>
        <v>0</v>
      </c>
      <c r="B1667" s="29">
        <f>[1]ODBC!B1667</f>
        <v>0</v>
      </c>
      <c r="C1667" s="30" t="str">
        <f>IFERROR(VLOOKUP($B1667,[1]ODBC!$B:$H,2,FALSE),"")</f>
        <v/>
      </c>
      <c r="D1667" s="30" t="str">
        <f>IFERROR(VLOOKUP($B1667,[1]ODBC!$B:$H,3,FALSE),"")</f>
        <v/>
      </c>
      <c r="E1667" s="30" t="str">
        <f>IFERROR(VLOOKUP($B1667,[1]ODBC!$B:$H,4,FALSE),"")</f>
        <v/>
      </c>
      <c r="F1667" s="31" t="str">
        <f>IFERROR(VLOOKUP($B1667,[1]ODBC!$B:$H,5,FALSE),"")</f>
        <v/>
      </c>
      <c r="G1667" s="32">
        <f>[1]ODBC!G1667</f>
        <v>0</v>
      </c>
      <c r="H1667" s="33">
        <f>SUM([1]ODBC!H1667)</f>
        <v>0</v>
      </c>
      <c r="I1667" s="41" t="str">
        <f>'Vinyl cutting'!$B$2</f>
        <v>J36938</v>
      </c>
      <c r="J1667" s="42">
        <f ca="1">(SUMIF('Freeform time and material'!$B$17:$B$30,B1667,'Freeform time and material'!$G$17:$G$30)) +
(SUMIF('Vinyl cutting'!$B$17:$B$30,B1667,'Vinyl cutting'!$G$17:$G$30)) +
(SUMIF('Vinyl cutting (2)'!$B$17:$B$30,B1667,'Vinyl cutting (2)'!$G$17:$G$30)) +
(SUMIF('Apply vinyl graphics'!$B$17:$B$30,B1667,'Apply vinyl graphics'!$G$17:$G$30)) +
(SUMIF('Apply vinyl graphics (2)'!$B$17:$B$30,B1667,'Apply vinyl graphics (2)'!$G$17:$G$30)) +
(SUMIF('Alum pan sign'!$B$17:$B$30,B1667,'Alum pan sign'!$G$17:$G$30)) +
(SUMIF('Alum pan sign (2)'!$B$17:$B$30,B1667,'Alum pan sign (2)'!$G$17:$G$30)) +
(SUMIF('Economy pan sign'!$B$17:$B$30,B1667,'Economy pan sign'!$G$17:$G$30)) +
(SUMIF('Post and panel sign'!$B$17:$B$30,B1667,'Post and panel sign'!$G$17:$G$30)) +
(SUMIF('Post and panel sign (2)'!$B$17:$B$30,B1667,'Post and panel sign (2)'!$G$17:$G$30)) +
(SUMIF('Flat panels only'!$B$17:$B$30,B1667,'Flat panels only'!$G$17:$G$30)) +
(SUMIF('Flat panels only (2)'!$B$17:$B$30,B1667,'Flat panels only (2)'!$G$17:$G$30)) +
(SUMIF('Routed panel shapes'!$B$18:$B$31,B1667,'Routed panel shapes'!$G$18:$G$31)) +
(SUMIF('Routed panel shapes (2)'!$B$18:$B$31,B1667,'Routed panel shapes (2)'!$G$18:$G$31)) +
(SUMIF('Routed face only'!$B$17:$B$30,B1667,'Routed face only'!$G$17:$G$30)) +
(SUMIF('Routed face only (2)'!$B$17:$B$30,B1667,'Routed face only (2)'!$G$17:$G$30)) +
(SUMIF('Routed alum faces letters'!$B$17:$B$30,B1667,'Routed alum faces letters'!$G$17:$G$30)) +
(SUMIF('Routed alum faces letters (2)'!$B$17:$B$30,B1667,'Routed alum faces letters (2)'!$G$17:$G$30)) +
(SUMIF('Routed push through acrylic'!$B$17:$B$30,B1667,'Routed push through acrylic'!$G$17:$G$30)) +
(SUMIF('Routed push through acrylic (2)'!$B$17:$B$30,B1667,'Routed push through acrylic (2)'!$G$17:$G$30)) +
(SUMIF('Sf routed cabinet'!$B$17:$B$30,B1667,'Sf routed cabinet'!$G$17:$G$30)) +
(SUMIF('Sf routed cabinet (2)'!$B$17:$B$30,B1667,'Sf routed cabinet (2)'!$G$17:$G$30)) +
(SUMIF('Df routed cabinet'!$B$17:$B$30,B1667,'Df routed cabinet'!$G$17:$G$30)) +
(SUMIF('Df routed cabinet (2)'!$B$17:$B$30,B1667,'Df routed cabinet (2)'!$G$17:$G$30)) +
(SUMIF('Sf acrylic cabinet'!$B$17:$B$30,B1667,'Sf acrylic cabinet'!$G$17:$G$30)) +
(SUMIF('Sf acrylic cabinet (2)'!$B$17:$B$30,B1667,'Sf acrylic cabinet (2)'!$G$17:$G$30)) +
(SUMIF('Economy Sf acrylic'!$B$17:$B$30,B1667,'Economy Sf acrylic'!$G$17:$G$30)) +
(SUMIF('Df acrylic cabinet'!$B$17:$B$30,B1667,'Df acrylic cabinet'!$G$17:$G$30)) +
(SUMIF('Df acrylic cabinet (2)'!$B$17:$B$30,B1667,'Df acrylic cabinet (2)'!$G$17:$G$30)) +
(SUMIF('Sf flex cabinet'!$B$17:$B$30,B1667,'Sf flex cabinet'!$G$17:$G$30)) +
(SUMIF('Sf flex cabinet (2)'!$B$17:$B$30,B1667,'Sf flex cabinet (2)'!$G$17:$G$30)) +
(SUMIF('Df flex cabinet'!$B$17:$B$36,B1667,'Df flex cabinet'!$G$17:$G$36)) +
(SUMIF('Df flex cabinet (2)'!$B$17:$B$36,B1667,'Df flex cabinet (2)'!$G$17:$G$36)) +
(SUMIF('Pole cover'!$B$17:$B$30,B1667,'Pole cover'!$G$17:$G$30)) +
(SUMIF('Pole cover (2)'!$B$17:$B$30,B1667,'Pole cover (2)'!$G$17:$G$30)) +
(SUMIF('Structural Steel Fab'!$B$17:$B$29,B1667,'Structural Steel Fab'!$G$17:$G$29)) +
(SUMIF(Reveal!$B$17:$B$30,B1667,Reveal!$G$17:$G$30)) +
(SUMIF('Reveal (2)'!$B$17:$B$30,B1667,'Reveal (2)'!$G$17:$G$30)) +
(SUMIF('Crown cove top'!$B$17:$B$30,B1667,'Crown cove top'!$G$17:$G$30)) +
(SUMIF('EMC assembly'!$B$17:$B$30,B1667,'EMC assembly'!$G$17:$G$30)) +
(SUMIF(Crating!$B$17:$B$29,B1667,Crating!$G$17:$G$29)) +
(SUMIF('LED wiring'!$B$17:$B$30,B1667,'LED wiring'!$G$17:$G$30)) +
(SUMIF('Changeable copy face'!$B$17:$B$30,B1667,'Changeable copy face'!$G$17:$G$30)) +
(SUMIF('Flex face assembly'!$B$17:$B$30,B1667,'Flex face assembly'!$G$17:$G$30)) +
(SUMIF('Routed face assembly'!$B$17:$B$30,B1667,'Routed face assembly'!$G$17:$G$30)) +
(SUMIF('Paint calculation'!$B$17:$B$30,B1667,'Paint calculation'!$G$17:$G$30)) +
(SUMIF('Trimcap letter face'!$B$17:$B$30,B1667,'Trimcap letter face'!$G$17:$G$30)) +
(SUMIF('Trimcap letter face (2)'!$B$17:$B$30,B1667,'Trimcap letter face (2)'!$G$17:$G$30)) +
(SUMIF('Channel letter fabrication'!$B$17:$B$30,B1667,'Channel letter fabrication'!$G$17:$G$30)) +
(SUMIF('Channel letter fabrication (2)'!$B$17:$B$30,B1667,'Channel letter fabrication (2)'!$G$17:$G$30))</f>
        <v>0</v>
      </c>
    </row>
    <row r="1668" spans="1:10">
      <c r="A1668" s="28">
        <f>[1]ODBC!$A1668</f>
        <v>0</v>
      </c>
      <c r="B1668" s="29">
        <f>[1]ODBC!B1668</f>
        <v>0</v>
      </c>
      <c r="C1668" s="30" t="str">
        <f>IFERROR(VLOOKUP($B1668,[1]ODBC!$B:$H,2,FALSE),"")</f>
        <v/>
      </c>
      <c r="D1668" s="30" t="str">
        <f>IFERROR(VLOOKUP($B1668,[1]ODBC!$B:$H,3,FALSE),"")</f>
        <v/>
      </c>
      <c r="E1668" s="30" t="str">
        <f>IFERROR(VLOOKUP($B1668,[1]ODBC!$B:$H,4,FALSE),"")</f>
        <v/>
      </c>
      <c r="F1668" s="31" t="str">
        <f>IFERROR(VLOOKUP($B1668,[1]ODBC!$B:$H,5,FALSE),"")</f>
        <v/>
      </c>
      <c r="G1668" s="32">
        <f>[1]ODBC!G1668</f>
        <v>0</v>
      </c>
      <c r="H1668" s="33">
        <f>SUM([1]ODBC!H1668)</f>
        <v>0</v>
      </c>
      <c r="I1668" s="41" t="str">
        <f>'Vinyl cutting'!$B$2</f>
        <v>J36938</v>
      </c>
      <c r="J1668" s="42">
        <f ca="1">(SUMIF('Freeform time and material'!$B$17:$B$30,B1668,'Freeform time and material'!$G$17:$G$30)) +
(SUMIF('Vinyl cutting'!$B$17:$B$30,B1668,'Vinyl cutting'!$G$17:$G$30)) +
(SUMIF('Vinyl cutting (2)'!$B$17:$B$30,B1668,'Vinyl cutting (2)'!$G$17:$G$30)) +
(SUMIF('Apply vinyl graphics'!$B$17:$B$30,B1668,'Apply vinyl graphics'!$G$17:$G$30)) +
(SUMIF('Apply vinyl graphics (2)'!$B$17:$B$30,B1668,'Apply vinyl graphics (2)'!$G$17:$G$30)) +
(SUMIF('Alum pan sign'!$B$17:$B$30,B1668,'Alum pan sign'!$G$17:$G$30)) +
(SUMIF('Alum pan sign (2)'!$B$17:$B$30,B1668,'Alum pan sign (2)'!$G$17:$G$30)) +
(SUMIF('Economy pan sign'!$B$17:$B$30,B1668,'Economy pan sign'!$G$17:$G$30)) +
(SUMIF('Post and panel sign'!$B$17:$B$30,B1668,'Post and panel sign'!$G$17:$G$30)) +
(SUMIF('Post and panel sign (2)'!$B$17:$B$30,B1668,'Post and panel sign (2)'!$G$17:$G$30)) +
(SUMIF('Flat panels only'!$B$17:$B$30,B1668,'Flat panels only'!$G$17:$G$30)) +
(SUMIF('Flat panels only (2)'!$B$17:$B$30,B1668,'Flat panels only (2)'!$G$17:$G$30)) +
(SUMIF('Routed panel shapes'!$B$18:$B$31,B1668,'Routed panel shapes'!$G$18:$G$31)) +
(SUMIF('Routed panel shapes (2)'!$B$18:$B$31,B1668,'Routed panel shapes (2)'!$G$18:$G$31)) +
(SUMIF('Routed face only'!$B$17:$B$30,B1668,'Routed face only'!$G$17:$G$30)) +
(SUMIF('Routed face only (2)'!$B$17:$B$30,B1668,'Routed face only (2)'!$G$17:$G$30)) +
(SUMIF('Routed alum faces letters'!$B$17:$B$30,B1668,'Routed alum faces letters'!$G$17:$G$30)) +
(SUMIF('Routed alum faces letters (2)'!$B$17:$B$30,B1668,'Routed alum faces letters (2)'!$G$17:$G$30)) +
(SUMIF('Routed push through acrylic'!$B$17:$B$30,B1668,'Routed push through acrylic'!$G$17:$G$30)) +
(SUMIF('Routed push through acrylic (2)'!$B$17:$B$30,B1668,'Routed push through acrylic (2)'!$G$17:$G$30)) +
(SUMIF('Sf routed cabinet'!$B$17:$B$30,B1668,'Sf routed cabinet'!$G$17:$G$30)) +
(SUMIF('Sf routed cabinet (2)'!$B$17:$B$30,B1668,'Sf routed cabinet (2)'!$G$17:$G$30)) +
(SUMIF('Df routed cabinet'!$B$17:$B$30,B1668,'Df routed cabinet'!$G$17:$G$30)) +
(SUMIF('Df routed cabinet (2)'!$B$17:$B$30,B1668,'Df routed cabinet (2)'!$G$17:$G$30)) +
(SUMIF('Sf acrylic cabinet'!$B$17:$B$30,B1668,'Sf acrylic cabinet'!$G$17:$G$30)) +
(SUMIF('Sf acrylic cabinet (2)'!$B$17:$B$30,B1668,'Sf acrylic cabinet (2)'!$G$17:$G$30)) +
(SUMIF('Economy Sf acrylic'!$B$17:$B$30,B1668,'Economy Sf acrylic'!$G$17:$G$30)) +
(SUMIF('Df acrylic cabinet'!$B$17:$B$30,B1668,'Df acrylic cabinet'!$G$17:$G$30)) +
(SUMIF('Df acrylic cabinet (2)'!$B$17:$B$30,B1668,'Df acrylic cabinet (2)'!$G$17:$G$30)) +
(SUMIF('Sf flex cabinet'!$B$17:$B$30,B1668,'Sf flex cabinet'!$G$17:$G$30)) +
(SUMIF('Sf flex cabinet (2)'!$B$17:$B$30,B1668,'Sf flex cabinet (2)'!$G$17:$G$30)) +
(SUMIF('Df flex cabinet'!$B$17:$B$36,B1668,'Df flex cabinet'!$G$17:$G$36)) +
(SUMIF('Df flex cabinet (2)'!$B$17:$B$36,B1668,'Df flex cabinet (2)'!$G$17:$G$36)) +
(SUMIF('Pole cover'!$B$17:$B$30,B1668,'Pole cover'!$G$17:$G$30)) +
(SUMIF('Pole cover (2)'!$B$17:$B$30,B1668,'Pole cover (2)'!$G$17:$G$30)) +
(SUMIF('Structural Steel Fab'!$B$17:$B$29,B1668,'Structural Steel Fab'!$G$17:$G$29)) +
(SUMIF(Reveal!$B$17:$B$30,B1668,Reveal!$G$17:$G$30)) +
(SUMIF('Reveal (2)'!$B$17:$B$30,B1668,'Reveal (2)'!$G$17:$G$30)) +
(SUMIF('Crown cove top'!$B$17:$B$30,B1668,'Crown cove top'!$G$17:$G$30)) +
(SUMIF('EMC assembly'!$B$17:$B$30,B1668,'EMC assembly'!$G$17:$G$30)) +
(SUMIF(Crating!$B$17:$B$29,B1668,Crating!$G$17:$G$29)) +
(SUMIF('LED wiring'!$B$17:$B$30,B1668,'LED wiring'!$G$17:$G$30)) +
(SUMIF('Changeable copy face'!$B$17:$B$30,B1668,'Changeable copy face'!$G$17:$G$30)) +
(SUMIF('Flex face assembly'!$B$17:$B$30,B1668,'Flex face assembly'!$G$17:$G$30)) +
(SUMIF('Routed face assembly'!$B$17:$B$30,B1668,'Routed face assembly'!$G$17:$G$30)) +
(SUMIF('Paint calculation'!$B$17:$B$30,B1668,'Paint calculation'!$G$17:$G$30)) +
(SUMIF('Trimcap letter face'!$B$17:$B$30,B1668,'Trimcap letter face'!$G$17:$G$30)) +
(SUMIF('Trimcap letter face (2)'!$B$17:$B$30,B1668,'Trimcap letter face (2)'!$G$17:$G$30)) +
(SUMIF('Channel letter fabrication'!$B$17:$B$30,B1668,'Channel letter fabrication'!$G$17:$G$30)) +
(SUMIF('Channel letter fabrication (2)'!$B$17:$B$30,B1668,'Channel letter fabrication (2)'!$G$17:$G$30))</f>
        <v>0</v>
      </c>
    </row>
    <row r="1669" spans="1:10">
      <c r="A1669" s="28">
        <f>[1]ODBC!$A1669</f>
        <v>0</v>
      </c>
      <c r="B1669" s="29">
        <f>[1]ODBC!B1669</f>
        <v>0</v>
      </c>
      <c r="C1669" s="30" t="str">
        <f>IFERROR(VLOOKUP($B1669,[1]ODBC!$B:$H,2,FALSE),"")</f>
        <v/>
      </c>
      <c r="D1669" s="30" t="str">
        <f>IFERROR(VLOOKUP($B1669,[1]ODBC!$B:$H,3,FALSE),"")</f>
        <v/>
      </c>
      <c r="E1669" s="30" t="str">
        <f>IFERROR(VLOOKUP($B1669,[1]ODBC!$B:$H,4,FALSE),"")</f>
        <v/>
      </c>
      <c r="F1669" s="31" t="str">
        <f>IFERROR(VLOOKUP($B1669,[1]ODBC!$B:$H,5,FALSE),"")</f>
        <v/>
      </c>
      <c r="G1669" s="32">
        <f>[1]ODBC!G1669</f>
        <v>0</v>
      </c>
      <c r="H1669" s="33">
        <f>SUM([1]ODBC!H1669)</f>
        <v>0</v>
      </c>
      <c r="I1669" s="41" t="str">
        <f>'Vinyl cutting'!$B$2</f>
        <v>J36938</v>
      </c>
      <c r="J1669" s="42">
        <f ca="1">(SUMIF('Freeform time and material'!$B$17:$B$30,B1669,'Freeform time and material'!$G$17:$G$30)) +
(SUMIF('Vinyl cutting'!$B$17:$B$30,B1669,'Vinyl cutting'!$G$17:$G$30)) +
(SUMIF('Vinyl cutting (2)'!$B$17:$B$30,B1669,'Vinyl cutting (2)'!$G$17:$G$30)) +
(SUMIF('Apply vinyl graphics'!$B$17:$B$30,B1669,'Apply vinyl graphics'!$G$17:$G$30)) +
(SUMIF('Apply vinyl graphics (2)'!$B$17:$B$30,B1669,'Apply vinyl graphics (2)'!$G$17:$G$30)) +
(SUMIF('Alum pan sign'!$B$17:$B$30,B1669,'Alum pan sign'!$G$17:$G$30)) +
(SUMIF('Alum pan sign (2)'!$B$17:$B$30,B1669,'Alum pan sign (2)'!$G$17:$G$30)) +
(SUMIF('Economy pan sign'!$B$17:$B$30,B1669,'Economy pan sign'!$G$17:$G$30)) +
(SUMIF('Post and panel sign'!$B$17:$B$30,B1669,'Post and panel sign'!$G$17:$G$30)) +
(SUMIF('Post and panel sign (2)'!$B$17:$B$30,B1669,'Post and panel sign (2)'!$G$17:$G$30)) +
(SUMIF('Flat panels only'!$B$17:$B$30,B1669,'Flat panels only'!$G$17:$G$30)) +
(SUMIF('Flat panels only (2)'!$B$17:$B$30,B1669,'Flat panels only (2)'!$G$17:$G$30)) +
(SUMIF('Routed panel shapes'!$B$18:$B$31,B1669,'Routed panel shapes'!$G$18:$G$31)) +
(SUMIF('Routed panel shapes (2)'!$B$18:$B$31,B1669,'Routed panel shapes (2)'!$G$18:$G$31)) +
(SUMIF('Routed face only'!$B$17:$B$30,B1669,'Routed face only'!$G$17:$G$30)) +
(SUMIF('Routed face only (2)'!$B$17:$B$30,B1669,'Routed face only (2)'!$G$17:$G$30)) +
(SUMIF('Routed alum faces letters'!$B$17:$B$30,B1669,'Routed alum faces letters'!$G$17:$G$30)) +
(SUMIF('Routed alum faces letters (2)'!$B$17:$B$30,B1669,'Routed alum faces letters (2)'!$G$17:$G$30)) +
(SUMIF('Routed push through acrylic'!$B$17:$B$30,B1669,'Routed push through acrylic'!$G$17:$G$30)) +
(SUMIF('Routed push through acrylic (2)'!$B$17:$B$30,B1669,'Routed push through acrylic (2)'!$G$17:$G$30)) +
(SUMIF('Sf routed cabinet'!$B$17:$B$30,B1669,'Sf routed cabinet'!$G$17:$G$30)) +
(SUMIF('Sf routed cabinet (2)'!$B$17:$B$30,B1669,'Sf routed cabinet (2)'!$G$17:$G$30)) +
(SUMIF('Df routed cabinet'!$B$17:$B$30,B1669,'Df routed cabinet'!$G$17:$G$30)) +
(SUMIF('Df routed cabinet (2)'!$B$17:$B$30,B1669,'Df routed cabinet (2)'!$G$17:$G$30)) +
(SUMIF('Sf acrylic cabinet'!$B$17:$B$30,B1669,'Sf acrylic cabinet'!$G$17:$G$30)) +
(SUMIF('Sf acrylic cabinet (2)'!$B$17:$B$30,B1669,'Sf acrylic cabinet (2)'!$G$17:$G$30)) +
(SUMIF('Economy Sf acrylic'!$B$17:$B$30,B1669,'Economy Sf acrylic'!$G$17:$G$30)) +
(SUMIF('Df acrylic cabinet'!$B$17:$B$30,B1669,'Df acrylic cabinet'!$G$17:$G$30)) +
(SUMIF('Df acrylic cabinet (2)'!$B$17:$B$30,B1669,'Df acrylic cabinet (2)'!$G$17:$G$30)) +
(SUMIF('Sf flex cabinet'!$B$17:$B$30,B1669,'Sf flex cabinet'!$G$17:$G$30)) +
(SUMIF('Sf flex cabinet (2)'!$B$17:$B$30,B1669,'Sf flex cabinet (2)'!$G$17:$G$30)) +
(SUMIF('Df flex cabinet'!$B$17:$B$36,B1669,'Df flex cabinet'!$G$17:$G$36)) +
(SUMIF('Df flex cabinet (2)'!$B$17:$B$36,B1669,'Df flex cabinet (2)'!$G$17:$G$36)) +
(SUMIF('Pole cover'!$B$17:$B$30,B1669,'Pole cover'!$G$17:$G$30)) +
(SUMIF('Pole cover (2)'!$B$17:$B$30,B1669,'Pole cover (2)'!$G$17:$G$30)) +
(SUMIF('Structural Steel Fab'!$B$17:$B$29,B1669,'Structural Steel Fab'!$G$17:$G$29)) +
(SUMIF(Reveal!$B$17:$B$30,B1669,Reveal!$G$17:$G$30)) +
(SUMIF('Reveal (2)'!$B$17:$B$30,B1669,'Reveal (2)'!$G$17:$G$30)) +
(SUMIF('Crown cove top'!$B$17:$B$30,B1669,'Crown cove top'!$G$17:$G$30)) +
(SUMIF('EMC assembly'!$B$17:$B$30,B1669,'EMC assembly'!$G$17:$G$30)) +
(SUMIF(Crating!$B$17:$B$29,B1669,Crating!$G$17:$G$29)) +
(SUMIF('LED wiring'!$B$17:$B$30,B1669,'LED wiring'!$G$17:$G$30)) +
(SUMIF('Changeable copy face'!$B$17:$B$30,B1669,'Changeable copy face'!$G$17:$G$30)) +
(SUMIF('Flex face assembly'!$B$17:$B$30,B1669,'Flex face assembly'!$G$17:$G$30)) +
(SUMIF('Routed face assembly'!$B$17:$B$30,B1669,'Routed face assembly'!$G$17:$G$30)) +
(SUMIF('Paint calculation'!$B$17:$B$30,B1669,'Paint calculation'!$G$17:$G$30)) +
(SUMIF('Trimcap letter face'!$B$17:$B$30,B1669,'Trimcap letter face'!$G$17:$G$30)) +
(SUMIF('Trimcap letter face (2)'!$B$17:$B$30,B1669,'Trimcap letter face (2)'!$G$17:$G$30)) +
(SUMIF('Channel letter fabrication'!$B$17:$B$30,B1669,'Channel letter fabrication'!$G$17:$G$30)) +
(SUMIF('Channel letter fabrication (2)'!$B$17:$B$30,B1669,'Channel letter fabrication (2)'!$G$17:$G$30))</f>
        <v>0</v>
      </c>
    </row>
    <row r="1670" spans="1:10">
      <c r="A1670" s="28">
        <f>[1]ODBC!$A1670</f>
        <v>0</v>
      </c>
      <c r="B1670" s="29">
        <f>[1]ODBC!B1670</f>
        <v>0</v>
      </c>
      <c r="C1670" s="30" t="str">
        <f>IFERROR(VLOOKUP($B1670,[1]ODBC!$B:$H,2,FALSE),"")</f>
        <v/>
      </c>
      <c r="D1670" s="30" t="str">
        <f>IFERROR(VLOOKUP($B1670,[1]ODBC!$B:$H,3,FALSE),"")</f>
        <v/>
      </c>
      <c r="E1670" s="30" t="str">
        <f>IFERROR(VLOOKUP($B1670,[1]ODBC!$B:$H,4,FALSE),"")</f>
        <v/>
      </c>
      <c r="F1670" s="31" t="str">
        <f>IFERROR(VLOOKUP($B1670,[1]ODBC!$B:$H,5,FALSE),"")</f>
        <v/>
      </c>
      <c r="G1670" s="32">
        <f>[1]ODBC!G1670</f>
        <v>0</v>
      </c>
      <c r="H1670" s="33">
        <f>SUM([1]ODBC!H1670)</f>
        <v>0</v>
      </c>
      <c r="I1670" s="41" t="str">
        <f>'Vinyl cutting'!$B$2</f>
        <v>J36938</v>
      </c>
      <c r="J1670" s="42">
        <f ca="1">(SUMIF('Freeform time and material'!$B$17:$B$30,B1670,'Freeform time and material'!$G$17:$G$30)) +
(SUMIF('Vinyl cutting'!$B$17:$B$30,B1670,'Vinyl cutting'!$G$17:$G$30)) +
(SUMIF('Vinyl cutting (2)'!$B$17:$B$30,B1670,'Vinyl cutting (2)'!$G$17:$G$30)) +
(SUMIF('Apply vinyl graphics'!$B$17:$B$30,B1670,'Apply vinyl graphics'!$G$17:$G$30)) +
(SUMIF('Apply vinyl graphics (2)'!$B$17:$B$30,B1670,'Apply vinyl graphics (2)'!$G$17:$G$30)) +
(SUMIF('Alum pan sign'!$B$17:$B$30,B1670,'Alum pan sign'!$G$17:$G$30)) +
(SUMIF('Alum pan sign (2)'!$B$17:$B$30,B1670,'Alum pan sign (2)'!$G$17:$G$30)) +
(SUMIF('Economy pan sign'!$B$17:$B$30,B1670,'Economy pan sign'!$G$17:$G$30)) +
(SUMIF('Post and panel sign'!$B$17:$B$30,B1670,'Post and panel sign'!$G$17:$G$30)) +
(SUMIF('Post and panel sign (2)'!$B$17:$B$30,B1670,'Post and panel sign (2)'!$G$17:$G$30)) +
(SUMIF('Flat panels only'!$B$17:$B$30,B1670,'Flat panels only'!$G$17:$G$30)) +
(SUMIF('Flat panels only (2)'!$B$17:$B$30,B1670,'Flat panels only (2)'!$G$17:$G$30)) +
(SUMIF('Routed panel shapes'!$B$18:$B$31,B1670,'Routed panel shapes'!$G$18:$G$31)) +
(SUMIF('Routed panel shapes (2)'!$B$18:$B$31,B1670,'Routed panel shapes (2)'!$G$18:$G$31)) +
(SUMIF('Routed face only'!$B$17:$B$30,B1670,'Routed face only'!$G$17:$G$30)) +
(SUMIF('Routed face only (2)'!$B$17:$B$30,B1670,'Routed face only (2)'!$G$17:$G$30)) +
(SUMIF('Routed alum faces letters'!$B$17:$B$30,B1670,'Routed alum faces letters'!$G$17:$G$30)) +
(SUMIF('Routed alum faces letters (2)'!$B$17:$B$30,B1670,'Routed alum faces letters (2)'!$G$17:$G$30)) +
(SUMIF('Routed push through acrylic'!$B$17:$B$30,B1670,'Routed push through acrylic'!$G$17:$G$30)) +
(SUMIF('Routed push through acrylic (2)'!$B$17:$B$30,B1670,'Routed push through acrylic (2)'!$G$17:$G$30)) +
(SUMIF('Sf routed cabinet'!$B$17:$B$30,B1670,'Sf routed cabinet'!$G$17:$G$30)) +
(SUMIF('Sf routed cabinet (2)'!$B$17:$B$30,B1670,'Sf routed cabinet (2)'!$G$17:$G$30)) +
(SUMIF('Df routed cabinet'!$B$17:$B$30,B1670,'Df routed cabinet'!$G$17:$G$30)) +
(SUMIF('Df routed cabinet (2)'!$B$17:$B$30,B1670,'Df routed cabinet (2)'!$G$17:$G$30)) +
(SUMIF('Sf acrylic cabinet'!$B$17:$B$30,B1670,'Sf acrylic cabinet'!$G$17:$G$30)) +
(SUMIF('Sf acrylic cabinet (2)'!$B$17:$B$30,B1670,'Sf acrylic cabinet (2)'!$G$17:$G$30)) +
(SUMIF('Economy Sf acrylic'!$B$17:$B$30,B1670,'Economy Sf acrylic'!$G$17:$G$30)) +
(SUMIF('Df acrylic cabinet'!$B$17:$B$30,B1670,'Df acrylic cabinet'!$G$17:$G$30)) +
(SUMIF('Df acrylic cabinet (2)'!$B$17:$B$30,B1670,'Df acrylic cabinet (2)'!$G$17:$G$30)) +
(SUMIF('Sf flex cabinet'!$B$17:$B$30,B1670,'Sf flex cabinet'!$G$17:$G$30)) +
(SUMIF('Sf flex cabinet (2)'!$B$17:$B$30,B1670,'Sf flex cabinet (2)'!$G$17:$G$30)) +
(SUMIF('Df flex cabinet'!$B$17:$B$36,B1670,'Df flex cabinet'!$G$17:$G$36)) +
(SUMIF('Df flex cabinet (2)'!$B$17:$B$36,B1670,'Df flex cabinet (2)'!$G$17:$G$36)) +
(SUMIF('Pole cover'!$B$17:$B$30,B1670,'Pole cover'!$G$17:$G$30)) +
(SUMIF('Pole cover (2)'!$B$17:$B$30,B1670,'Pole cover (2)'!$G$17:$G$30)) +
(SUMIF('Structural Steel Fab'!$B$17:$B$29,B1670,'Structural Steel Fab'!$G$17:$G$29)) +
(SUMIF(Reveal!$B$17:$B$30,B1670,Reveal!$G$17:$G$30)) +
(SUMIF('Reveal (2)'!$B$17:$B$30,B1670,'Reveal (2)'!$G$17:$G$30)) +
(SUMIF('Crown cove top'!$B$17:$B$30,B1670,'Crown cove top'!$G$17:$G$30)) +
(SUMIF('EMC assembly'!$B$17:$B$30,B1670,'EMC assembly'!$G$17:$G$30)) +
(SUMIF(Crating!$B$17:$B$29,B1670,Crating!$G$17:$G$29)) +
(SUMIF('LED wiring'!$B$17:$B$30,B1670,'LED wiring'!$G$17:$G$30)) +
(SUMIF('Changeable copy face'!$B$17:$B$30,B1670,'Changeable copy face'!$G$17:$G$30)) +
(SUMIF('Flex face assembly'!$B$17:$B$30,B1670,'Flex face assembly'!$G$17:$G$30)) +
(SUMIF('Routed face assembly'!$B$17:$B$30,B1670,'Routed face assembly'!$G$17:$G$30)) +
(SUMIF('Paint calculation'!$B$17:$B$30,B1670,'Paint calculation'!$G$17:$G$30)) +
(SUMIF('Trimcap letter face'!$B$17:$B$30,B1670,'Trimcap letter face'!$G$17:$G$30)) +
(SUMIF('Trimcap letter face (2)'!$B$17:$B$30,B1670,'Trimcap letter face (2)'!$G$17:$G$30)) +
(SUMIF('Channel letter fabrication'!$B$17:$B$30,B1670,'Channel letter fabrication'!$G$17:$G$30)) +
(SUMIF('Channel letter fabrication (2)'!$B$17:$B$30,B1670,'Channel letter fabrication (2)'!$G$17:$G$30))</f>
        <v>0</v>
      </c>
    </row>
    <row r="1671" spans="1:10">
      <c r="A1671" s="28">
        <f>[1]ODBC!$A1671</f>
        <v>0</v>
      </c>
      <c r="B1671" s="29">
        <f>[1]ODBC!B1671</f>
        <v>0</v>
      </c>
      <c r="C1671" s="30" t="str">
        <f>IFERROR(VLOOKUP($B1671,[1]ODBC!$B:$H,2,FALSE),"")</f>
        <v/>
      </c>
      <c r="D1671" s="30" t="str">
        <f>IFERROR(VLOOKUP($B1671,[1]ODBC!$B:$H,3,FALSE),"")</f>
        <v/>
      </c>
      <c r="E1671" s="30" t="str">
        <f>IFERROR(VLOOKUP($B1671,[1]ODBC!$B:$H,4,FALSE),"")</f>
        <v/>
      </c>
      <c r="F1671" s="31" t="str">
        <f>IFERROR(VLOOKUP($B1671,[1]ODBC!$B:$H,5,FALSE),"")</f>
        <v/>
      </c>
      <c r="G1671" s="32">
        <f>[1]ODBC!G1671</f>
        <v>0</v>
      </c>
      <c r="H1671" s="33">
        <f>SUM([1]ODBC!H1671)</f>
        <v>0</v>
      </c>
      <c r="I1671" s="41" t="str">
        <f>'Vinyl cutting'!$B$2</f>
        <v>J36938</v>
      </c>
      <c r="J1671" s="42">
        <f ca="1">(SUMIF('Freeform time and material'!$B$17:$B$30,B1671,'Freeform time and material'!$G$17:$G$30)) +
(SUMIF('Vinyl cutting'!$B$17:$B$30,B1671,'Vinyl cutting'!$G$17:$G$30)) +
(SUMIF('Vinyl cutting (2)'!$B$17:$B$30,B1671,'Vinyl cutting (2)'!$G$17:$G$30)) +
(SUMIF('Apply vinyl graphics'!$B$17:$B$30,B1671,'Apply vinyl graphics'!$G$17:$G$30)) +
(SUMIF('Apply vinyl graphics (2)'!$B$17:$B$30,B1671,'Apply vinyl graphics (2)'!$G$17:$G$30)) +
(SUMIF('Alum pan sign'!$B$17:$B$30,B1671,'Alum pan sign'!$G$17:$G$30)) +
(SUMIF('Alum pan sign (2)'!$B$17:$B$30,B1671,'Alum pan sign (2)'!$G$17:$G$30)) +
(SUMIF('Economy pan sign'!$B$17:$B$30,B1671,'Economy pan sign'!$G$17:$G$30)) +
(SUMIF('Post and panel sign'!$B$17:$B$30,B1671,'Post and panel sign'!$G$17:$G$30)) +
(SUMIF('Post and panel sign (2)'!$B$17:$B$30,B1671,'Post and panel sign (2)'!$G$17:$G$30)) +
(SUMIF('Flat panels only'!$B$17:$B$30,B1671,'Flat panels only'!$G$17:$G$30)) +
(SUMIF('Flat panels only (2)'!$B$17:$B$30,B1671,'Flat panels only (2)'!$G$17:$G$30)) +
(SUMIF('Routed panel shapes'!$B$18:$B$31,B1671,'Routed panel shapes'!$G$18:$G$31)) +
(SUMIF('Routed panel shapes (2)'!$B$18:$B$31,B1671,'Routed panel shapes (2)'!$G$18:$G$31)) +
(SUMIF('Routed face only'!$B$17:$B$30,B1671,'Routed face only'!$G$17:$G$30)) +
(SUMIF('Routed face only (2)'!$B$17:$B$30,B1671,'Routed face only (2)'!$G$17:$G$30)) +
(SUMIF('Routed alum faces letters'!$B$17:$B$30,B1671,'Routed alum faces letters'!$G$17:$G$30)) +
(SUMIF('Routed alum faces letters (2)'!$B$17:$B$30,B1671,'Routed alum faces letters (2)'!$G$17:$G$30)) +
(SUMIF('Routed push through acrylic'!$B$17:$B$30,B1671,'Routed push through acrylic'!$G$17:$G$30)) +
(SUMIF('Routed push through acrylic (2)'!$B$17:$B$30,B1671,'Routed push through acrylic (2)'!$G$17:$G$30)) +
(SUMIF('Sf routed cabinet'!$B$17:$B$30,B1671,'Sf routed cabinet'!$G$17:$G$30)) +
(SUMIF('Sf routed cabinet (2)'!$B$17:$B$30,B1671,'Sf routed cabinet (2)'!$G$17:$G$30)) +
(SUMIF('Df routed cabinet'!$B$17:$B$30,B1671,'Df routed cabinet'!$G$17:$G$30)) +
(SUMIF('Df routed cabinet (2)'!$B$17:$B$30,B1671,'Df routed cabinet (2)'!$G$17:$G$30)) +
(SUMIF('Sf acrylic cabinet'!$B$17:$B$30,B1671,'Sf acrylic cabinet'!$G$17:$G$30)) +
(SUMIF('Sf acrylic cabinet (2)'!$B$17:$B$30,B1671,'Sf acrylic cabinet (2)'!$G$17:$G$30)) +
(SUMIF('Economy Sf acrylic'!$B$17:$B$30,B1671,'Economy Sf acrylic'!$G$17:$G$30)) +
(SUMIF('Df acrylic cabinet'!$B$17:$B$30,B1671,'Df acrylic cabinet'!$G$17:$G$30)) +
(SUMIF('Df acrylic cabinet (2)'!$B$17:$B$30,B1671,'Df acrylic cabinet (2)'!$G$17:$G$30)) +
(SUMIF('Sf flex cabinet'!$B$17:$B$30,B1671,'Sf flex cabinet'!$G$17:$G$30)) +
(SUMIF('Sf flex cabinet (2)'!$B$17:$B$30,B1671,'Sf flex cabinet (2)'!$G$17:$G$30)) +
(SUMIF('Df flex cabinet'!$B$17:$B$36,B1671,'Df flex cabinet'!$G$17:$G$36)) +
(SUMIF('Df flex cabinet (2)'!$B$17:$B$36,B1671,'Df flex cabinet (2)'!$G$17:$G$36)) +
(SUMIF('Pole cover'!$B$17:$B$30,B1671,'Pole cover'!$G$17:$G$30)) +
(SUMIF('Pole cover (2)'!$B$17:$B$30,B1671,'Pole cover (2)'!$G$17:$G$30)) +
(SUMIF('Structural Steel Fab'!$B$17:$B$29,B1671,'Structural Steel Fab'!$G$17:$G$29)) +
(SUMIF(Reveal!$B$17:$B$30,B1671,Reveal!$G$17:$G$30)) +
(SUMIF('Reveal (2)'!$B$17:$B$30,B1671,'Reveal (2)'!$G$17:$G$30)) +
(SUMIF('Crown cove top'!$B$17:$B$30,B1671,'Crown cove top'!$G$17:$G$30)) +
(SUMIF('EMC assembly'!$B$17:$B$30,B1671,'EMC assembly'!$G$17:$G$30)) +
(SUMIF(Crating!$B$17:$B$29,B1671,Crating!$G$17:$G$29)) +
(SUMIF('LED wiring'!$B$17:$B$30,B1671,'LED wiring'!$G$17:$G$30)) +
(SUMIF('Changeable copy face'!$B$17:$B$30,B1671,'Changeable copy face'!$G$17:$G$30)) +
(SUMIF('Flex face assembly'!$B$17:$B$30,B1671,'Flex face assembly'!$G$17:$G$30)) +
(SUMIF('Routed face assembly'!$B$17:$B$30,B1671,'Routed face assembly'!$G$17:$G$30)) +
(SUMIF('Paint calculation'!$B$17:$B$30,B1671,'Paint calculation'!$G$17:$G$30)) +
(SUMIF('Trimcap letter face'!$B$17:$B$30,B1671,'Trimcap letter face'!$G$17:$G$30)) +
(SUMIF('Trimcap letter face (2)'!$B$17:$B$30,B1671,'Trimcap letter face (2)'!$G$17:$G$30)) +
(SUMIF('Channel letter fabrication'!$B$17:$B$30,B1671,'Channel letter fabrication'!$G$17:$G$30)) +
(SUMIF('Channel letter fabrication (2)'!$B$17:$B$30,B1671,'Channel letter fabrication (2)'!$G$17:$G$30))</f>
        <v>0</v>
      </c>
    </row>
    <row r="1672" spans="1:10">
      <c r="A1672" s="28">
        <f>[1]ODBC!$A1672</f>
        <v>0</v>
      </c>
      <c r="B1672" s="29">
        <f>[1]ODBC!B1672</f>
        <v>0</v>
      </c>
      <c r="C1672" s="30" t="str">
        <f>IFERROR(VLOOKUP($B1672,[1]ODBC!$B:$H,2,FALSE),"")</f>
        <v/>
      </c>
      <c r="D1672" s="30" t="str">
        <f>IFERROR(VLOOKUP($B1672,[1]ODBC!$B:$H,3,FALSE),"")</f>
        <v/>
      </c>
      <c r="E1672" s="30" t="str">
        <f>IFERROR(VLOOKUP($B1672,[1]ODBC!$B:$H,4,FALSE),"")</f>
        <v/>
      </c>
      <c r="F1672" s="31" t="str">
        <f>IFERROR(VLOOKUP($B1672,[1]ODBC!$B:$H,5,FALSE),"")</f>
        <v/>
      </c>
      <c r="G1672" s="32">
        <f>[1]ODBC!G1672</f>
        <v>0</v>
      </c>
      <c r="H1672" s="33">
        <f>SUM([1]ODBC!H1672)</f>
        <v>0</v>
      </c>
      <c r="I1672" s="41" t="str">
        <f>'Vinyl cutting'!$B$2</f>
        <v>J36938</v>
      </c>
      <c r="J1672" s="42">
        <f ca="1">(SUMIF('Freeform time and material'!$B$17:$B$30,B1672,'Freeform time and material'!$G$17:$G$30)) +
(SUMIF('Vinyl cutting'!$B$17:$B$30,B1672,'Vinyl cutting'!$G$17:$G$30)) +
(SUMIF('Vinyl cutting (2)'!$B$17:$B$30,B1672,'Vinyl cutting (2)'!$G$17:$G$30)) +
(SUMIF('Apply vinyl graphics'!$B$17:$B$30,B1672,'Apply vinyl graphics'!$G$17:$G$30)) +
(SUMIF('Apply vinyl graphics (2)'!$B$17:$B$30,B1672,'Apply vinyl graphics (2)'!$G$17:$G$30)) +
(SUMIF('Alum pan sign'!$B$17:$B$30,B1672,'Alum pan sign'!$G$17:$G$30)) +
(SUMIF('Alum pan sign (2)'!$B$17:$B$30,B1672,'Alum pan sign (2)'!$G$17:$G$30)) +
(SUMIF('Economy pan sign'!$B$17:$B$30,B1672,'Economy pan sign'!$G$17:$G$30)) +
(SUMIF('Post and panel sign'!$B$17:$B$30,B1672,'Post and panel sign'!$G$17:$G$30)) +
(SUMIF('Post and panel sign (2)'!$B$17:$B$30,B1672,'Post and panel sign (2)'!$G$17:$G$30)) +
(SUMIF('Flat panels only'!$B$17:$B$30,B1672,'Flat panels only'!$G$17:$G$30)) +
(SUMIF('Flat panels only (2)'!$B$17:$B$30,B1672,'Flat panels only (2)'!$G$17:$G$30)) +
(SUMIF('Routed panel shapes'!$B$18:$B$31,B1672,'Routed panel shapes'!$G$18:$G$31)) +
(SUMIF('Routed panel shapes (2)'!$B$18:$B$31,B1672,'Routed panel shapes (2)'!$G$18:$G$31)) +
(SUMIF('Routed face only'!$B$17:$B$30,B1672,'Routed face only'!$G$17:$G$30)) +
(SUMIF('Routed face only (2)'!$B$17:$B$30,B1672,'Routed face only (2)'!$G$17:$G$30)) +
(SUMIF('Routed alum faces letters'!$B$17:$B$30,B1672,'Routed alum faces letters'!$G$17:$G$30)) +
(SUMIF('Routed alum faces letters (2)'!$B$17:$B$30,B1672,'Routed alum faces letters (2)'!$G$17:$G$30)) +
(SUMIF('Routed push through acrylic'!$B$17:$B$30,B1672,'Routed push through acrylic'!$G$17:$G$30)) +
(SUMIF('Routed push through acrylic (2)'!$B$17:$B$30,B1672,'Routed push through acrylic (2)'!$G$17:$G$30)) +
(SUMIF('Sf routed cabinet'!$B$17:$B$30,B1672,'Sf routed cabinet'!$G$17:$G$30)) +
(SUMIF('Sf routed cabinet (2)'!$B$17:$B$30,B1672,'Sf routed cabinet (2)'!$G$17:$G$30)) +
(SUMIF('Df routed cabinet'!$B$17:$B$30,B1672,'Df routed cabinet'!$G$17:$G$30)) +
(SUMIF('Df routed cabinet (2)'!$B$17:$B$30,B1672,'Df routed cabinet (2)'!$G$17:$G$30)) +
(SUMIF('Sf acrylic cabinet'!$B$17:$B$30,B1672,'Sf acrylic cabinet'!$G$17:$G$30)) +
(SUMIF('Sf acrylic cabinet (2)'!$B$17:$B$30,B1672,'Sf acrylic cabinet (2)'!$G$17:$G$30)) +
(SUMIF('Economy Sf acrylic'!$B$17:$B$30,B1672,'Economy Sf acrylic'!$G$17:$G$30)) +
(SUMIF('Df acrylic cabinet'!$B$17:$B$30,B1672,'Df acrylic cabinet'!$G$17:$G$30)) +
(SUMIF('Df acrylic cabinet (2)'!$B$17:$B$30,B1672,'Df acrylic cabinet (2)'!$G$17:$G$30)) +
(SUMIF('Sf flex cabinet'!$B$17:$B$30,B1672,'Sf flex cabinet'!$G$17:$G$30)) +
(SUMIF('Sf flex cabinet (2)'!$B$17:$B$30,B1672,'Sf flex cabinet (2)'!$G$17:$G$30)) +
(SUMIF('Df flex cabinet'!$B$17:$B$36,B1672,'Df flex cabinet'!$G$17:$G$36)) +
(SUMIF('Df flex cabinet (2)'!$B$17:$B$36,B1672,'Df flex cabinet (2)'!$G$17:$G$36)) +
(SUMIF('Pole cover'!$B$17:$B$30,B1672,'Pole cover'!$G$17:$G$30)) +
(SUMIF('Pole cover (2)'!$B$17:$B$30,B1672,'Pole cover (2)'!$G$17:$G$30)) +
(SUMIF('Structural Steel Fab'!$B$17:$B$29,B1672,'Structural Steel Fab'!$G$17:$G$29)) +
(SUMIF(Reveal!$B$17:$B$30,B1672,Reveal!$G$17:$G$30)) +
(SUMIF('Reveal (2)'!$B$17:$B$30,B1672,'Reveal (2)'!$G$17:$G$30)) +
(SUMIF('Crown cove top'!$B$17:$B$30,B1672,'Crown cove top'!$G$17:$G$30)) +
(SUMIF('EMC assembly'!$B$17:$B$30,B1672,'EMC assembly'!$G$17:$G$30)) +
(SUMIF(Crating!$B$17:$B$29,B1672,Crating!$G$17:$G$29)) +
(SUMIF('LED wiring'!$B$17:$B$30,B1672,'LED wiring'!$G$17:$G$30)) +
(SUMIF('Changeable copy face'!$B$17:$B$30,B1672,'Changeable copy face'!$G$17:$G$30)) +
(SUMIF('Flex face assembly'!$B$17:$B$30,B1672,'Flex face assembly'!$G$17:$G$30)) +
(SUMIF('Routed face assembly'!$B$17:$B$30,B1672,'Routed face assembly'!$G$17:$G$30)) +
(SUMIF('Paint calculation'!$B$17:$B$30,B1672,'Paint calculation'!$G$17:$G$30)) +
(SUMIF('Trimcap letter face'!$B$17:$B$30,B1672,'Trimcap letter face'!$G$17:$G$30)) +
(SUMIF('Trimcap letter face (2)'!$B$17:$B$30,B1672,'Trimcap letter face (2)'!$G$17:$G$30)) +
(SUMIF('Channel letter fabrication'!$B$17:$B$30,B1672,'Channel letter fabrication'!$G$17:$G$30)) +
(SUMIF('Channel letter fabrication (2)'!$B$17:$B$30,B1672,'Channel letter fabrication (2)'!$G$17:$G$30))</f>
        <v>0</v>
      </c>
    </row>
    <row r="1673" spans="1:10">
      <c r="A1673" s="28">
        <f>[1]ODBC!$A1673</f>
        <v>0</v>
      </c>
      <c r="B1673" s="29">
        <f>[1]ODBC!B1673</f>
        <v>0</v>
      </c>
      <c r="C1673" s="30" t="str">
        <f>IFERROR(VLOOKUP($B1673,[1]ODBC!$B:$H,2,FALSE),"")</f>
        <v/>
      </c>
      <c r="D1673" s="30" t="str">
        <f>IFERROR(VLOOKUP($B1673,[1]ODBC!$B:$H,3,FALSE),"")</f>
        <v/>
      </c>
      <c r="E1673" s="30" t="str">
        <f>IFERROR(VLOOKUP($B1673,[1]ODBC!$B:$H,4,FALSE),"")</f>
        <v/>
      </c>
      <c r="F1673" s="31" t="str">
        <f>IFERROR(VLOOKUP($B1673,[1]ODBC!$B:$H,5,FALSE),"")</f>
        <v/>
      </c>
      <c r="G1673" s="32">
        <f>[1]ODBC!G1673</f>
        <v>0</v>
      </c>
      <c r="H1673" s="33">
        <f>SUM([1]ODBC!H1673)</f>
        <v>0</v>
      </c>
      <c r="I1673" s="41" t="str">
        <f>'Vinyl cutting'!$B$2</f>
        <v>J36938</v>
      </c>
      <c r="J1673" s="42">
        <f ca="1">(SUMIF('Freeform time and material'!$B$17:$B$30,B1673,'Freeform time and material'!$G$17:$G$30)) +
(SUMIF('Vinyl cutting'!$B$17:$B$30,B1673,'Vinyl cutting'!$G$17:$G$30)) +
(SUMIF('Vinyl cutting (2)'!$B$17:$B$30,B1673,'Vinyl cutting (2)'!$G$17:$G$30)) +
(SUMIF('Apply vinyl graphics'!$B$17:$B$30,B1673,'Apply vinyl graphics'!$G$17:$G$30)) +
(SUMIF('Apply vinyl graphics (2)'!$B$17:$B$30,B1673,'Apply vinyl graphics (2)'!$G$17:$G$30)) +
(SUMIF('Alum pan sign'!$B$17:$B$30,B1673,'Alum pan sign'!$G$17:$G$30)) +
(SUMIF('Alum pan sign (2)'!$B$17:$B$30,B1673,'Alum pan sign (2)'!$G$17:$G$30)) +
(SUMIF('Economy pan sign'!$B$17:$B$30,B1673,'Economy pan sign'!$G$17:$G$30)) +
(SUMIF('Post and panel sign'!$B$17:$B$30,B1673,'Post and panel sign'!$G$17:$G$30)) +
(SUMIF('Post and panel sign (2)'!$B$17:$B$30,B1673,'Post and panel sign (2)'!$G$17:$G$30)) +
(SUMIF('Flat panels only'!$B$17:$B$30,B1673,'Flat panels only'!$G$17:$G$30)) +
(SUMIF('Flat panels only (2)'!$B$17:$B$30,B1673,'Flat panels only (2)'!$G$17:$G$30)) +
(SUMIF('Routed panel shapes'!$B$18:$B$31,B1673,'Routed panel shapes'!$G$18:$G$31)) +
(SUMIF('Routed panel shapes (2)'!$B$18:$B$31,B1673,'Routed panel shapes (2)'!$G$18:$G$31)) +
(SUMIF('Routed face only'!$B$17:$B$30,B1673,'Routed face only'!$G$17:$G$30)) +
(SUMIF('Routed face only (2)'!$B$17:$B$30,B1673,'Routed face only (2)'!$G$17:$G$30)) +
(SUMIF('Routed alum faces letters'!$B$17:$B$30,B1673,'Routed alum faces letters'!$G$17:$G$30)) +
(SUMIF('Routed alum faces letters (2)'!$B$17:$B$30,B1673,'Routed alum faces letters (2)'!$G$17:$G$30)) +
(SUMIF('Routed push through acrylic'!$B$17:$B$30,B1673,'Routed push through acrylic'!$G$17:$G$30)) +
(SUMIF('Routed push through acrylic (2)'!$B$17:$B$30,B1673,'Routed push through acrylic (2)'!$G$17:$G$30)) +
(SUMIF('Sf routed cabinet'!$B$17:$B$30,B1673,'Sf routed cabinet'!$G$17:$G$30)) +
(SUMIF('Sf routed cabinet (2)'!$B$17:$B$30,B1673,'Sf routed cabinet (2)'!$G$17:$G$30)) +
(SUMIF('Df routed cabinet'!$B$17:$B$30,B1673,'Df routed cabinet'!$G$17:$G$30)) +
(SUMIF('Df routed cabinet (2)'!$B$17:$B$30,B1673,'Df routed cabinet (2)'!$G$17:$G$30)) +
(SUMIF('Sf acrylic cabinet'!$B$17:$B$30,B1673,'Sf acrylic cabinet'!$G$17:$G$30)) +
(SUMIF('Sf acrylic cabinet (2)'!$B$17:$B$30,B1673,'Sf acrylic cabinet (2)'!$G$17:$G$30)) +
(SUMIF('Economy Sf acrylic'!$B$17:$B$30,B1673,'Economy Sf acrylic'!$G$17:$G$30)) +
(SUMIF('Df acrylic cabinet'!$B$17:$B$30,B1673,'Df acrylic cabinet'!$G$17:$G$30)) +
(SUMIF('Df acrylic cabinet (2)'!$B$17:$B$30,B1673,'Df acrylic cabinet (2)'!$G$17:$G$30)) +
(SUMIF('Sf flex cabinet'!$B$17:$B$30,B1673,'Sf flex cabinet'!$G$17:$G$30)) +
(SUMIF('Sf flex cabinet (2)'!$B$17:$B$30,B1673,'Sf flex cabinet (2)'!$G$17:$G$30)) +
(SUMIF('Df flex cabinet'!$B$17:$B$36,B1673,'Df flex cabinet'!$G$17:$G$36)) +
(SUMIF('Df flex cabinet (2)'!$B$17:$B$36,B1673,'Df flex cabinet (2)'!$G$17:$G$36)) +
(SUMIF('Pole cover'!$B$17:$B$30,B1673,'Pole cover'!$G$17:$G$30)) +
(SUMIF('Pole cover (2)'!$B$17:$B$30,B1673,'Pole cover (2)'!$G$17:$G$30)) +
(SUMIF('Structural Steel Fab'!$B$17:$B$29,B1673,'Structural Steel Fab'!$G$17:$G$29)) +
(SUMIF(Reveal!$B$17:$B$30,B1673,Reveal!$G$17:$G$30)) +
(SUMIF('Reveal (2)'!$B$17:$B$30,B1673,'Reveal (2)'!$G$17:$G$30)) +
(SUMIF('Crown cove top'!$B$17:$B$30,B1673,'Crown cove top'!$G$17:$G$30)) +
(SUMIF('EMC assembly'!$B$17:$B$30,B1673,'EMC assembly'!$G$17:$G$30)) +
(SUMIF(Crating!$B$17:$B$29,B1673,Crating!$G$17:$G$29)) +
(SUMIF('LED wiring'!$B$17:$B$30,B1673,'LED wiring'!$G$17:$G$30)) +
(SUMIF('Changeable copy face'!$B$17:$B$30,B1673,'Changeable copy face'!$G$17:$G$30)) +
(SUMIF('Flex face assembly'!$B$17:$B$30,B1673,'Flex face assembly'!$G$17:$G$30)) +
(SUMIF('Routed face assembly'!$B$17:$B$30,B1673,'Routed face assembly'!$G$17:$G$30)) +
(SUMIF('Paint calculation'!$B$17:$B$30,B1673,'Paint calculation'!$G$17:$G$30)) +
(SUMIF('Trimcap letter face'!$B$17:$B$30,B1673,'Trimcap letter face'!$G$17:$G$30)) +
(SUMIF('Trimcap letter face (2)'!$B$17:$B$30,B1673,'Trimcap letter face (2)'!$G$17:$G$30)) +
(SUMIF('Channel letter fabrication'!$B$17:$B$30,B1673,'Channel letter fabrication'!$G$17:$G$30)) +
(SUMIF('Channel letter fabrication (2)'!$B$17:$B$30,B1673,'Channel letter fabrication (2)'!$G$17:$G$30))</f>
        <v>0</v>
      </c>
    </row>
    <row r="1674" spans="1:10">
      <c r="A1674" s="28">
        <f>[1]ODBC!$A1674</f>
        <v>0</v>
      </c>
      <c r="B1674" s="29">
        <f>[1]ODBC!B1674</f>
        <v>0</v>
      </c>
      <c r="C1674" s="30" t="str">
        <f>IFERROR(VLOOKUP($B1674,[1]ODBC!$B:$H,2,FALSE),"")</f>
        <v/>
      </c>
      <c r="D1674" s="30" t="str">
        <f>IFERROR(VLOOKUP($B1674,[1]ODBC!$B:$H,3,FALSE),"")</f>
        <v/>
      </c>
      <c r="E1674" s="30" t="str">
        <f>IFERROR(VLOOKUP($B1674,[1]ODBC!$B:$H,4,FALSE),"")</f>
        <v/>
      </c>
      <c r="F1674" s="31" t="str">
        <f>IFERROR(VLOOKUP($B1674,[1]ODBC!$B:$H,5,FALSE),"")</f>
        <v/>
      </c>
      <c r="G1674" s="32">
        <f>[1]ODBC!G1674</f>
        <v>0</v>
      </c>
      <c r="H1674" s="33">
        <f>SUM([1]ODBC!H1674)</f>
        <v>0</v>
      </c>
      <c r="I1674" s="41" t="str">
        <f>'Vinyl cutting'!$B$2</f>
        <v>J36938</v>
      </c>
      <c r="J1674" s="42">
        <f ca="1">(SUMIF('Freeform time and material'!$B$17:$B$30,B1674,'Freeform time and material'!$G$17:$G$30)) +
(SUMIF('Vinyl cutting'!$B$17:$B$30,B1674,'Vinyl cutting'!$G$17:$G$30)) +
(SUMIF('Vinyl cutting (2)'!$B$17:$B$30,B1674,'Vinyl cutting (2)'!$G$17:$G$30)) +
(SUMIF('Apply vinyl graphics'!$B$17:$B$30,B1674,'Apply vinyl graphics'!$G$17:$G$30)) +
(SUMIF('Apply vinyl graphics (2)'!$B$17:$B$30,B1674,'Apply vinyl graphics (2)'!$G$17:$G$30)) +
(SUMIF('Alum pan sign'!$B$17:$B$30,B1674,'Alum pan sign'!$G$17:$G$30)) +
(SUMIF('Alum pan sign (2)'!$B$17:$B$30,B1674,'Alum pan sign (2)'!$G$17:$G$30)) +
(SUMIF('Economy pan sign'!$B$17:$B$30,B1674,'Economy pan sign'!$G$17:$G$30)) +
(SUMIF('Post and panel sign'!$B$17:$B$30,B1674,'Post and panel sign'!$G$17:$G$30)) +
(SUMIF('Post and panel sign (2)'!$B$17:$B$30,B1674,'Post and panel sign (2)'!$G$17:$G$30)) +
(SUMIF('Flat panels only'!$B$17:$B$30,B1674,'Flat panels only'!$G$17:$G$30)) +
(SUMIF('Flat panels only (2)'!$B$17:$B$30,B1674,'Flat panels only (2)'!$G$17:$G$30)) +
(SUMIF('Routed panel shapes'!$B$18:$B$31,B1674,'Routed panel shapes'!$G$18:$G$31)) +
(SUMIF('Routed panel shapes (2)'!$B$18:$B$31,B1674,'Routed panel shapes (2)'!$G$18:$G$31)) +
(SUMIF('Routed face only'!$B$17:$B$30,B1674,'Routed face only'!$G$17:$G$30)) +
(SUMIF('Routed face only (2)'!$B$17:$B$30,B1674,'Routed face only (2)'!$G$17:$G$30)) +
(SUMIF('Routed alum faces letters'!$B$17:$B$30,B1674,'Routed alum faces letters'!$G$17:$G$30)) +
(SUMIF('Routed alum faces letters (2)'!$B$17:$B$30,B1674,'Routed alum faces letters (2)'!$G$17:$G$30)) +
(SUMIF('Routed push through acrylic'!$B$17:$B$30,B1674,'Routed push through acrylic'!$G$17:$G$30)) +
(SUMIF('Routed push through acrylic (2)'!$B$17:$B$30,B1674,'Routed push through acrylic (2)'!$G$17:$G$30)) +
(SUMIF('Sf routed cabinet'!$B$17:$B$30,B1674,'Sf routed cabinet'!$G$17:$G$30)) +
(SUMIF('Sf routed cabinet (2)'!$B$17:$B$30,B1674,'Sf routed cabinet (2)'!$G$17:$G$30)) +
(SUMIF('Df routed cabinet'!$B$17:$B$30,B1674,'Df routed cabinet'!$G$17:$G$30)) +
(SUMIF('Df routed cabinet (2)'!$B$17:$B$30,B1674,'Df routed cabinet (2)'!$G$17:$G$30)) +
(SUMIF('Sf acrylic cabinet'!$B$17:$B$30,B1674,'Sf acrylic cabinet'!$G$17:$G$30)) +
(SUMIF('Sf acrylic cabinet (2)'!$B$17:$B$30,B1674,'Sf acrylic cabinet (2)'!$G$17:$G$30)) +
(SUMIF('Economy Sf acrylic'!$B$17:$B$30,B1674,'Economy Sf acrylic'!$G$17:$G$30)) +
(SUMIF('Df acrylic cabinet'!$B$17:$B$30,B1674,'Df acrylic cabinet'!$G$17:$G$30)) +
(SUMIF('Df acrylic cabinet (2)'!$B$17:$B$30,B1674,'Df acrylic cabinet (2)'!$G$17:$G$30)) +
(SUMIF('Sf flex cabinet'!$B$17:$B$30,B1674,'Sf flex cabinet'!$G$17:$G$30)) +
(SUMIF('Sf flex cabinet (2)'!$B$17:$B$30,B1674,'Sf flex cabinet (2)'!$G$17:$G$30)) +
(SUMIF('Df flex cabinet'!$B$17:$B$36,B1674,'Df flex cabinet'!$G$17:$G$36)) +
(SUMIF('Df flex cabinet (2)'!$B$17:$B$36,B1674,'Df flex cabinet (2)'!$G$17:$G$36)) +
(SUMIF('Pole cover'!$B$17:$B$30,B1674,'Pole cover'!$G$17:$G$30)) +
(SUMIF('Pole cover (2)'!$B$17:$B$30,B1674,'Pole cover (2)'!$G$17:$G$30)) +
(SUMIF('Structural Steel Fab'!$B$17:$B$29,B1674,'Structural Steel Fab'!$G$17:$G$29)) +
(SUMIF(Reveal!$B$17:$B$30,B1674,Reveal!$G$17:$G$30)) +
(SUMIF('Reveal (2)'!$B$17:$B$30,B1674,'Reveal (2)'!$G$17:$G$30)) +
(SUMIF('Crown cove top'!$B$17:$B$30,B1674,'Crown cove top'!$G$17:$G$30)) +
(SUMIF('EMC assembly'!$B$17:$B$30,B1674,'EMC assembly'!$G$17:$G$30)) +
(SUMIF(Crating!$B$17:$B$29,B1674,Crating!$G$17:$G$29)) +
(SUMIF('LED wiring'!$B$17:$B$30,B1674,'LED wiring'!$G$17:$G$30)) +
(SUMIF('Changeable copy face'!$B$17:$B$30,B1674,'Changeable copy face'!$G$17:$G$30)) +
(SUMIF('Flex face assembly'!$B$17:$B$30,B1674,'Flex face assembly'!$G$17:$G$30)) +
(SUMIF('Routed face assembly'!$B$17:$B$30,B1674,'Routed face assembly'!$G$17:$G$30)) +
(SUMIF('Paint calculation'!$B$17:$B$30,B1674,'Paint calculation'!$G$17:$G$30)) +
(SUMIF('Trimcap letter face'!$B$17:$B$30,B1674,'Trimcap letter face'!$G$17:$G$30)) +
(SUMIF('Trimcap letter face (2)'!$B$17:$B$30,B1674,'Trimcap letter face (2)'!$G$17:$G$30)) +
(SUMIF('Channel letter fabrication'!$B$17:$B$30,B1674,'Channel letter fabrication'!$G$17:$G$30)) +
(SUMIF('Channel letter fabrication (2)'!$B$17:$B$30,B1674,'Channel letter fabrication (2)'!$G$17:$G$30))</f>
        <v>0</v>
      </c>
    </row>
    <row r="1675" spans="1:10">
      <c r="A1675" s="28">
        <f>[1]ODBC!$A1675</f>
        <v>0</v>
      </c>
      <c r="B1675" s="29">
        <f>[1]ODBC!B1675</f>
        <v>0</v>
      </c>
      <c r="C1675" s="30" t="str">
        <f>IFERROR(VLOOKUP($B1675,[1]ODBC!$B:$H,2,FALSE),"")</f>
        <v/>
      </c>
      <c r="D1675" s="30" t="str">
        <f>IFERROR(VLOOKUP($B1675,[1]ODBC!$B:$H,3,FALSE),"")</f>
        <v/>
      </c>
      <c r="E1675" s="30" t="str">
        <f>IFERROR(VLOOKUP($B1675,[1]ODBC!$B:$H,4,FALSE),"")</f>
        <v/>
      </c>
      <c r="F1675" s="31" t="str">
        <f>IFERROR(VLOOKUP($B1675,[1]ODBC!$B:$H,5,FALSE),"")</f>
        <v/>
      </c>
      <c r="G1675" s="32">
        <f>[1]ODBC!G1675</f>
        <v>0</v>
      </c>
      <c r="H1675" s="33">
        <f>SUM([1]ODBC!H1675)</f>
        <v>0</v>
      </c>
      <c r="I1675" s="41" t="str">
        <f>'Vinyl cutting'!$B$2</f>
        <v>J36938</v>
      </c>
      <c r="J1675" s="42">
        <f ca="1">(SUMIF('Freeform time and material'!$B$17:$B$30,B1675,'Freeform time and material'!$G$17:$G$30)) +
(SUMIF('Vinyl cutting'!$B$17:$B$30,B1675,'Vinyl cutting'!$G$17:$G$30)) +
(SUMIF('Vinyl cutting (2)'!$B$17:$B$30,B1675,'Vinyl cutting (2)'!$G$17:$G$30)) +
(SUMIF('Apply vinyl graphics'!$B$17:$B$30,B1675,'Apply vinyl graphics'!$G$17:$G$30)) +
(SUMIF('Apply vinyl graphics (2)'!$B$17:$B$30,B1675,'Apply vinyl graphics (2)'!$G$17:$G$30)) +
(SUMIF('Alum pan sign'!$B$17:$B$30,B1675,'Alum pan sign'!$G$17:$G$30)) +
(SUMIF('Alum pan sign (2)'!$B$17:$B$30,B1675,'Alum pan sign (2)'!$G$17:$G$30)) +
(SUMIF('Economy pan sign'!$B$17:$B$30,B1675,'Economy pan sign'!$G$17:$G$30)) +
(SUMIF('Post and panel sign'!$B$17:$B$30,B1675,'Post and panel sign'!$G$17:$G$30)) +
(SUMIF('Post and panel sign (2)'!$B$17:$B$30,B1675,'Post and panel sign (2)'!$G$17:$G$30)) +
(SUMIF('Flat panels only'!$B$17:$B$30,B1675,'Flat panels only'!$G$17:$G$30)) +
(SUMIF('Flat panels only (2)'!$B$17:$B$30,B1675,'Flat panels only (2)'!$G$17:$G$30)) +
(SUMIF('Routed panel shapes'!$B$18:$B$31,B1675,'Routed panel shapes'!$G$18:$G$31)) +
(SUMIF('Routed panel shapes (2)'!$B$18:$B$31,B1675,'Routed panel shapes (2)'!$G$18:$G$31)) +
(SUMIF('Routed face only'!$B$17:$B$30,B1675,'Routed face only'!$G$17:$G$30)) +
(SUMIF('Routed face only (2)'!$B$17:$B$30,B1675,'Routed face only (2)'!$G$17:$G$30)) +
(SUMIF('Routed alum faces letters'!$B$17:$B$30,B1675,'Routed alum faces letters'!$G$17:$G$30)) +
(SUMIF('Routed alum faces letters (2)'!$B$17:$B$30,B1675,'Routed alum faces letters (2)'!$G$17:$G$30)) +
(SUMIF('Routed push through acrylic'!$B$17:$B$30,B1675,'Routed push through acrylic'!$G$17:$G$30)) +
(SUMIF('Routed push through acrylic (2)'!$B$17:$B$30,B1675,'Routed push through acrylic (2)'!$G$17:$G$30)) +
(SUMIF('Sf routed cabinet'!$B$17:$B$30,B1675,'Sf routed cabinet'!$G$17:$G$30)) +
(SUMIF('Sf routed cabinet (2)'!$B$17:$B$30,B1675,'Sf routed cabinet (2)'!$G$17:$G$30)) +
(SUMIF('Df routed cabinet'!$B$17:$B$30,B1675,'Df routed cabinet'!$G$17:$G$30)) +
(SUMIF('Df routed cabinet (2)'!$B$17:$B$30,B1675,'Df routed cabinet (2)'!$G$17:$G$30)) +
(SUMIF('Sf acrylic cabinet'!$B$17:$B$30,B1675,'Sf acrylic cabinet'!$G$17:$G$30)) +
(SUMIF('Sf acrylic cabinet (2)'!$B$17:$B$30,B1675,'Sf acrylic cabinet (2)'!$G$17:$G$30)) +
(SUMIF('Economy Sf acrylic'!$B$17:$B$30,B1675,'Economy Sf acrylic'!$G$17:$G$30)) +
(SUMIF('Df acrylic cabinet'!$B$17:$B$30,B1675,'Df acrylic cabinet'!$G$17:$G$30)) +
(SUMIF('Df acrylic cabinet (2)'!$B$17:$B$30,B1675,'Df acrylic cabinet (2)'!$G$17:$G$30)) +
(SUMIF('Sf flex cabinet'!$B$17:$B$30,B1675,'Sf flex cabinet'!$G$17:$G$30)) +
(SUMIF('Sf flex cabinet (2)'!$B$17:$B$30,B1675,'Sf flex cabinet (2)'!$G$17:$G$30)) +
(SUMIF('Df flex cabinet'!$B$17:$B$36,B1675,'Df flex cabinet'!$G$17:$G$36)) +
(SUMIF('Df flex cabinet (2)'!$B$17:$B$36,B1675,'Df flex cabinet (2)'!$G$17:$G$36)) +
(SUMIF('Pole cover'!$B$17:$B$30,B1675,'Pole cover'!$G$17:$G$30)) +
(SUMIF('Pole cover (2)'!$B$17:$B$30,B1675,'Pole cover (2)'!$G$17:$G$30)) +
(SUMIF('Structural Steel Fab'!$B$17:$B$29,B1675,'Structural Steel Fab'!$G$17:$G$29)) +
(SUMIF(Reveal!$B$17:$B$30,B1675,Reveal!$G$17:$G$30)) +
(SUMIF('Reveal (2)'!$B$17:$B$30,B1675,'Reveal (2)'!$G$17:$G$30)) +
(SUMIF('Crown cove top'!$B$17:$B$30,B1675,'Crown cove top'!$G$17:$G$30)) +
(SUMIF('EMC assembly'!$B$17:$B$30,B1675,'EMC assembly'!$G$17:$G$30)) +
(SUMIF(Crating!$B$17:$B$29,B1675,Crating!$G$17:$G$29)) +
(SUMIF('LED wiring'!$B$17:$B$30,B1675,'LED wiring'!$G$17:$G$30)) +
(SUMIF('Changeable copy face'!$B$17:$B$30,B1675,'Changeable copy face'!$G$17:$G$30)) +
(SUMIF('Flex face assembly'!$B$17:$B$30,B1675,'Flex face assembly'!$G$17:$G$30)) +
(SUMIF('Routed face assembly'!$B$17:$B$30,B1675,'Routed face assembly'!$G$17:$G$30)) +
(SUMIF('Paint calculation'!$B$17:$B$30,B1675,'Paint calculation'!$G$17:$G$30)) +
(SUMIF('Trimcap letter face'!$B$17:$B$30,B1675,'Trimcap letter face'!$G$17:$G$30)) +
(SUMIF('Trimcap letter face (2)'!$B$17:$B$30,B1675,'Trimcap letter face (2)'!$G$17:$G$30)) +
(SUMIF('Channel letter fabrication'!$B$17:$B$30,B1675,'Channel letter fabrication'!$G$17:$G$30)) +
(SUMIF('Channel letter fabrication (2)'!$B$17:$B$30,B1675,'Channel letter fabrication (2)'!$G$17:$G$30))</f>
        <v>0</v>
      </c>
    </row>
    <row r="1676" spans="1:10">
      <c r="A1676" s="28">
        <f>[1]ODBC!$A1676</f>
        <v>0</v>
      </c>
      <c r="B1676" s="29">
        <f>[1]ODBC!B1676</f>
        <v>0</v>
      </c>
      <c r="C1676" s="30" t="str">
        <f>IFERROR(VLOOKUP($B1676,[1]ODBC!$B:$H,2,FALSE),"")</f>
        <v/>
      </c>
      <c r="D1676" s="30" t="str">
        <f>IFERROR(VLOOKUP($B1676,[1]ODBC!$B:$H,3,FALSE),"")</f>
        <v/>
      </c>
      <c r="E1676" s="30" t="str">
        <f>IFERROR(VLOOKUP($B1676,[1]ODBC!$B:$H,4,FALSE),"")</f>
        <v/>
      </c>
      <c r="F1676" s="31" t="str">
        <f>IFERROR(VLOOKUP($B1676,[1]ODBC!$B:$H,5,FALSE),"")</f>
        <v/>
      </c>
      <c r="G1676" s="32">
        <f>[1]ODBC!G1676</f>
        <v>0</v>
      </c>
      <c r="H1676" s="33">
        <f>SUM([1]ODBC!H1676)</f>
        <v>0</v>
      </c>
      <c r="I1676" s="41" t="str">
        <f>'Vinyl cutting'!$B$2</f>
        <v>J36938</v>
      </c>
      <c r="J1676" s="42">
        <f ca="1">(SUMIF('Freeform time and material'!$B$17:$B$30,B1676,'Freeform time and material'!$G$17:$G$30)) +
(SUMIF('Vinyl cutting'!$B$17:$B$30,B1676,'Vinyl cutting'!$G$17:$G$30)) +
(SUMIF('Vinyl cutting (2)'!$B$17:$B$30,B1676,'Vinyl cutting (2)'!$G$17:$G$30)) +
(SUMIF('Apply vinyl graphics'!$B$17:$B$30,B1676,'Apply vinyl graphics'!$G$17:$G$30)) +
(SUMIF('Apply vinyl graphics (2)'!$B$17:$B$30,B1676,'Apply vinyl graphics (2)'!$G$17:$G$30)) +
(SUMIF('Alum pan sign'!$B$17:$B$30,B1676,'Alum pan sign'!$G$17:$G$30)) +
(SUMIF('Alum pan sign (2)'!$B$17:$B$30,B1676,'Alum pan sign (2)'!$G$17:$G$30)) +
(SUMIF('Economy pan sign'!$B$17:$B$30,B1676,'Economy pan sign'!$G$17:$G$30)) +
(SUMIF('Post and panel sign'!$B$17:$B$30,B1676,'Post and panel sign'!$G$17:$G$30)) +
(SUMIF('Post and panel sign (2)'!$B$17:$B$30,B1676,'Post and panel sign (2)'!$G$17:$G$30)) +
(SUMIF('Flat panels only'!$B$17:$B$30,B1676,'Flat panels only'!$G$17:$G$30)) +
(SUMIF('Flat panels only (2)'!$B$17:$B$30,B1676,'Flat panels only (2)'!$G$17:$G$30)) +
(SUMIF('Routed panel shapes'!$B$18:$B$31,B1676,'Routed panel shapes'!$G$18:$G$31)) +
(SUMIF('Routed panel shapes (2)'!$B$18:$B$31,B1676,'Routed panel shapes (2)'!$G$18:$G$31)) +
(SUMIF('Routed face only'!$B$17:$B$30,B1676,'Routed face only'!$G$17:$G$30)) +
(SUMIF('Routed face only (2)'!$B$17:$B$30,B1676,'Routed face only (2)'!$G$17:$G$30)) +
(SUMIF('Routed alum faces letters'!$B$17:$B$30,B1676,'Routed alum faces letters'!$G$17:$G$30)) +
(SUMIF('Routed alum faces letters (2)'!$B$17:$B$30,B1676,'Routed alum faces letters (2)'!$G$17:$G$30)) +
(SUMIF('Routed push through acrylic'!$B$17:$B$30,B1676,'Routed push through acrylic'!$G$17:$G$30)) +
(SUMIF('Routed push through acrylic (2)'!$B$17:$B$30,B1676,'Routed push through acrylic (2)'!$G$17:$G$30)) +
(SUMIF('Sf routed cabinet'!$B$17:$B$30,B1676,'Sf routed cabinet'!$G$17:$G$30)) +
(SUMIF('Sf routed cabinet (2)'!$B$17:$B$30,B1676,'Sf routed cabinet (2)'!$G$17:$G$30)) +
(SUMIF('Df routed cabinet'!$B$17:$B$30,B1676,'Df routed cabinet'!$G$17:$G$30)) +
(SUMIF('Df routed cabinet (2)'!$B$17:$B$30,B1676,'Df routed cabinet (2)'!$G$17:$G$30)) +
(SUMIF('Sf acrylic cabinet'!$B$17:$B$30,B1676,'Sf acrylic cabinet'!$G$17:$G$30)) +
(SUMIF('Sf acrylic cabinet (2)'!$B$17:$B$30,B1676,'Sf acrylic cabinet (2)'!$G$17:$G$30)) +
(SUMIF('Economy Sf acrylic'!$B$17:$B$30,B1676,'Economy Sf acrylic'!$G$17:$G$30)) +
(SUMIF('Df acrylic cabinet'!$B$17:$B$30,B1676,'Df acrylic cabinet'!$G$17:$G$30)) +
(SUMIF('Df acrylic cabinet (2)'!$B$17:$B$30,B1676,'Df acrylic cabinet (2)'!$G$17:$G$30)) +
(SUMIF('Sf flex cabinet'!$B$17:$B$30,B1676,'Sf flex cabinet'!$G$17:$G$30)) +
(SUMIF('Sf flex cabinet (2)'!$B$17:$B$30,B1676,'Sf flex cabinet (2)'!$G$17:$G$30)) +
(SUMIF('Df flex cabinet'!$B$17:$B$36,B1676,'Df flex cabinet'!$G$17:$G$36)) +
(SUMIF('Df flex cabinet (2)'!$B$17:$B$36,B1676,'Df flex cabinet (2)'!$G$17:$G$36)) +
(SUMIF('Pole cover'!$B$17:$B$30,B1676,'Pole cover'!$G$17:$G$30)) +
(SUMIF('Pole cover (2)'!$B$17:$B$30,B1676,'Pole cover (2)'!$G$17:$G$30)) +
(SUMIF('Structural Steel Fab'!$B$17:$B$29,B1676,'Structural Steel Fab'!$G$17:$G$29)) +
(SUMIF(Reveal!$B$17:$B$30,B1676,Reveal!$G$17:$G$30)) +
(SUMIF('Reveal (2)'!$B$17:$B$30,B1676,'Reveal (2)'!$G$17:$G$30)) +
(SUMIF('Crown cove top'!$B$17:$B$30,B1676,'Crown cove top'!$G$17:$G$30)) +
(SUMIF('EMC assembly'!$B$17:$B$30,B1676,'EMC assembly'!$G$17:$G$30)) +
(SUMIF(Crating!$B$17:$B$29,B1676,Crating!$G$17:$G$29)) +
(SUMIF('LED wiring'!$B$17:$B$30,B1676,'LED wiring'!$G$17:$G$30)) +
(SUMIF('Changeable copy face'!$B$17:$B$30,B1676,'Changeable copy face'!$G$17:$G$30)) +
(SUMIF('Flex face assembly'!$B$17:$B$30,B1676,'Flex face assembly'!$G$17:$G$30)) +
(SUMIF('Routed face assembly'!$B$17:$B$30,B1676,'Routed face assembly'!$G$17:$G$30)) +
(SUMIF('Paint calculation'!$B$17:$B$30,B1676,'Paint calculation'!$G$17:$G$30)) +
(SUMIF('Trimcap letter face'!$B$17:$B$30,B1676,'Trimcap letter face'!$G$17:$G$30)) +
(SUMIF('Trimcap letter face (2)'!$B$17:$B$30,B1676,'Trimcap letter face (2)'!$G$17:$G$30)) +
(SUMIF('Channel letter fabrication'!$B$17:$B$30,B1676,'Channel letter fabrication'!$G$17:$G$30)) +
(SUMIF('Channel letter fabrication (2)'!$B$17:$B$30,B1676,'Channel letter fabrication (2)'!$G$17:$G$30))</f>
        <v>0</v>
      </c>
    </row>
    <row r="1677" spans="1:10">
      <c r="A1677" s="28">
        <f>[1]ODBC!$A1677</f>
        <v>0</v>
      </c>
      <c r="B1677" s="29">
        <f>[1]ODBC!B1677</f>
        <v>0</v>
      </c>
      <c r="C1677" s="30" t="str">
        <f>IFERROR(VLOOKUP($B1677,[1]ODBC!$B:$H,2,FALSE),"")</f>
        <v/>
      </c>
      <c r="D1677" s="30" t="str">
        <f>IFERROR(VLOOKUP($B1677,[1]ODBC!$B:$H,3,FALSE),"")</f>
        <v/>
      </c>
      <c r="E1677" s="30" t="str">
        <f>IFERROR(VLOOKUP($B1677,[1]ODBC!$B:$H,4,FALSE),"")</f>
        <v/>
      </c>
      <c r="F1677" s="31" t="str">
        <f>IFERROR(VLOOKUP($B1677,[1]ODBC!$B:$H,5,FALSE),"")</f>
        <v/>
      </c>
      <c r="G1677" s="32">
        <f>[1]ODBC!G1677</f>
        <v>0</v>
      </c>
      <c r="H1677" s="33">
        <f>SUM([1]ODBC!H1677)</f>
        <v>0</v>
      </c>
      <c r="I1677" s="41" t="str">
        <f>'Vinyl cutting'!$B$2</f>
        <v>J36938</v>
      </c>
      <c r="J1677" s="42">
        <f ca="1">(SUMIF('Freeform time and material'!$B$17:$B$30,B1677,'Freeform time and material'!$G$17:$G$30)) +
(SUMIF('Vinyl cutting'!$B$17:$B$30,B1677,'Vinyl cutting'!$G$17:$G$30)) +
(SUMIF('Vinyl cutting (2)'!$B$17:$B$30,B1677,'Vinyl cutting (2)'!$G$17:$G$30)) +
(SUMIF('Apply vinyl graphics'!$B$17:$B$30,B1677,'Apply vinyl graphics'!$G$17:$G$30)) +
(SUMIF('Apply vinyl graphics (2)'!$B$17:$B$30,B1677,'Apply vinyl graphics (2)'!$G$17:$G$30)) +
(SUMIF('Alum pan sign'!$B$17:$B$30,B1677,'Alum pan sign'!$G$17:$G$30)) +
(SUMIF('Alum pan sign (2)'!$B$17:$B$30,B1677,'Alum pan sign (2)'!$G$17:$G$30)) +
(SUMIF('Economy pan sign'!$B$17:$B$30,B1677,'Economy pan sign'!$G$17:$G$30)) +
(SUMIF('Post and panel sign'!$B$17:$B$30,B1677,'Post and panel sign'!$G$17:$G$30)) +
(SUMIF('Post and panel sign (2)'!$B$17:$B$30,B1677,'Post and panel sign (2)'!$G$17:$G$30)) +
(SUMIF('Flat panels only'!$B$17:$B$30,B1677,'Flat panels only'!$G$17:$G$30)) +
(SUMIF('Flat panels only (2)'!$B$17:$B$30,B1677,'Flat panels only (2)'!$G$17:$G$30)) +
(SUMIF('Routed panel shapes'!$B$18:$B$31,B1677,'Routed panel shapes'!$G$18:$G$31)) +
(SUMIF('Routed panel shapes (2)'!$B$18:$B$31,B1677,'Routed panel shapes (2)'!$G$18:$G$31)) +
(SUMIF('Routed face only'!$B$17:$B$30,B1677,'Routed face only'!$G$17:$G$30)) +
(SUMIF('Routed face only (2)'!$B$17:$B$30,B1677,'Routed face only (2)'!$G$17:$G$30)) +
(SUMIF('Routed alum faces letters'!$B$17:$B$30,B1677,'Routed alum faces letters'!$G$17:$G$30)) +
(SUMIF('Routed alum faces letters (2)'!$B$17:$B$30,B1677,'Routed alum faces letters (2)'!$G$17:$G$30)) +
(SUMIF('Routed push through acrylic'!$B$17:$B$30,B1677,'Routed push through acrylic'!$G$17:$G$30)) +
(SUMIF('Routed push through acrylic (2)'!$B$17:$B$30,B1677,'Routed push through acrylic (2)'!$G$17:$G$30)) +
(SUMIF('Sf routed cabinet'!$B$17:$B$30,B1677,'Sf routed cabinet'!$G$17:$G$30)) +
(SUMIF('Sf routed cabinet (2)'!$B$17:$B$30,B1677,'Sf routed cabinet (2)'!$G$17:$G$30)) +
(SUMIF('Df routed cabinet'!$B$17:$B$30,B1677,'Df routed cabinet'!$G$17:$G$30)) +
(SUMIF('Df routed cabinet (2)'!$B$17:$B$30,B1677,'Df routed cabinet (2)'!$G$17:$G$30)) +
(SUMIF('Sf acrylic cabinet'!$B$17:$B$30,B1677,'Sf acrylic cabinet'!$G$17:$G$30)) +
(SUMIF('Sf acrylic cabinet (2)'!$B$17:$B$30,B1677,'Sf acrylic cabinet (2)'!$G$17:$G$30)) +
(SUMIF('Economy Sf acrylic'!$B$17:$B$30,B1677,'Economy Sf acrylic'!$G$17:$G$30)) +
(SUMIF('Df acrylic cabinet'!$B$17:$B$30,B1677,'Df acrylic cabinet'!$G$17:$G$30)) +
(SUMIF('Df acrylic cabinet (2)'!$B$17:$B$30,B1677,'Df acrylic cabinet (2)'!$G$17:$G$30)) +
(SUMIF('Sf flex cabinet'!$B$17:$B$30,B1677,'Sf flex cabinet'!$G$17:$G$30)) +
(SUMIF('Sf flex cabinet (2)'!$B$17:$B$30,B1677,'Sf flex cabinet (2)'!$G$17:$G$30)) +
(SUMIF('Df flex cabinet'!$B$17:$B$36,B1677,'Df flex cabinet'!$G$17:$G$36)) +
(SUMIF('Df flex cabinet (2)'!$B$17:$B$36,B1677,'Df flex cabinet (2)'!$G$17:$G$36)) +
(SUMIF('Pole cover'!$B$17:$B$30,B1677,'Pole cover'!$G$17:$G$30)) +
(SUMIF('Pole cover (2)'!$B$17:$B$30,B1677,'Pole cover (2)'!$G$17:$G$30)) +
(SUMIF('Structural Steel Fab'!$B$17:$B$29,B1677,'Structural Steel Fab'!$G$17:$G$29)) +
(SUMIF(Reveal!$B$17:$B$30,B1677,Reveal!$G$17:$G$30)) +
(SUMIF('Reveal (2)'!$B$17:$B$30,B1677,'Reveal (2)'!$G$17:$G$30)) +
(SUMIF('Crown cove top'!$B$17:$B$30,B1677,'Crown cove top'!$G$17:$G$30)) +
(SUMIF('EMC assembly'!$B$17:$B$30,B1677,'EMC assembly'!$G$17:$G$30)) +
(SUMIF(Crating!$B$17:$B$29,B1677,Crating!$G$17:$G$29)) +
(SUMIF('LED wiring'!$B$17:$B$30,B1677,'LED wiring'!$G$17:$G$30)) +
(SUMIF('Changeable copy face'!$B$17:$B$30,B1677,'Changeable copy face'!$G$17:$G$30)) +
(SUMIF('Flex face assembly'!$B$17:$B$30,B1677,'Flex face assembly'!$G$17:$G$30)) +
(SUMIF('Routed face assembly'!$B$17:$B$30,B1677,'Routed face assembly'!$G$17:$G$30)) +
(SUMIF('Paint calculation'!$B$17:$B$30,B1677,'Paint calculation'!$G$17:$G$30)) +
(SUMIF('Trimcap letter face'!$B$17:$B$30,B1677,'Trimcap letter face'!$G$17:$G$30)) +
(SUMIF('Trimcap letter face (2)'!$B$17:$B$30,B1677,'Trimcap letter face (2)'!$G$17:$G$30)) +
(SUMIF('Channel letter fabrication'!$B$17:$B$30,B1677,'Channel letter fabrication'!$G$17:$G$30)) +
(SUMIF('Channel letter fabrication (2)'!$B$17:$B$30,B1677,'Channel letter fabrication (2)'!$G$17:$G$30))</f>
        <v>0</v>
      </c>
    </row>
    <row r="1678" spans="1:10">
      <c r="A1678" s="28">
        <f>[1]ODBC!$A1678</f>
        <v>0</v>
      </c>
      <c r="B1678" s="29">
        <f>[1]ODBC!B1678</f>
        <v>0</v>
      </c>
      <c r="C1678" s="30" t="str">
        <f>IFERROR(VLOOKUP($B1678,[1]ODBC!$B:$H,2,FALSE),"")</f>
        <v/>
      </c>
      <c r="D1678" s="30" t="str">
        <f>IFERROR(VLOOKUP($B1678,[1]ODBC!$B:$H,3,FALSE),"")</f>
        <v/>
      </c>
      <c r="E1678" s="30" t="str">
        <f>IFERROR(VLOOKUP($B1678,[1]ODBC!$B:$H,4,FALSE),"")</f>
        <v/>
      </c>
      <c r="F1678" s="31" t="str">
        <f>IFERROR(VLOOKUP($B1678,[1]ODBC!$B:$H,5,FALSE),"")</f>
        <v/>
      </c>
      <c r="G1678" s="32">
        <f>[1]ODBC!G1678</f>
        <v>0</v>
      </c>
      <c r="H1678" s="33">
        <f>SUM([1]ODBC!H1678)</f>
        <v>0</v>
      </c>
      <c r="I1678" s="41" t="str">
        <f>'Vinyl cutting'!$B$2</f>
        <v>J36938</v>
      </c>
      <c r="J1678" s="42">
        <f ca="1">(SUMIF('Freeform time and material'!$B$17:$B$30,B1678,'Freeform time and material'!$G$17:$G$30)) +
(SUMIF('Vinyl cutting'!$B$17:$B$30,B1678,'Vinyl cutting'!$G$17:$G$30)) +
(SUMIF('Vinyl cutting (2)'!$B$17:$B$30,B1678,'Vinyl cutting (2)'!$G$17:$G$30)) +
(SUMIF('Apply vinyl graphics'!$B$17:$B$30,B1678,'Apply vinyl graphics'!$G$17:$G$30)) +
(SUMIF('Apply vinyl graphics (2)'!$B$17:$B$30,B1678,'Apply vinyl graphics (2)'!$G$17:$G$30)) +
(SUMIF('Alum pan sign'!$B$17:$B$30,B1678,'Alum pan sign'!$G$17:$G$30)) +
(SUMIF('Alum pan sign (2)'!$B$17:$B$30,B1678,'Alum pan sign (2)'!$G$17:$G$30)) +
(SUMIF('Economy pan sign'!$B$17:$B$30,B1678,'Economy pan sign'!$G$17:$G$30)) +
(SUMIF('Post and panel sign'!$B$17:$B$30,B1678,'Post and panel sign'!$G$17:$G$30)) +
(SUMIF('Post and panel sign (2)'!$B$17:$B$30,B1678,'Post and panel sign (2)'!$G$17:$G$30)) +
(SUMIF('Flat panels only'!$B$17:$B$30,B1678,'Flat panels only'!$G$17:$G$30)) +
(SUMIF('Flat panels only (2)'!$B$17:$B$30,B1678,'Flat panels only (2)'!$G$17:$G$30)) +
(SUMIF('Routed panel shapes'!$B$18:$B$31,B1678,'Routed panel shapes'!$G$18:$G$31)) +
(SUMIF('Routed panel shapes (2)'!$B$18:$B$31,B1678,'Routed panel shapes (2)'!$G$18:$G$31)) +
(SUMIF('Routed face only'!$B$17:$B$30,B1678,'Routed face only'!$G$17:$G$30)) +
(SUMIF('Routed face only (2)'!$B$17:$B$30,B1678,'Routed face only (2)'!$G$17:$G$30)) +
(SUMIF('Routed alum faces letters'!$B$17:$B$30,B1678,'Routed alum faces letters'!$G$17:$G$30)) +
(SUMIF('Routed alum faces letters (2)'!$B$17:$B$30,B1678,'Routed alum faces letters (2)'!$G$17:$G$30)) +
(SUMIF('Routed push through acrylic'!$B$17:$B$30,B1678,'Routed push through acrylic'!$G$17:$G$30)) +
(SUMIF('Routed push through acrylic (2)'!$B$17:$B$30,B1678,'Routed push through acrylic (2)'!$G$17:$G$30)) +
(SUMIF('Sf routed cabinet'!$B$17:$B$30,B1678,'Sf routed cabinet'!$G$17:$G$30)) +
(SUMIF('Sf routed cabinet (2)'!$B$17:$B$30,B1678,'Sf routed cabinet (2)'!$G$17:$G$30)) +
(SUMIF('Df routed cabinet'!$B$17:$B$30,B1678,'Df routed cabinet'!$G$17:$G$30)) +
(SUMIF('Df routed cabinet (2)'!$B$17:$B$30,B1678,'Df routed cabinet (2)'!$G$17:$G$30)) +
(SUMIF('Sf acrylic cabinet'!$B$17:$B$30,B1678,'Sf acrylic cabinet'!$G$17:$G$30)) +
(SUMIF('Sf acrylic cabinet (2)'!$B$17:$B$30,B1678,'Sf acrylic cabinet (2)'!$G$17:$G$30)) +
(SUMIF('Economy Sf acrylic'!$B$17:$B$30,B1678,'Economy Sf acrylic'!$G$17:$G$30)) +
(SUMIF('Df acrylic cabinet'!$B$17:$B$30,B1678,'Df acrylic cabinet'!$G$17:$G$30)) +
(SUMIF('Df acrylic cabinet (2)'!$B$17:$B$30,B1678,'Df acrylic cabinet (2)'!$G$17:$G$30)) +
(SUMIF('Sf flex cabinet'!$B$17:$B$30,B1678,'Sf flex cabinet'!$G$17:$G$30)) +
(SUMIF('Sf flex cabinet (2)'!$B$17:$B$30,B1678,'Sf flex cabinet (2)'!$G$17:$G$30)) +
(SUMIF('Df flex cabinet'!$B$17:$B$36,B1678,'Df flex cabinet'!$G$17:$G$36)) +
(SUMIF('Df flex cabinet (2)'!$B$17:$B$36,B1678,'Df flex cabinet (2)'!$G$17:$G$36)) +
(SUMIF('Pole cover'!$B$17:$B$30,B1678,'Pole cover'!$G$17:$G$30)) +
(SUMIF('Pole cover (2)'!$B$17:$B$30,B1678,'Pole cover (2)'!$G$17:$G$30)) +
(SUMIF('Structural Steel Fab'!$B$17:$B$29,B1678,'Structural Steel Fab'!$G$17:$G$29)) +
(SUMIF(Reveal!$B$17:$B$30,B1678,Reveal!$G$17:$G$30)) +
(SUMIF('Reveal (2)'!$B$17:$B$30,B1678,'Reveal (2)'!$G$17:$G$30)) +
(SUMIF('Crown cove top'!$B$17:$B$30,B1678,'Crown cove top'!$G$17:$G$30)) +
(SUMIF('EMC assembly'!$B$17:$B$30,B1678,'EMC assembly'!$G$17:$G$30)) +
(SUMIF(Crating!$B$17:$B$29,B1678,Crating!$G$17:$G$29)) +
(SUMIF('LED wiring'!$B$17:$B$30,B1678,'LED wiring'!$G$17:$G$30)) +
(SUMIF('Changeable copy face'!$B$17:$B$30,B1678,'Changeable copy face'!$G$17:$G$30)) +
(SUMIF('Flex face assembly'!$B$17:$B$30,B1678,'Flex face assembly'!$G$17:$G$30)) +
(SUMIF('Routed face assembly'!$B$17:$B$30,B1678,'Routed face assembly'!$G$17:$G$30)) +
(SUMIF('Paint calculation'!$B$17:$B$30,B1678,'Paint calculation'!$G$17:$G$30)) +
(SUMIF('Trimcap letter face'!$B$17:$B$30,B1678,'Trimcap letter face'!$G$17:$G$30)) +
(SUMIF('Trimcap letter face (2)'!$B$17:$B$30,B1678,'Trimcap letter face (2)'!$G$17:$G$30)) +
(SUMIF('Channel letter fabrication'!$B$17:$B$30,B1678,'Channel letter fabrication'!$G$17:$G$30)) +
(SUMIF('Channel letter fabrication (2)'!$B$17:$B$30,B1678,'Channel letter fabrication (2)'!$G$17:$G$30))</f>
        <v>0</v>
      </c>
    </row>
    <row r="1679" spans="1:10">
      <c r="A1679" s="28">
        <f>[1]ODBC!$A1679</f>
        <v>0</v>
      </c>
      <c r="B1679" s="29">
        <f>[1]ODBC!B1679</f>
        <v>0</v>
      </c>
      <c r="C1679" s="30" t="str">
        <f>IFERROR(VLOOKUP($B1679,[1]ODBC!$B:$H,2,FALSE),"")</f>
        <v/>
      </c>
      <c r="D1679" s="30" t="str">
        <f>IFERROR(VLOOKUP($B1679,[1]ODBC!$B:$H,3,FALSE),"")</f>
        <v/>
      </c>
      <c r="E1679" s="30" t="str">
        <f>IFERROR(VLOOKUP($B1679,[1]ODBC!$B:$H,4,FALSE),"")</f>
        <v/>
      </c>
      <c r="F1679" s="31" t="str">
        <f>IFERROR(VLOOKUP($B1679,[1]ODBC!$B:$H,5,FALSE),"")</f>
        <v/>
      </c>
      <c r="G1679" s="32">
        <f>[1]ODBC!G1679</f>
        <v>0</v>
      </c>
      <c r="H1679" s="33">
        <f>SUM([1]ODBC!H1679)</f>
        <v>0</v>
      </c>
      <c r="I1679" s="41" t="str">
        <f>'Vinyl cutting'!$B$2</f>
        <v>J36938</v>
      </c>
      <c r="J1679" s="42">
        <f ca="1">(SUMIF('Freeform time and material'!$B$17:$B$30,B1679,'Freeform time and material'!$G$17:$G$30)) +
(SUMIF('Vinyl cutting'!$B$17:$B$30,B1679,'Vinyl cutting'!$G$17:$G$30)) +
(SUMIF('Vinyl cutting (2)'!$B$17:$B$30,B1679,'Vinyl cutting (2)'!$G$17:$G$30)) +
(SUMIF('Apply vinyl graphics'!$B$17:$B$30,B1679,'Apply vinyl graphics'!$G$17:$G$30)) +
(SUMIF('Apply vinyl graphics (2)'!$B$17:$B$30,B1679,'Apply vinyl graphics (2)'!$G$17:$G$30)) +
(SUMIF('Alum pan sign'!$B$17:$B$30,B1679,'Alum pan sign'!$G$17:$G$30)) +
(SUMIF('Alum pan sign (2)'!$B$17:$B$30,B1679,'Alum pan sign (2)'!$G$17:$G$30)) +
(SUMIF('Economy pan sign'!$B$17:$B$30,B1679,'Economy pan sign'!$G$17:$G$30)) +
(SUMIF('Post and panel sign'!$B$17:$B$30,B1679,'Post and panel sign'!$G$17:$G$30)) +
(SUMIF('Post and panel sign (2)'!$B$17:$B$30,B1679,'Post and panel sign (2)'!$G$17:$G$30)) +
(SUMIF('Flat panels only'!$B$17:$B$30,B1679,'Flat panels only'!$G$17:$G$30)) +
(SUMIF('Flat panels only (2)'!$B$17:$B$30,B1679,'Flat panels only (2)'!$G$17:$G$30)) +
(SUMIF('Routed panel shapes'!$B$18:$B$31,B1679,'Routed panel shapes'!$G$18:$G$31)) +
(SUMIF('Routed panel shapes (2)'!$B$18:$B$31,B1679,'Routed panel shapes (2)'!$G$18:$G$31)) +
(SUMIF('Routed face only'!$B$17:$B$30,B1679,'Routed face only'!$G$17:$G$30)) +
(SUMIF('Routed face only (2)'!$B$17:$B$30,B1679,'Routed face only (2)'!$G$17:$G$30)) +
(SUMIF('Routed alum faces letters'!$B$17:$B$30,B1679,'Routed alum faces letters'!$G$17:$G$30)) +
(SUMIF('Routed alum faces letters (2)'!$B$17:$B$30,B1679,'Routed alum faces letters (2)'!$G$17:$G$30)) +
(SUMIF('Routed push through acrylic'!$B$17:$B$30,B1679,'Routed push through acrylic'!$G$17:$G$30)) +
(SUMIF('Routed push through acrylic (2)'!$B$17:$B$30,B1679,'Routed push through acrylic (2)'!$G$17:$G$30)) +
(SUMIF('Sf routed cabinet'!$B$17:$B$30,B1679,'Sf routed cabinet'!$G$17:$G$30)) +
(SUMIF('Sf routed cabinet (2)'!$B$17:$B$30,B1679,'Sf routed cabinet (2)'!$G$17:$G$30)) +
(SUMIF('Df routed cabinet'!$B$17:$B$30,B1679,'Df routed cabinet'!$G$17:$G$30)) +
(SUMIF('Df routed cabinet (2)'!$B$17:$B$30,B1679,'Df routed cabinet (2)'!$G$17:$G$30)) +
(SUMIF('Sf acrylic cabinet'!$B$17:$B$30,B1679,'Sf acrylic cabinet'!$G$17:$G$30)) +
(SUMIF('Sf acrylic cabinet (2)'!$B$17:$B$30,B1679,'Sf acrylic cabinet (2)'!$G$17:$G$30)) +
(SUMIF('Economy Sf acrylic'!$B$17:$B$30,B1679,'Economy Sf acrylic'!$G$17:$G$30)) +
(SUMIF('Df acrylic cabinet'!$B$17:$B$30,B1679,'Df acrylic cabinet'!$G$17:$G$30)) +
(SUMIF('Df acrylic cabinet (2)'!$B$17:$B$30,B1679,'Df acrylic cabinet (2)'!$G$17:$G$30)) +
(SUMIF('Sf flex cabinet'!$B$17:$B$30,B1679,'Sf flex cabinet'!$G$17:$G$30)) +
(SUMIF('Sf flex cabinet (2)'!$B$17:$B$30,B1679,'Sf flex cabinet (2)'!$G$17:$G$30)) +
(SUMIF('Df flex cabinet'!$B$17:$B$36,B1679,'Df flex cabinet'!$G$17:$G$36)) +
(SUMIF('Df flex cabinet (2)'!$B$17:$B$36,B1679,'Df flex cabinet (2)'!$G$17:$G$36)) +
(SUMIF('Pole cover'!$B$17:$B$30,B1679,'Pole cover'!$G$17:$G$30)) +
(SUMIF('Pole cover (2)'!$B$17:$B$30,B1679,'Pole cover (2)'!$G$17:$G$30)) +
(SUMIF('Structural Steel Fab'!$B$17:$B$29,B1679,'Structural Steel Fab'!$G$17:$G$29)) +
(SUMIF(Reveal!$B$17:$B$30,B1679,Reveal!$G$17:$G$30)) +
(SUMIF('Reveal (2)'!$B$17:$B$30,B1679,'Reveal (2)'!$G$17:$G$30)) +
(SUMIF('Crown cove top'!$B$17:$B$30,B1679,'Crown cove top'!$G$17:$G$30)) +
(SUMIF('EMC assembly'!$B$17:$B$30,B1679,'EMC assembly'!$G$17:$G$30)) +
(SUMIF(Crating!$B$17:$B$29,B1679,Crating!$G$17:$G$29)) +
(SUMIF('LED wiring'!$B$17:$B$30,B1679,'LED wiring'!$G$17:$G$30)) +
(SUMIF('Changeable copy face'!$B$17:$B$30,B1679,'Changeable copy face'!$G$17:$G$30)) +
(SUMIF('Flex face assembly'!$B$17:$B$30,B1679,'Flex face assembly'!$G$17:$G$30)) +
(SUMIF('Routed face assembly'!$B$17:$B$30,B1679,'Routed face assembly'!$G$17:$G$30)) +
(SUMIF('Paint calculation'!$B$17:$B$30,B1679,'Paint calculation'!$G$17:$G$30)) +
(SUMIF('Trimcap letter face'!$B$17:$B$30,B1679,'Trimcap letter face'!$G$17:$G$30)) +
(SUMIF('Trimcap letter face (2)'!$B$17:$B$30,B1679,'Trimcap letter face (2)'!$G$17:$G$30)) +
(SUMIF('Channel letter fabrication'!$B$17:$B$30,B1679,'Channel letter fabrication'!$G$17:$G$30)) +
(SUMIF('Channel letter fabrication (2)'!$B$17:$B$30,B1679,'Channel letter fabrication (2)'!$G$17:$G$30))</f>
        <v>0</v>
      </c>
    </row>
    <row r="1680" spans="1:10">
      <c r="A1680" s="28">
        <f>[1]ODBC!$A1680</f>
        <v>0</v>
      </c>
      <c r="B1680" s="29">
        <f>[1]ODBC!B1680</f>
        <v>0</v>
      </c>
      <c r="C1680" s="30" t="str">
        <f>IFERROR(VLOOKUP($B1680,[1]ODBC!$B:$H,2,FALSE),"")</f>
        <v/>
      </c>
      <c r="D1680" s="30" t="str">
        <f>IFERROR(VLOOKUP($B1680,[1]ODBC!$B:$H,3,FALSE),"")</f>
        <v/>
      </c>
      <c r="E1680" s="30" t="str">
        <f>IFERROR(VLOOKUP($B1680,[1]ODBC!$B:$H,4,FALSE),"")</f>
        <v/>
      </c>
      <c r="F1680" s="31" t="str">
        <f>IFERROR(VLOOKUP($B1680,[1]ODBC!$B:$H,5,FALSE),"")</f>
        <v/>
      </c>
      <c r="G1680" s="32">
        <f>[1]ODBC!G1680</f>
        <v>0</v>
      </c>
      <c r="H1680" s="33">
        <f>SUM([1]ODBC!H1680)</f>
        <v>0</v>
      </c>
      <c r="I1680" s="41" t="str">
        <f>'Vinyl cutting'!$B$2</f>
        <v>J36938</v>
      </c>
      <c r="J1680" s="42">
        <f ca="1">(SUMIF('Freeform time and material'!$B$17:$B$30,B1680,'Freeform time and material'!$G$17:$G$30)) +
(SUMIF('Vinyl cutting'!$B$17:$B$30,B1680,'Vinyl cutting'!$G$17:$G$30)) +
(SUMIF('Vinyl cutting (2)'!$B$17:$B$30,B1680,'Vinyl cutting (2)'!$G$17:$G$30)) +
(SUMIF('Apply vinyl graphics'!$B$17:$B$30,B1680,'Apply vinyl graphics'!$G$17:$G$30)) +
(SUMIF('Apply vinyl graphics (2)'!$B$17:$B$30,B1680,'Apply vinyl graphics (2)'!$G$17:$G$30)) +
(SUMIF('Alum pan sign'!$B$17:$B$30,B1680,'Alum pan sign'!$G$17:$G$30)) +
(SUMIF('Alum pan sign (2)'!$B$17:$B$30,B1680,'Alum pan sign (2)'!$G$17:$G$30)) +
(SUMIF('Economy pan sign'!$B$17:$B$30,B1680,'Economy pan sign'!$G$17:$G$30)) +
(SUMIF('Post and panel sign'!$B$17:$B$30,B1680,'Post and panel sign'!$G$17:$G$30)) +
(SUMIF('Post and panel sign (2)'!$B$17:$B$30,B1680,'Post and panel sign (2)'!$G$17:$G$30)) +
(SUMIF('Flat panels only'!$B$17:$B$30,B1680,'Flat panels only'!$G$17:$G$30)) +
(SUMIF('Flat panels only (2)'!$B$17:$B$30,B1680,'Flat panels only (2)'!$G$17:$G$30)) +
(SUMIF('Routed panel shapes'!$B$18:$B$31,B1680,'Routed panel shapes'!$G$18:$G$31)) +
(SUMIF('Routed panel shapes (2)'!$B$18:$B$31,B1680,'Routed panel shapes (2)'!$G$18:$G$31)) +
(SUMIF('Routed face only'!$B$17:$B$30,B1680,'Routed face only'!$G$17:$G$30)) +
(SUMIF('Routed face only (2)'!$B$17:$B$30,B1680,'Routed face only (2)'!$G$17:$G$30)) +
(SUMIF('Routed alum faces letters'!$B$17:$B$30,B1680,'Routed alum faces letters'!$G$17:$G$30)) +
(SUMIF('Routed alum faces letters (2)'!$B$17:$B$30,B1680,'Routed alum faces letters (2)'!$G$17:$G$30)) +
(SUMIF('Routed push through acrylic'!$B$17:$B$30,B1680,'Routed push through acrylic'!$G$17:$G$30)) +
(SUMIF('Routed push through acrylic (2)'!$B$17:$B$30,B1680,'Routed push through acrylic (2)'!$G$17:$G$30)) +
(SUMIF('Sf routed cabinet'!$B$17:$B$30,B1680,'Sf routed cabinet'!$G$17:$G$30)) +
(SUMIF('Sf routed cabinet (2)'!$B$17:$B$30,B1680,'Sf routed cabinet (2)'!$G$17:$G$30)) +
(SUMIF('Df routed cabinet'!$B$17:$B$30,B1680,'Df routed cabinet'!$G$17:$G$30)) +
(SUMIF('Df routed cabinet (2)'!$B$17:$B$30,B1680,'Df routed cabinet (2)'!$G$17:$G$30)) +
(SUMIF('Sf acrylic cabinet'!$B$17:$B$30,B1680,'Sf acrylic cabinet'!$G$17:$G$30)) +
(SUMIF('Sf acrylic cabinet (2)'!$B$17:$B$30,B1680,'Sf acrylic cabinet (2)'!$G$17:$G$30)) +
(SUMIF('Economy Sf acrylic'!$B$17:$B$30,B1680,'Economy Sf acrylic'!$G$17:$G$30)) +
(SUMIF('Df acrylic cabinet'!$B$17:$B$30,B1680,'Df acrylic cabinet'!$G$17:$G$30)) +
(SUMIF('Df acrylic cabinet (2)'!$B$17:$B$30,B1680,'Df acrylic cabinet (2)'!$G$17:$G$30)) +
(SUMIF('Sf flex cabinet'!$B$17:$B$30,B1680,'Sf flex cabinet'!$G$17:$G$30)) +
(SUMIF('Sf flex cabinet (2)'!$B$17:$B$30,B1680,'Sf flex cabinet (2)'!$G$17:$G$30)) +
(SUMIF('Df flex cabinet'!$B$17:$B$36,B1680,'Df flex cabinet'!$G$17:$G$36)) +
(SUMIF('Df flex cabinet (2)'!$B$17:$B$36,B1680,'Df flex cabinet (2)'!$G$17:$G$36)) +
(SUMIF('Pole cover'!$B$17:$B$30,B1680,'Pole cover'!$G$17:$G$30)) +
(SUMIF('Pole cover (2)'!$B$17:$B$30,B1680,'Pole cover (2)'!$G$17:$G$30)) +
(SUMIF('Structural Steel Fab'!$B$17:$B$29,B1680,'Structural Steel Fab'!$G$17:$G$29)) +
(SUMIF(Reveal!$B$17:$B$30,B1680,Reveal!$G$17:$G$30)) +
(SUMIF('Reveal (2)'!$B$17:$B$30,B1680,'Reveal (2)'!$G$17:$G$30)) +
(SUMIF('Crown cove top'!$B$17:$B$30,B1680,'Crown cove top'!$G$17:$G$30)) +
(SUMIF('EMC assembly'!$B$17:$B$30,B1680,'EMC assembly'!$G$17:$G$30)) +
(SUMIF(Crating!$B$17:$B$29,B1680,Crating!$G$17:$G$29)) +
(SUMIF('LED wiring'!$B$17:$B$30,B1680,'LED wiring'!$G$17:$G$30)) +
(SUMIF('Changeable copy face'!$B$17:$B$30,B1680,'Changeable copy face'!$G$17:$G$30)) +
(SUMIF('Flex face assembly'!$B$17:$B$30,B1680,'Flex face assembly'!$G$17:$G$30)) +
(SUMIF('Routed face assembly'!$B$17:$B$30,B1680,'Routed face assembly'!$G$17:$G$30)) +
(SUMIF('Paint calculation'!$B$17:$B$30,B1680,'Paint calculation'!$G$17:$G$30)) +
(SUMIF('Trimcap letter face'!$B$17:$B$30,B1680,'Trimcap letter face'!$G$17:$G$30)) +
(SUMIF('Trimcap letter face (2)'!$B$17:$B$30,B1680,'Trimcap letter face (2)'!$G$17:$G$30)) +
(SUMIF('Channel letter fabrication'!$B$17:$B$30,B1680,'Channel letter fabrication'!$G$17:$G$30)) +
(SUMIF('Channel letter fabrication (2)'!$B$17:$B$30,B1680,'Channel letter fabrication (2)'!$G$17:$G$30))</f>
        <v>0</v>
      </c>
    </row>
    <row r="1681" spans="1:10">
      <c r="A1681" s="28">
        <f>[1]ODBC!$A1681</f>
        <v>0</v>
      </c>
      <c r="B1681" s="29">
        <f>[1]ODBC!B1681</f>
        <v>0</v>
      </c>
      <c r="C1681" s="30" t="str">
        <f>IFERROR(VLOOKUP($B1681,[1]ODBC!$B:$H,2,FALSE),"")</f>
        <v/>
      </c>
      <c r="D1681" s="30" t="str">
        <f>IFERROR(VLOOKUP($B1681,[1]ODBC!$B:$H,3,FALSE),"")</f>
        <v/>
      </c>
      <c r="E1681" s="30" t="str">
        <f>IFERROR(VLOOKUP($B1681,[1]ODBC!$B:$H,4,FALSE),"")</f>
        <v/>
      </c>
      <c r="F1681" s="31" t="str">
        <f>IFERROR(VLOOKUP($B1681,[1]ODBC!$B:$H,5,FALSE),"")</f>
        <v/>
      </c>
      <c r="G1681" s="32">
        <f>[1]ODBC!G1681</f>
        <v>0</v>
      </c>
      <c r="H1681" s="33">
        <f>SUM([1]ODBC!H1681)</f>
        <v>0</v>
      </c>
      <c r="I1681" s="41" t="str">
        <f>'Vinyl cutting'!$B$2</f>
        <v>J36938</v>
      </c>
      <c r="J1681" s="42">
        <f ca="1">(SUMIF('Freeform time and material'!$B$17:$B$30,B1681,'Freeform time and material'!$G$17:$G$30)) +
(SUMIF('Vinyl cutting'!$B$17:$B$30,B1681,'Vinyl cutting'!$G$17:$G$30)) +
(SUMIF('Vinyl cutting (2)'!$B$17:$B$30,B1681,'Vinyl cutting (2)'!$G$17:$G$30)) +
(SUMIF('Apply vinyl graphics'!$B$17:$B$30,B1681,'Apply vinyl graphics'!$G$17:$G$30)) +
(SUMIF('Apply vinyl graphics (2)'!$B$17:$B$30,B1681,'Apply vinyl graphics (2)'!$G$17:$G$30)) +
(SUMIF('Alum pan sign'!$B$17:$B$30,B1681,'Alum pan sign'!$G$17:$G$30)) +
(SUMIF('Alum pan sign (2)'!$B$17:$B$30,B1681,'Alum pan sign (2)'!$G$17:$G$30)) +
(SUMIF('Economy pan sign'!$B$17:$B$30,B1681,'Economy pan sign'!$G$17:$G$30)) +
(SUMIF('Post and panel sign'!$B$17:$B$30,B1681,'Post and panel sign'!$G$17:$G$30)) +
(SUMIF('Post and panel sign (2)'!$B$17:$B$30,B1681,'Post and panel sign (2)'!$G$17:$G$30)) +
(SUMIF('Flat panels only'!$B$17:$B$30,B1681,'Flat panels only'!$G$17:$G$30)) +
(SUMIF('Flat panels only (2)'!$B$17:$B$30,B1681,'Flat panels only (2)'!$G$17:$G$30)) +
(SUMIF('Routed panel shapes'!$B$18:$B$31,B1681,'Routed panel shapes'!$G$18:$G$31)) +
(SUMIF('Routed panel shapes (2)'!$B$18:$B$31,B1681,'Routed panel shapes (2)'!$G$18:$G$31)) +
(SUMIF('Routed face only'!$B$17:$B$30,B1681,'Routed face only'!$G$17:$G$30)) +
(SUMIF('Routed face only (2)'!$B$17:$B$30,B1681,'Routed face only (2)'!$G$17:$G$30)) +
(SUMIF('Routed alum faces letters'!$B$17:$B$30,B1681,'Routed alum faces letters'!$G$17:$G$30)) +
(SUMIF('Routed alum faces letters (2)'!$B$17:$B$30,B1681,'Routed alum faces letters (2)'!$G$17:$G$30)) +
(SUMIF('Routed push through acrylic'!$B$17:$B$30,B1681,'Routed push through acrylic'!$G$17:$G$30)) +
(SUMIF('Routed push through acrylic (2)'!$B$17:$B$30,B1681,'Routed push through acrylic (2)'!$G$17:$G$30)) +
(SUMIF('Sf routed cabinet'!$B$17:$B$30,B1681,'Sf routed cabinet'!$G$17:$G$30)) +
(SUMIF('Sf routed cabinet (2)'!$B$17:$B$30,B1681,'Sf routed cabinet (2)'!$G$17:$G$30)) +
(SUMIF('Df routed cabinet'!$B$17:$B$30,B1681,'Df routed cabinet'!$G$17:$G$30)) +
(SUMIF('Df routed cabinet (2)'!$B$17:$B$30,B1681,'Df routed cabinet (2)'!$G$17:$G$30)) +
(SUMIF('Sf acrylic cabinet'!$B$17:$B$30,B1681,'Sf acrylic cabinet'!$G$17:$G$30)) +
(SUMIF('Sf acrylic cabinet (2)'!$B$17:$B$30,B1681,'Sf acrylic cabinet (2)'!$G$17:$G$30)) +
(SUMIF('Economy Sf acrylic'!$B$17:$B$30,B1681,'Economy Sf acrylic'!$G$17:$G$30)) +
(SUMIF('Df acrylic cabinet'!$B$17:$B$30,B1681,'Df acrylic cabinet'!$G$17:$G$30)) +
(SUMIF('Df acrylic cabinet (2)'!$B$17:$B$30,B1681,'Df acrylic cabinet (2)'!$G$17:$G$30)) +
(SUMIF('Sf flex cabinet'!$B$17:$B$30,B1681,'Sf flex cabinet'!$G$17:$G$30)) +
(SUMIF('Sf flex cabinet (2)'!$B$17:$B$30,B1681,'Sf flex cabinet (2)'!$G$17:$G$30)) +
(SUMIF('Df flex cabinet'!$B$17:$B$36,B1681,'Df flex cabinet'!$G$17:$G$36)) +
(SUMIF('Df flex cabinet (2)'!$B$17:$B$36,B1681,'Df flex cabinet (2)'!$G$17:$G$36)) +
(SUMIF('Pole cover'!$B$17:$B$30,B1681,'Pole cover'!$G$17:$G$30)) +
(SUMIF('Pole cover (2)'!$B$17:$B$30,B1681,'Pole cover (2)'!$G$17:$G$30)) +
(SUMIF('Structural Steel Fab'!$B$17:$B$29,B1681,'Structural Steel Fab'!$G$17:$G$29)) +
(SUMIF(Reveal!$B$17:$B$30,B1681,Reveal!$G$17:$G$30)) +
(SUMIF('Reveal (2)'!$B$17:$B$30,B1681,'Reveal (2)'!$G$17:$G$30)) +
(SUMIF('Crown cove top'!$B$17:$B$30,B1681,'Crown cove top'!$G$17:$G$30)) +
(SUMIF('EMC assembly'!$B$17:$B$30,B1681,'EMC assembly'!$G$17:$G$30)) +
(SUMIF(Crating!$B$17:$B$29,B1681,Crating!$G$17:$G$29)) +
(SUMIF('LED wiring'!$B$17:$B$30,B1681,'LED wiring'!$G$17:$G$30)) +
(SUMIF('Changeable copy face'!$B$17:$B$30,B1681,'Changeable copy face'!$G$17:$G$30)) +
(SUMIF('Flex face assembly'!$B$17:$B$30,B1681,'Flex face assembly'!$G$17:$G$30)) +
(SUMIF('Routed face assembly'!$B$17:$B$30,B1681,'Routed face assembly'!$G$17:$G$30)) +
(SUMIF('Paint calculation'!$B$17:$B$30,B1681,'Paint calculation'!$G$17:$G$30)) +
(SUMIF('Trimcap letter face'!$B$17:$B$30,B1681,'Trimcap letter face'!$G$17:$G$30)) +
(SUMIF('Trimcap letter face (2)'!$B$17:$B$30,B1681,'Trimcap letter face (2)'!$G$17:$G$30)) +
(SUMIF('Channel letter fabrication'!$B$17:$B$30,B1681,'Channel letter fabrication'!$G$17:$G$30)) +
(SUMIF('Channel letter fabrication (2)'!$B$17:$B$30,B1681,'Channel letter fabrication (2)'!$G$17:$G$30))</f>
        <v>0</v>
      </c>
    </row>
    <row r="1682" spans="1:10">
      <c r="A1682" s="28">
        <f>[1]ODBC!$A1682</f>
        <v>0</v>
      </c>
      <c r="B1682" s="29">
        <f>[1]ODBC!B1682</f>
        <v>0</v>
      </c>
      <c r="C1682" s="30" t="str">
        <f>IFERROR(VLOOKUP($B1682,[1]ODBC!$B:$H,2,FALSE),"")</f>
        <v/>
      </c>
      <c r="D1682" s="30" t="str">
        <f>IFERROR(VLOOKUP($B1682,[1]ODBC!$B:$H,3,FALSE),"")</f>
        <v/>
      </c>
      <c r="E1682" s="30" t="str">
        <f>IFERROR(VLOOKUP($B1682,[1]ODBC!$B:$H,4,FALSE),"")</f>
        <v/>
      </c>
      <c r="F1682" s="31" t="str">
        <f>IFERROR(VLOOKUP($B1682,[1]ODBC!$B:$H,5,FALSE),"")</f>
        <v/>
      </c>
      <c r="G1682" s="32">
        <f>[1]ODBC!G1682</f>
        <v>0</v>
      </c>
      <c r="H1682" s="33">
        <f>SUM([1]ODBC!H1682)</f>
        <v>0</v>
      </c>
      <c r="I1682" s="41" t="str">
        <f>'Vinyl cutting'!$B$2</f>
        <v>J36938</v>
      </c>
      <c r="J1682" s="42">
        <f ca="1">(SUMIF('Freeform time and material'!$B$17:$B$30,B1682,'Freeform time and material'!$G$17:$G$30)) +
(SUMIF('Vinyl cutting'!$B$17:$B$30,B1682,'Vinyl cutting'!$G$17:$G$30)) +
(SUMIF('Vinyl cutting (2)'!$B$17:$B$30,B1682,'Vinyl cutting (2)'!$G$17:$G$30)) +
(SUMIF('Apply vinyl graphics'!$B$17:$B$30,B1682,'Apply vinyl graphics'!$G$17:$G$30)) +
(SUMIF('Apply vinyl graphics (2)'!$B$17:$B$30,B1682,'Apply vinyl graphics (2)'!$G$17:$G$30)) +
(SUMIF('Alum pan sign'!$B$17:$B$30,B1682,'Alum pan sign'!$G$17:$G$30)) +
(SUMIF('Alum pan sign (2)'!$B$17:$B$30,B1682,'Alum pan sign (2)'!$G$17:$G$30)) +
(SUMIF('Economy pan sign'!$B$17:$B$30,B1682,'Economy pan sign'!$G$17:$G$30)) +
(SUMIF('Post and panel sign'!$B$17:$B$30,B1682,'Post and panel sign'!$G$17:$G$30)) +
(SUMIF('Post and panel sign (2)'!$B$17:$B$30,B1682,'Post and panel sign (2)'!$G$17:$G$30)) +
(SUMIF('Flat panels only'!$B$17:$B$30,B1682,'Flat panels only'!$G$17:$G$30)) +
(SUMIF('Flat panels only (2)'!$B$17:$B$30,B1682,'Flat panels only (2)'!$G$17:$G$30)) +
(SUMIF('Routed panel shapes'!$B$18:$B$31,B1682,'Routed panel shapes'!$G$18:$G$31)) +
(SUMIF('Routed panel shapes (2)'!$B$18:$B$31,B1682,'Routed panel shapes (2)'!$G$18:$G$31)) +
(SUMIF('Routed face only'!$B$17:$B$30,B1682,'Routed face only'!$G$17:$G$30)) +
(SUMIF('Routed face only (2)'!$B$17:$B$30,B1682,'Routed face only (2)'!$G$17:$G$30)) +
(SUMIF('Routed alum faces letters'!$B$17:$B$30,B1682,'Routed alum faces letters'!$G$17:$G$30)) +
(SUMIF('Routed alum faces letters (2)'!$B$17:$B$30,B1682,'Routed alum faces letters (2)'!$G$17:$G$30)) +
(SUMIF('Routed push through acrylic'!$B$17:$B$30,B1682,'Routed push through acrylic'!$G$17:$G$30)) +
(SUMIF('Routed push through acrylic (2)'!$B$17:$B$30,B1682,'Routed push through acrylic (2)'!$G$17:$G$30)) +
(SUMIF('Sf routed cabinet'!$B$17:$B$30,B1682,'Sf routed cabinet'!$G$17:$G$30)) +
(SUMIF('Sf routed cabinet (2)'!$B$17:$B$30,B1682,'Sf routed cabinet (2)'!$G$17:$G$30)) +
(SUMIF('Df routed cabinet'!$B$17:$B$30,B1682,'Df routed cabinet'!$G$17:$G$30)) +
(SUMIF('Df routed cabinet (2)'!$B$17:$B$30,B1682,'Df routed cabinet (2)'!$G$17:$G$30)) +
(SUMIF('Sf acrylic cabinet'!$B$17:$B$30,B1682,'Sf acrylic cabinet'!$G$17:$G$30)) +
(SUMIF('Sf acrylic cabinet (2)'!$B$17:$B$30,B1682,'Sf acrylic cabinet (2)'!$G$17:$G$30)) +
(SUMIF('Economy Sf acrylic'!$B$17:$B$30,B1682,'Economy Sf acrylic'!$G$17:$G$30)) +
(SUMIF('Df acrylic cabinet'!$B$17:$B$30,B1682,'Df acrylic cabinet'!$G$17:$G$30)) +
(SUMIF('Df acrylic cabinet (2)'!$B$17:$B$30,B1682,'Df acrylic cabinet (2)'!$G$17:$G$30)) +
(SUMIF('Sf flex cabinet'!$B$17:$B$30,B1682,'Sf flex cabinet'!$G$17:$G$30)) +
(SUMIF('Sf flex cabinet (2)'!$B$17:$B$30,B1682,'Sf flex cabinet (2)'!$G$17:$G$30)) +
(SUMIF('Df flex cabinet'!$B$17:$B$36,B1682,'Df flex cabinet'!$G$17:$G$36)) +
(SUMIF('Df flex cabinet (2)'!$B$17:$B$36,B1682,'Df flex cabinet (2)'!$G$17:$G$36)) +
(SUMIF('Pole cover'!$B$17:$B$30,B1682,'Pole cover'!$G$17:$G$30)) +
(SUMIF('Pole cover (2)'!$B$17:$B$30,B1682,'Pole cover (2)'!$G$17:$G$30)) +
(SUMIF('Structural Steel Fab'!$B$17:$B$29,B1682,'Structural Steel Fab'!$G$17:$G$29)) +
(SUMIF(Reveal!$B$17:$B$30,B1682,Reveal!$G$17:$G$30)) +
(SUMIF('Reveal (2)'!$B$17:$B$30,B1682,'Reveal (2)'!$G$17:$G$30)) +
(SUMIF('Crown cove top'!$B$17:$B$30,B1682,'Crown cove top'!$G$17:$G$30)) +
(SUMIF('EMC assembly'!$B$17:$B$30,B1682,'EMC assembly'!$G$17:$G$30)) +
(SUMIF(Crating!$B$17:$B$29,B1682,Crating!$G$17:$G$29)) +
(SUMIF('LED wiring'!$B$17:$B$30,B1682,'LED wiring'!$G$17:$G$30)) +
(SUMIF('Changeable copy face'!$B$17:$B$30,B1682,'Changeable copy face'!$G$17:$G$30)) +
(SUMIF('Flex face assembly'!$B$17:$B$30,B1682,'Flex face assembly'!$G$17:$G$30)) +
(SUMIF('Routed face assembly'!$B$17:$B$30,B1682,'Routed face assembly'!$G$17:$G$30)) +
(SUMIF('Paint calculation'!$B$17:$B$30,B1682,'Paint calculation'!$G$17:$G$30)) +
(SUMIF('Trimcap letter face'!$B$17:$B$30,B1682,'Trimcap letter face'!$G$17:$G$30)) +
(SUMIF('Trimcap letter face (2)'!$B$17:$B$30,B1682,'Trimcap letter face (2)'!$G$17:$G$30)) +
(SUMIF('Channel letter fabrication'!$B$17:$B$30,B1682,'Channel letter fabrication'!$G$17:$G$30)) +
(SUMIF('Channel letter fabrication (2)'!$B$17:$B$30,B1682,'Channel letter fabrication (2)'!$G$17:$G$30))</f>
        <v>0</v>
      </c>
    </row>
    <row r="1683" spans="1:10">
      <c r="A1683" s="28">
        <f>[1]ODBC!$A1683</f>
        <v>0</v>
      </c>
      <c r="B1683" s="29">
        <f>[1]ODBC!B1683</f>
        <v>0</v>
      </c>
      <c r="C1683" s="30" t="str">
        <f>IFERROR(VLOOKUP($B1683,[1]ODBC!$B:$H,2,FALSE),"")</f>
        <v/>
      </c>
      <c r="D1683" s="30" t="str">
        <f>IFERROR(VLOOKUP($B1683,[1]ODBC!$B:$H,3,FALSE),"")</f>
        <v/>
      </c>
      <c r="E1683" s="30" t="str">
        <f>IFERROR(VLOOKUP($B1683,[1]ODBC!$B:$H,4,FALSE),"")</f>
        <v/>
      </c>
      <c r="F1683" s="31" t="str">
        <f>IFERROR(VLOOKUP($B1683,[1]ODBC!$B:$H,5,FALSE),"")</f>
        <v/>
      </c>
      <c r="G1683" s="32">
        <f>[1]ODBC!G1683</f>
        <v>0</v>
      </c>
      <c r="H1683" s="33">
        <f>SUM([1]ODBC!H1683)</f>
        <v>0</v>
      </c>
      <c r="I1683" s="41" t="str">
        <f>'Vinyl cutting'!$B$2</f>
        <v>J36938</v>
      </c>
      <c r="J1683" s="42">
        <f ca="1">(SUMIF('Freeform time and material'!$B$17:$B$30,B1683,'Freeform time and material'!$G$17:$G$30)) +
(SUMIF('Vinyl cutting'!$B$17:$B$30,B1683,'Vinyl cutting'!$G$17:$G$30)) +
(SUMIF('Vinyl cutting (2)'!$B$17:$B$30,B1683,'Vinyl cutting (2)'!$G$17:$G$30)) +
(SUMIF('Apply vinyl graphics'!$B$17:$B$30,B1683,'Apply vinyl graphics'!$G$17:$G$30)) +
(SUMIF('Apply vinyl graphics (2)'!$B$17:$B$30,B1683,'Apply vinyl graphics (2)'!$G$17:$G$30)) +
(SUMIF('Alum pan sign'!$B$17:$B$30,B1683,'Alum pan sign'!$G$17:$G$30)) +
(SUMIF('Alum pan sign (2)'!$B$17:$B$30,B1683,'Alum pan sign (2)'!$G$17:$G$30)) +
(SUMIF('Economy pan sign'!$B$17:$B$30,B1683,'Economy pan sign'!$G$17:$G$30)) +
(SUMIF('Post and panel sign'!$B$17:$B$30,B1683,'Post and panel sign'!$G$17:$G$30)) +
(SUMIF('Post and panel sign (2)'!$B$17:$B$30,B1683,'Post and panel sign (2)'!$G$17:$G$30)) +
(SUMIF('Flat panels only'!$B$17:$B$30,B1683,'Flat panels only'!$G$17:$G$30)) +
(SUMIF('Flat panels only (2)'!$B$17:$B$30,B1683,'Flat panels only (2)'!$G$17:$G$30)) +
(SUMIF('Routed panel shapes'!$B$18:$B$31,B1683,'Routed panel shapes'!$G$18:$G$31)) +
(SUMIF('Routed panel shapes (2)'!$B$18:$B$31,B1683,'Routed panel shapes (2)'!$G$18:$G$31)) +
(SUMIF('Routed face only'!$B$17:$B$30,B1683,'Routed face only'!$G$17:$G$30)) +
(SUMIF('Routed face only (2)'!$B$17:$B$30,B1683,'Routed face only (2)'!$G$17:$G$30)) +
(SUMIF('Routed alum faces letters'!$B$17:$B$30,B1683,'Routed alum faces letters'!$G$17:$G$30)) +
(SUMIF('Routed alum faces letters (2)'!$B$17:$B$30,B1683,'Routed alum faces letters (2)'!$G$17:$G$30)) +
(SUMIF('Routed push through acrylic'!$B$17:$B$30,B1683,'Routed push through acrylic'!$G$17:$G$30)) +
(SUMIF('Routed push through acrylic (2)'!$B$17:$B$30,B1683,'Routed push through acrylic (2)'!$G$17:$G$30)) +
(SUMIF('Sf routed cabinet'!$B$17:$B$30,B1683,'Sf routed cabinet'!$G$17:$G$30)) +
(SUMIF('Sf routed cabinet (2)'!$B$17:$B$30,B1683,'Sf routed cabinet (2)'!$G$17:$G$30)) +
(SUMIF('Df routed cabinet'!$B$17:$B$30,B1683,'Df routed cabinet'!$G$17:$G$30)) +
(SUMIF('Df routed cabinet (2)'!$B$17:$B$30,B1683,'Df routed cabinet (2)'!$G$17:$G$30)) +
(SUMIF('Sf acrylic cabinet'!$B$17:$B$30,B1683,'Sf acrylic cabinet'!$G$17:$G$30)) +
(SUMIF('Sf acrylic cabinet (2)'!$B$17:$B$30,B1683,'Sf acrylic cabinet (2)'!$G$17:$G$30)) +
(SUMIF('Economy Sf acrylic'!$B$17:$B$30,B1683,'Economy Sf acrylic'!$G$17:$G$30)) +
(SUMIF('Df acrylic cabinet'!$B$17:$B$30,B1683,'Df acrylic cabinet'!$G$17:$G$30)) +
(SUMIF('Df acrylic cabinet (2)'!$B$17:$B$30,B1683,'Df acrylic cabinet (2)'!$G$17:$G$30)) +
(SUMIF('Sf flex cabinet'!$B$17:$B$30,B1683,'Sf flex cabinet'!$G$17:$G$30)) +
(SUMIF('Sf flex cabinet (2)'!$B$17:$B$30,B1683,'Sf flex cabinet (2)'!$G$17:$G$30)) +
(SUMIF('Df flex cabinet'!$B$17:$B$36,B1683,'Df flex cabinet'!$G$17:$G$36)) +
(SUMIF('Df flex cabinet (2)'!$B$17:$B$36,B1683,'Df flex cabinet (2)'!$G$17:$G$36)) +
(SUMIF('Pole cover'!$B$17:$B$30,B1683,'Pole cover'!$G$17:$G$30)) +
(SUMIF('Pole cover (2)'!$B$17:$B$30,B1683,'Pole cover (2)'!$G$17:$G$30)) +
(SUMIF('Structural Steel Fab'!$B$17:$B$29,B1683,'Structural Steel Fab'!$G$17:$G$29)) +
(SUMIF(Reveal!$B$17:$B$30,B1683,Reveal!$G$17:$G$30)) +
(SUMIF('Reveal (2)'!$B$17:$B$30,B1683,'Reveal (2)'!$G$17:$G$30)) +
(SUMIF('Crown cove top'!$B$17:$B$30,B1683,'Crown cove top'!$G$17:$G$30)) +
(SUMIF('EMC assembly'!$B$17:$B$30,B1683,'EMC assembly'!$G$17:$G$30)) +
(SUMIF(Crating!$B$17:$B$29,B1683,Crating!$G$17:$G$29)) +
(SUMIF('LED wiring'!$B$17:$B$30,B1683,'LED wiring'!$G$17:$G$30)) +
(SUMIF('Changeable copy face'!$B$17:$B$30,B1683,'Changeable copy face'!$G$17:$G$30)) +
(SUMIF('Flex face assembly'!$B$17:$B$30,B1683,'Flex face assembly'!$G$17:$G$30)) +
(SUMIF('Routed face assembly'!$B$17:$B$30,B1683,'Routed face assembly'!$G$17:$G$30)) +
(SUMIF('Paint calculation'!$B$17:$B$30,B1683,'Paint calculation'!$G$17:$G$30)) +
(SUMIF('Trimcap letter face'!$B$17:$B$30,B1683,'Trimcap letter face'!$G$17:$G$30)) +
(SUMIF('Trimcap letter face (2)'!$B$17:$B$30,B1683,'Trimcap letter face (2)'!$G$17:$G$30)) +
(SUMIF('Channel letter fabrication'!$B$17:$B$30,B1683,'Channel letter fabrication'!$G$17:$G$30)) +
(SUMIF('Channel letter fabrication (2)'!$B$17:$B$30,B1683,'Channel letter fabrication (2)'!$G$17:$G$30))</f>
        <v>0</v>
      </c>
    </row>
    <row r="1684" spans="1:10">
      <c r="A1684" s="28">
        <f>[1]ODBC!$A1684</f>
        <v>0</v>
      </c>
      <c r="B1684" s="29">
        <f>[1]ODBC!B1684</f>
        <v>0</v>
      </c>
      <c r="C1684" s="30" t="str">
        <f>IFERROR(VLOOKUP($B1684,[1]ODBC!$B:$H,2,FALSE),"")</f>
        <v/>
      </c>
      <c r="D1684" s="30" t="str">
        <f>IFERROR(VLOOKUP($B1684,[1]ODBC!$B:$H,3,FALSE),"")</f>
        <v/>
      </c>
      <c r="E1684" s="30" t="str">
        <f>IFERROR(VLOOKUP($B1684,[1]ODBC!$B:$H,4,FALSE),"")</f>
        <v/>
      </c>
      <c r="F1684" s="31" t="str">
        <f>IFERROR(VLOOKUP($B1684,[1]ODBC!$B:$H,5,FALSE),"")</f>
        <v/>
      </c>
      <c r="G1684" s="32">
        <f>[1]ODBC!G1684</f>
        <v>0</v>
      </c>
      <c r="H1684" s="33">
        <f>SUM([1]ODBC!H1684)</f>
        <v>0</v>
      </c>
      <c r="I1684" s="41" t="str">
        <f>'Vinyl cutting'!$B$2</f>
        <v>J36938</v>
      </c>
      <c r="J1684" s="42">
        <f ca="1">(SUMIF('Freeform time and material'!$B$17:$B$30,B1684,'Freeform time and material'!$G$17:$G$30)) +
(SUMIF('Vinyl cutting'!$B$17:$B$30,B1684,'Vinyl cutting'!$G$17:$G$30)) +
(SUMIF('Vinyl cutting (2)'!$B$17:$B$30,B1684,'Vinyl cutting (2)'!$G$17:$G$30)) +
(SUMIF('Apply vinyl graphics'!$B$17:$B$30,B1684,'Apply vinyl graphics'!$G$17:$G$30)) +
(SUMIF('Apply vinyl graphics (2)'!$B$17:$B$30,B1684,'Apply vinyl graphics (2)'!$G$17:$G$30)) +
(SUMIF('Alum pan sign'!$B$17:$B$30,B1684,'Alum pan sign'!$G$17:$G$30)) +
(SUMIF('Alum pan sign (2)'!$B$17:$B$30,B1684,'Alum pan sign (2)'!$G$17:$G$30)) +
(SUMIF('Economy pan sign'!$B$17:$B$30,B1684,'Economy pan sign'!$G$17:$G$30)) +
(SUMIF('Post and panel sign'!$B$17:$B$30,B1684,'Post and panel sign'!$G$17:$G$30)) +
(SUMIF('Post and panel sign (2)'!$B$17:$B$30,B1684,'Post and panel sign (2)'!$G$17:$G$30)) +
(SUMIF('Flat panels only'!$B$17:$B$30,B1684,'Flat panels only'!$G$17:$G$30)) +
(SUMIF('Flat panels only (2)'!$B$17:$B$30,B1684,'Flat panels only (2)'!$G$17:$G$30)) +
(SUMIF('Routed panel shapes'!$B$18:$B$31,B1684,'Routed panel shapes'!$G$18:$G$31)) +
(SUMIF('Routed panel shapes (2)'!$B$18:$B$31,B1684,'Routed panel shapes (2)'!$G$18:$G$31)) +
(SUMIF('Routed face only'!$B$17:$B$30,B1684,'Routed face only'!$G$17:$G$30)) +
(SUMIF('Routed face only (2)'!$B$17:$B$30,B1684,'Routed face only (2)'!$G$17:$G$30)) +
(SUMIF('Routed alum faces letters'!$B$17:$B$30,B1684,'Routed alum faces letters'!$G$17:$G$30)) +
(SUMIF('Routed alum faces letters (2)'!$B$17:$B$30,B1684,'Routed alum faces letters (2)'!$G$17:$G$30)) +
(SUMIF('Routed push through acrylic'!$B$17:$B$30,B1684,'Routed push through acrylic'!$G$17:$G$30)) +
(SUMIF('Routed push through acrylic (2)'!$B$17:$B$30,B1684,'Routed push through acrylic (2)'!$G$17:$G$30)) +
(SUMIF('Sf routed cabinet'!$B$17:$B$30,B1684,'Sf routed cabinet'!$G$17:$G$30)) +
(SUMIF('Sf routed cabinet (2)'!$B$17:$B$30,B1684,'Sf routed cabinet (2)'!$G$17:$G$30)) +
(SUMIF('Df routed cabinet'!$B$17:$B$30,B1684,'Df routed cabinet'!$G$17:$G$30)) +
(SUMIF('Df routed cabinet (2)'!$B$17:$B$30,B1684,'Df routed cabinet (2)'!$G$17:$G$30)) +
(SUMIF('Sf acrylic cabinet'!$B$17:$B$30,B1684,'Sf acrylic cabinet'!$G$17:$G$30)) +
(SUMIF('Sf acrylic cabinet (2)'!$B$17:$B$30,B1684,'Sf acrylic cabinet (2)'!$G$17:$G$30)) +
(SUMIF('Economy Sf acrylic'!$B$17:$B$30,B1684,'Economy Sf acrylic'!$G$17:$G$30)) +
(SUMIF('Df acrylic cabinet'!$B$17:$B$30,B1684,'Df acrylic cabinet'!$G$17:$G$30)) +
(SUMIF('Df acrylic cabinet (2)'!$B$17:$B$30,B1684,'Df acrylic cabinet (2)'!$G$17:$G$30)) +
(SUMIF('Sf flex cabinet'!$B$17:$B$30,B1684,'Sf flex cabinet'!$G$17:$G$30)) +
(SUMIF('Sf flex cabinet (2)'!$B$17:$B$30,B1684,'Sf flex cabinet (2)'!$G$17:$G$30)) +
(SUMIF('Df flex cabinet'!$B$17:$B$36,B1684,'Df flex cabinet'!$G$17:$G$36)) +
(SUMIF('Df flex cabinet (2)'!$B$17:$B$36,B1684,'Df flex cabinet (2)'!$G$17:$G$36)) +
(SUMIF('Pole cover'!$B$17:$B$30,B1684,'Pole cover'!$G$17:$G$30)) +
(SUMIF('Pole cover (2)'!$B$17:$B$30,B1684,'Pole cover (2)'!$G$17:$G$30)) +
(SUMIF('Structural Steel Fab'!$B$17:$B$29,B1684,'Structural Steel Fab'!$G$17:$G$29)) +
(SUMIF(Reveal!$B$17:$B$30,B1684,Reveal!$G$17:$G$30)) +
(SUMIF('Reveal (2)'!$B$17:$B$30,B1684,'Reveal (2)'!$G$17:$G$30)) +
(SUMIF('Crown cove top'!$B$17:$B$30,B1684,'Crown cove top'!$G$17:$G$30)) +
(SUMIF('EMC assembly'!$B$17:$B$30,B1684,'EMC assembly'!$G$17:$G$30)) +
(SUMIF(Crating!$B$17:$B$29,B1684,Crating!$G$17:$G$29)) +
(SUMIF('LED wiring'!$B$17:$B$30,B1684,'LED wiring'!$G$17:$G$30)) +
(SUMIF('Changeable copy face'!$B$17:$B$30,B1684,'Changeable copy face'!$G$17:$G$30)) +
(SUMIF('Flex face assembly'!$B$17:$B$30,B1684,'Flex face assembly'!$G$17:$G$30)) +
(SUMIF('Routed face assembly'!$B$17:$B$30,B1684,'Routed face assembly'!$G$17:$G$30)) +
(SUMIF('Paint calculation'!$B$17:$B$30,B1684,'Paint calculation'!$G$17:$G$30)) +
(SUMIF('Trimcap letter face'!$B$17:$B$30,B1684,'Trimcap letter face'!$G$17:$G$30)) +
(SUMIF('Trimcap letter face (2)'!$B$17:$B$30,B1684,'Trimcap letter face (2)'!$G$17:$G$30)) +
(SUMIF('Channel letter fabrication'!$B$17:$B$30,B1684,'Channel letter fabrication'!$G$17:$G$30)) +
(SUMIF('Channel letter fabrication (2)'!$B$17:$B$30,B1684,'Channel letter fabrication (2)'!$G$17:$G$30))</f>
        <v>0</v>
      </c>
    </row>
    <row r="1685" spans="1:10">
      <c r="A1685" s="28">
        <f>[1]ODBC!$A1685</f>
        <v>0</v>
      </c>
      <c r="B1685" s="29">
        <f>[1]ODBC!B1685</f>
        <v>0</v>
      </c>
      <c r="C1685" s="30" t="str">
        <f>IFERROR(VLOOKUP($B1685,[1]ODBC!$B:$H,2,FALSE),"")</f>
        <v/>
      </c>
      <c r="D1685" s="30" t="str">
        <f>IFERROR(VLOOKUP($B1685,[1]ODBC!$B:$H,3,FALSE),"")</f>
        <v/>
      </c>
      <c r="E1685" s="30" t="str">
        <f>IFERROR(VLOOKUP($B1685,[1]ODBC!$B:$H,4,FALSE),"")</f>
        <v/>
      </c>
      <c r="F1685" s="31" t="str">
        <f>IFERROR(VLOOKUP($B1685,[1]ODBC!$B:$H,5,FALSE),"")</f>
        <v/>
      </c>
      <c r="G1685" s="32">
        <f>[1]ODBC!G1685</f>
        <v>0</v>
      </c>
      <c r="H1685" s="33">
        <f>SUM([1]ODBC!H1685)</f>
        <v>0</v>
      </c>
      <c r="I1685" s="41" t="str">
        <f>'Vinyl cutting'!$B$2</f>
        <v>J36938</v>
      </c>
      <c r="J1685" s="42">
        <f ca="1">(SUMIF('Freeform time and material'!$B$17:$B$30,B1685,'Freeform time and material'!$G$17:$G$30)) +
(SUMIF('Vinyl cutting'!$B$17:$B$30,B1685,'Vinyl cutting'!$G$17:$G$30)) +
(SUMIF('Vinyl cutting (2)'!$B$17:$B$30,B1685,'Vinyl cutting (2)'!$G$17:$G$30)) +
(SUMIF('Apply vinyl graphics'!$B$17:$B$30,B1685,'Apply vinyl graphics'!$G$17:$G$30)) +
(SUMIF('Apply vinyl graphics (2)'!$B$17:$B$30,B1685,'Apply vinyl graphics (2)'!$G$17:$G$30)) +
(SUMIF('Alum pan sign'!$B$17:$B$30,B1685,'Alum pan sign'!$G$17:$G$30)) +
(SUMIF('Alum pan sign (2)'!$B$17:$B$30,B1685,'Alum pan sign (2)'!$G$17:$G$30)) +
(SUMIF('Economy pan sign'!$B$17:$B$30,B1685,'Economy pan sign'!$G$17:$G$30)) +
(SUMIF('Post and panel sign'!$B$17:$B$30,B1685,'Post and panel sign'!$G$17:$G$30)) +
(SUMIF('Post and panel sign (2)'!$B$17:$B$30,B1685,'Post and panel sign (2)'!$G$17:$G$30)) +
(SUMIF('Flat panels only'!$B$17:$B$30,B1685,'Flat panels only'!$G$17:$G$30)) +
(SUMIF('Flat panels only (2)'!$B$17:$B$30,B1685,'Flat panels only (2)'!$G$17:$G$30)) +
(SUMIF('Routed panel shapes'!$B$18:$B$31,B1685,'Routed panel shapes'!$G$18:$G$31)) +
(SUMIF('Routed panel shapes (2)'!$B$18:$B$31,B1685,'Routed panel shapes (2)'!$G$18:$G$31)) +
(SUMIF('Routed face only'!$B$17:$B$30,B1685,'Routed face only'!$G$17:$G$30)) +
(SUMIF('Routed face only (2)'!$B$17:$B$30,B1685,'Routed face only (2)'!$G$17:$G$30)) +
(SUMIF('Routed alum faces letters'!$B$17:$B$30,B1685,'Routed alum faces letters'!$G$17:$G$30)) +
(SUMIF('Routed alum faces letters (2)'!$B$17:$B$30,B1685,'Routed alum faces letters (2)'!$G$17:$G$30)) +
(SUMIF('Routed push through acrylic'!$B$17:$B$30,B1685,'Routed push through acrylic'!$G$17:$G$30)) +
(SUMIF('Routed push through acrylic (2)'!$B$17:$B$30,B1685,'Routed push through acrylic (2)'!$G$17:$G$30)) +
(SUMIF('Sf routed cabinet'!$B$17:$B$30,B1685,'Sf routed cabinet'!$G$17:$G$30)) +
(SUMIF('Sf routed cabinet (2)'!$B$17:$B$30,B1685,'Sf routed cabinet (2)'!$G$17:$G$30)) +
(SUMIF('Df routed cabinet'!$B$17:$B$30,B1685,'Df routed cabinet'!$G$17:$G$30)) +
(SUMIF('Df routed cabinet (2)'!$B$17:$B$30,B1685,'Df routed cabinet (2)'!$G$17:$G$30)) +
(SUMIF('Sf acrylic cabinet'!$B$17:$B$30,B1685,'Sf acrylic cabinet'!$G$17:$G$30)) +
(SUMIF('Sf acrylic cabinet (2)'!$B$17:$B$30,B1685,'Sf acrylic cabinet (2)'!$G$17:$G$30)) +
(SUMIF('Economy Sf acrylic'!$B$17:$B$30,B1685,'Economy Sf acrylic'!$G$17:$G$30)) +
(SUMIF('Df acrylic cabinet'!$B$17:$B$30,B1685,'Df acrylic cabinet'!$G$17:$G$30)) +
(SUMIF('Df acrylic cabinet (2)'!$B$17:$B$30,B1685,'Df acrylic cabinet (2)'!$G$17:$G$30)) +
(SUMIF('Sf flex cabinet'!$B$17:$B$30,B1685,'Sf flex cabinet'!$G$17:$G$30)) +
(SUMIF('Sf flex cabinet (2)'!$B$17:$B$30,B1685,'Sf flex cabinet (2)'!$G$17:$G$30)) +
(SUMIF('Df flex cabinet'!$B$17:$B$36,B1685,'Df flex cabinet'!$G$17:$G$36)) +
(SUMIF('Df flex cabinet (2)'!$B$17:$B$36,B1685,'Df flex cabinet (2)'!$G$17:$G$36)) +
(SUMIF('Pole cover'!$B$17:$B$30,B1685,'Pole cover'!$G$17:$G$30)) +
(SUMIF('Pole cover (2)'!$B$17:$B$30,B1685,'Pole cover (2)'!$G$17:$G$30)) +
(SUMIF('Structural Steel Fab'!$B$17:$B$29,B1685,'Structural Steel Fab'!$G$17:$G$29)) +
(SUMIF(Reveal!$B$17:$B$30,B1685,Reveal!$G$17:$G$30)) +
(SUMIF('Reveal (2)'!$B$17:$B$30,B1685,'Reveal (2)'!$G$17:$G$30)) +
(SUMIF('Crown cove top'!$B$17:$B$30,B1685,'Crown cove top'!$G$17:$G$30)) +
(SUMIF('EMC assembly'!$B$17:$B$30,B1685,'EMC assembly'!$G$17:$G$30)) +
(SUMIF(Crating!$B$17:$B$29,B1685,Crating!$G$17:$G$29)) +
(SUMIF('LED wiring'!$B$17:$B$30,B1685,'LED wiring'!$G$17:$G$30)) +
(SUMIF('Changeable copy face'!$B$17:$B$30,B1685,'Changeable copy face'!$G$17:$G$30)) +
(SUMIF('Flex face assembly'!$B$17:$B$30,B1685,'Flex face assembly'!$G$17:$G$30)) +
(SUMIF('Routed face assembly'!$B$17:$B$30,B1685,'Routed face assembly'!$G$17:$G$30)) +
(SUMIF('Paint calculation'!$B$17:$B$30,B1685,'Paint calculation'!$G$17:$G$30)) +
(SUMIF('Trimcap letter face'!$B$17:$B$30,B1685,'Trimcap letter face'!$G$17:$G$30)) +
(SUMIF('Trimcap letter face (2)'!$B$17:$B$30,B1685,'Trimcap letter face (2)'!$G$17:$G$30)) +
(SUMIF('Channel letter fabrication'!$B$17:$B$30,B1685,'Channel letter fabrication'!$G$17:$G$30)) +
(SUMIF('Channel letter fabrication (2)'!$B$17:$B$30,B1685,'Channel letter fabrication (2)'!$G$17:$G$30))</f>
        <v>0</v>
      </c>
    </row>
    <row r="1686" spans="1:10">
      <c r="A1686" s="28">
        <f>[1]ODBC!$A1686</f>
        <v>0</v>
      </c>
      <c r="B1686" s="29">
        <f>[1]ODBC!B1686</f>
        <v>0</v>
      </c>
      <c r="C1686" s="30" t="str">
        <f>IFERROR(VLOOKUP($B1686,[1]ODBC!$B:$H,2,FALSE),"")</f>
        <v/>
      </c>
      <c r="D1686" s="30" t="str">
        <f>IFERROR(VLOOKUP($B1686,[1]ODBC!$B:$H,3,FALSE),"")</f>
        <v/>
      </c>
      <c r="E1686" s="30" t="str">
        <f>IFERROR(VLOOKUP($B1686,[1]ODBC!$B:$H,4,FALSE),"")</f>
        <v/>
      </c>
      <c r="F1686" s="31" t="str">
        <f>IFERROR(VLOOKUP($B1686,[1]ODBC!$B:$H,5,FALSE),"")</f>
        <v/>
      </c>
      <c r="G1686" s="32">
        <f>[1]ODBC!G1686</f>
        <v>0</v>
      </c>
      <c r="H1686" s="33">
        <f>SUM([1]ODBC!H1686)</f>
        <v>0</v>
      </c>
      <c r="I1686" s="41" t="str">
        <f>'Vinyl cutting'!$B$2</f>
        <v>J36938</v>
      </c>
      <c r="J1686" s="42">
        <f ca="1">(SUMIF('Freeform time and material'!$B$17:$B$30,B1686,'Freeform time and material'!$G$17:$G$30)) +
(SUMIF('Vinyl cutting'!$B$17:$B$30,B1686,'Vinyl cutting'!$G$17:$G$30)) +
(SUMIF('Vinyl cutting (2)'!$B$17:$B$30,B1686,'Vinyl cutting (2)'!$G$17:$G$30)) +
(SUMIF('Apply vinyl graphics'!$B$17:$B$30,B1686,'Apply vinyl graphics'!$G$17:$G$30)) +
(SUMIF('Apply vinyl graphics (2)'!$B$17:$B$30,B1686,'Apply vinyl graphics (2)'!$G$17:$G$30)) +
(SUMIF('Alum pan sign'!$B$17:$B$30,B1686,'Alum pan sign'!$G$17:$G$30)) +
(SUMIF('Alum pan sign (2)'!$B$17:$B$30,B1686,'Alum pan sign (2)'!$G$17:$G$30)) +
(SUMIF('Economy pan sign'!$B$17:$B$30,B1686,'Economy pan sign'!$G$17:$G$30)) +
(SUMIF('Post and panel sign'!$B$17:$B$30,B1686,'Post and panel sign'!$G$17:$G$30)) +
(SUMIF('Post and panel sign (2)'!$B$17:$B$30,B1686,'Post and panel sign (2)'!$G$17:$G$30)) +
(SUMIF('Flat panels only'!$B$17:$B$30,B1686,'Flat panels only'!$G$17:$G$30)) +
(SUMIF('Flat panels only (2)'!$B$17:$B$30,B1686,'Flat panels only (2)'!$G$17:$G$30)) +
(SUMIF('Routed panel shapes'!$B$18:$B$31,B1686,'Routed panel shapes'!$G$18:$G$31)) +
(SUMIF('Routed panel shapes (2)'!$B$18:$B$31,B1686,'Routed panel shapes (2)'!$G$18:$G$31)) +
(SUMIF('Routed face only'!$B$17:$B$30,B1686,'Routed face only'!$G$17:$G$30)) +
(SUMIF('Routed face only (2)'!$B$17:$B$30,B1686,'Routed face only (2)'!$G$17:$G$30)) +
(SUMIF('Routed alum faces letters'!$B$17:$B$30,B1686,'Routed alum faces letters'!$G$17:$G$30)) +
(SUMIF('Routed alum faces letters (2)'!$B$17:$B$30,B1686,'Routed alum faces letters (2)'!$G$17:$G$30)) +
(SUMIF('Routed push through acrylic'!$B$17:$B$30,B1686,'Routed push through acrylic'!$G$17:$G$30)) +
(SUMIF('Routed push through acrylic (2)'!$B$17:$B$30,B1686,'Routed push through acrylic (2)'!$G$17:$G$30)) +
(SUMIF('Sf routed cabinet'!$B$17:$B$30,B1686,'Sf routed cabinet'!$G$17:$G$30)) +
(SUMIF('Sf routed cabinet (2)'!$B$17:$B$30,B1686,'Sf routed cabinet (2)'!$G$17:$G$30)) +
(SUMIF('Df routed cabinet'!$B$17:$B$30,B1686,'Df routed cabinet'!$G$17:$G$30)) +
(SUMIF('Df routed cabinet (2)'!$B$17:$B$30,B1686,'Df routed cabinet (2)'!$G$17:$G$30)) +
(SUMIF('Sf acrylic cabinet'!$B$17:$B$30,B1686,'Sf acrylic cabinet'!$G$17:$G$30)) +
(SUMIF('Sf acrylic cabinet (2)'!$B$17:$B$30,B1686,'Sf acrylic cabinet (2)'!$G$17:$G$30)) +
(SUMIF('Economy Sf acrylic'!$B$17:$B$30,B1686,'Economy Sf acrylic'!$G$17:$G$30)) +
(SUMIF('Df acrylic cabinet'!$B$17:$B$30,B1686,'Df acrylic cabinet'!$G$17:$G$30)) +
(SUMIF('Df acrylic cabinet (2)'!$B$17:$B$30,B1686,'Df acrylic cabinet (2)'!$G$17:$G$30)) +
(SUMIF('Sf flex cabinet'!$B$17:$B$30,B1686,'Sf flex cabinet'!$G$17:$G$30)) +
(SUMIF('Sf flex cabinet (2)'!$B$17:$B$30,B1686,'Sf flex cabinet (2)'!$G$17:$G$30)) +
(SUMIF('Df flex cabinet'!$B$17:$B$36,B1686,'Df flex cabinet'!$G$17:$G$36)) +
(SUMIF('Df flex cabinet (2)'!$B$17:$B$36,B1686,'Df flex cabinet (2)'!$G$17:$G$36)) +
(SUMIF('Pole cover'!$B$17:$B$30,B1686,'Pole cover'!$G$17:$G$30)) +
(SUMIF('Pole cover (2)'!$B$17:$B$30,B1686,'Pole cover (2)'!$G$17:$G$30)) +
(SUMIF('Structural Steel Fab'!$B$17:$B$29,B1686,'Structural Steel Fab'!$G$17:$G$29)) +
(SUMIF(Reveal!$B$17:$B$30,B1686,Reveal!$G$17:$G$30)) +
(SUMIF('Reveal (2)'!$B$17:$B$30,B1686,'Reveal (2)'!$G$17:$G$30)) +
(SUMIF('Crown cove top'!$B$17:$B$30,B1686,'Crown cove top'!$G$17:$G$30)) +
(SUMIF('EMC assembly'!$B$17:$B$30,B1686,'EMC assembly'!$G$17:$G$30)) +
(SUMIF(Crating!$B$17:$B$29,B1686,Crating!$G$17:$G$29)) +
(SUMIF('LED wiring'!$B$17:$B$30,B1686,'LED wiring'!$G$17:$G$30)) +
(SUMIF('Changeable copy face'!$B$17:$B$30,B1686,'Changeable copy face'!$G$17:$G$30)) +
(SUMIF('Flex face assembly'!$B$17:$B$30,B1686,'Flex face assembly'!$G$17:$G$30)) +
(SUMIF('Routed face assembly'!$B$17:$B$30,B1686,'Routed face assembly'!$G$17:$G$30)) +
(SUMIF('Paint calculation'!$B$17:$B$30,B1686,'Paint calculation'!$G$17:$G$30)) +
(SUMIF('Trimcap letter face'!$B$17:$B$30,B1686,'Trimcap letter face'!$G$17:$G$30)) +
(SUMIF('Trimcap letter face (2)'!$B$17:$B$30,B1686,'Trimcap letter face (2)'!$G$17:$G$30)) +
(SUMIF('Channel letter fabrication'!$B$17:$B$30,B1686,'Channel letter fabrication'!$G$17:$G$30)) +
(SUMIF('Channel letter fabrication (2)'!$B$17:$B$30,B1686,'Channel letter fabrication (2)'!$G$17:$G$30))</f>
        <v>0</v>
      </c>
    </row>
    <row r="1687" spans="1:10">
      <c r="A1687" s="28">
        <f>[1]ODBC!$A1687</f>
        <v>0</v>
      </c>
      <c r="B1687" s="29">
        <f>[1]ODBC!B1687</f>
        <v>0</v>
      </c>
      <c r="C1687" s="30" t="str">
        <f>IFERROR(VLOOKUP($B1687,[1]ODBC!$B:$H,2,FALSE),"")</f>
        <v/>
      </c>
      <c r="D1687" s="30" t="str">
        <f>IFERROR(VLOOKUP($B1687,[1]ODBC!$B:$H,3,FALSE),"")</f>
        <v/>
      </c>
      <c r="E1687" s="30" t="str">
        <f>IFERROR(VLOOKUP($B1687,[1]ODBC!$B:$H,4,FALSE),"")</f>
        <v/>
      </c>
      <c r="F1687" s="31" t="str">
        <f>IFERROR(VLOOKUP($B1687,[1]ODBC!$B:$H,5,FALSE),"")</f>
        <v/>
      </c>
      <c r="G1687" s="32">
        <f>[1]ODBC!G1687</f>
        <v>0</v>
      </c>
      <c r="H1687" s="33">
        <f>SUM([1]ODBC!H1687)</f>
        <v>0</v>
      </c>
      <c r="I1687" s="41" t="str">
        <f>'Vinyl cutting'!$B$2</f>
        <v>J36938</v>
      </c>
      <c r="J1687" s="42">
        <f ca="1">(SUMIF('Freeform time and material'!$B$17:$B$30,B1687,'Freeform time and material'!$G$17:$G$30)) +
(SUMIF('Vinyl cutting'!$B$17:$B$30,B1687,'Vinyl cutting'!$G$17:$G$30)) +
(SUMIF('Vinyl cutting (2)'!$B$17:$B$30,B1687,'Vinyl cutting (2)'!$G$17:$G$30)) +
(SUMIF('Apply vinyl graphics'!$B$17:$B$30,B1687,'Apply vinyl graphics'!$G$17:$G$30)) +
(SUMIF('Apply vinyl graphics (2)'!$B$17:$B$30,B1687,'Apply vinyl graphics (2)'!$G$17:$G$30)) +
(SUMIF('Alum pan sign'!$B$17:$B$30,B1687,'Alum pan sign'!$G$17:$G$30)) +
(SUMIF('Alum pan sign (2)'!$B$17:$B$30,B1687,'Alum pan sign (2)'!$G$17:$G$30)) +
(SUMIF('Economy pan sign'!$B$17:$B$30,B1687,'Economy pan sign'!$G$17:$G$30)) +
(SUMIF('Post and panel sign'!$B$17:$B$30,B1687,'Post and panel sign'!$G$17:$G$30)) +
(SUMIF('Post and panel sign (2)'!$B$17:$B$30,B1687,'Post and panel sign (2)'!$G$17:$G$30)) +
(SUMIF('Flat panels only'!$B$17:$B$30,B1687,'Flat panels only'!$G$17:$G$30)) +
(SUMIF('Flat panels only (2)'!$B$17:$B$30,B1687,'Flat panels only (2)'!$G$17:$G$30)) +
(SUMIF('Routed panel shapes'!$B$18:$B$31,B1687,'Routed panel shapes'!$G$18:$G$31)) +
(SUMIF('Routed panel shapes (2)'!$B$18:$B$31,B1687,'Routed panel shapes (2)'!$G$18:$G$31)) +
(SUMIF('Routed face only'!$B$17:$B$30,B1687,'Routed face only'!$G$17:$G$30)) +
(SUMIF('Routed face only (2)'!$B$17:$B$30,B1687,'Routed face only (2)'!$G$17:$G$30)) +
(SUMIF('Routed alum faces letters'!$B$17:$B$30,B1687,'Routed alum faces letters'!$G$17:$G$30)) +
(SUMIF('Routed alum faces letters (2)'!$B$17:$B$30,B1687,'Routed alum faces letters (2)'!$G$17:$G$30)) +
(SUMIF('Routed push through acrylic'!$B$17:$B$30,B1687,'Routed push through acrylic'!$G$17:$G$30)) +
(SUMIF('Routed push through acrylic (2)'!$B$17:$B$30,B1687,'Routed push through acrylic (2)'!$G$17:$G$30)) +
(SUMIF('Sf routed cabinet'!$B$17:$B$30,B1687,'Sf routed cabinet'!$G$17:$G$30)) +
(SUMIF('Sf routed cabinet (2)'!$B$17:$B$30,B1687,'Sf routed cabinet (2)'!$G$17:$G$30)) +
(SUMIF('Df routed cabinet'!$B$17:$B$30,B1687,'Df routed cabinet'!$G$17:$G$30)) +
(SUMIF('Df routed cabinet (2)'!$B$17:$B$30,B1687,'Df routed cabinet (2)'!$G$17:$G$30)) +
(SUMIF('Sf acrylic cabinet'!$B$17:$B$30,B1687,'Sf acrylic cabinet'!$G$17:$G$30)) +
(SUMIF('Sf acrylic cabinet (2)'!$B$17:$B$30,B1687,'Sf acrylic cabinet (2)'!$G$17:$G$30)) +
(SUMIF('Economy Sf acrylic'!$B$17:$B$30,B1687,'Economy Sf acrylic'!$G$17:$G$30)) +
(SUMIF('Df acrylic cabinet'!$B$17:$B$30,B1687,'Df acrylic cabinet'!$G$17:$G$30)) +
(SUMIF('Df acrylic cabinet (2)'!$B$17:$B$30,B1687,'Df acrylic cabinet (2)'!$G$17:$G$30)) +
(SUMIF('Sf flex cabinet'!$B$17:$B$30,B1687,'Sf flex cabinet'!$G$17:$G$30)) +
(SUMIF('Sf flex cabinet (2)'!$B$17:$B$30,B1687,'Sf flex cabinet (2)'!$G$17:$G$30)) +
(SUMIF('Df flex cabinet'!$B$17:$B$36,B1687,'Df flex cabinet'!$G$17:$G$36)) +
(SUMIF('Df flex cabinet (2)'!$B$17:$B$36,B1687,'Df flex cabinet (2)'!$G$17:$G$36)) +
(SUMIF('Pole cover'!$B$17:$B$30,B1687,'Pole cover'!$G$17:$G$30)) +
(SUMIF('Pole cover (2)'!$B$17:$B$30,B1687,'Pole cover (2)'!$G$17:$G$30)) +
(SUMIF('Structural Steel Fab'!$B$17:$B$29,B1687,'Structural Steel Fab'!$G$17:$G$29)) +
(SUMIF(Reveal!$B$17:$B$30,B1687,Reveal!$G$17:$G$30)) +
(SUMIF('Reveal (2)'!$B$17:$B$30,B1687,'Reveal (2)'!$G$17:$G$30)) +
(SUMIF('Crown cove top'!$B$17:$B$30,B1687,'Crown cove top'!$G$17:$G$30)) +
(SUMIF('EMC assembly'!$B$17:$B$30,B1687,'EMC assembly'!$G$17:$G$30)) +
(SUMIF(Crating!$B$17:$B$29,B1687,Crating!$G$17:$G$29)) +
(SUMIF('LED wiring'!$B$17:$B$30,B1687,'LED wiring'!$G$17:$G$30)) +
(SUMIF('Changeable copy face'!$B$17:$B$30,B1687,'Changeable copy face'!$G$17:$G$30)) +
(SUMIF('Flex face assembly'!$B$17:$B$30,B1687,'Flex face assembly'!$G$17:$G$30)) +
(SUMIF('Routed face assembly'!$B$17:$B$30,B1687,'Routed face assembly'!$G$17:$G$30)) +
(SUMIF('Paint calculation'!$B$17:$B$30,B1687,'Paint calculation'!$G$17:$G$30)) +
(SUMIF('Trimcap letter face'!$B$17:$B$30,B1687,'Trimcap letter face'!$G$17:$G$30)) +
(SUMIF('Trimcap letter face (2)'!$B$17:$B$30,B1687,'Trimcap letter face (2)'!$G$17:$G$30)) +
(SUMIF('Channel letter fabrication'!$B$17:$B$30,B1687,'Channel letter fabrication'!$G$17:$G$30)) +
(SUMIF('Channel letter fabrication (2)'!$B$17:$B$30,B1687,'Channel letter fabrication (2)'!$G$17:$G$30))</f>
        <v>0</v>
      </c>
    </row>
    <row r="1688" spans="1:10">
      <c r="A1688" s="28">
        <f>[1]ODBC!$A1688</f>
        <v>0</v>
      </c>
      <c r="B1688" s="29">
        <f>[1]ODBC!B1688</f>
        <v>0</v>
      </c>
      <c r="C1688" s="30" t="str">
        <f>IFERROR(VLOOKUP($B1688,[1]ODBC!$B:$H,2,FALSE),"")</f>
        <v/>
      </c>
      <c r="D1688" s="30" t="str">
        <f>IFERROR(VLOOKUP($B1688,[1]ODBC!$B:$H,3,FALSE),"")</f>
        <v/>
      </c>
      <c r="E1688" s="30" t="str">
        <f>IFERROR(VLOOKUP($B1688,[1]ODBC!$B:$H,4,FALSE),"")</f>
        <v/>
      </c>
      <c r="F1688" s="31" t="str">
        <f>IFERROR(VLOOKUP($B1688,[1]ODBC!$B:$H,5,FALSE),"")</f>
        <v/>
      </c>
      <c r="G1688" s="32">
        <f>[1]ODBC!G1688</f>
        <v>0</v>
      </c>
      <c r="H1688" s="33">
        <f>SUM([1]ODBC!H1688)</f>
        <v>0</v>
      </c>
      <c r="I1688" s="41" t="str">
        <f>'Vinyl cutting'!$B$2</f>
        <v>J36938</v>
      </c>
      <c r="J1688" s="42">
        <f ca="1">(SUMIF('Freeform time and material'!$B$17:$B$30,B1688,'Freeform time and material'!$G$17:$G$30)) +
(SUMIF('Vinyl cutting'!$B$17:$B$30,B1688,'Vinyl cutting'!$G$17:$G$30)) +
(SUMIF('Vinyl cutting (2)'!$B$17:$B$30,B1688,'Vinyl cutting (2)'!$G$17:$G$30)) +
(SUMIF('Apply vinyl graphics'!$B$17:$B$30,B1688,'Apply vinyl graphics'!$G$17:$G$30)) +
(SUMIF('Apply vinyl graphics (2)'!$B$17:$B$30,B1688,'Apply vinyl graphics (2)'!$G$17:$G$30)) +
(SUMIF('Alum pan sign'!$B$17:$B$30,B1688,'Alum pan sign'!$G$17:$G$30)) +
(SUMIF('Alum pan sign (2)'!$B$17:$B$30,B1688,'Alum pan sign (2)'!$G$17:$G$30)) +
(SUMIF('Economy pan sign'!$B$17:$B$30,B1688,'Economy pan sign'!$G$17:$G$30)) +
(SUMIF('Post and panel sign'!$B$17:$B$30,B1688,'Post and panel sign'!$G$17:$G$30)) +
(SUMIF('Post and panel sign (2)'!$B$17:$B$30,B1688,'Post and panel sign (2)'!$G$17:$G$30)) +
(SUMIF('Flat panels only'!$B$17:$B$30,B1688,'Flat panels only'!$G$17:$G$30)) +
(SUMIF('Flat panels only (2)'!$B$17:$B$30,B1688,'Flat panels only (2)'!$G$17:$G$30)) +
(SUMIF('Routed panel shapes'!$B$18:$B$31,B1688,'Routed panel shapes'!$G$18:$G$31)) +
(SUMIF('Routed panel shapes (2)'!$B$18:$B$31,B1688,'Routed panel shapes (2)'!$G$18:$G$31)) +
(SUMIF('Routed face only'!$B$17:$B$30,B1688,'Routed face only'!$G$17:$G$30)) +
(SUMIF('Routed face only (2)'!$B$17:$B$30,B1688,'Routed face only (2)'!$G$17:$G$30)) +
(SUMIF('Routed alum faces letters'!$B$17:$B$30,B1688,'Routed alum faces letters'!$G$17:$G$30)) +
(SUMIF('Routed alum faces letters (2)'!$B$17:$B$30,B1688,'Routed alum faces letters (2)'!$G$17:$G$30)) +
(SUMIF('Routed push through acrylic'!$B$17:$B$30,B1688,'Routed push through acrylic'!$G$17:$G$30)) +
(SUMIF('Routed push through acrylic (2)'!$B$17:$B$30,B1688,'Routed push through acrylic (2)'!$G$17:$G$30)) +
(SUMIF('Sf routed cabinet'!$B$17:$B$30,B1688,'Sf routed cabinet'!$G$17:$G$30)) +
(SUMIF('Sf routed cabinet (2)'!$B$17:$B$30,B1688,'Sf routed cabinet (2)'!$G$17:$G$30)) +
(SUMIF('Df routed cabinet'!$B$17:$B$30,B1688,'Df routed cabinet'!$G$17:$G$30)) +
(SUMIF('Df routed cabinet (2)'!$B$17:$B$30,B1688,'Df routed cabinet (2)'!$G$17:$G$30)) +
(SUMIF('Sf acrylic cabinet'!$B$17:$B$30,B1688,'Sf acrylic cabinet'!$G$17:$G$30)) +
(SUMIF('Sf acrylic cabinet (2)'!$B$17:$B$30,B1688,'Sf acrylic cabinet (2)'!$G$17:$G$30)) +
(SUMIF('Economy Sf acrylic'!$B$17:$B$30,B1688,'Economy Sf acrylic'!$G$17:$G$30)) +
(SUMIF('Df acrylic cabinet'!$B$17:$B$30,B1688,'Df acrylic cabinet'!$G$17:$G$30)) +
(SUMIF('Df acrylic cabinet (2)'!$B$17:$B$30,B1688,'Df acrylic cabinet (2)'!$G$17:$G$30)) +
(SUMIF('Sf flex cabinet'!$B$17:$B$30,B1688,'Sf flex cabinet'!$G$17:$G$30)) +
(SUMIF('Sf flex cabinet (2)'!$B$17:$B$30,B1688,'Sf flex cabinet (2)'!$G$17:$G$30)) +
(SUMIF('Df flex cabinet'!$B$17:$B$36,B1688,'Df flex cabinet'!$G$17:$G$36)) +
(SUMIF('Df flex cabinet (2)'!$B$17:$B$36,B1688,'Df flex cabinet (2)'!$G$17:$G$36)) +
(SUMIF('Pole cover'!$B$17:$B$30,B1688,'Pole cover'!$G$17:$G$30)) +
(SUMIF('Pole cover (2)'!$B$17:$B$30,B1688,'Pole cover (2)'!$G$17:$G$30)) +
(SUMIF('Structural Steel Fab'!$B$17:$B$29,B1688,'Structural Steel Fab'!$G$17:$G$29)) +
(SUMIF(Reveal!$B$17:$B$30,B1688,Reveal!$G$17:$G$30)) +
(SUMIF('Reveal (2)'!$B$17:$B$30,B1688,'Reveal (2)'!$G$17:$G$30)) +
(SUMIF('Crown cove top'!$B$17:$B$30,B1688,'Crown cove top'!$G$17:$G$30)) +
(SUMIF('EMC assembly'!$B$17:$B$30,B1688,'EMC assembly'!$G$17:$G$30)) +
(SUMIF(Crating!$B$17:$B$29,B1688,Crating!$G$17:$G$29)) +
(SUMIF('LED wiring'!$B$17:$B$30,B1688,'LED wiring'!$G$17:$G$30)) +
(SUMIF('Changeable copy face'!$B$17:$B$30,B1688,'Changeable copy face'!$G$17:$G$30)) +
(SUMIF('Flex face assembly'!$B$17:$B$30,B1688,'Flex face assembly'!$G$17:$G$30)) +
(SUMIF('Routed face assembly'!$B$17:$B$30,B1688,'Routed face assembly'!$G$17:$G$30)) +
(SUMIF('Paint calculation'!$B$17:$B$30,B1688,'Paint calculation'!$G$17:$G$30)) +
(SUMIF('Trimcap letter face'!$B$17:$B$30,B1688,'Trimcap letter face'!$G$17:$G$30)) +
(SUMIF('Trimcap letter face (2)'!$B$17:$B$30,B1688,'Trimcap letter face (2)'!$G$17:$G$30)) +
(SUMIF('Channel letter fabrication'!$B$17:$B$30,B1688,'Channel letter fabrication'!$G$17:$G$30)) +
(SUMIF('Channel letter fabrication (2)'!$B$17:$B$30,B1688,'Channel letter fabrication (2)'!$G$17:$G$30))</f>
        <v>0</v>
      </c>
    </row>
    <row r="1689" spans="1:10">
      <c r="A1689" s="28">
        <f>[1]ODBC!$A1689</f>
        <v>0</v>
      </c>
      <c r="B1689" s="29">
        <f>[1]ODBC!B1689</f>
        <v>0</v>
      </c>
      <c r="C1689" s="30" t="str">
        <f>IFERROR(VLOOKUP($B1689,[1]ODBC!$B:$H,2,FALSE),"")</f>
        <v/>
      </c>
      <c r="D1689" s="30" t="str">
        <f>IFERROR(VLOOKUP($B1689,[1]ODBC!$B:$H,3,FALSE),"")</f>
        <v/>
      </c>
      <c r="E1689" s="30" t="str">
        <f>IFERROR(VLOOKUP($B1689,[1]ODBC!$B:$H,4,FALSE),"")</f>
        <v/>
      </c>
      <c r="F1689" s="31" t="str">
        <f>IFERROR(VLOOKUP($B1689,[1]ODBC!$B:$H,5,FALSE),"")</f>
        <v/>
      </c>
      <c r="G1689" s="32">
        <f>[1]ODBC!G1689</f>
        <v>0</v>
      </c>
      <c r="H1689" s="33">
        <f>SUM([1]ODBC!H1689)</f>
        <v>0</v>
      </c>
      <c r="I1689" s="41" t="str">
        <f>'Vinyl cutting'!$B$2</f>
        <v>J36938</v>
      </c>
      <c r="J1689" s="42">
        <f ca="1">(SUMIF('Freeform time and material'!$B$17:$B$30,B1689,'Freeform time and material'!$G$17:$G$30)) +
(SUMIF('Vinyl cutting'!$B$17:$B$30,B1689,'Vinyl cutting'!$G$17:$G$30)) +
(SUMIF('Vinyl cutting (2)'!$B$17:$B$30,B1689,'Vinyl cutting (2)'!$G$17:$G$30)) +
(SUMIF('Apply vinyl graphics'!$B$17:$B$30,B1689,'Apply vinyl graphics'!$G$17:$G$30)) +
(SUMIF('Apply vinyl graphics (2)'!$B$17:$B$30,B1689,'Apply vinyl graphics (2)'!$G$17:$G$30)) +
(SUMIF('Alum pan sign'!$B$17:$B$30,B1689,'Alum pan sign'!$G$17:$G$30)) +
(SUMIF('Alum pan sign (2)'!$B$17:$B$30,B1689,'Alum pan sign (2)'!$G$17:$G$30)) +
(SUMIF('Economy pan sign'!$B$17:$B$30,B1689,'Economy pan sign'!$G$17:$G$30)) +
(SUMIF('Post and panel sign'!$B$17:$B$30,B1689,'Post and panel sign'!$G$17:$G$30)) +
(SUMIF('Post and panel sign (2)'!$B$17:$B$30,B1689,'Post and panel sign (2)'!$G$17:$G$30)) +
(SUMIF('Flat panels only'!$B$17:$B$30,B1689,'Flat panels only'!$G$17:$G$30)) +
(SUMIF('Flat panels only (2)'!$B$17:$B$30,B1689,'Flat panels only (2)'!$G$17:$G$30)) +
(SUMIF('Routed panel shapes'!$B$18:$B$31,B1689,'Routed panel shapes'!$G$18:$G$31)) +
(SUMIF('Routed panel shapes (2)'!$B$18:$B$31,B1689,'Routed panel shapes (2)'!$G$18:$G$31)) +
(SUMIF('Routed face only'!$B$17:$B$30,B1689,'Routed face only'!$G$17:$G$30)) +
(SUMIF('Routed face only (2)'!$B$17:$B$30,B1689,'Routed face only (2)'!$G$17:$G$30)) +
(SUMIF('Routed alum faces letters'!$B$17:$B$30,B1689,'Routed alum faces letters'!$G$17:$G$30)) +
(SUMIF('Routed alum faces letters (2)'!$B$17:$B$30,B1689,'Routed alum faces letters (2)'!$G$17:$G$30)) +
(SUMIF('Routed push through acrylic'!$B$17:$B$30,B1689,'Routed push through acrylic'!$G$17:$G$30)) +
(SUMIF('Routed push through acrylic (2)'!$B$17:$B$30,B1689,'Routed push through acrylic (2)'!$G$17:$G$30)) +
(SUMIF('Sf routed cabinet'!$B$17:$B$30,B1689,'Sf routed cabinet'!$G$17:$G$30)) +
(SUMIF('Sf routed cabinet (2)'!$B$17:$B$30,B1689,'Sf routed cabinet (2)'!$G$17:$G$30)) +
(SUMIF('Df routed cabinet'!$B$17:$B$30,B1689,'Df routed cabinet'!$G$17:$G$30)) +
(SUMIF('Df routed cabinet (2)'!$B$17:$B$30,B1689,'Df routed cabinet (2)'!$G$17:$G$30)) +
(SUMIF('Sf acrylic cabinet'!$B$17:$B$30,B1689,'Sf acrylic cabinet'!$G$17:$G$30)) +
(SUMIF('Sf acrylic cabinet (2)'!$B$17:$B$30,B1689,'Sf acrylic cabinet (2)'!$G$17:$G$30)) +
(SUMIF('Economy Sf acrylic'!$B$17:$B$30,B1689,'Economy Sf acrylic'!$G$17:$G$30)) +
(SUMIF('Df acrylic cabinet'!$B$17:$B$30,B1689,'Df acrylic cabinet'!$G$17:$G$30)) +
(SUMIF('Df acrylic cabinet (2)'!$B$17:$B$30,B1689,'Df acrylic cabinet (2)'!$G$17:$G$30)) +
(SUMIF('Sf flex cabinet'!$B$17:$B$30,B1689,'Sf flex cabinet'!$G$17:$G$30)) +
(SUMIF('Sf flex cabinet (2)'!$B$17:$B$30,B1689,'Sf flex cabinet (2)'!$G$17:$G$30)) +
(SUMIF('Df flex cabinet'!$B$17:$B$36,B1689,'Df flex cabinet'!$G$17:$G$36)) +
(SUMIF('Df flex cabinet (2)'!$B$17:$B$36,B1689,'Df flex cabinet (2)'!$G$17:$G$36)) +
(SUMIF('Pole cover'!$B$17:$B$30,B1689,'Pole cover'!$G$17:$G$30)) +
(SUMIF('Pole cover (2)'!$B$17:$B$30,B1689,'Pole cover (2)'!$G$17:$G$30)) +
(SUMIF('Structural Steel Fab'!$B$17:$B$29,B1689,'Structural Steel Fab'!$G$17:$G$29)) +
(SUMIF(Reveal!$B$17:$B$30,B1689,Reveal!$G$17:$G$30)) +
(SUMIF('Reveal (2)'!$B$17:$B$30,B1689,'Reveal (2)'!$G$17:$G$30)) +
(SUMIF('Crown cove top'!$B$17:$B$30,B1689,'Crown cove top'!$G$17:$G$30)) +
(SUMIF('EMC assembly'!$B$17:$B$30,B1689,'EMC assembly'!$G$17:$G$30)) +
(SUMIF(Crating!$B$17:$B$29,B1689,Crating!$G$17:$G$29)) +
(SUMIF('LED wiring'!$B$17:$B$30,B1689,'LED wiring'!$G$17:$G$30)) +
(SUMIF('Changeable copy face'!$B$17:$B$30,B1689,'Changeable copy face'!$G$17:$G$30)) +
(SUMIF('Flex face assembly'!$B$17:$B$30,B1689,'Flex face assembly'!$G$17:$G$30)) +
(SUMIF('Routed face assembly'!$B$17:$B$30,B1689,'Routed face assembly'!$G$17:$G$30)) +
(SUMIF('Paint calculation'!$B$17:$B$30,B1689,'Paint calculation'!$G$17:$G$30)) +
(SUMIF('Trimcap letter face'!$B$17:$B$30,B1689,'Trimcap letter face'!$G$17:$G$30)) +
(SUMIF('Trimcap letter face (2)'!$B$17:$B$30,B1689,'Trimcap letter face (2)'!$G$17:$G$30)) +
(SUMIF('Channel letter fabrication'!$B$17:$B$30,B1689,'Channel letter fabrication'!$G$17:$G$30)) +
(SUMIF('Channel letter fabrication (2)'!$B$17:$B$30,B1689,'Channel letter fabrication (2)'!$G$17:$G$30))</f>
        <v>0</v>
      </c>
    </row>
    <row r="1690" spans="1:10">
      <c r="A1690" s="28">
        <f>[1]ODBC!$A1690</f>
        <v>0</v>
      </c>
      <c r="B1690" s="29">
        <f>[1]ODBC!B1690</f>
        <v>0</v>
      </c>
      <c r="C1690" s="30" t="str">
        <f>IFERROR(VLOOKUP($B1690,[1]ODBC!$B:$H,2,FALSE),"")</f>
        <v/>
      </c>
      <c r="D1690" s="30" t="str">
        <f>IFERROR(VLOOKUP($B1690,[1]ODBC!$B:$H,3,FALSE),"")</f>
        <v/>
      </c>
      <c r="E1690" s="30" t="str">
        <f>IFERROR(VLOOKUP($B1690,[1]ODBC!$B:$H,4,FALSE),"")</f>
        <v/>
      </c>
      <c r="F1690" s="31" t="str">
        <f>IFERROR(VLOOKUP($B1690,[1]ODBC!$B:$H,5,FALSE),"")</f>
        <v/>
      </c>
      <c r="G1690" s="32">
        <f>[1]ODBC!G1690</f>
        <v>0</v>
      </c>
      <c r="H1690" s="33">
        <f>SUM([1]ODBC!H1690)</f>
        <v>0</v>
      </c>
      <c r="I1690" s="41" t="str">
        <f>'Vinyl cutting'!$B$2</f>
        <v>J36938</v>
      </c>
      <c r="J1690" s="42">
        <f ca="1">(SUMIF('Freeform time and material'!$B$17:$B$30,B1690,'Freeform time and material'!$G$17:$G$30)) +
(SUMIF('Vinyl cutting'!$B$17:$B$30,B1690,'Vinyl cutting'!$G$17:$G$30)) +
(SUMIF('Vinyl cutting (2)'!$B$17:$B$30,B1690,'Vinyl cutting (2)'!$G$17:$G$30)) +
(SUMIF('Apply vinyl graphics'!$B$17:$B$30,B1690,'Apply vinyl graphics'!$G$17:$G$30)) +
(SUMIF('Apply vinyl graphics (2)'!$B$17:$B$30,B1690,'Apply vinyl graphics (2)'!$G$17:$G$30)) +
(SUMIF('Alum pan sign'!$B$17:$B$30,B1690,'Alum pan sign'!$G$17:$G$30)) +
(SUMIF('Alum pan sign (2)'!$B$17:$B$30,B1690,'Alum pan sign (2)'!$G$17:$G$30)) +
(SUMIF('Economy pan sign'!$B$17:$B$30,B1690,'Economy pan sign'!$G$17:$G$30)) +
(SUMIF('Post and panel sign'!$B$17:$B$30,B1690,'Post and panel sign'!$G$17:$G$30)) +
(SUMIF('Post and panel sign (2)'!$B$17:$B$30,B1690,'Post and panel sign (2)'!$G$17:$G$30)) +
(SUMIF('Flat panels only'!$B$17:$B$30,B1690,'Flat panels only'!$G$17:$G$30)) +
(SUMIF('Flat panels only (2)'!$B$17:$B$30,B1690,'Flat panels only (2)'!$G$17:$G$30)) +
(SUMIF('Routed panel shapes'!$B$18:$B$31,B1690,'Routed panel shapes'!$G$18:$G$31)) +
(SUMIF('Routed panel shapes (2)'!$B$18:$B$31,B1690,'Routed panel shapes (2)'!$G$18:$G$31)) +
(SUMIF('Routed face only'!$B$17:$B$30,B1690,'Routed face only'!$G$17:$G$30)) +
(SUMIF('Routed face only (2)'!$B$17:$B$30,B1690,'Routed face only (2)'!$G$17:$G$30)) +
(SUMIF('Routed alum faces letters'!$B$17:$B$30,B1690,'Routed alum faces letters'!$G$17:$G$30)) +
(SUMIF('Routed alum faces letters (2)'!$B$17:$B$30,B1690,'Routed alum faces letters (2)'!$G$17:$G$30)) +
(SUMIF('Routed push through acrylic'!$B$17:$B$30,B1690,'Routed push through acrylic'!$G$17:$G$30)) +
(SUMIF('Routed push through acrylic (2)'!$B$17:$B$30,B1690,'Routed push through acrylic (2)'!$G$17:$G$30)) +
(SUMIF('Sf routed cabinet'!$B$17:$B$30,B1690,'Sf routed cabinet'!$G$17:$G$30)) +
(SUMIF('Sf routed cabinet (2)'!$B$17:$B$30,B1690,'Sf routed cabinet (2)'!$G$17:$G$30)) +
(SUMIF('Df routed cabinet'!$B$17:$B$30,B1690,'Df routed cabinet'!$G$17:$G$30)) +
(SUMIF('Df routed cabinet (2)'!$B$17:$B$30,B1690,'Df routed cabinet (2)'!$G$17:$G$30)) +
(SUMIF('Sf acrylic cabinet'!$B$17:$B$30,B1690,'Sf acrylic cabinet'!$G$17:$G$30)) +
(SUMIF('Sf acrylic cabinet (2)'!$B$17:$B$30,B1690,'Sf acrylic cabinet (2)'!$G$17:$G$30)) +
(SUMIF('Economy Sf acrylic'!$B$17:$B$30,B1690,'Economy Sf acrylic'!$G$17:$G$30)) +
(SUMIF('Df acrylic cabinet'!$B$17:$B$30,B1690,'Df acrylic cabinet'!$G$17:$G$30)) +
(SUMIF('Df acrylic cabinet (2)'!$B$17:$B$30,B1690,'Df acrylic cabinet (2)'!$G$17:$G$30)) +
(SUMIF('Sf flex cabinet'!$B$17:$B$30,B1690,'Sf flex cabinet'!$G$17:$G$30)) +
(SUMIF('Sf flex cabinet (2)'!$B$17:$B$30,B1690,'Sf flex cabinet (2)'!$G$17:$G$30)) +
(SUMIF('Df flex cabinet'!$B$17:$B$36,B1690,'Df flex cabinet'!$G$17:$G$36)) +
(SUMIF('Df flex cabinet (2)'!$B$17:$B$36,B1690,'Df flex cabinet (2)'!$G$17:$G$36)) +
(SUMIF('Pole cover'!$B$17:$B$30,B1690,'Pole cover'!$G$17:$G$30)) +
(SUMIF('Pole cover (2)'!$B$17:$B$30,B1690,'Pole cover (2)'!$G$17:$G$30)) +
(SUMIF('Structural Steel Fab'!$B$17:$B$29,B1690,'Structural Steel Fab'!$G$17:$G$29)) +
(SUMIF(Reveal!$B$17:$B$30,B1690,Reveal!$G$17:$G$30)) +
(SUMIF('Reveal (2)'!$B$17:$B$30,B1690,'Reveal (2)'!$G$17:$G$30)) +
(SUMIF('Crown cove top'!$B$17:$B$30,B1690,'Crown cove top'!$G$17:$G$30)) +
(SUMIF('EMC assembly'!$B$17:$B$30,B1690,'EMC assembly'!$G$17:$G$30)) +
(SUMIF(Crating!$B$17:$B$29,B1690,Crating!$G$17:$G$29)) +
(SUMIF('LED wiring'!$B$17:$B$30,B1690,'LED wiring'!$G$17:$G$30)) +
(SUMIF('Changeable copy face'!$B$17:$B$30,B1690,'Changeable copy face'!$G$17:$G$30)) +
(SUMIF('Flex face assembly'!$B$17:$B$30,B1690,'Flex face assembly'!$G$17:$G$30)) +
(SUMIF('Routed face assembly'!$B$17:$B$30,B1690,'Routed face assembly'!$G$17:$G$30)) +
(SUMIF('Paint calculation'!$B$17:$B$30,B1690,'Paint calculation'!$G$17:$G$30)) +
(SUMIF('Trimcap letter face'!$B$17:$B$30,B1690,'Trimcap letter face'!$G$17:$G$30)) +
(SUMIF('Trimcap letter face (2)'!$B$17:$B$30,B1690,'Trimcap letter face (2)'!$G$17:$G$30)) +
(SUMIF('Channel letter fabrication'!$B$17:$B$30,B1690,'Channel letter fabrication'!$G$17:$G$30)) +
(SUMIF('Channel letter fabrication (2)'!$B$17:$B$30,B1690,'Channel letter fabrication (2)'!$G$17:$G$30))</f>
        <v>0</v>
      </c>
    </row>
    <row r="1691" spans="1:10">
      <c r="A1691" s="28">
        <f>[1]ODBC!$A1691</f>
        <v>0</v>
      </c>
      <c r="B1691" s="29">
        <f>[1]ODBC!B1691</f>
        <v>0</v>
      </c>
      <c r="C1691" s="30" t="str">
        <f>IFERROR(VLOOKUP($B1691,[1]ODBC!$B:$H,2,FALSE),"")</f>
        <v/>
      </c>
      <c r="D1691" s="30" t="str">
        <f>IFERROR(VLOOKUP($B1691,[1]ODBC!$B:$H,3,FALSE),"")</f>
        <v/>
      </c>
      <c r="E1691" s="30" t="str">
        <f>IFERROR(VLOOKUP($B1691,[1]ODBC!$B:$H,4,FALSE),"")</f>
        <v/>
      </c>
      <c r="F1691" s="31" t="str">
        <f>IFERROR(VLOOKUP($B1691,[1]ODBC!$B:$H,5,FALSE),"")</f>
        <v/>
      </c>
      <c r="G1691" s="32">
        <f>[1]ODBC!G1691</f>
        <v>0</v>
      </c>
      <c r="H1691" s="33">
        <f>SUM([1]ODBC!H1691)</f>
        <v>0</v>
      </c>
      <c r="I1691" s="41" t="str">
        <f>'Vinyl cutting'!$B$2</f>
        <v>J36938</v>
      </c>
      <c r="J1691" s="42">
        <f ca="1">(SUMIF('Freeform time and material'!$B$17:$B$30,B1691,'Freeform time and material'!$G$17:$G$30)) +
(SUMIF('Vinyl cutting'!$B$17:$B$30,B1691,'Vinyl cutting'!$G$17:$G$30)) +
(SUMIF('Vinyl cutting (2)'!$B$17:$B$30,B1691,'Vinyl cutting (2)'!$G$17:$G$30)) +
(SUMIF('Apply vinyl graphics'!$B$17:$B$30,B1691,'Apply vinyl graphics'!$G$17:$G$30)) +
(SUMIF('Apply vinyl graphics (2)'!$B$17:$B$30,B1691,'Apply vinyl graphics (2)'!$G$17:$G$30)) +
(SUMIF('Alum pan sign'!$B$17:$B$30,B1691,'Alum pan sign'!$G$17:$G$30)) +
(SUMIF('Alum pan sign (2)'!$B$17:$B$30,B1691,'Alum pan sign (2)'!$G$17:$G$30)) +
(SUMIF('Economy pan sign'!$B$17:$B$30,B1691,'Economy pan sign'!$G$17:$G$30)) +
(SUMIF('Post and panel sign'!$B$17:$B$30,B1691,'Post and panel sign'!$G$17:$G$30)) +
(SUMIF('Post and panel sign (2)'!$B$17:$B$30,B1691,'Post and panel sign (2)'!$G$17:$G$30)) +
(SUMIF('Flat panels only'!$B$17:$B$30,B1691,'Flat panels only'!$G$17:$G$30)) +
(SUMIF('Flat panels only (2)'!$B$17:$B$30,B1691,'Flat panels only (2)'!$G$17:$G$30)) +
(SUMIF('Routed panel shapes'!$B$18:$B$31,B1691,'Routed panel shapes'!$G$18:$G$31)) +
(SUMIF('Routed panel shapes (2)'!$B$18:$B$31,B1691,'Routed panel shapes (2)'!$G$18:$G$31)) +
(SUMIF('Routed face only'!$B$17:$B$30,B1691,'Routed face only'!$G$17:$G$30)) +
(SUMIF('Routed face only (2)'!$B$17:$B$30,B1691,'Routed face only (2)'!$G$17:$G$30)) +
(SUMIF('Routed alum faces letters'!$B$17:$B$30,B1691,'Routed alum faces letters'!$G$17:$G$30)) +
(SUMIF('Routed alum faces letters (2)'!$B$17:$B$30,B1691,'Routed alum faces letters (2)'!$G$17:$G$30)) +
(SUMIF('Routed push through acrylic'!$B$17:$B$30,B1691,'Routed push through acrylic'!$G$17:$G$30)) +
(SUMIF('Routed push through acrylic (2)'!$B$17:$B$30,B1691,'Routed push through acrylic (2)'!$G$17:$G$30)) +
(SUMIF('Sf routed cabinet'!$B$17:$B$30,B1691,'Sf routed cabinet'!$G$17:$G$30)) +
(SUMIF('Sf routed cabinet (2)'!$B$17:$B$30,B1691,'Sf routed cabinet (2)'!$G$17:$G$30)) +
(SUMIF('Df routed cabinet'!$B$17:$B$30,B1691,'Df routed cabinet'!$G$17:$G$30)) +
(SUMIF('Df routed cabinet (2)'!$B$17:$B$30,B1691,'Df routed cabinet (2)'!$G$17:$G$30)) +
(SUMIF('Sf acrylic cabinet'!$B$17:$B$30,B1691,'Sf acrylic cabinet'!$G$17:$G$30)) +
(SUMIF('Sf acrylic cabinet (2)'!$B$17:$B$30,B1691,'Sf acrylic cabinet (2)'!$G$17:$G$30)) +
(SUMIF('Economy Sf acrylic'!$B$17:$B$30,B1691,'Economy Sf acrylic'!$G$17:$G$30)) +
(SUMIF('Df acrylic cabinet'!$B$17:$B$30,B1691,'Df acrylic cabinet'!$G$17:$G$30)) +
(SUMIF('Df acrylic cabinet (2)'!$B$17:$B$30,B1691,'Df acrylic cabinet (2)'!$G$17:$G$30)) +
(SUMIF('Sf flex cabinet'!$B$17:$B$30,B1691,'Sf flex cabinet'!$G$17:$G$30)) +
(SUMIF('Sf flex cabinet (2)'!$B$17:$B$30,B1691,'Sf flex cabinet (2)'!$G$17:$G$30)) +
(SUMIF('Df flex cabinet'!$B$17:$B$36,B1691,'Df flex cabinet'!$G$17:$G$36)) +
(SUMIF('Df flex cabinet (2)'!$B$17:$B$36,B1691,'Df flex cabinet (2)'!$G$17:$G$36)) +
(SUMIF('Pole cover'!$B$17:$B$30,B1691,'Pole cover'!$G$17:$G$30)) +
(SUMIF('Pole cover (2)'!$B$17:$B$30,B1691,'Pole cover (2)'!$G$17:$G$30)) +
(SUMIF('Structural Steel Fab'!$B$17:$B$29,B1691,'Structural Steel Fab'!$G$17:$G$29)) +
(SUMIF(Reveal!$B$17:$B$30,B1691,Reveal!$G$17:$G$30)) +
(SUMIF('Reveal (2)'!$B$17:$B$30,B1691,'Reveal (2)'!$G$17:$G$30)) +
(SUMIF('Crown cove top'!$B$17:$B$30,B1691,'Crown cove top'!$G$17:$G$30)) +
(SUMIF('EMC assembly'!$B$17:$B$30,B1691,'EMC assembly'!$G$17:$G$30)) +
(SUMIF(Crating!$B$17:$B$29,B1691,Crating!$G$17:$G$29)) +
(SUMIF('LED wiring'!$B$17:$B$30,B1691,'LED wiring'!$G$17:$G$30)) +
(SUMIF('Changeable copy face'!$B$17:$B$30,B1691,'Changeable copy face'!$G$17:$G$30)) +
(SUMIF('Flex face assembly'!$B$17:$B$30,B1691,'Flex face assembly'!$G$17:$G$30)) +
(SUMIF('Routed face assembly'!$B$17:$B$30,B1691,'Routed face assembly'!$G$17:$G$30)) +
(SUMIF('Paint calculation'!$B$17:$B$30,B1691,'Paint calculation'!$G$17:$G$30)) +
(SUMIF('Trimcap letter face'!$B$17:$B$30,B1691,'Trimcap letter face'!$G$17:$G$30)) +
(SUMIF('Trimcap letter face (2)'!$B$17:$B$30,B1691,'Trimcap letter face (2)'!$G$17:$G$30)) +
(SUMIF('Channel letter fabrication'!$B$17:$B$30,B1691,'Channel letter fabrication'!$G$17:$G$30)) +
(SUMIF('Channel letter fabrication (2)'!$B$17:$B$30,B1691,'Channel letter fabrication (2)'!$G$17:$G$30))</f>
        <v>0</v>
      </c>
    </row>
    <row r="1692" spans="1:10">
      <c r="A1692" s="28">
        <f>[1]ODBC!$A1692</f>
        <v>0</v>
      </c>
      <c r="B1692" s="29">
        <f>[1]ODBC!B1692</f>
        <v>0</v>
      </c>
      <c r="C1692" s="30" t="str">
        <f>IFERROR(VLOOKUP($B1692,[1]ODBC!$B:$H,2,FALSE),"")</f>
        <v/>
      </c>
      <c r="D1692" s="30" t="str">
        <f>IFERROR(VLOOKUP($B1692,[1]ODBC!$B:$H,3,FALSE),"")</f>
        <v/>
      </c>
      <c r="E1692" s="30" t="str">
        <f>IFERROR(VLOOKUP($B1692,[1]ODBC!$B:$H,4,FALSE),"")</f>
        <v/>
      </c>
      <c r="F1692" s="31" t="str">
        <f>IFERROR(VLOOKUP($B1692,[1]ODBC!$B:$H,5,FALSE),"")</f>
        <v/>
      </c>
      <c r="G1692" s="32">
        <f>[1]ODBC!G1692</f>
        <v>0</v>
      </c>
      <c r="H1692" s="33">
        <f>SUM([1]ODBC!H1692)</f>
        <v>0</v>
      </c>
      <c r="I1692" s="41" t="str">
        <f>'Vinyl cutting'!$B$2</f>
        <v>J36938</v>
      </c>
      <c r="J1692" s="42">
        <f ca="1">(SUMIF('Freeform time and material'!$B$17:$B$30,B1692,'Freeform time and material'!$G$17:$G$30)) +
(SUMIF('Vinyl cutting'!$B$17:$B$30,B1692,'Vinyl cutting'!$G$17:$G$30)) +
(SUMIF('Vinyl cutting (2)'!$B$17:$B$30,B1692,'Vinyl cutting (2)'!$G$17:$G$30)) +
(SUMIF('Apply vinyl graphics'!$B$17:$B$30,B1692,'Apply vinyl graphics'!$G$17:$G$30)) +
(SUMIF('Apply vinyl graphics (2)'!$B$17:$B$30,B1692,'Apply vinyl graphics (2)'!$G$17:$G$30)) +
(SUMIF('Alum pan sign'!$B$17:$B$30,B1692,'Alum pan sign'!$G$17:$G$30)) +
(SUMIF('Alum pan sign (2)'!$B$17:$B$30,B1692,'Alum pan sign (2)'!$G$17:$G$30)) +
(SUMIF('Economy pan sign'!$B$17:$B$30,B1692,'Economy pan sign'!$G$17:$G$30)) +
(SUMIF('Post and panel sign'!$B$17:$B$30,B1692,'Post and panel sign'!$G$17:$G$30)) +
(SUMIF('Post and panel sign (2)'!$B$17:$B$30,B1692,'Post and panel sign (2)'!$G$17:$G$30)) +
(SUMIF('Flat panels only'!$B$17:$B$30,B1692,'Flat panels only'!$G$17:$G$30)) +
(SUMIF('Flat panels only (2)'!$B$17:$B$30,B1692,'Flat panels only (2)'!$G$17:$G$30)) +
(SUMIF('Routed panel shapes'!$B$18:$B$31,B1692,'Routed panel shapes'!$G$18:$G$31)) +
(SUMIF('Routed panel shapes (2)'!$B$18:$B$31,B1692,'Routed panel shapes (2)'!$G$18:$G$31)) +
(SUMIF('Routed face only'!$B$17:$B$30,B1692,'Routed face only'!$G$17:$G$30)) +
(SUMIF('Routed face only (2)'!$B$17:$B$30,B1692,'Routed face only (2)'!$G$17:$G$30)) +
(SUMIF('Routed alum faces letters'!$B$17:$B$30,B1692,'Routed alum faces letters'!$G$17:$G$30)) +
(SUMIF('Routed alum faces letters (2)'!$B$17:$B$30,B1692,'Routed alum faces letters (2)'!$G$17:$G$30)) +
(SUMIF('Routed push through acrylic'!$B$17:$B$30,B1692,'Routed push through acrylic'!$G$17:$G$30)) +
(SUMIF('Routed push through acrylic (2)'!$B$17:$B$30,B1692,'Routed push through acrylic (2)'!$G$17:$G$30)) +
(SUMIF('Sf routed cabinet'!$B$17:$B$30,B1692,'Sf routed cabinet'!$G$17:$G$30)) +
(SUMIF('Sf routed cabinet (2)'!$B$17:$B$30,B1692,'Sf routed cabinet (2)'!$G$17:$G$30)) +
(SUMIF('Df routed cabinet'!$B$17:$B$30,B1692,'Df routed cabinet'!$G$17:$G$30)) +
(SUMIF('Df routed cabinet (2)'!$B$17:$B$30,B1692,'Df routed cabinet (2)'!$G$17:$G$30)) +
(SUMIF('Sf acrylic cabinet'!$B$17:$B$30,B1692,'Sf acrylic cabinet'!$G$17:$G$30)) +
(SUMIF('Sf acrylic cabinet (2)'!$B$17:$B$30,B1692,'Sf acrylic cabinet (2)'!$G$17:$G$30)) +
(SUMIF('Economy Sf acrylic'!$B$17:$B$30,B1692,'Economy Sf acrylic'!$G$17:$G$30)) +
(SUMIF('Df acrylic cabinet'!$B$17:$B$30,B1692,'Df acrylic cabinet'!$G$17:$G$30)) +
(SUMIF('Df acrylic cabinet (2)'!$B$17:$B$30,B1692,'Df acrylic cabinet (2)'!$G$17:$G$30)) +
(SUMIF('Sf flex cabinet'!$B$17:$B$30,B1692,'Sf flex cabinet'!$G$17:$G$30)) +
(SUMIF('Sf flex cabinet (2)'!$B$17:$B$30,B1692,'Sf flex cabinet (2)'!$G$17:$G$30)) +
(SUMIF('Df flex cabinet'!$B$17:$B$36,B1692,'Df flex cabinet'!$G$17:$G$36)) +
(SUMIF('Df flex cabinet (2)'!$B$17:$B$36,B1692,'Df flex cabinet (2)'!$G$17:$G$36)) +
(SUMIF('Pole cover'!$B$17:$B$30,B1692,'Pole cover'!$G$17:$G$30)) +
(SUMIF('Pole cover (2)'!$B$17:$B$30,B1692,'Pole cover (2)'!$G$17:$G$30)) +
(SUMIF('Structural Steel Fab'!$B$17:$B$29,B1692,'Structural Steel Fab'!$G$17:$G$29)) +
(SUMIF(Reveal!$B$17:$B$30,B1692,Reveal!$G$17:$G$30)) +
(SUMIF('Reveal (2)'!$B$17:$B$30,B1692,'Reveal (2)'!$G$17:$G$30)) +
(SUMIF('Crown cove top'!$B$17:$B$30,B1692,'Crown cove top'!$G$17:$G$30)) +
(SUMIF('EMC assembly'!$B$17:$B$30,B1692,'EMC assembly'!$G$17:$G$30)) +
(SUMIF(Crating!$B$17:$B$29,B1692,Crating!$G$17:$G$29)) +
(SUMIF('LED wiring'!$B$17:$B$30,B1692,'LED wiring'!$G$17:$G$30)) +
(SUMIF('Changeable copy face'!$B$17:$B$30,B1692,'Changeable copy face'!$G$17:$G$30)) +
(SUMIF('Flex face assembly'!$B$17:$B$30,B1692,'Flex face assembly'!$G$17:$G$30)) +
(SUMIF('Routed face assembly'!$B$17:$B$30,B1692,'Routed face assembly'!$G$17:$G$30)) +
(SUMIF('Paint calculation'!$B$17:$B$30,B1692,'Paint calculation'!$G$17:$G$30)) +
(SUMIF('Trimcap letter face'!$B$17:$B$30,B1692,'Trimcap letter face'!$G$17:$G$30)) +
(SUMIF('Trimcap letter face (2)'!$B$17:$B$30,B1692,'Trimcap letter face (2)'!$G$17:$G$30)) +
(SUMIF('Channel letter fabrication'!$B$17:$B$30,B1692,'Channel letter fabrication'!$G$17:$G$30)) +
(SUMIF('Channel letter fabrication (2)'!$B$17:$B$30,B1692,'Channel letter fabrication (2)'!$G$17:$G$30))</f>
        <v>0</v>
      </c>
    </row>
    <row r="1693" spans="1:10">
      <c r="A1693" s="28">
        <f>[1]ODBC!$A1693</f>
        <v>0</v>
      </c>
      <c r="B1693" s="29">
        <f>[1]ODBC!B1693</f>
        <v>0</v>
      </c>
      <c r="C1693" s="30" t="str">
        <f>IFERROR(VLOOKUP($B1693,[1]ODBC!$B:$H,2,FALSE),"")</f>
        <v/>
      </c>
      <c r="D1693" s="30" t="str">
        <f>IFERROR(VLOOKUP($B1693,[1]ODBC!$B:$H,3,FALSE),"")</f>
        <v/>
      </c>
      <c r="E1693" s="30" t="str">
        <f>IFERROR(VLOOKUP($B1693,[1]ODBC!$B:$H,4,FALSE),"")</f>
        <v/>
      </c>
      <c r="F1693" s="31" t="str">
        <f>IFERROR(VLOOKUP($B1693,[1]ODBC!$B:$H,5,FALSE),"")</f>
        <v/>
      </c>
      <c r="G1693" s="32">
        <f>[1]ODBC!G1693</f>
        <v>0</v>
      </c>
      <c r="H1693" s="33">
        <f>SUM([1]ODBC!H1693)</f>
        <v>0</v>
      </c>
      <c r="I1693" s="41" t="str">
        <f>'Vinyl cutting'!$B$2</f>
        <v>J36938</v>
      </c>
      <c r="J1693" s="42">
        <f ca="1">(SUMIF('Freeform time and material'!$B$17:$B$30,B1693,'Freeform time and material'!$G$17:$G$30)) +
(SUMIF('Vinyl cutting'!$B$17:$B$30,B1693,'Vinyl cutting'!$G$17:$G$30)) +
(SUMIF('Vinyl cutting (2)'!$B$17:$B$30,B1693,'Vinyl cutting (2)'!$G$17:$G$30)) +
(SUMIF('Apply vinyl graphics'!$B$17:$B$30,B1693,'Apply vinyl graphics'!$G$17:$G$30)) +
(SUMIF('Apply vinyl graphics (2)'!$B$17:$B$30,B1693,'Apply vinyl graphics (2)'!$G$17:$G$30)) +
(SUMIF('Alum pan sign'!$B$17:$B$30,B1693,'Alum pan sign'!$G$17:$G$30)) +
(SUMIF('Alum pan sign (2)'!$B$17:$B$30,B1693,'Alum pan sign (2)'!$G$17:$G$30)) +
(SUMIF('Economy pan sign'!$B$17:$B$30,B1693,'Economy pan sign'!$G$17:$G$30)) +
(SUMIF('Post and panel sign'!$B$17:$B$30,B1693,'Post and panel sign'!$G$17:$G$30)) +
(SUMIF('Post and panel sign (2)'!$B$17:$B$30,B1693,'Post and panel sign (2)'!$G$17:$G$30)) +
(SUMIF('Flat panels only'!$B$17:$B$30,B1693,'Flat panels only'!$G$17:$G$30)) +
(SUMIF('Flat panels only (2)'!$B$17:$B$30,B1693,'Flat panels only (2)'!$G$17:$G$30)) +
(SUMIF('Routed panel shapes'!$B$18:$B$31,B1693,'Routed panel shapes'!$G$18:$G$31)) +
(SUMIF('Routed panel shapes (2)'!$B$18:$B$31,B1693,'Routed panel shapes (2)'!$G$18:$G$31)) +
(SUMIF('Routed face only'!$B$17:$B$30,B1693,'Routed face only'!$G$17:$G$30)) +
(SUMIF('Routed face only (2)'!$B$17:$B$30,B1693,'Routed face only (2)'!$G$17:$G$30)) +
(SUMIF('Routed alum faces letters'!$B$17:$B$30,B1693,'Routed alum faces letters'!$G$17:$G$30)) +
(SUMIF('Routed alum faces letters (2)'!$B$17:$B$30,B1693,'Routed alum faces letters (2)'!$G$17:$G$30)) +
(SUMIF('Routed push through acrylic'!$B$17:$B$30,B1693,'Routed push through acrylic'!$G$17:$G$30)) +
(SUMIF('Routed push through acrylic (2)'!$B$17:$B$30,B1693,'Routed push through acrylic (2)'!$G$17:$G$30)) +
(SUMIF('Sf routed cabinet'!$B$17:$B$30,B1693,'Sf routed cabinet'!$G$17:$G$30)) +
(SUMIF('Sf routed cabinet (2)'!$B$17:$B$30,B1693,'Sf routed cabinet (2)'!$G$17:$G$30)) +
(SUMIF('Df routed cabinet'!$B$17:$B$30,B1693,'Df routed cabinet'!$G$17:$G$30)) +
(SUMIF('Df routed cabinet (2)'!$B$17:$B$30,B1693,'Df routed cabinet (2)'!$G$17:$G$30)) +
(SUMIF('Sf acrylic cabinet'!$B$17:$B$30,B1693,'Sf acrylic cabinet'!$G$17:$G$30)) +
(SUMIF('Sf acrylic cabinet (2)'!$B$17:$B$30,B1693,'Sf acrylic cabinet (2)'!$G$17:$G$30)) +
(SUMIF('Economy Sf acrylic'!$B$17:$B$30,B1693,'Economy Sf acrylic'!$G$17:$G$30)) +
(SUMIF('Df acrylic cabinet'!$B$17:$B$30,B1693,'Df acrylic cabinet'!$G$17:$G$30)) +
(SUMIF('Df acrylic cabinet (2)'!$B$17:$B$30,B1693,'Df acrylic cabinet (2)'!$G$17:$G$30)) +
(SUMIF('Sf flex cabinet'!$B$17:$B$30,B1693,'Sf flex cabinet'!$G$17:$G$30)) +
(SUMIF('Sf flex cabinet (2)'!$B$17:$B$30,B1693,'Sf flex cabinet (2)'!$G$17:$G$30)) +
(SUMIF('Df flex cabinet'!$B$17:$B$36,B1693,'Df flex cabinet'!$G$17:$G$36)) +
(SUMIF('Df flex cabinet (2)'!$B$17:$B$36,B1693,'Df flex cabinet (2)'!$G$17:$G$36)) +
(SUMIF('Pole cover'!$B$17:$B$30,B1693,'Pole cover'!$G$17:$G$30)) +
(SUMIF('Pole cover (2)'!$B$17:$B$30,B1693,'Pole cover (2)'!$G$17:$G$30)) +
(SUMIF('Structural Steel Fab'!$B$17:$B$29,B1693,'Structural Steel Fab'!$G$17:$G$29)) +
(SUMIF(Reveal!$B$17:$B$30,B1693,Reveal!$G$17:$G$30)) +
(SUMIF('Reveal (2)'!$B$17:$B$30,B1693,'Reveal (2)'!$G$17:$G$30)) +
(SUMIF('Crown cove top'!$B$17:$B$30,B1693,'Crown cove top'!$G$17:$G$30)) +
(SUMIF('EMC assembly'!$B$17:$B$30,B1693,'EMC assembly'!$G$17:$G$30)) +
(SUMIF(Crating!$B$17:$B$29,B1693,Crating!$G$17:$G$29)) +
(SUMIF('LED wiring'!$B$17:$B$30,B1693,'LED wiring'!$G$17:$G$30)) +
(SUMIF('Changeable copy face'!$B$17:$B$30,B1693,'Changeable copy face'!$G$17:$G$30)) +
(SUMIF('Flex face assembly'!$B$17:$B$30,B1693,'Flex face assembly'!$G$17:$G$30)) +
(SUMIF('Routed face assembly'!$B$17:$B$30,B1693,'Routed face assembly'!$G$17:$G$30)) +
(SUMIF('Paint calculation'!$B$17:$B$30,B1693,'Paint calculation'!$G$17:$G$30)) +
(SUMIF('Trimcap letter face'!$B$17:$B$30,B1693,'Trimcap letter face'!$G$17:$G$30)) +
(SUMIF('Trimcap letter face (2)'!$B$17:$B$30,B1693,'Trimcap letter face (2)'!$G$17:$G$30)) +
(SUMIF('Channel letter fabrication'!$B$17:$B$30,B1693,'Channel letter fabrication'!$G$17:$G$30)) +
(SUMIF('Channel letter fabrication (2)'!$B$17:$B$30,B1693,'Channel letter fabrication (2)'!$G$17:$G$30))</f>
        <v>0</v>
      </c>
    </row>
    <row r="1694" spans="1:10">
      <c r="A1694" s="28">
        <f>[1]ODBC!$A1694</f>
        <v>0</v>
      </c>
      <c r="B1694" s="29">
        <f>[1]ODBC!B1694</f>
        <v>0</v>
      </c>
      <c r="C1694" s="30" t="str">
        <f>IFERROR(VLOOKUP($B1694,[1]ODBC!$B:$H,2,FALSE),"")</f>
        <v/>
      </c>
      <c r="D1694" s="30" t="str">
        <f>IFERROR(VLOOKUP($B1694,[1]ODBC!$B:$H,3,FALSE),"")</f>
        <v/>
      </c>
      <c r="E1694" s="30" t="str">
        <f>IFERROR(VLOOKUP($B1694,[1]ODBC!$B:$H,4,FALSE),"")</f>
        <v/>
      </c>
      <c r="F1694" s="31" t="str">
        <f>IFERROR(VLOOKUP($B1694,[1]ODBC!$B:$H,5,FALSE),"")</f>
        <v/>
      </c>
      <c r="G1694" s="32">
        <f>[1]ODBC!G1694</f>
        <v>0</v>
      </c>
      <c r="H1694" s="33">
        <f>SUM([1]ODBC!H1694)</f>
        <v>0</v>
      </c>
      <c r="I1694" s="41" t="str">
        <f>'Vinyl cutting'!$B$2</f>
        <v>J36938</v>
      </c>
      <c r="J1694" s="42">
        <f ca="1">(SUMIF('Freeform time and material'!$B$17:$B$30,B1694,'Freeform time and material'!$G$17:$G$30)) +
(SUMIF('Vinyl cutting'!$B$17:$B$30,B1694,'Vinyl cutting'!$G$17:$G$30)) +
(SUMIF('Vinyl cutting (2)'!$B$17:$B$30,B1694,'Vinyl cutting (2)'!$G$17:$G$30)) +
(SUMIF('Apply vinyl graphics'!$B$17:$B$30,B1694,'Apply vinyl graphics'!$G$17:$G$30)) +
(SUMIF('Apply vinyl graphics (2)'!$B$17:$B$30,B1694,'Apply vinyl graphics (2)'!$G$17:$G$30)) +
(SUMIF('Alum pan sign'!$B$17:$B$30,B1694,'Alum pan sign'!$G$17:$G$30)) +
(SUMIF('Alum pan sign (2)'!$B$17:$B$30,B1694,'Alum pan sign (2)'!$G$17:$G$30)) +
(SUMIF('Economy pan sign'!$B$17:$B$30,B1694,'Economy pan sign'!$G$17:$G$30)) +
(SUMIF('Post and panel sign'!$B$17:$B$30,B1694,'Post and panel sign'!$G$17:$G$30)) +
(SUMIF('Post and panel sign (2)'!$B$17:$B$30,B1694,'Post and panel sign (2)'!$G$17:$G$30)) +
(SUMIF('Flat panels only'!$B$17:$B$30,B1694,'Flat panels only'!$G$17:$G$30)) +
(SUMIF('Flat panels only (2)'!$B$17:$B$30,B1694,'Flat panels only (2)'!$G$17:$G$30)) +
(SUMIF('Routed panel shapes'!$B$18:$B$31,B1694,'Routed panel shapes'!$G$18:$G$31)) +
(SUMIF('Routed panel shapes (2)'!$B$18:$B$31,B1694,'Routed panel shapes (2)'!$G$18:$G$31)) +
(SUMIF('Routed face only'!$B$17:$B$30,B1694,'Routed face only'!$G$17:$G$30)) +
(SUMIF('Routed face only (2)'!$B$17:$B$30,B1694,'Routed face only (2)'!$G$17:$G$30)) +
(SUMIF('Routed alum faces letters'!$B$17:$B$30,B1694,'Routed alum faces letters'!$G$17:$G$30)) +
(SUMIF('Routed alum faces letters (2)'!$B$17:$B$30,B1694,'Routed alum faces letters (2)'!$G$17:$G$30)) +
(SUMIF('Routed push through acrylic'!$B$17:$B$30,B1694,'Routed push through acrylic'!$G$17:$G$30)) +
(SUMIF('Routed push through acrylic (2)'!$B$17:$B$30,B1694,'Routed push through acrylic (2)'!$G$17:$G$30)) +
(SUMIF('Sf routed cabinet'!$B$17:$B$30,B1694,'Sf routed cabinet'!$G$17:$G$30)) +
(SUMIF('Sf routed cabinet (2)'!$B$17:$B$30,B1694,'Sf routed cabinet (2)'!$G$17:$G$30)) +
(SUMIF('Df routed cabinet'!$B$17:$B$30,B1694,'Df routed cabinet'!$G$17:$G$30)) +
(SUMIF('Df routed cabinet (2)'!$B$17:$B$30,B1694,'Df routed cabinet (2)'!$G$17:$G$30)) +
(SUMIF('Sf acrylic cabinet'!$B$17:$B$30,B1694,'Sf acrylic cabinet'!$G$17:$G$30)) +
(SUMIF('Sf acrylic cabinet (2)'!$B$17:$B$30,B1694,'Sf acrylic cabinet (2)'!$G$17:$G$30)) +
(SUMIF('Economy Sf acrylic'!$B$17:$B$30,B1694,'Economy Sf acrylic'!$G$17:$G$30)) +
(SUMIF('Df acrylic cabinet'!$B$17:$B$30,B1694,'Df acrylic cabinet'!$G$17:$G$30)) +
(SUMIF('Df acrylic cabinet (2)'!$B$17:$B$30,B1694,'Df acrylic cabinet (2)'!$G$17:$G$30)) +
(SUMIF('Sf flex cabinet'!$B$17:$B$30,B1694,'Sf flex cabinet'!$G$17:$G$30)) +
(SUMIF('Sf flex cabinet (2)'!$B$17:$B$30,B1694,'Sf flex cabinet (2)'!$G$17:$G$30)) +
(SUMIF('Df flex cabinet'!$B$17:$B$36,B1694,'Df flex cabinet'!$G$17:$G$36)) +
(SUMIF('Df flex cabinet (2)'!$B$17:$B$36,B1694,'Df flex cabinet (2)'!$G$17:$G$36)) +
(SUMIF('Pole cover'!$B$17:$B$30,B1694,'Pole cover'!$G$17:$G$30)) +
(SUMIF('Pole cover (2)'!$B$17:$B$30,B1694,'Pole cover (2)'!$G$17:$G$30)) +
(SUMIF('Structural Steel Fab'!$B$17:$B$29,B1694,'Structural Steel Fab'!$G$17:$G$29)) +
(SUMIF(Reveal!$B$17:$B$30,B1694,Reveal!$G$17:$G$30)) +
(SUMIF('Reveal (2)'!$B$17:$B$30,B1694,'Reveal (2)'!$G$17:$G$30)) +
(SUMIF('Crown cove top'!$B$17:$B$30,B1694,'Crown cove top'!$G$17:$G$30)) +
(SUMIF('EMC assembly'!$B$17:$B$30,B1694,'EMC assembly'!$G$17:$G$30)) +
(SUMIF(Crating!$B$17:$B$29,B1694,Crating!$G$17:$G$29)) +
(SUMIF('LED wiring'!$B$17:$B$30,B1694,'LED wiring'!$G$17:$G$30)) +
(SUMIF('Changeable copy face'!$B$17:$B$30,B1694,'Changeable copy face'!$G$17:$G$30)) +
(SUMIF('Flex face assembly'!$B$17:$B$30,B1694,'Flex face assembly'!$G$17:$G$30)) +
(SUMIF('Routed face assembly'!$B$17:$B$30,B1694,'Routed face assembly'!$G$17:$G$30)) +
(SUMIF('Paint calculation'!$B$17:$B$30,B1694,'Paint calculation'!$G$17:$G$30)) +
(SUMIF('Trimcap letter face'!$B$17:$B$30,B1694,'Trimcap letter face'!$G$17:$G$30)) +
(SUMIF('Trimcap letter face (2)'!$B$17:$B$30,B1694,'Trimcap letter face (2)'!$G$17:$G$30)) +
(SUMIF('Channel letter fabrication'!$B$17:$B$30,B1694,'Channel letter fabrication'!$G$17:$G$30)) +
(SUMIF('Channel letter fabrication (2)'!$B$17:$B$30,B1694,'Channel letter fabrication (2)'!$G$17:$G$30))</f>
        <v>0</v>
      </c>
    </row>
    <row r="1695" spans="1:10">
      <c r="A1695" s="28">
        <f>[1]ODBC!$A1695</f>
        <v>0</v>
      </c>
      <c r="B1695" s="29">
        <f>[1]ODBC!B1695</f>
        <v>0</v>
      </c>
      <c r="C1695" s="30" t="str">
        <f>IFERROR(VLOOKUP($B1695,[1]ODBC!$B:$H,2,FALSE),"")</f>
        <v/>
      </c>
      <c r="D1695" s="30" t="str">
        <f>IFERROR(VLOOKUP($B1695,[1]ODBC!$B:$H,3,FALSE),"")</f>
        <v/>
      </c>
      <c r="E1695" s="30" t="str">
        <f>IFERROR(VLOOKUP($B1695,[1]ODBC!$B:$H,4,FALSE),"")</f>
        <v/>
      </c>
      <c r="F1695" s="31" t="str">
        <f>IFERROR(VLOOKUP($B1695,[1]ODBC!$B:$H,5,FALSE),"")</f>
        <v/>
      </c>
      <c r="G1695" s="32">
        <f>[1]ODBC!G1695</f>
        <v>0</v>
      </c>
      <c r="H1695" s="33">
        <f>SUM([1]ODBC!H1695)</f>
        <v>0</v>
      </c>
      <c r="I1695" s="41" t="str">
        <f>'Vinyl cutting'!$B$2</f>
        <v>J36938</v>
      </c>
      <c r="J1695" s="42">
        <f ca="1">(SUMIF('Freeform time and material'!$B$17:$B$30,B1695,'Freeform time and material'!$G$17:$G$30)) +
(SUMIF('Vinyl cutting'!$B$17:$B$30,B1695,'Vinyl cutting'!$G$17:$G$30)) +
(SUMIF('Vinyl cutting (2)'!$B$17:$B$30,B1695,'Vinyl cutting (2)'!$G$17:$G$30)) +
(SUMIF('Apply vinyl graphics'!$B$17:$B$30,B1695,'Apply vinyl graphics'!$G$17:$G$30)) +
(SUMIF('Apply vinyl graphics (2)'!$B$17:$B$30,B1695,'Apply vinyl graphics (2)'!$G$17:$G$30)) +
(SUMIF('Alum pan sign'!$B$17:$B$30,B1695,'Alum pan sign'!$G$17:$G$30)) +
(SUMIF('Alum pan sign (2)'!$B$17:$B$30,B1695,'Alum pan sign (2)'!$G$17:$G$30)) +
(SUMIF('Economy pan sign'!$B$17:$B$30,B1695,'Economy pan sign'!$G$17:$G$30)) +
(SUMIF('Post and panel sign'!$B$17:$B$30,B1695,'Post and panel sign'!$G$17:$G$30)) +
(SUMIF('Post and panel sign (2)'!$B$17:$B$30,B1695,'Post and panel sign (2)'!$G$17:$G$30)) +
(SUMIF('Flat panels only'!$B$17:$B$30,B1695,'Flat panels only'!$G$17:$G$30)) +
(SUMIF('Flat panels only (2)'!$B$17:$B$30,B1695,'Flat panels only (2)'!$G$17:$G$30)) +
(SUMIF('Routed panel shapes'!$B$18:$B$31,B1695,'Routed panel shapes'!$G$18:$G$31)) +
(SUMIF('Routed panel shapes (2)'!$B$18:$B$31,B1695,'Routed panel shapes (2)'!$G$18:$G$31)) +
(SUMIF('Routed face only'!$B$17:$B$30,B1695,'Routed face only'!$G$17:$G$30)) +
(SUMIF('Routed face only (2)'!$B$17:$B$30,B1695,'Routed face only (2)'!$G$17:$G$30)) +
(SUMIF('Routed alum faces letters'!$B$17:$B$30,B1695,'Routed alum faces letters'!$G$17:$G$30)) +
(SUMIF('Routed alum faces letters (2)'!$B$17:$B$30,B1695,'Routed alum faces letters (2)'!$G$17:$G$30)) +
(SUMIF('Routed push through acrylic'!$B$17:$B$30,B1695,'Routed push through acrylic'!$G$17:$G$30)) +
(SUMIF('Routed push through acrylic (2)'!$B$17:$B$30,B1695,'Routed push through acrylic (2)'!$G$17:$G$30)) +
(SUMIF('Sf routed cabinet'!$B$17:$B$30,B1695,'Sf routed cabinet'!$G$17:$G$30)) +
(SUMIF('Sf routed cabinet (2)'!$B$17:$B$30,B1695,'Sf routed cabinet (2)'!$G$17:$G$30)) +
(SUMIF('Df routed cabinet'!$B$17:$B$30,B1695,'Df routed cabinet'!$G$17:$G$30)) +
(SUMIF('Df routed cabinet (2)'!$B$17:$B$30,B1695,'Df routed cabinet (2)'!$G$17:$G$30)) +
(SUMIF('Sf acrylic cabinet'!$B$17:$B$30,B1695,'Sf acrylic cabinet'!$G$17:$G$30)) +
(SUMIF('Sf acrylic cabinet (2)'!$B$17:$B$30,B1695,'Sf acrylic cabinet (2)'!$G$17:$G$30)) +
(SUMIF('Economy Sf acrylic'!$B$17:$B$30,B1695,'Economy Sf acrylic'!$G$17:$G$30)) +
(SUMIF('Df acrylic cabinet'!$B$17:$B$30,B1695,'Df acrylic cabinet'!$G$17:$G$30)) +
(SUMIF('Df acrylic cabinet (2)'!$B$17:$B$30,B1695,'Df acrylic cabinet (2)'!$G$17:$G$30)) +
(SUMIF('Sf flex cabinet'!$B$17:$B$30,B1695,'Sf flex cabinet'!$G$17:$G$30)) +
(SUMIF('Sf flex cabinet (2)'!$B$17:$B$30,B1695,'Sf flex cabinet (2)'!$G$17:$G$30)) +
(SUMIF('Df flex cabinet'!$B$17:$B$36,B1695,'Df flex cabinet'!$G$17:$G$36)) +
(SUMIF('Df flex cabinet (2)'!$B$17:$B$36,B1695,'Df flex cabinet (2)'!$G$17:$G$36)) +
(SUMIF('Pole cover'!$B$17:$B$30,B1695,'Pole cover'!$G$17:$G$30)) +
(SUMIF('Pole cover (2)'!$B$17:$B$30,B1695,'Pole cover (2)'!$G$17:$G$30)) +
(SUMIF('Structural Steel Fab'!$B$17:$B$29,B1695,'Structural Steel Fab'!$G$17:$G$29)) +
(SUMIF(Reveal!$B$17:$B$30,B1695,Reveal!$G$17:$G$30)) +
(SUMIF('Reveal (2)'!$B$17:$B$30,B1695,'Reveal (2)'!$G$17:$G$30)) +
(SUMIF('Crown cove top'!$B$17:$B$30,B1695,'Crown cove top'!$G$17:$G$30)) +
(SUMIF('EMC assembly'!$B$17:$B$30,B1695,'EMC assembly'!$G$17:$G$30)) +
(SUMIF(Crating!$B$17:$B$29,B1695,Crating!$G$17:$G$29)) +
(SUMIF('LED wiring'!$B$17:$B$30,B1695,'LED wiring'!$G$17:$G$30)) +
(SUMIF('Changeable copy face'!$B$17:$B$30,B1695,'Changeable copy face'!$G$17:$G$30)) +
(SUMIF('Flex face assembly'!$B$17:$B$30,B1695,'Flex face assembly'!$G$17:$G$30)) +
(SUMIF('Routed face assembly'!$B$17:$B$30,B1695,'Routed face assembly'!$G$17:$G$30)) +
(SUMIF('Paint calculation'!$B$17:$B$30,B1695,'Paint calculation'!$G$17:$G$30)) +
(SUMIF('Trimcap letter face'!$B$17:$B$30,B1695,'Trimcap letter face'!$G$17:$G$30)) +
(SUMIF('Trimcap letter face (2)'!$B$17:$B$30,B1695,'Trimcap letter face (2)'!$G$17:$G$30)) +
(SUMIF('Channel letter fabrication'!$B$17:$B$30,B1695,'Channel letter fabrication'!$G$17:$G$30)) +
(SUMIF('Channel letter fabrication (2)'!$B$17:$B$30,B1695,'Channel letter fabrication (2)'!$G$17:$G$30))</f>
        <v>0</v>
      </c>
    </row>
    <row r="1696" spans="1:10">
      <c r="A1696" s="28">
        <f>[1]ODBC!$A1696</f>
        <v>0</v>
      </c>
      <c r="B1696" s="29">
        <f>[1]ODBC!B1696</f>
        <v>0</v>
      </c>
      <c r="C1696" s="30" t="str">
        <f>IFERROR(VLOOKUP($B1696,[1]ODBC!$B:$H,2,FALSE),"")</f>
        <v/>
      </c>
      <c r="D1696" s="30" t="str">
        <f>IFERROR(VLOOKUP($B1696,[1]ODBC!$B:$H,3,FALSE),"")</f>
        <v/>
      </c>
      <c r="E1696" s="30" t="str">
        <f>IFERROR(VLOOKUP($B1696,[1]ODBC!$B:$H,4,FALSE),"")</f>
        <v/>
      </c>
      <c r="F1696" s="31" t="str">
        <f>IFERROR(VLOOKUP($B1696,[1]ODBC!$B:$H,5,FALSE),"")</f>
        <v/>
      </c>
      <c r="G1696" s="32">
        <f>[1]ODBC!G1696</f>
        <v>0</v>
      </c>
      <c r="H1696" s="33">
        <f>SUM([1]ODBC!H1696)</f>
        <v>0</v>
      </c>
      <c r="I1696" s="41" t="str">
        <f>'Vinyl cutting'!$B$2</f>
        <v>J36938</v>
      </c>
      <c r="J1696" s="42">
        <f ca="1">(SUMIF('Freeform time and material'!$B$17:$B$30,B1696,'Freeform time and material'!$G$17:$G$30)) +
(SUMIF('Vinyl cutting'!$B$17:$B$30,B1696,'Vinyl cutting'!$G$17:$G$30)) +
(SUMIF('Vinyl cutting (2)'!$B$17:$B$30,B1696,'Vinyl cutting (2)'!$G$17:$G$30)) +
(SUMIF('Apply vinyl graphics'!$B$17:$B$30,B1696,'Apply vinyl graphics'!$G$17:$G$30)) +
(SUMIF('Apply vinyl graphics (2)'!$B$17:$B$30,B1696,'Apply vinyl graphics (2)'!$G$17:$G$30)) +
(SUMIF('Alum pan sign'!$B$17:$B$30,B1696,'Alum pan sign'!$G$17:$G$30)) +
(SUMIF('Alum pan sign (2)'!$B$17:$B$30,B1696,'Alum pan sign (2)'!$G$17:$G$30)) +
(SUMIF('Economy pan sign'!$B$17:$B$30,B1696,'Economy pan sign'!$G$17:$G$30)) +
(SUMIF('Post and panel sign'!$B$17:$B$30,B1696,'Post and panel sign'!$G$17:$G$30)) +
(SUMIF('Post and panel sign (2)'!$B$17:$B$30,B1696,'Post and panel sign (2)'!$G$17:$G$30)) +
(SUMIF('Flat panels only'!$B$17:$B$30,B1696,'Flat panels only'!$G$17:$G$30)) +
(SUMIF('Flat panels only (2)'!$B$17:$B$30,B1696,'Flat panels only (2)'!$G$17:$G$30)) +
(SUMIF('Routed panel shapes'!$B$18:$B$31,B1696,'Routed panel shapes'!$G$18:$G$31)) +
(SUMIF('Routed panel shapes (2)'!$B$18:$B$31,B1696,'Routed panel shapes (2)'!$G$18:$G$31)) +
(SUMIF('Routed face only'!$B$17:$B$30,B1696,'Routed face only'!$G$17:$G$30)) +
(SUMIF('Routed face only (2)'!$B$17:$B$30,B1696,'Routed face only (2)'!$G$17:$G$30)) +
(SUMIF('Routed alum faces letters'!$B$17:$B$30,B1696,'Routed alum faces letters'!$G$17:$G$30)) +
(SUMIF('Routed alum faces letters (2)'!$B$17:$B$30,B1696,'Routed alum faces letters (2)'!$G$17:$G$30)) +
(SUMIF('Routed push through acrylic'!$B$17:$B$30,B1696,'Routed push through acrylic'!$G$17:$G$30)) +
(SUMIF('Routed push through acrylic (2)'!$B$17:$B$30,B1696,'Routed push through acrylic (2)'!$G$17:$G$30)) +
(SUMIF('Sf routed cabinet'!$B$17:$B$30,B1696,'Sf routed cabinet'!$G$17:$G$30)) +
(SUMIF('Sf routed cabinet (2)'!$B$17:$B$30,B1696,'Sf routed cabinet (2)'!$G$17:$G$30)) +
(SUMIF('Df routed cabinet'!$B$17:$B$30,B1696,'Df routed cabinet'!$G$17:$G$30)) +
(SUMIF('Df routed cabinet (2)'!$B$17:$B$30,B1696,'Df routed cabinet (2)'!$G$17:$G$30)) +
(SUMIF('Sf acrylic cabinet'!$B$17:$B$30,B1696,'Sf acrylic cabinet'!$G$17:$G$30)) +
(SUMIF('Sf acrylic cabinet (2)'!$B$17:$B$30,B1696,'Sf acrylic cabinet (2)'!$G$17:$G$30)) +
(SUMIF('Economy Sf acrylic'!$B$17:$B$30,B1696,'Economy Sf acrylic'!$G$17:$G$30)) +
(SUMIF('Df acrylic cabinet'!$B$17:$B$30,B1696,'Df acrylic cabinet'!$G$17:$G$30)) +
(SUMIF('Df acrylic cabinet (2)'!$B$17:$B$30,B1696,'Df acrylic cabinet (2)'!$G$17:$G$30)) +
(SUMIF('Sf flex cabinet'!$B$17:$B$30,B1696,'Sf flex cabinet'!$G$17:$G$30)) +
(SUMIF('Sf flex cabinet (2)'!$B$17:$B$30,B1696,'Sf flex cabinet (2)'!$G$17:$G$30)) +
(SUMIF('Df flex cabinet'!$B$17:$B$36,B1696,'Df flex cabinet'!$G$17:$G$36)) +
(SUMIF('Df flex cabinet (2)'!$B$17:$B$36,B1696,'Df flex cabinet (2)'!$G$17:$G$36)) +
(SUMIF('Pole cover'!$B$17:$B$30,B1696,'Pole cover'!$G$17:$G$30)) +
(SUMIF('Pole cover (2)'!$B$17:$B$30,B1696,'Pole cover (2)'!$G$17:$G$30)) +
(SUMIF('Structural Steel Fab'!$B$17:$B$29,B1696,'Structural Steel Fab'!$G$17:$G$29)) +
(SUMIF(Reveal!$B$17:$B$30,B1696,Reveal!$G$17:$G$30)) +
(SUMIF('Reveal (2)'!$B$17:$B$30,B1696,'Reveal (2)'!$G$17:$G$30)) +
(SUMIF('Crown cove top'!$B$17:$B$30,B1696,'Crown cove top'!$G$17:$G$30)) +
(SUMIF('EMC assembly'!$B$17:$B$30,B1696,'EMC assembly'!$G$17:$G$30)) +
(SUMIF(Crating!$B$17:$B$29,B1696,Crating!$G$17:$G$29)) +
(SUMIF('LED wiring'!$B$17:$B$30,B1696,'LED wiring'!$G$17:$G$30)) +
(SUMIF('Changeable copy face'!$B$17:$B$30,B1696,'Changeable copy face'!$G$17:$G$30)) +
(SUMIF('Flex face assembly'!$B$17:$B$30,B1696,'Flex face assembly'!$G$17:$G$30)) +
(SUMIF('Routed face assembly'!$B$17:$B$30,B1696,'Routed face assembly'!$G$17:$G$30)) +
(SUMIF('Paint calculation'!$B$17:$B$30,B1696,'Paint calculation'!$G$17:$G$30)) +
(SUMIF('Trimcap letter face'!$B$17:$B$30,B1696,'Trimcap letter face'!$G$17:$G$30)) +
(SUMIF('Trimcap letter face (2)'!$B$17:$B$30,B1696,'Trimcap letter face (2)'!$G$17:$G$30)) +
(SUMIF('Channel letter fabrication'!$B$17:$B$30,B1696,'Channel letter fabrication'!$G$17:$G$30)) +
(SUMIF('Channel letter fabrication (2)'!$B$17:$B$30,B1696,'Channel letter fabrication (2)'!$G$17:$G$30))</f>
        <v>0</v>
      </c>
    </row>
    <row r="1697" spans="1:10">
      <c r="A1697" s="28">
        <f>[1]ODBC!$A1697</f>
        <v>0</v>
      </c>
      <c r="B1697" s="29">
        <f>[1]ODBC!B1697</f>
        <v>0</v>
      </c>
      <c r="C1697" s="30" t="str">
        <f>IFERROR(VLOOKUP($B1697,[1]ODBC!$B:$H,2,FALSE),"")</f>
        <v/>
      </c>
      <c r="D1697" s="30" t="str">
        <f>IFERROR(VLOOKUP($B1697,[1]ODBC!$B:$H,3,FALSE),"")</f>
        <v/>
      </c>
      <c r="E1697" s="30" t="str">
        <f>IFERROR(VLOOKUP($B1697,[1]ODBC!$B:$H,4,FALSE),"")</f>
        <v/>
      </c>
      <c r="F1697" s="31" t="str">
        <f>IFERROR(VLOOKUP($B1697,[1]ODBC!$B:$H,5,FALSE),"")</f>
        <v/>
      </c>
      <c r="G1697" s="32">
        <f>[1]ODBC!G1697</f>
        <v>0</v>
      </c>
      <c r="H1697" s="33">
        <f>SUM([1]ODBC!H1697)</f>
        <v>0</v>
      </c>
      <c r="I1697" s="41" t="str">
        <f>'Vinyl cutting'!$B$2</f>
        <v>J36938</v>
      </c>
      <c r="J1697" s="42">
        <f ca="1">(SUMIF('Freeform time and material'!$B$17:$B$30,B1697,'Freeform time and material'!$G$17:$G$30)) +
(SUMIF('Vinyl cutting'!$B$17:$B$30,B1697,'Vinyl cutting'!$G$17:$G$30)) +
(SUMIF('Vinyl cutting (2)'!$B$17:$B$30,B1697,'Vinyl cutting (2)'!$G$17:$G$30)) +
(SUMIF('Apply vinyl graphics'!$B$17:$B$30,B1697,'Apply vinyl graphics'!$G$17:$G$30)) +
(SUMIF('Apply vinyl graphics (2)'!$B$17:$B$30,B1697,'Apply vinyl graphics (2)'!$G$17:$G$30)) +
(SUMIF('Alum pan sign'!$B$17:$B$30,B1697,'Alum pan sign'!$G$17:$G$30)) +
(SUMIF('Alum pan sign (2)'!$B$17:$B$30,B1697,'Alum pan sign (2)'!$G$17:$G$30)) +
(SUMIF('Economy pan sign'!$B$17:$B$30,B1697,'Economy pan sign'!$G$17:$G$30)) +
(SUMIF('Post and panel sign'!$B$17:$B$30,B1697,'Post and panel sign'!$G$17:$G$30)) +
(SUMIF('Post and panel sign (2)'!$B$17:$B$30,B1697,'Post and panel sign (2)'!$G$17:$G$30)) +
(SUMIF('Flat panels only'!$B$17:$B$30,B1697,'Flat panels only'!$G$17:$G$30)) +
(SUMIF('Flat panels only (2)'!$B$17:$B$30,B1697,'Flat panels only (2)'!$G$17:$G$30)) +
(SUMIF('Routed panel shapes'!$B$18:$B$31,B1697,'Routed panel shapes'!$G$18:$G$31)) +
(SUMIF('Routed panel shapes (2)'!$B$18:$B$31,B1697,'Routed panel shapes (2)'!$G$18:$G$31)) +
(SUMIF('Routed face only'!$B$17:$B$30,B1697,'Routed face only'!$G$17:$G$30)) +
(SUMIF('Routed face only (2)'!$B$17:$B$30,B1697,'Routed face only (2)'!$G$17:$G$30)) +
(SUMIF('Routed alum faces letters'!$B$17:$B$30,B1697,'Routed alum faces letters'!$G$17:$G$30)) +
(SUMIF('Routed alum faces letters (2)'!$B$17:$B$30,B1697,'Routed alum faces letters (2)'!$G$17:$G$30)) +
(SUMIF('Routed push through acrylic'!$B$17:$B$30,B1697,'Routed push through acrylic'!$G$17:$G$30)) +
(SUMIF('Routed push through acrylic (2)'!$B$17:$B$30,B1697,'Routed push through acrylic (2)'!$G$17:$G$30)) +
(SUMIF('Sf routed cabinet'!$B$17:$B$30,B1697,'Sf routed cabinet'!$G$17:$G$30)) +
(SUMIF('Sf routed cabinet (2)'!$B$17:$B$30,B1697,'Sf routed cabinet (2)'!$G$17:$G$30)) +
(SUMIF('Df routed cabinet'!$B$17:$B$30,B1697,'Df routed cabinet'!$G$17:$G$30)) +
(SUMIF('Df routed cabinet (2)'!$B$17:$B$30,B1697,'Df routed cabinet (2)'!$G$17:$G$30)) +
(SUMIF('Sf acrylic cabinet'!$B$17:$B$30,B1697,'Sf acrylic cabinet'!$G$17:$G$30)) +
(SUMIF('Sf acrylic cabinet (2)'!$B$17:$B$30,B1697,'Sf acrylic cabinet (2)'!$G$17:$G$30)) +
(SUMIF('Economy Sf acrylic'!$B$17:$B$30,B1697,'Economy Sf acrylic'!$G$17:$G$30)) +
(SUMIF('Df acrylic cabinet'!$B$17:$B$30,B1697,'Df acrylic cabinet'!$G$17:$G$30)) +
(SUMIF('Df acrylic cabinet (2)'!$B$17:$B$30,B1697,'Df acrylic cabinet (2)'!$G$17:$G$30)) +
(SUMIF('Sf flex cabinet'!$B$17:$B$30,B1697,'Sf flex cabinet'!$G$17:$G$30)) +
(SUMIF('Sf flex cabinet (2)'!$B$17:$B$30,B1697,'Sf flex cabinet (2)'!$G$17:$G$30)) +
(SUMIF('Df flex cabinet'!$B$17:$B$36,B1697,'Df flex cabinet'!$G$17:$G$36)) +
(SUMIF('Df flex cabinet (2)'!$B$17:$B$36,B1697,'Df flex cabinet (2)'!$G$17:$G$36)) +
(SUMIF('Pole cover'!$B$17:$B$30,B1697,'Pole cover'!$G$17:$G$30)) +
(SUMIF('Pole cover (2)'!$B$17:$B$30,B1697,'Pole cover (2)'!$G$17:$G$30)) +
(SUMIF('Structural Steel Fab'!$B$17:$B$29,B1697,'Structural Steel Fab'!$G$17:$G$29)) +
(SUMIF(Reveal!$B$17:$B$30,B1697,Reveal!$G$17:$G$30)) +
(SUMIF('Reveal (2)'!$B$17:$B$30,B1697,'Reveal (2)'!$G$17:$G$30)) +
(SUMIF('Crown cove top'!$B$17:$B$30,B1697,'Crown cove top'!$G$17:$G$30)) +
(SUMIF('EMC assembly'!$B$17:$B$30,B1697,'EMC assembly'!$G$17:$G$30)) +
(SUMIF(Crating!$B$17:$B$29,B1697,Crating!$G$17:$G$29)) +
(SUMIF('LED wiring'!$B$17:$B$30,B1697,'LED wiring'!$G$17:$G$30)) +
(SUMIF('Changeable copy face'!$B$17:$B$30,B1697,'Changeable copy face'!$G$17:$G$30)) +
(SUMIF('Flex face assembly'!$B$17:$B$30,B1697,'Flex face assembly'!$G$17:$G$30)) +
(SUMIF('Routed face assembly'!$B$17:$B$30,B1697,'Routed face assembly'!$G$17:$G$30)) +
(SUMIF('Paint calculation'!$B$17:$B$30,B1697,'Paint calculation'!$G$17:$G$30)) +
(SUMIF('Trimcap letter face'!$B$17:$B$30,B1697,'Trimcap letter face'!$G$17:$G$30)) +
(SUMIF('Trimcap letter face (2)'!$B$17:$B$30,B1697,'Trimcap letter face (2)'!$G$17:$G$30)) +
(SUMIF('Channel letter fabrication'!$B$17:$B$30,B1697,'Channel letter fabrication'!$G$17:$G$30)) +
(SUMIF('Channel letter fabrication (2)'!$B$17:$B$30,B1697,'Channel letter fabrication (2)'!$G$17:$G$30))</f>
        <v>0</v>
      </c>
    </row>
    <row r="1698" spans="1:10">
      <c r="A1698" s="28">
        <f>[1]ODBC!$A1698</f>
        <v>0</v>
      </c>
      <c r="B1698" s="29">
        <f>[1]ODBC!B1698</f>
        <v>0</v>
      </c>
      <c r="C1698" s="30" t="str">
        <f>IFERROR(VLOOKUP($B1698,[1]ODBC!$B:$H,2,FALSE),"")</f>
        <v/>
      </c>
      <c r="D1698" s="30" t="str">
        <f>IFERROR(VLOOKUP($B1698,[1]ODBC!$B:$H,3,FALSE),"")</f>
        <v/>
      </c>
      <c r="E1698" s="30" t="str">
        <f>IFERROR(VLOOKUP($B1698,[1]ODBC!$B:$H,4,FALSE),"")</f>
        <v/>
      </c>
      <c r="F1698" s="31" t="str">
        <f>IFERROR(VLOOKUP($B1698,[1]ODBC!$B:$H,5,FALSE),"")</f>
        <v/>
      </c>
      <c r="G1698" s="32">
        <f>[1]ODBC!G1698</f>
        <v>0</v>
      </c>
      <c r="H1698" s="33">
        <f>SUM([1]ODBC!H1698)</f>
        <v>0</v>
      </c>
      <c r="I1698" s="41" t="str">
        <f>'Vinyl cutting'!$B$2</f>
        <v>J36938</v>
      </c>
      <c r="J1698" s="42">
        <f ca="1">(SUMIF('Freeform time and material'!$B$17:$B$30,B1698,'Freeform time and material'!$G$17:$G$30)) +
(SUMIF('Vinyl cutting'!$B$17:$B$30,B1698,'Vinyl cutting'!$G$17:$G$30)) +
(SUMIF('Vinyl cutting (2)'!$B$17:$B$30,B1698,'Vinyl cutting (2)'!$G$17:$G$30)) +
(SUMIF('Apply vinyl graphics'!$B$17:$B$30,B1698,'Apply vinyl graphics'!$G$17:$G$30)) +
(SUMIF('Apply vinyl graphics (2)'!$B$17:$B$30,B1698,'Apply vinyl graphics (2)'!$G$17:$G$30)) +
(SUMIF('Alum pan sign'!$B$17:$B$30,B1698,'Alum pan sign'!$G$17:$G$30)) +
(SUMIF('Alum pan sign (2)'!$B$17:$B$30,B1698,'Alum pan sign (2)'!$G$17:$G$30)) +
(SUMIF('Economy pan sign'!$B$17:$B$30,B1698,'Economy pan sign'!$G$17:$G$30)) +
(SUMIF('Post and panel sign'!$B$17:$B$30,B1698,'Post and panel sign'!$G$17:$G$30)) +
(SUMIF('Post and panel sign (2)'!$B$17:$B$30,B1698,'Post and panel sign (2)'!$G$17:$G$30)) +
(SUMIF('Flat panels only'!$B$17:$B$30,B1698,'Flat panels only'!$G$17:$G$30)) +
(SUMIF('Flat panels only (2)'!$B$17:$B$30,B1698,'Flat panels only (2)'!$G$17:$G$30)) +
(SUMIF('Routed panel shapes'!$B$18:$B$31,B1698,'Routed panel shapes'!$G$18:$G$31)) +
(SUMIF('Routed panel shapes (2)'!$B$18:$B$31,B1698,'Routed panel shapes (2)'!$G$18:$G$31)) +
(SUMIF('Routed face only'!$B$17:$B$30,B1698,'Routed face only'!$G$17:$G$30)) +
(SUMIF('Routed face only (2)'!$B$17:$B$30,B1698,'Routed face only (2)'!$G$17:$G$30)) +
(SUMIF('Routed alum faces letters'!$B$17:$B$30,B1698,'Routed alum faces letters'!$G$17:$G$30)) +
(SUMIF('Routed alum faces letters (2)'!$B$17:$B$30,B1698,'Routed alum faces letters (2)'!$G$17:$G$30)) +
(SUMIF('Routed push through acrylic'!$B$17:$B$30,B1698,'Routed push through acrylic'!$G$17:$G$30)) +
(SUMIF('Routed push through acrylic (2)'!$B$17:$B$30,B1698,'Routed push through acrylic (2)'!$G$17:$G$30)) +
(SUMIF('Sf routed cabinet'!$B$17:$B$30,B1698,'Sf routed cabinet'!$G$17:$G$30)) +
(SUMIF('Sf routed cabinet (2)'!$B$17:$B$30,B1698,'Sf routed cabinet (2)'!$G$17:$G$30)) +
(SUMIF('Df routed cabinet'!$B$17:$B$30,B1698,'Df routed cabinet'!$G$17:$G$30)) +
(SUMIF('Df routed cabinet (2)'!$B$17:$B$30,B1698,'Df routed cabinet (2)'!$G$17:$G$30)) +
(SUMIF('Sf acrylic cabinet'!$B$17:$B$30,B1698,'Sf acrylic cabinet'!$G$17:$G$30)) +
(SUMIF('Sf acrylic cabinet (2)'!$B$17:$B$30,B1698,'Sf acrylic cabinet (2)'!$G$17:$G$30)) +
(SUMIF('Economy Sf acrylic'!$B$17:$B$30,B1698,'Economy Sf acrylic'!$G$17:$G$30)) +
(SUMIF('Df acrylic cabinet'!$B$17:$B$30,B1698,'Df acrylic cabinet'!$G$17:$G$30)) +
(SUMIF('Df acrylic cabinet (2)'!$B$17:$B$30,B1698,'Df acrylic cabinet (2)'!$G$17:$G$30)) +
(SUMIF('Sf flex cabinet'!$B$17:$B$30,B1698,'Sf flex cabinet'!$G$17:$G$30)) +
(SUMIF('Sf flex cabinet (2)'!$B$17:$B$30,B1698,'Sf flex cabinet (2)'!$G$17:$G$30)) +
(SUMIF('Df flex cabinet'!$B$17:$B$36,B1698,'Df flex cabinet'!$G$17:$G$36)) +
(SUMIF('Df flex cabinet (2)'!$B$17:$B$36,B1698,'Df flex cabinet (2)'!$G$17:$G$36)) +
(SUMIF('Pole cover'!$B$17:$B$30,B1698,'Pole cover'!$G$17:$G$30)) +
(SUMIF('Pole cover (2)'!$B$17:$B$30,B1698,'Pole cover (2)'!$G$17:$G$30)) +
(SUMIF('Structural Steel Fab'!$B$17:$B$29,B1698,'Structural Steel Fab'!$G$17:$G$29)) +
(SUMIF(Reveal!$B$17:$B$30,B1698,Reveal!$G$17:$G$30)) +
(SUMIF('Reveal (2)'!$B$17:$B$30,B1698,'Reveal (2)'!$G$17:$G$30)) +
(SUMIF('Crown cove top'!$B$17:$B$30,B1698,'Crown cove top'!$G$17:$G$30)) +
(SUMIF('EMC assembly'!$B$17:$B$30,B1698,'EMC assembly'!$G$17:$G$30)) +
(SUMIF(Crating!$B$17:$B$29,B1698,Crating!$G$17:$G$29)) +
(SUMIF('LED wiring'!$B$17:$B$30,B1698,'LED wiring'!$G$17:$G$30)) +
(SUMIF('Changeable copy face'!$B$17:$B$30,B1698,'Changeable copy face'!$G$17:$G$30)) +
(SUMIF('Flex face assembly'!$B$17:$B$30,B1698,'Flex face assembly'!$G$17:$G$30)) +
(SUMIF('Routed face assembly'!$B$17:$B$30,B1698,'Routed face assembly'!$G$17:$G$30)) +
(SUMIF('Paint calculation'!$B$17:$B$30,B1698,'Paint calculation'!$G$17:$G$30)) +
(SUMIF('Trimcap letter face'!$B$17:$B$30,B1698,'Trimcap letter face'!$G$17:$G$30)) +
(SUMIF('Trimcap letter face (2)'!$B$17:$B$30,B1698,'Trimcap letter face (2)'!$G$17:$G$30)) +
(SUMIF('Channel letter fabrication'!$B$17:$B$30,B1698,'Channel letter fabrication'!$G$17:$G$30)) +
(SUMIF('Channel letter fabrication (2)'!$B$17:$B$30,B1698,'Channel letter fabrication (2)'!$G$17:$G$30))</f>
        <v>0</v>
      </c>
    </row>
    <row r="1699" spans="1:10">
      <c r="A1699" s="28">
        <f>[1]ODBC!$A1699</f>
        <v>0</v>
      </c>
      <c r="B1699" s="29">
        <f>[1]ODBC!B1699</f>
        <v>0</v>
      </c>
      <c r="C1699" s="30" t="str">
        <f>IFERROR(VLOOKUP($B1699,[1]ODBC!$B:$H,2,FALSE),"")</f>
        <v/>
      </c>
      <c r="D1699" s="30" t="str">
        <f>IFERROR(VLOOKUP($B1699,[1]ODBC!$B:$H,3,FALSE),"")</f>
        <v/>
      </c>
      <c r="E1699" s="30" t="str">
        <f>IFERROR(VLOOKUP($B1699,[1]ODBC!$B:$H,4,FALSE),"")</f>
        <v/>
      </c>
      <c r="F1699" s="31" t="str">
        <f>IFERROR(VLOOKUP($B1699,[1]ODBC!$B:$H,5,FALSE),"")</f>
        <v/>
      </c>
      <c r="G1699" s="32">
        <f>[1]ODBC!G1699</f>
        <v>0</v>
      </c>
      <c r="H1699" s="33">
        <f>SUM([1]ODBC!H1699)</f>
        <v>0</v>
      </c>
      <c r="I1699" s="41" t="str">
        <f>'Vinyl cutting'!$B$2</f>
        <v>J36938</v>
      </c>
      <c r="J1699" s="42">
        <f ca="1">(SUMIF('Freeform time and material'!$B$17:$B$30,B1699,'Freeform time and material'!$G$17:$G$30)) +
(SUMIF('Vinyl cutting'!$B$17:$B$30,B1699,'Vinyl cutting'!$G$17:$G$30)) +
(SUMIF('Vinyl cutting (2)'!$B$17:$B$30,B1699,'Vinyl cutting (2)'!$G$17:$G$30)) +
(SUMIF('Apply vinyl graphics'!$B$17:$B$30,B1699,'Apply vinyl graphics'!$G$17:$G$30)) +
(SUMIF('Apply vinyl graphics (2)'!$B$17:$B$30,B1699,'Apply vinyl graphics (2)'!$G$17:$G$30)) +
(SUMIF('Alum pan sign'!$B$17:$B$30,B1699,'Alum pan sign'!$G$17:$G$30)) +
(SUMIF('Alum pan sign (2)'!$B$17:$B$30,B1699,'Alum pan sign (2)'!$G$17:$G$30)) +
(SUMIF('Economy pan sign'!$B$17:$B$30,B1699,'Economy pan sign'!$G$17:$G$30)) +
(SUMIF('Post and panel sign'!$B$17:$B$30,B1699,'Post and panel sign'!$G$17:$G$30)) +
(SUMIF('Post and panel sign (2)'!$B$17:$B$30,B1699,'Post and panel sign (2)'!$G$17:$G$30)) +
(SUMIF('Flat panels only'!$B$17:$B$30,B1699,'Flat panels only'!$G$17:$G$30)) +
(SUMIF('Flat panels only (2)'!$B$17:$B$30,B1699,'Flat panels only (2)'!$G$17:$G$30)) +
(SUMIF('Routed panel shapes'!$B$18:$B$31,B1699,'Routed panel shapes'!$G$18:$G$31)) +
(SUMIF('Routed panel shapes (2)'!$B$18:$B$31,B1699,'Routed panel shapes (2)'!$G$18:$G$31)) +
(SUMIF('Routed face only'!$B$17:$B$30,B1699,'Routed face only'!$G$17:$G$30)) +
(SUMIF('Routed face only (2)'!$B$17:$B$30,B1699,'Routed face only (2)'!$G$17:$G$30)) +
(SUMIF('Routed alum faces letters'!$B$17:$B$30,B1699,'Routed alum faces letters'!$G$17:$G$30)) +
(SUMIF('Routed alum faces letters (2)'!$B$17:$B$30,B1699,'Routed alum faces letters (2)'!$G$17:$G$30)) +
(SUMIF('Routed push through acrylic'!$B$17:$B$30,B1699,'Routed push through acrylic'!$G$17:$G$30)) +
(SUMIF('Routed push through acrylic (2)'!$B$17:$B$30,B1699,'Routed push through acrylic (2)'!$G$17:$G$30)) +
(SUMIF('Sf routed cabinet'!$B$17:$B$30,B1699,'Sf routed cabinet'!$G$17:$G$30)) +
(SUMIF('Sf routed cabinet (2)'!$B$17:$B$30,B1699,'Sf routed cabinet (2)'!$G$17:$G$30)) +
(SUMIF('Df routed cabinet'!$B$17:$B$30,B1699,'Df routed cabinet'!$G$17:$G$30)) +
(SUMIF('Df routed cabinet (2)'!$B$17:$B$30,B1699,'Df routed cabinet (2)'!$G$17:$G$30)) +
(SUMIF('Sf acrylic cabinet'!$B$17:$B$30,B1699,'Sf acrylic cabinet'!$G$17:$G$30)) +
(SUMIF('Sf acrylic cabinet (2)'!$B$17:$B$30,B1699,'Sf acrylic cabinet (2)'!$G$17:$G$30)) +
(SUMIF('Economy Sf acrylic'!$B$17:$B$30,B1699,'Economy Sf acrylic'!$G$17:$G$30)) +
(SUMIF('Df acrylic cabinet'!$B$17:$B$30,B1699,'Df acrylic cabinet'!$G$17:$G$30)) +
(SUMIF('Df acrylic cabinet (2)'!$B$17:$B$30,B1699,'Df acrylic cabinet (2)'!$G$17:$G$30)) +
(SUMIF('Sf flex cabinet'!$B$17:$B$30,B1699,'Sf flex cabinet'!$G$17:$G$30)) +
(SUMIF('Sf flex cabinet (2)'!$B$17:$B$30,B1699,'Sf flex cabinet (2)'!$G$17:$G$30)) +
(SUMIF('Df flex cabinet'!$B$17:$B$36,B1699,'Df flex cabinet'!$G$17:$G$36)) +
(SUMIF('Df flex cabinet (2)'!$B$17:$B$36,B1699,'Df flex cabinet (2)'!$G$17:$G$36)) +
(SUMIF('Pole cover'!$B$17:$B$30,B1699,'Pole cover'!$G$17:$G$30)) +
(SUMIF('Pole cover (2)'!$B$17:$B$30,B1699,'Pole cover (2)'!$G$17:$G$30)) +
(SUMIF('Structural Steel Fab'!$B$17:$B$29,B1699,'Structural Steel Fab'!$G$17:$G$29)) +
(SUMIF(Reveal!$B$17:$B$30,B1699,Reveal!$G$17:$G$30)) +
(SUMIF('Reveal (2)'!$B$17:$B$30,B1699,'Reveal (2)'!$G$17:$G$30)) +
(SUMIF('Crown cove top'!$B$17:$B$30,B1699,'Crown cove top'!$G$17:$G$30)) +
(SUMIF('EMC assembly'!$B$17:$B$30,B1699,'EMC assembly'!$G$17:$G$30)) +
(SUMIF(Crating!$B$17:$B$29,B1699,Crating!$G$17:$G$29)) +
(SUMIF('LED wiring'!$B$17:$B$30,B1699,'LED wiring'!$G$17:$G$30)) +
(SUMIF('Changeable copy face'!$B$17:$B$30,B1699,'Changeable copy face'!$G$17:$G$30)) +
(SUMIF('Flex face assembly'!$B$17:$B$30,B1699,'Flex face assembly'!$G$17:$G$30)) +
(SUMIF('Routed face assembly'!$B$17:$B$30,B1699,'Routed face assembly'!$G$17:$G$30)) +
(SUMIF('Paint calculation'!$B$17:$B$30,B1699,'Paint calculation'!$G$17:$G$30)) +
(SUMIF('Trimcap letter face'!$B$17:$B$30,B1699,'Trimcap letter face'!$G$17:$G$30)) +
(SUMIF('Trimcap letter face (2)'!$B$17:$B$30,B1699,'Trimcap letter face (2)'!$G$17:$G$30)) +
(SUMIF('Channel letter fabrication'!$B$17:$B$30,B1699,'Channel letter fabrication'!$G$17:$G$30)) +
(SUMIF('Channel letter fabrication (2)'!$B$17:$B$30,B1699,'Channel letter fabrication (2)'!$G$17:$G$30))</f>
        <v>0</v>
      </c>
    </row>
    <row r="1700" spans="1:10">
      <c r="A1700" s="28">
        <f>[1]ODBC!$A1700</f>
        <v>0</v>
      </c>
      <c r="B1700" s="29">
        <f>[1]ODBC!B1700</f>
        <v>0</v>
      </c>
      <c r="C1700" s="30" t="str">
        <f>IFERROR(VLOOKUP($B1700,[1]ODBC!$B:$H,2,FALSE),"")</f>
        <v/>
      </c>
      <c r="D1700" s="30" t="str">
        <f>IFERROR(VLOOKUP($B1700,[1]ODBC!$B:$H,3,FALSE),"")</f>
        <v/>
      </c>
      <c r="E1700" s="30" t="str">
        <f>IFERROR(VLOOKUP($B1700,[1]ODBC!$B:$H,4,FALSE),"")</f>
        <v/>
      </c>
      <c r="F1700" s="31" t="str">
        <f>IFERROR(VLOOKUP($B1700,[1]ODBC!$B:$H,5,FALSE),"")</f>
        <v/>
      </c>
      <c r="G1700" s="32">
        <f>[1]ODBC!G1700</f>
        <v>0</v>
      </c>
      <c r="H1700" s="33">
        <f>SUM([1]ODBC!H1700)</f>
        <v>0</v>
      </c>
      <c r="I1700" s="41" t="str">
        <f>'Vinyl cutting'!$B$2</f>
        <v>J36938</v>
      </c>
      <c r="J1700" s="42">
        <f ca="1">(SUMIF('Freeform time and material'!$B$17:$B$30,B1700,'Freeform time and material'!$G$17:$G$30)) +
(SUMIF('Vinyl cutting'!$B$17:$B$30,B1700,'Vinyl cutting'!$G$17:$G$30)) +
(SUMIF('Vinyl cutting (2)'!$B$17:$B$30,B1700,'Vinyl cutting (2)'!$G$17:$G$30)) +
(SUMIF('Apply vinyl graphics'!$B$17:$B$30,B1700,'Apply vinyl graphics'!$G$17:$G$30)) +
(SUMIF('Apply vinyl graphics (2)'!$B$17:$B$30,B1700,'Apply vinyl graphics (2)'!$G$17:$G$30)) +
(SUMIF('Alum pan sign'!$B$17:$B$30,B1700,'Alum pan sign'!$G$17:$G$30)) +
(SUMIF('Alum pan sign (2)'!$B$17:$B$30,B1700,'Alum pan sign (2)'!$G$17:$G$30)) +
(SUMIF('Economy pan sign'!$B$17:$B$30,B1700,'Economy pan sign'!$G$17:$G$30)) +
(SUMIF('Post and panel sign'!$B$17:$B$30,B1700,'Post and panel sign'!$G$17:$G$30)) +
(SUMIF('Post and panel sign (2)'!$B$17:$B$30,B1700,'Post and panel sign (2)'!$G$17:$G$30)) +
(SUMIF('Flat panels only'!$B$17:$B$30,B1700,'Flat panels only'!$G$17:$G$30)) +
(SUMIF('Flat panels only (2)'!$B$17:$B$30,B1700,'Flat panels only (2)'!$G$17:$G$30)) +
(SUMIF('Routed panel shapes'!$B$18:$B$31,B1700,'Routed panel shapes'!$G$18:$G$31)) +
(SUMIF('Routed panel shapes (2)'!$B$18:$B$31,B1700,'Routed panel shapes (2)'!$G$18:$G$31)) +
(SUMIF('Routed face only'!$B$17:$B$30,B1700,'Routed face only'!$G$17:$G$30)) +
(SUMIF('Routed face only (2)'!$B$17:$B$30,B1700,'Routed face only (2)'!$G$17:$G$30)) +
(SUMIF('Routed alum faces letters'!$B$17:$B$30,B1700,'Routed alum faces letters'!$G$17:$G$30)) +
(SUMIF('Routed alum faces letters (2)'!$B$17:$B$30,B1700,'Routed alum faces letters (2)'!$G$17:$G$30)) +
(SUMIF('Routed push through acrylic'!$B$17:$B$30,B1700,'Routed push through acrylic'!$G$17:$G$30)) +
(SUMIF('Routed push through acrylic (2)'!$B$17:$B$30,B1700,'Routed push through acrylic (2)'!$G$17:$G$30)) +
(SUMIF('Sf routed cabinet'!$B$17:$B$30,B1700,'Sf routed cabinet'!$G$17:$G$30)) +
(SUMIF('Sf routed cabinet (2)'!$B$17:$B$30,B1700,'Sf routed cabinet (2)'!$G$17:$G$30)) +
(SUMIF('Df routed cabinet'!$B$17:$B$30,B1700,'Df routed cabinet'!$G$17:$G$30)) +
(SUMIF('Df routed cabinet (2)'!$B$17:$B$30,B1700,'Df routed cabinet (2)'!$G$17:$G$30)) +
(SUMIF('Sf acrylic cabinet'!$B$17:$B$30,B1700,'Sf acrylic cabinet'!$G$17:$G$30)) +
(SUMIF('Sf acrylic cabinet (2)'!$B$17:$B$30,B1700,'Sf acrylic cabinet (2)'!$G$17:$G$30)) +
(SUMIF('Economy Sf acrylic'!$B$17:$B$30,B1700,'Economy Sf acrylic'!$G$17:$G$30)) +
(SUMIF('Df acrylic cabinet'!$B$17:$B$30,B1700,'Df acrylic cabinet'!$G$17:$G$30)) +
(SUMIF('Df acrylic cabinet (2)'!$B$17:$B$30,B1700,'Df acrylic cabinet (2)'!$G$17:$G$30)) +
(SUMIF('Sf flex cabinet'!$B$17:$B$30,B1700,'Sf flex cabinet'!$G$17:$G$30)) +
(SUMIF('Sf flex cabinet (2)'!$B$17:$B$30,B1700,'Sf flex cabinet (2)'!$G$17:$G$30)) +
(SUMIF('Df flex cabinet'!$B$17:$B$36,B1700,'Df flex cabinet'!$G$17:$G$36)) +
(SUMIF('Df flex cabinet (2)'!$B$17:$B$36,B1700,'Df flex cabinet (2)'!$G$17:$G$36)) +
(SUMIF('Pole cover'!$B$17:$B$30,B1700,'Pole cover'!$G$17:$G$30)) +
(SUMIF('Pole cover (2)'!$B$17:$B$30,B1700,'Pole cover (2)'!$G$17:$G$30)) +
(SUMIF('Structural Steel Fab'!$B$17:$B$29,B1700,'Structural Steel Fab'!$G$17:$G$29)) +
(SUMIF(Reveal!$B$17:$B$30,B1700,Reveal!$G$17:$G$30)) +
(SUMIF('Reveal (2)'!$B$17:$B$30,B1700,'Reveal (2)'!$G$17:$G$30)) +
(SUMIF('Crown cove top'!$B$17:$B$30,B1700,'Crown cove top'!$G$17:$G$30)) +
(SUMIF('EMC assembly'!$B$17:$B$30,B1700,'EMC assembly'!$G$17:$G$30)) +
(SUMIF(Crating!$B$17:$B$29,B1700,Crating!$G$17:$G$29)) +
(SUMIF('LED wiring'!$B$17:$B$30,B1700,'LED wiring'!$G$17:$G$30)) +
(SUMIF('Changeable copy face'!$B$17:$B$30,B1700,'Changeable copy face'!$G$17:$G$30)) +
(SUMIF('Flex face assembly'!$B$17:$B$30,B1700,'Flex face assembly'!$G$17:$G$30)) +
(SUMIF('Routed face assembly'!$B$17:$B$30,B1700,'Routed face assembly'!$G$17:$G$30)) +
(SUMIF('Paint calculation'!$B$17:$B$30,B1700,'Paint calculation'!$G$17:$G$30)) +
(SUMIF('Trimcap letter face'!$B$17:$B$30,B1700,'Trimcap letter face'!$G$17:$G$30)) +
(SUMIF('Trimcap letter face (2)'!$B$17:$B$30,B1700,'Trimcap letter face (2)'!$G$17:$G$30)) +
(SUMIF('Channel letter fabrication'!$B$17:$B$30,B1700,'Channel letter fabrication'!$G$17:$G$30)) +
(SUMIF('Channel letter fabrication (2)'!$B$17:$B$30,B1700,'Channel letter fabrication (2)'!$G$17:$G$30))</f>
        <v>0</v>
      </c>
    </row>
    <row r="1701" spans="1:10">
      <c r="A1701" s="28">
        <f>[1]ODBC!$A1701</f>
        <v>0</v>
      </c>
      <c r="B1701" s="29">
        <f>[1]ODBC!B1701</f>
        <v>0</v>
      </c>
      <c r="C1701" s="30" t="str">
        <f>IFERROR(VLOOKUP($B1701,[1]ODBC!$B:$H,2,FALSE),"")</f>
        <v/>
      </c>
      <c r="D1701" s="30" t="str">
        <f>IFERROR(VLOOKUP($B1701,[1]ODBC!$B:$H,3,FALSE),"")</f>
        <v/>
      </c>
      <c r="E1701" s="30" t="str">
        <f>IFERROR(VLOOKUP($B1701,[1]ODBC!$B:$H,4,FALSE),"")</f>
        <v/>
      </c>
      <c r="F1701" s="31" t="str">
        <f>IFERROR(VLOOKUP($B1701,[1]ODBC!$B:$H,5,FALSE),"")</f>
        <v/>
      </c>
      <c r="G1701" s="32">
        <f>[1]ODBC!G1701</f>
        <v>0</v>
      </c>
      <c r="H1701" s="33">
        <f>SUM([1]ODBC!H1701)</f>
        <v>0</v>
      </c>
      <c r="I1701" s="41" t="str">
        <f>'Vinyl cutting'!$B$2</f>
        <v>J36938</v>
      </c>
      <c r="J1701" s="42">
        <f ca="1">(SUMIF('Freeform time and material'!$B$17:$B$30,B1701,'Freeform time and material'!$G$17:$G$30)) +
(SUMIF('Vinyl cutting'!$B$17:$B$30,B1701,'Vinyl cutting'!$G$17:$G$30)) +
(SUMIF('Vinyl cutting (2)'!$B$17:$B$30,B1701,'Vinyl cutting (2)'!$G$17:$G$30)) +
(SUMIF('Apply vinyl graphics'!$B$17:$B$30,B1701,'Apply vinyl graphics'!$G$17:$G$30)) +
(SUMIF('Apply vinyl graphics (2)'!$B$17:$B$30,B1701,'Apply vinyl graphics (2)'!$G$17:$G$30)) +
(SUMIF('Alum pan sign'!$B$17:$B$30,B1701,'Alum pan sign'!$G$17:$G$30)) +
(SUMIF('Alum pan sign (2)'!$B$17:$B$30,B1701,'Alum pan sign (2)'!$G$17:$G$30)) +
(SUMIF('Economy pan sign'!$B$17:$B$30,B1701,'Economy pan sign'!$G$17:$G$30)) +
(SUMIF('Post and panel sign'!$B$17:$B$30,B1701,'Post and panel sign'!$G$17:$G$30)) +
(SUMIF('Post and panel sign (2)'!$B$17:$B$30,B1701,'Post and panel sign (2)'!$G$17:$G$30)) +
(SUMIF('Flat panels only'!$B$17:$B$30,B1701,'Flat panels only'!$G$17:$G$30)) +
(SUMIF('Flat panels only (2)'!$B$17:$B$30,B1701,'Flat panels only (2)'!$G$17:$G$30)) +
(SUMIF('Routed panel shapes'!$B$18:$B$31,B1701,'Routed panel shapes'!$G$18:$G$31)) +
(SUMIF('Routed panel shapes (2)'!$B$18:$B$31,B1701,'Routed panel shapes (2)'!$G$18:$G$31)) +
(SUMIF('Routed face only'!$B$17:$B$30,B1701,'Routed face only'!$G$17:$G$30)) +
(SUMIF('Routed face only (2)'!$B$17:$B$30,B1701,'Routed face only (2)'!$G$17:$G$30)) +
(SUMIF('Routed alum faces letters'!$B$17:$B$30,B1701,'Routed alum faces letters'!$G$17:$G$30)) +
(SUMIF('Routed alum faces letters (2)'!$B$17:$B$30,B1701,'Routed alum faces letters (2)'!$G$17:$G$30)) +
(SUMIF('Routed push through acrylic'!$B$17:$B$30,B1701,'Routed push through acrylic'!$G$17:$G$30)) +
(SUMIF('Routed push through acrylic (2)'!$B$17:$B$30,B1701,'Routed push through acrylic (2)'!$G$17:$G$30)) +
(SUMIF('Sf routed cabinet'!$B$17:$B$30,B1701,'Sf routed cabinet'!$G$17:$G$30)) +
(SUMIF('Sf routed cabinet (2)'!$B$17:$B$30,B1701,'Sf routed cabinet (2)'!$G$17:$G$30)) +
(SUMIF('Df routed cabinet'!$B$17:$B$30,B1701,'Df routed cabinet'!$G$17:$G$30)) +
(SUMIF('Df routed cabinet (2)'!$B$17:$B$30,B1701,'Df routed cabinet (2)'!$G$17:$G$30)) +
(SUMIF('Sf acrylic cabinet'!$B$17:$B$30,B1701,'Sf acrylic cabinet'!$G$17:$G$30)) +
(SUMIF('Sf acrylic cabinet (2)'!$B$17:$B$30,B1701,'Sf acrylic cabinet (2)'!$G$17:$G$30)) +
(SUMIF('Economy Sf acrylic'!$B$17:$B$30,B1701,'Economy Sf acrylic'!$G$17:$G$30)) +
(SUMIF('Df acrylic cabinet'!$B$17:$B$30,B1701,'Df acrylic cabinet'!$G$17:$G$30)) +
(SUMIF('Df acrylic cabinet (2)'!$B$17:$B$30,B1701,'Df acrylic cabinet (2)'!$G$17:$G$30)) +
(SUMIF('Sf flex cabinet'!$B$17:$B$30,B1701,'Sf flex cabinet'!$G$17:$G$30)) +
(SUMIF('Sf flex cabinet (2)'!$B$17:$B$30,B1701,'Sf flex cabinet (2)'!$G$17:$G$30)) +
(SUMIF('Df flex cabinet'!$B$17:$B$36,B1701,'Df flex cabinet'!$G$17:$G$36)) +
(SUMIF('Df flex cabinet (2)'!$B$17:$B$36,B1701,'Df flex cabinet (2)'!$G$17:$G$36)) +
(SUMIF('Pole cover'!$B$17:$B$30,B1701,'Pole cover'!$G$17:$G$30)) +
(SUMIF('Pole cover (2)'!$B$17:$B$30,B1701,'Pole cover (2)'!$G$17:$G$30)) +
(SUMIF('Structural Steel Fab'!$B$17:$B$29,B1701,'Structural Steel Fab'!$G$17:$G$29)) +
(SUMIF(Reveal!$B$17:$B$30,B1701,Reveal!$G$17:$G$30)) +
(SUMIF('Reveal (2)'!$B$17:$B$30,B1701,'Reveal (2)'!$G$17:$G$30)) +
(SUMIF('Crown cove top'!$B$17:$B$30,B1701,'Crown cove top'!$G$17:$G$30)) +
(SUMIF('EMC assembly'!$B$17:$B$30,B1701,'EMC assembly'!$G$17:$G$30)) +
(SUMIF(Crating!$B$17:$B$29,B1701,Crating!$G$17:$G$29)) +
(SUMIF('LED wiring'!$B$17:$B$30,B1701,'LED wiring'!$G$17:$G$30)) +
(SUMIF('Changeable copy face'!$B$17:$B$30,B1701,'Changeable copy face'!$G$17:$G$30)) +
(SUMIF('Flex face assembly'!$B$17:$B$30,B1701,'Flex face assembly'!$G$17:$G$30)) +
(SUMIF('Routed face assembly'!$B$17:$B$30,B1701,'Routed face assembly'!$G$17:$G$30)) +
(SUMIF('Paint calculation'!$B$17:$B$30,B1701,'Paint calculation'!$G$17:$G$30)) +
(SUMIF('Trimcap letter face'!$B$17:$B$30,B1701,'Trimcap letter face'!$G$17:$G$30)) +
(SUMIF('Trimcap letter face (2)'!$B$17:$B$30,B1701,'Trimcap letter face (2)'!$G$17:$G$30)) +
(SUMIF('Channel letter fabrication'!$B$17:$B$30,B1701,'Channel letter fabrication'!$G$17:$G$30)) +
(SUMIF('Channel letter fabrication (2)'!$B$17:$B$30,B1701,'Channel letter fabrication (2)'!$G$17:$G$30))</f>
        <v>0</v>
      </c>
    </row>
    <row r="1702" spans="1:10">
      <c r="A1702" s="28">
        <f>[1]ODBC!$A1702</f>
        <v>0</v>
      </c>
      <c r="B1702" s="29">
        <f>[1]ODBC!B1702</f>
        <v>0</v>
      </c>
      <c r="C1702" s="30" t="str">
        <f>IFERROR(VLOOKUP($B1702,[1]ODBC!$B:$H,2,FALSE),"")</f>
        <v/>
      </c>
      <c r="D1702" s="30" t="str">
        <f>IFERROR(VLOOKUP($B1702,[1]ODBC!$B:$H,3,FALSE),"")</f>
        <v/>
      </c>
      <c r="E1702" s="30" t="str">
        <f>IFERROR(VLOOKUP($B1702,[1]ODBC!$B:$H,4,FALSE),"")</f>
        <v/>
      </c>
      <c r="F1702" s="31" t="str">
        <f>IFERROR(VLOOKUP($B1702,[1]ODBC!$B:$H,5,FALSE),"")</f>
        <v/>
      </c>
      <c r="G1702" s="32">
        <f>[1]ODBC!G1702</f>
        <v>0</v>
      </c>
      <c r="H1702" s="33">
        <f>SUM([1]ODBC!H1702)</f>
        <v>0</v>
      </c>
      <c r="I1702" s="41" t="str">
        <f>'Vinyl cutting'!$B$2</f>
        <v>J36938</v>
      </c>
      <c r="J1702" s="42">
        <f ca="1">(SUMIF('Freeform time and material'!$B$17:$B$30,B1702,'Freeform time and material'!$G$17:$G$30)) +
(SUMIF('Vinyl cutting'!$B$17:$B$30,B1702,'Vinyl cutting'!$G$17:$G$30)) +
(SUMIF('Vinyl cutting (2)'!$B$17:$B$30,B1702,'Vinyl cutting (2)'!$G$17:$G$30)) +
(SUMIF('Apply vinyl graphics'!$B$17:$B$30,B1702,'Apply vinyl graphics'!$G$17:$G$30)) +
(SUMIF('Apply vinyl graphics (2)'!$B$17:$B$30,B1702,'Apply vinyl graphics (2)'!$G$17:$G$30)) +
(SUMIF('Alum pan sign'!$B$17:$B$30,B1702,'Alum pan sign'!$G$17:$G$30)) +
(SUMIF('Alum pan sign (2)'!$B$17:$B$30,B1702,'Alum pan sign (2)'!$G$17:$G$30)) +
(SUMIF('Economy pan sign'!$B$17:$B$30,B1702,'Economy pan sign'!$G$17:$G$30)) +
(SUMIF('Post and panel sign'!$B$17:$B$30,B1702,'Post and panel sign'!$G$17:$G$30)) +
(SUMIF('Post and panel sign (2)'!$B$17:$B$30,B1702,'Post and panel sign (2)'!$G$17:$G$30)) +
(SUMIF('Flat panels only'!$B$17:$B$30,B1702,'Flat panels only'!$G$17:$G$30)) +
(SUMIF('Flat panels only (2)'!$B$17:$B$30,B1702,'Flat panels only (2)'!$G$17:$G$30)) +
(SUMIF('Routed panel shapes'!$B$18:$B$31,B1702,'Routed panel shapes'!$G$18:$G$31)) +
(SUMIF('Routed panel shapes (2)'!$B$18:$B$31,B1702,'Routed panel shapes (2)'!$G$18:$G$31)) +
(SUMIF('Routed face only'!$B$17:$B$30,B1702,'Routed face only'!$G$17:$G$30)) +
(SUMIF('Routed face only (2)'!$B$17:$B$30,B1702,'Routed face only (2)'!$G$17:$G$30)) +
(SUMIF('Routed alum faces letters'!$B$17:$B$30,B1702,'Routed alum faces letters'!$G$17:$G$30)) +
(SUMIF('Routed alum faces letters (2)'!$B$17:$B$30,B1702,'Routed alum faces letters (2)'!$G$17:$G$30)) +
(SUMIF('Routed push through acrylic'!$B$17:$B$30,B1702,'Routed push through acrylic'!$G$17:$G$30)) +
(SUMIF('Routed push through acrylic (2)'!$B$17:$B$30,B1702,'Routed push through acrylic (2)'!$G$17:$G$30)) +
(SUMIF('Sf routed cabinet'!$B$17:$B$30,B1702,'Sf routed cabinet'!$G$17:$G$30)) +
(SUMIF('Sf routed cabinet (2)'!$B$17:$B$30,B1702,'Sf routed cabinet (2)'!$G$17:$G$30)) +
(SUMIF('Df routed cabinet'!$B$17:$B$30,B1702,'Df routed cabinet'!$G$17:$G$30)) +
(SUMIF('Df routed cabinet (2)'!$B$17:$B$30,B1702,'Df routed cabinet (2)'!$G$17:$G$30)) +
(SUMIF('Sf acrylic cabinet'!$B$17:$B$30,B1702,'Sf acrylic cabinet'!$G$17:$G$30)) +
(SUMIF('Sf acrylic cabinet (2)'!$B$17:$B$30,B1702,'Sf acrylic cabinet (2)'!$G$17:$G$30)) +
(SUMIF('Economy Sf acrylic'!$B$17:$B$30,B1702,'Economy Sf acrylic'!$G$17:$G$30)) +
(SUMIF('Df acrylic cabinet'!$B$17:$B$30,B1702,'Df acrylic cabinet'!$G$17:$G$30)) +
(SUMIF('Df acrylic cabinet (2)'!$B$17:$B$30,B1702,'Df acrylic cabinet (2)'!$G$17:$G$30)) +
(SUMIF('Sf flex cabinet'!$B$17:$B$30,B1702,'Sf flex cabinet'!$G$17:$G$30)) +
(SUMIF('Sf flex cabinet (2)'!$B$17:$B$30,B1702,'Sf flex cabinet (2)'!$G$17:$G$30)) +
(SUMIF('Df flex cabinet'!$B$17:$B$36,B1702,'Df flex cabinet'!$G$17:$G$36)) +
(SUMIF('Df flex cabinet (2)'!$B$17:$B$36,B1702,'Df flex cabinet (2)'!$G$17:$G$36)) +
(SUMIF('Pole cover'!$B$17:$B$30,B1702,'Pole cover'!$G$17:$G$30)) +
(SUMIF('Pole cover (2)'!$B$17:$B$30,B1702,'Pole cover (2)'!$G$17:$G$30)) +
(SUMIF('Structural Steel Fab'!$B$17:$B$29,B1702,'Structural Steel Fab'!$G$17:$G$29)) +
(SUMIF(Reveal!$B$17:$B$30,B1702,Reveal!$G$17:$G$30)) +
(SUMIF('Reveal (2)'!$B$17:$B$30,B1702,'Reveal (2)'!$G$17:$G$30)) +
(SUMIF('Crown cove top'!$B$17:$B$30,B1702,'Crown cove top'!$G$17:$G$30)) +
(SUMIF('EMC assembly'!$B$17:$B$30,B1702,'EMC assembly'!$G$17:$G$30)) +
(SUMIF(Crating!$B$17:$B$29,B1702,Crating!$G$17:$G$29)) +
(SUMIF('LED wiring'!$B$17:$B$30,B1702,'LED wiring'!$G$17:$G$30)) +
(SUMIF('Changeable copy face'!$B$17:$B$30,B1702,'Changeable copy face'!$G$17:$G$30)) +
(SUMIF('Flex face assembly'!$B$17:$B$30,B1702,'Flex face assembly'!$G$17:$G$30)) +
(SUMIF('Routed face assembly'!$B$17:$B$30,B1702,'Routed face assembly'!$G$17:$G$30)) +
(SUMIF('Paint calculation'!$B$17:$B$30,B1702,'Paint calculation'!$G$17:$G$30)) +
(SUMIF('Trimcap letter face'!$B$17:$B$30,B1702,'Trimcap letter face'!$G$17:$G$30)) +
(SUMIF('Trimcap letter face (2)'!$B$17:$B$30,B1702,'Trimcap letter face (2)'!$G$17:$G$30)) +
(SUMIF('Channel letter fabrication'!$B$17:$B$30,B1702,'Channel letter fabrication'!$G$17:$G$30)) +
(SUMIF('Channel letter fabrication (2)'!$B$17:$B$30,B1702,'Channel letter fabrication (2)'!$G$17:$G$30))</f>
        <v>0</v>
      </c>
    </row>
    <row r="1703" spans="1:10">
      <c r="A1703" s="28">
        <f>[1]ODBC!$A1703</f>
        <v>0</v>
      </c>
      <c r="B1703" s="29">
        <f>[1]ODBC!B1703</f>
        <v>0</v>
      </c>
      <c r="C1703" s="30" t="str">
        <f>IFERROR(VLOOKUP($B1703,[1]ODBC!$B:$H,2,FALSE),"")</f>
        <v/>
      </c>
      <c r="D1703" s="30" t="str">
        <f>IFERROR(VLOOKUP($B1703,[1]ODBC!$B:$H,3,FALSE),"")</f>
        <v/>
      </c>
      <c r="E1703" s="30" t="str">
        <f>IFERROR(VLOOKUP($B1703,[1]ODBC!$B:$H,4,FALSE),"")</f>
        <v/>
      </c>
      <c r="F1703" s="31" t="str">
        <f>IFERROR(VLOOKUP($B1703,[1]ODBC!$B:$H,5,FALSE),"")</f>
        <v/>
      </c>
      <c r="G1703" s="32">
        <f>[1]ODBC!G1703</f>
        <v>0</v>
      </c>
      <c r="H1703" s="33">
        <f>SUM([1]ODBC!H1703)</f>
        <v>0</v>
      </c>
      <c r="I1703" s="41" t="str">
        <f>'Vinyl cutting'!$B$2</f>
        <v>J36938</v>
      </c>
      <c r="J1703" s="42">
        <f ca="1">(SUMIF('Freeform time and material'!$B$17:$B$30,B1703,'Freeform time and material'!$G$17:$G$30)) +
(SUMIF('Vinyl cutting'!$B$17:$B$30,B1703,'Vinyl cutting'!$G$17:$G$30)) +
(SUMIF('Vinyl cutting (2)'!$B$17:$B$30,B1703,'Vinyl cutting (2)'!$G$17:$G$30)) +
(SUMIF('Apply vinyl graphics'!$B$17:$B$30,B1703,'Apply vinyl graphics'!$G$17:$G$30)) +
(SUMIF('Apply vinyl graphics (2)'!$B$17:$B$30,B1703,'Apply vinyl graphics (2)'!$G$17:$G$30)) +
(SUMIF('Alum pan sign'!$B$17:$B$30,B1703,'Alum pan sign'!$G$17:$G$30)) +
(SUMIF('Alum pan sign (2)'!$B$17:$B$30,B1703,'Alum pan sign (2)'!$G$17:$G$30)) +
(SUMIF('Economy pan sign'!$B$17:$B$30,B1703,'Economy pan sign'!$G$17:$G$30)) +
(SUMIF('Post and panel sign'!$B$17:$B$30,B1703,'Post and panel sign'!$G$17:$G$30)) +
(SUMIF('Post and panel sign (2)'!$B$17:$B$30,B1703,'Post and panel sign (2)'!$G$17:$G$30)) +
(SUMIF('Flat panels only'!$B$17:$B$30,B1703,'Flat panels only'!$G$17:$G$30)) +
(SUMIF('Flat panels only (2)'!$B$17:$B$30,B1703,'Flat panels only (2)'!$G$17:$G$30)) +
(SUMIF('Routed panel shapes'!$B$18:$B$31,B1703,'Routed panel shapes'!$G$18:$G$31)) +
(SUMIF('Routed panel shapes (2)'!$B$18:$B$31,B1703,'Routed panel shapes (2)'!$G$18:$G$31)) +
(SUMIF('Routed face only'!$B$17:$B$30,B1703,'Routed face only'!$G$17:$G$30)) +
(SUMIF('Routed face only (2)'!$B$17:$B$30,B1703,'Routed face only (2)'!$G$17:$G$30)) +
(SUMIF('Routed alum faces letters'!$B$17:$B$30,B1703,'Routed alum faces letters'!$G$17:$G$30)) +
(SUMIF('Routed alum faces letters (2)'!$B$17:$B$30,B1703,'Routed alum faces letters (2)'!$G$17:$G$30)) +
(SUMIF('Routed push through acrylic'!$B$17:$B$30,B1703,'Routed push through acrylic'!$G$17:$G$30)) +
(SUMIF('Routed push through acrylic (2)'!$B$17:$B$30,B1703,'Routed push through acrylic (2)'!$G$17:$G$30)) +
(SUMIF('Sf routed cabinet'!$B$17:$B$30,B1703,'Sf routed cabinet'!$G$17:$G$30)) +
(SUMIF('Sf routed cabinet (2)'!$B$17:$B$30,B1703,'Sf routed cabinet (2)'!$G$17:$G$30)) +
(SUMIF('Df routed cabinet'!$B$17:$B$30,B1703,'Df routed cabinet'!$G$17:$G$30)) +
(SUMIF('Df routed cabinet (2)'!$B$17:$B$30,B1703,'Df routed cabinet (2)'!$G$17:$G$30)) +
(SUMIF('Sf acrylic cabinet'!$B$17:$B$30,B1703,'Sf acrylic cabinet'!$G$17:$G$30)) +
(SUMIF('Sf acrylic cabinet (2)'!$B$17:$B$30,B1703,'Sf acrylic cabinet (2)'!$G$17:$G$30)) +
(SUMIF('Economy Sf acrylic'!$B$17:$B$30,B1703,'Economy Sf acrylic'!$G$17:$G$30)) +
(SUMIF('Df acrylic cabinet'!$B$17:$B$30,B1703,'Df acrylic cabinet'!$G$17:$G$30)) +
(SUMIF('Df acrylic cabinet (2)'!$B$17:$B$30,B1703,'Df acrylic cabinet (2)'!$G$17:$G$30)) +
(SUMIF('Sf flex cabinet'!$B$17:$B$30,B1703,'Sf flex cabinet'!$G$17:$G$30)) +
(SUMIF('Sf flex cabinet (2)'!$B$17:$B$30,B1703,'Sf flex cabinet (2)'!$G$17:$G$30)) +
(SUMIF('Df flex cabinet'!$B$17:$B$36,B1703,'Df flex cabinet'!$G$17:$G$36)) +
(SUMIF('Df flex cabinet (2)'!$B$17:$B$36,B1703,'Df flex cabinet (2)'!$G$17:$G$36)) +
(SUMIF('Pole cover'!$B$17:$B$30,B1703,'Pole cover'!$G$17:$G$30)) +
(SUMIF('Pole cover (2)'!$B$17:$B$30,B1703,'Pole cover (2)'!$G$17:$G$30)) +
(SUMIF('Structural Steel Fab'!$B$17:$B$29,B1703,'Structural Steel Fab'!$G$17:$G$29)) +
(SUMIF(Reveal!$B$17:$B$30,B1703,Reveal!$G$17:$G$30)) +
(SUMIF('Reveal (2)'!$B$17:$B$30,B1703,'Reveal (2)'!$G$17:$G$30)) +
(SUMIF('Crown cove top'!$B$17:$B$30,B1703,'Crown cove top'!$G$17:$G$30)) +
(SUMIF('EMC assembly'!$B$17:$B$30,B1703,'EMC assembly'!$G$17:$G$30)) +
(SUMIF(Crating!$B$17:$B$29,B1703,Crating!$G$17:$G$29)) +
(SUMIF('LED wiring'!$B$17:$B$30,B1703,'LED wiring'!$G$17:$G$30)) +
(SUMIF('Changeable copy face'!$B$17:$B$30,B1703,'Changeable copy face'!$G$17:$G$30)) +
(SUMIF('Flex face assembly'!$B$17:$B$30,B1703,'Flex face assembly'!$G$17:$G$30)) +
(SUMIF('Routed face assembly'!$B$17:$B$30,B1703,'Routed face assembly'!$G$17:$G$30)) +
(SUMIF('Paint calculation'!$B$17:$B$30,B1703,'Paint calculation'!$G$17:$G$30)) +
(SUMIF('Trimcap letter face'!$B$17:$B$30,B1703,'Trimcap letter face'!$G$17:$G$30)) +
(SUMIF('Trimcap letter face (2)'!$B$17:$B$30,B1703,'Trimcap letter face (2)'!$G$17:$G$30)) +
(SUMIF('Channel letter fabrication'!$B$17:$B$30,B1703,'Channel letter fabrication'!$G$17:$G$30)) +
(SUMIF('Channel letter fabrication (2)'!$B$17:$B$30,B1703,'Channel letter fabrication (2)'!$G$17:$G$30))</f>
        <v>0</v>
      </c>
    </row>
    <row r="1704" spans="1:10">
      <c r="A1704" s="28">
        <f>[1]ODBC!$A1704</f>
        <v>0</v>
      </c>
      <c r="B1704" s="29">
        <f>[1]ODBC!B1704</f>
        <v>0</v>
      </c>
      <c r="C1704" s="30" t="str">
        <f>IFERROR(VLOOKUP($B1704,[1]ODBC!$B:$H,2,FALSE),"")</f>
        <v/>
      </c>
      <c r="D1704" s="30" t="str">
        <f>IFERROR(VLOOKUP($B1704,[1]ODBC!$B:$H,3,FALSE),"")</f>
        <v/>
      </c>
      <c r="E1704" s="30" t="str">
        <f>IFERROR(VLOOKUP($B1704,[1]ODBC!$B:$H,4,FALSE),"")</f>
        <v/>
      </c>
      <c r="F1704" s="31" t="str">
        <f>IFERROR(VLOOKUP($B1704,[1]ODBC!$B:$H,5,FALSE),"")</f>
        <v/>
      </c>
      <c r="G1704" s="32">
        <f>[1]ODBC!G1704</f>
        <v>0</v>
      </c>
      <c r="H1704" s="33">
        <f>SUM([1]ODBC!H1704)</f>
        <v>0</v>
      </c>
      <c r="I1704" s="41" t="str">
        <f>'Vinyl cutting'!$B$2</f>
        <v>J36938</v>
      </c>
      <c r="J1704" s="42">
        <f ca="1">(SUMIF('Freeform time and material'!$B$17:$B$30,B1704,'Freeform time and material'!$G$17:$G$30)) +
(SUMIF('Vinyl cutting'!$B$17:$B$30,B1704,'Vinyl cutting'!$G$17:$G$30)) +
(SUMIF('Vinyl cutting (2)'!$B$17:$B$30,B1704,'Vinyl cutting (2)'!$G$17:$G$30)) +
(SUMIF('Apply vinyl graphics'!$B$17:$B$30,B1704,'Apply vinyl graphics'!$G$17:$G$30)) +
(SUMIF('Apply vinyl graphics (2)'!$B$17:$B$30,B1704,'Apply vinyl graphics (2)'!$G$17:$G$30)) +
(SUMIF('Alum pan sign'!$B$17:$B$30,B1704,'Alum pan sign'!$G$17:$G$30)) +
(SUMIF('Alum pan sign (2)'!$B$17:$B$30,B1704,'Alum pan sign (2)'!$G$17:$G$30)) +
(SUMIF('Economy pan sign'!$B$17:$B$30,B1704,'Economy pan sign'!$G$17:$G$30)) +
(SUMIF('Post and panel sign'!$B$17:$B$30,B1704,'Post and panel sign'!$G$17:$G$30)) +
(SUMIF('Post and panel sign (2)'!$B$17:$B$30,B1704,'Post and panel sign (2)'!$G$17:$G$30)) +
(SUMIF('Flat panels only'!$B$17:$B$30,B1704,'Flat panels only'!$G$17:$G$30)) +
(SUMIF('Flat panels only (2)'!$B$17:$B$30,B1704,'Flat panels only (2)'!$G$17:$G$30)) +
(SUMIF('Routed panel shapes'!$B$18:$B$31,B1704,'Routed panel shapes'!$G$18:$G$31)) +
(SUMIF('Routed panel shapes (2)'!$B$18:$B$31,B1704,'Routed panel shapes (2)'!$G$18:$G$31)) +
(SUMIF('Routed face only'!$B$17:$B$30,B1704,'Routed face only'!$G$17:$G$30)) +
(SUMIF('Routed face only (2)'!$B$17:$B$30,B1704,'Routed face only (2)'!$G$17:$G$30)) +
(SUMIF('Routed alum faces letters'!$B$17:$B$30,B1704,'Routed alum faces letters'!$G$17:$G$30)) +
(SUMIF('Routed alum faces letters (2)'!$B$17:$B$30,B1704,'Routed alum faces letters (2)'!$G$17:$G$30)) +
(SUMIF('Routed push through acrylic'!$B$17:$B$30,B1704,'Routed push through acrylic'!$G$17:$G$30)) +
(SUMIF('Routed push through acrylic (2)'!$B$17:$B$30,B1704,'Routed push through acrylic (2)'!$G$17:$G$30)) +
(SUMIF('Sf routed cabinet'!$B$17:$B$30,B1704,'Sf routed cabinet'!$G$17:$G$30)) +
(SUMIF('Sf routed cabinet (2)'!$B$17:$B$30,B1704,'Sf routed cabinet (2)'!$G$17:$G$30)) +
(SUMIF('Df routed cabinet'!$B$17:$B$30,B1704,'Df routed cabinet'!$G$17:$G$30)) +
(SUMIF('Df routed cabinet (2)'!$B$17:$B$30,B1704,'Df routed cabinet (2)'!$G$17:$G$30)) +
(SUMIF('Sf acrylic cabinet'!$B$17:$B$30,B1704,'Sf acrylic cabinet'!$G$17:$G$30)) +
(SUMIF('Sf acrylic cabinet (2)'!$B$17:$B$30,B1704,'Sf acrylic cabinet (2)'!$G$17:$G$30)) +
(SUMIF('Economy Sf acrylic'!$B$17:$B$30,B1704,'Economy Sf acrylic'!$G$17:$G$30)) +
(SUMIF('Df acrylic cabinet'!$B$17:$B$30,B1704,'Df acrylic cabinet'!$G$17:$G$30)) +
(SUMIF('Df acrylic cabinet (2)'!$B$17:$B$30,B1704,'Df acrylic cabinet (2)'!$G$17:$G$30)) +
(SUMIF('Sf flex cabinet'!$B$17:$B$30,B1704,'Sf flex cabinet'!$G$17:$G$30)) +
(SUMIF('Sf flex cabinet (2)'!$B$17:$B$30,B1704,'Sf flex cabinet (2)'!$G$17:$G$30)) +
(SUMIF('Df flex cabinet'!$B$17:$B$36,B1704,'Df flex cabinet'!$G$17:$G$36)) +
(SUMIF('Df flex cabinet (2)'!$B$17:$B$36,B1704,'Df flex cabinet (2)'!$G$17:$G$36)) +
(SUMIF('Pole cover'!$B$17:$B$30,B1704,'Pole cover'!$G$17:$G$30)) +
(SUMIF('Pole cover (2)'!$B$17:$B$30,B1704,'Pole cover (2)'!$G$17:$G$30)) +
(SUMIF('Structural Steel Fab'!$B$17:$B$29,B1704,'Structural Steel Fab'!$G$17:$G$29)) +
(SUMIF(Reveal!$B$17:$B$30,B1704,Reveal!$G$17:$G$30)) +
(SUMIF('Reveal (2)'!$B$17:$B$30,B1704,'Reveal (2)'!$G$17:$G$30)) +
(SUMIF('Crown cove top'!$B$17:$B$30,B1704,'Crown cove top'!$G$17:$G$30)) +
(SUMIF('EMC assembly'!$B$17:$B$30,B1704,'EMC assembly'!$G$17:$G$30)) +
(SUMIF(Crating!$B$17:$B$29,B1704,Crating!$G$17:$G$29)) +
(SUMIF('LED wiring'!$B$17:$B$30,B1704,'LED wiring'!$G$17:$G$30)) +
(SUMIF('Changeable copy face'!$B$17:$B$30,B1704,'Changeable copy face'!$G$17:$G$30)) +
(SUMIF('Flex face assembly'!$B$17:$B$30,B1704,'Flex face assembly'!$G$17:$G$30)) +
(SUMIF('Routed face assembly'!$B$17:$B$30,B1704,'Routed face assembly'!$G$17:$G$30)) +
(SUMIF('Paint calculation'!$B$17:$B$30,B1704,'Paint calculation'!$G$17:$G$30)) +
(SUMIF('Trimcap letter face'!$B$17:$B$30,B1704,'Trimcap letter face'!$G$17:$G$30)) +
(SUMIF('Trimcap letter face (2)'!$B$17:$B$30,B1704,'Trimcap letter face (2)'!$G$17:$G$30)) +
(SUMIF('Channel letter fabrication'!$B$17:$B$30,B1704,'Channel letter fabrication'!$G$17:$G$30)) +
(SUMIF('Channel letter fabrication (2)'!$B$17:$B$30,B1704,'Channel letter fabrication (2)'!$G$17:$G$30))</f>
        <v>0</v>
      </c>
    </row>
    <row r="1705" spans="1:10">
      <c r="A1705" s="28">
        <f>[1]ODBC!$A1705</f>
        <v>0</v>
      </c>
      <c r="B1705" s="29">
        <f>[1]ODBC!B1705</f>
        <v>0</v>
      </c>
      <c r="C1705" s="30" t="str">
        <f>IFERROR(VLOOKUP($B1705,[1]ODBC!$B:$H,2,FALSE),"")</f>
        <v/>
      </c>
      <c r="D1705" s="30" t="str">
        <f>IFERROR(VLOOKUP($B1705,[1]ODBC!$B:$H,3,FALSE),"")</f>
        <v/>
      </c>
      <c r="E1705" s="30" t="str">
        <f>IFERROR(VLOOKUP($B1705,[1]ODBC!$B:$H,4,FALSE),"")</f>
        <v/>
      </c>
      <c r="F1705" s="31" t="str">
        <f>IFERROR(VLOOKUP($B1705,[1]ODBC!$B:$H,5,FALSE),"")</f>
        <v/>
      </c>
      <c r="G1705" s="32">
        <f>[1]ODBC!G1705</f>
        <v>0</v>
      </c>
      <c r="H1705" s="33">
        <f>SUM([1]ODBC!H1705)</f>
        <v>0</v>
      </c>
      <c r="I1705" s="41" t="str">
        <f>'Vinyl cutting'!$B$2</f>
        <v>J36938</v>
      </c>
      <c r="J1705" s="42">
        <f ca="1">(SUMIF('Freeform time and material'!$B$17:$B$30,B1705,'Freeform time and material'!$G$17:$G$30)) +
(SUMIF('Vinyl cutting'!$B$17:$B$30,B1705,'Vinyl cutting'!$G$17:$G$30)) +
(SUMIF('Vinyl cutting (2)'!$B$17:$B$30,B1705,'Vinyl cutting (2)'!$G$17:$G$30)) +
(SUMIF('Apply vinyl graphics'!$B$17:$B$30,B1705,'Apply vinyl graphics'!$G$17:$G$30)) +
(SUMIF('Apply vinyl graphics (2)'!$B$17:$B$30,B1705,'Apply vinyl graphics (2)'!$G$17:$G$30)) +
(SUMIF('Alum pan sign'!$B$17:$B$30,B1705,'Alum pan sign'!$G$17:$G$30)) +
(SUMIF('Alum pan sign (2)'!$B$17:$B$30,B1705,'Alum pan sign (2)'!$G$17:$G$30)) +
(SUMIF('Economy pan sign'!$B$17:$B$30,B1705,'Economy pan sign'!$G$17:$G$30)) +
(SUMIF('Post and panel sign'!$B$17:$B$30,B1705,'Post and panel sign'!$G$17:$G$30)) +
(SUMIF('Post and panel sign (2)'!$B$17:$B$30,B1705,'Post and panel sign (2)'!$G$17:$G$30)) +
(SUMIF('Flat panels only'!$B$17:$B$30,B1705,'Flat panels only'!$G$17:$G$30)) +
(SUMIF('Flat panels only (2)'!$B$17:$B$30,B1705,'Flat panels only (2)'!$G$17:$G$30)) +
(SUMIF('Routed panel shapes'!$B$18:$B$31,B1705,'Routed panel shapes'!$G$18:$G$31)) +
(SUMIF('Routed panel shapes (2)'!$B$18:$B$31,B1705,'Routed panel shapes (2)'!$G$18:$G$31)) +
(SUMIF('Routed face only'!$B$17:$B$30,B1705,'Routed face only'!$G$17:$G$30)) +
(SUMIF('Routed face only (2)'!$B$17:$B$30,B1705,'Routed face only (2)'!$G$17:$G$30)) +
(SUMIF('Routed alum faces letters'!$B$17:$B$30,B1705,'Routed alum faces letters'!$G$17:$G$30)) +
(SUMIF('Routed alum faces letters (2)'!$B$17:$B$30,B1705,'Routed alum faces letters (2)'!$G$17:$G$30)) +
(SUMIF('Routed push through acrylic'!$B$17:$B$30,B1705,'Routed push through acrylic'!$G$17:$G$30)) +
(SUMIF('Routed push through acrylic (2)'!$B$17:$B$30,B1705,'Routed push through acrylic (2)'!$G$17:$G$30)) +
(SUMIF('Sf routed cabinet'!$B$17:$B$30,B1705,'Sf routed cabinet'!$G$17:$G$30)) +
(SUMIF('Sf routed cabinet (2)'!$B$17:$B$30,B1705,'Sf routed cabinet (2)'!$G$17:$G$30)) +
(SUMIF('Df routed cabinet'!$B$17:$B$30,B1705,'Df routed cabinet'!$G$17:$G$30)) +
(SUMIF('Df routed cabinet (2)'!$B$17:$B$30,B1705,'Df routed cabinet (2)'!$G$17:$G$30)) +
(SUMIF('Sf acrylic cabinet'!$B$17:$B$30,B1705,'Sf acrylic cabinet'!$G$17:$G$30)) +
(SUMIF('Sf acrylic cabinet (2)'!$B$17:$B$30,B1705,'Sf acrylic cabinet (2)'!$G$17:$G$30)) +
(SUMIF('Economy Sf acrylic'!$B$17:$B$30,B1705,'Economy Sf acrylic'!$G$17:$G$30)) +
(SUMIF('Df acrylic cabinet'!$B$17:$B$30,B1705,'Df acrylic cabinet'!$G$17:$G$30)) +
(SUMIF('Df acrylic cabinet (2)'!$B$17:$B$30,B1705,'Df acrylic cabinet (2)'!$G$17:$G$30)) +
(SUMIF('Sf flex cabinet'!$B$17:$B$30,B1705,'Sf flex cabinet'!$G$17:$G$30)) +
(SUMIF('Sf flex cabinet (2)'!$B$17:$B$30,B1705,'Sf flex cabinet (2)'!$G$17:$G$30)) +
(SUMIF('Df flex cabinet'!$B$17:$B$36,B1705,'Df flex cabinet'!$G$17:$G$36)) +
(SUMIF('Df flex cabinet (2)'!$B$17:$B$36,B1705,'Df flex cabinet (2)'!$G$17:$G$36)) +
(SUMIF('Pole cover'!$B$17:$B$30,B1705,'Pole cover'!$G$17:$G$30)) +
(SUMIF('Pole cover (2)'!$B$17:$B$30,B1705,'Pole cover (2)'!$G$17:$G$30)) +
(SUMIF('Structural Steel Fab'!$B$17:$B$29,B1705,'Structural Steel Fab'!$G$17:$G$29)) +
(SUMIF(Reveal!$B$17:$B$30,B1705,Reveal!$G$17:$G$30)) +
(SUMIF('Reveal (2)'!$B$17:$B$30,B1705,'Reveal (2)'!$G$17:$G$30)) +
(SUMIF('Crown cove top'!$B$17:$B$30,B1705,'Crown cove top'!$G$17:$G$30)) +
(SUMIF('EMC assembly'!$B$17:$B$30,B1705,'EMC assembly'!$G$17:$G$30)) +
(SUMIF(Crating!$B$17:$B$29,B1705,Crating!$G$17:$G$29)) +
(SUMIF('LED wiring'!$B$17:$B$30,B1705,'LED wiring'!$G$17:$G$30)) +
(SUMIF('Changeable copy face'!$B$17:$B$30,B1705,'Changeable copy face'!$G$17:$G$30)) +
(SUMIF('Flex face assembly'!$B$17:$B$30,B1705,'Flex face assembly'!$G$17:$G$30)) +
(SUMIF('Routed face assembly'!$B$17:$B$30,B1705,'Routed face assembly'!$G$17:$G$30)) +
(SUMIF('Paint calculation'!$B$17:$B$30,B1705,'Paint calculation'!$G$17:$G$30)) +
(SUMIF('Trimcap letter face'!$B$17:$B$30,B1705,'Trimcap letter face'!$G$17:$G$30)) +
(SUMIF('Trimcap letter face (2)'!$B$17:$B$30,B1705,'Trimcap letter face (2)'!$G$17:$G$30)) +
(SUMIF('Channel letter fabrication'!$B$17:$B$30,B1705,'Channel letter fabrication'!$G$17:$G$30)) +
(SUMIF('Channel letter fabrication (2)'!$B$17:$B$30,B1705,'Channel letter fabrication (2)'!$G$17:$G$30))</f>
        <v>0</v>
      </c>
    </row>
    <row r="1706" spans="1:10">
      <c r="A1706" s="28">
        <f>[1]ODBC!$A1706</f>
        <v>0</v>
      </c>
      <c r="B1706" s="29">
        <f>[1]ODBC!B1706</f>
        <v>0</v>
      </c>
      <c r="C1706" s="30" t="str">
        <f>IFERROR(VLOOKUP($B1706,[1]ODBC!$B:$H,2,FALSE),"")</f>
        <v/>
      </c>
      <c r="D1706" s="30" t="str">
        <f>IFERROR(VLOOKUP($B1706,[1]ODBC!$B:$H,3,FALSE),"")</f>
        <v/>
      </c>
      <c r="E1706" s="30" t="str">
        <f>IFERROR(VLOOKUP($B1706,[1]ODBC!$B:$H,4,FALSE),"")</f>
        <v/>
      </c>
      <c r="F1706" s="31" t="str">
        <f>IFERROR(VLOOKUP($B1706,[1]ODBC!$B:$H,5,FALSE),"")</f>
        <v/>
      </c>
      <c r="G1706" s="32">
        <f>[1]ODBC!G1706</f>
        <v>0</v>
      </c>
      <c r="H1706" s="33">
        <f>SUM([1]ODBC!H1706)</f>
        <v>0</v>
      </c>
      <c r="I1706" s="41" t="str">
        <f>'Vinyl cutting'!$B$2</f>
        <v>J36938</v>
      </c>
      <c r="J1706" s="42">
        <f ca="1">(SUMIF('Freeform time and material'!$B$17:$B$30,B1706,'Freeform time and material'!$G$17:$G$30)) +
(SUMIF('Vinyl cutting'!$B$17:$B$30,B1706,'Vinyl cutting'!$G$17:$G$30)) +
(SUMIF('Vinyl cutting (2)'!$B$17:$B$30,B1706,'Vinyl cutting (2)'!$G$17:$G$30)) +
(SUMIF('Apply vinyl graphics'!$B$17:$B$30,B1706,'Apply vinyl graphics'!$G$17:$G$30)) +
(SUMIF('Apply vinyl graphics (2)'!$B$17:$B$30,B1706,'Apply vinyl graphics (2)'!$G$17:$G$30)) +
(SUMIF('Alum pan sign'!$B$17:$B$30,B1706,'Alum pan sign'!$G$17:$G$30)) +
(SUMIF('Alum pan sign (2)'!$B$17:$B$30,B1706,'Alum pan sign (2)'!$G$17:$G$30)) +
(SUMIF('Economy pan sign'!$B$17:$B$30,B1706,'Economy pan sign'!$G$17:$G$30)) +
(SUMIF('Post and panel sign'!$B$17:$B$30,B1706,'Post and panel sign'!$G$17:$G$30)) +
(SUMIF('Post and panel sign (2)'!$B$17:$B$30,B1706,'Post and panel sign (2)'!$G$17:$G$30)) +
(SUMIF('Flat panels only'!$B$17:$B$30,B1706,'Flat panels only'!$G$17:$G$30)) +
(SUMIF('Flat panels only (2)'!$B$17:$B$30,B1706,'Flat panels only (2)'!$G$17:$G$30)) +
(SUMIF('Routed panel shapes'!$B$18:$B$31,B1706,'Routed panel shapes'!$G$18:$G$31)) +
(SUMIF('Routed panel shapes (2)'!$B$18:$B$31,B1706,'Routed panel shapes (2)'!$G$18:$G$31)) +
(SUMIF('Routed face only'!$B$17:$B$30,B1706,'Routed face only'!$G$17:$G$30)) +
(SUMIF('Routed face only (2)'!$B$17:$B$30,B1706,'Routed face only (2)'!$G$17:$G$30)) +
(SUMIF('Routed alum faces letters'!$B$17:$B$30,B1706,'Routed alum faces letters'!$G$17:$G$30)) +
(SUMIF('Routed alum faces letters (2)'!$B$17:$B$30,B1706,'Routed alum faces letters (2)'!$G$17:$G$30)) +
(SUMIF('Routed push through acrylic'!$B$17:$B$30,B1706,'Routed push through acrylic'!$G$17:$G$30)) +
(SUMIF('Routed push through acrylic (2)'!$B$17:$B$30,B1706,'Routed push through acrylic (2)'!$G$17:$G$30)) +
(SUMIF('Sf routed cabinet'!$B$17:$B$30,B1706,'Sf routed cabinet'!$G$17:$G$30)) +
(SUMIF('Sf routed cabinet (2)'!$B$17:$B$30,B1706,'Sf routed cabinet (2)'!$G$17:$G$30)) +
(SUMIF('Df routed cabinet'!$B$17:$B$30,B1706,'Df routed cabinet'!$G$17:$G$30)) +
(SUMIF('Df routed cabinet (2)'!$B$17:$B$30,B1706,'Df routed cabinet (2)'!$G$17:$G$30)) +
(SUMIF('Sf acrylic cabinet'!$B$17:$B$30,B1706,'Sf acrylic cabinet'!$G$17:$G$30)) +
(SUMIF('Sf acrylic cabinet (2)'!$B$17:$B$30,B1706,'Sf acrylic cabinet (2)'!$G$17:$G$30)) +
(SUMIF('Economy Sf acrylic'!$B$17:$B$30,B1706,'Economy Sf acrylic'!$G$17:$G$30)) +
(SUMIF('Df acrylic cabinet'!$B$17:$B$30,B1706,'Df acrylic cabinet'!$G$17:$G$30)) +
(SUMIF('Df acrylic cabinet (2)'!$B$17:$B$30,B1706,'Df acrylic cabinet (2)'!$G$17:$G$30)) +
(SUMIF('Sf flex cabinet'!$B$17:$B$30,B1706,'Sf flex cabinet'!$G$17:$G$30)) +
(SUMIF('Sf flex cabinet (2)'!$B$17:$B$30,B1706,'Sf flex cabinet (2)'!$G$17:$G$30)) +
(SUMIF('Df flex cabinet'!$B$17:$B$36,B1706,'Df flex cabinet'!$G$17:$G$36)) +
(SUMIF('Df flex cabinet (2)'!$B$17:$B$36,B1706,'Df flex cabinet (2)'!$G$17:$G$36)) +
(SUMIF('Pole cover'!$B$17:$B$30,B1706,'Pole cover'!$G$17:$G$30)) +
(SUMIF('Pole cover (2)'!$B$17:$B$30,B1706,'Pole cover (2)'!$G$17:$G$30)) +
(SUMIF('Structural Steel Fab'!$B$17:$B$29,B1706,'Structural Steel Fab'!$G$17:$G$29)) +
(SUMIF(Reveal!$B$17:$B$30,B1706,Reveal!$G$17:$G$30)) +
(SUMIF('Reveal (2)'!$B$17:$B$30,B1706,'Reveal (2)'!$G$17:$G$30)) +
(SUMIF('Crown cove top'!$B$17:$B$30,B1706,'Crown cove top'!$G$17:$G$30)) +
(SUMIF('EMC assembly'!$B$17:$B$30,B1706,'EMC assembly'!$G$17:$G$30)) +
(SUMIF(Crating!$B$17:$B$29,B1706,Crating!$G$17:$G$29)) +
(SUMIF('LED wiring'!$B$17:$B$30,B1706,'LED wiring'!$G$17:$G$30)) +
(SUMIF('Changeable copy face'!$B$17:$B$30,B1706,'Changeable copy face'!$G$17:$G$30)) +
(SUMIF('Flex face assembly'!$B$17:$B$30,B1706,'Flex face assembly'!$G$17:$G$30)) +
(SUMIF('Routed face assembly'!$B$17:$B$30,B1706,'Routed face assembly'!$G$17:$G$30)) +
(SUMIF('Paint calculation'!$B$17:$B$30,B1706,'Paint calculation'!$G$17:$G$30)) +
(SUMIF('Trimcap letter face'!$B$17:$B$30,B1706,'Trimcap letter face'!$G$17:$G$30)) +
(SUMIF('Trimcap letter face (2)'!$B$17:$B$30,B1706,'Trimcap letter face (2)'!$G$17:$G$30)) +
(SUMIF('Channel letter fabrication'!$B$17:$B$30,B1706,'Channel letter fabrication'!$G$17:$G$30)) +
(SUMIF('Channel letter fabrication (2)'!$B$17:$B$30,B1706,'Channel letter fabrication (2)'!$G$17:$G$30))</f>
        <v>0</v>
      </c>
    </row>
    <row r="1707" spans="1:10">
      <c r="A1707" s="28">
        <f>[1]ODBC!$A1707</f>
        <v>0</v>
      </c>
      <c r="B1707" s="29">
        <f>[1]ODBC!B1707</f>
        <v>0</v>
      </c>
      <c r="C1707" s="30" t="str">
        <f>IFERROR(VLOOKUP($B1707,[1]ODBC!$B:$H,2,FALSE),"")</f>
        <v/>
      </c>
      <c r="D1707" s="30" t="str">
        <f>IFERROR(VLOOKUP($B1707,[1]ODBC!$B:$H,3,FALSE),"")</f>
        <v/>
      </c>
      <c r="E1707" s="30" t="str">
        <f>IFERROR(VLOOKUP($B1707,[1]ODBC!$B:$H,4,FALSE),"")</f>
        <v/>
      </c>
      <c r="F1707" s="31" t="str">
        <f>IFERROR(VLOOKUP($B1707,[1]ODBC!$B:$H,5,FALSE),"")</f>
        <v/>
      </c>
      <c r="G1707" s="32">
        <f>[1]ODBC!G1707</f>
        <v>0</v>
      </c>
      <c r="H1707" s="33">
        <f>SUM([1]ODBC!H1707)</f>
        <v>0</v>
      </c>
      <c r="I1707" s="41" t="str">
        <f>'Vinyl cutting'!$B$2</f>
        <v>J36938</v>
      </c>
      <c r="J1707" s="42">
        <f ca="1">(SUMIF('Freeform time and material'!$B$17:$B$30,B1707,'Freeform time and material'!$G$17:$G$30)) +
(SUMIF('Vinyl cutting'!$B$17:$B$30,B1707,'Vinyl cutting'!$G$17:$G$30)) +
(SUMIF('Vinyl cutting (2)'!$B$17:$B$30,B1707,'Vinyl cutting (2)'!$G$17:$G$30)) +
(SUMIF('Apply vinyl graphics'!$B$17:$B$30,B1707,'Apply vinyl graphics'!$G$17:$G$30)) +
(SUMIF('Apply vinyl graphics (2)'!$B$17:$B$30,B1707,'Apply vinyl graphics (2)'!$G$17:$G$30)) +
(SUMIF('Alum pan sign'!$B$17:$B$30,B1707,'Alum pan sign'!$G$17:$G$30)) +
(SUMIF('Alum pan sign (2)'!$B$17:$B$30,B1707,'Alum pan sign (2)'!$G$17:$G$30)) +
(SUMIF('Economy pan sign'!$B$17:$B$30,B1707,'Economy pan sign'!$G$17:$G$30)) +
(SUMIF('Post and panel sign'!$B$17:$B$30,B1707,'Post and panel sign'!$G$17:$G$30)) +
(SUMIF('Post and panel sign (2)'!$B$17:$B$30,B1707,'Post and panel sign (2)'!$G$17:$G$30)) +
(SUMIF('Flat panels only'!$B$17:$B$30,B1707,'Flat panels only'!$G$17:$G$30)) +
(SUMIF('Flat panels only (2)'!$B$17:$B$30,B1707,'Flat panels only (2)'!$G$17:$G$30)) +
(SUMIF('Routed panel shapes'!$B$18:$B$31,B1707,'Routed panel shapes'!$G$18:$G$31)) +
(SUMIF('Routed panel shapes (2)'!$B$18:$B$31,B1707,'Routed panel shapes (2)'!$G$18:$G$31)) +
(SUMIF('Routed face only'!$B$17:$B$30,B1707,'Routed face only'!$G$17:$G$30)) +
(SUMIF('Routed face only (2)'!$B$17:$B$30,B1707,'Routed face only (2)'!$G$17:$G$30)) +
(SUMIF('Routed alum faces letters'!$B$17:$B$30,B1707,'Routed alum faces letters'!$G$17:$G$30)) +
(SUMIF('Routed alum faces letters (2)'!$B$17:$B$30,B1707,'Routed alum faces letters (2)'!$G$17:$G$30)) +
(SUMIF('Routed push through acrylic'!$B$17:$B$30,B1707,'Routed push through acrylic'!$G$17:$G$30)) +
(SUMIF('Routed push through acrylic (2)'!$B$17:$B$30,B1707,'Routed push through acrylic (2)'!$G$17:$G$30)) +
(SUMIF('Sf routed cabinet'!$B$17:$B$30,B1707,'Sf routed cabinet'!$G$17:$G$30)) +
(SUMIF('Sf routed cabinet (2)'!$B$17:$B$30,B1707,'Sf routed cabinet (2)'!$G$17:$G$30)) +
(SUMIF('Df routed cabinet'!$B$17:$B$30,B1707,'Df routed cabinet'!$G$17:$G$30)) +
(SUMIF('Df routed cabinet (2)'!$B$17:$B$30,B1707,'Df routed cabinet (2)'!$G$17:$G$30)) +
(SUMIF('Sf acrylic cabinet'!$B$17:$B$30,B1707,'Sf acrylic cabinet'!$G$17:$G$30)) +
(SUMIF('Sf acrylic cabinet (2)'!$B$17:$B$30,B1707,'Sf acrylic cabinet (2)'!$G$17:$G$30)) +
(SUMIF('Economy Sf acrylic'!$B$17:$B$30,B1707,'Economy Sf acrylic'!$G$17:$G$30)) +
(SUMIF('Df acrylic cabinet'!$B$17:$B$30,B1707,'Df acrylic cabinet'!$G$17:$G$30)) +
(SUMIF('Df acrylic cabinet (2)'!$B$17:$B$30,B1707,'Df acrylic cabinet (2)'!$G$17:$G$30)) +
(SUMIF('Sf flex cabinet'!$B$17:$B$30,B1707,'Sf flex cabinet'!$G$17:$G$30)) +
(SUMIF('Sf flex cabinet (2)'!$B$17:$B$30,B1707,'Sf flex cabinet (2)'!$G$17:$G$30)) +
(SUMIF('Df flex cabinet'!$B$17:$B$36,B1707,'Df flex cabinet'!$G$17:$G$36)) +
(SUMIF('Df flex cabinet (2)'!$B$17:$B$36,B1707,'Df flex cabinet (2)'!$G$17:$G$36)) +
(SUMIF('Pole cover'!$B$17:$B$30,B1707,'Pole cover'!$G$17:$G$30)) +
(SUMIF('Pole cover (2)'!$B$17:$B$30,B1707,'Pole cover (2)'!$G$17:$G$30)) +
(SUMIF('Structural Steel Fab'!$B$17:$B$29,B1707,'Structural Steel Fab'!$G$17:$G$29)) +
(SUMIF(Reveal!$B$17:$B$30,B1707,Reveal!$G$17:$G$30)) +
(SUMIF('Reveal (2)'!$B$17:$B$30,B1707,'Reveal (2)'!$G$17:$G$30)) +
(SUMIF('Crown cove top'!$B$17:$B$30,B1707,'Crown cove top'!$G$17:$G$30)) +
(SUMIF('EMC assembly'!$B$17:$B$30,B1707,'EMC assembly'!$G$17:$G$30)) +
(SUMIF(Crating!$B$17:$B$29,B1707,Crating!$G$17:$G$29)) +
(SUMIF('LED wiring'!$B$17:$B$30,B1707,'LED wiring'!$G$17:$G$30)) +
(SUMIF('Changeable copy face'!$B$17:$B$30,B1707,'Changeable copy face'!$G$17:$G$30)) +
(SUMIF('Flex face assembly'!$B$17:$B$30,B1707,'Flex face assembly'!$G$17:$G$30)) +
(SUMIF('Routed face assembly'!$B$17:$B$30,B1707,'Routed face assembly'!$G$17:$G$30)) +
(SUMIF('Paint calculation'!$B$17:$B$30,B1707,'Paint calculation'!$G$17:$G$30)) +
(SUMIF('Trimcap letter face'!$B$17:$B$30,B1707,'Trimcap letter face'!$G$17:$G$30)) +
(SUMIF('Trimcap letter face (2)'!$B$17:$B$30,B1707,'Trimcap letter face (2)'!$G$17:$G$30)) +
(SUMIF('Channel letter fabrication'!$B$17:$B$30,B1707,'Channel letter fabrication'!$G$17:$G$30)) +
(SUMIF('Channel letter fabrication (2)'!$B$17:$B$30,B1707,'Channel letter fabrication (2)'!$G$17:$G$30))</f>
        <v>0</v>
      </c>
    </row>
    <row r="1708" spans="1:10">
      <c r="A1708" s="28">
        <f>[1]ODBC!$A1708</f>
        <v>0</v>
      </c>
      <c r="B1708" s="29">
        <f>[1]ODBC!B1708</f>
        <v>0</v>
      </c>
      <c r="C1708" s="30" t="str">
        <f>IFERROR(VLOOKUP($B1708,[1]ODBC!$B:$H,2,FALSE),"")</f>
        <v/>
      </c>
      <c r="D1708" s="30" t="str">
        <f>IFERROR(VLOOKUP($B1708,[1]ODBC!$B:$H,3,FALSE),"")</f>
        <v/>
      </c>
      <c r="E1708" s="30" t="str">
        <f>IFERROR(VLOOKUP($B1708,[1]ODBC!$B:$H,4,FALSE),"")</f>
        <v/>
      </c>
      <c r="F1708" s="31" t="str">
        <f>IFERROR(VLOOKUP($B1708,[1]ODBC!$B:$H,5,FALSE),"")</f>
        <v/>
      </c>
      <c r="G1708" s="32">
        <f>[1]ODBC!G1708</f>
        <v>0</v>
      </c>
      <c r="H1708" s="33">
        <f>SUM([1]ODBC!H1708)</f>
        <v>0</v>
      </c>
      <c r="I1708" s="41" t="str">
        <f>'Vinyl cutting'!$B$2</f>
        <v>J36938</v>
      </c>
      <c r="J1708" s="42">
        <f ca="1">(SUMIF('Freeform time and material'!$B$17:$B$30,B1708,'Freeform time and material'!$G$17:$G$30)) +
(SUMIF('Vinyl cutting'!$B$17:$B$30,B1708,'Vinyl cutting'!$G$17:$G$30)) +
(SUMIF('Vinyl cutting (2)'!$B$17:$B$30,B1708,'Vinyl cutting (2)'!$G$17:$G$30)) +
(SUMIF('Apply vinyl graphics'!$B$17:$B$30,B1708,'Apply vinyl graphics'!$G$17:$G$30)) +
(SUMIF('Apply vinyl graphics (2)'!$B$17:$B$30,B1708,'Apply vinyl graphics (2)'!$G$17:$G$30)) +
(SUMIF('Alum pan sign'!$B$17:$B$30,B1708,'Alum pan sign'!$G$17:$G$30)) +
(SUMIF('Alum pan sign (2)'!$B$17:$B$30,B1708,'Alum pan sign (2)'!$G$17:$G$30)) +
(SUMIF('Economy pan sign'!$B$17:$B$30,B1708,'Economy pan sign'!$G$17:$G$30)) +
(SUMIF('Post and panel sign'!$B$17:$B$30,B1708,'Post and panel sign'!$G$17:$G$30)) +
(SUMIF('Post and panel sign (2)'!$B$17:$B$30,B1708,'Post and panel sign (2)'!$G$17:$G$30)) +
(SUMIF('Flat panels only'!$B$17:$B$30,B1708,'Flat panels only'!$G$17:$G$30)) +
(SUMIF('Flat panels only (2)'!$B$17:$B$30,B1708,'Flat panels only (2)'!$G$17:$G$30)) +
(SUMIF('Routed panel shapes'!$B$18:$B$31,B1708,'Routed panel shapes'!$G$18:$G$31)) +
(SUMIF('Routed panel shapes (2)'!$B$18:$B$31,B1708,'Routed panel shapes (2)'!$G$18:$G$31)) +
(SUMIF('Routed face only'!$B$17:$B$30,B1708,'Routed face only'!$G$17:$G$30)) +
(SUMIF('Routed face only (2)'!$B$17:$B$30,B1708,'Routed face only (2)'!$G$17:$G$30)) +
(SUMIF('Routed alum faces letters'!$B$17:$B$30,B1708,'Routed alum faces letters'!$G$17:$G$30)) +
(SUMIF('Routed alum faces letters (2)'!$B$17:$B$30,B1708,'Routed alum faces letters (2)'!$G$17:$G$30)) +
(SUMIF('Routed push through acrylic'!$B$17:$B$30,B1708,'Routed push through acrylic'!$G$17:$G$30)) +
(SUMIF('Routed push through acrylic (2)'!$B$17:$B$30,B1708,'Routed push through acrylic (2)'!$G$17:$G$30)) +
(SUMIF('Sf routed cabinet'!$B$17:$B$30,B1708,'Sf routed cabinet'!$G$17:$G$30)) +
(SUMIF('Sf routed cabinet (2)'!$B$17:$B$30,B1708,'Sf routed cabinet (2)'!$G$17:$G$30)) +
(SUMIF('Df routed cabinet'!$B$17:$B$30,B1708,'Df routed cabinet'!$G$17:$G$30)) +
(SUMIF('Df routed cabinet (2)'!$B$17:$B$30,B1708,'Df routed cabinet (2)'!$G$17:$G$30)) +
(SUMIF('Sf acrylic cabinet'!$B$17:$B$30,B1708,'Sf acrylic cabinet'!$G$17:$G$30)) +
(SUMIF('Sf acrylic cabinet (2)'!$B$17:$B$30,B1708,'Sf acrylic cabinet (2)'!$G$17:$G$30)) +
(SUMIF('Economy Sf acrylic'!$B$17:$B$30,B1708,'Economy Sf acrylic'!$G$17:$G$30)) +
(SUMIF('Df acrylic cabinet'!$B$17:$B$30,B1708,'Df acrylic cabinet'!$G$17:$G$30)) +
(SUMIF('Df acrylic cabinet (2)'!$B$17:$B$30,B1708,'Df acrylic cabinet (2)'!$G$17:$G$30)) +
(SUMIF('Sf flex cabinet'!$B$17:$B$30,B1708,'Sf flex cabinet'!$G$17:$G$30)) +
(SUMIF('Sf flex cabinet (2)'!$B$17:$B$30,B1708,'Sf flex cabinet (2)'!$G$17:$G$30)) +
(SUMIF('Df flex cabinet'!$B$17:$B$36,B1708,'Df flex cabinet'!$G$17:$G$36)) +
(SUMIF('Df flex cabinet (2)'!$B$17:$B$36,B1708,'Df flex cabinet (2)'!$G$17:$G$36)) +
(SUMIF('Pole cover'!$B$17:$B$30,B1708,'Pole cover'!$G$17:$G$30)) +
(SUMIF('Pole cover (2)'!$B$17:$B$30,B1708,'Pole cover (2)'!$G$17:$G$30)) +
(SUMIF('Structural Steel Fab'!$B$17:$B$29,B1708,'Structural Steel Fab'!$G$17:$G$29)) +
(SUMIF(Reveal!$B$17:$B$30,B1708,Reveal!$G$17:$G$30)) +
(SUMIF('Reveal (2)'!$B$17:$B$30,B1708,'Reveal (2)'!$G$17:$G$30)) +
(SUMIF('Crown cove top'!$B$17:$B$30,B1708,'Crown cove top'!$G$17:$G$30)) +
(SUMIF('EMC assembly'!$B$17:$B$30,B1708,'EMC assembly'!$G$17:$G$30)) +
(SUMIF(Crating!$B$17:$B$29,B1708,Crating!$G$17:$G$29)) +
(SUMIF('LED wiring'!$B$17:$B$30,B1708,'LED wiring'!$G$17:$G$30)) +
(SUMIF('Changeable copy face'!$B$17:$B$30,B1708,'Changeable copy face'!$G$17:$G$30)) +
(SUMIF('Flex face assembly'!$B$17:$B$30,B1708,'Flex face assembly'!$G$17:$G$30)) +
(SUMIF('Routed face assembly'!$B$17:$B$30,B1708,'Routed face assembly'!$G$17:$G$30)) +
(SUMIF('Paint calculation'!$B$17:$B$30,B1708,'Paint calculation'!$G$17:$G$30)) +
(SUMIF('Trimcap letter face'!$B$17:$B$30,B1708,'Trimcap letter face'!$G$17:$G$30)) +
(SUMIF('Trimcap letter face (2)'!$B$17:$B$30,B1708,'Trimcap letter face (2)'!$G$17:$G$30)) +
(SUMIF('Channel letter fabrication'!$B$17:$B$30,B1708,'Channel letter fabrication'!$G$17:$G$30)) +
(SUMIF('Channel letter fabrication (2)'!$B$17:$B$30,B1708,'Channel letter fabrication (2)'!$G$17:$G$30))</f>
        <v>0</v>
      </c>
    </row>
    <row r="1709" spans="1:10">
      <c r="A1709" s="28">
        <f>[1]ODBC!$A1709</f>
        <v>0</v>
      </c>
      <c r="B1709" s="29">
        <f>[1]ODBC!B1709</f>
        <v>0</v>
      </c>
      <c r="C1709" s="30" t="str">
        <f>IFERROR(VLOOKUP($B1709,[1]ODBC!$B:$H,2,FALSE),"")</f>
        <v/>
      </c>
      <c r="D1709" s="30" t="str">
        <f>IFERROR(VLOOKUP($B1709,[1]ODBC!$B:$H,3,FALSE),"")</f>
        <v/>
      </c>
      <c r="E1709" s="30" t="str">
        <f>IFERROR(VLOOKUP($B1709,[1]ODBC!$B:$H,4,FALSE),"")</f>
        <v/>
      </c>
      <c r="F1709" s="31" t="str">
        <f>IFERROR(VLOOKUP($B1709,[1]ODBC!$B:$H,5,FALSE),"")</f>
        <v/>
      </c>
      <c r="G1709" s="32">
        <f>[1]ODBC!G1709</f>
        <v>0</v>
      </c>
      <c r="H1709" s="33">
        <f>SUM([1]ODBC!H1709)</f>
        <v>0</v>
      </c>
      <c r="I1709" s="41" t="str">
        <f>'Vinyl cutting'!$B$2</f>
        <v>J36938</v>
      </c>
      <c r="J1709" s="42">
        <f ca="1">(SUMIF('Freeform time and material'!$B$17:$B$30,B1709,'Freeform time and material'!$G$17:$G$30)) +
(SUMIF('Vinyl cutting'!$B$17:$B$30,B1709,'Vinyl cutting'!$G$17:$G$30)) +
(SUMIF('Vinyl cutting (2)'!$B$17:$B$30,B1709,'Vinyl cutting (2)'!$G$17:$G$30)) +
(SUMIF('Apply vinyl graphics'!$B$17:$B$30,B1709,'Apply vinyl graphics'!$G$17:$G$30)) +
(SUMIF('Apply vinyl graphics (2)'!$B$17:$B$30,B1709,'Apply vinyl graphics (2)'!$G$17:$G$30)) +
(SUMIF('Alum pan sign'!$B$17:$B$30,B1709,'Alum pan sign'!$G$17:$G$30)) +
(SUMIF('Alum pan sign (2)'!$B$17:$B$30,B1709,'Alum pan sign (2)'!$G$17:$G$30)) +
(SUMIF('Economy pan sign'!$B$17:$B$30,B1709,'Economy pan sign'!$G$17:$G$30)) +
(SUMIF('Post and panel sign'!$B$17:$B$30,B1709,'Post and panel sign'!$G$17:$G$30)) +
(SUMIF('Post and panel sign (2)'!$B$17:$B$30,B1709,'Post and panel sign (2)'!$G$17:$G$30)) +
(SUMIF('Flat panels only'!$B$17:$B$30,B1709,'Flat panels only'!$G$17:$G$30)) +
(SUMIF('Flat panels only (2)'!$B$17:$B$30,B1709,'Flat panels only (2)'!$G$17:$G$30)) +
(SUMIF('Routed panel shapes'!$B$18:$B$31,B1709,'Routed panel shapes'!$G$18:$G$31)) +
(SUMIF('Routed panel shapes (2)'!$B$18:$B$31,B1709,'Routed panel shapes (2)'!$G$18:$G$31)) +
(SUMIF('Routed face only'!$B$17:$B$30,B1709,'Routed face only'!$G$17:$G$30)) +
(SUMIF('Routed face only (2)'!$B$17:$B$30,B1709,'Routed face only (2)'!$G$17:$G$30)) +
(SUMIF('Routed alum faces letters'!$B$17:$B$30,B1709,'Routed alum faces letters'!$G$17:$G$30)) +
(SUMIF('Routed alum faces letters (2)'!$B$17:$B$30,B1709,'Routed alum faces letters (2)'!$G$17:$G$30)) +
(SUMIF('Routed push through acrylic'!$B$17:$B$30,B1709,'Routed push through acrylic'!$G$17:$G$30)) +
(SUMIF('Routed push through acrylic (2)'!$B$17:$B$30,B1709,'Routed push through acrylic (2)'!$G$17:$G$30)) +
(SUMIF('Sf routed cabinet'!$B$17:$B$30,B1709,'Sf routed cabinet'!$G$17:$G$30)) +
(SUMIF('Sf routed cabinet (2)'!$B$17:$B$30,B1709,'Sf routed cabinet (2)'!$G$17:$G$30)) +
(SUMIF('Df routed cabinet'!$B$17:$B$30,B1709,'Df routed cabinet'!$G$17:$G$30)) +
(SUMIF('Df routed cabinet (2)'!$B$17:$B$30,B1709,'Df routed cabinet (2)'!$G$17:$G$30)) +
(SUMIF('Sf acrylic cabinet'!$B$17:$B$30,B1709,'Sf acrylic cabinet'!$G$17:$G$30)) +
(SUMIF('Sf acrylic cabinet (2)'!$B$17:$B$30,B1709,'Sf acrylic cabinet (2)'!$G$17:$G$30)) +
(SUMIF('Economy Sf acrylic'!$B$17:$B$30,B1709,'Economy Sf acrylic'!$G$17:$G$30)) +
(SUMIF('Df acrylic cabinet'!$B$17:$B$30,B1709,'Df acrylic cabinet'!$G$17:$G$30)) +
(SUMIF('Df acrylic cabinet (2)'!$B$17:$B$30,B1709,'Df acrylic cabinet (2)'!$G$17:$G$30)) +
(SUMIF('Sf flex cabinet'!$B$17:$B$30,B1709,'Sf flex cabinet'!$G$17:$G$30)) +
(SUMIF('Sf flex cabinet (2)'!$B$17:$B$30,B1709,'Sf flex cabinet (2)'!$G$17:$G$30)) +
(SUMIF('Df flex cabinet'!$B$17:$B$36,B1709,'Df flex cabinet'!$G$17:$G$36)) +
(SUMIF('Df flex cabinet (2)'!$B$17:$B$36,B1709,'Df flex cabinet (2)'!$G$17:$G$36)) +
(SUMIF('Pole cover'!$B$17:$B$30,B1709,'Pole cover'!$G$17:$G$30)) +
(SUMIF('Pole cover (2)'!$B$17:$B$30,B1709,'Pole cover (2)'!$G$17:$G$30)) +
(SUMIF('Structural Steel Fab'!$B$17:$B$29,B1709,'Structural Steel Fab'!$G$17:$G$29)) +
(SUMIF(Reveal!$B$17:$B$30,B1709,Reveal!$G$17:$G$30)) +
(SUMIF('Reveal (2)'!$B$17:$B$30,B1709,'Reveal (2)'!$G$17:$G$30)) +
(SUMIF('Crown cove top'!$B$17:$B$30,B1709,'Crown cove top'!$G$17:$G$30)) +
(SUMIF('EMC assembly'!$B$17:$B$30,B1709,'EMC assembly'!$G$17:$G$30)) +
(SUMIF(Crating!$B$17:$B$29,B1709,Crating!$G$17:$G$29)) +
(SUMIF('LED wiring'!$B$17:$B$30,B1709,'LED wiring'!$G$17:$G$30)) +
(SUMIF('Changeable copy face'!$B$17:$B$30,B1709,'Changeable copy face'!$G$17:$G$30)) +
(SUMIF('Flex face assembly'!$B$17:$B$30,B1709,'Flex face assembly'!$G$17:$G$30)) +
(SUMIF('Routed face assembly'!$B$17:$B$30,B1709,'Routed face assembly'!$G$17:$G$30)) +
(SUMIF('Paint calculation'!$B$17:$B$30,B1709,'Paint calculation'!$G$17:$G$30)) +
(SUMIF('Trimcap letter face'!$B$17:$B$30,B1709,'Trimcap letter face'!$G$17:$G$30)) +
(SUMIF('Trimcap letter face (2)'!$B$17:$B$30,B1709,'Trimcap letter face (2)'!$G$17:$G$30)) +
(SUMIF('Channel letter fabrication'!$B$17:$B$30,B1709,'Channel letter fabrication'!$G$17:$G$30)) +
(SUMIF('Channel letter fabrication (2)'!$B$17:$B$30,B1709,'Channel letter fabrication (2)'!$G$17:$G$30))</f>
        <v>0</v>
      </c>
    </row>
    <row r="1710" spans="1:10">
      <c r="A1710" s="28">
        <f>[1]ODBC!$A1710</f>
        <v>0</v>
      </c>
      <c r="B1710" s="29">
        <f>[1]ODBC!B1710</f>
        <v>0</v>
      </c>
      <c r="C1710" s="30" t="str">
        <f>IFERROR(VLOOKUP($B1710,[1]ODBC!$B:$H,2,FALSE),"")</f>
        <v/>
      </c>
      <c r="D1710" s="30" t="str">
        <f>IFERROR(VLOOKUP($B1710,[1]ODBC!$B:$H,3,FALSE),"")</f>
        <v/>
      </c>
      <c r="E1710" s="30" t="str">
        <f>IFERROR(VLOOKUP($B1710,[1]ODBC!$B:$H,4,FALSE),"")</f>
        <v/>
      </c>
      <c r="F1710" s="31" t="str">
        <f>IFERROR(VLOOKUP($B1710,[1]ODBC!$B:$H,5,FALSE),"")</f>
        <v/>
      </c>
      <c r="G1710" s="32">
        <f>[1]ODBC!G1710</f>
        <v>0</v>
      </c>
      <c r="H1710" s="33">
        <f>SUM([1]ODBC!H1710)</f>
        <v>0</v>
      </c>
      <c r="I1710" s="41" t="str">
        <f>'Vinyl cutting'!$B$2</f>
        <v>J36938</v>
      </c>
      <c r="J1710" s="42">
        <f ca="1">(SUMIF('Freeform time and material'!$B$17:$B$30,B1710,'Freeform time and material'!$G$17:$G$30)) +
(SUMIF('Vinyl cutting'!$B$17:$B$30,B1710,'Vinyl cutting'!$G$17:$G$30)) +
(SUMIF('Vinyl cutting (2)'!$B$17:$B$30,B1710,'Vinyl cutting (2)'!$G$17:$G$30)) +
(SUMIF('Apply vinyl graphics'!$B$17:$B$30,B1710,'Apply vinyl graphics'!$G$17:$G$30)) +
(SUMIF('Apply vinyl graphics (2)'!$B$17:$B$30,B1710,'Apply vinyl graphics (2)'!$G$17:$G$30)) +
(SUMIF('Alum pan sign'!$B$17:$B$30,B1710,'Alum pan sign'!$G$17:$G$30)) +
(SUMIF('Alum pan sign (2)'!$B$17:$B$30,B1710,'Alum pan sign (2)'!$G$17:$G$30)) +
(SUMIF('Economy pan sign'!$B$17:$B$30,B1710,'Economy pan sign'!$G$17:$G$30)) +
(SUMIF('Post and panel sign'!$B$17:$B$30,B1710,'Post and panel sign'!$G$17:$G$30)) +
(SUMIF('Post and panel sign (2)'!$B$17:$B$30,B1710,'Post and panel sign (2)'!$G$17:$G$30)) +
(SUMIF('Flat panels only'!$B$17:$B$30,B1710,'Flat panels only'!$G$17:$G$30)) +
(SUMIF('Flat panels only (2)'!$B$17:$B$30,B1710,'Flat panels only (2)'!$G$17:$G$30)) +
(SUMIF('Routed panel shapes'!$B$18:$B$31,B1710,'Routed panel shapes'!$G$18:$G$31)) +
(SUMIF('Routed panel shapes (2)'!$B$18:$B$31,B1710,'Routed panel shapes (2)'!$G$18:$G$31)) +
(SUMIF('Routed face only'!$B$17:$B$30,B1710,'Routed face only'!$G$17:$G$30)) +
(SUMIF('Routed face only (2)'!$B$17:$B$30,B1710,'Routed face only (2)'!$G$17:$G$30)) +
(SUMIF('Routed alum faces letters'!$B$17:$B$30,B1710,'Routed alum faces letters'!$G$17:$G$30)) +
(SUMIF('Routed alum faces letters (2)'!$B$17:$B$30,B1710,'Routed alum faces letters (2)'!$G$17:$G$30)) +
(SUMIF('Routed push through acrylic'!$B$17:$B$30,B1710,'Routed push through acrylic'!$G$17:$G$30)) +
(SUMIF('Routed push through acrylic (2)'!$B$17:$B$30,B1710,'Routed push through acrylic (2)'!$G$17:$G$30)) +
(SUMIF('Sf routed cabinet'!$B$17:$B$30,B1710,'Sf routed cabinet'!$G$17:$G$30)) +
(SUMIF('Sf routed cabinet (2)'!$B$17:$B$30,B1710,'Sf routed cabinet (2)'!$G$17:$G$30)) +
(SUMIF('Df routed cabinet'!$B$17:$B$30,B1710,'Df routed cabinet'!$G$17:$G$30)) +
(SUMIF('Df routed cabinet (2)'!$B$17:$B$30,B1710,'Df routed cabinet (2)'!$G$17:$G$30)) +
(SUMIF('Sf acrylic cabinet'!$B$17:$B$30,B1710,'Sf acrylic cabinet'!$G$17:$G$30)) +
(SUMIF('Sf acrylic cabinet (2)'!$B$17:$B$30,B1710,'Sf acrylic cabinet (2)'!$G$17:$G$30)) +
(SUMIF('Economy Sf acrylic'!$B$17:$B$30,B1710,'Economy Sf acrylic'!$G$17:$G$30)) +
(SUMIF('Df acrylic cabinet'!$B$17:$B$30,B1710,'Df acrylic cabinet'!$G$17:$G$30)) +
(SUMIF('Df acrylic cabinet (2)'!$B$17:$B$30,B1710,'Df acrylic cabinet (2)'!$G$17:$G$30)) +
(SUMIF('Sf flex cabinet'!$B$17:$B$30,B1710,'Sf flex cabinet'!$G$17:$G$30)) +
(SUMIF('Sf flex cabinet (2)'!$B$17:$B$30,B1710,'Sf flex cabinet (2)'!$G$17:$G$30)) +
(SUMIF('Df flex cabinet'!$B$17:$B$36,B1710,'Df flex cabinet'!$G$17:$G$36)) +
(SUMIF('Df flex cabinet (2)'!$B$17:$B$36,B1710,'Df flex cabinet (2)'!$G$17:$G$36)) +
(SUMIF('Pole cover'!$B$17:$B$30,B1710,'Pole cover'!$G$17:$G$30)) +
(SUMIF('Pole cover (2)'!$B$17:$B$30,B1710,'Pole cover (2)'!$G$17:$G$30)) +
(SUMIF('Structural Steel Fab'!$B$17:$B$29,B1710,'Structural Steel Fab'!$G$17:$G$29)) +
(SUMIF(Reveal!$B$17:$B$30,B1710,Reveal!$G$17:$G$30)) +
(SUMIF('Reveal (2)'!$B$17:$B$30,B1710,'Reveal (2)'!$G$17:$G$30)) +
(SUMIF('Crown cove top'!$B$17:$B$30,B1710,'Crown cove top'!$G$17:$G$30)) +
(SUMIF('EMC assembly'!$B$17:$B$30,B1710,'EMC assembly'!$G$17:$G$30)) +
(SUMIF(Crating!$B$17:$B$29,B1710,Crating!$G$17:$G$29)) +
(SUMIF('LED wiring'!$B$17:$B$30,B1710,'LED wiring'!$G$17:$G$30)) +
(SUMIF('Changeable copy face'!$B$17:$B$30,B1710,'Changeable copy face'!$G$17:$G$30)) +
(SUMIF('Flex face assembly'!$B$17:$B$30,B1710,'Flex face assembly'!$G$17:$G$30)) +
(SUMIF('Routed face assembly'!$B$17:$B$30,B1710,'Routed face assembly'!$G$17:$G$30)) +
(SUMIF('Paint calculation'!$B$17:$B$30,B1710,'Paint calculation'!$G$17:$G$30)) +
(SUMIF('Trimcap letter face'!$B$17:$B$30,B1710,'Trimcap letter face'!$G$17:$G$30)) +
(SUMIF('Trimcap letter face (2)'!$B$17:$B$30,B1710,'Trimcap letter face (2)'!$G$17:$G$30)) +
(SUMIF('Channel letter fabrication'!$B$17:$B$30,B1710,'Channel letter fabrication'!$G$17:$G$30)) +
(SUMIF('Channel letter fabrication (2)'!$B$17:$B$30,B1710,'Channel letter fabrication (2)'!$G$17:$G$30))</f>
        <v>0</v>
      </c>
    </row>
    <row r="1711" spans="1:10">
      <c r="A1711" s="28">
        <f>[1]ODBC!$A1711</f>
        <v>0</v>
      </c>
      <c r="B1711" s="29">
        <f>[1]ODBC!B1711</f>
        <v>0</v>
      </c>
      <c r="C1711" s="30" t="str">
        <f>IFERROR(VLOOKUP($B1711,[1]ODBC!$B:$H,2,FALSE),"")</f>
        <v/>
      </c>
      <c r="D1711" s="30" t="str">
        <f>IFERROR(VLOOKUP($B1711,[1]ODBC!$B:$H,3,FALSE),"")</f>
        <v/>
      </c>
      <c r="E1711" s="30" t="str">
        <f>IFERROR(VLOOKUP($B1711,[1]ODBC!$B:$H,4,FALSE),"")</f>
        <v/>
      </c>
      <c r="F1711" s="31" t="str">
        <f>IFERROR(VLOOKUP($B1711,[1]ODBC!$B:$H,5,FALSE),"")</f>
        <v/>
      </c>
      <c r="G1711" s="32">
        <f>[1]ODBC!G1711</f>
        <v>0</v>
      </c>
      <c r="H1711" s="33">
        <f>SUM([1]ODBC!H1711)</f>
        <v>0</v>
      </c>
      <c r="I1711" s="41" t="str">
        <f>'Vinyl cutting'!$B$2</f>
        <v>J36938</v>
      </c>
      <c r="J1711" s="42">
        <f ca="1">(SUMIF('Freeform time and material'!$B$17:$B$30,B1711,'Freeform time and material'!$G$17:$G$30)) +
(SUMIF('Vinyl cutting'!$B$17:$B$30,B1711,'Vinyl cutting'!$G$17:$G$30)) +
(SUMIF('Vinyl cutting (2)'!$B$17:$B$30,B1711,'Vinyl cutting (2)'!$G$17:$G$30)) +
(SUMIF('Apply vinyl graphics'!$B$17:$B$30,B1711,'Apply vinyl graphics'!$G$17:$G$30)) +
(SUMIF('Apply vinyl graphics (2)'!$B$17:$B$30,B1711,'Apply vinyl graphics (2)'!$G$17:$G$30)) +
(SUMIF('Alum pan sign'!$B$17:$B$30,B1711,'Alum pan sign'!$G$17:$G$30)) +
(SUMIF('Alum pan sign (2)'!$B$17:$B$30,B1711,'Alum pan sign (2)'!$G$17:$G$30)) +
(SUMIF('Economy pan sign'!$B$17:$B$30,B1711,'Economy pan sign'!$G$17:$G$30)) +
(SUMIF('Post and panel sign'!$B$17:$B$30,B1711,'Post and panel sign'!$G$17:$G$30)) +
(SUMIF('Post and panel sign (2)'!$B$17:$B$30,B1711,'Post and panel sign (2)'!$G$17:$G$30)) +
(SUMIF('Flat panels only'!$B$17:$B$30,B1711,'Flat panels only'!$G$17:$G$30)) +
(SUMIF('Flat panels only (2)'!$B$17:$B$30,B1711,'Flat panels only (2)'!$G$17:$G$30)) +
(SUMIF('Routed panel shapes'!$B$18:$B$31,B1711,'Routed panel shapes'!$G$18:$G$31)) +
(SUMIF('Routed panel shapes (2)'!$B$18:$B$31,B1711,'Routed panel shapes (2)'!$G$18:$G$31)) +
(SUMIF('Routed face only'!$B$17:$B$30,B1711,'Routed face only'!$G$17:$G$30)) +
(SUMIF('Routed face only (2)'!$B$17:$B$30,B1711,'Routed face only (2)'!$G$17:$G$30)) +
(SUMIF('Routed alum faces letters'!$B$17:$B$30,B1711,'Routed alum faces letters'!$G$17:$G$30)) +
(SUMIF('Routed alum faces letters (2)'!$B$17:$B$30,B1711,'Routed alum faces letters (2)'!$G$17:$G$30)) +
(SUMIF('Routed push through acrylic'!$B$17:$B$30,B1711,'Routed push through acrylic'!$G$17:$G$30)) +
(SUMIF('Routed push through acrylic (2)'!$B$17:$B$30,B1711,'Routed push through acrylic (2)'!$G$17:$G$30)) +
(SUMIF('Sf routed cabinet'!$B$17:$B$30,B1711,'Sf routed cabinet'!$G$17:$G$30)) +
(SUMIF('Sf routed cabinet (2)'!$B$17:$B$30,B1711,'Sf routed cabinet (2)'!$G$17:$G$30)) +
(SUMIF('Df routed cabinet'!$B$17:$B$30,B1711,'Df routed cabinet'!$G$17:$G$30)) +
(SUMIF('Df routed cabinet (2)'!$B$17:$B$30,B1711,'Df routed cabinet (2)'!$G$17:$G$30)) +
(SUMIF('Sf acrylic cabinet'!$B$17:$B$30,B1711,'Sf acrylic cabinet'!$G$17:$G$30)) +
(SUMIF('Sf acrylic cabinet (2)'!$B$17:$B$30,B1711,'Sf acrylic cabinet (2)'!$G$17:$G$30)) +
(SUMIF('Economy Sf acrylic'!$B$17:$B$30,B1711,'Economy Sf acrylic'!$G$17:$G$30)) +
(SUMIF('Df acrylic cabinet'!$B$17:$B$30,B1711,'Df acrylic cabinet'!$G$17:$G$30)) +
(SUMIF('Df acrylic cabinet (2)'!$B$17:$B$30,B1711,'Df acrylic cabinet (2)'!$G$17:$G$30)) +
(SUMIF('Sf flex cabinet'!$B$17:$B$30,B1711,'Sf flex cabinet'!$G$17:$G$30)) +
(SUMIF('Sf flex cabinet (2)'!$B$17:$B$30,B1711,'Sf flex cabinet (2)'!$G$17:$G$30)) +
(SUMIF('Df flex cabinet'!$B$17:$B$36,B1711,'Df flex cabinet'!$G$17:$G$36)) +
(SUMIF('Df flex cabinet (2)'!$B$17:$B$36,B1711,'Df flex cabinet (2)'!$G$17:$G$36)) +
(SUMIF('Pole cover'!$B$17:$B$30,B1711,'Pole cover'!$G$17:$G$30)) +
(SUMIF('Pole cover (2)'!$B$17:$B$30,B1711,'Pole cover (2)'!$G$17:$G$30)) +
(SUMIF('Structural Steel Fab'!$B$17:$B$29,B1711,'Structural Steel Fab'!$G$17:$G$29)) +
(SUMIF(Reveal!$B$17:$B$30,B1711,Reveal!$G$17:$G$30)) +
(SUMIF('Reveal (2)'!$B$17:$B$30,B1711,'Reveal (2)'!$G$17:$G$30)) +
(SUMIF('Crown cove top'!$B$17:$B$30,B1711,'Crown cove top'!$G$17:$G$30)) +
(SUMIF('EMC assembly'!$B$17:$B$30,B1711,'EMC assembly'!$G$17:$G$30)) +
(SUMIF(Crating!$B$17:$B$29,B1711,Crating!$G$17:$G$29)) +
(SUMIF('LED wiring'!$B$17:$B$30,B1711,'LED wiring'!$G$17:$G$30)) +
(SUMIF('Changeable copy face'!$B$17:$B$30,B1711,'Changeable copy face'!$G$17:$G$30)) +
(SUMIF('Flex face assembly'!$B$17:$B$30,B1711,'Flex face assembly'!$G$17:$G$30)) +
(SUMIF('Routed face assembly'!$B$17:$B$30,B1711,'Routed face assembly'!$G$17:$G$30)) +
(SUMIF('Paint calculation'!$B$17:$B$30,B1711,'Paint calculation'!$G$17:$G$30)) +
(SUMIF('Trimcap letter face'!$B$17:$B$30,B1711,'Trimcap letter face'!$G$17:$G$30)) +
(SUMIF('Trimcap letter face (2)'!$B$17:$B$30,B1711,'Trimcap letter face (2)'!$G$17:$G$30)) +
(SUMIF('Channel letter fabrication'!$B$17:$B$30,B1711,'Channel letter fabrication'!$G$17:$G$30)) +
(SUMIF('Channel letter fabrication (2)'!$B$17:$B$30,B1711,'Channel letter fabrication (2)'!$G$17:$G$30))</f>
        <v>0</v>
      </c>
    </row>
    <row r="1712" spans="1:10">
      <c r="A1712" s="28">
        <f>[1]ODBC!$A1712</f>
        <v>0</v>
      </c>
      <c r="B1712" s="29">
        <f>[1]ODBC!B1712</f>
        <v>0</v>
      </c>
      <c r="C1712" s="30" t="str">
        <f>IFERROR(VLOOKUP($B1712,[1]ODBC!$B:$H,2,FALSE),"")</f>
        <v/>
      </c>
      <c r="D1712" s="30" t="str">
        <f>IFERROR(VLOOKUP($B1712,[1]ODBC!$B:$H,3,FALSE),"")</f>
        <v/>
      </c>
      <c r="E1712" s="30" t="str">
        <f>IFERROR(VLOOKUP($B1712,[1]ODBC!$B:$H,4,FALSE),"")</f>
        <v/>
      </c>
      <c r="F1712" s="31" t="str">
        <f>IFERROR(VLOOKUP($B1712,[1]ODBC!$B:$H,5,FALSE),"")</f>
        <v/>
      </c>
      <c r="G1712" s="32">
        <f>[1]ODBC!G1712</f>
        <v>0</v>
      </c>
      <c r="H1712" s="33">
        <f>SUM([1]ODBC!H1712)</f>
        <v>0</v>
      </c>
      <c r="I1712" s="41" t="str">
        <f>'Vinyl cutting'!$B$2</f>
        <v>J36938</v>
      </c>
      <c r="J1712" s="42">
        <f ca="1">(SUMIF('Freeform time and material'!$B$17:$B$30,B1712,'Freeform time and material'!$G$17:$G$30)) +
(SUMIF('Vinyl cutting'!$B$17:$B$30,B1712,'Vinyl cutting'!$G$17:$G$30)) +
(SUMIF('Vinyl cutting (2)'!$B$17:$B$30,B1712,'Vinyl cutting (2)'!$G$17:$G$30)) +
(SUMIF('Apply vinyl graphics'!$B$17:$B$30,B1712,'Apply vinyl graphics'!$G$17:$G$30)) +
(SUMIF('Apply vinyl graphics (2)'!$B$17:$B$30,B1712,'Apply vinyl graphics (2)'!$G$17:$G$30)) +
(SUMIF('Alum pan sign'!$B$17:$B$30,B1712,'Alum pan sign'!$G$17:$G$30)) +
(SUMIF('Alum pan sign (2)'!$B$17:$B$30,B1712,'Alum pan sign (2)'!$G$17:$G$30)) +
(SUMIF('Economy pan sign'!$B$17:$B$30,B1712,'Economy pan sign'!$G$17:$G$30)) +
(SUMIF('Post and panel sign'!$B$17:$B$30,B1712,'Post and panel sign'!$G$17:$G$30)) +
(SUMIF('Post and panel sign (2)'!$B$17:$B$30,B1712,'Post and panel sign (2)'!$G$17:$G$30)) +
(SUMIF('Flat panels only'!$B$17:$B$30,B1712,'Flat panels only'!$G$17:$G$30)) +
(SUMIF('Flat panels only (2)'!$B$17:$B$30,B1712,'Flat panels only (2)'!$G$17:$G$30)) +
(SUMIF('Routed panel shapes'!$B$18:$B$31,B1712,'Routed panel shapes'!$G$18:$G$31)) +
(SUMIF('Routed panel shapes (2)'!$B$18:$B$31,B1712,'Routed panel shapes (2)'!$G$18:$G$31)) +
(SUMIF('Routed face only'!$B$17:$B$30,B1712,'Routed face only'!$G$17:$G$30)) +
(SUMIF('Routed face only (2)'!$B$17:$B$30,B1712,'Routed face only (2)'!$G$17:$G$30)) +
(SUMIF('Routed alum faces letters'!$B$17:$B$30,B1712,'Routed alum faces letters'!$G$17:$G$30)) +
(SUMIF('Routed alum faces letters (2)'!$B$17:$B$30,B1712,'Routed alum faces letters (2)'!$G$17:$G$30)) +
(SUMIF('Routed push through acrylic'!$B$17:$B$30,B1712,'Routed push through acrylic'!$G$17:$G$30)) +
(SUMIF('Routed push through acrylic (2)'!$B$17:$B$30,B1712,'Routed push through acrylic (2)'!$G$17:$G$30)) +
(SUMIF('Sf routed cabinet'!$B$17:$B$30,B1712,'Sf routed cabinet'!$G$17:$G$30)) +
(SUMIF('Sf routed cabinet (2)'!$B$17:$B$30,B1712,'Sf routed cabinet (2)'!$G$17:$G$30)) +
(SUMIF('Df routed cabinet'!$B$17:$B$30,B1712,'Df routed cabinet'!$G$17:$G$30)) +
(SUMIF('Df routed cabinet (2)'!$B$17:$B$30,B1712,'Df routed cabinet (2)'!$G$17:$G$30)) +
(SUMIF('Sf acrylic cabinet'!$B$17:$B$30,B1712,'Sf acrylic cabinet'!$G$17:$G$30)) +
(SUMIF('Sf acrylic cabinet (2)'!$B$17:$B$30,B1712,'Sf acrylic cabinet (2)'!$G$17:$G$30)) +
(SUMIF('Economy Sf acrylic'!$B$17:$B$30,B1712,'Economy Sf acrylic'!$G$17:$G$30)) +
(SUMIF('Df acrylic cabinet'!$B$17:$B$30,B1712,'Df acrylic cabinet'!$G$17:$G$30)) +
(SUMIF('Df acrylic cabinet (2)'!$B$17:$B$30,B1712,'Df acrylic cabinet (2)'!$G$17:$G$30)) +
(SUMIF('Sf flex cabinet'!$B$17:$B$30,B1712,'Sf flex cabinet'!$G$17:$G$30)) +
(SUMIF('Sf flex cabinet (2)'!$B$17:$B$30,B1712,'Sf flex cabinet (2)'!$G$17:$G$30)) +
(SUMIF('Df flex cabinet'!$B$17:$B$36,B1712,'Df flex cabinet'!$G$17:$G$36)) +
(SUMIF('Df flex cabinet (2)'!$B$17:$B$36,B1712,'Df flex cabinet (2)'!$G$17:$G$36)) +
(SUMIF('Pole cover'!$B$17:$B$30,B1712,'Pole cover'!$G$17:$G$30)) +
(SUMIF('Pole cover (2)'!$B$17:$B$30,B1712,'Pole cover (2)'!$G$17:$G$30)) +
(SUMIF('Structural Steel Fab'!$B$17:$B$29,B1712,'Structural Steel Fab'!$G$17:$G$29)) +
(SUMIF(Reveal!$B$17:$B$30,B1712,Reveal!$G$17:$G$30)) +
(SUMIF('Reveal (2)'!$B$17:$B$30,B1712,'Reveal (2)'!$G$17:$G$30)) +
(SUMIF('Crown cove top'!$B$17:$B$30,B1712,'Crown cove top'!$G$17:$G$30)) +
(SUMIF('EMC assembly'!$B$17:$B$30,B1712,'EMC assembly'!$G$17:$G$30)) +
(SUMIF(Crating!$B$17:$B$29,B1712,Crating!$G$17:$G$29)) +
(SUMIF('LED wiring'!$B$17:$B$30,B1712,'LED wiring'!$G$17:$G$30)) +
(SUMIF('Changeable copy face'!$B$17:$B$30,B1712,'Changeable copy face'!$G$17:$G$30)) +
(SUMIF('Flex face assembly'!$B$17:$B$30,B1712,'Flex face assembly'!$G$17:$G$30)) +
(SUMIF('Routed face assembly'!$B$17:$B$30,B1712,'Routed face assembly'!$G$17:$G$30)) +
(SUMIF('Paint calculation'!$B$17:$B$30,B1712,'Paint calculation'!$G$17:$G$30)) +
(SUMIF('Trimcap letter face'!$B$17:$B$30,B1712,'Trimcap letter face'!$G$17:$G$30)) +
(SUMIF('Trimcap letter face (2)'!$B$17:$B$30,B1712,'Trimcap letter face (2)'!$G$17:$G$30)) +
(SUMIF('Channel letter fabrication'!$B$17:$B$30,B1712,'Channel letter fabrication'!$G$17:$G$30)) +
(SUMIF('Channel letter fabrication (2)'!$B$17:$B$30,B1712,'Channel letter fabrication (2)'!$G$17:$G$30))</f>
        <v>0</v>
      </c>
    </row>
    <row r="1713" spans="1:10">
      <c r="A1713" s="28">
        <f>[1]ODBC!$A1713</f>
        <v>0</v>
      </c>
      <c r="B1713" s="29">
        <f>[1]ODBC!B1713</f>
        <v>0</v>
      </c>
      <c r="C1713" s="30" t="str">
        <f>IFERROR(VLOOKUP($B1713,[1]ODBC!$B:$H,2,FALSE),"")</f>
        <v/>
      </c>
      <c r="D1713" s="30" t="str">
        <f>IFERROR(VLOOKUP($B1713,[1]ODBC!$B:$H,3,FALSE),"")</f>
        <v/>
      </c>
      <c r="E1713" s="30" t="str">
        <f>IFERROR(VLOOKUP($B1713,[1]ODBC!$B:$H,4,FALSE),"")</f>
        <v/>
      </c>
      <c r="F1713" s="31" t="str">
        <f>IFERROR(VLOOKUP($B1713,[1]ODBC!$B:$H,5,FALSE),"")</f>
        <v/>
      </c>
      <c r="G1713" s="32">
        <f>[1]ODBC!G1713</f>
        <v>0</v>
      </c>
      <c r="H1713" s="33">
        <f>SUM([1]ODBC!H1713)</f>
        <v>0</v>
      </c>
      <c r="I1713" s="41" t="str">
        <f>'Vinyl cutting'!$B$2</f>
        <v>J36938</v>
      </c>
      <c r="J1713" s="42">
        <f ca="1">(SUMIF('Freeform time and material'!$B$17:$B$30,B1713,'Freeform time and material'!$G$17:$G$30)) +
(SUMIF('Vinyl cutting'!$B$17:$B$30,B1713,'Vinyl cutting'!$G$17:$G$30)) +
(SUMIF('Vinyl cutting (2)'!$B$17:$B$30,B1713,'Vinyl cutting (2)'!$G$17:$G$30)) +
(SUMIF('Apply vinyl graphics'!$B$17:$B$30,B1713,'Apply vinyl graphics'!$G$17:$G$30)) +
(SUMIF('Apply vinyl graphics (2)'!$B$17:$B$30,B1713,'Apply vinyl graphics (2)'!$G$17:$G$30)) +
(SUMIF('Alum pan sign'!$B$17:$B$30,B1713,'Alum pan sign'!$G$17:$G$30)) +
(SUMIF('Alum pan sign (2)'!$B$17:$B$30,B1713,'Alum pan sign (2)'!$G$17:$G$30)) +
(SUMIF('Economy pan sign'!$B$17:$B$30,B1713,'Economy pan sign'!$G$17:$G$30)) +
(SUMIF('Post and panel sign'!$B$17:$B$30,B1713,'Post and panel sign'!$G$17:$G$30)) +
(SUMIF('Post and panel sign (2)'!$B$17:$B$30,B1713,'Post and panel sign (2)'!$G$17:$G$30)) +
(SUMIF('Flat panels only'!$B$17:$B$30,B1713,'Flat panels only'!$G$17:$G$30)) +
(SUMIF('Flat panels only (2)'!$B$17:$B$30,B1713,'Flat panels only (2)'!$G$17:$G$30)) +
(SUMIF('Routed panel shapes'!$B$18:$B$31,B1713,'Routed panel shapes'!$G$18:$G$31)) +
(SUMIF('Routed panel shapes (2)'!$B$18:$B$31,B1713,'Routed panel shapes (2)'!$G$18:$G$31)) +
(SUMIF('Routed face only'!$B$17:$B$30,B1713,'Routed face only'!$G$17:$G$30)) +
(SUMIF('Routed face only (2)'!$B$17:$B$30,B1713,'Routed face only (2)'!$G$17:$G$30)) +
(SUMIF('Routed alum faces letters'!$B$17:$B$30,B1713,'Routed alum faces letters'!$G$17:$G$30)) +
(SUMIF('Routed alum faces letters (2)'!$B$17:$B$30,B1713,'Routed alum faces letters (2)'!$G$17:$G$30)) +
(SUMIF('Routed push through acrylic'!$B$17:$B$30,B1713,'Routed push through acrylic'!$G$17:$G$30)) +
(SUMIF('Routed push through acrylic (2)'!$B$17:$B$30,B1713,'Routed push through acrylic (2)'!$G$17:$G$30)) +
(SUMIF('Sf routed cabinet'!$B$17:$B$30,B1713,'Sf routed cabinet'!$G$17:$G$30)) +
(SUMIF('Sf routed cabinet (2)'!$B$17:$B$30,B1713,'Sf routed cabinet (2)'!$G$17:$G$30)) +
(SUMIF('Df routed cabinet'!$B$17:$B$30,B1713,'Df routed cabinet'!$G$17:$G$30)) +
(SUMIF('Df routed cabinet (2)'!$B$17:$B$30,B1713,'Df routed cabinet (2)'!$G$17:$G$30)) +
(SUMIF('Sf acrylic cabinet'!$B$17:$B$30,B1713,'Sf acrylic cabinet'!$G$17:$G$30)) +
(SUMIF('Sf acrylic cabinet (2)'!$B$17:$B$30,B1713,'Sf acrylic cabinet (2)'!$G$17:$G$30)) +
(SUMIF('Economy Sf acrylic'!$B$17:$B$30,B1713,'Economy Sf acrylic'!$G$17:$G$30)) +
(SUMIF('Df acrylic cabinet'!$B$17:$B$30,B1713,'Df acrylic cabinet'!$G$17:$G$30)) +
(SUMIF('Df acrylic cabinet (2)'!$B$17:$B$30,B1713,'Df acrylic cabinet (2)'!$G$17:$G$30)) +
(SUMIF('Sf flex cabinet'!$B$17:$B$30,B1713,'Sf flex cabinet'!$G$17:$G$30)) +
(SUMIF('Sf flex cabinet (2)'!$B$17:$B$30,B1713,'Sf flex cabinet (2)'!$G$17:$G$30)) +
(SUMIF('Df flex cabinet'!$B$17:$B$36,B1713,'Df flex cabinet'!$G$17:$G$36)) +
(SUMIF('Df flex cabinet (2)'!$B$17:$B$36,B1713,'Df flex cabinet (2)'!$G$17:$G$36)) +
(SUMIF('Pole cover'!$B$17:$B$30,B1713,'Pole cover'!$G$17:$G$30)) +
(SUMIF('Pole cover (2)'!$B$17:$B$30,B1713,'Pole cover (2)'!$G$17:$G$30)) +
(SUMIF('Structural Steel Fab'!$B$17:$B$29,B1713,'Structural Steel Fab'!$G$17:$G$29)) +
(SUMIF(Reveal!$B$17:$B$30,B1713,Reveal!$G$17:$G$30)) +
(SUMIF('Reveal (2)'!$B$17:$B$30,B1713,'Reveal (2)'!$G$17:$G$30)) +
(SUMIF('Crown cove top'!$B$17:$B$30,B1713,'Crown cove top'!$G$17:$G$30)) +
(SUMIF('EMC assembly'!$B$17:$B$30,B1713,'EMC assembly'!$G$17:$G$30)) +
(SUMIF(Crating!$B$17:$B$29,B1713,Crating!$G$17:$G$29)) +
(SUMIF('LED wiring'!$B$17:$B$30,B1713,'LED wiring'!$G$17:$G$30)) +
(SUMIF('Changeable copy face'!$B$17:$B$30,B1713,'Changeable copy face'!$G$17:$G$30)) +
(SUMIF('Flex face assembly'!$B$17:$B$30,B1713,'Flex face assembly'!$G$17:$G$30)) +
(SUMIF('Routed face assembly'!$B$17:$B$30,B1713,'Routed face assembly'!$G$17:$G$30)) +
(SUMIF('Paint calculation'!$B$17:$B$30,B1713,'Paint calculation'!$G$17:$G$30)) +
(SUMIF('Trimcap letter face'!$B$17:$B$30,B1713,'Trimcap letter face'!$G$17:$G$30)) +
(SUMIF('Trimcap letter face (2)'!$B$17:$B$30,B1713,'Trimcap letter face (2)'!$G$17:$G$30)) +
(SUMIF('Channel letter fabrication'!$B$17:$B$30,B1713,'Channel letter fabrication'!$G$17:$G$30)) +
(SUMIF('Channel letter fabrication (2)'!$B$17:$B$30,B1713,'Channel letter fabrication (2)'!$G$17:$G$30))</f>
        <v>0</v>
      </c>
    </row>
    <row r="1714" spans="1:10">
      <c r="A1714" s="28">
        <f>[1]ODBC!$A1714</f>
        <v>0</v>
      </c>
      <c r="B1714" s="29">
        <f>[1]ODBC!B1714</f>
        <v>0</v>
      </c>
      <c r="C1714" s="30" t="str">
        <f>IFERROR(VLOOKUP($B1714,[1]ODBC!$B:$H,2,FALSE),"")</f>
        <v/>
      </c>
      <c r="D1714" s="30" t="str">
        <f>IFERROR(VLOOKUP($B1714,[1]ODBC!$B:$H,3,FALSE),"")</f>
        <v/>
      </c>
      <c r="E1714" s="30" t="str">
        <f>IFERROR(VLOOKUP($B1714,[1]ODBC!$B:$H,4,FALSE),"")</f>
        <v/>
      </c>
      <c r="F1714" s="31" t="str">
        <f>IFERROR(VLOOKUP($B1714,[1]ODBC!$B:$H,5,FALSE),"")</f>
        <v/>
      </c>
      <c r="G1714" s="32">
        <f>[1]ODBC!G1714</f>
        <v>0</v>
      </c>
      <c r="H1714" s="33">
        <f>SUM([1]ODBC!H1714)</f>
        <v>0</v>
      </c>
      <c r="I1714" s="41" t="str">
        <f>'Vinyl cutting'!$B$2</f>
        <v>J36938</v>
      </c>
      <c r="J1714" s="42">
        <f ca="1">(SUMIF('Freeform time and material'!$B$17:$B$30,B1714,'Freeform time and material'!$G$17:$G$30)) +
(SUMIF('Vinyl cutting'!$B$17:$B$30,B1714,'Vinyl cutting'!$G$17:$G$30)) +
(SUMIF('Vinyl cutting (2)'!$B$17:$B$30,B1714,'Vinyl cutting (2)'!$G$17:$G$30)) +
(SUMIF('Apply vinyl graphics'!$B$17:$B$30,B1714,'Apply vinyl graphics'!$G$17:$G$30)) +
(SUMIF('Apply vinyl graphics (2)'!$B$17:$B$30,B1714,'Apply vinyl graphics (2)'!$G$17:$G$30)) +
(SUMIF('Alum pan sign'!$B$17:$B$30,B1714,'Alum pan sign'!$G$17:$G$30)) +
(SUMIF('Alum pan sign (2)'!$B$17:$B$30,B1714,'Alum pan sign (2)'!$G$17:$G$30)) +
(SUMIF('Economy pan sign'!$B$17:$B$30,B1714,'Economy pan sign'!$G$17:$G$30)) +
(SUMIF('Post and panel sign'!$B$17:$B$30,B1714,'Post and panel sign'!$G$17:$G$30)) +
(SUMIF('Post and panel sign (2)'!$B$17:$B$30,B1714,'Post and panel sign (2)'!$G$17:$G$30)) +
(SUMIF('Flat panels only'!$B$17:$B$30,B1714,'Flat panels only'!$G$17:$G$30)) +
(SUMIF('Flat panels only (2)'!$B$17:$B$30,B1714,'Flat panels only (2)'!$G$17:$G$30)) +
(SUMIF('Routed panel shapes'!$B$18:$B$31,B1714,'Routed panel shapes'!$G$18:$G$31)) +
(SUMIF('Routed panel shapes (2)'!$B$18:$B$31,B1714,'Routed panel shapes (2)'!$G$18:$G$31)) +
(SUMIF('Routed face only'!$B$17:$B$30,B1714,'Routed face only'!$G$17:$G$30)) +
(SUMIF('Routed face only (2)'!$B$17:$B$30,B1714,'Routed face only (2)'!$G$17:$G$30)) +
(SUMIF('Routed alum faces letters'!$B$17:$B$30,B1714,'Routed alum faces letters'!$G$17:$G$30)) +
(SUMIF('Routed alum faces letters (2)'!$B$17:$B$30,B1714,'Routed alum faces letters (2)'!$G$17:$G$30)) +
(SUMIF('Routed push through acrylic'!$B$17:$B$30,B1714,'Routed push through acrylic'!$G$17:$G$30)) +
(SUMIF('Routed push through acrylic (2)'!$B$17:$B$30,B1714,'Routed push through acrylic (2)'!$G$17:$G$30)) +
(SUMIF('Sf routed cabinet'!$B$17:$B$30,B1714,'Sf routed cabinet'!$G$17:$G$30)) +
(SUMIF('Sf routed cabinet (2)'!$B$17:$B$30,B1714,'Sf routed cabinet (2)'!$G$17:$G$30)) +
(SUMIF('Df routed cabinet'!$B$17:$B$30,B1714,'Df routed cabinet'!$G$17:$G$30)) +
(SUMIF('Df routed cabinet (2)'!$B$17:$B$30,B1714,'Df routed cabinet (2)'!$G$17:$G$30)) +
(SUMIF('Sf acrylic cabinet'!$B$17:$B$30,B1714,'Sf acrylic cabinet'!$G$17:$G$30)) +
(SUMIF('Sf acrylic cabinet (2)'!$B$17:$B$30,B1714,'Sf acrylic cabinet (2)'!$G$17:$G$30)) +
(SUMIF('Economy Sf acrylic'!$B$17:$B$30,B1714,'Economy Sf acrylic'!$G$17:$G$30)) +
(SUMIF('Df acrylic cabinet'!$B$17:$B$30,B1714,'Df acrylic cabinet'!$G$17:$G$30)) +
(SUMIF('Df acrylic cabinet (2)'!$B$17:$B$30,B1714,'Df acrylic cabinet (2)'!$G$17:$G$30)) +
(SUMIF('Sf flex cabinet'!$B$17:$B$30,B1714,'Sf flex cabinet'!$G$17:$G$30)) +
(SUMIF('Sf flex cabinet (2)'!$B$17:$B$30,B1714,'Sf flex cabinet (2)'!$G$17:$G$30)) +
(SUMIF('Df flex cabinet'!$B$17:$B$36,B1714,'Df flex cabinet'!$G$17:$G$36)) +
(SUMIF('Df flex cabinet (2)'!$B$17:$B$36,B1714,'Df flex cabinet (2)'!$G$17:$G$36)) +
(SUMIF('Pole cover'!$B$17:$B$30,B1714,'Pole cover'!$G$17:$G$30)) +
(SUMIF('Pole cover (2)'!$B$17:$B$30,B1714,'Pole cover (2)'!$G$17:$G$30)) +
(SUMIF('Structural Steel Fab'!$B$17:$B$29,B1714,'Structural Steel Fab'!$G$17:$G$29)) +
(SUMIF(Reveal!$B$17:$B$30,B1714,Reveal!$G$17:$G$30)) +
(SUMIF('Reveal (2)'!$B$17:$B$30,B1714,'Reveal (2)'!$G$17:$G$30)) +
(SUMIF('Crown cove top'!$B$17:$B$30,B1714,'Crown cove top'!$G$17:$G$30)) +
(SUMIF('EMC assembly'!$B$17:$B$30,B1714,'EMC assembly'!$G$17:$G$30)) +
(SUMIF(Crating!$B$17:$B$29,B1714,Crating!$G$17:$G$29)) +
(SUMIF('LED wiring'!$B$17:$B$30,B1714,'LED wiring'!$G$17:$G$30)) +
(SUMIF('Changeable copy face'!$B$17:$B$30,B1714,'Changeable copy face'!$G$17:$G$30)) +
(SUMIF('Flex face assembly'!$B$17:$B$30,B1714,'Flex face assembly'!$G$17:$G$30)) +
(SUMIF('Routed face assembly'!$B$17:$B$30,B1714,'Routed face assembly'!$G$17:$G$30)) +
(SUMIF('Paint calculation'!$B$17:$B$30,B1714,'Paint calculation'!$G$17:$G$30)) +
(SUMIF('Trimcap letter face'!$B$17:$B$30,B1714,'Trimcap letter face'!$G$17:$G$30)) +
(SUMIF('Trimcap letter face (2)'!$B$17:$B$30,B1714,'Trimcap letter face (2)'!$G$17:$G$30)) +
(SUMIF('Channel letter fabrication'!$B$17:$B$30,B1714,'Channel letter fabrication'!$G$17:$G$30)) +
(SUMIF('Channel letter fabrication (2)'!$B$17:$B$30,B1714,'Channel letter fabrication (2)'!$G$17:$G$30))</f>
        <v>0</v>
      </c>
    </row>
    <row r="1715" spans="1:10">
      <c r="A1715" s="28">
        <f>[1]ODBC!$A1715</f>
        <v>0</v>
      </c>
      <c r="B1715" s="29">
        <f>[1]ODBC!B1715</f>
        <v>0</v>
      </c>
      <c r="C1715" s="30" t="str">
        <f>IFERROR(VLOOKUP($B1715,[1]ODBC!$B:$H,2,FALSE),"")</f>
        <v/>
      </c>
      <c r="D1715" s="30" t="str">
        <f>IFERROR(VLOOKUP($B1715,[1]ODBC!$B:$H,3,FALSE),"")</f>
        <v/>
      </c>
      <c r="E1715" s="30" t="str">
        <f>IFERROR(VLOOKUP($B1715,[1]ODBC!$B:$H,4,FALSE),"")</f>
        <v/>
      </c>
      <c r="F1715" s="31" t="str">
        <f>IFERROR(VLOOKUP($B1715,[1]ODBC!$B:$H,5,FALSE),"")</f>
        <v/>
      </c>
      <c r="G1715" s="32">
        <f>[1]ODBC!G1715</f>
        <v>0</v>
      </c>
      <c r="H1715" s="33">
        <f>SUM([1]ODBC!H1715)</f>
        <v>0</v>
      </c>
      <c r="I1715" s="41" t="str">
        <f>'Vinyl cutting'!$B$2</f>
        <v>J36938</v>
      </c>
      <c r="J1715" s="42">
        <f ca="1">(SUMIF('Freeform time and material'!$B$17:$B$30,B1715,'Freeform time and material'!$G$17:$G$30)) +
(SUMIF('Vinyl cutting'!$B$17:$B$30,B1715,'Vinyl cutting'!$G$17:$G$30)) +
(SUMIF('Vinyl cutting (2)'!$B$17:$B$30,B1715,'Vinyl cutting (2)'!$G$17:$G$30)) +
(SUMIF('Apply vinyl graphics'!$B$17:$B$30,B1715,'Apply vinyl graphics'!$G$17:$G$30)) +
(SUMIF('Apply vinyl graphics (2)'!$B$17:$B$30,B1715,'Apply vinyl graphics (2)'!$G$17:$G$30)) +
(SUMIF('Alum pan sign'!$B$17:$B$30,B1715,'Alum pan sign'!$G$17:$G$30)) +
(SUMIF('Alum pan sign (2)'!$B$17:$B$30,B1715,'Alum pan sign (2)'!$G$17:$G$30)) +
(SUMIF('Economy pan sign'!$B$17:$B$30,B1715,'Economy pan sign'!$G$17:$G$30)) +
(SUMIF('Post and panel sign'!$B$17:$B$30,B1715,'Post and panel sign'!$G$17:$G$30)) +
(SUMIF('Post and panel sign (2)'!$B$17:$B$30,B1715,'Post and panel sign (2)'!$G$17:$G$30)) +
(SUMIF('Flat panels only'!$B$17:$B$30,B1715,'Flat panels only'!$G$17:$G$30)) +
(SUMIF('Flat panels only (2)'!$B$17:$B$30,B1715,'Flat panels only (2)'!$G$17:$G$30)) +
(SUMIF('Routed panel shapes'!$B$18:$B$31,B1715,'Routed panel shapes'!$G$18:$G$31)) +
(SUMIF('Routed panel shapes (2)'!$B$18:$B$31,B1715,'Routed panel shapes (2)'!$G$18:$G$31)) +
(SUMIF('Routed face only'!$B$17:$B$30,B1715,'Routed face only'!$G$17:$G$30)) +
(SUMIF('Routed face only (2)'!$B$17:$B$30,B1715,'Routed face only (2)'!$G$17:$G$30)) +
(SUMIF('Routed alum faces letters'!$B$17:$B$30,B1715,'Routed alum faces letters'!$G$17:$G$30)) +
(SUMIF('Routed alum faces letters (2)'!$B$17:$B$30,B1715,'Routed alum faces letters (2)'!$G$17:$G$30)) +
(SUMIF('Routed push through acrylic'!$B$17:$B$30,B1715,'Routed push through acrylic'!$G$17:$G$30)) +
(SUMIF('Routed push through acrylic (2)'!$B$17:$B$30,B1715,'Routed push through acrylic (2)'!$G$17:$G$30)) +
(SUMIF('Sf routed cabinet'!$B$17:$B$30,B1715,'Sf routed cabinet'!$G$17:$G$30)) +
(SUMIF('Sf routed cabinet (2)'!$B$17:$B$30,B1715,'Sf routed cabinet (2)'!$G$17:$G$30)) +
(SUMIF('Df routed cabinet'!$B$17:$B$30,B1715,'Df routed cabinet'!$G$17:$G$30)) +
(SUMIF('Df routed cabinet (2)'!$B$17:$B$30,B1715,'Df routed cabinet (2)'!$G$17:$G$30)) +
(SUMIF('Sf acrylic cabinet'!$B$17:$B$30,B1715,'Sf acrylic cabinet'!$G$17:$G$30)) +
(SUMIF('Sf acrylic cabinet (2)'!$B$17:$B$30,B1715,'Sf acrylic cabinet (2)'!$G$17:$G$30)) +
(SUMIF('Economy Sf acrylic'!$B$17:$B$30,B1715,'Economy Sf acrylic'!$G$17:$G$30)) +
(SUMIF('Df acrylic cabinet'!$B$17:$B$30,B1715,'Df acrylic cabinet'!$G$17:$G$30)) +
(SUMIF('Df acrylic cabinet (2)'!$B$17:$B$30,B1715,'Df acrylic cabinet (2)'!$G$17:$G$30)) +
(SUMIF('Sf flex cabinet'!$B$17:$B$30,B1715,'Sf flex cabinet'!$G$17:$G$30)) +
(SUMIF('Sf flex cabinet (2)'!$B$17:$B$30,B1715,'Sf flex cabinet (2)'!$G$17:$G$30)) +
(SUMIF('Df flex cabinet'!$B$17:$B$36,B1715,'Df flex cabinet'!$G$17:$G$36)) +
(SUMIF('Df flex cabinet (2)'!$B$17:$B$36,B1715,'Df flex cabinet (2)'!$G$17:$G$36)) +
(SUMIF('Pole cover'!$B$17:$B$30,B1715,'Pole cover'!$G$17:$G$30)) +
(SUMIF('Pole cover (2)'!$B$17:$B$30,B1715,'Pole cover (2)'!$G$17:$G$30)) +
(SUMIF('Structural Steel Fab'!$B$17:$B$29,B1715,'Structural Steel Fab'!$G$17:$G$29)) +
(SUMIF(Reveal!$B$17:$B$30,B1715,Reveal!$G$17:$G$30)) +
(SUMIF('Reveal (2)'!$B$17:$B$30,B1715,'Reveal (2)'!$G$17:$G$30)) +
(SUMIF('Crown cove top'!$B$17:$B$30,B1715,'Crown cove top'!$G$17:$G$30)) +
(SUMIF('EMC assembly'!$B$17:$B$30,B1715,'EMC assembly'!$G$17:$G$30)) +
(SUMIF(Crating!$B$17:$B$29,B1715,Crating!$G$17:$G$29)) +
(SUMIF('LED wiring'!$B$17:$B$30,B1715,'LED wiring'!$G$17:$G$30)) +
(SUMIF('Changeable copy face'!$B$17:$B$30,B1715,'Changeable copy face'!$G$17:$G$30)) +
(SUMIF('Flex face assembly'!$B$17:$B$30,B1715,'Flex face assembly'!$G$17:$G$30)) +
(SUMIF('Routed face assembly'!$B$17:$B$30,B1715,'Routed face assembly'!$G$17:$G$30)) +
(SUMIF('Paint calculation'!$B$17:$B$30,B1715,'Paint calculation'!$G$17:$G$30)) +
(SUMIF('Trimcap letter face'!$B$17:$B$30,B1715,'Trimcap letter face'!$G$17:$G$30)) +
(SUMIF('Trimcap letter face (2)'!$B$17:$B$30,B1715,'Trimcap letter face (2)'!$G$17:$G$30)) +
(SUMIF('Channel letter fabrication'!$B$17:$B$30,B1715,'Channel letter fabrication'!$G$17:$G$30)) +
(SUMIF('Channel letter fabrication (2)'!$B$17:$B$30,B1715,'Channel letter fabrication (2)'!$G$17:$G$30))</f>
        <v>0</v>
      </c>
    </row>
    <row r="1716" spans="1:10">
      <c r="A1716" s="28">
        <f>[1]ODBC!$A1716</f>
        <v>0</v>
      </c>
      <c r="B1716" s="29">
        <f>[1]ODBC!B1716</f>
        <v>0</v>
      </c>
      <c r="C1716" s="30" t="str">
        <f>IFERROR(VLOOKUP($B1716,[1]ODBC!$B:$H,2,FALSE),"")</f>
        <v/>
      </c>
      <c r="D1716" s="30" t="str">
        <f>IFERROR(VLOOKUP($B1716,[1]ODBC!$B:$H,3,FALSE),"")</f>
        <v/>
      </c>
      <c r="E1716" s="30" t="str">
        <f>IFERROR(VLOOKUP($B1716,[1]ODBC!$B:$H,4,FALSE),"")</f>
        <v/>
      </c>
      <c r="F1716" s="31" t="str">
        <f>IFERROR(VLOOKUP($B1716,[1]ODBC!$B:$H,5,FALSE),"")</f>
        <v/>
      </c>
      <c r="G1716" s="32">
        <f>[1]ODBC!G1716</f>
        <v>0</v>
      </c>
      <c r="H1716" s="33">
        <f>SUM([1]ODBC!H1716)</f>
        <v>0</v>
      </c>
      <c r="I1716" s="41" t="str">
        <f>'Vinyl cutting'!$B$2</f>
        <v>J36938</v>
      </c>
      <c r="J1716" s="42">
        <f ca="1">(SUMIF('Freeform time and material'!$B$17:$B$30,B1716,'Freeform time and material'!$G$17:$G$30)) +
(SUMIF('Vinyl cutting'!$B$17:$B$30,B1716,'Vinyl cutting'!$G$17:$G$30)) +
(SUMIF('Vinyl cutting (2)'!$B$17:$B$30,B1716,'Vinyl cutting (2)'!$G$17:$G$30)) +
(SUMIF('Apply vinyl graphics'!$B$17:$B$30,B1716,'Apply vinyl graphics'!$G$17:$G$30)) +
(SUMIF('Apply vinyl graphics (2)'!$B$17:$B$30,B1716,'Apply vinyl graphics (2)'!$G$17:$G$30)) +
(SUMIF('Alum pan sign'!$B$17:$B$30,B1716,'Alum pan sign'!$G$17:$G$30)) +
(SUMIF('Alum pan sign (2)'!$B$17:$B$30,B1716,'Alum pan sign (2)'!$G$17:$G$30)) +
(SUMIF('Economy pan sign'!$B$17:$B$30,B1716,'Economy pan sign'!$G$17:$G$30)) +
(SUMIF('Post and panel sign'!$B$17:$B$30,B1716,'Post and panel sign'!$G$17:$G$30)) +
(SUMIF('Post and panel sign (2)'!$B$17:$B$30,B1716,'Post and panel sign (2)'!$G$17:$G$30)) +
(SUMIF('Flat panels only'!$B$17:$B$30,B1716,'Flat panels only'!$G$17:$G$30)) +
(SUMIF('Flat panels only (2)'!$B$17:$B$30,B1716,'Flat panels only (2)'!$G$17:$G$30)) +
(SUMIF('Routed panel shapes'!$B$18:$B$31,B1716,'Routed panel shapes'!$G$18:$G$31)) +
(SUMIF('Routed panel shapes (2)'!$B$18:$B$31,B1716,'Routed panel shapes (2)'!$G$18:$G$31)) +
(SUMIF('Routed face only'!$B$17:$B$30,B1716,'Routed face only'!$G$17:$G$30)) +
(SUMIF('Routed face only (2)'!$B$17:$B$30,B1716,'Routed face only (2)'!$G$17:$G$30)) +
(SUMIF('Routed alum faces letters'!$B$17:$B$30,B1716,'Routed alum faces letters'!$G$17:$G$30)) +
(SUMIF('Routed alum faces letters (2)'!$B$17:$B$30,B1716,'Routed alum faces letters (2)'!$G$17:$G$30)) +
(SUMIF('Routed push through acrylic'!$B$17:$B$30,B1716,'Routed push through acrylic'!$G$17:$G$30)) +
(SUMIF('Routed push through acrylic (2)'!$B$17:$B$30,B1716,'Routed push through acrylic (2)'!$G$17:$G$30)) +
(SUMIF('Sf routed cabinet'!$B$17:$B$30,B1716,'Sf routed cabinet'!$G$17:$G$30)) +
(SUMIF('Sf routed cabinet (2)'!$B$17:$B$30,B1716,'Sf routed cabinet (2)'!$G$17:$G$30)) +
(SUMIF('Df routed cabinet'!$B$17:$B$30,B1716,'Df routed cabinet'!$G$17:$G$30)) +
(SUMIF('Df routed cabinet (2)'!$B$17:$B$30,B1716,'Df routed cabinet (2)'!$G$17:$G$30)) +
(SUMIF('Sf acrylic cabinet'!$B$17:$B$30,B1716,'Sf acrylic cabinet'!$G$17:$G$30)) +
(SUMIF('Sf acrylic cabinet (2)'!$B$17:$B$30,B1716,'Sf acrylic cabinet (2)'!$G$17:$G$30)) +
(SUMIF('Economy Sf acrylic'!$B$17:$B$30,B1716,'Economy Sf acrylic'!$G$17:$G$30)) +
(SUMIF('Df acrylic cabinet'!$B$17:$B$30,B1716,'Df acrylic cabinet'!$G$17:$G$30)) +
(SUMIF('Df acrylic cabinet (2)'!$B$17:$B$30,B1716,'Df acrylic cabinet (2)'!$G$17:$G$30)) +
(SUMIF('Sf flex cabinet'!$B$17:$B$30,B1716,'Sf flex cabinet'!$G$17:$G$30)) +
(SUMIF('Sf flex cabinet (2)'!$B$17:$B$30,B1716,'Sf flex cabinet (2)'!$G$17:$G$30)) +
(SUMIF('Df flex cabinet'!$B$17:$B$36,B1716,'Df flex cabinet'!$G$17:$G$36)) +
(SUMIF('Df flex cabinet (2)'!$B$17:$B$36,B1716,'Df flex cabinet (2)'!$G$17:$G$36)) +
(SUMIF('Pole cover'!$B$17:$B$30,B1716,'Pole cover'!$G$17:$G$30)) +
(SUMIF('Pole cover (2)'!$B$17:$B$30,B1716,'Pole cover (2)'!$G$17:$G$30)) +
(SUMIF('Structural Steel Fab'!$B$17:$B$29,B1716,'Structural Steel Fab'!$G$17:$G$29)) +
(SUMIF(Reveal!$B$17:$B$30,B1716,Reveal!$G$17:$G$30)) +
(SUMIF('Reveal (2)'!$B$17:$B$30,B1716,'Reveal (2)'!$G$17:$G$30)) +
(SUMIF('Crown cove top'!$B$17:$B$30,B1716,'Crown cove top'!$G$17:$G$30)) +
(SUMIF('EMC assembly'!$B$17:$B$30,B1716,'EMC assembly'!$G$17:$G$30)) +
(SUMIF(Crating!$B$17:$B$29,B1716,Crating!$G$17:$G$29)) +
(SUMIF('LED wiring'!$B$17:$B$30,B1716,'LED wiring'!$G$17:$G$30)) +
(SUMIF('Changeable copy face'!$B$17:$B$30,B1716,'Changeable copy face'!$G$17:$G$30)) +
(SUMIF('Flex face assembly'!$B$17:$B$30,B1716,'Flex face assembly'!$G$17:$G$30)) +
(SUMIF('Routed face assembly'!$B$17:$B$30,B1716,'Routed face assembly'!$G$17:$G$30)) +
(SUMIF('Paint calculation'!$B$17:$B$30,B1716,'Paint calculation'!$G$17:$G$30)) +
(SUMIF('Trimcap letter face'!$B$17:$B$30,B1716,'Trimcap letter face'!$G$17:$G$30)) +
(SUMIF('Trimcap letter face (2)'!$B$17:$B$30,B1716,'Trimcap letter face (2)'!$G$17:$G$30)) +
(SUMIF('Channel letter fabrication'!$B$17:$B$30,B1716,'Channel letter fabrication'!$G$17:$G$30)) +
(SUMIF('Channel letter fabrication (2)'!$B$17:$B$30,B1716,'Channel letter fabrication (2)'!$G$17:$G$30))</f>
        <v>0</v>
      </c>
    </row>
    <row r="1717" spans="1:10">
      <c r="A1717" s="28">
        <f>[1]ODBC!$A1717</f>
        <v>0</v>
      </c>
      <c r="B1717" s="29">
        <f>[1]ODBC!B1717</f>
        <v>0</v>
      </c>
      <c r="C1717" s="30" t="str">
        <f>IFERROR(VLOOKUP($B1717,[1]ODBC!$B:$H,2,FALSE),"")</f>
        <v/>
      </c>
      <c r="D1717" s="30" t="str">
        <f>IFERROR(VLOOKUP($B1717,[1]ODBC!$B:$H,3,FALSE),"")</f>
        <v/>
      </c>
      <c r="E1717" s="30" t="str">
        <f>IFERROR(VLOOKUP($B1717,[1]ODBC!$B:$H,4,FALSE),"")</f>
        <v/>
      </c>
      <c r="F1717" s="31" t="str">
        <f>IFERROR(VLOOKUP($B1717,[1]ODBC!$B:$H,5,FALSE),"")</f>
        <v/>
      </c>
      <c r="G1717" s="32">
        <f>[1]ODBC!G1717</f>
        <v>0</v>
      </c>
      <c r="H1717" s="33">
        <f>SUM([1]ODBC!H1717)</f>
        <v>0</v>
      </c>
      <c r="I1717" s="41" t="str">
        <f>'Vinyl cutting'!$B$2</f>
        <v>J36938</v>
      </c>
      <c r="J1717" s="42">
        <f ca="1">(SUMIF('Freeform time and material'!$B$17:$B$30,B1717,'Freeform time and material'!$G$17:$G$30)) +
(SUMIF('Vinyl cutting'!$B$17:$B$30,B1717,'Vinyl cutting'!$G$17:$G$30)) +
(SUMIF('Vinyl cutting (2)'!$B$17:$B$30,B1717,'Vinyl cutting (2)'!$G$17:$G$30)) +
(SUMIF('Apply vinyl graphics'!$B$17:$B$30,B1717,'Apply vinyl graphics'!$G$17:$G$30)) +
(SUMIF('Apply vinyl graphics (2)'!$B$17:$B$30,B1717,'Apply vinyl graphics (2)'!$G$17:$G$30)) +
(SUMIF('Alum pan sign'!$B$17:$B$30,B1717,'Alum pan sign'!$G$17:$G$30)) +
(SUMIF('Alum pan sign (2)'!$B$17:$B$30,B1717,'Alum pan sign (2)'!$G$17:$G$30)) +
(SUMIF('Economy pan sign'!$B$17:$B$30,B1717,'Economy pan sign'!$G$17:$G$30)) +
(SUMIF('Post and panel sign'!$B$17:$B$30,B1717,'Post and panel sign'!$G$17:$G$30)) +
(SUMIF('Post and panel sign (2)'!$B$17:$B$30,B1717,'Post and panel sign (2)'!$G$17:$G$30)) +
(SUMIF('Flat panels only'!$B$17:$B$30,B1717,'Flat panels only'!$G$17:$G$30)) +
(SUMIF('Flat panels only (2)'!$B$17:$B$30,B1717,'Flat panels only (2)'!$G$17:$G$30)) +
(SUMIF('Routed panel shapes'!$B$18:$B$31,B1717,'Routed panel shapes'!$G$18:$G$31)) +
(SUMIF('Routed panel shapes (2)'!$B$18:$B$31,B1717,'Routed panel shapes (2)'!$G$18:$G$31)) +
(SUMIF('Routed face only'!$B$17:$B$30,B1717,'Routed face only'!$G$17:$G$30)) +
(SUMIF('Routed face only (2)'!$B$17:$B$30,B1717,'Routed face only (2)'!$G$17:$G$30)) +
(SUMIF('Routed alum faces letters'!$B$17:$B$30,B1717,'Routed alum faces letters'!$G$17:$G$30)) +
(SUMIF('Routed alum faces letters (2)'!$B$17:$B$30,B1717,'Routed alum faces letters (2)'!$G$17:$G$30)) +
(SUMIF('Routed push through acrylic'!$B$17:$B$30,B1717,'Routed push through acrylic'!$G$17:$G$30)) +
(SUMIF('Routed push through acrylic (2)'!$B$17:$B$30,B1717,'Routed push through acrylic (2)'!$G$17:$G$30)) +
(SUMIF('Sf routed cabinet'!$B$17:$B$30,B1717,'Sf routed cabinet'!$G$17:$G$30)) +
(SUMIF('Sf routed cabinet (2)'!$B$17:$B$30,B1717,'Sf routed cabinet (2)'!$G$17:$G$30)) +
(SUMIF('Df routed cabinet'!$B$17:$B$30,B1717,'Df routed cabinet'!$G$17:$G$30)) +
(SUMIF('Df routed cabinet (2)'!$B$17:$B$30,B1717,'Df routed cabinet (2)'!$G$17:$G$30)) +
(SUMIF('Sf acrylic cabinet'!$B$17:$B$30,B1717,'Sf acrylic cabinet'!$G$17:$G$30)) +
(SUMIF('Sf acrylic cabinet (2)'!$B$17:$B$30,B1717,'Sf acrylic cabinet (2)'!$G$17:$G$30)) +
(SUMIF('Economy Sf acrylic'!$B$17:$B$30,B1717,'Economy Sf acrylic'!$G$17:$G$30)) +
(SUMIF('Df acrylic cabinet'!$B$17:$B$30,B1717,'Df acrylic cabinet'!$G$17:$G$30)) +
(SUMIF('Df acrylic cabinet (2)'!$B$17:$B$30,B1717,'Df acrylic cabinet (2)'!$G$17:$G$30)) +
(SUMIF('Sf flex cabinet'!$B$17:$B$30,B1717,'Sf flex cabinet'!$G$17:$G$30)) +
(SUMIF('Sf flex cabinet (2)'!$B$17:$B$30,B1717,'Sf flex cabinet (2)'!$G$17:$G$30)) +
(SUMIF('Df flex cabinet'!$B$17:$B$36,B1717,'Df flex cabinet'!$G$17:$G$36)) +
(SUMIF('Df flex cabinet (2)'!$B$17:$B$36,B1717,'Df flex cabinet (2)'!$G$17:$G$36)) +
(SUMIF('Pole cover'!$B$17:$B$30,B1717,'Pole cover'!$G$17:$G$30)) +
(SUMIF('Pole cover (2)'!$B$17:$B$30,B1717,'Pole cover (2)'!$G$17:$G$30)) +
(SUMIF('Structural Steel Fab'!$B$17:$B$29,B1717,'Structural Steel Fab'!$G$17:$G$29)) +
(SUMIF(Reveal!$B$17:$B$30,B1717,Reveal!$G$17:$G$30)) +
(SUMIF('Reveal (2)'!$B$17:$B$30,B1717,'Reveal (2)'!$G$17:$G$30)) +
(SUMIF('Crown cove top'!$B$17:$B$30,B1717,'Crown cove top'!$G$17:$G$30)) +
(SUMIF('EMC assembly'!$B$17:$B$30,B1717,'EMC assembly'!$G$17:$G$30)) +
(SUMIF(Crating!$B$17:$B$29,B1717,Crating!$G$17:$G$29)) +
(SUMIF('LED wiring'!$B$17:$B$30,B1717,'LED wiring'!$G$17:$G$30)) +
(SUMIF('Changeable copy face'!$B$17:$B$30,B1717,'Changeable copy face'!$G$17:$G$30)) +
(SUMIF('Flex face assembly'!$B$17:$B$30,B1717,'Flex face assembly'!$G$17:$G$30)) +
(SUMIF('Routed face assembly'!$B$17:$B$30,B1717,'Routed face assembly'!$G$17:$G$30)) +
(SUMIF('Paint calculation'!$B$17:$B$30,B1717,'Paint calculation'!$G$17:$G$30)) +
(SUMIF('Trimcap letter face'!$B$17:$B$30,B1717,'Trimcap letter face'!$G$17:$G$30)) +
(SUMIF('Trimcap letter face (2)'!$B$17:$B$30,B1717,'Trimcap letter face (2)'!$G$17:$G$30)) +
(SUMIF('Channel letter fabrication'!$B$17:$B$30,B1717,'Channel letter fabrication'!$G$17:$G$30)) +
(SUMIF('Channel letter fabrication (2)'!$B$17:$B$30,B1717,'Channel letter fabrication (2)'!$G$17:$G$30))</f>
        <v>0</v>
      </c>
    </row>
    <row r="1718" spans="1:10">
      <c r="A1718" s="28">
        <f>[1]ODBC!$A1718</f>
        <v>0</v>
      </c>
      <c r="B1718" s="29">
        <f>[1]ODBC!B1718</f>
        <v>0</v>
      </c>
      <c r="C1718" s="30" t="str">
        <f>IFERROR(VLOOKUP($B1718,[1]ODBC!$B:$H,2,FALSE),"")</f>
        <v/>
      </c>
      <c r="D1718" s="30" t="str">
        <f>IFERROR(VLOOKUP($B1718,[1]ODBC!$B:$H,3,FALSE),"")</f>
        <v/>
      </c>
      <c r="E1718" s="30" t="str">
        <f>IFERROR(VLOOKUP($B1718,[1]ODBC!$B:$H,4,FALSE),"")</f>
        <v/>
      </c>
      <c r="F1718" s="31" t="str">
        <f>IFERROR(VLOOKUP($B1718,[1]ODBC!$B:$H,5,FALSE),"")</f>
        <v/>
      </c>
      <c r="G1718" s="32">
        <f>[1]ODBC!G1718</f>
        <v>0</v>
      </c>
      <c r="H1718" s="33">
        <f>SUM([1]ODBC!H1718)</f>
        <v>0</v>
      </c>
      <c r="I1718" s="41" t="str">
        <f>'Vinyl cutting'!$B$2</f>
        <v>J36938</v>
      </c>
      <c r="J1718" s="42">
        <f ca="1">(SUMIF('Freeform time and material'!$B$17:$B$30,B1718,'Freeform time and material'!$G$17:$G$30)) +
(SUMIF('Vinyl cutting'!$B$17:$B$30,B1718,'Vinyl cutting'!$G$17:$G$30)) +
(SUMIF('Vinyl cutting (2)'!$B$17:$B$30,B1718,'Vinyl cutting (2)'!$G$17:$G$30)) +
(SUMIF('Apply vinyl graphics'!$B$17:$B$30,B1718,'Apply vinyl graphics'!$G$17:$G$30)) +
(SUMIF('Apply vinyl graphics (2)'!$B$17:$B$30,B1718,'Apply vinyl graphics (2)'!$G$17:$G$30)) +
(SUMIF('Alum pan sign'!$B$17:$B$30,B1718,'Alum pan sign'!$G$17:$G$30)) +
(SUMIF('Alum pan sign (2)'!$B$17:$B$30,B1718,'Alum pan sign (2)'!$G$17:$G$30)) +
(SUMIF('Economy pan sign'!$B$17:$B$30,B1718,'Economy pan sign'!$G$17:$G$30)) +
(SUMIF('Post and panel sign'!$B$17:$B$30,B1718,'Post and panel sign'!$G$17:$G$30)) +
(SUMIF('Post and panel sign (2)'!$B$17:$B$30,B1718,'Post and panel sign (2)'!$G$17:$G$30)) +
(SUMIF('Flat panels only'!$B$17:$B$30,B1718,'Flat panels only'!$G$17:$G$30)) +
(SUMIF('Flat panels only (2)'!$B$17:$B$30,B1718,'Flat panels only (2)'!$G$17:$G$30)) +
(SUMIF('Routed panel shapes'!$B$18:$B$31,B1718,'Routed panel shapes'!$G$18:$G$31)) +
(SUMIF('Routed panel shapes (2)'!$B$18:$B$31,B1718,'Routed panel shapes (2)'!$G$18:$G$31)) +
(SUMIF('Routed face only'!$B$17:$B$30,B1718,'Routed face only'!$G$17:$G$30)) +
(SUMIF('Routed face only (2)'!$B$17:$B$30,B1718,'Routed face only (2)'!$G$17:$G$30)) +
(SUMIF('Routed alum faces letters'!$B$17:$B$30,B1718,'Routed alum faces letters'!$G$17:$G$30)) +
(SUMIF('Routed alum faces letters (2)'!$B$17:$B$30,B1718,'Routed alum faces letters (2)'!$G$17:$G$30)) +
(SUMIF('Routed push through acrylic'!$B$17:$B$30,B1718,'Routed push through acrylic'!$G$17:$G$30)) +
(SUMIF('Routed push through acrylic (2)'!$B$17:$B$30,B1718,'Routed push through acrylic (2)'!$G$17:$G$30)) +
(SUMIF('Sf routed cabinet'!$B$17:$B$30,B1718,'Sf routed cabinet'!$G$17:$G$30)) +
(SUMIF('Sf routed cabinet (2)'!$B$17:$B$30,B1718,'Sf routed cabinet (2)'!$G$17:$G$30)) +
(SUMIF('Df routed cabinet'!$B$17:$B$30,B1718,'Df routed cabinet'!$G$17:$G$30)) +
(SUMIF('Df routed cabinet (2)'!$B$17:$B$30,B1718,'Df routed cabinet (2)'!$G$17:$G$30)) +
(SUMIF('Sf acrylic cabinet'!$B$17:$B$30,B1718,'Sf acrylic cabinet'!$G$17:$G$30)) +
(SUMIF('Sf acrylic cabinet (2)'!$B$17:$B$30,B1718,'Sf acrylic cabinet (2)'!$G$17:$G$30)) +
(SUMIF('Economy Sf acrylic'!$B$17:$B$30,B1718,'Economy Sf acrylic'!$G$17:$G$30)) +
(SUMIF('Df acrylic cabinet'!$B$17:$B$30,B1718,'Df acrylic cabinet'!$G$17:$G$30)) +
(SUMIF('Df acrylic cabinet (2)'!$B$17:$B$30,B1718,'Df acrylic cabinet (2)'!$G$17:$G$30)) +
(SUMIF('Sf flex cabinet'!$B$17:$B$30,B1718,'Sf flex cabinet'!$G$17:$G$30)) +
(SUMIF('Sf flex cabinet (2)'!$B$17:$B$30,B1718,'Sf flex cabinet (2)'!$G$17:$G$30)) +
(SUMIF('Df flex cabinet'!$B$17:$B$36,B1718,'Df flex cabinet'!$G$17:$G$36)) +
(SUMIF('Df flex cabinet (2)'!$B$17:$B$36,B1718,'Df flex cabinet (2)'!$G$17:$G$36)) +
(SUMIF('Pole cover'!$B$17:$B$30,B1718,'Pole cover'!$G$17:$G$30)) +
(SUMIF('Pole cover (2)'!$B$17:$B$30,B1718,'Pole cover (2)'!$G$17:$G$30)) +
(SUMIF('Structural Steel Fab'!$B$17:$B$29,B1718,'Structural Steel Fab'!$G$17:$G$29)) +
(SUMIF(Reveal!$B$17:$B$30,B1718,Reveal!$G$17:$G$30)) +
(SUMIF('Reveal (2)'!$B$17:$B$30,B1718,'Reveal (2)'!$G$17:$G$30)) +
(SUMIF('Crown cove top'!$B$17:$B$30,B1718,'Crown cove top'!$G$17:$G$30)) +
(SUMIF('EMC assembly'!$B$17:$B$30,B1718,'EMC assembly'!$G$17:$G$30)) +
(SUMIF(Crating!$B$17:$B$29,B1718,Crating!$G$17:$G$29)) +
(SUMIF('LED wiring'!$B$17:$B$30,B1718,'LED wiring'!$G$17:$G$30)) +
(SUMIF('Changeable copy face'!$B$17:$B$30,B1718,'Changeable copy face'!$G$17:$G$30)) +
(SUMIF('Flex face assembly'!$B$17:$B$30,B1718,'Flex face assembly'!$G$17:$G$30)) +
(SUMIF('Routed face assembly'!$B$17:$B$30,B1718,'Routed face assembly'!$G$17:$G$30)) +
(SUMIF('Paint calculation'!$B$17:$B$30,B1718,'Paint calculation'!$G$17:$G$30)) +
(SUMIF('Trimcap letter face'!$B$17:$B$30,B1718,'Trimcap letter face'!$G$17:$G$30)) +
(SUMIF('Trimcap letter face (2)'!$B$17:$B$30,B1718,'Trimcap letter face (2)'!$G$17:$G$30)) +
(SUMIF('Channel letter fabrication'!$B$17:$B$30,B1718,'Channel letter fabrication'!$G$17:$G$30)) +
(SUMIF('Channel letter fabrication (2)'!$B$17:$B$30,B1718,'Channel letter fabrication (2)'!$G$17:$G$30))</f>
        <v>0</v>
      </c>
    </row>
    <row r="1719" spans="1:10">
      <c r="A1719" s="28">
        <f>[1]ODBC!$A1719</f>
        <v>0</v>
      </c>
      <c r="B1719" s="29">
        <f>[1]ODBC!B1719</f>
        <v>0</v>
      </c>
      <c r="C1719" s="30" t="str">
        <f>IFERROR(VLOOKUP($B1719,[1]ODBC!$B:$H,2,FALSE),"")</f>
        <v/>
      </c>
      <c r="D1719" s="30" t="str">
        <f>IFERROR(VLOOKUP($B1719,[1]ODBC!$B:$H,3,FALSE),"")</f>
        <v/>
      </c>
      <c r="E1719" s="30" t="str">
        <f>IFERROR(VLOOKUP($B1719,[1]ODBC!$B:$H,4,FALSE),"")</f>
        <v/>
      </c>
      <c r="F1719" s="31" t="str">
        <f>IFERROR(VLOOKUP($B1719,[1]ODBC!$B:$H,5,FALSE),"")</f>
        <v/>
      </c>
      <c r="G1719" s="32">
        <f>[1]ODBC!G1719</f>
        <v>0</v>
      </c>
      <c r="H1719" s="33">
        <f>SUM([1]ODBC!H1719)</f>
        <v>0</v>
      </c>
      <c r="I1719" s="41" t="str">
        <f>'Vinyl cutting'!$B$2</f>
        <v>J36938</v>
      </c>
      <c r="J1719" s="42">
        <f ca="1">(SUMIF('Freeform time and material'!$B$17:$B$30,B1719,'Freeform time and material'!$G$17:$G$30)) +
(SUMIF('Vinyl cutting'!$B$17:$B$30,B1719,'Vinyl cutting'!$G$17:$G$30)) +
(SUMIF('Vinyl cutting (2)'!$B$17:$B$30,B1719,'Vinyl cutting (2)'!$G$17:$G$30)) +
(SUMIF('Apply vinyl graphics'!$B$17:$B$30,B1719,'Apply vinyl graphics'!$G$17:$G$30)) +
(SUMIF('Apply vinyl graphics (2)'!$B$17:$B$30,B1719,'Apply vinyl graphics (2)'!$G$17:$G$30)) +
(SUMIF('Alum pan sign'!$B$17:$B$30,B1719,'Alum pan sign'!$G$17:$G$30)) +
(SUMIF('Alum pan sign (2)'!$B$17:$B$30,B1719,'Alum pan sign (2)'!$G$17:$G$30)) +
(SUMIF('Economy pan sign'!$B$17:$B$30,B1719,'Economy pan sign'!$G$17:$G$30)) +
(SUMIF('Post and panel sign'!$B$17:$B$30,B1719,'Post and panel sign'!$G$17:$G$30)) +
(SUMIF('Post and panel sign (2)'!$B$17:$B$30,B1719,'Post and panel sign (2)'!$G$17:$G$30)) +
(SUMIF('Flat panels only'!$B$17:$B$30,B1719,'Flat panels only'!$G$17:$G$30)) +
(SUMIF('Flat panels only (2)'!$B$17:$B$30,B1719,'Flat panels only (2)'!$G$17:$G$30)) +
(SUMIF('Routed panel shapes'!$B$18:$B$31,B1719,'Routed panel shapes'!$G$18:$G$31)) +
(SUMIF('Routed panel shapes (2)'!$B$18:$B$31,B1719,'Routed panel shapes (2)'!$G$18:$G$31)) +
(SUMIF('Routed face only'!$B$17:$B$30,B1719,'Routed face only'!$G$17:$G$30)) +
(SUMIF('Routed face only (2)'!$B$17:$B$30,B1719,'Routed face only (2)'!$G$17:$G$30)) +
(SUMIF('Routed alum faces letters'!$B$17:$B$30,B1719,'Routed alum faces letters'!$G$17:$G$30)) +
(SUMIF('Routed alum faces letters (2)'!$B$17:$B$30,B1719,'Routed alum faces letters (2)'!$G$17:$G$30)) +
(SUMIF('Routed push through acrylic'!$B$17:$B$30,B1719,'Routed push through acrylic'!$G$17:$G$30)) +
(SUMIF('Routed push through acrylic (2)'!$B$17:$B$30,B1719,'Routed push through acrylic (2)'!$G$17:$G$30)) +
(SUMIF('Sf routed cabinet'!$B$17:$B$30,B1719,'Sf routed cabinet'!$G$17:$G$30)) +
(SUMIF('Sf routed cabinet (2)'!$B$17:$B$30,B1719,'Sf routed cabinet (2)'!$G$17:$G$30)) +
(SUMIF('Df routed cabinet'!$B$17:$B$30,B1719,'Df routed cabinet'!$G$17:$G$30)) +
(SUMIF('Df routed cabinet (2)'!$B$17:$B$30,B1719,'Df routed cabinet (2)'!$G$17:$G$30)) +
(SUMIF('Sf acrylic cabinet'!$B$17:$B$30,B1719,'Sf acrylic cabinet'!$G$17:$G$30)) +
(SUMIF('Sf acrylic cabinet (2)'!$B$17:$B$30,B1719,'Sf acrylic cabinet (2)'!$G$17:$G$30)) +
(SUMIF('Economy Sf acrylic'!$B$17:$B$30,B1719,'Economy Sf acrylic'!$G$17:$G$30)) +
(SUMIF('Df acrylic cabinet'!$B$17:$B$30,B1719,'Df acrylic cabinet'!$G$17:$G$30)) +
(SUMIF('Df acrylic cabinet (2)'!$B$17:$B$30,B1719,'Df acrylic cabinet (2)'!$G$17:$G$30)) +
(SUMIF('Sf flex cabinet'!$B$17:$B$30,B1719,'Sf flex cabinet'!$G$17:$G$30)) +
(SUMIF('Sf flex cabinet (2)'!$B$17:$B$30,B1719,'Sf flex cabinet (2)'!$G$17:$G$30)) +
(SUMIF('Df flex cabinet'!$B$17:$B$36,B1719,'Df flex cabinet'!$G$17:$G$36)) +
(SUMIF('Df flex cabinet (2)'!$B$17:$B$36,B1719,'Df flex cabinet (2)'!$G$17:$G$36)) +
(SUMIF('Pole cover'!$B$17:$B$30,B1719,'Pole cover'!$G$17:$G$30)) +
(SUMIF('Pole cover (2)'!$B$17:$B$30,B1719,'Pole cover (2)'!$G$17:$G$30)) +
(SUMIF('Structural Steel Fab'!$B$17:$B$29,B1719,'Structural Steel Fab'!$G$17:$G$29)) +
(SUMIF(Reveal!$B$17:$B$30,B1719,Reveal!$G$17:$G$30)) +
(SUMIF('Reveal (2)'!$B$17:$B$30,B1719,'Reveal (2)'!$G$17:$G$30)) +
(SUMIF('Crown cove top'!$B$17:$B$30,B1719,'Crown cove top'!$G$17:$G$30)) +
(SUMIF('EMC assembly'!$B$17:$B$30,B1719,'EMC assembly'!$G$17:$G$30)) +
(SUMIF(Crating!$B$17:$B$29,B1719,Crating!$G$17:$G$29)) +
(SUMIF('LED wiring'!$B$17:$B$30,B1719,'LED wiring'!$G$17:$G$30)) +
(SUMIF('Changeable copy face'!$B$17:$B$30,B1719,'Changeable copy face'!$G$17:$G$30)) +
(SUMIF('Flex face assembly'!$B$17:$B$30,B1719,'Flex face assembly'!$G$17:$G$30)) +
(SUMIF('Routed face assembly'!$B$17:$B$30,B1719,'Routed face assembly'!$G$17:$G$30)) +
(SUMIF('Paint calculation'!$B$17:$B$30,B1719,'Paint calculation'!$G$17:$G$30)) +
(SUMIF('Trimcap letter face'!$B$17:$B$30,B1719,'Trimcap letter face'!$G$17:$G$30)) +
(SUMIF('Trimcap letter face (2)'!$B$17:$B$30,B1719,'Trimcap letter face (2)'!$G$17:$G$30)) +
(SUMIF('Channel letter fabrication'!$B$17:$B$30,B1719,'Channel letter fabrication'!$G$17:$G$30)) +
(SUMIF('Channel letter fabrication (2)'!$B$17:$B$30,B1719,'Channel letter fabrication (2)'!$G$17:$G$30))</f>
        <v>0</v>
      </c>
    </row>
    <row r="1720" spans="1:10">
      <c r="A1720" s="28">
        <f>[1]ODBC!$A1720</f>
        <v>0</v>
      </c>
      <c r="B1720" s="29">
        <f>[1]ODBC!B1720</f>
        <v>0</v>
      </c>
      <c r="C1720" s="30" t="str">
        <f>IFERROR(VLOOKUP($B1720,[1]ODBC!$B:$H,2,FALSE),"")</f>
        <v/>
      </c>
      <c r="D1720" s="30" t="str">
        <f>IFERROR(VLOOKUP($B1720,[1]ODBC!$B:$H,3,FALSE),"")</f>
        <v/>
      </c>
      <c r="E1720" s="30" t="str">
        <f>IFERROR(VLOOKUP($B1720,[1]ODBC!$B:$H,4,FALSE),"")</f>
        <v/>
      </c>
      <c r="F1720" s="31" t="str">
        <f>IFERROR(VLOOKUP($B1720,[1]ODBC!$B:$H,5,FALSE),"")</f>
        <v/>
      </c>
      <c r="G1720" s="32">
        <f>[1]ODBC!G1720</f>
        <v>0</v>
      </c>
      <c r="H1720" s="33">
        <f>SUM([1]ODBC!H1720)</f>
        <v>0</v>
      </c>
      <c r="I1720" s="41" t="str">
        <f>'Vinyl cutting'!$B$2</f>
        <v>J36938</v>
      </c>
      <c r="J1720" s="42">
        <f ca="1">(SUMIF('Freeform time and material'!$B$17:$B$30,B1720,'Freeform time and material'!$G$17:$G$30)) +
(SUMIF('Vinyl cutting'!$B$17:$B$30,B1720,'Vinyl cutting'!$G$17:$G$30)) +
(SUMIF('Vinyl cutting (2)'!$B$17:$B$30,B1720,'Vinyl cutting (2)'!$G$17:$G$30)) +
(SUMIF('Apply vinyl graphics'!$B$17:$B$30,B1720,'Apply vinyl graphics'!$G$17:$G$30)) +
(SUMIF('Apply vinyl graphics (2)'!$B$17:$B$30,B1720,'Apply vinyl graphics (2)'!$G$17:$G$30)) +
(SUMIF('Alum pan sign'!$B$17:$B$30,B1720,'Alum pan sign'!$G$17:$G$30)) +
(SUMIF('Alum pan sign (2)'!$B$17:$B$30,B1720,'Alum pan sign (2)'!$G$17:$G$30)) +
(SUMIF('Economy pan sign'!$B$17:$B$30,B1720,'Economy pan sign'!$G$17:$G$30)) +
(SUMIF('Post and panel sign'!$B$17:$B$30,B1720,'Post and panel sign'!$G$17:$G$30)) +
(SUMIF('Post and panel sign (2)'!$B$17:$B$30,B1720,'Post and panel sign (2)'!$G$17:$G$30)) +
(SUMIF('Flat panels only'!$B$17:$B$30,B1720,'Flat panels only'!$G$17:$G$30)) +
(SUMIF('Flat panels only (2)'!$B$17:$B$30,B1720,'Flat panels only (2)'!$G$17:$G$30)) +
(SUMIF('Routed panel shapes'!$B$18:$B$31,B1720,'Routed panel shapes'!$G$18:$G$31)) +
(SUMIF('Routed panel shapes (2)'!$B$18:$B$31,B1720,'Routed panel shapes (2)'!$G$18:$G$31)) +
(SUMIF('Routed face only'!$B$17:$B$30,B1720,'Routed face only'!$G$17:$G$30)) +
(SUMIF('Routed face only (2)'!$B$17:$B$30,B1720,'Routed face only (2)'!$G$17:$G$30)) +
(SUMIF('Routed alum faces letters'!$B$17:$B$30,B1720,'Routed alum faces letters'!$G$17:$G$30)) +
(SUMIF('Routed alum faces letters (2)'!$B$17:$B$30,B1720,'Routed alum faces letters (2)'!$G$17:$G$30)) +
(SUMIF('Routed push through acrylic'!$B$17:$B$30,B1720,'Routed push through acrylic'!$G$17:$G$30)) +
(SUMIF('Routed push through acrylic (2)'!$B$17:$B$30,B1720,'Routed push through acrylic (2)'!$G$17:$G$30)) +
(SUMIF('Sf routed cabinet'!$B$17:$B$30,B1720,'Sf routed cabinet'!$G$17:$G$30)) +
(SUMIF('Sf routed cabinet (2)'!$B$17:$B$30,B1720,'Sf routed cabinet (2)'!$G$17:$G$30)) +
(SUMIF('Df routed cabinet'!$B$17:$B$30,B1720,'Df routed cabinet'!$G$17:$G$30)) +
(SUMIF('Df routed cabinet (2)'!$B$17:$B$30,B1720,'Df routed cabinet (2)'!$G$17:$G$30)) +
(SUMIF('Sf acrylic cabinet'!$B$17:$B$30,B1720,'Sf acrylic cabinet'!$G$17:$G$30)) +
(SUMIF('Sf acrylic cabinet (2)'!$B$17:$B$30,B1720,'Sf acrylic cabinet (2)'!$G$17:$G$30)) +
(SUMIF('Economy Sf acrylic'!$B$17:$B$30,B1720,'Economy Sf acrylic'!$G$17:$G$30)) +
(SUMIF('Df acrylic cabinet'!$B$17:$B$30,B1720,'Df acrylic cabinet'!$G$17:$G$30)) +
(SUMIF('Df acrylic cabinet (2)'!$B$17:$B$30,B1720,'Df acrylic cabinet (2)'!$G$17:$G$30)) +
(SUMIF('Sf flex cabinet'!$B$17:$B$30,B1720,'Sf flex cabinet'!$G$17:$G$30)) +
(SUMIF('Sf flex cabinet (2)'!$B$17:$B$30,B1720,'Sf flex cabinet (2)'!$G$17:$G$30)) +
(SUMIF('Df flex cabinet'!$B$17:$B$36,B1720,'Df flex cabinet'!$G$17:$G$36)) +
(SUMIF('Df flex cabinet (2)'!$B$17:$B$36,B1720,'Df flex cabinet (2)'!$G$17:$G$36)) +
(SUMIF('Pole cover'!$B$17:$B$30,B1720,'Pole cover'!$G$17:$G$30)) +
(SUMIF('Pole cover (2)'!$B$17:$B$30,B1720,'Pole cover (2)'!$G$17:$G$30)) +
(SUMIF('Structural Steel Fab'!$B$17:$B$29,B1720,'Structural Steel Fab'!$G$17:$G$29)) +
(SUMIF(Reveal!$B$17:$B$30,B1720,Reveal!$G$17:$G$30)) +
(SUMIF('Reveal (2)'!$B$17:$B$30,B1720,'Reveal (2)'!$G$17:$G$30)) +
(SUMIF('Crown cove top'!$B$17:$B$30,B1720,'Crown cove top'!$G$17:$G$30)) +
(SUMIF('EMC assembly'!$B$17:$B$30,B1720,'EMC assembly'!$G$17:$G$30)) +
(SUMIF(Crating!$B$17:$B$29,B1720,Crating!$G$17:$G$29)) +
(SUMIF('LED wiring'!$B$17:$B$30,B1720,'LED wiring'!$G$17:$G$30)) +
(SUMIF('Changeable copy face'!$B$17:$B$30,B1720,'Changeable copy face'!$G$17:$G$30)) +
(SUMIF('Flex face assembly'!$B$17:$B$30,B1720,'Flex face assembly'!$G$17:$G$30)) +
(SUMIF('Routed face assembly'!$B$17:$B$30,B1720,'Routed face assembly'!$G$17:$G$30)) +
(SUMIF('Paint calculation'!$B$17:$B$30,B1720,'Paint calculation'!$G$17:$G$30)) +
(SUMIF('Trimcap letter face'!$B$17:$B$30,B1720,'Trimcap letter face'!$G$17:$G$30)) +
(SUMIF('Trimcap letter face (2)'!$B$17:$B$30,B1720,'Trimcap letter face (2)'!$G$17:$G$30)) +
(SUMIF('Channel letter fabrication'!$B$17:$B$30,B1720,'Channel letter fabrication'!$G$17:$G$30)) +
(SUMIF('Channel letter fabrication (2)'!$B$17:$B$30,B1720,'Channel letter fabrication (2)'!$G$17:$G$30))</f>
        <v>0</v>
      </c>
    </row>
    <row r="1721" spans="1:10">
      <c r="A1721" s="28">
        <f>[1]ODBC!$A1721</f>
        <v>0</v>
      </c>
      <c r="B1721" s="29">
        <f>[1]ODBC!B1721</f>
        <v>0</v>
      </c>
      <c r="C1721" s="30" t="str">
        <f>IFERROR(VLOOKUP($B1721,[1]ODBC!$B:$H,2,FALSE),"")</f>
        <v/>
      </c>
      <c r="D1721" s="30" t="str">
        <f>IFERROR(VLOOKUP($B1721,[1]ODBC!$B:$H,3,FALSE),"")</f>
        <v/>
      </c>
      <c r="E1721" s="30" t="str">
        <f>IFERROR(VLOOKUP($B1721,[1]ODBC!$B:$H,4,FALSE),"")</f>
        <v/>
      </c>
      <c r="F1721" s="31" t="str">
        <f>IFERROR(VLOOKUP($B1721,[1]ODBC!$B:$H,5,FALSE),"")</f>
        <v/>
      </c>
      <c r="G1721" s="32">
        <f>[1]ODBC!G1721</f>
        <v>0</v>
      </c>
      <c r="H1721" s="33">
        <f>SUM([1]ODBC!H1721)</f>
        <v>0</v>
      </c>
      <c r="I1721" s="41" t="str">
        <f>'Vinyl cutting'!$B$2</f>
        <v>J36938</v>
      </c>
      <c r="J1721" s="42">
        <f ca="1">(SUMIF('Freeform time and material'!$B$17:$B$30,B1721,'Freeform time and material'!$G$17:$G$30)) +
(SUMIF('Vinyl cutting'!$B$17:$B$30,B1721,'Vinyl cutting'!$G$17:$G$30)) +
(SUMIF('Vinyl cutting (2)'!$B$17:$B$30,B1721,'Vinyl cutting (2)'!$G$17:$G$30)) +
(SUMIF('Apply vinyl graphics'!$B$17:$B$30,B1721,'Apply vinyl graphics'!$G$17:$G$30)) +
(SUMIF('Apply vinyl graphics (2)'!$B$17:$B$30,B1721,'Apply vinyl graphics (2)'!$G$17:$G$30)) +
(SUMIF('Alum pan sign'!$B$17:$B$30,B1721,'Alum pan sign'!$G$17:$G$30)) +
(SUMIF('Alum pan sign (2)'!$B$17:$B$30,B1721,'Alum pan sign (2)'!$G$17:$G$30)) +
(SUMIF('Economy pan sign'!$B$17:$B$30,B1721,'Economy pan sign'!$G$17:$G$30)) +
(SUMIF('Post and panel sign'!$B$17:$B$30,B1721,'Post and panel sign'!$G$17:$G$30)) +
(SUMIF('Post and panel sign (2)'!$B$17:$B$30,B1721,'Post and panel sign (2)'!$G$17:$G$30)) +
(SUMIF('Flat panels only'!$B$17:$B$30,B1721,'Flat panels only'!$G$17:$G$30)) +
(SUMIF('Flat panels only (2)'!$B$17:$B$30,B1721,'Flat panels only (2)'!$G$17:$G$30)) +
(SUMIF('Routed panel shapes'!$B$18:$B$31,B1721,'Routed panel shapes'!$G$18:$G$31)) +
(SUMIF('Routed panel shapes (2)'!$B$18:$B$31,B1721,'Routed panel shapes (2)'!$G$18:$G$31)) +
(SUMIF('Routed face only'!$B$17:$B$30,B1721,'Routed face only'!$G$17:$G$30)) +
(SUMIF('Routed face only (2)'!$B$17:$B$30,B1721,'Routed face only (2)'!$G$17:$G$30)) +
(SUMIF('Routed alum faces letters'!$B$17:$B$30,B1721,'Routed alum faces letters'!$G$17:$G$30)) +
(SUMIF('Routed alum faces letters (2)'!$B$17:$B$30,B1721,'Routed alum faces letters (2)'!$G$17:$G$30)) +
(SUMIF('Routed push through acrylic'!$B$17:$B$30,B1721,'Routed push through acrylic'!$G$17:$G$30)) +
(SUMIF('Routed push through acrylic (2)'!$B$17:$B$30,B1721,'Routed push through acrylic (2)'!$G$17:$G$30)) +
(SUMIF('Sf routed cabinet'!$B$17:$B$30,B1721,'Sf routed cabinet'!$G$17:$G$30)) +
(SUMIF('Sf routed cabinet (2)'!$B$17:$B$30,B1721,'Sf routed cabinet (2)'!$G$17:$G$30)) +
(SUMIF('Df routed cabinet'!$B$17:$B$30,B1721,'Df routed cabinet'!$G$17:$G$30)) +
(SUMIF('Df routed cabinet (2)'!$B$17:$B$30,B1721,'Df routed cabinet (2)'!$G$17:$G$30)) +
(SUMIF('Sf acrylic cabinet'!$B$17:$B$30,B1721,'Sf acrylic cabinet'!$G$17:$G$30)) +
(SUMIF('Sf acrylic cabinet (2)'!$B$17:$B$30,B1721,'Sf acrylic cabinet (2)'!$G$17:$G$30)) +
(SUMIF('Economy Sf acrylic'!$B$17:$B$30,B1721,'Economy Sf acrylic'!$G$17:$G$30)) +
(SUMIF('Df acrylic cabinet'!$B$17:$B$30,B1721,'Df acrylic cabinet'!$G$17:$G$30)) +
(SUMIF('Df acrylic cabinet (2)'!$B$17:$B$30,B1721,'Df acrylic cabinet (2)'!$G$17:$G$30)) +
(SUMIF('Sf flex cabinet'!$B$17:$B$30,B1721,'Sf flex cabinet'!$G$17:$G$30)) +
(SUMIF('Sf flex cabinet (2)'!$B$17:$B$30,B1721,'Sf flex cabinet (2)'!$G$17:$G$30)) +
(SUMIF('Df flex cabinet'!$B$17:$B$36,B1721,'Df flex cabinet'!$G$17:$G$36)) +
(SUMIF('Df flex cabinet (2)'!$B$17:$B$36,B1721,'Df flex cabinet (2)'!$G$17:$G$36)) +
(SUMIF('Pole cover'!$B$17:$B$30,B1721,'Pole cover'!$G$17:$G$30)) +
(SUMIF('Pole cover (2)'!$B$17:$B$30,B1721,'Pole cover (2)'!$G$17:$G$30)) +
(SUMIF('Structural Steel Fab'!$B$17:$B$29,B1721,'Structural Steel Fab'!$G$17:$G$29)) +
(SUMIF(Reveal!$B$17:$B$30,B1721,Reveal!$G$17:$G$30)) +
(SUMIF('Reveal (2)'!$B$17:$B$30,B1721,'Reveal (2)'!$G$17:$G$30)) +
(SUMIF('Crown cove top'!$B$17:$B$30,B1721,'Crown cove top'!$G$17:$G$30)) +
(SUMIF('EMC assembly'!$B$17:$B$30,B1721,'EMC assembly'!$G$17:$G$30)) +
(SUMIF(Crating!$B$17:$B$29,B1721,Crating!$G$17:$G$29)) +
(SUMIF('LED wiring'!$B$17:$B$30,B1721,'LED wiring'!$G$17:$G$30)) +
(SUMIF('Changeable copy face'!$B$17:$B$30,B1721,'Changeable copy face'!$G$17:$G$30)) +
(SUMIF('Flex face assembly'!$B$17:$B$30,B1721,'Flex face assembly'!$G$17:$G$30)) +
(SUMIF('Routed face assembly'!$B$17:$B$30,B1721,'Routed face assembly'!$G$17:$G$30)) +
(SUMIF('Paint calculation'!$B$17:$B$30,B1721,'Paint calculation'!$G$17:$G$30)) +
(SUMIF('Trimcap letter face'!$B$17:$B$30,B1721,'Trimcap letter face'!$G$17:$G$30)) +
(SUMIF('Trimcap letter face (2)'!$B$17:$B$30,B1721,'Trimcap letter face (2)'!$G$17:$G$30)) +
(SUMIF('Channel letter fabrication'!$B$17:$B$30,B1721,'Channel letter fabrication'!$G$17:$G$30)) +
(SUMIF('Channel letter fabrication (2)'!$B$17:$B$30,B1721,'Channel letter fabrication (2)'!$G$17:$G$30))</f>
        <v>0</v>
      </c>
    </row>
    <row r="1722" spans="1:10">
      <c r="A1722" s="28">
        <f>[1]ODBC!$A1722</f>
        <v>0</v>
      </c>
      <c r="B1722" s="29">
        <f>[1]ODBC!B1722</f>
        <v>0</v>
      </c>
      <c r="C1722" s="30" t="str">
        <f>IFERROR(VLOOKUP($B1722,[1]ODBC!$B:$H,2,FALSE),"")</f>
        <v/>
      </c>
      <c r="D1722" s="30" t="str">
        <f>IFERROR(VLOOKUP($B1722,[1]ODBC!$B:$H,3,FALSE),"")</f>
        <v/>
      </c>
      <c r="E1722" s="30" t="str">
        <f>IFERROR(VLOOKUP($B1722,[1]ODBC!$B:$H,4,FALSE),"")</f>
        <v/>
      </c>
      <c r="F1722" s="31" t="str">
        <f>IFERROR(VLOOKUP($B1722,[1]ODBC!$B:$H,5,FALSE),"")</f>
        <v/>
      </c>
      <c r="G1722" s="32">
        <f>[1]ODBC!G1722</f>
        <v>0</v>
      </c>
      <c r="H1722" s="33">
        <f>SUM([1]ODBC!H1722)</f>
        <v>0</v>
      </c>
      <c r="I1722" s="41" t="str">
        <f>'Vinyl cutting'!$B$2</f>
        <v>J36938</v>
      </c>
      <c r="J1722" s="42">
        <f ca="1">(SUMIF('Freeform time and material'!$B$17:$B$30,B1722,'Freeform time and material'!$G$17:$G$30)) +
(SUMIF('Vinyl cutting'!$B$17:$B$30,B1722,'Vinyl cutting'!$G$17:$G$30)) +
(SUMIF('Vinyl cutting (2)'!$B$17:$B$30,B1722,'Vinyl cutting (2)'!$G$17:$G$30)) +
(SUMIF('Apply vinyl graphics'!$B$17:$B$30,B1722,'Apply vinyl graphics'!$G$17:$G$30)) +
(SUMIF('Apply vinyl graphics (2)'!$B$17:$B$30,B1722,'Apply vinyl graphics (2)'!$G$17:$G$30)) +
(SUMIF('Alum pan sign'!$B$17:$B$30,B1722,'Alum pan sign'!$G$17:$G$30)) +
(SUMIF('Alum pan sign (2)'!$B$17:$B$30,B1722,'Alum pan sign (2)'!$G$17:$G$30)) +
(SUMIF('Economy pan sign'!$B$17:$B$30,B1722,'Economy pan sign'!$G$17:$G$30)) +
(SUMIF('Post and panel sign'!$B$17:$B$30,B1722,'Post and panel sign'!$G$17:$G$30)) +
(SUMIF('Post and panel sign (2)'!$B$17:$B$30,B1722,'Post and panel sign (2)'!$G$17:$G$30)) +
(SUMIF('Flat panels only'!$B$17:$B$30,B1722,'Flat panels only'!$G$17:$G$30)) +
(SUMIF('Flat panels only (2)'!$B$17:$B$30,B1722,'Flat panels only (2)'!$G$17:$G$30)) +
(SUMIF('Routed panel shapes'!$B$18:$B$31,B1722,'Routed panel shapes'!$G$18:$G$31)) +
(SUMIF('Routed panel shapes (2)'!$B$18:$B$31,B1722,'Routed panel shapes (2)'!$G$18:$G$31)) +
(SUMIF('Routed face only'!$B$17:$B$30,B1722,'Routed face only'!$G$17:$G$30)) +
(SUMIF('Routed face only (2)'!$B$17:$B$30,B1722,'Routed face only (2)'!$G$17:$G$30)) +
(SUMIF('Routed alum faces letters'!$B$17:$B$30,B1722,'Routed alum faces letters'!$G$17:$G$30)) +
(SUMIF('Routed alum faces letters (2)'!$B$17:$B$30,B1722,'Routed alum faces letters (2)'!$G$17:$G$30)) +
(SUMIF('Routed push through acrylic'!$B$17:$B$30,B1722,'Routed push through acrylic'!$G$17:$G$30)) +
(SUMIF('Routed push through acrylic (2)'!$B$17:$B$30,B1722,'Routed push through acrylic (2)'!$G$17:$G$30)) +
(SUMIF('Sf routed cabinet'!$B$17:$B$30,B1722,'Sf routed cabinet'!$G$17:$G$30)) +
(SUMIF('Sf routed cabinet (2)'!$B$17:$B$30,B1722,'Sf routed cabinet (2)'!$G$17:$G$30)) +
(SUMIF('Df routed cabinet'!$B$17:$B$30,B1722,'Df routed cabinet'!$G$17:$G$30)) +
(SUMIF('Df routed cabinet (2)'!$B$17:$B$30,B1722,'Df routed cabinet (2)'!$G$17:$G$30)) +
(SUMIF('Sf acrylic cabinet'!$B$17:$B$30,B1722,'Sf acrylic cabinet'!$G$17:$G$30)) +
(SUMIF('Sf acrylic cabinet (2)'!$B$17:$B$30,B1722,'Sf acrylic cabinet (2)'!$G$17:$G$30)) +
(SUMIF('Economy Sf acrylic'!$B$17:$B$30,B1722,'Economy Sf acrylic'!$G$17:$G$30)) +
(SUMIF('Df acrylic cabinet'!$B$17:$B$30,B1722,'Df acrylic cabinet'!$G$17:$G$30)) +
(SUMIF('Df acrylic cabinet (2)'!$B$17:$B$30,B1722,'Df acrylic cabinet (2)'!$G$17:$G$30)) +
(SUMIF('Sf flex cabinet'!$B$17:$B$30,B1722,'Sf flex cabinet'!$G$17:$G$30)) +
(SUMIF('Sf flex cabinet (2)'!$B$17:$B$30,B1722,'Sf flex cabinet (2)'!$G$17:$G$30)) +
(SUMIF('Df flex cabinet'!$B$17:$B$36,B1722,'Df flex cabinet'!$G$17:$G$36)) +
(SUMIF('Df flex cabinet (2)'!$B$17:$B$36,B1722,'Df flex cabinet (2)'!$G$17:$G$36)) +
(SUMIF('Pole cover'!$B$17:$B$30,B1722,'Pole cover'!$G$17:$G$30)) +
(SUMIF('Pole cover (2)'!$B$17:$B$30,B1722,'Pole cover (2)'!$G$17:$G$30)) +
(SUMIF('Structural Steel Fab'!$B$17:$B$29,B1722,'Structural Steel Fab'!$G$17:$G$29)) +
(SUMIF(Reveal!$B$17:$B$30,B1722,Reveal!$G$17:$G$30)) +
(SUMIF('Reveal (2)'!$B$17:$B$30,B1722,'Reveal (2)'!$G$17:$G$30)) +
(SUMIF('Crown cove top'!$B$17:$B$30,B1722,'Crown cove top'!$G$17:$G$30)) +
(SUMIF('EMC assembly'!$B$17:$B$30,B1722,'EMC assembly'!$G$17:$G$30)) +
(SUMIF(Crating!$B$17:$B$29,B1722,Crating!$G$17:$G$29)) +
(SUMIF('LED wiring'!$B$17:$B$30,B1722,'LED wiring'!$G$17:$G$30)) +
(SUMIF('Changeable copy face'!$B$17:$B$30,B1722,'Changeable copy face'!$G$17:$G$30)) +
(SUMIF('Flex face assembly'!$B$17:$B$30,B1722,'Flex face assembly'!$G$17:$G$30)) +
(SUMIF('Routed face assembly'!$B$17:$B$30,B1722,'Routed face assembly'!$G$17:$G$30)) +
(SUMIF('Paint calculation'!$B$17:$B$30,B1722,'Paint calculation'!$G$17:$G$30)) +
(SUMIF('Trimcap letter face'!$B$17:$B$30,B1722,'Trimcap letter face'!$G$17:$G$30)) +
(SUMIF('Trimcap letter face (2)'!$B$17:$B$30,B1722,'Trimcap letter face (2)'!$G$17:$G$30)) +
(SUMIF('Channel letter fabrication'!$B$17:$B$30,B1722,'Channel letter fabrication'!$G$17:$G$30)) +
(SUMIF('Channel letter fabrication (2)'!$B$17:$B$30,B1722,'Channel letter fabrication (2)'!$G$17:$G$30))</f>
        <v>0</v>
      </c>
    </row>
    <row r="1723" spans="1:10">
      <c r="A1723" s="28">
        <f>[1]ODBC!$A1723</f>
        <v>0</v>
      </c>
      <c r="B1723" s="29">
        <f>[1]ODBC!B1723</f>
        <v>0</v>
      </c>
      <c r="C1723" s="30" t="str">
        <f>IFERROR(VLOOKUP($B1723,[1]ODBC!$B:$H,2,FALSE),"")</f>
        <v/>
      </c>
      <c r="D1723" s="30" t="str">
        <f>IFERROR(VLOOKUP($B1723,[1]ODBC!$B:$H,3,FALSE),"")</f>
        <v/>
      </c>
      <c r="E1723" s="30" t="str">
        <f>IFERROR(VLOOKUP($B1723,[1]ODBC!$B:$H,4,FALSE),"")</f>
        <v/>
      </c>
      <c r="F1723" s="31" t="str">
        <f>IFERROR(VLOOKUP($B1723,[1]ODBC!$B:$H,5,FALSE),"")</f>
        <v/>
      </c>
      <c r="G1723" s="32">
        <f>[1]ODBC!G1723</f>
        <v>0</v>
      </c>
      <c r="H1723" s="33">
        <f>SUM([1]ODBC!H1723)</f>
        <v>0</v>
      </c>
      <c r="I1723" s="41" t="str">
        <f>'Vinyl cutting'!$B$2</f>
        <v>J36938</v>
      </c>
      <c r="J1723" s="42">
        <f ca="1">(SUMIF('Freeform time and material'!$B$17:$B$30,B1723,'Freeform time and material'!$G$17:$G$30)) +
(SUMIF('Vinyl cutting'!$B$17:$B$30,B1723,'Vinyl cutting'!$G$17:$G$30)) +
(SUMIF('Vinyl cutting (2)'!$B$17:$B$30,B1723,'Vinyl cutting (2)'!$G$17:$G$30)) +
(SUMIF('Apply vinyl graphics'!$B$17:$B$30,B1723,'Apply vinyl graphics'!$G$17:$G$30)) +
(SUMIF('Apply vinyl graphics (2)'!$B$17:$B$30,B1723,'Apply vinyl graphics (2)'!$G$17:$G$30)) +
(SUMIF('Alum pan sign'!$B$17:$B$30,B1723,'Alum pan sign'!$G$17:$G$30)) +
(SUMIF('Alum pan sign (2)'!$B$17:$B$30,B1723,'Alum pan sign (2)'!$G$17:$G$30)) +
(SUMIF('Economy pan sign'!$B$17:$B$30,B1723,'Economy pan sign'!$G$17:$G$30)) +
(SUMIF('Post and panel sign'!$B$17:$B$30,B1723,'Post and panel sign'!$G$17:$G$30)) +
(SUMIF('Post and panel sign (2)'!$B$17:$B$30,B1723,'Post and panel sign (2)'!$G$17:$G$30)) +
(SUMIF('Flat panels only'!$B$17:$B$30,B1723,'Flat panels only'!$G$17:$G$30)) +
(SUMIF('Flat panels only (2)'!$B$17:$B$30,B1723,'Flat panels only (2)'!$G$17:$G$30)) +
(SUMIF('Routed panel shapes'!$B$18:$B$31,B1723,'Routed panel shapes'!$G$18:$G$31)) +
(SUMIF('Routed panel shapes (2)'!$B$18:$B$31,B1723,'Routed panel shapes (2)'!$G$18:$G$31)) +
(SUMIF('Routed face only'!$B$17:$B$30,B1723,'Routed face only'!$G$17:$G$30)) +
(SUMIF('Routed face only (2)'!$B$17:$B$30,B1723,'Routed face only (2)'!$G$17:$G$30)) +
(SUMIF('Routed alum faces letters'!$B$17:$B$30,B1723,'Routed alum faces letters'!$G$17:$G$30)) +
(SUMIF('Routed alum faces letters (2)'!$B$17:$B$30,B1723,'Routed alum faces letters (2)'!$G$17:$G$30)) +
(SUMIF('Routed push through acrylic'!$B$17:$B$30,B1723,'Routed push through acrylic'!$G$17:$G$30)) +
(SUMIF('Routed push through acrylic (2)'!$B$17:$B$30,B1723,'Routed push through acrylic (2)'!$G$17:$G$30)) +
(SUMIF('Sf routed cabinet'!$B$17:$B$30,B1723,'Sf routed cabinet'!$G$17:$G$30)) +
(SUMIF('Sf routed cabinet (2)'!$B$17:$B$30,B1723,'Sf routed cabinet (2)'!$G$17:$G$30)) +
(SUMIF('Df routed cabinet'!$B$17:$B$30,B1723,'Df routed cabinet'!$G$17:$G$30)) +
(SUMIF('Df routed cabinet (2)'!$B$17:$B$30,B1723,'Df routed cabinet (2)'!$G$17:$G$30)) +
(SUMIF('Sf acrylic cabinet'!$B$17:$B$30,B1723,'Sf acrylic cabinet'!$G$17:$G$30)) +
(SUMIF('Sf acrylic cabinet (2)'!$B$17:$B$30,B1723,'Sf acrylic cabinet (2)'!$G$17:$G$30)) +
(SUMIF('Economy Sf acrylic'!$B$17:$B$30,B1723,'Economy Sf acrylic'!$G$17:$G$30)) +
(SUMIF('Df acrylic cabinet'!$B$17:$B$30,B1723,'Df acrylic cabinet'!$G$17:$G$30)) +
(SUMIF('Df acrylic cabinet (2)'!$B$17:$B$30,B1723,'Df acrylic cabinet (2)'!$G$17:$G$30)) +
(SUMIF('Sf flex cabinet'!$B$17:$B$30,B1723,'Sf flex cabinet'!$G$17:$G$30)) +
(SUMIF('Sf flex cabinet (2)'!$B$17:$B$30,B1723,'Sf flex cabinet (2)'!$G$17:$G$30)) +
(SUMIF('Df flex cabinet'!$B$17:$B$36,B1723,'Df flex cabinet'!$G$17:$G$36)) +
(SUMIF('Df flex cabinet (2)'!$B$17:$B$36,B1723,'Df flex cabinet (2)'!$G$17:$G$36)) +
(SUMIF('Pole cover'!$B$17:$B$30,B1723,'Pole cover'!$G$17:$G$30)) +
(SUMIF('Pole cover (2)'!$B$17:$B$30,B1723,'Pole cover (2)'!$G$17:$G$30)) +
(SUMIF('Structural Steel Fab'!$B$17:$B$29,B1723,'Structural Steel Fab'!$G$17:$G$29)) +
(SUMIF(Reveal!$B$17:$B$30,B1723,Reveal!$G$17:$G$30)) +
(SUMIF('Reveal (2)'!$B$17:$B$30,B1723,'Reveal (2)'!$G$17:$G$30)) +
(SUMIF('Crown cove top'!$B$17:$B$30,B1723,'Crown cove top'!$G$17:$G$30)) +
(SUMIF('EMC assembly'!$B$17:$B$30,B1723,'EMC assembly'!$G$17:$G$30)) +
(SUMIF(Crating!$B$17:$B$29,B1723,Crating!$G$17:$G$29)) +
(SUMIF('LED wiring'!$B$17:$B$30,B1723,'LED wiring'!$G$17:$G$30)) +
(SUMIF('Changeable copy face'!$B$17:$B$30,B1723,'Changeable copy face'!$G$17:$G$30)) +
(SUMIF('Flex face assembly'!$B$17:$B$30,B1723,'Flex face assembly'!$G$17:$G$30)) +
(SUMIF('Routed face assembly'!$B$17:$B$30,B1723,'Routed face assembly'!$G$17:$G$30)) +
(SUMIF('Paint calculation'!$B$17:$B$30,B1723,'Paint calculation'!$G$17:$G$30)) +
(SUMIF('Trimcap letter face'!$B$17:$B$30,B1723,'Trimcap letter face'!$G$17:$G$30)) +
(SUMIF('Trimcap letter face (2)'!$B$17:$B$30,B1723,'Trimcap letter face (2)'!$G$17:$G$30)) +
(SUMIF('Channel letter fabrication'!$B$17:$B$30,B1723,'Channel letter fabrication'!$G$17:$G$30)) +
(SUMIF('Channel letter fabrication (2)'!$B$17:$B$30,B1723,'Channel letter fabrication (2)'!$G$17:$G$30))</f>
        <v>0</v>
      </c>
    </row>
    <row r="1724" spans="1:10">
      <c r="A1724" s="28">
        <f>[1]ODBC!$A1724</f>
        <v>0</v>
      </c>
      <c r="B1724" s="29">
        <f>[1]ODBC!B1724</f>
        <v>0</v>
      </c>
      <c r="C1724" s="30" t="str">
        <f>IFERROR(VLOOKUP($B1724,[1]ODBC!$B:$H,2,FALSE),"")</f>
        <v/>
      </c>
      <c r="D1724" s="30" t="str">
        <f>IFERROR(VLOOKUP($B1724,[1]ODBC!$B:$H,3,FALSE),"")</f>
        <v/>
      </c>
      <c r="E1724" s="30" t="str">
        <f>IFERROR(VLOOKUP($B1724,[1]ODBC!$B:$H,4,FALSE),"")</f>
        <v/>
      </c>
      <c r="F1724" s="31" t="str">
        <f>IFERROR(VLOOKUP($B1724,[1]ODBC!$B:$H,5,FALSE),"")</f>
        <v/>
      </c>
      <c r="G1724" s="32">
        <f>[1]ODBC!G1724</f>
        <v>0</v>
      </c>
      <c r="H1724" s="33">
        <f>SUM([1]ODBC!H1724)</f>
        <v>0</v>
      </c>
      <c r="I1724" s="41" t="str">
        <f>'Vinyl cutting'!$B$2</f>
        <v>J36938</v>
      </c>
      <c r="J1724" s="42">
        <f ca="1">(SUMIF('Freeform time and material'!$B$17:$B$30,B1724,'Freeform time and material'!$G$17:$G$30)) +
(SUMIF('Vinyl cutting'!$B$17:$B$30,B1724,'Vinyl cutting'!$G$17:$G$30)) +
(SUMIF('Vinyl cutting (2)'!$B$17:$B$30,B1724,'Vinyl cutting (2)'!$G$17:$G$30)) +
(SUMIF('Apply vinyl graphics'!$B$17:$B$30,B1724,'Apply vinyl graphics'!$G$17:$G$30)) +
(SUMIF('Apply vinyl graphics (2)'!$B$17:$B$30,B1724,'Apply vinyl graphics (2)'!$G$17:$G$30)) +
(SUMIF('Alum pan sign'!$B$17:$B$30,B1724,'Alum pan sign'!$G$17:$G$30)) +
(SUMIF('Alum pan sign (2)'!$B$17:$B$30,B1724,'Alum pan sign (2)'!$G$17:$G$30)) +
(SUMIF('Economy pan sign'!$B$17:$B$30,B1724,'Economy pan sign'!$G$17:$G$30)) +
(SUMIF('Post and panel sign'!$B$17:$B$30,B1724,'Post and panel sign'!$G$17:$G$30)) +
(SUMIF('Post and panel sign (2)'!$B$17:$B$30,B1724,'Post and panel sign (2)'!$G$17:$G$30)) +
(SUMIF('Flat panels only'!$B$17:$B$30,B1724,'Flat panels only'!$G$17:$G$30)) +
(SUMIF('Flat panels only (2)'!$B$17:$B$30,B1724,'Flat panels only (2)'!$G$17:$G$30)) +
(SUMIF('Routed panel shapes'!$B$18:$B$31,B1724,'Routed panel shapes'!$G$18:$G$31)) +
(SUMIF('Routed panel shapes (2)'!$B$18:$B$31,B1724,'Routed panel shapes (2)'!$G$18:$G$31)) +
(SUMIF('Routed face only'!$B$17:$B$30,B1724,'Routed face only'!$G$17:$G$30)) +
(SUMIF('Routed face only (2)'!$B$17:$B$30,B1724,'Routed face only (2)'!$G$17:$G$30)) +
(SUMIF('Routed alum faces letters'!$B$17:$B$30,B1724,'Routed alum faces letters'!$G$17:$G$30)) +
(SUMIF('Routed alum faces letters (2)'!$B$17:$B$30,B1724,'Routed alum faces letters (2)'!$G$17:$G$30)) +
(SUMIF('Routed push through acrylic'!$B$17:$B$30,B1724,'Routed push through acrylic'!$G$17:$G$30)) +
(SUMIF('Routed push through acrylic (2)'!$B$17:$B$30,B1724,'Routed push through acrylic (2)'!$G$17:$G$30)) +
(SUMIF('Sf routed cabinet'!$B$17:$B$30,B1724,'Sf routed cabinet'!$G$17:$G$30)) +
(SUMIF('Sf routed cabinet (2)'!$B$17:$B$30,B1724,'Sf routed cabinet (2)'!$G$17:$G$30)) +
(SUMIF('Df routed cabinet'!$B$17:$B$30,B1724,'Df routed cabinet'!$G$17:$G$30)) +
(SUMIF('Df routed cabinet (2)'!$B$17:$B$30,B1724,'Df routed cabinet (2)'!$G$17:$G$30)) +
(SUMIF('Sf acrylic cabinet'!$B$17:$B$30,B1724,'Sf acrylic cabinet'!$G$17:$G$30)) +
(SUMIF('Sf acrylic cabinet (2)'!$B$17:$B$30,B1724,'Sf acrylic cabinet (2)'!$G$17:$G$30)) +
(SUMIF('Economy Sf acrylic'!$B$17:$B$30,B1724,'Economy Sf acrylic'!$G$17:$G$30)) +
(SUMIF('Df acrylic cabinet'!$B$17:$B$30,B1724,'Df acrylic cabinet'!$G$17:$G$30)) +
(SUMIF('Df acrylic cabinet (2)'!$B$17:$B$30,B1724,'Df acrylic cabinet (2)'!$G$17:$G$30)) +
(SUMIF('Sf flex cabinet'!$B$17:$B$30,B1724,'Sf flex cabinet'!$G$17:$G$30)) +
(SUMIF('Sf flex cabinet (2)'!$B$17:$B$30,B1724,'Sf flex cabinet (2)'!$G$17:$G$30)) +
(SUMIF('Df flex cabinet'!$B$17:$B$36,B1724,'Df flex cabinet'!$G$17:$G$36)) +
(SUMIF('Df flex cabinet (2)'!$B$17:$B$36,B1724,'Df flex cabinet (2)'!$G$17:$G$36)) +
(SUMIF('Pole cover'!$B$17:$B$30,B1724,'Pole cover'!$G$17:$G$30)) +
(SUMIF('Pole cover (2)'!$B$17:$B$30,B1724,'Pole cover (2)'!$G$17:$G$30)) +
(SUMIF('Structural Steel Fab'!$B$17:$B$29,B1724,'Structural Steel Fab'!$G$17:$G$29)) +
(SUMIF(Reveal!$B$17:$B$30,B1724,Reveal!$G$17:$G$30)) +
(SUMIF('Reveal (2)'!$B$17:$B$30,B1724,'Reveal (2)'!$G$17:$G$30)) +
(SUMIF('Crown cove top'!$B$17:$B$30,B1724,'Crown cove top'!$G$17:$G$30)) +
(SUMIF('EMC assembly'!$B$17:$B$30,B1724,'EMC assembly'!$G$17:$G$30)) +
(SUMIF(Crating!$B$17:$B$29,B1724,Crating!$G$17:$G$29)) +
(SUMIF('LED wiring'!$B$17:$B$30,B1724,'LED wiring'!$G$17:$G$30)) +
(SUMIF('Changeable copy face'!$B$17:$B$30,B1724,'Changeable copy face'!$G$17:$G$30)) +
(SUMIF('Flex face assembly'!$B$17:$B$30,B1724,'Flex face assembly'!$G$17:$G$30)) +
(SUMIF('Routed face assembly'!$B$17:$B$30,B1724,'Routed face assembly'!$G$17:$G$30)) +
(SUMIF('Paint calculation'!$B$17:$B$30,B1724,'Paint calculation'!$G$17:$G$30)) +
(SUMIF('Trimcap letter face'!$B$17:$B$30,B1724,'Trimcap letter face'!$G$17:$G$30)) +
(SUMIF('Trimcap letter face (2)'!$B$17:$B$30,B1724,'Trimcap letter face (2)'!$G$17:$G$30)) +
(SUMIF('Channel letter fabrication'!$B$17:$B$30,B1724,'Channel letter fabrication'!$G$17:$G$30)) +
(SUMIF('Channel letter fabrication (2)'!$B$17:$B$30,B1724,'Channel letter fabrication (2)'!$G$17:$G$30))</f>
        <v>0</v>
      </c>
    </row>
    <row r="1725" spans="1:10">
      <c r="A1725" s="28">
        <f>[1]ODBC!$A1725</f>
        <v>0</v>
      </c>
      <c r="B1725" s="29">
        <f>[1]ODBC!B1725</f>
        <v>0</v>
      </c>
      <c r="C1725" s="30" t="str">
        <f>IFERROR(VLOOKUP($B1725,[1]ODBC!$B:$H,2,FALSE),"")</f>
        <v/>
      </c>
      <c r="D1725" s="30" t="str">
        <f>IFERROR(VLOOKUP($B1725,[1]ODBC!$B:$H,3,FALSE),"")</f>
        <v/>
      </c>
      <c r="E1725" s="30" t="str">
        <f>IFERROR(VLOOKUP($B1725,[1]ODBC!$B:$H,4,FALSE),"")</f>
        <v/>
      </c>
      <c r="F1725" s="31" t="str">
        <f>IFERROR(VLOOKUP($B1725,[1]ODBC!$B:$H,5,FALSE),"")</f>
        <v/>
      </c>
      <c r="G1725" s="32">
        <f>[1]ODBC!G1725</f>
        <v>0</v>
      </c>
      <c r="H1725" s="33">
        <f>SUM([1]ODBC!H1725)</f>
        <v>0</v>
      </c>
      <c r="I1725" s="41" t="str">
        <f>'Vinyl cutting'!$B$2</f>
        <v>J36938</v>
      </c>
      <c r="J1725" s="42">
        <f ca="1">(SUMIF('Freeform time and material'!$B$17:$B$30,B1725,'Freeform time and material'!$G$17:$G$30)) +
(SUMIF('Vinyl cutting'!$B$17:$B$30,B1725,'Vinyl cutting'!$G$17:$G$30)) +
(SUMIF('Vinyl cutting (2)'!$B$17:$B$30,B1725,'Vinyl cutting (2)'!$G$17:$G$30)) +
(SUMIF('Apply vinyl graphics'!$B$17:$B$30,B1725,'Apply vinyl graphics'!$G$17:$G$30)) +
(SUMIF('Apply vinyl graphics (2)'!$B$17:$B$30,B1725,'Apply vinyl graphics (2)'!$G$17:$G$30)) +
(SUMIF('Alum pan sign'!$B$17:$B$30,B1725,'Alum pan sign'!$G$17:$G$30)) +
(SUMIF('Alum pan sign (2)'!$B$17:$B$30,B1725,'Alum pan sign (2)'!$G$17:$G$30)) +
(SUMIF('Economy pan sign'!$B$17:$B$30,B1725,'Economy pan sign'!$G$17:$G$30)) +
(SUMIF('Post and panel sign'!$B$17:$B$30,B1725,'Post and panel sign'!$G$17:$G$30)) +
(SUMIF('Post and panel sign (2)'!$B$17:$B$30,B1725,'Post and panel sign (2)'!$G$17:$G$30)) +
(SUMIF('Flat panels only'!$B$17:$B$30,B1725,'Flat panels only'!$G$17:$G$30)) +
(SUMIF('Flat panels only (2)'!$B$17:$B$30,B1725,'Flat panels only (2)'!$G$17:$G$30)) +
(SUMIF('Routed panel shapes'!$B$18:$B$31,B1725,'Routed panel shapes'!$G$18:$G$31)) +
(SUMIF('Routed panel shapes (2)'!$B$18:$B$31,B1725,'Routed panel shapes (2)'!$G$18:$G$31)) +
(SUMIF('Routed face only'!$B$17:$B$30,B1725,'Routed face only'!$G$17:$G$30)) +
(SUMIF('Routed face only (2)'!$B$17:$B$30,B1725,'Routed face only (2)'!$G$17:$G$30)) +
(SUMIF('Routed alum faces letters'!$B$17:$B$30,B1725,'Routed alum faces letters'!$G$17:$G$30)) +
(SUMIF('Routed alum faces letters (2)'!$B$17:$B$30,B1725,'Routed alum faces letters (2)'!$G$17:$G$30)) +
(SUMIF('Routed push through acrylic'!$B$17:$B$30,B1725,'Routed push through acrylic'!$G$17:$G$30)) +
(SUMIF('Routed push through acrylic (2)'!$B$17:$B$30,B1725,'Routed push through acrylic (2)'!$G$17:$G$30)) +
(SUMIF('Sf routed cabinet'!$B$17:$B$30,B1725,'Sf routed cabinet'!$G$17:$G$30)) +
(SUMIF('Sf routed cabinet (2)'!$B$17:$B$30,B1725,'Sf routed cabinet (2)'!$G$17:$G$30)) +
(SUMIF('Df routed cabinet'!$B$17:$B$30,B1725,'Df routed cabinet'!$G$17:$G$30)) +
(SUMIF('Df routed cabinet (2)'!$B$17:$B$30,B1725,'Df routed cabinet (2)'!$G$17:$G$30)) +
(SUMIF('Sf acrylic cabinet'!$B$17:$B$30,B1725,'Sf acrylic cabinet'!$G$17:$G$30)) +
(SUMIF('Sf acrylic cabinet (2)'!$B$17:$B$30,B1725,'Sf acrylic cabinet (2)'!$G$17:$G$30)) +
(SUMIF('Economy Sf acrylic'!$B$17:$B$30,B1725,'Economy Sf acrylic'!$G$17:$G$30)) +
(SUMIF('Df acrylic cabinet'!$B$17:$B$30,B1725,'Df acrylic cabinet'!$G$17:$G$30)) +
(SUMIF('Df acrylic cabinet (2)'!$B$17:$B$30,B1725,'Df acrylic cabinet (2)'!$G$17:$G$30)) +
(SUMIF('Sf flex cabinet'!$B$17:$B$30,B1725,'Sf flex cabinet'!$G$17:$G$30)) +
(SUMIF('Sf flex cabinet (2)'!$B$17:$B$30,B1725,'Sf flex cabinet (2)'!$G$17:$G$30)) +
(SUMIF('Df flex cabinet'!$B$17:$B$36,B1725,'Df flex cabinet'!$G$17:$G$36)) +
(SUMIF('Df flex cabinet (2)'!$B$17:$B$36,B1725,'Df flex cabinet (2)'!$G$17:$G$36)) +
(SUMIF('Pole cover'!$B$17:$B$30,B1725,'Pole cover'!$G$17:$G$30)) +
(SUMIF('Pole cover (2)'!$B$17:$B$30,B1725,'Pole cover (2)'!$G$17:$G$30)) +
(SUMIF('Structural Steel Fab'!$B$17:$B$29,B1725,'Structural Steel Fab'!$G$17:$G$29)) +
(SUMIF(Reveal!$B$17:$B$30,B1725,Reveal!$G$17:$G$30)) +
(SUMIF('Reveal (2)'!$B$17:$B$30,B1725,'Reveal (2)'!$G$17:$G$30)) +
(SUMIF('Crown cove top'!$B$17:$B$30,B1725,'Crown cove top'!$G$17:$G$30)) +
(SUMIF('EMC assembly'!$B$17:$B$30,B1725,'EMC assembly'!$G$17:$G$30)) +
(SUMIF(Crating!$B$17:$B$29,B1725,Crating!$G$17:$G$29)) +
(SUMIF('LED wiring'!$B$17:$B$30,B1725,'LED wiring'!$G$17:$G$30)) +
(SUMIF('Changeable copy face'!$B$17:$B$30,B1725,'Changeable copy face'!$G$17:$G$30)) +
(SUMIF('Flex face assembly'!$B$17:$B$30,B1725,'Flex face assembly'!$G$17:$G$30)) +
(SUMIF('Routed face assembly'!$B$17:$B$30,B1725,'Routed face assembly'!$G$17:$G$30)) +
(SUMIF('Paint calculation'!$B$17:$B$30,B1725,'Paint calculation'!$G$17:$G$30)) +
(SUMIF('Trimcap letter face'!$B$17:$B$30,B1725,'Trimcap letter face'!$G$17:$G$30)) +
(SUMIF('Trimcap letter face (2)'!$B$17:$B$30,B1725,'Trimcap letter face (2)'!$G$17:$G$30)) +
(SUMIF('Channel letter fabrication'!$B$17:$B$30,B1725,'Channel letter fabrication'!$G$17:$G$30)) +
(SUMIF('Channel letter fabrication (2)'!$B$17:$B$30,B1725,'Channel letter fabrication (2)'!$G$17:$G$30))</f>
        <v>0</v>
      </c>
    </row>
    <row r="1726" spans="1:10">
      <c r="A1726" s="28">
        <f>[1]ODBC!$A1726</f>
        <v>0</v>
      </c>
      <c r="B1726" s="29">
        <f>[1]ODBC!B1726</f>
        <v>0</v>
      </c>
      <c r="C1726" s="30" t="str">
        <f>IFERROR(VLOOKUP($B1726,[1]ODBC!$B:$H,2,FALSE),"")</f>
        <v/>
      </c>
      <c r="D1726" s="30" t="str">
        <f>IFERROR(VLOOKUP($B1726,[1]ODBC!$B:$H,3,FALSE),"")</f>
        <v/>
      </c>
      <c r="E1726" s="30" t="str">
        <f>IFERROR(VLOOKUP($B1726,[1]ODBC!$B:$H,4,FALSE),"")</f>
        <v/>
      </c>
      <c r="F1726" s="31" t="str">
        <f>IFERROR(VLOOKUP($B1726,[1]ODBC!$B:$H,5,FALSE),"")</f>
        <v/>
      </c>
      <c r="G1726" s="32">
        <f>[1]ODBC!G1726</f>
        <v>0</v>
      </c>
      <c r="H1726" s="33">
        <f>SUM([1]ODBC!H1726)</f>
        <v>0</v>
      </c>
      <c r="I1726" s="41" t="str">
        <f>'Vinyl cutting'!$B$2</f>
        <v>J36938</v>
      </c>
      <c r="J1726" s="42">
        <f ca="1">(SUMIF('Freeform time and material'!$B$17:$B$30,B1726,'Freeform time and material'!$G$17:$G$30)) +
(SUMIF('Vinyl cutting'!$B$17:$B$30,B1726,'Vinyl cutting'!$G$17:$G$30)) +
(SUMIF('Vinyl cutting (2)'!$B$17:$B$30,B1726,'Vinyl cutting (2)'!$G$17:$G$30)) +
(SUMIF('Apply vinyl graphics'!$B$17:$B$30,B1726,'Apply vinyl graphics'!$G$17:$G$30)) +
(SUMIF('Apply vinyl graphics (2)'!$B$17:$B$30,B1726,'Apply vinyl graphics (2)'!$G$17:$G$30)) +
(SUMIF('Alum pan sign'!$B$17:$B$30,B1726,'Alum pan sign'!$G$17:$G$30)) +
(SUMIF('Alum pan sign (2)'!$B$17:$B$30,B1726,'Alum pan sign (2)'!$G$17:$G$30)) +
(SUMIF('Economy pan sign'!$B$17:$B$30,B1726,'Economy pan sign'!$G$17:$G$30)) +
(SUMIF('Post and panel sign'!$B$17:$B$30,B1726,'Post and panel sign'!$G$17:$G$30)) +
(SUMIF('Post and panel sign (2)'!$B$17:$B$30,B1726,'Post and panel sign (2)'!$G$17:$G$30)) +
(SUMIF('Flat panels only'!$B$17:$B$30,B1726,'Flat panels only'!$G$17:$G$30)) +
(SUMIF('Flat panels only (2)'!$B$17:$B$30,B1726,'Flat panels only (2)'!$G$17:$G$30)) +
(SUMIF('Routed panel shapes'!$B$18:$B$31,B1726,'Routed panel shapes'!$G$18:$G$31)) +
(SUMIF('Routed panel shapes (2)'!$B$18:$B$31,B1726,'Routed panel shapes (2)'!$G$18:$G$31)) +
(SUMIF('Routed face only'!$B$17:$B$30,B1726,'Routed face only'!$G$17:$G$30)) +
(SUMIF('Routed face only (2)'!$B$17:$B$30,B1726,'Routed face only (2)'!$G$17:$G$30)) +
(SUMIF('Routed alum faces letters'!$B$17:$B$30,B1726,'Routed alum faces letters'!$G$17:$G$30)) +
(SUMIF('Routed alum faces letters (2)'!$B$17:$B$30,B1726,'Routed alum faces letters (2)'!$G$17:$G$30)) +
(SUMIF('Routed push through acrylic'!$B$17:$B$30,B1726,'Routed push through acrylic'!$G$17:$G$30)) +
(SUMIF('Routed push through acrylic (2)'!$B$17:$B$30,B1726,'Routed push through acrylic (2)'!$G$17:$G$30)) +
(SUMIF('Sf routed cabinet'!$B$17:$B$30,B1726,'Sf routed cabinet'!$G$17:$G$30)) +
(SUMIF('Sf routed cabinet (2)'!$B$17:$B$30,B1726,'Sf routed cabinet (2)'!$G$17:$G$30)) +
(SUMIF('Df routed cabinet'!$B$17:$B$30,B1726,'Df routed cabinet'!$G$17:$G$30)) +
(SUMIF('Df routed cabinet (2)'!$B$17:$B$30,B1726,'Df routed cabinet (2)'!$G$17:$G$30)) +
(SUMIF('Sf acrylic cabinet'!$B$17:$B$30,B1726,'Sf acrylic cabinet'!$G$17:$G$30)) +
(SUMIF('Sf acrylic cabinet (2)'!$B$17:$B$30,B1726,'Sf acrylic cabinet (2)'!$G$17:$G$30)) +
(SUMIF('Economy Sf acrylic'!$B$17:$B$30,B1726,'Economy Sf acrylic'!$G$17:$G$30)) +
(SUMIF('Df acrylic cabinet'!$B$17:$B$30,B1726,'Df acrylic cabinet'!$G$17:$G$30)) +
(SUMIF('Df acrylic cabinet (2)'!$B$17:$B$30,B1726,'Df acrylic cabinet (2)'!$G$17:$G$30)) +
(SUMIF('Sf flex cabinet'!$B$17:$B$30,B1726,'Sf flex cabinet'!$G$17:$G$30)) +
(SUMIF('Sf flex cabinet (2)'!$B$17:$B$30,B1726,'Sf flex cabinet (2)'!$G$17:$G$30)) +
(SUMIF('Df flex cabinet'!$B$17:$B$36,B1726,'Df flex cabinet'!$G$17:$G$36)) +
(SUMIF('Df flex cabinet (2)'!$B$17:$B$36,B1726,'Df flex cabinet (2)'!$G$17:$G$36)) +
(SUMIF('Pole cover'!$B$17:$B$30,B1726,'Pole cover'!$G$17:$G$30)) +
(SUMIF('Pole cover (2)'!$B$17:$B$30,B1726,'Pole cover (2)'!$G$17:$G$30)) +
(SUMIF('Structural Steel Fab'!$B$17:$B$29,B1726,'Structural Steel Fab'!$G$17:$G$29)) +
(SUMIF(Reveal!$B$17:$B$30,B1726,Reveal!$G$17:$G$30)) +
(SUMIF('Reveal (2)'!$B$17:$B$30,B1726,'Reveal (2)'!$G$17:$G$30)) +
(SUMIF('Crown cove top'!$B$17:$B$30,B1726,'Crown cove top'!$G$17:$G$30)) +
(SUMIF('EMC assembly'!$B$17:$B$30,B1726,'EMC assembly'!$G$17:$G$30)) +
(SUMIF(Crating!$B$17:$B$29,B1726,Crating!$G$17:$G$29)) +
(SUMIF('LED wiring'!$B$17:$B$30,B1726,'LED wiring'!$G$17:$G$30)) +
(SUMIF('Changeable copy face'!$B$17:$B$30,B1726,'Changeable copy face'!$G$17:$G$30)) +
(SUMIF('Flex face assembly'!$B$17:$B$30,B1726,'Flex face assembly'!$G$17:$G$30)) +
(SUMIF('Routed face assembly'!$B$17:$B$30,B1726,'Routed face assembly'!$G$17:$G$30)) +
(SUMIF('Paint calculation'!$B$17:$B$30,B1726,'Paint calculation'!$G$17:$G$30)) +
(SUMIF('Trimcap letter face'!$B$17:$B$30,B1726,'Trimcap letter face'!$G$17:$G$30)) +
(SUMIF('Trimcap letter face (2)'!$B$17:$B$30,B1726,'Trimcap letter face (2)'!$G$17:$G$30)) +
(SUMIF('Channel letter fabrication'!$B$17:$B$30,B1726,'Channel letter fabrication'!$G$17:$G$30)) +
(SUMIF('Channel letter fabrication (2)'!$B$17:$B$30,B1726,'Channel letter fabrication (2)'!$G$17:$G$30))</f>
        <v>0</v>
      </c>
    </row>
    <row r="1727" spans="1:10">
      <c r="A1727" s="28">
        <f>[1]ODBC!$A1727</f>
        <v>0</v>
      </c>
      <c r="B1727" s="29">
        <f>[1]ODBC!B1727</f>
        <v>0</v>
      </c>
      <c r="C1727" s="30" t="str">
        <f>IFERROR(VLOOKUP($B1727,[1]ODBC!$B:$H,2,FALSE),"")</f>
        <v/>
      </c>
      <c r="D1727" s="30" t="str">
        <f>IFERROR(VLOOKUP($B1727,[1]ODBC!$B:$H,3,FALSE),"")</f>
        <v/>
      </c>
      <c r="E1727" s="30" t="str">
        <f>IFERROR(VLOOKUP($B1727,[1]ODBC!$B:$H,4,FALSE),"")</f>
        <v/>
      </c>
      <c r="F1727" s="31" t="str">
        <f>IFERROR(VLOOKUP($B1727,[1]ODBC!$B:$H,5,FALSE),"")</f>
        <v/>
      </c>
      <c r="G1727" s="32">
        <f>[1]ODBC!G1727</f>
        <v>0</v>
      </c>
      <c r="H1727" s="33">
        <f>SUM([1]ODBC!H1727)</f>
        <v>0</v>
      </c>
      <c r="I1727" s="41" t="str">
        <f>'Vinyl cutting'!$B$2</f>
        <v>J36938</v>
      </c>
      <c r="J1727" s="42">
        <f ca="1">(SUMIF('Freeform time and material'!$B$17:$B$30,B1727,'Freeform time and material'!$G$17:$G$30)) +
(SUMIF('Vinyl cutting'!$B$17:$B$30,B1727,'Vinyl cutting'!$G$17:$G$30)) +
(SUMIF('Vinyl cutting (2)'!$B$17:$B$30,B1727,'Vinyl cutting (2)'!$G$17:$G$30)) +
(SUMIF('Apply vinyl graphics'!$B$17:$B$30,B1727,'Apply vinyl graphics'!$G$17:$G$30)) +
(SUMIF('Apply vinyl graphics (2)'!$B$17:$B$30,B1727,'Apply vinyl graphics (2)'!$G$17:$G$30)) +
(SUMIF('Alum pan sign'!$B$17:$B$30,B1727,'Alum pan sign'!$G$17:$G$30)) +
(SUMIF('Alum pan sign (2)'!$B$17:$B$30,B1727,'Alum pan sign (2)'!$G$17:$G$30)) +
(SUMIF('Economy pan sign'!$B$17:$B$30,B1727,'Economy pan sign'!$G$17:$G$30)) +
(SUMIF('Post and panel sign'!$B$17:$B$30,B1727,'Post and panel sign'!$G$17:$G$30)) +
(SUMIF('Post and panel sign (2)'!$B$17:$B$30,B1727,'Post and panel sign (2)'!$G$17:$G$30)) +
(SUMIF('Flat panels only'!$B$17:$B$30,B1727,'Flat panels only'!$G$17:$G$30)) +
(SUMIF('Flat panels only (2)'!$B$17:$B$30,B1727,'Flat panels only (2)'!$G$17:$G$30)) +
(SUMIF('Routed panel shapes'!$B$18:$B$31,B1727,'Routed panel shapes'!$G$18:$G$31)) +
(SUMIF('Routed panel shapes (2)'!$B$18:$B$31,B1727,'Routed panel shapes (2)'!$G$18:$G$31)) +
(SUMIF('Routed face only'!$B$17:$B$30,B1727,'Routed face only'!$G$17:$G$30)) +
(SUMIF('Routed face only (2)'!$B$17:$B$30,B1727,'Routed face only (2)'!$G$17:$G$30)) +
(SUMIF('Routed alum faces letters'!$B$17:$B$30,B1727,'Routed alum faces letters'!$G$17:$G$30)) +
(SUMIF('Routed alum faces letters (2)'!$B$17:$B$30,B1727,'Routed alum faces letters (2)'!$G$17:$G$30)) +
(SUMIF('Routed push through acrylic'!$B$17:$B$30,B1727,'Routed push through acrylic'!$G$17:$G$30)) +
(SUMIF('Routed push through acrylic (2)'!$B$17:$B$30,B1727,'Routed push through acrylic (2)'!$G$17:$G$30)) +
(SUMIF('Sf routed cabinet'!$B$17:$B$30,B1727,'Sf routed cabinet'!$G$17:$G$30)) +
(SUMIF('Sf routed cabinet (2)'!$B$17:$B$30,B1727,'Sf routed cabinet (2)'!$G$17:$G$30)) +
(SUMIF('Df routed cabinet'!$B$17:$B$30,B1727,'Df routed cabinet'!$G$17:$G$30)) +
(SUMIF('Df routed cabinet (2)'!$B$17:$B$30,B1727,'Df routed cabinet (2)'!$G$17:$G$30)) +
(SUMIF('Sf acrylic cabinet'!$B$17:$B$30,B1727,'Sf acrylic cabinet'!$G$17:$G$30)) +
(SUMIF('Sf acrylic cabinet (2)'!$B$17:$B$30,B1727,'Sf acrylic cabinet (2)'!$G$17:$G$30)) +
(SUMIF('Economy Sf acrylic'!$B$17:$B$30,B1727,'Economy Sf acrylic'!$G$17:$G$30)) +
(SUMIF('Df acrylic cabinet'!$B$17:$B$30,B1727,'Df acrylic cabinet'!$G$17:$G$30)) +
(SUMIF('Df acrylic cabinet (2)'!$B$17:$B$30,B1727,'Df acrylic cabinet (2)'!$G$17:$G$30)) +
(SUMIF('Sf flex cabinet'!$B$17:$B$30,B1727,'Sf flex cabinet'!$G$17:$G$30)) +
(SUMIF('Sf flex cabinet (2)'!$B$17:$B$30,B1727,'Sf flex cabinet (2)'!$G$17:$G$30)) +
(SUMIF('Df flex cabinet'!$B$17:$B$36,B1727,'Df flex cabinet'!$G$17:$G$36)) +
(SUMIF('Df flex cabinet (2)'!$B$17:$B$36,B1727,'Df flex cabinet (2)'!$G$17:$G$36)) +
(SUMIF('Pole cover'!$B$17:$B$30,B1727,'Pole cover'!$G$17:$G$30)) +
(SUMIF('Pole cover (2)'!$B$17:$B$30,B1727,'Pole cover (2)'!$G$17:$G$30)) +
(SUMIF('Structural Steel Fab'!$B$17:$B$29,B1727,'Structural Steel Fab'!$G$17:$G$29)) +
(SUMIF(Reveal!$B$17:$B$30,B1727,Reveal!$G$17:$G$30)) +
(SUMIF('Reveal (2)'!$B$17:$B$30,B1727,'Reveal (2)'!$G$17:$G$30)) +
(SUMIF('Crown cove top'!$B$17:$B$30,B1727,'Crown cove top'!$G$17:$G$30)) +
(SUMIF('EMC assembly'!$B$17:$B$30,B1727,'EMC assembly'!$G$17:$G$30)) +
(SUMIF(Crating!$B$17:$B$29,B1727,Crating!$G$17:$G$29)) +
(SUMIF('LED wiring'!$B$17:$B$30,B1727,'LED wiring'!$G$17:$G$30)) +
(SUMIF('Changeable copy face'!$B$17:$B$30,B1727,'Changeable copy face'!$G$17:$G$30)) +
(SUMIF('Flex face assembly'!$B$17:$B$30,B1727,'Flex face assembly'!$G$17:$G$30)) +
(SUMIF('Routed face assembly'!$B$17:$B$30,B1727,'Routed face assembly'!$G$17:$G$30)) +
(SUMIF('Paint calculation'!$B$17:$B$30,B1727,'Paint calculation'!$G$17:$G$30)) +
(SUMIF('Trimcap letter face'!$B$17:$B$30,B1727,'Trimcap letter face'!$G$17:$G$30)) +
(SUMIF('Trimcap letter face (2)'!$B$17:$B$30,B1727,'Trimcap letter face (2)'!$G$17:$G$30)) +
(SUMIF('Channel letter fabrication'!$B$17:$B$30,B1727,'Channel letter fabrication'!$G$17:$G$30)) +
(SUMIF('Channel letter fabrication (2)'!$B$17:$B$30,B1727,'Channel letter fabrication (2)'!$G$17:$G$30))</f>
        <v>0</v>
      </c>
    </row>
    <row r="1728" spans="1:10">
      <c r="A1728" s="28">
        <f>[1]ODBC!$A1728</f>
        <v>0</v>
      </c>
      <c r="B1728" s="29">
        <f>[1]ODBC!B1728</f>
        <v>0</v>
      </c>
      <c r="C1728" s="30" t="str">
        <f>IFERROR(VLOOKUP($B1728,[1]ODBC!$B:$H,2,FALSE),"")</f>
        <v/>
      </c>
      <c r="D1728" s="30" t="str">
        <f>IFERROR(VLOOKUP($B1728,[1]ODBC!$B:$H,3,FALSE),"")</f>
        <v/>
      </c>
      <c r="E1728" s="30" t="str">
        <f>IFERROR(VLOOKUP($B1728,[1]ODBC!$B:$H,4,FALSE),"")</f>
        <v/>
      </c>
      <c r="F1728" s="31" t="str">
        <f>IFERROR(VLOOKUP($B1728,[1]ODBC!$B:$H,5,FALSE),"")</f>
        <v/>
      </c>
      <c r="G1728" s="32">
        <f>[1]ODBC!G1728</f>
        <v>0</v>
      </c>
      <c r="H1728" s="33">
        <f>SUM([1]ODBC!H1728)</f>
        <v>0</v>
      </c>
      <c r="I1728" s="41" t="str">
        <f>'Vinyl cutting'!$B$2</f>
        <v>J36938</v>
      </c>
      <c r="J1728" s="42">
        <f ca="1">(SUMIF('Freeform time and material'!$B$17:$B$30,B1728,'Freeform time and material'!$G$17:$G$30)) +
(SUMIF('Vinyl cutting'!$B$17:$B$30,B1728,'Vinyl cutting'!$G$17:$G$30)) +
(SUMIF('Vinyl cutting (2)'!$B$17:$B$30,B1728,'Vinyl cutting (2)'!$G$17:$G$30)) +
(SUMIF('Apply vinyl graphics'!$B$17:$B$30,B1728,'Apply vinyl graphics'!$G$17:$G$30)) +
(SUMIF('Apply vinyl graphics (2)'!$B$17:$B$30,B1728,'Apply vinyl graphics (2)'!$G$17:$G$30)) +
(SUMIF('Alum pan sign'!$B$17:$B$30,B1728,'Alum pan sign'!$G$17:$G$30)) +
(SUMIF('Alum pan sign (2)'!$B$17:$B$30,B1728,'Alum pan sign (2)'!$G$17:$G$30)) +
(SUMIF('Economy pan sign'!$B$17:$B$30,B1728,'Economy pan sign'!$G$17:$G$30)) +
(SUMIF('Post and panel sign'!$B$17:$B$30,B1728,'Post and panel sign'!$G$17:$G$30)) +
(SUMIF('Post and panel sign (2)'!$B$17:$B$30,B1728,'Post and panel sign (2)'!$G$17:$G$30)) +
(SUMIF('Flat panels only'!$B$17:$B$30,B1728,'Flat panels only'!$G$17:$G$30)) +
(SUMIF('Flat panels only (2)'!$B$17:$B$30,B1728,'Flat panels only (2)'!$G$17:$G$30)) +
(SUMIF('Routed panel shapes'!$B$18:$B$31,B1728,'Routed panel shapes'!$G$18:$G$31)) +
(SUMIF('Routed panel shapes (2)'!$B$18:$B$31,B1728,'Routed panel shapes (2)'!$G$18:$G$31)) +
(SUMIF('Routed face only'!$B$17:$B$30,B1728,'Routed face only'!$G$17:$G$30)) +
(SUMIF('Routed face only (2)'!$B$17:$B$30,B1728,'Routed face only (2)'!$G$17:$G$30)) +
(SUMIF('Routed alum faces letters'!$B$17:$B$30,B1728,'Routed alum faces letters'!$G$17:$G$30)) +
(SUMIF('Routed alum faces letters (2)'!$B$17:$B$30,B1728,'Routed alum faces letters (2)'!$G$17:$G$30)) +
(SUMIF('Routed push through acrylic'!$B$17:$B$30,B1728,'Routed push through acrylic'!$G$17:$G$30)) +
(SUMIF('Routed push through acrylic (2)'!$B$17:$B$30,B1728,'Routed push through acrylic (2)'!$G$17:$G$30)) +
(SUMIF('Sf routed cabinet'!$B$17:$B$30,B1728,'Sf routed cabinet'!$G$17:$G$30)) +
(SUMIF('Sf routed cabinet (2)'!$B$17:$B$30,B1728,'Sf routed cabinet (2)'!$G$17:$G$30)) +
(SUMIF('Df routed cabinet'!$B$17:$B$30,B1728,'Df routed cabinet'!$G$17:$G$30)) +
(SUMIF('Df routed cabinet (2)'!$B$17:$B$30,B1728,'Df routed cabinet (2)'!$G$17:$G$30)) +
(SUMIF('Sf acrylic cabinet'!$B$17:$B$30,B1728,'Sf acrylic cabinet'!$G$17:$G$30)) +
(SUMIF('Sf acrylic cabinet (2)'!$B$17:$B$30,B1728,'Sf acrylic cabinet (2)'!$G$17:$G$30)) +
(SUMIF('Economy Sf acrylic'!$B$17:$B$30,B1728,'Economy Sf acrylic'!$G$17:$G$30)) +
(SUMIF('Df acrylic cabinet'!$B$17:$B$30,B1728,'Df acrylic cabinet'!$G$17:$G$30)) +
(SUMIF('Df acrylic cabinet (2)'!$B$17:$B$30,B1728,'Df acrylic cabinet (2)'!$G$17:$G$30)) +
(SUMIF('Sf flex cabinet'!$B$17:$B$30,B1728,'Sf flex cabinet'!$G$17:$G$30)) +
(SUMIF('Sf flex cabinet (2)'!$B$17:$B$30,B1728,'Sf flex cabinet (2)'!$G$17:$G$30)) +
(SUMIF('Df flex cabinet'!$B$17:$B$36,B1728,'Df flex cabinet'!$G$17:$G$36)) +
(SUMIF('Df flex cabinet (2)'!$B$17:$B$36,B1728,'Df flex cabinet (2)'!$G$17:$G$36)) +
(SUMIF('Pole cover'!$B$17:$B$30,B1728,'Pole cover'!$G$17:$G$30)) +
(SUMIF('Pole cover (2)'!$B$17:$B$30,B1728,'Pole cover (2)'!$G$17:$G$30)) +
(SUMIF('Structural Steel Fab'!$B$17:$B$29,B1728,'Structural Steel Fab'!$G$17:$G$29)) +
(SUMIF(Reveal!$B$17:$B$30,B1728,Reveal!$G$17:$G$30)) +
(SUMIF('Reveal (2)'!$B$17:$B$30,B1728,'Reveal (2)'!$G$17:$G$30)) +
(SUMIF('Crown cove top'!$B$17:$B$30,B1728,'Crown cove top'!$G$17:$G$30)) +
(SUMIF('EMC assembly'!$B$17:$B$30,B1728,'EMC assembly'!$G$17:$G$30)) +
(SUMIF(Crating!$B$17:$B$29,B1728,Crating!$G$17:$G$29)) +
(SUMIF('LED wiring'!$B$17:$B$30,B1728,'LED wiring'!$G$17:$G$30)) +
(SUMIF('Changeable copy face'!$B$17:$B$30,B1728,'Changeable copy face'!$G$17:$G$30)) +
(SUMIF('Flex face assembly'!$B$17:$B$30,B1728,'Flex face assembly'!$G$17:$G$30)) +
(SUMIF('Routed face assembly'!$B$17:$B$30,B1728,'Routed face assembly'!$G$17:$G$30)) +
(SUMIF('Paint calculation'!$B$17:$B$30,B1728,'Paint calculation'!$G$17:$G$30)) +
(SUMIF('Trimcap letter face'!$B$17:$B$30,B1728,'Trimcap letter face'!$G$17:$G$30)) +
(SUMIF('Trimcap letter face (2)'!$B$17:$B$30,B1728,'Trimcap letter face (2)'!$G$17:$G$30)) +
(SUMIF('Channel letter fabrication'!$B$17:$B$30,B1728,'Channel letter fabrication'!$G$17:$G$30)) +
(SUMIF('Channel letter fabrication (2)'!$B$17:$B$30,B1728,'Channel letter fabrication (2)'!$G$17:$G$30))</f>
        <v>0</v>
      </c>
    </row>
    <row r="1729" spans="1:10">
      <c r="A1729" s="28">
        <f>[1]ODBC!$A1729</f>
        <v>0</v>
      </c>
      <c r="B1729" s="29">
        <f>[1]ODBC!B1729</f>
        <v>0</v>
      </c>
      <c r="C1729" s="30" t="str">
        <f>IFERROR(VLOOKUP($B1729,[1]ODBC!$B:$H,2,FALSE),"")</f>
        <v/>
      </c>
      <c r="D1729" s="30" t="str">
        <f>IFERROR(VLOOKUP($B1729,[1]ODBC!$B:$H,3,FALSE),"")</f>
        <v/>
      </c>
      <c r="E1729" s="30" t="str">
        <f>IFERROR(VLOOKUP($B1729,[1]ODBC!$B:$H,4,FALSE),"")</f>
        <v/>
      </c>
      <c r="F1729" s="31" t="str">
        <f>IFERROR(VLOOKUP($B1729,[1]ODBC!$B:$H,5,FALSE),"")</f>
        <v/>
      </c>
      <c r="G1729" s="32">
        <f>[1]ODBC!G1729</f>
        <v>0</v>
      </c>
      <c r="H1729" s="33">
        <f>SUM([1]ODBC!H1729)</f>
        <v>0</v>
      </c>
      <c r="I1729" s="41" t="str">
        <f>'Vinyl cutting'!$B$2</f>
        <v>J36938</v>
      </c>
      <c r="J1729" s="42">
        <f ca="1">(SUMIF('Freeform time and material'!$B$17:$B$30,B1729,'Freeform time and material'!$G$17:$G$30)) +
(SUMIF('Vinyl cutting'!$B$17:$B$30,B1729,'Vinyl cutting'!$G$17:$G$30)) +
(SUMIF('Vinyl cutting (2)'!$B$17:$B$30,B1729,'Vinyl cutting (2)'!$G$17:$G$30)) +
(SUMIF('Apply vinyl graphics'!$B$17:$B$30,B1729,'Apply vinyl graphics'!$G$17:$G$30)) +
(SUMIF('Apply vinyl graphics (2)'!$B$17:$B$30,B1729,'Apply vinyl graphics (2)'!$G$17:$G$30)) +
(SUMIF('Alum pan sign'!$B$17:$B$30,B1729,'Alum pan sign'!$G$17:$G$30)) +
(SUMIF('Alum pan sign (2)'!$B$17:$B$30,B1729,'Alum pan sign (2)'!$G$17:$G$30)) +
(SUMIF('Economy pan sign'!$B$17:$B$30,B1729,'Economy pan sign'!$G$17:$G$30)) +
(SUMIF('Post and panel sign'!$B$17:$B$30,B1729,'Post and panel sign'!$G$17:$G$30)) +
(SUMIF('Post and panel sign (2)'!$B$17:$B$30,B1729,'Post and panel sign (2)'!$G$17:$G$30)) +
(SUMIF('Flat panels only'!$B$17:$B$30,B1729,'Flat panels only'!$G$17:$G$30)) +
(SUMIF('Flat panels only (2)'!$B$17:$B$30,B1729,'Flat panels only (2)'!$G$17:$G$30)) +
(SUMIF('Routed panel shapes'!$B$18:$B$31,B1729,'Routed panel shapes'!$G$18:$G$31)) +
(SUMIF('Routed panel shapes (2)'!$B$18:$B$31,B1729,'Routed panel shapes (2)'!$G$18:$G$31)) +
(SUMIF('Routed face only'!$B$17:$B$30,B1729,'Routed face only'!$G$17:$G$30)) +
(SUMIF('Routed face only (2)'!$B$17:$B$30,B1729,'Routed face only (2)'!$G$17:$G$30)) +
(SUMIF('Routed alum faces letters'!$B$17:$B$30,B1729,'Routed alum faces letters'!$G$17:$G$30)) +
(SUMIF('Routed alum faces letters (2)'!$B$17:$B$30,B1729,'Routed alum faces letters (2)'!$G$17:$G$30)) +
(SUMIF('Routed push through acrylic'!$B$17:$B$30,B1729,'Routed push through acrylic'!$G$17:$G$30)) +
(SUMIF('Routed push through acrylic (2)'!$B$17:$B$30,B1729,'Routed push through acrylic (2)'!$G$17:$G$30)) +
(SUMIF('Sf routed cabinet'!$B$17:$B$30,B1729,'Sf routed cabinet'!$G$17:$G$30)) +
(SUMIF('Sf routed cabinet (2)'!$B$17:$B$30,B1729,'Sf routed cabinet (2)'!$G$17:$G$30)) +
(SUMIF('Df routed cabinet'!$B$17:$B$30,B1729,'Df routed cabinet'!$G$17:$G$30)) +
(SUMIF('Df routed cabinet (2)'!$B$17:$B$30,B1729,'Df routed cabinet (2)'!$G$17:$G$30)) +
(SUMIF('Sf acrylic cabinet'!$B$17:$B$30,B1729,'Sf acrylic cabinet'!$G$17:$G$30)) +
(SUMIF('Sf acrylic cabinet (2)'!$B$17:$B$30,B1729,'Sf acrylic cabinet (2)'!$G$17:$G$30)) +
(SUMIF('Economy Sf acrylic'!$B$17:$B$30,B1729,'Economy Sf acrylic'!$G$17:$G$30)) +
(SUMIF('Df acrylic cabinet'!$B$17:$B$30,B1729,'Df acrylic cabinet'!$G$17:$G$30)) +
(SUMIF('Df acrylic cabinet (2)'!$B$17:$B$30,B1729,'Df acrylic cabinet (2)'!$G$17:$G$30)) +
(SUMIF('Sf flex cabinet'!$B$17:$B$30,B1729,'Sf flex cabinet'!$G$17:$G$30)) +
(SUMIF('Sf flex cabinet (2)'!$B$17:$B$30,B1729,'Sf flex cabinet (2)'!$G$17:$G$30)) +
(SUMIF('Df flex cabinet'!$B$17:$B$36,B1729,'Df flex cabinet'!$G$17:$G$36)) +
(SUMIF('Df flex cabinet (2)'!$B$17:$B$36,B1729,'Df flex cabinet (2)'!$G$17:$G$36)) +
(SUMIF('Pole cover'!$B$17:$B$30,B1729,'Pole cover'!$G$17:$G$30)) +
(SUMIF('Pole cover (2)'!$B$17:$B$30,B1729,'Pole cover (2)'!$G$17:$G$30)) +
(SUMIF('Structural Steel Fab'!$B$17:$B$29,B1729,'Structural Steel Fab'!$G$17:$G$29)) +
(SUMIF(Reveal!$B$17:$B$30,B1729,Reveal!$G$17:$G$30)) +
(SUMIF('Reveal (2)'!$B$17:$B$30,B1729,'Reveal (2)'!$G$17:$G$30)) +
(SUMIF('Crown cove top'!$B$17:$B$30,B1729,'Crown cove top'!$G$17:$G$30)) +
(SUMIF('EMC assembly'!$B$17:$B$30,B1729,'EMC assembly'!$G$17:$G$30)) +
(SUMIF(Crating!$B$17:$B$29,B1729,Crating!$G$17:$G$29)) +
(SUMIF('LED wiring'!$B$17:$B$30,B1729,'LED wiring'!$G$17:$G$30)) +
(SUMIF('Changeable copy face'!$B$17:$B$30,B1729,'Changeable copy face'!$G$17:$G$30)) +
(SUMIF('Flex face assembly'!$B$17:$B$30,B1729,'Flex face assembly'!$G$17:$G$30)) +
(SUMIF('Routed face assembly'!$B$17:$B$30,B1729,'Routed face assembly'!$G$17:$G$30)) +
(SUMIF('Paint calculation'!$B$17:$B$30,B1729,'Paint calculation'!$G$17:$G$30)) +
(SUMIF('Trimcap letter face'!$B$17:$B$30,B1729,'Trimcap letter face'!$G$17:$G$30)) +
(SUMIF('Trimcap letter face (2)'!$B$17:$B$30,B1729,'Trimcap letter face (2)'!$G$17:$G$30)) +
(SUMIF('Channel letter fabrication'!$B$17:$B$30,B1729,'Channel letter fabrication'!$G$17:$G$30)) +
(SUMIF('Channel letter fabrication (2)'!$B$17:$B$30,B1729,'Channel letter fabrication (2)'!$G$17:$G$30))</f>
        <v>0</v>
      </c>
    </row>
    <row r="1730" spans="1:10">
      <c r="A1730" s="28">
        <f>[1]ODBC!$A1730</f>
        <v>0</v>
      </c>
      <c r="B1730" s="29">
        <f>[1]ODBC!B1730</f>
        <v>0</v>
      </c>
      <c r="C1730" s="30" t="str">
        <f>IFERROR(VLOOKUP($B1730,[1]ODBC!$B:$H,2,FALSE),"")</f>
        <v/>
      </c>
      <c r="D1730" s="30" t="str">
        <f>IFERROR(VLOOKUP($B1730,[1]ODBC!$B:$H,3,FALSE),"")</f>
        <v/>
      </c>
      <c r="E1730" s="30" t="str">
        <f>IFERROR(VLOOKUP($B1730,[1]ODBC!$B:$H,4,FALSE),"")</f>
        <v/>
      </c>
      <c r="F1730" s="31" t="str">
        <f>IFERROR(VLOOKUP($B1730,[1]ODBC!$B:$H,5,FALSE),"")</f>
        <v/>
      </c>
      <c r="G1730" s="32">
        <f>[1]ODBC!G1730</f>
        <v>0</v>
      </c>
      <c r="H1730" s="33">
        <f>SUM([1]ODBC!H1730)</f>
        <v>0</v>
      </c>
      <c r="I1730" s="41" t="str">
        <f>'Vinyl cutting'!$B$2</f>
        <v>J36938</v>
      </c>
      <c r="J1730" s="42">
        <f ca="1">(SUMIF('Freeform time and material'!$B$17:$B$30,B1730,'Freeform time and material'!$G$17:$G$30)) +
(SUMIF('Vinyl cutting'!$B$17:$B$30,B1730,'Vinyl cutting'!$G$17:$G$30)) +
(SUMIF('Vinyl cutting (2)'!$B$17:$B$30,B1730,'Vinyl cutting (2)'!$G$17:$G$30)) +
(SUMIF('Apply vinyl graphics'!$B$17:$B$30,B1730,'Apply vinyl graphics'!$G$17:$G$30)) +
(SUMIF('Apply vinyl graphics (2)'!$B$17:$B$30,B1730,'Apply vinyl graphics (2)'!$G$17:$G$30)) +
(SUMIF('Alum pan sign'!$B$17:$B$30,B1730,'Alum pan sign'!$G$17:$G$30)) +
(SUMIF('Alum pan sign (2)'!$B$17:$B$30,B1730,'Alum pan sign (2)'!$G$17:$G$30)) +
(SUMIF('Economy pan sign'!$B$17:$B$30,B1730,'Economy pan sign'!$G$17:$G$30)) +
(SUMIF('Post and panel sign'!$B$17:$B$30,B1730,'Post and panel sign'!$G$17:$G$30)) +
(SUMIF('Post and panel sign (2)'!$B$17:$B$30,B1730,'Post and panel sign (2)'!$G$17:$G$30)) +
(SUMIF('Flat panels only'!$B$17:$B$30,B1730,'Flat panels only'!$G$17:$G$30)) +
(SUMIF('Flat panels only (2)'!$B$17:$B$30,B1730,'Flat panels only (2)'!$G$17:$G$30)) +
(SUMIF('Routed panel shapes'!$B$18:$B$31,B1730,'Routed panel shapes'!$G$18:$G$31)) +
(SUMIF('Routed panel shapes (2)'!$B$18:$B$31,B1730,'Routed panel shapes (2)'!$G$18:$G$31)) +
(SUMIF('Routed face only'!$B$17:$B$30,B1730,'Routed face only'!$G$17:$G$30)) +
(SUMIF('Routed face only (2)'!$B$17:$B$30,B1730,'Routed face only (2)'!$G$17:$G$30)) +
(SUMIF('Routed alum faces letters'!$B$17:$B$30,B1730,'Routed alum faces letters'!$G$17:$G$30)) +
(SUMIF('Routed alum faces letters (2)'!$B$17:$B$30,B1730,'Routed alum faces letters (2)'!$G$17:$G$30)) +
(SUMIF('Routed push through acrylic'!$B$17:$B$30,B1730,'Routed push through acrylic'!$G$17:$G$30)) +
(SUMIF('Routed push through acrylic (2)'!$B$17:$B$30,B1730,'Routed push through acrylic (2)'!$G$17:$G$30)) +
(SUMIF('Sf routed cabinet'!$B$17:$B$30,B1730,'Sf routed cabinet'!$G$17:$G$30)) +
(SUMIF('Sf routed cabinet (2)'!$B$17:$B$30,B1730,'Sf routed cabinet (2)'!$G$17:$G$30)) +
(SUMIF('Df routed cabinet'!$B$17:$B$30,B1730,'Df routed cabinet'!$G$17:$G$30)) +
(SUMIF('Df routed cabinet (2)'!$B$17:$B$30,B1730,'Df routed cabinet (2)'!$G$17:$G$30)) +
(SUMIF('Sf acrylic cabinet'!$B$17:$B$30,B1730,'Sf acrylic cabinet'!$G$17:$G$30)) +
(SUMIF('Sf acrylic cabinet (2)'!$B$17:$B$30,B1730,'Sf acrylic cabinet (2)'!$G$17:$G$30)) +
(SUMIF('Economy Sf acrylic'!$B$17:$B$30,B1730,'Economy Sf acrylic'!$G$17:$G$30)) +
(SUMIF('Df acrylic cabinet'!$B$17:$B$30,B1730,'Df acrylic cabinet'!$G$17:$G$30)) +
(SUMIF('Df acrylic cabinet (2)'!$B$17:$B$30,B1730,'Df acrylic cabinet (2)'!$G$17:$G$30)) +
(SUMIF('Sf flex cabinet'!$B$17:$B$30,B1730,'Sf flex cabinet'!$G$17:$G$30)) +
(SUMIF('Sf flex cabinet (2)'!$B$17:$B$30,B1730,'Sf flex cabinet (2)'!$G$17:$G$30)) +
(SUMIF('Df flex cabinet'!$B$17:$B$36,B1730,'Df flex cabinet'!$G$17:$G$36)) +
(SUMIF('Df flex cabinet (2)'!$B$17:$B$36,B1730,'Df flex cabinet (2)'!$G$17:$G$36)) +
(SUMIF('Pole cover'!$B$17:$B$30,B1730,'Pole cover'!$G$17:$G$30)) +
(SUMIF('Pole cover (2)'!$B$17:$B$30,B1730,'Pole cover (2)'!$G$17:$G$30)) +
(SUMIF('Structural Steel Fab'!$B$17:$B$29,B1730,'Structural Steel Fab'!$G$17:$G$29)) +
(SUMIF(Reveal!$B$17:$B$30,B1730,Reveal!$G$17:$G$30)) +
(SUMIF('Reveal (2)'!$B$17:$B$30,B1730,'Reveal (2)'!$G$17:$G$30)) +
(SUMIF('Crown cove top'!$B$17:$B$30,B1730,'Crown cove top'!$G$17:$G$30)) +
(SUMIF('EMC assembly'!$B$17:$B$30,B1730,'EMC assembly'!$G$17:$G$30)) +
(SUMIF(Crating!$B$17:$B$29,B1730,Crating!$G$17:$G$29)) +
(SUMIF('LED wiring'!$B$17:$B$30,B1730,'LED wiring'!$G$17:$G$30)) +
(SUMIF('Changeable copy face'!$B$17:$B$30,B1730,'Changeable copy face'!$G$17:$G$30)) +
(SUMIF('Flex face assembly'!$B$17:$B$30,B1730,'Flex face assembly'!$G$17:$G$30)) +
(SUMIF('Routed face assembly'!$B$17:$B$30,B1730,'Routed face assembly'!$G$17:$G$30)) +
(SUMIF('Paint calculation'!$B$17:$B$30,B1730,'Paint calculation'!$G$17:$G$30)) +
(SUMIF('Trimcap letter face'!$B$17:$B$30,B1730,'Trimcap letter face'!$G$17:$G$30)) +
(SUMIF('Trimcap letter face (2)'!$B$17:$B$30,B1730,'Trimcap letter face (2)'!$G$17:$G$30)) +
(SUMIF('Channel letter fabrication'!$B$17:$B$30,B1730,'Channel letter fabrication'!$G$17:$G$30)) +
(SUMIF('Channel letter fabrication (2)'!$B$17:$B$30,B1730,'Channel letter fabrication (2)'!$G$17:$G$30))</f>
        <v>0</v>
      </c>
    </row>
    <row r="1731" spans="1:10">
      <c r="A1731" s="28">
        <f>[1]ODBC!$A1731</f>
        <v>0</v>
      </c>
      <c r="B1731" s="29">
        <f>[1]ODBC!B1731</f>
        <v>0</v>
      </c>
      <c r="C1731" s="30" t="str">
        <f>IFERROR(VLOOKUP($B1731,[1]ODBC!$B:$H,2,FALSE),"")</f>
        <v/>
      </c>
      <c r="D1731" s="30" t="str">
        <f>IFERROR(VLOOKUP($B1731,[1]ODBC!$B:$H,3,FALSE),"")</f>
        <v/>
      </c>
      <c r="E1731" s="30" t="str">
        <f>IFERROR(VLOOKUP($B1731,[1]ODBC!$B:$H,4,FALSE),"")</f>
        <v/>
      </c>
      <c r="F1731" s="31" t="str">
        <f>IFERROR(VLOOKUP($B1731,[1]ODBC!$B:$H,5,FALSE),"")</f>
        <v/>
      </c>
      <c r="G1731" s="32">
        <f>[1]ODBC!G1731</f>
        <v>0</v>
      </c>
      <c r="H1731" s="33">
        <f>SUM([1]ODBC!H1731)</f>
        <v>0</v>
      </c>
      <c r="I1731" s="41" t="str">
        <f>'Vinyl cutting'!$B$2</f>
        <v>J36938</v>
      </c>
      <c r="J1731" s="42">
        <f ca="1">(SUMIF('Freeform time and material'!$B$17:$B$30,B1731,'Freeform time and material'!$G$17:$G$30)) +
(SUMIF('Vinyl cutting'!$B$17:$B$30,B1731,'Vinyl cutting'!$G$17:$G$30)) +
(SUMIF('Vinyl cutting (2)'!$B$17:$B$30,B1731,'Vinyl cutting (2)'!$G$17:$G$30)) +
(SUMIF('Apply vinyl graphics'!$B$17:$B$30,B1731,'Apply vinyl graphics'!$G$17:$G$30)) +
(SUMIF('Apply vinyl graphics (2)'!$B$17:$B$30,B1731,'Apply vinyl graphics (2)'!$G$17:$G$30)) +
(SUMIF('Alum pan sign'!$B$17:$B$30,B1731,'Alum pan sign'!$G$17:$G$30)) +
(SUMIF('Alum pan sign (2)'!$B$17:$B$30,B1731,'Alum pan sign (2)'!$G$17:$G$30)) +
(SUMIF('Economy pan sign'!$B$17:$B$30,B1731,'Economy pan sign'!$G$17:$G$30)) +
(SUMIF('Post and panel sign'!$B$17:$B$30,B1731,'Post and panel sign'!$G$17:$G$30)) +
(SUMIF('Post and panel sign (2)'!$B$17:$B$30,B1731,'Post and panel sign (2)'!$G$17:$G$30)) +
(SUMIF('Flat panels only'!$B$17:$B$30,B1731,'Flat panels only'!$G$17:$G$30)) +
(SUMIF('Flat panels only (2)'!$B$17:$B$30,B1731,'Flat panels only (2)'!$G$17:$G$30)) +
(SUMIF('Routed panel shapes'!$B$18:$B$31,B1731,'Routed panel shapes'!$G$18:$G$31)) +
(SUMIF('Routed panel shapes (2)'!$B$18:$B$31,B1731,'Routed panel shapes (2)'!$G$18:$G$31)) +
(SUMIF('Routed face only'!$B$17:$B$30,B1731,'Routed face only'!$G$17:$G$30)) +
(SUMIF('Routed face only (2)'!$B$17:$B$30,B1731,'Routed face only (2)'!$G$17:$G$30)) +
(SUMIF('Routed alum faces letters'!$B$17:$B$30,B1731,'Routed alum faces letters'!$G$17:$G$30)) +
(SUMIF('Routed alum faces letters (2)'!$B$17:$B$30,B1731,'Routed alum faces letters (2)'!$G$17:$G$30)) +
(SUMIF('Routed push through acrylic'!$B$17:$B$30,B1731,'Routed push through acrylic'!$G$17:$G$30)) +
(SUMIF('Routed push through acrylic (2)'!$B$17:$B$30,B1731,'Routed push through acrylic (2)'!$G$17:$G$30)) +
(SUMIF('Sf routed cabinet'!$B$17:$B$30,B1731,'Sf routed cabinet'!$G$17:$G$30)) +
(SUMIF('Sf routed cabinet (2)'!$B$17:$B$30,B1731,'Sf routed cabinet (2)'!$G$17:$G$30)) +
(SUMIF('Df routed cabinet'!$B$17:$B$30,B1731,'Df routed cabinet'!$G$17:$G$30)) +
(SUMIF('Df routed cabinet (2)'!$B$17:$B$30,B1731,'Df routed cabinet (2)'!$G$17:$G$30)) +
(SUMIF('Sf acrylic cabinet'!$B$17:$B$30,B1731,'Sf acrylic cabinet'!$G$17:$G$30)) +
(SUMIF('Sf acrylic cabinet (2)'!$B$17:$B$30,B1731,'Sf acrylic cabinet (2)'!$G$17:$G$30)) +
(SUMIF('Economy Sf acrylic'!$B$17:$B$30,B1731,'Economy Sf acrylic'!$G$17:$G$30)) +
(SUMIF('Df acrylic cabinet'!$B$17:$B$30,B1731,'Df acrylic cabinet'!$G$17:$G$30)) +
(SUMIF('Df acrylic cabinet (2)'!$B$17:$B$30,B1731,'Df acrylic cabinet (2)'!$G$17:$G$30)) +
(SUMIF('Sf flex cabinet'!$B$17:$B$30,B1731,'Sf flex cabinet'!$G$17:$G$30)) +
(SUMIF('Sf flex cabinet (2)'!$B$17:$B$30,B1731,'Sf flex cabinet (2)'!$G$17:$G$30)) +
(SUMIF('Df flex cabinet'!$B$17:$B$36,B1731,'Df flex cabinet'!$G$17:$G$36)) +
(SUMIF('Df flex cabinet (2)'!$B$17:$B$36,B1731,'Df flex cabinet (2)'!$G$17:$G$36)) +
(SUMIF('Pole cover'!$B$17:$B$30,B1731,'Pole cover'!$G$17:$G$30)) +
(SUMIF('Pole cover (2)'!$B$17:$B$30,B1731,'Pole cover (2)'!$G$17:$G$30)) +
(SUMIF('Structural Steel Fab'!$B$17:$B$29,B1731,'Structural Steel Fab'!$G$17:$G$29)) +
(SUMIF(Reveal!$B$17:$B$30,B1731,Reveal!$G$17:$G$30)) +
(SUMIF('Reveal (2)'!$B$17:$B$30,B1731,'Reveal (2)'!$G$17:$G$30)) +
(SUMIF('Crown cove top'!$B$17:$B$30,B1731,'Crown cove top'!$G$17:$G$30)) +
(SUMIF('EMC assembly'!$B$17:$B$30,B1731,'EMC assembly'!$G$17:$G$30)) +
(SUMIF(Crating!$B$17:$B$29,B1731,Crating!$G$17:$G$29)) +
(SUMIF('LED wiring'!$B$17:$B$30,B1731,'LED wiring'!$G$17:$G$30)) +
(SUMIF('Changeable copy face'!$B$17:$B$30,B1731,'Changeable copy face'!$G$17:$G$30)) +
(SUMIF('Flex face assembly'!$B$17:$B$30,B1731,'Flex face assembly'!$G$17:$G$30)) +
(SUMIF('Routed face assembly'!$B$17:$B$30,B1731,'Routed face assembly'!$G$17:$G$30)) +
(SUMIF('Paint calculation'!$B$17:$B$30,B1731,'Paint calculation'!$G$17:$G$30)) +
(SUMIF('Trimcap letter face'!$B$17:$B$30,B1731,'Trimcap letter face'!$G$17:$G$30)) +
(SUMIF('Trimcap letter face (2)'!$B$17:$B$30,B1731,'Trimcap letter face (2)'!$G$17:$G$30)) +
(SUMIF('Channel letter fabrication'!$B$17:$B$30,B1731,'Channel letter fabrication'!$G$17:$G$30)) +
(SUMIF('Channel letter fabrication (2)'!$B$17:$B$30,B1731,'Channel letter fabrication (2)'!$G$17:$G$30))</f>
        <v>0</v>
      </c>
    </row>
    <row r="1732" spans="1:10">
      <c r="A1732" s="28">
        <f>[1]ODBC!$A1732</f>
        <v>0</v>
      </c>
      <c r="B1732" s="29">
        <f>[1]ODBC!B1732</f>
        <v>0</v>
      </c>
      <c r="C1732" s="30" t="str">
        <f>IFERROR(VLOOKUP($B1732,[1]ODBC!$B:$H,2,FALSE),"")</f>
        <v/>
      </c>
      <c r="D1732" s="30" t="str">
        <f>IFERROR(VLOOKUP($B1732,[1]ODBC!$B:$H,3,FALSE),"")</f>
        <v/>
      </c>
      <c r="E1732" s="30" t="str">
        <f>IFERROR(VLOOKUP($B1732,[1]ODBC!$B:$H,4,FALSE),"")</f>
        <v/>
      </c>
      <c r="F1732" s="31" t="str">
        <f>IFERROR(VLOOKUP($B1732,[1]ODBC!$B:$H,5,FALSE),"")</f>
        <v/>
      </c>
      <c r="G1732" s="32">
        <f>[1]ODBC!G1732</f>
        <v>0</v>
      </c>
      <c r="H1732" s="33">
        <f>SUM([1]ODBC!H1732)</f>
        <v>0</v>
      </c>
      <c r="I1732" s="41" t="str">
        <f>'Vinyl cutting'!$B$2</f>
        <v>J36938</v>
      </c>
      <c r="J1732" s="42">
        <f ca="1">(SUMIF('Freeform time and material'!$B$17:$B$30,B1732,'Freeform time and material'!$G$17:$G$30)) +
(SUMIF('Vinyl cutting'!$B$17:$B$30,B1732,'Vinyl cutting'!$G$17:$G$30)) +
(SUMIF('Vinyl cutting (2)'!$B$17:$B$30,B1732,'Vinyl cutting (2)'!$G$17:$G$30)) +
(SUMIF('Apply vinyl graphics'!$B$17:$B$30,B1732,'Apply vinyl graphics'!$G$17:$G$30)) +
(SUMIF('Apply vinyl graphics (2)'!$B$17:$B$30,B1732,'Apply vinyl graphics (2)'!$G$17:$G$30)) +
(SUMIF('Alum pan sign'!$B$17:$B$30,B1732,'Alum pan sign'!$G$17:$G$30)) +
(SUMIF('Alum pan sign (2)'!$B$17:$B$30,B1732,'Alum pan sign (2)'!$G$17:$G$30)) +
(SUMIF('Economy pan sign'!$B$17:$B$30,B1732,'Economy pan sign'!$G$17:$G$30)) +
(SUMIF('Post and panel sign'!$B$17:$B$30,B1732,'Post and panel sign'!$G$17:$G$30)) +
(SUMIF('Post and panel sign (2)'!$B$17:$B$30,B1732,'Post and panel sign (2)'!$G$17:$G$30)) +
(SUMIF('Flat panels only'!$B$17:$B$30,B1732,'Flat panels only'!$G$17:$G$30)) +
(SUMIF('Flat panels only (2)'!$B$17:$B$30,B1732,'Flat panels only (2)'!$G$17:$G$30)) +
(SUMIF('Routed panel shapes'!$B$18:$B$31,B1732,'Routed panel shapes'!$G$18:$G$31)) +
(SUMIF('Routed panel shapes (2)'!$B$18:$B$31,B1732,'Routed panel shapes (2)'!$G$18:$G$31)) +
(SUMIF('Routed face only'!$B$17:$B$30,B1732,'Routed face only'!$G$17:$G$30)) +
(SUMIF('Routed face only (2)'!$B$17:$B$30,B1732,'Routed face only (2)'!$G$17:$G$30)) +
(SUMIF('Routed alum faces letters'!$B$17:$B$30,B1732,'Routed alum faces letters'!$G$17:$G$30)) +
(SUMIF('Routed alum faces letters (2)'!$B$17:$B$30,B1732,'Routed alum faces letters (2)'!$G$17:$G$30)) +
(SUMIF('Routed push through acrylic'!$B$17:$B$30,B1732,'Routed push through acrylic'!$G$17:$G$30)) +
(SUMIF('Routed push through acrylic (2)'!$B$17:$B$30,B1732,'Routed push through acrylic (2)'!$G$17:$G$30)) +
(SUMIF('Sf routed cabinet'!$B$17:$B$30,B1732,'Sf routed cabinet'!$G$17:$G$30)) +
(SUMIF('Sf routed cabinet (2)'!$B$17:$B$30,B1732,'Sf routed cabinet (2)'!$G$17:$G$30)) +
(SUMIF('Df routed cabinet'!$B$17:$B$30,B1732,'Df routed cabinet'!$G$17:$G$30)) +
(SUMIF('Df routed cabinet (2)'!$B$17:$B$30,B1732,'Df routed cabinet (2)'!$G$17:$G$30)) +
(SUMIF('Sf acrylic cabinet'!$B$17:$B$30,B1732,'Sf acrylic cabinet'!$G$17:$G$30)) +
(SUMIF('Sf acrylic cabinet (2)'!$B$17:$B$30,B1732,'Sf acrylic cabinet (2)'!$G$17:$G$30)) +
(SUMIF('Economy Sf acrylic'!$B$17:$B$30,B1732,'Economy Sf acrylic'!$G$17:$G$30)) +
(SUMIF('Df acrylic cabinet'!$B$17:$B$30,B1732,'Df acrylic cabinet'!$G$17:$G$30)) +
(SUMIF('Df acrylic cabinet (2)'!$B$17:$B$30,B1732,'Df acrylic cabinet (2)'!$G$17:$G$30)) +
(SUMIF('Sf flex cabinet'!$B$17:$B$30,B1732,'Sf flex cabinet'!$G$17:$G$30)) +
(SUMIF('Sf flex cabinet (2)'!$B$17:$B$30,B1732,'Sf flex cabinet (2)'!$G$17:$G$30)) +
(SUMIF('Df flex cabinet'!$B$17:$B$36,B1732,'Df flex cabinet'!$G$17:$G$36)) +
(SUMIF('Df flex cabinet (2)'!$B$17:$B$36,B1732,'Df flex cabinet (2)'!$G$17:$G$36)) +
(SUMIF('Pole cover'!$B$17:$B$30,B1732,'Pole cover'!$G$17:$G$30)) +
(SUMIF('Pole cover (2)'!$B$17:$B$30,B1732,'Pole cover (2)'!$G$17:$G$30)) +
(SUMIF('Structural Steel Fab'!$B$17:$B$29,B1732,'Structural Steel Fab'!$G$17:$G$29)) +
(SUMIF(Reveal!$B$17:$B$30,B1732,Reveal!$G$17:$G$30)) +
(SUMIF('Reveal (2)'!$B$17:$B$30,B1732,'Reveal (2)'!$G$17:$G$30)) +
(SUMIF('Crown cove top'!$B$17:$B$30,B1732,'Crown cove top'!$G$17:$G$30)) +
(SUMIF('EMC assembly'!$B$17:$B$30,B1732,'EMC assembly'!$G$17:$G$30)) +
(SUMIF(Crating!$B$17:$B$29,B1732,Crating!$G$17:$G$29)) +
(SUMIF('LED wiring'!$B$17:$B$30,B1732,'LED wiring'!$G$17:$G$30)) +
(SUMIF('Changeable copy face'!$B$17:$B$30,B1732,'Changeable copy face'!$G$17:$G$30)) +
(SUMIF('Flex face assembly'!$B$17:$B$30,B1732,'Flex face assembly'!$G$17:$G$30)) +
(SUMIF('Routed face assembly'!$B$17:$B$30,B1732,'Routed face assembly'!$G$17:$G$30)) +
(SUMIF('Paint calculation'!$B$17:$B$30,B1732,'Paint calculation'!$G$17:$G$30)) +
(SUMIF('Trimcap letter face'!$B$17:$B$30,B1732,'Trimcap letter face'!$G$17:$G$30)) +
(SUMIF('Trimcap letter face (2)'!$B$17:$B$30,B1732,'Trimcap letter face (2)'!$G$17:$G$30)) +
(SUMIF('Channel letter fabrication'!$B$17:$B$30,B1732,'Channel letter fabrication'!$G$17:$G$30)) +
(SUMIF('Channel letter fabrication (2)'!$B$17:$B$30,B1732,'Channel letter fabrication (2)'!$G$17:$G$30))</f>
        <v>0</v>
      </c>
    </row>
    <row r="1733" spans="1:10">
      <c r="A1733" s="28">
        <f>[1]ODBC!$A1733</f>
        <v>0</v>
      </c>
      <c r="B1733" s="29">
        <f>[1]ODBC!B1733</f>
        <v>0</v>
      </c>
      <c r="C1733" s="30" t="str">
        <f>IFERROR(VLOOKUP($B1733,[1]ODBC!$B:$H,2,FALSE),"")</f>
        <v/>
      </c>
      <c r="D1733" s="30" t="str">
        <f>IFERROR(VLOOKUP($B1733,[1]ODBC!$B:$H,3,FALSE),"")</f>
        <v/>
      </c>
      <c r="E1733" s="30" t="str">
        <f>IFERROR(VLOOKUP($B1733,[1]ODBC!$B:$H,4,FALSE),"")</f>
        <v/>
      </c>
      <c r="F1733" s="31" t="str">
        <f>IFERROR(VLOOKUP($B1733,[1]ODBC!$B:$H,5,FALSE),"")</f>
        <v/>
      </c>
      <c r="G1733" s="32">
        <f>[1]ODBC!G1733</f>
        <v>0</v>
      </c>
      <c r="H1733" s="33">
        <f>SUM([1]ODBC!H1733)</f>
        <v>0</v>
      </c>
      <c r="I1733" s="41" t="str">
        <f>'Vinyl cutting'!$B$2</f>
        <v>J36938</v>
      </c>
      <c r="J1733" s="42">
        <f ca="1">(SUMIF('Freeform time and material'!$B$17:$B$30,B1733,'Freeform time and material'!$G$17:$G$30)) +
(SUMIF('Vinyl cutting'!$B$17:$B$30,B1733,'Vinyl cutting'!$G$17:$G$30)) +
(SUMIF('Vinyl cutting (2)'!$B$17:$B$30,B1733,'Vinyl cutting (2)'!$G$17:$G$30)) +
(SUMIF('Apply vinyl graphics'!$B$17:$B$30,B1733,'Apply vinyl graphics'!$G$17:$G$30)) +
(SUMIF('Apply vinyl graphics (2)'!$B$17:$B$30,B1733,'Apply vinyl graphics (2)'!$G$17:$G$30)) +
(SUMIF('Alum pan sign'!$B$17:$B$30,B1733,'Alum pan sign'!$G$17:$G$30)) +
(SUMIF('Alum pan sign (2)'!$B$17:$B$30,B1733,'Alum pan sign (2)'!$G$17:$G$30)) +
(SUMIF('Economy pan sign'!$B$17:$B$30,B1733,'Economy pan sign'!$G$17:$G$30)) +
(SUMIF('Post and panel sign'!$B$17:$B$30,B1733,'Post and panel sign'!$G$17:$G$30)) +
(SUMIF('Post and panel sign (2)'!$B$17:$B$30,B1733,'Post and panel sign (2)'!$G$17:$G$30)) +
(SUMIF('Flat panels only'!$B$17:$B$30,B1733,'Flat panels only'!$G$17:$G$30)) +
(SUMIF('Flat panels only (2)'!$B$17:$B$30,B1733,'Flat panels only (2)'!$G$17:$G$30)) +
(SUMIF('Routed panel shapes'!$B$18:$B$31,B1733,'Routed panel shapes'!$G$18:$G$31)) +
(SUMIF('Routed panel shapes (2)'!$B$18:$B$31,B1733,'Routed panel shapes (2)'!$G$18:$G$31)) +
(SUMIF('Routed face only'!$B$17:$B$30,B1733,'Routed face only'!$G$17:$G$30)) +
(SUMIF('Routed face only (2)'!$B$17:$B$30,B1733,'Routed face only (2)'!$G$17:$G$30)) +
(SUMIF('Routed alum faces letters'!$B$17:$B$30,B1733,'Routed alum faces letters'!$G$17:$G$30)) +
(SUMIF('Routed alum faces letters (2)'!$B$17:$B$30,B1733,'Routed alum faces letters (2)'!$G$17:$G$30)) +
(SUMIF('Routed push through acrylic'!$B$17:$B$30,B1733,'Routed push through acrylic'!$G$17:$G$30)) +
(SUMIF('Routed push through acrylic (2)'!$B$17:$B$30,B1733,'Routed push through acrylic (2)'!$G$17:$G$30)) +
(SUMIF('Sf routed cabinet'!$B$17:$B$30,B1733,'Sf routed cabinet'!$G$17:$G$30)) +
(SUMIF('Sf routed cabinet (2)'!$B$17:$B$30,B1733,'Sf routed cabinet (2)'!$G$17:$G$30)) +
(SUMIF('Df routed cabinet'!$B$17:$B$30,B1733,'Df routed cabinet'!$G$17:$G$30)) +
(SUMIF('Df routed cabinet (2)'!$B$17:$B$30,B1733,'Df routed cabinet (2)'!$G$17:$G$30)) +
(SUMIF('Sf acrylic cabinet'!$B$17:$B$30,B1733,'Sf acrylic cabinet'!$G$17:$G$30)) +
(SUMIF('Sf acrylic cabinet (2)'!$B$17:$B$30,B1733,'Sf acrylic cabinet (2)'!$G$17:$G$30)) +
(SUMIF('Economy Sf acrylic'!$B$17:$B$30,B1733,'Economy Sf acrylic'!$G$17:$G$30)) +
(SUMIF('Df acrylic cabinet'!$B$17:$B$30,B1733,'Df acrylic cabinet'!$G$17:$G$30)) +
(SUMIF('Df acrylic cabinet (2)'!$B$17:$B$30,B1733,'Df acrylic cabinet (2)'!$G$17:$G$30)) +
(SUMIF('Sf flex cabinet'!$B$17:$B$30,B1733,'Sf flex cabinet'!$G$17:$G$30)) +
(SUMIF('Sf flex cabinet (2)'!$B$17:$B$30,B1733,'Sf flex cabinet (2)'!$G$17:$G$30)) +
(SUMIF('Df flex cabinet'!$B$17:$B$36,B1733,'Df flex cabinet'!$G$17:$G$36)) +
(SUMIF('Df flex cabinet (2)'!$B$17:$B$36,B1733,'Df flex cabinet (2)'!$G$17:$G$36)) +
(SUMIF('Pole cover'!$B$17:$B$30,B1733,'Pole cover'!$G$17:$G$30)) +
(SUMIF('Pole cover (2)'!$B$17:$B$30,B1733,'Pole cover (2)'!$G$17:$G$30)) +
(SUMIF('Structural Steel Fab'!$B$17:$B$29,B1733,'Structural Steel Fab'!$G$17:$G$29)) +
(SUMIF(Reveal!$B$17:$B$30,B1733,Reveal!$G$17:$G$30)) +
(SUMIF('Reveal (2)'!$B$17:$B$30,B1733,'Reveal (2)'!$G$17:$G$30)) +
(SUMIF('Crown cove top'!$B$17:$B$30,B1733,'Crown cove top'!$G$17:$G$30)) +
(SUMIF('EMC assembly'!$B$17:$B$30,B1733,'EMC assembly'!$G$17:$G$30)) +
(SUMIF(Crating!$B$17:$B$29,B1733,Crating!$G$17:$G$29)) +
(SUMIF('LED wiring'!$B$17:$B$30,B1733,'LED wiring'!$G$17:$G$30)) +
(SUMIF('Changeable copy face'!$B$17:$B$30,B1733,'Changeable copy face'!$G$17:$G$30)) +
(SUMIF('Flex face assembly'!$B$17:$B$30,B1733,'Flex face assembly'!$G$17:$G$30)) +
(SUMIF('Routed face assembly'!$B$17:$B$30,B1733,'Routed face assembly'!$G$17:$G$30)) +
(SUMIF('Paint calculation'!$B$17:$B$30,B1733,'Paint calculation'!$G$17:$G$30)) +
(SUMIF('Trimcap letter face'!$B$17:$B$30,B1733,'Trimcap letter face'!$G$17:$G$30)) +
(SUMIF('Trimcap letter face (2)'!$B$17:$B$30,B1733,'Trimcap letter face (2)'!$G$17:$G$30)) +
(SUMIF('Channel letter fabrication'!$B$17:$B$30,B1733,'Channel letter fabrication'!$G$17:$G$30)) +
(SUMIF('Channel letter fabrication (2)'!$B$17:$B$30,B1733,'Channel letter fabrication (2)'!$G$17:$G$30))</f>
        <v>0</v>
      </c>
    </row>
    <row r="1734" spans="1:10">
      <c r="A1734" s="28">
        <f>[1]ODBC!$A1734</f>
        <v>0</v>
      </c>
      <c r="B1734" s="29">
        <f>[1]ODBC!B1734</f>
        <v>0</v>
      </c>
      <c r="C1734" s="30" t="str">
        <f>IFERROR(VLOOKUP($B1734,[1]ODBC!$B:$H,2,FALSE),"")</f>
        <v/>
      </c>
      <c r="D1734" s="30" t="str">
        <f>IFERROR(VLOOKUP($B1734,[1]ODBC!$B:$H,3,FALSE),"")</f>
        <v/>
      </c>
      <c r="E1734" s="30" t="str">
        <f>IFERROR(VLOOKUP($B1734,[1]ODBC!$B:$H,4,FALSE),"")</f>
        <v/>
      </c>
      <c r="F1734" s="31" t="str">
        <f>IFERROR(VLOOKUP($B1734,[1]ODBC!$B:$H,5,FALSE),"")</f>
        <v/>
      </c>
      <c r="G1734" s="32">
        <f>[1]ODBC!G1734</f>
        <v>0</v>
      </c>
      <c r="H1734" s="33">
        <f>SUM([1]ODBC!H1734)</f>
        <v>0</v>
      </c>
      <c r="I1734" s="41" t="str">
        <f>'Vinyl cutting'!$B$2</f>
        <v>J36938</v>
      </c>
      <c r="J1734" s="42">
        <f ca="1">(SUMIF('Freeform time and material'!$B$17:$B$30,B1734,'Freeform time and material'!$G$17:$G$30)) +
(SUMIF('Vinyl cutting'!$B$17:$B$30,B1734,'Vinyl cutting'!$G$17:$G$30)) +
(SUMIF('Vinyl cutting (2)'!$B$17:$B$30,B1734,'Vinyl cutting (2)'!$G$17:$G$30)) +
(SUMIF('Apply vinyl graphics'!$B$17:$B$30,B1734,'Apply vinyl graphics'!$G$17:$G$30)) +
(SUMIF('Apply vinyl graphics (2)'!$B$17:$B$30,B1734,'Apply vinyl graphics (2)'!$G$17:$G$30)) +
(SUMIF('Alum pan sign'!$B$17:$B$30,B1734,'Alum pan sign'!$G$17:$G$30)) +
(SUMIF('Alum pan sign (2)'!$B$17:$B$30,B1734,'Alum pan sign (2)'!$G$17:$G$30)) +
(SUMIF('Economy pan sign'!$B$17:$B$30,B1734,'Economy pan sign'!$G$17:$G$30)) +
(SUMIF('Post and panel sign'!$B$17:$B$30,B1734,'Post and panel sign'!$G$17:$G$30)) +
(SUMIF('Post and panel sign (2)'!$B$17:$B$30,B1734,'Post and panel sign (2)'!$G$17:$G$30)) +
(SUMIF('Flat panels only'!$B$17:$B$30,B1734,'Flat panels only'!$G$17:$G$30)) +
(SUMIF('Flat panels only (2)'!$B$17:$B$30,B1734,'Flat panels only (2)'!$G$17:$G$30)) +
(SUMIF('Routed panel shapes'!$B$18:$B$31,B1734,'Routed panel shapes'!$G$18:$G$31)) +
(SUMIF('Routed panel shapes (2)'!$B$18:$B$31,B1734,'Routed panel shapes (2)'!$G$18:$G$31)) +
(SUMIF('Routed face only'!$B$17:$B$30,B1734,'Routed face only'!$G$17:$G$30)) +
(SUMIF('Routed face only (2)'!$B$17:$B$30,B1734,'Routed face only (2)'!$G$17:$G$30)) +
(SUMIF('Routed alum faces letters'!$B$17:$B$30,B1734,'Routed alum faces letters'!$G$17:$G$30)) +
(SUMIF('Routed alum faces letters (2)'!$B$17:$B$30,B1734,'Routed alum faces letters (2)'!$G$17:$G$30)) +
(SUMIF('Routed push through acrylic'!$B$17:$B$30,B1734,'Routed push through acrylic'!$G$17:$G$30)) +
(SUMIF('Routed push through acrylic (2)'!$B$17:$B$30,B1734,'Routed push through acrylic (2)'!$G$17:$G$30)) +
(SUMIF('Sf routed cabinet'!$B$17:$B$30,B1734,'Sf routed cabinet'!$G$17:$G$30)) +
(SUMIF('Sf routed cabinet (2)'!$B$17:$B$30,B1734,'Sf routed cabinet (2)'!$G$17:$G$30)) +
(SUMIF('Df routed cabinet'!$B$17:$B$30,B1734,'Df routed cabinet'!$G$17:$G$30)) +
(SUMIF('Df routed cabinet (2)'!$B$17:$B$30,B1734,'Df routed cabinet (2)'!$G$17:$G$30)) +
(SUMIF('Sf acrylic cabinet'!$B$17:$B$30,B1734,'Sf acrylic cabinet'!$G$17:$G$30)) +
(SUMIF('Sf acrylic cabinet (2)'!$B$17:$B$30,B1734,'Sf acrylic cabinet (2)'!$G$17:$G$30)) +
(SUMIF('Economy Sf acrylic'!$B$17:$B$30,B1734,'Economy Sf acrylic'!$G$17:$G$30)) +
(SUMIF('Df acrylic cabinet'!$B$17:$B$30,B1734,'Df acrylic cabinet'!$G$17:$G$30)) +
(SUMIF('Df acrylic cabinet (2)'!$B$17:$B$30,B1734,'Df acrylic cabinet (2)'!$G$17:$G$30)) +
(SUMIF('Sf flex cabinet'!$B$17:$B$30,B1734,'Sf flex cabinet'!$G$17:$G$30)) +
(SUMIF('Sf flex cabinet (2)'!$B$17:$B$30,B1734,'Sf flex cabinet (2)'!$G$17:$G$30)) +
(SUMIF('Df flex cabinet'!$B$17:$B$36,B1734,'Df flex cabinet'!$G$17:$G$36)) +
(SUMIF('Df flex cabinet (2)'!$B$17:$B$36,B1734,'Df flex cabinet (2)'!$G$17:$G$36)) +
(SUMIF('Pole cover'!$B$17:$B$30,B1734,'Pole cover'!$G$17:$G$30)) +
(SUMIF('Pole cover (2)'!$B$17:$B$30,B1734,'Pole cover (2)'!$G$17:$G$30)) +
(SUMIF('Structural Steel Fab'!$B$17:$B$29,B1734,'Structural Steel Fab'!$G$17:$G$29)) +
(SUMIF(Reveal!$B$17:$B$30,B1734,Reveal!$G$17:$G$30)) +
(SUMIF('Reveal (2)'!$B$17:$B$30,B1734,'Reveal (2)'!$G$17:$G$30)) +
(SUMIF('Crown cove top'!$B$17:$B$30,B1734,'Crown cove top'!$G$17:$G$30)) +
(SUMIF('EMC assembly'!$B$17:$B$30,B1734,'EMC assembly'!$G$17:$G$30)) +
(SUMIF(Crating!$B$17:$B$29,B1734,Crating!$G$17:$G$29)) +
(SUMIF('LED wiring'!$B$17:$B$30,B1734,'LED wiring'!$G$17:$G$30)) +
(SUMIF('Changeable copy face'!$B$17:$B$30,B1734,'Changeable copy face'!$G$17:$G$30)) +
(SUMIF('Flex face assembly'!$B$17:$B$30,B1734,'Flex face assembly'!$G$17:$G$30)) +
(SUMIF('Routed face assembly'!$B$17:$B$30,B1734,'Routed face assembly'!$G$17:$G$30)) +
(SUMIF('Paint calculation'!$B$17:$B$30,B1734,'Paint calculation'!$G$17:$G$30)) +
(SUMIF('Trimcap letter face'!$B$17:$B$30,B1734,'Trimcap letter face'!$G$17:$G$30)) +
(SUMIF('Trimcap letter face (2)'!$B$17:$B$30,B1734,'Trimcap letter face (2)'!$G$17:$G$30)) +
(SUMIF('Channel letter fabrication'!$B$17:$B$30,B1734,'Channel letter fabrication'!$G$17:$G$30)) +
(SUMIF('Channel letter fabrication (2)'!$B$17:$B$30,B1734,'Channel letter fabrication (2)'!$G$17:$G$30))</f>
        <v>0</v>
      </c>
    </row>
    <row r="1735" spans="1:10">
      <c r="A1735" s="28">
        <f>[1]ODBC!$A1735</f>
        <v>0</v>
      </c>
      <c r="B1735" s="29">
        <f>[1]ODBC!B1735</f>
        <v>0</v>
      </c>
      <c r="C1735" s="30" t="str">
        <f>IFERROR(VLOOKUP($B1735,[1]ODBC!$B:$H,2,FALSE),"")</f>
        <v/>
      </c>
      <c r="D1735" s="30" t="str">
        <f>IFERROR(VLOOKUP($B1735,[1]ODBC!$B:$H,3,FALSE),"")</f>
        <v/>
      </c>
      <c r="E1735" s="30" t="str">
        <f>IFERROR(VLOOKUP($B1735,[1]ODBC!$B:$H,4,FALSE),"")</f>
        <v/>
      </c>
      <c r="F1735" s="31" t="str">
        <f>IFERROR(VLOOKUP($B1735,[1]ODBC!$B:$H,5,FALSE),"")</f>
        <v/>
      </c>
      <c r="G1735" s="32">
        <f>[1]ODBC!G1735</f>
        <v>0</v>
      </c>
      <c r="H1735" s="33">
        <f>SUM([1]ODBC!H1735)</f>
        <v>0</v>
      </c>
      <c r="I1735" s="41" t="str">
        <f>'Vinyl cutting'!$B$2</f>
        <v>J36938</v>
      </c>
      <c r="J1735" s="42">
        <f ca="1">(SUMIF('Freeform time and material'!$B$17:$B$30,B1735,'Freeform time and material'!$G$17:$G$30)) +
(SUMIF('Vinyl cutting'!$B$17:$B$30,B1735,'Vinyl cutting'!$G$17:$G$30)) +
(SUMIF('Vinyl cutting (2)'!$B$17:$B$30,B1735,'Vinyl cutting (2)'!$G$17:$G$30)) +
(SUMIF('Apply vinyl graphics'!$B$17:$B$30,B1735,'Apply vinyl graphics'!$G$17:$G$30)) +
(SUMIF('Apply vinyl graphics (2)'!$B$17:$B$30,B1735,'Apply vinyl graphics (2)'!$G$17:$G$30)) +
(SUMIF('Alum pan sign'!$B$17:$B$30,B1735,'Alum pan sign'!$G$17:$G$30)) +
(SUMIF('Alum pan sign (2)'!$B$17:$B$30,B1735,'Alum pan sign (2)'!$G$17:$G$30)) +
(SUMIF('Economy pan sign'!$B$17:$B$30,B1735,'Economy pan sign'!$G$17:$G$30)) +
(SUMIF('Post and panel sign'!$B$17:$B$30,B1735,'Post and panel sign'!$G$17:$G$30)) +
(SUMIF('Post and panel sign (2)'!$B$17:$B$30,B1735,'Post and panel sign (2)'!$G$17:$G$30)) +
(SUMIF('Flat panels only'!$B$17:$B$30,B1735,'Flat panels only'!$G$17:$G$30)) +
(SUMIF('Flat panels only (2)'!$B$17:$B$30,B1735,'Flat panels only (2)'!$G$17:$G$30)) +
(SUMIF('Routed panel shapes'!$B$18:$B$31,B1735,'Routed panel shapes'!$G$18:$G$31)) +
(SUMIF('Routed panel shapes (2)'!$B$18:$B$31,B1735,'Routed panel shapes (2)'!$G$18:$G$31)) +
(SUMIF('Routed face only'!$B$17:$B$30,B1735,'Routed face only'!$G$17:$G$30)) +
(SUMIF('Routed face only (2)'!$B$17:$B$30,B1735,'Routed face only (2)'!$G$17:$G$30)) +
(SUMIF('Routed alum faces letters'!$B$17:$B$30,B1735,'Routed alum faces letters'!$G$17:$G$30)) +
(SUMIF('Routed alum faces letters (2)'!$B$17:$B$30,B1735,'Routed alum faces letters (2)'!$G$17:$G$30)) +
(SUMIF('Routed push through acrylic'!$B$17:$B$30,B1735,'Routed push through acrylic'!$G$17:$G$30)) +
(SUMIF('Routed push through acrylic (2)'!$B$17:$B$30,B1735,'Routed push through acrylic (2)'!$G$17:$G$30)) +
(SUMIF('Sf routed cabinet'!$B$17:$B$30,B1735,'Sf routed cabinet'!$G$17:$G$30)) +
(SUMIF('Sf routed cabinet (2)'!$B$17:$B$30,B1735,'Sf routed cabinet (2)'!$G$17:$G$30)) +
(SUMIF('Df routed cabinet'!$B$17:$B$30,B1735,'Df routed cabinet'!$G$17:$G$30)) +
(SUMIF('Df routed cabinet (2)'!$B$17:$B$30,B1735,'Df routed cabinet (2)'!$G$17:$G$30)) +
(SUMIF('Sf acrylic cabinet'!$B$17:$B$30,B1735,'Sf acrylic cabinet'!$G$17:$G$30)) +
(SUMIF('Sf acrylic cabinet (2)'!$B$17:$B$30,B1735,'Sf acrylic cabinet (2)'!$G$17:$G$30)) +
(SUMIF('Economy Sf acrylic'!$B$17:$B$30,B1735,'Economy Sf acrylic'!$G$17:$G$30)) +
(SUMIF('Df acrylic cabinet'!$B$17:$B$30,B1735,'Df acrylic cabinet'!$G$17:$G$30)) +
(SUMIF('Df acrylic cabinet (2)'!$B$17:$B$30,B1735,'Df acrylic cabinet (2)'!$G$17:$G$30)) +
(SUMIF('Sf flex cabinet'!$B$17:$B$30,B1735,'Sf flex cabinet'!$G$17:$G$30)) +
(SUMIF('Sf flex cabinet (2)'!$B$17:$B$30,B1735,'Sf flex cabinet (2)'!$G$17:$G$30)) +
(SUMIF('Df flex cabinet'!$B$17:$B$36,B1735,'Df flex cabinet'!$G$17:$G$36)) +
(SUMIF('Df flex cabinet (2)'!$B$17:$B$36,B1735,'Df flex cabinet (2)'!$G$17:$G$36)) +
(SUMIF('Pole cover'!$B$17:$B$30,B1735,'Pole cover'!$G$17:$G$30)) +
(SUMIF('Pole cover (2)'!$B$17:$B$30,B1735,'Pole cover (2)'!$G$17:$G$30)) +
(SUMIF('Structural Steel Fab'!$B$17:$B$29,B1735,'Structural Steel Fab'!$G$17:$G$29)) +
(SUMIF(Reveal!$B$17:$B$30,B1735,Reveal!$G$17:$G$30)) +
(SUMIF('Reveal (2)'!$B$17:$B$30,B1735,'Reveal (2)'!$G$17:$G$30)) +
(SUMIF('Crown cove top'!$B$17:$B$30,B1735,'Crown cove top'!$G$17:$G$30)) +
(SUMIF('EMC assembly'!$B$17:$B$30,B1735,'EMC assembly'!$G$17:$G$30)) +
(SUMIF(Crating!$B$17:$B$29,B1735,Crating!$G$17:$G$29)) +
(SUMIF('LED wiring'!$B$17:$B$30,B1735,'LED wiring'!$G$17:$G$30)) +
(SUMIF('Changeable copy face'!$B$17:$B$30,B1735,'Changeable copy face'!$G$17:$G$30)) +
(SUMIF('Flex face assembly'!$B$17:$B$30,B1735,'Flex face assembly'!$G$17:$G$30)) +
(SUMIF('Routed face assembly'!$B$17:$B$30,B1735,'Routed face assembly'!$G$17:$G$30)) +
(SUMIF('Paint calculation'!$B$17:$B$30,B1735,'Paint calculation'!$G$17:$G$30)) +
(SUMIF('Trimcap letter face'!$B$17:$B$30,B1735,'Trimcap letter face'!$G$17:$G$30)) +
(SUMIF('Trimcap letter face (2)'!$B$17:$B$30,B1735,'Trimcap letter face (2)'!$G$17:$G$30)) +
(SUMIF('Channel letter fabrication'!$B$17:$B$30,B1735,'Channel letter fabrication'!$G$17:$G$30)) +
(SUMIF('Channel letter fabrication (2)'!$B$17:$B$30,B1735,'Channel letter fabrication (2)'!$G$17:$G$30))</f>
        <v>0</v>
      </c>
    </row>
    <row r="1736" spans="1:10">
      <c r="A1736" s="28">
        <f>[1]ODBC!$A1736</f>
        <v>0</v>
      </c>
      <c r="B1736" s="29">
        <f>[1]ODBC!B1736</f>
        <v>0</v>
      </c>
      <c r="C1736" s="30" t="str">
        <f>IFERROR(VLOOKUP($B1736,[1]ODBC!$B:$H,2,FALSE),"")</f>
        <v/>
      </c>
      <c r="D1736" s="30" t="str">
        <f>IFERROR(VLOOKUP($B1736,[1]ODBC!$B:$H,3,FALSE),"")</f>
        <v/>
      </c>
      <c r="E1736" s="30" t="str">
        <f>IFERROR(VLOOKUP($B1736,[1]ODBC!$B:$H,4,FALSE),"")</f>
        <v/>
      </c>
      <c r="F1736" s="31" t="str">
        <f>IFERROR(VLOOKUP($B1736,[1]ODBC!$B:$H,5,FALSE),"")</f>
        <v/>
      </c>
      <c r="G1736" s="32">
        <f>[1]ODBC!G1736</f>
        <v>0</v>
      </c>
      <c r="H1736" s="33">
        <f>SUM([1]ODBC!H1736)</f>
        <v>0</v>
      </c>
      <c r="I1736" s="41" t="str">
        <f>'Vinyl cutting'!$B$2</f>
        <v>J36938</v>
      </c>
      <c r="J1736" s="42">
        <f ca="1">(SUMIF('Freeform time and material'!$B$17:$B$30,B1736,'Freeform time and material'!$G$17:$G$30)) +
(SUMIF('Vinyl cutting'!$B$17:$B$30,B1736,'Vinyl cutting'!$G$17:$G$30)) +
(SUMIF('Vinyl cutting (2)'!$B$17:$B$30,B1736,'Vinyl cutting (2)'!$G$17:$G$30)) +
(SUMIF('Apply vinyl graphics'!$B$17:$B$30,B1736,'Apply vinyl graphics'!$G$17:$G$30)) +
(SUMIF('Apply vinyl graphics (2)'!$B$17:$B$30,B1736,'Apply vinyl graphics (2)'!$G$17:$G$30)) +
(SUMIF('Alum pan sign'!$B$17:$B$30,B1736,'Alum pan sign'!$G$17:$G$30)) +
(SUMIF('Alum pan sign (2)'!$B$17:$B$30,B1736,'Alum pan sign (2)'!$G$17:$G$30)) +
(SUMIF('Economy pan sign'!$B$17:$B$30,B1736,'Economy pan sign'!$G$17:$G$30)) +
(SUMIF('Post and panel sign'!$B$17:$B$30,B1736,'Post and panel sign'!$G$17:$G$30)) +
(SUMIF('Post and panel sign (2)'!$B$17:$B$30,B1736,'Post and panel sign (2)'!$G$17:$G$30)) +
(SUMIF('Flat panels only'!$B$17:$B$30,B1736,'Flat panels only'!$G$17:$G$30)) +
(SUMIF('Flat panels only (2)'!$B$17:$B$30,B1736,'Flat panels only (2)'!$G$17:$G$30)) +
(SUMIF('Routed panel shapes'!$B$18:$B$31,B1736,'Routed panel shapes'!$G$18:$G$31)) +
(SUMIF('Routed panel shapes (2)'!$B$18:$B$31,B1736,'Routed panel shapes (2)'!$G$18:$G$31)) +
(SUMIF('Routed face only'!$B$17:$B$30,B1736,'Routed face only'!$G$17:$G$30)) +
(SUMIF('Routed face only (2)'!$B$17:$B$30,B1736,'Routed face only (2)'!$G$17:$G$30)) +
(SUMIF('Routed alum faces letters'!$B$17:$B$30,B1736,'Routed alum faces letters'!$G$17:$G$30)) +
(SUMIF('Routed alum faces letters (2)'!$B$17:$B$30,B1736,'Routed alum faces letters (2)'!$G$17:$G$30)) +
(SUMIF('Routed push through acrylic'!$B$17:$B$30,B1736,'Routed push through acrylic'!$G$17:$G$30)) +
(SUMIF('Routed push through acrylic (2)'!$B$17:$B$30,B1736,'Routed push through acrylic (2)'!$G$17:$G$30)) +
(SUMIF('Sf routed cabinet'!$B$17:$B$30,B1736,'Sf routed cabinet'!$G$17:$G$30)) +
(SUMIF('Sf routed cabinet (2)'!$B$17:$B$30,B1736,'Sf routed cabinet (2)'!$G$17:$G$30)) +
(SUMIF('Df routed cabinet'!$B$17:$B$30,B1736,'Df routed cabinet'!$G$17:$G$30)) +
(SUMIF('Df routed cabinet (2)'!$B$17:$B$30,B1736,'Df routed cabinet (2)'!$G$17:$G$30)) +
(SUMIF('Sf acrylic cabinet'!$B$17:$B$30,B1736,'Sf acrylic cabinet'!$G$17:$G$30)) +
(SUMIF('Sf acrylic cabinet (2)'!$B$17:$B$30,B1736,'Sf acrylic cabinet (2)'!$G$17:$G$30)) +
(SUMIF('Economy Sf acrylic'!$B$17:$B$30,B1736,'Economy Sf acrylic'!$G$17:$G$30)) +
(SUMIF('Df acrylic cabinet'!$B$17:$B$30,B1736,'Df acrylic cabinet'!$G$17:$G$30)) +
(SUMIF('Df acrylic cabinet (2)'!$B$17:$B$30,B1736,'Df acrylic cabinet (2)'!$G$17:$G$30)) +
(SUMIF('Sf flex cabinet'!$B$17:$B$30,B1736,'Sf flex cabinet'!$G$17:$G$30)) +
(SUMIF('Sf flex cabinet (2)'!$B$17:$B$30,B1736,'Sf flex cabinet (2)'!$G$17:$G$30)) +
(SUMIF('Df flex cabinet'!$B$17:$B$36,B1736,'Df flex cabinet'!$G$17:$G$36)) +
(SUMIF('Df flex cabinet (2)'!$B$17:$B$36,B1736,'Df flex cabinet (2)'!$G$17:$G$36)) +
(SUMIF('Pole cover'!$B$17:$B$30,B1736,'Pole cover'!$G$17:$G$30)) +
(SUMIF('Pole cover (2)'!$B$17:$B$30,B1736,'Pole cover (2)'!$G$17:$G$30)) +
(SUMIF('Structural Steel Fab'!$B$17:$B$29,B1736,'Structural Steel Fab'!$G$17:$G$29)) +
(SUMIF(Reveal!$B$17:$B$30,B1736,Reveal!$G$17:$G$30)) +
(SUMIF('Reveal (2)'!$B$17:$B$30,B1736,'Reveal (2)'!$G$17:$G$30)) +
(SUMIF('Crown cove top'!$B$17:$B$30,B1736,'Crown cove top'!$G$17:$G$30)) +
(SUMIF('EMC assembly'!$B$17:$B$30,B1736,'EMC assembly'!$G$17:$G$30)) +
(SUMIF(Crating!$B$17:$B$29,B1736,Crating!$G$17:$G$29)) +
(SUMIF('LED wiring'!$B$17:$B$30,B1736,'LED wiring'!$G$17:$G$30)) +
(SUMIF('Changeable copy face'!$B$17:$B$30,B1736,'Changeable copy face'!$G$17:$G$30)) +
(SUMIF('Flex face assembly'!$B$17:$B$30,B1736,'Flex face assembly'!$G$17:$G$30)) +
(SUMIF('Routed face assembly'!$B$17:$B$30,B1736,'Routed face assembly'!$G$17:$G$30)) +
(SUMIF('Paint calculation'!$B$17:$B$30,B1736,'Paint calculation'!$G$17:$G$30)) +
(SUMIF('Trimcap letter face'!$B$17:$B$30,B1736,'Trimcap letter face'!$G$17:$G$30)) +
(SUMIF('Trimcap letter face (2)'!$B$17:$B$30,B1736,'Trimcap letter face (2)'!$G$17:$G$30)) +
(SUMIF('Channel letter fabrication'!$B$17:$B$30,B1736,'Channel letter fabrication'!$G$17:$G$30)) +
(SUMIF('Channel letter fabrication (2)'!$B$17:$B$30,B1736,'Channel letter fabrication (2)'!$G$17:$G$30))</f>
        <v>0</v>
      </c>
    </row>
    <row r="1737" spans="1:10">
      <c r="A1737" s="28">
        <f>[1]ODBC!$A1737</f>
        <v>0</v>
      </c>
      <c r="B1737" s="29">
        <f>[1]ODBC!B1737</f>
        <v>0</v>
      </c>
      <c r="C1737" s="30" t="str">
        <f>IFERROR(VLOOKUP($B1737,[1]ODBC!$B:$H,2,FALSE),"")</f>
        <v/>
      </c>
      <c r="D1737" s="30" t="str">
        <f>IFERROR(VLOOKUP($B1737,[1]ODBC!$B:$H,3,FALSE),"")</f>
        <v/>
      </c>
      <c r="E1737" s="30" t="str">
        <f>IFERROR(VLOOKUP($B1737,[1]ODBC!$B:$H,4,FALSE),"")</f>
        <v/>
      </c>
      <c r="F1737" s="31" t="str">
        <f>IFERROR(VLOOKUP($B1737,[1]ODBC!$B:$H,5,FALSE),"")</f>
        <v/>
      </c>
      <c r="G1737" s="32">
        <f>[1]ODBC!G1737</f>
        <v>0</v>
      </c>
      <c r="H1737" s="33">
        <f>SUM([1]ODBC!H1737)</f>
        <v>0</v>
      </c>
      <c r="I1737" s="41" t="str">
        <f>'Vinyl cutting'!$B$2</f>
        <v>J36938</v>
      </c>
      <c r="J1737" s="42">
        <f ca="1">(SUMIF('Freeform time and material'!$B$17:$B$30,B1737,'Freeform time and material'!$G$17:$G$30)) +
(SUMIF('Vinyl cutting'!$B$17:$B$30,B1737,'Vinyl cutting'!$G$17:$G$30)) +
(SUMIF('Vinyl cutting (2)'!$B$17:$B$30,B1737,'Vinyl cutting (2)'!$G$17:$G$30)) +
(SUMIF('Apply vinyl graphics'!$B$17:$B$30,B1737,'Apply vinyl graphics'!$G$17:$G$30)) +
(SUMIF('Apply vinyl graphics (2)'!$B$17:$B$30,B1737,'Apply vinyl graphics (2)'!$G$17:$G$30)) +
(SUMIF('Alum pan sign'!$B$17:$B$30,B1737,'Alum pan sign'!$G$17:$G$30)) +
(SUMIF('Alum pan sign (2)'!$B$17:$B$30,B1737,'Alum pan sign (2)'!$G$17:$G$30)) +
(SUMIF('Economy pan sign'!$B$17:$B$30,B1737,'Economy pan sign'!$G$17:$G$30)) +
(SUMIF('Post and panel sign'!$B$17:$B$30,B1737,'Post and panel sign'!$G$17:$G$30)) +
(SUMIF('Post and panel sign (2)'!$B$17:$B$30,B1737,'Post and panel sign (2)'!$G$17:$G$30)) +
(SUMIF('Flat panels only'!$B$17:$B$30,B1737,'Flat panels only'!$G$17:$G$30)) +
(SUMIF('Flat panels only (2)'!$B$17:$B$30,B1737,'Flat panels only (2)'!$G$17:$G$30)) +
(SUMIF('Routed panel shapes'!$B$18:$B$31,B1737,'Routed panel shapes'!$G$18:$G$31)) +
(SUMIF('Routed panel shapes (2)'!$B$18:$B$31,B1737,'Routed panel shapes (2)'!$G$18:$G$31)) +
(SUMIF('Routed face only'!$B$17:$B$30,B1737,'Routed face only'!$G$17:$G$30)) +
(SUMIF('Routed face only (2)'!$B$17:$B$30,B1737,'Routed face only (2)'!$G$17:$G$30)) +
(SUMIF('Routed alum faces letters'!$B$17:$B$30,B1737,'Routed alum faces letters'!$G$17:$G$30)) +
(SUMIF('Routed alum faces letters (2)'!$B$17:$B$30,B1737,'Routed alum faces letters (2)'!$G$17:$G$30)) +
(SUMIF('Routed push through acrylic'!$B$17:$B$30,B1737,'Routed push through acrylic'!$G$17:$G$30)) +
(SUMIF('Routed push through acrylic (2)'!$B$17:$B$30,B1737,'Routed push through acrylic (2)'!$G$17:$G$30)) +
(SUMIF('Sf routed cabinet'!$B$17:$B$30,B1737,'Sf routed cabinet'!$G$17:$G$30)) +
(SUMIF('Sf routed cabinet (2)'!$B$17:$B$30,B1737,'Sf routed cabinet (2)'!$G$17:$G$30)) +
(SUMIF('Df routed cabinet'!$B$17:$B$30,B1737,'Df routed cabinet'!$G$17:$G$30)) +
(SUMIF('Df routed cabinet (2)'!$B$17:$B$30,B1737,'Df routed cabinet (2)'!$G$17:$G$30)) +
(SUMIF('Sf acrylic cabinet'!$B$17:$B$30,B1737,'Sf acrylic cabinet'!$G$17:$G$30)) +
(SUMIF('Sf acrylic cabinet (2)'!$B$17:$B$30,B1737,'Sf acrylic cabinet (2)'!$G$17:$G$30)) +
(SUMIF('Economy Sf acrylic'!$B$17:$B$30,B1737,'Economy Sf acrylic'!$G$17:$G$30)) +
(SUMIF('Df acrylic cabinet'!$B$17:$B$30,B1737,'Df acrylic cabinet'!$G$17:$G$30)) +
(SUMIF('Df acrylic cabinet (2)'!$B$17:$B$30,B1737,'Df acrylic cabinet (2)'!$G$17:$G$30)) +
(SUMIF('Sf flex cabinet'!$B$17:$B$30,B1737,'Sf flex cabinet'!$G$17:$G$30)) +
(SUMIF('Sf flex cabinet (2)'!$B$17:$B$30,B1737,'Sf flex cabinet (2)'!$G$17:$G$30)) +
(SUMIF('Df flex cabinet'!$B$17:$B$36,B1737,'Df flex cabinet'!$G$17:$G$36)) +
(SUMIF('Df flex cabinet (2)'!$B$17:$B$36,B1737,'Df flex cabinet (2)'!$G$17:$G$36)) +
(SUMIF('Pole cover'!$B$17:$B$30,B1737,'Pole cover'!$G$17:$G$30)) +
(SUMIF('Pole cover (2)'!$B$17:$B$30,B1737,'Pole cover (2)'!$G$17:$G$30)) +
(SUMIF('Structural Steel Fab'!$B$17:$B$29,B1737,'Structural Steel Fab'!$G$17:$G$29)) +
(SUMIF(Reveal!$B$17:$B$30,B1737,Reveal!$G$17:$G$30)) +
(SUMIF('Reveal (2)'!$B$17:$B$30,B1737,'Reveal (2)'!$G$17:$G$30)) +
(SUMIF('Crown cove top'!$B$17:$B$30,B1737,'Crown cove top'!$G$17:$G$30)) +
(SUMIF('EMC assembly'!$B$17:$B$30,B1737,'EMC assembly'!$G$17:$G$30)) +
(SUMIF(Crating!$B$17:$B$29,B1737,Crating!$G$17:$G$29)) +
(SUMIF('LED wiring'!$B$17:$B$30,B1737,'LED wiring'!$G$17:$G$30)) +
(SUMIF('Changeable copy face'!$B$17:$B$30,B1737,'Changeable copy face'!$G$17:$G$30)) +
(SUMIF('Flex face assembly'!$B$17:$B$30,B1737,'Flex face assembly'!$G$17:$G$30)) +
(SUMIF('Routed face assembly'!$B$17:$B$30,B1737,'Routed face assembly'!$G$17:$G$30)) +
(SUMIF('Paint calculation'!$B$17:$B$30,B1737,'Paint calculation'!$G$17:$G$30)) +
(SUMIF('Trimcap letter face'!$B$17:$B$30,B1737,'Trimcap letter face'!$G$17:$G$30)) +
(SUMIF('Trimcap letter face (2)'!$B$17:$B$30,B1737,'Trimcap letter face (2)'!$G$17:$G$30)) +
(SUMIF('Channel letter fabrication'!$B$17:$B$30,B1737,'Channel letter fabrication'!$G$17:$G$30)) +
(SUMIF('Channel letter fabrication (2)'!$B$17:$B$30,B1737,'Channel letter fabrication (2)'!$G$17:$G$30))</f>
        <v>0</v>
      </c>
    </row>
    <row r="1738" spans="1:10">
      <c r="A1738" s="28">
        <f>[1]ODBC!$A1738</f>
        <v>0</v>
      </c>
      <c r="B1738" s="29">
        <f>[1]ODBC!B1738</f>
        <v>0</v>
      </c>
      <c r="C1738" s="30" t="str">
        <f>IFERROR(VLOOKUP($B1738,[1]ODBC!$B:$H,2,FALSE),"")</f>
        <v/>
      </c>
      <c r="D1738" s="30" t="str">
        <f>IFERROR(VLOOKUP($B1738,[1]ODBC!$B:$H,3,FALSE),"")</f>
        <v/>
      </c>
      <c r="E1738" s="30" t="str">
        <f>IFERROR(VLOOKUP($B1738,[1]ODBC!$B:$H,4,FALSE),"")</f>
        <v/>
      </c>
      <c r="F1738" s="31" t="str">
        <f>IFERROR(VLOOKUP($B1738,[1]ODBC!$B:$H,5,FALSE),"")</f>
        <v/>
      </c>
      <c r="G1738" s="32">
        <f>[1]ODBC!G1738</f>
        <v>0</v>
      </c>
      <c r="H1738" s="33">
        <f>SUM([1]ODBC!H1738)</f>
        <v>0</v>
      </c>
      <c r="I1738" s="41" t="str">
        <f>'Vinyl cutting'!$B$2</f>
        <v>J36938</v>
      </c>
      <c r="J1738" s="42">
        <f ca="1">(SUMIF('Freeform time and material'!$B$17:$B$30,B1738,'Freeform time and material'!$G$17:$G$30)) +
(SUMIF('Vinyl cutting'!$B$17:$B$30,B1738,'Vinyl cutting'!$G$17:$G$30)) +
(SUMIF('Vinyl cutting (2)'!$B$17:$B$30,B1738,'Vinyl cutting (2)'!$G$17:$G$30)) +
(SUMIF('Apply vinyl graphics'!$B$17:$B$30,B1738,'Apply vinyl graphics'!$G$17:$G$30)) +
(SUMIF('Apply vinyl graphics (2)'!$B$17:$B$30,B1738,'Apply vinyl graphics (2)'!$G$17:$G$30)) +
(SUMIF('Alum pan sign'!$B$17:$B$30,B1738,'Alum pan sign'!$G$17:$G$30)) +
(SUMIF('Alum pan sign (2)'!$B$17:$B$30,B1738,'Alum pan sign (2)'!$G$17:$G$30)) +
(SUMIF('Economy pan sign'!$B$17:$B$30,B1738,'Economy pan sign'!$G$17:$G$30)) +
(SUMIF('Post and panel sign'!$B$17:$B$30,B1738,'Post and panel sign'!$G$17:$G$30)) +
(SUMIF('Post and panel sign (2)'!$B$17:$B$30,B1738,'Post and panel sign (2)'!$G$17:$G$30)) +
(SUMIF('Flat panels only'!$B$17:$B$30,B1738,'Flat panels only'!$G$17:$G$30)) +
(SUMIF('Flat panels only (2)'!$B$17:$B$30,B1738,'Flat panels only (2)'!$G$17:$G$30)) +
(SUMIF('Routed panel shapes'!$B$18:$B$31,B1738,'Routed panel shapes'!$G$18:$G$31)) +
(SUMIF('Routed panel shapes (2)'!$B$18:$B$31,B1738,'Routed panel shapes (2)'!$G$18:$G$31)) +
(SUMIF('Routed face only'!$B$17:$B$30,B1738,'Routed face only'!$G$17:$G$30)) +
(SUMIF('Routed face only (2)'!$B$17:$B$30,B1738,'Routed face only (2)'!$G$17:$G$30)) +
(SUMIF('Routed alum faces letters'!$B$17:$B$30,B1738,'Routed alum faces letters'!$G$17:$G$30)) +
(SUMIF('Routed alum faces letters (2)'!$B$17:$B$30,B1738,'Routed alum faces letters (2)'!$G$17:$G$30)) +
(SUMIF('Routed push through acrylic'!$B$17:$B$30,B1738,'Routed push through acrylic'!$G$17:$G$30)) +
(SUMIF('Routed push through acrylic (2)'!$B$17:$B$30,B1738,'Routed push through acrylic (2)'!$G$17:$G$30)) +
(SUMIF('Sf routed cabinet'!$B$17:$B$30,B1738,'Sf routed cabinet'!$G$17:$G$30)) +
(SUMIF('Sf routed cabinet (2)'!$B$17:$B$30,B1738,'Sf routed cabinet (2)'!$G$17:$G$30)) +
(SUMIF('Df routed cabinet'!$B$17:$B$30,B1738,'Df routed cabinet'!$G$17:$G$30)) +
(SUMIF('Df routed cabinet (2)'!$B$17:$B$30,B1738,'Df routed cabinet (2)'!$G$17:$G$30)) +
(SUMIF('Sf acrylic cabinet'!$B$17:$B$30,B1738,'Sf acrylic cabinet'!$G$17:$G$30)) +
(SUMIF('Sf acrylic cabinet (2)'!$B$17:$B$30,B1738,'Sf acrylic cabinet (2)'!$G$17:$G$30)) +
(SUMIF('Economy Sf acrylic'!$B$17:$B$30,B1738,'Economy Sf acrylic'!$G$17:$G$30)) +
(SUMIF('Df acrylic cabinet'!$B$17:$B$30,B1738,'Df acrylic cabinet'!$G$17:$G$30)) +
(SUMIF('Df acrylic cabinet (2)'!$B$17:$B$30,B1738,'Df acrylic cabinet (2)'!$G$17:$G$30)) +
(SUMIF('Sf flex cabinet'!$B$17:$B$30,B1738,'Sf flex cabinet'!$G$17:$G$30)) +
(SUMIF('Sf flex cabinet (2)'!$B$17:$B$30,B1738,'Sf flex cabinet (2)'!$G$17:$G$30)) +
(SUMIF('Df flex cabinet'!$B$17:$B$36,B1738,'Df flex cabinet'!$G$17:$G$36)) +
(SUMIF('Df flex cabinet (2)'!$B$17:$B$36,B1738,'Df flex cabinet (2)'!$G$17:$G$36)) +
(SUMIF('Pole cover'!$B$17:$B$30,B1738,'Pole cover'!$G$17:$G$30)) +
(SUMIF('Pole cover (2)'!$B$17:$B$30,B1738,'Pole cover (2)'!$G$17:$G$30)) +
(SUMIF('Structural Steel Fab'!$B$17:$B$29,B1738,'Structural Steel Fab'!$G$17:$G$29)) +
(SUMIF(Reveal!$B$17:$B$30,B1738,Reveal!$G$17:$G$30)) +
(SUMIF('Reveal (2)'!$B$17:$B$30,B1738,'Reveal (2)'!$G$17:$G$30)) +
(SUMIF('Crown cove top'!$B$17:$B$30,B1738,'Crown cove top'!$G$17:$G$30)) +
(SUMIF('EMC assembly'!$B$17:$B$30,B1738,'EMC assembly'!$G$17:$G$30)) +
(SUMIF(Crating!$B$17:$B$29,B1738,Crating!$G$17:$G$29)) +
(SUMIF('LED wiring'!$B$17:$B$30,B1738,'LED wiring'!$G$17:$G$30)) +
(SUMIF('Changeable copy face'!$B$17:$B$30,B1738,'Changeable copy face'!$G$17:$G$30)) +
(SUMIF('Flex face assembly'!$B$17:$B$30,B1738,'Flex face assembly'!$G$17:$G$30)) +
(SUMIF('Routed face assembly'!$B$17:$B$30,B1738,'Routed face assembly'!$G$17:$G$30)) +
(SUMIF('Paint calculation'!$B$17:$B$30,B1738,'Paint calculation'!$G$17:$G$30)) +
(SUMIF('Trimcap letter face'!$B$17:$B$30,B1738,'Trimcap letter face'!$G$17:$G$30)) +
(SUMIF('Trimcap letter face (2)'!$B$17:$B$30,B1738,'Trimcap letter face (2)'!$G$17:$G$30)) +
(SUMIF('Channel letter fabrication'!$B$17:$B$30,B1738,'Channel letter fabrication'!$G$17:$G$30)) +
(SUMIF('Channel letter fabrication (2)'!$B$17:$B$30,B1738,'Channel letter fabrication (2)'!$G$17:$G$30))</f>
        <v>0</v>
      </c>
    </row>
    <row r="1739" spans="1:10">
      <c r="A1739" s="28">
        <f>[1]ODBC!$A1739</f>
        <v>0</v>
      </c>
      <c r="B1739" s="29">
        <f>[1]ODBC!B1739</f>
        <v>0</v>
      </c>
      <c r="C1739" s="30" t="str">
        <f>IFERROR(VLOOKUP($B1739,[1]ODBC!$B:$H,2,FALSE),"")</f>
        <v/>
      </c>
      <c r="D1739" s="30" t="str">
        <f>IFERROR(VLOOKUP($B1739,[1]ODBC!$B:$H,3,FALSE),"")</f>
        <v/>
      </c>
      <c r="E1739" s="30" t="str">
        <f>IFERROR(VLOOKUP($B1739,[1]ODBC!$B:$H,4,FALSE),"")</f>
        <v/>
      </c>
      <c r="F1739" s="31" t="str">
        <f>IFERROR(VLOOKUP($B1739,[1]ODBC!$B:$H,5,FALSE),"")</f>
        <v/>
      </c>
      <c r="G1739" s="32">
        <f>[1]ODBC!G1739</f>
        <v>0</v>
      </c>
      <c r="H1739" s="33">
        <f>SUM([1]ODBC!H1739)</f>
        <v>0</v>
      </c>
      <c r="I1739" s="41" t="str">
        <f>'Vinyl cutting'!$B$2</f>
        <v>J36938</v>
      </c>
      <c r="J1739" s="42">
        <f ca="1">(SUMIF('Freeform time and material'!$B$17:$B$30,B1739,'Freeform time and material'!$G$17:$G$30)) +
(SUMIF('Vinyl cutting'!$B$17:$B$30,B1739,'Vinyl cutting'!$G$17:$G$30)) +
(SUMIF('Vinyl cutting (2)'!$B$17:$B$30,B1739,'Vinyl cutting (2)'!$G$17:$G$30)) +
(SUMIF('Apply vinyl graphics'!$B$17:$B$30,B1739,'Apply vinyl graphics'!$G$17:$G$30)) +
(SUMIF('Apply vinyl graphics (2)'!$B$17:$B$30,B1739,'Apply vinyl graphics (2)'!$G$17:$G$30)) +
(SUMIF('Alum pan sign'!$B$17:$B$30,B1739,'Alum pan sign'!$G$17:$G$30)) +
(SUMIF('Alum pan sign (2)'!$B$17:$B$30,B1739,'Alum pan sign (2)'!$G$17:$G$30)) +
(SUMIF('Economy pan sign'!$B$17:$B$30,B1739,'Economy pan sign'!$G$17:$G$30)) +
(SUMIF('Post and panel sign'!$B$17:$B$30,B1739,'Post and panel sign'!$G$17:$G$30)) +
(SUMIF('Post and panel sign (2)'!$B$17:$B$30,B1739,'Post and panel sign (2)'!$G$17:$G$30)) +
(SUMIF('Flat panels only'!$B$17:$B$30,B1739,'Flat panels only'!$G$17:$G$30)) +
(SUMIF('Flat panels only (2)'!$B$17:$B$30,B1739,'Flat panels only (2)'!$G$17:$G$30)) +
(SUMIF('Routed panel shapes'!$B$18:$B$31,B1739,'Routed panel shapes'!$G$18:$G$31)) +
(SUMIF('Routed panel shapes (2)'!$B$18:$B$31,B1739,'Routed panel shapes (2)'!$G$18:$G$31)) +
(SUMIF('Routed face only'!$B$17:$B$30,B1739,'Routed face only'!$G$17:$G$30)) +
(SUMIF('Routed face only (2)'!$B$17:$B$30,B1739,'Routed face only (2)'!$G$17:$G$30)) +
(SUMIF('Routed alum faces letters'!$B$17:$B$30,B1739,'Routed alum faces letters'!$G$17:$G$30)) +
(SUMIF('Routed alum faces letters (2)'!$B$17:$B$30,B1739,'Routed alum faces letters (2)'!$G$17:$G$30)) +
(SUMIF('Routed push through acrylic'!$B$17:$B$30,B1739,'Routed push through acrylic'!$G$17:$G$30)) +
(SUMIF('Routed push through acrylic (2)'!$B$17:$B$30,B1739,'Routed push through acrylic (2)'!$G$17:$G$30)) +
(SUMIF('Sf routed cabinet'!$B$17:$B$30,B1739,'Sf routed cabinet'!$G$17:$G$30)) +
(SUMIF('Sf routed cabinet (2)'!$B$17:$B$30,B1739,'Sf routed cabinet (2)'!$G$17:$G$30)) +
(SUMIF('Df routed cabinet'!$B$17:$B$30,B1739,'Df routed cabinet'!$G$17:$G$30)) +
(SUMIF('Df routed cabinet (2)'!$B$17:$B$30,B1739,'Df routed cabinet (2)'!$G$17:$G$30)) +
(SUMIF('Sf acrylic cabinet'!$B$17:$B$30,B1739,'Sf acrylic cabinet'!$G$17:$G$30)) +
(SUMIF('Sf acrylic cabinet (2)'!$B$17:$B$30,B1739,'Sf acrylic cabinet (2)'!$G$17:$G$30)) +
(SUMIF('Economy Sf acrylic'!$B$17:$B$30,B1739,'Economy Sf acrylic'!$G$17:$G$30)) +
(SUMIF('Df acrylic cabinet'!$B$17:$B$30,B1739,'Df acrylic cabinet'!$G$17:$G$30)) +
(SUMIF('Df acrylic cabinet (2)'!$B$17:$B$30,B1739,'Df acrylic cabinet (2)'!$G$17:$G$30)) +
(SUMIF('Sf flex cabinet'!$B$17:$B$30,B1739,'Sf flex cabinet'!$G$17:$G$30)) +
(SUMIF('Sf flex cabinet (2)'!$B$17:$B$30,B1739,'Sf flex cabinet (2)'!$G$17:$G$30)) +
(SUMIF('Df flex cabinet'!$B$17:$B$36,B1739,'Df flex cabinet'!$G$17:$G$36)) +
(SUMIF('Df flex cabinet (2)'!$B$17:$B$36,B1739,'Df flex cabinet (2)'!$G$17:$G$36)) +
(SUMIF('Pole cover'!$B$17:$B$30,B1739,'Pole cover'!$G$17:$G$30)) +
(SUMIF('Pole cover (2)'!$B$17:$B$30,B1739,'Pole cover (2)'!$G$17:$G$30)) +
(SUMIF('Structural Steel Fab'!$B$17:$B$29,B1739,'Structural Steel Fab'!$G$17:$G$29)) +
(SUMIF(Reveal!$B$17:$B$30,B1739,Reveal!$G$17:$G$30)) +
(SUMIF('Reveal (2)'!$B$17:$B$30,B1739,'Reveal (2)'!$G$17:$G$30)) +
(SUMIF('Crown cove top'!$B$17:$B$30,B1739,'Crown cove top'!$G$17:$G$30)) +
(SUMIF('EMC assembly'!$B$17:$B$30,B1739,'EMC assembly'!$G$17:$G$30)) +
(SUMIF(Crating!$B$17:$B$29,B1739,Crating!$G$17:$G$29)) +
(SUMIF('LED wiring'!$B$17:$B$30,B1739,'LED wiring'!$G$17:$G$30)) +
(SUMIF('Changeable copy face'!$B$17:$B$30,B1739,'Changeable copy face'!$G$17:$G$30)) +
(SUMIF('Flex face assembly'!$B$17:$B$30,B1739,'Flex face assembly'!$G$17:$G$30)) +
(SUMIF('Routed face assembly'!$B$17:$B$30,B1739,'Routed face assembly'!$G$17:$G$30)) +
(SUMIF('Paint calculation'!$B$17:$B$30,B1739,'Paint calculation'!$G$17:$G$30)) +
(SUMIF('Trimcap letter face'!$B$17:$B$30,B1739,'Trimcap letter face'!$G$17:$G$30)) +
(SUMIF('Trimcap letter face (2)'!$B$17:$B$30,B1739,'Trimcap letter face (2)'!$G$17:$G$30)) +
(SUMIF('Channel letter fabrication'!$B$17:$B$30,B1739,'Channel letter fabrication'!$G$17:$G$30)) +
(SUMIF('Channel letter fabrication (2)'!$B$17:$B$30,B1739,'Channel letter fabrication (2)'!$G$17:$G$30))</f>
        <v>0</v>
      </c>
    </row>
    <row r="1740" spans="1:10">
      <c r="A1740" s="28">
        <f>[1]ODBC!$A1740</f>
        <v>0</v>
      </c>
      <c r="B1740" s="29">
        <f>[1]ODBC!B1740</f>
        <v>0</v>
      </c>
      <c r="C1740" s="30" t="str">
        <f>IFERROR(VLOOKUP($B1740,[1]ODBC!$B:$H,2,FALSE),"")</f>
        <v/>
      </c>
      <c r="D1740" s="30" t="str">
        <f>IFERROR(VLOOKUP($B1740,[1]ODBC!$B:$H,3,FALSE),"")</f>
        <v/>
      </c>
      <c r="E1740" s="30" t="str">
        <f>IFERROR(VLOOKUP($B1740,[1]ODBC!$B:$H,4,FALSE),"")</f>
        <v/>
      </c>
      <c r="F1740" s="31" t="str">
        <f>IFERROR(VLOOKUP($B1740,[1]ODBC!$B:$H,5,FALSE),"")</f>
        <v/>
      </c>
      <c r="G1740" s="32">
        <f>[1]ODBC!G1740</f>
        <v>0</v>
      </c>
      <c r="H1740" s="33">
        <f>SUM([1]ODBC!H1740)</f>
        <v>0</v>
      </c>
      <c r="I1740" s="41" t="str">
        <f>'Vinyl cutting'!$B$2</f>
        <v>J36938</v>
      </c>
      <c r="J1740" s="42">
        <f ca="1">(SUMIF('Freeform time and material'!$B$17:$B$30,B1740,'Freeform time and material'!$G$17:$G$30)) +
(SUMIF('Vinyl cutting'!$B$17:$B$30,B1740,'Vinyl cutting'!$G$17:$G$30)) +
(SUMIF('Vinyl cutting (2)'!$B$17:$B$30,B1740,'Vinyl cutting (2)'!$G$17:$G$30)) +
(SUMIF('Apply vinyl graphics'!$B$17:$B$30,B1740,'Apply vinyl graphics'!$G$17:$G$30)) +
(SUMIF('Apply vinyl graphics (2)'!$B$17:$B$30,B1740,'Apply vinyl graphics (2)'!$G$17:$G$30)) +
(SUMIF('Alum pan sign'!$B$17:$B$30,B1740,'Alum pan sign'!$G$17:$G$30)) +
(SUMIF('Alum pan sign (2)'!$B$17:$B$30,B1740,'Alum pan sign (2)'!$G$17:$G$30)) +
(SUMIF('Economy pan sign'!$B$17:$B$30,B1740,'Economy pan sign'!$G$17:$G$30)) +
(SUMIF('Post and panel sign'!$B$17:$B$30,B1740,'Post and panel sign'!$G$17:$G$30)) +
(SUMIF('Post and panel sign (2)'!$B$17:$B$30,B1740,'Post and panel sign (2)'!$G$17:$G$30)) +
(SUMIF('Flat panels only'!$B$17:$B$30,B1740,'Flat panels only'!$G$17:$G$30)) +
(SUMIF('Flat panels only (2)'!$B$17:$B$30,B1740,'Flat panels only (2)'!$G$17:$G$30)) +
(SUMIF('Routed panel shapes'!$B$18:$B$31,B1740,'Routed panel shapes'!$G$18:$G$31)) +
(SUMIF('Routed panel shapes (2)'!$B$18:$B$31,B1740,'Routed panel shapes (2)'!$G$18:$G$31)) +
(SUMIF('Routed face only'!$B$17:$B$30,B1740,'Routed face only'!$G$17:$G$30)) +
(SUMIF('Routed face only (2)'!$B$17:$B$30,B1740,'Routed face only (2)'!$G$17:$G$30)) +
(SUMIF('Routed alum faces letters'!$B$17:$B$30,B1740,'Routed alum faces letters'!$G$17:$G$30)) +
(SUMIF('Routed alum faces letters (2)'!$B$17:$B$30,B1740,'Routed alum faces letters (2)'!$G$17:$G$30)) +
(SUMIF('Routed push through acrylic'!$B$17:$B$30,B1740,'Routed push through acrylic'!$G$17:$G$30)) +
(SUMIF('Routed push through acrylic (2)'!$B$17:$B$30,B1740,'Routed push through acrylic (2)'!$G$17:$G$30)) +
(SUMIF('Sf routed cabinet'!$B$17:$B$30,B1740,'Sf routed cabinet'!$G$17:$G$30)) +
(SUMIF('Sf routed cabinet (2)'!$B$17:$B$30,B1740,'Sf routed cabinet (2)'!$G$17:$G$30)) +
(SUMIF('Df routed cabinet'!$B$17:$B$30,B1740,'Df routed cabinet'!$G$17:$G$30)) +
(SUMIF('Df routed cabinet (2)'!$B$17:$B$30,B1740,'Df routed cabinet (2)'!$G$17:$G$30)) +
(SUMIF('Sf acrylic cabinet'!$B$17:$B$30,B1740,'Sf acrylic cabinet'!$G$17:$G$30)) +
(SUMIF('Sf acrylic cabinet (2)'!$B$17:$B$30,B1740,'Sf acrylic cabinet (2)'!$G$17:$G$30)) +
(SUMIF('Economy Sf acrylic'!$B$17:$B$30,B1740,'Economy Sf acrylic'!$G$17:$G$30)) +
(SUMIF('Df acrylic cabinet'!$B$17:$B$30,B1740,'Df acrylic cabinet'!$G$17:$G$30)) +
(SUMIF('Df acrylic cabinet (2)'!$B$17:$B$30,B1740,'Df acrylic cabinet (2)'!$G$17:$G$30)) +
(SUMIF('Sf flex cabinet'!$B$17:$B$30,B1740,'Sf flex cabinet'!$G$17:$G$30)) +
(SUMIF('Sf flex cabinet (2)'!$B$17:$B$30,B1740,'Sf flex cabinet (2)'!$G$17:$G$30)) +
(SUMIF('Df flex cabinet'!$B$17:$B$36,B1740,'Df flex cabinet'!$G$17:$G$36)) +
(SUMIF('Df flex cabinet (2)'!$B$17:$B$36,B1740,'Df flex cabinet (2)'!$G$17:$G$36)) +
(SUMIF('Pole cover'!$B$17:$B$30,B1740,'Pole cover'!$G$17:$G$30)) +
(SUMIF('Pole cover (2)'!$B$17:$B$30,B1740,'Pole cover (2)'!$G$17:$G$30)) +
(SUMIF('Structural Steel Fab'!$B$17:$B$29,B1740,'Structural Steel Fab'!$G$17:$G$29)) +
(SUMIF(Reveal!$B$17:$B$30,B1740,Reveal!$G$17:$G$30)) +
(SUMIF('Reveal (2)'!$B$17:$B$30,B1740,'Reveal (2)'!$G$17:$G$30)) +
(SUMIF('Crown cove top'!$B$17:$B$30,B1740,'Crown cove top'!$G$17:$G$30)) +
(SUMIF('EMC assembly'!$B$17:$B$30,B1740,'EMC assembly'!$G$17:$G$30)) +
(SUMIF(Crating!$B$17:$B$29,B1740,Crating!$G$17:$G$29)) +
(SUMIF('LED wiring'!$B$17:$B$30,B1740,'LED wiring'!$G$17:$G$30)) +
(SUMIF('Changeable copy face'!$B$17:$B$30,B1740,'Changeable copy face'!$G$17:$G$30)) +
(SUMIF('Flex face assembly'!$B$17:$B$30,B1740,'Flex face assembly'!$G$17:$G$30)) +
(SUMIF('Routed face assembly'!$B$17:$B$30,B1740,'Routed face assembly'!$G$17:$G$30)) +
(SUMIF('Paint calculation'!$B$17:$B$30,B1740,'Paint calculation'!$G$17:$G$30)) +
(SUMIF('Trimcap letter face'!$B$17:$B$30,B1740,'Trimcap letter face'!$G$17:$G$30)) +
(SUMIF('Trimcap letter face (2)'!$B$17:$B$30,B1740,'Trimcap letter face (2)'!$G$17:$G$30)) +
(SUMIF('Channel letter fabrication'!$B$17:$B$30,B1740,'Channel letter fabrication'!$G$17:$G$30)) +
(SUMIF('Channel letter fabrication (2)'!$B$17:$B$30,B1740,'Channel letter fabrication (2)'!$G$17:$G$30))</f>
        <v>0</v>
      </c>
    </row>
    <row r="1741" spans="1:10">
      <c r="A1741" s="28">
        <f>[1]ODBC!$A1741</f>
        <v>0</v>
      </c>
      <c r="B1741" s="29">
        <f>[1]ODBC!B1741</f>
        <v>0</v>
      </c>
      <c r="C1741" s="30" t="str">
        <f>IFERROR(VLOOKUP($B1741,[1]ODBC!$B:$H,2,FALSE),"")</f>
        <v/>
      </c>
      <c r="D1741" s="30" t="str">
        <f>IFERROR(VLOOKUP($B1741,[1]ODBC!$B:$H,3,FALSE),"")</f>
        <v/>
      </c>
      <c r="E1741" s="30" t="str">
        <f>IFERROR(VLOOKUP($B1741,[1]ODBC!$B:$H,4,FALSE),"")</f>
        <v/>
      </c>
      <c r="F1741" s="31" t="str">
        <f>IFERROR(VLOOKUP($B1741,[1]ODBC!$B:$H,5,FALSE),"")</f>
        <v/>
      </c>
      <c r="G1741" s="32">
        <f>[1]ODBC!G1741</f>
        <v>0</v>
      </c>
      <c r="H1741" s="33">
        <f>SUM([1]ODBC!H1741)</f>
        <v>0</v>
      </c>
      <c r="I1741" s="41" t="str">
        <f>'Vinyl cutting'!$B$2</f>
        <v>J36938</v>
      </c>
      <c r="J1741" s="42">
        <f ca="1">(SUMIF('Freeform time and material'!$B$17:$B$30,B1741,'Freeform time and material'!$G$17:$G$30)) +
(SUMIF('Vinyl cutting'!$B$17:$B$30,B1741,'Vinyl cutting'!$G$17:$G$30)) +
(SUMIF('Vinyl cutting (2)'!$B$17:$B$30,B1741,'Vinyl cutting (2)'!$G$17:$G$30)) +
(SUMIF('Apply vinyl graphics'!$B$17:$B$30,B1741,'Apply vinyl graphics'!$G$17:$G$30)) +
(SUMIF('Apply vinyl graphics (2)'!$B$17:$B$30,B1741,'Apply vinyl graphics (2)'!$G$17:$G$30)) +
(SUMIF('Alum pan sign'!$B$17:$B$30,B1741,'Alum pan sign'!$G$17:$G$30)) +
(SUMIF('Alum pan sign (2)'!$B$17:$B$30,B1741,'Alum pan sign (2)'!$G$17:$G$30)) +
(SUMIF('Economy pan sign'!$B$17:$B$30,B1741,'Economy pan sign'!$G$17:$G$30)) +
(SUMIF('Post and panel sign'!$B$17:$B$30,B1741,'Post and panel sign'!$G$17:$G$30)) +
(SUMIF('Post and panel sign (2)'!$B$17:$B$30,B1741,'Post and panel sign (2)'!$G$17:$G$30)) +
(SUMIF('Flat panels only'!$B$17:$B$30,B1741,'Flat panels only'!$G$17:$G$30)) +
(SUMIF('Flat panels only (2)'!$B$17:$B$30,B1741,'Flat panels only (2)'!$G$17:$G$30)) +
(SUMIF('Routed panel shapes'!$B$18:$B$31,B1741,'Routed panel shapes'!$G$18:$G$31)) +
(SUMIF('Routed panel shapes (2)'!$B$18:$B$31,B1741,'Routed panel shapes (2)'!$G$18:$G$31)) +
(SUMIF('Routed face only'!$B$17:$B$30,B1741,'Routed face only'!$G$17:$G$30)) +
(SUMIF('Routed face only (2)'!$B$17:$B$30,B1741,'Routed face only (2)'!$G$17:$G$30)) +
(SUMIF('Routed alum faces letters'!$B$17:$B$30,B1741,'Routed alum faces letters'!$G$17:$G$30)) +
(SUMIF('Routed alum faces letters (2)'!$B$17:$B$30,B1741,'Routed alum faces letters (2)'!$G$17:$G$30)) +
(SUMIF('Routed push through acrylic'!$B$17:$B$30,B1741,'Routed push through acrylic'!$G$17:$G$30)) +
(SUMIF('Routed push through acrylic (2)'!$B$17:$B$30,B1741,'Routed push through acrylic (2)'!$G$17:$G$30)) +
(SUMIF('Sf routed cabinet'!$B$17:$B$30,B1741,'Sf routed cabinet'!$G$17:$G$30)) +
(SUMIF('Sf routed cabinet (2)'!$B$17:$B$30,B1741,'Sf routed cabinet (2)'!$G$17:$G$30)) +
(SUMIF('Df routed cabinet'!$B$17:$B$30,B1741,'Df routed cabinet'!$G$17:$G$30)) +
(SUMIF('Df routed cabinet (2)'!$B$17:$B$30,B1741,'Df routed cabinet (2)'!$G$17:$G$30)) +
(SUMIF('Sf acrylic cabinet'!$B$17:$B$30,B1741,'Sf acrylic cabinet'!$G$17:$G$30)) +
(SUMIF('Sf acrylic cabinet (2)'!$B$17:$B$30,B1741,'Sf acrylic cabinet (2)'!$G$17:$G$30)) +
(SUMIF('Economy Sf acrylic'!$B$17:$B$30,B1741,'Economy Sf acrylic'!$G$17:$G$30)) +
(SUMIF('Df acrylic cabinet'!$B$17:$B$30,B1741,'Df acrylic cabinet'!$G$17:$G$30)) +
(SUMIF('Df acrylic cabinet (2)'!$B$17:$B$30,B1741,'Df acrylic cabinet (2)'!$G$17:$G$30)) +
(SUMIF('Sf flex cabinet'!$B$17:$B$30,B1741,'Sf flex cabinet'!$G$17:$G$30)) +
(SUMIF('Sf flex cabinet (2)'!$B$17:$B$30,B1741,'Sf flex cabinet (2)'!$G$17:$G$30)) +
(SUMIF('Df flex cabinet'!$B$17:$B$36,B1741,'Df flex cabinet'!$G$17:$G$36)) +
(SUMIF('Df flex cabinet (2)'!$B$17:$B$36,B1741,'Df flex cabinet (2)'!$G$17:$G$36)) +
(SUMIF('Pole cover'!$B$17:$B$30,B1741,'Pole cover'!$G$17:$G$30)) +
(SUMIF('Pole cover (2)'!$B$17:$B$30,B1741,'Pole cover (2)'!$G$17:$G$30)) +
(SUMIF('Structural Steel Fab'!$B$17:$B$29,B1741,'Structural Steel Fab'!$G$17:$G$29)) +
(SUMIF(Reveal!$B$17:$B$30,B1741,Reveal!$G$17:$G$30)) +
(SUMIF('Reveal (2)'!$B$17:$B$30,B1741,'Reveal (2)'!$G$17:$G$30)) +
(SUMIF('Crown cove top'!$B$17:$B$30,B1741,'Crown cove top'!$G$17:$G$30)) +
(SUMIF('EMC assembly'!$B$17:$B$30,B1741,'EMC assembly'!$G$17:$G$30)) +
(SUMIF(Crating!$B$17:$B$29,B1741,Crating!$G$17:$G$29)) +
(SUMIF('LED wiring'!$B$17:$B$30,B1741,'LED wiring'!$G$17:$G$30)) +
(SUMIF('Changeable copy face'!$B$17:$B$30,B1741,'Changeable copy face'!$G$17:$G$30)) +
(SUMIF('Flex face assembly'!$B$17:$B$30,B1741,'Flex face assembly'!$G$17:$G$30)) +
(SUMIF('Routed face assembly'!$B$17:$B$30,B1741,'Routed face assembly'!$G$17:$G$30)) +
(SUMIF('Paint calculation'!$B$17:$B$30,B1741,'Paint calculation'!$G$17:$G$30)) +
(SUMIF('Trimcap letter face'!$B$17:$B$30,B1741,'Trimcap letter face'!$G$17:$G$30)) +
(SUMIF('Trimcap letter face (2)'!$B$17:$B$30,B1741,'Trimcap letter face (2)'!$G$17:$G$30)) +
(SUMIF('Channel letter fabrication'!$B$17:$B$30,B1741,'Channel letter fabrication'!$G$17:$G$30)) +
(SUMIF('Channel letter fabrication (2)'!$B$17:$B$30,B1741,'Channel letter fabrication (2)'!$G$17:$G$30))</f>
        <v>0</v>
      </c>
    </row>
    <row r="1742" spans="1:10">
      <c r="A1742" s="28">
        <f>[1]ODBC!$A1742</f>
        <v>0</v>
      </c>
      <c r="B1742" s="29">
        <f>[1]ODBC!B1742</f>
        <v>0</v>
      </c>
      <c r="C1742" s="30" t="str">
        <f>IFERROR(VLOOKUP($B1742,[1]ODBC!$B:$H,2,FALSE),"")</f>
        <v/>
      </c>
      <c r="D1742" s="30" t="str">
        <f>IFERROR(VLOOKUP($B1742,[1]ODBC!$B:$H,3,FALSE),"")</f>
        <v/>
      </c>
      <c r="E1742" s="30" t="str">
        <f>IFERROR(VLOOKUP($B1742,[1]ODBC!$B:$H,4,FALSE),"")</f>
        <v/>
      </c>
      <c r="F1742" s="31" t="str">
        <f>IFERROR(VLOOKUP($B1742,[1]ODBC!$B:$H,5,FALSE),"")</f>
        <v/>
      </c>
      <c r="G1742" s="32">
        <f>[1]ODBC!G1742</f>
        <v>0</v>
      </c>
      <c r="H1742" s="33">
        <f>SUM([1]ODBC!H1742)</f>
        <v>0</v>
      </c>
      <c r="I1742" s="41" t="str">
        <f>'Vinyl cutting'!$B$2</f>
        <v>J36938</v>
      </c>
      <c r="J1742" s="42">
        <f ca="1">(SUMIF('Freeform time and material'!$B$17:$B$30,B1742,'Freeform time and material'!$G$17:$G$30)) +
(SUMIF('Vinyl cutting'!$B$17:$B$30,B1742,'Vinyl cutting'!$G$17:$G$30)) +
(SUMIF('Vinyl cutting (2)'!$B$17:$B$30,B1742,'Vinyl cutting (2)'!$G$17:$G$30)) +
(SUMIF('Apply vinyl graphics'!$B$17:$B$30,B1742,'Apply vinyl graphics'!$G$17:$G$30)) +
(SUMIF('Apply vinyl graphics (2)'!$B$17:$B$30,B1742,'Apply vinyl graphics (2)'!$G$17:$G$30)) +
(SUMIF('Alum pan sign'!$B$17:$B$30,B1742,'Alum pan sign'!$G$17:$G$30)) +
(SUMIF('Alum pan sign (2)'!$B$17:$B$30,B1742,'Alum pan sign (2)'!$G$17:$G$30)) +
(SUMIF('Economy pan sign'!$B$17:$B$30,B1742,'Economy pan sign'!$G$17:$G$30)) +
(SUMIF('Post and panel sign'!$B$17:$B$30,B1742,'Post and panel sign'!$G$17:$G$30)) +
(SUMIF('Post and panel sign (2)'!$B$17:$B$30,B1742,'Post and panel sign (2)'!$G$17:$G$30)) +
(SUMIF('Flat panels only'!$B$17:$B$30,B1742,'Flat panels only'!$G$17:$G$30)) +
(SUMIF('Flat panels only (2)'!$B$17:$B$30,B1742,'Flat panels only (2)'!$G$17:$G$30)) +
(SUMIF('Routed panel shapes'!$B$18:$B$31,B1742,'Routed panel shapes'!$G$18:$G$31)) +
(SUMIF('Routed panel shapes (2)'!$B$18:$B$31,B1742,'Routed panel shapes (2)'!$G$18:$G$31)) +
(SUMIF('Routed face only'!$B$17:$B$30,B1742,'Routed face only'!$G$17:$G$30)) +
(SUMIF('Routed face only (2)'!$B$17:$B$30,B1742,'Routed face only (2)'!$G$17:$G$30)) +
(SUMIF('Routed alum faces letters'!$B$17:$B$30,B1742,'Routed alum faces letters'!$G$17:$G$30)) +
(SUMIF('Routed alum faces letters (2)'!$B$17:$B$30,B1742,'Routed alum faces letters (2)'!$G$17:$G$30)) +
(SUMIF('Routed push through acrylic'!$B$17:$B$30,B1742,'Routed push through acrylic'!$G$17:$G$30)) +
(SUMIF('Routed push through acrylic (2)'!$B$17:$B$30,B1742,'Routed push through acrylic (2)'!$G$17:$G$30)) +
(SUMIF('Sf routed cabinet'!$B$17:$B$30,B1742,'Sf routed cabinet'!$G$17:$G$30)) +
(SUMIF('Sf routed cabinet (2)'!$B$17:$B$30,B1742,'Sf routed cabinet (2)'!$G$17:$G$30)) +
(SUMIF('Df routed cabinet'!$B$17:$B$30,B1742,'Df routed cabinet'!$G$17:$G$30)) +
(SUMIF('Df routed cabinet (2)'!$B$17:$B$30,B1742,'Df routed cabinet (2)'!$G$17:$G$30)) +
(SUMIF('Sf acrylic cabinet'!$B$17:$B$30,B1742,'Sf acrylic cabinet'!$G$17:$G$30)) +
(SUMIF('Sf acrylic cabinet (2)'!$B$17:$B$30,B1742,'Sf acrylic cabinet (2)'!$G$17:$G$30)) +
(SUMIF('Economy Sf acrylic'!$B$17:$B$30,B1742,'Economy Sf acrylic'!$G$17:$G$30)) +
(SUMIF('Df acrylic cabinet'!$B$17:$B$30,B1742,'Df acrylic cabinet'!$G$17:$G$30)) +
(SUMIF('Df acrylic cabinet (2)'!$B$17:$B$30,B1742,'Df acrylic cabinet (2)'!$G$17:$G$30)) +
(SUMIF('Sf flex cabinet'!$B$17:$B$30,B1742,'Sf flex cabinet'!$G$17:$G$30)) +
(SUMIF('Sf flex cabinet (2)'!$B$17:$B$30,B1742,'Sf flex cabinet (2)'!$G$17:$G$30)) +
(SUMIF('Df flex cabinet'!$B$17:$B$36,B1742,'Df flex cabinet'!$G$17:$G$36)) +
(SUMIF('Df flex cabinet (2)'!$B$17:$B$36,B1742,'Df flex cabinet (2)'!$G$17:$G$36)) +
(SUMIF('Pole cover'!$B$17:$B$30,B1742,'Pole cover'!$G$17:$G$30)) +
(SUMIF('Pole cover (2)'!$B$17:$B$30,B1742,'Pole cover (2)'!$G$17:$G$30)) +
(SUMIF('Structural Steel Fab'!$B$17:$B$29,B1742,'Structural Steel Fab'!$G$17:$G$29)) +
(SUMIF(Reveal!$B$17:$B$30,B1742,Reveal!$G$17:$G$30)) +
(SUMIF('Reveal (2)'!$B$17:$B$30,B1742,'Reveal (2)'!$G$17:$G$30)) +
(SUMIF('Crown cove top'!$B$17:$B$30,B1742,'Crown cove top'!$G$17:$G$30)) +
(SUMIF('EMC assembly'!$B$17:$B$30,B1742,'EMC assembly'!$G$17:$G$30)) +
(SUMIF(Crating!$B$17:$B$29,B1742,Crating!$G$17:$G$29)) +
(SUMIF('LED wiring'!$B$17:$B$30,B1742,'LED wiring'!$G$17:$G$30)) +
(SUMIF('Changeable copy face'!$B$17:$B$30,B1742,'Changeable copy face'!$G$17:$G$30)) +
(SUMIF('Flex face assembly'!$B$17:$B$30,B1742,'Flex face assembly'!$G$17:$G$30)) +
(SUMIF('Routed face assembly'!$B$17:$B$30,B1742,'Routed face assembly'!$G$17:$G$30)) +
(SUMIF('Paint calculation'!$B$17:$B$30,B1742,'Paint calculation'!$G$17:$G$30)) +
(SUMIF('Trimcap letter face'!$B$17:$B$30,B1742,'Trimcap letter face'!$G$17:$G$30)) +
(SUMIF('Trimcap letter face (2)'!$B$17:$B$30,B1742,'Trimcap letter face (2)'!$G$17:$G$30)) +
(SUMIF('Channel letter fabrication'!$B$17:$B$30,B1742,'Channel letter fabrication'!$G$17:$G$30)) +
(SUMIF('Channel letter fabrication (2)'!$B$17:$B$30,B1742,'Channel letter fabrication (2)'!$G$17:$G$30))</f>
        <v>0</v>
      </c>
    </row>
    <row r="1743" spans="1:10">
      <c r="A1743" s="28">
        <f>[1]ODBC!$A1743</f>
        <v>0</v>
      </c>
      <c r="B1743" s="29">
        <f>[1]ODBC!B1743</f>
        <v>0</v>
      </c>
      <c r="C1743" s="30" t="str">
        <f>IFERROR(VLOOKUP($B1743,[1]ODBC!$B:$H,2,FALSE),"")</f>
        <v/>
      </c>
      <c r="D1743" s="30" t="str">
        <f>IFERROR(VLOOKUP($B1743,[1]ODBC!$B:$H,3,FALSE),"")</f>
        <v/>
      </c>
      <c r="E1743" s="30" t="str">
        <f>IFERROR(VLOOKUP($B1743,[1]ODBC!$B:$H,4,FALSE),"")</f>
        <v/>
      </c>
      <c r="F1743" s="31" t="str">
        <f>IFERROR(VLOOKUP($B1743,[1]ODBC!$B:$H,5,FALSE),"")</f>
        <v/>
      </c>
      <c r="G1743" s="32">
        <f>[1]ODBC!G1743</f>
        <v>0</v>
      </c>
      <c r="H1743" s="33">
        <f>SUM([1]ODBC!H1743)</f>
        <v>0</v>
      </c>
      <c r="I1743" s="41" t="str">
        <f>'Vinyl cutting'!$B$2</f>
        <v>J36938</v>
      </c>
      <c r="J1743" s="42">
        <f ca="1">(SUMIF('Freeform time and material'!$B$17:$B$30,B1743,'Freeform time and material'!$G$17:$G$30)) +
(SUMIF('Vinyl cutting'!$B$17:$B$30,B1743,'Vinyl cutting'!$G$17:$G$30)) +
(SUMIF('Vinyl cutting (2)'!$B$17:$B$30,B1743,'Vinyl cutting (2)'!$G$17:$G$30)) +
(SUMIF('Apply vinyl graphics'!$B$17:$B$30,B1743,'Apply vinyl graphics'!$G$17:$G$30)) +
(SUMIF('Apply vinyl graphics (2)'!$B$17:$B$30,B1743,'Apply vinyl graphics (2)'!$G$17:$G$30)) +
(SUMIF('Alum pan sign'!$B$17:$B$30,B1743,'Alum pan sign'!$G$17:$G$30)) +
(SUMIF('Alum pan sign (2)'!$B$17:$B$30,B1743,'Alum pan sign (2)'!$G$17:$G$30)) +
(SUMIF('Economy pan sign'!$B$17:$B$30,B1743,'Economy pan sign'!$G$17:$G$30)) +
(SUMIF('Post and panel sign'!$B$17:$B$30,B1743,'Post and panel sign'!$G$17:$G$30)) +
(SUMIF('Post and panel sign (2)'!$B$17:$B$30,B1743,'Post and panel sign (2)'!$G$17:$G$30)) +
(SUMIF('Flat panels only'!$B$17:$B$30,B1743,'Flat panels only'!$G$17:$G$30)) +
(SUMIF('Flat panels only (2)'!$B$17:$B$30,B1743,'Flat panels only (2)'!$G$17:$G$30)) +
(SUMIF('Routed panel shapes'!$B$18:$B$31,B1743,'Routed panel shapes'!$G$18:$G$31)) +
(SUMIF('Routed panel shapes (2)'!$B$18:$B$31,B1743,'Routed panel shapes (2)'!$G$18:$G$31)) +
(SUMIF('Routed face only'!$B$17:$B$30,B1743,'Routed face only'!$G$17:$G$30)) +
(SUMIF('Routed face only (2)'!$B$17:$B$30,B1743,'Routed face only (2)'!$G$17:$G$30)) +
(SUMIF('Routed alum faces letters'!$B$17:$B$30,B1743,'Routed alum faces letters'!$G$17:$G$30)) +
(SUMIF('Routed alum faces letters (2)'!$B$17:$B$30,B1743,'Routed alum faces letters (2)'!$G$17:$G$30)) +
(SUMIF('Routed push through acrylic'!$B$17:$B$30,B1743,'Routed push through acrylic'!$G$17:$G$30)) +
(SUMIF('Routed push through acrylic (2)'!$B$17:$B$30,B1743,'Routed push through acrylic (2)'!$G$17:$G$30)) +
(SUMIF('Sf routed cabinet'!$B$17:$B$30,B1743,'Sf routed cabinet'!$G$17:$G$30)) +
(SUMIF('Sf routed cabinet (2)'!$B$17:$B$30,B1743,'Sf routed cabinet (2)'!$G$17:$G$30)) +
(SUMIF('Df routed cabinet'!$B$17:$B$30,B1743,'Df routed cabinet'!$G$17:$G$30)) +
(SUMIF('Df routed cabinet (2)'!$B$17:$B$30,B1743,'Df routed cabinet (2)'!$G$17:$G$30)) +
(SUMIF('Sf acrylic cabinet'!$B$17:$B$30,B1743,'Sf acrylic cabinet'!$G$17:$G$30)) +
(SUMIF('Sf acrylic cabinet (2)'!$B$17:$B$30,B1743,'Sf acrylic cabinet (2)'!$G$17:$G$30)) +
(SUMIF('Economy Sf acrylic'!$B$17:$B$30,B1743,'Economy Sf acrylic'!$G$17:$G$30)) +
(SUMIF('Df acrylic cabinet'!$B$17:$B$30,B1743,'Df acrylic cabinet'!$G$17:$G$30)) +
(SUMIF('Df acrylic cabinet (2)'!$B$17:$B$30,B1743,'Df acrylic cabinet (2)'!$G$17:$G$30)) +
(SUMIF('Sf flex cabinet'!$B$17:$B$30,B1743,'Sf flex cabinet'!$G$17:$G$30)) +
(SUMIF('Sf flex cabinet (2)'!$B$17:$B$30,B1743,'Sf flex cabinet (2)'!$G$17:$G$30)) +
(SUMIF('Df flex cabinet'!$B$17:$B$36,B1743,'Df flex cabinet'!$G$17:$G$36)) +
(SUMIF('Df flex cabinet (2)'!$B$17:$B$36,B1743,'Df flex cabinet (2)'!$G$17:$G$36)) +
(SUMIF('Pole cover'!$B$17:$B$30,B1743,'Pole cover'!$G$17:$G$30)) +
(SUMIF('Pole cover (2)'!$B$17:$B$30,B1743,'Pole cover (2)'!$G$17:$G$30)) +
(SUMIF('Structural Steel Fab'!$B$17:$B$29,B1743,'Structural Steel Fab'!$G$17:$G$29)) +
(SUMIF(Reveal!$B$17:$B$30,B1743,Reveal!$G$17:$G$30)) +
(SUMIF('Reveal (2)'!$B$17:$B$30,B1743,'Reveal (2)'!$G$17:$G$30)) +
(SUMIF('Crown cove top'!$B$17:$B$30,B1743,'Crown cove top'!$G$17:$G$30)) +
(SUMIF('EMC assembly'!$B$17:$B$30,B1743,'EMC assembly'!$G$17:$G$30)) +
(SUMIF(Crating!$B$17:$B$29,B1743,Crating!$G$17:$G$29)) +
(SUMIF('LED wiring'!$B$17:$B$30,B1743,'LED wiring'!$G$17:$G$30)) +
(SUMIF('Changeable copy face'!$B$17:$B$30,B1743,'Changeable copy face'!$G$17:$G$30)) +
(SUMIF('Flex face assembly'!$B$17:$B$30,B1743,'Flex face assembly'!$G$17:$G$30)) +
(SUMIF('Routed face assembly'!$B$17:$B$30,B1743,'Routed face assembly'!$G$17:$G$30)) +
(SUMIF('Paint calculation'!$B$17:$B$30,B1743,'Paint calculation'!$G$17:$G$30)) +
(SUMIF('Trimcap letter face'!$B$17:$B$30,B1743,'Trimcap letter face'!$G$17:$G$30)) +
(SUMIF('Trimcap letter face (2)'!$B$17:$B$30,B1743,'Trimcap letter face (2)'!$G$17:$G$30)) +
(SUMIF('Channel letter fabrication'!$B$17:$B$30,B1743,'Channel letter fabrication'!$G$17:$G$30)) +
(SUMIF('Channel letter fabrication (2)'!$B$17:$B$30,B1743,'Channel letter fabrication (2)'!$G$17:$G$30))</f>
        <v>0</v>
      </c>
    </row>
    <row r="1744" spans="1:10">
      <c r="A1744" s="28">
        <f>[1]ODBC!$A1744</f>
        <v>0</v>
      </c>
      <c r="B1744" s="29">
        <f>[1]ODBC!B1744</f>
        <v>0</v>
      </c>
      <c r="C1744" s="30" t="str">
        <f>IFERROR(VLOOKUP($B1744,[1]ODBC!$B:$H,2,FALSE),"")</f>
        <v/>
      </c>
      <c r="D1744" s="30" t="str">
        <f>IFERROR(VLOOKUP($B1744,[1]ODBC!$B:$H,3,FALSE),"")</f>
        <v/>
      </c>
      <c r="E1744" s="30" t="str">
        <f>IFERROR(VLOOKUP($B1744,[1]ODBC!$B:$H,4,FALSE),"")</f>
        <v/>
      </c>
      <c r="F1744" s="31" t="str">
        <f>IFERROR(VLOOKUP($B1744,[1]ODBC!$B:$H,5,FALSE),"")</f>
        <v/>
      </c>
      <c r="G1744" s="32">
        <f>[1]ODBC!G1744</f>
        <v>0</v>
      </c>
      <c r="H1744" s="33">
        <f>SUM([1]ODBC!H1744)</f>
        <v>0</v>
      </c>
      <c r="I1744" s="41" t="str">
        <f>'Vinyl cutting'!$B$2</f>
        <v>J36938</v>
      </c>
      <c r="J1744" s="42">
        <f ca="1">(SUMIF('Freeform time and material'!$B$17:$B$30,B1744,'Freeform time and material'!$G$17:$G$30)) +
(SUMIF('Vinyl cutting'!$B$17:$B$30,B1744,'Vinyl cutting'!$G$17:$G$30)) +
(SUMIF('Vinyl cutting (2)'!$B$17:$B$30,B1744,'Vinyl cutting (2)'!$G$17:$G$30)) +
(SUMIF('Apply vinyl graphics'!$B$17:$B$30,B1744,'Apply vinyl graphics'!$G$17:$G$30)) +
(SUMIF('Apply vinyl graphics (2)'!$B$17:$B$30,B1744,'Apply vinyl graphics (2)'!$G$17:$G$30)) +
(SUMIF('Alum pan sign'!$B$17:$B$30,B1744,'Alum pan sign'!$G$17:$G$30)) +
(SUMIF('Alum pan sign (2)'!$B$17:$B$30,B1744,'Alum pan sign (2)'!$G$17:$G$30)) +
(SUMIF('Economy pan sign'!$B$17:$B$30,B1744,'Economy pan sign'!$G$17:$G$30)) +
(SUMIF('Post and panel sign'!$B$17:$B$30,B1744,'Post and panel sign'!$G$17:$G$30)) +
(SUMIF('Post and panel sign (2)'!$B$17:$B$30,B1744,'Post and panel sign (2)'!$G$17:$G$30)) +
(SUMIF('Flat panels only'!$B$17:$B$30,B1744,'Flat panels only'!$G$17:$G$30)) +
(SUMIF('Flat panels only (2)'!$B$17:$B$30,B1744,'Flat panels only (2)'!$G$17:$G$30)) +
(SUMIF('Routed panel shapes'!$B$18:$B$31,B1744,'Routed panel shapes'!$G$18:$G$31)) +
(SUMIF('Routed panel shapes (2)'!$B$18:$B$31,B1744,'Routed panel shapes (2)'!$G$18:$G$31)) +
(SUMIF('Routed face only'!$B$17:$B$30,B1744,'Routed face only'!$G$17:$G$30)) +
(SUMIF('Routed face only (2)'!$B$17:$B$30,B1744,'Routed face only (2)'!$G$17:$G$30)) +
(SUMIF('Routed alum faces letters'!$B$17:$B$30,B1744,'Routed alum faces letters'!$G$17:$G$30)) +
(SUMIF('Routed alum faces letters (2)'!$B$17:$B$30,B1744,'Routed alum faces letters (2)'!$G$17:$G$30)) +
(SUMIF('Routed push through acrylic'!$B$17:$B$30,B1744,'Routed push through acrylic'!$G$17:$G$30)) +
(SUMIF('Routed push through acrylic (2)'!$B$17:$B$30,B1744,'Routed push through acrylic (2)'!$G$17:$G$30)) +
(SUMIF('Sf routed cabinet'!$B$17:$B$30,B1744,'Sf routed cabinet'!$G$17:$G$30)) +
(SUMIF('Sf routed cabinet (2)'!$B$17:$B$30,B1744,'Sf routed cabinet (2)'!$G$17:$G$30)) +
(SUMIF('Df routed cabinet'!$B$17:$B$30,B1744,'Df routed cabinet'!$G$17:$G$30)) +
(SUMIF('Df routed cabinet (2)'!$B$17:$B$30,B1744,'Df routed cabinet (2)'!$G$17:$G$30)) +
(SUMIF('Sf acrylic cabinet'!$B$17:$B$30,B1744,'Sf acrylic cabinet'!$G$17:$G$30)) +
(SUMIF('Sf acrylic cabinet (2)'!$B$17:$B$30,B1744,'Sf acrylic cabinet (2)'!$G$17:$G$30)) +
(SUMIF('Economy Sf acrylic'!$B$17:$B$30,B1744,'Economy Sf acrylic'!$G$17:$G$30)) +
(SUMIF('Df acrylic cabinet'!$B$17:$B$30,B1744,'Df acrylic cabinet'!$G$17:$G$30)) +
(SUMIF('Df acrylic cabinet (2)'!$B$17:$B$30,B1744,'Df acrylic cabinet (2)'!$G$17:$G$30)) +
(SUMIF('Sf flex cabinet'!$B$17:$B$30,B1744,'Sf flex cabinet'!$G$17:$G$30)) +
(SUMIF('Sf flex cabinet (2)'!$B$17:$B$30,B1744,'Sf flex cabinet (2)'!$G$17:$G$30)) +
(SUMIF('Df flex cabinet'!$B$17:$B$36,B1744,'Df flex cabinet'!$G$17:$G$36)) +
(SUMIF('Df flex cabinet (2)'!$B$17:$B$36,B1744,'Df flex cabinet (2)'!$G$17:$G$36)) +
(SUMIF('Pole cover'!$B$17:$B$30,B1744,'Pole cover'!$G$17:$G$30)) +
(SUMIF('Pole cover (2)'!$B$17:$B$30,B1744,'Pole cover (2)'!$G$17:$G$30)) +
(SUMIF('Structural Steel Fab'!$B$17:$B$29,B1744,'Structural Steel Fab'!$G$17:$G$29)) +
(SUMIF(Reveal!$B$17:$B$30,B1744,Reveal!$G$17:$G$30)) +
(SUMIF('Reveal (2)'!$B$17:$B$30,B1744,'Reveal (2)'!$G$17:$G$30)) +
(SUMIF('Crown cove top'!$B$17:$B$30,B1744,'Crown cove top'!$G$17:$G$30)) +
(SUMIF('EMC assembly'!$B$17:$B$30,B1744,'EMC assembly'!$G$17:$G$30)) +
(SUMIF(Crating!$B$17:$B$29,B1744,Crating!$G$17:$G$29)) +
(SUMIF('LED wiring'!$B$17:$B$30,B1744,'LED wiring'!$G$17:$G$30)) +
(SUMIF('Changeable copy face'!$B$17:$B$30,B1744,'Changeable copy face'!$G$17:$G$30)) +
(SUMIF('Flex face assembly'!$B$17:$B$30,B1744,'Flex face assembly'!$G$17:$G$30)) +
(SUMIF('Routed face assembly'!$B$17:$B$30,B1744,'Routed face assembly'!$G$17:$G$30)) +
(SUMIF('Paint calculation'!$B$17:$B$30,B1744,'Paint calculation'!$G$17:$G$30)) +
(SUMIF('Trimcap letter face'!$B$17:$B$30,B1744,'Trimcap letter face'!$G$17:$G$30)) +
(SUMIF('Trimcap letter face (2)'!$B$17:$B$30,B1744,'Trimcap letter face (2)'!$G$17:$G$30)) +
(SUMIF('Channel letter fabrication'!$B$17:$B$30,B1744,'Channel letter fabrication'!$G$17:$G$30)) +
(SUMIF('Channel letter fabrication (2)'!$B$17:$B$30,B1744,'Channel letter fabrication (2)'!$G$17:$G$30))</f>
        <v>0</v>
      </c>
    </row>
    <row r="1745" spans="1:10">
      <c r="A1745" s="28">
        <f>[1]ODBC!$A1745</f>
        <v>0</v>
      </c>
      <c r="B1745" s="29">
        <f>[1]ODBC!B1745</f>
        <v>0</v>
      </c>
      <c r="C1745" s="30" t="str">
        <f>IFERROR(VLOOKUP($B1745,[1]ODBC!$B:$H,2,FALSE),"")</f>
        <v/>
      </c>
      <c r="D1745" s="30" t="str">
        <f>IFERROR(VLOOKUP($B1745,[1]ODBC!$B:$H,3,FALSE),"")</f>
        <v/>
      </c>
      <c r="E1745" s="30" t="str">
        <f>IFERROR(VLOOKUP($B1745,[1]ODBC!$B:$H,4,FALSE),"")</f>
        <v/>
      </c>
      <c r="F1745" s="31" t="str">
        <f>IFERROR(VLOOKUP($B1745,[1]ODBC!$B:$H,5,FALSE),"")</f>
        <v/>
      </c>
      <c r="G1745" s="32">
        <f>[1]ODBC!G1745</f>
        <v>0</v>
      </c>
      <c r="H1745" s="33">
        <f>SUM([1]ODBC!H1745)</f>
        <v>0</v>
      </c>
      <c r="I1745" s="41" t="str">
        <f>'Vinyl cutting'!$B$2</f>
        <v>J36938</v>
      </c>
      <c r="J1745" s="42">
        <f ca="1">(SUMIF('Freeform time and material'!$B$17:$B$30,B1745,'Freeform time and material'!$G$17:$G$30)) +
(SUMIF('Vinyl cutting'!$B$17:$B$30,B1745,'Vinyl cutting'!$G$17:$G$30)) +
(SUMIF('Vinyl cutting (2)'!$B$17:$B$30,B1745,'Vinyl cutting (2)'!$G$17:$G$30)) +
(SUMIF('Apply vinyl graphics'!$B$17:$B$30,B1745,'Apply vinyl graphics'!$G$17:$G$30)) +
(SUMIF('Apply vinyl graphics (2)'!$B$17:$B$30,B1745,'Apply vinyl graphics (2)'!$G$17:$G$30)) +
(SUMIF('Alum pan sign'!$B$17:$B$30,B1745,'Alum pan sign'!$G$17:$G$30)) +
(SUMIF('Alum pan sign (2)'!$B$17:$B$30,B1745,'Alum pan sign (2)'!$G$17:$G$30)) +
(SUMIF('Economy pan sign'!$B$17:$B$30,B1745,'Economy pan sign'!$G$17:$G$30)) +
(SUMIF('Post and panel sign'!$B$17:$B$30,B1745,'Post and panel sign'!$G$17:$G$30)) +
(SUMIF('Post and panel sign (2)'!$B$17:$B$30,B1745,'Post and panel sign (2)'!$G$17:$G$30)) +
(SUMIF('Flat panels only'!$B$17:$B$30,B1745,'Flat panels only'!$G$17:$G$30)) +
(SUMIF('Flat panels only (2)'!$B$17:$B$30,B1745,'Flat panels only (2)'!$G$17:$G$30)) +
(SUMIF('Routed panel shapes'!$B$18:$B$31,B1745,'Routed panel shapes'!$G$18:$G$31)) +
(SUMIF('Routed panel shapes (2)'!$B$18:$B$31,B1745,'Routed panel shapes (2)'!$G$18:$G$31)) +
(SUMIF('Routed face only'!$B$17:$B$30,B1745,'Routed face only'!$G$17:$G$30)) +
(SUMIF('Routed face only (2)'!$B$17:$B$30,B1745,'Routed face only (2)'!$G$17:$G$30)) +
(SUMIF('Routed alum faces letters'!$B$17:$B$30,B1745,'Routed alum faces letters'!$G$17:$G$30)) +
(SUMIF('Routed alum faces letters (2)'!$B$17:$B$30,B1745,'Routed alum faces letters (2)'!$G$17:$G$30)) +
(SUMIF('Routed push through acrylic'!$B$17:$B$30,B1745,'Routed push through acrylic'!$G$17:$G$30)) +
(SUMIF('Routed push through acrylic (2)'!$B$17:$B$30,B1745,'Routed push through acrylic (2)'!$G$17:$G$30)) +
(SUMIF('Sf routed cabinet'!$B$17:$B$30,B1745,'Sf routed cabinet'!$G$17:$G$30)) +
(SUMIF('Sf routed cabinet (2)'!$B$17:$B$30,B1745,'Sf routed cabinet (2)'!$G$17:$G$30)) +
(SUMIF('Df routed cabinet'!$B$17:$B$30,B1745,'Df routed cabinet'!$G$17:$G$30)) +
(SUMIF('Df routed cabinet (2)'!$B$17:$B$30,B1745,'Df routed cabinet (2)'!$G$17:$G$30)) +
(SUMIF('Sf acrylic cabinet'!$B$17:$B$30,B1745,'Sf acrylic cabinet'!$G$17:$G$30)) +
(SUMIF('Sf acrylic cabinet (2)'!$B$17:$B$30,B1745,'Sf acrylic cabinet (2)'!$G$17:$G$30)) +
(SUMIF('Economy Sf acrylic'!$B$17:$B$30,B1745,'Economy Sf acrylic'!$G$17:$G$30)) +
(SUMIF('Df acrylic cabinet'!$B$17:$B$30,B1745,'Df acrylic cabinet'!$G$17:$G$30)) +
(SUMIF('Df acrylic cabinet (2)'!$B$17:$B$30,B1745,'Df acrylic cabinet (2)'!$G$17:$G$30)) +
(SUMIF('Sf flex cabinet'!$B$17:$B$30,B1745,'Sf flex cabinet'!$G$17:$G$30)) +
(SUMIF('Sf flex cabinet (2)'!$B$17:$B$30,B1745,'Sf flex cabinet (2)'!$G$17:$G$30)) +
(SUMIF('Df flex cabinet'!$B$17:$B$36,B1745,'Df flex cabinet'!$G$17:$G$36)) +
(SUMIF('Df flex cabinet (2)'!$B$17:$B$36,B1745,'Df flex cabinet (2)'!$G$17:$G$36)) +
(SUMIF('Pole cover'!$B$17:$B$30,B1745,'Pole cover'!$G$17:$G$30)) +
(SUMIF('Pole cover (2)'!$B$17:$B$30,B1745,'Pole cover (2)'!$G$17:$G$30)) +
(SUMIF('Structural Steel Fab'!$B$17:$B$29,B1745,'Structural Steel Fab'!$G$17:$G$29)) +
(SUMIF(Reveal!$B$17:$B$30,B1745,Reveal!$G$17:$G$30)) +
(SUMIF('Reveal (2)'!$B$17:$B$30,B1745,'Reveal (2)'!$G$17:$G$30)) +
(SUMIF('Crown cove top'!$B$17:$B$30,B1745,'Crown cove top'!$G$17:$G$30)) +
(SUMIF('EMC assembly'!$B$17:$B$30,B1745,'EMC assembly'!$G$17:$G$30)) +
(SUMIF(Crating!$B$17:$B$29,B1745,Crating!$G$17:$G$29)) +
(SUMIF('LED wiring'!$B$17:$B$30,B1745,'LED wiring'!$G$17:$G$30)) +
(SUMIF('Changeable copy face'!$B$17:$B$30,B1745,'Changeable copy face'!$G$17:$G$30)) +
(SUMIF('Flex face assembly'!$B$17:$B$30,B1745,'Flex face assembly'!$G$17:$G$30)) +
(SUMIF('Routed face assembly'!$B$17:$B$30,B1745,'Routed face assembly'!$G$17:$G$30)) +
(SUMIF('Paint calculation'!$B$17:$B$30,B1745,'Paint calculation'!$G$17:$G$30)) +
(SUMIF('Trimcap letter face'!$B$17:$B$30,B1745,'Trimcap letter face'!$G$17:$G$30)) +
(SUMIF('Trimcap letter face (2)'!$B$17:$B$30,B1745,'Trimcap letter face (2)'!$G$17:$G$30)) +
(SUMIF('Channel letter fabrication'!$B$17:$B$30,B1745,'Channel letter fabrication'!$G$17:$G$30)) +
(SUMIF('Channel letter fabrication (2)'!$B$17:$B$30,B1745,'Channel letter fabrication (2)'!$G$17:$G$30))</f>
        <v>0</v>
      </c>
    </row>
    <row r="1746" spans="1:10">
      <c r="A1746" s="28">
        <f>[1]ODBC!$A1746</f>
        <v>0</v>
      </c>
      <c r="B1746" s="29">
        <f>[1]ODBC!B1746</f>
        <v>0</v>
      </c>
      <c r="C1746" s="30" t="str">
        <f>IFERROR(VLOOKUP($B1746,[1]ODBC!$B:$H,2,FALSE),"")</f>
        <v/>
      </c>
      <c r="D1746" s="30" t="str">
        <f>IFERROR(VLOOKUP($B1746,[1]ODBC!$B:$H,3,FALSE),"")</f>
        <v/>
      </c>
      <c r="E1746" s="30" t="str">
        <f>IFERROR(VLOOKUP($B1746,[1]ODBC!$B:$H,4,FALSE),"")</f>
        <v/>
      </c>
      <c r="F1746" s="31" t="str">
        <f>IFERROR(VLOOKUP($B1746,[1]ODBC!$B:$H,5,FALSE),"")</f>
        <v/>
      </c>
      <c r="G1746" s="32">
        <f>[1]ODBC!G1746</f>
        <v>0</v>
      </c>
      <c r="H1746" s="33">
        <f>SUM([1]ODBC!H1746)</f>
        <v>0</v>
      </c>
      <c r="I1746" s="41" t="str">
        <f>'Vinyl cutting'!$B$2</f>
        <v>J36938</v>
      </c>
      <c r="J1746" s="42">
        <f ca="1">(SUMIF('Freeform time and material'!$B$17:$B$30,B1746,'Freeform time and material'!$G$17:$G$30)) +
(SUMIF('Vinyl cutting'!$B$17:$B$30,B1746,'Vinyl cutting'!$G$17:$G$30)) +
(SUMIF('Vinyl cutting (2)'!$B$17:$B$30,B1746,'Vinyl cutting (2)'!$G$17:$G$30)) +
(SUMIF('Apply vinyl graphics'!$B$17:$B$30,B1746,'Apply vinyl graphics'!$G$17:$G$30)) +
(SUMIF('Apply vinyl graphics (2)'!$B$17:$B$30,B1746,'Apply vinyl graphics (2)'!$G$17:$G$30)) +
(SUMIF('Alum pan sign'!$B$17:$B$30,B1746,'Alum pan sign'!$G$17:$G$30)) +
(SUMIF('Alum pan sign (2)'!$B$17:$B$30,B1746,'Alum pan sign (2)'!$G$17:$G$30)) +
(SUMIF('Economy pan sign'!$B$17:$B$30,B1746,'Economy pan sign'!$G$17:$G$30)) +
(SUMIF('Post and panel sign'!$B$17:$B$30,B1746,'Post and panel sign'!$G$17:$G$30)) +
(SUMIF('Post and panel sign (2)'!$B$17:$B$30,B1746,'Post and panel sign (2)'!$G$17:$G$30)) +
(SUMIF('Flat panels only'!$B$17:$B$30,B1746,'Flat panels only'!$G$17:$G$30)) +
(SUMIF('Flat panels only (2)'!$B$17:$B$30,B1746,'Flat panels only (2)'!$G$17:$G$30)) +
(SUMIF('Routed panel shapes'!$B$18:$B$31,B1746,'Routed panel shapes'!$G$18:$G$31)) +
(SUMIF('Routed panel shapes (2)'!$B$18:$B$31,B1746,'Routed panel shapes (2)'!$G$18:$G$31)) +
(SUMIF('Routed face only'!$B$17:$B$30,B1746,'Routed face only'!$G$17:$G$30)) +
(SUMIF('Routed face only (2)'!$B$17:$B$30,B1746,'Routed face only (2)'!$G$17:$G$30)) +
(SUMIF('Routed alum faces letters'!$B$17:$B$30,B1746,'Routed alum faces letters'!$G$17:$G$30)) +
(SUMIF('Routed alum faces letters (2)'!$B$17:$B$30,B1746,'Routed alum faces letters (2)'!$G$17:$G$30)) +
(SUMIF('Routed push through acrylic'!$B$17:$B$30,B1746,'Routed push through acrylic'!$G$17:$G$30)) +
(SUMIF('Routed push through acrylic (2)'!$B$17:$B$30,B1746,'Routed push through acrylic (2)'!$G$17:$G$30)) +
(SUMIF('Sf routed cabinet'!$B$17:$B$30,B1746,'Sf routed cabinet'!$G$17:$G$30)) +
(SUMIF('Sf routed cabinet (2)'!$B$17:$B$30,B1746,'Sf routed cabinet (2)'!$G$17:$G$30)) +
(SUMIF('Df routed cabinet'!$B$17:$B$30,B1746,'Df routed cabinet'!$G$17:$G$30)) +
(SUMIF('Df routed cabinet (2)'!$B$17:$B$30,B1746,'Df routed cabinet (2)'!$G$17:$G$30)) +
(SUMIF('Sf acrylic cabinet'!$B$17:$B$30,B1746,'Sf acrylic cabinet'!$G$17:$G$30)) +
(SUMIF('Sf acrylic cabinet (2)'!$B$17:$B$30,B1746,'Sf acrylic cabinet (2)'!$G$17:$G$30)) +
(SUMIF('Economy Sf acrylic'!$B$17:$B$30,B1746,'Economy Sf acrylic'!$G$17:$G$30)) +
(SUMIF('Df acrylic cabinet'!$B$17:$B$30,B1746,'Df acrylic cabinet'!$G$17:$G$30)) +
(SUMIF('Df acrylic cabinet (2)'!$B$17:$B$30,B1746,'Df acrylic cabinet (2)'!$G$17:$G$30)) +
(SUMIF('Sf flex cabinet'!$B$17:$B$30,B1746,'Sf flex cabinet'!$G$17:$G$30)) +
(SUMIF('Sf flex cabinet (2)'!$B$17:$B$30,B1746,'Sf flex cabinet (2)'!$G$17:$G$30)) +
(SUMIF('Df flex cabinet'!$B$17:$B$36,B1746,'Df flex cabinet'!$G$17:$G$36)) +
(SUMIF('Df flex cabinet (2)'!$B$17:$B$36,B1746,'Df flex cabinet (2)'!$G$17:$G$36)) +
(SUMIF('Pole cover'!$B$17:$B$30,B1746,'Pole cover'!$G$17:$G$30)) +
(SUMIF('Pole cover (2)'!$B$17:$B$30,B1746,'Pole cover (2)'!$G$17:$G$30)) +
(SUMIF('Structural Steel Fab'!$B$17:$B$29,B1746,'Structural Steel Fab'!$G$17:$G$29)) +
(SUMIF(Reveal!$B$17:$B$30,B1746,Reveal!$G$17:$G$30)) +
(SUMIF('Reveal (2)'!$B$17:$B$30,B1746,'Reveal (2)'!$G$17:$G$30)) +
(SUMIF('Crown cove top'!$B$17:$B$30,B1746,'Crown cove top'!$G$17:$G$30)) +
(SUMIF('EMC assembly'!$B$17:$B$30,B1746,'EMC assembly'!$G$17:$G$30)) +
(SUMIF(Crating!$B$17:$B$29,B1746,Crating!$G$17:$G$29)) +
(SUMIF('LED wiring'!$B$17:$B$30,B1746,'LED wiring'!$G$17:$G$30)) +
(SUMIF('Changeable copy face'!$B$17:$B$30,B1746,'Changeable copy face'!$G$17:$G$30)) +
(SUMIF('Flex face assembly'!$B$17:$B$30,B1746,'Flex face assembly'!$G$17:$G$30)) +
(SUMIF('Routed face assembly'!$B$17:$B$30,B1746,'Routed face assembly'!$G$17:$G$30)) +
(SUMIF('Paint calculation'!$B$17:$B$30,B1746,'Paint calculation'!$G$17:$G$30)) +
(SUMIF('Trimcap letter face'!$B$17:$B$30,B1746,'Trimcap letter face'!$G$17:$G$30)) +
(SUMIF('Trimcap letter face (2)'!$B$17:$B$30,B1746,'Trimcap letter face (2)'!$G$17:$G$30)) +
(SUMIF('Channel letter fabrication'!$B$17:$B$30,B1746,'Channel letter fabrication'!$G$17:$G$30)) +
(SUMIF('Channel letter fabrication (2)'!$B$17:$B$30,B1746,'Channel letter fabrication (2)'!$G$17:$G$30))</f>
        <v>0</v>
      </c>
    </row>
    <row r="1747" spans="1:10">
      <c r="A1747" s="28">
        <f>[1]ODBC!$A1747</f>
        <v>0</v>
      </c>
      <c r="B1747" s="29">
        <f>[1]ODBC!B1747</f>
        <v>0</v>
      </c>
      <c r="C1747" s="30" t="str">
        <f>IFERROR(VLOOKUP($B1747,[1]ODBC!$B:$H,2,FALSE),"")</f>
        <v/>
      </c>
      <c r="D1747" s="30" t="str">
        <f>IFERROR(VLOOKUP($B1747,[1]ODBC!$B:$H,3,FALSE),"")</f>
        <v/>
      </c>
      <c r="E1747" s="30" t="str">
        <f>IFERROR(VLOOKUP($B1747,[1]ODBC!$B:$H,4,FALSE),"")</f>
        <v/>
      </c>
      <c r="F1747" s="31" t="str">
        <f>IFERROR(VLOOKUP($B1747,[1]ODBC!$B:$H,5,FALSE),"")</f>
        <v/>
      </c>
      <c r="G1747" s="32">
        <f>[1]ODBC!G1747</f>
        <v>0</v>
      </c>
      <c r="H1747" s="33">
        <f>SUM([1]ODBC!H1747)</f>
        <v>0</v>
      </c>
      <c r="I1747" s="41" t="str">
        <f>'Vinyl cutting'!$B$2</f>
        <v>J36938</v>
      </c>
      <c r="J1747" s="42">
        <f ca="1">(SUMIF('Freeform time and material'!$B$17:$B$30,B1747,'Freeform time and material'!$G$17:$G$30)) +
(SUMIF('Vinyl cutting'!$B$17:$B$30,B1747,'Vinyl cutting'!$G$17:$G$30)) +
(SUMIF('Vinyl cutting (2)'!$B$17:$B$30,B1747,'Vinyl cutting (2)'!$G$17:$G$30)) +
(SUMIF('Apply vinyl graphics'!$B$17:$B$30,B1747,'Apply vinyl graphics'!$G$17:$G$30)) +
(SUMIF('Apply vinyl graphics (2)'!$B$17:$B$30,B1747,'Apply vinyl graphics (2)'!$G$17:$G$30)) +
(SUMIF('Alum pan sign'!$B$17:$B$30,B1747,'Alum pan sign'!$G$17:$G$30)) +
(SUMIF('Alum pan sign (2)'!$B$17:$B$30,B1747,'Alum pan sign (2)'!$G$17:$G$30)) +
(SUMIF('Economy pan sign'!$B$17:$B$30,B1747,'Economy pan sign'!$G$17:$G$30)) +
(SUMIF('Post and panel sign'!$B$17:$B$30,B1747,'Post and panel sign'!$G$17:$G$30)) +
(SUMIF('Post and panel sign (2)'!$B$17:$B$30,B1747,'Post and panel sign (2)'!$G$17:$G$30)) +
(SUMIF('Flat panels only'!$B$17:$B$30,B1747,'Flat panels only'!$G$17:$G$30)) +
(SUMIF('Flat panels only (2)'!$B$17:$B$30,B1747,'Flat panels only (2)'!$G$17:$G$30)) +
(SUMIF('Routed panel shapes'!$B$18:$B$31,B1747,'Routed panel shapes'!$G$18:$G$31)) +
(SUMIF('Routed panel shapes (2)'!$B$18:$B$31,B1747,'Routed panel shapes (2)'!$G$18:$G$31)) +
(SUMIF('Routed face only'!$B$17:$B$30,B1747,'Routed face only'!$G$17:$G$30)) +
(SUMIF('Routed face only (2)'!$B$17:$B$30,B1747,'Routed face only (2)'!$G$17:$G$30)) +
(SUMIF('Routed alum faces letters'!$B$17:$B$30,B1747,'Routed alum faces letters'!$G$17:$G$30)) +
(SUMIF('Routed alum faces letters (2)'!$B$17:$B$30,B1747,'Routed alum faces letters (2)'!$G$17:$G$30)) +
(SUMIF('Routed push through acrylic'!$B$17:$B$30,B1747,'Routed push through acrylic'!$G$17:$G$30)) +
(SUMIF('Routed push through acrylic (2)'!$B$17:$B$30,B1747,'Routed push through acrylic (2)'!$G$17:$G$30)) +
(SUMIF('Sf routed cabinet'!$B$17:$B$30,B1747,'Sf routed cabinet'!$G$17:$G$30)) +
(SUMIF('Sf routed cabinet (2)'!$B$17:$B$30,B1747,'Sf routed cabinet (2)'!$G$17:$G$30)) +
(SUMIF('Df routed cabinet'!$B$17:$B$30,B1747,'Df routed cabinet'!$G$17:$G$30)) +
(SUMIF('Df routed cabinet (2)'!$B$17:$B$30,B1747,'Df routed cabinet (2)'!$G$17:$G$30)) +
(SUMIF('Sf acrylic cabinet'!$B$17:$B$30,B1747,'Sf acrylic cabinet'!$G$17:$G$30)) +
(SUMIF('Sf acrylic cabinet (2)'!$B$17:$B$30,B1747,'Sf acrylic cabinet (2)'!$G$17:$G$30)) +
(SUMIF('Economy Sf acrylic'!$B$17:$B$30,B1747,'Economy Sf acrylic'!$G$17:$G$30)) +
(SUMIF('Df acrylic cabinet'!$B$17:$B$30,B1747,'Df acrylic cabinet'!$G$17:$G$30)) +
(SUMIF('Df acrylic cabinet (2)'!$B$17:$B$30,B1747,'Df acrylic cabinet (2)'!$G$17:$G$30)) +
(SUMIF('Sf flex cabinet'!$B$17:$B$30,B1747,'Sf flex cabinet'!$G$17:$G$30)) +
(SUMIF('Sf flex cabinet (2)'!$B$17:$B$30,B1747,'Sf flex cabinet (2)'!$G$17:$G$30)) +
(SUMIF('Df flex cabinet'!$B$17:$B$36,B1747,'Df flex cabinet'!$G$17:$G$36)) +
(SUMIF('Df flex cabinet (2)'!$B$17:$B$36,B1747,'Df flex cabinet (2)'!$G$17:$G$36)) +
(SUMIF('Pole cover'!$B$17:$B$30,B1747,'Pole cover'!$G$17:$G$30)) +
(SUMIF('Pole cover (2)'!$B$17:$B$30,B1747,'Pole cover (2)'!$G$17:$G$30)) +
(SUMIF('Structural Steel Fab'!$B$17:$B$29,B1747,'Structural Steel Fab'!$G$17:$G$29)) +
(SUMIF(Reveal!$B$17:$B$30,B1747,Reveal!$G$17:$G$30)) +
(SUMIF('Reveal (2)'!$B$17:$B$30,B1747,'Reveal (2)'!$G$17:$G$30)) +
(SUMIF('Crown cove top'!$B$17:$B$30,B1747,'Crown cove top'!$G$17:$G$30)) +
(SUMIF('EMC assembly'!$B$17:$B$30,B1747,'EMC assembly'!$G$17:$G$30)) +
(SUMIF(Crating!$B$17:$B$29,B1747,Crating!$G$17:$G$29)) +
(SUMIF('LED wiring'!$B$17:$B$30,B1747,'LED wiring'!$G$17:$G$30)) +
(SUMIF('Changeable copy face'!$B$17:$B$30,B1747,'Changeable copy face'!$G$17:$G$30)) +
(SUMIF('Flex face assembly'!$B$17:$B$30,B1747,'Flex face assembly'!$G$17:$G$30)) +
(SUMIF('Routed face assembly'!$B$17:$B$30,B1747,'Routed face assembly'!$G$17:$G$30)) +
(SUMIF('Paint calculation'!$B$17:$B$30,B1747,'Paint calculation'!$G$17:$G$30)) +
(SUMIF('Trimcap letter face'!$B$17:$B$30,B1747,'Trimcap letter face'!$G$17:$G$30)) +
(SUMIF('Trimcap letter face (2)'!$B$17:$B$30,B1747,'Trimcap letter face (2)'!$G$17:$G$30)) +
(SUMIF('Channel letter fabrication'!$B$17:$B$30,B1747,'Channel letter fabrication'!$G$17:$G$30)) +
(SUMIF('Channel letter fabrication (2)'!$B$17:$B$30,B1747,'Channel letter fabrication (2)'!$G$17:$G$30))</f>
        <v>0</v>
      </c>
    </row>
    <row r="1748" spans="1:10">
      <c r="A1748" s="28">
        <f>[1]ODBC!$A1748</f>
        <v>0</v>
      </c>
      <c r="B1748" s="29">
        <f>[1]ODBC!B1748</f>
        <v>0</v>
      </c>
      <c r="C1748" s="30" t="str">
        <f>IFERROR(VLOOKUP($B1748,[1]ODBC!$B:$H,2,FALSE),"")</f>
        <v/>
      </c>
      <c r="D1748" s="30" t="str">
        <f>IFERROR(VLOOKUP($B1748,[1]ODBC!$B:$H,3,FALSE),"")</f>
        <v/>
      </c>
      <c r="E1748" s="30" t="str">
        <f>IFERROR(VLOOKUP($B1748,[1]ODBC!$B:$H,4,FALSE),"")</f>
        <v/>
      </c>
      <c r="F1748" s="31" t="str">
        <f>IFERROR(VLOOKUP($B1748,[1]ODBC!$B:$H,5,FALSE),"")</f>
        <v/>
      </c>
      <c r="G1748" s="32">
        <f>[1]ODBC!G1748</f>
        <v>0</v>
      </c>
      <c r="H1748" s="33">
        <f>SUM([1]ODBC!H1748)</f>
        <v>0</v>
      </c>
      <c r="I1748" s="41" t="str">
        <f>'Vinyl cutting'!$B$2</f>
        <v>J36938</v>
      </c>
      <c r="J1748" s="42">
        <f ca="1">(SUMIF('Freeform time and material'!$B$17:$B$30,B1748,'Freeform time and material'!$G$17:$G$30)) +
(SUMIF('Vinyl cutting'!$B$17:$B$30,B1748,'Vinyl cutting'!$G$17:$G$30)) +
(SUMIF('Vinyl cutting (2)'!$B$17:$B$30,B1748,'Vinyl cutting (2)'!$G$17:$G$30)) +
(SUMIF('Apply vinyl graphics'!$B$17:$B$30,B1748,'Apply vinyl graphics'!$G$17:$G$30)) +
(SUMIF('Apply vinyl graphics (2)'!$B$17:$B$30,B1748,'Apply vinyl graphics (2)'!$G$17:$G$30)) +
(SUMIF('Alum pan sign'!$B$17:$B$30,B1748,'Alum pan sign'!$G$17:$G$30)) +
(SUMIF('Alum pan sign (2)'!$B$17:$B$30,B1748,'Alum pan sign (2)'!$G$17:$G$30)) +
(SUMIF('Economy pan sign'!$B$17:$B$30,B1748,'Economy pan sign'!$G$17:$G$30)) +
(SUMIF('Post and panel sign'!$B$17:$B$30,B1748,'Post and panel sign'!$G$17:$G$30)) +
(SUMIF('Post and panel sign (2)'!$B$17:$B$30,B1748,'Post and panel sign (2)'!$G$17:$G$30)) +
(SUMIF('Flat panels only'!$B$17:$B$30,B1748,'Flat panels only'!$G$17:$G$30)) +
(SUMIF('Flat panels only (2)'!$B$17:$B$30,B1748,'Flat panels only (2)'!$G$17:$G$30)) +
(SUMIF('Routed panel shapes'!$B$18:$B$31,B1748,'Routed panel shapes'!$G$18:$G$31)) +
(SUMIF('Routed panel shapes (2)'!$B$18:$B$31,B1748,'Routed panel shapes (2)'!$G$18:$G$31)) +
(SUMIF('Routed face only'!$B$17:$B$30,B1748,'Routed face only'!$G$17:$G$30)) +
(SUMIF('Routed face only (2)'!$B$17:$B$30,B1748,'Routed face only (2)'!$G$17:$G$30)) +
(SUMIF('Routed alum faces letters'!$B$17:$B$30,B1748,'Routed alum faces letters'!$G$17:$G$30)) +
(SUMIF('Routed alum faces letters (2)'!$B$17:$B$30,B1748,'Routed alum faces letters (2)'!$G$17:$G$30)) +
(SUMIF('Routed push through acrylic'!$B$17:$B$30,B1748,'Routed push through acrylic'!$G$17:$G$30)) +
(SUMIF('Routed push through acrylic (2)'!$B$17:$B$30,B1748,'Routed push through acrylic (2)'!$G$17:$G$30)) +
(SUMIF('Sf routed cabinet'!$B$17:$B$30,B1748,'Sf routed cabinet'!$G$17:$G$30)) +
(SUMIF('Sf routed cabinet (2)'!$B$17:$B$30,B1748,'Sf routed cabinet (2)'!$G$17:$G$30)) +
(SUMIF('Df routed cabinet'!$B$17:$B$30,B1748,'Df routed cabinet'!$G$17:$G$30)) +
(SUMIF('Df routed cabinet (2)'!$B$17:$B$30,B1748,'Df routed cabinet (2)'!$G$17:$G$30)) +
(SUMIF('Sf acrylic cabinet'!$B$17:$B$30,B1748,'Sf acrylic cabinet'!$G$17:$G$30)) +
(SUMIF('Sf acrylic cabinet (2)'!$B$17:$B$30,B1748,'Sf acrylic cabinet (2)'!$G$17:$G$30)) +
(SUMIF('Economy Sf acrylic'!$B$17:$B$30,B1748,'Economy Sf acrylic'!$G$17:$G$30)) +
(SUMIF('Df acrylic cabinet'!$B$17:$B$30,B1748,'Df acrylic cabinet'!$G$17:$G$30)) +
(SUMIF('Df acrylic cabinet (2)'!$B$17:$B$30,B1748,'Df acrylic cabinet (2)'!$G$17:$G$30)) +
(SUMIF('Sf flex cabinet'!$B$17:$B$30,B1748,'Sf flex cabinet'!$G$17:$G$30)) +
(SUMIF('Sf flex cabinet (2)'!$B$17:$B$30,B1748,'Sf flex cabinet (2)'!$G$17:$G$30)) +
(SUMIF('Df flex cabinet'!$B$17:$B$36,B1748,'Df flex cabinet'!$G$17:$G$36)) +
(SUMIF('Df flex cabinet (2)'!$B$17:$B$36,B1748,'Df flex cabinet (2)'!$G$17:$G$36)) +
(SUMIF('Pole cover'!$B$17:$B$30,B1748,'Pole cover'!$G$17:$G$30)) +
(SUMIF('Pole cover (2)'!$B$17:$B$30,B1748,'Pole cover (2)'!$G$17:$G$30)) +
(SUMIF('Structural Steel Fab'!$B$17:$B$29,B1748,'Structural Steel Fab'!$G$17:$G$29)) +
(SUMIF(Reveal!$B$17:$B$30,B1748,Reveal!$G$17:$G$30)) +
(SUMIF('Reveal (2)'!$B$17:$B$30,B1748,'Reveal (2)'!$G$17:$G$30)) +
(SUMIF('Crown cove top'!$B$17:$B$30,B1748,'Crown cove top'!$G$17:$G$30)) +
(SUMIF('EMC assembly'!$B$17:$B$30,B1748,'EMC assembly'!$G$17:$G$30)) +
(SUMIF(Crating!$B$17:$B$29,B1748,Crating!$G$17:$G$29)) +
(SUMIF('LED wiring'!$B$17:$B$30,B1748,'LED wiring'!$G$17:$G$30)) +
(SUMIF('Changeable copy face'!$B$17:$B$30,B1748,'Changeable copy face'!$G$17:$G$30)) +
(SUMIF('Flex face assembly'!$B$17:$B$30,B1748,'Flex face assembly'!$G$17:$G$30)) +
(SUMIF('Routed face assembly'!$B$17:$B$30,B1748,'Routed face assembly'!$G$17:$G$30)) +
(SUMIF('Paint calculation'!$B$17:$B$30,B1748,'Paint calculation'!$G$17:$G$30)) +
(SUMIF('Trimcap letter face'!$B$17:$B$30,B1748,'Trimcap letter face'!$G$17:$G$30)) +
(SUMIF('Trimcap letter face (2)'!$B$17:$B$30,B1748,'Trimcap letter face (2)'!$G$17:$G$30)) +
(SUMIF('Channel letter fabrication'!$B$17:$B$30,B1748,'Channel letter fabrication'!$G$17:$G$30)) +
(SUMIF('Channel letter fabrication (2)'!$B$17:$B$30,B1748,'Channel letter fabrication (2)'!$G$17:$G$30))</f>
        <v>0</v>
      </c>
    </row>
    <row r="1749" spans="1:10">
      <c r="A1749" s="28">
        <f>[1]ODBC!$A1749</f>
        <v>0</v>
      </c>
      <c r="B1749" s="29">
        <f>[1]ODBC!B1749</f>
        <v>0</v>
      </c>
      <c r="C1749" s="30" t="str">
        <f>IFERROR(VLOOKUP($B1749,[1]ODBC!$B:$H,2,FALSE),"")</f>
        <v/>
      </c>
      <c r="D1749" s="30" t="str">
        <f>IFERROR(VLOOKUP($B1749,[1]ODBC!$B:$H,3,FALSE),"")</f>
        <v/>
      </c>
      <c r="E1749" s="30" t="str">
        <f>IFERROR(VLOOKUP($B1749,[1]ODBC!$B:$H,4,FALSE),"")</f>
        <v/>
      </c>
      <c r="F1749" s="31" t="str">
        <f>IFERROR(VLOOKUP($B1749,[1]ODBC!$B:$H,5,FALSE),"")</f>
        <v/>
      </c>
      <c r="G1749" s="32">
        <f>[1]ODBC!G1749</f>
        <v>0</v>
      </c>
      <c r="H1749" s="33">
        <f>SUM([1]ODBC!H1749)</f>
        <v>0</v>
      </c>
      <c r="I1749" s="41" t="str">
        <f>'Vinyl cutting'!$B$2</f>
        <v>J36938</v>
      </c>
      <c r="J1749" s="42">
        <f ca="1">(SUMIF('Freeform time and material'!$B$17:$B$30,B1749,'Freeform time and material'!$G$17:$G$30)) +
(SUMIF('Vinyl cutting'!$B$17:$B$30,B1749,'Vinyl cutting'!$G$17:$G$30)) +
(SUMIF('Vinyl cutting (2)'!$B$17:$B$30,B1749,'Vinyl cutting (2)'!$G$17:$G$30)) +
(SUMIF('Apply vinyl graphics'!$B$17:$B$30,B1749,'Apply vinyl graphics'!$G$17:$G$30)) +
(SUMIF('Apply vinyl graphics (2)'!$B$17:$B$30,B1749,'Apply vinyl graphics (2)'!$G$17:$G$30)) +
(SUMIF('Alum pan sign'!$B$17:$B$30,B1749,'Alum pan sign'!$G$17:$G$30)) +
(SUMIF('Alum pan sign (2)'!$B$17:$B$30,B1749,'Alum pan sign (2)'!$G$17:$G$30)) +
(SUMIF('Economy pan sign'!$B$17:$B$30,B1749,'Economy pan sign'!$G$17:$G$30)) +
(SUMIF('Post and panel sign'!$B$17:$B$30,B1749,'Post and panel sign'!$G$17:$G$30)) +
(SUMIF('Post and panel sign (2)'!$B$17:$B$30,B1749,'Post and panel sign (2)'!$G$17:$G$30)) +
(SUMIF('Flat panels only'!$B$17:$B$30,B1749,'Flat panels only'!$G$17:$G$30)) +
(SUMIF('Flat panels only (2)'!$B$17:$B$30,B1749,'Flat panels only (2)'!$G$17:$G$30)) +
(SUMIF('Routed panel shapes'!$B$18:$B$31,B1749,'Routed panel shapes'!$G$18:$G$31)) +
(SUMIF('Routed panel shapes (2)'!$B$18:$B$31,B1749,'Routed panel shapes (2)'!$G$18:$G$31)) +
(SUMIF('Routed face only'!$B$17:$B$30,B1749,'Routed face only'!$G$17:$G$30)) +
(SUMIF('Routed face only (2)'!$B$17:$B$30,B1749,'Routed face only (2)'!$G$17:$G$30)) +
(SUMIF('Routed alum faces letters'!$B$17:$B$30,B1749,'Routed alum faces letters'!$G$17:$G$30)) +
(SUMIF('Routed alum faces letters (2)'!$B$17:$B$30,B1749,'Routed alum faces letters (2)'!$G$17:$G$30)) +
(SUMIF('Routed push through acrylic'!$B$17:$B$30,B1749,'Routed push through acrylic'!$G$17:$G$30)) +
(SUMIF('Routed push through acrylic (2)'!$B$17:$B$30,B1749,'Routed push through acrylic (2)'!$G$17:$G$30)) +
(SUMIF('Sf routed cabinet'!$B$17:$B$30,B1749,'Sf routed cabinet'!$G$17:$G$30)) +
(SUMIF('Sf routed cabinet (2)'!$B$17:$B$30,B1749,'Sf routed cabinet (2)'!$G$17:$G$30)) +
(SUMIF('Df routed cabinet'!$B$17:$B$30,B1749,'Df routed cabinet'!$G$17:$G$30)) +
(SUMIF('Df routed cabinet (2)'!$B$17:$B$30,B1749,'Df routed cabinet (2)'!$G$17:$G$30)) +
(SUMIF('Sf acrylic cabinet'!$B$17:$B$30,B1749,'Sf acrylic cabinet'!$G$17:$G$30)) +
(SUMIF('Sf acrylic cabinet (2)'!$B$17:$B$30,B1749,'Sf acrylic cabinet (2)'!$G$17:$G$30)) +
(SUMIF('Economy Sf acrylic'!$B$17:$B$30,B1749,'Economy Sf acrylic'!$G$17:$G$30)) +
(SUMIF('Df acrylic cabinet'!$B$17:$B$30,B1749,'Df acrylic cabinet'!$G$17:$G$30)) +
(SUMIF('Df acrylic cabinet (2)'!$B$17:$B$30,B1749,'Df acrylic cabinet (2)'!$G$17:$G$30)) +
(SUMIF('Sf flex cabinet'!$B$17:$B$30,B1749,'Sf flex cabinet'!$G$17:$G$30)) +
(SUMIF('Sf flex cabinet (2)'!$B$17:$B$30,B1749,'Sf flex cabinet (2)'!$G$17:$G$30)) +
(SUMIF('Df flex cabinet'!$B$17:$B$36,B1749,'Df flex cabinet'!$G$17:$G$36)) +
(SUMIF('Df flex cabinet (2)'!$B$17:$B$36,B1749,'Df flex cabinet (2)'!$G$17:$G$36)) +
(SUMIF('Pole cover'!$B$17:$B$30,B1749,'Pole cover'!$G$17:$G$30)) +
(SUMIF('Pole cover (2)'!$B$17:$B$30,B1749,'Pole cover (2)'!$G$17:$G$30)) +
(SUMIF('Structural Steel Fab'!$B$17:$B$29,B1749,'Structural Steel Fab'!$G$17:$G$29)) +
(SUMIF(Reveal!$B$17:$B$30,B1749,Reveal!$G$17:$G$30)) +
(SUMIF('Reveal (2)'!$B$17:$B$30,B1749,'Reveal (2)'!$G$17:$G$30)) +
(SUMIF('Crown cove top'!$B$17:$B$30,B1749,'Crown cove top'!$G$17:$G$30)) +
(SUMIF('EMC assembly'!$B$17:$B$30,B1749,'EMC assembly'!$G$17:$G$30)) +
(SUMIF(Crating!$B$17:$B$29,B1749,Crating!$G$17:$G$29)) +
(SUMIF('LED wiring'!$B$17:$B$30,B1749,'LED wiring'!$G$17:$G$30)) +
(SUMIF('Changeable copy face'!$B$17:$B$30,B1749,'Changeable copy face'!$G$17:$G$30)) +
(SUMIF('Flex face assembly'!$B$17:$B$30,B1749,'Flex face assembly'!$G$17:$G$30)) +
(SUMIF('Routed face assembly'!$B$17:$B$30,B1749,'Routed face assembly'!$G$17:$G$30)) +
(SUMIF('Paint calculation'!$B$17:$B$30,B1749,'Paint calculation'!$G$17:$G$30)) +
(SUMIF('Trimcap letter face'!$B$17:$B$30,B1749,'Trimcap letter face'!$G$17:$G$30)) +
(SUMIF('Trimcap letter face (2)'!$B$17:$B$30,B1749,'Trimcap letter face (2)'!$G$17:$G$30)) +
(SUMIF('Channel letter fabrication'!$B$17:$B$30,B1749,'Channel letter fabrication'!$G$17:$G$30)) +
(SUMIF('Channel letter fabrication (2)'!$B$17:$B$30,B1749,'Channel letter fabrication (2)'!$G$17:$G$30))</f>
        <v>0</v>
      </c>
    </row>
    <row r="1750" spans="1:10">
      <c r="A1750" s="28">
        <f>[1]ODBC!$A1750</f>
        <v>0</v>
      </c>
      <c r="B1750" s="29">
        <f>[1]ODBC!B1750</f>
        <v>0</v>
      </c>
      <c r="C1750" s="30" t="str">
        <f>IFERROR(VLOOKUP($B1750,[1]ODBC!$B:$H,2,FALSE),"")</f>
        <v/>
      </c>
      <c r="D1750" s="30" t="str">
        <f>IFERROR(VLOOKUP($B1750,[1]ODBC!$B:$H,3,FALSE),"")</f>
        <v/>
      </c>
      <c r="E1750" s="30" t="str">
        <f>IFERROR(VLOOKUP($B1750,[1]ODBC!$B:$H,4,FALSE),"")</f>
        <v/>
      </c>
      <c r="F1750" s="31" t="str">
        <f>IFERROR(VLOOKUP($B1750,[1]ODBC!$B:$H,5,FALSE),"")</f>
        <v/>
      </c>
      <c r="G1750" s="32">
        <f>[1]ODBC!G1750</f>
        <v>0</v>
      </c>
      <c r="H1750" s="33">
        <f>SUM([1]ODBC!H1750)</f>
        <v>0</v>
      </c>
      <c r="I1750" s="41" t="str">
        <f>'Vinyl cutting'!$B$2</f>
        <v>J36938</v>
      </c>
      <c r="J1750" s="42">
        <f ca="1">(SUMIF('Freeform time and material'!$B$17:$B$30,B1750,'Freeform time and material'!$G$17:$G$30)) +
(SUMIF('Vinyl cutting'!$B$17:$B$30,B1750,'Vinyl cutting'!$G$17:$G$30)) +
(SUMIF('Vinyl cutting (2)'!$B$17:$B$30,B1750,'Vinyl cutting (2)'!$G$17:$G$30)) +
(SUMIF('Apply vinyl graphics'!$B$17:$B$30,B1750,'Apply vinyl graphics'!$G$17:$G$30)) +
(SUMIF('Apply vinyl graphics (2)'!$B$17:$B$30,B1750,'Apply vinyl graphics (2)'!$G$17:$G$30)) +
(SUMIF('Alum pan sign'!$B$17:$B$30,B1750,'Alum pan sign'!$G$17:$G$30)) +
(SUMIF('Alum pan sign (2)'!$B$17:$B$30,B1750,'Alum pan sign (2)'!$G$17:$G$30)) +
(SUMIF('Economy pan sign'!$B$17:$B$30,B1750,'Economy pan sign'!$G$17:$G$30)) +
(SUMIF('Post and panel sign'!$B$17:$B$30,B1750,'Post and panel sign'!$G$17:$G$30)) +
(SUMIF('Post and panel sign (2)'!$B$17:$B$30,B1750,'Post and panel sign (2)'!$G$17:$G$30)) +
(SUMIF('Flat panels only'!$B$17:$B$30,B1750,'Flat panels only'!$G$17:$G$30)) +
(SUMIF('Flat panels only (2)'!$B$17:$B$30,B1750,'Flat panels only (2)'!$G$17:$G$30)) +
(SUMIF('Routed panel shapes'!$B$18:$B$31,B1750,'Routed panel shapes'!$G$18:$G$31)) +
(SUMIF('Routed panel shapes (2)'!$B$18:$B$31,B1750,'Routed panel shapes (2)'!$G$18:$G$31)) +
(SUMIF('Routed face only'!$B$17:$B$30,B1750,'Routed face only'!$G$17:$G$30)) +
(SUMIF('Routed face only (2)'!$B$17:$B$30,B1750,'Routed face only (2)'!$G$17:$G$30)) +
(SUMIF('Routed alum faces letters'!$B$17:$B$30,B1750,'Routed alum faces letters'!$G$17:$G$30)) +
(SUMIF('Routed alum faces letters (2)'!$B$17:$B$30,B1750,'Routed alum faces letters (2)'!$G$17:$G$30)) +
(SUMIF('Routed push through acrylic'!$B$17:$B$30,B1750,'Routed push through acrylic'!$G$17:$G$30)) +
(SUMIF('Routed push through acrylic (2)'!$B$17:$B$30,B1750,'Routed push through acrylic (2)'!$G$17:$G$30)) +
(SUMIF('Sf routed cabinet'!$B$17:$B$30,B1750,'Sf routed cabinet'!$G$17:$G$30)) +
(SUMIF('Sf routed cabinet (2)'!$B$17:$B$30,B1750,'Sf routed cabinet (2)'!$G$17:$G$30)) +
(SUMIF('Df routed cabinet'!$B$17:$B$30,B1750,'Df routed cabinet'!$G$17:$G$30)) +
(SUMIF('Df routed cabinet (2)'!$B$17:$B$30,B1750,'Df routed cabinet (2)'!$G$17:$G$30)) +
(SUMIF('Sf acrylic cabinet'!$B$17:$B$30,B1750,'Sf acrylic cabinet'!$G$17:$G$30)) +
(SUMIF('Sf acrylic cabinet (2)'!$B$17:$B$30,B1750,'Sf acrylic cabinet (2)'!$G$17:$G$30)) +
(SUMIF('Economy Sf acrylic'!$B$17:$B$30,B1750,'Economy Sf acrylic'!$G$17:$G$30)) +
(SUMIF('Df acrylic cabinet'!$B$17:$B$30,B1750,'Df acrylic cabinet'!$G$17:$G$30)) +
(SUMIF('Df acrylic cabinet (2)'!$B$17:$B$30,B1750,'Df acrylic cabinet (2)'!$G$17:$G$30)) +
(SUMIF('Sf flex cabinet'!$B$17:$B$30,B1750,'Sf flex cabinet'!$G$17:$G$30)) +
(SUMIF('Sf flex cabinet (2)'!$B$17:$B$30,B1750,'Sf flex cabinet (2)'!$G$17:$G$30)) +
(SUMIF('Df flex cabinet'!$B$17:$B$36,B1750,'Df flex cabinet'!$G$17:$G$36)) +
(SUMIF('Df flex cabinet (2)'!$B$17:$B$36,B1750,'Df flex cabinet (2)'!$G$17:$G$36)) +
(SUMIF('Pole cover'!$B$17:$B$30,B1750,'Pole cover'!$G$17:$G$30)) +
(SUMIF('Pole cover (2)'!$B$17:$B$30,B1750,'Pole cover (2)'!$G$17:$G$30)) +
(SUMIF('Structural Steel Fab'!$B$17:$B$29,B1750,'Structural Steel Fab'!$G$17:$G$29)) +
(SUMIF(Reveal!$B$17:$B$30,B1750,Reveal!$G$17:$G$30)) +
(SUMIF('Reveal (2)'!$B$17:$B$30,B1750,'Reveal (2)'!$G$17:$G$30)) +
(SUMIF('Crown cove top'!$B$17:$B$30,B1750,'Crown cove top'!$G$17:$G$30)) +
(SUMIF('EMC assembly'!$B$17:$B$30,B1750,'EMC assembly'!$G$17:$G$30)) +
(SUMIF(Crating!$B$17:$B$29,B1750,Crating!$G$17:$G$29)) +
(SUMIF('LED wiring'!$B$17:$B$30,B1750,'LED wiring'!$G$17:$G$30)) +
(SUMIF('Changeable copy face'!$B$17:$B$30,B1750,'Changeable copy face'!$G$17:$G$30)) +
(SUMIF('Flex face assembly'!$B$17:$B$30,B1750,'Flex face assembly'!$G$17:$G$30)) +
(SUMIF('Routed face assembly'!$B$17:$B$30,B1750,'Routed face assembly'!$G$17:$G$30)) +
(SUMIF('Paint calculation'!$B$17:$B$30,B1750,'Paint calculation'!$G$17:$G$30)) +
(SUMIF('Trimcap letter face'!$B$17:$B$30,B1750,'Trimcap letter face'!$G$17:$G$30)) +
(SUMIF('Trimcap letter face (2)'!$B$17:$B$30,B1750,'Trimcap letter face (2)'!$G$17:$G$30)) +
(SUMIF('Channel letter fabrication'!$B$17:$B$30,B1750,'Channel letter fabrication'!$G$17:$G$30)) +
(SUMIF('Channel letter fabrication (2)'!$B$17:$B$30,B1750,'Channel letter fabrication (2)'!$G$17:$G$30))</f>
        <v>0</v>
      </c>
    </row>
    <row r="1751" spans="1:10">
      <c r="A1751" s="28">
        <f>[1]ODBC!$A1751</f>
        <v>0</v>
      </c>
      <c r="B1751" s="29">
        <f>[1]ODBC!B1751</f>
        <v>0</v>
      </c>
      <c r="C1751" s="30" t="str">
        <f>IFERROR(VLOOKUP($B1751,[1]ODBC!$B:$H,2,FALSE),"")</f>
        <v/>
      </c>
      <c r="D1751" s="30" t="str">
        <f>IFERROR(VLOOKUP($B1751,[1]ODBC!$B:$H,3,FALSE),"")</f>
        <v/>
      </c>
      <c r="E1751" s="30" t="str">
        <f>IFERROR(VLOOKUP($B1751,[1]ODBC!$B:$H,4,FALSE),"")</f>
        <v/>
      </c>
      <c r="F1751" s="31" t="str">
        <f>IFERROR(VLOOKUP($B1751,[1]ODBC!$B:$H,5,FALSE),"")</f>
        <v/>
      </c>
      <c r="G1751" s="32">
        <f>[1]ODBC!G1751</f>
        <v>0</v>
      </c>
      <c r="H1751" s="33">
        <f>SUM([1]ODBC!H1751)</f>
        <v>0</v>
      </c>
      <c r="I1751" s="41" t="str">
        <f>'Vinyl cutting'!$B$2</f>
        <v>J36938</v>
      </c>
      <c r="J1751" s="42">
        <f ca="1">(SUMIF('Freeform time and material'!$B$17:$B$30,B1751,'Freeform time and material'!$G$17:$G$30)) +
(SUMIF('Vinyl cutting'!$B$17:$B$30,B1751,'Vinyl cutting'!$G$17:$G$30)) +
(SUMIF('Vinyl cutting (2)'!$B$17:$B$30,B1751,'Vinyl cutting (2)'!$G$17:$G$30)) +
(SUMIF('Apply vinyl graphics'!$B$17:$B$30,B1751,'Apply vinyl graphics'!$G$17:$G$30)) +
(SUMIF('Apply vinyl graphics (2)'!$B$17:$B$30,B1751,'Apply vinyl graphics (2)'!$G$17:$G$30)) +
(SUMIF('Alum pan sign'!$B$17:$B$30,B1751,'Alum pan sign'!$G$17:$G$30)) +
(SUMIF('Alum pan sign (2)'!$B$17:$B$30,B1751,'Alum pan sign (2)'!$G$17:$G$30)) +
(SUMIF('Economy pan sign'!$B$17:$B$30,B1751,'Economy pan sign'!$G$17:$G$30)) +
(SUMIF('Post and panel sign'!$B$17:$B$30,B1751,'Post and panel sign'!$G$17:$G$30)) +
(SUMIF('Post and panel sign (2)'!$B$17:$B$30,B1751,'Post and panel sign (2)'!$G$17:$G$30)) +
(SUMIF('Flat panels only'!$B$17:$B$30,B1751,'Flat panels only'!$G$17:$G$30)) +
(SUMIF('Flat panels only (2)'!$B$17:$B$30,B1751,'Flat panels only (2)'!$G$17:$G$30)) +
(SUMIF('Routed panel shapes'!$B$18:$B$31,B1751,'Routed panel shapes'!$G$18:$G$31)) +
(SUMIF('Routed panel shapes (2)'!$B$18:$B$31,B1751,'Routed panel shapes (2)'!$G$18:$G$31)) +
(SUMIF('Routed face only'!$B$17:$B$30,B1751,'Routed face only'!$G$17:$G$30)) +
(SUMIF('Routed face only (2)'!$B$17:$B$30,B1751,'Routed face only (2)'!$G$17:$G$30)) +
(SUMIF('Routed alum faces letters'!$B$17:$B$30,B1751,'Routed alum faces letters'!$G$17:$G$30)) +
(SUMIF('Routed alum faces letters (2)'!$B$17:$B$30,B1751,'Routed alum faces letters (2)'!$G$17:$G$30)) +
(SUMIF('Routed push through acrylic'!$B$17:$B$30,B1751,'Routed push through acrylic'!$G$17:$G$30)) +
(SUMIF('Routed push through acrylic (2)'!$B$17:$B$30,B1751,'Routed push through acrylic (2)'!$G$17:$G$30)) +
(SUMIF('Sf routed cabinet'!$B$17:$B$30,B1751,'Sf routed cabinet'!$G$17:$G$30)) +
(SUMIF('Sf routed cabinet (2)'!$B$17:$B$30,B1751,'Sf routed cabinet (2)'!$G$17:$G$30)) +
(SUMIF('Df routed cabinet'!$B$17:$B$30,B1751,'Df routed cabinet'!$G$17:$G$30)) +
(SUMIF('Df routed cabinet (2)'!$B$17:$B$30,B1751,'Df routed cabinet (2)'!$G$17:$G$30)) +
(SUMIF('Sf acrylic cabinet'!$B$17:$B$30,B1751,'Sf acrylic cabinet'!$G$17:$G$30)) +
(SUMIF('Sf acrylic cabinet (2)'!$B$17:$B$30,B1751,'Sf acrylic cabinet (2)'!$G$17:$G$30)) +
(SUMIF('Economy Sf acrylic'!$B$17:$B$30,B1751,'Economy Sf acrylic'!$G$17:$G$30)) +
(SUMIF('Df acrylic cabinet'!$B$17:$B$30,B1751,'Df acrylic cabinet'!$G$17:$G$30)) +
(SUMIF('Df acrylic cabinet (2)'!$B$17:$B$30,B1751,'Df acrylic cabinet (2)'!$G$17:$G$30)) +
(SUMIF('Sf flex cabinet'!$B$17:$B$30,B1751,'Sf flex cabinet'!$G$17:$G$30)) +
(SUMIF('Sf flex cabinet (2)'!$B$17:$B$30,B1751,'Sf flex cabinet (2)'!$G$17:$G$30)) +
(SUMIF('Df flex cabinet'!$B$17:$B$36,B1751,'Df flex cabinet'!$G$17:$G$36)) +
(SUMIF('Df flex cabinet (2)'!$B$17:$B$36,B1751,'Df flex cabinet (2)'!$G$17:$G$36)) +
(SUMIF('Pole cover'!$B$17:$B$30,B1751,'Pole cover'!$G$17:$G$30)) +
(SUMIF('Pole cover (2)'!$B$17:$B$30,B1751,'Pole cover (2)'!$G$17:$G$30)) +
(SUMIF('Structural Steel Fab'!$B$17:$B$29,B1751,'Structural Steel Fab'!$G$17:$G$29)) +
(SUMIF(Reveal!$B$17:$B$30,B1751,Reveal!$G$17:$G$30)) +
(SUMIF('Reveal (2)'!$B$17:$B$30,B1751,'Reveal (2)'!$G$17:$G$30)) +
(SUMIF('Crown cove top'!$B$17:$B$30,B1751,'Crown cove top'!$G$17:$G$30)) +
(SUMIF('EMC assembly'!$B$17:$B$30,B1751,'EMC assembly'!$G$17:$G$30)) +
(SUMIF(Crating!$B$17:$B$29,B1751,Crating!$G$17:$G$29)) +
(SUMIF('LED wiring'!$B$17:$B$30,B1751,'LED wiring'!$G$17:$G$30)) +
(SUMIF('Changeable copy face'!$B$17:$B$30,B1751,'Changeable copy face'!$G$17:$G$30)) +
(SUMIF('Flex face assembly'!$B$17:$B$30,B1751,'Flex face assembly'!$G$17:$G$30)) +
(SUMIF('Routed face assembly'!$B$17:$B$30,B1751,'Routed face assembly'!$G$17:$G$30)) +
(SUMIF('Paint calculation'!$B$17:$B$30,B1751,'Paint calculation'!$G$17:$G$30)) +
(SUMIF('Trimcap letter face'!$B$17:$B$30,B1751,'Trimcap letter face'!$G$17:$G$30)) +
(SUMIF('Trimcap letter face (2)'!$B$17:$B$30,B1751,'Trimcap letter face (2)'!$G$17:$G$30)) +
(SUMIF('Channel letter fabrication'!$B$17:$B$30,B1751,'Channel letter fabrication'!$G$17:$G$30)) +
(SUMIF('Channel letter fabrication (2)'!$B$17:$B$30,B1751,'Channel letter fabrication (2)'!$G$17:$G$30))</f>
        <v>0</v>
      </c>
    </row>
    <row r="1752" spans="1:10">
      <c r="A1752" s="28">
        <f>[1]ODBC!$A1752</f>
        <v>0</v>
      </c>
      <c r="B1752" s="29">
        <f>[1]ODBC!B1752</f>
        <v>0</v>
      </c>
      <c r="C1752" s="30" t="str">
        <f>IFERROR(VLOOKUP($B1752,[1]ODBC!$B:$H,2,FALSE),"")</f>
        <v/>
      </c>
      <c r="D1752" s="30" t="str">
        <f>IFERROR(VLOOKUP($B1752,[1]ODBC!$B:$H,3,FALSE),"")</f>
        <v/>
      </c>
      <c r="E1752" s="30" t="str">
        <f>IFERROR(VLOOKUP($B1752,[1]ODBC!$B:$H,4,FALSE),"")</f>
        <v/>
      </c>
      <c r="F1752" s="31" t="str">
        <f>IFERROR(VLOOKUP($B1752,[1]ODBC!$B:$H,5,FALSE),"")</f>
        <v/>
      </c>
      <c r="G1752" s="32">
        <f>[1]ODBC!G1752</f>
        <v>0</v>
      </c>
      <c r="H1752" s="33">
        <f>SUM([1]ODBC!H1752)</f>
        <v>0</v>
      </c>
      <c r="I1752" s="41" t="str">
        <f>'Vinyl cutting'!$B$2</f>
        <v>J36938</v>
      </c>
      <c r="J1752" s="42">
        <f ca="1">(SUMIF('Freeform time and material'!$B$17:$B$30,B1752,'Freeform time and material'!$G$17:$G$30)) +
(SUMIF('Vinyl cutting'!$B$17:$B$30,B1752,'Vinyl cutting'!$G$17:$G$30)) +
(SUMIF('Vinyl cutting (2)'!$B$17:$B$30,B1752,'Vinyl cutting (2)'!$G$17:$G$30)) +
(SUMIF('Apply vinyl graphics'!$B$17:$B$30,B1752,'Apply vinyl graphics'!$G$17:$G$30)) +
(SUMIF('Apply vinyl graphics (2)'!$B$17:$B$30,B1752,'Apply vinyl graphics (2)'!$G$17:$G$30)) +
(SUMIF('Alum pan sign'!$B$17:$B$30,B1752,'Alum pan sign'!$G$17:$G$30)) +
(SUMIF('Alum pan sign (2)'!$B$17:$B$30,B1752,'Alum pan sign (2)'!$G$17:$G$30)) +
(SUMIF('Economy pan sign'!$B$17:$B$30,B1752,'Economy pan sign'!$G$17:$G$30)) +
(SUMIF('Post and panel sign'!$B$17:$B$30,B1752,'Post and panel sign'!$G$17:$G$30)) +
(SUMIF('Post and panel sign (2)'!$B$17:$B$30,B1752,'Post and panel sign (2)'!$G$17:$G$30)) +
(SUMIF('Flat panels only'!$B$17:$B$30,B1752,'Flat panels only'!$G$17:$G$30)) +
(SUMIF('Flat panels only (2)'!$B$17:$B$30,B1752,'Flat panels only (2)'!$G$17:$G$30)) +
(SUMIF('Routed panel shapes'!$B$18:$B$31,B1752,'Routed panel shapes'!$G$18:$G$31)) +
(SUMIF('Routed panel shapes (2)'!$B$18:$B$31,B1752,'Routed panel shapes (2)'!$G$18:$G$31)) +
(SUMIF('Routed face only'!$B$17:$B$30,B1752,'Routed face only'!$G$17:$G$30)) +
(SUMIF('Routed face only (2)'!$B$17:$B$30,B1752,'Routed face only (2)'!$G$17:$G$30)) +
(SUMIF('Routed alum faces letters'!$B$17:$B$30,B1752,'Routed alum faces letters'!$G$17:$G$30)) +
(SUMIF('Routed alum faces letters (2)'!$B$17:$B$30,B1752,'Routed alum faces letters (2)'!$G$17:$G$30)) +
(SUMIF('Routed push through acrylic'!$B$17:$B$30,B1752,'Routed push through acrylic'!$G$17:$G$30)) +
(SUMIF('Routed push through acrylic (2)'!$B$17:$B$30,B1752,'Routed push through acrylic (2)'!$G$17:$G$30)) +
(SUMIF('Sf routed cabinet'!$B$17:$B$30,B1752,'Sf routed cabinet'!$G$17:$G$30)) +
(SUMIF('Sf routed cabinet (2)'!$B$17:$B$30,B1752,'Sf routed cabinet (2)'!$G$17:$G$30)) +
(SUMIF('Df routed cabinet'!$B$17:$B$30,B1752,'Df routed cabinet'!$G$17:$G$30)) +
(SUMIF('Df routed cabinet (2)'!$B$17:$B$30,B1752,'Df routed cabinet (2)'!$G$17:$G$30)) +
(SUMIF('Sf acrylic cabinet'!$B$17:$B$30,B1752,'Sf acrylic cabinet'!$G$17:$G$30)) +
(SUMIF('Sf acrylic cabinet (2)'!$B$17:$B$30,B1752,'Sf acrylic cabinet (2)'!$G$17:$G$30)) +
(SUMIF('Economy Sf acrylic'!$B$17:$B$30,B1752,'Economy Sf acrylic'!$G$17:$G$30)) +
(SUMIF('Df acrylic cabinet'!$B$17:$B$30,B1752,'Df acrylic cabinet'!$G$17:$G$30)) +
(SUMIF('Df acrylic cabinet (2)'!$B$17:$B$30,B1752,'Df acrylic cabinet (2)'!$G$17:$G$30)) +
(SUMIF('Sf flex cabinet'!$B$17:$B$30,B1752,'Sf flex cabinet'!$G$17:$G$30)) +
(SUMIF('Sf flex cabinet (2)'!$B$17:$B$30,B1752,'Sf flex cabinet (2)'!$G$17:$G$30)) +
(SUMIF('Df flex cabinet'!$B$17:$B$36,B1752,'Df flex cabinet'!$G$17:$G$36)) +
(SUMIF('Df flex cabinet (2)'!$B$17:$B$36,B1752,'Df flex cabinet (2)'!$G$17:$G$36)) +
(SUMIF('Pole cover'!$B$17:$B$30,B1752,'Pole cover'!$G$17:$G$30)) +
(SUMIF('Pole cover (2)'!$B$17:$B$30,B1752,'Pole cover (2)'!$G$17:$G$30)) +
(SUMIF('Structural Steel Fab'!$B$17:$B$29,B1752,'Structural Steel Fab'!$G$17:$G$29)) +
(SUMIF(Reveal!$B$17:$B$30,B1752,Reveal!$G$17:$G$30)) +
(SUMIF('Reveal (2)'!$B$17:$B$30,B1752,'Reveal (2)'!$G$17:$G$30)) +
(SUMIF('Crown cove top'!$B$17:$B$30,B1752,'Crown cove top'!$G$17:$G$30)) +
(SUMIF('EMC assembly'!$B$17:$B$30,B1752,'EMC assembly'!$G$17:$G$30)) +
(SUMIF(Crating!$B$17:$B$29,B1752,Crating!$G$17:$G$29)) +
(SUMIF('LED wiring'!$B$17:$B$30,B1752,'LED wiring'!$G$17:$G$30)) +
(SUMIF('Changeable copy face'!$B$17:$B$30,B1752,'Changeable copy face'!$G$17:$G$30)) +
(SUMIF('Flex face assembly'!$B$17:$B$30,B1752,'Flex face assembly'!$G$17:$G$30)) +
(SUMIF('Routed face assembly'!$B$17:$B$30,B1752,'Routed face assembly'!$G$17:$G$30)) +
(SUMIF('Paint calculation'!$B$17:$B$30,B1752,'Paint calculation'!$G$17:$G$30)) +
(SUMIF('Trimcap letter face'!$B$17:$B$30,B1752,'Trimcap letter face'!$G$17:$G$30)) +
(SUMIF('Trimcap letter face (2)'!$B$17:$B$30,B1752,'Trimcap letter face (2)'!$G$17:$G$30)) +
(SUMIF('Channel letter fabrication'!$B$17:$B$30,B1752,'Channel letter fabrication'!$G$17:$G$30)) +
(SUMIF('Channel letter fabrication (2)'!$B$17:$B$30,B1752,'Channel letter fabrication (2)'!$G$17:$G$30))</f>
        <v>0</v>
      </c>
    </row>
    <row r="1753" spans="1:10">
      <c r="A1753" s="28">
        <f>[1]ODBC!$A1753</f>
        <v>0</v>
      </c>
      <c r="B1753" s="29">
        <f>[1]ODBC!B1753</f>
        <v>0</v>
      </c>
      <c r="C1753" s="30" t="str">
        <f>IFERROR(VLOOKUP($B1753,[1]ODBC!$B:$H,2,FALSE),"")</f>
        <v/>
      </c>
      <c r="D1753" s="30" t="str">
        <f>IFERROR(VLOOKUP($B1753,[1]ODBC!$B:$H,3,FALSE),"")</f>
        <v/>
      </c>
      <c r="E1753" s="30" t="str">
        <f>IFERROR(VLOOKUP($B1753,[1]ODBC!$B:$H,4,FALSE),"")</f>
        <v/>
      </c>
      <c r="F1753" s="31" t="str">
        <f>IFERROR(VLOOKUP($B1753,[1]ODBC!$B:$H,5,FALSE),"")</f>
        <v/>
      </c>
      <c r="G1753" s="32">
        <f>[1]ODBC!G1753</f>
        <v>0</v>
      </c>
      <c r="H1753" s="33">
        <f>SUM([1]ODBC!H1753)</f>
        <v>0</v>
      </c>
      <c r="I1753" s="41" t="str">
        <f>'Vinyl cutting'!$B$2</f>
        <v>J36938</v>
      </c>
      <c r="J1753" s="42">
        <f ca="1">(SUMIF('Freeform time and material'!$B$17:$B$30,B1753,'Freeform time and material'!$G$17:$G$30)) +
(SUMIF('Vinyl cutting'!$B$17:$B$30,B1753,'Vinyl cutting'!$G$17:$G$30)) +
(SUMIF('Vinyl cutting (2)'!$B$17:$B$30,B1753,'Vinyl cutting (2)'!$G$17:$G$30)) +
(SUMIF('Apply vinyl graphics'!$B$17:$B$30,B1753,'Apply vinyl graphics'!$G$17:$G$30)) +
(SUMIF('Apply vinyl graphics (2)'!$B$17:$B$30,B1753,'Apply vinyl graphics (2)'!$G$17:$G$30)) +
(SUMIF('Alum pan sign'!$B$17:$B$30,B1753,'Alum pan sign'!$G$17:$G$30)) +
(SUMIF('Alum pan sign (2)'!$B$17:$B$30,B1753,'Alum pan sign (2)'!$G$17:$G$30)) +
(SUMIF('Economy pan sign'!$B$17:$B$30,B1753,'Economy pan sign'!$G$17:$G$30)) +
(SUMIF('Post and panel sign'!$B$17:$B$30,B1753,'Post and panel sign'!$G$17:$G$30)) +
(SUMIF('Post and panel sign (2)'!$B$17:$B$30,B1753,'Post and panel sign (2)'!$G$17:$G$30)) +
(SUMIF('Flat panels only'!$B$17:$B$30,B1753,'Flat panels only'!$G$17:$G$30)) +
(SUMIF('Flat panels only (2)'!$B$17:$B$30,B1753,'Flat panels only (2)'!$G$17:$G$30)) +
(SUMIF('Routed panel shapes'!$B$18:$B$31,B1753,'Routed panel shapes'!$G$18:$G$31)) +
(SUMIF('Routed panel shapes (2)'!$B$18:$B$31,B1753,'Routed panel shapes (2)'!$G$18:$G$31)) +
(SUMIF('Routed face only'!$B$17:$B$30,B1753,'Routed face only'!$G$17:$G$30)) +
(SUMIF('Routed face only (2)'!$B$17:$B$30,B1753,'Routed face only (2)'!$G$17:$G$30)) +
(SUMIF('Routed alum faces letters'!$B$17:$B$30,B1753,'Routed alum faces letters'!$G$17:$G$30)) +
(SUMIF('Routed alum faces letters (2)'!$B$17:$B$30,B1753,'Routed alum faces letters (2)'!$G$17:$G$30)) +
(SUMIF('Routed push through acrylic'!$B$17:$B$30,B1753,'Routed push through acrylic'!$G$17:$G$30)) +
(SUMIF('Routed push through acrylic (2)'!$B$17:$B$30,B1753,'Routed push through acrylic (2)'!$G$17:$G$30)) +
(SUMIF('Sf routed cabinet'!$B$17:$B$30,B1753,'Sf routed cabinet'!$G$17:$G$30)) +
(SUMIF('Sf routed cabinet (2)'!$B$17:$B$30,B1753,'Sf routed cabinet (2)'!$G$17:$G$30)) +
(SUMIF('Df routed cabinet'!$B$17:$B$30,B1753,'Df routed cabinet'!$G$17:$G$30)) +
(SUMIF('Df routed cabinet (2)'!$B$17:$B$30,B1753,'Df routed cabinet (2)'!$G$17:$G$30)) +
(SUMIF('Sf acrylic cabinet'!$B$17:$B$30,B1753,'Sf acrylic cabinet'!$G$17:$G$30)) +
(SUMIF('Sf acrylic cabinet (2)'!$B$17:$B$30,B1753,'Sf acrylic cabinet (2)'!$G$17:$G$30)) +
(SUMIF('Economy Sf acrylic'!$B$17:$B$30,B1753,'Economy Sf acrylic'!$G$17:$G$30)) +
(SUMIF('Df acrylic cabinet'!$B$17:$B$30,B1753,'Df acrylic cabinet'!$G$17:$G$30)) +
(SUMIF('Df acrylic cabinet (2)'!$B$17:$B$30,B1753,'Df acrylic cabinet (2)'!$G$17:$G$30)) +
(SUMIF('Sf flex cabinet'!$B$17:$B$30,B1753,'Sf flex cabinet'!$G$17:$G$30)) +
(SUMIF('Sf flex cabinet (2)'!$B$17:$B$30,B1753,'Sf flex cabinet (2)'!$G$17:$G$30)) +
(SUMIF('Df flex cabinet'!$B$17:$B$36,B1753,'Df flex cabinet'!$G$17:$G$36)) +
(SUMIF('Df flex cabinet (2)'!$B$17:$B$36,B1753,'Df flex cabinet (2)'!$G$17:$G$36)) +
(SUMIF('Pole cover'!$B$17:$B$30,B1753,'Pole cover'!$G$17:$G$30)) +
(SUMIF('Pole cover (2)'!$B$17:$B$30,B1753,'Pole cover (2)'!$G$17:$G$30)) +
(SUMIF('Structural Steel Fab'!$B$17:$B$29,B1753,'Structural Steel Fab'!$G$17:$G$29)) +
(SUMIF(Reveal!$B$17:$B$30,B1753,Reveal!$G$17:$G$30)) +
(SUMIF('Reveal (2)'!$B$17:$B$30,B1753,'Reveal (2)'!$G$17:$G$30)) +
(SUMIF('Crown cove top'!$B$17:$B$30,B1753,'Crown cove top'!$G$17:$G$30)) +
(SUMIF('EMC assembly'!$B$17:$B$30,B1753,'EMC assembly'!$G$17:$G$30)) +
(SUMIF(Crating!$B$17:$B$29,B1753,Crating!$G$17:$G$29)) +
(SUMIF('LED wiring'!$B$17:$B$30,B1753,'LED wiring'!$G$17:$G$30)) +
(SUMIF('Changeable copy face'!$B$17:$B$30,B1753,'Changeable copy face'!$G$17:$G$30)) +
(SUMIF('Flex face assembly'!$B$17:$B$30,B1753,'Flex face assembly'!$G$17:$G$30)) +
(SUMIF('Routed face assembly'!$B$17:$B$30,B1753,'Routed face assembly'!$G$17:$G$30)) +
(SUMIF('Paint calculation'!$B$17:$B$30,B1753,'Paint calculation'!$G$17:$G$30)) +
(SUMIF('Trimcap letter face'!$B$17:$B$30,B1753,'Trimcap letter face'!$G$17:$G$30)) +
(SUMIF('Trimcap letter face (2)'!$B$17:$B$30,B1753,'Trimcap letter face (2)'!$G$17:$G$30)) +
(SUMIF('Channel letter fabrication'!$B$17:$B$30,B1753,'Channel letter fabrication'!$G$17:$G$30)) +
(SUMIF('Channel letter fabrication (2)'!$B$17:$B$30,B1753,'Channel letter fabrication (2)'!$G$17:$G$30))</f>
        <v>0</v>
      </c>
    </row>
    <row r="1754" spans="1:10">
      <c r="A1754" s="28">
        <f>[1]ODBC!$A1754</f>
        <v>0</v>
      </c>
      <c r="B1754" s="29">
        <f>[1]ODBC!B1754</f>
        <v>0</v>
      </c>
      <c r="C1754" s="30" t="str">
        <f>IFERROR(VLOOKUP($B1754,[1]ODBC!$B:$H,2,FALSE),"")</f>
        <v/>
      </c>
      <c r="D1754" s="30" t="str">
        <f>IFERROR(VLOOKUP($B1754,[1]ODBC!$B:$H,3,FALSE),"")</f>
        <v/>
      </c>
      <c r="E1754" s="30" t="str">
        <f>IFERROR(VLOOKUP($B1754,[1]ODBC!$B:$H,4,FALSE),"")</f>
        <v/>
      </c>
      <c r="F1754" s="31" t="str">
        <f>IFERROR(VLOOKUP($B1754,[1]ODBC!$B:$H,5,FALSE),"")</f>
        <v/>
      </c>
      <c r="G1754" s="32">
        <f>[1]ODBC!G1754</f>
        <v>0</v>
      </c>
      <c r="H1754" s="33">
        <f>SUM([1]ODBC!H1754)</f>
        <v>0</v>
      </c>
      <c r="I1754" s="41" t="str">
        <f>'Vinyl cutting'!$B$2</f>
        <v>J36938</v>
      </c>
      <c r="J1754" s="42">
        <f ca="1">(SUMIF('Freeform time and material'!$B$17:$B$30,B1754,'Freeform time and material'!$G$17:$G$30)) +
(SUMIF('Vinyl cutting'!$B$17:$B$30,B1754,'Vinyl cutting'!$G$17:$G$30)) +
(SUMIF('Vinyl cutting (2)'!$B$17:$B$30,B1754,'Vinyl cutting (2)'!$G$17:$G$30)) +
(SUMIF('Apply vinyl graphics'!$B$17:$B$30,B1754,'Apply vinyl graphics'!$G$17:$G$30)) +
(SUMIF('Apply vinyl graphics (2)'!$B$17:$B$30,B1754,'Apply vinyl graphics (2)'!$G$17:$G$30)) +
(SUMIF('Alum pan sign'!$B$17:$B$30,B1754,'Alum pan sign'!$G$17:$G$30)) +
(SUMIF('Alum pan sign (2)'!$B$17:$B$30,B1754,'Alum pan sign (2)'!$G$17:$G$30)) +
(SUMIF('Economy pan sign'!$B$17:$B$30,B1754,'Economy pan sign'!$G$17:$G$30)) +
(SUMIF('Post and panel sign'!$B$17:$B$30,B1754,'Post and panel sign'!$G$17:$G$30)) +
(SUMIF('Post and panel sign (2)'!$B$17:$B$30,B1754,'Post and panel sign (2)'!$G$17:$G$30)) +
(SUMIF('Flat panels only'!$B$17:$B$30,B1754,'Flat panels only'!$G$17:$G$30)) +
(SUMIF('Flat panels only (2)'!$B$17:$B$30,B1754,'Flat panels only (2)'!$G$17:$G$30)) +
(SUMIF('Routed panel shapes'!$B$18:$B$31,B1754,'Routed panel shapes'!$G$18:$G$31)) +
(SUMIF('Routed panel shapes (2)'!$B$18:$B$31,B1754,'Routed panel shapes (2)'!$G$18:$G$31)) +
(SUMIF('Routed face only'!$B$17:$B$30,B1754,'Routed face only'!$G$17:$G$30)) +
(SUMIF('Routed face only (2)'!$B$17:$B$30,B1754,'Routed face only (2)'!$G$17:$G$30)) +
(SUMIF('Routed alum faces letters'!$B$17:$B$30,B1754,'Routed alum faces letters'!$G$17:$G$30)) +
(SUMIF('Routed alum faces letters (2)'!$B$17:$B$30,B1754,'Routed alum faces letters (2)'!$G$17:$G$30)) +
(SUMIF('Routed push through acrylic'!$B$17:$B$30,B1754,'Routed push through acrylic'!$G$17:$G$30)) +
(SUMIF('Routed push through acrylic (2)'!$B$17:$B$30,B1754,'Routed push through acrylic (2)'!$G$17:$G$30)) +
(SUMIF('Sf routed cabinet'!$B$17:$B$30,B1754,'Sf routed cabinet'!$G$17:$G$30)) +
(SUMIF('Sf routed cabinet (2)'!$B$17:$B$30,B1754,'Sf routed cabinet (2)'!$G$17:$G$30)) +
(SUMIF('Df routed cabinet'!$B$17:$B$30,B1754,'Df routed cabinet'!$G$17:$G$30)) +
(SUMIF('Df routed cabinet (2)'!$B$17:$B$30,B1754,'Df routed cabinet (2)'!$G$17:$G$30)) +
(SUMIF('Sf acrylic cabinet'!$B$17:$B$30,B1754,'Sf acrylic cabinet'!$G$17:$G$30)) +
(SUMIF('Sf acrylic cabinet (2)'!$B$17:$B$30,B1754,'Sf acrylic cabinet (2)'!$G$17:$G$30)) +
(SUMIF('Economy Sf acrylic'!$B$17:$B$30,B1754,'Economy Sf acrylic'!$G$17:$G$30)) +
(SUMIF('Df acrylic cabinet'!$B$17:$B$30,B1754,'Df acrylic cabinet'!$G$17:$G$30)) +
(SUMIF('Df acrylic cabinet (2)'!$B$17:$B$30,B1754,'Df acrylic cabinet (2)'!$G$17:$G$30)) +
(SUMIF('Sf flex cabinet'!$B$17:$B$30,B1754,'Sf flex cabinet'!$G$17:$G$30)) +
(SUMIF('Sf flex cabinet (2)'!$B$17:$B$30,B1754,'Sf flex cabinet (2)'!$G$17:$G$30)) +
(SUMIF('Df flex cabinet'!$B$17:$B$36,B1754,'Df flex cabinet'!$G$17:$G$36)) +
(SUMIF('Df flex cabinet (2)'!$B$17:$B$36,B1754,'Df flex cabinet (2)'!$G$17:$G$36)) +
(SUMIF('Pole cover'!$B$17:$B$30,B1754,'Pole cover'!$G$17:$G$30)) +
(SUMIF('Pole cover (2)'!$B$17:$B$30,B1754,'Pole cover (2)'!$G$17:$G$30)) +
(SUMIF('Structural Steel Fab'!$B$17:$B$29,B1754,'Structural Steel Fab'!$G$17:$G$29)) +
(SUMIF(Reveal!$B$17:$B$30,B1754,Reveal!$G$17:$G$30)) +
(SUMIF('Reveal (2)'!$B$17:$B$30,B1754,'Reveal (2)'!$G$17:$G$30)) +
(SUMIF('Crown cove top'!$B$17:$B$30,B1754,'Crown cove top'!$G$17:$G$30)) +
(SUMIF('EMC assembly'!$B$17:$B$30,B1754,'EMC assembly'!$G$17:$G$30)) +
(SUMIF(Crating!$B$17:$B$29,B1754,Crating!$G$17:$G$29)) +
(SUMIF('LED wiring'!$B$17:$B$30,B1754,'LED wiring'!$G$17:$G$30)) +
(SUMIF('Changeable copy face'!$B$17:$B$30,B1754,'Changeable copy face'!$G$17:$G$30)) +
(SUMIF('Flex face assembly'!$B$17:$B$30,B1754,'Flex face assembly'!$G$17:$G$30)) +
(SUMIF('Routed face assembly'!$B$17:$B$30,B1754,'Routed face assembly'!$G$17:$G$30)) +
(SUMIF('Paint calculation'!$B$17:$B$30,B1754,'Paint calculation'!$G$17:$G$30)) +
(SUMIF('Trimcap letter face'!$B$17:$B$30,B1754,'Trimcap letter face'!$G$17:$G$30)) +
(SUMIF('Trimcap letter face (2)'!$B$17:$B$30,B1754,'Trimcap letter face (2)'!$G$17:$G$30)) +
(SUMIF('Channel letter fabrication'!$B$17:$B$30,B1754,'Channel letter fabrication'!$G$17:$G$30)) +
(SUMIF('Channel letter fabrication (2)'!$B$17:$B$30,B1754,'Channel letter fabrication (2)'!$G$17:$G$30))</f>
        <v>0</v>
      </c>
    </row>
    <row r="1755" spans="1:10">
      <c r="A1755" s="28">
        <f>[1]ODBC!$A1755</f>
        <v>0</v>
      </c>
      <c r="B1755" s="29">
        <f>[1]ODBC!B1755</f>
        <v>0</v>
      </c>
      <c r="C1755" s="30" t="str">
        <f>IFERROR(VLOOKUP($B1755,[1]ODBC!$B:$H,2,FALSE),"")</f>
        <v/>
      </c>
      <c r="D1755" s="30" t="str">
        <f>IFERROR(VLOOKUP($B1755,[1]ODBC!$B:$H,3,FALSE),"")</f>
        <v/>
      </c>
      <c r="E1755" s="30" t="str">
        <f>IFERROR(VLOOKUP($B1755,[1]ODBC!$B:$H,4,FALSE),"")</f>
        <v/>
      </c>
      <c r="F1755" s="31" t="str">
        <f>IFERROR(VLOOKUP($B1755,[1]ODBC!$B:$H,5,FALSE),"")</f>
        <v/>
      </c>
      <c r="G1755" s="32">
        <f>[1]ODBC!G1755</f>
        <v>0</v>
      </c>
      <c r="H1755" s="33">
        <f>SUM([1]ODBC!H1755)</f>
        <v>0</v>
      </c>
      <c r="I1755" s="41" t="str">
        <f>'Vinyl cutting'!$B$2</f>
        <v>J36938</v>
      </c>
      <c r="J1755" s="42">
        <f ca="1">(SUMIF('Freeform time and material'!$B$17:$B$30,B1755,'Freeform time and material'!$G$17:$G$30)) +
(SUMIF('Vinyl cutting'!$B$17:$B$30,B1755,'Vinyl cutting'!$G$17:$G$30)) +
(SUMIF('Vinyl cutting (2)'!$B$17:$B$30,B1755,'Vinyl cutting (2)'!$G$17:$G$30)) +
(SUMIF('Apply vinyl graphics'!$B$17:$B$30,B1755,'Apply vinyl graphics'!$G$17:$G$30)) +
(SUMIF('Apply vinyl graphics (2)'!$B$17:$B$30,B1755,'Apply vinyl graphics (2)'!$G$17:$G$30)) +
(SUMIF('Alum pan sign'!$B$17:$B$30,B1755,'Alum pan sign'!$G$17:$G$30)) +
(SUMIF('Alum pan sign (2)'!$B$17:$B$30,B1755,'Alum pan sign (2)'!$G$17:$G$30)) +
(SUMIF('Economy pan sign'!$B$17:$B$30,B1755,'Economy pan sign'!$G$17:$G$30)) +
(SUMIF('Post and panel sign'!$B$17:$B$30,B1755,'Post and panel sign'!$G$17:$G$30)) +
(SUMIF('Post and panel sign (2)'!$B$17:$B$30,B1755,'Post and panel sign (2)'!$G$17:$G$30)) +
(SUMIF('Flat panels only'!$B$17:$B$30,B1755,'Flat panels only'!$G$17:$G$30)) +
(SUMIF('Flat panels only (2)'!$B$17:$B$30,B1755,'Flat panels only (2)'!$G$17:$G$30)) +
(SUMIF('Routed panel shapes'!$B$18:$B$31,B1755,'Routed panel shapes'!$G$18:$G$31)) +
(SUMIF('Routed panel shapes (2)'!$B$18:$B$31,B1755,'Routed panel shapes (2)'!$G$18:$G$31)) +
(SUMIF('Routed face only'!$B$17:$B$30,B1755,'Routed face only'!$G$17:$G$30)) +
(SUMIF('Routed face only (2)'!$B$17:$B$30,B1755,'Routed face only (2)'!$G$17:$G$30)) +
(SUMIF('Routed alum faces letters'!$B$17:$B$30,B1755,'Routed alum faces letters'!$G$17:$G$30)) +
(SUMIF('Routed alum faces letters (2)'!$B$17:$B$30,B1755,'Routed alum faces letters (2)'!$G$17:$G$30)) +
(SUMIF('Routed push through acrylic'!$B$17:$B$30,B1755,'Routed push through acrylic'!$G$17:$G$30)) +
(SUMIF('Routed push through acrylic (2)'!$B$17:$B$30,B1755,'Routed push through acrylic (2)'!$G$17:$G$30)) +
(SUMIF('Sf routed cabinet'!$B$17:$B$30,B1755,'Sf routed cabinet'!$G$17:$G$30)) +
(SUMIF('Sf routed cabinet (2)'!$B$17:$B$30,B1755,'Sf routed cabinet (2)'!$G$17:$G$30)) +
(SUMIF('Df routed cabinet'!$B$17:$B$30,B1755,'Df routed cabinet'!$G$17:$G$30)) +
(SUMIF('Df routed cabinet (2)'!$B$17:$B$30,B1755,'Df routed cabinet (2)'!$G$17:$G$30)) +
(SUMIF('Sf acrylic cabinet'!$B$17:$B$30,B1755,'Sf acrylic cabinet'!$G$17:$G$30)) +
(SUMIF('Sf acrylic cabinet (2)'!$B$17:$B$30,B1755,'Sf acrylic cabinet (2)'!$G$17:$G$30)) +
(SUMIF('Economy Sf acrylic'!$B$17:$B$30,B1755,'Economy Sf acrylic'!$G$17:$G$30)) +
(SUMIF('Df acrylic cabinet'!$B$17:$B$30,B1755,'Df acrylic cabinet'!$G$17:$G$30)) +
(SUMIF('Df acrylic cabinet (2)'!$B$17:$B$30,B1755,'Df acrylic cabinet (2)'!$G$17:$G$30)) +
(SUMIF('Sf flex cabinet'!$B$17:$B$30,B1755,'Sf flex cabinet'!$G$17:$G$30)) +
(SUMIF('Sf flex cabinet (2)'!$B$17:$B$30,B1755,'Sf flex cabinet (2)'!$G$17:$G$30)) +
(SUMIF('Df flex cabinet'!$B$17:$B$36,B1755,'Df flex cabinet'!$G$17:$G$36)) +
(SUMIF('Df flex cabinet (2)'!$B$17:$B$36,B1755,'Df flex cabinet (2)'!$G$17:$G$36)) +
(SUMIF('Pole cover'!$B$17:$B$30,B1755,'Pole cover'!$G$17:$G$30)) +
(SUMIF('Pole cover (2)'!$B$17:$B$30,B1755,'Pole cover (2)'!$G$17:$G$30)) +
(SUMIF('Structural Steel Fab'!$B$17:$B$29,B1755,'Structural Steel Fab'!$G$17:$G$29)) +
(SUMIF(Reveal!$B$17:$B$30,B1755,Reveal!$G$17:$G$30)) +
(SUMIF('Reveal (2)'!$B$17:$B$30,B1755,'Reveal (2)'!$G$17:$G$30)) +
(SUMIF('Crown cove top'!$B$17:$B$30,B1755,'Crown cove top'!$G$17:$G$30)) +
(SUMIF('EMC assembly'!$B$17:$B$30,B1755,'EMC assembly'!$G$17:$G$30)) +
(SUMIF(Crating!$B$17:$B$29,B1755,Crating!$G$17:$G$29)) +
(SUMIF('LED wiring'!$B$17:$B$30,B1755,'LED wiring'!$G$17:$G$30)) +
(SUMIF('Changeable copy face'!$B$17:$B$30,B1755,'Changeable copy face'!$G$17:$G$30)) +
(SUMIF('Flex face assembly'!$B$17:$B$30,B1755,'Flex face assembly'!$G$17:$G$30)) +
(SUMIF('Routed face assembly'!$B$17:$B$30,B1755,'Routed face assembly'!$G$17:$G$30)) +
(SUMIF('Paint calculation'!$B$17:$B$30,B1755,'Paint calculation'!$G$17:$G$30)) +
(SUMIF('Trimcap letter face'!$B$17:$B$30,B1755,'Trimcap letter face'!$G$17:$G$30)) +
(SUMIF('Trimcap letter face (2)'!$B$17:$B$30,B1755,'Trimcap letter face (2)'!$G$17:$G$30)) +
(SUMIF('Channel letter fabrication'!$B$17:$B$30,B1755,'Channel letter fabrication'!$G$17:$G$30)) +
(SUMIF('Channel letter fabrication (2)'!$B$17:$B$30,B1755,'Channel letter fabrication (2)'!$G$17:$G$30))</f>
        <v>0</v>
      </c>
    </row>
    <row r="1756" spans="1:10">
      <c r="A1756" s="28">
        <f>[1]ODBC!$A1756</f>
        <v>0</v>
      </c>
      <c r="B1756" s="29">
        <f>[1]ODBC!B1756</f>
        <v>0</v>
      </c>
      <c r="C1756" s="30" t="str">
        <f>IFERROR(VLOOKUP($B1756,[1]ODBC!$B:$H,2,FALSE),"")</f>
        <v/>
      </c>
      <c r="D1756" s="30" t="str">
        <f>IFERROR(VLOOKUP($B1756,[1]ODBC!$B:$H,3,FALSE),"")</f>
        <v/>
      </c>
      <c r="E1756" s="30" t="str">
        <f>IFERROR(VLOOKUP($B1756,[1]ODBC!$B:$H,4,FALSE),"")</f>
        <v/>
      </c>
      <c r="F1756" s="31" t="str">
        <f>IFERROR(VLOOKUP($B1756,[1]ODBC!$B:$H,5,FALSE),"")</f>
        <v/>
      </c>
      <c r="G1756" s="32">
        <f>[1]ODBC!G1756</f>
        <v>0</v>
      </c>
      <c r="H1756" s="33">
        <f>SUM([1]ODBC!H1756)</f>
        <v>0</v>
      </c>
      <c r="I1756" s="41" t="str">
        <f>'Vinyl cutting'!$B$2</f>
        <v>J36938</v>
      </c>
      <c r="J1756" s="42">
        <f ca="1">(SUMIF('Freeform time and material'!$B$17:$B$30,B1756,'Freeform time and material'!$G$17:$G$30)) +
(SUMIF('Vinyl cutting'!$B$17:$B$30,B1756,'Vinyl cutting'!$G$17:$G$30)) +
(SUMIF('Vinyl cutting (2)'!$B$17:$B$30,B1756,'Vinyl cutting (2)'!$G$17:$G$30)) +
(SUMIF('Apply vinyl graphics'!$B$17:$B$30,B1756,'Apply vinyl graphics'!$G$17:$G$30)) +
(SUMIF('Apply vinyl graphics (2)'!$B$17:$B$30,B1756,'Apply vinyl graphics (2)'!$G$17:$G$30)) +
(SUMIF('Alum pan sign'!$B$17:$B$30,B1756,'Alum pan sign'!$G$17:$G$30)) +
(SUMIF('Alum pan sign (2)'!$B$17:$B$30,B1756,'Alum pan sign (2)'!$G$17:$G$30)) +
(SUMIF('Economy pan sign'!$B$17:$B$30,B1756,'Economy pan sign'!$G$17:$G$30)) +
(SUMIF('Post and panel sign'!$B$17:$B$30,B1756,'Post and panel sign'!$G$17:$G$30)) +
(SUMIF('Post and panel sign (2)'!$B$17:$B$30,B1756,'Post and panel sign (2)'!$G$17:$G$30)) +
(SUMIF('Flat panels only'!$B$17:$B$30,B1756,'Flat panels only'!$G$17:$G$30)) +
(SUMIF('Flat panels only (2)'!$B$17:$B$30,B1756,'Flat panels only (2)'!$G$17:$G$30)) +
(SUMIF('Routed panel shapes'!$B$18:$B$31,B1756,'Routed panel shapes'!$G$18:$G$31)) +
(SUMIF('Routed panel shapes (2)'!$B$18:$B$31,B1756,'Routed panel shapes (2)'!$G$18:$G$31)) +
(SUMIF('Routed face only'!$B$17:$B$30,B1756,'Routed face only'!$G$17:$G$30)) +
(SUMIF('Routed face only (2)'!$B$17:$B$30,B1756,'Routed face only (2)'!$G$17:$G$30)) +
(SUMIF('Routed alum faces letters'!$B$17:$B$30,B1756,'Routed alum faces letters'!$G$17:$G$30)) +
(SUMIF('Routed alum faces letters (2)'!$B$17:$B$30,B1756,'Routed alum faces letters (2)'!$G$17:$G$30)) +
(SUMIF('Routed push through acrylic'!$B$17:$B$30,B1756,'Routed push through acrylic'!$G$17:$G$30)) +
(SUMIF('Routed push through acrylic (2)'!$B$17:$B$30,B1756,'Routed push through acrylic (2)'!$G$17:$G$30)) +
(SUMIF('Sf routed cabinet'!$B$17:$B$30,B1756,'Sf routed cabinet'!$G$17:$G$30)) +
(SUMIF('Sf routed cabinet (2)'!$B$17:$B$30,B1756,'Sf routed cabinet (2)'!$G$17:$G$30)) +
(SUMIF('Df routed cabinet'!$B$17:$B$30,B1756,'Df routed cabinet'!$G$17:$G$30)) +
(SUMIF('Df routed cabinet (2)'!$B$17:$B$30,B1756,'Df routed cabinet (2)'!$G$17:$G$30)) +
(SUMIF('Sf acrylic cabinet'!$B$17:$B$30,B1756,'Sf acrylic cabinet'!$G$17:$G$30)) +
(SUMIF('Sf acrylic cabinet (2)'!$B$17:$B$30,B1756,'Sf acrylic cabinet (2)'!$G$17:$G$30)) +
(SUMIF('Economy Sf acrylic'!$B$17:$B$30,B1756,'Economy Sf acrylic'!$G$17:$G$30)) +
(SUMIF('Df acrylic cabinet'!$B$17:$B$30,B1756,'Df acrylic cabinet'!$G$17:$G$30)) +
(SUMIF('Df acrylic cabinet (2)'!$B$17:$B$30,B1756,'Df acrylic cabinet (2)'!$G$17:$G$30)) +
(SUMIF('Sf flex cabinet'!$B$17:$B$30,B1756,'Sf flex cabinet'!$G$17:$G$30)) +
(SUMIF('Sf flex cabinet (2)'!$B$17:$B$30,B1756,'Sf flex cabinet (2)'!$G$17:$G$30)) +
(SUMIF('Df flex cabinet'!$B$17:$B$36,B1756,'Df flex cabinet'!$G$17:$G$36)) +
(SUMIF('Df flex cabinet (2)'!$B$17:$B$36,B1756,'Df flex cabinet (2)'!$G$17:$G$36)) +
(SUMIF('Pole cover'!$B$17:$B$30,B1756,'Pole cover'!$G$17:$G$30)) +
(SUMIF('Pole cover (2)'!$B$17:$B$30,B1756,'Pole cover (2)'!$G$17:$G$30)) +
(SUMIF('Structural Steel Fab'!$B$17:$B$29,B1756,'Structural Steel Fab'!$G$17:$G$29)) +
(SUMIF(Reveal!$B$17:$B$30,B1756,Reveal!$G$17:$G$30)) +
(SUMIF('Reveal (2)'!$B$17:$B$30,B1756,'Reveal (2)'!$G$17:$G$30)) +
(SUMIF('Crown cove top'!$B$17:$B$30,B1756,'Crown cove top'!$G$17:$G$30)) +
(SUMIF('EMC assembly'!$B$17:$B$30,B1756,'EMC assembly'!$G$17:$G$30)) +
(SUMIF(Crating!$B$17:$B$29,B1756,Crating!$G$17:$G$29)) +
(SUMIF('LED wiring'!$B$17:$B$30,B1756,'LED wiring'!$G$17:$G$30)) +
(SUMIF('Changeable copy face'!$B$17:$B$30,B1756,'Changeable copy face'!$G$17:$G$30)) +
(SUMIF('Flex face assembly'!$B$17:$B$30,B1756,'Flex face assembly'!$G$17:$G$30)) +
(SUMIF('Routed face assembly'!$B$17:$B$30,B1756,'Routed face assembly'!$G$17:$G$30)) +
(SUMIF('Paint calculation'!$B$17:$B$30,B1756,'Paint calculation'!$G$17:$G$30)) +
(SUMIF('Trimcap letter face'!$B$17:$B$30,B1756,'Trimcap letter face'!$G$17:$G$30)) +
(SUMIF('Trimcap letter face (2)'!$B$17:$B$30,B1756,'Trimcap letter face (2)'!$G$17:$G$30)) +
(SUMIF('Channel letter fabrication'!$B$17:$B$30,B1756,'Channel letter fabrication'!$G$17:$G$30)) +
(SUMIF('Channel letter fabrication (2)'!$B$17:$B$30,B1756,'Channel letter fabrication (2)'!$G$17:$G$30))</f>
        <v>0</v>
      </c>
    </row>
    <row r="1757" spans="1:10">
      <c r="A1757" s="28">
        <f>[1]ODBC!$A1757</f>
        <v>0</v>
      </c>
      <c r="B1757" s="29">
        <f>[1]ODBC!B1757</f>
        <v>0</v>
      </c>
      <c r="C1757" s="30" t="str">
        <f>IFERROR(VLOOKUP($B1757,[1]ODBC!$B:$H,2,FALSE),"")</f>
        <v/>
      </c>
      <c r="D1757" s="30" t="str">
        <f>IFERROR(VLOOKUP($B1757,[1]ODBC!$B:$H,3,FALSE),"")</f>
        <v/>
      </c>
      <c r="E1757" s="30" t="str">
        <f>IFERROR(VLOOKUP($B1757,[1]ODBC!$B:$H,4,FALSE),"")</f>
        <v/>
      </c>
      <c r="F1757" s="31" t="str">
        <f>IFERROR(VLOOKUP($B1757,[1]ODBC!$B:$H,5,FALSE),"")</f>
        <v/>
      </c>
      <c r="G1757" s="32">
        <f>[1]ODBC!G1757</f>
        <v>0</v>
      </c>
      <c r="H1757" s="33">
        <f>SUM([1]ODBC!H1757)</f>
        <v>0</v>
      </c>
      <c r="I1757" s="41" t="str">
        <f>'Vinyl cutting'!$B$2</f>
        <v>J36938</v>
      </c>
      <c r="J1757" s="42">
        <f ca="1">(SUMIF('Freeform time and material'!$B$17:$B$30,B1757,'Freeform time and material'!$G$17:$G$30)) +
(SUMIF('Vinyl cutting'!$B$17:$B$30,B1757,'Vinyl cutting'!$G$17:$G$30)) +
(SUMIF('Vinyl cutting (2)'!$B$17:$B$30,B1757,'Vinyl cutting (2)'!$G$17:$G$30)) +
(SUMIF('Apply vinyl graphics'!$B$17:$B$30,B1757,'Apply vinyl graphics'!$G$17:$G$30)) +
(SUMIF('Apply vinyl graphics (2)'!$B$17:$B$30,B1757,'Apply vinyl graphics (2)'!$G$17:$G$30)) +
(SUMIF('Alum pan sign'!$B$17:$B$30,B1757,'Alum pan sign'!$G$17:$G$30)) +
(SUMIF('Alum pan sign (2)'!$B$17:$B$30,B1757,'Alum pan sign (2)'!$G$17:$G$30)) +
(SUMIF('Economy pan sign'!$B$17:$B$30,B1757,'Economy pan sign'!$G$17:$G$30)) +
(SUMIF('Post and panel sign'!$B$17:$B$30,B1757,'Post and panel sign'!$G$17:$G$30)) +
(SUMIF('Post and panel sign (2)'!$B$17:$B$30,B1757,'Post and panel sign (2)'!$G$17:$G$30)) +
(SUMIF('Flat panels only'!$B$17:$B$30,B1757,'Flat panels only'!$G$17:$G$30)) +
(SUMIF('Flat panels only (2)'!$B$17:$B$30,B1757,'Flat panels only (2)'!$G$17:$G$30)) +
(SUMIF('Routed panel shapes'!$B$18:$B$31,B1757,'Routed panel shapes'!$G$18:$G$31)) +
(SUMIF('Routed panel shapes (2)'!$B$18:$B$31,B1757,'Routed panel shapes (2)'!$G$18:$G$31)) +
(SUMIF('Routed face only'!$B$17:$B$30,B1757,'Routed face only'!$G$17:$G$30)) +
(SUMIF('Routed face only (2)'!$B$17:$B$30,B1757,'Routed face only (2)'!$G$17:$G$30)) +
(SUMIF('Routed alum faces letters'!$B$17:$B$30,B1757,'Routed alum faces letters'!$G$17:$G$30)) +
(SUMIF('Routed alum faces letters (2)'!$B$17:$B$30,B1757,'Routed alum faces letters (2)'!$G$17:$G$30)) +
(SUMIF('Routed push through acrylic'!$B$17:$B$30,B1757,'Routed push through acrylic'!$G$17:$G$30)) +
(SUMIF('Routed push through acrylic (2)'!$B$17:$B$30,B1757,'Routed push through acrylic (2)'!$G$17:$G$30)) +
(SUMIF('Sf routed cabinet'!$B$17:$B$30,B1757,'Sf routed cabinet'!$G$17:$G$30)) +
(SUMIF('Sf routed cabinet (2)'!$B$17:$B$30,B1757,'Sf routed cabinet (2)'!$G$17:$G$30)) +
(SUMIF('Df routed cabinet'!$B$17:$B$30,B1757,'Df routed cabinet'!$G$17:$G$30)) +
(SUMIF('Df routed cabinet (2)'!$B$17:$B$30,B1757,'Df routed cabinet (2)'!$G$17:$G$30)) +
(SUMIF('Sf acrylic cabinet'!$B$17:$B$30,B1757,'Sf acrylic cabinet'!$G$17:$G$30)) +
(SUMIF('Sf acrylic cabinet (2)'!$B$17:$B$30,B1757,'Sf acrylic cabinet (2)'!$G$17:$G$30)) +
(SUMIF('Economy Sf acrylic'!$B$17:$B$30,B1757,'Economy Sf acrylic'!$G$17:$G$30)) +
(SUMIF('Df acrylic cabinet'!$B$17:$B$30,B1757,'Df acrylic cabinet'!$G$17:$G$30)) +
(SUMIF('Df acrylic cabinet (2)'!$B$17:$B$30,B1757,'Df acrylic cabinet (2)'!$G$17:$G$30)) +
(SUMIF('Sf flex cabinet'!$B$17:$B$30,B1757,'Sf flex cabinet'!$G$17:$G$30)) +
(SUMIF('Sf flex cabinet (2)'!$B$17:$B$30,B1757,'Sf flex cabinet (2)'!$G$17:$G$30)) +
(SUMIF('Df flex cabinet'!$B$17:$B$36,B1757,'Df flex cabinet'!$G$17:$G$36)) +
(SUMIF('Df flex cabinet (2)'!$B$17:$B$36,B1757,'Df flex cabinet (2)'!$G$17:$G$36)) +
(SUMIF('Pole cover'!$B$17:$B$30,B1757,'Pole cover'!$G$17:$G$30)) +
(SUMIF('Pole cover (2)'!$B$17:$B$30,B1757,'Pole cover (2)'!$G$17:$G$30)) +
(SUMIF('Structural Steel Fab'!$B$17:$B$29,B1757,'Structural Steel Fab'!$G$17:$G$29)) +
(SUMIF(Reveal!$B$17:$B$30,B1757,Reveal!$G$17:$G$30)) +
(SUMIF('Reveal (2)'!$B$17:$B$30,B1757,'Reveal (2)'!$G$17:$G$30)) +
(SUMIF('Crown cove top'!$B$17:$B$30,B1757,'Crown cove top'!$G$17:$G$30)) +
(SUMIF('EMC assembly'!$B$17:$B$30,B1757,'EMC assembly'!$G$17:$G$30)) +
(SUMIF(Crating!$B$17:$B$29,B1757,Crating!$G$17:$G$29)) +
(SUMIF('LED wiring'!$B$17:$B$30,B1757,'LED wiring'!$G$17:$G$30)) +
(SUMIF('Changeable copy face'!$B$17:$B$30,B1757,'Changeable copy face'!$G$17:$G$30)) +
(SUMIF('Flex face assembly'!$B$17:$B$30,B1757,'Flex face assembly'!$G$17:$G$30)) +
(SUMIF('Routed face assembly'!$B$17:$B$30,B1757,'Routed face assembly'!$G$17:$G$30)) +
(SUMIF('Paint calculation'!$B$17:$B$30,B1757,'Paint calculation'!$G$17:$G$30)) +
(SUMIF('Trimcap letter face'!$B$17:$B$30,B1757,'Trimcap letter face'!$G$17:$G$30)) +
(SUMIF('Trimcap letter face (2)'!$B$17:$B$30,B1757,'Trimcap letter face (2)'!$G$17:$G$30)) +
(SUMIF('Channel letter fabrication'!$B$17:$B$30,B1757,'Channel letter fabrication'!$G$17:$G$30)) +
(SUMIF('Channel letter fabrication (2)'!$B$17:$B$30,B1757,'Channel letter fabrication (2)'!$G$17:$G$30))</f>
        <v>0</v>
      </c>
    </row>
    <row r="1758" spans="1:10">
      <c r="A1758" s="28">
        <f>[1]ODBC!$A1758</f>
        <v>0</v>
      </c>
      <c r="B1758" s="29">
        <f>[1]ODBC!B1758</f>
        <v>0</v>
      </c>
      <c r="C1758" s="30" t="str">
        <f>IFERROR(VLOOKUP($B1758,[1]ODBC!$B:$H,2,FALSE),"")</f>
        <v/>
      </c>
      <c r="D1758" s="30" t="str">
        <f>IFERROR(VLOOKUP($B1758,[1]ODBC!$B:$H,3,FALSE),"")</f>
        <v/>
      </c>
      <c r="E1758" s="30" t="str">
        <f>IFERROR(VLOOKUP($B1758,[1]ODBC!$B:$H,4,FALSE),"")</f>
        <v/>
      </c>
      <c r="F1758" s="31" t="str">
        <f>IFERROR(VLOOKUP($B1758,[1]ODBC!$B:$H,5,FALSE),"")</f>
        <v/>
      </c>
      <c r="G1758" s="32">
        <f>[1]ODBC!G1758</f>
        <v>0</v>
      </c>
      <c r="H1758" s="33">
        <f>SUM([1]ODBC!H1758)</f>
        <v>0</v>
      </c>
      <c r="I1758" s="41" t="str">
        <f>'Vinyl cutting'!$B$2</f>
        <v>J36938</v>
      </c>
      <c r="J1758" s="42">
        <f ca="1">(SUMIF('Freeform time and material'!$B$17:$B$30,B1758,'Freeform time and material'!$G$17:$G$30)) +
(SUMIF('Vinyl cutting'!$B$17:$B$30,B1758,'Vinyl cutting'!$G$17:$G$30)) +
(SUMIF('Vinyl cutting (2)'!$B$17:$B$30,B1758,'Vinyl cutting (2)'!$G$17:$G$30)) +
(SUMIF('Apply vinyl graphics'!$B$17:$B$30,B1758,'Apply vinyl graphics'!$G$17:$G$30)) +
(SUMIF('Apply vinyl graphics (2)'!$B$17:$B$30,B1758,'Apply vinyl graphics (2)'!$G$17:$G$30)) +
(SUMIF('Alum pan sign'!$B$17:$B$30,B1758,'Alum pan sign'!$G$17:$G$30)) +
(SUMIF('Alum pan sign (2)'!$B$17:$B$30,B1758,'Alum pan sign (2)'!$G$17:$G$30)) +
(SUMIF('Economy pan sign'!$B$17:$B$30,B1758,'Economy pan sign'!$G$17:$G$30)) +
(SUMIF('Post and panel sign'!$B$17:$B$30,B1758,'Post and panel sign'!$G$17:$G$30)) +
(SUMIF('Post and panel sign (2)'!$B$17:$B$30,B1758,'Post and panel sign (2)'!$G$17:$G$30)) +
(SUMIF('Flat panels only'!$B$17:$B$30,B1758,'Flat panels only'!$G$17:$G$30)) +
(SUMIF('Flat panels only (2)'!$B$17:$B$30,B1758,'Flat panels only (2)'!$G$17:$G$30)) +
(SUMIF('Routed panel shapes'!$B$18:$B$31,B1758,'Routed panel shapes'!$G$18:$G$31)) +
(SUMIF('Routed panel shapes (2)'!$B$18:$B$31,B1758,'Routed panel shapes (2)'!$G$18:$G$31)) +
(SUMIF('Routed face only'!$B$17:$B$30,B1758,'Routed face only'!$G$17:$G$30)) +
(SUMIF('Routed face only (2)'!$B$17:$B$30,B1758,'Routed face only (2)'!$G$17:$G$30)) +
(SUMIF('Routed alum faces letters'!$B$17:$B$30,B1758,'Routed alum faces letters'!$G$17:$G$30)) +
(SUMIF('Routed alum faces letters (2)'!$B$17:$B$30,B1758,'Routed alum faces letters (2)'!$G$17:$G$30)) +
(SUMIF('Routed push through acrylic'!$B$17:$B$30,B1758,'Routed push through acrylic'!$G$17:$G$30)) +
(SUMIF('Routed push through acrylic (2)'!$B$17:$B$30,B1758,'Routed push through acrylic (2)'!$G$17:$G$30)) +
(SUMIF('Sf routed cabinet'!$B$17:$B$30,B1758,'Sf routed cabinet'!$G$17:$G$30)) +
(SUMIF('Sf routed cabinet (2)'!$B$17:$B$30,B1758,'Sf routed cabinet (2)'!$G$17:$G$30)) +
(SUMIF('Df routed cabinet'!$B$17:$B$30,B1758,'Df routed cabinet'!$G$17:$G$30)) +
(SUMIF('Df routed cabinet (2)'!$B$17:$B$30,B1758,'Df routed cabinet (2)'!$G$17:$G$30)) +
(SUMIF('Sf acrylic cabinet'!$B$17:$B$30,B1758,'Sf acrylic cabinet'!$G$17:$G$30)) +
(SUMIF('Sf acrylic cabinet (2)'!$B$17:$B$30,B1758,'Sf acrylic cabinet (2)'!$G$17:$G$30)) +
(SUMIF('Economy Sf acrylic'!$B$17:$B$30,B1758,'Economy Sf acrylic'!$G$17:$G$30)) +
(SUMIF('Df acrylic cabinet'!$B$17:$B$30,B1758,'Df acrylic cabinet'!$G$17:$G$30)) +
(SUMIF('Df acrylic cabinet (2)'!$B$17:$B$30,B1758,'Df acrylic cabinet (2)'!$G$17:$G$30)) +
(SUMIF('Sf flex cabinet'!$B$17:$B$30,B1758,'Sf flex cabinet'!$G$17:$G$30)) +
(SUMIF('Sf flex cabinet (2)'!$B$17:$B$30,B1758,'Sf flex cabinet (2)'!$G$17:$G$30)) +
(SUMIF('Df flex cabinet'!$B$17:$B$36,B1758,'Df flex cabinet'!$G$17:$G$36)) +
(SUMIF('Df flex cabinet (2)'!$B$17:$B$36,B1758,'Df flex cabinet (2)'!$G$17:$G$36)) +
(SUMIF('Pole cover'!$B$17:$B$30,B1758,'Pole cover'!$G$17:$G$30)) +
(SUMIF('Pole cover (2)'!$B$17:$B$30,B1758,'Pole cover (2)'!$G$17:$G$30)) +
(SUMIF('Structural Steel Fab'!$B$17:$B$29,B1758,'Structural Steel Fab'!$G$17:$G$29)) +
(SUMIF(Reveal!$B$17:$B$30,B1758,Reveal!$G$17:$G$30)) +
(SUMIF('Reveal (2)'!$B$17:$B$30,B1758,'Reveal (2)'!$G$17:$G$30)) +
(SUMIF('Crown cove top'!$B$17:$B$30,B1758,'Crown cove top'!$G$17:$G$30)) +
(SUMIF('EMC assembly'!$B$17:$B$30,B1758,'EMC assembly'!$G$17:$G$30)) +
(SUMIF(Crating!$B$17:$B$29,B1758,Crating!$G$17:$G$29)) +
(SUMIF('LED wiring'!$B$17:$B$30,B1758,'LED wiring'!$G$17:$G$30)) +
(SUMIF('Changeable copy face'!$B$17:$B$30,B1758,'Changeable copy face'!$G$17:$G$30)) +
(SUMIF('Flex face assembly'!$B$17:$B$30,B1758,'Flex face assembly'!$G$17:$G$30)) +
(SUMIF('Routed face assembly'!$B$17:$B$30,B1758,'Routed face assembly'!$G$17:$G$30)) +
(SUMIF('Paint calculation'!$B$17:$B$30,B1758,'Paint calculation'!$G$17:$G$30)) +
(SUMIF('Trimcap letter face'!$B$17:$B$30,B1758,'Trimcap letter face'!$G$17:$G$30)) +
(SUMIF('Trimcap letter face (2)'!$B$17:$B$30,B1758,'Trimcap letter face (2)'!$G$17:$G$30)) +
(SUMIF('Channel letter fabrication'!$B$17:$B$30,B1758,'Channel letter fabrication'!$G$17:$G$30)) +
(SUMIF('Channel letter fabrication (2)'!$B$17:$B$30,B1758,'Channel letter fabrication (2)'!$G$17:$G$30))</f>
        <v>0</v>
      </c>
    </row>
    <row r="1759" spans="1:10">
      <c r="A1759" s="28">
        <f>[1]ODBC!$A1759</f>
        <v>0</v>
      </c>
      <c r="B1759" s="29">
        <f>[1]ODBC!B1759</f>
        <v>0</v>
      </c>
      <c r="C1759" s="30" t="str">
        <f>IFERROR(VLOOKUP($B1759,[1]ODBC!$B:$H,2,FALSE),"")</f>
        <v/>
      </c>
      <c r="D1759" s="30" t="str">
        <f>IFERROR(VLOOKUP($B1759,[1]ODBC!$B:$H,3,FALSE),"")</f>
        <v/>
      </c>
      <c r="E1759" s="30" t="str">
        <f>IFERROR(VLOOKUP($B1759,[1]ODBC!$B:$H,4,FALSE),"")</f>
        <v/>
      </c>
      <c r="F1759" s="31" t="str">
        <f>IFERROR(VLOOKUP($B1759,[1]ODBC!$B:$H,5,FALSE),"")</f>
        <v/>
      </c>
      <c r="G1759" s="32">
        <f>[1]ODBC!G1759</f>
        <v>0</v>
      </c>
      <c r="H1759" s="33">
        <f>SUM([1]ODBC!H1759)</f>
        <v>0</v>
      </c>
      <c r="I1759" s="41" t="str">
        <f>'Vinyl cutting'!$B$2</f>
        <v>J36938</v>
      </c>
      <c r="J1759" s="42">
        <f ca="1">(SUMIF('Freeform time and material'!$B$17:$B$30,B1759,'Freeform time and material'!$G$17:$G$30)) +
(SUMIF('Vinyl cutting'!$B$17:$B$30,B1759,'Vinyl cutting'!$G$17:$G$30)) +
(SUMIF('Vinyl cutting (2)'!$B$17:$B$30,B1759,'Vinyl cutting (2)'!$G$17:$G$30)) +
(SUMIF('Apply vinyl graphics'!$B$17:$B$30,B1759,'Apply vinyl graphics'!$G$17:$G$30)) +
(SUMIF('Apply vinyl graphics (2)'!$B$17:$B$30,B1759,'Apply vinyl graphics (2)'!$G$17:$G$30)) +
(SUMIF('Alum pan sign'!$B$17:$B$30,B1759,'Alum pan sign'!$G$17:$G$30)) +
(SUMIF('Alum pan sign (2)'!$B$17:$B$30,B1759,'Alum pan sign (2)'!$G$17:$G$30)) +
(SUMIF('Economy pan sign'!$B$17:$B$30,B1759,'Economy pan sign'!$G$17:$G$30)) +
(SUMIF('Post and panel sign'!$B$17:$B$30,B1759,'Post and panel sign'!$G$17:$G$30)) +
(SUMIF('Post and panel sign (2)'!$B$17:$B$30,B1759,'Post and panel sign (2)'!$G$17:$G$30)) +
(SUMIF('Flat panels only'!$B$17:$B$30,B1759,'Flat panels only'!$G$17:$G$30)) +
(SUMIF('Flat panels only (2)'!$B$17:$B$30,B1759,'Flat panels only (2)'!$G$17:$G$30)) +
(SUMIF('Routed panel shapes'!$B$18:$B$31,B1759,'Routed panel shapes'!$G$18:$G$31)) +
(SUMIF('Routed panel shapes (2)'!$B$18:$B$31,B1759,'Routed panel shapes (2)'!$G$18:$G$31)) +
(SUMIF('Routed face only'!$B$17:$B$30,B1759,'Routed face only'!$G$17:$G$30)) +
(SUMIF('Routed face only (2)'!$B$17:$B$30,B1759,'Routed face only (2)'!$G$17:$G$30)) +
(SUMIF('Routed alum faces letters'!$B$17:$B$30,B1759,'Routed alum faces letters'!$G$17:$G$30)) +
(SUMIF('Routed alum faces letters (2)'!$B$17:$B$30,B1759,'Routed alum faces letters (2)'!$G$17:$G$30)) +
(SUMIF('Routed push through acrylic'!$B$17:$B$30,B1759,'Routed push through acrylic'!$G$17:$G$30)) +
(SUMIF('Routed push through acrylic (2)'!$B$17:$B$30,B1759,'Routed push through acrylic (2)'!$G$17:$G$30)) +
(SUMIF('Sf routed cabinet'!$B$17:$B$30,B1759,'Sf routed cabinet'!$G$17:$G$30)) +
(SUMIF('Sf routed cabinet (2)'!$B$17:$B$30,B1759,'Sf routed cabinet (2)'!$G$17:$G$30)) +
(SUMIF('Df routed cabinet'!$B$17:$B$30,B1759,'Df routed cabinet'!$G$17:$G$30)) +
(SUMIF('Df routed cabinet (2)'!$B$17:$B$30,B1759,'Df routed cabinet (2)'!$G$17:$G$30)) +
(SUMIF('Sf acrylic cabinet'!$B$17:$B$30,B1759,'Sf acrylic cabinet'!$G$17:$G$30)) +
(SUMIF('Sf acrylic cabinet (2)'!$B$17:$B$30,B1759,'Sf acrylic cabinet (2)'!$G$17:$G$30)) +
(SUMIF('Economy Sf acrylic'!$B$17:$B$30,B1759,'Economy Sf acrylic'!$G$17:$G$30)) +
(SUMIF('Df acrylic cabinet'!$B$17:$B$30,B1759,'Df acrylic cabinet'!$G$17:$G$30)) +
(SUMIF('Df acrylic cabinet (2)'!$B$17:$B$30,B1759,'Df acrylic cabinet (2)'!$G$17:$G$30)) +
(SUMIF('Sf flex cabinet'!$B$17:$B$30,B1759,'Sf flex cabinet'!$G$17:$G$30)) +
(SUMIF('Sf flex cabinet (2)'!$B$17:$B$30,B1759,'Sf flex cabinet (2)'!$G$17:$G$30)) +
(SUMIF('Df flex cabinet'!$B$17:$B$36,B1759,'Df flex cabinet'!$G$17:$G$36)) +
(SUMIF('Df flex cabinet (2)'!$B$17:$B$36,B1759,'Df flex cabinet (2)'!$G$17:$G$36)) +
(SUMIF('Pole cover'!$B$17:$B$30,B1759,'Pole cover'!$G$17:$G$30)) +
(SUMIF('Pole cover (2)'!$B$17:$B$30,B1759,'Pole cover (2)'!$G$17:$G$30)) +
(SUMIF('Structural Steel Fab'!$B$17:$B$29,B1759,'Structural Steel Fab'!$G$17:$G$29)) +
(SUMIF(Reveal!$B$17:$B$30,B1759,Reveal!$G$17:$G$30)) +
(SUMIF('Reveal (2)'!$B$17:$B$30,B1759,'Reveal (2)'!$G$17:$G$30)) +
(SUMIF('Crown cove top'!$B$17:$B$30,B1759,'Crown cove top'!$G$17:$G$30)) +
(SUMIF('EMC assembly'!$B$17:$B$30,B1759,'EMC assembly'!$G$17:$G$30)) +
(SUMIF(Crating!$B$17:$B$29,B1759,Crating!$G$17:$G$29)) +
(SUMIF('LED wiring'!$B$17:$B$30,B1759,'LED wiring'!$G$17:$G$30)) +
(SUMIF('Changeable copy face'!$B$17:$B$30,B1759,'Changeable copy face'!$G$17:$G$30)) +
(SUMIF('Flex face assembly'!$B$17:$B$30,B1759,'Flex face assembly'!$G$17:$G$30)) +
(SUMIF('Routed face assembly'!$B$17:$B$30,B1759,'Routed face assembly'!$G$17:$G$30)) +
(SUMIF('Paint calculation'!$B$17:$B$30,B1759,'Paint calculation'!$G$17:$G$30)) +
(SUMIF('Trimcap letter face'!$B$17:$B$30,B1759,'Trimcap letter face'!$G$17:$G$30)) +
(SUMIF('Trimcap letter face (2)'!$B$17:$B$30,B1759,'Trimcap letter face (2)'!$G$17:$G$30)) +
(SUMIF('Channel letter fabrication'!$B$17:$B$30,B1759,'Channel letter fabrication'!$G$17:$G$30)) +
(SUMIF('Channel letter fabrication (2)'!$B$17:$B$30,B1759,'Channel letter fabrication (2)'!$G$17:$G$30))</f>
        <v>0</v>
      </c>
    </row>
    <row r="1760" spans="1:10">
      <c r="A1760" s="28">
        <f>[1]ODBC!$A1760</f>
        <v>0</v>
      </c>
      <c r="B1760" s="29">
        <f>[1]ODBC!B1760</f>
        <v>0</v>
      </c>
      <c r="C1760" s="30" t="str">
        <f>IFERROR(VLOOKUP($B1760,[1]ODBC!$B:$H,2,FALSE),"")</f>
        <v/>
      </c>
      <c r="D1760" s="30" t="str">
        <f>IFERROR(VLOOKUP($B1760,[1]ODBC!$B:$H,3,FALSE),"")</f>
        <v/>
      </c>
      <c r="E1760" s="30" t="str">
        <f>IFERROR(VLOOKUP($B1760,[1]ODBC!$B:$H,4,FALSE),"")</f>
        <v/>
      </c>
      <c r="F1760" s="31" t="str">
        <f>IFERROR(VLOOKUP($B1760,[1]ODBC!$B:$H,5,FALSE),"")</f>
        <v/>
      </c>
      <c r="G1760" s="32">
        <f>[1]ODBC!G1760</f>
        <v>0</v>
      </c>
      <c r="H1760" s="33">
        <f>SUM([1]ODBC!H1760)</f>
        <v>0</v>
      </c>
      <c r="I1760" s="41" t="str">
        <f>'Vinyl cutting'!$B$2</f>
        <v>J36938</v>
      </c>
      <c r="J1760" s="42">
        <f ca="1">(SUMIF('Freeform time and material'!$B$17:$B$30,B1760,'Freeform time and material'!$G$17:$G$30)) +
(SUMIF('Vinyl cutting'!$B$17:$B$30,B1760,'Vinyl cutting'!$G$17:$G$30)) +
(SUMIF('Vinyl cutting (2)'!$B$17:$B$30,B1760,'Vinyl cutting (2)'!$G$17:$G$30)) +
(SUMIF('Apply vinyl graphics'!$B$17:$B$30,B1760,'Apply vinyl graphics'!$G$17:$G$30)) +
(SUMIF('Apply vinyl graphics (2)'!$B$17:$B$30,B1760,'Apply vinyl graphics (2)'!$G$17:$G$30)) +
(SUMIF('Alum pan sign'!$B$17:$B$30,B1760,'Alum pan sign'!$G$17:$G$30)) +
(SUMIF('Alum pan sign (2)'!$B$17:$B$30,B1760,'Alum pan sign (2)'!$G$17:$G$30)) +
(SUMIF('Economy pan sign'!$B$17:$B$30,B1760,'Economy pan sign'!$G$17:$G$30)) +
(SUMIF('Post and panel sign'!$B$17:$B$30,B1760,'Post and panel sign'!$G$17:$G$30)) +
(SUMIF('Post and panel sign (2)'!$B$17:$B$30,B1760,'Post and panel sign (2)'!$G$17:$G$30)) +
(SUMIF('Flat panels only'!$B$17:$B$30,B1760,'Flat panels only'!$G$17:$G$30)) +
(SUMIF('Flat panels only (2)'!$B$17:$B$30,B1760,'Flat panels only (2)'!$G$17:$G$30)) +
(SUMIF('Routed panel shapes'!$B$18:$B$31,B1760,'Routed panel shapes'!$G$18:$G$31)) +
(SUMIF('Routed panel shapes (2)'!$B$18:$B$31,B1760,'Routed panel shapes (2)'!$G$18:$G$31)) +
(SUMIF('Routed face only'!$B$17:$B$30,B1760,'Routed face only'!$G$17:$G$30)) +
(SUMIF('Routed face only (2)'!$B$17:$B$30,B1760,'Routed face only (2)'!$G$17:$G$30)) +
(SUMIF('Routed alum faces letters'!$B$17:$B$30,B1760,'Routed alum faces letters'!$G$17:$G$30)) +
(SUMIF('Routed alum faces letters (2)'!$B$17:$B$30,B1760,'Routed alum faces letters (2)'!$G$17:$G$30)) +
(SUMIF('Routed push through acrylic'!$B$17:$B$30,B1760,'Routed push through acrylic'!$G$17:$G$30)) +
(SUMIF('Routed push through acrylic (2)'!$B$17:$B$30,B1760,'Routed push through acrylic (2)'!$G$17:$G$30)) +
(SUMIF('Sf routed cabinet'!$B$17:$B$30,B1760,'Sf routed cabinet'!$G$17:$G$30)) +
(SUMIF('Sf routed cabinet (2)'!$B$17:$B$30,B1760,'Sf routed cabinet (2)'!$G$17:$G$30)) +
(SUMIF('Df routed cabinet'!$B$17:$B$30,B1760,'Df routed cabinet'!$G$17:$G$30)) +
(SUMIF('Df routed cabinet (2)'!$B$17:$B$30,B1760,'Df routed cabinet (2)'!$G$17:$G$30)) +
(SUMIF('Sf acrylic cabinet'!$B$17:$B$30,B1760,'Sf acrylic cabinet'!$G$17:$G$30)) +
(SUMIF('Sf acrylic cabinet (2)'!$B$17:$B$30,B1760,'Sf acrylic cabinet (2)'!$G$17:$G$30)) +
(SUMIF('Economy Sf acrylic'!$B$17:$B$30,B1760,'Economy Sf acrylic'!$G$17:$G$30)) +
(SUMIF('Df acrylic cabinet'!$B$17:$B$30,B1760,'Df acrylic cabinet'!$G$17:$G$30)) +
(SUMIF('Df acrylic cabinet (2)'!$B$17:$B$30,B1760,'Df acrylic cabinet (2)'!$G$17:$G$30)) +
(SUMIF('Sf flex cabinet'!$B$17:$B$30,B1760,'Sf flex cabinet'!$G$17:$G$30)) +
(SUMIF('Sf flex cabinet (2)'!$B$17:$B$30,B1760,'Sf flex cabinet (2)'!$G$17:$G$30)) +
(SUMIF('Df flex cabinet'!$B$17:$B$36,B1760,'Df flex cabinet'!$G$17:$G$36)) +
(SUMIF('Df flex cabinet (2)'!$B$17:$B$36,B1760,'Df flex cabinet (2)'!$G$17:$G$36)) +
(SUMIF('Pole cover'!$B$17:$B$30,B1760,'Pole cover'!$G$17:$G$30)) +
(SUMIF('Pole cover (2)'!$B$17:$B$30,B1760,'Pole cover (2)'!$G$17:$G$30)) +
(SUMIF('Structural Steel Fab'!$B$17:$B$29,B1760,'Structural Steel Fab'!$G$17:$G$29)) +
(SUMIF(Reveal!$B$17:$B$30,B1760,Reveal!$G$17:$G$30)) +
(SUMIF('Reveal (2)'!$B$17:$B$30,B1760,'Reveal (2)'!$G$17:$G$30)) +
(SUMIF('Crown cove top'!$B$17:$B$30,B1760,'Crown cove top'!$G$17:$G$30)) +
(SUMIF('EMC assembly'!$B$17:$B$30,B1760,'EMC assembly'!$G$17:$G$30)) +
(SUMIF(Crating!$B$17:$B$29,B1760,Crating!$G$17:$G$29)) +
(SUMIF('LED wiring'!$B$17:$B$30,B1760,'LED wiring'!$G$17:$G$30)) +
(SUMIF('Changeable copy face'!$B$17:$B$30,B1760,'Changeable copy face'!$G$17:$G$30)) +
(SUMIF('Flex face assembly'!$B$17:$B$30,B1760,'Flex face assembly'!$G$17:$G$30)) +
(SUMIF('Routed face assembly'!$B$17:$B$30,B1760,'Routed face assembly'!$G$17:$G$30)) +
(SUMIF('Paint calculation'!$B$17:$B$30,B1760,'Paint calculation'!$G$17:$G$30)) +
(SUMIF('Trimcap letter face'!$B$17:$B$30,B1760,'Trimcap letter face'!$G$17:$G$30)) +
(SUMIF('Trimcap letter face (2)'!$B$17:$B$30,B1760,'Trimcap letter face (2)'!$G$17:$G$30)) +
(SUMIF('Channel letter fabrication'!$B$17:$B$30,B1760,'Channel letter fabrication'!$G$17:$G$30)) +
(SUMIF('Channel letter fabrication (2)'!$B$17:$B$30,B1760,'Channel letter fabrication (2)'!$G$17:$G$30))</f>
        <v>0</v>
      </c>
    </row>
    <row r="1761" spans="1:10">
      <c r="A1761" s="28">
        <f>[1]ODBC!$A1761</f>
        <v>0</v>
      </c>
      <c r="B1761" s="29">
        <f>[1]ODBC!B1761</f>
        <v>0</v>
      </c>
      <c r="C1761" s="30" t="str">
        <f>IFERROR(VLOOKUP($B1761,[1]ODBC!$B:$H,2,FALSE),"")</f>
        <v/>
      </c>
      <c r="D1761" s="30" t="str">
        <f>IFERROR(VLOOKUP($B1761,[1]ODBC!$B:$H,3,FALSE),"")</f>
        <v/>
      </c>
      <c r="E1761" s="30" t="str">
        <f>IFERROR(VLOOKUP($B1761,[1]ODBC!$B:$H,4,FALSE),"")</f>
        <v/>
      </c>
      <c r="F1761" s="31" t="str">
        <f>IFERROR(VLOOKUP($B1761,[1]ODBC!$B:$H,5,FALSE),"")</f>
        <v/>
      </c>
      <c r="G1761" s="32">
        <f>[1]ODBC!G1761</f>
        <v>0</v>
      </c>
      <c r="H1761" s="33">
        <f>SUM([1]ODBC!H1761)</f>
        <v>0</v>
      </c>
      <c r="I1761" s="41" t="str">
        <f>'Vinyl cutting'!$B$2</f>
        <v>J36938</v>
      </c>
      <c r="J1761" s="42">
        <f ca="1">(SUMIF('Freeform time and material'!$B$17:$B$30,B1761,'Freeform time and material'!$G$17:$G$30)) +
(SUMIF('Vinyl cutting'!$B$17:$B$30,B1761,'Vinyl cutting'!$G$17:$G$30)) +
(SUMIF('Vinyl cutting (2)'!$B$17:$B$30,B1761,'Vinyl cutting (2)'!$G$17:$G$30)) +
(SUMIF('Apply vinyl graphics'!$B$17:$B$30,B1761,'Apply vinyl graphics'!$G$17:$G$30)) +
(SUMIF('Apply vinyl graphics (2)'!$B$17:$B$30,B1761,'Apply vinyl graphics (2)'!$G$17:$G$30)) +
(SUMIF('Alum pan sign'!$B$17:$B$30,B1761,'Alum pan sign'!$G$17:$G$30)) +
(SUMIF('Alum pan sign (2)'!$B$17:$B$30,B1761,'Alum pan sign (2)'!$G$17:$G$30)) +
(SUMIF('Economy pan sign'!$B$17:$B$30,B1761,'Economy pan sign'!$G$17:$G$30)) +
(SUMIF('Post and panel sign'!$B$17:$B$30,B1761,'Post and panel sign'!$G$17:$G$30)) +
(SUMIF('Post and panel sign (2)'!$B$17:$B$30,B1761,'Post and panel sign (2)'!$G$17:$G$30)) +
(SUMIF('Flat panels only'!$B$17:$B$30,B1761,'Flat panels only'!$G$17:$G$30)) +
(SUMIF('Flat panels only (2)'!$B$17:$B$30,B1761,'Flat panels only (2)'!$G$17:$G$30)) +
(SUMIF('Routed panel shapes'!$B$18:$B$31,B1761,'Routed panel shapes'!$G$18:$G$31)) +
(SUMIF('Routed panel shapes (2)'!$B$18:$B$31,B1761,'Routed panel shapes (2)'!$G$18:$G$31)) +
(SUMIF('Routed face only'!$B$17:$B$30,B1761,'Routed face only'!$G$17:$G$30)) +
(SUMIF('Routed face only (2)'!$B$17:$B$30,B1761,'Routed face only (2)'!$G$17:$G$30)) +
(SUMIF('Routed alum faces letters'!$B$17:$B$30,B1761,'Routed alum faces letters'!$G$17:$G$30)) +
(SUMIF('Routed alum faces letters (2)'!$B$17:$B$30,B1761,'Routed alum faces letters (2)'!$G$17:$G$30)) +
(SUMIF('Routed push through acrylic'!$B$17:$B$30,B1761,'Routed push through acrylic'!$G$17:$G$30)) +
(SUMIF('Routed push through acrylic (2)'!$B$17:$B$30,B1761,'Routed push through acrylic (2)'!$G$17:$G$30)) +
(SUMIF('Sf routed cabinet'!$B$17:$B$30,B1761,'Sf routed cabinet'!$G$17:$G$30)) +
(SUMIF('Sf routed cabinet (2)'!$B$17:$B$30,B1761,'Sf routed cabinet (2)'!$G$17:$G$30)) +
(SUMIF('Df routed cabinet'!$B$17:$B$30,B1761,'Df routed cabinet'!$G$17:$G$30)) +
(SUMIF('Df routed cabinet (2)'!$B$17:$B$30,B1761,'Df routed cabinet (2)'!$G$17:$G$30)) +
(SUMIF('Sf acrylic cabinet'!$B$17:$B$30,B1761,'Sf acrylic cabinet'!$G$17:$G$30)) +
(SUMIF('Sf acrylic cabinet (2)'!$B$17:$B$30,B1761,'Sf acrylic cabinet (2)'!$G$17:$G$30)) +
(SUMIF('Economy Sf acrylic'!$B$17:$B$30,B1761,'Economy Sf acrylic'!$G$17:$G$30)) +
(SUMIF('Df acrylic cabinet'!$B$17:$B$30,B1761,'Df acrylic cabinet'!$G$17:$G$30)) +
(SUMIF('Df acrylic cabinet (2)'!$B$17:$B$30,B1761,'Df acrylic cabinet (2)'!$G$17:$G$30)) +
(SUMIF('Sf flex cabinet'!$B$17:$B$30,B1761,'Sf flex cabinet'!$G$17:$G$30)) +
(SUMIF('Sf flex cabinet (2)'!$B$17:$B$30,B1761,'Sf flex cabinet (2)'!$G$17:$G$30)) +
(SUMIF('Df flex cabinet'!$B$17:$B$36,B1761,'Df flex cabinet'!$G$17:$G$36)) +
(SUMIF('Df flex cabinet (2)'!$B$17:$B$36,B1761,'Df flex cabinet (2)'!$G$17:$G$36)) +
(SUMIF('Pole cover'!$B$17:$B$30,B1761,'Pole cover'!$G$17:$G$30)) +
(SUMIF('Pole cover (2)'!$B$17:$B$30,B1761,'Pole cover (2)'!$G$17:$G$30)) +
(SUMIF('Structural Steel Fab'!$B$17:$B$29,B1761,'Structural Steel Fab'!$G$17:$G$29)) +
(SUMIF(Reveal!$B$17:$B$30,B1761,Reveal!$G$17:$G$30)) +
(SUMIF('Reveal (2)'!$B$17:$B$30,B1761,'Reveal (2)'!$G$17:$G$30)) +
(SUMIF('Crown cove top'!$B$17:$B$30,B1761,'Crown cove top'!$G$17:$G$30)) +
(SUMIF('EMC assembly'!$B$17:$B$30,B1761,'EMC assembly'!$G$17:$G$30)) +
(SUMIF(Crating!$B$17:$B$29,B1761,Crating!$G$17:$G$29)) +
(SUMIF('LED wiring'!$B$17:$B$30,B1761,'LED wiring'!$G$17:$G$30)) +
(SUMIF('Changeable copy face'!$B$17:$B$30,B1761,'Changeable copy face'!$G$17:$G$30)) +
(SUMIF('Flex face assembly'!$B$17:$B$30,B1761,'Flex face assembly'!$G$17:$G$30)) +
(SUMIF('Routed face assembly'!$B$17:$B$30,B1761,'Routed face assembly'!$G$17:$G$30)) +
(SUMIF('Paint calculation'!$B$17:$B$30,B1761,'Paint calculation'!$G$17:$G$30)) +
(SUMIF('Trimcap letter face'!$B$17:$B$30,B1761,'Trimcap letter face'!$G$17:$G$30)) +
(SUMIF('Trimcap letter face (2)'!$B$17:$B$30,B1761,'Trimcap letter face (2)'!$G$17:$G$30)) +
(SUMIF('Channel letter fabrication'!$B$17:$B$30,B1761,'Channel letter fabrication'!$G$17:$G$30)) +
(SUMIF('Channel letter fabrication (2)'!$B$17:$B$30,B1761,'Channel letter fabrication (2)'!$G$17:$G$30))</f>
        <v>0</v>
      </c>
    </row>
    <row r="1762" spans="1:10">
      <c r="A1762" s="28">
        <f>[1]ODBC!$A1762</f>
        <v>0</v>
      </c>
      <c r="B1762" s="29">
        <f>[1]ODBC!B1762</f>
        <v>0</v>
      </c>
      <c r="C1762" s="30" t="str">
        <f>IFERROR(VLOOKUP($B1762,[1]ODBC!$B:$H,2,FALSE),"")</f>
        <v/>
      </c>
      <c r="D1762" s="30" t="str">
        <f>IFERROR(VLOOKUP($B1762,[1]ODBC!$B:$H,3,FALSE),"")</f>
        <v/>
      </c>
      <c r="E1762" s="30" t="str">
        <f>IFERROR(VLOOKUP($B1762,[1]ODBC!$B:$H,4,FALSE),"")</f>
        <v/>
      </c>
      <c r="F1762" s="31" t="str">
        <f>IFERROR(VLOOKUP($B1762,[1]ODBC!$B:$H,5,FALSE),"")</f>
        <v/>
      </c>
      <c r="G1762" s="32">
        <f>[1]ODBC!G1762</f>
        <v>0</v>
      </c>
      <c r="H1762" s="33">
        <f>SUM([1]ODBC!H1762)</f>
        <v>0</v>
      </c>
      <c r="I1762" s="41" t="str">
        <f>'Vinyl cutting'!$B$2</f>
        <v>J36938</v>
      </c>
      <c r="J1762" s="42">
        <f ca="1">(SUMIF('Freeform time and material'!$B$17:$B$30,B1762,'Freeform time and material'!$G$17:$G$30)) +
(SUMIF('Vinyl cutting'!$B$17:$B$30,B1762,'Vinyl cutting'!$G$17:$G$30)) +
(SUMIF('Vinyl cutting (2)'!$B$17:$B$30,B1762,'Vinyl cutting (2)'!$G$17:$G$30)) +
(SUMIF('Apply vinyl graphics'!$B$17:$B$30,B1762,'Apply vinyl graphics'!$G$17:$G$30)) +
(SUMIF('Apply vinyl graphics (2)'!$B$17:$B$30,B1762,'Apply vinyl graphics (2)'!$G$17:$G$30)) +
(SUMIF('Alum pan sign'!$B$17:$B$30,B1762,'Alum pan sign'!$G$17:$G$30)) +
(SUMIF('Alum pan sign (2)'!$B$17:$B$30,B1762,'Alum pan sign (2)'!$G$17:$G$30)) +
(SUMIF('Economy pan sign'!$B$17:$B$30,B1762,'Economy pan sign'!$G$17:$G$30)) +
(SUMIF('Post and panel sign'!$B$17:$B$30,B1762,'Post and panel sign'!$G$17:$G$30)) +
(SUMIF('Post and panel sign (2)'!$B$17:$B$30,B1762,'Post and panel sign (2)'!$G$17:$G$30)) +
(SUMIF('Flat panels only'!$B$17:$B$30,B1762,'Flat panels only'!$G$17:$G$30)) +
(SUMIF('Flat panels only (2)'!$B$17:$B$30,B1762,'Flat panels only (2)'!$G$17:$G$30)) +
(SUMIF('Routed panel shapes'!$B$18:$B$31,B1762,'Routed panel shapes'!$G$18:$G$31)) +
(SUMIF('Routed panel shapes (2)'!$B$18:$B$31,B1762,'Routed panel shapes (2)'!$G$18:$G$31)) +
(SUMIF('Routed face only'!$B$17:$B$30,B1762,'Routed face only'!$G$17:$G$30)) +
(SUMIF('Routed face only (2)'!$B$17:$B$30,B1762,'Routed face only (2)'!$G$17:$G$30)) +
(SUMIF('Routed alum faces letters'!$B$17:$B$30,B1762,'Routed alum faces letters'!$G$17:$G$30)) +
(SUMIF('Routed alum faces letters (2)'!$B$17:$B$30,B1762,'Routed alum faces letters (2)'!$G$17:$G$30)) +
(SUMIF('Routed push through acrylic'!$B$17:$B$30,B1762,'Routed push through acrylic'!$G$17:$G$30)) +
(SUMIF('Routed push through acrylic (2)'!$B$17:$B$30,B1762,'Routed push through acrylic (2)'!$G$17:$G$30)) +
(SUMIF('Sf routed cabinet'!$B$17:$B$30,B1762,'Sf routed cabinet'!$G$17:$G$30)) +
(SUMIF('Sf routed cabinet (2)'!$B$17:$B$30,B1762,'Sf routed cabinet (2)'!$G$17:$G$30)) +
(SUMIF('Df routed cabinet'!$B$17:$B$30,B1762,'Df routed cabinet'!$G$17:$G$30)) +
(SUMIF('Df routed cabinet (2)'!$B$17:$B$30,B1762,'Df routed cabinet (2)'!$G$17:$G$30)) +
(SUMIF('Sf acrylic cabinet'!$B$17:$B$30,B1762,'Sf acrylic cabinet'!$G$17:$G$30)) +
(SUMIF('Sf acrylic cabinet (2)'!$B$17:$B$30,B1762,'Sf acrylic cabinet (2)'!$G$17:$G$30)) +
(SUMIF('Economy Sf acrylic'!$B$17:$B$30,B1762,'Economy Sf acrylic'!$G$17:$G$30)) +
(SUMIF('Df acrylic cabinet'!$B$17:$B$30,B1762,'Df acrylic cabinet'!$G$17:$G$30)) +
(SUMIF('Df acrylic cabinet (2)'!$B$17:$B$30,B1762,'Df acrylic cabinet (2)'!$G$17:$G$30)) +
(SUMIF('Sf flex cabinet'!$B$17:$B$30,B1762,'Sf flex cabinet'!$G$17:$G$30)) +
(SUMIF('Sf flex cabinet (2)'!$B$17:$B$30,B1762,'Sf flex cabinet (2)'!$G$17:$G$30)) +
(SUMIF('Df flex cabinet'!$B$17:$B$36,B1762,'Df flex cabinet'!$G$17:$G$36)) +
(SUMIF('Df flex cabinet (2)'!$B$17:$B$36,B1762,'Df flex cabinet (2)'!$G$17:$G$36)) +
(SUMIF('Pole cover'!$B$17:$B$30,B1762,'Pole cover'!$G$17:$G$30)) +
(SUMIF('Pole cover (2)'!$B$17:$B$30,B1762,'Pole cover (2)'!$G$17:$G$30)) +
(SUMIF('Structural Steel Fab'!$B$17:$B$29,B1762,'Structural Steel Fab'!$G$17:$G$29)) +
(SUMIF(Reveal!$B$17:$B$30,B1762,Reveal!$G$17:$G$30)) +
(SUMIF('Reveal (2)'!$B$17:$B$30,B1762,'Reveal (2)'!$G$17:$G$30)) +
(SUMIF('Crown cove top'!$B$17:$B$30,B1762,'Crown cove top'!$G$17:$G$30)) +
(SUMIF('EMC assembly'!$B$17:$B$30,B1762,'EMC assembly'!$G$17:$G$30)) +
(SUMIF(Crating!$B$17:$B$29,B1762,Crating!$G$17:$G$29)) +
(SUMIF('LED wiring'!$B$17:$B$30,B1762,'LED wiring'!$G$17:$G$30)) +
(SUMIF('Changeable copy face'!$B$17:$B$30,B1762,'Changeable copy face'!$G$17:$G$30)) +
(SUMIF('Flex face assembly'!$B$17:$B$30,B1762,'Flex face assembly'!$G$17:$G$30)) +
(SUMIF('Routed face assembly'!$B$17:$B$30,B1762,'Routed face assembly'!$G$17:$G$30)) +
(SUMIF('Paint calculation'!$B$17:$B$30,B1762,'Paint calculation'!$G$17:$G$30)) +
(SUMIF('Trimcap letter face'!$B$17:$B$30,B1762,'Trimcap letter face'!$G$17:$G$30)) +
(SUMIF('Trimcap letter face (2)'!$B$17:$B$30,B1762,'Trimcap letter face (2)'!$G$17:$G$30)) +
(SUMIF('Channel letter fabrication'!$B$17:$B$30,B1762,'Channel letter fabrication'!$G$17:$G$30)) +
(SUMIF('Channel letter fabrication (2)'!$B$17:$B$30,B1762,'Channel letter fabrication (2)'!$G$17:$G$30))</f>
        <v>0</v>
      </c>
    </row>
    <row r="1763" spans="1:10">
      <c r="A1763" s="28">
        <f>[1]ODBC!$A1763</f>
        <v>0</v>
      </c>
      <c r="B1763" s="29">
        <f>[1]ODBC!B1763</f>
        <v>0</v>
      </c>
      <c r="C1763" s="30" t="str">
        <f>IFERROR(VLOOKUP($B1763,[1]ODBC!$B:$H,2,FALSE),"")</f>
        <v/>
      </c>
      <c r="D1763" s="30" t="str">
        <f>IFERROR(VLOOKUP($B1763,[1]ODBC!$B:$H,3,FALSE),"")</f>
        <v/>
      </c>
      <c r="E1763" s="30" t="str">
        <f>IFERROR(VLOOKUP($B1763,[1]ODBC!$B:$H,4,FALSE),"")</f>
        <v/>
      </c>
      <c r="F1763" s="31" t="str">
        <f>IFERROR(VLOOKUP($B1763,[1]ODBC!$B:$H,5,FALSE),"")</f>
        <v/>
      </c>
      <c r="G1763" s="32">
        <f>[1]ODBC!G1763</f>
        <v>0</v>
      </c>
      <c r="H1763" s="33">
        <f>SUM([1]ODBC!H1763)</f>
        <v>0</v>
      </c>
      <c r="I1763" s="41" t="str">
        <f>'Vinyl cutting'!$B$2</f>
        <v>J36938</v>
      </c>
      <c r="J1763" s="42">
        <f ca="1">(SUMIF('Freeform time and material'!$B$17:$B$30,B1763,'Freeform time and material'!$G$17:$G$30)) +
(SUMIF('Vinyl cutting'!$B$17:$B$30,B1763,'Vinyl cutting'!$G$17:$G$30)) +
(SUMIF('Vinyl cutting (2)'!$B$17:$B$30,B1763,'Vinyl cutting (2)'!$G$17:$G$30)) +
(SUMIF('Apply vinyl graphics'!$B$17:$B$30,B1763,'Apply vinyl graphics'!$G$17:$G$30)) +
(SUMIF('Apply vinyl graphics (2)'!$B$17:$B$30,B1763,'Apply vinyl graphics (2)'!$G$17:$G$30)) +
(SUMIF('Alum pan sign'!$B$17:$B$30,B1763,'Alum pan sign'!$G$17:$G$30)) +
(SUMIF('Alum pan sign (2)'!$B$17:$B$30,B1763,'Alum pan sign (2)'!$G$17:$G$30)) +
(SUMIF('Economy pan sign'!$B$17:$B$30,B1763,'Economy pan sign'!$G$17:$G$30)) +
(SUMIF('Post and panel sign'!$B$17:$B$30,B1763,'Post and panel sign'!$G$17:$G$30)) +
(SUMIF('Post and panel sign (2)'!$B$17:$B$30,B1763,'Post and panel sign (2)'!$G$17:$G$30)) +
(SUMIF('Flat panels only'!$B$17:$B$30,B1763,'Flat panels only'!$G$17:$G$30)) +
(SUMIF('Flat panels only (2)'!$B$17:$B$30,B1763,'Flat panels only (2)'!$G$17:$G$30)) +
(SUMIF('Routed panel shapes'!$B$18:$B$31,B1763,'Routed panel shapes'!$G$18:$G$31)) +
(SUMIF('Routed panel shapes (2)'!$B$18:$B$31,B1763,'Routed panel shapes (2)'!$G$18:$G$31)) +
(SUMIF('Routed face only'!$B$17:$B$30,B1763,'Routed face only'!$G$17:$G$30)) +
(SUMIF('Routed face only (2)'!$B$17:$B$30,B1763,'Routed face only (2)'!$G$17:$G$30)) +
(SUMIF('Routed alum faces letters'!$B$17:$B$30,B1763,'Routed alum faces letters'!$G$17:$G$30)) +
(SUMIF('Routed alum faces letters (2)'!$B$17:$B$30,B1763,'Routed alum faces letters (2)'!$G$17:$G$30)) +
(SUMIF('Routed push through acrylic'!$B$17:$B$30,B1763,'Routed push through acrylic'!$G$17:$G$30)) +
(SUMIF('Routed push through acrylic (2)'!$B$17:$B$30,B1763,'Routed push through acrylic (2)'!$G$17:$G$30)) +
(SUMIF('Sf routed cabinet'!$B$17:$B$30,B1763,'Sf routed cabinet'!$G$17:$G$30)) +
(SUMIF('Sf routed cabinet (2)'!$B$17:$B$30,B1763,'Sf routed cabinet (2)'!$G$17:$G$30)) +
(SUMIF('Df routed cabinet'!$B$17:$B$30,B1763,'Df routed cabinet'!$G$17:$G$30)) +
(SUMIF('Df routed cabinet (2)'!$B$17:$B$30,B1763,'Df routed cabinet (2)'!$G$17:$G$30)) +
(SUMIF('Sf acrylic cabinet'!$B$17:$B$30,B1763,'Sf acrylic cabinet'!$G$17:$G$30)) +
(SUMIF('Sf acrylic cabinet (2)'!$B$17:$B$30,B1763,'Sf acrylic cabinet (2)'!$G$17:$G$30)) +
(SUMIF('Economy Sf acrylic'!$B$17:$B$30,B1763,'Economy Sf acrylic'!$G$17:$G$30)) +
(SUMIF('Df acrylic cabinet'!$B$17:$B$30,B1763,'Df acrylic cabinet'!$G$17:$G$30)) +
(SUMIF('Df acrylic cabinet (2)'!$B$17:$B$30,B1763,'Df acrylic cabinet (2)'!$G$17:$G$30)) +
(SUMIF('Sf flex cabinet'!$B$17:$B$30,B1763,'Sf flex cabinet'!$G$17:$G$30)) +
(SUMIF('Sf flex cabinet (2)'!$B$17:$B$30,B1763,'Sf flex cabinet (2)'!$G$17:$G$30)) +
(SUMIF('Df flex cabinet'!$B$17:$B$36,B1763,'Df flex cabinet'!$G$17:$G$36)) +
(SUMIF('Df flex cabinet (2)'!$B$17:$B$36,B1763,'Df flex cabinet (2)'!$G$17:$G$36)) +
(SUMIF('Pole cover'!$B$17:$B$30,B1763,'Pole cover'!$G$17:$G$30)) +
(SUMIF('Pole cover (2)'!$B$17:$B$30,B1763,'Pole cover (2)'!$G$17:$G$30)) +
(SUMIF('Structural Steel Fab'!$B$17:$B$29,B1763,'Structural Steel Fab'!$G$17:$G$29)) +
(SUMIF(Reveal!$B$17:$B$30,B1763,Reveal!$G$17:$G$30)) +
(SUMIF('Reveal (2)'!$B$17:$B$30,B1763,'Reveal (2)'!$G$17:$G$30)) +
(SUMIF('Crown cove top'!$B$17:$B$30,B1763,'Crown cove top'!$G$17:$G$30)) +
(SUMIF('EMC assembly'!$B$17:$B$30,B1763,'EMC assembly'!$G$17:$G$30)) +
(SUMIF(Crating!$B$17:$B$29,B1763,Crating!$G$17:$G$29)) +
(SUMIF('LED wiring'!$B$17:$B$30,B1763,'LED wiring'!$G$17:$G$30)) +
(SUMIF('Changeable copy face'!$B$17:$B$30,B1763,'Changeable copy face'!$G$17:$G$30)) +
(SUMIF('Flex face assembly'!$B$17:$B$30,B1763,'Flex face assembly'!$G$17:$G$30)) +
(SUMIF('Routed face assembly'!$B$17:$B$30,B1763,'Routed face assembly'!$G$17:$G$30)) +
(SUMIF('Paint calculation'!$B$17:$B$30,B1763,'Paint calculation'!$G$17:$G$30)) +
(SUMIF('Trimcap letter face'!$B$17:$B$30,B1763,'Trimcap letter face'!$G$17:$G$30)) +
(SUMIF('Trimcap letter face (2)'!$B$17:$B$30,B1763,'Trimcap letter face (2)'!$G$17:$G$30)) +
(SUMIF('Channel letter fabrication'!$B$17:$B$30,B1763,'Channel letter fabrication'!$G$17:$G$30)) +
(SUMIF('Channel letter fabrication (2)'!$B$17:$B$30,B1763,'Channel letter fabrication (2)'!$G$17:$G$30))</f>
        <v>0</v>
      </c>
    </row>
    <row r="1764" spans="1:10">
      <c r="A1764" s="28">
        <f>[1]ODBC!$A1764</f>
        <v>0</v>
      </c>
      <c r="B1764" s="29">
        <f>[1]ODBC!B1764</f>
        <v>0</v>
      </c>
      <c r="C1764" s="30" t="str">
        <f>IFERROR(VLOOKUP($B1764,[1]ODBC!$B:$H,2,FALSE),"")</f>
        <v/>
      </c>
      <c r="D1764" s="30" t="str">
        <f>IFERROR(VLOOKUP($B1764,[1]ODBC!$B:$H,3,FALSE),"")</f>
        <v/>
      </c>
      <c r="E1764" s="30" t="str">
        <f>IFERROR(VLOOKUP($B1764,[1]ODBC!$B:$H,4,FALSE),"")</f>
        <v/>
      </c>
      <c r="F1764" s="31" t="str">
        <f>IFERROR(VLOOKUP($B1764,[1]ODBC!$B:$H,5,FALSE),"")</f>
        <v/>
      </c>
      <c r="G1764" s="32">
        <f>[1]ODBC!G1764</f>
        <v>0</v>
      </c>
      <c r="H1764" s="33">
        <f>SUM([1]ODBC!H1764)</f>
        <v>0</v>
      </c>
      <c r="I1764" s="41" t="str">
        <f>'Vinyl cutting'!$B$2</f>
        <v>J36938</v>
      </c>
      <c r="J1764" s="42">
        <f ca="1">(SUMIF('Freeform time and material'!$B$17:$B$30,B1764,'Freeform time and material'!$G$17:$G$30)) +
(SUMIF('Vinyl cutting'!$B$17:$B$30,B1764,'Vinyl cutting'!$G$17:$G$30)) +
(SUMIF('Vinyl cutting (2)'!$B$17:$B$30,B1764,'Vinyl cutting (2)'!$G$17:$G$30)) +
(SUMIF('Apply vinyl graphics'!$B$17:$B$30,B1764,'Apply vinyl graphics'!$G$17:$G$30)) +
(SUMIF('Apply vinyl graphics (2)'!$B$17:$B$30,B1764,'Apply vinyl graphics (2)'!$G$17:$G$30)) +
(SUMIF('Alum pan sign'!$B$17:$B$30,B1764,'Alum pan sign'!$G$17:$G$30)) +
(SUMIF('Alum pan sign (2)'!$B$17:$B$30,B1764,'Alum pan sign (2)'!$G$17:$G$30)) +
(SUMIF('Economy pan sign'!$B$17:$B$30,B1764,'Economy pan sign'!$G$17:$G$30)) +
(SUMIF('Post and panel sign'!$B$17:$B$30,B1764,'Post and panel sign'!$G$17:$G$30)) +
(SUMIF('Post and panel sign (2)'!$B$17:$B$30,B1764,'Post and panel sign (2)'!$G$17:$G$30)) +
(SUMIF('Flat panels only'!$B$17:$B$30,B1764,'Flat panels only'!$G$17:$G$30)) +
(SUMIF('Flat panels only (2)'!$B$17:$B$30,B1764,'Flat panels only (2)'!$G$17:$G$30)) +
(SUMIF('Routed panel shapes'!$B$18:$B$31,B1764,'Routed panel shapes'!$G$18:$G$31)) +
(SUMIF('Routed panel shapes (2)'!$B$18:$B$31,B1764,'Routed panel shapes (2)'!$G$18:$G$31)) +
(SUMIF('Routed face only'!$B$17:$B$30,B1764,'Routed face only'!$G$17:$G$30)) +
(SUMIF('Routed face only (2)'!$B$17:$B$30,B1764,'Routed face only (2)'!$G$17:$G$30)) +
(SUMIF('Routed alum faces letters'!$B$17:$B$30,B1764,'Routed alum faces letters'!$G$17:$G$30)) +
(SUMIF('Routed alum faces letters (2)'!$B$17:$B$30,B1764,'Routed alum faces letters (2)'!$G$17:$G$30)) +
(SUMIF('Routed push through acrylic'!$B$17:$B$30,B1764,'Routed push through acrylic'!$G$17:$G$30)) +
(SUMIF('Routed push through acrylic (2)'!$B$17:$B$30,B1764,'Routed push through acrylic (2)'!$G$17:$G$30)) +
(SUMIF('Sf routed cabinet'!$B$17:$B$30,B1764,'Sf routed cabinet'!$G$17:$G$30)) +
(SUMIF('Sf routed cabinet (2)'!$B$17:$B$30,B1764,'Sf routed cabinet (2)'!$G$17:$G$30)) +
(SUMIF('Df routed cabinet'!$B$17:$B$30,B1764,'Df routed cabinet'!$G$17:$G$30)) +
(SUMIF('Df routed cabinet (2)'!$B$17:$B$30,B1764,'Df routed cabinet (2)'!$G$17:$G$30)) +
(SUMIF('Sf acrylic cabinet'!$B$17:$B$30,B1764,'Sf acrylic cabinet'!$G$17:$G$30)) +
(SUMIF('Sf acrylic cabinet (2)'!$B$17:$B$30,B1764,'Sf acrylic cabinet (2)'!$G$17:$G$30)) +
(SUMIF('Economy Sf acrylic'!$B$17:$B$30,B1764,'Economy Sf acrylic'!$G$17:$G$30)) +
(SUMIF('Df acrylic cabinet'!$B$17:$B$30,B1764,'Df acrylic cabinet'!$G$17:$G$30)) +
(SUMIF('Df acrylic cabinet (2)'!$B$17:$B$30,B1764,'Df acrylic cabinet (2)'!$G$17:$G$30)) +
(SUMIF('Sf flex cabinet'!$B$17:$B$30,B1764,'Sf flex cabinet'!$G$17:$G$30)) +
(SUMIF('Sf flex cabinet (2)'!$B$17:$B$30,B1764,'Sf flex cabinet (2)'!$G$17:$G$30)) +
(SUMIF('Df flex cabinet'!$B$17:$B$36,B1764,'Df flex cabinet'!$G$17:$G$36)) +
(SUMIF('Df flex cabinet (2)'!$B$17:$B$36,B1764,'Df flex cabinet (2)'!$G$17:$G$36)) +
(SUMIF('Pole cover'!$B$17:$B$30,B1764,'Pole cover'!$G$17:$G$30)) +
(SUMIF('Pole cover (2)'!$B$17:$B$30,B1764,'Pole cover (2)'!$G$17:$G$30)) +
(SUMIF('Structural Steel Fab'!$B$17:$B$29,B1764,'Structural Steel Fab'!$G$17:$G$29)) +
(SUMIF(Reveal!$B$17:$B$30,B1764,Reveal!$G$17:$G$30)) +
(SUMIF('Reveal (2)'!$B$17:$B$30,B1764,'Reveal (2)'!$G$17:$G$30)) +
(SUMIF('Crown cove top'!$B$17:$B$30,B1764,'Crown cove top'!$G$17:$G$30)) +
(SUMIF('EMC assembly'!$B$17:$B$30,B1764,'EMC assembly'!$G$17:$G$30)) +
(SUMIF(Crating!$B$17:$B$29,B1764,Crating!$G$17:$G$29)) +
(SUMIF('LED wiring'!$B$17:$B$30,B1764,'LED wiring'!$G$17:$G$30)) +
(SUMIF('Changeable copy face'!$B$17:$B$30,B1764,'Changeable copy face'!$G$17:$G$30)) +
(SUMIF('Flex face assembly'!$B$17:$B$30,B1764,'Flex face assembly'!$G$17:$G$30)) +
(SUMIF('Routed face assembly'!$B$17:$B$30,B1764,'Routed face assembly'!$G$17:$G$30)) +
(SUMIF('Paint calculation'!$B$17:$B$30,B1764,'Paint calculation'!$G$17:$G$30)) +
(SUMIF('Trimcap letter face'!$B$17:$B$30,B1764,'Trimcap letter face'!$G$17:$G$30)) +
(SUMIF('Trimcap letter face (2)'!$B$17:$B$30,B1764,'Trimcap letter face (2)'!$G$17:$G$30)) +
(SUMIF('Channel letter fabrication'!$B$17:$B$30,B1764,'Channel letter fabrication'!$G$17:$G$30)) +
(SUMIF('Channel letter fabrication (2)'!$B$17:$B$30,B1764,'Channel letter fabrication (2)'!$G$17:$G$30))</f>
        <v>0</v>
      </c>
    </row>
    <row r="1765" spans="1:10">
      <c r="A1765" s="28">
        <f>[1]ODBC!$A1765</f>
        <v>0</v>
      </c>
      <c r="B1765" s="29">
        <f>[1]ODBC!B1765</f>
        <v>0</v>
      </c>
      <c r="C1765" s="30" t="str">
        <f>IFERROR(VLOOKUP($B1765,[1]ODBC!$B:$H,2,FALSE),"")</f>
        <v/>
      </c>
      <c r="D1765" s="30" t="str">
        <f>IFERROR(VLOOKUP($B1765,[1]ODBC!$B:$H,3,FALSE),"")</f>
        <v/>
      </c>
      <c r="E1765" s="30" t="str">
        <f>IFERROR(VLOOKUP($B1765,[1]ODBC!$B:$H,4,FALSE),"")</f>
        <v/>
      </c>
      <c r="F1765" s="31" t="str">
        <f>IFERROR(VLOOKUP($B1765,[1]ODBC!$B:$H,5,FALSE),"")</f>
        <v/>
      </c>
      <c r="G1765" s="32">
        <f>[1]ODBC!G1765</f>
        <v>0</v>
      </c>
      <c r="H1765" s="33">
        <f>SUM([1]ODBC!H1765)</f>
        <v>0</v>
      </c>
      <c r="I1765" s="41" t="str">
        <f>'Vinyl cutting'!$B$2</f>
        <v>J36938</v>
      </c>
      <c r="J1765" s="42">
        <f ca="1">(SUMIF('Freeform time and material'!$B$17:$B$30,B1765,'Freeform time and material'!$G$17:$G$30)) +
(SUMIF('Vinyl cutting'!$B$17:$B$30,B1765,'Vinyl cutting'!$G$17:$G$30)) +
(SUMIF('Vinyl cutting (2)'!$B$17:$B$30,B1765,'Vinyl cutting (2)'!$G$17:$G$30)) +
(SUMIF('Apply vinyl graphics'!$B$17:$B$30,B1765,'Apply vinyl graphics'!$G$17:$G$30)) +
(SUMIF('Apply vinyl graphics (2)'!$B$17:$B$30,B1765,'Apply vinyl graphics (2)'!$G$17:$G$30)) +
(SUMIF('Alum pan sign'!$B$17:$B$30,B1765,'Alum pan sign'!$G$17:$G$30)) +
(SUMIF('Alum pan sign (2)'!$B$17:$B$30,B1765,'Alum pan sign (2)'!$G$17:$G$30)) +
(SUMIF('Economy pan sign'!$B$17:$B$30,B1765,'Economy pan sign'!$G$17:$G$30)) +
(SUMIF('Post and panel sign'!$B$17:$B$30,B1765,'Post and panel sign'!$G$17:$G$30)) +
(SUMIF('Post and panel sign (2)'!$B$17:$B$30,B1765,'Post and panel sign (2)'!$G$17:$G$30)) +
(SUMIF('Flat panels only'!$B$17:$B$30,B1765,'Flat panels only'!$G$17:$G$30)) +
(SUMIF('Flat panels only (2)'!$B$17:$B$30,B1765,'Flat panels only (2)'!$G$17:$G$30)) +
(SUMIF('Routed panel shapes'!$B$18:$B$31,B1765,'Routed panel shapes'!$G$18:$G$31)) +
(SUMIF('Routed panel shapes (2)'!$B$18:$B$31,B1765,'Routed panel shapes (2)'!$G$18:$G$31)) +
(SUMIF('Routed face only'!$B$17:$B$30,B1765,'Routed face only'!$G$17:$G$30)) +
(SUMIF('Routed face only (2)'!$B$17:$B$30,B1765,'Routed face only (2)'!$G$17:$G$30)) +
(SUMIF('Routed alum faces letters'!$B$17:$B$30,B1765,'Routed alum faces letters'!$G$17:$G$30)) +
(SUMIF('Routed alum faces letters (2)'!$B$17:$B$30,B1765,'Routed alum faces letters (2)'!$G$17:$G$30)) +
(SUMIF('Routed push through acrylic'!$B$17:$B$30,B1765,'Routed push through acrylic'!$G$17:$G$30)) +
(SUMIF('Routed push through acrylic (2)'!$B$17:$B$30,B1765,'Routed push through acrylic (2)'!$G$17:$G$30)) +
(SUMIF('Sf routed cabinet'!$B$17:$B$30,B1765,'Sf routed cabinet'!$G$17:$G$30)) +
(SUMIF('Sf routed cabinet (2)'!$B$17:$B$30,B1765,'Sf routed cabinet (2)'!$G$17:$G$30)) +
(SUMIF('Df routed cabinet'!$B$17:$B$30,B1765,'Df routed cabinet'!$G$17:$G$30)) +
(SUMIF('Df routed cabinet (2)'!$B$17:$B$30,B1765,'Df routed cabinet (2)'!$G$17:$G$30)) +
(SUMIF('Sf acrylic cabinet'!$B$17:$B$30,B1765,'Sf acrylic cabinet'!$G$17:$G$30)) +
(SUMIF('Sf acrylic cabinet (2)'!$B$17:$B$30,B1765,'Sf acrylic cabinet (2)'!$G$17:$G$30)) +
(SUMIF('Economy Sf acrylic'!$B$17:$B$30,B1765,'Economy Sf acrylic'!$G$17:$G$30)) +
(SUMIF('Df acrylic cabinet'!$B$17:$B$30,B1765,'Df acrylic cabinet'!$G$17:$G$30)) +
(SUMIF('Df acrylic cabinet (2)'!$B$17:$B$30,B1765,'Df acrylic cabinet (2)'!$G$17:$G$30)) +
(SUMIF('Sf flex cabinet'!$B$17:$B$30,B1765,'Sf flex cabinet'!$G$17:$G$30)) +
(SUMIF('Sf flex cabinet (2)'!$B$17:$B$30,B1765,'Sf flex cabinet (2)'!$G$17:$G$30)) +
(SUMIF('Df flex cabinet'!$B$17:$B$36,B1765,'Df flex cabinet'!$G$17:$G$36)) +
(SUMIF('Df flex cabinet (2)'!$B$17:$B$36,B1765,'Df flex cabinet (2)'!$G$17:$G$36)) +
(SUMIF('Pole cover'!$B$17:$B$30,B1765,'Pole cover'!$G$17:$G$30)) +
(SUMIF('Pole cover (2)'!$B$17:$B$30,B1765,'Pole cover (2)'!$G$17:$G$30)) +
(SUMIF('Structural Steel Fab'!$B$17:$B$29,B1765,'Structural Steel Fab'!$G$17:$G$29)) +
(SUMIF(Reveal!$B$17:$B$30,B1765,Reveal!$G$17:$G$30)) +
(SUMIF('Reveal (2)'!$B$17:$B$30,B1765,'Reveal (2)'!$G$17:$G$30)) +
(SUMIF('Crown cove top'!$B$17:$B$30,B1765,'Crown cove top'!$G$17:$G$30)) +
(SUMIF('EMC assembly'!$B$17:$B$30,B1765,'EMC assembly'!$G$17:$G$30)) +
(SUMIF(Crating!$B$17:$B$29,B1765,Crating!$G$17:$G$29)) +
(SUMIF('LED wiring'!$B$17:$B$30,B1765,'LED wiring'!$G$17:$G$30)) +
(SUMIF('Changeable copy face'!$B$17:$B$30,B1765,'Changeable copy face'!$G$17:$G$30)) +
(SUMIF('Flex face assembly'!$B$17:$B$30,B1765,'Flex face assembly'!$G$17:$G$30)) +
(SUMIF('Routed face assembly'!$B$17:$B$30,B1765,'Routed face assembly'!$G$17:$G$30)) +
(SUMIF('Paint calculation'!$B$17:$B$30,B1765,'Paint calculation'!$G$17:$G$30)) +
(SUMIF('Trimcap letter face'!$B$17:$B$30,B1765,'Trimcap letter face'!$G$17:$G$30)) +
(SUMIF('Trimcap letter face (2)'!$B$17:$B$30,B1765,'Trimcap letter face (2)'!$G$17:$G$30)) +
(SUMIF('Channel letter fabrication'!$B$17:$B$30,B1765,'Channel letter fabrication'!$G$17:$G$30)) +
(SUMIF('Channel letter fabrication (2)'!$B$17:$B$30,B1765,'Channel letter fabrication (2)'!$G$17:$G$30))</f>
        <v>0</v>
      </c>
    </row>
    <row r="1766" spans="1:10">
      <c r="A1766" s="28">
        <f>[1]ODBC!$A1766</f>
        <v>0</v>
      </c>
      <c r="B1766" s="29">
        <f>[1]ODBC!B1766</f>
        <v>0</v>
      </c>
      <c r="C1766" s="30" t="str">
        <f>IFERROR(VLOOKUP($B1766,[1]ODBC!$B:$H,2,FALSE),"")</f>
        <v/>
      </c>
      <c r="D1766" s="30" t="str">
        <f>IFERROR(VLOOKUP($B1766,[1]ODBC!$B:$H,3,FALSE),"")</f>
        <v/>
      </c>
      <c r="E1766" s="30" t="str">
        <f>IFERROR(VLOOKUP($B1766,[1]ODBC!$B:$H,4,FALSE),"")</f>
        <v/>
      </c>
      <c r="F1766" s="31" t="str">
        <f>IFERROR(VLOOKUP($B1766,[1]ODBC!$B:$H,5,FALSE),"")</f>
        <v/>
      </c>
      <c r="G1766" s="32">
        <f>[1]ODBC!G1766</f>
        <v>0</v>
      </c>
      <c r="H1766" s="33">
        <f>SUM([1]ODBC!H1766)</f>
        <v>0</v>
      </c>
      <c r="I1766" s="41" t="str">
        <f>'Vinyl cutting'!$B$2</f>
        <v>J36938</v>
      </c>
      <c r="J1766" s="42">
        <f ca="1">(SUMIF('Freeform time and material'!$B$17:$B$30,B1766,'Freeform time and material'!$G$17:$G$30)) +
(SUMIF('Vinyl cutting'!$B$17:$B$30,B1766,'Vinyl cutting'!$G$17:$G$30)) +
(SUMIF('Vinyl cutting (2)'!$B$17:$B$30,B1766,'Vinyl cutting (2)'!$G$17:$G$30)) +
(SUMIF('Apply vinyl graphics'!$B$17:$B$30,B1766,'Apply vinyl graphics'!$G$17:$G$30)) +
(SUMIF('Apply vinyl graphics (2)'!$B$17:$B$30,B1766,'Apply vinyl graphics (2)'!$G$17:$G$30)) +
(SUMIF('Alum pan sign'!$B$17:$B$30,B1766,'Alum pan sign'!$G$17:$G$30)) +
(SUMIF('Alum pan sign (2)'!$B$17:$B$30,B1766,'Alum pan sign (2)'!$G$17:$G$30)) +
(SUMIF('Economy pan sign'!$B$17:$B$30,B1766,'Economy pan sign'!$G$17:$G$30)) +
(SUMIF('Post and panel sign'!$B$17:$B$30,B1766,'Post and panel sign'!$G$17:$G$30)) +
(SUMIF('Post and panel sign (2)'!$B$17:$B$30,B1766,'Post and panel sign (2)'!$G$17:$G$30)) +
(SUMIF('Flat panels only'!$B$17:$B$30,B1766,'Flat panels only'!$G$17:$G$30)) +
(SUMIF('Flat panels only (2)'!$B$17:$B$30,B1766,'Flat panels only (2)'!$G$17:$G$30)) +
(SUMIF('Routed panel shapes'!$B$18:$B$31,B1766,'Routed panel shapes'!$G$18:$G$31)) +
(SUMIF('Routed panel shapes (2)'!$B$18:$B$31,B1766,'Routed panel shapes (2)'!$G$18:$G$31)) +
(SUMIF('Routed face only'!$B$17:$B$30,B1766,'Routed face only'!$G$17:$G$30)) +
(SUMIF('Routed face only (2)'!$B$17:$B$30,B1766,'Routed face only (2)'!$G$17:$G$30)) +
(SUMIF('Routed alum faces letters'!$B$17:$B$30,B1766,'Routed alum faces letters'!$G$17:$G$30)) +
(SUMIF('Routed alum faces letters (2)'!$B$17:$B$30,B1766,'Routed alum faces letters (2)'!$G$17:$G$30)) +
(SUMIF('Routed push through acrylic'!$B$17:$B$30,B1766,'Routed push through acrylic'!$G$17:$G$30)) +
(SUMIF('Routed push through acrylic (2)'!$B$17:$B$30,B1766,'Routed push through acrylic (2)'!$G$17:$G$30)) +
(SUMIF('Sf routed cabinet'!$B$17:$B$30,B1766,'Sf routed cabinet'!$G$17:$G$30)) +
(SUMIF('Sf routed cabinet (2)'!$B$17:$B$30,B1766,'Sf routed cabinet (2)'!$G$17:$G$30)) +
(SUMIF('Df routed cabinet'!$B$17:$B$30,B1766,'Df routed cabinet'!$G$17:$G$30)) +
(SUMIF('Df routed cabinet (2)'!$B$17:$B$30,B1766,'Df routed cabinet (2)'!$G$17:$G$30)) +
(SUMIF('Sf acrylic cabinet'!$B$17:$B$30,B1766,'Sf acrylic cabinet'!$G$17:$G$30)) +
(SUMIF('Sf acrylic cabinet (2)'!$B$17:$B$30,B1766,'Sf acrylic cabinet (2)'!$G$17:$G$30)) +
(SUMIF('Economy Sf acrylic'!$B$17:$B$30,B1766,'Economy Sf acrylic'!$G$17:$G$30)) +
(SUMIF('Df acrylic cabinet'!$B$17:$B$30,B1766,'Df acrylic cabinet'!$G$17:$G$30)) +
(SUMIF('Df acrylic cabinet (2)'!$B$17:$B$30,B1766,'Df acrylic cabinet (2)'!$G$17:$G$30)) +
(SUMIF('Sf flex cabinet'!$B$17:$B$30,B1766,'Sf flex cabinet'!$G$17:$G$30)) +
(SUMIF('Sf flex cabinet (2)'!$B$17:$B$30,B1766,'Sf flex cabinet (2)'!$G$17:$G$30)) +
(SUMIF('Df flex cabinet'!$B$17:$B$36,B1766,'Df flex cabinet'!$G$17:$G$36)) +
(SUMIF('Df flex cabinet (2)'!$B$17:$B$36,B1766,'Df flex cabinet (2)'!$G$17:$G$36)) +
(SUMIF('Pole cover'!$B$17:$B$30,B1766,'Pole cover'!$G$17:$G$30)) +
(SUMIF('Pole cover (2)'!$B$17:$B$30,B1766,'Pole cover (2)'!$G$17:$G$30)) +
(SUMIF('Structural Steel Fab'!$B$17:$B$29,B1766,'Structural Steel Fab'!$G$17:$G$29)) +
(SUMIF(Reveal!$B$17:$B$30,B1766,Reveal!$G$17:$G$30)) +
(SUMIF('Reveal (2)'!$B$17:$B$30,B1766,'Reveal (2)'!$G$17:$G$30)) +
(SUMIF('Crown cove top'!$B$17:$B$30,B1766,'Crown cove top'!$G$17:$G$30)) +
(SUMIF('EMC assembly'!$B$17:$B$30,B1766,'EMC assembly'!$G$17:$G$30)) +
(SUMIF(Crating!$B$17:$B$29,B1766,Crating!$G$17:$G$29)) +
(SUMIF('LED wiring'!$B$17:$B$30,B1766,'LED wiring'!$G$17:$G$30)) +
(SUMIF('Changeable copy face'!$B$17:$B$30,B1766,'Changeable copy face'!$G$17:$G$30)) +
(SUMIF('Flex face assembly'!$B$17:$B$30,B1766,'Flex face assembly'!$G$17:$G$30)) +
(SUMIF('Routed face assembly'!$B$17:$B$30,B1766,'Routed face assembly'!$G$17:$G$30)) +
(SUMIF('Paint calculation'!$B$17:$B$30,B1766,'Paint calculation'!$G$17:$G$30)) +
(SUMIF('Trimcap letter face'!$B$17:$B$30,B1766,'Trimcap letter face'!$G$17:$G$30)) +
(SUMIF('Trimcap letter face (2)'!$B$17:$B$30,B1766,'Trimcap letter face (2)'!$G$17:$G$30)) +
(SUMIF('Channel letter fabrication'!$B$17:$B$30,B1766,'Channel letter fabrication'!$G$17:$G$30)) +
(SUMIF('Channel letter fabrication (2)'!$B$17:$B$30,B1766,'Channel letter fabrication (2)'!$G$17:$G$30))</f>
        <v>0</v>
      </c>
    </row>
    <row r="1767" spans="1:10">
      <c r="A1767" s="28">
        <f>[1]ODBC!$A1767</f>
        <v>0</v>
      </c>
      <c r="B1767" s="29">
        <f>[1]ODBC!B1767</f>
        <v>0</v>
      </c>
      <c r="C1767" s="30" t="str">
        <f>IFERROR(VLOOKUP($B1767,[1]ODBC!$B:$H,2,FALSE),"")</f>
        <v/>
      </c>
      <c r="D1767" s="30" t="str">
        <f>IFERROR(VLOOKUP($B1767,[1]ODBC!$B:$H,3,FALSE),"")</f>
        <v/>
      </c>
      <c r="E1767" s="30" t="str">
        <f>IFERROR(VLOOKUP($B1767,[1]ODBC!$B:$H,4,FALSE),"")</f>
        <v/>
      </c>
      <c r="F1767" s="31" t="str">
        <f>IFERROR(VLOOKUP($B1767,[1]ODBC!$B:$H,5,FALSE),"")</f>
        <v/>
      </c>
      <c r="G1767" s="32">
        <f>[1]ODBC!G1767</f>
        <v>0</v>
      </c>
      <c r="H1767" s="33">
        <f>SUM([1]ODBC!H1767)</f>
        <v>0</v>
      </c>
      <c r="I1767" s="41" t="str">
        <f>'Vinyl cutting'!$B$2</f>
        <v>J36938</v>
      </c>
      <c r="J1767" s="42">
        <f ca="1">(SUMIF('Freeform time and material'!$B$17:$B$30,B1767,'Freeform time and material'!$G$17:$G$30)) +
(SUMIF('Vinyl cutting'!$B$17:$B$30,B1767,'Vinyl cutting'!$G$17:$G$30)) +
(SUMIF('Vinyl cutting (2)'!$B$17:$B$30,B1767,'Vinyl cutting (2)'!$G$17:$G$30)) +
(SUMIF('Apply vinyl graphics'!$B$17:$B$30,B1767,'Apply vinyl graphics'!$G$17:$G$30)) +
(SUMIF('Apply vinyl graphics (2)'!$B$17:$B$30,B1767,'Apply vinyl graphics (2)'!$G$17:$G$30)) +
(SUMIF('Alum pan sign'!$B$17:$B$30,B1767,'Alum pan sign'!$G$17:$G$30)) +
(SUMIF('Alum pan sign (2)'!$B$17:$B$30,B1767,'Alum pan sign (2)'!$G$17:$G$30)) +
(SUMIF('Economy pan sign'!$B$17:$B$30,B1767,'Economy pan sign'!$G$17:$G$30)) +
(SUMIF('Post and panel sign'!$B$17:$B$30,B1767,'Post and panel sign'!$G$17:$G$30)) +
(SUMIF('Post and panel sign (2)'!$B$17:$B$30,B1767,'Post and panel sign (2)'!$G$17:$G$30)) +
(SUMIF('Flat panels only'!$B$17:$B$30,B1767,'Flat panels only'!$G$17:$G$30)) +
(SUMIF('Flat panels only (2)'!$B$17:$B$30,B1767,'Flat panels only (2)'!$G$17:$G$30)) +
(SUMIF('Routed panel shapes'!$B$18:$B$31,B1767,'Routed panel shapes'!$G$18:$G$31)) +
(SUMIF('Routed panel shapes (2)'!$B$18:$B$31,B1767,'Routed panel shapes (2)'!$G$18:$G$31)) +
(SUMIF('Routed face only'!$B$17:$B$30,B1767,'Routed face only'!$G$17:$G$30)) +
(SUMIF('Routed face only (2)'!$B$17:$B$30,B1767,'Routed face only (2)'!$G$17:$G$30)) +
(SUMIF('Routed alum faces letters'!$B$17:$B$30,B1767,'Routed alum faces letters'!$G$17:$G$30)) +
(SUMIF('Routed alum faces letters (2)'!$B$17:$B$30,B1767,'Routed alum faces letters (2)'!$G$17:$G$30)) +
(SUMIF('Routed push through acrylic'!$B$17:$B$30,B1767,'Routed push through acrylic'!$G$17:$G$30)) +
(SUMIF('Routed push through acrylic (2)'!$B$17:$B$30,B1767,'Routed push through acrylic (2)'!$G$17:$G$30)) +
(SUMIF('Sf routed cabinet'!$B$17:$B$30,B1767,'Sf routed cabinet'!$G$17:$G$30)) +
(SUMIF('Sf routed cabinet (2)'!$B$17:$B$30,B1767,'Sf routed cabinet (2)'!$G$17:$G$30)) +
(SUMIF('Df routed cabinet'!$B$17:$B$30,B1767,'Df routed cabinet'!$G$17:$G$30)) +
(SUMIF('Df routed cabinet (2)'!$B$17:$B$30,B1767,'Df routed cabinet (2)'!$G$17:$G$30)) +
(SUMIF('Sf acrylic cabinet'!$B$17:$B$30,B1767,'Sf acrylic cabinet'!$G$17:$G$30)) +
(SUMIF('Sf acrylic cabinet (2)'!$B$17:$B$30,B1767,'Sf acrylic cabinet (2)'!$G$17:$G$30)) +
(SUMIF('Economy Sf acrylic'!$B$17:$B$30,B1767,'Economy Sf acrylic'!$G$17:$G$30)) +
(SUMIF('Df acrylic cabinet'!$B$17:$B$30,B1767,'Df acrylic cabinet'!$G$17:$G$30)) +
(SUMIF('Df acrylic cabinet (2)'!$B$17:$B$30,B1767,'Df acrylic cabinet (2)'!$G$17:$G$30)) +
(SUMIF('Sf flex cabinet'!$B$17:$B$30,B1767,'Sf flex cabinet'!$G$17:$G$30)) +
(SUMIF('Sf flex cabinet (2)'!$B$17:$B$30,B1767,'Sf flex cabinet (2)'!$G$17:$G$30)) +
(SUMIF('Df flex cabinet'!$B$17:$B$36,B1767,'Df flex cabinet'!$G$17:$G$36)) +
(SUMIF('Df flex cabinet (2)'!$B$17:$B$36,B1767,'Df flex cabinet (2)'!$G$17:$G$36)) +
(SUMIF('Pole cover'!$B$17:$B$30,B1767,'Pole cover'!$G$17:$G$30)) +
(SUMIF('Pole cover (2)'!$B$17:$B$30,B1767,'Pole cover (2)'!$G$17:$G$30)) +
(SUMIF('Structural Steel Fab'!$B$17:$B$29,B1767,'Structural Steel Fab'!$G$17:$G$29)) +
(SUMIF(Reveal!$B$17:$B$30,B1767,Reveal!$G$17:$G$30)) +
(SUMIF('Reveal (2)'!$B$17:$B$30,B1767,'Reveal (2)'!$G$17:$G$30)) +
(SUMIF('Crown cove top'!$B$17:$B$30,B1767,'Crown cove top'!$G$17:$G$30)) +
(SUMIF('EMC assembly'!$B$17:$B$30,B1767,'EMC assembly'!$G$17:$G$30)) +
(SUMIF(Crating!$B$17:$B$29,B1767,Crating!$G$17:$G$29)) +
(SUMIF('LED wiring'!$B$17:$B$30,B1767,'LED wiring'!$G$17:$G$30)) +
(SUMIF('Changeable copy face'!$B$17:$B$30,B1767,'Changeable copy face'!$G$17:$G$30)) +
(SUMIF('Flex face assembly'!$B$17:$B$30,B1767,'Flex face assembly'!$G$17:$G$30)) +
(SUMIF('Routed face assembly'!$B$17:$B$30,B1767,'Routed face assembly'!$G$17:$G$30)) +
(SUMIF('Paint calculation'!$B$17:$B$30,B1767,'Paint calculation'!$G$17:$G$30)) +
(SUMIF('Trimcap letter face'!$B$17:$B$30,B1767,'Trimcap letter face'!$G$17:$G$30)) +
(SUMIF('Trimcap letter face (2)'!$B$17:$B$30,B1767,'Trimcap letter face (2)'!$G$17:$G$30)) +
(SUMIF('Channel letter fabrication'!$B$17:$B$30,B1767,'Channel letter fabrication'!$G$17:$G$30)) +
(SUMIF('Channel letter fabrication (2)'!$B$17:$B$30,B1767,'Channel letter fabrication (2)'!$G$17:$G$30))</f>
        <v>0</v>
      </c>
    </row>
    <row r="1768" spans="1:10">
      <c r="A1768" s="28">
        <f>[1]ODBC!$A1768</f>
        <v>0</v>
      </c>
      <c r="B1768" s="29">
        <f>[1]ODBC!B1768</f>
        <v>0</v>
      </c>
      <c r="C1768" s="30" t="str">
        <f>IFERROR(VLOOKUP($B1768,[1]ODBC!$B:$H,2,FALSE),"")</f>
        <v/>
      </c>
      <c r="D1768" s="30" t="str">
        <f>IFERROR(VLOOKUP($B1768,[1]ODBC!$B:$H,3,FALSE),"")</f>
        <v/>
      </c>
      <c r="E1768" s="30" t="str">
        <f>IFERROR(VLOOKUP($B1768,[1]ODBC!$B:$H,4,FALSE),"")</f>
        <v/>
      </c>
      <c r="F1768" s="31" t="str">
        <f>IFERROR(VLOOKUP($B1768,[1]ODBC!$B:$H,5,FALSE),"")</f>
        <v/>
      </c>
      <c r="G1768" s="32">
        <f>[1]ODBC!G1768</f>
        <v>0</v>
      </c>
      <c r="H1768" s="33">
        <f>SUM([1]ODBC!H1768)</f>
        <v>0</v>
      </c>
      <c r="I1768" s="41" t="str">
        <f>'Vinyl cutting'!$B$2</f>
        <v>J36938</v>
      </c>
      <c r="J1768" s="42">
        <f ca="1">(SUMIF('Freeform time and material'!$B$17:$B$30,B1768,'Freeform time and material'!$G$17:$G$30)) +
(SUMIF('Vinyl cutting'!$B$17:$B$30,B1768,'Vinyl cutting'!$G$17:$G$30)) +
(SUMIF('Vinyl cutting (2)'!$B$17:$B$30,B1768,'Vinyl cutting (2)'!$G$17:$G$30)) +
(SUMIF('Apply vinyl graphics'!$B$17:$B$30,B1768,'Apply vinyl graphics'!$G$17:$G$30)) +
(SUMIF('Apply vinyl graphics (2)'!$B$17:$B$30,B1768,'Apply vinyl graphics (2)'!$G$17:$G$30)) +
(SUMIF('Alum pan sign'!$B$17:$B$30,B1768,'Alum pan sign'!$G$17:$G$30)) +
(SUMIF('Alum pan sign (2)'!$B$17:$B$30,B1768,'Alum pan sign (2)'!$G$17:$G$30)) +
(SUMIF('Economy pan sign'!$B$17:$B$30,B1768,'Economy pan sign'!$G$17:$G$30)) +
(SUMIF('Post and panel sign'!$B$17:$B$30,B1768,'Post and panel sign'!$G$17:$G$30)) +
(SUMIF('Post and panel sign (2)'!$B$17:$B$30,B1768,'Post and panel sign (2)'!$G$17:$G$30)) +
(SUMIF('Flat panels only'!$B$17:$B$30,B1768,'Flat panels only'!$G$17:$G$30)) +
(SUMIF('Flat panels only (2)'!$B$17:$B$30,B1768,'Flat panels only (2)'!$G$17:$G$30)) +
(SUMIF('Routed panel shapes'!$B$18:$B$31,B1768,'Routed panel shapes'!$G$18:$G$31)) +
(SUMIF('Routed panel shapes (2)'!$B$18:$B$31,B1768,'Routed panel shapes (2)'!$G$18:$G$31)) +
(SUMIF('Routed face only'!$B$17:$B$30,B1768,'Routed face only'!$G$17:$G$30)) +
(SUMIF('Routed face only (2)'!$B$17:$B$30,B1768,'Routed face only (2)'!$G$17:$G$30)) +
(SUMIF('Routed alum faces letters'!$B$17:$B$30,B1768,'Routed alum faces letters'!$G$17:$G$30)) +
(SUMIF('Routed alum faces letters (2)'!$B$17:$B$30,B1768,'Routed alum faces letters (2)'!$G$17:$G$30)) +
(SUMIF('Routed push through acrylic'!$B$17:$B$30,B1768,'Routed push through acrylic'!$G$17:$G$30)) +
(SUMIF('Routed push through acrylic (2)'!$B$17:$B$30,B1768,'Routed push through acrylic (2)'!$G$17:$G$30)) +
(SUMIF('Sf routed cabinet'!$B$17:$B$30,B1768,'Sf routed cabinet'!$G$17:$G$30)) +
(SUMIF('Sf routed cabinet (2)'!$B$17:$B$30,B1768,'Sf routed cabinet (2)'!$G$17:$G$30)) +
(SUMIF('Df routed cabinet'!$B$17:$B$30,B1768,'Df routed cabinet'!$G$17:$G$30)) +
(SUMIF('Df routed cabinet (2)'!$B$17:$B$30,B1768,'Df routed cabinet (2)'!$G$17:$G$30)) +
(SUMIF('Sf acrylic cabinet'!$B$17:$B$30,B1768,'Sf acrylic cabinet'!$G$17:$G$30)) +
(SUMIF('Sf acrylic cabinet (2)'!$B$17:$B$30,B1768,'Sf acrylic cabinet (2)'!$G$17:$G$30)) +
(SUMIF('Economy Sf acrylic'!$B$17:$B$30,B1768,'Economy Sf acrylic'!$G$17:$G$30)) +
(SUMIF('Df acrylic cabinet'!$B$17:$B$30,B1768,'Df acrylic cabinet'!$G$17:$G$30)) +
(SUMIF('Df acrylic cabinet (2)'!$B$17:$B$30,B1768,'Df acrylic cabinet (2)'!$G$17:$G$30)) +
(SUMIF('Sf flex cabinet'!$B$17:$B$30,B1768,'Sf flex cabinet'!$G$17:$G$30)) +
(SUMIF('Sf flex cabinet (2)'!$B$17:$B$30,B1768,'Sf flex cabinet (2)'!$G$17:$G$30)) +
(SUMIF('Df flex cabinet'!$B$17:$B$36,B1768,'Df flex cabinet'!$G$17:$G$36)) +
(SUMIF('Df flex cabinet (2)'!$B$17:$B$36,B1768,'Df flex cabinet (2)'!$G$17:$G$36)) +
(SUMIF('Pole cover'!$B$17:$B$30,B1768,'Pole cover'!$G$17:$G$30)) +
(SUMIF('Pole cover (2)'!$B$17:$B$30,B1768,'Pole cover (2)'!$G$17:$G$30)) +
(SUMIF('Structural Steel Fab'!$B$17:$B$29,B1768,'Structural Steel Fab'!$G$17:$G$29)) +
(SUMIF(Reveal!$B$17:$B$30,B1768,Reveal!$G$17:$G$30)) +
(SUMIF('Reveal (2)'!$B$17:$B$30,B1768,'Reveal (2)'!$G$17:$G$30)) +
(SUMIF('Crown cove top'!$B$17:$B$30,B1768,'Crown cove top'!$G$17:$G$30)) +
(SUMIF('EMC assembly'!$B$17:$B$30,B1768,'EMC assembly'!$G$17:$G$30)) +
(SUMIF(Crating!$B$17:$B$29,B1768,Crating!$G$17:$G$29)) +
(SUMIF('LED wiring'!$B$17:$B$30,B1768,'LED wiring'!$G$17:$G$30)) +
(SUMIF('Changeable copy face'!$B$17:$B$30,B1768,'Changeable copy face'!$G$17:$G$30)) +
(SUMIF('Flex face assembly'!$B$17:$B$30,B1768,'Flex face assembly'!$G$17:$G$30)) +
(SUMIF('Routed face assembly'!$B$17:$B$30,B1768,'Routed face assembly'!$G$17:$G$30)) +
(SUMIF('Paint calculation'!$B$17:$B$30,B1768,'Paint calculation'!$G$17:$G$30)) +
(SUMIF('Trimcap letter face'!$B$17:$B$30,B1768,'Trimcap letter face'!$G$17:$G$30)) +
(SUMIF('Trimcap letter face (2)'!$B$17:$B$30,B1768,'Trimcap letter face (2)'!$G$17:$G$30)) +
(SUMIF('Channel letter fabrication'!$B$17:$B$30,B1768,'Channel letter fabrication'!$G$17:$G$30)) +
(SUMIF('Channel letter fabrication (2)'!$B$17:$B$30,B1768,'Channel letter fabrication (2)'!$G$17:$G$30))</f>
        <v>0</v>
      </c>
    </row>
    <row r="1769" spans="1:10">
      <c r="A1769" s="28">
        <f>[1]ODBC!$A1769</f>
        <v>0</v>
      </c>
      <c r="B1769" s="29">
        <f>[1]ODBC!B1769</f>
        <v>0</v>
      </c>
      <c r="C1769" s="30" t="str">
        <f>IFERROR(VLOOKUP($B1769,[1]ODBC!$B:$H,2,FALSE),"")</f>
        <v/>
      </c>
      <c r="D1769" s="30" t="str">
        <f>IFERROR(VLOOKUP($B1769,[1]ODBC!$B:$H,3,FALSE),"")</f>
        <v/>
      </c>
      <c r="E1769" s="30" t="str">
        <f>IFERROR(VLOOKUP($B1769,[1]ODBC!$B:$H,4,FALSE),"")</f>
        <v/>
      </c>
      <c r="F1769" s="31" t="str">
        <f>IFERROR(VLOOKUP($B1769,[1]ODBC!$B:$H,5,FALSE),"")</f>
        <v/>
      </c>
      <c r="G1769" s="32">
        <f>[1]ODBC!G1769</f>
        <v>0</v>
      </c>
      <c r="H1769" s="33">
        <f>SUM([1]ODBC!H1769)</f>
        <v>0</v>
      </c>
      <c r="I1769" s="41" t="str">
        <f>'Vinyl cutting'!$B$2</f>
        <v>J36938</v>
      </c>
      <c r="J1769" s="42">
        <f ca="1">(SUMIF('Freeform time and material'!$B$17:$B$30,B1769,'Freeform time and material'!$G$17:$G$30)) +
(SUMIF('Vinyl cutting'!$B$17:$B$30,B1769,'Vinyl cutting'!$G$17:$G$30)) +
(SUMIF('Vinyl cutting (2)'!$B$17:$B$30,B1769,'Vinyl cutting (2)'!$G$17:$G$30)) +
(SUMIF('Apply vinyl graphics'!$B$17:$B$30,B1769,'Apply vinyl graphics'!$G$17:$G$30)) +
(SUMIF('Apply vinyl graphics (2)'!$B$17:$B$30,B1769,'Apply vinyl graphics (2)'!$G$17:$G$30)) +
(SUMIF('Alum pan sign'!$B$17:$B$30,B1769,'Alum pan sign'!$G$17:$G$30)) +
(SUMIF('Alum pan sign (2)'!$B$17:$B$30,B1769,'Alum pan sign (2)'!$G$17:$G$30)) +
(SUMIF('Economy pan sign'!$B$17:$B$30,B1769,'Economy pan sign'!$G$17:$G$30)) +
(SUMIF('Post and panel sign'!$B$17:$B$30,B1769,'Post and panel sign'!$G$17:$G$30)) +
(SUMIF('Post and panel sign (2)'!$B$17:$B$30,B1769,'Post and panel sign (2)'!$G$17:$G$30)) +
(SUMIF('Flat panels only'!$B$17:$B$30,B1769,'Flat panels only'!$G$17:$G$30)) +
(SUMIF('Flat panels only (2)'!$B$17:$B$30,B1769,'Flat panels only (2)'!$G$17:$G$30)) +
(SUMIF('Routed panel shapes'!$B$18:$B$31,B1769,'Routed panel shapes'!$G$18:$G$31)) +
(SUMIF('Routed panel shapes (2)'!$B$18:$B$31,B1769,'Routed panel shapes (2)'!$G$18:$G$31)) +
(SUMIF('Routed face only'!$B$17:$B$30,B1769,'Routed face only'!$G$17:$G$30)) +
(SUMIF('Routed face only (2)'!$B$17:$B$30,B1769,'Routed face only (2)'!$G$17:$G$30)) +
(SUMIF('Routed alum faces letters'!$B$17:$B$30,B1769,'Routed alum faces letters'!$G$17:$G$30)) +
(SUMIF('Routed alum faces letters (2)'!$B$17:$B$30,B1769,'Routed alum faces letters (2)'!$G$17:$G$30)) +
(SUMIF('Routed push through acrylic'!$B$17:$B$30,B1769,'Routed push through acrylic'!$G$17:$G$30)) +
(SUMIF('Routed push through acrylic (2)'!$B$17:$B$30,B1769,'Routed push through acrylic (2)'!$G$17:$G$30)) +
(SUMIF('Sf routed cabinet'!$B$17:$B$30,B1769,'Sf routed cabinet'!$G$17:$G$30)) +
(SUMIF('Sf routed cabinet (2)'!$B$17:$B$30,B1769,'Sf routed cabinet (2)'!$G$17:$G$30)) +
(SUMIF('Df routed cabinet'!$B$17:$B$30,B1769,'Df routed cabinet'!$G$17:$G$30)) +
(SUMIF('Df routed cabinet (2)'!$B$17:$B$30,B1769,'Df routed cabinet (2)'!$G$17:$G$30)) +
(SUMIF('Sf acrylic cabinet'!$B$17:$B$30,B1769,'Sf acrylic cabinet'!$G$17:$G$30)) +
(SUMIF('Sf acrylic cabinet (2)'!$B$17:$B$30,B1769,'Sf acrylic cabinet (2)'!$G$17:$G$30)) +
(SUMIF('Economy Sf acrylic'!$B$17:$B$30,B1769,'Economy Sf acrylic'!$G$17:$G$30)) +
(SUMIF('Df acrylic cabinet'!$B$17:$B$30,B1769,'Df acrylic cabinet'!$G$17:$G$30)) +
(SUMIF('Df acrylic cabinet (2)'!$B$17:$B$30,B1769,'Df acrylic cabinet (2)'!$G$17:$G$30)) +
(SUMIF('Sf flex cabinet'!$B$17:$B$30,B1769,'Sf flex cabinet'!$G$17:$G$30)) +
(SUMIF('Sf flex cabinet (2)'!$B$17:$B$30,B1769,'Sf flex cabinet (2)'!$G$17:$G$30)) +
(SUMIF('Df flex cabinet'!$B$17:$B$36,B1769,'Df flex cabinet'!$G$17:$G$36)) +
(SUMIF('Df flex cabinet (2)'!$B$17:$B$36,B1769,'Df flex cabinet (2)'!$G$17:$G$36)) +
(SUMIF('Pole cover'!$B$17:$B$30,B1769,'Pole cover'!$G$17:$G$30)) +
(SUMIF('Pole cover (2)'!$B$17:$B$30,B1769,'Pole cover (2)'!$G$17:$G$30)) +
(SUMIF('Structural Steel Fab'!$B$17:$B$29,B1769,'Structural Steel Fab'!$G$17:$G$29)) +
(SUMIF(Reveal!$B$17:$B$30,B1769,Reveal!$G$17:$G$30)) +
(SUMIF('Reveal (2)'!$B$17:$B$30,B1769,'Reveal (2)'!$G$17:$G$30)) +
(SUMIF('Crown cove top'!$B$17:$B$30,B1769,'Crown cove top'!$G$17:$G$30)) +
(SUMIF('EMC assembly'!$B$17:$B$30,B1769,'EMC assembly'!$G$17:$G$30)) +
(SUMIF(Crating!$B$17:$B$29,B1769,Crating!$G$17:$G$29)) +
(SUMIF('LED wiring'!$B$17:$B$30,B1769,'LED wiring'!$G$17:$G$30)) +
(SUMIF('Changeable copy face'!$B$17:$B$30,B1769,'Changeable copy face'!$G$17:$G$30)) +
(SUMIF('Flex face assembly'!$B$17:$B$30,B1769,'Flex face assembly'!$G$17:$G$30)) +
(SUMIF('Routed face assembly'!$B$17:$B$30,B1769,'Routed face assembly'!$G$17:$G$30)) +
(SUMIF('Paint calculation'!$B$17:$B$30,B1769,'Paint calculation'!$G$17:$G$30)) +
(SUMIF('Trimcap letter face'!$B$17:$B$30,B1769,'Trimcap letter face'!$G$17:$G$30)) +
(SUMIF('Trimcap letter face (2)'!$B$17:$B$30,B1769,'Trimcap letter face (2)'!$G$17:$G$30)) +
(SUMIF('Channel letter fabrication'!$B$17:$B$30,B1769,'Channel letter fabrication'!$G$17:$G$30)) +
(SUMIF('Channel letter fabrication (2)'!$B$17:$B$30,B1769,'Channel letter fabrication (2)'!$G$17:$G$30))</f>
        <v>0</v>
      </c>
    </row>
    <row r="1770" spans="1:10">
      <c r="A1770" s="28">
        <f>[1]ODBC!$A1770</f>
        <v>0</v>
      </c>
      <c r="B1770" s="29">
        <f>[1]ODBC!B1770</f>
        <v>0</v>
      </c>
      <c r="C1770" s="30" t="str">
        <f>IFERROR(VLOOKUP($B1770,[1]ODBC!$B:$H,2,FALSE),"")</f>
        <v/>
      </c>
      <c r="D1770" s="30" t="str">
        <f>IFERROR(VLOOKUP($B1770,[1]ODBC!$B:$H,3,FALSE),"")</f>
        <v/>
      </c>
      <c r="E1770" s="30" t="str">
        <f>IFERROR(VLOOKUP($B1770,[1]ODBC!$B:$H,4,FALSE),"")</f>
        <v/>
      </c>
      <c r="F1770" s="31" t="str">
        <f>IFERROR(VLOOKUP($B1770,[1]ODBC!$B:$H,5,FALSE),"")</f>
        <v/>
      </c>
      <c r="G1770" s="32">
        <f>[1]ODBC!G1770</f>
        <v>0</v>
      </c>
      <c r="H1770" s="33">
        <f>SUM([1]ODBC!H1770)</f>
        <v>0</v>
      </c>
      <c r="I1770" s="41" t="str">
        <f>'Vinyl cutting'!$B$2</f>
        <v>J36938</v>
      </c>
      <c r="J1770" s="42">
        <f ca="1">(SUMIF('Freeform time and material'!$B$17:$B$30,B1770,'Freeform time and material'!$G$17:$G$30)) +
(SUMIF('Vinyl cutting'!$B$17:$B$30,B1770,'Vinyl cutting'!$G$17:$G$30)) +
(SUMIF('Vinyl cutting (2)'!$B$17:$B$30,B1770,'Vinyl cutting (2)'!$G$17:$G$30)) +
(SUMIF('Apply vinyl graphics'!$B$17:$B$30,B1770,'Apply vinyl graphics'!$G$17:$G$30)) +
(SUMIF('Apply vinyl graphics (2)'!$B$17:$B$30,B1770,'Apply vinyl graphics (2)'!$G$17:$G$30)) +
(SUMIF('Alum pan sign'!$B$17:$B$30,B1770,'Alum pan sign'!$G$17:$G$30)) +
(SUMIF('Alum pan sign (2)'!$B$17:$B$30,B1770,'Alum pan sign (2)'!$G$17:$G$30)) +
(SUMIF('Economy pan sign'!$B$17:$B$30,B1770,'Economy pan sign'!$G$17:$G$30)) +
(SUMIF('Post and panel sign'!$B$17:$B$30,B1770,'Post and panel sign'!$G$17:$G$30)) +
(SUMIF('Post and panel sign (2)'!$B$17:$B$30,B1770,'Post and panel sign (2)'!$G$17:$G$30)) +
(SUMIF('Flat panels only'!$B$17:$B$30,B1770,'Flat panels only'!$G$17:$G$30)) +
(SUMIF('Flat panels only (2)'!$B$17:$B$30,B1770,'Flat panels only (2)'!$G$17:$G$30)) +
(SUMIF('Routed panel shapes'!$B$18:$B$31,B1770,'Routed panel shapes'!$G$18:$G$31)) +
(SUMIF('Routed panel shapes (2)'!$B$18:$B$31,B1770,'Routed panel shapes (2)'!$G$18:$G$31)) +
(SUMIF('Routed face only'!$B$17:$B$30,B1770,'Routed face only'!$G$17:$G$30)) +
(SUMIF('Routed face only (2)'!$B$17:$B$30,B1770,'Routed face only (2)'!$G$17:$G$30)) +
(SUMIF('Routed alum faces letters'!$B$17:$B$30,B1770,'Routed alum faces letters'!$G$17:$G$30)) +
(SUMIF('Routed alum faces letters (2)'!$B$17:$B$30,B1770,'Routed alum faces letters (2)'!$G$17:$G$30)) +
(SUMIF('Routed push through acrylic'!$B$17:$B$30,B1770,'Routed push through acrylic'!$G$17:$G$30)) +
(SUMIF('Routed push through acrylic (2)'!$B$17:$B$30,B1770,'Routed push through acrylic (2)'!$G$17:$G$30)) +
(SUMIF('Sf routed cabinet'!$B$17:$B$30,B1770,'Sf routed cabinet'!$G$17:$G$30)) +
(SUMIF('Sf routed cabinet (2)'!$B$17:$B$30,B1770,'Sf routed cabinet (2)'!$G$17:$G$30)) +
(SUMIF('Df routed cabinet'!$B$17:$B$30,B1770,'Df routed cabinet'!$G$17:$G$30)) +
(SUMIF('Df routed cabinet (2)'!$B$17:$B$30,B1770,'Df routed cabinet (2)'!$G$17:$G$30)) +
(SUMIF('Sf acrylic cabinet'!$B$17:$B$30,B1770,'Sf acrylic cabinet'!$G$17:$G$30)) +
(SUMIF('Sf acrylic cabinet (2)'!$B$17:$B$30,B1770,'Sf acrylic cabinet (2)'!$G$17:$G$30)) +
(SUMIF('Economy Sf acrylic'!$B$17:$B$30,B1770,'Economy Sf acrylic'!$G$17:$G$30)) +
(SUMIF('Df acrylic cabinet'!$B$17:$B$30,B1770,'Df acrylic cabinet'!$G$17:$G$30)) +
(SUMIF('Df acrylic cabinet (2)'!$B$17:$B$30,B1770,'Df acrylic cabinet (2)'!$G$17:$G$30)) +
(SUMIF('Sf flex cabinet'!$B$17:$B$30,B1770,'Sf flex cabinet'!$G$17:$G$30)) +
(SUMIF('Sf flex cabinet (2)'!$B$17:$B$30,B1770,'Sf flex cabinet (2)'!$G$17:$G$30)) +
(SUMIF('Df flex cabinet'!$B$17:$B$36,B1770,'Df flex cabinet'!$G$17:$G$36)) +
(SUMIF('Df flex cabinet (2)'!$B$17:$B$36,B1770,'Df flex cabinet (2)'!$G$17:$G$36)) +
(SUMIF('Pole cover'!$B$17:$B$30,B1770,'Pole cover'!$G$17:$G$30)) +
(SUMIF('Pole cover (2)'!$B$17:$B$30,B1770,'Pole cover (2)'!$G$17:$G$30)) +
(SUMIF('Structural Steel Fab'!$B$17:$B$29,B1770,'Structural Steel Fab'!$G$17:$G$29)) +
(SUMIF(Reveal!$B$17:$B$30,B1770,Reveal!$G$17:$G$30)) +
(SUMIF('Reveal (2)'!$B$17:$B$30,B1770,'Reveal (2)'!$G$17:$G$30)) +
(SUMIF('Crown cove top'!$B$17:$B$30,B1770,'Crown cove top'!$G$17:$G$30)) +
(SUMIF('EMC assembly'!$B$17:$B$30,B1770,'EMC assembly'!$G$17:$G$30)) +
(SUMIF(Crating!$B$17:$B$29,B1770,Crating!$G$17:$G$29)) +
(SUMIF('LED wiring'!$B$17:$B$30,B1770,'LED wiring'!$G$17:$G$30)) +
(SUMIF('Changeable copy face'!$B$17:$B$30,B1770,'Changeable copy face'!$G$17:$G$30)) +
(SUMIF('Flex face assembly'!$B$17:$B$30,B1770,'Flex face assembly'!$G$17:$G$30)) +
(SUMIF('Routed face assembly'!$B$17:$B$30,B1770,'Routed face assembly'!$G$17:$G$30)) +
(SUMIF('Paint calculation'!$B$17:$B$30,B1770,'Paint calculation'!$G$17:$G$30)) +
(SUMIF('Trimcap letter face'!$B$17:$B$30,B1770,'Trimcap letter face'!$G$17:$G$30)) +
(SUMIF('Trimcap letter face (2)'!$B$17:$B$30,B1770,'Trimcap letter face (2)'!$G$17:$G$30)) +
(SUMIF('Channel letter fabrication'!$B$17:$B$30,B1770,'Channel letter fabrication'!$G$17:$G$30)) +
(SUMIF('Channel letter fabrication (2)'!$B$17:$B$30,B1770,'Channel letter fabrication (2)'!$G$17:$G$30))</f>
        <v>0</v>
      </c>
    </row>
    <row r="1771" spans="1:10">
      <c r="A1771" s="28">
        <f>[1]ODBC!$A1771</f>
        <v>0</v>
      </c>
      <c r="B1771" s="29">
        <f>[1]ODBC!B1771</f>
        <v>0</v>
      </c>
      <c r="C1771" s="30" t="str">
        <f>IFERROR(VLOOKUP($B1771,[1]ODBC!$B:$H,2,FALSE),"")</f>
        <v/>
      </c>
      <c r="D1771" s="30" t="str">
        <f>IFERROR(VLOOKUP($B1771,[1]ODBC!$B:$H,3,FALSE),"")</f>
        <v/>
      </c>
      <c r="E1771" s="30" t="str">
        <f>IFERROR(VLOOKUP($B1771,[1]ODBC!$B:$H,4,FALSE),"")</f>
        <v/>
      </c>
      <c r="F1771" s="31" t="str">
        <f>IFERROR(VLOOKUP($B1771,[1]ODBC!$B:$H,5,FALSE),"")</f>
        <v/>
      </c>
      <c r="G1771" s="32">
        <f>[1]ODBC!G1771</f>
        <v>0</v>
      </c>
      <c r="H1771" s="33">
        <f>SUM([1]ODBC!H1771)</f>
        <v>0</v>
      </c>
      <c r="I1771" s="41" t="str">
        <f>'Vinyl cutting'!$B$2</f>
        <v>J36938</v>
      </c>
      <c r="J1771" s="42">
        <f ca="1">(SUMIF('Freeform time and material'!$B$17:$B$30,B1771,'Freeform time and material'!$G$17:$G$30)) +
(SUMIF('Vinyl cutting'!$B$17:$B$30,B1771,'Vinyl cutting'!$G$17:$G$30)) +
(SUMIF('Vinyl cutting (2)'!$B$17:$B$30,B1771,'Vinyl cutting (2)'!$G$17:$G$30)) +
(SUMIF('Apply vinyl graphics'!$B$17:$B$30,B1771,'Apply vinyl graphics'!$G$17:$G$30)) +
(SUMIF('Apply vinyl graphics (2)'!$B$17:$B$30,B1771,'Apply vinyl graphics (2)'!$G$17:$G$30)) +
(SUMIF('Alum pan sign'!$B$17:$B$30,B1771,'Alum pan sign'!$G$17:$G$30)) +
(SUMIF('Alum pan sign (2)'!$B$17:$B$30,B1771,'Alum pan sign (2)'!$G$17:$G$30)) +
(SUMIF('Economy pan sign'!$B$17:$B$30,B1771,'Economy pan sign'!$G$17:$G$30)) +
(SUMIF('Post and panel sign'!$B$17:$B$30,B1771,'Post and panel sign'!$G$17:$G$30)) +
(SUMIF('Post and panel sign (2)'!$B$17:$B$30,B1771,'Post and panel sign (2)'!$G$17:$G$30)) +
(SUMIF('Flat panels only'!$B$17:$B$30,B1771,'Flat panels only'!$G$17:$G$30)) +
(SUMIF('Flat panels only (2)'!$B$17:$B$30,B1771,'Flat panels only (2)'!$G$17:$G$30)) +
(SUMIF('Routed panel shapes'!$B$18:$B$31,B1771,'Routed panel shapes'!$G$18:$G$31)) +
(SUMIF('Routed panel shapes (2)'!$B$18:$B$31,B1771,'Routed panel shapes (2)'!$G$18:$G$31)) +
(SUMIF('Routed face only'!$B$17:$B$30,B1771,'Routed face only'!$G$17:$G$30)) +
(SUMIF('Routed face only (2)'!$B$17:$B$30,B1771,'Routed face only (2)'!$G$17:$G$30)) +
(SUMIF('Routed alum faces letters'!$B$17:$B$30,B1771,'Routed alum faces letters'!$G$17:$G$30)) +
(SUMIF('Routed alum faces letters (2)'!$B$17:$B$30,B1771,'Routed alum faces letters (2)'!$G$17:$G$30)) +
(SUMIF('Routed push through acrylic'!$B$17:$B$30,B1771,'Routed push through acrylic'!$G$17:$G$30)) +
(SUMIF('Routed push through acrylic (2)'!$B$17:$B$30,B1771,'Routed push through acrylic (2)'!$G$17:$G$30)) +
(SUMIF('Sf routed cabinet'!$B$17:$B$30,B1771,'Sf routed cabinet'!$G$17:$G$30)) +
(SUMIF('Sf routed cabinet (2)'!$B$17:$B$30,B1771,'Sf routed cabinet (2)'!$G$17:$G$30)) +
(SUMIF('Df routed cabinet'!$B$17:$B$30,B1771,'Df routed cabinet'!$G$17:$G$30)) +
(SUMIF('Df routed cabinet (2)'!$B$17:$B$30,B1771,'Df routed cabinet (2)'!$G$17:$G$30)) +
(SUMIF('Sf acrylic cabinet'!$B$17:$B$30,B1771,'Sf acrylic cabinet'!$G$17:$G$30)) +
(SUMIF('Sf acrylic cabinet (2)'!$B$17:$B$30,B1771,'Sf acrylic cabinet (2)'!$G$17:$G$30)) +
(SUMIF('Economy Sf acrylic'!$B$17:$B$30,B1771,'Economy Sf acrylic'!$G$17:$G$30)) +
(SUMIF('Df acrylic cabinet'!$B$17:$B$30,B1771,'Df acrylic cabinet'!$G$17:$G$30)) +
(SUMIF('Df acrylic cabinet (2)'!$B$17:$B$30,B1771,'Df acrylic cabinet (2)'!$G$17:$G$30)) +
(SUMIF('Sf flex cabinet'!$B$17:$B$30,B1771,'Sf flex cabinet'!$G$17:$G$30)) +
(SUMIF('Sf flex cabinet (2)'!$B$17:$B$30,B1771,'Sf flex cabinet (2)'!$G$17:$G$30)) +
(SUMIF('Df flex cabinet'!$B$17:$B$36,B1771,'Df flex cabinet'!$G$17:$G$36)) +
(SUMIF('Df flex cabinet (2)'!$B$17:$B$36,B1771,'Df flex cabinet (2)'!$G$17:$G$36)) +
(SUMIF('Pole cover'!$B$17:$B$30,B1771,'Pole cover'!$G$17:$G$30)) +
(SUMIF('Pole cover (2)'!$B$17:$B$30,B1771,'Pole cover (2)'!$G$17:$G$30)) +
(SUMIF('Structural Steel Fab'!$B$17:$B$29,B1771,'Structural Steel Fab'!$G$17:$G$29)) +
(SUMIF(Reveal!$B$17:$B$30,B1771,Reveal!$G$17:$G$30)) +
(SUMIF('Reveal (2)'!$B$17:$B$30,B1771,'Reveal (2)'!$G$17:$G$30)) +
(SUMIF('Crown cove top'!$B$17:$B$30,B1771,'Crown cove top'!$G$17:$G$30)) +
(SUMIF('EMC assembly'!$B$17:$B$30,B1771,'EMC assembly'!$G$17:$G$30)) +
(SUMIF(Crating!$B$17:$B$29,B1771,Crating!$G$17:$G$29)) +
(SUMIF('LED wiring'!$B$17:$B$30,B1771,'LED wiring'!$G$17:$G$30)) +
(SUMIF('Changeable copy face'!$B$17:$B$30,B1771,'Changeable copy face'!$G$17:$G$30)) +
(SUMIF('Flex face assembly'!$B$17:$B$30,B1771,'Flex face assembly'!$G$17:$G$30)) +
(SUMIF('Routed face assembly'!$B$17:$B$30,B1771,'Routed face assembly'!$G$17:$G$30)) +
(SUMIF('Paint calculation'!$B$17:$B$30,B1771,'Paint calculation'!$G$17:$G$30)) +
(SUMIF('Trimcap letter face'!$B$17:$B$30,B1771,'Trimcap letter face'!$G$17:$G$30)) +
(SUMIF('Trimcap letter face (2)'!$B$17:$B$30,B1771,'Trimcap letter face (2)'!$G$17:$G$30)) +
(SUMIF('Channel letter fabrication'!$B$17:$B$30,B1771,'Channel letter fabrication'!$G$17:$G$30)) +
(SUMIF('Channel letter fabrication (2)'!$B$17:$B$30,B1771,'Channel letter fabrication (2)'!$G$17:$G$30))</f>
        <v>0</v>
      </c>
    </row>
    <row r="1772" spans="1:10">
      <c r="A1772" s="28">
        <f>[1]ODBC!$A1772</f>
        <v>0</v>
      </c>
      <c r="B1772" s="29">
        <f>[1]ODBC!B1772</f>
        <v>0</v>
      </c>
      <c r="C1772" s="30" t="str">
        <f>IFERROR(VLOOKUP($B1772,[1]ODBC!$B:$H,2,FALSE),"")</f>
        <v/>
      </c>
      <c r="D1772" s="30" t="str">
        <f>IFERROR(VLOOKUP($B1772,[1]ODBC!$B:$H,3,FALSE),"")</f>
        <v/>
      </c>
      <c r="E1772" s="30" t="str">
        <f>IFERROR(VLOOKUP($B1772,[1]ODBC!$B:$H,4,FALSE),"")</f>
        <v/>
      </c>
      <c r="F1772" s="31" t="str">
        <f>IFERROR(VLOOKUP($B1772,[1]ODBC!$B:$H,5,FALSE),"")</f>
        <v/>
      </c>
      <c r="G1772" s="32">
        <f>[1]ODBC!G1772</f>
        <v>0</v>
      </c>
      <c r="H1772" s="33">
        <f>SUM([1]ODBC!H1772)</f>
        <v>0</v>
      </c>
      <c r="I1772" s="41" t="str">
        <f>'Vinyl cutting'!$B$2</f>
        <v>J36938</v>
      </c>
      <c r="J1772" s="42">
        <f ca="1">(SUMIF('Freeform time and material'!$B$17:$B$30,B1772,'Freeform time and material'!$G$17:$G$30)) +
(SUMIF('Vinyl cutting'!$B$17:$B$30,B1772,'Vinyl cutting'!$G$17:$G$30)) +
(SUMIF('Vinyl cutting (2)'!$B$17:$B$30,B1772,'Vinyl cutting (2)'!$G$17:$G$30)) +
(SUMIF('Apply vinyl graphics'!$B$17:$B$30,B1772,'Apply vinyl graphics'!$G$17:$G$30)) +
(SUMIF('Apply vinyl graphics (2)'!$B$17:$B$30,B1772,'Apply vinyl graphics (2)'!$G$17:$G$30)) +
(SUMIF('Alum pan sign'!$B$17:$B$30,B1772,'Alum pan sign'!$G$17:$G$30)) +
(SUMIF('Alum pan sign (2)'!$B$17:$B$30,B1772,'Alum pan sign (2)'!$G$17:$G$30)) +
(SUMIF('Economy pan sign'!$B$17:$B$30,B1772,'Economy pan sign'!$G$17:$G$30)) +
(SUMIF('Post and panel sign'!$B$17:$B$30,B1772,'Post and panel sign'!$G$17:$G$30)) +
(SUMIF('Post and panel sign (2)'!$B$17:$B$30,B1772,'Post and panel sign (2)'!$G$17:$G$30)) +
(SUMIF('Flat panels only'!$B$17:$B$30,B1772,'Flat panels only'!$G$17:$G$30)) +
(SUMIF('Flat panels only (2)'!$B$17:$B$30,B1772,'Flat panels only (2)'!$G$17:$G$30)) +
(SUMIF('Routed panel shapes'!$B$18:$B$31,B1772,'Routed panel shapes'!$G$18:$G$31)) +
(SUMIF('Routed panel shapes (2)'!$B$18:$B$31,B1772,'Routed panel shapes (2)'!$G$18:$G$31)) +
(SUMIF('Routed face only'!$B$17:$B$30,B1772,'Routed face only'!$G$17:$G$30)) +
(SUMIF('Routed face only (2)'!$B$17:$B$30,B1772,'Routed face only (2)'!$G$17:$G$30)) +
(SUMIF('Routed alum faces letters'!$B$17:$B$30,B1772,'Routed alum faces letters'!$G$17:$G$30)) +
(SUMIF('Routed alum faces letters (2)'!$B$17:$B$30,B1772,'Routed alum faces letters (2)'!$G$17:$G$30)) +
(SUMIF('Routed push through acrylic'!$B$17:$B$30,B1772,'Routed push through acrylic'!$G$17:$G$30)) +
(SUMIF('Routed push through acrylic (2)'!$B$17:$B$30,B1772,'Routed push through acrylic (2)'!$G$17:$G$30)) +
(SUMIF('Sf routed cabinet'!$B$17:$B$30,B1772,'Sf routed cabinet'!$G$17:$G$30)) +
(SUMIF('Sf routed cabinet (2)'!$B$17:$B$30,B1772,'Sf routed cabinet (2)'!$G$17:$G$30)) +
(SUMIF('Df routed cabinet'!$B$17:$B$30,B1772,'Df routed cabinet'!$G$17:$G$30)) +
(SUMIF('Df routed cabinet (2)'!$B$17:$B$30,B1772,'Df routed cabinet (2)'!$G$17:$G$30)) +
(SUMIF('Sf acrylic cabinet'!$B$17:$B$30,B1772,'Sf acrylic cabinet'!$G$17:$G$30)) +
(SUMIF('Sf acrylic cabinet (2)'!$B$17:$B$30,B1772,'Sf acrylic cabinet (2)'!$G$17:$G$30)) +
(SUMIF('Economy Sf acrylic'!$B$17:$B$30,B1772,'Economy Sf acrylic'!$G$17:$G$30)) +
(SUMIF('Df acrylic cabinet'!$B$17:$B$30,B1772,'Df acrylic cabinet'!$G$17:$G$30)) +
(SUMIF('Df acrylic cabinet (2)'!$B$17:$B$30,B1772,'Df acrylic cabinet (2)'!$G$17:$G$30)) +
(SUMIF('Sf flex cabinet'!$B$17:$B$30,B1772,'Sf flex cabinet'!$G$17:$G$30)) +
(SUMIF('Sf flex cabinet (2)'!$B$17:$B$30,B1772,'Sf flex cabinet (2)'!$G$17:$G$30)) +
(SUMIF('Df flex cabinet'!$B$17:$B$36,B1772,'Df flex cabinet'!$G$17:$G$36)) +
(SUMIF('Df flex cabinet (2)'!$B$17:$B$36,B1772,'Df flex cabinet (2)'!$G$17:$G$36)) +
(SUMIF('Pole cover'!$B$17:$B$30,B1772,'Pole cover'!$G$17:$G$30)) +
(SUMIF('Pole cover (2)'!$B$17:$B$30,B1772,'Pole cover (2)'!$G$17:$G$30)) +
(SUMIF('Structural Steel Fab'!$B$17:$B$29,B1772,'Structural Steel Fab'!$G$17:$G$29)) +
(SUMIF(Reveal!$B$17:$B$30,B1772,Reveal!$G$17:$G$30)) +
(SUMIF('Reveal (2)'!$B$17:$B$30,B1772,'Reveal (2)'!$G$17:$G$30)) +
(SUMIF('Crown cove top'!$B$17:$B$30,B1772,'Crown cove top'!$G$17:$G$30)) +
(SUMIF('EMC assembly'!$B$17:$B$30,B1772,'EMC assembly'!$G$17:$G$30)) +
(SUMIF(Crating!$B$17:$B$29,B1772,Crating!$G$17:$G$29)) +
(SUMIF('LED wiring'!$B$17:$B$30,B1772,'LED wiring'!$G$17:$G$30)) +
(SUMIF('Changeable copy face'!$B$17:$B$30,B1772,'Changeable copy face'!$G$17:$G$30)) +
(SUMIF('Flex face assembly'!$B$17:$B$30,B1772,'Flex face assembly'!$G$17:$G$30)) +
(SUMIF('Routed face assembly'!$B$17:$B$30,B1772,'Routed face assembly'!$G$17:$G$30)) +
(SUMIF('Paint calculation'!$B$17:$B$30,B1772,'Paint calculation'!$G$17:$G$30)) +
(SUMIF('Trimcap letter face'!$B$17:$B$30,B1772,'Trimcap letter face'!$G$17:$G$30)) +
(SUMIF('Trimcap letter face (2)'!$B$17:$B$30,B1772,'Trimcap letter face (2)'!$G$17:$G$30)) +
(SUMIF('Channel letter fabrication'!$B$17:$B$30,B1772,'Channel letter fabrication'!$G$17:$G$30)) +
(SUMIF('Channel letter fabrication (2)'!$B$17:$B$30,B1772,'Channel letter fabrication (2)'!$G$17:$G$30))</f>
        <v>0</v>
      </c>
    </row>
    <row r="1773" spans="1:10">
      <c r="A1773" s="28">
        <f>[1]ODBC!$A1773</f>
        <v>0</v>
      </c>
      <c r="B1773" s="29">
        <f>[1]ODBC!B1773</f>
        <v>0</v>
      </c>
      <c r="C1773" s="30" t="str">
        <f>IFERROR(VLOOKUP($B1773,[1]ODBC!$B:$H,2,FALSE),"")</f>
        <v/>
      </c>
      <c r="D1773" s="30" t="str">
        <f>IFERROR(VLOOKUP($B1773,[1]ODBC!$B:$H,3,FALSE),"")</f>
        <v/>
      </c>
      <c r="E1773" s="30" t="str">
        <f>IFERROR(VLOOKUP($B1773,[1]ODBC!$B:$H,4,FALSE),"")</f>
        <v/>
      </c>
      <c r="F1773" s="31" t="str">
        <f>IFERROR(VLOOKUP($B1773,[1]ODBC!$B:$H,5,FALSE),"")</f>
        <v/>
      </c>
      <c r="G1773" s="32">
        <f>[1]ODBC!G1773</f>
        <v>0</v>
      </c>
      <c r="H1773" s="33">
        <f>SUM([1]ODBC!H1773)</f>
        <v>0</v>
      </c>
      <c r="I1773" s="41" t="str">
        <f>'Vinyl cutting'!$B$2</f>
        <v>J36938</v>
      </c>
      <c r="J1773" s="42">
        <f ca="1">(SUMIF('Freeform time and material'!$B$17:$B$30,B1773,'Freeform time and material'!$G$17:$G$30)) +
(SUMIF('Vinyl cutting'!$B$17:$B$30,B1773,'Vinyl cutting'!$G$17:$G$30)) +
(SUMIF('Vinyl cutting (2)'!$B$17:$B$30,B1773,'Vinyl cutting (2)'!$G$17:$G$30)) +
(SUMIF('Apply vinyl graphics'!$B$17:$B$30,B1773,'Apply vinyl graphics'!$G$17:$G$30)) +
(SUMIF('Apply vinyl graphics (2)'!$B$17:$B$30,B1773,'Apply vinyl graphics (2)'!$G$17:$G$30)) +
(SUMIF('Alum pan sign'!$B$17:$B$30,B1773,'Alum pan sign'!$G$17:$G$30)) +
(SUMIF('Alum pan sign (2)'!$B$17:$B$30,B1773,'Alum pan sign (2)'!$G$17:$G$30)) +
(SUMIF('Economy pan sign'!$B$17:$B$30,B1773,'Economy pan sign'!$G$17:$G$30)) +
(SUMIF('Post and panel sign'!$B$17:$B$30,B1773,'Post and panel sign'!$G$17:$G$30)) +
(SUMIF('Post and panel sign (2)'!$B$17:$B$30,B1773,'Post and panel sign (2)'!$G$17:$G$30)) +
(SUMIF('Flat panels only'!$B$17:$B$30,B1773,'Flat panels only'!$G$17:$G$30)) +
(SUMIF('Flat panels only (2)'!$B$17:$B$30,B1773,'Flat panels only (2)'!$G$17:$G$30)) +
(SUMIF('Routed panel shapes'!$B$18:$B$31,B1773,'Routed panel shapes'!$G$18:$G$31)) +
(SUMIF('Routed panel shapes (2)'!$B$18:$B$31,B1773,'Routed panel shapes (2)'!$G$18:$G$31)) +
(SUMIF('Routed face only'!$B$17:$B$30,B1773,'Routed face only'!$G$17:$G$30)) +
(SUMIF('Routed face only (2)'!$B$17:$B$30,B1773,'Routed face only (2)'!$G$17:$G$30)) +
(SUMIF('Routed alum faces letters'!$B$17:$B$30,B1773,'Routed alum faces letters'!$G$17:$G$30)) +
(SUMIF('Routed alum faces letters (2)'!$B$17:$B$30,B1773,'Routed alum faces letters (2)'!$G$17:$G$30)) +
(SUMIF('Routed push through acrylic'!$B$17:$B$30,B1773,'Routed push through acrylic'!$G$17:$G$30)) +
(SUMIF('Routed push through acrylic (2)'!$B$17:$B$30,B1773,'Routed push through acrylic (2)'!$G$17:$G$30)) +
(SUMIF('Sf routed cabinet'!$B$17:$B$30,B1773,'Sf routed cabinet'!$G$17:$G$30)) +
(SUMIF('Sf routed cabinet (2)'!$B$17:$B$30,B1773,'Sf routed cabinet (2)'!$G$17:$G$30)) +
(SUMIF('Df routed cabinet'!$B$17:$B$30,B1773,'Df routed cabinet'!$G$17:$G$30)) +
(SUMIF('Df routed cabinet (2)'!$B$17:$B$30,B1773,'Df routed cabinet (2)'!$G$17:$G$30)) +
(SUMIF('Sf acrylic cabinet'!$B$17:$B$30,B1773,'Sf acrylic cabinet'!$G$17:$G$30)) +
(SUMIF('Sf acrylic cabinet (2)'!$B$17:$B$30,B1773,'Sf acrylic cabinet (2)'!$G$17:$G$30)) +
(SUMIF('Economy Sf acrylic'!$B$17:$B$30,B1773,'Economy Sf acrylic'!$G$17:$G$30)) +
(SUMIF('Df acrylic cabinet'!$B$17:$B$30,B1773,'Df acrylic cabinet'!$G$17:$G$30)) +
(SUMIF('Df acrylic cabinet (2)'!$B$17:$B$30,B1773,'Df acrylic cabinet (2)'!$G$17:$G$30)) +
(SUMIF('Sf flex cabinet'!$B$17:$B$30,B1773,'Sf flex cabinet'!$G$17:$G$30)) +
(SUMIF('Sf flex cabinet (2)'!$B$17:$B$30,B1773,'Sf flex cabinet (2)'!$G$17:$G$30)) +
(SUMIF('Df flex cabinet'!$B$17:$B$36,B1773,'Df flex cabinet'!$G$17:$G$36)) +
(SUMIF('Df flex cabinet (2)'!$B$17:$B$36,B1773,'Df flex cabinet (2)'!$G$17:$G$36)) +
(SUMIF('Pole cover'!$B$17:$B$30,B1773,'Pole cover'!$G$17:$G$30)) +
(SUMIF('Pole cover (2)'!$B$17:$B$30,B1773,'Pole cover (2)'!$G$17:$G$30)) +
(SUMIF('Structural Steel Fab'!$B$17:$B$29,B1773,'Structural Steel Fab'!$G$17:$G$29)) +
(SUMIF(Reveal!$B$17:$B$30,B1773,Reveal!$G$17:$G$30)) +
(SUMIF('Reveal (2)'!$B$17:$B$30,B1773,'Reveal (2)'!$G$17:$G$30)) +
(SUMIF('Crown cove top'!$B$17:$B$30,B1773,'Crown cove top'!$G$17:$G$30)) +
(SUMIF('EMC assembly'!$B$17:$B$30,B1773,'EMC assembly'!$G$17:$G$30)) +
(SUMIF(Crating!$B$17:$B$29,B1773,Crating!$G$17:$G$29)) +
(SUMIF('LED wiring'!$B$17:$B$30,B1773,'LED wiring'!$G$17:$G$30)) +
(SUMIF('Changeable copy face'!$B$17:$B$30,B1773,'Changeable copy face'!$G$17:$G$30)) +
(SUMIF('Flex face assembly'!$B$17:$B$30,B1773,'Flex face assembly'!$G$17:$G$30)) +
(SUMIF('Routed face assembly'!$B$17:$B$30,B1773,'Routed face assembly'!$G$17:$G$30)) +
(SUMIF('Paint calculation'!$B$17:$B$30,B1773,'Paint calculation'!$G$17:$G$30)) +
(SUMIF('Trimcap letter face'!$B$17:$B$30,B1773,'Trimcap letter face'!$G$17:$G$30)) +
(SUMIF('Trimcap letter face (2)'!$B$17:$B$30,B1773,'Trimcap letter face (2)'!$G$17:$G$30)) +
(SUMIF('Channel letter fabrication'!$B$17:$B$30,B1773,'Channel letter fabrication'!$G$17:$G$30)) +
(SUMIF('Channel letter fabrication (2)'!$B$17:$B$30,B1773,'Channel letter fabrication (2)'!$G$17:$G$30))</f>
        <v>0</v>
      </c>
    </row>
    <row r="1774" spans="1:10">
      <c r="A1774" s="28">
        <f>[1]ODBC!$A1774</f>
        <v>0</v>
      </c>
      <c r="B1774" s="29">
        <f>[1]ODBC!B1774</f>
        <v>0</v>
      </c>
      <c r="C1774" s="30" t="str">
        <f>IFERROR(VLOOKUP($B1774,[1]ODBC!$B:$H,2,FALSE),"")</f>
        <v/>
      </c>
      <c r="D1774" s="30" t="str">
        <f>IFERROR(VLOOKUP($B1774,[1]ODBC!$B:$H,3,FALSE),"")</f>
        <v/>
      </c>
      <c r="E1774" s="30" t="str">
        <f>IFERROR(VLOOKUP($B1774,[1]ODBC!$B:$H,4,FALSE),"")</f>
        <v/>
      </c>
      <c r="F1774" s="31" t="str">
        <f>IFERROR(VLOOKUP($B1774,[1]ODBC!$B:$H,5,FALSE),"")</f>
        <v/>
      </c>
      <c r="G1774" s="32">
        <f>[1]ODBC!G1774</f>
        <v>0</v>
      </c>
      <c r="H1774" s="33">
        <f>SUM([1]ODBC!H1774)</f>
        <v>0</v>
      </c>
      <c r="I1774" s="41" t="str">
        <f>'Vinyl cutting'!$B$2</f>
        <v>J36938</v>
      </c>
      <c r="J1774" s="42">
        <f ca="1">(SUMIF('Freeform time and material'!$B$17:$B$30,B1774,'Freeform time and material'!$G$17:$G$30)) +
(SUMIF('Vinyl cutting'!$B$17:$B$30,B1774,'Vinyl cutting'!$G$17:$G$30)) +
(SUMIF('Vinyl cutting (2)'!$B$17:$B$30,B1774,'Vinyl cutting (2)'!$G$17:$G$30)) +
(SUMIF('Apply vinyl graphics'!$B$17:$B$30,B1774,'Apply vinyl graphics'!$G$17:$G$30)) +
(SUMIF('Apply vinyl graphics (2)'!$B$17:$B$30,B1774,'Apply vinyl graphics (2)'!$G$17:$G$30)) +
(SUMIF('Alum pan sign'!$B$17:$B$30,B1774,'Alum pan sign'!$G$17:$G$30)) +
(SUMIF('Alum pan sign (2)'!$B$17:$B$30,B1774,'Alum pan sign (2)'!$G$17:$G$30)) +
(SUMIF('Economy pan sign'!$B$17:$B$30,B1774,'Economy pan sign'!$G$17:$G$30)) +
(SUMIF('Post and panel sign'!$B$17:$B$30,B1774,'Post and panel sign'!$G$17:$G$30)) +
(SUMIF('Post and panel sign (2)'!$B$17:$B$30,B1774,'Post and panel sign (2)'!$G$17:$G$30)) +
(SUMIF('Flat panels only'!$B$17:$B$30,B1774,'Flat panels only'!$G$17:$G$30)) +
(SUMIF('Flat panels only (2)'!$B$17:$B$30,B1774,'Flat panels only (2)'!$G$17:$G$30)) +
(SUMIF('Routed panel shapes'!$B$18:$B$31,B1774,'Routed panel shapes'!$G$18:$G$31)) +
(SUMIF('Routed panel shapes (2)'!$B$18:$B$31,B1774,'Routed panel shapes (2)'!$G$18:$G$31)) +
(SUMIF('Routed face only'!$B$17:$B$30,B1774,'Routed face only'!$G$17:$G$30)) +
(SUMIF('Routed face only (2)'!$B$17:$B$30,B1774,'Routed face only (2)'!$G$17:$G$30)) +
(SUMIF('Routed alum faces letters'!$B$17:$B$30,B1774,'Routed alum faces letters'!$G$17:$G$30)) +
(SUMIF('Routed alum faces letters (2)'!$B$17:$B$30,B1774,'Routed alum faces letters (2)'!$G$17:$G$30)) +
(SUMIF('Routed push through acrylic'!$B$17:$B$30,B1774,'Routed push through acrylic'!$G$17:$G$30)) +
(SUMIF('Routed push through acrylic (2)'!$B$17:$B$30,B1774,'Routed push through acrylic (2)'!$G$17:$G$30)) +
(SUMIF('Sf routed cabinet'!$B$17:$B$30,B1774,'Sf routed cabinet'!$G$17:$G$30)) +
(SUMIF('Sf routed cabinet (2)'!$B$17:$B$30,B1774,'Sf routed cabinet (2)'!$G$17:$G$30)) +
(SUMIF('Df routed cabinet'!$B$17:$B$30,B1774,'Df routed cabinet'!$G$17:$G$30)) +
(SUMIF('Df routed cabinet (2)'!$B$17:$B$30,B1774,'Df routed cabinet (2)'!$G$17:$G$30)) +
(SUMIF('Sf acrylic cabinet'!$B$17:$B$30,B1774,'Sf acrylic cabinet'!$G$17:$G$30)) +
(SUMIF('Sf acrylic cabinet (2)'!$B$17:$B$30,B1774,'Sf acrylic cabinet (2)'!$G$17:$G$30)) +
(SUMIF('Economy Sf acrylic'!$B$17:$B$30,B1774,'Economy Sf acrylic'!$G$17:$G$30)) +
(SUMIF('Df acrylic cabinet'!$B$17:$B$30,B1774,'Df acrylic cabinet'!$G$17:$G$30)) +
(SUMIF('Df acrylic cabinet (2)'!$B$17:$B$30,B1774,'Df acrylic cabinet (2)'!$G$17:$G$30)) +
(SUMIF('Sf flex cabinet'!$B$17:$B$30,B1774,'Sf flex cabinet'!$G$17:$G$30)) +
(SUMIF('Sf flex cabinet (2)'!$B$17:$B$30,B1774,'Sf flex cabinet (2)'!$G$17:$G$30)) +
(SUMIF('Df flex cabinet'!$B$17:$B$36,B1774,'Df flex cabinet'!$G$17:$G$36)) +
(SUMIF('Df flex cabinet (2)'!$B$17:$B$36,B1774,'Df flex cabinet (2)'!$G$17:$G$36)) +
(SUMIF('Pole cover'!$B$17:$B$30,B1774,'Pole cover'!$G$17:$G$30)) +
(SUMIF('Pole cover (2)'!$B$17:$B$30,B1774,'Pole cover (2)'!$G$17:$G$30)) +
(SUMIF('Structural Steel Fab'!$B$17:$B$29,B1774,'Structural Steel Fab'!$G$17:$G$29)) +
(SUMIF(Reveal!$B$17:$B$30,B1774,Reveal!$G$17:$G$30)) +
(SUMIF('Reveal (2)'!$B$17:$B$30,B1774,'Reveal (2)'!$G$17:$G$30)) +
(SUMIF('Crown cove top'!$B$17:$B$30,B1774,'Crown cove top'!$G$17:$G$30)) +
(SUMIF('EMC assembly'!$B$17:$B$30,B1774,'EMC assembly'!$G$17:$G$30)) +
(SUMIF(Crating!$B$17:$B$29,B1774,Crating!$G$17:$G$29)) +
(SUMIF('LED wiring'!$B$17:$B$30,B1774,'LED wiring'!$G$17:$G$30)) +
(SUMIF('Changeable copy face'!$B$17:$B$30,B1774,'Changeable copy face'!$G$17:$G$30)) +
(SUMIF('Flex face assembly'!$B$17:$B$30,B1774,'Flex face assembly'!$G$17:$G$30)) +
(SUMIF('Routed face assembly'!$B$17:$B$30,B1774,'Routed face assembly'!$G$17:$G$30)) +
(SUMIF('Paint calculation'!$B$17:$B$30,B1774,'Paint calculation'!$G$17:$G$30)) +
(SUMIF('Trimcap letter face'!$B$17:$B$30,B1774,'Trimcap letter face'!$G$17:$G$30)) +
(SUMIF('Trimcap letter face (2)'!$B$17:$B$30,B1774,'Trimcap letter face (2)'!$G$17:$G$30)) +
(SUMIF('Channel letter fabrication'!$B$17:$B$30,B1774,'Channel letter fabrication'!$G$17:$G$30)) +
(SUMIF('Channel letter fabrication (2)'!$B$17:$B$30,B1774,'Channel letter fabrication (2)'!$G$17:$G$30))</f>
        <v>0</v>
      </c>
    </row>
    <row r="1775" spans="1:10">
      <c r="A1775" s="28">
        <f>[1]ODBC!$A1775</f>
        <v>0</v>
      </c>
      <c r="B1775" s="29">
        <f>[1]ODBC!B1775</f>
        <v>0</v>
      </c>
      <c r="C1775" s="30" t="str">
        <f>IFERROR(VLOOKUP($B1775,[1]ODBC!$B:$H,2,FALSE),"")</f>
        <v/>
      </c>
      <c r="D1775" s="30" t="str">
        <f>IFERROR(VLOOKUP($B1775,[1]ODBC!$B:$H,3,FALSE),"")</f>
        <v/>
      </c>
      <c r="E1775" s="30" t="str">
        <f>IFERROR(VLOOKUP($B1775,[1]ODBC!$B:$H,4,FALSE),"")</f>
        <v/>
      </c>
      <c r="F1775" s="31" t="str">
        <f>IFERROR(VLOOKUP($B1775,[1]ODBC!$B:$H,5,FALSE),"")</f>
        <v/>
      </c>
      <c r="G1775" s="32">
        <f>[1]ODBC!G1775</f>
        <v>0</v>
      </c>
      <c r="H1775" s="33">
        <f>SUM([1]ODBC!H1775)</f>
        <v>0</v>
      </c>
      <c r="I1775" s="41" t="str">
        <f>'Vinyl cutting'!$B$2</f>
        <v>J36938</v>
      </c>
      <c r="J1775" s="42">
        <f ca="1">(SUMIF('Freeform time and material'!$B$17:$B$30,B1775,'Freeform time and material'!$G$17:$G$30)) +
(SUMIF('Vinyl cutting'!$B$17:$B$30,B1775,'Vinyl cutting'!$G$17:$G$30)) +
(SUMIF('Vinyl cutting (2)'!$B$17:$B$30,B1775,'Vinyl cutting (2)'!$G$17:$G$30)) +
(SUMIF('Apply vinyl graphics'!$B$17:$B$30,B1775,'Apply vinyl graphics'!$G$17:$G$30)) +
(SUMIF('Apply vinyl graphics (2)'!$B$17:$B$30,B1775,'Apply vinyl graphics (2)'!$G$17:$G$30)) +
(SUMIF('Alum pan sign'!$B$17:$B$30,B1775,'Alum pan sign'!$G$17:$G$30)) +
(SUMIF('Alum pan sign (2)'!$B$17:$B$30,B1775,'Alum pan sign (2)'!$G$17:$G$30)) +
(SUMIF('Economy pan sign'!$B$17:$B$30,B1775,'Economy pan sign'!$G$17:$G$30)) +
(SUMIF('Post and panel sign'!$B$17:$B$30,B1775,'Post and panel sign'!$G$17:$G$30)) +
(SUMIF('Post and panel sign (2)'!$B$17:$B$30,B1775,'Post and panel sign (2)'!$G$17:$G$30)) +
(SUMIF('Flat panels only'!$B$17:$B$30,B1775,'Flat panels only'!$G$17:$G$30)) +
(SUMIF('Flat panels only (2)'!$B$17:$B$30,B1775,'Flat panels only (2)'!$G$17:$G$30)) +
(SUMIF('Routed panel shapes'!$B$18:$B$31,B1775,'Routed panel shapes'!$G$18:$G$31)) +
(SUMIF('Routed panel shapes (2)'!$B$18:$B$31,B1775,'Routed panel shapes (2)'!$G$18:$G$31)) +
(SUMIF('Routed face only'!$B$17:$B$30,B1775,'Routed face only'!$G$17:$G$30)) +
(SUMIF('Routed face only (2)'!$B$17:$B$30,B1775,'Routed face only (2)'!$G$17:$G$30)) +
(SUMIF('Routed alum faces letters'!$B$17:$B$30,B1775,'Routed alum faces letters'!$G$17:$G$30)) +
(SUMIF('Routed alum faces letters (2)'!$B$17:$B$30,B1775,'Routed alum faces letters (2)'!$G$17:$G$30)) +
(SUMIF('Routed push through acrylic'!$B$17:$B$30,B1775,'Routed push through acrylic'!$G$17:$G$30)) +
(SUMIF('Routed push through acrylic (2)'!$B$17:$B$30,B1775,'Routed push through acrylic (2)'!$G$17:$G$30)) +
(SUMIF('Sf routed cabinet'!$B$17:$B$30,B1775,'Sf routed cabinet'!$G$17:$G$30)) +
(SUMIF('Sf routed cabinet (2)'!$B$17:$B$30,B1775,'Sf routed cabinet (2)'!$G$17:$G$30)) +
(SUMIF('Df routed cabinet'!$B$17:$B$30,B1775,'Df routed cabinet'!$G$17:$G$30)) +
(SUMIF('Df routed cabinet (2)'!$B$17:$B$30,B1775,'Df routed cabinet (2)'!$G$17:$G$30)) +
(SUMIF('Sf acrylic cabinet'!$B$17:$B$30,B1775,'Sf acrylic cabinet'!$G$17:$G$30)) +
(SUMIF('Sf acrylic cabinet (2)'!$B$17:$B$30,B1775,'Sf acrylic cabinet (2)'!$G$17:$G$30)) +
(SUMIF('Economy Sf acrylic'!$B$17:$B$30,B1775,'Economy Sf acrylic'!$G$17:$G$30)) +
(SUMIF('Df acrylic cabinet'!$B$17:$B$30,B1775,'Df acrylic cabinet'!$G$17:$G$30)) +
(SUMIF('Df acrylic cabinet (2)'!$B$17:$B$30,B1775,'Df acrylic cabinet (2)'!$G$17:$G$30)) +
(SUMIF('Sf flex cabinet'!$B$17:$B$30,B1775,'Sf flex cabinet'!$G$17:$G$30)) +
(SUMIF('Sf flex cabinet (2)'!$B$17:$B$30,B1775,'Sf flex cabinet (2)'!$G$17:$G$30)) +
(SUMIF('Df flex cabinet'!$B$17:$B$36,B1775,'Df flex cabinet'!$G$17:$G$36)) +
(SUMIF('Df flex cabinet (2)'!$B$17:$B$36,B1775,'Df flex cabinet (2)'!$G$17:$G$36)) +
(SUMIF('Pole cover'!$B$17:$B$30,B1775,'Pole cover'!$G$17:$G$30)) +
(SUMIF('Pole cover (2)'!$B$17:$B$30,B1775,'Pole cover (2)'!$G$17:$G$30)) +
(SUMIF('Structural Steel Fab'!$B$17:$B$29,B1775,'Structural Steel Fab'!$G$17:$G$29)) +
(SUMIF(Reveal!$B$17:$B$30,B1775,Reveal!$G$17:$G$30)) +
(SUMIF('Reveal (2)'!$B$17:$B$30,B1775,'Reveal (2)'!$G$17:$G$30)) +
(SUMIF('Crown cove top'!$B$17:$B$30,B1775,'Crown cove top'!$G$17:$G$30)) +
(SUMIF('EMC assembly'!$B$17:$B$30,B1775,'EMC assembly'!$G$17:$G$30)) +
(SUMIF(Crating!$B$17:$B$29,B1775,Crating!$G$17:$G$29)) +
(SUMIF('LED wiring'!$B$17:$B$30,B1775,'LED wiring'!$G$17:$G$30)) +
(SUMIF('Changeable copy face'!$B$17:$B$30,B1775,'Changeable copy face'!$G$17:$G$30)) +
(SUMIF('Flex face assembly'!$B$17:$B$30,B1775,'Flex face assembly'!$G$17:$G$30)) +
(SUMIF('Routed face assembly'!$B$17:$B$30,B1775,'Routed face assembly'!$G$17:$G$30)) +
(SUMIF('Paint calculation'!$B$17:$B$30,B1775,'Paint calculation'!$G$17:$G$30)) +
(SUMIF('Trimcap letter face'!$B$17:$B$30,B1775,'Trimcap letter face'!$G$17:$G$30)) +
(SUMIF('Trimcap letter face (2)'!$B$17:$B$30,B1775,'Trimcap letter face (2)'!$G$17:$G$30)) +
(SUMIF('Channel letter fabrication'!$B$17:$B$30,B1775,'Channel letter fabrication'!$G$17:$G$30)) +
(SUMIF('Channel letter fabrication (2)'!$B$17:$B$30,B1775,'Channel letter fabrication (2)'!$G$17:$G$30))</f>
        <v>0</v>
      </c>
    </row>
    <row r="1776" spans="1:10">
      <c r="A1776" s="28">
        <f>[1]ODBC!$A1776</f>
        <v>0</v>
      </c>
      <c r="B1776" s="29">
        <f>[1]ODBC!B1776</f>
        <v>0</v>
      </c>
      <c r="C1776" s="30" t="str">
        <f>IFERROR(VLOOKUP($B1776,[1]ODBC!$B:$H,2,FALSE),"")</f>
        <v/>
      </c>
      <c r="D1776" s="30" t="str">
        <f>IFERROR(VLOOKUP($B1776,[1]ODBC!$B:$H,3,FALSE),"")</f>
        <v/>
      </c>
      <c r="E1776" s="30" t="str">
        <f>IFERROR(VLOOKUP($B1776,[1]ODBC!$B:$H,4,FALSE),"")</f>
        <v/>
      </c>
      <c r="F1776" s="31" t="str">
        <f>IFERROR(VLOOKUP($B1776,[1]ODBC!$B:$H,5,FALSE),"")</f>
        <v/>
      </c>
      <c r="G1776" s="32">
        <f>[1]ODBC!G1776</f>
        <v>0</v>
      </c>
      <c r="H1776" s="33">
        <f>SUM([1]ODBC!H1776)</f>
        <v>0</v>
      </c>
      <c r="I1776" s="41" t="str">
        <f>'Vinyl cutting'!$B$2</f>
        <v>J36938</v>
      </c>
      <c r="J1776" s="42">
        <f ca="1">(SUMIF('Freeform time and material'!$B$17:$B$30,B1776,'Freeform time and material'!$G$17:$G$30)) +
(SUMIF('Vinyl cutting'!$B$17:$B$30,B1776,'Vinyl cutting'!$G$17:$G$30)) +
(SUMIF('Vinyl cutting (2)'!$B$17:$B$30,B1776,'Vinyl cutting (2)'!$G$17:$G$30)) +
(SUMIF('Apply vinyl graphics'!$B$17:$B$30,B1776,'Apply vinyl graphics'!$G$17:$G$30)) +
(SUMIF('Apply vinyl graphics (2)'!$B$17:$B$30,B1776,'Apply vinyl graphics (2)'!$G$17:$G$30)) +
(SUMIF('Alum pan sign'!$B$17:$B$30,B1776,'Alum pan sign'!$G$17:$G$30)) +
(SUMIF('Alum pan sign (2)'!$B$17:$B$30,B1776,'Alum pan sign (2)'!$G$17:$G$30)) +
(SUMIF('Economy pan sign'!$B$17:$B$30,B1776,'Economy pan sign'!$G$17:$G$30)) +
(SUMIF('Post and panel sign'!$B$17:$B$30,B1776,'Post and panel sign'!$G$17:$G$30)) +
(SUMIF('Post and panel sign (2)'!$B$17:$B$30,B1776,'Post and panel sign (2)'!$G$17:$G$30)) +
(SUMIF('Flat panels only'!$B$17:$B$30,B1776,'Flat panels only'!$G$17:$G$30)) +
(SUMIF('Flat panels only (2)'!$B$17:$B$30,B1776,'Flat panels only (2)'!$G$17:$G$30)) +
(SUMIF('Routed panel shapes'!$B$18:$B$31,B1776,'Routed panel shapes'!$G$18:$G$31)) +
(SUMIF('Routed panel shapes (2)'!$B$18:$B$31,B1776,'Routed panel shapes (2)'!$G$18:$G$31)) +
(SUMIF('Routed face only'!$B$17:$B$30,B1776,'Routed face only'!$G$17:$G$30)) +
(SUMIF('Routed face only (2)'!$B$17:$B$30,B1776,'Routed face only (2)'!$G$17:$G$30)) +
(SUMIF('Routed alum faces letters'!$B$17:$B$30,B1776,'Routed alum faces letters'!$G$17:$G$30)) +
(SUMIF('Routed alum faces letters (2)'!$B$17:$B$30,B1776,'Routed alum faces letters (2)'!$G$17:$G$30)) +
(SUMIF('Routed push through acrylic'!$B$17:$B$30,B1776,'Routed push through acrylic'!$G$17:$G$30)) +
(SUMIF('Routed push through acrylic (2)'!$B$17:$B$30,B1776,'Routed push through acrylic (2)'!$G$17:$G$30)) +
(SUMIF('Sf routed cabinet'!$B$17:$B$30,B1776,'Sf routed cabinet'!$G$17:$G$30)) +
(SUMIF('Sf routed cabinet (2)'!$B$17:$B$30,B1776,'Sf routed cabinet (2)'!$G$17:$G$30)) +
(SUMIF('Df routed cabinet'!$B$17:$B$30,B1776,'Df routed cabinet'!$G$17:$G$30)) +
(SUMIF('Df routed cabinet (2)'!$B$17:$B$30,B1776,'Df routed cabinet (2)'!$G$17:$G$30)) +
(SUMIF('Sf acrylic cabinet'!$B$17:$B$30,B1776,'Sf acrylic cabinet'!$G$17:$G$30)) +
(SUMIF('Sf acrylic cabinet (2)'!$B$17:$B$30,B1776,'Sf acrylic cabinet (2)'!$G$17:$G$30)) +
(SUMIF('Economy Sf acrylic'!$B$17:$B$30,B1776,'Economy Sf acrylic'!$G$17:$G$30)) +
(SUMIF('Df acrylic cabinet'!$B$17:$B$30,B1776,'Df acrylic cabinet'!$G$17:$G$30)) +
(SUMIF('Df acrylic cabinet (2)'!$B$17:$B$30,B1776,'Df acrylic cabinet (2)'!$G$17:$G$30)) +
(SUMIF('Sf flex cabinet'!$B$17:$B$30,B1776,'Sf flex cabinet'!$G$17:$G$30)) +
(SUMIF('Sf flex cabinet (2)'!$B$17:$B$30,B1776,'Sf flex cabinet (2)'!$G$17:$G$30)) +
(SUMIF('Df flex cabinet'!$B$17:$B$36,B1776,'Df flex cabinet'!$G$17:$G$36)) +
(SUMIF('Df flex cabinet (2)'!$B$17:$B$36,B1776,'Df flex cabinet (2)'!$G$17:$G$36)) +
(SUMIF('Pole cover'!$B$17:$B$30,B1776,'Pole cover'!$G$17:$G$30)) +
(SUMIF('Pole cover (2)'!$B$17:$B$30,B1776,'Pole cover (2)'!$G$17:$G$30)) +
(SUMIF('Structural Steel Fab'!$B$17:$B$29,B1776,'Structural Steel Fab'!$G$17:$G$29)) +
(SUMIF(Reveal!$B$17:$B$30,B1776,Reveal!$G$17:$G$30)) +
(SUMIF('Reveal (2)'!$B$17:$B$30,B1776,'Reveal (2)'!$G$17:$G$30)) +
(SUMIF('Crown cove top'!$B$17:$B$30,B1776,'Crown cove top'!$G$17:$G$30)) +
(SUMIF('EMC assembly'!$B$17:$B$30,B1776,'EMC assembly'!$G$17:$G$30)) +
(SUMIF(Crating!$B$17:$B$29,B1776,Crating!$G$17:$G$29)) +
(SUMIF('LED wiring'!$B$17:$B$30,B1776,'LED wiring'!$G$17:$G$30)) +
(SUMIF('Changeable copy face'!$B$17:$B$30,B1776,'Changeable copy face'!$G$17:$G$30)) +
(SUMIF('Flex face assembly'!$B$17:$B$30,B1776,'Flex face assembly'!$G$17:$G$30)) +
(SUMIF('Routed face assembly'!$B$17:$B$30,B1776,'Routed face assembly'!$G$17:$G$30)) +
(SUMIF('Paint calculation'!$B$17:$B$30,B1776,'Paint calculation'!$G$17:$G$30)) +
(SUMIF('Trimcap letter face'!$B$17:$B$30,B1776,'Trimcap letter face'!$G$17:$G$30)) +
(SUMIF('Trimcap letter face (2)'!$B$17:$B$30,B1776,'Trimcap letter face (2)'!$G$17:$G$30)) +
(SUMIF('Channel letter fabrication'!$B$17:$B$30,B1776,'Channel letter fabrication'!$G$17:$G$30)) +
(SUMIF('Channel letter fabrication (2)'!$B$17:$B$30,B1776,'Channel letter fabrication (2)'!$G$17:$G$30))</f>
        <v>0</v>
      </c>
    </row>
    <row r="1777" spans="1:10">
      <c r="A1777" s="28">
        <f>[1]ODBC!$A1777</f>
        <v>0</v>
      </c>
      <c r="B1777" s="29">
        <f>[1]ODBC!B1777</f>
        <v>0</v>
      </c>
      <c r="C1777" s="30" t="str">
        <f>IFERROR(VLOOKUP($B1777,[1]ODBC!$B:$H,2,FALSE),"")</f>
        <v/>
      </c>
      <c r="D1777" s="30" t="str">
        <f>IFERROR(VLOOKUP($B1777,[1]ODBC!$B:$H,3,FALSE),"")</f>
        <v/>
      </c>
      <c r="E1777" s="30" t="str">
        <f>IFERROR(VLOOKUP($B1777,[1]ODBC!$B:$H,4,FALSE),"")</f>
        <v/>
      </c>
      <c r="F1777" s="31" t="str">
        <f>IFERROR(VLOOKUP($B1777,[1]ODBC!$B:$H,5,FALSE),"")</f>
        <v/>
      </c>
      <c r="G1777" s="32">
        <f>[1]ODBC!G1777</f>
        <v>0</v>
      </c>
      <c r="H1777" s="33">
        <f>SUM([1]ODBC!H1777)</f>
        <v>0</v>
      </c>
      <c r="I1777" s="41" t="str">
        <f>'Vinyl cutting'!$B$2</f>
        <v>J36938</v>
      </c>
      <c r="J1777" s="42">
        <f ca="1">(SUMIF('Freeform time and material'!$B$17:$B$30,B1777,'Freeform time and material'!$G$17:$G$30)) +
(SUMIF('Vinyl cutting'!$B$17:$B$30,B1777,'Vinyl cutting'!$G$17:$G$30)) +
(SUMIF('Vinyl cutting (2)'!$B$17:$B$30,B1777,'Vinyl cutting (2)'!$G$17:$G$30)) +
(SUMIF('Apply vinyl graphics'!$B$17:$B$30,B1777,'Apply vinyl graphics'!$G$17:$G$30)) +
(SUMIF('Apply vinyl graphics (2)'!$B$17:$B$30,B1777,'Apply vinyl graphics (2)'!$G$17:$G$30)) +
(SUMIF('Alum pan sign'!$B$17:$B$30,B1777,'Alum pan sign'!$G$17:$G$30)) +
(SUMIF('Alum pan sign (2)'!$B$17:$B$30,B1777,'Alum pan sign (2)'!$G$17:$G$30)) +
(SUMIF('Economy pan sign'!$B$17:$B$30,B1777,'Economy pan sign'!$G$17:$G$30)) +
(SUMIF('Post and panel sign'!$B$17:$B$30,B1777,'Post and panel sign'!$G$17:$G$30)) +
(SUMIF('Post and panel sign (2)'!$B$17:$B$30,B1777,'Post and panel sign (2)'!$G$17:$G$30)) +
(SUMIF('Flat panels only'!$B$17:$B$30,B1777,'Flat panels only'!$G$17:$G$30)) +
(SUMIF('Flat panels only (2)'!$B$17:$B$30,B1777,'Flat panels only (2)'!$G$17:$G$30)) +
(SUMIF('Routed panel shapes'!$B$18:$B$31,B1777,'Routed panel shapes'!$G$18:$G$31)) +
(SUMIF('Routed panel shapes (2)'!$B$18:$B$31,B1777,'Routed panel shapes (2)'!$G$18:$G$31)) +
(SUMIF('Routed face only'!$B$17:$B$30,B1777,'Routed face only'!$G$17:$G$30)) +
(SUMIF('Routed face only (2)'!$B$17:$B$30,B1777,'Routed face only (2)'!$G$17:$G$30)) +
(SUMIF('Routed alum faces letters'!$B$17:$B$30,B1777,'Routed alum faces letters'!$G$17:$G$30)) +
(SUMIF('Routed alum faces letters (2)'!$B$17:$B$30,B1777,'Routed alum faces letters (2)'!$G$17:$G$30)) +
(SUMIF('Routed push through acrylic'!$B$17:$B$30,B1777,'Routed push through acrylic'!$G$17:$G$30)) +
(SUMIF('Routed push through acrylic (2)'!$B$17:$B$30,B1777,'Routed push through acrylic (2)'!$G$17:$G$30)) +
(SUMIF('Sf routed cabinet'!$B$17:$B$30,B1777,'Sf routed cabinet'!$G$17:$G$30)) +
(SUMIF('Sf routed cabinet (2)'!$B$17:$B$30,B1777,'Sf routed cabinet (2)'!$G$17:$G$30)) +
(SUMIF('Df routed cabinet'!$B$17:$B$30,B1777,'Df routed cabinet'!$G$17:$G$30)) +
(SUMIF('Df routed cabinet (2)'!$B$17:$B$30,B1777,'Df routed cabinet (2)'!$G$17:$G$30)) +
(SUMIF('Sf acrylic cabinet'!$B$17:$B$30,B1777,'Sf acrylic cabinet'!$G$17:$G$30)) +
(SUMIF('Sf acrylic cabinet (2)'!$B$17:$B$30,B1777,'Sf acrylic cabinet (2)'!$G$17:$G$30)) +
(SUMIF('Economy Sf acrylic'!$B$17:$B$30,B1777,'Economy Sf acrylic'!$G$17:$G$30)) +
(SUMIF('Df acrylic cabinet'!$B$17:$B$30,B1777,'Df acrylic cabinet'!$G$17:$G$30)) +
(SUMIF('Df acrylic cabinet (2)'!$B$17:$B$30,B1777,'Df acrylic cabinet (2)'!$G$17:$G$30)) +
(SUMIF('Sf flex cabinet'!$B$17:$B$30,B1777,'Sf flex cabinet'!$G$17:$G$30)) +
(SUMIF('Sf flex cabinet (2)'!$B$17:$B$30,B1777,'Sf flex cabinet (2)'!$G$17:$G$30)) +
(SUMIF('Df flex cabinet'!$B$17:$B$36,B1777,'Df flex cabinet'!$G$17:$G$36)) +
(SUMIF('Df flex cabinet (2)'!$B$17:$B$36,B1777,'Df flex cabinet (2)'!$G$17:$G$36)) +
(SUMIF('Pole cover'!$B$17:$B$30,B1777,'Pole cover'!$G$17:$G$30)) +
(SUMIF('Pole cover (2)'!$B$17:$B$30,B1777,'Pole cover (2)'!$G$17:$G$30)) +
(SUMIF('Structural Steel Fab'!$B$17:$B$29,B1777,'Structural Steel Fab'!$G$17:$G$29)) +
(SUMIF(Reveal!$B$17:$B$30,B1777,Reveal!$G$17:$G$30)) +
(SUMIF('Reveal (2)'!$B$17:$B$30,B1777,'Reveal (2)'!$G$17:$G$30)) +
(SUMIF('Crown cove top'!$B$17:$B$30,B1777,'Crown cove top'!$G$17:$G$30)) +
(SUMIF('EMC assembly'!$B$17:$B$30,B1777,'EMC assembly'!$G$17:$G$30)) +
(SUMIF(Crating!$B$17:$B$29,B1777,Crating!$G$17:$G$29)) +
(SUMIF('LED wiring'!$B$17:$B$30,B1777,'LED wiring'!$G$17:$G$30)) +
(SUMIF('Changeable copy face'!$B$17:$B$30,B1777,'Changeable copy face'!$G$17:$G$30)) +
(SUMIF('Flex face assembly'!$B$17:$B$30,B1777,'Flex face assembly'!$G$17:$G$30)) +
(SUMIF('Routed face assembly'!$B$17:$B$30,B1777,'Routed face assembly'!$G$17:$G$30)) +
(SUMIF('Paint calculation'!$B$17:$B$30,B1777,'Paint calculation'!$G$17:$G$30)) +
(SUMIF('Trimcap letter face'!$B$17:$B$30,B1777,'Trimcap letter face'!$G$17:$G$30)) +
(SUMIF('Trimcap letter face (2)'!$B$17:$B$30,B1777,'Trimcap letter face (2)'!$G$17:$G$30)) +
(SUMIF('Channel letter fabrication'!$B$17:$B$30,B1777,'Channel letter fabrication'!$G$17:$G$30)) +
(SUMIF('Channel letter fabrication (2)'!$B$17:$B$30,B1777,'Channel letter fabrication (2)'!$G$17:$G$30))</f>
        <v>0</v>
      </c>
    </row>
    <row r="1778" spans="1:10">
      <c r="A1778" s="28">
        <f>[1]ODBC!$A1778</f>
        <v>0</v>
      </c>
      <c r="B1778" s="29">
        <f>[1]ODBC!B1778</f>
        <v>0</v>
      </c>
      <c r="C1778" s="30" t="str">
        <f>IFERROR(VLOOKUP($B1778,[1]ODBC!$B:$H,2,FALSE),"")</f>
        <v/>
      </c>
      <c r="D1778" s="30" t="str">
        <f>IFERROR(VLOOKUP($B1778,[1]ODBC!$B:$H,3,FALSE),"")</f>
        <v/>
      </c>
      <c r="E1778" s="30" t="str">
        <f>IFERROR(VLOOKUP($B1778,[1]ODBC!$B:$H,4,FALSE),"")</f>
        <v/>
      </c>
      <c r="F1778" s="31" t="str">
        <f>IFERROR(VLOOKUP($B1778,[1]ODBC!$B:$H,5,FALSE),"")</f>
        <v/>
      </c>
      <c r="G1778" s="32">
        <f>[1]ODBC!G1778</f>
        <v>0</v>
      </c>
      <c r="H1778" s="33">
        <f>SUM([1]ODBC!H1778)</f>
        <v>0</v>
      </c>
      <c r="I1778" s="41" t="str">
        <f>'Vinyl cutting'!$B$2</f>
        <v>J36938</v>
      </c>
      <c r="J1778" s="42">
        <f ca="1">(SUMIF('Freeform time and material'!$B$17:$B$30,B1778,'Freeform time and material'!$G$17:$G$30)) +
(SUMIF('Vinyl cutting'!$B$17:$B$30,B1778,'Vinyl cutting'!$G$17:$G$30)) +
(SUMIF('Vinyl cutting (2)'!$B$17:$B$30,B1778,'Vinyl cutting (2)'!$G$17:$G$30)) +
(SUMIF('Apply vinyl graphics'!$B$17:$B$30,B1778,'Apply vinyl graphics'!$G$17:$G$30)) +
(SUMIF('Apply vinyl graphics (2)'!$B$17:$B$30,B1778,'Apply vinyl graphics (2)'!$G$17:$G$30)) +
(SUMIF('Alum pan sign'!$B$17:$B$30,B1778,'Alum pan sign'!$G$17:$G$30)) +
(SUMIF('Alum pan sign (2)'!$B$17:$B$30,B1778,'Alum pan sign (2)'!$G$17:$G$30)) +
(SUMIF('Economy pan sign'!$B$17:$B$30,B1778,'Economy pan sign'!$G$17:$G$30)) +
(SUMIF('Post and panel sign'!$B$17:$B$30,B1778,'Post and panel sign'!$G$17:$G$30)) +
(SUMIF('Post and panel sign (2)'!$B$17:$B$30,B1778,'Post and panel sign (2)'!$G$17:$G$30)) +
(SUMIF('Flat panels only'!$B$17:$B$30,B1778,'Flat panels only'!$G$17:$G$30)) +
(SUMIF('Flat panels only (2)'!$B$17:$B$30,B1778,'Flat panels only (2)'!$G$17:$G$30)) +
(SUMIF('Routed panel shapes'!$B$18:$B$31,B1778,'Routed panel shapes'!$G$18:$G$31)) +
(SUMIF('Routed panel shapes (2)'!$B$18:$B$31,B1778,'Routed panel shapes (2)'!$G$18:$G$31)) +
(SUMIF('Routed face only'!$B$17:$B$30,B1778,'Routed face only'!$G$17:$G$30)) +
(SUMIF('Routed face only (2)'!$B$17:$B$30,B1778,'Routed face only (2)'!$G$17:$G$30)) +
(SUMIF('Routed alum faces letters'!$B$17:$B$30,B1778,'Routed alum faces letters'!$G$17:$G$30)) +
(SUMIF('Routed alum faces letters (2)'!$B$17:$B$30,B1778,'Routed alum faces letters (2)'!$G$17:$G$30)) +
(SUMIF('Routed push through acrylic'!$B$17:$B$30,B1778,'Routed push through acrylic'!$G$17:$G$30)) +
(SUMIF('Routed push through acrylic (2)'!$B$17:$B$30,B1778,'Routed push through acrylic (2)'!$G$17:$G$30)) +
(SUMIF('Sf routed cabinet'!$B$17:$B$30,B1778,'Sf routed cabinet'!$G$17:$G$30)) +
(SUMIF('Sf routed cabinet (2)'!$B$17:$B$30,B1778,'Sf routed cabinet (2)'!$G$17:$G$30)) +
(SUMIF('Df routed cabinet'!$B$17:$B$30,B1778,'Df routed cabinet'!$G$17:$G$30)) +
(SUMIF('Df routed cabinet (2)'!$B$17:$B$30,B1778,'Df routed cabinet (2)'!$G$17:$G$30)) +
(SUMIF('Sf acrylic cabinet'!$B$17:$B$30,B1778,'Sf acrylic cabinet'!$G$17:$G$30)) +
(SUMIF('Sf acrylic cabinet (2)'!$B$17:$B$30,B1778,'Sf acrylic cabinet (2)'!$G$17:$G$30)) +
(SUMIF('Economy Sf acrylic'!$B$17:$B$30,B1778,'Economy Sf acrylic'!$G$17:$G$30)) +
(SUMIF('Df acrylic cabinet'!$B$17:$B$30,B1778,'Df acrylic cabinet'!$G$17:$G$30)) +
(SUMIF('Df acrylic cabinet (2)'!$B$17:$B$30,B1778,'Df acrylic cabinet (2)'!$G$17:$G$30)) +
(SUMIF('Sf flex cabinet'!$B$17:$B$30,B1778,'Sf flex cabinet'!$G$17:$G$30)) +
(SUMIF('Sf flex cabinet (2)'!$B$17:$B$30,B1778,'Sf flex cabinet (2)'!$G$17:$G$30)) +
(SUMIF('Df flex cabinet'!$B$17:$B$36,B1778,'Df flex cabinet'!$G$17:$G$36)) +
(SUMIF('Df flex cabinet (2)'!$B$17:$B$36,B1778,'Df flex cabinet (2)'!$G$17:$G$36)) +
(SUMIF('Pole cover'!$B$17:$B$30,B1778,'Pole cover'!$G$17:$G$30)) +
(SUMIF('Pole cover (2)'!$B$17:$B$30,B1778,'Pole cover (2)'!$G$17:$G$30)) +
(SUMIF('Structural Steel Fab'!$B$17:$B$29,B1778,'Structural Steel Fab'!$G$17:$G$29)) +
(SUMIF(Reveal!$B$17:$B$30,B1778,Reveal!$G$17:$G$30)) +
(SUMIF('Reveal (2)'!$B$17:$B$30,B1778,'Reveal (2)'!$G$17:$G$30)) +
(SUMIF('Crown cove top'!$B$17:$B$30,B1778,'Crown cove top'!$G$17:$G$30)) +
(SUMIF('EMC assembly'!$B$17:$B$30,B1778,'EMC assembly'!$G$17:$G$30)) +
(SUMIF(Crating!$B$17:$B$29,B1778,Crating!$G$17:$G$29)) +
(SUMIF('LED wiring'!$B$17:$B$30,B1778,'LED wiring'!$G$17:$G$30)) +
(SUMIF('Changeable copy face'!$B$17:$B$30,B1778,'Changeable copy face'!$G$17:$G$30)) +
(SUMIF('Flex face assembly'!$B$17:$B$30,B1778,'Flex face assembly'!$G$17:$G$30)) +
(SUMIF('Routed face assembly'!$B$17:$B$30,B1778,'Routed face assembly'!$G$17:$G$30)) +
(SUMIF('Paint calculation'!$B$17:$B$30,B1778,'Paint calculation'!$G$17:$G$30)) +
(SUMIF('Trimcap letter face'!$B$17:$B$30,B1778,'Trimcap letter face'!$G$17:$G$30)) +
(SUMIF('Trimcap letter face (2)'!$B$17:$B$30,B1778,'Trimcap letter face (2)'!$G$17:$G$30)) +
(SUMIF('Channel letter fabrication'!$B$17:$B$30,B1778,'Channel letter fabrication'!$G$17:$G$30)) +
(SUMIF('Channel letter fabrication (2)'!$B$17:$B$30,B1778,'Channel letter fabrication (2)'!$G$17:$G$30))</f>
        <v>0</v>
      </c>
    </row>
    <row r="1779" spans="1:10">
      <c r="A1779" s="28">
        <f>[1]ODBC!$A1779</f>
        <v>0</v>
      </c>
      <c r="B1779" s="29">
        <f>[1]ODBC!B1779</f>
        <v>0</v>
      </c>
      <c r="C1779" s="30" t="str">
        <f>IFERROR(VLOOKUP($B1779,[1]ODBC!$B:$H,2,FALSE),"")</f>
        <v/>
      </c>
      <c r="D1779" s="30" t="str">
        <f>IFERROR(VLOOKUP($B1779,[1]ODBC!$B:$H,3,FALSE),"")</f>
        <v/>
      </c>
      <c r="E1779" s="30" t="str">
        <f>IFERROR(VLOOKUP($B1779,[1]ODBC!$B:$H,4,FALSE),"")</f>
        <v/>
      </c>
      <c r="F1779" s="31" t="str">
        <f>IFERROR(VLOOKUP($B1779,[1]ODBC!$B:$H,5,FALSE),"")</f>
        <v/>
      </c>
      <c r="G1779" s="32">
        <f>[1]ODBC!G1779</f>
        <v>0</v>
      </c>
      <c r="H1779" s="33">
        <f>SUM([1]ODBC!H1779)</f>
        <v>0</v>
      </c>
      <c r="I1779" s="41" t="str">
        <f>'Vinyl cutting'!$B$2</f>
        <v>J36938</v>
      </c>
      <c r="J1779" s="42">
        <f ca="1">(SUMIF('Freeform time and material'!$B$17:$B$30,B1779,'Freeform time and material'!$G$17:$G$30)) +
(SUMIF('Vinyl cutting'!$B$17:$B$30,B1779,'Vinyl cutting'!$G$17:$G$30)) +
(SUMIF('Vinyl cutting (2)'!$B$17:$B$30,B1779,'Vinyl cutting (2)'!$G$17:$G$30)) +
(SUMIF('Apply vinyl graphics'!$B$17:$B$30,B1779,'Apply vinyl graphics'!$G$17:$G$30)) +
(SUMIF('Apply vinyl graphics (2)'!$B$17:$B$30,B1779,'Apply vinyl graphics (2)'!$G$17:$G$30)) +
(SUMIF('Alum pan sign'!$B$17:$B$30,B1779,'Alum pan sign'!$G$17:$G$30)) +
(SUMIF('Alum pan sign (2)'!$B$17:$B$30,B1779,'Alum pan sign (2)'!$G$17:$G$30)) +
(SUMIF('Economy pan sign'!$B$17:$B$30,B1779,'Economy pan sign'!$G$17:$G$30)) +
(SUMIF('Post and panel sign'!$B$17:$B$30,B1779,'Post and panel sign'!$G$17:$G$30)) +
(SUMIF('Post and panel sign (2)'!$B$17:$B$30,B1779,'Post and panel sign (2)'!$G$17:$G$30)) +
(SUMIF('Flat panels only'!$B$17:$B$30,B1779,'Flat panels only'!$G$17:$G$30)) +
(SUMIF('Flat panels only (2)'!$B$17:$B$30,B1779,'Flat panels only (2)'!$G$17:$G$30)) +
(SUMIF('Routed panel shapes'!$B$18:$B$31,B1779,'Routed panel shapes'!$G$18:$G$31)) +
(SUMIF('Routed panel shapes (2)'!$B$18:$B$31,B1779,'Routed panel shapes (2)'!$G$18:$G$31)) +
(SUMIF('Routed face only'!$B$17:$B$30,B1779,'Routed face only'!$G$17:$G$30)) +
(SUMIF('Routed face only (2)'!$B$17:$B$30,B1779,'Routed face only (2)'!$G$17:$G$30)) +
(SUMIF('Routed alum faces letters'!$B$17:$B$30,B1779,'Routed alum faces letters'!$G$17:$G$30)) +
(SUMIF('Routed alum faces letters (2)'!$B$17:$B$30,B1779,'Routed alum faces letters (2)'!$G$17:$G$30)) +
(SUMIF('Routed push through acrylic'!$B$17:$B$30,B1779,'Routed push through acrylic'!$G$17:$G$30)) +
(SUMIF('Routed push through acrylic (2)'!$B$17:$B$30,B1779,'Routed push through acrylic (2)'!$G$17:$G$30)) +
(SUMIF('Sf routed cabinet'!$B$17:$B$30,B1779,'Sf routed cabinet'!$G$17:$G$30)) +
(SUMIF('Sf routed cabinet (2)'!$B$17:$B$30,B1779,'Sf routed cabinet (2)'!$G$17:$G$30)) +
(SUMIF('Df routed cabinet'!$B$17:$B$30,B1779,'Df routed cabinet'!$G$17:$G$30)) +
(SUMIF('Df routed cabinet (2)'!$B$17:$B$30,B1779,'Df routed cabinet (2)'!$G$17:$G$30)) +
(SUMIF('Sf acrylic cabinet'!$B$17:$B$30,B1779,'Sf acrylic cabinet'!$G$17:$G$30)) +
(SUMIF('Sf acrylic cabinet (2)'!$B$17:$B$30,B1779,'Sf acrylic cabinet (2)'!$G$17:$G$30)) +
(SUMIF('Economy Sf acrylic'!$B$17:$B$30,B1779,'Economy Sf acrylic'!$G$17:$G$30)) +
(SUMIF('Df acrylic cabinet'!$B$17:$B$30,B1779,'Df acrylic cabinet'!$G$17:$G$30)) +
(SUMIF('Df acrylic cabinet (2)'!$B$17:$B$30,B1779,'Df acrylic cabinet (2)'!$G$17:$G$30)) +
(SUMIF('Sf flex cabinet'!$B$17:$B$30,B1779,'Sf flex cabinet'!$G$17:$G$30)) +
(SUMIF('Sf flex cabinet (2)'!$B$17:$B$30,B1779,'Sf flex cabinet (2)'!$G$17:$G$30)) +
(SUMIF('Df flex cabinet'!$B$17:$B$36,B1779,'Df flex cabinet'!$G$17:$G$36)) +
(SUMIF('Df flex cabinet (2)'!$B$17:$B$36,B1779,'Df flex cabinet (2)'!$G$17:$G$36)) +
(SUMIF('Pole cover'!$B$17:$B$30,B1779,'Pole cover'!$G$17:$G$30)) +
(SUMIF('Pole cover (2)'!$B$17:$B$30,B1779,'Pole cover (2)'!$G$17:$G$30)) +
(SUMIF('Structural Steel Fab'!$B$17:$B$29,B1779,'Structural Steel Fab'!$G$17:$G$29)) +
(SUMIF(Reveal!$B$17:$B$30,B1779,Reveal!$G$17:$G$30)) +
(SUMIF('Reveal (2)'!$B$17:$B$30,B1779,'Reveal (2)'!$G$17:$G$30)) +
(SUMIF('Crown cove top'!$B$17:$B$30,B1779,'Crown cove top'!$G$17:$G$30)) +
(SUMIF('EMC assembly'!$B$17:$B$30,B1779,'EMC assembly'!$G$17:$G$30)) +
(SUMIF(Crating!$B$17:$B$29,B1779,Crating!$G$17:$G$29)) +
(SUMIF('LED wiring'!$B$17:$B$30,B1779,'LED wiring'!$G$17:$G$30)) +
(SUMIF('Changeable copy face'!$B$17:$B$30,B1779,'Changeable copy face'!$G$17:$G$30)) +
(SUMIF('Flex face assembly'!$B$17:$B$30,B1779,'Flex face assembly'!$G$17:$G$30)) +
(SUMIF('Routed face assembly'!$B$17:$B$30,B1779,'Routed face assembly'!$G$17:$G$30)) +
(SUMIF('Paint calculation'!$B$17:$B$30,B1779,'Paint calculation'!$G$17:$G$30)) +
(SUMIF('Trimcap letter face'!$B$17:$B$30,B1779,'Trimcap letter face'!$G$17:$G$30)) +
(SUMIF('Trimcap letter face (2)'!$B$17:$B$30,B1779,'Trimcap letter face (2)'!$G$17:$G$30)) +
(SUMIF('Channel letter fabrication'!$B$17:$B$30,B1779,'Channel letter fabrication'!$G$17:$G$30)) +
(SUMIF('Channel letter fabrication (2)'!$B$17:$B$30,B1779,'Channel letter fabrication (2)'!$G$17:$G$30))</f>
        <v>0</v>
      </c>
    </row>
    <row r="1780" spans="1:10">
      <c r="A1780" s="28">
        <f>[1]ODBC!$A1780</f>
        <v>0</v>
      </c>
      <c r="B1780" s="29">
        <f>[1]ODBC!B1780</f>
        <v>0</v>
      </c>
      <c r="C1780" s="30" t="str">
        <f>IFERROR(VLOOKUP($B1780,[1]ODBC!$B:$H,2,FALSE),"")</f>
        <v/>
      </c>
      <c r="D1780" s="30" t="str">
        <f>IFERROR(VLOOKUP($B1780,[1]ODBC!$B:$H,3,FALSE),"")</f>
        <v/>
      </c>
      <c r="E1780" s="30" t="str">
        <f>IFERROR(VLOOKUP($B1780,[1]ODBC!$B:$H,4,FALSE),"")</f>
        <v/>
      </c>
      <c r="F1780" s="31" t="str">
        <f>IFERROR(VLOOKUP($B1780,[1]ODBC!$B:$H,5,FALSE),"")</f>
        <v/>
      </c>
      <c r="G1780" s="32">
        <f>[1]ODBC!G1780</f>
        <v>0</v>
      </c>
      <c r="H1780" s="33">
        <f>SUM([1]ODBC!H1780)</f>
        <v>0</v>
      </c>
      <c r="I1780" s="41" t="str">
        <f>'Vinyl cutting'!$B$2</f>
        <v>J36938</v>
      </c>
      <c r="J1780" s="42">
        <f ca="1">(SUMIF('Freeform time and material'!$B$17:$B$30,B1780,'Freeform time and material'!$G$17:$G$30)) +
(SUMIF('Vinyl cutting'!$B$17:$B$30,B1780,'Vinyl cutting'!$G$17:$G$30)) +
(SUMIF('Vinyl cutting (2)'!$B$17:$B$30,B1780,'Vinyl cutting (2)'!$G$17:$G$30)) +
(SUMIF('Apply vinyl graphics'!$B$17:$B$30,B1780,'Apply vinyl graphics'!$G$17:$G$30)) +
(SUMIF('Apply vinyl graphics (2)'!$B$17:$B$30,B1780,'Apply vinyl graphics (2)'!$G$17:$G$30)) +
(SUMIF('Alum pan sign'!$B$17:$B$30,B1780,'Alum pan sign'!$G$17:$G$30)) +
(SUMIF('Alum pan sign (2)'!$B$17:$B$30,B1780,'Alum pan sign (2)'!$G$17:$G$30)) +
(SUMIF('Economy pan sign'!$B$17:$B$30,B1780,'Economy pan sign'!$G$17:$G$30)) +
(SUMIF('Post and panel sign'!$B$17:$B$30,B1780,'Post and panel sign'!$G$17:$G$30)) +
(SUMIF('Post and panel sign (2)'!$B$17:$B$30,B1780,'Post and panel sign (2)'!$G$17:$G$30)) +
(SUMIF('Flat panels only'!$B$17:$B$30,B1780,'Flat panels only'!$G$17:$G$30)) +
(SUMIF('Flat panels only (2)'!$B$17:$B$30,B1780,'Flat panels only (2)'!$G$17:$G$30)) +
(SUMIF('Routed panel shapes'!$B$18:$B$31,B1780,'Routed panel shapes'!$G$18:$G$31)) +
(SUMIF('Routed panel shapes (2)'!$B$18:$B$31,B1780,'Routed panel shapes (2)'!$G$18:$G$31)) +
(SUMIF('Routed face only'!$B$17:$B$30,B1780,'Routed face only'!$G$17:$G$30)) +
(SUMIF('Routed face only (2)'!$B$17:$B$30,B1780,'Routed face only (2)'!$G$17:$G$30)) +
(SUMIF('Routed alum faces letters'!$B$17:$B$30,B1780,'Routed alum faces letters'!$G$17:$G$30)) +
(SUMIF('Routed alum faces letters (2)'!$B$17:$B$30,B1780,'Routed alum faces letters (2)'!$G$17:$G$30)) +
(SUMIF('Routed push through acrylic'!$B$17:$B$30,B1780,'Routed push through acrylic'!$G$17:$G$30)) +
(SUMIF('Routed push through acrylic (2)'!$B$17:$B$30,B1780,'Routed push through acrylic (2)'!$G$17:$G$30)) +
(SUMIF('Sf routed cabinet'!$B$17:$B$30,B1780,'Sf routed cabinet'!$G$17:$G$30)) +
(SUMIF('Sf routed cabinet (2)'!$B$17:$B$30,B1780,'Sf routed cabinet (2)'!$G$17:$G$30)) +
(SUMIF('Df routed cabinet'!$B$17:$B$30,B1780,'Df routed cabinet'!$G$17:$G$30)) +
(SUMIF('Df routed cabinet (2)'!$B$17:$B$30,B1780,'Df routed cabinet (2)'!$G$17:$G$30)) +
(SUMIF('Sf acrylic cabinet'!$B$17:$B$30,B1780,'Sf acrylic cabinet'!$G$17:$G$30)) +
(SUMIF('Sf acrylic cabinet (2)'!$B$17:$B$30,B1780,'Sf acrylic cabinet (2)'!$G$17:$G$30)) +
(SUMIF('Economy Sf acrylic'!$B$17:$B$30,B1780,'Economy Sf acrylic'!$G$17:$G$30)) +
(SUMIF('Df acrylic cabinet'!$B$17:$B$30,B1780,'Df acrylic cabinet'!$G$17:$G$30)) +
(SUMIF('Df acrylic cabinet (2)'!$B$17:$B$30,B1780,'Df acrylic cabinet (2)'!$G$17:$G$30)) +
(SUMIF('Sf flex cabinet'!$B$17:$B$30,B1780,'Sf flex cabinet'!$G$17:$G$30)) +
(SUMIF('Sf flex cabinet (2)'!$B$17:$B$30,B1780,'Sf flex cabinet (2)'!$G$17:$G$30)) +
(SUMIF('Df flex cabinet'!$B$17:$B$36,B1780,'Df flex cabinet'!$G$17:$G$36)) +
(SUMIF('Df flex cabinet (2)'!$B$17:$B$36,B1780,'Df flex cabinet (2)'!$G$17:$G$36)) +
(SUMIF('Pole cover'!$B$17:$B$30,B1780,'Pole cover'!$G$17:$G$30)) +
(SUMIF('Pole cover (2)'!$B$17:$B$30,B1780,'Pole cover (2)'!$G$17:$G$30)) +
(SUMIF('Structural Steel Fab'!$B$17:$B$29,B1780,'Structural Steel Fab'!$G$17:$G$29)) +
(SUMIF(Reveal!$B$17:$B$30,B1780,Reveal!$G$17:$G$30)) +
(SUMIF('Reveal (2)'!$B$17:$B$30,B1780,'Reveal (2)'!$G$17:$G$30)) +
(SUMIF('Crown cove top'!$B$17:$B$30,B1780,'Crown cove top'!$G$17:$G$30)) +
(SUMIF('EMC assembly'!$B$17:$B$30,B1780,'EMC assembly'!$G$17:$G$30)) +
(SUMIF(Crating!$B$17:$B$29,B1780,Crating!$G$17:$G$29)) +
(SUMIF('LED wiring'!$B$17:$B$30,B1780,'LED wiring'!$G$17:$G$30)) +
(SUMIF('Changeable copy face'!$B$17:$B$30,B1780,'Changeable copy face'!$G$17:$G$30)) +
(SUMIF('Flex face assembly'!$B$17:$B$30,B1780,'Flex face assembly'!$G$17:$G$30)) +
(SUMIF('Routed face assembly'!$B$17:$B$30,B1780,'Routed face assembly'!$G$17:$G$30)) +
(SUMIF('Paint calculation'!$B$17:$B$30,B1780,'Paint calculation'!$G$17:$G$30)) +
(SUMIF('Trimcap letter face'!$B$17:$B$30,B1780,'Trimcap letter face'!$G$17:$G$30)) +
(SUMIF('Trimcap letter face (2)'!$B$17:$B$30,B1780,'Trimcap letter face (2)'!$G$17:$G$30)) +
(SUMIF('Channel letter fabrication'!$B$17:$B$30,B1780,'Channel letter fabrication'!$G$17:$G$30)) +
(SUMIF('Channel letter fabrication (2)'!$B$17:$B$30,B1780,'Channel letter fabrication (2)'!$G$17:$G$30))</f>
        <v>0</v>
      </c>
    </row>
    <row r="1781" spans="1:10">
      <c r="A1781" s="28">
        <f>[1]ODBC!$A1781</f>
        <v>0</v>
      </c>
      <c r="B1781" s="29">
        <f>[1]ODBC!B1781</f>
        <v>0</v>
      </c>
      <c r="C1781" s="30" t="str">
        <f>IFERROR(VLOOKUP($B1781,[1]ODBC!$B:$H,2,FALSE),"")</f>
        <v/>
      </c>
      <c r="D1781" s="30" t="str">
        <f>IFERROR(VLOOKUP($B1781,[1]ODBC!$B:$H,3,FALSE),"")</f>
        <v/>
      </c>
      <c r="E1781" s="30" t="str">
        <f>IFERROR(VLOOKUP($B1781,[1]ODBC!$B:$H,4,FALSE),"")</f>
        <v/>
      </c>
      <c r="F1781" s="31" t="str">
        <f>IFERROR(VLOOKUP($B1781,[1]ODBC!$B:$H,5,FALSE),"")</f>
        <v/>
      </c>
      <c r="G1781" s="32">
        <f>[1]ODBC!G1781</f>
        <v>0</v>
      </c>
      <c r="H1781" s="33">
        <f>SUM([1]ODBC!H1781)</f>
        <v>0</v>
      </c>
      <c r="I1781" s="41" t="str">
        <f>'Vinyl cutting'!$B$2</f>
        <v>J36938</v>
      </c>
      <c r="J1781" s="42">
        <f ca="1">(SUMIF('Freeform time and material'!$B$17:$B$30,B1781,'Freeform time and material'!$G$17:$G$30)) +
(SUMIF('Vinyl cutting'!$B$17:$B$30,B1781,'Vinyl cutting'!$G$17:$G$30)) +
(SUMIF('Vinyl cutting (2)'!$B$17:$B$30,B1781,'Vinyl cutting (2)'!$G$17:$G$30)) +
(SUMIF('Apply vinyl graphics'!$B$17:$B$30,B1781,'Apply vinyl graphics'!$G$17:$G$30)) +
(SUMIF('Apply vinyl graphics (2)'!$B$17:$B$30,B1781,'Apply vinyl graphics (2)'!$G$17:$G$30)) +
(SUMIF('Alum pan sign'!$B$17:$B$30,B1781,'Alum pan sign'!$G$17:$G$30)) +
(SUMIF('Alum pan sign (2)'!$B$17:$B$30,B1781,'Alum pan sign (2)'!$G$17:$G$30)) +
(SUMIF('Economy pan sign'!$B$17:$B$30,B1781,'Economy pan sign'!$G$17:$G$30)) +
(SUMIF('Post and panel sign'!$B$17:$B$30,B1781,'Post and panel sign'!$G$17:$G$30)) +
(SUMIF('Post and panel sign (2)'!$B$17:$B$30,B1781,'Post and panel sign (2)'!$G$17:$G$30)) +
(SUMIF('Flat panels only'!$B$17:$B$30,B1781,'Flat panels only'!$G$17:$G$30)) +
(SUMIF('Flat panels only (2)'!$B$17:$B$30,B1781,'Flat panels only (2)'!$G$17:$G$30)) +
(SUMIF('Routed panel shapes'!$B$18:$B$31,B1781,'Routed panel shapes'!$G$18:$G$31)) +
(SUMIF('Routed panel shapes (2)'!$B$18:$B$31,B1781,'Routed panel shapes (2)'!$G$18:$G$31)) +
(SUMIF('Routed face only'!$B$17:$B$30,B1781,'Routed face only'!$G$17:$G$30)) +
(SUMIF('Routed face only (2)'!$B$17:$B$30,B1781,'Routed face only (2)'!$G$17:$G$30)) +
(SUMIF('Routed alum faces letters'!$B$17:$B$30,B1781,'Routed alum faces letters'!$G$17:$G$30)) +
(SUMIF('Routed alum faces letters (2)'!$B$17:$B$30,B1781,'Routed alum faces letters (2)'!$G$17:$G$30)) +
(SUMIF('Routed push through acrylic'!$B$17:$B$30,B1781,'Routed push through acrylic'!$G$17:$G$30)) +
(SUMIF('Routed push through acrylic (2)'!$B$17:$B$30,B1781,'Routed push through acrylic (2)'!$G$17:$G$30)) +
(SUMIF('Sf routed cabinet'!$B$17:$B$30,B1781,'Sf routed cabinet'!$G$17:$G$30)) +
(SUMIF('Sf routed cabinet (2)'!$B$17:$B$30,B1781,'Sf routed cabinet (2)'!$G$17:$G$30)) +
(SUMIF('Df routed cabinet'!$B$17:$B$30,B1781,'Df routed cabinet'!$G$17:$G$30)) +
(SUMIF('Df routed cabinet (2)'!$B$17:$B$30,B1781,'Df routed cabinet (2)'!$G$17:$G$30)) +
(SUMIF('Sf acrylic cabinet'!$B$17:$B$30,B1781,'Sf acrylic cabinet'!$G$17:$G$30)) +
(SUMIF('Sf acrylic cabinet (2)'!$B$17:$B$30,B1781,'Sf acrylic cabinet (2)'!$G$17:$G$30)) +
(SUMIF('Economy Sf acrylic'!$B$17:$B$30,B1781,'Economy Sf acrylic'!$G$17:$G$30)) +
(SUMIF('Df acrylic cabinet'!$B$17:$B$30,B1781,'Df acrylic cabinet'!$G$17:$G$30)) +
(SUMIF('Df acrylic cabinet (2)'!$B$17:$B$30,B1781,'Df acrylic cabinet (2)'!$G$17:$G$30)) +
(SUMIF('Sf flex cabinet'!$B$17:$B$30,B1781,'Sf flex cabinet'!$G$17:$G$30)) +
(SUMIF('Sf flex cabinet (2)'!$B$17:$B$30,B1781,'Sf flex cabinet (2)'!$G$17:$G$30)) +
(SUMIF('Df flex cabinet'!$B$17:$B$36,B1781,'Df flex cabinet'!$G$17:$G$36)) +
(SUMIF('Df flex cabinet (2)'!$B$17:$B$36,B1781,'Df flex cabinet (2)'!$G$17:$G$36)) +
(SUMIF('Pole cover'!$B$17:$B$30,B1781,'Pole cover'!$G$17:$G$30)) +
(SUMIF('Pole cover (2)'!$B$17:$B$30,B1781,'Pole cover (2)'!$G$17:$G$30)) +
(SUMIF('Structural Steel Fab'!$B$17:$B$29,B1781,'Structural Steel Fab'!$G$17:$G$29)) +
(SUMIF(Reveal!$B$17:$B$30,B1781,Reveal!$G$17:$G$30)) +
(SUMIF('Reveal (2)'!$B$17:$B$30,B1781,'Reveal (2)'!$G$17:$G$30)) +
(SUMIF('Crown cove top'!$B$17:$B$30,B1781,'Crown cove top'!$G$17:$G$30)) +
(SUMIF('EMC assembly'!$B$17:$B$30,B1781,'EMC assembly'!$G$17:$G$30)) +
(SUMIF(Crating!$B$17:$B$29,B1781,Crating!$G$17:$G$29)) +
(SUMIF('LED wiring'!$B$17:$B$30,B1781,'LED wiring'!$G$17:$G$30)) +
(SUMIF('Changeable copy face'!$B$17:$B$30,B1781,'Changeable copy face'!$G$17:$G$30)) +
(SUMIF('Flex face assembly'!$B$17:$B$30,B1781,'Flex face assembly'!$G$17:$G$30)) +
(SUMIF('Routed face assembly'!$B$17:$B$30,B1781,'Routed face assembly'!$G$17:$G$30)) +
(SUMIF('Paint calculation'!$B$17:$B$30,B1781,'Paint calculation'!$G$17:$G$30)) +
(SUMIF('Trimcap letter face'!$B$17:$B$30,B1781,'Trimcap letter face'!$G$17:$G$30)) +
(SUMIF('Trimcap letter face (2)'!$B$17:$B$30,B1781,'Trimcap letter face (2)'!$G$17:$G$30)) +
(SUMIF('Channel letter fabrication'!$B$17:$B$30,B1781,'Channel letter fabrication'!$G$17:$G$30)) +
(SUMIF('Channel letter fabrication (2)'!$B$17:$B$30,B1781,'Channel letter fabrication (2)'!$G$17:$G$30))</f>
        <v>0</v>
      </c>
    </row>
    <row r="1782" spans="1:10">
      <c r="A1782" s="28">
        <f>[1]ODBC!$A1782</f>
        <v>0</v>
      </c>
      <c r="B1782" s="29">
        <f>[1]ODBC!B1782</f>
        <v>0</v>
      </c>
      <c r="C1782" s="30" t="str">
        <f>IFERROR(VLOOKUP($B1782,[1]ODBC!$B:$H,2,FALSE),"")</f>
        <v/>
      </c>
      <c r="D1782" s="30" t="str">
        <f>IFERROR(VLOOKUP($B1782,[1]ODBC!$B:$H,3,FALSE),"")</f>
        <v/>
      </c>
      <c r="E1782" s="30" t="str">
        <f>IFERROR(VLOOKUP($B1782,[1]ODBC!$B:$H,4,FALSE),"")</f>
        <v/>
      </c>
      <c r="F1782" s="31" t="str">
        <f>IFERROR(VLOOKUP($B1782,[1]ODBC!$B:$H,5,FALSE),"")</f>
        <v/>
      </c>
      <c r="G1782" s="32">
        <f>[1]ODBC!G1782</f>
        <v>0</v>
      </c>
      <c r="H1782" s="33">
        <f>SUM([1]ODBC!H1782)</f>
        <v>0</v>
      </c>
      <c r="I1782" s="41" t="str">
        <f>'Vinyl cutting'!$B$2</f>
        <v>J36938</v>
      </c>
      <c r="J1782" s="42">
        <f ca="1">(SUMIF('Freeform time and material'!$B$17:$B$30,B1782,'Freeform time and material'!$G$17:$G$30)) +
(SUMIF('Vinyl cutting'!$B$17:$B$30,B1782,'Vinyl cutting'!$G$17:$G$30)) +
(SUMIF('Vinyl cutting (2)'!$B$17:$B$30,B1782,'Vinyl cutting (2)'!$G$17:$G$30)) +
(SUMIF('Apply vinyl graphics'!$B$17:$B$30,B1782,'Apply vinyl graphics'!$G$17:$G$30)) +
(SUMIF('Apply vinyl graphics (2)'!$B$17:$B$30,B1782,'Apply vinyl graphics (2)'!$G$17:$G$30)) +
(SUMIF('Alum pan sign'!$B$17:$B$30,B1782,'Alum pan sign'!$G$17:$G$30)) +
(SUMIF('Alum pan sign (2)'!$B$17:$B$30,B1782,'Alum pan sign (2)'!$G$17:$G$30)) +
(SUMIF('Economy pan sign'!$B$17:$B$30,B1782,'Economy pan sign'!$G$17:$G$30)) +
(SUMIF('Post and panel sign'!$B$17:$B$30,B1782,'Post and panel sign'!$G$17:$G$30)) +
(SUMIF('Post and panel sign (2)'!$B$17:$B$30,B1782,'Post and panel sign (2)'!$G$17:$G$30)) +
(SUMIF('Flat panels only'!$B$17:$B$30,B1782,'Flat panels only'!$G$17:$G$30)) +
(SUMIF('Flat panels only (2)'!$B$17:$B$30,B1782,'Flat panels only (2)'!$G$17:$G$30)) +
(SUMIF('Routed panel shapes'!$B$18:$B$31,B1782,'Routed panel shapes'!$G$18:$G$31)) +
(SUMIF('Routed panel shapes (2)'!$B$18:$B$31,B1782,'Routed panel shapes (2)'!$G$18:$G$31)) +
(SUMIF('Routed face only'!$B$17:$B$30,B1782,'Routed face only'!$G$17:$G$30)) +
(SUMIF('Routed face only (2)'!$B$17:$B$30,B1782,'Routed face only (2)'!$G$17:$G$30)) +
(SUMIF('Routed alum faces letters'!$B$17:$B$30,B1782,'Routed alum faces letters'!$G$17:$G$30)) +
(SUMIF('Routed alum faces letters (2)'!$B$17:$B$30,B1782,'Routed alum faces letters (2)'!$G$17:$G$30)) +
(SUMIF('Routed push through acrylic'!$B$17:$B$30,B1782,'Routed push through acrylic'!$G$17:$G$30)) +
(SUMIF('Routed push through acrylic (2)'!$B$17:$B$30,B1782,'Routed push through acrylic (2)'!$G$17:$G$30)) +
(SUMIF('Sf routed cabinet'!$B$17:$B$30,B1782,'Sf routed cabinet'!$G$17:$G$30)) +
(SUMIF('Sf routed cabinet (2)'!$B$17:$B$30,B1782,'Sf routed cabinet (2)'!$G$17:$G$30)) +
(SUMIF('Df routed cabinet'!$B$17:$B$30,B1782,'Df routed cabinet'!$G$17:$G$30)) +
(SUMIF('Df routed cabinet (2)'!$B$17:$B$30,B1782,'Df routed cabinet (2)'!$G$17:$G$30)) +
(SUMIF('Sf acrylic cabinet'!$B$17:$B$30,B1782,'Sf acrylic cabinet'!$G$17:$G$30)) +
(SUMIF('Sf acrylic cabinet (2)'!$B$17:$B$30,B1782,'Sf acrylic cabinet (2)'!$G$17:$G$30)) +
(SUMIF('Economy Sf acrylic'!$B$17:$B$30,B1782,'Economy Sf acrylic'!$G$17:$G$30)) +
(SUMIF('Df acrylic cabinet'!$B$17:$B$30,B1782,'Df acrylic cabinet'!$G$17:$G$30)) +
(SUMIF('Df acrylic cabinet (2)'!$B$17:$B$30,B1782,'Df acrylic cabinet (2)'!$G$17:$G$30)) +
(SUMIF('Sf flex cabinet'!$B$17:$B$30,B1782,'Sf flex cabinet'!$G$17:$G$30)) +
(SUMIF('Sf flex cabinet (2)'!$B$17:$B$30,B1782,'Sf flex cabinet (2)'!$G$17:$G$30)) +
(SUMIF('Df flex cabinet'!$B$17:$B$36,B1782,'Df flex cabinet'!$G$17:$G$36)) +
(SUMIF('Df flex cabinet (2)'!$B$17:$B$36,B1782,'Df flex cabinet (2)'!$G$17:$G$36)) +
(SUMIF('Pole cover'!$B$17:$B$30,B1782,'Pole cover'!$G$17:$G$30)) +
(SUMIF('Pole cover (2)'!$B$17:$B$30,B1782,'Pole cover (2)'!$G$17:$G$30)) +
(SUMIF('Structural Steel Fab'!$B$17:$B$29,B1782,'Structural Steel Fab'!$G$17:$G$29)) +
(SUMIF(Reveal!$B$17:$B$30,B1782,Reveal!$G$17:$G$30)) +
(SUMIF('Reveal (2)'!$B$17:$B$30,B1782,'Reveal (2)'!$G$17:$G$30)) +
(SUMIF('Crown cove top'!$B$17:$B$30,B1782,'Crown cove top'!$G$17:$G$30)) +
(SUMIF('EMC assembly'!$B$17:$B$30,B1782,'EMC assembly'!$G$17:$G$30)) +
(SUMIF(Crating!$B$17:$B$29,B1782,Crating!$G$17:$G$29)) +
(SUMIF('LED wiring'!$B$17:$B$30,B1782,'LED wiring'!$G$17:$G$30)) +
(SUMIF('Changeable copy face'!$B$17:$B$30,B1782,'Changeable copy face'!$G$17:$G$30)) +
(SUMIF('Flex face assembly'!$B$17:$B$30,B1782,'Flex face assembly'!$G$17:$G$30)) +
(SUMIF('Routed face assembly'!$B$17:$B$30,B1782,'Routed face assembly'!$G$17:$G$30)) +
(SUMIF('Paint calculation'!$B$17:$B$30,B1782,'Paint calculation'!$G$17:$G$30)) +
(SUMIF('Trimcap letter face'!$B$17:$B$30,B1782,'Trimcap letter face'!$G$17:$G$30)) +
(SUMIF('Trimcap letter face (2)'!$B$17:$B$30,B1782,'Trimcap letter face (2)'!$G$17:$G$30)) +
(SUMIF('Channel letter fabrication'!$B$17:$B$30,B1782,'Channel letter fabrication'!$G$17:$G$30)) +
(SUMIF('Channel letter fabrication (2)'!$B$17:$B$30,B1782,'Channel letter fabrication (2)'!$G$17:$G$30))</f>
        <v>0</v>
      </c>
    </row>
    <row r="1783" spans="1:10">
      <c r="A1783" s="28">
        <f>[1]ODBC!$A1783</f>
        <v>0</v>
      </c>
      <c r="B1783" s="29">
        <f>[1]ODBC!B1783</f>
        <v>0</v>
      </c>
      <c r="C1783" s="30" t="str">
        <f>IFERROR(VLOOKUP($B1783,[1]ODBC!$B:$H,2,FALSE),"")</f>
        <v/>
      </c>
      <c r="D1783" s="30" t="str">
        <f>IFERROR(VLOOKUP($B1783,[1]ODBC!$B:$H,3,FALSE),"")</f>
        <v/>
      </c>
      <c r="E1783" s="30" t="str">
        <f>IFERROR(VLOOKUP($B1783,[1]ODBC!$B:$H,4,FALSE),"")</f>
        <v/>
      </c>
      <c r="F1783" s="31" t="str">
        <f>IFERROR(VLOOKUP($B1783,[1]ODBC!$B:$H,5,FALSE),"")</f>
        <v/>
      </c>
      <c r="G1783" s="32">
        <f>[1]ODBC!G1783</f>
        <v>0</v>
      </c>
      <c r="H1783" s="33">
        <f>SUM([1]ODBC!H1783)</f>
        <v>0</v>
      </c>
      <c r="I1783" s="41" t="str">
        <f>'Vinyl cutting'!$B$2</f>
        <v>J36938</v>
      </c>
      <c r="J1783" s="42">
        <f ca="1">(SUMIF('Freeform time and material'!$B$17:$B$30,B1783,'Freeform time and material'!$G$17:$G$30)) +
(SUMIF('Vinyl cutting'!$B$17:$B$30,B1783,'Vinyl cutting'!$G$17:$G$30)) +
(SUMIF('Vinyl cutting (2)'!$B$17:$B$30,B1783,'Vinyl cutting (2)'!$G$17:$G$30)) +
(SUMIF('Apply vinyl graphics'!$B$17:$B$30,B1783,'Apply vinyl graphics'!$G$17:$G$30)) +
(SUMIF('Apply vinyl graphics (2)'!$B$17:$B$30,B1783,'Apply vinyl graphics (2)'!$G$17:$G$30)) +
(SUMIF('Alum pan sign'!$B$17:$B$30,B1783,'Alum pan sign'!$G$17:$G$30)) +
(SUMIF('Alum pan sign (2)'!$B$17:$B$30,B1783,'Alum pan sign (2)'!$G$17:$G$30)) +
(SUMIF('Economy pan sign'!$B$17:$B$30,B1783,'Economy pan sign'!$G$17:$G$30)) +
(SUMIF('Post and panel sign'!$B$17:$B$30,B1783,'Post and panel sign'!$G$17:$G$30)) +
(SUMIF('Post and panel sign (2)'!$B$17:$B$30,B1783,'Post and panel sign (2)'!$G$17:$G$30)) +
(SUMIF('Flat panels only'!$B$17:$B$30,B1783,'Flat panels only'!$G$17:$G$30)) +
(SUMIF('Flat panels only (2)'!$B$17:$B$30,B1783,'Flat panels only (2)'!$G$17:$G$30)) +
(SUMIF('Routed panel shapes'!$B$18:$B$31,B1783,'Routed panel shapes'!$G$18:$G$31)) +
(SUMIF('Routed panel shapes (2)'!$B$18:$B$31,B1783,'Routed panel shapes (2)'!$G$18:$G$31)) +
(SUMIF('Routed face only'!$B$17:$B$30,B1783,'Routed face only'!$G$17:$G$30)) +
(SUMIF('Routed face only (2)'!$B$17:$B$30,B1783,'Routed face only (2)'!$G$17:$G$30)) +
(SUMIF('Routed alum faces letters'!$B$17:$B$30,B1783,'Routed alum faces letters'!$G$17:$G$30)) +
(SUMIF('Routed alum faces letters (2)'!$B$17:$B$30,B1783,'Routed alum faces letters (2)'!$G$17:$G$30)) +
(SUMIF('Routed push through acrylic'!$B$17:$B$30,B1783,'Routed push through acrylic'!$G$17:$G$30)) +
(SUMIF('Routed push through acrylic (2)'!$B$17:$B$30,B1783,'Routed push through acrylic (2)'!$G$17:$G$30)) +
(SUMIF('Sf routed cabinet'!$B$17:$B$30,B1783,'Sf routed cabinet'!$G$17:$G$30)) +
(SUMIF('Sf routed cabinet (2)'!$B$17:$B$30,B1783,'Sf routed cabinet (2)'!$G$17:$G$30)) +
(SUMIF('Df routed cabinet'!$B$17:$B$30,B1783,'Df routed cabinet'!$G$17:$G$30)) +
(SUMIF('Df routed cabinet (2)'!$B$17:$B$30,B1783,'Df routed cabinet (2)'!$G$17:$G$30)) +
(SUMIF('Sf acrylic cabinet'!$B$17:$B$30,B1783,'Sf acrylic cabinet'!$G$17:$G$30)) +
(SUMIF('Sf acrylic cabinet (2)'!$B$17:$B$30,B1783,'Sf acrylic cabinet (2)'!$G$17:$G$30)) +
(SUMIF('Economy Sf acrylic'!$B$17:$B$30,B1783,'Economy Sf acrylic'!$G$17:$G$30)) +
(SUMIF('Df acrylic cabinet'!$B$17:$B$30,B1783,'Df acrylic cabinet'!$G$17:$G$30)) +
(SUMIF('Df acrylic cabinet (2)'!$B$17:$B$30,B1783,'Df acrylic cabinet (2)'!$G$17:$G$30)) +
(SUMIF('Sf flex cabinet'!$B$17:$B$30,B1783,'Sf flex cabinet'!$G$17:$G$30)) +
(SUMIF('Sf flex cabinet (2)'!$B$17:$B$30,B1783,'Sf flex cabinet (2)'!$G$17:$G$30)) +
(SUMIF('Df flex cabinet'!$B$17:$B$36,B1783,'Df flex cabinet'!$G$17:$G$36)) +
(SUMIF('Df flex cabinet (2)'!$B$17:$B$36,B1783,'Df flex cabinet (2)'!$G$17:$G$36)) +
(SUMIF('Pole cover'!$B$17:$B$30,B1783,'Pole cover'!$G$17:$G$30)) +
(SUMIF('Pole cover (2)'!$B$17:$B$30,B1783,'Pole cover (2)'!$G$17:$G$30)) +
(SUMIF('Structural Steel Fab'!$B$17:$B$29,B1783,'Structural Steel Fab'!$G$17:$G$29)) +
(SUMIF(Reveal!$B$17:$B$30,B1783,Reveal!$G$17:$G$30)) +
(SUMIF('Reveal (2)'!$B$17:$B$30,B1783,'Reveal (2)'!$G$17:$G$30)) +
(SUMIF('Crown cove top'!$B$17:$B$30,B1783,'Crown cove top'!$G$17:$G$30)) +
(SUMIF('EMC assembly'!$B$17:$B$30,B1783,'EMC assembly'!$G$17:$G$30)) +
(SUMIF(Crating!$B$17:$B$29,B1783,Crating!$G$17:$G$29)) +
(SUMIF('LED wiring'!$B$17:$B$30,B1783,'LED wiring'!$G$17:$G$30)) +
(SUMIF('Changeable copy face'!$B$17:$B$30,B1783,'Changeable copy face'!$G$17:$G$30)) +
(SUMIF('Flex face assembly'!$B$17:$B$30,B1783,'Flex face assembly'!$G$17:$G$30)) +
(SUMIF('Routed face assembly'!$B$17:$B$30,B1783,'Routed face assembly'!$G$17:$G$30)) +
(SUMIF('Paint calculation'!$B$17:$B$30,B1783,'Paint calculation'!$G$17:$G$30)) +
(SUMIF('Trimcap letter face'!$B$17:$B$30,B1783,'Trimcap letter face'!$G$17:$G$30)) +
(SUMIF('Trimcap letter face (2)'!$B$17:$B$30,B1783,'Trimcap letter face (2)'!$G$17:$G$30)) +
(SUMIF('Channel letter fabrication'!$B$17:$B$30,B1783,'Channel letter fabrication'!$G$17:$G$30)) +
(SUMIF('Channel letter fabrication (2)'!$B$17:$B$30,B1783,'Channel letter fabrication (2)'!$G$17:$G$30))</f>
        <v>0</v>
      </c>
    </row>
    <row r="1784" spans="1:10">
      <c r="A1784" s="28">
        <f>[1]ODBC!$A1784</f>
        <v>0</v>
      </c>
      <c r="B1784" s="29">
        <f>[1]ODBC!B1784</f>
        <v>0</v>
      </c>
      <c r="C1784" s="30" t="str">
        <f>IFERROR(VLOOKUP($B1784,[1]ODBC!$B:$H,2,FALSE),"")</f>
        <v/>
      </c>
      <c r="D1784" s="30" t="str">
        <f>IFERROR(VLOOKUP($B1784,[1]ODBC!$B:$H,3,FALSE),"")</f>
        <v/>
      </c>
      <c r="E1784" s="30" t="str">
        <f>IFERROR(VLOOKUP($B1784,[1]ODBC!$B:$H,4,FALSE),"")</f>
        <v/>
      </c>
      <c r="F1784" s="31" t="str">
        <f>IFERROR(VLOOKUP($B1784,[1]ODBC!$B:$H,5,FALSE),"")</f>
        <v/>
      </c>
      <c r="G1784" s="32">
        <f>[1]ODBC!G1784</f>
        <v>0</v>
      </c>
      <c r="H1784" s="33">
        <f>SUM([1]ODBC!H1784)</f>
        <v>0</v>
      </c>
      <c r="I1784" s="41" t="str">
        <f>'Vinyl cutting'!$B$2</f>
        <v>J36938</v>
      </c>
      <c r="J1784" s="42">
        <f ca="1">(SUMIF('Freeform time and material'!$B$17:$B$30,B1784,'Freeform time and material'!$G$17:$G$30)) +
(SUMIF('Vinyl cutting'!$B$17:$B$30,B1784,'Vinyl cutting'!$G$17:$G$30)) +
(SUMIF('Vinyl cutting (2)'!$B$17:$B$30,B1784,'Vinyl cutting (2)'!$G$17:$G$30)) +
(SUMIF('Apply vinyl graphics'!$B$17:$B$30,B1784,'Apply vinyl graphics'!$G$17:$G$30)) +
(SUMIF('Apply vinyl graphics (2)'!$B$17:$B$30,B1784,'Apply vinyl graphics (2)'!$G$17:$G$30)) +
(SUMIF('Alum pan sign'!$B$17:$B$30,B1784,'Alum pan sign'!$G$17:$G$30)) +
(SUMIF('Alum pan sign (2)'!$B$17:$B$30,B1784,'Alum pan sign (2)'!$G$17:$G$30)) +
(SUMIF('Economy pan sign'!$B$17:$B$30,B1784,'Economy pan sign'!$G$17:$G$30)) +
(SUMIF('Post and panel sign'!$B$17:$B$30,B1784,'Post and panel sign'!$G$17:$G$30)) +
(SUMIF('Post and panel sign (2)'!$B$17:$B$30,B1784,'Post and panel sign (2)'!$G$17:$G$30)) +
(SUMIF('Flat panels only'!$B$17:$B$30,B1784,'Flat panels only'!$G$17:$G$30)) +
(SUMIF('Flat panels only (2)'!$B$17:$B$30,B1784,'Flat panels only (2)'!$G$17:$G$30)) +
(SUMIF('Routed panel shapes'!$B$18:$B$31,B1784,'Routed panel shapes'!$G$18:$G$31)) +
(SUMIF('Routed panel shapes (2)'!$B$18:$B$31,B1784,'Routed panel shapes (2)'!$G$18:$G$31)) +
(SUMIF('Routed face only'!$B$17:$B$30,B1784,'Routed face only'!$G$17:$G$30)) +
(SUMIF('Routed face only (2)'!$B$17:$B$30,B1784,'Routed face only (2)'!$G$17:$G$30)) +
(SUMIF('Routed alum faces letters'!$B$17:$B$30,B1784,'Routed alum faces letters'!$G$17:$G$30)) +
(SUMIF('Routed alum faces letters (2)'!$B$17:$B$30,B1784,'Routed alum faces letters (2)'!$G$17:$G$30)) +
(SUMIF('Routed push through acrylic'!$B$17:$B$30,B1784,'Routed push through acrylic'!$G$17:$G$30)) +
(SUMIF('Routed push through acrylic (2)'!$B$17:$B$30,B1784,'Routed push through acrylic (2)'!$G$17:$G$30)) +
(SUMIF('Sf routed cabinet'!$B$17:$B$30,B1784,'Sf routed cabinet'!$G$17:$G$30)) +
(SUMIF('Sf routed cabinet (2)'!$B$17:$B$30,B1784,'Sf routed cabinet (2)'!$G$17:$G$30)) +
(SUMIF('Df routed cabinet'!$B$17:$B$30,B1784,'Df routed cabinet'!$G$17:$G$30)) +
(SUMIF('Df routed cabinet (2)'!$B$17:$B$30,B1784,'Df routed cabinet (2)'!$G$17:$G$30)) +
(SUMIF('Sf acrylic cabinet'!$B$17:$B$30,B1784,'Sf acrylic cabinet'!$G$17:$G$30)) +
(SUMIF('Sf acrylic cabinet (2)'!$B$17:$B$30,B1784,'Sf acrylic cabinet (2)'!$G$17:$G$30)) +
(SUMIF('Economy Sf acrylic'!$B$17:$B$30,B1784,'Economy Sf acrylic'!$G$17:$G$30)) +
(SUMIF('Df acrylic cabinet'!$B$17:$B$30,B1784,'Df acrylic cabinet'!$G$17:$G$30)) +
(SUMIF('Df acrylic cabinet (2)'!$B$17:$B$30,B1784,'Df acrylic cabinet (2)'!$G$17:$G$30)) +
(SUMIF('Sf flex cabinet'!$B$17:$B$30,B1784,'Sf flex cabinet'!$G$17:$G$30)) +
(SUMIF('Sf flex cabinet (2)'!$B$17:$B$30,B1784,'Sf flex cabinet (2)'!$G$17:$G$30)) +
(SUMIF('Df flex cabinet'!$B$17:$B$36,B1784,'Df flex cabinet'!$G$17:$G$36)) +
(SUMIF('Df flex cabinet (2)'!$B$17:$B$36,B1784,'Df flex cabinet (2)'!$G$17:$G$36)) +
(SUMIF('Pole cover'!$B$17:$B$30,B1784,'Pole cover'!$G$17:$G$30)) +
(SUMIF('Pole cover (2)'!$B$17:$B$30,B1784,'Pole cover (2)'!$G$17:$G$30)) +
(SUMIF('Structural Steel Fab'!$B$17:$B$29,B1784,'Structural Steel Fab'!$G$17:$G$29)) +
(SUMIF(Reveal!$B$17:$B$30,B1784,Reveal!$G$17:$G$30)) +
(SUMIF('Reveal (2)'!$B$17:$B$30,B1784,'Reveal (2)'!$G$17:$G$30)) +
(SUMIF('Crown cove top'!$B$17:$B$30,B1784,'Crown cove top'!$G$17:$G$30)) +
(SUMIF('EMC assembly'!$B$17:$B$30,B1784,'EMC assembly'!$G$17:$G$30)) +
(SUMIF(Crating!$B$17:$B$29,B1784,Crating!$G$17:$G$29)) +
(SUMIF('LED wiring'!$B$17:$B$30,B1784,'LED wiring'!$G$17:$G$30)) +
(SUMIF('Changeable copy face'!$B$17:$B$30,B1784,'Changeable copy face'!$G$17:$G$30)) +
(SUMIF('Flex face assembly'!$B$17:$B$30,B1784,'Flex face assembly'!$G$17:$G$30)) +
(SUMIF('Routed face assembly'!$B$17:$B$30,B1784,'Routed face assembly'!$G$17:$G$30)) +
(SUMIF('Paint calculation'!$B$17:$B$30,B1784,'Paint calculation'!$G$17:$G$30)) +
(SUMIF('Trimcap letter face'!$B$17:$B$30,B1784,'Trimcap letter face'!$G$17:$G$30)) +
(SUMIF('Trimcap letter face (2)'!$B$17:$B$30,B1784,'Trimcap letter face (2)'!$G$17:$G$30)) +
(SUMIF('Channel letter fabrication'!$B$17:$B$30,B1784,'Channel letter fabrication'!$G$17:$G$30)) +
(SUMIF('Channel letter fabrication (2)'!$B$17:$B$30,B1784,'Channel letter fabrication (2)'!$G$17:$G$30))</f>
        <v>0</v>
      </c>
    </row>
    <row r="1785" spans="1:10">
      <c r="A1785" s="28">
        <f>[1]ODBC!$A1785</f>
        <v>0</v>
      </c>
      <c r="B1785" s="29">
        <f>[1]ODBC!B1785</f>
        <v>0</v>
      </c>
      <c r="C1785" s="30" t="str">
        <f>IFERROR(VLOOKUP($B1785,[1]ODBC!$B:$H,2,FALSE),"")</f>
        <v/>
      </c>
      <c r="D1785" s="30" t="str">
        <f>IFERROR(VLOOKUP($B1785,[1]ODBC!$B:$H,3,FALSE),"")</f>
        <v/>
      </c>
      <c r="E1785" s="30" t="str">
        <f>IFERROR(VLOOKUP($B1785,[1]ODBC!$B:$H,4,FALSE),"")</f>
        <v/>
      </c>
      <c r="F1785" s="31" t="str">
        <f>IFERROR(VLOOKUP($B1785,[1]ODBC!$B:$H,5,FALSE),"")</f>
        <v/>
      </c>
      <c r="G1785" s="32">
        <f>[1]ODBC!G1785</f>
        <v>0</v>
      </c>
      <c r="H1785" s="33">
        <f>SUM([1]ODBC!H1785)</f>
        <v>0</v>
      </c>
      <c r="I1785" s="41" t="str">
        <f>'Vinyl cutting'!$B$2</f>
        <v>J36938</v>
      </c>
      <c r="J1785" s="42">
        <f ca="1">(SUMIF('Freeform time and material'!$B$17:$B$30,B1785,'Freeform time and material'!$G$17:$G$30)) +
(SUMIF('Vinyl cutting'!$B$17:$B$30,B1785,'Vinyl cutting'!$G$17:$G$30)) +
(SUMIF('Vinyl cutting (2)'!$B$17:$B$30,B1785,'Vinyl cutting (2)'!$G$17:$G$30)) +
(SUMIF('Apply vinyl graphics'!$B$17:$B$30,B1785,'Apply vinyl graphics'!$G$17:$G$30)) +
(SUMIF('Apply vinyl graphics (2)'!$B$17:$B$30,B1785,'Apply vinyl graphics (2)'!$G$17:$G$30)) +
(SUMIF('Alum pan sign'!$B$17:$B$30,B1785,'Alum pan sign'!$G$17:$G$30)) +
(SUMIF('Alum pan sign (2)'!$B$17:$B$30,B1785,'Alum pan sign (2)'!$G$17:$G$30)) +
(SUMIF('Economy pan sign'!$B$17:$B$30,B1785,'Economy pan sign'!$G$17:$G$30)) +
(SUMIF('Post and panel sign'!$B$17:$B$30,B1785,'Post and panel sign'!$G$17:$G$30)) +
(SUMIF('Post and panel sign (2)'!$B$17:$B$30,B1785,'Post and panel sign (2)'!$G$17:$G$30)) +
(SUMIF('Flat panels only'!$B$17:$B$30,B1785,'Flat panels only'!$G$17:$G$30)) +
(SUMIF('Flat panels only (2)'!$B$17:$B$30,B1785,'Flat panels only (2)'!$G$17:$G$30)) +
(SUMIF('Routed panel shapes'!$B$18:$B$31,B1785,'Routed panel shapes'!$G$18:$G$31)) +
(SUMIF('Routed panel shapes (2)'!$B$18:$B$31,B1785,'Routed panel shapes (2)'!$G$18:$G$31)) +
(SUMIF('Routed face only'!$B$17:$B$30,B1785,'Routed face only'!$G$17:$G$30)) +
(SUMIF('Routed face only (2)'!$B$17:$B$30,B1785,'Routed face only (2)'!$G$17:$G$30)) +
(SUMIF('Routed alum faces letters'!$B$17:$B$30,B1785,'Routed alum faces letters'!$G$17:$G$30)) +
(SUMIF('Routed alum faces letters (2)'!$B$17:$B$30,B1785,'Routed alum faces letters (2)'!$G$17:$G$30)) +
(SUMIF('Routed push through acrylic'!$B$17:$B$30,B1785,'Routed push through acrylic'!$G$17:$G$30)) +
(SUMIF('Routed push through acrylic (2)'!$B$17:$B$30,B1785,'Routed push through acrylic (2)'!$G$17:$G$30)) +
(SUMIF('Sf routed cabinet'!$B$17:$B$30,B1785,'Sf routed cabinet'!$G$17:$G$30)) +
(SUMIF('Sf routed cabinet (2)'!$B$17:$B$30,B1785,'Sf routed cabinet (2)'!$G$17:$G$30)) +
(SUMIF('Df routed cabinet'!$B$17:$B$30,B1785,'Df routed cabinet'!$G$17:$G$30)) +
(SUMIF('Df routed cabinet (2)'!$B$17:$B$30,B1785,'Df routed cabinet (2)'!$G$17:$G$30)) +
(SUMIF('Sf acrylic cabinet'!$B$17:$B$30,B1785,'Sf acrylic cabinet'!$G$17:$G$30)) +
(SUMIF('Sf acrylic cabinet (2)'!$B$17:$B$30,B1785,'Sf acrylic cabinet (2)'!$G$17:$G$30)) +
(SUMIF('Economy Sf acrylic'!$B$17:$B$30,B1785,'Economy Sf acrylic'!$G$17:$G$30)) +
(SUMIF('Df acrylic cabinet'!$B$17:$B$30,B1785,'Df acrylic cabinet'!$G$17:$G$30)) +
(SUMIF('Df acrylic cabinet (2)'!$B$17:$B$30,B1785,'Df acrylic cabinet (2)'!$G$17:$G$30)) +
(SUMIF('Sf flex cabinet'!$B$17:$B$30,B1785,'Sf flex cabinet'!$G$17:$G$30)) +
(SUMIF('Sf flex cabinet (2)'!$B$17:$B$30,B1785,'Sf flex cabinet (2)'!$G$17:$G$30)) +
(SUMIF('Df flex cabinet'!$B$17:$B$36,B1785,'Df flex cabinet'!$G$17:$G$36)) +
(SUMIF('Df flex cabinet (2)'!$B$17:$B$36,B1785,'Df flex cabinet (2)'!$G$17:$G$36)) +
(SUMIF('Pole cover'!$B$17:$B$30,B1785,'Pole cover'!$G$17:$G$30)) +
(SUMIF('Pole cover (2)'!$B$17:$B$30,B1785,'Pole cover (2)'!$G$17:$G$30)) +
(SUMIF('Structural Steel Fab'!$B$17:$B$29,B1785,'Structural Steel Fab'!$G$17:$G$29)) +
(SUMIF(Reveal!$B$17:$B$30,B1785,Reveal!$G$17:$G$30)) +
(SUMIF('Reveal (2)'!$B$17:$B$30,B1785,'Reveal (2)'!$G$17:$G$30)) +
(SUMIF('Crown cove top'!$B$17:$B$30,B1785,'Crown cove top'!$G$17:$G$30)) +
(SUMIF('EMC assembly'!$B$17:$B$30,B1785,'EMC assembly'!$G$17:$G$30)) +
(SUMIF(Crating!$B$17:$B$29,B1785,Crating!$G$17:$G$29)) +
(SUMIF('LED wiring'!$B$17:$B$30,B1785,'LED wiring'!$G$17:$G$30)) +
(SUMIF('Changeable copy face'!$B$17:$B$30,B1785,'Changeable copy face'!$G$17:$G$30)) +
(SUMIF('Flex face assembly'!$B$17:$B$30,B1785,'Flex face assembly'!$G$17:$G$30)) +
(SUMIF('Routed face assembly'!$B$17:$B$30,B1785,'Routed face assembly'!$G$17:$G$30)) +
(SUMIF('Paint calculation'!$B$17:$B$30,B1785,'Paint calculation'!$G$17:$G$30)) +
(SUMIF('Trimcap letter face'!$B$17:$B$30,B1785,'Trimcap letter face'!$G$17:$G$30)) +
(SUMIF('Trimcap letter face (2)'!$B$17:$B$30,B1785,'Trimcap letter face (2)'!$G$17:$G$30)) +
(SUMIF('Channel letter fabrication'!$B$17:$B$30,B1785,'Channel letter fabrication'!$G$17:$G$30)) +
(SUMIF('Channel letter fabrication (2)'!$B$17:$B$30,B1785,'Channel letter fabrication (2)'!$G$17:$G$30))</f>
        <v>0</v>
      </c>
    </row>
    <row r="1786" spans="1:10">
      <c r="A1786" s="28">
        <f>[1]ODBC!$A1786</f>
        <v>0</v>
      </c>
      <c r="B1786" s="29">
        <f>[1]ODBC!B1786</f>
        <v>0</v>
      </c>
      <c r="C1786" s="30" t="str">
        <f>IFERROR(VLOOKUP($B1786,[1]ODBC!$B:$H,2,FALSE),"")</f>
        <v/>
      </c>
      <c r="D1786" s="30" t="str">
        <f>IFERROR(VLOOKUP($B1786,[1]ODBC!$B:$H,3,FALSE),"")</f>
        <v/>
      </c>
      <c r="E1786" s="30" t="str">
        <f>IFERROR(VLOOKUP($B1786,[1]ODBC!$B:$H,4,FALSE),"")</f>
        <v/>
      </c>
      <c r="F1786" s="31" t="str">
        <f>IFERROR(VLOOKUP($B1786,[1]ODBC!$B:$H,5,FALSE),"")</f>
        <v/>
      </c>
      <c r="G1786" s="32">
        <f>[1]ODBC!G1786</f>
        <v>0</v>
      </c>
      <c r="H1786" s="33">
        <f>SUM([1]ODBC!H1786)</f>
        <v>0</v>
      </c>
      <c r="I1786" s="41" t="str">
        <f>'Vinyl cutting'!$B$2</f>
        <v>J36938</v>
      </c>
      <c r="J1786" s="42">
        <f ca="1">(SUMIF('Freeform time and material'!$B$17:$B$30,B1786,'Freeform time and material'!$G$17:$G$30)) +
(SUMIF('Vinyl cutting'!$B$17:$B$30,B1786,'Vinyl cutting'!$G$17:$G$30)) +
(SUMIF('Vinyl cutting (2)'!$B$17:$B$30,B1786,'Vinyl cutting (2)'!$G$17:$G$30)) +
(SUMIF('Apply vinyl graphics'!$B$17:$B$30,B1786,'Apply vinyl graphics'!$G$17:$G$30)) +
(SUMIF('Apply vinyl graphics (2)'!$B$17:$B$30,B1786,'Apply vinyl graphics (2)'!$G$17:$G$30)) +
(SUMIF('Alum pan sign'!$B$17:$B$30,B1786,'Alum pan sign'!$G$17:$G$30)) +
(SUMIF('Alum pan sign (2)'!$B$17:$B$30,B1786,'Alum pan sign (2)'!$G$17:$G$30)) +
(SUMIF('Economy pan sign'!$B$17:$B$30,B1786,'Economy pan sign'!$G$17:$G$30)) +
(SUMIF('Post and panel sign'!$B$17:$B$30,B1786,'Post and panel sign'!$G$17:$G$30)) +
(SUMIF('Post and panel sign (2)'!$B$17:$B$30,B1786,'Post and panel sign (2)'!$G$17:$G$30)) +
(SUMIF('Flat panels only'!$B$17:$B$30,B1786,'Flat panels only'!$G$17:$G$30)) +
(SUMIF('Flat panels only (2)'!$B$17:$B$30,B1786,'Flat panels only (2)'!$G$17:$G$30)) +
(SUMIF('Routed panel shapes'!$B$18:$B$31,B1786,'Routed panel shapes'!$G$18:$G$31)) +
(SUMIF('Routed panel shapes (2)'!$B$18:$B$31,B1786,'Routed panel shapes (2)'!$G$18:$G$31)) +
(SUMIF('Routed face only'!$B$17:$B$30,B1786,'Routed face only'!$G$17:$G$30)) +
(SUMIF('Routed face only (2)'!$B$17:$B$30,B1786,'Routed face only (2)'!$G$17:$G$30)) +
(SUMIF('Routed alum faces letters'!$B$17:$B$30,B1786,'Routed alum faces letters'!$G$17:$G$30)) +
(SUMIF('Routed alum faces letters (2)'!$B$17:$B$30,B1786,'Routed alum faces letters (2)'!$G$17:$G$30)) +
(SUMIF('Routed push through acrylic'!$B$17:$B$30,B1786,'Routed push through acrylic'!$G$17:$G$30)) +
(SUMIF('Routed push through acrylic (2)'!$B$17:$B$30,B1786,'Routed push through acrylic (2)'!$G$17:$G$30)) +
(SUMIF('Sf routed cabinet'!$B$17:$B$30,B1786,'Sf routed cabinet'!$G$17:$G$30)) +
(SUMIF('Sf routed cabinet (2)'!$B$17:$B$30,B1786,'Sf routed cabinet (2)'!$G$17:$G$30)) +
(SUMIF('Df routed cabinet'!$B$17:$B$30,B1786,'Df routed cabinet'!$G$17:$G$30)) +
(SUMIF('Df routed cabinet (2)'!$B$17:$B$30,B1786,'Df routed cabinet (2)'!$G$17:$G$30)) +
(SUMIF('Sf acrylic cabinet'!$B$17:$B$30,B1786,'Sf acrylic cabinet'!$G$17:$G$30)) +
(SUMIF('Sf acrylic cabinet (2)'!$B$17:$B$30,B1786,'Sf acrylic cabinet (2)'!$G$17:$G$30)) +
(SUMIF('Economy Sf acrylic'!$B$17:$B$30,B1786,'Economy Sf acrylic'!$G$17:$G$30)) +
(SUMIF('Df acrylic cabinet'!$B$17:$B$30,B1786,'Df acrylic cabinet'!$G$17:$G$30)) +
(SUMIF('Df acrylic cabinet (2)'!$B$17:$B$30,B1786,'Df acrylic cabinet (2)'!$G$17:$G$30)) +
(SUMIF('Sf flex cabinet'!$B$17:$B$30,B1786,'Sf flex cabinet'!$G$17:$G$30)) +
(SUMIF('Sf flex cabinet (2)'!$B$17:$B$30,B1786,'Sf flex cabinet (2)'!$G$17:$G$30)) +
(SUMIF('Df flex cabinet'!$B$17:$B$36,B1786,'Df flex cabinet'!$G$17:$G$36)) +
(SUMIF('Df flex cabinet (2)'!$B$17:$B$36,B1786,'Df flex cabinet (2)'!$G$17:$G$36)) +
(SUMIF('Pole cover'!$B$17:$B$30,B1786,'Pole cover'!$G$17:$G$30)) +
(SUMIF('Pole cover (2)'!$B$17:$B$30,B1786,'Pole cover (2)'!$G$17:$G$30)) +
(SUMIF('Structural Steel Fab'!$B$17:$B$29,B1786,'Structural Steel Fab'!$G$17:$G$29)) +
(SUMIF(Reveal!$B$17:$B$30,B1786,Reveal!$G$17:$G$30)) +
(SUMIF('Reveal (2)'!$B$17:$B$30,B1786,'Reveal (2)'!$G$17:$G$30)) +
(SUMIF('Crown cove top'!$B$17:$B$30,B1786,'Crown cove top'!$G$17:$G$30)) +
(SUMIF('EMC assembly'!$B$17:$B$30,B1786,'EMC assembly'!$G$17:$G$30)) +
(SUMIF(Crating!$B$17:$B$29,B1786,Crating!$G$17:$G$29)) +
(SUMIF('LED wiring'!$B$17:$B$30,B1786,'LED wiring'!$G$17:$G$30)) +
(SUMIF('Changeable copy face'!$B$17:$B$30,B1786,'Changeable copy face'!$G$17:$G$30)) +
(SUMIF('Flex face assembly'!$B$17:$B$30,B1786,'Flex face assembly'!$G$17:$G$30)) +
(SUMIF('Routed face assembly'!$B$17:$B$30,B1786,'Routed face assembly'!$G$17:$G$30)) +
(SUMIF('Paint calculation'!$B$17:$B$30,B1786,'Paint calculation'!$G$17:$G$30)) +
(SUMIF('Trimcap letter face'!$B$17:$B$30,B1786,'Trimcap letter face'!$G$17:$G$30)) +
(SUMIF('Trimcap letter face (2)'!$B$17:$B$30,B1786,'Trimcap letter face (2)'!$G$17:$G$30)) +
(SUMIF('Channel letter fabrication'!$B$17:$B$30,B1786,'Channel letter fabrication'!$G$17:$G$30)) +
(SUMIF('Channel letter fabrication (2)'!$B$17:$B$30,B1786,'Channel letter fabrication (2)'!$G$17:$G$30))</f>
        <v>0</v>
      </c>
    </row>
    <row r="1787" spans="1:10">
      <c r="A1787" s="28">
        <f>[1]ODBC!$A1787</f>
        <v>0</v>
      </c>
      <c r="B1787" s="29">
        <f>[1]ODBC!B1787</f>
        <v>0</v>
      </c>
      <c r="C1787" s="30" t="str">
        <f>IFERROR(VLOOKUP($B1787,[1]ODBC!$B:$H,2,FALSE),"")</f>
        <v/>
      </c>
      <c r="D1787" s="30" t="str">
        <f>IFERROR(VLOOKUP($B1787,[1]ODBC!$B:$H,3,FALSE),"")</f>
        <v/>
      </c>
      <c r="E1787" s="30" t="str">
        <f>IFERROR(VLOOKUP($B1787,[1]ODBC!$B:$H,4,FALSE),"")</f>
        <v/>
      </c>
      <c r="F1787" s="31" t="str">
        <f>IFERROR(VLOOKUP($B1787,[1]ODBC!$B:$H,5,FALSE),"")</f>
        <v/>
      </c>
      <c r="G1787" s="32">
        <f>[1]ODBC!G1787</f>
        <v>0</v>
      </c>
      <c r="H1787" s="33">
        <f>SUM([1]ODBC!H1787)</f>
        <v>0</v>
      </c>
      <c r="I1787" s="41" t="str">
        <f>'Vinyl cutting'!$B$2</f>
        <v>J36938</v>
      </c>
      <c r="J1787" s="42">
        <f ca="1">(SUMIF('Freeform time and material'!$B$17:$B$30,B1787,'Freeform time and material'!$G$17:$G$30)) +
(SUMIF('Vinyl cutting'!$B$17:$B$30,B1787,'Vinyl cutting'!$G$17:$G$30)) +
(SUMIF('Vinyl cutting (2)'!$B$17:$B$30,B1787,'Vinyl cutting (2)'!$G$17:$G$30)) +
(SUMIF('Apply vinyl graphics'!$B$17:$B$30,B1787,'Apply vinyl graphics'!$G$17:$G$30)) +
(SUMIF('Apply vinyl graphics (2)'!$B$17:$B$30,B1787,'Apply vinyl graphics (2)'!$G$17:$G$30)) +
(SUMIF('Alum pan sign'!$B$17:$B$30,B1787,'Alum pan sign'!$G$17:$G$30)) +
(SUMIF('Alum pan sign (2)'!$B$17:$B$30,B1787,'Alum pan sign (2)'!$G$17:$G$30)) +
(SUMIF('Economy pan sign'!$B$17:$B$30,B1787,'Economy pan sign'!$G$17:$G$30)) +
(SUMIF('Post and panel sign'!$B$17:$B$30,B1787,'Post and panel sign'!$G$17:$G$30)) +
(SUMIF('Post and panel sign (2)'!$B$17:$B$30,B1787,'Post and panel sign (2)'!$G$17:$G$30)) +
(SUMIF('Flat panels only'!$B$17:$B$30,B1787,'Flat panels only'!$G$17:$G$30)) +
(SUMIF('Flat panels only (2)'!$B$17:$B$30,B1787,'Flat panels only (2)'!$G$17:$G$30)) +
(SUMIF('Routed panel shapes'!$B$18:$B$31,B1787,'Routed panel shapes'!$G$18:$G$31)) +
(SUMIF('Routed panel shapes (2)'!$B$18:$B$31,B1787,'Routed panel shapes (2)'!$G$18:$G$31)) +
(SUMIF('Routed face only'!$B$17:$B$30,B1787,'Routed face only'!$G$17:$G$30)) +
(SUMIF('Routed face only (2)'!$B$17:$B$30,B1787,'Routed face only (2)'!$G$17:$G$30)) +
(SUMIF('Routed alum faces letters'!$B$17:$B$30,B1787,'Routed alum faces letters'!$G$17:$G$30)) +
(SUMIF('Routed alum faces letters (2)'!$B$17:$B$30,B1787,'Routed alum faces letters (2)'!$G$17:$G$30)) +
(SUMIF('Routed push through acrylic'!$B$17:$B$30,B1787,'Routed push through acrylic'!$G$17:$G$30)) +
(SUMIF('Routed push through acrylic (2)'!$B$17:$B$30,B1787,'Routed push through acrylic (2)'!$G$17:$G$30)) +
(SUMIF('Sf routed cabinet'!$B$17:$B$30,B1787,'Sf routed cabinet'!$G$17:$G$30)) +
(SUMIF('Sf routed cabinet (2)'!$B$17:$B$30,B1787,'Sf routed cabinet (2)'!$G$17:$G$30)) +
(SUMIF('Df routed cabinet'!$B$17:$B$30,B1787,'Df routed cabinet'!$G$17:$G$30)) +
(SUMIF('Df routed cabinet (2)'!$B$17:$B$30,B1787,'Df routed cabinet (2)'!$G$17:$G$30)) +
(SUMIF('Sf acrylic cabinet'!$B$17:$B$30,B1787,'Sf acrylic cabinet'!$G$17:$G$30)) +
(SUMIF('Sf acrylic cabinet (2)'!$B$17:$B$30,B1787,'Sf acrylic cabinet (2)'!$G$17:$G$30)) +
(SUMIF('Economy Sf acrylic'!$B$17:$B$30,B1787,'Economy Sf acrylic'!$G$17:$G$30)) +
(SUMIF('Df acrylic cabinet'!$B$17:$B$30,B1787,'Df acrylic cabinet'!$G$17:$G$30)) +
(SUMIF('Df acrylic cabinet (2)'!$B$17:$B$30,B1787,'Df acrylic cabinet (2)'!$G$17:$G$30)) +
(SUMIF('Sf flex cabinet'!$B$17:$B$30,B1787,'Sf flex cabinet'!$G$17:$G$30)) +
(SUMIF('Sf flex cabinet (2)'!$B$17:$B$30,B1787,'Sf flex cabinet (2)'!$G$17:$G$30)) +
(SUMIF('Df flex cabinet'!$B$17:$B$36,B1787,'Df flex cabinet'!$G$17:$G$36)) +
(SUMIF('Df flex cabinet (2)'!$B$17:$B$36,B1787,'Df flex cabinet (2)'!$G$17:$G$36)) +
(SUMIF('Pole cover'!$B$17:$B$30,B1787,'Pole cover'!$G$17:$G$30)) +
(SUMIF('Pole cover (2)'!$B$17:$B$30,B1787,'Pole cover (2)'!$G$17:$G$30)) +
(SUMIF('Structural Steel Fab'!$B$17:$B$29,B1787,'Structural Steel Fab'!$G$17:$G$29)) +
(SUMIF(Reveal!$B$17:$B$30,B1787,Reveal!$G$17:$G$30)) +
(SUMIF('Reveal (2)'!$B$17:$B$30,B1787,'Reveal (2)'!$G$17:$G$30)) +
(SUMIF('Crown cove top'!$B$17:$B$30,B1787,'Crown cove top'!$G$17:$G$30)) +
(SUMIF('EMC assembly'!$B$17:$B$30,B1787,'EMC assembly'!$G$17:$G$30)) +
(SUMIF(Crating!$B$17:$B$29,B1787,Crating!$G$17:$G$29)) +
(SUMIF('LED wiring'!$B$17:$B$30,B1787,'LED wiring'!$G$17:$G$30)) +
(SUMIF('Changeable copy face'!$B$17:$B$30,B1787,'Changeable copy face'!$G$17:$G$30)) +
(SUMIF('Flex face assembly'!$B$17:$B$30,B1787,'Flex face assembly'!$G$17:$G$30)) +
(SUMIF('Routed face assembly'!$B$17:$B$30,B1787,'Routed face assembly'!$G$17:$G$30)) +
(SUMIF('Paint calculation'!$B$17:$B$30,B1787,'Paint calculation'!$G$17:$G$30)) +
(SUMIF('Trimcap letter face'!$B$17:$B$30,B1787,'Trimcap letter face'!$G$17:$G$30)) +
(SUMIF('Trimcap letter face (2)'!$B$17:$B$30,B1787,'Trimcap letter face (2)'!$G$17:$G$30)) +
(SUMIF('Channel letter fabrication'!$B$17:$B$30,B1787,'Channel letter fabrication'!$G$17:$G$30)) +
(SUMIF('Channel letter fabrication (2)'!$B$17:$B$30,B1787,'Channel letter fabrication (2)'!$G$17:$G$30))</f>
        <v>0</v>
      </c>
    </row>
    <row r="1788" spans="1:10">
      <c r="A1788" s="28">
        <f>[1]ODBC!$A1788</f>
        <v>0</v>
      </c>
      <c r="B1788" s="29">
        <f>[1]ODBC!B1788</f>
        <v>0</v>
      </c>
      <c r="C1788" s="30" t="str">
        <f>IFERROR(VLOOKUP($B1788,[1]ODBC!$B:$H,2,FALSE),"")</f>
        <v/>
      </c>
      <c r="D1788" s="30" t="str">
        <f>IFERROR(VLOOKUP($B1788,[1]ODBC!$B:$H,3,FALSE),"")</f>
        <v/>
      </c>
      <c r="E1788" s="30" t="str">
        <f>IFERROR(VLOOKUP($B1788,[1]ODBC!$B:$H,4,FALSE),"")</f>
        <v/>
      </c>
      <c r="F1788" s="31" t="str">
        <f>IFERROR(VLOOKUP($B1788,[1]ODBC!$B:$H,5,FALSE),"")</f>
        <v/>
      </c>
      <c r="G1788" s="32">
        <f>[1]ODBC!G1788</f>
        <v>0</v>
      </c>
      <c r="H1788" s="33">
        <f>SUM([1]ODBC!H1788)</f>
        <v>0</v>
      </c>
      <c r="I1788" s="41" t="str">
        <f>'Vinyl cutting'!$B$2</f>
        <v>J36938</v>
      </c>
      <c r="J1788" s="42">
        <f ca="1">(SUMIF('Freeform time and material'!$B$17:$B$30,B1788,'Freeform time and material'!$G$17:$G$30)) +
(SUMIF('Vinyl cutting'!$B$17:$B$30,B1788,'Vinyl cutting'!$G$17:$G$30)) +
(SUMIF('Vinyl cutting (2)'!$B$17:$B$30,B1788,'Vinyl cutting (2)'!$G$17:$G$30)) +
(SUMIF('Apply vinyl graphics'!$B$17:$B$30,B1788,'Apply vinyl graphics'!$G$17:$G$30)) +
(SUMIF('Apply vinyl graphics (2)'!$B$17:$B$30,B1788,'Apply vinyl graphics (2)'!$G$17:$G$30)) +
(SUMIF('Alum pan sign'!$B$17:$B$30,B1788,'Alum pan sign'!$G$17:$G$30)) +
(SUMIF('Alum pan sign (2)'!$B$17:$B$30,B1788,'Alum pan sign (2)'!$G$17:$G$30)) +
(SUMIF('Economy pan sign'!$B$17:$B$30,B1788,'Economy pan sign'!$G$17:$G$30)) +
(SUMIF('Post and panel sign'!$B$17:$B$30,B1788,'Post and panel sign'!$G$17:$G$30)) +
(SUMIF('Post and panel sign (2)'!$B$17:$B$30,B1788,'Post and panel sign (2)'!$G$17:$G$30)) +
(SUMIF('Flat panels only'!$B$17:$B$30,B1788,'Flat panels only'!$G$17:$G$30)) +
(SUMIF('Flat panels only (2)'!$B$17:$B$30,B1788,'Flat panels only (2)'!$G$17:$G$30)) +
(SUMIF('Routed panel shapes'!$B$18:$B$31,B1788,'Routed panel shapes'!$G$18:$G$31)) +
(SUMIF('Routed panel shapes (2)'!$B$18:$B$31,B1788,'Routed panel shapes (2)'!$G$18:$G$31)) +
(SUMIF('Routed face only'!$B$17:$B$30,B1788,'Routed face only'!$G$17:$G$30)) +
(SUMIF('Routed face only (2)'!$B$17:$B$30,B1788,'Routed face only (2)'!$G$17:$G$30)) +
(SUMIF('Routed alum faces letters'!$B$17:$B$30,B1788,'Routed alum faces letters'!$G$17:$G$30)) +
(SUMIF('Routed alum faces letters (2)'!$B$17:$B$30,B1788,'Routed alum faces letters (2)'!$G$17:$G$30)) +
(SUMIF('Routed push through acrylic'!$B$17:$B$30,B1788,'Routed push through acrylic'!$G$17:$G$30)) +
(SUMIF('Routed push through acrylic (2)'!$B$17:$B$30,B1788,'Routed push through acrylic (2)'!$G$17:$G$30)) +
(SUMIF('Sf routed cabinet'!$B$17:$B$30,B1788,'Sf routed cabinet'!$G$17:$G$30)) +
(SUMIF('Sf routed cabinet (2)'!$B$17:$B$30,B1788,'Sf routed cabinet (2)'!$G$17:$G$30)) +
(SUMIF('Df routed cabinet'!$B$17:$B$30,B1788,'Df routed cabinet'!$G$17:$G$30)) +
(SUMIF('Df routed cabinet (2)'!$B$17:$B$30,B1788,'Df routed cabinet (2)'!$G$17:$G$30)) +
(SUMIF('Sf acrylic cabinet'!$B$17:$B$30,B1788,'Sf acrylic cabinet'!$G$17:$G$30)) +
(SUMIF('Sf acrylic cabinet (2)'!$B$17:$B$30,B1788,'Sf acrylic cabinet (2)'!$G$17:$G$30)) +
(SUMIF('Economy Sf acrylic'!$B$17:$B$30,B1788,'Economy Sf acrylic'!$G$17:$G$30)) +
(SUMIF('Df acrylic cabinet'!$B$17:$B$30,B1788,'Df acrylic cabinet'!$G$17:$G$30)) +
(SUMIF('Df acrylic cabinet (2)'!$B$17:$B$30,B1788,'Df acrylic cabinet (2)'!$G$17:$G$30)) +
(SUMIF('Sf flex cabinet'!$B$17:$B$30,B1788,'Sf flex cabinet'!$G$17:$G$30)) +
(SUMIF('Sf flex cabinet (2)'!$B$17:$B$30,B1788,'Sf flex cabinet (2)'!$G$17:$G$30)) +
(SUMIF('Df flex cabinet'!$B$17:$B$36,B1788,'Df flex cabinet'!$G$17:$G$36)) +
(SUMIF('Df flex cabinet (2)'!$B$17:$B$36,B1788,'Df flex cabinet (2)'!$G$17:$G$36)) +
(SUMIF('Pole cover'!$B$17:$B$30,B1788,'Pole cover'!$G$17:$G$30)) +
(SUMIF('Pole cover (2)'!$B$17:$B$30,B1788,'Pole cover (2)'!$G$17:$G$30)) +
(SUMIF('Structural Steel Fab'!$B$17:$B$29,B1788,'Structural Steel Fab'!$G$17:$G$29)) +
(SUMIF(Reveal!$B$17:$B$30,B1788,Reveal!$G$17:$G$30)) +
(SUMIF('Reveal (2)'!$B$17:$B$30,B1788,'Reveal (2)'!$G$17:$G$30)) +
(SUMIF('Crown cove top'!$B$17:$B$30,B1788,'Crown cove top'!$G$17:$G$30)) +
(SUMIF('EMC assembly'!$B$17:$B$30,B1788,'EMC assembly'!$G$17:$G$30)) +
(SUMIF(Crating!$B$17:$B$29,B1788,Crating!$G$17:$G$29)) +
(SUMIF('LED wiring'!$B$17:$B$30,B1788,'LED wiring'!$G$17:$G$30)) +
(SUMIF('Changeable copy face'!$B$17:$B$30,B1788,'Changeable copy face'!$G$17:$G$30)) +
(SUMIF('Flex face assembly'!$B$17:$B$30,B1788,'Flex face assembly'!$G$17:$G$30)) +
(SUMIF('Routed face assembly'!$B$17:$B$30,B1788,'Routed face assembly'!$G$17:$G$30)) +
(SUMIF('Paint calculation'!$B$17:$B$30,B1788,'Paint calculation'!$G$17:$G$30)) +
(SUMIF('Trimcap letter face'!$B$17:$B$30,B1788,'Trimcap letter face'!$G$17:$G$30)) +
(SUMIF('Trimcap letter face (2)'!$B$17:$B$30,B1788,'Trimcap letter face (2)'!$G$17:$G$30)) +
(SUMIF('Channel letter fabrication'!$B$17:$B$30,B1788,'Channel letter fabrication'!$G$17:$G$30)) +
(SUMIF('Channel letter fabrication (2)'!$B$17:$B$30,B1788,'Channel letter fabrication (2)'!$G$17:$G$30))</f>
        <v>0</v>
      </c>
    </row>
    <row r="1789" spans="1:10">
      <c r="A1789" s="28">
        <f>[1]ODBC!$A1789</f>
        <v>0</v>
      </c>
      <c r="B1789" s="29">
        <f>[1]ODBC!B1789</f>
        <v>0</v>
      </c>
      <c r="C1789" s="30" t="str">
        <f>IFERROR(VLOOKUP($B1789,[1]ODBC!$B:$H,2,FALSE),"")</f>
        <v/>
      </c>
      <c r="D1789" s="30" t="str">
        <f>IFERROR(VLOOKUP($B1789,[1]ODBC!$B:$H,3,FALSE),"")</f>
        <v/>
      </c>
      <c r="E1789" s="30" t="str">
        <f>IFERROR(VLOOKUP($B1789,[1]ODBC!$B:$H,4,FALSE),"")</f>
        <v/>
      </c>
      <c r="F1789" s="31" t="str">
        <f>IFERROR(VLOOKUP($B1789,[1]ODBC!$B:$H,5,FALSE),"")</f>
        <v/>
      </c>
      <c r="G1789" s="32">
        <f>[1]ODBC!G1789</f>
        <v>0</v>
      </c>
      <c r="H1789" s="33">
        <f>SUM([1]ODBC!H1789)</f>
        <v>0</v>
      </c>
      <c r="I1789" s="41" t="str">
        <f>'Vinyl cutting'!$B$2</f>
        <v>J36938</v>
      </c>
      <c r="J1789" s="42">
        <f ca="1">(SUMIF('Freeform time and material'!$B$17:$B$30,B1789,'Freeform time and material'!$G$17:$G$30)) +
(SUMIF('Vinyl cutting'!$B$17:$B$30,B1789,'Vinyl cutting'!$G$17:$G$30)) +
(SUMIF('Vinyl cutting (2)'!$B$17:$B$30,B1789,'Vinyl cutting (2)'!$G$17:$G$30)) +
(SUMIF('Apply vinyl graphics'!$B$17:$B$30,B1789,'Apply vinyl graphics'!$G$17:$G$30)) +
(SUMIF('Apply vinyl graphics (2)'!$B$17:$B$30,B1789,'Apply vinyl graphics (2)'!$G$17:$G$30)) +
(SUMIF('Alum pan sign'!$B$17:$B$30,B1789,'Alum pan sign'!$G$17:$G$30)) +
(SUMIF('Alum pan sign (2)'!$B$17:$B$30,B1789,'Alum pan sign (2)'!$G$17:$G$30)) +
(SUMIF('Economy pan sign'!$B$17:$B$30,B1789,'Economy pan sign'!$G$17:$G$30)) +
(SUMIF('Post and panel sign'!$B$17:$B$30,B1789,'Post and panel sign'!$G$17:$G$30)) +
(SUMIF('Post and panel sign (2)'!$B$17:$B$30,B1789,'Post and panel sign (2)'!$G$17:$G$30)) +
(SUMIF('Flat panels only'!$B$17:$B$30,B1789,'Flat panels only'!$G$17:$G$30)) +
(SUMIF('Flat panels only (2)'!$B$17:$B$30,B1789,'Flat panels only (2)'!$G$17:$G$30)) +
(SUMIF('Routed panel shapes'!$B$18:$B$31,B1789,'Routed panel shapes'!$G$18:$G$31)) +
(SUMIF('Routed panel shapes (2)'!$B$18:$B$31,B1789,'Routed panel shapes (2)'!$G$18:$G$31)) +
(SUMIF('Routed face only'!$B$17:$B$30,B1789,'Routed face only'!$G$17:$G$30)) +
(SUMIF('Routed face only (2)'!$B$17:$B$30,B1789,'Routed face only (2)'!$G$17:$G$30)) +
(SUMIF('Routed alum faces letters'!$B$17:$B$30,B1789,'Routed alum faces letters'!$G$17:$G$30)) +
(SUMIF('Routed alum faces letters (2)'!$B$17:$B$30,B1789,'Routed alum faces letters (2)'!$G$17:$G$30)) +
(SUMIF('Routed push through acrylic'!$B$17:$B$30,B1789,'Routed push through acrylic'!$G$17:$G$30)) +
(SUMIF('Routed push through acrylic (2)'!$B$17:$B$30,B1789,'Routed push through acrylic (2)'!$G$17:$G$30)) +
(SUMIF('Sf routed cabinet'!$B$17:$B$30,B1789,'Sf routed cabinet'!$G$17:$G$30)) +
(SUMIF('Sf routed cabinet (2)'!$B$17:$B$30,B1789,'Sf routed cabinet (2)'!$G$17:$G$30)) +
(SUMIF('Df routed cabinet'!$B$17:$B$30,B1789,'Df routed cabinet'!$G$17:$G$30)) +
(SUMIF('Df routed cabinet (2)'!$B$17:$B$30,B1789,'Df routed cabinet (2)'!$G$17:$G$30)) +
(SUMIF('Sf acrylic cabinet'!$B$17:$B$30,B1789,'Sf acrylic cabinet'!$G$17:$G$30)) +
(SUMIF('Sf acrylic cabinet (2)'!$B$17:$B$30,B1789,'Sf acrylic cabinet (2)'!$G$17:$G$30)) +
(SUMIF('Economy Sf acrylic'!$B$17:$B$30,B1789,'Economy Sf acrylic'!$G$17:$G$30)) +
(SUMIF('Df acrylic cabinet'!$B$17:$B$30,B1789,'Df acrylic cabinet'!$G$17:$G$30)) +
(SUMIF('Df acrylic cabinet (2)'!$B$17:$B$30,B1789,'Df acrylic cabinet (2)'!$G$17:$G$30)) +
(SUMIF('Sf flex cabinet'!$B$17:$B$30,B1789,'Sf flex cabinet'!$G$17:$G$30)) +
(SUMIF('Sf flex cabinet (2)'!$B$17:$B$30,B1789,'Sf flex cabinet (2)'!$G$17:$G$30)) +
(SUMIF('Df flex cabinet'!$B$17:$B$36,B1789,'Df flex cabinet'!$G$17:$G$36)) +
(SUMIF('Df flex cabinet (2)'!$B$17:$B$36,B1789,'Df flex cabinet (2)'!$G$17:$G$36)) +
(SUMIF('Pole cover'!$B$17:$B$30,B1789,'Pole cover'!$G$17:$G$30)) +
(SUMIF('Pole cover (2)'!$B$17:$B$30,B1789,'Pole cover (2)'!$G$17:$G$30)) +
(SUMIF('Structural Steel Fab'!$B$17:$B$29,B1789,'Structural Steel Fab'!$G$17:$G$29)) +
(SUMIF(Reveal!$B$17:$B$30,B1789,Reveal!$G$17:$G$30)) +
(SUMIF('Reveal (2)'!$B$17:$B$30,B1789,'Reveal (2)'!$G$17:$G$30)) +
(SUMIF('Crown cove top'!$B$17:$B$30,B1789,'Crown cove top'!$G$17:$G$30)) +
(SUMIF('EMC assembly'!$B$17:$B$30,B1789,'EMC assembly'!$G$17:$G$30)) +
(SUMIF(Crating!$B$17:$B$29,B1789,Crating!$G$17:$G$29)) +
(SUMIF('LED wiring'!$B$17:$B$30,B1789,'LED wiring'!$G$17:$G$30)) +
(SUMIF('Changeable copy face'!$B$17:$B$30,B1789,'Changeable copy face'!$G$17:$G$30)) +
(SUMIF('Flex face assembly'!$B$17:$B$30,B1789,'Flex face assembly'!$G$17:$G$30)) +
(SUMIF('Routed face assembly'!$B$17:$B$30,B1789,'Routed face assembly'!$G$17:$G$30)) +
(SUMIF('Paint calculation'!$B$17:$B$30,B1789,'Paint calculation'!$G$17:$G$30)) +
(SUMIF('Trimcap letter face'!$B$17:$B$30,B1789,'Trimcap letter face'!$G$17:$G$30)) +
(SUMIF('Trimcap letter face (2)'!$B$17:$B$30,B1789,'Trimcap letter face (2)'!$G$17:$G$30)) +
(SUMIF('Channel letter fabrication'!$B$17:$B$30,B1789,'Channel letter fabrication'!$G$17:$G$30)) +
(SUMIF('Channel letter fabrication (2)'!$B$17:$B$30,B1789,'Channel letter fabrication (2)'!$G$17:$G$30))</f>
        <v>0</v>
      </c>
    </row>
    <row r="1790" spans="1:10">
      <c r="A1790" s="28">
        <f>[1]ODBC!$A1790</f>
        <v>0</v>
      </c>
      <c r="B1790" s="29">
        <f>[1]ODBC!B1790</f>
        <v>0</v>
      </c>
      <c r="C1790" s="30" t="str">
        <f>IFERROR(VLOOKUP($B1790,[1]ODBC!$B:$H,2,FALSE),"")</f>
        <v/>
      </c>
      <c r="D1790" s="30" t="str">
        <f>IFERROR(VLOOKUP($B1790,[1]ODBC!$B:$H,3,FALSE),"")</f>
        <v/>
      </c>
      <c r="E1790" s="30" t="str">
        <f>IFERROR(VLOOKUP($B1790,[1]ODBC!$B:$H,4,FALSE),"")</f>
        <v/>
      </c>
      <c r="F1790" s="31" t="str">
        <f>IFERROR(VLOOKUP($B1790,[1]ODBC!$B:$H,5,FALSE),"")</f>
        <v/>
      </c>
      <c r="G1790" s="32">
        <f>[1]ODBC!G1790</f>
        <v>0</v>
      </c>
      <c r="H1790" s="33">
        <f>SUM([1]ODBC!H1790)</f>
        <v>0</v>
      </c>
      <c r="I1790" s="41" t="str">
        <f>'Vinyl cutting'!$B$2</f>
        <v>J36938</v>
      </c>
      <c r="J1790" s="42">
        <f ca="1">(SUMIF('Freeform time and material'!$B$17:$B$30,B1790,'Freeform time and material'!$G$17:$G$30)) +
(SUMIF('Vinyl cutting'!$B$17:$B$30,B1790,'Vinyl cutting'!$G$17:$G$30)) +
(SUMIF('Vinyl cutting (2)'!$B$17:$B$30,B1790,'Vinyl cutting (2)'!$G$17:$G$30)) +
(SUMIF('Apply vinyl graphics'!$B$17:$B$30,B1790,'Apply vinyl graphics'!$G$17:$G$30)) +
(SUMIF('Apply vinyl graphics (2)'!$B$17:$B$30,B1790,'Apply vinyl graphics (2)'!$G$17:$G$30)) +
(SUMIF('Alum pan sign'!$B$17:$B$30,B1790,'Alum pan sign'!$G$17:$G$30)) +
(SUMIF('Alum pan sign (2)'!$B$17:$B$30,B1790,'Alum pan sign (2)'!$G$17:$G$30)) +
(SUMIF('Economy pan sign'!$B$17:$B$30,B1790,'Economy pan sign'!$G$17:$G$30)) +
(SUMIF('Post and panel sign'!$B$17:$B$30,B1790,'Post and panel sign'!$G$17:$G$30)) +
(SUMIF('Post and panel sign (2)'!$B$17:$B$30,B1790,'Post and panel sign (2)'!$G$17:$G$30)) +
(SUMIF('Flat panels only'!$B$17:$B$30,B1790,'Flat panels only'!$G$17:$G$30)) +
(SUMIF('Flat panels only (2)'!$B$17:$B$30,B1790,'Flat panels only (2)'!$G$17:$G$30)) +
(SUMIF('Routed panel shapes'!$B$18:$B$31,B1790,'Routed panel shapes'!$G$18:$G$31)) +
(SUMIF('Routed panel shapes (2)'!$B$18:$B$31,B1790,'Routed panel shapes (2)'!$G$18:$G$31)) +
(SUMIF('Routed face only'!$B$17:$B$30,B1790,'Routed face only'!$G$17:$G$30)) +
(SUMIF('Routed face only (2)'!$B$17:$B$30,B1790,'Routed face only (2)'!$G$17:$G$30)) +
(SUMIF('Routed alum faces letters'!$B$17:$B$30,B1790,'Routed alum faces letters'!$G$17:$G$30)) +
(SUMIF('Routed alum faces letters (2)'!$B$17:$B$30,B1790,'Routed alum faces letters (2)'!$G$17:$G$30)) +
(SUMIF('Routed push through acrylic'!$B$17:$B$30,B1790,'Routed push through acrylic'!$G$17:$G$30)) +
(SUMIF('Routed push through acrylic (2)'!$B$17:$B$30,B1790,'Routed push through acrylic (2)'!$G$17:$G$30)) +
(SUMIF('Sf routed cabinet'!$B$17:$B$30,B1790,'Sf routed cabinet'!$G$17:$G$30)) +
(SUMIF('Sf routed cabinet (2)'!$B$17:$B$30,B1790,'Sf routed cabinet (2)'!$G$17:$G$30)) +
(SUMIF('Df routed cabinet'!$B$17:$B$30,B1790,'Df routed cabinet'!$G$17:$G$30)) +
(SUMIF('Df routed cabinet (2)'!$B$17:$B$30,B1790,'Df routed cabinet (2)'!$G$17:$G$30)) +
(SUMIF('Sf acrylic cabinet'!$B$17:$B$30,B1790,'Sf acrylic cabinet'!$G$17:$G$30)) +
(SUMIF('Sf acrylic cabinet (2)'!$B$17:$B$30,B1790,'Sf acrylic cabinet (2)'!$G$17:$G$30)) +
(SUMIF('Economy Sf acrylic'!$B$17:$B$30,B1790,'Economy Sf acrylic'!$G$17:$G$30)) +
(SUMIF('Df acrylic cabinet'!$B$17:$B$30,B1790,'Df acrylic cabinet'!$G$17:$G$30)) +
(SUMIF('Df acrylic cabinet (2)'!$B$17:$B$30,B1790,'Df acrylic cabinet (2)'!$G$17:$G$30)) +
(SUMIF('Sf flex cabinet'!$B$17:$B$30,B1790,'Sf flex cabinet'!$G$17:$G$30)) +
(SUMIF('Sf flex cabinet (2)'!$B$17:$B$30,B1790,'Sf flex cabinet (2)'!$G$17:$G$30)) +
(SUMIF('Df flex cabinet'!$B$17:$B$36,B1790,'Df flex cabinet'!$G$17:$G$36)) +
(SUMIF('Df flex cabinet (2)'!$B$17:$B$36,B1790,'Df flex cabinet (2)'!$G$17:$G$36)) +
(SUMIF('Pole cover'!$B$17:$B$30,B1790,'Pole cover'!$G$17:$G$30)) +
(SUMIF('Pole cover (2)'!$B$17:$B$30,B1790,'Pole cover (2)'!$G$17:$G$30)) +
(SUMIF('Structural Steel Fab'!$B$17:$B$29,B1790,'Structural Steel Fab'!$G$17:$G$29)) +
(SUMIF(Reveal!$B$17:$B$30,B1790,Reveal!$G$17:$G$30)) +
(SUMIF('Reveal (2)'!$B$17:$B$30,B1790,'Reveal (2)'!$G$17:$G$30)) +
(SUMIF('Crown cove top'!$B$17:$B$30,B1790,'Crown cove top'!$G$17:$G$30)) +
(SUMIF('EMC assembly'!$B$17:$B$30,B1790,'EMC assembly'!$G$17:$G$30)) +
(SUMIF(Crating!$B$17:$B$29,B1790,Crating!$G$17:$G$29)) +
(SUMIF('LED wiring'!$B$17:$B$30,B1790,'LED wiring'!$G$17:$G$30)) +
(SUMIF('Changeable copy face'!$B$17:$B$30,B1790,'Changeable copy face'!$G$17:$G$30)) +
(SUMIF('Flex face assembly'!$B$17:$B$30,B1790,'Flex face assembly'!$G$17:$G$30)) +
(SUMIF('Routed face assembly'!$B$17:$B$30,B1790,'Routed face assembly'!$G$17:$G$30)) +
(SUMIF('Paint calculation'!$B$17:$B$30,B1790,'Paint calculation'!$G$17:$G$30)) +
(SUMIF('Trimcap letter face'!$B$17:$B$30,B1790,'Trimcap letter face'!$G$17:$G$30)) +
(SUMIF('Trimcap letter face (2)'!$B$17:$B$30,B1790,'Trimcap letter face (2)'!$G$17:$G$30)) +
(SUMIF('Channel letter fabrication'!$B$17:$B$30,B1790,'Channel letter fabrication'!$G$17:$G$30)) +
(SUMIF('Channel letter fabrication (2)'!$B$17:$B$30,B1790,'Channel letter fabrication (2)'!$G$17:$G$30))</f>
        <v>0</v>
      </c>
    </row>
    <row r="1791" spans="1:10">
      <c r="A1791" s="28">
        <f>[1]ODBC!$A1791</f>
        <v>0</v>
      </c>
      <c r="B1791" s="29">
        <f>[1]ODBC!B1791</f>
        <v>0</v>
      </c>
      <c r="C1791" s="30" t="str">
        <f>IFERROR(VLOOKUP($B1791,[1]ODBC!$B:$H,2,FALSE),"")</f>
        <v/>
      </c>
      <c r="D1791" s="30" t="str">
        <f>IFERROR(VLOOKUP($B1791,[1]ODBC!$B:$H,3,FALSE),"")</f>
        <v/>
      </c>
      <c r="E1791" s="30" t="str">
        <f>IFERROR(VLOOKUP($B1791,[1]ODBC!$B:$H,4,FALSE),"")</f>
        <v/>
      </c>
      <c r="F1791" s="31" t="str">
        <f>IFERROR(VLOOKUP($B1791,[1]ODBC!$B:$H,5,FALSE),"")</f>
        <v/>
      </c>
      <c r="G1791" s="32">
        <f>[1]ODBC!G1791</f>
        <v>0</v>
      </c>
      <c r="H1791" s="33">
        <f>SUM([1]ODBC!H1791)</f>
        <v>0</v>
      </c>
      <c r="I1791" s="41" t="str">
        <f>'Vinyl cutting'!$B$2</f>
        <v>J36938</v>
      </c>
      <c r="J1791" s="42">
        <f ca="1">(SUMIF('Freeform time and material'!$B$17:$B$30,B1791,'Freeform time and material'!$G$17:$G$30)) +
(SUMIF('Vinyl cutting'!$B$17:$B$30,B1791,'Vinyl cutting'!$G$17:$G$30)) +
(SUMIF('Vinyl cutting (2)'!$B$17:$B$30,B1791,'Vinyl cutting (2)'!$G$17:$G$30)) +
(SUMIF('Apply vinyl graphics'!$B$17:$B$30,B1791,'Apply vinyl graphics'!$G$17:$G$30)) +
(SUMIF('Apply vinyl graphics (2)'!$B$17:$B$30,B1791,'Apply vinyl graphics (2)'!$G$17:$G$30)) +
(SUMIF('Alum pan sign'!$B$17:$B$30,B1791,'Alum pan sign'!$G$17:$G$30)) +
(SUMIF('Alum pan sign (2)'!$B$17:$B$30,B1791,'Alum pan sign (2)'!$G$17:$G$30)) +
(SUMIF('Economy pan sign'!$B$17:$B$30,B1791,'Economy pan sign'!$G$17:$G$30)) +
(SUMIF('Post and panel sign'!$B$17:$B$30,B1791,'Post and panel sign'!$G$17:$G$30)) +
(SUMIF('Post and panel sign (2)'!$B$17:$B$30,B1791,'Post and panel sign (2)'!$G$17:$G$30)) +
(SUMIF('Flat panels only'!$B$17:$B$30,B1791,'Flat panels only'!$G$17:$G$30)) +
(SUMIF('Flat panels only (2)'!$B$17:$B$30,B1791,'Flat panels only (2)'!$G$17:$G$30)) +
(SUMIF('Routed panel shapes'!$B$18:$B$31,B1791,'Routed panel shapes'!$G$18:$G$31)) +
(SUMIF('Routed panel shapes (2)'!$B$18:$B$31,B1791,'Routed panel shapes (2)'!$G$18:$G$31)) +
(SUMIF('Routed face only'!$B$17:$B$30,B1791,'Routed face only'!$G$17:$G$30)) +
(SUMIF('Routed face only (2)'!$B$17:$B$30,B1791,'Routed face only (2)'!$G$17:$G$30)) +
(SUMIF('Routed alum faces letters'!$B$17:$B$30,B1791,'Routed alum faces letters'!$G$17:$G$30)) +
(SUMIF('Routed alum faces letters (2)'!$B$17:$B$30,B1791,'Routed alum faces letters (2)'!$G$17:$G$30)) +
(SUMIF('Routed push through acrylic'!$B$17:$B$30,B1791,'Routed push through acrylic'!$G$17:$G$30)) +
(SUMIF('Routed push through acrylic (2)'!$B$17:$B$30,B1791,'Routed push through acrylic (2)'!$G$17:$G$30)) +
(SUMIF('Sf routed cabinet'!$B$17:$B$30,B1791,'Sf routed cabinet'!$G$17:$G$30)) +
(SUMIF('Sf routed cabinet (2)'!$B$17:$B$30,B1791,'Sf routed cabinet (2)'!$G$17:$G$30)) +
(SUMIF('Df routed cabinet'!$B$17:$B$30,B1791,'Df routed cabinet'!$G$17:$G$30)) +
(SUMIF('Df routed cabinet (2)'!$B$17:$B$30,B1791,'Df routed cabinet (2)'!$G$17:$G$30)) +
(SUMIF('Sf acrylic cabinet'!$B$17:$B$30,B1791,'Sf acrylic cabinet'!$G$17:$G$30)) +
(SUMIF('Sf acrylic cabinet (2)'!$B$17:$B$30,B1791,'Sf acrylic cabinet (2)'!$G$17:$G$30)) +
(SUMIF('Economy Sf acrylic'!$B$17:$B$30,B1791,'Economy Sf acrylic'!$G$17:$G$30)) +
(SUMIF('Df acrylic cabinet'!$B$17:$B$30,B1791,'Df acrylic cabinet'!$G$17:$G$30)) +
(SUMIF('Df acrylic cabinet (2)'!$B$17:$B$30,B1791,'Df acrylic cabinet (2)'!$G$17:$G$30)) +
(SUMIF('Sf flex cabinet'!$B$17:$B$30,B1791,'Sf flex cabinet'!$G$17:$G$30)) +
(SUMIF('Sf flex cabinet (2)'!$B$17:$B$30,B1791,'Sf flex cabinet (2)'!$G$17:$G$30)) +
(SUMIF('Df flex cabinet'!$B$17:$B$36,B1791,'Df flex cabinet'!$G$17:$G$36)) +
(SUMIF('Df flex cabinet (2)'!$B$17:$B$36,B1791,'Df flex cabinet (2)'!$G$17:$G$36)) +
(SUMIF('Pole cover'!$B$17:$B$30,B1791,'Pole cover'!$G$17:$G$30)) +
(SUMIF('Pole cover (2)'!$B$17:$B$30,B1791,'Pole cover (2)'!$G$17:$G$30)) +
(SUMIF('Structural Steel Fab'!$B$17:$B$29,B1791,'Structural Steel Fab'!$G$17:$G$29)) +
(SUMIF(Reveal!$B$17:$B$30,B1791,Reveal!$G$17:$G$30)) +
(SUMIF('Reveal (2)'!$B$17:$B$30,B1791,'Reveal (2)'!$G$17:$G$30)) +
(SUMIF('Crown cove top'!$B$17:$B$30,B1791,'Crown cove top'!$G$17:$G$30)) +
(SUMIF('EMC assembly'!$B$17:$B$30,B1791,'EMC assembly'!$G$17:$G$30)) +
(SUMIF(Crating!$B$17:$B$29,B1791,Crating!$G$17:$G$29)) +
(SUMIF('LED wiring'!$B$17:$B$30,B1791,'LED wiring'!$G$17:$G$30)) +
(SUMIF('Changeable copy face'!$B$17:$B$30,B1791,'Changeable copy face'!$G$17:$G$30)) +
(SUMIF('Flex face assembly'!$B$17:$B$30,B1791,'Flex face assembly'!$G$17:$G$30)) +
(SUMIF('Routed face assembly'!$B$17:$B$30,B1791,'Routed face assembly'!$G$17:$G$30)) +
(SUMIF('Paint calculation'!$B$17:$B$30,B1791,'Paint calculation'!$G$17:$G$30)) +
(SUMIF('Trimcap letter face'!$B$17:$B$30,B1791,'Trimcap letter face'!$G$17:$G$30)) +
(SUMIF('Trimcap letter face (2)'!$B$17:$B$30,B1791,'Trimcap letter face (2)'!$G$17:$G$30)) +
(SUMIF('Channel letter fabrication'!$B$17:$B$30,B1791,'Channel letter fabrication'!$G$17:$G$30)) +
(SUMIF('Channel letter fabrication (2)'!$B$17:$B$30,B1791,'Channel letter fabrication (2)'!$G$17:$G$30))</f>
        <v>0</v>
      </c>
    </row>
    <row r="1792" spans="1:10">
      <c r="A1792" s="28">
        <f>[1]ODBC!$A1792</f>
        <v>0</v>
      </c>
      <c r="B1792" s="29">
        <f>[1]ODBC!B1792</f>
        <v>0</v>
      </c>
      <c r="C1792" s="30" t="str">
        <f>IFERROR(VLOOKUP($B1792,[1]ODBC!$B:$H,2,FALSE),"")</f>
        <v/>
      </c>
      <c r="D1792" s="30" t="str">
        <f>IFERROR(VLOOKUP($B1792,[1]ODBC!$B:$H,3,FALSE),"")</f>
        <v/>
      </c>
      <c r="E1792" s="30" t="str">
        <f>IFERROR(VLOOKUP($B1792,[1]ODBC!$B:$H,4,FALSE),"")</f>
        <v/>
      </c>
      <c r="F1792" s="31" t="str">
        <f>IFERROR(VLOOKUP($B1792,[1]ODBC!$B:$H,5,FALSE),"")</f>
        <v/>
      </c>
      <c r="G1792" s="32">
        <f>[1]ODBC!G1792</f>
        <v>0</v>
      </c>
      <c r="H1792" s="33">
        <f>SUM([1]ODBC!H1792)</f>
        <v>0</v>
      </c>
      <c r="I1792" s="41" t="str">
        <f>'Vinyl cutting'!$B$2</f>
        <v>J36938</v>
      </c>
      <c r="J1792" s="42">
        <f ca="1">(SUMIF('Freeform time and material'!$B$17:$B$30,B1792,'Freeform time and material'!$G$17:$G$30)) +
(SUMIF('Vinyl cutting'!$B$17:$B$30,B1792,'Vinyl cutting'!$G$17:$G$30)) +
(SUMIF('Vinyl cutting (2)'!$B$17:$B$30,B1792,'Vinyl cutting (2)'!$G$17:$G$30)) +
(SUMIF('Apply vinyl graphics'!$B$17:$B$30,B1792,'Apply vinyl graphics'!$G$17:$G$30)) +
(SUMIF('Apply vinyl graphics (2)'!$B$17:$B$30,B1792,'Apply vinyl graphics (2)'!$G$17:$G$30)) +
(SUMIF('Alum pan sign'!$B$17:$B$30,B1792,'Alum pan sign'!$G$17:$G$30)) +
(SUMIF('Alum pan sign (2)'!$B$17:$B$30,B1792,'Alum pan sign (2)'!$G$17:$G$30)) +
(SUMIF('Economy pan sign'!$B$17:$B$30,B1792,'Economy pan sign'!$G$17:$G$30)) +
(SUMIF('Post and panel sign'!$B$17:$B$30,B1792,'Post and panel sign'!$G$17:$G$30)) +
(SUMIF('Post and panel sign (2)'!$B$17:$B$30,B1792,'Post and panel sign (2)'!$G$17:$G$30)) +
(SUMIF('Flat panels only'!$B$17:$B$30,B1792,'Flat panels only'!$G$17:$G$30)) +
(SUMIF('Flat panels only (2)'!$B$17:$B$30,B1792,'Flat panels only (2)'!$G$17:$G$30)) +
(SUMIF('Routed panel shapes'!$B$18:$B$31,B1792,'Routed panel shapes'!$G$18:$G$31)) +
(SUMIF('Routed panel shapes (2)'!$B$18:$B$31,B1792,'Routed panel shapes (2)'!$G$18:$G$31)) +
(SUMIF('Routed face only'!$B$17:$B$30,B1792,'Routed face only'!$G$17:$G$30)) +
(SUMIF('Routed face only (2)'!$B$17:$B$30,B1792,'Routed face only (2)'!$G$17:$G$30)) +
(SUMIF('Routed alum faces letters'!$B$17:$B$30,B1792,'Routed alum faces letters'!$G$17:$G$30)) +
(SUMIF('Routed alum faces letters (2)'!$B$17:$B$30,B1792,'Routed alum faces letters (2)'!$G$17:$G$30)) +
(SUMIF('Routed push through acrylic'!$B$17:$B$30,B1792,'Routed push through acrylic'!$G$17:$G$30)) +
(SUMIF('Routed push through acrylic (2)'!$B$17:$B$30,B1792,'Routed push through acrylic (2)'!$G$17:$G$30)) +
(SUMIF('Sf routed cabinet'!$B$17:$B$30,B1792,'Sf routed cabinet'!$G$17:$G$30)) +
(SUMIF('Sf routed cabinet (2)'!$B$17:$B$30,B1792,'Sf routed cabinet (2)'!$G$17:$G$30)) +
(SUMIF('Df routed cabinet'!$B$17:$B$30,B1792,'Df routed cabinet'!$G$17:$G$30)) +
(SUMIF('Df routed cabinet (2)'!$B$17:$B$30,B1792,'Df routed cabinet (2)'!$G$17:$G$30)) +
(SUMIF('Sf acrylic cabinet'!$B$17:$B$30,B1792,'Sf acrylic cabinet'!$G$17:$G$30)) +
(SUMIF('Sf acrylic cabinet (2)'!$B$17:$B$30,B1792,'Sf acrylic cabinet (2)'!$G$17:$G$30)) +
(SUMIF('Economy Sf acrylic'!$B$17:$B$30,B1792,'Economy Sf acrylic'!$G$17:$G$30)) +
(SUMIF('Df acrylic cabinet'!$B$17:$B$30,B1792,'Df acrylic cabinet'!$G$17:$G$30)) +
(SUMIF('Df acrylic cabinet (2)'!$B$17:$B$30,B1792,'Df acrylic cabinet (2)'!$G$17:$G$30)) +
(SUMIF('Sf flex cabinet'!$B$17:$B$30,B1792,'Sf flex cabinet'!$G$17:$G$30)) +
(SUMIF('Sf flex cabinet (2)'!$B$17:$B$30,B1792,'Sf flex cabinet (2)'!$G$17:$G$30)) +
(SUMIF('Df flex cabinet'!$B$17:$B$36,B1792,'Df flex cabinet'!$G$17:$G$36)) +
(SUMIF('Df flex cabinet (2)'!$B$17:$B$36,B1792,'Df flex cabinet (2)'!$G$17:$G$36)) +
(SUMIF('Pole cover'!$B$17:$B$30,B1792,'Pole cover'!$G$17:$G$30)) +
(SUMIF('Pole cover (2)'!$B$17:$B$30,B1792,'Pole cover (2)'!$G$17:$G$30)) +
(SUMIF('Structural Steel Fab'!$B$17:$B$29,B1792,'Structural Steel Fab'!$G$17:$G$29)) +
(SUMIF(Reveal!$B$17:$B$30,B1792,Reveal!$G$17:$G$30)) +
(SUMIF('Reveal (2)'!$B$17:$B$30,B1792,'Reveal (2)'!$G$17:$G$30)) +
(SUMIF('Crown cove top'!$B$17:$B$30,B1792,'Crown cove top'!$G$17:$G$30)) +
(SUMIF('EMC assembly'!$B$17:$B$30,B1792,'EMC assembly'!$G$17:$G$30)) +
(SUMIF(Crating!$B$17:$B$29,B1792,Crating!$G$17:$G$29)) +
(SUMIF('LED wiring'!$B$17:$B$30,B1792,'LED wiring'!$G$17:$G$30)) +
(SUMIF('Changeable copy face'!$B$17:$B$30,B1792,'Changeable copy face'!$G$17:$G$30)) +
(SUMIF('Flex face assembly'!$B$17:$B$30,B1792,'Flex face assembly'!$G$17:$G$30)) +
(SUMIF('Routed face assembly'!$B$17:$B$30,B1792,'Routed face assembly'!$G$17:$G$30)) +
(SUMIF('Paint calculation'!$B$17:$B$30,B1792,'Paint calculation'!$G$17:$G$30)) +
(SUMIF('Trimcap letter face'!$B$17:$B$30,B1792,'Trimcap letter face'!$G$17:$G$30)) +
(SUMIF('Trimcap letter face (2)'!$B$17:$B$30,B1792,'Trimcap letter face (2)'!$G$17:$G$30)) +
(SUMIF('Channel letter fabrication'!$B$17:$B$30,B1792,'Channel letter fabrication'!$G$17:$G$30)) +
(SUMIF('Channel letter fabrication (2)'!$B$17:$B$30,B1792,'Channel letter fabrication (2)'!$G$17:$G$30))</f>
        <v>0</v>
      </c>
    </row>
    <row r="1793" spans="1:10">
      <c r="A1793" s="28">
        <f>[1]ODBC!$A1793</f>
        <v>0</v>
      </c>
      <c r="B1793" s="29">
        <f>[1]ODBC!B1793</f>
        <v>0</v>
      </c>
      <c r="C1793" s="30" t="str">
        <f>IFERROR(VLOOKUP($B1793,[1]ODBC!$B:$H,2,FALSE),"")</f>
        <v/>
      </c>
      <c r="D1793" s="30" t="str">
        <f>IFERROR(VLOOKUP($B1793,[1]ODBC!$B:$H,3,FALSE),"")</f>
        <v/>
      </c>
      <c r="E1793" s="30" t="str">
        <f>IFERROR(VLOOKUP($B1793,[1]ODBC!$B:$H,4,FALSE),"")</f>
        <v/>
      </c>
      <c r="F1793" s="31" t="str">
        <f>IFERROR(VLOOKUP($B1793,[1]ODBC!$B:$H,5,FALSE),"")</f>
        <v/>
      </c>
      <c r="G1793" s="32">
        <f>[1]ODBC!G1793</f>
        <v>0</v>
      </c>
      <c r="H1793" s="33">
        <f>SUM([1]ODBC!H1793)</f>
        <v>0</v>
      </c>
      <c r="I1793" s="41" t="str">
        <f>'Vinyl cutting'!$B$2</f>
        <v>J36938</v>
      </c>
      <c r="J1793" s="42">
        <f ca="1">(SUMIF('Freeform time and material'!$B$17:$B$30,B1793,'Freeform time and material'!$G$17:$G$30)) +
(SUMIF('Vinyl cutting'!$B$17:$B$30,B1793,'Vinyl cutting'!$G$17:$G$30)) +
(SUMIF('Vinyl cutting (2)'!$B$17:$B$30,B1793,'Vinyl cutting (2)'!$G$17:$G$30)) +
(SUMIF('Apply vinyl graphics'!$B$17:$B$30,B1793,'Apply vinyl graphics'!$G$17:$G$30)) +
(SUMIF('Apply vinyl graphics (2)'!$B$17:$B$30,B1793,'Apply vinyl graphics (2)'!$G$17:$G$30)) +
(SUMIF('Alum pan sign'!$B$17:$B$30,B1793,'Alum pan sign'!$G$17:$G$30)) +
(SUMIF('Alum pan sign (2)'!$B$17:$B$30,B1793,'Alum pan sign (2)'!$G$17:$G$30)) +
(SUMIF('Economy pan sign'!$B$17:$B$30,B1793,'Economy pan sign'!$G$17:$G$30)) +
(SUMIF('Post and panel sign'!$B$17:$B$30,B1793,'Post and panel sign'!$G$17:$G$30)) +
(SUMIF('Post and panel sign (2)'!$B$17:$B$30,B1793,'Post and panel sign (2)'!$G$17:$G$30)) +
(SUMIF('Flat panels only'!$B$17:$B$30,B1793,'Flat panels only'!$G$17:$G$30)) +
(SUMIF('Flat panels only (2)'!$B$17:$B$30,B1793,'Flat panels only (2)'!$G$17:$G$30)) +
(SUMIF('Routed panel shapes'!$B$18:$B$31,B1793,'Routed panel shapes'!$G$18:$G$31)) +
(SUMIF('Routed panel shapes (2)'!$B$18:$B$31,B1793,'Routed panel shapes (2)'!$G$18:$G$31)) +
(SUMIF('Routed face only'!$B$17:$B$30,B1793,'Routed face only'!$G$17:$G$30)) +
(SUMIF('Routed face only (2)'!$B$17:$B$30,B1793,'Routed face only (2)'!$G$17:$G$30)) +
(SUMIF('Routed alum faces letters'!$B$17:$B$30,B1793,'Routed alum faces letters'!$G$17:$G$30)) +
(SUMIF('Routed alum faces letters (2)'!$B$17:$B$30,B1793,'Routed alum faces letters (2)'!$G$17:$G$30)) +
(SUMIF('Routed push through acrylic'!$B$17:$B$30,B1793,'Routed push through acrylic'!$G$17:$G$30)) +
(SUMIF('Routed push through acrylic (2)'!$B$17:$B$30,B1793,'Routed push through acrylic (2)'!$G$17:$G$30)) +
(SUMIF('Sf routed cabinet'!$B$17:$B$30,B1793,'Sf routed cabinet'!$G$17:$G$30)) +
(SUMIF('Sf routed cabinet (2)'!$B$17:$B$30,B1793,'Sf routed cabinet (2)'!$G$17:$G$30)) +
(SUMIF('Df routed cabinet'!$B$17:$B$30,B1793,'Df routed cabinet'!$G$17:$G$30)) +
(SUMIF('Df routed cabinet (2)'!$B$17:$B$30,B1793,'Df routed cabinet (2)'!$G$17:$G$30)) +
(SUMIF('Sf acrylic cabinet'!$B$17:$B$30,B1793,'Sf acrylic cabinet'!$G$17:$G$30)) +
(SUMIF('Sf acrylic cabinet (2)'!$B$17:$B$30,B1793,'Sf acrylic cabinet (2)'!$G$17:$G$30)) +
(SUMIF('Economy Sf acrylic'!$B$17:$B$30,B1793,'Economy Sf acrylic'!$G$17:$G$30)) +
(SUMIF('Df acrylic cabinet'!$B$17:$B$30,B1793,'Df acrylic cabinet'!$G$17:$G$30)) +
(SUMIF('Df acrylic cabinet (2)'!$B$17:$B$30,B1793,'Df acrylic cabinet (2)'!$G$17:$G$30)) +
(SUMIF('Sf flex cabinet'!$B$17:$B$30,B1793,'Sf flex cabinet'!$G$17:$G$30)) +
(SUMIF('Sf flex cabinet (2)'!$B$17:$B$30,B1793,'Sf flex cabinet (2)'!$G$17:$G$30)) +
(SUMIF('Df flex cabinet'!$B$17:$B$36,B1793,'Df flex cabinet'!$G$17:$G$36)) +
(SUMIF('Df flex cabinet (2)'!$B$17:$B$36,B1793,'Df flex cabinet (2)'!$G$17:$G$36)) +
(SUMIF('Pole cover'!$B$17:$B$30,B1793,'Pole cover'!$G$17:$G$30)) +
(SUMIF('Pole cover (2)'!$B$17:$B$30,B1793,'Pole cover (2)'!$G$17:$G$30)) +
(SUMIF('Structural Steel Fab'!$B$17:$B$29,B1793,'Structural Steel Fab'!$G$17:$G$29)) +
(SUMIF(Reveal!$B$17:$B$30,B1793,Reveal!$G$17:$G$30)) +
(SUMIF('Reveal (2)'!$B$17:$B$30,B1793,'Reveal (2)'!$G$17:$G$30)) +
(SUMIF('Crown cove top'!$B$17:$B$30,B1793,'Crown cove top'!$G$17:$G$30)) +
(SUMIF('EMC assembly'!$B$17:$B$30,B1793,'EMC assembly'!$G$17:$G$30)) +
(SUMIF(Crating!$B$17:$B$29,B1793,Crating!$G$17:$G$29)) +
(SUMIF('LED wiring'!$B$17:$B$30,B1793,'LED wiring'!$G$17:$G$30)) +
(SUMIF('Changeable copy face'!$B$17:$B$30,B1793,'Changeable copy face'!$G$17:$G$30)) +
(SUMIF('Flex face assembly'!$B$17:$B$30,B1793,'Flex face assembly'!$G$17:$G$30)) +
(SUMIF('Routed face assembly'!$B$17:$B$30,B1793,'Routed face assembly'!$G$17:$G$30)) +
(SUMIF('Paint calculation'!$B$17:$B$30,B1793,'Paint calculation'!$G$17:$G$30)) +
(SUMIF('Trimcap letter face'!$B$17:$B$30,B1793,'Trimcap letter face'!$G$17:$G$30)) +
(SUMIF('Trimcap letter face (2)'!$B$17:$B$30,B1793,'Trimcap letter face (2)'!$G$17:$G$30)) +
(SUMIF('Channel letter fabrication'!$B$17:$B$30,B1793,'Channel letter fabrication'!$G$17:$G$30)) +
(SUMIF('Channel letter fabrication (2)'!$B$17:$B$30,B1793,'Channel letter fabrication (2)'!$G$17:$G$30))</f>
        <v>0</v>
      </c>
    </row>
    <row r="1794" spans="1:10">
      <c r="A1794" s="28">
        <f>[1]ODBC!$A1794</f>
        <v>0</v>
      </c>
      <c r="B1794" s="29">
        <f>[1]ODBC!B1794</f>
        <v>0</v>
      </c>
      <c r="C1794" s="30" t="str">
        <f>IFERROR(VLOOKUP($B1794,[1]ODBC!$B:$H,2,FALSE),"")</f>
        <v/>
      </c>
      <c r="D1794" s="30" t="str">
        <f>IFERROR(VLOOKUP($B1794,[1]ODBC!$B:$H,3,FALSE),"")</f>
        <v/>
      </c>
      <c r="E1794" s="30" t="str">
        <f>IFERROR(VLOOKUP($B1794,[1]ODBC!$B:$H,4,FALSE),"")</f>
        <v/>
      </c>
      <c r="F1794" s="31" t="str">
        <f>IFERROR(VLOOKUP($B1794,[1]ODBC!$B:$H,5,FALSE),"")</f>
        <v/>
      </c>
      <c r="G1794" s="32">
        <f>[1]ODBC!G1794</f>
        <v>0</v>
      </c>
      <c r="H1794" s="33">
        <f>SUM([1]ODBC!H1794)</f>
        <v>0</v>
      </c>
      <c r="I1794" s="41" t="str">
        <f>'Vinyl cutting'!$B$2</f>
        <v>J36938</v>
      </c>
      <c r="J1794" s="42">
        <f ca="1">(SUMIF('Freeform time and material'!$B$17:$B$30,B1794,'Freeform time and material'!$G$17:$G$30)) +
(SUMIF('Vinyl cutting'!$B$17:$B$30,B1794,'Vinyl cutting'!$G$17:$G$30)) +
(SUMIF('Vinyl cutting (2)'!$B$17:$B$30,B1794,'Vinyl cutting (2)'!$G$17:$G$30)) +
(SUMIF('Apply vinyl graphics'!$B$17:$B$30,B1794,'Apply vinyl graphics'!$G$17:$G$30)) +
(SUMIF('Apply vinyl graphics (2)'!$B$17:$B$30,B1794,'Apply vinyl graphics (2)'!$G$17:$G$30)) +
(SUMIF('Alum pan sign'!$B$17:$B$30,B1794,'Alum pan sign'!$G$17:$G$30)) +
(SUMIF('Alum pan sign (2)'!$B$17:$B$30,B1794,'Alum pan sign (2)'!$G$17:$G$30)) +
(SUMIF('Economy pan sign'!$B$17:$B$30,B1794,'Economy pan sign'!$G$17:$G$30)) +
(SUMIF('Post and panel sign'!$B$17:$B$30,B1794,'Post and panel sign'!$G$17:$G$30)) +
(SUMIF('Post and panel sign (2)'!$B$17:$B$30,B1794,'Post and panel sign (2)'!$G$17:$G$30)) +
(SUMIF('Flat panels only'!$B$17:$B$30,B1794,'Flat panels only'!$G$17:$G$30)) +
(SUMIF('Flat panels only (2)'!$B$17:$B$30,B1794,'Flat panels only (2)'!$G$17:$G$30)) +
(SUMIF('Routed panel shapes'!$B$18:$B$31,B1794,'Routed panel shapes'!$G$18:$G$31)) +
(SUMIF('Routed panel shapes (2)'!$B$18:$B$31,B1794,'Routed panel shapes (2)'!$G$18:$G$31)) +
(SUMIF('Routed face only'!$B$17:$B$30,B1794,'Routed face only'!$G$17:$G$30)) +
(SUMIF('Routed face only (2)'!$B$17:$B$30,B1794,'Routed face only (2)'!$G$17:$G$30)) +
(SUMIF('Routed alum faces letters'!$B$17:$B$30,B1794,'Routed alum faces letters'!$G$17:$G$30)) +
(SUMIF('Routed alum faces letters (2)'!$B$17:$B$30,B1794,'Routed alum faces letters (2)'!$G$17:$G$30)) +
(SUMIF('Routed push through acrylic'!$B$17:$B$30,B1794,'Routed push through acrylic'!$G$17:$G$30)) +
(SUMIF('Routed push through acrylic (2)'!$B$17:$B$30,B1794,'Routed push through acrylic (2)'!$G$17:$G$30)) +
(SUMIF('Sf routed cabinet'!$B$17:$B$30,B1794,'Sf routed cabinet'!$G$17:$G$30)) +
(SUMIF('Sf routed cabinet (2)'!$B$17:$B$30,B1794,'Sf routed cabinet (2)'!$G$17:$G$30)) +
(SUMIF('Df routed cabinet'!$B$17:$B$30,B1794,'Df routed cabinet'!$G$17:$G$30)) +
(SUMIF('Df routed cabinet (2)'!$B$17:$B$30,B1794,'Df routed cabinet (2)'!$G$17:$G$30)) +
(SUMIF('Sf acrylic cabinet'!$B$17:$B$30,B1794,'Sf acrylic cabinet'!$G$17:$G$30)) +
(SUMIF('Sf acrylic cabinet (2)'!$B$17:$B$30,B1794,'Sf acrylic cabinet (2)'!$G$17:$G$30)) +
(SUMIF('Economy Sf acrylic'!$B$17:$B$30,B1794,'Economy Sf acrylic'!$G$17:$G$30)) +
(SUMIF('Df acrylic cabinet'!$B$17:$B$30,B1794,'Df acrylic cabinet'!$G$17:$G$30)) +
(SUMIF('Df acrylic cabinet (2)'!$B$17:$B$30,B1794,'Df acrylic cabinet (2)'!$G$17:$G$30)) +
(SUMIF('Sf flex cabinet'!$B$17:$B$30,B1794,'Sf flex cabinet'!$G$17:$G$30)) +
(SUMIF('Sf flex cabinet (2)'!$B$17:$B$30,B1794,'Sf flex cabinet (2)'!$G$17:$G$30)) +
(SUMIF('Df flex cabinet'!$B$17:$B$36,B1794,'Df flex cabinet'!$G$17:$G$36)) +
(SUMIF('Df flex cabinet (2)'!$B$17:$B$36,B1794,'Df flex cabinet (2)'!$G$17:$G$36)) +
(SUMIF('Pole cover'!$B$17:$B$30,B1794,'Pole cover'!$G$17:$G$30)) +
(SUMIF('Pole cover (2)'!$B$17:$B$30,B1794,'Pole cover (2)'!$G$17:$G$30)) +
(SUMIF('Structural Steel Fab'!$B$17:$B$29,B1794,'Structural Steel Fab'!$G$17:$G$29)) +
(SUMIF(Reveal!$B$17:$B$30,B1794,Reveal!$G$17:$G$30)) +
(SUMIF('Reveal (2)'!$B$17:$B$30,B1794,'Reveal (2)'!$G$17:$G$30)) +
(SUMIF('Crown cove top'!$B$17:$B$30,B1794,'Crown cove top'!$G$17:$G$30)) +
(SUMIF('EMC assembly'!$B$17:$B$30,B1794,'EMC assembly'!$G$17:$G$30)) +
(SUMIF(Crating!$B$17:$B$29,B1794,Crating!$G$17:$G$29)) +
(SUMIF('LED wiring'!$B$17:$B$30,B1794,'LED wiring'!$G$17:$G$30)) +
(SUMIF('Changeable copy face'!$B$17:$B$30,B1794,'Changeable copy face'!$G$17:$G$30)) +
(SUMIF('Flex face assembly'!$B$17:$B$30,B1794,'Flex face assembly'!$G$17:$G$30)) +
(SUMIF('Routed face assembly'!$B$17:$B$30,B1794,'Routed face assembly'!$G$17:$G$30)) +
(SUMIF('Paint calculation'!$B$17:$B$30,B1794,'Paint calculation'!$G$17:$G$30)) +
(SUMIF('Trimcap letter face'!$B$17:$B$30,B1794,'Trimcap letter face'!$G$17:$G$30)) +
(SUMIF('Trimcap letter face (2)'!$B$17:$B$30,B1794,'Trimcap letter face (2)'!$G$17:$G$30)) +
(SUMIF('Channel letter fabrication'!$B$17:$B$30,B1794,'Channel letter fabrication'!$G$17:$G$30)) +
(SUMIF('Channel letter fabrication (2)'!$B$17:$B$30,B1794,'Channel letter fabrication (2)'!$G$17:$G$30))</f>
        <v>0</v>
      </c>
    </row>
    <row r="1795" spans="1:10">
      <c r="A1795" s="28">
        <f>[1]ODBC!$A1795</f>
        <v>0</v>
      </c>
      <c r="B1795" s="29">
        <f>[1]ODBC!B1795</f>
        <v>0</v>
      </c>
      <c r="C1795" s="30" t="str">
        <f>IFERROR(VLOOKUP($B1795,[1]ODBC!$B:$H,2,FALSE),"")</f>
        <v/>
      </c>
      <c r="D1795" s="30" t="str">
        <f>IFERROR(VLOOKUP($B1795,[1]ODBC!$B:$H,3,FALSE),"")</f>
        <v/>
      </c>
      <c r="E1795" s="30" t="str">
        <f>IFERROR(VLOOKUP($B1795,[1]ODBC!$B:$H,4,FALSE),"")</f>
        <v/>
      </c>
      <c r="F1795" s="31" t="str">
        <f>IFERROR(VLOOKUP($B1795,[1]ODBC!$B:$H,5,FALSE),"")</f>
        <v/>
      </c>
      <c r="G1795" s="32">
        <f>[1]ODBC!G1795</f>
        <v>0</v>
      </c>
      <c r="H1795" s="33">
        <f>SUM([1]ODBC!H1795)</f>
        <v>0</v>
      </c>
      <c r="I1795" s="41" t="str">
        <f>'Vinyl cutting'!$B$2</f>
        <v>J36938</v>
      </c>
      <c r="J1795" s="42">
        <f ca="1">(SUMIF('Freeform time and material'!$B$17:$B$30,B1795,'Freeform time and material'!$G$17:$G$30)) +
(SUMIF('Vinyl cutting'!$B$17:$B$30,B1795,'Vinyl cutting'!$G$17:$G$30)) +
(SUMIF('Vinyl cutting (2)'!$B$17:$B$30,B1795,'Vinyl cutting (2)'!$G$17:$G$30)) +
(SUMIF('Apply vinyl graphics'!$B$17:$B$30,B1795,'Apply vinyl graphics'!$G$17:$G$30)) +
(SUMIF('Apply vinyl graphics (2)'!$B$17:$B$30,B1795,'Apply vinyl graphics (2)'!$G$17:$G$30)) +
(SUMIF('Alum pan sign'!$B$17:$B$30,B1795,'Alum pan sign'!$G$17:$G$30)) +
(SUMIF('Alum pan sign (2)'!$B$17:$B$30,B1795,'Alum pan sign (2)'!$G$17:$G$30)) +
(SUMIF('Economy pan sign'!$B$17:$B$30,B1795,'Economy pan sign'!$G$17:$G$30)) +
(SUMIF('Post and panel sign'!$B$17:$B$30,B1795,'Post and panel sign'!$G$17:$G$30)) +
(SUMIF('Post and panel sign (2)'!$B$17:$B$30,B1795,'Post and panel sign (2)'!$G$17:$G$30)) +
(SUMIF('Flat panels only'!$B$17:$B$30,B1795,'Flat panels only'!$G$17:$G$30)) +
(SUMIF('Flat panels only (2)'!$B$17:$B$30,B1795,'Flat panels only (2)'!$G$17:$G$30)) +
(SUMIF('Routed panel shapes'!$B$18:$B$31,B1795,'Routed panel shapes'!$G$18:$G$31)) +
(SUMIF('Routed panel shapes (2)'!$B$18:$B$31,B1795,'Routed panel shapes (2)'!$G$18:$G$31)) +
(SUMIF('Routed face only'!$B$17:$B$30,B1795,'Routed face only'!$G$17:$G$30)) +
(SUMIF('Routed face only (2)'!$B$17:$B$30,B1795,'Routed face only (2)'!$G$17:$G$30)) +
(SUMIF('Routed alum faces letters'!$B$17:$B$30,B1795,'Routed alum faces letters'!$G$17:$G$30)) +
(SUMIF('Routed alum faces letters (2)'!$B$17:$B$30,B1795,'Routed alum faces letters (2)'!$G$17:$G$30)) +
(SUMIF('Routed push through acrylic'!$B$17:$B$30,B1795,'Routed push through acrylic'!$G$17:$G$30)) +
(SUMIF('Routed push through acrylic (2)'!$B$17:$B$30,B1795,'Routed push through acrylic (2)'!$G$17:$G$30)) +
(SUMIF('Sf routed cabinet'!$B$17:$B$30,B1795,'Sf routed cabinet'!$G$17:$G$30)) +
(SUMIF('Sf routed cabinet (2)'!$B$17:$B$30,B1795,'Sf routed cabinet (2)'!$G$17:$G$30)) +
(SUMIF('Df routed cabinet'!$B$17:$B$30,B1795,'Df routed cabinet'!$G$17:$G$30)) +
(SUMIF('Df routed cabinet (2)'!$B$17:$B$30,B1795,'Df routed cabinet (2)'!$G$17:$G$30)) +
(SUMIF('Sf acrylic cabinet'!$B$17:$B$30,B1795,'Sf acrylic cabinet'!$G$17:$G$30)) +
(SUMIF('Sf acrylic cabinet (2)'!$B$17:$B$30,B1795,'Sf acrylic cabinet (2)'!$G$17:$G$30)) +
(SUMIF('Economy Sf acrylic'!$B$17:$B$30,B1795,'Economy Sf acrylic'!$G$17:$G$30)) +
(SUMIF('Df acrylic cabinet'!$B$17:$B$30,B1795,'Df acrylic cabinet'!$G$17:$G$30)) +
(SUMIF('Df acrylic cabinet (2)'!$B$17:$B$30,B1795,'Df acrylic cabinet (2)'!$G$17:$G$30)) +
(SUMIF('Sf flex cabinet'!$B$17:$B$30,B1795,'Sf flex cabinet'!$G$17:$G$30)) +
(SUMIF('Sf flex cabinet (2)'!$B$17:$B$30,B1795,'Sf flex cabinet (2)'!$G$17:$G$30)) +
(SUMIF('Df flex cabinet'!$B$17:$B$36,B1795,'Df flex cabinet'!$G$17:$G$36)) +
(SUMIF('Df flex cabinet (2)'!$B$17:$B$36,B1795,'Df flex cabinet (2)'!$G$17:$G$36)) +
(SUMIF('Pole cover'!$B$17:$B$30,B1795,'Pole cover'!$G$17:$G$30)) +
(SUMIF('Pole cover (2)'!$B$17:$B$30,B1795,'Pole cover (2)'!$G$17:$G$30)) +
(SUMIF('Structural Steel Fab'!$B$17:$B$29,B1795,'Structural Steel Fab'!$G$17:$G$29)) +
(SUMIF(Reveal!$B$17:$B$30,B1795,Reveal!$G$17:$G$30)) +
(SUMIF('Reveal (2)'!$B$17:$B$30,B1795,'Reveal (2)'!$G$17:$G$30)) +
(SUMIF('Crown cove top'!$B$17:$B$30,B1795,'Crown cove top'!$G$17:$G$30)) +
(SUMIF('EMC assembly'!$B$17:$B$30,B1795,'EMC assembly'!$G$17:$G$30)) +
(SUMIF(Crating!$B$17:$B$29,B1795,Crating!$G$17:$G$29)) +
(SUMIF('LED wiring'!$B$17:$B$30,B1795,'LED wiring'!$G$17:$G$30)) +
(SUMIF('Changeable copy face'!$B$17:$B$30,B1795,'Changeable copy face'!$G$17:$G$30)) +
(SUMIF('Flex face assembly'!$B$17:$B$30,B1795,'Flex face assembly'!$G$17:$G$30)) +
(SUMIF('Routed face assembly'!$B$17:$B$30,B1795,'Routed face assembly'!$G$17:$G$30)) +
(SUMIF('Paint calculation'!$B$17:$B$30,B1795,'Paint calculation'!$G$17:$G$30)) +
(SUMIF('Trimcap letter face'!$B$17:$B$30,B1795,'Trimcap letter face'!$G$17:$G$30)) +
(SUMIF('Trimcap letter face (2)'!$B$17:$B$30,B1795,'Trimcap letter face (2)'!$G$17:$G$30)) +
(SUMIF('Channel letter fabrication'!$B$17:$B$30,B1795,'Channel letter fabrication'!$G$17:$G$30)) +
(SUMIF('Channel letter fabrication (2)'!$B$17:$B$30,B1795,'Channel letter fabrication (2)'!$G$17:$G$30))</f>
        <v>0</v>
      </c>
    </row>
    <row r="1796" spans="1:10">
      <c r="A1796" s="28">
        <f>[1]ODBC!$A1796</f>
        <v>0</v>
      </c>
      <c r="B1796" s="29">
        <f>[1]ODBC!B1796</f>
        <v>0</v>
      </c>
      <c r="C1796" s="30" t="str">
        <f>IFERROR(VLOOKUP($B1796,[1]ODBC!$B:$H,2,FALSE),"")</f>
        <v/>
      </c>
      <c r="D1796" s="30" t="str">
        <f>IFERROR(VLOOKUP($B1796,[1]ODBC!$B:$H,3,FALSE),"")</f>
        <v/>
      </c>
      <c r="E1796" s="30" t="str">
        <f>IFERROR(VLOOKUP($B1796,[1]ODBC!$B:$H,4,FALSE),"")</f>
        <v/>
      </c>
      <c r="F1796" s="31" t="str">
        <f>IFERROR(VLOOKUP($B1796,[1]ODBC!$B:$H,5,FALSE),"")</f>
        <v/>
      </c>
      <c r="G1796" s="32">
        <f>[1]ODBC!G1796</f>
        <v>0</v>
      </c>
      <c r="H1796" s="33">
        <f>SUM([1]ODBC!H1796)</f>
        <v>0</v>
      </c>
      <c r="I1796" s="41" t="str">
        <f>'Vinyl cutting'!$B$2</f>
        <v>J36938</v>
      </c>
      <c r="J1796" s="42">
        <f ca="1">(SUMIF('Freeform time and material'!$B$17:$B$30,B1796,'Freeform time and material'!$G$17:$G$30)) +
(SUMIF('Vinyl cutting'!$B$17:$B$30,B1796,'Vinyl cutting'!$G$17:$G$30)) +
(SUMIF('Vinyl cutting (2)'!$B$17:$B$30,B1796,'Vinyl cutting (2)'!$G$17:$G$30)) +
(SUMIF('Apply vinyl graphics'!$B$17:$B$30,B1796,'Apply vinyl graphics'!$G$17:$G$30)) +
(SUMIF('Apply vinyl graphics (2)'!$B$17:$B$30,B1796,'Apply vinyl graphics (2)'!$G$17:$G$30)) +
(SUMIF('Alum pan sign'!$B$17:$B$30,B1796,'Alum pan sign'!$G$17:$G$30)) +
(SUMIF('Alum pan sign (2)'!$B$17:$B$30,B1796,'Alum pan sign (2)'!$G$17:$G$30)) +
(SUMIF('Economy pan sign'!$B$17:$B$30,B1796,'Economy pan sign'!$G$17:$G$30)) +
(SUMIF('Post and panel sign'!$B$17:$B$30,B1796,'Post and panel sign'!$G$17:$G$30)) +
(SUMIF('Post and panel sign (2)'!$B$17:$B$30,B1796,'Post and panel sign (2)'!$G$17:$G$30)) +
(SUMIF('Flat panels only'!$B$17:$B$30,B1796,'Flat panels only'!$G$17:$G$30)) +
(SUMIF('Flat panels only (2)'!$B$17:$B$30,B1796,'Flat panels only (2)'!$G$17:$G$30)) +
(SUMIF('Routed panel shapes'!$B$18:$B$31,B1796,'Routed panel shapes'!$G$18:$G$31)) +
(SUMIF('Routed panel shapes (2)'!$B$18:$B$31,B1796,'Routed panel shapes (2)'!$G$18:$G$31)) +
(SUMIF('Routed face only'!$B$17:$B$30,B1796,'Routed face only'!$G$17:$G$30)) +
(SUMIF('Routed face only (2)'!$B$17:$B$30,B1796,'Routed face only (2)'!$G$17:$G$30)) +
(SUMIF('Routed alum faces letters'!$B$17:$B$30,B1796,'Routed alum faces letters'!$G$17:$G$30)) +
(SUMIF('Routed alum faces letters (2)'!$B$17:$B$30,B1796,'Routed alum faces letters (2)'!$G$17:$G$30)) +
(SUMIF('Routed push through acrylic'!$B$17:$B$30,B1796,'Routed push through acrylic'!$G$17:$G$30)) +
(SUMIF('Routed push through acrylic (2)'!$B$17:$B$30,B1796,'Routed push through acrylic (2)'!$G$17:$G$30)) +
(SUMIF('Sf routed cabinet'!$B$17:$B$30,B1796,'Sf routed cabinet'!$G$17:$G$30)) +
(SUMIF('Sf routed cabinet (2)'!$B$17:$B$30,B1796,'Sf routed cabinet (2)'!$G$17:$G$30)) +
(SUMIF('Df routed cabinet'!$B$17:$B$30,B1796,'Df routed cabinet'!$G$17:$G$30)) +
(SUMIF('Df routed cabinet (2)'!$B$17:$B$30,B1796,'Df routed cabinet (2)'!$G$17:$G$30)) +
(SUMIF('Sf acrylic cabinet'!$B$17:$B$30,B1796,'Sf acrylic cabinet'!$G$17:$G$30)) +
(SUMIF('Sf acrylic cabinet (2)'!$B$17:$B$30,B1796,'Sf acrylic cabinet (2)'!$G$17:$G$30)) +
(SUMIF('Economy Sf acrylic'!$B$17:$B$30,B1796,'Economy Sf acrylic'!$G$17:$G$30)) +
(SUMIF('Df acrylic cabinet'!$B$17:$B$30,B1796,'Df acrylic cabinet'!$G$17:$G$30)) +
(SUMIF('Df acrylic cabinet (2)'!$B$17:$B$30,B1796,'Df acrylic cabinet (2)'!$G$17:$G$30)) +
(SUMIF('Sf flex cabinet'!$B$17:$B$30,B1796,'Sf flex cabinet'!$G$17:$G$30)) +
(SUMIF('Sf flex cabinet (2)'!$B$17:$B$30,B1796,'Sf flex cabinet (2)'!$G$17:$G$30)) +
(SUMIF('Df flex cabinet'!$B$17:$B$36,B1796,'Df flex cabinet'!$G$17:$G$36)) +
(SUMIF('Df flex cabinet (2)'!$B$17:$B$36,B1796,'Df flex cabinet (2)'!$G$17:$G$36)) +
(SUMIF('Pole cover'!$B$17:$B$30,B1796,'Pole cover'!$G$17:$G$30)) +
(SUMIF('Pole cover (2)'!$B$17:$B$30,B1796,'Pole cover (2)'!$G$17:$G$30)) +
(SUMIF('Structural Steel Fab'!$B$17:$B$29,B1796,'Structural Steel Fab'!$G$17:$G$29)) +
(SUMIF(Reveal!$B$17:$B$30,B1796,Reveal!$G$17:$G$30)) +
(SUMIF('Reveal (2)'!$B$17:$B$30,B1796,'Reveal (2)'!$G$17:$G$30)) +
(SUMIF('Crown cove top'!$B$17:$B$30,B1796,'Crown cove top'!$G$17:$G$30)) +
(SUMIF('EMC assembly'!$B$17:$B$30,B1796,'EMC assembly'!$G$17:$G$30)) +
(SUMIF(Crating!$B$17:$B$29,B1796,Crating!$G$17:$G$29)) +
(SUMIF('LED wiring'!$B$17:$B$30,B1796,'LED wiring'!$G$17:$G$30)) +
(SUMIF('Changeable copy face'!$B$17:$B$30,B1796,'Changeable copy face'!$G$17:$G$30)) +
(SUMIF('Flex face assembly'!$B$17:$B$30,B1796,'Flex face assembly'!$G$17:$G$30)) +
(SUMIF('Routed face assembly'!$B$17:$B$30,B1796,'Routed face assembly'!$G$17:$G$30)) +
(SUMIF('Paint calculation'!$B$17:$B$30,B1796,'Paint calculation'!$G$17:$G$30)) +
(SUMIF('Trimcap letter face'!$B$17:$B$30,B1796,'Trimcap letter face'!$G$17:$G$30)) +
(SUMIF('Trimcap letter face (2)'!$B$17:$B$30,B1796,'Trimcap letter face (2)'!$G$17:$G$30)) +
(SUMIF('Channel letter fabrication'!$B$17:$B$30,B1796,'Channel letter fabrication'!$G$17:$G$30)) +
(SUMIF('Channel letter fabrication (2)'!$B$17:$B$30,B1796,'Channel letter fabrication (2)'!$G$17:$G$30))</f>
        <v>0</v>
      </c>
    </row>
    <row r="1797" spans="1:10">
      <c r="A1797" s="28">
        <f>[1]ODBC!$A1797</f>
        <v>0</v>
      </c>
      <c r="B1797" s="29">
        <f>[1]ODBC!B1797</f>
        <v>0</v>
      </c>
      <c r="C1797" s="30" t="str">
        <f>IFERROR(VLOOKUP($B1797,[1]ODBC!$B:$H,2,FALSE),"")</f>
        <v/>
      </c>
      <c r="D1797" s="30" t="str">
        <f>IFERROR(VLOOKUP($B1797,[1]ODBC!$B:$H,3,FALSE),"")</f>
        <v/>
      </c>
      <c r="E1797" s="30" t="str">
        <f>IFERROR(VLOOKUP($B1797,[1]ODBC!$B:$H,4,FALSE),"")</f>
        <v/>
      </c>
      <c r="F1797" s="31" t="str">
        <f>IFERROR(VLOOKUP($B1797,[1]ODBC!$B:$H,5,FALSE),"")</f>
        <v/>
      </c>
      <c r="G1797" s="32">
        <f>[1]ODBC!G1797</f>
        <v>0</v>
      </c>
      <c r="H1797" s="33">
        <f>SUM([1]ODBC!H1797)</f>
        <v>0</v>
      </c>
      <c r="I1797" s="41" t="str">
        <f>'Vinyl cutting'!$B$2</f>
        <v>J36938</v>
      </c>
      <c r="J1797" s="42">
        <f ca="1">(SUMIF('Freeform time and material'!$B$17:$B$30,B1797,'Freeform time and material'!$G$17:$G$30)) +
(SUMIF('Vinyl cutting'!$B$17:$B$30,B1797,'Vinyl cutting'!$G$17:$G$30)) +
(SUMIF('Vinyl cutting (2)'!$B$17:$B$30,B1797,'Vinyl cutting (2)'!$G$17:$G$30)) +
(SUMIF('Apply vinyl graphics'!$B$17:$B$30,B1797,'Apply vinyl graphics'!$G$17:$G$30)) +
(SUMIF('Apply vinyl graphics (2)'!$B$17:$B$30,B1797,'Apply vinyl graphics (2)'!$G$17:$G$30)) +
(SUMIF('Alum pan sign'!$B$17:$B$30,B1797,'Alum pan sign'!$G$17:$G$30)) +
(SUMIF('Alum pan sign (2)'!$B$17:$B$30,B1797,'Alum pan sign (2)'!$G$17:$G$30)) +
(SUMIF('Economy pan sign'!$B$17:$B$30,B1797,'Economy pan sign'!$G$17:$G$30)) +
(SUMIF('Post and panel sign'!$B$17:$B$30,B1797,'Post and panel sign'!$G$17:$G$30)) +
(SUMIF('Post and panel sign (2)'!$B$17:$B$30,B1797,'Post and panel sign (2)'!$G$17:$G$30)) +
(SUMIF('Flat panels only'!$B$17:$B$30,B1797,'Flat panels only'!$G$17:$G$30)) +
(SUMIF('Flat panels only (2)'!$B$17:$B$30,B1797,'Flat panels only (2)'!$G$17:$G$30)) +
(SUMIF('Routed panel shapes'!$B$18:$B$31,B1797,'Routed panel shapes'!$G$18:$G$31)) +
(SUMIF('Routed panel shapes (2)'!$B$18:$B$31,B1797,'Routed panel shapes (2)'!$G$18:$G$31)) +
(SUMIF('Routed face only'!$B$17:$B$30,B1797,'Routed face only'!$G$17:$G$30)) +
(SUMIF('Routed face only (2)'!$B$17:$B$30,B1797,'Routed face only (2)'!$G$17:$G$30)) +
(SUMIF('Routed alum faces letters'!$B$17:$B$30,B1797,'Routed alum faces letters'!$G$17:$G$30)) +
(SUMIF('Routed alum faces letters (2)'!$B$17:$B$30,B1797,'Routed alum faces letters (2)'!$G$17:$G$30)) +
(SUMIF('Routed push through acrylic'!$B$17:$B$30,B1797,'Routed push through acrylic'!$G$17:$G$30)) +
(SUMIF('Routed push through acrylic (2)'!$B$17:$B$30,B1797,'Routed push through acrylic (2)'!$G$17:$G$30)) +
(SUMIF('Sf routed cabinet'!$B$17:$B$30,B1797,'Sf routed cabinet'!$G$17:$G$30)) +
(SUMIF('Sf routed cabinet (2)'!$B$17:$B$30,B1797,'Sf routed cabinet (2)'!$G$17:$G$30)) +
(SUMIF('Df routed cabinet'!$B$17:$B$30,B1797,'Df routed cabinet'!$G$17:$G$30)) +
(SUMIF('Df routed cabinet (2)'!$B$17:$B$30,B1797,'Df routed cabinet (2)'!$G$17:$G$30)) +
(SUMIF('Sf acrylic cabinet'!$B$17:$B$30,B1797,'Sf acrylic cabinet'!$G$17:$G$30)) +
(SUMIF('Sf acrylic cabinet (2)'!$B$17:$B$30,B1797,'Sf acrylic cabinet (2)'!$G$17:$G$30)) +
(SUMIF('Economy Sf acrylic'!$B$17:$B$30,B1797,'Economy Sf acrylic'!$G$17:$G$30)) +
(SUMIF('Df acrylic cabinet'!$B$17:$B$30,B1797,'Df acrylic cabinet'!$G$17:$G$30)) +
(SUMIF('Df acrylic cabinet (2)'!$B$17:$B$30,B1797,'Df acrylic cabinet (2)'!$G$17:$G$30)) +
(SUMIF('Sf flex cabinet'!$B$17:$B$30,B1797,'Sf flex cabinet'!$G$17:$G$30)) +
(SUMIF('Sf flex cabinet (2)'!$B$17:$B$30,B1797,'Sf flex cabinet (2)'!$G$17:$G$30)) +
(SUMIF('Df flex cabinet'!$B$17:$B$36,B1797,'Df flex cabinet'!$G$17:$G$36)) +
(SUMIF('Df flex cabinet (2)'!$B$17:$B$36,B1797,'Df flex cabinet (2)'!$G$17:$G$36)) +
(SUMIF('Pole cover'!$B$17:$B$30,B1797,'Pole cover'!$G$17:$G$30)) +
(SUMIF('Pole cover (2)'!$B$17:$B$30,B1797,'Pole cover (2)'!$G$17:$G$30)) +
(SUMIF('Structural Steel Fab'!$B$17:$B$29,B1797,'Structural Steel Fab'!$G$17:$G$29)) +
(SUMIF(Reveal!$B$17:$B$30,B1797,Reveal!$G$17:$G$30)) +
(SUMIF('Reveal (2)'!$B$17:$B$30,B1797,'Reveal (2)'!$G$17:$G$30)) +
(SUMIF('Crown cove top'!$B$17:$B$30,B1797,'Crown cove top'!$G$17:$G$30)) +
(SUMIF('EMC assembly'!$B$17:$B$30,B1797,'EMC assembly'!$G$17:$G$30)) +
(SUMIF(Crating!$B$17:$B$29,B1797,Crating!$G$17:$G$29)) +
(SUMIF('LED wiring'!$B$17:$B$30,B1797,'LED wiring'!$G$17:$G$30)) +
(SUMIF('Changeable copy face'!$B$17:$B$30,B1797,'Changeable copy face'!$G$17:$G$30)) +
(SUMIF('Flex face assembly'!$B$17:$B$30,B1797,'Flex face assembly'!$G$17:$G$30)) +
(SUMIF('Routed face assembly'!$B$17:$B$30,B1797,'Routed face assembly'!$G$17:$G$30)) +
(SUMIF('Paint calculation'!$B$17:$B$30,B1797,'Paint calculation'!$G$17:$G$30)) +
(SUMIF('Trimcap letter face'!$B$17:$B$30,B1797,'Trimcap letter face'!$G$17:$G$30)) +
(SUMIF('Trimcap letter face (2)'!$B$17:$B$30,B1797,'Trimcap letter face (2)'!$G$17:$G$30)) +
(SUMIF('Channel letter fabrication'!$B$17:$B$30,B1797,'Channel letter fabrication'!$G$17:$G$30)) +
(SUMIF('Channel letter fabrication (2)'!$B$17:$B$30,B1797,'Channel letter fabrication (2)'!$G$17:$G$30))</f>
        <v>0</v>
      </c>
    </row>
    <row r="1798" spans="1:10">
      <c r="A1798" s="28">
        <f>[1]ODBC!$A1798</f>
        <v>0</v>
      </c>
      <c r="B1798" s="29">
        <f>[1]ODBC!B1798</f>
        <v>0</v>
      </c>
      <c r="C1798" s="30" t="str">
        <f>IFERROR(VLOOKUP($B1798,[1]ODBC!$B:$H,2,FALSE),"")</f>
        <v/>
      </c>
      <c r="D1798" s="30" t="str">
        <f>IFERROR(VLOOKUP($B1798,[1]ODBC!$B:$H,3,FALSE),"")</f>
        <v/>
      </c>
      <c r="E1798" s="30" t="str">
        <f>IFERROR(VLOOKUP($B1798,[1]ODBC!$B:$H,4,FALSE),"")</f>
        <v/>
      </c>
      <c r="F1798" s="31" t="str">
        <f>IFERROR(VLOOKUP($B1798,[1]ODBC!$B:$H,5,FALSE),"")</f>
        <v/>
      </c>
      <c r="G1798" s="32">
        <f>[1]ODBC!G1798</f>
        <v>0</v>
      </c>
      <c r="H1798" s="33">
        <f>SUM([1]ODBC!H1798)</f>
        <v>0</v>
      </c>
      <c r="I1798" s="41" t="str">
        <f>'Vinyl cutting'!$B$2</f>
        <v>J36938</v>
      </c>
      <c r="J1798" s="42">
        <f ca="1">(SUMIF('Freeform time and material'!$B$17:$B$30,B1798,'Freeform time and material'!$G$17:$G$30)) +
(SUMIF('Vinyl cutting'!$B$17:$B$30,B1798,'Vinyl cutting'!$G$17:$G$30)) +
(SUMIF('Vinyl cutting (2)'!$B$17:$B$30,B1798,'Vinyl cutting (2)'!$G$17:$G$30)) +
(SUMIF('Apply vinyl graphics'!$B$17:$B$30,B1798,'Apply vinyl graphics'!$G$17:$G$30)) +
(SUMIF('Apply vinyl graphics (2)'!$B$17:$B$30,B1798,'Apply vinyl graphics (2)'!$G$17:$G$30)) +
(SUMIF('Alum pan sign'!$B$17:$B$30,B1798,'Alum pan sign'!$G$17:$G$30)) +
(SUMIF('Alum pan sign (2)'!$B$17:$B$30,B1798,'Alum pan sign (2)'!$G$17:$G$30)) +
(SUMIF('Economy pan sign'!$B$17:$B$30,B1798,'Economy pan sign'!$G$17:$G$30)) +
(SUMIF('Post and panel sign'!$B$17:$B$30,B1798,'Post and panel sign'!$G$17:$G$30)) +
(SUMIF('Post and panel sign (2)'!$B$17:$B$30,B1798,'Post and panel sign (2)'!$G$17:$G$30)) +
(SUMIF('Flat panels only'!$B$17:$B$30,B1798,'Flat panels only'!$G$17:$G$30)) +
(SUMIF('Flat panels only (2)'!$B$17:$B$30,B1798,'Flat panels only (2)'!$G$17:$G$30)) +
(SUMIF('Routed panel shapes'!$B$18:$B$31,B1798,'Routed panel shapes'!$G$18:$G$31)) +
(SUMIF('Routed panel shapes (2)'!$B$18:$B$31,B1798,'Routed panel shapes (2)'!$G$18:$G$31)) +
(SUMIF('Routed face only'!$B$17:$B$30,B1798,'Routed face only'!$G$17:$G$30)) +
(SUMIF('Routed face only (2)'!$B$17:$B$30,B1798,'Routed face only (2)'!$G$17:$G$30)) +
(SUMIF('Routed alum faces letters'!$B$17:$B$30,B1798,'Routed alum faces letters'!$G$17:$G$30)) +
(SUMIF('Routed alum faces letters (2)'!$B$17:$B$30,B1798,'Routed alum faces letters (2)'!$G$17:$G$30)) +
(SUMIF('Routed push through acrylic'!$B$17:$B$30,B1798,'Routed push through acrylic'!$G$17:$G$30)) +
(SUMIF('Routed push through acrylic (2)'!$B$17:$B$30,B1798,'Routed push through acrylic (2)'!$G$17:$G$30)) +
(SUMIF('Sf routed cabinet'!$B$17:$B$30,B1798,'Sf routed cabinet'!$G$17:$G$30)) +
(SUMIF('Sf routed cabinet (2)'!$B$17:$B$30,B1798,'Sf routed cabinet (2)'!$G$17:$G$30)) +
(SUMIF('Df routed cabinet'!$B$17:$B$30,B1798,'Df routed cabinet'!$G$17:$G$30)) +
(SUMIF('Df routed cabinet (2)'!$B$17:$B$30,B1798,'Df routed cabinet (2)'!$G$17:$G$30)) +
(SUMIF('Sf acrylic cabinet'!$B$17:$B$30,B1798,'Sf acrylic cabinet'!$G$17:$G$30)) +
(SUMIF('Sf acrylic cabinet (2)'!$B$17:$B$30,B1798,'Sf acrylic cabinet (2)'!$G$17:$G$30)) +
(SUMIF('Economy Sf acrylic'!$B$17:$B$30,B1798,'Economy Sf acrylic'!$G$17:$G$30)) +
(SUMIF('Df acrylic cabinet'!$B$17:$B$30,B1798,'Df acrylic cabinet'!$G$17:$G$30)) +
(SUMIF('Df acrylic cabinet (2)'!$B$17:$B$30,B1798,'Df acrylic cabinet (2)'!$G$17:$G$30)) +
(SUMIF('Sf flex cabinet'!$B$17:$B$30,B1798,'Sf flex cabinet'!$G$17:$G$30)) +
(SUMIF('Sf flex cabinet (2)'!$B$17:$B$30,B1798,'Sf flex cabinet (2)'!$G$17:$G$30)) +
(SUMIF('Df flex cabinet'!$B$17:$B$36,B1798,'Df flex cabinet'!$G$17:$G$36)) +
(SUMIF('Df flex cabinet (2)'!$B$17:$B$36,B1798,'Df flex cabinet (2)'!$G$17:$G$36)) +
(SUMIF('Pole cover'!$B$17:$B$30,B1798,'Pole cover'!$G$17:$G$30)) +
(SUMIF('Pole cover (2)'!$B$17:$B$30,B1798,'Pole cover (2)'!$G$17:$G$30)) +
(SUMIF('Structural Steel Fab'!$B$17:$B$29,B1798,'Structural Steel Fab'!$G$17:$G$29)) +
(SUMIF(Reveal!$B$17:$B$30,B1798,Reveal!$G$17:$G$30)) +
(SUMIF('Reveal (2)'!$B$17:$B$30,B1798,'Reveal (2)'!$G$17:$G$30)) +
(SUMIF('Crown cove top'!$B$17:$B$30,B1798,'Crown cove top'!$G$17:$G$30)) +
(SUMIF('EMC assembly'!$B$17:$B$30,B1798,'EMC assembly'!$G$17:$G$30)) +
(SUMIF(Crating!$B$17:$B$29,B1798,Crating!$G$17:$G$29)) +
(SUMIF('LED wiring'!$B$17:$B$30,B1798,'LED wiring'!$G$17:$G$30)) +
(SUMIF('Changeable copy face'!$B$17:$B$30,B1798,'Changeable copy face'!$G$17:$G$30)) +
(SUMIF('Flex face assembly'!$B$17:$B$30,B1798,'Flex face assembly'!$G$17:$G$30)) +
(SUMIF('Routed face assembly'!$B$17:$B$30,B1798,'Routed face assembly'!$G$17:$G$30)) +
(SUMIF('Paint calculation'!$B$17:$B$30,B1798,'Paint calculation'!$G$17:$G$30)) +
(SUMIF('Trimcap letter face'!$B$17:$B$30,B1798,'Trimcap letter face'!$G$17:$G$30)) +
(SUMIF('Trimcap letter face (2)'!$B$17:$B$30,B1798,'Trimcap letter face (2)'!$G$17:$G$30)) +
(SUMIF('Channel letter fabrication'!$B$17:$B$30,B1798,'Channel letter fabrication'!$G$17:$G$30)) +
(SUMIF('Channel letter fabrication (2)'!$B$17:$B$30,B1798,'Channel letter fabrication (2)'!$G$17:$G$30))</f>
        <v>0</v>
      </c>
    </row>
    <row r="1799" spans="1:10">
      <c r="A1799" s="28">
        <f>[1]ODBC!$A1799</f>
        <v>0</v>
      </c>
      <c r="B1799" s="29">
        <f>[1]ODBC!B1799</f>
        <v>0</v>
      </c>
      <c r="C1799" s="30" t="str">
        <f>IFERROR(VLOOKUP($B1799,[1]ODBC!$B:$H,2,FALSE),"")</f>
        <v/>
      </c>
      <c r="D1799" s="30" t="str">
        <f>IFERROR(VLOOKUP($B1799,[1]ODBC!$B:$H,3,FALSE),"")</f>
        <v/>
      </c>
      <c r="E1799" s="30" t="str">
        <f>IFERROR(VLOOKUP($B1799,[1]ODBC!$B:$H,4,FALSE),"")</f>
        <v/>
      </c>
      <c r="F1799" s="31" t="str">
        <f>IFERROR(VLOOKUP($B1799,[1]ODBC!$B:$H,5,FALSE),"")</f>
        <v/>
      </c>
      <c r="G1799" s="32">
        <f>[1]ODBC!G1799</f>
        <v>0</v>
      </c>
      <c r="H1799" s="33">
        <f>SUM([1]ODBC!H1799)</f>
        <v>0</v>
      </c>
      <c r="I1799" s="41" t="str">
        <f>'Vinyl cutting'!$B$2</f>
        <v>J36938</v>
      </c>
      <c r="J1799" s="42">
        <f ca="1">(SUMIF('Freeform time and material'!$B$17:$B$30,B1799,'Freeform time and material'!$G$17:$G$30)) +
(SUMIF('Vinyl cutting'!$B$17:$B$30,B1799,'Vinyl cutting'!$G$17:$G$30)) +
(SUMIF('Vinyl cutting (2)'!$B$17:$B$30,B1799,'Vinyl cutting (2)'!$G$17:$G$30)) +
(SUMIF('Apply vinyl graphics'!$B$17:$B$30,B1799,'Apply vinyl graphics'!$G$17:$G$30)) +
(SUMIF('Apply vinyl graphics (2)'!$B$17:$B$30,B1799,'Apply vinyl graphics (2)'!$G$17:$G$30)) +
(SUMIF('Alum pan sign'!$B$17:$B$30,B1799,'Alum pan sign'!$G$17:$G$30)) +
(SUMIF('Alum pan sign (2)'!$B$17:$B$30,B1799,'Alum pan sign (2)'!$G$17:$G$30)) +
(SUMIF('Economy pan sign'!$B$17:$B$30,B1799,'Economy pan sign'!$G$17:$G$30)) +
(SUMIF('Post and panel sign'!$B$17:$B$30,B1799,'Post and panel sign'!$G$17:$G$30)) +
(SUMIF('Post and panel sign (2)'!$B$17:$B$30,B1799,'Post and panel sign (2)'!$G$17:$G$30)) +
(SUMIF('Flat panels only'!$B$17:$B$30,B1799,'Flat panels only'!$G$17:$G$30)) +
(SUMIF('Flat panels only (2)'!$B$17:$B$30,B1799,'Flat panels only (2)'!$G$17:$G$30)) +
(SUMIF('Routed panel shapes'!$B$18:$B$31,B1799,'Routed panel shapes'!$G$18:$G$31)) +
(SUMIF('Routed panel shapes (2)'!$B$18:$B$31,B1799,'Routed panel shapes (2)'!$G$18:$G$31)) +
(SUMIF('Routed face only'!$B$17:$B$30,B1799,'Routed face only'!$G$17:$G$30)) +
(SUMIF('Routed face only (2)'!$B$17:$B$30,B1799,'Routed face only (2)'!$G$17:$G$30)) +
(SUMIF('Routed alum faces letters'!$B$17:$B$30,B1799,'Routed alum faces letters'!$G$17:$G$30)) +
(SUMIF('Routed alum faces letters (2)'!$B$17:$B$30,B1799,'Routed alum faces letters (2)'!$G$17:$G$30)) +
(SUMIF('Routed push through acrylic'!$B$17:$B$30,B1799,'Routed push through acrylic'!$G$17:$G$30)) +
(SUMIF('Routed push through acrylic (2)'!$B$17:$B$30,B1799,'Routed push through acrylic (2)'!$G$17:$G$30)) +
(SUMIF('Sf routed cabinet'!$B$17:$B$30,B1799,'Sf routed cabinet'!$G$17:$G$30)) +
(SUMIF('Sf routed cabinet (2)'!$B$17:$B$30,B1799,'Sf routed cabinet (2)'!$G$17:$G$30)) +
(SUMIF('Df routed cabinet'!$B$17:$B$30,B1799,'Df routed cabinet'!$G$17:$G$30)) +
(SUMIF('Df routed cabinet (2)'!$B$17:$B$30,B1799,'Df routed cabinet (2)'!$G$17:$G$30)) +
(SUMIF('Sf acrylic cabinet'!$B$17:$B$30,B1799,'Sf acrylic cabinet'!$G$17:$G$30)) +
(SUMIF('Sf acrylic cabinet (2)'!$B$17:$B$30,B1799,'Sf acrylic cabinet (2)'!$G$17:$G$30)) +
(SUMIF('Economy Sf acrylic'!$B$17:$B$30,B1799,'Economy Sf acrylic'!$G$17:$G$30)) +
(SUMIF('Df acrylic cabinet'!$B$17:$B$30,B1799,'Df acrylic cabinet'!$G$17:$G$30)) +
(SUMIF('Df acrylic cabinet (2)'!$B$17:$B$30,B1799,'Df acrylic cabinet (2)'!$G$17:$G$30)) +
(SUMIF('Sf flex cabinet'!$B$17:$B$30,B1799,'Sf flex cabinet'!$G$17:$G$30)) +
(SUMIF('Sf flex cabinet (2)'!$B$17:$B$30,B1799,'Sf flex cabinet (2)'!$G$17:$G$30)) +
(SUMIF('Df flex cabinet'!$B$17:$B$36,B1799,'Df flex cabinet'!$G$17:$G$36)) +
(SUMIF('Df flex cabinet (2)'!$B$17:$B$36,B1799,'Df flex cabinet (2)'!$G$17:$G$36)) +
(SUMIF('Pole cover'!$B$17:$B$30,B1799,'Pole cover'!$G$17:$G$30)) +
(SUMIF('Pole cover (2)'!$B$17:$B$30,B1799,'Pole cover (2)'!$G$17:$G$30)) +
(SUMIF('Structural Steel Fab'!$B$17:$B$29,B1799,'Structural Steel Fab'!$G$17:$G$29)) +
(SUMIF(Reveal!$B$17:$B$30,B1799,Reveal!$G$17:$G$30)) +
(SUMIF('Reveal (2)'!$B$17:$B$30,B1799,'Reveal (2)'!$G$17:$G$30)) +
(SUMIF('Crown cove top'!$B$17:$B$30,B1799,'Crown cove top'!$G$17:$G$30)) +
(SUMIF('EMC assembly'!$B$17:$B$30,B1799,'EMC assembly'!$G$17:$G$30)) +
(SUMIF(Crating!$B$17:$B$29,B1799,Crating!$G$17:$G$29)) +
(SUMIF('LED wiring'!$B$17:$B$30,B1799,'LED wiring'!$G$17:$G$30)) +
(SUMIF('Changeable copy face'!$B$17:$B$30,B1799,'Changeable copy face'!$G$17:$G$30)) +
(SUMIF('Flex face assembly'!$B$17:$B$30,B1799,'Flex face assembly'!$G$17:$G$30)) +
(SUMIF('Routed face assembly'!$B$17:$B$30,B1799,'Routed face assembly'!$G$17:$G$30)) +
(SUMIF('Paint calculation'!$B$17:$B$30,B1799,'Paint calculation'!$G$17:$G$30)) +
(SUMIF('Trimcap letter face'!$B$17:$B$30,B1799,'Trimcap letter face'!$G$17:$G$30)) +
(SUMIF('Trimcap letter face (2)'!$B$17:$B$30,B1799,'Trimcap letter face (2)'!$G$17:$G$30)) +
(SUMIF('Channel letter fabrication'!$B$17:$B$30,B1799,'Channel letter fabrication'!$G$17:$G$30)) +
(SUMIF('Channel letter fabrication (2)'!$B$17:$B$30,B1799,'Channel letter fabrication (2)'!$G$17:$G$30))</f>
        <v>0</v>
      </c>
    </row>
    <row r="1800" spans="1:10">
      <c r="A1800" s="28">
        <f>[1]ODBC!$A1800</f>
        <v>0</v>
      </c>
      <c r="B1800" s="29">
        <f>[1]ODBC!B1800</f>
        <v>0</v>
      </c>
      <c r="C1800" s="30" t="str">
        <f>IFERROR(VLOOKUP($B1800,[1]ODBC!$B:$H,2,FALSE),"")</f>
        <v/>
      </c>
      <c r="D1800" s="30" t="str">
        <f>IFERROR(VLOOKUP($B1800,[1]ODBC!$B:$H,3,FALSE),"")</f>
        <v/>
      </c>
      <c r="E1800" s="30" t="str">
        <f>IFERROR(VLOOKUP($B1800,[1]ODBC!$B:$H,4,FALSE),"")</f>
        <v/>
      </c>
      <c r="F1800" s="31" t="str">
        <f>IFERROR(VLOOKUP($B1800,[1]ODBC!$B:$H,5,FALSE),"")</f>
        <v/>
      </c>
      <c r="G1800" s="32">
        <f>[1]ODBC!G1800</f>
        <v>0</v>
      </c>
      <c r="H1800" s="33">
        <f>SUM([1]ODBC!H1800)</f>
        <v>0</v>
      </c>
      <c r="I1800" s="41" t="str">
        <f>'Vinyl cutting'!$B$2</f>
        <v>J36938</v>
      </c>
      <c r="J1800" s="42">
        <f ca="1">(SUMIF('Freeform time and material'!$B$17:$B$30,B1800,'Freeform time and material'!$G$17:$G$30)) +
(SUMIF('Vinyl cutting'!$B$17:$B$30,B1800,'Vinyl cutting'!$G$17:$G$30)) +
(SUMIF('Vinyl cutting (2)'!$B$17:$B$30,B1800,'Vinyl cutting (2)'!$G$17:$G$30)) +
(SUMIF('Apply vinyl graphics'!$B$17:$B$30,B1800,'Apply vinyl graphics'!$G$17:$G$30)) +
(SUMIF('Apply vinyl graphics (2)'!$B$17:$B$30,B1800,'Apply vinyl graphics (2)'!$G$17:$G$30)) +
(SUMIF('Alum pan sign'!$B$17:$B$30,B1800,'Alum pan sign'!$G$17:$G$30)) +
(SUMIF('Alum pan sign (2)'!$B$17:$B$30,B1800,'Alum pan sign (2)'!$G$17:$G$30)) +
(SUMIF('Economy pan sign'!$B$17:$B$30,B1800,'Economy pan sign'!$G$17:$G$30)) +
(SUMIF('Post and panel sign'!$B$17:$B$30,B1800,'Post and panel sign'!$G$17:$G$30)) +
(SUMIF('Post and panel sign (2)'!$B$17:$B$30,B1800,'Post and panel sign (2)'!$G$17:$G$30)) +
(SUMIF('Flat panels only'!$B$17:$B$30,B1800,'Flat panels only'!$G$17:$G$30)) +
(SUMIF('Flat panels only (2)'!$B$17:$B$30,B1800,'Flat panels only (2)'!$G$17:$G$30)) +
(SUMIF('Routed panel shapes'!$B$18:$B$31,B1800,'Routed panel shapes'!$G$18:$G$31)) +
(SUMIF('Routed panel shapes (2)'!$B$18:$B$31,B1800,'Routed panel shapes (2)'!$G$18:$G$31)) +
(SUMIF('Routed face only'!$B$17:$B$30,B1800,'Routed face only'!$G$17:$G$30)) +
(SUMIF('Routed face only (2)'!$B$17:$B$30,B1800,'Routed face only (2)'!$G$17:$G$30)) +
(SUMIF('Routed alum faces letters'!$B$17:$B$30,B1800,'Routed alum faces letters'!$G$17:$G$30)) +
(SUMIF('Routed alum faces letters (2)'!$B$17:$B$30,B1800,'Routed alum faces letters (2)'!$G$17:$G$30)) +
(SUMIF('Routed push through acrylic'!$B$17:$B$30,B1800,'Routed push through acrylic'!$G$17:$G$30)) +
(SUMIF('Routed push through acrylic (2)'!$B$17:$B$30,B1800,'Routed push through acrylic (2)'!$G$17:$G$30)) +
(SUMIF('Sf routed cabinet'!$B$17:$B$30,B1800,'Sf routed cabinet'!$G$17:$G$30)) +
(SUMIF('Sf routed cabinet (2)'!$B$17:$B$30,B1800,'Sf routed cabinet (2)'!$G$17:$G$30)) +
(SUMIF('Df routed cabinet'!$B$17:$B$30,B1800,'Df routed cabinet'!$G$17:$G$30)) +
(SUMIF('Df routed cabinet (2)'!$B$17:$B$30,B1800,'Df routed cabinet (2)'!$G$17:$G$30)) +
(SUMIF('Sf acrylic cabinet'!$B$17:$B$30,B1800,'Sf acrylic cabinet'!$G$17:$G$30)) +
(SUMIF('Sf acrylic cabinet (2)'!$B$17:$B$30,B1800,'Sf acrylic cabinet (2)'!$G$17:$G$30)) +
(SUMIF('Economy Sf acrylic'!$B$17:$B$30,B1800,'Economy Sf acrylic'!$G$17:$G$30)) +
(SUMIF('Df acrylic cabinet'!$B$17:$B$30,B1800,'Df acrylic cabinet'!$G$17:$G$30)) +
(SUMIF('Df acrylic cabinet (2)'!$B$17:$B$30,B1800,'Df acrylic cabinet (2)'!$G$17:$G$30)) +
(SUMIF('Sf flex cabinet'!$B$17:$B$30,B1800,'Sf flex cabinet'!$G$17:$G$30)) +
(SUMIF('Sf flex cabinet (2)'!$B$17:$B$30,B1800,'Sf flex cabinet (2)'!$G$17:$G$30)) +
(SUMIF('Df flex cabinet'!$B$17:$B$36,B1800,'Df flex cabinet'!$G$17:$G$36)) +
(SUMIF('Df flex cabinet (2)'!$B$17:$B$36,B1800,'Df flex cabinet (2)'!$G$17:$G$36)) +
(SUMIF('Pole cover'!$B$17:$B$30,B1800,'Pole cover'!$G$17:$G$30)) +
(SUMIF('Pole cover (2)'!$B$17:$B$30,B1800,'Pole cover (2)'!$G$17:$G$30)) +
(SUMIF('Structural Steel Fab'!$B$17:$B$29,B1800,'Structural Steel Fab'!$G$17:$G$29)) +
(SUMIF(Reveal!$B$17:$B$30,B1800,Reveal!$G$17:$G$30)) +
(SUMIF('Reveal (2)'!$B$17:$B$30,B1800,'Reveal (2)'!$G$17:$G$30)) +
(SUMIF('Crown cove top'!$B$17:$B$30,B1800,'Crown cove top'!$G$17:$G$30)) +
(SUMIF('EMC assembly'!$B$17:$B$30,B1800,'EMC assembly'!$G$17:$G$30)) +
(SUMIF(Crating!$B$17:$B$29,B1800,Crating!$G$17:$G$29)) +
(SUMIF('LED wiring'!$B$17:$B$30,B1800,'LED wiring'!$G$17:$G$30)) +
(SUMIF('Changeable copy face'!$B$17:$B$30,B1800,'Changeable copy face'!$G$17:$G$30)) +
(SUMIF('Flex face assembly'!$B$17:$B$30,B1800,'Flex face assembly'!$G$17:$G$30)) +
(SUMIF('Routed face assembly'!$B$17:$B$30,B1800,'Routed face assembly'!$G$17:$G$30)) +
(SUMIF('Paint calculation'!$B$17:$B$30,B1800,'Paint calculation'!$G$17:$G$30)) +
(SUMIF('Trimcap letter face'!$B$17:$B$30,B1800,'Trimcap letter face'!$G$17:$G$30)) +
(SUMIF('Trimcap letter face (2)'!$B$17:$B$30,B1800,'Trimcap letter face (2)'!$G$17:$G$30)) +
(SUMIF('Channel letter fabrication'!$B$17:$B$30,B1800,'Channel letter fabrication'!$G$17:$G$30)) +
(SUMIF('Channel letter fabrication (2)'!$B$17:$B$30,B1800,'Channel letter fabrication (2)'!$G$17:$G$30))</f>
        <v>0</v>
      </c>
    </row>
    <row r="1801" spans="1:10">
      <c r="A1801" s="28">
        <f>[1]ODBC!$A1801</f>
        <v>0</v>
      </c>
      <c r="B1801" s="29">
        <f>[1]ODBC!B1801</f>
        <v>0</v>
      </c>
      <c r="C1801" s="30" t="str">
        <f>IFERROR(VLOOKUP($B1801,[1]ODBC!$B:$H,2,FALSE),"")</f>
        <v/>
      </c>
      <c r="D1801" s="30" t="str">
        <f>IFERROR(VLOOKUP($B1801,[1]ODBC!$B:$H,3,FALSE),"")</f>
        <v/>
      </c>
      <c r="E1801" s="30" t="str">
        <f>IFERROR(VLOOKUP($B1801,[1]ODBC!$B:$H,4,FALSE),"")</f>
        <v/>
      </c>
      <c r="F1801" s="31" t="str">
        <f>IFERROR(VLOOKUP($B1801,[1]ODBC!$B:$H,5,FALSE),"")</f>
        <v/>
      </c>
      <c r="G1801" s="32">
        <f>[1]ODBC!G1801</f>
        <v>0</v>
      </c>
      <c r="H1801" s="33">
        <f>SUM([1]ODBC!H1801)</f>
        <v>0</v>
      </c>
      <c r="I1801" s="41" t="str">
        <f>'Vinyl cutting'!$B$2</f>
        <v>J36938</v>
      </c>
      <c r="J1801" s="42">
        <f ca="1">(SUMIF('Freeform time and material'!$B$17:$B$30,B1801,'Freeform time and material'!$G$17:$G$30)) +
(SUMIF('Vinyl cutting'!$B$17:$B$30,B1801,'Vinyl cutting'!$G$17:$G$30)) +
(SUMIF('Vinyl cutting (2)'!$B$17:$B$30,B1801,'Vinyl cutting (2)'!$G$17:$G$30)) +
(SUMIF('Apply vinyl graphics'!$B$17:$B$30,B1801,'Apply vinyl graphics'!$G$17:$G$30)) +
(SUMIF('Apply vinyl graphics (2)'!$B$17:$B$30,B1801,'Apply vinyl graphics (2)'!$G$17:$G$30)) +
(SUMIF('Alum pan sign'!$B$17:$B$30,B1801,'Alum pan sign'!$G$17:$G$30)) +
(SUMIF('Alum pan sign (2)'!$B$17:$B$30,B1801,'Alum pan sign (2)'!$G$17:$G$30)) +
(SUMIF('Economy pan sign'!$B$17:$B$30,B1801,'Economy pan sign'!$G$17:$G$30)) +
(SUMIF('Post and panel sign'!$B$17:$B$30,B1801,'Post and panel sign'!$G$17:$G$30)) +
(SUMIF('Post and panel sign (2)'!$B$17:$B$30,B1801,'Post and panel sign (2)'!$G$17:$G$30)) +
(SUMIF('Flat panels only'!$B$17:$B$30,B1801,'Flat panels only'!$G$17:$G$30)) +
(SUMIF('Flat panels only (2)'!$B$17:$B$30,B1801,'Flat panels only (2)'!$G$17:$G$30)) +
(SUMIF('Routed panel shapes'!$B$18:$B$31,B1801,'Routed panel shapes'!$G$18:$G$31)) +
(SUMIF('Routed panel shapes (2)'!$B$18:$B$31,B1801,'Routed panel shapes (2)'!$G$18:$G$31)) +
(SUMIF('Routed face only'!$B$17:$B$30,B1801,'Routed face only'!$G$17:$G$30)) +
(SUMIF('Routed face only (2)'!$B$17:$B$30,B1801,'Routed face only (2)'!$G$17:$G$30)) +
(SUMIF('Routed alum faces letters'!$B$17:$B$30,B1801,'Routed alum faces letters'!$G$17:$G$30)) +
(SUMIF('Routed alum faces letters (2)'!$B$17:$B$30,B1801,'Routed alum faces letters (2)'!$G$17:$G$30)) +
(SUMIF('Routed push through acrylic'!$B$17:$B$30,B1801,'Routed push through acrylic'!$G$17:$G$30)) +
(SUMIF('Routed push through acrylic (2)'!$B$17:$B$30,B1801,'Routed push through acrylic (2)'!$G$17:$G$30)) +
(SUMIF('Sf routed cabinet'!$B$17:$B$30,B1801,'Sf routed cabinet'!$G$17:$G$30)) +
(SUMIF('Sf routed cabinet (2)'!$B$17:$B$30,B1801,'Sf routed cabinet (2)'!$G$17:$G$30)) +
(SUMIF('Df routed cabinet'!$B$17:$B$30,B1801,'Df routed cabinet'!$G$17:$G$30)) +
(SUMIF('Df routed cabinet (2)'!$B$17:$B$30,B1801,'Df routed cabinet (2)'!$G$17:$G$30)) +
(SUMIF('Sf acrylic cabinet'!$B$17:$B$30,B1801,'Sf acrylic cabinet'!$G$17:$G$30)) +
(SUMIF('Sf acrylic cabinet (2)'!$B$17:$B$30,B1801,'Sf acrylic cabinet (2)'!$G$17:$G$30)) +
(SUMIF('Economy Sf acrylic'!$B$17:$B$30,B1801,'Economy Sf acrylic'!$G$17:$G$30)) +
(SUMIF('Df acrylic cabinet'!$B$17:$B$30,B1801,'Df acrylic cabinet'!$G$17:$G$30)) +
(SUMIF('Df acrylic cabinet (2)'!$B$17:$B$30,B1801,'Df acrylic cabinet (2)'!$G$17:$G$30)) +
(SUMIF('Sf flex cabinet'!$B$17:$B$30,B1801,'Sf flex cabinet'!$G$17:$G$30)) +
(SUMIF('Sf flex cabinet (2)'!$B$17:$B$30,B1801,'Sf flex cabinet (2)'!$G$17:$G$30)) +
(SUMIF('Df flex cabinet'!$B$17:$B$36,B1801,'Df flex cabinet'!$G$17:$G$36)) +
(SUMIF('Df flex cabinet (2)'!$B$17:$B$36,B1801,'Df flex cabinet (2)'!$G$17:$G$36)) +
(SUMIF('Pole cover'!$B$17:$B$30,B1801,'Pole cover'!$G$17:$G$30)) +
(SUMIF('Pole cover (2)'!$B$17:$B$30,B1801,'Pole cover (2)'!$G$17:$G$30)) +
(SUMIF('Structural Steel Fab'!$B$17:$B$29,B1801,'Structural Steel Fab'!$G$17:$G$29)) +
(SUMIF(Reveal!$B$17:$B$30,B1801,Reveal!$G$17:$G$30)) +
(SUMIF('Reveal (2)'!$B$17:$B$30,B1801,'Reveal (2)'!$G$17:$G$30)) +
(SUMIF('Crown cove top'!$B$17:$B$30,B1801,'Crown cove top'!$G$17:$G$30)) +
(SUMIF('EMC assembly'!$B$17:$B$30,B1801,'EMC assembly'!$G$17:$G$30)) +
(SUMIF(Crating!$B$17:$B$29,B1801,Crating!$G$17:$G$29)) +
(SUMIF('LED wiring'!$B$17:$B$30,B1801,'LED wiring'!$G$17:$G$30)) +
(SUMIF('Changeable copy face'!$B$17:$B$30,B1801,'Changeable copy face'!$G$17:$G$30)) +
(SUMIF('Flex face assembly'!$B$17:$B$30,B1801,'Flex face assembly'!$G$17:$G$30)) +
(SUMIF('Routed face assembly'!$B$17:$B$30,B1801,'Routed face assembly'!$G$17:$G$30)) +
(SUMIF('Paint calculation'!$B$17:$B$30,B1801,'Paint calculation'!$G$17:$G$30)) +
(SUMIF('Trimcap letter face'!$B$17:$B$30,B1801,'Trimcap letter face'!$G$17:$G$30)) +
(SUMIF('Trimcap letter face (2)'!$B$17:$B$30,B1801,'Trimcap letter face (2)'!$G$17:$G$30)) +
(SUMIF('Channel letter fabrication'!$B$17:$B$30,B1801,'Channel letter fabrication'!$G$17:$G$30)) +
(SUMIF('Channel letter fabrication (2)'!$B$17:$B$30,B1801,'Channel letter fabrication (2)'!$G$17:$G$30))</f>
        <v>0</v>
      </c>
    </row>
    <row r="1802" spans="1:10">
      <c r="A1802" s="28">
        <f>[1]ODBC!$A1802</f>
        <v>0</v>
      </c>
      <c r="B1802" s="29">
        <f>[1]ODBC!B1802</f>
        <v>0</v>
      </c>
      <c r="C1802" s="30" t="str">
        <f>IFERROR(VLOOKUP($B1802,[1]ODBC!$B:$H,2,FALSE),"")</f>
        <v/>
      </c>
      <c r="D1802" s="30" t="str">
        <f>IFERROR(VLOOKUP($B1802,[1]ODBC!$B:$H,3,FALSE),"")</f>
        <v/>
      </c>
      <c r="E1802" s="30" t="str">
        <f>IFERROR(VLOOKUP($B1802,[1]ODBC!$B:$H,4,FALSE),"")</f>
        <v/>
      </c>
      <c r="F1802" s="31" t="str">
        <f>IFERROR(VLOOKUP($B1802,[1]ODBC!$B:$H,5,FALSE),"")</f>
        <v/>
      </c>
      <c r="G1802" s="32">
        <f>[1]ODBC!G1802</f>
        <v>0</v>
      </c>
      <c r="H1802" s="33">
        <f>SUM([1]ODBC!H1802)</f>
        <v>0</v>
      </c>
      <c r="I1802" s="41" t="str">
        <f>'Vinyl cutting'!$B$2</f>
        <v>J36938</v>
      </c>
      <c r="J1802" s="42">
        <f ca="1">(SUMIF('Freeform time and material'!$B$17:$B$30,B1802,'Freeform time and material'!$G$17:$G$30)) +
(SUMIF('Vinyl cutting'!$B$17:$B$30,B1802,'Vinyl cutting'!$G$17:$G$30)) +
(SUMIF('Vinyl cutting (2)'!$B$17:$B$30,B1802,'Vinyl cutting (2)'!$G$17:$G$30)) +
(SUMIF('Apply vinyl graphics'!$B$17:$B$30,B1802,'Apply vinyl graphics'!$G$17:$G$30)) +
(SUMIF('Apply vinyl graphics (2)'!$B$17:$B$30,B1802,'Apply vinyl graphics (2)'!$G$17:$G$30)) +
(SUMIF('Alum pan sign'!$B$17:$B$30,B1802,'Alum pan sign'!$G$17:$G$30)) +
(SUMIF('Alum pan sign (2)'!$B$17:$B$30,B1802,'Alum pan sign (2)'!$G$17:$G$30)) +
(SUMIF('Economy pan sign'!$B$17:$B$30,B1802,'Economy pan sign'!$G$17:$G$30)) +
(SUMIF('Post and panel sign'!$B$17:$B$30,B1802,'Post and panel sign'!$G$17:$G$30)) +
(SUMIF('Post and panel sign (2)'!$B$17:$B$30,B1802,'Post and panel sign (2)'!$G$17:$G$30)) +
(SUMIF('Flat panels only'!$B$17:$B$30,B1802,'Flat panels only'!$G$17:$G$30)) +
(SUMIF('Flat panels only (2)'!$B$17:$B$30,B1802,'Flat panels only (2)'!$G$17:$G$30)) +
(SUMIF('Routed panel shapes'!$B$18:$B$31,B1802,'Routed panel shapes'!$G$18:$G$31)) +
(SUMIF('Routed panel shapes (2)'!$B$18:$B$31,B1802,'Routed panel shapes (2)'!$G$18:$G$31)) +
(SUMIF('Routed face only'!$B$17:$B$30,B1802,'Routed face only'!$G$17:$G$30)) +
(SUMIF('Routed face only (2)'!$B$17:$B$30,B1802,'Routed face only (2)'!$G$17:$G$30)) +
(SUMIF('Routed alum faces letters'!$B$17:$B$30,B1802,'Routed alum faces letters'!$G$17:$G$30)) +
(SUMIF('Routed alum faces letters (2)'!$B$17:$B$30,B1802,'Routed alum faces letters (2)'!$G$17:$G$30)) +
(SUMIF('Routed push through acrylic'!$B$17:$B$30,B1802,'Routed push through acrylic'!$G$17:$G$30)) +
(SUMIF('Routed push through acrylic (2)'!$B$17:$B$30,B1802,'Routed push through acrylic (2)'!$G$17:$G$30)) +
(SUMIF('Sf routed cabinet'!$B$17:$B$30,B1802,'Sf routed cabinet'!$G$17:$G$30)) +
(SUMIF('Sf routed cabinet (2)'!$B$17:$B$30,B1802,'Sf routed cabinet (2)'!$G$17:$G$30)) +
(SUMIF('Df routed cabinet'!$B$17:$B$30,B1802,'Df routed cabinet'!$G$17:$G$30)) +
(SUMIF('Df routed cabinet (2)'!$B$17:$B$30,B1802,'Df routed cabinet (2)'!$G$17:$G$30)) +
(SUMIF('Sf acrylic cabinet'!$B$17:$B$30,B1802,'Sf acrylic cabinet'!$G$17:$G$30)) +
(SUMIF('Sf acrylic cabinet (2)'!$B$17:$B$30,B1802,'Sf acrylic cabinet (2)'!$G$17:$G$30)) +
(SUMIF('Economy Sf acrylic'!$B$17:$B$30,B1802,'Economy Sf acrylic'!$G$17:$G$30)) +
(SUMIF('Df acrylic cabinet'!$B$17:$B$30,B1802,'Df acrylic cabinet'!$G$17:$G$30)) +
(SUMIF('Df acrylic cabinet (2)'!$B$17:$B$30,B1802,'Df acrylic cabinet (2)'!$G$17:$G$30)) +
(SUMIF('Sf flex cabinet'!$B$17:$B$30,B1802,'Sf flex cabinet'!$G$17:$G$30)) +
(SUMIF('Sf flex cabinet (2)'!$B$17:$B$30,B1802,'Sf flex cabinet (2)'!$G$17:$G$30)) +
(SUMIF('Df flex cabinet'!$B$17:$B$36,B1802,'Df flex cabinet'!$G$17:$G$36)) +
(SUMIF('Df flex cabinet (2)'!$B$17:$B$36,B1802,'Df flex cabinet (2)'!$G$17:$G$36)) +
(SUMIF('Pole cover'!$B$17:$B$30,B1802,'Pole cover'!$G$17:$G$30)) +
(SUMIF('Pole cover (2)'!$B$17:$B$30,B1802,'Pole cover (2)'!$G$17:$G$30)) +
(SUMIF('Structural Steel Fab'!$B$17:$B$29,B1802,'Structural Steel Fab'!$G$17:$G$29)) +
(SUMIF(Reveal!$B$17:$B$30,B1802,Reveal!$G$17:$G$30)) +
(SUMIF('Reveal (2)'!$B$17:$B$30,B1802,'Reveal (2)'!$G$17:$G$30)) +
(SUMIF('Crown cove top'!$B$17:$B$30,B1802,'Crown cove top'!$G$17:$G$30)) +
(SUMIF('EMC assembly'!$B$17:$B$30,B1802,'EMC assembly'!$G$17:$G$30)) +
(SUMIF(Crating!$B$17:$B$29,B1802,Crating!$G$17:$G$29)) +
(SUMIF('LED wiring'!$B$17:$B$30,B1802,'LED wiring'!$G$17:$G$30)) +
(SUMIF('Changeable copy face'!$B$17:$B$30,B1802,'Changeable copy face'!$G$17:$G$30)) +
(SUMIF('Flex face assembly'!$B$17:$B$30,B1802,'Flex face assembly'!$G$17:$G$30)) +
(SUMIF('Routed face assembly'!$B$17:$B$30,B1802,'Routed face assembly'!$G$17:$G$30)) +
(SUMIF('Paint calculation'!$B$17:$B$30,B1802,'Paint calculation'!$G$17:$G$30)) +
(SUMIF('Trimcap letter face'!$B$17:$B$30,B1802,'Trimcap letter face'!$G$17:$G$30)) +
(SUMIF('Trimcap letter face (2)'!$B$17:$B$30,B1802,'Trimcap letter face (2)'!$G$17:$G$30)) +
(SUMIF('Channel letter fabrication'!$B$17:$B$30,B1802,'Channel letter fabrication'!$G$17:$G$30)) +
(SUMIF('Channel letter fabrication (2)'!$B$17:$B$30,B1802,'Channel letter fabrication (2)'!$G$17:$G$30))</f>
        <v>0</v>
      </c>
    </row>
    <row r="1803" spans="1:10">
      <c r="A1803" s="28">
        <f>[1]ODBC!$A1803</f>
        <v>0</v>
      </c>
      <c r="B1803" s="29">
        <f>[1]ODBC!B1803</f>
        <v>0</v>
      </c>
      <c r="C1803" s="30" t="str">
        <f>IFERROR(VLOOKUP($B1803,[1]ODBC!$B:$H,2,FALSE),"")</f>
        <v/>
      </c>
      <c r="D1803" s="30" t="str">
        <f>IFERROR(VLOOKUP($B1803,[1]ODBC!$B:$H,3,FALSE),"")</f>
        <v/>
      </c>
      <c r="E1803" s="30" t="str">
        <f>IFERROR(VLOOKUP($B1803,[1]ODBC!$B:$H,4,FALSE),"")</f>
        <v/>
      </c>
      <c r="F1803" s="31" t="str">
        <f>IFERROR(VLOOKUP($B1803,[1]ODBC!$B:$H,5,FALSE),"")</f>
        <v/>
      </c>
      <c r="G1803" s="32">
        <f>[1]ODBC!G1803</f>
        <v>0</v>
      </c>
      <c r="H1803" s="33">
        <f>SUM([1]ODBC!H1803)</f>
        <v>0</v>
      </c>
      <c r="I1803" s="41" t="str">
        <f>'Vinyl cutting'!$B$2</f>
        <v>J36938</v>
      </c>
      <c r="J1803" s="42">
        <f ca="1">(SUMIF('Freeform time and material'!$B$17:$B$30,B1803,'Freeform time and material'!$G$17:$G$30)) +
(SUMIF('Vinyl cutting'!$B$17:$B$30,B1803,'Vinyl cutting'!$G$17:$G$30)) +
(SUMIF('Vinyl cutting (2)'!$B$17:$B$30,B1803,'Vinyl cutting (2)'!$G$17:$G$30)) +
(SUMIF('Apply vinyl graphics'!$B$17:$B$30,B1803,'Apply vinyl graphics'!$G$17:$G$30)) +
(SUMIF('Apply vinyl graphics (2)'!$B$17:$B$30,B1803,'Apply vinyl graphics (2)'!$G$17:$G$30)) +
(SUMIF('Alum pan sign'!$B$17:$B$30,B1803,'Alum pan sign'!$G$17:$G$30)) +
(SUMIF('Alum pan sign (2)'!$B$17:$B$30,B1803,'Alum pan sign (2)'!$G$17:$G$30)) +
(SUMIF('Economy pan sign'!$B$17:$B$30,B1803,'Economy pan sign'!$G$17:$G$30)) +
(SUMIF('Post and panel sign'!$B$17:$B$30,B1803,'Post and panel sign'!$G$17:$G$30)) +
(SUMIF('Post and panel sign (2)'!$B$17:$B$30,B1803,'Post and panel sign (2)'!$G$17:$G$30)) +
(SUMIF('Flat panels only'!$B$17:$B$30,B1803,'Flat panels only'!$G$17:$G$30)) +
(SUMIF('Flat panels only (2)'!$B$17:$B$30,B1803,'Flat panels only (2)'!$G$17:$G$30)) +
(SUMIF('Routed panel shapes'!$B$18:$B$31,B1803,'Routed panel shapes'!$G$18:$G$31)) +
(SUMIF('Routed panel shapes (2)'!$B$18:$B$31,B1803,'Routed panel shapes (2)'!$G$18:$G$31)) +
(SUMIF('Routed face only'!$B$17:$B$30,B1803,'Routed face only'!$G$17:$G$30)) +
(SUMIF('Routed face only (2)'!$B$17:$B$30,B1803,'Routed face only (2)'!$G$17:$G$30)) +
(SUMIF('Routed alum faces letters'!$B$17:$B$30,B1803,'Routed alum faces letters'!$G$17:$G$30)) +
(SUMIF('Routed alum faces letters (2)'!$B$17:$B$30,B1803,'Routed alum faces letters (2)'!$G$17:$G$30)) +
(SUMIF('Routed push through acrylic'!$B$17:$B$30,B1803,'Routed push through acrylic'!$G$17:$G$30)) +
(SUMIF('Routed push through acrylic (2)'!$B$17:$B$30,B1803,'Routed push through acrylic (2)'!$G$17:$G$30)) +
(SUMIF('Sf routed cabinet'!$B$17:$B$30,B1803,'Sf routed cabinet'!$G$17:$G$30)) +
(SUMIF('Sf routed cabinet (2)'!$B$17:$B$30,B1803,'Sf routed cabinet (2)'!$G$17:$G$30)) +
(SUMIF('Df routed cabinet'!$B$17:$B$30,B1803,'Df routed cabinet'!$G$17:$G$30)) +
(SUMIF('Df routed cabinet (2)'!$B$17:$B$30,B1803,'Df routed cabinet (2)'!$G$17:$G$30)) +
(SUMIF('Sf acrylic cabinet'!$B$17:$B$30,B1803,'Sf acrylic cabinet'!$G$17:$G$30)) +
(SUMIF('Sf acrylic cabinet (2)'!$B$17:$B$30,B1803,'Sf acrylic cabinet (2)'!$G$17:$G$30)) +
(SUMIF('Economy Sf acrylic'!$B$17:$B$30,B1803,'Economy Sf acrylic'!$G$17:$G$30)) +
(SUMIF('Df acrylic cabinet'!$B$17:$B$30,B1803,'Df acrylic cabinet'!$G$17:$G$30)) +
(SUMIF('Df acrylic cabinet (2)'!$B$17:$B$30,B1803,'Df acrylic cabinet (2)'!$G$17:$G$30)) +
(SUMIF('Sf flex cabinet'!$B$17:$B$30,B1803,'Sf flex cabinet'!$G$17:$G$30)) +
(SUMIF('Sf flex cabinet (2)'!$B$17:$B$30,B1803,'Sf flex cabinet (2)'!$G$17:$G$30)) +
(SUMIF('Df flex cabinet'!$B$17:$B$36,B1803,'Df flex cabinet'!$G$17:$G$36)) +
(SUMIF('Df flex cabinet (2)'!$B$17:$B$36,B1803,'Df flex cabinet (2)'!$G$17:$G$36)) +
(SUMIF('Pole cover'!$B$17:$B$30,B1803,'Pole cover'!$G$17:$G$30)) +
(SUMIF('Pole cover (2)'!$B$17:$B$30,B1803,'Pole cover (2)'!$G$17:$G$30)) +
(SUMIF('Structural Steel Fab'!$B$17:$B$29,B1803,'Structural Steel Fab'!$G$17:$G$29)) +
(SUMIF(Reveal!$B$17:$B$30,B1803,Reveal!$G$17:$G$30)) +
(SUMIF('Reveal (2)'!$B$17:$B$30,B1803,'Reveal (2)'!$G$17:$G$30)) +
(SUMIF('Crown cove top'!$B$17:$B$30,B1803,'Crown cove top'!$G$17:$G$30)) +
(SUMIF('EMC assembly'!$B$17:$B$30,B1803,'EMC assembly'!$G$17:$G$30)) +
(SUMIF(Crating!$B$17:$B$29,B1803,Crating!$G$17:$G$29)) +
(SUMIF('LED wiring'!$B$17:$B$30,B1803,'LED wiring'!$G$17:$G$30)) +
(SUMIF('Changeable copy face'!$B$17:$B$30,B1803,'Changeable copy face'!$G$17:$G$30)) +
(SUMIF('Flex face assembly'!$B$17:$B$30,B1803,'Flex face assembly'!$G$17:$G$30)) +
(SUMIF('Routed face assembly'!$B$17:$B$30,B1803,'Routed face assembly'!$G$17:$G$30)) +
(SUMIF('Paint calculation'!$B$17:$B$30,B1803,'Paint calculation'!$G$17:$G$30)) +
(SUMIF('Trimcap letter face'!$B$17:$B$30,B1803,'Trimcap letter face'!$G$17:$G$30)) +
(SUMIF('Trimcap letter face (2)'!$B$17:$B$30,B1803,'Trimcap letter face (2)'!$G$17:$G$30)) +
(SUMIF('Channel letter fabrication'!$B$17:$B$30,B1803,'Channel letter fabrication'!$G$17:$G$30)) +
(SUMIF('Channel letter fabrication (2)'!$B$17:$B$30,B1803,'Channel letter fabrication (2)'!$G$17:$G$30))</f>
        <v>0</v>
      </c>
    </row>
    <row r="1804" spans="1:10">
      <c r="A1804" s="28">
        <f>[1]ODBC!$A1804</f>
        <v>0</v>
      </c>
      <c r="B1804" s="29">
        <f>[1]ODBC!B1804</f>
        <v>0</v>
      </c>
      <c r="C1804" s="30" t="str">
        <f>IFERROR(VLOOKUP($B1804,[1]ODBC!$B:$H,2,FALSE),"")</f>
        <v/>
      </c>
      <c r="D1804" s="30" t="str">
        <f>IFERROR(VLOOKUP($B1804,[1]ODBC!$B:$H,3,FALSE),"")</f>
        <v/>
      </c>
      <c r="E1804" s="30" t="str">
        <f>IFERROR(VLOOKUP($B1804,[1]ODBC!$B:$H,4,FALSE),"")</f>
        <v/>
      </c>
      <c r="F1804" s="31" t="str">
        <f>IFERROR(VLOOKUP($B1804,[1]ODBC!$B:$H,5,FALSE),"")</f>
        <v/>
      </c>
      <c r="G1804" s="32">
        <f>[1]ODBC!G1804</f>
        <v>0</v>
      </c>
      <c r="H1804" s="33">
        <f>SUM([1]ODBC!H1804)</f>
        <v>0</v>
      </c>
      <c r="I1804" s="41" t="str">
        <f>'Vinyl cutting'!$B$2</f>
        <v>J36938</v>
      </c>
      <c r="J1804" s="42">
        <f ca="1">(SUMIF('Freeform time and material'!$B$17:$B$30,B1804,'Freeform time and material'!$G$17:$G$30)) +
(SUMIF('Vinyl cutting'!$B$17:$B$30,B1804,'Vinyl cutting'!$G$17:$G$30)) +
(SUMIF('Vinyl cutting (2)'!$B$17:$B$30,B1804,'Vinyl cutting (2)'!$G$17:$G$30)) +
(SUMIF('Apply vinyl graphics'!$B$17:$B$30,B1804,'Apply vinyl graphics'!$G$17:$G$30)) +
(SUMIF('Apply vinyl graphics (2)'!$B$17:$B$30,B1804,'Apply vinyl graphics (2)'!$G$17:$G$30)) +
(SUMIF('Alum pan sign'!$B$17:$B$30,B1804,'Alum pan sign'!$G$17:$G$30)) +
(SUMIF('Alum pan sign (2)'!$B$17:$B$30,B1804,'Alum pan sign (2)'!$G$17:$G$30)) +
(SUMIF('Economy pan sign'!$B$17:$B$30,B1804,'Economy pan sign'!$G$17:$G$30)) +
(SUMIF('Post and panel sign'!$B$17:$B$30,B1804,'Post and panel sign'!$G$17:$G$30)) +
(SUMIF('Post and panel sign (2)'!$B$17:$B$30,B1804,'Post and panel sign (2)'!$G$17:$G$30)) +
(SUMIF('Flat panels only'!$B$17:$B$30,B1804,'Flat panels only'!$G$17:$G$30)) +
(SUMIF('Flat panels only (2)'!$B$17:$B$30,B1804,'Flat panels only (2)'!$G$17:$G$30)) +
(SUMIF('Routed panel shapes'!$B$18:$B$31,B1804,'Routed panel shapes'!$G$18:$G$31)) +
(SUMIF('Routed panel shapes (2)'!$B$18:$B$31,B1804,'Routed panel shapes (2)'!$G$18:$G$31)) +
(SUMIF('Routed face only'!$B$17:$B$30,B1804,'Routed face only'!$G$17:$G$30)) +
(SUMIF('Routed face only (2)'!$B$17:$B$30,B1804,'Routed face only (2)'!$G$17:$G$30)) +
(SUMIF('Routed alum faces letters'!$B$17:$B$30,B1804,'Routed alum faces letters'!$G$17:$G$30)) +
(SUMIF('Routed alum faces letters (2)'!$B$17:$B$30,B1804,'Routed alum faces letters (2)'!$G$17:$G$30)) +
(SUMIF('Routed push through acrylic'!$B$17:$B$30,B1804,'Routed push through acrylic'!$G$17:$G$30)) +
(SUMIF('Routed push through acrylic (2)'!$B$17:$B$30,B1804,'Routed push through acrylic (2)'!$G$17:$G$30)) +
(SUMIF('Sf routed cabinet'!$B$17:$B$30,B1804,'Sf routed cabinet'!$G$17:$G$30)) +
(SUMIF('Sf routed cabinet (2)'!$B$17:$B$30,B1804,'Sf routed cabinet (2)'!$G$17:$G$30)) +
(SUMIF('Df routed cabinet'!$B$17:$B$30,B1804,'Df routed cabinet'!$G$17:$G$30)) +
(SUMIF('Df routed cabinet (2)'!$B$17:$B$30,B1804,'Df routed cabinet (2)'!$G$17:$G$30)) +
(SUMIF('Sf acrylic cabinet'!$B$17:$B$30,B1804,'Sf acrylic cabinet'!$G$17:$G$30)) +
(SUMIF('Sf acrylic cabinet (2)'!$B$17:$B$30,B1804,'Sf acrylic cabinet (2)'!$G$17:$G$30)) +
(SUMIF('Economy Sf acrylic'!$B$17:$B$30,B1804,'Economy Sf acrylic'!$G$17:$G$30)) +
(SUMIF('Df acrylic cabinet'!$B$17:$B$30,B1804,'Df acrylic cabinet'!$G$17:$G$30)) +
(SUMIF('Df acrylic cabinet (2)'!$B$17:$B$30,B1804,'Df acrylic cabinet (2)'!$G$17:$G$30)) +
(SUMIF('Sf flex cabinet'!$B$17:$B$30,B1804,'Sf flex cabinet'!$G$17:$G$30)) +
(SUMIF('Sf flex cabinet (2)'!$B$17:$B$30,B1804,'Sf flex cabinet (2)'!$G$17:$G$30)) +
(SUMIF('Df flex cabinet'!$B$17:$B$36,B1804,'Df flex cabinet'!$G$17:$G$36)) +
(SUMIF('Df flex cabinet (2)'!$B$17:$B$36,B1804,'Df flex cabinet (2)'!$G$17:$G$36)) +
(SUMIF('Pole cover'!$B$17:$B$30,B1804,'Pole cover'!$G$17:$G$30)) +
(SUMIF('Pole cover (2)'!$B$17:$B$30,B1804,'Pole cover (2)'!$G$17:$G$30)) +
(SUMIF('Structural Steel Fab'!$B$17:$B$29,B1804,'Structural Steel Fab'!$G$17:$G$29)) +
(SUMIF(Reveal!$B$17:$B$30,B1804,Reveal!$G$17:$G$30)) +
(SUMIF('Reveal (2)'!$B$17:$B$30,B1804,'Reveal (2)'!$G$17:$G$30)) +
(SUMIF('Crown cove top'!$B$17:$B$30,B1804,'Crown cove top'!$G$17:$G$30)) +
(SUMIF('EMC assembly'!$B$17:$B$30,B1804,'EMC assembly'!$G$17:$G$30)) +
(SUMIF(Crating!$B$17:$B$29,B1804,Crating!$G$17:$G$29)) +
(SUMIF('LED wiring'!$B$17:$B$30,B1804,'LED wiring'!$G$17:$G$30)) +
(SUMIF('Changeable copy face'!$B$17:$B$30,B1804,'Changeable copy face'!$G$17:$G$30)) +
(SUMIF('Flex face assembly'!$B$17:$B$30,B1804,'Flex face assembly'!$G$17:$G$30)) +
(SUMIF('Routed face assembly'!$B$17:$B$30,B1804,'Routed face assembly'!$G$17:$G$30)) +
(SUMIF('Paint calculation'!$B$17:$B$30,B1804,'Paint calculation'!$G$17:$G$30)) +
(SUMIF('Trimcap letter face'!$B$17:$B$30,B1804,'Trimcap letter face'!$G$17:$G$30)) +
(SUMIF('Trimcap letter face (2)'!$B$17:$B$30,B1804,'Trimcap letter face (2)'!$G$17:$G$30)) +
(SUMIF('Channel letter fabrication'!$B$17:$B$30,B1804,'Channel letter fabrication'!$G$17:$G$30)) +
(SUMIF('Channel letter fabrication (2)'!$B$17:$B$30,B1804,'Channel letter fabrication (2)'!$G$17:$G$30))</f>
        <v>0</v>
      </c>
    </row>
    <row r="1805" spans="1:10">
      <c r="A1805" s="28">
        <f>[1]ODBC!$A1805</f>
        <v>0</v>
      </c>
      <c r="B1805" s="29">
        <f>[1]ODBC!B1805</f>
        <v>0</v>
      </c>
      <c r="C1805" s="30" t="str">
        <f>IFERROR(VLOOKUP($B1805,[1]ODBC!$B:$H,2,FALSE),"")</f>
        <v/>
      </c>
      <c r="D1805" s="30" t="str">
        <f>IFERROR(VLOOKUP($B1805,[1]ODBC!$B:$H,3,FALSE),"")</f>
        <v/>
      </c>
      <c r="E1805" s="30" t="str">
        <f>IFERROR(VLOOKUP($B1805,[1]ODBC!$B:$H,4,FALSE),"")</f>
        <v/>
      </c>
      <c r="F1805" s="31" t="str">
        <f>IFERROR(VLOOKUP($B1805,[1]ODBC!$B:$H,5,FALSE),"")</f>
        <v/>
      </c>
      <c r="G1805" s="32">
        <f>[1]ODBC!G1805</f>
        <v>0</v>
      </c>
      <c r="H1805" s="33">
        <f>SUM([1]ODBC!H1805)</f>
        <v>0</v>
      </c>
      <c r="I1805" s="41" t="str">
        <f>'Vinyl cutting'!$B$2</f>
        <v>J36938</v>
      </c>
      <c r="J1805" s="42">
        <f ca="1">(SUMIF('Freeform time and material'!$B$17:$B$30,B1805,'Freeform time and material'!$G$17:$G$30)) +
(SUMIF('Vinyl cutting'!$B$17:$B$30,B1805,'Vinyl cutting'!$G$17:$G$30)) +
(SUMIF('Vinyl cutting (2)'!$B$17:$B$30,B1805,'Vinyl cutting (2)'!$G$17:$G$30)) +
(SUMIF('Apply vinyl graphics'!$B$17:$B$30,B1805,'Apply vinyl graphics'!$G$17:$G$30)) +
(SUMIF('Apply vinyl graphics (2)'!$B$17:$B$30,B1805,'Apply vinyl graphics (2)'!$G$17:$G$30)) +
(SUMIF('Alum pan sign'!$B$17:$B$30,B1805,'Alum pan sign'!$G$17:$G$30)) +
(SUMIF('Alum pan sign (2)'!$B$17:$B$30,B1805,'Alum pan sign (2)'!$G$17:$G$30)) +
(SUMIF('Economy pan sign'!$B$17:$B$30,B1805,'Economy pan sign'!$G$17:$G$30)) +
(SUMIF('Post and panel sign'!$B$17:$B$30,B1805,'Post and panel sign'!$G$17:$G$30)) +
(SUMIF('Post and panel sign (2)'!$B$17:$B$30,B1805,'Post and panel sign (2)'!$G$17:$G$30)) +
(SUMIF('Flat panels only'!$B$17:$B$30,B1805,'Flat panels only'!$G$17:$G$30)) +
(SUMIF('Flat panels only (2)'!$B$17:$B$30,B1805,'Flat panels only (2)'!$G$17:$G$30)) +
(SUMIF('Routed panel shapes'!$B$18:$B$31,B1805,'Routed panel shapes'!$G$18:$G$31)) +
(SUMIF('Routed panel shapes (2)'!$B$18:$B$31,B1805,'Routed panel shapes (2)'!$G$18:$G$31)) +
(SUMIF('Routed face only'!$B$17:$B$30,B1805,'Routed face only'!$G$17:$G$30)) +
(SUMIF('Routed face only (2)'!$B$17:$B$30,B1805,'Routed face only (2)'!$G$17:$G$30)) +
(SUMIF('Routed alum faces letters'!$B$17:$B$30,B1805,'Routed alum faces letters'!$G$17:$G$30)) +
(SUMIF('Routed alum faces letters (2)'!$B$17:$B$30,B1805,'Routed alum faces letters (2)'!$G$17:$G$30)) +
(SUMIF('Routed push through acrylic'!$B$17:$B$30,B1805,'Routed push through acrylic'!$G$17:$G$30)) +
(SUMIF('Routed push through acrylic (2)'!$B$17:$B$30,B1805,'Routed push through acrylic (2)'!$G$17:$G$30)) +
(SUMIF('Sf routed cabinet'!$B$17:$B$30,B1805,'Sf routed cabinet'!$G$17:$G$30)) +
(SUMIF('Sf routed cabinet (2)'!$B$17:$B$30,B1805,'Sf routed cabinet (2)'!$G$17:$G$30)) +
(SUMIF('Df routed cabinet'!$B$17:$B$30,B1805,'Df routed cabinet'!$G$17:$G$30)) +
(SUMIF('Df routed cabinet (2)'!$B$17:$B$30,B1805,'Df routed cabinet (2)'!$G$17:$G$30)) +
(SUMIF('Sf acrylic cabinet'!$B$17:$B$30,B1805,'Sf acrylic cabinet'!$G$17:$G$30)) +
(SUMIF('Sf acrylic cabinet (2)'!$B$17:$B$30,B1805,'Sf acrylic cabinet (2)'!$G$17:$G$30)) +
(SUMIF('Economy Sf acrylic'!$B$17:$B$30,B1805,'Economy Sf acrylic'!$G$17:$G$30)) +
(SUMIF('Df acrylic cabinet'!$B$17:$B$30,B1805,'Df acrylic cabinet'!$G$17:$G$30)) +
(SUMIF('Df acrylic cabinet (2)'!$B$17:$B$30,B1805,'Df acrylic cabinet (2)'!$G$17:$G$30)) +
(SUMIF('Sf flex cabinet'!$B$17:$B$30,B1805,'Sf flex cabinet'!$G$17:$G$30)) +
(SUMIF('Sf flex cabinet (2)'!$B$17:$B$30,B1805,'Sf flex cabinet (2)'!$G$17:$G$30)) +
(SUMIF('Df flex cabinet'!$B$17:$B$36,B1805,'Df flex cabinet'!$G$17:$G$36)) +
(SUMIF('Df flex cabinet (2)'!$B$17:$B$36,B1805,'Df flex cabinet (2)'!$G$17:$G$36)) +
(SUMIF('Pole cover'!$B$17:$B$30,B1805,'Pole cover'!$G$17:$G$30)) +
(SUMIF('Pole cover (2)'!$B$17:$B$30,B1805,'Pole cover (2)'!$G$17:$G$30)) +
(SUMIF('Structural Steel Fab'!$B$17:$B$29,B1805,'Structural Steel Fab'!$G$17:$G$29)) +
(SUMIF(Reveal!$B$17:$B$30,B1805,Reveal!$G$17:$G$30)) +
(SUMIF('Reveal (2)'!$B$17:$B$30,B1805,'Reveal (2)'!$G$17:$G$30)) +
(SUMIF('Crown cove top'!$B$17:$B$30,B1805,'Crown cove top'!$G$17:$G$30)) +
(SUMIF('EMC assembly'!$B$17:$B$30,B1805,'EMC assembly'!$G$17:$G$30)) +
(SUMIF(Crating!$B$17:$B$29,B1805,Crating!$G$17:$G$29)) +
(SUMIF('LED wiring'!$B$17:$B$30,B1805,'LED wiring'!$G$17:$G$30)) +
(SUMIF('Changeable copy face'!$B$17:$B$30,B1805,'Changeable copy face'!$G$17:$G$30)) +
(SUMIF('Flex face assembly'!$B$17:$B$30,B1805,'Flex face assembly'!$G$17:$G$30)) +
(SUMIF('Routed face assembly'!$B$17:$B$30,B1805,'Routed face assembly'!$G$17:$G$30)) +
(SUMIF('Paint calculation'!$B$17:$B$30,B1805,'Paint calculation'!$G$17:$G$30)) +
(SUMIF('Trimcap letter face'!$B$17:$B$30,B1805,'Trimcap letter face'!$G$17:$G$30)) +
(SUMIF('Trimcap letter face (2)'!$B$17:$B$30,B1805,'Trimcap letter face (2)'!$G$17:$G$30)) +
(SUMIF('Channel letter fabrication'!$B$17:$B$30,B1805,'Channel letter fabrication'!$G$17:$G$30)) +
(SUMIF('Channel letter fabrication (2)'!$B$17:$B$30,B1805,'Channel letter fabrication (2)'!$G$17:$G$30))</f>
        <v>0</v>
      </c>
    </row>
    <row r="1806" spans="1:10">
      <c r="A1806" s="28">
        <f>[1]ODBC!$A1806</f>
        <v>0</v>
      </c>
      <c r="B1806" s="29">
        <f>[1]ODBC!B1806</f>
        <v>0</v>
      </c>
      <c r="C1806" s="30" t="str">
        <f>IFERROR(VLOOKUP($B1806,[1]ODBC!$B:$H,2,FALSE),"")</f>
        <v/>
      </c>
      <c r="D1806" s="30" t="str">
        <f>IFERROR(VLOOKUP($B1806,[1]ODBC!$B:$H,3,FALSE),"")</f>
        <v/>
      </c>
      <c r="E1806" s="30" t="str">
        <f>IFERROR(VLOOKUP($B1806,[1]ODBC!$B:$H,4,FALSE),"")</f>
        <v/>
      </c>
      <c r="F1806" s="31" t="str">
        <f>IFERROR(VLOOKUP($B1806,[1]ODBC!$B:$H,5,FALSE),"")</f>
        <v/>
      </c>
      <c r="G1806" s="32">
        <f>[1]ODBC!G1806</f>
        <v>0</v>
      </c>
      <c r="H1806" s="33">
        <f>SUM([1]ODBC!H1806)</f>
        <v>0</v>
      </c>
      <c r="I1806" s="41" t="str">
        <f>'Vinyl cutting'!$B$2</f>
        <v>J36938</v>
      </c>
      <c r="J1806" s="42">
        <f ca="1">(SUMIF('Freeform time and material'!$B$17:$B$30,B1806,'Freeform time and material'!$G$17:$G$30)) +
(SUMIF('Vinyl cutting'!$B$17:$B$30,B1806,'Vinyl cutting'!$G$17:$G$30)) +
(SUMIF('Vinyl cutting (2)'!$B$17:$B$30,B1806,'Vinyl cutting (2)'!$G$17:$G$30)) +
(SUMIF('Apply vinyl graphics'!$B$17:$B$30,B1806,'Apply vinyl graphics'!$G$17:$G$30)) +
(SUMIF('Apply vinyl graphics (2)'!$B$17:$B$30,B1806,'Apply vinyl graphics (2)'!$G$17:$G$30)) +
(SUMIF('Alum pan sign'!$B$17:$B$30,B1806,'Alum pan sign'!$G$17:$G$30)) +
(SUMIF('Alum pan sign (2)'!$B$17:$B$30,B1806,'Alum pan sign (2)'!$G$17:$G$30)) +
(SUMIF('Economy pan sign'!$B$17:$B$30,B1806,'Economy pan sign'!$G$17:$G$30)) +
(SUMIF('Post and panel sign'!$B$17:$B$30,B1806,'Post and panel sign'!$G$17:$G$30)) +
(SUMIF('Post and panel sign (2)'!$B$17:$B$30,B1806,'Post and panel sign (2)'!$G$17:$G$30)) +
(SUMIF('Flat panels only'!$B$17:$B$30,B1806,'Flat panels only'!$G$17:$G$30)) +
(SUMIF('Flat panels only (2)'!$B$17:$B$30,B1806,'Flat panels only (2)'!$G$17:$G$30)) +
(SUMIF('Routed panel shapes'!$B$18:$B$31,B1806,'Routed panel shapes'!$G$18:$G$31)) +
(SUMIF('Routed panel shapes (2)'!$B$18:$B$31,B1806,'Routed panel shapes (2)'!$G$18:$G$31)) +
(SUMIF('Routed face only'!$B$17:$B$30,B1806,'Routed face only'!$G$17:$G$30)) +
(SUMIF('Routed face only (2)'!$B$17:$B$30,B1806,'Routed face only (2)'!$G$17:$G$30)) +
(SUMIF('Routed alum faces letters'!$B$17:$B$30,B1806,'Routed alum faces letters'!$G$17:$G$30)) +
(SUMIF('Routed alum faces letters (2)'!$B$17:$B$30,B1806,'Routed alum faces letters (2)'!$G$17:$G$30)) +
(SUMIF('Routed push through acrylic'!$B$17:$B$30,B1806,'Routed push through acrylic'!$G$17:$G$30)) +
(SUMIF('Routed push through acrylic (2)'!$B$17:$B$30,B1806,'Routed push through acrylic (2)'!$G$17:$G$30)) +
(SUMIF('Sf routed cabinet'!$B$17:$B$30,B1806,'Sf routed cabinet'!$G$17:$G$30)) +
(SUMIF('Sf routed cabinet (2)'!$B$17:$B$30,B1806,'Sf routed cabinet (2)'!$G$17:$G$30)) +
(SUMIF('Df routed cabinet'!$B$17:$B$30,B1806,'Df routed cabinet'!$G$17:$G$30)) +
(SUMIF('Df routed cabinet (2)'!$B$17:$B$30,B1806,'Df routed cabinet (2)'!$G$17:$G$30)) +
(SUMIF('Sf acrylic cabinet'!$B$17:$B$30,B1806,'Sf acrylic cabinet'!$G$17:$G$30)) +
(SUMIF('Sf acrylic cabinet (2)'!$B$17:$B$30,B1806,'Sf acrylic cabinet (2)'!$G$17:$G$30)) +
(SUMIF('Economy Sf acrylic'!$B$17:$B$30,B1806,'Economy Sf acrylic'!$G$17:$G$30)) +
(SUMIF('Df acrylic cabinet'!$B$17:$B$30,B1806,'Df acrylic cabinet'!$G$17:$G$30)) +
(SUMIF('Df acrylic cabinet (2)'!$B$17:$B$30,B1806,'Df acrylic cabinet (2)'!$G$17:$G$30)) +
(SUMIF('Sf flex cabinet'!$B$17:$B$30,B1806,'Sf flex cabinet'!$G$17:$G$30)) +
(SUMIF('Sf flex cabinet (2)'!$B$17:$B$30,B1806,'Sf flex cabinet (2)'!$G$17:$G$30)) +
(SUMIF('Df flex cabinet'!$B$17:$B$36,B1806,'Df flex cabinet'!$G$17:$G$36)) +
(SUMIF('Df flex cabinet (2)'!$B$17:$B$36,B1806,'Df flex cabinet (2)'!$G$17:$G$36)) +
(SUMIF('Pole cover'!$B$17:$B$30,B1806,'Pole cover'!$G$17:$G$30)) +
(SUMIF('Pole cover (2)'!$B$17:$B$30,B1806,'Pole cover (2)'!$G$17:$G$30)) +
(SUMIF('Structural Steel Fab'!$B$17:$B$29,B1806,'Structural Steel Fab'!$G$17:$G$29)) +
(SUMIF(Reveal!$B$17:$B$30,B1806,Reveal!$G$17:$G$30)) +
(SUMIF('Reveal (2)'!$B$17:$B$30,B1806,'Reveal (2)'!$G$17:$G$30)) +
(SUMIF('Crown cove top'!$B$17:$B$30,B1806,'Crown cove top'!$G$17:$G$30)) +
(SUMIF('EMC assembly'!$B$17:$B$30,B1806,'EMC assembly'!$G$17:$G$30)) +
(SUMIF(Crating!$B$17:$B$29,B1806,Crating!$G$17:$G$29)) +
(SUMIF('LED wiring'!$B$17:$B$30,B1806,'LED wiring'!$G$17:$G$30)) +
(SUMIF('Changeable copy face'!$B$17:$B$30,B1806,'Changeable copy face'!$G$17:$G$30)) +
(SUMIF('Flex face assembly'!$B$17:$B$30,B1806,'Flex face assembly'!$G$17:$G$30)) +
(SUMIF('Routed face assembly'!$B$17:$B$30,B1806,'Routed face assembly'!$G$17:$G$30)) +
(SUMIF('Paint calculation'!$B$17:$B$30,B1806,'Paint calculation'!$G$17:$G$30)) +
(SUMIF('Trimcap letter face'!$B$17:$B$30,B1806,'Trimcap letter face'!$G$17:$G$30)) +
(SUMIF('Trimcap letter face (2)'!$B$17:$B$30,B1806,'Trimcap letter face (2)'!$G$17:$G$30)) +
(SUMIF('Channel letter fabrication'!$B$17:$B$30,B1806,'Channel letter fabrication'!$G$17:$G$30)) +
(SUMIF('Channel letter fabrication (2)'!$B$17:$B$30,B1806,'Channel letter fabrication (2)'!$G$17:$G$30))</f>
        <v>0</v>
      </c>
    </row>
    <row r="1807" spans="1:10">
      <c r="A1807" s="28">
        <f>[1]ODBC!$A1807</f>
        <v>0</v>
      </c>
      <c r="B1807" s="29">
        <f>[1]ODBC!B1807</f>
        <v>0</v>
      </c>
      <c r="C1807" s="30" t="str">
        <f>IFERROR(VLOOKUP($B1807,[1]ODBC!$B:$H,2,FALSE),"")</f>
        <v/>
      </c>
      <c r="D1807" s="30" t="str">
        <f>IFERROR(VLOOKUP($B1807,[1]ODBC!$B:$H,3,FALSE),"")</f>
        <v/>
      </c>
      <c r="E1807" s="30" t="str">
        <f>IFERROR(VLOOKUP($B1807,[1]ODBC!$B:$H,4,FALSE),"")</f>
        <v/>
      </c>
      <c r="F1807" s="31" t="str">
        <f>IFERROR(VLOOKUP($B1807,[1]ODBC!$B:$H,5,FALSE),"")</f>
        <v/>
      </c>
      <c r="G1807" s="32">
        <f>[1]ODBC!G1807</f>
        <v>0</v>
      </c>
      <c r="H1807" s="33">
        <f>SUM([1]ODBC!H1807)</f>
        <v>0</v>
      </c>
      <c r="I1807" s="41" t="str">
        <f>'Vinyl cutting'!$B$2</f>
        <v>J36938</v>
      </c>
      <c r="J1807" s="42">
        <f ca="1">(SUMIF('Freeform time and material'!$B$17:$B$30,B1807,'Freeform time and material'!$G$17:$G$30)) +
(SUMIF('Vinyl cutting'!$B$17:$B$30,B1807,'Vinyl cutting'!$G$17:$G$30)) +
(SUMIF('Vinyl cutting (2)'!$B$17:$B$30,B1807,'Vinyl cutting (2)'!$G$17:$G$30)) +
(SUMIF('Apply vinyl graphics'!$B$17:$B$30,B1807,'Apply vinyl graphics'!$G$17:$G$30)) +
(SUMIF('Apply vinyl graphics (2)'!$B$17:$B$30,B1807,'Apply vinyl graphics (2)'!$G$17:$G$30)) +
(SUMIF('Alum pan sign'!$B$17:$B$30,B1807,'Alum pan sign'!$G$17:$G$30)) +
(SUMIF('Alum pan sign (2)'!$B$17:$B$30,B1807,'Alum pan sign (2)'!$G$17:$G$30)) +
(SUMIF('Economy pan sign'!$B$17:$B$30,B1807,'Economy pan sign'!$G$17:$G$30)) +
(SUMIF('Post and panel sign'!$B$17:$B$30,B1807,'Post and panel sign'!$G$17:$G$30)) +
(SUMIF('Post and panel sign (2)'!$B$17:$B$30,B1807,'Post and panel sign (2)'!$G$17:$G$30)) +
(SUMIF('Flat panels only'!$B$17:$B$30,B1807,'Flat panels only'!$G$17:$G$30)) +
(SUMIF('Flat panels only (2)'!$B$17:$B$30,B1807,'Flat panels only (2)'!$G$17:$G$30)) +
(SUMIF('Routed panel shapes'!$B$18:$B$31,B1807,'Routed panel shapes'!$G$18:$G$31)) +
(SUMIF('Routed panel shapes (2)'!$B$18:$B$31,B1807,'Routed panel shapes (2)'!$G$18:$G$31)) +
(SUMIF('Routed face only'!$B$17:$B$30,B1807,'Routed face only'!$G$17:$G$30)) +
(SUMIF('Routed face only (2)'!$B$17:$B$30,B1807,'Routed face only (2)'!$G$17:$G$30)) +
(SUMIF('Routed alum faces letters'!$B$17:$B$30,B1807,'Routed alum faces letters'!$G$17:$G$30)) +
(SUMIF('Routed alum faces letters (2)'!$B$17:$B$30,B1807,'Routed alum faces letters (2)'!$G$17:$G$30)) +
(SUMIF('Routed push through acrylic'!$B$17:$B$30,B1807,'Routed push through acrylic'!$G$17:$G$30)) +
(SUMIF('Routed push through acrylic (2)'!$B$17:$B$30,B1807,'Routed push through acrylic (2)'!$G$17:$G$30)) +
(SUMIF('Sf routed cabinet'!$B$17:$B$30,B1807,'Sf routed cabinet'!$G$17:$G$30)) +
(SUMIF('Sf routed cabinet (2)'!$B$17:$B$30,B1807,'Sf routed cabinet (2)'!$G$17:$G$30)) +
(SUMIF('Df routed cabinet'!$B$17:$B$30,B1807,'Df routed cabinet'!$G$17:$G$30)) +
(SUMIF('Df routed cabinet (2)'!$B$17:$B$30,B1807,'Df routed cabinet (2)'!$G$17:$G$30)) +
(SUMIF('Sf acrylic cabinet'!$B$17:$B$30,B1807,'Sf acrylic cabinet'!$G$17:$G$30)) +
(SUMIF('Sf acrylic cabinet (2)'!$B$17:$B$30,B1807,'Sf acrylic cabinet (2)'!$G$17:$G$30)) +
(SUMIF('Economy Sf acrylic'!$B$17:$B$30,B1807,'Economy Sf acrylic'!$G$17:$G$30)) +
(SUMIF('Df acrylic cabinet'!$B$17:$B$30,B1807,'Df acrylic cabinet'!$G$17:$G$30)) +
(SUMIF('Df acrylic cabinet (2)'!$B$17:$B$30,B1807,'Df acrylic cabinet (2)'!$G$17:$G$30)) +
(SUMIF('Sf flex cabinet'!$B$17:$B$30,B1807,'Sf flex cabinet'!$G$17:$G$30)) +
(SUMIF('Sf flex cabinet (2)'!$B$17:$B$30,B1807,'Sf flex cabinet (2)'!$G$17:$G$30)) +
(SUMIF('Df flex cabinet'!$B$17:$B$36,B1807,'Df flex cabinet'!$G$17:$G$36)) +
(SUMIF('Df flex cabinet (2)'!$B$17:$B$36,B1807,'Df flex cabinet (2)'!$G$17:$G$36)) +
(SUMIF('Pole cover'!$B$17:$B$30,B1807,'Pole cover'!$G$17:$G$30)) +
(SUMIF('Pole cover (2)'!$B$17:$B$30,B1807,'Pole cover (2)'!$G$17:$G$30)) +
(SUMIF('Structural Steel Fab'!$B$17:$B$29,B1807,'Structural Steel Fab'!$G$17:$G$29)) +
(SUMIF(Reveal!$B$17:$B$30,B1807,Reveal!$G$17:$G$30)) +
(SUMIF('Reveal (2)'!$B$17:$B$30,B1807,'Reveal (2)'!$G$17:$G$30)) +
(SUMIF('Crown cove top'!$B$17:$B$30,B1807,'Crown cove top'!$G$17:$G$30)) +
(SUMIF('EMC assembly'!$B$17:$B$30,B1807,'EMC assembly'!$G$17:$G$30)) +
(SUMIF(Crating!$B$17:$B$29,B1807,Crating!$G$17:$G$29)) +
(SUMIF('LED wiring'!$B$17:$B$30,B1807,'LED wiring'!$G$17:$G$30)) +
(SUMIF('Changeable copy face'!$B$17:$B$30,B1807,'Changeable copy face'!$G$17:$G$30)) +
(SUMIF('Flex face assembly'!$B$17:$B$30,B1807,'Flex face assembly'!$G$17:$G$30)) +
(SUMIF('Routed face assembly'!$B$17:$B$30,B1807,'Routed face assembly'!$G$17:$G$30)) +
(SUMIF('Paint calculation'!$B$17:$B$30,B1807,'Paint calculation'!$G$17:$G$30)) +
(SUMIF('Trimcap letter face'!$B$17:$B$30,B1807,'Trimcap letter face'!$G$17:$G$30)) +
(SUMIF('Trimcap letter face (2)'!$B$17:$B$30,B1807,'Trimcap letter face (2)'!$G$17:$G$30)) +
(SUMIF('Channel letter fabrication'!$B$17:$B$30,B1807,'Channel letter fabrication'!$G$17:$G$30)) +
(SUMIF('Channel letter fabrication (2)'!$B$17:$B$30,B1807,'Channel letter fabrication (2)'!$G$17:$G$30))</f>
        <v>0</v>
      </c>
    </row>
    <row r="1808" spans="1:10">
      <c r="A1808" s="28">
        <f>[1]ODBC!$A1808</f>
        <v>0</v>
      </c>
      <c r="B1808" s="29">
        <f>[1]ODBC!B1808</f>
        <v>0</v>
      </c>
      <c r="C1808" s="30" t="str">
        <f>IFERROR(VLOOKUP($B1808,[1]ODBC!$B:$H,2,FALSE),"")</f>
        <v/>
      </c>
      <c r="D1808" s="30" t="str">
        <f>IFERROR(VLOOKUP($B1808,[1]ODBC!$B:$H,3,FALSE),"")</f>
        <v/>
      </c>
      <c r="E1808" s="30" t="str">
        <f>IFERROR(VLOOKUP($B1808,[1]ODBC!$B:$H,4,FALSE),"")</f>
        <v/>
      </c>
      <c r="F1808" s="31" t="str">
        <f>IFERROR(VLOOKUP($B1808,[1]ODBC!$B:$H,5,FALSE),"")</f>
        <v/>
      </c>
      <c r="G1808" s="32">
        <f>[1]ODBC!G1808</f>
        <v>0</v>
      </c>
      <c r="H1808" s="33">
        <f>SUM([1]ODBC!H1808)</f>
        <v>0</v>
      </c>
      <c r="I1808" s="41" t="str">
        <f>'Vinyl cutting'!$B$2</f>
        <v>J36938</v>
      </c>
      <c r="J1808" s="42">
        <f ca="1">(SUMIF('Freeform time and material'!$B$17:$B$30,B1808,'Freeform time and material'!$G$17:$G$30)) +
(SUMIF('Vinyl cutting'!$B$17:$B$30,B1808,'Vinyl cutting'!$G$17:$G$30)) +
(SUMIF('Vinyl cutting (2)'!$B$17:$B$30,B1808,'Vinyl cutting (2)'!$G$17:$G$30)) +
(SUMIF('Apply vinyl graphics'!$B$17:$B$30,B1808,'Apply vinyl graphics'!$G$17:$G$30)) +
(SUMIF('Apply vinyl graphics (2)'!$B$17:$B$30,B1808,'Apply vinyl graphics (2)'!$G$17:$G$30)) +
(SUMIF('Alum pan sign'!$B$17:$B$30,B1808,'Alum pan sign'!$G$17:$G$30)) +
(SUMIF('Alum pan sign (2)'!$B$17:$B$30,B1808,'Alum pan sign (2)'!$G$17:$G$30)) +
(SUMIF('Economy pan sign'!$B$17:$B$30,B1808,'Economy pan sign'!$G$17:$G$30)) +
(SUMIF('Post and panel sign'!$B$17:$B$30,B1808,'Post and panel sign'!$G$17:$G$30)) +
(SUMIF('Post and panel sign (2)'!$B$17:$B$30,B1808,'Post and panel sign (2)'!$G$17:$G$30)) +
(SUMIF('Flat panels only'!$B$17:$B$30,B1808,'Flat panels only'!$G$17:$G$30)) +
(SUMIF('Flat panels only (2)'!$B$17:$B$30,B1808,'Flat panels only (2)'!$G$17:$G$30)) +
(SUMIF('Routed panel shapes'!$B$18:$B$31,B1808,'Routed panel shapes'!$G$18:$G$31)) +
(SUMIF('Routed panel shapes (2)'!$B$18:$B$31,B1808,'Routed panel shapes (2)'!$G$18:$G$31)) +
(SUMIF('Routed face only'!$B$17:$B$30,B1808,'Routed face only'!$G$17:$G$30)) +
(SUMIF('Routed face only (2)'!$B$17:$B$30,B1808,'Routed face only (2)'!$G$17:$G$30)) +
(SUMIF('Routed alum faces letters'!$B$17:$B$30,B1808,'Routed alum faces letters'!$G$17:$G$30)) +
(SUMIF('Routed alum faces letters (2)'!$B$17:$B$30,B1808,'Routed alum faces letters (2)'!$G$17:$G$30)) +
(SUMIF('Routed push through acrylic'!$B$17:$B$30,B1808,'Routed push through acrylic'!$G$17:$G$30)) +
(SUMIF('Routed push through acrylic (2)'!$B$17:$B$30,B1808,'Routed push through acrylic (2)'!$G$17:$G$30)) +
(SUMIF('Sf routed cabinet'!$B$17:$B$30,B1808,'Sf routed cabinet'!$G$17:$G$30)) +
(SUMIF('Sf routed cabinet (2)'!$B$17:$B$30,B1808,'Sf routed cabinet (2)'!$G$17:$G$30)) +
(SUMIF('Df routed cabinet'!$B$17:$B$30,B1808,'Df routed cabinet'!$G$17:$G$30)) +
(SUMIF('Df routed cabinet (2)'!$B$17:$B$30,B1808,'Df routed cabinet (2)'!$G$17:$G$30)) +
(SUMIF('Sf acrylic cabinet'!$B$17:$B$30,B1808,'Sf acrylic cabinet'!$G$17:$G$30)) +
(SUMIF('Sf acrylic cabinet (2)'!$B$17:$B$30,B1808,'Sf acrylic cabinet (2)'!$G$17:$G$30)) +
(SUMIF('Economy Sf acrylic'!$B$17:$B$30,B1808,'Economy Sf acrylic'!$G$17:$G$30)) +
(SUMIF('Df acrylic cabinet'!$B$17:$B$30,B1808,'Df acrylic cabinet'!$G$17:$G$30)) +
(SUMIF('Df acrylic cabinet (2)'!$B$17:$B$30,B1808,'Df acrylic cabinet (2)'!$G$17:$G$30)) +
(SUMIF('Sf flex cabinet'!$B$17:$B$30,B1808,'Sf flex cabinet'!$G$17:$G$30)) +
(SUMIF('Sf flex cabinet (2)'!$B$17:$B$30,B1808,'Sf flex cabinet (2)'!$G$17:$G$30)) +
(SUMIF('Df flex cabinet'!$B$17:$B$36,B1808,'Df flex cabinet'!$G$17:$G$36)) +
(SUMIF('Df flex cabinet (2)'!$B$17:$B$36,B1808,'Df flex cabinet (2)'!$G$17:$G$36)) +
(SUMIF('Pole cover'!$B$17:$B$30,B1808,'Pole cover'!$G$17:$G$30)) +
(SUMIF('Pole cover (2)'!$B$17:$B$30,B1808,'Pole cover (2)'!$G$17:$G$30)) +
(SUMIF('Structural Steel Fab'!$B$17:$B$29,B1808,'Structural Steel Fab'!$G$17:$G$29)) +
(SUMIF(Reveal!$B$17:$B$30,B1808,Reveal!$G$17:$G$30)) +
(SUMIF('Reveal (2)'!$B$17:$B$30,B1808,'Reveal (2)'!$G$17:$G$30)) +
(SUMIF('Crown cove top'!$B$17:$B$30,B1808,'Crown cove top'!$G$17:$G$30)) +
(SUMIF('EMC assembly'!$B$17:$B$30,B1808,'EMC assembly'!$G$17:$G$30)) +
(SUMIF(Crating!$B$17:$B$29,B1808,Crating!$G$17:$G$29)) +
(SUMIF('LED wiring'!$B$17:$B$30,B1808,'LED wiring'!$G$17:$G$30)) +
(SUMIF('Changeable copy face'!$B$17:$B$30,B1808,'Changeable copy face'!$G$17:$G$30)) +
(SUMIF('Flex face assembly'!$B$17:$B$30,B1808,'Flex face assembly'!$G$17:$G$30)) +
(SUMIF('Routed face assembly'!$B$17:$B$30,B1808,'Routed face assembly'!$G$17:$G$30)) +
(SUMIF('Paint calculation'!$B$17:$B$30,B1808,'Paint calculation'!$G$17:$G$30)) +
(SUMIF('Trimcap letter face'!$B$17:$B$30,B1808,'Trimcap letter face'!$G$17:$G$30)) +
(SUMIF('Trimcap letter face (2)'!$B$17:$B$30,B1808,'Trimcap letter face (2)'!$G$17:$G$30)) +
(SUMIF('Channel letter fabrication'!$B$17:$B$30,B1808,'Channel letter fabrication'!$G$17:$G$30)) +
(SUMIF('Channel letter fabrication (2)'!$B$17:$B$30,B1808,'Channel letter fabrication (2)'!$G$17:$G$30))</f>
        <v>0</v>
      </c>
    </row>
    <row r="1809" spans="1:10">
      <c r="A1809" s="28">
        <f>[1]ODBC!$A1809</f>
        <v>0</v>
      </c>
      <c r="B1809" s="29">
        <f>[1]ODBC!B1809</f>
        <v>0</v>
      </c>
      <c r="C1809" s="30" t="str">
        <f>IFERROR(VLOOKUP($B1809,[1]ODBC!$B:$H,2,FALSE),"")</f>
        <v/>
      </c>
      <c r="D1809" s="30" t="str">
        <f>IFERROR(VLOOKUP($B1809,[1]ODBC!$B:$H,3,FALSE),"")</f>
        <v/>
      </c>
      <c r="E1809" s="30" t="str">
        <f>IFERROR(VLOOKUP($B1809,[1]ODBC!$B:$H,4,FALSE),"")</f>
        <v/>
      </c>
      <c r="F1809" s="31" t="str">
        <f>IFERROR(VLOOKUP($B1809,[1]ODBC!$B:$H,5,FALSE),"")</f>
        <v/>
      </c>
      <c r="G1809" s="32">
        <f>[1]ODBC!G1809</f>
        <v>0</v>
      </c>
      <c r="H1809" s="33">
        <f>SUM([1]ODBC!H1809)</f>
        <v>0</v>
      </c>
      <c r="I1809" s="41" t="str">
        <f>'Vinyl cutting'!$B$2</f>
        <v>J36938</v>
      </c>
      <c r="J1809" s="42">
        <f ca="1">(SUMIF('Freeform time and material'!$B$17:$B$30,B1809,'Freeform time and material'!$G$17:$G$30)) +
(SUMIF('Vinyl cutting'!$B$17:$B$30,B1809,'Vinyl cutting'!$G$17:$G$30)) +
(SUMIF('Vinyl cutting (2)'!$B$17:$B$30,B1809,'Vinyl cutting (2)'!$G$17:$G$30)) +
(SUMIF('Apply vinyl graphics'!$B$17:$B$30,B1809,'Apply vinyl graphics'!$G$17:$G$30)) +
(SUMIF('Apply vinyl graphics (2)'!$B$17:$B$30,B1809,'Apply vinyl graphics (2)'!$G$17:$G$30)) +
(SUMIF('Alum pan sign'!$B$17:$B$30,B1809,'Alum pan sign'!$G$17:$G$30)) +
(SUMIF('Alum pan sign (2)'!$B$17:$B$30,B1809,'Alum pan sign (2)'!$G$17:$G$30)) +
(SUMIF('Economy pan sign'!$B$17:$B$30,B1809,'Economy pan sign'!$G$17:$G$30)) +
(SUMIF('Post and panel sign'!$B$17:$B$30,B1809,'Post and panel sign'!$G$17:$G$30)) +
(SUMIF('Post and panel sign (2)'!$B$17:$B$30,B1809,'Post and panel sign (2)'!$G$17:$G$30)) +
(SUMIF('Flat panels only'!$B$17:$B$30,B1809,'Flat panels only'!$G$17:$G$30)) +
(SUMIF('Flat panels only (2)'!$B$17:$B$30,B1809,'Flat panels only (2)'!$G$17:$G$30)) +
(SUMIF('Routed panel shapes'!$B$18:$B$31,B1809,'Routed panel shapes'!$G$18:$G$31)) +
(SUMIF('Routed panel shapes (2)'!$B$18:$B$31,B1809,'Routed panel shapes (2)'!$G$18:$G$31)) +
(SUMIF('Routed face only'!$B$17:$B$30,B1809,'Routed face only'!$G$17:$G$30)) +
(SUMIF('Routed face only (2)'!$B$17:$B$30,B1809,'Routed face only (2)'!$G$17:$G$30)) +
(SUMIF('Routed alum faces letters'!$B$17:$B$30,B1809,'Routed alum faces letters'!$G$17:$G$30)) +
(SUMIF('Routed alum faces letters (2)'!$B$17:$B$30,B1809,'Routed alum faces letters (2)'!$G$17:$G$30)) +
(SUMIF('Routed push through acrylic'!$B$17:$B$30,B1809,'Routed push through acrylic'!$G$17:$G$30)) +
(SUMIF('Routed push through acrylic (2)'!$B$17:$B$30,B1809,'Routed push through acrylic (2)'!$G$17:$G$30)) +
(SUMIF('Sf routed cabinet'!$B$17:$B$30,B1809,'Sf routed cabinet'!$G$17:$G$30)) +
(SUMIF('Sf routed cabinet (2)'!$B$17:$B$30,B1809,'Sf routed cabinet (2)'!$G$17:$G$30)) +
(SUMIF('Df routed cabinet'!$B$17:$B$30,B1809,'Df routed cabinet'!$G$17:$G$30)) +
(SUMIF('Df routed cabinet (2)'!$B$17:$B$30,B1809,'Df routed cabinet (2)'!$G$17:$G$30)) +
(SUMIF('Sf acrylic cabinet'!$B$17:$B$30,B1809,'Sf acrylic cabinet'!$G$17:$G$30)) +
(SUMIF('Sf acrylic cabinet (2)'!$B$17:$B$30,B1809,'Sf acrylic cabinet (2)'!$G$17:$G$30)) +
(SUMIF('Economy Sf acrylic'!$B$17:$B$30,B1809,'Economy Sf acrylic'!$G$17:$G$30)) +
(SUMIF('Df acrylic cabinet'!$B$17:$B$30,B1809,'Df acrylic cabinet'!$G$17:$G$30)) +
(SUMIF('Df acrylic cabinet (2)'!$B$17:$B$30,B1809,'Df acrylic cabinet (2)'!$G$17:$G$30)) +
(SUMIF('Sf flex cabinet'!$B$17:$B$30,B1809,'Sf flex cabinet'!$G$17:$G$30)) +
(SUMIF('Sf flex cabinet (2)'!$B$17:$B$30,B1809,'Sf flex cabinet (2)'!$G$17:$G$30)) +
(SUMIF('Df flex cabinet'!$B$17:$B$36,B1809,'Df flex cabinet'!$G$17:$G$36)) +
(SUMIF('Df flex cabinet (2)'!$B$17:$B$36,B1809,'Df flex cabinet (2)'!$G$17:$G$36)) +
(SUMIF('Pole cover'!$B$17:$B$30,B1809,'Pole cover'!$G$17:$G$30)) +
(SUMIF('Pole cover (2)'!$B$17:$B$30,B1809,'Pole cover (2)'!$G$17:$G$30)) +
(SUMIF('Structural Steel Fab'!$B$17:$B$29,B1809,'Structural Steel Fab'!$G$17:$G$29)) +
(SUMIF(Reveal!$B$17:$B$30,B1809,Reveal!$G$17:$G$30)) +
(SUMIF('Reveal (2)'!$B$17:$B$30,B1809,'Reveal (2)'!$G$17:$G$30)) +
(SUMIF('Crown cove top'!$B$17:$B$30,B1809,'Crown cove top'!$G$17:$G$30)) +
(SUMIF('EMC assembly'!$B$17:$B$30,B1809,'EMC assembly'!$G$17:$G$30)) +
(SUMIF(Crating!$B$17:$B$29,B1809,Crating!$G$17:$G$29)) +
(SUMIF('LED wiring'!$B$17:$B$30,B1809,'LED wiring'!$G$17:$G$30)) +
(SUMIF('Changeable copy face'!$B$17:$B$30,B1809,'Changeable copy face'!$G$17:$G$30)) +
(SUMIF('Flex face assembly'!$B$17:$B$30,B1809,'Flex face assembly'!$G$17:$G$30)) +
(SUMIF('Routed face assembly'!$B$17:$B$30,B1809,'Routed face assembly'!$G$17:$G$30)) +
(SUMIF('Paint calculation'!$B$17:$B$30,B1809,'Paint calculation'!$G$17:$G$30)) +
(SUMIF('Trimcap letter face'!$B$17:$B$30,B1809,'Trimcap letter face'!$G$17:$G$30)) +
(SUMIF('Trimcap letter face (2)'!$B$17:$B$30,B1809,'Trimcap letter face (2)'!$G$17:$G$30)) +
(SUMIF('Channel letter fabrication'!$B$17:$B$30,B1809,'Channel letter fabrication'!$G$17:$G$30)) +
(SUMIF('Channel letter fabrication (2)'!$B$17:$B$30,B1809,'Channel letter fabrication (2)'!$G$17:$G$30))</f>
        <v>0</v>
      </c>
    </row>
    <row r="1810" spans="1:10">
      <c r="A1810" s="28">
        <f>[1]ODBC!$A1810</f>
        <v>0</v>
      </c>
      <c r="B1810" s="29">
        <f>[1]ODBC!B1810</f>
        <v>0</v>
      </c>
      <c r="C1810" s="30" t="str">
        <f>IFERROR(VLOOKUP($B1810,[1]ODBC!$B:$H,2,FALSE),"")</f>
        <v/>
      </c>
      <c r="D1810" s="30" t="str">
        <f>IFERROR(VLOOKUP($B1810,[1]ODBC!$B:$H,3,FALSE),"")</f>
        <v/>
      </c>
      <c r="E1810" s="30" t="str">
        <f>IFERROR(VLOOKUP($B1810,[1]ODBC!$B:$H,4,FALSE),"")</f>
        <v/>
      </c>
      <c r="F1810" s="31" t="str">
        <f>IFERROR(VLOOKUP($B1810,[1]ODBC!$B:$H,5,FALSE),"")</f>
        <v/>
      </c>
      <c r="G1810" s="32">
        <f>[1]ODBC!G1810</f>
        <v>0</v>
      </c>
      <c r="H1810" s="33">
        <f>SUM([1]ODBC!H1810)</f>
        <v>0</v>
      </c>
      <c r="I1810" s="41" t="str">
        <f>'Vinyl cutting'!$B$2</f>
        <v>J36938</v>
      </c>
      <c r="J1810" s="42">
        <f ca="1">(SUMIF('Freeform time and material'!$B$17:$B$30,B1810,'Freeform time and material'!$G$17:$G$30)) +
(SUMIF('Vinyl cutting'!$B$17:$B$30,B1810,'Vinyl cutting'!$G$17:$G$30)) +
(SUMIF('Vinyl cutting (2)'!$B$17:$B$30,B1810,'Vinyl cutting (2)'!$G$17:$G$30)) +
(SUMIF('Apply vinyl graphics'!$B$17:$B$30,B1810,'Apply vinyl graphics'!$G$17:$G$30)) +
(SUMIF('Apply vinyl graphics (2)'!$B$17:$B$30,B1810,'Apply vinyl graphics (2)'!$G$17:$G$30)) +
(SUMIF('Alum pan sign'!$B$17:$B$30,B1810,'Alum pan sign'!$G$17:$G$30)) +
(SUMIF('Alum pan sign (2)'!$B$17:$B$30,B1810,'Alum pan sign (2)'!$G$17:$G$30)) +
(SUMIF('Economy pan sign'!$B$17:$B$30,B1810,'Economy pan sign'!$G$17:$G$30)) +
(SUMIF('Post and panel sign'!$B$17:$B$30,B1810,'Post and panel sign'!$G$17:$G$30)) +
(SUMIF('Post and panel sign (2)'!$B$17:$B$30,B1810,'Post and panel sign (2)'!$G$17:$G$30)) +
(SUMIF('Flat panels only'!$B$17:$B$30,B1810,'Flat panels only'!$G$17:$G$30)) +
(SUMIF('Flat panels only (2)'!$B$17:$B$30,B1810,'Flat panels only (2)'!$G$17:$G$30)) +
(SUMIF('Routed panel shapes'!$B$18:$B$31,B1810,'Routed panel shapes'!$G$18:$G$31)) +
(SUMIF('Routed panel shapes (2)'!$B$18:$B$31,B1810,'Routed panel shapes (2)'!$G$18:$G$31)) +
(SUMIF('Routed face only'!$B$17:$B$30,B1810,'Routed face only'!$G$17:$G$30)) +
(SUMIF('Routed face only (2)'!$B$17:$B$30,B1810,'Routed face only (2)'!$G$17:$G$30)) +
(SUMIF('Routed alum faces letters'!$B$17:$B$30,B1810,'Routed alum faces letters'!$G$17:$G$30)) +
(SUMIF('Routed alum faces letters (2)'!$B$17:$B$30,B1810,'Routed alum faces letters (2)'!$G$17:$G$30)) +
(SUMIF('Routed push through acrylic'!$B$17:$B$30,B1810,'Routed push through acrylic'!$G$17:$G$30)) +
(SUMIF('Routed push through acrylic (2)'!$B$17:$B$30,B1810,'Routed push through acrylic (2)'!$G$17:$G$30)) +
(SUMIF('Sf routed cabinet'!$B$17:$B$30,B1810,'Sf routed cabinet'!$G$17:$G$30)) +
(SUMIF('Sf routed cabinet (2)'!$B$17:$B$30,B1810,'Sf routed cabinet (2)'!$G$17:$G$30)) +
(SUMIF('Df routed cabinet'!$B$17:$B$30,B1810,'Df routed cabinet'!$G$17:$G$30)) +
(SUMIF('Df routed cabinet (2)'!$B$17:$B$30,B1810,'Df routed cabinet (2)'!$G$17:$G$30)) +
(SUMIF('Sf acrylic cabinet'!$B$17:$B$30,B1810,'Sf acrylic cabinet'!$G$17:$G$30)) +
(SUMIF('Sf acrylic cabinet (2)'!$B$17:$B$30,B1810,'Sf acrylic cabinet (2)'!$G$17:$G$30)) +
(SUMIF('Economy Sf acrylic'!$B$17:$B$30,B1810,'Economy Sf acrylic'!$G$17:$G$30)) +
(SUMIF('Df acrylic cabinet'!$B$17:$B$30,B1810,'Df acrylic cabinet'!$G$17:$G$30)) +
(SUMIF('Df acrylic cabinet (2)'!$B$17:$B$30,B1810,'Df acrylic cabinet (2)'!$G$17:$G$30)) +
(SUMIF('Sf flex cabinet'!$B$17:$B$30,B1810,'Sf flex cabinet'!$G$17:$G$30)) +
(SUMIF('Sf flex cabinet (2)'!$B$17:$B$30,B1810,'Sf flex cabinet (2)'!$G$17:$G$30)) +
(SUMIF('Df flex cabinet'!$B$17:$B$36,B1810,'Df flex cabinet'!$G$17:$G$36)) +
(SUMIF('Df flex cabinet (2)'!$B$17:$B$36,B1810,'Df flex cabinet (2)'!$G$17:$G$36)) +
(SUMIF('Pole cover'!$B$17:$B$30,B1810,'Pole cover'!$G$17:$G$30)) +
(SUMIF('Pole cover (2)'!$B$17:$B$30,B1810,'Pole cover (2)'!$G$17:$G$30)) +
(SUMIF('Structural Steel Fab'!$B$17:$B$29,B1810,'Structural Steel Fab'!$G$17:$G$29)) +
(SUMIF(Reveal!$B$17:$B$30,B1810,Reveal!$G$17:$G$30)) +
(SUMIF('Reveal (2)'!$B$17:$B$30,B1810,'Reveal (2)'!$G$17:$G$30)) +
(SUMIF('Crown cove top'!$B$17:$B$30,B1810,'Crown cove top'!$G$17:$G$30)) +
(SUMIF('EMC assembly'!$B$17:$B$30,B1810,'EMC assembly'!$G$17:$G$30)) +
(SUMIF(Crating!$B$17:$B$29,B1810,Crating!$G$17:$G$29)) +
(SUMIF('LED wiring'!$B$17:$B$30,B1810,'LED wiring'!$G$17:$G$30)) +
(SUMIF('Changeable copy face'!$B$17:$B$30,B1810,'Changeable copy face'!$G$17:$G$30)) +
(SUMIF('Flex face assembly'!$B$17:$B$30,B1810,'Flex face assembly'!$G$17:$G$30)) +
(SUMIF('Routed face assembly'!$B$17:$B$30,B1810,'Routed face assembly'!$G$17:$G$30)) +
(SUMIF('Paint calculation'!$B$17:$B$30,B1810,'Paint calculation'!$G$17:$G$30)) +
(SUMIF('Trimcap letter face'!$B$17:$B$30,B1810,'Trimcap letter face'!$G$17:$G$30)) +
(SUMIF('Trimcap letter face (2)'!$B$17:$B$30,B1810,'Trimcap letter face (2)'!$G$17:$G$30)) +
(SUMIF('Channel letter fabrication'!$B$17:$B$30,B1810,'Channel letter fabrication'!$G$17:$G$30)) +
(SUMIF('Channel letter fabrication (2)'!$B$17:$B$30,B1810,'Channel letter fabrication (2)'!$G$17:$G$30))</f>
        <v>0</v>
      </c>
    </row>
    <row r="1811" spans="1:10">
      <c r="A1811" s="28">
        <f>[1]ODBC!$A1811</f>
        <v>0</v>
      </c>
      <c r="B1811" s="29">
        <f>[1]ODBC!B1811</f>
        <v>0</v>
      </c>
      <c r="C1811" s="30" t="str">
        <f>IFERROR(VLOOKUP($B1811,[1]ODBC!$B:$H,2,FALSE),"")</f>
        <v/>
      </c>
      <c r="D1811" s="30" t="str">
        <f>IFERROR(VLOOKUP($B1811,[1]ODBC!$B:$H,3,FALSE),"")</f>
        <v/>
      </c>
      <c r="E1811" s="30" t="str">
        <f>IFERROR(VLOOKUP($B1811,[1]ODBC!$B:$H,4,FALSE),"")</f>
        <v/>
      </c>
      <c r="F1811" s="31" t="str">
        <f>IFERROR(VLOOKUP($B1811,[1]ODBC!$B:$H,5,FALSE),"")</f>
        <v/>
      </c>
      <c r="G1811" s="32">
        <f>[1]ODBC!G1811</f>
        <v>0</v>
      </c>
      <c r="H1811" s="33">
        <f>SUM([1]ODBC!H1811)</f>
        <v>0</v>
      </c>
      <c r="I1811" s="41" t="str">
        <f>'Vinyl cutting'!$B$2</f>
        <v>J36938</v>
      </c>
      <c r="J1811" s="42">
        <f ca="1">(SUMIF('Freeform time and material'!$B$17:$B$30,B1811,'Freeform time and material'!$G$17:$G$30)) +
(SUMIF('Vinyl cutting'!$B$17:$B$30,B1811,'Vinyl cutting'!$G$17:$G$30)) +
(SUMIF('Vinyl cutting (2)'!$B$17:$B$30,B1811,'Vinyl cutting (2)'!$G$17:$G$30)) +
(SUMIF('Apply vinyl graphics'!$B$17:$B$30,B1811,'Apply vinyl graphics'!$G$17:$G$30)) +
(SUMIF('Apply vinyl graphics (2)'!$B$17:$B$30,B1811,'Apply vinyl graphics (2)'!$G$17:$G$30)) +
(SUMIF('Alum pan sign'!$B$17:$B$30,B1811,'Alum pan sign'!$G$17:$G$30)) +
(SUMIF('Alum pan sign (2)'!$B$17:$B$30,B1811,'Alum pan sign (2)'!$G$17:$G$30)) +
(SUMIF('Economy pan sign'!$B$17:$B$30,B1811,'Economy pan sign'!$G$17:$G$30)) +
(SUMIF('Post and panel sign'!$B$17:$B$30,B1811,'Post and panel sign'!$G$17:$G$30)) +
(SUMIF('Post and panel sign (2)'!$B$17:$B$30,B1811,'Post and panel sign (2)'!$G$17:$G$30)) +
(SUMIF('Flat panels only'!$B$17:$B$30,B1811,'Flat panels only'!$G$17:$G$30)) +
(SUMIF('Flat panels only (2)'!$B$17:$B$30,B1811,'Flat panels only (2)'!$G$17:$G$30)) +
(SUMIF('Routed panel shapes'!$B$18:$B$31,B1811,'Routed panel shapes'!$G$18:$G$31)) +
(SUMIF('Routed panel shapes (2)'!$B$18:$B$31,B1811,'Routed panel shapes (2)'!$G$18:$G$31)) +
(SUMIF('Routed face only'!$B$17:$B$30,B1811,'Routed face only'!$G$17:$G$30)) +
(SUMIF('Routed face only (2)'!$B$17:$B$30,B1811,'Routed face only (2)'!$G$17:$G$30)) +
(SUMIF('Routed alum faces letters'!$B$17:$B$30,B1811,'Routed alum faces letters'!$G$17:$G$30)) +
(SUMIF('Routed alum faces letters (2)'!$B$17:$B$30,B1811,'Routed alum faces letters (2)'!$G$17:$G$30)) +
(SUMIF('Routed push through acrylic'!$B$17:$B$30,B1811,'Routed push through acrylic'!$G$17:$G$30)) +
(SUMIF('Routed push through acrylic (2)'!$B$17:$B$30,B1811,'Routed push through acrylic (2)'!$G$17:$G$30)) +
(SUMIF('Sf routed cabinet'!$B$17:$B$30,B1811,'Sf routed cabinet'!$G$17:$G$30)) +
(SUMIF('Sf routed cabinet (2)'!$B$17:$B$30,B1811,'Sf routed cabinet (2)'!$G$17:$G$30)) +
(SUMIF('Df routed cabinet'!$B$17:$B$30,B1811,'Df routed cabinet'!$G$17:$G$30)) +
(SUMIF('Df routed cabinet (2)'!$B$17:$B$30,B1811,'Df routed cabinet (2)'!$G$17:$G$30)) +
(SUMIF('Sf acrylic cabinet'!$B$17:$B$30,B1811,'Sf acrylic cabinet'!$G$17:$G$30)) +
(SUMIF('Sf acrylic cabinet (2)'!$B$17:$B$30,B1811,'Sf acrylic cabinet (2)'!$G$17:$G$30)) +
(SUMIF('Economy Sf acrylic'!$B$17:$B$30,B1811,'Economy Sf acrylic'!$G$17:$G$30)) +
(SUMIF('Df acrylic cabinet'!$B$17:$B$30,B1811,'Df acrylic cabinet'!$G$17:$G$30)) +
(SUMIF('Df acrylic cabinet (2)'!$B$17:$B$30,B1811,'Df acrylic cabinet (2)'!$G$17:$G$30)) +
(SUMIF('Sf flex cabinet'!$B$17:$B$30,B1811,'Sf flex cabinet'!$G$17:$G$30)) +
(SUMIF('Sf flex cabinet (2)'!$B$17:$B$30,B1811,'Sf flex cabinet (2)'!$G$17:$G$30)) +
(SUMIF('Df flex cabinet'!$B$17:$B$36,B1811,'Df flex cabinet'!$G$17:$G$36)) +
(SUMIF('Df flex cabinet (2)'!$B$17:$B$36,B1811,'Df flex cabinet (2)'!$G$17:$G$36)) +
(SUMIF('Pole cover'!$B$17:$B$30,B1811,'Pole cover'!$G$17:$G$30)) +
(SUMIF('Pole cover (2)'!$B$17:$B$30,B1811,'Pole cover (2)'!$G$17:$G$30)) +
(SUMIF('Structural Steel Fab'!$B$17:$B$29,B1811,'Structural Steel Fab'!$G$17:$G$29)) +
(SUMIF(Reveal!$B$17:$B$30,B1811,Reveal!$G$17:$G$30)) +
(SUMIF('Reveal (2)'!$B$17:$B$30,B1811,'Reveal (2)'!$G$17:$G$30)) +
(SUMIF('Crown cove top'!$B$17:$B$30,B1811,'Crown cove top'!$G$17:$G$30)) +
(SUMIF('EMC assembly'!$B$17:$B$30,B1811,'EMC assembly'!$G$17:$G$30)) +
(SUMIF(Crating!$B$17:$B$29,B1811,Crating!$G$17:$G$29)) +
(SUMIF('LED wiring'!$B$17:$B$30,B1811,'LED wiring'!$G$17:$G$30)) +
(SUMIF('Changeable copy face'!$B$17:$B$30,B1811,'Changeable copy face'!$G$17:$G$30)) +
(SUMIF('Flex face assembly'!$B$17:$B$30,B1811,'Flex face assembly'!$G$17:$G$30)) +
(SUMIF('Routed face assembly'!$B$17:$B$30,B1811,'Routed face assembly'!$G$17:$G$30)) +
(SUMIF('Paint calculation'!$B$17:$B$30,B1811,'Paint calculation'!$G$17:$G$30)) +
(SUMIF('Trimcap letter face'!$B$17:$B$30,B1811,'Trimcap letter face'!$G$17:$G$30)) +
(SUMIF('Trimcap letter face (2)'!$B$17:$B$30,B1811,'Trimcap letter face (2)'!$G$17:$G$30)) +
(SUMIF('Channel letter fabrication'!$B$17:$B$30,B1811,'Channel letter fabrication'!$G$17:$G$30)) +
(SUMIF('Channel letter fabrication (2)'!$B$17:$B$30,B1811,'Channel letter fabrication (2)'!$G$17:$G$30))</f>
        <v>0</v>
      </c>
    </row>
    <row r="1812" spans="1:10">
      <c r="A1812" s="28">
        <f>[1]ODBC!$A1812</f>
        <v>0</v>
      </c>
      <c r="B1812" s="29">
        <f>[1]ODBC!B1812</f>
        <v>0</v>
      </c>
      <c r="C1812" s="30" t="str">
        <f>IFERROR(VLOOKUP($B1812,[1]ODBC!$B:$H,2,FALSE),"")</f>
        <v/>
      </c>
      <c r="D1812" s="30" t="str">
        <f>IFERROR(VLOOKUP($B1812,[1]ODBC!$B:$H,3,FALSE),"")</f>
        <v/>
      </c>
      <c r="E1812" s="30" t="str">
        <f>IFERROR(VLOOKUP($B1812,[1]ODBC!$B:$H,4,FALSE),"")</f>
        <v/>
      </c>
      <c r="F1812" s="31" t="str">
        <f>IFERROR(VLOOKUP($B1812,[1]ODBC!$B:$H,5,FALSE),"")</f>
        <v/>
      </c>
      <c r="G1812" s="32">
        <f>[1]ODBC!G1812</f>
        <v>0</v>
      </c>
      <c r="H1812" s="33">
        <f>SUM([1]ODBC!H1812)</f>
        <v>0</v>
      </c>
      <c r="I1812" s="41" t="str">
        <f>'Vinyl cutting'!$B$2</f>
        <v>J36938</v>
      </c>
      <c r="J1812" s="42">
        <f ca="1">(SUMIF('Freeform time and material'!$B$17:$B$30,B1812,'Freeform time and material'!$G$17:$G$30)) +
(SUMIF('Vinyl cutting'!$B$17:$B$30,B1812,'Vinyl cutting'!$G$17:$G$30)) +
(SUMIF('Vinyl cutting (2)'!$B$17:$B$30,B1812,'Vinyl cutting (2)'!$G$17:$G$30)) +
(SUMIF('Apply vinyl graphics'!$B$17:$B$30,B1812,'Apply vinyl graphics'!$G$17:$G$30)) +
(SUMIF('Apply vinyl graphics (2)'!$B$17:$B$30,B1812,'Apply vinyl graphics (2)'!$G$17:$G$30)) +
(SUMIF('Alum pan sign'!$B$17:$B$30,B1812,'Alum pan sign'!$G$17:$G$30)) +
(SUMIF('Alum pan sign (2)'!$B$17:$B$30,B1812,'Alum pan sign (2)'!$G$17:$G$30)) +
(SUMIF('Economy pan sign'!$B$17:$B$30,B1812,'Economy pan sign'!$G$17:$G$30)) +
(SUMIF('Post and panel sign'!$B$17:$B$30,B1812,'Post and panel sign'!$G$17:$G$30)) +
(SUMIF('Post and panel sign (2)'!$B$17:$B$30,B1812,'Post and panel sign (2)'!$G$17:$G$30)) +
(SUMIF('Flat panels only'!$B$17:$B$30,B1812,'Flat panels only'!$G$17:$G$30)) +
(SUMIF('Flat panels only (2)'!$B$17:$B$30,B1812,'Flat panels only (2)'!$G$17:$G$30)) +
(SUMIF('Routed panel shapes'!$B$18:$B$31,B1812,'Routed panel shapes'!$G$18:$G$31)) +
(SUMIF('Routed panel shapes (2)'!$B$18:$B$31,B1812,'Routed panel shapes (2)'!$G$18:$G$31)) +
(SUMIF('Routed face only'!$B$17:$B$30,B1812,'Routed face only'!$G$17:$G$30)) +
(SUMIF('Routed face only (2)'!$B$17:$B$30,B1812,'Routed face only (2)'!$G$17:$G$30)) +
(SUMIF('Routed alum faces letters'!$B$17:$B$30,B1812,'Routed alum faces letters'!$G$17:$G$30)) +
(SUMIF('Routed alum faces letters (2)'!$B$17:$B$30,B1812,'Routed alum faces letters (2)'!$G$17:$G$30)) +
(SUMIF('Routed push through acrylic'!$B$17:$B$30,B1812,'Routed push through acrylic'!$G$17:$G$30)) +
(SUMIF('Routed push through acrylic (2)'!$B$17:$B$30,B1812,'Routed push through acrylic (2)'!$G$17:$G$30)) +
(SUMIF('Sf routed cabinet'!$B$17:$B$30,B1812,'Sf routed cabinet'!$G$17:$G$30)) +
(SUMIF('Sf routed cabinet (2)'!$B$17:$B$30,B1812,'Sf routed cabinet (2)'!$G$17:$G$30)) +
(SUMIF('Df routed cabinet'!$B$17:$B$30,B1812,'Df routed cabinet'!$G$17:$G$30)) +
(SUMIF('Df routed cabinet (2)'!$B$17:$B$30,B1812,'Df routed cabinet (2)'!$G$17:$G$30)) +
(SUMIF('Sf acrylic cabinet'!$B$17:$B$30,B1812,'Sf acrylic cabinet'!$G$17:$G$30)) +
(SUMIF('Sf acrylic cabinet (2)'!$B$17:$B$30,B1812,'Sf acrylic cabinet (2)'!$G$17:$G$30)) +
(SUMIF('Economy Sf acrylic'!$B$17:$B$30,B1812,'Economy Sf acrylic'!$G$17:$G$30)) +
(SUMIF('Df acrylic cabinet'!$B$17:$B$30,B1812,'Df acrylic cabinet'!$G$17:$G$30)) +
(SUMIF('Df acrylic cabinet (2)'!$B$17:$B$30,B1812,'Df acrylic cabinet (2)'!$G$17:$G$30)) +
(SUMIF('Sf flex cabinet'!$B$17:$B$30,B1812,'Sf flex cabinet'!$G$17:$G$30)) +
(SUMIF('Sf flex cabinet (2)'!$B$17:$B$30,B1812,'Sf flex cabinet (2)'!$G$17:$G$30)) +
(SUMIF('Df flex cabinet'!$B$17:$B$36,B1812,'Df flex cabinet'!$G$17:$G$36)) +
(SUMIF('Df flex cabinet (2)'!$B$17:$B$36,B1812,'Df flex cabinet (2)'!$G$17:$G$36)) +
(SUMIF('Pole cover'!$B$17:$B$30,B1812,'Pole cover'!$G$17:$G$30)) +
(SUMIF('Pole cover (2)'!$B$17:$B$30,B1812,'Pole cover (2)'!$G$17:$G$30)) +
(SUMIF('Structural Steel Fab'!$B$17:$B$29,B1812,'Structural Steel Fab'!$G$17:$G$29)) +
(SUMIF(Reveal!$B$17:$B$30,B1812,Reveal!$G$17:$G$30)) +
(SUMIF('Reveal (2)'!$B$17:$B$30,B1812,'Reveal (2)'!$G$17:$G$30)) +
(SUMIF('Crown cove top'!$B$17:$B$30,B1812,'Crown cove top'!$G$17:$G$30)) +
(SUMIF('EMC assembly'!$B$17:$B$30,B1812,'EMC assembly'!$G$17:$G$30)) +
(SUMIF(Crating!$B$17:$B$29,B1812,Crating!$G$17:$G$29)) +
(SUMIF('LED wiring'!$B$17:$B$30,B1812,'LED wiring'!$G$17:$G$30)) +
(SUMIF('Changeable copy face'!$B$17:$B$30,B1812,'Changeable copy face'!$G$17:$G$30)) +
(SUMIF('Flex face assembly'!$B$17:$B$30,B1812,'Flex face assembly'!$G$17:$G$30)) +
(SUMIF('Routed face assembly'!$B$17:$B$30,B1812,'Routed face assembly'!$G$17:$G$30)) +
(SUMIF('Paint calculation'!$B$17:$B$30,B1812,'Paint calculation'!$G$17:$G$30)) +
(SUMIF('Trimcap letter face'!$B$17:$B$30,B1812,'Trimcap letter face'!$G$17:$G$30)) +
(SUMIF('Trimcap letter face (2)'!$B$17:$B$30,B1812,'Trimcap letter face (2)'!$G$17:$G$30)) +
(SUMIF('Channel letter fabrication'!$B$17:$B$30,B1812,'Channel letter fabrication'!$G$17:$G$30)) +
(SUMIF('Channel letter fabrication (2)'!$B$17:$B$30,B1812,'Channel letter fabrication (2)'!$G$17:$G$30))</f>
        <v>0</v>
      </c>
    </row>
    <row r="1813" spans="1:10">
      <c r="A1813" s="28">
        <f>[1]ODBC!$A1813</f>
        <v>0</v>
      </c>
      <c r="B1813" s="29">
        <f>[1]ODBC!B1813</f>
        <v>0</v>
      </c>
      <c r="C1813" s="30" t="str">
        <f>IFERROR(VLOOKUP($B1813,[1]ODBC!$B:$H,2,FALSE),"")</f>
        <v/>
      </c>
      <c r="D1813" s="30" t="str">
        <f>IFERROR(VLOOKUP($B1813,[1]ODBC!$B:$H,3,FALSE),"")</f>
        <v/>
      </c>
      <c r="E1813" s="30" t="str">
        <f>IFERROR(VLOOKUP($B1813,[1]ODBC!$B:$H,4,FALSE),"")</f>
        <v/>
      </c>
      <c r="F1813" s="31" t="str">
        <f>IFERROR(VLOOKUP($B1813,[1]ODBC!$B:$H,5,FALSE),"")</f>
        <v/>
      </c>
      <c r="G1813" s="32">
        <f>[1]ODBC!G1813</f>
        <v>0</v>
      </c>
      <c r="H1813" s="33">
        <f>SUM([1]ODBC!H1813)</f>
        <v>0</v>
      </c>
      <c r="I1813" s="41" t="str">
        <f>'Vinyl cutting'!$B$2</f>
        <v>J36938</v>
      </c>
      <c r="J1813" s="42">
        <f ca="1">(SUMIF('Freeform time and material'!$B$17:$B$30,B1813,'Freeform time and material'!$G$17:$G$30)) +
(SUMIF('Vinyl cutting'!$B$17:$B$30,B1813,'Vinyl cutting'!$G$17:$G$30)) +
(SUMIF('Vinyl cutting (2)'!$B$17:$B$30,B1813,'Vinyl cutting (2)'!$G$17:$G$30)) +
(SUMIF('Apply vinyl graphics'!$B$17:$B$30,B1813,'Apply vinyl graphics'!$G$17:$G$30)) +
(SUMIF('Apply vinyl graphics (2)'!$B$17:$B$30,B1813,'Apply vinyl graphics (2)'!$G$17:$G$30)) +
(SUMIF('Alum pan sign'!$B$17:$B$30,B1813,'Alum pan sign'!$G$17:$G$30)) +
(SUMIF('Alum pan sign (2)'!$B$17:$B$30,B1813,'Alum pan sign (2)'!$G$17:$G$30)) +
(SUMIF('Economy pan sign'!$B$17:$B$30,B1813,'Economy pan sign'!$G$17:$G$30)) +
(SUMIF('Post and panel sign'!$B$17:$B$30,B1813,'Post and panel sign'!$G$17:$G$30)) +
(SUMIF('Post and panel sign (2)'!$B$17:$B$30,B1813,'Post and panel sign (2)'!$G$17:$G$30)) +
(SUMIF('Flat panels only'!$B$17:$B$30,B1813,'Flat panels only'!$G$17:$G$30)) +
(SUMIF('Flat panels only (2)'!$B$17:$B$30,B1813,'Flat panels only (2)'!$G$17:$G$30)) +
(SUMIF('Routed panel shapes'!$B$18:$B$31,B1813,'Routed panel shapes'!$G$18:$G$31)) +
(SUMIF('Routed panel shapes (2)'!$B$18:$B$31,B1813,'Routed panel shapes (2)'!$G$18:$G$31)) +
(SUMIF('Routed face only'!$B$17:$B$30,B1813,'Routed face only'!$G$17:$G$30)) +
(SUMIF('Routed face only (2)'!$B$17:$B$30,B1813,'Routed face only (2)'!$G$17:$G$30)) +
(SUMIF('Routed alum faces letters'!$B$17:$B$30,B1813,'Routed alum faces letters'!$G$17:$G$30)) +
(SUMIF('Routed alum faces letters (2)'!$B$17:$B$30,B1813,'Routed alum faces letters (2)'!$G$17:$G$30)) +
(SUMIF('Routed push through acrylic'!$B$17:$B$30,B1813,'Routed push through acrylic'!$G$17:$G$30)) +
(SUMIF('Routed push through acrylic (2)'!$B$17:$B$30,B1813,'Routed push through acrylic (2)'!$G$17:$G$30)) +
(SUMIF('Sf routed cabinet'!$B$17:$B$30,B1813,'Sf routed cabinet'!$G$17:$G$30)) +
(SUMIF('Sf routed cabinet (2)'!$B$17:$B$30,B1813,'Sf routed cabinet (2)'!$G$17:$G$30)) +
(SUMIF('Df routed cabinet'!$B$17:$B$30,B1813,'Df routed cabinet'!$G$17:$G$30)) +
(SUMIF('Df routed cabinet (2)'!$B$17:$B$30,B1813,'Df routed cabinet (2)'!$G$17:$G$30)) +
(SUMIF('Sf acrylic cabinet'!$B$17:$B$30,B1813,'Sf acrylic cabinet'!$G$17:$G$30)) +
(SUMIF('Sf acrylic cabinet (2)'!$B$17:$B$30,B1813,'Sf acrylic cabinet (2)'!$G$17:$G$30)) +
(SUMIF('Economy Sf acrylic'!$B$17:$B$30,B1813,'Economy Sf acrylic'!$G$17:$G$30)) +
(SUMIF('Df acrylic cabinet'!$B$17:$B$30,B1813,'Df acrylic cabinet'!$G$17:$G$30)) +
(SUMIF('Df acrylic cabinet (2)'!$B$17:$B$30,B1813,'Df acrylic cabinet (2)'!$G$17:$G$30)) +
(SUMIF('Sf flex cabinet'!$B$17:$B$30,B1813,'Sf flex cabinet'!$G$17:$G$30)) +
(SUMIF('Sf flex cabinet (2)'!$B$17:$B$30,B1813,'Sf flex cabinet (2)'!$G$17:$G$30)) +
(SUMIF('Df flex cabinet'!$B$17:$B$36,B1813,'Df flex cabinet'!$G$17:$G$36)) +
(SUMIF('Df flex cabinet (2)'!$B$17:$B$36,B1813,'Df flex cabinet (2)'!$G$17:$G$36)) +
(SUMIF('Pole cover'!$B$17:$B$30,B1813,'Pole cover'!$G$17:$G$30)) +
(SUMIF('Pole cover (2)'!$B$17:$B$30,B1813,'Pole cover (2)'!$G$17:$G$30)) +
(SUMIF('Structural Steel Fab'!$B$17:$B$29,B1813,'Structural Steel Fab'!$G$17:$G$29)) +
(SUMIF(Reveal!$B$17:$B$30,B1813,Reveal!$G$17:$G$30)) +
(SUMIF('Reveal (2)'!$B$17:$B$30,B1813,'Reveal (2)'!$G$17:$G$30)) +
(SUMIF('Crown cove top'!$B$17:$B$30,B1813,'Crown cove top'!$G$17:$G$30)) +
(SUMIF('EMC assembly'!$B$17:$B$30,B1813,'EMC assembly'!$G$17:$G$30)) +
(SUMIF(Crating!$B$17:$B$29,B1813,Crating!$G$17:$G$29)) +
(SUMIF('LED wiring'!$B$17:$B$30,B1813,'LED wiring'!$G$17:$G$30)) +
(SUMIF('Changeable copy face'!$B$17:$B$30,B1813,'Changeable copy face'!$G$17:$G$30)) +
(SUMIF('Flex face assembly'!$B$17:$B$30,B1813,'Flex face assembly'!$G$17:$G$30)) +
(SUMIF('Routed face assembly'!$B$17:$B$30,B1813,'Routed face assembly'!$G$17:$G$30)) +
(SUMIF('Paint calculation'!$B$17:$B$30,B1813,'Paint calculation'!$G$17:$G$30)) +
(SUMIF('Trimcap letter face'!$B$17:$B$30,B1813,'Trimcap letter face'!$G$17:$G$30)) +
(SUMIF('Trimcap letter face (2)'!$B$17:$B$30,B1813,'Trimcap letter face (2)'!$G$17:$G$30)) +
(SUMIF('Channel letter fabrication'!$B$17:$B$30,B1813,'Channel letter fabrication'!$G$17:$G$30)) +
(SUMIF('Channel letter fabrication (2)'!$B$17:$B$30,B1813,'Channel letter fabrication (2)'!$G$17:$G$30))</f>
        <v>0</v>
      </c>
    </row>
    <row r="1814" spans="1:10">
      <c r="A1814" s="28">
        <f>[1]ODBC!$A1814</f>
        <v>0</v>
      </c>
      <c r="B1814" s="29">
        <f>[1]ODBC!B1814</f>
        <v>0</v>
      </c>
      <c r="C1814" s="30" t="str">
        <f>IFERROR(VLOOKUP($B1814,[1]ODBC!$B:$H,2,FALSE),"")</f>
        <v/>
      </c>
      <c r="D1814" s="30" t="str">
        <f>IFERROR(VLOOKUP($B1814,[1]ODBC!$B:$H,3,FALSE),"")</f>
        <v/>
      </c>
      <c r="E1814" s="30" t="str">
        <f>IFERROR(VLOOKUP($B1814,[1]ODBC!$B:$H,4,FALSE),"")</f>
        <v/>
      </c>
      <c r="F1814" s="31" t="str">
        <f>IFERROR(VLOOKUP($B1814,[1]ODBC!$B:$H,5,FALSE),"")</f>
        <v/>
      </c>
      <c r="G1814" s="32">
        <f>[1]ODBC!G1814</f>
        <v>0</v>
      </c>
      <c r="H1814" s="33">
        <f>SUM([1]ODBC!H1814)</f>
        <v>0</v>
      </c>
      <c r="I1814" s="41" t="str">
        <f>'Vinyl cutting'!$B$2</f>
        <v>J36938</v>
      </c>
      <c r="J1814" s="42">
        <f ca="1">(SUMIF('Freeform time and material'!$B$17:$B$30,B1814,'Freeform time and material'!$G$17:$G$30)) +
(SUMIF('Vinyl cutting'!$B$17:$B$30,B1814,'Vinyl cutting'!$G$17:$G$30)) +
(SUMIF('Vinyl cutting (2)'!$B$17:$B$30,B1814,'Vinyl cutting (2)'!$G$17:$G$30)) +
(SUMIF('Apply vinyl graphics'!$B$17:$B$30,B1814,'Apply vinyl graphics'!$G$17:$G$30)) +
(SUMIF('Apply vinyl graphics (2)'!$B$17:$B$30,B1814,'Apply vinyl graphics (2)'!$G$17:$G$30)) +
(SUMIF('Alum pan sign'!$B$17:$B$30,B1814,'Alum pan sign'!$G$17:$G$30)) +
(SUMIF('Alum pan sign (2)'!$B$17:$B$30,B1814,'Alum pan sign (2)'!$G$17:$G$30)) +
(SUMIF('Economy pan sign'!$B$17:$B$30,B1814,'Economy pan sign'!$G$17:$G$30)) +
(SUMIF('Post and panel sign'!$B$17:$B$30,B1814,'Post and panel sign'!$G$17:$G$30)) +
(SUMIF('Post and panel sign (2)'!$B$17:$B$30,B1814,'Post and panel sign (2)'!$G$17:$G$30)) +
(SUMIF('Flat panels only'!$B$17:$B$30,B1814,'Flat panels only'!$G$17:$G$30)) +
(SUMIF('Flat panels only (2)'!$B$17:$B$30,B1814,'Flat panels only (2)'!$G$17:$G$30)) +
(SUMIF('Routed panel shapes'!$B$18:$B$31,B1814,'Routed panel shapes'!$G$18:$G$31)) +
(SUMIF('Routed panel shapes (2)'!$B$18:$B$31,B1814,'Routed panel shapes (2)'!$G$18:$G$31)) +
(SUMIF('Routed face only'!$B$17:$B$30,B1814,'Routed face only'!$G$17:$G$30)) +
(SUMIF('Routed face only (2)'!$B$17:$B$30,B1814,'Routed face only (2)'!$G$17:$G$30)) +
(SUMIF('Routed alum faces letters'!$B$17:$B$30,B1814,'Routed alum faces letters'!$G$17:$G$30)) +
(SUMIF('Routed alum faces letters (2)'!$B$17:$B$30,B1814,'Routed alum faces letters (2)'!$G$17:$G$30)) +
(SUMIF('Routed push through acrylic'!$B$17:$B$30,B1814,'Routed push through acrylic'!$G$17:$G$30)) +
(SUMIF('Routed push through acrylic (2)'!$B$17:$B$30,B1814,'Routed push through acrylic (2)'!$G$17:$G$30)) +
(SUMIF('Sf routed cabinet'!$B$17:$B$30,B1814,'Sf routed cabinet'!$G$17:$G$30)) +
(SUMIF('Sf routed cabinet (2)'!$B$17:$B$30,B1814,'Sf routed cabinet (2)'!$G$17:$G$30)) +
(SUMIF('Df routed cabinet'!$B$17:$B$30,B1814,'Df routed cabinet'!$G$17:$G$30)) +
(SUMIF('Df routed cabinet (2)'!$B$17:$B$30,B1814,'Df routed cabinet (2)'!$G$17:$G$30)) +
(SUMIF('Sf acrylic cabinet'!$B$17:$B$30,B1814,'Sf acrylic cabinet'!$G$17:$G$30)) +
(SUMIF('Sf acrylic cabinet (2)'!$B$17:$B$30,B1814,'Sf acrylic cabinet (2)'!$G$17:$G$30)) +
(SUMIF('Economy Sf acrylic'!$B$17:$B$30,B1814,'Economy Sf acrylic'!$G$17:$G$30)) +
(SUMIF('Df acrylic cabinet'!$B$17:$B$30,B1814,'Df acrylic cabinet'!$G$17:$G$30)) +
(SUMIF('Df acrylic cabinet (2)'!$B$17:$B$30,B1814,'Df acrylic cabinet (2)'!$G$17:$G$30)) +
(SUMIF('Sf flex cabinet'!$B$17:$B$30,B1814,'Sf flex cabinet'!$G$17:$G$30)) +
(SUMIF('Sf flex cabinet (2)'!$B$17:$B$30,B1814,'Sf flex cabinet (2)'!$G$17:$G$30)) +
(SUMIF('Df flex cabinet'!$B$17:$B$36,B1814,'Df flex cabinet'!$G$17:$G$36)) +
(SUMIF('Df flex cabinet (2)'!$B$17:$B$36,B1814,'Df flex cabinet (2)'!$G$17:$G$36)) +
(SUMIF('Pole cover'!$B$17:$B$30,B1814,'Pole cover'!$G$17:$G$30)) +
(SUMIF('Pole cover (2)'!$B$17:$B$30,B1814,'Pole cover (2)'!$G$17:$G$30)) +
(SUMIF('Structural Steel Fab'!$B$17:$B$29,B1814,'Structural Steel Fab'!$G$17:$G$29)) +
(SUMIF(Reveal!$B$17:$B$30,B1814,Reveal!$G$17:$G$30)) +
(SUMIF('Reveal (2)'!$B$17:$B$30,B1814,'Reveal (2)'!$G$17:$G$30)) +
(SUMIF('Crown cove top'!$B$17:$B$30,B1814,'Crown cove top'!$G$17:$G$30)) +
(SUMIF('EMC assembly'!$B$17:$B$30,B1814,'EMC assembly'!$G$17:$G$30)) +
(SUMIF(Crating!$B$17:$B$29,B1814,Crating!$G$17:$G$29)) +
(SUMIF('LED wiring'!$B$17:$B$30,B1814,'LED wiring'!$G$17:$G$30)) +
(SUMIF('Changeable copy face'!$B$17:$B$30,B1814,'Changeable copy face'!$G$17:$G$30)) +
(SUMIF('Flex face assembly'!$B$17:$B$30,B1814,'Flex face assembly'!$G$17:$G$30)) +
(SUMIF('Routed face assembly'!$B$17:$B$30,B1814,'Routed face assembly'!$G$17:$G$30)) +
(SUMIF('Paint calculation'!$B$17:$B$30,B1814,'Paint calculation'!$G$17:$G$30)) +
(SUMIF('Trimcap letter face'!$B$17:$B$30,B1814,'Trimcap letter face'!$G$17:$G$30)) +
(SUMIF('Trimcap letter face (2)'!$B$17:$B$30,B1814,'Trimcap letter face (2)'!$G$17:$G$30)) +
(SUMIF('Channel letter fabrication'!$B$17:$B$30,B1814,'Channel letter fabrication'!$G$17:$G$30)) +
(SUMIF('Channel letter fabrication (2)'!$B$17:$B$30,B1814,'Channel letter fabrication (2)'!$G$17:$G$30))</f>
        <v>0</v>
      </c>
    </row>
    <row r="1815" spans="1:10">
      <c r="A1815" s="28">
        <f>[1]ODBC!$A1815</f>
        <v>0</v>
      </c>
      <c r="B1815" s="29">
        <f>[1]ODBC!B1815</f>
        <v>0</v>
      </c>
      <c r="C1815" s="30" t="str">
        <f>IFERROR(VLOOKUP($B1815,[1]ODBC!$B:$H,2,FALSE),"")</f>
        <v/>
      </c>
      <c r="D1815" s="30" t="str">
        <f>IFERROR(VLOOKUP($B1815,[1]ODBC!$B:$H,3,FALSE),"")</f>
        <v/>
      </c>
      <c r="E1815" s="30" t="str">
        <f>IFERROR(VLOOKUP($B1815,[1]ODBC!$B:$H,4,FALSE),"")</f>
        <v/>
      </c>
      <c r="F1815" s="31" t="str">
        <f>IFERROR(VLOOKUP($B1815,[1]ODBC!$B:$H,5,FALSE),"")</f>
        <v/>
      </c>
      <c r="G1815" s="32">
        <f>[1]ODBC!G1815</f>
        <v>0</v>
      </c>
      <c r="H1815" s="33">
        <f>SUM([1]ODBC!H1815)</f>
        <v>0</v>
      </c>
      <c r="I1815" s="41" t="str">
        <f>'Vinyl cutting'!$B$2</f>
        <v>J36938</v>
      </c>
      <c r="J1815" s="42">
        <f ca="1">(SUMIF('Freeform time and material'!$B$17:$B$30,B1815,'Freeform time and material'!$G$17:$G$30)) +
(SUMIF('Vinyl cutting'!$B$17:$B$30,B1815,'Vinyl cutting'!$G$17:$G$30)) +
(SUMIF('Vinyl cutting (2)'!$B$17:$B$30,B1815,'Vinyl cutting (2)'!$G$17:$G$30)) +
(SUMIF('Apply vinyl graphics'!$B$17:$B$30,B1815,'Apply vinyl graphics'!$G$17:$G$30)) +
(SUMIF('Apply vinyl graphics (2)'!$B$17:$B$30,B1815,'Apply vinyl graphics (2)'!$G$17:$G$30)) +
(SUMIF('Alum pan sign'!$B$17:$B$30,B1815,'Alum pan sign'!$G$17:$G$30)) +
(SUMIF('Alum pan sign (2)'!$B$17:$B$30,B1815,'Alum pan sign (2)'!$G$17:$G$30)) +
(SUMIF('Economy pan sign'!$B$17:$B$30,B1815,'Economy pan sign'!$G$17:$G$30)) +
(SUMIF('Post and panel sign'!$B$17:$B$30,B1815,'Post and panel sign'!$G$17:$G$30)) +
(SUMIF('Post and panel sign (2)'!$B$17:$B$30,B1815,'Post and panel sign (2)'!$G$17:$G$30)) +
(SUMIF('Flat panels only'!$B$17:$B$30,B1815,'Flat panels only'!$G$17:$G$30)) +
(SUMIF('Flat panels only (2)'!$B$17:$B$30,B1815,'Flat panels only (2)'!$G$17:$G$30)) +
(SUMIF('Routed panel shapes'!$B$18:$B$31,B1815,'Routed panel shapes'!$G$18:$G$31)) +
(SUMIF('Routed panel shapes (2)'!$B$18:$B$31,B1815,'Routed panel shapes (2)'!$G$18:$G$31)) +
(SUMIF('Routed face only'!$B$17:$B$30,B1815,'Routed face only'!$G$17:$G$30)) +
(SUMIF('Routed face only (2)'!$B$17:$B$30,B1815,'Routed face only (2)'!$G$17:$G$30)) +
(SUMIF('Routed alum faces letters'!$B$17:$B$30,B1815,'Routed alum faces letters'!$G$17:$G$30)) +
(SUMIF('Routed alum faces letters (2)'!$B$17:$B$30,B1815,'Routed alum faces letters (2)'!$G$17:$G$30)) +
(SUMIF('Routed push through acrylic'!$B$17:$B$30,B1815,'Routed push through acrylic'!$G$17:$G$30)) +
(SUMIF('Routed push through acrylic (2)'!$B$17:$B$30,B1815,'Routed push through acrylic (2)'!$G$17:$G$30)) +
(SUMIF('Sf routed cabinet'!$B$17:$B$30,B1815,'Sf routed cabinet'!$G$17:$G$30)) +
(SUMIF('Sf routed cabinet (2)'!$B$17:$B$30,B1815,'Sf routed cabinet (2)'!$G$17:$G$30)) +
(SUMIF('Df routed cabinet'!$B$17:$B$30,B1815,'Df routed cabinet'!$G$17:$G$30)) +
(SUMIF('Df routed cabinet (2)'!$B$17:$B$30,B1815,'Df routed cabinet (2)'!$G$17:$G$30)) +
(SUMIF('Sf acrylic cabinet'!$B$17:$B$30,B1815,'Sf acrylic cabinet'!$G$17:$G$30)) +
(SUMIF('Sf acrylic cabinet (2)'!$B$17:$B$30,B1815,'Sf acrylic cabinet (2)'!$G$17:$G$30)) +
(SUMIF('Economy Sf acrylic'!$B$17:$B$30,B1815,'Economy Sf acrylic'!$G$17:$G$30)) +
(SUMIF('Df acrylic cabinet'!$B$17:$B$30,B1815,'Df acrylic cabinet'!$G$17:$G$30)) +
(SUMIF('Df acrylic cabinet (2)'!$B$17:$B$30,B1815,'Df acrylic cabinet (2)'!$G$17:$G$30)) +
(SUMIF('Sf flex cabinet'!$B$17:$B$30,B1815,'Sf flex cabinet'!$G$17:$G$30)) +
(SUMIF('Sf flex cabinet (2)'!$B$17:$B$30,B1815,'Sf flex cabinet (2)'!$G$17:$G$30)) +
(SUMIF('Df flex cabinet'!$B$17:$B$36,B1815,'Df flex cabinet'!$G$17:$G$36)) +
(SUMIF('Df flex cabinet (2)'!$B$17:$B$36,B1815,'Df flex cabinet (2)'!$G$17:$G$36)) +
(SUMIF('Pole cover'!$B$17:$B$30,B1815,'Pole cover'!$G$17:$G$30)) +
(SUMIF('Pole cover (2)'!$B$17:$B$30,B1815,'Pole cover (2)'!$G$17:$G$30)) +
(SUMIF('Structural Steel Fab'!$B$17:$B$29,B1815,'Structural Steel Fab'!$G$17:$G$29)) +
(SUMIF(Reveal!$B$17:$B$30,B1815,Reveal!$G$17:$G$30)) +
(SUMIF('Reveal (2)'!$B$17:$B$30,B1815,'Reveal (2)'!$G$17:$G$30)) +
(SUMIF('Crown cove top'!$B$17:$B$30,B1815,'Crown cove top'!$G$17:$G$30)) +
(SUMIF('EMC assembly'!$B$17:$B$30,B1815,'EMC assembly'!$G$17:$G$30)) +
(SUMIF(Crating!$B$17:$B$29,B1815,Crating!$G$17:$G$29)) +
(SUMIF('LED wiring'!$B$17:$B$30,B1815,'LED wiring'!$G$17:$G$30)) +
(SUMIF('Changeable copy face'!$B$17:$B$30,B1815,'Changeable copy face'!$G$17:$G$30)) +
(SUMIF('Flex face assembly'!$B$17:$B$30,B1815,'Flex face assembly'!$G$17:$G$30)) +
(SUMIF('Routed face assembly'!$B$17:$B$30,B1815,'Routed face assembly'!$G$17:$G$30)) +
(SUMIF('Paint calculation'!$B$17:$B$30,B1815,'Paint calculation'!$G$17:$G$30)) +
(SUMIF('Trimcap letter face'!$B$17:$B$30,B1815,'Trimcap letter face'!$G$17:$G$30)) +
(SUMIF('Trimcap letter face (2)'!$B$17:$B$30,B1815,'Trimcap letter face (2)'!$G$17:$G$30)) +
(SUMIF('Channel letter fabrication'!$B$17:$B$30,B1815,'Channel letter fabrication'!$G$17:$G$30)) +
(SUMIF('Channel letter fabrication (2)'!$B$17:$B$30,B1815,'Channel letter fabrication (2)'!$G$17:$G$30))</f>
        <v>0</v>
      </c>
    </row>
    <row r="1816" spans="1:10">
      <c r="A1816" s="28">
        <f>[1]ODBC!$A1816</f>
        <v>0</v>
      </c>
      <c r="B1816" s="29">
        <f>[1]ODBC!B1816</f>
        <v>0</v>
      </c>
      <c r="C1816" s="30" t="str">
        <f>IFERROR(VLOOKUP($B1816,[1]ODBC!$B:$H,2,FALSE),"")</f>
        <v/>
      </c>
      <c r="D1816" s="30" t="str">
        <f>IFERROR(VLOOKUP($B1816,[1]ODBC!$B:$H,3,FALSE),"")</f>
        <v/>
      </c>
      <c r="E1816" s="30" t="str">
        <f>IFERROR(VLOOKUP($B1816,[1]ODBC!$B:$H,4,FALSE),"")</f>
        <v/>
      </c>
      <c r="F1816" s="31" t="str">
        <f>IFERROR(VLOOKUP($B1816,[1]ODBC!$B:$H,5,FALSE),"")</f>
        <v/>
      </c>
      <c r="G1816" s="32">
        <f>[1]ODBC!G1816</f>
        <v>0</v>
      </c>
      <c r="H1816" s="33">
        <f>SUM([1]ODBC!H1816)</f>
        <v>0</v>
      </c>
      <c r="I1816" s="41" t="str">
        <f>'Vinyl cutting'!$B$2</f>
        <v>J36938</v>
      </c>
      <c r="J1816" s="42">
        <f ca="1">(SUMIF('Freeform time and material'!$B$17:$B$30,B1816,'Freeform time and material'!$G$17:$G$30)) +
(SUMIF('Vinyl cutting'!$B$17:$B$30,B1816,'Vinyl cutting'!$G$17:$G$30)) +
(SUMIF('Vinyl cutting (2)'!$B$17:$B$30,B1816,'Vinyl cutting (2)'!$G$17:$G$30)) +
(SUMIF('Apply vinyl graphics'!$B$17:$B$30,B1816,'Apply vinyl graphics'!$G$17:$G$30)) +
(SUMIF('Apply vinyl graphics (2)'!$B$17:$B$30,B1816,'Apply vinyl graphics (2)'!$G$17:$G$30)) +
(SUMIF('Alum pan sign'!$B$17:$B$30,B1816,'Alum pan sign'!$G$17:$G$30)) +
(SUMIF('Alum pan sign (2)'!$B$17:$B$30,B1816,'Alum pan sign (2)'!$G$17:$G$30)) +
(SUMIF('Economy pan sign'!$B$17:$B$30,B1816,'Economy pan sign'!$G$17:$G$30)) +
(SUMIF('Post and panel sign'!$B$17:$B$30,B1816,'Post and panel sign'!$G$17:$G$30)) +
(SUMIF('Post and panel sign (2)'!$B$17:$B$30,B1816,'Post and panel sign (2)'!$G$17:$G$30)) +
(SUMIF('Flat panels only'!$B$17:$B$30,B1816,'Flat panels only'!$G$17:$G$30)) +
(SUMIF('Flat panels only (2)'!$B$17:$B$30,B1816,'Flat panels only (2)'!$G$17:$G$30)) +
(SUMIF('Routed panel shapes'!$B$18:$B$31,B1816,'Routed panel shapes'!$G$18:$G$31)) +
(SUMIF('Routed panel shapes (2)'!$B$18:$B$31,B1816,'Routed panel shapes (2)'!$G$18:$G$31)) +
(SUMIF('Routed face only'!$B$17:$B$30,B1816,'Routed face only'!$G$17:$G$30)) +
(SUMIF('Routed face only (2)'!$B$17:$B$30,B1816,'Routed face only (2)'!$G$17:$G$30)) +
(SUMIF('Routed alum faces letters'!$B$17:$B$30,B1816,'Routed alum faces letters'!$G$17:$G$30)) +
(SUMIF('Routed alum faces letters (2)'!$B$17:$B$30,B1816,'Routed alum faces letters (2)'!$G$17:$G$30)) +
(SUMIF('Routed push through acrylic'!$B$17:$B$30,B1816,'Routed push through acrylic'!$G$17:$G$30)) +
(SUMIF('Routed push through acrylic (2)'!$B$17:$B$30,B1816,'Routed push through acrylic (2)'!$G$17:$G$30)) +
(SUMIF('Sf routed cabinet'!$B$17:$B$30,B1816,'Sf routed cabinet'!$G$17:$G$30)) +
(SUMIF('Sf routed cabinet (2)'!$B$17:$B$30,B1816,'Sf routed cabinet (2)'!$G$17:$G$30)) +
(SUMIF('Df routed cabinet'!$B$17:$B$30,B1816,'Df routed cabinet'!$G$17:$G$30)) +
(SUMIF('Df routed cabinet (2)'!$B$17:$B$30,B1816,'Df routed cabinet (2)'!$G$17:$G$30)) +
(SUMIF('Sf acrylic cabinet'!$B$17:$B$30,B1816,'Sf acrylic cabinet'!$G$17:$G$30)) +
(SUMIF('Sf acrylic cabinet (2)'!$B$17:$B$30,B1816,'Sf acrylic cabinet (2)'!$G$17:$G$30)) +
(SUMIF('Economy Sf acrylic'!$B$17:$B$30,B1816,'Economy Sf acrylic'!$G$17:$G$30)) +
(SUMIF('Df acrylic cabinet'!$B$17:$B$30,B1816,'Df acrylic cabinet'!$G$17:$G$30)) +
(SUMIF('Df acrylic cabinet (2)'!$B$17:$B$30,B1816,'Df acrylic cabinet (2)'!$G$17:$G$30)) +
(SUMIF('Sf flex cabinet'!$B$17:$B$30,B1816,'Sf flex cabinet'!$G$17:$G$30)) +
(SUMIF('Sf flex cabinet (2)'!$B$17:$B$30,B1816,'Sf flex cabinet (2)'!$G$17:$G$30)) +
(SUMIF('Df flex cabinet'!$B$17:$B$36,B1816,'Df flex cabinet'!$G$17:$G$36)) +
(SUMIF('Df flex cabinet (2)'!$B$17:$B$36,B1816,'Df flex cabinet (2)'!$G$17:$G$36)) +
(SUMIF('Pole cover'!$B$17:$B$30,B1816,'Pole cover'!$G$17:$G$30)) +
(SUMIF('Pole cover (2)'!$B$17:$B$30,B1816,'Pole cover (2)'!$G$17:$G$30)) +
(SUMIF('Structural Steel Fab'!$B$17:$B$29,B1816,'Structural Steel Fab'!$G$17:$G$29)) +
(SUMIF(Reveal!$B$17:$B$30,B1816,Reveal!$G$17:$G$30)) +
(SUMIF('Reveal (2)'!$B$17:$B$30,B1816,'Reveal (2)'!$G$17:$G$30)) +
(SUMIF('Crown cove top'!$B$17:$B$30,B1816,'Crown cove top'!$G$17:$G$30)) +
(SUMIF('EMC assembly'!$B$17:$B$30,B1816,'EMC assembly'!$G$17:$G$30)) +
(SUMIF(Crating!$B$17:$B$29,B1816,Crating!$G$17:$G$29)) +
(SUMIF('LED wiring'!$B$17:$B$30,B1816,'LED wiring'!$G$17:$G$30)) +
(SUMIF('Changeable copy face'!$B$17:$B$30,B1816,'Changeable copy face'!$G$17:$G$30)) +
(SUMIF('Flex face assembly'!$B$17:$B$30,B1816,'Flex face assembly'!$G$17:$G$30)) +
(SUMIF('Routed face assembly'!$B$17:$B$30,B1816,'Routed face assembly'!$G$17:$G$30)) +
(SUMIF('Paint calculation'!$B$17:$B$30,B1816,'Paint calculation'!$G$17:$G$30)) +
(SUMIF('Trimcap letter face'!$B$17:$B$30,B1816,'Trimcap letter face'!$G$17:$G$30)) +
(SUMIF('Trimcap letter face (2)'!$B$17:$B$30,B1816,'Trimcap letter face (2)'!$G$17:$G$30)) +
(SUMIF('Channel letter fabrication'!$B$17:$B$30,B1816,'Channel letter fabrication'!$G$17:$G$30)) +
(SUMIF('Channel letter fabrication (2)'!$B$17:$B$30,B1816,'Channel letter fabrication (2)'!$G$17:$G$30))</f>
        <v>0</v>
      </c>
    </row>
    <row r="1817" spans="1:10">
      <c r="A1817" s="28">
        <f>[1]ODBC!$A1817</f>
        <v>0</v>
      </c>
      <c r="B1817" s="29">
        <f>[1]ODBC!B1817</f>
        <v>0</v>
      </c>
      <c r="C1817" s="30" t="str">
        <f>IFERROR(VLOOKUP($B1817,[1]ODBC!$B:$H,2,FALSE),"")</f>
        <v/>
      </c>
      <c r="D1817" s="30" t="str">
        <f>IFERROR(VLOOKUP($B1817,[1]ODBC!$B:$H,3,FALSE),"")</f>
        <v/>
      </c>
      <c r="E1817" s="30" t="str">
        <f>IFERROR(VLOOKUP($B1817,[1]ODBC!$B:$H,4,FALSE),"")</f>
        <v/>
      </c>
      <c r="F1817" s="31" t="str">
        <f>IFERROR(VLOOKUP($B1817,[1]ODBC!$B:$H,5,FALSE),"")</f>
        <v/>
      </c>
      <c r="G1817" s="32">
        <f>[1]ODBC!G1817</f>
        <v>0</v>
      </c>
      <c r="H1817" s="33">
        <f>SUM([1]ODBC!H1817)</f>
        <v>0</v>
      </c>
      <c r="I1817" s="41" t="str">
        <f>'Vinyl cutting'!$B$2</f>
        <v>J36938</v>
      </c>
      <c r="J1817" s="42">
        <f ca="1">(SUMIF('Freeform time and material'!$B$17:$B$30,B1817,'Freeform time and material'!$G$17:$G$30)) +
(SUMIF('Vinyl cutting'!$B$17:$B$30,B1817,'Vinyl cutting'!$G$17:$G$30)) +
(SUMIF('Vinyl cutting (2)'!$B$17:$B$30,B1817,'Vinyl cutting (2)'!$G$17:$G$30)) +
(SUMIF('Apply vinyl graphics'!$B$17:$B$30,B1817,'Apply vinyl graphics'!$G$17:$G$30)) +
(SUMIF('Apply vinyl graphics (2)'!$B$17:$B$30,B1817,'Apply vinyl graphics (2)'!$G$17:$G$30)) +
(SUMIF('Alum pan sign'!$B$17:$B$30,B1817,'Alum pan sign'!$G$17:$G$30)) +
(SUMIF('Alum pan sign (2)'!$B$17:$B$30,B1817,'Alum pan sign (2)'!$G$17:$G$30)) +
(SUMIF('Economy pan sign'!$B$17:$B$30,B1817,'Economy pan sign'!$G$17:$G$30)) +
(SUMIF('Post and panel sign'!$B$17:$B$30,B1817,'Post and panel sign'!$G$17:$G$30)) +
(SUMIF('Post and panel sign (2)'!$B$17:$B$30,B1817,'Post and panel sign (2)'!$G$17:$G$30)) +
(SUMIF('Flat panels only'!$B$17:$B$30,B1817,'Flat panels only'!$G$17:$G$30)) +
(SUMIF('Flat panels only (2)'!$B$17:$B$30,B1817,'Flat panels only (2)'!$G$17:$G$30)) +
(SUMIF('Routed panel shapes'!$B$18:$B$31,B1817,'Routed panel shapes'!$G$18:$G$31)) +
(SUMIF('Routed panel shapes (2)'!$B$18:$B$31,B1817,'Routed panel shapes (2)'!$G$18:$G$31)) +
(SUMIF('Routed face only'!$B$17:$B$30,B1817,'Routed face only'!$G$17:$G$30)) +
(SUMIF('Routed face only (2)'!$B$17:$B$30,B1817,'Routed face only (2)'!$G$17:$G$30)) +
(SUMIF('Routed alum faces letters'!$B$17:$B$30,B1817,'Routed alum faces letters'!$G$17:$G$30)) +
(SUMIF('Routed alum faces letters (2)'!$B$17:$B$30,B1817,'Routed alum faces letters (2)'!$G$17:$G$30)) +
(SUMIF('Routed push through acrylic'!$B$17:$B$30,B1817,'Routed push through acrylic'!$G$17:$G$30)) +
(SUMIF('Routed push through acrylic (2)'!$B$17:$B$30,B1817,'Routed push through acrylic (2)'!$G$17:$G$30)) +
(SUMIF('Sf routed cabinet'!$B$17:$B$30,B1817,'Sf routed cabinet'!$G$17:$G$30)) +
(SUMIF('Sf routed cabinet (2)'!$B$17:$B$30,B1817,'Sf routed cabinet (2)'!$G$17:$G$30)) +
(SUMIF('Df routed cabinet'!$B$17:$B$30,B1817,'Df routed cabinet'!$G$17:$G$30)) +
(SUMIF('Df routed cabinet (2)'!$B$17:$B$30,B1817,'Df routed cabinet (2)'!$G$17:$G$30)) +
(SUMIF('Sf acrylic cabinet'!$B$17:$B$30,B1817,'Sf acrylic cabinet'!$G$17:$G$30)) +
(SUMIF('Sf acrylic cabinet (2)'!$B$17:$B$30,B1817,'Sf acrylic cabinet (2)'!$G$17:$G$30)) +
(SUMIF('Economy Sf acrylic'!$B$17:$B$30,B1817,'Economy Sf acrylic'!$G$17:$G$30)) +
(SUMIF('Df acrylic cabinet'!$B$17:$B$30,B1817,'Df acrylic cabinet'!$G$17:$G$30)) +
(SUMIF('Df acrylic cabinet (2)'!$B$17:$B$30,B1817,'Df acrylic cabinet (2)'!$G$17:$G$30)) +
(SUMIF('Sf flex cabinet'!$B$17:$B$30,B1817,'Sf flex cabinet'!$G$17:$G$30)) +
(SUMIF('Sf flex cabinet (2)'!$B$17:$B$30,B1817,'Sf flex cabinet (2)'!$G$17:$G$30)) +
(SUMIF('Df flex cabinet'!$B$17:$B$36,B1817,'Df flex cabinet'!$G$17:$G$36)) +
(SUMIF('Df flex cabinet (2)'!$B$17:$B$36,B1817,'Df flex cabinet (2)'!$G$17:$G$36)) +
(SUMIF('Pole cover'!$B$17:$B$30,B1817,'Pole cover'!$G$17:$G$30)) +
(SUMIF('Pole cover (2)'!$B$17:$B$30,B1817,'Pole cover (2)'!$G$17:$G$30)) +
(SUMIF('Structural Steel Fab'!$B$17:$B$29,B1817,'Structural Steel Fab'!$G$17:$G$29)) +
(SUMIF(Reveal!$B$17:$B$30,B1817,Reveal!$G$17:$G$30)) +
(SUMIF('Reveal (2)'!$B$17:$B$30,B1817,'Reveal (2)'!$G$17:$G$30)) +
(SUMIF('Crown cove top'!$B$17:$B$30,B1817,'Crown cove top'!$G$17:$G$30)) +
(SUMIF('EMC assembly'!$B$17:$B$30,B1817,'EMC assembly'!$G$17:$G$30)) +
(SUMIF(Crating!$B$17:$B$29,B1817,Crating!$G$17:$G$29)) +
(SUMIF('LED wiring'!$B$17:$B$30,B1817,'LED wiring'!$G$17:$G$30)) +
(SUMIF('Changeable copy face'!$B$17:$B$30,B1817,'Changeable copy face'!$G$17:$G$30)) +
(SUMIF('Flex face assembly'!$B$17:$B$30,B1817,'Flex face assembly'!$G$17:$G$30)) +
(SUMIF('Routed face assembly'!$B$17:$B$30,B1817,'Routed face assembly'!$G$17:$G$30)) +
(SUMIF('Paint calculation'!$B$17:$B$30,B1817,'Paint calculation'!$G$17:$G$30)) +
(SUMIF('Trimcap letter face'!$B$17:$B$30,B1817,'Trimcap letter face'!$G$17:$G$30)) +
(SUMIF('Trimcap letter face (2)'!$B$17:$B$30,B1817,'Trimcap letter face (2)'!$G$17:$G$30)) +
(SUMIF('Channel letter fabrication'!$B$17:$B$30,B1817,'Channel letter fabrication'!$G$17:$G$30)) +
(SUMIF('Channel letter fabrication (2)'!$B$17:$B$30,B1817,'Channel letter fabrication (2)'!$G$17:$G$30))</f>
        <v>0</v>
      </c>
    </row>
    <row r="1818" spans="1:10">
      <c r="A1818" s="28">
        <f>[1]ODBC!$A1818</f>
        <v>0</v>
      </c>
      <c r="B1818" s="29">
        <f>[1]ODBC!B1818</f>
        <v>0</v>
      </c>
      <c r="C1818" s="30" t="str">
        <f>IFERROR(VLOOKUP($B1818,[1]ODBC!$B:$H,2,FALSE),"")</f>
        <v/>
      </c>
      <c r="D1818" s="30" t="str">
        <f>IFERROR(VLOOKUP($B1818,[1]ODBC!$B:$H,3,FALSE),"")</f>
        <v/>
      </c>
      <c r="E1818" s="30" t="str">
        <f>IFERROR(VLOOKUP($B1818,[1]ODBC!$B:$H,4,FALSE),"")</f>
        <v/>
      </c>
      <c r="F1818" s="31" t="str">
        <f>IFERROR(VLOOKUP($B1818,[1]ODBC!$B:$H,5,FALSE),"")</f>
        <v/>
      </c>
      <c r="G1818" s="32">
        <f>[1]ODBC!G1818</f>
        <v>0</v>
      </c>
      <c r="H1818" s="33">
        <f>SUM([1]ODBC!H1818)</f>
        <v>0</v>
      </c>
      <c r="I1818" s="41" t="str">
        <f>'Vinyl cutting'!$B$2</f>
        <v>J36938</v>
      </c>
      <c r="J1818" s="42">
        <f ca="1">(SUMIF('Freeform time and material'!$B$17:$B$30,B1818,'Freeform time and material'!$G$17:$G$30)) +
(SUMIF('Vinyl cutting'!$B$17:$B$30,B1818,'Vinyl cutting'!$G$17:$G$30)) +
(SUMIF('Vinyl cutting (2)'!$B$17:$B$30,B1818,'Vinyl cutting (2)'!$G$17:$G$30)) +
(SUMIF('Apply vinyl graphics'!$B$17:$B$30,B1818,'Apply vinyl graphics'!$G$17:$G$30)) +
(SUMIF('Apply vinyl graphics (2)'!$B$17:$B$30,B1818,'Apply vinyl graphics (2)'!$G$17:$G$30)) +
(SUMIF('Alum pan sign'!$B$17:$B$30,B1818,'Alum pan sign'!$G$17:$G$30)) +
(SUMIF('Alum pan sign (2)'!$B$17:$B$30,B1818,'Alum pan sign (2)'!$G$17:$G$30)) +
(SUMIF('Economy pan sign'!$B$17:$B$30,B1818,'Economy pan sign'!$G$17:$G$30)) +
(SUMIF('Post and panel sign'!$B$17:$B$30,B1818,'Post and panel sign'!$G$17:$G$30)) +
(SUMIF('Post and panel sign (2)'!$B$17:$B$30,B1818,'Post and panel sign (2)'!$G$17:$G$30)) +
(SUMIF('Flat panels only'!$B$17:$B$30,B1818,'Flat panels only'!$G$17:$G$30)) +
(SUMIF('Flat panels only (2)'!$B$17:$B$30,B1818,'Flat panels only (2)'!$G$17:$G$30)) +
(SUMIF('Routed panel shapes'!$B$18:$B$31,B1818,'Routed panel shapes'!$G$18:$G$31)) +
(SUMIF('Routed panel shapes (2)'!$B$18:$B$31,B1818,'Routed panel shapes (2)'!$G$18:$G$31)) +
(SUMIF('Routed face only'!$B$17:$B$30,B1818,'Routed face only'!$G$17:$G$30)) +
(SUMIF('Routed face only (2)'!$B$17:$B$30,B1818,'Routed face only (2)'!$G$17:$G$30)) +
(SUMIF('Routed alum faces letters'!$B$17:$B$30,B1818,'Routed alum faces letters'!$G$17:$G$30)) +
(SUMIF('Routed alum faces letters (2)'!$B$17:$B$30,B1818,'Routed alum faces letters (2)'!$G$17:$G$30)) +
(SUMIF('Routed push through acrylic'!$B$17:$B$30,B1818,'Routed push through acrylic'!$G$17:$G$30)) +
(SUMIF('Routed push through acrylic (2)'!$B$17:$B$30,B1818,'Routed push through acrylic (2)'!$G$17:$G$30)) +
(SUMIF('Sf routed cabinet'!$B$17:$B$30,B1818,'Sf routed cabinet'!$G$17:$G$30)) +
(SUMIF('Sf routed cabinet (2)'!$B$17:$B$30,B1818,'Sf routed cabinet (2)'!$G$17:$G$30)) +
(SUMIF('Df routed cabinet'!$B$17:$B$30,B1818,'Df routed cabinet'!$G$17:$G$30)) +
(SUMIF('Df routed cabinet (2)'!$B$17:$B$30,B1818,'Df routed cabinet (2)'!$G$17:$G$30)) +
(SUMIF('Sf acrylic cabinet'!$B$17:$B$30,B1818,'Sf acrylic cabinet'!$G$17:$G$30)) +
(SUMIF('Sf acrylic cabinet (2)'!$B$17:$B$30,B1818,'Sf acrylic cabinet (2)'!$G$17:$G$30)) +
(SUMIF('Economy Sf acrylic'!$B$17:$B$30,B1818,'Economy Sf acrylic'!$G$17:$G$30)) +
(SUMIF('Df acrylic cabinet'!$B$17:$B$30,B1818,'Df acrylic cabinet'!$G$17:$G$30)) +
(SUMIF('Df acrylic cabinet (2)'!$B$17:$B$30,B1818,'Df acrylic cabinet (2)'!$G$17:$G$30)) +
(SUMIF('Sf flex cabinet'!$B$17:$B$30,B1818,'Sf flex cabinet'!$G$17:$G$30)) +
(SUMIF('Sf flex cabinet (2)'!$B$17:$B$30,B1818,'Sf flex cabinet (2)'!$G$17:$G$30)) +
(SUMIF('Df flex cabinet'!$B$17:$B$36,B1818,'Df flex cabinet'!$G$17:$G$36)) +
(SUMIF('Df flex cabinet (2)'!$B$17:$B$36,B1818,'Df flex cabinet (2)'!$G$17:$G$36)) +
(SUMIF('Pole cover'!$B$17:$B$30,B1818,'Pole cover'!$G$17:$G$30)) +
(SUMIF('Pole cover (2)'!$B$17:$B$30,B1818,'Pole cover (2)'!$G$17:$G$30)) +
(SUMIF('Structural Steel Fab'!$B$17:$B$29,B1818,'Structural Steel Fab'!$G$17:$G$29)) +
(SUMIF(Reveal!$B$17:$B$30,B1818,Reveal!$G$17:$G$30)) +
(SUMIF('Reveal (2)'!$B$17:$B$30,B1818,'Reveal (2)'!$G$17:$G$30)) +
(SUMIF('Crown cove top'!$B$17:$B$30,B1818,'Crown cove top'!$G$17:$G$30)) +
(SUMIF('EMC assembly'!$B$17:$B$30,B1818,'EMC assembly'!$G$17:$G$30)) +
(SUMIF(Crating!$B$17:$B$29,B1818,Crating!$G$17:$G$29)) +
(SUMIF('LED wiring'!$B$17:$B$30,B1818,'LED wiring'!$G$17:$G$30)) +
(SUMIF('Changeable copy face'!$B$17:$B$30,B1818,'Changeable copy face'!$G$17:$G$30)) +
(SUMIF('Flex face assembly'!$B$17:$B$30,B1818,'Flex face assembly'!$G$17:$G$30)) +
(SUMIF('Routed face assembly'!$B$17:$B$30,B1818,'Routed face assembly'!$G$17:$G$30)) +
(SUMIF('Paint calculation'!$B$17:$B$30,B1818,'Paint calculation'!$G$17:$G$30)) +
(SUMIF('Trimcap letter face'!$B$17:$B$30,B1818,'Trimcap letter face'!$G$17:$G$30)) +
(SUMIF('Trimcap letter face (2)'!$B$17:$B$30,B1818,'Trimcap letter face (2)'!$G$17:$G$30)) +
(SUMIF('Channel letter fabrication'!$B$17:$B$30,B1818,'Channel letter fabrication'!$G$17:$G$30)) +
(SUMIF('Channel letter fabrication (2)'!$B$17:$B$30,B1818,'Channel letter fabrication (2)'!$G$17:$G$30))</f>
        <v>0</v>
      </c>
    </row>
    <row r="1819" spans="1:10">
      <c r="A1819" s="28">
        <f>[1]ODBC!$A1819</f>
        <v>0</v>
      </c>
      <c r="B1819" s="29">
        <f>[1]ODBC!B1819</f>
        <v>0</v>
      </c>
      <c r="C1819" s="30" t="str">
        <f>IFERROR(VLOOKUP($B1819,[1]ODBC!$B:$H,2,FALSE),"")</f>
        <v/>
      </c>
      <c r="D1819" s="30" t="str">
        <f>IFERROR(VLOOKUP($B1819,[1]ODBC!$B:$H,3,FALSE),"")</f>
        <v/>
      </c>
      <c r="E1819" s="30" t="str">
        <f>IFERROR(VLOOKUP($B1819,[1]ODBC!$B:$H,4,FALSE),"")</f>
        <v/>
      </c>
      <c r="F1819" s="31" t="str">
        <f>IFERROR(VLOOKUP($B1819,[1]ODBC!$B:$H,5,FALSE),"")</f>
        <v/>
      </c>
      <c r="G1819" s="32">
        <f>[1]ODBC!G1819</f>
        <v>0</v>
      </c>
      <c r="H1819" s="33">
        <f>SUM([1]ODBC!H1819)</f>
        <v>0</v>
      </c>
      <c r="I1819" s="41" t="str">
        <f>'Vinyl cutting'!$B$2</f>
        <v>J36938</v>
      </c>
      <c r="J1819" s="42">
        <f ca="1">(SUMIF('Freeform time and material'!$B$17:$B$30,B1819,'Freeform time and material'!$G$17:$G$30)) +
(SUMIF('Vinyl cutting'!$B$17:$B$30,B1819,'Vinyl cutting'!$G$17:$G$30)) +
(SUMIF('Vinyl cutting (2)'!$B$17:$B$30,B1819,'Vinyl cutting (2)'!$G$17:$G$30)) +
(SUMIF('Apply vinyl graphics'!$B$17:$B$30,B1819,'Apply vinyl graphics'!$G$17:$G$30)) +
(SUMIF('Apply vinyl graphics (2)'!$B$17:$B$30,B1819,'Apply vinyl graphics (2)'!$G$17:$G$30)) +
(SUMIF('Alum pan sign'!$B$17:$B$30,B1819,'Alum pan sign'!$G$17:$G$30)) +
(SUMIF('Alum pan sign (2)'!$B$17:$B$30,B1819,'Alum pan sign (2)'!$G$17:$G$30)) +
(SUMIF('Economy pan sign'!$B$17:$B$30,B1819,'Economy pan sign'!$G$17:$G$30)) +
(SUMIF('Post and panel sign'!$B$17:$B$30,B1819,'Post and panel sign'!$G$17:$G$30)) +
(SUMIF('Post and panel sign (2)'!$B$17:$B$30,B1819,'Post and panel sign (2)'!$G$17:$G$30)) +
(SUMIF('Flat panels only'!$B$17:$B$30,B1819,'Flat panels only'!$G$17:$G$30)) +
(SUMIF('Flat panels only (2)'!$B$17:$B$30,B1819,'Flat panels only (2)'!$G$17:$G$30)) +
(SUMIF('Routed panel shapes'!$B$18:$B$31,B1819,'Routed panel shapes'!$G$18:$G$31)) +
(SUMIF('Routed panel shapes (2)'!$B$18:$B$31,B1819,'Routed panel shapes (2)'!$G$18:$G$31)) +
(SUMIF('Routed face only'!$B$17:$B$30,B1819,'Routed face only'!$G$17:$G$30)) +
(SUMIF('Routed face only (2)'!$B$17:$B$30,B1819,'Routed face only (2)'!$G$17:$G$30)) +
(SUMIF('Routed alum faces letters'!$B$17:$B$30,B1819,'Routed alum faces letters'!$G$17:$G$30)) +
(SUMIF('Routed alum faces letters (2)'!$B$17:$B$30,B1819,'Routed alum faces letters (2)'!$G$17:$G$30)) +
(SUMIF('Routed push through acrylic'!$B$17:$B$30,B1819,'Routed push through acrylic'!$G$17:$G$30)) +
(SUMIF('Routed push through acrylic (2)'!$B$17:$B$30,B1819,'Routed push through acrylic (2)'!$G$17:$G$30)) +
(SUMIF('Sf routed cabinet'!$B$17:$B$30,B1819,'Sf routed cabinet'!$G$17:$G$30)) +
(SUMIF('Sf routed cabinet (2)'!$B$17:$B$30,B1819,'Sf routed cabinet (2)'!$G$17:$G$30)) +
(SUMIF('Df routed cabinet'!$B$17:$B$30,B1819,'Df routed cabinet'!$G$17:$G$30)) +
(SUMIF('Df routed cabinet (2)'!$B$17:$B$30,B1819,'Df routed cabinet (2)'!$G$17:$G$30)) +
(SUMIF('Sf acrylic cabinet'!$B$17:$B$30,B1819,'Sf acrylic cabinet'!$G$17:$G$30)) +
(SUMIF('Sf acrylic cabinet (2)'!$B$17:$B$30,B1819,'Sf acrylic cabinet (2)'!$G$17:$G$30)) +
(SUMIF('Economy Sf acrylic'!$B$17:$B$30,B1819,'Economy Sf acrylic'!$G$17:$G$30)) +
(SUMIF('Df acrylic cabinet'!$B$17:$B$30,B1819,'Df acrylic cabinet'!$G$17:$G$30)) +
(SUMIF('Df acrylic cabinet (2)'!$B$17:$B$30,B1819,'Df acrylic cabinet (2)'!$G$17:$G$30)) +
(SUMIF('Sf flex cabinet'!$B$17:$B$30,B1819,'Sf flex cabinet'!$G$17:$G$30)) +
(SUMIF('Sf flex cabinet (2)'!$B$17:$B$30,B1819,'Sf flex cabinet (2)'!$G$17:$G$30)) +
(SUMIF('Df flex cabinet'!$B$17:$B$36,B1819,'Df flex cabinet'!$G$17:$G$36)) +
(SUMIF('Df flex cabinet (2)'!$B$17:$B$36,B1819,'Df flex cabinet (2)'!$G$17:$G$36)) +
(SUMIF('Pole cover'!$B$17:$B$30,B1819,'Pole cover'!$G$17:$G$30)) +
(SUMIF('Pole cover (2)'!$B$17:$B$30,B1819,'Pole cover (2)'!$G$17:$G$30)) +
(SUMIF('Structural Steel Fab'!$B$17:$B$29,B1819,'Structural Steel Fab'!$G$17:$G$29)) +
(SUMIF(Reveal!$B$17:$B$30,B1819,Reveal!$G$17:$G$30)) +
(SUMIF('Reveal (2)'!$B$17:$B$30,B1819,'Reveal (2)'!$G$17:$G$30)) +
(SUMIF('Crown cove top'!$B$17:$B$30,B1819,'Crown cove top'!$G$17:$G$30)) +
(SUMIF('EMC assembly'!$B$17:$B$30,B1819,'EMC assembly'!$G$17:$G$30)) +
(SUMIF(Crating!$B$17:$B$29,B1819,Crating!$G$17:$G$29)) +
(SUMIF('LED wiring'!$B$17:$B$30,B1819,'LED wiring'!$G$17:$G$30)) +
(SUMIF('Changeable copy face'!$B$17:$B$30,B1819,'Changeable copy face'!$G$17:$G$30)) +
(SUMIF('Flex face assembly'!$B$17:$B$30,B1819,'Flex face assembly'!$G$17:$G$30)) +
(SUMIF('Routed face assembly'!$B$17:$B$30,B1819,'Routed face assembly'!$G$17:$G$30)) +
(SUMIF('Paint calculation'!$B$17:$B$30,B1819,'Paint calculation'!$G$17:$G$30)) +
(SUMIF('Trimcap letter face'!$B$17:$B$30,B1819,'Trimcap letter face'!$G$17:$G$30)) +
(SUMIF('Trimcap letter face (2)'!$B$17:$B$30,B1819,'Trimcap letter face (2)'!$G$17:$G$30)) +
(SUMIF('Channel letter fabrication'!$B$17:$B$30,B1819,'Channel letter fabrication'!$G$17:$G$30)) +
(SUMIF('Channel letter fabrication (2)'!$B$17:$B$30,B1819,'Channel letter fabrication (2)'!$G$17:$G$30))</f>
        <v>0</v>
      </c>
    </row>
    <row r="1820" spans="1:10">
      <c r="A1820" s="28">
        <f>[1]ODBC!$A1820</f>
        <v>0</v>
      </c>
      <c r="B1820" s="29">
        <f>[1]ODBC!B1820</f>
        <v>0</v>
      </c>
      <c r="C1820" s="30" t="str">
        <f>IFERROR(VLOOKUP($B1820,[1]ODBC!$B:$H,2,FALSE),"")</f>
        <v/>
      </c>
      <c r="D1820" s="30" t="str">
        <f>IFERROR(VLOOKUP($B1820,[1]ODBC!$B:$H,3,FALSE),"")</f>
        <v/>
      </c>
      <c r="E1820" s="30" t="str">
        <f>IFERROR(VLOOKUP($B1820,[1]ODBC!$B:$H,4,FALSE),"")</f>
        <v/>
      </c>
      <c r="F1820" s="31" t="str">
        <f>IFERROR(VLOOKUP($B1820,[1]ODBC!$B:$H,5,FALSE),"")</f>
        <v/>
      </c>
      <c r="G1820" s="32">
        <f>[1]ODBC!G1820</f>
        <v>0</v>
      </c>
      <c r="H1820" s="33">
        <f>SUM([1]ODBC!H1820)</f>
        <v>0</v>
      </c>
      <c r="I1820" s="41" t="str">
        <f>'Vinyl cutting'!$B$2</f>
        <v>J36938</v>
      </c>
      <c r="J1820" s="42">
        <f ca="1">(SUMIF('Freeform time and material'!$B$17:$B$30,B1820,'Freeform time and material'!$G$17:$G$30)) +
(SUMIF('Vinyl cutting'!$B$17:$B$30,B1820,'Vinyl cutting'!$G$17:$G$30)) +
(SUMIF('Vinyl cutting (2)'!$B$17:$B$30,B1820,'Vinyl cutting (2)'!$G$17:$G$30)) +
(SUMIF('Apply vinyl graphics'!$B$17:$B$30,B1820,'Apply vinyl graphics'!$G$17:$G$30)) +
(SUMIF('Apply vinyl graphics (2)'!$B$17:$B$30,B1820,'Apply vinyl graphics (2)'!$G$17:$G$30)) +
(SUMIF('Alum pan sign'!$B$17:$B$30,B1820,'Alum pan sign'!$G$17:$G$30)) +
(SUMIF('Alum pan sign (2)'!$B$17:$B$30,B1820,'Alum pan sign (2)'!$G$17:$G$30)) +
(SUMIF('Economy pan sign'!$B$17:$B$30,B1820,'Economy pan sign'!$G$17:$G$30)) +
(SUMIF('Post and panel sign'!$B$17:$B$30,B1820,'Post and panel sign'!$G$17:$G$30)) +
(SUMIF('Post and panel sign (2)'!$B$17:$B$30,B1820,'Post and panel sign (2)'!$G$17:$G$30)) +
(SUMIF('Flat panels only'!$B$17:$B$30,B1820,'Flat panels only'!$G$17:$G$30)) +
(SUMIF('Flat panels only (2)'!$B$17:$B$30,B1820,'Flat panels only (2)'!$G$17:$G$30)) +
(SUMIF('Routed panel shapes'!$B$18:$B$31,B1820,'Routed panel shapes'!$G$18:$G$31)) +
(SUMIF('Routed panel shapes (2)'!$B$18:$B$31,B1820,'Routed panel shapes (2)'!$G$18:$G$31)) +
(SUMIF('Routed face only'!$B$17:$B$30,B1820,'Routed face only'!$G$17:$G$30)) +
(SUMIF('Routed face only (2)'!$B$17:$B$30,B1820,'Routed face only (2)'!$G$17:$G$30)) +
(SUMIF('Routed alum faces letters'!$B$17:$B$30,B1820,'Routed alum faces letters'!$G$17:$G$30)) +
(SUMIF('Routed alum faces letters (2)'!$B$17:$B$30,B1820,'Routed alum faces letters (2)'!$G$17:$G$30)) +
(SUMIF('Routed push through acrylic'!$B$17:$B$30,B1820,'Routed push through acrylic'!$G$17:$G$30)) +
(SUMIF('Routed push through acrylic (2)'!$B$17:$B$30,B1820,'Routed push through acrylic (2)'!$G$17:$G$30)) +
(SUMIF('Sf routed cabinet'!$B$17:$B$30,B1820,'Sf routed cabinet'!$G$17:$G$30)) +
(SUMIF('Sf routed cabinet (2)'!$B$17:$B$30,B1820,'Sf routed cabinet (2)'!$G$17:$G$30)) +
(SUMIF('Df routed cabinet'!$B$17:$B$30,B1820,'Df routed cabinet'!$G$17:$G$30)) +
(SUMIF('Df routed cabinet (2)'!$B$17:$B$30,B1820,'Df routed cabinet (2)'!$G$17:$G$30)) +
(SUMIF('Sf acrylic cabinet'!$B$17:$B$30,B1820,'Sf acrylic cabinet'!$G$17:$G$30)) +
(SUMIF('Sf acrylic cabinet (2)'!$B$17:$B$30,B1820,'Sf acrylic cabinet (2)'!$G$17:$G$30)) +
(SUMIF('Economy Sf acrylic'!$B$17:$B$30,B1820,'Economy Sf acrylic'!$G$17:$G$30)) +
(SUMIF('Df acrylic cabinet'!$B$17:$B$30,B1820,'Df acrylic cabinet'!$G$17:$G$30)) +
(SUMIF('Df acrylic cabinet (2)'!$B$17:$B$30,B1820,'Df acrylic cabinet (2)'!$G$17:$G$30)) +
(SUMIF('Sf flex cabinet'!$B$17:$B$30,B1820,'Sf flex cabinet'!$G$17:$G$30)) +
(SUMIF('Sf flex cabinet (2)'!$B$17:$B$30,B1820,'Sf flex cabinet (2)'!$G$17:$G$30)) +
(SUMIF('Df flex cabinet'!$B$17:$B$36,B1820,'Df flex cabinet'!$G$17:$G$36)) +
(SUMIF('Df flex cabinet (2)'!$B$17:$B$36,B1820,'Df flex cabinet (2)'!$G$17:$G$36)) +
(SUMIF('Pole cover'!$B$17:$B$30,B1820,'Pole cover'!$G$17:$G$30)) +
(SUMIF('Pole cover (2)'!$B$17:$B$30,B1820,'Pole cover (2)'!$G$17:$G$30)) +
(SUMIF('Structural Steel Fab'!$B$17:$B$29,B1820,'Structural Steel Fab'!$G$17:$G$29)) +
(SUMIF(Reveal!$B$17:$B$30,B1820,Reveal!$G$17:$G$30)) +
(SUMIF('Reveal (2)'!$B$17:$B$30,B1820,'Reveal (2)'!$G$17:$G$30)) +
(SUMIF('Crown cove top'!$B$17:$B$30,B1820,'Crown cove top'!$G$17:$G$30)) +
(SUMIF('EMC assembly'!$B$17:$B$30,B1820,'EMC assembly'!$G$17:$G$30)) +
(SUMIF(Crating!$B$17:$B$29,B1820,Crating!$G$17:$G$29)) +
(SUMIF('LED wiring'!$B$17:$B$30,B1820,'LED wiring'!$G$17:$G$30)) +
(SUMIF('Changeable copy face'!$B$17:$B$30,B1820,'Changeable copy face'!$G$17:$G$30)) +
(SUMIF('Flex face assembly'!$B$17:$B$30,B1820,'Flex face assembly'!$G$17:$G$30)) +
(SUMIF('Routed face assembly'!$B$17:$B$30,B1820,'Routed face assembly'!$G$17:$G$30)) +
(SUMIF('Paint calculation'!$B$17:$B$30,B1820,'Paint calculation'!$G$17:$G$30)) +
(SUMIF('Trimcap letter face'!$B$17:$B$30,B1820,'Trimcap letter face'!$G$17:$G$30)) +
(SUMIF('Trimcap letter face (2)'!$B$17:$B$30,B1820,'Trimcap letter face (2)'!$G$17:$G$30)) +
(SUMIF('Channel letter fabrication'!$B$17:$B$30,B1820,'Channel letter fabrication'!$G$17:$G$30)) +
(SUMIF('Channel letter fabrication (2)'!$B$17:$B$30,B1820,'Channel letter fabrication (2)'!$G$17:$G$30))</f>
        <v>0</v>
      </c>
    </row>
    <row r="1821" spans="1:10">
      <c r="A1821" s="28">
        <f>[1]ODBC!$A1821</f>
        <v>0</v>
      </c>
      <c r="B1821" s="29">
        <f>[1]ODBC!B1821</f>
        <v>0</v>
      </c>
      <c r="C1821" s="30" t="str">
        <f>IFERROR(VLOOKUP($B1821,[1]ODBC!$B:$H,2,FALSE),"")</f>
        <v/>
      </c>
      <c r="D1821" s="30" t="str">
        <f>IFERROR(VLOOKUP($B1821,[1]ODBC!$B:$H,3,FALSE),"")</f>
        <v/>
      </c>
      <c r="E1821" s="30" t="str">
        <f>IFERROR(VLOOKUP($B1821,[1]ODBC!$B:$H,4,FALSE),"")</f>
        <v/>
      </c>
      <c r="F1821" s="31" t="str">
        <f>IFERROR(VLOOKUP($B1821,[1]ODBC!$B:$H,5,FALSE),"")</f>
        <v/>
      </c>
      <c r="G1821" s="32">
        <f>[1]ODBC!G1821</f>
        <v>0</v>
      </c>
      <c r="H1821" s="33">
        <f>SUM([1]ODBC!H1821)</f>
        <v>0</v>
      </c>
      <c r="I1821" s="41" t="str">
        <f>'Vinyl cutting'!$B$2</f>
        <v>J36938</v>
      </c>
      <c r="J1821" s="42">
        <f ca="1">(SUMIF('Freeform time and material'!$B$17:$B$30,B1821,'Freeform time and material'!$G$17:$G$30)) +
(SUMIF('Vinyl cutting'!$B$17:$B$30,B1821,'Vinyl cutting'!$G$17:$G$30)) +
(SUMIF('Vinyl cutting (2)'!$B$17:$B$30,B1821,'Vinyl cutting (2)'!$G$17:$G$30)) +
(SUMIF('Apply vinyl graphics'!$B$17:$B$30,B1821,'Apply vinyl graphics'!$G$17:$G$30)) +
(SUMIF('Apply vinyl graphics (2)'!$B$17:$B$30,B1821,'Apply vinyl graphics (2)'!$G$17:$G$30)) +
(SUMIF('Alum pan sign'!$B$17:$B$30,B1821,'Alum pan sign'!$G$17:$G$30)) +
(SUMIF('Alum pan sign (2)'!$B$17:$B$30,B1821,'Alum pan sign (2)'!$G$17:$G$30)) +
(SUMIF('Economy pan sign'!$B$17:$B$30,B1821,'Economy pan sign'!$G$17:$G$30)) +
(SUMIF('Post and panel sign'!$B$17:$B$30,B1821,'Post and panel sign'!$G$17:$G$30)) +
(SUMIF('Post and panel sign (2)'!$B$17:$B$30,B1821,'Post and panel sign (2)'!$G$17:$G$30)) +
(SUMIF('Flat panels only'!$B$17:$B$30,B1821,'Flat panels only'!$G$17:$G$30)) +
(SUMIF('Flat panels only (2)'!$B$17:$B$30,B1821,'Flat panels only (2)'!$G$17:$G$30)) +
(SUMIF('Routed panel shapes'!$B$18:$B$31,B1821,'Routed panel shapes'!$G$18:$G$31)) +
(SUMIF('Routed panel shapes (2)'!$B$18:$B$31,B1821,'Routed panel shapes (2)'!$G$18:$G$31)) +
(SUMIF('Routed face only'!$B$17:$B$30,B1821,'Routed face only'!$G$17:$G$30)) +
(SUMIF('Routed face only (2)'!$B$17:$B$30,B1821,'Routed face only (2)'!$G$17:$G$30)) +
(SUMIF('Routed alum faces letters'!$B$17:$B$30,B1821,'Routed alum faces letters'!$G$17:$G$30)) +
(SUMIF('Routed alum faces letters (2)'!$B$17:$B$30,B1821,'Routed alum faces letters (2)'!$G$17:$G$30)) +
(SUMIF('Routed push through acrylic'!$B$17:$B$30,B1821,'Routed push through acrylic'!$G$17:$G$30)) +
(SUMIF('Routed push through acrylic (2)'!$B$17:$B$30,B1821,'Routed push through acrylic (2)'!$G$17:$G$30)) +
(SUMIF('Sf routed cabinet'!$B$17:$B$30,B1821,'Sf routed cabinet'!$G$17:$G$30)) +
(SUMIF('Sf routed cabinet (2)'!$B$17:$B$30,B1821,'Sf routed cabinet (2)'!$G$17:$G$30)) +
(SUMIF('Df routed cabinet'!$B$17:$B$30,B1821,'Df routed cabinet'!$G$17:$G$30)) +
(SUMIF('Df routed cabinet (2)'!$B$17:$B$30,B1821,'Df routed cabinet (2)'!$G$17:$G$30)) +
(SUMIF('Sf acrylic cabinet'!$B$17:$B$30,B1821,'Sf acrylic cabinet'!$G$17:$G$30)) +
(SUMIF('Sf acrylic cabinet (2)'!$B$17:$B$30,B1821,'Sf acrylic cabinet (2)'!$G$17:$G$30)) +
(SUMIF('Economy Sf acrylic'!$B$17:$B$30,B1821,'Economy Sf acrylic'!$G$17:$G$30)) +
(SUMIF('Df acrylic cabinet'!$B$17:$B$30,B1821,'Df acrylic cabinet'!$G$17:$G$30)) +
(SUMIF('Df acrylic cabinet (2)'!$B$17:$B$30,B1821,'Df acrylic cabinet (2)'!$G$17:$G$30)) +
(SUMIF('Sf flex cabinet'!$B$17:$B$30,B1821,'Sf flex cabinet'!$G$17:$G$30)) +
(SUMIF('Sf flex cabinet (2)'!$B$17:$B$30,B1821,'Sf flex cabinet (2)'!$G$17:$G$30)) +
(SUMIF('Df flex cabinet'!$B$17:$B$36,B1821,'Df flex cabinet'!$G$17:$G$36)) +
(SUMIF('Df flex cabinet (2)'!$B$17:$B$36,B1821,'Df flex cabinet (2)'!$G$17:$G$36)) +
(SUMIF('Pole cover'!$B$17:$B$30,B1821,'Pole cover'!$G$17:$G$30)) +
(SUMIF('Pole cover (2)'!$B$17:$B$30,B1821,'Pole cover (2)'!$G$17:$G$30)) +
(SUMIF('Structural Steel Fab'!$B$17:$B$29,B1821,'Structural Steel Fab'!$G$17:$G$29)) +
(SUMIF(Reveal!$B$17:$B$30,B1821,Reveal!$G$17:$G$30)) +
(SUMIF('Reveal (2)'!$B$17:$B$30,B1821,'Reveal (2)'!$G$17:$G$30)) +
(SUMIF('Crown cove top'!$B$17:$B$30,B1821,'Crown cove top'!$G$17:$G$30)) +
(SUMIF('EMC assembly'!$B$17:$B$30,B1821,'EMC assembly'!$G$17:$G$30)) +
(SUMIF(Crating!$B$17:$B$29,B1821,Crating!$G$17:$G$29)) +
(SUMIF('LED wiring'!$B$17:$B$30,B1821,'LED wiring'!$G$17:$G$30)) +
(SUMIF('Changeable copy face'!$B$17:$B$30,B1821,'Changeable copy face'!$G$17:$G$30)) +
(SUMIF('Flex face assembly'!$B$17:$B$30,B1821,'Flex face assembly'!$G$17:$G$30)) +
(SUMIF('Routed face assembly'!$B$17:$B$30,B1821,'Routed face assembly'!$G$17:$G$30)) +
(SUMIF('Paint calculation'!$B$17:$B$30,B1821,'Paint calculation'!$G$17:$G$30)) +
(SUMIF('Trimcap letter face'!$B$17:$B$30,B1821,'Trimcap letter face'!$G$17:$G$30)) +
(SUMIF('Trimcap letter face (2)'!$B$17:$B$30,B1821,'Trimcap letter face (2)'!$G$17:$G$30)) +
(SUMIF('Channel letter fabrication'!$B$17:$B$30,B1821,'Channel letter fabrication'!$G$17:$G$30)) +
(SUMIF('Channel letter fabrication (2)'!$B$17:$B$30,B1821,'Channel letter fabrication (2)'!$G$17:$G$30))</f>
        <v>0</v>
      </c>
    </row>
    <row r="1822" spans="1:10">
      <c r="A1822" s="28">
        <f>[1]ODBC!$A1822</f>
        <v>0</v>
      </c>
      <c r="B1822" s="29">
        <f>[1]ODBC!B1822</f>
        <v>0</v>
      </c>
      <c r="C1822" s="30" t="str">
        <f>IFERROR(VLOOKUP($B1822,[1]ODBC!$B:$H,2,FALSE),"")</f>
        <v/>
      </c>
      <c r="D1822" s="30" t="str">
        <f>IFERROR(VLOOKUP($B1822,[1]ODBC!$B:$H,3,FALSE),"")</f>
        <v/>
      </c>
      <c r="E1822" s="30" t="str">
        <f>IFERROR(VLOOKUP($B1822,[1]ODBC!$B:$H,4,FALSE),"")</f>
        <v/>
      </c>
      <c r="F1822" s="31" t="str">
        <f>IFERROR(VLOOKUP($B1822,[1]ODBC!$B:$H,5,FALSE),"")</f>
        <v/>
      </c>
      <c r="G1822" s="32">
        <f>[1]ODBC!G1822</f>
        <v>0</v>
      </c>
      <c r="H1822" s="33">
        <f>SUM([1]ODBC!H1822)</f>
        <v>0</v>
      </c>
      <c r="I1822" s="41" t="str">
        <f>'Vinyl cutting'!$B$2</f>
        <v>J36938</v>
      </c>
      <c r="J1822" s="42">
        <f ca="1">(SUMIF('Freeform time and material'!$B$17:$B$30,B1822,'Freeform time and material'!$G$17:$G$30)) +
(SUMIF('Vinyl cutting'!$B$17:$B$30,B1822,'Vinyl cutting'!$G$17:$G$30)) +
(SUMIF('Vinyl cutting (2)'!$B$17:$B$30,B1822,'Vinyl cutting (2)'!$G$17:$G$30)) +
(SUMIF('Apply vinyl graphics'!$B$17:$B$30,B1822,'Apply vinyl graphics'!$G$17:$G$30)) +
(SUMIF('Apply vinyl graphics (2)'!$B$17:$B$30,B1822,'Apply vinyl graphics (2)'!$G$17:$G$30)) +
(SUMIF('Alum pan sign'!$B$17:$B$30,B1822,'Alum pan sign'!$G$17:$G$30)) +
(SUMIF('Alum pan sign (2)'!$B$17:$B$30,B1822,'Alum pan sign (2)'!$G$17:$G$30)) +
(SUMIF('Economy pan sign'!$B$17:$B$30,B1822,'Economy pan sign'!$G$17:$G$30)) +
(SUMIF('Post and panel sign'!$B$17:$B$30,B1822,'Post and panel sign'!$G$17:$G$30)) +
(SUMIF('Post and panel sign (2)'!$B$17:$B$30,B1822,'Post and panel sign (2)'!$G$17:$G$30)) +
(SUMIF('Flat panels only'!$B$17:$B$30,B1822,'Flat panels only'!$G$17:$G$30)) +
(SUMIF('Flat panels only (2)'!$B$17:$B$30,B1822,'Flat panels only (2)'!$G$17:$G$30)) +
(SUMIF('Routed panel shapes'!$B$18:$B$31,B1822,'Routed panel shapes'!$G$18:$G$31)) +
(SUMIF('Routed panel shapes (2)'!$B$18:$B$31,B1822,'Routed panel shapes (2)'!$G$18:$G$31)) +
(SUMIF('Routed face only'!$B$17:$B$30,B1822,'Routed face only'!$G$17:$G$30)) +
(SUMIF('Routed face only (2)'!$B$17:$B$30,B1822,'Routed face only (2)'!$G$17:$G$30)) +
(SUMIF('Routed alum faces letters'!$B$17:$B$30,B1822,'Routed alum faces letters'!$G$17:$G$30)) +
(SUMIF('Routed alum faces letters (2)'!$B$17:$B$30,B1822,'Routed alum faces letters (2)'!$G$17:$G$30)) +
(SUMIF('Routed push through acrylic'!$B$17:$B$30,B1822,'Routed push through acrylic'!$G$17:$G$30)) +
(SUMIF('Routed push through acrylic (2)'!$B$17:$B$30,B1822,'Routed push through acrylic (2)'!$G$17:$G$30)) +
(SUMIF('Sf routed cabinet'!$B$17:$B$30,B1822,'Sf routed cabinet'!$G$17:$G$30)) +
(SUMIF('Sf routed cabinet (2)'!$B$17:$B$30,B1822,'Sf routed cabinet (2)'!$G$17:$G$30)) +
(SUMIF('Df routed cabinet'!$B$17:$B$30,B1822,'Df routed cabinet'!$G$17:$G$30)) +
(SUMIF('Df routed cabinet (2)'!$B$17:$B$30,B1822,'Df routed cabinet (2)'!$G$17:$G$30)) +
(SUMIF('Sf acrylic cabinet'!$B$17:$B$30,B1822,'Sf acrylic cabinet'!$G$17:$G$30)) +
(SUMIF('Sf acrylic cabinet (2)'!$B$17:$B$30,B1822,'Sf acrylic cabinet (2)'!$G$17:$G$30)) +
(SUMIF('Economy Sf acrylic'!$B$17:$B$30,B1822,'Economy Sf acrylic'!$G$17:$G$30)) +
(SUMIF('Df acrylic cabinet'!$B$17:$B$30,B1822,'Df acrylic cabinet'!$G$17:$G$30)) +
(SUMIF('Df acrylic cabinet (2)'!$B$17:$B$30,B1822,'Df acrylic cabinet (2)'!$G$17:$G$30)) +
(SUMIF('Sf flex cabinet'!$B$17:$B$30,B1822,'Sf flex cabinet'!$G$17:$G$30)) +
(SUMIF('Sf flex cabinet (2)'!$B$17:$B$30,B1822,'Sf flex cabinet (2)'!$G$17:$G$30)) +
(SUMIF('Df flex cabinet'!$B$17:$B$36,B1822,'Df flex cabinet'!$G$17:$G$36)) +
(SUMIF('Df flex cabinet (2)'!$B$17:$B$36,B1822,'Df flex cabinet (2)'!$G$17:$G$36)) +
(SUMIF('Pole cover'!$B$17:$B$30,B1822,'Pole cover'!$G$17:$G$30)) +
(SUMIF('Pole cover (2)'!$B$17:$B$30,B1822,'Pole cover (2)'!$G$17:$G$30)) +
(SUMIF('Structural Steel Fab'!$B$17:$B$29,B1822,'Structural Steel Fab'!$G$17:$G$29)) +
(SUMIF(Reveal!$B$17:$B$30,B1822,Reveal!$G$17:$G$30)) +
(SUMIF('Reveal (2)'!$B$17:$B$30,B1822,'Reveal (2)'!$G$17:$G$30)) +
(SUMIF('Crown cove top'!$B$17:$B$30,B1822,'Crown cove top'!$G$17:$G$30)) +
(SUMIF('EMC assembly'!$B$17:$B$30,B1822,'EMC assembly'!$G$17:$G$30)) +
(SUMIF(Crating!$B$17:$B$29,B1822,Crating!$G$17:$G$29)) +
(SUMIF('LED wiring'!$B$17:$B$30,B1822,'LED wiring'!$G$17:$G$30)) +
(SUMIF('Changeable copy face'!$B$17:$B$30,B1822,'Changeable copy face'!$G$17:$G$30)) +
(SUMIF('Flex face assembly'!$B$17:$B$30,B1822,'Flex face assembly'!$G$17:$G$30)) +
(SUMIF('Routed face assembly'!$B$17:$B$30,B1822,'Routed face assembly'!$G$17:$G$30)) +
(SUMIF('Paint calculation'!$B$17:$B$30,B1822,'Paint calculation'!$G$17:$G$30)) +
(SUMIF('Trimcap letter face'!$B$17:$B$30,B1822,'Trimcap letter face'!$G$17:$G$30)) +
(SUMIF('Trimcap letter face (2)'!$B$17:$B$30,B1822,'Trimcap letter face (2)'!$G$17:$G$30)) +
(SUMIF('Channel letter fabrication'!$B$17:$B$30,B1822,'Channel letter fabrication'!$G$17:$G$30)) +
(SUMIF('Channel letter fabrication (2)'!$B$17:$B$30,B1822,'Channel letter fabrication (2)'!$G$17:$G$30))</f>
        <v>0</v>
      </c>
    </row>
    <row r="1823" spans="1:10">
      <c r="A1823" s="28">
        <f>[1]ODBC!$A1823</f>
        <v>0</v>
      </c>
      <c r="B1823" s="29">
        <f>[1]ODBC!B1823</f>
        <v>0</v>
      </c>
      <c r="C1823" s="30" t="str">
        <f>IFERROR(VLOOKUP($B1823,[1]ODBC!$B:$H,2,FALSE),"")</f>
        <v/>
      </c>
      <c r="D1823" s="30" t="str">
        <f>IFERROR(VLOOKUP($B1823,[1]ODBC!$B:$H,3,FALSE),"")</f>
        <v/>
      </c>
      <c r="E1823" s="30" t="str">
        <f>IFERROR(VLOOKUP($B1823,[1]ODBC!$B:$H,4,FALSE),"")</f>
        <v/>
      </c>
      <c r="F1823" s="31" t="str">
        <f>IFERROR(VLOOKUP($B1823,[1]ODBC!$B:$H,5,FALSE),"")</f>
        <v/>
      </c>
      <c r="G1823" s="32">
        <f>[1]ODBC!G1823</f>
        <v>0</v>
      </c>
      <c r="H1823" s="33">
        <f>SUM([1]ODBC!H1823)</f>
        <v>0</v>
      </c>
      <c r="I1823" s="41" t="str">
        <f>'Vinyl cutting'!$B$2</f>
        <v>J36938</v>
      </c>
      <c r="J1823" s="42">
        <f ca="1">(SUMIF('Freeform time and material'!$B$17:$B$30,B1823,'Freeform time and material'!$G$17:$G$30)) +
(SUMIF('Vinyl cutting'!$B$17:$B$30,B1823,'Vinyl cutting'!$G$17:$G$30)) +
(SUMIF('Vinyl cutting (2)'!$B$17:$B$30,B1823,'Vinyl cutting (2)'!$G$17:$G$30)) +
(SUMIF('Apply vinyl graphics'!$B$17:$B$30,B1823,'Apply vinyl graphics'!$G$17:$G$30)) +
(SUMIF('Apply vinyl graphics (2)'!$B$17:$B$30,B1823,'Apply vinyl graphics (2)'!$G$17:$G$30)) +
(SUMIF('Alum pan sign'!$B$17:$B$30,B1823,'Alum pan sign'!$G$17:$G$30)) +
(SUMIF('Alum pan sign (2)'!$B$17:$B$30,B1823,'Alum pan sign (2)'!$G$17:$G$30)) +
(SUMIF('Economy pan sign'!$B$17:$B$30,B1823,'Economy pan sign'!$G$17:$G$30)) +
(SUMIF('Post and panel sign'!$B$17:$B$30,B1823,'Post and panel sign'!$G$17:$G$30)) +
(SUMIF('Post and panel sign (2)'!$B$17:$B$30,B1823,'Post and panel sign (2)'!$G$17:$G$30)) +
(SUMIF('Flat panels only'!$B$17:$B$30,B1823,'Flat panels only'!$G$17:$G$30)) +
(SUMIF('Flat panels only (2)'!$B$17:$B$30,B1823,'Flat panels only (2)'!$G$17:$G$30)) +
(SUMIF('Routed panel shapes'!$B$18:$B$31,B1823,'Routed panel shapes'!$G$18:$G$31)) +
(SUMIF('Routed panel shapes (2)'!$B$18:$B$31,B1823,'Routed panel shapes (2)'!$G$18:$G$31)) +
(SUMIF('Routed face only'!$B$17:$B$30,B1823,'Routed face only'!$G$17:$G$30)) +
(SUMIF('Routed face only (2)'!$B$17:$B$30,B1823,'Routed face only (2)'!$G$17:$G$30)) +
(SUMIF('Routed alum faces letters'!$B$17:$B$30,B1823,'Routed alum faces letters'!$G$17:$G$30)) +
(SUMIF('Routed alum faces letters (2)'!$B$17:$B$30,B1823,'Routed alum faces letters (2)'!$G$17:$G$30)) +
(SUMIF('Routed push through acrylic'!$B$17:$B$30,B1823,'Routed push through acrylic'!$G$17:$G$30)) +
(SUMIF('Routed push through acrylic (2)'!$B$17:$B$30,B1823,'Routed push through acrylic (2)'!$G$17:$G$30)) +
(SUMIF('Sf routed cabinet'!$B$17:$B$30,B1823,'Sf routed cabinet'!$G$17:$G$30)) +
(SUMIF('Sf routed cabinet (2)'!$B$17:$B$30,B1823,'Sf routed cabinet (2)'!$G$17:$G$30)) +
(SUMIF('Df routed cabinet'!$B$17:$B$30,B1823,'Df routed cabinet'!$G$17:$G$30)) +
(SUMIF('Df routed cabinet (2)'!$B$17:$B$30,B1823,'Df routed cabinet (2)'!$G$17:$G$30)) +
(SUMIF('Sf acrylic cabinet'!$B$17:$B$30,B1823,'Sf acrylic cabinet'!$G$17:$G$30)) +
(SUMIF('Sf acrylic cabinet (2)'!$B$17:$B$30,B1823,'Sf acrylic cabinet (2)'!$G$17:$G$30)) +
(SUMIF('Economy Sf acrylic'!$B$17:$B$30,B1823,'Economy Sf acrylic'!$G$17:$G$30)) +
(SUMIF('Df acrylic cabinet'!$B$17:$B$30,B1823,'Df acrylic cabinet'!$G$17:$G$30)) +
(SUMIF('Df acrylic cabinet (2)'!$B$17:$B$30,B1823,'Df acrylic cabinet (2)'!$G$17:$G$30)) +
(SUMIF('Sf flex cabinet'!$B$17:$B$30,B1823,'Sf flex cabinet'!$G$17:$G$30)) +
(SUMIF('Sf flex cabinet (2)'!$B$17:$B$30,B1823,'Sf flex cabinet (2)'!$G$17:$G$30)) +
(SUMIF('Df flex cabinet'!$B$17:$B$36,B1823,'Df flex cabinet'!$G$17:$G$36)) +
(SUMIF('Df flex cabinet (2)'!$B$17:$B$36,B1823,'Df flex cabinet (2)'!$G$17:$G$36)) +
(SUMIF('Pole cover'!$B$17:$B$30,B1823,'Pole cover'!$G$17:$G$30)) +
(SUMIF('Pole cover (2)'!$B$17:$B$30,B1823,'Pole cover (2)'!$G$17:$G$30)) +
(SUMIF('Structural Steel Fab'!$B$17:$B$29,B1823,'Structural Steel Fab'!$G$17:$G$29)) +
(SUMIF(Reveal!$B$17:$B$30,B1823,Reveal!$G$17:$G$30)) +
(SUMIF('Reveal (2)'!$B$17:$B$30,B1823,'Reveal (2)'!$G$17:$G$30)) +
(SUMIF('Crown cove top'!$B$17:$B$30,B1823,'Crown cove top'!$G$17:$G$30)) +
(SUMIF('EMC assembly'!$B$17:$B$30,B1823,'EMC assembly'!$G$17:$G$30)) +
(SUMIF(Crating!$B$17:$B$29,B1823,Crating!$G$17:$G$29)) +
(SUMIF('LED wiring'!$B$17:$B$30,B1823,'LED wiring'!$G$17:$G$30)) +
(SUMIF('Changeable copy face'!$B$17:$B$30,B1823,'Changeable copy face'!$G$17:$G$30)) +
(SUMIF('Flex face assembly'!$B$17:$B$30,B1823,'Flex face assembly'!$G$17:$G$30)) +
(SUMIF('Routed face assembly'!$B$17:$B$30,B1823,'Routed face assembly'!$G$17:$G$30)) +
(SUMIF('Paint calculation'!$B$17:$B$30,B1823,'Paint calculation'!$G$17:$G$30)) +
(SUMIF('Trimcap letter face'!$B$17:$B$30,B1823,'Trimcap letter face'!$G$17:$G$30)) +
(SUMIF('Trimcap letter face (2)'!$B$17:$B$30,B1823,'Trimcap letter face (2)'!$G$17:$G$30)) +
(SUMIF('Channel letter fabrication'!$B$17:$B$30,B1823,'Channel letter fabrication'!$G$17:$G$30)) +
(SUMIF('Channel letter fabrication (2)'!$B$17:$B$30,B1823,'Channel letter fabrication (2)'!$G$17:$G$30))</f>
        <v>0</v>
      </c>
    </row>
    <row r="1824" spans="1:10">
      <c r="A1824" s="28">
        <f>[1]ODBC!$A1824</f>
        <v>0</v>
      </c>
      <c r="B1824" s="29">
        <f>[1]ODBC!B1824</f>
        <v>0</v>
      </c>
      <c r="C1824" s="30" t="str">
        <f>IFERROR(VLOOKUP($B1824,[1]ODBC!$B:$H,2,FALSE),"")</f>
        <v/>
      </c>
      <c r="D1824" s="30" t="str">
        <f>IFERROR(VLOOKUP($B1824,[1]ODBC!$B:$H,3,FALSE),"")</f>
        <v/>
      </c>
      <c r="E1824" s="30" t="str">
        <f>IFERROR(VLOOKUP($B1824,[1]ODBC!$B:$H,4,FALSE),"")</f>
        <v/>
      </c>
      <c r="F1824" s="31" t="str">
        <f>IFERROR(VLOOKUP($B1824,[1]ODBC!$B:$H,5,FALSE),"")</f>
        <v/>
      </c>
      <c r="G1824" s="32">
        <f>[1]ODBC!G1824</f>
        <v>0</v>
      </c>
      <c r="H1824" s="33">
        <f>SUM([1]ODBC!H1824)</f>
        <v>0</v>
      </c>
      <c r="I1824" s="41" t="str">
        <f>'Vinyl cutting'!$B$2</f>
        <v>J36938</v>
      </c>
      <c r="J1824" s="42">
        <f ca="1">(SUMIF('Freeform time and material'!$B$17:$B$30,B1824,'Freeform time and material'!$G$17:$G$30)) +
(SUMIF('Vinyl cutting'!$B$17:$B$30,B1824,'Vinyl cutting'!$G$17:$G$30)) +
(SUMIF('Vinyl cutting (2)'!$B$17:$B$30,B1824,'Vinyl cutting (2)'!$G$17:$G$30)) +
(SUMIF('Apply vinyl graphics'!$B$17:$B$30,B1824,'Apply vinyl graphics'!$G$17:$G$30)) +
(SUMIF('Apply vinyl graphics (2)'!$B$17:$B$30,B1824,'Apply vinyl graphics (2)'!$G$17:$G$30)) +
(SUMIF('Alum pan sign'!$B$17:$B$30,B1824,'Alum pan sign'!$G$17:$G$30)) +
(SUMIF('Alum pan sign (2)'!$B$17:$B$30,B1824,'Alum pan sign (2)'!$G$17:$G$30)) +
(SUMIF('Economy pan sign'!$B$17:$B$30,B1824,'Economy pan sign'!$G$17:$G$30)) +
(SUMIF('Post and panel sign'!$B$17:$B$30,B1824,'Post and panel sign'!$G$17:$G$30)) +
(SUMIF('Post and panel sign (2)'!$B$17:$B$30,B1824,'Post and panel sign (2)'!$G$17:$G$30)) +
(SUMIF('Flat panels only'!$B$17:$B$30,B1824,'Flat panels only'!$G$17:$G$30)) +
(SUMIF('Flat panels only (2)'!$B$17:$B$30,B1824,'Flat panels only (2)'!$G$17:$G$30)) +
(SUMIF('Routed panel shapes'!$B$18:$B$31,B1824,'Routed panel shapes'!$G$18:$G$31)) +
(SUMIF('Routed panel shapes (2)'!$B$18:$B$31,B1824,'Routed panel shapes (2)'!$G$18:$G$31)) +
(SUMIF('Routed face only'!$B$17:$B$30,B1824,'Routed face only'!$G$17:$G$30)) +
(SUMIF('Routed face only (2)'!$B$17:$B$30,B1824,'Routed face only (2)'!$G$17:$G$30)) +
(SUMIF('Routed alum faces letters'!$B$17:$B$30,B1824,'Routed alum faces letters'!$G$17:$G$30)) +
(SUMIF('Routed alum faces letters (2)'!$B$17:$B$30,B1824,'Routed alum faces letters (2)'!$G$17:$G$30)) +
(SUMIF('Routed push through acrylic'!$B$17:$B$30,B1824,'Routed push through acrylic'!$G$17:$G$30)) +
(SUMIF('Routed push through acrylic (2)'!$B$17:$B$30,B1824,'Routed push through acrylic (2)'!$G$17:$G$30)) +
(SUMIF('Sf routed cabinet'!$B$17:$B$30,B1824,'Sf routed cabinet'!$G$17:$G$30)) +
(SUMIF('Sf routed cabinet (2)'!$B$17:$B$30,B1824,'Sf routed cabinet (2)'!$G$17:$G$30)) +
(SUMIF('Df routed cabinet'!$B$17:$B$30,B1824,'Df routed cabinet'!$G$17:$G$30)) +
(SUMIF('Df routed cabinet (2)'!$B$17:$B$30,B1824,'Df routed cabinet (2)'!$G$17:$G$30)) +
(SUMIF('Sf acrylic cabinet'!$B$17:$B$30,B1824,'Sf acrylic cabinet'!$G$17:$G$30)) +
(SUMIF('Sf acrylic cabinet (2)'!$B$17:$B$30,B1824,'Sf acrylic cabinet (2)'!$G$17:$G$30)) +
(SUMIF('Economy Sf acrylic'!$B$17:$B$30,B1824,'Economy Sf acrylic'!$G$17:$G$30)) +
(SUMIF('Df acrylic cabinet'!$B$17:$B$30,B1824,'Df acrylic cabinet'!$G$17:$G$30)) +
(SUMIF('Df acrylic cabinet (2)'!$B$17:$B$30,B1824,'Df acrylic cabinet (2)'!$G$17:$G$30)) +
(SUMIF('Sf flex cabinet'!$B$17:$B$30,B1824,'Sf flex cabinet'!$G$17:$G$30)) +
(SUMIF('Sf flex cabinet (2)'!$B$17:$B$30,B1824,'Sf flex cabinet (2)'!$G$17:$G$30)) +
(SUMIF('Df flex cabinet'!$B$17:$B$36,B1824,'Df flex cabinet'!$G$17:$G$36)) +
(SUMIF('Df flex cabinet (2)'!$B$17:$B$36,B1824,'Df flex cabinet (2)'!$G$17:$G$36)) +
(SUMIF('Pole cover'!$B$17:$B$30,B1824,'Pole cover'!$G$17:$G$30)) +
(SUMIF('Pole cover (2)'!$B$17:$B$30,B1824,'Pole cover (2)'!$G$17:$G$30)) +
(SUMIF('Structural Steel Fab'!$B$17:$B$29,B1824,'Structural Steel Fab'!$G$17:$G$29)) +
(SUMIF(Reveal!$B$17:$B$30,B1824,Reveal!$G$17:$G$30)) +
(SUMIF('Reveal (2)'!$B$17:$B$30,B1824,'Reveal (2)'!$G$17:$G$30)) +
(SUMIF('Crown cove top'!$B$17:$B$30,B1824,'Crown cove top'!$G$17:$G$30)) +
(SUMIF('EMC assembly'!$B$17:$B$30,B1824,'EMC assembly'!$G$17:$G$30)) +
(SUMIF(Crating!$B$17:$B$29,B1824,Crating!$G$17:$G$29)) +
(SUMIF('LED wiring'!$B$17:$B$30,B1824,'LED wiring'!$G$17:$G$30)) +
(SUMIF('Changeable copy face'!$B$17:$B$30,B1824,'Changeable copy face'!$G$17:$G$30)) +
(SUMIF('Flex face assembly'!$B$17:$B$30,B1824,'Flex face assembly'!$G$17:$G$30)) +
(SUMIF('Routed face assembly'!$B$17:$B$30,B1824,'Routed face assembly'!$G$17:$G$30)) +
(SUMIF('Paint calculation'!$B$17:$B$30,B1824,'Paint calculation'!$G$17:$G$30)) +
(SUMIF('Trimcap letter face'!$B$17:$B$30,B1824,'Trimcap letter face'!$G$17:$G$30)) +
(SUMIF('Trimcap letter face (2)'!$B$17:$B$30,B1824,'Trimcap letter face (2)'!$G$17:$G$30)) +
(SUMIF('Channel letter fabrication'!$B$17:$B$30,B1824,'Channel letter fabrication'!$G$17:$G$30)) +
(SUMIF('Channel letter fabrication (2)'!$B$17:$B$30,B1824,'Channel letter fabrication (2)'!$G$17:$G$30))</f>
        <v>0</v>
      </c>
    </row>
    <row r="1825" spans="1:10">
      <c r="A1825" s="28">
        <f>[1]ODBC!$A1825</f>
        <v>0</v>
      </c>
      <c r="B1825" s="29">
        <f>[1]ODBC!B1825</f>
        <v>0</v>
      </c>
      <c r="C1825" s="30" t="str">
        <f>IFERROR(VLOOKUP($B1825,[1]ODBC!$B:$H,2,FALSE),"")</f>
        <v/>
      </c>
      <c r="D1825" s="30" t="str">
        <f>IFERROR(VLOOKUP($B1825,[1]ODBC!$B:$H,3,FALSE),"")</f>
        <v/>
      </c>
      <c r="E1825" s="30" t="str">
        <f>IFERROR(VLOOKUP($B1825,[1]ODBC!$B:$H,4,FALSE),"")</f>
        <v/>
      </c>
      <c r="F1825" s="31" t="str">
        <f>IFERROR(VLOOKUP($B1825,[1]ODBC!$B:$H,5,FALSE),"")</f>
        <v/>
      </c>
      <c r="G1825" s="32">
        <f>[1]ODBC!G1825</f>
        <v>0</v>
      </c>
      <c r="H1825" s="33">
        <f>SUM([1]ODBC!H1825)</f>
        <v>0</v>
      </c>
      <c r="I1825" s="41" t="str">
        <f>'Vinyl cutting'!$B$2</f>
        <v>J36938</v>
      </c>
      <c r="J1825" s="42">
        <f ca="1">(SUMIF('Freeform time and material'!$B$17:$B$30,B1825,'Freeform time and material'!$G$17:$G$30)) +
(SUMIF('Vinyl cutting'!$B$17:$B$30,B1825,'Vinyl cutting'!$G$17:$G$30)) +
(SUMIF('Vinyl cutting (2)'!$B$17:$B$30,B1825,'Vinyl cutting (2)'!$G$17:$G$30)) +
(SUMIF('Apply vinyl graphics'!$B$17:$B$30,B1825,'Apply vinyl graphics'!$G$17:$G$30)) +
(SUMIF('Apply vinyl graphics (2)'!$B$17:$B$30,B1825,'Apply vinyl graphics (2)'!$G$17:$G$30)) +
(SUMIF('Alum pan sign'!$B$17:$B$30,B1825,'Alum pan sign'!$G$17:$G$30)) +
(SUMIF('Alum pan sign (2)'!$B$17:$B$30,B1825,'Alum pan sign (2)'!$G$17:$G$30)) +
(SUMIF('Economy pan sign'!$B$17:$B$30,B1825,'Economy pan sign'!$G$17:$G$30)) +
(SUMIF('Post and panel sign'!$B$17:$B$30,B1825,'Post and panel sign'!$G$17:$G$30)) +
(SUMIF('Post and panel sign (2)'!$B$17:$B$30,B1825,'Post and panel sign (2)'!$G$17:$G$30)) +
(SUMIF('Flat panels only'!$B$17:$B$30,B1825,'Flat panels only'!$G$17:$G$30)) +
(SUMIF('Flat panels only (2)'!$B$17:$B$30,B1825,'Flat panels only (2)'!$G$17:$G$30)) +
(SUMIF('Routed panel shapes'!$B$18:$B$31,B1825,'Routed panel shapes'!$G$18:$G$31)) +
(SUMIF('Routed panel shapes (2)'!$B$18:$B$31,B1825,'Routed panel shapes (2)'!$G$18:$G$31)) +
(SUMIF('Routed face only'!$B$17:$B$30,B1825,'Routed face only'!$G$17:$G$30)) +
(SUMIF('Routed face only (2)'!$B$17:$B$30,B1825,'Routed face only (2)'!$G$17:$G$30)) +
(SUMIF('Routed alum faces letters'!$B$17:$B$30,B1825,'Routed alum faces letters'!$G$17:$G$30)) +
(SUMIF('Routed alum faces letters (2)'!$B$17:$B$30,B1825,'Routed alum faces letters (2)'!$G$17:$G$30)) +
(SUMIF('Routed push through acrylic'!$B$17:$B$30,B1825,'Routed push through acrylic'!$G$17:$G$30)) +
(SUMIF('Routed push through acrylic (2)'!$B$17:$B$30,B1825,'Routed push through acrylic (2)'!$G$17:$G$30)) +
(SUMIF('Sf routed cabinet'!$B$17:$B$30,B1825,'Sf routed cabinet'!$G$17:$G$30)) +
(SUMIF('Sf routed cabinet (2)'!$B$17:$B$30,B1825,'Sf routed cabinet (2)'!$G$17:$G$30)) +
(SUMIF('Df routed cabinet'!$B$17:$B$30,B1825,'Df routed cabinet'!$G$17:$G$30)) +
(SUMIF('Df routed cabinet (2)'!$B$17:$B$30,B1825,'Df routed cabinet (2)'!$G$17:$G$30)) +
(SUMIF('Sf acrylic cabinet'!$B$17:$B$30,B1825,'Sf acrylic cabinet'!$G$17:$G$30)) +
(SUMIF('Sf acrylic cabinet (2)'!$B$17:$B$30,B1825,'Sf acrylic cabinet (2)'!$G$17:$G$30)) +
(SUMIF('Economy Sf acrylic'!$B$17:$B$30,B1825,'Economy Sf acrylic'!$G$17:$G$30)) +
(SUMIF('Df acrylic cabinet'!$B$17:$B$30,B1825,'Df acrylic cabinet'!$G$17:$G$30)) +
(SUMIF('Df acrylic cabinet (2)'!$B$17:$B$30,B1825,'Df acrylic cabinet (2)'!$G$17:$G$30)) +
(SUMIF('Sf flex cabinet'!$B$17:$B$30,B1825,'Sf flex cabinet'!$G$17:$G$30)) +
(SUMIF('Sf flex cabinet (2)'!$B$17:$B$30,B1825,'Sf flex cabinet (2)'!$G$17:$G$30)) +
(SUMIF('Df flex cabinet'!$B$17:$B$36,B1825,'Df flex cabinet'!$G$17:$G$36)) +
(SUMIF('Df flex cabinet (2)'!$B$17:$B$36,B1825,'Df flex cabinet (2)'!$G$17:$G$36)) +
(SUMIF('Pole cover'!$B$17:$B$30,B1825,'Pole cover'!$G$17:$G$30)) +
(SUMIF('Pole cover (2)'!$B$17:$B$30,B1825,'Pole cover (2)'!$G$17:$G$30)) +
(SUMIF('Structural Steel Fab'!$B$17:$B$29,B1825,'Structural Steel Fab'!$G$17:$G$29)) +
(SUMIF(Reveal!$B$17:$B$30,B1825,Reveal!$G$17:$G$30)) +
(SUMIF('Reveal (2)'!$B$17:$B$30,B1825,'Reveal (2)'!$G$17:$G$30)) +
(SUMIF('Crown cove top'!$B$17:$B$30,B1825,'Crown cove top'!$G$17:$G$30)) +
(SUMIF('EMC assembly'!$B$17:$B$30,B1825,'EMC assembly'!$G$17:$G$30)) +
(SUMIF(Crating!$B$17:$B$29,B1825,Crating!$G$17:$G$29)) +
(SUMIF('LED wiring'!$B$17:$B$30,B1825,'LED wiring'!$G$17:$G$30)) +
(SUMIF('Changeable copy face'!$B$17:$B$30,B1825,'Changeable copy face'!$G$17:$G$30)) +
(SUMIF('Flex face assembly'!$B$17:$B$30,B1825,'Flex face assembly'!$G$17:$G$30)) +
(SUMIF('Routed face assembly'!$B$17:$B$30,B1825,'Routed face assembly'!$G$17:$G$30)) +
(SUMIF('Paint calculation'!$B$17:$B$30,B1825,'Paint calculation'!$G$17:$G$30)) +
(SUMIF('Trimcap letter face'!$B$17:$B$30,B1825,'Trimcap letter face'!$G$17:$G$30)) +
(SUMIF('Trimcap letter face (2)'!$B$17:$B$30,B1825,'Trimcap letter face (2)'!$G$17:$G$30)) +
(SUMIF('Channel letter fabrication'!$B$17:$B$30,B1825,'Channel letter fabrication'!$G$17:$G$30)) +
(SUMIF('Channel letter fabrication (2)'!$B$17:$B$30,B1825,'Channel letter fabrication (2)'!$G$17:$G$30))</f>
        <v>0</v>
      </c>
    </row>
    <row r="1826" spans="1:10">
      <c r="A1826" s="28">
        <f>[1]ODBC!$A1826</f>
        <v>0</v>
      </c>
      <c r="B1826" s="29">
        <f>[1]ODBC!B1826</f>
        <v>0</v>
      </c>
      <c r="C1826" s="30" t="str">
        <f>IFERROR(VLOOKUP($B1826,[1]ODBC!$B:$H,2,FALSE),"")</f>
        <v/>
      </c>
      <c r="D1826" s="30" t="str">
        <f>IFERROR(VLOOKUP($B1826,[1]ODBC!$B:$H,3,FALSE),"")</f>
        <v/>
      </c>
      <c r="E1826" s="30" t="str">
        <f>IFERROR(VLOOKUP($B1826,[1]ODBC!$B:$H,4,FALSE),"")</f>
        <v/>
      </c>
      <c r="F1826" s="31" t="str">
        <f>IFERROR(VLOOKUP($B1826,[1]ODBC!$B:$H,5,FALSE),"")</f>
        <v/>
      </c>
      <c r="G1826" s="32">
        <f>[1]ODBC!G1826</f>
        <v>0</v>
      </c>
      <c r="H1826" s="33">
        <f>SUM([1]ODBC!H1826)</f>
        <v>0</v>
      </c>
      <c r="I1826" s="41" t="str">
        <f>'Vinyl cutting'!$B$2</f>
        <v>J36938</v>
      </c>
      <c r="J1826" s="42">
        <f ca="1">(SUMIF('Freeform time and material'!$B$17:$B$30,B1826,'Freeform time and material'!$G$17:$G$30)) +
(SUMIF('Vinyl cutting'!$B$17:$B$30,B1826,'Vinyl cutting'!$G$17:$G$30)) +
(SUMIF('Vinyl cutting (2)'!$B$17:$B$30,B1826,'Vinyl cutting (2)'!$G$17:$G$30)) +
(SUMIF('Apply vinyl graphics'!$B$17:$B$30,B1826,'Apply vinyl graphics'!$G$17:$G$30)) +
(SUMIF('Apply vinyl graphics (2)'!$B$17:$B$30,B1826,'Apply vinyl graphics (2)'!$G$17:$G$30)) +
(SUMIF('Alum pan sign'!$B$17:$B$30,B1826,'Alum pan sign'!$G$17:$G$30)) +
(SUMIF('Alum pan sign (2)'!$B$17:$B$30,B1826,'Alum pan sign (2)'!$G$17:$G$30)) +
(SUMIF('Economy pan sign'!$B$17:$B$30,B1826,'Economy pan sign'!$G$17:$G$30)) +
(SUMIF('Post and panel sign'!$B$17:$B$30,B1826,'Post and panel sign'!$G$17:$G$30)) +
(SUMIF('Post and panel sign (2)'!$B$17:$B$30,B1826,'Post and panel sign (2)'!$G$17:$G$30)) +
(SUMIF('Flat panels only'!$B$17:$B$30,B1826,'Flat panels only'!$G$17:$G$30)) +
(SUMIF('Flat panels only (2)'!$B$17:$B$30,B1826,'Flat panels only (2)'!$G$17:$G$30)) +
(SUMIF('Routed panel shapes'!$B$18:$B$31,B1826,'Routed panel shapes'!$G$18:$G$31)) +
(SUMIF('Routed panel shapes (2)'!$B$18:$B$31,B1826,'Routed panel shapes (2)'!$G$18:$G$31)) +
(SUMIF('Routed face only'!$B$17:$B$30,B1826,'Routed face only'!$G$17:$G$30)) +
(SUMIF('Routed face only (2)'!$B$17:$B$30,B1826,'Routed face only (2)'!$G$17:$G$30)) +
(SUMIF('Routed alum faces letters'!$B$17:$B$30,B1826,'Routed alum faces letters'!$G$17:$G$30)) +
(SUMIF('Routed alum faces letters (2)'!$B$17:$B$30,B1826,'Routed alum faces letters (2)'!$G$17:$G$30)) +
(SUMIF('Routed push through acrylic'!$B$17:$B$30,B1826,'Routed push through acrylic'!$G$17:$G$30)) +
(SUMIF('Routed push through acrylic (2)'!$B$17:$B$30,B1826,'Routed push through acrylic (2)'!$G$17:$G$30)) +
(SUMIF('Sf routed cabinet'!$B$17:$B$30,B1826,'Sf routed cabinet'!$G$17:$G$30)) +
(SUMIF('Sf routed cabinet (2)'!$B$17:$B$30,B1826,'Sf routed cabinet (2)'!$G$17:$G$30)) +
(SUMIF('Df routed cabinet'!$B$17:$B$30,B1826,'Df routed cabinet'!$G$17:$G$30)) +
(SUMIF('Df routed cabinet (2)'!$B$17:$B$30,B1826,'Df routed cabinet (2)'!$G$17:$G$30)) +
(SUMIF('Sf acrylic cabinet'!$B$17:$B$30,B1826,'Sf acrylic cabinet'!$G$17:$G$30)) +
(SUMIF('Sf acrylic cabinet (2)'!$B$17:$B$30,B1826,'Sf acrylic cabinet (2)'!$G$17:$G$30)) +
(SUMIF('Economy Sf acrylic'!$B$17:$B$30,B1826,'Economy Sf acrylic'!$G$17:$G$30)) +
(SUMIF('Df acrylic cabinet'!$B$17:$B$30,B1826,'Df acrylic cabinet'!$G$17:$G$30)) +
(SUMIF('Df acrylic cabinet (2)'!$B$17:$B$30,B1826,'Df acrylic cabinet (2)'!$G$17:$G$30)) +
(SUMIF('Sf flex cabinet'!$B$17:$B$30,B1826,'Sf flex cabinet'!$G$17:$G$30)) +
(SUMIF('Sf flex cabinet (2)'!$B$17:$B$30,B1826,'Sf flex cabinet (2)'!$G$17:$G$30)) +
(SUMIF('Df flex cabinet'!$B$17:$B$36,B1826,'Df flex cabinet'!$G$17:$G$36)) +
(SUMIF('Df flex cabinet (2)'!$B$17:$B$36,B1826,'Df flex cabinet (2)'!$G$17:$G$36)) +
(SUMIF('Pole cover'!$B$17:$B$30,B1826,'Pole cover'!$G$17:$G$30)) +
(SUMIF('Pole cover (2)'!$B$17:$B$30,B1826,'Pole cover (2)'!$G$17:$G$30)) +
(SUMIF('Structural Steel Fab'!$B$17:$B$29,B1826,'Structural Steel Fab'!$G$17:$G$29)) +
(SUMIF(Reveal!$B$17:$B$30,B1826,Reveal!$G$17:$G$30)) +
(SUMIF('Reveal (2)'!$B$17:$B$30,B1826,'Reveal (2)'!$G$17:$G$30)) +
(SUMIF('Crown cove top'!$B$17:$B$30,B1826,'Crown cove top'!$G$17:$G$30)) +
(SUMIF('EMC assembly'!$B$17:$B$30,B1826,'EMC assembly'!$G$17:$G$30)) +
(SUMIF(Crating!$B$17:$B$29,B1826,Crating!$G$17:$G$29)) +
(SUMIF('LED wiring'!$B$17:$B$30,B1826,'LED wiring'!$G$17:$G$30)) +
(SUMIF('Changeable copy face'!$B$17:$B$30,B1826,'Changeable copy face'!$G$17:$G$30)) +
(SUMIF('Flex face assembly'!$B$17:$B$30,B1826,'Flex face assembly'!$G$17:$G$30)) +
(SUMIF('Routed face assembly'!$B$17:$B$30,B1826,'Routed face assembly'!$G$17:$G$30)) +
(SUMIF('Paint calculation'!$B$17:$B$30,B1826,'Paint calculation'!$G$17:$G$30)) +
(SUMIF('Trimcap letter face'!$B$17:$B$30,B1826,'Trimcap letter face'!$G$17:$G$30)) +
(SUMIF('Trimcap letter face (2)'!$B$17:$B$30,B1826,'Trimcap letter face (2)'!$G$17:$G$30)) +
(SUMIF('Channel letter fabrication'!$B$17:$B$30,B1826,'Channel letter fabrication'!$G$17:$G$30)) +
(SUMIF('Channel letter fabrication (2)'!$B$17:$B$30,B1826,'Channel letter fabrication (2)'!$G$17:$G$30))</f>
        <v>0</v>
      </c>
    </row>
    <row r="1827" spans="1:10">
      <c r="A1827" s="28">
        <f>[1]ODBC!$A1827</f>
        <v>0</v>
      </c>
      <c r="B1827" s="29">
        <f>[1]ODBC!B1827</f>
        <v>0</v>
      </c>
      <c r="C1827" s="30" t="str">
        <f>IFERROR(VLOOKUP($B1827,[1]ODBC!$B:$H,2,FALSE),"")</f>
        <v/>
      </c>
      <c r="D1827" s="30" t="str">
        <f>IFERROR(VLOOKUP($B1827,[1]ODBC!$B:$H,3,FALSE),"")</f>
        <v/>
      </c>
      <c r="E1827" s="30" t="str">
        <f>IFERROR(VLOOKUP($B1827,[1]ODBC!$B:$H,4,FALSE),"")</f>
        <v/>
      </c>
      <c r="F1827" s="31" t="str">
        <f>IFERROR(VLOOKUP($B1827,[1]ODBC!$B:$H,5,FALSE),"")</f>
        <v/>
      </c>
      <c r="G1827" s="32">
        <f>[1]ODBC!G1827</f>
        <v>0</v>
      </c>
      <c r="H1827" s="33">
        <f>SUM([1]ODBC!H1827)</f>
        <v>0</v>
      </c>
      <c r="I1827" s="41" t="str">
        <f>'Vinyl cutting'!$B$2</f>
        <v>J36938</v>
      </c>
      <c r="J1827" s="42">
        <f ca="1">(SUMIF('Freeform time and material'!$B$17:$B$30,B1827,'Freeform time and material'!$G$17:$G$30)) +
(SUMIF('Vinyl cutting'!$B$17:$B$30,B1827,'Vinyl cutting'!$G$17:$G$30)) +
(SUMIF('Vinyl cutting (2)'!$B$17:$B$30,B1827,'Vinyl cutting (2)'!$G$17:$G$30)) +
(SUMIF('Apply vinyl graphics'!$B$17:$B$30,B1827,'Apply vinyl graphics'!$G$17:$G$30)) +
(SUMIF('Apply vinyl graphics (2)'!$B$17:$B$30,B1827,'Apply vinyl graphics (2)'!$G$17:$G$30)) +
(SUMIF('Alum pan sign'!$B$17:$B$30,B1827,'Alum pan sign'!$G$17:$G$30)) +
(SUMIF('Alum pan sign (2)'!$B$17:$B$30,B1827,'Alum pan sign (2)'!$G$17:$G$30)) +
(SUMIF('Economy pan sign'!$B$17:$B$30,B1827,'Economy pan sign'!$G$17:$G$30)) +
(SUMIF('Post and panel sign'!$B$17:$B$30,B1827,'Post and panel sign'!$G$17:$G$30)) +
(SUMIF('Post and panel sign (2)'!$B$17:$B$30,B1827,'Post and panel sign (2)'!$G$17:$G$30)) +
(SUMIF('Flat panels only'!$B$17:$B$30,B1827,'Flat panels only'!$G$17:$G$30)) +
(SUMIF('Flat panels only (2)'!$B$17:$B$30,B1827,'Flat panels only (2)'!$G$17:$G$30)) +
(SUMIF('Routed panel shapes'!$B$18:$B$31,B1827,'Routed panel shapes'!$G$18:$G$31)) +
(SUMIF('Routed panel shapes (2)'!$B$18:$B$31,B1827,'Routed panel shapes (2)'!$G$18:$G$31)) +
(SUMIF('Routed face only'!$B$17:$B$30,B1827,'Routed face only'!$G$17:$G$30)) +
(SUMIF('Routed face only (2)'!$B$17:$B$30,B1827,'Routed face only (2)'!$G$17:$G$30)) +
(SUMIF('Routed alum faces letters'!$B$17:$B$30,B1827,'Routed alum faces letters'!$G$17:$G$30)) +
(SUMIF('Routed alum faces letters (2)'!$B$17:$B$30,B1827,'Routed alum faces letters (2)'!$G$17:$G$30)) +
(SUMIF('Routed push through acrylic'!$B$17:$B$30,B1827,'Routed push through acrylic'!$G$17:$G$30)) +
(SUMIF('Routed push through acrylic (2)'!$B$17:$B$30,B1827,'Routed push through acrylic (2)'!$G$17:$G$30)) +
(SUMIF('Sf routed cabinet'!$B$17:$B$30,B1827,'Sf routed cabinet'!$G$17:$G$30)) +
(SUMIF('Sf routed cabinet (2)'!$B$17:$B$30,B1827,'Sf routed cabinet (2)'!$G$17:$G$30)) +
(SUMIF('Df routed cabinet'!$B$17:$B$30,B1827,'Df routed cabinet'!$G$17:$G$30)) +
(SUMIF('Df routed cabinet (2)'!$B$17:$B$30,B1827,'Df routed cabinet (2)'!$G$17:$G$30)) +
(SUMIF('Sf acrylic cabinet'!$B$17:$B$30,B1827,'Sf acrylic cabinet'!$G$17:$G$30)) +
(SUMIF('Sf acrylic cabinet (2)'!$B$17:$B$30,B1827,'Sf acrylic cabinet (2)'!$G$17:$G$30)) +
(SUMIF('Economy Sf acrylic'!$B$17:$B$30,B1827,'Economy Sf acrylic'!$G$17:$G$30)) +
(SUMIF('Df acrylic cabinet'!$B$17:$B$30,B1827,'Df acrylic cabinet'!$G$17:$G$30)) +
(SUMIF('Df acrylic cabinet (2)'!$B$17:$B$30,B1827,'Df acrylic cabinet (2)'!$G$17:$G$30)) +
(SUMIF('Sf flex cabinet'!$B$17:$B$30,B1827,'Sf flex cabinet'!$G$17:$G$30)) +
(SUMIF('Sf flex cabinet (2)'!$B$17:$B$30,B1827,'Sf flex cabinet (2)'!$G$17:$G$30)) +
(SUMIF('Df flex cabinet'!$B$17:$B$36,B1827,'Df flex cabinet'!$G$17:$G$36)) +
(SUMIF('Df flex cabinet (2)'!$B$17:$B$36,B1827,'Df flex cabinet (2)'!$G$17:$G$36)) +
(SUMIF('Pole cover'!$B$17:$B$30,B1827,'Pole cover'!$G$17:$G$30)) +
(SUMIF('Pole cover (2)'!$B$17:$B$30,B1827,'Pole cover (2)'!$G$17:$G$30)) +
(SUMIF('Structural Steel Fab'!$B$17:$B$29,B1827,'Structural Steel Fab'!$G$17:$G$29)) +
(SUMIF(Reveal!$B$17:$B$30,B1827,Reveal!$G$17:$G$30)) +
(SUMIF('Reveal (2)'!$B$17:$B$30,B1827,'Reveal (2)'!$G$17:$G$30)) +
(SUMIF('Crown cove top'!$B$17:$B$30,B1827,'Crown cove top'!$G$17:$G$30)) +
(SUMIF('EMC assembly'!$B$17:$B$30,B1827,'EMC assembly'!$G$17:$G$30)) +
(SUMIF(Crating!$B$17:$B$29,B1827,Crating!$G$17:$G$29)) +
(SUMIF('LED wiring'!$B$17:$B$30,B1827,'LED wiring'!$G$17:$G$30)) +
(SUMIF('Changeable copy face'!$B$17:$B$30,B1827,'Changeable copy face'!$G$17:$G$30)) +
(SUMIF('Flex face assembly'!$B$17:$B$30,B1827,'Flex face assembly'!$G$17:$G$30)) +
(SUMIF('Routed face assembly'!$B$17:$B$30,B1827,'Routed face assembly'!$G$17:$G$30)) +
(SUMIF('Paint calculation'!$B$17:$B$30,B1827,'Paint calculation'!$G$17:$G$30)) +
(SUMIF('Trimcap letter face'!$B$17:$B$30,B1827,'Trimcap letter face'!$G$17:$G$30)) +
(SUMIF('Trimcap letter face (2)'!$B$17:$B$30,B1827,'Trimcap letter face (2)'!$G$17:$G$30)) +
(SUMIF('Channel letter fabrication'!$B$17:$B$30,B1827,'Channel letter fabrication'!$G$17:$G$30)) +
(SUMIF('Channel letter fabrication (2)'!$B$17:$B$30,B1827,'Channel letter fabrication (2)'!$G$17:$G$30))</f>
        <v>0</v>
      </c>
    </row>
    <row r="1828" spans="1:10">
      <c r="A1828" s="28">
        <f>[1]ODBC!$A1828</f>
        <v>0</v>
      </c>
      <c r="B1828" s="29">
        <f>[1]ODBC!B1828</f>
        <v>0</v>
      </c>
      <c r="C1828" s="30" t="str">
        <f>IFERROR(VLOOKUP($B1828,[1]ODBC!$B:$H,2,FALSE),"")</f>
        <v/>
      </c>
      <c r="D1828" s="30" t="str">
        <f>IFERROR(VLOOKUP($B1828,[1]ODBC!$B:$H,3,FALSE),"")</f>
        <v/>
      </c>
      <c r="E1828" s="30" t="str">
        <f>IFERROR(VLOOKUP($B1828,[1]ODBC!$B:$H,4,FALSE),"")</f>
        <v/>
      </c>
      <c r="F1828" s="31" t="str">
        <f>IFERROR(VLOOKUP($B1828,[1]ODBC!$B:$H,5,FALSE),"")</f>
        <v/>
      </c>
      <c r="G1828" s="32">
        <f>[1]ODBC!G1828</f>
        <v>0</v>
      </c>
      <c r="H1828" s="33">
        <f>SUM([1]ODBC!H1828)</f>
        <v>0</v>
      </c>
      <c r="I1828" s="41" t="str">
        <f>'Vinyl cutting'!$B$2</f>
        <v>J36938</v>
      </c>
      <c r="J1828" s="42">
        <f ca="1">(SUMIF('Freeform time and material'!$B$17:$B$30,B1828,'Freeform time and material'!$G$17:$G$30)) +
(SUMIF('Vinyl cutting'!$B$17:$B$30,B1828,'Vinyl cutting'!$G$17:$G$30)) +
(SUMIF('Vinyl cutting (2)'!$B$17:$B$30,B1828,'Vinyl cutting (2)'!$G$17:$G$30)) +
(SUMIF('Apply vinyl graphics'!$B$17:$B$30,B1828,'Apply vinyl graphics'!$G$17:$G$30)) +
(SUMIF('Apply vinyl graphics (2)'!$B$17:$B$30,B1828,'Apply vinyl graphics (2)'!$G$17:$G$30)) +
(SUMIF('Alum pan sign'!$B$17:$B$30,B1828,'Alum pan sign'!$G$17:$G$30)) +
(SUMIF('Alum pan sign (2)'!$B$17:$B$30,B1828,'Alum pan sign (2)'!$G$17:$G$30)) +
(SUMIF('Economy pan sign'!$B$17:$B$30,B1828,'Economy pan sign'!$G$17:$G$30)) +
(SUMIF('Post and panel sign'!$B$17:$B$30,B1828,'Post and panel sign'!$G$17:$G$30)) +
(SUMIF('Post and panel sign (2)'!$B$17:$B$30,B1828,'Post and panel sign (2)'!$G$17:$G$30)) +
(SUMIF('Flat panels only'!$B$17:$B$30,B1828,'Flat panels only'!$G$17:$G$30)) +
(SUMIF('Flat panels only (2)'!$B$17:$B$30,B1828,'Flat panels only (2)'!$G$17:$G$30)) +
(SUMIF('Routed panel shapes'!$B$18:$B$31,B1828,'Routed panel shapes'!$G$18:$G$31)) +
(SUMIF('Routed panel shapes (2)'!$B$18:$B$31,B1828,'Routed panel shapes (2)'!$G$18:$G$31)) +
(SUMIF('Routed face only'!$B$17:$B$30,B1828,'Routed face only'!$G$17:$G$30)) +
(SUMIF('Routed face only (2)'!$B$17:$B$30,B1828,'Routed face only (2)'!$G$17:$G$30)) +
(SUMIF('Routed alum faces letters'!$B$17:$B$30,B1828,'Routed alum faces letters'!$G$17:$G$30)) +
(SUMIF('Routed alum faces letters (2)'!$B$17:$B$30,B1828,'Routed alum faces letters (2)'!$G$17:$G$30)) +
(SUMIF('Routed push through acrylic'!$B$17:$B$30,B1828,'Routed push through acrylic'!$G$17:$G$30)) +
(SUMIF('Routed push through acrylic (2)'!$B$17:$B$30,B1828,'Routed push through acrylic (2)'!$G$17:$G$30)) +
(SUMIF('Sf routed cabinet'!$B$17:$B$30,B1828,'Sf routed cabinet'!$G$17:$G$30)) +
(SUMIF('Sf routed cabinet (2)'!$B$17:$B$30,B1828,'Sf routed cabinet (2)'!$G$17:$G$30)) +
(SUMIF('Df routed cabinet'!$B$17:$B$30,B1828,'Df routed cabinet'!$G$17:$G$30)) +
(SUMIF('Df routed cabinet (2)'!$B$17:$B$30,B1828,'Df routed cabinet (2)'!$G$17:$G$30)) +
(SUMIF('Sf acrylic cabinet'!$B$17:$B$30,B1828,'Sf acrylic cabinet'!$G$17:$G$30)) +
(SUMIF('Sf acrylic cabinet (2)'!$B$17:$B$30,B1828,'Sf acrylic cabinet (2)'!$G$17:$G$30)) +
(SUMIF('Economy Sf acrylic'!$B$17:$B$30,B1828,'Economy Sf acrylic'!$G$17:$G$30)) +
(SUMIF('Df acrylic cabinet'!$B$17:$B$30,B1828,'Df acrylic cabinet'!$G$17:$G$30)) +
(SUMIF('Df acrylic cabinet (2)'!$B$17:$B$30,B1828,'Df acrylic cabinet (2)'!$G$17:$G$30)) +
(SUMIF('Sf flex cabinet'!$B$17:$B$30,B1828,'Sf flex cabinet'!$G$17:$G$30)) +
(SUMIF('Sf flex cabinet (2)'!$B$17:$B$30,B1828,'Sf flex cabinet (2)'!$G$17:$G$30)) +
(SUMIF('Df flex cabinet'!$B$17:$B$36,B1828,'Df flex cabinet'!$G$17:$G$36)) +
(SUMIF('Df flex cabinet (2)'!$B$17:$B$36,B1828,'Df flex cabinet (2)'!$G$17:$G$36)) +
(SUMIF('Pole cover'!$B$17:$B$30,B1828,'Pole cover'!$G$17:$G$30)) +
(SUMIF('Pole cover (2)'!$B$17:$B$30,B1828,'Pole cover (2)'!$G$17:$G$30)) +
(SUMIF('Structural Steel Fab'!$B$17:$B$29,B1828,'Structural Steel Fab'!$G$17:$G$29)) +
(SUMIF(Reveal!$B$17:$B$30,B1828,Reveal!$G$17:$G$30)) +
(SUMIF('Reveal (2)'!$B$17:$B$30,B1828,'Reveal (2)'!$G$17:$G$30)) +
(SUMIF('Crown cove top'!$B$17:$B$30,B1828,'Crown cove top'!$G$17:$G$30)) +
(SUMIF('EMC assembly'!$B$17:$B$30,B1828,'EMC assembly'!$G$17:$G$30)) +
(SUMIF(Crating!$B$17:$B$29,B1828,Crating!$G$17:$G$29)) +
(SUMIF('LED wiring'!$B$17:$B$30,B1828,'LED wiring'!$G$17:$G$30)) +
(SUMIF('Changeable copy face'!$B$17:$B$30,B1828,'Changeable copy face'!$G$17:$G$30)) +
(SUMIF('Flex face assembly'!$B$17:$B$30,B1828,'Flex face assembly'!$G$17:$G$30)) +
(SUMIF('Routed face assembly'!$B$17:$B$30,B1828,'Routed face assembly'!$G$17:$G$30)) +
(SUMIF('Paint calculation'!$B$17:$B$30,B1828,'Paint calculation'!$G$17:$G$30)) +
(SUMIF('Trimcap letter face'!$B$17:$B$30,B1828,'Trimcap letter face'!$G$17:$G$30)) +
(SUMIF('Trimcap letter face (2)'!$B$17:$B$30,B1828,'Trimcap letter face (2)'!$G$17:$G$30)) +
(SUMIF('Channel letter fabrication'!$B$17:$B$30,B1828,'Channel letter fabrication'!$G$17:$G$30)) +
(SUMIF('Channel letter fabrication (2)'!$B$17:$B$30,B1828,'Channel letter fabrication (2)'!$G$17:$G$30))</f>
        <v>0</v>
      </c>
    </row>
    <row r="1829" spans="1:10">
      <c r="A1829" s="28">
        <f>[1]ODBC!$A1829</f>
        <v>0</v>
      </c>
      <c r="B1829" s="29">
        <f>[1]ODBC!B1829</f>
        <v>0</v>
      </c>
      <c r="C1829" s="30" t="str">
        <f>IFERROR(VLOOKUP($B1829,[1]ODBC!$B:$H,2,FALSE),"")</f>
        <v/>
      </c>
      <c r="D1829" s="30" t="str">
        <f>IFERROR(VLOOKUP($B1829,[1]ODBC!$B:$H,3,FALSE),"")</f>
        <v/>
      </c>
      <c r="E1829" s="30" t="str">
        <f>IFERROR(VLOOKUP($B1829,[1]ODBC!$B:$H,4,FALSE),"")</f>
        <v/>
      </c>
      <c r="F1829" s="31" t="str">
        <f>IFERROR(VLOOKUP($B1829,[1]ODBC!$B:$H,5,FALSE),"")</f>
        <v/>
      </c>
      <c r="G1829" s="32">
        <f>[1]ODBC!G1829</f>
        <v>0</v>
      </c>
      <c r="H1829" s="33">
        <f>SUM([1]ODBC!H1829)</f>
        <v>0</v>
      </c>
      <c r="I1829" s="41" t="str">
        <f>'Vinyl cutting'!$B$2</f>
        <v>J36938</v>
      </c>
      <c r="J1829" s="42">
        <f ca="1">(SUMIF('Freeform time and material'!$B$17:$B$30,B1829,'Freeform time and material'!$G$17:$G$30)) +
(SUMIF('Vinyl cutting'!$B$17:$B$30,B1829,'Vinyl cutting'!$G$17:$G$30)) +
(SUMIF('Vinyl cutting (2)'!$B$17:$B$30,B1829,'Vinyl cutting (2)'!$G$17:$G$30)) +
(SUMIF('Apply vinyl graphics'!$B$17:$B$30,B1829,'Apply vinyl graphics'!$G$17:$G$30)) +
(SUMIF('Apply vinyl graphics (2)'!$B$17:$B$30,B1829,'Apply vinyl graphics (2)'!$G$17:$G$30)) +
(SUMIF('Alum pan sign'!$B$17:$B$30,B1829,'Alum pan sign'!$G$17:$G$30)) +
(SUMIF('Alum pan sign (2)'!$B$17:$B$30,B1829,'Alum pan sign (2)'!$G$17:$G$30)) +
(SUMIF('Economy pan sign'!$B$17:$B$30,B1829,'Economy pan sign'!$G$17:$G$30)) +
(SUMIF('Post and panel sign'!$B$17:$B$30,B1829,'Post and panel sign'!$G$17:$G$30)) +
(SUMIF('Post and panel sign (2)'!$B$17:$B$30,B1829,'Post and panel sign (2)'!$G$17:$G$30)) +
(SUMIF('Flat panels only'!$B$17:$B$30,B1829,'Flat panels only'!$G$17:$G$30)) +
(SUMIF('Flat panels only (2)'!$B$17:$B$30,B1829,'Flat panels only (2)'!$G$17:$G$30)) +
(SUMIF('Routed panel shapes'!$B$18:$B$31,B1829,'Routed panel shapes'!$G$18:$G$31)) +
(SUMIF('Routed panel shapes (2)'!$B$18:$B$31,B1829,'Routed panel shapes (2)'!$G$18:$G$31)) +
(SUMIF('Routed face only'!$B$17:$B$30,B1829,'Routed face only'!$G$17:$G$30)) +
(SUMIF('Routed face only (2)'!$B$17:$B$30,B1829,'Routed face only (2)'!$G$17:$G$30)) +
(SUMIF('Routed alum faces letters'!$B$17:$B$30,B1829,'Routed alum faces letters'!$G$17:$G$30)) +
(SUMIF('Routed alum faces letters (2)'!$B$17:$B$30,B1829,'Routed alum faces letters (2)'!$G$17:$G$30)) +
(SUMIF('Routed push through acrylic'!$B$17:$B$30,B1829,'Routed push through acrylic'!$G$17:$G$30)) +
(SUMIF('Routed push through acrylic (2)'!$B$17:$B$30,B1829,'Routed push through acrylic (2)'!$G$17:$G$30)) +
(SUMIF('Sf routed cabinet'!$B$17:$B$30,B1829,'Sf routed cabinet'!$G$17:$G$30)) +
(SUMIF('Sf routed cabinet (2)'!$B$17:$B$30,B1829,'Sf routed cabinet (2)'!$G$17:$G$30)) +
(SUMIF('Df routed cabinet'!$B$17:$B$30,B1829,'Df routed cabinet'!$G$17:$G$30)) +
(SUMIF('Df routed cabinet (2)'!$B$17:$B$30,B1829,'Df routed cabinet (2)'!$G$17:$G$30)) +
(SUMIF('Sf acrylic cabinet'!$B$17:$B$30,B1829,'Sf acrylic cabinet'!$G$17:$G$30)) +
(SUMIF('Sf acrylic cabinet (2)'!$B$17:$B$30,B1829,'Sf acrylic cabinet (2)'!$G$17:$G$30)) +
(SUMIF('Economy Sf acrylic'!$B$17:$B$30,B1829,'Economy Sf acrylic'!$G$17:$G$30)) +
(SUMIF('Df acrylic cabinet'!$B$17:$B$30,B1829,'Df acrylic cabinet'!$G$17:$G$30)) +
(SUMIF('Df acrylic cabinet (2)'!$B$17:$B$30,B1829,'Df acrylic cabinet (2)'!$G$17:$G$30)) +
(SUMIF('Sf flex cabinet'!$B$17:$B$30,B1829,'Sf flex cabinet'!$G$17:$G$30)) +
(SUMIF('Sf flex cabinet (2)'!$B$17:$B$30,B1829,'Sf flex cabinet (2)'!$G$17:$G$30)) +
(SUMIF('Df flex cabinet'!$B$17:$B$36,B1829,'Df flex cabinet'!$G$17:$G$36)) +
(SUMIF('Df flex cabinet (2)'!$B$17:$B$36,B1829,'Df flex cabinet (2)'!$G$17:$G$36)) +
(SUMIF('Pole cover'!$B$17:$B$30,B1829,'Pole cover'!$G$17:$G$30)) +
(SUMIF('Pole cover (2)'!$B$17:$B$30,B1829,'Pole cover (2)'!$G$17:$G$30)) +
(SUMIF('Structural Steel Fab'!$B$17:$B$29,B1829,'Structural Steel Fab'!$G$17:$G$29)) +
(SUMIF(Reveal!$B$17:$B$30,B1829,Reveal!$G$17:$G$30)) +
(SUMIF('Reveal (2)'!$B$17:$B$30,B1829,'Reveal (2)'!$G$17:$G$30)) +
(SUMIF('Crown cove top'!$B$17:$B$30,B1829,'Crown cove top'!$G$17:$G$30)) +
(SUMIF('EMC assembly'!$B$17:$B$30,B1829,'EMC assembly'!$G$17:$G$30)) +
(SUMIF(Crating!$B$17:$B$29,B1829,Crating!$G$17:$G$29)) +
(SUMIF('LED wiring'!$B$17:$B$30,B1829,'LED wiring'!$G$17:$G$30)) +
(SUMIF('Changeable copy face'!$B$17:$B$30,B1829,'Changeable copy face'!$G$17:$G$30)) +
(SUMIF('Flex face assembly'!$B$17:$B$30,B1829,'Flex face assembly'!$G$17:$G$30)) +
(SUMIF('Routed face assembly'!$B$17:$B$30,B1829,'Routed face assembly'!$G$17:$G$30)) +
(SUMIF('Paint calculation'!$B$17:$B$30,B1829,'Paint calculation'!$G$17:$G$30)) +
(SUMIF('Trimcap letter face'!$B$17:$B$30,B1829,'Trimcap letter face'!$G$17:$G$30)) +
(SUMIF('Trimcap letter face (2)'!$B$17:$B$30,B1829,'Trimcap letter face (2)'!$G$17:$G$30)) +
(SUMIF('Channel letter fabrication'!$B$17:$B$30,B1829,'Channel letter fabrication'!$G$17:$G$30)) +
(SUMIF('Channel letter fabrication (2)'!$B$17:$B$30,B1829,'Channel letter fabrication (2)'!$G$17:$G$30))</f>
        <v>0</v>
      </c>
    </row>
    <row r="1830" spans="1:10">
      <c r="A1830" s="28">
        <f>[1]ODBC!$A1830</f>
        <v>0</v>
      </c>
      <c r="B1830" s="29">
        <f>[1]ODBC!B1830</f>
        <v>0</v>
      </c>
      <c r="C1830" s="30" t="str">
        <f>IFERROR(VLOOKUP($B1830,[1]ODBC!$B:$H,2,FALSE),"")</f>
        <v/>
      </c>
      <c r="D1830" s="30" t="str">
        <f>IFERROR(VLOOKUP($B1830,[1]ODBC!$B:$H,3,FALSE),"")</f>
        <v/>
      </c>
      <c r="E1830" s="30" t="str">
        <f>IFERROR(VLOOKUP($B1830,[1]ODBC!$B:$H,4,FALSE),"")</f>
        <v/>
      </c>
      <c r="F1830" s="31" t="str">
        <f>IFERROR(VLOOKUP($B1830,[1]ODBC!$B:$H,5,FALSE),"")</f>
        <v/>
      </c>
      <c r="G1830" s="32">
        <f>[1]ODBC!G1830</f>
        <v>0</v>
      </c>
      <c r="H1830" s="33">
        <f>SUM([1]ODBC!H1830)</f>
        <v>0</v>
      </c>
      <c r="I1830" s="41" t="str">
        <f>'Vinyl cutting'!$B$2</f>
        <v>J36938</v>
      </c>
      <c r="J1830" s="42">
        <f ca="1">(SUMIF('Freeform time and material'!$B$17:$B$30,B1830,'Freeform time and material'!$G$17:$G$30)) +
(SUMIF('Vinyl cutting'!$B$17:$B$30,B1830,'Vinyl cutting'!$G$17:$G$30)) +
(SUMIF('Vinyl cutting (2)'!$B$17:$B$30,B1830,'Vinyl cutting (2)'!$G$17:$G$30)) +
(SUMIF('Apply vinyl graphics'!$B$17:$B$30,B1830,'Apply vinyl graphics'!$G$17:$G$30)) +
(SUMIF('Apply vinyl graphics (2)'!$B$17:$B$30,B1830,'Apply vinyl graphics (2)'!$G$17:$G$30)) +
(SUMIF('Alum pan sign'!$B$17:$B$30,B1830,'Alum pan sign'!$G$17:$G$30)) +
(SUMIF('Alum pan sign (2)'!$B$17:$B$30,B1830,'Alum pan sign (2)'!$G$17:$G$30)) +
(SUMIF('Economy pan sign'!$B$17:$B$30,B1830,'Economy pan sign'!$G$17:$G$30)) +
(SUMIF('Post and panel sign'!$B$17:$B$30,B1830,'Post and panel sign'!$G$17:$G$30)) +
(SUMIF('Post and panel sign (2)'!$B$17:$B$30,B1830,'Post and panel sign (2)'!$G$17:$G$30)) +
(SUMIF('Flat panels only'!$B$17:$B$30,B1830,'Flat panels only'!$G$17:$G$30)) +
(SUMIF('Flat panels only (2)'!$B$17:$B$30,B1830,'Flat panels only (2)'!$G$17:$G$30)) +
(SUMIF('Routed panel shapes'!$B$18:$B$31,B1830,'Routed panel shapes'!$G$18:$G$31)) +
(SUMIF('Routed panel shapes (2)'!$B$18:$B$31,B1830,'Routed panel shapes (2)'!$G$18:$G$31)) +
(SUMIF('Routed face only'!$B$17:$B$30,B1830,'Routed face only'!$G$17:$G$30)) +
(SUMIF('Routed face only (2)'!$B$17:$B$30,B1830,'Routed face only (2)'!$G$17:$G$30)) +
(SUMIF('Routed alum faces letters'!$B$17:$B$30,B1830,'Routed alum faces letters'!$G$17:$G$30)) +
(SUMIF('Routed alum faces letters (2)'!$B$17:$B$30,B1830,'Routed alum faces letters (2)'!$G$17:$G$30)) +
(SUMIF('Routed push through acrylic'!$B$17:$B$30,B1830,'Routed push through acrylic'!$G$17:$G$30)) +
(SUMIF('Routed push through acrylic (2)'!$B$17:$B$30,B1830,'Routed push through acrylic (2)'!$G$17:$G$30)) +
(SUMIF('Sf routed cabinet'!$B$17:$B$30,B1830,'Sf routed cabinet'!$G$17:$G$30)) +
(SUMIF('Sf routed cabinet (2)'!$B$17:$B$30,B1830,'Sf routed cabinet (2)'!$G$17:$G$30)) +
(SUMIF('Df routed cabinet'!$B$17:$B$30,B1830,'Df routed cabinet'!$G$17:$G$30)) +
(SUMIF('Df routed cabinet (2)'!$B$17:$B$30,B1830,'Df routed cabinet (2)'!$G$17:$G$30)) +
(SUMIF('Sf acrylic cabinet'!$B$17:$B$30,B1830,'Sf acrylic cabinet'!$G$17:$G$30)) +
(SUMIF('Sf acrylic cabinet (2)'!$B$17:$B$30,B1830,'Sf acrylic cabinet (2)'!$G$17:$G$30)) +
(SUMIF('Economy Sf acrylic'!$B$17:$B$30,B1830,'Economy Sf acrylic'!$G$17:$G$30)) +
(SUMIF('Df acrylic cabinet'!$B$17:$B$30,B1830,'Df acrylic cabinet'!$G$17:$G$30)) +
(SUMIF('Df acrylic cabinet (2)'!$B$17:$B$30,B1830,'Df acrylic cabinet (2)'!$G$17:$G$30)) +
(SUMIF('Sf flex cabinet'!$B$17:$B$30,B1830,'Sf flex cabinet'!$G$17:$G$30)) +
(SUMIF('Sf flex cabinet (2)'!$B$17:$B$30,B1830,'Sf flex cabinet (2)'!$G$17:$G$30)) +
(SUMIF('Df flex cabinet'!$B$17:$B$36,B1830,'Df flex cabinet'!$G$17:$G$36)) +
(SUMIF('Df flex cabinet (2)'!$B$17:$B$36,B1830,'Df flex cabinet (2)'!$G$17:$G$36)) +
(SUMIF('Pole cover'!$B$17:$B$30,B1830,'Pole cover'!$G$17:$G$30)) +
(SUMIF('Pole cover (2)'!$B$17:$B$30,B1830,'Pole cover (2)'!$G$17:$G$30)) +
(SUMIF('Structural Steel Fab'!$B$17:$B$29,B1830,'Structural Steel Fab'!$G$17:$G$29)) +
(SUMIF(Reveal!$B$17:$B$30,B1830,Reveal!$G$17:$G$30)) +
(SUMIF('Reveal (2)'!$B$17:$B$30,B1830,'Reveal (2)'!$G$17:$G$30)) +
(SUMIF('Crown cove top'!$B$17:$B$30,B1830,'Crown cove top'!$G$17:$G$30)) +
(SUMIF('EMC assembly'!$B$17:$B$30,B1830,'EMC assembly'!$G$17:$G$30)) +
(SUMIF(Crating!$B$17:$B$29,B1830,Crating!$G$17:$G$29)) +
(SUMIF('LED wiring'!$B$17:$B$30,B1830,'LED wiring'!$G$17:$G$30)) +
(SUMIF('Changeable copy face'!$B$17:$B$30,B1830,'Changeable copy face'!$G$17:$G$30)) +
(SUMIF('Flex face assembly'!$B$17:$B$30,B1830,'Flex face assembly'!$G$17:$G$30)) +
(SUMIF('Routed face assembly'!$B$17:$B$30,B1830,'Routed face assembly'!$G$17:$G$30)) +
(SUMIF('Paint calculation'!$B$17:$B$30,B1830,'Paint calculation'!$G$17:$G$30)) +
(SUMIF('Trimcap letter face'!$B$17:$B$30,B1830,'Trimcap letter face'!$G$17:$G$30)) +
(SUMIF('Trimcap letter face (2)'!$B$17:$B$30,B1830,'Trimcap letter face (2)'!$G$17:$G$30)) +
(SUMIF('Channel letter fabrication'!$B$17:$B$30,B1830,'Channel letter fabrication'!$G$17:$G$30)) +
(SUMIF('Channel letter fabrication (2)'!$B$17:$B$30,B1830,'Channel letter fabrication (2)'!$G$17:$G$30))</f>
        <v>0</v>
      </c>
    </row>
    <row r="1831" spans="1:10">
      <c r="A1831" s="28">
        <f>[1]ODBC!$A1831</f>
        <v>0</v>
      </c>
      <c r="B1831" s="29">
        <f>[1]ODBC!B1831</f>
        <v>0</v>
      </c>
      <c r="C1831" s="30" t="str">
        <f>IFERROR(VLOOKUP($B1831,[1]ODBC!$B:$H,2,FALSE),"")</f>
        <v/>
      </c>
      <c r="D1831" s="30" t="str">
        <f>IFERROR(VLOOKUP($B1831,[1]ODBC!$B:$H,3,FALSE),"")</f>
        <v/>
      </c>
      <c r="E1831" s="30" t="str">
        <f>IFERROR(VLOOKUP($B1831,[1]ODBC!$B:$H,4,FALSE),"")</f>
        <v/>
      </c>
      <c r="F1831" s="31" t="str">
        <f>IFERROR(VLOOKUP($B1831,[1]ODBC!$B:$H,5,FALSE),"")</f>
        <v/>
      </c>
      <c r="G1831" s="32">
        <f>[1]ODBC!G1831</f>
        <v>0</v>
      </c>
      <c r="H1831" s="33">
        <f>SUM([1]ODBC!H1831)</f>
        <v>0</v>
      </c>
      <c r="I1831" s="41" t="str">
        <f>'Vinyl cutting'!$B$2</f>
        <v>J36938</v>
      </c>
      <c r="J1831" s="42">
        <f ca="1">(SUMIF('Freeform time and material'!$B$17:$B$30,B1831,'Freeform time and material'!$G$17:$G$30)) +
(SUMIF('Vinyl cutting'!$B$17:$B$30,B1831,'Vinyl cutting'!$G$17:$G$30)) +
(SUMIF('Vinyl cutting (2)'!$B$17:$B$30,B1831,'Vinyl cutting (2)'!$G$17:$G$30)) +
(SUMIF('Apply vinyl graphics'!$B$17:$B$30,B1831,'Apply vinyl graphics'!$G$17:$G$30)) +
(SUMIF('Apply vinyl graphics (2)'!$B$17:$B$30,B1831,'Apply vinyl graphics (2)'!$G$17:$G$30)) +
(SUMIF('Alum pan sign'!$B$17:$B$30,B1831,'Alum pan sign'!$G$17:$G$30)) +
(SUMIF('Alum pan sign (2)'!$B$17:$B$30,B1831,'Alum pan sign (2)'!$G$17:$G$30)) +
(SUMIF('Economy pan sign'!$B$17:$B$30,B1831,'Economy pan sign'!$G$17:$G$30)) +
(SUMIF('Post and panel sign'!$B$17:$B$30,B1831,'Post and panel sign'!$G$17:$G$30)) +
(SUMIF('Post and panel sign (2)'!$B$17:$B$30,B1831,'Post and panel sign (2)'!$G$17:$G$30)) +
(SUMIF('Flat panels only'!$B$17:$B$30,B1831,'Flat panels only'!$G$17:$G$30)) +
(SUMIF('Flat panels only (2)'!$B$17:$B$30,B1831,'Flat panels only (2)'!$G$17:$G$30)) +
(SUMIF('Routed panel shapes'!$B$18:$B$31,B1831,'Routed panel shapes'!$G$18:$G$31)) +
(SUMIF('Routed panel shapes (2)'!$B$18:$B$31,B1831,'Routed panel shapes (2)'!$G$18:$G$31)) +
(SUMIF('Routed face only'!$B$17:$B$30,B1831,'Routed face only'!$G$17:$G$30)) +
(SUMIF('Routed face only (2)'!$B$17:$B$30,B1831,'Routed face only (2)'!$G$17:$G$30)) +
(SUMIF('Routed alum faces letters'!$B$17:$B$30,B1831,'Routed alum faces letters'!$G$17:$G$30)) +
(SUMIF('Routed alum faces letters (2)'!$B$17:$B$30,B1831,'Routed alum faces letters (2)'!$G$17:$G$30)) +
(SUMIF('Routed push through acrylic'!$B$17:$B$30,B1831,'Routed push through acrylic'!$G$17:$G$30)) +
(SUMIF('Routed push through acrylic (2)'!$B$17:$B$30,B1831,'Routed push through acrylic (2)'!$G$17:$G$30)) +
(SUMIF('Sf routed cabinet'!$B$17:$B$30,B1831,'Sf routed cabinet'!$G$17:$G$30)) +
(SUMIF('Sf routed cabinet (2)'!$B$17:$B$30,B1831,'Sf routed cabinet (2)'!$G$17:$G$30)) +
(SUMIF('Df routed cabinet'!$B$17:$B$30,B1831,'Df routed cabinet'!$G$17:$G$30)) +
(SUMIF('Df routed cabinet (2)'!$B$17:$B$30,B1831,'Df routed cabinet (2)'!$G$17:$G$30)) +
(SUMIF('Sf acrylic cabinet'!$B$17:$B$30,B1831,'Sf acrylic cabinet'!$G$17:$G$30)) +
(SUMIF('Sf acrylic cabinet (2)'!$B$17:$B$30,B1831,'Sf acrylic cabinet (2)'!$G$17:$G$30)) +
(SUMIF('Economy Sf acrylic'!$B$17:$B$30,B1831,'Economy Sf acrylic'!$G$17:$G$30)) +
(SUMIF('Df acrylic cabinet'!$B$17:$B$30,B1831,'Df acrylic cabinet'!$G$17:$G$30)) +
(SUMIF('Df acrylic cabinet (2)'!$B$17:$B$30,B1831,'Df acrylic cabinet (2)'!$G$17:$G$30)) +
(SUMIF('Sf flex cabinet'!$B$17:$B$30,B1831,'Sf flex cabinet'!$G$17:$G$30)) +
(SUMIF('Sf flex cabinet (2)'!$B$17:$B$30,B1831,'Sf flex cabinet (2)'!$G$17:$G$30)) +
(SUMIF('Df flex cabinet'!$B$17:$B$36,B1831,'Df flex cabinet'!$G$17:$G$36)) +
(SUMIF('Df flex cabinet (2)'!$B$17:$B$36,B1831,'Df flex cabinet (2)'!$G$17:$G$36)) +
(SUMIF('Pole cover'!$B$17:$B$30,B1831,'Pole cover'!$G$17:$G$30)) +
(SUMIF('Pole cover (2)'!$B$17:$B$30,B1831,'Pole cover (2)'!$G$17:$G$30)) +
(SUMIF('Structural Steel Fab'!$B$17:$B$29,B1831,'Structural Steel Fab'!$G$17:$G$29)) +
(SUMIF(Reveal!$B$17:$B$30,B1831,Reveal!$G$17:$G$30)) +
(SUMIF('Reveal (2)'!$B$17:$B$30,B1831,'Reveal (2)'!$G$17:$G$30)) +
(SUMIF('Crown cove top'!$B$17:$B$30,B1831,'Crown cove top'!$G$17:$G$30)) +
(SUMIF('EMC assembly'!$B$17:$B$30,B1831,'EMC assembly'!$G$17:$G$30)) +
(SUMIF(Crating!$B$17:$B$29,B1831,Crating!$G$17:$G$29)) +
(SUMIF('LED wiring'!$B$17:$B$30,B1831,'LED wiring'!$G$17:$G$30)) +
(SUMIF('Changeable copy face'!$B$17:$B$30,B1831,'Changeable copy face'!$G$17:$G$30)) +
(SUMIF('Flex face assembly'!$B$17:$B$30,B1831,'Flex face assembly'!$G$17:$G$30)) +
(SUMIF('Routed face assembly'!$B$17:$B$30,B1831,'Routed face assembly'!$G$17:$G$30)) +
(SUMIF('Paint calculation'!$B$17:$B$30,B1831,'Paint calculation'!$G$17:$G$30)) +
(SUMIF('Trimcap letter face'!$B$17:$B$30,B1831,'Trimcap letter face'!$G$17:$G$30)) +
(SUMIF('Trimcap letter face (2)'!$B$17:$B$30,B1831,'Trimcap letter face (2)'!$G$17:$G$30)) +
(SUMIF('Channel letter fabrication'!$B$17:$B$30,B1831,'Channel letter fabrication'!$G$17:$G$30)) +
(SUMIF('Channel letter fabrication (2)'!$B$17:$B$30,B1831,'Channel letter fabrication (2)'!$G$17:$G$30))</f>
        <v>0</v>
      </c>
    </row>
    <row r="1832" spans="1:10">
      <c r="A1832" s="28">
        <f>[1]ODBC!$A1832</f>
        <v>0</v>
      </c>
      <c r="B1832" s="29">
        <f>[1]ODBC!B1832</f>
        <v>0</v>
      </c>
      <c r="C1832" s="30" t="str">
        <f>IFERROR(VLOOKUP($B1832,[1]ODBC!$B:$H,2,FALSE),"")</f>
        <v/>
      </c>
      <c r="D1832" s="30" t="str">
        <f>IFERROR(VLOOKUP($B1832,[1]ODBC!$B:$H,3,FALSE),"")</f>
        <v/>
      </c>
      <c r="E1832" s="30" t="str">
        <f>IFERROR(VLOOKUP($B1832,[1]ODBC!$B:$H,4,FALSE),"")</f>
        <v/>
      </c>
      <c r="F1832" s="31" t="str">
        <f>IFERROR(VLOOKUP($B1832,[1]ODBC!$B:$H,5,FALSE),"")</f>
        <v/>
      </c>
      <c r="G1832" s="32">
        <f>[1]ODBC!G1832</f>
        <v>0</v>
      </c>
      <c r="H1832" s="33">
        <f>SUM([1]ODBC!H1832)</f>
        <v>0</v>
      </c>
      <c r="I1832" s="41" t="str">
        <f>'Vinyl cutting'!$B$2</f>
        <v>J36938</v>
      </c>
      <c r="J1832" s="42">
        <f ca="1">(SUMIF('Freeform time and material'!$B$17:$B$30,B1832,'Freeform time and material'!$G$17:$G$30)) +
(SUMIF('Vinyl cutting'!$B$17:$B$30,B1832,'Vinyl cutting'!$G$17:$G$30)) +
(SUMIF('Vinyl cutting (2)'!$B$17:$B$30,B1832,'Vinyl cutting (2)'!$G$17:$G$30)) +
(SUMIF('Apply vinyl graphics'!$B$17:$B$30,B1832,'Apply vinyl graphics'!$G$17:$G$30)) +
(SUMIF('Apply vinyl graphics (2)'!$B$17:$B$30,B1832,'Apply vinyl graphics (2)'!$G$17:$G$30)) +
(SUMIF('Alum pan sign'!$B$17:$B$30,B1832,'Alum pan sign'!$G$17:$G$30)) +
(SUMIF('Alum pan sign (2)'!$B$17:$B$30,B1832,'Alum pan sign (2)'!$G$17:$G$30)) +
(SUMIF('Economy pan sign'!$B$17:$B$30,B1832,'Economy pan sign'!$G$17:$G$30)) +
(SUMIF('Post and panel sign'!$B$17:$B$30,B1832,'Post and panel sign'!$G$17:$G$30)) +
(SUMIF('Post and panel sign (2)'!$B$17:$B$30,B1832,'Post and panel sign (2)'!$G$17:$G$30)) +
(SUMIF('Flat panels only'!$B$17:$B$30,B1832,'Flat panels only'!$G$17:$G$30)) +
(SUMIF('Flat panels only (2)'!$B$17:$B$30,B1832,'Flat panels only (2)'!$G$17:$G$30)) +
(SUMIF('Routed panel shapes'!$B$18:$B$31,B1832,'Routed panel shapes'!$G$18:$G$31)) +
(SUMIF('Routed panel shapes (2)'!$B$18:$B$31,B1832,'Routed panel shapes (2)'!$G$18:$G$31)) +
(SUMIF('Routed face only'!$B$17:$B$30,B1832,'Routed face only'!$G$17:$G$30)) +
(SUMIF('Routed face only (2)'!$B$17:$B$30,B1832,'Routed face only (2)'!$G$17:$G$30)) +
(SUMIF('Routed alum faces letters'!$B$17:$B$30,B1832,'Routed alum faces letters'!$G$17:$G$30)) +
(SUMIF('Routed alum faces letters (2)'!$B$17:$B$30,B1832,'Routed alum faces letters (2)'!$G$17:$G$30)) +
(SUMIF('Routed push through acrylic'!$B$17:$B$30,B1832,'Routed push through acrylic'!$G$17:$G$30)) +
(SUMIF('Routed push through acrylic (2)'!$B$17:$B$30,B1832,'Routed push through acrylic (2)'!$G$17:$G$30)) +
(SUMIF('Sf routed cabinet'!$B$17:$B$30,B1832,'Sf routed cabinet'!$G$17:$G$30)) +
(SUMIF('Sf routed cabinet (2)'!$B$17:$B$30,B1832,'Sf routed cabinet (2)'!$G$17:$G$30)) +
(SUMIF('Df routed cabinet'!$B$17:$B$30,B1832,'Df routed cabinet'!$G$17:$G$30)) +
(SUMIF('Df routed cabinet (2)'!$B$17:$B$30,B1832,'Df routed cabinet (2)'!$G$17:$G$30)) +
(SUMIF('Sf acrylic cabinet'!$B$17:$B$30,B1832,'Sf acrylic cabinet'!$G$17:$G$30)) +
(SUMIF('Sf acrylic cabinet (2)'!$B$17:$B$30,B1832,'Sf acrylic cabinet (2)'!$G$17:$G$30)) +
(SUMIF('Economy Sf acrylic'!$B$17:$B$30,B1832,'Economy Sf acrylic'!$G$17:$G$30)) +
(SUMIF('Df acrylic cabinet'!$B$17:$B$30,B1832,'Df acrylic cabinet'!$G$17:$G$30)) +
(SUMIF('Df acrylic cabinet (2)'!$B$17:$B$30,B1832,'Df acrylic cabinet (2)'!$G$17:$G$30)) +
(SUMIF('Sf flex cabinet'!$B$17:$B$30,B1832,'Sf flex cabinet'!$G$17:$G$30)) +
(SUMIF('Sf flex cabinet (2)'!$B$17:$B$30,B1832,'Sf flex cabinet (2)'!$G$17:$G$30)) +
(SUMIF('Df flex cabinet'!$B$17:$B$36,B1832,'Df flex cabinet'!$G$17:$G$36)) +
(SUMIF('Df flex cabinet (2)'!$B$17:$B$36,B1832,'Df flex cabinet (2)'!$G$17:$G$36)) +
(SUMIF('Pole cover'!$B$17:$B$30,B1832,'Pole cover'!$G$17:$G$30)) +
(SUMIF('Pole cover (2)'!$B$17:$B$30,B1832,'Pole cover (2)'!$G$17:$G$30)) +
(SUMIF('Structural Steel Fab'!$B$17:$B$29,B1832,'Structural Steel Fab'!$G$17:$G$29)) +
(SUMIF(Reveal!$B$17:$B$30,B1832,Reveal!$G$17:$G$30)) +
(SUMIF('Reveal (2)'!$B$17:$B$30,B1832,'Reveal (2)'!$G$17:$G$30)) +
(SUMIF('Crown cove top'!$B$17:$B$30,B1832,'Crown cove top'!$G$17:$G$30)) +
(SUMIF('EMC assembly'!$B$17:$B$30,B1832,'EMC assembly'!$G$17:$G$30)) +
(SUMIF(Crating!$B$17:$B$29,B1832,Crating!$G$17:$G$29)) +
(SUMIF('LED wiring'!$B$17:$B$30,B1832,'LED wiring'!$G$17:$G$30)) +
(SUMIF('Changeable copy face'!$B$17:$B$30,B1832,'Changeable copy face'!$G$17:$G$30)) +
(SUMIF('Flex face assembly'!$B$17:$B$30,B1832,'Flex face assembly'!$G$17:$G$30)) +
(SUMIF('Routed face assembly'!$B$17:$B$30,B1832,'Routed face assembly'!$G$17:$G$30)) +
(SUMIF('Paint calculation'!$B$17:$B$30,B1832,'Paint calculation'!$G$17:$G$30)) +
(SUMIF('Trimcap letter face'!$B$17:$B$30,B1832,'Trimcap letter face'!$G$17:$G$30)) +
(SUMIF('Trimcap letter face (2)'!$B$17:$B$30,B1832,'Trimcap letter face (2)'!$G$17:$G$30)) +
(SUMIF('Channel letter fabrication'!$B$17:$B$30,B1832,'Channel letter fabrication'!$G$17:$G$30)) +
(SUMIF('Channel letter fabrication (2)'!$B$17:$B$30,B1832,'Channel letter fabrication (2)'!$G$17:$G$30))</f>
        <v>0</v>
      </c>
    </row>
    <row r="1833" spans="1:10">
      <c r="A1833" s="28">
        <f>[1]ODBC!$A1833</f>
        <v>0</v>
      </c>
      <c r="B1833" s="29">
        <f>[1]ODBC!B1833</f>
        <v>0</v>
      </c>
      <c r="C1833" s="30" t="str">
        <f>IFERROR(VLOOKUP($B1833,[1]ODBC!$B:$H,2,FALSE),"")</f>
        <v/>
      </c>
      <c r="D1833" s="30" t="str">
        <f>IFERROR(VLOOKUP($B1833,[1]ODBC!$B:$H,3,FALSE),"")</f>
        <v/>
      </c>
      <c r="E1833" s="30" t="str">
        <f>IFERROR(VLOOKUP($B1833,[1]ODBC!$B:$H,4,FALSE),"")</f>
        <v/>
      </c>
      <c r="F1833" s="31" t="str">
        <f>IFERROR(VLOOKUP($B1833,[1]ODBC!$B:$H,5,FALSE),"")</f>
        <v/>
      </c>
      <c r="G1833" s="32">
        <f>[1]ODBC!G1833</f>
        <v>0</v>
      </c>
      <c r="H1833" s="33">
        <f>SUM([1]ODBC!H1833)</f>
        <v>0</v>
      </c>
      <c r="I1833" s="41" t="str">
        <f>'Vinyl cutting'!$B$2</f>
        <v>J36938</v>
      </c>
      <c r="J1833" s="42">
        <f ca="1">(SUMIF('Freeform time and material'!$B$17:$B$30,B1833,'Freeform time and material'!$G$17:$G$30)) +
(SUMIF('Vinyl cutting'!$B$17:$B$30,B1833,'Vinyl cutting'!$G$17:$G$30)) +
(SUMIF('Vinyl cutting (2)'!$B$17:$B$30,B1833,'Vinyl cutting (2)'!$G$17:$G$30)) +
(SUMIF('Apply vinyl graphics'!$B$17:$B$30,B1833,'Apply vinyl graphics'!$G$17:$G$30)) +
(SUMIF('Apply vinyl graphics (2)'!$B$17:$B$30,B1833,'Apply vinyl graphics (2)'!$G$17:$G$30)) +
(SUMIF('Alum pan sign'!$B$17:$B$30,B1833,'Alum pan sign'!$G$17:$G$30)) +
(SUMIF('Alum pan sign (2)'!$B$17:$B$30,B1833,'Alum pan sign (2)'!$G$17:$G$30)) +
(SUMIF('Economy pan sign'!$B$17:$B$30,B1833,'Economy pan sign'!$G$17:$G$30)) +
(SUMIF('Post and panel sign'!$B$17:$B$30,B1833,'Post and panel sign'!$G$17:$G$30)) +
(SUMIF('Post and panel sign (2)'!$B$17:$B$30,B1833,'Post and panel sign (2)'!$G$17:$G$30)) +
(SUMIF('Flat panels only'!$B$17:$B$30,B1833,'Flat panels only'!$G$17:$G$30)) +
(SUMIF('Flat panels only (2)'!$B$17:$B$30,B1833,'Flat panels only (2)'!$G$17:$G$30)) +
(SUMIF('Routed panel shapes'!$B$18:$B$31,B1833,'Routed panel shapes'!$G$18:$G$31)) +
(SUMIF('Routed panel shapes (2)'!$B$18:$B$31,B1833,'Routed panel shapes (2)'!$G$18:$G$31)) +
(SUMIF('Routed face only'!$B$17:$B$30,B1833,'Routed face only'!$G$17:$G$30)) +
(SUMIF('Routed face only (2)'!$B$17:$B$30,B1833,'Routed face only (2)'!$G$17:$G$30)) +
(SUMIF('Routed alum faces letters'!$B$17:$B$30,B1833,'Routed alum faces letters'!$G$17:$G$30)) +
(SUMIF('Routed alum faces letters (2)'!$B$17:$B$30,B1833,'Routed alum faces letters (2)'!$G$17:$G$30)) +
(SUMIF('Routed push through acrylic'!$B$17:$B$30,B1833,'Routed push through acrylic'!$G$17:$G$30)) +
(SUMIF('Routed push through acrylic (2)'!$B$17:$B$30,B1833,'Routed push through acrylic (2)'!$G$17:$G$30)) +
(SUMIF('Sf routed cabinet'!$B$17:$B$30,B1833,'Sf routed cabinet'!$G$17:$G$30)) +
(SUMIF('Sf routed cabinet (2)'!$B$17:$B$30,B1833,'Sf routed cabinet (2)'!$G$17:$G$30)) +
(SUMIF('Df routed cabinet'!$B$17:$B$30,B1833,'Df routed cabinet'!$G$17:$G$30)) +
(SUMIF('Df routed cabinet (2)'!$B$17:$B$30,B1833,'Df routed cabinet (2)'!$G$17:$G$30)) +
(SUMIF('Sf acrylic cabinet'!$B$17:$B$30,B1833,'Sf acrylic cabinet'!$G$17:$G$30)) +
(SUMIF('Sf acrylic cabinet (2)'!$B$17:$B$30,B1833,'Sf acrylic cabinet (2)'!$G$17:$G$30)) +
(SUMIF('Economy Sf acrylic'!$B$17:$B$30,B1833,'Economy Sf acrylic'!$G$17:$G$30)) +
(SUMIF('Df acrylic cabinet'!$B$17:$B$30,B1833,'Df acrylic cabinet'!$G$17:$G$30)) +
(SUMIF('Df acrylic cabinet (2)'!$B$17:$B$30,B1833,'Df acrylic cabinet (2)'!$G$17:$G$30)) +
(SUMIF('Sf flex cabinet'!$B$17:$B$30,B1833,'Sf flex cabinet'!$G$17:$G$30)) +
(SUMIF('Sf flex cabinet (2)'!$B$17:$B$30,B1833,'Sf flex cabinet (2)'!$G$17:$G$30)) +
(SUMIF('Df flex cabinet'!$B$17:$B$36,B1833,'Df flex cabinet'!$G$17:$G$36)) +
(SUMIF('Df flex cabinet (2)'!$B$17:$B$36,B1833,'Df flex cabinet (2)'!$G$17:$G$36)) +
(SUMIF('Pole cover'!$B$17:$B$30,B1833,'Pole cover'!$G$17:$G$30)) +
(SUMIF('Pole cover (2)'!$B$17:$B$30,B1833,'Pole cover (2)'!$G$17:$G$30)) +
(SUMIF('Structural Steel Fab'!$B$17:$B$29,B1833,'Structural Steel Fab'!$G$17:$G$29)) +
(SUMIF(Reveal!$B$17:$B$30,B1833,Reveal!$G$17:$G$30)) +
(SUMIF('Reveal (2)'!$B$17:$B$30,B1833,'Reveal (2)'!$G$17:$G$30)) +
(SUMIF('Crown cove top'!$B$17:$B$30,B1833,'Crown cove top'!$G$17:$G$30)) +
(SUMIF('EMC assembly'!$B$17:$B$30,B1833,'EMC assembly'!$G$17:$G$30)) +
(SUMIF(Crating!$B$17:$B$29,B1833,Crating!$G$17:$G$29)) +
(SUMIF('LED wiring'!$B$17:$B$30,B1833,'LED wiring'!$G$17:$G$30)) +
(SUMIF('Changeable copy face'!$B$17:$B$30,B1833,'Changeable copy face'!$G$17:$G$30)) +
(SUMIF('Flex face assembly'!$B$17:$B$30,B1833,'Flex face assembly'!$G$17:$G$30)) +
(SUMIF('Routed face assembly'!$B$17:$B$30,B1833,'Routed face assembly'!$G$17:$G$30)) +
(SUMIF('Paint calculation'!$B$17:$B$30,B1833,'Paint calculation'!$G$17:$G$30)) +
(SUMIF('Trimcap letter face'!$B$17:$B$30,B1833,'Trimcap letter face'!$G$17:$G$30)) +
(SUMIF('Trimcap letter face (2)'!$B$17:$B$30,B1833,'Trimcap letter face (2)'!$G$17:$G$30)) +
(SUMIF('Channel letter fabrication'!$B$17:$B$30,B1833,'Channel letter fabrication'!$G$17:$G$30)) +
(SUMIF('Channel letter fabrication (2)'!$B$17:$B$30,B1833,'Channel letter fabrication (2)'!$G$17:$G$30))</f>
        <v>0</v>
      </c>
    </row>
    <row r="1834" spans="1:10">
      <c r="A1834" s="28">
        <f>[1]ODBC!$A1834</f>
        <v>0</v>
      </c>
      <c r="B1834" s="29">
        <f>[1]ODBC!B1834</f>
        <v>0</v>
      </c>
      <c r="C1834" s="30" t="str">
        <f>IFERROR(VLOOKUP($B1834,[1]ODBC!$B:$H,2,FALSE),"")</f>
        <v/>
      </c>
      <c r="D1834" s="30" t="str">
        <f>IFERROR(VLOOKUP($B1834,[1]ODBC!$B:$H,3,FALSE),"")</f>
        <v/>
      </c>
      <c r="E1834" s="30" t="str">
        <f>IFERROR(VLOOKUP($B1834,[1]ODBC!$B:$H,4,FALSE),"")</f>
        <v/>
      </c>
      <c r="F1834" s="31" t="str">
        <f>IFERROR(VLOOKUP($B1834,[1]ODBC!$B:$H,5,FALSE),"")</f>
        <v/>
      </c>
      <c r="G1834" s="32">
        <f>[1]ODBC!G1834</f>
        <v>0</v>
      </c>
      <c r="H1834" s="33">
        <f>SUM([1]ODBC!H1834)</f>
        <v>0</v>
      </c>
      <c r="I1834" s="41" t="str">
        <f>'Vinyl cutting'!$B$2</f>
        <v>J36938</v>
      </c>
      <c r="J1834" s="42">
        <f ca="1">(SUMIF('Freeform time and material'!$B$17:$B$30,B1834,'Freeform time and material'!$G$17:$G$30)) +
(SUMIF('Vinyl cutting'!$B$17:$B$30,B1834,'Vinyl cutting'!$G$17:$G$30)) +
(SUMIF('Vinyl cutting (2)'!$B$17:$B$30,B1834,'Vinyl cutting (2)'!$G$17:$G$30)) +
(SUMIF('Apply vinyl graphics'!$B$17:$B$30,B1834,'Apply vinyl graphics'!$G$17:$G$30)) +
(SUMIF('Apply vinyl graphics (2)'!$B$17:$B$30,B1834,'Apply vinyl graphics (2)'!$G$17:$G$30)) +
(SUMIF('Alum pan sign'!$B$17:$B$30,B1834,'Alum pan sign'!$G$17:$G$30)) +
(SUMIF('Alum pan sign (2)'!$B$17:$B$30,B1834,'Alum pan sign (2)'!$G$17:$G$30)) +
(SUMIF('Economy pan sign'!$B$17:$B$30,B1834,'Economy pan sign'!$G$17:$G$30)) +
(SUMIF('Post and panel sign'!$B$17:$B$30,B1834,'Post and panel sign'!$G$17:$G$30)) +
(SUMIF('Post and panel sign (2)'!$B$17:$B$30,B1834,'Post and panel sign (2)'!$G$17:$G$30)) +
(SUMIF('Flat panels only'!$B$17:$B$30,B1834,'Flat panels only'!$G$17:$G$30)) +
(SUMIF('Flat panels only (2)'!$B$17:$B$30,B1834,'Flat panels only (2)'!$G$17:$G$30)) +
(SUMIF('Routed panel shapes'!$B$18:$B$31,B1834,'Routed panel shapes'!$G$18:$G$31)) +
(SUMIF('Routed panel shapes (2)'!$B$18:$B$31,B1834,'Routed panel shapes (2)'!$G$18:$G$31)) +
(SUMIF('Routed face only'!$B$17:$B$30,B1834,'Routed face only'!$G$17:$G$30)) +
(SUMIF('Routed face only (2)'!$B$17:$B$30,B1834,'Routed face only (2)'!$G$17:$G$30)) +
(SUMIF('Routed alum faces letters'!$B$17:$B$30,B1834,'Routed alum faces letters'!$G$17:$G$30)) +
(SUMIF('Routed alum faces letters (2)'!$B$17:$B$30,B1834,'Routed alum faces letters (2)'!$G$17:$G$30)) +
(SUMIF('Routed push through acrylic'!$B$17:$B$30,B1834,'Routed push through acrylic'!$G$17:$G$30)) +
(SUMIF('Routed push through acrylic (2)'!$B$17:$B$30,B1834,'Routed push through acrylic (2)'!$G$17:$G$30)) +
(SUMIF('Sf routed cabinet'!$B$17:$B$30,B1834,'Sf routed cabinet'!$G$17:$G$30)) +
(SUMIF('Sf routed cabinet (2)'!$B$17:$B$30,B1834,'Sf routed cabinet (2)'!$G$17:$G$30)) +
(SUMIF('Df routed cabinet'!$B$17:$B$30,B1834,'Df routed cabinet'!$G$17:$G$30)) +
(SUMIF('Df routed cabinet (2)'!$B$17:$B$30,B1834,'Df routed cabinet (2)'!$G$17:$G$30)) +
(SUMIF('Sf acrylic cabinet'!$B$17:$B$30,B1834,'Sf acrylic cabinet'!$G$17:$G$30)) +
(SUMIF('Sf acrylic cabinet (2)'!$B$17:$B$30,B1834,'Sf acrylic cabinet (2)'!$G$17:$G$30)) +
(SUMIF('Economy Sf acrylic'!$B$17:$B$30,B1834,'Economy Sf acrylic'!$G$17:$G$30)) +
(SUMIF('Df acrylic cabinet'!$B$17:$B$30,B1834,'Df acrylic cabinet'!$G$17:$G$30)) +
(SUMIF('Df acrylic cabinet (2)'!$B$17:$B$30,B1834,'Df acrylic cabinet (2)'!$G$17:$G$30)) +
(SUMIF('Sf flex cabinet'!$B$17:$B$30,B1834,'Sf flex cabinet'!$G$17:$G$30)) +
(SUMIF('Sf flex cabinet (2)'!$B$17:$B$30,B1834,'Sf flex cabinet (2)'!$G$17:$G$30)) +
(SUMIF('Df flex cabinet'!$B$17:$B$36,B1834,'Df flex cabinet'!$G$17:$G$36)) +
(SUMIF('Df flex cabinet (2)'!$B$17:$B$36,B1834,'Df flex cabinet (2)'!$G$17:$G$36)) +
(SUMIF('Pole cover'!$B$17:$B$30,B1834,'Pole cover'!$G$17:$G$30)) +
(SUMIF('Pole cover (2)'!$B$17:$B$30,B1834,'Pole cover (2)'!$G$17:$G$30)) +
(SUMIF('Structural Steel Fab'!$B$17:$B$29,B1834,'Structural Steel Fab'!$G$17:$G$29)) +
(SUMIF(Reveal!$B$17:$B$30,B1834,Reveal!$G$17:$G$30)) +
(SUMIF('Reveal (2)'!$B$17:$B$30,B1834,'Reveal (2)'!$G$17:$G$30)) +
(SUMIF('Crown cove top'!$B$17:$B$30,B1834,'Crown cove top'!$G$17:$G$30)) +
(SUMIF('EMC assembly'!$B$17:$B$30,B1834,'EMC assembly'!$G$17:$G$30)) +
(SUMIF(Crating!$B$17:$B$29,B1834,Crating!$G$17:$G$29)) +
(SUMIF('LED wiring'!$B$17:$B$30,B1834,'LED wiring'!$G$17:$G$30)) +
(SUMIF('Changeable copy face'!$B$17:$B$30,B1834,'Changeable copy face'!$G$17:$G$30)) +
(SUMIF('Flex face assembly'!$B$17:$B$30,B1834,'Flex face assembly'!$G$17:$G$30)) +
(SUMIF('Routed face assembly'!$B$17:$B$30,B1834,'Routed face assembly'!$G$17:$G$30)) +
(SUMIF('Paint calculation'!$B$17:$B$30,B1834,'Paint calculation'!$G$17:$G$30)) +
(SUMIF('Trimcap letter face'!$B$17:$B$30,B1834,'Trimcap letter face'!$G$17:$G$30)) +
(SUMIF('Trimcap letter face (2)'!$B$17:$B$30,B1834,'Trimcap letter face (2)'!$G$17:$G$30)) +
(SUMIF('Channel letter fabrication'!$B$17:$B$30,B1834,'Channel letter fabrication'!$G$17:$G$30)) +
(SUMIF('Channel letter fabrication (2)'!$B$17:$B$30,B1834,'Channel letter fabrication (2)'!$G$17:$G$30))</f>
        <v>0</v>
      </c>
    </row>
    <row r="1835" spans="1:10">
      <c r="A1835" s="28">
        <f>[1]ODBC!$A1835</f>
        <v>0</v>
      </c>
      <c r="B1835" s="29">
        <f>[1]ODBC!B1835</f>
        <v>0</v>
      </c>
      <c r="C1835" s="30" t="str">
        <f>IFERROR(VLOOKUP($B1835,[1]ODBC!$B:$H,2,FALSE),"")</f>
        <v/>
      </c>
      <c r="D1835" s="30" t="str">
        <f>IFERROR(VLOOKUP($B1835,[1]ODBC!$B:$H,3,FALSE),"")</f>
        <v/>
      </c>
      <c r="E1835" s="30" t="str">
        <f>IFERROR(VLOOKUP($B1835,[1]ODBC!$B:$H,4,FALSE),"")</f>
        <v/>
      </c>
      <c r="F1835" s="31" t="str">
        <f>IFERROR(VLOOKUP($B1835,[1]ODBC!$B:$H,5,FALSE),"")</f>
        <v/>
      </c>
      <c r="G1835" s="32">
        <f>[1]ODBC!G1835</f>
        <v>0</v>
      </c>
      <c r="H1835" s="33">
        <f>SUM([1]ODBC!H1835)</f>
        <v>0</v>
      </c>
      <c r="I1835" s="41" t="str">
        <f>'Vinyl cutting'!$B$2</f>
        <v>J36938</v>
      </c>
      <c r="J1835" s="42">
        <f ca="1">(SUMIF('Freeform time and material'!$B$17:$B$30,B1835,'Freeform time and material'!$G$17:$G$30)) +
(SUMIF('Vinyl cutting'!$B$17:$B$30,B1835,'Vinyl cutting'!$G$17:$G$30)) +
(SUMIF('Vinyl cutting (2)'!$B$17:$B$30,B1835,'Vinyl cutting (2)'!$G$17:$G$30)) +
(SUMIF('Apply vinyl graphics'!$B$17:$B$30,B1835,'Apply vinyl graphics'!$G$17:$G$30)) +
(SUMIF('Apply vinyl graphics (2)'!$B$17:$B$30,B1835,'Apply vinyl graphics (2)'!$G$17:$G$30)) +
(SUMIF('Alum pan sign'!$B$17:$B$30,B1835,'Alum pan sign'!$G$17:$G$30)) +
(SUMIF('Alum pan sign (2)'!$B$17:$B$30,B1835,'Alum pan sign (2)'!$G$17:$G$30)) +
(SUMIF('Economy pan sign'!$B$17:$B$30,B1835,'Economy pan sign'!$G$17:$G$30)) +
(SUMIF('Post and panel sign'!$B$17:$B$30,B1835,'Post and panel sign'!$G$17:$G$30)) +
(SUMIF('Post and panel sign (2)'!$B$17:$B$30,B1835,'Post and panel sign (2)'!$G$17:$G$30)) +
(SUMIF('Flat panels only'!$B$17:$B$30,B1835,'Flat panels only'!$G$17:$G$30)) +
(SUMIF('Flat panels only (2)'!$B$17:$B$30,B1835,'Flat panels only (2)'!$G$17:$G$30)) +
(SUMIF('Routed panel shapes'!$B$18:$B$31,B1835,'Routed panel shapes'!$G$18:$G$31)) +
(SUMIF('Routed panel shapes (2)'!$B$18:$B$31,B1835,'Routed panel shapes (2)'!$G$18:$G$31)) +
(SUMIF('Routed face only'!$B$17:$B$30,B1835,'Routed face only'!$G$17:$G$30)) +
(SUMIF('Routed face only (2)'!$B$17:$B$30,B1835,'Routed face only (2)'!$G$17:$G$30)) +
(SUMIF('Routed alum faces letters'!$B$17:$B$30,B1835,'Routed alum faces letters'!$G$17:$G$30)) +
(SUMIF('Routed alum faces letters (2)'!$B$17:$B$30,B1835,'Routed alum faces letters (2)'!$G$17:$G$30)) +
(SUMIF('Routed push through acrylic'!$B$17:$B$30,B1835,'Routed push through acrylic'!$G$17:$G$30)) +
(SUMIF('Routed push through acrylic (2)'!$B$17:$B$30,B1835,'Routed push through acrylic (2)'!$G$17:$G$30)) +
(SUMIF('Sf routed cabinet'!$B$17:$B$30,B1835,'Sf routed cabinet'!$G$17:$G$30)) +
(SUMIF('Sf routed cabinet (2)'!$B$17:$B$30,B1835,'Sf routed cabinet (2)'!$G$17:$G$30)) +
(SUMIF('Df routed cabinet'!$B$17:$B$30,B1835,'Df routed cabinet'!$G$17:$G$30)) +
(SUMIF('Df routed cabinet (2)'!$B$17:$B$30,B1835,'Df routed cabinet (2)'!$G$17:$G$30)) +
(SUMIF('Sf acrylic cabinet'!$B$17:$B$30,B1835,'Sf acrylic cabinet'!$G$17:$G$30)) +
(SUMIF('Sf acrylic cabinet (2)'!$B$17:$B$30,B1835,'Sf acrylic cabinet (2)'!$G$17:$G$30)) +
(SUMIF('Economy Sf acrylic'!$B$17:$B$30,B1835,'Economy Sf acrylic'!$G$17:$G$30)) +
(SUMIF('Df acrylic cabinet'!$B$17:$B$30,B1835,'Df acrylic cabinet'!$G$17:$G$30)) +
(SUMIF('Df acrylic cabinet (2)'!$B$17:$B$30,B1835,'Df acrylic cabinet (2)'!$G$17:$G$30)) +
(SUMIF('Sf flex cabinet'!$B$17:$B$30,B1835,'Sf flex cabinet'!$G$17:$G$30)) +
(SUMIF('Sf flex cabinet (2)'!$B$17:$B$30,B1835,'Sf flex cabinet (2)'!$G$17:$G$30)) +
(SUMIF('Df flex cabinet'!$B$17:$B$36,B1835,'Df flex cabinet'!$G$17:$G$36)) +
(SUMIF('Df flex cabinet (2)'!$B$17:$B$36,B1835,'Df flex cabinet (2)'!$G$17:$G$36)) +
(SUMIF('Pole cover'!$B$17:$B$30,B1835,'Pole cover'!$G$17:$G$30)) +
(SUMIF('Pole cover (2)'!$B$17:$B$30,B1835,'Pole cover (2)'!$G$17:$G$30)) +
(SUMIF('Structural Steel Fab'!$B$17:$B$29,B1835,'Structural Steel Fab'!$G$17:$G$29)) +
(SUMIF(Reveal!$B$17:$B$30,B1835,Reveal!$G$17:$G$30)) +
(SUMIF('Reveal (2)'!$B$17:$B$30,B1835,'Reveal (2)'!$G$17:$G$30)) +
(SUMIF('Crown cove top'!$B$17:$B$30,B1835,'Crown cove top'!$G$17:$G$30)) +
(SUMIF('EMC assembly'!$B$17:$B$30,B1835,'EMC assembly'!$G$17:$G$30)) +
(SUMIF(Crating!$B$17:$B$29,B1835,Crating!$G$17:$G$29)) +
(SUMIF('LED wiring'!$B$17:$B$30,B1835,'LED wiring'!$G$17:$G$30)) +
(SUMIF('Changeable copy face'!$B$17:$B$30,B1835,'Changeable copy face'!$G$17:$G$30)) +
(SUMIF('Flex face assembly'!$B$17:$B$30,B1835,'Flex face assembly'!$G$17:$G$30)) +
(SUMIF('Routed face assembly'!$B$17:$B$30,B1835,'Routed face assembly'!$G$17:$G$30)) +
(SUMIF('Paint calculation'!$B$17:$B$30,B1835,'Paint calculation'!$G$17:$G$30)) +
(SUMIF('Trimcap letter face'!$B$17:$B$30,B1835,'Trimcap letter face'!$G$17:$G$30)) +
(SUMIF('Trimcap letter face (2)'!$B$17:$B$30,B1835,'Trimcap letter face (2)'!$G$17:$G$30)) +
(SUMIF('Channel letter fabrication'!$B$17:$B$30,B1835,'Channel letter fabrication'!$G$17:$G$30)) +
(SUMIF('Channel letter fabrication (2)'!$B$17:$B$30,B1835,'Channel letter fabrication (2)'!$G$17:$G$30))</f>
        <v>0</v>
      </c>
    </row>
    <row r="1836" spans="1:10">
      <c r="A1836" s="28">
        <f>[1]ODBC!$A1836</f>
        <v>0</v>
      </c>
      <c r="B1836" s="29">
        <f>[1]ODBC!B1836</f>
        <v>0</v>
      </c>
      <c r="C1836" s="30" t="str">
        <f>IFERROR(VLOOKUP($B1836,[1]ODBC!$B:$H,2,FALSE),"")</f>
        <v/>
      </c>
      <c r="D1836" s="30" t="str">
        <f>IFERROR(VLOOKUP($B1836,[1]ODBC!$B:$H,3,FALSE),"")</f>
        <v/>
      </c>
      <c r="E1836" s="30" t="str">
        <f>IFERROR(VLOOKUP($B1836,[1]ODBC!$B:$H,4,FALSE),"")</f>
        <v/>
      </c>
      <c r="F1836" s="31" t="str">
        <f>IFERROR(VLOOKUP($B1836,[1]ODBC!$B:$H,5,FALSE),"")</f>
        <v/>
      </c>
      <c r="G1836" s="32">
        <f>[1]ODBC!G1836</f>
        <v>0</v>
      </c>
      <c r="H1836" s="33">
        <f>SUM([1]ODBC!H1836)</f>
        <v>0</v>
      </c>
      <c r="I1836" s="41" t="str">
        <f>'Vinyl cutting'!$B$2</f>
        <v>J36938</v>
      </c>
      <c r="J1836" s="42">
        <f ca="1">(SUMIF('Freeform time and material'!$B$17:$B$30,B1836,'Freeform time and material'!$G$17:$G$30)) +
(SUMIF('Vinyl cutting'!$B$17:$B$30,B1836,'Vinyl cutting'!$G$17:$G$30)) +
(SUMIF('Vinyl cutting (2)'!$B$17:$B$30,B1836,'Vinyl cutting (2)'!$G$17:$G$30)) +
(SUMIF('Apply vinyl graphics'!$B$17:$B$30,B1836,'Apply vinyl graphics'!$G$17:$G$30)) +
(SUMIF('Apply vinyl graphics (2)'!$B$17:$B$30,B1836,'Apply vinyl graphics (2)'!$G$17:$G$30)) +
(SUMIF('Alum pan sign'!$B$17:$B$30,B1836,'Alum pan sign'!$G$17:$G$30)) +
(SUMIF('Alum pan sign (2)'!$B$17:$B$30,B1836,'Alum pan sign (2)'!$G$17:$G$30)) +
(SUMIF('Economy pan sign'!$B$17:$B$30,B1836,'Economy pan sign'!$G$17:$G$30)) +
(SUMIF('Post and panel sign'!$B$17:$B$30,B1836,'Post and panel sign'!$G$17:$G$30)) +
(SUMIF('Post and panel sign (2)'!$B$17:$B$30,B1836,'Post and panel sign (2)'!$G$17:$G$30)) +
(SUMIF('Flat panels only'!$B$17:$B$30,B1836,'Flat panels only'!$G$17:$G$30)) +
(SUMIF('Flat panels only (2)'!$B$17:$B$30,B1836,'Flat panels only (2)'!$G$17:$G$30)) +
(SUMIF('Routed panel shapes'!$B$18:$B$31,B1836,'Routed panel shapes'!$G$18:$G$31)) +
(SUMIF('Routed panel shapes (2)'!$B$18:$B$31,B1836,'Routed panel shapes (2)'!$G$18:$G$31)) +
(SUMIF('Routed face only'!$B$17:$B$30,B1836,'Routed face only'!$G$17:$G$30)) +
(SUMIF('Routed face only (2)'!$B$17:$B$30,B1836,'Routed face only (2)'!$G$17:$G$30)) +
(SUMIF('Routed alum faces letters'!$B$17:$B$30,B1836,'Routed alum faces letters'!$G$17:$G$30)) +
(SUMIF('Routed alum faces letters (2)'!$B$17:$B$30,B1836,'Routed alum faces letters (2)'!$G$17:$G$30)) +
(SUMIF('Routed push through acrylic'!$B$17:$B$30,B1836,'Routed push through acrylic'!$G$17:$G$30)) +
(SUMIF('Routed push through acrylic (2)'!$B$17:$B$30,B1836,'Routed push through acrylic (2)'!$G$17:$G$30)) +
(SUMIF('Sf routed cabinet'!$B$17:$B$30,B1836,'Sf routed cabinet'!$G$17:$G$30)) +
(SUMIF('Sf routed cabinet (2)'!$B$17:$B$30,B1836,'Sf routed cabinet (2)'!$G$17:$G$30)) +
(SUMIF('Df routed cabinet'!$B$17:$B$30,B1836,'Df routed cabinet'!$G$17:$G$30)) +
(SUMIF('Df routed cabinet (2)'!$B$17:$B$30,B1836,'Df routed cabinet (2)'!$G$17:$G$30)) +
(SUMIF('Sf acrylic cabinet'!$B$17:$B$30,B1836,'Sf acrylic cabinet'!$G$17:$G$30)) +
(SUMIF('Sf acrylic cabinet (2)'!$B$17:$B$30,B1836,'Sf acrylic cabinet (2)'!$G$17:$G$30)) +
(SUMIF('Economy Sf acrylic'!$B$17:$B$30,B1836,'Economy Sf acrylic'!$G$17:$G$30)) +
(SUMIF('Df acrylic cabinet'!$B$17:$B$30,B1836,'Df acrylic cabinet'!$G$17:$G$30)) +
(SUMIF('Df acrylic cabinet (2)'!$B$17:$B$30,B1836,'Df acrylic cabinet (2)'!$G$17:$G$30)) +
(SUMIF('Sf flex cabinet'!$B$17:$B$30,B1836,'Sf flex cabinet'!$G$17:$G$30)) +
(SUMIF('Sf flex cabinet (2)'!$B$17:$B$30,B1836,'Sf flex cabinet (2)'!$G$17:$G$30)) +
(SUMIF('Df flex cabinet'!$B$17:$B$36,B1836,'Df flex cabinet'!$G$17:$G$36)) +
(SUMIF('Df flex cabinet (2)'!$B$17:$B$36,B1836,'Df flex cabinet (2)'!$G$17:$G$36)) +
(SUMIF('Pole cover'!$B$17:$B$30,B1836,'Pole cover'!$G$17:$G$30)) +
(SUMIF('Pole cover (2)'!$B$17:$B$30,B1836,'Pole cover (2)'!$G$17:$G$30)) +
(SUMIF('Structural Steel Fab'!$B$17:$B$29,B1836,'Structural Steel Fab'!$G$17:$G$29)) +
(SUMIF(Reveal!$B$17:$B$30,B1836,Reveal!$G$17:$G$30)) +
(SUMIF('Reveal (2)'!$B$17:$B$30,B1836,'Reveal (2)'!$G$17:$G$30)) +
(SUMIF('Crown cove top'!$B$17:$B$30,B1836,'Crown cove top'!$G$17:$G$30)) +
(SUMIF('EMC assembly'!$B$17:$B$30,B1836,'EMC assembly'!$G$17:$G$30)) +
(SUMIF(Crating!$B$17:$B$29,B1836,Crating!$G$17:$G$29)) +
(SUMIF('LED wiring'!$B$17:$B$30,B1836,'LED wiring'!$G$17:$G$30)) +
(SUMIF('Changeable copy face'!$B$17:$B$30,B1836,'Changeable copy face'!$G$17:$G$30)) +
(SUMIF('Flex face assembly'!$B$17:$B$30,B1836,'Flex face assembly'!$G$17:$G$30)) +
(SUMIF('Routed face assembly'!$B$17:$B$30,B1836,'Routed face assembly'!$G$17:$G$30)) +
(SUMIF('Paint calculation'!$B$17:$B$30,B1836,'Paint calculation'!$G$17:$G$30)) +
(SUMIF('Trimcap letter face'!$B$17:$B$30,B1836,'Trimcap letter face'!$G$17:$G$30)) +
(SUMIF('Trimcap letter face (2)'!$B$17:$B$30,B1836,'Trimcap letter face (2)'!$G$17:$G$30)) +
(SUMIF('Channel letter fabrication'!$B$17:$B$30,B1836,'Channel letter fabrication'!$G$17:$G$30)) +
(SUMIF('Channel letter fabrication (2)'!$B$17:$B$30,B1836,'Channel letter fabrication (2)'!$G$17:$G$30))</f>
        <v>0</v>
      </c>
    </row>
    <row r="1837" spans="1:10">
      <c r="A1837" s="28">
        <f>[1]ODBC!$A1837</f>
        <v>0</v>
      </c>
      <c r="B1837" s="29">
        <f>[1]ODBC!B1837</f>
        <v>0</v>
      </c>
      <c r="C1837" s="30" t="str">
        <f>IFERROR(VLOOKUP($B1837,[1]ODBC!$B:$H,2,FALSE),"")</f>
        <v/>
      </c>
      <c r="D1837" s="30" t="str">
        <f>IFERROR(VLOOKUP($B1837,[1]ODBC!$B:$H,3,FALSE),"")</f>
        <v/>
      </c>
      <c r="E1837" s="30" t="str">
        <f>IFERROR(VLOOKUP($B1837,[1]ODBC!$B:$H,4,FALSE),"")</f>
        <v/>
      </c>
      <c r="F1837" s="31" t="str">
        <f>IFERROR(VLOOKUP($B1837,[1]ODBC!$B:$H,5,FALSE),"")</f>
        <v/>
      </c>
      <c r="G1837" s="32">
        <f>[1]ODBC!G1837</f>
        <v>0</v>
      </c>
      <c r="H1837" s="33">
        <f>SUM([1]ODBC!H1837)</f>
        <v>0</v>
      </c>
      <c r="I1837" s="41" t="str">
        <f>'Vinyl cutting'!$B$2</f>
        <v>J36938</v>
      </c>
      <c r="J1837" s="42">
        <f ca="1">(SUMIF('Freeform time and material'!$B$17:$B$30,B1837,'Freeform time and material'!$G$17:$G$30)) +
(SUMIF('Vinyl cutting'!$B$17:$B$30,B1837,'Vinyl cutting'!$G$17:$G$30)) +
(SUMIF('Vinyl cutting (2)'!$B$17:$B$30,B1837,'Vinyl cutting (2)'!$G$17:$G$30)) +
(SUMIF('Apply vinyl graphics'!$B$17:$B$30,B1837,'Apply vinyl graphics'!$G$17:$G$30)) +
(SUMIF('Apply vinyl graphics (2)'!$B$17:$B$30,B1837,'Apply vinyl graphics (2)'!$G$17:$G$30)) +
(SUMIF('Alum pan sign'!$B$17:$B$30,B1837,'Alum pan sign'!$G$17:$G$30)) +
(SUMIF('Alum pan sign (2)'!$B$17:$B$30,B1837,'Alum pan sign (2)'!$G$17:$G$30)) +
(SUMIF('Economy pan sign'!$B$17:$B$30,B1837,'Economy pan sign'!$G$17:$G$30)) +
(SUMIF('Post and panel sign'!$B$17:$B$30,B1837,'Post and panel sign'!$G$17:$G$30)) +
(SUMIF('Post and panel sign (2)'!$B$17:$B$30,B1837,'Post and panel sign (2)'!$G$17:$G$30)) +
(SUMIF('Flat panels only'!$B$17:$B$30,B1837,'Flat panels only'!$G$17:$G$30)) +
(SUMIF('Flat panels only (2)'!$B$17:$B$30,B1837,'Flat panels only (2)'!$G$17:$G$30)) +
(SUMIF('Routed panel shapes'!$B$18:$B$31,B1837,'Routed panel shapes'!$G$18:$G$31)) +
(SUMIF('Routed panel shapes (2)'!$B$18:$B$31,B1837,'Routed panel shapes (2)'!$G$18:$G$31)) +
(SUMIF('Routed face only'!$B$17:$B$30,B1837,'Routed face only'!$G$17:$G$30)) +
(SUMIF('Routed face only (2)'!$B$17:$B$30,B1837,'Routed face only (2)'!$G$17:$G$30)) +
(SUMIF('Routed alum faces letters'!$B$17:$B$30,B1837,'Routed alum faces letters'!$G$17:$G$30)) +
(SUMIF('Routed alum faces letters (2)'!$B$17:$B$30,B1837,'Routed alum faces letters (2)'!$G$17:$G$30)) +
(SUMIF('Routed push through acrylic'!$B$17:$B$30,B1837,'Routed push through acrylic'!$G$17:$G$30)) +
(SUMIF('Routed push through acrylic (2)'!$B$17:$B$30,B1837,'Routed push through acrylic (2)'!$G$17:$G$30)) +
(SUMIF('Sf routed cabinet'!$B$17:$B$30,B1837,'Sf routed cabinet'!$G$17:$G$30)) +
(SUMIF('Sf routed cabinet (2)'!$B$17:$B$30,B1837,'Sf routed cabinet (2)'!$G$17:$G$30)) +
(SUMIF('Df routed cabinet'!$B$17:$B$30,B1837,'Df routed cabinet'!$G$17:$G$30)) +
(SUMIF('Df routed cabinet (2)'!$B$17:$B$30,B1837,'Df routed cabinet (2)'!$G$17:$G$30)) +
(SUMIF('Sf acrylic cabinet'!$B$17:$B$30,B1837,'Sf acrylic cabinet'!$G$17:$G$30)) +
(SUMIF('Sf acrylic cabinet (2)'!$B$17:$B$30,B1837,'Sf acrylic cabinet (2)'!$G$17:$G$30)) +
(SUMIF('Economy Sf acrylic'!$B$17:$B$30,B1837,'Economy Sf acrylic'!$G$17:$G$30)) +
(SUMIF('Df acrylic cabinet'!$B$17:$B$30,B1837,'Df acrylic cabinet'!$G$17:$G$30)) +
(SUMIF('Df acrylic cabinet (2)'!$B$17:$B$30,B1837,'Df acrylic cabinet (2)'!$G$17:$G$30)) +
(SUMIF('Sf flex cabinet'!$B$17:$B$30,B1837,'Sf flex cabinet'!$G$17:$G$30)) +
(SUMIF('Sf flex cabinet (2)'!$B$17:$B$30,B1837,'Sf flex cabinet (2)'!$G$17:$G$30)) +
(SUMIF('Df flex cabinet'!$B$17:$B$36,B1837,'Df flex cabinet'!$G$17:$G$36)) +
(SUMIF('Df flex cabinet (2)'!$B$17:$B$36,B1837,'Df flex cabinet (2)'!$G$17:$G$36)) +
(SUMIF('Pole cover'!$B$17:$B$30,B1837,'Pole cover'!$G$17:$G$30)) +
(SUMIF('Pole cover (2)'!$B$17:$B$30,B1837,'Pole cover (2)'!$G$17:$G$30)) +
(SUMIF('Structural Steel Fab'!$B$17:$B$29,B1837,'Structural Steel Fab'!$G$17:$G$29)) +
(SUMIF(Reveal!$B$17:$B$30,B1837,Reveal!$G$17:$G$30)) +
(SUMIF('Reveal (2)'!$B$17:$B$30,B1837,'Reveal (2)'!$G$17:$G$30)) +
(SUMIF('Crown cove top'!$B$17:$B$30,B1837,'Crown cove top'!$G$17:$G$30)) +
(SUMIF('EMC assembly'!$B$17:$B$30,B1837,'EMC assembly'!$G$17:$G$30)) +
(SUMIF(Crating!$B$17:$B$29,B1837,Crating!$G$17:$G$29)) +
(SUMIF('LED wiring'!$B$17:$B$30,B1837,'LED wiring'!$G$17:$G$30)) +
(SUMIF('Changeable copy face'!$B$17:$B$30,B1837,'Changeable copy face'!$G$17:$G$30)) +
(SUMIF('Flex face assembly'!$B$17:$B$30,B1837,'Flex face assembly'!$G$17:$G$30)) +
(SUMIF('Routed face assembly'!$B$17:$B$30,B1837,'Routed face assembly'!$G$17:$G$30)) +
(SUMIF('Paint calculation'!$B$17:$B$30,B1837,'Paint calculation'!$G$17:$G$30)) +
(SUMIF('Trimcap letter face'!$B$17:$B$30,B1837,'Trimcap letter face'!$G$17:$G$30)) +
(SUMIF('Trimcap letter face (2)'!$B$17:$B$30,B1837,'Trimcap letter face (2)'!$G$17:$G$30)) +
(SUMIF('Channel letter fabrication'!$B$17:$B$30,B1837,'Channel letter fabrication'!$G$17:$G$30)) +
(SUMIF('Channel letter fabrication (2)'!$B$17:$B$30,B1837,'Channel letter fabrication (2)'!$G$17:$G$30))</f>
        <v>0</v>
      </c>
    </row>
    <row r="1838" spans="1:10">
      <c r="A1838" s="28">
        <f>[1]ODBC!$A1838</f>
        <v>0</v>
      </c>
      <c r="B1838" s="29">
        <f>[1]ODBC!B1838</f>
        <v>0</v>
      </c>
      <c r="C1838" s="30" t="str">
        <f>IFERROR(VLOOKUP($B1838,[1]ODBC!$B:$H,2,FALSE),"")</f>
        <v/>
      </c>
      <c r="D1838" s="30" t="str">
        <f>IFERROR(VLOOKUP($B1838,[1]ODBC!$B:$H,3,FALSE),"")</f>
        <v/>
      </c>
      <c r="E1838" s="30" t="str">
        <f>IFERROR(VLOOKUP($B1838,[1]ODBC!$B:$H,4,FALSE),"")</f>
        <v/>
      </c>
      <c r="F1838" s="31" t="str">
        <f>IFERROR(VLOOKUP($B1838,[1]ODBC!$B:$H,5,FALSE),"")</f>
        <v/>
      </c>
      <c r="G1838" s="32">
        <f>[1]ODBC!G1838</f>
        <v>0</v>
      </c>
      <c r="H1838" s="33">
        <f>SUM([1]ODBC!H1838)</f>
        <v>0</v>
      </c>
      <c r="I1838" s="41" t="str">
        <f>'Vinyl cutting'!$B$2</f>
        <v>J36938</v>
      </c>
      <c r="J1838" s="42">
        <f ca="1">(SUMIF('Freeform time and material'!$B$17:$B$30,B1838,'Freeform time and material'!$G$17:$G$30)) +
(SUMIF('Vinyl cutting'!$B$17:$B$30,B1838,'Vinyl cutting'!$G$17:$G$30)) +
(SUMIF('Vinyl cutting (2)'!$B$17:$B$30,B1838,'Vinyl cutting (2)'!$G$17:$G$30)) +
(SUMIF('Apply vinyl graphics'!$B$17:$B$30,B1838,'Apply vinyl graphics'!$G$17:$G$30)) +
(SUMIF('Apply vinyl graphics (2)'!$B$17:$B$30,B1838,'Apply vinyl graphics (2)'!$G$17:$G$30)) +
(SUMIF('Alum pan sign'!$B$17:$B$30,B1838,'Alum pan sign'!$G$17:$G$30)) +
(SUMIF('Alum pan sign (2)'!$B$17:$B$30,B1838,'Alum pan sign (2)'!$G$17:$G$30)) +
(SUMIF('Economy pan sign'!$B$17:$B$30,B1838,'Economy pan sign'!$G$17:$G$30)) +
(SUMIF('Post and panel sign'!$B$17:$B$30,B1838,'Post and panel sign'!$G$17:$G$30)) +
(SUMIF('Post and panel sign (2)'!$B$17:$B$30,B1838,'Post and panel sign (2)'!$G$17:$G$30)) +
(SUMIF('Flat panels only'!$B$17:$B$30,B1838,'Flat panels only'!$G$17:$G$30)) +
(SUMIF('Flat panels only (2)'!$B$17:$B$30,B1838,'Flat panels only (2)'!$G$17:$G$30)) +
(SUMIF('Routed panel shapes'!$B$18:$B$31,B1838,'Routed panel shapes'!$G$18:$G$31)) +
(SUMIF('Routed panel shapes (2)'!$B$18:$B$31,B1838,'Routed panel shapes (2)'!$G$18:$G$31)) +
(SUMIF('Routed face only'!$B$17:$B$30,B1838,'Routed face only'!$G$17:$G$30)) +
(SUMIF('Routed face only (2)'!$B$17:$B$30,B1838,'Routed face only (2)'!$G$17:$G$30)) +
(SUMIF('Routed alum faces letters'!$B$17:$B$30,B1838,'Routed alum faces letters'!$G$17:$G$30)) +
(SUMIF('Routed alum faces letters (2)'!$B$17:$B$30,B1838,'Routed alum faces letters (2)'!$G$17:$G$30)) +
(SUMIF('Routed push through acrylic'!$B$17:$B$30,B1838,'Routed push through acrylic'!$G$17:$G$30)) +
(SUMIF('Routed push through acrylic (2)'!$B$17:$B$30,B1838,'Routed push through acrylic (2)'!$G$17:$G$30)) +
(SUMIF('Sf routed cabinet'!$B$17:$B$30,B1838,'Sf routed cabinet'!$G$17:$G$30)) +
(SUMIF('Sf routed cabinet (2)'!$B$17:$B$30,B1838,'Sf routed cabinet (2)'!$G$17:$G$30)) +
(SUMIF('Df routed cabinet'!$B$17:$B$30,B1838,'Df routed cabinet'!$G$17:$G$30)) +
(SUMIF('Df routed cabinet (2)'!$B$17:$B$30,B1838,'Df routed cabinet (2)'!$G$17:$G$30)) +
(SUMIF('Sf acrylic cabinet'!$B$17:$B$30,B1838,'Sf acrylic cabinet'!$G$17:$G$30)) +
(SUMIF('Sf acrylic cabinet (2)'!$B$17:$B$30,B1838,'Sf acrylic cabinet (2)'!$G$17:$G$30)) +
(SUMIF('Economy Sf acrylic'!$B$17:$B$30,B1838,'Economy Sf acrylic'!$G$17:$G$30)) +
(SUMIF('Df acrylic cabinet'!$B$17:$B$30,B1838,'Df acrylic cabinet'!$G$17:$G$30)) +
(SUMIF('Df acrylic cabinet (2)'!$B$17:$B$30,B1838,'Df acrylic cabinet (2)'!$G$17:$G$30)) +
(SUMIF('Sf flex cabinet'!$B$17:$B$30,B1838,'Sf flex cabinet'!$G$17:$G$30)) +
(SUMIF('Sf flex cabinet (2)'!$B$17:$B$30,B1838,'Sf flex cabinet (2)'!$G$17:$G$30)) +
(SUMIF('Df flex cabinet'!$B$17:$B$36,B1838,'Df flex cabinet'!$G$17:$G$36)) +
(SUMIF('Df flex cabinet (2)'!$B$17:$B$36,B1838,'Df flex cabinet (2)'!$G$17:$G$36)) +
(SUMIF('Pole cover'!$B$17:$B$30,B1838,'Pole cover'!$G$17:$G$30)) +
(SUMIF('Pole cover (2)'!$B$17:$B$30,B1838,'Pole cover (2)'!$G$17:$G$30)) +
(SUMIF('Structural Steel Fab'!$B$17:$B$29,B1838,'Structural Steel Fab'!$G$17:$G$29)) +
(SUMIF(Reveal!$B$17:$B$30,B1838,Reveal!$G$17:$G$30)) +
(SUMIF('Reveal (2)'!$B$17:$B$30,B1838,'Reveal (2)'!$G$17:$G$30)) +
(SUMIF('Crown cove top'!$B$17:$B$30,B1838,'Crown cove top'!$G$17:$G$30)) +
(SUMIF('EMC assembly'!$B$17:$B$30,B1838,'EMC assembly'!$G$17:$G$30)) +
(SUMIF(Crating!$B$17:$B$29,B1838,Crating!$G$17:$G$29)) +
(SUMIF('LED wiring'!$B$17:$B$30,B1838,'LED wiring'!$G$17:$G$30)) +
(SUMIF('Changeable copy face'!$B$17:$B$30,B1838,'Changeable copy face'!$G$17:$G$30)) +
(SUMIF('Flex face assembly'!$B$17:$B$30,B1838,'Flex face assembly'!$G$17:$G$30)) +
(SUMIF('Routed face assembly'!$B$17:$B$30,B1838,'Routed face assembly'!$G$17:$G$30)) +
(SUMIF('Paint calculation'!$B$17:$B$30,B1838,'Paint calculation'!$G$17:$G$30)) +
(SUMIF('Trimcap letter face'!$B$17:$B$30,B1838,'Trimcap letter face'!$G$17:$G$30)) +
(SUMIF('Trimcap letter face (2)'!$B$17:$B$30,B1838,'Trimcap letter face (2)'!$G$17:$G$30)) +
(SUMIF('Channel letter fabrication'!$B$17:$B$30,B1838,'Channel letter fabrication'!$G$17:$G$30)) +
(SUMIF('Channel letter fabrication (2)'!$B$17:$B$30,B1838,'Channel letter fabrication (2)'!$G$17:$G$30))</f>
        <v>0</v>
      </c>
    </row>
    <row r="1839" spans="1:10">
      <c r="A1839" s="28">
        <f>[1]ODBC!$A1839</f>
        <v>0</v>
      </c>
      <c r="B1839" s="29">
        <f>[1]ODBC!B1839</f>
        <v>0</v>
      </c>
      <c r="C1839" s="30" t="str">
        <f>IFERROR(VLOOKUP($B1839,[1]ODBC!$B:$H,2,FALSE),"")</f>
        <v/>
      </c>
      <c r="D1839" s="30" t="str">
        <f>IFERROR(VLOOKUP($B1839,[1]ODBC!$B:$H,3,FALSE),"")</f>
        <v/>
      </c>
      <c r="E1839" s="30" t="str">
        <f>IFERROR(VLOOKUP($B1839,[1]ODBC!$B:$H,4,FALSE),"")</f>
        <v/>
      </c>
      <c r="F1839" s="31" t="str">
        <f>IFERROR(VLOOKUP($B1839,[1]ODBC!$B:$H,5,FALSE),"")</f>
        <v/>
      </c>
      <c r="G1839" s="32">
        <f>[1]ODBC!G1839</f>
        <v>0</v>
      </c>
      <c r="H1839" s="33">
        <f>SUM([1]ODBC!H1839)</f>
        <v>0</v>
      </c>
      <c r="I1839" s="41" t="str">
        <f>'Vinyl cutting'!$B$2</f>
        <v>J36938</v>
      </c>
      <c r="J1839" s="42">
        <f ca="1">(SUMIF('Freeform time and material'!$B$17:$B$30,B1839,'Freeform time and material'!$G$17:$G$30)) +
(SUMIF('Vinyl cutting'!$B$17:$B$30,B1839,'Vinyl cutting'!$G$17:$G$30)) +
(SUMIF('Vinyl cutting (2)'!$B$17:$B$30,B1839,'Vinyl cutting (2)'!$G$17:$G$30)) +
(SUMIF('Apply vinyl graphics'!$B$17:$B$30,B1839,'Apply vinyl graphics'!$G$17:$G$30)) +
(SUMIF('Apply vinyl graphics (2)'!$B$17:$B$30,B1839,'Apply vinyl graphics (2)'!$G$17:$G$30)) +
(SUMIF('Alum pan sign'!$B$17:$B$30,B1839,'Alum pan sign'!$G$17:$G$30)) +
(SUMIF('Alum pan sign (2)'!$B$17:$B$30,B1839,'Alum pan sign (2)'!$G$17:$G$30)) +
(SUMIF('Economy pan sign'!$B$17:$B$30,B1839,'Economy pan sign'!$G$17:$G$30)) +
(SUMIF('Post and panel sign'!$B$17:$B$30,B1839,'Post and panel sign'!$G$17:$G$30)) +
(SUMIF('Post and panel sign (2)'!$B$17:$B$30,B1839,'Post and panel sign (2)'!$G$17:$G$30)) +
(SUMIF('Flat panels only'!$B$17:$B$30,B1839,'Flat panels only'!$G$17:$G$30)) +
(SUMIF('Flat panels only (2)'!$B$17:$B$30,B1839,'Flat panels only (2)'!$G$17:$G$30)) +
(SUMIF('Routed panel shapes'!$B$18:$B$31,B1839,'Routed panel shapes'!$G$18:$G$31)) +
(SUMIF('Routed panel shapes (2)'!$B$18:$B$31,B1839,'Routed panel shapes (2)'!$G$18:$G$31)) +
(SUMIF('Routed face only'!$B$17:$B$30,B1839,'Routed face only'!$G$17:$G$30)) +
(SUMIF('Routed face only (2)'!$B$17:$B$30,B1839,'Routed face only (2)'!$G$17:$G$30)) +
(SUMIF('Routed alum faces letters'!$B$17:$B$30,B1839,'Routed alum faces letters'!$G$17:$G$30)) +
(SUMIF('Routed alum faces letters (2)'!$B$17:$B$30,B1839,'Routed alum faces letters (2)'!$G$17:$G$30)) +
(SUMIF('Routed push through acrylic'!$B$17:$B$30,B1839,'Routed push through acrylic'!$G$17:$G$30)) +
(SUMIF('Routed push through acrylic (2)'!$B$17:$B$30,B1839,'Routed push through acrylic (2)'!$G$17:$G$30)) +
(SUMIF('Sf routed cabinet'!$B$17:$B$30,B1839,'Sf routed cabinet'!$G$17:$G$30)) +
(SUMIF('Sf routed cabinet (2)'!$B$17:$B$30,B1839,'Sf routed cabinet (2)'!$G$17:$G$30)) +
(SUMIF('Df routed cabinet'!$B$17:$B$30,B1839,'Df routed cabinet'!$G$17:$G$30)) +
(SUMIF('Df routed cabinet (2)'!$B$17:$B$30,B1839,'Df routed cabinet (2)'!$G$17:$G$30)) +
(SUMIF('Sf acrylic cabinet'!$B$17:$B$30,B1839,'Sf acrylic cabinet'!$G$17:$G$30)) +
(SUMIF('Sf acrylic cabinet (2)'!$B$17:$B$30,B1839,'Sf acrylic cabinet (2)'!$G$17:$G$30)) +
(SUMIF('Economy Sf acrylic'!$B$17:$B$30,B1839,'Economy Sf acrylic'!$G$17:$G$30)) +
(SUMIF('Df acrylic cabinet'!$B$17:$B$30,B1839,'Df acrylic cabinet'!$G$17:$G$30)) +
(SUMIF('Df acrylic cabinet (2)'!$B$17:$B$30,B1839,'Df acrylic cabinet (2)'!$G$17:$G$30)) +
(SUMIF('Sf flex cabinet'!$B$17:$B$30,B1839,'Sf flex cabinet'!$G$17:$G$30)) +
(SUMIF('Sf flex cabinet (2)'!$B$17:$B$30,B1839,'Sf flex cabinet (2)'!$G$17:$G$30)) +
(SUMIF('Df flex cabinet'!$B$17:$B$36,B1839,'Df flex cabinet'!$G$17:$G$36)) +
(SUMIF('Df flex cabinet (2)'!$B$17:$B$36,B1839,'Df flex cabinet (2)'!$G$17:$G$36)) +
(SUMIF('Pole cover'!$B$17:$B$30,B1839,'Pole cover'!$G$17:$G$30)) +
(SUMIF('Pole cover (2)'!$B$17:$B$30,B1839,'Pole cover (2)'!$G$17:$G$30)) +
(SUMIF('Structural Steel Fab'!$B$17:$B$29,B1839,'Structural Steel Fab'!$G$17:$G$29)) +
(SUMIF(Reveal!$B$17:$B$30,B1839,Reveal!$G$17:$G$30)) +
(SUMIF('Reveal (2)'!$B$17:$B$30,B1839,'Reveal (2)'!$G$17:$G$30)) +
(SUMIF('Crown cove top'!$B$17:$B$30,B1839,'Crown cove top'!$G$17:$G$30)) +
(SUMIF('EMC assembly'!$B$17:$B$30,B1839,'EMC assembly'!$G$17:$G$30)) +
(SUMIF(Crating!$B$17:$B$29,B1839,Crating!$G$17:$G$29)) +
(SUMIF('LED wiring'!$B$17:$B$30,B1839,'LED wiring'!$G$17:$G$30)) +
(SUMIF('Changeable copy face'!$B$17:$B$30,B1839,'Changeable copy face'!$G$17:$G$30)) +
(SUMIF('Flex face assembly'!$B$17:$B$30,B1839,'Flex face assembly'!$G$17:$G$30)) +
(SUMIF('Routed face assembly'!$B$17:$B$30,B1839,'Routed face assembly'!$G$17:$G$30)) +
(SUMIF('Paint calculation'!$B$17:$B$30,B1839,'Paint calculation'!$G$17:$G$30)) +
(SUMIF('Trimcap letter face'!$B$17:$B$30,B1839,'Trimcap letter face'!$G$17:$G$30)) +
(SUMIF('Trimcap letter face (2)'!$B$17:$B$30,B1839,'Trimcap letter face (2)'!$G$17:$G$30)) +
(SUMIF('Channel letter fabrication'!$B$17:$B$30,B1839,'Channel letter fabrication'!$G$17:$G$30)) +
(SUMIF('Channel letter fabrication (2)'!$B$17:$B$30,B1839,'Channel letter fabrication (2)'!$G$17:$G$30))</f>
        <v>0</v>
      </c>
    </row>
    <row r="1840" spans="1:10">
      <c r="A1840" s="28">
        <f>[1]ODBC!$A1840</f>
        <v>0</v>
      </c>
      <c r="B1840" s="29">
        <f>[1]ODBC!B1840</f>
        <v>0</v>
      </c>
      <c r="C1840" s="30" t="str">
        <f>IFERROR(VLOOKUP($B1840,[1]ODBC!$B:$H,2,FALSE),"")</f>
        <v/>
      </c>
      <c r="D1840" s="30" t="str">
        <f>IFERROR(VLOOKUP($B1840,[1]ODBC!$B:$H,3,FALSE),"")</f>
        <v/>
      </c>
      <c r="E1840" s="30" t="str">
        <f>IFERROR(VLOOKUP($B1840,[1]ODBC!$B:$H,4,FALSE),"")</f>
        <v/>
      </c>
      <c r="F1840" s="31" t="str">
        <f>IFERROR(VLOOKUP($B1840,[1]ODBC!$B:$H,5,FALSE),"")</f>
        <v/>
      </c>
      <c r="G1840" s="32">
        <f>[1]ODBC!G1840</f>
        <v>0</v>
      </c>
      <c r="H1840" s="33">
        <f>SUM([1]ODBC!H1840)</f>
        <v>0</v>
      </c>
      <c r="I1840" s="41" t="str">
        <f>'Vinyl cutting'!$B$2</f>
        <v>J36938</v>
      </c>
      <c r="J1840" s="42">
        <f ca="1">(SUMIF('Freeform time and material'!$B$17:$B$30,B1840,'Freeform time and material'!$G$17:$G$30)) +
(SUMIF('Vinyl cutting'!$B$17:$B$30,B1840,'Vinyl cutting'!$G$17:$G$30)) +
(SUMIF('Vinyl cutting (2)'!$B$17:$B$30,B1840,'Vinyl cutting (2)'!$G$17:$G$30)) +
(SUMIF('Apply vinyl graphics'!$B$17:$B$30,B1840,'Apply vinyl graphics'!$G$17:$G$30)) +
(SUMIF('Apply vinyl graphics (2)'!$B$17:$B$30,B1840,'Apply vinyl graphics (2)'!$G$17:$G$30)) +
(SUMIF('Alum pan sign'!$B$17:$B$30,B1840,'Alum pan sign'!$G$17:$G$30)) +
(SUMIF('Alum pan sign (2)'!$B$17:$B$30,B1840,'Alum pan sign (2)'!$G$17:$G$30)) +
(SUMIF('Economy pan sign'!$B$17:$B$30,B1840,'Economy pan sign'!$G$17:$G$30)) +
(SUMIF('Post and panel sign'!$B$17:$B$30,B1840,'Post and panel sign'!$G$17:$G$30)) +
(SUMIF('Post and panel sign (2)'!$B$17:$B$30,B1840,'Post and panel sign (2)'!$G$17:$G$30)) +
(SUMIF('Flat panels only'!$B$17:$B$30,B1840,'Flat panels only'!$G$17:$G$30)) +
(SUMIF('Flat panels only (2)'!$B$17:$B$30,B1840,'Flat panels only (2)'!$G$17:$G$30)) +
(SUMIF('Routed panel shapes'!$B$18:$B$31,B1840,'Routed panel shapes'!$G$18:$G$31)) +
(SUMIF('Routed panel shapes (2)'!$B$18:$B$31,B1840,'Routed panel shapes (2)'!$G$18:$G$31)) +
(SUMIF('Routed face only'!$B$17:$B$30,B1840,'Routed face only'!$G$17:$G$30)) +
(SUMIF('Routed face only (2)'!$B$17:$B$30,B1840,'Routed face only (2)'!$G$17:$G$30)) +
(SUMIF('Routed alum faces letters'!$B$17:$B$30,B1840,'Routed alum faces letters'!$G$17:$G$30)) +
(SUMIF('Routed alum faces letters (2)'!$B$17:$B$30,B1840,'Routed alum faces letters (2)'!$G$17:$G$30)) +
(SUMIF('Routed push through acrylic'!$B$17:$B$30,B1840,'Routed push through acrylic'!$G$17:$G$30)) +
(SUMIF('Routed push through acrylic (2)'!$B$17:$B$30,B1840,'Routed push through acrylic (2)'!$G$17:$G$30)) +
(SUMIF('Sf routed cabinet'!$B$17:$B$30,B1840,'Sf routed cabinet'!$G$17:$G$30)) +
(SUMIF('Sf routed cabinet (2)'!$B$17:$B$30,B1840,'Sf routed cabinet (2)'!$G$17:$G$30)) +
(SUMIF('Df routed cabinet'!$B$17:$B$30,B1840,'Df routed cabinet'!$G$17:$G$30)) +
(SUMIF('Df routed cabinet (2)'!$B$17:$B$30,B1840,'Df routed cabinet (2)'!$G$17:$G$30)) +
(SUMIF('Sf acrylic cabinet'!$B$17:$B$30,B1840,'Sf acrylic cabinet'!$G$17:$G$30)) +
(SUMIF('Sf acrylic cabinet (2)'!$B$17:$B$30,B1840,'Sf acrylic cabinet (2)'!$G$17:$G$30)) +
(SUMIF('Economy Sf acrylic'!$B$17:$B$30,B1840,'Economy Sf acrylic'!$G$17:$G$30)) +
(SUMIF('Df acrylic cabinet'!$B$17:$B$30,B1840,'Df acrylic cabinet'!$G$17:$G$30)) +
(SUMIF('Df acrylic cabinet (2)'!$B$17:$B$30,B1840,'Df acrylic cabinet (2)'!$G$17:$G$30)) +
(SUMIF('Sf flex cabinet'!$B$17:$B$30,B1840,'Sf flex cabinet'!$G$17:$G$30)) +
(SUMIF('Sf flex cabinet (2)'!$B$17:$B$30,B1840,'Sf flex cabinet (2)'!$G$17:$G$30)) +
(SUMIF('Df flex cabinet'!$B$17:$B$36,B1840,'Df flex cabinet'!$G$17:$G$36)) +
(SUMIF('Df flex cabinet (2)'!$B$17:$B$36,B1840,'Df flex cabinet (2)'!$G$17:$G$36)) +
(SUMIF('Pole cover'!$B$17:$B$30,B1840,'Pole cover'!$G$17:$G$30)) +
(SUMIF('Pole cover (2)'!$B$17:$B$30,B1840,'Pole cover (2)'!$G$17:$G$30)) +
(SUMIF('Structural Steel Fab'!$B$17:$B$29,B1840,'Structural Steel Fab'!$G$17:$G$29)) +
(SUMIF(Reveal!$B$17:$B$30,B1840,Reveal!$G$17:$G$30)) +
(SUMIF('Reveal (2)'!$B$17:$B$30,B1840,'Reveal (2)'!$G$17:$G$30)) +
(SUMIF('Crown cove top'!$B$17:$B$30,B1840,'Crown cove top'!$G$17:$G$30)) +
(SUMIF('EMC assembly'!$B$17:$B$30,B1840,'EMC assembly'!$G$17:$G$30)) +
(SUMIF(Crating!$B$17:$B$29,B1840,Crating!$G$17:$G$29)) +
(SUMIF('LED wiring'!$B$17:$B$30,B1840,'LED wiring'!$G$17:$G$30)) +
(SUMIF('Changeable copy face'!$B$17:$B$30,B1840,'Changeable copy face'!$G$17:$G$30)) +
(SUMIF('Flex face assembly'!$B$17:$B$30,B1840,'Flex face assembly'!$G$17:$G$30)) +
(SUMIF('Routed face assembly'!$B$17:$B$30,B1840,'Routed face assembly'!$G$17:$G$30)) +
(SUMIF('Paint calculation'!$B$17:$B$30,B1840,'Paint calculation'!$G$17:$G$30)) +
(SUMIF('Trimcap letter face'!$B$17:$B$30,B1840,'Trimcap letter face'!$G$17:$G$30)) +
(SUMIF('Trimcap letter face (2)'!$B$17:$B$30,B1840,'Trimcap letter face (2)'!$G$17:$G$30)) +
(SUMIF('Channel letter fabrication'!$B$17:$B$30,B1840,'Channel letter fabrication'!$G$17:$G$30)) +
(SUMIF('Channel letter fabrication (2)'!$B$17:$B$30,B1840,'Channel letter fabrication (2)'!$G$17:$G$30))</f>
        <v>0</v>
      </c>
    </row>
    <row r="1841" spans="1:10">
      <c r="A1841" s="28">
        <f>[1]ODBC!$A1841</f>
        <v>0</v>
      </c>
      <c r="B1841" s="29">
        <f>[1]ODBC!B1841</f>
        <v>0</v>
      </c>
      <c r="C1841" s="30" t="str">
        <f>IFERROR(VLOOKUP($B1841,[1]ODBC!$B:$H,2,FALSE),"")</f>
        <v/>
      </c>
      <c r="D1841" s="30" t="str">
        <f>IFERROR(VLOOKUP($B1841,[1]ODBC!$B:$H,3,FALSE),"")</f>
        <v/>
      </c>
      <c r="E1841" s="30" t="str">
        <f>IFERROR(VLOOKUP($B1841,[1]ODBC!$B:$H,4,FALSE),"")</f>
        <v/>
      </c>
      <c r="F1841" s="31" t="str">
        <f>IFERROR(VLOOKUP($B1841,[1]ODBC!$B:$H,5,FALSE),"")</f>
        <v/>
      </c>
      <c r="G1841" s="32">
        <f>[1]ODBC!G1841</f>
        <v>0</v>
      </c>
      <c r="H1841" s="33">
        <f>SUM([1]ODBC!H1841)</f>
        <v>0</v>
      </c>
      <c r="I1841" s="41" t="str">
        <f>'Vinyl cutting'!$B$2</f>
        <v>J36938</v>
      </c>
      <c r="J1841" s="42">
        <f ca="1">(SUMIF('Freeform time and material'!$B$17:$B$30,B1841,'Freeform time and material'!$G$17:$G$30)) +
(SUMIF('Vinyl cutting'!$B$17:$B$30,B1841,'Vinyl cutting'!$G$17:$G$30)) +
(SUMIF('Vinyl cutting (2)'!$B$17:$B$30,B1841,'Vinyl cutting (2)'!$G$17:$G$30)) +
(SUMIF('Apply vinyl graphics'!$B$17:$B$30,B1841,'Apply vinyl graphics'!$G$17:$G$30)) +
(SUMIF('Apply vinyl graphics (2)'!$B$17:$B$30,B1841,'Apply vinyl graphics (2)'!$G$17:$G$30)) +
(SUMIF('Alum pan sign'!$B$17:$B$30,B1841,'Alum pan sign'!$G$17:$G$30)) +
(SUMIF('Alum pan sign (2)'!$B$17:$B$30,B1841,'Alum pan sign (2)'!$G$17:$G$30)) +
(SUMIF('Economy pan sign'!$B$17:$B$30,B1841,'Economy pan sign'!$G$17:$G$30)) +
(SUMIF('Post and panel sign'!$B$17:$B$30,B1841,'Post and panel sign'!$G$17:$G$30)) +
(SUMIF('Post and panel sign (2)'!$B$17:$B$30,B1841,'Post and panel sign (2)'!$G$17:$G$30)) +
(SUMIF('Flat panels only'!$B$17:$B$30,B1841,'Flat panels only'!$G$17:$G$30)) +
(SUMIF('Flat panels only (2)'!$B$17:$B$30,B1841,'Flat panels only (2)'!$G$17:$G$30)) +
(SUMIF('Routed panel shapes'!$B$18:$B$31,B1841,'Routed panel shapes'!$G$18:$G$31)) +
(SUMIF('Routed panel shapes (2)'!$B$18:$B$31,B1841,'Routed panel shapes (2)'!$G$18:$G$31)) +
(SUMIF('Routed face only'!$B$17:$B$30,B1841,'Routed face only'!$G$17:$G$30)) +
(SUMIF('Routed face only (2)'!$B$17:$B$30,B1841,'Routed face only (2)'!$G$17:$G$30)) +
(SUMIF('Routed alum faces letters'!$B$17:$B$30,B1841,'Routed alum faces letters'!$G$17:$G$30)) +
(SUMIF('Routed alum faces letters (2)'!$B$17:$B$30,B1841,'Routed alum faces letters (2)'!$G$17:$G$30)) +
(SUMIF('Routed push through acrylic'!$B$17:$B$30,B1841,'Routed push through acrylic'!$G$17:$G$30)) +
(SUMIF('Routed push through acrylic (2)'!$B$17:$B$30,B1841,'Routed push through acrylic (2)'!$G$17:$G$30)) +
(SUMIF('Sf routed cabinet'!$B$17:$B$30,B1841,'Sf routed cabinet'!$G$17:$G$30)) +
(SUMIF('Sf routed cabinet (2)'!$B$17:$B$30,B1841,'Sf routed cabinet (2)'!$G$17:$G$30)) +
(SUMIF('Df routed cabinet'!$B$17:$B$30,B1841,'Df routed cabinet'!$G$17:$G$30)) +
(SUMIF('Df routed cabinet (2)'!$B$17:$B$30,B1841,'Df routed cabinet (2)'!$G$17:$G$30)) +
(SUMIF('Sf acrylic cabinet'!$B$17:$B$30,B1841,'Sf acrylic cabinet'!$G$17:$G$30)) +
(SUMIF('Sf acrylic cabinet (2)'!$B$17:$B$30,B1841,'Sf acrylic cabinet (2)'!$G$17:$G$30)) +
(SUMIF('Economy Sf acrylic'!$B$17:$B$30,B1841,'Economy Sf acrylic'!$G$17:$G$30)) +
(SUMIF('Df acrylic cabinet'!$B$17:$B$30,B1841,'Df acrylic cabinet'!$G$17:$G$30)) +
(SUMIF('Df acrylic cabinet (2)'!$B$17:$B$30,B1841,'Df acrylic cabinet (2)'!$G$17:$G$30)) +
(SUMIF('Sf flex cabinet'!$B$17:$B$30,B1841,'Sf flex cabinet'!$G$17:$G$30)) +
(SUMIF('Sf flex cabinet (2)'!$B$17:$B$30,B1841,'Sf flex cabinet (2)'!$G$17:$G$30)) +
(SUMIF('Df flex cabinet'!$B$17:$B$36,B1841,'Df flex cabinet'!$G$17:$G$36)) +
(SUMIF('Df flex cabinet (2)'!$B$17:$B$36,B1841,'Df flex cabinet (2)'!$G$17:$G$36)) +
(SUMIF('Pole cover'!$B$17:$B$30,B1841,'Pole cover'!$G$17:$G$30)) +
(SUMIF('Pole cover (2)'!$B$17:$B$30,B1841,'Pole cover (2)'!$G$17:$G$30)) +
(SUMIF('Structural Steel Fab'!$B$17:$B$29,B1841,'Structural Steel Fab'!$G$17:$G$29)) +
(SUMIF(Reveal!$B$17:$B$30,B1841,Reveal!$G$17:$G$30)) +
(SUMIF('Reveal (2)'!$B$17:$B$30,B1841,'Reveal (2)'!$G$17:$G$30)) +
(SUMIF('Crown cove top'!$B$17:$B$30,B1841,'Crown cove top'!$G$17:$G$30)) +
(SUMIF('EMC assembly'!$B$17:$B$30,B1841,'EMC assembly'!$G$17:$G$30)) +
(SUMIF(Crating!$B$17:$B$29,B1841,Crating!$G$17:$G$29)) +
(SUMIF('LED wiring'!$B$17:$B$30,B1841,'LED wiring'!$G$17:$G$30)) +
(SUMIF('Changeable copy face'!$B$17:$B$30,B1841,'Changeable copy face'!$G$17:$G$30)) +
(SUMIF('Flex face assembly'!$B$17:$B$30,B1841,'Flex face assembly'!$G$17:$G$30)) +
(SUMIF('Routed face assembly'!$B$17:$B$30,B1841,'Routed face assembly'!$G$17:$G$30)) +
(SUMIF('Paint calculation'!$B$17:$B$30,B1841,'Paint calculation'!$G$17:$G$30)) +
(SUMIF('Trimcap letter face'!$B$17:$B$30,B1841,'Trimcap letter face'!$G$17:$G$30)) +
(SUMIF('Trimcap letter face (2)'!$B$17:$B$30,B1841,'Trimcap letter face (2)'!$G$17:$G$30)) +
(SUMIF('Channel letter fabrication'!$B$17:$B$30,B1841,'Channel letter fabrication'!$G$17:$G$30)) +
(SUMIF('Channel letter fabrication (2)'!$B$17:$B$30,B1841,'Channel letter fabrication (2)'!$G$17:$G$30))</f>
        <v>0</v>
      </c>
    </row>
    <row r="1842" spans="1:10">
      <c r="A1842" s="28">
        <f>[1]ODBC!$A1842</f>
        <v>0</v>
      </c>
      <c r="B1842" s="29">
        <f>[1]ODBC!B1842</f>
        <v>0</v>
      </c>
      <c r="C1842" s="30" t="str">
        <f>IFERROR(VLOOKUP($B1842,[1]ODBC!$B:$H,2,FALSE),"")</f>
        <v/>
      </c>
      <c r="D1842" s="30" t="str">
        <f>IFERROR(VLOOKUP($B1842,[1]ODBC!$B:$H,3,FALSE),"")</f>
        <v/>
      </c>
      <c r="E1842" s="30" t="str">
        <f>IFERROR(VLOOKUP($B1842,[1]ODBC!$B:$H,4,FALSE),"")</f>
        <v/>
      </c>
      <c r="F1842" s="31" t="str">
        <f>IFERROR(VLOOKUP($B1842,[1]ODBC!$B:$H,5,FALSE),"")</f>
        <v/>
      </c>
      <c r="G1842" s="32">
        <f>[1]ODBC!G1842</f>
        <v>0</v>
      </c>
      <c r="H1842" s="33">
        <f>SUM([1]ODBC!H1842)</f>
        <v>0</v>
      </c>
      <c r="I1842" s="41" t="str">
        <f>'Vinyl cutting'!$B$2</f>
        <v>J36938</v>
      </c>
      <c r="J1842" s="42">
        <f ca="1">(SUMIF('Freeform time and material'!$B$17:$B$30,B1842,'Freeform time and material'!$G$17:$G$30)) +
(SUMIF('Vinyl cutting'!$B$17:$B$30,B1842,'Vinyl cutting'!$G$17:$G$30)) +
(SUMIF('Vinyl cutting (2)'!$B$17:$B$30,B1842,'Vinyl cutting (2)'!$G$17:$G$30)) +
(SUMIF('Apply vinyl graphics'!$B$17:$B$30,B1842,'Apply vinyl graphics'!$G$17:$G$30)) +
(SUMIF('Apply vinyl graphics (2)'!$B$17:$B$30,B1842,'Apply vinyl graphics (2)'!$G$17:$G$30)) +
(SUMIF('Alum pan sign'!$B$17:$B$30,B1842,'Alum pan sign'!$G$17:$G$30)) +
(SUMIF('Alum pan sign (2)'!$B$17:$B$30,B1842,'Alum pan sign (2)'!$G$17:$G$30)) +
(SUMIF('Economy pan sign'!$B$17:$B$30,B1842,'Economy pan sign'!$G$17:$G$30)) +
(SUMIF('Post and panel sign'!$B$17:$B$30,B1842,'Post and panel sign'!$G$17:$G$30)) +
(SUMIF('Post and panel sign (2)'!$B$17:$B$30,B1842,'Post and panel sign (2)'!$G$17:$G$30)) +
(SUMIF('Flat panels only'!$B$17:$B$30,B1842,'Flat panels only'!$G$17:$G$30)) +
(SUMIF('Flat panels only (2)'!$B$17:$B$30,B1842,'Flat panels only (2)'!$G$17:$G$30)) +
(SUMIF('Routed panel shapes'!$B$18:$B$31,B1842,'Routed panel shapes'!$G$18:$G$31)) +
(SUMIF('Routed panel shapes (2)'!$B$18:$B$31,B1842,'Routed panel shapes (2)'!$G$18:$G$31)) +
(SUMIF('Routed face only'!$B$17:$B$30,B1842,'Routed face only'!$G$17:$G$30)) +
(SUMIF('Routed face only (2)'!$B$17:$B$30,B1842,'Routed face only (2)'!$G$17:$G$30)) +
(SUMIF('Routed alum faces letters'!$B$17:$B$30,B1842,'Routed alum faces letters'!$G$17:$G$30)) +
(SUMIF('Routed alum faces letters (2)'!$B$17:$B$30,B1842,'Routed alum faces letters (2)'!$G$17:$G$30)) +
(SUMIF('Routed push through acrylic'!$B$17:$B$30,B1842,'Routed push through acrylic'!$G$17:$G$30)) +
(SUMIF('Routed push through acrylic (2)'!$B$17:$B$30,B1842,'Routed push through acrylic (2)'!$G$17:$G$30)) +
(SUMIF('Sf routed cabinet'!$B$17:$B$30,B1842,'Sf routed cabinet'!$G$17:$G$30)) +
(SUMIF('Sf routed cabinet (2)'!$B$17:$B$30,B1842,'Sf routed cabinet (2)'!$G$17:$G$30)) +
(SUMIF('Df routed cabinet'!$B$17:$B$30,B1842,'Df routed cabinet'!$G$17:$G$30)) +
(SUMIF('Df routed cabinet (2)'!$B$17:$B$30,B1842,'Df routed cabinet (2)'!$G$17:$G$30)) +
(SUMIF('Sf acrylic cabinet'!$B$17:$B$30,B1842,'Sf acrylic cabinet'!$G$17:$G$30)) +
(SUMIF('Sf acrylic cabinet (2)'!$B$17:$B$30,B1842,'Sf acrylic cabinet (2)'!$G$17:$G$30)) +
(SUMIF('Economy Sf acrylic'!$B$17:$B$30,B1842,'Economy Sf acrylic'!$G$17:$G$30)) +
(SUMIF('Df acrylic cabinet'!$B$17:$B$30,B1842,'Df acrylic cabinet'!$G$17:$G$30)) +
(SUMIF('Df acrylic cabinet (2)'!$B$17:$B$30,B1842,'Df acrylic cabinet (2)'!$G$17:$G$30)) +
(SUMIF('Sf flex cabinet'!$B$17:$B$30,B1842,'Sf flex cabinet'!$G$17:$G$30)) +
(SUMIF('Sf flex cabinet (2)'!$B$17:$B$30,B1842,'Sf flex cabinet (2)'!$G$17:$G$30)) +
(SUMIF('Df flex cabinet'!$B$17:$B$36,B1842,'Df flex cabinet'!$G$17:$G$36)) +
(SUMIF('Df flex cabinet (2)'!$B$17:$B$36,B1842,'Df flex cabinet (2)'!$G$17:$G$36)) +
(SUMIF('Pole cover'!$B$17:$B$30,B1842,'Pole cover'!$G$17:$G$30)) +
(SUMIF('Pole cover (2)'!$B$17:$B$30,B1842,'Pole cover (2)'!$G$17:$G$30)) +
(SUMIF('Structural Steel Fab'!$B$17:$B$29,B1842,'Structural Steel Fab'!$G$17:$G$29)) +
(SUMIF(Reveal!$B$17:$B$30,B1842,Reveal!$G$17:$G$30)) +
(SUMIF('Reveal (2)'!$B$17:$B$30,B1842,'Reveal (2)'!$G$17:$G$30)) +
(SUMIF('Crown cove top'!$B$17:$B$30,B1842,'Crown cove top'!$G$17:$G$30)) +
(SUMIF('EMC assembly'!$B$17:$B$30,B1842,'EMC assembly'!$G$17:$G$30)) +
(SUMIF(Crating!$B$17:$B$29,B1842,Crating!$G$17:$G$29)) +
(SUMIF('LED wiring'!$B$17:$B$30,B1842,'LED wiring'!$G$17:$G$30)) +
(SUMIF('Changeable copy face'!$B$17:$B$30,B1842,'Changeable copy face'!$G$17:$G$30)) +
(SUMIF('Flex face assembly'!$B$17:$B$30,B1842,'Flex face assembly'!$G$17:$G$30)) +
(SUMIF('Routed face assembly'!$B$17:$B$30,B1842,'Routed face assembly'!$G$17:$G$30)) +
(SUMIF('Paint calculation'!$B$17:$B$30,B1842,'Paint calculation'!$G$17:$G$30)) +
(SUMIF('Trimcap letter face'!$B$17:$B$30,B1842,'Trimcap letter face'!$G$17:$G$30)) +
(SUMIF('Trimcap letter face (2)'!$B$17:$B$30,B1842,'Trimcap letter face (2)'!$G$17:$G$30)) +
(SUMIF('Channel letter fabrication'!$B$17:$B$30,B1842,'Channel letter fabrication'!$G$17:$G$30)) +
(SUMIF('Channel letter fabrication (2)'!$B$17:$B$30,B1842,'Channel letter fabrication (2)'!$G$17:$G$30))</f>
        <v>0</v>
      </c>
    </row>
    <row r="1843" spans="1:10">
      <c r="A1843" s="28">
        <f>[1]ODBC!$A1843</f>
        <v>0</v>
      </c>
      <c r="B1843" s="29">
        <f>[1]ODBC!B1843</f>
        <v>0</v>
      </c>
      <c r="C1843" s="30" t="str">
        <f>IFERROR(VLOOKUP($B1843,[1]ODBC!$B:$H,2,FALSE),"")</f>
        <v/>
      </c>
      <c r="D1843" s="30" t="str">
        <f>IFERROR(VLOOKUP($B1843,[1]ODBC!$B:$H,3,FALSE),"")</f>
        <v/>
      </c>
      <c r="E1843" s="30" t="str">
        <f>IFERROR(VLOOKUP($B1843,[1]ODBC!$B:$H,4,FALSE),"")</f>
        <v/>
      </c>
      <c r="F1843" s="31" t="str">
        <f>IFERROR(VLOOKUP($B1843,[1]ODBC!$B:$H,5,FALSE),"")</f>
        <v/>
      </c>
      <c r="G1843" s="32">
        <f>[1]ODBC!G1843</f>
        <v>0</v>
      </c>
      <c r="H1843" s="33">
        <f>SUM([1]ODBC!H1843)</f>
        <v>0</v>
      </c>
      <c r="I1843" s="41" t="str">
        <f>'Vinyl cutting'!$B$2</f>
        <v>J36938</v>
      </c>
      <c r="J1843" s="42">
        <f ca="1">(SUMIF('Freeform time and material'!$B$17:$B$30,B1843,'Freeform time and material'!$G$17:$G$30)) +
(SUMIF('Vinyl cutting'!$B$17:$B$30,B1843,'Vinyl cutting'!$G$17:$G$30)) +
(SUMIF('Vinyl cutting (2)'!$B$17:$B$30,B1843,'Vinyl cutting (2)'!$G$17:$G$30)) +
(SUMIF('Apply vinyl graphics'!$B$17:$B$30,B1843,'Apply vinyl graphics'!$G$17:$G$30)) +
(SUMIF('Apply vinyl graphics (2)'!$B$17:$B$30,B1843,'Apply vinyl graphics (2)'!$G$17:$G$30)) +
(SUMIF('Alum pan sign'!$B$17:$B$30,B1843,'Alum pan sign'!$G$17:$G$30)) +
(SUMIF('Alum pan sign (2)'!$B$17:$B$30,B1843,'Alum pan sign (2)'!$G$17:$G$30)) +
(SUMIF('Economy pan sign'!$B$17:$B$30,B1843,'Economy pan sign'!$G$17:$G$30)) +
(SUMIF('Post and panel sign'!$B$17:$B$30,B1843,'Post and panel sign'!$G$17:$G$30)) +
(SUMIF('Post and panel sign (2)'!$B$17:$B$30,B1843,'Post and panel sign (2)'!$G$17:$G$30)) +
(SUMIF('Flat panels only'!$B$17:$B$30,B1843,'Flat panels only'!$G$17:$G$30)) +
(SUMIF('Flat panels only (2)'!$B$17:$B$30,B1843,'Flat panels only (2)'!$G$17:$G$30)) +
(SUMIF('Routed panel shapes'!$B$18:$B$31,B1843,'Routed panel shapes'!$G$18:$G$31)) +
(SUMIF('Routed panel shapes (2)'!$B$18:$B$31,B1843,'Routed panel shapes (2)'!$G$18:$G$31)) +
(SUMIF('Routed face only'!$B$17:$B$30,B1843,'Routed face only'!$G$17:$G$30)) +
(SUMIF('Routed face only (2)'!$B$17:$B$30,B1843,'Routed face only (2)'!$G$17:$G$30)) +
(SUMIF('Routed alum faces letters'!$B$17:$B$30,B1843,'Routed alum faces letters'!$G$17:$G$30)) +
(SUMIF('Routed alum faces letters (2)'!$B$17:$B$30,B1843,'Routed alum faces letters (2)'!$G$17:$G$30)) +
(SUMIF('Routed push through acrylic'!$B$17:$B$30,B1843,'Routed push through acrylic'!$G$17:$G$30)) +
(SUMIF('Routed push through acrylic (2)'!$B$17:$B$30,B1843,'Routed push through acrylic (2)'!$G$17:$G$30)) +
(SUMIF('Sf routed cabinet'!$B$17:$B$30,B1843,'Sf routed cabinet'!$G$17:$G$30)) +
(SUMIF('Sf routed cabinet (2)'!$B$17:$B$30,B1843,'Sf routed cabinet (2)'!$G$17:$G$30)) +
(SUMIF('Df routed cabinet'!$B$17:$B$30,B1843,'Df routed cabinet'!$G$17:$G$30)) +
(SUMIF('Df routed cabinet (2)'!$B$17:$B$30,B1843,'Df routed cabinet (2)'!$G$17:$G$30)) +
(SUMIF('Sf acrylic cabinet'!$B$17:$B$30,B1843,'Sf acrylic cabinet'!$G$17:$G$30)) +
(SUMIF('Sf acrylic cabinet (2)'!$B$17:$B$30,B1843,'Sf acrylic cabinet (2)'!$G$17:$G$30)) +
(SUMIF('Economy Sf acrylic'!$B$17:$B$30,B1843,'Economy Sf acrylic'!$G$17:$G$30)) +
(SUMIF('Df acrylic cabinet'!$B$17:$B$30,B1843,'Df acrylic cabinet'!$G$17:$G$30)) +
(SUMIF('Df acrylic cabinet (2)'!$B$17:$B$30,B1843,'Df acrylic cabinet (2)'!$G$17:$G$30)) +
(SUMIF('Sf flex cabinet'!$B$17:$B$30,B1843,'Sf flex cabinet'!$G$17:$G$30)) +
(SUMIF('Sf flex cabinet (2)'!$B$17:$B$30,B1843,'Sf flex cabinet (2)'!$G$17:$G$30)) +
(SUMIF('Df flex cabinet'!$B$17:$B$36,B1843,'Df flex cabinet'!$G$17:$G$36)) +
(SUMIF('Df flex cabinet (2)'!$B$17:$B$36,B1843,'Df flex cabinet (2)'!$G$17:$G$36)) +
(SUMIF('Pole cover'!$B$17:$B$30,B1843,'Pole cover'!$G$17:$G$30)) +
(SUMIF('Pole cover (2)'!$B$17:$B$30,B1843,'Pole cover (2)'!$G$17:$G$30)) +
(SUMIF('Structural Steel Fab'!$B$17:$B$29,B1843,'Structural Steel Fab'!$G$17:$G$29)) +
(SUMIF(Reveal!$B$17:$B$30,B1843,Reveal!$G$17:$G$30)) +
(SUMIF('Reveal (2)'!$B$17:$B$30,B1843,'Reveal (2)'!$G$17:$G$30)) +
(SUMIF('Crown cove top'!$B$17:$B$30,B1843,'Crown cove top'!$G$17:$G$30)) +
(SUMIF('EMC assembly'!$B$17:$B$30,B1843,'EMC assembly'!$G$17:$G$30)) +
(SUMIF(Crating!$B$17:$B$29,B1843,Crating!$G$17:$G$29)) +
(SUMIF('LED wiring'!$B$17:$B$30,B1843,'LED wiring'!$G$17:$G$30)) +
(SUMIF('Changeable copy face'!$B$17:$B$30,B1843,'Changeable copy face'!$G$17:$G$30)) +
(SUMIF('Flex face assembly'!$B$17:$B$30,B1843,'Flex face assembly'!$G$17:$G$30)) +
(SUMIF('Routed face assembly'!$B$17:$B$30,B1843,'Routed face assembly'!$G$17:$G$30)) +
(SUMIF('Paint calculation'!$B$17:$B$30,B1843,'Paint calculation'!$G$17:$G$30)) +
(SUMIF('Trimcap letter face'!$B$17:$B$30,B1843,'Trimcap letter face'!$G$17:$G$30)) +
(SUMIF('Trimcap letter face (2)'!$B$17:$B$30,B1843,'Trimcap letter face (2)'!$G$17:$G$30)) +
(SUMIF('Channel letter fabrication'!$B$17:$B$30,B1843,'Channel letter fabrication'!$G$17:$G$30)) +
(SUMIF('Channel letter fabrication (2)'!$B$17:$B$30,B1843,'Channel letter fabrication (2)'!$G$17:$G$30))</f>
        <v>0</v>
      </c>
    </row>
    <row r="1844" spans="1:10">
      <c r="A1844" s="28">
        <f>[1]ODBC!$A1844</f>
        <v>0</v>
      </c>
      <c r="B1844" s="29">
        <f>[1]ODBC!B1844</f>
        <v>0</v>
      </c>
      <c r="C1844" s="30" t="str">
        <f>IFERROR(VLOOKUP($B1844,[1]ODBC!$B:$H,2,FALSE),"")</f>
        <v/>
      </c>
      <c r="D1844" s="30" t="str">
        <f>IFERROR(VLOOKUP($B1844,[1]ODBC!$B:$H,3,FALSE),"")</f>
        <v/>
      </c>
      <c r="E1844" s="30" t="str">
        <f>IFERROR(VLOOKUP($B1844,[1]ODBC!$B:$H,4,FALSE),"")</f>
        <v/>
      </c>
      <c r="F1844" s="31" t="str">
        <f>IFERROR(VLOOKUP($B1844,[1]ODBC!$B:$H,5,FALSE),"")</f>
        <v/>
      </c>
      <c r="G1844" s="32">
        <f>[1]ODBC!G1844</f>
        <v>0</v>
      </c>
      <c r="H1844" s="33">
        <f>SUM([1]ODBC!H1844)</f>
        <v>0</v>
      </c>
      <c r="I1844" s="41" t="str">
        <f>'Vinyl cutting'!$B$2</f>
        <v>J36938</v>
      </c>
      <c r="J1844" s="42">
        <f ca="1">(SUMIF('Freeform time and material'!$B$17:$B$30,B1844,'Freeform time and material'!$G$17:$G$30)) +
(SUMIF('Vinyl cutting'!$B$17:$B$30,B1844,'Vinyl cutting'!$G$17:$G$30)) +
(SUMIF('Vinyl cutting (2)'!$B$17:$B$30,B1844,'Vinyl cutting (2)'!$G$17:$G$30)) +
(SUMIF('Apply vinyl graphics'!$B$17:$B$30,B1844,'Apply vinyl graphics'!$G$17:$G$30)) +
(SUMIF('Apply vinyl graphics (2)'!$B$17:$B$30,B1844,'Apply vinyl graphics (2)'!$G$17:$G$30)) +
(SUMIF('Alum pan sign'!$B$17:$B$30,B1844,'Alum pan sign'!$G$17:$G$30)) +
(SUMIF('Alum pan sign (2)'!$B$17:$B$30,B1844,'Alum pan sign (2)'!$G$17:$G$30)) +
(SUMIF('Economy pan sign'!$B$17:$B$30,B1844,'Economy pan sign'!$G$17:$G$30)) +
(SUMIF('Post and panel sign'!$B$17:$B$30,B1844,'Post and panel sign'!$G$17:$G$30)) +
(SUMIF('Post and panel sign (2)'!$B$17:$B$30,B1844,'Post and panel sign (2)'!$G$17:$G$30)) +
(SUMIF('Flat panels only'!$B$17:$B$30,B1844,'Flat panels only'!$G$17:$G$30)) +
(SUMIF('Flat panels only (2)'!$B$17:$B$30,B1844,'Flat panels only (2)'!$G$17:$G$30)) +
(SUMIF('Routed panel shapes'!$B$18:$B$31,B1844,'Routed panel shapes'!$G$18:$G$31)) +
(SUMIF('Routed panel shapes (2)'!$B$18:$B$31,B1844,'Routed panel shapes (2)'!$G$18:$G$31)) +
(SUMIF('Routed face only'!$B$17:$B$30,B1844,'Routed face only'!$G$17:$G$30)) +
(SUMIF('Routed face only (2)'!$B$17:$B$30,B1844,'Routed face only (2)'!$G$17:$G$30)) +
(SUMIF('Routed alum faces letters'!$B$17:$B$30,B1844,'Routed alum faces letters'!$G$17:$G$30)) +
(SUMIF('Routed alum faces letters (2)'!$B$17:$B$30,B1844,'Routed alum faces letters (2)'!$G$17:$G$30)) +
(SUMIF('Routed push through acrylic'!$B$17:$B$30,B1844,'Routed push through acrylic'!$G$17:$G$30)) +
(SUMIF('Routed push through acrylic (2)'!$B$17:$B$30,B1844,'Routed push through acrylic (2)'!$G$17:$G$30)) +
(SUMIF('Sf routed cabinet'!$B$17:$B$30,B1844,'Sf routed cabinet'!$G$17:$G$30)) +
(SUMIF('Sf routed cabinet (2)'!$B$17:$B$30,B1844,'Sf routed cabinet (2)'!$G$17:$G$30)) +
(SUMIF('Df routed cabinet'!$B$17:$B$30,B1844,'Df routed cabinet'!$G$17:$G$30)) +
(SUMIF('Df routed cabinet (2)'!$B$17:$B$30,B1844,'Df routed cabinet (2)'!$G$17:$G$30)) +
(SUMIF('Sf acrylic cabinet'!$B$17:$B$30,B1844,'Sf acrylic cabinet'!$G$17:$G$30)) +
(SUMIF('Sf acrylic cabinet (2)'!$B$17:$B$30,B1844,'Sf acrylic cabinet (2)'!$G$17:$G$30)) +
(SUMIF('Economy Sf acrylic'!$B$17:$B$30,B1844,'Economy Sf acrylic'!$G$17:$G$30)) +
(SUMIF('Df acrylic cabinet'!$B$17:$B$30,B1844,'Df acrylic cabinet'!$G$17:$G$30)) +
(SUMIF('Df acrylic cabinet (2)'!$B$17:$B$30,B1844,'Df acrylic cabinet (2)'!$G$17:$G$30)) +
(SUMIF('Sf flex cabinet'!$B$17:$B$30,B1844,'Sf flex cabinet'!$G$17:$G$30)) +
(SUMIF('Sf flex cabinet (2)'!$B$17:$B$30,B1844,'Sf flex cabinet (2)'!$G$17:$G$30)) +
(SUMIF('Df flex cabinet'!$B$17:$B$36,B1844,'Df flex cabinet'!$G$17:$G$36)) +
(SUMIF('Df flex cabinet (2)'!$B$17:$B$36,B1844,'Df flex cabinet (2)'!$G$17:$G$36)) +
(SUMIF('Pole cover'!$B$17:$B$30,B1844,'Pole cover'!$G$17:$G$30)) +
(SUMIF('Pole cover (2)'!$B$17:$B$30,B1844,'Pole cover (2)'!$G$17:$G$30)) +
(SUMIF('Structural Steel Fab'!$B$17:$B$29,B1844,'Structural Steel Fab'!$G$17:$G$29)) +
(SUMIF(Reveal!$B$17:$B$30,B1844,Reveal!$G$17:$G$30)) +
(SUMIF('Reveal (2)'!$B$17:$B$30,B1844,'Reveal (2)'!$G$17:$G$30)) +
(SUMIF('Crown cove top'!$B$17:$B$30,B1844,'Crown cove top'!$G$17:$G$30)) +
(SUMIF('EMC assembly'!$B$17:$B$30,B1844,'EMC assembly'!$G$17:$G$30)) +
(SUMIF(Crating!$B$17:$B$29,B1844,Crating!$G$17:$G$29)) +
(SUMIF('LED wiring'!$B$17:$B$30,B1844,'LED wiring'!$G$17:$G$30)) +
(SUMIF('Changeable copy face'!$B$17:$B$30,B1844,'Changeable copy face'!$G$17:$G$30)) +
(SUMIF('Flex face assembly'!$B$17:$B$30,B1844,'Flex face assembly'!$G$17:$G$30)) +
(SUMIF('Routed face assembly'!$B$17:$B$30,B1844,'Routed face assembly'!$G$17:$G$30)) +
(SUMIF('Paint calculation'!$B$17:$B$30,B1844,'Paint calculation'!$G$17:$G$30)) +
(SUMIF('Trimcap letter face'!$B$17:$B$30,B1844,'Trimcap letter face'!$G$17:$G$30)) +
(SUMIF('Trimcap letter face (2)'!$B$17:$B$30,B1844,'Trimcap letter face (2)'!$G$17:$G$30)) +
(SUMIF('Channel letter fabrication'!$B$17:$B$30,B1844,'Channel letter fabrication'!$G$17:$G$30)) +
(SUMIF('Channel letter fabrication (2)'!$B$17:$B$30,B1844,'Channel letter fabrication (2)'!$G$17:$G$30))</f>
        <v>0</v>
      </c>
    </row>
    <row r="1845" spans="1:10">
      <c r="A1845" s="28">
        <f>[1]ODBC!$A1845</f>
        <v>0</v>
      </c>
      <c r="B1845" s="29">
        <f>[1]ODBC!B1845</f>
        <v>0</v>
      </c>
      <c r="C1845" s="30" t="str">
        <f>IFERROR(VLOOKUP($B1845,[1]ODBC!$B:$H,2,FALSE),"")</f>
        <v/>
      </c>
      <c r="D1845" s="30" t="str">
        <f>IFERROR(VLOOKUP($B1845,[1]ODBC!$B:$H,3,FALSE),"")</f>
        <v/>
      </c>
      <c r="E1845" s="30" t="str">
        <f>IFERROR(VLOOKUP($B1845,[1]ODBC!$B:$H,4,FALSE),"")</f>
        <v/>
      </c>
      <c r="F1845" s="31" t="str">
        <f>IFERROR(VLOOKUP($B1845,[1]ODBC!$B:$H,5,FALSE),"")</f>
        <v/>
      </c>
      <c r="G1845" s="32">
        <f>[1]ODBC!G1845</f>
        <v>0</v>
      </c>
      <c r="H1845" s="33">
        <f>SUM([1]ODBC!H1845)</f>
        <v>0</v>
      </c>
      <c r="I1845" s="41" t="str">
        <f>'Vinyl cutting'!$B$2</f>
        <v>J36938</v>
      </c>
      <c r="J1845" s="42">
        <f ca="1">(SUMIF('Freeform time and material'!$B$17:$B$30,B1845,'Freeform time and material'!$G$17:$G$30)) +
(SUMIF('Vinyl cutting'!$B$17:$B$30,B1845,'Vinyl cutting'!$G$17:$G$30)) +
(SUMIF('Vinyl cutting (2)'!$B$17:$B$30,B1845,'Vinyl cutting (2)'!$G$17:$G$30)) +
(SUMIF('Apply vinyl graphics'!$B$17:$B$30,B1845,'Apply vinyl graphics'!$G$17:$G$30)) +
(SUMIF('Apply vinyl graphics (2)'!$B$17:$B$30,B1845,'Apply vinyl graphics (2)'!$G$17:$G$30)) +
(SUMIF('Alum pan sign'!$B$17:$B$30,B1845,'Alum pan sign'!$G$17:$G$30)) +
(SUMIF('Alum pan sign (2)'!$B$17:$B$30,B1845,'Alum pan sign (2)'!$G$17:$G$30)) +
(SUMIF('Economy pan sign'!$B$17:$B$30,B1845,'Economy pan sign'!$G$17:$G$30)) +
(SUMIF('Post and panel sign'!$B$17:$B$30,B1845,'Post and panel sign'!$G$17:$G$30)) +
(SUMIF('Post and panel sign (2)'!$B$17:$B$30,B1845,'Post and panel sign (2)'!$G$17:$G$30)) +
(SUMIF('Flat panels only'!$B$17:$B$30,B1845,'Flat panels only'!$G$17:$G$30)) +
(SUMIF('Flat panels only (2)'!$B$17:$B$30,B1845,'Flat panels only (2)'!$G$17:$G$30)) +
(SUMIF('Routed panel shapes'!$B$18:$B$31,B1845,'Routed panel shapes'!$G$18:$G$31)) +
(SUMIF('Routed panel shapes (2)'!$B$18:$B$31,B1845,'Routed panel shapes (2)'!$G$18:$G$31)) +
(SUMIF('Routed face only'!$B$17:$B$30,B1845,'Routed face only'!$G$17:$G$30)) +
(SUMIF('Routed face only (2)'!$B$17:$B$30,B1845,'Routed face only (2)'!$G$17:$G$30)) +
(SUMIF('Routed alum faces letters'!$B$17:$B$30,B1845,'Routed alum faces letters'!$G$17:$G$30)) +
(SUMIF('Routed alum faces letters (2)'!$B$17:$B$30,B1845,'Routed alum faces letters (2)'!$G$17:$G$30)) +
(SUMIF('Routed push through acrylic'!$B$17:$B$30,B1845,'Routed push through acrylic'!$G$17:$G$30)) +
(SUMIF('Routed push through acrylic (2)'!$B$17:$B$30,B1845,'Routed push through acrylic (2)'!$G$17:$G$30)) +
(SUMIF('Sf routed cabinet'!$B$17:$B$30,B1845,'Sf routed cabinet'!$G$17:$G$30)) +
(SUMIF('Sf routed cabinet (2)'!$B$17:$B$30,B1845,'Sf routed cabinet (2)'!$G$17:$G$30)) +
(SUMIF('Df routed cabinet'!$B$17:$B$30,B1845,'Df routed cabinet'!$G$17:$G$30)) +
(SUMIF('Df routed cabinet (2)'!$B$17:$B$30,B1845,'Df routed cabinet (2)'!$G$17:$G$30)) +
(SUMIF('Sf acrylic cabinet'!$B$17:$B$30,B1845,'Sf acrylic cabinet'!$G$17:$G$30)) +
(SUMIF('Sf acrylic cabinet (2)'!$B$17:$B$30,B1845,'Sf acrylic cabinet (2)'!$G$17:$G$30)) +
(SUMIF('Economy Sf acrylic'!$B$17:$B$30,B1845,'Economy Sf acrylic'!$G$17:$G$30)) +
(SUMIF('Df acrylic cabinet'!$B$17:$B$30,B1845,'Df acrylic cabinet'!$G$17:$G$30)) +
(SUMIF('Df acrylic cabinet (2)'!$B$17:$B$30,B1845,'Df acrylic cabinet (2)'!$G$17:$G$30)) +
(SUMIF('Sf flex cabinet'!$B$17:$B$30,B1845,'Sf flex cabinet'!$G$17:$G$30)) +
(SUMIF('Sf flex cabinet (2)'!$B$17:$B$30,B1845,'Sf flex cabinet (2)'!$G$17:$G$30)) +
(SUMIF('Df flex cabinet'!$B$17:$B$36,B1845,'Df flex cabinet'!$G$17:$G$36)) +
(SUMIF('Df flex cabinet (2)'!$B$17:$B$36,B1845,'Df flex cabinet (2)'!$G$17:$G$36)) +
(SUMIF('Pole cover'!$B$17:$B$30,B1845,'Pole cover'!$G$17:$G$30)) +
(SUMIF('Pole cover (2)'!$B$17:$B$30,B1845,'Pole cover (2)'!$G$17:$G$30)) +
(SUMIF('Structural Steel Fab'!$B$17:$B$29,B1845,'Structural Steel Fab'!$G$17:$G$29)) +
(SUMIF(Reveal!$B$17:$B$30,B1845,Reveal!$G$17:$G$30)) +
(SUMIF('Reveal (2)'!$B$17:$B$30,B1845,'Reveal (2)'!$G$17:$G$30)) +
(SUMIF('Crown cove top'!$B$17:$B$30,B1845,'Crown cove top'!$G$17:$G$30)) +
(SUMIF('EMC assembly'!$B$17:$B$30,B1845,'EMC assembly'!$G$17:$G$30)) +
(SUMIF(Crating!$B$17:$B$29,B1845,Crating!$G$17:$G$29)) +
(SUMIF('LED wiring'!$B$17:$B$30,B1845,'LED wiring'!$G$17:$G$30)) +
(SUMIF('Changeable copy face'!$B$17:$B$30,B1845,'Changeable copy face'!$G$17:$G$30)) +
(SUMIF('Flex face assembly'!$B$17:$B$30,B1845,'Flex face assembly'!$G$17:$G$30)) +
(SUMIF('Routed face assembly'!$B$17:$B$30,B1845,'Routed face assembly'!$G$17:$G$30)) +
(SUMIF('Paint calculation'!$B$17:$B$30,B1845,'Paint calculation'!$G$17:$G$30)) +
(SUMIF('Trimcap letter face'!$B$17:$B$30,B1845,'Trimcap letter face'!$G$17:$G$30)) +
(SUMIF('Trimcap letter face (2)'!$B$17:$B$30,B1845,'Trimcap letter face (2)'!$G$17:$G$30)) +
(SUMIF('Channel letter fabrication'!$B$17:$B$30,B1845,'Channel letter fabrication'!$G$17:$G$30)) +
(SUMIF('Channel letter fabrication (2)'!$B$17:$B$30,B1845,'Channel letter fabrication (2)'!$G$17:$G$30))</f>
        <v>0</v>
      </c>
    </row>
    <row r="1846" spans="1:10">
      <c r="A1846" s="28">
        <f>[1]ODBC!$A1846</f>
        <v>0</v>
      </c>
      <c r="B1846" s="29">
        <f>[1]ODBC!B1846</f>
        <v>0</v>
      </c>
      <c r="C1846" s="30" t="str">
        <f>IFERROR(VLOOKUP($B1846,[1]ODBC!$B:$H,2,FALSE),"")</f>
        <v/>
      </c>
      <c r="D1846" s="30" t="str">
        <f>IFERROR(VLOOKUP($B1846,[1]ODBC!$B:$H,3,FALSE),"")</f>
        <v/>
      </c>
      <c r="E1846" s="30" t="str">
        <f>IFERROR(VLOOKUP($B1846,[1]ODBC!$B:$H,4,FALSE),"")</f>
        <v/>
      </c>
      <c r="F1846" s="31" t="str">
        <f>IFERROR(VLOOKUP($B1846,[1]ODBC!$B:$H,5,FALSE),"")</f>
        <v/>
      </c>
      <c r="G1846" s="32">
        <f>[1]ODBC!G1846</f>
        <v>0</v>
      </c>
      <c r="H1846" s="33">
        <f>SUM([1]ODBC!H1846)</f>
        <v>0</v>
      </c>
      <c r="I1846" s="41" t="str">
        <f>'Vinyl cutting'!$B$2</f>
        <v>J36938</v>
      </c>
      <c r="J1846" s="42">
        <f ca="1">(SUMIF('Freeform time and material'!$B$17:$B$30,B1846,'Freeform time and material'!$G$17:$G$30)) +
(SUMIF('Vinyl cutting'!$B$17:$B$30,B1846,'Vinyl cutting'!$G$17:$G$30)) +
(SUMIF('Vinyl cutting (2)'!$B$17:$B$30,B1846,'Vinyl cutting (2)'!$G$17:$G$30)) +
(SUMIF('Apply vinyl graphics'!$B$17:$B$30,B1846,'Apply vinyl graphics'!$G$17:$G$30)) +
(SUMIF('Apply vinyl graphics (2)'!$B$17:$B$30,B1846,'Apply vinyl graphics (2)'!$G$17:$G$30)) +
(SUMIF('Alum pan sign'!$B$17:$B$30,B1846,'Alum pan sign'!$G$17:$G$30)) +
(SUMIF('Alum pan sign (2)'!$B$17:$B$30,B1846,'Alum pan sign (2)'!$G$17:$G$30)) +
(SUMIF('Economy pan sign'!$B$17:$B$30,B1846,'Economy pan sign'!$G$17:$G$30)) +
(SUMIF('Post and panel sign'!$B$17:$B$30,B1846,'Post and panel sign'!$G$17:$G$30)) +
(SUMIF('Post and panel sign (2)'!$B$17:$B$30,B1846,'Post and panel sign (2)'!$G$17:$G$30)) +
(SUMIF('Flat panels only'!$B$17:$B$30,B1846,'Flat panels only'!$G$17:$G$30)) +
(SUMIF('Flat panels only (2)'!$B$17:$B$30,B1846,'Flat panels only (2)'!$G$17:$G$30)) +
(SUMIF('Routed panel shapes'!$B$18:$B$31,B1846,'Routed panel shapes'!$G$18:$G$31)) +
(SUMIF('Routed panel shapes (2)'!$B$18:$B$31,B1846,'Routed panel shapes (2)'!$G$18:$G$31)) +
(SUMIF('Routed face only'!$B$17:$B$30,B1846,'Routed face only'!$G$17:$G$30)) +
(SUMIF('Routed face only (2)'!$B$17:$B$30,B1846,'Routed face only (2)'!$G$17:$G$30)) +
(SUMIF('Routed alum faces letters'!$B$17:$B$30,B1846,'Routed alum faces letters'!$G$17:$G$30)) +
(SUMIF('Routed alum faces letters (2)'!$B$17:$B$30,B1846,'Routed alum faces letters (2)'!$G$17:$G$30)) +
(SUMIF('Routed push through acrylic'!$B$17:$B$30,B1846,'Routed push through acrylic'!$G$17:$G$30)) +
(SUMIF('Routed push through acrylic (2)'!$B$17:$B$30,B1846,'Routed push through acrylic (2)'!$G$17:$G$30)) +
(SUMIF('Sf routed cabinet'!$B$17:$B$30,B1846,'Sf routed cabinet'!$G$17:$G$30)) +
(SUMIF('Sf routed cabinet (2)'!$B$17:$B$30,B1846,'Sf routed cabinet (2)'!$G$17:$G$30)) +
(SUMIF('Df routed cabinet'!$B$17:$B$30,B1846,'Df routed cabinet'!$G$17:$G$30)) +
(SUMIF('Df routed cabinet (2)'!$B$17:$B$30,B1846,'Df routed cabinet (2)'!$G$17:$G$30)) +
(SUMIF('Sf acrylic cabinet'!$B$17:$B$30,B1846,'Sf acrylic cabinet'!$G$17:$G$30)) +
(SUMIF('Sf acrylic cabinet (2)'!$B$17:$B$30,B1846,'Sf acrylic cabinet (2)'!$G$17:$G$30)) +
(SUMIF('Economy Sf acrylic'!$B$17:$B$30,B1846,'Economy Sf acrylic'!$G$17:$G$30)) +
(SUMIF('Df acrylic cabinet'!$B$17:$B$30,B1846,'Df acrylic cabinet'!$G$17:$G$30)) +
(SUMIF('Df acrylic cabinet (2)'!$B$17:$B$30,B1846,'Df acrylic cabinet (2)'!$G$17:$G$30)) +
(SUMIF('Sf flex cabinet'!$B$17:$B$30,B1846,'Sf flex cabinet'!$G$17:$G$30)) +
(SUMIF('Sf flex cabinet (2)'!$B$17:$B$30,B1846,'Sf flex cabinet (2)'!$G$17:$G$30)) +
(SUMIF('Df flex cabinet'!$B$17:$B$36,B1846,'Df flex cabinet'!$G$17:$G$36)) +
(SUMIF('Df flex cabinet (2)'!$B$17:$B$36,B1846,'Df flex cabinet (2)'!$G$17:$G$36)) +
(SUMIF('Pole cover'!$B$17:$B$30,B1846,'Pole cover'!$G$17:$G$30)) +
(SUMIF('Pole cover (2)'!$B$17:$B$30,B1846,'Pole cover (2)'!$G$17:$G$30)) +
(SUMIF('Structural Steel Fab'!$B$17:$B$29,B1846,'Structural Steel Fab'!$G$17:$G$29)) +
(SUMIF(Reveal!$B$17:$B$30,B1846,Reveal!$G$17:$G$30)) +
(SUMIF('Reveal (2)'!$B$17:$B$30,B1846,'Reveal (2)'!$G$17:$G$30)) +
(SUMIF('Crown cove top'!$B$17:$B$30,B1846,'Crown cove top'!$G$17:$G$30)) +
(SUMIF('EMC assembly'!$B$17:$B$30,B1846,'EMC assembly'!$G$17:$G$30)) +
(SUMIF(Crating!$B$17:$B$29,B1846,Crating!$G$17:$G$29)) +
(SUMIF('LED wiring'!$B$17:$B$30,B1846,'LED wiring'!$G$17:$G$30)) +
(SUMIF('Changeable copy face'!$B$17:$B$30,B1846,'Changeable copy face'!$G$17:$G$30)) +
(SUMIF('Flex face assembly'!$B$17:$B$30,B1846,'Flex face assembly'!$G$17:$G$30)) +
(SUMIF('Routed face assembly'!$B$17:$B$30,B1846,'Routed face assembly'!$G$17:$G$30)) +
(SUMIF('Paint calculation'!$B$17:$B$30,B1846,'Paint calculation'!$G$17:$G$30)) +
(SUMIF('Trimcap letter face'!$B$17:$B$30,B1846,'Trimcap letter face'!$G$17:$G$30)) +
(SUMIF('Trimcap letter face (2)'!$B$17:$B$30,B1846,'Trimcap letter face (2)'!$G$17:$G$30)) +
(SUMIF('Channel letter fabrication'!$B$17:$B$30,B1846,'Channel letter fabrication'!$G$17:$G$30)) +
(SUMIF('Channel letter fabrication (2)'!$B$17:$B$30,B1846,'Channel letter fabrication (2)'!$G$17:$G$30))</f>
        <v>0</v>
      </c>
    </row>
    <row r="1847" spans="1:10">
      <c r="A1847" s="28">
        <f>[1]ODBC!$A1847</f>
        <v>0</v>
      </c>
      <c r="B1847" s="29">
        <f>[1]ODBC!B1847</f>
        <v>0</v>
      </c>
      <c r="C1847" s="30" t="str">
        <f>IFERROR(VLOOKUP($B1847,[1]ODBC!$B:$H,2,FALSE),"")</f>
        <v/>
      </c>
      <c r="D1847" s="30" t="str">
        <f>IFERROR(VLOOKUP($B1847,[1]ODBC!$B:$H,3,FALSE),"")</f>
        <v/>
      </c>
      <c r="E1847" s="30" t="str">
        <f>IFERROR(VLOOKUP($B1847,[1]ODBC!$B:$H,4,FALSE),"")</f>
        <v/>
      </c>
      <c r="F1847" s="31" t="str">
        <f>IFERROR(VLOOKUP($B1847,[1]ODBC!$B:$H,5,FALSE),"")</f>
        <v/>
      </c>
      <c r="G1847" s="32">
        <f>[1]ODBC!G1847</f>
        <v>0</v>
      </c>
      <c r="H1847" s="33">
        <f>SUM([1]ODBC!H1847)</f>
        <v>0</v>
      </c>
      <c r="I1847" s="41" t="str">
        <f>'Vinyl cutting'!$B$2</f>
        <v>J36938</v>
      </c>
      <c r="J1847" s="42">
        <f ca="1">(SUMIF('Freeform time and material'!$B$17:$B$30,B1847,'Freeform time and material'!$G$17:$G$30)) +
(SUMIF('Vinyl cutting'!$B$17:$B$30,B1847,'Vinyl cutting'!$G$17:$G$30)) +
(SUMIF('Vinyl cutting (2)'!$B$17:$B$30,B1847,'Vinyl cutting (2)'!$G$17:$G$30)) +
(SUMIF('Apply vinyl graphics'!$B$17:$B$30,B1847,'Apply vinyl graphics'!$G$17:$G$30)) +
(SUMIF('Apply vinyl graphics (2)'!$B$17:$B$30,B1847,'Apply vinyl graphics (2)'!$G$17:$G$30)) +
(SUMIF('Alum pan sign'!$B$17:$B$30,B1847,'Alum pan sign'!$G$17:$G$30)) +
(SUMIF('Alum pan sign (2)'!$B$17:$B$30,B1847,'Alum pan sign (2)'!$G$17:$G$30)) +
(SUMIF('Economy pan sign'!$B$17:$B$30,B1847,'Economy pan sign'!$G$17:$G$30)) +
(SUMIF('Post and panel sign'!$B$17:$B$30,B1847,'Post and panel sign'!$G$17:$G$30)) +
(SUMIF('Post and panel sign (2)'!$B$17:$B$30,B1847,'Post and panel sign (2)'!$G$17:$G$30)) +
(SUMIF('Flat panels only'!$B$17:$B$30,B1847,'Flat panels only'!$G$17:$G$30)) +
(SUMIF('Flat panels only (2)'!$B$17:$B$30,B1847,'Flat panels only (2)'!$G$17:$G$30)) +
(SUMIF('Routed panel shapes'!$B$18:$B$31,B1847,'Routed panel shapes'!$G$18:$G$31)) +
(SUMIF('Routed panel shapes (2)'!$B$18:$B$31,B1847,'Routed panel shapes (2)'!$G$18:$G$31)) +
(SUMIF('Routed face only'!$B$17:$B$30,B1847,'Routed face only'!$G$17:$G$30)) +
(SUMIF('Routed face only (2)'!$B$17:$B$30,B1847,'Routed face only (2)'!$G$17:$G$30)) +
(SUMIF('Routed alum faces letters'!$B$17:$B$30,B1847,'Routed alum faces letters'!$G$17:$G$30)) +
(SUMIF('Routed alum faces letters (2)'!$B$17:$B$30,B1847,'Routed alum faces letters (2)'!$G$17:$G$30)) +
(SUMIF('Routed push through acrylic'!$B$17:$B$30,B1847,'Routed push through acrylic'!$G$17:$G$30)) +
(SUMIF('Routed push through acrylic (2)'!$B$17:$B$30,B1847,'Routed push through acrylic (2)'!$G$17:$G$30)) +
(SUMIF('Sf routed cabinet'!$B$17:$B$30,B1847,'Sf routed cabinet'!$G$17:$G$30)) +
(SUMIF('Sf routed cabinet (2)'!$B$17:$B$30,B1847,'Sf routed cabinet (2)'!$G$17:$G$30)) +
(SUMIF('Df routed cabinet'!$B$17:$B$30,B1847,'Df routed cabinet'!$G$17:$G$30)) +
(SUMIF('Df routed cabinet (2)'!$B$17:$B$30,B1847,'Df routed cabinet (2)'!$G$17:$G$30)) +
(SUMIF('Sf acrylic cabinet'!$B$17:$B$30,B1847,'Sf acrylic cabinet'!$G$17:$G$30)) +
(SUMIF('Sf acrylic cabinet (2)'!$B$17:$B$30,B1847,'Sf acrylic cabinet (2)'!$G$17:$G$30)) +
(SUMIF('Economy Sf acrylic'!$B$17:$B$30,B1847,'Economy Sf acrylic'!$G$17:$G$30)) +
(SUMIF('Df acrylic cabinet'!$B$17:$B$30,B1847,'Df acrylic cabinet'!$G$17:$G$30)) +
(SUMIF('Df acrylic cabinet (2)'!$B$17:$B$30,B1847,'Df acrylic cabinet (2)'!$G$17:$G$30)) +
(SUMIF('Sf flex cabinet'!$B$17:$B$30,B1847,'Sf flex cabinet'!$G$17:$G$30)) +
(SUMIF('Sf flex cabinet (2)'!$B$17:$B$30,B1847,'Sf flex cabinet (2)'!$G$17:$G$30)) +
(SUMIF('Df flex cabinet'!$B$17:$B$36,B1847,'Df flex cabinet'!$G$17:$G$36)) +
(SUMIF('Df flex cabinet (2)'!$B$17:$B$36,B1847,'Df flex cabinet (2)'!$G$17:$G$36)) +
(SUMIF('Pole cover'!$B$17:$B$30,B1847,'Pole cover'!$G$17:$G$30)) +
(SUMIF('Pole cover (2)'!$B$17:$B$30,B1847,'Pole cover (2)'!$G$17:$G$30)) +
(SUMIF('Structural Steel Fab'!$B$17:$B$29,B1847,'Structural Steel Fab'!$G$17:$G$29)) +
(SUMIF(Reveal!$B$17:$B$30,B1847,Reveal!$G$17:$G$30)) +
(SUMIF('Reveal (2)'!$B$17:$B$30,B1847,'Reveal (2)'!$G$17:$G$30)) +
(SUMIF('Crown cove top'!$B$17:$B$30,B1847,'Crown cove top'!$G$17:$G$30)) +
(SUMIF('EMC assembly'!$B$17:$B$30,B1847,'EMC assembly'!$G$17:$G$30)) +
(SUMIF(Crating!$B$17:$B$29,B1847,Crating!$G$17:$G$29)) +
(SUMIF('LED wiring'!$B$17:$B$30,B1847,'LED wiring'!$G$17:$G$30)) +
(SUMIF('Changeable copy face'!$B$17:$B$30,B1847,'Changeable copy face'!$G$17:$G$30)) +
(SUMIF('Flex face assembly'!$B$17:$B$30,B1847,'Flex face assembly'!$G$17:$G$30)) +
(SUMIF('Routed face assembly'!$B$17:$B$30,B1847,'Routed face assembly'!$G$17:$G$30)) +
(SUMIF('Paint calculation'!$B$17:$B$30,B1847,'Paint calculation'!$G$17:$G$30)) +
(SUMIF('Trimcap letter face'!$B$17:$B$30,B1847,'Trimcap letter face'!$G$17:$G$30)) +
(SUMIF('Trimcap letter face (2)'!$B$17:$B$30,B1847,'Trimcap letter face (2)'!$G$17:$G$30)) +
(SUMIF('Channel letter fabrication'!$B$17:$B$30,B1847,'Channel letter fabrication'!$G$17:$G$30)) +
(SUMIF('Channel letter fabrication (2)'!$B$17:$B$30,B1847,'Channel letter fabrication (2)'!$G$17:$G$30))</f>
        <v>0</v>
      </c>
    </row>
    <row r="1848" spans="1:10">
      <c r="A1848" s="28">
        <f>[1]ODBC!$A1848</f>
        <v>0</v>
      </c>
      <c r="B1848" s="29">
        <f>[1]ODBC!B1848</f>
        <v>0</v>
      </c>
      <c r="C1848" s="30" t="str">
        <f>IFERROR(VLOOKUP($B1848,[1]ODBC!$B:$H,2,FALSE),"")</f>
        <v/>
      </c>
      <c r="D1848" s="30" t="str">
        <f>IFERROR(VLOOKUP($B1848,[1]ODBC!$B:$H,3,FALSE),"")</f>
        <v/>
      </c>
      <c r="E1848" s="30" t="str">
        <f>IFERROR(VLOOKUP($B1848,[1]ODBC!$B:$H,4,FALSE),"")</f>
        <v/>
      </c>
      <c r="F1848" s="31" t="str">
        <f>IFERROR(VLOOKUP($B1848,[1]ODBC!$B:$H,5,FALSE),"")</f>
        <v/>
      </c>
      <c r="G1848" s="32">
        <f>[1]ODBC!G1848</f>
        <v>0</v>
      </c>
      <c r="H1848" s="33">
        <f>SUM([1]ODBC!H1848)</f>
        <v>0</v>
      </c>
      <c r="I1848" s="41" t="str">
        <f>'Vinyl cutting'!$B$2</f>
        <v>J36938</v>
      </c>
      <c r="J1848" s="42">
        <f ca="1">(SUMIF('Freeform time and material'!$B$17:$B$30,B1848,'Freeform time and material'!$G$17:$G$30)) +
(SUMIF('Vinyl cutting'!$B$17:$B$30,B1848,'Vinyl cutting'!$G$17:$G$30)) +
(SUMIF('Vinyl cutting (2)'!$B$17:$B$30,B1848,'Vinyl cutting (2)'!$G$17:$G$30)) +
(SUMIF('Apply vinyl graphics'!$B$17:$B$30,B1848,'Apply vinyl graphics'!$G$17:$G$30)) +
(SUMIF('Apply vinyl graphics (2)'!$B$17:$B$30,B1848,'Apply vinyl graphics (2)'!$G$17:$G$30)) +
(SUMIF('Alum pan sign'!$B$17:$B$30,B1848,'Alum pan sign'!$G$17:$G$30)) +
(SUMIF('Alum pan sign (2)'!$B$17:$B$30,B1848,'Alum pan sign (2)'!$G$17:$G$30)) +
(SUMIF('Economy pan sign'!$B$17:$B$30,B1848,'Economy pan sign'!$G$17:$G$30)) +
(SUMIF('Post and panel sign'!$B$17:$B$30,B1848,'Post and panel sign'!$G$17:$G$30)) +
(SUMIF('Post and panel sign (2)'!$B$17:$B$30,B1848,'Post and panel sign (2)'!$G$17:$G$30)) +
(SUMIF('Flat panels only'!$B$17:$B$30,B1848,'Flat panels only'!$G$17:$G$30)) +
(SUMIF('Flat panels only (2)'!$B$17:$B$30,B1848,'Flat panels only (2)'!$G$17:$G$30)) +
(SUMIF('Routed panel shapes'!$B$18:$B$31,B1848,'Routed panel shapes'!$G$18:$G$31)) +
(SUMIF('Routed panel shapes (2)'!$B$18:$B$31,B1848,'Routed panel shapes (2)'!$G$18:$G$31)) +
(SUMIF('Routed face only'!$B$17:$B$30,B1848,'Routed face only'!$G$17:$G$30)) +
(SUMIF('Routed face only (2)'!$B$17:$B$30,B1848,'Routed face only (2)'!$G$17:$G$30)) +
(SUMIF('Routed alum faces letters'!$B$17:$B$30,B1848,'Routed alum faces letters'!$G$17:$G$30)) +
(SUMIF('Routed alum faces letters (2)'!$B$17:$B$30,B1848,'Routed alum faces letters (2)'!$G$17:$G$30)) +
(SUMIF('Routed push through acrylic'!$B$17:$B$30,B1848,'Routed push through acrylic'!$G$17:$G$30)) +
(SUMIF('Routed push through acrylic (2)'!$B$17:$B$30,B1848,'Routed push through acrylic (2)'!$G$17:$G$30)) +
(SUMIF('Sf routed cabinet'!$B$17:$B$30,B1848,'Sf routed cabinet'!$G$17:$G$30)) +
(SUMIF('Sf routed cabinet (2)'!$B$17:$B$30,B1848,'Sf routed cabinet (2)'!$G$17:$G$30)) +
(SUMIF('Df routed cabinet'!$B$17:$B$30,B1848,'Df routed cabinet'!$G$17:$G$30)) +
(SUMIF('Df routed cabinet (2)'!$B$17:$B$30,B1848,'Df routed cabinet (2)'!$G$17:$G$30)) +
(SUMIF('Sf acrylic cabinet'!$B$17:$B$30,B1848,'Sf acrylic cabinet'!$G$17:$G$30)) +
(SUMIF('Sf acrylic cabinet (2)'!$B$17:$B$30,B1848,'Sf acrylic cabinet (2)'!$G$17:$G$30)) +
(SUMIF('Economy Sf acrylic'!$B$17:$B$30,B1848,'Economy Sf acrylic'!$G$17:$G$30)) +
(SUMIF('Df acrylic cabinet'!$B$17:$B$30,B1848,'Df acrylic cabinet'!$G$17:$G$30)) +
(SUMIF('Df acrylic cabinet (2)'!$B$17:$B$30,B1848,'Df acrylic cabinet (2)'!$G$17:$G$30)) +
(SUMIF('Sf flex cabinet'!$B$17:$B$30,B1848,'Sf flex cabinet'!$G$17:$G$30)) +
(SUMIF('Sf flex cabinet (2)'!$B$17:$B$30,B1848,'Sf flex cabinet (2)'!$G$17:$G$30)) +
(SUMIF('Df flex cabinet'!$B$17:$B$36,B1848,'Df flex cabinet'!$G$17:$G$36)) +
(SUMIF('Df flex cabinet (2)'!$B$17:$B$36,B1848,'Df flex cabinet (2)'!$G$17:$G$36)) +
(SUMIF('Pole cover'!$B$17:$B$30,B1848,'Pole cover'!$G$17:$G$30)) +
(SUMIF('Pole cover (2)'!$B$17:$B$30,B1848,'Pole cover (2)'!$G$17:$G$30)) +
(SUMIF('Structural Steel Fab'!$B$17:$B$29,B1848,'Structural Steel Fab'!$G$17:$G$29)) +
(SUMIF(Reveal!$B$17:$B$30,B1848,Reveal!$G$17:$G$30)) +
(SUMIF('Reveal (2)'!$B$17:$B$30,B1848,'Reveal (2)'!$G$17:$G$30)) +
(SUMIF('Crown cove top'!$B$17:$B$30,B1848,'Crown cove top'!$G$17:$G$30)) +
(SUMIF('EMC assembly'!$B$17:$B$30,B1848,'EMC assembly'!$G$17:$G$30)) +
(SUMIF(Crating!$B$17:$B$29,B1848,Crating!$G$17:$G$29)) +
(SUMIF('LED wiring'!$B$17:$B$30,B1848,'LED wiring'!$G$17:$G$30)) +
(SUMIF('Changeable copy face'!$B$17:$B$30,B1848,'Changeable copy face'!$G$17:$G$30)) +
(SUMIF('Flex face assembly'!$B$17:$B$30,B1848,'Flex face assembly'!$G$17:$G$30)) +
(SUMIF('Routed face assembly'!$B$17:$B$30,B1848,'Routed face assembly'!$G$17:$G$30)) +
(SUMIF('Paint calculation'!$B$17:$B$30,B1848,'Paint calculation'!$G$17:$G$30)) +
(SUMIF('Trimcap letter face'!$B$17:$B$30,B1848,'Trimcap letter face'!$G$17:$G$30)) +
(SUMIF('Trimcap letter face (2)'!$B$17:$B$30,B1848,'Trimcap letter face (2)'!$G$17:$G$30)) +
(SUMIF('Channel letter fabrication'!$B$17:$B$30,B1848,'Channel letter fabrication'!$G$17:$G$30)) +
(SUMIF('Channel letter fabrication (2)'!$B$17:$B$30,B1848,'Channel letter fabrication (2)'!$G$17:$G$30))</f>
        <v>0</v>
      </c>
    </row>
    <row r="1849" spans="1:10">
      <c r="A1849" s="28">
        <f>[1]ODBC!$A1849</f>
        <v>0</v>
      </c>
      <c r="B1849" s="29">
        <f>[1]ODBC!B1849</f>
        <v>0</v>
      </c>
      <c r="C1849" s="30" t="str">
        <f>IFERROR(VLOOKUP($B1849,[1]ODBC!$B:$H,2,FALSE),"")</f>
        <v/>
      </c>
      <c r="D1849" s="30" t="str">
        <f>IFERROR(VLOOKUP($B1849,[1]ODBC!$B:$H,3,FALSE),"")</f>
        <v/>
      </c>
      <c r="E1849" s="30" t="str">
        <f>IFERROR(VLOOKUP($B1849,[1]ODBC!$B:$H,4,FALSE),"")</f>
        <v/>
      </c>
      <c r="F1849" s="31" t="str">
        <f>IFERROR(VLOOKUP($B1849,[1]ODBC!$B:$H,5,FALSE),"")</f>
        <v/>
      </c>
      <c r="G1849" s="32">
        <f>[1]ODBC!G1849</f>
        <v>0</v>
      </c>
      <c r="H1849" s="33">
        <f>SUM([1]ODBC!H1849)</f>
        <v>0</v>
      </c>
      <c r="I1849" s="41" t="str">
        <f>'Vinyl cutting'!$B$2</f>
        <v>J36938</v>
      </c>
      <c r="J1849" s="42">
        <f ca="1">(SUMIF('Freeform time and material'!$B$17:$B$30,B1849,'Freeform time and material'!$G$17:$G$30)) +
(SUMIF('Vinyl cutting'!$B$17:$B$30,B1849,'Vinyl cutting'!$G$17:$G$30)) +
(SUMIF('Vinyl cutting (2)'!$B$17:$B$30,B1849,'Vinyl cutting (2)'!$G$17:$G$30)) +
(SUMIF('Apply vinyl graphics'!$B$17:$B$30,B1849,'Apply vinyl graphics'!$G$17:$G$30)) +
(SUMIF('Apply vinyl graphics (2)'!$B$17:$B$30,B1849,'Apply vinyl graphics (2)'!$G$17:$G$30)) +
(SUMIF('Alum pan sign'!$B$17:$B$30,B1849,'Alum pan sign'!$G$17:$G$30)) +
(SUMIF('Alum pan sign (2)'!$B$17:$B$30,B1849,'Alum pan sign (2)'!$G$17:$G$30)) +
(SUMIF('Economy pan sign'!$B$17:$B$30,B1849,'Economy pan sign'!$G$17:$G$30)) +
(SUMIF('Post and panel sign'!$B$17:$B$30,B1849,'Post and panel sign'!$G$17:$G$30)) +
(SUMIF('Post and panel sign (2)'!$B$17:$B$30,B1849,'Post and panel sign (2)'!$G$17:$G$30)) +
(SUMIF('Flat panels only'!$B$17:$B$30,B1849,'Flat panels only'!$G$17:$G$30)) +
(SUMIF('Flat panels only (2)'!$B$17:$B$30,B1849,'Flat panels only (2)'!$G$17:$G$30)) +
(SUMIF('Routed panel shapes'!$B$18:$B$31,B1849,'Routed panel shapes'!$G$18:$G$31)) +
(SUMIF('Routed panel shapes (2)'!$B$18:$B$31,B1849,'Routed panel shapes (2)'!$G$18:$G$31)) +
(SUMIF('Routed face only'!$B$17:$B$30,B1849,'Routed face only'!$G$17:$G$30)) +
(SUMIF('Routed face only (2)'!$B$17:$B$30,B1849,'Routed face only (2)'!$G$17:$G$30)) +
(SUMIF('Routed alum faces letters'!$B$17:$B$30,B1849,'Routed alum faces letters'!$G$17:$G$30)) +
(SUMIF('Routed alum faces letters (2)'!$B$17:$B$30,B1849,'Routed alum faces letters (2)'!$G$17:$G$30)) +
(SUMIF('Routed push through acrylic'!$B$17:$B$30,B1849,'Routed push through acrylic'!$G$17:$G$30)) +
(SUMIF('Routed push through acrylic (2)'!$B$17:$B$30,B1849,'Routed push through acrylic (2)'!$G$17:$G$30)) +
(SUMIF('Sf routed cabinet'!$B$17:$B$30,B1849,'Sf routed cabinet'!$G$17:$G$30)) +
(SUMIF('Sf routed cabinet (2)'!$B$17:$B$30,B1849,'Sf routed cabinet (2)'!$G$17:$G$30)) +
(SUMIF('Df routed cabinet'!$B$17:$B$30,B1849,'Df routed cabinet'!$G$17:$G$30)) +
(SUMIF('Df routed cabinet (2)'!$B$17:$B$30,B1849,'Df routed cabinet (2)'!$G$17:$G$30)) +
(SUMIF('Sf acrylic cabinet'!$B$17:$B$30,B1849,'Sf acrylic cabinet'!$G$17:$G$30)) +
(SUMIF('Sf acrylic cabinet (2)'!$B$17:$B$30,B1849,'Sf acrylic cabinet (2)'!$G$17:$G$30)) +
(SUMIF('Economy Sf acrylic'!$B$17:$B$30,B1849,'Economy Sf acrylic'!$G$17:$G$30)) +
(SUMIF('Df acrylic cabinet'!$B$17:$B$30,B1849,'Df acrylic cabinet'!$G$17:$G$30)) +
(SUMIF('Df acrylic cabinet (2)'!$B$17:$B$30,B1849,'Df acrylic cabinet (2)'!$G$17:$G$30)) +
(SUMIF('Sf flex cabinet'!$B$17:$B$30,B1849,'Sf flex cabinet'!$G$17:$G$30)) +
(SUMIF('Sf flex cabinet (2)'!$B$17:$B$30,B1849,'Sf flex cabinet (2)'!$G$17:$G$30)) +
(SUMIF('Df flex cabinet'!$B$17:$B$36,B1849,'Df flex cabinet'!$G$17:$G$36)) +
(SUMIF('Df flex cabinet (2)'!$B$17:$B$36,B1849,'Df flex cabinet (2)'!$G$17:$G$36)) +
(SUMIF('Pole cover'!$B$17:$B$30,B1849,'Pole cover'!$G$17:$G$30)) +
(SUMIF('Pole cover (2)'!$B$17:$B$30,B1849,'Pole cover (2)'!$G$17:$G$30)) +
(SUMIF('Structural Steel Fab'!$B$17:$B$29,B1849,'Structural Steel Fab'!$G$17:$G$29)) +
(SUMIF(Reveal!$B$17:$B$30,B1849,Reveal!$G$17:$G$30)) +
(SUMIF('Reveal (2)'!$B$17:$B$30,B1849,'Reveal (2)'!$G$17:$G$30)) +
(SUMIF('Crown cove top'!$B$17:$B$30,B1849,'Crown cove top'!$G$17:$G$30)) +
(SUMIF('EMC assembly'!$B$17:$B$30,B1849,'EMC assembly'!$G$17:$G$30)) +
(SUMIF(Crating!$B$17:$B$29,B1849,Crating!$G$17:$G$29)) +
(SUMIF('LED wiring'!$B$17:$B$30,B1849,'LED wiring'!$G$17:$G$30)) +
(SUMIF('Changeable copy face'!$B$17:$B$30,B1849,'Changeable copy face'!$G$17:$G$30)) +
(SUMIF('Flex face assembly'!$B$17:$B$30,B1849,'Flex face assembly'!$G$17:$G$30)) +
(SUMIF('Routed face assembly'!$B$17:$B$30,B1849,'Routed face assembly'!$G$17:$G$30)) +
(SUMIF('Paint calculation'!$B$17:$B$30,B1849,'Paint calculation'!$G$17:$G$30)) +
(SUMIF('Trimcap letter face'!$B$17:$B$30,B1849,'Trimcap letter face'!$G$17:$G$30)) +
(SUMIF('Trimcap letter face (2)'!$B$17:$B$30,B1849,'Trimcap letter face (2)'!$G$17:$G$30)) +
(SUMIF('Channel letter fabrication'!$B$17:$B$30,B1849,'Channel letter fabrication'!$G$17:$G$30)) +
(SUMIF('Channel letter fabrication (2)'!$B$17:$B$30,B1849,'Channel letter fabrication (2)'!$G$17:$G$30))</f>
        <v>0</v>
      </c>
    </row>
    <row r="1850" spans="1:10">
      <c r="A1850" s="28">
        <f>[1]ODBC!$A1850</f>
        <v>0</v>
      </c>
      <c r="B1850" s="29">
        <f>[1]ODBC!B1850</f>
        <v>0</v>
      </c>
      <c r="C1850" s="30" t="str">
        <f>IFERROR(VLOOKUP($B1850,[1]ODBC!$B:$H,2,FALSE),"")</f>
        <v/>
      </c>
      <c r="D1850" s="30" t="str">
        <f>IFERROR(VLOOKUP($B1850,[1]ODBC!$B:$H,3,FALSE),"")</f>
        <v/>
      </c>
      <c r="E1850" s="30" t="str">
        <f>IFERROR(VLOOKUP($B1850,[1]ODBC!$B:$H,4,FALSE),"")</f>
        <v/>
      </c>
      <c r="F1850" s="31" t="str">
        <f>IFERROR(VLOOKUP($B1850,[1]ODBC!$B:$H,5,FALSE),"")</f>
        <v/>
      </c>
      <c r="G1850" s="32">
        <f>[1]ODBC!G1850</f>
        <v>0</v>
      </c>
      <c r="H1850" s="33">
        <f>SUM([1]ODBC!H1850)</f>
        <v>0</v>
      </c>
      <c r="I1850" s="41" t="str">
        <f>'Vinyl cutting'!$B$2</f>
        <v>J36938</v>
      </c>
      <c r="J1850" s="42">
        <f ca="1">(SUMIF('Freeform time and material'!$B$17:$B$30,B1850,'Freeform time and material'!$G$17:$G$30)) +
(SUMIF('Vinyl cutting'!$B$17:$B$30,B1850,'Vinyl cutting'!$G$17:$G$30)) +
(SUMIF('Vinyl cutting (2)'!$B$17:$B$30,B1850,'Vinyl cutting (2)'!$G$17:$G$30)) +
(SUMIF('Apply vinyl graphics'!$B$17:$B$30,B1850,'Apply vinyl graphics'!$G$17:$G$30)) +
(SUMIF('Apply vinyl graphics (2)'!$B$17:$B$30,B1850,'Apply vinyl graphics (2)'!$G$17:$G$30)) +
(SUMIF('Alum pan sign'!$B$17:$B$30,B1850,'Alum pan sign'!$G$17:$G$30)) +
(SUMIF('Alum pan sign (2)'!$B$17:$B$30,B1850,'Alum pan sign (2)'!$G$17:$G$30)) +
(SUMIF('Economy pan sign'!$B$17:$B$30,B1850,'Economy pan sign'!$G$17:$G$30)) +
(SUMIF('Post and panel sign'!$B$17:$B$30,B1850,'Post and panel sign'!$G$17:$G$30)) +
(SUMIF('Post and panel sign (2)'!$B$17:$B$30,B1850,'Post and panel sign (2)'!$G$17:$G$30)) +
(SUMIF('Flat panels only'!$B$17:$B$30,B1850,'Flat panels only'!$G$17:$G$30)) +
(SUMIF('Flat panels only (2)'!$B$17:$B$30,B1850,'Flat panels only (2)'!$G$17:$G$30)) +
(SUMIF('Routed panel shapes'!$B$18:$B$31,B1850,'Routed panel shapes'!$G$18:$G$31)) +
(SUMIF('Routed panel shapes (2)'!$B$18:$B$31,B1850,'Routed panel shapes (2)'!$G$18:$G$31)) +
(SUMIF('Routed face only'!$B$17:$B$30,B1850,'Routed face only'!$G$17:$G$30)) +
(SUMIF('Routed face only (2)'!$B$17:$B$30,B1850,'Routed face only (2)'!$G$17:$G$30)) +
(SUMIF('Routed alum faces letters'!$B$17:$B$30,B1850,'Routed alum faces letters'!$G$17:$G$30)) +
(SUMIF('Routed alum faces letters (2)'!$B$17:$B$30,B1850,'Routed alum faces letters (2)'!$G$17:$G$30)) +
(SUMIF('Routed push through acrylic'!$B$17:$B$30,B1850,'Routed push through acrylic'!$G$17:$G$30)) +
(SUMIF('Routed push through acrylic (2)'!$B$17:$B$30,B1850,'Routed push through acrylic (2)'!$G$17:$G$30)) +
(SUMIF('Sf routed cabinet'!$B$17:$B$30,B1850,'Sf routed cabinet'!$G$17:$G$30)) +
(SUMIF('Sf routed cabinet (2)'!$B$17:$B$30,B1850,'Sf routed cabinet (2)'!$G$17:$G$30)) +
(SUMIF('Df routed cabinet'!$B$17:$B$30,B1850,'Df routed cabinet'!$G$17:$G$30)) +
(SUMIF('Df routed cabinet (2)'!$B$17:$B$30,B1850,'Df routed cabinet (2)'!$G$17:$G$30)) +
(SUMIF('Sf acrylic cabinet'!$B$17:$B$30,B1850,'Sf acrylic cabinet'!$G$17:$G$30)) +
(SUMIF('Sf acrylic cabinet (2)'!$B$17:$B$30,B1850,'Sf acrylic cabinet (2)'!$G$17:$G$30)) +
(SUMIF('Economy Sf acrylic'!$B$17:$B$30,B1850,'Economy Sf acrylic'!$G$17:$G$30)) +
(SUMIF('Df acrylic cabinet'!$B$17:$B$30,B1850,'Df acrylic cabinet'!$G$17:$G$30)) +
(SUMIF('Df acrylic cabinet (2)'!$B$17:$B$30,B1850,'Df acrylic cabinet (2)'!$G$17:$G$30)) +
(SUMIF('Sf flex cabinet'!$B$17:$B$30,B1850,'Sf flex cabinet'!$G$17:$G$30)) +
(SUMIF('Sf flex cabinet (2)'!$B$17:$B$30,B1850,'Sf flex cabinet (2)'!$G$17:$G$30)) +
(SUMIF('Df flex cabinet'!$B$17:$B$36,B1850,'Df flex cabinet'!$G$17:$G$36)) +
(SUMIF('Df flex cabinet (2)'!$B$17:$B$36,B1850,'Df flex cabinet (2)'!$G$17:$G$36)) +
(SUMIF('Pole cover'!$B$17:$B$30,B1850,'Pole cover'!$G$17:$G$30)) +
(SUMIF('Pole cover (2)'!$B$17:$B$30,B1850,'Pole cover (2)'!$G$17:$G$30)) +
(SUMIF('Structural Steel Fab'!$B$17:$B$29,B1850,'Structural Steel Fab'!$G$17:$G$29)) +
(SUMIF(Reveal!$B$17:$B$30,B1850,Reveal!$G$17:$G$30)) +
(SUMIF('Reveal (2)'!$B$17:$B$30,B1850,'Reveal (2)'!$G$17:$G$30)) +
(SUMIF('Crown cove top'!$B$17:$B$30,B1850,'Crown cove top'!$G$17:$G$30)) +
(SUMIF('EMC assembly'!$B$17:$B$30,B1850,'EMC assembly'!$G$17:$G$30)) +
(SUMIF(Crating!$B$17:$B$29,B1850,Crating!$G$17:$G$29)) +
(SUMIF('LED wiring'!$B$17:$B$30,B1850,'LED wiring'!$G$17:$G$30)) +
(SUMIF('Changeable copy face'!$B$17:$B$30,B1850,'Changeable copy face'!$G$17:$G$30)) +
(SUMIF('Flex face assembly'!$B$17:$B$30,B1850,'Flex face assembly'!$G$17:$G$30)) +
(SUMIF('Routed face assembly'!$B$17:$B$30,B1850,'Routed face assembly'!$G$17:$G$30)) +
(SUMIF('Paint calculation'!$B$17:$B$30,B1850,'Paint calculation'!$G$17:$G$30)) +
(SUMIF('Trimcap letter face'!$B$17:$B$30,B1850,'Trimcap letter face'!$G$17:$G$30)) +
(SUMIF('Trimcap letter face (2)'!$B$17:$B$30,B1850,'Trimcap letter face (2)'!$G$17:$G$30)) +
(SUMIF('Channel letter fabrication'!$B$17:$B$30,B1850,'Channel letter fabrication'!$G$17:$G$30)) +
(SUMIF('Channel letter fabrication (2)'!$B$17:$B$30,B1850,'Channel letter fabrication (2)'!$G$17:$G$30))</f>
        <v>0</v>
      </c>
    </row>
    <row r="1851" spans="1:10">
      <c r="A1851" s="28">
        <f>[1]ODBC!$A1851</f>
        <v>0</v>
      </c>
      <c r="B1851" s="29">
        <f>[1]ODBC!B1851</f>
        <v>0</v>
      </c>
      <c r="C1851" s="30" t="str">
        <f>IFERROR(VLOOKUP($B1851,[1]ODBC!$B:$H,2,FALSE),"")</f>
        <v/>
      </c>
      <c r="D1851" s="30" t="str">
        <f>IFERROR(VLOOKUP($B1851,[1]ODBC!$B:$H,3,FALSE),"")</f>
        <v/>
      </c>
      <c r="E1851" s="30" t="str">
        <f>IFERROR(VLOOKUP($B1851,[1]ODBC!$B:$H,4,FALSE),"")</f>
        <v/>
      </c>
      <c r="F1851" s="31" t="str">
        <f>IFERROR(VLOOKUP($B1851,[1]ODBC!$B:$H,5,FALSE),"")</f>
        <v/>
      </c>
      <c r="G1851" s="32">
        <f>[1]ODBC!G1851</f>
        <v>0</v>
      </c>
      <c r="H1851" s="33">
        <f>SUM([1]ODBC!H1851)</f>
        <v>0</v>
      </c>
      <c r="I1851" s="41" t="str">
        <f>'Vinyl cutting'!$B$2</f>
        <v>J36938</v>
      </c>
      <c r="J1851" s="42">
        <f ca="1">(SUMIF('Freeform time and material'!$B$17:$B$30,B1851,'Freeform time and material'!$G$17:$G$30)) +
(SUMIF('Vinyl cutting'!$B$17:$B$30,B1851,'Vinyl cutting'!$G$17:$G$30)) +
(SUMIF('Vinyl cutting (2)'!$B$17:$B$30,B1851,'Vinyl cutting (2)'!$G$17:$G$30)) +
(SUMIF('Apply vinyl graphics'!$B$17:$B$30,B1851,'Apply vinyl graphics'!$G$17:$G$30)) +
(SUMIF('Apply vinyl graphics (2)'!$B$17:$B$30,B1851,'Apply vinyl graphics (2)'!$G$17:$G$30)) +
(SUMIF('Alum pan sign'!$B$17:$B$30,B1851,'Alum pan sign'!$G$17:$G$30)) +
(SUMIF('Alum pan sign (2)'!$B$17:$B$30,B1851,'Alum pan sign (2)'!$G$17:$G$30)) +
(SUMIF('Economy pan sign'!$B$17:$B$30,B1851,'Economy pan sign'!$G$17:$G$30)) +
(SUMIF('Post and panel sign'!$B$17:$B$30,B1851,'Post and panel sign'!$G$17:$G$30)) +
(SUMIF('Post and panel sign (2)'!$B$17:$B$30,B1851,'Post and panel sign (2)'!$G$17:$G$30)) +
(SUMIF('Flat panels only'!$B$17:$B$30,B1851,'Flat panels only'!$G$17:$G$30)) +
(SUMIF('Flat panels only (2)'!$B$17:$B$30,B1851,'Flat panels only (2)'!$G$17:$G$30)) +
(SUMIF('Routed panel shapes'!$B$18:$B$31,B1851,'Routed panel shapes'!$G$18:$G$31)) +
(SUMIF('Routed panel shapes (2)'!$B$18:$B$31,B1851,'Routed panel shapes (2)'!$G$18:$G$31)) +
(SUMIF('Routed face only'!$B$17:$B$30,B1851,'Routed face only'!$G$17:$G$30)) +
(SUMIF('Routed face only (2)'!$B$17:$B$30,B1851,'Routed face only (2)'!$G$17:$G$30)) +
(SUMIF('Routed alum faces letters'!$B$17:$B$30,B1851,'Routed alum faces letters'!$G$17:$G$30)) +
(SUMIF('Routed alum faces letters (2)'!$B$17:$B$30,B1851,'Routed alum faces letters (2)'!$G$17:$G$30)) +
(SUMIF('Routed push through acrylic'!$B$17:$B$30,B1851,'Routed push through acrylic'!$G$17:$G$30)) +
(SUMIF('Routed push through acrylic (2)'!$B$17:$B$30,B1851,'Routed push through acrylic (2)'!$G$17:$G$30)) +
(SUMIF('Sf routed cabinet'!$B$17:$B$30,B1851,'Sf routed cabinet'!$G$17:$G$30)) +
(SUMIF('Sf routed cabinet (2)'!$B$17:$B$30,B1851,'Sf routed cabinet (2)'!$G$17:$G$30)) +
(SUMIF('Df routed cabinet'!$B$17:$B$30,B1851,'Df routed cabinet'!$G$17:$G$30)) +
(SUMIF('Df routed cabinet (2)'!$B$17:$B$30,B1851,'Df routed cabinet (2)'!$G$17:$G$30)) +
(SUMIF('Sf acrylic cabinet'!$B$17:$B$30,B1851,'Sf acrylic cabinet'!$G$17:$G$30)) +
(SUMIF('Sf acrylic cabinet (2)'!$B$17:$B$30,B1851,'Sf acrylic cabinet (2)'!$G$17:$G$30)) +
(SUMIF('Economy Sf acrylic'!$B$17:$B$30,B1851,'Economy Sf acrylic'!$G$17:$G$30)) +
(SUMIF('Df acrylic cabinet'!$B$17:$B$30,B1851,'Df acrylic cabinet'!$G$17:$G$30)) +
(SUMIF('Df acrylic cabinet (2)'!$B$17:$B$30,B1851,'Df acrylic cabinet (2)'!$G$17:$G$30)) +
(SUMIF('Sf flex cabinet'!$B$17:$B$30,B1851,'Sf flex cabinet'!$G$17:$G$30)) +
(SUMIF('Sf flex cabinet (2)'!$B$17:$B$30,B1851,'Sf flex cabinet (2)'!$G$17:$G$30)) +
(SUMIF('Df flex cabinet'!$B$17:$B$36,B1851,'Df flex cabinet'!$G$17:$G$36)) +
(SUMIF('Df flex cabinet (2)'!$B$17:$B$36,B1851,'Df flex cabinet (2)'!$G$17:$G$36)) +
(SUMIF('Pole cover'!$B$17:$B$30,B1851,'Pole cover'!$G$17:$G$30)) +
(SUMIF('Pole cover (2)'!$B$17:$B$30,B1851,'Pole cover (2)'!$G$17:$G$30)) +
(SUMIF('Structural Steel Fab'!$B$17:$B$29,B1851,'Structural Steel Fab'!$G$17:$G$29)) +
(SUMIF(Reveal!$B$17:$B$30,B1851,Reveal!$G$17:$G$30)) +
(SUMIF('Reveal (2)'!$B$17:$B$30,B1851,'Reveal (2)'!$G$17:$G$30)) +
(SUMIF('Crown cove top'!$B$17:$B$30,B1851,'Crown cove top'!$G$17:$G$30)) +
(SUMIF('EMC assembly'!$B$17:$B$30,B1851,'EMC assembly'!$G$17:$G$30)) +
(SUMIF(Crating!$B$17:$B$29,B1851,Crating!$G$17:$G$29)) +
(SUMIF('LED wiring'!$B$17:$B$30,B1851,'LED wiring'!$G$17:$G$30)) +
(SUMIF('Changeable copy face'!$B$17:$B$30,B1851,'Changeable copy face'!$G$17:$G$30)) +
(SUMIF('Flex face assembly'!$B$17:$B$30,B1851,'Flex face assembly'!$G$17:$G$30)) +
(SUMIF('Routed face assembly'!$B$17:$B$30,B1851,'Routed face assembly'!$G$17:$G$30)) +
(SUMIF('Paint calculation'!$B$17:$B$30,B1851,'Paint calculation'!$G$17:$G$30)) +
(SUMIF('Trimcap letter face'!$B$17:$B$30,B1851,'Trimcap letter face'!$G$17:$G$30)) +
(SUMIF('Trimcap letter face (2)'!$B$17:$B$30,B1851,'Trimcap letter face (2)'!$G$17:$G$30)) +
(SUMIF('Channel letter fabrication'!$B$17:$B$30,B1851,'Channel letter fabrication'!$G$17:$G$30)) +
(SUMIF('Channel letter fabrication (2)'!$B$17:$B$30,B1851,'Channel letter fabrication (2)'!$G$17:$G$30))</f>
        <v>0</v>
      </c>
    </row>
    <row r="1852" spans="1:10">
      <c r="A1852" s="28">
        <f>[1]ODBC!$A1852</f>
        <v>0</v>
      </c>
      <c r="B1852" s="29">
        <f>[1]ODBC!B1852</f>
        <v>0</v>
      </c>
      <c r="C1852" s="30" t="str">
        <f>IFERROR(VLOOKUP($B1852,[1]ODBC!$B:$H,2,FALSE),"")</f>
        <v/>
      </c>
      <c r="D1852" s="30" t="str">
        <f>IFERROR(VLOOKUP($B1852,[1]ODBC!$B:$H,3,FALSE),"")</f>
        <v/>
      </c>
      <c r="E1852" s="30" t="str">
        <f>IFERROR(VLOOKUP($B1852,[1]ODBC!$B:$H,4,FALSE),"")</f>
        <v/>
      </c>
      <c r="F1852" s="31" t="str">
        <f>IFERROR(VLOOKUP($B1852,[1]ODBC!$B:$H,5,FALSE),"")</f>
        <v/>
      </c>
      <c r="G1852" s="32">
        <f>[1]ODBC!G1852</f>
        <v>0</v>
      </c>
      <c r="H1852" s="33">
        <f>SUM([1]ODBC!H1852)</f>
        <v>0</v>
      </c>
      <c r="I1852" s="41" t="str">
        <f>'Vinyl cutting'!$B$2</f>
        <v>J36938</v>
      </c>
      <c r="J1852" s="42">
        <f ca="1">(SUMIF('Freeform time and material'!$B$17:$B$30,B1852,'Freeform time and material'!$G$17:$G$30)) +
(SUMIF('Vinyl cutting'!$B$17:$B$30,B1852,'Vinyl cutting'!$G$17:$G$30)) +
(SUMIF('Vinyl cutting (2)'!$B$17:$B$30,B1852,'Vinyl cutting (2)'!$G$17:$G$30)) +
(SUMIF('Apply vinyl graphics'!$B$17:$B$30,B1852,'Apply vinyl graphics'!$G$17:$G$30)) +
(SUMIF('Apply vinyl graphics (2)'!$B$17:$B$30,B1852,'Apply vinyl graphics (2)'!$G$17:$G$30)) +
(SUMIF('Alum pan sign'!$B$17:$B$30,B1852,'Alum pan sign'!$G$17:$G$30)) +
(SUMIF('Alum pan sign (2)'!$B$17:$B$30,B1852,'Alum pan sign (2)'!$G$17:$G$30)) +
(SUMIF('Economy pan sign'!$B$17:$B$30,B1852,'Economy pan sign'!$G$17:$G$30)) +
(SUMIF('Post and panel sign'!$B$17:$B$30,B1852,'Post and panel sign'!$G$17:$G$30)) +
(SUMIF('Post and panel sign (2)'!$B$17:$B$30,B1852,'Post and panel sign (2)'!$G$17:$G$30)) +
(SUMIF('Flat panels only'!$B$17:$B$30,B1852,'Flat panels only'!$G$17:$G$30)) +
(SUMIF('Flat panels only (2)'!$B$17:$B$30,B1852,'Flat panels only (2)'!$G$17:$G$30)) +
(SUMIF('Routed panel shapes'!$B$18:$B$31,B1852,'Routed panel shapes'!$G$18:$G$31)) +
(SUMIF('Routed panel shapes (2)'!$B$18:$B$31,B1852,'Routed panel shapes (2)'!$G$18:$G$31)) +
(SUMIF('Routed face only'!$B$17:$B$30,B1852,'Routed face only'!$G$17:$G$30)) +
(SUMIF('Routed face only (2)'!$B$17:$B$30,B1852,'Routed face only (2)'!$G$17:$G$30)) +
(SUMIF('Routed alum faces letters'!$B$17:$B$30,B1852,'Routed alum faces letters'!$G$17:$G$30)) +
(SUMIF('Routed alum faces letters (2)'!$B$17:$B$30,B1852,'Routed alum faces letters (2)'!$G$17:$G$30)) +
(SUMIF('Routed push through acrylic'!$B$17:$B$30,B1852,'Routed push through acrylic'!$G$17:$G$30)) +
(SUMIF('Routed push through acrylic (2)'!$B$17:$B$30,B1852,'Routed push through acrylic (2)'!$G$17:$G$30)) +
(SUMIF('Sf routed cabinet'!$B$17:$B$30,B1852,'Sf routed cabinet'!$G$17:$G$30)) +
(SUMIF('Sf routed cabinet (2)'!$B$17:$B$30,B1852,'Sf routed cabinet (2)'!$G$17:$G$30)) +
(SUMIF('Df routed cabinet'!$B$17:$B$30,B1852,'Df routed cabinet'!$G$17:$G$30)) +
(SUMIF('Df routed cabinet (2)'!$B$17:$B$30,B1852,'Df routed cabinet (2)'!$G$17:$G$30)) +
(SUMIF('Sf acrylic cabinet'!$B$17:$B$30,B1852,'Sf acrylic cabinet'!$G$17:$G$30)) +
(SUMIF('Sf acrylic cabinet (2)'!$B$17:$B$30,B1852,'Sf acrylic cabinet (2)'!$G$17:$G$30)) +
(SUMIF('Economy Sf acrylic'!$B$17:$B$30,B1852,'Economy Sf acrylic'!$G$17:$G$30)) +
(SUMIF('Df acrylic cabinet'!$B$17:$B$30,B1852,'Df acrylic cabinet'!$G$17:$G$30)) +
(SUMIF('Df acrylic cabinet (2)'!$B$17:$B$30,B1852,'Df acrylic cabinet (2)'!$G$17:$G$30)) +
(SUMIF('Sf flex cabinet'!$B$17:$B$30,B1852,'Sf flex cabinet'!$G$17:$G$30)) +
(SUMIF('Sf flex cabinet (2)'!$B$17:$B$30,B1852,'Sf flex cabinet (2)'!$G$17:$G$30)) +
(SUMIF('Df flex cabinet'!$B$17:$B$36,B1852,'Df flex cabinet'!$G$17:$G$36)) +
(SUMIF('Df flex cabinet (2)'!$B$17:$B$36,B1852,'Df flex cabinet (2)'!$G$17:$G$36)) +
(SUMIF('Pole cover'!$B$17:$B$30,B1852,'Pole cover'!$G$17:$G$30)) +
(SUMIF('Pole cover (2)'!$B$17:$B$30,B1852,'Pole cover (2)'!$G$17:$G$30)) +
(SUMIF('Structural Steel Fab'!$B$17:$B$29,B1852,'Structural Steel Fab'!$G$17:$G$29)) +
(SUMIF(Reveal!$B$17:$B$30,B1852,Reveal!$G$17:$G$30)) +
(SUMIF('Reveal (2)'!$B$17:$B$30,B1852,'Reveal (2)'!$G$17:$G$30)) +
(SUMIF('Crown cove top'!$B$17:$B$30,B1852,'Crown cove top'!$G$17:$G$30)) +
(SUMIF('EMC assembly'!$B$17:$B$30,B1852,'EMC assembly'!$G$17:$G$30)) +
(SUMIF(Crating!$B$17:$B$29,B1852,Crating!$G$17:$G$29)) +
(SUMIF('LED wiring'!$B$17:$B$30,B1852,'LED wiring'!$G$17:$G$30)) +
(SUMIF('Changeable copy face'!$B$17:$B$30,B1852,'Changeable copy face'!$G$17:$G$30)) +
(SUMIF('Flex face assembly'!$B$17:$B$30,B1852,'Flex face assembly'!$G$17:$G$30)) +
(SUMIF('Routed face assembly'!$B$17:$B$30,B1852,'Routed face assembly'!$G$17:$G$30)) +
(SUMIF('Paint calculation'!$B$17:$B$30,B1852,'Paint calculation'!$G$17:$G$30)) +
(SUMIF('Trimcap letter face'!$B$17:$B$30,B1852,'Trimcap letter face'!$G$17:$G$30)) +
(SUMIF('Trimcap letter face (2)'!$B$17:$B$30,B1852,'Trimcap letter face (2)'!$G$17:$G$30)) +
(SUMIF('Channel letter fabrication'!$B$17:$B$30,B1852,'Channel letter fabrication'!$G$17:$G$30)) +
(SUMIF('Channel letter fabrication (2)'!$B$17:$B$30,B1852,'Channel letter fabrication (2)'!$G$17:$G$30))</f>
        <v>0</v>
      </c>
    </row>
    <row r="1853" spans="1:10">
      <c r="A1853" s="28">
        <f>[1]ODBC!$A1853</f>
        <v>0</v>
      </c>
      <c r="B1853" s="29">
        <f>[1]ODBC!B1853</f>
        <v>0</v>
      </c>
      <c r="C1853" s="30" t="str">
        <f>IFERROR(VLOOKUP($B1853,[1]ODBC!$B:$H,2,FALSE),"")</f>
        <v/>
      </c>
      <c r="D1853" s="30" t="str">
        <f>IFERROR(VLOOKUP($B1853,[1]ODBC!$B:$H,3,FALSE),"")</f>
        <v/>
      </c>
      <c r="E1853" s="30" t="str">
        <f>IFERROR(VLOOKUP($B1853,[1]ODBC!$B:$H,4,FALSE),"")</f>
        <v/>
      </c>
      <c r="F1853" s="31" t="str">
        <f>IFERROR(VLOOKUP($B1853,[1]ODBC!$B:$H,5,FALSE),"")</f>
        <v/>
      </c>
      <c r="G1853" s="32">
        <f>[1]ODBC!G1853</f>
        <v>0</v>
      </c>
      <c r="H1853" s="33">
        <f>SUM([1]ODBC!H1853)</f>
        <v>0</v>
      </c>
      <c r="I1853" s="41" t="str">
        <f>'Vinyl cutting'!$B$2</f>
        <v>J36938</v>
      </c>
      <c r="J1853" s="42">
        <f ca="1">(SUMIF('Freeform time and material'!$B$17:$B$30,B1853,'Freeform time and material'!$G$17:$G$30)) +
(SUMIF('Vinyl cutting'!$B$17:$B$30,B1853,'Vinyl cutting'!$G$17:$G$30)) +
(SUMIF('Vinyl cutting (2)'!$B$17:$B$30,B1853,'Vinyl cutting (2)'!$G$17:$G$30)) +
(SUMIF('Apply vinyl graphics'!$B$17:$B$30,B1853,'Apply vinyl graphics'!$G$17:$G$30)) +
(SUMIF('Apply vinyl graphics (2)'!$B$17:$B$30,B1853,'Apply vinyl graphics (2)'!$G$17:$G$30)) +
(SUMIF('Alum pan sign'!$B$17:$B$30,B1853,'Alum pan sign'!$G$17:$G$30)) +
(SUMIF('Alum pan sign (2)'!$B$17:$B$30,B1853,'Alum pan sign (2)'!$G$17:$G$30)) +
(SUMIF('Economy pan sign'!$B$17:$B$30,B1853,'Economy pan sign'!$G$17:$G$30)) +
(SUMIF('Post and panel sign'!$B$17:$B$30,B1853,'Post and panel sign'!$G$17:$G$30)) +
(SUMIF('Post and panel sign (2)'!$B$17:$B$30,B1853,'Post and panel sign (2)'!$G$17:$G$30)) +
(SUMIF('Flat panels only'!$B$17:$B$30,B1853,'Flat panels only'!$G$17:$G$30)) +
(SUMIF('Flat panels only (2)'!$B$17:$B$30,B1853,'Flat panels only (2)'!$G$17:$G$30)) +
(SUMIF('Routed panel shapes'!$B$18:$B$31,B1853,'Routed panel shapes'!$G$18:$G$31)) +
(SUMIF('Routed panel shapes (2)'!$B$18:$B$31,B1853,'Routed panel shapes (2)'!$G$18:$G$31)) +
(SUMIF('Routed face only'!$B$17:$B$30,B1853,'Routed face only'!$G$17:$G$30)) +
(SUMIF('Routed face only (2)'!$B$17:$B$30,B1853,'Routed face only (2)'!$G$17:$G$30)) +
(SUMIF('Routed alum faces letters'!$B$17:$B$30,B1853,'Routed alum faces letters'!$G$17:$G$30)) +
(SUMIF('Routed alum faces letters (2)'!$B$17:$B$30,B1853,'Routed alum faces letters (2)'!$G$17:$G$30)) +
(SUMIF('Routed push through acrylic'!$B$17:$B$30,B1853,'Routed push through acrylic'!$G$17:$G$30)) +
(SUMIF('Routed push through acrylic (2)'!$B$17:$B$30,B1853,'Routed push through acrylic (2)'!$G$17:$G$30)) +
(SUMIF('Sf routed cabinet'!$B$17:$B$30,B1853,'Sf routed cabinet'!$G$17:$G$30)) +
(SUMIF('Sf routed cabinet (2)'!$B$17:$B$30,B1853,'Sf routed cabinet (2)'!$G$17:$G$30)) +
(SUMIF('Df routed cabinet'!$B$17:$B$30,B1853,'Df routed cabinet'!$G$17:$G$30)) +
(SUMIF('Df routed cabinet (2)'!$B$17:$B$30,B1853,'Df routed cabinet (2)'!$G$17:$G$30)) +
(SUMIF('Sf acrylic cabinet'!$B$17:$B$30,B1853,'Sf acrylic cabinet'!$G$17:$G$30)) +
(SUMIF('Sf acrylic cabinet (2)'!$B$17:$B$30,B1853,'Sf acrylic cabinet (2)'!$G$17:$G$30)) +
(SUMIF('Economy Sf acrylic'!$B$17:$B$30,B1853,'Economy Sf acrylic'!$G$17:$G$30)) +
(SUMIF('Df acrylic cabinet'!$B$17:$B$30,B1853,'Df acrylic cabinet'!$G$17:$G$30)) +
(SUMIF('Df acrylic cabinet (2)'!$B$17:$B$30,B1853,'Df acrylic cabinet (2)'!$G$17:$G$30)) +
(SUMIF('Sf flex cabinet'!$B$17:$B$30,B1853,'Sf flex cabinet'!$G$17:$G$30)) +
(SUMIF('Sf flex cabinet (2)'!$B$17:$B$30,B1853,'Sf flex cabinet (2)'!$G$17:$G$30)) +
(SUMIF('Df flex cabinet'!$B$17:$B$36,B1853,'Df flex cabinet'!$G$17:$G$36)) +
(SUMIF('Df flex cabinet (2)'!$B$17:$B$36,B1853,'Df flex cabinet (2)'!$G$17:$G$36)) +
(SUMIF('Pole cover'!$B$17:$B$30,B1853,'Pole cover'!$G$17:$G$30)) +
(SUMIF('Pole cover (2)'!$B$17:$B$30,B1853,'Pole cover (2)'!$G$17:$G$30)) +
(SUMIF('Structural Steel Fab'!$B$17:$B$29,B1853,'Structural Steel Fab'!$G$17:$G$29)) +
(SUMIF(Reveal!$B$17:$B$30,B1853,Reveal!$G$17:$G$30)) +
(SUMIF('Reveal (2)'!$B$17:$B$30,B1853,'Reveal (2)'!$G$17:$G$30)) +
(SUMIF('Crown cove top'!$B$17:$B$30,B1853,'Crown cove top'!$G$17:$G$30)) +
(SUMIF('EMC assembly'!$B$17:$B$30,B1853,'EMC assembly'!$G$17:$G$30)) +
(SUMIF(Crating!$B$17:$B$29,B1853,Crating!$G$17:$G$29)) +
(SUMIF('LED wiring'!$B$17:$B$30,B1853,'LED wiring'!$G$17:$G$30)) +
(SUMIF('Changeable copy face'!$B$17:$B$30,B1853,'Changeable copy face'!$G$17:$G$30)) +
(SUMIF('Flex face assembly'!$B$17:$B$30,B1853,'Flex face assembly'!$G$17:$G$30)) +
(SUMIF('Routed face assembly'!$B$17:$B$30,B1853,'Routed face assembly'!$G$17:$G$30)) +
(SUMIF('Paint calculation'!$B$17:$B$30,B1853,'Paint calculation'!$G$17:$G$30)) +
(SUMIF('Trimcap letter face'!$B$17:$B$30,B1853,'Trimcap letter face'!$G$17:$G$30)) +
(SUMIF('Trimcap letter face (2)'!$B$17:$B$30,B1853,'Trimcap letter face (2)'!$G$17:$G$30)) +
(SUMIF('Channel letter fabrication'!$B$17:$B$30,B1853,'Channel letter fabrication'!$G$17:$G$30)) +
(SUMIF('Channel letter fabrication (2)'!$B$17:$B$30,B1853,'Channel letter fabrication (2)'!$G$17:$G$30))</f>
        <v>0</v>
      </c>
    </row>
    <row r="1854" spans="1:10">
      <c r="A1854" s="28">
        <f>[1]ODBC!$A1854</f>
        <v>0</v>
      </c>
      <c r="B1854" s="29">
        <f>[1]ODBC!B1854</f>
        <v>0</v>
      </c>
      <c r="C1854" s="30" t="str">
        <f>IFERROR(VLOOKUP($B1854,[1]ODBC!$B:$H,2,FALSE),"")</f>
        <v/>
      </c>
      <c r="D1854" s="30" t="str">
        <f>IFERROR(VLOOKUP($B1854,[1]ODBC!$B:$H,3,FALSE),"")</f>
        <v/>
      </c>
      <c r="E1854" s="30" t="str">
        <f>IFERROR(VLOOKUP($B1854,[1]ODBC!$B:$H,4,FALSE),"")</f>
        <v/>
      </c>
      <c r="F1854" s="31" t="str">
        <f>IFERROR(VLOOKUP($B1854,[1]ODBC!$B:$H,5,FALSE),"")</f>
        <v/>
      </c>
      <c r="G1854" s="32">
        <f>[1]ODBC!G1854</f>
        <v>0</v>
      </c>
      <c r="H1854" s="33">
        <f>SUM([1]ODBC!H1854)</f>
        <v>0</v>
      </c>
      <c r="I1854" s="41" t="str">
        <f>'Vinyl cutting'!$B$2</f>
        <v>J36938</v>
      </c>
      <c r="J1854" s="42">
        <f ca="1">(SUMIF('Freeform time and material'!$B$17:$B$30,B1854,'Freeform time and material'!$G$17:$G$30)) +
(SUMIF('Vinyl cutting'!$B$17:$B$30,B1854,'Vinyl cutting'!$G$17:$G$30)) +
(SUMIF('Vinyl cutting (2)'!$B$17:$B$30,B1854,'Vinyl cutting (2)'!$G$17:$G$30)) +
(SUMIF('Apply vinyl graphics'!$B$17:$B$30,B1854,'Apply vinyl graphics'!$G$17:$G$30)) +
(SUMIF('Apply vinyl graphics (2)'!$B$17:$B$30,B1854,'Apply vinyl graphics (2)'!$G$17:$G$30)) +
(SUMIF('Alum pan sign'!$B$17:$B$30,B1854,'Alum pan sign'!$G$17:$G$30)) +
(SUMIF('Alum pan sign (2)'!$B$17:$B$30,B1854,'Alum pan sign (2)'!$G$17:$G$30)) +
(SUMIF('Economy pan sign'!$B$17:$B$30,B1854,'Economy pan sign'!$G$17:$G$30)) +
(SUMIF('Post and panel sign'!$B$17:$B$30,B1854,'Post and panel sign'!$G$17:$G$30)) +
(SUMIF('Post and panel sign (2)'!$B$17:$B$30,B1854,'Post and panel sign (2)'!$G$17:$G$30)) +
(SUMIF('Flat panels only'!$B$17:$B$30,B1854,'Flat panels only'!$G$17:$G$30)) +
(SUMIF('Flat panels only (2)'!$B$17:$B$30,B1854,'Flat panels only (2)'!$G$17:$G$30)) +
(SUMIF('Routed panel shapes'!$B$18:$B$31,B1854,'Routed panel shapes'!$G$18:$G$31)) +
(SUMIF('Routed panel shapes (2)'!$B$18:$B$31,B1854,'Routed panel shapes (2)'!$G$18:$G$31)) +
(SUMIF('Routed face only'!$B$17:$B$30,B1854,'Routed face only'!$G$17:$G$30)) +
(SUMIF('Routed face only (2)'!$B$17:$B$30,B1854,'Routed face only (2)'!$G$17:$G$30)) +
(SUMIF('Routed alum faces letters'!$B$17:$B$30,B1854,'Routed alum faces letters'!$G$17:$G$30)) +
(SUMIF('Routed alum faces letters (2)'!$B$17:$B$30,B1854,'Routed alum faces letters (2)'!$G$17:$G$30)) +
(SUMIF('Routed push through acrylic'!$B$17:$B$30,B1854,'Routed push through acrylic'!$G$17:$G$30)) +
(SUMIF('Routed push through acrylic (2)'!$B$17:$B$30,B1854,'Routed push through acrylic (2)'!$G$17:$G$30)) +
(SUMIF('Sf routed cabinet'!$B$17:$B$30,B1854,'Sf routed cabinet'!$G$17:$G$30)) +
(SUMIF('Sf routed cabinet (2)'!$B$17:$B$30,B1854,'Sf routed cabinet (2)'!$G$17:$G$30)) +
(SUMIF('Df routed cabinet'!$B$17:$B$30,B1854,'Df routed cabinet'!$G$17:$G$30)) +
(SUMIF('Df routed cabinet (2)'!$B$17:$B$30,B1854,'Df routed cabinet (2)'!$G$17:$G$30)) +
(SUMIF('Sf acrylic cabinet'!$B$17:$B$30,B1854,'Sf acrylic cabinet'!$G$17:$G$30)) +
(SUMIF('Sf acrylic cabinet (2)'!$B$17:$B$30,B1854,'Sf acrylic cabinet (2)'!$G$17:$G$30)) +
(SUMIF('Economy Sf acrylic'!$B$17:$B$30,B1854,'Economy Sf acrylic'!$G$17:$G$30)) +
(SUMIF('Df acrylic cabinet'!$B$17:$B$30,B1854,'Df acrylic cabinet'!$G$17:$G$30)) +
(SUMIF('Df acrylic cabinet (2)'!$B$17:$B$30,B1854,'Df acrylic cabinet (2)'!$G$17:$G$30)) +
(SUMIF('Sf flex cabinet'!$B$17:$B$30,B1854,'Sf flex cabinet'!$G$17:$G$30)) +
(SUMIF('Sf flex cabinet (2)'!$B$17:$B$30,B1854,'Sf flex cabinet (2)'!$G$17:$G$30)) +
(SUMIF('Df flex cabinet'!$B$17:$B$36,B1854,'Df flex cabinet'!$G$17:$G$36)) +
(SUMIF('Df flex cabinet (2)'!$B$17:$B$36,B1854,'Df flex cabinet (2)'!$G$17:$G$36)) +
(SUMIF('Pole cover'!$B$17:$B$30,B1854,'Pole cover'!$G$17:$G$30)) +
(SUMIF('Pole cover (2)'!$B$17:$B$30,B1854,'Pole cover (2)'!$G$17:$G$30)) +
(SUMIF('Structural Steel Fab'!$B$17:$B$29,B1854,'Structural Steel Fab'!$G$17:$G$29)) +
(SUMIF(Reveal!$B$17:$B$30,B1854,Reveal!$G$17:$G$30)) +
(SUMIF('Reveal (2)'!$B$17:$B$30,B1854,'Reveal (2)'!$G$17:$G$30)) +
(SUMIF('Crown cove top'!$B$17:$B$30,B1854,'Crown cove top'!$G$17:$G$30)) +
(SUMIF('EMC assembly'!$B$17:$B$30,B1854,'EMC assembly'!$G$17:$G$30)) +
(SUMIF(Crating!$B$17:$B$29,B1854,Crating!$G$17:$G$29)) +
(SUMIF('LED wiring'!$B$17:$B$30,B1854,'LED wiring'!$G$17:$G$30)) +
(SUMIF('Changeable copy face'!$B$17:$B$30,B1854,'Changeable copy face'!$G$17:$G$30)) +
(SUMIF('Flex face assembly'!$B$17:$B$30,B1854,'Flex face assembly'!$G$17:$G$30)) +
(SUMIF('Routed face assembly'!$B$17:$B$30,B1854,'Routed face assembly'!$G$17:$G$30)) +
(SUMIF('Paint calculation'!$B$17:$B$30,B1854,'Paint calculation'!$G$17:$G$30)) +
(SUMIF('Trimcap letter face'!$B$17:$B$30,B1854,'Trimcap letter face'!$G$17:$G$30)) +
(SUMIF('Trimcap letter face (2)'!$B$17:$B$30,B1854,'Trimcap letter face (2)'!$G$17:$G$30)) +
(SUMIF('Channel letter fabrication'!$B$17:$B$30,B1854,'Channel letter fabrication'!$G$17:$G$30)) +
(SUMIF('Channel letter fabrication (2)'!$B$17:$B$30,B1854,'Channel letter fabrication (2)'!$G$17:$G$30))</f>
        <v>0</v>
      </c>
    </row>
    <row r="1855" spans="1:10">
      <c r="A1855" s="28">
        <f>[1]ODBC!$A1855</f>
        <v>0</v>
      </c>
      <c r="B1855" s="29">
        <f>[1]ODBC!B1855</f>
        <v>0</v>
      </c>
      <c r="C1855" s="30" t="str">
        <f>IFERROR(VLOOKUP($B1855,[1]ODBC!$B:$H,2,FALSE),"")</f>
        <v/>
      </c>
      <c r="D1855" s="30" t="str">
        <f>IFERROR(VLOOKUP($B1855,[1]ODBC!$B:$H,3,FALSE),"")</f>
        <v/>
      </c>
      <c r="E1855" s="30" t="str">
        <f>IFERROR(VLOOKUP($B1855,[1]ODBC!$B:$H,4,FALSE),"")</f>
        <v/>
      </c>
      <c r="F1855" s="31" t="str">
        <f>IFERROR(VLOOKUP($B1855,[1]ODBC!$B:$H,5,FALSE),"")</f>
        <v/>
      </c>
      <c r="G1855" s="32">
        <f>[1]ODBC!G1855</f>
        <v>0</v>
      </c>
      <c r="H1855" s="33">
        <f>SUM([1]ODBC!H1855)</f>
        <v>0</v>
      </c>
      <c r="I1855" s="41" t="str">
        <f>'Vinyl cutting'!$B$2</f>
        <v>J36938</v>
      </c>
      <c r="J1855" s="42">
        <f ca="1">(SUMIF('Freeform time and material'!$B$17:$B$30,B1855,'Freeform time and material'!$G$17:$G$30)) +
(SUMIF('Vinyl cutting'!$B$17:$B$30,B1855,'Vinyl cutting'!$G$17:$G$30)) +
(SUMIF('Vinyl cutting (2)'!$B$17:$B$30,B1855,'Vinyl cutting (2)'!$G$17:$G$30)) +
(SUMIF('Apply vinyl graphics'!$B$17:$B$30,B1855,'Apply vinyl graphics'!$G$17:$G$30)) +
(SUMIF('Apply vinyl graphics (2)'!$B$17:$B$30,B1855,'Apply vinyl graphics (2)'!$G$17:$G$30)) +
(SUMIF('Alum pan sign'!$B$17:$B$30,B1855,'Alum pan sign'!$G$17:$G$30)) +
(SUMIF('Alum pan sign (2)'!$B$17:$B$30,B1855,'Alum pan sign (2)'!$G$17:$G$30)) +
(SUMIF('Economy pan sign'!$B$17:$B$30,B1855,'Economy pan sign'!$G$17:$G$30)) +
(SUMIF('Post and panel sign'!$B$17:$B$30,B1855,'Post and panel sign'!$G$17:$G$30)) +
(SUMIF('Post and panel sign (2)'!$B$17:$B$30,B1855,'Post and panel sign (2)'!$G$17:$G$30)) +
(SUMIF('Flat panels only'!$B$17:$B$30,B1855,'Flat panels only'!$G$17:$G$30)) +
(SUMIF('Flat panels only (2)'!$B$17:$B$30,B1855,'Flat panels only (2)'!$G$17:$G$30)) +
(SUMIF('Routed panel shapes'!$B$18:$B$31,B1855,'Routed panel shapes'!$G$18:$G$31)) +
(SUMIF('Routed panel shapes (2)'!$B$18:$B$31,B1855,'Routed panel shapes (2)'!$G$18:$G$31)) +
(SUMIF('Routed face only'!$B$17:$B$30,B1855,'Routed face only'!$G$17:$G$30)) +
(SUMIF('Routed face only (2)'!$B$17:$B$30,B1855,'Routed face only (2)'!$G$17:$G$30)) +
(SUMIF('Routed alum faces letters'!$B$17:$B$30,B1855,'Routed alum faces letters'!$G$17:$G$30)) +
(SUMIF('Routed alum faces letters (2)'!$B$17:$B$30,B1855,'Routed alum faces letters (2)'!$G$17:$G$30)) +
(SUMIF('Routed push through acrylic'!$B$17:$B$30,B1855,'Routed push through acrylic'!$G$17:$G$30)) +
(SUMIF('Routed push through acrylic (2)'!$B$17:$B$30,B1855,'Routed push through acrylic (2)'!$G$17:$G$30)) +
(SUMIF('Sf routed cabinet'!$B$17:$B$30,B1855,'Sf routed cabinet'!$G$17:$G$30)) +
(SUMIF('Sf routed cabinet (2)'!$B$17:$B$30,B1855,'Sf routed cabinet (2)'!$G$17:$G$30)) +
(SUMIF('Df routed cabinet'!$B$17:$B$30,B1855,'Df routed cabinet'!$G$17:$G$30)) +
(SUMIF('Df routed cabinet (2)'!$B$17:$B$30,B1855,'Df routed cabinet (2)'!$G$17:$G$30)) +
(SUMIF('Sf acrylic cabinet'!$B$17:$B$30,B1855,'Sf acrylic cabinet'!$G$17:$G$30)) +
(SUMIF('Sf acrylic cabinet (2)'!$B$17:$B$30,B1855,'Sf acrylic cabinet (2)'!$G$17:$G$30)) +
(SUMIF('Economy Sf acrylic'!$B$17:$B$30,B1855,'Economy Sf acrylic'!$G$17:$G$30)) +
(SUMIF('Df acrylic cabinet'!$B$17:$B$30,B1855,'Df acrylic cabinet'!$G$17:$G$30)) +
(SUMIF('Df acrylic cabinet (2)'!$B$17:$B$30,B1855,'Df acrylic cabinet (2)'!$G$17:$G$30)) +
(SUMIF('Sf flex cabinet'!$B$17:$B$30,B1855,'Sf flex cabinet'!$G$17:$G$30)) +
(SUMIF('Sf flex cabinet (2)'!$B$17:$B$30,B1855,'Sf flex cabinet (2)'!$G$17:$G$30)) +
(SUMIF('Df flex cabinet'!$B$17:$B$36,B1855,'Df flex cabinet'!$G$17:$G$36)) +
(SUMIF('Df flex cabinet (2)'!$B$17:$B$36,B1855,'Df flex cabinet (2)'!$G$17:$G$36)) +
(SUMIF('Pole cover'!$B$17:$B$30,B1855,'Pole cover'!$G$17:$G$30)) +
(SUMIF('Pole cover (2)'!$B$17:$B$30,B1855,'Pole cover (2)'!$G$17:$G$30)) +
(SUMIF('Structural Steel Fab'!$B$17:$B$29,B1855,'Structural Steel Fab'!$G$17:$G$29)) +
(SUMIF(Reveal!$B$17:$B$30,B1855,Reveal!$G$17:$G$30)) +
(SUMIF('Reveal (2)'!$B$17:$B$30,B1855,'Reveal (2)'!$G$17:$G$30)) +
(SUMIF('Crown cove top'!$B$17:$B$30,B1855,'Crown cove top'!$G$17:$G$30)) +
(SUMIF('EMC assembly'!$B$17:$B$30,B1855,'EMC assembly'!$G$17:$G$30)) +
(SUMIF(Crating!$B$17:$B$29,B1855,Crating!$G$17:$G$29)) +
(SUMIF('LED wiring'!$B$17:$B$30,B1855,'LED wiring'!$G$17:$G$30)) +
(SUMIF('Changeable copy face'!$B$17:$B$30,B1855,'Changeable copy face'!$G$17:$G$30)) +
(SUMIF('Flex face assembly'!$B$17:$B$30,B1855,'Flex face assembly'!$G$17:$G$30)) +
(SUMIF('Routed face assembly'!$B$17:$B$30,B1855,'Routed face assembly'!$G$17:$G$30)) +
(SUMIF('Paint calculation'!$B$17:$B$30,B1855,'Paint calculation'!$G$17:$G$30)) +
(SUMIF('Trimcap letter face'!$B$17:$B$30,B1855,'Trimcap letter face'!$G$17:$G$30)) +
(SUMIF('Trimcap letter face (2)'!$B$17:$B$30,B1855,'Trimcap letter face (2)'!$G$17:$G$30)) +
(SUMIF('Channel letter fabrication'!$B$17:$B$30,B1855,'Channel letter fabrication'!$G$17:$G$30)) +
(SUMIF('Channel letter fabrication (2)'!$B$17:$B$30,B1855,'Channel letter fabrication (2)'!$G$17:$G$30))</f>
        <v>0</v>
      </c>
    </row>
    <row r="1856" spans="1:10">
      <c r="A1856" s="28">
        <f>[1]ODBC!$A1856</f>
        <v>0</v>
      </c>
      <c r="B1856" s="29">
        <f>[1]ODBC!B1856</f>
        <v>0</v>
      </c>
      <c r="C1856" s="30" t="str">
        <f>IFERROR(VLOOKUP($B1856,[1]ODBC!$B:$H,2,FALSE),"")</f>
        <v/>
      </c>
      <c r="D1856" s="30" t="str">
        <f>IFERROR(VLOOKUP($B1856,[1]ODBC!$B:$H,3,FALSE),"")</f>
        <v/>
      </c>
      <c r="E1856" s="30" t="str">
        <f>IFERROR(VLOOKUP($B1856,[1]ODBC!$B:$H,4,FALSE),"")</f>
        <v/>
      </c>
      <c r="F1856" s="31" t="str">
        <f>IFERROR(VLOOKUP($B1856,[1]ODBC!$B:$H,5,FALSE),"")</f>
        <v/>
      </c>
      <c r="G1856" s="32">
        <f>[1]ODBC!G1856</f>
        <v>0</v>
      </c>
      <c r="H1856" s="33">
        <f>SUM([1]ODBC!H1856)</f>
        <v>0</v>
      </c>
      <c r="I1856" s="41" t="str">
        <f>'Vinyl cutting'!$B$2</f>
        <v>J36938</v>
      </c>
      <c r="J1856" s="42">
        <f ca="1">(SUMIF('Freeform time and material'!$B$17:$B$30,B1856,'Freeform time and material'!$G$17:$G$30)) +
(SUMIF('Vinyl cutting'!$B$17:$B$30,B1856,'Vinyl cutting'!$G$17:$G$30)) +
(SUMIF('Vinyl cutting (2)'!$B$17:$B$30,B1856,'Vinyl cutting (2)'!$G$17:$G$30)) +
(SUMIF('Apply vinyl graphics'!$B$17:$B$30,B1856,'Apply vinyl graphics'!$G$17:$G$30)) +
(SUMIF('Apply vinyl graphics (2)'!$B$17:$B$30,B1856,'Apply vinyl graphics (2)'!$G$17:$G$30)) +
(SUMIF('Alum pan sign'!$B$17:$B$30,B1856,'Alum pan sign'!$G$17:$G$30)) +
(SUMIF('Alum pan sign (2)'!$B$17:$B$30,B1856,'Alum pan sign (2)'!$G$17:$G$30)) +
(SUMIF('Economy pan sign'!$B$17:$B$30,B1856,'Economy pan sign'!$G$17:$G$30)) +
(SUMIF('Post and panel sign'!$B$17:$B$30,B1856,'Post and panel sign'!$G$17:$G$30)) +
(SUMIF('Post and panel sign (2)'!$B$17:$B$30,B1856,'Post and panel sign (2)'!$G$17:$G$30)) +
(SUMIF('Flat panels only'!$B$17:$B$30,B1856,'Flat panels only'!$G$17:$G$30)) +
(SUMIF('Flat panels only (2)'!$B$17:$B$30,B1856,'Flat panels only (2)'!$G$17:$G$30)) +
(SUMIF('Routed panel shapes'!$B$18:$B$31,B1856,'Routed panel shapes'!$G$18:$G$31)) +
(SUMIF('Routed panel shapes (2)'!$B$18:$B$31,B1856,'Routed panel shapes (2)'!$G$18:$G$31)) +
(SUMIF('Routed face only'!$B$17:$B$30,B1856,'Routed face only'!$G$17:$G$30)) +
(SUMIF('Routed face only (2)'!$B$17:$B$30,B1856,'Routed face only (2)'!$G$17:$G$30)) +
(SUMIF('Routed alum faces letters'!$B$17:$B$30,B1856,'Routed alum faces letters'!$G$17:$G$30)) +
(SUMIF('Routed alum faces letters (2)'!$B$17:$B$30,B1856,'Routed alum faces letters (2)'!$G$17:$G$30)) +
(SUMIF('Routed push through acrylic'!$B$17:$B$30,B1856,'Routed push through acrylic'!$G$17:$G$30)) +
(SUMIF('Routed push through acrylic (2)'!$B$17:$B$30,B1856,'Routed push through acrylic (2)'!$G$17:$G$30)) +
(SUMIF('Sf routed cabinet'!$B$17:$B$30,B1856,'Sf routed cabinet'!$G$17:$G$30)) +
(SUMIF('Sf routed cabinet (2)'!$B$17:$B$30,B1856,'Sf routed cabinet (2)'!$G$17:$G$30)) +
(SUMIF('Df routed cabinet'!$B$17:$B$30,B1856,'Df routed cabinet'!$G$17:$G$30)) +
(SUMIF('Df routed cabinet (2)'!$B$17:$B$30,B1856,'Df routed cabinet (2)'!$G$17:$G$30)) +
(SUMIF('Sf acrylic cabinet'!$B$17:$B$30,B1856,'Sf acrylic cabinet'!$G$17:$G$30)) +
(SUMIF('Sf acrylic cabinet (2)'!$B$17:$B$30,B1856,'Sf acrylic cabinet (2)'!$G$17:$G$30)) +
(SUMIF('Economy Sf acrylic'!$B$17:$B$30,B1856,'Economy Sf acrylic'!$G$17:$G$30)) +
(SUMIF('Df acrylic cabinet'!$B$17:$B$30,B1856,'Df acrylic cabinet'!$G$17:$G$30)) +
(SUMIF('Df acrylic cabinet (2)'!$B$17:$B$30,B1856,'Df acrylic cabinet (2)'!$G$17:$G$30)) +
(SUMIF('Sf flex cabinet'!$B$17:$B$30,B1856,'Sf flex cabinet'!$G$17:$G$30)) +
(SUMIF('Sf flex cabinet (2)'!$B$17:$B$30,B1856,'Sf flex cabinet (2)'!$G$17:$G$30)) +
(SUMIF('Df flex cabinet'!$B$17:$B$36,B1856,'Df flex cabinet'!$G$17:$G$36)) +
(SUMIF('Df flex cabinet (2)'!$B$17:$B$36,B1856,'Df flex cabinet (2)'!$G$17:$G$36)) +
(SUMIF('Pole cover'!$B$17:$B$30,B1856,'Pole cover'!$G$17:$G$30)) +
(SUMIF('Pole cover (2)'!$B$17:$B$30,B1856,'Pole cover (2)'!$G$17:$G$30)) +
(SUMIF('Structural Steel Fab'!$B$17:$B$29,B1856,'Structural Steel Fab'!$G$17:$G$29)) +
(SUMIF(Reveal!$B$17:$B$30,B1856,Reveal!$G$17:$G$30)) +
(SUMIF('Reveal (2)'!$B$17:$B$30,B1856,'Reveal (2)'!$G$17:$G$30)) +
(SUMIF('Crown cove top'!$B$17:$B$30,B1856,'Crown cove top'!$G$17:$G$30)) +
(SUMIF('EMC assembly'!$B$17:$B$30,B1856,'EMC assembly'!$G$17:$G$30)) +
(SUMIF(Crating!$B$17:$B$29,B1856,Crating!$G$17:$G$29)) +
(SUMIF('LED wiring'!$B$17:$B$30,B1856,'LED wiring'!$G$17:$G$30)) +
(SUMIF('Changeable copy face'!$B$17:$B$30,B1856,'Changeable copy face'!$G$17:$G$30)) +
(SUMIF('Flex face assembly'!$B$17:$B$30,B1856,'Flex face assembly'!$G$17:$G$30)) +
(SUMIF('Routed face assembly'!$B$17:$B$30,B1856,'Routed face assembly'!$G$17:$G$30)) +
(SUMIF('Paint calculation'!$B$17:$B$30,B1856,'Paint calculation'!$G$17:$G$30)) +
(SUMIF('Trimcap letter face'!$B$17:$B$30,B1856,'Trimcap letter face'!$G$17:$G$30)) +
(SUMIF('Trimcap letter face (2)'!$B$17:$B$30,B1856,'Trimcap letter face (2)'!$G$17:$G$30)) +
(SUMIF('Channel letter fabrication'!$B$17:$B$30,B1856,'Channel letter fabrication'!$G$17:$G$30)) +
(SUMIF('Channel letter fabrication (2)'!$B$17:$B$30,B1856,'Channel letter fabrication (2)'!$G$17:$G$30))</f>
        <v>0</v>
      </c>
    </row>
    <row r="1857" spans="1:10">
      <c r="A1857" s="28">
        <f>[1]ODBC!$A1857</f>
        <v>0</v>
      </c>
      <c r="B1857" s="29">
        <f>[1]ODBC!B1857</f>
        <v>0</v>
      </c>
      <c r="C1857" s="30" t="str">
        <f>IFERROR(VLOOKUP($B1857,[1]ODBC!$B:$H,2,FALSE),"")</f>
        <v/>
      </c>
      <c r="D1857" s="30" t="str">
        <f>IFERROR(VLOOKUP($B1857,[1]ODBC!$B:$H,3,FALSE),"")</f>
        <v/>
      </c>
      <c r="E1857" s="30" t="str">
        <f>IFERROR(VLOOKUP($B1857,[1]ODBC!$B:$H,4,FALSE),"")</f>
        <v/>
      </c>
      <c r="F1857" s="31" t="str">
        <f>IFERROR(VLOOKUP($B1857,[1]ODBC!$B:$H,5,FALSE),"")</f>
        <v/>
      </c>
      <c r="G1857" s="32">
        <f>[1]ODBC!G1857</f>
        <v>0</v>
      </c>
      <c r="H1857" s="33">
        <f>SUM([1]ODBC!H1857)</f>
        <v>0</v>
      </c>
      <c r="I1857" s="41" t="str">
        <f>'Vinyl cutting'!$B$2</f>
        <v>J36938</v>
      </c>
      <c r="J1857" s="42">
        <f ca="1">(SUMIF('Freeform time and material'!$B$17:$B$30,B1857,'Freeform time and material'!$G$17:$G$30)) +
(SUMIF('Vinyl cutting'!$B$17:$B$30,B1857,'Vinyl cutting'!$G$17:$G$30)) +
(SUMIF('Vinyl cutting (2)'!$B$17:$B$30,B1857,'Vinyl cutting (2)'!$G$17:$G$30)) +
(SUMIF('Apply vinyl graphics'!$B$17:$B$30,B1857,'Apply vinyl graphics'!$G$17:$G$30)) +
(SUMIF('Apply vinyl graphics (2)'!$B$17:$B$30,B1857,'Apply vinyl graphics (2)'!$G$17:$G$30)) +
(SUMIF('Alum pan sign'!$B$17:$B$30,B1857,'Alum pan sign'!$G$17:$G$30)) +
(SUMIF('Alum pan sign (2)'!$B$17:$B$30,B1857,'Alum pan sign (2)'!$G$17:$G$30)) +
(SUMIF('Economy pan sign'!$B$17:$B$30,B1857,'Economy pan sign'!$G$17:$G$30)) +
(SUMIF('Post and panel sign'!$B$17:$B$30,B1857,'Post and panel sign'!$G$17:$G$30)) +
(SUMIF('Post and panel sign (2)'!$B$17:$B$30,B1857,'Post and panel sign (2)'!$G$17:$G$30)) +
(SUMIF('Flat panels only'!$B$17:$B$30,B1857,'Flat panels only'!$G$17:$G$30)) +
(SUMIF('Flat panels only (2)'!$B$17:$B$30,B1857,'Flat panels only (2)'!$G$17:$G$30)) +
(SUMIF('Routed panel shapes'!$B$18:$B$31,B1857,'Routed panel shapes'!$G$18:$G$31)) +
(SUMIF('Routed panel shapes (2)'!$B$18:$B$31,B1857,'Routed panel shapes (2)'!$G$18:$G$31)) +
(SUMIF('Routed face only'!$B$17:$B$30,B1857,'Routed face only'!$G$17:$G$30)) +
(SUMIF('Routed face only (2)'!$B$17:$B$30,B1857,'Routed face only (2)'!$G$17:$G$30)) +
(SUMIF('Routed alum faces letters'!$B$17:$B$30,B1857,'Routed alum faces letters'!$G$17:$G$30)) +
(SUMIF('Routed alum faces letters (2)'!$B$17:$B$30,B1857,'Routed alum faces letters (2)'!$G$17:$G$30)) +
(SUMIF('Routed push through acrylic'!$B$17:$B$30,B1857,'Routed push through acrylic'!$G$17:$G$30)) +
(SUMIF('Routed push through acrylic (2)'!$B$17:$B$30,B1857,'Routed push through acrylic (2)'!$G$17:$G$30)) +
(SUMIF('Sf routed cabinet'!$B$17:$B$30,B1857,'Sf routed cabinet'!$G$17:$G$30)) +
(SUMIF('Sf routed cabinet (2)'!$B$17:$B$30,B1857,'Sf routed cabinet (2)'!$G$17:$G$30)) +
(SUMIF('Df routed cabinet'!$B$17:$B$30,B1857,'Df routed cabinet'!$G$17:$G$30)) +
(SUMIF('Df routed cabinet (2)'!$B$17:$B$30,B1857,'Df routed cabinet (2)'!$G$17:$G$30)) +
(SUMIF('Sf acrylic cabinet'!$B$17:$B$30,B1857,'Sf acrylic cabinet'!$G$17:$G$30)) +
(SUMIF('Sf acrylic cabinet (2)'!$B$17:$B$30,B1857,'Sf acrylic cabinet (2)'!$G$17:$G$30)) +
(SUMIF('Economy Sf acrylic'!$B$17:$B$30,B1857,'Economy Sf acrylic'!$G$17:$G$30)) +
(SUMIF('Df acrylic cabinet'!$B$17:$B$30,B1857,'Df acrylic cabinet'!$G$17:$G$30)) +
(SUMIF('Df acrylic cabinet (2)'!$B$17:$B$30,B1857,'Df acrylic cabinet (2)'!$G$17:$G$30)) +
(SUMIF('Sf flex cabinet'!$B$17:$B$30,B1857,'Sf flex cabinet'!$G$17:$G$30)) +
(SUMIF('Sf flex cabinet (2)'!$B$17:$B$30,B1857,'Sf flex cabinet (2)'!$G$17:$G$30)) +
(SUMIF('Df flex cabinet'!$B$17:$B$36,B1857,'Df flex cabinet'!$G$17:$G$36)) +
(SUMIF('Df flex cabinet (2)'!$B$17:$B$36,B1857,'Df flex cabinet (2)'!$G$17:$G$36)) +
(SUMIF('Pole cover'!$B$17:$B$30,B1857,'Pole cover'!$G$17:$G$30)) +
(SUMIF('Pole cover (2)'!$B$17:$B$30,B1857,'Pole cover (2)'!$G$17:$G$30)) +
(SUMIF('Structural Steel Fab'!$B$17:$B$29,B1857,'Structural Steel Fab'!$G$17:$G$29)) +
(SUMIF(Reveal!$B$17:$B$30,B1857,Reveal!$G$17:$G$30)) +
(SUMIF('Reveal (2)'!$B$17:$B$30,B1857,'Reveal (2)'!$G$17:$G$30)) +
(SUMIF('Crown cove top'!$B$17:$B$30,B1857,'Crown cove top'!$G$17:$G$30)) +
(SUMIF('EMC assembly'!$B$17:$B$30,B1857,'EMC assembly'!$G$17:$G$30)) +
(SUMIF(Crating!$B$17:$B$29,B1857,Crating!$G$17:$G$29)) +
(SUMIF('LED wiring'!$B$17:$B$30,B1857,'LED wiring'!$G$17:$G$30)) +
(SUMIF('Changeable copy face'!$B$17:$B$30,B1857,'Changeable copy face'!$G$17:$G$30)) +
(SUMIF('Flex face assembly'!$B$17:$B$30,B1857,'Flex face assembly'!$G$17:$G$30)) +
(SUMIF('Routed face assembly'!$B$17:$B$30,B1857,'Routed face assembly'!$G$17:$G$30)) +
(SUMIF('Paint calculation'!$B$17:$B$30,B1857,'Paint calculation'!$G$17:$G$30)) +
(SUMIF('Trimcap letter face'!$B$17:$B$30,B1857,'Trimcap letter face'!$G$17:$G$30)) +
(SUMIF('Trimcap letter face (2)'!$B$17:$B$30,B1857,'Trimcap letter face (2)'!$G$17:$G$30)) +
(SUMIF('Channel letter fabrication'!$B$17:$B$30,B1857,'Channel letter fabrication'!$G$17:$G$30)) +
(SUMIF('Channel letter fabrication (2)'!$B$17:$B$30,B1857,'Channel letter fabrication (2)'!$G$17:$G$30))</f>
        <v>0</v>
      </c>
    </row>
    <row r="1858" spans="1:10">
      <c r="A1858" s="28">
        <f>[1]ODBC!$A1858</f>
        <v>0</v>
      </c>
      <c r="B1858" s="29">
        <f>[1]ODBC!B1858</f>
        <v>0</v>
      </c>
      <c r="C1858" s="30" t="str">
        <f>IFERROR(VLOOKUP($B1858,[1]ODBC!$B:$H,2,FALSE),"")</f>
        <v/>
      </c>
      <c r="D1858" s="30" t="str">
        <f>IFERROR(VLOOKUP($B1858,[1]ODBC!$B:$H,3,FALSE),"")</f>
        <v/>
      </c>
      <c r="E1858" s="30" t="str">
        <f>IFERROR(VLOOKUP($B1858,[1]ODBC!$B:$H,4,FALSE),"")</f>
        <v/>
      </c>
      <c r="F1858" s="31" t="str">
        <f>IFERROR(VLOOKUP($B1858,[1]ODBC!$B:$H,5,FALSE),"")</f>
        <v/>
      </c>
      <c r="G1858" s="32">
        <f>[1]ODBC!G1858</f>
        <v>0</v>
      </c>
      <c r="H1858" s="33">
        <f>SUM([1]ODBC!H1858)</f>
        <v>0</v>
      </c>
      <c r="I1858" s="41" t="str">
        <f>'Vinyl cutting'!$B$2</f>
        <v>J36938</v>
      </c>
      <c r="J1858" s="42">
        <f ca="1">(SUMIF('Freeform time and material'!$B$17:$B$30,B1858,'Freeform time and material'!$G$17:$G$30)) +
(SUMIF('Vinyl cutting'!$B$17:$B$30,B1858,'Vinyl cutting'!$G$17:$G$30)) +
(SUMIF('Vinyl cutting (2)'!$B$17:$B$30,B1858,'Vinyl cutting (2)'!$G$17:$G$30)) +
(SUMIF('Apply vinyl graphics'!$B$17:$B$30,B1858,'Apply vinyl graphics'!$G$17:$G$30)) +
(SUMIF('Apply vinyl graphics (2)'!$B$17:$B$30,B1858,'Apply vinyl graphics (2)'!$G$17:$G$30)) +
(SUMIF('Alum pan sign'!$B$17:$B$30,B1858,'Alum pan sign'!$G$17:$G$30)) +
(SUMIF('Alum pan sign (2)'!$B$17:$B$30,B1858,'Alum pan sign (2)'!$G$17:$G$30)) +
(SUMIF('Economy pan sign'!$B$17:$B$30,B1858,'Economy pan sign'!$G$17:$G$30)) +
(SUMIF('Post and panel sign'!$B$17:$B$30,B1858,'Post and panel sign'!$G$17:$G$30)) +
(SUMIF('Post and panel sign (2)'!$B$17:$B$30,B1858,'Post and panel sign (2)'!$G$17:$G$30)) +
(SUMIF('Flat panels only'!$B$17:$B$30,B1858,'Flat panels only'!$G$17:$G$30)) +
(SUMIF('Flat panels only (2)'!$B$17:$B$30,B1858,'Flat panels only (2)'!$G$17:$G$30)) +
(SUMIF('Routed panel shapes'!$B$18:$B$31,B1858,'Routed panel shapes'!$G$18:$G$31)) +
(SUMIF('Routed panel shapes (2)'!$B$18:$B$31,B1858,'Routed panel shapes (2)'!$G$18:$G$31)) +
(SUMIF('Routed face only'!$B$17:$B$30,B1858,'Routed face only'!$G$17:$G$30)) +
(SUMIF('Routed face only (2)'!$B$17:$B$30,B1858,'Routed face only (2)'!$G$17:$G$30)) +
(SUMIF('Routed alum faces letters'!$B$17:$B$30,B1858,'Routed alum faces letters'!$G$17:$G$30)) +
(SUMIF('Routed alum faces letters (2)'!$B$17:$B$30,B1858,'Routed alum faces letters (2)'!$G$17:$G$30)) +
(SUMIF('Routed push through acrylic'!$B$17:$B$30,B1858,'Routed push through acrylic'!$G$17:$G$30)) +
(SUMIF('Routed push through acrylic (2)'!$B$17:$B$30,B1858,'Routed push through acrylic (2)'!$G$17:$G$30)) +
(SUMIF('Sf routed cabinet'!$B$17:$B$30,B1858,'Sf routed cabinet'!$G$17:$G$30)) +
(SUMIF('Sf routed cabinet (2)'!$B$17:$B$30,B1858,'Sf routed cabinet (2)'!$G$17:$G$30)) +
(SUMIF('Df routed cabinet'!$B$17:$B$30,B1858,'Df routed cabinet'!$G$17:$G$30)) +
(SUMIF('Df routed cabinet (2)'!$B$17:$B$30,B1858,'Df routed cabinet (2)'!$G$17:$G$30)) +
(SUMIF('Sf acrylic cabinet'!$B$17:$B$30,B1858,'Sf acrylic cabinet'!$G$17:$G$30)) +
(SUMIF('Sf acrylic cabinet (2)'!$B$17:$B$30,B1858,'Sf acrylic cabinet (2)'!$G$17:$G$30)) +
(SUMIF('Economy Sf acrylic'!$B$17:$B$30,B1858,'Economy Sf acrylic'!$G$17:$G$30)) +
(SUMIF('Df acrylic cabinet'!$B$17:$B$30,B1858,'Df acrylic cabinet'!$G$17:$G$30)) +
(SUMIF('Df acrylic cabinet (2)'!$B$17:$B$30,B1858,'Df acrylic cabinet (2)'!$G$17:$G$30)) +
(SUMIF('Sf flex cabinet'!$B$17:$B$30,B1858,'Sf flex cabinet'!$G$17:$G$30)) +
(SUMIF('Sf flex cabinet (2)'!$B$17:$B$30,B1858,'Sf flex cabinet (2)'!$G$17:$G$30)) +
(SUMIF('Df flex cabinet'!$B$17:$B$36,B1858,'Df flex cabinet'!$G$17:$G$36)) +
(SUMIF('Df flex cabinet (2)'!$B$17:$B$36,B1858,'Df flex cabinet (2)'!$G$17:$G$36)) +
(SUMIF('Pole cover'!$B$17:$B$30,B1858,'Pole cover'!$G$17:$G$30)) +
(SUMIF('Pole cover (2)'!$B$17:$B$30,B1858,'Pole cover (2)'!$G$17:$G$30)) +
(SUMIF('Structural Steel Fab'!$B$17:$B$29,B1858,'Structural Steel Fab'!$G$17:$G$29)) +
(SUMIF(Reveal!$B$17:$B$30,B1858,Reveal!$G$17:$G$30)) +
(SUMIF('Reveal (2)'!$B$17:$B$30,B1858,'Reveal (2)'!$G$17:$G$30)) +
(SUMIF('Crown cove top'!$B$17:$B$30,B1858,'Crown cove top'!$G$17:$G$30)) +
(SUMIF('EMC assembly'!$B$17:$B$30,B1858,'EMC assembly'!$G$17:$G$30)) +
(SUMIF(Crating!$B$17:$B$29,B1858,Crating!$G$17:$G$29)) +
(SUMIF('LED wiring'!$B$17:$B$30,B1858,'LED wiring'!$G$17:$G$30)) +
(SUMIF('Changeable copy face'!$B$17:$B$30,B1858,'Changeable copy face'!$G$17:$G$30)) +
(SUMIF('Flex face assembly'!$B$17:$B$30,B1858,'Flex face assembly'!$G$17:$G$30)) +
(SUMIF('Routed face assembly'!$B$17:$B$30,B1858,'Routed face assembly'!$G$17:$G$30)) +
(SUMIF('Paint calculation'!$B$17:$B$30,B1858,'Paint calculation'!$G$17:$G$30)) +
(SUMIF('Trimcap letter face'!$B$17:$B$30,B1858,'Trimcap letter face'!$G$17:$G$30)) +
(SUMIF('Trimcap letter face (2)'!$B$17:$B$30,B1858,'Trimcap letter face (2)'!$G$17:$G$30)) +
(SUMIF('Channel letter fabrication'!$B$17:$B$30,B1858,'Channel letter fabrication'!$G$17:$G$30)) +
(SUMIF('Channel letter fabrication (2)'!$B$17:$B$30,B1858,'Channel letter fabrication (2)'!$G$17:$G$30))</f>
        <v>0</v>
      </c>
    </row>
    <row r="1859" spans="1:10">
      <c r="A1859" s="28">
        <f>[1]ODBC!$A1859</f>
        <v>0</v>
      </c>
      <c r="B1859" s="29">
        <f>[1]ODBC!B1859</f>
        <v>0</v>
      </c>
      <c r="C1859" s="30" t="str">
        <f>IFERROR(VLOOKUP($B1859,[1]ODBC!$B:$H,2,FALSE),"")</f>
        <v/>
      </c>
      <c r="D1859" s="30" t="str">
        <f>IFERROR(VLOOKUP($B1859,[1]ODBC!$B:$H,3,FALSE),"")</f>
        <v/>
      </c>
      <c r="E1859" s="30" t="str">
        <f>IFERROR(VLOOKUP($B1859,[1]ODBC!$B:$H,4,FALSE),"")</f>
        <v/>
      </c>
      <c r="F1859" s="31" t="str">
        <f>IFERROR(VLOOKUP($B1859,[1]ODBC!$B:$H,5,FALSE),"")</f>
        <v/>
      </c>
      <c r="G1859" s="32">
        <f>[1]ODBC!G1859</f>
        <v>0</v>
      </c>
      <c r="H1859" s="33">
        <f>SUM([1]ODBC!H1859)</f>
        <v>0</v>
      </c>
      <c r="I1859" s="41" t="str">
        <f>'Vinyl cutting'!$B$2</f>
        <v>J36938</v>
      </c>
      <c r="J1859" s="42">
        <f ca="1">(SUMIF('Freeform time and material'!$B$17:$B$30,B1859,'Freeform time and material'!$G$17:$G$30)) +
(SUMIF('Vinyl cutting'!$B$17:$B$30,B1859,'Vinyl cutting'!$G$17:$G$30)) +
(SUMIF('Vinyl cutting (2)'!$B$17:$B$30,B1859,'Vinyl cutting (2)'!$G$17:$G$30)) +
(SUMIF('Apply vinyl graphics'!$B$17:$B$30,B1859,'Apply vinyl graphics'!$G$17:$G$30)) +
(SUMIF('Apply vinyl graphics (2)'!$B$17:$B$30,B1859,'Apply vinyl graphics (2)'!$G$17:$G$30)) +
(SUMIF('Alum pan sign'!$B$17:$B$30,B1859,'Alum pan sign'!$G$17:$G$30)) +
(SUMIF('Alum pan sign (2)'!$B$17:$B$30,B1859,'Alum pan sign (2)'!$G$17:$G$30)) +
(SUMIF('Economy pan sign'!$B$17:$B$30,B1859,'Economy pan sign'!$G$17:$G$30)) +
(SUMIF('Post and panel sign'!$B$17:$B$30,B1859,'Post and panel sign'!$G$17:$G$30)) +
(SUMIF('Post and panel sign (2)'!$B$17:$B$30,B1859,'Post and panel sign (2)'!$G$17:$G$30)) +
(SUMIF('Flat panels only'!$B$17:$B$30,B1859,'Flat panels only'!$G$17:$G$30)) +
(SUMIF('Flat panels only (2)'!$B$17:$B$30,B1859,'Flat panels only (2)'!$G$17:$G$30)) +
(SUMIF('Routed panel shapes'!$B$18:$B$31,B1859,'Routed panel shapes'!$G$18:$G$31)) +
(SUMIF('Routed panel shapes (2)'!$B$18:$B$31,B1859,'Routed panel shapes (2)'!$G$18:$G$31)) +
(SUMIF('Routed face only'!$B$17:$B$30,B1859,'Routed face only'!$G$17:$G$30)) +
(SUMIF('Routed face only (2)'!$B$17:$B$30,B1859,'Routed face only (2)'!$G$17:$G$30)) +
(SUMIF('Routed alum faces letters'!$B$17:$B$30,B1859,'Routed alum faces letters'!$G$17:$G$30)) +
(SUMIF('Routed alum faces letters (2)'!$B$17:$B$30,B1859,'Routed alum faces letters (2)'!$G$17:$G$30)) +
(SUMIF('Routed push through acrylic'!$B$17:$B$30,B1859,'Routed push through acrylic'!$G$17:$G$30)) +
(SUMIF('Routed push through acrylic (2)'!$B$17:$B$30,B1859,'Routed push through acrylic (2)'!$G$17:$G$30)) +
(SUMIF('Sf routed cabinet'!$B$17:$B$30,B1859,'Sf routed cabinet'!$G$17:$G$30)) +
(SUMIF('Sf routed cabinet (2)'!$B$17:$B$30,B1859,'Sf routed cabinet (2)'!$G$17:$G$30)) +
(SUMIF('Df routed cabinet'!$B$17:$B$30,B1859,'Df routed cabinet'!$G$17:$G$30)) +
(SUMIF('Df routed cabinet (2)'!$B$17:$B$30,B1859,'Df routed cabinet (2)'!$G$17:$G$30)) +
(SUMIF('Sf acrylic cabinet'!$B$17:$B$30,B1859,'Sf acrylic cabinet'!$G$17:$G$30)) +
(SUMIF('Sf acrylic cabinet (2)'!$B$17:$B$30,B1859,'Sf acrylic cabinet (2)'!$G$17:$G$30)) +
(SUMIF('Economy Sf acrylic'!$B$17:$B$30,B1859,'Economy Sf acrylic'!$G$17:$G$30)) +
(SUMIF('Df acrylic cabinet'!$B$17:$B$30,B1859,'Df acrylic cabinet'!$G$17:$G$30)) +
(SUMIF('Df acrylic cabinet (2)'!$B$17:$B$30,B1859,'Df acrylic cabinet (2)'!$G$17:$G$30)) +
(SUMIF('Sf flex cabinet'!$B$17:$B$30,B1859,'Sf flex cabinet'!$G$17:$G$30)) +
(SUMIF('Sf flex cabinet (2)'!$B$17:$B$30,B1859,'Sf flex cabinet (2)'!$G$17:$G$30)) +
(SUMIF('Df flex cabinet'!$B$17:$B$36,B1859,'Df flex cabinet'!$G$17:$G$36)) +
(SUMIF('Df flex cabinet (2)'!$B$17:$B$36,B1859,'Df flex cabinet (2)'!$G$17:$G$36)) +
(SUMIF('Pole cover'!$B$17:$B$30,B1859,'Pole cover'!$G$17:$G$30)) +
(SUMIF('Pole cover (2)'!$B$17:$B$30,B1859,'Pole cover (2)'!$G$17:$G$30)) +
(SUMIF('Structural Steel Fab'!$B$17:$B$29,B1859,'Structural Steel Fab'!$G$17:$G$29)) +
(SUMIF(Reveal!$B$17:$B$30,B1859,Reveal!$G$17:$G$30)) +
(SUMIF('Reveal (2)'!$B$17:$B$30,B1859,'Reveal (2)'!$G$17:$G$30)) +
(SUMIF('Crown cove top'!$B$17:$B$30,B1859,'Crown cove top'!$G$17:$G$30)) +
(SUMIF('EMC assembly'!$B$17:$B$30,B1859,'EMC assembly'!$G$17:$G$30)) +
(SUMIF(Crating!$B$17:$B$29,B1859,Crating!$G$17:$G$29)) +
(SUMIF('LED wiring'!$B$17:$B$30,B1859,'LED wiring'!$G$17:$G$30)) +
(SUMIF('Changeable copy face'!$B$17:$B$30,B1859,'Changeable copy face'!$G$17:$G$30)) +
(SUMIF('Flex face assembly'!$B$17:$B$30,B1859,'Flex face assembly'!$G$17:$G$30)) +
(SUMIF('Routed face assembly'!$B$17:$B$30,B1859,'Routed face assembly'!$G$17:$G$30)) +
(SUMIF('Paint calculation'!$B$17:$B$30,B1859,'Paint calculation'!$G$17:$G$30)) +
(SUMIF('Trimcap letter face'!$B$17:$B$30,B1859,'Trimcap letter face'!$G$17:$G$30)) +
(SUMIF('Trimcap letter face (2)'!$B$17:$B$30,B1859,'Trimcap letter face (2)'!$G$17:$G$30)) +
(SUMIF('Channel letter fabrication'!$B$17:$B$30,B1859,'Channel letter fabrication'!$G$17:$G$30)) +
(SUMIF('Channel letter fabrication (2)'!$B$17:$B$30,B1859,'Channel letter fabrication (2)'!$G$17:$G$30))</f>
        <v>0</v>
      </c>
    </row>
    <row r="1860" spans="1:10">
      <c r="A1860" s="28">
        <f>[1]ODBC!$A1860</f>
        <v>0</v>
      </c>
      <c r="B1860" s="29">
        <f>[1]ODBC!B1860</f>
        <v>0</v>
      </c>
      <c r="C1860" s="30" t="str">
        <f>IFERROR(VLOOKUP($B1860,[1]ODBC!$B:$H,2,FALSE),"")</f>
        <v/>
      </c>
      <c r="D1860" s="30" t="str">
        <f>IFERROR(VLOOKUP($B1860,[1]ODBC!$B:$H,3,FALSE),"")</f>
        <v/>
      </c>
      <c r="E1860" s="30" t="str">
        <f>IFERROR(VLOOKUP($B1860,[1]ODBC!$B:$H,4,FALSE),"")</f>
        <v/>
      </c>
      <c r="F1860" s="31" t="str">
        <f>IFERROR(VLOOKUP($B1860,[1]ODBC!$B:$H,5,FALSE),"")</f>
        <v/>
      </c>
      <c r="G1860" s="32">
        <f>[1]ODBC!G1860</f>
        <v>0</v>
      </c>
      <c r="H1860" s="33">
        <f>SUM([1]ODBC!H1860)</f>
        <v>0</v>
      </c>
      <c r="I1860" s="41" t="str">
        <f>'Vinyl cutting'!$B$2</f>
        <v>J36938</v>
      </c>
      <c r="J1860" s="42">
        <f ca="1">(SUMIF('Freeform time and material'!$B$17:$B$30,B1860,'Freeform time and material'!$G$17:$G$30)) +
(SUMIF('Vinyl cutting'!$B$17:$B$30,B1860,'Vinyl cutting'!$G$17:$G$30)) +
(SUMIF('Vinyl cutting (2)'!$B$17:$B$30,B1860,'Vinyl cutting (2)'!$G$17:$G$30)) +
(SUMIF('Apply vinyl graphics'!$B$17:$B$30,B1860,'Apply vinyl graphics'!$G$17:$G$30)) +
(SUMIF('Apply vinyl graphics (2)'!$B$17:$B$30,B1860,'Apply vinyl graphics (2)'!$G$17:$G$30)) +
(SUMIF('Alum pan sign'!$B$17:$B$30,B1860,'Alum pan sign'!$G$17:$G$30)) +
(SUMIF('Alum pan sign (2)'!$B$17:$B$30,B1860,'Alum pan sign (2)'!$G$17:$G$30)) +
(SUMIF('Economy pan sign'!$B$17:$B$30,B1860,'Economy pan sign'!$G$17:$G$30)) +
(SUMIF('Post and panel sign'!$B$17:$B$30,B1860,'Post and panel sign'!$G$17:$G$30)) +
(SUMIF('Post and panel sign (2)'!$B$17:$B$30,B1860,'Post and panel sign (2)'!$G$17:$G$30)) +
(SUMIF('Flat panels only'!$B$17:$B$30,B1860,'Flat panels only'!$G$17:$G$30)) +
(SUMIF('Flat panels only (2)'!$B$17:$B$30,B1860,'Flat panels only (2)'!$G$17:$G$30)) +
(SUMIF('Routed panel shapes'!$B$18:$B$31,B1860,'Routed panel shapes'!$G$18:$G$31)) +
(SUMIF('Routed panel shapes (2)'!$B$18:$B$31,B1860,'Routed panel shapes (2)'!$G$18:$G$31)) +
(SUMIF('Routed face only'!$B$17:$B$30,B1860,'Routed face only'!$G$17:$G$30)) +
(SUMIF('Routed face only (2)'!$B$17:$B$30,B1860,'Routed face only (2)'!$G$17:$G$30)) +
(SUMIF('Routed alum faces letters'!$B$17:$B$30,B1860,'Routed alum faces letters'!$G$17:$G$30)) +
(SUMIF('Routed alum faces letters (2)'!$B$17:$B$30,B1860,'Routed alum faces letters (2)'!$G$17:$G$30)) +
(SUMIF('Routed push through acrylic'!$B$17:$B$30,B1860,'Routed push through acrylic'!$G$17:$G$30)) +
(SUMIF('Routed push through acrylic (2)'!$B$17:$B$30,B1860,'Routed push through acrylic (2)'!$G$17:$G$30)) +
(SUMIF('Sf routed cabinet'!$B$17:$B$30,B1860,'Sf routed cabinet'!$G$17:$G$30)) +
(SUMIF('Sf routed cabinet (2)'!$B$17:$B$30,B1860,'Sf routed cabinet (2)'!$G$17:$G$30)) +
(SUMIF('Df routed cabinet'!$B$17:$B$30,B1860,'Df routed cabinet'!$G$17:$G$30)) +
(SUMIF('Df routed cabinet (2)'!$B$17:$B$30,B1860,'Df routed cabinet (2)'!$G$17:$G$30)) +
(SUMIF('Sf acrylic cabinet'!$B$17:$B$30,B1860,'Sf acrylic cabinet'!$G$17:$G$30)) +
(SUMIF('Sf acrylic cabinet (2)'!$B$17:$B$30,B1860,'Sf acrylic cabinet (2)'!$G$17:$G$30)) +
(SUMIF('Economy Sf acrylic'!$B$17:$B$30,B1860,'Economy Sf acrylic'!$G$17:$G$30)) +
(SUMIF('Df acrylic cabinet'!$B$17:$B$30,B1860,'Df acrylic cabinet'!$G$17:$G$30)) +
(SUMIF('Df acrylic cabinet (2)'!$B$17:$B$30,B1860,'Df acrylic cabinet (2)'!$G$17:$G$30)) +
(SUMIF('Sf flex cabinet'!$B$17:$B$30,B1860,'Sf flex cabinet'!$G$17:$G$30)) +
(SUMIF('Sf flex cabinet (2)'!$B$17:$B$30,B1860,'Sf flex cabinet (2)'!$G$17:$G$30)) +
(SUMIF('Df flex cabinet'!$B$17:$B$36,B1860,'Df flex cabinet'!$G$17:$G$36)) +
(SUMIF('Df flex cabinet (2)'!$B$17:$B$36,B1860,'Df flex cabinet (2)'!$G$17:$G$36)) +
(SUMIF('Pole cover'!$B$17:$B$30,B1860,'Pole cover'!$G$17:$G$30)) +
(SUMIF('Pole cover (2)'!$B$17:$B$30,B1860,'Pole cover (2)'!$G$17:$G$30)) +
(SUMIF('Structural Steel Fab'!$B$17:$B$29,B1860,'Structural Steel Fab'!$G$17:$G$29)) +
(SUMIF(Reveal!$B$17:$B$30,B1860,Reveal!$G$17:$G$30)) +
(SUMIF('Reveal (2)'!$B$17:$B$30,B1860,'Reveal (2)'!$G$17:$G$30)) +
(SUMIF('Crown cove top'!$B$17:$B$30,B1860,'Crown cove top'!$G$17:$G$30)) +
(SUMIF('EMC assembly'!$B$17:$B$30,B1860,'EMC assembly'!$G$17:$G$30)) +
(SUMIF(Crating!$B$17:$B$29,B1860,Crating!$G$17:$G$29)) +
(SUMIF('LED wiring'!$B$17:$B$30,B1860,'LED wiring'!$G$17:$G$30)) +
(SUMIF('Changeable copy face'!$B$17:$B$30,B1860,'Changeable copy face'!$G$17:$G$30)) +
(SUMIF('Flex face assembly'!$B$17:$B$30,B1860,'Flex face assembly'!$G$17:$G$30)) +
(SUMIF('Routed face assembly'!$B$17:$B$30,B1860,'Routed face assembly'!$G$17:$G$30)) +
(SUMIF('Paint calculation'!$B$17:$B$30,B1860,'Paint calculation'!$G$17:$G$30)) +
(SUMIF('Trimcap letter face'!$B$17:$B$30,B1860,'Trimcap letter face'!$G$17:$G$30)) +
(SUMIF('Trimcap letter face (2)'!$B$17:$B$30,B1860,'Trimcap letter face (2)'!$G$17:$G$30)) +
(SUMIF('Channel letter fabrication'!$B$17:$B$30,B1860,'Channel letter fabrication'!$G$17:$G$30)) +
(SUMIF('Channel letter fabrication (2)'!$B$17:$B$30,B1860,'Channel letter fabrication (2)'!$G$17:$G$30))</f>
        <v>0</v>
      </c>
    </row>
    <row r="1861" spans="1:10">
      <c r="A1861" s="28">
        <f>[1]ODBC!$A1861</f>
        <v>0</v>
      </c>
      <c r="B1861" s="29">
        <f>[1]ODBC!B1861</f>
        <v>0</v>
      </c>
      <c r="C1861" s="30" t="str">
        <f>IFERROR(VLOOKUP($B1861,[1]ODBC!$B:$H,2,FALSE),"")</f>
        <v/>
      </c>
      <c r="D1861" s="30" t="str">
        <f>IFERROR(VLOOKUP($B1861,[1]ODBC!$B:$H,3,FALSE),"")</f>
        <v/>
      </c>
      <c r="E1861" s="30" t="str">
        <f>IFERROR(VLOOKUP($B1861,[1]ODBC!$B:$H,4,FALSE),"")</f>
        <v/>
      </c>
      <c r="F1861" s="31" t="str">
        <f>IFERROR(VLOOKUP($B1861,[1]ODBC!$B:$H,5,FALSE),"")</f>
        <v/>
      </c>
      <c r="G1861" s="32">
        <f>[1]ODBC!G1861</f>
        <v>0</v>
      </c>
      <c r="H1861" s="33">
        <f>SUM([1]ODBC!H1861)</f>
        <v>0</v>
      </c>
      <c r="I1861" s="41" t="str">
        <f>'Vinyl cutting'!$B$2</f>
        <v>J36938</v>
      </c>
      <c r="J1861" s="42">
        <f ca="1">(SUMIF('Freeform time and material'!$B$17:$B$30,B1861,'Freeform time and material'!$G$17:$G$30)) +
(SUMIF('Vinyl cutting'!$B$17:$B$30,B1861,'Vinyl cutting'!$G$17:$G$30)) +
(SUMIF('Vinyl cutting (2)'!$B$17:$B$30,B1861,'Vinyl cutting (2)'!$G$17:$G$30)) +
(SUMIF('Apply vinyl graphics'!$B$17:$B$30,B1861,'Apply vinyl graphics'!$G$17:$G$30)) +
(SUMIF('Apply vinyl graphics (2)'!$B$17:$B$30,B1861,'Apply vinyl graphics (2)'!$G$17:$G$30)) +
(SUMIF('Alum pan sign'!$B$17:$B$30,B1861,'Alum pan sign'!$G$17:$G$30)) +
(SUMIF('Alum pan sign (2)'!$B$17:$B$30,B1861,'Alum pan sign (2)'!$G$17:$G$30)) +
(SUMIF('Economy pan sign'!$B$17:$B$30,B1861,'Economy pan sign'!$G$17:$G$30)) +
(SUMIF('Post and panel sign'!$B$17:$B$30,B1861,'Post and panel sign'!$G$17:$G$30)) +
(SUMIF('Post and panel sign (2)'!$B$17:$B$30,B1861,'Post and panel sign (2)'!$G$17:$G$30)) +
(SUMIF('Flat panels only'!$B$17:$B$30,B1861,'Flat panels only'!$G$17:$G$30)) +
(SUMIF('Flat panels only (2)'!$B$17:$B$30,B1861,'Flat panels only (2)'!$G$17:$G$30)) +
(SUMIF('Routed panel shapes'!$B$18:$B$31,B1861,'Routed panel shapes'!$G$18:$G$31)) +
(SUMIF('Routed panel shapes (2)'!$B$18:$B$31,B1861,'Routed panel shapes (2)'!$G$18:$G$31)) +
(SUMIF('Routed face only'!$B$17:$B$30,B1861,'Routed face only'!$G$17:$G$30)) +
(SUMIF('Routed face only (2)'!$B$17:$B$30,B1861,'Routed face only (2)'!$G$17:$G$30)) +
(SUMIF('Routed alum faces letters'!$B$17:$B$30,B1861,'Routed alum faces letters'!$G$17:$G$30)) +
(SUMIF('Routed alum faces letters (2)'!$B$17:$B$30,B1861,'Routed alum faces letters (2)'!$G$17:$G$30)) +
(SUMIF('Routed push through acrylic'!$B$17:$B$30,B1861,'Routed push through acrylic'!$G$17:$G$30)) +
(SUMIF('Routed push through acrylic (2)'!$B$17:$B$30,B1861,'Routed push through acrylic (2)'!$G$17:$G$30)) +
(SUMIF('Sf routed cabinet'!$B$17:$B$30,B1861,'Sf routed cabinet'!$G$17:$G$30)) +
(SUMIF('Sf routed cabinet (2)'!$B$17:$B$30,B1861,'Sf routed cabinet (2)'!$G$17:$G$30)) +
(SUMIF('Df routed cabinet'!$B$17:$B$30,B1861,'Df routed cabinet'!$G$17:$G$30)) +
(SUMIF('Df routed cabinet (2)'!$B$17:$B$30,B1861,'Df routed cabinet (2)'!$G$17:$G$30)) +
(SUMIF('Sf acrylic cabinet'!$B$17:$B$30,B1861,'Sf acrylic cabinet'!$G$17:$G$30)) +
(SUMIF('Sf acrylic cabinet (2)'!$B$17:$B$30,B1861,'Sf acrylic cabinet (2)'!$G$17:$G$30)) +
(SUMIF('Economy Sf acrylic'!$B$17:$B$30,B1861,'Economy Sf acrylic'!$G$17:$G$30)) +
(SUMIF('Df acrylic cabinet'!$B$17:$B$30,B1861,'Df acrylic cabinet'!$G$17:$G$30)) +
(SUMIF('Df acrylic cabinet (2)'!$B$17:$B$30,B1861,'Df acrylic cabinet (2)'!$G$17:$G$30)) +
(SUMIF('Sf flex cabinet'!$B$17:$B$30,B1861,'Sf flex cabinet'!$G$17:$G$30)) +
(SUMIF('Sf flex cabinet (2)'!$B$17:$B$30,B1861,'Sf flex cabinet (2)'!$G$17:$G$30)) +
(SUMIF('Df flex cabinet'!$B$17:$B$36,B1861,'Df flex cabinet'!$G$17:$G$36)) +
(SUMIF('Df flex cabinet (2)'!$B$17:$B$36,B1861,'Df flex cabinet (2)'!$G$17:$G$36)) +
(SUMIF('Pole cover'!$B$17:$B$30,B1861,'Pole cover'!$G$17:$G$30)) +
(SUMIF('Pole cover (2)'!$B$17:$B$30,B1861,'Pole cover (2)'!$G$17:$G$30)) +
(SUMIF('Structural Steel Fab'!$B$17:$B$29,B1861,'Structural Steel Fab'!$G$17:$G$29)) +
(SUMIF(Reveal!$B$17:$B$30,B1861,Reveal!$G$17:$G$30)) +
(SUMIF('Reveal (2)'!$B$17:$B$30,B1861,'Reveal (2)'!$G$17:$G$30)) +
(SUMIF('Crown cove top'!$B$17:$B$30,B1861,'Crown cove top'!$G$17:$G$30)) +
(SUMIF('EMC assembly'!$B$17:$B$30,B1861,'EMC assembly'!$G$17:$G$30)) +
(SUMIF(Crating!$B$17:$B$29,B1861,Crating!$G$17:$G$29)) +
(SUMIF('LED wiring'!$B$17:$B$30,B1861,'LED wiring'!$G$17:$G$30)) +
(SUMIF('Changeable copy face'!$B$17:$B$30,B1861,'Changeable copy face'!$G$17:$G$30)) +
(SUMIF('Flex face assembly'!$B$17:$B$30,B1861,'Flex face assembly'!$G$17:$G$30)) +
(SUMIF('Routed face assembly'!$B$17:$B$30,B1861,'Routed face assembly'!$G$17:$G$30)) +
(SUMIF('Paint calculation'!$B$17:$B$30,B1861,'Paint calculation'!$G$17:$G$30)) +
(SUMIF('Trimcap letter face'!$B$17:$B$30,B1861,'Trimcap letter face'!$G$17:$G$30)) +
(SUMIF('Trimcap letter face (2)'!$B$17:$B$30,B1861,'Trimcap letter face (2)'!$G$17:$G$30)) +
(SUMIF('Channel letter fabrication'!$B$17:$B$30,B1861,'Channel letter fabrication'!$G$17:$G$30)) +
(SUMIF('Channel letter fabrication (2)'!$B$17:$B$30,B1861,'Channel letter fabrication (2)'!$G$17:$G$30))</f>
        <v>0</v>
      </c>
    </row>
    <row r="1862" spans="1:10">
      <c r="A1862" s="28">
        <f>[1]ODBC!$A1862</f>
        <v>0</v>
      </c>
      <c r="B1862" s="29">
        <f>[1]ODBC!B1862</f>
        <v>0</v>
      </c>
      <c r="C1862" s="30" t="str">
        <f>IFERROR(VLOOKUP($B1862,[1]ODBC!$B:$H,2,FALSE),"")</f>
        <v/>
      </c>
      <c r="D1862" s="30" t="str">
        <f>IFERROR(VLOOKUP($B1862,[1]ODBC!$B:$H,3,FALSE),"")</f>
        <v/>
      </c>
      <c r="E1862" s="30" t="str">
        <f>IFERROR(VLOOKUP($B1862,[1]ODBC!$B:$H,4,FALSE),"")</f>
        <v/>
      </c>
      <c r="F1862" s="31" t="str">
        <f>IFERROR(VLOOKUP($B1862,[1]ODBC!$B:$H,5,FALSE),"")</f>
        <v/>
      </c>
      <c r="G1862" s="32">
        <f>[1]ODBC!G1862</f>
        <v>0</v>
      </c>
      <c r="H1862" s="33">
        <f>SUM([1]ODBC!H1862)</f>
        <v>0</v>
      </c>
      <c r="I1862" s="41" t="str">
        <f>'Vinyl cutting'!$B$2</f>
        <v>J36938</v>
      </c>
      <c r="J1862" s="42">
        <f ca="1">(SUMIF('Freeform time and material'!$B$17:$B$30,B1862,'Freeform time and material'!$G$17:$G$30)) +
(SUMIF('Vinyl cutting'!$B$17:$B$30,B1862,'Vinyl cutting'!$G$17:$G$30)) +
(SUMIF('Vinyl cutting (2)'!$B$17:$B$30,B1862,'Vinyl cutting (2)'!$G$17:$G$30)) +
(SUMIF('Apply vinyl graphics'!$B$17:$B$30,B1862,'Apply vinyl graphics'!$G$17:$G$30)) +
(SUMIF('Apply vinyl graphics (2)'!$B$17:$B$30,B1862,'Apply vinyl graphics (2)'!$G$17:$G$30)) +
(SUMIF('Alum pan sign'!$B$17:$B$30,B1862,'Alum pan sign'!$G$17:$G$30)) +
(SUMIF('Alum pan sign (2)'!$B$17:$B$30,B1862,'Alum pan sign (2)'!$G$17:$G$30)) +
(SUMIF('Economy pan sign'!$B$17:$B$30,B1862,'Economy pan sign'!$G$17:$G$30)) +
(SUMIF('Post and panel sign'!$B$17:$B$30,B1862,'Post and panel sign'!$G$17:$G$30)) +
(SUMIF('Post and panel sign (2)'!$B$17:$B$30,B1862,'Post and panel sign (2)'!$G$17:$G$30)) +
(SUMIF('Flat panels only'!$B$17:$B$30,B1862,'Flat panels only'!$G$17:$G$30)) +
(SUMIF('Flat panels only (2)'!$B$17:$B$30,B1862,'Flat panels only (2)'!$G$17:$G$30)) +
(SUMIF('Routed panel shapes'!$B$18:$B$31,B1862,'Routed panel shapes'!$G$18:$G$31)) +
(SUMIF('Routed panel shapes (2)'!$B$18:$B$31,B1862,'Routed panel shapes (2)'!$G$18:$G$31)) +
(SUMIF('Routed face only'!$B$17:$B$30,B1862,'Routed face only'!$G$17:$G$30)) +
(SUMIF('Routed face only (2)'!$B$17:$B$30,B1862,'Routed face only (2)'!$G$17:$G$30)) +
(SUMIF('Routed alum faces letters'!$B$17:$B$30,B1862,'Routed alum faces letters'!$G$17:$G$30)) +
(SUMIF('Routed alum faces letters (2)'!$B$17:$B$30,B1862,'Routed alum faces letters (2)'!$G$17:$G$30)) +
(SUMIF('Routed push through acrylic'!$B$17:$B$30,B1862,'Routed push through acrylic'!$G$17:$G$30)) +
(SUMIF('Routed push through acrylic (2)'!$B$17:$B$30,B1862,'Routed push through acrylic (2)'!$G$17:$G$30)) +
(SUMIF('Sf routed cabinet'!$B$17:$B$30,B1862,'Sf routed cabinet'!$G$17:$G$30)) +
(SUMIF('Sf routed cabinet (2)'!$B$17:$B$30,B1862,'Sf routed cabinet (2)'!$G$17:$G$30)) +
(SUMIF('Df routed cabinet'!$B$17:$B$30,B1862,'Df routed cabinet'!$G$17:$G$30)) +
(SUMIF('Df routed cabinet (2)'!$B$17:$B$30,B1862,'Df routed cabinet (2)'!$G$17:$G$30)) +
(SUMIF('Sf acrylic cabinet'!$B$17:$B$30,B1862,'Sf acrylic cabinet'!$G$17:$G$30)) +
(SUMIF('Sf acrylic cabinet (2)'!$B$17:$B$30,B1862,'Sf acrylic cabinet (2)'!$G$17:$G$30)) +
(SUMIF('Economy Sf acrylic'!$B$17:$B$30,B1862,'Economy Sf acrylic'!$G$17:$G$30)) +
(SUMIF('Df acrylic cabinet'!$B$17:$B$30,B1862,'Df acrylic cabinet'!$G$17:$G$30)) +
(SUMIF('Df acrylic cabinet (2)'!$B$17:$B$30,B1862,'Df acrylic cabinet (2)'!$G$17:$G$30)) +
(SUMIF('Sf flex cabinet'!$B$17:$B$30,B1862,'Sf flex cabinet'!$G$17:$G$30)) +
(SUMIF('Sf flex cabinet (2)'!$B$17:$B$30,B1862,'Sf flex cabinet (2)'!$G$17:$G$30)) +
(SUMIF('Df flex cabinet'!$B$17:$B$36,B1862,'Df flex cabinet'!$G$17:$G$36)) +
(SUMIF('Df flex cabinet (2)'!$B$17:$B$36,B1862,'Df flex cabinet (2)'!$G$17:$G$36)) +
(SUMIF('Pole cover'!$B$17:$B$30,B1862,'Pole cover'!$G$17:$G$30)) +
(SUMIF('Pole cover (2)'!$B$17:$B$30,B1862,'Pole cover (2)'!$G$17:$G$30)) +
(SUMIF('Structural Steel Fab'!$B$17:$B$29,B1862,'Structural Steel Fab'!$G$17:$G$29)) +
(SUMIF(Reveal!$B$17:$B$30,B1862,Reveal!$G$17:$G$30)) +
(SUMIF('Reveal (2)'!$B$17:$B$30,B1862,'Reveal (2)'!$G$17:$G$30)) +
(SUMIF('Crown cove top'!$B$17:$B$30,B1862,'Crown cove top'!$G$17:$G$30)) +
(SUMIF('EMC assembly'!$B$17:$B$30,B1862,'EMC assembly'!$G$17:$G$30)) +
(SUMIF(Crating!$B$17:$B$29,B1862,Crating!$G$17:$G$29)) +
(SUMIF('LED wiring'!$B$17:$B$30,B1862,'LED wiring'!$G$17:$G$30)) +
(SUMIF('Changeable copy face'!$B$17:$B$30,B1862,'Changeable copy face'!$G$17:$G$30)) +
(SUMIF('Flex face assembly'!$B$17:$B$30,B1862,'Flex face assembly'!$G$17:$G$30)) +
(SUMIF('Routed face assembly'!$B$17:$B$30,B1862,'Routed face assembly'!$G$17:$G$30)) +
(SUMIF('Paint calculation'!$B$17:$B$30,B1862,'Paint calculation'!$G$17:$G$30)) +
(SUMIF('Trimcap letter face'!$B$17:$B$30,B1862,'Trimcap letter face'!$G$17:$G$30)) +
(SUMIF('Trimcap letter face (2)'!$B$17:$B$30,B1862,'Trimcap letter face (2)'!$G$17:$G$30)) +
(SUMIF('Channel letter fabrication'!$B$17:$B$30,B1862,'Channel letter fabrication'!$G$17:$G$30)) +
(SUMIF('Channel letter fabrication (2)'!$B$17:$B$30,B1862,'Channel letter fabrication (2)'!$G$17:$G$30))</f>
        <v>0</v>
      </c>
    </row>
    <row r="1863" spans="1:10">
      <c r="A1863" s="28">
        <f>[1]ODBC!$A1863</f>
        <v>0</v>
      </c>
      <c r="B1863" s="29">
        <f>[1]ODBC!B1863</f>
        <v>0</v>
      </c>
      <c r="C1863" s="30" t="str">
        <f>IFERROR(VLOOKUP($B1863,[1]ODBC!$B:$H,2,FALSE),"")</f>
        <v/>
      </c>
      <c r="D1863" s="30" t="str">
        <f>IFERROR(VLOOKUP($B1863,[1]ODBC!$B:$H,3,FALSE),"")</f>
        <v/>
      </c>
      <c r="E1863" s="30" t="str">
        <f>IFERROR(VLOOKUP($B1863,[1]ODBC!$B:$H,4,FALSE),"")</f>
        <v/>
      </c>
      <c r="F1863" s="31" t="str">
        <f>IFERROR(VLOOKUP($B1863,[1]ODBC!$B:$H,5,FALSE),"")</f>
        <v/>
      </c>
      <c r="G1863" s="32">
        <f>[1]ODBC!G1863</f>
        <v>0</v>
      </c>
      <c r="H1863" s="33">
        <f>SUM([1]ODBC!H1863)</f>
        <v>0</v>
      </c>
      <c r="I1863" s="41" t="str">
        <f>'Vinyl cutting'!$B$2</f>
        <v>J36938</v>
      </c>
      <c r="J1863" s="42">
        <f ca="1">(SUMIF('Freeform time and material'!$B$17:$B$30,B1863,'Freeform time and material'!$G$17:$G$30)) +
(SUMIF('Vinyl cutting'!$B$17:$B$30,B1863,'Vinyl cutting'!$G$17:$G$30)) +
(SUMIF('Vinyl cutting (2)'!$B$17:$B$30,B1863,'Vinyl cutting (2)'!$G$17:$G$30)) +
(SUMIF('Apply vinyl graphics'!$B$17:$B$30,B1863,'Apply vinyl graphics'!$G$17:$G$30)) +
(SUMIF('Apply vinyl graphics (2)'!$B$17:$B$30,B1863,'Apply vinyl graphics (2)'!$G$17:$G$30)) +
(SUMIF('Alum pan sign'!$B$17:$B$30,B1863,'Alum pan sign'!$G$17:$G$30)) +
(SUMIF('Alum pan sign (2)'!$B$17:$B$30,B1863,'Alum pan sign (2)'!$G$17:$G$30)) +
(SUMIF('Economy pan sign'!$B$17:$B$30,B1863,'Economy pan sign'!$G$17:$G$30)) +
(SUMIF('Post and panel sign'!$B$17:$B$30,B1863,'Post and panel sign'!$G$17:$G$30)) +
(SUMIF('Post and panel sign (2)'!$B$17:$B$30,B1863,'Post and panel sign (2)'!$G$17:$G$30)) +
(SUMIF('Flat panels only'!$B$17:$B$30,B1863,'Flat panels only'!$G$17:$G$30)) +
(SUMIF('Flat panels only (2)'!$B$17:$B$30,B1863,'Flat panels only (2)'!$G$17:$G$30)) +
(SUMIF('Routed panel shapes'!$B$18:$B$31,B1863,'Routed panel shapes'!$G$18:$G$31)) +
(SUMIF('Routed panel shapes (2)'!$B$18:$B$31,B1863,'Routed panel shapes (2)'!$G$18:$G$31)) +
(SUMIF('Routed face only'!$B$17:$B$30,B1863,'Routed face only'!$G$17:$G$30)) +
(SUMIF('Routed face only (2)'!$B$17:$B$30,B1863,'Routed face only (2)'!$G$17:$G$30)) +
(SUMIF('Routed alum faces letters'!$B$17:$B$30,B1863,'Routed alum faces letters'!$G$17:$G$30)) +
(SUMIF('Routed alum faces letters (2)'!$B$17:$B$30,B1863,'Routed alum faces letters (2)'!$G$17:$G$30)) +
(SUMIF('Routed push through acrylic'!$B$17:$B$30,B1863,'Routed push through acrylic'!$G$17:$G$30)) +
(SUMIF('Routed push through acrylic (2)'!$B$17:$B$30,B1863,'Routed push through acrylic (2)'!$G$17:$G$30)) +
(SUMIF('Sf routed cabinet'!$B$17:$B$30,B1863,'Sf routed cabinet'!$G$17:$G$30)) +
(SUMIF('Sf routed cabinet (2)'!$B$17:$B$30,B1863,'Sf routed cabinet (2)'!$G$17:$G$30)) +
(SUMIF('Df routed cabinet'!$B$17:$B$30,B1863,'Df routed cabinet'!$G$17:$G$30)) +
(SUMIF('Df routed cabinet (2)'!$B$17:$B$30,B1863,'Df routed cabinet (2)'!$G$17:$G$30)) +
(SUMIF('Sf acrylic cabinet'!$B$17:$B$30,B1863,'Sf acrylic cabinet'!$G$17:$G$30)) +
(SUMIF('Sf acrylic cabinet (2)'!$B$17:$B$30,B1863,'Sf acrylic cabinet (2)'!$G$17:$G$30)) +
(SUMIF('Economy Sf acrylic'!$B$17:$B$30,B1863,'Economy Sf acrylic'!$G$17:$G$30)) +
(SUMIF('Df acrylic cabinet'!$B$17:$B$30,B1863,'Df acrylic cabinet'!$G$17:$G$30)) +
(SUMIF('Df acrylic cabinet (2)'!$B$17:$B$30,B1863,'Df acrylic cabinet (2)'!$G$17:$G$30)) +
(SUMIF('Sf flex cabinet'!$B$17:$B$30,B1863,'Sf flex cabinet'!$G$17:$G$30)) +
(SUMIF('Sf flex cabinet (2)'!$B$17:$B$30,B1863,'Sf flex cabinet (2)'!$G$17:$G$30)) +
(SUMIF('Df flex cabinet'!$B$17:$B$36,B1863,'Df flex cabinet'!$G$17:$G$36)) +
(SUMIF('Df flex cabinet (2)'!$B$17:$B$36,B1863,'Df flex cabinet (2)'!$G$17:$G$36)) +
(SUMIF('Pole cover'!$B$17:$B$30,B1863,'Pole cover'!$G$17:$G$30)) +
(SUMIF('Pole cover (2)'!$B$17:$B$30,B1863,'Pole cover (2)'!$G$17:$G$30)) +
(SUMIF('Structural Steel Fab'!$B$17:$B$29,B1863,'Structural Steel Fab'!$G$17:$G$29)) +
(SUMIF(Reveal!$B$17:$B$30,B1863,Reveal!$G$17:$G$30)) +
(SUMIF('Reveal (2)'!$B$17:$B$30,B1863,'Reveal (2)'!$G$17:$G$30)) +
(SUMIF('Crown cove top'!$B$17:$B$30,B1863,'Crown cove top'!$G$17:$G$30)) +
(SUMIF('EMC assembly'!$B$17:$B$30,B1863,'EMC assembly'!$G$17:$G$30)) +
(SUMIF(Crating!$B$17:$B$29,B1863,Crating!$G$17:$G$29)) +
(SUMIF('LED wiring'!$B$17:$B$30,B1863,'LED wiring'!$G$17:$G$30)) +
(SUMIF('Changeable copy face'!$B$17:$B$30,B1863,'Changeable copy face'!$G$17:$G$30)) +
(SUMIF('Flex face assembly'!$B$17:$B$30,B1863,'Flex face assembly'!$G$17:$G$30)) +
(SUMIF('Routed face assembly'!$B$17:$B$30,B1863,'Routed face assembly'!$G$17:$G$30)) +
(SUMIF('Paint calculation'!$B$17:$B$30,B1863,'Paint calculation'!$G$17:$G$30)) +
(SUMIF('Trimcap letter face'!$B$17:$B$30,B1863,'Trimcap letter face'!$G$17:$G$30)) +
(SUMIF('Trimcap letter face (2)'!$B$17:$B$30,B1863,'Trimcap letter face (2)'!$G$17:$G$30)) +
(SUMIF('Channel letter fabrication'!$B$17:$B$30,B1863,'Channel letter fabrication'!$G$17:$G$30)) +
(SUMIF('Channel letter fabrication (2)'!$B$17:$B$30,B1863,'Channel letter fabrication (2)'!$G$17:$G$30))</f>
        <v>0</v>
      </c>
    </row>
    <row r="1864" spans="1:10">
      <c r="A1864" s="28">
        <f>[1]ODBC!$A1864</f>
        <v>0</v>
      </c>
      <c r="B1864" s="29">
        <f>[1]ODBC!B1864</f>
        <v>0</v>
      </c>
      <c r="C1864" s="30" t="str">
        <f>IFERROR(VLOOKUP($B1864,[1]ODBC!$B:$H,2,FALSE),"")</f>
        <v/>
      </c>
      <c r="D1864" s="30" t="str">
        <f>IFERROR(VLOOKUP($B1864,[1]ODBC!$B:$H,3,FALSE),"")</f>
        <v/>
      </c>
      <c r="E1864" s="30" t="str">
        <f>IFERROR(VLOOKUP($B1864,[1]ODBC!$B:$H,4,FALSE),"")</f>
        <v/>
      </c>
      <c r="F1864" s="31" t="str">
        <f>IFERROR(VLOOKUP($B1864,[1]ODBC!$B:$H,5,FALSE),"")</f>
        <v/>
      </c>
      <c r="G1864" s="32">
        <f>[1]ODBC!G1864</f>
        <v>0</v>
      </c>
      <c r="H1864" s="33">
        <f>SUM([1]ODBC!H1864)</f>
        <v>0</v>
      </c>
      <c r="I1864" s="41" t="str">
        <f>'Vinyl cutting'!$B$2</f>
        <v>J36938</v>
      </c>
      <c r="J1864" s="42">
        <f ca="1">(SUMIF('Freeform time and material'!$B$17:$B$30,B1864,'Freeform time and material'!$G$17:$G$30)) +
(SUMIF('Vinyl cutting'!$B$17:$B$30,B1864,'Vinyl cutting'!$G$17:$G$30)) +
(SUMIF('Vinyl cutting (2)'!$B$17:$B$30,B1864,'Vinyl cutting (2)'!$G$17:$G$30)) +
(SUMIF('Apply vinyl graphics'!$B$17:$B$30,B1864,'Apply vinyl graphics'!$G$17:$G$30)) +
(SUMIF('Apply vinyl graphics (2)'!$B$17:$B$30,B1864,'Apply vinyl graphics (2)'!$G$17:$G$30)) +
(SUMIF('Alum pan sign'!$B$17:$B$30,B1864,'Alum pan sign'!$G$17:$G$30)) +
(SUMIF('Alum pan sign (2)'!$B$17:$B$30,B1864,'Alum pan sign (2)'!$G$17:$G$30)) +
(SUMIF('Economy pan sign'!$B$17:$B$30,B1864,'Economy pan sign'!$G$17:$G$30)) +
(SUMIF('Post and panel sign'!$B$17:$B$30,B1864,'Post and panel sign'!$G$17:$G$30)) +
(SUMIF('Post and panel sign (2)'!$B$17:$B$30,B1864,'Post and panel sign (2)'!$G$17:$G$30)) +
(SUMIF('Flat panels only'!$B$17:$B$30,B1864,'Flat panels only'!$G$17:$G$30)) +
(SUMIF('Flat panels only (2)'!$B$17:$B$30,B1864,'Flat panels only (2)'!$G$17:$G$30)) +
(SUMIF('Routed panel shapes'!$B$18:$B$31,B1864,'Routed panel shapes'!$G$18:$G$31)) +
(SUMIF('Routed panel shapes (2)'!$B$18:$B$31,B1864,'Routed panel shapes (2)'!$G$18:$G$31)) +
(SUMIF('Routed face only'!$B$17:$B$30,B1864,'Routed face only'!$G$17:$G$30)) +
(SUMIF('Routed face only (2)'!$B$17:$B$30,B1864,'Routed face only (2)'!$G$17:$G$30)) +
(SUMIF('Routed alum faces letters'!$B$17:$B$30,B1864,'Routed alum faces letters'!$G$17:$G$30)) +
(SUMIF('Routed alum faces letters (2)'!$B$17:$B$30,B1864,'Routed alum faces letters (2)'!$G$17:$G$30)) +
(SUMIF('Routed push through acrylic'!$B$17:$B$30,B1864,'Routed push through acrylic'!$G$17:$G$30)) +
(SUMIF('Routed push through acrylic (2)'!$B$17:$B$30,B1864,'Routed push through acrylic (2)'!$G$17:$G$30)) +
(SUMIF('Sf routed cabinet'!$B$17:$B$30,B1864,'Sf routed cabinet'!$G$17:$G$30)) +
(SUMIF('Sf routed cabinet (2)'!$B$17:$B$30,B1864,'Sf routed cabinet (2)'!$G$17:$G$30)) +
(SUMIF('Df routed cabinet'!$B$17:$B$30,B1864,'Df routed cabinet'!$G$17:$G$30)) +
(SUMIF('Df routed cabinet (2)'!$B$17:$B$30,B1864,'Df routed cabinet (2)'!$G$17:$G$30)) +
(SUMIF('Sf acrylic cabinet'!$B$17:$B$30,B1864,'Sf acrylic cabinet'!$G$17:$G$30)) +
(SUMIF('Sf acrylic cabinet (2)'!$B$17:$B$30,B1864,'Sf acrylic cabinet (2)'!$G$17:$G$30)) +
(SUMIF('Economy Sf acrylic'!$B$17:$B$30,B1864,'Economy Sf acrylic'!$G$17:$G$30)) +
(SUMIF('Df acrylic cabinet'!$B$17:$B$30,B1864,'Df acrylic cabinet'!$G$17:$G$30)) +
(SUMIF('Df acrylic cabinet (2)'!$B$17:$B$30,B1864,'Df acrylic cabinet (2)'!$G$17:$G$30)) +
(SUMIF('Sf flex cabinet'!$B$17:$B$30,B1864,'Sf flex cabinet'!$G$17:$G$30)) +
(SUMIF('Sf flex cabinet (2)'!$B$17:$B$30,B1864,'Sf flex cabinet (2)'!$G$17:$G$30)) +
(SUMIF('Df flex cabinet'!$B$17:$B$36,B1864,'Df flex cabinet'!$G$17:$G$36)) +
(SUMIF('Df flex cabinet (2)'!$B$17:$B$36,B1864,'Df flex cabinet (2)'!$G$17:$G$36)) +
(SUMIF('Pole cover'!$B$17:$B$30,B1864,'Pole cover'!$G$17:$G$30)) +
(SUMIF('Pole cover (2)'!$B$17:$B$30,B1864,'Pole cover (2)'!$G$17:$G$30)) +
(SUMIF('Structural Steel Fab'!$B$17:$B$29,B1864,'Structural Steel Fab'!$G$17:$G$29)) +
(SUMIF(Reveal!$B$17:$B$30,B1864,Reveal!$G$17:$G$30)) +
(SUMIF('Reveal (2)'!$B$17:$B$30,B1864,'Reveal (2)'!$G$17:$G$30)) +
(SUMIF('Crown cove top'!$B$17:$B$30,B1864,'Crown cove top'!$G$17:$G$30)) +
(SUMIF('EMC assembly'!$B$17:$B$30,B1864,'EMC assembly'!$G$17:$G$30)) +
(SUMIF(Crating!$B$17:$B$29,B1864,Crating!$G$17:$G$29)) +
(SUMIF('LED wiring'!$B$17:$B$30,B1864,'LED wiring'!$G$17:$G$30)) +
(SUMIF('Changeable copy face'!$B$17:$B$30,B1864,'Changeable copy face'!$G$17:$G$30)) +
(SUMIF('Flex face assembly'!$B$17:$B$30,B1864,'Flex face assembly'!$G$17:$G$30)) +
(SUMIF('Routed face assembly'!$B$17:$B$30,B1864,'Routed face assembly'!$G$17:$G$30)) +
(SUMIF('Paint calculation'!$B$17:$B$30,B1864,'Paint calculation'!$G$17:$G$30)) +
(SUMIF('Trimcap letter face'!$B$17:$B$30,B1864,'Trimcap letter face'!$G$17:$G$30)) +
(SUMIF('Trimcap letter face (2)'!$B$17:$B$30,B1864,'Trimcap letter face (2)'!$G$17:$G$30)) +
(SUMIF('Channel letter fabrication'!$B$17:$B$30,B1864,'Channel letter fabrication'!$G$17:$G$30)) +
(SUMIF('Channel letter fabrication (2)'!$B$17:$B$30,B1864,'Channel letter fabrication (2)'!$G$17:$G$30))</f>
        <v>0</v>
      </c>
    </row>
    <row r="1865" spans="1:10">
      <c r="A1865" s="28">
        <f>[1]ODBC!$A1865</f>
        <v>0</v>
      </c>
      <c r="B1865" s="29">
        <f>[1]ODBC!B1865</f>
        <v>0</v>
      </c>
      <c r="C1865" s="30" t="str">
        <f>IFERROR(VLOOKUP($B1865,[1]ODBC!$B:$H,2,FALSE),"")</f>
        <v/>
      </c>
      <c r="D1865" s="30" t="str">
        <f>IFERROR(VLOOKUP($B1865,[1]ODBC!$B:$H,3,FALSE),"")</f>
        <v/>
      </c>
      <c r="E1865" s="30" t="str">
        <f>IFERROR(VLOOKUP($B1865,[1]ODBC!$B:$H,4,FALSE),"")</f>
        <v/>
      </c>
      <c r="F1865" s="31" t="str">
        <f>IFERROR(VLOOKUP($B1865,[1]ODBC!$B:$H,5,FALSE),"")</f>
        <v/>
      </c>
      <c r="G1865" s="32">
        <f>[1]ODBC!G1865</f>
        <v>0</v>
      </c>
      <c r="H1865" s="33">
        <f>SUM([1]ODBC!H1865)</f>
        <v>0</v>
      </c>
      <c r="I1865" s="41" t="str">
        <f>'Vinyl cutting'!$B$2</f>
        <v>J36938</v>
      </c>
      <c r="J1865" s="42">
        <f ca="1">(SUMIF('Freeform time and material'!$B$17:$B$30,B1865,'Freeform time and material'!$G$17:$G$30)) +
(SUMIF('Vinyl cutting'!$B$17:$B$30,B1865,'Vinyl cutting'!$G$17:$G$30)) +
(SUMIF('Vinyl cutting (2)'!$B$17:$B$30,B1865,'Vinyl cutting (2)'!$G$17:$G$30)) +
(SUMIF('Apply vinyl graphics'!$B$17:$B$30,B1865,'Apply vinyl graphics'!$G$17:$G$30)) +
(SUMIF('Apply vinyl graphics (2)'!$B$17:$B$30,B1865,'Apply vinyl graphics (2)'!$G$17:$G$30)) +
(SUMIF('Alum pan sign'!$B$17:$B$30,B1865,'Alum pan sign'!$G$17:$G$30)) +
(SUMIF('Alum pan sign (2)'!$B$17:$B$30,B1865,'Alum pan sign (2)'!$G$17:$G$30)) +
(SUMIF('Economy pan sign'!$B$17:$B$30,B1865,'Economy pan sign'!$G$17:$G$30)) +
(SUMIF('Post and panel sign'!$B$17:$B$30,B1865,'Post and panel sign'!$G$17:$G$30)) +
(SUMIF('Post and panel sign (2)'!$B$17:$B$30,B1865,'Post and panel sign (2)'!$G$17:$G$30)) +
(SUMIF('Flat panels only'!$B$17:$B$30,B1865,'Flat panels only'!$G$17:$G$30)) +
(SUMIF('Flat panels only (2)'!$B$17:$B$30,B1865,'Flat panels only (2)'!$G$17:$G$30)) +
(SUMIF('Routed panel shapes'!$B$18:$B$31,B1865,'Routed panel shapes'!$G$18:$G$31)) +
(SUMIF('Routed panel shapes (2)'!$B$18:$B$31,B1865,'Routed panel shapes (2)'!$G$18:$G$31)) +
(SUMIF('Routed face only'!$B$17:$B$30,B1865,'Routed face only'!$G$17:$G$30)) +
(SUMIF('Routed face only (2)'!$B$17:$B$30,B1865,'Routed face only (2)'!$G$17:$G$30)) +
(SUMIF('Routed alum faces letters'!$B$17:$B$30,B1865,'Routed alum faces letters'!$G$17:$G$30)) +
(SUMIF('Routed alum faces letters (2)'!$B$17:$B$30,B1865,'Routed alum faces letters (2)'!$G$17:$G$30)) +
(SUMIF('Routed push through acrylic'!$B$17:$B$30,B1865,'Routed push through acrylic'!$G$17:$G$30)) +
(SUMIF('Routed push through acrylic (2)'!$B$17:$B$30,B1865,'Routed push through acrylic (2)'!$G$17:$G$30)) +
(SUMIF('Sf routed cabinet'!$B$17:$B$30,B1865,'Sf routed cabinet'!$G$17:$G$30)) +
(SUMIF('Sf routed cabinet (2)'!$B$17:$B$30,B1865,'Sf routed cabinet (2)'!$G$17:$G$30)) +
(SUMIF('Df routed cabinet'!$B$17:$B$30,B1865,'Df routed cabinet'!$G$17:$G$30)) +
(SUMIF('Df routed cabinet (2)'!$B$17:$B$30,B1865,'Df routed cabinet (2)'!$G$17:$G$30)) +
(SUMIF('Sf acrylic cabinet'!$B$17:$B$30,B1865,'Sf acrylic cabinet'!$G$17:$G$30)) +
(SUMIF('Sf acrylic cabinet (2)'!$B$17:$B$30,B1865,'Sf acrylic cabinet (2)'!$G$17:$G$30)) +
(SUMIF('Economy Sf acrylic'!$B$17:$B$30,B1865,'Economy Sf acrylic'!$G$17:$G$30)) +
(SUMIF('Df acrylic cabinet'!$B$17:$B$30,B1865,'Df acrylic cabinet'!$G$17:$G$30)) +
(SUMIF('Df acrylic cabinet (2)'!$B$17:$B$30,B1865,'Df acrylic cabinet (2)'!$G$17:$G$30)) +
(SUMIF('Sf flex cabinet'!$B$17:$B$30,B1865,'Sf flex cabinet'!$G$17:$G$30)) +
(SUMIF('Sf flex cabinet (2)'!$B$17:$B$30,B1865,'Sf flex cabinet (2)'!$G$17:$G$30)) +
(SUMIF('Df flex cabinet'!$B$17:$B$36,B1865,'Df flex cabinet'!$G$17:$G$36)) +
(SUMIF('Df flex cabinet (2)'!$B$17:$B$36,B1865,'Df flex cabinet (2)'!$G$17:$G$36)) +
(SUMIF('Pole cover'!$B$17:$B$30,B1865,'Pole cover'!$G$17:$G$30)) +
(SUMIF('Pole cover (2)'!$B$17:$B$30,B1865,'Pole cover (2)'!$G$17:$G$30)) +
(SUMIF('Structural Steel Fab'!$B$17:$B$29,B1865,'Structural Steel Fab'!$G$17:$G$29)) +
(SUMIF(Reveal!$B$17:$B$30,B1865,Reveal!$G$17:$G$30)) +
(SUMIF('Reveal (2)'!$B$17:$B$30,B1865,'Reveal (2)'!$G$17:$G$30)) +
(SUMIF('Crown cove top'!$B$17:$B$30,B1865,'Crown cove top'!$G$17:$G$30)) +
(SUMIF('EMC assembly'!$B$17:$B$30,B1865,'EMC assembly'!$G$17:$G$30)) +
(SUMIF(Crating!$B$17:$B$29,B1865,Crating!$G$17:$G$29)) +
(SUMIF('LED wiring'!$B$17:$B$30,B1865,'LED wiring'!$G$17:$G$30)) +
(SUMIF('Changeable copy face'!$B$17:$B$30,B1865,'Changeable copy face'!$G$17:$G$30)) +
(SUMIF('Flex face assembly'!$B$17:$B$30,B1865,'Flex face assembly'!$G$17:$G$30)) +
(SUMIF('Routed face assembly'!$B$17:$B$30,B1865,'Routed face assembly'!$G$17:$G$30)) +
(SUMIF('Paint calculation'!$B$17:$B$30,B1865,'Paint calculation'!$G$17:$G$30)) +
(SUMIF('Trimcap letter face'!$B$17:$B$30,B1865,'Trimcap letter face'!$G$17:$G$30)) +
(SUMIF('Trimcap letter face (2)'!$B$17:$B$30,B1865,'Trimcap letter face (2)'!$G$17:$G$30)) +
(SUMIF('Channel letter fabrication'!$B$17:$B$30,B1865,'Channel letter fabrication'!$G$17:$G$30)) +
(SUMIF('Channel letter fabrication (2)'!$B$17:$B$30,B1865,'Channel letter fabrication (2)'!$G$17:$G$30))</f>
        <v>0</v>
      </c>
    </row>
    <row r="1866" spans="1:10">
      <c r="A1866" s="28">
        <f>[1]ODBC!$A1866</f>
        <v>0</v>
      </c>
      <c r="B1866" s="29">
        <f>[1]ODBC!B1866</f>
        <v>0</v>
      </c>
      <c r="C1866" s="30" t="str">
        <f>IFERROR(VLOOKUP($B1866,[1]ODBC!$B:$H,2,FALSE),"")</f>
        <v/>
      </c>
      <c r="D1866" s="30" t="str">
        <f>IFERROR(VLOOKUP($B1866,[1]ODBC!$B:$H,3,FALSE),"")</f>
        <v/>
      </c>
      <c r="E1866" s="30" t="str">
        <f>IFERROR(VLOOKUP($B1866,[1]ODBC!$B:$H,4,FALSE),"")</f>
        <v/>
      </c>
      <c r="F1866" s="31" t="str">
        <f>IFERROR(VLOOKUP($B1866,[1]ODBC!$B:$H,5,FALSE),"")</f>
        <v/>
      </c>
      <c r="G1866" s="32">
        <f>[1]ODBC!G1866</f>
        <v>0</v>
      </c>
      <c r="H1866" s="33">
        <f>SUM([1]ODBC!H1866)</f>
        <v>0</v>
      </c>
      <c r="I1866" s="41" t="str">
        <f>'Vinyl cutting'!$B$2</f>
        <v>J36938</v>
      </c>
      <c r="J1866" s="42">
        <f ca="1">(SUMIF('Freeform time and material'!$B$17:$B$30,B1866,'Freeform time and material'!$G$17:$G$30)) +
(SUMIF('Vinyl cutting'!$B$17:$B$30,B1866,'Vinyl cutting'!$G$17:$G$30)) +
(SUMIF('Vinyl cutting (2)'!$B$17:$B$30,B1866,'Vinyl cutting (2)'!$G$17:$G$30)) +
(SUMIF('Apply vinyl graphics'!$B$17:$B$30,B1866,'Apply vinyl graphics'!$G$17:$G$30)) +
(SUMIF('Apply vinyl graphics (2)'!$B$17:$B$30,B1866,'Apply vinyl graphics (2)'!$G$17:$G$30)) +
(SUMIF('Alum pan sign'!$B$17:$B$30,B1866,'Alum pan sign'!$G$17:$G$30)) +
(SUMIF('Alum pan sign (2)'!$B$17:$B$30,B1866,'Alum pan sign (2)'!$G$17:$G$30)) +
(SUMIF('Economy pan sign'!$B$17:$B$30,B1866,'Economy pan sign'!$G$17:$G$30)) +
(SUMIF('Post and panel sign'!$B$17:$B$30,B1866,'Post and panel sign'!$G$17:$G$30)) +
(SUMIF('Post and panel sign (2)'!$B$17:$B$30,B1866,'Post and panel sign (2)'!$G$17:$G$30)) +
(SUMIF('Flat panels only'!$B$17:$B$30,B1866,'Flat panels only'!$G$17:$G$30)) +
(SUMIF('Flat panels only (2)'!$B$17:$B$30,B1866,'Flat panels only (2)'!$G$17:$G$30)) +
(SUMIF('Routed panel shapes'!$B$18:$B$31,B1866,'Routed panel shapes'!$G$18:$G$31)) +
(SUMIF('Routed panel shapes (2)'!$B$18:$B$31,B1866,'Routed panel shapes (2)'!$G$18:$G$31)) +
(SUMIF('Routed face only'!$B$17:$B$30,B1866,'Routed face only'!$G$17:$G$30)) +
(SUMIF('Routed face only (2)'!$B$17:$B$30,B1866,'Routed face only (2)'!$G$17:$G$30)) +
(SUMIF('Routed alum faces letters'!$B$17:$B$30,B1866,'Routed alum faces letters'!$G$17:$G$30)) +
(SUMIF('Routed alum faces letters (2)'!$B$17:$B$30,B1866,'Routed alum faces letters (2)'!$G$17:$G$30)) +
(SUMIF('Routed push through acrylic'!$B$17:$B$30,B1866,'Routed push through acrylic'!$G$17:$G$30)) +
(SUMIF('Routed push through acrylic (2)'!$B$17:$B$30,B1866,'Routed push through acrylic (2)'!$G$17:$G$30)) +
(SUMIF('Sf routed cabinet'!$B$17:$B$30,B1866,'Sf routed cabinet'!$G$17:$G$30)) +
(SUMIF('Sf routed cabinet (2)'!$B$17:$B$30,B1866,'Sf routed cabinet (2)'!$G$17:$G$30)) +
(SUMIF('Df routed cabinet'!$B$17:$B$30,B1866,'Df routed cabinet'!$G$17:$G$30)) +
(SUMIF('Df routed cabinet (2)'!$B$17:$B$30,B1866,'Df routed cabinet (2)'!$G$17:$G$30)) +
(SUMIF('Sf acrylic cabinet'!$B$17:$B$30,B1866,'Sf acrylic cabinet'!$G$17:$G$30)) +
(SUMIF('Sf acrylic cabinet (2)'!$B$17:$B$30,B1866,'Sf acrylic cabinet (2)'!$G$17:$G$30)) +
(SUMIF('Economy Sf acrylic'!$B$17:$B$30,B1866,'Economy Sf acrylic'!$G$17:$G$30)) +
(SUMIF('Df acrylic cabinet'!$B$17:$B$30,B1866,'Df acrylic cabinet'!$G$17:$G$30)) +
(SUMIF('Df acrylic cabinet (2)'!$B$17:$B$30,B1866,'Df acrylic cabinet (2)'!$G$17:$G$30)) +
(SUMIF('Sf flex cabinet'!$B$17:$B$30,B1866,'Sf flex cabinet'!$G$17:$G$30)) +
(SUMIF('Sf flex cabinet (2)'!$B$17:$B$30,B1866,'Sf flex cabinet (2)'!$G$17:$G$30)) +
(SUMIF('Df flex cabinet'!$B$17:$B$36,B1866,'Df flex cabinet'!$G$17:$G$36)) +
(SUMIF('Df flex cabinet (2)'!$B$17:$B$36,B1866,'Df flex cabinet (2)'!$G$17:$G$36)) +
(SUMIF('Pole cover'!$B$17:$B$30,B1866,'Pole cover'!$G$17:$G$30)) +
(SUMIF('Pole cover (2)'!$B$17:$B$30,B1866,'Pole cover (2)'!$G$17:$G$30)) +
(SUMIF('Structural Steel Fab'!$B$17:$B$29,B1866,'Structural Steel Fab'!$G$17:$G$29)) +
(SUMIF(Reveal!$B$17:$B$30,B1866,Reveal!$G$17:$G$30)) +
(SUMIF('Reveal (2)'!$B$17:$B$30,B1866,'Reveal (2)'!$G$17:$G$30)) +
(SUMIF('Crown cove top'!$B$17:$B$30,B1866,'Crown cove top'!$G$17:$G$30)) +
(SUMIF('EMC assembly'!$B$17:$B$30,B1866,'EMC assembly'!$G$17:$G$30)) +
(SUMIF(Crating!$B$17:$B$29,B1866,Crating!$G$17:$G$29)) +
(SUMIF('LED wiring'!$B$17:$B$30,B1866,'LED wiring'!$G$17:$G$30)) +
(SUMIF('Changeable copy face'!$B$17:$B$30,B1866,'Changeable copy face'!$G$17:$G$30)) +
(SUMIF('Flex face assembly'!$B$17:$B$30,B1866,'Flex face assembly'!$G$17:$G$30)) +
(SUMIF('Routed face assembly'!$B$17:$B$30,B1866,'Routed face assembly'!$G$17:$G$30)) +
(SUMIF('Paint calculation'!$B$17:$B$30,B1866,'Paint calculation'!$G$17:$G$30)) +
(SUMIF('Trimcap letter face'!$B$17:$B$30,B1866,'Trimcap letter face'!$G$17:$G$30)) +
(SUMIF('Trimcap letter face (2)'!$B$17:$B$30,B1866,'Trimcap letter face (2)'!$G$17:$G$30)) +
(SUMIF('Channel letter fabrication'!$B$17:$B$30,B1866,'Channel letter fabrication'!$G$17:$G$30)) +
(SUMIF('Channel letter fabrication (2)'!$B$17:$B$30,B1866,'Channel letter fabrication (2)'!$G$17:$G$30))</f>
        <v>0</v>
      </c>
    </row>
    <row r="1867" spans="1:10">
      <c r="A1867" s="28">
        <f>[1]ODBC!$A1867</f>
        <v>0</v>
      </c>
      <c r="B1867" s="29">
        <f>[1]ODBC!B1867</f>
        <v>0</v>
      </c>
      <c r="C1867" s="30" t="str">
        <f>IFERROR(VLOOKUP($B1867,[1]ODBC!$B:$H,2,FALSE),"")</f>
        <v/>
      </c>
      <c r="D1867" s="30" t="str">
        <f>IFERROR(VLOOKUP($B1867,[1]ODBC!$B:$H,3,FALSE),"")</f>
        <v/>
      </c>
      <c r="E1867" s="30" t="str">
        <f>IFERROR(VLOOKUP($B1867,[1]ODBC!$B:$H,4,FALSE),"")</f>
        <v/>
      </c>
      <c r="F1867" s="31" t="str">
        <f>IFERROR(VLOOKUP($B1867,[1]ODBC!$B:$H,5,FALSE),"")</f>
        <v/>
      </c>
      <c r="G1867" s="32">
        <f>[1]ODBC!G1867</f>
        <v>0</v>
      </c>
      <c r="H1867" s="33">
        <f>SUM([1]ODBC!H1867)</f>
        <v>0</v>
      </c>
      <c r="I1867" s="41" t="str">
        <f>'Vinyl cutting'!$B$2</f>
        <v>J36938</v>
      </c>
      <c r="J1867" s="42">
        <f ca="1">(SUMIF('Freeform time and material'!$B$17:$B$30,B1867,'Freeform time and material'!$G$17:$G$30)) +
(SUMIF('Vinyl cutting'!$B$17:$B$30,B1867,'Vinyl cutting'!$G$17:$G$30)) +
(SUMIF('Vinyl cutting (2)'!$B$17:$B$30,B1867,'Vinyl cutting (2)'!$G$17:$G$30)) +
(SUMIF('Apply vinyl graphics'!$B$17:$B$30,B1867,'Apply vinyl graphics'!$G$17:$G$30)) +
(SUMIF('Apply vinyl graphics (2)'!$B$17:$B$30,B1867,'Apply vinyl graphics (2)'!$G$17:$G$30)) +
(SUMIF('Alum pan sign'!$B$17:$B$30,B1867,'Alum pan sign'!$G$17:$G$30)) +
(SUMIF('Alum pan sign (2)'!$B$17:$B$30,B1867,'Alum pan sign (2)'!$G$17:$G$30)) +
(SUMIF('Economy pan sign'!$B$17:$B$30,B1867,'Economy pan sign'!$G$17:$G$30)) +
(SUMIF('Post and panel sign'!$B$17:$B$30,B1867,'Post and panel sign'!$G$17:$G$30)) +
(SUMIF('Post and panel sign (2)'!$B$17:$B$30,B1867,'Post and panel sign (2)'!$G$17:$G$30)) +
(SUMIF('Flat panels only'!$B$17:$B$30,B1867,'Flat panels only'!$G$17:$G$30)) +
(SUMIF('Flat panels only (2)'!$B$17:$B$30,B1867,'Flat panels only (2)'!$G$17:$G$30)) +
(SUMIF('Routed panel shapes'!$B$18:$B$31,B1867,'Routed panel shapes'!$G$18:$G$31)) +
(SUMIF('Routed panel shapes (2)'!$B$18:$B$31,B1867,'Routed panel shapes (2)'!$G$18:$G$31)) +
(SUMIF('Routed face only'!$B$17:$B$30,B1867,'Routed face only'!$G$17:$G$30)) +
(SUMIF('Routed face only (2)'!$B$17:$B$30,B1867,'Routed face only (2)'!$G$17:$G$30)) +
(SUMIF('Routed alum faces letters'!$B$17:$B$30,B1867,'Routed alum faces letters'!$G$17:$G$30)) +
(SUMIF('Routed alum faces letters (2)'!$B$17:$B$30,B1867,'Routed alum faces letters (2)'!$G$17:$G$30)) +
(SUMIF('Routed push through acrylic'!$B$17:$B$30,B1867,'Routed push through acrylic'!$G$17:$G$30)) +
(SUMIF('Routed push through acrylic (2)'!$B$17:$B$30,B1867,'Routed push through acrylic (2)'!$G$17:$G$30)) +
(SUMIF('Sf routed cabinet'!$B$17:$B$30,B1867,'Sf routed cabinet'!$G$17:$G$30)) +
(SUMIF('Sf routed cabinet (2)'!$B$17:$B$30,B1867,'Sf routed cabinet (2)'!$G$17:$G$30)) +
(SUMIF('Df routed cabinet'!$B$17:$B$30,B1867,'Df routed cabinet'!$G$17:$G$30)) +
(SUMIF('Df routed cabinet (2)'!$B$17:$B$30,B1867,'Df routed cabinet (2)'!$G$17:$G$30)) +
(SUMIF('Sf acrylic cabinet'!$B$17:$B$30,B1867,'Sf acrylic cabinet'!$G$17:$G$30)) +
(SUMIF('Sf acrylic cabinet (2)'!$B$17:$B$30,B1867,'Sf acrylic cabinet (2)'!$G$17:$G$30)) +
(SUMIF('Economy Sf acrylic'!$B$17:$B$30,B1867,'Economy Sf acrylic'!$G$17:$G$30)) +
(SUMIF('Df acrylic cabinet'!$B$17:$B$30,B1867,'Df acrylic cabinet'!$G$17:$G$30)) +
(SUMIF('Df acrylic cabinet (2)'!$B$17:$B$30,B1867,'Df acrylic cabinet (2)'!$G$17:$G$30)) +
(SUMIF('Sf flex cabinet'!$B$17:$B$30,B1867,'Sf flex cabinet'!$G$17:$G$30)) +
(SUMIF('Sf flex cabinet (2)'!$B$17:$B$30,B1867,'Sf flex cabinet (2)'!$G$17:$G$30)) +
(SUMIF('Df flex cabinet'!$B$17:$B$36,B1867,'Df flex cabinet'!$G$17:$G$36)) +
(SUMIF('Df flex cabinet (2)'!$B$17:$B$36,B1867,'Df flex cabinet (2)'!$G$17:$G$36)) +
(SUMIF('Pole cover'!$B$17:$B$30,B1867,'Pole cover'!$G$17:$G$30)) +
(SUMIF('Pole cover (2)'!$B$17:$B$30,B1867,'Pole cover (2)'!$G$17:$G$30)) +
(SUMIF('Structural Steel Fab'!$B$17:$B$29,B1867,'Structural Steel Fab'!$G$17:$G$29)) +
(SUMIF(Reveal!$B$17:$B$30,B1867,Reveal!$G$17:$G$30)) +
(SUMIF('Reveal (2)'!$B$17:$B$30,B1867,'Reveal (2)'!$G$17:$G$30)) +
(SUMIF('Crown cove top'!$B$17:$B$30,B1867,'Crown cove top'!$G$17:$G$30)) +
(SUMIF('EMC assembly'!$B$17:$B$30,B1867,'EMC assembly'!$G$17:$G$30)) +
(SUMIF(Crating!$B$17:$B$29,B1867,Crating!$G$17:$G$29)) +
(SUMIF('LED wiring'!$B$17:$B$30,B1867,'LED wiring'!$G$17:$G$30)) +
(SUMIF('Changeable copy face'!$B$17:$B$30,B1867,'Changeable copy face'!$G$17:$G$30)) +
(SUMIF('Flex face assembly'!$B$17:$B$30,B1867,'Flex face assembly'!$G$17:$G$30)) +
(SUMIF('Routed face assembly'!$B$17:$B$30,B1867,'Routed face assembly'!$G$17:$G$30)) +
(SUMIF('Paint calculation'!$B$17:$B$30,B1867,'Paint calculation'!$G$17:$G$30)) +
(SUMIF('Trimcap letter face'!$B$17:$B$30,B1867,'Trimcap letter face'!$G$17:$G$30)) +
(SUMIF('Trimcap letter face (2)'!$B$17:$B$30,B1867,'Trimcap letter face (2)'!$G$17:$G$30)) +
(SUMIF('Channel letter fabrication'!$B$17:$B$30,B1867,'Channel letter fabrication'!$G$17:$G$30)) +
(SUMIF('Channel letter fabrication (2)'!$B$17:$B$30,B1867,'Channel letter fabrication (2)'!$G$17:$G$30))</f>
        <v>0</v>
      </c>
    </row>
    <row r="1868" spans="1:10">
      <c r="A1868" s="28">
        <f>[1]ODBC!$A1868</f>
        <v>0</v>
      </c>
      <c r="B1868" s="29">
        <f>[1]ODBC!B1868</f>
        <v>0</v>
      </c>
      <c r="C1868" s="30" t="str">
        <f>IFERROR(VLOOKUP($B1868,[1]ODBC!$B:$H,2,FALSE),"")</f>
        <v/>
      </c>
      <c r="D1868" s="30" t="str">
        <f>IFERROR(VLOOKUP($B1868,[1]ODBC!$B:$H,3,FALSE),"")</f>
        <v/>
      </c>
      <c r="E1868" s="30" t="str">
        <f>IFERROR(VLOOKUP($B1868,[1]ODBC!$B:$H,4,FALSE),"")</f>
        <v/>
      </c>
      <c r="F1868" s="31" t="str">
        <f>IFERROR(VLOOKUP($B1868,[1]ODBC!$B:$H,5,FALSE),"")</f>
        <v/>
      </c>
      <c r="G1868" s="32">
        <f>[1]ODBC!G1868</f>
        <v>0</v>
      </c>
      <c r="H1868" s="33">
        <f>SUM([1]ODBC!H1868)</f>
        <v>0</v>
      </c>
      <c r="I1868" s="41" t="str">
        <f>'Vinyl cutting'!$B$2</f>
        <v>J36938</v>
      </c>
      <c r="J1868" s="42">
        <f ca="1">(SUMIF('Freeform time and material'!$B$17:$B$30,B1868,'Freeform time and material'!$G$17:$G$30)) +
(SUMIF('Vinyl cutting'!$B$17:$B$30,B1868,'Vinyl cutting'!$G$17:$G$30)) +
(SUMIF('Vinyl cutting (2)'!$B$17:$B$30,B1868,'Vinyl cutting (2)'!$G$17:$G$30)) +
(SUMIF('Apply vinyl graphics'!$B$17:$B$30,B1868,'Apply vinyl graphics'!$G$17:$G$30)) +
(SUMIF('Apply vinyl graphics (2)'!$B$17:$B$30,B1868,'Apply vinyl graphics (2)'!$G$17:$G$30)) +
(SUMIF('Alum pan sign'!$B$17:$B$30,B1868,'Alum pan sign'!$G$17:$G$30)) +
(SUMIF('Alum pan sign (2)'!$B$17:$B$30,B1868,'Alum pan sign (2)'!$G$17:$G$30)) +
(SUMIF('Economy pan sign'!$B$17:$B$30,B1868,'Economy pan sign'!$G$17:$G$30)) +
(SUMIF('Post and panel sign'!$B$17:$B$30,B1868,'Post and panel sign'!$G$17:$G$30)) +
(SUMIF('Post and panel sign (2)'!$B$17:$B$30,B1868,'Post and panel sign (2)'!$G$17:$G$30)) +
(SUMIF('Flat panels only'!$B$17:$B$30,B1868,'Flat panels only'!$G$17:$G$30)) +
(SUMIF('Flat panels only (2)'!$B$17:$B$30,B1868,'Flat panels only (2)'!$G$17:$G$30)) +
(SUMIF('Routed panel shapes'!$B$18:$B$31,B1868,'Routed panel shapes'!$G$18:$G$31)) +
(SUMIF('Routed panel shapes (2)'!$B$18:$B$31,B1868,'Routed panel shapes (2)'!$G$18:$G$31)) +
(SUMIF('Routed face only'!$B$17:$B$30,B1868,'Routed face only'!$G$17:$G$30)) +
(SUMIF('Routed face only (2)'!$B$17:$B$30,B1868,'Routed face only (2)'!$G$17:$G$30)) +
(SUMIF('Routed alum faces letters'!$B$17:$B$30,B1868,'Routed alum faces letters'!$G$17:$G$30)) +
(SUMIF('Routed alum faces letters (2)'!$B$17:$B$30,B1868,'Routed alum faces letters (2)'!$G$17:$G$30)) +
(SUMIF('Routed push through acrylic'!$B$17:$B$30,B1868,'Routed push through acrylic'!$G$17:$G$30)) +
(SUMIF('Routed push through acrylic (2)'!$B$17:$B$30,B1868,'Routed push through acrylic (2)'!$G$17:$G$30)) +
(SUMIF('Sf routed cabinet'!$B$17:$B$30,B1868,'Sf routed cabinet'!$G$17:$G$30)) +
(SUMIF('Sf routed cabinet (2)'!$B$17:$B$30,B1868,'Sf routed cabinet (2)'!$G$17:$G$30)) +
(SUMIF('Df routed cabinet'!$B$17:$B$30,B1868,'Df routed cabinet'!$G$17:$G$30)) +
(SUMIF('Df routed cabinet (2)'!$B$17:$B$30,B1868,'Df routed cabinet (2)'!$G$17:$G$30)) +
(SUMIF('Sf acrylic cabinet'!$B$17:$B$30,B1868,'Sf acrylic cabinet'!$G$17:$G$30)) +
(SUMIF('Sf acrylic cabinet (2)'!$B$17:$B$30,B1868,'Sf acrylic cabinet (2)'!$G$17:$G$30)) +
(SUMIF('Economy Sf acrylic'!$B$17:$B$30,B1868,'Economy Sf acrylic'!$G$17:$G$30)) +
(SUMIF('Df acrylic cabinet'!$B$17:$B$30,B1868,'Df acrylic cabinet'!$G$17:$G$30)) +
(SUMIF('Df acrylic cabinet (2)'!$B$17:$B$30,B1868,'Df acrylic cabinet (2)'!$G$17:$G$30)) +
(SUMIF('Sf flex cabinet'!$B$17:$B$30,B1868,'Sf flex cabinet'!$G$17:$G$30)) +
(SUMIF('Sf flex cabinet (2)'!$B$17:$B$30,B1868,'Sf flex cabinet (2)'!$G$17:$G$30)) +
(SUMIF('Df flex cabinet'!$B$17:$B$36,B1868,'Df flex cabinet'!$G$17:$G$36)) +
(SUMIF('Df flex cabinet (2)'!$B$17:$B$36,B1868,'Df flex cabinet (2)'!$G$17:$G$36)) +
(SUMIF('Pole cover'!$B$17:$B$30,B1868,'Pole cover'!$G$17:$G$30)) +
(SUMIF('Pole cover (2)'!$B$17:$B$30,B1868,'Pole cover (2)'!$G$17:$G$30)) +
(SUMIF('Structural Steel Fab'!$B$17:$B$29,B1868,'Structural Steel Fab'!$G$17:$G$29)) +
(SUMIF(Reveal!$B$17:$B$30,B1868,Reveal!$G$17:$G$30)) +
(SUMIF('Reveal (2)'!$B$17:$B$30,B1868,'Reveal (2)'!$G$17:$G$30)) +
(SUMIF('Crown cove top'!$B$17:$B$30,B1868,'Crown cove top'!$G$17:$G$30)) +
(SUMIF('EMC assembly'!$B$17:$B$30,B1868,'EMC assembly'!$G$17:$G$30)) +
(SUMIF(Crating!$B$17:$B$29,B1868,Crating!$G$17:$G$29)) +
(SUMIF('LED wiring'!$B$17:$B$30,B1868,'LED wiring'!$G$17:$G$30)) +
(SUMIF('Changeable copy face'!$B$17:$B$30,B1868,'Changeable copy face'!$G$17:$G$30)) +
(SUMIF('Flex face assembly'!$B$17:$B$30,B1868,'Flex face assembly'!$G$17:$G$30)) +
(SUMIF('Routed face assembly'!$B$17:$B$30,B1868,'Routed face assembly'!$G$17:$G$30)) +
(SUMIF('Paint calculation'!$B$17:$B$30,B1868,'Paint calculation'!$G$17:$G$30)) +
(SUMIF('Trimcap letter face'!$B$17:$B$30,B1868,'Trimcap letter face'!$G$17:$G$30)) +
(SUMIF('Trimcap letter face (2)'!$B$17:$B$30,B1868,'Trimcap letter face (2)'!$G$17:$G$30)) +
(SUMIF('Channel letter fabrication'!$B$17:$B$30,B1868,'Channel letter fabrication'!$G$17:$G$30)) +
(SUMIF('Channel letter fabrication (2)'!$B$17:$B$30,B1868,'Channel letter fabrication (2)'!$G$17:$G$30))</f>
        <v>0</v>
      </c>
    </row>
    <row r="1869" spans="1:10">
      <c r="A1869" s="28">
        <f>[1]ODBC!$A1869</f>
        <v>0</v>
      </c>
      <c r="B1869" s="29">
        <f>[1]ODBC!B1869</f>
        <v>0</v>
      </c>
      <c r="C1869" s="30" t="str">
        <f>IFERROR(VLOOKUP($B1869,[1]ODBC!$B:$H,2,FALSE),"")</f>
        <v/>
      </c>
      <c r="D1869" s="30" t="str">
        <f>IFERROR(VLOOKUP($B1869,[1]ODBC!$B:$H,3,FALSE),"")</f>
        <v/>
      </c>
      <c r="E1869" s="30" t="str">
        <f>IFERROR(VLOOKUP($B1869,[1]ODBC!$B:$H,4,FALSE),"")</f>
        <v/>
      </c>
      <c r="F1869" s="31" t="str">
        <f>IFERROR(VLOOKUP($B1869,[1]ODBC!$B:$H,5,FALSE),"")</f>
        <v/>
      </c>
      <c r="G1869" s="32">
        <f>[1]ODBC!G1869</f>
        <v>0</v>
      </c>
      <c r="H1869" s="33">
        <f>SUM([1]ODBC!H1869)</f>
        <v>0</v>
      </c>
      <c r="I1869" s="41" t="str">
        <f>'Vinyl cutting'!$B$2</f>
        <v>J36938</v>
      </c>
      <c r="J1869" s="42">
        <f ca="1">(SUMIF('Freeform time and material'!$B$17:$B$30,B1869,'Freeform time and material'!$G$17:$G$30)) +
(SUMIF('Vinyl cutting'!$B$17:$B$30,B1869,'Vinyl cutting'!$G$17:$G$30)) +
(SUMIF('Vinyl cutting (2)'!$B$17:$B$30,B1869,'Vinyl cutting (2)'!$G$17:$G$30)) +
(SUMIF('Apply vinyl graphics'!$B$17:$B$30,B1869,'Apply vinyl graphics'!$G$17:$G$30)) +
(SUMIF('Apply vinyl graphics (2)'!$B$17:$B$30,B1869,'Apply vinyl graphics (2)'!$G$17:$G$30)) +
(SUMIF('Alum pan sign'!$B$17:$B$30,B1869,'Alum pan sign'!$G$17:$G$30)) +
(SUMIF('Alum pan sign (2)'!$B$17:$B$30,B1869,'Alum pan sign (2)'!$G$17:$G$30)) +
(SUMIF('Economy pan sign'!$B$17:$B$30,B1869,'Economy pan sign'!$G$17:$G$30)) +
(SUMIF('Post and panel sign'!$B$17:$B$30,B1869,'Post and panel sign'!$G$17:$G$30)) +
(SUMIF('Post and panel sign (2)'!$B$17:$B$30,B1869,'Post and panel sign (2)'!$G$17:$G$30)) +
(SUMIF('Flat panels only'!$B$17:$B$30,B1869,'Flat panels only'!$G$17:$G$30)) +
(SUMIF('Flat panels only (2)'!$B$17:$B$30,B1869,'Flat panels only (2)'!$G$17:$G$30)) +
(SUMIF('Routed panel shapes'!$B$18:$B$31,B1869,'Routed panel shapes'!$G$18:$G$31)) +
(SUMIF('Routed panel shapes (2)'!$B$18:$B$31,B1869,'Routed panel shapes (2)'!$G$18:$G$31)) +
(SUMIF('Routed face only'!$B$17:$B$30,B1869,'Routed face only'!$G$17:$G$30)) +
(SUMIF('Routed face only (2)'!$B$17:$B$30,B1869,'Routed face only (2)'!$G$17:$G$30)) +
(SUMIF('Routed alum faces letters'!$B$17:$B$30,B1869,'Routed alum faces letters'!$G$17:$G$30)) +
(SUMIF('Routed alum faces letters (2)'!$B$17:$B$30,B1869,'Routed alum faces letters (2)'!$G$17:$G$30)) +
(SUMIF('Routed push through acrylic'!$B$17:$B$30,B1869,'Routed push through acrylic'!$G$17:$G$30)) +
(SUMIF('Routed push through acrylic (2)'!$B$17:$B$30,B1869,'Routed push through acrylic (2)'!$G$17:$G$30)) +
(SUMIF('Sf routed cabinet'!$B$17:$B$30,B1869,'Sf routed cabinet'!$G$17:$G$30)) +
(SUMIF('Sf routed cabinet (2)'!$B$17:$B$30,B1869,'Sf routed cabinet (2)'!$G$17:$G$30)) +
(SUMIF('Df routed cabinet'!$B$17:$B$30,B1869,'Df routed cabinet'!$G$17:$G$30)) +
(SUMIF('Df routed cabinet (2)'!$B$17:$B$30,B1869,'Df routed cabinet (2)'!$G$17:$G$30)) +
(SUMIF('Sf acrylic cabinet'!$B$17:$B$30,B1869,'Sf acrylic cabinet'!$G$17:$G$30)) +
(SUMIF('Sf acrylic cabinet (2)'!$B$17:$B$30,B1869,'Sf acrylic cabinet (2)'!$G$17:$G$30)) +
(SUMIF('Economy Sf acrylic'!$B$17:$B$30,B1869,'Economy Sf acrylic'!$G$17:$G$30)) +
(SUMIF('Df acrylic cabinet'!$B$17:$B$30,B1869,'Df acrylic cabinet'!$G$17:$G$30)) +
(SUMIF('Df acrylic cabinet (2)'!$B$17:$B$30,B1869,'Df acrylic cabinet (2)'!$G$17:$G$30)) +
(SUMIF('Sf flex cabinet'!$B$17:$B$30,B1869,'Sf flex cabinet'!$G$17:$G$30)) +
(SUMIF('Sf flex cabinet (2)'!$B$17:$B$30,B1869,'Sf flex cabinet (2)'!$G$17:$G$30)) +
(SUMIF('Df flex cabinet'!$B$17:$B$36,B1869,'Df flex cabinet'!$G$17:$G$36)) +
(SUMIF('Df flex cabinet (2)'!$B$17:$B$36,B1869,'Df flex cabinet (2)'!$G$17:$G$36)) +
(SUMIF('Pole cover'!$B$17:$B$30,B1869,'Pole cover'!$G$17:$G$30)) +
(SUMIF('Pole cover (2)'!$B$17:$B$30,B1869,'Pole cover (2)'!$G$17:$G$30)) +
(SUMIF('Structural Steel Fab'!$B$17:$B$29,B1869,'Structural Steel Fab'!$G$17:$G$29)) +
(SUMIF(Reveal!$B$17:$B$30,B1869,Reveal!$G$17:$G$30)) +
(SUMIF('Reveal (2)'!$B$17:$B$30,B1869,'Reveal (2)'!$G$17:$G$30)) +
(SUMIF('Crown cove top'!$B$17:$B$30,B1869,'Crown cove top'!$G$17:$G$30)) +
(SUMIF('EMC assembly'!$B$17:$B$30,B1869,'EMC assembly'!$G$17:$G$30)) +
(SUMIF(Crating!$B$17:$B$29,B1869,Crating!$G$17:$G$29)) +
(SUMIF('LED wiring'!$B$17:$B$30,B1869,'LED wiring'!$G$17:$G$30)) +
(SUMIF('Changeable copy face'!$B$17:$B$30,B1869,'Changeable copy face'!$G$17:$G$30)) +
(SUMIF('Flex face assembly'!$B$17:$B$30,B1869,'Flex face assembly'!$G$17:$G$30)) +
(SUMIF('Routed face assembly'!$B$17:$B$30,B1869,'Routed face assembly'!$G$17:$G$30)) +
(SUMIF('Paint calculation'!$B$17:$B$30,B1869,'Paint calculation'!$G$17:$G$30)) +
(SUMIF('Trimcap letter face'!$B$17:$B$30,B1869,'Trimcap letter face'!$G$17:$G$30)) +
(SUMIF('Trimcap letter face (2)'!$B$17:$B$30,B1869,'Trimcap letter face (2)'!$G$17:$G$30)) +
(SUMIF('Channel letter fabrication'!$B$17:$B$30,B1869,'Channel letter fabrication'!$G$17:$G$30)) +
(SUMIF('Channel letter fabrication (2)'!$B$17:$B$30,B1869,'Channel letter fabrication (2)'!$G$17:$G$30))</f>
        <v>0</v>
      </c>
    </row>
    <row r="1870" spans="1:10">
      <c r="A1870" s="28">
        <f>[1]ODBC!$A1870</f>
        <v>0</v>
      </c>
      <c r="B1870" s="29">
        <f>[1]ODBC!B1870</f>
        <v>0</v>
      </c>
      <c r="C1870" s="30" t="str">
        <f>IFERROR(VLOOKUP($B1870,[1]ODBC!$B:$H,2,FALSE),"")</f>
        <v/>
      </c>
      <c r="D1870" s="30" t="str">
        <f>IFERROR(VLOOKUP($B1870,[1]ODBC!$B:$H,3,FALSE),"")</f>
        <v/>
      </c>
      <c r="E1870" s="30" t="str">
        <f>IFERROR(VLOOKUP($B1870,[1]ODBC!$B:$H,4,FALSE),"")</f>
        <v/>
      </c>
      <c r="F1870" s="31" t="str">
        <f>IFERROR(VLOOKUP($B1870,[1]ODBC!$B:$H,5,FALSE),"")</f>
        <v/>
      </c>
      <c r="G1870" s="32">
        <f>[1]ODBC!G1870</f>
        <v>0</v>
      </c>
      <c r="H1870" s="33">
        <f>SUM([1]ODBC!H1870)</f>
        <v>0</v>
      </c>
      <c r="I1870" s="41" t="str">
        <f>'Vinyl cutting'!$B$2</f>
        <v>J36938</v>
      </c>
      <c r="J1870" s="42">
        <f ca="1">(SUMIF('Freeform time and material'!$B$17:$B$30,B1870,'Freeform time and material'!$G$17:$G$30)) +
(SUMIF('Vinyl cutting'!$B$17:$B$30,B1870,'Vinyl cutting'!$G$17:$G$30)) +
(SUMIF('Vinyl cutting (2)'!$B$17:$B$30,B1870,'Vinyl cutting (2)'!$G$17:$G$30)) +
(SUMIF('Apply vinyl graphics'!$B$17:$B$30,B1870,'Apply vinyl graphics'!$G$17:$G$30)) +
(SUMIF('Apply vinyl graphics (2)'!$B$17:$B$30,B1870,'Apply vinyl graphics (2)'!$G$17:$G$30)) +
(SUMIF('Alum pan sign'!$B$17:$B$30,B1870,'Alum pan sign'!$G$17:$G$30)) +
(SUMIF('Alum pan sign (2)'!$B$17:$B$30,B1870,'Alum pan sign (2)'!$G$17:$G$30)) +
(SUMIF('Economy pan sign'!$B$17:$B$30,B1870,'Economy pan sign'!$G$17:$G$30)) +
(SUMIF('Post and panel sign'!$B$17:$B$30,B1870,'Post and panel sign'!$G$17:$G$30)) +
(SUMIF('Post and panel sign (2)'!$B$17:$B$30,B1870,'Post and panel sign (2)'!$G$17:$G$30)) +
(SUMIF('Flat panels only'!$B$17:$B$30,B1870,'Flat panels only'!$G$17:$G$30)) +
(SUMIF('Flat panels only (2)'!$B$17:$B$30,B1870,'Flat panels only (2)'!$G$17:$G$30)) +
(SUMIF('Routed panel shapes'!$B$18:$B$31,B1870,'Routed panel shapes'!$G$18:$G$31)) +
(SUMIF('Routed panel shapes (2)'!$B$18:$B$31,B1870,'Routed panel shapes (2)'!$G$18:$G$31)) +
(SUMIF('Routed face only'!$B$17:$B$30,B1870,'Routed face only'!$G$17:$G$30)) +
(SUMIF('Routed face only (2)'!$B$17:$B$30,B1870,'Routed face only (2)'!$G$17:$G$30)) +
(SUMIF('Routed alum faces letters'!$B$17:$B$30,B1870,'Routed alum faces letters'!$G$17:$G$30)) +
(SUMIF('Routed alum faces letters (2)'!$B$17:$B$30,B1870,'Routed alum faces letters (2)'!$G$17:$G$30)) +
(SUMIF('Routed push through acrylic'!$B$17:$B$30,B1870,'Routed push through acrylic'!$G$17:$G$30)) +
(SUMIF('Routed push through acrylic (2)'!$B$17:$B$30,B1870,'Routed push through acrylic (2)'!$G$17:$G$30)) +
(SUMIF('Sf routed cabinet'!$B$17:$B$30,B1870,'Sf routed cabinet'!$G$17:$G$30)) +
(SUMIF('Sf routed cabinet (2)'!$B$17:$B$30,B1870,'Sf routed cabinet (2)'!$G$17:$G$30)) +
(SUMIF('Df routed cabinet'!$B$17:$B$30,B1870,'Df routed cabinet'!$G$17:$G$30)) +
(SUMIF('Df routed cabinet (2)'!$B$17:$B$30,B1870,'Df routed cabinet (2)'!$G$17:$G$30)) +
(SUMIF('Sf acrylic cabinet'!$B$17:$B$30,B1870,'Sf acrylic cabinet'!$G$17:$G$30)) +
(SUMIF('Sf acrylic cabinet (2)'!$B$17:$B$30,B1870,'Sf acrylic cabinet (2)'!$G$17:$G$30)) +
(SUMIF('Economy Sf acrylic'!$B$17:$B$30,B1870,'Economy Sf acrylic'!$G$17:$G$30)) +
(SUMIF('Df acrylic cabinet'!$B$17:$B$30,B1870,'Df acrylic cabinet'!$G$17:$G$30)) +
(SUMIF('Df acrylic cabinet (2)'!$B$17:$B$30,B1870,'Df acrylic cabinet (2)'!$G$17:$G$30)) +
(SUMIF('Sf flex cabinet'!$B$17:$B$30,B1870,'Sf flex cabinet'!$G$17:$G$30)) +
(SUMIF('Sf flex cabinet (2)'!$B$17:$B$30,B1870,'Sf flex cabinet (2)'!$G$17:$G$30)) +
(SUMIF('Df flex cabinet'!$B$17:$B$36,B1870,'Df flex cabinet'!$G$17:$G$36)) +
(SUMIF('Df flex cabinet (2)'!$B$17:$B$36,B1870,'Df flex cabinet (2)'!$G$17:$G$36)) +
(SUMIF('Pole cover'!$B$17:$B$30,B1870,'Pole cover'!$G$17:$G$30)) +
(SUMIF('Pole cover (2)'!$B$17:$B$30,B1870,'Pole cover (2)'!$G$17:$G$30)) +
(SUMIF('Structural Steel Fab'!$B$17:$B$29,B1870,'Structural Steel Fab'!$G$17:$G$29)) +
(SUMIF(Reveal!$B$17:$B$30,B1870,Reveal!$G$17:$G$30)) +
(SUMIF('Reveal (2)'!$B$17:$B$30,B1870,'Reveal (2)'!$G$17:$G$30)) +
(SUMIF('Crown cove top'!$B$17:$B$30,B1870,'Crown cove top'!$G$17:$G$30)) +
(SUMIF('EMC assembly'!$B$17:$B$30,B1870,'EMC assembly'!$G$17:$G$30)) +
(SUMIF(Crating!$B$17:$B$29,B1870,Crating!$G$17:$G$29)) +
(SUMIF('LED wiring'!$B$17:$B$30,B1870,'LED wiring'!$G$17:$G$30)) +
(SUMIF('Changeable copy face'!$B$17:$B$30,B1870,'Changeable copy face'!$G$17:$G$30)) +
(SUMIF('Flex face assembly'!$B$17:$B$30,B1870,'Flex face assembly'!$G$17:$G$30)) +
(SUMIF('Routed face assembly'!$B$17:$B$30,B1870,'Routed face assembly'!$G$17:$G$30)) +
(SUMIF('Paint calculation'!$B$17:$B$30,B1870,'Paint calculation'!$G$17:$G$30)) +
(SUMIF('Trimcap letter face'!$B$17:$B$30,B1870,'Trimcap letter face'!$G$17:$G$30)) +
(SUMIF('Trimcap letter face (2)'!$B$17:$B$30,B1870,'Trimcap letter face (2)'!$G$17:$G$30)) +
(SUMIF('Channel letter fabrication'!$B$17:$B$30,B1870,'Channel letter fabrication'!$G$17:$G$30)) +
(SUMIF('Channel letter fabrication (2)'!$B$17:$B$30,B1870,'Channel letter fabrication (2)'!$G$17:$G$30))</f>
        <v>0</v>
      </c>
    </row>
    <row r="1871" spans="1:10">
      <c r="A1871" s="28">
        <f>[1]ODBC!$A1871</f>
        <v>0</v>
      </c>
      <c r="B1871" s="29">
        <f>[1]ODBC!B1871</f>
        <v>0</v>
      </c>
      <c r="C1871" s="30" t="str">
        <f>IFERROR(VLOOKUP($B1871,[1]ODBC!$B:$H,2,FALSE),"")</f>
        <v/>
      </c>
      <c r="D1871" s="30" t="str">
        <f>IFERROR(VLOOKUP($B1871,[1]ODBC!$B:$H,3,FALSE),"")</f>
        <v/>
      </c>
      <c r="E1871" s="30" t="str">
        <f>IFERROR(VLOOKUP($B1871,[1]ODBC!$B:$H,4,FALSE),"")</f>
        <v/>
      </c>
      <c r="F1871" s="31" t="str">
        <f>IFERROR(VLOOKUP($B1871,[1]ODBC!$B:$H,5,FALSE),"")</f>
        <v/>
      </c>
      <c r="G1871" s="32">
        <f>[1]ODBC!G1871</f>
        <v>0</v>
      </c>
      <c r="H1871" s="33">
        <f>SUM([1]ODBC!H1871)</f>
        <v>0</v>
      </c>
      <c r="I1871" s="41" t="str">
        <f>'Vinyl cutting'!$B$2</f>
        <v>J36938</v>
      </c>
      <c r="J1871" s="42">
        <f ca="1">(SUMIF('Freeform time and material'!$B$17:$B$30,B1871,'Freeform time and material'!$G$17:$G$30)) +
(SUMIF('Vinyl cutting'!$B$17:$B$30,B1871,'Vinyl cutting'!$G$17:$G$30)) +
(SUMIF('Vinyl cutting (2)'!$B$17:$B$30,B1871,'Vinyl cutting (2)'!$G$17:$G$30)) +
(SUMIF('Apply vinyl graphics'!$B$17:$B$30,B1871,'Apply vinyl graphics'!$G$17:$G$30)) +
(SUMIF('Apply vinyl graphics (2)'!$B$17:$B$30,B1871,'Apply vinyl graphics (2)'!$G$17:$G$30)) +
(SUMIF('Alum pan sign'!$B$17:$B$30,B1871,'Alum pan sign'!$G$17:$G$30)) +
(SUMIF('Alum pan sign (2)'!$B$17:$B$30,B1871,'Alum pan sign (2)'!$G$17:$G$30)) +
(SUMIF('Economy pan sign'!$B$17:$B$30,B1871,'Economy pan sign'!$G$17:$G$30)) +
(SUMIF('Post and panel sign'!$B$17:$B$30,B1871,'Post and panel sign'!$G$17:$G$30)) +
(SUMIF('Post and panel sign (2)'!$B$17:$B$30,B1871,'Post and panel sign (2)'!$G$17:$G$30)) +
(SUMIF('Flat panels only'!$B$17:$B$30,B1871,'Flat panels only'!$G$17:$G$30)) +
(SUMIF('Flat panels only (2)'!$B$17:$B$30,B1871,'Flat panels only (2)'!$G$17:$G$30)) +
(SUMIF('Routed panel shapes'!$B$18:$B$31,B1871,'Routed panel shapes'!$G$18:$G$31)) +
(SUMIF('Routed panel shapes (2)'!$B$18:$B$31,B1871,'Routed panel shapes (2)'!$G$18:$G$31)) +
(SUMIF('Routed face only'!$B$17:$B$30,B1871,'Routed face only'!$G$17:$G$30)) +
(SUMIF('Routed face only (2)'!$B$17:$B$30,B1871,'Routed face only (2)'!$G$17:$G$30)) +
(SUMIF('Routed alum faces letters'!$B$17:$B$30,B1871,'Routed alum faces letters'!$G$17:$G$30)) +
(SUMIF('Routed alum faces letters (2)'!$B$17:$B$30,B1871,'Routed alum faces letters (2)'!$G$17:$G$30)) +
(SUMIF('Routed push through acrylic'!$B$17:$B$30,B1871,'Routed push through acrylic'!$G$17:$G$30)) +
(SUMIF('Routed push through acrylic (2)'!$B$17:$B$30,B1871,'Routed push through acrylic (2)'!$G$17:$G$30)) +
(SUMIF('Sf routed cabinet'!$B$17:$B$30,B1871,'Sf routed cabinet'!$G$17:$G$30)) +
(SUMIF('Sf routed cabinet (2)'!$B$17:$B$30,B1871,'Sf routed cabinet (2)'!$G$17:$G$30)) +
(SUMIF('Df routed cabinet'!$B$17:$B$30,B1871,'Df routed cabinet'!$G$17:$G$30)) +
(SUMIF('Df routed cabinet (2)'!$B$17:$B$30,B1871,'Df routed cabinet (2)'!$G$17:$G$30)) +
(SUMIF('Sf acrylic cabinet'!$B$17:$B$30,B1871,'Sf acrylic cabinet'!$G$17:$G$30)) +
(SUMIF('Sf acrylic cabinet (2)'!$B$17:$B$30,B1871,'Sf acrylic cabinet (2)'!$G$17:$G$30)) +
(SUMIF('Economy Sf acrylic'!$B$17:$B$30,B1871,'Economy Sf acrylic'!$G$17:$G$30)) +
(SUMIF('Df acrylic cabinet'!$B$17:$B$30,B1871,'Df acrylic cabinet'!$G$17:$G$30)) +
(SUMIF('Df acrylic cabinet (2)'!$B$17:$B$30,B1871,'Df acrylic cabinet (2)'!$G$17:$G$30)) +
(SUMIF('Sf flex cabinet'!$B$17:$B$30,B1871,'Sf flex cabinet'!$G$17:$G$30)) +
(SUMIF('Sf flex cabinet (2)'!$B$17:$B$30,B1871,'Sf flex cabinet (2)'!$G$17:$G$30)) +
(SUMIF('Df flex cabinet'!$B$17:$B$36,B1871,'Df flex cabinet'!$G$17:$G$36)) +
(SUMIF('Df flex cabinet (2)'!$B$17:$B$36,B1871,'Df flex cabinet (2)'!$G$17:$G$36)) +
(SUMIF('Pole cover'!$B$17:$B$30,B1871,'Pole cover'!$G$17:$G$30)) +
(SUMIF('Pole cover (2)'!$B$17:$B$30,B1871,'Pole cover (2)'!$G$17:$G$30)) +
(SUMIF('Structural Steel Fab'!$B$17:$B$29,B1871,'Structural Steel Fab'!$G$17:$G$29)) +
(SUMIF(Reveal!$B$17:$B$30,B1871,Reveal!$G$17:$G$30)) +
(SUMIF('Reveal (2)'!$B$17:$B$30,B1871,'Reveal (2)'!$G$17:$G$30)) +
(SUMIF('Crown cove top'!$B$17:$B$30,B1871,'Crown cove top'!$G$17:$G$30)) +
(SUMIF('EMC assembly'!$B$17:$B$30,B1871,'EMC assembly'!$G$17:$G$30)) +
(SUMIF(Crating!$B$17:$B$29,B1871,Crating!$G$17:$G$29)) +
(SUMIF('LED wiring'!$B$17:$B$30,B1871,'LED wiring'!$G$17:$G$30)) +
(SUMIF('Changeable copy face'!$B$17:$B$30,B1871,'Changeable copy face'!$G$17:$G$30)) +
(SUMIF('Flex face assembly'!$B$17:$B$30,B1871,'Flex face assembly'!$G$17:$G$30)) +
(SUMIF('Routed face assembly'!$B$17:$B$30,B1871,'Routed face assembly'!$G$17:$G$30)) +
(SUMIF('Paint calculation'!$B$17:$B$30,B1871,'Paint calculation'!$G$17:$G$30)) +
(SUMIF('Trimcap letter face'!$B$17:$B$30,B1871,'Trimcap letter face'!$G$17:$G$30)) +
(SUMIF('Trimcap letter face (2)'!$B$17:$B$30,B1871,'Trimcap letter face (2)'!$G$17:$G$30)) +
(SUMIF('Channel letter fabrication'!$B$17:$B$30,B1871,'Channel letter fabrication'!$G$17:$G$30)) +
(SUMIF('Channel letter fabrication (2)'!$B$17:$B$30,B1871,'Channel letter fabrication (2)'!$G$17:$G$30))</f>
        <v>0</v>
      </c>
    </row>
    <row r="1872" spans="1:10">
      <c r="A1872" s="28">
        <f>[1]ODBC!$A1872</f>
        <v>0</v>
      </c>
      <c r="B1872" s="29">
        <f>[1]ODBC!B1872</f>
        <v>0</v>
      </c>
      <c r="C1872" s="30" t="str">
        <f>IFERROR(VLOOKUP($B1872,[1]ODBC!$B:$H,2,FALSE),"")</f>
        <v/>
      </c>
      <c r="D1872" s="30" t="str">
        <f>IFERROR(VLOOKUP($B1872,[1]ODBC!$B:$H,3,FALSE),"")</f>
        <v/>
      </c>
      <c r="E1872" s="30" t="str">
        <f>IFERROR(VLOOKUP($B1872,[1]ODBC!$B:$H,4,FALSE),"")</f>
        <v/>
      </c>
      <c r="F1872" s="31" t="str">
        <f>IFERROR(VLOOKUP($B1872,[1]ODBC!$B:$H,5,FALSE),"")</f>
        <v/>
      </c>
      <c r="G1872" s="32">
        <f>[1]ODBC!G1872</f>
        <v>0</v>
      </c>
      <c r="H1872" s="33">
        <f>SUM([1]ODBC!H1872)</f>
        <v>0</v>
      </c>
      <c r="I1872" s="41" t="str">
        <f>'Vinyl cutting'!$B$2</f>
        <v>J36938</v>
      </c>
      <c r="J1872" s="42">
        <f ca="1">(SUMIF('Freeform time and material'!$B$17:$B$30,B1872,'Freeform time and material'!$G$17:$G$30)) +
(SUMIF('Vinyl cutting'!$B$17:$B$30,B1872,'Vinyl cutting'!$G$17:$G$30)) +
(SUMIF('Vinyl cutting (2)'!$B$17:$B$30,B1872,'Vinyl cutting (2)'!$G$17:$G$30)) +
(SUMIF('Apply vinyl graphics'!$B$17:$B$30,B1872,'Apply vinyl graphics'!$G$17:$G$30)) +
(SUMIF('Apply vinyl graphics (2)'!$B$17:$B$30,B1872,'Apply vinyl graphics (2)'!$G$17:$G$30)) +
(SUMIF('Alum pan sign'!$B$17:$B$30,B1872,'Alum pan sign'!$G$17:$G$30)) +
(SUMIF('Alum pan sign (2)'!$B$17:$B$30,B1872,'Alum pan sign (2)'!$G$17:$G$30)) +
(SUMIF('Economy pan sign'!$B$17:$B$30,B1872,'Economy pan sign'!$G$17:$G$30)) +
(SUMIF('Post and panel sign'!$B$17:$B$30,B1872,'Post and panel sign'!$G$17:$G$30)) +
(SUMIF('Post and panel sign (2)'!$B$17:$B$30,B1872,'Post and panel sign (2)'!$G$17:$G$30)) +
(SUMIF('Flat panels only'!$B$17:$B$30,B1872,'Flat panels only'!$G$17:$G$30)) +
(SUMIF('Flat panels only (2)'!$B$17:$B$30,B1872,'Flat panels only (2)'!$G$17:$G$30)) +
(SUMIF('Routed panel shapes'!$B$18:$B$31,B1872,'Routed panel shapes'!$G$18:$G$31)) +
(SUMIF('Routed panel shapes (2)'!$B$18:$B$31,B1872,'Routed panel shapes (2)'!$G$18:$G$31)) +
(SUMIF('Routed face only'!$B$17:$B$30,B1872,'Routed face only'!$G$17:$G$30)) +
(SUMIF('Routed face only (2)'!$B$17:$B$30,B1872,'Routed face only (2)'!$G$17:$G$30)) +
(SUMIF('Routed alum faces letters'!$B$17:$B$30,B1872,'Routed alum faces letters'!$G$17:$G$30)) +
(SUMIF('Routed alum faces letters (2)'!$B$17:$B$30,B1872,'Routed alum faces letters (2)'!$G$17:$G$30)) +
(SUMIF('Routed push through acrylic'!$B$17:$B$30,B1872,'Routed push through acrylic'!$G$17:$G$30)) +
(SUMIF('Routed push through acrylic (2)'!$B$17:$B$30,B1872,'Routed push through acrylic (2)'!$G$17:$G$30)) +
(SUMIF('Sf routed cabinet'!$B$17:$B$30,B1872,'Sf routed cabinet'!$G$17:$G$30)) +
(SUMIF('Sf routed cabinet (2)'!$B$17:$B$30,B1872,'Sf routed cabinet (2)'!$G$17:$G$30)) +
(SUMIF('Df routed cabinet'!$B$17:$B$30,B1872,'Df routed cabinet'!$G$17:$G$30)) +
(SUMIF('Df routed cabinet (2)'!$B$17:$B$30,B1872,'Df routed cabinet (2)'!$G$17:$G$30)) +
(SUMIF('Sf acrylic cabinet'!$B$17:$B$30,B1872,'Sf acrylic cabinet'!$G$17:$G$30)) +
(SUMIF('Sf acrylic cabinet (2)'!$B$17:$B$30,B1872,'Sf acrylic cabinet (2)'!$G$17:$G$30)) +
(SUMIF('Economy Sf acrylic'!$B$17:$B$30,B1872,'Economy Sf acrylic'!$G$17:$G$30)) +
(SUMIF('Df acrylic cabinet'!$B$17:$B$30,B1872,'Df acrylic cabinet'!$G$17:$G$30)) +
(SUMIF('Df acrylic cabinet (2)'!$B$17:$B$30,B1872,'Df acrylic cabinet (2)'!$G$17:$G$30)) +
(SUMIF('Sf flex cabinet'!$B$17:$B$30,B1872,'Sf flex cabinet'!$G$17:$G$30)) +
(SUMIF('Sf flex cabinet (2)'!$B$17:$B$30,B1872,'Sf flex cabinet (2)'!$G$17:$G$30)) +
(SUMIF('Df flex cabinet'!$B$17:$B$36,B1872,'Df flex cabinet'!$G$17:$G$36)) +
(SUMIF('Df flex cabinet (2)'!$B$17:$B$36,B1872,'Df flex cabinet (2)'!$G$17:$G$36)) +
(SUMIF('Pole cover'!$B$17:$B$30,B1872,'Pole cover'!$G$17:$G$30)) +
(SUMIF('Pole cover (2)'!$B$17:$B$30,B1872,'Pole cover (2)'!$G$17:$G$30)) +
(SUMIF('Structural Steel Fab'!$B$17:$B$29,B1872,'Structural Steel Fab'!$G$17:$G$29)) +
(SUMIF(Reveal!$B$17:$B$30,B1872,Reveal!$G$17:$G$30)) +
(SUMIF('Reveal (2)'!$B$17:$B$30,B1872,'Reveal (2)'!$G$17:$G$30)) +
(SUMIF('Crown cove top'!$B$17:$B$30,B1872,'Crown cove top'!$G$17:$G$30)) +
(SUMIF('EMC assembly'!$B$17:$B$30,B1872,'EMC assembly'!$G$17:$G$30)) +
(SUMIF(Crating!$B$17:$B$29,B1872,Crating!$G$17:$G$29)) +
(SUMIF('LED wiring'!$B$17:$B$30,B1872,'LED wiring'!$G$17:$G$30)) +
(SUMIF('Changeable copy face'!$B$17:$B$30,B1872,'Changeable copy face'!$G$17:$G$30)) +
(SUMIF('Flex face assembly'!$B$17:$B$30,B1872,'Flex face assembly'!$G$17:$G$30)) +
(SUMIF('Routed face assembly'!$B$17:$B$30,B1872,'Routed face assembly'!$G$17:$G$30)) +
(SUMIF('Paint calculation'!$B$17:$B$30,B1872,'Paint calculation'!$G$17:$G$30)) +
(SUMIF('Trimcap letter face'!$B$17:$B$30,B1872,'Trimcap letter face'!$G$17:$G$30)) +
(SUMIF('Trimcap letter face (2)'!$B$17:$B$30,B1872,'Trimcap letter face (2)'!$G$17:$G$30)) +
(SUMIF('Channel letter fabrication'!$B$17:$B$30,B1872,'Channel letter fabrication'!$G$17:$G$30)) +
(SUMIF('Channel letter fabrication (2)'!$B$17:$B$30,B1872,'Channel letter fabrication (2)'!$G$17:$G$30))</f>
        <v>0</v>
      </c>
    </row>
    <row r="1873" spans="1:10">
      <c r="A1873" s="28">
        <f>[1]ODBC!$A1873</f>
        <v>0</v>
      </c>
      <c r="B1873" s="29">
        <f>[1]ODBC!B1873</f>
        <v>0</v>
      </c>
      <c r="C1873" s="30" t="str">
        <f>IFERROR(VLOOKUP($B1873,[1]ODBC!$B:$H,2,FALSE),"")</f>
        <v/>
      </c>
      <c r="D1873" s="30" t="str">
        <f>IFERROR(VLOOKUP($B1873,[1]ODBC!$B:$H,3,FALSE),"")</f>
        <v/>
      </c>
      <c r="E1873" s="30" t="str">
        <f>IFERROR(VLOOKUP($B1873,[1]ODBC!$B:$H,4,FALSE),"")</f>
        <v/>
      </c>
      <c r="F1873" s="31" t="str">
        <f>IFERROR(VLOOKUP($B1873,[1]ODBC!$B:$H,5,FALSE),"")</f>
        <v/>
      </c>
      <c r="G1873" s="32">
        <f>[1]ODBC!G1873</f>
        <v>0</v>
      </c>
      <c r="H1873" s="33">
        <f>SUM([1]ODBC!H1873)</f>
        <v>0</v>
      </c>
      <c r="I1873" s="41" t="str">
        <f>'Vinyl cutting'!$B$2</f>
        <v>J36938</v>
      </c>
      <c r="J1873" s="42">
        <f ca="1">(SUMIF('Freeform time and material'!$B$17:$B$30,B1873,'Freeform time and material'!$G$17:$G$30)) +
(SUMIF('Vinyl cutting'!$B$17:$B$30,B1873,'Vinyl cutting'!$G$17:$G$30)) +
(SUMIF('Vinyl cutting (2)'!$B$17:$B$30,B1873,'Vinyl cutting (2)'!$G$17:$G$30)) +
(SUMIF('Apply vinyl graphics'!$B$17:$B$30,B1873,'Apply vinyl graphics'!$G$17:$G$30)) +
(SUMIF('Apply vinyl graphics (2)'!$B$17:$B$30,B1873,'Apply vinyl graphics (2)'!$G$17:$G$30)) +
(SUMIF('Alum pan sign'!$B$17:$B$30,B1873,'Alum pan sign'!$G$17:$G$30)) +
(SUMIF('Alum pan sign (2)'!$B$17:$B$30,B1873,'Alum pan sign (2)'!$G$17:$G$30)) +
(SUMIF('Economy pan sign'!$B$17:$B$30,B1873,'Economy pan sign'!$G$17:$G$30)) +
(SUMIF('Post and panel sign'!$B$17:$B$30,B1873,'Post and panel sign'!$G$17:$G$30)) +
(SUMIF('Post and panel sign (2)'!$B$17:$B$30,B1873,'Post and panel sign (2)'!$G$17:$G$30)) +
(SUMIF('Flat panels only'!$B$17:$B$30,B1873,'Flat panels only'!$G$17:$G$30)) +
(SUMIF('Flat panels only (2)'!$B$17:$B$30,B1873,'Flat panels only (2)'!$G$17:$G$30)) +
(SUMIF('Routed panel shapes'!$B$18:$B$31,B1873,'Routed panel shapes'!$G$18:$G$31)) +
(SUMIF('Routed panel shapes (2)'!$B$18:$B$31,B1873,'Routed panel shapes (2)'!$G$18:$G$31)) +
(SUMIF('Routed face only'!$B$17:$B$30,B1873,'Routed face only'!$G$17:$G$30)) +
(SUMIF('Routed face only (2)'!$B$17:$B$30,B1873,'Routed face only (2)'!$G$17:$G$30)) +
(SUMIF('Routed alum faces letters'!$B$17:$B$30,B1873,'Routed alum faces letters'!$G$17:$G$30)) +
(SUMIF('Routed alum faces letters (2)'!$B$17:$B$30,B1873,'Routed alum faces letters (2)'!$G$17:$G$30)) +
(SUMIF('Routed push through acrylic'!$B$17:$B$30,B1873,'Routed push through acrylic'!$G$17:$G$30)) +
(SUMIF('Routed push through acrylic (2)'!$B$17:$B$30,B1873,'Routed push through acrylic (2)'!$G$17:$G$30)) +
(SUMIF('Sf routed cabinet'!$B$17:$B$30,B1873,'Sf routed cabinet'!$G$17:$G$30)) +
(SUMIF('Sf routed cabinet (2)'!$B$17:$B$30,B1873,'Sf routed cabinet (2)'!$G$17:$G$30)) +
(SUMIF('Df routed cabinet'!$B$17:$B$30,B1873,'Df routed cabinet'!$G$17:$G$30)) +
(SUMIF('Df routed cabinet (2)'!$B$17:$B$30,B1873,'Df routed cabinet (2)'!$G$17:$G$30)) +
(SUMIF('Sf acrylic cabinet'!$B$17:$B$30,B1873,'Sf acrylic cabinet'!$G$17:$G$30)) +
(SUMIF('Sf acrylic cabinet (2)'!$B$17:$B$30,B1873,'Sf acrylic cabinet (2)'!$G$17:$G$30)) +
(SUMIF('Economy Sf acrylic'!$B$17:$B$30,B1873,'Economy Sf acrylic'!$G$17:$G$30)) +
(SUMIF('Df acrylic cabinet'!$B$17:$B$30,B1873,'Df acrylic cabinet'!$G$17:$G$30)) +
(SUMIF('Df acrylic cabinet (2)'!$B$17:$B$30,B1873,'Df acrylic cabinet (2)'!$G$17:$G$30)) +
(SUMIF('Sf flex cabinet'!$B$17:$B$30,B1873,'Sf flex cabinet'!$G$17:$G$30)) +
(SUMIF('Sf flex cabinet (2)'!$B$17:$B$30,B1873,'Sf flex cabinet (2)'!$G$17:$G$30)) +
(SUMIF('Df flex cabinet'!$B$17:$B$36,B1873,'Df flex cabinet'!$G$17:$G$36)) +
(SUMIF('Df flex cabinet (2)'!$B$17:$B$36,B1873,'Df flex cabinet (2)'!$G$17:$G$36)) +
(SUMIF('Pole cover'!$B$17:$B$30,B1873,'Pole cover'!$G$17:$G$30)) +
(SUMIF('Pole cover (2)'!$B$17:$B$30,B1873,'Pole cover (2)'!$G$17:$G$30)) +
(SUMIF('Structural Steel Fab'!$B$17:$B$29,B1873,'Structural Steel Fab'!$G$17:$G$29)) +
(SUMIF(Reveal!$B$17:$B$30,B1873,Reveal!$G$17:$G$30)) +
(SUMIF('Reveal (2)'!$B$17:$B$30,B1873,'Reveal (2)'!$G$17:$G$30)) +
(SUMIF('Crown cove top'!$B$17:$B$30,B1873,'Crown cove top'!$G$17:$G$30)) +
(SUMIF('EMC assembly'!$B$17:$B$30,B1873,'EMC assembly'!$G$17:$G$30)) +
(SUMIF(Crating!$B$17:$B$29,B1873,Crating!$G$17:$G$29)) +
(SUMIF('LED wiring'!$B$17:$B$30,B1873,'LED wiring'!$G$17:$G$30)) +
(SUMIF('Changeable copy face'!$B$17:$B$30,B1873,'Changeable copy face'!$G$17:$G$30)) +
(SUMIF('Flex face assembly'!$B$17:$B$30,B1873,'Flex face assembly'!$G$17:$G$30)) +
(SUMIF('Routed face assembly'!$B$17:$B$30,B1873,'Routed face assembly'!$G$17:$G$30)) +
(SUMIF('Paint calculation'!$B$17:$B$30,B1873,'Paint calculation'!$G$17:$G$30)) +
(SUMIF('Trimcap letter face'!$B$17:$B$30,B1873,'Trimcap letter face'!$G$17:$G$30)) +
(SUMIF('Trimcap letter face (2)'!$B$17:$B$30,B1873,'Trimcap letter face (2)'!$G$17:$G$30)) +
(SUMIF('Channel letter fabrication'!$B$17:$B$30,B1873,'Channel letter fabrication'!$G$17:$G$30)) +
(SUMIF('Channel letter fabrication (2)'!$B$17:$B$30,B1873,'Channel letter fabrication (2)'!$G$17:$G$30))</f>
        <v>0</v>
      </c>
    </row>
    <row r="1874" spans="1:10">
      <c r="A1874" s="28">
        <f>[1]ODBC!$A1874</f>
        <v>0</v>
      </c>
      <c r="B1874" s="29">
        <f>[1]ODBC!B1874</f>
        <v>0</v>
      </c>
      <c r="C1874" s="30" t="str">
        <f>IFERROR(VLOOKUP($B1874,[1]ODBC!$B:$H,2,FALSE),"")</f>
        <v/>
      </c>
      <c r="D1874" s="30" t="str">
        <f>IFERROR(VLOOKUP($B1874,[1]ODBC!$B:$H,3,FALSE),"")</f>
        <v/>
      </c>
      <c r="E1874" s="30" t="str">
        <f>IFERROR(VLOOKUP($B1874,[1]ODBC!$B:$H,4,FALSE),"")</f>
        <v/>
      </c>
      <c r="F1874" s="31" t="str">
        <f>IFERROR(VLOOKUP($B1874,[1]ODBC!$B:$H,5,FALSE),"")</f>
        <v/>
      </c>
      <c r="G1874" s="32">
        <f>[1]ODBC!G1874</f>
        <v>0</v>
      </c>
      <c r="H1874" s="33">
        <f>SUM([1]ODBC!H1874)</f>
        <v>0</v>
      </c>
      <c r="I1874" s="41" t="str">
        <f>'Vinyl cutting'!$B$2</f>
        <v>J36938</v>
      </c>
      <c r="J1874" s="42">
        <f ca="1">(SUMIF('Freeform time and material'!$B$17:$B$30,B1874,'Freeform time and material'!$G$17:$G$30)) +
(SUMIF('Vinyl cutting'!$B$17:$B$30,B1874,'Vinyl cutting'!$G$17:$G$30)) +
(SUMIF('Vinyl cutting (2)'!$B$17:$B$30,B1874,'Vinyl cutting (2)'!$G$17:$G$30)) +
(SUMIF('Apply vinyl graphics'!$B$17:$B$30,B1874,'Apply vinyl graphics'!$G$17:$G$30)) +
(SUMIF('Apply vinyl graphics (2)'!$B$17:$B$30,B1874,'Apply vinyl graphics (2)'!$G$17:$G$30)) +
(SUMIF('Alum pan sign'!$B$17:$B$30,B1874,'Alum pan sign'!$G$17:$G$30)) +
(SUMIF('Alum pan sign (2)'!$B$17:$B$30,B1874,'Alum pan sign (2)'!$G$17:$G$30)) +
(SUMIF('Economy pan sign'!$B$17:$B$30,B1874,'Economy pan sign'!$G$17:$G$30)) +
(SUMIF('Post and panel sign'!$B$17:$B$30,B1874,'Post and panel sign'!$G$17:$G$30)) +
(SUMIF('Post and panel sign (2)'!$B$17:$B$30,B1874,'Post and panel sign (2)'!$G$17:$G$30)) +
(SUMIF('Flat panels only'!$B$17:$B$30,B1874,'Flat panels only'!$G$17:$G$30)) +
(SUMIF('Flat panels only (2)'!$B$17:$B$30,B1874,'Flat panels only (2)'!$G$17:$G$30)) +
(SUMIF('Routed panel shapes'!$B$18:$B$31,B1874,'Routed panel shapes'!$G$18:$G$31)) +
(SUMIF('Routed panel shapes (2)'!$B$18:$B$31,B1874,'Routed panel shapes (2)'!$G$18:$G$31)) +
(SUMIF('Routed face only'!$B$17:$B$30,B1874,'Routed face only'!$G$17:$G$30)) +
(SUMIF('Routed face only (2)'!$B$17:$B$30,B1874,'Routed face only (2)'!$G$17:$G$30)) +
(SUMIF('Routed alum faces letters'!$B$17:$B$30,B1874,'Routed alum faces letters'!$G$17:$G$30)) +
(SUMIF('Routed alum faces letters (2)'!$B$17:$B$30,B1874,'Routed alum faces letters (2)'!$G$17:$G$30)) +
(SUMIF('Routed push through acrylic'!$B$17:$B$30,B1874,'Routed push through acrylic'!$G$17:$G$30)) +
(SUMIF('Routed push through acrylic (2)'!$B$17:$B$30,B1874,'Routed push through acrylic (2)'!$G$17:$G$30)) +
(SUMIF('Sf routed cabinet'!$B$17:$B$30,B1874,'Sf routed cabinet'!$G$17:$G$30)) +
(SUMIF('Sf routed cabinet (2)'!$B$17:$B$30,B1874,'Sf routed cabinet (2)'!$G$17:$G$30)) +
(SUMIF('Df routed cabinet'!$B$17:$B$30,B1874,'Df routed cabinet'!$G$17:$G$30)) +
(SUMIF('Df routed cabinet (2)'!$B$17:$B$30,B1874,'Df routed cabinet (2)'!$G$17:$G$30)) +
(SUMIF('Sf acrylic cabinet'!$B$17:$B$30,B1874,'Sf acrylic cabinet'!$G$17:$G$30)) +
(SUMIF('Sf acrylic cabinet (2)'!$B$17:$B$30,B1874,'Sf acrylic cabinet (2)'!$G$17:$G$30)) +
(SUMIF('Economy Sf acrylic'!$B$17:$B$30,B1874,'Economy Sf acrylic'!$G$17:$G$30)) +
(SUMIF('Df acrylic cabinet'!$B$17:$B$30,B1874,'Df acrylic cabinet'!$G$17:$G$30)) +
(SUMIF('Df acrylic cabinet (2)'!$B$17:$B$30,B1874,'Df acrylic cabinet (2)'!$G$17:$G$30)) +
(SUMIF('Sf flex cabinet'!$B$17:$B$30,B1874,'Sf flex cabinet'!$G$17:$G$30)) +
(SUMIF('Sf flex cabinet (2)'!$B$17:$B$30,B1874,'Sf flex cabinet (2)'!$G$17:$G$30)) +
(SUMIF('Df flex cabinet'!$B$17:$B$36,B1874,'Df flex cabinet'!$G$17:$G$36)) +
(SUMIF('Df flex cabinet (2)'!$B$17:$B$36,B1874,'Df flex cabinet (2)'!$G$17:$G$36)) +
(SUMIF('Pole cover'!$B$17:$B$30,B1874,'Pole cover'!$G$17:$G$30)) +
(SUMIF('Pole cover (2)'!$B$17:$B$30,B1874,'Pole cover (2)'!$G$17:$G$30)) +
(SUMIF('Structural Steel Fab'!$B$17:$B$29,B1874,'Structural Steel Fab'!$G$17:$G$29)) +
(SUMIF(Reveal!$B$17:$B$30,B1874,Reveal!$G$17:$G$30)) +
(SUMIF('Reveal (2)'!$B$17:$B$30,B1874,'Reveal (2)'!$G$17:$G$30)) +
(SUMIF('Crown cove top'!$B$17:$B$30,B1874,'Crown cove top'!$G$17:$G$30)) +
(SUMIF('EMC assembly'!$B$17:$B$30,B1874,'EMC assembly'!$G$17:$G$30)) +
(SUMIF(Crating!$B$17:$B$29,B1874,Crating!$G$17:$G$29)) +
(SUMIF('LED wiring'!$B$17:$B$30,B1874,'LED wiring'!$G$17:$G$30)) +
(SUMIF('Changeable copy face'!$B$17:$B$30,B1874,'Changeable copy face'!$G$17:$G$30)) +
(SUMIF('Flex face assembly'!$B$17:$B$30,B1874,'Flex face assembly'!$G$17:$G$30)) +
(SUMIF('Routed face assembly'!$B$17:$B$30,B1874,'Routed face assembly'!$G$17:$G$30)) +
(SUMIF('Paint calculation'!$B$17:$B$30,B1874,'Paint calculation'!$G$17:$G$30)) +
(SUMIF('Trimcap letter face'!$B$17:$B$30,B1874,'Trimcap letter face'!$G$17:$G$30)) +
(SUMIF('Trimcap letter face (2)'!$B$17:$B$30,B1874,'Trimcap letter face (2)'!$G$17:$G$30)) +
(SUMIF('Channel letter fabrication'!$B$17:$B$30,B1874,'Channel letter fabrication'!$G$17:$G$30)) +
(SUMIF('Channel letter fabrication (2)'!$B$17:$B$30,B1874,'Channel letter fabrication (2)'!$G$17:$G$30))</f>
        <v>0</v>
      </c>
    </row>
    <row r="1875" spans="1:10">
      <c r="A1875" s="28">
        <f>[1]ODBC!$A1875</f>
        <v>0</v>
      </c>
      <c r="B1875" s="29">
        <f>[1]ODBC!B1875</f>
        <v>0</v>
      </c>
      <c r="C1875" s="30" t="str">
        <f>IFERROR(VLOOKUP($B1875,[1]ODBC!$B:$H,2,FALSE),"")</f>
        <v/>
      </c>
      <c r="D1875" s="30" t="str">
        <f>IFERROR(VLOOKUP($B1875,[1]ODBC!$B:$H,3,FALSE),"")</f>
        <v/>
      </c>
      <c r="E1875" s="30" t="str">
        <f>IFERROR(VLOOKUP($B1875,[1]ODBC!$B:$H,4,FALSE),"")</f>
        <v/>
      </c>
      <c r="F1875" s="31" t="str">
        <f>IFERROR(VLOOKUP($B1875,[1]ODBC!$B:$H,5,FALSE),"")</f>
        <v/>
      </c>
      <c r="G1875" s="32">
        <f>[1]ODBC!G1875</f>
        <v>0</v>
      </c>
      <c r="H1875" s="33">
        <f>SUM([1]ODBC!H1875)</f>
        <v>0</v>
      </c>
      <c r="I1875" s="41" t="str">
        <f>'Vinyl cutting'!$B$2</f>
        <v>J36938</v>
      </c>
      <c r="J1875" s="42">
        <f ca="1">(SUMIF('Freeform time and material'!$B$17:$B$30,B1875,'Freeform time and material'!$G$17:$G$30)) +
(SUMIF('Vinyl cutting'!$B$17:$B$30,B1875,'Vinyl cutting'!$G$17:$G$30)) +
(SUMIF('Vinyl cutting (2)'!$B$17:$B$30,B1875,'Vinyl cutting (2)'!$G$17:$G$30)) +
(SUMIF('Apply vinyl graphics'!$B$17:$B$30,B1875,'Apply vinyl graphics'!$G$17:$G$30)) +
(SUMIF('Apply vinyl graphics (2)'!$B$17:$B$30,B1875,'Apply vinyl graphics (2)'!$G$17:$G$30)) +
(SUMIF('Alum pan sign'!$B$17:$B$30,B1875,'Alum pan sign'!$G$17:$G$30)) +
(SUMIF('Alum pan sign (2)'!$B$17:$B$30,B1875,'Alum pan sign (2)'!$G$17:$G$30)) +
(SUMIF('Economy pan sign'!$B$17:$B$30,B1875,'Economy pan sign'!$G$17:$G$30)) +
(SUMIF('Post and panel sign'!$B$17:$B$30,B1875,'Post and panel sign'!$G$17:$G$30)) +
(SUMIF('Post and panel sign (2)'!$B$17:$B$30,B1875,'Post and panel sign (2)'!$G$17:$G$30)) +
(SUMIF('Flat panels only'!$B$17:$B$30,B1875,'Flat panels only'!$G$17:$G$30)) +
(SUMIF('Flat panels only (2)'!$B$17:$B$30,B1875,'Flat panels only (2)'!$G$17:$G$30)) +
(SUMIF('Routed panel shapes'!$B$18:$B$31,B1875,'Routed panel shapes'!$G$18:$G$31)) +
(SUMIF('Routed panel shapes (2)'!$B$18:$B$31,B1875,'Routed panel shapes (2)'!$G$18:$G$31)) +
(SUMIF('Routed face only'!$B$17:$B$30,B1875,'Routed face only'!$G$17:$G$30)) +
(SUMIF('Routed face only (2)'!$B$17:$B$30,B1875,'Routed face only (2)'!$G$17:$G$30)) +
(SUMIF('Routed alum faces letters'!$B$17:$B$30,B1875,'Routed alum faces letters'!$G$17:$G$30)) +
(SUMIF('Routed alum faces letters (2)'!$B$17:$B$30,B1875,'Routed alum faces letters (2)'!$G$17:$G$30)) +
(SUMIF('Routed push through acrylic'!$B$17:$B$30,B1875,'Routed push through acrylic'!$G$17:$G$30)) +
(SUMIF('Routed push through acrylic (2)'!$B$17:$B$30,B1875,'Routed push through acrylic (2)'!$G$17:$G$30)) +
(SUMIF('Sf routed cabinet'!$B$17:$B$30,B1875,'Sf routed cabinet'!$G$17:$G$30)) +
(SUMIF('Sf routed cabinet (2)'!$B$17:$B$30,B1875,'Sf routed cabinet (2)'!$G$17:$G$30)) +
(SUMIF('Df routed cabinet'!$B$17:$B$30,B1875,'Df routed cabinet'!$G$17:$G$30)) +
(SUMIF('Df routed cabinet (2)'!$B$17:$B$30,B1875,'Df routed cabinet (2)'!$G$17:$G$30)) +
(SUMIF('Sf acrylic cabinet'!$B$17:$B$30,B1875,'Sf acrylic cabinet'!$G$17:$G$30)) +
(SUMIF('Sf acrylic cabinet (2)'!$B$17:$B$30,B1875,'Sf acrylic cabinet (2)'!$G$17:$G$30)) +
(SUMIF('Economy Sf acrylic'!$B$17:$B$30,B1875,'Economy Sf acrylic'!$G$17:$G$30)) +
(SUMIF('Df acrylic cabinet'!$B$17:$B$30,B1875,'Df acrylic cabinet'!$G$17:$G$30)) +
(SUMIF('Df acrylic cabinet (2)'!$B$17:$B$30,B1875,'Df acrylic cabinet (2)'!$G$17:$G$30)) +
(SUMIF('Sf flex cabinet'!$B$17:$B$30,B1875,'Sf flex cabinet'!$G$17:$G$30)) +
(SUMIF('Sf flex cabinet (2)'!$B$17:$B$30,B1875,'Sf flex cabinet (2)'!$G$17:$G$30)) +
(SUMIF('Df flex cabinet'!$B$17:$B$36,B1875,'Df flex cabinet'!$G$17:$G$36)) +
(SUMIF('Df flex cabinet (2)'!$B$17:$B$36,B1875,'Df flex cabinet (2)'!$G$17:$G$36)) +
(SUMIF('Pole cover'!$B$17:$B$30,B1875,'Pole cover'!$G$17:$G$30)) +
(SUMIF('Pole cover (2)'!$B$17:$B$30,B1875,'Pole cover (2)'!$G$17:$G$30)) +
(SUMIF('Structural Steel Fab'!$B$17:$B$29,B1875,'Structural Steel Fab'!$G$17:$G$29)) +
(SUMIF(Reveal!$B$17:$B$30,B1875,Reveal!$G$17:$G$30)) +
(SUMIF('Reveal (2)'!$B$17:$B$30,B1875,'Reveal (2)'!$G$17:$G$30)) +
(SUMIF('Crown cove top'!$B$17:$B$30,B1875,'Crown cove top'!$G$17:$G$30)) +
(SUMIF('EMC assembly'!$B$17:$B$30,B1875,'EMC assembly'!$G$17:$G$30)) +
(SUMIF(Crating!$B$17:$B$29,B1875,Crating!$G$17:$G$29)) +
(SUMIF('LED wiring'!$B$17:$B$30,B1875,'LED wiring'!$G$17:$G$30)) +
(SUMIF('Changeable copy face'!$B$17:$B$30,B1875,'Changeable copy face'!$G$17:$G$30)) +
(SUMIF('Flex face assembly'!$B$17:$B$30,B1875,'Flex face assembly'!$G$17:$G$30)) +
(SUMIF('Routed face assembly'!$B$17:$B$30,B1875,'Routed face assembly'!$G$17:$G$30)) +
(SUMIF('Paint calculation'!$B$17:$B$30,B1875,'Paint calculation'!$G$17:$G$30)) +
(SUMIF('Trimcap letter face'!$B$17:$B$30,B1875,'Trimcap letter face'!$G$17:$G$30)) +
(SUMIF('Trimcap letter face (2)'!$B$17:$B$30,B1875,'Trimcap letter face (2)'!$G$17:$G$30)) +
(SUMIF('Channel letter fabrication'!$B$17:$B$30,B1875,'Channel letter fabrication'!$G$17:$G$30)) +
(SUMIF('Channel letter fabrication (2)'!$B$17:$B$30,B1875,'Channel letter fabrication (2)'!$G$17:$G$30))</f>
        <v>0</v>
      </c>
    </row>
    <row r="1876" spans="1:10">
      <c r="A1876" s="28">
        <f>[1]ODBC!$A1876</f>
        <v>0</v>
      </c>
      <c r="B1876" s="29">
        <f>[1]ODBC!B1876</f>
        <v>0</v>
      </c>
      <c r="C1876" s="30" t="str">
        <f>IFERROR(VLOOKUP($B1876,[1]ODBC!$B:$H,2,FALSE),"")</f>
        <v/>
      </c>
      <c r="D1876" s="30" t="str">
        <f>IFERROR(VLOOKUP($B1876,[1]ODBC!$B:$H,3,FALSE),"")</f>
        <v/>
      </c>
      <c r="E1876" s="30" t="str">
        <f>IFERROR(VLOOKUP($B1876,[1]ODBC!$B:$H,4,FALSE),"")</f>
        <v/>
      </c>
      <c r="F1876" s="31" t="str">
        <f>IFERROR(VLOOKUP($B1876,[1]ODBC!$B:$H,5,FALSE),"")</f>
        <v/>
      </c>
      <c r="G1876" s="32">
        <f>[1]ODBC!G1876</f>
        <v>0</v>
      </c>
      <c r="H1876" s="33">
        <f>SUM([1]ODBC!H1876)</f>
        <v>0</v>
      </c>
      <c r="I1876" s="41" t="str">
        <f>'Vinyl cutting'!$B$2</f>
        <v>J36938</v>
      </c>
      <c r="J1876" s="42">
        <f ca="1">(SUMIF('Freeform time and material'!$B$17:$B$30,B1876,'Freeform time and material'!$G$17:$G$30)) +
(SUMIF('Vinyl cutting'!$B$17:$B$30,B1876,'Vinyl cutting'!$G$17:$G$30)) +
(SUMIF('Vinyl cutting (2)'!$B$17:$B$30,B1876,'Vinyl cutting (2)'!$G$17:$G$30)) +
(SUMIF('Apply vinyl graphics'!$B$17:$B$30,B1876,'Apply vinyl graphics'!$G$17:$G$30)) +
(SUMIF('Apply vinyl graphics (2)'!$B$17:$B$30,B1876,'Apply vinyl graphics (2)'!$G$17:$G$30)) +
(SUMIF('Alum pan sign'!$B$17:$B$30,B1876,'Alum pan sign'!$G$17:$G$30)) +
(SUMIF('Alum pan sign (2)'!$B$17:$B$30,B1876,'Alum pan sign (2)'!$G$17:$G$30)) +
(SUMIF('Economy pan sign'!$B$17:$B$30,B1876,'Economy pan sign'!$G$17:$G$30)) +
(SUMIF('Post and panel sign'!$B$17:$B$30,B1876,'Post and panel sign'!$G$17:$G$30)) +
(SUMIF('Post and panel sign (2)'!$B$17:$B$30,B1876,'Post and panel sign (2)'!$G$17:$G$30)) +
(SUMIF('Flat panels only'!$B$17:$B$30,B1876,'Flat panels only'!$G$17:$G$30)) +
(SUMIF('Flat panels only (2)'!$B$17:$B$30,B1876,'Flat panels only (2)'!$G$17:$G$30)) +
(SUMIF('Routed panel shapes'!$B$18:$B$31,B1876,'Routed panel shapes'!$G$18:$G$31)) +
(SUMIF('Routed panel shapes (2)'!$B$18:$B$31,B1876,'Routed panel shapes (2)'!$G$18:$G$31)) +
(SUMIF('Routed face only'!$B$17:$B$30,B1876,'Routed face only'!$G$17:$G$30)) +
(SUMIF('Routed face only (2)'!$B$17:$B$30,B1876,'Routed face only (2)'!$G$17:$G$30)) +
(SUMIF('Routed alum faces letters'!$B$17:$B$30,B1876,'Routed alum faces letters'!$G$17:$G$30)) +
(SUMIF('Routed alum faces letters (2)'!$B$17:$B$30,B1876,'Routed alum faces letters (2)'!$G$17:$G$30)) +
(SUMIF('Routed push through acrylic'!$B$17:$B$30,B1876,'Routed push through acrylic'!$G$17:$G$30)) +
(SUMIF('Routed push through acrylic (2)'!$B$17:$B$30,B1876,'Routed push through acrylic (2)'!$G$17:$G$30)) +
(SUMIF('Sf routed cabinet'!$B$17:$B$30,B1876,'Sf routed cabinet'!$G$17:$G$30)) +
(SUMIF('Sf routed cabinet (2)'!$B$17:$B$30,B1876,'Sf routed cabinet (2)'!$G$17:$G$30)) +
(SUMIF('Df routed cabinet'!$B$17:$B$30,B1876,'Df routed cabinet'!$G$17:$G$30)) +
(SUMIF('Df routed cabinet (2)'!$B$17:$B$30,B1876,'Df routed cabinet (2)'!$G$17:$G$30)) +
(SUMIF('Sf acrylic cabinet'!$B$17:$B$30,B1876,'Sf acrylic cabinet'!$G$17:$G$30)) +
(SUMIF('Sf acrylic cabinet (2)'!$B$17:$B$30,B1876,'Sf acrylic cabinet (2)'!$G$17:$G$30)) +
(SUMIF('Economy Sf acrylic'!$B$17:$B$30,B1876,'Economy Sf acrylic'!$G$17:$G$30)) +
(SUMIF('Df acrylic cabinet'!$B$17:$B$30,B1876,'Df acrylic cabinet'!$G$17:$G$30)) +
(SUMIF('Df acrylic cabinet (2)'!$B$17:$B$30,B1876,'Df acrylic cabinet (2)'!$G$17:$G$30)) +
(SUMIF('Sf flex cabinet'!$B$17:$B$30,B1876,'Sf flex cabinet'!$G$17:$G$30)) +
(SUMIF('Sf flex cabinet (2)'!$B$17:$B$30,B1876,'Sf flex cabinet (2)'!$G$17:$G$30)) +
(SUMIF('Df flex cabinet'!$B$17:$B$36,B1876,'Df flex cabinet'!$G$17:$G$36)) +
(SUMIF('Df flex cabinet (2)'!$B$17:$B$36,B1876,'Df flex cabinet (2)'!$G$17:$G$36)) +
(SUMIF('Pole cover'!$B$17:$B$30,B1876,'Pole cover'!$G$17:$G$30)) +
(SUMIF('Pole cover (2)'!$B$17:$B$30,B1876,'Pole cover (2)'!$G$17:$G$30)) +
(SUMIF('Structural Steel Fab'!$B$17:$B$29,B1876,'Structural Steel Fab'!$G$17:$G$29)) +
(SUMIF(Reveal!$B$17:$B$30,B1876,Reveal!$G$17:$G$30)) +
(SUMIF('Reveal (2)'!$B$17:$B$30,B1876,'Reveal (2)'!$G$17:$G$30)) +
(SUMIF('Crown cove top'!$B$17:$B$30,B1876,'Crown cove top'!$G$17:$G$30)) +
(SUMIF('EMC assembly'!$B$17:$B$30,B1876,'EMC assembly'!$G$17:$G$30)) +
(SUMIF(Crating!$B$17:$B$29,B1876,Crating!$G$17:$G$29)) +
(SUMIF('LED wiring'!$B$17:$B$30,B1876,'LED wiring'!$G$17:$G$30)) +
(SUMIF('Changeable copy face'!$B$17:$B$30,B1876,'Changeable copy face'!$G$17:$G$30)) +
(SUMIF('Flex face assembly'!$B$17:$B$30,B1876,'Flex face assembly'!$G$17:$G$30)) +
(SUMIF('Routed face assembly'!$B$17:$B$30,B1876,'Routed face assembly'!$G$17:$G$30)) +
(SUMIF('Paint calculation'!$B$17:$B$30,B1876,'Paint calculation'!$G$17:$G$30)) +
(SUMIF('Trimcap letter face'!$B$17:$B$30,B1876,'Trimcap letter face'!$G$17:$G$30)) +
(SUMIF('Trimcap letter face (2)'!$B$17:$B$30,B1876,'Trimcap letter face (2)'!$G$17:$G$30)) +
(SUMIF('Channel letter fabrication'!$B$17:$B$30,B1876,'Channel letter fabrication'!$G$17:$G$30)) +
(SUMIF('Channel letter fabrication (2)'!$B$17:$B$30,B1876,'Channel letter fabrication (2)'!$G$17:$G$30))</f>
        <v>0</v>
      </c>
    </row>
    <row r="1877" spans="1:10">
      <c r="A1877" s="28">
        <f>[1]ODBC!$A1877</f>
        <v>0</v>
      </c>
      <c r="B1877" s="29">
        <f>[1]ODBC!B1877</f>
        <v>0</v>
      </c>
      <c r="C1877" s="30" t="str">
        <f>IFERROR(VLOOKUP($B1877,[1]ODBC!$B:$H,2,FALSE),"")</f>
        <v/>
      </c>
      <c r="D1877" s="30" t="str">
        <f>IFERROR(VLOOKUP($B1877,[1]ODBC!$B:$H,3,FALSE),"")</f>
        <v/>
      </c>
      <c r="E1877" s="30" t="str">
        <f>IFERROR(VLOOKUP($B1877,[1]ODBC!$B:$H,4,FALSE),"")</f>
        <v/>
      </c>
      <c r="F1877" s="31" t="str">
        <f>IFERROR(VLOOKUP($B1877,[1]ODBC!$B:$H,5,FALSE),"")</f>
        <v/>
      </c>
      <c r="G1877" s="32">
        <f>[1]ODBC!G1877</f>
        <v>0</v>
      </c>
      <c r="H1877" s="33">
        <f>SUM([1]ODBC!H1877)</f>
        <v>0</v>
      </c>
      <c r="I1877" s="41" t="str">
        <f>'Vinyl cutting'!$B$2</f>
        <v>J36938</v>
      </c>
      <c r="J1877" s="42">
        <f ca="1">(SUMIF('Freeform time and material'!$B$17:$B$30,B1877,'Freeform time and material'!$G$17:$G$30)) +
(SUMIF('Vinyl cutting'!$B$17:$B$30,B1877,'Vinyl cutting'!$G$17:$G$30)) +
(SUMIF('Vinyl cutting (2)'!$B$17:$B$30,B1877,'Vinyl cutting (2)'!$G$17:$G$30)) +
(SUMIF('Apply vinyl graphics'!$B$17:$B$30,B1877,'Apply vinyl graphics'!$G$17:$G$30)) +
(SUMIF('Apply vinyl graphics (2)'!$B$17:$B$30,B1877,'Apply vinyl graphics (2)'!$G$17:$G$30)) +
(SUMIF('Alum pan sign'!$B$17:$B$30,B1877,'Alum pan sign'!$G$17:$G$30)) +
(SUMIF('Alum pan sign (2)'!$B$17:$B$30,B1877,'Alum pan sign (2)'!$G$17:$G$30)) +
(SUMIF('Economy pan sign'!$B$17:$B$30,B1877,'Economy pan sign'!$G$17:$G$30)) +
(SUMIF('Post and panel sign'!$B$17:$B$30,B1877,'Post and panel sign'!$G$17:$G$30)) +
(SUMIF('Post and panel sign (2)'!$B$17:$B$30,B1877,'Post and panel sign (2)'!$G$17:$G$30)) +
(SUMIF('Flat panels only'!$B$17:$B$30,B1877,'Flat panels only'!$G$17:$G$30)) +
(SUMIF('Flat panels only (2)'!$B$17:$B$30,B1877,'Flat panels only (2)'!$G$17:$G$30)) +
(SUMIF('Routed panel shapes'!$B$18:$B$31,B1877,'Routed panel shapes'!$G$18:$G$31)) +
(SUMIF('Routed panel shapes (2)'!$B$18:$B$31,B1877,'Routed panel shapes (2)'!$G$18:$G$31)) +
(SUMIF('Routed face only'!$B$17:$B$30,B1877,'Routed face only'!$G$17:$G$30)) +
(SUMIF('Routed face only (2)'!$B$17:$B$30,B1877,'Routed face only (2)'!$G$17:$G$30)) +
(SUMIF('Routed alum faces letters'!$B$17:$B$30,B1877,'Routed alum faces letters'!$G$17:$G$30)) +
(SUMIF('Routed alum faces letters (2)'!$B$17:$B$30,B1877,'Routed alum faces letters (2)'!$G$17:$G$30)) +
(SUMIF('Routed push through acrylic'!$B$17:$B$30,B1877,'Routed push through acrylic'!$G$17:$G$30)) +
(SUMIF('Routed push through acrylic (2)'!$B$17:$B$30,B1877,'Routed push through acrylic (2)'!$G$17:$G$30)) +
(SUMIF('Sf routed cabinet'!$B$17:$B$30,B1877,'Sf routed cabinet'!$G$17:$G$30)) +
(SUMIF('Sf routed cabinet (2)'!$B$17:$B$30,B1877,'Sf routed cabinet (2)'!$G$17:$G$30)) +
(SUMIF('Df routed cabinet'!$B$17:$B$30,B1877,'Df routed cabinet'!$G$17:$G$30)) +
(SUMIF('Df routed cabinet (2)'!$B$17:$B$30,B1877,'Df routed cabinet (2)'!$G$17:$G$30)) +
(SUMIF('Sf acrylic cabinet'!$B$17:$B$30,B1877,'Sf acrylic cabinet'!$G$17:$G$30)) +
(SUMIF('Sf acrylic cabinet (2)'!$B$17:$B$30,B1877,'Sf acrylic cabinet (2)'!$G$17:$G$30)) +
(SUMIF('Economy Sf acrylic'!$B$17:$B$30,B1877,'Economy Sf acrylic'!$G$17:$G$30)) +
(SUMIF('Df acrylic cabinet'!$B$17:$B$30,B1877,'Df acrylic cabinet'!$G$17:$G$30)) +
(SUMIF('Df acrylic cabinet (2)'!$B$17:$B$30,B1877,'Df acrylic cabinet (2)'!$G$17:$G$30)) +
(SUMIF('Sf flex cabinet'!$B$17:$B$30,B1877,'Sf flex cabinet'!$G$17:$G$30)) +
(SUMIF('Sf flex cabinet (2)'!$B$17:$B$30,B1877,'Sf flex cabinet (2)'!$G$17:$G$30)) +
(SUMIF('Df flex cabinet'!$B$17:$B$36,B1877,'Df flex cabinet'!$G$17:$G$36)) +
(SUMIF('Df flex cabinet (2)'!$B$17:$B$36,B1877,'Df flex cabinet (2)'!$G$17:$G$36)) +
(SUMIF('Pole cover'!$B$17:$B$30,B1877,'Pole cover'!$G$17:$G$30)) +
(SUMIF('Pole cover (2)'!$B$17:$B$30,B1877,'Pole cover (2)'!$G$17:$G$30)) +
(SUMIF('Structural Steel Fab'!$B$17:$B$29,B1877,'Structural Steel Fab'!$G$17:$G$29)) +
(SUMIF(Reveal!$B$17:$B$30,B1877,Reveal!$G$17:$G$30)) +
(SUMIF('Reveal (2)'!$B$17:$B$30,B1877,'Reveal (2)'!$G$17:$G$30)) +
(SUMIF('Crown cove top'!$B$17:$B$30,B1877,'Crown cove top'!$G$17:$G$30)) +
(SUMIF('EMC assembly'!$B$17:$B$30,B1877,'EMC assembly'!$G$17:$G$30)) +
(SUMIF(Crating!$B$17:$B$29,B1877,Crating!$G$17:$G$29)) +
(SUMIF('LED wiring'!$B$17:$B$30,B1877,'LED wiring'!$G$17:$G$30)) +
(SUMIF('Changeable copy face'!$B$17:$B$30,B1877,'Changeable copy face'!$G$17:$G$30)) +
(SUMIF('Flex face assembly'!$B$17:$B$30,B1877,'Flex face assembly'!$G$17:$G$30)) +
(SUMIF('Routed face assembly'!$B$17:$B$30,B1877,'Routed face assembly'!$G$17:$G$30)) +
(SUMIF('Paint calculation'!$B$17:$B$30,B1877,'Paint calculation'!$G$17:$G$30)) +
(SUMIF('Trimcap letter face'!$B$17:$B$30,B1877,'Trimcap letter face'!$G$17:$G$30)) +
(SUMIF('Trimcap letter face (2)'!$B$17:$B$30,B1877,'Trimcap letter face (2)'!$G$17:$G$30)) +
(SUMIF('Channel letter fabrication'!$B$17:$B$30,B1877,'Channel letter fabrication'!$G$17:$G$30)) +
(SUMIF('Channel letter fabrication (2)'!$B$17:$B$30,B1877,'Channel letter fabrication (2)'!$G$17:$G$30))</f>
        <v>0</v>
      </c>
    </row>
    <row r="1878" spans="1:10">
      <c r="A1878" s="28">
        <f>[1]ODBC!$A1878</f>
        <v>0</v>
      </c>
      <c r="B1878" s="29">
        <f>[1]ODBC!B1878</f>
        <v>0</v>
      </c>
      <c r="C1878" s="30" t="str">
        <f>IFERROR(VLOOKUP($B1878,[1]ODBC!$B:$H,2,FALSE),"")</f>
        <v/>
      </c>
      <c r="D1878" s="30" t="str">
        <f>IFERROR(VLOOKUP($B1878,[1]ODBC!$B:$H,3,FALSE),"")</f>
        <v/>
      </c>
      <c r="E1878" s="30" t="str">
        <f>IFERROR(VLOOKUP($B1878,[1]ODBC!$B:$H,4,FALSE),"")</f>
        <v/>
      </c>
      <c r="F1878" s="31" t="str">
        <f>IFERROR(VLOOKUP($B1878,[1]ODBC!$B:$H,5,FALSE),"")</f>
        <v/>
      </c>
      <c r="G1878" s="32">
        <f>[1]ODBC!G1878</f>
        <v>0</v>
      </c>
      <c r="H1878" s="33">
        <f>SUM([1]ODBC!H1878)</f>
        <v>0</v>
      </c>
      <c r="I1878" s="41" t="str">
        <f>'Vinyl cutting'!$B$2</f>
        <v>J36938</v>
      </c>
      <c r="J1878" s="42">
        <f ca="1">(SUMIF('Freeform time and material'!$B$17:$B$30,B1878,'Freeform time and material'!$G$17:$G$30)) +
(SUMIF('Vinyl cutting'!$B$17:$B$30,B1878,'Vinyl cutting'!$G$17:$G$30)) +
(SUMIF('Vinyl cutting (2)'!$B$17:$B$30,B1878,'Vinyl cutting (2)'!$G$17:$G$30)) +
(SUMIF('Apply vinyl graphics'!$B$17:$B$30,B1878,'Apply vinyl graphics'!$G$17:$G$30)) +
(SUMIF('Apply vinyl graphics (2)'!$B$17:$B$30,B1878,'Apply vinyl graphics (2)'!$G$17:$G$30)) +
(SUMIF('Alum pan sign'!$B$17:$B$30,B1878,'Alum pan sign'!$G$17:$G$30)) +
(SUMIF('Alum pan sign (2)'!$B$17:$B$30,B1878,'Alum pan sign (2)'!$G$17:$G$30)) +
(SUMIF('Economy pan sign'!$B$17:$B$30,B1878,'Economy pan sign'!$G$17:$G$30)) +
(SUMIF('Post and panel sign'!$B$17:$B$30,B1878,'Post and panel sign'!$G$17:$G$30)) +
(SUMIF('Post and panel sign (2)'!$B$17:$B$30,B1878,'Post and panel sign (2)'!$G$17:$G$30)) +
(SUMIF('Flat panels only'!$B$17:$B$30,B1878,'Flat panels only'!$G$17:$G$30)) +
(SUMIF('Flat panels only (2)'!$B$17:$B$30,B1878,'Flat panels only (2)'!$G$17:$G$30)) +
(SUMIF('Routed panel shapes'!$B$18:$B$31,B1878,'Routed panel shapes'!$G$18:$G$31)) +
(SUMIF('Routed panel shapes (2)'!$B$18:$B$31,B1878,'Routed panel shapes (2)'!$G$18:$G$31)) +
(SUMIF('Routed face only'!$B$17:$B$30,B1878,'Routed face only'!$G$17:$G$30)) +
(SUMIF('Routed face only (2)'!$B$17:$B$30,B1878,'Routed face only (2)'!$G$17:$G$30)) +
(SUMIF('Routed alum faces letters'!$B$17:$B$30,B1878,'Routed alum faces letters'!$G$17:$G$30)) +
(SUMIF('Routed alum faces letters (2)'!$B$17:$B$30,B1878,'Routed alum faces letters (2)'!$G$17:$G$30)) +
(SUMIF('Routed push through acrylic'!$B$17:$B$30,B1878,'Routed push through acrylic'!$G$17:$G$30)) +
(SUMIF('Routed push through acrylic (2)'!$B$17:$B$30,B1878,'Routed push through acrylic (2)'!$G$17:$G$30)) +
(SUMIF('Sf routed cabinet'!$B$17:$B$30,B1878,'Sf routed cabinet'!$G$17:$G$30)) +
(SUMIF('Sf routed cabinet (2)'!$B$17:$B$30,B1878,'Sf routed cabinet (2)'!$G$17:$G$30)) +
(SUMIF('Df routed cabinet'!$B$17:$B$30,B1878,'Df routed cabinet'!$G$17:$G$30)) +
(SUMIF('Df routed cabinet (2)'!$B$17:$B$30,B1878,'Df routed cabinet (2)'!$G$17:$G$30)) +
(SUMIF('Sf acrylic cabinet'!$B$17:$B$30,B1878,'Sf acrylic cabinet'!$G$17:$G$30)) +
(SUMIF('Sf acrylic cabinet (2)'!$B$17:$B$30,B1878,'Sf acrylic cabinet (2)'!$G$17:$G$30)) +
(SUMIF('Economy Sf acrylic'!$B$17:$B$30,B1878,'Economy Sf acrylic'!$G$17:$G$30)) +
(SUMIF('Df acrylic cabinet'!$B$17:$B$30,B1878,'Df acrylic cabinet'!$G$17:$G$30)) +
(SUMIF('Df acrylic cabinet (2)'!$B$17:$B$30,B1878,'Df acrylic cabinet (2)'!$G$17:$G$30)) +
(SUMIF('Sf flex cabinet'!$B$17:$B$30,B1878,'Sf flex cabinet'!$G$17:$G$30)) +
(SUMIF('Sf flex cabinet (2)'!$B$17:$B$30,B1878,'Sf flex cabinet (2)'!$G$17:$G$30)) +
(SUMIF('Df flex cabinet'!$B$17:$B$36,B1878,'Df flex cabinet'!$G$17:$G$36)) +
(SUMIF('Df flex cabinet (2)'!$B$17:$B$36,B1878,'Df flex cabinet (2)'!$G$17:$G$36)) +
(SUMIF('Pole cover'!$B$17:$B$30,B1878,'Pole cover'!$G$17:$G$30)) +
(SUMIF('Pole cover (2)'!$B$17:$B$30,B1878,'Pole cover (2)'!$G$17:$G$30)) +
(SUMIF('Structural Steel Fab'!$B$17:$B$29,B1878,'Structural Steel Fab'!$G$17:$G$29)) +
(SUMIF(Reveal!$B$17:$B$30,B1878,Reveal!$G$17:$G$30)) +
(SUMIF('Reveal (2)'!$B$17:$B$30,B1878,'Reveal (2)'!$G$17:$G$30)) +
(SUMIF('Crown cove top'!$B$17:$B$30,B1878,'Crown cove top'!$G$17:$G$30)) +
(SUMIF('EMC assembly'!$B$17:$B$30,B1878,'EMC assembly'!$G$17:$G$30)) +
(SUMIF(Crating!$B$17:$B$29,B1878,Crating!$G$17:$G$29)) +
(SUMIF('LED wiring'!$B$17:$B$30,B1878,'LED wiring'!$G$17:$G$30)) +
(SUMIF('Changeable copy face'!$B$17:$B$30,B1878,'Changeable copy face'!$G$17:$G$30)) +
(SUMIF('Flex face assembly'!$B$17:$B$30,B1878,'Flex face assembly'!$G$17:$G$30)) +
(SUMIF('Routed face assembly'!$B$17:$B$30,B1878,'Routed face assembly'!$G$17:$G$30)) +
(SUMIF('Paint calculation'!$B$17:$B$30,B1878,'Paint calculation'!$G$17:$G$30)) +
(SUMIF('Trimcap letter face'!$B$17:$B$30,B1878,'Trimcap letter face'!$G$17:$G$30)) +
(SUMIF('Trimcap letter face (2)'!$B$17:$B$30,B1878,'Trimcap letter face (2)'!$G$17:$G$30)) +
(SUMIF('Channel letter fabrication'!$B$17:$B$30,B1878,'Channel letter fabrication'!$G$17:$G$30)) +
(SUMIF('Channel letter fabrication (2)'!$B$17:$B$30,B1878,'Channel letter fabrication (2)'!$G$17:$G$30))</f>
        <v>0</v>
      </c>
    </row>
    <row r="1879" spans="1:10">
      <c r="A1879" s="28">
        <f>[1]ODBC!$A1879</f>
        <v>0</v>
      </c>
      <c r="B1879" s="29">
        <f>[1]ODBC!B1879</f>
        <v>0</v>
      </c>
      <c r="C1879" s="30" t="str">
        <f>IFERROR(VLOOKUP($B1879,[1]ODBC!$B:$H,2,FALSE),"")</f>
        <v/>
      </c>
      <c r="D1879" s="30" t="str">
        <f>IFERROR(VLOOKUP($B1879,[1]ODBC!$B:$H,3,FALSE),"")</f>
        <v/>
      </c>
      <c r="E1879" s="30" t="str">
        <f>IFERROR(VLOOKUP($B1879,[1]ODBC!$B:$H,4,FALSE),"")</f>
        <v/>
      </c>
      <c r="F1879" s="31" t="str">
        <f>IFERROR(VLOOKUP($B1879,[1]ODBC!$B:$H,5,FALSE),"")</f>
        <v/>
      </c>
      <c r="G1879" s="32">
        <f>[1]ODBC!G1879</f>
        <v>0</v>
      </c>
      <c r="H1879" s="33">
        <f>SUM([1]ODBC!H1879)</f>
        <v>0</v>
      </c>
      <c r="I1879" s="41" t="str">
        <f>'Vinyl cutting'!$B$2</f>
        <v>J36938</v>
      </c>
      <c r="J1879" s="42">
        <f ca="1">(SUMIF('Freeform time and material'!$B$17:$B$30,B1879,'Freeform time and material'!$G$17:$G$30)) +
(SUMIF('Vinyl cutting'!$B$17:$B$30,B1879,'Vinyl cutting'!$G$17:$G$30)) +
(SUMIF('Vinyl cutting (2)'!$B$17:$B$30,B1879,'Vinyl cutting (2)'!$G$17:$G$30)) +
(SUMIF('Apply vinyl graphics'!$B$17:$B$30,B1879,'Apply vinyl graphics'!$G$17:$G$30)) +
(SUMIF('Apply vinyl graphics (2)'!$B$17:$B$30,B1879,'Apply vinyl graphics (2)'!$G$17:$G$30)) +
(SUMIF('Alum pan sign'!$B$17:$B$30,B1879,'Alum pan sign'!$G$17:$G$30)) +
(SUMIF('Alum pan sign (2)'!$B$17:$B$30,B1879,'Alum pan sign (2)'!$G$17:$G$30)) +
(SUMIF('Economy pan sign'!$B$17:$B$30,B1879,'Economy pan sign'!$G$17:$G$30)) +
(SUMIF('Post and panel sign'!$B$17:$B$30,B1879,'Post and panel sign'!$G$17:$G$30)) +
(SUMIF('Post and panel sign (2)'!$B$17:$B$30,B1879,'Post and panel sign (2)'!$G$17:$G$30)) +
(SUMIF('Flat panels only'!$B$17:$B$30,B1879,'Flat panels only'!$G$17:$G$30)) +
(SUMIF('Flat panels only (2)'!$B$17:$B$30,B1879,'Flat panels only (2)'!$G$17:$G$30)) +
(SUMIF('Routed panel shapes'!$B$18:$B$31,B1879,'Routed panel shapes'!$G$18:$G$31)) +
(SUMIF('Routed panel shapes (2)'!$B$18:$B$31,B1879,'Routed panel shapes (2)'!$G$18:$G$31)) +
(SUMIF('Routed face only'!$B$17:$B$30,B1879,'Routed face only'!$G$17:$G$30)) +
(SUMIF('Routed face only (2)'!$B$17:$B$30,B1879,'Routed face only (2)'!$G$17:$G$30)) +
(SUMIF('Routed alum faces letters'!$B$17:$B$30,B1879,'Routed alum faces letters'!$G$17:$G$30)) +
(SUMIF('Routed alum faces letters (2)'!$B$17:$B$30,B1879,'Routed alum faces letters (2)'!$G$17:$G$30)) +
(SUMIF('Routed push through acrylic'!$B$17:$B$30,B1879,'Routed push through acrylic'!$G$17:$G$30)) +
(SUMIF('Routed push through acrylic (2)'!$B$17:$B$30,B1879,'Routed push through acrylic (2)'!$G$17:$G$30)) +
(SUMIF('Sf routed cabinet'!$B$17:$B$30,B1879,'Sf routed cabinet'!$G$17:$G$30)) +
(SUMIF('Sf routed cabinet (2)'!$B$17:$B$30,B1879,'Sf routed cabinet (2)'!$G$17:$G$30)) +
(SUMIF('Df routed cabinet'!$B$17:$B$30,B1879,'Df routed cabinet'!$G$17:$G$30)) +
(SUMIF('Df routed cabinet (2)'!$B$17:$B$30,B1879,'Df routed cabinet (2)'!$G$17:$G$30)) +
(SUMIF('Sf acrylic cabinet'!$B$17:$B$30,B1879,'Sf acrylic cabinet'!$G$17:$G$30)) +
(SUMIF('Sf acrylic cabinet (2)'!$B$17:$B$30,B1879,'Sf acrylic cabinet (2)'!$G$17:$G$30)) +
(SUMIF('Economy Sf acrylic'!$B$17:$B$30,B1879,'Economy Sf acrylic'!$G$17:$G$30)) +
(SUMIF('Df acrylic cabinet'!$B$17:$B$30,B1879,'Df acrylic cabinet'!$G$17:$G$30)) +
(SUMIF('Df acrylic cabinet (2)'!$B$17:$B$30,B1879,'Df acrylic cabinet (2)'!$G$17:$G$30)) +
(SUMIF('Sf flex cabinet'!$B$17:$B$30,B1879,'Sf flex cabinet'!$G$17:$G$30)) +
(SUMIF('Sf flex cabinet (2)'!$B$17:$B$30,B1879,'Sf flex cabinet (2)'!$G$17:$G$30)) +
(SUMIF('Df flex cabinet'!$B$17:$B$36,B1879,'Df flex cabinet'!$G$17:$G$36)) +
(SUMIF('Df flex cabinet (2)'!$B$17:$B$36,B1879,'Df flex cabinet (2)'!$G$17:$G$36)) +
(SUMIF('Pole cover'!$B$17:$B$30,B1879,'Pole cover'!$G$17:$G$30)) +
(SUMIF('Pole cover (2)'!$B$17:$B$30,B1879,'Pole cover (2)'!$G$17:$G$30)) +
(SUMIF('Structural Steel Fab'!$B$17:$B$29,B1879,'Structural Steel Fab'!$G$17:$G$29)) +
(SUMIF(Reveal!$B$17:$B$30,B1879,Reveal!$G$17:$G$30)) +
(SUMIF('Reveal (2)'!$B$17:$B$30,B1879,'Reveal (2)'!$G$17:$G$30)) +
(SUMIF('Crown cove top'!$B$17:$B$30,B1879,'Crown cove top'!$G$17:$G$30)) +
(SUMIF('EMC assembly'!$B$17:$B$30,B1879,'EMC assembly'!$G$17:$G$30)) +
(SUMIF(Crating!$B$17:$B$29,B1879,Crating!$G$17:$G$29)) +
(SUMIF('LED wiring'!$B$17:$B$30,B1879,'LED wiring'!$G$17:$G$30)) +
(SUMIF('Changeable copy face'!$B$17:$B$30,B1879,'Changeable copy face'!$G$17:$G$30)) +
(SUMIF('Flex face assembly'!$B$17:$B$30,B1879,'Flex face assembly'!$G$17:$G$30)) +
(SUMIF('Routed face assembly'!$B$17:$B$30,B1879,'Routed face assembly'!$G$17:$G$30)) +
(SUMIF('Paint calculation'!$B$17:$B$30,B1879,'Paint calculation'!$G$17:$G$30)) +
(SUMIF('Trimcap letter face'!$B$17:$B$30,B1879,'Trimcap letter face'!$G$17:$G$30)) +
(SUMIF('Trimcap letter face (2)'!$B$17:$B$30,B1879,'Trimcap letter face (2)'!$G$17:$G$30)) +
(SUMIF('Channel letter fabrication'!$B$17:$B$30,B1879,'Channel letter fabrication'!$G$17:$G$30)) +
(SUMIF('Channel letter fabrication (2)'!$B$17:$B$30,B1879,'Channel letter fabrication (2)'!$G$17:$G$30))</f>
        <v>0</v>
      </c>
    </row>
    <row r="1880" spans="1:10">
      <c r="A1880" s="28">
        <f>[1]ODBC!$A1880</f>
        <v>0</v>
      </c>
      <c r="B1880" s="29">
        <f>[1]ODBC!B1880</f>
        <v>0</v>
      </c>
      <c r="C1880" s="30" t="str">
        <f>IFERROR(VLOOKUP($B1880,[1]ODBC!$B:$H,2,FALSE),"")</f>
        <v/>
      </c>
      <c r="D1880" s="30" t="str">
        <f>IFERROR(VLOOKUP($B1880,[1]ODBC!$B:$H,3,FALSE),"")</f>
        <v/>
      </c>
      <c r="E1880" s="30" t="str">
        <f>IFERROR(VLOOKUP($B1880,[1]ODBC!$B:$H,4,FALSE),"")</f>
        <v/>
      </c>
      <c r="F1880" s="31" t="str">
        <f>IFERROR(VLOOKUP($B1880,[1]ODBC!$B:$H,5,FALSE),"")</f>
        <v/>
      </c>
      <c r="G1880" s="32">
        <f>[1]ODBC!G1880</f>
        <v>0</v>
      </c>
      <c r="H1880" s="33">
        <f>SUM([1]ODBC!H1880)</f>
        <v>0</v>
      </c>
      <c r="I1880" s="41" t="str">
        <f>'Vinyl cutting'!$B$2</f>
        <v>J36938</v>
      </c>
      <c r="J1880" s="42">
        <f ca="1">(SUMIF('Freeform time and material'!$B$17:$B$30,B1880,'Freeform time and material'!$G$17:$G$30)) +
(SUMIF('Vinyl cutting'!$B$17:$B$30,B1880,'Vinyl cutting'!$G$17:$G$30)) +
(SUMIF('Vinyl cutting (2)'!$B$17:$B$30,B1880,'Vinyl cutting (2)'!$G$17:$G$30)) +
(SUMIF('Apply vinyl graphics'!$B$17:$B$30,B1880,'Apply vinyl graphics'!$G$17:$G$30)) +
(SUMIF('Apply vinyl graphics (2)'!$B$17:$B$30,B1880,'Apply vinyl graphics (2)'!$G$17:$G$30)) +
(SUMIF('Alum pan sign'!$B$17:$B$30,B1880,'Alum pan sign'!$G$17:$G$30)) +
(SUMIF('Alum pan sign (2)'!$B$17:$B$30,B1880,'Alum pan sign (2)'!$G$17:$G$30)) +
(SUMIF('Economy pan sign'!$B$17:$B$30,B1880,'Economy pan sign'!$G$17:$G$30)) +
(SUMIF('Post and panel sign'!$B$17:$B$30,B1880,'Post and panel sign'!$G$17:$G$30)) +
(SUMIF('Post and panel sign (2)'!$B$17:$B$30,B1880,'Post and panel sign (2)'!$G$17:$G$30)) +
(SUMIF('Flat panels only'!$B$17:$B$30,B1880,'Flat panels only'!$G$17:$G$30)) +
(SUMIF('Flat panels only (2)'!$B$17:$B$30,B1880,'Flat panels only (2)'!$G$17:$G$30)) +
(SUMIF('Routed panel shapes'!$B$18:$B$31,B1880,'Routed panel shapes'!$G$18:$G$31)) +
(SUMIF('Routed panel shapes (2)'!$B$18:$B$31,B1880,'Routed panel shapes (2)'!$G$18:$G$31)) +
(SUMIF('Routed face only'!$B$17:$B$30,B1880,'Routed face only'!$G$17:$G$30)) +
(SUMIF('Routed face only (2)'!$B$17:$B$30,B1880,'Routed face only (2)'!$G$17:$G$30)) +
(SUMIF('Routed alum faces letters'!$B$17:$B$30,B1880,'Routed alum faces letters'!$G$17:$G$30)) +
(SUMIF('Routed alum faces letters (2)'!$B$17:$B$30,B1880,'Routed alum faces letters (2)'!$G$17:$G$30)) +
(SUMIF('Routed push through acrylic'!$B$17:$B$30,B1880,'Routed push through acrylic'!$G$17:$G$30)) +
(SUMIF('Routed push through acrylic (2)'!$B$17:$B$30,B1880,'Routed push through acrylic (2)'!$G$17:$G$30)) +
(SUMIF('Sf routed cabinet'!$B$17:$B$30,B1880,'Sf routed cabinet'!$G$17:$G$30)) +
(SUMIF('Sf routed cabinet (2)'!$B$17:$B$30,B1880,'Sf routed cabinet (2)'!$G$17:$G$30)) +
(SUMIF('Df routed cabinet'!$B$17:$B$30,B1880,'Df routed cabinet'!$G$17:$G$30)) +
(SUMIF('Df routed cabinet (2)'!$B$17:$B$30,B1880,'Df routed cabinet (2)'!$G$17:$G$30)) +
(SUMIF('Sf acrylic cabinet'!$B$17:$B$30,B1880,'Sf acrylic cabinet'!$G$17:$G$30)) +
(SUMIF('Sf acrylic cabinet (2)'!$B$17:$B$30,B1880,'Sf acrylic cabinet (2)'!$G$17:$G$30)) +
(SUMIF('Economy Sf acrylic'!$B$17:$B$30,B1880,'Economy Sf acrylic'!$G$17:$G$30)) +
(SUMIF('Df acrylic cabinet'!$B$17:$B$30,B1880,'Df acrylic cabinet'!$G$17:$G$30)) +
(SUMIF('Df acrylic cabinet (2)'!$B$17:$B$30,B1880,'Df acrylic cabinet (2)'!$G$17:$G$30)) +
(SUMIF('Sf flex cabinet'!$B$17:$B$30,B1880,'Sf flex cabinet'!$G$17:$G$30)) +
(SUMIF('Sf flex cabinet (2)'!$B$17:$B$30,B1880,'Sf flex cabinet (2)'!$G$17:$G$30)) +
(SUMIF('Df flex cabinet'!$B$17:$B$36,B1880,'Df flex cabinet'!$G$17:$G$36)) +
(SUMIF('Df flex cabinet (2)'!$B$17:$B$36,B1880,'Df flex cabinet (2)'!$G$17:$G$36)) +
(SUMIF('Pole cover'!$B$17:$B$30,B1880,'Pole cover'!$G$17:$G$30)) +
(SUMIF('Pole cover (2)'!$B$17:$B$30,B1880,'Pole cover (2)'!$G$17:$G$30)) +
(SUMIF('Structural Steel Fab'!$B$17:$B$29,B1880,'Structural Steel Fab'!$G$17:$G$29)) +
(SUMIF(Reveal!$B$17:$B$30,B1880,Reveal!$G$17:$G$30)) +
(SUMIF('Reveal (2)'!$B$17:$B$30,B1880,'Reveal (2)'!$G$17:$G$30)) +
(SUMIF('Crown cove top'!$B$17:$B$30,B1880,'Crown cove top'!$G$17:$G$30)) +
(SUMIF('EMC assembly'!$B$17:$B$30,B1880,'EMC assembly'!$G$17:$G$30)) +
(SUMIF(Crating!$B$17:$B$29,B1880,Crating!$G$17:$G$29)) +
(SUMIF('LED wiring'!$B$17:$B$30,B1880,'LED wiring'!$G$17:$G$30)) +
(SUMIF('Changeable copy face'!$B$17:$B$30,B1880,'Changeable copy face'!$G$17:$G$30)) +
(SUMIF('Flex face assembly'!$B$17:$B$30,B1880,'Flex face assembly'!$G$17:$G$30)) +
(SUMIF('Routed face assembly'!$B$17:$B$30,B1880,'Routed face assembly'!$G$17:$G$30)) +
(SUMIF('Paint calculation'!$B$17:$B$30,B1880,'Paint calculation'!$G$17:$G$30)) +
(SUMIF('Trimcap letter face'!$B$17:$B$30,B1880,'Trimcap letter face'!$G$17:$G$30)) +
(SUMIF('Trimcap letter face (2)'!$B$17:$B$30,B1880,'Trimcap letter face (2)'!$G$17:$G$30)) +
(SUMIF('Channel letter fabrication'!$B$17:$B$30,B1880,'Channel letter fabrication'!$G$17:$G$30)) +
(SUMIF('Channel letter fabrication (2)'!$B$17:$B$30,B1880,'Channel letter fabrication (2)'!$G$17:$G$30))</f>
        <v>0</v>
      </c>
    </row>
    <row r="1881" spans="1:10">
      <c r="A1881" s="28">
        <f>[1]ODBC!$A1881</f>
        <v>0</v>
      </c>
      <c r="B1881" s="29">
        <f>[1]ODBC!B1881</f>
        <v>0</v>
      </c>
      <c r="C1881" s="30" t="str">
        <f>IFERROR(VLOOKUP($B1881,[1]ODBC!$B:$H,2,FALSE),"")</f>
        <v/>
      </c>
      <c r="D1881" s="30" t="str">
        <f>IFERROR(VLOOKUP($B1881,[1]ODBC!$B:$H,3,FALSE),"")</f>
        <v/>
      </c>
      <c r="E1881" s="30" t="str">
        <f>IFERROR(VLOOKUP($B1881,[1]ODBC!$B:$H,4,FALSE),"")</f>
        <v/>
      </c>
      <c r="F1881" s="31" t="str">
        <f>IFERROR(VLOOKUP($B1881,[1]ODBC!$B:$H,5,FALSE),"")</f>
        <v/>
      </c>
      <c r="G1881" s="32">
        <f>[1]ODBC!G1881</f>
        <v>0</v>
      </c>
      <c r="H1881" s="33">
        <f>SUM([1]ODBC!H1881)</f>
        <v>0</v>
      </c>
      <c r="I1881" s="41" t="str">
        <f>'Vinyl cutting'!$B$2</f>
        <v>J36938</v>
      </c>
      <c r="J1881" s="42">
        <f ca="1">(SUMIF('Freeform time and material'!$B$17:$B$30,B1881,'Freeform time and material'!$G$17:$G$30)) +
(SUMIF('Vinyl cutting'!$B$17:$B$30,B1881,'Vinyl cutting'!$G$17:$G$30)) +
(SUMIF('Vinyl cutting (2)'!$B$17:$B$30,B1881,'Vinyl cutting (2)'!$G$17:$G$30)) +
(SUMIF('Apply vinyl graphics'!$B$17:$B$30,B1881,'Apply vinyl graphics'!$G$17:$G$30)) +
(SUMIF('Apply vinyl graphics (2)'!$B$17:$B$30,B1881,'Apply vinyl graphics (2)'!$G$17:$G$30)) +
(SUMIF('Alum pan sign'!$B$17:$B$30,B1881,'Alum pan sign'!$G$17:$G$30)) +
(SUMIF('Alum pan sign (2)'!$B$17:$B$30,B1881,'Alum pan sign (2)'!$G$17:$G$30)) +
(SUMIF('Economy pan sign'!$B$17:$B$30,B1881,'Economy pan sign'!$G$17:$G$30)) +
(SUMIF('Post and panel sign'!$B$17:$B$30,B1881,'Post and panel sign'!$G$17:$G$30)) +
(SUMIF('Post and panel sign (2)'!$B$17:$B$30,B1881,'Post and panel sign (2)'!$G$17:$G$30)) +
(SUMIF('Flat panels only'!$B$17:$B$30,B1881,'Flat panels only'!$G$17:$G$30)) +
(SUMIF('Flat panels only (2)'!$B$17:$B$30,B1881,'Flat panels only (2)'!$G$17:$G$30)) +
(SUMIF('Routed panel shapes'!$B$18:$B$31,B1881,'Routed panel shapes'!$G$18:$G$31)) +
(SUMIF('Routed panel shapes (2)'!$B$18:$B$31,B1881,'Routed panel shapes (2)'!$G$18:$G$31)) +
(SUMIF('Routed face only'!$B$17:$B$30,B1881,'Routed face only'!$G$17:$G$30)) +
(SUMIF('Routed face only (2)'!$B$17:$B$30,B1881,'Routed face only (2)'!$G$17:$G$30)) +
(SUMIF('Routed alum faces letters'!$B$17:$B$30,B1881,'Routed alum faces letters'!$G$17:$G$30)) +
(SUMIF('Routed alum faces letters (2)'!$B$17:$B$30,B1881,'Routed alum faces letters (2)'!$G$17:$G$30)) +
(SUMIF('Routed push through acrylic'!$B$17:$B$30,B1881,'Routed push through acrylic'!$G$17:$G$30)) +
(SUMIF('Routed push through acrylic (2)'!$B$17:$B$30,B1881,'Routed push through acrylic (2)'!$G$17:$G$30)) +
(SUMIF('Sf routed cabinet'!$B$17:$B$30,B1881,'Sf routed cabinet'!$G$17:$G$30)) +
(SUMIF('Sf routed cabinet (2)'!$B$17:$B$30,B1881,'Sf routed cabinet (2)'!$G$17:$G$30)) +
(SUMIF('Df routed cabinet'!$B$17:$B$30,B1881,'Df routed cabinet'!$G$17:$G$30)) +
(SUMIF('Df routed cabinet (2)'!$B$17:$B$30,B1881,'Df routed cabinet (2)'!$G$17:$G$30)) +
(SUMIF('Sf acrylic cabinet'!$B$17:$B$30,B1881,'Sf acrylic cabinet'!$G$17:$G$30)) +
(SUMIF('Sf acrylic cabinet (2)'!$B$17:$B$30,B1881,'Sf acrylic cabinet (2)'!$G$17:$G$30)) +
(SUMIF('Economy Sf acrylic'!$B$17:$B$30,B1881,'Economy Sf acrylic'!$G$17:$G$30)) +
(SUMIF('Df acrylic cabinet'!$B$17:$B$30,B1881,'Df acrylic cabinet'!$G$17:$G$30)) +
(SUMIF('Df acrylic cabinet (2)'!$B$17:$B$30,B1881,'Df acrylic cabinet (2)'!$G$17:$G$30)) +
(SUMIF('Sf flex cabinet'!$B$17:$B$30,B1881,'Sf flex cabinet'!$G$17:$G$30)) +
(SUMIF('Sf flex cabinet (2)'!$B$17:$B$30,B1881,'Sf flex cabinet (2)'!$G$17:$G$30)) +
(SUMIF('Df flex cabinet'!$B$17:$B$36,B1881,'Df flex cabinet'!$G$17:$G$36)) +
(SUMIF('Df flex cabinet (2)'!$B$17:$B$36,B1881,'Df flex cabinet (2)'!$G$17:$G$36)) +
(SUMIF('Pole cover'!$B$17:$B$30,B1881,'Pole cover'!$G$17:$G$30)) +
(SUMIF('Pole cover (2)'!$B$17:$B$30,B1881,'Pole cover (2)'!$G$17:$G$30)) +
(SUMIF('Structural Steel Fab'!$B$17:$B$29,B1881,'Structural Steel Fab'!$G$17:$G$29)) +
(SUMIF(Reveal!$B$17:$B$30,B1881,Reveal!$G$17:$G$30)) +
(SUMIF('Reveal (2)'!$B$17:$B$30,B1881,'Reveal (2)'!$G$17:$G$30)) +
(SUMIF('Crown cove top'!$B$17:$B$30,B1881,'Crown cove top'!$G$17:$G$30)) +
(SUMIF('EMC assembly'!$B$17:$B$30,B1881,'EMC assembly'!$G$17:$G$30)) +
(SUMIF(Crating!$B$17:$B$29,B1881,Crating!$G$17:$G$29)) +
(SUMIF('LED wiring'!$B$17:$B$30,B1881,'LED wiring'!$G$17:$G$30)) +
(SUMIF('Changeable copy face'!$B$17:$B$30,B1881,'Changeable copy face'!$G$17:$G$30)) +
(SUMIF('Flex face assembly'!$B$17:$B$30,B1881,'Flex face assembly'!$G$17:$G$30)) +
(SUMIF('Routed face assembly'!$B$17:$B$30,B1881,'Routed face assembly'!$G$17:$G$30)) +
(SUMIF('Paint calculation'!$B$17:$B$30,B1881,'Paint calculation'!$G$17:$G$30)) +
(SUMIF('Trimcap letter face'!$B$17:$B$30,B1881,'Trimcap letter face'!$G$17:$G$30)) +
(SUMIF('Trimcap letter face (2)'!$B$17:$B$30,B1881,'Trimcap letter face (2)'!$G$17:$G$30)) +
(SUMIF('Channel letter fabrication'!$B$17:$B$30,B1881,'Channel letter fabrication'!$G$17:$G$30)) +
(SUMIF('Channel letter fabrication (2)'!$B$17:$B$30,B1881,'Channel letter fabrication (2)'!$G$17:$G$30))</f>
        <v>0</v>
      </c>
    </row>
    <row r="1882" spans="1:10">
      <c r="A1882" s="28">
        <f>[1]ODBC!$A1882</f>
        <v>0</v>
      </c>
      <c r="B1882" s="29">
        <f>[1]ODBC!B1882</f>
        <v>0</v>
      </c>
      <c r="C1882" s="30" t="str">
        <f>IFERROR(VLOOKUP($B1882,[1]ODBC!$B:$H,2,FALSE),"")</f>
        <v/>
      </c>
      <c r="D1882" s="30" t="str">
        <f>IFERROR(VLOOKUP($B1882,[1]ODBC!$B:$H,3,FALSE),"")</f>
        <v/>
      </c>
      <c r="E1882" s="30" t="str">
        <f>IFERROR(VLOOKUP($B1882,[1]ODBC!$B:$H,4,FALSE),"")</f>
        <v/>
      </c>
      <c r="F1882" s="31" t="str">
        <f>IFERROR(VLOOKUP($B1882,[1]ODBC!$B:$H,5,FALSE),"")</f>
        <v/>
      </c>
      <c r="G1882" s="32">
        <f>[1]ODBC!G1882</f>
        <v>0</v>
      </c>
      <c r="H1882" s="33">
        <f>SUM([1]ODBC!H1882)</f>
        <v>0</v>
      </c>
      <c r="I1882" s="41" t="str">
        <f>'Vinyl cutting'!$B$2</f>
        <v>J36938</v>
      </c>
      <c r="J1882" s="42">
        <f ca="1">(SUMIF('Freeform time and material'!$B$17:$B$30,B1882,'Freeform time and material'!$G$17:$G$30)) +
(SUMIF('Vinyl cutting'!$B$17:$B$30,B1882,'Vinyl cutting'!$G$17:$G$30)) +
(SUMIF('Vinyl cutting (2)'!$B$17:$B$30,B1882,'Vinyl cutting (2)'!$G$17:$G$30)) +
(SUMIF('Apply vinyl graphics'!$B$17:$B$30,B1882,'Apply vinyl graphics'!$G$17:$G$30)) +
(SUMIF('Apply vinyl graphics (2)'!$B$17:$B$30,B1882,'Apply vinyl graphics (2)'!$G$17:$G$30)) +
(SUMIF('Alum pan sign'!$B$17:$B$30,B1882,'Alum pan sign'!$G$17:$G$30)) +
(SUMIF('Alum pan sign (2)'!$B$17:$B$30,B1882,'Alum pan sign (2)'!$G$17:$G$30)) +
(SUMIF('Economy pan sign'!$B$17:$B$30,B1882,'Economy pan sign'!$G$17:$G$30)) +
(SUMIF('Post and panel sign'!$B$17:$B$30,B1882,'Post and panel sign'!$G$17:$G$30)) +
(SUMIF('Post and panel sign (2)'!$B$17:$B$30,B1882,'Post and panel sign (2)'!$G$17:$G$30)) +
(SUMIF('Flat panels only'!$B$17:$B$30,B1882,'Flat panels only'!$G$17:$G$30)) +
(SUMIF('Flat panels only (2)'!$B$17:$B$30,B1882,'Flat panels only (2)'!$G$17:$G$30)) +
(SUMIF('Routed panel shapes'!$B$18:$B$31,B1882,'Routed panel shapes'!$G$18:$G$31)) +
(SUMIF('Routed panel shapes (2)'!$B$18:$B$31,B1882,'Routed panel shapes (2)'!$G$18:$G$31)) +
(SUMIF('Routed face only'!$B$17:$B$30,B1882,'Routed face only'!$G$17:$G$30)) +
(SUMIF('Routed face only (2)'!$B$17:$B$30,B1882,'Routed face only (2)'!$G$17:$G$30)) +
(SUMIF('Routed alum faces letters'!$B$17:$B$30,B1882,'Routed alum faces letters'!$G$17:$G$30)) +
(SUMIF('Routed alum faces letters (2)'!$B$17:$B$30,B1882,'Routed alum faces letters (2)'!$G$17:$G$30)) +
(SUMIF('Routed push through acrylic'!$B$17:$B$30,B1882,'Routed push through acrylic'!$G$17:$G$30)) +
(SUMIF('Routed push through acrylic (2)'!$B$17:$B$30,B1882,'Routed push through acrylic (2)'!$G$17:$G$30)) +
(SUMIF('Sf routed cabinet'!$B$17:$B$30,B1882,'Sf routed cabinet'!$G$17:$G$30)) +
(SUMIF('Sf routed cabinet (2)'!$B$17:$B$30,B1882,'Sf routed cabinet (2)'!$G$17:$G$30)) +
(SUMIF('Df routed cabinet'!$B$17:$B$30,B1882,'Df routed cabinet'!$G$17:$G$30)) +
(SUMIF('Df routed cabinet (2)'!$B$17:$B$30,B1882,'Df routed cabinet (2)'!$G$17:$G$30)) +
(SUMIF('Sf acrylic cabinet'!$B$17:$B$30,B1882,'Sf acrylic cabinet'!$G$17:$G$30)) +
(SUMIF('Sf acrylic cabinet (2)'!$B$17:$B$30,B1882,'Sf acrylic cabinet (2)'!$G$17:$G$30)) +
(SUMIF('Economy Sf acrylic'!$B$17:$B$30,B1882,'Economy Sf acrylic'!$G$17:$G$30)) +
(SUMIF('Df acrylic cabinet'!$B$17:$B$30,B1882,'Df acrylic cabinet'!$G$17:$G$30)) +
(SUMIF('Df acrylic cabinet (2)'!$B$17:$B$30,B1882,'Df acrylic cabinet (2)'!$G$17:$G$30)) +
(SUMIF('Sf flex cabinet'!$B$17:$B$30,B1882,'Sf flex cabinet'!$G$17:$G$30)) +
(SUMIF('Sf flex cabinet (2)'!$B$17:$B$30,B1882,'Sf flex cabinet (2)'!$G$17:$G$30)) +
(SUMIF('Df flex cabinet'!$B$17:$B$36,B1882,'Df flex cabinet'!$G$17:$G$36)) +
(SUMIF('Df flex cabinet (2)'!$B$17:$B$36,B1882,'Df flex cabinet (2)'!$G$17:$G$36)) +
(SUMIF('Pole cover'!$B$17:$B$30,B1882,'Pole cover'!$G$17:$G$30)) +
(SUMIF('Pole cover (2)'!$B$17:$B$30,B1882,'Pole cover (2)'!$G$17:$G$30)) +
(SUMIF('Structural Steel Fab'!$B$17:$B$29,B1882,'Structural Steel Fab'!$G$17:$G$29)) +
(SUMIF(Reveal!$B$17:$B$30,B1882,Reveal!$G$17:$G$30)) +
(SUMIF('Reveal (2)'!$B$17:$B$30,B1882,'Reveal (2)'!$G$17:$G$30)) +
(SUMIF('Crown cove top'!$B$17:$B$30,B1882,'Crown cove top'!$G$17:$G$30)) +
(SUMIF('EMC assembly'!$B$17:$B$30,B1882,'EMC assembly'!$G$17:$G$30)) +
(SUMIF(Crating!$B$17:$B$29,B1882,Crating!$G$17:$G$29)) +
(SUMIF('LED wiring'!$B$17:$B$30,B1882,'LED wiring'!$G$17:$G$30)) +
(SUMIF('Changeable copy face'!$B$17:$B$30,B1882,'Changeable copy face'!$G$17:$G$30)) +
(SUMIF('Flex face assembly'!$B$17:$B$30,B1882,'Flex face assembly'!$G$17:$G$30)) +
(SUMIF('Routed face assembly'!$B$17:$B$30,B1882,'Routed face assembly'!$G$17:$G$30)) +
(SUMIF('Paint calculation'!$B$17:$B$30,B1882,'Paint calculation'!$G$17:$G$30)) +
(SUMIF('Trimcap letter face'!$B$17:$B$30,B1882,'Trimcap letter face'!$G$17:$G$30)) +
(SUMIF('Trimcap letter face (2)'!$B$17:$B$30,B1882,'Trimcap letter face (2)'!$G$17:$G$30)) +
(SUMIF('Channel letter fabrication'!$B$17:$B$30,B1882,'Channel letter fabrication'!$G$17:$G$30)) +
(SUMIF('Channel letter fabrication (2)'!$B$17:$B$30,B1882,'Channel letter fabrication (2)'!$G$17:$G$30))</f>
        <v>0</v>
      </c>
    </row>
    <row r="1883" spans="1:10">
      <c r="A1883" s="28">
        <f>[1]ODBC!$A1883</f>
        <v>0</v>
      </c>
      <c r="B1883" s="29">
        <f>[1]ODBC!B1883</f>
        <v>0</v>
      </c>
      <c r="C1883" s="30" t="str">
        <f>IFERROR(VLOOKUP($B1883,[1]ODBC!$B:$H,2,FALSE),"")</f>
        <v/>
      </c>
      <c r="D1883" s="30" t="str">
        <f>IFERROR(VLOOKUP($B1883,[1]ODBC!$B:$H,3,FALSE),"")</f>
        <v/>
      </c>
      <c r="E1883" s="30" t="str">
        <f>IFERROR(VLOOKUP($B1883,[1]ODBC!$B:$H,4,FALSE),"")</f>
        <v/>
      </c>
      <c r="F1883" s="31" t="str">
        <f>IFERROR(VLOOKUP($B1883,[1]ODBC!$B:$H,5,FALSE),"")</f>
        <v/>
      </c>
      <c r="G1883" s="32">
        <f>[1]ODBC!G1883</f>
        <v>0</v>
      </c>
      <c r="H1883" s="33">
        <f>SUM([1]ODBC!H1883)</f>
        <v>0</v>
      </c>
      <c r="I1883" s="41" t="str">
        <f>'Vinyl cutting'!$B$2</f>
        <v>J36938</v>
      </c>
      <c r="J1883" s="42">
        <f ca="1">(SUMIF('Freeform time and material'!$B$17:$B$30,B1883,'Freeform time and material'!$G$17:$G$30)) +
(SUMIF('Vinyl cutting'!$B$17:$B$30,B1883,'Vinyl cutting'!$G$17:$G$30)) +
(SUMIF('Vinyl cutting (2)'!$B$17:$B$30,B1883,'Vinyl cutting (2)'!$G$17:$G$30)) +
(SUMIF('Apply vinyl graphics'!$B$17:$B$30,B1883,'Apply vinyl graphics'!$G$17:$G$30)) +
(SUMIF('Apply vinyl graphics (2)'!$B$17:$B$30,B1883,'Apply vinyl graphics (2)'!$G$17:$G$30)) +
(SUMIF('Alum pan sign'!$B$17:$B$30,B1883,'Alum pan sign'!$G$17:$G$30)) +
(SUMIF('Alum pan sign (2)'!$B$17:$B$30,B1883,'Alum pan sign (2)'!$G$17:$G$30)) +
(SUMIF('Economy pan sign'!$B$17:$B$30,B1883,'Economy pan sign'!$G$17:$G$30)) +
(SUMIF('Post and panel sign'!$B$17:$B$30,B1883,'Post and panel sign'!$G$17:$G$30)) +
(SUMIF('Post and panel sign (2)'!$B$17:$B$30,B1883,'Post and panel sign (2)'!$G$17:$G$30)) +
(SUMIF('Flat panels only'!$B$17:$B$30,B1883,'Flat panels only'!$G$17:$G$30)) +
(SUMIF('Flat panels only (2)'!$B$17:$B$30,B1883,'Flat panels only (2)'!$G$17:$G$30)) +
(SUMIF('Routed panel shapes'!$B$18:$B$31,B1883,'Routed panel shapes'!$G$18:$G$31)) +
(SUMIF('Routed panel shapes (2)'!$B$18:$B$31,B1883,'Routed panel shapes (2)'!$G$18:$G$31)) +
(SUMIF('Routed face only'!$B$17:$B$30,B1883,'Routed face only'!$G$17:$G$30)) +
(SUMIF('Routed face only (2)'!$B$17:$B$30,B1883,'Routed face only (2)'!$G$17:$G$30)) +
(SUMIF('Routed alum faces letters'!$B$17:$B$30,B1883,'Routed alum faces letters'!$G$17:$G$30)) +
(SUMIF('Routed alum faces letters (2)'!$B$17:$B$30,B1883,'Routed alum faces letters (2)'!$G$17:$G$30)) +
(SUMIF('Routed push through acrylic'!$B$17:$B$30,B1883,'Routed push through acrylic'!$G$17:$G$30)) +
(SUMIF('Routed push through acrylic (2)'!$B$17:$B$30,B1883,'Routed push through acrylic (2)'!$G$17:$G$30)) +
(SUMIF('Sf routed cabinet'!$B$17:$B$30,B1883,'Sf routed cabinet'!$G$17:$G$30)) +
(SUMIF('Sf routed cabinet (2)'!$B$17:$B$30,B1883,'Sf routed cabinet (2)'!$G$17:$G$30)) +
(SUMIF('Df routed cabinet'!$B$17:$B$30,B1883,'Df routed cabinet'!$G$17:$G$30)) +
(SUMIF('Df routed cabinet (2)'!$B$17:$B$30,B1883,'Df routed cabinet (2)'!$G$17:$G$30)) +
(SUMIF('Sf acrylic cabinet'!$B$17:$B$30,B1883,'Sf acrylic cabinet'!$G$17:$G$30)) +
(SUMIF('Sf acrylic cabinet (2)'!$B$17:$B$30,B1883,'Sf acrylic cabinet (2)'!$G$17:$G$30)) +
(SUMIF('Economy Sf acrylic'!$B$17:$B$30,B1883,'Economy Sf acrylic'!$G$17:$G$30)) +
(SUMIF('Df acrylic cabinet'!$B$17:$B$30,B1883,'Df acrylic cabinet'!$G$17:$G$30)) +
(SUMIF('Df acrylic cabinet (2)'!$B$17:$B$30,B1883,'Df acrylic cabinet (2)'!$G$17:$G$30)) +
(SUMIF('Sf flex cabinet'!$B$17:$B$30,B1883,'Sf flex cabinet'!$G$17:$G$30)) +
(SUMIF('Sf flex cabinet (2)'!$B$17:$B$30,B1883,'Sf flex cabinet (2)'!$G$17:$G$30)) +
(SUMIF('Df flex cabinet'!$B$17:$B$36,B1883,'Df flex cabinet'!$G$17:$G$36)) +
(SUMIF('Df flex cabinet (2)'!$B$17:$B$36,B1883,'Df flex cabinet (2)'!$G$17:$G$36)) +
(SUMIF('Pole cover'!$B$17:$B$30,B1883,'Pole cover'!$G$17:$G$30)) +
(SUMIF('Pole cover (2)'!$B$17:$B$30,B1883,'Pole cover (2)'!$G$17:$G$30)) +
(SUMIF('Structural Steel Fab'!$B$17:$B$29,B1883,'Structural Steel Fab'!$G$17:$G$29)) +
(SUMIF(Reveal!$B$17:$B$30,B1883,Reveal!$G$17:$G$30)) +
(SUMIF('Reveal (2)'!$B$17:$B$30,B1883,'Reveal (2)'!$G$17:$G$30)) +
(SUMIF('Crown cove top'!$B$17:$B$30,B1883,'Crown cove top'!$G$17:$G$30)) +
(SUMIF('EMC assembly'!$B$17:$B$30,B1883,'EMC assembly'!$G$17:$G$30)) +
(SUMIF(Crating!$B$17:$B$29,B1883,Crating!$G$17:$G$29)) +
(SUMIF('LED wiring'!$B$17:$B$30,B1883,'LED wiring'!$G$17:$G$30)) +
(SUMIF('Changeable copy face'!$B$17:$B$30,B1883,'Changeable copy face'!$G$17:$G$30)) +
(SUMIF('Flex face assembly'!$B$17:$B$30,B1883,'Flex face assembly'!$G$17:$G$30)) +
(SUMIF('Routed face assembly'!$B$17:$B$30,B1883,'Routed face assembly'!$G$17:$G$30)) +
(SUMIF('Paint calculation'!$B$17:$B$30,B1883,'Paint calculation'!$G$17:$G$30)) +
(SUMIF('Trimcap letter face'!$B$17:$B$30,B1883,'Trimcap letter face'!$G$17:$G$30)) +
(SUMIF('Trimcap letter face (2)'!$B$17:$B$30,B1883,'Trimcap letter face (2)'!$G$17:$G$30)) +
(SUMIF('Channel letter fabrication'!$B$17:$B$30,B1883,'Channel letter fabrication'!$G$17:$G$30)) +
(SUMIF('Channel letter fabrication (2)'!$B$17:$B$30,B1883,'Channel letter fabrication (2)'!$G$17:$G$30))</f>
        <v>0</v>
      </c>
    </row>
    <row r="1884" spans="1:10">
      <c r="A1884" s="28">
        <f>[1]ODBC!$A1884</f>
        <v>0</v>
      </c>
      <c r="B1884" s="29">
        <f>[1]ODBC!B1884</f>
        <v>0</v>
      </c>
      <c r="C1884" s="30" t="str">
        <f>IFERROR(VLOOKUP($B1884,[1]ODBC!$B:$H,2,FALSE),"")</f>
        <v/>
      </c>
      <c r="D1884" s="30" t="str">
        <f>IFERROR(VLOOKUP($B1884,[1]ODBC!$B:$H,3,FALSE),"")</f>
        <v/>
      </c>
      <c r="E1884" s="30" t="str">
        <f>IFERROR(VLOOKUP($B1884,[1]ODBC!$B:$H,4,FALSE),"")</f>
        <v/>
      </c>
      <c r="F1884" s="31" t="str">
        <f>IFERROR(VLOOKUP($B1884,[1]ODBC!$B:$H,5,FALSE),"")</f>
        <v/>
      </c>
      <c r="G1884" s="32">
        <f>[1]ODBC!G1884</f>
        <v>0</v>
      </c>
      <c r="H1884" s="33">
        <f>SUM([1]ODBC!H1884)</f>
        <v>0</v>
      </c>
      <c r="I1884" s="41" t="str">
        <f>'Vinyl cutting'!$B$2</f>
        <v>J36938</v>
      </c>
      <c r="J1884" s="42">
        <f ca="1">(SUMIF('Freeform time and material'!$B$17:$B$30,B1884,'Freeform time and material'!$G$17:$G$30)) +
(SUMIF('Vinyl cutting'!$B$17:$B$30,B1884,'Vinyl cutting'!$G$17:$G$30)) +
(SUMIF('Vinyl cutting (2)'!$B$17:$B$30,B1884,'Vinyl cutting (2)'!$G$17:$G$30)) +
(SUMIF('Apply vinyl graphics'!$B$17:$B$30,B1884,'Apply vinyl graphics'!$G$17:$G$30)) +
(SUMIF('Apply vinyl graphics (2)'!$B$17:$B$30,B1884,'Apply vinyl graphics (2)'!$G$17:$G$30)) +
(SUMIF('Alum pan sign'!$B$17:$B$30,B1884,'Alum pan sign'!$G$17:$G$30)) +
(SUMIF('Alum pan sign (2)'!$B$17:$B$30,B1884,'Alum pan sign (2)'!$G$17:$G$30)) +
(SUMIF('Economy pan sign'!$B$17:$B$30,B1884,'Economy pan sign'!$G$17:$G$30)) +
(SUMIF('Post and panel sign'!$B$17:$B$30,B1884,'Post and panel sign'!$G$17:$G$30)) +
(SUMIF('Post and panel sign (2)'!$B$17:$B$30,B1884,'Post and panel sign (2)'!$G$17:$G$30)) +
(SUMIF('Flat panels only'!$B$17:$B$30,B1884,'Flat panels only'!$G$17:$G$30)) +
(SUMIF('Flat panels only (2)'!$B$17:$B$30,B1884,'Flat panels only (2)'!$G$17:$G$30)) +
(SUMIF('Routed panel shapes'!$B$18:$B$31,B1884,'Routed panel shapes'!$G$18:$G$31)) +
(SUMIF('Routed panel shapes (2)'!$B$18:$B$31,B1884,'Routed panel shapes (2)'!$G$18:$G$31)) +
(SUMIF('Routed face only'!$B$17:$B$30,B1884,'Routed face only'!$G$17:$G$30)) +
(SUMIF('Routed face only (2)'!$B$17:$B$30,B1884,'Routed face only (2)'!$G$17:$G$30)) +
(SUMIF('Routed alum faces letters'!$B$17:$B$30,B1884,'Routed alum faces letters'!$G$17:$G$30)) +
(SUMIF('Routed alum faces letters (2)'!$B$17:$B$30,B1884,'Routed alum faces letters (2)'!$G$17:$G$30)) +
(SUMIF('Routed push through acrylic'!$B$17:$B$30,B1884,'Routed push through acrylic'!$G$17:$G$30)) +
(SUMIF('Routed push through acrylic (2)'!$B$17:$B$30,B1884,'Routed push through acrylic (2)'!$G$17:$G$30)) +
(SUMIF('Sf routed cabinet'!$B$17:$B$30,B1884,'Sf routed cabinet'!$G$17:$G$30)) +
(SUMIF('Sf routed cabinet (2)'!$B$17:$B$30,B1884,'Sf routed cabinet (2)'!$G$17:$G$30)) +
(SUMIF('Df routed cabinet'!$B$17:$B$30,B1884,'Df routed cabinet'!$G$17:$G$30)) +
(SUMIF('Df routed cabinet (2)'!$B$17:$B$30,B1884,'Df routed cabinet (2)'!$G$17:$G$30)) +
(SUMIF('Sf acrylic cabinet'!$B$17:$B$30,B1884,'Sf acrylic cabinet'!$G$17:$G$30)) +
(SUMIF('Sf acrylic cabinet (2)'!$B$17:$B$30,B1884,'Sf acrylic cabinet (2)'!$G$17:$G$30)) +
(SUMIF('Economy Sf acrylic'!$B$17:$B$30,B1884,'Economy Sf acrylic'!$G$17:$G$30)) +
(SUMIF('Df acrylic cabinet'!$B$17:$B$30,B1884,'Df acrylic cabinet'!$G$17:$G$30)) +
(SUMIF('Df acrylic cabinet (2)'!$B$17:$B$30,B1884,'Df acrylic cabinet (2)'!$G$17:$G$30)) +
(SUMIF('Sf flex cabinet'!$B$17:$B$30,B1884,'Sf flex cabinet'!$G$17:$G$30)) +
(SUMIF('Sf flex cabinet (2)'!$B$17:$B$30,B1884,'Sf flex cabinet (2)'!$G$17:$G$30)) +
(SUMIF('Df flex cabinet'!$B$17:$B$36,B1884,'Df flex cabinet'!$G$17:$G$36)) +
(SUMIF('Df flex cabinet (2)'!$B$17:$B$36,B1884,'Df flex cabinet (2)'!$G$17:$G$36)) +
(SUMIF('Pole cover'!$B$17:$B$30,B1884,'Pole cover'!$G$17:$G$30)) +
(SUMIF('Pole cover (2)'!$B$17:$B$30,B1884,'Pole cover (2)'!$G$17:$G$30)) +
(SUMIF('Structural Steel Fab'!$B$17:$B$29,B1884,'Structural Steel Fab'!$G$17:$G$29)) +
(SUMIF(Reveal!$B$17:$B$30,B1884,Reveal!$G$17:$G$30)) +
(SUMIF('Reveal (2)'!$B$17:$B$30,B1884,'Reveal (2)'!$G$17:$G$30)) +
(SUMIF('Crown cove top'!$B$17:$B$30,B1884,'Crown cove top'!$G$17:$G$30)) +
(SUMIF('EMC assembly'!$B$17:$B$30,B1884,'EMC assembly'!$G$17:$G$30)) +
(SUMIF(Crating!$B$17:$B$29,B1884,Crating!$G$17:$G$29)) +
(SUMIF('LED wiring'!$B$17:$B$30,B1884,'LED wiring'!$G$17:$G$30)) +
(SUMIF('Changeable copy face'!$B$17:$B$30,B1884,'Changeable copy face'!$G$17:$G$30)) +
(SUMIF('Flex face assembly'!$B$17:$B$30,B1884,'Flex face assembly'!$G$17:$G$30)) +
(SUMIF('Routed face assembly'!$B$17:$B$30,B1884,'Routed face assembly'!$G$17:$G$30)) +
(SUMIF('Paint calculation'!$B$17:$B$30,B1884,'Paint calculation'!$G$17:$G$30)) +
(SUMIF('Trimcap letter face'!$B$17:$B$30,B1884,'Trimcap letter face'!$G$17:$G$30)) +
(SUMIF('Trimcap letter face (2)'!$B$17:$B$30,B1884,'Trimcap letter face (2)'!$G$17:$G$30)) +
(SUMIF('Channel letter fabrication'!$B$17:$B$30,B1884,'Channel letter fabrication'!$G$17:$G$30)) +
(SUMIF('Channel letter fabrication (2)'!$B$17:$B$30,B1884,'Channel letter fabrication (2)'!$G$17:$G$30))</f>
        <v>0</v>
      </c>
    </row>
    <row r="1885" spans="1:10">
      <c r="A1885" s="28">
        <f>[1]ODBC!$A1885</f>
        <v>0</v>
      </c>
      <c r="B1885" s="29">
        <f>[1]ODBC!B1885</f>
        <v>0</v>
      </c>
      <c r="C1885" s="30" t="str">
        <f>IFERROR(VLOOKUP($B1885,[1]ODBC!$B:$H,2,FALSE),"")</f>
        <v/>
      </c>
      <c r="D1885" s="30" t="str">
        <f>IFERROR(VLOOKUP($B1885,[1]ODBC!$B:$H,3,FALSE),"")</f>
        <v/>
      </c>
      <c r="E1885" s="30" t="str">
        <f>IFERROR(VLOOKUP($B1885,[1]ODBC!$B:$H,4,FALSE),"")</f>
        <v/>
      </c>
      <c r="F1885" s="31" t="str">
        <f>IFERROR(VLOOKUP($B1885,[1]ODBC!$B:$H,5,FALSE),"")</f>
        <v/>
      </c>
      <c r="G1885" s="32">
        <f>[1]ODBC!G1885</f>
        <v>0</v>
      </c>
      <c r="H1885" s="33">
        <f>SUM([1]ODBC!H1885)</f>
        <v>0</v>
      </c>
      <c r="I1885" s="41" t="str">
        <f>'Vinyl cutting'!$B$2</f>
        <v>J36938</v>
      </c>
      <c r="J1885" s="42">
        <f ca="1">(SUMIF('Freeform time and material'!$B$17:$B$30,B1885,'Freeform time and material'!$G$17:$G$30)) +
(SUMIF('Vinyl cutting'!$B$17:$B$30,B1885,'Vinyl cutting'!$G$17:$G$30)) +
(SUMIF('Vinyl cutting (2)'!$B$17:$B$30,B1885,'Vinyl cutting (2)'!$G$17:$G$30)) +
(SUMIF('Apply vinyl graphics'!$B$17:$B$30,B1885,'Apply vinyl graphics'!$G$17:$G$30)) +
(SUMIF('Apply vinyl graphics (2)'!$B$17:$B$30,B1885,'Apply vinyl graphics (2)'!$G$17:$G$30)) +
(SUMIF('Alum pan sign'!$B$17:$B$30,B1885,'Alum pan sign'!$G$17:$G$30)) +
(SUMIF('Alum pan sign (2)'!$B$17:$B$30,B1885,'Alum pan sign (2)'!$G$17:$G$30)) +
(SUMIF('Economy pan sign'!$B$17:$B$30,B1885,'Economy pan sign'!$G$17:$G$30)) +
(SUMIF('Post and panel sign'!$B$17:$B$30,B1885,'Post and panel sign'!$G$17:$G$30)) +
(SUMIF('Post and panel sign (2)'!$B$17:$B$30,B1885,'Post and panel sign (2)'!$G$17:$G$30)) +
(SUMIF('Flat panels only'!$B$17:$B$30,B1885,'Flat panels only'!$G$17:$G$30)) +
(SUMIF('Flat panels only (2)'!$B$17:$B$30,B1885,'Flat panels only (2)'!$G$17:$G$30)) +
(SUMIF('Routed panel shapes'!$B$18:$B$31,B1885,'Routed panel shapes'!$G$18:$G$31)) +
(SUMIF('Routed panel shapes (2)'!$B$18:$B$31,B1885,'Routed panel shapes (2)'!$G$18:$G$31)) +
(SUMIF('Routed face only'!$B$17:$B$30,B1885,'Routed face only'!$G$17:$G$30)) +
(SUMIF('Routed face only (2)'!$B$17:$B$30,B1885,'Routed face only (2)'!$G$17:$G$30)) +
(SUMIF('Routed alum faces letters'!$B$17:$B$30,B1885,'Routed alum faces letters'!$G$17:$G$30)) +
(SUMIF('Routed alum faces letters (2)'!$B$17:$B$30,B1885,'Routed alum faces letters (2)'!$G$17:$G$30)) +
(SUMIF('Routed push through acrylic'!$B$17:$B$30,B1885,'Routed push through acrylic'!$G$17:$G$30)) +
(SUMIF('Routed push through acrylic (2)'!$B$17:$B$30,B1885,'Routed push through acrylic (2)'!$G$17:$G$30)) +
(SUMIF('Sf routed cabinet'!$B$17:$B$30,B1885,'Sf routed cabinet'!$G$17:$G$30)) +
(SUMIF('Sf routed cabinet (2)'!$B$17:$B$30,B1885,'Sf routed cabinet (2)'!$G$17:$G$30)) +
(SUMIF('Df routed cabinet'!$B$17:$B$30,B1885,'Df routed cabinet'!$G$17:$G$30)) +
(SUMIF('Df routed cabinet (2)'!$B$17:$B$30,B1885,'Df routed cabinet (2)'!$G$17:$G$30)) +
(SUMIF('Sf acrylic cabinet'!$B$17:$B$30,B1885,'Sf acrylic cabinet'!$G$17:$G$30)) +
(SUMIF('Sf acrylic cabinet (2)'!$B$17:$B$30,B1885,'Sf acrylic cabinet (2)'!$G$17:$G$30)) +
(SUMIF('Economy Sf acrylic'!$B$17:$B$30,B1885,'Economy Sf acrylic'!$G$17:$G$30)) +
(SUMIF('Df acrylic cabinet'!$B$17:$B$30,B1885,'Df acrylic cabinet'!$G$17:$G$30)) +
(SUMIF('Df acrylic cabinet (2)'!$B$17:$B$30,B1885,'Df acrylic cabinet (2)'!$G$17:$G$30)) +
(SUMIF('Sf flex cabinet'!$B$17:$B$30,B1885,'Sf flex cabinet'!$G$17:$G$30)) +
(SUMIF('Sf flex cabinet (2)'!$B$17:$B$30,B1885,'Sf flex cabinet (2)'!$G$17:$G$30)) +
(SUMIF('Df flex cabinet'!$B$17:$B$36,B1885,'Df flex cabinet'!$G$17:$G$36)) +
(SUMIF('Df flex cabinet (2)'!$B$17:$B$36,B1885,'Df flex cabinet (2)'!$G$17:$G$36)) +
(SUMIF('Pole cover'!$B$17:$B$30,B1885,'Pole cover'!$G$17:$G$30)) +
(SUMIF('Pole cover (2)'!$B$17:$B$30,B1885,'Pole cover (2)'!$G$17:$G$30)) +
(SUMIF('Structural Steel Fab'!$B$17:$B$29,B1885,'Structural Steel Fab'!$G$17:$G$29)) +
(SUMIF(Reveal!$B$17:$B$30,B1885,Reveal!$G$17:$G$30)) +
(SUMIF('Reveal (2)'!$B$17:$B$30,B1885,'Reveal (2)'!$G$17:$G$30)) +
(SUMIF('Crown cove top'!$B$17:$B$30,B1885,'Crown cove top'!$G$17:$G$30)) +
(SUMIF('EMC assembly'!$B$17:$B$30,B1885,'EMC assembly'!$G$17:$G$30)) +
(SUMIF(Crating!$B$17:$B$29,B1885,Crating!$G$17:$G$29)) +
(SUMIF('LED wiring'!$B$17:$B$30,B1885,'LED wiring'!$G$17:$G$30)) +
(SUMIF('Changeable copy face'!$B$17:$B$30,B1885,'Changeable copy face'!$G$17:$G$30)) +
(SUMIF('Flex face assembly'!$B$17:$B$30,B1885,'Flex face assembly'!$G$17:$G$30)) +
(SUMIF('Routed face assembly'!$B$17:$B$30,B1885,'Routed face assembly'!$G$17:$G$30)) +
(SUMIF('Paint calculation'!$B$17:$B$30,B1885,'Paint calculation'!$G$17:$G$30)) +
(SUMIF('Trimcap letter face'!$B$17:$B$30,B1885,'Trimcap letter face'!$G$17:$G$30)) +
(SUMIF('Trimcap letter face (2)'!$B$17:$B$30,B1885,'Trimcap letter face (2)'!$G$17:$G$30)) +
(SUMIF('Channel letter fabrication'!$B$17:$B$30,B1885,'Channel letter fabrication'!$G$17:$G$30)) +
(SUMIF('Channel letter fabrication (2)'!$B$17:$B$30,B1885,'Channel letter fabrication (2)'!$G$17:$G$30))</f>
        <v>0</v>
      </c>
    </row>
    <row r="1886" spans="1:10">
      <c r="A1886" s="28">
        <f>[1]ODBC!$A1886</f>
        <v>0</v>
      </c>
      <c r="B1886" s="29">
        <f>[1]ODBC!B1886</f>
        <v>0</v>
      </c>
      <c r="C1886" s="30" t="str">
        <f>IFERROR(VLOOKUP($B1886,[1]ODBC!$B:$H,2,FALSE),"")</f>
        <v/>
      </c>
      <c r="D1886" s="30" t="str">
        <f>IFERROR(VLOOKUP($B1886,[1]ODBC!$B:$H,3,FALSE),"")</f>
        <v/>
      </c>
      <c r="E1886" s="30" t="str">
        <f>IFERROR(VLOOKUP($B1886,[1]ODBC!$B:$H,4,FALSE),"")</f>
        <v/>
      </c>
      <c r="F1886" s="31" t="str">
        <f>IFERROR(VLOOKUP($B1886,[1]ODBC!$B:$H,5,FALSE),"")</f>
        <v/>
      </c>
      <c r="G1886" s="32">
        <f>[1]ODBC!G1886</f>
        <v>0</v>
      </c>
      <c r="H1886" s="33">
        <f>SUM([1]ODBC!H1886)</f>
        <v>0</v>
      </c>
      <c r="I1886" s="41" t="str">
        <f>'Vinyl cutting'!$B$2</f>
        <v>J36938</v>
      </c>
      <c r="J1886" s="42">
        <f ca="1">(SUMIF('Freeform time and material'!$B$17:$B$30,B1886,'Freeform time and material'!$G$17:$G$30)) +
(SUMIF('Vinyl cutting'!$B$17:$B$30,B1886,'Vinyl cutting'!$G$17:$G$30)) +
(SUMIF('Vinyl cutting (2)'!$B$17:$B$30,B1886,'Vinyl cutting (2)'!$G$17:$G$30)) +
(SUMIF('Apply vinyl graphics'!$B$17:$B$30,B1886,'Apply vinyl graphics'!$G$17:$G$30)) +
(SUMIF('Apply vinyl graphics (2)'!$B$17:$B$30,B1886,'Apply vinyl graphics (2)'!$G$17:$G$30)) +
(SUMIF('Alum pan sign'!$B$17:$B$30,B1886,'Alum pan sign'!$G$17:$G$30)) +
(SUMIF('Alum pan sign (2)'!$B$17:$B$30,B1886,'Alum pan sign (2)'!$G$17:$G$30)) +
(SUMIF('Economy pan sign'!$B$17:$B$30,B1886,'Economy pan sign'!$G$17:$G$30)) +
(SUMIF('Post and panel sign'!$B$17:$B$30,B1886,'Post and panel sign'!$G$17:$G$30)) +
(SUMIF('Post and panel sign (2)'!$B$17:$B$30,B1886,'Post and panel sign (2)'!$G$17:$G$30)) +
(SUMIF('Flat panels only'!$B$17:$B$30,B1886,'Flat panels only'!$G$17:$G$30)) +
(SUMIF('Flat panels only (2)'!$B$17:$B$30,B1886,'Flat panels only (2)'!$G$17:$G$30)) +
(SUMIF('Routed panel shapes'!$B$18:$B$31,B1886,'Routed panel shapes'!$G$18:$G$31)) +
(SUMIF('Routed panel shapes (2)'!$B$18:$B$31,B1886,'Routed panel shapes (2)'!$G$18:$G$31)) +
(SUMIF('Routed face only'!$B$17:$B$30,B1886,'Routed face only'!$G$17:$G$30)) +
(SUMIF('Routed face only (2)'!$B$17:$B$30,B1886,'Routed face only (2)'!$G$17:$G$30)) +
(SUMIF('Routed alum faces letters'!$B$17:$B$30,B1886,'Routed alum faces letters'!$G$17:$G$30)) +
(SUMIF('Routed alum faces letters (2)'!$B$17:$B$30,B1886,'Routed alum faces letters (2)'!$G$17:$G$30)) +
(SUMIF('Routed push through acrylic'!$B$17:$B$30,B1886,'Routed push through acrylic'!$G$17:$G$30)) +
(SUMIF('Routed push through acrylic (2)'!$B$17:$B$30,B1886,'Routed push through acrylic (2)'!$G$17:$G$30)) +
(SUMIF('Sf routed cabinet'!$B$17:$B$30,B1886,'Sf routed cabinet'!$G$17:$G$30)) +
(SUMIF('Sf routed cabinet (2)'!$B$17:$B$30,B1886,'Sf routed cabinet (2)'!$G$17:$G$30)) +
(SUMIF('Df routed cabinet'!$B$17:$B$30,B1886,'Df routed cabinet'!$G$17:$G$30)) +
(SUMIF('Df routed cabinet (2)'!$B$17:$B$30,B1886,'Df routed cabinet (2)'!$G$17:$G$30)) +
(SUMIF('Sf acrylic cabinet'!$B$17:$B$30,B1886,'Sf acrylic cabinet'!$G$17:$G$30)) +
(SUMIF('Sf acrylic cabinet (2)'!$B$17:$B$30,B1886,'Sf acrylic cabinet (2)'!$G$17:$G$30)) +
(SUMIF('Economy Sf acrylic'!$B$17:$B$30,B1886,'Economy Sf acrylic'!$G$17:$G$30)) +
(SUMIF('Df acrylic cabinet'!$B$17:$B$30,B1886,'Df acrylic cabinet'!$G$17:$G$30)) +
(SUMIF('Df acrylic cabinet (2)'!$B$17:$B$30,B1886,'Df acrylic cabinet (2)'!$G$17:$G$30)) +
(SUMIF('Sf flex cabinet'!$B$17:$B$30,B1886,'Sf flex cabinet'!$G$17:$G$30)) +
(SUMIF('Sf flex cabinet (2)'!$B$17:$B$30,B1886,'Sf flex cabinet (2)'!$G$17:$G$30)) +
(SUMIF('Df flex cabinet'!$B$17:$B$36,B1886,'Df flex cabinet'!$G$17:$G$36)) +
(SUMIF('Df flex cabinet (2)'!$B$17:$B$36,B1886,'Df flex cabinet (2)'!$G$17:$G$36)) +
(SUMIF('Pole cover'!$B$17:$B$30,B1886,'Pole cover'!$G$17:$G$30)) +
(SUMIF('Pole cover (2)'!$B$17:$B$30,B1886,'Pole cover (2)'!$G$17:$G$30)) +
(SUMIF('Structural Steel Fab'!$B$17:$B$29,B1886,'Structural Steel Fab'!$G$17:$G$29)) +
(SUMIF(Reveal!$B$17:$B$30,B1886,Reveal!$G$17:$G$30)) +
(SUMIF('Reveal (2)'!$B$17:$B$30,B1886,'Reveal (2)'!$G$17:$G$30)) +
(SUMIF('Crown cove top'!$B$17:$B$30,B1886,'Crown cove top'!$G$17:$G$30)) +
(SUMIF('EMC assembly'!$B$17:$B$30,B1886,'EMC assembly'!$G$17:$G$30)) +
(SUMIF(Crating!$B$17:$B$29,B1886,Crating!$G$17:$G$29)) +
(SUMIF('LED wiring'!$B$17:$B$30,B1886,'LED wiring'!$G$17:$G$30)) +
(SUMIF('Changeable copy face'!$B$17:$B$30,B1886,'Changeable copy face'!$G$17:$G$30)) +
(SUMIF('Flex face assembly'!$B$17:$B$30,B1886,'Flex face assembly'!$G$17:$G$30)) +
(SUMIF('Routed face assembly'!$B$17:$B$30,B1886,'Routed face assembly'!$G$17:$G$30)) +
(SUMIF('Paint calculation'!$B$17:$B$30,B1886,'Paint calculation'!$G$17:$G$30)) +
(SUMIF('Trimcap letter face'!$B$17:$B$30,B1886,'Trimcap letter face'!$G$17:$G$30)) +
(SUMIF('Trimcap letter face (2)'!$B$17:$B$30,B1886,'Trimcap letter face (2)'!$G$17:$G$30)) +
(SUMIF('Channel letter fabrication'!$B$17:$B$30,B1886,'Channel letter fabrication'!$G$17:$G$30)) +
(SUMIF('Channel letter fabrication (2)'!$B$17:$B$30,B1886,'Channel letter fabrication (2)'!$G$17:$G$30))</f>
        <v>0</v>
      </c>
    </row>
    <row r="1887" spans="1:10">
      <c r="A1887" s="28">
        <f>[1]ODBC!$A1887</f>
        <v>0</v>
      </c>
      <c r="B1887" s="29">
        <f>[1]ODBC!B1887</f>
        <v>0</v>
      </c>
      <c r="C1887" s="30" t="str">
        <f>IFERROR(VLOOKUP($B1887,[1]ODBC!$B:$H,2,FALSE),"")</f>
        <v/>
      </c>
      <c r="D1887" s="30" t="str">
        <f>IFERROR(VLOOKUP($B1887,[1]ODBC!$B:$H,3,FALSE),"")</f>
        <v/>
      </c>
      <c r="E1887" s="30" t="str">
        <f>IFERROR(VLOOKUP($B1887,[1]ODBC!$B:$H,4,FALSE),"")</f>
        <v/>
      </c>
      <c r="F1887" s="31" t="str">
        <f>IFERROR(VLOOKUP($B1887,[1]ODBC!$B:$H,5,FALSE),"")</f>
        <v/>
      </c>
      <c r="G1887" s="32">
        <f>[1]ODBC!G1887</f>
        <v>0</v>
      </c>
      <c r="H1887" s="33">
        <f>SUM([1]ODBC!H1887)</f>
        <v>0</v>
      </c>
      <c r="I1887" s="41" t="str">
        <f>'Vinyl cutting'!$B$2</f>
        <v>J36938</v>
      </c>
      <c r="J1887" s="42">
        <f ca="1">(SUMIF('Freeform time and material'!$B$17:$B$30,B1887,'Freeform time and material'!$G$17:$G$30)) +
(SUMIF('Vinyl cutting'!$B$17:$B$30,B1887,'Vinyl cutting'!$G$17:$G$30)) +
(SUMIF('Vinyl cutting (2)'!$B$17:$B$30,B1887,'Vinyl cutting (2)'!$G$17:$G$30)) +
(SUMIF('Apply vinyl graphics'!$B$17:$B$30,B1887,'Apply vinyl graphics'!$G$17:$G$30)) +
(SUMIF('Apply vinyl graphics (2)'!$B$17:$B$30,B1887,'Apply vinyl graphics (2)'!$G$17:$G$30)) +
(SUMIF('Alum pan sign'!$B$17:$B$30,B1887,'Alum pan sign'!$G$17:$G$30)) +
(SUMIF('Alum pan sign (2)'!$B$17:$B$30,B1887,'Alum pan sign (2)'!$G$17:$G$30)) +
(SUMIF('Economy pan sign'!$B$17:$B$30,B1887,'Economy pan sign'!$G$17:$G$30)) +
(SUMIF('Post and panel sign'!$B$17:$B$30,B1887,'Post and panel sign'!$G$17:$G$30)) +
(SUMIF('Post and panel sign (2)'!$B$17:$B$30,B1887,'Post and panel sign (2)'!$G$17:$G$30)) +
(SUMIF('Flat panels only'!$B$17:$B$30,B1887,'Flat panels only'!$G$17:$G$30)) +
(SUMIF('Flat panels only (2)'!$B$17:$B$30,B1887,'Flat panels only (2)'!$G$17:$G$30)) +
(SUMIF('Routed panel shapes'!$B$18:$B$31,B1887,'Routed panel shapes'!$G$18:$G$31)) +
(SUMIF('Routed panel shapes (2)'!$B$18:$B$31,B1887,'Routed panel shapes (2)'!$G$18:$G$31)) +
(SUMIF('Routed face only'!$B$17:$B$30,B1887,'Routed face only'!$G$17:$G$30)) +
(SUMIF('Routed face only (2)'!$B$17:$B$30,B1887,'Routed face only (2)'!$G$17:$G$30)) +
(SUMIF('Routed alum faces letters'!$B$17:$B$30,B1887,'Routed alum faces letters'!$G$17:$G$30)) +
(SUMIF('Routed alum faces letters (2)'!$B$17:$B$30,B1887,'Routed alum faces letters (2)'!$G$17:$G$30)) +
(SUMIF('Routed push through acrylic'!$B$17:$B$30,B1887,'Routed push through acrylic'!$G$17:$G$30)) +
(SUMIF('Routed push through acrylic (2)'!$B$17:$B$30,B1887,'Routed push through acrylic (2)'!$G$17:$G$30)) +
(SUMIF('Sf routed cabinet'!$B$17:$B$30,B1887,'Sf routed cabinet'!$G$17:$G$30)) +
(SUMIF('Sf routed cabinet (2)'!$B$17:$B$30,B1887,'Sf routed cabinet (2)'!$G$17:$G$30)) +
(SUMIF('Df routed cabinet'!$B$17:$B$30,B1887,'Df routed cabinet'!$G$17:$G$30)) +
(SUMIF('Df routed cabinet (2)'!$B$17:$B$30,B1887,'Df routed cabinet (2)'!$G$17:$G$30)) +
(SUMIF('Sf acrylic cabinet'!$B$17:$B$30,B1887,'Sf acrylic cabinet'!$G$17:$G$30)) +
(SUMIF('Sf acrylic cabinet (2)'!$B$17:$B$30,B1887,'Sf acrylic cabinet (2)'!$G$17:$G$30)) +
(SUMIF('Economy Sf acrylic'!$B$17:$B$30,B1887,'Economy Sf acrylic'!$G$17:$G$30)) +
(SUMIF('Df acrylic cabinet'!$B$17:$B$30,B1887,'Df acrylic cabinet'!$G$17:$G$30)) +
(SUMIF('Df acrylic cabinet (2)'!$B$17:$B$30,B1887,'Df acrylic cabinet (2)'!$G$17:$G$30)) +
(SUMIF('Sf flex cabinet'!$B$17:$B$30,B1887,'Sf flex cabinet'!$G$17:$G$30)) +
(SUMIF('Sf flex cabinet (2)'!$B$17:$B$30,B1887,'Sf flex cabinet (2)'!$G$17:$G$30)) +
(SUMIF('Df flex cabinet'!$B$17:$B$36,B1887,'Df flex cabinet'!$G$17:$G$36)) +
(SUMIF('Df flex cabinet (2)'!$B$17:$B$36,B1887,'Df flex cabinet (2)'!$G$17:$G$36)) +
(SUMIF('Pole cover'!$B$17:$B$30,B1887,'Pole cover'!$G$17:$G$30)) +
(SUMIF('Pole cover (2)'!$B$17:$B$30,B1887,'Pole cover (2)'!$G$17:$G$30)) +
(SUMIF('Structural Steel Fab'!$B$17:$B$29,B1887,'Structural Steel Fab'!$G$17:$G$29)) +
(SUMIF(Reveal!$B$17:$B$30,B1887,Reveal!$G$17:$G$30)) +
(SUMIF('Reveal (2)'!$B$17:$B$30,B1887,'Reveal (2)'!$G$17:$G$30)) +
(SUMIF('Crown cove top'!$B$17:$B$30,B1887,'Crown cove top'!$G$17:$G$30)) +
(SUMIF('EMC assembly'!$B$17:$B$30,B1887,'EMC assembly'!$G$17:$G$30)) +
(SUMIF(Crating!$B$17:$B$29,B1887,Crating!$G$17:$G$29)) +
(SUMIF('LED wiring'!$B$17:$B$30,B1887,'LED wiring'!$G$17:$G$30)) +
(SUMIF('Changeable copy face'!$B$17:$B$30,B1887,'Changeable copy face'!$G$17:$G$30)) +
(SUMIF('Flex face assembly'!$B$17:$B$30,B1887,'Flex face assembly'!$G$17:$G$30)) +
(SUMIF('Routed face assembly'!$B$17:$B$30,B1887,'Routed face assembly'!$G$17:$G$30)) +
(SUMIF('Paint calculation'!$B$17:$B$30,B1887,'Paint calculation'!$G$17:$G$30)) +
(SUMIF('Trimcap letter face'!$B$17:$B$30,B1887,'Trimcap letter face'!$G$17:$G$30)) +
(SUMIF('Trimcap letter face (2)'!$B$17:$B$30,B1887,'Trimcap letter face (2)'!$G$17:$G$30)) +
(SUMIF('Channel letter fabrication'!$B$17:$B$30,B1887,'Channel letter fabrication'!$G$17:$G$30)) +
(SUMIF('Channel letter fabrication (2)'!$B$17:$B$30,B1887,'Channel letter fabrication (2)'!$G$17:$G$30))</f>
        <v>0</v>
      </c>
    </row>
    <row r="1888" spans="1:10">
      <c r="A1888" s="28">
        <f>[1]ODBC!$A1888</f>
        <v>0</v>
      </c>
      <c r="B1888" s="29">
        <f>[1]ODBC!B1888</f>
        <v>0</v>
      </c>
      <c r="C1888" s="30" t="str">
        <f>IFERROR(VLOOKUP($B1888,[1]ODBC!$B:$H,2,FALSE),"")</f>
        <v/>
      </c>
      <c r="D1888" s="30" t="str">
        <f>IFERROR(VLOOKUP($B1888,[1]ODBC!$B:$H,3,FALSE),"")</f>
        <v/>
      </c>
      <c r="E1888" s="30" t="str">
        <f>IFERROR(VLOOKUP($B1888,[1]ODBC!$B:$H,4,FALSE),"")</f>
        <v/>
      </c>
      <c r="F1888" s="31" t="str">
        <f>IFERROR(VLOOKUP($B1888,[1]ODBC!$B:$H,5,FALSE),"")</f>
        <v/>
      </c>
      <c r="G1888" s="32">
        <f>[1]ODBC!G1888</f>
        <v>0</v>
      </c>
      <c r="H1888" s="33">
        <f>SUM([1]ODBC!H1888)</f>
        <v>0</v>
      </c>
      <c r="I1888" s="41" t="str">
        <f>'Vinyl cutting'!$B$2</f>
        <v>J36938</v>
      </c>
      <c r="J1888" s="42">
        <f ca="1">(SUMIF('Freeform time and material'!$B$17:$B$30,B1888,'Freeform time and material'!$G$17:$G$30)) +
(SUMIF('Vinyl cutting'!$B$17:$B$30,B1888,'Vinyl cutting'!$G$17:$G$30)) +
(SUMIF('Vinyl cutting (2)'!$B$17:$B$30,B1888,'Vinyl cutting (2)'!$G$17:$G$30)) +
(SUMIF('Apply vinyl graphics'!$B$17:$B$30,B1888,'Apply vinyl graphics'!$G$17:$G$30)) +
(SUMIF('Apply vinyl graphics (2)'!$B$17:$B$30,B1888,'Apply vinyl graphics (2)'!$G$17:$G$30)) +
(SUMIF('Alum pan sign'!$B$17:$B$30,B1888,'Alum pan sign'!$G$17:$G$30)) +
(SUMIF('Alum pan sign (2)'!$B$17:$B$30,B1888,'Alum pan sign (2)'!$G$17:$G$30)) +
(SUMIF('Economy pan sign'!$B$17:$B$30,B1888,'Economy pan sign'!$G$17:$G$30)) +
(SUMIF('Post and panel sign'!$B$17:$B$30,B1888,'Post and panel sign'!$G$17:$G$30)) +
(SUMIF('Post and panel sign (2)'!$B$17:$B$30,B1888,'Post and panel sign (2)'!$G$17:$G$30)) +
(SUMIF('Flat panels only'!$B$17:$B$30,B1888,'Flat panels only'!$G$17:$G$30)) +
(SUMIF('Flat panels only (2)'!$B$17:$B$30,B1888,'Flat panels only (2)'!$G$17:$G$30)) +
(SUMIF('Routed panel shapes'!$B$18:$B$31,B1888,'Routed panel shapes'!$G$18:$G$31)) +
(SUMIF('Routed panel shapes (2)'!$B$18:$B$31,B1888,'Routed panel shapes (2)'!$G$18:$G$31)) +
(SUMIF('Routed face only'!$B$17:$B$30,B1888,'Routed face only'!$G$17:$G$30)) +
(SUMIF('Routed face only (2)'!$B$17:$B$30,B1888,'Routed face only (2)'!$G$17:$G$30)) +
(SUMIF('Routed alum faces letters'!$B$17:$B$30,B1888,'Routed alum faces letters'!$G$17:$G$30)) +
(SUMIF('Routed alum faces letters (2)'!$B$17:$B$30,B1888,'Routed alum faces letters (2)'!$G$17:$G$30)) +
(SUMIF('Routed push through acrylic'!$B$17:$B$30,B1888,'Routed push through acrylic'!$G$17:$G$30)) +
(SUMIF('Routed push through acrylic (2)'!$B$17:$B$30,B1888,'Routed push through acrylic (2)'!$G$17:$G$30)) +
(SUMIF('Sf routed cabinet'!$B$17:$B$30,B1888,'Sf routed cabinet'!$G$17:$G$30)) +
(SUMIF('Sf routed cabinet (2)'!$B$17:$B$30,B1888,'Sf routed cabinet (2)'!$G$17:$G$30)) +
(SUMIF('Df routed cabinet'!$B$17:$B$30,B1888,'Df routed cabinet'!$G$17:$G$30)) +
(SUMIF('Df routed cabinet (2)'!$B$17:$B$30,B1888,'Df routed cabinet (2)'!$G$17:$G$30)) +
(SUMIF('Sf acrylic cabinet'!$B$17:$B$30,B1888,'Sf acrylic cabinet'!$G$17:$G$30)) +
(SUMIF('Sf acrylic cabinet (2)'!$B$17:$B$30,B1888,'Sf acrylic cabinet (2)'!$G$17:$G$30)) +
(SUMIF('Economy Sf acrylic'!$B$17:$B$30,B1888,'Economy Sf acrylic'!$G$17:$G$30)) +
(SUMIF('Df acrylic cabinet'!$B$17:$B$30,B1888,'Df acrylic cabinet'!$G$17:$G$30)) +
(SUMIF('Df acrylic cabinet (2)'!$B$17:$B$30,B1888,'Df acrylic cabinet (2)'!$G$17:$G$30)) +
(SUMIF('Sf flex cabinet'!$B$17:$B$30,B1888,'Sf flex cabinet'!$G$17:$G$30)) +
(SUMIF('Sf flex cabinet (2)'!$B$17:$B$30,B1888,'Sf flex cabinet (2)'!$G$17:$G$30)) +
(SUMIF('Df flex cabinet'!$B$17:$B$36,B1888,'Df flex cabinet'!$G$17:$G$36)) +
(SUMIF('Df flex cabinet (2)'!$B$17:$B$36,B1888,'Df flex cabinet (2)'!$G$17:$G$36)) +
(SUMIF('Pole cover'!$B$17:$B$30,B1888,'Pole cover'!$G$17:$G$30)) +
(SUMIF('Pole cover (2)'!$B$17:$B$30,B1888,'Pole cover (2)'!$G$17:$G$30)) +
(SUMIF('Structural Steel Fab'!$B$17:$B$29,B1888,'Structural Steel Fab'!$G$17:$G$29)) +
(SUMIF(Reveal!$B$17:$B$30,B1888,Reveal!$G$17:$G$30)) +
(SUMIF('Reveal (2)'!$B$17:$B$30,B1888,'Reveal (2)'!$G$17:$G$30)) +
(SUMIF('Crown cove top'!$B$17:$B$30,B1888,'Crown cove top'!$G$17:$G$30)) +
(SUMIF('EMC assembly'!$B$17:$B$30,B1888,'EMC assembly'!$G$17:$G$30)) +
(SUMIF(Crating!$B$17:$B$29,B1888,Crating!$G$17:$G$29)) +
(SUMIF('LED wiring'!$B$17:$B$30,B1888,'LED wiring'!$G$17:$G$30)) +
(SUMIF('Changeable copy face'!$B$17:$B$30,B1888,'Changeable copy face'!$G$17:$G$30)) +
(SUMIF('Flex face assembly'!$B$17:$B$30,B1888,'Flex face assembly'!$G$17:$G$30)) +
(SUMIF('Routed face assembly'!$B$17:$B$30,B1888,'Routed face assembly'!$G$17:$G$30)) +
(SUMIF('Paint calculation'!$B$17:$B$30,B1888,'Paint calculation'!$G$17:$G$30)) +
(SUMIF('Trimcap letter face'!$B$17:$B$30,B1888,'Trimcap letter face'!$G$17:$G$30)) +
(SUMIF('Trimcap letter face (2)'!$B$17:$B$30,B1888,'Trimcap letter face (2)'!$G$17:$G$30)) +
(SUMIF('Channel letter fabrication'!$B$17:$B$30,B1888,'Channel letter fabrication'!$G$17:$G$30)) +
(SUMIF('Channel letter fabrication (2)'!$B$17:$B$30,B1888,'Channel letter fabrication (2)'!$G$17:$G$30))</f>
        <v>0</v>
      </c>
    </row>
    <row r="1889" spans="1:10">
      <c r="A1889" s="28">
        <f>[1]ODBC!$A1889</f>
        <v>0</v>
      </c>
      <c r="B1889" s="29">
        <f>[1]ODBC!B1889</f>
        <v>0</v>
      </c>
      <c r="C1889" s="30" t="str">
        <f>IFERROR(VLOOKUP($B1889,[1]ODBC!$B:$H,2,FALSE),"")</f>
        <v/>
      </c>
      <c r="D1889" s="30" t="str">
        <f>IFERROR(VLOOKUP($B1889,[1]ODBC!$B:$H,3,FALSE),"")</f>
        <v/>
      </c>
      <c r="E1889" s="30" t="str">
        <f>IFERROR(VLOOKUP($B1889,[1]ODBC!$B:$H,4,FALSE),"")</f>
        <v/>
      </c>
      <c r="F1889" s="31" t="str">
        <f>IFERROR(VLOOKUP($B1889,[1]ODBC!$B:$H,5,FALSE),"")</f>
        <v/>
      </c>
      <c r="G1889" s="32">
        <f>[1]ODBC!G1889</f>
        <v>0</v>
      </c>
      <c r="H1889" s="33">
        <f>SUM([1]ODBC!H1889)</f>
        <v>0</v>
      </c>
      <c r="I1889" s="41" t="str">
        <f>'Vinyl cutting'!$B$2</f>
        <v>J36938</v>
      </c>
      <c r="J1889" s="42">
        <f ca="1">(SUMIF('Freeform time and material'!$B$17:$B$30,B1889,'Freeform time and material'!$G$17:$G$30)) +
(SUMIF('Vinyl cutting'!$B$17:$B$30,B1889,'Vinyl cutting'!$G$17:$G$30)) +
(SUMIF('Vinyl cutting (2)'!$B$17:$B$30,B1889,'Vinyl cutting (2)'!$G$17:$G$30)) +
(SUMIF('Apply vinyl graphics'!$B$17:$B$30,B1889,'Apply vinyl graphics'!$G$17:$G$30)) +
(SUMIF('Apply vinyl graphics (2)'!$B$17:$B$30,B1889,'Apply vinyl graphics (2)'!$G$17:$G$30)) +
(SUMIF('Alum pan sign'!$B$17:$B$30,B1889,'Alum pan sign'!$G$17:$G$30)) +
(SUMIF('Alum pan sign (2)'!$B$17:$B$30,B1889,'Alum pan sign (2)'!$G$17:$G$30)) +
(SUMIF('Economy pan sign'!$B$17:$B$30,B1889,'Economy pan sign'!$G$17:$G$30)) +
(SUMIF('Post and panel sign'!$B$17:$B$30,B1889,'Post and panel sign'!$G$17:$G$30)) +
(SUMIF('Post and panel sign (2)'!$B$17:$B$30,B1889,'Post and panel sign (2)'!$G$17:$G$30)) +
(SUMIF('Flat panels only'!$B$17:$B$30,B1889,'Flat panels only'!$G$17:$G$30)) +
(SUMIF('Flat panels only (2)'!$B$17:$B$30,B1889,'Flat panels only (2)'!$G$17:$G$30)) +
(SUMIF('Routed panel shapes'!$B$18:$B$31,B1889,'Routed panel shapes'!$G$18:$G$31)) +
(SUMIF('Routed panel shapes (2)'!$B$18:$B$31,B1889,'Routed panel shapes (2)'!$G$18:$G$31)) +
(SUMIF('Routed face only'!$B$17:$B$30,B1889,'Routed face only'!$G$17:$G$30)) +
(SUMIF('Routed face only (2)'!$B$17:$B$30,B1889,'Routed face only (2)'!$G$17:$G$30)) +
(SUMIF('Routed alum faces letters'!$B$17:$B$30,B1889,'Routed alum faces letters'!$G$17:$G$30)) +
(SUMIF('Routed alum faces letters (2)'!$B$17:$B$30,B1889,'Routed alum faces letters (2)'!$G$17:$G$30)) +
(SUMIF('Routed push through acrylic'!$B$17:$B$30,B1889,'Routed push through acrylic'!$G$17:$G$30)) +
(SUMIF('Routed push through acrylic (2)'!$B$17:$B$30,B1889,'Routed push through acrylic (2)'!$G$17:$G$30)) +
(SUMIF('Sf routed cabinet'!$B$17:$B$30,B1889,'Sf routed cabinet'!$G$17:$G$30)) +
(SUMIF('Sf routed cabinet (2)'!$B$17:$B$30,B1889,'Sf routed cabinet (2)'!$G$17:$G$30)) +
(SUMIF('Df routed cabinet'!$B$17:$B$30,B1889,'Df routed cabinet'!$G$17:$G$30)) +
(SUMIF('Df routed cabinet (2)'!$B$17:$B$30,B1889,'Df routed cabinet (2)'!$G$17:$G$30)) +
(SUMIF('Sf acrylic cabinet'!$B$17:$B$30,B1889,'Sf acrylic cabinet'!$G$17:$G$30)) +
(SUMIF('Sf acrylic cabinet (2)'!$B$17:$B$30,B1889,'Sf acrylic cabinet (2)'!$G$17:$G$30)) +
(SUMIF('Economy Sf acrylic'!$B$17:$B$30,B1889,'Economy Sf acrylic'!$G$17:$G$30)) +
(SUMIF('Df acrylic cabinet'!$B$17:$B$30,B1889,'Df acrylic cabinet'!$G$17:$G$30)) +
(SUMIF('Df acrylic cabinet (2)'!$B$17:$B$30,B1889,'Df acrylic cabinet (2)'!$G$17:$G$30)) +
(SUMIF('Sf flex cabinet'!$B$17:$B$30,B1889,'Sf flex cabinet'!$G$17:$G$30)) +
(SUMIF('Sf flex cabinet (2)'!$B$17:$B$30,B1889,'Sf flex cabinet (2)'!$G$17:$G$30)) +
(SUMIF('Df flex cabinet'!$B$17:$B$36,B1889,'Df flex cabinet'!$G$17:$G$36)) +
(SUMIF('Df flex cabinet (2)'!$B$17:$B$36,B1889,'Df flex cabinet (2)'!$G$17:$G$36)) +
(SUMIF('Pole cover'!$B$17:$B$30,B1889,'Pole cover'!$G$17:$G$30)) +
(SUMIF('Pole cover (2)'!$B$17:$B$30,B1889,'Pole cover (2)'!$G$17:$G$30)) +
(SUMIF('Structural Steel Fab'!$B$17:$B$29,B1889,'Structural Steel Fab'!$G$17:$G$29)) +
(SUMIF(Reveal!$B$17:$B$30,B1889,Reveal!$G$17:$G$30)) +
(SUMIF('Reveal (2)'!$B$17:$B$30,B1889,'Reveal (2)'!$G$17:$G$30)) +
(SUMIF('Crown cove top'!$B$17:$B$30,B1889,'Crown cove top'!$G$17:$G$30)) +
(SUMIF('EMC assembly'!$B$17:$B$30,B1889,'EMC assembly'!$G$17:$G$30)) +
(SUMIF(Crating!$B$17:$B$29,B1889,Crating!$G$17:$G$29)) +
(SUMIF('LED wiring'!$B$17:$B$30,B1889,'LED wiring'!$G$17:$G$30)) +
(SUMIF('Changeable copy face'!$B$17:$B$30,B1889,'Changeable copy face'!$G$17:$G$30)) +
(SUMIF('Flex face assembly'!$B$17:$B$30,B1889,'Flex face assembly'!$G$17:$G$30)) +
(SUMIF('Routed face assembly'!$B$17:$B$30,B1889,'Routed face assembly'!$G$17:$G$30)) +
(SUMIF('Paint calculation'!$B$17:$B$30,B1889,'Paint calculation'!$G$17:$G$30)) +
(SUMIF('Trimcap letter face'!$B$17:$B$30,B1889,'Trimcap letter face'!$G$17:$G$30)) +
(SUMIF('Trimcap letter face (2)'!$B$17:$B$30,B1889,'Trimcap letter face (2)'!$G$17:$G$30)) +
(SUMIF('Channel letter fabrication'!$B$17:$B$30,B1889,'Channel letter fabrication'!$G$17:$G$30)) +
(SUMIF('Channel letter fabrication (2)'!$B$17:$B$30,B1889,'Channel letter fabrication (2)'!$G$17:$G$30))</f>
        <v>0</v>
      </c>
    </row>
    <row r="1890" spans="1:10">
      <c r="A1890" s="28">
        <f>[1]ODBC!$A1890</f>
        <v>0</v>
      </c>
      <c r="B1890" s="29">
        <f>[1]ODBC!B1890</f>
        <v>0</v>
      </c>
      <c r="C1890" s="30" t="str">
        <f>IFERROR(VLOOKUP($B1890,[1]ODBC!$B:$H,2,FALSE),"")</f>
        <v/>
      </c>
      <c r="D1890" s="30" t="str">
        <f>IFERROR(VLOOKUP($B1890,[1]ODBC!$B:$H,3,FALSE),"")</f>
        <v/>
      </c>
      <c r="E1890" s="30" t="str">
        <f>IFERROR(VLOOKUP($B1890,[1]ODBC!$B:$H,4,FALSE),"")</f>
        <v/>
      </c>
      <c r="F1890" s="31" t="str">
        <f>IFERROR(VLOOKUP($B1890,[1]ODBC!$B:$H,5,FALSE),"")</f>
        <v/>
      </c>
      <c r="G1890" s="32">
        <f>[1]ODBC!G1890</f>
        <v>0</v>
      </c>
      <c r="H1890" s="33">
        <f>SUM([1]ODBC!H1890)</f>
        <v>0</v>
      </c>
      <c r="I1890" s="41" t="str">
        <f>'Vinyl cutting'!$B$2</f>
        <v>J36938</v>
      </c>
      <c r="J1890" s="42">
        <f ca="1">(SUMIF('Freeform time and material'!$B$17:$B$30,B1890,'Freeform time and material'!$G$17:$G$30)) +
(SUMIF('Vinyl cutting'!$B$17:$B$30,B1890,'Vinyl cutting'!$G$17:$G$30)) +
(SUMIF('Vinyl cutting (2)'!$B$17:$B$30,B1890,'Vinyl cutting (2)'!$G$17:$G$30)) +
(SUMIF('Apply vinyl graphics'!$B$17:$B$30,B1890,'Apply vinyl graphics'!$G$17:$G$30)) +
(SUMIF('Apply vinyl graphics (2)'!$B$17:$B$30,B1890,'Apply vinyl graphics (2)'!$G$17:$G$30)) +
(SUMIF('Alum pan sign'!$B$17:$B$30,B1890,'Alum pan sign'!$G$17:$G$30)) +
(SUMIF('Alum pan sign (2)'!$B$17:$B$30,B1890,'Alum pan sign (2)'!$G$17:$G$30)) +
(SUMIF('Economy pan sign'!$B$17:$B$30,B1890,'Economy pan sign'!$G$17:$G$30)) +
(SUMIF('Post and panel sign'!$B$17:$B$30,B1890,'Post and panel sign'!$G$17:$G$30)) +
(SUMIF('Post and panel sign (2)'!$B$17:$B$30,B1890,'Post and panel sign (2)'!$G$17:$G$30)) +
(SUMIF('Flat panels only'!$B$17:$B$30,B1890,'Flat panels only'!$G$17:$G$30)) +
(SUMIF('Flat panels only (2)'!$B$17:$B$30,B1890,'Flat panels only (2)'!$G$17:$G$30)) +
(SUMIF('Routed panel shapes'!$B$18:$B$31,B1890,'Routed panel shapes'!$G$18:$G$31)) +
(SUMIF('Routed panel shapes (2)'!$B$18:$B$31,B1890,'Routed panel shapes (2)'!$G$18:$G$31)) +
(SUMIF('Routed face only'!$B$17:$B$30,B1890,'Routed face only'!$G$17:$G$30)) +
(SUMIF('Routed face only (2)'!$B$17:$B$30,B1890,'Routed face only (2)'!$G$17:$G$30)) +
(SUMIF('Routed alum faces letters'!$B$17:$B$30,B1890,'Routed alum faces letters'!$G$17:$G$30)) +
(SUMIF('Routed alum faces letters (2)'!$B$17:$B$30,B1890,'Routed alum faces letters (2)'!$G$17:$G$30)) +
(SUMIF('Routed push through acrylic'!$B$17:$B$30,B1890,'Routed push through acrylic'!$G$17:$G$30)) +
(SUMIF('Routed push through acrylic (2)'!$B$17:$B$30,B1890,'Routed push through acrylic (2)'!$G$17:$G$30)) +
(SUMIF('Sf routed cabinet'!$B$17:$B$30,B1890,'Sf routed cabinet'!$G$17:$G$30)) +
(SUMIF('Sf routed cabinet (2)'!$B$17:$B$30,B1890,'Sf routed cabinet (2)'!$G$17:$G$30)) +
(SUMIF('Df routed cabinet'!$B$17:$B$30,B1890,'Df routed cabinet'!$G$17:$G$30)) +
(SUMIF('Df routed cabinet (2)'!$B$17:$B$30,B1890,'Df routed cabinet (2)'!$G$17:$G$30)) +
(SUMIF('Sf acrylic cabinet'!$B$17:$B$30,B1890,'Sf acrylic cabinet'!$G$17:$G$30)) +
(SUMIF('Sf acrylic cabinet (2)'!$B$17:$B$30,B1890,'Sf acrylic cabinet (2)'!$G$17:$G$30)) +
(SUMIF('Economy Sf acrylic'!$B$17:$B$30,B1890,'Economy Sf acrylic'!$G$17:$G$30)) +
(SUMIF('Df acrylic cabinet'!$B$17:$B$30,B1890,'Df acrylic cabinet'!$G$17:$G$30)) +
(SUMIF('Df acrylic cabinet (2)'!$B$17:$B$30,B1890,'Df acrylic cabinet (2)'!$G$17:$G$30)) +
(SUMIF('Sf flex cabinet'!$B$17:$B$30,B1890,'Sf flex cabinet'!$G$17:$G$30)) +
(SUMIF('Sf flex cabinet (2)'!$B$17:$B$30,B1890,'Sf flex cabinet (2)'!$G$17:$G$30)) +
(SUMIF('Df flex cabinet'!$B$17:$B$36,B1890,'Df flex cabinet'!$G$17:$G$36)) +
(SUMIF('Df flex cabinet (2)'!$B$17:$B$36,B1890,'Df flex cabinet (2)'!$G$17:$G$36)) +
(SUMIF('Pole cover'!$B$17:$B$30,B1890,'Pole cover'!$G$17:$G$30)) +
(SUMIF('Pole cover (2)'!$B$17:$B$30,B1890,'Pole cover (2)'!$G$17:$G$30)) +
(SUMIF('Structural Steel Fab'!$B$17:$B$29,B1890,'Structural Steel Fab'!$G$17:$G$29)) +
(SUMIF(Reveal!$B$17:$B$30,B1890,Reveal!$G$17:$G$30)) +
(SUMIF('Reveal (2)'!$B$17:$B$30,B1890,'Reveal (2)'!$G$17:$G$30)) +
(SUMIF('Crown cove top'!$B$17:$B$30,B1890,'Crown cove top'!$G$17:$G$30)) +
(SUMIF('EMC assembly'!$B$17:$B$30,B1890,'EMC assembly'!$G$17:$G$30)) +
(SUMIF(Crating!$B$17:$B$29,B1890,Crating!$G$17:$G$29)) +
(SUMIF('LED wiring'!$B$17:$B$30,B1890,'LED wiring'!$G$17:$G$30)) +
(SUMIF('Changeable copy face'!$B$17:$B$30,B1890,'Changeable copy face'!$G$17:$G$30)) +
(SUMIF('Flex face assembly'!$B$17:$B$30,B1890,'Flex face assembly'!$G$17:$G$30)) +
(SUMIF('Routed face assembly'!$B$17:$B$30,B1890,'Routed face assembly'!$G$17:$G$30)) +
(SUMIF('Paint calculation'!$B$17:$B$30,B1890,'Paint calculation'!$G$17:$G$30)) +
(SUMIF('Trimcap letter face'!$B$17:$B$30,B1890,'Trimcap letter face'!$G$17:$G$30)) +
(SUMIF('Trimcap letter face (2)'!$B$17:$B$30,B1890,'Trimcap letter face (2)'!$G$17:$G$30)) +
(SUMIF('Channel letter fabrication'!$B$17:$B$30,B1890,'Channel letter fabrication'!$G$17:$G$30)) +
(SUMIF('Channel letter fabrication (2)'!$B$17:$B$30,B1890,'Channel letter fabrication (2)'!$G$17:$G$30))</f>
        <v>0</v>
      </c>
    </row>
    <row r="1891" spans="1:10">
      <c r="A1891" s="28">
        <f>[1]ODBC!$A1891</f>
        <v>0</v>
      </c>
      <c r="B1891" s="29">
        <f>[1]ODBC!B1891</f>
        <v>0</v>
      </c>
      <c r="C1891" s="30" t="str">
        <f>IFERROR(VLOOKUP($B1891,[1]ODBC!$B:$H,2,FALSE),"")</f>
        <v/>
      </c>
      <c r="D1891" s="30" t="str">
        <f>IFERROR(VLOOKUP($B1891,[1]ODBC!$B:$H,3,FALSE),"")</f>
        <v/>
      </c>
      <c r="E1891" s="30" t="str">
        <f>IFERROR(VLOOKUP($B1891,[1]ODBC!$B:$H,4,FALSE),"")</f>
        <v/>
      </c>
      <c r="F1891" s="31" t="str">
        <f>IFERROR(VLOOKUP($B1891,[1]ODBC!$B:$H,5,FALSE),"")</f>
        <v/>
      </c>
      <c r="G1891" s="32">
        <f>[1]ODBC!G1891</f>
        <v>0</v>
      </c>
      <c r="H1891" s="33">
        <f>SUM([1]ODBC!H1891)</f>
        <v>0</v>
      </c>
      <c r="I1891" s="41" t="str">
        <f>'Vinyl cutting'!$B$2</f>
        <v>J36938</v>
      </c>
      <c r="J1891" s="42">
        <f ca="1">(SUMIF('Freeform time and material'!$B$17:$B$30,B1891,'Freeform time and material'!$G$17:$G$30)) +
(SUMIF('Vinyl cutting'!$B$17:$B$30,B1891,'Vinyl cutting'!$G$17:$G$30)) +
(SUMIF('Vinyl cutting (2)'!$B$17:$B$30,B1891,'Vinyl cutting (2)'!$G$17:$G$30)) +
(SUMIF('Apply vinyl graphics'!$B$17:$B$30,B1891,'Apply vinyl graphics'!$G$17:$G$30)) +
(SUMIF('Apply vinyl graphics (2)'!$B$17:$B$30,B1891,'Apply vinyl graphics (2)'!$G$17:$G$30)) +
(SUMIF('Alum pan sign'!$B$17:$B$30,B1891,'Alum pan sign'!$G$17:$G$30)) +
(SUMIF('Alum pan sign (2)'!$B$17:$B$30,B1891,'Alum pan sign (2)'!$G$17:$G$30)) +
(SUMIF('Economy pan sign'!$B$17:$B$30,B1891,'Economy pan sign'!$G$17:$G$30)) +
(SUMIF('Post and panel sign'!$B$17:$B$30,B1891,'Post and panel sign'!$G$17:$G$30)) +
(SUMIF('Post and panel sign (2)'!$B$17:$B$30,B1891,'Post and panel sign (2)'!$G$17:$G$30)) +
(SUMIF('Flat panels only'!$B$17:$B$30,B1891,'Flat panels only'!$G$17:$G$30)) +
(SUMIF('Flat panels only (2)'!$B$17:$B$30,B1891,'Flat panels only (2)'!$G$17:$G$30)) +
(SUMIF('Routed panel shapes'!$B$18:$B$31,B1891,'Routed panel shapes'!$G$18:$G$31)) +
(SUMIF('Routed panel shapes (2)'!$B$18:$B$31,B1891,'Routed panel shapes (2)'!$G$18:$G$31)) +
(SUMIF('Routed face only'!$B$17:$B$30,B1891,'Routed face only'!$G$17:$G$30)) +
(SUMIF('Routed face only (2)'!$B$17:$B$30,B1891,'Routed face only (2)'!$G$17:$G$30)) +
(SUMIF('Routed alum faces letters'!$B$17:$B$30,B1891,'Routed alum faces letters'!$G$17:$G$30)) +
(SUMIF('Routed alum faces letters (2)'!$B$17:$B$30,B1891,'Routed alum faces letters (2)'!$G$17:$G$30)) +
(SUMIF('Routed push through acrylic'!$B$17:$B$30,B1891,'Routed push through acrylic'!$G$17:$G$30)) +
(SUMIF('Routed push through acrylic (2)'!$B$17:$B$30,B1891,'Routed push through acrylic (2)'!$G$17:$G$30)) +
(SUMIF('Sf routed cabinet'!$B$17:$B$30,B1891,'Sf routed cabinet'!$G$17:$G$30)) +
(SUMIF('Sf routed cabinet (2)'!$B$17:$B$30,B1891,'Sf routed cabinet (2)'!$G$17:$G$30)) +
(SUMIF('Df routed cabinet'!$B$17:$B$30,B1891,'Df routed cabinet'!$G$17:$G$30)) +
(SUMIF('Df routed cabinet (2)'!$B$17:$B$30,B1891,'Df routed cabinet (2)'!$G$17:$G$30)) +
(SUMIF('Sf acrylic cabinet'!$B$17:$B$30,B1891,'Sf acrylic cabinet'!$G$17:$G$30)) +
(SUMIF('Sf acrylic cabinet (2)'!$B$17:$B$30,B1891,'Sf acrylic cabinet (2)'!$G$17:$G$30)) +
(SUMIF('Economy Sf acrylic'!$B$17:$B$30,B1891,'Economy Sf acrylic'!$G$17:$G$30)) +
(SUMIF('Df acrylic cabinet'!$B$17:$B$30,B1891,'Df acrylic cabinet'!$G$17:$G$30)) +
(SUMIF('Df acrylic cabinet (2)'!$B$17:$B$30,B1891,'Df acrylic cabinet (2)'!$G$17:$G$30)) +
(SUMIF('Sf flex cabinet'!$B$17:$B$30,B1891,'Sf flex cabinet'!$G$17:$G$30)) +
(SUMIF('Sf flex cabinet (2)'!$B$17:$B$30,B1891,'Sf flex cabinet (2)'!$G$17:$G$30)) +
(SUMIF('Df flex cabinet'!$B$17:$B$36,B1891,'Df flex cabinet'!$G$17:$G$36)) +
(SUMIF('Df flex cabinet (2)'!$B$17:$B$36,B1891,'Df flex cabinet (2)'!$G$17:$G$36)) +
(SUMIF('Pole cover'!$B$17:$B$30,B1891,'Pole cover'!$G$17:$G$30)) +
(SUMIF('Pole cover (2)'!$B$17:$B$30,B1891,'Pole cover (2)'!$G$17:$G$30)) +
(SUMIF('Structural Steel Fab'!$B$17:$B$29,B1891,'Structural Steel Fab'!$G$17:$G$29)) +
(SUMIF(Reveal!$B$17:$B$30,B1891,Reveal!$G$17:$G$30)) +
(SUMIF('Reveal (2)'!$B$17:$B$30,B1891,'Reveal (2)'!$G$17:$G$30)) +
(SUMIF('Crown cove top'!$B$17:$B$30,B1891,'Crown cove top'!$G$17:$G$30)) +
(SUMIF('EMC assembly'!$B$17:$B$30,B1891,'EMC assembly'!$G$17:$G$30)) +
(SUMIF(Crating!$B$17:$B$29,B1891,Crating!$G$17:$G$29)) +
(SUMIF('LED wiring'!$B$17:$B$30,B1891,'LED wiring'!$G$17:$G$30)) +
(SUMIF('Changeable copy face'!$B$17:$B$30,B1891,'Changeable copy face'!$G$17:$G$30)) +
(SUMIF('Flex face assembly'!$B$17:$B$30,B1891,'Flex face assembly'!$G$17:$G$30)) +
(SUMIF('Routed face assembly'!$B$17:$B$30,B1891,'Routed face assembly'!$G$17:$G$30)) +
(SUMIF('Paint calculation'!$B$17:$B$30,B1891,'Paint calculation'!$G$17:$G$30)) +
(SUMIF('Trimcap letter face'!$B$17:$B$30,B1891,'Trimcap letter face'!$G$17:$G$30)) +
(SUMIF('Trimcap letter face (2)'!$B$17:$B$30,B1891,'Trimcap letter face (2)'!$G$17:$G$30)) +
(SUMIF('Channel letter fabrication'!$B$17:$B$30,B1891,'Channel letter fabrication'!$G$17:$G$30)) +
(SUMIF('Channel letter fabrication (2)'!$B$17:$B$30,B1891,'Channel letter fabrication (2)'!$G$17:$G$30))</f>
        <v>0</v>
      </c>
    </row>
    <row r="1892" spans="1:10">
      <c r="A1892" s="28">
        <f>[1]ODBC!$A1892</f>
        <v>0</v>
      </c>
      <c r="B1892" s="29">
        <f>[1]ODBC!B1892</f>
        <v>0</v>
      </c>
      <c r="C1892" s="30" t="str">
        <f>IFERROR(VLOOKUP($B1892,[1]ODBC!$B:$H,2,FALSE),"")</f>
        <v/>
      </c>
      <c r="D1892" s="30" t="str">
        <f>IFERROR(VLOOKUP($B1892,[1]ODBC!$B:$H,3,FALSE),"")</f>
        <v/>
      </c>
      <c r="E1892" s="30" t="str">
        <f>IFERROR(VLOOKUP($B1892,[1]ODBC!$B:$H,4,FALSE),"")</f>
        <v/>
      </c>
      <c r="F1892" s="31" t="str">
        <f>IFERROR(VLOOKUP($B1892,[1]ODBC!$B:$H,5,FALSE),"")</f>
        <v/>
      </c>
      <c r="G1892" s="32">
        <f>[1]ODBC!G1892</f>
        <v>0</v>
      </c>
      <c r="H1892" s="33">
        <f>SUM([1]ODBC!H1892)</f>
        <v>0</v>
      </c>
      <c r="I1892" s="41" t="str">
        <f>'Vinyl cutting'!$B$2</f>
        <v>J36938</v>
      </c>
      <c r="J1892" s="42">
        <f ca="1">(SUMIF('Freeform time and material'!$B$17:$B$30,B1892,'Freeform time and material'!$G$17:$G$30)) +
(SUMIF('Vinyl cutting'!$B$17:$B$30,B1892,'Vinyl cutting'!$G$17:$G$30)) +
(SUMIF('Vinyl cutting (2)'!$B$17:$B$30,B1892,'Vinyl cutting (2)'!$G$17:$G$30)) +
(SUMIF('Apply vinyl graphics'!$B$17:$B$30,B1892,'Apply vinyl graphics'!$G$17:$G$30)) +
(SUMIF('Apply vinyl graphics (2)'!$B$17:$B$30,B1892,'Apply vinyl graphics (2)'!$G$17:$G$30)) +
(SUMIF('Alum pan sign'!$B$17:$B$30,B1892,'Alum pan sign'!$G$17:$G$30)) +
(SUMIF('Alum pan sign (2)'!$B$17:$B$30,B1892,'Alum pan sign (2)'!$G$17:$G$30)) +
(SUMIF('Economy pan sign'!$B$17:$B$30,B1892,'Economy pan sign'!$G$17:$G$30)) +
(SUMIF('Post and panel sign'!$B$17:$B$30,B1892,'Post and panel sign'!$G$17:$G$30)) +
(SUMIF('Post and panel sign (2)'!$B$17:$B$30,B1892,'Post and panel sign (2)'!$G$17:$G$30)) +
(SUMIF('Flat panels only'!$B$17:$B$30,B1892,'Flat panels only'!$G$17:$G$30)) +
(SUMIF('Flat panels only (2)'!$B$17:$B$30,B1892,'Flat panels only (2)'!$G$17:$G$30)) +
(SUMIF('Routed panel shapes'!$B$18:$B$31,B1892,'Routed panel shapes'!$G$18:$G$31)) +
(SUMIF('Routed panel shapes (2)'!$B$18:$B$31,B1892,'Routed panel shapes (2)'!$G$18:$G$31)) +
(SUMIF('Routed face only'!$B$17:$B$30,B1892,'Routed face only'!$G$17:$G$30)) +
(SUMIF('Routed face only (2)'!$B$17:$B$30,B1892,'Routed face only (2)'!$G$17:$G$30)) +
(SUMIF('Routed alum faces letters'!$B$17:$B$30,B1892,'Routed alum faces letters'!$G$17:$G$30)) +
(SUMIF('Routed alum faces letters (2)'!$B$17:$B$30,B1892,'Routed alum faces letters (2)'!$G$17:$G$30)) +
(SUMIF('Routed push through acrylic'!$B$17:$B$30,B1892,'Routed push through acrylic'!$G$17:$G$30)) +
(SUMIF('Routed push through acrylic (2)'!$B$17:$B$30,B1892,'Routed push through acrylic (2)'!$G$17:$G$30)) +
(SUMIF('Sf routed cabinet'!$B$17:$B$30,B1892,'Sf routed cabinet'!$G$17:$G$30)) +
(SUMIF('Sf routed cabinet (2)'!$B$17:$B$30,B1892,'Sf routed cabinet (2)'!$G$17:$G$30)) +
(SUMIF('Df routed cabinet'!$B$17:$B$30,B1892,'Df routed cabinet'!$G$17:$G$30)) +
(SUMIF('Df routed cabinet (2)'!$B$17:$B$30,B1892,'Df routed cabinet (2)'!$G$17:$G$30)) +
(SUMIF('Sf acrylic cabinet'!$B$17:$B$30,B1892,'Sf acrylic cabinet'!$G$17:$G$30)) +
(SUMIF('Sf acrylic cabinet (2)'!$B$17:$B$30,B1892,'Sf acrylic cabinet (2)'!$G$17:$G$30)) +
(SUMIF('Economy Sf acrylic'!$B$17:$B$30,B1892,'Economy Sf acrylic'!$G$17:$G$30)) +
(SUMIF('Df acrylic cabinet'!$B$17:$B$30,B1892,'Df acrylic cabinet'!$G$17:$G$30)) +
(SUMIF('Df acrylic cabinet (2)'!$B$17:$B$30,B1892,'Df acrylic cabinet (2)'!$G$17:$G$30)) +
(SUMIF('Sf flex cabinet'!$B$17:$B$30,B1892,'Sf flex cabinet'!$G$17:$G$30)) +
(SUMIF('Sf flex cabinet (2)'!$B$17:$B$30,B1892,'Sf flex cabinet (2)'!$G$17:$G$30)) +
(SUMIF('Df flex cabinet'!$B$17:$B$36,B1892,'Df flex cabinet'!$G$17:$G$36)) +
(SUMIF('Df flex cabinet (2)'!$B$17:$B$36,B1892,'Df flex cabinet (2)'!$G$17:$G$36)) +
(SUMIF('Pole cover'!$B$17:$B$30,B1892,'Pole cover'!$G$17:$G$30)) +
(SUMIF('Pole cover (2)'!$B$17:$B$30,B1892,'Pole cover (2)'!$G$17:$G$30)) +
(SUMIF('Structural Steel Fab'!$B$17:$B$29,B1892,'Structural Steel Fab'!$G$17:$G$29)) +
(SUMIF(Reveal!$B$17:$B$30,B1892,Reveal!$G$17:$G$30)) +
(SUMIF('Reveal (2)'!$B$17:$B$30,B1892,'Reveal (2)'!$G$17:$G$30)) +
(SUMIF('Crown cove top'!$B$17:$B$30,B1892,'Crown cove top'!$G$17:$G$30)) +
(SUMIF('EMC assembly'!$B$17:$B$30,B1892,'EMC assembly'!$G$17:$G$30)) +
(SUMIF(Crating!$B$17:$B$29,B1892,Crating!$G$17:$G$29)) +
(SUMIF('LED wiring'!$B$17:$B$30,B1892,'LED wiring'!$G$17:$G$30)) +
(SUMIF('Changeable copy face'!$B$17:$B$30,B1892,'Changeable copy face'!$G$17:$G$30)) +
(SUMIF('Flex face assembly'!$B$17:$B$30,B1892,'Flex face assembly'!$G$17:$G$30)) +
(SUMIF('Routed face assembly'!$B$17:$B$30,B1892,'Routed face assembly'!$G$17:$G$30)) +
(SUMIF('Paint calculation'!$B$17:$B$30,B1892,'Paint calculation'!$G$17:$G$30)) +
(SUMIF('Trimcap letter face'!$B$17:$B$30,B1892,'Trimcap letter face'!$G$17:$G$30)) +
(SUMIF('Trimcap letter face (2)'!$B$17:$B$30,B1892,'Trimcap letter face (2)'!$G$17:$G$30)) +
(SUMIF('Channel letter fabrication'!$B$17:$B$30,B1892,'Channel letter fabrication'!$G$17:$G$30)) +
(SUMIF('Channel letter fabrication (2)'!$B$17:$B$30,B1892,'Channel letter fabrication (2)'!$G$17:$G$30))</f>
        <v>0</v>
      </c>
    </row>
    <row r="1893" spans="1:10">
      <c r="A1893" s="28">
        <f>[1]ODBC!$A1893</f>
        <v>0</v>
      </c>
      <c r="B1893" s="29">
        <f>[1]ODBC!B1893</f>
        <v>0</v>
      </c>
      <c r="C1893" s="30" t="str">
        <f>IFERROR(VLOOKUP($B1893,[1]ODBC!$B:$H,2,FALSE),"")</f>
        <v/>
      </c>
      <c r="D1893" s="30" t="str">
        <f>IFERROR(VLOOKUP($B1893,[1]ODBC!$B:$H,3,FALSE),"")</f>
        <v/>
      </c>
      <c r="E1893" s="30" t="str">
        <f>IFERROR(VLOOKUP($B1893,[1]ODBC!$B:$H,4,FALSE),"")</f>
        <v/>
      </c>
      <c r="F1893" s="31" t="str">
        <f>IFERROR(VLOOKUP($B1893,[1]ODBC!$B:$H,5,FALSE),"")</f>
        <v/>
      </c>
      <c r="G1893" s="32">
        <f>[1]ODBC!G1893</f>
        <v>0</v>
      </c>
      <c r="H1893" s="33">
        <f>SUM([1]ODBC!H1893)</f>
        <v>0</v>
      </c>
      <c r="I1893" s="41" t="str">
        <f>'Vinyl cutting'!$B$2</f>
        <v>J36938</v>
      </c>
      <c r="J1893" s="42">
        <f ca="1">(SUMIF('Freeform time and material'!$B$17:$B$30,B1893,'Freeform time and material'!$G$17:$G$30)) +
(SUMIF('Vinyl cutting'!$B$17:$B$30,B1893,'Vinyl cutting'!$G$17:$G$30)) +
(SUMIF('Vinyl cutting (2)'!$B$17:$B$30,B1893,'Vinyl cutting (2)'!$G$17:$G$30)) +
(SUMIF('Apply vinyl graphics'!$B$17:$B$30,B1893,'Apply vinyl graphics'!$G$17:$G$30)) +
(SUMIF('Apply vinyl graphics (2)'!$B$17:$B$30,B1893,'Apply vinyl graphics (2)'!$G$17:$G$30)) +
(SUMIF('Alum pan sign'!$B$17:$B$30,B1893,'Alum pan sign'!$G$17:$G$30)) +
(SUMIF('Alum pan sign (2)'!$B$17:$B$30,B1893,'Alum pan sign (2)'!$G$17:$G$30)) +
(SUMIF('Economy pan sign'!$B$17:$B$30,B1893,'Economy pan sign'!$G$17:$G$30)) +
(SUMIF('Post and panel sign'!$B$17:$B$30,B1893,'Post and panel sign'!$G$17:$G$30)) +
(SUMIF('Post and panel sign (2)'!$B$17:$B$30,B1893,'Post and panel sign (2)'!$G$17:$G$30)) +
(SUMIF('Flat panels only'!$B$17:$B$30,B1893,'Flat panels only'!$G$17:$G$30)) +
(SUMIF('Flat panels only (2)'!$B$17:$B$30,B1893,'Flat panels only (2)'!$G$17:$G$30)) +
(SUMIF('Routed panel shapes'!$B$18:$B$31,B1893,'Routed panel shapes'!$G$18:$G$31)) +
(SUMIF('Routed panel shapes (2)'!$B$18:$B$31,B1893,'Routed panel shapes (2)'!$G$18:$G$31)) +
(SUMIF('Routed face only'!$B$17:$B$30,B1893,'Routed face only'!$G$17:$G$30)) +
(SUMIF('Routed face only (2)'!$B$17:$B$30,B1893,'Routed face only (2)'!$G$17:$G$30)) +
(SUMIF('Routed alum faces letters'!$B$17:$B$30,B1893,'Routed alum faces letters'!$G$17:$G$30)) +
(SUMIF('Routed alum faces letters (2)'!$B$17:$B$30,B1893,'Routed alum faces letters (2)'!$G$17:$G$30)) +
(SUMIF('Routed push through acrylic'!$B$17:$B$30,B1893,'Routed push through acrylic'!$G$17:$G$30)) +
(SUMIF('Routed push through acrylic (2)'!$B$17:$B$30,B1893,'Routed push through acrylic (2)'!$G$17:$G$30)) +
(SUMIF('Sf routed cabinet'!$B$17:$B$30,B1893,'Sf routed cabinet'!$G$17:$G$30)) +
(SUMIF('Sf routed cabinet (2)'!$B$17:$B$30,B1893,'Sf routed cabinet (2)'!$G$17:$G$30)) +
(SUMIF('Df routed cabinet'!$B$17:$B$30,B1893,'Df routed cabinet'!$G$17:$G$30)) +
(SUMIF('Df routed cabinet (2)'!$B$17:$B$30,B1893,'Df routed cabinet (2)'!$G$17:$G$30)) +
(SUMIF('Sf acrylic cabinet'!$B$17:$B$30,B1893,'Sf acrylic cabinet'!$G$17:$G$30)) +
(SUMIF('Sf acrylic cabinet (2)'!$B$17:$B$30,B1893,'Sf acrylic cabinet (2)'!$G$17:$G$30)) +
(SUMIF('Economy Sf acrylic'!$B$17:$B$30,B1893,'Economy Sf acrylic'!$G$17:$G$30)) +
(SUMIF('Df acrylic cabinet'!$B$17:$B$30,B1893,'Df acrylic cabinet'!$G$17:$G$30)) +
(SUMIF('Df acrylic cabinet (2)'!$B$17:$B$30,B1893,'Df acrylic cabinet (2)'!$G$17:$G$30)) +
(SUMIF('Sf flex cabinet'!$B$17:$B$30,B1893,'Sf flex cabinet'!$G$17:$G$30)) +
(SUMIF('Sf flex cabinet (2)'!$B$17:$B$30,B1893,'Sf flex cabinet (2)'!$G$17:$G$30)) +
(SUMIF('Df flex cabinet'!$B$17:$B$36,B1893,'Df flex cabinet'!$G$17:$G$36)) +
(SUMIF('Df flex cabinet (2)'!$B$17:$B$36,B1893,'Df flex cabinet (2)'!$G$17:$G$36)) +
(SUMIF('Pole cover'!$B$17:$B$30,B1893,'Pole cover'!$G$17:$G$30)) +
(SUMIF('Pole cover (2)'!$B$17:$B$30,B1893,'Pole cover (2)'!$G$17:$G$30)) +
(SUMIF('Structural Steel Fab'!$B$17:$B$29,B1893,'Structural Steel Fab'!$G$17:$G$29)) +
(SUMIF(Reveal!$B$17:$B$30,B1893,Reveal!$G$17:$G$30)) +
(SUMIF('Reveal (2)'!$B$17:$B$30,B1893,'Reveal (2)'!$G$17:$G$30)) +
(SUMIF('Crown cove top'!$B$17:$B$30,B1893,'Crown cove top'!$G$17:$G$30)) +
(SUMIF('EMC assembly'!$B$17:$B$30,B1893,'EMC assembly'!$G$17:$G$30)) +
(SUMIF(Crating!$B$17:$B$29,B1893,Crating!$G$17:$G$29)) +
(SUMIF('LED wiring'!$B$17:$B$30,B1893,'LED wiring'!$G$17:$G$30)) +
(SUMIF('Changeable copy face'!$B$17:$B$30,B1893,'Changeable copy face'!$G$17:$G$30)) +
(SUMIF('Flex face assembly'!$B$17:$B$30,B1893,'Flex face assembly'!$G$17:$G$30)) +
(SUMIF('Routed face assembly'!$B$17:$B$30,B1893,'Routed face assembly'!$G$17:$G$30)) +
(SUMIF('Paint calculation'!$B$17:$B$30,B1893,'Paint calculation'!$G$17:$G$30)) +
(SUMIF('Trimcap letter face'!$B$17:$B$30,B1893,'Trimcap letter face'!$G$17:$G$30)) +
(SUMIF('Trimcap letter face (2)'!$B$17:$B$30,B1893,'Trimcap letter face (2)'!$G$17:$G$30)) +
(SUMIF('Channel letter fabrication'!$B$17:$B$30,B1893,'Channel letter fabrication'!$G$17:$G$30)) +
(SUMIF('Channel letter fabrication (2)'!$B$17:$B$30,B1893,'Channel letter fabrication (2)'!$G$17:$G$30))</f>
        <v>0</v>
      </c>
    </row>
    <row r="1894" spans="1:10">
      <c r="A1894" s="28">
        <f>[1]ODBC!$A1894</f>
        <v>0</v>
      </c>
      <c r="B1894" s="29">
        <f>[1]ODBC!B1894</f>
        <v>0</v>
      </c>
      <c r="C1894" s="30" t="str">
        <f>IFERROR(VLOOKUP($B1894,[1]ODBC!$B:$H,2,FALSE),"")</f>
        <v/>
      </c>
      <c r="D1894" s="30" t="str">
        <f>IFERROR(VLOOKUP($B1894,[1]ODBC!$B:$H,3,FALSE),"")</f>
        <v/>
      </c>
      <c r="E1894" s="30" t="str">
        <f>IFERROR(VLOOKUP($B1894,[1]ODBC!$B:$H,4,FALSE),"")</f>
        <v/>
      </c>
      <c r="F1894" s="31" t="str">
        <f>IFERROR(VLOOKUP($B1894,[1]ODBC!$B:$H,5,FALSE),"")</f>
        <v/>
      </c>
      <c r="G1894" s="32">
        <f>[1]ODBC!G1894</f>
        <v>0</v>
      </c>
      <c r="H1894" s="33">
        <f>SUM([1]ODBC!H1894)</f>
        <v>0</v>
      </c>
      <c r="I1894" s="41" t="str">
        <f>'Vinyl cutting'!$B$2</f>
        <v>J36938</v>
      </c>
      <c r="J1894" s="42">
        <f ca="1">(SUMIF('Freeform time and material'!$B$17:$B$30,B1894,'Freeform time and material'!$G$17:$G$30)) +
(SUMIF('Vinyl cutting'!$B$17:$B$30,B1894,'Vinyl cutting'!$G$17:$G$30)) +
(SUMIF('Vinyl cutting (2)'!$B$17:$B$30,B1894,'Vinyl cutting (2)'!$G$17:$G$30)) +
(SUMIF('Apply vinyl graphics'!$B$17:$B$30,B1894,'Apply vinyl graphics'!$G$17:$G$30)) +
(SUMIF('Apply vinyl graphics (2)'!$B$17:$B$30,B1894,'Apply vinyl graphics (2)'!$G$17:$G$30)) +
(SUMIF('Alum pan sign'!$B$17:$B$30,B1894,'Alum pan sign'!$G$17:$G$30)) +
(SUMIF('Alum pan sign (2)'!$B$17:$B$30,B1894,'Alum pan sign (2)'!$G$17:$G$30)) +
(SUMIF('Economy pan sign'!$B$17:$B$30,B1894,'Economy pan sign'!$G$17:$G$30)) +
(SUMIF('Post and panel sign'!$B$17:$B$30,B1894,'Post and panel sign'!$G$17:$G$30)) +
(SUMIF('Post and panel sign (2)'!$B$17:$B$30,B1894,'Post and panel sign (2)'!$G$17:$G$30)) +
(SUMIF('Flat panels only'!$B$17:$B$30,B1894,'Flat panels only'!$G$17:$G$30)) +
(SUMIF('Flat panels only (2)'!$B$17:$B$30,B1894,'Flat panels only (2)'!$G$17:$G$30)) +
(SUMIF('Routed panel shapes'!$B$18:$B$31,B1894,'Routed panel shapes'!$G$18:$G$31)) +
(SUMIF('Routed panel shapes (2)'!$B$18:$B$31,B1894,'Routed panel shapes (2)'!$G$18:$G$31)) +
(SUMIF('Routed face only'!$B$17:$B$30,B1894,'Routed face only'!$G$17:$G$30)) +
(SUMIF('Routed face only (2)'!$B$17:$B$30,B1894,'Routed face only (2)'!$G$17:$G$30)) +
(SUMIF('Routed alum faces letters'!$B$17:$B$30,B1894,'Routed alum faces letters'!$G$17:$G$30)) +
(SUMIF('Routed alum faces letters (2)'!$B$17:$B$30,B1894,'Routed alum faces letters (2)'!$G$17:$G$30)) +
(SUMIF('Routed push through acrylic'!$B$17:$B$30,B1894,'Routed push through acrylic'!$G$17:$G$30)) +
(SUMIF('Routed push through acrylic (2)'!$B$17:$B$30,B1894,'Routed push through acrylic (2)'!$G$17:$G$30)) +
(SUMIF('Sf routed cabinet'!$B$17:$B$30,B1894,'Sf routed cabinet'!$G$17:$G$30)) +
(SUMIF('Sf routed cabinet (2)'!$B$17:$B$30,B1894,'Sf routed cabinet (2)'!$G$17:$G$30)) +
(SUMIF('Df routed cabinet'!$B$17:$B$30,B1894,'Df routed cabinet'!$G$17:$G$30)) +
(SUMIF('Df routed cabinet (2)'!$B$17:$B$30,B1894,'Df routed cabinet (2)'!$G$17:$G$30)) +
(SUMIF('Sf acrylic cabinet'!$B$17:$B$30,B1894,'Sf acrylic cabinet'!$G$17:$G$30)) +
(SUMIF('Sf acrylic cabinet (2)'!$B$17:$B$30,B1894,'Sf acrylic cabinet (2)'!$G$17:$G$30)) +
(SUMIF('Economy Sf acrylic'!$B$17:$B$30,B1894,'Economy Sf acrylic'!$G$17:$G$30)) +
(SUMIF('Df acrylic cabinet'!$B$17:$B$30,B1894,'Df acrylic cabinet'!$G$17:$G$30)) +
(SUMIF('Df acrylic cabinet (2)'!$B$17:$B$30,B1894,'Df acrylic cabinet (2)'!$G$17:$G$30)) +
(SUMIF('Sf flex cabinet'!$B$17:$B$30,B1894,'Sf flex cabinet'!$G$17:$G$30)) +
(SUMIF('Sf flex cabinet (2)'!$B$17:$B$30,B1894,'Sf flex cabinet (2)'!$G$17:$G$30)) +
(SUMIF('Df flex cabinet'!$B$17:$B$36,B1894,'Df flex cabinet'!$G$17:$G$36)) +
(SUMIF('Df flex cabinet (2)'!$B$17:$B$36,B1894,'Df flex cabinet (2)'!$G$17:$G$36)) +
(SUMIF('Pole cover'!$B$17:$B$30,B1894,'Pole cover'!$G$17:$G$30)) +
(SUMIF('Pole cover (2)'!$B$17:$B$30,B1894,'Pole cover (2)'!$G$17:$G$30)) +
(SUMIF('Structural Steel Fab'!$B$17:$B$29,B1894,'Structural Steel Fab'!$G$17:$G$29)) +
(SUMIF(Reveal!$B$17:$B$30,B1894,Reveal!$G$17:$G$30)) +
(SUMIF('Reveal (2)'!$B$17:$B$30,B1894,'Reveal (2)'!$G$17:$G$30)) +
(SUMIF('Crown cove top'!$B$17:$B$30,B1894,'Crown cove top'!$G$17:$G$30)) +
(SUMIF('EMC assembly'!$B$17:$B$30,B1894,'EMC assembly'!$G$17:$G$30)) +
(SUMIF(Crating!$B$17:$B$29,B1894,Crating!$G$17:$G$29)) +
(SUMIF('LED wiring'!$B$17:$B$30,B1894,'LED wiring'!$G$17:$G$30)) +
(SUMIF('Changeable copy face'!$B$17:$B$30,B1894,'Changeable copy face'!$G$17:$G$30)) +
(SUMIF('Flex face assembly'!$B$17:$B$30,B1894,'Flex face assembly'!$G$17:$G$30)) +
(SUMIF('Routed face assembly'!$B$17:$B$30,B1894,'Routed face assembly'!$G$17:$G$30)) +
(SUMIF('Paint calculation'!$B$17:$B$30,B1894,'Paint calculation'!$G$17:$G$30)) +
(SUMIF('Trimcap letter face'!$B$17:$B$30,B1894,'Trimcap letter face'!$G$17:$G$30)) +
(SUMIF('Trimcap letter face (2)'!$B$17:$B$30,B1894,'Trimcap letter face (2)'!$G$17:$G$30)) +
(SUMIF('Channel letter fabrication'!$B$17:$B$30,B1894,'Channel letter fabrication'!$G$17:$G$30)) +
(SUMIF('Channel letter fabrication (2)'!$B$17:$B$30,B1894,'Channel letter fabrication (2)'!$G$17:$G$30))</f>
        <v>0</v>
      </c>
    </row>
    <row r="1895" spans="1:10">
      <c r="A1895" s="28">
        <f>[1]ODBC!$A1895</f>
        <v>0</v>
      </c>
      <c r="B1895" s="29">
        <f>[1]ODBC!B1895</f>
        <v>0</v>
      </c>
      <c r="C1895" s="30" t="str">
        <f>IFERROR(VLOOKUP($B1895,[1]ODBC!$B:$H,2,FALSE),"")</f>
        <v/>
      </c>
      <c r="D1895" s="30" t="str">
        <f>IFERROR(VLOOKUP($B1895,[1]ODBC!$B:$H,3,FALSE),"")</f>
        <v/>
      </c>
      <c r="E1895" s="30" t="str">
        <f>IFERROR(VLOOKUP($B1895,[1]ODBC!$B:$H,4,FALSE),"")</f>
        <v/>
      </c>
      <c r="F1895" s="31" t="str">
        <f>IFERROR(VLOOKUP($B1895,[1]ODBC!$B:$H,5,FALSE),"")</f>
        <v/>
      </c>
      <c r="G1895" s="32">
        <f>[1]ODBC!G1895</f>
        <v>0</v>
      </c>
      <c r="H1895" s="33">
        <f>SUM([1]ODBC!H1895)</f>
        <v>0</v>
      </c>
      <c r="I1895" s="41" t="str">
        <f>'Vinyl cutting'!$B$2</f>
        <v>J36938</v>
      </c>
      <c r="J1895" s="42">
        <f ca="1">(SUMIF('Freeform time and material'!$B$17:$B$30,B1895,'Freeform time and material'!$G$17:$G$30)) +
(SUMIF('Vinyl cutting'!$B$17:$B$30,B1895,'Vinyl cutting'!$G$17:$G$30)) +
(SUMIF('Vinyl cutting (2)'!$B$17:$B$30,B1895,'Vinyl cutting (2)'!$G$17:$G$30)) +
(SUMIF('Apply vinyl graphics'!$B$17:$B$30,B1895,'Apply vinyl graphics'!$G$17:$G$30)) +
(SUMIF('Apply vinyl graphics (2)'!$B$17:$B$30,B1895,'Apply vinyl graphics (2)'!$G$17:$G$30)) +
(SUMIF('Alum pan sign'!$B$17:$B$30,B1895,'Alum pan sign'!$G$17:$G$30)) +
(SUMIF('Alum pan sign (2)'!$B$17:$B$30,B1895,'Alum pan sign (2)'!$G$17:$G$30)) +
(SUMIF('Economy pan sign'!$B$17:$B$30,B1895,'Economy pan sign'!$G$17:$G$30)) +
(SUMIF('Post and panel sign'!$B$17:$B$30,B1895,'Post and panel sign'!$G$17:$G$30)) +
(SUMIF('Post and panel sign (2)'!$B$17:$B$30,B1895,'Post and panel sign (2)'!$G$17:$G$30)) +
(SUMIF('Flat panels only'!$B$17:$B$30,B1895,'Flat panels only'!$G$17:$G$30)) +
(SUMIF('Flat panels only (2)'!$B$17:$B$30,B1895,'Flat panels only (2)'!$G$17:$G$30)) +
(SUMIF('Routed panel shapes'!$B$18:$B$31,B1895,'Routed panel shapes'!$G$18:$G$31)) +
(SUMIF('Routed panel shapes (2)'!$B$18:$B$31,B1895,'Routed panel shapes (2)'!$G$18:$G$31)) +
(SUMIF('Routed face only'!$B$17:$B$30,B1895,'Routed face only'!$G$17:$G$30)) +
(SUMIF('Routed face only (2)'!$B$17:$B$30,B1895,'Routed face only (2)'!$G$17:$G$30)) +
(SUMIF('Routed alum faces letters'!$B$17:$B$30,B1895,'Routed alum faces letters'!$G$17:$G$30)) +
(SUMIF('Routed alum faces letters (2)'!$B$17:$B$30,B1895,'Routed alum faces letters (2)'!$G$17:$G$30)) +
(SUMIF('Routed push through acrylic'!$B$17:$B$30,B1895,'Routed push through acrylic'!$G$17:$G$30)) +
(SUMIF('Routed push through acrylic (2)'!$B$17:$B$30,B1895,'Routed push through acrylic (2)'!$G$17:$G$30)) +
(SUMIF('Sf routed cabinet'!$B$17:$B$30,B1895,'Sf routed cabinet'!$G$17:$G$30)) +
(SUMIF('Sf routed cabinet (2)'!$B$17:$B$30,B1895,'Sf routed cabinet (2)'!$G$17:$G$30)) +
(SUMIF('Df routed cabinet'!$B$17:$B$30,B1895,'Df routed cabinet'!$G$17:$G$30)) +
(SUMIF('Df routed cabinet (2)'!$B$17:$B$30,B1895,'Df routed cabinet (2)'!$G$17:$G$30)) +
(SUMIF('Sf acrylic cabinet'!$B$17:$B$30,B1895,'Sf acrylic cabinet'!$G$17:$G$30)) +
(SUMIF('Sf acrylic cabinet (2)'!$B$17:$B$30,B1895,'Sf acrylic cabinet (2)'!$G$17:$G$30)) +
(SUMIF('Economy Sf acrylic'!$B$17:$B$30,B1895,'Economy Sf acrylic'!$G$17:$G$30)) +
(SUMIF('Df acrylic cabinet'!$B$17:$B$30,B1895,'Df acrylic cabinet'!$G$17:$G$30)) +
(SUMIF('Df acrylic cabinet (2)'!$B$17:$B$30,B1895,'Df acrylic cabinet (2)'!$G$17:$G$30)) +
(SUMIF('Sf flex cabinet'!$B$17:$B$30,B1895,'Sf flex cabinet'!$G$17:$G$30)) +
(SUMIF('Sf flex cabinet (2)'!$B$17:$B$30,B1895,'Sf flex cabinet (2)'!$G$17:$G$30)) +
(SUMIF('Df flex cabinet'!$B$17:$B$36,B1895,'Df flex cabinet'!$G$17:$G$36)) +
(SUMIF('Df flex cabinet (2)'!$B$17:$B$36,B1895,'Df flex cabinet (2)'!$G$17:$G$36)) +
(SUMIF('Pole cover'!$B$17:$B$30,B1895,'Pole cover'!$G$17:$G$30)) +
(SUMIF('Pole cover (2)'!$B$17:$B$30,B1895,'Pole cover (2)'!$G$17:$G$30)) +
(SUMIF('Structural Steel Fab'!$B$17:$B$29,B1895,'Structural Steel Fab'!$G$17:$G$29)) +
(SUMIF(Reveal!$B$17:$B$30,B1895,Reveal!$G$17:$G$30)) +
(SUMIF('Reveal (2)'!$B$17:$B$30,B1895,'Reveal (2)'!$G$17:$G$30)) +
(SUMIF('Crown cove top'!$B$17:$B$30,B1895,'Crown cove top'!$G$17:$G$30)) +
(SUMIF('EMC assembly'!$B$17:$B$30,B1895,'EMC assembly'!$G$17:$G$30)) +
(SUMIF(Crating!$B$17:$B$29,B1895,Crating!$G$17:$G$29)) +
(SUMIF('LED wiring'!$B$17:$B$30,B1895,'LED wiring'!$G$17:$G$30)) +
(SUMIF('Changeable copy face'!$B$17:$B$30,B1895,'Changeable copy face'!$G$17:$G$30)) +
(SUMIF('Flex face assembly'!$B$17:$B$30,B1895,'Flex face assembly'!$G$17:$G$30)) +
(SUMIF('Routed face assembly'!$B$17:$B$30,B1895,'Routed face assembly'!$G$17:$G$30)) +
(SUMIF('Paint calculation'!$B$17:$B$30,B1895,'Paint calculation'!$G$17:$G$30)) +
(SUMIF('Trimcap letter face'!$B$17:$B$30,B1895,'Trimcap letter face'!$G$17:$G$30)) +
(SUMIF('Trimcap letter face (2)'!$B$17:$B$30,B1895,'Trimcap letter face (2)'!$G$17:$G$30)) +
(SUMIF('Channel letter fabrication'!$B$17:$B$30,B1895,'Channel letter fabrication'!$G$17:$G$30)) +
(SUMIF('Channel letter fabrication (2)'!$B$17:$B$30,B1895,'Channel letter fabrication (2)'!$G$17:$G$30))</f>
        <v>0</v>
      </c>
    </row>
    <row r="1896" spans="1:10">
      <c r="A1896" s="28">
        <f>[1]ODBC!$A1896</f>
        <v>0</v>
      </c>
      <c r="B1896" s="29">
        <f>[1]ODBC!B1896</f>
        <v>0</v>
      </c>
      <c r="C1896" s="30" t="str">
        <f>IFERROR(VLOOKUP($B1896,[1]ODBC!$B:$H,2,FALSE),"")</f>
        <v/>
      </c>
      <c r="D1896" s="30" t="str">
        <f>IFERROR(VLOOKUP($B1896,[1]ODBC!$B:$H,3,FALSE),"")</f>
        <v/>
      </c>
      <c r="E1896" s="30" t="str">
        <f>IFERROR(VLOOKUP($B1896,[1]ODBC!$B:$H,4,FALSE),"")</f>
        <v/>
      </c>
      <c r="F1896" s="31" t="str">
        <f>IFERROR(VLOOKUP($B1896,[1]ODBC!$B:$H,5,FALSE),"")</f>
        <v/>
      </c>
      <c r="G1896" s="32">
        <f>[1]ODBC!G1896</f>
        <v>0</v>
      </c>
      <c r="H1896" s="33">
        <f>SUM([1]ODBC!H1896)</f>
        <v>0</v>
      </c>
      <c r="I1896" s="41" t="str">
        <f>'Vinyl cutting'!$B$2</f>
        <v>J36938</v>
      </c>
      <c r="J1896" s="42">
        <f ca="1">(SUMIF('Freeform time and material'!$B$17:$B$30,B1896,'Freeform time and material'!$G$17:$G$30)) +
(SUMIF('Vinyl cutting'!$B$17:$B$30,B1896,'Vinyl cutting'!$G$17:$G$30)) +
(SUMIF('Vinyl cutting (2)'!$B$17:$B$30,B1896,'Vinyl cutting (2)'!$G$17:$G$30)) +
(SUMIF('Apply vinyl graphics'!$B$17:$B$30,B1896,'Apply vinyl graphics'!$G$17:$G$30)) +
(SUMIF('Apply vinyl graphics (2)'!$B$17:$B$30,B1896,'Apply vinyl graphics (2)'!$G$17:$G$30)) +
(SUMIF('Alum pan sign'!$B$17:$B$30,B1896,'Alum pan sign'!$G$17:$G$30)) +
(SUMIF('Alum pan sign (2)'!$B$17:$B$30,B1896,'Alum pan sign (2)'!$G$17:$G$30)) +
(SUMIF('Economy pan sign'!$B$17:$B$30,B1896,'Economy pan sign'!$G$17:$G$30)) +
(SUMIF('Post and panel sign'!$B$17:$B$30,B1896,'Post and panel sign'!$G$17:$G$30)) +
(SUMIF('Post and panel sign (2)'!$B$17:$B$30,B1896,'Post and panel sign (2)'!$G$17:$G$30)) +
(SUMIF('Flat panels only'!$B$17:$B$30,B1896,'Flat panels only'!$G$17:$G$30)) +
(SUMIF('Flat panels only (2)'!$B$17:$B$30,B1896,'Flat panels only (2)'!$G$17:$G$30)) +
(SUMIF('Routed panel shapes'!$B$18:$B$31,B1896,'Routed panel shapes'!$G$18:$G$31)) +
(SUMIF('Routed panel shapes (2)'!$B$18:$B$31,B1896,'Routed panel shapes (2)'!$G$18:$G$31)) +
(SUMIF('Routed face only'!$B$17:$B$30,B1896,'Routed face only'!$G$17:$G$30)) +
(SUMIF('Routed face only (2)'!$B$17:$B$30,B1896,'Routed face only (2)'!$G$17:$G$30)) +
(SUMIF('Routed alum faces letters'!$B$17:$B$30,B1896,'Routed alum faces letters'!$G$17:$G$30)) +
(SUMIF('Routed alum faces letters (2)'!$B$17:$B$30,B1896,'Routed alum faces letters (2)'!$G$17:$G$30)) +
(SUMIF('Routed push through acrylic'!$B$17:$B$30,B1896,'Routed push through acrylic'!$G$17:$G$30)) +
(SUMIF('Routed push through acrylic (2)'!$B$17:$B$30,B1896,'Routed push through acrylic (2)'!$G$17:$G$30)) +
(SUMIF('Sf routed cabinet'!$B$17:$B$30,B1896,'Sf routed cabinet'!$G$17:$G$30)) +
(SUMIF('Sf routed cabinet (2)'!$B$17:$B$30,B1896,'Sf routed cabinet (2)'!$G$17:$G$30)) +
(SUMIF('Df routed cabinet'!$B$17:$B$30,B1896,'Df routed cabinet'!$G$17:$G$30)) +
(SUMIF('Df routed cabinet (2)'!$B$17:$B$30,B1896,'Df routed cabinet (2)'!$G$17:$G$30)) +
(SUMIF('Sf acrylic cabinet'!$B$17:$B$30,B1896,'Sf acrylic cabinet'!$G$17:$G$30)) +
(SUMIF('Sf acrylic cabinet (2)'!$B$17:$B$30,B1896,'Sf acrylic cabinet (2)'!$G$17:$G$30)) +
(SUMIF('Economy Sf acrylic'!$B$17:$B$30,B1896,'Economy Sf acrylic'!$G$17:$G$30)) +
(SUMIF('Df acrylic cabinet'!$B$17:$B$30,B1896,'Df acrylic cabinet'!$G$17:$G$30)) +
(SUMIF('Df acrylic cabinet (2)'!$B$17:$B$30,B1896,'Df acrylic cabinet (2)'!$G$17:$G$30)) +
(SUMIF('Sf flex cabinet'!$B$17:$B$30,B1896,'Sf flex cabinet'!$G$17:$G$30)) +
(SUMIF('Sf flex cabinet (2)'!$B$17:$B$30,B1896,'Sf flex cabinet (2)'!$G$17:$G$30)) +
(SUMIF('Df flex cabinet'!$B$17:$B$36,B1896,'Df flex cabinet'!$G$17:$G$36)) +
(SUMIF('Df flex cabinet (2)'!$B$17:$B$36,B1896,'Df flex cabinet (2)'!$G$17:$G$36)) +
(SUMIF('Pole cover'!$B$17:$B$30,B1896,'Pole cover'!$G$17:$G$30)) +
(SUMIF('Pole cover (2)'!$B$17:$B$30,B1896,'Pole cover (2)'!$G$17:$G$30)) +
(SUMIF('Structural Steel Fab'!$B$17:$B$29,B1896,'Structural Steel Fab'!$G$17:$G$29)) +
(SUMIF(Reveal!$B$17:$B$30,B1896,Reveal!$G$17:$G$30)) +
(SUMIF('Reveal (2)'!$B$17:$B$30,B1896,'Reveal (2)'!$G$17:$G$30)) +
(SUMIF('Crown cove top'!$B$17:$B$30,B1896,'Crown cove top'!$G$17:$G$30)) +
(SUMIF('EMC assembly'!$B$17:$B$30,B1896,'EMC assembly'!$G$17:$G$30)) +
(SUMIF(Crating!$B$17:$B$29,B1896,Crating!$G$17:$G$29)) +
(SUMIF('LED wiring'!$B$17:$B$30,B1896,'LED wiring'!$G$17:$G$30)) +
(SUMIF('Changeable copy face'!$B$17:$B$30,B1896,'Changeable copy face'!$G$17:$G$30)) +
(SUMIF('Flex face assembly'!$B$17:$B$30,B1896,'Flex face assembly'!$G$17:$G$30)) +
(SUMIF('Routed face assembly'!$B$17:$B$30,B1896,'Routed face assembly'!$G$17:$G$30)) +
(SUMIF('Paint calculation'!$B$17:$B$30,B1896,'Paint calculation'!$G$17:$G$30)) +
(SUMIF('Trimcap letter face'!$B$17:$B$30,B1896,'Trimcap letter face'!$G$17:$G$30)) +
(SUMIF('Trimcap letter face (2)'!$B$17:$B$30,B1896,'Trimcap letter face (2)'!$G$17:$G$30)) +
(SUMIF('Channel letter fabrication'!$B$17:$B$30,B1896,'Channel letter fabrication'!$G$17:$G$30)) +
(SUMIF('Channel letter fabrication (2)'!$B$17:$B$30,B1896,'Channel letter fabrication (2)'!$G$17:$G$30))</f>
        <v>0</v>
      </c>
    </row>
    <row r="1897" spans="1:10">
      <c r="A1897" s="28">
        <f>[1]ODBC!$A1897</f>
        <v>0</v>
      </c>
      <c r="B1897" s="29">
        <f>[1]ODBC!B1897</f>
        <v>0</v>
      </c>
      <c r="C1897" s="30" t="str">
        <f>IFERROR(VLOOKUP($B1897,[1]ODBC!$B:$H,2,FALSE),"")</f>
        <v/>
      </c>
      <c r="D1897" s="30" t="str">
        <f>IFERROR(VLOOKUP($B1897,[1]ODBC!$B:$H,3,FALSE),"")</f>
        <v/>
      </c>
      <c r="E1897" s="30" t="str">
        <f>IFERROR(VLOOKUP($B1897,[1]ODBC!$B:$H,4,FALSE),"")</f>
        <v/>
      </c>
      <c r="F1897" s="31" t="str">
        <f>IFERROR(VLOOKUP($B1897,[1]ODBC!$B:$H,5,FALSE),"")</f>
        <v/>
      </c>
      <c r="G1897" s="32">
        <f>[1]ODBC!G1897</f>
        <v>0</v>
      </c>
      <c r="H1897" s="33">
        <f>SUM([1]ODBC!H1897)</f>
        <v>0</v>
      </c>
      <c r="I1897" s="41" t="str">
        <f>'Vinyl cutting'!$B$2</f>
        <v>J36938</v>
      </c>
      <c r="J1897" s="42">
        <f ca="1">(SUMIF('Freeform time and material'!$B$17:$B$30,B1897,'Freeform time and material'!$G$17:$G$30)) +
(SUMIF('Vinyl cutting'!$B$17:$B$30,B1897,'Vinyl cutting'!$G$17:$G$30)) +
(SUMIF('Vinyl cutting (2)'!$B$17:$B$30,B1897,'Vinyl cutting (2)'!$G$17:$G$30)) +
(SUMIF('Apply vinyl graphics'!$B$17:$B$30,B1897,'Apply vinyl graphics'!$G$17:$G$30)) +
(SUMIF('Apply vinyl graphics (2)'!$B$17:$B$30,B1897,'Apply vinyl graphics (2)'!$G$17:$G$30)) +
(SUMIF('Alum pan sign'!$B$17:$B$30,B1897,'Alum pan sign'!$G$17:$G$30)) +
(SUMIF('Alum pan sign (2)'!$B$17:$B$30,B1897,'Alum pan sign (2)'!$G$17:$G$30)) +
(SUMIF('Economy pan sign'!$B$17:$B$30,B1897,'Economy pan sign'!$G$17:$G$30)) +
(SUMIF('Post and panel sign'!$B$17:$B$30,B1897,'Post and panel sign'!$G$17:$G$30)) +
(SUMIF('Post and panel sign (2)'!$B$17:$B$30,B1897,'Post and panel sign (2)'!$G$17:$G$30)) +
(SUMIF('Flat panels only'!$B$17:$B$30,B1897,'Flat panels only'!$G$17:$G$30)) +
(SUMIF('Flat panels only (2)'!$B$17:$B$30,B1897,'Flat panels only (2)'!$G$17:$G$30)) +
(SUMIF('Routed panel shapes'!$B$18:$B$31,B1897,'Routed panel shapes'!$G$18:$G$31)) +
(SUMIF('Routed panel shapes (2)'!$B$18:$B$31,B1897,'Routed panel shapes (2)'!$G$18:$G$31)) +
(SUMIF('Routed face only'!$B$17:$B$30,B1897,'Routed face only'!$G$17:$G$30)) +
(SUMIF('Routed face only (2)'!$B$17:$B$30,B1897,'Routed face only (2)'!$G$17:$G$30)) +
(SUMIF('Routed alum faces letters'!$B$17:$B$30,B1897,'Routed alum faces letters'!$G$17:$G$30)) +
(SUMIF('Routed alum faces letters (2)'!$B$17:$B$30,B1897,'Routed alum faces letters (2)'!$G$17:$G$30)) +
(SUMIF('Routed push through acrylic'!$B$17:$B$30,B1897,'Routed push through acrylic'!$G$17:$G$30)) +
(SUMIF('Routed push through acrylic (2)'!$B$17:$B$30,B1897,'Routed push through acrylic (2)'!$G$17:$G$30)) +
(SUMIF('Sf routed cabinet'!$B$17:$B$30,B1897,'Sf routed cabinet'!$G$17:$G$30)) +
(SUMIF('Sf routed cabinet (2)'!$B$17:$B$30,B1897,'Sf routed cabinet (2)'!$G$17:$G$30)) +
(SUMIF('Df routed cabinet'!$B$17:$B$30,B1897,'Df routed cabinet'!$G$17:$G$30)) +
(SUMIF('Df routed cabinet (2)'!$B$17:$B$30,B1897,'Df routed cabinet (2)'!$G$17:$G$30)) +
(SUMIF('Sf acrylic cabinet'!$B$17:$B$30,B1897,'Sf acrylic cabinet'!$G$17:$G$30)) +
(SUMIF('Sf acrylic cabinet (2)'!$B$17:$B$30,B1897,'Sf acrylic cabinet (2)'!$G$17:$G$30)) +
(SUMIF('Economy Sf acrylic'!$B$17:$B$30,B1897,'Economy Sf acrylic'!$G$17:$G$30)) +
(SUMIF('Df acrylic cabinet'!$B$17:$B$30,B1897,'Df acrylic cabinet'!$G$17:$G$30)) +
(SUMIF('Df acrylic cabinet (2)'!$B$17:$B$30,B1897,'Df acrylic cabinet (2)'!$G$17:$G$30)) +
(SUMIF('Sf flex cabinet'!$B$17:$B$30,B1897,'Sf flex cabinet'!$G$17:$G$30)) +
(SUMIF('Sf flex cabinet (2)'!$B$17:$B$30,B1897,'Sf flex cabinet (2)'!$G$17:$G$30)) +
(SUMIF('Df flex cabinet'!$B$17:$B$36,B1897,'Df flex cabinet'!$G$17:$G$36)) +
(SUMIF('Df flex cabinet (2)'!$B$17:$B$36,B1897,'Df flex cabinet (2)'!$G$17:$G$36)) +
(SUMIF('Pole cover'!$B$17:$B$30,B1897,'Pole cover'!$G$17:$G$30)) +
(SUMIF('Pole cover (2)'!$B$17:$B$30,B1897,'Pole cover (2)'!$G$17:$G$30)) +
(SUMIF('Structural Steel Fab'!$B$17:$B$29,B1897,'Structural Steel Fab'!$G$17:$G$29)) +
(SUMIF(Reveal!$B$17:$B$30,B1897,Reveal!$G$17:$G$30)) +
(SUMIF('Reveal (2)'!$B$17:$B$30,B1897,'Reveal (2)'!$G$17:$G$30)) +
(SUMIF('Crown cove top'!$B$17:$B$30,B1897,'Crown cove top'!$G$17:$G$30)) +
(SUMIF('EMC assembly'!$B$17:$B$30,B1897,'EMC assembly'!$G$17:$G$30)) +
(SUMIF(Crating!$B$17:$B$29,B1897,Crating!$G$17:$G$29)) +
(SUMIF('LED wiring'!$B$17:$B$30,B1897,'LED wiring'!$G$17:$G$30)) +
(SUMIF('Changeable copy face'!$B$17:$B$30,B1897,'Changeable copy face'!$G$17:$G$30)) +
(SUMIF('Flex face assembly'!$B$17:$B$30,B1897,'Flex face assembly'!$G$17:$G$30)) +
(SUMIF('Routed face assembly'!$B$17:$B$30,B1897,'Routed face assembly'!$G$17:$G$30)) +
(SUMIF('Paint calculation'!$B$17:$B$30,B1897,'Paint calculation'!$G$17:$G$30)) +
(SUMIF('Trimcap letter face'!$B$17:$B$30,B1897,'Trimcap letter face'!$G$17:$G$30)) +
(SUMIF('Trimcap letter face (2)'!$B$17:$B$30,B1897,'Trimcap letter face (2)'!$G$17:$G$30)) +
(SUMIF('Channel letter fabrication'!$B$17:$B$30,B1897,'Channel letter fabrication'!$G$17:$G$30)) +
(SUMIF('Channel letter fabrication (2)'!$B$17:$B$30,B1897,'Channel letter fabrication (2)'!$G$17:$G$30))</f>
        <v>0</v>
      </c>
    </row>
    <row r="1898" spans="1:10">
      <c r="A1898" s="28">
        <f>[1]ODBC!$A1898</f>
        <v>0</v>
      </c>
      <c r="B1898" s="29">
        <f>[1]ODBC!B1898</f>
        <v>0</v>
      </c>
      <c r="C1898" s="30" t="str">
        <f>IFERROR(VLOOKUP($B1898,[1]ODBC!$B:$H,2,FALSE),"")</f>
        <v/>
      </c>
      <c r="D1898" s="30" t="str">
        <f>IFERROR(VLOOKUP($B1898,[1]ODBC!$B:$H,3,FALSE),"")</f>
        <v/>
      </c>
      <c r="E1898" s="30" t="str">
        <f>IFERROR(VLOOKUP($B1898,[1]ODBC!$B:$H,4,FALSE),"")</f>
        <v/>
      </c>
      <c r="F1898" s="31" t="str">
        <f>IFERROR(VLOOKUP($B1898,[1]ODBC!$B:$H,5,FALSE),"")</f>
        <v/>
      </c>
      <c r="G1898" s="32">
        <f>[1]ODBC!G1898</f>
        <v>0</v>
      </c>
      <c r="H1898" s="33">
        <f>SUM([1]ODBC!H1898)</f>
        <v>0</v>
      </c>
      <c r="I1898" s="41" t="str">
        <f>'Vinyl cutting'!$B$2</f>
        <v>J36938</v>
      </c>
      <c r="J1898" s="42">
        <f ca="1">(SUMIF('Freeform time and material'!$B$17:$B$30,B1898,'Freeform time and material'!$G$17:$G$30)) +
(SUMIF('Vinyl cutting'!$B$17:$B$30,B1898,'Vinyl cutting'!$G$17:$G$30)) +
(SUMIF('Vinyl cutting (2)'!$B$17:$B$30,B1898,'Vinyl cutting (2)'!$G$17:$G$30)) +
(SUMIF('Apply vinyl graphics'!$B$17:$B$30,B1898,'Apply vinyl graphics'!$G$17:$G$30)) +
(SUMIF('Apply vinyl graphics (2)'!$B$17:$B$30,B1898,'Apply vinyl graphics (2)'!$G$17:$G$30)) +
(SUMIF('Alum pan sign'!$B$17:$B$30,B1898,'Alum pan sign'!$G$17:$G$30)) +
(SUMIF('Alum pan sign (2)'!$B$17:$B$30,B1898,'Alum pan sign (2)'!$G$17:$G$30)) +
(SUMIF('Economy pan sign'!$B$17:$B$30,B1898,'Economy pan sign'!$G$17:$G$30)) +
(SUMIF('Post and panel sign'!$B$17:$B$30,B1898,'Post and panel sign'!$G$17:$G$30)) +
(SUMIF('Post and panel sign (2)'!$B$17:$B$30,B1898,'Post and panel sign (2)'!$G$17:$G$30)) +
(SUMIF('Flat panels only'!$B$17:$B$30,B1898,'Flat panels only'!$G$17:$G$30)) +
(SUMIF('Flat panels only (2)'!$B$17:$B$30,B1898,'Flat panels only (2)'!$G$17:$G$30)) +
(SUMIF('Routed panel shapes'!$B$18:$B$31,B1898,'Routed panel shapes'!$G$18:$G$31)) +
(SUMIF('Routed panel shapes (2)'!$B$18:$B$31,B1898,'Routed panel shapes (2)'!$G$18:$G$31)) +
(SUMIF('Routed face only'!$B$17:$B$30,B1898,'Routed face only'!$G$17:$G$30)) +
(SUMIF('Routed face only (2)'!$B$17:$B$30,B1898,'Routed face only (2)'!$G$17:$G$30)) +
(SUMIF('Routed alum faces letters'!$B$17:$B$30,B1898,'Routed alum faces letters'!$G$17:$G$30)) +
(SUMIF('Routed alum faces letters (2)'!$B$17:$B$30,B1898,'Routed alum faces letters (2)'!$G$17:$G$30)) +
(SUMIF('Routed push through acrylic'!$B$17:$B$30,B1898,'Routed push through acrylic'!$G$17:$G$30)) +
(SUMIF('Routed push through acrylic (2)'!$B$17:$B$30,B1898,'Routed push through acrylic (2)'!$G$17:$G$30)) +
(SUMIF('Sf routed cabinet'!$B$17:$B$30,B1898,'Sf routed cabinet'!$G$17:$G$30)) +
(SUMIF('Sf routed cabinet (2)'!$B$17:$B$30,B1898,'Sf routed cabinet (2)'!$G$17:$G$30)) +
(SUMIF('Df routed cabinet'!$B$17:$B$30,B1898,'Df routed cabinet'!$G$17:$G$30)) +
(SUMIF('Df routed cabinet (2)'!$B$17:$B$30,B1898,'Df routed cabinet (2)'!$G$17:$G$30)) +
(SUMIF('Sf acrylic cabinet'!$B$17:$B$30,B1898,'Sf acrylic cabinet'!$G$17:$G$30)) +
(SUMIF('Sf acrylic cabinet (2)'!$B$17:$B$30,B1898,'Sf acrylic cabinet (2)'!$G$17:$G$30)) +
(SUMIF('Economy Sf acrylic'!$B$17:$B$30,B1898,'Economy Sf acrylic'!$G$17:$G$30)) +
(SUMIF('Df acrylic cabinet'!$B$17:$B$30,B1898,'Df acrylic cabinet'!$G$17:$G$30)) +
(SUMIF('Df acrylic cabinet (2)'!$B$17:$B$30,B1898,'Df acrylic cabinet (2)'!$G$17:$G$30)) +
(SUMIF('Sf flex cabinet'!$B$17:$B$30,B1898,'Sf flex cabinet'!$G$17:$G$30)) +
(SUMIF('Sf flex cabinet (2)'!$B$17:$B$30,B1898,'Sf flex cabinet (2)'!$G$17:$G$30)) +
(SUMIF('Df flex cabinet'!$B$17:$B$36,B1898,'Df flex cabinet'!$G$17:$G$36)) +
(SUMIF('Df flex cabinet (2)'!$B$17:$B$36,B1898,'Df flex cabinet (2)'!$G$17:$G$36)) +
(SUMIF('Pole cover'!$B$17:$B$30,B1898,'Pole cover'!$G$17:$G$30)) +
(SUMIF('Pole cover (2)'!$B$17:$B$30,B1898,'Pole cover (2)'!$G$17:$G$30)) +
(SUMIF('Structural Steel Fab'!$B$17:$B$29,B1898,'Structural Steel Fab'!$G$17:$G$29)) +
(SUMIF(Reveal!$B$17:$B$30,B1898,Reveal!$G$17:$G$30)) +
(SUMIF('Reveal (2)'!$B$17:$B$30,B1898,'Reveal (2)'!$G$17:$G$30)) +
(SUMIF('Crown cove top'!$B$17:$B$30,B1898,'Crown cove top'!$G$17:$G$30)) +
(SUMIF('EMC assembly'!$B$17:$B$30,B1898,'EMC assembly'!$G$17:$G$30)) +
(SUMIF(Crating!$B$17:$B$29,B1898,Crating!$G$17:$G$29)) +
(SUMIF('LED wiring'!$B$17:$B$30,B1898,'LED wiring'!$G$17:$G$30)) +
(SUMIF('Changeable copy face'!$B$17:$B$30,B1898,'Changeable copy face'!$G$17:$G$30)) +
(SUMIF('Flex face assembly'!$B$17:$B$30,B1898,'Flex face assembly'!$G$17:$G$30)) +
(SUMIF('Routed face assembly'!$B$17:$B$30,B1898,'Routed face assembly'!$G$17:$G$30)) +
(SUMIF('Paint calculation'!$B$17:$B$30,B1898,'Paint calculation'!$G$17:$G$30)) +
(SUMIF('Trimcap letter face'!$B$17:$B$30,B1898,'Trimcap letter face'!$G$17:$G$30)) +
(SUMIF('Trimcap letter face (2)'!$B$17:$B$30,B1898,'Trimcap letter face (2)'!$G$17:$G$30)) +
(SUMIF('Channel letter fabrication'!$B$17:$B$30,B1898,'Channel letter fabrication'!$G$17:$G$30)) +
(SUMIF('Channel letter fabrication (2)'!$B$17:$B$30,B1898,'Channel letter fabrication (2)'!$G$17:$G$30))</f>
        <v>0</v>
      </c>
    </row>
    <row r="1899" spans="1:10">
      <c r="A1899" s="28">
        <f>[1]ODBC!$A1899</f>
        <v>0</v>
      </c>
      <c r="B1899" s="29">
        <f>[1]ODBC!B1899</f>
        <v>0</v>
      </c>
      <c r="C1899" s="30" t="str">
        <f>IFERROR(VLOOKUP($B1899,[1]ODBC!$B:$H,2,FALSE),"")</f>
        <v/>
      </c>
      <c r="D1899" s="30" t="str">
        <f>IFERROR(VLOOKUP($B1899,[1]ODBC!$B:$H,3,FALSE),"")</f>
        <v/>
      </c>
      <c r="E1899" s="30" t="str">
        <f>IFERROR(VLOOKUP($B1899,[1]ODBC!$B:$H,4,FALSE),"")</f>
        <v/>
      </c>
      <c r="F1899" s="31" t="str">
        <f>IFERROR(VLOOKUP($B1899,[1]ODBC!$B:$H,5,FALSE),"")</f>
        <v/>
      </c>
      <c r="G1899" s="32">
        <f>[1]ODBC!G1899</f>
        <v>0</v>
      </c>
      <c r="H1899" s="33">
        <f>SUM([1]ODBC!H1899)</f>
        <v>0</v>
      </c>
      <c r="I1899" s="41" t="str">
        <f>'Vinyl cutting'!$B$2</f>
        <v>J36938</v>
      </c>
      <c r="J1899" s="42">
        <f ca="1">(SUMIF('Freeform time and material'!$B$17:$B$30,B1899,'Freeform time and material'!$G$17:$G$30)) +
(SUMIF('Vinyl cutting'!$B$17:$B$30,B1899,'Vinyl cutting'!$G$17:$G$30)) +
(SUMIF('Vinyl cutting (2)'!$B$17:$B$30,B1899,'Vinyl cutting (2)'!$G$17:$G$30)) +
(SUMIF('Apply vinyl graphics'!$B$17:$B$30,B1899,'Apply vinyl graphics'!$G$17:$G$30)) +
(SUMIF('Apply vinyl graphics (2)'!$B$17:$B$30,B1899,'Apply vinyl graphics (2)'!$G$17:$G$30)) +
(SUMIF('Alum pan sign'!$B$17:$B$30,B1899,'Alum pan sign'!$G$17:$G$30)) +
(SUMIF('Alum pan sign (2)'!$B$17:$B$30,B1899,'Alum pan sign (2)'!$G$17:$G$30)) +
(SUMIF('Economy pan sign'!$B$17:$B$30,B1899,'Economy pan sign'!$G$17:$G$30)) +
(SUMIF('Post and panel sign'!$B$17:$B$30,B1899,'Post and panel sign'!$G$17:$G$30)) +
(SUMIF('Post and panel sign (2)'!$B$17:$B$30,B1899,'Post and panel sign (2)'!$G$17:$G$30)) +
(SUMIF('Flat panels only'!$B$17:$B$30,B1899,'Flat panels only'!$G$17:$G$30)) +
(SUMIF('Flat panels only (2)'!$B$17:$B$30,B1899,'Flat panels only (2)'!$G$17:$G$30)) +
(SUMIF('Routed panel shapes'!$B$18:$B$31,B1899,'Routed panel shapes'!$G$18:$G$31)) +
(SUMIF('Routed panel shapes (2)'!$B$18:$B$31,B1899,'Routed panel shapes (2)'!$G$18:$G$31)) +
(SUMIF('Routed face only'!$B$17:$B$30,B1899,'Routed face only'!$G$17:$G$30)) +
(SUMIF('Routed face only (2)'!$B$17:$B$30,B1899,'Routed face only (2)'!$G$17:$G$30)) +
(SUMIF('Routed alum faces letters'!$B$17:$B$30,B1899,'Routed alum faces letters'!$G$17:$G$30)) +
(SUMIF('Routed alum faces letters (2)'!$B$17:$B$30,B1899,'Routed alum faces letters (2)'!$G$17:$G$30)) +
(SUMIF('Routed push through acrylic'!$B$17:$B$30,B1899,'Routed push through acrylic'!$G$17:$G$30)) +
(SUMIF('Routed push through acrylic (2)'!$B$17:$B$30,B1899,'Routed push through acrylic (2)'!$G$17:$G$30)) +
(SUMIF('Sf routed cabinet'!$B$17:$B$30,B1899,'Sf routed cabinet'!$G$17:$G$30)) +
(SUMIF('Sf routed cabinet (2)'!$B$17:$B$30,B1899,'Sf routed cabinet (2)'!$G$17:$G$30)) +
(SUMIF('Df routed cabinet'!$B$17:$B$30,B1899,'Df routed cabinet'!$G$17:$G$30)) +
(SUMIF('Df routed cabinet (2)'!$B$17:$B$30,B1899,'Df routed cabinet (2)'!$G$17:$G$30)) +
(SUMIF('Sf acrylic cabinet'!$B$17:$B$30,B1899,'Sf acrylic cabinet'!$G$17:$G$30)) +
(SUMIF('Sf acrylic cabinet (2)'!$B$17:$B$30,B1899,'Sf acrylic cabinet (2)'!$G$17:$G$30)) +
(SUMIF('Economy Sf acrylic'!$B$17:$B$30,B1899,'Economy Sf acrylic'!$G$17:$G$30)) +
(SUMIF('Df acrylic cabinet'!$B$17:$B$30,B1899,'Df acrylic cabinet'!$G$17:$G$30)) +
(SUMIF('Df acrylic cabinet (2)'!$B$17:$B$30,B1899,'Df acrylic cabinet (2)'!$G$17:$G$30)) +
(SUMIF('Sf flex cabinet'!$B$17:$B$30,B1899,'Sf flex cabinet'!$G$17:$G$30)) +
(SUMIF('Sf flex cabinet (2)'!$B$17:$B$30,B1899,'Sf flex cabinet (2)'!$G$17:$G$30)) +
(SUMIF('Df flex cabinet'!$B$17:$B$36,B1899,'Df flex cabinet'!$G$17:$G$36)) +
(SUMIF('Df flex cabinet (2)'!$B$17:$B$36,B1899,'Df flex cabinet (2)'!$G$17:$G$36)) +
(SUMIF('Pole cover'!$B$17:$B$30,B1899,'Pole cover'!$G$17:$G$30)) +
(SUMIF('Pole cover (2)'!$B$17:$B$30,B1899,'Pole cover (2)'!$G$17:$G$30)) +
(SUMIF('Structural Steel Fab'!$B$17:$B$29,B1899,'Structural Steel Fab'!$G$17:$G$29)) +
(SUMIF(Reveal!$B$17:$B$30,B1899,Reveal!$G$17:$G$30)) +
(SUMIF('Reveal (2)'!$B$17:$B$30,B1899,'Reveal (2)'!$G$17:$G$30)) +
(SUMIF('Crown cove top'!$B$17:$B$30,B1899,'Crown cove top'!$G$17:$G$30)) +
(SUMIF('EMC assembly'!$B$17:$B$30,B1899,'EMC assembly'!$G$17:$G$30)) +
(SUMIF(Crating!$B$17:$B$29,B1899,Crating!$G$17:$G$29)) +
(SUMIF('LED wiring'!$B$17:$B$30,B1899,'LED wiring'!$G$17:$G$30)) +
(SUMIF('Changeable copy face'!$B$17:$B$30,B1899,'Changeable copy face'!$G$17:$G$30)) +
(SUMIF('Flex face assembly'!$B$17:$B$30,B1899,'Flex face assembly'!$G$17:$G$30)) +
(SUMIF('Routed face assembly'!$B$17:$B$30,B1899,'Routed face assembly'!$G$17:$G$30)) +
(SUMIF('Paint calculation'!$B$17:$B$30,B1899,'Paint calculation'!$G$17:$G$30)) +
(SUMIF('Trimcap letter face'!$B$17:$B$30,B1899,'Trimcap letter face'!$G$17:$G$30)) +
(SUMIF('Trimcap letter face (2)'!$B$17:$B$30,B1899,'Trimcap letter face (2)'!$G$17:$G$30)) +
(SUMIF('Channel letter fabrication'!$B$17:$B$30,B1899,'Channel letter fabrication'!$G$17:$G$30)) +
(SUMIF('Channel letter fabrication (2)'!$B$17:$B$30,B1899,'Channel letter fabrication (2)'!$G$17:$G$30))</f>
        <v>0</v>
      </c>
    </row>
    <row r="1900" spans="1:10">
      <c r="A1900" s="28">
        <f>[1]ODBC!$A1900</f>
        <v>0</v>
      </c>
      <c r="B1900" s="29">
        <f>[1]ODBC!B1900</f>
        <v>0</v>
      </c>
      <c r="C1900" s="30" t="str">
        <f>IFERROR(VLOOKUP($B1900,[1]ODBC!$B:$H,2,FALSE),"")</f>
        <v/>
      </c>
      <c r="D1900" s="30" t="str">
        <f>IFERROR(VLOOKUP($B1900,[1]ODBC!$B:$H,3,FALSE),"")</f>
        <v/>
      </c>
      <c r="E1900" s="30" t="str">
        <f>IFERROR(VLOOKUP($B1900,[1]ODBC!$B:$H,4,FALSE),"")</f>
        <v/>
      </c>
      <c r="F1900" s="31" t="str">
        <f>IFERROR(VLOOKUP($B1900,[1]ODBC!$B:$H,5,FALSE),"")</f>
        <v/>
      </c>
      <c r="G1900" s="32">
        <f>[1]ODBC!G1900</f>
        <v>0</v>
      </c>
      <c r="H1900" s="33">
        <f>SUM([1]ODBC!H1900)</f>
        <v>0</v>
      </c>
      <c r="I1900" s="41" t="str">
        <f>'Vinyl cutting'!$B$2</f>
        <v>J36938</v>
      </c>
      <c r="J1900" s="42">
        <f ca="1">(SUMIF('Freeform time and material'!$B$17:$B$30,B1900,'Freeform time and material'!$G$17:$G$30)) +
(SUMIF('Vinyl cutting'!$B$17:$B$30,B1900,'Vinyl cutting'!$G$17:$G$30)) +
(SUMIF('Vinyl cutting (2)'!$B$17:$B$30,B1900,'Vinyl cutting (2)'!$G$17:$G$30)) +
(SUMIF('Apply vinyl graphics'!$B$17:$B$30,B1900,'Apply vinyl graphics'!$G$17:$G$30)) +
(SUMIF('Apply vinyl graphics (2)'!$B$17:$B$30,B1900,'Apply vinyl graphics (2)'!$G$17:$G$30)) +
(SUMIF('Alum pan sign'!$B$17:$B$30,B1900,'Alum pan sign'!$G$17:$G$30)) +
(SUMIF('Alum pan sign (2)'!$B$17:$B$30,B1900,'Alum pan sign (2)'!$G$17:$G$30)) +
(SUMIF('Economy pan sign'!$B$17:$B$30,B1900,'Economy pan sign'!$G$17:$G$30)) +
(SUMIF('Post and panel sign'!$B$17:$B$30,B1900,'Post and panel sign'!$G$17:$G$30)) +
(SUMIF('Post and panel sign (2)'!$B$17:$B$30,B1900,'Post and panel sign (2)'!$G$17:$G$30)) +
(SUMIF('Flat panels only'!$B$17:$B$30,B1900,'Flat panels only'!$G$17:$G$30)) +
(SUMIF('Flat panels only (2)'!$B$17:$B$30,B1900,'Flat panels only (2)'!$G$17:$G$30)) +
(SUMIF('Routed panel shapes'!$B$18:$B$31,B1900,'Routed panel shapes'!$G$18:$G$31)) +
(SUMIF('Routed panel shapes (2)'!$B$18:$B$31,B1900,'Routed panel shapes (2)'!$G$18:$G$31)) +
(SUMIF('Routed face only'!$B$17:$B$30,B1900,'Routed face only'!$G$17:$G$30)) +
(SUMIF('Routed face only (2)'!$B$17:$B$30,B1900,'Routed face only (2)'!$G$17:$G$30)) +
(SUMIF('Routed alum faces letters'!$B$17:$B$30,B1900,'Routed alum faces letters'!$G$17:$G$30)) +
(SUMIF('Routed alum faces letters (2)'!$B$17:$B$30,B1900,'Routed alum faces letters (2)'!$G$17:$G$30)) +
(SUMIF('Routed push through acrylic'!$B$17:$B$30,B1900,'Routed push through acrylic'!$G$17:$G$30)) +
(SUMIF('Routed push through acrylic (2)'!$B$17:$B$30,B1900,'Routed push through acrylic (2)'!$G$17:$G$30)) +
(SUMIF('Sf routed cabinet'!$B$17:$B$30,B1900,'Sf routed cabinet'!$G$17:$G$30)) +
(SUMIF('Sf routed cabinet (2)'!$B$17:$B$30,B1900,'Sf routed cabinet (2)'!$G$17:$G$30)) +
(SUMIF('Df routed cabinet'!$B$17:$B$30,B1900,'Df routed cabinet'!$G$17:$G$30)) +
(SUMIF('Df routed cabinet (2)'!$B$17:$B$30,B1900,'Df routed cabinet (2)'!$G$17:$G$30)) +
(SUMIF('Sf acrylic cabinet'!$B$17:$B$30,B1900,'Sf acrylic cabinet'!$G$17:$G$30)) +
(SUMIF('Sf acrylic cabinet (2)'!$B$17:$B$30,B1900,'Sf acrylic cabinet (2)'!$G$17:$G$30)) +
(SUMIF('Economy Sf acrylic'!$B$17:$B$30,B1900,'Economy Sf acrylic'!$G$17:$G$30)) +
(SUMIF('Df acrylic cabinet'!$B$17:$B$30,B1900,'Df acrylic cabinet'!$G$17:$G$30)) +
(SUMIF('Df acrylic cabinet (2)'!$B$17:$B$30,B1900,'Df acrylic cabinet (2)'!$G$17:$G$30)) +
(SUMIF('Sf flex cabinet'!$B$17:$B$30,B1900,'Sf flex cabinet'!$G$17:$G$30)) +
(SUMIF('Sf flex cabinet (2)'!$B$17:$B$30,B1900,'Sf flex cabinet (2)'!$G$17:$G$30)) +
(SUMIF('Df flex cabinet'!$B$17:$B$36,B1900,'Df flex cabinet'!$G$17:$G$36)) +
(SUMIF('Df flex cabinet (2)'!$B$17:$B$36,B1900,'Df flex cabinet (2)'!$G$17:$G$36)) +
(SUMIF('Pole cover'!$B$17:$B$30,B1900,'Pole cover'!$G$17:$G$30)) +
(SUMIF('Pole cover (2)'!$B$17:$B$30,B1900,'Pole cover (2)'!$G$17:$G$30)) +
(SUMIF('Structural Steel Fab'!$B$17:$B$29,B1900,'Structural Steel Fab'!$G$17:$G$29)) +
(SUMIF(Reveal!$B$17:$B$30,B1900,Reveal!$G$17:$G$30)) +
(SUMIF('Reveal (2)'!$B$17:$B$30,B1900,'Reveal (2)'!$G$17:$G$30)) +
(SUMIF('Crown cove top'!$B$17:$B$30,B1900,'Crown cove top'!$G$17:$G$30)) +
(SUMIF('EMC assembly'!$B$17:$B$30,B1900,'EMC assembly'!$G$17:$G$30)) +
(SUMIF(Crating!$B$17:$B$29,B1900,Crating!$G$17:$G$29)) +
(SUMIF('LED wiring'!$B$17:$B$30,B1900,'LED wiring'!$G$17:$G$30)) +
(SUMIF('Changeable copy face'!$B$17:$B$30,B1900,'Changeable copy face'!$G$17:$G$30)) +
(SUMIF('Flex face assembly'!$B$17:$B$30,B1900,'Flex face assembly'!$G$17:$G$30)) +
(SUMIF('Routed face assembly'!$B$17:$B$30,B1900,'Routed face assembly'!$G$17:$G$30)) +
(SUMIF('Paint calculation'!$B$17:$B$30,B1900,'Paint calculation'!$G$17:$G$30)) +
(SUMIF('Trimcap letter face'!$B$17:$B$30,B1900,'Trimcap letter face'!$G$17:$G$30)) +
(SUMIF('Trimcap letter face (2)'!$B$17:$B$30,B1900,'Trimcap letter face (2)'!$G$17:$G$30)) +
(SUMIF('Channel letter fabrication'!$B$17:$B$30,B1900,'Channel letter fabrication'!$G$17:$G$30)) +
(SUMIF('Channel letter fabrication (2)'!$B$17:$B$30,B1900,'Channel letter fabrication (2)'!$G$17:$G$30))</f>
        <v>0</v>
      </c>
    </row>
    <row r="1901" spans="1:10">
      <c r="A1901" s="28">
        <f>[1]ODBC!$A1901</f>
        <v>0</v>
      </c>
      <c r="B1901" s="29">
        <f>[1]ODBC!B1901</f>
        <v>0</v>
      </c>
      <c r="C1901" s="30" t="str">
        <f>IFERROR(VLOOKUP($B1901,[1]ODBC!$B:$H,2,FALSE),"")</f>
        <v/>
      </c>
      <c r="D1901" s="30" t="str">
        <f>IFERROR(VLOOKUP($B1901,[1]ODBC!$B:$H,3,FALSE),"")</f>
        <v/>
      </c>
      <c r="E1901" s="30" t="str">
        <f>IFERROR(VLOOKUP($B1901,[1]ODBC!$B:$H,4,FALSE),"")</f>
        <v/>
      </c>
      <c r="F1901" s="31" t="str">
        <f>IFERROR(VLOOKUP($B1901,[1]ODBC!$B:$H,5,FALSE),"")</f>
        <v/>
      </c>
      <c r="G1901" s="32">
        <f>[1]ODBC!G1901</f>
        <v>0</v>
      </c>
      <c r="H1901" s="33">
        <f>SUM([1]ODBC!H1901)</f>
        <v>0</v>
      </c>
      <c r="I1901" s="41" t="str">
        <f>'Vinyl cutting'!$B$2</f>
        <v>J36938</v>
      </c>
      <c r="J1901" s="42">
        <f ca="1">(SUMIF('Freeform time and material'!$B$17:$B$30,B1901,'Freeform time and material'!$G$17:$G$30)) +
(SUMIF('Vinyl cutting'!$B$17:$B$30,B1901,'Vinyl cutting'!$G$17:$G$30)) +
(SUMIF('Vinyl cutting (2)'!$B$17:$B$30,B1901,'Vinyl cutting (2)'!$G$17:$G$30)) +
(SUMIF('Apply vinyl graphics'!$B$17:$B$30,B1901,'Apply vinyl graphics'!$G$17:$G$30)) +
(SUMIF('Apply vinyl graphics (2)'!$B$17:$B$30,B1901,'Apply vinyl graphics (2)'!$G$17:$G$30)) +
(SUMIF('Alum pan sign'!$B$17:$B$30,B1901,'Alum pan sign'!$G$17:$G$30)) +
(SUMIF('Alum pan sign (2)'!$B$17:$B$30,B1901,'Alum pan sign (2)'!$G$17:$G$30)) +
(SUMIF('Economy pan sign'!$B$17:$B$30,B1901,'Economy pan sign'!$G$17:$G$30)) +
(SUMIF('Post and panel sign'!$B$17:$B$30,B1901,'Post and panel sign'!$G$17:$G$30)) +
(SUMIF('Post and panel sign (2)'!$B$17:$B$30,B1901,'Post and panel sign (2)'!$G$17:$G$30)) +
(SUMIF('Flat panels only'!$B$17:$B$30,B1901,'Flat panels only'!$G$17:$G$30)) +
(SUMIF('Flat panels only (2)'!$B$17:$B$30,B1901,'Flat panels only (2)'!$G$17:$G$30)) +
(SUMIF('Routed panel shapes'!$B$18:$B$31,B1901,'Routed panel shapes'!$G$18:$G$31)) +
(SUMIF('Routed panel shapes (2)'!$B$18:$B$31,B1901,'Routed panel shapes (2)'!$G$18:$G$31)) +
(SUMIF('Routed face only'!$B$17:$B$30,B1901,'Routed face only'!$G$17:$G$30)) +
(SUMIF('Routed face only (2)'!$B$17:$B$30,B1901,'Routed face only (2)'!$G$17:$G$30)) +
(SUMIF('Routed alum faces letters'!$B$17:$B$30,B1901,'Routed alum faces letters'!$G$17:$G$30)) +
(SUMIF('Routed alum faces letters (2)'!$B$17:$B$30,B1901,'Routed alum faces letters (2)'!$G$17:$G$30)) +
(SUMIF('Routed push through acrylic'!$B$17:$B$30,B1901,'Routed push through acrylic'!$G$17:$G$30)) +
(SUMIF('Routed push through acrylic (2)'!$B$17:$B$30,B1901,'Routed push through acrylic (2)'!$G$17:$G$30)) +
(SUMIF('Sf routed cabinet'!$B$17:$B$30,B1901,'Sf routed cabinet'!$G$17:$G$30)) +
(SUMIF('Sf routed cabinet (2)'!$B$17:$B$30,B1901,'Sf routed cabinet (2)'!$G$17:$G$30)) +
(SUMIF('Df routed cabinet'!$B$17:$B$30,B1901,'Df routed cabinet'!$G$17:$G$30)) +
(SUMIF('Df routed cabinet (2)'!$B$17:$B$30,B1901,'Df routed cabinet (2)'!$G$17:$G$30)) +
(SUMIF('Sf acrylic cabinet'!$B$17:$B$30,B1901,'Sf acrylic cabinet'!$G$17:$G$30)) +
(SUMIF('Sf acrylic cabinet (2)'!$B$17:$B$30,B1901,'Sf acrylic cabinet (2)'!$G$17:$G$30)) +
(SUMIF('Economy Sf acrylic'!$B$17:$B$30,B1901,'Economy Sf acrylic'!$G$17:$G$30)) +
(SUMIF('Df acrylic cabinet'!$B$17:$B$30,B1901,'Df acrylic cabinet'!$G$17:$G$30)) +
(SUMIF('Df acrylic cabinet (2)'!$B$17:$B$30,B1901,'Df acrylic cabinet (2)'!$G$17:$G$30)) +
(SUMIF('Sf flex cabinet'!$B$17:$B$30,B1901,'Sf flex cabinet'!$G$17:$G$30)) +
(SUMIF('Sf flex cabinet (2)'!$B$17:$B$30,B1901,'Sf flex cabinet (2)'!$G$17:$G$30)) +
(SUMIF('Df flex cabinet'!$B$17:$B$36,B1901,'Df flex cabinet'!$G$17:$G$36)) +
(SUMIF('Df flex cabinet (2)'!$B$17:$B$36,B1901,'Df flex cabinet (2)'!$G$17:$G$36)) +
(SUMIF('Pole cover'!$B$17:$B$30,B1901,'Pole cover'!$G$17:$G$30)) +
(SUMIF('Pole cover (2)'!$B$17:$B$30,B1901,'Pole cover (2)'!$G$17:$G$30)) +
(SUMIF('Structural Steel Fab'!$B$17:$B$29,B1901,'Structural Steel Fab'!$G$17:$G$29)) +
(SUMIF(Reveal!$B$17:$B$30,B1901,Reveal!$G$17:$G$30)) +
(SUMIF('Reveal (2)'!$B$17:$B$30,B1901,'Reveal (2)'!$G$17:$G$30)) +
(SUMIF('Crown cove top'!$B$17:$B$30,B1901,'Crown cove top'!$G$17:$G$30)) +
(SUMIF('EMC assembly'!$B$17:$B$30,B1901,'EMC assembly'!$G$17:$G$30)) +
(SUMIF(Crating!$B$17:$B$29,B1901,Crating!$G$17:$G$29)) +
(SUMIF('LED wiring'!$B$17:$B$30,B1901,'LED wiring'!$G$17:$G$30)) +
(SUMIF('Changeable copy face'!$B$17:$B$30,B1901,'Changeable copy face'!$G$17:$G$30)) +
(SUMIF('Flex face assembly'!$B$17:$B$30,B1901,'Flex face assembly'!$G$17:$G$30)) +
(SUMIF('Routed face assembly'!$B$17:$B$30,B1901,'Routed face assembly'!$G$17:$G$30)) +
(SUMIF('Paint calculation'!$B$17:$B$30,B1901,'Paint calculation'!$G$17:$G$30)) +
(SUMIF('Trimcap letter face'!$B$17:$B$30,B1901,'Trimcap letter face'!$G$17:$G$30)) +
(SUMIF('Trimcap letter face (2)'!$B$17:$B$30,B1901,'Trimcap letter face (2)'!$G$17:$G$30)) +
(SUMIF('Channel letter fabrication'!$B$17:$B$30,B1901,'Channel letter fabrication'!$G$17:$G$30)) +
(SUMIF('Channel letter fabrication (2)'!$B$17:$B$30,B1901,'Channel letter fabrication (2)'!$G$17:$G$30))</f>
        <v>0</v>
      </c>
    </row>
    <row r="1902" spans="1:10">
      <c r="A1902" s="28">
        <f>[1]ODBC!$A1902</f>
        <v>0</v>
      </c>
      <c r="B1902" s="29">
        <f>[1]ODBC!B1902</f>
        <v>0</v>
      </c>
      <c r="C1902" s="30" t="str">
        <f>IFERROR(VLOOKUP($B1902,[1]ODBC!$B:$H,2,FALSE),"")</f>
        <v/>
      </c>
      <c r="D1902" s="30" t="str">
        <f>IFERROR(VLOOKUP($B1902,[1]ODBC!$B:$H,3,FALSE),"")</f>
        <v/>
      </c>
      <c r="E1902" s="30" t="str">
        <f>IFERROR(VLOOKUP($B1902,[1]ODBC!$B:$H,4,FALSE),"")</f>
        <v/>
      </c>
      <c r="F1902" s="31" t="str">
        <f>IFERROR(VLOOKUP($B1902,[1]ODBC!$B:$H,5,FALSE),"")</f>
        <v/>
      </c>
      <c r="G1902" s="32">
        <f>[1]ODBC!G1902</f>
        <v>0</v>
      </c>
      <c r="H1902" s="33">
        <f>SUM([1]ODBC!H1902)</f>
        <v>0</v>
      </c>
      <c r="I1902" s="41" t="str">
        <f>'Vinyl cutting'!$B$2</f>
        <v>J36938</v>
      </c>
      <c r="J1902" s="42">
        <f ca="1">(SUMIF('Freeform time and material'!$B$17:$B$30,B1902,'Freeform time and material'!$G$17:$G$30)) +
(SUMIF('Vinyl cutting'!$B$17:$B$30,B1902,'Vinyl cutting'!$G$17:$G$30)) +
(SUMIF('Vinyl cutting (2)'!$B$17:$B$30,B1902,'Vinyl cutting (2)'!$G$17:$G$30)) +
(SUMIF('Apply vinyl graphics'!$B$17:$B$30,B1902,'Apply vinyl graphics'!$G$17:$G$30)) +
(SUMIF('Apply vinyl graphics (2)'!$B$17:$B$30,B1902,'Apply vinyl graphics (2)'!$G$17:$G$30)) +
(SUMIF('Alum pan sign'!$B$17:$B$30,B1902,'Alum pan sign'!$G$17:$G$30)) +
(SUMIF('Alum pan sign (2)'!$B$17:$B$30,B1902,'Alum pan sign (2)'!$G$17:$G$30)) +
(SUMIF('Economy pan sign'!$B$17:$B$30,B1902,'Economy pan sign'!$G$17:$G$30)) +
(SUMIF('Post and panel sign'!$B$17:$B$30,B1902,'Post and panel sign'!$G$17:$G$30)) +
(SUMIF('Post and panel sign (2)'!$B$17:$B$30,B1902,'Post and panel sign (2)'!$G$17:$G$30)) +
(SUMIF('Flat panels only'!$B$17:$B$30,B1902,'Flat panels only'!$G$17:$G$30)) +
(SUMIF('Flat panels only (2)'!$B$17:$B$30,B1902,'Flat panels only (2)'!$G$17:$G$30)) +
(SUMIF('Routed panel shapes'!$B$18:$B$31,B1902,'Routed panel shapes'!$G$18:$G$31)) +
(SUMIF('Routed panel shapes (2)'!$B$18:$B$31,B1902,'Routed panel shapes (2)'!$G$18:$G$31)) +
(SUMIF('Routed face only'!$B$17:$B$30,B1902,'Routed face only'!$G$17:$G$30)) +
(SUMIF('Routed face only (2)'!$B$17:$B$30,B1902,'Routed face only (2)'!$G$17:$G$30)) +
(SUMIF('Routed alum faces letters'!$B$17:$B$30,B1902,'Routed alum faces letters'!$G$17:$G$30)) +
(SUMIF('Routed alum faces letters (2)'!$B$17:$B$30,B1902,'Routed alum faces letters (2)'!$G$17:$G$30)) +
(SUMIF('Routed push through acrylic'!$B$17:$B$30,B1902,'Routed push through acrylic'!$G$17:$G$30)) +
(SUMIF('Routed push through acrylic (2)'!$B$17:$B$30,B1902,'Routed push through acrylic (2)'!$G$17:$G$30)) +
(SUMIF('Sf routed cabinet'!$B$17:$B$30,B1902,'Sf routed cabinet'!$G$17:$G$30)) +
(SUMIF('Sf routed cabinet (2)'!$B$17:$B$30,B1902,'Sf routed cabinet (2)'!$G$17:$G$30)) +
(SUMIF('Df routed cabinet'!$B$17:$B$30,B1902,'Df routed cabinet'!$G$17:$G$30)) +
(SUMIF('Df routed cabinet (2)'!$B$17:$B$30,B1902,'Df routed cabinet (2)'!$G$17:$G$30)) +
(SUMIF('Sf acrylic cabinet'!$B$17:$B$30,B1902,'Sf acrylic cabinet'!$G$17:$G$30)) +
(SUMIF('Sf acrylic cabinet (2)'!$B$17:$B$30,B1902,'Sf acrylic cabinet (2)'!$G$17:$G$30)) +
(SUMIF('Economy Sf acrylic'!$B$17:$B$30,B1902,'Economy Sf acrylic'!$G$17:$G$30)) +
(SUMIF('Df acrylic cabinet'!$B$17:$B$30,B1902,'Df acrylic cabinet'!$G$17:$G$30)) +
(SUMIF('Df acrylic cabinet (2)'!$B$17:$B$30,B1902,'Df acrylic cabinet (2)'!$G$17:$G$30)) +
(SUMIF('Sf flex cabinet'!$B$17:$B$30,B1902,'Sf flex cabinet'!$G$17:$G$30)) +
(SUMIF('Sf flex cabinet (2)'!$B$17:$B$30,B1902,'Sf flex cabinet (2)'!$G$17:$G$30)) +
(SUMIF('Df flex cabinet'!$B$17:$B$36,B1902,'Df flex cabinet'!$G$17:$G$36)) +
(SUMIF('Df flex cabinet (2)'!$B$17:$B$36,B1902,'Df flex cabinet (2)'!$G$17:$G$36)) +
(SUMIF('Pole cover'!$B$17:$B$30,B1902,'Pole cover'!$G$17:$G$30)) +
(SUMIF('Pole cover (2)'!$B$17:$B$30,B1902,'Pole cover (2)'!$G$17:$G$30)) +
(SUMIF('Structural Steel Fab'!$B$17:$B$29,B1902,'Structural Steel Fab'!$G$17:$G$29)) +
(SUMIF(Reveal!$B$17:$B$30,B1902,Reveal!$G$17:$G$30)) +
(SUMIF('Reveal (2)'!$B$17:$B$30,B1902,'Reveal (2)'!$G$17:$G$30)) +
(SUMIF('Crown cove top'!$B$17:$B$30,B1902,'Crown cove top'!$G$17:$G$30)) +
(SUMIF('EMC assembly'!$B$17:$B$30,B1902,'EMC assembly'!$G$17:$G$30)) +
(SUMIF(Crating!$B$17:$B$29,B1902,Crating!$G$17:$G$29)) +
(SUMIF('LED wiring'!$B$17:$B$30,B1902,'LED wiring'!$G$17:$G$30)) +
(SUMIF('Changeable copy face'!$B$17:$B$30,B1902,'Changeable copy face'!$G$17:$G$30)) +
(SUMIF('Flex face assembly'!$B$17:$B$30,B1902,'Flex face assembly'!$G$17:$G$30)) +
(SUMIF('Routed face assembly'!$B$17:$B$30,B1902,'Routed face assembly'!$G$17:$G$30)) +
(SUMIF('Paint calculation'!$B$17:$B$30,B1902,'Paint calculation'!$G$17:$G$30)) +
(SUMIF('Trimcap letter face'!$B$17:$B$30,B1902,'Trimcap letter face'!$G$17:$G$30)) +
(SUMIF('Trimcap letter face (2)'!$B$17:$B$30,B1902,'Trimcap letter face (2)'!$G$17:$G$30)) +
(SUMIF('Channel letter fabrication'!$B$17:$B$30,B1902,'Channel letter fabrication'!$G$17:$G$30)) +
(SUMIF('Channel letter fabrication (2)'!$B$17:$B$30,B1902,'Channel letter fabrication (2)'!$G$17:$G$30))</f>
        <v>0</v>
      </c>
    </row>
    <row r="1903" spans="1:10">
      <c r="A1903" s="28">
        <f>[1]ODBC!$A1903</f>
        <v>0</v>
      </c>
      <c r="B1903" s="29">
        <f>[1]ODBC!B1903</f>
        <v>0</v>
      </c>
      <c r="C1903" s="30" t="str">
        <f>IFERROR(VLOOKUP($B1903,[1]ODBC!$B:$H,2,FALSE),"")</f>
        <v/>
      </c>
      <c r="D1903" s="30" t="str">
        <f>IFERROR(VLOOKUP($B1903,[1]ODBC!$B:$H,3,FALSE),"")</f>
        <v/>
      </c>
      <c r="E1903" s="30" t="str">
        <f>IFERROR(VLOOKUP($B1903,[1]ODBC!$B:$H,4,FALSE),"")</f>
        <v/>
      </c>
      <c r="F1903" s="31" t="str">
        <f>IFERROR(VLOOKUP($B1903,[1]ODBC!$B:$H,5,FALSE),"")</f>
        <v/>
      </c>
      <c r="G1903" s="32">
        <f>[1]ODBC!G1903</f>
        <v>0</v>
      </c>
      <c r="H1903" s="33">
        <f>SUM([1]ODBC!H1903)</f>
        <v>0</v>
      </c>
      <c r="I1903" s="41" t="str">
        <f>'Vinyl cutting'!$B$2</f>
        <v>J36938</v>
      </c>
      <c r="J1903" s="42">
        <f ca="1">(SUMIF('Freeform time and material'!$B$17:$B$30,B1903,'Freeform time and material'!$G$17:$G$30)) +
(SUMIF('Vinyl cutting'!$B$17:$B$30,B1903,'Vinyl cutting'!$G$17:$G$30)) +
(SUMIF('Vinyl cutting (2)'!$B$17:$B$30,B1903,'Vinyl cutting (2)'!$G$17:$G$30)) +
(SUMIF('Apply vinyl graphics'!$B$17:$B$30,B1903,'Apply vinyl graphics'!$G$17:$G$30)) +
(SUMIF('Apply vinyl graphics (2)'!$B$17:$B$30,B1903,'Apply vinyl graphics (2)'!$G$17:$G$30)) +
(SUMIF('Alum pan sign'!$B$17:$B$30,B1903,'Alum pan sign'!$G$17:$G$30)) +
(SUMIF('Alum pan sign (2)'!$B$17:$B$30,B1903,'Alum pan sign (2)'!$G$17:$G$30)) +
(SUMIF('Economy pan sign'!$B$17:$B$30,B1903,'Economy pan sign'!$G$17:$G$30)) +
(SUMIF('Post and panel sign'!$B$17:$B$30,B1903,'Post and panel sign'!$G$17:$G$30)) +
(SUMIF('Post and panel sign (2)'!$B$17:$B$30,B1903,'Post and panel sign (2)'!$G$17:$G$30)) +
(SUMIF('Flat panels only'!$B$17:$B$30,B1903,'Flat panels only'!$G$17:$G$30)) +
(SUMIF('Flat panels only (2)'!$B$17:$B$30,B1903,'Flat panels only (2)'!$G$17:$G$30)) +
(SUMIF('Routed panel shapes'!$B$18:$B$31,B1903,'Routed panel shapes'!$G$18:$G$31)) +
(SUMIF('Routed panel shapes (2)'!$B$18:$B$31,B1903,'Routed panel shapes (2)'!$G$18:$G$31)) +
(SUMIF('Routed face only'!$B$17:$B$30,B1903,'Routed face only'!$G$17:$G$30)) +
(SUMIF('Routed face only (2)'!$B$17:$B$30,B1903,'Routed face only (2)'!$G$17:$G$30)) +
(SUMIF('Routed alum faces letters'!$B$17:$B$30,B1903,'Routed alum faces letters'!$G$17:$G$30)) +
(SUMIF('Routed alum faces letters (2)'!$B$17:$B$30,B1903,'Routed alum faces letters (2)'!$G$17:$G$30)) +
(SUMIF('Routed push through acrylic'!$B$17:$B$30,B1903,'Routed push through acrylic'!$G$17:$G$30)) +
(SUMIF('Routed push through acrylic (2)'!$B$17:$B$30,B1903,'Routed push through acrylic (2)'!$G$17:$G$30)) +
(SUMIF('Sf routed cabinet'!$B$17:$B$30,B1903,'Sf routed cabinet'!$G$17:$G$30)) +
(SUMIF('Sf routed cabinet (2)'!$B$17:$B$30,B1903,'Sf routed cabinet (2)'!$G$17:$G$30)) +
(SUMIF('Df routed cabinet'!$B$17:$B$30,B1903,'Df routed cabinet'!$G$17:$G$30)) +
(SUMIF('Df routed cabinet (2)'!$B$17:$B$30,B1903,'Df routed cabinet (2)'!$G$17:$G$30)) +
(SUMIF('Sf acrylic cabinet'!$B$17:$B$30,B1903,'Sf acrylic cabinet'!$G$17:$G$30)) +
(SUMIF('Sf acrylic cabinet (2)'!$B$17:$B$30,B1903,'Sf acrylic cabinet (2)'!$G$17:$G$30)) +
(SUMIF('Economy Sf acrylic'!$B$17:$B$30,B1903,'Economy Sf acrylic'!$G$17:$G$30)) +
(SUMIF('Df acrylic cabinet'!$B$17:$B$30,B1903,'Df acrylic cabinet'!$G$17:$G$30)) +
(SUMIF('Df acrylic cabinet (2)'!$B$17:$B$30,B1903,'Df acrylic cabinet (2)'!$G$17:$G$30)) +
(SUMIF('Sf flex cabinet'!$B$17:$B$30,B1903,'Sf flex cabinet'!$G$17:$G$30)) +
(SUMIF('Sf flex cabinet (2)'!$B$17:$B$30,B1903,'Sf flex cabinet (2)'!$G$17:$G$30)) +
(SUMIF('Df flex cabinet'!$B$17:$B$36,B1903,'Df flex cabinet'!$G$17:$G$36)) +
(SUMIF('Df flex cabinet (2)'!$B$17:$B$36,B1903,'Df flex cabinet (2)'!$G$17:$G$36)) +
(SUMIF('Pole cover'!$B$17:$B$30,B1903,'Pole cover'!$G$17:$G$30)) +
(SUMIF('Pole cover (2)'!$B$17:$B$30,B1903,'Pole cover (2)'!$G$17:$G$30)) +
(SUMIF('Structural Steel Fab'!$B$17:$B$29,B1903,'Structural Steel Fab'!$G$17:$G$29)) +
(SUMIF(Reveal!$B$17:$B$30,B1903,Reveal!$G$17:$G$30)) +
(SUMIF('Reveal (2)'!$B$17:$B$30,B1903,'Reveal (2)'!$G$17:$G$30)) +
(SUMIF('Crown cove top'!$B$17:$B$30,B1903,'Crown cove top'!$G$17:$G$30)) +
(SUMIF('EMC assembly'!$B$17:$B$30,B1903,'EMC assembly'!$G$17:$G$30)) +
(SUMIF(Crating!$B$17:$B$29,B1903,Crating!$G$17:$G$29)) +
(SUMIF('LED wiring'!$B$17:$B$30,B1903,'LED wiring'!$G$17:$G$30)) +
(SUMIF('Changeable copy face'!$B$17:$B$30,B1903,'Changeable copy face'!$G$17:$G$30)) +
(SUMIF('Flex face assembly'!$B$17:$B$30,B1903,'Flex face assembly'!$G$17:$G$30)) +
(SUMIF('Routed face assembly'!$B$17:$B$30,B1903,'Routed face assembly'!$G$17:$G$30)) +
(SUMIF('Paint calculation'!$B$17:$B$30,B1903,'Paint calculation'!$G$17:$G$30)) +
(SUMIF('Trimcap letter face'!$B$17:$B$30,B1903,'Trimcap letter face'!$G$17:$G$30)) +
(SUMIF('Trimcap letter face (2)'!$B$17:$B$30,B1903,'Trimcap letter face (2)'!$G$17:$G$30)) +
(SUMIF('Channel letter fabrication'!$B$17:$B$30,B1903,'Channel letter fabrication'!$G$17:$G$30)) +
(SUMIF('Channel letter fabrication (2)'!$B$17:$B$30,B1903,'Channel letter fabrication (2)'!$G$17:$G$30))</f>
        <v>0</v>
      </c>
    </row>
    <row r="1904" spans="1:10">
      <c r="A1904" s="28">
        <f>[1]ODBC!$A1904</f>
        <v>0</v>
      </c>
      <c r="B1904" s="29">
        <f>[1]ODBC!B1904</f>
        <v>0</v>
      </c>
      <c r="C1904" s="30" t="str">
        <f>IFERROR(VLOOKUP($B1904,[1]ODBC!$B:$H,2,FALSE),"")</f>
        <v/>
      </c>
      <c r="D1904" s="30" t="str">
        <f>IFERROR(VLOOKUP($B1904,[1]ODBC!$B:$H,3,FALSE),"")</f>
        <v/>
      </c>
      <c r="E1904" s="30" t="str">
        <f>IFERROR(VLOOKUP($B1904,[1]ODBC!$B:$H,4,FALSE),"")</f>
        <v/>
      </c>
      <c r="F1904" s="31" t="str">
        <f>IFERROR(VLOOKUP($B1904,[1]ODBC!$B:$H,5,FALSE),"")</f>
        <v/>
      </c>
      <c r="G1904" s="32">
        <f>[1]ODBC!G1904</f>
        <v>0</v>
      </c>
      <c r="H1904" s="33">
        <f>SUM([1]ODBC!H1904)</f>
        <v>0</v>
      </c>
      <c r="I1904" s="41" t="str">
        <f>'Vinyl cutting'!$B$2</f>
        <v>J36938</v>
      </c>
      <c r="J1904" s="42">
        <f ca="1">(SUMIF('Freeform time and material'!$B$17:$B$30,B1904,'Freeform time and material'!$G$17:$G$30)) +
(SUMIF('Vinyl cutting'!$B$17:$B$30,B1904,'Vinyl cutting'!$G$17:$G$30)) +
(SUMIF('Vinyl cutting (2)'!$B$17:$B$30,B1904,'Vinyl cutting (2)'!$G$17:$G$30)) +
(SUMIF('Apply vinyl graphics'!$B$17:$B$30,B1904,'Apply vinyl graphics'!$G$17:$G$30)) +
(SUMIF('Apply vinyl graphics (2)'!$B$17:$B$30,B1904,'Apply vinyl graphics (2)'!$G$17:$G$30)) +
(SUMIF('Alum pan sign'!$B$17:$B$30,B1904,'Alum pan sign'!$G$17:$G$30)) +
(SUMIF('Alum pan sign (2)'!$B$17:$B$30,B1904,'Alum pan sign (2)'!$G$17:$G$30)) +
(SUMIF('Economy pan sign'!$B$17:$B$30,B1904,'Economy pan sign'!$G$17:$G$30)) +
(SUMIF('Post and panel sign'!$B$17:$B$30,B1904,'Post and panel sign'!$G$17:$G$30)) +
(SUMIF('Post and panel sign (2)'!$B$17:$B$30,B1904,'Post and panel sign (2)'!$G$17:$G$30)) +
(SUMIF('Flat panels only'!$B$17:$B$30,B1904,'Flat panels only'!$G$17:$G$30)) +
(SUMIF('Flat panels only (2)'!$B$17:$B$30,B1904,'Flat panels only (2)'!$G$17:$G$30)) +
(SUMIF('Routed panel shapes'!$B$18:$B$31,B1904,'Routed panel shapes'!$G$18:$G$31)) +
(SUMIF('Routed panel shapes (2)'!$B$18:$B$31,B1904,'Routed panel shapes (2)'!$G$18:$G$31)) +
(SUMIF('Routed face only'!$B$17:$B$30,B1904,'Routed face only'!$G$17:$G$30)) +
(SUMIF('Routed face only (2)'!$B$17:$B$30,B1904,'Routed face only (2)'!$G$17:$G$30)) +
(SUMIF('Routed alum faces letters'!$B$17:$B$30,B1904,'Routed alum faces letters'!$G$17:$G$30)) +
(SUMIF('Routed alum faces letters (2)'!$B$17:$B$30,B1904,'Routed alum faces letters (2)'!$G$17:$G$30)) +
(SUMIF('Routed push through acrylic'!$B$17:$B$30,B1904,'Routed push through acrylic'!$G$17:$G$30)) +
(SUMIF('Routed push through acrylic (2)'!$B$17:$B$30,B1904,'Routed push through acrylic (2)'!$G$17:$G$30)) +
(SUMIF('Sf routed cabinet'!$B$17:$B$30,B1904,'Sf routed cabinet'!$G$17:$G$30)) +
(SUMIF('Sf routed cabinet (2)'!$B$17:$B$30,B1904,'Sf routed cabinet (2)'!$G$17:$G$30)) +
(SUMIF('Df routed cabinet'!$B$17:$B$30,B1904,'Df routed cabinet'!$G$17:$G$30)) +
(SUMIF('Df routed cabinet (2)'!$B$17:$B$30,B1904,'Df routed cabinet (2)'!$G$17:$G$30)) +
(SUMIF('Sf acrylic cabinet'!$B$17:$B$30,B1904,'Sf acrylic cabinet'!$G$17:$G$30)) +
(SUMIF('Sf acrylic cabinet (2)'!$B$17:$B$30,B1904,'Sf acrylic cabinet (2)'!$G$17:$G$30)) +
(SUMIF('Economy Sf acrylic'!$B$17:$B$30,B1904,'Economy Sf acrylic'!$G$17:$G$30)) +
(SUMIF('Df acrylic cabinet'!$B$17:$B$30,B1904,'Df acrylic cabinet'!$G$17:$G$30)) +
(SUMIF('Df acrylic cabinet (2)'!$B$17:$B$30,B1904,'Df acrylic cabinet (2)'!$G$17:$G$30)) +
(SUMIF('Sf flex cabinet'!$B$17:$B$30,B1904,'Sf flex cabinet'!$G$17:$G$30)) +
(SUMIF('Sf flex cabinet (2)'!$B$17:$B$30,B1904,'Sf flex cabinet (2)'!$G$17:$G$30)) +
(SUMIF('Df flex cabinet'!$B$17:$B$36,B1904,'Df flex cabinet'!$G$17:$G$36)) +
(SUMIF('Df flex cabinet (2)'!$B$17:$B$36,B1904,'Df flex cabinet (2)'!$G$17:$G$36)) +
(SUMIF('Pole cover'!$B$17:$B$30,B1904,'Pole cover'!$G$17:$G$30)) +
(SUMIF('Pole cover (2)'!$B$17:$B$30,B1904,'Pole cover (2)'!$G$17:$G$30)) +
(SUMIF('Structural Steel Fab'!$B$17:$B$29,B1904,'Structural Steel Fab'!$G$17:$G$29)) +
(SUMIF(Reveal!$B$17:$B$30,B1904,Reveal!$G$17:$G$30)) +
(SUMIF('Reveal (2)'!$B$17:$B$30,B1904,'Reveal (2)'!$G$17:$G$30)) +
(SUMIF('Crown cove top'!$B$17:$B$30,B1904,'Crown cove top'!$G$17:$G$30)) +
(SUMIF('EMC assembly'!$B$17:$B$30,B1904,'EMC assembly'!$G$17:$G$30)) +
(SUMIF(Crating!$B$17:$B$29,B1904,Crating!$G$17:$G$29)) +
(SUMIF('LED wiring'!$B$17:$B$30,B1904,'LED wiring'!$G$17:$G$30)) +
(SUMIF('Changeable copy face'!$B$17:$B$30,B1904,'Changeable copy face'!$G$17:$G$30)) +
(SUMIF('Flex face assembly'!$B$17:$B$30,B1904,'Flex face assembly'!$G$17:$G$30)) +
(SUMIF('Routed face assembly'!$B$17:$B$30,B1904,'Routed face assembly'!$G$17:$G$30)) +
(SUMIF('Paint calculation'!$B$17:$B$30,B1904,'Paint calculation'!$G$17:$G$30)) +
(SUMIF('Trimcap letter face'!$B$17:$B$30,B1904,'Trimcap letter face'!$G$17:$G$30)) +
(SUMIF('Trimcap letter face (2)'!$B$17:$B$30,B1904,'Trimcap letter face (2)'!$G$17:$G$30)) +
(SUMIF('Channel letter fabrication'!$B$17:$B$30,B1904,'Channel letter fabrication'!$G$17:$G$30)) +
(SUMIF('Channel letter fabrication (2)'!$B$17:$B$30,B1904,'Channel letter fabrication (2)'!$G$17:$G$30))</f>
        <v>0</v>
      </c>
    </row>
    <row r="1905" spans="1:10">
      <c r="A1905" s="28">
        <f>[1]ODBC!$A1905</f>
        <v>0</v>
      </c>
      <c r="B1905" s="29">
        <f>[1]ODBC!B1905</f>
        <v>0</v>
      </c>
      <c r="C1905" s="30" t="str">
        <f>IFERROR(VLOOKUP($B1905,[1]ODBC!$B:$H,2,FALSE),"")</f>
        <v/>
      </c>
      <c r="D1905" s="30" t="str">
        <f>IFERROR(VLOOKUP($B1905,[1]ODBC!$B:$H,3,FALSE),"")</f>
        <v/>
      </c>
      <c r="E1905" s="30" t="str">
        <f>IFERROR(VLOOKUP($B1905,[1]ODBC!$B:$H,4,FALSE),"")</f>
        <v/>
      </c>
      <c r="F1905" s="31" t="str">
        <f>IFERROR(VLOOKUP($B1905,[1]ODBC!$B:$H,5,FALSE),"")</f>
        <v/>
      </c>
      <c r="G1905" s="32">
        <f>[1]ODBC!G1905</f>
        <v>0</v>
      </c>
      <c r="H1905" s="33">
        <f>SUM([1]ODBC!H1905)</f>
        <v>0</v>
      </c>
      <c r="I1905" s="41" t="str">
        <f>'Vinyl cutting'!$B$2</f>
        <v>J36938</v>
      </c>
      <c r="J1905" s="42">
        <f ca="1">(SUMIF('Freeform time and material'!$B$17:$B$30,B1905,'Freeform time and material'!$G$17:$G$30)) +
(SUMIF('Vinyl cutting'!$B$17:$B$30,B1905,'Vinyl cutting'!$G$17:$G$30)) +
(SUMIF('Vinyl cutting (2)'!$B$17:$B$30,B1905,'Vinyl cutting (2)'!$G$17:$G$30)) +
(SUMIF('Apply vinyl graphics'!$B$17:$B$30,B1905,'Apply vinyl graphics'!$G$17:$G$30)) +
(SUMIF('Apply vinyl graphics (2)'!$B$17:$B$30,B1905,'Apply vinyl graphics (2)'!$G$17:$G$30)) +
(SUMIF('Alum pan sign'!$B$17:$B$30,B1905,'Alum pan sign'!$G$17:$G$30)) +
(SUMIF('Alum pan sign (2)'!$B$17:$B$30,B1905,'Alum pan sign (2)'!$G$17:$G$30)) +
(SUMIF('Economy pan sign'!$B$17:$B$30,B1905,'Economy pan sign'!$G$17:$G$30)) +
(SUMIF('Post and panel sign'!$B$17:$B$30,B1905,'Post and panel sign'!$G$17:$G$30)) +
(SUMIF('Post and panel sign (2)'!$B$17:$B$30,B1905,'Post and panel sign (2)'!$G$17:$G$30)) +
(SUMIF('Flat panels only'!$B$17:$B$30,B1905,'Flat panels only'!$G$17:$G$30)) +
(SUMIF('Flat panels only (2)'!$B$17:$B$30,B1905,'Flat panels only (2)'!$G$17:$G$30)) +
(SUMIF('Routed panel shapes'!$B$18:$B$31,B1905,'Routed panel shapes'!$G$18:$G$31)) +
(SUMIF('Routed panel shapes (2)'!$B$18:$B$31,B1905,'Routed panel shapes (2)'!$G$18:$G$31)) +
(SUMIF('Routed face only'!$B$17:$B$30,B1905,'Routed face only'!$G$17:$G$30)) +
(SUMIF('Routed face only (2)'!$B$17:$B$30,B1905,'Routed face only (2)'!$G$17:$G$30)) +
(SUMIF('Routed alum faces letters'!$B$17:$B$30,B1905,'Routed alum faces letters'!$G$17:$G$30)) +
(SUMIF('Routed alum faces letters (2)'!$B$17:$B$30,B1905,'Routed alum faces letters (2)'!$G$17:$G$30)) +
(SUMIF('Routed push through acrylic'!$B$17:$B$30,B1905,'Routed push through acrylic'!$G$17:$G$30)) +
(SUMIF('Routed push through acrylic (2)'!$B$17:$B$30,B1905,'Routed push through acrylic (2)'!$G$17:$G$30)) +
(SUMIF('Sf routed cabinet'!$B$17:$B$30,B1905,'Sf routed cabinet'!$G$17:$G$30)) +
(SUMIF('Sf routed cabinet (2)'!$B$17:$B$30,B1905,'Sf routed cabinet (2)'!$G$17:$G$30)) +
(SUMIF('Df routed cabinet'!$B$17:$B$30,B1905,'Df routed cabinet'!$G$17:$G$30)) +
(SUMIF('Df routed cabinet (2)'!$B$17:$B$30,B1905,'Df routed cabinet (2)'!$G$17:$G$30)) +
(SUMIF('Sf acrylic cabinet'!$B$17:$B$30,B1905,'Sf acrylic cabinet'!$G$17:$G$30)) +
(SUMIF('Sf acrylic cabinet (2)'!$B$17:$B$30,B1905,'Sf acrylic cabinet (2)'!$G$17:$G$30)) +
(SUMIF('Economy Sf acrylic'!$B$17:$B$30,B1905,'Economy Sf acrylic'!$G$17:$G$30)) +
(SUMIF('Df acrylic cabinet'!$B$17:$B$30,B1905,'Df acrylic cabinet'!$G$17:$G$30)) +
(SUMIF('Df acrylic cabinet (2)'!$B$17:$B$30,B1905,'Df acrylic cabinet (2)'!$G$17:$G$30)) +
(SUMIF('Sf flex cabinet'!$B$17:$B$30,B1905,'Sf flex cabinet'!$G$17:$G$30)) +
(SUMIF('Sf flex cabinet (2)'!$B$17:$B$30,B1905,'Sf flex cabinet (2)'!$G$17:$G$30)) +
(SUMIF('Df flex cabinet'!$B$17:$B$36,B1905,'Df flex cabinet'!$G$17:$G$36)) +
(SUMIF('Df flex cabinet (2)'!$B$17:$B$36,B1905,'Df flex cabinet (2)'!$G$17:$G$36)) +
(SUMIF('Pole cover'!$B$17:$B$30,B1905,'Pole cover'!$G$17:$G$30)) +
(SUMIF('Pole cover (2)'!$B$17:$B$30,B1905,'Pole cover (2)'!$G$17:$G$30)) +
(SUMIF('Structural Steel Fab'!$B$17:$B$29,B1905,'Structural Steel Fab'!$G$17:$G$29)) +
(SUMIF(Reveal!$B$17:$B$30,B1905,Reveal!$G$17:$G$30)) +
(SUMIF('Reveal (2)'!$B$17:$B$30,B1905,'Reveal (2)'!$G$17:$G$30)) +
(SUMIF('Crown cove top'!$B$17:$B$30,B1905,'Crown cove top'!$G$17:$G$30)) +
(SUMIF('EMC assembly'!$B$17:$B$30,B1905,'EMC assembly'!$G$17:$G$30)) +
(SUMIF(Crating!$B$17:$B$29,B1905,Crating!$G$17:$G$29)) +
(SUMIF('LED wiring'!$B$17:$B$30,B1905,'LED wiring'!$G$17:$G$30)) +
(SUMIF('Changeable copy face'!$B$17:$B$30,B1905,'Changeable copy face'!$G$17:$G$30)) +
(SUMIF('Flex face assembly'!$B$17:$B$30,B1905,'Flex face assembly'!$G$17:$G$30)) +
(SUMIF('Routed face assembly'!$B$17:$B$30,B1905,'Routed face assembly'!$G$17:$G$30)) +
(SUMIF('Paint calculation'!$B$17:$B$30,B1905,'Paint calculation'!$G$17:$G$30)) +
(SUMIF('Trimcap letter face'!$B$17:$B$30,B1905,'Trimcap letter face'!$G$17:$G$30)) +
(SUMIF('Trimcap letter face (2)'!$B$17:$B$30,B1905,'Trimcap letter face (2)'!$G$17:$G$30)) +
(SUMIF('Channel letter fabrication'!$B$17:$B$30,B1905,'Channel letter fabrication'!$G$17:$G$30)) +
(SUMIF('Channel letter fabrication (2)'!$B$17:$B$30,B1905,'Channel letter fabrication (2)'!$G$17:$G$30))</f>
        <v>0</v>
      </c>
    </row>
    <row r="1906" spans="1:10">
      <c r="A1906" s="28">
        <f>[1]ODBC!$A1906</f>
        <v>0</v>
      </c>
      <c r="B1906" s="29">
        <f>[1]ODBC!B1906</f>
        <v>0</v>
      </c>
      <c r="C1906" s="30" t="str">
        <f>IFERROR(VLOOKUP($B1906,[1]ODBC!$B:$H,2,FALSE),"")</f>
        <v/>
      </c>
      <c r="D1906" s="30" t="str">
        <f>IFERROR(VLOOKUP($B1906,[1]ODBC!$B:$H,3,FALSE),"")</f>
        <v/>
      </c>
      <c r="E1906" s="30" t="str">
        <f>IFERROR(VLOOKUP($B1906,[1]ODBC!$B:$H,4,FALSE),"")</f>
        <v/>
      </c>
      <c r="F1906" s="31" t="str">
        <f>IFERROR(VLOOKUP($B1906,[1]ODBC!$B:$H,5,FALSE),"")</f>
        <v/>
      </c>
      <c r="G1906" s="32">
        <f>[1]ODBC!G1906</f>
        <v>0</v>
      </c>
      <c r="H1906" s="33">
        <f>SUM([1]ODBC!H1906)</f>
        <v>0</v>
      </c>
      <c r="I1906" s="41" t="str">
        <f>'Vinyl cutting'!$B$2</f>
        <v>J36938</v>
      </c>
      <c r="J1906" s="42">
        <f ca="1">(SUMIF('Freeform time and material'!$B$17:$B$30,B1906,'Freeform time and material'!$G$17:$G$30)) +
(SUMIF('Vinyl cutting'!$B$17:$B$30,B1906,'Vinyl cutting'!$G$17:$G$30)) +
(SUMIF('Vinyl cutting (2)'!$B$17:$B$30,B1906,'Vinyl cutting (2)'!$G$17:$G$30)) +
(SUMIF('Apply vinyl graphics'!$B$17:$B$30,B1906,'Apply vinyl graphics'!$G$17:$G$30)) +
(SUMIF('Apply vinyl graphics (2)'!$B$17:$B$30,B1906,'Apply vinyl graphics (2)'!$G$17:$G$30)) +
(SUMIF('Alum pan sign'!$B$17:$B$30,B1906,'Alum pan sign'!$G$17:$G$30)) +
(SUMIF('Alum pan sign (2)'!$B$17:$B$30,B1906,'Alum pan sign (2)'!$G$17:$G$30)) +
(SUMIF('Economy pan sign'!$B$17:$B$30,B1906,'Economy pan sign'!$G$17:$G$30)) +
(SUMIF('Post and panel sign'!$B$17:$B$30,B1906,'Post and panel sign'!$G$17:$G$30)) +
(SUMIF('Post and panel sign (2)'!$B$17:$B$30,B1906,'Post and panel sign (2)'!$G$17:$G$30)) +
(SUMIF('Flat panels only'!$B$17:$B$30,B1906,'Flat panels only'!$G$17:$G$30)) +
(SUMIF('Flat panels only (2)'!$B$17:$B$30,B1906,'Flat panels only (2)'!$G$17:$G$30)) +
(SUMIF('Routed panel shapes'!$B$18:$B$31,B1906,'Routed panel shapes'!$G$18:$G$31)) +
(SUMIF('Routed panel shapes (2)'!$B$18:$B$31,B1906,'Routed panel shapes (2)'!$G$18:$G$31)) +
(SUMIF('Routed face only'!$B$17:$B$30,B1906,'Routed face only'!$G$17:$G$30)) +
(SUMIF('Routed face only (2)'!$B$17:$B$30,B1906,'Routed face only (2)'!$G$17:$G$30)) +
(SUMIF('Routed alum faces letters'!$B$17:$B$30,B1906,'Routed alum faces letters'!$G$17:$G$30)) +
(SUMIF('Routed alum faces letters (2)'!$B$17:$B$30,B1906,'Routed alum faces letters (2)'!$G$17:$G$30)) +
(SUMIF('Routed push through acrylic'!$B$17:$B$30,B1906,'Routed push through acrylic'!$G$17:$G$30)) +
(SUMIF('Routed push through acrylic (2)'!$B$17:$B$30,B1906,'Routed push through acrylic (2)'!$G$17:$G$30)) +
(SUMIF('Sf routed cabinet'!$B$17:$B$30,B1906,'Sf routed cabinet'!$G$17:$G$30)) +
(SUMIF('Sf routed cabinet (2)'!$B$17:$B$30,B1906,'Sf routed cabinet (2)'!$G$17:$G$30)) +
(SUMIF('Df routed cabinet'!$B$17:$B$30,B1906,'Df routed cabinet'!$G$17:$G$30)) +
(SUMIF('Df routed cabinet (2)'!$B$17:$B$30,B1906,'Df routed cabinet (2)'!$G$17:$G$30)) +
(SUMIF('Sf acrylic cabinet'!$B$17:$B$30,B1906,'Sf acrylic cabinet'!$G$17:$G$30)) +
(SUMIF('Sf acrylic cabinet (2)'!$B$17:$B$30,B1906,'Sf acrylic cabinet (2)'!$G$17:$G$30)) +
(SUMIF('Economy Sf acrylic'!$B$17:$B$30,B1906,'Economy Sf acrylic'!$G$17:$G$30)) +
(SUMIF('Df acrylic cabinet'!$B$17:$B$30,B1906,'Df acrylic cabinet'!$G$17:$G$30)) +
(SUMIF('Df acrylic cabinet (2)'!$B$17:$B$30,B1906,'Df acrylic cabinet (2)'!$G$17:$G$30)) +
(SUMIF('Sf flex cabinet'!$B$17:$B$30,B1906,'Sf flex cabinet'!$G$17:$G$30)) +
(SUMIF('Sf flex cabinet (2)'!$B$17:$B$30,B1906,'Sf flex cabinet (2)'!$G$17:$G$30)) +
(SUMIF('Df flex cabinet'!$B$17:$B$36,B1906,'Df flex cabinet'!$G$17:$G$36)) +
(SUMIF('Df flex cabinet (2)'!$B$17:$B$36,B1906,'Df flex cabinet (2)'!$G$17:$G$36)) +
(SUMIF('Pole cover'!$B$17:$B$30,B1906,'Pole cover'!$G$17:$G$30)) +
(SUMIF('Pole cover (2)'!$B$17:$B$30,B1906,'Pole cover (2)'!$G$17:$G$30)) +
(SUMIF('Structural Steel Fab'!$B$17:$B$29,B1906,'Structural Steel Fab'!$G$17:$G$29)) +
(SUMIF(Reveal!$B$17:$B$30,B1906,Reveal!$G$17:$G$30)) +
(SUMIF('Reveal (2)'!$B$17:$B$30,B1906,'Reveal (2)'!$G$17:$G$30)) +
(SUMIF('Crown cove top'!$B$17:$B$30,B1906,'Crown cove top'!$G$17:$G$30)) +
(SUMIF('EMC assembly'!$B$17:$B$30,B1906,'EMC assembly'!$G$17:$G$30)) +
(SUMIF(Crating!$B$17:$B$29,B1906,Crating!$G$17:$G$29)) +
(SUMIF('LED wiring'!$B$17:$B$30,B1906,'LED wiring'!$G$17:$G$30)) +
(SUMIF('Changeable copy face'!$B$17:$B$30,B1906,'Changeable copy face'!$G$17:$G$30)) +
(SUMIF('Flex face assembly'!$B$17:$B$30,B1906,'Flex face assembly'!$G$17:$G$30)) +
(SUMIF('Routed face assembly'!$B$17:$B$30,B1906,'Routed face assembly'!$G$17:$G$30)) +
(SUMIF('Paint calculation'!$B$17:$B$30,B1906,'Paint calculation'!$G$17:$G$30)) +
(SUMIF('Trimcap letter face'!$B$17:$B$30,B1906,'Trimcap letter face'!$G$17:$G$30)) +
(SUMIF('Trimcap letter face (2)'!$B$17:$B$30,B1906,'Trimcap letter face (2)'!$G$17:$G$30)) +
(SUMIF('Channel letter fabrication'!$B$17:$B$30,B1906,'Channel letter fabrication'!$G$17:$G$30)) +
(SUMIF('Channel letter fabrication (2)'!$B$17:$B$30,B1906,'Channel letter fabrication (2)'!$G$17:$G$30))</f>
        <v>0</v>
      </c>
    </row>
    <row r="1907" spans="1:10">
      <c r="A1907" s="28">
        <f>[1]ODBC!$A1907</f>
        <v>0</v>
      </c>
      <c r="B1907" s="29">
        <f>[1]ODBC!B1907</f>
        <v>0</v>
      </c>
      <c r="C1907" s="30" t="str">
        <f>IFERROR(VLOOKUP($B1907,[1]ODBC!$B:$H,2,FALSE),"")</f>
        <v/>
      </c>
      <c r="D1907" s="30" t="str">
        <f>IFERROR(VLOOKUP($B1907,[1]ODBC!$B:$H,3,FALSE),"")</f>
        <v/>
      </c>
      <c r="E1907" s="30" t="str">
        <f>IFERROR(VLOOKUP($B1907,[1]ODBC!$B:$H,4,FALSE),"")</f>
        <v/>
      </c>
      <c r="F1907" s="31" t="str">
        <f>IFERROR(VLOOKUP($B1907,[1]ODBC!$B:$H,5,FALSE),"")</f>
        <v/>
      </c>
      <c r="G1907" s="32">
        <f>[1]ODBC!G1907</f>
        <v>0</v>
      </c>
      <c r="H1907" s="33">
        <f>SUM([1]ODBC!H1907)</f>
        <v>0</v>
      </c>
      <c r="I1907" s="41" t="str">
        <f>'Vinyl cutting'!$B$2</f>
        <v>J36938</v>
      </c>
      <c r="J1907" s="42">
        <f ca="1">(SUMIF('Freeform time and material'!$B$17:$B$30,B1907,'Freeform time and material'!$G$17:$G$30)) +
(SUMIF('Vinyl cutting'!$B$17:$B$30,B1907,'Vinyl cutting'!$G$17:$G$30)) +
(SUMIF('Vinyl cutting (2)'!$B$17:$B$30,B1907,'Vinyl cutting (2)'!$G$17:$G$30)) +
(SUMIF('Apply vinyl graphics'!$B$17:$B$30,B1907,'Apply vinyl graphics'!$G$17:$G$30)) +
(SUMIF('Apply vinyl graphics (2)'!$B$17:$B$30,B1907,'Apply vinyl graphics (2)'!$G$17:$G$30)) +
(SUMIF('Alum pan sign'!$B$17:$B$30,B1907,'Alum pan sign'!$G$17:$G$30)) +
(SUMIF('Alum pan sign (2)'!$B$17:$B$30,B1907,'Alum pan sign (2)'!$G$17:$G$30)) +
(SUMIF('Economy pan sign'!$B$17:$B$30,B1907,'Economy pan sign'!$G$17:$G$30)) +
(SUMIF('Post and panel sign'!$B$17:$B$30,B1907,'Post and panel sign'!$G$17:$G$30)) +
(SUMIF('Post and panel sign (2)'!$B$17:$B$30,B1907,'Post and panel sign (2)'!$G$17:$G$30)) +
(SUMIF('Flat panels only'!$B$17:$B$30,B1907,'Flat panels only'!$G$17:$G$30)) +
(SUMIF('Flat panels only (2)'!$B$17:$B$30,B1907,'Flat panels only (2)'!$G$17:$G$30)) +
(SUMIF('Routed panel shapes'!$B$18:$B$31,B1907,'Routed panel shapes'!$G$18:$G$31)) +
(SUMIF('Routed panel shapes (2)'!$B$18:$B$31,B1907,'Routed panel shapes (2)'!$G$18:$G$31)) +
(SUMIF('Routed face only'!$B$17:$B$30,B1907,'Routed face only'!$G$17:$G$30)) +
(SUMIF('Routed face only (2)'!$B$17:$B$30,B1907,'Routed face only (2)'!$G$17:$G$30)) +
(SUMIF('Routed alum faces letters'!$B$17:$B$30,B1907,'Routed alum faces letters'!$G$17:$G$30)) +
(SUMIF('Routed alum faces letters (2)'!$B$17:$B$30,B1907,'Routed alum faces letters (2)'!$G$17:$G$30)) +
(SUMIF('Routed push through acrylic'!$B$17:$B$30,B1907,'Routed push through acrylic'!$G$17:$G$30)) +
(SUMIF('Routed push through acrylic (2)'!$B$17:$B$30,B1907,'Routed push through acrylic (2)'!$G$17:$G$30)) +
(SUMIF('Sf routed cabinet'!$B$17:$B$30,B1907,'Sf routed cabinet'!$G$17:$G$30)) +
(SUMIF('Sf routed cabinet (2)'!$B$17:$B$30,B1907,'Sf routed cabinet (2)'!$G$17:$G$30)) +
(SUMIF('Df routed cabinet'!$B$17:$B$30,B1907,'Df routed cabinet'!$G$17:$G$30)) +
(SUMIF('Df routed cabinet (2)'!$B$17:$B$30,B1907,'Df routed cabinet (2)'!$G$17:$G$30)) +
(SUMIF('Sf acrylic cabinet'!$B$17:$B$30,B1907,'Sf acrylic cabinet'!$G$17:$G$30)) +
(SUMIF('Sf acrylic cabinet (2)'!$B$17:$B$30,B1907,'Sf acrylic cabinet (2)'!$G$17:$G$30)) +
(SUMIF('Economy Sf acrylic'!$B$17:$B$30,B1907,'Economy Sf acrylic'!$G$17:$G$30)) +
(SUMIF('Df acrylic cabinet'!$B$17:$B$30,B1907,'Df acrylic cabinet'!$G$17:$G$30)) +
(SUMIF('Df acrylic cabinet (2)'!$B$17:$B$30,B1907,'Df acrylic cabinet (2)'!$G$17:$G$30)) +
(SUMIF('Sf flex cabinet'!$B$17:$B$30,B1907,'Sf flex cabinet'!$G$17:$G$30)) +
(SUMIF('Sf flex cabinet (2)'!$B$17:$B$30,B1907,'Sf flex cabinet (2)'!$G$17:$G$30)) +
(SUMIF('Df flex cabinet'!$B$17:$B$36,B1907,'Df flex cabinet'!$G$17:$G$36)) +
(SUMIF('Df flex cabinet (2)'!$B$17:$B$36,B1907,'Df flex cabinet (2)'!$G$17:$G$36)) +
(SUMIF('Pole cover'!$B$17:$B$30,B1907,'Pole cover'!$G$17:$G$30)) +
(SUMIF('Pole cover (2)'!$B$17:$B$30,B1907,'Pole cover (2)'!$G$17:$G$30)) +
(SUMIF('Structural Steel Fab'!$B$17:$B$29,B1907,'Structural Steel Fab'!$G$17:$G$29)) +
(SUMIF(Reveal!$B$17:$B$30,B1907,Reveal!$G$17:$G$30)) +
(SUMIF('Reveal (2)'!$B$17:$B$30,B1907,'Reveal (2)'!$G$17:$G$30)) +
(SUMIF('Crown cove top'!$B$17:$B$30,B1907,'Crown cove top'!$G$17:$G$30)) +
(SUMIF('EMC assembly'!$B$17:$B$30,B1907,'EMC assembly'!$G$17:$G$30)) +
(SUMIF(Crating!$B$17:$B$29,B1907,Crating!$G$17:$G$29)) +
(SUMIF('LED wiring'!$B$17:$B$30,B1907,'LED wiring'!$G$17:$G$30)) +
(SUMIF('Changeable copy face'!$B$17:$B$30,B1907,'Changeable copy face'!$G$17:$G$30)) +
(SUMIF('Flex face assembly'!$B$17:$B$30,B1907,'Flex face assembly'!$G$17:$G$30)) +
(SUMIF('Routed face assembly'!$B$17:$B$30,B1907,'Routed face assembly'!$G$17:$G$30)) +
(SUMIF('Paint calculation'!$B$17:$B$30,B1907,'Paint calculation'!$G$17:$G$30)) +
(SUMIF('Trimcap letter face'!$B$17:$B$30,B1907,'Trimcap letter face'!$G$17:$G$30)) +
(SUMIF('Trimcap letter face (2)'!$B$17:$B$30,B1907,'Trimcap letter face (2)'!$G$17:$G$30)) +
(SUMIF('Channel letter fabrication'!$B$17:$B$30,B1907,'Channel letter fabrication'!$G$17:$G$30)) +
(SUMIF('Channel letter fabrication (2)'!$B$17:$B$30,B1907,'Channel letter fabrication (2)'!$G$17:$G$30))</f>
        <v>0</v>
      </c>
    </row>
    <row r="1908" spans="1:10">
      <c r="A1908" s="28">
        <f>[1]ODBC!$A1908</f>
        <v>0</v>
      </c>
      <c r="B1908" s="29">
        <f>[1]ODBC!B1908</f>
        <v>0</v>
      </c>
      <c r="C1908" s="30" t="str">
        <f>IFERROR(VLOOKUP($B1908,[1]ODBC!$B:$H,2,FALSE),"")</f>
        <v/>
      </c>
      <c r="D1908" s="30" t="str">
        <f>IFERROR(VLOOKUP($B1908,[1]ODBC!$B:$H,3,FALSE),"")</f>
        <v/>
      </c>
      <c r="E1908" s="30" t="str">
        <f>IFERROR(VLOOKUP($B1908,[1]ODBC!$B:$H,4,FALSE),"")</f>
        <v/>
      </c>
      <c r="F1908" s="31" t="str">
        <f>IFERROR(VLOOKUP($B1908,[1]ODBC!$B:$H,5,FALSE),"")</f>
        <v/>
      </c>
      <c r="G1908" s="32">
        <f>[1]ODBC!G1908</f>
        <v>0</v>
      </c>
      <c r="H1908" s="33">
        <f>SUM([1]ODBC!H1908)</f>
        <v>0</v>
      </c>
      <c r="I1908" s="41" t="str">
        <f>'Vinyl cutting'!$B$2</f>
        <v>J36938</v>
      </c>
      <c r="J1908" s="42">
        <f ca="1">(SUMIF('Freeform time and material'!$B$17:$B$30,B1908,'Freeform time and material'!$G$17:$G$30)) +
(SUMIF('Vinyl cutting'!$B$17:$B$30,B1908,'Vinyl cutting'!$G$17:$G$30)) +
(SUMIF('Vinyl cutting (2)'!$B$17:$B$30,B1908,'Vinyl cutting (2)'!$G$17:$G$30)) +
(SUMIF('Apply vinyl graphics'!$B$17:$B$30,B1908,'Apply vinyl graphics'!$G$17:$G$30)) +
(SUMIF('Apply vinyl graphics (2)'!$B$17:$B$30,B1908,'Apply vinyl graphics (2)'!$G$17:$G$30)) +
(SUMIF('Alum pan sign'!$B$17:$B$30,B1908,'Alum pan sign'!$G$17:$G$30)) +
(SUMIF('Alum pan sign (2)'!$B$17:$B$30,B1908,'Alum pan sign (2)'!$G$17:$G$30)) +
(SUMIF('Economy pan sign'!$B$17:$B$30,B1908,'Economy pan sign'!$G$17:$G$30)) +
(SUMIF('Post and panel sign'!$B$17:$B$30,B1908,'Post and panel sign'!$G$17:$G$30)) +
(SUMIF('Post and panel sign (2)'!$B$17:$B$30,B1908,'Post and panel sign (2)'!$G$17:$G$30)) +
(SUMIF('Flat panels only'!$B$17:$B$30,B1908,'Flat panels only'!$G$17:$G$30)) +
(SUMIF('Flat panels only (2)'!$B$17:$B$30,B1908,'Flat panels only (2)'!$G$17:$G$30)) +
(SUMIF('Routed panel shapes'!$B$18:$B$31,B1908,'Routed panel shapes'!$G$18:$G$31)) +
(SUMIF('Routed panel shapes (2)'!$B$18:$B$31,B1908,'Routed panel shapes (2)'!$G$18:$G$31)) +
(SUMIF('Routed face only'!$B$17:$B$30,B1908,'Routed face only'!$G$17:$G$30)) +
(SUMIF('Routed face only (2)'!$B$17:$B$30,B1908,'Routed face only (2)'!$G$17:$G$30)) +
(SUMIF('Routed alum faces letters'!$B$17:$B$30,B1908,'Routed alum faces letters'!$G$17:$G$30)) +
(SUMIF('Routed alum faces letters (2)'!$B$17:$B$30,B1908,'Routed alum faces letters (2)'!$G$17:$G$30)) +
(SUMIF('Routed push through acrylic'!$B$17:$B$30,B1908,'Routed push through acrylic'!$G$17:$G$30)) +
(SUMIF('Routed push through acrylic (2)'!$B$17:$B$30,B1908,'Routed push through acrylic (2)'!$G$17:$G$30)) +
(SUMIF('Sf routed cabinet'!$B$17:$B$30,B1908,'Sf routed cabinet'!$G$17:$G$30)) +
(SUMIF('Sf routed cabinet (2)'!$B$17:$B$30,B1908,'Sf routed cabinet (2)'!$G$17:$G$30)) +
(SUMIF('Df routed cabinet'!$B$17:$B$30,B1908,'Df routed cabinet'!$G$17:$G$30)) +
(SUMIF('Df routed cabinet (2)'!$B$17:$B$30,B1908,'Df routed cabinet (2)'!$G$17:$G$30)) +
(SUMIF('Sf acrylic cabinet'!$B$17:$B$30,B1908,'Sf acrylic cabinet'!$G$17:$G$30)) +
(SUMIF('Sf acrylic cabinet (2)'!$B$17:$B$30,B1908,'Sf acrylic cabinet (2)'!$G$17:$G$30)) +
(SUMIF('Economy Sf acrylic'!$B$17:$B$30,B1908,'Economy Sf acrylic'!$G$17:$G$30)) +
(SUMIF('Df acrylic cabinet'!$B$17:$B$30,B1908,'Df acrylic cabinet'!$G$17:$G$30)) +
(SUMIF('Df acrylic cabinet (2)'!$B$17:$B$30,B1908,'Df acrylic cabinet (2)'!$G$17:$G$30)) +
(SUMIF('Sf flex cabinet'!$B$17:$B$30,B1908,'Sf flex cabinet'!$G$17:$G$30)) +
(SUMIF('Sf flex cabinet (2)'!$B$17:$B$30,B1908,'Sf flex cabinet (2)'!$G$17:$G$30)) +
(SUMIF('Df flex cabinet'!$B$17:$B$36,B1908,'Df flex cabinet'!$G$17:$G$36)) +
(SUMIF('Df flex cabinet (2)'!$B$17:$B$36,B1908,'Df flex cabinet (2)'!$G$17:$G$36)) +
(SUMIF('Pole cover'!$B$17:$B$30,B1908,'Pole cover'!$G$17:$G$30)) +
(SUMIF('Pole cover (2)'!$B$17:$B$30,B1908,'Pole cover (2)'!$G$17:$G$30)) +
(SUMIF('Structural Steel Fab'!$B$17:$B$29,B1908,'Structural Steel Fab'!$G$17:$G$29)) +
(SUMIF(Reveal!$B$17:$B$30,B1908,Reveal!$G$17:$G$30)) +
(SUMIF('Reveal (2)'!$B$17:$B$30,B1908,'Reveal (2)'!$G$17:$G$30)) +
(SUMIF('Crown cove top'!$B$17:$B$30,B1908,'Crown cove top'!$G$17:$G$30)) +
(SUMIF('EMC assembly'!$B$17:$B$30,B1908,'EMC assembly'!$G$17:$G$30)) +
(SUMIF(Crating!$B$17:$B$29,B1908,Crating!$G$17:$G$29)) +
(SUMIF('LED wiring'!$B$17:$B$30,B1908,'LED wiring'!$G$17:$G$30)) +
(SUMIF('Changeable copy face'!$B$17:$B$30,B1908,'Changeable copy face'!$G$17:$G$30)) +
(SUMIF('Flex face assembly'!$B$17:$B$30,B1908,'Flex face assembly'!$G$17:$G$30)) +
(SUMIF('Routed face assembly'!$B$17:$B$30,B1908,'Routed face assembly'!$G$17:$G$30)) +
(SUMIF('Paint calculation'!$B$17:$B$30,B1908,'Paint calculation'!$G$17:$G$30)) +
(SUMIF('Trimcap letter face'!$B$17:$B$30,B1908,'Trimcap letter face'!$G$17:$G$30)) +
(SUMIF('Trimcap letter face (2)'!$B$17:$B$30,B1908,'Trimcap letter face (2)'!$G$17:$G$30)) +
(SUMIF('Channel letter fabrication'!$B$17:$B$30,B1908,'Channel letter fabrication'!$G$17:$G$30)) +
(SUMIF('Channel letter fabrication (2)'!$B$17:$B$30,B1908,'Channel letter fabrication (2)'!$G$17:$G$30))</f>
        <v>0</v>
      </c>
    </row>
    <row r="1909" spans="1:10">
      <c r="A1909" s="28">
        <f>[1]ODBC!$A1909</f>
        <v>0</v>
      </c>
      <c r="B1909" s="29">
        <f>[1]ODBC!B1909</f>
        <v>0</v>
      </c>
      <c r="C1909" s="30" t="str">
        <f>IFERROR(VLOOKUP($B1909,[1]ODBC!$B:$H,2,FALSE),"")</f>
        <v/>
      </c>
      <c r="D1909" s="30" t="str">
        <f>IFERROR(VLOOKUP($B1909,[1]ODBC!$B:$H,3,FALSE),"")</f>
        <v/>
      </c>
      <c r="E1909" s="30" t="str">
        <f>IFERROR(VLOOKUP($B1909,[1]ODBC!$B:$H,4,FALSE),"")</f>
        <v/>
      </c>
      <c r="F1909" s="31" t="str">
        <f>IFERROR(VLOOKUP($B1909,[1]ODBC!$B:$H,5,FALSE),"")</f>
        <v/>
      </c>
      <c r="G1909" s="32">
        <f>[1]ODBC!G1909</f>
        <v>0</v>
      </c>
      <c r="H1909" s="33">
        <f>SUM([1]ODBC!H1909)</f>
        <v>0</v>
      </c>
      <c r="I1909" s="41" t="str">
        <f>'Vinyl cutting'!$B$2</f>
        <v>J36938</v>
      </c>
      <c r="J1909" s="42">
        <f ca="1">(SUMIF('Freeform time and material'!$B$17:$B$30,B1909,'Freeform time and material'!$G$17:$G$30)) +
(SUMIF('Vinyl cutting'!$B$17:$B$30,B1909,'Vinyl cutting'!$G$17:$G$30)) +
(SUMIF('Vinyl cutting (2)'!$B$17:$B$30,B1909,'Vinyl cutting (2)'!$G$17:$G$30)) +
(SUMIF('Apply vinyl graphics'!$B$17:$B$30,B1909,'Apply vinyl graphics'!$G$17:$G$30)) +
(SUMIF('Apply vinyl graphics (2)'!$B$17:$B$30,B1909,'Apply vinyl graphics (2)'!$G$17:$G$30)) +
(SUMIF('Alum pan sign'!$B$17:$B$30,B1909,'Alum pan sign'!$G$17:$G$30)) +
(SUMIF('Alum pan sign (2)'!$B$17:$B$30,B1909,'Alum pan sign (2)'!$G$17:$G$30)) +
(SUMIF('Economy pan sign'!$B$17:$B$30,B1909,'Economy pan sign'!$G$17:$G$30)) +
(SUMIF('Post and panel sign'!$B$17:$B$30,B1909,'Post and panel sign'!$G$17:$G$30)) +
(SUMIF('Post and panel sign (2)'!$B$17:$B$30,B1909,'Post and panel sign (2)'!$G$17:$G$30)) +
(SUMIF('Flat panels only'!$B$17:$B$30,B1909,'Flat panels only'!$G$17:$G$30)) +
(SUMIF('Flat panels only (2)'!$B$17:$B$30,B1909,'Flat panels only (2)'!$G$17:$G$30)) +
(SUMIF('Routed panel shapes'!$B$18:$B$31,B1909,'Routed panel shapes'!$G$18:$G$31)) +
(SUMIF('Routed panel shapes (2)'!$B$18:$B$31,B1909,'Routed panel shapes (2)'!$G$18:$G$31)) +
(SUMIF('Routed face only'!$B$17:$B$30,B1909,'Routed face only'!$G$17:$G$30)) +
(SUMIF('Routed face only (2)'!$B$17:$B$30,B1909,'Routed face only (2)'!$G$17:$G$30)) +
(SUMIF('Routed alum faces letters'!$B$17:$B$30,B1909,'Routed alum faces letters'!$G$17:$G$30)) +
(SUMIF('Routed alum faces letters (2)'!$B$17:$B$30,B1909,'Routed alum faces letters (2)'!$G$17:$G$30)) +
(SUMIF('Routed push through acrylic'!$B$17:$B$30,B1909,'Routed push through acrylic'!$G$17:$G$30)) +
(SUMIF('Routed push through acrylic (2)'!$B$17:$B$30,B1909,'Routed push through acrylic (2)'!$G$17:$G$30)) +
(SUMIF('Sf routed cabinet'!$B$17:$B$30,B1909,'Sf routed cabinet'!$G$17:$G$30)) +
(SUMIF('Sf routed cabinet (2)'!$B$17:$B$30,B1909,'Sf routed cabinet (2)'!$G$17:$G$30)) +
(SUMIF('Df routed cabinet'!$B$17:$B$30,B1909,'Df routed cabinet'!$G$17:$G$30)) +
(SUMIF('Df routed cabinet (2)'!$B$17:$B$30,B1909,'Df routed cabinet (2)'!$G$17:$G$30)) +
(SUMIF('Sf acrylic cabinet'!$B$17:$B$30,B1909,'Sf acrylic cabinet'!$G$17:$G$30)) +
(SUMIF('Sf acrylic cabinet (2)'!$B$17:$B$30,B1909,'Sf acrylic cabinet (2)'!$G$17:$G$30)) +
(SUMIF('Economy Sf acrylic'!$B$17:$B$30,B1909,'Economy Sf acrylic'!$G$17:$G$30)) +
(SUMIF('Df acrylic cabinet'!$B$17:$B$30,B1909,'Df acrylic cabinet'!$G$17:$G$30)) +
(SUMIF('Df acrylic cabinet (2)'!$B$17:$B$30,B1909,'Df acrylic cabinet (2)'!$G$17:$G$30)) +
(SUMIF('Sf flex cabinet'!$B$17:$B$30,B1909,'Sf flex cabinet'!$G$17:$G$30)) +
(SUMIF('Sf flex cabinet (2)'!$B$17:$B$30,B1909,'Sf flex cabinet (2)'!$G$17:$G$30)) +
(SUMIF('Df flex cabinet'!$B$17:$B$36,B1909,'Df flex cabinet'!$G$17:$G$36)) +
(SUMIF('Df flex cabinet (2)'!$B$17:$B$36,B1909,'Df flex cabinet (2)'!$G$17:$G$36)) +
(SUMIF('Pole cover'!$B$17:$B$30,B1909,'Pole cover'!$G$17:$G$30)) +
(SUMIF('Pole cover (2)'!$B$17:$B$30,B1909,'Pole cover (2)'!$G$17:$G$30)) +
(SUMIF('Structural Steel Fab'!$B$17:$B$29,B1909,'Structural Steel Fab'!$G$17:$G$29)) +
(SUMIF(Reveal!$B$17:$B$30,B1909,Reveal!$G$17:$G$30)) +
(SUMIF('Reveal (2)'!$B$17:$B$30,B1909,'Reveal (2)'!$G$17:$G$30)) +
(SUMIF('Crown cove top'!$B$17:$B$30,B1909,'Crown cove top'!$G$17:$G$30)) +
(SUMIF('EMC assembly'!$B$17:$B$30,B1909,'EMC assembly'!$G$17:$G$30)) +
(SUMIF(Crating!$B$17:$B$29,B1909,Crating!$G$17:$G$29)) +
(SUMIF('LED wiring'!$B$17:$B$30,B1909,'LED wiring'!$G$17:$G$30)) +
(SUMIF('Changeable copy face'!$B$17:$B$30,B1909,'Changeable copy face'!$G$17:$G$30)) +
(SUMIF('Flex face assembly'!$B$17:$B$30,B1909,'Flex face assembly'!$G$17:$G$30)) +
(SUMIF('Routed face assembly'!$B$17:$B$30,B1909,'Routed face assembly'!$G$17:$G$30)) +
(SUMIF('Paint calculation'!$B$17:$B$30,B1909,'Paint calculation'!$G$17:$G$30)) +
(SUMIF('Trimcap letter face'!$B$17:$B$30,B1909,'Trimcap letter face'!$G$17:$G$30)) +
(SUMIF('Trimcap letter face (2)'!$B$17:$B$30,B1909,'Trimcap letter face (2)'!$G$17:$G$30)) +
(SUMIF('Channel letter fabrication'!$B$17:$B$30,B1909,'Channel letter fabrication'!$G$17:$G$30)) +
(SUMIF('Channel letter fabrication (2)'!$B$17:$B$30,B1909,'Channel letter fabrication (2)'!$G$17:$G$30))</f>
        <v>0</v>
      </c>
    </row>
    <row r="1910" spans="1:10">
      <c r="A1910" s="28">
        <f>[1]ODBC!$A1910</f>
        <v>0</v>
      </c>
      <c r="B1910" s="29">
        <f>[1]ODBC!B1910</f>
        <v>0</v>
      </c>
      <c r="C1910" s="30" t="str">
        <f>IFERROR(VLOOKUP($B1910,[1]ODBC!$B:$H,2,FALSE),"")</f>
        <v/>
      </c>
      <c r="D1910" s="30" t="str">
        <f>IFERROR(VLOOKUP($B1910,[1]ODBC!$B:$H,3,FALSE),"")</f>
        <v/>
      </c>
      <c r="E1910" s="30" t="str">
        <f>IFERROR(VLOOKUP($B1910,[1]ODBC!$B:$H,4,FALSE),"")</f>
        <v/>
      </c>
      <c r="F1910" s="31" t="str">
        <f>IFERROR(VLOOKUP($B1910,[1]ODBC!$B:$H,5,FALSE),"")</f>
        <v/>
      </c>
      <c r="G1910" s="32">
        <f>[1]ODBC!G1910</f>
        <v>0</v>
      </c>
      <c r="H1910" s="33">
        <f>SUM([1]ODBC!H1910)</f>
        <v>0</v>
      </c>
      <c r="I1910" s="41" t="str">
        <f>'Vinyl cutting'!$B$2</f>
        <v>J36938</v>
      </c>
      <c r="J1910" s="42">
        <f ca="1">(SUMIF('Freeform time and material'!$B$17:$B$30,B1910,'Freeform time and material'!$G$17:$G$30)) +
(SUMIF('Vinyl cutting'!$B$17:$B$30,B1910,'Vinyl cutting'!$G$17:$G$30)) +
(SUMIF('Vinyl cutting (2)'!$B$17:$B$30,B1910,'Vinyl cutting (2)'!$G$17:$G$30)) +
(SUMIF('Apply vinyl graphics'!$B$17:$B$30,B1910,'Apply vinyl graphics'!$G$17:$G$30)) +
(SUMIF('Apply vinyl graphics (2)'!$B$17:$B$30,B1910,'Apply vinyl graphics (2)'!$G$17:$G$30)) +
(SUMIF('Alum pan sign'!$B$17:$B$30,B1910,'Alum pan sign'!$G$17:$G$30)) +
(SUMIF('Alum pan sign (2)'!$B$17:$B$30,B1910,'Alum pan sign (2)'!$G$17:$G$30)) +
(SUMIF('Economy pan sign'!$B$17:$B$30,B1910,'Economy pan sign'!$G$17:$G$30)) +
(SUMIF('Post and panel sign'!$B$17:$B$30,B1910,'Post and panel sign'!$G$17:$G$30)) +
(SUMIF('Post and panel sign (2)'!$B$17:$B$30,B1910,'Post and panel sign (2)'!$G$17:$G$30)) +
(SUMIF('Flat panels only'!$B$17:$B$30,B1910,'Flat panels only'!$G$17:$G$30)) +
(SUMIF('Flat panels only (2)'!$B$17:$B$30,B1910,'Flat panels only (2)'!$G$17:$G$30)) +
(SUMIF('Routed panel shapes'!$B$18:$B$31,B1910,'Routed panel shapes'!$G$18:$G$31)) +
(SUMIF('Routed panel shapes (2)'!$B$18:$B$31,B1910,'Routed panel shapes (2)'!$G$18:$G$31)) +
(SUMIF('Routed face only'!$B$17:$B$30,B1910,'Routed face only'!$G$17:$G$30)) +
(SUMIF('Routed face only (2)'!$B$17:$B$30,B1910,'Routed face only (2)'!$G$17:$G$30)) +
(SUMIF('Routed alum faces letters'!$B$17:$B$30,B1910,'Routed alum faces letters'!$G$17:$G$30)) +
(SUMIF('Routed alum faces letters (2)'!$B$17:$B$30,B1910,'Routed alum faces letters (2)'!$G$17:$G$30)) +
(SUMIF('Routed push through acrylic'!$B$17:$B$30,B1910,'Routed push through acrylic'!$G$17:$G$30)) +
(SUMIF('Routed push through acrylic (2)'!$B$17:$B$30,B1910,'Routed push through acrylic (2)'!$G$17:$G$30)) +
(SUMIF('Sf routed cabinet'!$B$17:$B$30,B1910,'Sf routed cabinet'!$G$17:$G$30)) +
(SUMIF('Sf routed cabinet (2)'!$B$17:$B$30,B1910,'Sf routed cabinet (2)'!$G$17:$G$30)) +
(SUMIF('Df routed cabinet'!$B$17:$B$30,B1910,'Df routed cabinet'!$G$17:$G$30)) +
(SUMIF('Df routed cabinet (2)'!$B$17:$B$30,B1910,'Df routed cabinet (2)'!$G$17:$G$30)) +
(SUMIF('Sf acrylic cabinet'!$B$17:$B$30,B1910,'Sf acrylic cabinet'!$G$17:$G$30)) +
(SUMIF('Sf acrylic cabinet (2)'!$B$17:$B$30,B1910,'Sf acrylic cabinet (2)'!$G$17:$G$30)) +
(SUMIF('Economy Sf acrylic'!$B$17:$B$30,B1910,'Economy Sf acrylic'!$G$17:$G$30)) +
(SUMIF('Df acrylic cabinet'!$B$17:$B$30,B1910,'Df acrylic cabinet'!$G$17:$G$30)) +
(SUMIF('Df acrylic cabinet (2)'!$B$17:$B$30,B1910,'Df acrylic cabinet (2)'!$G$17:$G$30)) +
(SUMIF('Sf flex cabinet'!$B$17:$B$30,B1910,'Sf flex cabinet'!$G$17:$G$30)) +
(SUMIF('Sf flex cabinet (2)'!$B$17:$B$30,B1910,'Sf flex cabinet (2)'!$G$17:$G$30)) +
(SUMIF('Df flex cabinet'!$B$17:$B$36,B1910,'Df flex cabinet'!$G$17:$G$36)) +
(SUMIF('Df flex cabinet (2)'!$B$17:$B$36,B1910,'Df flex cabinet (2)'!$G$17:$G$36)) +
(SUMIF('Pole cover'!$B$17:$B$30,B1910,'Pole cover'!$G$17:$G$30)) +
(SUMIF('Pole cover (2)'!$B$17:$B$30,B1910,'Pole cover (2)'!$G$17:$G$30)) +
(SUMIF('Structural Steel Fab'!$B$17:$B$29,B1910,'Structural Steel Fab'!$G$17:$G$29)) +
(SUMIF(Reveal!$B$17:$B$30,B1910,Reveal!$G$17:$G$30)) +
(SUMIF('Reveal (2)'!$B$17:$B$30,B1910,'Reveal (2)'!$G$17:$G$30)) +
(SUMIF('Crown cove top'!$B$17:$B$30,B1910,'Crown cove top'!$G$17:$G$30)) +
(SUMIF('EMC assembly'!$B$17:$B$30,B1910,'EMC assembly'!$G$17:$G$30)) +
(SUMIF(Crating!$B$17:$B$29,B1910,Crating!$G$17:$G$29)) +
(SUMIF('LED wiring'!$B$17:$B$30,B1910,'LED wiring'!$G$17:$G$30)) +
(SUMIF('Changeable copy face'!$B$17:$B$30,B1910,'Changeable copy face'!$G$17:$G$30)) +
(SUMIF('Flex face assembly'!$B$17:$B$30,B1910,'Flex face assembly'!$G$17:$G$30)) +
(SUMIF('Routed face assembly'!$B$17:$B$30,B1910,'Routed face assembly'!$G$17:$G$30)) +
(SUMIF('Paint calculation'!$B$17:$B$30,B1910,'Paint calculation'!$G$17:$G$30)) +
(SUMIF('Trimcap letter face'!$B$17:$B$30,B1910,'Trimcap letter face'!$G$17:$G$30)) +
(SUMIF('Trimcap letter face (2)'!$B$17:$B$30,B1910,'Trimcap letter face (2)'!$G$17:$G$30)) +
(SUMIF('Channel letter fabrication'!$B$17:$B$30,B1910,'Channel letter fabrication'!$G$17:$G$30)) +
(SUMIF('Channel letter fabrication (2)'!$B$17:$B$30,B1910,'Channel letter fabrication (2)'!$G$17:$G$30))</f>
        <v>0</v>
      </c>
    </row>
    <row r="1911" spans="1:10">
      <c r="A1911" s="28">
        <f>[1]ODBC!$A1911</f>
        <v>0</v>
      </c>
      <c r="B1911" s="29">
        <f>[1]ODBC!B1911</f>
        <v>0</v>
      </c>
      <c r="C1911" s="30" t="str">
        <f>IFERROR(VLOOKUP($B1911,[1]ODBC!$B:$H,2,FALSE),"")</f>
        <v/>
      </c>
      <c r="D1911" s="30" t="str">
        <f>IFERROR(VLOOKUP($B1911,[1]ODBC!$B:$H,3,FALSE),"")</f>
        <v/>
      </c>
      <c r="E1911" s="30" t="str">
        <f>IFERROR(VLOOKUP($B1911,[1]ODBC!$B:$H,4,FALSE),"")</f>
        <v/>
      </c>
      <c r="F1911" s="31" t="str">
        <f>IFERROR(VLOOKUP($B1911,[1]ODBC!$B:$H,5,FALSE),"")</f>
        <v/>
      </c>
      <c r="G1911" s="32">
        <f>[1]ODBC!G1911</f>
        <v>0</v>
      </c>
      <c r="H1911" s="33">
        <f>SUM([1]ODBC!H1911)</f>
        <v>0</v>
      </c>
      <c r="I1911" s="41" t="str">
        <f>'Vinyl cutting'!$B$2</f>
        <v>J36938</v>
      </c>
      <c r="J1911" s="42">
        <f ca="1">(SUMIF('Freeform time and material'!$B$17:$B$30,B1911,'Freeform time and material'!$G$17:$G$30)) +
(SUMIF('Vinyl cutting'!$B$17:$B$30,B1911,'Vinyl cutting'!$G$17:$G$30)) +
(SUMIF('Vinyl cutting (2)'!$B$17:$B$30,B1911,'Vinyl cutting (2)'!$G$17:$G$30)) +
(SUMIF('Apply vinyl graphics'!$B$17:$B$30,B1911,'Apply vinyl graphics'!$G$17:$G$30)) +
(SUMIF('Apply vinyl graphics (2)'!$B$17:$B$30,B1911,'Apply vinyl graphics (2)'!$G$17:$G$30)) +
(SUMIF('Alum pan sign'!$B$17:$B$30,B1911,'Alum pan sign'!$G$17:$G$30)) +
(SUMIF('Alum pan sign (2)'!$B$17:$B$30,B1911,'Alum pan sign (2)'!$G$17:$G$30)) +
(SUMIF('Economy pan sign'!$B$17:$B$30,B1911,'Economy pan sign'!$G$17:$G$30)) +
(SUMIF('Post and panel sign'!$B$17:$B$30,B1911,'Post and panel sign'!$G$17:$G$30)) +
(SUMIF('Post and panel sign (2)'!$B$17:$B$30,B1911,'Post and panel sign (2)'!$G$17:$G$30)) +
(SUMIF('Flat panels only'!$B$17:$B$30,B1911,'Flat panels only'!$G$17:$G$30)) +
(SUMIF('Flat panels only (2)'!$B$17:$B$30,B1911,'Flat panels only (2)'!$G$17:$G$30)) +
(SUMIF('Routed panel shapes'!$B$18:$B$31,B1911,'Routed panel shapes'!$G$18:$G$31)) +
(SUMIF('Routed panel shapes (2)'!$B$18:$B$31,B1911,'Routed panel shapes (2)'!$G$18:$G$31)) +
(SUMIF('Routed face only'!$B$17:$B$30,B1911,'Routed face only'!$G$17:$G$30)) +
(SUMIF('Routed face only (2)'!$B$17:$B$30,B1911,'Routed face only (2)'!$G$17:$G$30)) +
(SUMIF('Routed alum faces letters'!$B$17:$B$30,B1911,'Routed alum faces letters'!$G$17:$G$30)) +
(SUMIF('Routed alum faces letters (2)'!$B$17:$B$30,B1911,'Routed alum faces letters (2)'!$G$17:$G$30)) +
(SUMIF('Routed push through acrylic'!$B$17:$B$30,B1911,'Routed push through acrylic'!$G$17:$G$30)) +
(SUMIF('Routed push through acrylic (2)'!$B$17:$B$30,B1911,'Routed push through acrylic (2)'!$G$17:$G$30)) +
(SUMIF('Sf routed cabinet'!$B$17:$B$30,B1911,'Sf routed cabinet'!$G$17:$G$30)) +
(SUMIF('Sf routed cabinet (2)'!$B$17:$B$30,B1911,'Sf routed cabinet (2)'!$G$17:$G$30)) +
(SUMIF('Df routed cabinet'!$B$17:$B$30,B1911,'Df routed cabinet'!$G$17:$G$30)) +
(SUMIF('Df routed cabinet (2)'!$B$17:$B$30,B1911,'Df routed cabinet (2)'!$G$17:$G$30)) +
(SUMIF('Sf acrylic cabinet'!$B$17:$B$30,B1911,'Sf acrylic cabinet'!$G$17:$G$30)) +
(SUMIF('Sf acrylic cabinet (2)'!$B$17:$B$30,B1911,'Sf acrylic cabinet (2)'!$G$17:$G$30)) +
(SUMIF('Economy Sf acrylic'!$B$17:$B$30,B1911,'Economy Sf acrylic'!$G$17:$G$30)) +
(SUMIF('Df acrylic cabinet'!$B$17:$B$30,B1911,'Df acrylic cabinet'!$G$17:$G$30)) +
(SUMIF('Df acrylic cabinet (2)'!$B$17:$B$30,B1911,'Df acrylic cabinet (2)'!$G$17:$G$30)) +
(SUMIF('Sf flex cabinet'!$B$17:$B$30,B1911,'Sf flex cabinet'!$G$17:$G$30)) +
(SUMIF('Sf flex cabinet (2)'!$B$17:$B$30,B1911,'Sf flex cabinet (2)'!$G$17:$G$30)) +
(SUMIF('Df flex cabinet'!$B$17:$B$36,B1911,'Df flex cabinet'!$G$17:$G$36)) +
(SUMIF('Df flex cabinet (2)'!$B$17:$B$36,B1911,'Df flex cabinet (2)'!$G$17:$G$36)) +
(SUMIF('Pole cover'!$B$17:$B$30,B1911,'Pole cover'!$G$17:$G$30)) +
(SUMIF('Pole cover (2)'!$B$17:$B$30,B1911,'Pole cover (2)'!$G$17:$G$30)) +
(SUMIF('Structural Steel Fab'!$B$17:$B$29,B1911,'Structural Steel Fab'!$G$17:$G$29)) +
(SUMIF(Reveal!$B$17:$B$30,B1911,Reveal!$G$17:$G$30)) +
(SUMIF('Reveal (2)'!$B$17:$B$30,B1911,'Reveal (2)'!$G$17:$G$30)) +
(SUMIF('Crown cove top'!$B$17:$B$30,B1911,'Crown cove top'!$G$17:$G$30)) +
(SUMIF('EMC assembly'!$B$17:$B$30,B1911,'EMC assembly'!$G$17:$G$30)) +
(SUMIF(Crating!$B$17:$B$29,B1911,Crating!$G$17:$G$29)) +
(SUMIF('LED wiring'!$B$17:$B$30,B1911,'LED wiring'!$G$17:$G$30)) +
(SUMIF('Changeable copy face'!$B$17:$B$30,B1911,'Changeable copy face'!$G$17:$G$30)) +
(SUMIF('Flex face assembly'!$B$17:$B$30,B1911,'Flex face assembly'!$G$17:$G$30)) +
(SUMIF('Routed face assembly'!$B$17:$B$30,B1911,'Routed face assembly'!$G$17:$G$30)) +
(SUMIF('Paint calculation'!$B$17:$B$30,B1911,'Paint calculation'!$G$17:$G$30)) +
(SUMIF('Trimcap letter face'!$B$17:$B$30,B1911,'Trimcap letter face'!$G$17:$G$30)) +
(SUMIF('Trimcap letter face (2)'!$B$17:$B$30,B1911,'Trimcap letter face (2)'!$G$17:$G$30)) +
(SUMIF('Channel letter fabrication'!$B$17:$B$30,B1911,'Channel letter fabrication'!$G$17:$G$30)) +
(SUMIF('Channel letter fabrication (2)'!$B$17:$B$30,B1911,'Channel letter fabrication (2)'!$G$17:$G$30))</f>
        <v>0</v>
      </c>
    </row>
    <row r="1912" spans="1:10">
      <c r="A1912" s="28">
        <f>[1]ODBC!$A1912</f>
        <v>0</v>
      </c>
      <c r="B1912" s="29">
        <f>[1]ODBC!B1912</f>
        <v>0</v>
      </c>
      <c r="C1912" s="30" t="str">
        <f>IFERROR(VLOOKUP($B1912,[1]ODBC!$B:$H,2,FALSE),"")</f>
        <v/>
      </c>
      <c r="D1912" s="30" t="str">
        <f>IFERROR(VLOOKUP($B1912,[1]ODBC!$B:$H,3,FALSE),"")</f>
        <v/>
      </c>
      <c r="E1912" s="30" t="str">
        <f>IFERROR(VLOOKUP($B1912,[1]ODBC!$B:$H,4,FALSE),"")</f>
        <v/>
      </c>
      <c r="F1912" s="31" t="str">
        <f>IFERROR(VLOOKUP($B1912,[1]ODBC!$B:$H,5,FALSE),"")</f>
        <v/>
      </c>
      <c r="G1912" s="32">
        <f>[1]ODBC!G1912</f>
        <v>0</v>
      </c>
      <c r="H1912" s="33">
        <f>SUM([1]ODBC!H1912)</f>
        <v>0</v>
      </c>
      <c r="I1912" s="41" t="str">
        <f>'Vinyl cutting'!$B$2</f>
        <v>J36938</v>
      </c>
      <c r="J1912" s="42">
        <f ca="1">(SUMIF('Freeform time and material'!$B$17:$B$30,B1912,'Freeform time and material'!$G$17:$G$30)) +
(SUMIF('Vinyl cutting'!$B$17:$B$30,B1912,'Vinyl cutting'!$G$17:$G$30)) +
(SUMIF('Vinyl cutting (2)'!$B$17:$B$30,B1912,'Vinyl cutting (2)'!$G$17:$G$30)) +
(SUMIF('Apply vinyl graphics'!$B$17:$B$30,B1912,'Apply vinyl graphics'!$G$17:$G$30)) +
(SUMIF('Apply vinyl graphics (2)'!$B$17:$B$30,B1912,'Apply vinyl graphics (2)'!$G$17:$G$30)) +
(SUMIF('Alum pan sign'!$B$17:$B$30,B1912,'Alum pan sign'!$G$17:$G$30)) +
(SUMIF('Alum pan sign (2)'!$B$17:$B$30,B1912,'Alum pan sign (2)'!$G$17:$G$30)) +
(SUMIF('Economy pan sign'!$B$17:$B$30,B1912,'Economy pan sign'!$G$17:$G$30)) +
(SUMIF('Post and panel sign'!$B$17:$B$30,B1912,'Post and panel sign'!$G$17:$G$30)) +
(SUMIF('Post and panel sign (2)'!$B$17:$B$30,B1912,'Post and panel sign (2)'!$G$17:$G$30)) +
(SUMIF('Flat panels only'!$B$17:$B$30,B1912,'Flat panels only'!$G$17:$G$30)) +
(SUMIF('Flat panels only (2)'!$B$17:$B$30,B1912,'Flat panels only (2)'!$G$17:$G$30)) +
(SUMIF('Routed panel shapes'!$B$18:$B$31,B1912,'Routed panel shapes'!$G$18:$G$31)) +
(SUMIF('Routed panel shapes (2)'!$B$18:$B$31,B1912,'Routed panel shapes (2)'!$G$18:$G$31)) +
(SUMIF('Routed face only'!$B$17:$B$30,B1912,'Routed face only'!$G$17:$G$30)) +
(SUMIF('Routed face only (2)'!$B$17:$B$30,B1912,'Routed face only (2)'!$G$17:$G$30)) +
(SUMIF('Routed alum faces letters'!$B$17:$B$30,B1912,'Routed alum faces letters'!$G$17:$G$30)) +
(SUMIF('Routed alum faces letters (2)'!$B$17:$B$30,B1912,'Routed alum faces letters (2)'!$G$17:$G$30)) +
(SUMIF('Routed push through acrylic'!$B$17:$B$30,B1912,'Routed push through acrylic'!$G$17:$G$30)) +
(SUMIF('Routed push through acrylic (2)'!$B$17:$B$30,B1912,'Routed push through acrylic (2)'!$G$17:$G$30)) +
(SUMIF('Sf routed cabinet'!$B$17:$B$30,B1912,'Sf routed cabinet'!$G$17:$G$30)) +
(SUMIF('Sf routed cabinet (2)'!$B$17:$B$30,B1912,'Sf routed cabinet (2)'!$G$17:$G$30)) +
(SUMIF('Df routed cabinet'!$B$17:$B$30,B1912,'Df routed cabinet'!$G$17:$G$30)) +
(SUMIF('Df routed cabinet (2)'!$B$17:$B$30,B1912,'Df routed cabinet (2)'!$G$17:$G$30)) +
(SUMIF('Sf acrylic cabinet'!$B$17:$B$30,B1912,'Sf acrylic cabinet'!$G$17:$G$30)) +
(SUMIF('Sf acrylic cabinet (2)'!$B$17:$B$30,B1912,'Sf acrylic cabinet (2)'!$G$17:$G$30)) +
(SUMIF('Economy Sf acrylic'!$B$17:$B$30,B1912,'Economy Sf acrylic'!$G$17:$G$30)) +
(SUMIF('Df acrylic cabinet'!$B$17:$B$30,B1912,'Df acrylic cabinet'!$G$17:$G$30)) +
(SUMIF('Df acrylic cabinet (2)'!$B$17:$B$30,B1912,'Df acrylic cabinet (2)'!$G$17:$G$30)) +
(SUMIF('Sf flex cabinet'!$B$17:$B$30,B1912,'Sf flex cabinet'!$G$17:$G$30)) +
(SUMIF('Sf flex cabinet (2)'!$B$17:$B$30,B1912,'Sf flex cabinet (2)'!$G$17:$G$30)) +
(SUMIF('Df flex cabinet'!$B$17:$B$36,B1912,'Df flex cabinet'!$G$17:$G$36)) +
(SUMIF('Df flex cabinet (2)'!$B$17:$B$36,B1912,'Df flex cabinet (2)'!$G$17:$G$36)) +
(SUMIF('Pole cover'!$B$17:$B$30,B1912,'Pole cover'!$G$17:$G$30)) +
(SUMIF('Pole cover (2)'!$B$17:$B$30,B1912,'Pole cover (2)'!$G$17:$G$30)) +
(SUMIF('Structural Steel Fab'!$B$17:$B$29,B1912,'Structural Steel Fab'!$G$17:$G$29)) +
(SUMIF(Reveal!$B$17:$B$30,B1912,Reveal!$G$17:$G$30)) +
(SUMIF('Reveal (2)'!$B$17:$B$30,B1912,'Reveal (2)'!$G$17:$G$30)) +
(SUMIF('Crown cove top'!$B$17:$B$30,B1912,'Crown cove top'!$G$17:$G$30)) +
(SUMIF('EMC assembly'!$B$17:$B$30,B1912,'EMC assembly'!$G$17:$G$30)) +
(SUMIF(Crating!$B$17:$B$29,B1912,Crating!$G$17:$G$29)) +
(SUMIF('LED wiring'!$B$17:$B$30,B1912,'LED wiring'!$G$17:$G$30)) +
(SUMIF('Changeable copy face'!$B$17:$B$30,B1912,'Changeable copy face'!$G$17:$G$30)) +
(SUMIF('Flex face assembly'!$B$17:$B$30,B1912,'Flex face assembly'!$G$17:$G$30)) +
(SUMIF('Routed face assembly'!$B$17:$B$30,B1912,'Routed face assembly'!$G$17:$G$30)) +
(SUMIF('Paint calculation'!$B$17:$B$30,B1912,'Paint calculation'!$G$17:$G$30)) +
(SUMIF('Trimcap letter face'!$B$17:$B$30,B1912,'Trimcap letter face'!$G$17:$G$30)) +
(SUMIF('Trimcap letter face (2)'!$B$17:$B$30,B1912,'Trimcap letter face (2)'!$G$17:$G$30)) +
(SUMIF('Channel letter fabrication'!$B$17:$B$30,B1912,'Channel letter fabrication'!$G$17:$G$30)) +
(SUMIF('Channel letter fabrication (2)'!$B$17:$B$30,B1912,'Channel letter fabrication (2)'!$G$17:$G$30))</f>
        <v>0</v>
      </c>
    </row>
    <row r="1913" spans="1:10">
      <c r="A1913" s="28">
        <f>[1]ODBC!$A1913</f>
        <v>0</v>
      </c>
      <c r="B1913" s="29">
        <f>[1]ODBC!B1913</f>
        <v>0</v>
      </c>
      <c r="C1913" s="30" t="str">
        <f>IFERROR(VLOOKUP($B1913,[1]ODBC!$B:$H,2,FALSE),"")</f>
        <v/>
      </c>
      <c r="D1913" s="30" t="str">
        <f>IFERROR(VLOOKUP($B1913,[1]ODBC!$B:$H,3,FALSE),"")</f>
        <v/>
      </c>
      <c r="E1913" s="30" t="str">
        <f>IFERROR(VLOOKUP($B1913,[1]ODBC!$B:$H,4,FALSE),"")</f>
        <v/>
      </c>
      <c r="F1913" s="31" t="str">
        <f>IFERROR(VLOOKUP($B1913,[1]ODBC!$B:$H,5,FALSE),"")</f>
        <v/>
      </c>
      <c r="G1913" s="32">
        <f>[1]ODBC!G1913</f>
        <v>0</v>
      </c>
      <c r="H1913" s="33">
        <f>SUM([1]ODBC!H1913)</f>
        <v>0</v>
      </c>
      <c r="I1913" s="41" t="str">
        <f>'Vinyl cutting'!$B$2</f>
        <v>J36938</v>
      </c>
      <c r="J1913" s="42">
        <f ca="1">(SUMIF('Freeform time and material'!$B$17:$B$30,B1913,'Freeform time and material'!$G$17:$G$30)) +
(SUMIF('Vinyl cutting'!$B$17:$B$30,B1913,'Vinyl cutting'!$G$17:$G$30)) +
(SUMIF('Vinyl cutting (2)'!$B$17:$B$30,B1913,'Vinyl cutting (2)'!$G$17:$G$30)) +
(SUMIF('Apply vinyl graphics'!$B$17:$B$30,B1913,'Apply vinyl graphics'!$G$17:$G$30)) +
(SUMIF('Apply vinyl graphics (2)'!$B$17:$B$30,B1913,'Apply vinyl graphics (2)'!$G$17:$G$30)) +
(SUMIF('Alum pan sign'!$B$17:$B$30,B1913,'Alum pan sign'!$G$17:$G$30)) +
(SUMIF('Alum pan sign (2)'!$B$17:$B$30,B1913,'Alum pan sign (2)'!$G$17:$G$30)) +
(SUMIF('Economy pan sign'!$B$17:$B$30,B1913,'Economy pan sign'!$G$17:$G$30)) +
(SUMIF('Post and panel sign'!$B$17:$B$30,B1913,'Post and panel sign'!$G$17:$G$30)) +
(SUMIF('Post and panel sign (2)'!$B$17:$B$30,B1913,'Post and panel sign (2)'!$G$17:$G$30)) +
(SUMIF('Flat panels only'!$B$17:$B$30,B1913,'Flat panels only'!$G$17:$G$30)) +
(SUMIF('Flat panels only (2)'!$B$17:$B$30,B1913,'Flat panels only (2)'!$G$17:$G$30)) +
(SUMIF('Routed panel shapes'!$B$18:$B$31,B1913,'Routed panel shapes'!$G$18:$G$31)) +
(SUMIF('Routed panel shapes (2)'!$B$18:$B$31,B1913,'Routed panel shapes (2)'!$G$18:$G$31)) +
(SUMIF('Routed face only'!$B$17:$B$30,B1913,'Routed face only'!$G$17:$G$30)) +
(SUMIF('Routed face only (2)'!$B$17:$B$30,B1913,'Routed face only (2)'!$G$17:$G$30)) +
(SUMIF('Routed alum faces letters'!$B$17:$B$30,B1913,'Routed alum faces letters'!$G$17:$G$30)) +
(SUMIF('Routed alum faces letters (2)'!$B$17:$B$30,B1913,'Routed alum faces letters (2)'!$G$17:$G$30)) +
(SUMIF('Routed push through acrylic'!$B$17:$B$30,B1913,'Routed push through acrylic'!$G$17:$G$30)) +
(SUMIF('Routed push through acrylic (2)'!$B$17:$B$30,B1913,'Routed push through acrylic (2)'!$G$17:$G$30)) +
(SUMIF('Sf routed cabinet'!$B$17:$B$30,B1913,'Sf routed cabinet'!$G$17:$G$30)) +
(SUMIF('Sf routed cabinet (2)'!$B$17:$B$30,B1913,'Sf routed cabinet (2)'!$G$17:$G$30)) +
(SUMIF('Df routed cabinet'!$B$17:$B$30,B1913,'Df routed cabinet'!$G$17:$G$30)) +
(SUMIF('Df routed cabinet (2)'!$B$17:$B$30,B1913,'Df routed cabinet (2)'!$G$17:$G$30)) +
(SUMIF('Sf acrylic cabinet'!$B$17:$B$30,B1913,'Sf acrylic cabinet'!$G$17:$G$30)) +
(SUMIF('Sf acrylic cabinet (2)'!$B$17:$B$30,B1913,'Sf acrylic cabinet (2)'!$G$17:$G$30)) +
(SUMIF('Economy Sf acrylic'!$B$17:$B$30,B1913,'Economy Sf acrylic'!$G$17:$G$30)) +
(SUMIF('Df acrylic cabinet'!$B$17:$B$30,B1913,'Df acrylic cabinet'!$G$17:$G$30)) +
(SUMIF('Df acrylic cabinet (2)'!$B$17:$B$30,B1913,'Df acrylic cabinet (2)'!$G$17:$G$30)) +
(SUMIF('Sf flex cabinet'!$B$17:$B$30,B1913,'Sf flex cabinet'!$G$17:$G$30)) +
(SUMIF('Sf flex cabinet (2)'!$B$17:$B$30,B1913,'Sf flex cabinet (2)'!$G$17:$G$30)) +
(SUMIF('Df flex cabinet'!$B$17:$B$36,B1913,'Df flex cabinet'!$G$17:$G$36)) +
(SUMIF('Df flex cabinet (2)'!$B$17:$B$36,B1913,'Df flex cabinet (2)'!$G$17:$G$36)) +
(SUMIF('Pole cover'!$B$17:$B$30,B1913,'Pole cover'!$G$17:$G$30)) +
(SUMIF('Pole cover (2)'!$B$17:$B$30,B1913,'Pole cover (2)'!$G$17:$G$30)) +
(SUMIF('Structural Steel Fab'!$B$17:$B$29,B1913,'Structural Steel Fab'!$G$17:$G$29)) +
(SUMIF(Reveal!$B$17:$B$30,B1913,Reveal!$G$17:$G$30)) +
(SUMIF('Reveal (2)'!$B$17:$B$30,B1913,'Reveal (2)'!$G$17:$G$30)) +
(SUMIF('Crown cove top'!$B$17:$B$30,B1913,'Crown cove top'!$G$17:$G$30)) +
(SUMIF('EMC assembly'!$B$17:$B$30,B1913,'EMC assembly'!$G$17:$G$30)) +
(SUMIF(Crating!$B$17:$B$29,B1913,Crating!$G$17:$G$29)) +
(SUMIF('LED wiring'!$B$17:$B$30,B1913,'LED wiring'!$G$17:$G$30)) +
(SUMIF('Changeable copy face'!$B$17:$B$30,B1913,'Changeable copy face'!$G$17:$G$30)) +
(SUMIF('Flex face assembly'!$B$17:$B$30,B1913,'Flex face assembly'!$G$17:$G$30)) +
(SUMIF('Routed face assembly'!$B$17:$B$30,B1913,'Routed face assembly'!$G$17:$G$30)) +
(SUMIF('Paint calculation'!$B$17:$B$30,B1913,'Paint calculation'!$G$17:$G$30)) +
(SUMIF('Trimcap letter face'!$B$17:$B$30,B1913,'Trimcap letter face'!$G$17:$G$30)) +
(SUMIF('Trimcap letter face (2)'!$B$17:$B$30,B1913,'Trimcap letter face (2)'!$G$17:$G$30)) +
(SUMIF('Channel letter fabrication'!$B$17:$B$30,B1913,'Channel letter fabrication'!$G$17:$G$30)) +
(SUMIF('Channel letter fabrication (2)'!$B$17:$B$30,B1913,'Channel letter fabrication (2)'!$G$17:$G$30))</f>
        <v>0</v>
      </c>
    </row>
    <row r="1914" spans="1:10">
      <c r="A1914" s="28">
        <f>[1]ODBC!$A1914</f>
        <v>0</v>
      </c>
      <c r="B1914" s="29">
        <f>[1]ODBC!B1914</f>
        <v>0</v>
      </c>
      <c r="C1914" s="30" t="str">
        <f>IFERROR(VLOOKUP($B1914,[1]ODBC!$B:$H,2,FALSE),"")</f>
        <v/>
      </c>
      <c r="D1914" s="30" t="str">
        <f>IFERROR(VLOOKUP($B1914,[1]ODBC!$B:$H,3,FALSE),"")</f>
        <v/>
      </c>
      <c r="E1914" s="30" t="str">
        <f>IFERROR(VLOOKUP($B1914,[1]ODBC!$B:$H,4,FALSE),"")</f>
        <v/>
      </c>
      <c r="F1914" s="31" t="str">
        <f>IFERROR(VLOOKUP($B1914,[1]ODBC!$B:$H,5,FALSE),"")</f>
        <v/>
      </c>
      <c r="G1914" s="32">
        <f>[1]ODBC!G1914</f>
        <v>0</v>
      </c>
      <c r="H1914" s="33">
        <f>SUM([1]ODBC!H1914)</f>
        <v>0</v>
      </c>
      <c r="I1914" s="41" t="str">
        <f>'Vinyl cutting'!$B$2</f>
        <v>J36938</v>
      </c>
      <c r="J1914" s="42">
        <f ca="1">(SUMIF('Freeform time and material'!$B$17:$B$30,B1914,'Freeform time and material'!$G$17:$G$30)) +
(SUMIF('Vinyl cutting'!$B$17:$B$30,B1914,'Vinyl cutting'!$G$17:$G$30)) +
(SUMIF('Vinyl cutting (2)'!$B$17:$B$30,B1914,'Vinyl cutting (2)'!$G$17:$G$30)) +
(SUMIF('Apply vinyl graphics'!$B$17:$B$30,B1914,'Apply vinyl graphics'!$G$17:$G$30)) +
(SUMIF('Apply vinyl graphics (2)'!$B$17:$B$30,B1914,'Apply vinyl graphics (2)'!$G$17:$G$30)) +
(SUMIF('Alum pan sign'!$B$17:$B$30,B1914,'Alum pan sign'!$G$17:$G$30)) +
(SUMIF('Alum pan sign (2)'!$B$17:$B$30,B1914,'Alum pan sign (2)'!$G$17:$G$30)) +
(SUMIF('Economy pan sign'!$B$17:$B$30,B1914,'Economy pan sign'!$G$17:$G$30)) +
(SUMIF('Post and panel sign'!$B$17:$B$30,B1914,'Post and panel sign'!$G$17:$G$30)) +
(SUMIF('Post and panel sign (2)'!$B$17:$B$30,B1914,'Post and panel sign (2)'!$G$17:$G$30)) +
(SUMIF('Flat panels only'!$B$17:$B$30,B1914,'Flat panels only'!$G$17:$G$30)) +
(SUMIF('Flat panels only (2)'!$B$17:$B$30,B1914,'Flat panels only (2)'!$G$17:$G$30)) +
(SUMIF('Routed panel shapes'!$B$18:$B$31,B1914,'Routed panel shapes'!$G$18:$G$31)) +
(SUMIF('Routed panel shapes (2)'!$B$18:$B$31,B1914,'Routed panel shapes (2)'!$G$18:$G$31)) +
(SUMIF('Routed face only'!$B$17:$B$30,B1914,'Routed face only'!$G$17:$G$30)) +
(SUMIF('Routed face only (2)'!$B$17:$B$30,B1914,'Routed face only (2)'!$G$17:$G$30)) +
(SUMIF('Routed alum faces letters'!$B$17:$B$30,B1914,'Routed alum faces letters'!$G$17:$G$30)) +
(SUMIF('Routed alum faces letters (2)'!$B$17:$B$30,B1914,'Routed alum faces letters (2)'!$G$17:$G$30)) +
(SUMIF('Routed push through acrylic'!$B$17:$B$30,B1914,'Routed push through acrylic'!$G$17:$G$30)) +
(SUMIF('Routed push through acrylic (2)'!$B$17:$B$30,B1914,'Routed push through acrylic (2)'!$G$17:$G$30)) +
(SUMIF('Sf routed cabinet'!$B$17:$B$30,B1914,'Sf routed cabinet'!$G$17:$G$30)) +
(SUMIF('Sf routed cabinet (2)'!$B$17:$B$30,B1914,'Sf routed cabinet (2)'!$G$17:$G$30)) +
(SUMIF('Df routed cabinet'!$B$17:$B$30,B1914,'Df routed cabinet'!$G$17:$G$30)) +
(SUMIF('Df routed cabinet (2)'!$B$17:$B$30,B1914,'Df routed cabinet (2)'!$G$17:$G$30)) +
(SUMIF('Sf acrylic cabinet'!$B$17:$B$30,B1914,'Sf acrylic cabinet'!$G$17:$G$30)) +
(SUMIF('Sf acrylic cabinet (2)'!$B$17:$B$30,B1914,'Sf acrylic cabinet (2)'!$G$17:$G$30)) +
(SUMIF('Economy Sf acrylic'!$B$17:$B$30,B1914,'Economy Sf acrylic'!$G$17:$G$30)) +
(SUMIF('Df acrylic cabinet'!$B$17:$B$30,B1914,'Df acrylic cabinet'!$G$17:$G$30)) +
(SUMIF('Df acrylic cabinet (2)'!$B$17:$B$30,B1914,'Df acrylic cabinet (2)'!$G$17:$G$30)) +
(SUMIF('Sf flex cabinet'!$B$17:$B$30,B1914,'Sf flex cabinet'!$G$17:$G$30)) +
(SUMIF('Sf flex cabinet (2)'!$B$17:$B$30,B1914,'Sf flex cabinet (2)'!$G$17:$G$30)) +
(SUMIF('Df flex cabinet'!$B$17:$B$36,B1914,'Df flex cabinet'!$G$17:$G$36)) +
(SUMIF('Df flex cabinet (2)'!$B$17:$B$36,B1914,'Df flex cabinet (2)'!$G$17:$G$36)) +
(SUMIF('Pole cover'!$B$17:$B$30,B1914,'Pole cover'!$G$17:$G$30)) +
(SUMIF('Pole cover (2)'!$B$17:$B$30,B1914,'Pole cover (2)'!$G$17:$G$30)) +
(SUMIF('Structural Steel Fab'!$B$17:$B$29,B1914,'Structural Steel Fab'!$G$17:$G$29)) +
(SUMIF(Reveal!$B$17:$B$30,B1914,Reveal!$G$17:$G$30)) +
(SUMIF('Reveal (2)'!$B$17:$B$30,B1914,'Reveal (2)'!$G$17:$G$30)) +
(SUMIF('Crown cove top'!$B$17:$B$30,B1914,'Crown cove top'!$G$17:$G$30)) +
(SUMIF('EMC assembly'!$B$17:$B$30,B1914,'EMC assembly'!$G$17:$G$30)) +
(SUMIF(Crating!$B$17:$B$29,B1914,Crating!$G$17:$G$29)) +
(SUMIF('LED wiring'!$B$17:$B$30,B1914,'LED wiring'!$G$17:$G$30)) +
(SUMIF('Changeable copy face'!$B$17:$B$30,B1914,'Changeable copy face'!$G$17:$G$30)) +
(SUMIF('Flex face assembly'!$B$17:$B$30,B1914,'Flex face assembly'!$G$17:$G$30)) +
(SUMIF('Routed face assembly'!$B$17:$B$30,B1914,'Routed face assembly'!$G$17:$G$30)) +
(SUMIF('Paint calculation'!$B$17:$B$30,B1914,'Paint calculation'!$G$17:$G$30)) +
(SUMIF('Trimcap letter face'!$B$17:$B$30,B1914,'Trimcap letter face'!$G$17:$G$30)) +
(SUMIF('Trimcap letter face (2)'!$B$17:$B$30,B1914,'Trimcap letter face (2)'!$G$17:$G$30)) +
(SUMIF('Channel letter fabrication'!$B$17:$B$30,B1914,'Channel letter fabrication'!$G$17:$G$30)) +
(SUMIF('Channel letter fabrication (2)'!$B$17:$B$30,B1914,'Channel letter fabrication (2)'!$G$17:$G$30))</f>
        <v>0</v>
      </c>
    </row>
    <row r="1915" spans="1:10">
      <c r="A1915" s="28">
        <f>[1]ODBC!$A1915</f>
        <v>0</v>
      </c>
      <c r="B1915" s="29">
        <f>[1]ODBC!B1915</f>
        <v>0</v>
      </c>
      <c r="C1915" s="30" t="str">
        <f>IFERROR(VLOOKUP($B1915,[1]ODBC!$B:$H,2,FALSE),"")</f>
        <v/>
      </c>
      <c r="D1915" s="30" t="str">
        <f>IFERROR(VLOOKUP($B1915,[1]ODBC!$B:$H,3,FALSE),"")</f>
        <v/>
      </c>
      <c r="E1915" s="30" t="str">
        <f>IFERROR(VLOOKUP($B1915,[1]ODBC!$B:$H,4,FALSE),"")</f>
        <v/>
      </c>
      <c r="F1915" s="31" t="str">
        <f>IFERROR(VLOOKUP($B1915,[1]ODBC!$B:$H,5,FALSE),"")</f>
        <v/>
      </c>
      <c r="G1915" s="32">
        <f>[1]ODBC!G1915</f>
        <v>0</v>
      </c>
      <c r="H1915" s="33">
        <f>SUM([1]ODBC!H1915)</f>
        <v>0</v>
      </c>
      <c r="I1915" s="41" t="str">
        <f>'Vinyl cutting'!$B$2</f>
        <v>J36938</v>
      </c>
      <c r="J1915" s="42">
        <f ca="1">(SUMIF('Freeform time and material'!$B$17:$B$30,B1915,'Freeform time and material'!$G$17:$G$30)) +
(SUMIF('Vinyl cutting'!$B$17:$B$30,B1915,'Vinyl cutting'!$G$17:$G$30)) +
(SUMIF('Vinyl cutting (2)'!$B$17:$B$30,B1915,'Vinyl cutting (2)'!$G$17:$G$30)) +
(SUMIF('Apply vinyl graphics'!$B$17:$B$30,B1915,'Apply vinyl graphics'!$G$17:$G$30)) +
(SUMIF('Apply vinyl graphics (2)'!$B$17:$B$30,B1915,'Apply vinyl graphics (2)'!$G$17:$G$30)) +
(SUMIF('Alum pan sign'!$B$17:$B$30,B1915,'Alum pan sign'!$G$17:$G$30)) +
(SUMIF('Alum pan sign (2)'!$B$17:$B$30,B1915,'Alum pan sign (2)'!$G$17:$G$30)) +
(SUMIF('Economy pan sign'!$B$17:$B$30,B1915,'Economy pan sign'!$G$17:$G$30)) +
(SUMIF('Post and panel sign'!$B$17:$B$30,B1915,'Post and panel sign'!$G$17:$G$30)) +
(SUMIF('Post and panel sign (2)'!$B$17:$B$30,B1915,'Post and panel sign (2)'!$G$17:$G$30)) +
(SUMIF('Flat panels only'!$B$17:$B$30,B1915,'Flat panels only'!$G$17:$G$30)) +
(SUMIF('Flat panels only (2)'!$B$17:$B$30,B1915,'Flat panels only (2)'!$G$17:$G$30)) +
(SUMIF('Routed panel shapes'!$B$18:$B$31,B1915,'Routed panel shapes'!$G$18:$G$31)) +
(SUMIF('Routed panel shapes (2)'!$B$18:$B$31,B1915,'Routed panel shapes (2)'!$G$18:$G$31)) +
(SUMIF('Routed face only'!$B$17:$B$30,B1915,'Routed face only'!$G$17:$G$30)) +
(SUMIF('Routed face only (2)'!$B$17:$B$30,B1915,'Routed face only (2)'!$G$17:$G$30)) +
(SUMIF('Routed alum faces letters'!$B$17:$B$30,B1915,'Routed alum faces letters'!$G$17:$G$30)) +
(SUMIF('Routed alum faces letters (2)'!$B$17:$B$30,B1915,'Routed alum faces letters (2)'!$G$17:$G$30)) +
(SUMIF('Routed push through acrylic'!$B$17:$B$30,B1915,'Routed push through acrylic'!$G$17:$G$30)) +
(SUMIF('Routed push through acrylic (2)'!$B$17:$B$30,B1915,'Routed push through acrylic (2)'!$G$17:$G$30)) +
(SUMIF('Sf routed cabinet'!$B$17:$B$30,B1915,'Sf routed cabinet'!$G$17:$G$30)) +
(SUMIF('Sf routed cabinet (2)'!$B$17:$B$30,B1915,'Sf routed cabinet (2)'!$G$17:$G$30)) +
(SUMIF('Df routed cabinet'!$B$17:$B$30,B1915,'Df routed cabinet'!$G$17:$G$30)) +
(SUMIF('Df routed cabinet (2)'!$B$17:$B$30,B1915,'Df routed cabinet (2)'!$G$17:$G$30)) +
(SUMIF('Sf acrylic cabinet'!$B$17:$B$30,B1915,'Sf acrylic cabinet'!$G$17:$G$30)) +
(SUMIF('Sf acrylic cabinet (2)'!$B$17:$B$30,B1915,'Sf acrylic cabinet (2)'!$G$17:$G$30)) +
(SUMIF('Economy Sf acrylic'!$B$17:$B$30,B1915,'Economy Sf acrylic'!$G$17:$G$30)) +
(SUMIF('Df acrylic cabinet'!$B$17:$B$30,B1915,'Df acrylic cabinet'!$G$17:$G$30)) +
(SUMIF('Df acrylic cabinet (2)'!$B$17:$B$30,B1915,'Df acrylic cabinet (2)'!$G$17:$G$30)) +
(SUMIF('Sf flex cabinet'!$B$17:$B$30,B1915,'Sf flex cabinet'!$G$17:$G$30)) +
(SUMIF('Sf flex cabinet (2)'!$B$17:$B$30,B1915,'Sf flex cabinet (2)'!$G$17:$G$30)) +
(SUMIF('Df flex cabinet'!$B$17:$B$36,B1915,'Df flex cabinet'!$G$17:$G$36)) +
(SUMIF('Df flex cabinet (2)'!$B$17:$B$36,B1915,'Df flex cabinet (2)'!$G$17:$G$36)) +
(SUMIF('Pole cover'!$B$17:$B$30,B1915,'Pole cover'!$G$17:$G$30)) +
(SUMIF('Pole cover (2)'!$B$17:$B$30,B1915,'Pole cover (2)'!$G$17:$G$30)) +
(SUMIF('Structural Steel Fab'!$B$17:$B$29,B1915,'Structural Steel Fab'!$G$17:$G$29)) +
(SUMIF(Reveal!$B$17:$B$30,B1915,Reveal!$G$17:$G$30)) +
(SUMIF('Reveal (2)'!$B$17:$B$30,B1915,'Reveal (2)'!$G$17:$G$30)) +
(SUMIF('Crown cove top'!$B$17:$B$30,B1915,'Crown cove top'!$G$17:$G$30)) +
(SUMIF('EMC assembly'!$B$17:$B$30,B1915,'EMC assembly'!$G$17:$G$30)) +
(SUMIF(Crating!$B$17:$B$29,B1915,Crating!$G$17:$G$29)) +
(SUMIF('LED wiring'!$B$17:$B$30,B1915,'LED wiring'!$G$17:$G$30)) +
(SUMIF('Changeable copy face'!$B$17:$B$30,B1915,'Changeable copy face'!$G$17:$G$30)) +
(SUMIF('Flex face assembly'!$B$17:$B$30,B1915,'Flex face assembly'!$G$17:$G$30)) +
(SUMIF('Routed face assembly'!$B$17:$B$30,B1915,'Routed face assembly'!$G$17:$G$30)) +
(SUMIF('Paint calculation'!$B$17:$B$30,B1915,'Paint calculation'!$G$17:$G$30)) +
(SUMIF('Trimcap letter face'!$B$17:$B$30,B1915,'Trimcap letter face'!$G$17:$G$30)) +
(SUMIF('Trimcap letter face (2)'!$B$17:$B$30,B1915,'Trimcap letter face (2)'!$G$17:$G$30)) +
(SUMIF('Channel letter fabrication'!$B$17:$B$30,B1915,'Channel letter fabrication'!$G$17:$G$30)) +
(SUMIF('Channel letter fabrication (2)'!$B$17:$B$30,B1915,'Channel letter fabrication (2)'!$G$17:$G$30))</f>
        <v>0</v>
      </c>
    </row>
    <row r="1916" spans="1:10">
      <c r="A1916" s="28">
        <f>[1]ODBC!$A1916</f>
        <v>0</v>
      </c>
      <c r="B1916" s="29">
        <f>[1]ODBC!B1916</f>
        <v>0</v>
      </c>
      <c r="C1916" s="30" t="str">
        <f>IFERROR(VLOOKUP($B1916,[1]ODBC!$B:$H,2,FALSE),"")</f>
        <v/>
      </c>
      <c r="D1916" s="30" t="str">
        <f>IFERROR(VLOOKUP($B1916,[1]ODBC!$B:$H,3,FALSE),"")</f>
        <v/>
      </c>
      <c r="E1916" s="30" t="str">
        <f>IFERROR(VLOOKUP($B1916,[1]ODBC!$B:$H,4,FALSE),"")</f>
        <v/>
      </c>
      <c r="F1916" s="31" t="str">
        <f>IFERROR(VLOOKUP($B1916,[1]ODBC!$B:$H,5,FALSE),"")</f>
        <v/>
      </c>
      <c r="G1916" s="32">
        <f>[1]ODBC!G1916</f>
        <v>0</v>
      </c>
      <c r="H1916" s="33">
        <f>SUM([1]ODBC!H1916)</f>
        <v>0</v>
      </c>
      <c r="I1916" s="41" t="str">
        <f>'Vinyl cutting'!$B$2</f>
        <v>J36938</v>
      </c>
      <c r="J1916" s="42">
        <f ca="1">(SUMIF('Freeform time and material'!$B$17:$B$30,B1916,'Freeform time and material'!$G$17:$G$30)) +
(SUMIF('Vinyl cutting'!$B$17:$B$30,B1916,'Vinyl cutting'!$G$17:$G$30)) +
(SUMIF('Vinyl cutting (2)'!$B$17:$B$30,B1916,'Vinyl cutting (2)'!$G$17:$G$30)) +
(SUMIF('Apply vinyl graphics'!$B$17:$B$30,B1916,'Apply vinyl graphics'!$G$17:$G$30)) +
(SUMIF('Apply vinyl graphics (2)'!$B$17:$B$30,B1916,'Apply vinyl graphics (2)'!$G$17:$G$30)) +
(SUMIF('Alum pan sign'!$B$17:$B$30,B1916,'Alum pan sign'!$G$17:$G$30)) +
(SUMIF('Alum pan sign (2)'!$B$17:$B$30,B1916,'Alum pan sign (2)'!$G$17:$G$30)) +
(SUMIF('Economy pan sign'!$B$17:$B$30,B1916,'Economy pan sign'!$G$17:$G$30)) +
(SUMIF('Post and panel sign'!$B$17:$B$30,B1916,'Post and panel sign'!$G$17:$G$30)) +
(SUMIF('Post and panel sign (2)'!$B$17:$B$30,B1916,'Post and panel sign (2)'!$G$17:$G$30)) +
(SUMIF('Flat panels only'!$B$17:$B$30,B1916,'Flat panels only'!$G$17:$G$30)) +
(SUMIF('Flat panels only (2)'!$B$17:$B$30,B1916,'Flat panels only (2)'!$G$17:$G$30)) +
(SUMIF('Routed panel shapes'!$B$18:$B$31,B1916,'Routed panel shapes'!$G$18:$G$31)) +
(SUMIF('Routed panel shapes (2)'!$B$18:$B$31,B1916,'Routed panel shapes (2)'!$G$18:$G$31)) +
(SUMIF('Routed face only'!$B$17:$B$30,B1916,'Routed face only'!$G$17:$G$30)) +
(SUMIF('Routed face only (2)'!$B$17:$B$30,B1916,'Routed face only (2)'!$G$17:$G$30)) +
(SUMIF('Routed alum faces letters'!$B$17:$B$30,B1916,'Routed alum faces letters'!$G$17:$G$30)) +
(SUMIF('Routed alum faces letters (2)'!$B$17:$B$30,B1916,'Routed alum faces letters (2)'!$G$17:$G$30)) +
(SUMIF('Routed push through acrylic'!$B$17:$B$30,B1916,'Routed push through acrylic'!$G$17:$G$30)) +
(SUMIF('Routed push through acrylic (2)'!$B$17:$B$30,B1916,'Routed push through acrylic (2)'!$G$17:$G$30)) +
(SUMIF('Sf routed cabinet'!$B$17:$B$30,B1916,'Sf routed cabinet'!$G$17:$G$30)) +
(SUMIF('Sf routed cabinet (2)'!$B$17:$B$30,B1916,'Sf routed cabinet (2)'!$G$17:$G$30)) +
(SUMIF('Df routed cabinet'!$B$17:$B$30,B1916,'Df routed cabinet'!$G$17:$G$30)) +
(SUMIF('Df routed cabinet (2)'!$B$17:$B$30,B1916,'Df routed cabinet (2)'!$G$17:$G$30)) +
(SUMIF('Sf acrylic cabinet'!$B$17:$B$30,B1916,'Sf acrylic cabinet'!$G$17:$G$30)) +
(SUMIF('Sf acrylic cabinet (2)'!$B$17:$B$30,B1916,'Sf acrylic cabinet (2)'!$G$17:$G$30)) +
(SUMIF('Economy Sf acrylic'!$B$17:$B$30,B1916,'Economy Sf acrylic'!$G$17:$G$30)) +
(SUMIF('Df acrylic cabinet'!$B$17:$B$30,B1916,'Df acrylic cabinet'!$G$17:$G$30)) +
(SUMIF('Df acrylic cabinet (2)'!$B$17:$B$30,B1916,'Df acrylic cabinet (2)'!$G$17:$G$30)) +
(SUMIF('Sf flex cabinet'!$B$17:$B$30,B1916,'Sf flex cabinet'!$G$17:$G$30)) +
(SUMIF('Sf flex cabinet (2)'!$B$17:$B$30,B1916,'Sf flex cabinet (2)'!$G$17:$G$30)) +
(SUMIF('Df flex cabinet'!$B$17:$B$36,B1916,'Df flex cabinet'!$G$17:$G$36)) +
(SUMIF('Df flex cabinet (2)'!$B$17:$B$36,B1916,'Df flex cabinet (2)'!$G$17:$G$36)) +
(SUMIF('Pole cover'!$B$17:$B$30,B1916,'Pole cover'!$G$17:$G$30)) +
(SUMIF('Pole cover (2)'!$B$17:$B$30,B1916,'Pole cover (2)'!$G$17:$G$30)) +
(SUMIF('Structural Steel Fab'!$B$17:$B$29,B1916,'Structural Steel Fab'!$G$17:$G$29)) +
(SUMIF(Reveal!$B$17:$B$30,B1916,Reveal!$G$17:$G$30)) +
(SUMIF('Reveal (2)'!$B$17:$B$30,B1916,'Reveal (2)'!$G$17:$G$30)) +
(SUMIF('Crown cove top'!$B$17:$B$30,B1916,'Crown cove top'!$G$17:$G$30)) +
(SUMIF('EMC assembly'!$B$17:$B$30,B1916,'EMC assembly'!$G$17:$G$30)) +
(SUMIF(Crating!$B$17:$B$29,B1916,Crating!$G$17:$G$29)) +
(SUMIF('LED wiring'!$B$17:$B$30,B1916,'LED wiring'!$G$17:$G$30)) +
(SUMIF('Changeable copy face'!$B$17:$B$30,B1916,'Changeable copy face'!$G$17:$G$30)) +
(SUMIF('Flex face assembly'!$B$17:$B$30,B1916,'Flex face assembly'!$G$17:$G$30)) +
(SUMIF('Routed face assembly'!$B$17:$B$30,B1916,'Routed face assembly'!$G$17:$G$30)) +
(SUMIF('Paint calculation'!$B$17:$B$30,B1916,'Paint calculation'!$G$17:$G$30)) +
(SUMIF('Trimcap letter face'!$B$17:$B$30,B1916,'Trimcap letter face'!$G$17:$G$30)) +
(SUMIF('Trimcap letter face (2)'!$B$17:$B$30,B1916,'Trimcap letter face (2)'!$G$17:$G$30)) +
(SUMIF('Channel letter fabrication'!$B$17:$B$30,B1916,'Channel letter fabrication'!$G$17:$G$30)) +
(SUMIF('Channel letter fabrication (2)'!$B$17:$B$30,B1916,'Channel letter fabrication (2)'!$G$17:$G$30))</f>
        <v>0</v>
      </c>
    </row>
    <row r="1917" spans="1:10">
      <c r="A1917" s="28">
        <f>[1]ODBC!$A1917</f>
        <v>0</v>
      </c>
      <c r="B1917" s="29">
        <f>[1]ODBC!B1917</f>
        <v>0</v>
      </c>
      <c r="C1917" s="30" t="str">
        <f>IFERROR(VLOOKUP($B1917,[1]ODBC!$B:$H,2,FALSE),"")</f>
        <v/>
      </c>
      <c r="D1917" s="30" t="str">
        <f>IFERROR(VLOOKUP($B1917,[1]ODBC!$B:$H,3,FALSE),"")</f>
        <v/>
      </c>
      <c r="E1917" s="30" t="str">
        <f>IFERROR(VLOOKUP($B1917,[1]ODBC!$B:$H,4,FALSE),"")</f>
        <v/>
      </c>
      <c r="F1917" s="31" t="str">
        <f>IFERROR(VLOOKUP($B1917,[1]ODBC!$B:$H,5,FALSE),"")</f>
        <v/>
      </c>
      <c r="G1917" s="32">
        <f>[1]ODBC!G1917</f>
        <v>0</v>
      </c>
      <c r="H1917" s="33">
        <f>SUM([1]ODBC!H1917)</f>
        <v>0</v>
      </c>
      <c r="I1917" s="41" t="str">
        <f>'Vinyl cutting'!$B$2</f>
        <v>J36938</v>
      </c>
      <c r="J1917" s="42">
        <f ca="1">(SUMIF('Freeform time and material'!$B$17:$B$30,B1917,'Freeform time and material'!$G$17:$G$30)) +
(SUMIF('Vinyl cutting'!$B$17:$B$30,B1917,'Vinyl cutting'!$G$17:$G$30)) +
(SUMIF('Vinyl cutting (2)'!$B$17:$B$30,B1917,'Vinyl cutting (2)'!$G$17:$G$30)) +
(SUMIF('Apply vinyl graphics'!$B$17:$B$30,B1917,'Apply vinyl graphics'!$G$17:$G$30)) +
(SUMIF('Apply vinyl graphics (2)'!$B$17:$B$30,B1917,'Apply vinyl graphics (2)'!$G$17:$G$30)) +
(SUMIF('Alum pan sign'!$B$17:$B$30,B1917,'Alum pan sign'!$G$17:$G$30)) +
(SUMIF('Alum pan sign (2)'!$B$17:$B$30,B1917,'Alum pan sign (2)'!$G$17:$G$30)) +
(SUMIF('Economy pan sign'!$B$17:$B$30,B1917,'Economy pan sign'!$G$17:$G$30)) +
(SUMIF('Post and panel sign'!$B$17:$B$30,B1917,'Post and panel sign'!$G$17:$G$30)) +
(SUMIF('Post and panel sign (2)'!$B$17:$B$30,B1917,'Post and panel sign (2)'!$G$17:$G$30)) +
(SUMIF('Flat panels only'!$B$17:$B$30,B1917,'Flat panels only'!$G$17:$G$30)) +
(SUMIF('Flat panels only (2)'!$B$17:$B$30,B1917,'Flat panels only (2)'!$G$17:$G$30)) +
(SUMIF('Routed panel shapes'!$B$18:$B$31,B1917,'Routed panel shapes'!$G$18:$G$31)) +
(SUMIF('Routed panel shapes (2)'!$B$18:$B$31,B1917,'Routed panel shapes (2)'!$G$18:$G$31)) +
(SUMIF('Routed face only'!$B$17:$B$30,B1917,'Routed face only'!$G$17:$G$30)) +
(SUMIF('Routed face only (2)'!$B$17:$B$30,B1917,'Routed face only (2)'!$G$17:$G$30)) +
(SUMIF('Routed alum faces letters'!$B$17:$B$30,B1917,'Routed alum faces letters'!$G$17:$G$30)) +
(SUMIF('Routed alum faces letters (2)'!$B$17:$B$30,B1917,'Routed alum faces letters (2)'!$G$17:$G$30)) +
(SUMIF('Routed push through acrylic'!$B$17:$B$30,B1917,'Routed push through acrylic'!$G$17:$G$30)) +
(SUMIF('Routed push through acrylic (2)'!$B$17:$B$30,B1917,'Routed push through acrylic (2)'!$G$17:$G$30)) +
(SUMIF('Sf routed cabinet'!$B$17:$B$30,B1917,'Sf routed cabinet'!$G$17:$G$30)) +
(SUMIF('Sf routed cabinet (2)'!$B$17:$B$30,B1917,'Sf routed cabinet (2)'!$G$17:$G$30)) +
(SUMIF('Df routed cabinet'!$B$17:$B$30,B1917,'Df routed cabinet'!$G$17:$G$30)) +
(SUMIF('Df routed cabinet (2)'!$B$17:$B$30,B1917,'Df routed cabinet (2)'!$G$17:$G$30)) +
(SUMIF('Sf acrylic cabinet'!$B$17:$B$30,B1917,'Sf acrylic cabinet'!$G$17:$G$30)) +
(SUMIF('Sf acrylic cabinet (2)'!$B$17:$B$30,B1917,'Sf acrylic cabinet (2)'!$G$17:$G$30)) +
(SUMIF('Economy Sf acrylic'!$B$17:$B$30,B1917,'Economy Sf acrylic'!$G$17:$G$30)) +
(SUMIF('Df acrylic cabinet'!$B$17:$B$30,B1917,'Df acrylic cabinet'!$G$17:$G$30)) +
(SUMIF('Df acrylic cabinet (2)'!$B$17:$B$30,B1917,'Df acrylic cabinet (2)'!$G$17:$G$30)) +
(SUMIF('Sf flex cabinet'!$B$17:$B$30,B1917,'Sf flex cabinet'!$G$17:$G$30)) +
(SUMIF('Sf flex cabinet (2)'!$B$17:$B$30,B1917,'Sf flex cabinet (2)'!$G$17:$G$30)) +
(SUMIF('Df flex cabinet'!$B$17:$B$36,B1917,'Df flex cabinet'!$G$17:$G$36)) +
(SUMIF('Df flex cabinet (2)'!$B$17:$B$36,B1917,'Df flex cabinet (2)'!$G$17:$G$36)) +
(SUMIF('Pole cover'!$B$17:$B$30,B1917,'Pole cover'!$G$17:$G$30)) +
(SUMIF('Pole cover (2)'!$B$17:$B$30,B1917,'Pole cover (2)'!$G$17:$G$30)) +
(SUMIF('Structural Steel Fab'!$B$17:$B$29,B1917,'Structural Steel Fab'!$G$17:$G$29)) +
(SUMIF(Reveal!$B$17:$B$30,B1917,Reveal!$G$17:$G$30)) +
(SUMIF('Reveal (2)'!$B$17:$B$30,B1917,'Reveal (2)'!$G$17:$G$30)) +
(SUMIF('Crown cove top'!$B$17:$B$30,B1917,'Crown cove top'!$G$17:$G$30)) +
(SUMIF('EMC assembly'!$B$17:$B$30,B1917,'EMC assembly'!$G$17:$G$30)) +
(SUMIF(Crating!$B$17:$B$29,B1917,Crating!$G$17:$G$29)) +
(SUMIF('LED wiring'!$B$17:$B$30,B1917,'LED wiring'!$G$17:$G$30)) +
(SUMIF('Changeable copy face'!$B$17:$B$30,B1917,'Changeable copy face'!$G$17:$G$30)) +
(SUMIF('Flex face assembly'!$B$17:$B$30,B1917,'Flex face assembly'!$G$17:$G$30)) +
(SUMIF('Routed face assembly'!$B$17:$B$30,B1917,'Routed face assembly'!$G$17:$G$30)) +
(SUMIF('Paint calculation'!$B$17:$B$30,B1917,'Paint calculation'!$G$17:$G$30)) +
(SUMIF('Trimcap letter face'!$B$17:$B$30,B1917,'Trimcap letter face'!$G$17:$G$30)) +
(SUMIF('Trimcap letter face (2)'!$B$17:$B$30,B1917,'Trimcap letter face (2)'!$G$17:$G$30)) +
(SUMIF('Channel letter fabrication'!$B$17:$B$30,B1917,'Channel letter fabrication'!$G$17:$G$30)) +
(SUMIF('Channel letter fabrication (2)'!$B$17:$B$30,B1917,'Channel letter fabrication (2)'!$G$17:$G$30))</f>
        <v>0</v>
      </c>
    </row>
    <row r="1918" spans="1:10">
      <c r="A1918" s="28">
        <f>[1]ODBC!$A1918</f>
        <v>0</v>
      </c>
      <c r="B1918" s="29">
        <f>[1]ODBC!B1918</f>
        <v>0</v>
      </c>
      <c r="C1918" s="30" t="str">
        <f>IFERROR(VLOOKUP($B1918,[1]ODBC!$B:$H,2,FALSE),"")</f>
        <v/>
      </c>
      <c r="D1918" s="30" t="str">
        <f>IFERROR(VLOOKUP($B1918,[1]ODBC!$B:$H,3,FALSE),"")</f>
        <v/>
      </c>
      <c r="E1918" s="30" t="str">
        <f>IFERROR(VLOOKUP($B1918,[1]ODBC!$B:$H,4,FALSE),"")</f>
        <v/>
      </c>
      <c r="F1918" s="31" t="str">
        <f>IFERROR(VLOOKUP($B1918,[1]ODBC!$B:$H,5,FALSE),"")</f>
        <v/>
      </c>
      <c r="G1918" s="32">
        <f>[1]ODBC!G1918</f>
        <v>0</v>
      </c>
      <c r="H1918" s="33">
        <f>SUM([1]ODBC!H1918)</f>
        <v>0</v>
      </c>
      <c r="I1918" s="41" t="str">
        <f>'Vinyl cutting'!$B$2</f>
        <v>J36938</v>
      </c>
      <c r="J1918" s="42">
        <f ca="1">(SUMIF('Freeform time and material'!$B$17:$B$30,B1918,'Freeform time and material'!$G$17:$G$30)) +
(SUMIF('Vinyl cutting'!$B$17:$B$30,B1918,'Vinyl cutting'!$G$17:$G$30)) +
(SUMIF('Vinyl cutting (2)'!$B$17:$B$30,B1918,'Vinyl cutting (2)'!$G$17:$G$30)) +
(SUMIF('Apply vinyl graphics'!$B$17:$B$30,B1918,'Apply vinyl graphics'!$G$17:$G$30)) +
(SUMIF('Apply vinyl graphics (2)'!$B$17:$B$30,B1918,'Apply vinyl graphics (2)'!$G$17:$G$30)) +
(SUMIF('Alum pan sign'!$B$17:$B$30,B1918,'Alum pan sign'!$G$17:$G$30)) +
(SUMIF('Alum pan sign (2)'!$B$17:$B$30,B1918,'Alum pan sign (2)'!$G$17:$G$30)) +
(SUMIF('Economy pan sign'!$B$17:$B$30,B1918,'Economy pan sign'!$G$17:$G$30)) +
(SUMIF('Post and panel sign'!$B$17:$B$30,B1918,'Post and panel sign'!$G$17:$G$30)) +
(SUMIF('Post and panel sign (2)'!$B$17:$B$30,B1918,'Post and panel sign (2)'!$G$17:$G$30)) +
(SUMIF('Flat panels only'!$B$17:$B$30,B1918,'Flat panels only'!$G$17:$G$30)) +
(SUMIF('Flat panels only (2)'!$B$17:$B$30,B1918,'Flat panels only (2)'!$G$17:$G$30)) +
(SUMIF('Routed panel shapes'!$B$18:$B$31,B1918,'Routed panel shapes'!$G$18:$G$31)) +
(SUMIF('Routed panel shapes (2)'!$B$18:$B$31,B1918,'Routed panel shapes (2)'!$G$18:$G$31)) +
(SUMIF('Routed face only'!$B$17:$B$30,B1918,'Routed face only'!$G$17:$G$30)) +
(SUMIF('Routed face only (2)'!$B$17:$B$30,B1918,'Routed face only (2)'!$G$17:$G$30)) +
(SUMIF('Routed alum faces letters'!$B$17:$B$30,B1918,'Routed alum faces letters'!$G$17:$G$30)) +
(SUMIF('Routed alum faces letters (2)'!$B$17:$B$30,B1918,'Routed alum faces letters (2)'!$G$17:$G$30)) +
(SUMIF('Routed push through acrylic'!$B$17:$B$30,B1918,'Routed push through acrylic'!$G$17:$G$30)) +
(SUMIF('Routed push through acrylic (2)'!$B$17:$B$30,B1918,'Routed push through acrylic (2)'!$G$17:$G$30)) +
(SUMIF('Sf routed cabinet'!$B$17:$B$30,B1918,'Sf routed cabinet'!$G$17:$G$30)) +
(SUMIF('Sf routed cabinet (2)'!$B$17:$B$30,B1918,'Sf routed cabinet (2)'!$G$17:$G$30)) +
(SUMIF('Df routed cabinet'!$B$17:$B$30,B1918,'Df routed cabinet'!$G$17:$G$30)) +
(SUMIF('Df routed cabinet (2)'!$B$17:$B$30,B1918,'Df routed cabinet (2)'!$G$17:$G$30)) +
(SUMIF('Sf acrylic cabinet'!$B$17:$B$30,B1918,'Sf acrylic cabinet'!$G$17:$G$30)) +
(SUMIF('Sf acrylic cabinet (2)'!$B$17:$B$30,B1918,'Sf acrylic cabinet (2)'!$G$17:$G$30)) +
(SUMIF('Economy Sf acrylic'!$B$17:$B$30,B1918,'Economy Sf acrylic'!$G$17:$G$30)) +
(SUMIF('Df acrylic cabinet'!$B$17:$B$30,B1918,'Df acrylic cabinet'!$G$17:$G$30)) +
(SUMIF('Df acrylic cabinet (2)'!$B$17:$B$30,B1918,'Df acrylic cabinet (2)'!$G$17:$G$30)) +
(SUMIF('Sf flex cabinet'!$B$17:$B$30,B1918,'Sf flex cabinet'!$G$17:$G$30)) +
(SUMIF('Sf flex cabinet (2)'!$B$17:$B$30,B1918,'Sf flex cabinet (2)'!$G$17:$G$30)) +
(SUMIF('Df flex cabinet'!$B$17:$B$36,B1918,'Df flex cabinet'!$G$17:$G$36)) +
(SUMIF('Df flex cabinet (2)'!$B$17:$B$36,B1918,'Df flex cabinet (2)'!$G$17:$G$36)) +
(SUMIF('Pole cover'!$B$17:$B$30,B1918,'Pole cover'!$G$17:$G$30)) +
(SUMIF('Pole cover (2)'!$B$17:$B$30,B1918,'Pole cover (2)'!$G$17:$G$30)) +
(SUMIF('Structural Steel Fab'!$B$17:$B$29,B1918,'Structural Steel Fab'!$G$17:$G$29)) +
(SUMIF(Reveal!$B$17:$B$30,B1918,Reveal!$G$17:$G$30)) +
(SUMIF('Reveal (2)'!$B$17:$B$30,B1918,'Reveal (2)'!$G$17:$G$30)) +
(SUMIF('Crown cove top'!$B$17:$B$30,B1918,'Crown cove top'!$G$17:$G$30)) +
(SUMIF('EMC assembly'!$B$17:$B$30,B1918,'EMC assembly'!$G$17:$G$30)) +
(SUMIF(Crating!$B$17:$B$29,B1918,Crating!$G$17:$G$29)) +
(SUMIF('LED wiring'!$B$17:$B$30,B1918,'LED wiring'!$G$17:$G$30)) +
(SUMIF('Changeable copy face'!$B$17:$B$30,B1918,'Changeable copy face'!$G$17:$G$30)) +
(SUMIF('Flex face assembly'!$B$17:$B$30,B1918,'Flex face assembly'!$G$17:$G$30)) +
(SUMIF('Routed face assembly'!$B$17:$B$30,B1918,'Routed face assembly'!$G$17:$G$30)) +
(SUMIF('Paint calculation'!$B$17:$B$30,B1918,'Paint calculation'!$G$17:$G$30)) +
(SUMIF('Trimcap letter face'!$B$17:$B$30,B1918,'Trimcap letter face'!$G$17:$G$30)) +
(SUMIF('Trimcap letter face (2)'!$B$17:$B$30,B1918,'Trimcap letter face (2)'!$G$17:$G$30)) +
(SUMIF('Channel letter fabrication'!$B$17:$B$30,B1918,'Channel letter fabrication'!$G$17:$G$30)) +
(SUMIF('Channel letter fabrication (2)'!$B$17:$B$30,B1918,'Channel letter fabrication (2)'!$G$17:$G$30))</f>
        <v>0</v>
      </c>
    </row>
    <row r="1919" spans="1:10">
      <c r="A1919" s="28">
        <f>[1]ODBC!$A1919</f>
        <v>0</v>
      </c>
      <c r="B1919" s="29">
        <f>[1]ODBC!B1919</f>
        <v>0</v>
      </c>
      <c r="C1919" s="30" t="str">
        <f>IFERROR(VLOOKUP($B1919,[1]ODBC!$B:$H,2,FALSE),"")</f>
        <v/>
      </c>
      <c r="D1919" s="30" t="str">
        <f>IFERROR(VLOOKUP($B1919,[1]ODBC!$B:$H,3,FALSE),"")</f>
        <v/>
      </c>
      <c r="E1919" s="30" t="str">
        <f>IFERROR(VLOOKUP($B1919,[1]ODBC!$B:$H,4,FALSE),"")</f>
        <v/>
      </c>
      <c r="F1919" s="31" t="str">
        <f>IFERROR(VLOOKUP($B1919,[1]ODBC!$B:$H,5,FALSE),"")</f>
        <v/>
      </c>
      <c r="G1919" s="32">
        <f>[1]ODBC!G1919</f>
        <v>0</v>
      </c>
      <c r="H1919" s="33">
        <f>SUM([1]ODBC!H1919)</f>
        <v>0</v>
      </c>
      <c r="I1919" s="41" t="str">
        <f>'Vinyl cutting'!$B$2</f>
        <v>J36938</v>
      </c>
      <c r="J1919" s="42">
        <f ca="1">(SUMIF('Freeform time and material'!$B$17:$B$30,B1919,'Freeform time and material'!$G$17:$G$30)) +
(SUMIF('Vinyl cutting'!$B$17:$B$30,B1919,'Vinyl cutting'!$G$17:$G$30)) +
(SUMIF('Vinyl cutting (2)'!$B$17:$B$30,B1919,'Vinyl cutting (2)'!$G$17:$G$30)) +
(SUMIF('Apply vinyl graphics'!$B$17:$B$30,B1919,'Apply vinyl graphics'!$G$17:$G$30)) +
(SUMIF('Apply vinyl graphics (2)'!$B$17:$B$30,B1919,'Apply vinyl graphics (2)'!$G$17:$G$30)) +
(SUMIF('Alum pan sign'!$B$17:$B$30,B1919,'Alum pan sign'!$G$17:$G$30)) +
(SUMIF('Alum pan sign (2)'!$B$17:$B$30,B1919,'Alum pan sign (2)'!$G$17:$G$30)) +
(SUMIF('Economy pan sign'!$B$17:$B$30,B1919,'Economy pan sign'!$G$17:$G$30)) +
(SUMIF('Post and panel sign'!$B$17:$B$30,B1919,'Post and panel sign'!$G$17:$G$30)) +
(SUMIF('Post and panel sign (2)'!$B$17:$B$30,B1919,'Post and panel sign (2)'!$G$17:$G$30)) +
(SUMIF('Flat panels only'!$B$17:$B$30,B1919,'Flat panels only'!$G$17:$G$30)) +
(SUMIF('Flat panels only (2)'!$B$17:$B$30,B1919,'Flat panels only (2)'!$G$17:$G$30)) +
(SUMIF('Routed panel shapes'!$B$18:$B$31,B1919,'Routed panel shapes'!$G$18:$G$31)) +
(SUMIF('Routed panel shapes (2)'!$B$18:$B$31,B1919,'Routed panel shapes (2)'!$G$18:$G$31)) +
(SUMIF('Routed face only'!$B$17:$B$30,B1919,'Routed face only'!$G$17:$G$30)) +
(SUMIF('Routed face only (2)'!$B$17:$B$30,B1919,'Routed face only (2)'!$G$17:$G$30)) +
(SUMIF('Routed alum faces letters'!$B$17:$B$30,B1919,'Routed alum faces letters'!$G$17:$G$30)) +
(SUMIF('Routed alum faces letters (2)'!$B$17:$B$30,B1919,'Routed alum faces letters (2)'!$G$17:$G$30)) +
(SUMIF('Routed push through acrylic'!$B$17:$B$30,B1919,'Routed push through acrylic'!$G$17:$G$30)) +
(SUMIF('Routed push through acrylic (2)'!$B$17:$B$30,B1919,'Routed push through acrylic (2)'!$G$17:$G$30)) +
(SUMIF('Sf routed cabinet'!$B$17:$B$30,B1919,'Sf routed cabinet'!$G$17:$G$30)) +
(SUMIF('Sf routed cabinet (2)'!$B$17:$B$30,B1919,'Sf routed cabinet (2)'!$G$17:$G$30)) +
(SUMIF('Df routed cabinet'!$B$17:$B$30,B1919,'Df routed cabinet'!$G$17:$G$30)) +
(SUMIF('Df routed cabinet (2)'!$B$17:$B$30,B1919,'Df routed cabinet (2)'!$G$17:$G$30)) +
(SUMIF('Sf acrylic cabinet'!$B$17:$B$30,B1919,'Sf acrylic cabinet'!$G$17:$G$30)) +
(SUMIF('Sf acrylic cabinet (2)'!$B$17:$B$30,B1919,'Sf acrylic cabinet (2)'!$G$17:$G$30)) +
(SUMIF('Economy Sf acrylic'!$B$17:$B$30,B1919,'Economy Sf acrylic'!$G$17:$G$30)) +
(SUMIF('Df acrylic cabinet'!$B$17:$B$30,B1919,'Df acrylic cabinet'!$G$17:$G$30)) +
(SUMIF('Df acrylic cabinet (2)'!$B$17:$B$30,B1919,'Df acrylic cabinet (2)'!$G$17:$G$30)) +
(SUMIF('Sf flex cabinet'!$B$17:$B$30,B1919,'Sf flex cabinet'!$G$17:$G$30)) +
(SUMIF('Sf flex cabinet (2)'!$B$17:$B$30,B1919,'Sf flex cabinet (2)'!$G$17:$G$30)) +
(SUMIF('Df flex cabinet'!$B$17:$B$36,B1919,'Df flex cabinet'!$G$17:$G$36)) +
(SUMIF('Df flex cabinet (2)'!$B$17:$B$36,B1919,'Df flex cabinet (2)'!$G$17:$G$36)) +
(SUMIF('Pole cover'!$B$17:$B$30,B1919,'Pole cover'!$G$17:$G$30)) +
(SUMIF('Pole cover (2)'!$B$17:$B$30,B1919,'Pole cover (2)'!$G$17:$G$30)) +
(SUMIF('Structural Steel Fab'!$B$17:$B$29,B1919,'Structural Steel Fab'!$G$17:$G$29)) +
(SUMIF(Reveal!$B$17:$B$30,B1919,Reveal!$G$17:$G$30)) +
(SUMIF('Reveal (2)'!$B$17:$B$30,B1919,'Reveal (2)'!$G$17:$G$30)) +
(SUMIF('Crown cove top'!$B$17:$B$30,B1919,'Crown cove top'!$G$17:$G$30)) +
(SUMIF('EMC assembly'!$B$17:$B$30,B1919,'EMC assembly'!$G$17:$G$30)) +
(SUMIF(Crating!$B$17:$B$29,B1919,Crating!$G$17:$G$29)) +
(SUMIF('LED wiring'!$B$17:$B$30,B1919,'LED wiring'!$G$17:$G$30)) +
(SUMIF('Changeable copy face'!$B$17:$B$30,B1919,'Changeable copy face'!$G$17:$G$30)) +
(SUMIF('Flex face assembly'!$B$17:$B$30,B1919,'Flex face assembly'!$G$17:$G$30)) +
(SUMIF('Routed face assembly'!$B$17:$B$30,B1919,'Routed face assembly'!$G$17:$G$30)) +
(SUMIF('Paint calculation'!$B$17:$B$30,B1919,'Paint calculation'!$G$17:$G$30)) +
(SUMIF('Trimcap letter face'!$B$17:$B$30,B1919,'Trimcap letter face'!$G$17:$G$30)) +
(SUMIF('Trimcap letter face (2)'!$B$17:$B$30,B1919,'Trimcap letter face (2)'!$G$17:$G$30)) +
(SUMIF('Channel letter fabrication'!$B$17:$B$30,B1919,'Channel letter fabrication'!$G$17:$G$30)) +
(SUMIF('Channel letter fabrication (2)'!$B$17:$B$30,B1919,'Channel letter fabrication (2)'!$G$17:$G$30))</f>
        <v>0</v>
      </c>
    </row>
    <row r="1920" spans="1:10">
      <c r="A1920" s="28">
        <f>[1]ODBC!$A1920</f>
        <v>0</v>
      </c>
      <c r="B1920" s="29">
        <f>[1]ODBC!B1920</f>
        <v>0</v>
      </c>
      <c r="C1920" s="30" t="str">
        <f>IFERROR(VLOOKUP($B1920,[1]ODBC!$B:$H,2,FALSE),"")</f>
        <v/>
      </c>
      <c r="D1920" s="30" t="str">
        <f>IFERROR(VLOOKUP($B1920,[1]ODBC!$B:$H,3,FALSE),"")</f>
        <v/>
      </c>
      <c r="E1920" s="30" t="str">
        <f>IFERROR(VLOOKUP($B1920,[1]ODBC!$B:$H,4,FALSE),"")</f>
        <v/>
      </c>
      <c r="F1920" s="31" t="str">
        <f>IFERROR(VLOOKUP($B1920,[1]ODBC!$B:$H,5,FALSE),"")</f>
        <v/>
      </c>
      <c r="G1920" s="32">
        <f>[1]ODBC!G1920</f>
        <v>0</v>
      </c>
      <c r="H1920" s="33">
        <f>SUM([1]ODBC!H1920)</f>
        <v>0</v>
      </c>
      <c r="I1920" s="41" t="str">
        <f>'Vinyl cutting'!$B$2</f>
        <v>J36938</v>
      </c>
      <c r="J1920" s="42">
        <f ca="1">(SUMIF('Freeform time and material'!$B$17:$B$30,B1920,'Freeform time and material'!$G$17:$G$30)) +
(SUMIF('Vinyl cutting'!$B$17:$B$30,B1920,'Vinyl cutting'!$G$17:$G$30)) +
(SUMIF('Vinyl cutting (2)'!$B$17:$B$30,B1920,'Vinyl cutting (2)'!$G$17:$G$30)) +
(SUMIF('Apply vinyl graphics'!$B$17:$B$30,B1920,'Apply vinyl graphics'!$G$17:$G$30)) +
(SUMIF('Apply vinyl graphics (2)'!$B$17:$B$30,B1920,'Apply vinyl graphics (2)'!$G$17:$G$30)) +
(SUMIF('Alum pan sign'!$B$17:$B$30,B1920,'Alum pan sign'!$G$17:$G$30)) +
(SUMIF('Alum pan sign (2)'!$B$17:$B$30,B1920,'Alum pan sign (2)'!$G$17:$G$30)) +
(SUMIF('Economy pan sign'!$B$17:$B$30,B1920,'Economy pan sign'!$G$17:$G$30)) +
(SUMIF('Post and panel sign'!$B$17:$B$30,B1920,'Post and panel sign'!$G$17:$G$30)) +
(SUMIF('Post and panel sign (2)'!$B$17:$B$30,B1920,'Post and panel sign (2)'!$G$17:$G$30)) +
(SUMIF('Flat panels only'!$B$17:$B$30,B1920,'Flat panels only'!$G$17:$G$30)) +
(SUMIF('Flat panels only (2)'!$B$17:$B$30,B1920,'Flat panels only (2)'!$G$17:$G$30)) +
(SUMIF('Routed panel shapes'!$B$18:$B$31,B1920,'Routed panel shapes'!$G$18:$G$31)) +
(SUMIF('Routed panel shapes (2)'!$B$18:$B$31,B1920,'Routed panel shapes (2)'!$G$18:$G$31)) +
(SUMIF('Routed face only'!$B$17:$B$30,B1920,'Routed face only'!$G$17:$G$30)) +
(SUMIF('Routed face only (2)'!$B$17:$B$30,B1920,'Routed face only (2)'!$G$17:$G$30)) +
(SUMIF('Routed alum faces letters'!$B$17:$B$30,B1920,'Routed alum faces letters'!$G$17:$G$30)) +
(SUMIF('Routed alum faces letters (2)'!$B$17:$B$30,B1920,'Routed alum faces letters (2)'!$G$17:$G$30)) +
(SUMIF('Routed push through acrylic'!$B$17:$B$30,B1920,'Routed push through acrylic'!$G$17:$G$30)) +
(SUMIF('Routed push through acrylic (2)'!$B$17:$B$30,B1920,'Routed push through acrylic (2)'!$G$17:$G$30)) +
(SUMIF('Sf routed cabinet'!$B$17:$B$30,B1920,'Sf routed cabinet'!$G$17:$G$30)) +
(SUMIF('Sf routed cabinet (2)'!$B$17:$B$30,B1920,'Sf routed cabinet (2)'!$G$17:$G$30)) +
(SUMIF('Df routed cabinet'!$B$17:$B$30,B1920,'Df routed cabinet'!$G$17:$G$30)) +
(SUMIF('Df routed cabinet (2)'!$B$17:$B$30,B1920,'Df routed cabinet (2)'!$G$17:$G$30)) +
(SUMIF('Sf acrylic cabinet'!$B$17:$B$30,B1920,'Sf acrylic cabinet'!$G$17:$G$30)) +
(SUMIF('Sf acrylic cabinet (2)'!$B$17:$B$30,B1920,'Sf acrylic cabinet (2)'!$G$17:$G$30)) +
(SUMIF('Economy Sf acrylic'!$B$17:$B$30,B1920,'Economy Sf acrylic'!$G$17:$G$30)) +
(SUMIF('Df acrylic cabinet'!$B$17:$B$30,B1920,'Df acrylic cabinet'!$G$17:$G$30)) +
(SUMIF('Df acrylic cabinet (2)'!$B$17:$B$30,B1920,'Df acrylic cabinet (2)'!$G$17:$G$30)) +
(SUMIF('Sf flex cabinet'!$B$17:$B$30,B1920,'Sf flex cabinet'!$G$17:$G$30)) +
(SUMIF('Sf flex cabinet (2)'!$B$17:$B$30,B1920,'Sf flex cabinet (2)'!$G$17:$G$30)) +
(SUMIF('Df flex cabinet'!$B$17:$B$36,B1920,'Df flex cabinet'!$G$17:$G$36)) +
(SUMIF('Df flex cabinet (2)'!$B$17:$B$36,B1920,'Df flex cabinet (2)'!$G$17:$G$36)) +
(SUMIF('Pole cover'!$B$17:$B$30,B1920,'Pole cover'!$G$17:$G$30)) +
(SUMIF('Pole cover (2)'!$B$17:$B$30,B1920,'Pole cover (2)'!$G$17:$G$30)) +
(SUMIF('Structural Steel Fab'!$B$17:$B$29,B1920,'Structural Steel Fab'!$G$17:$G$29)) +
(SUMIF(Reveal!$B$17:$B$30,B1920,Reveal!$G$17:$G$30)) +
(SUMIF('Reveal (2)'!$B$17:$B$30,B1920,'Reveal (2)'!$G$17:$G$30)) +
(SUMIF('Crown cove top'!$B$17:$B$30,B1920,'Crown cove top'!$G$17:$G$30)) +
(SUMIF('EMC assembly'!$B$17:$B$30,B1920,'EMC assembly'!$G$17:$G$30)) +
(SUMIF(Crating!$B$17:$B$29,B1920,Crating!$G$17:$G$29)) +
(SUMIF('LED wiring'!$B$17:$B$30,B1920,'LED wiring'!$G$17:$G$30)) +
(SUMIF('Changeable copy face'!$B$17:$B$30,B1920,'Changeable copy face'!$G$17:$G$30)) +
(SUMIF('Flex face assembly'!$B$17:$B$30,B1920,'Flex face assembly'!$G$17:$G$30)) +
(SUMIF('Routed face assembly'!$B$17:$B$30,B1920,'Routed face assembly'!$G$17:$G$30)) +
(SUMIF('Paint calculation'!$B$17:$B$30,B1920,'Paint calculation'!$G$17:$G$30)) +
(SUMIF('Trimcap letter face'!$B$17:$B$30,B1920,'Trimcap letter face'!$G$17:$G$30)) +
(SUMIF('Trimcap letter face (2)'!$B$17:$B$30,B1920,'Trimcap letter face (2)'!$G$17:$G$30)) +
(SUMIF('Channel letter fabrication'!$B$17:$B$30,B1920,'Channel letter fabrication'!$G$17:$G$30)) +
(SUMIF('Channel letter fabrication (2)'!$B$17:$B$30,B1920,'Channel letter fabrication (2)'!$G$17:$G$30))</f>
        <v>0</v>
      </c>
    </row>
    <row r="1921" spans="1:10">
      <c r="A1921" s="28">
        <f>[1]ODBC!$A1921</f>
        <v>0</v>
      </c>
      <c r="B1921" s="29">
        <f>[1]ODBC!B1921</f>
        <v>0</v>
      </c>
      <c r="C1921" s="30" t="str">
        <f>IFERROR(VLOOKUP($B1921,[1]ODBC!$B:$H,2,FALSE),"")</f>
        <v/>
      </c>
      <c r="D1921" s="30" t="str">
        <f>IFERROR(VLOOKUP($B1921,[1]ODBC!$B:$H,3,FALSE),"")</f>
        <v/>
      </c>
      <c r="E1921" s="30" t="str">
        <f>IFERROR(VLOOKUP($B1921,[1]ODBC!$B:$H,4,FALSE),"")</f>
        <v/>
      </c>
      <c r="F1921" s="31" t="str">
        <f>IFERROR(VLOOKUP($B1921,[1]ODBC!$B:$H,5,FALSE),"")</f>
        <v/>
      </c>
      <c r="G1921" s="32">
        <f>[1]ODBC!G1921</f>
        <v>0</v>
      </c>
      <c r="H1921" s="33">
        <f>SUM([1]ODBC!H1921)</f>
        <v>0</v>
      </c>
      <c r="I1921" s="41" t="str">
        <f>'Vinyl cutting'!$B$2</f>
        <v>J36938</v>
      </c>
      <c r="J1921" s="42">
        <f ca="1">(SUMIF('Freeform time and material'!$B$17:$B$30,B1921,'Freeform time and material'!$G$17:$G$30)) +
(SUMIF('Vinyl cutting'!$B$17:$B$30,B1921,'Vinyl cutting'!$G$17:$G$30)) +
(SUMIF('Vinyl cutting (2)'!$B$17:$B$30,B1921,'Vinyl cutting (2)'!$G$17:$G$30)) +
(SUMIF('Apply vinyl graphics'!$B$17:$B$30,B1921,'Apply vinyl graphics'!$G$17:$G$30)) +
(SUMIF('Apply vinyl graphics (2)'!$B$17:$B$30,B1921,'Apply vinyl graphics (2)'!$G$17:$G$30)) +
(SUMIF('Alum pan sign'!$B$17:$B$30,B1921,'Alum pan sign'!$G$17:$G$30)) +
(SUMIF('Alum pan sign (2)'!$B$17:$B$30,B1921,'Alum pan sign (2)'!$G$17:$G$30)) +
(SUMIF('Economy pan sign'!$B$17:$B$30,B1921,'Economy pan sign'!$G$17:$G$30)) +
(SUMIF('Post and panel sign'!$B$17:$B$30,B1921,'Post and panel sign'!$G$17:$G$30)) +
(SUMIF('Post and panel sign (2)'!$B$17:$B$30,B1921,'Post and panel sign (2)'!$G$17:$G$30)) +
(SUMIF('Flat panels only'!$B$17:$B$30,B1921,'Flat panels only'!$G$17:$G$30)) +
(SUMIF('Flat panels only (2)'!$B$17:$B$30,B1921,'Flat panels only (2)'!$G$17:$G$30)) +
(SUMIF('Routed panel shapes'!$B$18:$B$31,B1921,'Routed panel shapes'!$G$18:$G$31)) +
(SUMIF('Routed panel shapes (2)'!$B$18:$B$31,B1921,'Routed panel shapes (2)'!$G$18:$G$31)) +
(SUMIF('Routed face only'!$B$17:$B$30,B1921,'Routed face only'!$G$17:$G$30)) +
(SUMIF('Routed face only (2)'!$B$17:$B$30,B1921,'Routed face only (2)'!$G$17:$G$30)) +
(SUMIF('Routed alum faces letters'!$B$17:$B$30,B1921,'Routed alum faces letters'!$G$17:$G$30)) +
(SUMIF('Routed alum faces letters (2)'!$B$17:$B$30,B1921,'Routed alum faces letters (2)'!$G$17:$G$30)) +
(SUMIF('Routed push through acrylic'!$B$17:$B$30,B1921,'Routed push through acrylic'!$G$17:$G$30)) +
(SUMIF('Routed push through acrylic (2)'!$B$17:$B$30,B1921,'Routed push through acrylic (2)'!$G$17:$G$30)) +
(SUMIF('Sf routed cabinet'!$B$17:$B$30,B1921,'Sf routed cabinet'!$G$17:$G$30)) +
(SUMIF('Sf routed cabinet (2)'!$B$17:$B$30,B1921,'Sf routed cabinet (2)'!$G$17:$G$30)) +
(SUMIF('Df routed cabinet'!$B$17:$B$30,B1921,'Df routed cabinet'!$G$17:$G$30)) +
(SUMIF('Df routed cabinet (2)'!$B$17:$B$30,B1921,'Df routed cabinet (2)'!$G$17:$G$30)) +
(SUMIF('Sf acrylic cabinet'!$B$17:$B$30,B1921,'Sf acrylic cabinet'!$G$17:$G$30)) +
(SUMIF('Sf acrylic cabinet (2)'!$B$17:$B$30,B1921,'Sf acrylic cabinet (2)'!$G$17:$G$30)) +
(SUMIF('Economy Sf acrylic'!$B$17:$B$30,B1921,'Economy Sf acrylic'!$G$17:$G$30)) +
(SUMIF('Df acrylic cabinet'!$B$17:$B$30,B1921,'Df acrylic cabinet'!$G$17:$G$30)) +
(SUMIF('Df acrylic cabinet (2)'!$B$17:$B$30,B1921,'Df acrylic cabinet (2)'!$G$17:$G$30)) +
(SUMIF('Sf flex cabinet'!$B$17:$B$30,B1921,'Sf flex cabinet'!$G$17:$G$30)) +
(SUMIF('Sf flex cabinet (2)'!$B$17:$B$30,B1921,'Sf flex cabinet (2)'!$G$17:$G$30)) +
(SUMIF('Df flex cabinet'!$B$17:$B$36,B1921,'Df flex cabinet'!$G$17:$G$36)) +
(SUMIF('Df flex cabinet (2)'!$B$17:$B$36,B1921,'Df flex cabinet (2)'!$G$17:$G$36)) +
(SUMIF('Pole cover'!$B$17:$B$30,B1921,'Pole cover'!$G$17:$G$30)) +
(SUMIF('Pole cover (2)'!$B$17:$B$30,B1921,'Pole cover (2)'!$G$17:$G$30)) +
(SUMIF('Structural Steel Fab'!$B$17:$B$29,B1921,'Structural Steel Fab'!$G$17:$G$29)) +
(SUMIF(Reveal!$B$17:$B$30,B1921,Reveal!$G$17:$G$30)) +
(SUMIF('Reveal (2)'!$B$17:$B$30,B1921,'Reveal (2)'!$G$17:$G$30)) +
(SUMIF('Crown cove top'!$B$17:$B$30,B1921,'Crown cove top'!$G$17:$G$30)) +
(SUMIF('EMC assembly'!$B$17:$B$30,B1921,'EMC assembly'!$G$17:$G$30)) +
(SUMIF(Crating!$B$17:$B$29,B1921,Crating!$G$17:$G$29)) +
(SUMIF('LED wiring'!$B$17:$B$30,B1921,'LED wiring'!$G$17:$G$30)) +
(SUMIF('Changeable copy face'!$B$17:$B$30,B1921,'Changeable copy face'!$G$17:$G$30)) +
(SUMIF('Flex face assembly'!$B$17:$B$30,B1921,'Flex face assembly'!$G$17:$G$30)) +
(SUMIF('Routed face assembly'!$B$17:$B$30,B1921,'Routed face assembly'!$G$17:$G$30)) +
(SUMIF('Paint calculation'!$B$17:$B$30,B1921,'Paint calculation'!$G$17:$G$30)) +
(SUMIF('Trimcap letter face'!$B$17:$B$30,B1921,'Trimcap letter face'!$G$17:$G$30)) +
(SUMIF('Trimcap letter face (2)'!$B$17:$B$30,B1921,'Trimcap letter face (2)'!$G$17:$G$30)) +
(SUMIF('Channel letter fabrication'!$B$17:$B$30,B1921,'Channel letter fabrication'!$G$17:$G$30)) +
(SUMIF('Channel letter fabrication (2)'!$B$17:$B$30,B1921,'Channel letter fabrication (2)'!$G$17:$G$30))</f>
        <v>0</v>
      </c>
    </row>
    <row r="1922" spans="1:10">
      <c r="A1922" s="28">
        <f>[1]ODBC!$A1922</f>
        <v>0</v>
      </c>
      <c r="B1922" s="29">
        <f>[1]ODBC!B1922</f>
        <v>0</v>
      </c>
      <c r="C1922" s="30" t="str">
        <f>IFERROR(VLOOKUP($B1922,[1]ODBC!$B:$H,2,FALSE),"")</f>
        <v/>
      </c>
      <c r="D1922" s="30" t="str">
        <f>IFERROR(VLOOKUP($B1922,[1]ODBC!$B:$H,3,FALSE),"")</f>
        <v/>
      </c>
      <c r="E1922" s="30" t="str">
        <f>IFERROR(VLOOKUP($B1922,[1]ODBC!$B:$H,4,FALSE),"")</f>
        <v/>
      </c>
      <c r="F1922" s="31" t="str">
        <f>IFERROR(VLOOKUP($B1922,[1]ODBC!$B:$H,5,FALSE),"")</f>
        <v/>
      </c>
      <c r="G1922" s="32">
        <f>[1]ODBC!G1922</f>
        <v>0</v>
      </c>
      <c r="H1922" s="33">
        <f>SUM([1]ODBC!H1922)</f>
        <v>0</v>
      </c>
      <c r="I1922" s="41" t="str">
        <f>'Vinyl cutting'!$B$2</f>
        <v>J36938</v>
      </c>
      <c r="J1922" s="42">
        <f ca="1">(SUMIF('Freeform time and material'!$B$17:$B$30,B1922,'Freeform time and material'!$G$17:$G$30)) +
(SUMIF('Vinyl cutting'!$B$17:$B$30,B1922,'Vinyl cutting'!$G$17:$G$30)) +
(SUMIF('Vinyl cutting (2)'!$B$17:$B$30,B1922,'Vinyl cutting (2)'!$G$17:$G$30)) +
(SUMIF('Apply vinyl graphics'!$B$17:$B$30,B1922,'Apply vinyl graphics'!$G$17:$G$30)) +
(SUMIF('Apply vinyl graphics (2)'!$B$17:$B$30,B1922,'Apply vinyl graphics (2)'!$G$17:$G$30)) +
(SUMIF('Alum pan sign'!$B$17:$B$30,B1922,'Alum pan sign'!$G$17:$G$30)) +
(SUMIF('Alum pan sign (2)'!$B$17:$B$30,B1922,'Alum pan sign (2)'!$G$17:$G$30)) +
(SUMIF('Economy pan sign'!$B$17:$B$30,B1922,'Economy pan sign'!$G$17:$G$30)) +
(SUMIF('Post and panel sign'!$B$17:$B$30,B1922,'Post and panel sign'!$G$17:$G$30)) +
(SUMIF('Post and panel sign (2)'!$B$17:$B$30,B1922,'Post and panel sign (2)'!$G$17:$G$30)) +
(SUMIF('Flat panels only'!$B$17:$B$30,B1922,'Flat panels only'!$G$17:$G$30)) +
(SUMIF('Flat panels only (2)'!$B$17:$B$30,B1922,'Flat panels only (2)'!$G$17:$G$30)) +
(SUMIF('Routed panel shapes'!$B$18:$B$31,B1922,'Routed panel shapes'!$G$18:$G$31)) +
(SUMIF('Routed panel shapes (2)'!$B$18:$B$31,B1922,'Routed panel shapes (2)'!$G$18:$G$31)) +
(SUMIF('Routed face only'!$B$17:$B$30,B1922,'Routed face only'!$G$17:$G$30)) +
(SUMIF('Routed face only (2)'!$B$17:$B$30,B1922,'Routed face only (2)'!$G$17:$G$30)) +
(SUMIF('Routed alum faces letters'!$B$17:$B$30,B1922,'Routed alum faces letters'!$G$17:$G$30)) +
(SUMIF('Routed alum faces letters (2)'!$B$17:$B$30,B1922,'Routed alum faces letters (2)'!$G$17:$G$30)) +
(SUMIF('Routed push through acrylic'!$B$17:$B$30,B1922,'Routed push through acrylic'!$G$17:$G$30)) +
(SUMIF('Routed push through acrylic (2)'!$B$17:$B$30,B1922,'Routed push through acrylic (2)'!$G$17:$G$30)) +
(SUMIF('Sf routed cabinet'!$B$17:$B$30,B1922,'Sf routed cabinet'!$G$17:$G$30)) +
(SUMIF('Sf routed cabinet (2)'!$B$17:$B$30,B1922,'Sf routed cabinet (2)'!$G$17:$G$30)) +
(SUMIF('Df routed cabinet'!$B$17:$B$30,B1922,'Df routed cabinet'!$G$17:$G$30)) +
(SUMIF('Df routed cabinet (2)'!$B$17:$B$30,B1922,'Df routed cabinet (2)'!$G$17:$G$30)) +
(SUMIF('Sf acrylic cabinet'!$B$17:$B$30,B1922,'Sf acrylic cabinet'!$G$17:$G$30)) +
(SUMIF('Sf acrylic cabinet (2)'!$B$17:$B$30,B1922,'Sf acrylic cabinet (2)'!$G$17:$G$30)) +
(SUMIF('Economy Sf acrylic'!$B$17:$B$30,B1922,'Economy Sf acrylic'!$G$17:$G$30)) +
(SUMIF('Df acrylic cabinet'!$B$17:$B$30,B1922,'Df acrylic cabinet'!$G$17:$G$30)) +
(SUMIF('Df acrylic cabinet (2)'!$B$17:$B$30,B1922,'Df acrylic cabinet (2)'!$G$17:$G$30)) +
(SUMIF('Sf flex cabinet'!$B$17:$B$30,B1922,'Sf flex cabinet'!$G$17:$G$30)) +
(SUMIF('Sf flex cabinet (2)'!$B$17:$B$30,B1922,'Sf flex cabinet (2)'!$G$17:$G$30)) +
(SUMIF('Df flex cabinet'!$B$17:$B$36,B1922,'Df flex cabinet'!$G$17:$G$36)) +
(SUMIF('Df flex cabinet (2)'!$B$17:$B$36,B1922,'Df flex cabinet (2)'!$G$17:$G$36)) +
(SUMIF('Pole cover'!$B$17:$B$30,B1922,'Pole cover'!$G$17:$G$30)) +
(SUMIF('Pole cover (2)'!$B$17:$B$30,B1922,'Pole cover (2)'!$G$17:$G$30)) +
(SUMIF('Structural Steel Fab'!$B$17:$B$29,B1922,'Structural Steel Fab'!$G$17:$G$29)) +
(SUMIF(Reveal!$B$17:$B$30,B1922,Reveal!$G$17:$G$30)) +
(SUMIF('Reveal (2)'!$B$17:$B$30,B1922,'Reveal (2)'!$G$17:$G$30)) +
(SUMIF('Crown cove top'!$B$17:$B$30,B1922,'Crown cove top'!$G$17:$G$30)) +
(SUMIF('EMC assembly'!$B$17:$B$30,B1922,'EMC assembly'!$G$17:$G$30)) +
(SUMIF(Crating!$B$17:$B$29,B1922,Crating!$G$17:$G$29)) +
(SUMIF('LED wiring'!$B$17:$B$30,B1922,'LED wiring'!$G$17:$G$30)) +
(SUMIF('Changeable copy face'!$B$17:$B$30,B1922,'Changeable copy face'!$G$17:$G$30)) +
(SUMIF('Flex face assembly'!$B$17:$B$30,B1922,'Flex face assembly'!$G$17:$G$30)) +
(SUMIF('Routed face assembly'!$B$17:$B$30,B1922,'Routed face assembly'!$G$17:$G$30)) +
(SUMIF('Paint calculation'!$B$17:$B$30,B1922,'Paint calculation'!$G$17:$G$30)) +
(SUMIF('Trimcap letter face'!$B$17:$B$30,B1922,'Trimcap letter face'!$G$17:$G$30)) +
(SUMIF('Trimcap letter face (2)'!$B$17:$B$30,B1922,'Trimcap letter face (2)'!$G$17:$G$30)) +
(SUMIF('Channel letter fabrication'!$B$17:$B$30,B1922,'Channel letter fabrication'!$G$17:$G$30)) +
(SUMIF('Channel letter fabrication (2)'!$B$17:$B$30,B1922,'Channel letter fabrication (2)'!$G$17:$G$30))</f>
        <v>0</v>
      </c>
    </row>
    <row r="1923" spans="1:10">
      <c r="A1923" s="28">
        <f>[1]ODBC!$A1923</f>
        <v>0</v>
      </c>
      <c r="B1923" s="29">
        <f>[1]ODBC!B1923</f>
        <v>0</v>
      </c>
      <c r="C1923" s="30" t="str">
        <f>IFERROR(VLOOKUP($B1923,[1]ODBC!$B:$H,2,FALSE),"")</f>
        <v/>
      </c>
      <c r="D1923" s="30" t="str">
        <f>IFERROR(VLOOKUP($B1923,[1]ODBC!$B:$H,3,FALSE),"")</f>
        <v/>
      </c>
      <c r="E1923" s="30" t="str">
        <f>IFERROR(VLOOKUP($B1923,[1]ODBC!$B:$H,4,FALSE),"")</f>
        <v/>
      </c>
      <c r="F1923" s="31" t="str">
        <f>IFERROR(VLOOKUP($B1923,[1]ODBC!$B:$H,5,FALSE),"")</f>
        <v/>
      </c>
      <c r="G1923" s="32">
        <f>[1]ODBC!G1923</f>
        <v>0</v>
      </c>
      <c r="H1923" s="33">
        <f>SUM([1]ODBC!H1923)</f>
        <v>0</v>
      </c>
      <c r="I1923" s="41" t="str">
        <f>'Vinyl cutting'!$B$2</f>
        <v>J36938</v>
      </c>
      <c r="J1923" s="42">
        <f ca="1">(SUMIF('Freeform time and material'!$B$17:$B$30,B1923,'Freeform time and material'!$G$17:$G$30)) +
(SUMIF('Vinyl cutting'!$B$17:$B$30,B1923,'Vinyl cutting'!$G$17:$G$30)) +
(SUMIF('Vinyl cutting (2)'!$B$17:$B$30,B1923,'Vinyl cutting (2)'!$G$17:$G$30)) +
(SUMIF('Apply vinyl graphics'!$B$17:$B$30,B1923,'Apply vinyl graphics'!$G$17:$G$30)) +
(SUMIF('Apply vinyl graphics (2)'!$B$17:$B$30,B1923,'Apply vinyl graphics (2)'!$G$17:$G$30)) +
(SUMIF('Alum pan sign'!$B$17:$B$30,B1923,'Alum pan sign'!$G$17:$G$30)) +
(SUMIF('Alum pan sign (2)'!$B$17:$B$30,B1923,'Alum pan sign (2)'!$G$17:$G$30)) +
(SUMIF('Economy pan sign'!$B$17:$B$30,B1923,'Economy pan sign'!$G$17:$G$30)) +
(SUMIF('Post and panel sign'!$B$17:$B$30,B1923,'Post and panel sign'!$G$17:$G$30)) +
(SUMIF('Post and panel sign (2)'!$B$17:$B$30,B1923,'Post and panel sign (2)'!$G$17:$G$30)) +
(SUMIF('Flat panels only'!$B$17:$B$30,B1923,'Flat panels only'!$G$17:$G$30)) +
(SUMIF('Flat panels only (2)'!$B$17:$B$30,B1923,'Flat panels only (2)'!$G$17:$G$30)) +
(SUMIF('Routed panel shapes'!$B$18:$B$31,B1923,'Routed panel shapes'!$G$18:$G$31)) +
(SUMIF('Routed panel shapes (2)'!$B$18:$B$31,B1923,'Routed panel shapes (2)'!$G$18:$G$31)) +
(SUMIF('Routed face only'!$B$17:$B$30,B1923,'Routed face only'!$G$17:$G$30)) +
(SUMIF('Routed face only (2)'!$B$17:$B$30,B1923,'Routed face only (2)'!$G$17:$G$30)) +
(SUMIF('Routed alum faces letters'!$B$17:$B$30,B1923,'Routed alum faces letters'!$G$17:$G$30)) +
(SUMIF('Routed alum faces letters (2)'!$B$17:$B$30,B1923,'Routed alum faces letters (2)'!$G$17:$G$30)) +
(SUMIF('Routed push through acrylic'!$B$17:$B$30,B1923,'Routed push through acrylic'!$G$17:$G$30)) +
(SUMIF('Routed push through acrylic (2)'!$B$17:$B$30,B1923,'Routed push through acrylic (2)'!$G$17:$G$30)) +
(SUMIF('Sf routed cabinet'!$B$17:$B$30,B1923,'Sf routed cabinet'!$G$17:$G$30)) +
(SUMIF('Sf routed cabinet (2)'!$B$17:$B$30,B1923,'Sf routed cabinet (2)'!$G$17:$G$30)) +
(SUMIF('Df routed cabinet'!$B$17:$B$30,B1923,'Df routed cabinet'!$G$17:$G$30)) +
(SUMIF('Df routed cabinet (2)'!$B$17:$B$30,B1923,'Df routed cabinet (2)'!$G$17:$G$30)) +
(SUMIF('Sf acrylic cabinet'!$B$17:$B$30,B1923,'Sf acrylic cabinet'!$G$17:$G$30)) +
(SUMIF('Sf acrylic cabinet (2)'!$B$17:$B$30,B1923,'Sf acrylic cabinet (2)'!$G$17:$G$30)) +
(SUMIF('Economy Sf acrylic'!$B$17:$B$30,B1923,'Economy Sf acrylic'!$G$17:$G$30)) +
(SUMIF('Df acrylic cabinet'!$B$17:$B$30,B1923,'Df acrylic cabinet'!$G$17:$G$30)) +
(SUMIF('Df acrylic cabinet (2)'!$B$17:$B$30,B1923,'Df acrylic cabinet (2)'!$G$17:$G$30)) +
(SUMIF('Sf flex cabinet'!$B$17:$B$30,B1923,'Sf flex cabinet'!$G$17:$G$30)) +
(SUMIF('Sf flex cabinet (2)'!$B$17:$B$30,B1923,'Sf flex cabinet (2)'!$G$17:$G$30)) +
(SUMIF('Df flex cabinet'!$B$17:$B$36,B1923,'Df flex cabinet'!$G$17:$G$36)) +
(SUMIF('Df flex cabinet (2)'!$B$17:$B$36,B1923,'Df flex cabinet (2)'!$G$17:$G$36)) +
(SUMIF('Pole cover'!$B$17:$B$30,B1923,'Pole cover'!$G$17:$G$30)) +
(SUMIF('Pole cover (2)'!$B$17:$B$30,B1923,'Pole cover (2)'!$G$17:$G$30)) +
(SUMIF('Structural Steel Fab'!$B$17:$B$29,B1923,'Structural Steel Fab'!$G$17:$G$29)) +
(SUMIF(Reveal!$B$17:$B$30,B1923,Reveal!$G$17:$G$30)) +
(SUMIF('Reveal (2)'!$B$17:$B$30,B1923,'Reveal (2)'!$G$17:$G$30)) +
(SUMIF('Crown cove top'!$B$17:$B$30,B1923,'Crown cove top'!$G$17:$G$30)) +
(SUMIF('EMC assembly'!$B$17:$B$30,B1923,'EMC assembly'!$G$17:$G$30)) +
(SUMIF(Crating!$B$17:$B$29,B1923,Crating!$G$17:$G$29)) +
(SUMIF('LED wiring'!$B$17:$B$30,B1923,'LED wiring'!$G$17:$G$30)) +
(SUMIF('Changeable copy face'!$B$17:$B$30,B1923,'Changeable copy face'!$G$17:$G$30)) +
(SUMIF('Flex face assembly'!$B$17:$B$30,B1923,'Flex face assembly'!$G$17:$G$30)) +
(SUMIF('Routed face assembly'!$B$17:$B$30,B1923,'Routed face assembly'!$G$17:$G$30)) +
(SUMIF('Paint calculation'!$B$17:$B$30,B1923,'Paint calculation'!$G$17:$G$30)) +
(SUMIF('Trimcap letter face'!$B$17:$B$30,B1923,'Trimcap letter face'!$G$17:$G$30)) +
(SUMIF('Trimcap letter face (2)'!$B$17:$B$30,B1923,'Trimcap letter face (2)'!$G$17:$G$30)) +
(SUMIF('Channel letter fabrication'!$B$17:$B$30,B1923,'Channel letter fabrication'!$G$17:$G$30)) +
(SUMIF('Channel letter fabrication (2)'!$B$17:$B$30,B1923,'Channel letter fabrication (2)'!$G$17:$G$30))</f>
        <v>0</v>
      </c>
    </row>
    <row r="1924" spans="1:10">
      <c r="A1924" s="28">
        <f>[1]ODBC!$A1924</f>
        <v>0</v>
      </c>
      <c r="B1924" s="29">
        <f>[1]ODBC!B1924</f>
        <v>0</v>
      </c>
      <c r="C1924" s="30" t="str">
        <f>IFERROR(VLOOKUP($B1924,[1]ODBC!$B:$H,2,FALSE),"")</f>
        <v/>
      </c>
      <c r="D1924" s="30" t="str">
        <f>IFERROR(VLOOKUP($B1924,[1]ODBC!$B:$H,3,FALSE),"")</f>
        <v/>
      </c>
      <c r="E1924" s="30" t="str">
        <f>IFERROR(VLOOKUP($B1924,[1]ODBC!$B:$H,4,FALSE),"")</f>
        <v/>
      </c>
      <c r="F1924" s="31" t="str">
        <f>IFERROR(VLOOKUP($B1924,[1]ODBC!$B:$H,5,FALSE),"")</f>
        <v/>
      </c>
      <c r="G1924" s="32">
        <f>[1]ODBC!G1924</f>
        <v>0</v>
      </c>
      <c r="H1924" s="33">
        <f>SUM([1]ODBC!H1924)</f>
        <v>0</v>
      </c>
      <c r="I1924" s="41" t="str">
        <f>'Vinyl cutting'!$B$2</f>
        <v>J36938</v>
      </c>
      <c r="J1924" s="42">
        <f ca="1">(SUMIF('Freeform time and material'!$B$17:$B$30,B1924,'Freeform time and material'!$G$17:$G$30)) +
(SUMIF('Vinyl cutting'!$B$17:$B$30,B1924,'Vinyl cutting'!$G$17:$G$30)) +
(SUMIF('Vinyl cutting (2)'!$B$17:$B$30,B1924,'Vinyl cutting (2)'!$G$17:$G$30)) +
(SUMIF('Apply vinyl graphics'!$B$17:$B$30,B1924,'Apply vinyl graphics'!$G$17:$G$30)) +
(SUMIF('Apply vinyl graphics (2)'!$B$17:$B$30,B1924,'Apply vinyl graphics (2)'!$G$17:$G$30)) +
(SUMIF('Alum pan sign'!$B$17:$B$30,B1924,'Alum pan sign'!$G$17:$G$30)) +
(SUMIF('Alum pan sign (2)'!$B$17:$B$30,B1924,'Alum pan sign (2)'!$G$17:$G$30)) +
(SUMIF('Economy pan sign'!$B$17:$B$30,B1924,'Economy pan sign'!$G$17:$G$30)) +
(SUMIF('Post and panel sign'!$B$17:$B$30,B1924,'Post and panel sign'!$G$17:$G$30)) +
(SUMIF('Post and panel sign (2)'!$B$17:$B$30,B1924,'Post and panel sign (2)'!$G$17:$G$30)) +
(SUMIF('Flat panels only'!$B$17:$B$30,B1924,'Flat panels only'!$G$17:$G$30)) +
(SUMIF('Flat panels only (2)'!$B$17:$B$30,B1924,'Flat panels only (2)'!$G$17:$G$30)) +
(SUMIF('Routed panel shapes'!$B$18:$B$31,B1924,'Routed panel shapes'!$G$18:$G$31)) +
(SUMIF('Routed panel shapes (2)'!$B$18:$B$31,B1924,'Routed panel shapes (2)'!$G$18:$G$31)) +
(SUMIF('Routed face only'!$B$17:$B$30,B1924,'Routed face only'!$G$17:$G$30)) +
(SUMIF('Routed face only (2)'!$B$17:$B$30,B1924,'Routed face only (2)'!$G$17:$G$30)) +
(SUMIF('Routed alum faces letters'!$B$17:$B$30,B1924,'Routed alum faces letters'!$G$17:$G$30)) +
(SUMIF('Routed alum faces letters (2)'!$B$17:$B$30,B1924,'Routed alum faces letters (2)'!$G$17:$G$30)) +
(SUMIF('Routed push through acrylic'!$B$17:$B$30,B1924,'Routed push through acrylic'!$G$17:$G$30)) +
(SUMIF('Routed push through acrylic (2)'!$B$17:$B$30,B1924,'Routed push through acrylic (2)'!$G$17:$G$30)) +
(SUMIF('Sf routed cabinet'!$B$17:$B$30,B1924,'Sf routed cabinet'!$G$17:$G$30)) +
(SUMIF('Sf routed cabinet (2)'!$B$17:$B$30,B1924,'Sf routed cabinet (2)'!$G$17:$G$30)) +
(SUMIF('Df routed cabinet'!$B$17:$B$30,B1924,'Df routed cabinet'!$G$17:$G$30)) +
(SUMIF('Df routed cabinet (2)'!$B$17:$B$30,B1924,'Df routed cabinet (2)'!$G$17:$G$30)) +
(SUMIF('Sf acrylic cabinet'!$B$17:$B$30,B1924,'Sf acrylic cabinet'!$G$17:$G$30)) +
(SUMIF('Sf acrylic cabinet (2)'!$B$17:$B$30,B1924,'Sf acrylic cabinet (2)'!$G$17:$G$30)) +
(SUMIF('Economy Sf acrylic'!$B$17:$B$30,B1924,'Economy Sf acrylic'!$G$17:$G$30)) +
(SUMIF('Df acrylic cabinet'!$B$17:$B$30,B1924,'Df acrylic cabinet'!$G$17:$G$30)) +
(SUMIF('Df acrylic cabinet (2)'!$B$17:$B$30,B1924,'Df acrylic cabinet (2)'!$G$17:$G$30)) +
(SUMIF('Sf flex cabinet'!$B$17:$B$30,B1924,'Sf flex cabinet'!$G$17:$G$30)) +
(SUMIF('Sf flex cabinet (2)'!$B$17:$B$30,B1924,'Sf flex cabinet (2)'!$G$17:$G$30)) +
(SUMIF('Df flex cabinet'!$B$17:$B$36,B1924,'Df flex cabinet'!$G$17:$G$36)) +
(SUMIF('Df flex cabinet (2)'!$B$17:$B$36,B1924,'Df flex cabinet (2)'!$G$17:$G$36)) +
(SUMIF('Pole cover'!$B$17:$B$30,B1924,'Pole cover'!$G$17:$G$30)) +
(SUMIF('Pole cover (2)'!$B$17:$B$30,B1924,'Pole cover (2)'!$G$17:$G$30)) +
(SUMIF('Structural Steel Fab'!$B$17:$B$29,B1924,'Structural Steel Fab'!$G$17:$G$29)) +
(SUMIF(Reveal!$B$17:$B$30,B1924,Reveal!$G$17:$G$30)) +
(SUMIF('Reveal (2)'!$B$17:$B$30,B1924,'Reveal (2)'!$G$17:$G$30)) +
(SUMIF('Crown cove top'!$B$17:$B$30,B1924,'Crown cove top'!$G$17:$G$30)) +
(SUMIF('EMC assembly'!$B$17:$B$30,B1924,'EMC assembly'!$G$17:$G$30)) +
(SUMIF(Crating!$B$17:$B$29,B1924,Crating!$G$17:$G$29)) +
(SUMIF('LED wiring'!$B$17:$B$30,B1924,'LED wiring'!$G$17:$G$30)) +
(SUMIF('Changeable copy face'!$B$17:$B$30,B1924,'Changeable copy face'!$G$17:$G$30)) +
(SUMIF('Flex face assembly'!$B$17:$B$30,B1924,'Flex face assembly'!$G$17:$G$30)) +
(SUMIF('Routed face assembly'!$B$17:$B$30,B1924,'Routed face assembly'!$G$17:$G$30)) +
(SUMIF('Paint calculation'!$B$17:$B$30,B1924,'Paint calculation'!$G$17:$G$30)) +
(SUMIF('Trimcap letter face'!$B$17:$B$30,B1924,'Trimcap letter face'!$G$17:$G$30)) +
(SUMIF('Trimcap letter face (2)'!$B$17:$B$30,B1924,'Trimcap letter face (2)'!$G$17:$G$30)) +
(SUMIF('Channel letter fabrication'!$B$17:$B$30,B1924,'Channel letter fabrication'!$G$17:$G$30)) +
(SUMIF('Channel letter fabrication (2)'!$B$17:$B$30,B1924,'Channel letter fabrication (2)'!$G$17:$G$30))</f>
        <v>0</v>
      </c>
    </row>
    <row r="1925" spans="1:10">
      <c r="A1925" s="28">
        <f>[1]ODBC!$A1925</f>
        <v>0</v>
      </c>
      <c r="B1925" s="29">
        <f>[1]ODBC!B1925</f>
        <v>0</v>
      </c>
      <c r="C1925" s="30" t="str">
        <f>IFERROR(VLOOKUP($B1925,[1]ODBC!$B:$H,2,FALSE),"")</f>
        <v/>
      </c>
      <c r="D1925" s="30" t="str">
        <f>IFERROR(VLOOKUP($B1925,[1]ODBC!$B:$H,3,FALSE),"")</f>
        <v/>
      </c>
      <c r="E1925" s="30" t="str">
        <f>IFERROR(VLOOKUP($B1925,[1]ODBC!$B:$H,4,FALSE),"")</f>
        <v/>
      </c>
      <c r="F1925" s="31" t="str">
        <f>IFERROR(VLOOKUP($B1925,[1]ODBC!$B:$H,5,FALSE),"")</f>
        <v/>
      </c>
      <c r="G1925" s="32">
        <f>[1]ODBC!G1925</f>
        <v>0</v>
      </c>
      <c r="H1925" s="33">
        <f>SUM([1]ODBC!H1925)</f>
        <v>0</v>
      </c>
      <c r="I1925" s="41" t="str">
        <f>'Vinyl cutting'!$B$2</f>
        <v>J36938</v>
      </c>
      <c r="J1925" s="42">
        <f ca="1">(SUMIF('Freeform time and material'!$B$17:$B$30,B1925,'Freeform time and material'!$G$17:$G$30)) +
(SUMIF('Vinyl cutting'!$B$17:$B$30,B1925,'Vinyl cutting'!$G$17:$G$30)) +
(SUMIF('Vinyl cutting (2)'!$B$17:$B$30,B1925,'Vinyl cutting (2)'!$G$17:$G$30)) +
(SUMIF('Apply vinyl graphics'!$B$17:$B$30,B1925,'Apply vinyl graphics'!$G$17:$G$30)) +
(SUMIF('Apply vinyl graphics (2)'!$B$17:$B$30,B1925,'Apply vinyl graphics (2)'!$G$17:$G$30)) +
(SUMIF('Alum pan sign'!$B$17:$B$30,B1925,'Alum pan sign'!$G$17:$G$30)) +
(SUMIF('Alum pan sign (2)'!$B$17:$B$30,B1925,'Alum pan sign (2)'!$G$17:$G$30)) +
(SUMIF('Economy pan sign'!$B$17:$B$30,B1925,'Economy pan sign'!$G$17:$G$30)) +
(SUMIF('Post and panel sign'!$B$17:$B$30,B1925,'Post and panel sign'!$G$17:$G$30)) +
(SUMIF('Post and panel sign (2)'!$B$17:$B$30,B1925,'Post and panel sign (2)'!$G$17:$G$30)) +
(SUMIF('Flat panels only'!$B$17:$B$30,B1925,'Flat panels only'!$G$17:$G$30)) +
(SUMIF('Flat panels only (2)'!$B$17:$B$30,B1925,'Flat panels only (2)'!$G$17:$G$30)) +
(SUMIF('Routed panel shapes'!$B$18:$B$31,B1925,'Routed panel shapes'!$G$18:$G$31)) +
(SUMIF('Routed panel shapes (2)'!$B$18:$B$31,B1925,'Routed panel shapes (2)'!$G$18:$G$31)) +
(SUMIF('Routed face only'!$B$17:$B$30,B1925,'Routed face only'!$G$17:$G$30)) +
(SUMIF('Routed face only (2)'!$B$17:$B$30,B1925,'Routed face only (2)'!$G$17:$G$30)) +
(SUMIF('Routed alum faces letters'!$B$17:$B$30,B1925,'Routed alum faces letters'!$G$17:$G$30)) +
(SUMIF('Routed alum faces letters (2)'!$B$17:$B$30,B1925,'Routed alum faces letters (2)'!$G$17:$G$30)) +
(SUMIF('Routed push through acrylic'!$B$17:$B$30,B1925,'Routed push through acrylic'!$G$17:$G$30)) +
(SUMIF('Routed push through acrylic (2)'!$B$17:$B$30,B1925,'Routed push through acrylic (2)'!$G$17:$G$30)) +
(SUMIF('Sf routed cabinet'!$B$17:$B$30,B1925,'Sf routed cabinet'!$G$17:$G$30)) +
(SUMIF('Sf routed cabinet (2)'!$B$17:$B$30,B1925,'Sf routed cabinet (2)'!$G$17:$G$30)) +
(SUMIF('Df routed cabinet'!$B$17:$B$30,B1925,'Df routed cabinet'!$G$17:$G$30)) +
(SUMIF('Df routed cabinet (2)'!$B$17:$B$30,B1925,'Df routed cabinet (2)'!$G$17:$G$30)) +
(SUMIF('Sf acrylic cabinet'!$B$17:$B$30,B1925,'Sf acrylic cabinet'!$G$17:$G$30)) +
(SUMIF('Sf acrylic cabinet (2)'!$B$17:$B$30,B1925,'Sf acrylic cabinet (2)'!$G$17:$G$30)) +
(SUMIF('Economy Sf acrylic'!$B$17:$B$30,B1925,'Economy Sf acrylic'!$G$17:$G$30)) +
(SUMIF('Df acrylic cabinet'!$B$17:$B$30,B1925,'Df acrylic cabinet'!$G$17:$G$30)) +
(SUMIF('Df acrylic cabinet (2)'!$B$17:$B$30,B1925,'Df acrylic cabinet (2)'!$G$17:$G$30)) +
(SUMIF('Sf flex cabinet'!$B$17:$B$30,B1925,'Sf flex cabinet'!$G$17:$G$30)) +
(SUMIF('Sf flex cabinet (2)'!$B$17:$B$30,B1925,'Sf flex cabinet (2)'!$G$17:$G$30)) +
(SUMIF('Df flex cabinet'!$B$17:$B$36,B1925,'Df flex cabinet'!$G$17:$G$36)) +
(SUMIF('Df flex cabinet (2)'!$B$17:$B$36,B1925,'Df flex cabinet (2)'!$G$17:$G$36)) +
(SUMIF('Pole cover'!$B$17:$B$30,B1925,'Pole cover'!$G$17:$G$30)) +
(SUMIF('Pole cover (2)'!$B$17:$B$30,B1925,'Pole cover (2)'!$G$17:$G$30)) +
(SUMIF('Structural Steel Fab'!$B$17:$B$29,B1925,'Structural Steel Fab'!$G$17:$G$29)) +
(SUMIF(Reveal!$B$17:$B$30,B1925,Reveal!$G$17:$G$30)) +
(SUMIF('Reveal (2)'!$B$17:$B$30,B1925,'Reveal (2)'!$G$17:$G$30)) +
(SUMIF('Crown cove top'!$B$17:$B$30,B1925,'Crown cove top'!$G$17:$G$30)) +
(SUMIF('EMC assembly'!$B$17:$B$30,B1925,'EMC assembly'!$G$17:$G$30)) +
(SUMIF(Crating!$B$17:$B$29,B1925,Crating!$G$17:$G$29)) +
(SUMIF('LED wiring'!$B$17:$B$30,B1925,'LED wiring'!$G$17:$G$30)) +
(SUMIF('Changeable copy face'!$B$17:$B$30,B1925,'Changeable copy face'!$G$17:$G$30)) +
(SUMIF('Flex face assembly'!$B$17:$B$30,B1925,'Flex face assembly'!$G$17:$G$30)) +
(SUMIF('Routed face assembly'!$B$17:$B$30,B1925,'Routed face assembly'!$G$17:$G$30)) +
(SUMIF('Paint calculation'!$B$17:$B$30,B1925,'Paint calculation'!$G$17:$G$30)) +
(SUMIF('Trimcap letter face'!$B$17:$B$30,B1925,'Trimcap letter face'!$G$17:$G$30)) +
(SUMIF('Trimcap letter face (2)'!$B$17:$B$30,B1925,'Trimcap letter face (2)'!$G$17:$G$30)) +
(SUMIF('Channel letter fabrication'!$B$17:$B$30,B1925,'Channel letter fabrication'!$G$17:$G$30)) +
(SUMIF('Channel letter fabrication (2)'!$B$17:$B$30,B1925,'Channel letter fabrication (2)'!$G$17:$G$30))</f>
        <v>0</v>
      </c>
    </row>
    <row r="1926" spans="1:10">
      <c r="A1926" s="28">
        <f>[1]ODBC!$A1926</f>
        <v>0</v>
      </c>
      <c r="B1926" s="29">
        <f>[1]ODBC!B1926</f>
        <v>0</v>
      </c>
      <c r="C1926" s="30" t="str">
        <f>IFERROR(VLOOKUP($B1926,[1]ODBC!$B:$H,2,FALSE),"")</f>
        <v/>
      </c>
      <c r="D1926" s="30" t="str">
        <f>IFERROR(VLOOKUP($B1926,[1]ODBC!$B:$H,3,FALSE),"")</f>
        <v/>
      </c>
      <c r="E1926" s="30" t="str">
        <f>IFERROR(VLOOKUP($B1926,[1]ODBC!$B:$H,4,FALSE),"")</f>
        <v/>
      </c>
      <c r="F1926" s="31" t="str">
        <f>IFERROR(VLOOKUP($B1926,[1]ODBC!$B:$H,5,FALSE),"")</f>
        <v/>
      </c>
      <c r="G1926" s="32">
        <f>[1]ODBC!G1926</f>
        <v>0</v>
      </c>
      <c r="H1926" s="33">
        <f>SUM([1]ODBC!H1926)</f>
        <v>0</v>
      </c>
      <c r="I1926" s="41" t="str">
        <f>'Vinyl cutting'!$B$2</f>
        <v>J36938</v>
      </c>
      <c r="J1926" s="42">
        <f ca="1">(SUMIF('Freeform time and material'!$B$17:$B$30,B1926,'Freeform time and material'!$G$17:$G$30)) +
(SUMIF('Vinyl cutting'!$B$17:$B$30,B1926,'Vinyl cutting'!$G$17:$G$30)) +
(SUMIF('Vinyl cutting (2)'!$B$17:$B$30,B1926,'Vinyl cutting (2)'!$G$17:$G$30)) +
(SUMIF('Apply vinyl graphics'!$B$17:$B$30,B1926,'Apply vinyl graphics'!$G$17:$G$30)) +
(SUMIF('Apply vinyl graphics (2)'!$B$17:$B$30,B1926,'Apply vinyl graphics (2)'!$G$17:$G$30)) +
(SUMIF('Alum pan sign'!$B$17:$B$30,B1926,'Alum pan sign'!$G$17:$G$30)) +
(SUMIF('Alum pan sign (2)'!$B$17:$B$30,B1926,'Alum pan sign (2)'!$G$17:$G$30)) +
(SUMIF('Economy pan sign'!$B$17:$B$30,B1926,'Economy pan sign'!$G$17:$G$30)) +
(SUMIF('Post and panel sign'!$B$17:$B$30,B1926,'Post and panel sign'!$G$17:$G$30)) +
(SUMIF('Post and panel sign (2)'!$B$17:$B$30,B1926,'Post and panel sign (2)'!$G$17:$G$30)) +
(SUMIF('Flat panels only'!$B$17:$B$30,B1926,'Flat panels only'!$G$17:$G$30)) +
(SUMIF('Flat panels only (2)'!$B$17:$B$30,B1926,'Flat panels only (2)'!$G$17:$G$30)) +
(SUMIF('Routed panel shapes'!$B$18:$B$31,B1926,'Routed panel shapes'!$G$18:$G$31)) +
(SUMIF('Routed panel shapes (2)'!$B$18:$B$31,B1926,'Routed panel shapes (2)'!$G$18:$G$31)) +
(SUMIF('Routed face only'!$B$17:$B$30,B1926,'Routed face only'!$G$17:$G$30)) +
(SUMIF('Routed face only (2)'!$B$17:$B$30,B1926,'Routed face only (2)'!$G$17:$G$30)) +
(SUMIF('Routed alum faces letters'!$B$17:$B$30,B1926,'Routed alum faces letters'!$G$17:$G$30)) +
(SUMIF('Routed alum faces letters (2)'!$B$17:$B$30,B1926,'Routed alum faces letters (2)'!$G$17:$G$30)) +
(SUMIF('Routed push through acrylic'!$B$17:$B$30,B1926,'Routed push through acrylic'!$G$17:$G$30)) +
(SUMIF('Routed push through acrylic (2)'!$B$17:$B$30,B1926,'Routed push through acrylic (2)'!$G$17:$G$30)) +
(SUMIF('Sf routed cabinet'!$B$17:$B$30,B1926,'Sf routed cabinet'!$G$17:$G$30)) +
(SUMIF('Sf routed cabinet (2)'!$B$17:$B$30,B1926,'Sf routed cabinet (2)'!$G$17:$G$30)) +
(SUMIF('Df routed cabinet'!$B$17:$B$30,B1926,'Df routed cabinet'!$G$17:$G$30)) +
(SUMIF('Df routed cabinet (2)'!$B$17:$B$30,B1926,'Df routed cabinet (2)'!$G$17:$G$30)) +
(SUMIF('Sf acrylic cabinet'!$B$17:$B$30,B1926,'Sf acrylic cabinet'!$G$17:$G$30)) +
(SUMIF('Sf acrylic cabinet (2)'!$B$17:$B$30,B1926,'Sf acrylic cabinet (2)'!$G$17:$G$30)) +
(SUMIF('Economy Sf acrylic'!$B$17:$B$30,B1926,'Economy Sf acrylic'!$G$17:$G$30)) +
(SUMIF('Df acrylic cabinet'!$B$17:$B$30,B1926,'Df acrylic cabinet'!$G$17:$G$30)) +
(SUMIF('Df acrylic cabinet (2)'!$B$17:$B$30,B1926,'Df acrylic cabinet (2)'!$G$17:$G$30)) +
(SUMIF('Sf flex cabinet'!$B$17:$B$30,B1926,'Sf flex cabinet'!$G$17:$G$30)) +
(SUMIF('Sf flex cabinet (2)'!$B$17:$B$30,B1926,'Sf flex cabinet (2)'!$G$17:$G$30)) +
(SUMIF('Df flex cabinet'!$B$17:$B$36,B1926,'Df flex cabinet'!$G$17:$G$36)) +
(SUMIF('Df flex cabinet (2)'!$B$17:$B$36,B1926,'Df flex cabinet (2)'!$G$17:$G$36)) +
(SUMIF('Pole cover'!$B$17:$B$30,B1926,'Pole cover'!$G$17:$G$30)) +
(SUMIF('Pole cover (2)'!$B$17:$B$30,B1926,'Pole cover (2)'!$G$17:$G$30)) +
(SUMIF('Structural Steel Fab'!$B$17:$B$29,B1926,'Structural Steel Fab'!$G$17:$G$29)) +
(SUMIF(Reveal!$B$17:$B$30,B1926,Reveal!$G$17:$G$30)) +
(SUMIF('Reveal (2)'!$B$17:$B$30,B1926,'Reveal (2)'!$G$17:$G$30)) +
(SUMIF('Crown cove top'!$B$17:$B$30,B1926,'Crown cove top'!$G$17:$G$30)) +
(SUMIF('EMC assembly'!$B$17:$B$30,B1926,'EMC assembly'!$G$17:$G$30)) +
(SUMIF(Crating!$B$17:$B$29,B1926,Crating!$G$17:$G$29)) +
(SUMIF('LED wiring'!$B$17:$B$30,B1926,'LED wiring'!$G$17:$G$30)) +
(SUMIF('Changeable copy face'!$B$17:$B$30,B1926,'Changeable copy face'!$G$17:$G$30)) +
(SUMIF('Flex face assembly'!$B$17:$B$30,B1926,'Flex face assembly'!$G$17:$G$30)) +
(SUMIF('Routed face assembly'!$B$17:$B$30,B1926,'Routed face assembly'!$G$17:$G$30)) +
(SUMIF('Paint calculation'!$B$17:$B$30,B1926,'Paint calculation'!$G$17:$G$30)) +
(SUMIF('Trimcap letter face'!$B$17:$B$30,B1926,'Trimcap letter face'!$G$17:$G$30)) +
(SUMIF('Trimcap letter face (2)'!$B$17:$B$30,B1926,'Trimcap letter face (2)'!$G$17:$G$30)) +
(SUMIF('Channel letter fabrication'!$B$17:$B$30,B1926,'Channel letter fabrication'!$G$17:$G$30)) +
(SUMIF('Channel letter fabrication (2)'!$B$17:$B$30,B1926,'Channel letter fabrication (2)'!$G$17:$G$30))</f>
        <v>0</v>
      </c>
    </row>
    <row r="1927" spans="1:10">
      <c r="A1927" s="28">
        <f>[1]ODBC!$A1927</f>
        <v>0</v>
      </c>
      <c r="B1927" s="29">
        <f>[1]ODBC!B1927</f>
        <v>0</v>
      </c>
      <c r="C1927" s="30" t="str">
        <f>IFERROR(VLOOKUP($B1927,[1]ODBC!$B:$H,2,FALSE),"")</f>
        <v/>
      </c>
      <c r="D1927" s="30" t="str">
        <f>IFERROR(VLOOKUP($B1927,[1]ODBC!$B:$H,3,FALSE),"")</f>
        <v/>
      </c>
      <c r="E1927" s="30" t="str">
        <f>IFERROR(VLOOKUP($B1927,[1]ODBC!$B:$H,4,FALSE),"")</f>
        <v/>
      </c>
      <c r="F1927" s="31" t="str">
        <f>IFERROR(VLOOKUP($B1927,[1]ODBC!$B:$H,5,FALSE),"")</f>
        <v/>
      </c>
      <c r="G1927" s="32">
        <f>[1]ODBC!G1927</f>
        <v>0</v>
      </c>
      <c r="H1927" s="33">
        <f>SUM([1]ODBC!H1927)</f>
        <v>0</v>
      </c>
      <c r="I1927" s="41" t="str">
        <f>'Vinyl cutting'!$B$2</f>
        <v>J36938</v>
      </c>
      <c r="J1927" s="42">
        <f ca="1">(SUMIF('Freeform time and material'!$B$17:$B$30,B1927,'Freeform time and material'!$G$17:$G$30)) +
(SUMIF('Vinyl cutting'!$B$17:$B$30,B1927,'Vinyl cutting'!$G$17:$G$30)) +
(SUMIF('Vinyl cutting (2)'!$B$17:$B$30,B1927,'Vinyl cutting (2)'!$G$17:$G$30)) +
(SUMIF('Apply vinyl graphics'!$B$17:$B$30,B1927,'Apply vinyl graphics'!$G$17:$G$30)) +
(SUMIF('Apply vinyl graphics (2)'!$B$17:$B$30,B1927,'Apply vinyl graphics (2)'!$G$17:$G$30)) +
(SUMIF('Alum pan sign'!$B$17:$B$30,B1927,'Alum pan sign'!$G$17:$G$30)) +
(SUMIF('Alum pan sign (2)'!$B$17:$B$30,B1927,'Alum pan sign (2)'!$G$17:$G$30)) +
(SUMIF('Economy pan sign'!$B$17:$B$30,B1927,'Economy pan sign'!$G$17:$G$30)) +
(SUMIF('Post and panel sign'!$B$17:$B$30,B1927,'Post and panel sign'!$G$17:$G$30)) +
(SUMIF('Post and panel sign (2)'!$B$17:$B$30,B1927,'Post and panel sign (2)'!$G$17:$G$30)) +
(SUMIF('Flat panels only'!$B$17:$B$30,B1927,'Flat panels only'!$G$17:$G$30)) +
(SUMIF('Flat panels only (2)'!$B$17:$B$30,B1927,'Flat panels only (2)'!$G$17:$G$30)) +
(SUMIF('Routed panel shapes'!$B$18:$B$31,B1927,'Routed panel shapes'!$G$18:$G$31)) +
(SUMIF('Routed panel shapes (2)'!$B$18:$B$31,B1927,'Routed panel shapes (2)'!$G$18:$G$31)) +
(SUMIF('Routed face only'!$B$17:$B$30,B1927,'Routed face only'!$G$17:$G$30)) +
(SUMIF('Routed face only (2)'!$B$17:$B$30,B1927,'Routed face only (2)'!$G$17:$G$30)) +
(SUMIF('Routed alum faces letters'!$B$17:$B$30,B1927,'Routed alum faces letters'!$G$17:$G$30)) +
(SUMIF('Routed alum faces letters (2)'!$B$17:$B$30,B1927,'Routed alum faces letters (2)'!$G$17:$G$30)) +
(SUMIF('Routed push through acrylic'!$B$17:$B$30,B1927,'Routed push through acrylic'!$G$17:$G$30)) +
(SUMIF('Routed push through acrylic (2)'!$B$17:$B$30,B1927,'Routed push through acrylic (2)'!$G$17:$G$30)) +
(SUMIF('Sf routed cabinet'!$B$17:$B$30,B1927,'Sf routed cabinet'!$G$17:$G$30)) +
(SUMIF('Sf routed cabinet (2)'!$B$17:$B$30,B1927,'Sf routed cabinet (2)'!$G$17:$G$30)) +
(SUMIF('Df routed cabinet'!$B$17:$B$30,B1927,'Df routed cabinet'!$G$17:$G$30)) +
(SUMIF('Df routed cabinet (2)'!$B$17:$B$30,B1927,'Df routed cabinet (2)'!$G$17:$G$30)) +
(SUMIF('Sf acrylic cabinet'!$B$17:$B$30,B1927,'Sf acrylic cabinet'!$G$17:$G$30)) +
(SUMIF('Sf acrylic cabinet (2)'!$B$17:$B$30,B1927,'Sf acrylic cabinet (2)'!$G$17:$G$30)) +
(SUMIF('Economy Sf acrylic'!$B$17:$B$30,B1927,'Economy Sf acrylic'!$G$17:$G$30)) +
(SUMIF('Df acrylic cabinet'!$B$17:$B$30,B1927,'Df acrylic cabinet'!$G$17:$G$30)) +
(SUMIF('Df acrylic cabinet (2)'!$B$17:$B$30,B1927,'Df acrylic cabinet (2)'!$G$17:$G$30)) +
(SUMIF('Sf flex cabinet'!$B$17:$B$30,B1927,'Sf flex cabinet'!$G$17:$G$30)) +
(SUMIF('Sf flex cabinet (2)'!$B$17:$B$30,B1927,'Sf flex cabinet (2)'!$G$17:$G$30)) +
(SUMIF('Df flex cabinet'!$B$17:$B$36,B1927,'Df flex cabinet'!$G$17:$G$36)) +
(SUMIF('Df flex cabinet (2)'!$B$17:$B$36,B1927,'Df flex cabinet (2)'!$G$17:$G$36)) +
(SUMIF('Pole cover'!$B$17:$B$30,B1927,'Pole cover'!$G$17:$G$30)) +
(SUMIF('Pole cover (2)'!$B$17:$B$30,B1927,'Pole cover (2)'!$G$17:$G$30)) +
(SUMIF('Structural Steel Fab'!$B$17:$B$29,B1927,'Structural Steel Fab'!$G$17:$G$29)) +
(SUMIF(Reveal!$B$17:$B$30,B1927,Reveal!$G$17:$G$30)) +
(SUMIF('Reveal (2)'!$B$17:$B$30,B1927,'Reveal (2)'!$G$17:$G$30)) +
(SUMIF('Crown cove top'!$B$17:$B$30,B1927,'Crown cove top'!$G$17:$G$30)) +
(SUMIF('EMC assembly'!$B$17:$B$30,B1927,'EMC assembly'!$G$17:$G$30)) +
(SUMIF(Crating!$B$17:$B$29,B1927,Crating!$G$17:$G$29)) +
(SUMIF('LED wiring'!$B$17:$B$30,B1927,'LED wiring'!$G$17:$G$30)) +
(SUMIF('Changeable copy face'!$B$17:$B$30,B1927,'Changeable copy face'!$G$17:$G$30)) +
(SUMIF('Flex face assembly'!$B$17:$B$30,B1927,'Flex face assembly'!$G$17:$G$30)) +
(SUMIF('Routed face assembly'!$B$17:$B$30,B1927,'Routed face assembly'!$G$17:$G$30)) +
(SUMIF('Paint calculation'!$B$17:$B$30,B1927,'Paint calculation'!$G$17:$G$30)) +
(SUMIF('Trimcap letter face'!$B$17:$B$30,B1927,'Trimcap letter face'!$G$17:$G$30)) +
(SUMIF('Trimcap letter face (2)'!$B$17:$B$30,B1927,'Trimcap letter face (2)'!$G$17:$G$30)) +
(SUMIF('Channel letter fabrication'!$B$17:$B$30,B1927,'Channel letter fabrication'!$G$17:$G$30)) +
(SUMIF('Channel letter fabrication (2)'!$B$17:$B$30,B1927,'Channel letter fabrication (2)'!$G$17:$G$30))</f>
        <v>0</v>
      </c>
    </row>
    <row r="1928" spans="1:10">
      <c r="A1928" s="28">
        <f>[1]ODBC!$A1928</f>
        <v>0</v>
      </c>
      <c r="B1928" s="29">
        <f>[1]ODBC!B1928</f>
        <v>0</v>
      </c>
      <c r="C1928" s="30" t="str">
        <f>IFERROR(VLOOKUP($B1928,[1]ODBC!$B:$H,2,FALSE),"")</f>
        <v/>
      </c>
      <c r="D1928" s="30" t="str">
        <f>IFERROR(VLOOKUP($B1928,[1]ODBC!$B:$H,3,FALSE),"")</f>
        <v/>
      </c>
      <c r="E1928" s="30" t="str">
        <f>IFERROR(VLOOKUP($B1928,[1]ODBC!$B:$H,4,FALSE),"")</f>
        <v/>
      </c>
      <c r="F1928" s="31" t="str">
        <f>IFERROR(VLOOKUP($B1928,[1]ODBC!$B:$H,5,FALSE),"")</f>
        <v/>
      </c>
      <c r="G1928" s="32">
        <f>[1]ODBC!G1928</f>
        <v>0</v>
      </c>
      <c r="H1928" s="33">
        <f>SUM([1]ODBC!H1928)</f>
        <v>0</v>
      </c>
      <c r="I1928" s="41" t="str">
        <f>'Vinyl cutting'!$B$2</f>
        <v>J36938</v>
      </c>
      <c r="J1928" s="42">
        <f ca="1">(SUMIF('Freeform time and material'!$B$17:$B$30,B1928,'Freeform time and material'!$G$17:$G$30)) +
(SUMIF('Vinyl cutting'!$B$17:$B$30,B1928,'Vinyl cutting'!$G$17:$G$30)) +
(SUMIF('Vinyl cutting (2)'!$B$17:$B$30,B1928,'Vinyl cutting (2)'!$G$17:$G$30)) +
(SUMIF('Apply vinyl graphics'!$B$17:$B$30,B1928,'Apply vinyl graphics'!$G$17:$G$30)) +
(SUMIF('Apply vinyl graphics (2)'!$B$17:$B$30,B1928,'Apply vinyl graphics (2)'!$G$17:$G$30)) +
(SUMIF('Alum pan sign'!$B$17:$B$30,B1928,'Alum pan sign'!$G$17:$G$30)) +
(SUMIF('Alum pan sign (2)'!$B$17:$B$30,B1928,'Alum pan sign (2)'!$G$17:$G$30)) +
(SUMIF('Economy pan sign'!$B$17:$B$30,B1928,'Economy pan sign'!$G$17:$G$30)) +
(SUMIF('Post and panel sign'!$B$17:$B$30,B1928,'Post and panel sign'!$G$17:$G$30)) +
(SUMIF('Post and panel sign (2)'!$B$17:$B$30,B1928,'Post and panel sign (2)'!$G$17:$G$30)) +
(SUMIF('Flat panels only'!$B$17:$B$30,B1928,'Flat panels only'!$G$17:$G$30)) +
(SUMIF('Flat panels only (2)'!$B$17:$B$30,B1928,'Flat panels only (2)'!$G$17:$G$30)) +
(SUMIF('Routed panel shapes'!$B$18:$B$31,B1928,'Routed panel shapes'!$G$18:$G$31)) +
(SUMIF('Routed panel shapes (2)'!$B$18:$B$31,B1928,'Routed panel shapes (2)'!$G$18:$G$31)) +
(SUMIF('Routed face only'!$B$17:$B$30,B1928,'Routed face only'!$G$17:$G$30)) +
(SUMIF('Routed face only (2)'!$B$17:$B$30,B1928,'Routed face only (2)'!$G$17:$G$30)) +
(SUMIF('Routed alum faces letters'!$B$17:$B$30,B1928,'Routed alum faces letters'!$G$17:$G$30)) +
(SUMIF('Routed alum faces letters (2)'!$B$17:$B$30,B1928,'Routed alum faces letters (2)'!$G$17:$G$30)) +
(SUMIF('Routed push through acrylic'!$B$17:$B$30,B1928,'Routed push through acrylic'!$G$17:$G$30)) +
(SUMIF('Routed push through acrylic (2)'!$B$17:$B$30,B1928,'Routed push through acrylic (2)'!$G$17:$G$30)) +
(SUMIF('Sf routed cabinet'!$B$17:$B$30,B1928,'Sf routed cabinet'!$G$17:$G$30)) +
(SUMIF('Sf routed cabinet (2)'!$B$17:$B$30,B1928,'Sf routed cabinet (2)'!$G$17:$G$30)) +
(SUMIF('Df routed cabinet'!$B$17:$B$30,B1928,'Df routed cabinet'!$G$17:$G$30)) +
(SUMIF('Df routed cabinet (2)'!$B$17:$B$30,B1928,'Df routed cabinet (2)'!$G$17:$G$30)) +
(SUMIF('Sf acrylic cabinet'!$B$17:$B$30,B1928,'Sf acrylic cabinet'!$G$17:$G$30)) +
(SUMIF('Sf acrylic cabinet (2)'!$B$17:$B$30,B1928,'Sf acrylic cabinet (2)'!$G$17:$G$30)) +
(SUMIF('Economy Sf acrylic'!$B$17:$B$30,B1928,'Economy Sf acrylic'!$G$17:$G$30)) +
(SUMIF('Df acrylic cabinet'!$B$17:$B$30,B1928,'Df acrylic cabinet'!$G$17:$G$30)) +
(SUMIF('Df acrylic cabinet (2)'!$B$17:$B$30,B1928,'Df acrylic cabinet (2)'!$G$17:$G$30)) +
(SUMIF('Sf flex cabinet'!$B$17:$B$30,B1928,'Sf flex cabinet'!$G$17:$G$30)) +
(SUMIF('Sf flex cabinet (2)'!$B$17:$B$30,B1928,'Sf flex cabinet (2)'!$G$17:$G$30)) +
(SUMIF('Df flex cabinet'!$B$17:$B$36,B1928,'Df flex cabinet'!$G$17:$G$36)) +
(SUMIF('Df flex cabinet (2)'!$B$17:$B$36,B1928,'Df flex cabinet (2)'!$G$17:$G$36)) +
(SUMIF('Pole cover'!$B$17:$B$30,B1928,'Pole cover'!$G$17:$G$30)) +
(SUMIF('Pole cover (2)'!$B$17:$B$30,B1928,'Pole cover (2)'!$G$17:$G$30)) +
(SUMIF('Structural Steel Fab'!$B$17:$B$29,B1928,'Structural Steel Fab'!$G$17:$G$29)) +
(SUMIF(Reveal!$B$17:$B$30,B1928,Reveal!$G$17:$G$30)) +
(SUMIF('Reveal (2)'!$B$17:$B$30,B1928,'Reveal (2)'!$G$17:$G$30)) +
(SUMIF('Crown cove top'!$B$17:$B$30,B1928,'Crown cove top'!$G$17:$G$30)) +
(SUMIF('EMC assembly'!$B$17:$B$30,B1928,'EMC assembly'!$G$17:$G$30)) +
(SUMIF(Crating!$B$17:$B$29,B1928,Crating!$G$17:$G$29)) +
(SUMIF('LED wiring'!$B$17:$B$30,B1928,'LED wiring'!$G$17:$G$30)) +
(SUMIF('Changeable copy face'!$B$17:$B$30,B1928,'Changeable copy face'!$G$17:$G$30)) +
(SUMIF('Flex face assembly'!$B$17:$B$30,B1928,'Flex face assembly'!$G$17:$G$30)) +
(SUMIF('Routed face assembly'!$B$17:$B$30,B1928,'Routed face assembly'!$G$17:$G$30)) +
(SUMIF('Paint calculation'!$B$17:$B$30,B1928,'Paint calculation'!$G$17:$G$30)) +
(SUMIF('Trimcap letter face'!$B$17:$B$30,B1928,'Trimcap letter face'!$G$17:$G$30)) +
(SUMIF('Trimcap letter face (2)'!$B$17:$B$30,B1928,'Trimcap letter face (2)'!$G$17:$G$30)) +
(SUMIF('Channel letter fabrication'!$B$17:$B$30,B1928,'Channel letter fabrication'!$G$17:$G$30)) +
(SUMIF('Channel letter fabrication (2)'!$B$17:$B$30,B1928,'Channel letter fabrication (2)'!$G$17:$G$30))</f>
        <v>0</v>
      </c>
    </row>
    <row r="1929" spans="1:10">
      <c r="A1929" s="28">
        <f>[1]ODBC!$A1929</f>
        <v>0</v>
      </c>
      <c r="B1929" s="29">
        <f>[1]ODBC!B1929</f>
        <v>0</v>
      </c>
      <c r="C1929" s="30" t="str">
        <f>IFERROR(VLOOKUP($B1929,[1]ODBC!$B:$H,2,FALSE),"")</f>
        <v/>
      </c>
      <c r="D1929" s="30" t="str">
        <f>IFERROR(VLOOKUP($B1929,[1]ODBC!$B:$H,3,FALSE),"")</f>
        <v/>
      </c>
      <c r="E1929" s="30" t="str">
        <f>IFERROR(VLOOKUP($B1929,[1]ODBC!$B:$H,4,FALSE),"")</f>
        <v/>
      </c>
      <c r="F1929" s="31" t="str">
        <f>IFERROR(VLOOKUP($B1929,[1]ODBC!$B:$H,5,FALSE),"")</f>
        <v/>
      </c>
      <c r="G1929" s="32">
        <f>[1]ODBC!G1929</f>
        <v>0</v>
      </c>
      <c r="H1929" s="33">
        <f>SUM([1]ODBC!H1929)</f>
        <v>0</v>
      </c>
      <c r="I1929" s="41" t="str">
        <f>'Vinyl cutting'!$B$2</f>
        <v>J36938</v>
      </c>
      <c r="J1929" s="42">
        <f ca="1">(SUMIF('Freeform time and material'!$B$17:$B$30,B1929,'Freeform time and material'!$G$17:$G$30)) +
(SUMIF('Vinyl cutting'!$B$17:$B$30,B1929,'Vinyl cutting'!$G$17:$G$30)) +
(SUMIF('Vinyl cutting (2)'!$B$17:$B$30,B1929,'Vinyl cutting (2)'!$G$17:$G$30)) +
(SUMIF('Apply vinyl graphics'!$B$17:$B$30,B1929,'Apply vinyl graphics'!$G$17:$G$30)) +
(SUMIF('Apply vinyl graphics (2)'!$B$17:$B$30,B1929,'Apply vinyl graphics (2)'!$G$17:$G$30)) +
(SUMIF('Alum pan sign'!$B$17:$B$30,B1929,'Alum pan sign'!$G$17:$G$30)) +
(SUMIF('Alum pan sign (2)'!$B$17:$B$30,B1929,'Alum pan sign (2)'!$G$17:$G$30)) +
(SUMIF('Economy pan sign'!$B$17:$B$30,B1929,'Economy pan sign'!$G$17:$G$30)) +
(SUMIF('Post and panel sign'!$B$17:$B$30,B1929,'Post and panel sign'!$G$17:$G$30)) +
(SUMIF('Post and panel sign (2)'!$B$17:$B$30,B1929,'Post and panel sign (2)'!$G$17:$G$30)) +
(SUMIF('Flat panels only'!$B$17:$B$30,B1929,'Flat panels only'!$G$17:$G$30)) +
(SUMIF('Flat panels only (2)'!$B$17:$B$30,B1929,'Flat panels only (2)'!$G$17:$G$30)) +
(SUMIF('Routed panel shapes'!$B$18:$B$31,B1929,'Routed panel shapes'!$G$18:$G$31)) +
(SUMIF('Routed panel shapes (2)'!$B$18:$B$31,B1929,'Routed panel shapes (2)'!$G$18:$G$31)) +
(SUMIF('Routed face only'!$B$17:$B$30,B1929,'Routed face only'!$G$17:$G$30)) +
(SUMIF('Routed face only (2)'!$B$17:$B$30,B1929,'Routed face only (2)'!$G$17:$G$30)) +
(SUMIF('Routed alum faces letters'!$B$17:$B$30,B1929,'Routed alum faces letters'!$G$17:$G$30)) +
(SUMIF('Routed alum faces letters (2)'!$B$17:$B$30,B1929,'Routed alum faces letters (2)'!$G$17:$G$30)) +
(SUMIF('Routed push through acrylic'!$B$17:$B$30,B1929,'Routed push through acrylic'!$G$17:$G$30)) +
(SUMIF('Routed push through acrylic (2)'!$B$17:$B$30,B1929,'Routed push through acrylic (2)'!$G$17:$G$30)) +
(SUMIF('Sf routed cabinet'!$B$17:$B$30,B1929,'Sf routed cabinet'!$G$17:$G$30)) +
(SUMIF('Sf routed cabinet (2)'!$B$17:$B$30,B1929,'Sf routed cabinet (2)'!$G$17:$G$30)) +
(SUMIF('Df routed cabinet'!$B$17:$B$30,B1929,'Df routed cabinet'!$G$17:$G$30)) +
(SUMIF('Df routed cabinet (2)'!$B$17:$B$30,B1929,'Df routed cabinet (2)'!$G$17:$G$30)) +
(SUMIF('Sf acrylic cabinet'!$B$17:$B$30,B1929,'Sf acrylic cabinet'!$G$17:$G$30)) +
(SUMIF('Sf acrylic cabinet (2)'!$B$17:$B$30,B1929,'Sf acrylic cabinet (2)'!$G$17:$G$30)) +
(SUMIF('Economy Sf acrylic'!$B$17:$B$30,B1929,'Economy Sf acrylic'!$G$17:$G$30)) +
(SUMIF('Df acrylic cabinet'!$B$17:$B$30,B1929,'Df acrylic cabinet'!$G$17:$G$30)) +
(SUMIF('Df acrylic cabinet (2)'!$B$17:$B$30,B1929,'Df acrylic cabinet (2)'!$G$17:$G$30)) +
(SUMIF('Sf flex cabinet'!$B$17:$B$30,B1929,'Sf flex cabinet'!$G$17:$G$30)) +
(SUMIF('Sf flex cabinet (2)'!$B$17:$B$30,B1929,'Sf flex cabinet (2)'!$G$17:$G$30)) +
(SUMIF('Df flex cabinet'!$B$17:$B$36,B1929,'Df flex cabinet'!$G$17:$G$36)) +
(SUMIF('Df flex cabinet (2)'!$B$17:$B$36,B1929,'Df flex cabinet (2)'!$G$17:$G$36)) +
(SUMIF('Pole cover'!$B$17:$B$30,B1929,'Pole cover'!$G$17:$G$30)) +
(SUMIF('Pole cover (2)'!$B$17:$B$30,B1929,'Pole cover (2)'!$G$17:$G$30)) +
(SUMIF('Structural Steel Fab'!$B$17:$B$29,B1929,'Structural Steel Fab'!$G$17:$G$29)) +
(SUMIF(Reveal!$B$17:$B$30,B1929,Reveal!$G$17:$G$30)) +
(SUMIF('Reveal (2)'!$B$17:$B$30,B1929,'Reveal (2)'!$G$17:$G$30)) +
(SUMIF('Crown cove top'!$B$17:$B$30,B1929,'Crown cove top'!$G$17:$G$30)) +
(SUMIF('EMC assembly'!$B$17:$B$30,B1929,'EMC assembly'!$G$17:$G$30)) +
(SUMIF(Crating!$B$17:$B$29,B1929,Crating!$G$17:$G$29)) +
(SUMIF('LED wiring'!$B$17:$B$30,B1929,'LED wiring'!$G$17:$G$30)) +
(SUMIF('Changeable copy face'!$B$17:$B$30,B1929,'Changeable copy face'!$G$17:$G$30)) +
(SUMIF('Flex face assembly'!$B$17:$B$30,B1929,'Flex face assembly'!$G$17:$G$30)) +
(SUMIF('Routed face assembly'!$B$17:$B$30,B1929,'Routed face assembly'!$G$17:$G$30)) +
(SUMIF('Paint calculation'!$B$17:$B$30,B1929,'Paint calculation'!$G$17:$G$30)) +
(SUMIF('Trimcap letter face'!$B$17:$B$30,B1929,'Trimcap letter face'!$G$17:$G$30)) +
(SUMIF('Trimcap letter face (2)'!$B$17:$B$30,B1929,'Trimcap letter face (2)'!$G$17:$G$30)) +
(SUMIF('Channel letter fabrication'!$B$17:$B$30,B1929,'Channel letter fabrication'!$G$17:$G$30)) +
(SUMIF('Channel letter fabrication (2)'!$B$17:$B$30,B1929,'Channel letter fabrication (2)'!$G$17:$G$30))</f>
        <v>0</v>
      </c>
    </row>
    <row r="1930" spans="1:10">
      <c r="A1930" s="28">
        <f>[1]ODBC!$A1930</f>
        <v>0</v>
      </c>
      <c r="B1930" s="29">
        <f>[1]ODBC!B1930</f>
        <v>0</v>
      </c>
      <c r="C1930" s="30" t="str">
        <f>IFERROR(VLOOKUP($B1930,[1]ODBC!$B:$H,2,FALSE),"")</f>
        <v/>
      </c>
      <c r="D1930" s="30" t="str">
        <f>IFERROR(VLOOKUP($B1930,[1]ODBC!$B:$H,3,FALSE),"")</f>
        <v/>
      </c>
      <c r="E1930" s="30" t="str">
        <f>IFERROR(VLOOKUP($B1930,[1]ODBC!$B:$H,4,FALSE),"")</f>
        <v/>
      </c>
      <c r="F1930" s="31" t="str">
        <f>IFERROR(VLOOKUP($B1930,[1]ODBC!$B:$H,5,FALSE),"")</f>
        <v/>
      </c>
      <c r="G1930" s="32">
        <f>[1]ODBC!G1930</f>
        <v>0</v>
      </c>
      <c r="H1930" s="33">
        <f>SUM([1]ODBC!H1930)</f>
        <v>0</v>
      </c>
      <c r="I1930" s="41" t="str">
        <f>'Vinyl cutting'!$B$2</f>
        <v>J36938</v>
      </c>
      <c r="J1930" s="42">
        <f ca="1">(SUMIF('Freeform time and material'!$B$17:$B$30,B1930,'Freeform time and material'!$G$17:$G$30)) +
(SUMIF('Vinyl cutting'!$B$17:$B$30,B1930,'Vinyl cutting'!$G$17:$G$30)) +
(SUMIF('Vinyl cutting (2)'!$B$17:$B$30,B1930,'Vinyl cutting (2)'!$G$17:$G$30)) +
(SUMIF('Apply vinyl graphics'!$B$17:$B$30,B1930,'Apply vinyl graphics'!$G$17:$G$30)) +
(SUMIF('Apply vinyl graphics (2)'!$B$17:$B$30,B1930,'Apply vinyl graphics (2)'!$G$17:$G$30)) +
(SUMIF('Alum pan sign'!$B$17:$B$30,B1930,'Alum pan sign'!$G$17:$G$30)) +
(SUMIF('Alum pan sign (2)'!$B$17:$B$30,B1930,'Alum pan sign (2)'!$G$17:$G$30)) +
(SUMIF('Economy pan sign'!$B$17:$B$30,B1930,'Economy pan sign'!$G$17:$G$30)) +
(SUMIF('Post and panel sign'!$B$17:$B$30,B1930,'Post and panel sign'!$G$17:$G$30)) +
(SUMIF('Post and panel sign (2)'!$B$17:$B$30,B1930,'Post and panel sign (2)'!$G$17:$G$30)) +
(SUMIF('Flat panels only'!$B$17:$B$30,B1930,'Flat panels only'!$G$17:$G$30)) +
(SUMIF('Flat panels only (2)'!$B$17:$B$30,B1930,'Flat panels only (2)'!$G$17:$G$30)) +
(SUMIF('Routed panel shapes'!$B$18:$B$31,B1930,'Routed panel shapes'!$G$18:$G$31)) +
(SUMIF('Routed panel shapes (2)'!$B$18:$B$31,B1930,'Routed panel shapes (2)'!$G$18:$G$31)) +
(SUMIF('Routed face only'!$B$17:$B$30,B1930,'Routed face only'!$G$17:$G$30)) +
(SUMIF('Routed face only (2)'!$B$17:$B$30,B1930,'Routed face only (2)'!$G$17:$G$30)) +
(SUMIF('Routed alum faces letters'!$B$17:$B$30,B1930,'Routed alum faces letters'!$G$17:$G$30)) +
(SUMIF('Routed alum faces letters (2)'!$B$17:$B$30,B1930,'Routed alum faces letters (2)'!$G$17:$G$30)) +
(SUMIF('Routed push through acrylic'!$B$17:$B$30,B1930,'Routed push through acrylic'!$G$17:$G$30)) +
(SUMIF('Routed push through acrylic (2)'!$B$17:$B$30,B1930,'Routed push through acrylic (2)'!$G$17:$G$30)) +
(SUMIF('Sf routed cabinet'!$B$17:$B$30,B1930,'Sf routed cabinet'!$G$17:$G$30)) +
(SUMIF('Sf routed cabinet (2)'!$B$17:$B$30,B1930,'Sf routed cabinet (2)'!$G$17:$G$30)) +
(SUMIF('Df routed cabinet'!$B$17:$B$30,B1930,'Df routed cabinet'!$G$17:$G$30)) +
(SUMIF('Df routed cabinet (2)'!$B$17:$B$30,B1930,'Df routed cabinet (2)'!$G$17:$G$30)) +
(SUMIF('Sf acrylic cabinet'!$B$17:$B$30,B1930,'Sf acrylic cabinet'!$G$17:$G$30)) +
(SUMIF('Sf acrylic cabinet (2)'!$B$17:$B$30,B1930,'Sf acrylic cabinet (2)'!$G$17:$G$30)) +
(SUMIF('Economy Sf acrylic'!$B$17:$B$30,B1930,'Economy Sf acrylic'!$G$17:$G$30)) +
(SUMIF('Df acrylic cabinet'!$B$17:$B$30,B1930,'Df acrylic cabinet'!$G$17:$G$30)) +
(SUMIF('Df acrylic cabinet (2)'!$B$17:$B$30,B1930,'Df acrylic cabinet (2)'!$G$17:$G$30)) +
(SUMIF('Sf flex cabinet'!$B$17:$B$30,B1930,'Sf flex cabinet'!$G$17:$G$30)) +
(SUMIF('Sf flex cabinet (2)'!$B$17:$B$30,B1930,'Sf flex cabinet (2)'!$G$17:$G$30)) +
(SUMIF('Df flex cabinet'!$B$17:$B$36,B1930,'Df flex cabinet'!$G$17:$G$36)) +
(SUMIF('Df flex cabinet (2)'!$B$17:$B$36,B1930,'Df flex cabinet (2)'!$G$17:$G$36)) +
(SUMIF('Pole cover'!$B$17:$B$30,B1930,'Pole cover'!$G$17:$G$30)) +
(SUMIF('Pole cover (2)'!$B$17:$B$30,B1930,'Pole cover (2)'!$G$17:$G$30)) +
(SUMIF('Structural Steel Fab'!$B$17:$B$29,B1930,'Structural Steel Fab'!$G$17:$G$29)) +
(SUMIF(Reveal!$B$17:$B$30,B1930,Reveal!$G$17:$G$30)) +
(SUMIF('Reveal (2)'!$B$17:$B$30,B1930,'Reveal (2)'!$G$17:$G$30)) +
(SUMIF('Crown cove top'!$B$17:$B$30,B1930,'Crown cove top'!$G$17:$G$30)) +
(SUMIF('EMC assembly'!$B$17:$B$30,B1930,'EMC assembly'!$G$17:$G$30)) +
(SUMIF(Crating!$B$17:$B$29,B1930,Crating!$G$17:$G$29)) +
(SUMIF('LED wiring'!$B$17:$B$30,B1930,'LED wiring'!$G$17:$G$30)) +
(SUMIF('Changeable copy face'!$B$17:$B$30,B1930,'Changeable copy face'!$G$17:$G$30)) +
(SUMIF('Flex face assembly'!$B$17:$B$30,B1930,'Flex face assembly'!$G$17:$G$30)) +
(SUMIF('Routed face assembly'!$B$17:$B$30,B1930,'Routed face assembly'!$G$17:$G$30)) +
(SUMIF('Paint calculation'!$B$17:$B$30,B1930,'Paint calculation'!$G$17:$G$30)) +
(SUMIF('Trimcap letter face'!$B$17:$B$30,B1930,'Trimcap letter face'!$G$17:$G$30)) +
(SUMIF('Trimcap letter face (2)'!$B$17:$B$30,B1930,'Trimcap letter face (2)'!$G$17:$G$30)) +
(SUMIF('Channel letter fabrication'!$B$17:$B$30,B1930,'Channel letter fabrication'!$G$17:$G$30)) +
(SUMIF('Channel letter fabrication (2)'!$B$17:$B$30,B1930,'Channel letter fabrication (2)'!$G$17:$G$30))</f>
        <v>0</v>
      </c>
    </row>
    <row r="1931" spans="1:10">
      <c r="A1931" s="28">
        <f>[1]ODBC!$A1931</f>
        <v>0</v>
      </c>
      <c r="B1931" s="29">
        <f>[1]ODBC!B1931</f>
        <v>0</v>
      </c>
      <c r="C1931" s="30" t="str">
        <f>IFERROR(VLOOKUP($B1931,[1]ODBC!$B:$H,2,FALSE),"")</f>
        <v/>
      </c>
      <c r="D1931" s="30" t="str">
        <f>IFERROR(VLOOKUP($B1931,[1]ODBC!$B:$H,3,FALSE),"")</f>
        <v/>
      </c>
      <c r="E1931" s="30" t="str">
        <f>IFERROR(VLOOKUP($B1931,[1]ODBC!$B:$H,4,FALSE),"")</f>
        <v/>
      </c>
      <c r="F1931" s="31" t="str">
        <f>IFERROR(VLOOKUP($B1931,[1]ODBC!$B:$H,5,FALSE),"")</f>
        <v/>
      </c>
      <c r="G1931" s="32">
        <f>[1]ODBC!G1931</f>
        <v>0</v>
      </c>
      <c r="H1931" s="33">
        <f>SUM([1]ODBC!H1931)</f>
        <v>0</v>
      </c>
      <c r="I1931" s="41" t="str">
        <f>'Vinyl cutting'!$B$2</f>
        <v>J36938</v>
      </c>
      <c r="J1931" s="42">
        <f ca="1">(SUMIF('Freeform time and material'!$B$17:$B$30,B1931,'Freeform time and material'!$G$17:$G$30)) +
(SUMIF('Vinyl cutting'!$B$17:$B$30,B1931,'Vinyl cutting'!$G$17:$G$30)) +
(SUMIF('Vinyl cutting (2)'!$B$17:$B$30,B1931,'Vinyl cutting (2)'!$G$17:$G$30)) +
(SUMIF('Apply vinyl graphics'!$B$17:$B$30,B1931,'Apply vinyl graphics'!$G$17:$G$30)) +
(SUMIF('Apply vinyl graphics (2)'!$B$17:$B$30,B1931,'Apply vinyl graphics (2)'!$G$17:$G$30)) +
(SUMIF('Alum pan sign'!$B$17:$B$30,B1931,'Alum pan sign'!$G$17:$G$30)) +
(SUMIF('Alum pan sign (2)'!$B$17:$B$30,B1931,'Alum pan sign (2)'!$G$17:$G$30)) +
(SUMIF('Economy pan sign'!$B$17:$B$30,B1931,'Economy pan sign'!$G$17:$G$30)) +
(SUMIF('Post and panel sign'!$B$17:$B$30,B1931,'Post and panel sign'!$G$17:$G$30)) +
(SUMIF('Post and panel sign (2)'!$B$17:$B$30,B1931,'Post and panel sign (2)'!$G$17:$G$30)) +
(SUMIF('Flat panels only'!$B$17:$B$30,B1931,'Flat panels only'!$G$17:$G$30)) +
(SUMIF('Flat panels only (2)'!$B$17:$B$30,B1931,'Flat panels only (2)'!$G$17:$G$30)) +
(SUMIF('Routed panel shapes'!$B$18:$B$31,B1931,'Routed panel shapes'!$G$18:$G$31)) +
(SUMIF('Routed panel shapes (2)'!$B$18:$B$31,B1931,'Routed panel shapes (2)'!$G$18:$G$31)) +
(SUMIF('Routed face only'!$B$17:$B$30,B1931,'Routed face only'!$G$17:$G$30)) +
(SUMIF('Routed face only (2)'!$B$17:$B$30,B1931,'Routed face only (2)'!$G$17:$G$30)) +
(SUMIF('Routed alum faces letters'!$B$17:$B$30,B1931,'Routed alum faces letters'!$G$17:$G$30)) +
(SUMIF('Routed alum faces letters (2)'!$B$17:$B$30,B1931,'Routed alum faces letters (2)'!$G$17:$G$30)) +
(SUMIF('Routed push through acrylic'!$B$17:$B$30,B1931,'Routed push through acrylic'!$G$17:$G$30)) +
(SUMIF('Routed push through acrylic (2)'!$B$17:$B$30,B1931,'Routed push through acrylic (2)'!$G$17:$G$30)) +
(SUMIF('Sf routed cabinet'!$B$17:$B$30,B1931,'Sf routed cabinet'!$G$17:$G$30)) +
(SUMIF('Sf routed cabinet (2)'!$B$17:$B$30,B1931,'Sf routed cabinet (2)'!$G$17:$G$30)) +
(SUMIF('Df routed cabinet'!$B$17:$B$30,B1931,'Df routed cabinet'!$G$17:$G$30)) +
(SUMIF('Df routed cabinet (2)'!$B$17:$B$30,B1931,'Df routed cabinet (2)'!$G$17:$G$30)) +
(SUMIF('Sf acrylic cabinet'!$B$17:$B$30,B1931,'Sf acrylic cabinet'!$G$17:$G$30)) +
(SUMIF('Sf acrylic cabinet (2)'!$B$17:$B$30,B1931,'Sf acrylic cabinet (2)'!$G$17:$G$30)) +
(SUMIF('Economy Sf acrylic'!$B$17:$B$30,B1931,'Economy Sf acrylic'!$G$17:$G$30)) +
(SUMIF('Df acrylic cabinet'!$B$17:$B$30,B1931,'Df acrylic cabinet'!$G$17:$G$30)) +
(SUMIF('Df acrylic cabinet (2)'!$B$17:$B$30,B1931,'Df acrylic cabinet (2)'!$G$17:$G$30)) +
(SUMIF('Sf flex cabinet'!$B$17:$B$30,B1931,'Sf flex cabinet'!$G$17:$G$30)) +
(SUMIF('Sf flex cabinet (2)'!$B$17:$B$30,B1931,'Sf flex cabinet (2)'!$G$17:$G$30)) +
(SUMIF('Df flex cabinet'!$B$17:$B$36,B1931,'Df flex cabinet'!$G$17:$G$36)) +
(SUMIF('Df flex cabinet (2)'!$B$17:$B$36,B1931,'Df flex cabinet (2)'!$G$17:$G$36)) +
(SUMIF('Pole cover'!$B$17:$B$30,B1931,'Pole cover'!$G$17:$G$30)) +
(SUMIF('Pole cover (2)'!$B$17:$B$30,B1931,'Pole cover (2)'!$G$17:$G$30)) +
(SUMIF('Structural Steel Fab'!$B$17:$B$29,B1931,'Structural Steel Fab'!$G$17:$G$29)) +
(SUMIF(Reveal!$B$17:$B$30,B1931,Reveal!$G$17:$G$30)) +
(SUMIF('Reveal (2)'!$B$17:$B$30,B1931,'Reveal (2)'!$G$17:$G$30)) +
(SUMIF('Crown cove top'!$B$17:$B$30,B1931,'Crown cove top'!$G$17:$G$30)) +
(SUMIF('EMC assembly'!$B$17:$B$30,B1931,'EMC assembly'!$G$17:$G$30)) +
(SUMIF(Crating!$B$17:$B$29,B1931,Crating!$G$17:$G$29)) +
(SUMIF('LED wiring'!$B$17:$B$30,B1931,'LED wiring'!$G$17:$G$30)) +
(SUMIF('Changeable copy face'!$B$17:$B$30,B1931,'Changeable copy face'!$G$17:$G$30)) +
(SUMIF('Flex face assembly'!$B$17:$B$30,B1931,'Flex face assembly'!$G$17:$G$30)) +
(SUMIF('Routed face assembly'!$B$17:$B$30,B1931,'Routed face assembly'!$G$17:$G$30)) +
(SUMIF('Paint calculation'!$B$17:$B$30,B1931,'Paint calculation'!$G$17:$G$30)) +
(SUMIF('Trimcap letter face'!$B$17:$B$30,B1931,'Trimcap letter face'!$G$17:$G$30)) +
(SUMIF('Trimcap letter face (2)'!$B$17:$B$30,B1931,'Trimcap letter face (2)'!$G$17:$G$30)) +
(SUMIF('Channel letter fabrication'!$B$17:$B$30,B1931,'Channel letter fabrication'!$G$17:$G$30)) +
(SUMIF('Channel letter fabrication (2)'!$B$17:$B$30,B1931,'Channel letter fabrication (2)'!$G$17:$G$30))</f>
        <v>0</v>
      </c>
    </row>
    <row r="1932" spans="1:10">
      <c r="A1932" s="28">
        <f>[1]ODBC!$A1932</f>
        <v>0</v>
      </c>
      <c r="B1932" s="29">
        <f>[1]ODBC!B1932</f>
        <v>0</v>
      </c>
      <c r="C1932" s="30" t="str">
        <f>IFERROR(VLOOKUP($B1932,[1]ODBC!$B:$H,2,FALSE),"")</f>
        <v/>
      </c>
      <c r="D1932" s="30" t="str">
        <f>IFERROR(VLOOKUP($B1932,[1]ODBC!$B:$H,3,FALSE),"")</f>
        <v/>
      </c>
      <c r="E1932" s="30" t="str">
        <f>IFERROR(VLOOKUP($B1932,[1]ODBC!$B:$H,4,FALSE),"")</f>
        <v/>
      </c>
      <c r="F1932" s="31" t="str">
        <f>IFERROR(VLOOKUP($B1932,[1]ODBC!$B:$H,5,FALSE),"")</f>
        <v/>
      </c>
      <c r="G1932" s="32">
        <f>[1]ODBC!G1932</f>
        <v>0</v>
      </c>
      <c r="H1932" s="33">
        <f>SUM([1]ODBC!H1932)</f>
        <v>0</v>
      </c>
      <c r="I1932" s="41" t="str">
        <f>'Vinyl cutting'!$B$2</f>
        <v>J36938</v>
      </c>
      <c r="J1932" s="42">
        <f ca="1">(SUMIF('Freeform time and material'!$B$17:$B$30,B1932,'Freeform time and material'!$G$17:$G$30)) +
(SUMIF('Vinyl cutting'!$B$17:$B$30,B1932,'Vinyl cutting'!$G$17:$G$30)) +
(SUMIF('Vinyl cutting (2)'!$B$17:$B$30,B1932,'Vinyl cutting (2)'!$G$17:$G$30)) +
(SUMIF('Apply vinyl graphics'!$B$17:$B$30,B1932,'Apply vinyl graphics'!$G$17:$G$30)) +
(SUMIF('Apply vinyl graphics (2)'!$B$17:$B$30,B1932,'Apply vinyl graphics (2)'!$G$17:$G$30)) +
(SUMIF('Alum pan sign'!$B$17:$B$30,B1932,'Alum pan sign'!$G$17:$G$30)) +
(SUMIF('Alum pan sign (2)'!$B$17:$B$30,B1932,'Alum pan sign (2)'!$G$17:$G$30)) +
(SUMIF('Economy pan sign'!$B$17:$B$30,B1932,'Economy pan sign'!$G$17:$G$30)) +
(SUMIF('Post and panel sign'!$B$17:$B$30,B1932,'Post and panel sign'!$G$17:$G$30)) +
(SUMIF('Post and panel sign (2)'!$B$17:$B$30,B1932,'Post and panel sign (2)'!$G$17:$G$30)) +
(SUMIF('Flat panels only'!$B$17:$B$30,B1932,'Flat panels only'!$G$17:$G$30)) +
(SUMIF('Flat panels only (2)'!$B$17:$B$30,B1932,'Flat panels only (2)'!$G$17:$G$30)) +
(SUMIF('Routed panel shapes'!$B$18:$B$31,B1932,'Routed panel shapes'!$G$18:$G$31)) +
(SUMIF('Routed panel shapes (2)'!$B$18:$B$31,B1932,'Routed panel shapes (2)'!$G$18:$G$31)) +
(SUMIF('Routed face only'!$B$17:$B$30,B1932,'Routed face only'!$G$17:$G$30)) +
(SUMIF('Routed face only (2)'!$B$17:$B$30,B1932,'Routed face only (2)'!$G$17:$G$30)) +
(SUMIF('Routed alum faces letters'!$B$17:$B$30,B1932,'Routed alum faces letters'!$G$17:$G$30)) +
(SUMIF('Routed alum faces letters (2)'!$B$17:$B$30,B1932,'Routed alum faces letters (2)'!$G$17:$G$30)) +
(SUMIF('Routed push through acrylic'!$B$17:$B$30,B1932,'Routed push through acrylic'!$G$17:$G$30)) +
(SUMIF('Routed push through acrylic (2)'!$B$17:$B$30,B1932,'Routed push through acrylic (2)'!$G$17:$G$30)) +
(SUMIF('Sf routed cabinet'!$B$17:$B$30,B1932,'Sf routed cabinet'!$G$17:$G$30)) +
(SUMIF('Sf routed cabinet (2)'!$B$17:$B$30,B1932,'Sf routed cabinet (2)'!$G$17:$G$30)) +
(SUMIF('Df routed cabinet'!$B$17:$B$30,B1932,'Df routed cabinet'!$G$17:$G$30)) +
(SUMIF('Df routed cabinet (2)'!$B$17:$B$30,B1932,'Df routed cabinet (2)'!$G$17:$G$30)) +
(SUMIF('Sf acrylic cabinet'!$B$17:$B$30,B1932,'Sf acrylic cabinet'!$G$17:$G$30)) +
(SUMIF('Sf acrylic cabinet (2)'!$B$17:$B$30,B1932,'Sf acrylic cabinet (2)'!$G$17:$G$30)) +
(SUMIF('Economy Sf acrylic'!$B$17:$B$30,B1932,'Economy Sf acrylic'!$G$17:$G$30)) +
(SUMIF('Df acrylic cabinet'!$B$17:$B$30,B1932,'Df acrylic cabinet'!$G$17:$G$30)) +
(SUMIF('Df acrylic cabinet (2)'!$B$17:$B$30,B1932,'Df acrylic cabinet (2)'!$G$17:$G$30)) +
(SUMIF('Sf flex cabinet'!$B$17:$B$30,B1932,'Sf flex cabinet'!$G$17:$G$30)) +
(SUMIF('Sf flex cabinet (2)'!$B$17:$B$30,B1932,'Sf flex cabinet (2)'!$G$17:$G$30)) +
(SUMIF('Df flex cabinet'!$B$17:$B$36,B1932,'Df flex cabinet'!$G$17:$G$36)) +
(SUMIF('Df flex cabinet (2)'!$B$17:$B$36,B1932,'Df flex cabinet (2)'!$G$17:$G$36)) +
(SUMIF('Pole cover'!$B$17:$B$30,B1932,'Pole cover'!$G$17:$G$30)) +
(SUMIF('Pole cover (2)'!$B$17:$B$30,B1932,'Pole cover (2)'!$G$17:$G$30)) +
(SUMIF('Structural Steel Fab'!$B$17:$B$29,B1932,'Structural Steel Fab'!$G$17:$G$29)) +
(SUMIF(Reveal!$B$17:$B$30,B1932,Reveal!$G$17:$G$30)) +
(SUMIF('Reveal (2)'!$B$17:$B$30,B1932,'Reveal (2)'!$G$17:$G$30)) +
(SUMIF('Crown cove top'!$B$17:$B$30,B1932,'Crown cove top'!$G$17:$G$30)) +
(SUMIF('EMC assembly'!$B$17:$B$30,B1932,'EMC assembly'!$G$17:$G$30)) +
(SUMIF(Crating!$B$17:$B$29,B1932,Crating!$G$17:$G$29)) +
(SUMIF('LED wiring'!$B$17:$B$30,B1932,'LED wiring'!$G$17:$G$30)) +
(SUMIF('Changeable copy face'!$B$17:$B$30,B1932,'Changeable copy face'!$G$17:$G$30)) +
(SUMIF('Flex face assembly'!$B$17:$B$30,B1932,'Flex face assembly'!$G$17:$G$30)) +
(SUMIF('Routed face assembly'!$B$17:$B$30,B1932,'Routed face assembly'!$G$17:$G$30)) +
(SUMIF('Paint calculation'!$B$17:$B$30,B1932,'Paint calculation'!$G$17:$G$30)) +
(SUMIF('Trimcap letter face'!$B$17:$B$30,B1932,'Trimcap letter face'!$G$17:$G$30)) +
(SUMIF('Trimcap letter face (2)'!$B$17:$B$30,B1932,'Trimcap letter face (2)'!$G$17:$G$30)) +
(SUMIF('Channel letter fabrication'!$B$17:$B$30,B1932,'Channel letter fabrication'!$G$17:$G$30)) +
(SUMIF('Channel letter fabrication (2)'!$B$17:$B$30,B1932,'Channel letter fabrication (2)'!$G$17:$G$30))</f>
        <v>0</v>
      </c>
    </row>
    <row r="1933" spans="1:10">
      <c r="A1933" s="28">
        <f>[1]ODBC!$A1933</f>
        <v>0</v>
      </c>
      <c r="B1933" s="29">
        <f>[1]ODBC!B1933</f>
        <v>0</v>
      </c>
      <c r="C1933" s="30" t="str">
        <f>IFERROR(VLOOKUP($B1933,[1]ODBC!$B:$H,2,FALSE),"")</f>
        <v/>
      </c>
      <c r="D1933" s="30" t="str">
        <f>IFERROR(VLOOKUP($B1933,[1]ODBC!$B:$H,3,FALSE),"")</f>
        <v/>
      </c>
      <c r="E1933" s="30" t="str">
        <f>IFERROR(VLOOKUP($B1933,[1]ODBC!$B:$H,4,FALSE),"")</f>
        <v/>
      </c>
      <c r="F1933" s="31" t="str">
        <f>IFERROR(VLOOKUP($B1933,[1]ODBC!$B:$H,5,FALSE),"")</f>
        <v/>
      </c>
      <c r="G1933" s="32">
        <f>[1]ODBC!G1933</f>
        <v>0</v>
      </c>
      <c r="H1933" s="33">
        <f>SUM([1]ODBC!H1933)</f>
        <v>0</v>
      </c>
      <c r="I1933" s="41" t="str">
        <f>'Vinyl cutting'!$B$2</f>
        <v>J36938</v>
      </c>
      <c r="J1933" s="42">
        <f ca="1">(SUMIF('Freeform time and material'!$B$17:$B$30,B1933,'Freeform time and material'!$G$17:$G$30)) +
(SUMIF('Vinyl cutting'!$B$17:$B$30,B1933,'Vinyl cutting'!$G$17:$G$30)) +
(SUMIF('Vinyl cutting (2)'!$B$17:$B$30,B1933,'Vinyl cutting (2)'!$G$17:$G$30)) +
(SUMIF('Apply vinyl graphics'!$B$17:$B$30,B1933,'Apply vinyl graphics'!$G$17:$G$30)) +
(SUMIF('Apply vinyl graphics (2)'!$B$17:$B$30,B1933,'Apply vinyl graphics (2)'!$G$17:$G$30)) +
(SUMIF('Alum pan sign'!$B$17:$B$30,B1933,'Alum pan sign'!$G$17:$G$30)) +
(SUMIF('Alum pan sign (2)'!$B$17:$B$30,B1933,'Alum pan sign (2)'!$G$17:$G$30)) +
(SUMIF('Economy pan sign'!$B$17:$B$30,B1933,'Economy pan sign'!$G$17:$G$30)) +
(SUMIF('Post and panel sign'!$B$17:$B$30,B1933,'Post and panel sign'!$G$17:$G$30)) +
(SUMIF('Post and panel sign (2)'!$B$17:$B$30,B1933,'Post and panel sign (2)'!$G$17:$G$30)) +
(SUMIF('Flat panels only'!$B$17:$B$30,B1933,'Flat panels only'!$G$17:$G$30)) +
(SUMIF('Flat panels only (2)'!$B$17:$B$30,B1933,'Flat panels only (2)'!$G$17:$G$30)) +
(SUMIF('Routed panel shapes'!$B$18:$B$31,B1933,'Routed panel shapes'!$G$18:$G$31)) +
(SUMIF('Routed panel shapes (2)'!$B$18:$B$31,B1933,'Routed panel shapes (2)'!$G$18:$G$31)) +
(SUMIF('Routed face only'!$B$17:$B$30,B1933,'Routed face only'!$G$17:$G$30)) +
(SUMIF('Routed face only (2)'!$B$17:$B$30,B1933,'Routed face only (2)'!$G$17:$G$30)) +
(SUMIF('Routed alum faces letters'!$B$17:$B$30,B1933,'Routed alum faces letters'!$G$17:$G$30)) +
(SUMIF('Routed alum faces letters (2)'!$B$17:$B$30,B1933,'Routed alum faces letters (2)'!$G$17:$G$30)) +
(SUMIF('Routed push through acrylic'!$B$17:$B$30,B1933,'Routed push through acrylic'!$G$17:$G$30)) +
(SUMIF('Routed push through acrylic (2)'!$B$17:$B$30,B1933,'Routed push through acrylic (2)'!$G$17:$G$30)) +
(SUMIF('Sf routed cabinet'!$B$17:$B$30,B1933,'Sf routed cabinet'!$G$17:$G$30)) +
(SUMIF('Sf routed cabinet (2)'!$B$17:$B$30,B1933,'Sf routed cabinet (2)'!$G$17:$G$30)) +
(SUMIF('Df routed cabinet'!$B$17:$B$30,B1933,'Df routed cabinet'!$G$17:$G$30)) +
(SUMIF('Df routed cabinet (2)'!$B$17:$B$30,B1933,'Df routed cabinet (2)'!$G$17:$G$30)) +
(SUMIF('Sf acrylic cabinet'!$B$17:$B$30,B1933,'Sf acrylic cabinet'!$G$17:$G$30)) +
(SUMIF('Sf acrylic cabinet (2)'!$B$17:$B$30,B1933,'Sf acrylic cabinet (2)'!$G$17:$G$30)) +
(SUMIF('Economy Sf acrylic'!$B$17:$B$30,B1933,'Economy Sf acrylic'!$G$17:$G$30)) +
(SUMIF('Df acrylic cabinet'!$B$17:$B$30,B1933,'Df acrylic cabinet'!$G$17:$G$30)) +
(SUMIF('Df acrylic cabinet (2)'!$B$17:$B$30,B1933,'Df acrylic cabinet (2)'!$G$17:$G$30)) +
(SUMIF('Sf flex cabinet'!$B$17:$B$30,B1933,'Sf flex cabinet'!$G$17:$G$30)) +
(SUMIF('Sf flex cabinet (2)'!$B$17:$B$30,B1933,'Sf flex cabinet (2)'!$G$17:$G$30)) +
(SUMIF('Df flex cabinet'!$B$17:$B$36,B1933,'Df flex cabinet'!$G$17:$G$36)) +
(SUMIF('Df flex cabinet (2)'!$B$17:$B$36,B1933,'Df flex cabinet (2)'!$G$17:$G$36)) +
(SUMIF('Pole cover'!$B$17:$B$30,B1933,'Pole cover'!$G$17:$G$30)) +
(SUMIF('Pole cover (2)'!$B$17:$B$30,B1933,'Pole cover (2)'!$G$17:$G$30)) +
(SUMIF('Structural Steel Fab'!$B$17:$B$29,B1933,'Structural Steel Fab'!$G$17:$G$29)) +
(SUMIF(Reveal!$B$17:$B$30,B1933,Reveal!$G$17:$G$30)) +
(SUMIF('Reveal (2)'!$B$17:$B$30,B1933,'Reveal (2)'!$G$17:$G$30)) +
(SUMIF('Crown cove top'!$B$17:$B$30,B1933,'Crown cove top'!$G$17:$G$30)) +
(SUMIF('EMC assembly'!$B$17:$B$30,B1933,'EMC assembly'!$G$17:$G$30)) +
(SUMIF(Crating!$B$17:$B$29,B1933,Crating!$G$17:$G$29)) +
(SUMIF('LED wiring'!$B$17:$B$30,B1933,'LED wiring'!$G$17:$G$30)) +
(SUMIF('Changeable copy face'!$B$17:$B$30,B1933,'Changeable copy face'!$G$17:$G$30)) +
(SUMIF('Flex face assembly'!$B$17:$B$30,B1933,'Flex face assembly'!$G$17:$G$30)) +
(SUMIF('Routed face assembly'!$B$17:$B$30,B1933,'Routed face assembly'!$G$17:$G$30)) +
(SUMIF('Paint calculation'!$B$17:$B$30,B1933,'Paint calculation'!$G$17:$G$30)) +
(SUMIF('Trimcap letter face'!$B$17:$B$30,B1933,'Trimcap letter face'!$G$17:$G$30)) +
(SUMIF('Trimcap letter face (2)'!$B$17:$B$30,B1933,'Trimcap letter face (2)'!$G$17:$G$30)) +
(SUMIF('Channel letter fabrication'!$B$17:$B$30,B1933,'Channel letter fabrication'!$G$17:$G$30)) +
(SUMIF('Channel letter fabrication (2)'!$B$17:$B$30,B1933,'Channel letter fabrication (2)'!$G$17:$G$30))</f>
        <v>0</v>
      </c>
    </row>
    <row r="1934" spans="1:10">
      <c r="A1934" s="28">
        <f>[1]ODBC!$A1934</f>
        <v>0</v>
      </c>
      <c r="B1934" s="29">
        <f>[1]ODBC!B1934</f>
        <v>0</v>
      </c>
      <c r="C1934" s="30" t="str">
        <f>IFERROR(VLOOKUP($B1934,[1]ODBC!$B:$H,2,FALSE),"")</f>
        <v/>
      </c>
      <c r="D1934" s="30" t="str">
        <f>IFERROR(VLOOKUP($B1934,[1]ODBC!$B:$H,3,FALSE),"")</f>
        <v/>
      </c>
      <c r="E1934" s="30" t="str">
        <f>IFERROR(VLOOKUP($B1934,[1]ODBC!$B:$H,4,FALSE),"")</f>
        <v/>
      </c>
      <c r="F1934" s="31" t="str">
        <f>IFERROR(VLOOKUP($B1934,[1]ODBC!$B:$H,5,FALSE),"")</f>
        <v/>
      </c>
      <c r="G1934" s="32">
        <f>[1]ODBC!G1934</f>
        <v>0</v>
      </c>
      <c r="H1934" s="33">
        <f>SUM([1]ODBC!H1934)</f>
        <v>0</v>
      </c>
      <c r="I1934" s="41" t="str">
        <f>'Vinyl cutting'!$B$2</f>
        <v>J36938</v>
      </c>
      <c r="J1934" s="42">
        <f ca="1">(SUMIF('Freeform time and material'!$B$17:$B$30,B1934,'Freeform time and material'!$G$17:$G$30)) +
(SUMIF('Vinyl cutting'!$B$17:$B$30,B1934,'Vinyl cutting'!$G$17:$G$30)) +
(SUMIF('Vinyl cutting (2)'!$B$17:$B$30,B1934,'Vinyl cutting (2)'!$G$17:$G$30)) +
(SUMIF('Apply vinyl graphics'!$B$17:$B$30,B1934,'Apply vinyl graphics'!$G$17:$G$30)) +
(SUMIF('Apply vinyl graphics (2)'!$B$17:$B$30,B1934,'Apply vinyl graphics (2)'!$G$17:$G$30)) +
(SUMIF('Alum pan sign'!$B$17:$B$30,B1934,'Alum pan sign'!$G$17:$G$30)) +
(SUMIF('Alum pan sign (2)'!$B$17:$B$30,B1934,'Alum pan sign (2)'!$G$17:$G$30)) +
(SUMIF('Economy pan sign'!$B$17:$B$30,B1934,'Economy pan sign'!$G$17:$G$30)) +
(SUMIF('Post and panel sign'!$B$17:$B$30,B1934,'Post and panel sign'!$G$17:$G$30)) +
(SUMIF('Post and panel sign (2)'!$B$17:$B$30,B1934,'Post and panel sign (2)'!$G$17:$G$30)) +
(SUMIF('Flat panels only'!$B$17:$B$30,B1934,'Flat panels only'!$G$17:$G$30)) +
(SUMIF('Flat panels only (2)'!$B$17:$B$30,B1934,'Flat panels only (2)'!$G$17:$G$30)) +
(SUMIF('Routed panel shapes'!$B$18:$B$31,B1934,'Routed panel shapes'!$G$18:$G$31)) +
(SUMIF('Routed panel shapes (2)'!$B$18:$B$31,B1934,'Routed panel shapes (2)'!$G$18:$G$31)) +
(SUMIF('Routed face only'!$B$17:$B$30,B1934,'Routed face only'!$G$17:$G$30)) +
(SUMIF('Routed face only (2)'!$B$17:$B$30,B1934,'Routed face only (2)'!$G$17:$G$30)) +
(SUMIF('Routed alum faces letters'!$B$17:$B$30,B1934,'Routed alum faces letters'!$G$17:$G$30)) +
(SUMIF('Routed alum faces letters (2)'!$B$17:$B$30,B1934,'Routed alum faces letters (2)'!$G$17:$G$30)) +
(SUMIF('Routed push through acrylic'!$B$17:$B$30,B1934,'Routed push through acrylic'!$G$17:$G$30)) +
(SUMIF('Routed push through acrylic (2)'!$B$17:$B$30,B1934,'Routed push through acrylic (2)'!$G$17:$G$30)) +
(SUMIF('Sf routed cabinet'!$B$17:$B$30,B1934,'Sf routed cabinet'!$G$17:$G$30)) +
(SUMIF('Sf routed cabinet (2)'!$B$17:$B$30,B1934,'Sf routed cabinet (2)'!$G$17:$G$30)) +
(SUMIF('Df routed cabinet'!$B$17:$B$30,B1934,'Df routed cabinet'!$G$17:$G$30)) +
(SUMIF('Df routed cabinet (2)'!$B$17:$B$30,B1934,'Df routed cabinet (2)'!$G$17:$G$30)) +
(SUMIF('Sf acrylic cabinet'!$B$17:$B$30,B1934,'Sf acrylic cabinet'!$G$17:$G$30)) +
(SUMIF('Sf acrylic cabinet (2)'!$B$17:$B$30,B1934,'Sf acrylic cabinet (2)'!$G$17:$G$30)) +
(SUMIF('Economy Sf acrylic'!$B$17:$B$30,B1934,'Economy Sf acrylic'!$G$17:$G$30)) +
(SUMIF('Df acrylic cabinet'!$B$17:$B$30,B1934,'Df acrylic cabinet'!$G$17:$G$30)) +
(SUMIF('Df acrylic cabinet (2)'!$B$17:$B$30,B1934,'Df acrylic cabinet (2)'!$G$17:$G$30)) +
(SUMIF('Sf flex cabinet'!$B$17:$B$30,B1934,'Sf flex cabinet'!$G$17:$G$30)) +
(SUMIF('Sf flex cabinet (2)'!$B$17:$B$30,B1934,'Sf flex cabinet (2)'!$G$17:$G$30)) +
(SUMIF('Df flex cabinet'!$B$17:$B$36,B1934,'Df flex cabinet'!$G$17:$G$36)) +
(SUMIF('Df flex cabinet (2)'!$B$17:$B$36,B1934,'Df flex cabinet (2)'!$G$17:$G$36)) +
(SUMIF('Pole cover'!$B$17:$B$30,B1934,'Pole cover'!$G$17:$G$30)) +
(SUMIF('Pole cover (2)'!$B$17:$B$30,B1934,'Pole cover (2)'!$G$17:$G$30)) +
(SUMIF('Structural Steel Fab'!$B$17:$B$29,B1934,'Structural Steel Fab'!$G$17:$G$29)) +
(SUMIF(Reveal!$B$17:$B$30,B1934,Reveal!$G$17:$G$30)) +
(SUMIF('Reveal (2)'!$B$17:$B$30,B1934,'Reveal (2)'!$G$17:$G$30)) +
(SUMIF('Crown cove top'!$B$17:$B$30,B1934,'Crown cove top'!$G$17:$G$30)) +
(SUMIF('EMC assembly'!$B$17:$B$30,B1934,'EMC assembly'!$G$17:$G$30)) +
(SUMIF(Crating!$B$17:$B$29,B1934,Crating!$G$17:$G$29)) +
(SUMIF('LED wiring'!$B$17:$B$30,B1934,'LED wiring'!$G$17:$G$30)) +
(SUMIF('Changeable copy face'!$B$17:$B$30,B1934,'Changeable copy face'!$G$17:$G$30)) +
(SUMIF('Flex face assembly'!$B$17:$B$30,B1934,'Flex face assembly'!$G$17:$G$30)) +
(SUMIF('Routed face assembly'!$B$17:$B$30,B1934,'Routed face assembly'!$G$17:$G$30)) +
(SUMIF('Paint calculation'!$B$17:$B$30,B1934,'Paint calculation'!$G$17:$G$30)) +
(SUMIF('Trimcap letter face'!$B$17:$B$30,B1934,'Trimcap letter face'!$G$17:$G$30)) +
(SUMIF('Trimcap letter face (2)'!$B$17:$B$30,B1934,'Trimcap letter face (2)'!$G$17:$G$30)) +
(SUMIF('Channel letter fabrication'!$B$17:$B$30,B1934,'Channel letter fabrication'!$G$17:$G$30)) +
(SUMIF('Channel letter fabrication (2)'!$B$17:$B$30,B1934,'Channel letter fabrication (2)'!$G$17:$G$30))</f>
        <v>0</v>
      </c>
    </row>
    <row r="1935" spans="1:10">
      <c r="A1935" s="28">
        <f>[1]ODBC!$A1935</f>
        <v>0</v>
      </c>
      <c r="B1935" s="29">
        <f>[1]ODBC!B1935</f>
        <v>0</v>
      </c>
      <c r="C1935" s="30" t="str">
        <f>IFERROR(VLOOKUP($B1935,[1]ODBC!$B:$H,2,FALSE),"")</f>
        <v/>
      </c>
      <c r="D1935" s="30" t="str">
        <f>IFERROR(VLOOKUP($B1935,[1]ODBC!$B:$H,3,FALSE),"")</f>
        <v/>
      </c>
      <c r="E1935" s="30" t="str">
        <f>IFERROR(VLOOKUP($B1935,[1]ODBC!$B:$H,4,FALSE),"")</f>
        <v/>
      </c>
      <c r="F1935" s="31" t="str">
        <f>IFERROR(VLOOKUP($B1935,[1]ODBC!$B:$H,5,FALSE),"")</f>
        <v/>
      </c>
      <c r="G1935" s="32">
        <f>[1]ODBC!G1935</f>
        <v>0</v>
      </c>
      <c r="H1935" s="33">
        <f>SUM([1]ODBC!H1935)</f>
        <v>0</v>
      </c>
      <c r="I1935" s="41" t="str">
        <f>'Vinyl cutting'!$B$2</f>
        <v>J36938</v>
      </c>
      <c r="J1935" s="42">
        <f ca="1">(SUMIF('Freeform time and material'!$B$17:$B$30,B1935,'Freeform time and material'!$G$17:$G$30)) +
(SUMIF('Vinyl cutting'!$B$17:$B$30,B1935,'Vinyl cutting'!$G$17:$G$30)) +
(SUMIF('Vinyl cutting (2)'!$B$17:$B$30,B1935,'Vinyl cutting (2)'!$G$17:$G$30)) +
(SUMIF('Apply vinyl graphics'!$B$17:$B$30,B1935,'Apply vinyl graphics'!$G$17:$G$30)) +
(SUMIF('Apply vinyl graphics (2)'!$B$17:$B$30,B1935,'Apply vinyl graphics (2)'!$G$17:$G$30)) +
(SUMIF('Alum pan sign'!$B$17:$B$30,B1935,'Alum pan sign'!$G$17:$G$30)) +
(SUMIF('Alum pan sign (2)'!$B$17:$B$30,B1935,'Alum pan sign (2)'!$G$17:$G$30)) +
(SUMIF('Economy pan sign'!$B$17:$B$30,B1935,'Economy pan sign'!$G$17:$G$30)) +
(SUMIF('Post and panel sign'!$B$17:$B$30,B1935,'Post and panel sign'!$G$17:$G$30)) +
(SUMIF('Post and panel sign (2)'!$B$17:$B$30,B1935,'Post and panel sign (2)'!$G$17:$G$30)) +
(SUMIF('Flat panels only'!$B$17:$B$30,B1935,'Flat panels only'!$G$17:$G$30)) +
(SUMIF('Flat panels only (2)'!$B$17:$B$30,B1935,'Flat panels only (2)'!$G$17:$G$30)) +
(SUMIF('Routed panel shapes'!$B$18:$B$31,B1935,'Routed panel shapes'!$G$18:$G$31)) +
(SUMIF('Routed panel shapes (2)'!$B$18:$B$31,B1935,'Routed panel shapes (2)'!$G$18:$G$31)) +
(SUMIF('Routed face only'!$B$17:$B$30,B1935,'Routed face only'!$G$17:$G$30)) +
(SUMIF('Routed face only (2)'!$B$17:$B$30,B1935,'Routed face only (2)'!$G$17:$G$30)) +
(SUMIF('Routed alum faces letters'!$B$17:$B$30,B1935,'Routed alum faces letters'!$G$17:$G$30)) +
(SUMIF('Routed alum faces letters (2)'!$B$17:$B$30,B1935,'Routed alum faces letters (2)'!$G$17:$G$30)) +
(SUMIF('Routed push through acrylic'!$B$17:$B$30,B1935,'Routed push through acrylic'!$G$17:$G$30)) +
(SUMIF('Routed push through acrylic (2)'!$B$17:$B$30,B1935,'Routed push through acrylic (2)'!$G$17:$G$30)) +
(SUMIF('Sf routed cabinet'!$B$17:$B$30,B1935,'Sf routed cabinet'!$G$17:$G$30)) +
(SUMIF('Sf routed cabinet (2)'!$B$17:$B$30,B1935,'Sf routed cabinet (2)'!$G$17:$G$30)) +
(SUMIF('Df routed cabinet'!$B$17:$B$30,B1935,'Df routed cabinet'!$G$17:$G$30)) +
(SUMIF('Df routed cabinet (2)'!$B$17:$B$30,B1935,'Df routed cabinet (2)'!$G$17:$G$30)) +
(SUMIF('Sf acrylic cabinet'!$B$17:$B$30,B1935,'Sf acrylic cabinet'!$G$17:$G$30)) +
(SUMIF('Sf acrylic cabinet (2)'!$B$17:$B$30,B1935,'Sf acrylic cabinet (2)'!$G$17:$G$30)) +
(SUMIF('Economy Sf acrylic'!$B$17:$B$30,B1935,'Economy Sf acrylic'!$G$17:$G$30)) +
(SUMIF('Df acrylic cabinet'!$B$17:$B$30,B1935,'Df acrylic cabinet'!$G$17:$G$30)) +
(SUMIF('Df acrylic cabinet (2)'!$B$17:$B$30,B1935,'Df acrylic cabinet (2)'!$G$17:$G$30)) +
(SUMIF('Sf flex cabinet'!$B$17:$B$30,B1935,'Sf flex cabinet'!$G$17:$G$30)) +
(SUMIF('Sf flex cabinet (2)'!$B$17:$B$30,B1935,'Sf flex cabinet (2)'!$G$17:$G$30)) +
(SUMIF('Df flex cabinet'!$B$17:$B$36,B1935,'Df flex cabinet'!$G$17:$G$36)) +
(SUMIF('Df flex cabinet (2)'!$B$17:$B$36,B1935,'Df flex cabinet (2)'!$G$17:$G$36)) +
(SUMIF('Pole cover'!$B$17:$B$30,B1935,'Pole cover'!$G$17:$G$30)) +
(SUMIF('Pole cover (2)'!$B$17:$B$30,B1935,'Pole cover (2)'!$G$17:$G$30)) +
(SUMIF('Structural Steel Fab'!$B$17:$B$29,B1935,'Structural Steel Fab'!$G$17:$G$29)) +
(SUMIF(Reveal!$B$17:$B$30,B1935,Reveal!$G$17:$G$30)) +
(SUMIF('Reveal (2)'!$B$17:$B$30,B1935,'Reveal (2)'!$G$17:$G$30)) +
(SUMIF('Crown cove top'!$B$17:$B$30,B1935,'Crown cove top'!$G$17:$G$30)) +
(SUMIF('EMC assembly'!$B$17:$B$30,B1935,'EMC assembly'!$G$17:$G$30)) +
(SUMIF(Crating!$B$17:$B$29,B1935,Crating!$G$17:$G$29)) +
(SUMIF('LED wiring'!$B$17:$B$30,B1935,'LED wiring'!$G$17:$G$30)) +
(SUMIF('Changeable copy face'!$B$17:$B$30,B1935,'Changeable copy face'!$G$17:$G$30)) +
(SUMIF('Flex face assembly'!$B$17:$B$30,B1935,'Flex face assembly'!$G$17:$G$30)) +
(SUMIF('Routed face assembly'!$B$17:$B$30,B1935,'Routed face assembly'!$G$17:$G$30)) +
(SUMIF('Paint calculation'!$B$17:$B$30,B1935,'Paint calculation'!$G$17:$G$30)) +
(SUMIF('Trimcap letter face'!$B$17:$B$30,B1935,'Trimcap letter face'!$G$17:$G$30)) +
(SUMIF('Trimcap letter face (2)'!$B$17:$B$30,B1935,'Trimcap letter face (2)'!$G$17:$G$30)) +
(SUMIF('Channel letter fabrication'!$B$17:$B$30,B1935,'Channel letter fabrication'!$G$17:$G$30)) +
(SUMIF('Channel letter fabrication (2)'!$B$17:$B$30,B1935,'Channel letter fabrication (2)'!$G$17:$G$30))</f>
        <v>0</v>
      </c>
    </row>
    <row r="1936" spans="1:10">
      <c r="A1936" s="28">
        <f>[1]ODBC!$A1936</f>
        <v>0</v>
      </c>
      <c r="B1936" s="29">
        <f>[1]ODBC!B1936</f>
        <v>0</v>
      </c>
      <c r="C1936" s="30" t="str">
        <f>IFERROR(VLOOKUP($B1936,[1]ODBC!$B:$H,2,FALSE),"")</f>
        <v/>
      </c>
      <c r="D1936" s="30" t="str">
        <f>IFERROR(VLOOKUP($B1936,[1]ODBC!$B:$H,3,FALSE),"")</f>
        <v/>
      </c>
      <c r="E1936" s="30" t="str">
        <f>IFERROR(VLOOKUP($B1936,[1]ODBC!$B:$H,4,FALSE),"")</f>
        <v/>
      </c>
      <c r="F1936" s="31" t="str">
        <f>IFERROR(VLOOKUP($B1936,[1]ODBC!$B:$H,5,FALSE),"")</f>
        <v/>
      </c>
      <c r="G1936" s="32">
        <f>[1]ODBC!G1936</f>
        <v>0</v>
      </c>
      <c r="H1936" s="33">
        <f>SUM([1]ODBC!H1936)</f>
        <v>0</v>
      </c>
      <c r="I1936" s="41" t="str">
        <f>'Vinyl cutting'!$B$2</f>
        <v>J36938</v>
      </c>
      <c r="J1936" s="42">
        <f ca="1">(SUMIF('Freeform time and material'!$B$17:$B$30,B1936,'Freeform time and material'!$G$17:$G$30)) +
(SUMIF('Vinyl cutting'!$B$17:$B$30,B1936,'Vinyl cutting'!$G$17:$G$30)) +
(SUMIF('Vinyl cutting (2)'!$B$17:$B$30,B1936,'Vinyl cutting (2)'!$G$17:$G$30)) +
(SUMIF('Apply vinyl graphics'!$B$17:$B$30,B1936,'Apply vinyl graphics'!$G$17:$G$30)) +
(SUMIF('Apply vinyl graphics (2)'!$B$17:$B$30,B1936,'Apply vinyl graphics (2)'!$G$17:$G$30)) +
(SUMIF('Alum pan sign'!$B$17:$B$30,B1936,'Alum pan sign'!$G$17:$G$30)) +
(SUMIF('Alum pan sign (2)'!$B$17:$B$30,B1936,'Alum pan sign (2)'!$G$17:$G$30)) +
(SUMIF('Economy pan sign'!$B$17:$B$30,B1936,'Economy pan sign'!$G$17:$G$30)) +
(SUMIF('Post and panel sign'!$B$17:$B$30,B1936,'Post and panel sign'!$G$17:$G$30)) +
(SUMIF('Post and panel sign (2)'!$B$17:$B$30,B1936,'Post and panel sign (2)'!$G$17:$G$30)) +
(SUMIF('Flat panels only'!$B$17:$B$30,B1936,'Flat panels only'!$G$17:$G$30)) +
(SUMIF('Flat panels only (2)'!$B$17:$B$30,B1936,'Flat panels only (2)'!$G$17:$G$30)) +
(SUMIF('Routed panel shapes'!$B$18:$B$31,B1936,'Routed panel shapes'!$G$18:$G$31)) +
(SUMIF('Routed panel shapes (2)'!$B$18:$B$31,B1936,'Routed panel shapes (2)'!$G$18:$G$31)) +
(SUMIF('Routed face only'!$B$17:$B$30,B1936,'Routed face only'!$G$17:$G$30)) +
(SUMIF('Routed face only (2)'!$B$17:$B$30,B1936,'Routed face only (2)'!$G$17:$G$30)) +
(SUMIF('Routed alum faces letters'!$B$17:$B$30,B1936,'Routed alum faces letters'!$G$17:$G$30)) +
(SUMIF('Routed alum faces letters (2)'!$B$17:$B$30,B1936,'Routed alum faces letters (2)'!$G$17:$G$30)) +
(SUMIF('Routed push through acrylic'!$B$17:$B$30,B1936,'Routed push through acrylic'!$G$17:$G$30)) +
(SUMIF('Routed push through acrylic (2)'!$B$17:$B$30,B1936,'Routed push through acrylic (2)'!$G$17:$G$30)) +
(SUMIF('Sf routed cabinet'!$B$17:$B$30,B1936,'Sf routed cabinet'!$G$17:$G$30)) +
(SUMIF('Sf routed cabinet (2)'!$B$17:$B$30,B1936,'Sf routed cabinet (2)'!$G$17:$G$30)) +
(SUMIF('Df routed cabinet'!$B$17:$B$30,B1936,'Df routed cabinet'!$G$17:$G$30)) +
(SUMIF('Df routed cabinet (2)'!$B$17:$B$30,B1936,'Df routed cabinet (2)'!$G$17:$G$30)) +
(SUMIF('Sf acrylic cabinet'!$B$17:$B$30,B1936,'Sf acrylic cabinet'!$G$17:$G$30)) +
(SUMIF('Sf acrylic cabinet (2)'!$B$17:$B$30,B1936,'Sf acrylic cabinet (2)'!$G$17:$G$30)) +
(SUMIF('Economy Sf acrylic'!$B$17:$B$30,B1936,'Economy Sf acrylic'!$G$17:$G$30)) +
(SUMIF('Df acrylic cabinet'!$B$17:$B$30,B1936,'Df acrylic cabinet'!$G$17:$G$30)) +
(SUMIF('Df acrylic cabinet (2)'!$B$17:$B$30,B1936,'Df acrylic cabinet (2)'!$G$17:$G$30)) +
(SUMIF('Sf flex cabinet'!$B$17:$B$30,B1936,'Sf flex cabinet'!$G$17:$G$30)) +
(SUMIF('Sf flex cabinet (2)'!$B$17:$B$30,B1936,'Sf flex cabinet (2)'!$G$17:$G$30)) +
(SUMIF('Df flex cabinet'!$B$17:$B$36,B1936,'Df flex cabinet'!$G$17:$G$36)) +
(SUMIF('Df flex cabinet (2)'!$B$17:$B$36,B1936,'Df flex cabinet (2)'!$G$17:$G$36)) +
(SUMIF('Pole cover'!$B$17:$B$30,B1936,'Pole cover'!$G$17:$G$30)) +
(SUMIF('Pole cover (2)'!$B$17:$B$30,B1936,'Pole cover (2)'!$G$17:$G$30)) +
(SUMIF('Structural Steel Fab'!$B$17:$B$29,B1936,'Structural Steel Fab'!$G$17:$G$29)) +
(SUMIF(Reveal!$B$17:$B$30,B1936,Reveal!$G$17:$G$30)) +
(SUMIF('Reveal (2)'!$B$17:$B$30,B1936,'Reveal (2)'!$G$17:$G$30)) +
(SUMIF('Crown cove top'!$B$17:$B$30,B1936,'Crown cove top'!$G$17:$G$30)) +
(SUMIF('EMC assembly'!$B$17:$B$30,B1936,'EMC assembly'!$G$17:$G$30)) +
(SUMIF(Crating!$B$17:$B$29,B1936,Crating!$G$17:$G$29)) +
(SUMIF('LED wiring'!$B$17:$B$30,B1936,'LED wiring'!$G$17:$G$30)) +
(SUMIF('Changeable copy face'!$B$17:$B$30,B1936,'Changeable copy face'!$G$17:$G$30)) +
(SUMIF('Flex face assembly'!$B$17:$B$30,B1936,'Flex face assembly'!$G$17:$G$30)) +
(SUMIF('Routed face assembly'!$B$17:$B$30,B1936,'Routed face assembly'!$G$17:$G$30)) +
(SUMIF('Paint calculation'!$B$17:$B$30,B1936,'Paint calculation'!$G$17:$G$30)) +
(SUMIF('Trimcap letter face'!$B$17:$B$30,B1936,'Trimcap letter face'!$G$17:$G$30)) +
(SUMIF('Trimcap letter face (2)'!$B$17:$B$30,B1936,'Trimcap letter face (2)'!$G$17:$G$30)) +
(SUMIF('Channel letter fabrication'!$B$17:$B$30,B1936,'Channel letter fabrication'!$G$17:$G$30)) +
(SUMIF('Channel letter fabrication (2)'!$B$17:$B$30,B1936,'Channel letter fabrication (2)'!$G$17:$G$30))</f>
        <v>0</v>
      </c>
    </row>
    <row r="1937" spans="1:10">
      <c r="A1937" s="28">
        <f>[1]ODBC!$A1937</f>
        <v>0</v>
      </c>
      <c r="B1937" s="29">
        <f>[1]ODBC!B1937</f>
        <v>0</v>
      </c>
      <c r="C1937" s="30" t="str">
        <f>IFERROR(VLOOKUP($B1937,[1]ODBC!$B:$H,2,FALSE),"")</f>
        <v/>
      </c>
      <c r="D1937" s="30" t="str">
        <f>IFERROR(VLOOKUP($B1937,[1]ODBC!$B:$H,3,FALSE),"")</f>
        <v/>
      </c>
      <c r="E1937" s="30" t="str">
        <f>IFERROR(VLOOKUP($B1937,[1]ODBC!$B:$H,4,FALSE),"")</f>
        <v/>
      </c>
      <c r="F1937" s="31" t="str">
        <f>IFERROR(VLOOKUP($B1937,[1]ODBC!$B:$H,5,FALSE),"")</f>
        <v/>
      </c>
      <c r="G1937" s="32">
        <f>[1]ODBC!G1937</f>
        <v>0</v>
      </c>
      <c r="H1937" s="33">
        <f>SUM([1]ODBC!H1937)</f>
        <v>0</v>
      </c>
      <c r="I1937" s="41" t="str">
        <f>'Vinyl cutting'!$B$2</f>
        <v>J36938</v>
      </c>
      <c r="J1937" s="42">
        <f ca="1">(SUMIF('Freeform time and material'!$B$17:$B$30,B1937,'Freeform time and material'!$G$17:$G$30)) +
(SUMIF('Vinyl cutting'!$B$17:$B$30,B1937,'Vinyl cutting'!$G$17:$G$30)) +
(SUMIF('Vinyl cutting (2)'!$B$17:$B$30,B1937,'Vinyl cutting (2)'!$G$17:$G$30)) +
(SUMIF('Apply vinyl graphics'!$B$17:$B$30,B1937,'Apply vinyl graphics'!$G$17:$G$30)) +
(SUMIF('Apply vinyl graphics (2)'!$B$17:$B$30,B1937,'Apply vinyl graphics (2)'!$G$17:$G$30)) +
(SUMIF('Alum pan sign'!$B$17:$B$30,B1937,'Alum pan sign'!$G$17:$G$30)) +
(SUMIF('Alum pan sign (2)'!$B$17:$B$30,B1937,'Alum pan sign (2)'!$G$17:$G$30)) +
(SUMIF('Economy pan sign'!$B$17:$B$30,B1937,'Economy pan sign'!$G$17:$G$30)) +
(SUMIF('Post and panel sign'!$B$17:$B$30,B1937,'Post and panel sign'!$G$17:$G$30)) +
(SUMIF('Post and panel sign (2)'!$B$17:$B$30,B1937,'Post and panel sign (2)'!$G$17:$G$30)) +
(SUMIF('Flat panels only'!$B$17:$B$30,B1937,'Flat panels only'!$G$17:$G$30)) +
(SUMIF('Flat panels only (2)'!$B$17:$B$30,B1937,'Flat panels only (2)'!$G$17:$G$30)) +
(SUMIF('Routed panel shapes'!$B$18:$B$31,B1937,'Routed panel shapes'!$G$18:$G$31)) +
(SUMIF('Routed panel shapes (2)'!$B$18:$B$31,B1937,'Routed panel shapes (2)'!$G$18:$G$31)) +
(SUMIF('Routed face only'!$B$17:$B$30,B1937,'Routed face only'!$G$17:$G$30)) +
(SUMIF('Routed face only (2)'!$B$17:$B$30,B1937,'Routed face only (2)'!$G$17:$G$30)) +
(SUMIF('Routed alum faces letters'!$B$17:$B$30,B1937,'Routed alum faces letters'!$G$17:$G$30)) +
(SUMIF('Routed alum faces letters (2)'!$B$17:$B$30,B1937,'Routed alum faces letters (2)'!$G$17:$G$30)) +
(SUMIF('Routed push through acrylic'!$B$17:$B$30,B1937,'Routed push through acrylic'!$G$17:$G$30)) +
(SUMIF('Routed push through acrylic (2)'!$B$17:$B$30,B1937,'Routed push through acrylic (2)'!$G$17:$G$30)) +
(SUMIF('Sf routed cabinet'!$B$17:$B$30,B1937,'Sf routed cabinet'!$G$17:$G$30)) +
(SUMIF('Sf routed cabinet (2)'!$B$17:$B$30,B1937,'Sf routed cabinet (2)'!$G$17:$G$30)) +
(SUMIF('Df routed cabinet'!$B$17:$B$30,B1937,'Df routed cabinet'!$G$17:$G$30)) +
(SUMIF('Df routed cabinet (2)'!$B$17:$B$30,B1937,'Df routed cabinet (2)'!$G$17:$G$30)) +
(SUMIF('Sf acrylic cabinet'!$B$17:$B$30,B1937,'Sf acrylic cabinet'!$G$17:$G$30)) +
(SUMIF('Sf acrylic cabinet (2)'!$B$17:$B$30,B1937,'Sf acrylic cabinet (2)'!$G$17:$G$30)) +
(SUMIF('Economy Sf acrylic'!$B$17:$B$30,B1937,'Economy Sf acrylic'!$G$17:$G$30)) +
(SUMIF('Df acrylic cabinet'!$B$17:$B$30,B1937,'Df acrylic cabinet'!$G$17:$G$30)) +
(SUMIF('Df acrylic cabinet (2)'!$B$17:$B$30,B1937,'Df acrylic cabinet (2)'!$G$17:$G$30)) +
(SUMIF('Sf flex cabinet'!$B$17:$B$30,B1937,'Sf flex cabinet'!$G$17:$G$30)) +
(SUMIF('Sf flex cabinet (2)'!$B$17:$B$30,B1937,'Sf flex cabinet (2)'!$G$17:$G$30)) +
(SUMIF('Df flex cabinet'!$B$17:$B$36,B1937,'Df flex cabinet'!$G$17:$G$36)) +
(SUMIF('Df flex cabinet (2)'!$B$17:$B$36,B1937,'Df flex cabinet (2)'!$G$17:$G$36)) +
(SUMIF('Pole cover'!$B$17:$B$30,B1937,'Pole cover'!$G$17:$G$30)) +
(SUMIF('Pole cover (2)'!$B$17:$B$30,B1937,'Pole cover (2)'!$G$17:$G$30)) +
(SUMIF('Structural Steel Fab'!$B$17:$B$29,B1937,'Structural Steel Fab'!$G$17:$G$29)) +
(SUMIF(Reveal!$B$17:$B$30,B1937,Reveal!$G$17:$G$30)) +
(SUMIF('Reveal (2)'!$B$17:$B$30,B1937,'Reveal (2)'!$G$17:$G$30)) +
(SUMIF('Crown cove top'!$B$17:$B$30,B1937,'Crown cove top'!$G$17:$G$30)) +
(SUMIF('EMC assembly'!$B$17:$B$30,B1937,'EMC assembly'!$G$17:$G$30)) +
(SUMIF(Crating!$B$17:$B$29,B1937,Crating!$G$17:$G$29)) +
(SUMIF('LED wiring'!$B$17:$B$30,B1937,'LED wiring'!$G$17:$G$30)) +
(SUMIF('Changeable copy face'!$B$17:$B$30,B1937,'Changeable copy face'!$G$17:$G$30)) +
(SUMIF('Flex face assembly'!$B$17:$B$30,B1937,'Flex face assembly'!$G$17:$G$30)) +
(SUMIF('Routed face assembly'!$B$17:$B$30,B1937,'Routed face assembly'!$G$17:$G$30)) +
(SUMIF('Paint calculation'!$B$17:$B$30,B1937,'Paint calculation'!$G$17:$G$30)) +
(SUMIF('Trimcap letter face'!$B$17:$B$30,B1937,'Trimcap letter face'!$G$17:$G$30)) +
(SUMIF('Trimcap letter face (2)'!$B$17:$B$30,B1937,'Trimcap letter face (2)'!$G$17:$G$30)) +
(SUMIF('Channel letter fabrication'!$B$17:$B$30,B1937,'Channel letter fabrication'!$G$17:$G$30)) +
(SUMIF('Channel letter fabrication (2)'!$B$17:$B$30,B1937,'Channel letter fabrication (2)'!$G$17:$G$30))</f>
        <v>0</v>
      </c>
    </row>
    <row r="1938" spans="1:10">
      <c r="A1938" s="28">
        <f>[1]ODBC!$A1938</f>
        <v>0</v>
      </c>
      <c r="B1938" s="29">
        <f>[1]ODBC!B1938</f>
        <v>0</v>
      </c>
      <c r="C1938" s="30" t="str">
        <f>IFERROR(VLOOKUP($B1938,[1]ODBC!$B:$H,2,FALSE),"")</f>
        <v/>
      </c>
      <c r="D1938" s="30" t="str">
        <f>IFERROR(VLOOKUP($B1938,[1]ODBC!$B:$H,3,FALSE),"")</f>
        <v/>
      </c>
      <c r="E1938" s="30" t="str">
        <f>IFERROR(VLOOKUP($B1938,[1]ODBC!$B:$H,4,FALSE),"")</f>
        <v/>
      </c>
      <c r="F1938" s="31" t="str">
        <f>IFERROR(VLOOKUP($B1938,[1]ODBC!$B:$H,5,FALSE),"")</f>
        <v/>
      </c>
      <c r="G1938" s="32">
        <f>[1]ODBC!G1938</f>
        <v>0</v>
      </c>
      <c r="H1938" s="33">
        <f>SUM([1]ODBC!H1938)</f>
        <v>0</v>
      </c>
      <c r="I1938" s="41" t="str">
        <f>'Vinyl cutting'!$B$2</f>
        <v>J36938</v>
      </c>
      <c r="J1938" s="42">
        <f ca="1">(SUMIF('Freeform time and material'!$B$17:$B$30,B1938,'Freeform time and material'!$G$17:$G$30)) +
(SUMIF('Vinyl cutting'!$B$17:$B$30,B1938,'Vinyl cutting'!$G$17:$G$30)) +
(SUMIF('Vinyl cutting (2)'!$B$17:$B$30,B1938,'Vinyl cutting (2)'!$G$17:$G$30)) +
(SUMIF('Apply vinyl graphics'!$B$17:$B$30,B1938,'Apply vinyl graphics'!$G$17:$G$30)) +
(SUMIF('Apply vinyl graphics (2)'!$B$17:$B$30,B1938,'Apply vinyl graphics (2)'!$G$17:$G$30)) +
(SUMIF('Alum pan sign'!$B$17:$B$30,B1938,'Alum pan sign'!$G$17:$G$30)) +
(SUMIF('Alum pan sign (2)'!$B$17:$B$30,B1938,'Alum pan sign (2)'!$G$17:$G$30)) +
(SUMIF('Economy pan sign'!$B$17:$B$30,B1938,'Economy pan sign'!$G$17:$G$30)) +
(SUMIF('Post and panel sign'!$B$17:$B$30,B1938,'Post and panel sign'!$G$17:$G$30)) +
(SUMIF('Post and panel sign (2)'!$B$17:$B$30,B1938,'Post and panel sign (2)'!$G$17:$G$30)) +
(SUMIF('Flat panels only'!$B$17:$B$30,B1938,'Flat panels only'!$G$17:$G$30)) +
(SUMIF('Flat panels only (2)'!$B$17:$B$30,B1938,'Flat panels only (2)'!$G$17:$G$30)) +
(SUMIF('Routed panel shapes'!$B$18:$B$31,B1938,'Routed panel shapes'!$G$18:$G$31)) +
(SUMIF('Routed panel shapes (2)'!$B$18:$B$31,B1938,'Routed panel shapes (2)'!$G$18:$G$31)) +
(SUMIF('Routed face only'!$B$17:$B$30,B1938,'Routed face only'!$G$17:$G$30)) +
(SUMIF('Routed face only (2)'!$B$17:$B$30,B1938,'Routed face only (2)'!$G$17:$G$30)) +
(SUMIF('Routed alum faces letters'!$B$17:$B$30,B1938,'Routed alum faces letters'!$G$17:$G$30)) +
(SUMIF('Routed alum faces letters (2)'!$B$17:$B$30,B1938,'Routed alum faces letters (2)'!$G$17:$G$30)) +
(SUMIF('Routed push through acrylic'!$B$17:$B$30,B1938,'Routed push through acrylic'!$G$17:$G$30)) +
(SUMIF('Routed push through acrylic (2)'!$B$17:$B$30,B1938,'Routed push through acrylic (2)'!$G$17:$G$30)) +
(SUMIF('Sf routed cabinet'!$B$17:$B$30,B1938,'Sf routed cabinet'!$G$17:$G$30)) +
(SUMIF('Sf routed cabinet (2)'!$B$17:$B$30,B1938,'Sf routed cabinet (2)'!$G$17:$G$30)) +
(SUMIF('Df routed cabinet'!$B$17:$B$30,B1938,'Df routed cabinet'!$G$17:$G$30)) +
(SUMIF('Df routed cabinet (2)'!$B$17:$B$30,B1938,'Df routed cabinet (2)'!$G$17:$G$30)) +
(SUMIF('Sf acrylic cabinet'!$B$17:$B$30,B1938,'Sf acrylic cabinet'!$G$17:$G$30)) +
(SUMIF('Sf acrylic cabinet (2)'!$B$17:$B$30,B1938,'Sf acrylic cabinet (2)'!$G$17:$G$30)) +
(SUMIF('Economy Sf acrylic'!$B$17:$B$30,B1938,'Economy Sf acrylic'!$G$17:$G$30)) +
(SUMIF('Df acrylic cabinet'!$B$17:$B$30,B1938,'Df acrylic cabinet'!$G$17:$G$30)) +
(SUMIF('Df acrylic cabinet (2)'!$B$17:$B$30,B1938,'Df acrylic cabinet (2)'!$G$17:$G$30)) +
(SUMIF('Sf flex cabinet'!$B$17:$B$30,B1938,'Sf flex cabinet'!$G$17:$G$30)) +
(SUMIF('Sf flex cabinet (2)'!$B$17:$B$30,B1938,'Sf flex cabinet (2)'!$G$17:$G$30)) +
(SUMIF('Df flex cabinet'!$B$17:$B$36,B1938,'Df flex cabinet'!$G$17:$G$36)) +
(SUMIF('Df flex cabinet (2)'!$B$17:$B$36,B1938,'Df flex cabinet (2)'!$G$17:$G$36)) +
(SUMIF('Pole cover'!$B$17:$B$30,B1938,'Pole cover'!$G$17:$G$30)) +
(SUMIF('Pole cover (2)'!$B$17:$B$30,B1938,'Pole cover (2)'!$G$17:$G$30)) +
(SUMIF('Structural Steel Fab'!$B$17:$B$29,B1938,'Structural Steel Fab'!$G$17:$G$29)) +
(SUMIF(Reveal!$B$17:$B$30,B1938,Reveal!$G$17:$G$30)) +
(SUMIF('Reveal (2)'!$B$17:$B$30,B1938,'Reveal (2)'!$G$17:$G$30)) +
(SUMIF('Crown cove top'!$B$17:$B$30,B1938,'Crown cove top'!$G$17:$G$30)) +
(SUMIF('EMC assembly'!$B$17:$B$30,B1938,'EMC assembly'!$G$17:$G$30)) +
(SUMIF(Crating!$B$17:$B$29,B1938,Crating!$G$17:$G$29)) +
(SUMIF('LED wiring'!$B$17:$B$30,B1938,'LED wiring'!$G$17:$G$30)) +
(SUMIF('Changeable copy face'!$B$17:$B$30,B1938,'Changeable copy face'!$G$17:$G$30)) +
(SUMIF('Flex face assembly'!$B$17:$B$30,B1938,'Flex face assembly'!$G$17:$G$30)) +
(SUMIF('Routed face assembly'!$B$17:$B$30,B1938,'Routed face assembly'!$G$17:$G$30)) +
(SUMIF('Paint calculation'!$B$17:$B$30,B1938,'Paint calculation'!$G$17:$G$30)) +
(SUMIF('Trimcap letter face'!$B$17:$B$30,B1938,'Trimcap letter face'!$G$17:$G$30)) +
(SUMIF('Trimcap letter face (2)'!$B$17:$B$30,B1938,'Trimcap letter face (2)'!$G$17:$G$30)) +
(SUMIF('Channel letter fabrication'!$B$17:$B$30,B1938,'Channel letter fabrication'!$G$17:$G$30)) +
(SUMIF('Channel letter fabrication (2)'!$B$17:$B$30,B1938,'Channel letter fabrication (2)'!$G$17:$G$30))</f>
        <v>0</v>
      </c>
    </row>
    <row r="1939" spans="1:10">
      <c r="A1939" s="28">
        <f>[1]ODBC!$A1939</f>
        <v>0</v>
      </c>
      <c r="B1939" s="29">
        <f>[1]ODBC!B1939</f>
        <v>0</v>
      </c>
      <c r="C1939" s="30" t="str">
        <f>IFERROR(VLOOKUP($B1939,[1]ODBC!$B:$H,2,FALSE),"")</f>
        <v/>
      </c>
      <c r="D1939" s="30" t="str">
        <f>IFERROR(VLOOKUP($B1939,[1]ODBC!$B:$H,3,FALSE),"")</f>
        <v/>
      </c>
      <c r="E1939" s="30" t="str">
        <f>IFERROR(VLOOKUP($B1939,[1]ODBC!$B:$H,4,FALSE),"")</f>
        <v/>
      </c>
      <c r="F1939" s="31" t="str">
        <f>IFERROR(VLOOKUP($B1939,[1]ODBC!$B:$H,5,FALSE),"")</f>
        <v/>
      </c>
      <c r="G1939" s="32">
        <f>[1]ODBC!G1939</f>
        <v>0</v>
      </c>
      <c r="H1939" s="33">
        <f>SUM([1]ODBC!H1939)</f>
        <v>0</v>
      </c>
      <c r="I1939" s="41" t="str">
        <f>'Vinyl cutting'!$B$2</f>
        <v>J36938</v>
      </c>
      <c r="J1939" s="42">
        <f ca="1">(SUMIF('Freeform time and material'!$B$17:$B$30,B1939,'Freeform time and material'!$G$17:$G$30)) +
(SUMIF('Vinyl cutting'!$B$17:$B$30,B1939,'Vinyl cutting'!$G$17:$G$30)) +
(SUMIF('Vinyl cutting (2)'!$B$17:$B$30,B1939,'Vinyl cutting (2)'!$G$17:$G$30)) +
(SUMIF('Apply vinyl graphics'!$B$17:$B$30,B1939,'Apply vinyl graphics'!$G$17:$G$30)) +
(SUMIF('Apply vinyl graphics (2)'!$B$17:$B$30,B1939,'Apply vinyl graphics (2)'!$G$17:$G$30)) +
(SUMIF('Alum pan sign'!$B$17:$B$30,B1939,'Alum pan sign'!$G$17:$G$30)) +
(SUMIF('Alum pan sign (2)'!$B$17:$B$30,B1939,'Alum pan sign (2)'!$G$17:$G$30)) +
(SUMIF('Economy pan sign'!$B$17:$B$30,B1939,'Economy pan sign'!$G$17:$G$30)) +
(SUMIF('Post and panel sign'!$B$17:$B$30,B1939,'Post and panel sign'!$G$17:$G$30)) +
(SUMIF('Post and panel sign (2)'!$B$17:$B$30,B1939,'Post and panel sign (2)'!$G$17:$G$30)) +
(SUMIF('Flat panels only'!$B$17:$B$30,B1939,'Flat panels only'!$G$17:$G$30)) +
(SUMIF('Flat panels only (2)'!$B$17:$B$30,B1939,'Flat panels only (2)'!$G$17:$G$30)) +
(SUMIF('Routed panel shapes'!$B$18:$B$31,B1939,'Routed panel shapes'!$G$18:$G$31)) +
(SUMIF('Routed panel shapes (2)'!$B$18:$B$31,B1939,'Routed panel shapes (2)'!$G$18:$G$31)) +
(SUMIF('Routed face only'!$B$17:$B$30,B1939,'Routed face only'!$G$17:$G$30)) +
(SUMIF('Routed face only (2)'!$B$17:$B$30,B1939,'Routed face only (2)'!$G$17:$G$30)) +
(SUMIF('Routed alum faces letters'!$B$17:$B$30,B1939,'Routed alum faces letters'!$G$17:$G$30)) +
(SUMIF('Routed alum faces letters (2)'!$B$17:$B$30,B1939,'Routed alum faces letters (2)'!$G$17:$G$30)) +
(SUMIF('Routed push through acrylic'!$B$17:$B$30,B1939,'Routed push through acrylic'!$G$17:$G$30)) +
(SUMIF('Routed push through acrylic (2)'!$B$17:$B$30,B1939,'Routed push through acrylic (2)'!$G$17:$G$30)) +
(SUMIF('Sf routed cabinet'!$B$17:$B$30,B1939,'Sf routed cabinet'!$G$17:$G$30)) +
(SUMIF('Sf routed cabinet (2)'!$B$17:$B$30,B1939,'Sf routed cabinet (2)'!$G$17:$G$30)) +
(SUMIF('Df routed cabinet'!$B$17:$B$30,B1939,'Df routed cabinet'!$G$17:$G$30)) +
(SUMIF('Df routed cabinet (2)'!$B$17:$B$30,B1939,'Df routed cabinet (2)'!$G$17:$G$30)) +
(SUMIF('Sf acrylic cabinet'!$B$17:$B$30,B1939,'Sf acrylic cabinet'!$G$17:$G$30)) +
(SUMIF('Sf acrylic cabinet (2)'!$B$17:$B$30,B1939,'Sf acrylic cabinet (2)'!$G$17:$G$30)) +
(SUMIF('Economy Sf acrylic'!$B$17:$B$30,B1939,'Economy Sf acrylic'!$G$17:$G$30)) +
(SUMIF('Df acrylic cabinet'!$B$17:$B$30,B1939,'Df acrylic cabinet'!$G$17:$G$30)) +
(SUMIF('Df acrylic cabinet (2)'!$B$17:$B$30,B1939,'Df acrylic cabinet (2)'!$G$17:$G$30)) +
(SUMIF('Sf flex cabinet'!$B$17:$B$30,B1939,'Sf flex cabinet'!$G$17:$G$30)) +
(SUMIF('Sf flex cabinet (2)'!$B$17:$B$30,B1939,'Sf flex cabinet (2)'!$G$17:$G$30)) +
(SUMIF('Df flex cabinet'!$B$17:$B$36,B1939,'Df flex cabinet'!$G$17:$G$36)) +
(SUMIF('Df flex cabinet (2)'!$B$17:$B$36,B1939,'Df flex cabinet (2)'!$G$17:$G$36)) +
(SUMIF('Pole cover'!$B$17:$B$30,B1939,'Pole cover'!$G$17:$G$30)) +
(SUMIF('Pole cover (2)'!$B$17:$B$30,B1939,'Pole cover (2)'!$G$17:$G$30)) +
(SUMIF('Structural Steel Fab'!$B$17:$B$29,B1939,'Structural Steel Fab'!$G$17:$G$29)) +
(SUMIF(Reveal!$B$17:$B$30,B1939,Reveal!$G$17:$G$30)) +
(SUMIF('Reveal (2)'!$B$17:$B$30,B1939,'Reveal (2)'!$G$17:$G$30)) +
(SUMIF('Crown cove top'!$B$17:$B$30,B1939,'Crown cove top'!$G$17:$G$30)) +
(SUMIF('EMC assembly'!$B$17:$B$30,B1939,'EMC assembly'!$G$17:$G$30)) +
(SUMIF(Crating!$B$17:$B$29,B1939,Crating!$G$17:$G$29)) +
(SUMIF('LED wiring'!$B$17:$B$30,B1939,'LED wiring'!$G$17:$G$30)) +
(SUMIF('Changeable copy face'!$B$17:$B$30,B1939,'Changeable copy face'!$G$17:$G$30)) +
(SUMIF('Flex face assembly'!$B$17:$B$30,B1939,'Flex face assembly'!$G$17:$G$30)) +
(SUMIF('Routed face assembly'!$B$17:$B$30,B1939,'Routed face assembly'!$G$17:$G$30)) +
(SUMIF('Paint calculation'!$B$17:$B$30,B1939,'Paint calculation'!$G$17:$G$30)) +
(SUMIF('Trimcap letter face'!$B$17:$B$30,B1939,'Trimcap letter face'!$G$17:$G$30)) +
(SUMIF('Trimcap letter face (2)'!$B$17:$B$30,B1939,'Trimcap letter face (2)'!$G$17:$G$30)) +
(SUMIF('Channel letter fabrication'!$B$17:$B$30,B1939,'Channel letter fabrication'!$G$17:$G$30)) +
(SUMIF('Channel letter fabrication (2)'!$B$17:$B$30,B1939,'Channel letter fabrication (2)'!$G$17:$G$30))</f>
        <v>0</v>
      </c>
    </row>
    <row r="1940" spans="1:10">
      <c r="A1940" s="28">
        <f>[1]ODBC!$A1940</f>
        <v>0</v>
      </c>
      <c r="B1940" s="29">
        <f>[1]ODBC!B1940</f>
        <v>0</v>
      </c>
      <c r="C1940" s="30" t="str">
        <f>IFERROR(VLOOKUP($B1940,[1]ODBC!$B:$H,2,FALSE),"")</f>
        <v/>
      </c>
      <c r="D1940" s="30" t="str">
        <f>IFERROR(VLOOKUP($B1940,[1]ODBC!$B:$H,3,FALSE),"")</f>
        <v/>
      </c>
      <c r="E1940" s="30" t="str">
        <f>IFERROR(VLOOKUP($B1940,[1]ODBC!$B:$H,4,FALSE),"")</f>
        <v/>
      </c>
      <c r="F1940" s="31" t="str">
        <f>IFERROR(VLOOKUP($B1940,[1]ODBC!$B:$H,5,FALSE),"")</f>
        <v/>
      </c>
      <c r="G1940" s="32">
        <f>[1]ODBC!G1940</f>
        <v>0</v>
      </c>
      <c r="H1940" s="33">
        <f>SUM([1]ODBC!H1940)</f>
        <v>0</v>
      </c>
      <c r="I1940" s="41" t="str">
        <f>'Vinyl cutting'!$B$2</f>
        <v>J36938</v>
      </c>
      <c r="J1940" s="42">
        <f ca="1">(SUMIF('Freeform time and material'!$B$17:$B$30,B1940,'Freeform time and material'!$G$17:$G$30)) +
(SUMIF('Vinyl cutting'!$B$17:$B$30,B1940,'Vinyl cutting'!$G$17:$G$30)) +
(SUMIF('Vinyl cutting (2)'!$B$17:$B$30,B1940,'Vinyl cutting (2)'!$G$17:$G$30)) +
(SUMIF('Apply vinyl graphics'!$B$17:$B$30,B1940,'Apply vinyl graphics'!$G$17:$G$30)) +
(SUMIF('Apply vinyl graphics (2)'!$B$17:$B$30,B1940,'Apply vinyl graphics (2)'!$G$17:$G$30)) +
(SUMIF('Alum pan sign'!$B$17:$B$30,B1940,'Alum pan sign'!$G$17:$G$30)) +
(SUMIF('Alum pan sign (2)'!$B$17:$B$30,B1940,'Alum pan sign (2)'!$G$17:$G$30)) +
(SUMIF('Economy pan sign'!$B$17:$B$30,B1940,'Economy pan sign'!$G$17:$G$30)) +
(SUMIF('Post and panel sign'!$B$17:$B$30,B1940,'Post and panel sign'!$G$17:$G$30)) +
(SUMIF('Post and panel sign (2)'!$B$17:$B$30,B1940,'Post and panel sign (2)'!$G$17:$G$30)) +
(SUMIF('Flat panels only'!$B$17:$B$30,B1940,'Flat panels only'!$G$17:$G$30)) +
(SUMIF('Flat panels only (2)'!$B$17:$B$30,B1940,'Flat panels only (2)'!$G$17:$G$30)) +
(SUMIF('Routed panel shapes'!$B$18:$B$31,B1940,'Routed panel shapes'!$G$18:$G$31)) +
(SUMIF('Routed panel shapes (2)'!$B$18:$B$31,B1940,'Routed panel shapes (2)'!$G$18:$G$31)) +
(SUMIF('Routed face only'!$B$17:$B$30,B1940,'Routed face only'!$G$17:$G$30)) +
(SUMIF('Routed face only (2)'!$B$17:$B$30,B1940,'Routed face only (2)'!$G$17:$G$30)) +
(SUMIF('Routed alum faces letters'!$B$17:$B$30,B1940,'Routed alum faces letters'!$G$17:$G$30)) +
(SUMIF('Routed alum faces letters (2)'!$B$17:$B$30,B1940,'Routed alum faces letters (2)'!$G$17:$G$30)) +
(SUMIF('Routed push through acrylic'!$B$17:$B$30,B1940,'Routed push through acrylic'!$G$17:$G$30)) +
(SUMIF('Routed push through acrylic (2)'!$B$17:$B$30,B1940,'Routed push through acrylic (2)'!$G$17:$G$30)) +
(SUMIF('Sf routed cabinet'!$B$17:$B$30,B1940,'Sf routed cabinet'!$G$17:$G$30)) +
(SUMIF('Sf routed cabinet (2)'!$B$17:$B$30,B1940,'Sf routed cabinet (2)'!$G$17:$G$30)) +
(SUMIF('Df routed cabinet'!$B$17:$B$30,B1940,'Df routed cabinet'!$G$17:$G$30)) +
(SUMIF('Df routed cabinet (2)'!$B$17:$B$30,B1940,'Df routed cabinet (2)'!$G$17:$G$30)) +
(SUMIF('Sf acrylic cabinet'!$B$17:$B$30,B1940,'Sf acrylic cabinet'!$G$17:$G$30)) +
(SUMIF('Sf acrylic cabinet (2)'!$B$17:$B$30,B1940,'Sf acrylic cabinet (2)'!$G$17:$G$30)) +
(SUMIF('Economy Sf acrylic'!$B$17:$B$30,B1940,'Economy Sf acrylic'!$G$17:$G$30)) +
(SUMIF('Df acrylic cabinet'!$B$17:$B$30,B1940,'Df acrylic cabinet'!$G$17:$G$30)) +
(SUMIF('Df acrylic cabinet (2)'!$B$17:$B$30,B1940,'Df acrylic cabinet (2)'!$G$17:$G$30)) +
(SUMIF('Sf flex cabinet'!$B$17:$B$30,B1940,'Sf flex cabinet'!$G$17:$G$30)) +
(SUMIF('Sf flex cabinet (2)'!$B$17:$B$30,B1940,'Sf flex cabinet (2)'!$G$17:$G$30)) +
(SUMIF('Df flex cabinet'!$B$17:$B$36,B1940,'Df flex cabinet'!$G$17:$G$36)) +
(SUMIF('Df flex cabinet (2)'!$B$17:$B$36,B1940,'Df flex cabinet (2)'!$G$17:$G$36)) +
(SUMIF('Pole cover'!$B$17:$B$30,B1940,'Pole cover'!$G$17:$G$30)) +
(SUMIF('Pole cover (2)'!$B$17:$B$30,B1940,'Pole cover (2)'!$G$17:$G$30)) +
(SUMIF('Structural Steel Fab'!$B$17:$B$29,B1940,'Structural Steel Fab'!$G$17:$G$29)) +
(SUMIF(Reveal!$B$17:$B$30,B1940,Reveal!$G$17:$G$30)) +
(SUMIF('Reveal (2)'!$B$17:$B$30,B1940,'Reveal (2)'!$G$17:$G$30)) +
(SUMIF('Crown cove top'!$B$17:$B$30,B1940,'Crown cove top'!$G$17:$G$30)) +
(SUMIF('EMC assembly'!$B$17:$B$30,B1940,'EMC assembly'!$G$17:$G$30)) +
(SUMIF(Crating!$B$17:$B$29,B1940,Crating!$G$17:$G$29)) +
(SUMIF('LED wiring'!$B$17:$B$30,B1940,'LED wiring'!$G$17:$G$30)) +
(SUMIF('Changeable copy face'!$B$17:$B$30,B1940,'Changeable copy face'!$G$17:$G$30)) +
(SUMIF('Flex face assembly'!$B$17:$B$30,B1940,'Flex face assembly'!$G$17:$G$30)) +
(SUMIF('Routed face assembly'!$B$17:$B$30,B1940,'Routed face assembly'!$G$17:$G$30)) +
(SUMIF('Paint calculation'!$B$17:$B$30,B1940,'Paint calculation'!$G$17:$G$30)) +
(SUMIF('Trimcap letter face'!$B$17:$B$30,B1940,'Trimcap letter face'!$G$17:$G$30)) +
(SUMIF('Trimcap letter face (2)'!$B$17:$B$30,B1940,'Trimcap letter face (2)'!$G$17:$G$30)) +
(SUMIF('Channel letter fabrication'!$B$17:$B$30,B1940,'Channel letter fabrication'!$G$17:$G$30)) +
(SUMIF('Channel letter fabrication (2)'!$B$17:$B$30,B1940,'Channel letter fabrication (2)'!$G$17:$G$30))</f>
        <v>0</v>
      </c>
    </row>
    <row r="1941" spans="1:10">
      <c r="A1941" s="28">
        <f>[1]ODBC!$A1941</f>
        <v>0</v>
      </c>
      <c r="B1941" s="29">
        <f>[1]ODBC!B1941</f>
        <v>0</v>
      </c>
      <c r="C1941" s="30" t="str">
        <f>IFERROR(VLOOKUP($B1941,[1]ODBC!$B:$H,2,FALSE),"")</f>
        <v/>
      </c>
      <c r="D1941" s="30" t="str">
        <f>IFERROR(VLOOKUP($B1941,[1]ODBC!$B:$H,3,FALSE),"")</f>
        <v/>
      </c>
      <c r="E1941" s="30" t="str">
        <f>IFERROR(VLOOKUP($B1941,[1]ODBC!$B:$H,4,FALSE),"")</f>
        <v/>
      </c>
      <c r="F1941" s="31" t="str">
        <f>IFERROR(VLOOKUP($B1941,[1]ODBC!$B:$H,5,FALSE),"")</f>
        <v/>
      </c>
      <c r="G1941" s="32">
        <f>[1]ODBC!G1941</f>
        <v>0</v>
      </c>
      <c r="H1941" s="33">
        <f>SUM([1]ODBC!H1941)</f>
        <v>0</v>
      </c>
      <c r="I1941" s="41" t="str">
        <f>'Vinyl cutting'!$B$2</f>
        <v>J36938</v>
      </c>
      <c r="J1941" s="42">
        <f ca="1">(SUMIF('Freeform time and material'!$B$17:$B$30,B1941,'Freeform time and material'!$G$17:$G$30)) +
(SUMIF('Vinyl cutting'!$B$17:$B$30,B1941,'Vinyl cutting'!$G$17:$G$30)) +
(SUMIF('Vinyl cutting (2)'!$B$17:$B$30,B1941,'Vinyl cutting (2)'!$G$17:$G$30)) +
(SUMIF('Apply vinyl graphics'!$B$17:$B$30,B1941,'Apply vinyl graphics'!$G$17:$G$30)) +
(SUMIF('Apply vinyl graphics (2)'!$B$17:$B$30,B1941,'Apply vinyl graphics (2)'!$G$17:$G$30)) +
(SUMIF('Alum pan sign'!$B$17:$B$30,B1941,'Alum pan sign'!$G$17:$G$30)) +
(SUMIF('Alum pan sign (2)'!$B$17:$B$30,B1941,'Alum pan sign (2)'!$G$17:$G$30)) +
(SUMIF('Economy pan sign'!$B$17:$B$30,B1941,'Economy pan sign'!$G$17:$G$30)) +
(SUMIF('Post and panel sign'!$B$17:$B$30,B1941,'Post and panel sign'!$G$17:$G$30)) +
(SUMIF('Post and panel sign (2)'!$B$17:$B$30,B1941,'Post and panel sign (2)'!$G$17:$G$30)) +
(SUMIF('Flat panels only'!$B$17:$B$30,B1941,'Flat panels only'!$G$17:$G$30)) +
(SUMIF('Flat panels only (2)'!$B$17:$B$30,B1941,'Flat panels only (2)'!$G$17:$G$30)) +
(SUMIF('Routed panel shapes'!$B$18:$B$31,B1941,'Routed panel shapes'!$G$18:$G$31)) +
(SUMIF('Routed panel shapes (2)'!$B$18:$B$31,B1941,'Routed panel shapes (2)'!$G$18:$G$31)) +
(SUMIF('Routed face only'!$B$17:$B$30,B1941,'Routed face only'!$G$17:$G$30)) +
(SUMIF('Routed face only (2)'!$B$17:$B$30,B1941,'Routed face only (2)'!$G$17:$G$30)) +
(SUMIF('Routed alum faces letters'!$B$17:$B$30,B1941,'Routed alum faces letters'!$G$17:$G$30)) +
(SUMIF('Routed alum faces letters (2)'!$B$17:$B$30,B1941,'Routed alum faces letters (2)'!$G$17:$G$30)) +
(SUMIF('Routed push through acrylic'!$B$17:$B$30,B1941,'Routed push through acrylic'!$G$17:$G$30)) +
(SUMIF('Routed push through acrylic (2)'!$B$17:$B$30,B1941,'Routed push through acrylic (2)'!$G$17:$G$30)) +
(SUMIF('Sf routed cabinet'!$B$17:$B$30,B1941,'Sf routed cabinet'!$G$17:$G$30)) +
(SUMIF('Sf routed cabinet (2)'!$B$17:$B$30,B1941,'Sf routed cabinet (2)'!$G$17:$G$30)) +
(SUMIF('Df routed cabinet'!$B$17:$B$30,B1941,'Df routed cabinet'!$G$17:$G$30)) +
(SUMIF('Df routed cabinet (2)'!$B$17:$B$30,B1941,'Df routed cabinet (2)'!$G$17:$G$30)) +
(SUMIF('Sf acrylic cabinet'!$B$17:$B$30,B1941,'Sf acrylic cabinet'!$G$17:$G$30)) +
(SUMIF('Sf acrylic cabinet (2)'!$B$17:$B$30,B1941,'Sf acrylic cabinet (2)'!$G$17:$G$30)) +
(SUMIF('Economy Sf acrylic'!$B$17:$B$30,B1941,'Economy Sf acrylic'!$G$17:$G$30)) +
(SUMIF('Df acrylic cabinet'!$B$17:$B$30,B1941,'Df acrylic cabinet'!$G$17:$G$30)) +
(SUMIF('Df acrylic cabinet (2)'!$B$17:$B$30,B1941,'Df acrylic cabinet (2)'!$G$17:$G$30)) +
(SUMIF('Sf flex cabinet'!$B$17:$B$30,B1941,'Sf flex cabinet'!$G$17:$G$30)) +
(SUMIF('Sf flex cabinet (2)'!$B$17:$B$30,B1941,'Sf flex cabinet (2)'!$G$17:$G$30)) +
(SUMIF('Df flex cabinet'!$B$17:$B$36,B1941,'Df flex cabinet'!$G$17:$G$36)) +
(SUMIF('Df flex cabinet (2)'!$B$17:$B$36,B1941,'Df flex cabinet (2)'!$G$17:$G$36)) +
(SUMIF('Pole cover'!$B$17:$B$30,B1941,'Pole cover'!$G$17:$G$30)) +
(SUMIF('Pole cover (2)'!$B$17:$B$30,B1941,'Pole cover (2)'!$G$17:$G$30)) +
(SUMIF('Structural Steel Fab'!$B$17:$B$29,B1941,'Structural Steel Fab'!$G$17:$G$29)) +
(SUMIF(Reveal!$B$17:$B$30,B1941,Reveal!$G$17:$G$30)) +
(SUMIF('Reveal (2)'!$B$17:$B$30,B1941,'Reveal (2)'!$G$17:$G$30)) +
(SUMIF('Crown cove top'!$B$17:$B$30,B1941,'Crown cove top'!$G$17:$G$30)) +
(SUMIF('EMC assembly'!$B$17:$B$30,B1941,'EMC assembly'!$G$17:$G$30)) +
(SUMIF(Crating!$B$17:$B$29,B1941,Crating!$G$17:$G$29)) +
(SUMIF('LED wiring'!$B$17:$B$30,B1941,'LED wiring'!$G$17:$G$30)) +
(SUMIF('Changeable copy face'!$B$17:$B$30,B1941,'Changeable copy face'!$G$17:$G$30)) +
(SUMIF('Flex face assembly'!$B$17:$B$30,B1941,'Flex face assembly'!$G$17:$G$30)) +
(SUMIF('Routed face assembly'!$B$17:$B$30,B1941,'Routed face assembly'!$G$17:$G$30)) +
(SUMIF('Paint calculation'!$B$17:$B$30,B1941,'Paint calculation'!$G$17:$G$30)) +
(SUMIF('Trimcap letter face'!$B$17:$B$30,B1941,'Trimcap letter face'!$G$17:$G$30)) +
(SUMIF('Trimcap letter face (2)'!$B$17:$B$30,B1941,'Trimcap letter face (2)'!$G$17:$G$30)) +
(SUMIF('Channel letter fabrication'!$B$17:$B$30,B1941,'Channel letter fabrication'!$G$17:$G$30)) +
(SUMIF('Channel letter fabrication (2)'!$B$17:$B$30,B1941,'Channel letter fabrication (2)'!$G$17:$G$30))</f>
        <v>0</v>
      </c>
    </row>
    <row r="1942" spans="1:10">
      <c r="A1942" s="28">
        <f>[1]ODBC!$A1942</f>
        <v>0</v>
      </c>
      <c r="B1942" s="29">
        <f>[1]ODBC!B1942</f>
        <v>0</v>
      </c>
      <c r="C1942" s="30" t="str">
        <f>IFERROR(VLOOKUP($B1942,[1]ODBC!$B:$H,2,FALSE),"")</f>
        <v/>
      </c>
      <c r="D1942" s="30" t="str">
        <f>IFERROR(VLOOKUP($B1942,[1]ODBC!$B:$H,3,FALSE),"")</f>
        <v/>
      </c>
      <c r="E1942" s="30" t="str">
        <f>IFERROR(VLOOKUP($B1942,[1]ODBC!$B:$H,4,FALSE),"")</f>
        <v/>
      </c>
      <c r="F1942" s="31" t="str">
        <f>IFERROR(VLOOKUP($B1942,[1]ODBC!$B:$H,5,FALSE),"")</f>
        <v/>
      </c>
      <c r="G1942" s="32">
        <f>[1]ODBC!G1942</f>
        <v>0</v>
      </c>
      <c r="H1942" s="33">
        <f>SUM([1]ODBC!H1942)</f>
        <v>0</v>
      </c>
      <c r="I1942" s="41" t="str">
        <f>'Vinyl cutting'!$B$2</f>
        <v>J36938</v>
      </c>
      <c r="J1942" s="42">
        <f ca="1">(SUMIF('Freeform time and material'!$B$17:$B$30,B1942,'Freeform time and material'!$G$17:$G$30)) +
(SUMIF('Vinyl cutting'!$B$17:$B$30,B1942,'Vinyl cutting'!$G$17:$G$30)) +
(SUMIF('Vinyl cutting (2)'!$B$17:$B$30,B1942,'Vinyl cutting (2)'!$G$17:$G$30)) +
(SUMIF('Apply vinyl graphics'!$B$17:$B$30,B1942,'Apply vinyl graphics'!$G$17:$G$30)) +
(SUMIF('Apply vinyl graphics (2)'!$B$17:$B$30,B1942,'Apply vinyl graphics (2)'!$G$17:$G$30)) +
(SUMIF('Alum pan sign'!$B$17:$B$30,B1942,'Alum pan sign'!$G$17:$G$30)) +
(SUMIF('Alum pan sign (2)'!$B$17:$B$30,B1942,'Alum pan sign (2)'!$G$17:$G$30)) +
(SUMIF('Economy pan sign'!$B$17:$B$30,B1942,'Economy pan sign'!$G$17:$G$30)) +
(SUMIF('Post and panel sign'!$B$17:$B$30,B1942,'Post and panel sign'!$G$17:$G$30)) +
(SUMIF('Post and panel sign (2)'!$B$17:$B$30,B1942,'Post and panel sign (2)'!$G$17:$G$30)) +
(SUMIF('Flat panels only'!$B$17:$B$30,B1942,'Flat panels only'!$G$17:$G$30)) +
(SUMIF('Flat panels only (2)'!$B$17:$B$30,B1942,'Flat panels only (2)'!$G$17:$G$30)) +
(SUMIF('Routed panel shapes'!$B$18:$B$31,B1942,'Routed panel shapes'!$G$18:$G$31)) +
(SUMIF('Routed panel shapes (2)'!$B$18:$B$31,B1942,'Routed panel shapes (2)'!$G$18:$G$31)) +
(SUMIF('Routed face only'!$B$17:$B$30,B1942,'Routed face only'!$G$17:$G$30)) +
(SUMIF('Routed face only (2)'!$B$17:$B$30,B1942,'Routed face only (2)'!$G$17:$G$30)) +
(SUMIF('Routed alum faces letters'!$B$17:$B$30,B1942,'Routed alum faces letters'!$G$17:$G$30)) +
(SUMIF('Routed alum faces letters (2)'!$B$17:$B$30,B1942,'Routed alum faces letters (2)'!$G$17:$G$30)) +
(SUMIF('Routed push through acrylic'!$B$17:$B$30,B1942,'Routed push through acrylic'!$G$17:$G$30)) +
(SUMIF('Routed push through acrylic (2)'!$B$17:$B$30,B1942,'Routed push through acrylic (2)'!$G$17:$G$30)) +
(SUMIF('Sf routed cabinet'!$B$17:$B$30,B1942,'Sf routed cabinet'!$G$17:$G$30)) +
(SUMIF('Sf routed cabinet (2)'!$B$17:$B$30,B1942,'Sf routed cabinet (2)'!$G$17:$G$30)) +
(SUMIF('Df routed cabinet'!$B$17:$B$30,B1942,'Df routed cabinet'!$G$17:$G$30)) +
(SUMIF('Df routed cabinet (2)'!$B$17:$B$30,B1942,'Df routed cabinet (2)'!$G$17:$G$30)) +
(SUMIF('Sf acrylic cabinet'!$B$17:$B$30,B1942,'Sf acrylic cabinet'!$G$17:$G$30)) +
(SUMIF('Sf acrylic cabinet (2)'!$B$17:$B$30,B1942,'Sf acrylic cabinet (2)'!$G$17:$G$30)) +
(SUMIF('Economy Sf acrylic'!$B$17:$B$30,B1942,'Economy Sf acrylic'!$G$17:$G$30)) +
(SUMIF('Df acrylic cabinet'!$B$17:$B$30,B1942,'Df acrylic cabinet'!$G$17:$G$30)) +
(SUMIF('Df acrylic cabinet (2)'!$B$17:$B$30,B1942,'Df acrylic cabinet (2)'!$G$17:$G$30)) +
(SUMIF('Sf flex cabinet'!$B$17:$B$30,B1942,'Sf flex cabinet'!$G$17:$G$30)) +
(SUMIF('Sf flex cabinet (2)'!$B$17:$B$30,B1942,'Sf flex cabinet (2)'!$G$17:$G$30)) +
(SUMIF('Df flex cabinet'!$B$17:$B$36,B1942,'Df flex cabinet'!$G$17:$G$36)) +
(SUMIF('Df flex cabinet (2)'!$B$17:$B$36,B1942,'Df flex cabinet (2)'!$G$17:$G$36)) +
(SUMIF('Pole cover'!$B$17:$B$30,B1942,'Pole cover'!$G$17:$G$30)) +
(SUMIF('Pole cover (2)'!$B$17:$B$30,B1942,'Pole cover (2)'!$G$17:$G$30)) +
(SUMIF('Structural Steel Fab'!$B$17:$B$29,B1942,'Structural Steel Fab'!$G$17:$G$29)) +
(SUMIF(Reveal!$B$17:$B$30,B1942,Reveal!$G$17:$G$30)) +
(SUMIF('Reveal (2)'!$B$17:$B$30,B1942,'Reveal (2)'!$G$17:$G$30)) +
(SUMIF('Crown cove top'!$B$17:$B$30,B1942,'Crown cove top'!$G$17:$G$30)) +
(SUMIF('EMC assembly'!$B$17:$B$30,B1942,'EMC assembly'!$G$17:$G$30)) +
(SUMIF(Crating!$B$17:$B$29,B1942,Crating!$G$17:$G$29)) +
(SUMIF('LED wiring'!$B$17:$B$30,B1942,'LED wiring'!$G$17:$G$30)) +
(SUMIF('Changeable copy face'!$B$17:$B$30,B1942,'Changeable copy face'!$G$17:$G$30)) +
(SUMIF('Flex face assembly'!$B$17:$B$30,B1942,'Flex face assembly'!$G$17:$G$30)) +
(SUMIF('Routed face assembly'!$B$17:$B$30,B1942,'Routed face assembly'!$G$17:$G$30)) +
(SUMIF('Paint calculation'!$B$17:$B$30,B1942,'Paint calculation'!$G$17:$G$30)) +
(SUMIF('Trimcap letter face'!$B$17:$B$30,B1942,'Trimcap letter face'!$G$17:$G$30)) +
(SUMIF('Trimcap letter face (2)'!$B$17:$B$30,B1942,'Trimcap letter face (2)'!$G$17:$G$30)) +
(SUMIF('Channel letter fabrication'!$B$17:$B$30,B1942,'Channel letter fabrication'!$G$17:$G$30)) +
(SUMIF('Channel letter fabrication (2)'!$B$17:$B$30,B1942,'Channel letter fabrication (2)'!$G$17:$G$30))</f>
        <v>0</v>
      </c>
    </row>
    <row r="1943" spans="1:10">
      <c r="A1943" s="28">
        <f>[1]ODBC!$A1943</f>
        <v>0</v>
      </c>
      <c r="B1943" s="29">
        <f>[1]ODBC!B1943</f>
        <v>0</v>
      </c>
      <c r="C1943" s="30" t="str">
        <f>IFERROR(VLOOKUP($B1943,[1]ODBC!$B:$H,2,FALSE),"")</f>
        <v/>
      </c>
      <c r="D1943" s="30" t="str">
        <f>IFERROR(VLOOKUP($B1943,[1]ODBC!$B:$H,3,FALSE),"")</f>
        <v/>
      </c>
      <c r="E1943" s="30" t="str">
        <f>IFERROR(VLOOKUP($B1943,[1]ODBC!$B:$H,4,FALSE),"")</f>
        <v/>
      </c>
      <c r="F1943" s="31" t="str">
        <f>IFERROR(VLOOKUP($B1943,[1]ODBC!$B:$H,5,FALSE),"")</f>
        <v/>
      </c>
      <c r="G1943" s="32">
        <f>[1]ODBC!G1943</f>
        <v>0</v>
      </c>
      <c r="H1943" s="33">
        <f>SUM([1]ODBC!H1943)</f>
        <v>0</v>
      </c>
      <c r="I1943" s="41" t="str">
        <f>'Vinyl cutting'!$B$2</f>
        <v>J36938</v>
      </c>
      <c r="J1943" s="42">
        <f ca="1">(SUMIF('Freeform time and material'!$B$17:$B$30,B1943,'Freeform time and material'!$G$17:$G$30)) +
(SUMIF('Vinyl cutting'!$B$17:$B$30,B1943,'Vinyl cutting'!$G$17:$G$30)) +
(SUMIF('Vinyl cutting (2)'!$B$17:$B$30,B1943,'Vinyl cutting (2)'!$G$17:$G$30)) +
(SUMIF('Apply vinyl graphics'!$B$17:$B$30,B1943,'Apply vinyl graphics'!$G$17:$G$30)) +
(SUMIF('Apply vinyl graphics (2)'!$B$17:$B$30,B1943,'Apply vinyl graphics (2)'!$G$17:$G$30)) +
(SUMIF('Alum pan sign'!$B$17:$B$30,B1943,'Alum pan sign'!$G$17:$G$30)) +
(SUMIF('Alum pan sign (2)'!$B$17:$B$30,B1943,'Alum pan sign (2)'!$G$17:$G$30)) +
(SUMIF('Economy pan sign'!$B$17:$B$30,B1943,'Economy pan sign'!$G$17:$G$30)) +
(SUMIF('Post and panel sign'!$B$17:$B$30,B1943,'Post and panel sign'!$G$17:$G$30)) +
(SUMIF('Post and panel sign (2)'!$B$17:$B$30,B1943,'Post and panel sign (2)'!$G$17:$G$30)) +
(SUMIF('Flat panels only'!$B$17:$B$30,B1943,'Flat panels only'!$G$17:$G$30)) +
(SUMIF('Flat panels only (2)'!$B$17:$B$30,B1943,'Flat panels only (2)'!$G$17:$G$30)) +
(SUMIF('Routed panel shapes'!$B$18:$B$31,B1943,'Routed panel shapes'!$G$18:$G$31)) +
(SUMIF('Routed panel shapes (2)'!$B$18:$B$31,B1943,'Routed panel shapes (2)'!$G$18:$G$31)) +
(SUMIF('Routed face only'!$B$17:$B$30,B1943,'Routed face only'!$G$17:$G$30)) +
(SUMIF('Routed face only (2)'!$B$17:$B$30,B1943,'Routed face only (2)'!$G$17:$G$30)) +
(SUMIF('Routed alum faces letters'!$B$17:$B$30,B1943,'Routed alum faces letters'!$G$17:$G$30)) +
(SUMIF('Routed alum faces letters (2)'!$B$17:$B$30,B1943,'Routed alum faces letters (2)'!$G$17:$G$30)) +
(SUMIF('Routed push through acrylic'!$B$17:$B$30,B1943,'Routed push through acrylic'!$G$17:$G$30)) +
(SUMIF('Routed push through acrylic (2)'!$B$17:$B$30,B1943,'Routed push through acrylic (2)'!$G$17:$G$30)) +
(SUMIF('Sf routed cabinet'!$B$17:$B$30,B1943,'Sf routed cabinet'!$G$17:$G$30)) +
(SUMIF('Sf routed cabinet (2)'!$B$17:$B$30,B1943,'Sf routed cabinet (2)'!$G$17:$G$30)) +
(SUMIF('Df routed cabinet'!$B$17:$B$30,B1943,'Df routed cabinet'!$G$17:$G$30)) +
(SUMIF('Df routed cabinet (2)'!$B$17:$B$30,B1943,'Df routed cabinet (2)'!$G$17:$G$30)) +
(SUMIF('Sf acrylic cabinet'!$B$17:$B$30,B1943,'Sf acrylic cabinet'!$G$17:$G$30)) +
(SUMIF('Sf acrylic cabinet (2)'!$B$17:$B$30,B1943,'Sf acrylic cabinet (2)'!$G$17:$G$30)) +
(SUMIF('Economy Sf acrylic'!$B$17:$B$30,B1943,'Economy Sf acrylic'!$G$17:$G$30)) +
(SUMIF('Df acrylic cabinet'!$B$17:$B$30,B1943,'Df acrylic cabinet'!$G$17:$G$30)) +
(SUMIF('Df acrylic cabinet (2)'!$B$17:$B$30,B1943,'Df acrylic cabinet (2)'!$G$17:$G$30)) +
(SUMIF('Sf flex cabinet'!$B$17:$B$30,B1943,'Sf flex cabinet'!$G$17:$G$30)) +
(SUMIF('Sf flex cabinet (2)'!$B$17:$B$30,B1943,'Sf flex cabinet (2)'!$G$17:$G$30)) +
(SUMIF('Df flex cabinet'!$B$17:$B$36,B1943,'Df flex cabinet'!$G$17:$G$36)) +
(SUMIF('Df flex cabinet (2)'!$B$17:$B$36,B1943,'Df flex cabinet (2)'!$G$17:$G$36)) +
(SUMIF('Pole cover'!$B$17:$B$30,B1943,'Pole cover'!$G$17:$G$30)) +
(SUMIF('Pole cover (2)'!$B$17:$B$30,B1943,'Pole cover (2)'!$G$17:$G$30)) +
(SUMIF('Structural Steel Fab'!$B$17:$B$29,B1943,'Structural Steel Fab'!$G$17:$G$29)) +
(SUMIF(Reveal!$B$17:$B$30,B1943,Reveal!$G$17:$G$30)) +
(SUMIF('Reveal (2)'!$B$17:$B$30,B1943,'Reveal (2)'!$G$17:$G$30)) +
(SUMIF('Crown cove top'!$B$17:$B$30,B1943,'Crown cove top'!$G$17:$G$30)) +
(SUMIF('EMC assembly'!$B$17:$B$30,B1943,'EMC assembly'!$G$17:$G$30)) +
(SUMIF(Crating!$B$17:$B$29,B1943,Crating!$G$17:$G$29)) +
(SUMIF('LED wiring'!$B$17:$B$30,B1943,'LED wiring'!$G$17:$G$30)) +
(SUMIF('Changeable copy face'!$B$17:$B$30,B1943,'Changeable copy face'!$G$17:$G$30)) +
(SUMIF('Flex face assembly'!$B$17:$B$30,B1943,'Flex face assembly'!$G$17:$G$30)) +
(SUMIF('Routed face assembly'!$B$17:$B$30,B1943,'Routed face assembly'!$G$17:$G$30)) +
(SUMIF('Paint calculation'!$B$17:$B$30,B1943,'Paint calculation'!$G$17:$G$30)) +
(SUMIF('Trimcap letter face'!$B$17:$B$30,B1943,'Trimcap letter face'!$G$17:$G$30)) +
(SUMIF('Trimcap letter face (2)'!$B$17:$B$30,B1943,'Trimcap letter face (2)'!$G$17:$G$30)) +
(SUMIF('Channel letter fabrication'!$B$17:$B$30,B1943,'Channel letter fabrication'!$G$17:$G$30)) +
(SUMIF('Channel letter fabrication (2)'!$B$17:$B$30,B1943,'Channel letter fabrication (2)'!$G$17:$G$30))</f>
        <v>0</v>
      </c>
    </row>
    <row r="1944" spans="1:10">
      <c r="A1944" s="28">
        <f>[1]ODBC!$A1944</f>
        <v>0</v>
      </c>
      <c r="B1944" s="29">
        <f>[1]ODBC!B1944</f>
        <v>0</v>
      </c>
      <c r="C1944" s="30" t="str">
        <f>IFERROR(VLOOKUP($B1944,[1]ODBC!$B:$H,2,FALSE),"")</f>
        <v/>
      </c>
      <c r="D1944" s="30" t="str">
        <f>IFERROR(VLOOKUP($B1944,[1]ODBC!$B:$H,3,FALSE),"")</f>
        <v/>
      </c>
      <c r="E1944" s="30" t="str">
        <f>IFERROR(VLOOKUP($B1944,[1]ODBC!$B:$H,4,FALSE),"")</f>
        <v/>
      </c>
      <c r="F1944" s="31" t="str">
        <f>IFERROR(VLOOKUP($B1944,[1]ODBC!$B:$H,5,FALSE),"")</f>
        <v/>
      </c>
      <c r="G1944" s="32">
        <f>[1]ODBC!G1944</f>
        <v>0</v>
      </c>
      <c r="H1944" s="33">
        <f>SUM([1]ODBC!H1944)</f>
        <v>0</v>
      </c>
      <c r="I1944" s="41" t="str">
        <f>'Vinyl cutting'!$B$2</f>
        <v>J36938</v>
      </c>
      <c r="J1944" s="42">
        <f ca="1">(SUMIF('Freeform time and material'!$B$17:$B$30,B1944,'Freeform time and material'!$G$17:$G$30)) +
(SUMIF('Vinyl cutting'!$B$17:$B$30,B1944,'Vinyl cutting'!$G$17:$G$30)) +
(SUMIF('Vinyl cutting (2)'!$B$17:$B$30,B1944,'Vinyl cutting (2)'!$G$17:$G$30)) +
(SUMIF('Apply vinyl graphics'!$B$17:$B$30,B1944,'Apply vinyl graphics'!$G$17:$G$30)) +
(SUMIF('Apply vinyl graphics (2)'!$B$17:$B$30,B1944,'Apply vinyl graphics (2)'!$G$17:$G$30)) +
(SUMIF('Alum pan sign'!$B$17:$B$30,B1944,'Alum pan sign'!$G$17:$G$30)) +
(SUMIF('Alum pan sign (2)'!$B$17:$B$30,B1944,'Alum pan sign (2)'!$G$17:$G$30)) +
(SUMIF('Economy pan sign'!$B$17:$B$30,B1944,'Economy pan sign'!$G$17:$G$30)) +
(SUMIF('Post and panel sign'!$B$17:$B$30,B1944,'Post and panel sign'!$G$17:$G$30)) +
(SUMIF('Post and panel sign (2)'!$B$17:$B$30,B1944,'Post and panel sign (2)'!$G$17:$G$30)) +
(SUMIF('Flat panels only'!$B$17:$B$30,B1944,'Flat panels only'!$G$17:$G$30)) +
(SUMIF('Flat panels only (2)'!$B$17:$B$30,B1944,'Flat panels only (2)'!$G$17:$G$30)) +
(SUMIF('Routed panel shapes'!$B$18:$B$31,B1944,'Routed panel shapes'!$G$18:$G$31)) +
(SUMIF('Routed panel shapes (2)'!$B$18:$B$31,B1944,'Routed panel shapes (2)'!$G$18:$G$31)) +
(SUMIF('Routed face only'!$B$17:$B$30,B1944,'Routed face only'!$G$17:$G$30)) +
(SUMIF('Routed face only (2)'!$B$17:$B$30,B1944,'Routed face only (2)'!$G$17:$G$30)) +
(SUMIF('Routed alum faces letters'!$B$17:$B$30,B1944,'Routed alum faces letters'!$G$17:$G$30)) +
(SUMIF('Routed alum faces letters (2)'!$B$17:$B$30,B1944,'Routed alum faces letters (2)'!$G$17:$G$30)) +
(SUMIF('Routed push through acrylic'!$B$17:$B$30,B1944,'Routed push through acrylic'!$G$17:$G$30)) +
(SUMIF('Routed push through acrylic (2)'!$B$17:$B$30,B1944,'Routed push through acrylic (2)'!$G$17:$G$30)) +
(SUMIF('Sf routed cabinet'!$B$17:$B$30,B1944,'Sf routed cabinet'!$G$17:$G$30)) +
(SUMIF('Sf routed cabinet (2)'!$B$17:$B$30,B1944,'Sf routed cabinet (2)'!$G$17:$G$30)) +
(SUMIF('Df routed cabinet'!$B$17:$B$30,B1944,'Df routed cabinet'!$G$17:$G$30)) +
(SUMIF('Df routed cabinet (2)'!$B$17:$B$30,B1944,'Df routed cabinet (2)'!$G$17:$G$30)) +
(SUMIF('Sf acrylic cabinet'!$B$17:$B$30,B1944,'Sf acrylic cabinet'!$G$17:$G$30)) +
(SUMIF('Sf acrylic cabinet (2)'!$B$17:$B$30,B1944,'Sf acrylic cabinet (2)'!$G$17:$G$30)) +
(SUMIF('Economy Sf acrylic'!$B$17:$B$30,B1944,'Economy Sf acrylic'!$G$17:$G$30)) +
(SUMIF('Df acrylic cabinet'!$B$17:$B$30,B1944,'Df acrylic cabinet'!$G$17:$G$30)) +
(SUMIF('Df acrylic cabinet (2)'!$B$17:$B$30,B1944,'Df acrylic cabinet (2)'!$G$17:$G$30)) +
(SUMIF('Sf flex cabinet'!$B$17:$B$30,B1944,'Sf flex cabinet'!$G$17:$G$30)) +
(SUMIF('Sf flex cabinet (2)'!$B$17:$B$30,B1944,'Sf flex cabinet (2)'!$G$17:$G$30)) +
(SUMIF('Df flex cabinet'!$B$17:$B$36,B1944,'Df flex cabinet'!$G$17:$G$36)) +
(SUMIF('Df flex cabinet (2)'!$B$17:$B$36,B1944,'Df flex cabinet (2)'!$G$17:$G$36)) +
(SUMIF('Pole cover'!$B$17:$B$30,B1944,'Pole cover'!$G$17:$G$30)) +
(SUMIF('Pole cover (2)'!$B$17:$B$30,B1944,'Pole cover (2)'!$G$17:$G$30)) +
(SUMIF('Structural Steel Fab'!$B$17:$B$29,B1944,'Structural Steel Fab'!$G$17:$G$29)) +
(SUMIF(Reveal!$B$17:$B$30,B1944,Reveal!$G$17:$G$30)) +
(SUMIF('Reveal (2)'!$B$17:$B$30,B1944,'Reveal (2)'!$G$17:$G$30)) +
(SUMIF('Crown cove top'!$B$17:$B$30,B1944,'Crown cove top'!$G$17:$G$30)) +
(SUMIF('EMC assembly'!$B$17:$B$30,B1944,'EMC assembly'!$G$17:$G$30)) +
(SUMIF(Crating!$B$17:$B$29,B1944,Crating!$G$17:$G$29)) +
(SUMIF('LED wiring'!$B$17:$B$30,B1944,'LED wiring'!$G$17:$G$30)) +
(SUMIF('Changeable copy face'!$B$17:$B$30,B1944,'Changeable copy face'!$G$17:$G$30)) +
(SUMIF('Flex face assembly'!$B$17:$B$30,B1944,'Flex face assembly'!$G$17:$G$30)) +
(SUMIF('Routed face assembly'!$B$17:$B$30,B1944,'Routed face assembly'!$G$17:$G$30)) +
(SUMIF('Paint calculation'!$B$17:$B$30,B1944,'Paint calculation'!$G$17:$G$30)) +
(SUMIF('Trimcap letter face'!$B$17:$B$30,B1944,'Trimcap letter face'!$G$17:$G$30)) +
(SUMIF('Trimcap letter face (2)'!$B$17:$B$30,B1944,'Trimcap letter face (2)'!$G$17:$G$30)) +
(SUMIF('Channel letter fabrication'!$B$17:$B$30,B1944,'Channel letter fabrication'!$G$17:$G$30)) +
(SUMIF('Channel letter fabrication (2)'!$B$17:$B$30,B1944,'Channel letter fabrication (2)'!$G$17:$G$30))</f>
        <v>0</v>
      </c>
    </row>
    <row r="1945" spans="1:10">
      <c r="A1945" s="28">
        <f>[1]ODBC!$A1945</f>
        <v>0</v>
      </c>
      <c r="B1945" s="29">
        <f>[1]ODBC!B1945</f>
        <v>0</v>
      </c>
      <c r="C1945" s="30" t="str">
        <f>IFERROR(VLOOKUP($B1945,[1]ODBC!$B:$H,2,FALSE),"")</f>
        <v/>
      </c>
      <c r="D1945" s="30" t="str">
        <f>IFERROR(VLOOKUP($B1945,[1]ODBC!$B:$H,3,FALSE),"")</f>
        <v/>
      </c>
      <c r="E1945" s="30" t="str">
        <f>IFERROR(VLOOKUP($B1945,[1]ODBC!$B:$H,4,FALSE),"")</f>
        <v/>
      </c>
      <c r="F1945" s="31" t="str">
        <f>IFERROR(VLOOKUP($B1945,[1]ODBC!$B:$H,5,FALSE),"")</f>
        <v/>
      </c>
      <c r="G1945" s="32">
        <f>[1]ODBC!G1945</f>
        <v>0</v>
      </c>
      <c r="H1945" s="33">
        <f>SUM([1]ODBC!H1945)</f>
        <v>0</v>
      </c>
      <c r="I1945" s="41" t="str">
        <f>'Vinyl cutting'!$B$2</f>
        <v>J36938</v>
      </c>
      <c r="J1945" s="42">
        <f ca="1">(SUMIF('Freeform time and material'!$B$17:$B$30,B1945,'Freeform time and material'!$G$17:$G$30)) +
(SUMIF('Vinyl cutting'!$B$17:$B$30,B1945,'Vinyl cutting'!$G$17:$G$30)) +
(SUMIF('Vinyl cutting (2)'!$B$17:$B$30,B1945,'Vinyl cutting (2)'!$G$17:$G$30)) +
(SUMIF('Apply vinyl graphics'!$B$17:$B$30,B1945,'Apply vinyl graphics'!$G$17:$G$30)) +
(SUMIF('Apply vinyl graphics (2)'!$B$17:$B$30,B1945,'Apply vinyl graphics (2)'!$G$17:$G$30)) +
(SUMIF('Alum pan sign'!$B$17:$B$30,B1945,'Alum pan sign'!$G$17:$G$30)) +
(SUMIF('Alum pan sign (2)'!$B$17:$B$30,B1945,'Alum pan sign (2)'!$G$17:$G$30)) +
(SUMIF('Economy pan sign'!$B$17:$B$30,B1945,'Economy pan sign'!$G$17:$G$30)) +
(SUMIF('Post and panel sign'!$B$17:$B$30,B1945,'Post and panel sign'!$G$17:$G$30)) +
(SUMIF('Post and panel sign (2)'!$B$17:$B$30,B1945,'Post and panel sign (2)'!$G$17:$G$30)) +
(SUMIF('Flat panels only'!$B$17:$B$30,B1945,'Flat panels only'!$G$17:$G$30)) +
(SUMIF('Flat panels only (2)'!$B$17:$B$30,B1945,'Flat panels only (2)'!$G$17:$G$30)) +
(SUMIF('Routed panel shapes'!$B$18:$B$31,B1945,'Routed panel shapes'!$G$18:$G$31)) +
(SUMIF('Routed panel shapes (2)'!$B$18:$B$31,B1945,'Routed panel shapes (2)'!$G$18:$G$31)) +
(SUMIF('Routed face only'!$B$17:$B$30,B1945,'Routed face only'!$G$17:$G$30)) +
(SUMIF('Routed face only (2)'!$B$17:$B$30,B1945,'Routed face only (2)'!$G$17:$G$30)) +
(SUMIF('Routed alum faces letters'!$B$17:$B$30,B1945,'Routed alum faces letters'!$G$17:$G$30)) +
(SUMIF('Routed alum faces letters (2)'!$B$17:$B$30,B1945,'Routed alum faces letters (2)'!$G$17:$G$30)) +
(SUMIF('Routed push through acrylic'!$B$17:$B$30,B1945,'Routed push through acrylic'!$G$17:$G$30)) +
(SUMIF('Routed push through acrylic (2)'!$B$17:$B$30,B1945,'Routed push through acrylic (2)'!$G$17:$G$30)) +
(SUMIF('Sf routed cabinet'!$B$17:$B$30,B1945,'Sf routed cabinet'!$G$17:$G$30)) +
(SUMIF('Sf routed cabinet (2)'!$B$17:$B$30,B1945,'Sf routed cabinet (2)'!$G$17:$G$30)) +
(SUMIF('Df routed cabinet'!$B$17:$B$30,B1945,'Df routed cabinet'!$G$17:$G$30)) +
(SUMIF('Df routed cabinet (2)'!$B$17:$B$30,B1945,'Df routed cabinet (2)'!$G$17:$G$30)) +
(SUMIF('Sf acrylic cabinet'!$B$17:$B$30,B1945,'Sf acrylic cabinet'!$G$17:$G$30)) +
(SUMIF('Sf acrylic cabinet (2)'!$B$17:$B$30,B1945,'Sf acrylic cabinet (2)'!$G$17:$G$30)) +
(SUMIF('Economy Sf acrylic'!$B$17:$B$30,B1945,'Economy Sf acrylic'!$G$17:$G$30)) +
(SUMIF('Df acrylic cabinet'!$B$17:$B$30,B1945,'Df acrylic cabinet'!$G$17:$G$30)) +
(SUMIF('Df acrylic cabinet (2)'!$B$17:$B$30,B1945,'Df acrylic cabinet (2)'!$G$17:$G$30)) +
(SUMIF('Sf flex cabinet'!$B$17:$B$30,B1945,'Sf flex cabinet'!$G$17:$G$30)) +
(SUMIF('Sf flex cabinet (2)'!$B$17:$B$30,B1945,'Sf flex cabinet (2)'!$G$17:$G$30)) +
(SUMIF('Df flex cabinet'!$B$17:$B$36,B1945,'Df flex cabinet'!$G$17:$G$36)) +
(SUMIF('Df flex cabinet (2)'!$B$17:$B$36,B1945,'Df flex cabinet (2)'!$G$17:$G$36)) +
(SUMIF('Pole cover'!$B$17:$B$30,B1945,'Pole cover'!$G$17:$G$30)) +
(SUMIF('Pole cover (2)'!$B$17:$B$30,B1945,'Pole cover (2)'!$G$17:$G$30)) +
(SUMIF('Structural Steel Fab'!$B$17:$B$29,B1945,'Structural Steel Fab'!$G$17:$G$29)) +
(SUMIF(Reveal!$B$17:$B$30,B1945,Reveal!$G$17:$G$30)) +
(SUMIF('Reveal (2)'!$B$17:$B$30,B1945,'Reveal (2)'!$G$17:$G$30)) +
(SUMIF('Crown cove top'!$B$17:$B$30,B1945,'Crown cove top'!$G$17:$G$30)) +
(SUMIF('EMC assembly'!$B$17:$B$30,B1945,'EMC assembly'!$G$17:$G$30)) +
(SUMIF(Crating!$B$17:$B$29,B1945,Crating!$G$17:$G$29)) +
(SUMIF('LED wiring'!$B$17:$B$30,B1945,'LED wiring'!$G$17:$G$30)) +
(SUMIF('Changeable copy face'!$B$17:$B$30,B1945,'Changeable copy face'!$G$17:$G$30)) +
(SUMIF('Flex face assembly'!$B$17:$B$30,B1945,'Flex face assembly'!$G$17:$G$30)) +
(SUMIF('Routed face assembly'!$B$17:$B$30,B1945,'Routed face assembly'!$G$17:$G$30)) +
(SUMIF('Paint calculation'!$B$17:$B$30,B1945,'Paint calculation'!$G$17:$G$30)) +
(SUMIF('Trimcap letter face'!$B$17:$B$30,B1945,'Trimcap letter face'!$G$17:$G$30)) +
(SUMIF('Trimcap letter face (2)'!$B$17:$B$30,B1945,'Trimcap letter face (2)'!$G$17:$G$30)) +
(SUMIF('Channel letter fabrication'!$B$17:$B$30,B1945,'Channel letter fabrication'!$G$17:$G$30)) +
(SUMIF('Channel letter fabrication (2)'!$B$17:$B$30,B1945,'Channel letter fabrication (2)'!$G$17:$G$30))</f>
        <v>0</v>
      </c>
    </row>
    <row r="1946" spans="1:10">
      <c r="A1946" s="28">
        <f>[1]ODBC!$A1946</f>
        <v>0</v>
      </c>
      <c r="B1946" s="29">
        <f>[1]ODBC!B1946</f>
        <v>0</v>
      </c>
      <c r="C1946" s="30" t="str">
        <f>IFERROR(VLOOKUP($B1946,[1]ODBC!$B:$H,2,FALSE),"")</f>
        <v/>
      </c>
      <c r="D1946" s="30" t="str">
        <f>IFERROR(VLOOKUP($B1946,[1]ODBC!$B:$H,3,FALSE),"")</f>
        <v/>
      </c>
      <c r="E1946" s="30" t="str">
        <f>IFERROR(VLOOKUP($B1946,[1]ODBC!$B:$H,4,FALSE),"")</f>
        <v/>
      </c>
      <c r="F1946" s="31" t="str">
        <f>IFERROR(VLOOKUP($B1946,[1]ODBC!$B:$H,5,FALSE),"")</f>
        <v/>
      </c>
      <c r="G1946" s="32">
        <f>[1]ODBC!G1946</f>
        <v>0</v>
      </c>
      <c r="H1946" s="33">
        <f>SUM([1]ODBC!H1946)</f>
        <v>0</v>
      </c>
      <c r="I1946" s="41" t="str">
        <f>'Vinyl cutting'!$B$2</f>
        <v>J36938</v>
      </c>
      <c r="J1946" s="42">
        <f ca="1">(SUMIF('Freeform time and material'!$B$17:$B$30,B1946,'Freeform time and material'!$G$17:$G$30)) +
(SUMIF('Vinyl cutting'!$B$17:$B$30,B1946,'Vinyl cutting'!$G$17:$G$30)) +
(SUMIF('Vinyl cutting (2)'!$B$17:$B$30,B1946,'Vinyl cutting (2)'!$G$17:$G$30)) +
(SUMIF('Apply vinyl graphics'!$B$17:$B$30,B1946,'Apply vinyl graphics'!$G$17:$G$30)) +
(SUMIF('Apply vinyl graphics (2)'!$B$17:$B$30,B1946,'Apply vinyl graphics (2)'!$G$17:$G$30)) +
(SUMIF('Alum pan sign'!$B$17:$B$30,B1946,'Alum pan sign'!$G$17:$G$30)) +
(SUMIF('Alum pan sign (2)'!$B$17:$B$30,B1946,'Alum pan sign (2)'!$G$17:$G$30)) +
(SUMIF('Economy pan sign'!$B$17:$B$30,B1946,'Economy pan sign'!$G$17:$G$30)) +
(SUMIF('Post and panel sign'!$B$17:$B$30,B1946,'Post and panel sign'!$G$17:$G$30)) +
(SUMIF('Post and panel sign (2)'!$B$17:$B$30,B1946,'Post and panel sign (2)'!$G$17:$G$30)) +
(SUMIF('Flat panels only'!$B$17:$B$30,B1946,'Flat panels only'!$G$17:$G$30)) +
(SUMIF('Flat panels only (2)'!$B$17:$B$30,B1946,'Flat panels only (2)'!$G$17:$G$30)) +
(SUMIF('Routed panel shapes'!$B$18:$B$31,B1946,'Routed panel shapes'!$G$18:$G$31)) +
(SUMIF('Routed panel shapes (2)'!$B$18:$B$31,B1946,'Routed panel shapes (2)'!$G$18:$G$31)) +
(SUMIF('Routed face only'!$B$17:$B$30,B1946,'Routed face only'!$G$17:$G$30)) +
(SUMIF('Routed face only (2)'!$B$17:$B$30,B1946,'Routed face only (2)'!$G$17:$G$30)) +
(SUMIF('Routed alum faces letters'!$B$17:$B$30,B1946,'Routed alum faces letters'!$G$17:$G$30)) +
(SUMIF('Routed alum faces letters (2)'!$B$17:$B$30,B1946,'Routed alum faces letters (2)'!$G$17:$G$30)) +
(SUMIF('Routed push through acrylic'!$B$17:$B$30,B1946,'Routed push through acrylic'!$G$17:$G$30)) +
(SUMIF('Routed push through acrylic (2)'!$B$17:$B$30,B1946,'Routed push through acrylic (2)'!$G$17:$G$30)) +
(SUMIF('Sf routed cabinet'!$B$17:$B$30,B1946,'Sf routed cabinet'!$G$17:$G$30)) +
(SUMIF('Sf routed cabinet (2)'!$B$17:$B$30,B1946,'Sf routed cabinet (2)'!$G$17:$G$30)) +
(SUMIF('Df routed cabinet'!$B$17:$B$30,B1946,'Df routed cabinet'!$G$17:$G$30)) +
(SUMIF('Df routed cabinet (2)'!$B$17:$B$30,B1946,'Df routed cabinet (2)'!$G$17:$G$30)) +
(SUMIF('Sf acrylic cabinet'!$B$17:$B$30,B1946,'Sf acrylic cabinet'!$G$17:$G$30)) +
(SUMIF('Sf acrylic cabinet (2)'!$B$17:$B$30,B1946,'Sf acrylic cabinet (2)'!$G$17:$G$30)) +
(SUMIF('Economy Sf acrylic'!$B$17:$B$30,B1946,'Economy Sf acrylic'!$G$17:$G$30)) +
(SUMIF('Df acrylic cabinet'!$B$17:$B$30,B1946,'Df acrylic cabinet'!$G$17:$G$30)) +
(SUMIF('Df acrylic cabinet (2)'!$B$17:$B$30,B1946,'Df acrylic cabinet (2)'!$G$17:$G$30)) +
(SUMIF('Sf flex cabinet'!$B$17:$B$30,B1946,'Sf flex cabinet'!$G$17:$G$30)) +
(SUMIF('Sf flex cabinet (2)'!$B$17:$B$30,B1946,'Sf flex cabinet (2)'!$G$17:$G$30)) +
(SUMIF('Df flex cabinet'!$B$17:$B$36,B1946,'Df flex cabinet'!$G$17:$G$36)) +
(SUMIF('Df flex cabinet (2)'!$B$17:$B$36,B1946,'Df flex cabinet (2)'!$G$17:$G$36)) +
(SUMIF('Pole cover'!$B$17:$B$30,B1946,'Pole cover'!$G$17:$G$30)) +
(SUMIF('Pole cover (2)'!$B$17:$B$30,B1946,'Pole cover (2)'!$G$17:$G$30)) +
(SUMIF('Structural Steel Fab'!$B$17:$B$29,B1946,'Structural Steel Fab'!$G$17:$G$29)) +
(SUMIF(Reveal!$B$17:$B$30,B1946,Reveal!$G$17:$G$30)) +
(SUMIF('Reveal (2)'!$B$17:$B$30,B1946,'Reveal (2)'!$G$17:$G$30)) +
(SUMIF('Crown cove top'!$B$17:$B$30,B1946,'Crown cove top'!$G$17:$G$30)) +
(SUMIF('EMC assembly'!$B$17:$B$30,B1946,'EMC assembly'!$G$17:$G$30)) +
(SUMIF(Crating!$B$17:$B$29,B1946,Crating!$G$17:$G$29)) +
(SUMIF('LED wiring'!$B$17:$B$30,B1946,'LED wiring'!$G$17:$G$30)) +
(SUMIF('Changeable copy face'!$B$17:$B$30,B1946,'Changeable copy face'!$G$17:$G$30)) +
(SUMIF('Flex face assembly'!$B$17:$B$30,B1946,'Flex face assembly'!$G$17:$G$30)) +
(SUMIF('Routed face assembly'!$B$17:$B$30,B1946,'Routed face assembly'!$G$17:$G$30)) +
(SUMIF('Paint calculation'!$B$17:$B$30,B1946,'Paint calculation'!$G$17:$G$30)) +
(SUMIF('Trimcap letter face'!$B$17:$B$30,B1946,'Trimcap letter face'!$G$17:$G$30)) +
(SUMIF('Trimcap letter face (2)'!$B$17:$B$30,B1946,'Trimcap letter face (2)'!$G$17:$G$30)) +
(SUMIF('Channel letter fabrication'!$B$17:$B$30,B1946,'Channel letter fabrication'!$G$17:$G$30)) +
(SUMIF('Channel letter fabrication (2)'!$B$17:$B$30,B1946,'Channel letter fabrication (2)'!$G$17:$G$30))</f>
        <v>0</v>
      </c>
    </row>
    <row r="1947" spans="1:10">
      <c r="A1947" s="28">
        <f>[1]ODBC!$A1947</f>
        <v>0</v>
      </c>
      <c r="B1947" s="29">
        <f>[1]ODBC!B1947</f>
        <v>0</v>
      </c>
      <c r="C1947" s="30" t="str">
        <f>IFERROR(VLOOKUP($B1947,[1]ODBC!$B:$H,2,FALSE),"")</f>
        <v/>
      </c>
      <c r="D1947" s="30" t="str">
        <f>IFERROR(VLOOKUP($B1947,[1]ODBC!$B:$H,3,FALSE),"")</f>
        <v/>
      </c>
      <c r="E1947" s="30" t="str">
        <f>IFERROR(VLOOKUP($B1947,[1]ODBC!$B:$H,4,FALSE),"")</f>
        <v/>
      </c>
      <c r="F1947" s="31" t="str">
        <f>IFERROR(VLOOKUP($B1947,[1]ODBC!$B:$H,5,FALSE),"")</f>
        <v/>
      </c>
      <c r="G1947" s="32">
        <f>[1]ODBC!G1947</f>
        <v>0</v>
      </c>
      <c r="H1947" s="33">
        <f>SUM([1]ODBC!H1947)</f>
        <v>0</v>
      </c>
      <c r="I1947" s="41" t="str">
        <f>'Vinyl cutting'!$B$2</f>
        <v>J36938</v>
      </c>
      <c r="J1947" s="42">
        <f ca="1">(SUMIF('Freeform time and material'!$B$17:$B$30,B1947,'Freeform time and material'!$G$17:$G$30)) +
(SUMIF('Vinyl cutting'!$B$17:$B$30,B1947,'Vinyl cutting'!$G$17:$G$30)) +
(SUMIF('Vinyl cutting (2)'!$B$17:$B$30,B1947,'Vinyl cutting (2)'!$G$17:$G$30)) +
(SUMIF('Apply vinyl graphics'!$B$17:$B$30,B1947,'Apply vinyl graphics'!$G$17:$G$30)) +
(SUMIF('Apply vinyl graphics (2)'!$B$17:$B$30,B1947,'Apply vinyl graphics (2)'!$G$17:$G$30)) +
(SUMIF('Alum pan sign'!$B$17:$B$30,B1947,'Alum pan sign'!$G$17:$G$30)) +
(SUMIF('Alum pan sign (2)'!$B$17:$B$30,B1947,'Alum pan sign (2)'!$G$17:$G$30)) +
(SUMIF('Economy pan sign'!$B$17:$B$30,B1947,'Economy pan sign'!$G$17:$G$30)) +
(SUMIF('Post and panel sign'!$B$17:$B$30,B1947,'Post and panel sign'!$G$17:$G$30)) +
(SUMIF('Post and panel sign (2)'!$B$17:$B$30,B1947,'Post and panel sign (2)'!$G$17:$G$30)) +
(SUMIF('Flat panels only'!$B$17:$B$30,B1947,'Flat panels only'!$G$17:$G$30)) +
(SUMIF('Flat panels only (2)'!$B$17:$B$30,B1947,'Flat panels only (2)'!$G$17:$G$30)) +
(SUMIF('Routed panel shapes'!$B$18:$B$31,B1947,'Routed panel shapes'!$G$18:$G$31)) +
(SUMIF('Routed panel shapes (2)'!$B$18:$B$31,B1947,'Routed panel shapes (2)'!$G$18:$G$31)) +
(SUMIF('Routed face only'!$B$17:$B$30,B1947,'Routed face only'!$G$17:$G$30)) +
(SUMIF('Routed face only (2)'!$B$17:$B$30,B1947,'Routed face only (2)'!$G$17:$G$30)) +
(SUMIF('Routed alum faces letters'!$B$17:$B$30,B1947,'Routed alum faces letters'!$G$17:$G$30)) +
(SUMIF('Routed alum faces letters (2)'!$B$17:$B$30,B1947,'Routed alum faces letters (2)'!$G$17:$G$30)) +
(SUMIF('Routed push through acrylic'!$B$17:$B$30,B1947,'Routed push through acrylic'!$G$17:$G$30)) +
(SUMIF('Routed push through acrylic (2)'!$B$17:$B$30,B1947,'Routed push through acrylic (2)'!$G$17:$G$30)) +
(SUMIF('Sf routed cabinet'!$B$17:$B$30,B1947,'Sf routed cabinet'!$G$17:$G$30)) +
(SUMIF('Sf routed cabinet (2)'!$B$17:$B$30,B1947,'Sf routed cabinet (2)'!$G$17:$G$30)) +
(SUMIF('Df routed cabinet'!$B$17:$B$30,B1947,'Df routed cabinet'!$G$17:$G$30)) +
(SUMIF('Df routed cabinet (2)'!$B$17:$B$30,B1947,'Df routed cabinet (2)'!$G$17:$G$30)) +
(SUMIF('Sf acrylic cabinet'!$B$17:$B$30,B1947,'Sf acrylic cabinet'!$G$17:$G$30)) +
(SUMIF('Sf acrylic cabinet (2)'!$B$17:$B$30,B1947,'Sf acrylic cabinet (2)'!$G$17:$G$30)) +
(SUMIF('Economy Sf acrylic'!$B$17:$B$30,B1947,'Economy Sf acrylic'!$G$17:$G$30)) +
(SUMIF('Df acrylic cabinet'!$B$17:$B$30,B1947,'Df acrylic cabinet'!$G$17:$G$30)) +
(SUMIF('Df acrylic cabinet (2)'!$B$17:$B$30,B1947,'Df acrylic cabinet (2)'!$G$17:$G$30)) +
(SUMIF('Sf flex cabinet'!$B$17:$B$30,B1947,'Sf flex cabinet'!$G$17:$G$30)) +
(SUMIF('Sf flex cabinet (2)'!$B$17:$B$30,B1947,'Sf flex cabinet (2)'!$G$17:$G$30)) +
(SUMIF('Df flex cabinet'!$B$17:$B$36,B1947,'Df flex cabinet'!$G$17:$G$36)) +
(SUMIF('Df flex cabinet (2)'!$B$17:$B$36,B1947,'Df flex cabinet (2)'!$G$17:$G$36)) +
(SUMIF('Pole cover'!$B$17:$B$30,B1947,'Pole cover'!$G$17:$G$30)) +
(SUMIF('Pole cover (2)'!$B$17:$B$30,B1947,'Pole cover (2)'!$G$17:$G$30)) +
(SUMIF('Structural Steel Fab'!$B$17:$B$29,B1947,'Structural Steel Fab'!$G$17:$G$29)) +
(SUMIF(Reveal!$B$17:$B$30,B1947,Reveal!$G$17:$G$30)) +
(SUMIF('Reveal (2)'!$B$17:$B$30,B1947,'Reveal (2)'!$G$17:$G$30)) +
(SUMIF('Crown cove top'!$B$17:$B$30,B1947,'Crown cove top'!$G$17:$G$30)) +
(SUMIF('EMC assembly'!$B$17:$B$30,B1947,'EMC assembly'!$G$17:$G$30)) +
(SUMIF(Crating!$B$17:$B$29,B1947,Crating!$G$17:$G$29)) +
(SUMIF('LED wiring'!$B$17:$B$30,B1947,'LED wiring'!$G$17:$G$30)) +
(SUMIF('Changeable copy face'!$B$17:$B$30,B1947,'Changeable copy face'!$G$17:$G$30)) +
(SUMIF('Flex face assembly'!$B$17:$B$30,B1947,'Flex face assembly'!$G$17:$G$30)) +
(SUMIF('Routed face assembly'!$B$17:$B$30,B1947,'Routed face assembly'!$G$17:$G$30)) +
(SUMIF('Paint calculation'!$B$17:$B$30,B1947,'Paint calculation'!$G$17:$G$30)) +
(SUMIF('Trimcap letter face'!$B$17:$B$30,B1947,'Trimcap letter face'!$G$17:$G$30)) +
(SUMIF('Trimcap letter face (2)'!$B$17:$B$30,B1947,'Trimcap letter face (2)'!$G$17:$G$30)) +
(SUMIF('Channel letter fabrication'!$B$17:$B$30,B1947,'Channel letter fabrication'!$G$17:$G$30)) +
(SUMIF('Channel letter fabrication (2)'!$B$17:$B$30,B1947,'Channel letter fabrication (2)'!$G$17:$G$30))</f>
        <v>0</v>
      </c>
    </row>
    <row r="1948" spans="1:10">
      <c r="A1948" s="28">
        <f>[1]ODBC!$A1948</f>
        <v>0</v>
      </c>
      <c r="B1948" s="29">
        <f>[1]ODBC!B1948</f>
        <v>0</v>
      </c>
      <c r="C1948" s="30" t="str">
        <f>IFERROR(VLOOKUP($B1948,[1]ODBC!$B:$H,2,FALSE),"")</f>
        <v/>
      </c>
      <c r="D1948" s="30" t="str">
        <f>IFERROR(VLOOKUP($B1948,[1]ODBC!$B:$H,3,FALSE),"")</f>
        <v/>
      </c>
      <c r="E1948" s="30" t="str">
        <f>IFERROR(VLOOKUP($B1948,[1]ODBC!$B:$H,4,FALSE),"")</f>
        <v/>
      </c>
      <c r="F1948" s="31" t="str">
        <f>IFERROR(VLOOKUP($B1948,[1]ODBC!$B:$H,5,FALSE),"")</f>
        <v/>
      </c>
      <c r="G1948" s="32">
        <f>[1]ODBC!G1948</f>
        <v>0</v>
      </c>
      <c r="H1948" s="33">
        <f>SUM([1]ODBC!H1948)</f>
        <v>0</v>
      </c>
      <c r="I1948" s="41" t="str">
        <f>'Vinyl cutting'!$B$2</f>
        <v>J36938</v>
      </c>
      <c r="J1948" s="42">
        <f ca="1">(SUMIF('Freeform time and material'!$B$17:$B$30,B1948,'Freeform time and material'!$G$17:$G$30)) +
(SUMIF('Vinyl cutting'!$B$17:$B$30,B1948,'Vinyl cutting'!$G$17:$G$30)) +
(SUMIF('Vinyl cutting (2)'!$B$17:$B$30,B1948,'Vinyl cutting (2)'!$G$17:$G$30)) +
(SUMIF('Apply vinyl graphics'!$B$17:$B$30,B1948,'Apply vinyl graphics'!$G$17:$G$30)) +
(SUMIF('Apply vinyl graphics (2)'!$B$17:$B$30,B1948,'Apply vinyl graphics (2)'!$G$17:$G$30)) +
(SUMIF('Alum pan sign'!$B$17:$B$30,B1948,'Alum pan sign'!$G$17:$G$30)) +
(SUMIF('Alum pan sign (2)'!$B$17:$B$30,B1948,'Alum pan sign (2)'!$G$17:$G$30)) +
(SUMIF('Economy pan sign'!$B$17:$B$30,B1948,'Economy pan sign'!$G$17:$G$30)) +
(SUMIF('Post and panel sign'!$B$17:$B$30,B1948,'Post and panel sign'!$G$17:$G$30)) +
(SUMIF('Post and panel sign (2)'!$B$17:$B$30,B1948,'Post and panel sign (2)'!$G$17:$G$30)) +
(SUMIF('Flat panels only'!$B$17:$B$30,B1948,'Flat panels only'!$G$17:$G$30)) +
(SUMIF('Flat panels only (2)'!$B$17:$B$30,B1948,'Flat panels only (2)'!$G$17:$G$30)) +
(SUMIF('Routed panel shapes'!$B$18:$B$31,B1948,'Routed panel shapes'!$G$18:$G$31)) +
(SUMIF('Routed panel shapes (2)'!$B$18:$B$31,B1948,'Routed panel shapes (2)'!$G$18:$G$31)) +
(SUMIF('Routed face only'!$B$17:$B$30,B1948,'Routed face only'!$G$17:$G$30)) +
(SUMIF('Routed face only (2)'!$B$17:$B$30,B1948,'Routed face only (2)'!$G$17:$G$30)) +
(SUMIF('Routed alum faces letters'!$B$17:$B$30,B1948,'Routed alum faces letters'!$G$17:$G$30)) +
(SUMIF('Routed alum faces letters (2)'!$B$17:$B$30,B1948,'Routed alum faces letters (2)'!$G$17:$G$30)) +
(SUMIF('Routed push through acrylic'!$B$17:$B$30,B1948,'Routed push through acrylic'!$G$17:$G$30)) +
(SUMIF('Routed push through acrylic (2)'!$B$17:$B$30,B1948,'Routed push through acrylic (2)'!$G$17:$G$30)) +
(SUMIF('Sf routed cabinet'!$B$17:$B$30,B1948,'Sf routed cabinet'!$G$17:$G$30)) +
(SUMIF('Sf routed cabinet (2)'!$B$17:$B$30,B1948,'Sf routed cabinet (2)'!$G$17:$G$30)) +
(SUMIF('Df routed cabinet'!$B$17:$B$30,B1948,'Df routed cabinet'!$G$17:$G$30)) +
(SUMIF('Df routed cabinet (2)'!$B$17:$B$30,B1948,'Df routed cabinet (2)'!$G$17:$G$30)) +
(SUMIF('Sf acrylic cabinet'!$B$17:$B$30,B1948,'Sf acrylic cabinet'!$G$17:$G$30)) +
(SUMIF('Sf acrylic cabinet (2)'!$B$17:$B$30,B1948,'Sf acrylic cabinet (2)'!$G$17:$G$30)) +
(SUMIF('Economy Sf acrylic'!$B$17:$B$30,B1948,'Economy Sf acrylic'!$G$17:$G$30)) +
(SUMIF('Df acrylic cabinet'!$B$17:$B$30,B1948,'Df acrylic cabinet'!$G$17:$G$30)) +
(SUMIF('Df acrylic cabinet (2)'!$B$17:$B$30,B1948,'Df acrylic cabinet (2)'!$G$17:$G$30)) +
(SUMIF('Sf flex cabinet'!$B$17:$B$30,B1948,'Sf flex cabinet'!$G$17:$G$30)) +
(SUMIF('Sf flex cabinet (2)'!$B$17:$B$30,B1948,'Sf flex cabinet (2)'!$G$17:$G$30)) +
(SUMIF('Df flex cabinet'!$B$17:$B$36,B1948,'Df flex cabinet'!$G$17:$G$36)) +
(SUMIF('Df flex cabinet (2)'!$B$17:$B$36,B1948,'Df flex cabinet (2)'!$G$17:$G$36)) +
(SUMIF('Pole cover'!$B$17:$B$30,B1948,'Pole cover'!$G$17:$G$30)) +
(SUMIF('Pole cover (2)'!$B$17:$B$30,B1948,'Pole cover (2)'!$G$17:$G$30)) +
(SUMIF('Structural Steel Fab'!$B$17:$B$29,B1948,'Structural Steel Fab'!$G$17:$G$29)) +
(SUMIF(Reveal!$B$17:$B$30,B1948,Reveal!$G$17:$G$30)) +
(SUMIF('Reveal (2)'!$B$17:$B$30,B1948,'Reveal (2)'!$G$17:$G$30)) +
(SUMIF('Crown cove top'!$B$17:$B$30,B1948,'Crown cove top'!$G$17:$G$30)) +
(SUMIF('EMC assembly'!$B$17:$B$30,B1948,'EMC assembly'!$G$17:$G$30)) +
(SUMIF(Crating!$B$17:$B$29,B1948,Crating!$G$17:$G$29)) +
(SUMIF('LED wiring'!$B$17:$B$30,B1948,'LED wiring'!$G$17:$G$30)) +
(SUMIF('Changeable copy face'!$B$17:$B$30,B1948,'Changeable copy face'!$G$17:$G$30)) +
(SUMIF('Flex face assembly'!$B$17:$B$30,B1948,'Flex face assembly'!$G$17:$G$30)) +
(SUMIF('Routed face assembly'!$B$17:$B$30,B1948,'Routed face assembly'!$G$17:$G$30)) +
(SUMIF('Paint calculation'!$B$17:$B$30,B1948,'Paint calculation'!$G$17:$G$30)) +
(SUMIF('Trimcap letter face'!$B$17:$B$30,B1948,'Trimcap letter face'!$G$17:$G$30)) +
(SUMIF('Trimcap letter face (2)'!$B$17:$B$30,B1948,'Trimcap letter face (2)'!$G$17:$G$30)) +
(SUMIF('Channel letter fabrication'!$B$17:$B$30,B1948,'Channel letter fabrication'!$G$17:$G$30)) +
(SUMIF('Channel letter fabrication (2)'!$B$17:$B$30,B1948,'Channel letter fabrication (2)'!$G$17:$G$30))</f>
        <v>0</v>
      </c>
    </row>
    <row r="1949" spans="1:10">
      <c r="A1949" s="28">
        <f>[1]ODBC!$A1949</f>
        <v>0</v>
      </c>
      <c r="B1949" s="29">
        <f>[1]ODBC!B1949</f>
        <v>0</v>
      </c>
      <c r="C1949" s="30" t="str">
        <f>IFERROR(VLOOKUP($B1949,[1]ODBC!$B:$H,2,FALSE),"")</f>
        <v/>
      </c>
      <c r="D1949" s="30" t="str">
        <f>IFERROR(VLOOKUP($B1949,[1]ODBC!$B:$H,3,FALSE),"")</f>
        <v/>
      </c>
      <c r="E1949" s="30" t="str">
        <f>IFERROR(VLOOKUP($B1949,[1]ODBC!$B:$H,4,FALSE),"")</f>
        <v/>
      </c>
      <c r="F1949" s="31" t="str">
        <f>IFERROR(VLOOKUP($B1949,[1]ODBC!$B:$H,5,FALSE),"")</f>
        <v/>
      </c>
      <c r="G1949" s="32">
        <f>[1]ODBC!G1949</f>
        <v>0</v>
      </c>
      <c r="H1949" s="33">
        <f>SUM([1]ODBC!H1949)</f>
        <v>0</v>
      </c>
      <c r="I1949" s="41" t="str">
        <f>'Vinyl cutting'!$B$2</f>
        <v>J36938</v>
      </c>
      <c r="J1949" s="42">
        <f ca="1">(SUMIF('Freeform time and material'!$B$17:$B$30,B1949,'Freeform time and material'!$G$17:$G$30)) +
(SUMIF('Vinyl cutting'!$B$17:$B$30,B1949,'Vinyl cutting'!$G$17:$G$30)) +
(SUMIF('Vinyl cutting (2)'!$B$17:$B$30,B1949,'Vinyl cutting (2)'!$G$17:$G$30)) +
(SUMIF('Apply vinyl graphics'!$B$17:$B$30,B1949,'Apply vinyl graphics'!$G$17:$G$30)) +
(SUMIF('Apply vinyl graphics (2)'!$B$17:$B$30,B1949,'Apply vinyl graphics (2)'!$G$17:$G$30)) +
(SUMIF('Alum pan sign'!$B$17:$B$30,B1949,'Alum pan sign'!$G$17:$G$30)) +
(SUMIF('Alum pan sign (2)'!$B$17:$B$30,B1949,'Alum pan sign (2)'!$G$17:$G$30)) +
(SUMIF('Economy pan sign'!$B$17:$B$30,B1949,'Economy pan sign'!$G$17:$G$30)) +
(SUMIF('Post and panel sign'!$B$17:$B$30,B1949,'Post and panel sign'!$G$17:$G$30)) +
(SUMIF('Post and panel sign (2)'!$B$17:$B$30,B1949,'Post and panel sign (2)'!$G$17:$G$30)) +
(SUMIF('Flat panels only'!$B$17:$B$30,B1949,'Flat panels only'!$G$17:$G$30)) +
(SUMIF('Flat panels only (2)'!$B$17:$B$30,B1949,'Flat panels only (2)'!$G$17:$G$30)) +
(SUMIF('Routed panel shapes'!$B$18:$B$31,B1949,'Routed panel shapes'!$G$18:$G$31)) +
(SUMIF('Routed panel shapes (2)'!$B$18:$B$31,B1949,'Routed panel shapes (2)'!$G$18:$G$31)) +
(SUMIF('Routed face only'!$B$17:$B$30,B1949,'Routed face only'!$G$17:$G$30)) +
(SUMIF('Routed face only (2)'!$B$17:$B$30,B1949,'Routed face only (2)'!$G$17:$G$30)) +
(SUMIF('Routed alum faces letters'!$B$17:$B$30,B1949,'Routed alum faces letters'!$G$17:$G$30)) +
(SUMIF('Routed alum faces letters (2)'!$B$17:$B$30,B1949,'Routed alum faces letters (2)'!$G$17:$G$30)) +
(SUMIF('Routed push through acrylic'!$B$17:$B$30,B1949,'Routed push through acrylic'!$G$17:$G$30)) +
(SUMIF('Routed push through acrylic (2)'!$B$17:$B$30,B1949,'Routed push through acrylic (2)'!$G$17:$G$30)) +
(SUMIF('Sf routed cabinet'!$B$17:$B$30,B1949,'Sf routed cabinet'!$G$17:$G$30)) +
(SUMIF('Sf routed cabinet (2)'!$B$17:$B$30,B1949,'Sf routed cabinet (2)'!$G$17:$G$30)) +
(SUMIF('Df routed cabinet'!$B$17:$B$30,B1949,'Df routed cabinet'!$G$17:$G$30)) +
(SUMIF('Df routed cabinet (2)'!$B$17:$B$30,B1949,'Df routed cabinet (2)'!$G$17:$G$30)) +
(SUMIF('Sf acrylic cabinet'!$B$17:$B$30,B1949,'Sf acrylic cabinet'!$G$17:$G$30)) +
(SUMIF('Sf acrylic cabinet (2)'!$B$17:$B$30,B1949,'Sf acrylic cabinet (2)'!$G$17:$G$30)) +
(SUMIF('Economy Sf acrylic'!$B$17:$B$30,B1949,'Economy Sf acrylic'!$G$17:$G$30)) +
(SUMIF('Df acrylic cabinet'!$B$17:$B$30,B1949,'Df acrylic cabinet'!$G$17:$G$30)) +
(SUMIF('Df acrylic cabinet (2)'!$B$17:$B$30,B1949,'Df acrylic cabinet (2)'!$G$17:$G$30)) +
(SUMIF('Sf flex cabinet'!$B$17:$B$30,B1949,'Sf flex cabinet'!$G$17:$G$30)) +
(SUMIF('Sf flex cabinet (2)'!$B$17:$B$30,B1949,'Sf flex cabinet (2)'!$G$17:$G$30)) +
(SUMIF('Df flex cabinet'!$B$17:$B$36,B1949,'Df flex cabinet'!$G$17:$G$36)) +
(SUMIF('Df flex cabinet (2)'!$B$17:$B$36,B1949,'Df flex cabinet (2)'!$G$17:$G$36)) +
(SUMIF('Pole cover'!$B$17:$B$30,B1949,'Pole cover'!$G$17:$G$30)) +
(SUMIF('Pole cover (2)'!$B$17:$B$30,B1949,'Pole cover (2)'!$G$17:$G$30)) +
(SUMIF('Structural Steel Fab'!$B$17:$B$29,B1949,'Structural Steel Fab'!$G$17:$G$29)) +
(SUMIF(Reveal!$B$17:$B$30,B1949,Reveal!$G$17:$G$30)) +
(SUMIF('Reveal (2)'!$B$17:$B$30,B1949,'Reveal (2)'!$G$17:$G$30)) +
(SUMIF('Crown cove top'!$B$17:$B$30,B1949,'Crown cove top'!$G$17:$G$30)) +
(SUMIF('EMC assembly'!$B$17:$B$30,B1949,'EMC assembly'!$G$17:$G$30)) +
(SUMIF(Crating!$B$17:$B$29,B1949,Crating!$G$17:$G$29)) +
(SUMIF('LED wiring'!$B$17:$B$30,B1949,'LED wiring'!$G$17:$G$30)) +
(SUMIF('Changeable copy face'!$B$17:$B$30,B1949,'Changeable copy face'!$G$17:$G$30)) +
(SUMIF('Flex face assembly'!$B$17:$B$30,B1949,'Flex face assembly'!$G$17:$G$30)) +
(SUMIF('Routed face assembly'!$B$17:$B$30,B1949,'Routed face assembly'!$G$17:$G$30)) +
(SUMIF('Paint calculation'!$B$17:$B$30,B1949,'Paint calculation'!$G$17:$G$30)) +
(SUMIF('Trimcap letter face'!$B$17:$B$30,B1949,'Trimcap letter face'!$G$17:$G$30)) +
(SUMIF('Trimcap letter face (2)'!$B$17:$B$30,B1949,'Trimcap letter face (2)'!$G$17:$G$30)) +
(SUMIF('Channel letter fabrication'!$B$17:$B$30,B1949,'Channel letter fabrication'!$G$17:$G$30)) +
(SUMIF('Channel letter fabrication (2)'!$B$17:$B$30,B1949,'Channel letter fabrication (2)'!$G$17:$G$30))</f>
        <v>0</v>
      </c>
    </row>
    <row r="1950" spans="1:10">
      <c r="A1950" s="28">
        <f>[1]ODBC!$A1950</f>
        <v>0</v>
      </c>
      <c r="B1950" s="29">
        <f>[1]ODBC!B1950</f>
        <v>0</v>
      </c>
      <c r="C1950" s="30" t="str">
        <f>IFERROR(VLOOKUP($B1950,[1]ODBC!$B:$H,2,FALSE),"")</f>
        <v/>
      </c>
      <c r="D1950" s="30" t="str">
        <f>IFERROR(VLOOKUP($B1950,[1]ODBC!$B:$H,3,FALSE),"")</f>
        <v/>
      </c>
      <c r="E1950" s="30" t="str">
        <f>IFERROR(VLOOKUP($B1950,[1]ODBC!$B:$H,4,FALSE),"")</f>
        <v/>
      </c>
      <c r="F1950" s="31" t="str">
        <f>IFERROR(VLOOKUP($B1950,[1]ODBC!$B:$H,5,FALSE),"")</f>
        <v/>
      </c>
      <c r="G1950" s="32">
        <f>[1]ODBC!G1950</f>
        <v>0</v>
      </c>
      <c r="H1950" s="33">
        <f>SUM([1]ODBC!H1950)</f>
        <v>0</v>
      </c>
      <c r="I1950" s="41" t="str">
        <f>'Vinyl cutting'!$B$2</f>
        <v>J36938</v>
      </c>
      <c r="J1950" s="42">
        <f ca="1">(SUMIF('Freeform time and material'!$B$17:$B$30,B1950,'Freeform time and material'!$G$17:$G$30)) +
(SUMIF('Vinyl cutting'!$B$17:$B$30,B1950,'Vinyl cutting'!$G$17:$G$30)) +
(SUMIF('Vinyl cutting (2)'!$B$17:$B$30,B1950,'Vinyl cutting (2)'!$G$17:$G$30)) +
(SUMIF('Apply vinyl graphics'!$B$17:$B$30,B1950,'Apply vinyl graphics'!$G$17:$G$30)) +
(SUMIF('Apply vinyl graphics (2)'!$B$17:$B$30,B1950,'Apply vinyl graphics (2)'!$G$17:$G$30)) +
(SUMIF('Alum pan sign'!$B$17:$B$30,B1950,'Alum pan sign'!$G$17:$G$30)) +
(SUMIF('Alum pan sign (2)'!$B$17:$B$30,B1950,'Alum pan sign (2)'!$G$17:$G$30)) +
(SUMIF('Economy pan sign'!$B$17:$B$30,B1950,'Economy pan sign'!$G$17:$G$30)) +
(SUMIF('Post and panel sign'!$B$17:$B$30,B1950,'Post and panel sign'!$G$17:$G$30)) +
(SUMIF('Post and panel sign (2)'!$B$17:$B$30,B1950,'Post and panel sign (2)'!$G$17:$G$30)) +
(SUMIF('Flat panels only'!$B$17:$B$30,B1950,'Flat panels only'!$G$17:$G$30)) +
(SUMIF('Flat panels only (2)'!$B$17:$B$30,B1950,'Flat panels only (2)'!$G$17:$G$30)) +
(SUMIF('Routed panel shapes'!$B$18:$B$31,B1950,'Routed panel shapes'!$G$18:$G$31)) +
(SUMIF('Routed panel shapes (2)'!$B$18:$B$31,B1950,'Routed panel shapes (2)'!$G$18:$G$31)) +
(SUMIF('Routed face only'!$B$17:$B$30,B1950,'Routed face only'!$G$17:$G$30)) +
(SUMIF('Routed face only (2)'!$B$17:$B$30,B1950,'Routed face only (2)'!$G$17:$G$30)) +
(SUMIF('Routed alum faces letters'!$B$17:$B$30,B1950,'Routed alum faces letters'!$G$17:$G$30)) +
(SUMIF('Routed alum faces letters (2)'!$B$17:$B$30,B1950,'Routed alum faces letters (2)'!$G$17:$G$30)) +
(SUMIF('Routed push through acrylic'!$B$17:$B$30,B1950,'Routed push through acrylic'!$G$17:$G$30)) +
(SUMIF('Routed push through acrylic (2)'!$B$17:$B$30,B1950,'Routed push through acrylic (2)'!$G$17:$G$30)) +
(SUMIF('Sf routed cabinet'!$B$17:$B$30,B1950,'Sf routed cabinet'!$G$17:$G$30)) +
(SUMIF('Sf routed cabinet (2)'!$B$17:$B$30,B1950,'Sf routed cabinet (2)'!$G$17:$G$30)) +
(SUMIF('Df routed cabinet'!$B$17:$B$30,B1950,'Df routed cabinet'!$G$17:$G$30)) +
(SUMIF('Df routed cabinet (2)'!$B$17:$B$30,B1950,'Df routed cabinet (2)'!$G$17:$G$30)) +
(SUMIF('Sf acrylic cabinet'!$B$17:$B$30,B1950,'Sf acrylic cabinet'!$G$17:$G$30)) +
(SUMIF('Sf acrylic cabinet (2)'!$B$17:$B$30,B1950,'Sf acrylic cabinet (2)'!$G$17:$G$30)) +
(SUMIF('Economy Sf acrylic'!$B$17:$B$30,B1950,'Economy Sf acrylic'!$G$17:$G$30)) +
(SUMIF('Df acrylic cabinet'!$B$17:$B$30,B1950,'Df acrylic cabinet'!$G$17:$G$30)) +
(SUMIF('Df acrylic cabinet (2)'!$B$17:$B$30,B1950,'Df acrylic cabinet (2)'!$G$17:$G$30)) +
(SUMIF('Sf flex cabinet'!$B$17:$B$30,B1950,'Sf flex cabinet'!$G$17:$G$30)) +
(SUMIF('Sf flex cabinet (2)'!$B$17:$B$30,B1950,'Sf flex cabinet (2)'!$G$17:$G$30)) +
(SUMIF('Df flex cabinet'!$B$17:$B$36,B1950,'Df flex cabinet'!$G$17:$G$36)) +
(SUMIF('Df flex cabinet (2)'!$B$17:$B$36,B1950,'Df flex cabinet (2)'!$G$17:$G$36)) +
(SUMIF('Pole cover'!$B$17:$B$30,B1950,'Pole cover'!$G$17:$G$30)) +
(SUMIF('Pole cover (2)'!$B$17:$B$30,B1950,'Pole cover (2)'!$G$17:$G$30)) +
(SUMIF('Structural Steel Fab'!$B$17:$B$29,B1950,'Structural Steel Fab'!$G$17:$G$29)) +
(SUMIF(Reveal!$B$17:$B$30,B1950,Reveal!$G$17:$G$30)) +
(SUMIF('Reveal (2)'!$B$17:$B$30,B1950,'Reveal (2)'!$G$17:$G$30)) +
(SUMIF('Crown cove top'!$B$17:$B$30,B1950,'Crown cove top'!$G$17:$G$30)) +
(SUMIF('EMC assembly'!$B$17:$B$30,B1950,'EMC assembly'!$G$17:$G$30)) +
(SUMIF(Crating!$B$17:$B$29,B1950,Crating!$G$17:$G$29)) +
(SUMIF('LED wiring'!$B$17:$B$30,B1950,'LED wiring'!$G$17:$G$30)) +
(SUMIF('Changeable copy face'!$B$17:$B$30,B1950,'Changeable copy face'!$G$17:$G$30)) +
(SUMIF('Flex face assembly'!$B$17:$B$30,B1950,'Flex face assembly'!$G$17:$G$30)) +
(SUMIF('Routed face assembly'!$B$17:$B$30,B1950,'Routed face assembly'!$G$17:$G$30)) +
(SUMIF('Paint calculation'!$B$17:$B$30,B1950,'Paint calculation'!$G$17:$G$30)) +
(SUMIF('Trimcap letter face'!$B$17:$B$30,B1950,'Trimcap letter face'!$G$17:$G$30)) +
(SUMIF('Trimcap letter face (2)'!$B$17:$B$30,B1950,'Trimcap letter face (2)'!$G$17:$G$30)) +
(SUMIF('Channel letter fabrication'!$B$17:$B$30,B1950,'Channel letter fabrication'!$G$17:$G$30)) +
(SUMIF('Channel letter fabrication (2)'!$B$17:$B$30,B1950,'Channel letter fabrication (2)'!$G$17:$G$30))</f>
        <v>0</v>
      </c>
    </row>
    <row r="1951" spans="1:10">
      <c r="A1951" s="28">
        <f>[1]ODBC!$A1951</f>
        <v>0</v>
      </c>
      <c r="B1951" s="29">
        <f>[1]ODBC!B1951</f>
        <v>0</v>
      </c>
      <c r="C1951" s="30" t="str">
        <f>IFERROR(VLOOKUP($B1951,[1]ODBC!$B:$H,2,FALSE),"")</f>
        <v/>
      </c>
      <c r="D1951" s="30" t="str">
        <f>IFERROR(VLOOKUP($B1951,[1]ODBC!$B:$H,3,FALSE),"")</f>
        <v/>
      </c>
      <c r="E1951" s="30" t="str">
        <f>IFERROR(VLOOKUP($B1951,[1]ODBC!$B:$H,4,FALSE),"")</f>
        <v/>
      </c>
      <c r="F1951" s="31" t="str">
        <f>IFERROR(VLOOKUP($B1951,[1]ODBC!$B:$H,5,FALSE),"")</f>
        <v/>
      </c>
      <c r="G1951" s="32">
        <f>[1]ODBC!G1951</f>
        <v>0</v>
      </c>
      <c r="H1951" s="33">
        <f>SUM([1]ODBC!H1951)</f>
        <v>0</v>
      </c>
      <c r="I1951" s="41" t="str">
        <f>'Vinyl cutting'!$B$2</f>
        <v>J36938</v>
      </c>
      <c r="J1951" s="42">
        <f ca="1">(SUMIF('Freeform time and material'!$B$17:$B$30,B1951,'Freeform time and material'!$G$17:$G$30)) +
(SUMIF('Vinyl cutting'!$B$17:$B$30,B1951,'Vinyl cutting'!$G$17:$G$30)) +
(SUMIF('Vinyl cutting (2)'!$B$17:$B$30,B1951,'Vinyl cutting (2)'!$G$17:$G$30)) +
(SUMIF('Apply vinyl graphics'!$B$17:$B$30,B1951,'Apply vinyl graphics'!$G$17:$G$30)) +
(SUMIF('Apply vinyl graphics (2)'!$B$17:$B$30,B1951,'Apply vinyl graphics (2)'!$G$17:$G$30)) +
(SUMIF('Alum pan sign'!$B$17:$B$30,B1951,'Alum pan sign'!$G$17:$G$30)) +
(SUMIF('Alum pan sign (2)'!$B$17:$B$30,B1951,'Alum pan sign (2)'!$G$17:$G$30)) +
(SUMIF('Economy pan sign'!$B$17:$B$30,B1951,'Economy pan sign'!$G$17:$G$30)) +
(SUMIF('Post and panel sign'!$B$17:$B$30,B1951,'Post and panel sign'!$G$17:$G$30)) +
(SUMIF('Post and panel sign (2)'!$B$17:$B$30,B1951,'Post and panel sign (2)'!$G$17:$G$30)) +
(SUMIF('Flat panels only'!$B$17:$B$30,B1951,'Flat panels only'!$G$17:$G$30)) +
(SUMIF('Flat panels only (2)'!$B$17:$B$30,B1951,'Flat panels only (2)'!$G$17:$G$30)) +
(SUMIF('Routed panel shapes'!$B$18:$B$31,B1951,'Routed panel shapes'!$G$18:$G$31)) +
(SUMIF('Routed panel shapes (2)'!$B$18:$B$31,B1951,'Routed panel shapes (2)'!$G$18:$G$31)) +
(SUMIF('Routed face only'!$B$17:$B$30,B1951,'Routed face only'!$G$17:$G$30)) +
(SUMIF('Routed face only (2)'!$B$17:$B$30,B1951,'Routed face only (2)'!$G$17:$G$30)) +
(SUMIF('Routed alum faces letters'!$B$17:$B$30,B1951,'Routed alum faces letters'!$G$17:$G$30)) +
(SUMIF('Routed alum faces letters (2)'!$B$17:$B$30,B1951,'Routed alum faces letters (2)'!$G$17:$G$30)) +
(SUMIF('Routed push through acrylic'!$B$17:$B$30,B1951,'Routed push through acrylic'!$G$17:$G$30)) +
(SUMIF('Routed push through acrylic (2)'!$B$17:$B$30,B1951,'Routed push through acrylic (2)'!$G$17:$G$30)) +
(SUMIF('Sf routed cabinet'!$B$17:$B$30,B1951,'Sf routed cabinet'!$G$17:$G$30)) +
(SUMIF('Sf routed cabinet (2)'!$B$17:$B$30,B1951,'Sf routed cabinet (2)'!$G$17:$G$30)) +
(SUMIF('Df routed cabinet'!$B$17:$B$30,B1951,'Df routed cabinet'!$G$17:$G$30)) +
(SUMIF('Df routed cabinet (2)'!$B$17:$B$30,B1951,'Df routed cabinet (2)'!$G$17:$G$30)) +
(SUMIF('Sf acrylic cabinet'!$B$17:$B$30,B1951,'Sf acrylic cabinet'!$G$17:$G$30)) +
(SUMIF('Sf acrylic cabinet (2)'!$B$17:$B$30,B1951,'Sf acrylic cabinet (2)'!$G$17:$G$30)) +
(SUMIF('Economy Sf acrylic'!$B$17:$B$30,B1951,'Economy Sf acrylic'!$G$17:$G$30)) +
(SUMIF('Df acrylic cabinet'!$B$17:$B$30,B1951,'Df acrylic cabinet'!$G$17:$G$30)) +
(SUMIF('Df acrylic cabinet (2)'!$B$17:$B$30,B1951,'Df acrylic cabinet (2)'!$G$17:$G$30)) +
(SUMIF('Sf flex cabinet'!$B$17:$B$30,B1951,'Sf flex cabinet'!$G$17:$G$30)) +
(SUMIF('Sf flex cabinet (2)'!$B$17:$B$30,B1951,'Sf flex cabinet (2)'!$G$17:$G$30)) +
(SUMIF('Df flex cabinet'!$B$17:$B$36,B1951,'Df flex cabinet'!$G$17:$G$36)) +
(SUMIF('Df flex cabinet (2)'!$B$17:$B$36,B1951,'Df flex cabinet (2)'!$G$17:$G$36)) +
(SUMIF('Pole cover'!$B$17:$B$30,B1951,'Pole cover'!$G$17:$G$30)) +
(SUMIF('Pole cover (2)'!$B$17:$B$30,B1951,'Pole cover (2)'!$G$17:$G$30)) +
(SUMIF('Structural Steel Fab'!$B$17:$B$29,B1951,'Structural Steel Fab'!$G$17:$G$29)) +
(SUMIF(Reveal!$B$17:$B$30,B1951,Reveal!$G$17:$G$30)) +
(SUMIF('Reveal (2)'!$B$17:$B$30,B1951,'Reveal (2)'!$G$17:$G$30)) +
(SUMIF('Crown cove top'!$B$17:$B$30,B1951,'Crown cove top'!$G$17:$G$30)) +
(SUMIF('EMC assembly'!$B$17:$B$30,B1951,'EMC assembly'!$G$17:$G$30)) +
(SUMIF(Crating!$B$17:$B$29,B1951,Crating!$G$17:$G$29)) +
(SUMIF('LED wiring'!$B$17:$B$30,B1951,'LED wiring'!$G$17:$G$30)) +
(SUMIF('Changeable copy face'!$B$17:$B$30,B1951,'Changeable copy face'!$G$17:$G$30)) +
(SUMIF('Flex face assembly'!$B$17:$B$30,B1951,'Flex face assembly'!$G$17:$G$30)) +
(SUMIF('Routed face assembly'!$B$17:$B$30,B1951,'Routed face assembly'!$G$17:$G$30)) +
(SUMIF('Paint calculation'!$B$17:$B$30,B1951,'Paint calculation'!$G$17:$G$30)) +
(SUMIF('Trimcap letter face'!$B$17:$B$30,B1951,'Trimcap letter face'!$G$17:$G$30)) +
(SUMIF('Trimcap letter face (2)'!$B$17:$B$30,B1951,'Trimcap letter face (2)'!$G$17:$G$30)) +
(SUMIF('Channel letter fabrication'!$B$17:$B$30,B1951,'Channel letter fabrication'!$G$17:$G$30)) +
(SUMIF('Channel letter fabrication (2)'!$B$17:$B$30,B1951,'Channel letter fabrication (2)'!$G$17:$G$30))</f>
        <v>0</v>
      </c>
    </row>
    <row r="1952" spans="1:10">
      <c r="A1952" s="28">
        <f>[1]ODBC!$A1952</f>
        <v>0</v>
      </c>
      <c r="B1952" s="29">
        <f>[1]ODBC!B1952</f>
        <v>0</v>
      </c>
      <c r="C1952" s="30" t="str">
        <f>IFERROR(VLOOKUP($B1952,[1]ODBC!$B:$H,2,FALSE),"")</f>
        <v/>
      </c>
      <c r="D1952" s="30" t="str">
        <f>IFERROR(VLOOKUP($B1952,[1]ODBC!$B:$H,3,FALSE),"")</f>
        <v/>
      </c>
      <c r="E1952" s="30" t="str">
        <f>IFERROR(VLOOKUP($B1952,[1]ODBC!$B:$H,4,FALSE),"")</f>
        <v/>
      </c>
      <c r="F1952" s="31" t="str">
        <f>IFERROR(VLOOKUP($B1952,[1]ODBC!$B:$H,5,FALSE),"")</f>
        <v/>
      </c>
      <c r="G1952" s="32">
        <f>[1]ODBC!G1952</f>
        <v>0</v>
      </c>
      <c r="H1952" s="33">
        <f>SUM([1]ODBC!H1952)</f>
        <v>0</v>
      </c>
      <c r="I1952" s="41" t="str">
        <f>'Vinyl cutting'!$B$2</f>
        <v>J36938</v>
      </c>
      <c r="J1952" s="42">
        <f ca="1">(SUMIF('Freeform time and material'!$B$17:$B$30,B1952,'Freeform time and material'!$G$17:$G$30)) +
(SUMIF('Vinyl cutting'!$B$17:$B$30,B1952,'Vinyl cutting'!$G$17:$G$30)) +
(SUMIF('Vinyl cutting (2)'!$B$17:$B$30,B1952,'Vinyl cutting (2)'!$G$17:$G$30)) +
(SUMIF('Apply vinyl graphics'!$B$17:$B$30,B1952,'Apply vinyl graphics'!$G$17:$G$30)) +
(SUMIF('Apply vinyl graphics (2)'!$B$17:$B$30,B1952,'Apply vinyl graphics (2)'!$G$17:$G$30)) +
(SUMIF('Alum pan sign'!$B$17:$B$30,B1952,'Alum pan sign'!$G$17:$G$30)) +
(SUMIF('Alum pan sign (2)'!$B$17:$B$30,B1952,'Alum pan sign (2)'!$G$17:$G$30)) +
(SUMIF('Economy pan sign'!$B$17:$B$30,B1952,'Economy pan sign'!$G$17:$G$30)) +
(SUMIF('Post and panel sign'!$B$17:$B$30,B1952,'Post and panel sign'!$G$17:$G$30)) +
(SUMIF('Post and panel sign (2)'!$B$17:$B$30,B1952,'Post and panel sign (2)'!$G$17:$G$30)) +
(SUMIF('Flat panels only'!$B$17:$B$30,B1952,'Flat panels only'!$G$17:$G$30)) +
(SUMIF('Flat panels only (2)'!$B$17:$B$30,B1952,'Flat panels only (2)'!$G$17:$G$30)) +
(SUMIF('Routed panel shapes'!$B$18:$B$31,B1952,'Routed panel shapes'!$G$18:$G$31)) +
(SUMIF('Routed panel shapes (2)'!$B$18:$B$31,B1952,'Routed panel shapes (2)'!$G$18:$G$31)) +
(SUMIF('Routed face only'!$B$17:$B$30,B1952,'Routed face only'!$G$17:$G$30)) +
(SUMIF('Routed face only (2)'!$B$17:$B$30,B1952,'Routed face only (2)'!$G$17:$G$30)) +
(SUMIF('Routed alum faces letters'!$B$17:$B$30,B1952,'Routed alum faces letters'!$G$17:$G$30)) +
(SUMIF('Routed alum faces letters (2)'!$B$17:$B$30,B1952,'Routed alum faces letters (2)'!$G$17:$G$30)) +
(SUMIF('Routed push through acrylic'!$B$17:$B$30,B1952,'Routed push through acrylic'!$G$17:$G$30)) +
(SUMIF('Routed push through acrylic (2)'!$B$17:$B$30,B1952,'Routed push through acrylic (2)'!$G$17:$G$30)) +
(SUMIF('Sf routed cabinet'!$B$17:$B$30,B1952,'Sf routed cabinet'!$G$17:$G$30)) +
(SUMIF('Sf routed cabinet (2)'!$B$17:$B$30,B1952,'Sf routed cabinet (2)'!$G$17:$G$30)) +
(SUMIF('Df routed cabinet'!$B$17:$B$30,B1952,'Df routed cabinet'!$G$17:$G$30)) +
(SUMIF('Df routed cabinet (2)'!$B$17:$B$30,B1952,'Df routed cabinet (2)'!$G$17:$G$30)) +
(SUMIF('Sf acrylic cabinet'!$B$17:$B$30,B1952,'Sf acrylic cabinet'!$G$17:$G$30)) +
(SUMIF('Sf acrylic cabinet (2)'!$B$17:$B$30,B1952,'Sf acrylic cabinet (2)'!$G$17:$G$30)) +
(SUMIF('Economy Sf acrylic'!$B$17:$B$30,B1952,'Economy Sf acrylic'!$G$17:$G$30)) +
(SUMIF('Df acrylic cabinet'!$B$17:$B$30,B1952,'Df acrylic cabinet'!$G$17:$G$30)) +
(SUMIF('Df acrylic cabinet (2)'!$B$17:$B$30,B1952,'Df acrylic cabinet (2)'!$G$17:$G$30)) +
(SUMIF('Sf flex cabinet'!$B$17:$B$30,B1952,'Sf flex cabinet'!$G$17:$G$30)) +
(SUMIF('Sf flex cabinet (2)'!$B$17:$B$30,B1952,'Sf flex cabinet (2)'!$G$17:$G$30)) +
(SUMIF('Df flex cabinet'!$B$17:$B$36,B1952,'Df flex cabinet'!$G$17:$G$36)) +
(SUMIF('Df flex cabinet (2)'!$B$17:$B$36,B1952,'Df flex cabinet (2)'!$G$17:$G$36)) +
(SUMIF('Pole cover'!$B$17:$B$30,B1952,'Pole cover'!$G$17:$G$30)) +
(SUMIF('Pole cover (2)'!$B$17:$B$30,B1952,'Pole cover (2)'!$G$17:$G$30)) +
(SUMIF('Structural Steel Fab'!$B$17:$B$29,B1952,'Structural Steel Fab'!$G$17:$G$29)) +
(SUMIF(Reveal!$B$17:$B$30,B1952,Reveal!$G$17:$G$30)) +
(SUMIF('Reveal (2)'!$B$17:$B$30,B1952,'Reveal (2)'!$G$17:$G$30)) +
(SUMIF('Crown cove top'!$B$17:$B$30,B1952,'Crown cove top'!$G$17:$G$30)) +
(SUMIF('EMC assembly'!$B$17:$B$30,B1952,'EMC assembly'!$G$17:$G$30)) +
(SUMIF(Crating!$B$17:$B$29,B1952,Crating!$G$17:$G$29)) +
(SUMIF('LED wiring'!$B$17:$B$30,B1952,'LED wiring'!$G$17:$G$30)) +
(SUMIF('Changeable copy face'!$B$17:$B$30,B1952,'Changeable copy face'!$G$17:$G$30)) +
(SUMIF('Flex face assembly'!$B$17:$B$30,B1952,'Flex face assembly'!$G$17:$G$30)) +
(SUMIF('Routed face assembly'!$B$17:$B$30,B1952,'Routed face assembly'!$G$17:$G$30)) +
(SUMIF('Paint calculation'!$B$17:$B$30,B1952,'Paint calculation'!$G$17:$G$30)) +
(SUMIF('Trimcap letter face'!$B$17:$B$30,B1952,'Trimcap letter face'!$G$17:$G$30)) +
(SUMIF('Trimcap letter face (2)'!$B$17:$B$30,B1952,'Trimcap letter face (2)'!$G$17:$G$30)) +
(SUMIF('Channel letter fabrication'!$B$17:$B$30,B1952,'Channel letter fabrication'!$G$17:$G$30)) +
(SUMIF('Channel letter fabrication (2)'!$B$17:$B$30,B1952,'Channel letter fabrication (2)'!$G$17:$G$30))</f>
        <v>0</v>
      </c>
    </row>
    <row r="1953" spans="1:10">
      <c r="A1953" s="28">
        <f>[1]ODBC!$A1953</f>
        <v>0</v>
      </c>
      <c r="B1953" s="29">
        <f>[1]ODBC!B1953</f>
        <v>0</v>
      </c>
      <c r="C1953" s="30" t="str">
        <f>IFERROR(VLOOKUP($B1953,[1]ODBC!$B:$H,2,FALSE),"")</f>
        <v/>
      </c>
      <c r="D1953" s="30" t="str">
        <f>IFERROR(VLOOKUP($B1953,[1]ODBC!$B:$H,3,FALSE),"")</f>
        <v/>
      </c>
      <c r="E1953" s="30" t="str">
        <f>IFERROR(VLOOKUP($B1953,[1]ODBC!$B:$H,4,FALSE),"")</f>
        <v/>
      </c>
      <c r="F1953" s="31" t="str">
        <f>IFERROR(VLOOKUP($B1953,[1]ODBC!$B:$H,5,FALSE),"")</f>
        <v/>
      </c>
      <c r="G1953" s="32">
        <f>[1]ODBC!G1953</f>
        <v>0</v>
      </c>
      <c r="H1953" s="33">
        <f>SUM([1]ODBC!H1953)</f>
        <v>0</v>
      </c>
      <c r="I1953" s="41" t="str">
        <f>'Vinyl cutting'!$B$2</f>
        <v>J36938</v>
      </c>
      <c r="J1953" s="42">
        <f ca="1">(SUMIF('Freeform time and material'!$B$17:$B$30,B1953,'Freeform time and material'!$G$17:$G$30)) +
(SUMIF('Vinyl cutting'!$B$17:$B$30,B1953,'Vinyl cutting'!$G$17:$G$30)) +
(SUMIF('Vinyl cutting (2)'!$B$17:$B$30,B1953,'Vinyl cutting (2)'!$G$17:$G$30)) +
(SUMIF('Apply vinyl graphics'!$B$17:$B$30,B1953,'Apply vinyl graphics'!$G$17:$G$30)) +
(SUMIF('Apply vinyl graphics (2)'!$B$17:$B$30,B1953,'Apply vinyl graphics (2)'!$G$17:$G$30)) +
(SUMIF('Alum pan sign'!$B$17:$B$30,B1953,'Alum pan sign'!$G$17:$G$30)) +
(SUMIF('Alum pan sign (2)'!$B$17:$B$30,B1953,'Alum pan sign (2)'!$G$17:$G$30)) +
(SUMIF('Economy pan sign'!$B$17:$B$30,B1953,'Economy pan sign'!$G$17:$G$30)) +
(SUMIF('Post and panel sign'!$B$17:$B$30,B1953,'Post and panel sign'!$G$17:$G$30)) +
(SUMIF('Post and panel sign (2)'!$B$17:$B$30,B1953,'Post and panel sign (2)'!$G$17:$G$30)) +
(SUMIF('Flat panels only'!$B$17:$B$30,B1953,'Flat panels only'!$G$17:$G$30)) +
(SUMIF('Flat panels only (2)'!$B$17:$B$30,B1953,'Flat panels only (2)'!$G$17:$G$30)) +
(SUMIF('Routed panel shapes'!$B$18:$B$31,B1953,'Routed panel shapes'!$G$18:$G$31)) +
(SUMIF('Routed panel shapes (2)'!$B$18:$B$31,B1953,'Routed panel shapes (2)'!$G$18:$G$31)) +
(SUMIF('Routed face only'!$B$17:$B$30,B1953,'Routed face only'!$G$17:$G$30)) +
(SUMIF('Routed face only (2)'!$B$17:$B$30,B1953,'Routed face only (2)'!$G$17:$G$30)) +
(SUMIF('Routed alum faces letters'!$B$17:$B$30,B1953,'Routed alum faces letters'!$G$17:$G$30)) +
(SUMIF('Routed alum faces letters (2)'!$B$17:$B$30,B1953,'Routed alum faces letters (2)'!$G$17:$G$30)) +
(SUMIF('Routed push through acrylic'!$B$17:$B$30,B1953,'Routed push through acrylic'!$G$17:$G$30)) +
(SUMIF('Routed push through acrylic (2)'!$B$17:$B$30,B1953,'Routed push through acrylic (2)'!$G$17:$G$30)) +
(SUMIF('Sf routed cabinet'!$B$17:$B$30,B1953,'Sf routed cabinet'!$G$17:$G$30)) +
(SUMIF('Sf routed cabinet (2)'!$B$17:$B$30,B1953,'Sf routed cabinet (2)'!$G$17:$G$30)) +
(SUMIF('Df routed cabinet'!$B$17:$B$30,B1953,'Df routed cabinet'!$G$17:$G$30)) +
(SUMIF('Df routed cabinet (2)'!$B$17:$B$30,B1953,'Df routed cabinet (2)'!$G$17:$G$30)) +
(SUMIF('Sf acrylic cabinet'!$B$17:$B$30,B1953,'Sf acrylic cabinet'!$G$17:$G$30)) +
(SUMIF('Sf acrylic cabinet (2)'!$B$17:$B$30,B1953,'Sf acrylic cabinet (2)'!$G$17:$G$30)) +
(SUMIF('Economy Sf acrylic'!$B$17:$B$30,B1953,'Economy Sf acrylic'!$G$17:$G$30)) +
(SUMIF('Df acrylic cabinet'!$B$17:$B$30,B1953,'Df acrylic cabinet'!$G$17:$G$30)) +
(SUMIF('Df acrylic cabinet (2)'!$B$17:$B$30,B1953,'Df acrylic cabinet (2)'!$G$17:$G$30)) +
(SUMIF('Sf flex cabinet'!$B$17:$B$30,B1953,'Sf flex cabinet'!$G$17:$G$30)) +
(SUMIF('Sf flex cabinet (2)'!$B$17:$B$30,B1953,'Sf flex cabinet (2)'!$G$17:$G$30)) +
(SUMIF('Df flex cabinet'!$B$17:$B$36,B1953,'Df flex cabinet'!$G$17:$G$36)) +
(SUMIF('Df flex cabinet (2)'!$B$17:$B$36,B1953,'Df flex cabinet (2)'!$G$17:$G$36)) +
(SUMIF('Pole cover'!$B$17:$B$30,B1953,'Pole cover'!$G$17:$G$30)) +
(SUMIF('Pole cover (2)'!$B$17:$B$30,B1953,'Pole cover (2)'!$G$17:$G$30)) +
(SUMIF('Structural Steel Fab'!$B$17:$B$29,B1953,'Structural Steel Fab'!$G$17:$G$29)) +
(SUMIF(Reveal!$B$17:$B$30,B1953,Reveal!$G$17:$G$30)) +
(SUMIF('Reveal (2)'!$B$17:$B$30,B1953,'Reveal (2)'!$G$17:$G$30)) +
(SUMIF('Crown cove top'!$B$17:$B$30,B1953,'Crown cove top'!$G$17:$G$30)) +
(SUMIF('EMC assembly'!$B$17:$B$30,B1953,'EMC assembly'!$G$17:$G$30)) +
(SUMIF(Crating!$B$17:$B$29,B1953,Crating!$G$17:$G$29)) +
(SUMIF('LED wiring'!$B$17:$B$30,B1953,'LED wiring'!$G$17:$G$30)) +
(SUMIF('Changeable copy face'!$B$17:$B$30,B1953,'Changeable copy face'!$G$17:$G$30)) +
(SUMIF('Flex face assembly'!$B$17:$B$30,B1953,'Flex face assembly'!$G$17:$G$30)) +
(SUMIF('Routed face assembly'!$B$17:$B$30,B1953,'Routed face assembly'!$G$17:$G$30)) +
(SUMIF('Paint calculation'!$B$17:$B$30,B1953,'Paint calculation'!$G$17:$G$30)) +
(SUMIF('Trimcap letter face'!$B$17:$B$30,B1953,'Trimcap letter face'!$G$17:$G$30)) +
(SUMIF('Trimcap letter face (2)'!$B$17:$B$30,B1953,'Trimcap letter face (2)'!$G$17:$G$30)) +
(SUMIF('Channel letter fabrication'!$B$17:$B$30,B1953,'Channel letter fabrication'!$G$17:$G$30)) +
(SUMIF('Channel letter fabrication (2)'!$B$17:$B$30,B1953,'Channel letter fabrication (2)'!$G$17:$G$30))</f>
        <v>0</v>
      </c>
    </row>
    <row r="1954" spans="1:10">
      <c r="A1954" s="28">
        <f>[1]ODBC!$A1954</f>
        <v>0</v>
      </c>
      <c r="B1954" s="29">
        <f>[1]ODBC!B1954</f>
        <v>0</v>
      </c>
      <c r="C1954" s="30" t="str">
        <f>IFERROR(VLOOKUP($B1954,[1]ODBC!$B:$H,2,FALSE),"")</f>
        <v/>
      </c>
      <c r="D1954" s="30" t="str">
        <f>IFERROR(VLOOKUP($B1954,[1]ODBC!$B:$H,3,FALSE),"")</f>
        <v/>
      </c>
      <c r="E1954" s="30" t="str">
        <f>IFERROR(VLOOKUP($B1954,[1]ODBC!$B:$H,4,FALSE),"")</f>
        <v/>
      </c>
      <c r="F1954" s="31" t="str">
        <f>IFERROR(VLOOKUP($B1954,[1]ODBC!$B:$H,5,FALSE),"")</f>
        <v/>
      </c>
      <c r="G1954" s="32">
        <f>[1]ODBC!G1954</f>
        <v>0</v>
      </c>
      <c r="H1954" s="33">
        <f>SUM([1]ODBC!H1954)</f>
        <v>0</v>
      </c>
      <c r="I1954" s="41" t="str">
        <f>'Vinyl cutting'!$B$2</f>
        <v>J36938</v>
      </c>
      <c r="J1954" s="42">
        <f ca="1">(SUMIF('Freeform time and material'!$B$17:$B$30,B1954,'Freeform time and material'!$G$17:$G$30)) +
(SUMIF('Vinyl cutting'!$B$17:$B$30,B1954,'Vinyl cutting'!$G$17:$G$30)) +
(SUMIF('Vinyl cutting (2)'!$B$17:$B$30,B1954,'Vinyl cutting (2)'!$G$17:$G$30)) +
(SUMIF('Apply vinyl graphics'!$B$17:$B$30,B1954,'Apply vinyl graphics'!$G$17:$G$30)) +
(SUMIF('Apply vinyl graphics (2)'!$B$17:$B$30,B1954,'Apply vinyl graphics (2)'!$G$17:$G$30)) +
(SUMIF('Alum pan sign'!$B$17:$B$30,B1954,'Alum pan sign'!$G$17:$G$30)) +
(SUMIF('Alum pan sign (2)'!$B$17:$B$30,B1954,'Alum pan sign (2)'!$G$17:$G$30)) +
(SUMIF('Economy pan sign'!$B$17:$B$30,B1954,'Economy pan sign'!$G$17:$G$30)) +
(SUMIF('Post and panel sign'!$B$17:$B$30,B1954,'Post and panel sign'!$G$17:$G$30)) +
(SUMIF('Post and panel sign (2)'!$B$17:$B$30,B1954,'Post and panel sign (2)'!$G$17:$G$30)) +
(SUMIF('Flat panels only'!$B$17:$B$30,B1954,'Flat panels only'!$G$17:$G$30)) +
(SUMIF('Flat panels only (2)'!$B$17:$B$30,B1954,'Flat panels only (2)'!$G$17:$G$30)) +
(SUMIF('Routed panel shapes'!$B$18:$B$31,B1954,'Routed panel shapes'!$G$18:$G$31)) +
(SUMIF('Routed panel shapes (2)'!$B$18:$B$31,B1954,'Routed panel shapes (2)'!$G$18:$G$31)) +
(SUMIF('Routed face only'!$B$17:$B$30,B1954,'Routed face only'!$G$17:$G$30)) +
(SUMIF('Routed face only (2)'!$B$17:$B$30,B1954,'Routed face only (2)'!$G$17:$G$30)) +
(SUMIF('Routed alum faces letters'!$B$17:$B$30,B1954,'Routed alum faces letters'!$G$17:$G$30)) +
(SUMIF('Routed alum faces letters (2)'!$B$17:$B$30,B1954,'Routed alum faces letters (2)'!$G$17:$G$30)) +
(SUMIF('Routed push through acrylic'!$B$17:$B$30,B1954,'Routed push through acrylic'!$G$17:$G$30)) +
(SUMIF('Routed push through acrylic (2)'!$B$17:$B$30,B1954,'Routed push through acrylic (2)'!$G$17:$G$30)) +
(SUMIF('Sf routed cabinet'!$B$17:$B$30,B1954,'Sf routed cabinet'!$G$17:$G$30)) +
(SUMIF('Sf routed cabinet (2)'!$B$17:$B$30,B1954,'Sf routed cabinet (2)'!$G$17:$G$30)) +
(SUMIF('Df routed cabinet'!$B$17:$B$30,B1954,'Df routed cabinet'!$G$17:$G$30)) +
(SUMIF('Df routed cabinet (2)'!$B$17:$B$30,B1954,'Df routed cabinet (2)'!$G$17:$G$30)) +
(SUMIF('Sf acrylic cabinet'!$B$17:$B$30,B1954,'Sf acrylic cabinet'!$G$17:$G$30)) +
(SUMIF('Sf acrylic cabinet (2)'!$B$17:$B$30,B1954,'Sf acrylic cabinet (2)'!$G$17:$G$30)) +
(SUMIF('Economy Sf acrylic'!$B$17:$B$30,B1954,'Economy Sf acrylic'!$G$17:$G$30)) +
(SUMIF('Df acrylic cabinet'!$B$17:$B$30,B1954,'Df acrylic cabinet'!$G$17:$G$30)) +
(SUMIF('Df acrylic cabinet (2)'!$B$17:$B$30,B1954,'Df acrylic cabinet (2)'!$G$17:$G$30)) +
(SUMIF('Sf flex cabinet'!$B$17:$B$30,B1954,'Sf flex cabinet'!$G$17:$G$30)) +
(SUMIF('Sf flex cabinet (2)'!$B$17:$B$30,B1954,'Sf flex cabinet (2)'!$G$17:$G$30)) +
(SUMIF('Df flex cabinet'!$B$17:$B$36,B1954,'Df flex cabinet'!$G$17:$G$36)) +
(SUMIF('Df flex cabinet (2)'!$B$17:$B$36,B1954,'Df flex cabinet (2)'!$G$17:$G$36)) +
(SUMIF('Pole cover'!$B$17:$B$30,B1954,'Pole cover'!$G$17:$G$30)) +
(SUMIF('Pole cover (2)'!$B$17:$B$30,B1954,'Pole cover (2)'!$G$17:$G$30)) +
(SUMIF('Structural Steel Fab'!$B$17:$B$29,B1954,'Structural Steel Fab'!$G$17:$G$29)) +
(SUMIF(Reveal!$B$17:$B$30,B1954,Reveal!$G$17:$G$30)) +
(SUMIF('Reveal (2)'!$B$17:$B$30,B1954,'Reveal (2)'!$G$17:$G$30)) +
(SUMIF('Crown cove top'!$B$17:$B$30,B1954,'Crown cove top'!$G$17:$G$30)) +
(SUMIF('EMC assembly'!$B$17:$B$30,B1954,'EMC assembly'!$G$17:$G$30)) +
(SUMIF(Crating!$B$17:$B$29,B1954,Crating!$G$17:$G$29)) +
(SUMIF('LED wiring'!$B$17:$B$30,B1954,'LED wiring'!$G$17:$G$30)) +
(SUMIF('Changeable copy face'!$B$17:$B$30,B1954,'Changeable copy face'!$G$17:$G$30)) +
(SUMIF('Flex face assembly'!$B$17:$B$30,B1954,'Flex face assembly'!$G$17:$G$30)) +
(SUMIF('Routed face assembly'!$B$17:$B$30,B1954,'Routed face assembly'!$G$17:$G$30)) +
(SUMIF('Paint calculation'!$B$17:$B$30,B1954,'Paint calculation'!$G$17:$G$30)) +
(SUMIF('Trimcap letter face'!$B$17:$B$30,B1954,'Trimcap letter face'!$G$17:$G$30)) +
(SUMIF('Trimcap letter face (2)'!$B$17:$B$30,B1954,'Trimcap letter face (2)'!$G$17:$G$30)) +
(SUMIF('Channel letter fabrication'!$B$17:$B$30,B1954,'Channel letter fabrication'!$G$17:$G$30)) +
(SUMIF('Channel letter fabrication (2)'!$B$17:$B$30,B1954,'Channel letter fabrication (2)'!$G$17:$G$30))</f>
        <v>0</v>
      </c>
    </row>
    <row r="1955" spans="1:10">
      <c r="A1955" s="28">
        <f>[1]ODBC!$A1955</f>
        <v>0</v>
      </c>
      <c r="B1955" s="29">
        <f>[1]ODBC!B1955</f>
        <v>0</v>
      </c>
      <c r="C1955" s="30" t="str">
        <f>IFERROR(VLOOKUP($B1955,[1]ODBC!$B:$H,2,FALSE),"")</f>
        <v/>
      </c>
      <c r="D1955" s="30" t="str">
        <f>IFERROR(VLOOKUP($B1955,[1]ODBC!$B:$H,3,FALSE),"")</f>
        <v/>
      </c>
      <c r="E1955" s="30" t="str">
        <f>IFERROR(VLOOKUP($B1955,[1]ODBC!$B:$H,4,FALSE),"")</f>
        <v/>
      </c>
      <c r="F1955" s="31" t="str">
        <f>IFERROR(VLOOKUP($B1955,[1]ODBC!$B:$H,5,FALSE),"")</f>
        <v/>
      </c>
      <c r="G1955" s="32">
        <f>[1]ODBC!G1955</f>
        <v>0</v>
      </c>
      <c r="H1955" s="33">
        <f>SUM([1]ODBC!H1955)</f>
        <v>0</v>
      </c>
      <c r="I1955" s="41" t="str">
        <f>'Vinyl cutting'!$B$2</f>
        <v>J36938</v>
      </c>
      <c r="J1955" s="42">
        <f ca="1">(SUMIF('Freeform time and material'!$B$17:$B$30,B1955,'Freeform time and material'!$G$17:$G$30)) +
(SUMIF('Vinyl cutting'!$B$17:$B$30,B1955,'Vinyl cutting'!$G$17:$G$30)) +
(SUMIF('Vinyl cutting (2)'!$B$17:$B$30,B1955,'Vinyl cutting (2)'!$G$17:$G$30)) +
(SUMIF('Apply vinyl graphics'!$B$17:$B$30,B1955,'Apply vinyl graphics'!$G$17:$G$30)) +
(SUMIF('Apply vinyl graphics (2)'!$B$17:$B$30,B1955,'Apply vinyl graphics (2)'!$G$17:$G$30)) +
(SUMIF('Alum pan sign'!$B$17:$B$30,B1955,'Alum pan sign'!$G$17:$G$30)) +
(SUMIF('Alum pan sign (2)'!$B$17:$B$30,B1955,'Alum pan sign (2)'!$G$17:$G$30)) +
(SUMIF('Economy pan sign'!$B$17:$B$30,B1955,'Economy pan sign'!$G$17:$G$30)) +
(SUMIF('Post and panel sign'!$B$17:$B$30,B1955,'Post and panel sign'!$G$17:$G$30)) +
(SUMIF('Post and panel sign (2)'!$B$17:$B$30,B1955,'Post and panel sign (2)'!$G$17:$G$30)) +
(SUMIF('Flat panels only'!$B$17:$B$30,B1955,'Flat panels only'!$G$17:$G$30)) +
(SUMIF('Flat panels only (2)'!$B$17:$B$30,B1955,'Flat panels only (2)'!$G$17:$G$30)) +
(SUMIF('Routed panel shapes'!$B$18:$B$31,B1955,'Routed panel shapes'!$G$18:$G$31)) +
(SUMIF('Routed panel shapes (2)'!$B$18:$B$31,B1955,'Routed panel shapes (2)'!$G$18:$G$31)) +
(SUMIF('Routed face only'!$B$17:$B$30,B1955,'Routed face only'!$G$17:$G$30)) +
(SUMIF('Routed face only (2)'!$B$17:$B$30,B1955,'Routed face only (2)'!$G$17:$G$30)) +
(SUMIF('Routed alum faces letters'!$B$17:$B$30,B1955,'Routed alum faces letters'!$G$17:$G$30)) +
(SUMIF('Routed alum faces letters (2)'!$B$17:$B$30,B1955,'Routed alum faces letters (2)'!$G$17:$G$30)) +
(SUMIF('Routed push through acrylic'!$B$17:$B$30,B1955,'Routed push through acrylic'!$G$17:$G$30)) +
(SUMIF('Routed push through acrylic (2)'!$B$17:$B$30,B1955,'Routed push through acrylic (2)'!$G$17:$G$30)) +
(SUMIF('Sf routed cabinet'!$B$17:$B$30,B1955,'Sf routed cabinet'!$G$17:$G$30)) +
(SUMIF('Sf routed cabinet (2)'!$B$17:$B$30,B1955,'Sf routed cabinet (2)'!$G$17:$G$30)) +
(SUMIF('Df routed cabinet'!$B$17:$B$30,B1955,'Df routed cabinet'!$G$17:$G$30)) +
(SUMIF('Df routed cabinet (2)'!$B$17:$B$30,B1955,'Df routed cabinet (2)'!$G$17:$G$30)) +
(SUMIF('Sf acrylic cabinet'!$B$17:$B$30,B1955,'Sf acrylic cabinet'!$G$17:$G$30)) +
(SUMIF('Sf acrylic cabinet (2)'!$B$17:$B$30,B1955,'Sf acrylic cabinet (2)'!$G$17:$G$30)) +
(SUMIF('Economy Sf acrylic'!$B$17:$B$30,B1955,'Economy Sf acrylic'!$G$17:$G$30)) +
(SUMIF('Df acrylic cabinet'!$B$17:$B$30,B1955,'Df acrylic cabinet'!$G$17:$G$30)) +
(SUMIF('Df acrylic cabinet (2)'!$B$17:$B$30,B1955,'Df acrylic cabinet (2)'!$G$17:$G$30)) +
(SUMIF('Sf flex cabinet'!$B$17:$B$30,B1955,'Sf flex cabinet'!$G$17:$G$30)) +
(SUMIF('Sf flex cabinet (2)'!$B$17:$B$30,B1955,'Sf flex cabinet (2)'!$G$17:$G$30)) +
(SUMIF('Df flex cabinet'!$B$17:$B$36,B1955,'Df flex cabinet'!$G$17:$G$36)) +
(SUMIF('Df flex cabinet (2)'!$B$17:$B$36,B1955,'Df flex cabinet (2)'!$G$17:$G$36)) +
(SUMIF('Pole cover'!$B$17:$B$30,B1955,'Pole cover'!$G$17:$G$30)) +
(SUMIF('Pole cover (2)'!$B$17:$B$30,B1955,'Pole cover (2)'!$G$17:$G$30)) +
(SUMIF('Structural Steel Fab'!$B$17:$B$29,B1955,'Structural Steel Fab'!$G$17:$G$29)) +
(SUMIF(Reveal!$B$17:$B$30,B1955,Reveal!$G$17:$G$30)) +
(SUMIF('Reveal (2)'!$B$17:$B$30,B1955,'Reveal (2)'!$G$17:$G$30)) +
(SUMIF('Crown cove top'!$B$17:$B$30,B1955,'Crown cove top'!$G$17:$G$30)) +
(SUMIF('EMC assembly'!$B$17:$B$30,B1955,'EMC assembly'!$G$17:$G$30)) +
(SUMIF(Crating!$B$17:$B$29,B1955,Crating!$G$17:$G$29)) +
(SUMIF('LED wiring'!$B$17:$B$30,B1955,'LED wiring'!$G$17:$G$30)) +
(SUMIF('Changeable copy face'!$B$17:$B$30,B1955,'Changeable copy face'!$G$17:$G$30)) +
(SUMIF('Flex face assembly'!$B$17:$B$30,B1955,'Flex face assembly'!$G$17:$G$30)) +
(SUMIF('Routed face assembly'!$B$17:$B$30,B1955,'Routed face assembly'!$G$17:$G$30)) +
(SUMIF('Paint calculation'!$B$17:$B$30,B1955,'Paint calculation'!$G$17:$G$30)) +
(SUMIF('Trimcap letter face'!$B$17:$B$30,B1955,'Trimcap letter face'!$G$17:$G$30)) +
(SUMIF('Trimcap letter face (2)'!$B$17:$B$30,B1955,'Trimcap letter face (2)'!$G$17:$G$30)) +
(SUMIF('Channel letter fabrication'!$B$17:$B$30,B1955,'Channel letter fabrication'!$G$17:$G$30)) +
(SUMIF('Channel letter fabrication (2)'!$B$17:$B$30,B1955,'Channel letter fabrication (2)'!$G$17:$G$30))</f>
        <v>0</v>
      </c>
    </row>
    <row r="1956" spans="1:10">
      <c r="A1956" s="28">
        <f>[1]ODBC!$A1956</f>
        <v>0</v>
      </c>
      <c r="B1956" s="29">
        <f>[1]ODBC!B1956</f>
        <v>0</v>
      </c>
      <c r="C1956" s="30" t="str">
        <f>IFERROR(VLOOKUP($B1956,[1]ODBC!$B:$H,2,FALSE),"")</f>
        <v/>
      </c>
      <c r="D1956" s="30" t="str">
        <f>IFERROR(VLOOKUP($B1956,[1]ODBC!$B:$H,3,FALSE),"")</f>
        <v/>
      </c>
      <c r="E1956" s="30" t="str">
        <f>IFERROR(VLOOKUP($B1956,[1]ODBC!$B:$H,4,FALSE),"")</f>
        <v/>
      </c>
      <c r="F1956" s="31" t="str">
        <f>IFERROR(VLOOKUP($B1956,[1]ODBC!$B:$H,5,FALSE),"")</f>
        <v/>
      </c>
      <c r="G1956" s="32">
        <f>[1]ODBC!G1956</f>
        <v>0</v>
      </c>
      <c r="H1956" s="33">
        <f>SUM([1]ODBC!H1956)</f>
        <v>0</v>
      </c>
      <c r="I1956" s="41" t="str">
        <f>'Vinyl cutting'!$B$2</f>
        <v>J36938</v>
      </c>
      <c r="J1956" s="42">
        <f ca="1">(SUMIF('Freeform time and material'!$B$17:$B$30,B1956,'Freeform time and material'!$G$17:$G$30)) +
(SUMIF('Vinyl cutting'!$B$17:$B$30,B1956,'Vinyl cutting'!$G$17:$G$30)) +
(SUMIF('Vinyl cutting (2)'!$B$17:$B$30,B1956,'Vinyl cutting (2)'!$G$17:$G$30)) +
(SUMIF('Apply vinyl graphics'!$B$17:$B$30,B1956,'Apply vinyl graphics'!$G$17:$G$30)) +
(SUMIF('Apply vinyl graphics (2)'!$B$17:$B$30,B1956,'Apply vinyl graphics (2)'!$G$17:$G$30)) +
(SUMIF('Alum pan sign'!$B$17:$B$30,B1956,'Alum pan sign'!$G$17:$G$30)) +
(SUMIF('Alum pan sign (2)'!$B$17:$B$30,B1956,'Alum pan sign (2)'!$G$17:$G$30)) +
(SUMIF('Economy pan sign'!$B$17:$B$30,B1956,'Economy pan sign'!$G$17:$G$30)) +
(SUMIF('Post and panel sign'!$B$17:$B$30,B1956,'Post and panel sign'!$G$17:$G$30)) +
(SUMIF('Post and panel sign (2)'!$B$17:$B$30,B1956,'Post and panel sign (2)'!$G$17:$G$30)) +
(SUMIF('Flat panels only'!$B$17:$B$30,B1956,'Flat panels only'!$G$17:$G$30)) +
(SUMIF('Flat panels only (2)'!$B$17:$B$30,B1956,'Flat panels only (2)'!$G$17:$G$30)) +
(SUMIF('Routed panel shapes'!$B$18:$B$31,B1956,'Routed panel shapes'!$G$18:$G$31)) +
(SUMIF('Routed panel shapes (2)'!$B$18:$B$31,B1956,'Routed panel shapes (2)'!$G$18:$G$31)) +
(SUMIF('Routed face only'!$B$17:$B$30,B1956,'Routed face only'!$G$17:$G$30)) +
(SUMIF('Routed face only (2)'!$B$17:$B$30,B1956,'Routed face only (2)'!$G$17:$G$30)) +
(SUMIF('Routed alum faces letters'!$B$17:$B$30,B1956,'Routed alum faces letters'!$G$17:$G$30)) +
(SUMIF('Routed alum faces letters (2)'!$B$17:$B$30,B1956,'Routed alum faces letters (2)'!$G$17:$G$30)) +
(SUMIF('Routed push through acrylic'!$B$17:$B$30,B1956,'Routed push through acrylic'!$G$17:$G$30)) +
(SUMIF('Routed push through acrylic (2)'!$B$17:$B$30,B1956,'Routed push through acrylic (2)'!$G$17:$G$30)) +
(SUMIF('Sf routed cabinet'!$B$17:$B$30,B1956,'Sf routed cabinet'!$G$17:$G$30)) +
(SUMIF('Sf routed cabinet (2)'!$B$17:$B$30,B1956,'Sf routed cabinet (2)'!$G$17:$G$30)) +
(SUMIF('Df routed cabinet'!$B$17:$B$30,B1956,'Df routed cabinet'!$G$17:$G$30)) +
(SUMIF('Df routed cabinet (2)'!$B$17:$B$30,B1956,'Df routed cabinet (2)'!$G$17:$G$30)) +
(SUMIF('Sf acrylic cabinet'!$B$17:$B$30,B1956,'Sf acrylic cabinet'!$G$17:$G$30)) +
(SUMIF('Sf acrylic cabinet (2)'!$B$17:$B$30,B1956,'Sf acrylic cabinet (2)'!$G$17:$G$30)) +
(SUMIF('Economy Sf acrylic'!$B$17:$B$30,B1956,'Economy Sf acrylic'!$G$17:$G$30)) +
(SUMIF('Df acrylic cabinet'!$B$17:$B$30,B1956,'Df acrylic cabinet'!$G$17:$G$30)) +
(SUMIF('Df acrylic cabinet (2)'!$B$17:$B$30,B1956,'Df acrylic cabinet (2)'!$G$17:$G$30)) +
(SUMIF('Sf flex cabinet'!$B$17:$B$30,B1956,'Sf flex cabinet'!$G$17:$G$30)) +
(SUMIF('Sf flex cabinet (2)'!$B$17:$B$30,B1956,'Sf flex cabinet (2)'!$G$17:$G$30)) +
(SUMIF('Df flex cabinet'!$B$17:$B$36,B1956,'Df flex cabinet'!$G$17:$G$36)) +
(SUMIF('Df flex cabinet (2)'!$B$17:$B$36,B1956,'Df flex cabinet (2)'!$G$17:$G$36)) +
(SUMIF('Pole cover'!$B$17:$B$30,B1956,'Pole cover'!$G$17:$G$30)) +
(SUMIF('Pole cover (2)'!$B$17:$B$30,B1956,'Pole cover (2)'!$G$17:$G$30)) +
(SUMIF('Structural Steel Fab'!$B$17:$B$29,B1956,'Structural Steel Fab'!$G$17:$G$29)) +
(SUMIF(Reveal!$B$17:$B$30,B1956,Reveal!$G$17:$G$30)) +
(SUMIF('Reveal (2)'!$B$17:$B$30,B1956,'Reveal (2)'!$G$17:$G$30)) +
(SUMIF('Crown cove top'!$B$17:$B$30,B1956,'Crown cove top'!$G$17:$G$30)) +
(SUMIF('EMC assembly'!$B$17:$B$30,B1956,'EMC assembly'!$G$17:$G$30)) +
(SUMIF(Crating!$B$17:$B$29,B1956,Crating!$G$17:$G$29)) +
(SUMIF('LED wiring'!$B$17:$B$30,B1956,'LED wiring'!$G$17:$G$30)) +
(SUMIF('Changeable copy face'!$B$17:$B$30,B1956,'Changeable copy face'!$G$17:$G$30)) +
(SUMIF('Flex face assembly'!$B$17:$B$30,B1956,'Flex face assembly'!$G$17:$G$30)) +
(SUMIF('Routed face assembly'!$B$17:$B$30,B1956,'Routed face assembly'!$G$17:$G$30)) +
(SUMIF('Paint calculation'!$B$17:$B$30,B1956,'Paint calculation'!$G$17:$G$30)) +
(SUMIF('Trimcap letter face'!$B$17:$B$30,B1956,'Trimcap letter face'!$G$17:$G$30)) +
(SUMIF('Trimcap letter face (2)'!$B$17:$B$30,B1956,'Trimcap letter face (2)'!$G$17:$G$30)) +
(SUMIF('Channel letter fabrication'!$B$17:$B$30,B1956,'Channel letter fabrication'!$G$17:$G$30)) +
(SUMIF('Channel letter fabrication (2)'!$B$17:$B$30,B1956,'Channel letter fabrication (2)'!$G$17:$G$30))</f>
        <v>0</v>
      </c>
    </row>
    <row r="1957" spans="1:10">
      <c r="A1957" s="28">
        <f>[1]ODBC!$A1957</f>
        <v>0</v>
      </c>
      <c r="B1957" s="29">
        <f>[1]ODBC!B1957</f>
        <v>0</v>
      </c>
      <c r="C1957" s="30" t="str">
        <f>IFERROR(VLOOKUP($B1957,[1]ODBC!$B:$H,2,FALSE),"")</f>
        <v/>
      </c>
      <c r="D1957" s="30" t="str">
        <f>IFERROR(VLOOKUP($B1957,[1]ODBC!$B:$H,3,FALSE),"")</f>
        <v/>
      </c>
      <c r="E1957" s="30" t="str">
        <f>IFERROR(VLOOKUP($B1957,[1]ODBC!$B:$H,4,FALSE),"")</f>
        <v/>
      </c>
      <c r="F1957" s="31" t="str">
        <f>IFERROR(VLOOKUP($B1957,[1]ODBC!$B:$H,5,FALSE),"")</f>
        <v/>
      </c>
      <c r="G1957" s="32">
        <f>[1]ODBC!G1957</f>
        <v>0</v>
      </c>
      <c r="H1957" s="33">
        <f>SUM([1]ODBC!H1957)</f>
        <v>0</v>
      </c>
      <c r="I1957" s="41" t="str">
        <f>'Vinyl cutting'!$B$2</f>
        <v>J36938</v>
      </c>
      <c r="J1957" s="42">
        <f ca="1">(SUMIF('Freeform time and material'!$B$17:$B$30,B1957,'Freeform time and material'!$G$17:$G$30)) +
(SUMIF('Vinyl cutting'!$B$17:$B$30,B1957,'Vinyl cutting'!$G$17:$G$30)) +
(SUMIF('Vinyl cutting (2)'!$B$17:$B$30,B1957,'Vinyl cutting (2)'!$G$17:$G$30)) +
(SUMIF('Apply vinyl graphics'!$B$17:$B$30,B1957,'Apply vinyl graphics'!$G$17:$G$30)) +
(SUMIF('Apply vinyl graphics (2)'!$B$17:$B$30,B1957,'Apply vinyl graphics (2)'!$G$17:$G$30)) +
(SUMIF('Alum pan sign'!$B$17:$B$30,B1957,'Alum pan sign'!$G$17:$G$30)) +
(SUMIF('Alum pan sign (2)'!$B$17:$B$30,B1957,'Alum pan sign (2)'!$G$17:$G$30)) +
(SUMIF('Economy pan sign'!$B$17:$B$30,B1957,'Economy pan sign'!$G$17:$G$30)) +
(SUMIF('Post and panel sign'!$B$17:$B$30,B1957,'Post and panel sign'!$G$17:$G$30)) +
(SUMIF('Post and panel sign (2)'!$B$17:$B$30,B1957,'Post and panel sign (2)'!$G$17:$G$30)) +
(SUMIF('Flat panels only'!$B$17:$B$30,B1957,'Flat panels only'!$G$17:$G$30)) +
(SUMIF('Flat panels only (2)'!$B$17:$B$30,B1957,'Flat panels only (2)'!$G$17:$G$30)) +
(SUMIF('Routed panel shapes'!$B$18:$B$31,B1957,'Routed panel shapes'!$G$18:$G$31)) +
(SUMIF('Routed panel shapes (2)'!$B$18:$B$31,B1957,'Routed panel shapes (2)'!$G$18:$G$31)) +
(SUMIF('Routed face only'!$B$17:$B$30,B1957,'Routed face only'!$G$17:$G$30)) +
(SUMIF('Routed face only (2)'!$B$17:$B$30,B1957,'Routed face only (2)'!$G$17:$G$30)) +
(SUMIF('Routed alum faces letters'!$B$17:$B$30,B1957,'Routed alum faces letters'!$G$17:$G$30)) +
(SUMIF('Routed alum faces letters (2)'!$B$17:$B$30,B1957,'Routed alum faces letters (2)'!$G$17:$G$30)) +
(SUMIF('Routed push through acrylic'!$B$17:$B$30,B1957,'Routed push through acrylic'!$G$17:$G$30)) +
(SUMIF('Routed push through acrylic (2)'!$B$17:$B$30,B1957,'Routed push through acrylic (2)'!$G$17:$G$30)) +
(SUMIF('Sf routed cabinet'!$B$17:$B$30,B1957,'Sf routed cabinet'!$G$17:$G$30)) +
(SUMIF('Sf routed cabinet (2)'!$B$17:$B$30,B1957,'Sf routed cabinet (2)'!$G$17:$G$30)) +
(SUMIF('Df routed cabinet'!$B$17:$B$30,B1957,'Df routed cabinet'!$G$17:$G$30)) +
(SUMIF('Df routed cabinet (2)'!$B$17:$B$30,B1957,'Df routed cabinet (2)'!$G$17:$G$30)) +
(SUMIF('Sf acrylic cabinet'!$B$17:$B$30,B1957,'Sf acrylic cabinet'!$G$17:$G$30)) +
(SUMIF('Sf acrylic cabinet (2)'!$B$17:$B$30,B1957,'Sf acrylic cabinet (2)'!$G$17:$G$30)) +
(SUMIF('Economy Sf acrylic'!$B$17:$B$30,B1957,'Economy Sf acrylic'!$G$17:$G$30)) +
(SUMIF('Df acrylic cabinet'!$B$17:$B$30,B1957,'Df acrylic cabinet'!$G$17:$G$30)) +
(SUMIF('Df acrylic cabinet (2)'!$B$17:$B$30,B1957,'Df acrylic cabinet (2)'!$G$17:$G$30)) +
(SUMIF('Sf flex cabinet'!$B$17:$B$30,B1957,'Sf flex cabinet'!$G$17:$G$30)) +
(SUMIF('Sf flex cabinet (2)'!$B$17:$B$30,B1957,'Sf flex cabinet (2)'!$G$17:$G$30)) +
(SUMIF('Df flex cabinet'!$B$17:$B$36,B1957,'Df flex cabinet'!$G$17:$G$36)) +
(SUMIF('Df flex cabinet (2)'!$B$17:$B$36,B1957,'Df flex cabinet (2)'!$G$17:$G$36)) +
(SUMIF('Pole cover'!$B$17:$B$30,B1957,'Pole cover'!$G$17:$G$30)) +
(SUMIF('Pole cover (2)'!$B$17:$B$30,B1957,'Pole cover (2)'!$G$17:$G$30)) +
(SUMIF('Structural Steel Fab'!$B$17:$B$29,B1957,'Structural Steel Fab'!$G$17:$G$29)) +
(SUMIF(Reveal!$B$17:$B$30,B1957,Reveal!$G$17:$G$30)) +
(SUMIF('Reveal (2)'!$B$17:$B$30,B1957,'Reveal (2)'!$G$17:$G$30)) +
(SUMIF('Crown cove top'!$B$17:$B$30,B1957,'Crown cove top'!$G$17:$G$30)) +
(SUMIF('EMC assembly'!$B$17:$B$30,B1957,'EMC assembly'!$G$17:$G$30)) +
(SUMIF(Crating!$B$17:$B$29,B1957,Crating!$G$17:$G$29)) +
(SUMIF('LED wiring'!$B$17:$B$30,B1957,'LED wiring'!$G$17:$G$30)) +
(SUMIF('Changeable copy face'!$B$17:$B$30,B1957,'Changeable copy face'!$G$17:$G$30)) +
(SUMIF('Flex face assembly'!$B$17:$B$30,B1957,'Flex face assembly'!$G$17:$G$30)) +
(SUMIF('Routed face assembly'!$B$17:$B$30,B1957,'Routed face assembly'!$G$17:$G$30)) +
(SUMIF('Paint calculation'!$B$17:$B$30,B1957,'Paint calculation'!$G$17:$G$30)) +
(SUMIF('Trimcap letter face'!$B$17:$B$30,B1957,'Trimcap letter face'!$G$17:$G$30)) +
(SUMIF('Trimcap letter face (2)'!$B$17:$B$30,B1957,'Trimcap letter face (2)'!$G$17:$G$30)) +
(SUMIF('Channel letter fabrication'!$B$17:$B$30,B1957,'Channel letter fabrication'!$G$17:$G$30)) +
(SUMIF('Channel letter fabrication (2)'!$B$17:$B$30,B1957,'Channel letter fabrication (2)'!$G$17:$G$30))</f>
        <v>0</v>
      </c>
    </row>
    <row r="1958" spans="1:10">
      <c r="A1958" s="28">
        <f>[1]ODBC!$A1958</f>
        <v>0</v>
      </c>
      <c r="B1958" s="29">
        <f>[1]ODBC!B1958</f>
        <v>0</v>
      </c>
      <c r="C1958" s="30" t="str">
        <f>IFERROR(VLOOKUP($B1958,[1]ODBC!$B:$H,2,FALSE),"")</f>
        <v/>
      </c>
      <c r="D1958" s="30" t="str">
        <f>IFERROR(VLOOKUP($B1958,[1]ODBC!$B:$H,3,FALSE),"")</f>
        <v/>
      </c>
      <c r="E1958" s="30" t="str">
        <f>IFERROR(VLOOKUP($B1958,[1]ODBC!$B:$H,4,FALSE),"")</f>
        <v/>
      </c>
      <c r="F1958" s="31" t="str">
        <f>IFERROR(VLOOKUP($B1958,[1]ODBC!$B:$H,5,FALSE),"")</f>
        <v/>
      </c>
      <c r="G1958" s="32">
        <f>[1]ODBC!G1958</f>
        <v>0</v>
      </c>
      <c r="H1958" s="33">
        <f>SUM([1]ODBC!H1958)</f>
        <v>0</v>
      </c>
      <c r="I1958" s="41" t="str">
        <f>'Vinyl cutting'!$B$2</f>
        <v>J36938</v>
      </c>
      <c r="J1958" s="42">
        <f ca="1">(SUMIF('Freeform time and material'!$B$17:$B$30,B1958,'Freeform time and material'!$G$17:$G$30)) +
(SUMIF('Vinyl cutting'!$B$17:$B$30,B1958,'Vinyl cutting'!$G$17:$G$30)) +
(SUMIF('Vinyl cutting (2)'!$B$17:$B$30,B1958,'Vinyl cutting (2)'!$G$17:$G$30)) +
(SUMIF('Apply vinyl graphics'!$B$17:$B$30,B1958,'Apply vinyl graphics'!$G$17:$G$30)) +
(SUMIF('Apply vinyl graphics (2)'!$B$17:$B$30,B1958,'Apply vinyl graphics (2)'!$G$17:$G$30)) +
(SUMIF('Alum pan sign'!$B$17:$B$30,B1958,'Alum pan sign'!$G$17:$G$30)) +
(SUMIF('Alum pan sign (2)'!$B$17:$B$30,B1958,'Alum pan sign (2)'!$G$17:$G$30)) +
(SUMIF('Economy pan sign'!$B$17:$B$30,B1958,'Economy pan sign'!$G$17:$G$30)) +
(SUMIF('Post and panel sign'!$B$17:$B$30,B1958,'Post and panel sign'!$G$17:$G$30)) +
(SUMIF('Post and panel sign (2)'!$B$17:$B$30,B1958,'Post and panel sign (2)'!$G$17:$G$30)) +
(SUMIF('Flat panels only'!$B$17:$B$30,B1958,'Flat panels only'!$G$17:$G$30)) +
(SUMIF('Flat panels only (2)'!$B$17:$B$30,B1958,'Flat panels only (2)'!$G$17:$G$30)) +
(SUMIF('Routed panel shapes'!$B$18:$B$31,B1958,'Routed panel shapes'!$G$18:$G$31)) +
(SUMIF('Routed panel shapes (2)'!$B$18:$B$31,B1958,'Routed panel shapes (2)'!$G$18:$G$31)) +
(SUMIF('Routed face only'!$B$17:$B$30,B1958,'Routed face only'!$G$17:$G$30)) +
(SUMIF('Routed face only (2)'!$B$17:$B$30,B1958,'Routed face only (2)'!$G$17:$G$30)) +
(SUMIF('Routed alum faces letters'!$B$17:$B$30,B1958,'Routed alum faces letters'!$G$17:$G$30)) +
(SUMIF('Routed alum faces letters (2)'!$B$17:$B$30,B1958,'Routed alum faces letters (2)'!$G$17:$G$30)) +
(SUMIF('Routed push through acrylic'!$B$17:$B$30,B1958,'Routed push through acrylic'!$G$17:$G$30)) +
(SUMIF('Routed push through acrylic (2)'!$B$17:$B$30,B1958,'Routed push through acrylic (2)'!$G$17:$G$30)) +
(SUMIF('Sf routed cabinet'!$B$17:$B$30,B1958,'Sf routed cabinet'!$G$17:$G$30)) +
(SUMIF('Sf routed cabinet (2)'!$B$17:$B$30,B1958,'Sf routed cabinet (2)'!$G$17:$G$30)) +
(SUMIF('Df routed cabinet'!$B$17:$B$30,B1958,'Df routed cabinet'!$G$17:$G$30)) +
(SUMIF('Df routed cabinet (2)'!$B$17:$B$30,B1958,'Df routed cabinet (2)'!$G$17:$G$30)) +
(SUMIF('Sf acrylic cabinet'!$B$17:$B$30,B1958,'Sf acrylic cabinet'!$G$17:$G$30)) +
(SUMIF('Sf acrylic cabinet (2)'!$B$17:$B$30,B1958,'Sf acrylic cabinet (2)'!$G$17:$G$30)) +
(SUMIF('Economy Sf acrylic'!$B$17:$B$30,B1958,'Economy Sf acrylic'!$G$17:$G$30)) +
(SUMIF('Df acrylic cabinet'!$B$17:$B$30,B1958,'Df acrylic cabinet'!$G$17:$G$30)) +
(SUMIF('Df acrylic cabinet (2)'!$B$17:$B$30,B1958,'Df acrylic cabinet (2)'!$G$17:$G$30)) +
(SUMIF('Sf flex cabinet'!$B$17:$B$30,B1958,'Sf flex cabinet'!$G$17:$G$30)) +
(SUMIF('Sf flex cabinet (2)'!$B$17:$B$30,B1958,'Sf flex cabinet (2)'!$G$17:$G$30)) +
(SUMIF('Df flex cabinet'!$B$17:$B$36,B1958,'Df flex cabinet'!$G$17:$G$36)) +
(SUMIF('Df flex cabinet (2)'!$B$17:$B$36,B1958,'Df flex cabinet (2)'!$G$17:$G$36)) +
(SUMIF('Pole cover'!$B$17:$B$30,B1958,'Pole cover'!$G$17:$G$30)) +
(SUMIF('Pole cover (2)'!$B$17:$B$30,B1958,'Pole cover (2)'!$G$17:$G$30)) +
(SUMIF('Structural Steel Fab'!$B$17:$B$29,B1958,'Structural Steel Fab'!$G$17:$G$29)) +
(SUMIF(Reveal!$B$17:$B$30,B1958,Reveal!$G$17:$G$30)) +
(SUMIF('Reveal (2)'!$B$17:$B$30,B1958,'Reveal (2)'!$G$17:$G$30)) +
(SUMIF('Crown cove top'!$B$17:$B$30,B1958,'Crown cove top'!$G$17:$G$30)) +
(SUMIF('EMC assembly'!$B$17:$B$30,B1958,'EMC assembly'!$G$17:$G$30)) +
(SUMIF(Crating!$B$17:$B$29,B1958,Crating!$G$17:$G$29)) +
(SUMIF('LED wiring'!$B$17:$B$30,B1958,'LED wiring'!$G$17:$G$30)) +
(SUMIF('Changeable copy face'!$B$17:$B$30,B1958,'Changeable copy face'!$G$17:$G$30)) +
(SUMIF('Flex face assembly'!$B$17:$B$30,B1958,'Flex face assembly'!$G$17:$G$30)) +
(SUMIF('Routed face assembly'!$B$17:$B$30,B1958,'Routed face assembly'!$G$17:$G$30)) +
(SUMIF('Paint calculation'!$B$17:$B$30,B1958,'Paint calculation'!$G$17:$G$30)) +
(SUMIF('Trimcap letter face'!$B$17:$B$30,B1958,'Trimcap letter face'!$G$17:$G$30)) +
(SUMIF('Trimcap letter face (2)'!$B$17:$B$30,B1958,'Trimcap letter face (2)'!$G$17:$G$30)) +
(SUMIF('Channel letter fabrication'!$B$17:$B$30,B1958,'Channel letter fabrication'!$G$17:$G$30)) +
(SUMIF('Channel letter fabrication (2)'!$B$17:$B$30,B1958,'Channel letter fabrication (2)'!$G$17:$G$30))</f>
        <v>0</v>
      </c>
    </row>
    <row r="1959" spans="1:10">
      <c r="A1959" s="28">
        <f>[1]ODBC!$A1959</f>
        <v>0</v>
      </c>
      <c r="B1959" s="29">
        <f>[1]ODBC!B1959</f>
        <v>0</v>
      </c>
      <c r="C1959" s="30" t="str">
        <f>IFERROR(VLOOKUP($B1959,[1]ODBC!$B:$H,2,FALSE),"")</f>
        <v/>
      </c>
      <c r="D1959" s="30" t="str">
        <f>IFERROR(VLOOKUP($B1959,[1]ODBC!$B:$H,3,FALSE),"")</f>
        <v/>
      </c>
      <c r="E1959" s="30" t="str">
        <f>IFERROR(VLOOKUP($B1959,[1]ODBC!$B:$H,4,FALSE),"")</f>
        <v/>
      </c>
      <c r="F1959" s="31" t="str">
        <f>IFERROR(VLOOKUP($B1959,[1]ODBC!$B:$H,5,FALSE),"")</f>
        <v/>
      </c>
      <c r="G1959" s="32">
        <f>[1]ODBC!G1959</f>
        <v>0</v>
      </c>
      <c r="H1959" s="33">
        <f>SUM([1]ODBC!H1959)</f>
        <v>0</v>
      </c>
      <c r="I1959" s="41" t="str">
        <f>'Vinyl cutting'!$B$2</f>
        <v>J36938</v>
      </c>
      <c r="J1959" s="42">
        <f ca="1">(SUMIF('Freeform time and material'!$B$17:$B$30,B1959,'Freeform time and material'!$G$17:$G$30)) +
(SUMIF('Vinyl cutting'!$B$17:$B$30,B1959,'Vinyl cutting'!$G$17:$G$30)) +
(SUMIF('Vinyl cutting (2)'!$B$17:$B$30,B1959,'Vinyl cutting (2)'!$G$17:$G$30)) +
(SUMIF('Apply vinyl graphics'!$B$17:$B$30,B1959,'Apply vinyl graphics'!$G$17:$G$30)) +
(SUMIF('Apply vinyl graphics (2)'!$B$17:$B$30,B1959,'Apply vinyl graphics (2)'!$G$17:$G$30)) +
(SUMIF('Alum pan sign'!$B$17:$B$30,B1959,'Alum pan sign'!$G$17:$G$30)) +
(SUMIF('Alum pan sign (2)'!$B$17:$B$30,B1959,'Alum pan sign (2)'!$G$17:$G$30)) +
(SUMIF('Economy pan sign'!$B$17:$B$30,B1959,'Economy pan sign'!$G$17:$G$30)) +
(SUMIF('Post and panel sign'!$B$17:$B$30,B1959,'Post and panel sign'!$G$17:$G$30)) +
(SUMIF('Post and panel sign (2)'!$B$17:$B$30,B1959,'Post and panel sign (2)'!$G$17:$G$30)) +
(SUMIF('Flat panels only'!$B$17:$B$30,B1959,'Flat panels only'!$G$17:$G$30)) +
(SUMIF('Flat panels only (2)'!$B$17:$B$30,B1959,'Flat panels only (2)'!$G$17:$G$30)) +
(SUMIF('Routed panel shapes'!$B$18:$B$31,B1959,'Routed panel shapes'!$G$18:$G$31)) +
(SUMIF('Routed panel shapes (2)'!$B$18:$B$31,B1959,'Routed panel shapes (2)'!$G$18:$G$31)) +
(SUMIF('Routed face only'!$B$17:$B$30,B1959,'Routed face only'!$G$17:$G$30)) +
(SUMIF('Routed face only (2)'!$B$17:$B$30,B1959,'Routed face only (2)'!$G$17:$G$30)) +
(SUMIF('Routed alum faces letters'!$B$17:$B$30,B1959,'Routed alum faces letters'!$G$17:$G$30)) +
(SUMIF('Routed alum faces letters (2)'!$B$17:$B$30,B1959,'Routed alum faces letters (2)'!$G$17:$G$30)) +
(SUMIF('Routed push through acrylic'!$B$17:$B$30,B1959,'Routed push through acrylic'!$G$17:$G$30)) +
(SUMIF('Routed push through acrylic (2)'!$B$17:$B$30,B1959,'Routed push through acrylic (2)'!$G$17:$G$30)) +
(SUMIF('Sf routed cabinet'!$B$17:$B$30,B1959,'Sf routed cabinet'!$G$17:$G$30)) +
(SUMIF('Sf routed cabinet (2)'!$B$17:$B$30,B1959,'Sf routed cabinet (2)'!$G$17:$G$30)) +
(SUMIF('Df routed cabinet'!$B$17:$B$30,B1959,'Df routed cabinet'!$G$17:$G$30)) +
(SUMIF('Df routed cabinet (2)'!$B$17:$B$30,B1959,'Df routed cabinet (2)'!$G$17:$G$30)) +
(SUMIF('Sf acrylic cabinet'!$B$17:$B$30,B1959,'Sf acrylic cabinet'!$G$17:$G$30)) +
(SUMIF('Sf acrylic cabinet (2)'!$B$17:$B$30,B1959,'Sf acrylic cabinet (2)'!$G$17:$G$30)) +
(SUMIF('Economy Sf acrylic'!$B$17:$B$30,B1959,'Economy Sf acrylic'!$G$17:$G$30)) +
(SUMIF('Df acrylic cabinet'!$B$17:$B$30,B1959,'Df acrylic cabinet'!$G$17:$G$30)) +
(SUMIF('Df acrylic cabinet (2)'!$B$17:$B$30,B1959,'Df acrylic cabinet (2)'!$G$17:$G$30)) +
(SUMIF('Sf flex cabinet'!$B$17:$B$30,B1959,'Sf flex cabinet'!$G$17:$G$30)) +
(SUMIF('Sf flex cabinet (2)'!$B$17:$B$30,B1959,'Sf flex cabinet (2)'!$G$17:$G$30)) +
(SUMIF('Df flex cabinet'!$B$17:$B$36,B1959,'Df flex cabinet'!$G$17:$G$36)) +
(SUMIF('Df flex cabinet (2)'!$B$17:$B$36,B1959,'Df flex cabinet (2)'!$G$17:$G$36)) +
(SUMIF('Pole cover'!$B$17:$B$30,B1959,'Pole cover'!$G$17:$G$30)) +
(SUMIF('Pole cover (2)'!$B$17:$B$30,B1959,'Pole cover (2)'!$G$17:$G$30)) +
(SUMIF('Structural Steel Fab'!$B$17:$B$29,B1959,'Structural Steel Fab'!$G$17:$G$29)) +
(SUMIF(Reveal!$B$17:$B$30,B1959,Reveal!$G$17:$G$30)) +
(SUMIF('Reveal (2)'!$B$17:$B$30,B1959,'Reveal (2)'!$G$17:$G$30)) +
(SUMIF('Crown cove top'!$B$17:$B$30,B1959,'Crown cove top'!$G$17:$G$30)) +
(SUMIF('EMC assembly'!$B$17:$B$30,B1959,'EMC assembly'!$G$17:$G$30)) +
(SUMIF(Crating!$B$17:$B$29,B1959,Crating!$G$17:$G$29)) +
(SUMIF('LED wiring'!$B$17:$B$30,B1959,'LED wiring'!$G$17:$G$30)) +
(SUMIF('Changeable copy face'!$B$17:$B$30,B1959,'Changeable copy face'!$G$17:$G$30)) +
(SUMIF('Flex face assembly'!$B$17:$B$30,B1959,'Flex face assembly'!$G$17:$G$30)) +
(SUMIF('Routed face assembly'!$B$17:$B$30,B1959,'Routed face assembly'!$G$17:$G$30)) +
(SUMIF('Paint calculation'!$B$17:$B$30,B1959,'Paint calculation'!$G$17:$G$30)) +
(SUMIF('Trimcap letter face'!$B$17:$B$30,B1959,'Trimcap letter face'!$G$17:$G$30)) +
(SUMIF('Trimcap letter face (2)'!$B$17:$B$30,B1959,'Trimcap letter face (2)'!$G$17:$G$30)) +
(SUMIF('Channel letter fabrication'!$B$17:$B$30,B1959,'Channel letter fabrication'!$G$17:$G$30)) +
(SUMIF('Channel letter fabrication (2)'!$B$17:$B$30,B1959,'Channel letter fabrication (2)'!$G$17:$G$30))</f>
        <v>0</v>
      </c>
    </row>
    <row r="1960" spans="1:10">
      <c r="A1960" s="28">
        <f>[1]ODBC!$A1960</f>
        <v>0</v>
      </c>
      <c r="B1960" s="29">
        <f>[1]ODBC!B1960</f>
        <v>0</v>
      </c>
      <c r="C1960" s="30" t="str">
        <f>IFERROR(VLOOKUP($B1960,[1]ODBC!$B:$H,2,FALSE),"")</f>
        <v/>
      </c>
      <c r="D1960" s="30" t="str">
        <f>IFERROR(VLOOKUP($B1960,[1]ODBC!$B:$H,3,FALSE),"")</f>
        <v/>
      </c>
      <c r="E1960" s="30" t="str">
        <f>IFERROR(VLOOKUP($B1960,[1]ODBC!$B:$H,4,FALSE),"")</f>
        <v/>
      </c>
      <c r="F1960" s="31" t="str">
        <f>IFERROR(VLOOKUP($B1960,[1]ODBC!$B:$H,5,FALSE),"")</f>
        <v/>
      </c>
      <c r="G1960" s="32">
        <f>[1]ODBC!G1960</f>
        <v>0</v>
      </c>
      <c r="H1960" s="33">
        <f>SUM([1]ODBC!H1960)</f>
        <v>0</v>
      </c>
      <c r="I1960" s="41" t="str">
        <f>'Vinyl cutting'!$B$2</f>
        <v>J36938</v>
      </c>
      <c r="J1960" s="42">
        <f ca="1">(SUMIF('Freeform time and material'!$B$17:$B$30,B1960,'Freeform time and material'!$G$17:$G$30)) +
(SUMIF('Vinyl cutting'!$B$17:$B$30,B1960,'Vinyl cutting'!$G$17:$G$30)) +
(SUMIF('Vinyl cutting (2)'!$B$17:$B$30,B1960,'Vinyl cutting (2)'!$G$17:$G$30)) +
(SUMIF('Apply vinyl graphics'!$B$17:$B$30,B1960,'Apply vinyl graphics'!$G$17:$G$30)) +
(SUMIF('Apply vinyl graphics (2)'!$B$17:$B$30,B1960,'Apply vinyl graphics (2)'!$G$17:$G$30)) +
(SUMIF('Alum pan sign'!$B$17:$B$30,B1960,'Alum pan sign'!$G$17:$G$30)) +
(SUMIF('Alum pan sign (2)'!$B$17:$B$30,B1960,'Alum pan sign (2)'!$G$17:$G$30)) +
(SUMIF('Economy pan sign'!$B$17:$B$30,B1960,'Economy pan sign'!$G$17:$G$30)) +
(SUMIF('Post and panel sign'!$B$17:$B$30,B1960,'Post and panel sign'!$G$17:$G$30)) +
(SUMIF('Post and panel sign (2)'!$B$17:$B$30,B1960,'Post and panel sign (2)'!$G$17:$G$30)) +
(SUMIF('Flat panels only'!$B$17:$B$30,B1960,'Flat panels only'!$G$17:$G$30)) +
(SUMIF('Flat panels only (2)'!$B$17:$B$30,B1960,'Flat panels only (2)'!$G$17:$G$30)) +
(SUMIF('Routed panel shapes'!$B$18:$B$31,B1960,'Routed panel shapes'!$G$18:$G$31)) +
(SUMIF('Routed panel shapes (2)'!$B$18:$B$31,B1960,'Routed panel shapes (2)'!$G$18:$G$31)) +
(SUMIF('Routed face only'!$B$17:$B$30,B1960,'Routed face only'!$G$17:$G$30)) +
(SUMIF('Routed face only (2)'!$B$17:$B$30,B1960,'Routed face only (2)'!$G$17:$G$30)) +
(SUMIF('Routed alum faces letters'!$B$17:$B$30,B1960,'Routed alum faces letters'!$G$17:$G$30)) +
(SUMIF('Routed alum faces letters (2)'!$B$17:$B$30,B1960,'Routed alum faces letters (2)'!$G$17:$G$30)) +
(SUMIF('Routed push through acrylic'!$B$17:$B$30,B1960,'Routed push through acrylic'!$G$17:$G$30)) +
(SUMIF('Routed push through acrylic (2)'!$B$17:$B$30,B1960,'Routed push through acrylic (2)'!$G$17:$G$30)) +
(SUMIF('Sf routed cabinet'!$B$17:$B$30,B1960,'Sf routed cabinet'!$G$17:$G$30)) +
(SUMIF('Sf routed cabinet (2)'!$B$17:$B$30,B1960,'Sf routed cabinet (2)'!$G$17:$G$30)) +
(SUMIF('Df routed cabinet'!$B$17:$B$30,B1960,'Df routed cabinet'!$G$17:$G$30)) +
(SUMIF('Df routed cabinet (2)'!$B$17:$B$30,B1960,'Df routed cabinet (2)'!$G$17:$G$30)) +
(SUMIF('Sf acrylic cabinet'!$B$17:$B$30,B1960,'Sf acrylic cabinet'!$G$17:$G$30)) +
(SUMIF('Sf acrylic cabinet (2)'!$B$17:$B$30,B1960,'Sf acrylic cabinet (2)'!$G$17:$G$30)) +
(SUMIF('Economy Sf acrylic'!$B$17:$B$30,B1960,'Economy Sf acrylic'!$G$17:$G$30)) +
(SUMIF('Df acrylic cabinet'!$B$17:$B$30,B1960,'Df acrylic cabinet'!$G$17:$G$30)) +
(SUMIF('Df acrylic cabinet (2)'!$B$17:$B$30,B1960,'Df acrylic cabinet (2)'!$G$17:$G$30)) +
(SUMIF('Sf flex cabinet'!$B$17:$B$30,B1960,'Sf flex cabinet'!$G$17:$G$30)) +
(SUMIF('Sf flex cabinet (2)'!$B$17:$B$30,B1960,'Sf flex cabinet (2)'!$G$17:$G$30)) +
(SUMIF('Df flex cabinet'!$B$17:$B$36,B1960,'Df flex cabinet'!$G$17:$G$36)) +
(SUMIF('Df flex cabinet (2)'!$B$17:$B$36,B1960,'Df flex cabinet (2)'!$G$17:$G$36)) +
(SUMIF('Pole cover'!$B$17:$B$30,B1960,'Pole cover'!$G$17:$G$30)) +
(SUMIF('Pole cover (2)'!$B$17:$B$30,B1960,'Pole cover (2)'!$G$17:$G$30)) +
(SUMIF('Structural Steel Fab'!$B$17:$B$29,B1960,'Structural Steel Fab'!$G$17:$G$29)) +
(SUMIF(Reveal!$B$17:$B$30,B1960,Reveal!$G$17:$G$30)) +
(SUMIF('Reveal (2)'!$B$17:$B$30,B1960,'Reveal (2)'!$G$17:$G$30)) +
(SUMIF('Crown cove top'!$B$17:$B$30,B1960,'Crown cove top'!$G$17:$G$30)) +
(SUMIF('EMC assembly'!$B$17:$B$30,B1960,'EMC assembly'!$G$17:$G$30)) +
(SUMIF(Crating!$B$17:$B$29,B1960,Crating!$G$17:$G$29)) +
(SUMIF('LED wiring'!$B$17:$B$30,B1960,'LED wiring'!$G$17:$G$30)) +
(SUMIF('Changeable copy face'!$B$17:$B$30,B1960,'Changeable copy face'!$G$17:$G$30)) +
(SUMIF('Flex face assembly'!$B$17:$B$30,B1960,'Flex face assembly'!$G$17:$G$30)) +
(SUMIF('Routed face assembly'!$B$17:$B$30,B1960,'Routed face assembly'!$G$17:$G$30)) +
(SUMIF('Paint calculation'!$B$17:$B$30,B1960,'Paint calculation'!$G$17:$G$30)) +
(SUMIF('Trimcap letter face'!$B$17:$B$30,B1960,'Trimcap letter face'!$G$17:$G$30)) +
(SUMIF('Trimcap letter face (2)'!$B$17:$B$30,B1960,'Trimcap letter face (2)'!$G$17:$G$30)) +
(SUMIF('Channel letter fabrication'!$B$17:$B$30,B1960,'Channel letter fabrication'!$G$17:$G$30)) +
(SUMIF('Channel letter fabrication (2)'!$B$17:$B$30,B1960,'Channel letter fabrication (2)'!$G$17:$G$30))</f>
        <v>0</v>
      </c>
    </row>
    <row r="1961" spans="1:10">
      <c r="A1961" s="28">
        <f>[1]ODBC!$A1961</f>
        <v>0</v>
      </c>
      <c r="B1961" s="29">
        <f>[1]ODBC!B1961</f>
        <v>0</v>
      </c>
      <c r="C1961" s="30" t="str">
        <f>IFERROR(VLOOKUP($B1961,[1]ODBC!$B:$H,2,FALSE),"")</f>
        <v/>
      </c>
      <c r="D1961" s="30" t="str">
        <f>IFERROR(VLOOKUP($B1961,[1]ODBC!$B:$H,3,FALSE),"")</f>
        <v/>
      </c>
      <c r="E1961" s="30" t="str">
        <f>IFERROR(VLOOKUP($B1961,[1]ODBC!$B:$H,4,FALSE),"")</f>
        <v/>
      </c>
      <c r="F1961" s="31" t="str">
        <f>IFERROR(VLOOKUP($B1961,[1]ODBC!$B:$H,5,FALSE),"")</f>
        <v/>
      </c>
      <c r="G1961" s="32">
        <f>[1]ODBC!G1961</f>
        <v>0</v>
      </c>
      <c r="H1961" s="33">
        <f>SUM([1]ODBC!H1961)</f>
        <v>0</v>
      </c>
      <c r="I1961" s="41" t="str">
        <f>'Vinyl cutting'!$B$2</f>
        <v>J36938</v>
      </c>
      <c r="J1961" s="42">
        <f ca="1">(SUMIF('Freeform time and material'!$B$17:$B$30,B1961,'Freeform time and material'!$G$17:$G$30)) +
(SUMIF('Vinyl cutting'!$B$17:$B$30,B1961,'Vinyl cutting'!$G$17:$G$30)) +
(SUMIF('Vinyl cutting (2)'!$B$17:$B$30,B1961,'Vinyl cutting (2)'!$G$17:$G$30)) +
(SUMIF('Apply vinyl graphics'!$B$17:$B$30,B1961,'Apply vinyl graphics'!$G$17:$G$30)) +
(SUMIF('Apply vinyl graphics (2)'!$B$17:$B$30,B1961,'Apply vinyl graphics (2)'!$G$17:$G$30)) +
(SUMIF('Alum pan sign'!$B$17:$B$30,B1961,'Alum pan sign'!$G$17:$G$30)) +
(SUMIF('Alum pan sign (2)'!$B$17:$B$30,B1961,'Alum pan sign (2)'!$G$17:$G$30)) +
(SUMIF('Economy pan sign'!$B$17:$B$30,B1961,'Economy pan sign'!$G$17:$G$30)) +
(SUMIF('Post and panel sign'!$B$17:$B$30,B1961,'Post and panel sign'!$G$17:$G$30)) +
(SUMIF('Post and panel sign (2)'!$B$17:$B$30,B1961,'Post and panel sign (2)'!$G$17:$G$30)) +
(SUMIF('Flat panels only'!$B$17:$B$30,B1961,'Flat panels only'!$G$17:$G$30)) +
(SUMIF('Flat panels only (2)'!$B$17:$B$30,B1961,'Flat panels only (2)'!$G$17:$G$30)) +
(SUMIF('Routed panel shapes'!$B$18:$B$31,B1961,'Routed panel shapes'!$G$18:$G$31)) +
(SUMIF('Routed panel shapes (2)'!$B$18:$B$31,B1961,'Routed panel shapes (2)'!$G$18:$G$31)) +
(SUMIF('Routed face only'!$B$17:$B$30,B1961,'Routed face only'!$G$17:$G$30)) +
(SUMIF('Routed face only (2)'!$B$17:$B$30,B1961,'Routed face only (2)'!$G$17:$G$30)) +
(SUMIF('Routed alum faces letters'!$B$17:$B$30,B1961,'Routed alum faces letters'!$G$17:$G$30)) +
(SUMIF('Routed alum faces letters (2)'!$B$17:$B$30,B1961,'Routed alum faces letters (2)'!$G$17:$G$30)) +
(SUMIF('Routed push through acrylic'!$B$17:$B$30,B1961,'Routed push through acrylic'!$G$17:$G$30)) +
(SUMIF('Routed push through acrylic (2)'!$B$17:$B$30,B1961,'Routed push through acrylic (2)'!$G$17:$G$30)) +
(SUMIF('Sf routed cabinet'!$B$17:$B$30,B1961,'Sf routed cabinet'!$G$17:$G$30)) +
(SUMIF('Sf routed cabinet (2)'!$B$17:$B$30,B1961,'Sf routed cabinet (2)'!$G$17:$G$30)) +
(SUMIF('Df routed cabinet'!$B$17:$B$30,B1961,'Df routed cabinet'!$G$17:$G$30)) +
(SUMIF('Df routed cabinet (2)'!$B$17:$B$30,B1961,'Df routed cabinet (2)'!$G$17:$G$30)) +
(SUMIF('Sf acrylic cabinet'!$B$17:$B$30,B1961,'Sf acrylic cabinet'!$G$17:$G$30)) +
(SUMIF('Sf acrylic cabinet (2)'!$B$17:$B$30,B1961,'Sf acrylic cabinet (2)'!$G$17:$G$30)) +
(SUMIF('Economy Sf acrylic'!$B$17:$B$30,B1961,'Economy Sf acrylic'!$G$17:$G$30)) +
(SUMIF('Df acrylic cabinet'!$B$17:$B$30,B1961,'Df acrylic cabinet'!$G$17:$G$30)) +
(SUMIF('Df acrylic cabinet (2)'!$B$17:$B$30,B1961,'Df acrylic cabinet (2)'!$G$17:$G$30)) +
(SUMIF('Sf flex cabinet'!$B$17:$B$30,B1961,'Sf flex cabinet'!$G$17:$G$30)) +
(SUMIF('Sf flex cabinet (2)'!$B$17:$B$30,B1961,'Sf flex cabinet (2)'!$G$17:$G$30)) +
(SUMIF('Df flex cabinet'!$B$17:$B$36,B1961,'Df flex cabinet'!$G$17:$G$36)) +
(SUMIF('Df flex cabinet (2)'!$B$17:$B$36,B1961,'Df flex cabinet (2)'!$G$17:$G$36)) +
(SUMIF('Pole cover'!$B$17:$B$30,B1961,'Pole cover'!$G$17:$G$30)) +
(SUMIF('Pole cover (2)'!$B$17:$B$30,B1961,'Pole cover (2)'!$G$17:$G$30)) +
(SUMIF('Structural Steel Fab'!$B$17:$B$29,B1961,'Structural Steel Fab'!$G$17:$G$29)) +
(SUMIF(Reveal!$B$17:$B$30,B1961,Reveal!$G$17:$G$30)) +
(SUMIF('Reveal (2)'!$B$17:$B$30,B1961,'Reveal (2)'!$G$17:$G$30)) +
(SUMIF('Crown cove top'!$B$17:$B$30,B1961,'Crown cove top'!$G$17:$G$30)) +
(SUMIF('EMC assembly'!$B$17:$B$30,B1961,'EMC assembly'!$G$17:$G$30)) +
(SUMIF(Crating!$B$17:$B$29,B1961,Crating!$G$17:$G$29)) +
(SUMIF('LED wiring'!$B$17:$B$30,B1961,'LED wiring'!$G$17:$G$30)) +
(SUMIF('Changeable copy face'!$B$17:$B$30,B1961,'Changeable copy face'!$G$17:$G$30)) +
(SUMIF('Flex face assembly'!$B$17:$B$30,B1961,'Flex face assembly'!$G$17:$G$30)) +
(SUMIF('Routed face assembly'!$B$17:$B$30,B1961,'Routed face assembly'!$G$17:$G$30)) +
(SUMIF('Paint calculation'!$B$17:$B$30,B1961,'Paint calculation'!$G$17:$G$30)) +
(SUMIF('Trimcap letter face'!$B$17:$B$30,B1961,'Trimcap letter face'!$G$17:$G$30)) +
(SUMIF('Trimcap letter face (2)'!$B$17:$B$30,B1961,'Trimcap letter face (2)'!$G$17:$G$30)) +
(SUMIF('Channel letter fabrication'!$B$17:$B$30,B1961,'Channel letter fabrication'!$G$17:$G$30)) +
(SUMIF('Channel letter fabrication (2)'!$B$17:$B$30,B1961,'Channel letter fabrication (2)'!$G$17:$G$30))</f>
        <v>0</v>
      </c>
    </row>
    <row r="1962" spans="1:10">
      <c r="A1962" s="28">
        <f>[1]ODBC!$A1962</f>
        <v>0</v>
      </c>
      <c r="B1962" s="29">
        <f>[1]ODBC!B1962</f>
        <v>0</v>
      </c>
      <c r="C1962" s="30" t="str">
        <f>IFERROR(VLOOKUP($B1962,[1]ODBC!$B:$H,2,FALSE),"")</f>
        <v/>
      </c>
      <c r="D1962" s="30" t="str">
        <f>IFERROR(VLOOKUP($B1962,[1]ODBC!$B:$H,3,FALSE),"")</f>
        <v/>
      </c>
      <c r="E1962" s="30" t="str">
        <f>IFERROR(VLOOKUP($B1962,[1]ODBC!$B:$H,4,FALSE),"")</f>
        <v/>
      </c>
      <c r="F1962" s="31" t="str">
        <f>IFERROR(VLOOKUP($B1962,[1]ODBC!$B:$H,5,FALSE),"")</f>
        <v/>
      </c>
      <c r="G1962" s="32">
        <f>[1]ODBC!G1962</f>
        <v>0</v>
      </c>
      <c r="H1962" s="33">
        <f>SUM([1]ODBC!H1962)</f>
        <v>0</v>
      </c>
      <c r="I1962" s="41" t="str">
        <f>'Vinyl cutting'!$B$2</f>
        <v>J36938</v>
      </c>
      <c r="J1962" s="42">
        <f ca="1">(SUMIF('Freeform time and material'!$B$17:$B$30,B1962,'Freeform time and material'!$G$17:$G$30)) +
(SUMIF('Vinyl cutting'!$B$17:$B$30,B1962,'Vinyl cutting'!$G$17:$G$30)) +
(SUMIF('Vinyl cutting (2)'!$B$17:$B$30,B1962,'Vinyl cutting (2)'!$G$17:$G$30)) +
(SUMIF('Apply vinyl graphics'!$B$17:$B$30,B1962,'Apply vinyl graphics'!$G$17:$G$30)) +
(SUMIF('Apply vinyl graphics (2)'!$B$17:$B$30,B1962,'Apply vinyl graphics (2)'!$G$17:$G$30)) +
(SUMIF('Alum pan sign'!$B$17:$B$30,B1962,'Alum pan sign'!$G$17:$G$30)) +
(SUMIF('Alum pan sign (2)'!$B$17:$B$30,B1962,'Alum pan sign (2)'!$G$17:$G$30)) +
(SUMIF('Economy pan sign'!$B$17:$B$30,B1962,'Economy pan sign'!$G$17:$G$30)) +
(SUMIF('Post and panel sign'!$B$17:$B$30,B1962,'Post and panel sign'!$G$17:$G$30)) +
(SUMIF('Post and panel sign (2)'!$B$17:$B$30,B1962,'Post and panel sign (2)'!$G$17:$G$30)) +
(SUMIF('Flat panels only'!$B$17:$B$30,B1962,'Flat panels only'!$G$17:$G$30)) +
(SUMIF('Flat panels only (2)'!$B$17:$B$30,B1962,'Flat panels only (2)'!$G$17:$G$30)) +
(SUMIF('Routed panel shapes'!$B$18:$B$31,B1962,'Routed panel shapes'!$G$18:$G$31)) +
(SUMIF('Routed panel shapes (2)'!$B$18:$B$31,B1962,'Routed panel shapes (2)'!$G$18:$G$31)) +
(SUMIF('Routed face only'!$B$17:$B$30,B1962,'Routed face only'!$G$17:$G$30)) +
(SUMIF('Routed face only (2)'!$B$17:$B$30,B1962,'Routed face only (2)'!$G$17:$G$30)) +
(SUMIF('Routed alum faces letters'!$B$17:$B$30,B1962,'Routed alum faces letters'!$G$17:$G$30)) +
(SUMIF('Routed alum faces letters (2)'!$B$17:$B$30,B1962,'Routed alum faces letters (2)'!$G$17:$G$30)) +
(SUMIF('Routed push through acrylic'!$B$17:$B$30,B1962,'Routed push through acrylic'!$G$17:$G$30)) +
(SUMIF('Routed push through acrylic (2)'!$B$17:$B$30,B1962,'Routed push through acrylic (2)'!$G$17:$G$30)) +
(SUMIF('Sf routed cabinet'!$B$17:$B$30,B1962,'Sf routed cabinet'!$G$17:$G$30)) +
(SUMIF('Sf routed cabinet (2)'!$B$17:$B$30,B1962,'Sf routed cabinet (2)'!$G$17:$G$30)) +
(SUMIF('Df routed cabinet'!$B$17:$B$30,B1962,'Df routed cabinet'!$G$17:$G$30)) +
(SUMIF('Df routed cabinet (2)'!$B$17:$B$30,B1962,'Df routed cabinet (2)'!$G$17:$G$30)) +
(SUMIF('Sf acrylic cabinet'!$B$17:$B$30,B1962,'Sf acrylic cabinet'!$G$17:$G$30)) +
(SUMIF('Sf acrylic cabinet (2)'!$B$17:$B$30,B1962,'Sf acrylic cabinet (2)'!$G$17:$G$30)) +
(SUMIF('Economy Sf acrylic'!$B$17:$B$30,B1962,'Economy Sf acrylic'!$G$17:$G$30)) +
(SUMIF('Df acrylic cabinet'!$B$17:$B$30,B1962,'Df acrylic cabinet'!$G$17:$G$30)) +
(SUMIF('Df acrylic cabinet (2)'!$B$17:$B$30,B1962,'Df acrylic cabinet (2)'!$G$17:$G$30)) +
(SUMIF('Sf flex cabinet'!$B$17:$B$30,B1962,'Sf flex cabinet'!$G$17:$G$30)) +
(SUMIF('Sf flex cabinet (2)'!$B$17:$B$30,B1962,'Sf flex cabinet (2)'!$G$17:$G$30)) +
(SUMIF('Df flex cabinet'!$B$17:$B$36,B1962,'Df flex cabinet'!$G$17:$G$36)) +
(SUMIF('Df flex cabinet (2)'!$B$17:$B$36,B1962,'Df flex cabinet (2)'!$G$17:$G$36)) +
(SUMIF('Pole cover'!$B$17:$B$30,B1962,'Pole cover'!$G$17:$G$30)) +
(SUMIF('Pole cover (2)'!$B$17:$B$30,B1962,'Pole cover (2)'!$G$17:$G$30)) +
(SUMIF('Structural Steel Fab'!$B$17:$B$29,B1962,'Structural Steel Fab'!$G$17:$G$29)) +
(SUMIF(Reveal!$B$17:$B$30,B1962,Reveal!$G$17:$G$30)) +
(SUMIF('Reveal (2)'!$B$17:$B$30,B1962,'Reveal (2)'!$G$17:$G$30)) +
(SUMIF('Crown cove top'!$B$17:$B$30,B1962,'Crown cove top'!$G$17:$G$30)) +
(SUMIF('EMC assembly'!$B$17:$B$30,B1962,'EMC assembly'!$G$17:$G$30)) +
(SUMIF(Crating!$B$17:$B$29,B1962,Crating!$G$17:$G$29)) +
(SUMIF('LED wiring'!$B$17:$B$30,B1962,'LED wiring'!$G$17:$G$30)) +
(SUMIF('Changeable copy face'!$B$17:$B$30,B1962,'Changeable copy face'!$G$17:$G$30)) +
(SUMIF('Flex face assembly'!$B$17:$B$30,B1962,'Flex face assembly'!$G$17:$G$30)) +
(SUMIF('Routed face assembly'!$B$17:$B$30,B1962,'Routed face assembly'!$G$17:$G$30)) +
(SUMIF('Paint calculation'!$B$17:$B$30,B1962,'Paint calculation'!$G$17:$G$30)) +
(SUMIF('Trimcap letter face'!$B$17:$B$30,B1962,'Trimcap letter face'!$G$17:$G$30)) +
(SUMIF('Trimcap letter face (2)'!$B$17:$B$30,B1962,'Trimcap letter face (2)'!$G$17:$G$30)) +
(SUMIF('Channel letter fabrication'!$B$17:$B$30,B1962,'Channel letter fabrication'!$G$17:$G$30)) +
(SUMIF('Channel letter fabrication (2)'!$B$17:$B$30,B1962,'Channel letter fabrication (2)'!$G$17:$G$30))</f>
        <v>0</v>
      </c>
    </row>
    <row r="1963" spans="1:10">
      <c r="A1963" s="28">
        <f>[1]ODBC!$A1963</f>
        <v>0</v>
      </c>
      <c r="B1963" s="29">
        <f>[1]ODBC!B1963</f>
        <v>0</v>
      </c>
      <c r="C1963" s="30" t="str">
        <f>IFERROR(VLOOKUP($B1963,[1]ODBC!$B:$H,2,FALSE),"")</f>
        <v/>
      </c>
      <c r="D1963" s="30" t="str">
        <f>IFERROR(VLOOKUP($B1963,[1]ODBC!$B:$H,3,FALSE),"")</f>
        <v/>
      </c>
      <c r="E1963" s="30" t="str">
        <f>IFERROR(VLOOKUP($B1963,[1]ODBC!$B:$H,4,FALSE),"")</f>
        <v/>
      </c>
      <c r="F1963" s="31" t="str">
        <f>IFERROR(VLOOKUP($B1963,[1]ODBC!$B:$H,5,FALSE),"")</f>
        <v/>
      </c>
      <c r="G1963" s="32">
        <f>[1]ODBC!G1963</f>
        <v>0</v>
      </c>
      <c r="H1963" s="33">
        <f>SUM([1]ODBC!H1963)</f>
        <v>0</v>
      </c>
      <c r="I1963" s="41" t="str">
        <f>'Vinyl cutting'!$B$2</f>
        <v>J36938</v>
      </c>
      <c r="J1963" s="42">
        <f ca="1">(SUMIF('Freeform time and material'!$B$17:$B$30,B1963,'Freeform time and material'!$G$17:$G$30)) +
(SUMIF('Vinyl cutting'!$B$17:$B$30,B1963,'Vinyl cutting'!$G$17:$G$30)) +
(SUMIF('Vinyl cutting (2)'!$B$17:$B$30,B1963,'Vinyl cutting (2)'!$G$17:$G$30)) +
(SUMIF('Apply vinyl graphics'!$B$17:$B$30,B1963,'Apply vinyl graphics'!$G$17:$G$30)) +
(SUMIF('Apply vinyl graphics (2)'!$B$17:$B$30,B1963,'Apply vinyl graphics (2)'!$G$17:$G$30)) +
(SUMIF('Alum pan sign'!$B$17:$B$30,B1963,'Alum pan sign'!$G$17:$G$30)) +
(SUMIF('Alum pan sign (2)'!$B$17:$B$30,B1963,'Alum pan sign (2)'!$G$17:$G$30)) +
(SUMIF('Economy pan sign'!$B$17:$B$30,B1963,'Economy pan sign'!$G$17:$G$30)) +
(SUMIF('Post and panel sign'!$B$17:$B$30,B1963,'Post and panel sign'!$G$17:$G$30)) +
(SUMIF('Post and panel sign (2)'!$B$17:$B$30,B1963,'Post and panel sign (2)'!$G$17:$G$30)) +
(SUMIF('Flat panels only'!$B$17:$B$30,B1963,'Flat panels only'!$G$17:$G$30)) +
(SUMIF('Flat panels only (2)'!$B$17:$B$30,B1963,'Flat panels only (2)'!$G$17:$G$30)) +
(SUMIF('Routed panel shapes'!$B$18:$B$31,B1963,'Routed panel shapes'!$G$18:$G$31)) +
(SUMIF('Routed panel shapes (2)'!$B$18:$B$31,B1963,'Routed panel shapes (2)'!$G$18:$G$31)) +
(SUMIF('Routed face only'!$B$17:$B$30,B1963,'Routed face only'!$G$17:$G$30)) +
(SUMIF('Routed face only (2)'!$B$17:$B$30,B1963,'Routed face only (2)'!$G$17:$G$30)) +
(SUMIF('Routed alum faces letters'!$B$17:$B$30,B1963,'Routed alum faces letters'!$G$17:$G$30)) +
(SUMIF('Routed alum faces letters (2)'!$B$17:$B$30,B1963,'Routed alum faces letters (2)'!$G$17:$G$30)) +
(SUMIF('Routed push through acrylic'!$B$17:$B$30,B1963,'Routed push through acrylic'!$G$17:$G$30)) +
(SUMIF('Routed push through acrylic (2)'!$B$17:$B$30,B1963,'Routed push through acrylic (2)'!$G$17:$G$30)) +
(SUMIF('Sf routed cabinet'!$B$17:$B$30,B1963,'Sf routed cabinet'!$G$17:$G$30)) +
(SUMIF('Sf routed cabinet (2)'!$B$17:$B$30,B1963,'Sf routed cabinet (2)'!$G$17:$G$30)) +
(SUMIF('Df routed cabinet'!$B$17:$B$30,B1963,'Df routed cabinet'!$G$17:$G$30)) +
(SUMIF('Df routed cabinet (2)'!$B$17:$B$30,B1963,'Df routed cabinet (2)'!$G$17:$G$30)) +
(SUMIF('Sf acrylic cabinet'!$B$17:$B$30,B1963,'Sf acrylic cabinet'!$G$17:$G$30)) +
(SUMIF('Sf acrylic cabinet (2)'!$B$17:$B$30,B1963,'Sf acrylic cabinet (2)'!$G$17:$G$30)) +
(SUMIF('Economy Sf acrylic'!$B$17:$B$30,B1963,'Economy Sf acrylic'!$G$17:$G$30)) +
(SUMIF('Df acrylic cabinet'!$B$17:$B$30,B1963,'Df acrylic cabinet'!$G$17:$G$30)) +
(SUMIF('Df acrylic cabinet (2)'!$B$17:$B$30,B1963,'Df acrylic cabinet (2)'!$G$17:$G$30)) +
(SUMIF('Sf flex cabinet'!$B$17:$B$30,B1963,'Sf flex cabinet'!$G$17:$G$30)) +
(SUMIF('Sf flex cabinet (2)'!$B$17:$B$30,B1963,'Sf flex cabinet (2)'!$G$17:$G$30)) +
(SUMIF('Df flex cabinet'!$B$17:$B$36,B1963,'Df flex cabinet'!$G$17:$G$36)) +
(SUMIF('Df flex cabinet (2)'!$B$17:$B$36,B1963,'Df flex cabinet (2)'!$G$17:$G$36)) +
(SUMIF('Pole cover'!$B$17:$B$30,B1963,'Pole cover'!$G$17:$G$30)) +
(SUMIF('Pole cover (2)'!$B$17:$B$30,B1963,'Pole cover (2)'!$G$17:$G$30)) +
(SUMIF('Structural Steel Fab'!$B$17:$B$29,B1963,'Structural Steel Fab'!$G$17:$G$29)) +
(SUMIF(Reveal!$B$17:$B$30,B1963,Reveal!$G$17:$G$30)) +
(SUMIF('Reveal (2)'!$B$17:$B$30,B1963,'Reveal (2)'!$G$17:$G$30)) +
(SUMIF('Crown cove top'!$B$17:$B$30,B1963,'Crown cove top'!$G$17:$G$30)) +
(SUMIF('EMC assembly'!$B$17:$B$30,B1963,'EMC assembly'!$G$17:$G$30)) +
(SUMIF(Crating!$B$17:$B$29,B1963,Crating!$G$17:$G$29)) +
(SUMIF('LED wiring'!$B$17:$B$30,B1963,'LED wiring'!$G$17:$G$30)) +
(SUMIF('Changeable copy face'!$B$17:$B$30,B1963,'Changeable copy face'!$G$17:$G$30)) +
(SUMIF('Flex face assembly'!$B$17:$B$30,B1963,'Flex face assembly'!$G$17:$G$30)) +
(SUMIF('Routed face assembly'!$B$17:$B$30,B1963,'Routed face assembly'!$G$17:$G$30)) +
(SUMIF('Paint calculation'!$B$17:$B$30,B1963,'Paint calculation'!$G$17:$G$30)) +
(SUMIF('Trimcap letter face'!$B$17:$B$30,B1963,'Trimcap letter face'!$G$17:$G$30)) +
(SUMIF('Trimcap letter face (2)'!$B$17:$B$30,B1963,'Trimcap letter face (2)'!$G$17:$G$30)) +
(SUMIF('Channel letter fabrication'!$B$17:$B$30,B1963,'Channel letter fabrication'!$G$17:$G$30)) +
(SUMIF('Channel letter fabrication (2)'!$B$17:$B$30,B1963,'Channel letter fabrication (2)'!$G$17:$G$30))</f>
        <v>0</v>
      </c>
    </row>
    <row r="1964" spans="1:10">
      <c r="A1964" s="28">
        <f>[1]ODBC!$A1964</f>
        <v>0</v>
      </c>
      <c r="B1964" s="29">
        <f>[1]ODBC!B1964</f>
        <v>0</v>
      </c>
      <c r="C1964" s="30" t="str">
        <f>IFERROR(VLOOKUP($B1964,[1]ODBC!$B:$H,2,FALSE),"")</f>
        <v/>
      </c>
      <c r="D1964" s="30" t="str">
        <f>IFERROR(VLOOKUP($B1964,[1]ODBC!$B:$H,3,FALSE),"")</f>
        <v/>
      </c>
      <c r="E1964" s="30" t="str">
        <f>IFERROR(VLOOKUP($B1964,[1]ODBC!$B:$H,4,FALSE),"")</f>
        <v/>
      </c>
      <c r="F1964" s="31" t="str">
        <f>IFERROR(VLOOKUP($B1964,[1]ODBC!$B:$H,5,FALSE),"")</f>
        <v/>
      </c>
      <c r="G1964" s="32">
        <f>[1]ODBC!G1964</f>
        <v>0</v>
      </c>
      <c r="H1964" s="33">
        <f>SUM([1]ODBC!H1964)</f>
        <v>0</v>
      </c>
      <c r="I1964" s="41" t="str">
        <f>'Vinyl cutting'!$B$2</f>
        <v>J36938</v>
      </c>
      <c r="J1964" s="42">
        <f ca="1">(SUMIF('Freeform time and material'!$B$17:$B$30,B1964,'Freeform time and material'!$G$17:$G$30)) +
(SUMIF('Vinyl cutting'!$B$17:$B$30,B1964,'Vinyl cutting'!$G$17:$G$30)) +
(SUMIF('Vinyl cutting (2)'!$B$17:$B$30,B1964,'Vinyl cutting (2)'!$G$17:$G$30)) +
(SUMIF('Apply vinyl graphics'!$B$17:$B$30,B1964,'Apply vinyl graphics'!$G$17:$G$30)) +
(SUMIF('Apply vinyl graphics (2)'!$B$17:$B$30,B1964,'Apply vinyl graphics (2)'!$G$17:$G$30)) +
(SUMIF('Alum pan sign'!$B$17:$B$30,B1964,'Alum pan sign'!$G$17:$G$30)) +
(SUMIF('Alum pan sign (2)'!$B$17:$B$30,B1964,'Alum pan sign (2)'!$G$17:$G$30)) +
(SUMIF('Economy pan sign'!$B$17:$B$30,B1964,'Economy pan sign'!$G$17:$G$30)) +
(SUMIF('Post and panel sign'!$B$17:$B$30,B1964,'Post and panel sign'!$G$17:$G$30)) +
(SUMIF('Post and panel sign (2)'!$B$17:$B$30,B1964,'Post and panel sign (2)'!$G$17:$G$30)) +
(SUMIF('Flat panels only'!$B$17:$B$30,B1964,'Flat panels only'!$G$17:$G$30)) +
(SUMIF('Flat panels only (2)'!$B$17:$B$30,B1964,'Flat panels only (2)'!$G$17:$G$30)) +
(SUMIF('Routed panel shapes'!$B$18:$B$31,B1964,'Routed panel shapes'!$G$18:$G$31)) +
(SUMIF('Routed panel shapes (2)'!$B$18:$B$31,B1964,'Routed panel shapes (2)'!$G$18:$G$31)) +
(SUMIF('Routed face only'!$B$17:$B$30,B1964,'Routed face only'!$G$17:$G$30)) +
(SUMIF('Routed face only (2)'!$B$17:$B$30,B1964,'Routed face only (2)'!$G$17:$G$30)) +
(SUMIF('Routed alum faces letters'!$B$17:$B$30,B1964,'Routed alum faces letters'!$G$17:$G$30)) +
(SUMIF('Routed alum faces letters (2)'!$B$17:$B$30,B1964,'Routed alum faces letters (2)'!$G$17:$G$30)) +
(SUMIF('Routed push through acrylic'!$B$17:$B$30,B1964,'Routed push through acrylic'!$G$17:$G$30)) +
(SUMIF('Routed push through acrylic (2)'!$B$17:$B$30,B1964,'Routed push through acrylic (2)'!$G$17:$G$30)) +
(SUMIF('Sf routed cabinet'!$B$17:$B$30,B1964,'Sf routed cabinet'!$G$17:$G$30)) +
(SUMIF('Sf routed cabinet (2)'!$B$17:$B$30,B1964,'Sf routed cabinet (2)'!$G$17:$G$30)) +
(SUMIF('Df routed cabinet'!$B$17:$B$30,B1964,'Df routed cabinet'!$G$17:$G$30)) +
(SUMIF('Df routed cabinet (2)'!$B$17:$B$30,B1964,'Df routed cabinet (2)'!$G$17:$G$30)) +
(SUMIF('Sf acrylic cabinet'!$B$17:$B$30,B1964,'Sf acrylic cabinet'!$G$17:$G$30)) +
(SUMIF('Sf acrylic cabinet (2)'!$B$17:$B$30,B1964,'Sf acrylic cabinet (2)'!$G$17:$G$30)) +
(SUMIF('Economy Sf acrylic'!$B$17:$B$30,B1964,'Economy Sf acrylic'!$G$17:$G$30)) +
(SUMIF('Df acrylic cabinet'!$B$17:$B$30,B1964,'Df acrylic cabinet'!$G$17:$G$30)) +
(SUMIF('Df acrylic cabinet (2)'!$B$17:$B$30,B1964,'Df acrylic cabinet (2)'!$G$17:$G$30)) +
(SUMIF('Sf flex cabinet'!$B$17:$B$30,B1964,'Sf flex cabinet'!$G$17:$G$30)) +
(SUMIF('Sf flex cabinet (2)'!$B$17:$B$30,B1964,'Sf flex cabinet (2)'!$G$17:$G$30)) +
(SUMIF('Df flex cabinet'!$B$17:$B$36,B1964,'Df flex cabinet'!$G$17:$G$36)) +
(SUMIF('Df flex cabinet (2)'!$B$17:$B$36,B1964,'Df flex cabinet (2)'!$G$17:$G$36)) +
(SUMIF('Pole cover'!$B$17:$B$30,B1964,'Pole cover'!$G$17:$G$30)) +
(SUMIF('Pole cover (2)'!$B$17:$B$30,B1964,'Pole cover (2)'!$G$17:$G$30)) +
(SUMIF('Structural Steel Fab'!$B$17:$B$29,B1964,'Structural Steel Fab'!$G$17:$G$29)) +
(SUMIF(Reveal!$B$17:$B$30,B1964,Reveal!$G$17:$G$30)) +
(SUMIF('Reveal (2)'!$B$17:$B$30,B1964,'Reveal (2)'!$G$17:$G$30)) +
(SUMIF('Crown cove top'!$B$17:$B$30,B1964,'Crown cove top'!$G$17:$G$30)) +
(SUMIF('EMC assembly'!$B$17:$B$30,B1964,'EMC assembly'!$G$17:$G$30)) +
(SUMIF(Crating!$B$17:$B$29,B1964,Crating!$G$17:$G$29)) +
(SUMIF('LED wiring'!$B$17:$B$30,B1964,'LED wiring'!$G$17:$G$30)) +
(SUMIF('Changeable copy face'!$B$17:$B$30,B1964,'Changeable copy face'!$G$17:$G$30)) +
(SUMIF('Flex face assembly'!$B$17:$B$30,B1964,'Flex face assembly'!$G$17:$G$30)) +
(SUMIF('Routed face assembly'!$B$17:$B$30,B1964,'Routed face assembly'!$G$17:$G$30)) +
(SUMIF('Paint calculation'!$B$17:$B$30,B1964,'Paint calculation'!$G$17:$G$30)) +
(SUMIF('Trimcap letter face'!$B$17:$B$30,B1964,'Trimcap letter face'!$G$17:$G$30)) +
(SUMIF('Trimcap letter face (2)'!$B$17:$B$30,B1964,'Trimcap letter face (2)'!$G$17:$G$30)) +
(SUMIF('Channel letter fabrication'!$B$17:$B$30,B1964,'Channel letter fabrication'!$G$17:$G$30)) +
(SUMIF('Channel letter fabrication (2)'!$B$17:$B$30,B1964,'Channel letter fabrication (2)'!$G$17:$G$30))</f>
        <v>0</v>
      </c>
    </row>
    <row r="1965" spans="1:10">
      <c r="A1965" s="28">
        <f>[1]ODBC!$A1965</f>
        <v>0</v>
      </c>
      <c r="B1965" s="29">
        <f>[1]ODBC!B1965</f>
        <v>0</v>
      </c>
      <c r="C1965" s="30" t="str">
        <f>IFERROR(VLOOKUP($B1965,[1]ODBC!$B:$H,2,FALSE),"")</f>
        <v/>
      </c>
      <c r="D1965" s="30" t="str">
        <f>IFERROR(VLOOKUP($B1965,[1]ODBC!$B:$H,3,FALSE),"")</f>
        <v/>
      </c>
      <c r="E1965" s="30" t="str">
        <f>IFERROR(VLOOKUP($B1965,[1]ODBC!$B:$H,4,FALSE),"")</f>
        <v/>
      </c>
      <c r="F1965" s="31" t="str">
        <f>IFERROR(VLOOKUP($B1965,[1]ODBC!$B:$H,5,FALSE),"")</f>
        <v/>
      </c>
      <c r="G1965" s="32">
        <f>[1]ODBC!G1965</f>
        <v>0</v>
      </c>
      <c r="H1965" s="33">
        <f>SUM([1]ODBC!H1965)</f>
        <v>0</v>
      </c>
      <c r="I1965" s="41" t="str">
        <f>'Vinyl cutting'!$B$2</f>
        <v>J36938</v>
      </c>
      <c r="J1965" s="42">
        <f ca="1">(SUMIF('Freeform time and material'!$B$17:$B$30,B1965,'Freeform time and material'!$G$17:$G$30)) +
(SUMIF('Vinyl cutting'!$B$17:$B$30,B1965,'Vinyl cutting'!$G$17:$G$30)) +
(SUMIF('Vinyl cutting (2)'!$B$17:$B$30,B1965,'Vinyl cutting (2)'!$G$17:$G$30)) +
(SUMIF('Apply vinyl graphics'!$B$17:$B$30,B1965,'Apply vinyl graphics'!$G$17:$G$30)) +
(SUMIF('Apply vinyl graphics (2)'!$B$17:$B$30,B1965,'Apply vinyl graphics (2)'!$G$17:$G$30)) +
(SUMIF('Alum pan sign'!$B$17:$B$30,B1965,'Alum pan sign'!$G$17:$G$30)) +
(SUMIF('Alum pan sign (2)'!$B$17:$B$30,B1965,'Alum pan sign (2)'!$G$17:$G$30)) +
(SUMIF('Economy pan sign'!$B$17:$B$30,B1965,'Economy pan sign'!$G$17:$G$30)) +
(SUMIF('Post and panel sign'!$B$17:$B$30,B1965,'Post and panel sign'!$G$17:$G$30)) +
(SUMIF('Post and panel sign (2)'!$B$17:$B$30,B1965,'Post and panel sign (2)'!$G$17:$G$30)) +
(SUMIF('Flat panels only'!$B$17:$B$30,B1965,'Flat panels only'!$G$17:$G$30)) +
(SUMIF('Flat panels only (2)'!$B$17:$B$30,B1965,'Flat panels only (2)'!$G$17:$G$30)) +
(SUMIF('Routed panel shapes'!$B$18:$B$31,B1965,'Routed panel shapes'!$G$18:$G$31)) +
(SUMIF('Routed panel shapes (2)'!$B$18:$B$31,B1965,'Routed panel shapes (2)'!$G$18:$G$31)) +
(SUMIF('Routed face only'!$B$17:$B$30,B1965,'Routed face only'!$G$17:$G$30)) +
(SUMIF('Routed face only (2)'!$B$17:$B$30,B1965,'Routed face only (2)'!$G$17:$G$30)) +
(SUMIF('Routed alum faces letters'!$B$17:$B$30,B1965,'Routed alum faces letters'!$G$17:$G$30)) +
(SUMIF('Routed alum faces letters (2)'!$B$17:$B$30,B1965,'Routed alum faces letters (2)'!$G$17:$G$30)) +
(SUMIF('Routed push through acrylic'!$B$17:$B$30,B1965,'Routed push through acrylic'!$G$17:$G$30)) +
(SUMIF('Routed push through acrylic (2)'!$B$17:$B$30,B1965,'Routed push through acrylic (2)'!$G$17:$G$30)) +
(SUMIF('Sf routed cabinet'!$B$17:$B$30,B1965,'Sf routed cabinet'!$G$17:$G$30)) +
(SUMIF('Sf routed cabinet (2)'!$B$17:$B$30,B1965,'Sf routed cabinet (2)'!$G$17:$G$30)) +
(SUMIF('Df routed cabinet'!$B$17:$B$30,B1965,'Df routed cabinet'!$G$17:$G$30)) +
(SUMIF('Df routed cabinet (2)'!$B$17:$B$30,B1965,'Df routed cabinet (2)'!$G$17:$G$30)) +
(SUMIF('Sf acrylic cabinet'!$B$17:$B$30,B1965,'Sf acrylic cabinet'!$G$17:$G$30)) +
(SUMIF('Sf acrylic cabinet (2)'!$B$17:$B$30,B1965,'Sf acrylic cabinet (2)'!$G$17:$G$30)) +
(SUMIF('Economy Sf acrylic'!$B$17:$B$30,B1965,'Economy Sf acrylic'!$G$17:$G$30)) +
(SUMIF('Df acrylic cabinet'!$B$17:$B$30,B1965,'Df acrylic cabinet'!$G$17:$G$30)) +
(SUMIF('Df acrylic cabinet (2)'!$B$17:$B$30,B1965,'Df acrylic cabinet (2)'!$G$17:$G$30)) +
(SUMIF('Sf flex cabinet'!$B$17:$B$30,B1965,'Sf flex cabinet'!$G$17:$G$30)) +
(SUMIF('Sf flex cabinet (2)'!$B$17:$B$30,B1965,'Sf flex cabinet (2)'!$G$17:$G$30)) +
(SUMIF('Df flex cabinet'!$B$17:$B$36,B1965,'Df flex cabinet'!$G$17:$G$36)) +
(SUMIF('Df flex cabinet (2)'!$B$17:$B$36,B1965,'Df flex cabinet (2)'!$G$17:$G$36)) +
(SUMIF('Pole cover'!$B$17:$B$30,B1965,'Pole cover'!$G$17:$G$30)) +
(SUMIF('Pole cover (2)'!$B$17:$B$30,B1965,'Pole cover (2)'!$G$17:$G$30)) +
(SUMIF('Structural Steel Fab'!$B$17:$B$29,B1965,'Structural Steel Fab'!$G$17:$G$29)) +
(SUMIF(Reveal!$B$17:$B$30,B1965,Reveal!$G$17:$G$30)) +
(SUMIF('Reveal (2)'!$B$17:$B$30,B1965,'Reveal (2)'!$G$17:$G$30)) +
(SUMIF('Crown cove top'!$B$17:$B$30,B1965,'Crown cove top'!$G$17:$G$30)) +
(SUMIF('EMC assembly'!$B$17:$B$30,B1965,'EMC assembly'!$G$17:$G$30)) +
(SUMIF(Crating!$B$17:$B$29,B1965,Crating!$G$17:$G$29)) +
(SUMIF('LED wiring'!$B$17:$B$30,B1965,'LED wiring'!$G$17:$G$30)) +
(SUMIF('Changeable copy face'!$B$17:$B$30,B1965,'Changeable copy face'!$G$17:$G$30)) +
(SUMIF('Flex face assembly'!$B$17:$B$30,B1965,'Flex face assembly'!$G$17:$G$30)) +
(SUMIF('Routed face assembly'!$B$17:$B$30,B1965,'Routed face assembly'!$G$17:$G$30)) +
(SUMIF('Paint calculation'!$B$17:$B$30,B1965,'Paint calculation'!$G$17:$G$30)) +
(SUMIF('Trimcap letter face'!$B$17:$B$30,B1965,'Trimcap letter face'!$G$17:$G$30)) +
(SUMIF('Trimcap letter face (2)'!$B$17:$B$30,B1965,'Trimcap letter face (2)'!$G$17:$G$30)) +
(SUMIF('Channel letter fabrication'!$B$17:$B$30,B1965,'Channel letter fabrication'!$G$17:$G$30)) +
(SUMIF('Channel letter fabrication (2)'!$B$17:$B$30,B1965,'Channel letter fabrication (2)'!$G$17:$G$30))</f>
        <v>0</v>
      </c>
    </row>
    <row r="1966" spans="1:10">
      <c r="A1966" s="28">
        <f>[1]ODBC!$A1966</f>
        <v>0</v>
      </c>
      <c r="B1966" s="29">
        <f>[1]ODBC!B1966</f>
        <v>0</v>
      </c>
      <c r="C1966" s="30" t="str">
        <f>IFERROR(VLOOKUP($B1966,[1]ODBC!$B:$H,2,FALSE),"")</f>
        <v/>
      </c>
      <c r="D1966" s="30" t="str">
        <f>IFERROR(VLOOKUP($B1966,[1]ODBC!$B:$H,3,FALSE),"")</f>
        <v/>
      </c>
      <c r="E1966" s="30" t="str">
        <f>IFERROR(VLOOKUP($B1966,[1]ODBC!$B:$H,4,FALSE),"")</f>
        <v/>
      </c>
      <c r="F1966" s="31" t="str">
        <f>IFERROR(VLOOKUP($B1966,[1]ODBC!$B:$H,5,FALSE),"")</f>
        <v/>
      </c>
      <c r="G1966" s="32">
        <f>[1]ODBC!G1966</f>
        <v>0</v>
      </c>
      <c r="H1966" s="33">
        <f>SUM([1]ODBC!H1966)</f>
        <v>0</v>
      </c>
      <c r="I1966" s="41" t="str">
        <f>'Vinyl cutting'!$B$2</f>
        <v>J36938</v>
      </c>
      <c r="J1966" s="42">
        <f ca="1">(SUMIF('Freeform time and material'!$B$17:$B$30,B1966,'Freeform time and material'!$G$17:$G$30)) +
(SUMIF('Vinyl cutting'!$B$17:$B$30,B1966,'Vinyl cutting'!$G$17:$G$30)) +
(SUMIF('Vinyl cutting (2)'!$B$17:$B$30,B1966,'Vinyl cutting (2)'!$G$17:$G$30)) +
(SUMIF('Apply vinyl graphics'!$B$17:$B$30,B1966,'Apply vinyl graphics'!$G$17:$G$30)) +
(SUMIF('Apply vinyl graphics (2)'!$B$17:$B$30,B1966,'Apply vinyl graphics (2)'!$G$17:$G$30)) +
(SUMIF('Alum pan sign'!$B$17:$B$30,B1966,'Alum pan sign'!$G$17:$G$30)) +
(SUMIF('Alum pan sign (2)'!$B$17:$B$30,B1966,'Alum pan sign (2)'!$G$17:$G$30)) +
(SUMIF('Economy pan sign'!$B$17:$B$30,B1966,'Economy pan sign'!$G$17:$G$30)) +
(SUMIF('Post and panel sign'!$B$17:$B$30,B1966,'Post and panel sign'!$G$17:$G$30)) +
(SUMIF('Post and panel sign (2)'!$B$17:$B$30,B1966,'Post and panel sign (2)'!$G$17:$G$30)) +
(SUMIF('Flat panels only'!$B$17:$B$30,B1966,'Flat panels only'!$G$17:$G$30)) +
(SUMIF('Flat panels only (2)'!$B$17:$B$30,B1966,'Flat panels only (2)'!$G$17:$G$30)) +
(SUMIF('Routed panel shapes'!$B$18:$B$31,B1966,'Routed panel shapes'!$G$18:$G$31)) +
(SUMIF('Routed panel shapes (2)'!$B$18:$B$31,B1966,'Routed panel shapes (2)'!$G$18:$G$31)) +
(SUMIF('Routed face only'!$B$17:$B$30,B1966,'Routed face only'!$G$17:$G$30)) +
(SUMIF('Routed face only (2)'!$B$17:$B$30,B1966,'Routed face only (2)'!$G$17:$G$30)) +
(SUMIF('Routed alum faces letters'!$B$17:$B$30,B1966,'Routed alum faces letters'!$G$17:$G$30)) +
(SUMIF('Routed alum faces letters (2)'!$B$17:$B$30,B1966,'Routed alum faces letters (2)'!$G$17:$G$30)) +
(SUMIF('Routed push through acrylic'!$B$17:$B$30,B1966,'Routed push through acrylic'!$G$17:$G$30)) +
(SUMIF('Routed push through acrylic (2)'!$B$17:$B$30,B1966,'Routed push through acrylic (2)'!$G$17:$G$30)) +
(SUMIF('Sf routed cabinet'!$B$17:$B$30,B1966,'Sf routed cabinet'!$G$17:$G$30)) +
(SUMIF('Sf routed cabinet (2)'!$B$17:$B$30,B1966,'Sf routed cabinet (2)'!$G$17:$G$30)) +
(SUMIF('Df routed cabinet'!$B$17:$B$30,B1966,'Df routed cabinet'!$G$17:$G$30)) +
(SUMIF('Df routed cabinet (2)'!$B$17:$B$30,B1966,'Df routed cabinet (2)'!$G$17:$G$30)) +
(SUMIF('Sf acrylic cabinet'!$B$17:$B$30,B1966,'Sf acrylic cabinet'!$G$17:$G$30)) +
(SUMIF('Sf acrylic cabinet (2)'!$B$17:$B$30,B1966,'Sf acrylic cabinet (2)'!$G$17:$G$30)) +
(SUMIF('Economy Sf acrylic'!$B$17:$B$30,B1966,'Economy Sf acrylic'!$G$17:$G$30)) +
(SUMIF('Df acrylic cabinet'!$B$17:$B$30,B1966,'Df acrylic cabinet'!$G$17:$G$30)) +
(SUMIF('Df acrylic cabinet (2)'!$B$17:$B$30,B1966,'Df acrylic cabinet (2)'!$G$17:$G$30)) +
(SUMIF('Sf flex cabinet'!$B$17:$B$30,B1966,'Sf flex cabinet'!$G$17:$G$30)) +
(SUMIF('Sf flex cabinet (2)'!$B$17:$B$30,B1966,'Sf flex cabinet (2)'!$G$17:$G$30)) +
(SUMIF('Df flex cabinet'!$B$17:$B$36,B1966,'Df flex cabinet'!$G$17:$G$36)) +
(SUMIF('Df flex cabinet (2)'!$B$17:$B$36,B1966,'Df flex cabinet (2)'!$G$17:$G$36)) +
(SUMIF('Pole cover'!$B$17:$B$30,B1966,'Pole cover'!$G$17:$G$30)) +
(SUMIF('Pole cover (2)'!$B$17:$B$30,B1966,'Pole cover (2)'!$G$17:$G$30)) +
(SUMIF('Structural Steel Fab'!$B$17:$B$29,B1966,'Structural Steel Fab'!$G$17:$G$29)) +
(SUMIF(Reveal!$B$17:$B$30,B1966,Reveal!$G$17:$G$30)) +
(SUMIF('Reveal (2)'!$B$17:$B$30,B1966,'Reveal (2)'!$G$17:$G$30)) +
(SUMIF('Crown cove top'!$B$17:$B$30,B1966,'Crown cove top'!$G$17:$G$30)) +
(SUMIF('EMC assembly'!$B$17:$B$30,B1966,'EMC assembly'!$G$17:$G$30)) +
(SUMIF(Crating!$B$17:$B$29,B1966,Crating!$G$17:$G$29)) +
(SUMIF('LED wiring'!$B$17:$B$30,B1966,'LED wiring'!$G$17:$G$30)) +
(SUMIF('Changeable copy face'!$B$17:$B$30,B1966,'Changeable copy face'!$G$17:$G$30)) +
(SUMIF('Flex face assembly'!$B$17:$B$30,B1966,'Flex face assembly'!$G$17:$G$30)) +
(SUMIF('Routed face assembly'!$B$17:$B$30,B1966,'Routed face assembly'!$G$17:$G$30)) +
(SUMIF('Paint calculation'!$B$17:$B$30,B1966,'Paint calculation'!$G$17:$G$30)) +
(SUMIF('Trimcap letter face'!$B$17:$B$30,B1966,'Trimcap letter face'!$G$17:$G$30)) +
(SUMIF('Trimcap letter face (2)'!$B$17:$B$30,B1966,'Trimcap letter face (2)'!$G$17:$G$30)) +
(SUMIF('Channel letter fabrication'!$B$17:$B$30,B1966,'Channel letter fabrication'!$G$17:$G$30)) +
(SUMIF('Channel letter fabrication (2)'!$B$17:$B$30,B1966,'Channel letter fabrication (2)'!$G$17:$G$30))</f>
        <v>0</v>
      </c>
    </row>
    <row r="1967" spans="1:10">
      <c r="A1967" s="28">
        <f>[1]ODBC!$A1967</f>
        <v>0</v>
      </c>
      <c r="B1967" s="29">
        <f>[1]ODBC!B1967</f>
        <v>0</v>
      </c>
      <c r="C1967" s="30" t="str">
        <f>IFERROR(VLOOKUP($B1967,[1]ODBC!$B:$H,2,FALSE),"")</f>
        <v/>
      </c>
      <c r="D1967" s="30" t="str">
        <f>IFERROR(VLOOKUP($B1967,[1]ODBC!$B:$H,3,FALSE),"")</f>
        <v/>
      </c>
      <c r="E1967" s="30" t="str">
        <f>IFERROR(VLOOKUP($B1967,[1]ODBC!$B:$H,4,FALSE),"")</f>
        <v/>
      </c>
      <c r="F1967" s="31" t="str">
        <f>IFERROR(VLOOKUP($B1967,[1]ODBC!$B:$H,5,FALSE),"")</f>
        <v/>
      </c>
      <c r="G1967" s="32">
        <f>[1]ODBC!G1967</f>
        <v>0</v>
      </c>
      <c r="H1967" s="33">
        <f>SUM([1]ODBC!H1967)</f>
        <v>0</v>
      </c>
      <c r="I1967" s="41" t="str">
        <f>'Vinyl cutting'!$B$2</f>
        <v>J36938</v>
      </c>
      <c r="J1967" s="42">
        <f ca="1">(SUMIF('Freeform time and material'!$B$17:$B$30,B1967,'Freeform time and material'!$G$17:$G$30)) +
(SUMIF('Vinyl cutting'!$B$17:$B$30,B1967,'Vinyl cutting'!$G$17:$G$30)) +
(SUMIF('Vinyl cutting (2)'!$B$17:$B$30,B1967,'Vinyl cutting (2)'!$G$17:$G$30)) +
(SUMIF('Apply vinyl graphics'!$B$17:$B$30,B1967,'Apply vinyl graphics'!$G$17:$G$30)) +
(SUMIF('Apply vinyl graphics (2)'!$B$17:$B$30,B1967,'Apply vinyl graphics (2)'!$G$17:$G$30)) +
(SUMIF('Alum pan sign'!$B$17:$B$30,B1967,'Alum pan sign'!$G$17:$G$30)) +
(SUMIF('Alum pan sign (2)'!$B$17:$B$30,B1967,'Alum pan sign (2)'!$G$17:$G$30)) +
(SUMIF('Economy pan sign'!$B$17:$B$30,B1967,'Economy pan sign'!$G$17:$G$30)) +
(SUMIF('Post and panel sign'!$B$17:$B$30,B1967,'Post and panel sign'!$G$17:$G$30)) +
(SUMIF('Post and panel sign (2)'!$B$17:$B$30,B1967,'Post and panel sign (2)'!$G$17:$G$30)) +
(SUMIF('Flat panels only'!$B$17:$B$30,B1967,'Flat panels only'!$G$17:$G$30)) +
(SUMIF('Flat panels only (2)'!$B$17:$B$30,B1967,'Flat panels only (2)'!$G$17:$G$30)) +
(SUMIF('Routed panel shapes'!$B$18:$B$31,B1967,'Routed panel shapes'!$G$18:$G$31)) +
(SUMIF('Routed panel shapes (2)'!$B$18:$B$31,B1967,'Routed panel shapes (2)'!$G$18:$G$31)) +
(SUMIF('Routed face only'!$B$17:$B$30,B1967,'Routed face only'!$G$17:$G$30)) +
(SUMIF('Routed face only (2)'!$B$17:$B$30,B1967,'Routed face only (2)'!$G$17:$G$30)) +
(SUMIF('Routed alum faces letters'!$B$17:$B$30,B1967,'Routed alum faces letters'!$G$17:$G$30)) +
(SUMIF('Routed alum faces letters (2)'!$B$17:$B$30,B1967,'Routed alum faces letters (2)'!$G$17:$G$30)) +
(SUMIF('Routed push through acrylic'!$B$17:$B$30,B1967,'Routed push through acrylic'!$G$17:$G$30)) +
(SUMIF('Routed push through acrylic (2)'!$B$17:$B$30,B1967,'Routed push through acrylic (2)'!$G$17:$G$30)) +
(SUMIF('Sf routed cabinet'!$B$17:$B$30,B1967,'Sf routed cabinet'!$G$17:$G$30)) +
(SUMIF('Sf routed cabinet (2)'!$B$17:$B$30,B1967,'Sf routed cabinet (2)'!$G$17:$G$30)) +
(SUMIF('Df routed cabinet'!$B$17:$B$30,B1967,'Df routed cabinet'!$G$17:$G$30)) +
(SUMIF('Df routed cabinet (2)'!$B$17:$B$30,B1967,'Df routed cabinet (2)'!$G$17:$G$30)) +
(SUMIF('Sf acrylic cabinet'!$B$17:$B$30,B1967,'Sf acrylic cabinet'!$G$17:$G$30)) +
(SUMIF('Sf acrylic cabinet (2)'!$B$17:$B$30,B1967,'Sf acrylic cabinet (2)'!$G$17:$G$30)) +
(SUMIF('Economy Sf acrylic'!$B$17:$B$30,B1967,'Economy Sf acrylic'!$G$17:$G$30)) +
(SUMIF('Df acrylic cabinet'!$B$17:$B$30,B1967,'Df acrylic cabinet'!$G$17:$G$30)) +
(SUMIF('Df acrylic cabinet (2)'!$B$17:$B$30,B1967,'Df acrylic cabinet (2)'!$G$17:$G$30)) +
(SUMIF('Sf flex cabinet'!$B$17:$B$30,B1967,'Sf flex cabinet'!$G$17:$G$30)) +
(SUMIF('Sf flex cabinet (2)'!$B$17:$B$30,B1967,'Sf flex cabinet (2)'!$G$17:$G$30)) +
(SUMIF('Df flex cabinet'!$B$17:$B$36,B1967,'Df flex cabinet'!$G$17:$G$36)) +
(SUMIF('Df flex cabinet (2)'!$B$17:$B$36,B1967,'Df flex cabinet (2)'!$G$17:$G$36)) +
(SUMIF('Pole cover'!$B$17:$B$30,B1967,'Pole cover'!$G$17:$G$30)) +
(SUMIF('Pole cover (2)'!$B$17:$B$30,B1967,'Pole cover (2)'!$G$17:$G$30)) +
(SUMIF('Structural Steel Fab'!$B$17:$B$29,B1967,'Structural Steel Fab'!$G$17:$G$29)) +
(SUMIF(Reveal!$B$17:$B$30,B1967,Reveal!$G$17:$G$30)) +
(SUMIF('Reveal (2)'!$B$17:$B$30,B1967,'Reveal (2)'!$G$17:$G$30)) +
(SUMIF('Crown cove top'!$B$17:$B$30,B1967,'Crown cove top'!$G$17:$G$30)) +
(SUMIF('EMC assembly'!$B$17:$B$30,B1967,'EMC assembly'!$G$17:$G$30)) +
(SUMIF(Crating!$B$17:$B$29,B1967,Crating!$G$17:$G$29)) +
(SUMIF('LED wiring'!$B$17:$B$30,B1967,'LED wiring'!$G$17:$G$30)) +
(SUMIF('Changeable copy face'!$B$17:$B$30,B1967,'Changeable copy face'!$G$17:$G$30)) +
(SUMIF('Flex face assembly'!$B$17:$B$30,B1967,'Flex face assembly'!$G$17:$G$30)) +
(SUMIF('Routed face assembly'!$B$17:$B$30,B1967,'Routed face assembly'!$G$17:$G$30)) +
(SUMIF('Paint calculation'!$B$17:$B$30,B1967,'Paint calculation'!$G$17:$G$30)) +
(SUMIF('Trimcap letter face'!$B$17:$B$30,B1967,'Trimcap letter face'!$G$17:$G$30)) +
(SUMIF('Trimcap letter face (2)'!$B$17:$B$30,B1967,'Trimcap letter face (2)'!$G$17:$G$30)) +
(SUMIF('Channel letter fabrication'!$B$17:$B$30,B1967,'Channel letter fabrication'!$G$17:$G$30)) +
(SUMIF('Channel letter fabrication (2)'!$B$17:$B$30,B1967,'Channel letter fabrication (2)'!$G$17:$G$30))</f>
        <v>0</v>
      </c>
    </row>
    <row r="1968" spans="1:10">
      <c r="A1968" s="28">
        <f>[1]ODBC!$A1968</f>
        <v>0</v>
      </c>
      <c r="B1968" s="29">
        <f>[1]ODBC!B1968</f>
        <v>0</v>
      </c>
      <c r="C1968" s="30" t="str">
        <f>IFERROR(VLOOKUP($B1968,[1]ODBC!$B:$H,2,FALSE),"")</f>
        <v/>
      </c>
      <c r="D1968" s="30" t="str">
        <f>IFERROR(VLOOKUP($B1968,[1]ODBC!$B:$H,3,FALSE),"")</f>
        <v/>
      </c>
      <c r="E1968" s="30" t="str">
        <f>IFERROR(VLOOKUP($B1968,[1]ODBC!$B:$H,4,FALSE),"")</f>
        <v/>
      </c>
      <c r="F1968" s="31" t="str">
        <f>IFERROR(VLOOKUP($B1968,[1]ODBC!$B:$H,5,FALSE),"")</f>
        <v/>
      </c>
      <c r="G1968" s="32">
        <f>[1]ODBC!G1968</f>
        <v>0</v>
      </c>
      <c r="H1968" s="33">
        <f>SUM([1]ODBC!H1968)</f>
        <v>0</v>
      </c>
      <c r="I1968" s="41" t="str">
        <f>'Vinyl cutting'!$B$2</f>
        <v>J36938</v>
      </c>
      <c r="J1968" s="42">
        <f ca="1">(SUMIF('Freeform time and material'!$B$17:$B$30,B1968,'Freeform time and material'!$G$17:$G$30)) +
(SUMIF('Vinyl cutting'!$B$17:$B$30,B1968,'Vinyl cutting'!$G$17:$G$30)) +
(SUMIF('Vinyl cutting (2)'!$B$17:$B$30,B1968,'Vinyl cutting (2)'!$G$17:$G$30)) +
(SUMIF('Apply vinyl graphics'!$B$17:$B$30,B1968,'Apply vinyl graphics'!$G$17:$G$30)) +
(SUMIF('Apply vinyl graphics (2)'!$B$17:$B$30,B1968,'Apply vinyl graphics (2)'!$G$17:$G$30)) +
(SUMIF('Alum pan sign'!$B$17:$B$30,B1968,'Alum pan sign'!$G$17:$G$30)) +
(SUMIF('Alum pan sign (2)'!$B$17:$B$30,B1968,'Alum pan sign (2)'!$G$17:$G$30)) +
(SUMIF('Economy pan sign'!$B$17:$B$30,B1968,'Economy pan sign'!$G$17:$G$30)) +
(SUMIF('Post and panel sign'!$B$17:$B$30,B1968,'Post and panel sign'!$G$17:$G$30)) +
(SUMIF('Post and panel sign (2)'!$B$17:$B$30,B1968,'Post and panel sign (2)'!$G$17:$G$30)) +
(SUMIF('Flat panels only'!$B$17:$B$30,B1968,'Flat panels only'!$G$17:$G$30)) +
(SUMIF('Flat panels only (2)'!$B$17:$B$30,B1968,'Flat panels only (2)'!$G$17:$G$30)) +
(SUMIF('Routed panel shapes'!$B$18:$B$31,B1968,'Routed panel shapes'!$G$18:$G$31)) +
(SUMIF('Routed panel shapes (2)'!$B$18:$B$31,B1968,'Routed panel shapes (2)'!$G$18:$G$31)) +
(SUMIF('Routed face only'!$B$17:$B$30,B1968,'Routed face only'!$G$17:$G$30)) +
(SUMIF('Routed face only (2)'!$B$17:$B$30,B1968,'Routed face only (2)'!$G$17:$G$30)) +
(SUMIF('Routed alum faces letters'!$B$17:$B$30,B1968,'Routed alum faces letters'!$G$17:$G$30)) +
(SUMIF('Routed alum faces letters (2)'!$B$17:$B$30,B1968,'Routed alum faces letters (2)'!$G$17:$G$30)) +
(SUMIF('Routed push through acrylic'!$B$17:$B$30,B1968,'Routed push through acrylic'!$G$17:$G$30)) +
(SUMIF('Routed push through acrylic (2)'!$B$17:$B$30,B1968,'Routed push through acrylic (2)'!$G$17:$G$30)) +
(SUMIF('Sf routed cabinet'!$B$17:$B$30,B1968,'Sf routed cabinet'!$G$17:$G$30)) +
(SUMIF('Sf routed cabinet (2)'!$B$17:$B$30,B1968,'Sf routed cabinet (2)'!$G$17:$G$30)) +
(SUMIF('Df routed cabinet'!$B$17:$B$30,B1968,'Df routed cabinet'!$G$17:$G$30)) +
(SUMIF('Df routed cabinet (2)'!$B$17:$B$30,B1968,'Df routed cabinet (2)'!$G$17:$G$30)) +
(SUMIF('Sf acrylic cabinet'!$B$17:$B$30,B1968,'Sf acrylic cabinet'!$G$17:$G$30)) +
(SUMIF('Sf acrylic cabinet (2)'!$B$17:$B$30,B1968,'Sf acrylic cabinet (2)'!$G$17:$G$30)) +
(SUMIF('Economy Sf acrylic'!$B$17:$B$30,B1968,'Economy Sf acrylic'!$G$17:$G$30)) +
(SUMIF('Df acrylic cabinet'!$B$17:$B$30,B1968,'Df acrylic cabinet'!$G$17:$G$30)) +
(SUMIF('Df acrylic cabinet (2)'!$B$17:$B$30,B1968,'Df acrylic cabinet (2)'!$G$17:$G$30)) +
(SUMIF('Sf flex cabinet'!$B$17:$B$30,B1968,'Sf flex cabinet'!$G$17:$G$30)) +
(SUMIF('Sf flex cabinet (2)'!$B$17:$B$30,B1968,'Sf flex cabinet (2)'!$G$17:$G$30)) +
(SUMIF('Df flex cabinet'!$B$17:$B$36,B1968,'Df flex cabinet'!$G$17:$G$36)) +
(SUMIF('Df flex cabinet (2)'!$B$17:$B$36,B1968,'Df flex cabinet (2)'!$G$17:$G$36)) +
(SUMIF('Pole cover'!$B$17:$B$30,B1968,'Pole cover'!$G$17:$G$30)) +
(SUMIF('Pole cover (2)'!$B$17:$B$30,B1968,'Pole cover (2)'!$G$17:$G$30)) +
(SUMIF('Structural Steel Fab'!$B$17:$B$29,B1968,'Structural Steel Fab'!$G$17:$G$29)) +
(SUMIF(Reveal!$B$17:$B$30,B1968,Reveal!$G$17:$G$30)) +
(SUMIF('Reveal (2)'!$B$17:$B$30,B1968,'Reveal (2)'!$G$17:$G$30)) +
(SUMIF('Crown cove top'!$B$17:$B$30,B1968,'Crown cove top'!$G$17:$G$30)) +
(SUMIF('EMC assembly'!$B$17:$B$30,B1968,'EMC assembly'!$G$17:$G$30)) +
(SUMIF(Crating!$B$17:$B$29,B1968,Crating!$G$17:$G$29)) +
(SUMIF('LED wiring'!$B$17:$B$30,B1968,'LED wiring'!$G$17:$G$30)) +
(SUMIF('Changeable copy face'!$B$17:$B$30,B1968,'Changeable copy face'!$G$17:$G$30)) +
(SUMIF('Flex face assembly'!$B$17:$B$30,B1968,'Flex face assembly'!$G$17:$G$30)) +
(SUMIF('Routed face assembly'!$B$17:$B$30,B1968,'Routed face assembly'!$G$17:$G$30)) +
(SUMIF('Paint calculation'!$B$17:$B$30,B1968,'Paint calculation'!$G$17:$G$30)) +
(SUMIF('Trimcap letter face'!$B$17:$B$30,B1968,'Trimcap letter face'!$G$17:$G$30)) +
(SUMIF('Trimcap letter face (2)'!$B$17:$B$30,B1968,'Trimcap letter face (2)'!$G$17:$G$30)) +
(SUMIF('Channel letter fabrication'!$B$17:$B$30,B1968,'Channel letter fabrication'!$G$17:$G$30)) +
(SUMIF('Channel letter fabrication (2)'!$B$17:$B$30,B1968,'Channel letter fabrication (2)'!$G$17:$G$30))</f>
        <v>0</v>
      </c>
    </row>
    <row r="1969" spans="1:10">
      <c r="A1969" s="28">
        <f>[1]ODBC!$A1969</f>
        <v>0</v>
      </c>
      <c r="B1969" s="29">
        <f>[1]ODBC!B1969</f>
        <v>0</v>
      </c>
      <c r="C1969" s="30" t="str">
        <f>IFERROR(VLOOKUP($B1969,[1]ODBC!$B:$H,2,FALSE),"")</f>
        <v/>
      </c>
      <c r="D1969" s="30" t="str">
        <f>IFERROR(VLOOKUP($B1969,[1]ODBC!$B:$H,3,FALSE),"")</f>
        <v/>
      </c>
      <c r="E1969" s="30" t="str">
        <f>IFERROR(VLOOKUP($B1969,[1]ODBC!$B:$H,4,FALSE),"")</f>
        <v/>
      </c>
      <c r="F1969" s="31" t="str">
        <f>IFERROR(VLOOKUP($B1969,[1]ODBC!$B:$H,5,FALSE),"")</f>
        <v/>
      </c>
      <c r="G1969" s="32">
        <f>[1]ODBC!G1969</f>
        <v>0</v>
      </c>
      <c r="H1969" s="33">
        <f>SUM([1]ODBC!H1969)</f>
        <v>0</v>
      </c>
      <c r="I1969" s="41" t="str">
        <f>'Vinyl cutting'!$B$2</f>
        <v>J36938</v>
      </c>
      <c r="J1969" s="42">
        <f ca="1">(SUMIF('Freeform time and material'!$B$17:$B$30,B1969,'Freeform time and material'!$G$17:$G$30)) +
(SUMIF('Vinyl cutting'!$B$17:$B$30,B1969,'Vinyl cutting'!$G$17:$G$30)) +
(SUMIF('Vinyl cutting (2)'!$B$17:$B$30,B1969,'Vinyl cutting (2)'!$G$17:$G$30)) +
(SUMIF('Apply vinyl graphics'!$B$17:$B$30,B1969,'Apply vinyl graphics'!$G$17:$G$30)) +
(SUMIF('Apply vinyl graphics (2)'!$B$17:$B$30,B1969,'Apply vinyl graphics (2)'!$G$17:$G$30)) +
(SUMIF('Alum pan sign'!$B$17:$B$30,B1969,'Alum pan sign'!$G$17:$G$30)) +
(SUMIF('Alum pan sign (2)'!$B$17:$B$30,B1969,'Alum pan sign (2)'!$G$17:$G$30)) +
(SUMIF('Economy pan sign'!$B$17:$B$30,B1969,'Economy pan sign'!$G$17:$G$30)) +
(SUMIF('Post and panel sign'!$B$17:$B$30,B1969,'Post and panel sign'!$G$17:$G$30)) +
(SUMIF('Post and panel sign (2)'!$B$17:$B$30,B1969,'Post and panel sign (2)'!$G$17:$G$30)) +
(SUMIF('Flat panels only'!$B$17:$B$30,B1969,'Flat panels only'!$G$17:$G$30)) +
(SUMIF('Flat panels only (2)'!$B$17:$B$30,B1969,'Flat panels only (2)'!$G$17:$G$30)) +
(SUMIF('Routed panel shapes'!$B$18:$B$31,B1969,'Routed panel shapes'!$G$18:$G$31)) +
(SUMIF('Routed panel shapes (2)'!$B$18:$B$31,B1969,'Routed panel shapes (2)'!$G$18:$G$31)) +
(SUMIF('Routed face only'!$B$17:$B$30,B1969,'Routed face only'!$G$17:$G$30)) +
(SUMIF('Routed face only (2)'!$B$17:$B$30,B1969,'Routed face only (2)'!$G$17:$G$30)) +
(SUMIF('Routed alum faces letters'!$B$17:$B$30,B1969,'Routed alum faces letters'!$G$17:$G$30)) +
(SUMIF('Routed alum faces letters (2)'!$B$17:$B$30,B1969,'Routed alum faces letters (2)'!$G$17:$G$30)) +
(SUMIF('Routed push through acrylic'!$B$17:$B$30,B1969,'Routed push through acrylic'!$G$17:$G$30)) +
(SUMIF('Routed push through acrylic (2)'!$B$17:$B$30,B1969,'Routed push through acrylic (2)'!$G$17:$G$30)) +
(SUMIF('Sf routed cabinet'!$B$17:$B$30,B1969,'Sf routed cabinet'!$G$17:$G$30)) +
(SUMIF('Sf routed cabinet (2)'!$B$17:$B$30,B1969,'Sf routed cabinet (2)'!$G$17:$G$30)) +
(SUMIF('Df routed cabinet'!$B$17:$B$30,B1969,'Df routed cabinet'!$G$17:$G$30)) +
(SUMIF('Df routed cabinet (2)'!$B$17:$B$30,B1969,'Df routed cabinet (2)'!$G$17:$G$30)) +
(SUMIF('Sf acrylic cabinet'!$B$17:$B$30,B1969,'Sf acrylic cabinet'!$G$17:$G$30)) +
(SUMIF('Sf acrylic cabinet (2)'!$B$17:$B$30,B1969,'Sf acrylic cabinet (2)'!$G$17:$G$30)) +
(SUMIF('Economy Sf acrylic'!$B$17:$B$30,B1969,'Economy Sf acrylic'!$G$17:$G$30)) +
(SUMIF('Df acrylic cabinet'!$B$17:$B$30,B1969,'Df acrylic cabinet'!$G$17:$G$30)) +
(SUMIF('Df acrylic cabinet (2)'!$B$17:$B$30,B1969,'Df acrylic cabinet (2)'!$G$17:$G$30)) +
(SUMIF('Sf flex cabinet'!$B$17:$B$30,B1969,'Sf flex cabinet'!$G$17:$G$30)) +
(SUMIF('Sf flex cabinet (2)'!$B$17:$B$30,B1969,'Sf flex cabinet (2)'!$G$17:$G$30)) +
(SUMIF('Df flex cabinet'!$B$17:$B$36,B1969,'Df flex cabinet'!$G$17:$G$36)) +
(SUMIF('Df flex cabinet (2)'!$B$17:$B$36,B1969,'Df flex cabinet (2)'!$G$17:$G$36)) +
(SUMIF('Pole cover'!$B$17:$B$30,B1969,'Pole cover'!$G$17:$G$30)) +
(SUMIF('Pole cover (2)'!$B$17:$B$30,B1969,'Pole cover (2)'!$G$17:$G$30)) +
(SUMIF('Structural Steel Fab'!$B$17:$B$29,B1969,'Structural Steel Fab'!$G$17:$G$29)) +
(SUMIF(Reveal!$B$17:$B$30,B1969,Reveal!$G$17:$G$30)) +
(SUMIF('Reveal (2)'!$B$17:$B$30,B1969,'Reveal (2)'!$G$17:$G$30)) +
(SUMIF('Crown cove top'!$B$17:$B$30,B1969,'Crown cove top'!$G$17:$G$30)) +
(SUMIF('EMC assembly'!$B$17:$B$30,B1969,'EMC assembly'!$G$17:$G$30)) +
(SUMIF(Crating!$B$17:$B$29,B1969,Crating!$G$17:$G$29)) +
(SUMIF('LED wiring'!$B$17:$B$30,B1969,'LED wiring'!$G$17:$G$30)) +
(SUMIF('Changeable copy face'!$B$17:$B$30,B1969,'Changeable copy face'!$G$17:$G$30)) +
(SUMIF('Flex face assembly'!$B$17:$B$30,B1969,'Flex face assembly'!$G$17:$G$30)) +
(SUMIF('Routed face assembly'!$B$17:$B$30,B1969,'Routed face assembly'!$G$17:$G$30)) +
(SUMIF('Paint calculation'!$B$17:$B$30,B1969,'Paint calculation'!$G$17:$G$30)) +
(SUMIF('Trimcap letter face'!$B$17:$B$30,B1969,'Trimcap letter face'!$G$17:$G$30)) +
(SUMIF('Trimcap letter face (2)'!$B$17:$B$30,B1969,'Trimcap letter face (2)'!$G$17:$G$30)) +
(SUMIF('Channel letter fabrication'!$B$17:$B$30,B1969,'Channel letter fabrication'!$G$17:$G$30)) +
(SUMIF('Channel letter fabrication (2)'!$B$17:$B$30,B1969,'Channel letter fabrication (2)'!$G$17:$G$30))</f>
        <v>0</v>
      </c>
    </row>
    <row r="1970" spans="1:10">
      <c r="A1970" s="28">
        <f>[1]ODBC!$A1970</f>
        <v>0</v>
      </c>
      <c r="B1970" s="29">
        <f>[1]ODBC!B1970</f>
        <v>0</v>
      </c>
      <c r="C1970" s="30" t="str">
        <f>IFERROR(VLOOKUP($B1970,[1]ODBC!$B:$H,2,FALSE),"")</f>
        <v/>
      </c>
      <c r="D1970" s="30" t="str">
        <f>IFERROR(VLOOKUP($B1970,[1]ODBC!$B:$H,3,FALSE),"")</f>
        <v/>
      </c>
      <c r="E1970" s="30" t="str">
        <f>IFERROR(VLOOKUP($B1970,[1]ODBC!$B:$H,4,FALSE),"")</f>
        <v/>
      </c>
      <c r="F1970" s="31" t="str">
        <f>IFERROR(VLOOKUP($B1970,[1]ODBC!$B:$H,5,FALSE),"")</f>
        <v/>
      </c>
      <c r="G1970" s="32">
        <f>[1]ODBC!G1970</f>
        <v>0</v>
      </c>
      <c r="H1970" s="33">
        <f>SUM([1]ODBC!H1970)</f>
        <v>0</v>
      </c>
      <c r="I1970" s="41" t="str">
        <f>'Vinyl cutting'!$B$2</f>
        <v>J36938</v>
      </c>
      <c r="J1970" s="42">
        <f ca="1">(SUMIF('Freeform time and material'!$B$17:$B$30,B1970,'Freeform time and material'!$G$17:$G$30)) +
(SUMIF('Vinyl cutting'!$B$17:$B$30,B1970,'Vinyl cutting'!$G$17:$G$30)) +
(SUMIF('Vinyl cutting (2)'!$B$17:$B$30,B1970,'Vinyl cutting (2)'!$G$17:$G$30)) +
(SUMIF('Apply vinyl graphics'!$B$17:$B$30,B1970,'Apply vinyl graphics'!$G$17:$G$30)) +
(SUMIF('Apply vinyl graphics (2)'!$B$17:$B$30,B1970,'Apply vinyl graphics (2)'!$G$17:$G$30)) +
(SUMIF('Alum pan sign'!$B$17:$B$30,B1970,'Alum pan sign'!$G$17:$G$30)) +
(SUMIF('Alum pan sign (2)'!$B$17:$B$30,B1970,'Alum pan sign (2)'!$G$17:$G$30)) +
(SUMIF('Economy pan sign'!$B$17:$B$30,B1970,'Economy pan sign'!$G$17:$G$30)) +
(SUMIF('Post and panel sign'!$B$17:$B$30,B1970,'Post and panel sign'!$G$17:$G$30)) +
(SUMIF('Post and panel sign (2)'!$B$17:$B$30,B1970,'Post and panel sign (2)'!$G$17:$G$30)) +
(SUMIF('Flat panels only'!$B$17:$B$30,B1970,'Flat panels only'!$G$17:$G$30)) +
(SUMIF('Flat panels only (2)'!$B$17:$B$30,B1970,'Flat panels only (2)'!$G$17:$G$30)) +
(SUMIF('Routed panel shapes'!$B$18:$B$31,B1970,'Routed panel shapes'!$G$18:$G$31)) +
(SUMIF('Routed panel shapes (2)'!$B$18:$B$31,B1970,'Routed panel shapes (2)'!$G$18:$G$31)) +
(SUMIF('Routed face only'!$B$17:$B$30,B1970,'Routed face only'!$G$17:$G$30)) +
(SUMIF('Routed face only (2)'!$B$17:$B$30,B1970,'Routed face only (2)'!$G$17:$G$30)) +
(SUMIF('Routed alum faces letters'!$B$17:$B$30,B1970,'Routed alum faces letters'!$G$17:$G$30)) +
(SUMIF('Routed alum faces letters (2)'!$B$17:$B$30,B1970,'Routed alum faces letters (2)'!$G$17:$G$30)) +
(SUMIF('Routed push through acrylic'!$B$17:$B$30,B1970,'Routed push through acrylic'!$G$17:$G$30)) +
(SUMIF('Routed push through acrylic (2)'!$B$17:$B$30,B1970,'Routed push through acrylic (2)'!$G$17:$G$30)) +
(SUMIF('Sf routed cabinet'!$B$17:$B$30,B1970,'Sf routed cabinet'!$G$17:$G$30)) +
(SUMIF('Sf routed cabinet (2)'!$B$17:$B$30,B1970,'Sf routed cabinet (2)'!$G$17:$G$30)) +
(SUMIF('Df routed cabinet'!$B$17:$B$30,B1970,'Df routed cabinet'!$G$17:$G$30)) +
(SUMIF('Df routed cabinet (2)'!$B$17:$B$30,B1970,'Df routed cabinet (2)'!$G$17:$G$30)) +
(SUMIF('Sf acrylic cabinet'!$B$17:$B$30,B1970,'Sf acrylic cabinet'!$G$17:$G$30)) +
(SUMIF('Sf acrylic cabinet (2)'!$B$17:$B$30,B1970,'Sf acrylic cabinet (2)'!$G$17:$G$30)) +
(SUMIF('Economy Sf acrylic'!$B$17:$B$30,B1970,'Economy Sf acrylic'!$G$17:$G$30)) +
(SUMIF('Df acrylic cabinet'!$B$17:$B$30,B1970,'Df acrylic cabinet'!$G$17:$G$30)) +
(SUMIF('Df acrylic cabinet (2)'!$B$17:$B$30,B1970,'Df acrylic cabinet (2)'!$G$17:$G$30)) +
(SUMIF('Sf flex cabinet'!$B$17:$B$30,B1970,'Sf flex cabinet'!$G$17:$G$30)) +
(SUMIF('Sf flex cabinet (2)'!$B$17:$B$30,B1970,'Sf flex cabinet (2)'!$G$17:$G$30)) +
(SUMIF('Df flex cabinet'!$B$17:$B$36,B1970,'Df flex cabinet'!$G$17:$G$36)) +
(SUMIF('Df flex cabinet (2)'!$B$17:$B$36,B1970,'Df flex cabinet (2)'!$G$17:$G$36)) +
(SUMIF('Pole cover'!$B$17:$B$30,B1970,'Pole cover'!$G$17:$G$30)) +
(SUMIF('Pole cover (2)'!$B$17:$B$30,B1970,'Pole cover (2)'!$G$17:$G$30)) +
(SUMIF('Structural Steel Fab'!$B$17:$B$29,B1970,'Structural Steel Fab'!$G$17:$G$29)) +
(SUMIF(Reveal!$B$17:$B$30,B1970,Reveal!$G$17:$G$30)) +
(SUMIF('Reveal (2)'!$B$17:$B$30,B1970,'Reveal (2)'!$G$17:$G$30)) +
(SUMIF('Crown cove top'!$B$17:$B$30,B1970,'Crown cove top'!$G$17:$G$30)) +
(SUMIF('EMC assembly'!$B$17:$B$30,B1970,'EMC assembly'!$G$17:$G$30)) +
(SUMIF(Crating!$B$17:$B$29,B1970,Crating!$G$17:$G$29)) +
(SUMIF('LED wiring'!$B$17:$B$30,B1970,'LED wiring'!$G$17:$G$30)) +
(SUMIF('Changeable copy face'!$B$17:$B$30,B1970,'Changeable copy face'!$G$17:$G$30)) +
(SUMIF('Flex face assembly'!$B$17:$B$30,B1970,'Flex face assembly'!$G$17:$G$30)) +
(SUMIF('Routed face assembly'!$B$17:$B$30,B1970,'Routed face assembly'!$G$17:$G$30)) +
(SUMIF('Paint calculation'!$B$17:$B$30,B1970,'Paint calculation'!$G$17:$G$30)) +
(SUMIF('Trimcap letter face'!$B$17:$B$30,B1970,'Trimcap letter face'!$G$17:$G$30)) +
(SUMIF('Trimcap letter face (2)'!$B$17:$B$30,B1970,'Trimcap letter face (2)'!$G$17:$G$30)) +
(SUMIF('Channel letter fabrication'!$B$17:$B$30,B1970,'Channel letter fabrication'!$G$17:$G$30)) +
(SUMIF('Channel letter fabrication (2)'!$B$17:$B$30,B1970,'Channel letter fabrication (2)'!$G$17:$G$30))</f>
        <v>0</v>
      </c>
    </row>
    <row r="1971" spans="1:10">
      <c r="A1971" s="28">
        <f>[1]ODBC!$A1971</f>
        <v>0</v>
      </c>
      <c r="B1971" s="29">
        <f>[1]ODBC!B1971</f>
        <v>0</v>
      </c>
      <c r="C1971" s="30" t="str">
        <f>IFERROR(VLOOKUP($B1971,[1]ODBC!$B:$H,2,FALSE),"")</f>
        <v/>
      </c>
      <c r="D1971" s="30" t="str">
        <f>IFERROR(VLOOKUP($B1971,[1]ODBC!$B:$H,3,FALSE),"")</f>
        <v/>
      </c>
      <c r="E1971" s="30" t="str">
        <f>IFERROR(VLOOKUP($B1971,[1]ODBC!$B:$H,4,FALSE),"")</f>
        <v/>
      </c>
      <c r="F1971" s="31" t="str">
        <f>IFERROR(VLOOKUP($B1971,[1]ODBC!$B:$H,5,FALSE),"")</f>
        <v/>
      </c>
      <c r="G1971" s="32">
        <f>[1]ODBC!G1971</f>
        <v>0</v>
      </c>
      <c r="H1971" s="33">
        <f>SUM([1]ODBC!H1971)</f>
        <v>0</v>
      </c>
      <c r="I1971" s="41" t="str">
        <f>'Vinyl cutting'!$B$2</f>
        <v>J36938</v>
      </c>
      <c r="J1971" s="42">
        <f ca="1">(SUMIF('Freeform time and material'!$B$17:$B$30,B1971,'Freeform time and material'!$G$17:$G$30)) +
(SUMIF('Vinyl cutting'!$B$17:$B$30,B1971,'Vinyl cutting'!$G$17:$G$30)) +
(SUMIF('Vinyl cutting (2)'!$B$17:$B$30,B1971,'Vinyl cutting (2)'!$G$17:$G$30)) +
(SUMIF('Apply vinyl graphics'!$B$17:$B$30,B1971,'Apply vinyl graphics'!$G$17:$G$30)) +
(SUMIF('Apply vinyl graphics (2)'!$B$17:$B$30,B1971,'Apply vinyl graphics (2)'!$G$17:$G$30)) +
(SUMIF('Alum pan sign'!$B$17:$B$30,B1971,'Alum pan sign'!$G$17:$G$30)) +
(SUMIF('Alum pan sign (2)'!$B$17:$B$30,B1971,'Alum pan sign (2)'!$G$17:$G$30)) +
(SUMIF('Economy pan sign'!$B$17:$B$30,B1971,'Economy pan sign'!$G$17:$G$30)) +
(SUMIF('Post and panel sign'!$B$17:$B$30,B1971,'Post and panel sign'!$G$17:$G$30)) +
(SUMIF('Post and panel sign (2)'!$B$17:$B$30,B1971,'Post and panel sign (2)'!$G$17:$G$30)) +
(SUMIF('Flat panels only'!$B$17:$B$30,B1971,'Flat panels only'!$G$17:$G$30)) +
(SUMIF('Flat panels only (2)'!$B$17:$B$30,B1971,'Flat panels only (2)'!$G$17:$G$30)) +
(SUMIF('Routed panel shapes'!$B$18:$B$31,B1971,'Routed panel shapes'!$G$18:$G$31)) +
(SUMIF('Routed panel shapes (2)'!$B$18:$B$31,B1971,'Routed panel shapes (2)'!$G$18:$G$31)) +
(SUMIF('Routed face only'!$B$17:$B$30,B1971,'Routed face only'!$G$17:$G$30)) +
(SUMIF('Routed face only (2)'!$B$17:$B$30,B1971,'Routed face only (2)'!$G$17:$G$30)) +
(SUMIF('Routed alum faces letters'!$B$17:$B$30,B1971,'Routed alum faces letters'!$G$17:$G$30)) +
(SUMIF('Routed alum faces letters (2)'!$B$17:$B$30,B1971,'Routed alum faces letters (2)'!$G$17:$G$30)) +
(SUMIF('Routed push through acrylic'!$B$17:$B$30,B1971,'Routed push through acrylic'!$G$17:$G$30)) +
(SUMIF('Routed push through acrylic (2)'!$B$17:$B$30,B1971,'Routed push through acrylic (2)'!$G$17:$G$30)) +
(SUMIF('Sf routed cabinet'!$B$17:$B$30,B1971,'Sf routed cabinet'!$G$17:$G$30)) +
(SUMIF('Sf routed cabinet (2)'!$B$17:$B$30,B1971,'Sf routed cabinet (2)'!$G$17:$G$30)) +
(SUMIF('Df routed cabinet'!$B$17:$B$30,B1971,'Df routed cabinet'!$G$17:$G$30)) +
(SUMIF('Df routed cabinet (2)'!$B$17:$B$30,B1971,'Df routed cabinet (2)'!$G$17:$G$30)) +
(SUMIF('Sf acrylic cabinet'!$B$17:$B$30,B1971,'Sf acrylic cabinet'!$G$17:$G$30)) +
(SUMIF('Sf acrylic cabinet (2)'!$B$17:$B$30,B1971,'Sf acrylic cabinet (2)'!$G$17:$G$30)) +
(SUMIF('Economy Sf acrylic'!$B$17:$B$30,B1971,'Economy Sf acrylic'!$G$17:$G$30)) +
(SUMIF('Df acrylic cabinet'!$B$17:$B$30,B1971,'Df acrylic cabinet'!$G$17:$G$30)) +
(SUMIF('Df acrylic cabinet (2)'!$B$17:$B$30,B1971,'Df acrylic cabinet (2)'!$G$17:$G$30)) +
(SUMIF('Sf flex cabinet'!$B$17:$B$30,B1971,'Sf flex cabinet'!$G$17:$G$30)) +
(SUMIF('Sf flex cabinet (2)'!$B$17:$B$30,B1971,'Sf flex cabinet (2)'!$G$17:$G$30)) +
(SUMIF('Df flex cabinet'!$B$17:$B$36,B1971,'Df flex cabinet'!$G$17:$G$36)) +
(SUMIF('Df flex cabinet (2)'!$B$17:$B$36,B1971,'Df flex cabinet (2)'!$G$17:$G$36)) +
(SUMIF('Pole cover'!$B$17:$B$30,B1971,'Pole cover'!$G$17:$G$30)) +
(SUMIF('Pole cover (2)'!$B$17:$B$30,B1971,'Pole cover (2)'!$G$17:$G$30)) +
(SUMIF('Structural Steel Fab'!$B$17:$B$29,B1971,'Structural Steel Fab'!$G$17:$G$29)) +
(SUMIF(Reveal!$B$17:$B$30,B1971,Reveal!$G$17:$G$30)) +
(SUMIF('Reveal (2)'!$B$17:$B$30,B1971,'Reveal (2)'!$G$17:$G$30)) +
(SUMIF('Crown cove top'!$B$17:$B$30,B1971,'Crown cove top'!$G$17:$G$30)) +
(SUMIF('EMC assembly'!$B$17:$B$30,B1971,'EMC assembly'!$G$17:$G$30)) +
(SUMIF(Crating!$B$17:$B$29,B1971,Crating!$G$17:$G$29)) +
(SUMIF('LED wiring'!$B$17:$B$30,B1971,'LED wiring'!$G$17:$G$30)) +
(SUMIF('Changeable copy face'!$B$17:$B$30,B1971,'Changeable copy face'!$G$17:$G$30)) +
(SUMIF('Flex face assembly'!$B$17:$B$30,B1971,'Flex face assembly'!$G$17:$G$30)) +
(SUMIF('Routed face assembly'!$B$17:$B$30,B1971,'Routed face assembly'!$G$17:$G$30)) +
(SUMIF('Paint calculation'!$B$17:$B$30,B1971,'Paint calculation'!$G$17:$G$30)) +
(SUMIF('Trimcap letter face'!$B$17:$B$30,B1971,'Trimcap letter face'!$G$17:$G$30)) +
(SUMIF('Trimcap letter face (2)'!$B$17:$B$30,B1971,'Trimcap letter face (2)'!$G$17:$G$30)) +
(SUMIF('Channel letter fabrication'!$B$17:$B$30,B1971,'Channel letter fabrication'!$G$17:$G$30)) +
(SUMIF('Channel letter fabrication (2)'!$B$17:$B$30,B1971,'Channel letter fabrication (2)'!$G$17:$G$30))</f>
        <v>0</v>
      </c>
    </row>
    <row r="1972" spans="1:10">
      <c r="A1972" s="28">
        <f>[1]ODBC!$A1972</f>
        <v>0</v>
      </c>
      <c r="B1972" s="29">
        <f>[1]ODBC!B1972</f>
        <v>0</v>
      </c>
      <c r="C1972" s="30" t="str">
        <f>IFERROR(VLOOKUP($B1972,[1]ODBC!$B:$H,2,FALSE),"")</f>
        <v/>
      </c>
      <c r="D1972" s="30" t="str">
        <f>IFERROR(VLOOKUP($B1972,[1]ODBC!$B:$H,3,FALSE),"")</f>
        <v/>
      </c>
      <c r="E1972" s="30" t="str">
        <f>IFERROR(VLOOKUP($B1972,[1]ODBC!$B:$H,4,FALSE),"")</f>
        <v/>
      </c>
      <c r="F1972" s="31" t="str">
        <f>IFERROR(VLOOKUP($B1972,[1]ODBC!$B:$H,5,FALSE),"")</f>
        <v/>
      </c>
      <c r="G1972" s="32">
        <f>[1]ODBC!G1972</f>
        <v>0</v>
      </c>
      <c r="H1972" s="33">
        <f>SUM([1]ODBC!H1972)</f>
        <v>0</v>
      </c>
      <c r="I1972" s="41" t="str">
        <f>'Vinyl cutting'!$B$2</f>
        <v>J36938</v>
      </c>
      <c r="J1972" s="42">
        <f ca="1">(SUMIF('Freeform time and material'!$B$17:$B$30,B1972,'Freeform time and material'!$G$17:$G$30)) +
(SUMIF('Vinyl cutting'!$B$17:$B$30,B1972,'Vinyl cutting'!$G$17:$G$30)) +
(SUMIF('Vinyl cutting (2)'!$B$17:$B$30,B1972,'Vinyl cutting (2)'!$G$17:$G$30)) +
(SUMIF('Apply vinyl graphics'!$B$17:$B$30,B1972,'Apply vinyl graphics'!$G$17:$G$30)) +
(SUMIF('Apply vinyl graphics (2)'!$B$17:$B$30,B1972,'Apply vinyl graphics (2)'!$G$17:$G$30)) +
(SUMIF('Alum pan sign'!$B$17:$B$30,B1972,'Alum pan sign'!$G$17:$G$30)) +
(SUMIF('Alum pan sign (2)'!$B$17:$B$30,B1972,'Alum pan sign (2)'!$G$17:$G$30)) +
(SUMIF('Economy pan sign'!$B$17:$B$30,B1972,'Economy pan sign'!$G$17:$G$30)) +
(SUMIF('Post and panel sign'!$B$17:$B$30,B1972,'Post and panel sign'!$G$17:$G$30)) +
(SUMIF('Post and panel sign (2)'!$B$17:$B$30,B1972,'Post and panel sign (2)'!$G$17:$G$30)) +
(SUMIF('Flat panels only'!$B$17:$B$30,B1972,'Flat panels only'!$G$17:$G$30)) +
(SUMIF('Flat panels only (2)'!$B$17:$B$30,B1972,'Flat panels only (2)'!$G$17:$G$30)) +
(SUMIF('Routed panel shapes'!$B$18:$B$31,B1972,'Routed panel shapes'!$G$18:$G$31)) +
(SUMIF('Routed panel shapes (2)'!$B$18:$B$31,B1972,'Routed panel shapes (2)'!$G$18:$G$31)) +
(SUMIF('Routed face only'!$B$17:$B$30,B1972,'Routed face only'!$G$17:$G$30)) +
(SUMIF('Routed face only (2)'!$B$17:$B$30,B1972,'Routed face only (2)'!$G$17:$G$30)) +
(SUMIF('Routed alum faces letters'!$B$17:$B$30,B1972,'Routed alum faces letters'!$G$17:$G$30)) +
(SUMIF('Routed alum faces letters (2)'!$B$17:$B$30,B1972,'Routed alum faces letters (2)'!$G$17:$G$30)) +
(SUMIF('Routed push through acrylic'!$B$17:$B$30,B1972,'Routed push through acrylic'!$G$17:$G$30)) +
(SUMIF('Routed push through acrylic (2)'!$B$17:$B$30,B1972,'Routed push through acrylic (2)'!$G$17:$G$30)) +
(SUMIF('Sf routed cabinet'!$B$17:$B$30,B1972,'Sf routed cabinet'!$G$17:$G$30)) +
(SUMIF('Sf routed cabinet (2)'!$B$17:$B$30,B1972,'Sf routed cabinet (2)'!$G$17:$G$30)) +
(SUMIF('Df routed cabinet'!$B$17:$B$30,B1972,'Df routed cabinet'!$G$17:$G$30)) +
(SUMIF('Df routed cabinet (2)'!$B$17:$B$30,B1972,'Df routed cabinet (2)'!$G$17:$G$30)) +
(SUMIF('Sf acrylic cabinet'!$B$17:$B$30,B1972,'Sf acrylic cabinet'!$G$17:$G$30)) +
(SUMIF('Sf acrylic cabinet (2)'!$B$17:$B$30,B1972,'Sf acrylic cabinet (2)'!$G$17:$G$30)) +
(SUMIF('Economy Sf acrylic'!$B$17:$B$30,B1972,'Economy Sf acrylic'!$G$17:$G$30)) +
(SUMIF('Df acrylic cabinet'!$B$17:$B$30,B1972,'Df acrylic cabinet'!$G$17:$G$30)) +
(SUMIF('Df acrylic cabinet (2)'!$B$17:$B$30,B1972,'Df acrylic cabinet (2)'!$G$17:$G$30)) +
(SUMIF('Sf flex cabinet'!$B$17:$B$30,B1972,'Sf flex cabinet'!$G$17:$G$30)) +
(SUMIF('Sf flex cabinet (2)'!$B$17:$B$30,B1972,'Sf flex cabinet (2)'!$G$17:$G$30)) +
(SUMIF('Df flex cabinet'!$B$17:$B$36,B1972,'Df flex cabinet'!$G$17:$G$36)) +
(SUMIF('Df flex cabinet (2)'!$B$17:$B$36,B1972,'Df flex cabinet (2)'!$G$17:$G$36)) +
(SUMIF('Pole cover'!$B$17:$B$30,B1972,'Pole cover'!$G$17:$G$30)) +
(SUMIF('Pole cover (2)'!$B$17:$B$30,B1972,'Pole cover (2)'!$G$17:$G$30)) +
(SUMIF('Structural Steel Fab'!$B$17:$B$29,B1972,'Structural Steel Fab'!$G$17:$G$29)) +
(SUMIF(Reveal!$B$17:$B$30,B1972,Reveal!$G$17:$G$30)) +
(SUMIF('Reveal (2)'!$B$17:$B$30,B1972,'Reveal (2)'!$G$17:$G$30)) +
(SUMIF('Crown cove top'!$B$17:$B$30,B1972,'Crown cove top'!$G$17:$G$30)) +
(SUMIF('EMC assembly'!$B$17:$B$30,B1972,'EMC assembly'!$G$17:$G$30)) +
(SUMIF(Crating!$B$17:$B$29,B1972,Crating!$G$17:$G$29)) +
(SUMIF('LED wiring'!$B$17:$B$30,B1972,'LED wiring'!$G$17:$G$30)) +
(SUMIF('Changeable copy face'!$B$17:$B$30,B1972,'Changeable copy face'!$G$17:$G$30)) +
(SUMIF('Flex face assembly'!$B$17:$B$30,B1972,'Flex face assembly'!$G$17:$G$30)) +
(SUMIF('Routed face assembly'!$B$17:$B$30,B1972,'Routed face assembly'!$G$17:$G$30)) +
(SUMIF('Paint calculation'!$B$17:$B$30,B1972,'Paint calculation'!$G$17:$G$30)) +
(SUMIF('Trimcap letter face'!$B$17:$B$30,B1972,'Trimcap letter face'!$G$17:$G$30)) +
(SUMIF('Trimcap letter face (2)'!$B$17:$B$30,B1972,'Trimcap letter face (2)'!$G$17:$G$30)) +
(SUMIF('Channel letter fabrication'!$B$17:$B$30,B1972,'Channel letter fabrication'!$G$17:$G$30)) +
(SUMIF('Channel letter fabrication (2)'!$B$17:$B$30,B1972,'Channel letter fabrication (2)'!$G$17:$G$30))</f>
        <v>0</v>
      </c>
    </row>
    <row r="1973" spans="1:10">
      <c r="A1973" s="28">
        <f>[1]ODBC!$A1973</f>
        <v>0</v>
      </c>
      <c r="B1973" s="29">
        <f>[1]ODBC!B1973</f>
        <v>0</v>
      </c>
      <c r="C1973" s="30" t="str">
        <f>IFERROR(VLOOKUP($B1973,[1]ODBC!$B:$H,2,FALSE),"")</f>
        <v/>
      </c>
      <c r="D1973" s="30" t="str">
        <f>IFERROR(VLOOKUP($B1973,[1]ODBC!$B:$H,3,FALSE),"")</f>
        <v/>
      </c>
      <c r="E1973" s="30" t="str">
        <f>IFERROR(VLOOKUP($B1973,[1]ODBC!$B:$H,4,FALSE),"")</f>
        <v/>
      </c>
      <c r="F1973" s="31" t="str">
        <f>IFERROR(VLOOKUP($B1973,[1]ODBC!$B:$H,5,FALSE),"")</f>
        <v/>
      </c>
      <c r="G1973" s="32">
        <f>[1]ODBC!G1973</f>
        <v>0</v>
      </c>
      <c r="H1973" s="33">
        <f>SUM([1]ODBC!H1973)</f>
        <v>0</v>
      </c>
      <c r="I1973" s="41" t="str">
        <f>'Vinyl cutting'!$B$2</f>
        <v>J36938</v>
      </c>
      <c r="J1973" s="42">
        <f ca="1">(SUMIF('Freeform time and material'!$B$17:$B$30,B1973,'Freeform time and material'!$G$17:$G$30)) +
(SUMIF('Vinyl cutting'!$B$17:$B$30,B1973,'Vinyl cutting'!$G$17:$G$30)) +
(SUMIF('Vinyl cutting (2)'!$B$17:$B$30,B1973,'Vinyl cutting (2)'!$G$17:$G$30)) +
(SUMIF('Apply vinyl graphics'!$B$17:$B$30,B1973,'Apply vinyl graphics'!$G$17:$G$30)) +
(SUMIF('Apply vinyl graphics (2)'!$B$17:$B$30,B1973,'Apply vinyl graphics (2)'!$G$17:$G$30)) +
(SUMIF('Alum pan sign'!$B$17:$B$30,B1973,'Alum pan sign'!$G$17:$G$30)) +
(SUMIF('Alum pan sign (2)'!$B$17:$B$30,B1973,'Alum pan sign (2)'!$G$17:$G$30)) +
(SUMIF('Economy pan sign'!$B$17:$B$30,B1973,'Economy pan sign'!$G$17:$G$30)) +
(SUMIF('Post and panel sign'!$B$17:$B$30,B1973,'Post and panel sign'!$G$17:$G$30)) +
(SUMIF('Post and panel sign (2)'!$B$17:$B$30,B1973,'Post and panel sign (2)'!$G$17:$G$30)) +
(SUMIF('Flat panels only'!$B$17:$B$30,B1973,'Flat panels only'!$G$17:$G$30)) +
(SUMIF('Flat panels only (2)'!$B$17:$B$30,B1973,'Flat panels only (2)'!$G$17:$G$30)) +
(SUMIF('Routed panel shapes'!$B$18:$B$31,B1973,'Routed panel shapes'!$G$18:$G$31)) +
(SUMIF('Routed panel shapes (2)'!$B$18:$B$31,B1973,'Routed panel shapes (2)'!$G$18:$G$31)) +
(SUMIF('Routed face only'!$B$17:$B$30,B1973,'Routed face only'!$G$17:$G$30)) +
(SUMIF('Routed face only (2)'!$B$17:$B$30,B1973,'Routed face only (2)'!$G$17:$G$30)) +
(SUMIF('Routed alum faces letters'!$B$17:$B$30,B1973,'Routed alum faces letters'!$G$17:$G$30)) +
(SUMIF('Routed alum faces letters (2)'!$B$17:$B$30,B1973,'Routed alum faces letters (2)'!$G$17:$G$30)) +
(SUMIF('Routed push through acrylic'!$B$17:$B$30,B1973,'Routed push through acrylic'!$G$17:$G$30)) +
(SUMIF('Routed push through acrylic (2)'!$B$17:$B$30,B1973,'Routed push through acrylic (2)'!$G$17:$G$30)) +
(SUMIF('Sf routed cabinet'!$B$17:$B$30,B1973,'Sf routed cabinet'!$G$17:$G$30)) +
(SUMIF('Sf routed cabinet (2)'!$B$17:$B$30,B1973,'Sf routed cabinet (2)'!$G$17:$G$30)) +
(SUMIF('Df routed cabinet'!$B$17:$B$30,B1973,'Df routed cabinet'!$G$17:$G$30)) +
(SUMIF('Df routed cabinet (2)'!$B$17:$B$30,B1973,'Df routed cabinet (2)'!$G$17:$G$30)) +
(SUMIF('Sf acrylic cabinet'!$B$17:$B$30,B1973,'Sf acrylic cabinet'!$G$17:$G$30)) +
(SUMIF('Sf acrylic cabinet (2)'!$B$17:$B$30,B1973,'Sf acrylic cabinet (2)'!$G$17:$G$30)) +
(SUMIF('Economy Sf acrylic'!$B$17:$B$30,B1973,'Economy Sf acrylic'!$G$17:$G$30)) +
(SUMIF('Df acrylic cabinet'!$B$17:$B$30,B1973,'Df acrylic cabinet'!$G$17:$G$30)) +
(SUMIF('Df acrylic cabinet (2)'!$B$17:$B$30,B1973,'Df acrylic cabinet (2)'!$G$17:$G$30)) +
(SUMIF('Sf flex cabinet'!$B$17:$B$30,B1973,'Sf flex cabinet'!$G$17:$G$30)) +
(SUMIF('Sf flex cabinet (2)'!$B$17:$B$30,B1973,'Sf flex cabinet (2)'!$G$17:$G$30)) +
(SUMIF('Df flex cabinet'!$B$17:$B$36,B1973,'Df flex cabinet'!$G$17:$G$36)) +
(SUMIF('Df flex cabinet (2)'!$B$17:$B$36,B1973,'Df flex cabinet (2)'!$G$17:$G$36)) +
(SUMIF('Pole cover'!$B$17:$B$30,B1973,'Pole cover'!$G$17:$G$30)) +
(SUMIF('Pole cover (2)'!$B$17:$B$30,B1973,'Pole cover (2)'!$G$17:$G$30)) +
(SUMIF('Structural Steel Fab'!$B$17:$B$29,B1973,'Structural Steel Fab'!$G$17:$G$29)) +
(SUMIF(Reveal!$B$17:$B$30,B1973,Reveal!$G$17:$G$30)) +
(SUMIF('Reveal (2)'!$B$17:$B$30,B1973,'Reveal (2)'!$G$17:$G$30)) +
(SUMIF('Crown cove top'!$B$17:$B$30,B1973,'Crown cove top'!$G$17:$G$30)) +
(SUMIF('EMC assembly'!$B$17:$B$30,B1973,'EMC assembly'!$G$17:$G$30)) +
(SUMIF(Crating!$B$17:$B$29,B1973,Crating!$G$17:$G$29)) +
(SUMIF('LED wiring'!$B$17:$B$30,B1973,'LED wiring'!$G$17:$G$30)) +
(SUMIF('Changeable copy face'!$B$17:$B$30,B1973,'Changeable copy face'!$G$17:$G$30)) +
(SUMIF('Flex face assembly'!$B$17:$B$30,B1973,'Flex face assembly'!$G$17:$G$30)) +
(SUMIF('Routed face assembly'!$B$17:$B$30,B1973,'Routed face assembly'!$G$17:$G$30)) +
(SUMIF('Paint calculation'!$B$17:$B$30,B1973,'Paint calculation'!$G$17:$G$30)) +
(SUMIF('Trimcap letter face'!$B$17:$B$30,B1973,'Trimcap letter face'!$G$17:$G$30)) +
(SUMIF('Trimcap letter face (2)'!$B$17:$B$30,B1973,'Trimcap letter face (2)'!$G$17:$G$30)) +
(SUMIF('Channel letter fabrication'!$B$17:$B$30,B1973,'Channel letter fabrication'!$G$17:$G$30)) +
(SUMIF('Channel letter fabrication (2)'!$B$17:$B$30,B1973,'Channel letter fabrication (2)'!$G$17:$G$30))</f>
        <v>0</v>
      </c>
    </row>
    <row r="1974" spans="1:10">
      <c r="A1974" s="28">
        <f>[1]ODBC!$A1974</f>
        <v>0</v>
      </c>
      <c r="B1974" s="29">
        <f>[1]ODBC!B1974</f>
        <v>0</v>
      </c>
      <c r="C1974" s="30" t="str">
        <f>IFERROR(VLOOKUP($B1974,[1]ODBC!$B:$H,2,FALSE),"")</f>
        <v/>
      </c>
      <c r="D1974" s="30" t="str">
        <f>IFERROR(VLOOKUP($B1974,[1]ODBC!$B:$H,3,FALSE),"")</f>
        <v/>
      </c>
      <c r="E1974" s="30" t="str">
        <f>IFERROR(VLOOKUP($B1974,[1]ODBC!$B:$H,4,FALSE),"")</f>
        <v/>
      </c>
      <c r="F1974" s="31" t="str">
        <f>IFERROR(VLOOKUP($B1974,[1]ODBC!$B:$H,5,FALSE),"")</f>
        <v/>
      </c>
      <c r="G1974" s="32">
        <f>[1]ODBC!G1974</f>
        <v>0</v>
      </c>
      <c r="H1974" s="33">
        <f>SUM([1]ODBC!H1974)</f>
        <v>0</v>
      </c>
      <c r="I1974" s="41" t="str">
        <f>'Vinyl cutting'!$B$2</f>
        <v>J36938</v>
      </c>
      <c r="J1974" s="42">
        <f ca="1">(SUMIF('Freeform time and material'!$B$17:$B$30,B1974,'Freeform time and material'!$G$17:$G$30)) +
(SUMIF('Vinyl cutting'!$B$17:$B$30,B1974,'Vinyl cutting'!$G$17:$G$30)) +
(SUMIF('Vinyl cutting (2)'!$B$17:$B$30,B1974,'Vinyl cutting (2)'!$G$17:$G$30)) +
(SUMIF('Apply vinyl graphics'!$B$17:$B$30,B1974,'Apply vinyl graphics'!$G$17:$G$30)) +
(SUMIF('Apply vinyl graphics (2)'!$B$17:$B$30,B1974,'Apply vinyl graphics (2)'!$G$17:$G$30)) +
(SUMIF('Alum pan sign'!$B$17:$B$30,B1974,'Alum pan sign'!$G$17:$G$30)) +
(SUMIF('Alum pan sign (2)'!$B$17:$B$30,B1974,'Alum pan sign (2)'!$G$17:$G$30)) +
(SUMIF('Economy pan sign'!$B$17:$B$30,B1974,'Economy pan sign'!$G$17:$G$30)) +
(SUMIF('Post and panel sign'!$B$17:$B$30,B1974,'Post and panel sign'!$G$17:$G$30)) +
(SUMIF('Post and panel sign (2)'!$B$17:$B$30,B1974,'Post and panel sign (2)'!$G$17:$G$30)) +
(SUMIF('Flat panels only'!$B$17:$B$30,B1974,'Flat panels only'!$G$17:$G$30)) +
(SUMIF('Flat panels only (2)'!$B$17:$B$30,B1974,'Flat panels only (2)'!$G$17:$G$30)) +
(SUMIF('Routed panel shapes'!$B$18:$B$31,B1974,'Routed panel shapes'!$G$18:$G$31)) +
(SUMIF('Routed panel shapes (2)'!$B$18:$B$31,B1974,'Routed panel shapes (2)'!$G$18:$G$31)) +
(SUMIF('Routed face only'!$B$17:$B$30,B1974,'Routed face only'!$G$17:$G$30)) +
(SUMIF('Routed face only (2)'!$B$17:$B$30,B1974,'Routed face only (2)'!$G$17:$G$30)) +
(SUMIF('Routed alum faces letters'!$B$17:$B$30,B1974,'Routed alum faces letters'!$G$17:$G$30)) +
(SUMIF('Routed alum faces letters (2)'!$B$17:$B$30,B1974,'Routed alum faces letters (2)'!$G$17:$G$30)) +
(SUMIF('Routed push through acrylic'!$B$17:$B$30,B1974,'Routed push through acrylic'!$G$17:$G$30)) +
(SUMIF('Routed push through acrylic (2)'!$B$17:$B$30,B1974,'Routed push through acrylic (2)'!$G$17:$G$30)) +
(SUMIF('Sf routed cabinet'!$B$17:$B$30,B1974,'Sf routed cabinet'!$G$17:$G$30)) +
(SUMIF('Sf routed cabinet (2)'!$B$17:$B$30,B1974,'Sf routed cabinet (2)'!$G$17:$G$30)) +
(SUMIF('Df routed cabinet'!$B$17:$B$30,B1974,'Df routed cabinet'!$G$17:$G$30)) +
(SUMIF('Df routed cabinet (2)'!$B$17:$B$30,B1974,'Df routed cabinet (2)'!$G$17:$G$30)) +
(SUMIF('Sf acrylic cabinet'!$B$17:$B$30,B1974,'Sf acrylic cabinet'!$G$17:$G$30)) +
(SUMIF('Sf acrylic cabinet (2)'!$B$17:$B$30,B1974,'Sf acrylic cabinet (2)'!$G$17:$G$30)) +
(SUMIF('Economy Sf acrylic'!$B$17:$B$30,B1974,'Economy Sf acrylic'!$G$17:$G$30)) +
(SUMIF('Df acrylic cabinet'!$B$17:$B$30,B1974,'Df acrylic cabinet'!$G$17:$G$30)) +
(SUMIF('Df acrylic cabinet (2)'!$B$17:$B$30,B1974,'Df acrylic cabinet (2)'!$G$17:$G$30)) +
(SUMIF('Sf flex cabinet'!$B$17:$B$30,B1974,'Sf flex cabinet'!$G$17:$G$30)) +
(SUMIF('Sf flex cabinet (2)'!$B$17:$B$30,B1974,'Sf flex cabinet (2)'!$G$17:$G$30)) +
(SUMIF('Df flex cabinet'!$B$17:$B$36,B1974,'Df flex cabinet'!$G$17:$G$36)) +
(SUMIF('Df flex cabinet (2)'!$B$17:$B$36,B1974,'Df flex cabinet (2)'!$G$17:$G$36)) +
(SUMIF('Pole cover'!$B$17:$B$30,B1974,'Pole cover'!$G$17:$G$30)) +
(SUMIF('Pole cover (2)'!$B$17:$B$30,B1974,'Pole cover (2)'!$G$17:$G$30)) +
(SUMIF('Structural Steel Fab'!$B$17:$B$29,B1974,'Structural Steel Fab'!$G$17:$G$29)) +
(SUMIF(Reveal!$B$17:$B$30,B1974,Reveal!$G$17:$G$30)) +
(SUMIF('Reveal (2)'!$B$17:$B$30,B1974,'Reveal (2)'!$G$17:$G$30)) +
(SUMIF('Crown cove top'!$B$17:$B$30,B1974,'Crown cove top'!$G$17:$G$30)) +
(SUMIF('EMC assembly'!$B$17:$B$30,B1974,'EMC assembly'!$G$17:$G$30)) +
(SUMIF(Crating!$B$17:$B$29,B1974,Crating!$G$17:$G$29)) +
(SUMIF('LED wiring'!$B$17:$B$30,B1974,'LED wiring'!$G$17:$G$30)) +
(SUMIF('Changeable copy face'!$B$17:$B$30,B1974,'Changeable copy face'!$G$17:$G$30)) +
(SUMIF('Flex face assembly'!$B$17:$B$30,B1974,'Flex face assembly'!$G$17:$G$30)) +
(SUMIF('Routed face assembly'!$B$17:$B$30,B1974,'Routed face assembly'!$G$17:$G$30)) +
(SUMIF('Paint calculation'!$B$17:$B$30,B1974,'Paint calculation'!$G$17:$G$30)) +
(SUMIF('Trimcap letter face'!$B$17:$B$30,B1974,'Trimcap letter face'!$G$17:$G$30)) +
(SUMIF('Trimcap letter face (2)'!$B$17:$B$30,B1974,'Trimcap letter face (2)'!$G$17:$G$30)) +
(SUMIF('Channel letter fabrication'!$B$17:$B$30,B1974,'Channel letter fabrication'!$G$17:$G$30)) +
(SUMIF('Channel letter fabrication (2)'!$B$17:$B$30,B1974,'Channel letter fabrication (2)'!$G$17:$G$30))</f>
        <v>0</v>
      </c>
    </row>
    <row r="1975" spans="1:10">
      <c r="A1975" s="28">
        <f>[1]ODBC!$A1975</f>
        <v>0</v>
      </c>
      <c r="B1975" s="29">
        <f>[1]ODBC!B1975</f>
        <v>0</v>
      </c>
      <c r="C1975" s="30" t="str">
        <f>IFERROR(VLOOKUP($B1975,[1]ODBC!$B:$H,2,FALSE),"")</f>
        <v/>
      </c>
      <c r="D1975" s="30" t="str">
        <f>IFERROR(VLOOKUP($B1975,[1]ODBC!$B:$H,3,FALSE),"")</f>
        <v/>
      </c>
      <c r="E1975" s="30" t="str">
        <f>IFERROR(VLOOKUP($B1975,[1]ODBC!$B:$H,4,FALSE),"")</f>
        <v/>
      </c>
      <c r="F1975" s="31" t="str">
        <f>IFERROR(VLOOKUP($B1975,[1]ODBC!$B:$H,5,FALSE),"")</f>
        <v/>
      </c>
      <c r="G1975" s="32">
        <f>[1]ODBC!G1975</f>
        <v>0</v>
      </c>
      <c r="H1975" s="33">
        <f>SUM([1]ODBC!H1975)</f>
        <v>0</v>
      </c>
      <c r="I1975" s="41" t="str">
        <f>'Vinyl cutting'!$B$2</f>
        <v>J36938</v>
      </c>
      <c r="J1975" s="42">
        <f ca="1">(SUMIF('Freeform time and material'!$B$17:$B$30,B1975,'Freeform time and material'!$G$17:$G$30)) +
(SUMIF('Vinyl cutting'!$B$17:$B$30,B1975,'Vinyl cutting'!$G$17:$G$30)) +
(SUMIF('Vinyl cutting (2)'!$B$17:$B$30,B1975,'Vinyl cutting (2)'!$G$17:$G$30)) +
(SUMIF('Apply vinyl graphics'!$B$17:$B$30,B1975,'Apply vinyl graphics'!$G$17:$G$30)) +
(SUMIF('Apply vinyl graphics (2)'!$B$17:$B$30,B1975,'Apply vinyl graphics (2)'!$G$17:$G$30)) +
(SUMIF('Alum pan sign'!$B$17:$B$30,B1975,'Alum pan sign'!$G$17:$G$30)) +
(SUMIF('Alum pan sign (2)'!$B$17:$B$30,B1975,'Alum pan sign (2)'!$G$17:$G$30)) +
(SUMIF('Economy pan sign'!$B$17:$B$30,B1975,'Economy pan sign'!$G$17:$G$30)) +
(SUMIF('Post and panel sign'!$B$17:$B$30,B1975,'Post and panel sign'!$G$17:$G$30)) +
(SUMIF('Post and panel sign (2)'!$B$17:$B$30,B1975,'Post and panel sign (2)'!$G$17:$G$30)) +
(SUMIF('Flat panels only'!$B$17:$B$30,B1975,'Flat panels only'!$G$17:$G$30)) +
(SUMIF('Flat panels only (2)'!$B$17:$B$30,B1975,'Flat panels only (2)'!$G$17:$G$30)) +
(SUMIF('Routed panel shapes'!$B$18:$B$31,B1975,'Routed panel shapes'!$G$18:$G$31)) +
(SUMIF('Routed panel shapes (2)'!$B$18:$B$31,B1975,'Routed panel shapes (2)'!$G$18:$G$31)) +
(SUMIF('Routed face only'!$B$17:$B$30,B1975,'Routed face only'!$G$17:$G$30)) +
(SUMIF('Routed face only (2)'!$B$17:$B$30,B1975,'Routed face only (2)'!$G$17:$G$30)) +
(SUMIF('Routed alum faces letters'!$B$17:$B$30,B1975,'Routed alum faces letters'!$G$17:$G$30)) +
(SUMIF('Routed alum faces letters (2)'!$B$17:$B$30,B1975,'Routed alum faces letters (2)'!$G$17:$G$30)) +
(SUMIF('Routed push through acrylic'!$B$17:$B$30,B1975,'Routed push through acrylic'!$G$17:$G$30)) +
(SUMIF('Routed push through acrylic (2)'!$B$17:$B$30,B1975,'Routed push through acrylic (2)'!$G$17:$G$30)) +
(SUMIF('Sf routed cabinet'!$B$17:$B$30,B1975,'Sf routed cabinet'!$G$17:$G$30)) +
(SUMIF('Sf routed cabinet (2)'!$B$17:$B$30,B1975,'Sf routed cabinet (2)'!$G$17:$G$30)) +
(SUMIF('Df routed cabinet'!$B$17:$B$30,B1975,'Df routed cabinet'!$G$17:$G$30)) +
(SUMIF('Df routed cabinet (2)'!$B$17:$B$30,B1975,'Df routed cabinet (2)'!$G$17:$G$30)) +
(SUMIF('Sf acrylic cabinet'!$B$17:$B$30,B1975,'Sf acrylic cabinet'!$G$17:$G$30)) +
(SUMIF('Sf acrylic cabinet (2)'!$B$17:$B$30,B1975,'Sf acrylic cabinet (2)'!$G$17:$G$30)) +
(SUMIF('Economy Sf acrylic'!$B$17:$B$30,B1975,'Economy Sf acrylic'!$G$17:$G$30)) +
(SUMIF('Df acrylic cabinet'!$B$17:$B$30,B1975,'Df acrylic cabinet'!$G$17:$G$30)) +
(SUMIF('Df acrylic cabinet (2)'!$B$17:$B$30,B1975,'Df acrylic cabinet (2)'!$G$17:$G$30)) +
(SUMIF('Sf flex cabinet'!$B$17:$B$30,B1975,'Sf flex cabinet'!$G$17:$G$30)) +
(SUMIF('Sf flex cabinet (2)'!$B$17:$B$30,B1975,'Sf flex cabinet (2)'!$G$17:$G$30)) +
(SUMIF('Df flex cabinet'!$B$17:$B$36,B1975,'Df flex cabinet'!$G$17:$G$36)) +
(SUMIF('Df flex cabinet (2)'!$B$17:$B$36,B1975,'Df flex cabinet (2)'!$G$17:$G$36)) +
(SUMIF('Pole cover'!$B$17:$B$30,B1975,'Pole cover'!$G$17:$G$30)) +
(SUMIF('Pole cover (2)'!$B$17:$B$30,B1975,'Pole cover (2)'!$G$17:$G$30)) +
(SUMIF('Structural Steel Fab'!$B$17:$B$29,B1975,'Structural Steel Fab'!$G$17:$G$29)) +
(SUMIF(Reveal!$B$17:$B$30,B1975,Reveal!$G$17:$G$30)) +
(SUMIF('Reveal (2)'!$B$17:$B$30,B1975,'Reveal (2)'!$G$17:$G$30)) +
(SUMIF('Crown cove top'!$B$17:$B$30,B1975,'Crown cove top'!$G$17:$G$30)) +
(SUMIF('EMC assembly'!$B$17:$B$30,B1975,'EMC assembly'!$G$17:$G$30)) +
(SUMIF(Crating!$B$17:$B$29,B1975,Crating!$G$17:$G$29)) +
(SUMIF('LED wiring'!$B$17:$B$30,B1975,'LED wiring'!$G$17:$G$30)) +
(SUMIF('Changeable copy face'!$B$17:$B$30,B1975,'Changeable copy face'!$G$17:$G$30)) +
(SUMIF('Flex face assembly'!$B$17:$B$30,B1975,'Flex face assembly'!$G$17:$G$30)) +
(SUMIF('Routed face assembly'!$B$17:$B$30,B1975,'Routed face assembly'!$G$17:$G$30)) +
(SUMIF('Paint calculation'!$B$17:$B$30,B1975,'Paint calculation'!$G$17:$G$30)) +
(SUMIF('Trimcap letter face'!$B$17:$B$30,B1975,'Trimcap letter face'!$G$17:$G$30)) +
(SUMIF('Trimcap letter face (2)'!$B$17:$B$30,B1975,'Trimcap letter face (2)'!$G$17:$G$30)) +
(SUMIF('Channel letter fabrication'!$B$17:$B$30,B1975,'Channel letter fabrication'!$G$17:$G$30)) +
(SUMIF('Channel letter fabrication (2)'!$B$17:$B$30,B1975,'Channel letter fabrication (2)'!$G$17:$G$30))</f>
        <v>0</v>
      </c>
    </row>
    <row r="1976" spans="1:10">
      <c r="A1976" s="28">
        <f>[1]ODBC!$A1976</f>
        <v>0</v>
      </c>
      <c r="B1976" s="29">
        <f>[1]ODBC!B1976</f>
        <v>0</v>
      </c>
      <c r="C1976" s="30" t="str">
        <f>IFERROR(VLOOKUP($B1976,[1]ODBC!$B:$H,2,FALSE),"")</f>
        <v/>
      </c>
      <c r="D1976" s="30" t="str">
        <f>IFERROR(VLOOKUP($B1976,[1]ODBC!$B:$H,3,FALSE),"")</f>
        <v/>
      </c>
      <c r="E1976" s="30" t="str">
        <f>IFERROR(VLOOKUP($B1976,[1]ODBC!$B:$H,4,FALSE),"")</f>
        <v/>
      </c>
      <c r="F1976" s="31" t="str">
        <f>IFERROR(VLOOKUP($B1976,[1]ODBC!$B:$H,5,FALSE),"")</f>
        <v/>
      </c>
      <c r="G1976" s="32">
        <f>[1]ODBC!G1976</f>
        <v>0</v>
      </c>
      <c r="H1976" s="33">
        <f>SUM([1]ODBC!H1976)</f>
        <v>0</v>
      </c>
      <c r="I1976" s="41" t="str">
        <f>'Vinyl cutting'!$B$2</f>
        <v>J36938</v>
      </c>
      <c r="J1976" s="42">
        <f ca="1">(SUMIF('Freeform time and material'!$B$17:$B$30,B1976,'Freeform time and material'!$G$17:$G$30)) +
(SUMIF('Vinyl cutting'!$B$17:$B$30,B1976,'Vinyl cutting'!$G$17:$G$30)) +
(SUMIF('Vinyl cutting (2)'!$B$17:$B$30,B1976,'Vinyl cutting (2)'!$G$17:$G$30)) +
(SUMIF('Apply vinyl graphics'!$B$17:$B$30,B1976,'Apply vinyl graphics'!$G$17:$G$30)) +
(SUMIF('Apply vinyl graphics (2)'!$B$17:$B$30,B1976,'Apply vinyl graphics (2)'!$G$17:$G$30)) +
(SUMIF('Alum pan sign'!$B$17:$B$30,B1976,'Alum pan sign'!$G$17:$G$30)) +
(SUMIF('Alum pan sign (2)'!$B$17:$B$30,B1976,'Alum pan sign (2)'!$G$17:$G$30)) +
(SUMIF('Economy pan sign'!$B$17:$B$30,B1976,'Economy pan sign'!$G$17:$G$30)) +
(SUMIF('Post and panel sign'!$B$17:$B$30,B1976,'Post and panel sign'!$G$17:$G$30)) +
(SUMIF('Post and panel sign (2)'!$B$17:$B$30,B1976,'Post and panel sign (2)'!$G$17:$G$30)) +
(SUMIF('Flat panels only'!$B$17:$B$30,B1976,'Flat panels only'!$G$17:$G$30)) +
(SUMIF('Flat panels only (2)'!$B$17:$B$30,B1976,'Flat panels only (2)'!$G$17:$G$30)) +
(SUMIF('Routed panel shapes'!$B$18:$B$31,B1976,'Routed panel shapes'!$G$18:$G$31)) +
(SUMIF('Routed panel shapes (2)'!$B$18:$B$31,B1976,'Routed panel shapes (2)'!$G$18:$G$31)) +
(SUMIF('Routed face only'!$B$17:$B$30,B1976,'Routed face only'!$G$17:$G$30)) +
(SUMIF('Routed face only (2)'!$B$17:$B$30,B1976,'Routed face only (2)'!$G$17:$G$30)) +
(SUMIF('Routed alum faces letters'!$B$17:$B$30,B1976,'Routed alum faces letters'!$G$17:$G$30)) +
(SUMIF('Routed alum faces letters (2)'!$B$17:$B$30,B1976,'Routed alum faces letters (2)'!$G$17:$G$30)) +
(SUMIF('Routed push through acrylic'!$B$17:$B$30,B1976,'Routed push through acrylic'!$G$17:$G$30)) +
(SUMIF('Routed push through acrylic (2)'!$B$17:$B$30,B1976,'Routed push through acrylic (2)'!$G$17:$G$30)) +
(SUMIF('Sf routed cabinet'!$B$17:$B$30,B1976,'Sf routed cabinet'!$G$17:$G$30)) +
(SUMIF('Sf routed cabinet (2)'!$B$17:$B$30,B1976,'Sf routed cabinet (2)'!$G$17:$G$30)) +
(SUMIF('Df routed cabinet'!$B$17:$B$30,B1976,'Df routed cabinet'!$G$17:$G$30)) +
(SUMIF('Df routed cabinet (2)'!$B$17:$B$30,B1976,'Df routed cabinet (2)'!$G$17:$G$30)) +
(SUMIF('Sf acrylic cabinet'!$B$17:$B$30,B1976,'Sf acrylic cabinet'!$G$17:$G$30)) +
(SUMIF('Sf acrylic cabinet (2)'!$B$17:$B$30,B1976,'Sf acrylic cabinet (2)'!$G$17:$G$30)) +
(SUMIF('Economy Sf acrylic'!$B$17:$B$30,B1976,'Economy Sf acrylic'!$G$17:$G$30)) +
(SUMIF('Df acrylic cabinet'!$B$17:$B$30,B1976,'Df acrylic cabinet'!$G$17:$G$30)) +
(SUMIF('Df acrylic cabinet (2)'!$B$17:$B$30,B1976,'Df acrylic cabinet (2)'!$G$17:$G$30)) +
(SUMIF('Sf flex cabinet'!$B$17:$B$30,B1976,'Sf flex cabinet'!$G$17:$G$30)) +
(SUMIF('Sf flex cabinet (2)'!$B$17:$B$30,B1976,'Sf flex cabinet (2)'!$G$17:$G$30)) +
(SUMIF('Df flex cabinet'!$B$17:$B$36,B1976,'Df flex cabinet'!$G$17:$G$36)) +
(SUMIF('Df flex cabinet (2)'!$B$17:$B$36,B1976,'Df flex cabinet (2)'!$G$17:$G$36)) +
(SUMIF('Pole cover'!$B$17:$B$30,B1976,'Pole cover'!$G$17:$G$30)) +
(SUMIF('Pole cover (2)'!$B$17:$B$30,B1976,'Pole cover (2)'!$G$17:$G$30)) +
(SUMIF('Structural Steel Fab'!$B$17:$B$29,B1976,'Structural Steel Fab'!$G$17:$G$29)) +
(SUMIF(Reveal!$B$17:$B$30,B1976,Reveal!$G$17:$G$30)) +
(SUMIF('Reveal (2)'!$B$17:$B$30,B1976,'Reveal (2)'!$G$17:$G$30)) +
(SUMIF('Crown cove top'!$B$17:$B$30,B1976,'Crown cove top'!$G$17:$G$30)) +
(SUMIF('EMC assembly'!$B$17:$B$30,B1976,'EMC assembly'!$G$17:$G$30)) +
(SUMIF(Crating!$B$17:$B$29,B1976,Crating!$G$17:$G$29)) +
(SUMIF('LED wiring'!$B$17:$B$30,B1976,'LED wiring'!$G$17:$G$30)) +
(SUMIF('Changeable copy face'!$B$17:$B$30,B1976,'Changeable copy face'!$G$17:$G$30)) +
(SUMIF('Flex face assembly'!$B$17:$B$30,B1976,'Flex face assembly'!$G$17:$G$30)) +
(SUMIF('Routed face assembly'!$B$17:$B$30,B1976,'Routed face assembly'!$G$17:$G$30)) +
(SUMIF('Paint calculation'!$B$17:$B$30,B1976,'Paint calculation'!$G$17:$G$30)) +
(SUMIF('Trimcap letter face'!$B$17:$B$30,B1976,'Trimcap letter face'!$G$17:$G$30)) +
(SUMIF('Trimcap letter face (2)'!$B$17:$B$30,B1976,'Trimcap letter face (2)'!$G$17:$G$30)) +
(SUMIF('Channel letter fabrication'!$B$17:$B$30,B1976,'Channel letter fabrication'!$G$17:$G$30)) +
(SUMIF('Channel letter fabrication (2)'!$B$17:$B$30,B1976,'Channel letter fabrication (2)'!$G$17:$G$30))</f>
        <v>0</v>
      </c>
    </row>
    <row r="1977" spans="1:10">
      <c r="A1977" s="28">
        <f>[1]ODBC!$A1977</f>
        <v>0</v>
      </c>
      <c r="B1977" s="29">
        <f>[1]ODBC!B1977</f>
        <v>0</v>
      </c>
      <c r="C1977" s="30" t="str">
        <f>IFERROR(VLOOKUP($B1977,[1]ODBC!$B:$H,2,FALSE),"")</f>
        <v/>
      </c>
      <c r="D1977" s="30" t="str">
        <f>IFERROR(VLOOKUP($B1977,[1]ODBC!$B:$H,3,FALSE),"")</f>
        <v/>
      </c>
      <c r="E1977" s="30" t="str">
        <f>IFERROR(VLOOKUP($B1977,[1]ODBC!$B:$H,4,FALSE),"")</f>
        <v/>
      </c>
      <c r="F1977" s="31" t="str">
        <f>IFERROR(VLOOKUP($B1977,[1]ODBC!$B:$H,5,FALSE),"")</f>
        <v/>
      </c>
      <c r="G1977" s="32">
        <f>[1]ODBC!G1977</f>
        <v>0</v>
      </c>
      <c r="H1977" s="33">
        <f>SUM([1]ODBC!H1977)</f>
        <v>0</v>
      </c>
      <c r="I1977" s="41" t="str">
        <f>'Vinyl cutting'!$B$2</f>
        <v>J36938</v>
      </c>
      <c r="J1977" s="42">
        <f ca="1">(SUMIF('Freeform time and material'!$B$17:$B$30,B1977,'Freeform time and material'!$G$17:$G$30)) +
(SUMIF('Vinyl cutting'!$B$17:$B$30,B1977,'Vinyl cutting'!$G$17:$G$30)) +
(SUMIF('Vinyl cutting (2)'!$B$17:$B$30,B1977,'Vinyl cutting (2)'!$G$17:$G$30)) +
(SUMIF('Apply vinyl graphics'!$B$17:$B$30,B1977,'Apply vinyl graphics'!$G$17:$G$30)) +
(SUMIF('Apply vinyl graphics (2)'!$B$17:$B$30,B1977,'Apply vinyl graphics (2)'!$G$17:$G$30)) +
(SUMIF('Alum pan sign'!$B$17:$B$30,B1977,'Alum pan sign'!$G$17:$G$30)) +
(SUMIF('Alum pan sign (2)'!$B$17:$B$30,B1977,'Alum pan sign (2)'!$G$17:$G$30)) +
(SUMIF('Economy pan sign'!$B$17:$B$30,B1977,'Economy pan sign'!$G$17:$G$30)) +
(SUMIF('Post and panel sign'!$B$17:$B$30,B1977,'Post and panel sign'!$G$17:$G$30)) +
(SUMIF('Post and panel sign (2)'!$B$17:$B$30,B1977,'Post and panel sign (2)'!$G$17:$G$30)) +
(SUMIF('Flat panels only'!$B$17:$B$30,B1977,'Flat panels only'!$G$17:$G$30)) +
(SUMIF('Flat panels only (2)'!$B$17:$B$30,B1977,'Flat panels only (2)'!$G$17:$G$30)) +
(SUMIF('Routed panel shapes'!$B$18:$B$31,B1977,'Routed panel shapes'!$G$18:$G$31)) +
(SUMIF('Routed panel shapes (2)'!$B$18:$B$31,B1977,'Routed panel shapes (2)'!$G$18:$G$31)) +
(SUMIF('Routed face only'!$B$17:$B$30,B1977,'Routed face only'!$G$17:$G$30)) +
(SUMIF('Routed face only (2)'!$B$17:$B$30,B1977,'Routed face only (2)'!$G$17:$G$30)) +
(SUMIF('Routed alum faces letters'!$B$17:$B$30,B1977,'Routed alum faces letters'!$G$17:$G$30)) +
(SUMIF('Routed alum faces letters (2)'!$B$17:$B$30,B1977,'Routed alum faces letters (2)'!$G$17:$G$30)) +
(SUMIF('Routed push through acrylic'!$B$17:$B$30,B1977,'Routed push through acrylic'!$G$17:$G$30)) +
(SUMIF('Routed push through acrylic (2)'!$B$17:$B$30,B1977,'Routed push through acrylic (2)'!$G$17:$G$30)) +
(SUMIF('Sf routed cabinet'!$B$17:$B$30,B1977,'Sf routed cabinet'!$G$17:$G$30)) +
(SUMIF('Sf routed cabinet (2)'!$B$17:$B$30,B1977,'Sf routed cabinet (2)'!$G$17:$G$30)) +
(SUMIF('Df routed cabinet'!$B$17:$B$30,B1977,'Df routed cabinet'!$G$17:$G$30)) +
(SUMIF('Df routed cabinet (2)'!$B$17:$B$30,B1977,'Df routed cabinet (2)'!$G$17:$G$30)) +
(SUMIF('Sf acrylic cabinet'!$B$17:$B$30,B1977,'Sf acrylic cabinet'!$G$17:$G$30)) +
(SUMIF('Sf acrylic cabinet (2)'!$B$17:$B$30,B1977,'Sf acrylic cabinet (2)'!$G$17:$G$30)) +
(SUMIF('Economy Sf acrylic'!$B$17:$B$30,B1977,'Economy Sf acrylic'!$G$17:$G$30)) +
(SUMIF('Df acrylic cabinet'!$B$17:$B$30,B1977,'Df acrylic cabinet'!$G$17:$G$30)) +
(SUMIF('Df acrylic cabinet (2)'!$B$17:$B$30,B1977,'Df acrylic cabinet (2)'!$G$17:$G$30)) +
(SUMIF('Sf flex cabinet'!$B$17:$B$30,B1977,'Sf flex cabinet'!$G$17:$G$30)) +
(SUMIF('Sf flex cabinet (2)'!$B$17:$B$30,B1977,'Sf flex cabinet (2)'!$G$17:$G$30)) +
(SUMIF('Df flex cabinet'!$B$17:$B$36,B1977,'Df flex cabinet'!$G$17:$G$36)) +
(SUMIF('Df flex cabinet (2)'!$B$17:$B$36,B1977,'Df flex cabinet (2)'!$G$17:$G$36)) +
(SUMIF('Pole cover'!$B$17:$B$30,B1977,'Pole cover'!$G$17:$G$30)) +
(SUMIF('Pole cover (2)'!$B$17:$B$30,B1977,'Pole cover (2)'!$G$17:$G$30)) +
(SUMIF('Structural Steel Fab'!$B$17:$B$29,B1977,'Structural Steel Fab'!$G$17:$G$29)) +
(SUMIF(Reveal!$B$17:$B$30,B1977,Reveal!$G$17:$G$30)) +
(SUMIF('Reveal (2)'!$B$17:$B$30,B1977,'Reveal (2)'!$G$17:$G$30)) +
(SUMIF('Crown cove top'!$B$17:$B$30,B1977,'Crown cove top'!$G$17:$G$30)) +
(SUMIF('EMC assembly'!$B$17:$B$30,B1977,'EMC assembly'!$G$17:$G$30)) +
(SUMIF(Crating!$B$17:$B$29,B1977,Crating!$G$17:$G$29)) +
(SUMIF('LED wiring'!$B$17:$B$30,B1977,'LED wiring'!$G$17:$G$30)) +
(SUMIF('Changeable copy face'!$B$17:$B$30,B1977,'Changeable copy face'!$G$17:$G$30)) +
(SUMIF('Flex face assembly'!$B$17:$B$30,B1977,'Flex face assembly'!$G$17:$G$30)) +
(SUMIF('Routed face assembly'!$B$17:$B$30,B1977,'Routed face assembly'!$G$17:$G$30)) +
(SUMIF('Paint calculation'!$B$17:$B$30,B1977,'Paint calculation'!$G$17:$G$30)) +
(SUMIF('Trimcap letter face'!$B$17:$B$30,B1977,'Trimcap letter face'!$G$17:$G$30)) +
(SUMIF('Trimcap letter face (2)'!$B$17:$B$30,B1977,'Trimcap letter face (2)'!$G$17:$G$30)) +
(SUMIF('Channel letter fabrication'!$B$17:$B$30,B1977,'Channel letter fabrication'!$G$17:$G$30)) +
(SUMIF('Channel letter fabrication (2)'!$B$17:$B$30,B1977,'Channel letter fabrication (2)'!$G$17:$G$30))</f>
        <v>0</v>
      </c>
    </row>
    <row r="1978" spans="1:10">
      <c r="A1978" s="28">
        <f>[1]ODBC!$A1978</f>
        <v>0</v>
      </c>
      <c r="B1978" s="29">
        <f>[1]ODBC!B1978</f>
        <v>0</v>
      </c>
      <c r="C1978" s="30" t="str">
        <f>IFERROR(VLOOKUP($B1978,[1]ODBC!$B:$H,2,FALSE),"")</f>
        <v/>
      </c>
      <c r="D1978" s="30" t="str">
        <f>IFERROR(VLOOKUP($B1978,[1]ODBC!$B:$H,3,FALSE),"")</f>
        <v/>
      </c>
      <c r="E1978" s="30" t="str">
        <f>IFERROR(VLOOKUP($B1978,[1]ODBC!$B:$H,4,FALSE),"")</f>
        <v/>
      </c>
      <c r="F1978" s="31" t="str">
        <f>IFERROR(VLOOKUP($B1978,[1]ODBC!$B:$H,5,FALSE),"")</f>
        <v/>
      </c>
      <c r="G1978" s="32">
        <f>[1]ODBC!G1978</f>
        <v>0</v>
      </c>
      <c r="H1978" s="33">
        <f>SUM([1]ODBC!H1978)</f>
        <v>0</v>
      </c>
      <c r="I1978" s="41" t="str">
        <f>'Vinyl cutting'!$B$2</f>
        <v>J36938</v>
      </c>
      <c r="J1978" s="42">
        <f ca="1">(SUMIF('Freeform time and material'!$B$17:$B$30,B1978,'Freeform time and material'!$G$17:$G$30)) +
(SUMIF('Vinyl cutting'!$B$17:$B$30,B1978,'Vinyl cutting'!$G$17:$G$30)) +
(SUMIF('Vinyl cutting (2)'!$B$17:$B$30,B1978,'Vinyl cutting (2)'!$G$17:$G$30)) +
(SUMIF('Apply vinyl graphics'!$B$17:$B$30,B1978,'Apply vinyl graphics'!$G$17:$G$30)) +
(SUMIF('Apply vinyl graphics (2)'!$B$17:$B$30,B1978,'Apply vinyl graphics (2)'!$G$17:$G$30)) +
(SUMIF('Alum pan sign'!$B$17:$B$30,B1978,'Alum pan sign'!$G$17:$G$30)) +
(SUMIF('Alum pan sign (2)'!$B$17:$B$30,B1978,'Alum pan sign (2)'!$G$17:$G$30)) +
(SUMIF('Economy pan sign'!$B$17:$B$30,B1978,'Economy pan sign'!$G$17:$G$30)) +
(SUMIF('Post and panel sign'!$B$17:$B$30,B1978,'Post and panel sign'!$G$17:$G$30)) +
(SUMIF('Post and panel sign (2)'!$B$17:$B$30,B1978,'Post and panel sign (2)'!$G$17:$G$30)) +
(SUMIF('Flat panels only'!$B$17:$B$30,B1978,'Flat panels only'!$G$17:$G$30)) +
(SUMIF('Flat panels only (2)'!$B$17:$B$30,B1978,'Flat panels only (2)'!$G$17:$G$30)) +
(SUMIF('Routed panel shapes'!$B$18:$B$31,B1978,'Routed panel shapes'!$G$18:$G$31)) +
(SUMIF('Routed panel shapes (2)'!$B$18:$B$31,B1978,'Routed panel shapes (2)'!$G$18:$G$31)) +
(SUMIF('Routed face only'!$B$17:$B$30,B1978,'Routed face only'!$G$17:$G$30)) +
(SUMIF('Routed face only (2)'!$B$17:$B$30,B1978,'Routed face only (2)'!$G$17:$G$30)) +
(SUMIF('Routed alum faces letters'!$B$17:$B$30,B1978,'Routed alum faces letters'!$G$17:$G$30)) +
(SUMIF('Routed alum faces letters (2)'!$B$17:$B$30,B1978,'Routed alum faces letters (2)'!$G$17:$G$30)) +
(SUMIF('Routed push through acrylic'!$B$17:$B$30,B1978,'Routed push through acrylic'!$G$17:$G$30)) +
(SUMIF('Routed push through acrylic (2)'!$B$17:$B$30,B1978,'Routed push through acrylic (2)'!$G$17:$G$30)) +
(SUMIF('Sf routed cabinet'!$B$17:$B$30,B1978,'Sf routed cabinet'!$G$17:$G$30)) +
(SUMIF('Sf routed cabinet (2)'!$B$17:$B$30,B1978,'Sf routed cabinet (2)'!$G$17:$G$30)) +
(SUMIF('Df routed cabinet'!$B$17:$B$30,B1978,'Df routed cabinet'!$G$17:$G$30)) +
(SUMIF('Df routed cabinet (2)'!$B$17:$B$30,B1978,'Df routed cabinet (2)'!$G$17:$G$30)) +
(SUMIF('Sf acrylic cabinet'!$B$17:$B$30,B1978,'Sf acrylic cabinet'!$G$17:$G$30)) +
(SUMIF('Sf acrylic cabinet (2)'!$B$17:$B$30,B1978,'Sf acrylic cabinet (2)'!$G$17:$G$30)) +
(SUMIF('Economy Sf acrylic'!$B$17:$B$30,B1978,'Economy Sf acrylic'!$G$17:$G$30)) +
(SUMIF('Df acrylic cabinet'!$B$17:$B$30,B1978,'Df acrylic cabinet'!$G$17:$G$30)) +
(SUMIF('Df acrylic cabinet (2)'!$B$17:$B$30,B1978,'Df acrylic cabinet (2)'!$G$17:$G$30)) +
(SUMIF('Sf flex cabinet'!$B$17:$B$30,B1978,'Sf flex cabinet'!$G$17:$G$30)) +
(SUMIF('Sf flex cabinet (2)'!$B$17:$B$30,B1978,'Sf flex cabinet (2)'!$G$17:$G$30)) +
(SUMIF('Df flex cabinet'!$B$17:$B$36,B1978,'Df flex cabinet'!$G$17:$G$36)) +
(SUMIF('Df flex cabinet (2)'!$B$17:$B$36,B1978,'Df flex cabinet (2)'!$G$17:$G$36)) +
(SUMIF('Pole cover'!$B$17:$B$30,B1978,'Pole cover'!$G$17:$G$30)) +
(SUMIF('Pole cover (2)'!$B$17:$B$30,B1978,'Pole cover (2)'!$G$17:$G$30)) +
(SUMIF('Structural Steel Fab'!$B$17:$B$29,B1978,'Structural Steel Fab'!$G$17:$G$29)) +
(SUMIF(Reveal!$B$17:$B$30,B1978,Reveal!$G$17:$G$30)) +
(SUMIF('Reveal (2)'!$B$17:$B$30,B1978,'Reveal (2)'!$G$17:$G$30)) +
(SUMIF('Crown cove top'!$B$17:$B$30,B1978,'Crown cove top'!$G$17:$G$30)) +
(SUMIF('EMC assembly'!$B$17:$B$30,B1978,'EMC assembly'!$G$17:$G$30)) +
(SUMIF(Crating!$B$17:$B$29,B1978,Crating!$G$17:$G$29)) +
(SUMIF('LED wiring'!$B$17:$B$30,B1978,'LED wiring'!$G$17:$G$30)) +
(SUMIF('Changeable copy face'!$B$17:$B$30,B1978,'Changeable copy face'!$G$17:$G$30)) +
(SUMIF('Flex face assembly'!$B$17:$B$30,B1978,'Flex face assembly'!$G$17:$G$30)) +
(SUMIF('Routed face assembly'!$B$17:$B$30,B1978,'Routed face assembly'!$G$17:$G$30)) +
(SUMIF('Paint calculation'!$B$17:$B$30,B1978,'Paint calculation'!$G$17:$G$30)) +
(SUMIF('Trimcap letter face'!$B$17:$B$30,B1978,'Trimcap letter face'!$G$17:$G$30)) +
(SUMIF('Trimcap letter face (2)'!$B$17:$B$30,B1978,'Trimcap letter face (2)'!$G$17:$G$30)) +
(SUMIF('Channel letter fabrication'!$B$17:$B$30,B1978,'Channel letter fabrication'!$G$17:$G$30)) +
(SUMIF('Channel letter fabrication (2)'!$B$17:$B$30,B1978,'Channel letter fabrication (2)'!$G$17:$G$30))</f>
        <v>0</v>
      </c>
    </row>
    <row r="1979" spans="1:10">
      <c r="A1979" s="28">
        <f>[1]ODBC!$A1979</f>
        <v>0</v>
      </c>
      <c r="B1979" s="29">
        <f>[1]ODBC!B1979</f>
        <v>0</v>
      </c>
      <c r="C1979" s="30" t="str">
        <f>IFERROR(VLOOKUP($B1979,[1]ODBC!$B:$H,2,FALSE),"")</f>
        <v/>
      </c>
      <c r="D1979" s="30" t="str">
        <f>IFERROR(VLOOKUP($B1979,[1]ODBC!$B:$H,3,FALSE),"")</f>
        <v/>
      </c>
      <c r="E1979" s="30" t="str">
        <f>IFERROR(VLOOKUP($B1979,[1]ODBC!$B:$H,4,FALSE),"")</f>
        <v/>
      </c>
      <c r="F1979" s="31" t="str">
        <f>IFERROR(VLOOKUP($B1979,[1]ODBC!$B:$H,5,FALSE),"")</f>
        <v/>
      </c>
      <c r="G1979" s="32">
        <f>[1]ODBC!G1979</f>
        <v>0</v>
      </c>
      <c r="H1979" s="33">
        <f>SUM([1]ODBC!H1979)</f>
        <v>0</v>
      </c>
      <c r="I1979" s="41" t="str">
        <f>'Vinyl cutting'!$B$2</f>
        <v>J36938</v>
      </c>
      <c r="J1979" s="42">
        <f ca="1">(SUMIF('Freeform time and material'!$B$17:$B$30,B1979,'Freeform time and material'!$G$17:$G$30)) +
(SUMIF('Vinyl cutting'!$B$17:$B$30,B1979,'Vinyl cutting'!$G$17:$G$30)) +
(SUMIF('Vinyl cutting (2)'!$B$17:$B$30,B1979,'Vinyl cutting (2)'!$G$17:$G$30)) +
(SUMIF('Apply vinyl graphics'!$B$17:$B$30,B1979,'Apply vinyl graphics'!$G$17:$G$30)) +
(SUMIF('Apply vinyl graphics (2)'!$B$17:$B$30,B1979,'Apply vinyl graphics (2)'!$G$17:$G$30)) +
(SUMIF('Alum pan sign'!$B$17:$B$30,B1979,'Alum pan sign'!$G$17:$G$30)) +
(SUMIF('Alum pan sign (2)'!$B$17:$B$30,B1979,'Alum pan sign (2)'!$G$17:$G$30)) +
(SUMIF('Economy pan sign'!$B$17:$B$30,B1979,'Economy pan sign'!$G$17:$G$30)) +
(SUMIF('Post and panel sign'!$B$17:$B$30,B1979,'Post and panel sign'!$G$17:$G$30)) +
(SUMIF('Post and panel sign (2)'!$B$17:$B$30,B1979,'Post and panel sign (2)'!$G$17:$G$30)) +
(SUMIF('Flat panels only'!$B$17:$B$30,B1979,'Flat panels only'!$G$17:$G$30)) +
(SUMIF('Flat panels only (2)'!$B$17:$B$30,B1979,'Flat panels only (2)'!$G$17:$G$30)) +
(SUMIF('Routed panel shapes'!$B$18:$B$31,B1979,'Routed panel shapes'!$G$18:$G$31)) +
(SUMIF('Routed panel shapes (2)'!$B$18:$B$31,B1979,'Routed panel shapes (2)'!$G$18:$G$31)) +
(SUMIF('Routed face only'!$B$17:$B$30,B1979,'Routed face only'!$G$17:$G$30)) +
(SUMIF('Routed face only (2)'!$B$17:$B$30,B1979,'Routed face only (2)'!$G$17:$G$30)) +
(SUMIF('Routed alum faces letters'!$B$17:$B$30,B1979,'Routed alum faces letters'!$G$17:$G$30)) +
(SUMIF('Routed alum faces letters (2)'!$B$17:$B$30,B1979,'Routed alum faces letters (2)'!$G$17:$G$30)) +
(SUMIF('Routed push through acrylic'!$B$17:$B$30,B1979,'Routed push through acrylic'!$G$17:$G$30)) +
(SUMIF('Routed push through acrylic (2)'!$B$17:$B$30,B1979,'Routed push through acrylic (2)'!$G$17:$G$30)) +
(SUMIF('Sf routed cabinet'!$B$17:$B$30,B1979,'Sf routed cabinet'!$G$17:$G$30)) +
(SUMIF('Sf routed cabinet (2)'!$B$17:$B$30,B1979,'Sf routed cabinet (2)'!$G$17:$G$30)) +
(SUMIF('Df routed cabinet'!$B$17:$B$30,B1979,'Df routed cabinet'!$G$17:$G$30)) +
(SUMIF('Df routed cabinet (2)'!$B$17:$B$30,B1979,'Df routed cabinet (2)'!$G$17:$G$30)) +
(SUMIF('Sf acrylic cabinet'!$B$17:$B$30,B1979,'Sf acrylic cabinet'!$G$17:$G$30)) +
(SUMIF('Sf acrylic cabinet (2)'!$B$17:$B$30,B1979,'Sf acrylic cabinet (2)'!$G$17:$G$30)) +
(SUMIF('Economy Sf acrylic'!$B$17:$B$30,B1979,'Economy Sf acrylic'!$G$17:$G$30)) +
(SUMIF('Df acrylic cabinet'!$B$17:$B$30,B1979,'Df acrylic cabinet'!$G$17:$G$30)) +
(SUMIF('Df acrylic cabinet (2)'!$B$17:$B$30,B1979,'Df acrylic cabinet (2)'!$G$17:$G$30)) +
(SUMIF('Sf flex cabinet'!$B$17:$B$30,B1979,'Sf flex cabinet'!$G$17:$G$30)) +
(SUMIF('Sf flex cabinet (2)'!$B$17:$B$30,B1979,'Sf flex cabinet (2)'!$G$17:$G$30)) +
(SUMIF('Df flex cabinet'!$B$17:$B$36,B1979,'Df flex cabinet'!$G$17:$G$36)) +
(SUMIF('Df flex cabinet (2)'!$B$17:$B$36,B1979,'Df flex cabinet (2)'!$G$17:$G$36)) +
(SUMIF('Pole cover'!$B$17:$B$30,B1979,'Pole cover'!$G$17:$G$30)) +
(SUMIF('Pole cover (2)'!$B$17:$B$30,B1979,'Pole cover (2)'!$G$17:$G$30)) +
(SUMIF('Structural Steel Fab'!$B$17:$B$29,B1979,'Structural Steel Fab'!$G$17:$G$29)) +
(SUMIF(Reveal!$B$17:$B$30,B1979,Reveal!$G$17:$G$30)) +
(SUMIF('Reveal (2)'!$B$17:$B$30,B1979,'Reveal (2)'!$G$17:$G$30)) +
(SUMIF('Crown cove top'!$B$17:$B$30,B1979,'Crown cove top'!$G$17:$G$30)) +
(SUMIF('EMC assembly'!$B$17:$B$30,B1979,'EMC assembly'!$G$17:$G$30)) +
(SUMIF(Crating!$B$17:$B$29,B1979,Crating!$G$17:$G$29)) +
(SUMIF('LED wiring'!$B$17:$B$30,B1979,'LED wiring'!$G$17:$G$30)) +
(SUMIF('Changeable copy face'!$B$17:$B$30,B1979,'Changeable copy face'!$G$17:$G$30)) +
(SUMIF('Flex face assembly'!$B$17:$B$30,B1979,'Flex face assembly'!$G$17:$G$30)) +
(SUMIF('Routed face assembly'!$B$17:$B$30,B1979,'Routed face assembly'!$G$17:$G$30)) +
(SUMIF('Paint calculation'!$B$17:$B$30,B1979,'Paint calculation'!$G$17:$G$30)) +
(SUMIF('Trimcap letter face'!$B$17:$B$30,B1979,'Trimcap letter face'!$G$17:$G$30)) +
(SUMIF('Trimcap letter face (2)'!$B$17:$B$30,B1979,'Trimcap letter face (2)'!$G$17:$G$30)) +
(SUMIF('Channel letter fabrication'!$B$17:$B$30,B1979,'Channel letter fabrication'!$G$17:$G$30)) +
(SUMIF('Channel letter fabrication (2)'!$B$17:$B$30,B1979,'Channel letter fabrication (2)'!$G$17:$G$30))</f>
        <v>0</v>
      </c>
    </row>
    <row r="1980" spans="1:10">
      <c r="A1980" s="28">
        <f>[1]ODBC!$A1980</f>
        <v>0</v>
      </c>
      <c r="B1980" s="29">
        <f>[1]ODBC!B1980</f>
        <v>0</v>
      </c>
      <c r="C1980" s="30" t="str">
        <f>IFERROR(VLOOKUP($B1980,[1]ODBC!$B:$H,2,FALSE),"")</f>
        <v/>
      </c>
      <c r="D1980" s="30" t="str">
        <f>IFERROR(VLOOKUP($B1980,[1]ODBC!$B:$H,3,FALSE),"")</f>
        <v/>
      </c>
      <c r="E1980" s="30" t="str">
        <f>IFERROR(VLOOKUP($B1980,[1]ODBC!$B:$H,4,FALSE),"")</f>
        <v/>
      </c>
      <c r="F1980" s="31" t="str">
        <f>IFERROR(VLOOKUP($B1980,[1]ODBC!$B:$H,5,FALSE),"")</f>
        <v/>
      </c>
      <c r="G1980" s="32">
        <f>[1]ODBC!G1980</f>
        <v>0</v>
      </c>
      <c r="H1980" s="33">
        <f>SUM([1]ODBC!H1980)</f>
        <v>0</v>
      </c>
      <c r="I1980" s="41" t="str">
        <f>'Vinyl cutting'!$B$2</f>
        <v>J36938</v>
      </c>
      <c r="J1980" s="42">
        <f ca="1">(SUMIF('Freeform time and material'!$B$17:$B$30,B1980,'Freeform time and material'!$G$17:$G$30)) +
(SUMIF('Vinyl cutting'!$B$17:$B$30,B1980,'Vinyl cutting'!$G$17:$G$30)) +
(SUMIF('Vinyl cutting (2)'!$B$17:$B$30,B1980,'Vinyl cutting (2)'!$G$17:$G$30)) +
(SUMIF('Apply vinyl graphics'!$B$17:$B$30,B1980,'Apply vinyl graphics'!$G$17:$G$30)) +
(SUMIF('Apply vinyl graphics (2)'!$B$17:$B$30,B1980,'Apply vinyl graphics (2)'!$G$17:$G$30)) +
(SUMIF('Alum pan sign'!$B$17:$B$30,B1980,'Alum pan sign'!$G$17:$G$30)) +
(SUMIF('Alum pan sign (2)'!$B$17:$B$30,B1980,'Alum pan sign (2)'!$G$17:$G$30)) +
(SUMIF('Economy pan sign'!$B$17:$B$30,B1980,'Economy pan sign'!$G$17:$G$30)) +
(SUMIF('Post and panel sign'!$B$17:$B$30,B1980,'Post and panel sign'!$G$17:$G$30)) +
(SUMIF('Post and panel sign (2)'!$B$17:$B$30,B1980,'Post and panel sign (2)'!$G$17:$G$30)) +
(SUMIF('Flat panels only'!$B$17:$B$30,B1980,'Flat panels only'!$G$17:$G$30)) +
(SUMIF('Flat panels only (2)'!$B$17:$B$30,B1980,'Flat panels only (2)'!$G$17:$G$30)) +
(SUMIF('Routed panel shapes'!$B$18:$B$31,B1980,'Routed panel shapes'!$G$18:$G$31)) +
(SUMIF('Routed panel shapes (2)'!$B$18:$B$31,B1980,'Routed panel shapes (2)'!$G$18:$G$31)) +
(SUMIF('Routed face only'!$B$17:$B$30,B1980,'Routed face only'!$G$17:$G$30)) +
(SUMIF('Routed face only (2)'!$B$17:$B$30,B1980,'Routed face only (2)'!$G$17:$G$30)) +
(SUMIF('Routed alum faces letters'!$B$17:$B$30,B1980,'Routed alum faces letters'!$G$17:$G$30)) +
(SUMIF('Routed alum faces letters (2)'!$B$17:$B$30,B1980,'Routed alum faces letters (2)'!$G$17:$G$30)) +
(SUMIF('Routed push through acrylic'!$B$17:$B$30,B1980,'Routed push through acrylic'!$G$17:$G$30)) +
(SUMIF('Routed push through acrylic (2)'!$B$17:$B$30,B1980,'Routed push through acrylic (2)'!$G$17:$G$30)) +
(SUMIF('Sf routed cabinet'!$B$17:$B$30,B1980,'Sf routed cabinet'!$G$17:$G$30)) +
(SUMIF('Sf routed cabinet (2)'!$B$17:$B$30,B1980,'Sf routed cabinet (2)'!$G$17:$G$30)) +
(SUMIF('Df routed cabinet'!$B$17:$B$30,B1980,'Df routed cabinet'!$G$17:$G$30)) +
(SUMIF('Df routed cabinet (2)'!$B$17:$B$30,B1980,'Df routed cabinet (2)'!$G$17:$G$30)) +
(SUMIF('Sf acrylic cabinet'!$B$17:$B$30,B1980,'Sf acrylic cabinet'!$G$17:$G$30)) +
(SUMIF('Sf acrylic cabinet (2)'!$B$17:$B$30,B1980,'Sf acrylic cabinet (2)'!$G$17:$G$30)) +
(SUMIF('Economy Sf acrylic'!$B$17:$B$30,B1980,'Economy Sf acrylic'!$G$17:$G$30)) +
(SUMIF('Df acrylic cabinet'!$B$17:$B$30,B1980,'Df acrylic cabinet'!$G$17:$G$30)) +
(SUMIF('Df acrylic cabinet (2)'!$B$17:$B$30,B1980,'Df acrylic cabinet (2)'!$G$17:$G$30)) +
(SUMIF('Sf flex cabinet'!$B$17:$B$30,B1980,'Sf flex cabinet'!$G$17:$G$30)) +
(SUMIF('Sf flex cabinet (2)'!$B$17:$B$30,B1980,'Sf flex cabinet (2)'!$G$17:$G$30)) +
(SUMIF('Df flex cabinet'!$B$17:$B$36,B1980,'Df flex cabinet'!$G$17:$G$36)) +
(SUMIF('Df flex cabinet (2)'!$B$17:$B$36,B1980,'Df flex cabinet (2)'!$G$17:$G$36)) +
(SUMIF('Pole cover'!$B$17:$B$30,B1980,'Pole cover'!$G$17:$G$30)) +
(SUMIF('Pole cover (2)'!$B$17:$B$30,B1980,'Pole cover (2)'!$G$17:$G$30)) +
(SUMIF('Structural Steel Fab'!$B$17:$B$29,B1980,'Structural Steel Fab'!$G$17:$G$29)) +
(SUMIF(Reveal!$B$17:$B$30,B1980,Reveal!$G$17:$G$30)) +
(SUMIF('Reveal (2)'!$B$17:$B$30,B1980,'Reveal (2)'!$G$17:$G$30)) +
(SUMIF('Crown cove top'!$B$17:$B$30,B1980,'Crown cove top'!$G$17:$G$30)) +
(SUMIF('EMC assembly'!$B$17:$B$30,B1980,'EMC assembly'!$G$17:$G$30)) +
(SUMIF(Crating!$B$17:$B$29,B1980,Crating!$G$17:$G$29)) +
(SUMIF('LED wiring'!$B$17:$B$30,B1980,'LED wiring'!$G$17:$G$30)) +
(SUMIF('Changeable copy face'!$B$17:$B$30,B1980,'Changeable copy face'!$G$17:$G$30)) +
(SUMIF('Flex face assembly'!$B$17:$B$30,B1980,'Flex face assembly'!$G$17:$G$30)) +
(SUMIF('Routed face assembly'!$B$17:$B$30,B1980,'Routed face assembly'!$G$17:$G$30)) +
(SUMIF('Paint calculation'!$B$17:$B$30,B1980,'Paint calculation'!$G$17:$G$30)) +
(SUMIF('Trimcap letter face'!$B$17:$B$30,B1980,'Trimcap letter face'!$G$17:$G$30)) +
(SUMIF('Trimcap letter face (2)'!$B$17:$B$30,B1980,'Trimcap letter face (2)'!$G$17:$G$30)) +
(SUMIF('Channel letter fabrication'!$B$17:$B$30,B1980,'Channel letter fabrication'!$G$17:$G$30)) +
(SUMIF('Channel letter fabrication (2)'!$B$17:$B$30,B1980,'Channel letter fabrication (2)'!$G$17:$G$30))</f>
        <v>0</v>
      </c>
    </row>
    <row r="1981" spans="1:10">
      <c r="A1981" s="28">
        <f>[1]ODBC!$A1981</f>
        <v>0</v>
      </c>
      <c r="B1981" s="29">
        <f>[1]ODBC!B1981</f>
        <v>0</v>
      </c>
      <c r="C1981" s="30" t="str">
        <f>IFERROR(VLOOKUP($B1981,[1]ODBC!$B:$H,2,FALSE),"")</f>
        <v/>
      </c>
      <c r="D1981" s="30" t="str">
        <f>IFERROR(VLOOKUP($B1981,[1]ODBC!$B:$H,3,FALSE),"")</f>
        <v/>
      </c>
      <c r="E1981" s="30" t="str">
        <f>IFERROR(VLOOKUP($B1981,[1]ODBC!$B:$H,4,FALSE),"")</f>
        <v/>
      </c>
      <c r="F1981" s="31" t="str">
        <f>IFERROR(VLOOKUP($B1981,[1]ODBC!$B:$H,5,FALSE),"")</f>
        <v/>
      </c>
      <c r="G1981" s="32">
        <f>[1]ODBC!G1981</f>
        <v>0</v>
      </c>
      <c r="H1981" s="33">
        <f>SUM([1]ODBC!H1981)</f>
        <v>0</v>
      </c>
      <c r="I1981" s="41" t="str">
        <f>'Vinyl cutting'!$B$2</f>
        <v>J36938</v>
      </c>
      <c r="J1981" s="42">
        <f ca="1">(SUMIF('Freeform time and material'!$B$17:$B$30,B1981,'Freeform time and material'!$G$17:$G$30)) +
(SUMIF('Vinyl cutting'!$B$17:$B$30,B1981,'Vinyl cutting'!$G$17:$G$30)) +
(SUMIF('Vinyl cutting (2)'!$B$17:$B$30,B1981,'Vinyl cutting (2)'!$G$17:$G$30)) +
(SUMIF('Apply vinyl graphics'!$B$17:$B$30,B1981,'Apply vinyl graphics'!$G$17:$G$30)) +
(SUMIF('Apply vinyl graphics (2)'!$B$17:$B$30,B1981,'Apply vinyl graphics (2)'!$G$17:$G$30)) +
(SUMIF('Alum pan sign'!$B$17:$B$30,B1981,'Alum pan sign'!$G$17:$G$30)) +
(SUMIF('Alum pan sign (2)'!$B$17:$B$30,B1981,'Alum pan sign (2)'!$G$17:$G$30)) +
(SUMIF('Economy pan sign'!$B$17:$B$30,B1981,'Economy pan sign'!$G$17:$G$30)) +
(SUMIF('Post and panel sign'!$B$17:$B$30,B1981,'Post and panel sign'!$G$17:$G$30)) +
(SUMIF('Post and panel sign (2)'!$B$17:$B$30,B1981,'Post and panel sign (2)'!$G$17:$G$30)) +
(SUMIF('Flat panels only'!$B$17:$B$30,B1981,'Flat panels only'!$G$17:$G$30)) +
(SUMIF('Flat panels only (2)'!$B$17:$B$30,B1981,'Flat panels only (2)'!$G$17:$G$30)) +
(SUMIF('Routed panel shapes'!$B$18:$B$31,B1981,'Routed panel shapes'!$G$18:$G$31)) +
(SUMIF('Routed panel shapes (2)'!$B$18:$B$31,B1981,'Routed panel shapes (2)'!$G$18:$G$31)) +
(SUMIF('Routed face only'!$B$17:$B$30,B1981,'Routed face only'!$G$17:$G$30)) +
(SUMIF('Routed face only (2)'!$B$17:$B$30,B1981,'Routed face only (2)'!$G$17:$G$30)) +
(SUMIF('Routed alum faces letters'!$B$17:$B$30,B1981,'Routed alum faces letters'!$G$17:$G$30)) +
(SUMIF('Routed alum faces letters (2)'!$B$17:$B$30,B1981,'Routed alum faces letters (2)'!$G$17:$G$30)) +
(SUMIF('Routed push through acrylic'!$B$17:$B$30,B1981,'Routed push through acrylic'!$G$17:$G$30)) +
(SUMIF('Routed push through acrylic (2)'!$B$17:$B$30,B1981,'Routed push through acrylic (2)'!$G$17:$G$30)) +
(SUMIF('Sf routed cabinet'!$B$17:$B$30,B1981,'Sf routed cabinet'!$G$17:$G$30)) +
(SUMIF('Sf routed cabinet (2)'!$B$17:$B$30,B1981,'Sf routed cabinet (2)'!$G$17:$G$30)) +
(SUMIF('Df routed cabinet'!$B$17:$B$30,B1981,'Df routed cabinet'!$G$17:$G$30)) +
(SUMIF('Df routed cabinet (2)'!$B$17:$B$30,B1981,'Df routed cabinet (2)'!$G$17:$G$30)) +
(SUMIF('Sf acrylic cabinet'!$B$17:$B$30,B1981,'Sf acrylic cabinet'!$G$17:$G$30)) +
(SUMIF('Sf acrylic cabinet (2)'!$B$17:$B$30,B1981,'Sf acrylic cabinet (2)'!$G$17:$G$30)) +
(SUMIF('Economy Sf acrylic'!$B$17:$B$30,B1981,'Economy Sf acrylic'!$G$17:$G$30)) +
(SUMIF('Df acrylic cabinet'!$B$17:$B$30,B1981,'Df acrylic cabinet'!$G$17:$G$30)) +
(SUMIF('Df acrylic cabinet (2)'!$B$17:$B$30,B1981,'Df acrylic cabinet (2)'!$G$17:$G$30)) +
(SUMIF('Sf flex cabinet'!$B$17:$B$30,B1981,'Sf flex cabinet'!$G$17:$G$30)) +
(SUMIF('Sf flex cabinet (2)'!$B$17:$B$30,B1981,'Sf flex cabinet (2)'!$G$17:$G$30)) +
(SUMIF('Df flex cabinet'!$B$17:$B$36,B1981,'Df flex cabinet'!$G$17:$G$36)) +
(SUMIF('Df flex cabinet (2)'!$B$17:$B$36,B1981,'Df flex cabinet (2)'!$G$17:$G$36)) +
(SUMIF('Pole cover'!$B$17:$B$30,B1981,'Pole cover'!$G$17:$G$30)) +
(SUMIF('Pole cover (2)'!$B$17:$B$30,B1981,'Pole cover (2)'!$G$17:$G$30)) +
(SUMIF('Structural Steel Fab'!$B$17:$B$29,B1981,'Structural Steel Fab'!$G$17:$G$29)) +
(SUMIF(Reveal!$B$17:$B$30,B1981,Reveal!$G$17:$G$30)) +
(SUMIF('Reveal (2)'!$B$17:$B$30,B1981,'Reveal (2)'!$G$17:$G$30)) +
(SUMIF('Crown cove top'!$B$17:$B$30,B1981,'Crown cove top'!$G$17:$G$30)) +
(SUMIF('EMC assembly'!$B$17:$B$30,B1981,'EMC assembly'!$G$17:$G$30)) +
(SUMIF(Crating!$B$17:$B$29,B1981,Crating!$G$17:$G$29)) +
(SUMIF('LED wiring'!$B$17:$B$30,B1981,'LED wiring'!$G$17:$G$30)) +
(SUMIF('Changeable copy face'!$B$17:$B$30,B1981,'Changeable copy face'!$G$17:$G$30)) +
(SUMIF('Flex face assembly'!$B$17:$B$30,B1981,'Flex face assembly'!$G$17:$G$30)) +
(SUMIF('Routed face assembly'!$B$17:$B$30,B1981,'Routed face assembly'!$G$17:$G$30)) +
(SUMIF('Paint calculation'!$B$17:$B$30,B1981,'Paint calculation'!$G$17:$G$30)) +
(SUMIF('Trimcap letter face'!$B$17:$B$30,B1981,'Trimcap letter face'!$G$17:$G$30)) +
(SUMIF('Trimcap letter face (2)'!$B$17:$B$30,B1981,'Trimcap letter face (2)'!$G$17:$G$30)) +
(SUMIF('Channel letter fabrication'!$B$17:$B$30,B1981,'Channel letter fabrication'!$G$17:$G$30)) +
(SUMIF('Channel letter fabrication (2)'!$B$17:$B$30,B1981,'Channel letter fabrication (2)'!$G$17:$G$30))</f>
        <v>0</v>
      </c>
    </row>
    <row r="1982" spans="1:10">
      <c r="A1982" s="28">
        <f>[1]ODBC!$A1982</f>
        <v>0</v>
      </c>
      <c r="B1982" s="29">
        <f>[1]ODBC!B1982</f>
        <v>0</v>
      </c>
      <c r="C1982" s="30" t="str">
        <f>IFERROR(VLOOKUP($B1982,[1]ODBC!$B:$H,2,FALSE),"")</f>
        <v/>
      </c>
      <c r="D1982" s="30" t="str">
        <f>IFERROR(VLOOKUP($B1982,[1]ODBC!$B:$H,3,FALSE),"")</f>
        <v/>
      </c>
      <c r="E1982" s="30" t="str">
        <f>IFERROR(VLOOKUP($B1982,[1]ODBC!$B:$H,4,FALSE),"")</f>
        <v/>
      </c>
      <c r="F1982" s="31" t="str">
        <f>IFERROR(VLOOKUP($B1982,[1]ODBC!$B:$H,5,FALSE),"")</f>
        <v/>
      </c>
      <c r="G1982" s="32">
        <f>[1]ODBC!G1982</f>
        <v>0</v>
      </c>
      <c r="H1982" s="33">
        <f>SUM([1]ODBC!H1982)</f>
        <v>0</v>
      </c>
      <c r="I1982" s="41" t="str">
        <f>'Vinyl cutting'!$B$2</f>
        <v>J36938</v>
      </c>
      <c r="J1982" s="42">
        <f ca="1">(SUMIF('Freeform time and material'!$B$17:$B$30,B1982,'Freeform time and material'!$G$17:$G$30)) +
(SUMIF('Vinyl cutting'!$B$17:$B$30,B1982,'Vinyl cutting'!$G$17:$G$30)) +
(SUMIF('Vinyl cutting (2)'!$B$17:$B$30,B1982,'Vinyl cutting (2)'!$G$17:$G$30)) +
(SUMIF('Apply vinyl graphics'!$B$17:$B$30,B1982,'Apply vinyl graphics'!$G$17:$G$30)) +
(SUMIF('Apply vinyl graphics (2)'!$B$17:$B$30,B1982,'Apply vinyl graphics (2)'!$G$17:$G$30)) +
(SUMIF('Alum pan sign'!$B$17:$B$30,B1982,'Alum pan sign'!$G$17:$G$30)) +
(SUMIF('Alum pan sign (2)'!$B$17:$B$30,B1982,'Alum pan sign (2)'!$G$17:$G$30)) +
(SUMIF('Economy pan sign'!$B$17:$B$30,B1982,'Economy pan sign'!$G$17:$G$30)) +
(SUMIF('Post and panel sign'!$B$17:$B$30,B1982,'Post and panel sign'!$G$17:$G$30)) +
(SUMIF('Post and panel sign (2)'!$B$17:$B$30,B1982,'Post and panel sign (2)'!$G$17:$G$30)) +
(SUMIF('Flat panels only'!$B$17:$B$30,B1982,'Flat panels only'!$G$17:$G$30)) +
(SUMIF('Flat panels only (2)'!$B$17:$B$30,B1982,'Flat panels only (2)'!$G$17:$G$30)) +
(SUMIF('Routed panel shapes'!$B$18:$B$31,B1982,'Routed panel shapes'!$G$18:$G$31)) +
(SUMIF('Routed panel shapes (2)'!$B$18:$B$31,B1982,'Routed panel shapes (2)'!$G$18:$G$31)) +
(SUMIF('Routed face only'!$B$17:$B$30,B1982,'Routed face only'!$G$17:$G$30)) +
(SUMIF('Routed face only (2)'!$B$17:$B$30,B1982,'Routed face only (2)'!$G$17:$G$30)) +
(SUMIF('Routed alum faces letters'!$B$17:$B$30,B1982,'Routed alum faces letters'!$G$17:$G$30)) +
(SUMIF('Routed alum faces letters (2)'!$B$17:$B$30,B1982,'Routed alum faces letters (2)'!$G$17:$G$30)) +
(SUMIF('Routed push through acrylic'!$B$17:$B$30,B1982,'Routed push through acrylic'!$G$17:$G$30)) +
(SUMIF('Routed push through acrylic (2)'!$B$17:$B$30,B1982,'Routed push through acrylic (2)'!$G$17:$G$30)) +
(SUMIF('Sf routed cabinet'!$B$17:$B$30,B1982,'Sf routed cabinet'!$G$17:$G$30)) +
(SUMIF('Sf routed cabinet (2)'!$B$17:$B$30,B1982,'Sf routed cabinet (2)'!$G$17:$G$30)) +
(SUMIF('Df routed cabinet'!$B$17:$B$30,B1982,'Df routed cabinet'!$G$17:$G$30)) +
(SUMIF('Df routed cabinet (2)'!$B$17:$B$30,B1982,'Df routed cabinet (2)'!$G$17:$G$30)) +
(SUMIF('Sf acrylic cabinet'!$B$17:$B$30,B1982,'Sf acrylic cabinet'!$G$17:$G$30)) +
(SUMIF('Sf acrylic cabinet (2)'!$B$17:$B$30,B1982,'Sf acrylic cabinet (2)'!$G$17:$G$30)) +
(SUMIF('Economy Sf acrylic'!$B$17:$B$30,B1982,'Economy Sf acrylic'!$G$17:$G$30)) +
(SUMIF('Df acrylic cabinet'!$B$17:$B$30,B1982,'Df acrylic cabinet'!$G$17:$G$30)) +
(SUMIF('Df acrylic cabinet (2)'!$B$17:$B$30,B1982,'Df acrylic cabinet (2)'!$G$17:$G$30)) +
(SUMIF('Sf flex cabinet'!$B$17:$B$30,B1982,'Sf flex cabinet'!$G$17:$G$30)) +
(SUMIF('Sf flex cabinet (2)'!$B$17:$B$30,B1982,'Sf flex cabinet (2)'!$G$17:$G$30)) +
(SUMIF('Df flex cabinet'!$B$17:$B$36,B1982,'Df flex cabinet'!$G$17:$G$36)) +
(SUMIF('Df flex cabinet (2)'!$B$17:$B$36,B1982,'Df flex cabinet (2)'!$G$17:$G$36)) +
(SUMIF('Pole cover'!$B$17:$B$30,B1982,'Pole cover'!$G$17:$G$30)) +
(SUMIF('Pole cover (2)'!$B$17:$B$30,B1982,'Pole cover (2)'!$G$17:$G$30)) +
(SUMIF('Structural Steel Fab'!$B$17:$B$29,B1982,'Structural Steel Fab'!$G$17:$G$29)) +
(SUMIF(Reveal!$B$17:$B$30,B1982,Reveal!$G$17:$G$30)) +
(SUMIF('Reveal (2)'!$B$17:$B$30,B1982,'Reveal (2)'!$G$17:$G$30)) +
(SUMIF('Crown cove top'!$B$17:$B$30,B1982,'Crown cove top'!$G$17:$G$30)) +
(SUMIF('EMC assembly'!$B$17:$B$30,B1982,'EMC assembly'!$G$17:$G$30)) +
(SUMIF(Crating!$B$17:$B$29,B1982,Crating!$G$17:$G$29)) +
(SUMIF('LED wiring'!$B$17:$B$30,B1982,'LED wiring'!$G$17:$G$30)) +
(SUMIF('Changeable copy face'!$B$17:$B$30,B1982,'Changeable copy face'!$G$17:$G$30)) +
(SUMIF('Flex face assembly'!$B$17:$B$30,B1982,'Flex face assembly'!$G$17:$G$30)) +
(SUMIF('Routed face assembly'!$B$17:$B$30,B1982,'Routed face assembly'!$G$17:$G$30)) +
(SUMIF('Paint calculation'!$B$17:$B$30,B1982,'Paint calculation'!$G$17:$G$30)) +
(SUMIF('Trimcap letter face'!$B$17:$B$30,B1982,'Trimcap letter face'!$G$17:$G$30)) +
(SUMIF('Trimcap letter face (2)'!$B$17:$B$30,B1982,'Trimcap letter face (2)'!$G$17:$G$30)) +
(SUMIF('Channel letter fabrication'!$B$17:$B$30,B1982,'Channel letter fabrication'!$G$17:$G$30)) +
(SUMIF('Channel letter fabrication (2)'!$B$17:$B$30,B1982,'Channel letter fabrication (2)'!$G$17:$G$30))</f>
        <v>0</v>
      </c>
    </row>
    <row r="1983" spans="1:10">
      <c r="A1983" s="28">
        <f>[1]ODBC!$A1983</f>
        <v>0</v>
      </c>
      <c r="B1983" s="29">
        <f>[1]ODBC!B1983</f>
        <v>0</v>
      </c>
      <c r="C1983" s="30" t="str">
        <f>IFERROR(VLOOKUP($B1983,[1]ODBC!$B:$H,2,FALSE),"")</f>
        <v/>
      </c>
      <c r="D1983" s="30" t="str">
        <f>IFERROR(VLOOKUP($B1983,[1]ODBC!$B:$H,3,FALSE),"")</f>
        <v/>
      </c>
      <c r="E1983" s="30" t="str">
        <f>IFERROR(VLOOKUP($B1983,[1]ODBC!$B:$H,4,FALSE),"")</f>
        <v/>
      </c>
      <c r="F1983" s="31" t="str">
        <f>IFERROR(VLOOKUP($B1983,[1]ODBC!$B:$H,5,FALSE),"")</f>
        <v/>
      </c>
      <c r="G1983" s="32">
        <f>[1]ODBC!G1983</f>
        <v>0</v>
      </c>
      <c r="H1983" s="33">
        <f>SUM([1]ODBC!H1983)</f>
        <v>0</v>
      </c>
      <c r="I1983" s="41" t="str">
        <f>'Vinyl cutting'!$B$2</f>
        <v>J36938</v>
      </c>
      <c r="J1983" s="42">
        <f ca="1">(SUMIF('Freeform time and material'!$B$17:$B$30,B1983,'Freeform time and material'!$G$17:$G$30)) +
(SUMIF('Vinyl cutting'!$B$17:$B$30,B1983,'Vinyl cutting'!$G$17:$G$30)) +
(SUMIF('Vinyl cutting (2)'!$B$17:$B$30,B1983,'Vinyl cutting (2)'!$G$17:$G$30)) +
(SUMIF('Apply vinyl graphics'!$B$17:$B$30,B1983,'Apply vinyl graphics'!$G$17:$G$30)) +
(SUMIF('Apply vinyl graphics (2)'!$B$17:$B$30,B1983,'Apply vinyl graphics (2)'!$G$17:$G$30)) +
(SUMIF('Alum pan sign'!$B$17:$B$30,B1983,'Alum pan sign'!$G$17:$G$30)) +
(SUMIF('Alum pan sign (2)'!$B$17:$B$30,B1983,'Alum pan sign (2)'!$G$17:$G$30)) +
(SUMIF('Economy pan sign'!$B$17:$B$30,B1983,'Economy pan sign'!$G$17:$G$30)) +
(SUMIF('Post and panel sign'!$B$17:$B$30,B1983,'Post and panel sign'!$G$17:$G$30)) +
(SUMIF('Post and panel sign (2)'!$B$17:$B$30,B1983,'Post and panel sign (2)'!$G$17:$G$30)) +
(SUMIF('Flat panels only'!$B$17:$B$30,B1983,'Flat panels only'!$G$17:$G$30)) +
(SUMIF('Flat panels only (2)'!$B$17:$B$30,B1983,'Flat panels only (2)'!$G$17:$G$30)) +
(SUMIF('Routed panel shapes'!$B$18:$B$31,B1983,'Routed panel shapes'!$G$18:$G$31)) +
(SUMIF('Routed panel shapes (2)'!$B$18:$B$31,B1983,'Routed panel shapes (2)'!$G$18:$G$31)) +
(SUMIF('Routed face only'!$B$17:$B$30,B1983,'Routed face only'!$G$17:$G$30)) +
(SUMIF('Routed face only (2)'!$B$17:$B$30,B1983,'Routed face only (2)'!$G$17:$G$30)) +
(SUMIF('Routed alum faces letters'!$B$17:$B$30,B1983,'Routed alum faces letters'!$G$17:$G$30)) +
(SUMIF('Routed alum faces letters (2)'!$B$17:$B$30,B1983,'Routed alum faces letters (2)'!$G$17:$G$30)) +
(SUMIF('Routed push through acrylic'!$B$17:$B$30,B1983,'Routed push through acrylic'!$G$17:$G$30)) +
(SUMIF('Routed push through acrylic (2)'!$B$17:$B$30,B1983,'Routed push through acrylic (2)'!$G$17:$G$30)) +
(SUMIF('Sf routed cabinet'!$B$17:$B$30,B1983,'Sf routed cabinet'!$G$17:$G$30)) +
(SUMIF('Sf routed cabinet (2)'!$B$17:$B$30,B1983,'Sf routed cabinet (2)'!$G$17:$G$30)) +
(SUMIF('Df routed cabinet'!$B$17:$B$30,B1983,'Df routed cabinet'!$G$17:$G$30)) +
(SUMIF('Df routed cabinet (2)'!$B$17:$B$30,B1983,'Df routed cabinet (2)'!$G$17:$G$30)) +
(SUMIF('Sf acrylic cabinet'!$B$17:$B$30,B1983,'Sf acrylic cabinet'!$G$17:$G$30)) +
(SUMIF('Sf acrylic cabinet (2)'!$B$17:$B$30,B1983,'Sf acrylic cabinet (2)'!$G$17:$G$30)) +
(SUMIF('Economy Sf acrylic'!$B$17:$B$30,B1983,'Economy Sf acrylic'!$G$17:$G$30)) +
(SUMIF('Df acrylic cabinet'!$B$17:$B$30,B1983,'Df acrylic cabinet'!$G$17:$G$30)) +
(SUMIF('Df acrylic cabinet (2)'!$B$17:$B$30,B1983,'Df acrylic cabinet (2)'!$G$17:$G$30)) +
(SUMIF('Sf flex cabinet'!$B$17:$B$30,B1983,'Sf flex cabinet'!$G$17:$G$30)) +
(SUMIF('Sf flex cabinet (2)'!$B$17:$B$30,B1983,'Sf flex cabinet (2)'!$G$17:$G$30)) +
(SUMIF('Df flex cabinet'!$B$17:$B$36,B1983,'Df flex cabinet'!$G$17:$G$36)) +
(SUMIF('Df flex cabinet (2)'!$B$17:$B$36,B1983,'Df flex cabinet (2)'!$G$17:$G$36)) +
(SUMIF('Pole cover'!$B$17:$B$30,B1983,'Pole cover'!$G$17:$G$30)) +
(SUMIF('Pole cover (2)'!$B$17:$B$30,B1983,'Pole cover (2)'!$G$17:$G$30)) +
(SUMIF('Structural Steel Fab'!$B$17:$B$29,B1983,'Structural Steel Fab'!$G$17:$G$29)) +
(SUMIF(Reveal!$B$17:$B$30,B1983,Reveal!$G$17:$G$30)) +
(SUMIF('Reveal (2)'!$B$17:$B$30,B1983,'Reveal (2)'!$G$17:$G$30)) +
(SUMIF('Crown cove top'!$B$17:$B$30,B1983,'Crown cove top'!$G$17:$G$30)) +
(SUMIF('EMC assembly'!$B$17:$B$30,B1983,'EMC assembly'!$G$17:$G$30)) +
(SUMIF(Crating!$B$17:$B$29,B1983,Crating!$G$17:$G$29)) +
(SUMIF('LED wiring'!$B$17:$B$30,B1983,'LED wiring'!$G$17:$G$30)) +
(SUMIF('Changeable copy face'!$B$17:$B$30,B1983,'Changeable copy face'!$G$17:$G$30)) +
(SUMIF('Flex face assembly'!$B$17:$B$30,B1983,'Flex face assembly'!$G$17:$G$30)) +
(SUMIF('Routed face assembly'!$B$17:$B$30,B1983,'Routed face assembly'!$G$17:$G$30)) +
(SUMIF('Paint calculation'!$B$17:$B$30,B1983,'Paint calculation'!$G$17:$G$30)) +
(SUMIF('Trimcap letter face'!$B$17:$B$30,B1983,'Trimcap letter face'!$G$17:$G$30)) +
(SUMIF('Trimcap letter face (2)'!$B$17:$B$30,B1983,'Trimcap letter face (2)'!$G$17:$G$30)) +
(SUMIF('Channel letter fabrication'!$B$17:$B$30,B1983,'Channel letter fabrication'!$G$17:$G$30)) +
(SUMIF('Channel letter fabrication (2)'!$B$17:$B$30,B1983,'Channel letter fabrication (2)'!$G$17:$G$30))</f>
        <v>0</v>
      </c>
    </row>
    <row r="1984" spans="1:10">
      <c r="A1984" s="28">
        <f>[1]ODBC!$A1984</f>
        <v>0</v>
      </c>
      <c r="B1984" s="29">
        <f>[1]ODBC!B1984</f>
        <v>0</v>
      </c>
      <c r="C1984" s="30" t="str">
        <f>IFERROR(VLOOKUP($B1984,[1]ODBC!$B:$H,2,FALSE),"")</f>
        <v/>
      </c>
      <c r="D1984" s="30" t="str">
        <f>IFERROR(VLOOKUP($B1984,[1]ODBC!$B:$H,3,FALSE),"")</f>
        <v/>
      </c>
      <c r="E1984" s="30" t="str">
        <f>IFERROR(VLOOKUP($B1984,[1]ODBC!$B:$H,4,FALSE),"")</f>
        <v/>
      </c>
      <c r="F1984" s="31" t="str">
        <f>IFERROR(VLOOKUP($B1984,[1]ODBC!$B:$H,5,FALSE),"")</f>
        <v/>
      </c>
      <c r="G1984" s="32">
        <f>[1]ODBC!G1984</f>
        <v>0</v>
      </c>
      <c r="H1984" s="33">
        <f>SUM([1]ODBC!H1984)</f>
        <v>0</v>
      </c>
      <c r="I1984" s="41" t="str">
        <f>'Vinyl cutting'!$B$2</f>
        <v>J36938</v>
      </c>
      <c r="J1984" s="42">
        <f ca="1">(SUMIF('Freeform time and material'!$B$17:$B$30,B1984,'Freeform time and material'!$G$17:$G$30)) +
(SUMIF('Vinyl cutting'!$B$17:$B$30,B1984,'Vinyl cutting'!$G$17:$G$30)) +
(SUMIF('Vinyl cutting (2)'!$B$17:$B$30,B1984,'Vinyl cutting (2)'!$G$17:$G$30)) +
(SUMIF('Apply vinyl graphics'!$B$17:$B$30,B1984,'Apply vinyl graphics'!$G$17:$G$30)) +
(SUMIF('Apply vinyl graphics (2)'!$B$17:$B$30,B1984,'Apply vinyl graphics (2)'!$G$17:$G$30)) +
(SUMIF('Alum pan sign'!$B$17:$B$30,B1984,'Alum pan sign'!$G$17:$G$30)) +
(SUMIF('Alum pan sign (2)'!$B$17:$B$30,B1984,'Alum pan sign (2)'!$G$17:$G$30)) +
(SUMIF('Economy pan sign'!$B$17:$B$30,B1984,'Economy pan sign'!$G$17:$G$30)) +
(SUMIF('Post and panel sign'!$B$17:$B$30,B1984,'Post and panel sign'!$G$17:$G$30)) +
(SUMIF('Post and panel sign (2)'!$B$17:$B$30,B1984,'Post and panel sign (2)'!$G$17:$G$30)) +
(SUMIF('Flat panels only'!$B$17:$B$30,B1984,'Flat panels only'!$G$17:$G$30)) +
(SUMIF('Flat panels only (2)'!$B$17:$B$30,B1984,'Flat panels only (2)'!$G$17:$G$30)) +
(SUMIF('Routed panel shapes'!$B$18:$B$31,B1984,'Routed panel shapes'!$G$18:$G$31)) +
(SUMIF('Routed panel shapes (2)'!$B$18:$B$31,B1984,'Routed panel shapes (2)'!$G$18:$G$31)) +
(SUMIF('Routed face only'!$B$17:$B$30,B1984,'Routed face only'!$G$17:$G$30)) +
(SUMIF('Routed face only (2)'!$B$17:$B$30,B1984,'Routed face only (2)'!$G$17:$G$30)) +
(SUMIF('Routed alum faces letters'!$B$17:$B$30,B1984,'Routed alum faces letters'!$G$17:$G$30)) +
(SUMIF('Routed alum faces letters (2)'!$B$17:$B$30,B1984,'Routed alum faces letters (2)'!$G$17:$G$30)) +
(SUMIF('Routed push through acrylic'!$B$17:$B$30,B1984,'Routed push through acrylic'!$G$17:$G$30)) +
(SUMIF('Routed push through acrylic (2)'!$B$17:$B$30,B1984,'Routed push through acrylic (2)'!$G$17:$G$30)) +
(SUMIF('Sf routed cabinet'!$B$17:$B$30,B1984,'Sf routed cabinet'!$G$17:$G$30)) +
(SUMIF('Sf routed cabinet (2)'!$B$17:$B$30,B1984,'Sf routed cabinet (2)'!$G$17:$G$30)) +
(SUMIF('Df routed cabinet'!$B$17:$B$30,B1984,'Df routed cabinet'!$G$17:$G$30)) +
(SUMIF('Df routed cabinet (2)'!$B$17:$B$30,B1984,'Df routed cabinet (2)'!$G$17:$G$30)) +
(SUMIF('Sf acrylic cabinet'!$B$17:$B$30,B1984,'Sf acrylic cabinet'!$G$17:$G$30)) +
(SUMIF('Sf acrylic cabinet (2)'!$B$17:$B$30,B1984,'Sf acrylic cabinet (2)'!$G$17:$G$30)) +
(SUMIF('Economy Sf acrylic'!$B$17:$B$30,B1984,'Economy Sf acrylic'!$G$17:$G$30)) +
(SUMIF('Df acrylic cabinet'!$B$17:$B$30,B1984,'Df acrylic cabinet'!$G$17:$G$30)) +
(SUMIF('Df acrylic cabinet (2)'!$B$17:$B$30,B1984,'Df acrylic cabinet (2)'!$G$17:$G$30)) +
(SUMIF('Sf flex cabinet'!$B$17:$B$30,B1984,'Sf flex cabinet'!$G$17:$G$30)) +
(SUMIF('Sf flex cabinet (2)'!$B$17:$B$30,B1984,'Sf flex cabinet (2)'!$G$17:$G$30)) +
(SUMIF('Df flex cabinet'!$B$17:$B$36,B1984,'Df flex cabinet'!$G$17:$G$36)) +
(SUMIF('Df flex cabinet (2)'!$B$17:$B$36,B1984,'Df flex cabinet (2)'!$G$17:$G$36)) +
(SUMIF('Pole cover'!$B$17:$B$30,B1984,'Pole cover'!$G$17:$G$30)) +
(SUMIF('Pole cover (2)'!$B$17:$B$30,B1984,'Pole cover (2)'!$G$17:$G$30)) +
(SUMIF('Structural Steel Fab'!$B$17:$B$29,B1984,'Structural Steel Fab'!$G$17:$G$29)) +
(SUMIF(Reveal!$B$17:$B$30,B1984,Reveal!$G$17:$G$30)) +
(SUMIF('Reveal (2)'!$B$17:$B$30,B1984,'Reveal (2)'!$G$17:$G$30)) +
(SUMIF('Crown cove top'!$B$17:$B$30,B1984,'Crown cove top'!$G$17:$G$30)) +
(SUMIF('EMC assembly'!$B$17:$B$30,B1984,'EMC assembly'!$G$17:$G$30)) +
(SUMIF(Crating!$B$17:$B$29,B1984,Crating!$G$17:$G$29)) +
(SUMIF('LED wiring'!$B$17:$B$30,B1984,'LED wiring'!$G$17:$G$30)) +
(SUMIF('Changeable copy face'!$B$17:$B$30,B1984,'Changeable copy face'!$G$17:$G$30)) +
(SUMIF('Flex face assembly'!$B$17:$B$30,B1984,'Flex face assembly'!$G$17:$G$30)) +
(SUMIF('Routed face assembly'!$B$17:$B$30,B1984,'Routed face assembly'!$G$17:$G$30)) +
(SUMIF('Paint calculation'!$B$17:$B$30,B1984,'Paint calculation'!$G$17:$G$30)) +
(SUMIF('Trimcap letter face'!$B$17:$B$30,B1984,'Trimcap letter face'!$G$17:$G$30)) +
(SUMIF('Trimcap letter face (2)'!$B$17:$B$30,B1984,'Trimcap letter face (2)'!$G$17:$G$30)) +
(SUMIF('Channel letter fabrication'!$B$17:$B$30,B1984,'Channel letter fabrication'!$G$17:$G$30)) +
(SUMIF('Channel letter fabrication (2)'!$B$17:$B$30,B1984,'Channel letter fabrication (2)'!$G$17:$G$30))</f>
        <v>0</v>
      </c>
    </row>
    <row r="1985" spans="1:10">
      <c r="A1985" s="28">
        <f>[1]ODBC!$A1985</f>
        <v>0</v>
      </c>
      <c r="B1985" s="29">
        <f>[1]ODBC!B1985</f>
        <v>0</v>
      </c>
      <c r="C1985" s="30" t="str">
        <f>IFERROR(VLOOKUP($B1985,[1]ODBC!$B:$H,2,FALSE),"")</f>
        <v/>
      </c>
      <c r="D1985" s="30" t="str">
        <f>IFERROR(VLOOKUP($B1985,[1]ODBC!$B:$H,3,FALSE),"")</f>
        <v/>
      </c>
      <c r="E1985" s="30" t="str">
        <f>IFERROR(VLOOKUP($B1985,[1]ODBC!$B:$H,4,FALSE),"")</f>
        <v/>
      </c>
      <c r="F1985" s="31" t="str">
        <f>IFERROR(VLOOKUP($B1985,[1]ODBC!$B:$H,5,FALSE),"")</f>
        <v/>
      </c>
      <c r="G1985" s="32">
        <f>[1]ODBC!G1985</f>
        <v>0</v>
      </c>
      <c r="H1985" s="33">
        <f>SUM([1]ODBC!H1985)</f>
        <v>0</v>
      </c>
      <c r="I1985" s="41" t="str">
        <f>'Vinyl cutting'!$B$2</f>
        <v>J36938</v>
      </c>
      <c r="J1985" s="42">
        <f ca="1">(SUMIF('Freeform time and material'!$B$17:$B$30,B1985,'Freeform time and material'!$G$17:$G$30)) +
(SUMIF('Vinyl cutting'!$B$17:$B$30,B1985,'Vinyl cutting'!$G$17:$G$30)) +
(SUMIF('Vinyl cutting (2)'!$B$17:$B$30,B1985,'Vinyl cutting (2)'!$G$17:$G$30)) +
(SUMIF('Apply vinyl graphics'!$B$17:$B$30,B1985,'Apply vinyl graphics'!$G$17:$G$30)) +
(SUMIF('Apply vinyl graphics (2)'!$B$17:$B$30,B1985,'Apply vinyl graphics (2)'!$G$17:$G$30)) +
(SUMIF('Alum pan sign'!$B$17:$B$30,B1985,'Alum pan sign'!$G$17:$G$30)) +
(SUMIF('Alum pan sign (2)'!$B$17:$B$30,B1985,'Alum pan sign (2)'!$G$17:$G$30)) +
(SUMIF('Economy pan sign'!$B$17:$B$30,B1985,'Economy pan sign'!$G$17:$G$30)) +
(SUMIF('Post and panel sign'!$B$17:$B$30,B1985,'Post and panel sign'!$G$17:$G$30)) +
(SUMIF('Post and panel sign (2)'!$B$17:$B$30,B1985,'Post and panel sign (2)'!$G$17:$G$30)) +
(SUMIF('Flat panels only'!$B$17:$B$30,B1985,'Flat panels only'!$G$17:$G$30)) +
(SUMIF('Flat panels only (2)'!$B$17:$B$30,B1985,'Flat panels only (2)'!$G$17:$G$30)) +
(SUMIF('Routed panel shapes'!$B$18:$B$31,B1985,'Routed panel shapes'!$G$18:$G$31)) +
(SUMIF('Routed panel shapes (2)'!$B$18:$B$31,B1985,'Routed panel shapes (2)'!$G$18:$G$31)) +
(SUMIF('Routed face only'!$B$17:$B$30,B1985,'Routed face only'!$G$17:$G$30)) +
(SUMIF('Routed face only (2)'!$B$17:$B$30,B1985,'Routed face only (2)'!$G$17:$G$30)) +
(SUMIF('Routed alum faces letters'!$B$17:$B$30,B1985,'Routed alum faces letters'!$G$17:$G$30)) +
(SUMIF('Routed alum faces letters (2)'!$B$17:$B$30,B1985,'Routed alum faces letters (2)'!$G$17:$G$30)) +
(SUMIF('Routed push through acrylic'!$B$17:$B$30,B1985,'Routed push through acrylic'!$G$17:$G$30)) +
(SUMIF('Routed push through acrylic (2)'!$B$17:$B$30,B1985,'Routed push through acrylic (2)'!$G$17:$G$30)) +
(SUMIF('Sf routed cabinet'!$B$17:$B$30,B1985,'Sf routed cabinet'!$G$17:$G$30)) +
(SUMIF('Sf routed cabinet (2)'!$B$17:$B$30,B1985,'Sf routed cabinet (2)'!$G$17:$G$30)) +
(SUMIF('Df routed cabinet'!$B$17:$B$30,B1985,'Df routed cabinet'!$G$17:$G$30)) +
(SUMIF('Df routed cabinet (2)'!$B$17:$B$30,B1985,'Df routed cabinet (2)'!$G$17:$G$30)) +
(SUMIF('Sf acrylic cabinet'!$B$17:$B$30,B1985,'Sf acrylic cabinet'!$G$17:$G$30)) +
(SUMIF('Sf acrylic cabinet (2)'!$B$17:$B$30,B1985,'Sf acrylic cabinet (2)'!$G$17:$G$30)) +
(SUMIF('Economy Sf acrylic'!$B$17:$B$30,B1985,'Economy Sf acrylic'!$G$17:$G$30)) +
(SUMIF('Df acrylic cabinet'!$B$17:$B$30,B1985,'Df acrylic cabinet'!$G$17:$G$30)) +
(SUMIF('Df acrylic cabinet (2)'!$B$17:$B$30,B1985,'Df acrylic cabinet (2)'!$G$17:$G$30)) +
(SUMIF('Sf flex cabinet'!$B$17:$B$30,B1985,'Sf flex cabinet'!$G$17:$G$30)) +
(SUMIF('Sf flex cabinet (2)'!$B$17:$B$30,B1985,'Sf flex cabinet (2)'!$G$17:$G$30)) +
(SUMIF('Df flex cabinet'!$B$17:$B$36,B1985,'Df flex cabinet'!$G$17:$G$36)) +
(SUMIF('Df flex cabinet (2)'!$B$17:$B$36,B1985,'Df flex cabinet (2)'!$G$17:$G$36)) +
(SUMIF('Pole cover'!$B$17:$B$30,B1985,'Pole cover'!$G$17:$G$30)) +
(SUMIF('Pole cover (2)'!$B$17:$B$30,B1985,'Pole cover (2)'!$G$17:$G$30)) +
(SUMIF('Structural Steel Fab'!$B$17:$B$29,B1985,'Structural Steel Fab'!$G$17:$G$29)) +
(SUMIF(Reveal!$B$17:$B$30,B1985,Reveal!$G$17:$G$30)) +
(SUMIF('Reveal (2)'!$B$17:$B$30,B1985,'Reveal (2)'!$G$17:$G$30)) +
(SUMIF('Crown cove top'!$B$17:$B$30,B1985,'Crown cove top'!$G$17:$G$30)) +
(SUMIF('EMC assembly'!$B$17:$B$30,B1985,'EMC assembly'!$G$17:$G$30)) +
(SUMIF(Crating!$B$17:$B$29,B1985,Crating!$G$17:$G$29)) +
(SUMIF('LED wiring'!$B$17:$B$30,B1985,'LED wiring'!$G$17:$G$30)) +
(SUMIF('Changeable copy face'!$B$17:$B$30,B1985,'Changeable copy face'!$G$17:$G$30)) +
(SUMIF('Flex face assembly'!$B$17:$B$30,B1985,'Flex face assembly'!$G$17:$G$30)) +
(SUMIF('Routed face assembly'!$B$17:$B$30,B1985,'Routed face assembly'!$G$17:$G$30)) +
(SUMIF('Paint calculation'!$B$17:$B$30,B1985,'Paint calculation'!$G$17:$G$30)) +
(SUMIF('Trimcap letter face'!$B$17:$B$30,B1985,'Trimcap letter face'!$G$17:$G$30)) +
(SUMIF('Trimcap letter face (2)'!$B$17:$B$30,B1985,'Trimcap letter face (2)'!$G$17:$G$30)) +
(SUMIF('Channel letter fabrication'!$B$17:$B$30,B1985,'Channel letter fabrication'!$G$17:$G$30)) +
(SUMIF('Channel letter fabrication (2)'!$B$17:$B$30,B1985,'Channel letter fabrication (2)'!$G$17:$G$30))</f>
        <v>0</v>
      </c>
    </row>
    <row r="1986" spans="1:10">
      <c r="A1986" s="28">
        <f>[1]ODBC!$A1986</f>
        <v>0</v>
      </c>
      <c r="B1986" s="29">
        <f>[1]ODBC!B1986</f>
        <v>0</v>
      </c>
      <c r="C1986" s="30" t="str">
        <f>IFERROR(VLOOKUP($B1986,[1]ODBC!$B:$H,2,FALSE),"")</f>
        <v/>
      </c>
      <c r="D1986" s="30" t="str">
        <f>IFERROR(VLOOKUP($B1986,[1]ODBC!$B:$H,3,FALSE),"")</f>
        <v/>
      </c>
      <c r="E1986" s="30" t="str">
        <f>IFERROR(VLOOKUP($B1986,[1]ODBC!$B:$H,4,FALSE),"")</f>
        <v/>
      </c>
      <c r="F1986" s="31" t="str">
        <f>IFERROR(VLOOKUP($B1986,[1]ODBC!$B:$H,5,FALSE),"")</f>
        <v/>
      </c>
      <c r="G1986" s="32">
        <f>[1]ODBC!G1986</f>
        <v>0</v>
      </c>
      <c r="H1986" s="33">
        <f>SUM([1]ODBC!H1986)</f>
        <v>0</v>
      </c>
      <c r="I1986" s="41" t="str">
        <f>'Vinyl cutting'!$B$2</f>
        <v>J36938</v>
      </c>
      <c r="J1986" s="42">
        <f ca="1">(SUMIF('Freeform time and material'!$B$17:$B$30,B1986,'Freeform time and material'!$G$17:$G$30)) +
(SUMIF('Vinyl cutting'!$B$17:$B$30,B1986,'Vinyl cutting'!$G$17:$G$30)) +
(SUMIF('Vinyl cutting (2)'!$B$17:$B$30,B1986,'Vinyl cutting (2)'!$G$17:$G$30)) +
(SUMIF('Apply vinyl graphics'!$B$17:$B$30,B1986,'Apply vinyl graphics'!$G$17:$G$30)) +
(SUMIF('Apply vinyl graphics (2)'!$B$17:$B$30,B1986,'Apply vinyl graphics (2)'!$G$17:$G$30)) +
(SUMIF('Alum pan sign'!$B$17:$B$30,B1986,'Alum pan sign'!$G$17:$G$30)) +
(SUMIF('Alum pan sign (2)'!$B$17:$B$30,B1986,'Alum pan sign (2)'!$G$17:$G$30)) +
(SUMIF('Economy pan sign'!$B$17:$B$30,B1986,'Economy pan sign'!$G$17:$G$30)) +
(SUMIF('Post and panel sign'!$B$17:$B$30,B1986,'Post and panel sign'!$G$17:$G$30)) +
(SUMIF('Post and panel sign (2)'!$B$17:$B$30,B1986,'Post and panel sign (2)'!$G$17:$G$30)) +
(SUMIF('Flat panels only'!$B$17:$B$30,B1986,'Flat panels only'!$G$17:$G$30)) +
(SUMIF('Flat panels only (2)'!$B$17:$B$30,B1986,'Flat panels only (2)'!$G$17:$G$30)) +
(SUMIF('Routed panel shapes'!$B$18:$B$31,B1986,'Routed panel shapes'!$G$18:$G$31)) +
(SUMIF('Routed panel shapes (2)'!$B$18:$B$31,B1986,'Routed panel shapes (2)'!$G$18:$G$31)) +
(SUMIF('Routed face only'!$B$17:$B$30,B1986,'Routed face only'!$G$17:$G$30)) +
(SUMIF('Routed face only (2)'!$B$17:$B$30,B1986,'Routed face only (2)'!$G$17:$G$30)) +
(SUMIF('Routed alum faces letters'!$B$17:$B$30,B1986,'Routed alum faces letters'!$G$17:$G$30)) +
(SUMIF('Routed alum faces letters (2)'!$B$17:$B$30,B1986,'Routed alum faces letters (2)'!$G$17:$G$30)) +
(SUMIF('Routed push through acrylic'!$B$17:$B$30,B1986,'Routed push through acrylic'!$G$17:$G$30)) +
(SUMIF('Routed push through acrylic (2)'!$B$17:$B$30,B1986,'Routed push through acrylic (2)'!$G$17:$G$30)) +
(SUMIF('Sf routed cabinet'!$B$17:$B$30,B1986,'Sf routed cabinet'!$G$17:$G$30)) +
(SUMIF('Sf routed cabinet (2)'!$B$17:$B$30,B1986,'Sf routed cabinet (2)'!$G$17:$G$30)) +
(SUMIF('Df routed cabinet'!$B$17:$B$30,B1986,'Df routed cabinet'!$G$17:$G$30)) +
(SUMIF('Df routed cabinet (2)'!$B$17:$B$30,B1986,'Df routed cabinet (2)'!$G$17:$G$30)) +
(SUMIF('Sf acrylic cabinet'!$B$17:$B$30,B1986,'Sf acrylic cabinet'!$G$17:$G$30)) +
(SUMIF('Sf acrylic cabinet (2)'!$B$17:$B$30,B1986,'Sf acrylic cabinet (2)'!$G$17:$G$30)) +
(SUMIF('Economy Sf acrylic'!$B$17:$B$30,B1986,'Economy Sf acrylic'!$G$17:$G$30)) +
(SUMIF('Df acrylic cabinet'!$B$17:$B$30,B1986,'Df acrylic cabinet'!$G$17:$G$30)) +
(SUMIF('Df acrylic cabinet (2)'!$B$17:$B$30,B1986,'Df acrylic cabinet (2)'!$G$17:$G$30)) +
(SUMIF('Sf flex cabinet'!$B$17:$B$30,B1986,'Sf flex cabinet'!$G$17:$G$30)) +
(SUMIF('Sf flex cabinet (2)'!$B$17:$B$30,B1986,'Sf flex cabinet (2)'!$G$17:$G$30)) +
(SUMIF('Df flex cabinet'!$B$17:$B$36,B1986,'Df flex cabinet'!$G$17:$G$36)) +
(SUMIF('Df flex cabinet (2)'!$B$17:$B$36,B1986,'Df flex cabinet (2)'!$G$17:$G$36)) +
(SUMIF('Pole cover'!$B$17:$B$30,B1986,'Pole cover'!$G$17:$G$30)) +
(SUMIF('Pole cover (2)'!$B$17:$B$30,B1986,'Pole cover (2)'!$G$17:$G$30)) +
(SUMIF('Structural Steel Fab'!$B$17:$B$29,B1986,'Structural Steel Fab'!$G$17:$G$29)) +
(SUMIF(Reveal!$B$17:$B$30,B1986,Reveal!$G$17:$G$30)) +
(SUMIF('Reveal (2)'!$B$17:$B$30,B1986,'Reveal (2)'!$G$17:$G$30)) +
(SUMIF('Crown cove top'!$B$17:$B$30,B1986,'Crown cove top'!$G$17:$G$30)) +
(SUMIF('EMC assembly'!$B$17:$B$30,B1986,'EMC assembly'!$G$17:$G$30)) +
(SUMIF(Crating!$B$17:$B$29,B1986,Crating!$G$17:$G$29)) +
(SUMIF('LED wiring'!$B$17:$B$30,B1986,'LED wiring'!$G$17:$G$30)) +
(SUMIF('Changeable copy face'!$B$17:$B$30,B1986,'Changeable copy face'!$G$17:$G$30)) +
(SUMIF('Flex face assembly'!$B$17:$B$30,B1986,'Flex face assembly'!$G$17:$G$30)) +
(SUMIF('Routed face assembly'!$B$17:$B$30,B1986,'Routed face assembly'!$G$17:$G$30)) +
(SUMIF('Paint calculation'!$B$17:$B$30,B1986,'Paint calculation'!$G$17:$G$30)) +
(SUMIF('Trimcap letter face'!$B$17:$B$30,B1986,'Trimcap letter face'!$G$17:$G$30)) +
(SUMIF('Trimcap letter face (2)'!$B$17:$B$30,B1986,'Trimcap letter face (2)'!$G$17:$G$30)) +
(SUMIF('Channel letter fabrication'!$B$17:$B$30,B1986,'Channel letter fabrication'!$G$17:$G$30)) +
(SUMIF('Channel letter fabrication (2)'!$B$17:$B$30,B1986,'Channel letter fabrication (2)'!$G$17:$G$30))</f>
        <v>0</v>
      </c>
    </row>
    <row r="1987" spans="1:10">
      <c r="A1987" s="28">
        <f>[1]ODBC!$A1987</f>
        <v>0</v>
      </c>
      <c r="B1987" s="29">
        <f>[1]ODBC!B1987</f>
        <v>0</v>
      </c>
      <c r="C1987" s="30" t="str">
        <f>IFERROR(VLOOKUP($B1987,[1]ODBC!$B:$H,2,FALSE),"")</f>
        <v/>
      </c>
      <c r="D1987" s="30" t="str">
        <f>IFERROR(VLOOKUP($B1987,[1]ODBC!$B:$H,3,FALSE),"")</f>
        <v/>
      </c>
      <c r="E1987" s="30" t="str">
        <f>IFERROR(VLOOKUP($B1987,[1]ODBC!$B:$H,4,FALSE),"")</f>
        <v/>
      </c>
      <c r="F1987" s="31" t="str">
        <f>IFERROR(VLOOKUP($B1987,[1]ODBC!$B:$H,5,FALSE),"")</f>
        <v/>
      </c>
      <c r="G1987" s="32">
        <f>[1]ODBC!G1987</f>
        <v>0</v>
      </c>
      <c r="H1987" s="33">
        <f>SUM([1]ODBC!H1987)</f>
        <v>0</v>
      </c>
      <c r="I1987" s="41" t="str">
        <f>'Vinyl cutting'!$B$2</f>
        <v>J36938</v>
      </c>
      <c r="J1987" s="42">
        <f ca="1">(SUMIF('Freeform time and material'!$B$17:$B$30,B1987,'Freeform time and material'!$G$17:$G$30)) +
(SUMIF('Vinyl cutting'!$B$17:$B$30,B1987,'Vinyl cutting'!$G$17:$G$30)) +
(SUMIF('Vinyl cutting (2)'!$B$17:$B$30,B1987,'Vinyl cutting (2)'!$G$17:$G$30)) +
(SUMIF('Apply vinyl graphics'!$B$17:$B$30,B1987,'Apply vinyl graphics'!$G$17:$G$30)) +
(SUMIF('Apply vinyl graphics (2)'!$B$17:$B$30,B1987,'Apply vinyl graphics (2)'!$G$17:$G$30)) +
(SUMIF('Alum pan sign'!$B$17:$B$30,B1987,'Alum pan sign'!$G$17:$G$30)) +
(SUMIF('Alum pan sign (2)'!$B$17:$B$30,B1987,'Alum pan sign (2)'!$G$17:$G$30)) +
(SUMIF('Economy pan sign'!$B$17:$B$30,B1987,'Economy pan sign'!$G$17:$G$30)) +
(SUMIF('Post and panel sign'!$B$17:$B$30,B1987,'Post and panel sign'!$G$17:$G$30)) +
(SUMIF('Post and panel sign (2)'!$B$17:$B$30,B1987,'Post and panel sign (2)'!$G$17:$G$30)) +
(SUMIF('Flat panels only'!$B$17:$B$30,B1987,'Flat panels only'!$G$17:$G$30)) +
(SUMIF('Flat panels only (2)'!$B$17:$B$30,B1987,'Flat panels only (2)'!$G$17:$G$30)) +
(SUMIF('Routed panel shapes'!$B$18:$B$31,B1987,'Routed panel shapes'!$G$18:$G$31)) +
(SUMIF('Routed panel shapes (2)'!$B$18:$B$31,B1987,'Routed panel shapes (2)'!$G$18:$G$31)) +
(SUMIF('Routed face only'!$B$17:$B$30,B1987,'Routed face only'!$G$17:$G$30)) +
(SUMIF('Routed face only (2)'!$B$17:$B$30,B1987,'Routed face only (2)'!$G$17:$G$30)) +
(SUMIF('Routed alum faces letters'!$B$17:$B$30,B1987,'Routed alum faces letters'!$G$17:$G$30)) +
(SUMIF('Routed alum faces letters (2)'!$B$17:$B$30,B1987,'Routed alum faces letters (2)'!$G$17:$G$30)) +
(SUMIF('Routed push through acrylic'!$B$17:$B$30,B1987,'Routed push through acrylic'!$G$17:$G$30)) +
(SUMIF('Routed push through acrylic (2)'!$B$17:$B$30,B1987,'Routed push through acrylic (2)'!$G$17:$G$30)) +
(SUMIF('Sf routed cabinet'!$B$17:$B$30,B1987,'Sf routed cabinet'!$G$17:$G$30)) +
(SUMIF('Sf routed cabinet (2)'!$B$17:$B$30,B1987,'Sf routed cabinet (2)'!$G$17:$G$30)) +
(SUMIF('Df routed cabinet'!$B$17:$B$30,B1987,'Df routed cabinet'!$G$17:$G$30)) +
(SUMIF('Df routed cabinet (2)'!$B$17:$B$30,B1987,'Df routed cabinet (2)'!$G$17:$G$30)) +
(SUMIF('Sf acrylic cabinet'!$B$17:$B$30,B1987,'Sf acrylic cabinet'!$G$17:$G$30)) +
(SUMIF('Sf acrylic cabinet (2)'!$B$17:$B$30,B1987,'Sf acrylic cabinet (2)'!$G$17:$G$30)) +
(SUMIF('Economy Sf acrylic'!$B$17:$B$30,B1987,'Economy Sf acrylic'!$G$17:$G$30)) +
(SUMIF('Df acrylic cabinet'!$B$17:$B$30,B1987,'Df acrylic cabinet'!$G$17:$G$30)) +
(SUMIF('Df acrylic cabinet (2)'!$B$17:$B$30,B1987,'Df acrylic cabinet (2)'!$G$17:$G$30)) +
(SUMIF('Sf flex cabinet'!$B$17:$B$30,B1987,'Sf flex cabinet'!$G$17:$G$30)) +
(SUMIF('Sf flex cabinet (2)'!$B$17:$B$30,B1987,'Sf flex cabinet (2)'!$G$17:$G$30)) +
(SUMIF('Df flex cabinet'!$B$17:$B$36,B1987,'Df flex cabinet'!$G$17:$G$36)) +
(SUMIF('Df flex cabinet (2)'!$B$17:$B$36,B1987,'Df flex cabinet (2)'!$G$17:$G$36)) +
(SUMIF('Pole cover'!$B$17:$B$30,B1987,'Pole cover'!$G$17:$G$30)) +
(SUMIF('Pole cover (2)'!$B$17:$B$30,B1987,'Pole cover (2)'!$G$17:$G$30)) +
(SUMIF('Structural Steel Fab'!$B$17:$B$29,B1987,'Structural Steel Fab'!$G$17:$G$29)) +
(SUMIF(Reveal!$B$17:$B$30,B1987,Reveal!$G$17:$G$30)) +
(SUMIF('Reveal (2)'!$B$17:$B$30,B1987,'Reveal (2)'!$G$17:$G$30)) +
(SUMIF('Crown cove top'!$B$17:$B$30,B1987,'Crown cove top'!$G$17:$G$30)) +
(SUMIF('EMC assembly'!$B$17:$B$30,B1987,'EMC assembly'!$G$17:$G$30)) +
(SUMIF(Crating!$B$17:$B$29,B1987,Crating!$G$17:$G$29)) +
(SUMIF('LED wiring'!$B$17:$B$30,B1987,'LED wiring'!$G$17:$G$30)) +
(SUMIF('Changeable copy face'!$B$17:$B$30,B1987,'Changeable copy face'!$G$17:$G$30)) +
(SUMIF('Flex face assembly'!$B$17:$B$30,B1987,'Flex face assembly'!$G$17:$G$30)) +
(SUMIF('Routed face assembly'!$B$17:$B$30,B1987,'Routed face assembly'!$G$17:$G$30)) +
(SUMIF('Paint calculation'!$B$17:$B$30,B1987,'Paint calculation'!$G$17:$G$30)) +
(SUMIF('Trimcap letter face'!$B$17:$B$30,B1987,'Trimcap letter face'!$G$17:$G$30)) +
(SUMIF('Trimcap letter face (2)'!$B$17:$B$30,B1987,'Trimcap letter face (2)'!$G$17:$G$30)) +
(SUMIF('Channel letter fabrication'!$B$17:$B$30,B1987,'Channel letter fabrication'!$G$17:$G$30)) +
(SUMIF('Channel letter fabrication (2)'!$B$17:$B$30,B1987,'Channel letter fabrication (2)'!$G$17:$G$30))</f>
        <v>0</v>
      </c>
    </row>
    <row r="1988" spans="1:10">
      <c r="A1988" s="28">
        <f>[1]ODBC!$A1988</f>
        <v>0</v>
      </c>
      <c r="B1988" s="29">
        <f>[1]ODBC!B1988</f>
        <v>0</v>
      </c>
      <c r="C1988" s="30" t="str">
        <f>IFERROR(VLOOKUP($B1988,[1]ODBC!$B:$H,2,FALSE),"")</f>
        <v/>
      </c>
      <c r="D1988" s="30" t="str">
        <f>IFERROR(VLOOKUP($B1988,[1]ODBC!$B:$H,3,FALSE),"")</f>
        <v/>
      </c>
      <c r="E1988" s="30" t="str">
        <f>IFERROR(VLOOKUP($B1988,[1]ODBC!$B:$H,4,FALSE),"")</f>
        <v/>
      </c>
      <c r="F1988" s="31" t="str">
        <f>IFERROR(VLOOKUP($B1988,[1]ODBC!$B:$H,5,FALSE),"")</f>
        <v/>
      </c>
      <c r="G1988" s="32">
        <f>[1]ODBC!G1988</f>
        <v>0</v>
      </c>
      <c r="H1988" s="33">
        <f>SUM([1]ODBC!H1988)</f>
        <v>0</v>
      </c>
      <c r="I1988" s="41" t="str">
        <f>'Vinyl cutting'!$B$2</f>
        <v>J36938</v>
      </c>
      <c r="J1988" s="42">
        <f ca="1">(SUMIF('Freeform time and material'!$B$17:$B$30,B1988,'Freeform time and material'!$G$17:$G$30)) +
(SUMIF('Vinyl cutting'!$B$17:$B$30,B1988,'Vinyl cutting'!$G$17:$G$30)) +
(SUMIF('Vinyl cutting (2)'!$B$17:$B$30,B1988,'Vinyl cutting (2)'!$G$17:$G$30)) +
(SUMIF('Apply vinyl graphics'!$B$17:$B$30,B1988,'Apply vinyl graphics'!$G$17:$G$30)) +
(SUMIF('Apply vinyl graphics (2)'!$B$17:$B$30,B1988,'Apply vinyl graphics (2)'!$G$17:$G$30)) +
(SUMIF('Alum pan sign'!$B$17:$B$30,B1988,'Alum pan sign'!$G$17:$G$30)) +
(SUMIF('Alum pan sign (2)'!$B$17:$B$30,B1988,'Alum pan sign (2)'!$G$17:$G$30)) +
(SUMIF('Economy pan sign'!$B$17:$B$30,B1988,'Economy pan sign'!$G$17:$G$30)) +
(SUMIF('Post and panel sign'!$B$17:$B$30,B1988,'Post and panel sign'!$G$17:$G$30)) +
(SUMIF('Post and panel sign (2)'!$B$17:$B$30,B1988,'Post and panel sign (2)'!$G$17:$G$30)) +
(SUMIF('Flat panels only'!$B$17:$B$30,B1988,'Flat panels only'!$G$17:$G$30)) +
(SUMIF('Flat panels only (2)'!$B$17:$B$30,B1988,'Flat panels only (2)'!$G$17:$G$30)) +
(SUMIF('Routed panel shapes'!$B$18:$B$31,B1988,'Routed panel shapes'!$G$18:$G$31)) +
(SUMIF('Routed panel shapes (2)'!$B$18:$B$31,B1988,'Routed panel shapes (2)'!$G$18:$G$31)) +
(SUMIF('Routed face only'!$B$17:$B$30,B1988,'Routed face only'!$G$17:$G$30)) +
(SUMIF('Routed face only (2)'!$B$17:$B$30,B1988,'Routed face only (2)'!$G$17:$G$30)) +
(SUMIF('Routed alum faces letters'!$B$17:$B$30,B1988,'Routed alum faces letters'!$G$17:$G$30)) +
(SUMIF('Routed alum faces letters (2)'!$B$17:$B$30,B1988,'Routed alum faces letters (2)'!$G$17:$G$30)) +
(SUMIF('Routed push through acrylic'!$B$17:$B$30,B1988,'Routed push through acrylic'!$G$17:$G$30)) +
(SUMIF('Routed push through acrylic (2)'!$B$17:$B$30,B1988,'Routed push through acrylic (2)'!$G$17:$G$30)) +
(SUMIF('Sf routed cabinet'!$B$17:$B$30,B1988,'Sf routed cabinet'!$G$17:$G$30)) +
(SUMIF('Sf routed cabinet (2)'!$B$17:$B$30,B1988,'Sf routed cabinet (2)'!$G$17:$G$30)) +
(SUMIF('Df routed cabinet'!$B$17:$B$30,B1988,'Df routed cabinet'!$G$17:$G$30)) +
(SUMIF('Df routed cabinet (2)'!$B$17:$B$30,B1988,'Df routed cabinet (2)'!$G$17:$G$30)) +
(SUMIF('Sf acrylic cabinet'!$B$17:$B$30,B1988,'Sf acrylic cabinet'!$G$17:$G$30)) +
(SUMIF('Sf acrylic cabinet (2)'!$B$17:$B$30,B1988,'Sf acrylic cabinet (2)'!$G$17:$G$30)) +
(SUMIF('Economy Sf acrylic'!$B$17:$B$30,B1988,'Economy Sf acrylic'!$G$17:$G$30)) +
(SUMIF('Df acrylic cabinet'!$B$17:$B$30,B1988,'Df acrylic cabinet'!$G$17:$G$30)) +
(SUMIF('Df acrylic cabinet (2)'!$B$17:$B$30,B1988,'Df acrylic cabinet (2)'!$G$17:$G$30)) +
(SUMIF('Sf flex cabinet'!$B$17:$B$30,B1988,'Sf flex cabinet'!$G$17:$G$30)) +
(SUMIF('Sf flex cabinet (2)'!$B$17:$B$30,B1988,'Sf flex cabinet (2)'!$G$17:$G$30)) +
(SUMIF('Df flex cabinet'!$B$17:$B$36,B1988,'Df flex cabinet'!$G$17:$G$36)) +
(SUMIF('Df flex cabinet (2)'!$B$17:$B$36,B1988,'Df flex cabinet (2)'!$G$17:$G$36)) +
(SUMIF('Pole cover'!$B$17:$B$30,B1988,'Pole cover'!$G$17:$G$30)) +
(SUMIF('Pole cover (2)'!$B$17:$B$30,B1988,'Pole cover (2)'!$G$17:$G$30)) +
(SUMIF('Structural Steel Fab'!$B$17:$B$29,B1988,'Structural Steel Fab'!$G$17:$G$29)) +
(SUMIF(Reveal!$B$17:$B$30,B1988,Reveal!$G$17:$G$30)) +
(SUMIF('Reveal (2)'!$B$17:$B$30,B1988,'Reveal (2)'!$G$17:$G$30)) +
(SUMIF('Crown cove top'!$B$17:$B$30,B1988,'Crown cove top'!$G$17:$G$30)) +
(SUMIF('EMC assembly'!$B$17:$B$30,B1988,'EMC assembly'!$G$17:$G$30)) +
(SUMIF(Crating!$B$17:$B$29,B1988,Crating!$G$17:$G$29)) +
(SUMIF('LED wiring'!$B$17:$B$30,B1988,'LED wiring'!$G$17:$G$30)) +
(SUMIF('Changeable copy face'!$B$17:$B$30,B1988,'Changeable copy face'!$G$17:$G$30)) +
(SUMIF('Flex face assembly'!$B$17:$B$30,B1988,'Flex face assembly'!$G$17:$G$30)) +
(SUMIF('Routed face assembly'!$B$17:$B$30,B1988,'Routed face assembly'!$G$17:$G$30)) +
(SUMIF('Paint calculation'!$B$17:$B$30,B1988,'Paint calculation'!$G$17:$G$30)) +
(SUMIF('Trimcap letter face'!$B$17:$B$30,B1988,'Trimcap letter face'!$G$17:$G$30)) +
(SUMIF('Trimcap letter face (2)'!$B$17:$B$30,B1988,'Trimcap letter face (2)'!$G$17:$G$30)) +
(SUMIF('Channel letter fabrication'!$B$17:$B$30,B1988,'Channel letter fabrication'!$G$17:$G$30)) +
(SUMIF('Channel letter fabrication (2)'!$B$17:$B$30,B1988,'Channel letter fabrication (2)'!$G$17:$G$30))</f>
        <v>0</v>
      </c>
    </row>
    <row r="1989" spans="1:10">
      <c r="A1989" s="28">
        <f>[1]ODBC!$A1989</f>
        <v>0</v>
      </c>
      <c r="B1989" s="29">
        <f>[1]ODBC!B1989</f>
        <v>0</v>
      </c>
      <c r="C1989" s="30" t="str">
        <f>IFERROR(VLOOKUP($B1989,[1]ODBC!$B:$H,2,FALSE),"")</f>
        <v/>
      </c>
      <c r="D1989" s="30" t="str">
        <f>IFERROR(VLOOKUP($B1989,[1]ODBC!$B:$H,3,FALSE),"")</f>
        <v/>
      </c>
      <c r="E1989" s="30" t="str">
        <f>IFERROR(VLOOKUP($B1989,[1]ODBC!$B:$H,4,FALSE),"")</f>
        <v/>
      </c>
      <c r="F1989" s="31" t="str">
        <f>IFERROR(VLOOKUP($B1989,[1]ODBC!$B:$H,5,FALSE),"")</f>
        <v/>
      </c>
      <c r="G1989" s="32">
        <f>[1]ODBC!G1989</f>
        <v>0</v>
      </c>
      <c r="H1989" s="33">
        <f>SUM([1]ODBC!H1989)</f>
        <v>0</v>
      </c>
      <c r="I1989" s="41" t="str">
        <f>'Vinyl cutting'!$B$2</f>
        <v>J36938</v>
      </c>
      <c r="J1989" s="42">
        <f ca="1">(SUMIF('Freeform time and material'!$B$17:$B$30,B1989,'Freeform time and material'!$G$17:$G$30)) +
(SUMIF('Vinyl cutting'!$B$17:$B$30,B1989,'Vinyl cutting'!$G$17:$G$30)) +
(SUMIF('Vinyl cutting (2)'!$B$17:$B$30,B1989,'Vinyl cutting (2)'!$G$17:$G$30)) +
(SUMIF('Apply vinyl graphics'!$B$17:$B$30,B1989,'Apply vinyl graphics'!$G$17:$G$30)) +
(SUMIF('Apply vinyl graphics (2)'!$B$17:$B$30,B1989,'Apply vinyl graphics (2)'!$G$17:$G$30)) +
(SUMIF('Alum pan sign'!$B$17:$B$30,B1989,'Alum pan sign'!$G$17:$G$30)) +
(SUMIF('Alum pan sign (2)'!$B$17:$B$30,B1989,'Alum pan sign (2)'!$G$17:$G$30)) +
(SUMIF('Economy pan sign'!$B$17:$B$30,B1989,'Economy pan sign'!$G$17:$G$30)) +
(SUMIF('Post and panel sign'!$B$17:$B$30,B1989,'Post and panel sign'!$G$17:$G$30)) +
(SUMIF('Post and panel sign (2)'!$B$17:$B$30,B1989,'Post and panel sign (2)'!$G$17:$G$30)) +
(SUMIF('Flat panels only'!$B$17:$B$30,B1989,'Flat panels only'!$G$17:$G$30)) +
(SUMIF('Flat panels only (2)'!$B$17:$B$30,B1989,'Flat panels only (2)'!$G$17:$G$30)) +
(SUMIF('Routed panel shapes'!$B$18:$B$31,B1989,'Routed panel shapes'!$G$18:$G$31)) +
(SUMIF('Routed panel shapes (2)'!$B$18:$B$31,B1989,'Routed panel shapes (2)'!$G$18:$G$31)) +
(SUMIF('Routed face only'!$B$17:$B$30,B1989,'Routed face only'!$G$17:$G$30)) +
(SUMIF('Routed face only (2)'!$B$17:$B$30,B1989,'Routed face only (2)'!$G$17:$G$30)) +
(SUMIF('Routed alum faces letters'!$B$17:$B$30,B1989,'Routed alum faces letters'!$G$17:$G$30)) +
(SUMIF('Routed alum faces letters (2)'!$B$17:$B$30,B1989,'Routed alum faces letters (2)'!$G$17:$G$30)) +
(SUMIF('Routed push through acrylic'!$B$17:$B$30,B1989,'Routed push through acrylic'!$G$17:$G$30)) +
(SUMIF('Routed push through acrylic (2)'!$B$17:$B$30,B1989,'Routed push through acrylic (2)'!$G$17:$G$30)) +
(SUMIF('Sf routed cabinet'!$B$17:$B$30,B1989,'Sf routed cabinet'!$G$17:$G$30)) +
(SUMIF('Sf routed cabinet (2)'!$B$17:$B$30,B1989,'Sf routed cabinet (2)'!$G$17:$G$30)) +
(SUMIF('Df routed cabinet'!$B$17:$B$30,B1989,'Df routed cabinet'!$G$17:$G$30)) +
(SUMIF('Df routed cabinet (2)'!$B$17:$B$30,B1989,'Df routed cabinet (2)'!$G$17:$G$30)) +
(SUMIF('Sf acrylic cabinet'!$B$17:$B$30,B1989,'Sf acrylic cabinet'!$G$17:$G$30)) +
(SUMIF('Sf acrylic cabinet (2)'!$B$17:$B$30,B1989,'Sf acrylic cabinet (2)'!$G$17:$G$30)) +
(SUMIF('Economy Sf acrylic'!$B$17:$B$30,B1989,'Economy Sf acrylic'!$G$17:$G$30)) +
(SUMIF('Df acrylic cabinet'!$B$17:$B$30,B1989,'Df acrylic cabinet'!$G$17:$G$30)) +
(SUMIF('Df acrylic cabinet (2)'!$B$17:$B$30,B1989,'Df acrylic cabinet (2)'!$G$17:$G$30)) +
(SUMIF('Sf flex cabinet'!$B$17:$B$30,B1989,'Sf flex cabinet'!$G$17:$G$30)) +
(SUMIF('Sf flex cabinet (2)'!$B$17:$B$30,B1989,'Sf flex cabinet (2)'!$G$17:$G$30)) +
(SUMIF('Df flex cabinet'!$B$17:$B$36,B1989,'Df flex cabinet'!$G$17:$G$36)) +
(SUMIF('Df flex cabinet (2)'!$B$17:$B$36,B1989,'Df flex cabinet (2)'!$G$17:$G$36)) +
(SUMIF('Pole cover'!$B$17:$B$30,B1989,'Pole cover'!$G$17:$G$30)) +
(SUMIF('Pole cover (2)'!$B$17:$B$30,B1989,'Pole cover (2)'!$G$17:$G$30)) +
(SUMIF('Structural Steel Fab'!$B$17:$B$29,B1989,'Structural Steel Fab'!$G$17:$G$29)) +
(SUMIF(Reveal!$B$17:$B$30,B1989,Reveal!$G$17:$G$30)) +
(SUMIF('Reveal (2)'!$B$17:$B$30,B1989,'Reveal (2)'!$G$17:$G$30)) +
(SUMIF('Crown cove top'!$B$17:$B$30,B1989,'Crown cove top'!$G$17:$G$30)) +
(SUMIF('EMC assembly'!$B$17:$B$30,B1989,'EMC assembly'!$G$17:$G$30)) +
(SUMIF(Crating!$B$17:$B$29,B1989,Crating!$G$17:$G$29)) +
(SUMIF('LED wiring'!$B$17:$B$30,B1989,'LED wiring'!$G$17:$G$30)) +
(SUMIF('Changeable copy face'!$B$17:$B$30,B1989,'Changeable copy face'!$G$17:$G$30)) +
(SUMIF('Flex face assembly'!$B$17:$B$30,B1989,'Flex face assembly'!$G$17:$G$30)) +
(SUMIF('Routed face assembly'!$B$17:$B$30,B1989,'Routed face assembly'!$G$17:$G$30)) +
(SUMIF('Paint calculation'!$B$17:$B$30,B1989,'Paint calculation'!$G$17:$G$30)) +
(SUMIF('Trimcap letter face'!$B$17:$B$30,B1989,'Trimcap letter face'!$G$17:$G$30)) +
(SUMIF('Trimcap letter face (2)'!$B$17:$B$30,B1989,'Trimcap letter face (2)'!$G$17:$G$30)) +
(SUMIF('Channel letter fabrication'!$B$17:$B$30,B1989,'Channel letter fabrication'!$G$17:$G$30)) +
(SUMIF('Channel letter fabrication (2)'!$B$17:$B$30,B1989,'Channel letter fabrication (2)'!$G$17:$G$30))</f>
        <v>0</v>
      </c>
    </row>
    <row r="1990" spans="1:10">
      <c r="A1990" s="28">
        <f>[1]ODBC!$A1990</f>
        <v>0</v>
      </c>
      <c r="B1990" s="29">
        <f>[1]ODBC!B1990</f>
        <v>0</v>
      </c>
      <c r="C1990" s="30" t="str">
        <f>IFERROR(VLOOKUP($B1990,[1]ODBC!$B:$H,2,FALSE),"")</f>
        <v/>
      </c>
      <c r="D1990" s="30" t="str">
        <f>IFERROR(VLOOKUP($B1990,[1]ODBC!$B:$H,3,FALSE),"")</f>
        <v/>
      </c>
      <c r="E1990" s="30" t="str">
        <f>IFERROR(VLOOKUP($B1990,[1]ODBC!$B:$H,4,FALSE),"")</f>
        <v/>
      </c>
      <c r="F1990" s="31" t="str">
        <f>IFERROR(VLOOKUP($B1990,[1]ODBC!$B:$H,5,FALSE),"")</f>
        <v/>
      </c>
      <c r="G1990" s="32">
        <f>[1]ODBC!G1990</f>
        <v>0</v>
      </c>
      <c r="H1990" s="33">
        <f>SUM([1]ODBC!H1990)</f>
        <v>0</v>
      </c>
      <c r="I1990" s="41" t="str">
        <f>'Vinyl cutting'!$B$2</f>
        <v>J36938</v>
      </c>
      <c r="J1990" s="42">
        <f ca="1">(SUMIF('Freeform time and material'!$B$17:$B$30,B1990,'Freeform time and material'!$G$17:$G$30)) +
(SUMIF('Vinyl cutting'!$B$17:$B$30,B1990,'Vinyl cutting'!$G$17:$G$30)) +
(SUMIF('Vinyl cutting (2)'!$B$17:$B$30,B1990,'Vinyl cutting (2)'!$G$17:$G$30)) +
(SUMIF('Apply vinyl graphics'!$B$17:$B$30,B1990,'Apply vinyl graphics'!$G$17:$G$30)) +
(SUMIF('Apply vinyl graphics (2)'!$B$17:$B$30,B1990,'Apply vinyl graphics (2)'!$G$17:$G$30)) +
(SUMIF('Alum pan sign'!$B$17:$B$30,B1990,'Alum pan sign'!$G$17:$G$30)) +
(SUMIF('Alum pan sign (2)'!$B$17:$B$30,B1990,'Alum pan sign (2)'!$G$17:$G$30)) +
(SUMIF('Economy pan sign'!$B$17:$B$30,B1990,'Economy pan sign'!$G$17:$G$30)) +
(SUMIF('Post and panel sign'!$B$17:$B$30,B1990,'Post and panel sign'!$G$17:$G$30)) +
(SUMIF('Post and panel sign (2)'!$B$17:$B$30,B1990,'Post and panel sign (2)'!$G$17:$G$30)) +
(SUMIF('Flat panels only'!$B$17:$B$30,B1990,'Flat panels only'!$G$17:$G$30)) +
(SUMIF('Flat panels only (2)'!$B$17:$B$30,B1990,'Flat panels only (2)'!$G$17:$G$30)) +
(SUMIF('Routed panel shapes'!$B$18:$B$31,B1990,'Routed panel shapes'!$G$18:$G$31)) +
(SUMIF('Routed panel shapes (2)'!$B$18:$B$31,B1990,'Routed panel shapes (2)'!$G$18:$G$31)) +
(SUMIF('Routed face only'!$B$17:$B$30,B1990,'Routed face only'!$G$17:$G$30)) +
(SUMIF('Routed face only (2)'!$B$17:$B$30,B1990,'Routed face only (2)'!$G$17:$G$30)) +
(SUMIF('Routed alum faces letters'!$B$17:$B$30,B1990,'Routed alum faces letters'!$G$17:$G$30)) +
(SUMIF('Routed alum faces letters (2)'!$B$17:$B$30,B1990,'Routed alum faces letters (2)'!$G$17:$G$30)) +
(SUMIF('Routed push through acrylic'!$B$17:$B$30,B1990,'Routed push through acrylic'!$G$17:$G$30)) +
(SUMIF('Routed push through acrylic (2)'!$B$17:$B$30,B1990,'Routed push through acrylic (2)'!$G$17:$G$30)) +
(SUMIF('Sf routed cabinet'!$B$17:$B$30,B1990,'Sf routed cabinet'!$G$17:$G$30)) +
(SUMIF('Sf routed cabinet (2)'!$B$17:$B$30,B1990,'Sf routed cabinet (2)'!$G$17:$G$30)) +
(SUMIF('Df routed cabinet'!$B$17:$B$30,B1990,'Df routed cabinet'!$G$17:$G$30)) +
(SUMIF('Df routed cabinet (2)'!$B$17:$B$30,B1990,'Df routed cabinet (2)'!$G$17:$G$30)) +
(SUMIF('Sf acrylic cabinet'!$B$17:$B$30,B1990,'Sf acrylic cabinet'!$G$17:$G$30)) +
(SUMIF('Sf acrylic cabinet (2)'!$B$17:$B$30,B1990,'Sf acrylic cabinet (2)'!$G$17:$G$30)) +
(SUMIF('Economy Sf acrylic'!$B$17:$B$30,B1990,'Economy Sf acrylic'!$G$17:$G$30)) +
(SUMIF('Df acrylic cabinet'!$B$17:$B$30,B1990,'Df acrylic cabinet'!$G$17:$G$30)) +
(SUMIF('Df acrylic cabinet (2)'!$B$17:$B$30,B1990,'Df acrylic cabinet (2)'!$G$17:$G$30)) +
(SUMIF('Sf flex cabinet'!$B$17:$B$30,B1990,'Sf flex cabinet'!$G$17:$G$30)) +
(SUMIF('Sf flex cabinet (2)'!$B$17:$B$30,B1990,'Sf flex cabinet (2)'!$G$17:$G$30)) +
(SUMIF('Df flex cabinet'!$B$17:$B$36,B1990,'Df flex cabinet'!$G$17:$G$36)) +
(SUMIF('Df flex cabinet (2)'!$B$17:$B$36,B1990,'Df flex cabinet (2)'!$G$17:$G$36)) +
(SUMIF('Pole cover'!$B$17:$B$30,B1990,'Pole cover'!$G$17:$G$30)) +
(SUMIF('Pole cover (2)'!$B$17:$B$30,B1990,'Pole cover (2)'!$G$17:$G$30)) +
(SUMIF('Structural Steel Fab'!$B$17:$B$29,B1990,'Structural Steel Fab'!$G$17:$G$29)) +
(SUMIF(Reveal!$B$17:$B$30,B1990,Reveal!$G$17:$G$30)) +
(SUMIF('Reveal (2)'!$B$17:$B$30,B1990,'Reveal (2)'!$G$17:$G$30)) +
(SUMIF('Crown cove top'!$B$17:$B$30,B1990,'Crown cove top'!$G$17:$G$30)) +
(SUMIF('EMC assembly'!$B$17:$B$30,B1990,'EMC assembly'!$G$17:$G$30)) +
(SUMIF(Crating!$B$17:$B$29,B1990,Crating!$G$17:$G$29)) +
(SUMIF('LED wiring'!$B$17:$B$30,B1990,'LED wiring'!$G$17:$G$30)) +
(SUMIF('Changeable copy face'!$B$17:$B$30,B1990,'Changeable copy face'!$G$17:$G$30)) +
(SUMIF('Flex face assembly'!$B$17:$B$30,B1990,'Flex face assembly'!$G$17:$G$30)) +
(SUMIF('Routed face assembly'!$B$17:$B$30,B1990,'Routed face assembly'!$G$17:$G$30)) +
(SUMIF('Paint calculation'!$B$17:$B$30,B1990,'Paint calculation'!$G$17:$G$30)) +
(SUMIF('Trimcap letter face'!$B$17:$B$30,B1990,'Trimcap letter face'!$G$17:$G$30)) +
(SUMIF('Trimcap letter face (2)'!$B$17:$B$30,B1990,'Trimcap letter face (2)'!$G$17:$G$30)) +
(SUMIF('Channel letter fabrication'!$B$17:$B$30,B1990,'Channel letter fabrication'!$G$17:$G$30)) +
(SUMIF('Channel letter fabrication (2)'!$B$17:$B$30,B1990,'Channel letter fabrication (2)'!$G$17:$G$30))</f>
        <v>0</v>
      </c>
    </row>
    <row r="1991" spans="1:10">
      <c r="A1991" s="28">
        <f>[1]ODBC!$A1991</f>
        <v>0</v>
      </c>
      <c r="B1991" s="29">
        <f>[1]ODBC!B1991</f>
        <v>0</v>
      </c>
      <c r="C1991" s="30" t="str">
        <f>IFERROR(VLOOKUP($B1991,[1]ODBC!$B:$H,2,FALSE),"")</f>
        <v/>
      </c>
      <c r="D1991" s="30" t="str">
        <f>IFERROR(VLOOKUP($B1991,[1]ODBC!$B:$H,3,FALSE),"")</f>
        <v/>
      </c>
      <c r="E1991" s="30" t="str">
        <f>IFERROR(VLOOKUP($B1991,[1]ODBC!$B:$H,4,FALSE),"")</f>
        <v/>
      </c>
      <c r="F1991" s="31" t="str">
        <f>IFERROR(VLOOKUP($B1991,[1]ODBC!$B:$H,5,FALSE),"")</f>
        <v/>
      </c>
      <c r="G1991" s="32">
        <f>[1]ODBC!G1991</f>
        <v>0</v>
      </c>
      <c r="H1991" s="33">
        <f>SUM([1]ODBC!H1991)</f>
        <v>0</v>
      </c>
      <c r="I1991" s="41" t="str">
        <f>'Vinyl cutting'!$B$2</f>
        <v>J36938</v>
      </c>
      <c r="J1991" s="42">
        <f ca="1">(SUMIF('Freeform time and material'!$B$17:$B$30,B1991,'Freeform time and material'!$G$17:$G$30)) +
(SUMIF('Vinyl cutting'!$B$17:$B$30,B1991,'Vinyl cutting'!$G$17:$G$30)) +
(SUMIF('Vinyl cutting (2)'!$B$17:$B$30,B1991,'Vinyl cutting (2)'!$G$17:$G$30)) +
(SUMIF('Apply vinyl graphics'!$B$17:$B$30,B1991,'Apply vinyl graphics'!$G$17:$G$30)) +
(SUMIF('Apply vinyl graphics (2)'!$B$17:$B$30,B1991,'Apply vinyl graphics (2)'!$G$17:$G$30)) +
(SUMIF('Alum pan sign'!$B$17:$B$30,B1991,'Alum pan sign'!$G$17:$G$30)) +
(SUMIF('Alum pan sign (2)'!$B$17:$B$30,B1991,'Alum pan sign (2)'!$G$17:$G$30)) +
(SUMIF('Economy pan sign'!$B$17:$B$30,B1991,'Economy pan sign'!$G$17:$G$30)) +
(SUMIF('Post and panel sign'!$B$17:$B$30,B1991,'Post and panel sign'!$G$17:$G$30)) +
(SUMIF('Post and panel sign (2)'!$B$17:$B$30,B1991,'Post and panel sign (2)'!$G$17:$G$30)) +
(SUMIF('Flat panels only'!$B$17:$B$30,B1991,'Flat panels only'!$G$17:$G$30)) +
(SUMIF('Flat panels only (2)'!$B$17:$B$30,B1991,'Flat panels only (2)'!$G$17:$G$30)) +
(SUMIF('Routed panel shapes'!$B$18:$B$31,B1991,'Routed panel shapes'!$G$18:$G$31)) +
(SUMIF('Routed panel shapes (2)'!$B$18:$B$31,B1991,'Routed panel shapes (2)'!$G$18:$G$31)) +
(SUMIF('Routed face only'!$B$17:$B$30,B1991,'Routed face only'!$G$17:$G$30)) +
(SUMIF('Routed face only (2)'!$B$17:$B$30,B1991,'Routed face only (2)'!$G$17:$G$30)) +
(SUMIF('Routed alum faces letters'!$B$17:$B$30,B1991,'Routed alum faces letters'!$G$17:$G$30)) +
(SUMIF('Routed alum faces letters (2)'!$B$17:$B$30,B1991,'Routed alum faces letters (2)'!$G$17:$G$30)) +
(SUMIF('Routed push through acrylic'!$B$17:$B$30,B1991,'Routed push through acrylic'!$G$17:$G$30)) +
(SUMIF('Routed push through acrylic (2)'!$B$17:$B$30,B1991,'Routed push through acrylic (2)'!$G$17:$G$30)) +
(SUMIF('Sf routed cabinet'!$B$17:$B$30,B1991,'Sf routed cabinet'!$G$17:$G$30)) +
(SUMIF('Sf routed cabinet (2)'!$B$17:$B$30,B1991,'Sf routed cabinet (2)'!$G$17:$G$30)) +
(SUMIF('Df routed cabinet'!$B$17:$B$30,B1991,'Df routed cabinet'!$G$17:$G$30)) +
(SUMIF('Df routed cabinet (2)'!$B$17:$B$30,B1991,'Df routed cabinet (2)'!$G$17:$G$30)) +
(SUMIF('Sf acrylic cabinet'!$B$17:$B$30,B1991,'Sf acrylic cabinet'!$G$17:$G$30)) +
(SUMIF('Sf acrylic cabinet (2)'!$B$17:$B$30,B1991,'Sf acrylic cabinet (2)'!$G$17:$G$30)) +
(SUMIF('Economy Sf acrylic'!$B$17:$B$30,B1991,'Economy Sf acrylic'!$G$17:$G$30)) +
(SUMIF('Df acrylic cabinet'!$B$17:$B$30,B1991,'Df acrylic cabinet'!$G$17:$G$30)) +
(SUMIF('Df acrylic cabinet (2)'!$B$17:$B$30,B1991,'Df acrylic cabinet (2)'!$G$17:$G$30)) +
(SUMIF('Sf flex cabinet'!$B$17:$B$30,B1991,'Sf flex cabinet'!$G$17:$G$30)) +
(SUMIF('Sf flex cabinet (2)'!$B$17:$B$30,B1991,'Sf flex cabinet (2)'!$G$17:$G$30)) +
(SUMIF('Df flex cabinet'!$B$17:$B$36,B1991,'Df flex cabinet'!$G$17:$G$36)) +
(SUMIF('Df flex cabinet (2)'!$B$17:$B$36,B1991,'Df flex cabinet (2)'!$G$17:$G$36)) +
(SUMIF('Pole cover'!$B$17:$B$30,B1991,'Pole cover'!$G$17:$G$30)) +
(SUMIF('Pole cover (2)'!$B$17:$B$30,B1991,'Pole cover (2)'!$G$17:$G$30)) +
(SUMIF('Structural Steel Fab'!$B$17:$B$29,B1991,'Structural Steel Fab'!$G$17:$G$29)) +
(SUMIF(Reveal!$B$17:$B$30,B1991,Reveal!$G$17:$G$30)) +
(SUMIF('Reveal (2)'!$B$17:$B$30,B1991,'Reveal (2)'!$G$17:$G$30)) +
(SUMIF('Crown cove top'!$B$17:$B$30,B1991,'Crown cove top'!$G$17:$G$30)) +
(SUMIF('EMC assembly'!$B$17:$B$30,B1991,'EMC assembly'!$G$17:$G$30)) +
(SUMIF(Crating!$B$17:$B$29,B1991,Crating!$G$17:$G$29)) +
(SUMIF('LED wiring'!$B$17:$B$30,B1991,'LED wiring'!$G$17:$G$30)) +
(SUMIF('Changeable copy face'!$B$17:$B$30,B1991,'Changeable copy face'!$G$17:$G$30)) +
(SUMIF('Flex face assembly'!$B$17:$B$30,B1991,'Flex face assembly'!$G$17:$G$30)) +
(SUMIF('Routed face assembly'!$B$17:$B$30,B1991,'Routed face assembly'!$G$17:$G$30)) +
(SUMIF('Paint calculation'!$B$17:$B$30,B1991,'Paint calculation'!$G$17:$G$30)) +
(SUMIF('Trimcap letter face'!$B$17:$B$30,B1991,'Trimcap letter face'!$G$17:$G$30)) +
(SUMIF('Trimcap letter face (2)'!$B$17:$B$30,B1991,'Trimcap letter face (2)'!$G$17:$G$30)) +
(SUMIF('Channel letter fabrication'!$B$17:$B$30,B1991,'Channel letter fabrication'!$G$17:$G$30)) +
(SUMIF('Channel letter fabrication (2)'!$B$17:$B$30,B1991,'Channel letter fabrication (2)'!$G$17:$G$30))</f>
        <v>0</v>
      </c>
    </row>
    <row r="1992" spans="1:10">
      <c r="A1992" s="28">
        <f>[1]ODBC!$A1992</f>
        <v>0</v>
      </c>
      <c r="B1992" s="29">
        <f>[1]ODBC!B1992</f>
        <v>0</v>
      </c>
      <c r="C1992" s="30" t="str">
        <f>IFERROR(VLOOKUP($B1992,[1]ODBC!$B:$H,2,FALSE),"")</f>
        <v/>
      </c>
      <c r="D1992" s="30" t="str">
        <f>IFERROR(VLOOKUP($B1992,[1]ODBC!$B:$H,3,FALSE),"")</f>
        <v/>
      </c>
      <c r="E1992" s="30" t="str">
        <f>IFERROR(VLOOKUP($B1992,[1]ODBC!$B:$H,4,FALSE),"")</f>
        <v/>
      </c>
      <c r="F1992" s="31" t="str">
        <f>IFERROR(VLOOKUP($B1992,[1]ODBC!$B:$H,5,FALSE),"")</f>
        <v/>
      </c>
      <c r="G1992" s="32">
        <f>[1]ODBC!G1992</f>
        <v>0</v>
      </c>
      <c r="H1992" s="33">
        <f>SUM([1]ODBC!H1992)</f>
        <v>0</v>
      </c>
      <c r="I1992" s="41" t="str">
        <f>'Vinyl cutting'!$B$2</f>
        <v>J36938</v>
      </c>
      <c r="J1992" s="42">
        <f ca="1">(SUMIF('Freeform time and material'!$B$17:$B$30,B1992,'Freeform time and material'!$G$17:$G$30)) +
(SUMIF('Vinyl cutting'!$B$17:$B$30,B1992,'Vinyl cutting'!$G$17:$G$30)) +
(SUMIF('Vinyl cutting (2)'!$B$17:$B$30,B1992,'Vinyl cutting (2)'!$G$17:$G$30)) +
(SUMIF('Apply vinyl graphics'!$B$17:$B$30,B1992,'Apply vinyl graphics'!$G$17:$G$30)) +
(SUMIF('Apply vinyl graphics (2)'!$B$17:$B$30,B1992,'Apply vinyl graphics (2)'!$G$17:$G$30)) +
(SUMIF('Alum pan sign'!$B$17:$B$30,B1992,'Alum pan sign'!$G$17:$G$30)) +
(SUMIF('Alum pan sign (2)'!$B$17:$B$30,B1992,'Alum pan sign (2)'!$G$17:$G$30)) +
(SUMIF('Economy pan sign'!$B$17:$B$30,B1992,'Economy pan sign'!$G$17:$G$30)) +
(SUMIF('Post and panel sign'!$B$17:$B$30,B1992,'Post and panel sign'!$G$17:$G$30)) +
(SUMIF('Post and panel sign (2)'!$B$17:$B$30,B1992,'Post and panel sign (2)'!$G$17:$G$30)) +
(SUMIF('Flat panels only'!$B$17:$B$30,B1992,'Flat panels only'!$G$17:$G$30)) +
(SUMIF('Flat panels only (2)'!$B$17:$B$30,B1992,'Flat panels only (2)'!$G$17:$G$30)) +
(SUMIF('Routed panel shapes'!$B$18:$B$31,B1992,'Routed panel shapes'!$G$18:$G$31)) +
(SUMIF('Routed panel shapes (2)'!$B$18:$B$31,B1992,'Routed panel shapes (2)'!$G$18:$G$31)) +
(SUMIF('Routed face only'!$B$17:$B$30,B1992,'Routed face only'!$G$17:$G$30)) +
(SUMIF('Routed face only (2)'!$B$17:$B$30,B1992,'Routed face only (2)'!$G$17:$G$30)) +
(SUMIF('Routed alum faces letters'!$B$17:$B$30,B1992,'Routed alum faces letters'!$G$17:$G$30)) +
(SUMIF('Routed alum faces letters (2)'!$B$17:$B$30,B1992,'Routed alum faces letters (2)'!$G$17:$G$30)) +
(SUMIF('Routed push through acrylic'!$B$17:$B$30,B1992,'Routed push through acrylic'!$G$17:$G$30)) +
(SUMIF('Routed push through acrylic (2)'!$B$17:$B$30,B1992,'Routed push through acrylic (2)'!$G$17:$G$30)) +
(SUMIF('Sf routed cabinet'!$B$17:$B$30,B1992,'Sf routed cabinet'!$G$17:$G$30)) +
(SUMIF('Sf routed cabinet (2)'!$B$17:$B$30,B1992,'Sf routed cabinet (2)'!$G$17:$G$30)) +
(SUMIF('Df routed cabinet'!$B$17:$B$30,B1992,'Df routed cabinet'!$G$17:$G$30)) +
(SUMIF('Df routed cabinet (2)'!$B$17:$B$30,B1992,'Df routed cabinet (2)'!$G$17:$G$30)) +
(SUMIF('Sf acrylic cabinet'!$B$17:$B$30,B1992,'Sf acrylic cabinet'!$G$17:$G$30)) +
(SUMIF('Sf acrylic cabinet (2)'!$B$17:$B$30,B1992,'Sf acrylic cabinet (2)'!$G$17:$G$30)) +
(SUMIF('Economy Sf acrylic'!$B$17:$B$30,B1992,'Economy Sf acrylic'!$G$17:$G$30)) +
(SUMIF('Df acrylic cabinet'!$B$17:$B$30,B1992,'Df acrylic cabinet'!$G$17:$G$30)) +
(SUMIF('Df acrylic cabinet (2)'!$B$17:$B$30,B1992,'Df acrylic cabinet (2)'!$G$17:$G$30)) +
(SUMIF('Sf flex cabinet'!$B$17:$B$30,B1992,'Sf flex cabinet'!$G$17:$G$30)) +
(SUMIF('Sf flex cabinet (2)'!$B$17:$B$30,B1992,'Sf flex cabinet (2)'!$G$17:$G$30)) +
(SUMIF('Df flex cabinet'!$B$17:$B$36,B1992,'Df flex cabinet'!$G$17:$G$36)) +
(SUMIF('Df flex cabinet (2)'!$B$17:$B$36,B1992,'Df flex cabinet (2)'!$G$17:$G$36)) +
(SUMIF('Pole cover'!$B$17:$B$30,B1992,'Pole cover'!$G$17:$G$30)) +
(SUMIF('Pole cover (2)'!$B$17:$B$30,B1992,'Pole cover (2)'!$G$17:$G$30)) +
(SUMIF('Structural Steel Fab'!$B$17:$B$29,B1992,'Structural Steel Fab'!$G$17:$G$29)) +
(SUMIF(Reveal!$B$17:$B$30,B1992,Reveal!$G$17:$G$30)) +
(SUMIF('Reveal (2)'!$B$17:$B$30,B1992,'Reveal (2)'!$G$17:$G$30)) +
(SUMIF('Crown cove top'!$B$17:$B$30,B1992,'Crown cove top'!$G$17:$G$30)) +
(SUMIF('EMC assembly'!$B$17:$B$30,B1992,'EMC assembly'!$G$17:$G$30)) +
(SUMIF(Crating!$B$17:$B$29,B1992,Crating!$G$17:$G$29)) +
(SUMIF('LED wiring'!$B$17:$B$30,B1992,'LED wiring'!$G$17:$G$30)) +
(SUMIF('Changeable copy face'!$B$17:$B$30,B1992,'Changeable copy face'!$G$17:$G$30)) +
(SUMIF('Flex face assembly'!$B$17:$B$30,B1992,'Flex face assembly'!$G$17:$G$30)) +
(SUMIF('Routed face assembly'!$B$17:$B$30,B1992,'Routed face assembly'!$G$17:$G$30)) +
(SUMIF('Paint calculation'!$B$17:$B$30,B1992,'Paint calculation'!$G$17:$G$30)) +
(SUMIF('Trimcap letter face'!$B$17:$B$30,B1992,'Trimcap letter face'!$G$17:$G$30)) +
(SUMIF('Trimcap letter face (2)'!$B$17:$B$30,B1992,'Trimcap letter face (2)'!$G$17:$G$30)) +
(SUMIF('Channel letter fabrication'!$B$17:$B$30,B1992,'Channel letter fabrication'!$G$17:$G$30)) +
(SUMIF('Channel letter fabrication (2)'!$B$17:$B$30,B1992,'Channel letter fabrication (2)'!$G$17:$G$30))</f>
        <v>0</v>
      </c>
    </row>
    <row r="1993" spans="1:10">
      <c r="A1993" s="28">
        <f>[1]ODBC!$A1993</f>
        <v>0</v>
      </c>
      <c r="B1993" s="29">
        <f>[1]ODBC!B1993</f>
        <v>0</v>
      </c>
      <c r="C1993" s="30" t="str">
        <f>IFERROR(VLOOKUP($B1993,[1]ODBC!$B:$H,2,FALSE),"")</f>
        <v/>
      </c>
      <c r="D1993" s="30" t="str">
        <f>IFERROR(VLOOKUP($B1993,[1]ODBC!$B:$H,3,FALSE),"")</f>
        <v/>
      </c>
      <c r="E1993" s="30" t="str">
        <f>IFERROR(VLOOKUP($B1993,[1]ODBC!$B:$H,4,FALSE),"")</f>
        <v/>
      </c>
      <c r="F1993" s="31" t="str">
        <f>IFERROR(VLOOKUP($B1993,[1]ODBC!$B:$H,5,FALSE),"")</f>
        <v/>
      </c>
      <c r="G1993" s="32">
        <f>[1]ODBC!G1993</f>
        <v>0</v>
      </c>
      <c r="H1993" s="33">
        <f>SUM([1]ODBC!H1993)</f>
        <v>0</v>
      </c>
      <c r="I1993" s="41" t="str">
        <f>'Vinyl cutting'!$B$2</f>
        <v>J36938</v>
      </c>
      <c r="J1993" s="42">
        <f ca="1">(SUMIF('Freeform time and material'!$B$17:$B$30,B1993,'Freeform time and material'!$G$17:$G$30)) +
(SUMIF('Vinyl cutting'!$B$17:$B$30,B1993,'Vinyl cutting'!$G$17:$G$30)) +
(SUMIF('Vinyl cutting (2)'!$B$17:$B$30,B1993,'Vinyl cutting (2)'!$G$17:$G$30)) +
(SUMIF('Apply vinyl graphics'!$B$17:$B$30,B1993,'Apply vinyl graphics'!$G$17:$G$30)) +
(SUMIF('Apply vinyl graphics (2)'!$B$17:$B$30,B1993,'Apply vinyl graphics (2)'!$G$17:$G$30)) +
(SUMIF('Alum pan sign'!$B$17:$B$30,B1993,'Alum pan sign'!$G$17:$G$30)) +
(SUMIF('Alum pan sign (2)'!$B$17:$B$30,B1993,'Alum pan sign (2)'!$G$17:$G$30)) +
(SUMIF('Economy pan sign'!$B$17:$B$30,B1993,'Economy pan sign'!$G$17:$G$30)) +
(SUMIF('Post and panel sign'!$B$17:$B$30,B1993,'Post and panel sign'!$G$17:$G$30)) +
(SUMIF('Post and panel sign (2)'!$B$17:$B$30,B1993,'Post and panel sign (2)'!$G$17:$G$30)) +
(SUMIF('Flat panels only'!$B$17:$B$30,B1993,'Flat panels only'!$G$17:$G$30)) +
(SUMIF('Flat panels only (2)'!$B$17:$B$30,B1993,'Flat panels only (2)'!$G$17:$G$30)) +
(SUMIF('Routed panel shapes'!$B$18:$B$31,B1993,'Routed panel shapes'!$G$18:$G$31)) +
(SUMIF('Routed panel shapes (2)'!$B$18:$B$31,B1993,'Routed panel shapes (2)'!$G$18:$G$31)) +
(SUMIF('Routed face only'!$B$17:$B$30,B1993,'Routed face only'!$G$17:$G$30)) +
(SUMIF('Routed face only (2)'!$B$17:$B$30,B1993,'Routed face only (2)'!$G$17:$G$30)) +
(SUMIF('Routed alum faces letters'!$B$17:$B$30,B1993,'Routed alum faces letters'!$G$17:$G$30)) +
(SUMIF('Routed alum faces letters (2)'!$B$17:$B$30,B1993,'Routed alum faces letters (2)'!$G$17:$G$30)) +
(SUMIF('Routed push through acrylic'!$B$17:$B$30,B1993,'Routed push through acrylic'!$G$17:$G$30)) +
(SUMIF('Routed push through acrylic (2)'!$B$17:$B$30,B1993,'Routed push through acrylic (2)'!$G$17:$G$30)) +
(SUMIF('Sf routed cabinet'!$B$17:$B$30,B1993,'Sf routed cabinet'!$G$17:$G$30)) +
(SUMIF('Sf routed cabinet (2)'!$B$17:$B$30,B1993,'Sf routed cabinet (2)'!$G$17:$G$30)) +
(SUMIF('Df routed cabinet'!$B$17:$B$30,B1993,'Df routed cabinet'!$G$17:$G$30)) +
(SUMIF('Df routed cabinet (2)'!$B$17:$B$30,B1993,'Df routed cabinet (2)'!$G$17:$G$30)) +
(SUMIF('Sf acrylic cabinet'!$B$17:$B$30,B1993,'Sf acrylic cabinet'!$G$17:$G$30)) +
(SUMIF('Sf acrylic cabinet (2)'!$B$17:$B$30,B1993,'Sf acrylic cabinet (2)'!$G$17:$G$30)) +
(SUMIF('Economy Sf acrylic'!$B$17:$B$30,B1993,'Economy Sf acrylic'!$G$17:$G$30)) +
(SUMIF('Df acrylic cabinet'!$B$17:$B$30,B1993,'Df acrylic cabinet'!$G$17:$G$30)) +
(SUMIF('Df acrylic cabinet (2)'!$B$17:$B$30,B1993,'Df acrylic cabinet (2)'!$G$17:$G$30)) +
(SUMIF('Sf flex cabinet'!$B$17:$B$30,B1993,'Sf flex cabinet'!$G$17:$G$30)) +
(SUMIF('Sf flex cabinet (2)'!$B$17:$B$30,B1993,'Sf flex cabinet (2)'!$G$17:$G$30)) +
(SUMIF('Df flex cabinet'!$B$17:$B$36,B1993,'Df flex cabinet'!$G$17:$G$36)) +
(SUMIF('Df flex cabinet (2)'!$B$17:$B$36,B1993,'Df flex cabinet (2)'!$G$17:$G$36)) +
(SUMIF('Pole cover'!$B$17:$B$30,B1993,'Pole cover'!$G$17:$G$30)) +
(SUMIF('Pole cover (2)'!$B$17:$B$30,B1993,'Pole cover (2)'!$G$17:$G$30)) +
(SUMIF('Structural Steel Fab'!$B$17:$B$29,B1993,'Structural Steel Fab'!$G$17:$G$29)) +
(SUMIF(Reveal!$B$17:$B$30,B1993,Reveal!$G$17:$G$30)) +
(SUMIF('Reveal (2)'!$B$17:$B$30,B1993,'Reveal (2)'!$G$17:$G$30)) +
(SUMIF('Crown cove top'!$B$17:$B$30,B1993,'Crown cove top'!$G$17:$G$30)) +
(SUMIF('EMC assembly'!$B$17:$B$30,B1993,'EMC assembly'!$G$17:$G$30)) +
(SUMIF(Crating!$B$17:$B$29,B1993,Crating!$G$17:$G$29)) +
(SUMIF('LED wiring'!$B$17:$B$30,B1993,'LED wiring'!$G$17:$G$30)) +
(SUMIF('Changeable copy face'!$B$17:$B$30,B1993,'Changeable copy face'!$G$17:$G$30)) +
(SUMIF('Flex face assembly'!$B$17:$B$30,B1993,'Flex face assembly'!$G$17:$G$30)) +
(SUMIF('Routed face assembly'!$B$17:$B$30,B1993,'Routed face assembly'!$G$17:$G$30)) +
(SUMIF('Paint calculation'!$B$17:$B$30,B1993,'Paint calculation'!$G$17:$G$30)) +
(SUMIF('Trimcap letter face'!$B$17:$B$30,B1993,'Trimcap letter face'!$G$17:$G$30)) +
(SUMIF('Trimcap letter face (2)'!$B$17:$B$30,B1993,'Trimcap letter face (2)'!$G$17:$G$30)) +
(SUMIF('Channel letter fabrication'!$B$17:$B$30,B1993,'Channel letter fabrication'!$G$17:$G$30)) +
(SUMIF('Channel letter fabrication (2)'!$B$17:$B$30,B1993,'Channel letter fabrication (2)'!$G$17:$G$30))</f>
        <v>0</v>
      </c>
    </row>
    <row r="1994" spans="1:10">
      <c r="A1994" s="28">
        <f>[1]ODBC!$A1994</f>
        <v>0</v>
      </c>
      <c r="B1994" s="29">
        <f>[1]ODBC!B1994</f>
        <v>0</v>
      </c>
      <c r="C1994" s="30" t="str">
        <f>IFERROR(VLOOKUP($B1994,[1]ODBC!$B:$H,2,FALSE),"")</f>
        <v/>
      </c>
      <c r="D1994" s="30" t="str">
        <f>IFERROR(VLOOKUP($B1994,[1]ODBC!$B:$H,3,FALSE),"")</f>
        <v/>
      </c>
      <c r="E1994" s="30" t="str">
        <f>IFERROR(VLOOKUP($B1994,[1]ODBC!$B:$H,4,FALSE),"")</f>
        <v/>
      </c>
      <c r="F1994" s="31" t="str">
        <f>IFERROR(VLOOKUP($B1994,[1]ODBC!$B:$H,5,FALSE),"")</f>
        <v/>
      </c>
      <c r="G1994" s="32">
        <f>[1]ODBC!G1994</f>
        <v>0</v>
      </c>
      <c r="H1994" s="33">
        <f>SUM([1]ODBC!H1994)</f>
        <v>0</v>
      </c>
      <c r="I1994" s="41" t="str">
        <f>'Vinyl cutting'!$B$2</f>
        <v>J36938</v>
      </c>
      <c r="J1994" s="42">
        <f ca="1">(SUMIF('Freeform time and material'!$B$17:$B$30,B1994,'Freeform time and material'!$G$17:$G$30)) +
(SUMIF('Vinyl cutting'!$B$17:$B$30,B1994,'Vinyl cutting'!$G$17:$G$30)) +
(SUMIF('Vinyl cutting (2)'!$B$17:$B$30,B1994,'Vinyl cutting (2)'!$G$17:$G$30)) +
(SUMIF('Apply vinyl graphics'!$B$17:$B$30,B1994,'Apply vinyl graphics'!$G$17:$G$30)) +
(SUMIF('Apply vinyl graphics (2)'!$B$17:$B$30,B1994,'Apply vinyl graphics (2)'!$G$17:$G$30)) +
(SUMIF('Alum pan sign'!$B$17:$B$30,B1994,'Alum pan sign'!$G$17:$G$30)) +
(SUMIF('Alum pan sign (2)'!$B$17:$B$30,B1994,'Alum pan sign (2)'!$G$17:$G$30)) +
(SUMIF('Economy pan sign'!$B$17:$B$30,B1994,'Economy pan sign'!$G$17:$G$30)) +
(SUMIF('Post and panel sign'!$B$17:$B$30,B1994,'Post and panel sign'!$G$17:$G$30)) +
(SUMIF('Post and panel sign (2)'!$B$17:$B$30,B1994,'Post and panel sign (2)'!$G$17:$G$30)) +
(SUMIF('Flat panels only'!$B$17:$B$30,B1994,'Flat panels only'!$G$17:$G$30)) +
(SUMIF('Flat panels only (2)'!$B$17:$B$30,B1994,'Flat panels only (2)'!$G$17:$G$30)) +
(SUMIF('Routed panel shapes'!$B$18:$B$31,B1994,'Routed panel shapes'!$G$18:$G$31)) +
(SUMIF('Routed panel shapes (2)'!$B$18:$B$31,B1994,'Routed panel shapes (2)'!$G$18:$G$31)) +
(SUMIF('Routed face only'!$B$17:$B$30,B1994,'Routed face only'!$G$17:$G$30)) +
(SUMIF('Routed face only (2)'!$B$17:$B$30,B1994,'Routed face only (2)'!$G$17:$G$30)) +
(SUMIF('Routed alum faces letters'!$B$17:$B$30,B1994,'Routed alum faces letters'!$G$17:$G$30)) +
(SUMIF('Routed alum faces letters (2)'!$B$17:$B$30,B1994,'Routed alum faces letters (2)'!$G$17:$G$30)) +
(SUMIF('Routed push through acrylic'!$B$17:$B$30,B1994,'Routed push through acrylic'!$G$17:$G$30)) +
(SUMIF('Routed push through acrylic (2)'!$B$17:$B$30,B1994,'Routed push through acrylic (2)'!$G$17:$G$30)) +
(SUMIF('Sf routed cabinet'!$B$17:$B$30,B1994,'Sf routed cabinet'!$G$17:$G$30)) +
(SUMIF('Sf routed cabinet (2)'!$B$17:$B$30,B1994,'Sf routed cabinet (2)'!$G$17:$G$30)) +
(SUMIF('Df routed cabinet'!$B$17:$B$30,B1994,'Df routed cabinet'!$G$17:$G$30)) +
(SUMIF('Df routed cabinet (2)'!$B$17:$B$30,B1994,'Df routed cabinet (2)'!$G$17:$G$30)) +
(SUMIF('Sf acrylic cabinet'!$B$17:$B$30,B1994,'Sf acrylic cabinet'!$G$17:$G$30)) +
(SUMIF('Sf acrylic cabinet (2)'!$B$17:$B$30,B1994,'Sf acrylic cabinet (2)'!$G$17:$G$30)) +
(SUMIF('Economy Sf acrylic'!$B$17:$B$30,B1994,'Economy Sf acrylic'!$G$17:$G$30)) +
(SUMIF('Df acrylic cabinet'!$B$17:$B$30,B1994,'Df acrylic cabinet'!$G$17:$G$30)) +
(SUMIF('Df acrylic cabinet (2)'!$B$17:$B$30,B1994,'Df acrylic cabinet (2)'!$G$17:$G$30)) +
(SUMIF('Sf flex cabinet'!$B$17:$B$30,B1994,'Sf flex cabinet'!$G$17:$G$30)) +
(SUMIF('Sf flex cabinet (2)'!$B$17:$B$30,B1994,'Sf flex cabinet (2)'!$G$17:$G$30)) +
(SUMIF('Df flex cabinet'!$B$17:$B$36,B1994,'Df flex cabinet'!$G$17:$G$36)) +
(SUMIF('Df flex cabinet (2)'!$B$17:$B$36,B1994,'Df flex cabinet (2)'!$G$17:$G$36)) +
(SUMIF('Pole cover'!$B$17:$B$30,B1994,'Pole cover'!$G$17:$G$30)) +
(SUMIF('Pole cover (2)'!$B$17:$B$30,B1994,'Pole cover (2)'!$G$17:$G$30)) +
(SUMIF('Structural Steel Fab'!$B$17:$B$29,B1994,'Structural Steel Fab'!$G$17:$G$29)) +
(SUMIF(Reveal!$B$17:$B$30,B1994,Reveal!$G$17:$G$30)) +
(SUMIF('Reveal (2)'!$B$17:$B$30,B1994,'Reveal (2)'!$G$17:$G$30)) +
(SUMIF('Crown cove top'!$B$17:$B$30,B1994,'Crown cove top'!$G$17:$G$30)) +
(SUMIF('EMC assembly'!$B$17:$B$30,B1994,'EMC assembly'!$G$17:$G$30)) +
(SUMIF(Crating!$B$17:$B$29,B1994,Crating!$G$17:$G$29)) +
(SUMIF('LED wiring'!$B$17:$B$30,B1994,'LED wiring'!$G$17:$G$30)) +
(SUMIF('Changeable copy face'!$B$17:$B$30,B1994,'Changeable copy face'!$G$17:$G$30)) +
(SUMIF('Flex face assembly'!$B$17:$B$30,B1994,'Flex face assembly'!$G$17:$G$30)) +
(SUMIF('Routed face assembly'!$B$17:$B$30,B1994,'Routed face assembly'!$G$17:$G$30)) +
(SUMIF('Paint calculation'!$B$17:$B$30,B1994,'Paint calculation'!$G$17:$G$30)) +
(SUMIF('Trimcap letter face'!$B$17:$B$30,B1994,'Trimcap letter face'!$G$17:$G$30)) +
(SUMIF('Trimcap letter face (2)'!$B$17:$B$30,B1994,'Trimcap letter face (2)'!$G$17:$G$30)) +
(SUMIF('Channel letter fabrication'!$B$17:$B$30,B1994,'Channel letter fabrication'!$G$17:$G$30)) +
(SUMIF('Channel letter fabrication (2)'!$B$17:$B$30,B1994,'Channel letter fabrication (2)'!$G$17:$G$30))</f>
        <v>0</v>
      </c>
    </row>
    <row r="1995" spans="1:10">
      <c r="A1995" s="28">
        <f>[1]ODBC!$A1995</f>
        <v>0</v>
      </c>
      <c r="B1995" s="29">
        <f>[1]ODBC!B1995</f>
        <v>0</v>
      </c>
      <c r="C1995" s="30" t="str">
        <f>IFERROR(VLOOKUP($B1995,[1]ODBC!$B:$H,2,FALSE),"")</f>
        <v/>
      </c>
      <c r="D1995" s="30" t="str">
        <f>IFERROR(VLOOKUP($B1995,[1]ODBC!$B:$H,3,FALSE),"")</f>
        <v/>
      </c>
      <c r="E1995" s="30" t="str">
        <f>IFERROR(VLOOKUP($B1995,[1]ODBC!$B:$H,4,FALSE),"")</f>
        <v/>
      </c>
      <c r="F1995" s="31" t="str">
        <f>IFERROR(VLOOKUP($B1995,[1]ODBC!$B:$H,5,FALSE),"")</f>
        <v/>
      </c>
      <c r="G1995" s="32">
        <f>[1]ODBC!G1995</f>
        <v>0</v>
      </c>
      <c r="H1995" s="33">
        <f>SUM([1]ODBC!H1995)</f>
        <v>0</v>
      </c>
      <c r="I1995" s="41" t="str">
        <f>'Vinyl cutting'!$B$2</f>
        <v>J36938</v>
      </c>
      <c r="J1995" s="42">
        <f ca="1">(SUMIF('Freeform time and material'!$B$17:$B$30,B1995,'Freeform time and material'!$G$17:$G$30)) +
(SUMIF('Vinyl cutting'!$B$17:$B$30,B1995,'Vinyl cutting'!$G$17:$G$30)) +
(SUMIF('Vinyl cutting (2)'!$B$17:$B$30,B1995,'Vinyl cutting (2)'!$G$17:$G$30)) +
(SUMIF('Apply vinyl graphics'!$B$17:$B$30,B1995,'Apply vinyl graphics'!$G$17:$G$30)) +
(SUMIF('Apply vinyl graphics (2)'!$B$17:$B$30,B1995,'Apply vinyl graphics (2)'!$G$17:$G$30)) +
(SUMIF('Alum pan sign'!$B$17:$B$30,B1995,'Alum pan sign'!$G$17:$G$30)) +
(SUMIF('Alum pan sign (2)'!$B$17:$B$30,B1995,'Alum pan sign (2)'!$G$17:$G$30)) +
(SUMIF('Economy pan sign'!$B$17:$B$30,B1995,'Economy pan sign'!$G$17:$G$30)) +
(SUMIF('Post and panel sign'!$B$17:$B$30,B1995,'Post and panel sign'!$G$17:$G$30)) +
(SUMIF('Post and panel sign (2)'!$B$17:$B$30,B1995,'Post and panel sign (2)'!$G$17:$G$30)) +
(SUMIF('Flat panels only'!$B$17:$B$30,B1995,'Flat panels only'!$G$17:$G$30)) +
(SUMIF('Flat panels only (2)'!$B$17:$B$30,B1995,'Flat panels only (2)'!$G$17:$G$30)) +
(SUMIF('Routed panel shapes'!$B$18:$B$31,B1995,'Routed panel shapes'!$G$18:$G$31)) +
(SUMIF('Routed panel shapes (2)'!$B$18:$B$31,B1995,'Routed panel shapes (2)'!$G$18:$G$31)) +
(SUMIF('Routed face only'!$B$17:$B$30,B1995,'Routed face only'!$G$17:$G$30)) +
(SUMIF('Routed face only (2)'!$B$17:$B$30,B1995,'Routed face only (2)'!$G$17:$G$30)) +
(SUMIF('Routed alum faces letters'!$B$17:$B$30,B1995,'Routed alum faces letters'!$G$17:$G$30)) +
(SUMIF('Routed alum faces letters (2)'!$B$17:$B$30,B1995,'Routed alum faces letters (2)'!$G$17:$G$30)) +
(SUMIF('Routed push through acrylic'!$B$17:$B$30,B1995,'Routed push through acrylic'!$G$17:$G$30)) +
(SUMIF('Routed push through acrylic (2)'!$B$17:$B$30,B1995,'Routed push through acrylic (2)'!$G$17:$G$30)) +
(SUMIF('Sf routed cabinet'!$B$17:$B$30,B1995,'Sf routed cabinet'!$G$17:$G$30)) +
(SUMIF('Sf routed cabinet (2)'!$B$17:$B$30,B1995,'Sf routed cabinet (2)'!$G$17:$G$30)) +
(SUMIF('Df routed cabinet'!$B$17:$B$30,B1995,'Df routed cabinet'!$G$17:$G$30)) +
(SUMIF('Df routed cabinet (2)'!$B$17:$B$30,B1995,'Df routed cabinet (2)'!$G$17:$G$30)) +
(SUMIF('Sf acrylic cabinet'!$B$17:$B$30,B1995,'Sf acrylic cabinet'!$G$17:$G$30)) +
(SUMIF('Sf acrylic cabinet (2)'!$B$17:$B$30,B1995,'Sf acrylic cabinet (2)'!$G$17:$G$30)) +
(SUMIF('Economy Sf acrylic'!$B$17:$B$30,B1995,'Economy Sf acrylic'!$G$17:$G$30)) +
(SUMIF('Df acrylic cabinet'!$B$17:$B$30,B1995,'Df acrylic cabinet'!$G$17:$G$30)) +
(SUMIF('Df acrylic cabinet (2)'!$B$17:$B$30,B1995,'Df acrylic cabinet (2)'!$G$17:$G$30)) +
(SUMIF('Sf flex cabinet'!$B$17:$B$30,B1995,'Sf flex cabinet'!$G$17:$G$30)) +
(SUMIF('Sf flex cabinet (2)'!$B$17:$B$30,B1995,'Sf flex cabinet (2)'!$G$17:$G$30)) +
(SUMIF('Df flex cabinet'!$B$17:$B$36,B1995,'Df flex cabinet'!$G$17:$G$36)) +
(SUMIF('Df flex cabinet (2)'!$B$17:$B$36,B1995,'Df flex cabinet (2)'!$G$17:$G$36)) +
(SUMIF('Pole cover'!$B$17:$B$30,B1995,'Pole cover'!$G$17:$G$30)) +
(SUMIF('Pole cover (2)'!$B$17:$B$30,B1995,'Pole cover (2)'!$G$17:$G$30)) +
(SUMIF('Structural Steel Fab'!$B$17:$B$29,B1995,'Structural Steel Fab'!$G$17:$G$29)) +
(SUMIF(Reveal!$B$17:$B$30,B1995,Reveal!$G$17:$G$30)) +
(SUMIF('Reveal (2)'!$B$17:$B$30,B1995,'Reveal (2)'!$G$17:$G$30)) +
(SUMIF('Crown cove top'!$B$17:$B$30,B1995,'Crown cove top'!$G$17:$G$30)) +
(SUMIF('EMC assembly'!$B$17:$B$30,B1995,'EMC assembly'!$G$17:$G$30)) +
(SUMIF(Crating!$B$17:$B$29,B1995,Crating!$G$17:$G$29)) +
(SUMIF('LED wiring'!$B$17:$B$30,B1995,'LED wiring'!$G$17:$G$30)) +
(SUMIF('Changeable copy face'!$B$17:$B$30,B1995,'Changeable copy face'!$G$17:$G$30)) +
(SUMIF('Flex face assembly'!$B$17:$B$30,B1995,'Flex face assembly'!$G$17:$G$30)) +
(SUMIF('Routed face assembly'!$B$17:$B$30,B1995,'Routed face assembly'!$G$17:$G$30)) +
(SUMIF('Paint calculation'!$B$17:$B$30,B1995,'Paint calculation'!$G$17:$G$30)) +
(SUMIF('Trimcap letter face'!$B$17:$B$30,B1995,'Trimcap letter face'!$G$17:$G$30)) +
(SUMIF('Trimcap letter face (2)'!$B$17:$B$30,B1995,'Trimcap letter face (2)'!$G$17:$G$30)) +
(SUMIF('Channel letter fabrication'!$B$17:$B$30,B1995,'Channel letter fabrication'!$G$17:$G$30)) +
(SUMIF('Channel letter fabrication (2)'!$B$17:$B$30,B1995,'Channel letter fabrication (2)'!$G$17:$G$30))</f>
        <v>0</v>
      </c>
    </row>
    <row r="1996" spans="1:10">
      <c r="A1996" s="28">
        <f>[1]ODBC!$A1996</f>
        <v>0</v>
      </c>
      <c r="B1996" s="29">
        <f>[1]ODBC!B1996</f>
        <v>0</v>
      </c>
      <c r="C1996" s="30" t="str">
        <f>IFERROR(VLOOKUP($B1996,[1]ODBC!$B:$H,2,FALSE),"")</f>
        <v/>
      </c>
      <c r="D1996" s="30" t="str">
        <f>IFERROR(VLOOKUP($B1996,[1]ODBC!$B:$H,3,FALSE),"")</f>
        <v/>
      </c>
      <c r="E1996" s="30" t="str">
        <f>IFERROR(VLOOKUP($B1996,[1]ODBC!$B:$H,4,FALSE),"")</f>
        <v/>
      </c>
      <c r="F1996" s="31" t="str">
        <f>IFERROR(VLOOKUP($B1996,[1]ODBC!$B:$H,5,FALSE),"")</f>
        <v/>
      </c>
      <c r="G1996" s="32">
        <f>[1]ODBC!G1996</f>
        <v>0</v>
      </c>
      <c r="H1996" s="33">
        <f>SUM([1]ODBC!H1996)</f>
        <v>0</v>
      </c>
      <c r="I1996" s="41" t="str">
        <f>'Vinyl cutting'!$B$2</f>
        <v>J36938</v>
      </c>
      <c r="J1996" s="42">
        <f ca="1">(SUMIF('Freeform time and material'!$B$17:$B$30,B1996,'Freeform time and material'!$G$17:$G$30)) +
(SUMIF('Vinyl cutting'!$B$17:$B$30,B1996,'Vinyl cutting'!$G$17:$G$30)) +
(SUMIF('Vinyl cutting (2)'!$B$17:$B$30,B1996,'Vinyl cutting (2)'!$G$17:$G$30)) +
(SUMIF('Apply vinyl graphics'!$B$17:$B$30,B1996,'Apply vinyl graphics'!$G$17:$G$30)) +
(SUMIF('Apply vinyl graphics (2)'!$B$17:$B$30,B1996,'Apply vinyl graphics (2)'!$G$17:$G$30)) +
(SUMIF('Alum pan sign'!$B$17:$B$30,B1996,'Alum pan sign'!$G$17:$G$30)) +
(SUMIF('Alum pan sign (2)'!$B$17:$B$30,B1996,'Alum pan sign (2)'!$G$17:$G$30)) +
(SUMIF('Economy pan sign'!$B$17:$B$30,B1996,'Economy pan sign'!$G$17:$G$30)) +
(SUMIF('Post and panel sign'!$B$17:$B$30,B1996,'Post and panel sign'!$G$17:$G$30)) +
(SUMIF('Post and panel sign (2)'!$B$17:$B$30,B1996,'Post and panel sign (2)'!$G$17:$G$30)) +
(SUMIF('Flat panels only'!$B$17:$B$30,B1996,'Flat panels only'!$G$17:$G$30)) +
(SUMIF('Flat panels only (2)'!$B$17:$B$30,B1996,'Flat panels only (2)'!$G$17:$G$30)) +
(SUMIF('Routed panel shapes'!$B$18:$B$31,B1996,'Routed panel shapes'!$G$18:$G$31)) +
(SUMIF('Routed panel shapes (2)'!$B$18:$B$31,B1996,'Routed panel shapes (2)'!$G$18:$G$31)) +
(SUMIF('Routed face only'!$B$17:$B$30,B1996,'Routed face only'!$G$17:$G$30)) +
(SUMIF('Routed face only (2)'!$B$17:$B$30,B1996,'Routed face only (2)'!$G$17:$G$30)) +
(SUMIF('Routed alum faces letters'!$B$17:$B$30,B1996,'Routed alum faces letters'!$G$17:$G$30)) +
(SUMIF('Routed alum faces letters (2)'!$B$17:$B$30,B1996,'Routed alum faces letters (2)'!$G$17:$G$30)) +
(SUMIF('Routed push through acrylic'!$B$17:$B$30,B1996,'Routed push through acrylic'!$G$17:$G$30)) +
(SUMIF('Routed push through acrylic (2)'!$B$17:$B$30,B1996,'Routed push through acrylic (2)'!$G$17:$G$30)) +
(SUMIF('Sf routed cabinet'!$B$17:$B$30,B1996,'Sf routed cabinet'!$G$17:$G$30)) +
(SUMIF('Sf routed cabinet (2)'!$B$17:$B$30,B1996,'Sf routed cabinet (2)'!$G$17:$G$30)) +
(SUMIF('Df routed cabinet'!$B$17:$B$30,B1996,'Df routed cabinet'!$G$17:$G$30)) +
(SUMIF('Df routed cabinet (2)'!$B$17:$B$30,B1996,'Df routed cabinet (2)'!$G$17:$G$30)) +
(SUMIF('Sf acrylic cabinet'!$B$17:$B$30,B1996,'Sf acrylic cabinet'!$G$17:$G$30)) +
(SUMIF('Sf acrylic cabinet (2)'!$B$17:$B$30,B1996,'Sf acrylic cabinet (2)'!$G$17:$G$30)) +
(SUMIF('Economy Sf acrylic'!$B$17:$B$30,B1996,'Economy Sf acrylic'!$G$17:$G$30)) +
(SUMIF('Df acrylic cabinet'!$B$17:$B$30,B1996,'Df acrylic cabinet'!$G$17:$G$30)) +
(SUMIF('Df acrylic cabinet (2)'!$B$17:$B$30,B1996,'Df acrylic cabinet (2)'!$G$17:$G$30)) +
(SUMIF('Sf flex cabinet'!$B$17:$B$30,B1996,'Sf flex cabinet'!$G$17:$G$30)) +
(SUMIF('Sf flex cabinet (2)'!$B$17:$B$30,B1996,'Sf flex cabinet (2)'!$G$17:$G$30)) +
(SUMIF('Df flex cabinet'!$B$17:$B$36,B1996,'Df flex cabinet'!$G$17:$G$36)) +
(SUMIF('Df flex cabinet (2)'!$B$17:$B$36,B1996,'Df flex cabinet (2)'!$G$17:$G$36)) +
(SUMIF('Pole cover'!$B$17:$B$30,B1996,'Pole cover'!$G$17:$G$30)) +
(SUMIF('Pole cover (2)'!$B$17:$B$30,B1996,'Pole cover (2)'!$G$17:$G$30)) +
(SUMIF('Structural Steel Fab'!$B$17:$B$29,B1996,'Structural Steel Fab'!$G$17:$G$29)) +
(SUMIF(Reveal!$B$17:$B$30,B1996,Reveal!$G$17:$G$30)) +
(SUMIF('Reveal (2)'!$B$17:$B$30,B1996,'Reveal (2)'!$G$17:$G$30)) +
(SUMIF('Crown cove top'!$B$17:$B$30,B1996,'Crown cove top'!$G$17:$G$30)) +
(SUMIF('EMC assembly'!$B$17:$B$30,B1996,'EMC assembly'!$G$17:$G$30)) +
(SUMIF(Crating!$B$17:$B$29,B1996,Crating!$G$17:$G$29)) +
(SUMIF('LED wiring'!$B$17:$B$30,B1996,'LED wiring'!$G$17:$G$30)) +
(SUMIF('Changeable copy face'!$B$17:$B$30,B1996,'Changeable copy face'!$G$17:$G$30)) +
(SUMIF('Flex face assembly'!$B$17:$B$30,B1996,'Flex face assembly'!$G$17:$G$30)) +
(SUMIF('Routed face assembly'!$B$17:$B$30,B1996,'Routed face assembly'!$G$17:$G$30)) +
(SUMIF('Paint calculation'!$B$17:$B$30,B1996,'Paint calculation'!$G$17:$G$30)) +
(SUMIF('Trimcap letter face'!$B$17:$B$30,B1996,'Trimcap letter face'!$G$17:$G$30)) +
(SUMIF('Trimcap letter face (2)'!$B$17:$B$30,B1996,'Trimcap letter face (2)'!$G$17:$G$30)) +
(SUMIF('Channel letter fabrication'!$B$17:$B$30,B1996,'Channel letter fabrication'!$G$17:$G$30)) +
(SUMIF('Channel letter fabrication (2)'!$B$17:$B$30,B1996,'Channel letter fabrication (2)'!$G$17:$G$30))</f>
        <v>0</v>
      </c>
    </row>
    <row r="1997" spans="1:10">
      <c r="A1997" s="28">
        <f>[1]ODBC!$A1997</f>
        <v>0</v>
      </c>
      <c r="B1997" s="29">
        <f>[1]ODBC!B1997</f>
        <v>0</v>
      </c>
      <c r="C1997" s="30" t="str">
        <f>IFERROR(VLOOKUP($B1997,[1]ODBC!$B:$H,2,FALSE),"")</f>
        <v/>
      </c>
      <c r="D1997" s="30" t="str">
        <f>IFERROR(VLOOKUP($B1997,[1]ODBC!$B:$H,3,FALSE),"")</f>
        <v/>
      </c>
      <c r="E1997" s="30" t="str">
        <f>IFERROR(VLOOKUP($B1997,[1]ODBC!$B:$H,4,FALSE),"")</f>
        <v/>
      </c>
      <c r="F1997" s="31" t="str">
        <f>IFERROR(VLOOKUP($B1997,[1]ODBC!$B:$H,5,FALSE),"")</f>
        <v/>
      </c>
      <c r="G1997" s="32">
        <f>[1]ODBC!G1997</f>
        <v>0</v>
      </c>
      <c r="H1997" s="33">
        <f>SUM([1]ODBC!H1997)</f>
        <v>0</v>
      </c>
      <c r="I1997" s="41" t="str">
        <f>'Vinyl cutting'!$B$2</f>
        <v>J36938</v>
      </c>
      <c r="J1997" s="42">
        <f ca="1">(SUMIF('Freeform time and material'!$B$17:$B$30,B1997,'Freeform time and material'!$G$17:$G$30)) +
(SUMIF('Vinyl cutting'!$B$17:$B$30,B1997,'Vinyl cutting'!$G$17:$G$30)) +
(SUMIF('Vinyl cutting (2)'!$B$17:$B$30,B1997,'Vinyl cutting (2)'!$G$17:$G$30)) +
(SUMIF('Apply vinyl graphics'!$B$17:$B$30,B1997,'Apply vinyl graphics'!$G$17:$G$30)) +
(SUMIF('Apply vinyl graphics (2)'!$B$17:$B$30,B1997,'Apply vinyl graphics (2)'!$G$17:$G$30)) +
(SUMIF('Alum pan sign'!$B$17:$B$30,B1997,'Alum pan sign'!$G$17:$G$30)) +
(SUMIF('Alum pan sign (2)'!$B$17:$B$30,B1997,'Alum pan sign (2)'!$G$17:$G$30)) +
(SUMIF('Economy pan sign'!$B$17:$B$30,B1997,'Economy pan sign'!$G$17:$G$30)) +
(SUMIF('Post and panel sign'!$B$17:$B$30,B1997,'Post and panel sign'!$G$17:$G$30)) +
(SUMIF('Post and panel sign (2)'!$B$17:$B$30,B1997,'Post and panel sign (2)'!$G$17:$G$30)) +
(SUMIF('Flat panels only'!$B$17:$B$30,B1997,'Flat panels only'!$G$17:$G$30)) +
(SUMIF('Flat panels only (2)'!$B$17:$B$30,B1997,'Flat panels only (2)'!$G$17:$G$30)) +
(SUMIF('Routed panel shapes'!$B$18:$B$31,B1997,'Routed panel shapes'!$G$18:$G$31)) +
(SUMIF('Routed panel shapes (2)'!$B$18:$B$31,B1997,'Routed panel shapes (2)'!$G$18:$G$31)) +
(SUMIF('Routed face only'!$B$17:$B$30,B1997,'Routed face only'!$G$17:$G$30)) +
(SUMIF('Routed face only (2)'!$B$17:$B$30,B1997,'Routed face only (2)'!$G$17:$G$30)) +
(SUMIF('Routed alum faces letters'!$B$17:$B$30,B1997,'Routed alum faces letters'!$G$17:$G$30)) +
(SUMIF('Routed alum faces letters (2)'!$B$17:$B$30,B1997,'Routed alum faces letters (2)'!$G$17:$G$30)) +
(SUMIF('Routed push through acrylic'!$B$17:$B$30,B1997,'Routed push through acrylic'!$G$17:$G$30)) +
(SUMIF('Routed push through acrylic (2)'!$B$17:$B$30,B1997,'Routed push through acrylic (2)'!$G$17:$G$30)) +
(SUMIF('Sf routed cabinet'!$B$17:$B$30,B1997,'Sf routed cabinet'!$G$17:$G$30)) +
(SUMIF('Sf routed cabinet (2)'!$B$17:$B$30,B1997,'Sf routed cabinet (2)'!$G$17:$G$30)) +
(SUMIF('Df routed cabinet'!$B$17:$B$30,B1997,'Df routed cabinet'!$G$17:$G$30)) +
(SUMIF('Df routed cabinet (2)'!$B$17:$B$30,B1997,'Df routed cabinet (2)'!$G$17:$G$30)) +
(SUMIF('Sf acrylic cabinet'!$B$17:$B$30,B1997,'Sf acrylic cabinet'!$G$17:$G$30)) +
(SUMIF('Sf acrylic cabinet (2)'!$B$17:$B$30,B1997,'Sf acrylic cabinet (2)'!$G$17:$G$30)) +
(SUMIF('Economy Sf acrylic'!$B$17:$B$30,B1997,'Economy Sf acrylic'!$G$17:$G$30)) +
(SUMIF('Df acrylic cabinet'!$B$17:$B$30,B1997,'Df acrylic cabinet'!$G$17:$G$30)) +
(SUMIF('Df acrylic cabinet (2)'!$B$17:$B$30,B1997,'Df acrylic cabinet (2)'!$G$17:$G$30)) +
(SUMIF('Sf flex cabinet'!$B$17:$B$30,B1997,'Sf flex cabinet'!$G$17:$G$30)) +
(SUMIF('Sf flex cabinet (2)'!$B$17:$B$30,B1997,'Sf flex cabinet (2)'!$G$17:$G$30)) +
(SUMIF('Df flex cabinet'!$B$17:$B$36,B1997,'Df flex cabinet'!$G$17:$G$36)) +
(SUMIF('Df flex cabinet (2)'!$B$17:$B$36,B1997,'Df flex cabinet (2)'!$G$17:$G$36)) +
(SUMIF('Pole cover'!$B$17:$B$30,B1997,'Pole cover'!$G$17:$G$30)) +
(SUMIF('Pole cover (2)'!$B$17:$B$30,B1997,'Pole cover (2)'!$G$17:$G$30)) +
(SUMIF('Structural Steel Fab'!$B$17:$B$29,B1997,'Structural Steel Fab'!$G$17:$G$29)) +
(SUMIF(Reveal!$B$17:$B$30,B1997,Reveal!$G$17:$G$30)) +
(SUMIF('Reveal (2)'!$B$17:$B$30,B1997,'Reveal (2)'!$G$17:$G$30)) +
(SUMIF('Crown cove top'!$B$17:$B$30,B1997,'Crown cove top'!$G$17:$G$30)) +
(SUMIF('EMC assembly'!$B$17:$B$30,B1997,'EMC assembly'!$G$17:$G$30)) +
(SUMIF(Crating!$B$17:$B$29,B1997,Crating!$G$17:$G$29)) +
(SUMIF('LED wiring'!$B$17:$B$30,B1997,'LED wiring'!$G$17:$G$30)) +
(SUMIF('Changeable copy face'!$B$17:$B$30,B1997,'Changeable copy face'!$G$17:$G$30)) +
(SUMIF('Flex face assembly'!$B$17:$B$30,B1997,'Flex face assembly'!$G$17:$G$30)) +
(SUMIF('Routed face assembly'!$B$17:$B$30,B1997,'Routed face assembly'!$G$17:$G$30)) +
(SUMIF('Paint calculation'!$B$17:$B$30,B1997,'Paint calculation'!$G$17:$G$30)) +
(SUMIF('Trimcap letter face'!$B$17:$B$30,B1997,'Trimcap letter face'!$G$17:$G$30)) +
(SUMIF('Trimcap letter face (2)'!$B$17:$B$30,B1997,'Trimcap letter face (2)'!$G$17:$G$30)) +
(SUMIF('Channel letter fabrication'!$B$17:$B$30,B1997,'Channel letter fabrication'!$G$17:$G$30)) +
(SUMIF('Channel letter fabrication (2)'!$B$17:$B$30,B1997,'Channel letter fabrication (2)'!$G$17:$G$30))</f>
        <v>0</v>
      </c>
    </row>
    <row r="1998" spans="1:10">
      <c r="A1998" s="28">
        <f>[1]ODBC!$A1998</f>
        <v>0</v>
      </c>
      <c r="B1998" s="29">
        <f>[1]ODBC!B1998</f>
        <v>0</v>
      </c>
      <c r="C1998" s="30" t="str">
        <f>IFERROR(VLOOKUP($B1998,[1]ODBC!$B:$H,2,FALSE),"")</f>
        <v/>
      </c>
      <c r="D1998" s="30" t="str">
        <f>IFERROR(VLOOKUP($B1998,[1]ODBC!$B:$H,3,FALSE),"")</f>
        <v/>
      </c>
      <c r="E1998" s="30" t="str">
        <f>IFERROR(VLOOKUP($B1998,[1]ODBC!$B:$H,4,FALSE),"")</f>
        <v/>
      </c>
      <c r="F1998" s="31" t="str">
        <f>IFERROR(VLOOKUP($B1998,[1]ODBC!$B:$H,5,FALSE),"")</f>
        <v/>
      </c>
      <c r="G1998" s="32">
        <f>[1]ODBC!G1998</f>
        <v>0</v>
      </c>
      <c r="H1998" s="33">
        <f>SUM([1]ODBC!H1998)</f>
        <v>0</v>
      </c>
      <c r="I1998" s="41" t="str">
        <f>'Vinyl cutting'!$B$2</f>
        <v>J36938</v>
      </c>
      <c r="J1998" s="42">
        <f ca="1">(SUMIF('Freeform time and material'!$B$17:$B$30,B1998,'Freeform time and material'!$G$17:$G$30)) +
(SUMIF('Vinyl cutting'!$B$17:$B$30,B1998,'Vinyl cutting'!$G$17:$G$30)) +
(SUMIF('Vinyl cutting (2)'!$B$17:$B$30,B1998,'Vinyl cutting (2)'!$G$17:$G$30)) +
(SUMIF('Apply vinyl graphics'!$B$17:$B$30,B1998,'Apply vinyl graphics'!$G$17:$G$30)) +
(SUMIF('Apply vinyl graphics (2)'!$B$17:$B$30,B1998,'Apply vinyl graphics (2)'!$G$17:$G$30)) +
(SUMIF('Alum pan sign'!$B$17:$B$30,B1998,'Alum pan sign'!$G$17:$G$30)) +
(SUMIF('Alum pan sign (2)'!$B$17:$B$30,B1998,'Alum pan sign (2)'!$G$17:$G$30)) +
(SUMIF('Economy pan sign'!$B$17:$B$30,B1998,'Economy pan sign'!$G$17:$G$30)) +
(SUMIF('Post and panel sign'!$B$17:$B$30,B1998,'Post and panel sign'!$G$17:$G$30)) +
(SUMIF('Post and panel sign (2)'!$B$17:$B$30,B1998,'Post and panel sign (2)'!$G$17:$G$30)) +
(SUMIF('Flat panels only'!$B$17:$B$30,B1998,'Flat panels only'!$G$17:$G$30)) +
(SUMIF('Flat panels only (2)'!$B$17:$B$30,B1998,'Flat panels only (2)'!$G$17:$G$30)) +
(SUMIF('Routed panel shapes'!$B$18:$B$31,B1998,'Routed panel shapes'!$G$18:$G$31)) +
(SUMIF('Routed panel shapes (2)'!$B$18:$B$31,B1998,'Routed panel shapes (2)'!$G$18:$G$31)) +
(SUMIF('Routed face only'!$B$17:$B$30,B1998,'Routed face only'!$G$17:$G$30)) +
(SUMIF('Routed face only (2)'!$B$17:$B$30,B1998,'Routed face only (2)'!$G$17:$G$30)) +
(SUMIF('Routed alum faces letters'!$B$17:$B$30,B1998,'Routed alum faces letters'!$G$17:$G$30)) +
(SUMIF('Routed alum faces letters (2)'!$B$17:$B$30,B1998,'Routed alum faces letters (2)'!$G$17:$G$30)) +
(SUMIF('Routed push through acrylic'!$B$17:$B$30,B1998,'Routed push through acrylic'!$G$17:$G$30)) +
(SUMIF('Routed push through acrylic (2)'!$B$17:$B$30,B1998,'Routed push through acrylic (2)'!$G$17:$G$30)) +
(SUMIF('Sf routed cabinet'!$B$17:$B$30,B1998,'Sf routed cabinet'!$G$17:$G$30)) +
(SUMIF('Sf routed cabinet (2)'!$B$17:$B$30,B1998,'Sf routed cabinet (2)'!$G$17:$G$30)) +
(SUMIF('Df routed cabinet'!$B$17:$B$30,B1998,'Df routed cabinet'!$G$17:$G$30)) +
(SUMIF('Df routed cabinet (2)'!$B$17:$B$30,B1998,'Df routed cabinet (2)'!$G$17:$G$30)) +
(SUMIF('Sf acrylic cabinet'!$B$17:$B$30,B1998,'Sf acrylic cabinet'!$G$17:$G$30)) +
(SUMIF('Sf acrylic cabinet (2)'!$B$17:$B$30,B1998,'Sf acrylic cabinet (2)'!$G$17:$G$30)) +
(SUMIF('Economy Sf acrylic'!$B$17:$B$30,B1998,'Economy Sf acrylic'!$G$17:$G$30)) +
(SUMIF('Df acrylic cabinet'!$B$17:$B$30,B1998,'Df acrylic cabinet'!$G$17:$G$30)) +
(SUMIF('Df acrylic cabinet (2)'!$B$17:$B$30,B1998,'Df acrylic cabinet (2)'!$G$17:$G$30)) +
(SUMIF('Sf flex cabinet'!$B$17:$B$30,B1998,'Sf flex cabinet'!$G$17:$G$30)) +
(SUMIF('Sf flex cabinet (2)'!$B$17:$B$30,B1998,'Sf flex cabinet (2)'!$G$17:$G$30)) +
(SUMIF('Df flex cabinet'!$B$17:$B$36,B1998,'Df flex cabinet'!$G$17:$G$36)) +
(SUMIF('Df flex cabinet (2)'!$B$17:$B$36,B1998,'Df flex cabinet (2)'!$G$17:$G$36)) +
(SUMIF('Pole cover'!$B$17:$B$30,B1998,'Pole cover'!$G$17:$G$30)) +
(SUMIF('Pole cover (2)'!$B$17:$B$30,B1998,'Pole cover (2)'!$G$17:$G$30)) +
(SUMIF('Structural Steel Fab'!$B$17:$B$29,B1998,'Structural Steel Fab'!$G$17:$G$29)) +
(SUMIF(Reveal!$B$17:$B$30,B1998,Reveal!$G$17:$G$30)) +
(SUMIF('Reveal (2)'!$B$17:$B$30,B1998,'Reveal (2)'!$G$17:$G$30)) +
(SUMIF('Crown cove top'!$B$17:$B$30,B1998,'Crown cove top'!$G$17:$G$30)) +
(SUMIF('EMC assembly'!$B$17:$B$30,B1998,'EMC assembly'!$G$17:$G$30)) +
(SUMIF(Crating!$B$17:$B$29,B1998,Crating!$G$17:$G$29)) +
(SUMIF('LED wiring'!$B$17:$B$30,B1998,'LED wiring'!$G$17:$G$30)) +
(SUMIF('Changeable copy face'!$B$17:$B$30,B1998,'Changeable copy face'!$G$17:$G$30)) +
(SUMIF('Flex face assembly'!$B$17:$B$30,B1998,'Flex face assembly'!$G$17:$G$30)) +
(SUMIF('Routed face assembly'!$B$17:$B$30,B1998,'Routed face assembly'!$G$17:$G$30)) +
(SUMIF('Paint calculation'!$B$17:$B$30,B1998,'Paint calculation'!$G$17:$G$30)) +
(SUMIF('Trimcap letter face'!$B$17:$B$30,B1998,'Trimcap letter face'!$G$17:$G$30)) +
(SUMIF('Trimcap letter face (2)'!$B$17:$B$30,B1998,'Trimcap letter face (2)'!$G$17:$G$30)) +
(SUMIF('Channel letter fabrication'!$B$17:$B$30,B1998,'Channel letter fabrication'!$G$17:$G$30)) +
(SUMIF('Channel letter fabrication (2)'!$B$17:$B$30,B1998,'Channel letter fabrication (2)'!$G$17:$G$30))</f>
        <v>0</v>
      </c>
    </row>
    <row r="1999" spans="1:10">
      <c r="A1999" s="28">
        <f>[1]ODBC!$A1999</f>
        <v>0</v>
      </c>
      <c r="B1999" s="29">
        <f>[1]ODBC!B1999</f>
        <v>0</v>
      </c>
      <c r="C1999" s="30" t="str">
        <f>IFERROR(VLOOKUP($B1999,[1]ODBC!$B:$H,2,FALSE),"")</f>
        <v/>
      </c>
      <c r="D1999" s="30" t="str">
        <f>IFERROR(VLOOKUP($B1999,[1]ODBC!$B:$H,3,FALSE),"")</f>
        <v/>
      </c>
      <c r="E1999" s="30" t="str">
        <f>IFERROR(VLOOKUP($B1999,[1]ODBC!$B:$H,4,FALSE),"")</f>
        <v/>
      </c>
      <c r="F1999" s="31" t="str">
        <f>IFERROR(VLOOKUP($B1999,[1]ODBC!$B:$H,5,FALSE),"")</f>
        <v/>
      </c>
      <c r="G1999" s="32">
        <f>[1]ODBC!G1999</f>
        <v>0</v>
      </c>
      <c r="H1999" s="33">
        <f>SUM([1]ODBC!H1999)</f>
        <v>0</v>
      </c>
      <c r="I1999" s="41" t="str">
        <f>'Vinyl cutting'!$B$2</f>
        <v>J36938</v>
      </c>
      <c r="J1999" s="42">
        <f ca="1">(SUMIF('Freeform time and material'!$B$17:$B$30,B1999,'Freeform time and material'!$G$17:$G$30)) +
(SUMIF('Vinyl cutting'!$B$17:$B$30,B1999,'Vinyl cutting'!$G$17:$G$30)) +
(SUMIF('Vinyl cutting (2)'!$B$17:$B$30,B1999,'Vinyl cutting (2)'!$G$17:$G$30)) +
(SUMIF('Apply vinyl graphics'!$B$17:$B$30,B1999,'Apply vinyl graphics'!$G$17:$G$30)) +
(SUMIF('Apply vinyl graphics (2)'!$B$17:$B$30,B1999,'Apply vinyl graphics (2)'!$G$17:$G$30)) +
(SUMIF('Alum pan sign'!$B$17:$B$30,B1999,'Alum pan sign'!$G$17:$G$30)) +
(SUMIF('Alum pan sign (2)'!$B$17:$B$30,B1999,'Alum pan sign (2)'!$G$17:$G$30)) +
(SUMIF('Economy pan sign'!$B$17:$B$30,B1999,'Economy pan sign'!$G$17:$G$30)) +
(SUMIF('Post and panel sign'!$B$17:$B$30,B1999,'Post and panel sign'!$G$17:$G$30)) +
(SUMIF('Post and panel sign (2)'!$B$17:$B$30,B1999,'Post and panel sign (2)'!$G$17:$G$30)) +
(SUMIF('Flat panels only'!$B$17:$B$30,B1999,'Flat panels only'!$G$17:$G$30)) +
(SUMIF('Flat panels only (2)'!$B$17:$B$30,B1999,'Flat panels only (2)'!$G$17:$G$30)) +
(SUMIF('Routed panel shapes'!$B$18:$B$31,B1999,'Routed panel shapes'!$G$18:$G$31)) +
(SUMIF('Routed panel shapes (2)'!$B$18:$B$31,B1999,'Routed panel shapes (2)'!$G$18:$G$31)) +
(SUMIF('Routed face only'!$B$17:$B$30,B1999,'Routed face only'!$G$17:$G$30)) +
(SUMIF('Routed face only (2)'!$B$17:$B$30,B1999,'Routed face only (2)'!$G$17:$G$30)) +
(SUMIF('Routed alum faces letters'!$B$17:$B$30,B1999,'Routed alum faces letters'!$G$17:$G$30)) +
(SUMIF('Routed alum faces letters (2)'!$B$17:$B$30,B1999,'Routed alum faces letters (2)'!$G$17:$G$30)) +
(SUMIF('Routed push through acrylic'!$B$17:$B$30,B1999,'Routed push through acrylic'!$G$17:$G$30)) +
(SUMIF('Routed push through acrylic (2)'!$B$17:$B$30,B1999,'Routed push through acrylic (2)'!$G$17:$G$30)) +
(SUMIF('Sf routed cabinet'!$B$17:$B$30,B1999,'Sf routed cabinet'!$G$17:$G$30)) +
(SUMIF('Sf routed cabinet (2)'!$B$17:$B$30,B1999,'Sf routed cabinet (2)'!$G$17:$G$30)) +
(SUMIF('Df routed cabinet'!$B$17:$B$30,B1999,'Df routed cabinet'!$G$17:$G$30)) +
(SUMIF('Df routed cabinet (2)'!$B$17:$B$30,B1999,'Df routed cabinet (2)'!$G$17:$G$30)) +
(SUMIF('Sf acrylic cabinet'!$B$17:$B$30,B1999,'Sf acrylic cabinet'!$G$17:$G$30)) +
(SUMIF('Sf acrylic cabinet (2)'!$B$17:$B$30,B1999,'Sf acrylic cabinet (2)'!$G$17:$G$30)) +
(SUMIF('Economy Sf acrylic'!$B$17:$B$30,B1999,'Economy Sf acrylic'!$G$17:$G$30)) +
(SUMIF('Df acrylic cabinet'!$B$17:$B$30,B1999,'Df acrylic cabinet'!$G$17:$G$30)) +
(SUMIF('Df acrylic cabinet (2)'!$B$17:$B$30,B1999,'Df acrylic cabinet (2)'!$G$17:$G$30)) +
(SUMIF('Sf flex cabinet'!$B$17:$B$30,B1999,'Sf flex cabinet'!$G$17:$G$30)) +
(SUMIF('Sf flex cabinet (2)'!$B$17:$B$30,B1999,'Sf flex cabinet (2)'!$G$17:$G$30)) +
(SUMIF('Df flex cabinet'!$B$17:$B$36,B1999,'Df flex cabinet'!$G$17:$G$36)) +
(SUMIF('Df flex cabinet (2)'!$B$17:$B$36,B1999,'Df flex cabinet (2)'!$G$17:$G$36)) +
(SUMIF('Pole cover'!$B$17:$B$30,B1999,'Pole cover'!$G$17:$G$30)) +
(SUMIF('Pole cover (2)'!$B$17:$B$30,B1999,'Pole cover (2)'!$G$17:$G$30)) +
(SUMIF('Structural Steel Fab'!$B$17:$B$29,B1999,'Structural Steel Fab'!$G$17:$G$29)) +
(SUMIF(Reveal!$B$17:$B$30,B1999,Reveal!$G$17:$G$30)) +
(SUMIF('Reveal (2)'!$B$17:$B$30,B1999,'Reveal (2)'!$G$17:$G$30)) +
(SUMIF('Crown cove top'!$B$17:$B$30,B1999,'Crown cove top'!$G$17:$G$30)) +
(SUMIF('EMC assembly'!$B$17:$B$30,B1999,'EMC assembly'!$G$17:$G$30)) +
(SUMIF(Crating!$B$17:$B$29,B1999,Crating!$G$17:$G$29)) +
(SUMIF('LED wiring'!$B$17:$B$30,B1999,'LED wiring'!$G$17:$G$30)) +
(SUMIF('Changeable copy face'!$B$17:$B$30,B1999,'Changeable copy face'!$G$17:$G$30)) +
(SUMIF('Flex face assembly'!$B$17:$B$30,B1999,'Flex face assembly'!$G$17:$G$30)) +
(SUMIF('Routed face assembly'!$B$17:$B$30,B1999,'Routed face assembly'!$G$17:$G$30)) +
(SUMIF('Paint calculation'!$B$17:$B$30,B1999,'Paint calculation'!$G$17:$G$30)) +
(SUMIF('Trimcap letter face'!$B$17:$B$30,B1999,'Trimcap letter face'!$G$17:$G$30)) +
(SUMIF('Trimcap letter face (2)'!$B$17:$B$30,B1999,'Trimcap letter face (2)'!$G$17:$G$30)) +
(SUMIF('Channel letter fabrication'!$B$17:$B$30,B1999,'Channel letter fabrication'!$G$17:$G$30)) +
(SUMIF('Channel letter fabrication (2)'!$B$17:$B$30,B1999,'Channel letter fabrication (2)'!$G$17:$G$30))</f>
        <v>0</v>
      </c>
    </row>
    <row r="2000" spans="1:10">
      <c r="A2000" s="28">
        <f>[1]ODBC!$A2000</f>
        <v>0</v>
      </c>
      <c r="B2000" s="29">
        <f>[1]ODBC!B2000</f>
        <v>0</v>
      </c>
      <c r="C2000" s="30" t="str">
        <f>IFERROR(VLOOKUP($B2000,[1]ODBC!$B:$H,2,FALSE),"")</f>
        <v/>
      </c>
      <c r="D2000" s="30" t="str">
        <f>IFERROR(VLOOKUP($B2000,[1]ODBC!$B:$H,3,FALSE),"")</f>
        <v/>
      </c>
      <c r="E2000" s="30" t="str">
        <f>IFERROR(VLOOKUP($B2000,[1]ODBC!$B:$H,4,FALSE),"")</f>
        <v/>
      </c>
      <c r="F2000" s="31" t="str">
        <f>IFERROR(VLOOKUP($B2000,[1]ODBC!$B:$H,5,FALSE),"")</f>
        <v/>
      </c>
      <c r="G2000" s="32">
        <f>[1]ODBC!G2000</f>
        <v>0</v>
      </c>
      <c r="H2000" s="33">
        <f>SUM([1]ODBC!H2000)</f>
        <v>0</v>
      </c>
      <c r="I2000" s="41" t="str">
        <f>'Vinyl cutting'!$B$2</f>
        <v>J36938</v>
      </c>
      <c r="J2000" s="42">
        <f ca="1">(SUMIF('Freeform time and material'!$B$17:$B$30,B2000,'Freeform time and material'!$G$17:$G$30)) +
(SUMIF('Vinyl cutting'!$B$17:$B$30,B2000,'Vinyl cutting'!$G$17:$G$30)) +
(SUMIF('Vinyl cutting (2)'!$B$17:$B$30,B2000,'Vinyl cutting (2)'!$G$17:$G$30)) +
(SUMIF('Apply vinyl graphics'!$B$17:$B$30,B2000,'Apply vinyl graphics'!$G$17:$G$30)) +
(SUMIF('Apply vinyl graphics (2)'!$B$17:$B$30,B2000,'Apply vinyl graphics (2)'!$G$17:$G$30)) +
(SUMIF('Alum pan sign'!$B$17:$B$30,B2000,'Alum pan sign'!$G$17:$G$30)) +
(SUMIF('Alum pan sign (2)'!$B$17:$B$30,B2000,'Alum pan sign (2)'!$G$17:$G$30)) +
(SUMIF('Economy pan sign'!$B$17:$B$30,B2000,'Economy pan sign'!$G$17:$G$30)) +
(SUMIF('Post and panel sign'!$B$17:$B$30,B2000,'Post and panel sign'!$G$17:$G$30)) +
(SUMIF('Post and panel sign (2)'!$B$17:$B$30,B2000,'Post and panel sign (2)'!$G$17:$G$30)) +
(SUMIF('Flat panels only'!$B$17:$B$30,B2000,'Flat panels only'!$G$17:$G$30)) +
(SUMIF('Flat panels only (2)'!$B$17:$B$30,B2000,'Flat panels only (2)'!$G$17:$G$30)) +
(SUMIF('Routed panel shapes'!$B$18:$B$31,B2000,'Routed panel shapes'!$G$18:$G$31)) +
(SUMIF('Routed panel shapes (2)'!$B$18:$B$31,B2000,'Routed panel shapes (2)'!$G$18:$G$31)) +
(SUMIF('Routed face only'!$B$17:$B$30,B2000,'Routed face only'!$G$17:$G$30)) +
(SUMIF('Routed face only (2)'!$B$17:$B$30,B2000,'Routed face only (2)'!$G$17:$G$30)) +
(SUMIF('Routed alum faces letters'!$B$17:$B$30,B2000,'Routed alum faces letters'!$G$17:$G$30)) +
(SUMIF('Routed alum faces letters (2)'!$B$17:$B$30,B2000,'Routed alum faces letters (2)'!$G$17:$G$30)) +
(SUMIF('Routed push through acrylic'!$B$17:$B$30,B2000,'Routed push through acrylic'!$G$17:$G$30)) +
(SUMIF('Routed push through acrylic (2)'!$B$17:$B$30,B2000,'Routed push through acrylic (2)'!$G$17:$G$30)) +
(SUMIF('Sf routed cabinet'!$B$17:$B$30,B2000,'Sf routed cabinet'!$G$17:$G$30)) +
(SUMIF('Sf routed cabinet (2)'!$B$17:$B$30,B2000,'Sf routed cabinet (2)'!$G$17:$G$30)) +
(SUMIF('Df routed cabinet'!$B$17:$B$30,B2000,'Df routed cabinet'!$G$17:$G$30)) +
(SUMIF('Df routed cabinet (2)'!$B$17:$B$30,B2000,'Df routed cabinet (2)'!$G$17:$G$30)) +
(SUMIF('Sf acrylic cabinet'!$B$17:$B$30,B2000,'Sf acrylic cabinet'!$G$17:$G$30)) +
(SUMIF('Sf acrylic cabinet (2)'!$B$17:$B$30,B2000,'Sf acrylic cabinet (2)'!$G$17:$G$30)) +
(SUMIF('Economy Sf acrylic'!$B$17:$B$30,B2000,'Economy Sf acrylic'!$G$17:$G$30)) +
(SUMIF('Df acrylic cabinet'!$B$17:$B$30,B2000,'Df acrylic cabinet'!$G$17:$G$30)) +
(SUMIF('Df acrylic cabinet (2)'!$B$17:$B$30,B2000,'Df acrylic cabinet (2)'!$G$17:$G$30)) +
(SUMIF('Sf flex cabinet'!$B$17:$B$30,B2000,'Sf flex cabinet'!$G$17:$G$30)) +
(SUMIF('Sf flex cabinet (2)'!$B$17:$B$30,B2000,'Sf flex cabinet (2)'!$G$17:$G$30)) +
(SUMIF('Df flex cabinet'!$B$17:$B$36,B2000,'Df flex cabinet'!$G$17:$G$36)) +
(SUMIF('Df flex cabinet (2)'!$B$17:$B$36,B2000,'Df flex cabinet (2)'!$G$17:$G$36)) +
(SUMIF('Pole cover'!$B$17:$B$30,B2000,'Pole cover'!$G$17:$G$30)) +
(SUMIF('Pole cover (2)'!$B$17:$B$30,B2000,'Pole cover (2)'!$G$17:$G$30)) +
(SUMIF('Structural Steel Fab'!$B$17:$B$29,B2000,'Structural Steel Fab'!$G$17:$G$29)) +
(SUMIF(Reveal!$B$17:$B$30,B2000,Reveal!$G$17:$G$30)) +
(SUMIF('Reveal (2)'!$B$17:$B$30,B2000,'Reveal (2)'!$G$17:$G$30)) +
(SUMIF('Crown cove top'!$B$17:$B$30,B2000,'Crown cove top'!$G$17:$G$30)) +
(SUMIF('EMC assembly'!$B$17:$B$30,B2000,'EMC assembly'!$G$17:$G$30)) +
(SUMIF(Crating!$B$17:$B$29,B2000,Crating!$G$17:$G$29)) +
(SUMIF('LED wiring'!$B$17:$B$30,B2000,'LED wiring'!$G$17:$G$30)) +
(SUMIF('Changeable copy face'!$B$17:$B$30,B2000,'Changeable copy face'!$G$17:$G$30)) +
(SUMIF('Flex face assembly'!$B$17:$B$30,B2000,'Flex face assembly'!$G$17:$G$30)) +
(SUMIF('Routed face assembly'!$B$17:$B$30,B2000,'Routed face assembly'!$G$17:$G$30)) +
(SUMIF('Paint calculation'!$B$17:$B$30,B2000,'Paint calculation'!$G$17:$G$30)) +
(SUMIF('Trimcap letter face'!$B$17:$B$30,B2000,'Trimcap letter face'!$G$17:$G$30)) +
(SUMIF('Trimcap letter face (2)'!$B$17:$B$30,B2000,'Trimcap letter face (2)'!$G$17:$G$30)) +
(SUMIF('Channel letter fabrication'!$B$17:$B$30,B2000,'Channel letter fabrication'!$G$17:$G$30)) +
(SUMIF('Channel letter fabrication (2)'!$B$17:$B$30,B2000,'Channel letter fabrication (2)'!$G$17:$G$30))</f>
        <v>0</v>
      </c>
    </row>
    <row r="2001" spans="1:10">
      <c r="A2001" s="28">
        <f>[1]ODBC!$A2001</f>
        <v>0</v>
      </c>
      <c r="B2001" s="29">
        <f>[1]ODBC!B2001</f>
        <v>0</v>
      </c>
      <c r="C2001" s="30" t="str">
        <f>IFERROR(VLOOKUP($B2001,[1]ODBC!$B:$H,2,FALSE),"")</f>
        <v/>
      </c>
      <c r="D2001" s="30" t="str">
        <f>IFERROR(VLOOKUP($B2001,[1]ODBC!$B:$H,3,FALSE),"")</f>
        <v/>
      </c>
      <c r="E2001" s="30" t="str">
        <f>IFERROR(VLOOKUP($B2001,[1]ODBC!$B:$H,4,FALSE),"")</f>
        <v/>
      </c>
      <c r="F2001" s="31" t="str">
        <f>IFERROR(VLOOKUP($B2001,[1]ODBC!$B:$H,5,FALSE),"")</f>
        <v/>
      </c>
      <c r="G2001" s="32">
        <f>[1]ODBC!G2001</f>
        <v>0</v>
      </c>
      <c r="H2001" s="33">
        <f>SUM([1]ODBC!H2001)</f>
        <v>0</v>
      </c>
      <c r="I2001" s="41" t="str">
        <f>'Vinyl cutting'!$B$2</f>
        <v>J36938</v>
      </c>
      <c r="J2001" s="42">
        <f ca="1">(SUMIF('Freeform time and material'!$B$17:$B$30,B2001,'Freeform time and material'!$G$17:$G$30)) +
(SUMIF('Vinyl cutting'!$B$17:$B$30,B2001,'Vinyl cutting'!$G$17:$G$30)) +
(SUMIF('Vinyl cutting (2)'!$B$17:$B$30,B2001,'Vinyl cutting (2)'!$G$17:$G$30)) +
(SUMIF('Apply vinyl graphics'!$B$17:$B$30,B2001,'Apply vinyl graphics'!$G$17:$G$30)) +
(SUMIF('Apply vinyl graphics (2)'!$B$17:$B$30,B2001,'Apply vinyl graphics (2)'!$G$17:$G$30)) +
(SUMIF('Alum pan sign'!$B$17:$B$30,B2001,'Alum pan sign'!$G$17:$G$30)) +
(SUMIF('Alum pan sign (2)'!$B$17:$B$30,B2001,'Alum pan sign (2)'!$G$17:$G$30)) +
(SUMIF('Economy pan sign'!$B$17:$B$30,B2001,'Economy pan sign'!$G$17:$G$30)) +
(SUMIF('Post and panel sign'!$B$17:$B$30,B2001,'Post and panel sign'!$G$17:$G$30)) +
(SUMIF('Post and panel sign (2)'!$B$17:$B$30,B2001,'Post and panel sign (2)'!$G$17:$G$30)) +
(SUMIF('Flat panels only'!$B$17:$B$30,B2001,'Flat panels only'!$G$17:$G$30)) +
(SUMIF('Flat panels only (2)'!$B$17:$B$30,B2001,'Flat panels only (2)'!$G$17:$G$30)) +
(SUMIF('Routed panel shapes'!$B$18:$B$31,B2001,'Routed panel shapes'!$G$18:$G$31)) +
(SUMIF('Routed panel shapes (2)'!$B$18:$B$31,B2001,'Routed panel shapes (2)'!$G$18:$G$31)) +
(SUMIF('Routed face only'!$B$17:$B$30,B2001,'Routed face only'!$G$17:$G$30)) +
(SUMIF('Routed face only (2)'!$B$17:$B$30,B2001,'Routed face only (2)'!$G$17:$G$30)) +
(SUMIF('Routed alum faces letters'!$B$17:$B$30,B2001,'Routed alum faces letters'!$G$17:$G$30)) +
(SUMIF('Routed alum faces letters (2)'!$B$17:$B$30,B2001,'Routed alum faces letters (2)'!$G$17:$G$30)) +
(SUMIF('Routed push through acrylic'!$B$17:$B$30,B2001,'Routed push through acrylic'!$G$17:$G$30)) +
(SUMIF('Routed push through acrylic (2)'!$B$17:$B$30,B2001,'Routed push through acrylic (2)'!$G$17:$G$30)) +
(SUMIF('Sf routed cabinet'!$B$17:$B$30,B2001,'Sf routed cabinet'!$G$17:$G$30)) +
(SUMIF('Sf routed cabinet (2)'!$B$17:$B$30,B2001,'Sf routed cabinet (2)'!$G$17:$G$30)) +
(SUMIF('Df routed cabinet'!$B$17:$B$30,B2001,'Df routed cabinet'!$G$17:$G$30)) +
(SUMIF('Df routed cabinet (2)'!$B$17:$B$30,B2001,'Df routed cabinet (2)'!$G$17:$G$30)) +
(SUMIF('Sf acrylic cabinet'!$B$17:$B$30,B2001,'Sf acrylic cabinet'!$G$17:$G$30)) +
(SUMIF('Sf acrylic cabinet (2)'!$B$17:$B$30,B2001,'Sf acrylic cabinet (2)'!$G$17:$G$30)) +
(SUMIF('Economy Sf acrylic'!$B$17:$B$30,B2001,'Economy Sf acrylic'!$G$17:$G$30)) +
(SUMIF('Df acrylic cabinet'!$B$17:$B$30,B2001,'Df acrylic cabinet'!$G$17:$G$30)) +
(SUMIF('Df acrylic cabinet (2)'!$B$17:$B$30,B2001,'Df acrylic cabinet (2)'!$G$17:$G$30)) +
(SUMIF('Sf flex cabinet'!$B$17:$B$30,B2001,'Sf flex cabinet'!$G$17:$G$30)) +
(SUMIF('Sf flex cabinet (2)'!$B$17:$B$30,B2001,'Sf flex cabinet (2)'!$G$17:$G$30)) +
(SUMIF('Df flex cabinet'!$B$17:$B$36,B2001,'Df flex cabinet'!$G$17:$G$36)) +
(SUMIF('Df flex cabinet (2)'!$B$17:$B$36,B2001,'Df flex cabinet (2)'!$G$17:$G$36)) +
(SUMIF('Pole cover'!$B$17:$B$30,B2001,'Pole cover'!$G$17:$G$30)) +
(SUMIF('Pole cover (2)'!$B$17:$B$30,B2001,'Pole cover (2)'!$G$17:$G$30)) +
(SUMIF('Structural Steel Fab'!$B$17:$B$29,B2001,'Structural Steel Fab'!$G$17:$G$29)) +
(SUMIF(Reveal!$B$17:$B$30,B2001,Reveal!$G$17:$G$30)) +
(SUMIF('Reveal (2)'!$B$17:$B$30,B2001,'Reveal (2)'!$G$17:$G$30)) +
(SUMIF('Crown cove top'!$B$17:$B$30,B2001,'Crown cove top'!$G$17:$G$30)) +
(SUMIF('EMC assembly'!$B$17:$B$30,B2001,'EMC assembly'!$G$17:$G$30)) +
(SUMIF(Crating!$B$17:$B$29,B2001,Crating!$G$17:$G$29)) +
(SUMIF('LED wiring'!$B$17:$B$30,B2001,'LED wiring'!$G$17:$G$30)) +
(SUMIF('Changeable copy face'!$B$17:$B$30,B2001,'Changeable copy face'!$G$17:$G$30)) +
(SUMIF('Flex face assembly'!$B$17:$B$30,B2001,'Flex face assembly'!$G$17:$G$30)) +
(SUMIF('Routed face assembly'!$B$17:$B$30,B2001,'Routed face assembly'!$G$17:$G$30)) +
(SUMIF('Paint calculation'!$B$17:$B$30,B2001,'Paint calculation'!$G$17:$G$30)) +
(SUMIF('Trimcap letter face'!$B$17:$B$30,B2001,'Trimcap letter face'!$G$17:$G$30)) +
(SUMIF('Trimcap letter face (2)'!$B$17:$B$30,B2001,'Trimcap letter face (2)'!$G$17:$G$30)) +
(SUMIF('Channel letter fabrication'!$B$17:$B$30,B2001,'Channel letter fabrication'!$G$17:$G$30)) +
(SUMIF('Channel letter fabrication (2)'!$B$17:$B$30,B2001,'Channel letter fabrication (2)'!$G$17:$G$30))</f>
        <v>0</v>
      </c>
    </row>
    <row r="2002" spans="1:10">
      <c r="A2002" s="28">
        <f>[1]ODBC!$A2002</f>
        <v>0</v>
      </c>
      <c r="B2002" s="29">
        <f>[1]ODBC!B2002</f>
        <v>0</v>
      </c>
      <c r="C2002" s="30" t="str">
        <f>IFERROR(VLOOKUP($B2002,[1]ODBC!$B:$H,2,FALSE),"")</f>
        <v/>
      </c>
      <c r="D2002" s="30" t="str">
        <f>IFERROR(VLOOKUP($B2002,[1]ODBC!$B:$H,3,FALSE),"")</f>
        <v/>
      </c>
      <c r="E2002" s="30" t="str">
        <f>IFERROR(VLOOKUP($B2002,[1]ODBC!$B:$H,4,FALSE),"")</f>
        <v/>
      </c>
      <c r="F2002" s="31" t="str">
        <f>IFERROR(VLOOKUP($B2002,[1]ODBC!$B:$H,5,FALSE),"")</f>
        <v/>
      </c>
      <c r="G2002" s="32">
        <f>[1]ODBC!G2002</f>
        <v>0</v>
      </c>
      <c r="H2002" s="33">
        <f>SUM([1]ODBC!H2002)</f>
        <v>0</v>
      </c>
      <c r="I2002" s="41" t="str">
        <f>'Vinyl cutting'!$B$2</f>
        <v>J36938</v>
      </c>
      <c r="J2002" s="42">
        <f ca="1">(SUMIF('Freeform time and material'!$B$17:$B$30,B2002,'Freeform time and material'!$G$17:$G$30)) +
(SUMIF('Vinyl cutting'!$B$17:$B$30,B2002,'Vinyl cutting'!$G$17:$G$30)) +
(SUMIF('Vinyl cutting (2)'!$B$17:$B$30,B2002,'Vinyl cutting (2)'!$G$17:$G$30)) +
(SUMIF('Apply vinyl graphics'!$B$17:$B$30,B2002,'Apply vinyl graphics'!$G$17:$G$30)) +
(SUMIF('Apply vinyl graphics (2)'!$B$17:$B$30,B2002,'Apply vinyl graphics (2)'!$G$17:$G$30)) +
(SUMIF('Alum pan sign'!$B$17:$B$30,B2002,'Alum pan sign'!$G$17:$G$30)) +
(SUMIF('Alum pan sign (2)'!$B$17:$B$30,B2002,'Alum pan sign (2)'!$G$17:$G$30)) +
(SUMIF('Economy pan sign'!$B$17:$B$30,B2002,'Economy pan sign'!$G$17:$G$30)) +
(SUMIF('Post and panel sign'!$B$17:$B$30,B2002,'Post and panel sign'!$G$17:$G$30)) +
(SUMIF('Post and panel sign (2)'!$B$17:$B$30,B2002,'Post and panel sign (2)'!$G$17:$G$30)) +
(SUMIF('Flat panels only'!$B$17:$B$30,B2002,'Flat panels only'!$G$17:$G$30)) +
(SUMIF('Flat panels only (2)'!$B$17:$B$30,B2002,'Flat panels only (2)'!$G$17:$G$30)) +
(SUMIF('Routed panel shapes'!$B$18:$B$31,B2002,'Routed panel shapes'!$G$18:$G$31)) +
(SUMIF('Routed panel shapes (2)'!$B$18:$B$31,B2002,'Routed panel shapes (2)'!$G$18:$G$31)) +
(SUMIF('Routed face only'!$B$17:$B$30,B2002,'Routed face only'!$G$17:$G$30)) +
(SUMIF('Routed face only (2)'!$B$17:$B$30,B2002,'Routed face only (2)'!$G$17:$G$30)) +
(SUMIF('Routed alum faces letters'!$B$17:$B$30,B2002,'Routed alum faces letters'!$G$17:$G$30)) +
(SUMIF('Routed alum faces letters (2)'!$B$17:$B$30,B2002,'Routed alum faces letters (2)'!$G$17:$G$30)) +
(SUMIF('Routed push through acrylic'!$B$17:$B$30,B2002,'Routed push through acrylic'!$G$17:$G$30)) +
(SUMIF('Routed push through acrylic (2)'!$B$17:$B$30,B2002,'Routed push through acrylic (2)'!$G$17:$G$30)) +
(SUMIF('Sf routed cabinet'!$B$17:$B$30,B2002,'Sf routed cabinet'!$G$17:$G$30)) +
(SUMIF('Sf routed cabinet (2)'!$B$17:$B$30,B2002,'Sf routed cabinet (2)'!$G$17:$G$30)) +
(SUMIF('Df routed cabinet'!$B$17:$B$30,B2002,'Df routed cabinet'!$G$17:$G$30)) +
(SUMIF('Df routed cabinet (2)'!$B$17:$B$30,B2002,'Df routed cabinet (2)'!$G$17:$G$30)) +
(SUMIF('Sf acrylic cabinet'!$B$17:$B$30,B2002,'Sf acrylic cabinet'!$G$17:$G$30)) +
(SUMIF('Sf acrylic cabinet (2)'!$B$17:$B$30,B2002,'Sf acrylic cabinet (2)'!$G$17:$G$30)) +
(SUMIF('Economy Sf acrylic'!$B$17:$B$30,B2002,'Economy Sf acrylic'!$G$17:$G$30)) +
(SUMIF('Df acrylic cabinet'!$B$17:$B$30,B2002,'Df acrylic cabinet'!$G$17:$G$30)) +
(SUMIF('Df acrylic cabinet (2)'!$B$17:$B$30,B2002,'Df acrylic cabinet (2)'!$G$17:$G$30)) +
(SUMIF('Sf flex cabinet'!$B$17:$B$30,B2002,'Sf flex cabinet'!$G$17:$G$30)) +
(SUMIF('Sf flex cabinet (2)'!$B$17:$B$30,B2002,'Sf flex cabinet (2)'!$G$17:$G$30)) +
(SUMIF('Df flex cabinet'!$B$17:$B$36,B2002,'Df flex cabinet'!$G$17:$G$36)) +
(SUMIF('Df flex cabinet (2)'!$B$17:$B$36,B2002,'Df flex cabinet (2)'!$G$17:$G$36)) +
(SUMIF('Pole cover'!$B$17:$B$30,B2002,'Pole cover'!$G$17:$G$30)) +
(SUMIF('Pole cover (2)'!$B$17:$B$30,B2002,'Pole cover (2)'!$G$17:$G$30)) +
(SUMIF('Structural Steel Fab'!$B$17:$B$29,B2002,'Structural Steel Fab'!$G$17:$G$29)) +
(SUMIF(Reveal!$B$17:$B$30,B2002,Reveal!$G$17:$G$30)) +
(SUMIF('Reveal (2)'!$B$17:$B$30,B2002,'Reveal (2)'!$G$17:$G$30)) +
(SUMIF('Crown cove top'!$B$17:$B$30,B2002,'Crown cove top'!$G$17:$G$30)) +
(SUMIF('EMC assembly'!$B$17:$B$30,B2002,'EMC assembly'!$G$17:$G$30)) +
(SUMIF(Crating!$B$17:$B$29,B2002,Crating!$G$17:$G$29)) +
(SUMIF('LED wiring'!$B$17:$B$30,B2002,'LED wiring'!$G$17:$G$30)) +
(SUMIF('Changeable copy face'!$B$17:$B$30,B2002,'Changeable copy face'!$G$17:$G$30)) +
(SUMIF('Flex face assembly'!$B$17:$B$30,B2002,'Flex face assembly'!$G$17:$G$30)) +
(SUMIF('Routed face assembly'!$B$17:$B$30,B2002,'Routed face assembly'!$G$17:$G$30)) +
(SUMIF('Paint calculation'!$B$17:$B$30,B2002,'Paint calculation'!$G$17:$G$30)) +
(SUMIF('Trimcap letter face'!$B$17:$B$30,B2002,'Trimcap letter face'!$G$17:$G$30)) +
(SUMIF('Trimcap letter face (2)'!$B$17:$B$30,B2002,'Trimcap letter face (2)'!$G$17:$G$30)) +
(SUMIF('Channel letter fabrication'!$B$17:$B$30,B2002,'Channel letter fabrication'!$G$17:$G$30)) +
(SUMIF('Channel letter fabrication (2)'!$B$17:$B$30,B2002,'Channel letter fabrication (2)'!$G$17:$G$30))</f>
        <v>0</v>
      </c>
    </row>
  </sheetData>
  <autoFilter ref="A1:J2003" xr:uid="{688EDBCA-8CA2-474E-AC78-CD9F564066E6}"/>
  <conditionalFormatting sqref="H3:H2002">
    <cfRule type="cellIs" dxfId="0" priority="1" operator="lessThan">
      <formula>44197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2F1F-FB6B-4309-B224-CA72812184EB}">
  <dimension ref="A1:H2002"/>
  <sheetViews>
    <sheetView topLeftCell="B163" workbookViewId="0">
      <selection activeCell="H3" sqref="H3"/>
    </sheetView>
  </sheetViews>
  <sheetFormatPr defaultRowHeight="15"/>
  <cols>
    <col min="1" max="1" width="11.28515625" bestFit="1" customWidth="1"/>
    <col min="2" max="2" width="11.28515625" customWidth="1"/>
    <col min="3" max="3" width="23.85546875" bestFit="1" customWidth="1"/>
    <col min="4" max="4" width="46.42578125" bestFit="1" customWidth="1"/>
    <col min="5" max="5" width="8.7109375" bestFit="1" customWidth="1"/>
  </cols>
  <sheetData>
    <row r="1" spans="1:8">
      <c r="A1" s="43" t="s">
        <v>41</v>
      </c>
      <c r="B1" s="43" t="s">
        <v>44</v>
      </c>
      <c r="C1" s="43" t="s">
        <v>45</v>
      </c>
      <c r="D1" s="43" t="s">
        <v>46</v>
      </c>
      <c r="E1" s="43" t="s">
        <v>35</v>
      </c>
      <c r="F1" s="43" t="s">
        <v>38</v>
      </c>
      <c r="G1" s="43" t="s">
        <v>36</v>
      </c>
      <c r="H1" s="43" t="s">
        <v>47</v>
      </c>
    </row>
    <row r="3" spans="1:8">
      <c r="A3" t="str">
        <f>Inv!I3</f>
        <v>J36938</v>
      </c>
      <c r="B3">
        <v>3030</v>
      </c>
      <c r="C3" t="str">
        <f>Inv!B3</f>
        <v>0</v>
      </c>
      <c r="D3" t="str">
        <f>Inv!A3</f>
        <v>SHOP SUPPLIES</v>
      </c>
      <c r="E3">
        <f>VLOOKUP($C3,Inv!$B$3:$J$2003,2,FALSE)</f>
        <v>1</v>
      </c>
      <c r="F3">
        <f>VLOOKUP($C3,Inv!$B$3:$J$2003,5,FALSE)</f>
        <v>0</v>
      </c>
      <c r="G3">
        <f>VLOOKUP($C3,Inv!$B$3:$J$2003,3,FALSE)</f>
        <v>1</v>
      </c>
      <c r="H3">
        <f ca="1">VLOOKUP($C3,Inv!$B$3:$J$2003,9,FALSE)</f>
        <v>0</v>
      </c>
    </row>
    <row r="4" spans="1:8">
      <c r="A4" t="str">
        <f>Inv!I4</f>
        <v>J36938</v>
      </c>
      <c r="B4">
        <v>3030</v>
      </c>
      <c r="C4" t="str">
        <f>Inv!B4</f>
        <v>10000</v>
      </c>
      <c r="D4" t="str">
        <f>Inv!A4</f>
        <v>54" 3M IJ180-CV3 Controltac White Opaque</v>
      </c>
      <c r="E4">
        <f>VLOOKUP($C4,Inv!$B$3:$J$2003,2,FALSE)</f>
        <v>5.3810000000000002</v>
      </c>
      <c r="F4">
        <f>VLOOKUP($C4,Inv!$B$3:$J$2003,5,FALSE)</f>
        <v>44.45</v>
      </c>
      <c r="G4">
        <f>VLOOKUP($C4,Inv!$B$3:$J$2003,3,FALSE)</f>
        <v>9.6869999999999994</v>
      </c>
      <c r="H4">
        <f ca="1">VLOOKUP($C4,Inv!$B$3:$J$2003,9,FALSE)</f>
        <v>0</v>
      </c>
    </row>
    <row r="5" spans="1:8">
      <c r="A5" t="str">
        <f>Inv!I5</f>
        <v>J36938</v>
      </c>
      <c r="B5">
        <v>3030</v>
      </c>
      <c r="C5" t="str">
        <f>Inv!B5</f>
        <v>10001</v>
      </c>
      <c r="D5" t="str">
        <f>Inv!A5</f>
        <v>60" 3M IJ180-CV3 Controltac White Opaque</v>
      </c>
      <c r="E5">
        <f>VLOOKUP($C5,Inv!$B$3:$J$2003,2,FALSE)</f>
        <v>5.8090000000000002</v>
      </c>
      <c r="F5">
        <f>VLOOKUP($C5,Inv!$B$3:$J$2003,5,FALSE)</f>
        <v>44.45</v>
      </c>
      <c r="G5">
        <f>VLOOKUP($C5,Inv!$B$3:$J$2003,3,FALSE)</f>
        <v>10.457000000000001</v>
      </c>
      <c r="H5">
        <f ca="1">VLOOKUP($C5,Inv!$B$3:$J$2003,9,FALSE)</f>
        <v>0</v>
      </c>
    </row>
    <row r="6" spans="1:8">
      <c r="A6" t="str">
        <f>Inv!I6</f>
        <v>J36938</v>
      </c>
      <c r="B6">
        <v>3030</v>
      </c>
      <c r="C6" t="str">
        <f>Inv!B6</f>
        <v>10015</v>
      </c>
      <c r="D6" t="str">
        <f>Inv!A6</f>
        <v>54" 3M 3650-114 Clear Transparent</v>
      </c>
      <c r="E6">
        <f>VLOOKUP($C6,Inv!$B$3:$J$2003,2,FALSE)</f>
        <v>5.77</v>
      </c>
      <c r="F6">
        <f>VLOOKUP($C6,Inv!$B$3:$J$2003,5,FALSE)</f>
        <v>44.45</v>
      </c>
      <c r="G6">
        <f>VLOOKUP($C6,Inv!$B$3:$J$2003,3,FALSE)</f>
        <v>10.387</v>
      </c>
      <c r="H6">
        <f ca="1">VLOOKUP($C6,Inv!$B$3:$J$2003,9,FALSE)</f>
        <v>0</v>
      </c>
    </row>
    <row r="7" spans="1:8">
      <c r="A7" t="str">
        <f>Inv!I7</f>
        <v>J36938</v>
      </c>
      <c r="B7">
        <v>3030</v>
      </c>
      <c r="C7" t="str">
        <f>Inv!B7</f>
        <v>10018</v>
      </c>
      <c r="D7" t="str">
        <f>Inv!A7</f>
        <v>54" IJ36-20 Low Tac Print Media</v>
      </c>
      <c r="E7">
        <f>VLOOKUP($C7,Inv!$B$3:$J$2003,2,FALSE)</f>
        <v>1.37</v>
      </c>
      <c r="F7">
        <f>VLOOKUP($C7,Inv!$B$3:$J$2003,5,FALSE)</f>
        <v>44.45</v>
      </c>
      <c r="G7">
        <f>VLOOKUP($C7,Inv!$B$3:$J$2003,3,FALSE)</f>
        <v>2.4660000000000002</v>
      </c>
      <c r="H7">
        <f ca="1">VLOOKUP($C7,Inv!$B$3:$J$2003,9,FALSE)</f>
        <v>0</v>
      </c>
    </row>
    <row r="8" spans="1:8">
      <c r="A8" t="str">
        <f>Inv!I8</f>
        <v>J36938</v>
      </c>
      <c r="B8">
        <v>3030</v>
      </c>
      <c r="C8" t="str">
        <f>Inv!B8</f>
        <v>10021</v>
      </c>
      <c r="D8" t="str">
        <f>Inv!A8</f>
        <v>54" IJ3730-50 White Translucent</v>
      </c>
      <c r="E8">
        <f>VLOOKUP($C8,Inv!$B$3:$J$2003,2,FALSE)</f>
        <v>8.3520000000000003</v>
      </c>
      <c r="F8">
        <f>VLOOKUP($C8,Inv!$B$3:$J$2003,5,FALSE)</f>
        <v>44.45</v>
      </c>
      <c r="G8">
        <f>VLOOKUP($C8,Inv!$B$3:$J$2003,3,FALSE)</f>
        <v>15.035</v>
      </c>
      <c r="H8">
        <f ca="1">VLOOKUP($C8,Inv!$B$3:$J$2003,9,FALSE)</f>
        <v>0</v>
      </c>
    </row>
    <row r="9" spans="1:8">
      <c r="A9" t="str">
        <f>Inv!I9</f>
        <v>J36938</v>
      </c>
      <c r="B9">
        <v>3030</v>
      </c>
      <c r="C9" t="str">
        <f>Inv!B9</f>
        <v>10026</v>
      </c>
      <c r="D9" t="str">
        <f>Inv!A9</f>
        <v>63"x 50yd Cooly 13oz Gl Banner</v>
      </c>
      <c r="E9">
        <f>VLOOKUP($C9,Inv!$B$3:$J$2003,2,FALSE)</f>
        <v>1.091</v>
      </c>
      <c r="F9">
        <f>VLOOKUP($C9,Inv!$B$3:$J$2003,5,FALSE)</f>
        <v>44.45</v>
      </c>
      <c r="G9">
        <f>VLOOKUP($C9,Inv!$B$3:$J$2003,3,FALSE)</f>
        <v>1.964</v>
      </c>
      <c r="H9">
        <f ca="1">VLOOKUP($C9,Inv!$B$3:$J$2003,9,FALSE)</f>
        <v>0</v>
      </c>
    </row>
    <row r="10" spans="1:8">
      <c r="A10" t="str">
        <f>Inv!I10</f>
        <v>J36938</v>
      </c>
      <c r="B10">
        <v>3030</v>
      </c>
      <c r="C10" t="str">
        <f>Inv!B10</f>
        <v>10050</v>
      </c>
      <c r="D10" t="str">
        <f>Inv!A10</f>
        <v>54" White Perf Window Graphic</v>
      </c>
      <c r="E10">
        <f>VLOOKUP($C10,Inv!$B$3:$J$2003,2,FALSE)</f>
        <v>11.32</v>
      </c>
      <c r="F10">
        <f>VLOOKUP($C10,Inv!$B$3:$J$2003,5,FALSE)</f>
        <v>44.45</v>
      </c>
      <c r="G10">
        <f>VLOOKUP($C10,Inv!$B$3:$J$2003,3,FALSE)</f>
        <v>20.378</v>
      </c>
      <c r="H10">
        <f ca="1">VLOOKUP($C10,Inv!$B$3:$J$2003,9,FALSE)</f>
        <v>0</v>
      </c>
    </row>
    <row r="11" spans="1:8">
      <c r="A11" t="str">
        <f>Inv!I11</f>
        <v>J36938</v>
      </c>
      <c r="B11">
        <v>3030</v>
      </c>
      <c r="C11" t="str">
        <f>Inv!B11</f>
        <v>12000</v>
      </c>
      <c r="D11" t="str">
        <f>Inv!A11</f>
        <v>6" R1 Transferrite 782 Ultra</v>
      </c>
      <c r="E11">
        <f>VLOOKUP($C11,Inv!$B$3:$J$2003,2,FALSE)</f>
        <v>0.24</v>
      </c>
      <c r="F11">
        <f>VLOOKUP($C11,Inv!$B$3:$J$2003,5,FALSE)</f>
        <v>44.45</v>
      </c>
      <c r="G11">
        <f>VLOOKUP($C11,Inv!$B$3:$J$2003,3,FALSE)</f>
        <v>0.432</v>
      </c>
      <c r="H11">
        <f ca="1">VLOOKUP($C11,Inv!$B$3:$J$2003,9,FALSE)</f>
        <v>0</v>
      </c>
    </row>
    <row r="12" spans="1:8">
      <c r="A12" t="str">
        <f>Inv!I12</f>
        <v>J36938</v>
      </c>
      <c r="B12">
        <v>3030</v>
      </c>
      <c r="C12" t="str">
        <f>Inv!B12</f>
        <v>12005</v>
      </c>
      <c r="D12" t="str">
        <f>Inv!A12</f>
        <v>12" R1 Transferrite 782 Ultra</v>
      </c>
      <c r="E12">
        <f>VLOOKUP($C12,Inv!$B$3:$J$2003,2,FALSE)</f>
        <v>0.216</v>
      </c>
      <c r="F12">
        <f>VLOOKUP($C12,Inv!$B$3:$J$2003,5,FALSE)</f>
        <v>44.45</v>
      </c>
      <c r="G12">
        <f>VLOOKUP($C12,Inv!$B$3:$J$2003,3,FALSE)</f>
        <v>0.38900000000000001</v>
      </c>
      <c r="H12">
        <f ca="1">VLOOKUP($C12,Inv!$B$3:$J$2003,9,FALSE)</f>
        <v>0</v>
      </c>
    </row>
    <row r="13" spans="1:8">
      <c r="A13" t="str">
        <f>Inv!I13</f>
        <v>J36938</v>
      </c>
      <c r="B13">
        <v>3030</v>
      </c>
      <c r="C13" t="str">
        <f>Inv!B13</f>
        <v>12006</v>
      </c>
      <c r="D13" t="str">
        <f>Inv!A13</f>
        <v>12" High Tac App Tape 792U</v>
      </c>
      <c r="E13">
        <f>VLOOKUP($C13,Inv!$B$3:$J$2003,2,FALSE)</f>
        <v>0.19500000000000001</v>
      </c>
      <c r="F13">
        <f>VLOOKUP($C13,Inv!$B$3:$J$2003,5,FALSE)</f>
        <v>44.45</v>
      </c>
      <c r="G13">
        <f>VLOOKUP($C13,Inv!$B$3:$J$2003,3,FALSE)</f>
        <v>0.35099999999999998</v>
      </c>
      <c r="H13">
        <f ca="1">VLOOKUP($C13,Inv!$B$3:$J$2003,9,FALSE)</f>
        <v>0</v>
      </c>
    </row>
    <row r="14" spans="1:8">
      <c r="A14" t="str">
        <f>Inv!I14</f>
        <v>J36938</v>
      </c>
      <c r="B14">
        <v>3030</v>
      </c>
      <c r="C14" t="str">
        <f>Inv!B14</f>
        <v>12010</v>
      </c>
      <c r="D14" t="str">
        <f>Inv!A14</f>
        <v>16" R1 Transferrite 782 Ultra</v>
      </c>
      <c r="E14">
        <f>VLOOKUP($C14,Inv!$B$3:$J$2003,2,FALSE)</f>
        <v>0.161</v>
      </c>
      <c r="F14">
        <f>VLOOKUP($C14,Inv!$B$3:$J$2003,5,FALSE)</f>
        <v>44.45</v>
      </c>
      <c r="G14">
        <f>VLOOKUP($C14,Inv!$B$3:$J$2003,3,FALSE)</f>
        <v>0.28999999999999998</v>
      </c>
      <c r="H14">
        <f ca="1">VLOOKUP($C14,Inv!$B$3:$J$2003,9,FALSE)</f>
        <v>0</v>
      </c>
    </row>
    <row r="15" spans="1:8">
      <c r="A15" t="str">
        <f>Inv!I15</f>
        <v>J36938</v>
      </c>
      <c r="B15">
        <v>3030</v>
      </c>
      <c r="C15" t="str">
        <f>Inv!B15</f>
        <v>12015</v>
      </c>
      <c r="D15" t="str">
        <f>Inv!A15</f>
        <v>24" R1 Transferrite 782 Ultra</v>
      </c>
      <c r="E15">
        <f>VLOOKUP($C15,Inv!$B$3:$J$2003,2,FALSE)</f>
        <v>0.19400000000000001</v>
      </c>
      <c r="F15">
        <f>VLOOKUP($C15,Inv!$B$3:$J$2003,5,FALSE)</f>
        <v>44.45</v>
      </c>
      <c r="G15">
        <f>VLOOKUP($C15,Inv!$B$3:$J$2003,3,FALSE)</f>
        <v>0.34899999999999998</v>
      </c>
      <c r="H15">
        <f ca="1">VLOOKUP($C15,Inv!$B$3:$J$2003,9,FALSE)</f>
        <v>0</v>
      </c>
    </row>
    <row r="16" spans="1:8">
      <c r="A16" t="str">
        <f>Inv!I16</f>
        <v>J36938</v>
      </c>
      <c r="B16">
        <v>3030</v>
      </c>
      <c r="C16" t="str">
        <f>Inv!B16</f>
        <v>12020</v>
      </c>
      <c r="D16" t="str">
        <f>Inv!A16</f>
        <v>30" R1 Transferrite 782 Ultra</v>
      </c>
      <c r="E16">
        <f>VLOOKUP($C16,Inv!$B$3:$J$2003,2,FALSE)</f>
        <v>0.17299999999999999</v>
      </c>
      <c r="F16">
        <f>VLOOKUP($C16,Inv!$B$3:$J$2003,5,FALSE)</f>
        <v>44.45</v>
      </c>
      <c r="G16">
        <f>VLOOKUP($C16,Inv!$B$3:$J$2003,3,FALSE)</f>
        <v>0.311</v>
      </c>
      <c r="H16">
        <f ca="1">VLOOKUP($C16,Inv!$B$3:$J$2003,9,FALSE)</f>
        <v>0</v>
      </c>
    </row>
    <row r="17" spans="1:8">
      <c r="A17" t="str">
        <f>Inv!I17</f>
        <v>J36938</v>
      </c>
      <c r="B17">
        <v>3030</v>
      </c>
      <c r="C17" t="str">
        <f>Inv!B17</f>
        <v>12021</v>
      </c>
      <c r="D17" t="str">
        <f>Inv!A17</f>
        <v>30" High Tack App Tape 792U</v>
      </c>
      <c r="E17">
        <f>VLOOKUP($C17,Inv!$B$3:$J$2003,2,FALSE)</f>
        <v>0.17199999999999999</v>
      </c>
      <c r="F17">
        <f>VLOOKUP($C17,Inv!$B$3:$J$2003,5,FALSE)</f>
        <v>44.45</v>
      </c>
      <c r="G17">
        <f>VLOOKUP($C17,Inv!$B$3:$J$2003,3,FALSE)</f>
        <v>0.31</v>
      </c>
      <c r="H17">
        <f ca="1">VLOOKUP($C17,Inv!$B$3:$J$2003,9,FALSE)</f>
        <v>0</v>
      </c>
    </row>
    <row r="18" spans="1:8">
      <c r="A18" t="str">
        <f>Inv!I18</f>
        <v>J36938</v>
      </c>
      <c r="B18">
        <v>3030</v>
      </c>
      <c r="C18" t="str">
        <f>Inv!B18</f>
        <v>12022</v>
      </c>
      <c r="D18" t="str">
        <f>Inv!A18</f>
        <v>48" R1 Transferrite 782 Ultra</v>
      </c>
      <c r="E18">
        <f>VLOOKUP($C18,Inv!$B$3:$J$2003,2,FALSE)</f>
        <v>0.16300000000000001</v>
      </c>
      <c r="F18">
        <f>VLOOKUP($C18,Inv!$B$3:$J$2003,5,FALSE)</f>
        <v>44.45</v>
      </c>
      <c r="G18">
        <f>VLOOKUP($C18,Inv!$B$3:$J$2003,3,FALSE)</f>
        <v>0.29299999999999998</v>
      </c>
      <c r="H18">
        <f ca="1">VLOOKUP($C18,Inv!$B$3:$J$2003,9,FALSE)</f>
        <v>0</v>
      </c>
    </row>
    <row r="19" spans="1:8">
      <c r="A19" t="str">
        <f>Inv!I19</f>
        <v>J36938</v>
      </c>
      <c r="B19">
        <v>3030</v>
      </c>
      <c r="C19" t="str">
        <f>Inv!B19</f>
        <v>12023</v>
      </c>
      <c r="D19" t="str">
        <f>Inv!A19</f>
        <v>48" TransferRite Ultra 792U</v>
      </c>
      <c r="E19">
        <f>VLOOKUP($C19,Inv!$B$3:$J$2003,2,FALSE)</f>
        <v>0.21099999999999999</v>
      </c>
      <c r="F19">
        <f>VLOOKUP($C19,Inv!$B$3:$J$2003,5,FALSE)</f>
        <v>44.45</v>
      </c>
      <c r="G19">
        <f>VLOOKUP($C19,Inv!$B$3:$J$2003,3,FALSE)</f>
        <v>0.38</v>
      </c>
      <c r="H19">
        <f ca="1">VLOOKUP($C19,Inv!$B$3:$J$2003,9,FALSE)</f>
        <v>0</v>
      </c>
    </row>
    <row r="20" spans="1:8">
      <c r="A20" t="str">
        <f>Inv!I20</f>
        <v>J36938</v>
      </c>
      <c r="B20">
        <v>3030</v>
      </c>
      <c r="C20" t="str">
        <f>Inv!B20</f>
        <v>12025</v>
      </c>
      <c r="D20" t="str">
        <f>Inv!A20</f>
        <v>54" 3M 8518 Gloss Overlaminate</v>
      </c>
      <c r="E20">
        <f>VLOOKUP($C20,Inv!$B$3:$J$2003,2,FALSE)</f>
        <v>4.1280000000000001</v>
      </c>
      <c r="F20">
        <f>VLOOKUP($C20,Inv!$B$3:$J$2003,5,FALSE)</f>
        <v>44.45</v>
      </c>
      <c r="G20">
        <f>VLOOKUP($C20,Inv!$B$3:$J$2003,3,FALSE)</f>
        <v>7.431</v>
      </c>
      <c r="H20">
        <f ca="1">VLOOKUP($C20,Inv!$B$3:$J$2003,9,FALSE)</f>
        <v>0</v>
      </c>
    </row>
    <row r="21" spans="1:8">
      <c r="A21" t="str">
        <f>Inv!I21</f>
        <v>J36938</v>
      </c>
      <c r="B21">
        <v>3030</v>
      </c>
      <c r="C21" t="str">
        <f>Inv!B21</f>
        <v>12026</v>
      </c>
      <c r="D21" t="str">
        <f>Inv!A21</f>
        <v>60" 3M 8518 Gloss Overlaminate</v>
      </c>
      <c r="E21">
        <f>VLOOKUP($C21,Inv!$B$3:$J$2003,2,FALSE)</f>
        <v>4.6879999999999997</v>
      </c>
      <c r="F21">
        <f>VLOOKUP($C21,Inv!$B$3:$J$2003,5,FALSE)</f>
        <v>44.45</v>
      </c>
      <c r="G21">
        <f>VLOOKUP($C21,Inv!$B$3:$J$2003,3,FALSE)</f>
        <v>8.4390000000000001</v>
      </c>
      <c r="H21">
        <f ca="1">VLOOKUP($C21,Inv!$B$3:$J$2003,9,FALSE)</f>
        <v>0</v>
      </c>
    </row>
    <row r="22" spans="1:8">
      <c r="A22" t="str">
        <f>Inv!I22</f>
        <v>J36938</v>
      </c>
      <c r="B22">
        <v>3030</v>
      </c>
      <c r="C22" t="str">
        <f>Inv!B22</f>
        <v>12027</v>
      </c>
      <c r="D22" t="str">
        <f>Inv!A22</f>
        <v>54" 3M 8915 Ultra Matte Laminate</v>
      </c>
      <c r="E22">
        <f>VLOOKUP($C22,Inv!$B$3:$J$2003,2,FALSE)</f>
        <v>3.8029999999999999</v>
      </c>
      <c r="F22">
        <f>VLOOKUP($C22,Inv!$B$3:$J$2003,5,FALSE)</f>
        <v>44.45</v>
      </c>
      <c r="G22">
        <f>VLOOKUP($C22,Inv!$B$3:$J$2003,3,FALSE)</f>
        <v>6.8460000000000001</v>
      </c>
      <c r="H22">
        <f ca="1">VLOOKUP($C22,Inv!$B$3:$J$2003,9,FALSE)</f>
        <v>0</v>
      </c>
    </row>
    <row r="23" spans="1:8">
      <c r="A23" t="str">
        <f>Inv!I23</f>
        <v>J36938</v>
      </c>
      <c r="B23">
        <v>3030</v>
      </c>
      <c r="C23" t="str">
        <f>Inv!B23</f>
        <v>12028</v>
      </c>
      <c r="D23" t="str">
        <f>Inv!A23</f>
        <v>54" Dry Erase DBM 11154 Laminate</v>
      </c>
      <c r="E23">
        <f>VLOOKUP($C23,Inv!$B$3:$J$2003,2,FALSE)</f>
        <v>1.0880000000000001</v>
      </c>
      <c r="F23">
        <f>VLOOKUP($C23,Inv!$B$3:$J$2003,5,FALSE)</f>
        <v>44.45</v>
      </c>
      <c r="G23">
        <f>VLOOKUP($C23,Inv!$B$3:$J$2003,3,FALSE)</f>
        <v>1.9590000000000001</v>
      </c>
      <c r="H23">
        <f ca="1">VLOOKUP($C23,Inv!$B$3:$J$2003,9,FALSE)</f>
        <v>0</v>
      </c>
    </row>
    <row r="24" spans="1:8">
      <c r="A24" t="str">
        <f>Inv!I24</f>
        <v>J36938</v>
      </c>
      <c r="B24">
        <v>3030</v>
      </c>
      <c r="C24" t="str">
        <f>Inv!B24</f>
        <v>12029</v>
      </c>
      <c r="D24" t="str">
        <f>Inv!A24</f>
        <v>54" Optically Clear Overlam Scotchcal</v>
      </c>
      <c r="E24">
        <f>VLOOKUP($C24,Inv!$B$3:$J$2003,2,FALSE)</f>
        <v>7.2329999999999997</v>
      </c>
      <c r="F24">
        <f>VLOOKUP($C24,Inv!$B$3:$J$2003,5,FALSE)</f>
        <v>44.45</v>
      </c>
      <c r="G24">
        <f>VLOOKUP($C24,Inv!$B$3:$J$2003,3,FALSE)</f>
        <v>13.021000000000001</v>
      </c>
      <c r="H24">
        <f ca="1">VLOOKUP($C24,Inv!$B$3:$J$2003,9,FALSE)</f>
        <v>0</v>
      </c>
    </row>
    <row r="25" spans="1:8">
      <c r="A25" t="str">
        <f>Inv!I25</f>
        <v>J36938</v>
      </c>
      <c r="B25">
        <v>3030</v>
      </c>
      <c r="C25" t="str">
        <f>Inv!B25</f>
        <v>12030</v>
      </c>
      <c r="D25" t="str">
        <f>Inv!A25</f>
        <v>60" 3M 8915 Ultra Matte Laminate</v>
      </c>
      <c r="E25">
        <f>VLOOKUP($C25,Inv!$B$3:$J$2003,2,FALSE)</f>
        <v>4.2279999999999998</v>
      </c>
      <c r="F25">
        <f>VLOOKUP($C25,Inv!$B$3:$J$2003,5,FALSE)</f>
        <v>44.45</v>
      </c>
      <c r="G25">
        <f>VLOOKUP($C25,Inv!$B$3:$J$2003,3,FALSE)</f>
        <v>7.6109999999999998</v>
      </c>
      <c r="H25">
        <f ca="1">VLOOKUP($C25,Inv!$B$3:$J$2003,9,FALSE)</f>
        <v>0</v>
      </c>
    </row>
    <row r="26" spans="1:8">
      <c r="A26" t="str">
        <f>Inv!I26</f>
        <v>J36938</v>
      </c>
      <c r="B26">
        <v>3030</v>
      </c>
      <c r="C26" t="str">
        <f>Inv!B26</f>
        <v>12031</v>
      </c>
      <c r="D26" t="str">
        <f>Inv!A26</f>
        <v>36" White Pattern Paper-20lb</v>
      </c>
      <c r="E26">
        <f>VLOOKUP($C26,Inv!$B$3:$J$2003,2,FALSE)</f>
        <v>0.11</v>
      </c>
      <c r="F26">
        <f>VLOOKUP($C26,Inv!$B$3:$J$2003,5,FALSE)</f>
        <v>44.45</v>
      </c>
      <c r="G26">
        <f>VLOOKUP($C26,Inv!$B$3:$J$2003,3,FALSE)</f>
        <v>0.19800000000000001</v>
      </c>
      <c r="H26">
        <f ca="1">VLOOKUP($C26,Inv!$B$3:$J$2003,9,FALSE)</f>
        <v>0</v>
      </c>
    </row>
    <row r="27" spans="1:8">
      <c r="A27" t="str">
        <f>Inv!I27</f>
        <v>J36938</v>
      </c>
      <c r="B27">
        <v>3030</v>
      </c>
      <c r="C27" t="str">
        <f>Inv!B27</f>
        <v>12032</v>
      </c>
      <c r="D27" t="str">
        <f>Inv!A27</f>
        <v>48" White Pattern Paper-20lb</v>
      </c>
      <c r="E27">
        <f>VLOOKUP($C27,Inv!$B$3:$J$2003,2,FALSE)</f>
        <v>0.105</v>
      </c>
      <c r="F27">
        <f>VLOOKUP($C27,Inv!$B$3:$J$2003,5,FALSE)</f>
        <v>44.45</v>
      </c>
      <c r="G27">
        <f>VLOOKUP($C27,Inv!$B$3:$J$2003,3,FALSE)</f>
        <v>0.189</v>
      </c>
      <c r="H27">
        <f ca="1">VLOOKUP($C27,Inv!$B$3:$J$2003,9,FALSE)</f>
        <v>0</v>
      </c>
    </row>
    <row r="28" spans="1:8">
      <c r="A28" t="str">
        <f>Inv!I28</f>
        <v>J36938</v>
      </c>
      <c r="B28">
        <v>3030</v>
      </c>
      <c r="C28" t="str">
        <f>Inv!B28</f>
        <v>12040</v>
      </c>
      <c r="D28" t="str">
        <f>Inv!A28</f>
        <v>48" Barrows Lined Pattern Paper</v>
      </c>
      <c r="E28">
        <f>VLOOKUP($C28,Inv!$B$3:$J$2003,2,FALSE)</f>
        <v>0.11700000000000001</v>
      </c>
      <c r="F28">
        <f>VLOOKUP($C28,Inv!$B$3:$J$2003,5,FALSE)</f>
        <v>44.45</v>
      </c>
      <c r="G28">
        <f>VLOOKUP($C28,Inv!$B$3:$J$2003,3,FALSE)</f>
        <v>0.21099999999999999</v>
      </c>
      <c r="H28">
        <f ca="1">VLOOKUP($C28,Inv!$B$3:$J$2003,9,FALSE)</f>
        <v>0</v>
      </c>
    </row>
    <row r="29" spans="1:8">
      <c r="A29" t="str">
        <f>Inv!I29</f>
        <v>J36938</v>
      </c>
      <c r="B29">
        <v>3030</v>
      </c>
      <c r="C29" t="str">
        <f>Inv!B29</f>
        <v>12042</v>
      </c>
      <c r="D29" t="str">
        <f>Inv!A29</f>
        <v>48" Tyvek 10G White</v>
      </c>
      <c r="E29">
        <f>VLOOKUP($C29,Inv!$B$3:$J$2003,2,FALSE)</f>
        <v>0.246</v>
      </c>
      <c r="F29">
        <f>VLOOKUP($C29,Inv!$B$3:$J$2003,5,FALSE)</f>
        <v>44.45</v>
      </c>
      <c r="G29">
        <f>VLOOKUP($C29,Inv!$B$3:$J$2003,3,FALSE)</f>
        <v>0.443</v>
      </c>
      <c r="H29">
        <f ca="1">VLOOKUP($C29,Inv!$B$3:$J$2003,9,FALSE)</f>
        <v>0</v>
      </c>
    </row>
    <row r="30" spans="1:8">
      <c r="A30" t="str">
        <f>Inv!I30</f>
        <v>J36938</v>
      </c>
      <c r="B30">
        <v>3030</v>
      </c>
      <c r="C30" t="str">
        <f>Inv!B30</f>
        <v>12045</v>
      </c>
      <c r="D30" t="str">
        <f>Inv!A30</f>
        <v>24" Magnum Magnetic Sheeting</v>
      </c>
      <c r="E30">
        <f>VLOOKUP($C30,Inv!$B$3:$J$2003,2,FALSE)</f>
        <v>1.9</v>
      </c>
      <c r="F30">
        <f>VLOOKUP($C30,Inv!$B$3:$J$2003,5,FALSE)</f>
        <v>44.45</v>
      </c>
      <c r="G30">
        <f>VLOOKUP($C30,Inv!$B$3:$J$2003,3,FALSE)</f>
        <v>3.42</v>
      </c>
      <c r="H30">
        <f ca="1">VLOOKUP($C30,Inv!$B$3:$J$2003,9,FALSE)</f>
        <v>0</v>
      </c>
    </row>
    <row r="31" spans="1:8">
      <c r="A31" t="str">
        <f>Inv!I31</f>
        <v>J36938</v>
      </c>
      <c r="B31">
        <v>3030</v>
      </c>
      <c r="C31" t="str">
        <f>Inv!B31</f>
        <v>12050</v>
      </c>
      <c r="D31" t="str">
        <f>Inv!A31</f>
        <v>10-1/2" X 63" Blanking</v>
      </c>
      <c r="E31">
        <f>VLOOKUP($C31,Inv!$B$3:$J$2003,2,FALSE)</f>
        <v>0.4</v>
      </c>
      <c r="F31">
        <f>VLOOKUP($C31,Inv!$B$3:$J$2003,5,FALSE)</f>
        <v>44.45</v>
      </c>
      <c r="G31">
        <f>VLOOKUP($C31,Inv!$B$3:$J$2003,3,FALSE)</f>
        <v>0.72</v>
      </c>
      <c r="H31">
        <f ca="1">VLOOKUP($C31,Inv!$B$3:$J$2003,9,FALSE)</f>
        <v>0</v>
      </c>
    </row>
    <row r="32" spans="1:8">
      <c r="A32" t="str">
        <f>Inv!I32</f>
        <v>J36938</v>
      </c>
      <c r="B32">
        <v>3030</v>
      </c>
      <c r="C32" t="str">
        <f>Inv!B32</f>
        <v>12055</v>
      </c>
      <c r="D32" t="str">
        <f>Inv!A32</f>
        <v>1" Banner Hem Tape</v>
      </c>
      <c r="E32">
        <f>VLOOKUP($C32,Inv!$B$3:$J$2003,2,FALSE)</f>
        <v>7.9000000000000001E-2</v>
      </c>
      <c r="F32">
        <f>VLOOKUP($C32,Inv!$B$3:$J$2003,5,FALSE)</f>
        <v>44.45</v>
      </c>
      <c r="G32">
        <f>VLOOKUP($C32,Inv!$B$3:$J$2003,3,FALSE)</f>
        <v>0.14199999999999999</v>
      </c>
      <c r="H32">
        <f ca="1">VLOOKUP($C32,Inv!$B$3:$J$2003,9,FALSE)</f>
        <v>0</v>
      </c>
    </row>
    <row r="33" spans="1:8">
      <c r="A33" t="str">
        <f>Inv!I33</f>
        <v>J36938</v>
      </c>
      <c r="B33">
        <v>3030</v>
      </c>
      <c r="C33" t="str">
        <f>Inv!B33</f>
        <v>12060</v>
      </c>
      <c r="D33" t="str">
        <f>Inv!A33</f>
        <v>Banner Grommets</v>
      </c>
      <c r="E33">
        <f>VLOOKUP($C33,Inv!$B$3:$J$2003,2,FALSE)</f>
        <v>7.0999999999999994E-2</v>
      </c>
      <c r="F33">
        <f>VLOOKUP($C33,Inv!$B$3:$J$2003,5,FALSE)</f>
        <v>44.45</v>
      </c>
      <c r="G33">
        <f>VLOOKUP($C33,Inv!$B$3:$J$2003,3,FALSE)</f>
        <v>0.128</v>
      </c>
      <c r="H33">
        <f ca="1">VLOOKUP($C33,Inv!$B$3:$J$2003,9,FALSE)</f>
        <v>0</v>
      </c>
    </row>
    <row r="34" spans="1:8">
      <c r="A34" t="str">
        <f>Inv!I34</f>
        <v>J36938</v>
      </c>
      <c r="B34">
        <v>3030</v>
      </c>
      <c r="C34" t="str">
        <f>Inv!B34</f>
        <v>12064</v>
      </c>
      <c r="D34" t="str">
        <f>Inv!A34</f>
        <v>Okidata Digital Ink</v>
      </c>
      <c r="E34">
        <f>VLOOKUP($C34,Inv!$B$3:$J$2003,2,FALSE)</f>
        <v>0.26600000000000001</v>
      </c>
      <c r="F34">
        <f>VLOOKUP($C34,Inv!$B$3:$J$2003,5,FALSE)</f>
        <v>44.45</v>
      </c>
      <c r="G34">
        <f>VLOOKUP($C34,Inv!$B$3:$J$2003,3,FALSE)</f>
        <v>0.47899999999999998</v>
      </c>
      <c r="H34">
        <f ca="1">VLOOKUP($C34,Inv!$B$3:$J$2003,9,FALSE)</f>
        <v>0</v>
      </c>
    </row>
    <row r="35" spans="1:8">
      <c r="A35" t="str">
        <f>Inv!I35</f>
        <v>J36938</v>
      </c>
      <c r="B35">
        <v>3030</v>
      </c>
      <c r="C35" t="str">
        <f>Inv!B35</f>
        <v>12070</v>
      </c>
      <c r="D35" t="str">
        <f>Inv!A35</f>
        <v>1/8" Router Bit</v>
      </c>
      <c r="E35">
        <f>VLOOKUP($C35,Inv!$B$3:$J$2003,2,FALSE)</f>
        <v>17.2</v>
      </c>
      <c r="F35">
        <f>VLOOKUP($C35,Inv!$B$3:$J$2003,5,FALSE)</f>
        <v>44.45</v>
      </c>
      <c r="G35">
        <f>VLOOKUP($C35,Inv!$B$3:$J$2003,3,FALSE)</f>
        <v>30.963000000000001</v>
      </c>
      <c r="H35">
        <f ca="1">VLOOKUP($C35,Inv!$B$3:$J$2003,9,FALSE)</f>
        <v>0</v>
      </c>
    </row>
    <row r="36" spans="1:8">
      <c r="A36" t="str">
        <f>Inv!I36</f>
        <v>J36938</v>
      </c>
      <c r="B36">
        <v>3030</v>
      </c>
      <c r="C36" t="str">
        <f>Inv!B36</f>
        <v>12075</v>
      </c>
      <c r="D36" t="str">
        <f>Inv!A36</f>
        <v>1/8" w/ 1/4" Shank Router Bit</v>
      </c>
      <c r="E36">
        <f>VLOOKUP($C36,Inv!$B$3:$J$2003,2,FALSE)</f>
        <v>25.664000000000001</v>
      </c>
      <c r="F36">
        <f>VLOOKUP($C36,Inv!$B$3:$J$2003,5,FALSE)</f>
        <v>44.45</v>
      </c>
      <c r="G36">
        <f>VLOOKUP($C36,Inv!$B$3:$J$2003,3,FALSE)</f>
        <v>46.2</v>
      </c>
      <c r="H36">
        <f ca="1">VLOOKUP($C36,Inv!$B$3:$J$2003,9,FALSE)</f>
        <v>0</v>
      </c>
    </row>
    <row r="37" spans="1:8">
      <c r="A37" t="str">
        <f>Inv!I37</f>
        <v>J36938</v>
      </c>
      <c r="B37">
        <v>3030</v>
      </c>
      <c r="C37" t="str">
        <f>Inv!B37</f>
        <v>12080</v>
      </c>
      <c r="D37" t="str">
        <f>Inv!A37</f>
        <v>3/16" Router Bit</v>
      </c>
      <c r="E37">
        <f>VLOOKUP($C37,Inv!$B$3:$J$2003,2,FALSE)</f>
        <v>28.518999999999998</v>
      </c>
      <c r="F37">
        <f>VLOOKUP($C37,Inv!$B$3:$J$2003,5,FALSE)</f>
        <v>44.45</v>
      </c>
      <c r="G37">
        <f>VLOOKUP($C37,Inv!$B$3:$J$2003,3,FALSE)</f>
        <v>51.338999999999999</v>
      </c>
      <c r="H37">
        <f ca="1">VLOOKUP($C37,Inv!$B$3:$J$2003,9,FALSE)</f>
        <v>0</v>
      </c>
    </row>
    <row r="38" spans="1:8">
      <c r="A38" t="str">
        <f>Inv!I38</f>
        <v>J36938</v>
      </c>
      <c r="B38">
        <v>3030</v>
      </c>
      <c r="C38" t="str">
        <f>Inv!B38</f>
        <v>12085</v>
      </c>
      <c r="D38" t="str">
        <f>Inv!A38</f>
        <v>1/4" Router Bit</v>
      </c>
      <c r="E38">
        <f>VLOOKUP($C38,Inv!$B$3:$J$2003,2,FALSE)</f>
        <v>23.8</v>
      </c>
      <c r="F38">
        <f>VLOOKUP($C38,Inv!$B$3:$J$2003,5,FALSE)</f>
        <v>44.45</v>
      </c>
      <c r="G38">
        <f>VLOOKUP($C38,Inv!$B$3:$J$2003,3,FALSE)</f>
        <v>42.844000000000001</v>
      </c>
      <c r="H38">
        <f ca="1">VLOOKUP($C38,Inv!$B$3:$J$2003,9,FALSE)</f>
        <v>0</v>
      </c>
    </row>
    <row r="39" spans="1:8">
      <c r="A39" t="str">
        <f>Inv!I39</f>
        <v>J36938</v>
      </c>
      <c r="B39">
        <v>3030</v>
      </c>
      <c r="C39" t="str">
        <f>Inv!B39</f>
        <v>12090</v>
      </c>
      <c r="D39" t="str">
        <f>Inv!A39</f>
        <v>3/8" Router Bit</v>
      </c>
      <c r="E39">
        <f>VLOOKUP($C39,Inv!$B$3:$J$2003,2,FALSE)</f>
        <v>24.754000000000001</v>
      </c>
      <c r="F39">
        <f>VLOOKUP($C39,Inv!$B$3:$J$2003,5,FALSE)</f>
        <v>44.45</v>
      </c>
      <c r="G39">
        <f>VLOOKUP($C39,Inv!$B$3:$J$2003,3,FALSE)</f>
        <v>44.561999999999998</v>
      </c>
      <c r="H39">
        <f ca="1">VLOOKUP($C39,Inv!$B$3:$J$2003,9,FALSE)</f>
        <v>0</v>
      </c>
    </row>
    <row r="40" spans="1:8">
      <c r="A40" t="str">
        <f>Inv!I40</f>
        <v>J36938</v>
      </c>
      <c r="B40">
        <v>3030</v>
      </c>
      <c r="C40" t="str">
        <f>Inv!B40</f>
        <v>13000</v>
      </c>
      <c r="D40" t="str">
        <f>Inv!A40</f>
        <v>24" X 18" White Coroplast</v>
      </c>
      <c r="E40">
        <f>VLOOKUP($C40,Inv!$B$3:$J$2003,2,FALSE)</f>
        <v>1.34</v>
      </c>
      <c r="F40">
        <f>VLOOKUP($C40,Inv!$B$3:$J$2003,5,FALSE)</f>
        <v>44.45</v>
      </c>
      <c r="G40">
        <f>VLOOKUP($C40,Inv!$B$3:$J$2003,3,FALSE)</f>
        <v>2.4119999999999999</v>
      </c>
      <c r="H40">
        <f ca="1">VLOOKUP($C40,Inv!$B$3:$J$2003,9,FALSE)</f>
        <v>0</v>
      </c>
    </row>
    <row r="41" spans="1:8">
      <c r="A41" t="str">
        <f>Inv!I41</f>
        <v>J36938</v>
      </c>
      <c r="B41">
        <v>3030</v>
      </c>
      <c r="C41" t="str">
        <f>Inv!B41</f>
        <v>13004</v>
      </c>
      <c r="D41" t="str">
        <f>Inv!A41</f>
        <v>3mm Sintra Black 4'x8'</v>
      </c>
      <c r="E41">
        <f>VLOOKUP($C41,Inv!$B$3:$J$2003,2,FALSE)</f>
        <v>0.67200000000000004</v>
      </c>
      <c r="F41">
        <f>VLOOKUP($C41,Inv!$B$3:$J$2003,5,FALSE)</f>
        <v>44.45</v>
      </c>
      <c r="G41">
        <f>VLOOKUP($C41,Inv!$B$3:$J$2003,3,FALSE)</f>
        <v>1.21</v>
      </c>
      <c r="H41">
        <f ca="1">VLOOKUP($C41,Inv!$B$3:$J$2003,9,FALSE)</f>
        <v>0</v>
      </c>
    </row>
    <row r="42" spans="1:8">
      <c r="A42" t="str">
        <f>Inv!I42</f>
        <v>J36938</v>
      </c>
      <c r="B42">
        <v>3030</v>
      </c>
      <c r="C42" t="str">
        <f>Inv!B42</f>
        <v>13005</v>
      </c>
      <c r="D42" t="str">
        <f>Inv!A42</f>
        <v>3mm Sintra White 4'x8'</v>
      </c>
      <c r="E42">
        <f>VLOOKUP($C42,Inv!$B$3:$J$2003,2,FALSE)</f>
        <v>0.68500000000000005</v>
      </c>
      <c r="F42">
        <f>VLOOKUP($C42,Inv!$B$3:$J$2003,5,FALSE)</f>
        <v>44.45</v>
      </c>
      <c r="G42">
        <f>VLOOKUP($C42,Inv!$B$3:$J$2003,3,FALSE)</f>
        <v>1.2330000000000001</v>
      </c>
      <c r="H42">
        <f ca="1">VLOOKUP($C42,Inv!$B$3:$J$2003,9,FALSE)</f>
        <v>0</v>
      </c>
    </row>
    <row r="43" spans="1:8">
      <c r="A43" t="str">
        <f>Inv!I43</f>
        <v>J36938</v>
      </c>
      <c r="B43">
        <v>3030</v>
      </c>
      <c r="C43" t="str">
        <f>Inv!B43</f>
        <v>13008</v>
      </c>
      <c r="D43" t="str">
        <f>Inv!A43</f>
        <v>1mm Sintra White 4'x8'</v>
      </c>
      <c r="E43">
        <f>VLOOKUP($C43,Inv!$B$3:$J$2003,2,FALSE)</f>
        <v>0.5</v>
      </c>
      <c r="F43">
        <f>VLOOKUP($C43,Inv!$B$3:$J$2003,5,FALSE)</f>
        <v>44.45</v>
      </c>
      <c r="G43">
        <f>VLOOKUP($C43,Inv!$B$3:$J$2003,3,FALSE)</f>
        <v>0.9</v>
      </c>
      <c r="H43">
        <f ca="1">VLOOKUP($C43,Inv!$B$3:$J$2003,9,FALSE)</f>
        <v>0</v>
      </c>
    </row>
    <row r="44" spans="1:8">
      <c r="A44" t="str">
        <f>Inv!I44</f>
        <v>J36938</v>
      </c>
      <c r="B44">
        <v>3030</v>
      </c>
      <c r="C44" t="str">
        <f>Inv!B44</f>
        <v>13015</v>
      </c>
      <c r="D44" t="str">
        <f>Inv!A44</f>
        <v>6mm(1/4) Sintra Fm Brd 4'x8'</v>
      </c>
      <c r="E44">
        <f>VLOOKUP($C44,Inv!$B$3:$J$2003,2,FALSE)</f>
        <v>1.6140000000000001</v>
      </c>
      <c r="F44">
        <f>VLOOKUP($C44,Inv!$B$3:$J$2003,5,FALSE)</f>
        <v>44.45</v>
      </c>
      <c r="G44">
        <f>VLOOKUP($C44,Inv!$B$3:$J$2003,3,FALSE)</f>
        <v>2.9049999999999998</v>
      </c>
      <c r="H44">
        <f ca="1">VLOOKUP($C44,Inv!$B$3:$J$2003,9,FALSE)</f>
        <v>0</v>
      </c>
    </row>
    <row r="45" spans="1:8">
      <c r="A45" t="str">
        <f>Inv!I45</f>
        <v>J36938</v>
      </c>
      <c r="B45">
        <v>3030</v>
      </c>
      <c r="C45" t="str">
        <f>Inv!B45</f>
        <v>13017</v>
      </c>
      <c r="D45" t="str">
        <f>Inv!A45</f>
        <v>12mm (1/2) Sintra 4'x 8'</v>
      </c>
      <c r="E45">
        <f>VLOOKUP($C45,Inv!$B$3:$J$2003,2,FALSE)</f>
        <v>2.5819999999999999</v>
      </c>
      <c r="F45">
        <f>VLOOKUP($C45,Inv!$B$3:$J$2003,5,FALSE)</f>
        <v>44.45</v>
      </c>
      <c r="G45">
        <f>VLOOKUP($C45,Inv!$B$3:$J$2003,3,FALSE)</f>
        <v>4.6479999999999997</v>
      </c>
      <c r="H45">
        <f ca="1">VLOOKUP($C45,Inv!$B$3:$J$2003,9,FALSE)</f>
        <v>0</v>
      </c>
    </row>
    <row r="46" spans="1:8">
      <c r="A46" t="str">
        <f>Inv!I46</f>
        <v>J36938</v>
      </c>
      <c r="B46">
        <v>3030</v>
      </c>
      <c r="C46" t="str">
        <f>Inv!B46</f>
        <v>13055</v>
      </c>
      <c r="D46" t="str">
        <f>Inv!A46</f>
        <v>1/8" White Coroplast</v>
      </c>
      <c r="E46">
        <f>VLOOKUP($C46,Inv!$B$3:$J$2003,2,FALSE)</f>
        <v>0.41299999999999998</v>
      </c>
      <c r="F46">
        <f>VLOOKUP($C46,Inv!$B$3:$J$2003,5,FALSE)</f>
        <v>44.45</v>
      </c>
      <c r="G46">
        <f>VLOOKUP($C46,Inv!$B$3:$J$2003,3,FALSE)</f>
        <v>0.74299999999999999</v>
      </c>
      <c r="H46">
        <f ca="1">VLOOKUP($C46,Inv!$B$3:$J$2003,9,FALSE)</f>
        <v>0</v>
      </c>
    </row>
    <row r="47" spans="1:8">
      <c r="A47" t="str">
        <f>Inv!I47</f>
        <v>J36938</v>
      </c>
      <c r="B47">
        <v>3030</v>
      </c>
      <c r="C47" t="str">
        <f>Inv!B47</f>
        <v>13065</v>
      </c>
      <c r="D47" t="str">
        <f>Inv!A47</f>
        <v>2-Side Primed Plywood 4' x 8'</v>
      </c>
      <c r="E47">
        <f>VLOOKUP($C47,Inv!$B$3:$J$2003,2,FALSE)</f>
        <v>3.9729999999999999</v>
      </c>
      <c r="F47">
        <f>VLOOKUP($C47,Inv!$B$3:$J$2003,5,FALSE)</f>
        <v>44.45</v>
      </c>
      <c r="G47">
        <f>VLOOKUP($C47,Inv!$B$3:$J$2003,3,FALSE)</f>
        <v>7.1520000000000001</v>
      </c>
      <c r="H47">
        <f ca="1">VLOOKUP($C47,Inv!$B$3:$J$2003,9,FALSE)</f>
        <v>0</v>
      </c>
    </row>
    <row r="48" spans="1:8">
      <c r="A48" t="str">
        <f>Inv!I48</f>
        <v>J36938</v>
      </c>
      <c r="B48">
        <v>3030</v>
      </c>
      <c r="C48" t="str">
        <f>Inv!B48</f>
        <v>13070</v>
      </c>
      <c r="D48" t="str">
        <f>Inv!A48</f>
        <v>2-Side Primed Plywood 4' x 10'</v>
      </c>
      <c r="E48">
        <f>VLOOKUP($C48,Inv!$B$3:$J$2003,2,FALSE)</f>
        <v>3.87</v>
      </c>
      <c r="F48">
        <f>VLOOKUP($C48,Inv!$B$3:$J$2003,5,FALSE)</f>
        <v>44.45</v>
      </c>
      <c r="G48">
        <f>VLOOKUP($C48,Inv!$B$3:$J$2003,3,FALSE)</f>
        <v>6.9669999999999996</v>
      </c>
      <c r="H48">
        <f ca="1">VLOOKUP($C48,Inv!$B$3:$J$2003,9,FALSE)</f>
        <v>0</v>
      </c>
    </row>
    <row r="49" spans="1:8">
      <c r="A49" t="str">
        <f>Inv!I49</f>
        <v>J36938</v>
      </c>
      <c r="B49">
        <v>3030</v>
      </c>
      <c r="C49" t="str">
        <f>Inv!B49</f>
        <v>13080</v>
      </c>
      <c r="D49" t="str">
        <f>Inv!A49</f>
        <v>1/2" Pre-Paintd Wh MDO 4'x8'</v>
      </c>
      <c r="E49">
        <f>VLOOKUP($C49,Inv!$B$3:$J$2003,2,FALSE)</f>
        <v>4.5650000000000004</v>
      </c>
      <c r="F49">
        <f>VLOOKUP($C49,Inv!$B$3:$J$2003,5,FALSE)</f>
        <v>44.45</v>
      </c>
      <c r="G49">
        <f>VLOOKUP($C49,Inv!$B$3:$J$2003,3,FALSE)</f>
        <v>8.218</v>
      </c>
      <c r="H49">
        <f ca="1">VLOOKUP($C49,Inv!$B$3:$J$2003,9,FALSE)</f>
        <v>0</v>
      </c>
    </row>
    <row r="50" spans="1:8">
      <c r="A50" t="str">
        <f>Inv!I50</f>
        <v>J36938</v>
      </c>
      <c r="B50">
        <v>3030</v>
      </c>
      <c r="C50" t="str">
        <f>Inv!B50</f>
        <v>13085</v>
      </c>
      <c r="D50" t="str">
        <f>Inv!A50</f>
        <v>Omegabond 3mm ACM</v>
      </c>
      <c r="E50">
        <f>VLOOKUP($C50,Inv!$B$3:$J$2003,2,FALSE)</f>
        <v>1.93</v>
      </c>
      <c r="F50">
        <f>VLOOKUP($C50,Inv!$B$3:$J$2003,5,FALSE)</f>
        <v>44.45</v>
      </c>
      <c r="G50">
        <f>VLOOKUP($C50,Inv!$B$3:$J$2003,3,FALSE)</f>
        <v>3.4740000000000002</v>
      </c>
      <c r="H50">
        <f ca="1">VLOOKUP($C50,Inv!$B$3:$J$2003,9,FALSE)</f>
        <v>0</v>
      </c>
    </row>
    <row r="51" spans="1:8">
      <c r="A51" t="str">
        <f>Inv!I51</f>
        <v>J36938</v>
      </c>
      <c r="B51">
        <v>3030</v>
      </c>
      <c r="C51" t="str">
        <f>Inv!B51</f>
        <v>13090</v>
      </c>
      <c r="D51" t="str">
        <f>Inv!A51</f>
        <v>ACM 4'x 8' LED Grade</v>
      </c>
      <c r="E51">
        <f>VLOOKUP($C51,Inv!$B$3:$J$2003,2,FALSE)</f>
        <v>61.805</v>
      </c>
      <c r="F51">
        <f>VLOOKUP($C51,Inv!$B$3:$J$2003,5,FALSE)</f>
        <v>44.45</v>
      </c>
      <c r="G51">
        <f>VLOOKUP($C51,Inv!$B$3:$J$2003,3,FALSE)</f>
        <v>111.26</v>
      </c>
      <c r="H51">
        <f ca="1">VLOOKUP($C51,Inv!$B$3:$J$2003,9,FALSE)</f>
        <v>3.5</v>
      </c>
    </row>
    <row r="52" spans="1:8">
      <c r="A52" t="str">
        <f>Inv!I52</f>
        <v>J36938</v>
      </c>
      <c r="B52">
        <v>3030</v>
      </c>
      <c r="C52" t="str">
        <f>Inv!B52</f>
        <v>15456</v>
      </c>
      <c r="D52" t="str">
        <f>Inv!A52</f>
        <v>48" 3630-20 White</v>
      </c>
      <c r="E52">
        <f>VLOOKUP($C52,Inv!$B$3:$J$2003,2,FALSE)</f>
        <v>1.968</v>
      </c>
      <c r="F52">
        <f>VLOOKUP($C52,Inv!$B$3:$J$2003,5,FALSE)</f>
        <v>44.45</v>
      </c>
      <c r="G52">
        <f>VLOOKUP($C52,Inv!$B$3:$J$2003,3,FALSE)</f>
        <v>3.5430000000000001</v>
      </c>
      <c r="H52">
        <f ca="1">VLOOKUP($C52,Inv!$B$3:$J$2003,9,FALSE)</f>
        <v>52</v>
      </c>
    </row>
    <row r="53" spans="1:8">
      <c r="A53" t="str">
        <f>Inv!I53</f>
        <v>J36938</v>
      </c>
      <c r="B53">
        <v>3030</v>
      </c>
      <c r="C53" t="str">
        <f>Inv!B53</f>
        <v>15460</v>
      </c>
      <c r="D53" t="str">
        <f>Inv!A53</f>
        <v>48" 3630-22 Black</v>
      </c>
      <c r="E53">
        <f>VLOOKUP($C53,Inv!$B$3:$J$2003,2,FALSE)</f>
        <v>1.4530000000000001</v>
      </c>
      <c r="F53">
        <f>VLOOKUP($C53,Inv!$B$3:$J$2003,5,FALSE)</f>
        <v>44.45</v>
      </c>
      <c r="G53">
        <f>VLOOKUP($C53,Inv!$B$3:$J$2003,3,FALSE)</f>
        <v>2.6160000000000001</v>
      </c>
      <c r="H53">
        <f ca="1">VLOOKUP($C53,Inv!$B$3:$J$2003,9,FALSE)</f>
        <v>0</v>
      </c>
    </row>
    <row r="54" spans="1:8">
      <c r="A54" t="str">
        <f>Inv!I54</f>
        <v>J36938</v>
      </c>
      <c r="B54">
        <v>3030</v>
      </c>
      <c r="C54" t="str">
        <f>Inv!B54</f>
        <v>15464</v>
      </c>
      <c r="D54" t="str">
        <f>Inv!A54</f>
        <v>48" 3630-005 Ivory</v>
      </c>
      <c r="E54">
        <f>VLOOKUP($C54,Inv!$B$3:$J$2003,2,FALSE)</f>
        <v>1.875</v>
      </c>
      <c r="F54">
        <f>VLOOKUP($C54,Inv!$B$3:$J$2003,5,FALSE)</f>
        <v>44.45</v>
      </c>
      <c r="G54">
        <f>VLOOKUP($C54,Inv!$B$3:$J$2003,3,FALSE)</f>
        <v>3.375</v>
      </c>
      <c r="H54">
        <f ca="1">VLOOKUP($C54,Inv!$B$3:$J$2003,9,FALSE)</f>
        <v>0</v>
      </c>
    </row>
    <row r="55" spans="1:8">
      <c r="A55" t="str">
        <f>Inv!I55</f>
        <v>J36938</v>
      </c>
      <c r="B55">
        <v>3030</v>
      </c>
      <c r="C55" t="str">
        <f>Inv!B55</f>
        <v>15468</v>
      </c>
      <c r="D55" t="str">
        <f>Inv!A55</f>
        <v>48" 3630-149 Lt Beige</v>
      </c>
      <c r="E55">
        <f>VLOOKUP($C55,Inv!$B$3:$J$2003,2,FALSE)</f>
        <v>1.9350000000000001</v>
      </c>
      <c r="F55">
        <f>VLOOKUP($C55,Inv!$B$3:$J$2003,5,FALSE)</f>
        <v>44.45</v>
      </c>
      <c r="G55">
        <f>VLOOKUP($C55,Inv!$B$3:$J$2003,3,FALSE)</f>
        <v>3.4830000000000001</v>
      </c>
      <c r="H55">
        <f ca="1">VLOOKUP($C55,Inv!$B$3:$J$2003,9,FALSE)</f>
        <v>0</v>
      </c>
    </row>
    <row r="56" spans="1:8">
      <c r="A56" t="str">
        <f>Inv!I56</f>
        <v>J36938</v>
      </c>
      <c r="B56">
        <v>3030</v>
      </c>
      <c r="C56" t="str">
        <f>Inv!B56</f>
        <v>15472</v>
      </c>
      <c r="D56" t="str">
        <f>Inv!A56</f>
        <v>48" 3630-121 Silver</v>
      </c>
      <c r="E56">
        <f>VLOOKUP($C56,Inv!$B$3:$J$2003,2,FALSE)</f>
        <v>1.8580000000000001</v>
      </c>
      <c r="F56">
        <f>VLOOKUP($C56,Inv!$B$3:$J$2003,5,FALSE)</f>
        <v>44.45</v>
      </c>
      <c r="G56">
        <f>VLOOKUP($C56,Inv!$B$3:$J$2003,3,FALSE)</f>
        <v>3.3450000000000002</v>
      </c>
      <c r="H56">
        <f ca="1">VLOOKUP($C56,Inv!$B$3:$J$2003,9,FALSE)</f>
        <v>0</v>
      </c>
    </row>
    <row r="57" spans="1:8">
      <c r="A57" t="str">
        <f>Inv!I57</f>
        <v>J36938</v>
      </c>
      <c r="B57">
        <v>3030</v>
      </c>
      <c r="C57" t="str">
        <f>Inv!B57</f>
        <v>15476</v>
      </c>
      <c r="D57" t="str">
        <f>Inv!A57</f>
        <v>48" 3630-141 Gold Nugget</v>
      </c>
      <c r="E57">
        <f>VLOOKUP($C57,Inv!$B$3:$J$2003,2,FALSE)</f>
        <v>1.8540000000000001</v>
      </c>
      <c r="F57">
        <f>VLOOKUP($C57,Inv!$B$3:$J$2003,5,FALSE)</f>
        <v>44.45</v>
      </c>
      <c r="G57">
        <f>VLOOKUP($C57,Inv!$B$3:$J$2003,3,FALSE)</f>
        <v>3.3380000000000001</v>
      </c>
      <c r="H57">
        <f ca="1">VLOOKUP($C57,Inv!$B$3:$J$2003,9,FALSE)</f>
        <v>0</v>
      </c>
    </row>
    <row r="58" spans="1:8">
      <c r="A58" t="str">
        <f>Inv!I58</f>
        <v>J36938</v>
      </c>
      <c r="B58">
        <v>3030</v>
      </c>
      <c r="C58" t="str">
        <f>Inv!B58</f>
        <v>15480</v>
      </c>
      <c r="D58" t="str">
        <f>Inv!A58</f>
        <v>48" 3630-131 Gold Metallic</v>
      </c>
      <c r="E58">
        <f>VLOOKUP($C58,Inv!$B$3:$J$2003,2,FALSE)</f>
        <v>1.87</v>
      </c>
      <c r="F58">
        <f>VLOOKUP($C58,Inv!$B$3:$J$2003,5,FALSE)</f>
        <v>44.45</v>
      </c>
      <c r="G58">
        <f>VLOOKUP($C58,Inv!$B$3:$J$2003,3,FALSE)</f>
        <v>3.3660000000000001</v>
      </c>
      <c r="H58">
        <f ca="1">VLOOKUP($C58,Inv!$B$3:$J$2003,9,FALSE)</f>
        <v>0</v>
      </c>
    </row>
    <row r="59" spans="1:8">
      <c r="A59" t="str">
        <f>Inv!I59</f>
        <v>J36938</v>
      </c>
      <c r="B59">
        <v>3030</v>
      </c>
      <c r="C59" t="str">
        <f>Inv!B59</f>
        <v>15484</v>
      </c>
      <c r="D59" t="str">
        <f>Inv!A59</f>
        <v>48" 3630-129 Bronze</v>
      </c>
      <c r="E59">
        <f>VLOOKUP($C59,Inv!$B$3:$J$2003,2,FALSE)</f>
        <v>1.5633300000000001</v>
      </c>
      <c r="F59">
        <f>VLOOKUP($C59,Inv!$B$3:$J$2003,5,FALSE)</f>
        <v>44.45</v>
      </c>
      <c r="G59">
        <f>VLOOKUP($C59,Inv!$B$3:$J$2003,3,FALSE)</f>
        <v>2.8140000000000001</v>
      </c>
      <c r="H59">
        <f ca="1">VLOOKUP($C59,Inv!$B$3:$J$2003,9,FALSE)</f>
        <v>0</v>
      </c>
    </row>
    <row r="60" spans="1:8">
      <c r="A60" t="str">
        <f>Inv!I60</f>
        <v>J36938</v>
      </c>
      <c r="B60">
        <v>3030</v>
      </c>
      <c r="C60" t="str">
        <f>Inv!B60</f>
        <v>15488</v>
      </c>
      <c r="D60" t="str">
        <f>Inv!A60</f>
        <v>48" 3630-71 Shadow Gray</v>
      </c>
      <c r="E60">
        <f>VLOOKUP($C60,Inv!$B$3:$J$2003,2,FALSE)</f>
        <v>1.5629999999999999</v>
      </c>
      <c r="F60">
        <f>VLOOKUP($C60,Inv!$B$3:$J$2003,5,FALSE)</f>
        <v>44.45</v>
      </c>
      <c r="G60">
        <f>VLOOKUP($C60,Inv!$B$3:$J$2003,3,FALSE)</f>
        <v>2.8140000000000001</v>
      </c>
      <c r="H60">
        <f ca="1">VLOOKUP($C60,Inv!$B$3:$J$2003,9,FALSE)</f>
        <v>0</v>
      </c>
    </row>
    <row r="61" spans="1:8">
      <c r="A61" t="str">
        <f>Inv!I61</f>
        <v>J36938</v>
      </c>
      <c r="B61">
        <v>3030</v>
      </c>
      <c r="C61" t="str">
        <f>Inv!B61</f>
        <v>15492</v>
      </c>
      <c r="D61" t="str">
        <f>Inv!A61</f>
        <v>48" 3630-51 Silver Gray</v>
      </c>
      <c r="E61">
        <f>VLOOKUP($C61,Inv!$B$3:$J$2003,2,FALSE)</f>
        <v>1.698</v>
      </c>
      <c r="F61">
        <f>VLOOKUP($C61,Inv!$B$3:$J$2003,5,FALSE)</f>
        <v>44.45</v>
      </c>
      <c r="G61">
        <f>VLOOKUP($C61,Inv!$B$3:$J$2003,3,FALSE)</f>
        <v>3.0569999999999999</v>
      </c>
      <c r="H61">
        <f ca="1">VLOOKUP($C61,Inv!$B$3:$J$2003,9,FALSE)</f>
        <v>0</v>
      </c>
    </row>
    <row r="62" spans="1:8">
      <c r="A62" t="str">
        <f>Inv!I62</f>
        <v>J36938</v>
      </c>
      <c r="B62">
        <v>3030</v>
      </c>
      <c r="C62" t="str">
        <f>Inv!B62</f>
        <v>15496</v>
      </c>
      <c r="D62" t="str">
        <f>Inv!A62</f>
        <v>48" 3630-61 Slate Gray</v>
      </c>
      <c r="E62">
        <f>VLOOKUP($C62,Inv!$B$3:$J$2003,2,FALSE)</f>
        <v>1.5629999999999999</v>
      </c>
      <c r="F62">
        <f>VLOOKUP($C62,Inv!$B$3:$J$2003,5,FALSE)</f>
        <v>44.45</v>
      </c>
      <c r="G62">
        <f>VLOOKUP($C62,Inv!$B$3:$J$2003,3,FALSE)</f>
        <v>2.8140000000000001</v>
      </c>
      <c r="H62">
        <f ca="1">VLOOKUP($C62,Inv!$B$3:$J$2003,9,FALSE)</f>
        <v>0</v>
      </c>
    </row>
    <row r="63" spans="1:8">
      <c r="A63" t="str">
        <f>Inv!I63</f>
        <v>J36938</v>
      </c>
      <c r="B63">
        <v>3030</v>
      </c>
      <c r="C63" t="str">
        <f>Inv!B63</f>
        <v>15500</v>
      </c>
      <c r="D63" t="str">
        <f>Inv!A63</f>
        <v>48" 3630-69 Duranodic</v>
      </c>
      <c r="E63">
        <f>VLOOKUP($C63,Inv!$B$3:$J$2003,2,FALSE)</f>
        <v>1.875</v>
      </c>
      <c r="F63">
        <f>VLOOKUP($C63,Inv!$B$3:$J$2003,5,FALSE)</f>
        <v>44.45</v>
      </c>
      <c r="G63">
        <f>VLOOKUP($C63,Inv!$B$3:$J$2003,3,FALSE)</f>
        <v>3.375</v>
      </c>
      <c r="H63">
        <f ca="1">VLOOKUP($C63,Inv!$B$3:$J$2003,9,FALSE)</f>
        <v>0</v>
      </c>
    </row>
    <row r="64" spans="1:8">
      <c r="A64" t="str">
        <f>Inv!I64</f>
        <v>J36938</v>
      </c>
      <c r="B64">
        <v>3030</v>
      </c>
      <c r="C64" t="str">
        <f>Inv!B64</f>
        <v>15504</v>
      </c>
      <c r="D64" t="str">
        <f>Inv!A64</f>
        <v>48" 3630-59 Dark Brown</v>
      </c>
      <c r="E64">
        <f>VLOOKUP($C64,Inv!$B$3:$J$2003,2,FALSE)</f>
        <v>1.5629999999999999</v>
      </c>
      <c r="F64">
        <f>VLOOKUP($C64,Inv!$B$3:$J$2003,5,FALSE)</f>
        <v>44.45</v>
      </c>
      <c r="G64">
        <f>VLOOKUP($C64,Inv!$B$3:$J$2003,3,FALSE)</f>
        <v>2.8140000000000001</v>
      </c>
      <c r="H64">
        <f ca="1">VLOOKUP($C64,Inv!$B$3:$J$2003,9,FALSE)</f>
        <v>0</v>
      </c>
    </row>
    <row r="65" spans="1:8">
      <c r="A65" t="str">
        <f>Inv!I65</f>
        <v>J36938</v>
      </c>
      <c r="B65">
        <v>3030</v>
      </c>
      <c r="C65" t="str">
        <f>Inv!B65</f>
        <v>15508</v>
      </c>
      <c r="D65" t="str">
        <f>Inv!A65</f>
        <v>48" 3630-63 Rust Brown</v>
      </c>
      <c r="E65">
        <f>VLOOKUP($C65,Inv!$B$3:$J$2003,2,FALSE)</f>
        <v>1.637</v>
      </c>
      <c r="F65">
        <f>VLOOKUP($C65,Inv!$B$3:$J$2003,5,FALSE)</f>
        <v>44.45</v>
      </c>
      <c r="G65">
        <f>VLOOKUP($C65,Inv!$B$3:$J$2003,3,FALSE)</f>
        <v>2.9470000000000001</v>
      </c>
      <c r="H65">
        <f ca="1">VLOOKUP($C65,Inv!$B$3:$J$2003,9,FALSE)</f>
        <v>0</v>
      </c>
    </row>
    <row r="66" spans="1:8">
      <c r="A66" t="str">
        <f>Inv!I66</f>
        <v>J36938</v>
      </c>
      <c r="B66">
        <v>3030</v>
      </c>
      <c r="C66" t="str">
        <f>Inv!B66</f>
        <v>15512</v>
      </c>
      <c r="D66" t="str">
        <f>Inv!A66</f>
        <v>48" 3630-109 Lt Rust Brown</v>
      </c>
      <c r="E66">
        <f>VLOOKUP($C66,Inv!$B$3:$J$2003,2,FALSE)</f>
        <v>1.5629999999999999</v>
      </c>
      <c r="F66">
        <f>VLOOKUP($C66,Inv!$B$3:$J$2003,5,FALSE)</f>
        <v>44.45</v>
      </c>
      <c r="G66">
        <f>VLOOKUP($C66,Inv!$B$3:$J$2003,3,FALSE)</f>
        <v>2.8140000000000001</v>
      </c>
      <c r="H66">
        <f ca="1">VLOOKUP($C66,Inv!$B$3:$J$2003,9,FALSE)</f>
        <v>0</v>
      </c>
    </row>
    <row r="67" spans="1:8">
      <c r="A67" t="str">
        <f>Inv!I67</f>
        <v>J36938</v>
      </c>
      <c r="B67">
        <v>3030</v>
      </c>
      <c r="C67" t="str">
        <f>Inv!B67</f>
        <v>15516</v>
      </c>
      <c r="D67" t="str">
        <f>Inv!A67</f>
        <v>48" 3630-49 Burgundy</v>
      </c>
      <c r="E67">
        <f>VLOOKUP($C67,Inv!$B$3:$J$2003,2,FALSE)</f>
        <v>1.875</v>
      </c>
      <c r="F67">
        <f>VLOOKUP($C67,Inv!$B$3:$J$2003,5,FALSE)</f>
        <v>44.45</v>
      </c>
      <c r="G67">
        <f>VLOOKUP($C67,Inv!$B$3:$J$2003,3,FALSE)</f>
        <v>3.375</v>
      </c>
      <c r="H67">
        <f ca="1">VLOOKUP($C67,Inv!$B$3:$J$2003,9,FALSE)</f>
        <v>0</v>
      </c>
    </row>
    <row r="68" spans="1:8">
      <c r="A68" t="str">
        <f>Inv!I68</f>
        <v>J36938</v>
      </c>
      <c r="B68">
        <v>3030</v>
      </c>
      <c r="C68" t="str">
        <f>Inv!B68</f>
        <v>15520</v>
      </c>
      <c r="D68" t="str">
        <f>Inv!A68</f>
        <v>48" 3630-133 Raspberry</v>
      </c>
      <c r="E68">
        <f>VLOOKUP($C68,Inv!$B$3:$J$2003,2,FALSE)</f>
        <v>1.5633300000000001</v>
      </c>
      <c r="F68">
        <f>VLOOKUP($C68,Inv!$B$3:$J$2003,5,FALSE)</f>
        <v>44.45</v>
      </c>
      <c r="G68">
        <f>VLOOKUP($C68,Inv!$B$3:$J$2003,3,FALSE)</f>
        <v>2.8140000000000001</v>
      </c>
      <c r="H68">
        <f ca="1">VLOOKUP($C68,Inv!$B$3:$J$2003,9,FALSE)</f>
        <v>0</v>
      </c>
    </row>
    <row r="69" spans="1:8">
      <c r="A69" t="str">
        <f>Inv!I69</f>
        <v>J36938</v>
      </c>
      <c r="B69">
        <v>3030</v>
      </c>
      <c r="C69" t="str">
        <f>Inv!B69</f>
        <v>15524</v>
      </c>
      <c r="D69" t="str">
        <f>Inv!A69</f>
        <v>48" 3630-78 Vivid Rose</v>
      </c>
      <c r="E69">
        <f>VLOOKUP($C69,Inv!$B$3:$J$2003,2,FALSE)</f>
        <v>1.5629999999999999</v>
      </c>
      <c r="F69">
        <f>VLOOKUP($C69,Inv!$B$3:$J$2003,5,FALSE)</f>
        <v>44.45</v>
      </c>
      <c r="G69">
        <f>VLOOKUP($C69,Inv!$B$3:$J$2003,3,FALSE)</f>
        <v>2.8140000000000001</v>
      </c>
      <c r="H69">
        <f ca="1">VLOOKUP($C69,Inv!$B$3:$J$2003,9,FALSE)</f>
        <v>0</v>
      </c>
    </row>
    <row r="70" spans="1:8">
      <c r="A70" t="str">
        <f>Inv!I70</f>
        <v>J36938</v>
      </c>
      <c r="B70">
        <v>3030</v>
      </c>
      <c r="C70" t="str">
        <f>Inv!B70</f>
        <v>15528</v>
      </c>
      <c r="D70" t="str">
        <f>Inv!A70</f>
        <v>48" 3630-68 Rose Mauve</v>
      </c>
      <c r="E70">
        <f>VLOOKUP($C70,Inv!$B$3:$J$2003,2,FALSE)</f>
        <v>1.5633300000000001</v>
      </c>
      <c r="F70">
        <f>VLOOKUP($C70,Inv!$B$3:$J$2003,5,FALSE)</f>
        <v>44.45</v>
      </c>
      <c r="G70">
        <f>VLOOKUP($C70,Inv!$B$3:$J$2003,3,FALSE)</f>
        <v>2.8140000000000001</v>
      </c>
      <c r="H70">
        <f ca="1">VLOOKUP($C70,Inv!$B$3:$J$2003,9,FALSE)</f>
        <v>0</v>
      </c>
    </row>
    <row r="71" spans="1:8">
      <c r="A71" t="str">
        <f>Inv!I71</f>
        <v>J36938</v>
      </c>
      <c r="B71">
        <v>3030</v>
      </c>
      <c r="C71" t="str">
        <f>Inv!B71</f>
        <v>15532</v>
      </c>
      <c r="D71" t="str">
        <f>Inv!A71</f>
        <v>48" 3630-53 Cardinal Red</v>
      </c>
      <c r="E71">
        <f>VLOOKUP($C71,Inv!$B$3:$J$2003,2,FALSE)</f>
        <v>1.8720000000000001</v>
      </c>
      <c r="F71">
        <f>VLOOKUP($C71,Inv!$B$3:$J$2003,5,FALSE)</f>
        <v>44.45</v>
      </c>
      <c r="G71">
        <f>VLOOKUP($C71,Inv!$B$3:$J$2003,3,FALSE)</f>
        <v>3.37</v>
      </c>
      <c r="H71">
        <f ca="1">VLOOKUP($C71,Inv!$B$3:$J$2003,9,FALSE)</f>
        <v>0</v>
      </c>
    </row>
    <row r="72" spans="1:8">
      <c r="A72" t="str">
        <f>Inv!I72</f>
        <v>J36938</v>
      </c>
      <c r="B72">
        <v>3030</v>
      </c>
      <c r="C72" t="str">
        <f>Inv!B72</f>
        <v>15536</v>
      </c>
      <c r="D72" t="str">
        <f>Inv!A72</f>
        <v>48" 3630-73 Dark Red</v>
      </c>
      <c r="E72">
        <f>VLOOKUP($C72,Inv!$B$3:$J$2003,2,FALSE)</f>
        <v>1.875</v>
      </c>
      <c r="F72">
        <f>VLOOKUP($C72,Inv!$B$3:$J$2003,5,FALSE)</f>
        <v>44.45</v>
      </c>
      <c r="G72">
        <f>VLOOKUP($C72,Inv!$B$3:$J$2003,3,FALSE)</f>
        <v>3.375</v>
      </c>
      <c r="H72">
        <f ca="1">VLOOKUP($C72,Inv!$B$3:$J$2003,9,FALSE)</f>
        <v>0</v>
      </c>
    </row>
    <row r="73" spans="1:8">
      <c r="A73" t="str">
        <f>Inv!I73</f>
        <v>J36938</v>
      </c>
      <c r="B73">
        <v>3030</v>
      </c>
      <c r="C73" t="str">
        <f>Inv!B73</f>
        <v>15540</v>
      </c>
      <c r="D73" t="str">
        <f>Inv!A73</f>
        <v>48" 3630-33 Red</v>
      </c>
      <c r="E73">
        <f>VLOOKUP($C73,Inv!$B$3:$J$2003,2,FALSE)</f>
        <v>1.885</v>
      </c>
      <c r="F73">
        <f>VLOOKUP($C73,Inv!$B$3:$J$2003,5,FALSE)</f>
        <v>44.45</v>
      </c>
      <c r="G73">
        <f>VLOOKUP($C73,Inv!$B$3:$J$2003,3,FALSE)</f>
        <v>3.3929999999999998</v>
      </c>
      <c r="H73">
        <f ca="1">VLOOKUP($C73,Inv!$B$3:$J$2003,9,FALSE)</f>
        <v>0</v>
      </c>
    </row>
    <row r="74" spans="1:8">
      <c r="A74" t="str">
        <f>Inv!I74</f>
        <v>J36938</v>
      </c>
      <c r="B74">
        <v>3030</v>
      </c>
      <c r="C74" t="str">
        <f>Inv!B74</f>
        <v>15544</v>
      </c>
      <c r="D74" t="str">
        <f>Inv!A74</f>
        <v>48" 3630-83 Regal Red</v>
      </c>
      <c r="E74">
        <f>VLOOKUP($C74,Inv!$B$3:$J$2003,2,FALSE)</f>
        <v>1.5633300000000001</v>
      </c>
      <c r="F74">
        <f>VLOOKUP($C74,Inv!$B$3:$J$2003,5,FALSE)</f>
        <v>44.45</v>
      </c>
      <c r="G74">
        <f>VLOOKUP($C74,Inv!$B$3:$J$2003,3,FALSE)</f>
        <v>2.8140000000000001</v>
      </c>
      <c r="H74">
        <f ca="1">VLOOKUP($C74,Inv!$B$3:$J$2003,9,FALSE)</f>
        <v>0</v>
      </c>
    </row>
    <row r="75" spans="1:8">
      <c r="A75" t="str">
        <f>Inv!I75</f>
        <v>J36938</v>
      </c>
      <c r="B75">
        <v>3030</v>
      </c>
      <c r="C75" t="str">
        <f>Inv!B75</f>
        <v>15546</v>
      </c>
      <c r="D75" t="str">
        <f>Inv!A75</f>
        <v>48" 3630-93 Fire Engine Red</v>
      </c>
      <c r="E75">
        <f>VLOOKUP($C75,Inv!$B$3:$J$2003,2,FALSE)</f>
        <v>1.875</v>
      </c>
      <c r="F75">
        <f>VLOOKUP($C75,Inv!$B$3:$J$2003,5,FALSE)</f>
        <v>44.45</v>
      </c>
      <c r="G75">
        <f>VLOOKUP($C75,Inv!$B$3:$J$2003,3,FALSE)</f>
        <v>3.375</v>
      </c>
      <c r="H75">
        <f ca="1">VLOOKUP($C75,Inv!$B$3:$J$2003,9,FALSE)</f>
        <v>0</v>
      </c>
    </row>
    <row r="76" spans="1:8">
      <c r="A76" t="str">
        <f>Inv!I76</f>
        <v>J36938</v>
      </c>
      <c r="B76">
        <v>3030</v>
      </c>
      <c r="C76" t="str">
        <f>Inv!B76</f>
        <v>15548</v>
      </c>
      <c r="D76" t="str">
        <f>Inv!A76</f>
        <v>48" 3630-143 Poppy Red</v>
      </c>
      <c r="E76">
        <f>VLOOKUP($C76,Inv!$B$3:$J$2003,2,FALSE)</f>
        <v>2.0569999999999999</v>
      </c>
      <c r="F76">
        <f>VLOOKUP($C76,Inv!$B$3:$J$2003,5,FALSE)</f>
        <v>44.45</v>
      </c>
      <c r="G76">
        <f>VLOOKUP($C76,Inv!$B$3:$J$2003,3,FALSE)</f>
        <v>3.7029999999999998</v>
      </c>
      <c r="H76">
        <f ca="1">VLOOKUP($C76,Inv!$B$3:$J$2003,9,FALSE)</f>
        <v>0</v>
      </c>
    </row>
    <row r="77" spans="1:8">
      <c r="A77" t="str">
        <f>Inv!I77</f>
        <v>J36938</v>
      </c>
      <c r="B77">
        <v>3030</v>
      </c>
      <c r="C77" t="str">
        <f>Inv!B77</f>
        <v>15552</v>
      </c>
      <c r="D77" t="str">
        <f>Inv!A77</f>
        <v>48" 3630-43 Lt Tomato Red</v>
      </c>
      <c r="E77">
        <f>VLOOKUP($C77,Inv!$B$3:$J$2003,2,FALSE)</f>
        <v>1.8480000000000001</v>
      </c>
      <c r="F77">
        <f>VLOOKUP($C77,Inv!$B$3:$J$2003,5,FALSE)</f>
        <v>44.45</v>
      </c>
      <c r="G77">
        <f>VLOOKUP($C77,Inv!$B$3:$J$2003,3,FALSE)</f>
        <v>3.327</v>
      </c>
      <c r="H77">
        <f ca="1">VLOOKUP($C77,Inv!$B$3:$J$2003,9,FALSE)</f>
        <v>0</v>
      </c>
    </row>
    <row r="78" spans="1:8">
      <c r="A78" t="str">
        <f>Inv!I78</f>
        <v>J36938</v>
      </c>
      <c r="B78">
        <v>3030</v>
      </c>
      <c r="C78" t="str">
        <f>Inv!B78</f>
        <v>15556</v>
      </c>
      <c r="D78" t="str">
        <f>Inv!A78</f>
        <v>48" 3630-44 Orange</v>
      </c>
      <c r="E78">
        <f>VLOOKUP($C78,Inv!$B$3:$J$2003,2,FALSE)</f>
        <v>1.9119999999999999</v>
      </c>
      <c r="F78">
        <f>VLOOKUP($C78,Inv!$B$3:$J$2003,5,FALSE)</f>
        <v>44.45</v>
      </c>
      <c r="G78">
        <f>VLOOKUP($C78,Inv!$B$3:$J$2003,3,FALSE)</f>
        <v>3.4420000000000002</v>
      </c>
      <c r="H78">
        <f ca="1">VLOOKUP($C78,Inv!$B$3:$J$2003,9,FALSE)</f>
        <v>0</v>
      </c>
    </row>
    <row r="79" spans="1:8">
      <c r="A79" t="str">
        <f>Inv!I79</f>
        <v>J36938</v>
      </c>
      <c r="B79">
        <v>3030</v>
      </c>
      <c r="C79" t="str">
        <f>Inv!B79</f>
        <v>15560</v>
      </c>
      <c r="D79" t="str">
        <f>Inv!A79</f>
        <v>48" 3630-84 Tangerine</v>
      </c>
      <c r="E79">
        <f>VLOOKUP($C79,Inv!$B$3:$J$2003,2,FALSE)</f>
        <v>1.875</v>
      </c>
      <c r="F79">
        <f>VLOOKUP($C79,Inv!$B$3:$J$2003,5,FALSE)</f>
        <v>44.45</v>
      </c>
      <c r="G79">
        <f>VLOOKUP($C79,Inv!$B$3:$J$2003,3,FALSE)</f>
        <v>3.375</v>
      </c>
      <c r="H79">
        <f ca="1">VLOOKUP($C79,Inv!$B$3:$J$2003,9,FALSE)</f>
        <v>0</v>
      </c>
    </row>
    <row r="80" spans="1:8">
      <c r="A80" t="str">
        <f>Inv!I80</f>
        <v>J36938</v>
      </c>
      <c r="B80">
        <v>3030</v>
      </c>
      <c r="C80" t="str">
        <f>Inv!B80</f>
        <v>15564</v>
      </c>
      <c r="D80" t="str">
        <f>Inv!A80</f>
        <v>48" 3630-74 Kumquat Orange</v>
      </c>
      <c r="E80">
        <f>VLOOKUP($C80,Inv!$B$3:$J$2003,2,FALSE)</f>
        <v>1.5629999999999999</v>
      </c>
      <c r="F80">
        <f>VLOOKUP($C80,Inv!$B$3:$J$2003,5,FALSE)</f>
        <v>44.45</v>
      </c>
      <c r="G80">
        <f>VLOOKUP($C80,Inv!$B$3:$J$2003,3,FALSE)</f>
        <v>2.8140000000000001</v>
      </c>
      <c r="H80">
        <f ca="1">VLOOKUP($C80,Inv!$B$3:$J$2003,9,FALSE)</f>
        <v>0</v>
      </c>
    </row>
    <row r="81" spans="1:8">
      <c r="A81" t="str">
        <f>Inv!I81</f>
        <v>J36938</v>
      </c>
      <c r="B81">
        <v>3030</v>
      </c>
      <c r="C81" t="str">
        <f>Inv!B81</f>
        <v>15568</v>
      </c>
      <c r="D81" t="str">
        <f>Inv!A81</f>
        <v>48" 3630-128 Plum Purple</v>
      </c>
      <c r="E81">
        <f>VLOOKUP($C81,Inv!$B$3:$J$2003,2,FALSE)</f>
        <v>1.615</v>
      </c>
      <c r="F81">
        <f>VLOOKUP($C81,Inv!$B$3:$J$2003,5,FALSE)</f>
        <v>44.45</v>
      </c>
      <c r="G81">
        <f>VLOOKUP($C81,Inv!$B$3:$J$2003,3,FALSE)</f>
        <v>2.907</v>
      </c>
      <c r="H81">
        <f ca="1">VLOOKUP($C81,Inv!$B$3:$J$2003,9,FALSE)</f>
        <v>0</v>
      </c>
    </row>
    <row r="82" spans="1:8">
      <c r="A82" t="str">
        <f>Inv!I82</f>
        <v>J36938</v>
      </c>
      <c r="B82">
        <v>3030</v>
      </c>
      <c r="C82" t="str">
        <f>Inv!B82</f>
        <v>15572</v>
      </c>
      <c r="D82" t="str">
        <f>Inv!A82</f>
        <v>48" 3630-75 Marigold</v>
      </c>
      <c r="E82">
        <f>VLOOKUP($C82,Inv!$B$3:$J$2003,2,FALSE)</f>
        <v>1.5629999999999999</v>
      </c>
      <c r="F82">
        <f>VLOOKUP($C82,Inv!$B$3:$J$2003,5,FALSE)</f>
        <v>44.45</v>
      </c>
      <c r="G82">
        <f>VLOOKUP($C82,Inv!$B$3:$J$2003,3,FALSE)</f>
        <v>2.8140000000000001</v>
      </c>
      <c r="H82">
        <f ca="1">VLOOKUP($C82,Inv!$B$3:$J$2003,9,FALSE)</f>
        <v>0</v>
      </c>
    </row>
    <row r="83" spans="1:8">
      <c r="A83" t="str">
        <f>Inv!I83</f>
        <v>J36938</v>
      </c>
      <c r="B83">
        <v>3030</v>
      </c>
      <c r="C83" t="str">
        <f>Inv!B83</f>
        <v>15576</v>
      </c>
      <c r="D83" t="str">
        <f>Inv!A83</f>
        <v>48" 3630-25 Sunflower</v>
      </c>
      <c r="E83">
        <f>VLOOKUP($C83,Inv!$B$3:$J$2003,2,FALSE)</f>
        <v>1.952</v>
      </c>
      <c r="F83">
        <f>VLOOKUP($C83,Inv!$B$3:$J$2003,5,FALSE)</f>
        <v>44.45</v>
      </c>
      <c r="G83">
        <f>VLOOKUP($C83,Inv!$B$3:$J$2003,3,FALSE)</f>
        <v>3.5139999999999998</v>
      </c>
      <c r="H83">
        <f ca="1">VLOOKUP($C83,Inv!$B$3:$J$2003,9,FALSE)</f>
        <v>0</v>
      </c>
    </row>
    <row r="84" spans="1:8">
      <c r="A84" t="str">
        <f>Inv!I84</f>
        <v>J36938</v>
      </c>
      <c r="B84">
        <v>3030</v>
      </c>
      <c r="C84" t="str">
        <f>Inv!B84</f>
        <v>15580</v>
      </c>
      <c r="D84" t="str">
        <f>Inv!A84</f>
        <v>48" 3630-125 Golden Yellow</v>
      </c>
      <c r="E84">
        <f>VLOOKUP($C84,Inv!$B$3:$J$2003,2,FALSE)</f>
        <v>1.988</v>
      </c>
      <c r="F84">
        <f>VLOOKUP($C84,Inv!$B$3:$J$2003,5,FALSE)</f>
        <v>44.45</v>
      </c>
      <c r="G84">
        <f>VLOOKUP($C84,Inv!$B$3:$J$2003,3,FALSE)</f>
        <v>3.5790000000000002</v>
      </c>
      <c r="H84">
        <f ca="1">VLOOKUP($C84,Inv!$B$3:$J$2003,9,FALSE)</f>
        <v>0</v>
      </c>
    </row>
    <row r="85" spans="1:8">
      <c r="A85" t="str">
        <f>Inv!I85</f>
        <v>J36938</v>
      </c>
      <c r="B85">
        <v>3030</v>
      </c>
      <c r="C85" t="str">
        <f>Inv!B85</f>
        <v>15584</v>
      </c>
      <c r="D85" t="str">
        <f>Inv!A85</f>
        <v>48" 3630-015 Yellow</v>
      </c>
      <c r="E85">
        <f>VLOOKUP($C85,Inv!$B$3:$J$2003,2,FALSE)</f>
        <v>1.8560000000000001</v>
      </c>
      <c r="F85">
        <f>VLOOKUP($C85,Inv!$B$3:$J$2003,5,FALSE)</f>
        <v>44.45</v>
      </c>
      <c r="G85">
        <f>VLOOKUP($C85,Inv!$B$3:$J$2003,3,FALSE)</f>
        <v>3.3410000000000002</v>
      </c>
      <c r="H85">
        <f ca="1">VLOOKUP($C85,Inv!$B$3:$J$2003,9,FALSE)</f>
        <v>0</v>
      </c>
    </row>
    <row r="86" spans="1:8">
      <c r="A86" t="str">
        <f>Inv!I86</f>
        <v>J36938</v>
      </c>
      <c r="B86">
        <v>3030</v>
      </c>
      <c r="C86" t="str">
        <f>Inv!B86</f>
        <v>15588</v>
      </c>
      <c r="D86" t="str">
        <f>Inv!A86</f>
        <v>48" 3630-115 Lt Lemon Yellow</v>
      </c>
      <c r="E86">
        <f>VLOOKUP($C86,Inv!$B$3:$J$2003,2,FALSE)</f>
        <v>1.5629999999999999</v>
      </c>
      <c r="F86">
        <f>VLOOKUP($C86,Inv!$B$3:$J$2003,5,FALSE)</f>
        <v>44.45</v>
      </c>
      <c r="G86">
        <f>VLOOKUP($C86,Inv!$B$3:$J$2003,3,FALSE)</f>
        <v>2.8140000000000001</v>
      </c>
      <c r="H86">
        <f ca="1">VLOOKUP($C86,Inv!$B$3:$J$2003,9,FALSE)</f>
        <v>0</v>
      </c>
    </row>
    <row r="87" spans="1:8">
      <c r="A87" t="str">
        <f>Inv!I87</f>
        <v>J36938</v>
      </c>
      <c r="B87">
        <v>3030</v>
      </c>
      <c r="C87" t="str">
        <f>Inv!B87</f>
        <v>15592</v>
      </c>
      <c r="D87" t="str">
        <f>Inv!A87</f>
        <v>48" 3630-106 Brilliant Green</v>
      </c>
      <c r="E87">
        <f>VLOOKUP($C87,Inv!$B$3:$J$2003,2,FALSE)</f>
        <v>1.5629999999999999</v>
      </c>
      <c r="F87">
        <f>VLOOKUP($C87,Inv!$B$3:$J$2003,5,FALSE)</f>
        <v>44.45</v>
      </c>
      <c r="G87">
        <f>VLOOKUP($C87,Inv!$B$3:$J$2003,3,FALSE)</f>
        <v>2.8140000000000001</v>
      </c>
      <c r="H87">
        <f ca="1">VLOOKUP($C87,Inv!$B$3:$J$2003,9,FALSE)</f>
        <v>0</v>
      </c>
    </row>
    <row r="88" spans="1:8">
      <c r="A88" t="str">
        <f>Inv!I88</f>
        <v>J36938</v>
      </c>
      <c r="B88">
        <v>3030</v>
      </c>
      <c r="C88" t="str">
        <f>Inv!B88</f>
        <v>15596</v>
      </c>
      <c r="D88" t="str">
        <f>Inv!A88</f>
        <v>48" 3630-136 Lime Green</v>
      </c>
      <c r="E88">
        <f>VLOOKUP($C88,Inv!$B$3:$J$2003,2,FALSE)</f>
        <v>1.5629999999999999</v>
      </c>
      <c r="F88">
        <f>VLOOKUP($C88,Inv!$B$3:$J$2003,5,FALSE)</f>
        <v>44.45</v>
      </c>
      <c r="G88">
        <f>VLOOKUP($C88,Inv!$B$3:$J$2003,3,FALSE)</f>
        <v>2.8140000000000001</v>
      </c>
      <c r="H88">
        <f ca="1">VLOOKUP($C88,Inv!$B$3:$J$2003,9,FALSE)</f>
        <v>0</v>
      </c>
    </row>
    <row r="89" spans="1:8">
      <c r="A89" t="str">
        <f>Inv!I89</f>
        <v>J36938</v>
      </c>
      <c r="B89">
        <v>3030</v>
      </c>
      <c r="C89" t="str">
        <f>Inv!B89</f>
        <v>15600</v>
      </c>
      <c r="D89" t="str">
        <f>Inv!A89</f>
        <v>48" 3630-156 Vivid Green</v>
      </c>
      <c r="E89">
        <f>VLOOKUP($C89,Inv!$B$3:$J$2003,2,FALSE)</f>
        <v>1.875</v>
      </c>
      <c r="F89">
        <f>VLOOKUP($C89,Inv!$B$3:$J$2003,5,FALSE)</f>
        <v>44.45</v>
      </c>
      <c r="G89">
        <f>VLOOKUP($C89,Inv!$B$3:$J$2003,3,FALSE)</f>
        <v>3.375</v>
      </c>
      <c r="H89">
        <f ca="1">VLOOKUP($C89,Inv!$B$3:$J$2003,9,FALSE)</f>
        <v>0</v>
      </c>
    </row>
    <row r="90" spans="1:8">
      <c r="A90" t="str">
        <f>Inv!I90</f>
        <v>J36938</v>
      </c>
      <c r="B90">
        <v>3030</v>
      </c>
      <c r="C90" t="str">
        <f>Inv!B90</f>
        <v>15604</v>
      </c>
      <c r="D90" t="str">
        <f>Inv!A90</f>
        <v>48" 3630-146 Lt Kelly Green</v>
      </c>
      <c r="E90">
        <f>VLOOKUP($C90,Inv!$B$3:$J$2003,2,FALSE)</f>
        <v>1.9510000000000001</v>
      </c>
      <c r="F90">
        <f>VLOOKUP($C90,Inv!$B$3:$J$2003,5,FALSE)</f>
        <v>44.45</v>
      </c>
      <c r="G90">
        <f>VLOOKUP($C90,Inv!$B$3:$J$2003,3,FALSE)</f>
        <v>3.512</v>
      </c>
      <c r="H90">
        <f ca="1">VLOOKUP($C90,Inv!$B$3:$J$2003,9,FALSE)</f>
        <v>0</v>
      </c>
    </row>
    <row r="91" spans="1:8">
      <c r="A91" t="str">
        <f>Inv!I91</f>
        <v>J36938</v>
      </c>
      <c r="B91">
        <v>3030</v>
      </c>
      <c r="C91" t="str">
        <f>Inv!B91</f>
        <v>15608</v>
      </c>
      <c r="D91" t="str">
        <f>Inv!A91</f>
        <v>48" 3630-116 Brt Jade Green</v>
      </c>
      <c r="E91">
        <f>VLOOKUP($C91,Inv!$B$3:$J$2003,2,FALSE)</f>
        <v>1.5629999999999999</v>
      </c>
      <c r="F91">
        <f>VLOOKUP($C91,Inv!$B$3:$J$2003,5,FALSE)</f>
        <v>44.45</v>
      </c>
      <c r="G91">
        <f>VLOOKUP($C91,Inv!$B$3:$J$2003,3,FALSE)</f>
        <v>2.8140000000000001</v>
      </c>
      <c r="H91">
        <f ca="1">VLOOKUP($C91,Inv!$B$3:$J$2003,9,FALSE)</f>
        <v>0</v>
      </c>
    </row>
    <row r="92" spans="1:8">
      <c r="A92" t="str">
        <f>Inv!I92</f>
        <v>J36938</v>
      </c>
      <c r="B92">
        <v>3030</v>
      </c>
      <c r="C92" t="str">
        <f>Inv!B92</f>
        <v>15612</v>
      </c>
      <c r="D92" t="str">
        <f>Inv!A92</f>
        <v>48" 3630-26 Green</v>
      </c>
      <c r="E92">
        <f>VLOOKUP($C92,Inv!$B$3:$J$2003,2,FALSE)</f>
        <v>1.875</v>
      </c>
      <c r="F92">
        <f>VLOOKUP($C92,Inv!$B$3:$J$2003,5,FALSE)</f>
        <v>44.45</v>
      </c>
      <c r="G92">
        <f>VLOOKUP($C92,Inv!$B$3:$J$2003,3,FALSE)</f>
        <v>3.375</v>
      </c>
      <c r="H92">
        <f ca="1">VLOOKUP($C92,Inv!$B$3:$J$2003,9,FALSE)</f>
        <v>0</v>
      </c>
    </row>
    <row r="93" spans="1:8">
      <c r="A93" t="str">
        <f>Inv!I93</f>
        <v>J36938</v>
      </c>
      <c r="B93">
        <v>3030</v>
      </c>
      <c r="C93" t="str">
        <f>Inv!B93</f>
        <v>15616</v>
      </c>
      <c r="D93" t="str">
        <f>Inv!A93</f>
        <v>48" 3630-76 Holly Green</v>
      </c>
      <c r="E93">
        <f>VLOOKUP($C93,Inv!$B$3:$J$2003,2,FALSE)</f>
        <v>1.8580000000000001</v>
      </c>
      <c r="F93">
        <f>VLOOKUP($C93,Inv!$B$3:$J$2003,5,FALSE)</f>
        <v>44.45</v>
      </c>
      <c r="G93">
        <f>VLOOKUP($C93,Inv!$B$3:$J$2003,3,FALSE)</f>
        <v>3.3450000000000002</v>
      </c>
      <c r="H93">
        <f ca="1">VLOOKUP($C93,Inv!$B$3:$J$2003,9,FALSE)</f>
        <v>0</v>
      </c>
    </row>
    <row r="94" spans="1:8">
      <c r="A94" t="str">
        <f>Inv!I94</f>
        <v>J36938</v>
      </c>
      <c r="B94">
        <v>3030</v>
      </c>
      <c r="C94" t="str">
        <f>Inv!B94</f>
        <v>15620</v>
      </c>
      <c r="D94" t="str">
        <f>Inv!A94</f>
        <v>48" 3630-126 Dk Emerld Green</v>
      </c>
      <c r="E94">
        <f>VLOOKUP($C94,Inv!$B$3:$J$2003,2,FALSE)</f>
        <v>1.7689999999999999</v>
      </c>
      <c r="F94">
        <f>VLOOKUP($C94,Inv!$B$3:$J$2003,5,FALSE)</f>
        <v>44.45</v>
      </c>
      <c r="G94">
        <f>VLOOKUP($C94,Inv!$B$3:$J$2003,3,FALSE)</f>
        <v>3.1850000000000001</v>
      </c>
      <c r="H94">
        <f ca="1">VLOOKUP($C94,Inv!$B$3:$J$2003,9,FALSE)</f>
        <v>0</v>
      </c>
    </row>
    <row r="95" spans="1:8">
      <c r="A95" t="str">
        <f>Inv!I95</f>
        <v>J36938</v>
      </c>
      <c r="B95">
        <v>3030</v>
      </c>
      <c r="C95" t="str">
        <f>Inv!B95</f>
        <v>15624</v>
      </c>
      <c r="D95" t="str">
        <f>Inv!A95</f>
        <v>48" 3630-236 Turquoise</v>
      </c>
      <c r="E95">
        <f>VLOOKUP($C95,Inv!$B$3:$J$2003,2,FALSE)</f>
        <v>1.875</v>
      </c>
      <c r="F95">
        <f>VLOOKUP($C95,Inv!$B$3:$J$2003,5,FALSE)</f>
        <v>44.45</v>
      </c>
      <c r="G95">
        <f>VLOOKUP($C95,Inv!$B$3:$J$2003,3,FALSE)</f>
        <v>3.375</v>
      </c>
      <c r="H95">
        <f ca="1">VLOOKUP($C95,Inv!$B$3:$J$2003,9,FALSE)</f>
        <v>0</v>
      </c>
    </row>
    <row r="96" spans="1:8">
      <c r="A96" t="str">
        <f>Inv!I96</f>
        <v>J36938</v>
      </c>
      <c r="B96">
        <v>3030</v>
      </c>
      <c r="C96" t="str">
        <f>Inv!B96</f>
        <v>15628</v>
      </c>
      <c r="D96" t="str">
        <f>Inv!A96</f>
        <v>48" 3630-246 Teal Green</v>
      </c>
      <c r="E96">
        <f>VLOOKUP($C96,Inv!$B$3:$J$2003,2,FALSE)</f>
        <v>1.875</v>
      </c>
      <c r="F96">
        <f>VLOOKUP($C96,Inv!$B$3:$J$2003,5,FALSE)</f>
        <v>44.45</v>
      </c>
      <c r="G96">
        <f>VLOOKUP($C96,Inv!$B$3:$J$2003,3,FALSE)</f>
        <v>3.375</v>
      </c>
      <c r="H96">
        <f ca="1">VLOOKUP($C96,Inv!$B$3:$J$2003,9,FALSE)</f>
        <v>0</v>
      </c>
    </row>
    <row r="97" spans="1:8">
      <c r="A97" t="str">
        <f>Inv!I97</f>
        <v>J36938</v>
      </c>
      <c r="B97">
        <v>3030</v>
      </c>
      <c r="C97" t="str">
        <f>Inv!B97</f>
        <v>15632</v>
      </c>
      <c r="D97" t="str">
        <f>Inv!A97</f>
        <v>48" 3630-317 Evening Blue</v>
      </c>
      <c r="E97">
        <f>VLOOKUP($C97,Inv!$B$3:$J$2003,2,FALSE)</f>
        <v>1.5629999999999999</v>
      </c>
      <c r="F97">
        <f>VLOOKUP($C97,Inv!$B$3:$J$2003,5,FALSE)</f>
        <v>44.45</v>
      </c>
      <c r="G97">
        <f>VLOOKUP($C97,Inv!$B$3:$J$2003,3,FALSE)</f>
        <v>2.8140000000000001</v>
      </c>
      <c r="H97">
        <f ca="1">VLOOKUP($C97,Inv!$B$3:$J$2003,9,FALSE)</f>
        <v>0</v>
      </c>
    </row>
    <row r="98" spans="1:8">
      <c r="A98" t="str">
        <f>Inv!I98</f>
        <v>J36938</v>
      </c>
      <c r="B98">
        <v>3030</v>
      </c>
      <c r="C98" t="str">
        <f>Inv!B98</f>
        <v>15636</v>
      </c>
      <c r="D98" t="str">
        <f>Inv!A98</f>
        <v>48" 3630-147 Lt European Blue</v>
      </c>
      <c r="E98">
        <f>VLOOKUP($C98,Inv!$B$3:$J$2003,2,FALSE)</f>
        <v>1.8540000000000001</v>
      </c>
      <c r="F98">
        <f>VLOOKUP($C98,Inv!$B$3:$J$2003,5,FALSE)</f>
        <v>44.45</v>
      </c>
      <c r="G98">
        <f>VLOOKUP($C98,Inv!$B$3:$J$2003,3,FALSE)</f>
        <v>3.3380000000000001</v>
      </c>
      <c r="H98">
        <f ca="1">VLOOKUP($C98,Inv!$B$3:$J$2003,9,FALSE)</f>
        <v>0</v>
      </c>
    </row>
    <row r="99" spans="1:8">
      <c r="A99" t="str">
        <f>Inv!I99</f>
        <v>J36938</v>
      </c>
      <c r="B99">
        <v>3030</v>
      </c>
      <c r="C99" t="str">
        <f>Inv!B99</f>
        <v>15640</v>
      </c>
      <c r="D99" t="str">
        <f>Inv!A99</f>
        <v>48" 3630-57 Olympic Blue</v>
      </c>
      <c r="E99">
        <f>VLOOKUP($C99,Inv!$B$3:$J$2003,2,FALSE)</f>
        <v>1.875</v>
      </c>
      <c r="F99">
        <f>VLOOKUP($C99,Inv!$B$3:$J$2003,5,FALSE)</f>
        <v>44.45</v>
      </c>
      <c r="G99">
        <f>VLOOKUP($C99,Inv!$B$3:$J$2003,3,FALSE)</f>
        <v>3.375</v>
      </c>
      <c r="H99">
        <f ca="1">VLOOKUP($C99,Inv!$B$3:$J$2003,9,FALSE)</f>
        <v>0</v>
      </c>
    </row>
    <row r="100" spans="1:8">
      <c r="A100" t="str">
        <f>Inv!I100</f>
        <v>J36938</v>
      </c>
      <c r="B100">
        <v>3030</v>
      </c>
      <c r="C100" t="str">
        <f>Inv!B100</f>
        <v>15644</v>
      </c>
      <c r="D100" t="str">
        <f>Inv!A100</f>
        <v>48" 3630-337 Process Blue</v>
      </c>
      <c r="E100">
        <f>VLOOKUP($C100,Inv!$B$3:$J$2003,2,FALSE)</f>
        <v>1.5629999999999999</v>
      </c>
      <c r="F100">
        <f>VLOOKUP($C100,Inv!$B$3:$J$2003,5,FALSE)</f>
        <v>44.45</v>
      </c>
      <c r="G100">
        <f>VLOOKUP($C100,Inv!$B$3:$J$2003,3,FALSE)</f>
        <v>2.8140000000000001</v>
      </c>
      <c r="H100">
        <f ca="1">VLOOKUP($C100,Inv!$B$3:$J$2003,9,FALSE)</f>
        <v>0</v>
      </c>
    </row>
    <row r="101" spans="1:8">
      <c r="A101" t="str">
        <f>Inv!I101</f>
        <v>J36938</v>
      </c>
      <c r="B101">
        <v>3030</v>
      </c>
      <c r="C101" t="str">
        <f>Inv!B101</f>
        <v>15648</v>
      </c>
      <c r="D101" t="str">
        <f>Inv!A101</f>
        <v>48" 3630-127 Intense Blue</v>
      </c>
      <c r="E101">
        <f>VLOOKUP($C101,Inv!$B$3:$J$2003,2,FALSE)</f>
        <v>1.97</v>
      </c>
      <c r="F101">
        <f>VLOOKUP($C101,Inv!$B$3:$J$2003,5,FALSE)</f>
        <v>44.45</v>
      </c>
      <c r="G101">
        <f>VLOOKUP($C101,Inv!$B$3:$J$2003,3,FALSE)</f>
        <v>3.5459999999999998</v>
      </c>
      <c r="H101">
        <f ca="1">VLOOKUP($C101,Inv!$B$3:$J$2003,9,FALSE)</f>
        <v>0</v>
      </c>
    </row>
    <row r="102" spans="1:8">
      <c r="A102" t="str">
        <f>Inv!I102</f>
        <v>J36938</v>
      </c>
      <c r="B102">
        <v>3030</v>
      </c>
      <c r="C102" t="str">
        <f>Inv!B102</f>
        <v>15652</v>
      </c>
      <c r="D102" t="str">
        <f>Inv!A102</f>
        <v>48" 3630-167 Bright Blue</v>
      </c>
      <c r="E102">
        <f>VLOOKUP($C102,Inv!$B$3:$J$2003,2,FALSE)</f>
        <v>1.9410000000000001</v>
      </c>
      <c r="F102">
        <f>VLOOKUP($C102,Inv!$B$3:$J$2003,5,FALSE)</f>
        <v>44.45</v>
      </c>
      <c r="G102">
        <f>VLOOKUP($C102,Inv!$B$3:$J$2003,3,FALSE)</f>
        <v>3.4940000000000002</v>
      </c>
      <c r="H102">
        <f ca="1">VLOOKUP($C102,Inv!$B$3:$J$2003,9,FALSE)</f>
        <v>0</v>
      </c>
    </row>
    <row r="103" spans="1:8">
      <c r="A103" t="str">
        <f>Inv!I103</f>
        <v>J36938</v>
      </c>
      <c r="B103">
        <v>3030</v>
      </c>
      <c r="C103" t="str">
        <f>Inv!B103</f>
        <v>15656</v>
      </c>
      <c r="D103" t="str">
        <f>Inv!A103</f>
        <v>48" 3630-97 Bristol Blue</v>
      </c>
      <c r="E103">
        <f>VLOOKUP($C103,Inv!$B$3:$J$2003,2,FALSE)</f>
        <v>1.772</v>
      </c>
      <c r="F103">
        <f>VLOOKUP($C103,Inv!$B$3:$J$2003,5,FALSE)</f>
        <v>44.45</v>
      </c>
      <c r="G103">
        <f>VLOOKUP($C103,Inv!$B$3:$J$2003,3,FALSE)</f>
        <v>3.19</v>
      </c>
      <c r="H103">
        <f ca="1">VLOOKUP($C103,Inv!$B$3:$J$2003,9,FALSE)</f>
        <v>0</v>
      </c>
    </row>
    <row r="104" spans="1:8">
      <c r="A104" t="str">
        <f>Inv!I104</f>
        <v>J36938</v>
      </c>
      <c r="B104">
        <v>3030</v>
      </c>
      <c r="C104" t="str">
        <f>Inv!B104</f>
        <v>15660</v>
      </c>
      <c r="D104" t="str">
        <f>Inv!A104</f>
        <v>48" 3630-157 Sultan Blue</v>
      </c>
      <c r="E104">
        <f>VLOOKUP($C104,Inv!$B$3:$J$2003,2,FALSE)</f>
        <v>2.0529999999999999</v>
      </c>
      <c r="F104">
        <f>VLOOKUP($C104,Inv!$B$3:$J$2003,5,FALSE)</f>
        <v>44.45</v>
      </c>
      <c r="G104">
        <f>VLOOKUP($C104,Inv!$B$3:$J$2003,3,FALSE)</f>
        <v>3.6960000000000002</v>
      </c>
      <c r="H104">
        <f ca="1">VLOOKUP($C104,Inv!$B$3:$J$2003,9,FALSE)</f>
        <v>0</v>
      </c>
    </row>
    <row r="105" spans="1:8">
      <c r="A105" t="str">
        <f>Inv!I105</f>
        <v>J36938</v>
      </c>
      <c r="B105">
        <v>3030</v>
      </c>
      <c r="C105" t="str">
        <f>Inv!B105</f>
        <v>15664</v>
      </c>
      <c r="D105" t="str">
        <f>Inv!A105</f>
        <v>48" 3630-137 European Blue</v>
      </c>
      <c r="E105">
        <f>VLOOKUP($C105,Inv!$B$3:$J$2003,2,FALSE)</f>
        <v>1.92</v>
      </c>
      <c r="F105">
        <f>VLOOKUP($C105,Inv!$B$3:$J$2003,5,FALSE)</f>
        <v>44.45</v>
      </c>
      <c r="G105">
        <f>VLOOKUP($C105,Inv!$B$3:$J$2003,3,FALSE)</f>
        <v>3.456</v>
      </c>
      <c r="H105">
        <f ca="1">VLOOKUP($C105,Inv!$B$3:$J$2003,9,FALSE)</f>
        <v>0</v>
      </c>
    </row>
    <row r="106" spans="1:8">
      <c r="A106" t="str">
        <f>Inv!I106</f>
        <v>J36938</v>
      </c>
      <c r="B106">
        <v>3030</v>
      </c>
      <c r="C106" t="str">
        <f>Inv!B106</f>
        <v>15668</v>
      </c>
      <c r="D106" t="str">
        <f>Inv!A106</f>
        <v>48" 3630-36 Blue</v>
      </c>
      <c r="E106">
        <f>VLOOKUP($C106,Inv!$B$3:$J$2003,2,FALSE)</f>
        <v>1.9339999999999999</v>
      </c>
      <c r="F106">
        <f>VLOOKUP($C106,Inv!$B$3:$J$2003,5,FALSE)</f>
        <v>44.45</v>
      </c>
      <c r="G106">
        <f>VLOOKUP($C106,Inv!$B$3:$J$2003,3,FALSE)</f>
        <v>3.4820000000000002</v>
      </c>
      <c r="H106">
        <f ca="1">VLOOKUP($C106,Inv!$B$3:$J$2003,9,FALSE)</f>
        <v>0</v>
      </c>
    </row>
    <row r="107" spans="1:8">
      <c r="A107" t="str">
        <f>Inv!I107</f>
        <v>J36938</v>
      </c>
      <c r="B107">
        <v>3030</v>
      </c>
      <c r="C107" t="str">
        <f>Inv!B107</f>
        <v>15672</v>
      </c>
      <c r="D107" t="str">
        <f>Inv!A107</f>
        <v>48" 3630-87 Royal Blue</v>
      </c>
      <c r="E107">
        <f>VLOOKUP($C107,Inv!$B$3:$J$2003,2,FALSE)</f>
        <v>1.825</v>
      </c>
      <c r="F107">
        <f>VLOOKUP($C107,Inv!$B$3:$J$2003,5,FALSE)</f>
        <v>44.45</v>
      </c>
      <c r="G107">
        <f>VLOOKUP($C107,Inv!$B$3:$J$2003,3,FALSE)</f>
        <v>3.2850000000000001</v>
      </c>
      <c r="H107">
        <f ca="1">VLOOKUP($C107,Inv!$B$3:$J$2003,9,FALSE)</f>
        <v>0</v>
      </c>
    </row>
    <row r="108" spans="1:8">
      <c r="A108" t="str">
        <f>Inv!I108</f>
        <v>J36938</v>
      </c>
      <c r="B108">
        <v>3030</v>
      </c>
      <c r="C108" t="str">
        <f>Inv!B108</f>
        <v>15676</v>
      </c>
      <c r="D108" t="str">
        <f>Inv!A108</f>
        <v>48" 3630-118 Intense Magenta</v>
      </c>
      <c r="E108">
        <f>VLOOKUP($C108,Inv!$B$3:$J$2003,2,FALSE)</f>
        <v>1.5633300000000001</v>
      </c>
      <c r="F108">
        <f>VLOOKUP($C108,Inv!$B$3:$J$2003,5,FALSE)</f>
        <v>44.45</v>
      </c>
      <c r="G108">
        <f>VLOOKUP($C108,Inv!$B$3:$J$2003,3,FALSE)</f>
        <v>2.8140000000000001</v>
      </c>
      <c r="H108">
        <f ca="1">VLOOKUP($C108,Inv!$B$3:$J$2003,9,FALSE)</f>
        <v>0</v>
      </c>
    </row>
    <row r="109" spans="1:8">
      <c r="A109" t="str">
        <f>Inv!I109</f>
        <v>J36938</v>
      </c>
      <c r="B109">
        <v>3030</v>
      </c>
      <c r="C109" t="str">
        <f>Inv!B109</f>
        <v>15680</v>
      </c>
      <c r="D109" t="str">
        <f>Inv!A109</f>
        <v>48" 3630-108 Pink</v>
      </c>
      <c r="E109">
        <f>VLOOKUP($C109,Inv!$B$3:$J$2003,2,FALSE)</f>
        <v>1.5633300000000001</v>
      </c>
      <c r="F109">
        <f>VLOOKUP($C109,Inv!$B$3:$J$2003,5,FALSE)</f>
        <v>44.45</v>
      </c>
      <c r="G109">
        <f>VLOOKUP($C109,Inv!$B$3:$J$2003,3,FALSE)</f>
        <v>2.8140000000000001</v>
      </c>
      <c r="H109">
        <f ca="1">VLOOKUP($C109,Inv!$B$3:$J$2003,9,FALSE)</f>
        <v>0</v>
      </c>
    </row>
    <row r="110" spans="1:8">
      <c r="A110" t="str">
        <f>Inv!I110</f>
        <v>J36938</v>
      </c>
      <c r="B110">
        <v>3030</v>
      </c>
      <c r="C110" t="str">
        <f>Inv!B110</f>
        <v>15916</v>
      </c>
      <c r="D110" t="str">
        <f>Inv!A110</f>
        <v>60" 3630-20 White</v>
      </c>
      <c r="E110">
        <f>VLOOKUP($C110,Inv!$B$3:$J$2003,2,FALSE)</f>
        <v>1.61</v>
      </c>
      <c r="F110">
        <f>VLOOKUP($C110,Inv!$B$3:$J$2003,5,FALSE)</f>
        <v>44.45</v>
      </c>
      <c r="G110">
        <f>VLOOKUP($C110,Inv!$B$3:$J$2003,3,FALSE)</f>
        <v>2.8980000000000001</v>
      </c>
      <c r="H110">
        <f ca="1">VLOOKUP($C110,Inv!$B$3:$J$2003,9,FALSE)</f>
        <v>0</v>
      </c>
    </row>
    <row r="111" spans="1:8">
      <c r="A111" t="str">
        <f>Inv!I111</f>
        <v>J36938</v>
      </c>
      <c r="B111">
        <v>3030</v>
      </c>
      <c r="C111" t="str">
        <f>Inv!B111</f>
        <v>16440</v>
      </c>
      <c r="D111" t="str">
        <f>Inv!A111</f>
        <v>48" 8510-090 Etchlook</v>
      </c>
      <c r="E111">
        <f>VLOOKUP($C111,Inv!$B$3:$J$2003,2,FALSE)</f>
        <v>1.0249999999999999</v>
      </c>
      <c r="F111">
        <f>VLOOKUP($C111,Inv!$B$3:$J$2003,5,FALSE)</f>
        <v>44.45</v>
      </c>
      <c r="G111">
        <f>VLOOKUP($C111,Inv!$B$3:$J$2003,3,FALSE)</f>
        <v>1.845</v>
      </c>
      <c r="H111">
        <f ca="1">VLOOKUP($C111,Inv!$B$3:$J$2003,9,FALSE)</f>
        <v>0</v>
      </c>
    </row>
    <row r="112" spans="1:8">
      <c r="A112" t="str">
        <f>Inv!I112</f>
        <v>J36938</v>
      </c>
      <c r="B112">
        <v>3030</v>
      </c>
      <c r="C112" t="str">
        <f>Inv!B112</f>
        <v>16600</v>
      </c>
      <c r="D112" t="str">
        <f>Inv!A112</f>
        <v>48" 7125-10 White</v>
      </c>
      <c r="E112">
        <f>VLOOKUP($C112,Inv!$B$3:$J$2003,2,FALSE)</f>
        <v>1.155</v>
      </c>
      <c r="F112">
        <f>VLOOKUP($C112,Inv!$B$3:$J$2003,5,FALSE)</f>
        <v>44.45</v>
      </c>
      <c r="G112">
        <f>VLOOKUP($C112,Inv!$B$3:$J$2003,3,FALSE)</f>
        <v>2.0790000000000002</v>
      </c>
      <c r="H112">
        <f ca="1">VLOOKUP($C112,Inv!$B$3:$J$2003,9,FALSE)</f>
        <v>0</v>
      </c>
    </row>
    <row r="113" spans="1:8">
      <c r="A113" t="str">
        <f>Inv!I113</f>
        <v>J36938</v>
      </c>
      <c r="B113">
        <v>3030</v>
      </c>
      <c r="C113" t="str">
        <f>Inv!B113</f>
        <v>16601</v>
      </c>
      <c r="D113" t="str">
        <f>Inv!A113</f>
        <v>48" 7125-11 Pearl Gray</v>
      </c>
      <c r="E113">
        <f>VLOOKUP($C113,Inv!$B$3:$J$2003,2,FALSE)</f>
        <v>0.90500000000000003</v>
      </c>
      <c r="F113">
        <f>VLOOKUP($C113,Inv!$B$3:$J$2003,5,FALSE)</f>
        <v>44.45</v>
      </c>
      <c r="G113">
        <f>VLOOKUP($C113,Inv!$B$3:$J$2003,3,FALSE)</f>
        <v>1.629</v>
      </c>
      <c r="H113">
        <f ca="1">VLOOKUP($C113,Inv!$B$3:$J$2003,9,FALSE)</f>
        <v>0</v>
      </c>
    </row>
    <row r="114" spans="1:8">
      <c r="A114" t="str">
        <f>Inv!I114</f>
        <v>J36938</v>
      </c>
      <c r="B114">
        <v>3030</v>
      </c>
      <c r="C114" t="str">
        <f>Inv!B114</f>
        <v>16602</v>
      </c>
      <c r="D114" t="str">
        <f>Inv!A114</f>
        <v>48" 7125-12 Black</v>
      </c>
      <c r="E114">
        <f>VLOOKUP($C114,Inv!$B$3:$J$2003,2,FALSE)</f>
        <v>1.046</v>
      </c>
      <c r="F114">
        <f>VLOOKUP($C114,Inv!$B$3:$J$2003,5,FALSE)</f>
        <v>44.45</v>
      </c>
      <c r="G114">
        <f>VLOOKUP($C114,Inv!$B$3:$J$2003,3,FALSE)</f>
        <v>1.883</v>
      </c>
      <c r="H114">
        <f ca="1">VLOOKUP($C114,Inv!$B$3:$J$2003,9,FALSE)</f>
        <v>0</v>
      </c>
    </row>
    <row r="115" spans="1:8">
      <c r="A115" t="str">
        <f>Inv!I115</f>
        <v>J36938</v>
      </c>
      <c r="B115">
        <v>3030</v>
      </c>
      <c r="C115" t="str">
        <f>Inv!B115</f>
        <v>16603</v>
      </c>
      <c r="D115" t="str">
        <f>Inv!A115</f>
        <v>48" 7125-13 Tomato Red</v>
      </c>
      <c r="E115">
        <f>VLOOKUP($C115,Inv!$B$3:$J$2003,2,FALSE)</f>
        <v>1.1599999999999999</v>
      </c>
      <c r="F115">
        <f>VLOOKUP($C115,Inv!$B$3:$J$2003,5,FALSE)</f>
        <v>44.45</v>
      </c>
      <c r="G115">
        <f>VLOOKUP($C115,Inv!$B$3:$J$2003,3,FALSE)</f>
        <v>2.0880000000000001</v>
      </c>
      <c r="H115">
        <f ca="1">VLOOKUP($C115,Inv!$B$3:$J$2003,9,FALSE)</f>
        <v>0</v>
      </c>
    </row>
    <row r="116" spans="1:8">
      <c r="A116" t="str">
        <f>Inv!I116</f>
        <v>J36938</v>
      </c>
      <c r="B116">
        <v>3030</v>
      </c>
      <c r="C116" t="str">
        <f>Inv!B116</f>
        <v>16604</v>
      </c>
      <c r="D116" t="str">
        <f>Inv!A116</f>
        <v>48" 7125-14 Bright Orange</v>
      </c>
      <c r="E116">
        <f>VLOOKUP($C116,Inv!$B$3:$J$2003,2,FALSE)</f>
        <v>1.0429999999999999</v>
      </c>
      <c r="F116">
        <f>VLOOKUP($C116,Inv!$B$3:$J$2003,5,FALSE)</f>
        <v>44.45</v>
      </c>
      <c r="G116">
        <f>VLOOKUP($C116,Inv!$B$3:$J$2003,3,FALSE)</f>
        <v>1.8779999999999999</v>
      </c>
      <c r="H116">
        <f ca="1">VLOOKUP($C116,Inv!$B$3:$J$2003,9,FALSE)</f>
        <v>0</v>
      </c>
    </row>
    <row r="117" spans="1:8">
      <c r="A117" t="str">
        <f>Inv!I117</f>
        <v>J36938</v>
      </c>
      <c r="B117">
        <v>3030</v>
      </c>
      <c r="C117" t="str">
        <f>Inv!B117</f>
        <v>16605</v>
      </c>
      <c r="D117" t="str">
        <f>Inv!A117</f>
        <v>48" 7125-15 Bright Yellow</v>
      </c>
      <c r="E117">
        <f>VLOOKUP($C117,Inv!$B$3:$J$2003,2,FALSE)</f>
        <v>1.1659999999999999</v>
      </c>
      <c r="F117">
        <f>VLOOKUP($C117,Inv!$B$3:$J$2003,5,FALSE)</f>
        <v>44.45</v>
      </c>
      <c r="G117">
        <f>VLOOKUP($C117,Inv!$B$3:$J$2003,3,FALSE)</f>
        <v>2.0990000000000002</v>
      </c>
      <c r="H117">
        <f ca="1">VLOOKUP($C117,Inv!$B$3:$J$2003,9,FALSE)</f>
        <v>0</v>
      </c>
    </row>
    <row r="118" spans="1:8">
      <c r="A118" t="str">
        <f>Inv!I118</f>
        <v>J36938</v>
      </c>
      <c r="B118">
        <v>3030</v>
      </c>
      <c r="C118" t="str">
        <f>Inv!B118</f>
        <v>16607</v>
      </c>
      <c r="D118" t="str">
        <f>Inv!A118</f>
        <v>48" 7125-17 Vivid Blue</v>
      </c>
      <c r="E118">
        <f>VLOOKUP($C118,Inv!$B$3:$J$2003,2,FALSE)</f>
        <v>0.97699999999999998</v>
      </c>
      <c r="F118">
        <f>VLOOKUP($C118,Inv!$B$3:$J$2003,5,FALSE)</f>
        <v>44.45</v>
      </c>
      <c r="G118">
        <f>VLOOKUP($C118,Inv!$B$3:$J$2003,3,FALSE)</f>
        <v>1.7589999999999999</v>
      </c>
      <c r="H118">
        <f ca="1">VLOOKUP($C118,Inv!$B$3:$J$2003,9,FALSE)</f>
        <v>0</v>
      </c>
    </row>
    <row r="119" spans="1:8">
      <c r="A119" t="str">
        <f>Inv!I119</f>
        <v>J36938</v>
      </c>
      <c r="B119">
        <v>3030</v>
      </c>
      <c r="C119" t="str">
        <f>Inv!B119</f>
        <v>16609</v>
      </c>
      <c r="D119" t="str">
        <f>Inv!A119</f>
        <v>48" 7125-19 Deep Mahogany Brwn</v>
      </c>
      <c r="E119">
        <f>VLOOKUP($C119,Inv!$B$3:$J$2003,2,FALSE)</f>
        <v>0.98799999999999999</v>
      </c>
      <c r="F119">
        <f>VLOOKUP($C119,Inv!$B$3:$J$2003,5,FALSE)</f>
        <v>44.45</v>
      </c>
      <c r="G119">
        <f>VLOOKUP($C119,Inv!$B$3:$J$2003,3,FALSE)</f>
        <v>1.7789999999999999</v>
      </c>
      <c r="H119">
        <f ca="1">VLOOKUP($C119,Inv!$B$3:$J$2003,9,FALSE)</f>
        <v>0</v>
      </c>
    </row>
    <row r="120" spans="1:8">
      <c r="A120" t="str">
        <f>Inv!I120</f>
        <v>J36938</v>
      </c>
      <c r="B120">
        <v>3030</v>
      </c>
      <c r="C120" t="str">
        <f>Inv!B120</f>
        <v>16610</v>
      </c>
      <c r="D120" t="str">
        <f>Inv!A120</f>
        <v>48" 7125-20 Matte White</v>
      </c>
      <c r="E120">
        <f>VLOOKUP($C120,Inv!$B$3:$J$2003,2,FALSE)</f>
        <v>0.86799999999999999</v>
      </c>
      <c r="F120">
        <f>VLOOKUP($C120,Inv!$B$3:$J$2003,5,FALSE)</f>
        <v>44.45</v>
      </c>
      <c r="G120">
        <f>VLOOKUP($C120,Inv!$B$3:$J$2003,3,FALSE)</f>
        <v>1.5629999999999999</v>
      </c>
      <c r="H120">
        <f ca="1">VLOOKUP($C120,Inv!$B$3:$J$2003,9,FALSE)</f>
        <v>0</v>
      </c>
    </row>
    <row r="121" spans="1:8">
      <c r="A121" t="str">
        <f>Inv!I121</f>
        <v>J36938</v>
      </c>
      <c r="B121">
        <v>3030</v>
      </c>
      <c r="C121" t="str">
        <f>Inv!B121</f>
        <v>16612</v>
      </c>
      <c r="D121" t="str">
        <f>Inv!A121</f>
        <v>48" 7125-22 Matte Black</v>
      </c>
      <c r="E121">
        <f>VLOOKUP($C121,Inv!$B$3:$J$2003,2,FALSE)</f>
        <v>1.0680000000000001</v>
      </c>
      <c r="F121">
        <f>VLOOKUP($C121,Inv!$B$3:$J$2003,5,FALSE)</f>
        <v>44.45</v>
      </c>
      <c r="G121">
        <f>VLOOKUP($C121,Inv!$B$3:$J$2003,3,FALSE)</f>
        <v>1.923</v>
      </c>
      <c r="H121">
        <f ca="1">VLOOKUP($C121,Inv!$B$3:$J$2003,9,FALSE)</f>
        <v>0</v>
      </c>
    </row>
    <row r="122" spans="1:8">
      <c r="A122" t="str">
        <f>Inv!I122</f>
        <v>J36938</v>
      </c>
      <c r="B122">
        <v>3030</v>
      </c>
      <c r="C122" t="str">
        <f>Inv!B122</f>
        <v>16613</v>
      </c>
      <c r="D122" t="str">
        <f>Inv!A122</f>
        <v>48" 7125-23 Deep Red</v>
      </c>
      <c r="E122">
        <f>VLOOKUP($C122,Inv!$B$3:$J$2003,2,FALSE)</f>
        <v>0.98799999999999999</v>
      </c>
      <c r="F122">
        <f>VLOOKUP($C122,Inv!$B$3:$J$2003,5,FALSE)</f>
        <v>44.45</v>
      </c>
      <c r="G122">
        <f>VLOOKUP($C122,Inv!$B$3:$J$2003,3,FALSE)</f>
        <v>1.7789999999999999</v>
      </c>
      <c r="H122">
        <f ca="1">VLOOKUP($C122,Inv!$B$3:$J$2003,9,FALSE)</f>
        <v>0</v>
      </c>
    </row>
    <row r="123" spans="1:8">
      <c r="A123" t="str">
        <f>Inv!I123</f>
        <v>J36938</v>
      </c>
      <c r="B123">
        <v>3030</v>
      </c>
      <c r="C123" t="str">
        <f>Inv!B123</f>
        <v>16614</v>
      </c>
      <c r="D123" t="str">
        <f>Inv!A123</f>
        <v>48" 7125-24 Terra Cotta</v>
      </c>
      <c r="E123">
        <f>VLOOKUP($C123,Inv!$B$3:$J$2003,2,FALSE)</f>
        <v>0.98833000000000004</v>
      </c>
      <c r="F123">
        <f>VLOOKUP($C123,Inv!$B$3:$J$2003,5,FALSE)</f>
        <v>44.45</v>
      </c>
      <c r="G123">
        <f>VLOOKUP($C123,Inv!$B$3:$J$2003,3,FALSE)</f>
        <v>1.7789999999999999</v>
      </c>
      <c r="H123">
        <f ca="1">VLOOKUP($C123,Inv!$B$3:$J$2003,9,FALSE)</f>
        <v>0</v>
      </c>
    </row>
    <row r="124" spans="1:8">
      <c r="A124" t="str">
        <f>Inv!I124</f>
        <v>J36938</v>
      </c>
      <c r="B124">
        <v>3030</v>
      </c>
      <c r="C124" t="str">
        <f>Inv!B124</f>
        <v>16615</v>
      </c>
      <c r="D124" t="str">
        <f>Inv!A124</f>
        <v>48" 7125-25 Sunflower</v>
      </c>
      <c r="E124">
        <f>VLOOKUP($C124,Inv!$B$3:$J$2003,2,FALSE)</f>
        <v>1.35</v>
      </c>
      <c r="F124">
        <f>VLOOKUP($C124,Inv!$B$3:$J$2003,5,FALSE)</f>
        <v>44.45</v>
      </c>
      <c r="G124">
        <f>VLOOKUP($C124,Inv!$B$3:$J$2003,3,FALSE)</f>
        <v>2.4300000000000002</v>
      </c>
      <c r="H124">
        <f ca="1">VLOOKUP($C124,Inv!$B$3:$J$2003,9,FALSE)</f>
        <v>0</v>
      </c>
    </row>
    <row r="125" spans="1:8">
      <c r="A125" t="str">
        <f>Inv!I125</f>
        <v>J36938</v>
      </c>
      <c r="B125">
        <v>3030</v>
      </c>
      <c r="C125" t="str">
        <f>Inv!B125</f>
        <v>16617</v>
      </c>
      <c r="D125" t="str">
        <f>Inv!A125</f>
        <v>48" 7125-27 Indigo</v>
      </c>
      <c r="E125">
        <f>VLOOKUP($C125,Inv!$B$3:$J$2003,2,FALSE)</f>
        <v>0.98799999999999999</v>
      </c>
      <c r="F125">
        <f>VLOOKUP($C125,Inv!$B$3:$J$2003,5,FALSE)</f>
        <v>44.45</v>
      </c>
      <c r="G125">
        <f>VLOOKUP($C125,Inv!$B$3:$J$2003,3,FALSE)</f>
        <v>1.7789999999999999</v>
      </c>
      <c r="H125">
        <f ca="1">VLOOKUP($C125,Inv!$B$3:$J$2003,9,FALSE)</f>
        <v>0</v>
      </c>
    </row>
    <row r="126" spans="1:8">
      <c r="A126" t="str">
        <f>Inv!I126</f>
        <v>J36938</v>
      </c>
      <c r="B126">
        <v>3030</v>
      </c>
      <c r="C126" t="str">
        <f>Inv!B126</f>
        <v>16619</v>
      </c>
      <c r="D126" t="str">
        <f>Inv!A126</f>
        <v>48" 7125-29 Russet Brown</v>
      </c>
      <c r="E126">
        <f>VLOOKUP($C126,Inv!$B$3:$J$2003,2,FALSE)</f>
        <v>0.98799999999999999</v>
      </c>
      <c r="F126">
        <f>VLOOKUP($C126,Inv!$B$3:$J$2003,5,FALSE)</f>
        <v>44.45</v>
      </c>
      <c r="G126">
        <f>VLOOKUP($C126,Inv!$B$3:$J$2003,3,FALSE)</f>
        <v>1.7789999999999999</v>
      </c>
      <c r="H126">
        <f ca="1">VLOOKUP($C126,Inv!$B$3:$J$2003,9,FALSE)</f>
        <v>0</v>
      </c>
    </row>
    <row r="127" spans="1:8">
      <c r="A127" t="str">
        <f>Inv!I127</f>
        <v>J36938</v>
      </c>
      <c r="B127">
        <v>3030</v>
      </c>
      <c r="C127" t="str">
        <f>Inv!B127</f>
        <v>16621</v>
      </c>
      <c r="D127" t="str">
        <f>Inv!A127</f>
        <v>48" 7125-31 Medium Gray</v>
      </c>
      <c r="E127">
        <f>VLOOKUP($C127,Inv!$B$3:$J$2003,2,FALSE)</f>
        <v>0.98</v>
      </c>
      <c r="F127">
        <f>VLOOKUP($C127,Inv!$B$3:$J$2003,5,FALSE)</f>
        <v>44.45</v>
      </c>
      <c r="G127">
        <f>VLOOKUP($C127,Inv!$B$3:$J$2003,3,FALSE)</f>
        <v>1.764</v>
      </c>
      <c r="H127">
        <f ca="1">VLOOKUP($C127,Inv!$B$3:$J$2003,9,FALSE)</f>
        <v>0</v>
      </c>
    </row>
    <row r="128" spans="1:8">
      <c r="A128" t="str">
        <f>Inv!I128</f>
        <v>J36938</v>
      </c>
      <c r="B128">
        <v>3030</v>
      </c>
      <c r="C128" t="str">
        <f>Inv!B128</f>
        <v>16627</v>
      </c>
      <c r="D128" t="str">
        <f>Inv!A128</f>
        <v>48" 7125-37 Sapphire Blue</v>
      </c>
      <c r="E128">
        <f>VLOOKUP($C128,Inv!$B$3:$J$2003,2,FALSE)</f>
        <v>1.1080000000000001</v>
      </c>
      <c r="F128">
        <f>VLOOKUP($C128,Inv!$B$3:$J$2003,5,FALSE)</f>
        <v>44.45</v>
      </c>
      <c r="G128">
        <f>VLOOKUP($C128,Inv!$B$3:$J$2003,3,FALSE)</f>
        <v>1.9950000000000001</v>
      </c>
      <c r="H128">
        <f ca="1">VLOOKUP($C128,Inv!$B$3:$J$2003,9,FALSE)</f>
        <v>0</v>
      </c>
    </row>
    <row r="129" spans="1:8">
      <c r="A129" t="str">
        <f>Inv!I129</f>
        <v>J36938</v>
      </c>
      <c r="B129">
        <v>3030</v>
      </c>
      <c r="C129" t="str">
        <f>Inv!B129</f>
        <v>16628</v>
      </c>
      <c r="D129" t="str">
        <f>Inv!A129</f>
        <v>48" 7125-38 Royal Purple</v>
      </c>
      <c r="E129">
        <f>VLOOKUP($C129,Inv!$B$3:$J$2003,2,FALSE)</f>
        <v>0.98833000000000004</v>
      </c>
      <c r="F129">
        <f>VLOOKUP($C129,Inv!$B$3:$J$2003,5,FALSE)</f>
        <v>44.45</v>
      </c>
      <c r="G129">
        <f>VLOOKUP($C129,Inv!$B$3:$J$2003,3,FALSE)</f>
        <v>1.7789999999999999</v>
      </c>
      <c r="H129">
        <f ca="1">VLOOKUP($C129,Inv!$B$3:$J$2003,9,FALSE)</f>
        <v>0</v>
      </c>
    </row>
    <row r="130" spans="1:8">
      <c r="A130" t="str">
        <f>Inv!I130</f>
        <v>J36938</v>
      </c>
      <c r="B130">
        <v>3030</v>
      </c>
      <c r="C130" t="str">
        <f>Inv!B130</f>
        <v>16629</v>
      </c>
      <c r="D130" t="str">
        <f>Inv!A130</f>
        <v>48" 7125-39 Tan</v>
      </c>
      <c r="E130">
        <f>VLOOKUP($C130,Inv!$B$3:$J$2003,2,FALSE)</f>
        <v>1.23</v>
      </c>
      <c r="F130">
        <f>VLOOKUP($C130,Inv!$B$3:$J$2003,5,FALSE)</f>
        <v>44.45</v>
      </c>
      <c r="G130">
        <f>VLOOKUP($C130,Inv!$B$3:$J$2003,3,FALSE)</f>
        <v>2.214</v>
      </c>
      <c r="H130">
        <f ca="1">VLOOKUP($C130,Inv!$B$3:$J$2003,9,FALSE)</f>
        <v>0</v>
      </c>
    </row>
    <row r="131" spans="1:8">
      <c r="A131" t="str">
        <f>Inv!I131</f>
        <v>J36938</v>
      </c>
      <c r="B131">
        <v>3030</v>
      </c>
      <c r="C131" t="str">
        <f>Inv!B131</f>
        <v>16631</v>
      </c>
      <c r="D131" t="str">
        <f>Inv!A131</f>
        <v>48" 7125-41 Dark Gray</v>
      </c>
      <c r="E131">
        <f>VLOOKUP($C131,Inv!$B$3:$J$2003,2,FALSE)</f>
        <v>1.0489999999999999</v>
      </c>
      <c r="F131">
        <f>VLOOKUP($C131,Inv!$B$3:$J$2003,5,FALSE)</f>
        <v>44.45</v>
      </c>
      <c r="G131">
        <f>VLOOKUP($C131,Inv!$B$3:$J$2003,3,FALSE)</f>
        <v>1.8879999999999999</v>
      </c>
      <c r="H131">
        <f ca="1">VLOOKUP($C131,Inv!$B$3:$J$2003,9,FALSE)</f>
        <v>0</v>
      </c>
    </row>
    <row r="132" spans="1:8">
      <c r="A132" t="str">
        <f>Inv!I132</f>
        <v>J36938</v>
      </c>
      <c r="B132">
        <v>3030</v>
      </c>
      <c r="C132" t="str">
        <f>Inv!B132</f>
        <v>16636</v>
      </c>
      <c r="D132" t="str">
        <f>Inv!A132</f>
        <v>48" 7125-46 Kelly Green</v>
      </c>
      <c r="E132">
        <f>VLOOKUP($C132,Inv!$B$3:$J$2003,2,FALSE)</f>
        <v>0.98833000000000004</v>
      </c>
      <c r="F132">
        <f>VLOOKUP($C132,Inv!$B$3:$J$2003,5,FALSE)</f>
        <v>44.45</v>
      </c>
      <c r="G132">
        <f>VLOOKUP($C132,Inv!$B$3:$J$2003,3,FALSE)</f>
        <v>1.7789999999999999</v>
      </c>
      <c r="H132">
        <f ca="1">VLOOKUP($C132,Inv!$B$3:$J$2003,9,FALSE)</f>
        <v>0</v>
      </c>
    </row>
    <row r="133" spans="1:8">
      <c r="A133" t="str">
        <f>Inv!I133</f>
        <v>J36938</v>
      </c>
      <c r="B133">
        <v>3030</v>
      </c>
      <c r="C133" t="str">
        <f>Inv!B133</f>
        <v>16637</v>
      </c>
      <c r="D133" t="str">
        <f>Inv!A133</f>
        <v>48" 7125-47 Intense Blue</v>
      </c>
      <c r="E133">
        <f>VLOOKUP($C133,Inv!$B$3:$J$2003,2,FALSE)</f>
        <v>1.641</v>
      </c>
      <c r="F133">
        <f>VLOOKUP($C133,Inv!$B$3:$J$2003,5,FALSE)</f>
        <v>44.45</v>
      </c>
      <c r="G133">
        <f>VLOOKUP($C133,Inv!$B$3:$J$2003,3,FALSE)</f>
        <v>2.9540000000000002</v>
      </c>
      <c r="H133">
        <f ca="1">VLOOKUP($C133,Inv!$B$3:$J$2003,9,FALSE)</f>
        <v>0</v>
      </c>
    </row>
    <row r="134" spans="1:8">
      <c r="A134" t="str">
        <f>Inv!I134</f>
        <v>J36938</v>
      </c>
      <c r="B134">
        <v>3030</v>
      </c>
      <c r="C134" t="str">
        <f>Inv!B134</f>
        <v>16638</v>
      </c>
      <c r="D134" t="str">
        <f>Inv!A134</f>
        <v>48" 7125-48 Purple</v>
      </c>
      <c r="E134">
        <f>VLOOKUP($C134,Inv!$B$3:$J$2003,2,FALSE)</f>
        <v>0.98833000000000004</v>
      </c>
      <c r="F134">
        <f>VLOOKUP($C134,Inv!$B$3:$J$2003,5,FALSE)</f>
        <v>44.45</v>
      </c>
      <c r="G134">
        <f>VLOOKUP($C134,Inv!$B$3:$J$2003,3,FALSE)</f>
        <v>1.7789999999999999</v>
      </c>
      <c r="H134">
        <f ca="1">VLOOKUP($C134,Inv!$B$3:$J$2003,9,FALSE)</f>
        <v>0</v>
      </c>
    </row>
    <row r="135" spans="1:8">
      <c r="A135" t="str">
        <f>Inv!I135</f>
        <v>J36938</v>
      </c>
      <c r="B135">
        <v>3030</v>
      </c>
      <c r="C135" t="str">
        <f>Inv!B135</f>
        <v>16639</v>
      </c>
      <c r="D135" t="str">
        <f>Inv!A135</f>
        <v>48" 7125-49 Beige</v>
      </c>
      <c r="E135">
        <f>VLOOKUP($C135,Inv!$B$3:$J$2003,2,FALSE)</f>
        <v>1.2729999999999999</v>
      </c>
      <c r="F135">
        <f>VLOOKUP($C135,Inv!$B$3:$J$2003,5,FALSE)</f>
        <v>44.45</v>
      </c>
      <c r="G135">
        <f>VLOOKUP($C135,Inv!$B$3:$J$2003,3,FALSE)</f>
        <v>2.2919999999999998</v>
      </c>
      <c r="H135">
        <f ca="1">VLOOKUP($C135,Inv!$B$3:$J$2003,9,FALSE)</f>
        <v>0</v>
      </c>
    </row>
    <row r="136" spans="1:8">
      <c r="A136" t="str">
        <f>Inv!I136</f>
        <v>J36938</v>
      </c>
      <c r="B136">
        <v>3030</v>
      </c>
      <c r="C136" t="str">
        <f>Inv!B136</f>
        <v>16643</v>
      </c>
      <c r="D136" t="str">
        <f>Inv!A136</f>
        <v>48" 7125-53 Cardinal Red</v>
      </c>
      <c r="E136">
        <f>VLOOKUP($C136,Inv!$B$3:$J$2003,2,FALSE)</f>
        <v>1.1359999999999999</v>
      </c>
      <c r="F136">
        <f>VLOOKUP($C136,Inv!$B$3:$J$2003,5,FALSE)</f>
        <v>44.45</v>
      </c>
      <c r="G136">
        <f>VLOOKUP($C136,Inv!$B$3:$J$2003,3,FALSE)</f>
        <v>2.0449999999999999</v>
      </c>
      <c r="H136">
        <f ca="1">VLOOKUP($C136,Inv!$B$3:$J$2003,9,FALSE)</f>
        <v>0</v>
      </c>
    </row>
    <row r="137" spans="1:8">
      <c r="A137" t="str">
        <f>Inv!I137</f>
        <v>J36938</v>
      </c>
      <c r="B137">
        <v>3030</v>
      </c>
      <c r="C137" t="str">
        <f>Inv!B137</f>
        <v>16644</v>
      </c>
      <c r="D137" t="str">
        <f>Inv!A137</f>
        <v>48" 7125-54 Light Orange</v>
      </c>
      <c r="E137">
        <f>VLOOKUP($C137,Inv!$B$3:$J$2003,2,FALSE)</f>
        <v>0.98833000000000004</v>
      </c>
      <c r="F137">
        <f>VLOOKUP($C137,Inv!$B$3:$J$2003,5,FALSE)</f>
        <v>44.45</v>
      </c>
      <c r="G137">
        <f>VLOOKUP($C137,Inv!$B$3:$J$2003,3,FALSE)</f>
        <v>1.7789999999999999</v>
      </c>
      <c r="H137">
        <f ca="1">VLOOKUP($C137,Inv!$B$3:$J$2003,9,FALSE)</f>
        <v>0</v>
      </c>
    </row>
    <row r="138" spans="1:8">
      <c r="A138" t="str">
        <f>Inv!I138</f>
        <v>J36938</v>
      </c>
      <c r="B138">
        <v>3030</v>
      </c>
      <c r="C138" t="str">
        <f>Inv!B138</f>
        <v>16646</v>
      </c>
      <c r="D138" t="str">
        <f>Inv!A138</f>
        <v>48" 7125-56 Dark Green</v>
      </c>
      <c r="E138">
        <f>VLOOKUP($C138,Inv!$B$3:$J$2003,2,FALSE)</f>
        <v>1.026</v>
      </c>
      <c r="F138">
        <f>VLOOKUP($C138,Inv!$B$3:$J$2003,5,FALSE)</f>
        <v>44.45</v>
      </c>
      <c r="G138">
        <f>VLOOKUP($C138,Inv!$B$3:$J$2003,3,FALSE)</f>
        <v>1.847</v>
      </c>
      <c r="H138">
        <f ca="1">VLOOKUP($C138,Inv!$B$3:$J$2003,9,FALSE)</f>
        <v>0</v>
      </c>
    </row>
    <row r="139" spans="1:8">
      <c r="A139" t="str">
        <f>Inv!I139</f>
        <v>J36938</v>
      </c>
      <c r="B139">
        <v>3030</v>
      </c>
      <c r="C139" t="str">
        <f>Inv!B139</f>
        <v>16647</v>
      </c>
      <c r="D139" t="str">
        <f>Inv!A139</f>
        <v>48" 7125-57 Olympic Blue</v>
      </c>
      <c r="E139">
        <f>VLOOKUP($C139,Inv!$B$3:$J$2003,2,FALSE)</f>
        <v>0.98799999999999999</v>
      </c>
      <c r="F139">
        <f>VLOOKUP($C139,Inv!$B$3:$J$2003,5,FALSE)</f>
        <v>44.45</v>
      </c>
      <c r="G139">
        <f>VLOOKUP($C139,Inv!$B$3:$J$2003,3,FALSE)</f>
        <v>1.7789999999999999</v>
      </c>
      <c r="H139">
        <f ca="1">VLOOKUP($C139,Inv!$B$3:$J$2003,9,FALSE)</f>
        <v>0</v>
      </c>
    </row>
    <row r="140" spans="1:8">
      <c r="A140" t="str">
        <f>Inv!I140</f>
        <v>J36938</v>
      </c>
      <c r="B140">
        <v>3030</v>
      </c>
      <c r="C140" t="str">
        <f>Inv!B140</f>
        <v>16648</v>
      </c>
      <c r="D140" t="str">
        <f>Inv!A140</f>
        <v>48" 7125-58 Burgundy</v>
      </c>
      <c r="E140">
        <f>VLOOKUP($C140,Inv!$B$3:$J$2003,2,FALSE)</f>
        <v>1.0269999999999999</v>
      </c>
      <c r="F140">
        <f>VLOOKUP($C140,Inv!$B$3:$J$2003,5,FALSE)</f>
        <v>44.45</v>
      </c>
      <c r="G140">
        <f>VLOOKUP($C140,Inv!$B$3:$J$2003,3,FALSE)</f>
        <v>1.849</v>
      </c>
      <c r="H140">
        <f ca="1">VLOOKUP($C140,Inv!$B$3:$J$2003,9,FALSE)</f>
        <v>0</v>
      </c>
    </row>
    <row r="141" spans="1:8">
      <c r="A141" t="str">
        <f>Inv!I141</f>
        <v>J36938</v>
      </c>
      <c r="B141">
        <v>3030</v>
      </c>
      <c r="C141" t="str">
        <f>Inv!B141</f>
        <v>16649</v>
      </c>
      <c r="D141" t="str">
        <f>Inv!A141</f>
        <v>48" 7125-59 Putty</v>
      </c>
      <c r="E141">
        <f>VLOOKUP($C141,Inv!$B$3:$J$2003,2,FALSE)</f>
        <v>0.98799999999999999</v>
      </c>
      <c r="F141">
        <f>VLOOKUP($C141,Inv!$B$3:$J$2003,5,FALSE)</f>
        <v>44.45</v>
      </c>
      <c r="G141">
        <f>VLOOKUP($C141,Inv!$B$3:$J$2003,3,FALSE)</f>
        <v>1.7789999999999999</v>
      </c>
      <c r="H141">
        <f ca="1">VLOOKUP($C141,Inv!$B$3:$J$2003,9,FALSE)</f>
        <v>0</v>
      </c>
    </row>
    <row r="142" spans="1:8">
      <c r="A142" t="str">
        <f>Inv!I142</f>
        <v>J36938</v>
      </c>
      <c r="B142">
        <v>3030</v>
      </c>
      <c r="C142" t="str">
        <f>Inv!B142</f>
        <v>16653</v>
      </c>
      <c r="D142" t="str">
        <f>Inv!A142</f>
        <v>48" 7125-63 Geranium</v>
      </c>
      <c r="E142">
        <f>VLOOKUP($C142,Inv!$B$3:$J$2003,2,FALSE)</f>
        <v>0.98799999999999999</v>
      </c>
      <c r="F142">
        <f>VLOOKUP($C142,Inv!$B$3:$J$2003,5,FALSE)</f>
        <v>44.45</v>
      </c>
      <c r="G142">
        <f>VLOOKUP($C142,Inv!$B$3:$J$2003,3,FALSE)</f>
        <v>1.7789999999999999</v>
      </c>
      <c r="H142">
        <f ca="1">VLOOKUP($C142,Inv!$B$3:$J$2003,9,FALSE)</f>
        <v>0</v>
      </c>
    </row>
    <row r="143" spans="1:8">
      <c r="A143" t="str">
        <f>Inv!I143</f>
        <v>J36938</v>
      </c>
      <c r="B143">
        <v>3030</v>
      </c>
      <c r="C143" t="str">
        <f>Inv!B143</f>
        <v>16654</v>
      </c>
      <c r="D143" t="str">
        <f>Inv!A143</f>
        <v>48" 7125-64 Apricot</v>
      </c>
      <c r="E143">
        <f>VLOOKUP($C143,Inv!$B$3:$J$2003,2,FALSE)</f>
        <v>0.98833000000000004</v>
      </c>
      <c r="F143">
        <f>VLOOKUP($C143,Inv!$B$3:$J$2003,5,FALSE)</f>
        <v>44.45</v>
      </c>
      <c r="G143">
        <f>VLOOKUP($C143,Inv!$B$3:$J$2003,3,FALSE)</f>
        <v>1.7789999999999999</v>
      </c>
      <c r="H143">
        <f ca="1">VLOOKUP($C143,Inv!$B$3:$J$2003,9,FALSE)</f>
        <v>0</v>
      </c>
    </row>
    <row r="144" spans="1:8">
      <c r="A144" t="str">
        <f>Inv!I144</f>
        <v>J36938</v>
      </c>
      <c r="B144">
        <v>3030</v>
      </c>
      <c r="C144" t="str">
        <f>Inv!B144</f>
        <v>16656</v>
      </c>
      <c r="D144" t="str">
        <f>Inv!A144</f>
        <v>48" 7125-66 Forest Green</v>
      </c>
      <c r="E144">
        <f>VLOOKUP($C144,Inv!$B$3:$J$2003,2,FALSE)</f>
        <v>1.1759999999999999</v>
      </c>
      <c r="F144">
        <f>VLOOKUP($C144,Inv!$B$3:$J$2003,5,FALSE)</f>
        <v>44.45</v>
      </c>
      <c r="G144">
        <f>VLOOKUP($C144,Inv!$B$3:$J$2003,3,FALSE)</f>
        <v>2.117</v>
      </c>
      <c r="H144">
        <f ca="1">VLOOKUP($C144,Inv!$B$3:$J$2003,9,FALSE)</f>
        <v>0</v>
      </c>
    </row>
    <row r="145" spans="1:8">
      <c r="A145" t="str">
        <f>Inv!I145</f>
        <v>J36938</v>
      </c>
      <c r="B145">
        <v>3030</v>
      </c>
      <c r="C145" t="str">
        <f>Inv!B145</f>
        <v>16667</v>
      </c>
      <c r="D145" t="str">
        <f>Inv!A145</f>
        <v>48" 7125-77 Peacock Blue</v>
      </c>
      <c r="E145">
        <f>VLOOKUP($C145,Inv!$B$3:$J$2003,2,FALSE)</f>
        <v>0.98799999999999999</v>
      </c>
      <c r="F145">
        <f>VLOOKUP($C145,Inv!$B$3:$J$2003,5,FALSE)</f>
        <v>44.45</v>
      </c>
      <c r="G145">
        <f>VLOOKUP($C145,Inv!$B$3:$J$2003,3,FALSE)</f>
        <v>1.7789999999999999</v>
      </c>
      <c r="H145">
        <f ca="1">VLOOKUP($C145,Inv!$B$3:$J$2003,9,FALSE)</f>
        <v>0</v>
      </c>
    </row>
    <row r="146" spans="1:8">
      <c r="A146" t="str">
        <f>Inv!I146</f>
        <v>J36938</v>
      </c>
      <c r="B146">
        <v>3030</v>
      </c>
      <c r="C146" t="str">
        <f>Inv!B146</f>
        <v>16675</v>
      </c>
      <c r="D146" t="str">
        <f>Inv!A146</f>
        <v>48" 7125-85 Vista Yellow</v>
      </c>
      <c r="E146">
        <f>VLOOKUP($C146,Inv!$B$3:$J$2003,2,FALSE)</f>
        <v>0.98833000000000004</v>
      </c>
      <c r="F146">
        <f>VLOOKUP($C146,Inv!$B$3:$J$2003,5,FALSE)</f>
        <v>44.45</v>
      </c>
      <c r="G146">
        <f>VLOOKUP($C146,Inv!$B$3:$J$2003,3,FALSE)</f>
        <v>1.7789999999999999</v>
      </c>
      <c r="H146">
        <f ca="1">VLOOKUP($C146,Inv!$B$3:$J$2003,9,FALSE)</f>
        <v>0</v>
      </c>
    </row>
    <row r="147" spans="1:8">
      <c r="A147" t="str">
        <f>Inv!I147</f>
        <v>J36938</v>
      </c>
      <c r="B147">
        <v>3030</v>
      </c>
      <c r="C147" t="str">
        <f>Inv!B147</f>
        <v>16676</v>
      </c>
      <c r="D147" t="str">
        <f>Inv!A147</f>
        <v>48" 7125-86 Robin Egg Blue</v>
      </c>
      <c r="E147">
        <f>VLOOKUP($C147,Inv!$B$3:$J$2003,2,FALSE)</f>
        <v>0.98833000000000004</v>
      </c>
      <c r="F147">
        <f>VLOOKUP($C147,Inv!$B$3:$J$2003,5,FALSE)</f>
        <v>44.45</v>
      </c>
      <c r="G147">
        <f>VLOOKUP($C147,Inv!$B$3:$J$2003,3,FALSE)</f>
        <v>1.7789999999999999</v>
      </c>
      <c r="H147">
        <f ca="1">VLOOKUP($C147,Inv!$B$3:$J$2003,9,FALSE)</f>
        <v>0</v>
      </c>
    </row>
    <row r="148" spans="1:8">
      <c r="A148" t="str">
        <f>Inv!I148</f>
        <v>J36938</v>
      </c>
      <c r="B148">
        <v>3030</v>
      </c>
      <c r="C148" t="str">
        <f>Inv!B148</f>
        <v>16678</v>
      </c>
      <c r="D148" t="str">
        <f>Inv!A148</f>
        <v>48" 7125-88 Violet</v>
      </c>
      <c r="E148">
        <f>VLOOKUP($C148,Inv!$B$3:$J$2003,2,FALSE)</f>
        <v>0.98833000000000004</v>
      </c>
      <c r="F148">
        <f>VLOOKUP($C148,Inv!$B$3:$J$2003,5,FALSE)</f>
        <v>44.45</v>
      </c>
      <c r="G148">
        <f>VLOOKUP($C148,Inv!$B$3:$J$2003,3,FALSE)</f>
        <v>1.7789999999999999</v>
      </c>
      <c r="H148">
        <f ca="1">VLOOKUP($C148,Inv!$B$3:$J$2003,9,FALSE)</f>
        <v>0</v>
      </c>
    </row>
    <row r="149" spans="1:8">
      <c r="A149" t="str">
        <f>Inv!I149</f>
        <v>J36938</v>
      </c>
      <c r="B149">
        <v>3030</v>
      </c>
      <c r="C149" t="str">
        <f>Inv!B149</f>
        <v>16679</v>
      </c>
      <c r="D149" t="str">
        <f>Inv!A149</f>
        <v>48" 7125-89 Sandstone</v>
      </c>
      <c r="E149">
        <f>VLOOKUP($C149,Inv!$B$3:$J$2003,2,FALSE)</f>
        <v>0.98833000000000004</v>
      </c>
      <c r="F149">
        <f>VLOOKUP($C149,Inv!$B$3:$J$2003,5,FALSE)</f>
        <v>44.45</v>
      </c>
      <c r="G149">
        <f>VLOOKUP($C149,Inv!$B$3:$J$2003,3,FALSE)</f>
        <v>1.7789999999999999</v>
      </c>
      <c r="H149">
        <f ca="1">VLOOKUP($C149,Inv!$B$3:$J$2003,9,FALSE)</f>
        <v>0</v>
      </c>
    </row>
    <row r="150" spans="1:8">
      <c r="A150" t="str">
        <f>Inv!I150</f>
        <v>J36938</v>
      </c>
      <c r="B150">
        <v>3030</v>
      </c>
      <c r="C150" t="str">
        <f>Inv!B150</f>
        <v>16680</v>
      </c>
      <c r="D150" t="str">
        <f>Inv!A150</f>
        <v>48" 7125-90 Antique White</v>
      </c>
      <c r="E150">
        <f>VLOOKUP($C150,Inv!$B$3:$J$2003,2,FALSE)</f>
        <v>0.98799999999999999</v>
      </c>
      <c r="F150">
        <f>VLOOKUP($C150,Inv!$B$3:$J$2003,5,FALSE)</f>
        <v>44.45</v>
      </c>
      <c r="G150">
        <f>VLOOKUP($C150,Inv!$B$3:$J$2003,3,FALSE)</f>
        <v>1.7789999999999999</v>
      </c>
      <c r="H150">
        <f ca="1">VLOOKUP($C150,Inv!$B$3:$J$2003,9,FALSE)</f>
        <v>0</v>
      </c>
    </row>
    <row r="151" spans="1:8">
      <c r="A151" t="str">
        <f>Inv!I151</f>
        <v>J36938</v>
      </c>
      <c r="B151">
        <v>3030</v>
      </c>
      <c r="C151" t="str">
        <f>Inv!B151</f>
        <v>16686</v>
      </c>
      <c r="D151" t="str">
        <f>Inv!A151</f>
        <v>48" 7125-96 Teal</v>
      </c>
      <c r="E151">
        <f>VLOOKUP($C151,Inv!$B$3:$J$2003,2,FALSE)</f>
        <v>0.98799999999999999</v>
      </c>
      <c r="F151">
        <f>VLOOKUP($C151,Inv!$B$3:$J$2003,5,FALSE)</f>
        <v>44.45</v>
      </c>
      <c r="G151">
        <f>VLOOKUP($C151,Inv!$B$3:$J$2003,3,FALSE)</f>
        <v>1.7789999999999999</v>
      </c>
      <c r="H151">
        <f ca="1">VLOOKUP($C151,Inv!$B$3:$J$2003,9,FALSE)</f>
        <v>0</v>
      </c>
    </row>
    <row r="152" spans="1:8">
      <c r="A152" t="str">
        <f>Inv!I152</f>
        <v>J36938</v>
      </c>
      <c r="B152">
        <v>3030</v>
      </c>
      <c r="C152" t="str">
        <f>Inv!B152</f>
        <v>16688</v>
      </c>
      <c r="D152" t="str">
        <f>Inv!A152</f>
        <v>48" 7125-98 Dark Violet</v>
      </c>
      <c r="E152">
        <f>VLOOKUP($C152,Inv!$B$3:$J$2003,2,FALSE)</f>
        <v>0.98833000000000004</v>
      </c>
      <c r="F152">
        <f>VLOOKUP($C152,Inv!$B$3:$J$2003,5,FALSE)</f>
        <v>44.45</v>
      </c>
      <c r="G152">
        <f>VLOOKUP($C152,Inv!$B$3:$J$2003,3,FALSE)</f>
        <v>1.7789999999999999</v>
      </c>
      <c r="H152">
        <f ca="1">VLOOKUP($C152,Inv!$B$3:$J$2003,9,FALSE)</f>
        <v>0</v>
      </c>
    </row>
    <row r="153" spans="1:8">
      <c r="A153" t="str">
        <f>Inv!I153</f>
        <v>J36938</v>
      </c>
      <c r="B153">
        <v>3030</v>
      </c>
      <c r="C153" t="str">
        <f>Inv!B153</f>
        <v>16689</v>
      </c>
      <c r="D153" t="str">
        <f>Inv!A153</f>
        <v>48" 7125-99 Fawn</v>
      </c>
      <c r="E153">
        <f>VLOOKUP($C153,Inv!$B$3:$J$2003,2,FALSE)</f>
        <v>0.98799999999999999</v>
      </c>
      <c r="F153">
        <f>VLOOKUP($C153,Inv!$B$3:$J$2003,5,FALSE)</f>
        <v>44.45</v>
      </c>
      <c r="G153">
        <f>VLOOKUP($C153,Inv!$B$3:$J$2003,3,FALSE)</f>
        <v>1.7789999999999999</v>
      </c>
      <c r="H153">
        <f ca="1">VLOOKUP($C153,Inv!$B$3:$J$2003,9,FALSE)</f>
        <v>0</v>
      </c>
    </row>
    <row r="154" spans="1:8">
      <c r="A154" t="str">
        <f>Inv!I154</f>
        <v>J36938</v>
      </c>
      <c r="B154">
        <v>3030</v>
      </c>
      <c r="C154" t="str">
        <f>Inv!B154</f>
        <v>16693</v>
      </c>
      <c r="D154" t="str">
        <f>Inv!A154</f>
        <v>48" 7125-103 Magenta</v>
      </c>
      <c r="E154">
        <f>VLOOKUP($C154,Inv!$B$3:$J$2003,2,FALSE)</f>
        <v>1.2529999999999999</v>
      </c>
      <c r="F154">
        <f>VLOOKUP($C154,Inv!$B$3:$J$2003,5,FALSE)</f>
        <v>44.45</v>
      </c>
      <c r="G154">
        <f>VLOOKUP($C154,Inv!$B$3:$J$2003,3,FALSE)</f>
        <v>2.2559999999999998</v>
      </c>
      <c r="H154">
        <f ca="1">VLOOKUP($C154,Inv!$B$3:$J$2003,9,FALSE)</f>
        <v>0</v>
      </c>
    </row>
    <row r="155" spans="1:8">
      <c r="A155" t="str">
        <f>Inv!I155</f>
        <v>J36938</v>
      </c>
      <c r="B155">
        <v>3030</v>
      </c>
      <c r="C155" t="str">
        <f>Inv!B155</f>
        <v>16695</v>
      </c>
      <c r="D155" t="str">
        <f>Inv!A155</f>
        <v>48" 7125-105 Harvest Gold</v>
      </c>
      <c r="E155">
        <f>VLOOKUP($C155,Inv!$B$3:$J$2003,2,FALSE)</f>
        <v>1.175</v>
      </c>
      <c r="F155">
        <f>VLOOKUP($C155,Inv!$B$3:$J$2003,5,FALSE)</f>
        <v>44.45</v>
      </c>
      <c r="G155">
        <f>VLOOKUP($C155,Inv!$B$3:$J$2003,3,FALSE)</f>
        <v>2.1150000000000002</v>
      </c>
      <c r="H155">
        <f ca="1">VLOOKUP($C155,Inv!$B$3:$J$2003,9,FALSE)</f>
        <v>0</v>
      </c>
    </row>
    <row r="156" spans="1:8">
      <c r="A156" t="str">
        <f>Inv!I156</f>
        <v>J36938</v>
      </c>
      <c r="B156">
        <v>3030</v>
      </c>
      <c r="C156" t="str">
        <f>Inv!B156</f>
        <v>16704</v>
      </c>
      <c r="D156" t="str">
        <f>Inv!A156</f>
        <v>48" 7125-114 Clear</v>
      </c>
      <c r="E156">
        <f>VLOOKUP($C156,Inv!$B$3:$J$2003,2,FALSE)</f>
        <v>0.98833000000000004</v>
      </c>
      <c r="F156">
        <f>VLOOKUP($C156,Inv!$B$3:$J$2003,5,FALSE)</f>
        <v>44.45</v>
      </c>
      <c r="G156">
        <f>VLOOKUP($C156,Inv!$B$3:$J$2003,3,FALSE)</f>
        <v>1.7789999999999999</v>
      </c>
      <c r="H156">
        <f ca="1">VLOOKUP($C156,Inv!$B$3:$J$2003,9,FALSE)</f>
        <v>0</v>
      </c>
    </row>
    <row r="157" spans="1:8">
      <c r="A157" t="str">
        <f>Inv!I157</f>
        <v>J36938</v>
      </c>
      <c r="B157">
        <v>3030</v>
      </c>
      <c r="C157" t="str">
        <f>Inv!B157</f>
        <v>16710</v>
      </c>
      <c r="D157" t="str">
        <f>Inv!A157</f>
        <v>48" 7125-120 Satin Aluminum</v>
      </c>
      <c r="E157">
        <f>VLOOKUP($C157,Inv!$B$3:$J$2003,2,FALSE)</f>
        <v>1.117</v>
      </c>
      <c r="F157">
        <f>VLOOKUP($C157,Inv!$B$3:$J$2003,5,FALSE)</f>
        <v>44.45</v>
      </c>
      <c r="G157">
        <f>VLOOKUP($C157,Inv!$B$3:$J$2003,3,FALSE)</f>
        <v>2.0110000000000001</v>
      </c>
      <c r="H157">
        <f ca="1">VLOOKUP($C157,Inv!$B$3:$J$2003,9,FALSE)</f>
        <v>0</v>
      </c>
    </row>
    <row r="158" spans="1:8">
      <c r="A158" t="str">
        <f>Inv!I158</f>
        <v>J36938</v>
      </c>
      <c r="B158">
        <v>3030</v>
      </c>
      <c r="C158" t="str">
        <f>Inv!B158</f>
        <v>16720</v>
      </c>
      <c r="D158" t="str">
        <f>Inv!A158</f>
        <v>48" 7125-130 Eggshell</v>
      </c>
      <c r="E158">
        <f>VLOOKUP($C158,Inv!$B$3:$J$2003,2,FALSE)</f>
        <v>0.98833000000000004</v>
      </c>
      <c r="F158">
        <f>VLOOKUP($C158,Inv!$B$3:$J$2003,5,FALSE)</f>
        <v>44.45</v>
      </c>
      <c r="G158">
        <f>VLOOKUP($C158,Inv!$B$3:$J$2003,3,FALSE)</f>
        <v>1.7789999999999999</v>
      </c>
      <c r="H158">
        <f ca="1">VLOOKUP($C158,Inv!$B$3:$J$2003,9,FALSE)</f>
        <v>0</v>
      </c>
    </row>
    <row r="159" spans="1:8">
      <c r="A159" t="str">
        <f>Inv!I159</f>
        <v>J36938</v>
      </c>
      <c r="B159">
        <v>3030</v>
      </c>
      <c r="C159" t="str">
        <f>Inv!B159</f>
        <v>16721</v>
      </c>
      <c r="D159" t="str">
        <f>Inv!A159</f>
        <v>48" 7125-131 Satin Gold</v>
      </c>
      <c r="E159">
        <f>VLOOKUP($C159,Inv!$B$3:$J$2003,2,FALSE)</f>
        <v>0.97799999999999998</v>
      </c>
      <c r="F159">
        <f>VLOOKUP($C159,Inv!$B$3:$J$2003,5,FALSE)</f>
        <v>44.45</v>
      </c>
      <c r="G159">
        <f>VLOOKUP($C159,Inv!$B$3:$J$2003,3,FALSE)</f>
        <v>1.7609999999999999</v>
      </c>
      <c r="H159">
        <f ca="1">VLOOKUP($C159,Inv!$B$3:$J$2003,9,FALSE)</f>
        <v>0</v>
      </c>
    </row>
    <row r="160" spans="1:8">
      <c r="A160" t="str">
        <f>Inv!I160</f>
        <v>J36938</v>
      </c>
      <c r="B160">
        <v>3030</v>
      </c>
      <c r="C160" t="str">
        <f>Inv!B160</f>
        <v>16729</v>
      </c>
      <c r="D160" t="str">
        <f>Inv!A160</f>
        <v>48" 7125-139 Saddle Brown</v>
      </c>
      <c r="E160">
        <f>VLOOKUP($C160,Inv!$B$3:$J$2003,2,FALSE)</f>
        <v>0.98833000000000004</v>
      </c>
      <c r="F160">
        <f>VLOOKUP($C160,Inv!$B$3:$J$2003,5,FALSE)</f>
        <v>44.45</v>
      </c>
      <c r="G160">
        <f>VLOOKUP($C160,Inv!$B$3:$J$2003,3,FALSE)</f>
        <v>1.7789999999999999</v>
      </c>
      <c r="H160">
        <f ca="1">VLOOKUP($C160,Inv!$B$3:$J$2003,9,FALSE)</f>
        <v>0</v>
      </c>
    </row>
    <row r="161" spans="1:8">
      <c r="A161" t="str">
        <f>Inv!I161</f>
        <v>J36938</v>
      </c>
      <c r="B161">
        <v>3030</v>
      </c>
      <c r="C161" t="str">
        <f>Inv!B161</f>
        <v>16750</v>
      </c>
      <c r="D161" t="str">
        <f>Inv!A161</f>
        <v>48" 7125-151 Traffic Gray</v>
      </c>
      <c r="E161">
        <f>VLOOKUP($C161,Inv!$B$3:$J$2003,2,FALSE)</f>
        <v>0.98799999999999999</v>
      </c>
      <c r="F161">
        <f>VLOOKUP($C161,Inv!$B$3:$J$2003,5,FALSE)</f>
        <v>44.45</v>
      </c>
      <c r="G161">
        <f>VLOOKUP($C161,Inv!$B$3:$J$2003,3,FALSE)</f>
        <v>1.7789999999999999</v>
      </c>
      <c r="H161">
        <f ca="1">VLOOKUP($C161,Inv!$B$3:$J$2003,9,FALSE)</f>
        <v>0</v>
      </c>
    </row>
    <row r="162" spans="1:8">
      <c r="A162" t="str">
        <f>Inv!I162</f>
        <v>J36938</v>
      </c>
      <c r="B162">
        <v>3030</v>
      </c>
      <c r="C162" t="str">
        <f>Inv!B162</f>
        <v>16766</v>
      </c>
      <c r="D162" t="str">
        <f>Inv!A162</f>
        <v>48" 7125-176 Aqua</v>
      </c>
      <c r="E162">
        <f>VLOOKUP($C162,Inv!$B$3:$J$2003,2,FALSE)</f>
        <v>0.98833000000000004</v>
      </c>
      <c r="F162">
        <f>VLOOKUP($C162,Inv!$B$3:$J$2003,5,FALSE)</f>
        <v>44.45</v>
      </c>
      <c r="G162">
        <f>VLOOKUP($C162,Inv!$B$3:$J$2003,3,FALSE)</f>
        <v>1.7789999999999999</v>
      </c>
      <c r="H162">
        <f ca="1">VLOOKUP($C162,Inv!$B$3:$J$2003,9,FALSE)</f>
        <v>0</v>
      </c>
    </row>
    <row r="163" spans="1:8">
      <c r="A163" t="str">
        <f>Inv!I163</f>
        <v>J36938</v>
      </c>
      <c r="B163">
        <v>3030</v>
      </c>
      <c r="C163" t="str">
        <f>Inv!B163</f>
        <v>16767</v>
      </c>
      <c r="D163" t="str">
        <f>Inv!A163</f>
        <v>48" 7125-177 Shadow Blue</v>
      </c>
      <c r="E163">
        <f>VLOOKUP($C163,Inv!$B$3:$J$2003,2,FALSE)</f>
        <v>0.98899999999999999</v>
      </c>
      <c r="F163">
        <f>VLOOKUP($C163,Inv!$B$3:$J$2003,5,FALSE)</f>
        <v>44.45</v>
      </c>
      <c r="G163">
        <f>VLOOKUP($C163,Inv!$B$3:$J$2003,3,FALSE)</f>
        <v>1.78</v>
      </c>
      <c r="H163">
        <f ca="1">VLOOKUP($C163,Inv!$B$3:$J$2003,9,FALSE)</f>
        <v>0</v>
      </c>
    </row>
    <row r="164" spans="1:8">
      <c r="A164" t="str">
        <f>Inv!I164</f>
        <v>J36938</v>
      </c>
      <c r="B164">
        <v>3030</v>
      </c>
      <c r="C164" t="str">
        <f>Inv!B164</f>
        <v>16776</v>
      </c>
      <c r="D164" t="str">
        <f>Inv!A164</f>
        <v>48" 7125-186 Bright Green</v>
      </c>
      <c r="E164">
        <f>VLOOKUP($C164,Inv!$B$3:$J$2003,2,FALSE)</f>
        <v>0.98799999999999999</v>
      </c>
      <c r="F164">
        <f>VLOOKUP($C164,Inv!$B$3:$J$2003,5,FALSE)</f>
        <v>44.45</v>
      </c>
      <c r="G164">
        <f>VLOOKUP($C164,Inv!$B$3:$J$2003,3,FALSE)</f>
        <v>1.7789999999999999</v>
      </c>
      <c r="H164">
        <f ca="1">VLOOKUP($C164,Inv!$B$3:$J$2003,9,FALSE)</f>
        <v>0</v>
      </c>
    </row>
    <row r="165" spans="1:8">
      <c r="A165" t="str">
        <f>Inv!I165</f>
        <v>J36938</v>
      </c>
      <c r="B165">
        <v>3030</v>
      </c>
      <c r="C165" t="str">
        <f>Inv!B165</f>
        <v>16783</v>
      </c>
      <c r="D165" t="str">
        <f>Inv!A165</f>
        <v>48" 7125-193 Mauve</v>
      </c>
      <c r="E165">
        <f>VLOOKUP($C165,Inv!$B$3:$J$2003,2,FALSE)</f>
        <v>0.98833000000000004</v>
      </c>
      <c r="F165">
        <f>VLOOKUP($C165,Inv!$B$3:$J$2003,5,FALSE)</f>
        <v>44.45</v>
      </c>
      <c r="G165">
        <f>VLOOKUP($C165,Inv!$B$3:$J$2003,3,FALSE)</f>
        <v>1.7789999999999999</v>
      </c>
      <c r="H165">
        <f ca="1">VLOOKUP($C165,Inv!$B$3:$J$2003,9,FALSE)</f>
        <v>0</v>
      </c>
    </row>
    <row r="166" spans="1:8">
      <c r="A166" t="str">
        <f>Inv!I166</f>
        <v>J36938</v>
      </c>
      <c r="B166">
        <v>3030</v>
      </c>
      <c r="C166" t="str">
        <f>Inv!B166</f>
        <v>16786</v>
      </c>
      <c r="D166" t="str">
        <f>Inv!A166</f>
        <v>48" 7125-196 Apple Green</v>
      </c>
      <c r="E166">
        <f>VLOOKUP($C166,Inv!$B$3:$J$2003,2,FALSE)</f>
        <v>0.98833000000000004</v>
      </c>
      <c r="F166">
        <f>VLOOKUP($C166,Inv!$B$3:$J$2003,5,FALSE)</f>
        <v>44.45</v>
      </c>
      <c r="G166">
        <f>VLOOKUP($C166,Inv!$B$3:$J$2003,3,FALSE)</f>
        <v>1.7789999999999999</v>
      </c>
      <c r="H166">
        <f ca="1">VLOOKUP($C166,Inv!$B$3:$J$2003,9,FALSE)</f>
        <v>0</v>
      </c>
    </row>
    <row r="167" spans="1:8">
      <c r="A167" t="str">
        <f>Inv!I167</f>
        <v>J36938</v>
      </c>
      <c r="B167">
        <v>3030</v>
      </c>
      <c r="C167" t="str">
        <f>Inv!B167</f>
        <v>16787</v>
      </c>
      <c r="D167" t="str">
        <f>Inv!A167</f>
        <v>48" 7125-197 Light Navy</v>
      </c>
      <c r="E167">
        <f>VLOOKUP($C167,Inv!$B$3:$J$2003,2,FALSE)</f>
        <v>1.101</v>
      </c>
      <c r="F167">
        <f>VLOOKUP($C167,Inv!$B$3:$J$2003,5,FALSE)</f>
        <v>44.45</v>
      </c>
      <c r="G167">
        <f>VLOOKUP($C167,Inv!$B$3:$J$2003,3,FALSE)</f>
        <v>1.982</v>
      </c>
      <c r="H167">
        <f ca="1">VLOOKUP($C167,Inv!$B$3:$J$2003,9,FALSE)</f>
        <v>0</v>
      </c>
    </row>
    <row r="168" spans="1:8">
      <c r="A168" t="str">
        <f>Inv!I168</f>
        <v>J36938</v>
      </c>
      <c r="B168">
        <v>3030</v>
      </c>
      <c r="C168" t="str">
        <f>Inv!B168</f>
        <v>16853</v>
      </c>
      <c r="D168" t="str">
        <f>Inv!A168</f>
        <v>48" 7125-263 Prfct Match Red</v>
      </c>
      <c r="E168">
        <f>VLOOKUP($C168,Inv!$B$3:$J$2003,2,FALSE)</f>
        <v>1.6579999999999999</v>
      </c>
      <c r="F168">
        <f>VLOOKUP($C168,Inv!$B$3:$J$2003,5,FALSE)</f>
        <v>44.45</v>
      </c>
      <c r="G168">
        <f>VLOOKUP($C168,Inv!$B$3:$J$2003,3,FALSE)</f>
        <v>2.9849999999999999</v>
      </c>
      <c r="H168">
        <f ca="1">VLOOKUP($C168,Inv!$B$3:$J$2003,9,FALSE)</f>
        <v>0</v>
      </c>
    </row>
    <row r="169" spans="1:8">
      <c r="A169" t="str">
        <f>Inv!I169</f>
        <v>J36938</v>
      </c>
      <c r="B169">
        <v>3030</v>
      </c>
      <c r="C169" t="str">
        <f>Inv!B169</f>
        <v>16863</v>
      </c>
      <c r="D169" t="str">
        <f>Inv!A169</f>
        <v>48" 7125-273 Process Magenta</v>
      </c>
      <c r="E169">
        <f>VLOOKUP($C169,Inv!$B$3:$J$2003,2,FALSE)</f>
        <v>0.98833000000000004</v>
      </c>
      <c r="F169">
        <f>VLOOKUP($C169,Inv!$B$3:$J$2003,5,FALSE)</f>
        <v>44.45</v>
      </c>
      <c r="G169">
        <f>VLOOKUP($C169,Inv!$B$3:$J$2003,3,FALSE)</f>
        <v>1.7789999999999999</v>
      </c>
      <c r="H169">
        <f ca="1">VLOOKUP($C169,Inv!$B$3:$J$2003,9,FALSE)</f>
        <v>0</v>
      </c>
    </row>
    <row r="170" spans="1:8">
      <c r="A170" t="str">
        <f>Inv!I170</f>
        <v>J36938</v>
      </c>
      <c r="B170">
        <v>3030</v>
      </c>
      <c r="C170" t="str">
        <f>Inv!B170</f>
        <v>16866</v>
      </c>
      <c r="D170" t="str">
        <f>Inv!A170</f>
        <v>48" 7125-276 Bottle Green</v>
      </c>
      <c r="E170">
        <f>VLOOKUP($C170,Inv!$B$3:$J$2003,2,FALSE)</f>
        <v>0.98833000000000004</v>
      </c>
      <c r="F170">
        <f>VLOOKUP($C170,Inv!$B$3:$J$2003,5,FALSE)</f>
        <v>44.45</v>
      </c>
      <c r="G170">
        <f>VLOOKUP($C170,Inv!$B$3:$J$2003,3,FALSE)</f>
        <v>1.7789999999999999</v>
      </c>
      <c r="H170">
        <f ca="1">VLOOKUP($C170,Inv!$B$3:$J$2003,9,FALSE)</f>
        <v>0</v>
      </c>
    </row>
    <row r="171" spans="1:8">
      <c r="A171" t="str">
        <f>Inv!I171</f>
        <v>J36938</v>
      </c>
      <c r="B171">
        <v>3030</v>
      </c>
      <c r="C171" t="str">
        <f>Inv!B171</f>
        <v>16881</v>
      </c>
      <c r="D171" t="str">
        <f>Inv!A171</f>
        <v>48" 7125-293 Atomic Red</v>
      </c>
      <c r="E171">
        <f>VLOOKUP($C171,Inv!$B$3:$J$2003,2,FALSE)</f>
        <v>1.23</v>
      </c>
      <c r="F171">
        <f>VLOOKUP($C171,Inv!$B$3:$J$2003,5,FALSE)</f>
        <v>44.45</v>
      </c>
      <c r="G171">
        <f>VLOOKUP($C171,Inv!$B$3:$J$2003,3,FALSE)</f>
        <v>2.214</v>
      </c>
      <c r="H171">
        <f ca="1">VLOOKUP($C171,Inv!$B$3:$J$2003,9,FALSE)</f>
        <v>0</v>
      </c>
    </row>
    <row r="172" spans="1:8">
      <c r="A172" t="str">
        <f>Inv!I172</f>
        <v>J36938</v>
      </c>
      <c r="B172">
        <v>3030</v>
      </c>
      <c r="C172" t="str">
        <f>Inv!B172</f>
        <v>16897</v>
      </c>
      <c r="D172" t="str">
        <f>Inv!A172</f>
        <v>48" 7125-307 Dark Aqua</v>
      </c>
      <c r="E172">
        <f>VLOOKUP($C172,Inv!$B$3:$J$2003,2,FALSE)</f>
        <v>0.98833000000000004</v>
      </c>
      <c r="F172">
        <f>VLOOKUP($C172,Inv!$B$3:$J$2003,5,FALSE)</f>
        <v>44.45</v>
      </c>
      <c r="G172">
        <f>VLOOKUP($C172,Inv!$B$3:$J$2003,3,FALSE)</f>
        <v>1.7789999999999999</v>
      </c>
      <c r="H172">
        <f ca="1">VLOOKUP($C172,Inv!$B$3:$J$2003,9,FALSE)</f>
        <v>0</v>
      </c>
    </row>
    <row r="173" spans="1:8">
      <c r="A173" t="str">
        <f>Inv!I173</f>
        <v>J36938</v>
      </c>
      <c r="B173">
        <v>3030</v>
      </c>
      <c r="C173" t="str">
        <f>Inv!B173</f>
        <v>16947</v>
      </c>
      <c r="D173" t="str">
        <f>Inv!A173</f>
        <v>48" 7125-357 Bermuda Blue</v>
      </c>
      <c r="E173">
        <f>VLOOKUP($C173,Inv!$B$3:$J$2003,2,FALSE)</f>
        <v>1.103</v>
      </c>
      <c r="F173">
        <f>VLOOKUP($C173,Inv!$B$3:$J$2003,5,FALSE)</f>
        <v>44.45</v>
      </c>
      <c r="G173">
        <f>VLOOKUP($C173,Inv!$B$3:$J$2003,3,FALSE)</f>
        <v>1.986</v>
      </c>
      <c r="H173">
        <f ca="1">VLOOKUP($C173,Inv!$B$3:$J$2003,9,FALSE)</f>
        <v>0</v>
      </c>
    </row>
    <row r="174" spans="1:8">
      <c r="A174" t="str">
        <f>Inv!I174</f>
        <v>J36938</v>
      </c>
      <c r="B174">
        <v>3030</v>
      </c>
      <c r="C174" t="str">
        <f>Inv!B174</f>
        <v>16955</v>
      </c>
      <c r="D174" t="str">
        <f>Inv!A174</f>
        <v>48" 7125-397 Dark Blue</v>
      </c>
      <c r="E174">
        <f>VLOOKUP($C174,Inv!$B$3:$J$2003,2,FALSE)</f>
        <v>1.2370000000000001</v>
      </c>
      <c r="F174">
        <f>VLOOKUP($C174,Inv!$B$3:$J$2003,5,FALSE)</f>
        <v>44.45</v>
      </c>
      <c r="G174">
        <f>VLOOKUP($C174,Inv!$B$3:$J$2003,3,FALSE)</f>
        <v>2.2269999999999999</v>
      </c>
      <c r="H174">
        <f ca="1">VLOOKUP($C174,Inv!$B$3:$J$2003,9,FALSE)</f>
        <v>0</v>
      </c>
    </row>
    <row r="175" spans="1:8">
      <c r="A175" t="str">
        <f>Inv!I175</f>
        <v>J36938</v>
      </c>
      <c r="B175">
        <v>3030</v>
      </c>
      <c r="C175" t="str">
        <f>Inv!B175</f>
        <v>17496</v>
      </c>
      <c r="D175" t="str">
        <f>Inv!A175</f>
        <v>48" 7725-12 Black</v>
      </c>
      <c r="E175">
        <f>VLOOKUP($C175,Inv!$B$3:$J$2003,2,FALSE)</f>
        <v>1.1919999999999999</v>
      </c>
      <c r="F175">
        <f>VLOOKUP($C175,Inv!$B$3:$J$2003,5,FALSE)</f>
        <v>44.45</v>
      </c>
      <c r="G175">
        <f>VLOOKUP($C175,Inv!$B$3:$J$2003,3,FALSE)</f>
        <v>2.1459999999999999</v>
      </c>
      <c r="H175">
        <f ca="1">VLOOKUP($C175,Inv!$B$3:$J$2003,9,FALSE)</f>
        <v>0</v>
      </c>
    </row>
    <row r="176" spans="1:8">
      <c r="A176" t="str">
        <f>Inv!I176</f>
        <v>J36938</v>
      </c>
      <c r="B176">
        <v>3030</v>
      </c>
      <c r="C176" t="str">
        <f>Inv!B176</f>
        <v>17500</v>
      </c>
      <c r="D176" t="str">
        <f>Inv!A176</f>
        <v>48" 7725-10 White</v>
      </c>
      <c r="E176">
        <f>VLOOKUP($C176,Inv!$B$3:$J$2003,2,FALSE)</f>
        <v>1.1559999999999999</v>
      </c>
      <c r="F176">
        <f>VLOOKUP($C176,Inv!$B$3:$J$2003,5,FALSE)</f>
        <v>44.45</v>
      </c>
      <c r="G176">
        <f>VLOOKUP($C176,Inv!$B$3:$J$2003,3,FALSE)</f>
        <v>2.081</v>
      </c>
      <c r="H176">
        <f ca="1">VLOOKUP($C176,Inv!$B$3:$J$2003,9,FALSE)</f>
        <v>0</v>
      </c>
    </row>
    <row r="177" spans="1:8">
      <c r="A177" t="str">
        <f>Inv!I177</f>
        <v>J36938</v>
      </c>
      <c r="B177">
        <v>3030</v>
      </c>
      <c r="C177" t="str">
        <f>Inv!B177</f>
        <v>17504</v>
      </c>
      <c r="D177" t="str">
        <f>Inv!A177</f>
        <v>48" 7725-120 Satin Aluminum</v>
      </c>
      <c r="E177">
        <f>VLOOKUP($C177,Inv!$B$3:$J$2003,2,FALSE)</f>
        <v>1.355</v>
      </c>
      <c r="F177">
        <f>VLOOKUP($C177,Inv!$B$3:$J$2003,5,FALSE)</f>
        <v>44.45</v>
      </c>
      <c r="G177">
        <f>VLOOKUP($C177,Inv!$B$3:$J$2003,3,FALSE)</f>
        <v>2.4390000000000001</v>
      </c>
      <c r="H177">
        <f ca="1">VLOOKUP($C177,Inv!$B$3:$J$2003,9,FALSE)</f>
        <v>0</v>
      </c>
    </row>
    <row r="178" spans="1:8">
      <c r="A178" t="str">
        <f>Inv!I178</f>
        <v>J36938</v>
      </c>
      <c r="B178">
        <v>3030</v>
      </c>
      <c r="C178" t="str">
        <f>Inv!B178</f>
        <v>17508</v>
      </c>
      <c r="D178" t="str">
        <f>Inv!A178</f>
        <v>48" 7725-131 Satin Gold</v>
      </c>
      <c r="E178">
        <f>VLOOKUP($C178,Inv!$B$3:$J$2003,2,FALSE)</f>
        <v>1.528</v>
      </c>
      <c r="F178">
        <f>VLOOKUP($C178,Inv!$B$3:$J$2003,5,FALSE)</f>
        <v>44.45</v>
      </c>
      <c r="G178">
        <f>VLOOKUP($C178,Inv!$B$3:$J$2003,3,FALSE)</f>
        <v>2.7509999999999999</v>
      </c>
      <c r="H178">
        <f ca="1">VLOOKUP($C178,Inv!$B$3:$J$2003,9,FALSE)</f>
        <v>0</v>
      </c>
    </row>
    <row r="179" spans="1:8">
      <c r="A179" t="str">
        <f>Inv!I179</f>
        <v>J36938</v>
      </c>
      <c r="B179">
        <v>3030</v>
      </c>
      <c r="C179" t="str">
        <f>Inv!B179</f>
        <v>17516</v>
      </c>
      <c r="D179" t="str">
        <f>Inv!A179</f>
        <v>48" 7725-20 Matte White</v>
      </c>
      <c r="E179">
        <f>VLOOKUP($C179,Inv!$B$3:$J$2003,2,FALSE)</f>
        <v>1.329</v>
      </c>
      <c r="F179">
        <f>VLOOKUP($C179,Inv!$B$3:$J$2003,5,FALSE)</f>
        <v>44.45</v>
      </c>
      <c r="G179">
        <f>VLOOKUP($C179,Inv!$B$3:$J$2003,3,FALSE)</f>
        <v>2.3919999999999999</v>
      </c>
      <c r="H179">
        <f ca="1">VLOOKUP($C179,Inv!$B$3:$J$2003,9,FALSE)</f>
        <v>0</v>
      </c>
    </row>
    <row r="180" spans="1:8">
      <c r="A180" t="str">
        <f>Inv!I180</f>
        <v>J36938</v>
      </c>
      <c r="B180">
        <v>3030</v>
      </c>
      <c r="C180" t="str">
        <f>Inv!B180</f>
        <v>17518</v>
      </c>
      <c r="D180" t="str">
        <f>Inv!A180</f>
        <v>48" 7725-22 Matte Black</v>
      </c>
      <c r="E180">
        <f>VLOOKUP($C180,Inv!$B$3:$J$2003,2,FALSE)</f>
        <v>1.1919999999999999</v>
      </c>
      <c r="F180">
        <f>VLOOKUP($C180,Inv!$B$3:$J$2003,5,FALSE)</f>
        <v>44.45</v>
      </c>
      <c r="G180">
        <f>VLOOKUP($C180,Inv!$B$3:$J$2003,3,FALSE)</f>
        <v>2.1459999999999999</v>
      </c>
      <c r="H180">
        <f ca="1">VLOOKUP($C180,Inv!$B$3:$J$2003,9,FALSE)</f>
        <v>0</v>
      </c>
    </row>
    <row r="181" spans="1:8">
      <c r="A181" t="str">
        <f>Inv!I181</f>
        <v>J36938</v>
      </c>
      <c r="B181">
        <v>3030</v>
      </c>
      <c r="C181" t="str">
        <f>Inv!B181</f>
        <v>17524</v>
      </c>
      <c r="D181" t="str">
        <f>Inv!A181</f>
        <v>48" 7725-90 Antique White</v>
      </c>
      <c r="E181">
        <f>VLOOKUP($C181,Inv!$B$3:$J$2003,2,FALSE)</f>
        <v>1.4039999999999999</v>
      </c>
      <c r="F181">
        <f>VLOOKUP($C181,Inv!$B$3:$J$2003,5,FALSE)</f>
        <v>44.45</v>
      </c>
      <c r="G181">
        <f>VLOOKUP($C181,Inv!$B$3:$J$2003,3,FALSE)</f>
        <v>2.5270000000000001</v>
      </c>
      <c r="H181">
        <f ca="1">VLOOKUP($C181,Inv!$B$3:$J$2003,9,FALSE)</f>
        <v>0</v>
      </c>
    </row>
    <row r="182" spans="1:8">
      <c r="A182" t="str">
        <f>Inv!I182</f>
        <v>J36938</v>
      </c>
      <c r="B182">
        <v>3030</v>
      </c>
      <c r="C182" t="str">
        <f>Inv!B182</f>
        <v>17528</v>
      </c>
      <c r="D182" t="str">
        <f>Inv!A182</f>
        <v>48" 7725-11 Pearl Gray</v>
      </c>
      <c r="E182">
        <f>VLOOKUP($C182,Inv!$B$3:$J$2003,2,FALSE)</f>
        <v>1.357</v>
      </c>
      <c r="F182">
        <f>VLOOKUP($C182,Inv!$B$3:$J$2003,5,FALSE)</f>
        <v>44.45</v>
      </c>
      <c r="G182">
        <f>VLOOKUP($C182,Inv!$B$3:$J$2003,3,FALSE)</f>
        <v>2.4430000000000001</v>
      </c>
      <c r="H182">
        <f ca="1">VLOOKUP($C182,Inv!$B$3:$J$2003,9,FALSE)</f>
        <v>0</v>
      </c>
    </row>
    <row r="183" spans="1:8">
      <c r="A183" t="str">
        <f>Inv!I183</f>
        <v>J36938</v>
      </c>
      <c r="B183">
        <v>3030</v>
      </c>
      <c r="C183" t="str">
        <f>Inv!B183</f>
        <v>17532</v>
      </c>
      <c r="D183" t="str">
        <f>Inv!A183</f>
        <v>48" 7725-31 Medium Gray</v>
      </c>
      <c r="E183">
        <f>VLOOKUP($C183,Inv!$B$3:$J$2003,2,FALSE)</f>
        <v>1.502</v>
      </c>
      <c r="F183">
        <f>VLOOKUP($C183,Inv!$B$3:$J$2003,5,FALSE)</f>
        <v>44.45</v>
      </c>
      <c r="G183">
        <f>VLOOKUP($C183,Inv!$B$3:$J$2003,3,FALSE)</f>
        <v>2.7040000000000002</v>
      </c>
      <c r="H183">
        <f ca="1">VLOOKUP($C183,Inv!$B$3:$J$2003,9,FALSE)</f>
        <v>0</v>
      </c>
    </row>
    <row r="184" spans="1:8">
      <c r="A184" t="str">
        <f>Inv!I184</f>
        <v>J36938</v>
      </c>
      <c r="B184">
        <v>3030</v>
      </c>
      <c r="C184" t="str">
        <f>Inv!B184</f>
        <v>17536</v>
      </c>
      <c r="D184" t="str">
        <f>Inv!A184</f>
        <v>48" 7725-41 Dark Gray</v>
      </c>
      <c r="E184">
        <f>VLOOKUP($C184,Inv!$B$3:$J$2003,2,FALSE)</f>
        <v>1.375</v>
      </c>
      <c r="F184">
        <f>VLOOKUP($C184,Inv!$B$3:$J$2003,5,FALSE)</f>
        <v>44.45</v>
      </c>
      <c r="G184">
        <f>VLOOKUP($C184,Inv!$B$3:$J$2003,3,FALSE)</f>
        <v>2.4750000000000001</v>
      </c>
      <c r="H184">
        <f ca="1">VLOOKUP($C184,Inv!$B$3:$J$2003,9,FALSE)</f>
        <v>0</v>
      </c>
    </row>
    <row r="185" spans="1:8">
      <c r="A185" t="str">
        <f>Inv!I185</f>
        <v>J36938</v>
      </c>
      <c r="B185">
        <v>3030</v>
      </c>
      <c r="C185" t="str">
        <f>Inv!B185</f>
        <v>17540</v>
      </c>
      <c r="D185" t="str">
        <f>Inv!A185</f>
        <v>48" 7725-151 Traffic Gray</v>
      </c>
      <c r="E185">
        <f>VLOOKUP($C185,Inv!$B$3:$J$2003,2,FALSE)</f>
        <v>1.502</v>
      </c>
      <c r="F185">
        <f>VLOOKUP($C185,Inv!$B$3:$J$2003,5,FALSE)</f>
        <v>44.45</v>
      </c>
      <c r="G185">
        <f>VLOOKUP($C185,Inv!$B$3:$J$2003,3,FALSE)</f>
        <v>2.7040000000000002</v>
      </c>
      <c r="H185">
        <f ca="1">VLOOKUP($C185,Inv!$B$3:$J$2003,9,FALSE)</f>
        <v>0</v>
      </c>
    </row>
    <row r="186" spans="1:8">
      <c r="A186" t="str">
        <f>Inv!I186</f>
        <v>J36938</v>
      </c>
      <c r="B186">
        <v>3030</v>
      </c>
      <c r="C186" t="str">
        <f>Inv!B186</f>
        <v>17544</v>
      </c>
      <c r="D186" t="str">
        <f>Inv!A186</f>
        <v>48" 7725-19 Deep Mahogany</v>
      </c>
      <c r="E186">
        <f>VLOOKUP($C186,Inv!$B$3:$J$2003,2,FALSE)</f>
        <v>1.1499999999999999</v>
      </c>
      <c r="F186">
        <f>VLOOKUP($C186,Inv!$B$3:$J$2003,5,FALSE)</f>
        <v>44.45</v>
      </c>
      <c r="G186">
        <f>VLOOKUP($C186,Inv!$B$3:$J$2003,3,FALSE)</f>
        <v>2.0699999999999998</v>
      </c>
      <c r="H186">
        <f ca="1">VLOOKUP($C186,Inv!$B$3:$J$2003,9,FALSE)</f>
        <v>0</v>
      </c>
    </row>
    <row r="187" spans="1:8">
      <c r="A187" t="str">
        <f>Inv!I187</f>
        <v>J36938</v>
      </c>
      <c r="B187">
        <v>3030</v>
      </c>
      <c r="C187" t="str">
        <f>Inv!B187</f>
        <v>17556</v>
      </c>
      <c r="D187" t="str">
        <f>Inv!A187</f>
        <v>48" 7725-39 Tan</v>
      </c>
      <c r="E187">
        <f>VLOOKUP($C187,Inv!$B$3:$J$2003,2,FALSE)</f>
        <v>1.1499999999999999</v>
      </c>
      <c r="F187">
        <f>VLOOKUP($C187,Inv!$B$3:$J$2003,5,FALSE)</f>
        <v>44.45</v>
      </c>
      <c r="G187">
        <f>VLOOKUP($C187,Inv!$B$3:$J$2003,3,FALSE)</f>
        <v>2.0699999999999998</v>
      </c>
      <c r="H187">
        <f ca="1">VLOOKUP($C187,Inv!$B$3:$J$2003,9,FALSE)</f>
        <v>0</v>
      </c>
    </row>
    <row r="188" spans="1:8">
      <c r="A188" t="str">
        <f>Inv!I188</f>
        <v>J36938</v>
      </c>
      <c r="B188">
        <v>3030</v>
      </c>
      <c r="C188" t="str">
        <f>Inv!B188</f>
        <v>17560</v>
      </c>
      <c r="D188" t="str">
        <f>Inv!A188</f>
        <v>48" 7725-49 Beige</v>
      </c>
      <c r="E188">
        <f>VLOOKUP($C188,Inv!$B$3:$J$2003,2,FALSE)</f>
        <v>1.462</v>
      </c>
      <c r="F188">
        <f>VLOOKUP($C188,Inv!$B$3:$J$2003,5,FALSE)</f>
        <v>44.45</v>
      </c>
      <c r="G188">
        <f>VLOOKUP($C188,Inv!$B$3:$J$2003,3,FALSE)</f>
        <v>2.6320000000000001</v>
      </c>
      <c r="H188">
        <f ca="1">VLOOKUP($C188,Inv!$B$3:$J$2003,9,FALSE)</f>
        <v>0</v>
      </c>
    </row>
    <row r="189" spans="1:8">
      <c r="A189" t="str">
        <f>Inv!I189</f>
        <v>J36938</v>
      </c>
      <c r="B189">
        <v>3030</v>
      </c>
      <c r="C189" t="str">
        <f>Inv!B189</f>
        <v>17564</v>
      </c>
      <c r="D189" t="str">
        <f>Inv!A189</f>
        <v>48" 7725-89 Sandstone</v>
      </c>
      <c r="E189">
        <f>VLOOKUP($C189,Inv!$B$3:$J$2003,2,FALSE)</f>
        <v>1.1499999999999999</v>
      </c>
      <c r="F189">
        <f>VLOOKUP($C189,Inv!$B$3:$J$2003,5,FALSE)</f>
        <v>44.45</v>
      </c>
      <c r="G189">
        <f>VLOOKUP($C189,Inv!$B$3:$J$2003,3,FALSE)</f>
        <v>2.0699999999999998</v>
      </c>
      <c r="H189">
        <f ca="1">VLOOKUP($C189,Inv!$B$3:$J$2003,9,FALSE)</f>
        <v>0</v>
      </c>
    </row>
    <row r="190" spans="1:8">
      <c r="A190" t="str">
        <f>Inv!I190</f>
        <v>J36938</v>
      </c>
      <c r="B190">
        <v>3030</v>
      </c>
      <c r="C190" t="str">
        <f>Inv!B190</f>
        <v>17568</v>
      </c>
      <c r="D190" t="str">
        <f>Inv!A190</f>
        <v>48" 7725-229 Copper Metallic</v>
      </c>
      <c r="E190">
        <f>VLOOKUP($C190,Inv!$B$3:$J$2003,2,FALSE)</f>
        <v>1.1499999999999999</v>
      </c>
      <c r="F190">
        <f>VLOOKUP($C190,Inv!$B$3:$J$2003,5,FALSE)</f>
        <v>44.45</v>
      </c>
      <c r="G190">
        <f>VLOOKUP($C190,Inv!$B$3:$J$2003,3,FALSE)</f>
        <v>2.0699999999999998</v>
      </c>
      <c r="H190">
        <f ca="1">VLOOKUP($C190,Inv!$B$3:$J$2003,9,FALSE)</f>
        <v>0</v>
      </c>
    </row>
    <row r="191" spans="1:8">
      <c r="A191" t="str">
        <f>Inv!I191</f>
        <v>J36938</v>
      </c>
      <c r="B191">
        <v>3030</v>
      </c>
      <c r="C191" t="str">
        <f>Inv!B191</f>
        <v>17588</v>
      </c>
      <c r="D191" t="str">
        <f>Inv!A191</f>
        <v>48" 7725-273 Process Magenta</v>
      </c>
      <c r="E191">
        <f>VLOOKUP($C191,Inv!$B$3:$J$2003,2,FALSE)</f>
        <v>1.1499999999999999</v>
      </c>
      <c r="F191">
        <f>VLOOKUP($C191,Inv!$B$3:$J$2003,5,FALSE)</f>
        <v>44.45</v>
      </c>
      <c r="G191">
        <f>VLOOKUP($C191,Inv!$B$3:$J$2003,3,FALSE)</f>
        <v>2.0699999999999998</v>
      </c>
      <c r="H191">
        <f ca="1">VLOOKUP($C191,Inv!$B$3:$J$2003,9,FALSE)</f>
        <v>0</v>
      </c>
    </row>
    <row r="192" spans="1:8">
      <c r="A192" t="str">
        <f>Inv!I192</f>
        <v>J36938</v>
      </c>
      <c r="B192">
        <v>3030</v>
      </c>
      <c r="C192" t="str">
        <f>Inv!B192</f>
        <v>17600</v>
      </c>
      <c r="D192" t="str">
        <f>Inv!A192</f>
        <v>48" 7725-13 Tomato Red</v>
      </c>
      <c r="E192">
        <f>VLOOKUP($C192,Inv!$B$3:$J$2003,2,FALSE)</f>
        <v>1.516</v>
      </c>
      <c r="F192">
        <f>VLOOKUP($C192,Inv!$B$3:$J$2003,5,FALSE)</f>
        <v>44.45</v>
      </c>
      <c r="G192">
        <f>VLOOKUP($C192,Inv!$B$3:$J$2003,3,FALSE)</f>
        <v>2.7290000000000001</v>
      </c>
      <c r="H192">
        <f ca="1">VLOOKUP($C192,Inv!$B$3:$J$2003,9,FALSE)</f>
        <v>0</v>
      </c>
    </row>
    <row r="193" spans="1:8">
      <c r="A193" t="str">
        <f>Inv!I193</f>
        <v>J36938</v>
      </c>
      <c r="B193">
        <v>3030</v>
      </c>
      <c r="C193" t="str">
        <f>Inv!B193</f>
        <v>17604</v>
      </c>
      <c r="D193" t="str">
        <f>Inv!A193</f>
        <v>48" 7725-23 Deep Red</v>
      </c>
      <c r="E193">
        <f>VLOOKUP($C193,Inv!$B$3:$J$2003,2,FALSE)</f>
        <v>1.458</v>
      </c>
      <c r="F193">
        <f>VLOOKUP($C193,Inv!$B$3:$J$2003,5,FALSE)</f>
        <v>44.45</v>
      </c>
      <c r="G193">
        <f>VLOOKUP($C193,Inv!$B$3:$J$2003,3,FALSE)</f>
        <v>2.625</v>
      </c>
      <c r="H193">
        <f ca="1">VLOOKUP($C193,Inv!$B$3:$J$2003,9,FALSE)</f>
        <v>0</v>
      </c>
    </row>
    <row r="194" spans="1:8">
      <c r="A194" t="str">
        <f>Inv!I194</f>
        <v>J36938</v>
      </c>
      <c r="B194">
        <v>3030</v>
      </c>
      <c r="C194" t="str">
        <f>Inv!B194</f>
        <v>17612</v>
      </c>
      <c r="D194" t="str">
        <f>Inv!A194</f>
        <v>48" 7725-53 Cardinal Red</v>
      </c>
      <c r="E194">
        <f>VLOOKUP($C194,Inv!$B$3:$J$2003,2,FALSE)</f>
        <v>1.633</v>
      </c>
      <c r="F194">
        <f>VLOOKUP($C194,Inv!$B$3:$J$2003,5,FALSE)</f>
        <v>44.45</v>
      </c>
      <c r="G194">
        <f>VLOOKUP($C194,Inv!$B$3:$J$2003,3,FALSE)</f>
        <v>2.94</v>
      </c>
      <c r="H194">
        <f ca="1">VLOOKUP($C194,Inv!$B$3:$J$2003,9,FALSE)</f>
        <v>0</v>
      </c>
    </row>
    <row r="195" spans="1:8">
      <c r="A195" t="str">
        <f>Inv!I195</f>
        <v>J36938</v>
      </c>
      <c r="B195">
        <v>3030</v>
      </c>
      <c r="C195" t="str">
        <f>Inv!B195</f>
        <v>17616</v>
      </c>
      <c r="D195" t="str">
        <f>Inv!A195</f>
        <v>48" 7725-58 Burgundy</v>
      </c>
      <c r="E195">
        <f>VLOOKUP($C195,Inv!$B$3:$J$2003,2,FALSE)</f>
        <v>1.4119999999999999</v>
      </c>
      <c r="F195">
        <f>VLOOKUP($C195,Inv!$B$3:$J$2003,5,FALSE)</f>
        <v>44.45</v>
      </c>
      <c r="G195">
        <f>VLOOKUP($C195,Inv!$B$3:$J$2003,3,FALSE)</f>
        <v>2.5419999999999998</v>
      </c>
      <c r="H195">
        <f ca="1">VLOOKUP($C195,Inv!$B$3:$J$2003,9,FALSE)</f>
        <v>0</v>
      </c>
    </row>
    <row r="196" spans="1:8">
      <c r="A196" t="str">
        <f>Inv!I196</f>
        <v>J36938</v>
      </c>
      <c r="B196">
        <v>3030</v>
      </c>
      <c r="C196" t="str">
        <f>Inv!B196</f>
        <v>17620</v>
      </c>
      <c r="D196" t="str">
        <f>Inv!A196</f>
        <v>48" 7725-263 Prfct Match Red</v>
      </c>
      <c r="E196">
        <f>VLOOKUP($C196,Inv!$B$3:$J$2003,2,FALSE)</f>
        <v>1.581</v>
      </c>
      <c r="F196">
        <f>VLOOKUP($C196,Inv!$B$3:$J$2003,5,FALSE)</f>
        <v>44.45</v>
      </c>
      <c r="G196">
        <f>VLOOKUP($C196,Inv!$B$3:$J$2003,3,FALSE)</f>
        <v>2.8460000000000001</v>
      </c>
      <c r="H196">
        <f ca="1">VLOOKUP($C196,Inv!$B$3:$J$2003,9,FALSE)</f>
        <v>0</v>
      </c>
    </row>
    <row r="197" spans="1:8">
      <c r="A197" t="str">
        <f>Inv!I197</f>
        <v>J36938</v>
      </c>
      <c r="B197">
        <v>3030</v>
      </c>
      <c r="C197" t="str">
        <f>Inv!B197</f>
        <v>17624</v>
      </c>
      <c r="D197" t="str">
        <f>Inv!A197</f>
        <v>48" 7725-14 Bright Orange</v>
      </c>
      <c r="E197">
        <f>VLOOKUP($C197,Inv!$B$3:$J$2003,2,FALSE)</f>
        <v>1.5760000000000001</v>
      </c>
      <c r="F197">
        <f>VLOOKUP($C197,Inv!$B$3:$J$2003,5,FALSE)</f>
        <v>44.45</v>
      </c>
      <c r="G197">
        <f>VLOOKUP($C197,Inv!$B$3:$J$2003,3,FALSE)</f>
        <v>2.8370000000000002</v>
      </c>
      <c r="H197">
        <f ca="1">VLOOKUP($C197,Inv!$B$3:$J$2003,9,FALSE)</f>
        <v>0</v>
      </c>
    </row>
    <row r="198" spans="1:8">
      <c r="A198" t="str">
        <f>Inv!I198</f>
        <v>J36938</v>
      </c>
      <c r="B198">
        <v>3030</v>
      </c>
      <c r="C198" t="str">
        <f>Inv!B198</f>
        <v>17632</v>
      </c>
      <c r="D198" t="str">
        <f>Inv!A198</f>
        <v>48" 7725-54 Light Orange</v>
      </c>
      <c r="E198">
        <f>VLOOKUP($C198,Inv!$B$3:$J$2003,2,FALSE)</f>
        <v>1.1499999999999999</v>
      </c>
      <c r="F198">
        <f>VLOOKUP($C198,Inv!$B$3:$J$2003,5,FALSE)</f>
        <v>44.45</v>
      </c>
      <c r="G198">
        <f>VLOOKUP($C198,Inv!$B$3:$J$2003,3,FALSE)</f>
        <v>2.0699999999999998</v>
      </c>
      <c r="H198">
        <f ca="1">VLOOKUP($C198,Inv!$B$3:$J$2003,9,FALSE)</f>
        <v>0</v>
      </c>
    </row>
    <row r="199" spans="1:8">
      <c r="A199" t="str">
        <f>Inv!I199</f>
        <v>J36938</v>
      </c>
      <c r="B199">
        <v>3030</v>
      </c>
      <c r="C199" t="str">
        <f>Inv!B199</f>
        <v>17644</v>
      </c>
      <c r="D199" t="str">
        <f>Inv!A199</f>
        <v>48" 7725-15 Bright Yellow</v>
      </c>
      <c r="E199">
        <f>VLOOKUP($C199,Inv!$B$3:$J$2003,2,FALSE)</f>
        <v>1.325</v>
      </c>
      <c r="F199">
        <f>VLOOKUP($C199,Inv!$B$3:$J$2003,5,FALSE)</f>
        <v>44.45</v>
      </c>
      <c r="G199">
        <f>VLOOKUP($C199,Inv!$B$3:$J$2003,3,FALSE)</f>
        <v>2.3849999999999998</v>
      </c>
      <c r="H199">
        <f ca="1">VLOOKUP($C199,Inv!$B$3:$J$2003,9,FALSE)</f>
        <v>0</v>
      </c>
    </row>
    <row r="200" spans="1:8">
      <c r="A200" t="str">
        <f>Inv!I200</f>
        <v>J36938</v>
      </c>
      <c r="B200">
        <v>3030</v>
      </c>
      <c r="C200" t="str">
        <f>Inv!B200</f>
        <v>17648</v>
      </c>
      <c r="D200" t="str">
        <f>Inv!A200</f>
        <v>48" 7725-25 Sunflower</v>
      </c>
      <c r="E200">
        <f>VLOOKUP($C200,Inv!$B$3:$J$2003,2,FALSE)</f>
        <v>1.405</v>
      </c>
      <c r="F200">
        <f>VLOOKUP($C200,Inv!$B$3:$J$2003,5,FALSE)</f>
        <v>44.45</v>
      </c>
      <c r="G200">
        <f>VLOOKUP($C200,Inv!$B$3:$J$2003,3,FALSE)</f>
        <v>2.5289999999999999</v>
      </c>
      <c r="H200">
        <f ca="1">VLOOKUP($C200,Inv!$B$3:$J$2003,9,FALSE)</f>
        <v>0</v>
      </c>
    </row>
    <row r="201" spans="1:8">
      <c r="A201" t="str">
        <f>Inv!I201</f>
        <v>J36938</v>
      </c>
      <c r="B201">
        <v>3030</v>
      </c>
      <c r="C201" t="str">
        <f>Inv!B201</f>
        <v>17652</v>
      </c>
      <c r="D201" t="str">
        <f>Inv!A201</f>
        <v>48" 7725-196 Apple Green</v>
      </c>
      <c r="E201">
        <f>VLOOKUP($C201,Inv!$B$3:$J$2003,2,FALSE)</f>
        <v>1.1499999999999999</v>
      </c>
      <c r="F201">
        <f>VLOOKUP($C201,Inv!$B$3:$J$2003,5,FALSE)</f>
        <v>44.45</v>
      </c>
      <c r="G201">
        <f>VLOOKUP($C201,Inv!$B$3:$J$2003,3,FALSE)</f>
        <v>2.0699999999999998</v>
      </c>
      <c r="H201">
        <f ca="1">VLOOKUP($C201,Inv!$B$3:$J$2003,9,FALSE)</f>
        <v>0</v>
      </c>
    </row>
    <row r="202" spans="1:8">
      <c r="A202" t="str">
        <f>Inv!I202</f>
        <v>J36938</v>
      </c>
      <c r="B202">
        <v>3030</v>
      </c>
      <c r="C202" t="str">
        <f>Inv!B202</f>
        <v>17656</v>
      </c>
      <c r="D202" t="str">
        <f>Inv!A202</f>
        <v>48" 7725-46 Kelly Green</v>
      </c>
      <c r="E202">
        <f>VLOOKUP($C202,Inv!$B$3:$J$2003,2,FALSE)</f>
        <v>1.1499999999999999</v>
      </c>
      <c r="F202">
        <f>VLOOKUP($C202,Inv!$B$3:$J$2003,5,FALSE)</f>
        <v>44.45</v>
      </c>
      <c r="G202">
        <f>VLOOKUP($C202,Inv!$B$3:$J$2003,3,FALSE)</f>
        <v>2.0699999999999998</v>
      </c>
      <c r="H202">
        <f ca="1">VLOOKUP($C202,Inv!$B$3:$J$2003,9,FALSE)</f>
        <v>0</v>
      </c>
    </row>
    <row r="203" spans="1:8">
      <c r="A203" t="str">
        <f>Inv!I203</f>
        <v>J36938</v>
      </c>
      <c r="B203">
        <v>3030</v>
      </c>
      <c r="C203" t="str">
        <f>Inv!B203</f>
        <v>17658</v>
      </c>
      <c r="D203" t="str">
        <f>Inv!A203</f>
        <v>48" 7725-56 Dark Green</v>
      </c>
      <c r="E203">
        <f>VLOOKUP($C203,Inv!$B$3:$J$2003,2,FALSE)</f>
        <v>1.5029999999999999</v>
      </c>
      <c r="F203">
        <f>VLOOKUP($C203,Inv!$B$3:$J$2003,5,FALSE)</f>
        <v>44.45</v>
      </c>
      <c r="G203">
        <f>VLOOKUP($C203,Inv!$B$3:$J$2003,3,FALSE)</f>
        <v>2.706</v>
      </c>
      <c r="H203">
        <f ca="1">VLOOKUP($C203,Inv!$B$3:$J$2003,9,FALSE)</f>
        <v>0</v>
      </c>
    </row>
    <row r="204" spans="1:8">
      <c r="A204" t="str">
        <f>Inv!I204</f>
        <v>J36938</v>
      </c>
      <c r="B204">
        <v>3030</v>
      </c>
      <c r="C204" t="str">
        <f>Inv!B204</f>
        <v>17660</v>
      </c>
      <c r="D204" t="str">
        <f>Inv!A204</f>
        <v>48" 7725-186 Bright Green</v>
      </c>
      <c r="E204">
        <f>VLOOKUP($C204,Inv!$B$3:$J$2003,2,FALSE)</f>
        <v>1.359</v>
      </c>
      <c r="F204">
        <f>VLOOKUP($C204,Inv!$B$3:$J$2003,5,FALSE)</f>
        <v>44.45</v>
      </c>
      <c r="G204">
        <f>VLOOKUP($C204,Inv!$B$3:$J$2003,3,FALSE)</f>
        <v>2.4460000000000002</v>
      </c>
      <c r="H204">
        <f ca="1">VLOOKUP($C204,Inv!$B$3:$J$2003,9,FALSE)</f>
        <v>0</v>
      </c>
    </row>
    <row r="205" spans="1:8">
      <c r="A205" t="str">
        <f>Inv!I205</f>
        <v>J36938</v>
      </c>
      <c r="B205">
        <v>3030</v>
      </c>
      <c r="C205" t="str">
        <f>Inv!B205</f>
        <v>17668</v>
      </c>
      <c r="D205" t="str">
        <f>Inv!A205</f>
        <v>48" 7725-276 Bottle Green</v>
      </c>
      <c r="E205">
        <f>VLOOKUP($C205,Inv!$B$3:$J$2003,2,FALSE)</f>
        <v>1.1499999999999999</v>
      </c>
      <c r="F205">
        <f>VLOOKUP($C205,Inv!$B$3:$J$2003,5,FALSE)</f>
        <v>44.45</v>
      </c>
      <c r="G205">
        <f>VLOOKUP($C205,Inv!$B$3:$J$2003,3,FALSE)</f>
        <v>2.0699999999999998</v>
      </c>
      <c r="H205">
        <f ca="1">VLOOKUP($C205,Inv!$B$3:$J$2003,9,FALSE)</f>
        <v>0</v>
      </c>
    </row>
    <row r="206" spans="1:8">
      <c r="A206" t="str">
        <f>Inv!I206</f>
        <v>J36938</v>
      </c>
      <c r="B206">
        <v>3030</v>
      </c>
      <c r="C206" t="str">
        <f>Inv!B206</f>
        <v>17672</v>
      </c>
      <c r="D206" t="str">
        <f>Inv!A206</f>
        <v>48" 7725-66 Forest Green</v>
      </c>
      <c r="E206">
        <f>VLOOKUP($C206,Inv!$B$3:$J$2003,2,FALSE)</f>
        <v>1.1499999999999999</v>
      </c>
      <c r="F206">
        <f>VLOOKUP($C206,Inv!$B$3:$J$2003,5,FALSE)</f>
        <v>44.45</v>
      </c>
      <c r="G206">
        <f>VLOOKUP($C206,Inv!$B$3:$J$2003,3,FALSE)</f>
        <v>2.0699999999999998</v>
      </c>
      <c r="H206">
        <f ca="1">VLOOKUP($C206,Inv!$B$3:$J$2003,9,FALSE)</f>
        <v>0</v>
      </c>
    </row>
    <row r="207" spans="1:8">
      <c r="A207" t="str">
        <f>Inv!I207</f>
        <v>J36938</v>
      </c>
      <c r="B207">
        <v>3030</v>
      </c>
      <c r="C207" t="str">
        <f>Inv!B207</f>
        <v>17680</v>
      </c>
      <c r="D207" t="str">
        <f>Inv!A207</f>
        <v>48" 7725-96 Teal</v>
      </c>
      <c r="E207">
        <f>VLOOKUP($C207,Inv!$B$3:$J$2003,2,FALSE)</f>
        <v>1.1499999999999999</v>
      </c>
      <c r="F207">
        <f>VLOOKUP($C207,Inv!$B$3:$J$2003,5,FALSE)</f>
        <v>44.45</v>
      </c>
      <c r="G207">
        <f>VLOOKUP($C207,Inv!$B$3:$J$2003,3,FALSE)</f>
        <v>2.0699999999999998</v>
      </c>
      <c r="H207">
        <f ca="1">VLOOKUP($C207,Inv!$B$3:$J$2003,9,FALSE)</f>
        <v>0</v>
      </c>
    </row>
    <row r="208" spans="1:8">
      <c r="A208" t="str">
        <f>Inv!I208</f>
        <v>J36938</v>
      </c>
      <c r="B208">
        <v>3030</v>
      </c>
      <c r="C208" t="str">
        <f>Inv!B208</f>
        <v>17692</v>
      </c>
      <c r="D208" t="str">
        <f>Inv!A208</f>
        <v>48" 7725-77 Peacock Blue</v>
      </c>
      <c r="E208">
        <f>VLOOKUP($C208,Inv!$B$3:$J$2003,2,FALSE)</f>
        <v>1.1499999999999999</v>
      </c>
      <c r="F208">
        <f>VLOOKUP($C208,Inv!$B$3:$J$2003,5,FALSE)</f>
        <v>44.45</v>
      </c>
      <c r="G208">
        <f>VLOOKUP($C208,Inv!$B$3:$J$2003,3,FALSE)</f>
        <v>2.0699999999999998</v>
      </c>
      <c r="H208">
        <f ca="1">VLOOKUP($C208,Inv!$B$3:$J$2003,9,FALSE)</f>
        <v>0</v>
      </c>
    </row>
    <row r="209" spans="1:8">
      <c r="A209" t="str">
        <f>Inv!I209</f>
        <v>J36938</v>
      </c>
      <c r="B209">
        <v>3030</v>
      </c>
      <c r="C209" t="str">
        <f>Inv!B209</f>
        <v>17700</v>
      </c>
      <c r="D209" t="str">
        <f>Inv!A209</f>
        <v>48" 7725-57 Olympic Blue</v>
      </c>
      <c r="E209">
        <f>VLOOKUP($C209,Inv!$B$3:$J$2003,2,FALSE)</f>
        <v>1.5089999999999999</v>
      </c>
      <c r="F209">
        <f>VLOOKUP($C209,Inv!$B$3:$J$2003,5,FALSE)</f>
        <v>44.45</v>
      </c>
      <c r="G209">
        <f>VLOOKUP($C209,Inv!$B$3:$J$2003,3,FALSE)</f>
        <v>2.7160000000000002</v>
      </c>
      <c r="H209">
        <f ca="1">VLOOKUP($C209,Inv!$B$3:$J$2003,9,FALSE)</f>
        <v>0</v>
      </c>
    </row>
    <row r="210" spans="1:8">
      <c r="A210" t="str">
        <f>Inv!I210</f>
        <v>J36938</v>
      </c>
      <c r="B210">
        <v>3030</v>
      </c>
      <c r="C210" t="str">
        <f>Inv!B210</f>
        <v>17708</v>
      </c>
      <c r="D210" t="str">
        <f>Inv!A210</f>
        <v>48" 7725-17 Vivid Blue</v>
      </c>
      <c r="E210">
        <f>VLOOKUP($C210,Inv!$B$3:$J$2003,2,FALSE)</f>
        <v>1.431</v>
      </c>
      <c r="F210">
        <f>VLOOKUP($C210,Inv!$B$3:$J$2003,5,FALSE)</f>
        <v>44.45</v>
      </c>
      <c r="G210">
        <f>VLOOKUP($C210,Inv!$B$3:$J$2003,3,FALSE)</f>
        <v>2.5760000000000001</v>
      </c>
      <c r="H210">
        <f ca="1">VLOOKUP($C210,Inv!$B$3:$J$2003,9,FALSE)</f>
        <v>0</v>
      </c>
    </row>
    <row r="211" spans="1:8">
      <c r="A211" t="str">
        <f>Inv!I211</f>
        <v>J36938</v>
      </c>
      <c r="B211">
        <v>3030</v>
      </c>
      <c r="C211" t="str">
        <f>Inv!B211</f>
        <v>17712</v>
      </c>
      <c r="D211" t="str">
        <f>Inv!A211</f>
        <v>48" 7725-37 Sapphire Blue</v>
      </c>
      <c r="E211">
        <f>VLOOKUP($C211,Inv!$B$3:$J$2003,2,FALSE)</f>
        <v>1.4870000000000001</v>
      </c>
      <c r="F211">
        <f>VLOOKUP($C211,Inv!$B$3:$J$2003,5,FALSE)</f>
        <v>44.45</v>
      </c>
      <c r="G211">
        <f>VLOOKUP($C211,Inv!$B$3:$J$2003,3,FALSE)</f>
        <v>2.677</v>
      </c>
      <c r="H211">
        <f ca="1">VLOOKUP($C211,Inv!$B$3:$J$2003,9,FALSE)</f>
        <v>0</v>
      </c>
    </row>
    <row r="212" spans="1:8">
      <c r="A212" t="str">
        <f>Inv!I212</f>
        <v>J36938</v>
      </c>
      <c r="B212">
        <v>3030</v>
      </c>
      <c r="C212" t="str">
        <f>Inv!B212</f>
        <v>17714</v>
      </c>
      <c r="D212" t="str">
        <f>Inv!A212</f>
        <v>48" 7725-47 Intense Blue</v>
      </c>
      <c r="E212">
        <f>VLOOKUP($C212,Inv!$B$3:$J$2003,2,FALSE)</f>
        <v>1.53</v>
      </c>
      <c r="F212">
        <f>VLOOKUP($C212,Inv!$B$3:$J$2003,5,FALSE)</f>
        <v>44.45</v>
      </c>
      <c r="G212">
        <f>VLOOKUP($C212,Inv!$B$3:$J$2003,3,FALSE)</f>
        <v>2.754</v>
      </c>
      <c r="H212">
        <f ca="1">VLOOKUP($C212,Inv!$B$3:$J$2003,9,FALSE)</f>
        <v>0</v>
      </c>
    </row>
    <row r="213" spans="1:8">
      <c r="A213" t="str">
        <f>Inv!I213</f>
        <v>J36938</v>
      </c>
      <c r="B213">
        <v>3030</v>
      </c>
      <c r="C213" t="str">
        <f>Inv!B213</f>
        <v>17716</v>
      </c>
      <c r="D213" t="str">
        <f>Inv!A213</f>
        <v>48" 7725-177 Shadow Blue</v>
      </c>
      <c r="E213">
        <f>VLOOKUP($C213,Inv!$B$3:$J$2003,2,FALSE)</f>
        <v>1.4119999999999999</v>
      </c>
      <c r="F213">
        <f>VLOOKUP($C213,Inv!$B$3:$J$2003,5,FALSE)</f>
        <v>44.45</v>
      </c>
      <c r="G213">
        <f>VLOOKUP($C213,Inv!$B$3:$J$2003,3,FALSE)</f>
        <v>2.5419999999999998</v>
      </c>
      <c r="H213">
        <f ca="1">VLOOKUP($C213,Inv!$B$3:$J$2003,9,FALSE)</f>
        <v>0</v>
      </c>
    </row>
    <row r="214" spans="1:8">
      <c r="A214" t="str">
        <f>Inv!I214</f>
        <v>J36938</v>
      </c>
      <c r="B214">
        <v>3030</v>
      </c>
      <c r="C214" t="str">
        <f>Inv!B214</f>
        <v>17724</v>
      </c>
      <c r="D214" t="str">
        <f>Inv!A214</f>
        <v>48" 7725-197 Light Navy</v>
      </c>
      <c r="E214">
        <f>VLOOKUP($C214,Inv!$B$3:$J$2003,2,FALSE)</f>
        <v>1.3380000000000001</v>
      </c>
      <c r="F214">
        <f>VLOOKUP($C214,Inv!$B$3:$J$2003,5,FALSE)</f>
        <v>44.45</v>
      </c>
      <c r="G214">
        <f>VLOOKUP($C214,Inv!$B$3:$J$2003,3,FALSE)</f>
        <v>2.4089999999999998</v>
      </c>
      <c r="H214">
        <f ca="1">VLOOKUP($C214,Inv!$B$3:$J$2003,9,FALSE)</f>
        <v>0</v>
      </c>
    </row>
    <row r="215" spans="1:8">
      <c r="A215" t="str">
        <f>Inv!I215</f>
        <v>J36938</v>
      </c>
      <c r="B215">
        <v>3030</v>
      </c>
      <c r="C215" t="str">
        <f>Inv!B215</f>
        <v>17728</v>
      </c>
      <c r="D215" t="str">
        <f>Inv!A215</f>
        <v>48" 7725-38 Royal Purple</v>
      </c>
      <c r="E215">
        <f>VLOOKUP($C215,Inv!$B$3:$J$2003,2,FALSE)</f>
        <v>1.353</v>
      </c>
      <c r="F215">
        <f>VLOOKUP($C215,Inv!$B$3:$J$2003,5,FALSE)</f>
        <v>44.45</v>
      </c>
      <c r="G215">
        <f>VLOOKUP($C215,Inv!$B$3:$J$2003,3,FALSE)</f>
        <v>2.4359999999999999</v>
      </c>
      <c r="H215">
        <f ca="1">VLOOKUP($C215,Inv!$B$3:$J$2003,9,FALSE)</f>
        <v>0</v>
      </c>
    </row>
    <row r="216" spans="1:8">
      <c r="A216" t="str">
        <f>Inv!I216</f>
        <v>J36938</v>
      </c>
      <c r="B216">
        <v>3030</v>
      </c>
      <c r="C216" t="str">
        <f>Inv!B216</f>
        <v>18120</v>
      </c>
      <c r="D216" t="str">
        <f>Inv!A216</f>
        <v xml:space="preserve">48" 680-10 White </v>
      </c>
      <c r="E216">
        <f>VLOOKUP($C216,Inv!$B$3:$J$2003,2,FALSE)</f>
        <v>5.0289999999999999</v>
      </c>
      <c r="F216">
        <f>VLOOKUP($C216,Inv!$B$3:$J$2003,5,FALSE)</f>
        <v>44.45</v>
      </c>
      <c r="G216">
        <f>VLOOKUP($C216,Inv!$B$3:$J$2003,3,FALSE)</f>
        <v>9.0530000000000008</v>
      </c>
      <c r="H216">
        <f ca="1">VLOOKUP($C216,Inv!$B$3:$J$2003,9,FALSE)</f>
        <v>0</v>
      </c>
    </row>
    <row r="217" spans="1:8">
      <c r="A217" t="str">
        <f>Inv!I217</f>
        <v>J36938</v>
      </c>
      <c r="B217">
        <v>3030</v>
      </c>
      <c r="C217" t="str">
        <f>Inv!B217</f>
        <v>18125</v>
      </c>
      <c r="D217" t="str">
        <f>Inv!A217</f>
        <v xml:space="preserve">48" 680-85 Black </v>
      </c>
      <c r="E217">
        <f>VLOOKUP($C217,Inv!$B$3:$J$2003,2,FALSE)</f>
        <v>4.4569999999999999</v>
      </c>
      <c r="F217">
        <f>VLOOKUP($C217,Inv!$B$3:$J$2003,5,FALSE)</f>
        <v>44.45</v>
      </c>
      <c r="G217">
        <f>VLOOKUP($C217,Inv!$B$3:$J$2003,3,FALSE)</f>
        <v>8.0229999999999997</v>
      </c>
      <c r="H217">
        <f ca="1">VLOOKUP($C217,Inv!$B$3:$J$2003,9,FALSE)</f>
        <v>0</v>
      </c>
    </row>
    <row r="218" spans="1:8">
      <c r="A218" t="str">
        <f>Inv!I218</f>
        <v>J36938</v>
      </c>
      <c r="B218">
        <v>3030</v>
      </c>
      <c r="C218" t="str">
        <f>Inv!B218</f>
        <v>18130</v>
      </c>
      <c r="D218" t="str">
        <f>Inv!A218</f>
        <v>48" 680-81 Lemon Yellow</v>
      </c>
      <c r="E218">
        <f>VLOOKUP($C218,Inv!$B$3:$J$2003,2,FALSE)</f>
        <v>3.68</v>
      </c>
      <c r="F218">
        <f>VLOOKUP($C218,Inv!$B$3:$J$2003,5,FALSE)</f>
        <v>44.45</v>
      </c>
      <c r="G218">
        <f>VLOOKUP($C218,Inv!$B$3:$J$2003,3,FALSE)</f>
        <v>6.625</v>
      </c>
      <c r="H218">
        <f ca="1">VLOOKUP($C218,Inv!$B$3:$J$2003,9,FALSE)</f>
        <v>0</v>
      </c>
    </row>
    <row r="219" spans="1:8">
      <c r="A219" t="str">
        <f>Inv!I219</f>
        <v>J36938</v>
      </c>
      <c r="B219">
        <v>3030</v>
      </c>
      <c r="C219" t="str">
        <f>Inv!B219</f>
        <v>18145</v>
      </c>
      <c r="D219" t="str">
        <f>Inv!A219</f>
        <v>48" 680-77 Green</v>
      </c>
      <c r="E219">
        <f>VLOOKUP($C219,Inv!$B$3:$J$2003,2,FALSE)</f>
        <v>3.68</v>
      </c>
      <c r="F219">
        <f>VLOOKUP($C219,Inv!$B$3:$J$2003,5,FALSE)</f>
        <v>44.45</v>
      </c>
      <c r="G219">
        <f>VLOOKUP($C219,Inv!$B$3:$J$2003,3,FALSE)</f>
        <v>6.625</v>
      </c>
      <c r="H219">
        <f ca="1">VLOOKUP($C219,Inv!$B$3:$J$2003,9,FALSE)</f>
        <v>0</v>
      </c>
    </row>
    <row r="220" spans="1:8">
      <c r="A220" t="str">
        <f>Inv!I220</f>
        <v>J36938</v>
      </c>
      <c r="B220">
        <v>3030</v>
      </c>
      <c r="C220" t="str">
        <f>Inv!B220</f>
        <v>18155</v>
      </c>
      <c r="D220" t="str">
        <f>Inv!A220</f>
        <v>48" 680-75 Blue</v>
      </c>
      <c r="E220">
        <f>VLOOKUP($C220,Inv!$B$3:$J$2003,2,FALSE)</f>
        <v>3.68</v>
      </c>
      <c r="F220">
        <f>VLOOKUP($C220,Inv!$B$3:$J$2003,5,FALSE)</f>
        <v>44.45</v>
      </c>
      <c r="G220">
        <f>VLOOKUP($C220,Inv!$B$3:$J$2003,3,FALSE)</f>
        <v>6.625</v>
      </c>
      <c r="H220">
        <f ca="1">VLOOKUP($C220,Inv!$B$3:$J$2003,9,FALSE)</f>
        <v>0</v>
      </c>
    </row>
    <row r="221" spans="1:8">
      <c r="A221" t="str">
        <f>Inv!I221</f>
        <v>J36938</v>
      </c>
      <c r="B221">
        <v>3030</v>
      </c>
      <c r="C221" t="str">
        <f>Inv!B221</f>
        <v>18160</v>
      </c>
      <c r="D221" t="str">
        <f>Inv!A221</f>
        <v>48" 680-76 Light Blue</v>
      </c>
      <c r="E221">
        <f>VLOOKUP($C221,Inv!$B$3:$J$2003,2,FALSE)</f>
        <v>4.657</v>
      </c>
      <c r="F221">
        <f>VLOOKUP($C221,Inv!$B$3:$J$2003,5,FALSE)</f>
        <v>44.45</v>
      </c>
      <c r="G221">
        <f>VLOOKUP($C221,Inv!$B$3:$J$2003,3,FALSE)</f>
        <v>8.3829999999999991</v>
      </c>
      <c r="H221">
        <f ca="1">VLOOKUP($C221,Inv!$B$3:$J$2003,9,FALSE)</f>
        <v>0</v>
      </c>
    </row>
    <row r="222" spans="1:8">
      <c r="A222" t="str">
        <f>Inv!I222</f>
        <v>J36938</v>
      </c>
      <c r="B222">
        <v>3030</v>
      </c>
      <c r="C222" t="str">
        <f>Inv!B222</f>
        <v>18165</v>
      </c>
      <c r="D222" t="str">
        <f>Inv!A222</f>
        <v xml:space="preserve">48" 680-72 Red </v>
      </c>
      <c r="E222">
        <f>VLOOKUP($C222,Inv!$B$3:$J$2003,2,FALSE)</f>
        <v>4.3</v>
      </c>
      <c r="F222">
        <f>VLOOKUP($C222,Inv!$B$3:$J$2003,5,FALSE)</f>
        <v>44.45</v>
      </c>
      <c r="G222">
        <f>VLOOKUP($C222,Inv!$B$3:$J$2003,3,FALSE)</f>
        <v>7.7409999999999997</v>
      </c>
      <c r="H222">
        <f ca="1">VLOOKUP($C222,Inv!$B$3:$J$2003,9,FALSE)</f>
        <v>0</v>
      </c>
    </row>
    <row r="223" spans="1:8">
      <c r="A223" t="str">
        <f>Inv!I223</f>
        <v>J36938</v>
      </c>
      <c r="B223">
        <v>3030</v>
      </c>
      <c r="C223" t="str">
        <f>Inv!B223</f>
        <v>18170</v>
      </c>
      <c r="D223" t="str">
        <f>Inv!A223</f>
        <v>48" 680-14 Orange</v>
      </c>
      <c r="E223">
        <f>VLOOKUP($C223,Inv!$B$3:$J$2003,2,FALSE)</f>
        <v>5.1269999999999998</v>
      </c>
      <c r="F223">
        <f>VLOOKUP($C223,Inv!$B$3:$J$2003,5,FALSE)</f>
        <v>44.45</v>
      </c>
      <c r="G223">
        <f>VLOOKUP($C223,Inv!$B$3:$J$2003,3,FALSE)</f>
        <v>9.23</v>
      </c>
      <c r="H223">
        <f ca="1">VLOOKUP($C223,Inv!$B$3:$J$2003,9,FALSE)</f>
        <v>0</v>
      </c>
    </row>
    <row r="224" spans="1:8">
      <c r="A224" t="str">
        <f>Inv!I224</f>
        <v>J36938</v>
      </c>
      <c r="B224">
        <v>3030</v>
      </c>
      <c r="C224" t="str">
        <f>Inv!B224</f>
        <v>19010</v>
      </c>
      <c r="D224" t="str">
        <f>Inv!A224</f>
        <v>15" 3950-07  Arlon Brushed Silver</v>
      </c>
      <c r="E224">
        <f>VLOOKUP($C224,Inv!$B$3:$J$2003,2,FALSE)</f>
        <v>1.49</v>
      </c>
      <c r="F224">
        <f>VLOOKUP($C224,Inv!$B$3:$J$2003,5,FALSE)</f>
        <v>44.45</v>
      </c>
      <c r="G224">
        <f>VLOOKUP($C224,Inv!$B$3:$J$2003,3,FALSE)</f>
        <v>2.6819999999999999</v>
      </c>
      <c r="H224">
        <f ca="1">VLOOKUP($C224,Inv!$B$3:$J$2003,9,FALSE)</f>
        <v>0</v>
      </c>
    </row>
    <row r="225" spans="1:8">
      <c r="A225" t="str">
        <f>Inv!I225</f>
        <v>J36938</v>
      </c>
      <c r="B225">
        <v>3030</v>
      </c>
      <c r="C225" t="str">
        <f>Inv!B225</f>
        <v>19075</v>
      </c>
      <c r="D225" t="str">
        <f>Inv!A225</f>
        <v>60" 3090 Wht Remv Paint Mask</v>
      </c>
      <c r="E225">
        <f>VLOOKUP($C225,Inv!$B$3:$J$2003,2,FALSE)</f>
        <v>0.93899999999999995</v>
      </c>
      <c r="F225">
        <f>VLOOKUP($C225,Inv!$B$3:$J$2003,5,FALSE)</f>
        <v>44.45</v>
      </c>
      <c r="G225">
        <f>VLOOKUP($C225,Inv!$B$3:$J$2003,3,FALSE)</f>
        <v>1.69</v>
      </c>
      <c r="H225">
        <f ca="1">VLOOKUP($C225,Inv!$B$3:$J$2003,9,FALSE)</f>
        <v>0</v>
      </c>
    </row>
    <row r="226" spans="1:8">
      <c r="A226" t="str">
        <f>Inv!I226</f>
        <v>J36938</v>
      </c>
      <c r="B226">
        <v>3030</v>
      </c>
      <c r="C226" t="str">
        <f>Inv!B226</f>
        <v>19095</v>
      </c>
      <c r="D226" t="str">
        <f>Inv!A226</f>
        <v>48" 3635-222 Dual-Color Blck</v>
      </c>
      <c r="E226">
        <f>VLOOKUP($C226,Inv!$B$3:$J$2003,2,FALSE)</f>
        <v>4.548</v>
      </c>
      <c r="F226">
        <f>VLOOKUP($C226,Inv!$B$3:$J$2003,5,FALSE)</f>
        <v>44.45</v>
      </c>
      <c r="G226">
        <f>VLOOKUP($C226,Inv!$B$3:$J$2003,3,FALSE)</f>
        <v>8.1869999999999994</v>
      </c>
      <c r="H226">
        <f ca="1">VLOOKUP($C226,Inv!$B$3:$J$2003,9,FALSE)</f>
        <v>0</v>
      </c>
    </row>
    <row r="227" spans="1:8">
      <c r="A227" t="str">
        <f>Inv!I227</f>
        <v>J36938</v>
      </c>
      <c r="B227">
        <v>3030</v>
      </c>
      <c r="C227" t="str">
        <f>Inv!B227</f>
        <v>19100</v>
      </c>
      <c r="D227" t="str">
        <f>Inv!A227</f>
        <v>48" 3635-20B WhMatteBlockout</v>
      </c>
      <c r="E227">
        <f>VLOOKUP($C227,Inv!$B$3:$J$2003,2,FALSE)</f>
        <v>1.0229999999999999</v>
      </c>
      <c r="F227">
        <f>VLOOKUP($C227,Inv!$B$3:$J$2003,5,FALSE)</f>
        <v>44.45</v>
      </c>
      <c r="G227">
        <f>VLOOKUP($C227,Inv!$B$3:$J$2003,3,FALSE)</f>
        <v>1.8420000000000001</v>
      </c>
      <c r="H227">
        <f ca="1">VLOOKUP($C227,Inv!$B$3:$J$2003,9,FALSE)</f>
        <v>0</v>
      </c>
    </row>
    <row r="228" spans="1:8">
      <c r="A228" t="str">
        <f>Inv!I228</f>
        <v>J36938</v>
      </c>
      <c r="B228">
        <v>3030</v>
      </c>
      <c r="C228" t="str">
        <f>Inv!B228</f>
        <v>19120</v>
      </c>
      <c r="D228" t="str">
        <f>Inv!A228</f>
        <v>48" 3635-70 Wht Diffuser 70%</v>
      </c>
      <c r="E228">
        <f>VLOOKUP($C228,Inv!$B$3:$J$2003,2,FALSE)</f>
        <v>1.25</v>
      </c>
      <c r="F228">
        <f>VLOOKUP($C228,Inv!$B$3:$J$2003,5,FALSE)</f>
        <v>44.45</v>
      </c>
      <c r="G228">
        <f>VLOOKUP($C228,Inv!$B$3:$J$2003,3,FALSE)</f>
        <v>2.25</v>
      </c>
      <c r="H228">
        <f ca="1">VLOOKUP($C228,Inv!$B$3:$J$2003,9,FALSE)</f>
        <v>52</v>
      </c>
    </row>
    <row r="229" spans="1:8">
      <c r="A229" t="str">
        <f>Inv!I229</f>
        <v>J36938</v>
      </c>
      <c r="B229">
        <v>3030</v>
      </c>
      <c r="C229" t="str">
        <f>Inv!B229</f>
        <v>19125</v>
      </c>
      <c r="D229" t="str">
        <f>Inv!A229</f>
        <v>48" 3635-210 Dual-Color White</v>
      </c>
      <c r="E229">
        <f>VLOOKUP($C229,Inv!$B$3:$J$2003,2,FALSE)</f>
        <v>3.7959999999999998</v>
      </c>
      <c r="F229">
        <f>VLOOKUP($C229,Inv!$B$3:$J$2003,5,FALSE)</f>
        <v>44.45</v>
      </c>
      <c r="G229">
        <f>VLOOKUP($C229,Inv!$B$3:$J$2003,3,FALSE)</f>
        <v>6.8330000000000002</v>
      </c>
      <c r="H229">
        <f ca="1">VLOOKUP($C229,Inv!$B$3:$J$2003,9,FALSE)</f>
        <v>0</v>
      </c>
    </row>
    <row r="230" spans="1:8">
      <c r="A230" t="str">
        <f>Inv!I230</f>
        <v>J36938</v>
      </c>
      <c r="B230">
        <v>3030</v>
      </c>
      <c r="C230" t="str">
        <f>Inv!B230</f>
        <v>19160</v>
      </c>
      <c r="D230" t="str">
        <f>Inv!A230</f>
        <v>48" 7725SE-314 Dusted Crystal</v>
      </c>
      <c r="E230">
        <f>VLOOKUP($C230,Inv!$B$3:$J$2003,2,FALSE)</f>
        <v>1.9810000000000001</v>
      </c>
      <c r="F230">
        <f>VLOOKUP($C230,Inv!$B$3:$J$2003,5,FALSE)</f>
        <v>44.45</v>
      </c>
      <c r="G230">
        <f>VLOOKUP($C230,Inv!$B$3:$J$2003,3,FALSE)</f>
        <v>3.5659999999999998</v>
      </c>
      <c r="H230">
        <f ca="1">VLOOKUP($C230,Inv!$B$3:$J$2003,9,FALSE)</f>
        <v>0</v>
      </c>
    </row>
    <row r="231" spans="1:8">
      <c r="A231" t="str">
        <f>Inv!I231</f>
        <v>J36938</v>
      </c>
      <c r="B231">
        <v>3030</v>
      </c>
      <c r="C231" t="str">
        <f>Inv!B231</f>
        <v>19165</v>
      </c>
      <c r="D231" t="str">
        <f>Inv!A231</f>
        <v>48" 7725SE-324 Frosted Crystal</v>
      </c>
      <c r="E231">
        <f>VLOOKUP($C231,Inv!$B$3:$J$2003,2,FALSE)</f>
        <v>1.885</v>
      </c>
      <c r="F231">
        <f>VLOOKUP($C231,Inv!$B$3:$J$2003,5,FALSE)</f>
        <v>44.45</v>
      </c>
      <c r="G231">
        <f>VLOOKUP($C231,Inv!$B$3:$J$2003,3,FALSE)</f>
        <v>3.3929999999999998</v>
      </c>
      <c r="H231">
        <f ca="1">VLOOKUP($C231,Inv!$B$3:$J$2003,9,FALSE)</f>
        <v>0</v>
      </c>
    </row>
    <row r="232" spans="1:8">
      <c r="A232" t="str">
        <f>Inv!I232</f>
        <v>J36938</v>
      </c>
      <c r="B232">
        <v>3030</v>
      </c>
      <c r="C232" t="str">
        <f>Inv!B232</f>
        <v>19180</v>
      </c>
      <c r="D232" t="str">
        <f>Inv!A232</f>
        <v>48" 7725SE-326 Frosted Mint Crystal</v>
      </c>
      <c r="E232">
        <f>VLOOKUP($C232,Inv!$B$3:$J$2003,2,FALSE)</f>
        <v>1.7729999999999999</v>
      </c>
      <c r="F232">
        <f>VLOOKUP($C232,Inv!$B$3:$J$2003,5,FALSE)</f>
        <v>44.45</v>
      </c>
      <c r="G232">
        <f>VLOOKUP($C232,Inv!$B$3:$J$2003,3,FALSE)</f>
        <v>3.1920000000000002</v>
      </c>
      <c r="H232">
        <f ca="1">VLOOKUP($C232,Inv!$B$3:$J$2003,9,FALSE)</f>
        <v>0</v>
      </c>
    </row>
    <row r="233" spans="1:8">
      <c r="A233" t="str">
        <f>Inv!I233</f>
        <v>J36938</v>
      </c>
      <c r="B233">
        <v>3030</v>
      </c>
      <c r="C233" t="str">
        <f>Inv!B233</f>
        <v>19256</v>
      </c>
      <c r="D233" t="str">
        <f>Inv!A233</f>
        <v>48" 8500-090 Silver</v>
      </c>
      <c r="E233">
        <f>VLOOKUP($C233,Inv!$B$3:$J$2003,2,FALSE)</f>
        <v>1.0620000000000001</v>
      </c>
      <c r="F233">
        <f>VLOOKUP($C233,Inv!$B$3:$J$2003,5,FALSE)</f>
        <v>44.45</v>
      </c>
      <c r="G233">
        <f>VLOOKUP($C233,Inv!$B$3:$J$2003,3,FALSE)</f>
        <v>1.9119999999999999</v>
      </c>
      <c r="H233">
        <f ca="1">VLOOKUP($C233,Inv!$B$3:$J$2003,9,FALSE)</f>
        <v>0</v>
      </c>
    </row>
    <row r="234" spans="1:8">
      <c r="A234" t="str">
        <f>Inv!I234</f>
        <v>J36938</v>
      </c>
      <c r="B234">
        <v>3030</v>
      </c>
      <c r="C234" t="str">
        <f>Inv!B234</f>
        <v>20005</v>
      </c>
      <c r="D234" t="str">
        <f>Inv!A234</f>
        <v>1 x 1 x .125 Alum Ang 20'</v>
      </c>
      <c r="E234">
        <f>VLOOKUP($C234,Inv!$B$3:$J$2003,2,FALSE)</f>
        <v>0.9</v>
      </c>
      <c r="F234">
        <f>VLOOKUP($C234,Inv!$B$3:$J$2003,5,FALSE)</f>
        <v>44.45</v>
      </c>
      <c r="G234">
        <f>VLOOKUP($C234,Inv!$B$3:$J$2003,3,FALSE)</f>
        <v>1.62</v>
      </c>
      <c r="H234">
        <f ca="1">VLOOKUP($C234,Inv!$B$3:$J$2003,9,FALSE)</f>
        <v>0</v>
      </c>
    </row>
    <row r="235" spans="1:8">
      <c r="A235" t="str">
        <f>Inv!I235</f>
        <v>J36938</v>
      </c>
      <c r="B235">
        <v>3030</v>
      </c>
      <c r="C235" t="str">
        <f>Inv!B235</f>
        <v>20010</v>
      </c>
      <c r="D235" t="str">
        <f>Inv!A235</f>
        <v>1.25x1.25x.187 StrcAlAng 25'</v>
      </c>
      <c r="E235">
        <f>VLOOKUP($C235,Inv!$B$3:$J$2003,2,FALSE)</f>
        <v>1.87</v>
      </c>
      <c r="F235">
        <f>VLOOKUP($C235,Inv!$B$3:$J$2003,5,FALSE)</f>
        <v>44.45</v>
      </c>
      <c r="G235">
        <f>VLOOKUP($C235,Inv!$B$3:$J$2003,3,FALSE)</f>
        <v>3.3660000000000001</v>
      </c>
      <c r="H235">
        <f ca="1">VLOOKUP($C235,Inv!$B$3:$J$2003,9,FALSE)</f>
        <v>0</v>
      </c>
    </row>
    <row r="236" spans="1:8">
      <c r="A236" t="str">
        <f>Inv!I236</f>
        <v>J36938</v>
      </c>
      <c r="B236">
        <v>3030</v>
      </c>
      <c r="C236" t="str">
        <f>Inv!B236</f>
        <v>20013</v>
      </c>
      <c r="D236" t="str">
        <f>Inv!A236</f>
        <v>1.25 x 1.25 x .125 ArchAlAngle 20'</v>
      </c>
      <c r="E236">
        <f>VLOOKUP($C236,Inv!$B$3:$J$2003,2,FALSE)</f>
        <v>0.89700000000000002</v>
      </c>
      <c r="F236">
        <f>VLOOKUP($C236,Inv!$B$3:$J$2003,5,FALSE)</f>
        <v>44.45</v>
      </c>
      <c r="G236">
        <f>VLOOKUP($C236,Inv!$B$3:$J$2003,3,FALSE)</f>
        <v>1.615</v>
      </c>
      <c r="H236">
        <f ca="1">VLOOKUP($C236,Inv!$B$3:$J$2003,9,FALSE)</f>
        <v>0</v>
      </c>
    </row>
    <row r="237" spans="1:8">
      <c r="A237" t="str">
        <f>Inv!I237</f>
        <v>J36938</v>
      </c>
      <c r="B237">
        <v>3030</v>
      </c>
      <c r="C237" t="str">
        <f>Inv!B237</f>
        <v>20014</v>
      </c>
      <c r="D237" t="str">
        <f>Inv!A237</f>
        <v>.75 x 1.5 x .125 Alum Ang 20'</v>
      </c>
      <c r="E237">
        <f>VLOOKUP($C237,Inv!$B$3:$J$2003,2,FALSE)</f>
        <v>1.1479999999999999</v>
      </c>
      <c r="F237">
        <f>VLOOKUP($C237,Inv!$B$3:$J$2003,5,FALSE)</f>
        <v>44.45</v>
      </c>
      <c r="G237">
        <f>VLOOKUP($C237,Inv!$B$3:$J$2003,3,FALSE)</f>
        <v>2.0670000000000002</v>
      </c>
      <c r="H237">
        <f ca="1">VLOOKUP($C237,Inv!$B$3:$J$2003,9,FALSE)</f>
        <v>0</v>
      </c>
    </row>
    <row r="238" spans="1:8">
      <c r="A238" t="str">
        <f>Inv!I238</f>
        <v>J36938</v>
      </c>
      <c r="B238">
        <v>3030</v>
      </c>
      <c r="C238" t="str">
        <f>Inv!B238</f>
        <v>20015</v>
      </c>
      <c r="D238" t="str">
        <f>Inv!A238</f>
        <v>1.5 x 1.5 x .125 Alm Ang 24'</v>
      </c>
      <c r="E238">
        <f>VLOOKUP($C238,Inv!$B$3:$J$2003,2,FALSE)</f>
        <v>1.78</v>
      </c>
      <c r="F238">
        <f>VLOOKUP($C238,Inv!$B$3:$J$2003,5,FALSE)</f>
        <v>44.45</v>
      </c>
      <c r="G238">
        <f>VLOOKUP($C238,Inv!$B$3:$J$2003,3,FALSE)</f>
        <v>3.2040000000000002</v>
      </c>
      <c r="H238">
        <f ca="1">VLOOKUP($C238,Inv!$B$3:$J$2003,9,FALSE)</f>
        <v>0</v>
      </c>
    </row>
    <row r="239" spans="1:8">
      <c r="A239" t="str">
        <f>Inv!I239</f>
        <v>J36938</v>
      </c>
      <c r="B239">
        <v>3030</v>
      </c>
      <c r="C239" t="str">
        <f>Inv!B239</f>
        <v>20017</v>
      </c>
      <c r="D239" t="str">
        <f>Inv!A239</f>
        <v>1.5 x 1.5 x .125 Arch Angle 24'</v>
      </c>
      <c r="E239">
        <f>VLOOKUP($C239,Inv!$B$3:$J$2003,2,FALSE)</f>
        <v>1.7330000000000001</v>
      </c>
      <c r="F239">
        <f>VLOOKUP($C239,Inv!$B$3:$J$2003,5,FALSE)</f>
        <v>44.45</v>
      </c>
      <c r="G239">
        <f>VLOOKUP($C239,Inv!$B$3:$J$2003,3,FALSE)</f>
        <v>3.12</v>
      </c>
      <c r="H239">
        <f ca="1">VLOOKUP($C239,Inv!$B$3:$J$2003,9,FALSE)</f>
        <v>0</v>
      </c>
    </row>
    <row r="240" spans="1:8">
      <c r="A240" t="str">
        <f>Inv!I240</f>
        <v>J36938</v>
      </c>
      <c r="B240">
        <v>3030</v>
      </c>
      <c r="C240" t="str">
        <f>Inv!B240</f>
        <v>20020</v>
      </c>
      <c r="D240" t="str">
        <f>Inv!A240</f>
        <v>2 x 2 x .125 Alum Ang 25'</v>
      </c>
      <c r="E240">
        <f>VLOOKUP($C240,Inv!$B$3:$J$2003,2,FALSE)</f>
        <v>2.278</v>
      </c>
      <c r="F240">
        <f>VLOOKUP($C240,Inv!$B$3:$J$2003,5,FALSE)</f>
        <v>44.45</v>
      </c>
      <c r="G240">
        <f>VLOOKUP($C240,Inv!$B$3:$J$2003,3,FALSE)</f>
        <v>4.101</v>
      </c>
      <c r="H240">
        <f ca="1">VLOOKUP($C240,Inv!$B$3:$J$2003,9,FALSE)</f>
        <v>0</v>
      </c>
    </row>
    <row r="241" spans="1:8">
      <c r="A241" t="str">
        <f>Inv!I241</f>
        <v>J36938</v>
      </c>
      <c r="B241">
        <v>3030</v>
      </c>
      <c r="C241" t="str">
        <f>Inv!B241</f>
        <v>20025</v>
      </c>
      <c r="D241" t="str">
        <f>Inv!A241</f>
        <v>1 x 1.5 x .125 Alum Ang 20'</v>
      </c>
      <c r="E241">
        <f>VLOOKUP($C241,Inv!$B$3:$J$2003,2,FALSE)</f>
        <v>1.3320000000000001</v>
      </c>
      <c r="F241">
        <f>VLOOKUP($C241,Inv!$B$3:$J$2003,5,FALSE)</f>
        <v>44.45</v>
      </c>
      <c r="G241">
        <f>VLOOKUP($C241,Inv!$B$3:$J$2003,3,FALSE)</f>
        <v>2.3980000000000001</v>
      </c>
      <c r="H241">
        <f ca="1">VLOOKUP($C241,Inv!$B$3:$J$2003,9,FALSE)</f>
        <v>0</v>
      </c>
    </row>
    <row r="242" spans="1:8">
      <c r="A242" t="str">
        <f>Inv!I242</f>
        <v>J36938</v>
      </c>
      <c r="B242">
        <v>3030</v>
      </c>
      <c r="C242" t="str">
        <f>Inv!B242</f>
        <v>20030</v>
      </c>
      <c r="D242" t="str">
        <f>Inv!A242</f>
        <v>2 x 1.5 x .125 Alum Angle</v>
      </c>
      <c r="E242">
        <f>VLOOKUP($C242,Inv!$B$3:$J$2003,2,FALSE)</f>
        <v>2.02</v>
      </c>
      <c r="F242">
        <f>VLOOKUP($C242,Inv!$B$3:$J$2003,5,FALSE)</f>
        <v>44.45</v>
      </c>
      <c r="G242">
        <f>VLOOKUP($C242,Inv!$B$3:$J$2003,3,FALSE)</f>
        <v>3.6360000000000001</v>
      </c>
      <c r="H242">
        <f ca="1">VLOOKUP($C242,Inv!$B$3:$J$2003,9,FALSE)</f>
        <v>0</v>
      </c>
    </row>
    <row r="243" spans="1:8">
      <c r="A243" t="str">
        <f>Inv!I243</f>
        <v>J36938</v>
      </c>
      <c r="B243">
        <v>3030</v>
      </c>
      <c r="C243" t="str">
        <f>Inv!B243</f>
        <v>20034</v>
      </c>
      <c r="D243" t="str">
        <f>Inv!A243</f>
        <v>2 x 5 x .125 Arch Al Ang 20'</v>
      </c>
      <c r="E243">
        <f>VLOOKUP($C243,Inv!$B$3:$J$2003,2,FALSE)</f>
        <v>2.59</v>
      </c>
      <c r="F243">
        <f>VLOOKUP($C243,Inv!$B$3:$J$2003,5,FALSE)</f>
        <v>44.45</v>
      </c>
      <c r="G243">
        <f>VLOOKUP($C243,Inv!$B$3:$J$2003,3,FALSE)</f>
        <v>4.6619999999999999</v>
      </c>
      <c r="H243">
        <f ca="1">VLOOKUP($C243,Inv!$B$3:$J$2003,9,FALSE)</f>
        <v>0</v>
      </c>
    </row>
    <row r="244" spans="1:8">
      <c r="A244" t="str">
        <f>Inv!I244</f>
        <v>J36938</v>
      </c>
      <c r="B244">
        <v>3030</v>
      </c>
      <c r="C244" t="str">
        <f>Inv!B244</f>
        <v>20040</v>
      </c>
      <c r="D244" t="str">
        <f>Inv!A244</f>
        <v>1.5x1.5x.187 SqCrnrArcAlAng 20'</v>
      </c>
      <c r="E244">
        <f>VLOOKUP($C244,Inv!$B$3:$J$2003,2,FALSE)</f>
        <v>2.5819999999999999</v>
      </c>
      <c r="F244">
        <f>VLOOKUP($C244,Inv!$B$3:$J$2003,5,FALSE)</f>
        <v>44.45</v>
      </c>
      <c r="G244">
        <f>VLOOKUP($C244,Inv!$B$3:$J$2003,3,FALSE)</f>
        <v>4.6479999999999997</v>
      </c>
      <c r="H244">
        <f ca="1">VLOOKUP($C244,Inv!$B$3:$J$2003,9,FALSE)</f>
        <v>0</v>
      </c>
    </row>
    <row r="245" spans="1:8">
      <c r="A245" t="str">
        <f>Inv!I245</f>
        <v>J36938</v>
      </c>
      <c r="B245">
        <v>3030</v>
      </c>
      <c r="C245" t="str">
        <f>Inv!B245</f>
        <v>20050</v>
      </c>
      <c r="D245" t="str">
        <f>Inv!A245</f>
        <v>2x2x.187 SqCrnrArcAl Ang 20'</v>
      </c>
      <c r="E245">
        <f>VLOOKUP($C245,Inv!$B$3:$J$2003,2,FALSE)</f>
        <v>3.444</v>
      </c>
      <c r="F245">
        <f>VLOOKUP($C245,Inv!$B$3:$J$2003,5,FALSE)</f>
        <v>44.45</v>
      </c>
      <c r="G245">
        <f>VLOOKUP($C245,Inv!$B$3:$J$2003,3,FALSE)</f>
        <v>6.2</v>
      </c>
      <c r="H245">
        <f ca="1">VLOOKUP($C245,Inv!$B$3:$J$2003,9,FALSE)</f>
        <v>270</v>
      </c>
    </row>
    <row r="246" spans="1:8">
      <c r="A246" t="str">
        <f>Inv!I246</f>
        <v>J36938</v>
      </c>
      <c r="B246">
        <v>3030</v>
      </c>
      <c r="C246" t="str">
        <f>Inv!B246</f>
        <v>20055</v>
      </c>
      <c r="D246" t="str">
        <f>Inv!A246</f>
        <v>2 x 2 x.187 StrcAlum Ang 25'</v>
      </c>
      <c r="E246">
        <f>VLOOKUP($C246,Inv!$B$3:$J$2003,2,FALSE)</f>
        <v>2.37</v>
      </c>
      <c r="F246">
        <f>VLOOKUP($C246,Inv!$B$3:$J$2003,5,FALSE)</f>
        <v>44.45</v>
      </c>
      <c r="G246">
        <f>VLOOKUP($C246,Inv!$B$3:$J$2003,3,FALSE)</f>
        <v>4.266</v>
      </c>
      <c r="H246">
        <f ca="1">VLOOKUP($C246,Inv!$B$3:$J$2003,9,FALSE)</f>
        <v>0</v>
      </c>
    </row>
    <row r="247" spans="1:8">
      <c r="A247" t="str">
        <f>Inv!I247</f>
        <v>J36938</v>
      </c>
      <c r="B247">
        <v>3030</v>
      </c>
      <c r="C247" t="str">
        <f>Inv!B247</f>
        <v>20056</v>
      </c>
      <c r="D247" t="str">
        <f>Inv!A247</f>
        <v>2 x 1.5 x .187 Alum Angle</v>
      </c>
      <c r="E247">
        <f>VLOOKUP($C247,Inv!$B$3:$J$2003,2,FALSE)</f>
        <v>3.0419999999999998</v>
      </c>
      <c r="F247">
        <f>VLOOKUP($C247,Inv!$B$3:$J$2003,5,FALSE)</f>
        <v>44.45</v>
      </c>
      <c r="G247">
        <f>VLOOKUP($C247,Inv!$B$3:$J$2003,3,FALSE)</f>
        <v>5.476</v>
      </c>
      <c r="H247">
        <f ca="1">VLOOKUP($C247,Inv!$B$3:$J$2003,9,FALSE)</f>
        <v>0</v>
      </c>
    </row>
    <row r="248" spans="1:8">
      <c r="A248" t="str">
        <f>Inv!I248</f>
        <v>J36938</v>
      </c>
      <c r="B248">
        <v>3030</v>
      </c>
      <c r="C248" t="str">
        <f>Inv!B248</f>
        <v>20059</v>
      </c>
      <c r="D248" t="str">
        <f>Inv!A248</f>
        <v>3 x 3 x .125 Alum Angle</v>
      </c>
      <c r="E248">
        <f>VLOOKUP($C248,Inv!$B$3:$J$2003,2,FALSE)</f>
        <v>3.5939999999999999</v>
      </c>
      <c r="F248">
        <f>VLOOKUP($C248,Inv!$B$3:$J$2003,5,FALSE)</f>
        <v>44.45</v>
      </c>
      <c r="G248">
        <f>VLOOKUP($C248,Inv!$B$3:$J$2003,3,FALSE)</f>
        <v>6.47</v>
      </c>
      <c r="H248">
        <f ca="1">VLOOKUP($C248,Inv!$B$3:$J$2003,9,FALSE)</f>
        <v>0</v>
      </c>
    </row>
    <row r="249" spans="1:8">
      <c r="A249" t="str">
        <f>Inv!I249</f>
        <v>J36938</v>
      </c>
      <c r="B249">
        <v>3030</v>
      </c>
      <c r="C249" t="str">
        <f>Inv!B249</f>
        <v>20063</v>
      </c>
      <c r="D249" t="str">
        <f>Inv!A249</f>
        <v>2 X 2 X .250 Alum Angle</v>
      </c>
      <c r="E249">
        <f>VLOOKUP($C249,Inv!$B$3:$J$2003,2,FALSE)</f>
        <v>7.2</v>
      </c>
      <c r="F249">
        <f>VLOOKUP($C249,Inv!$B$3:$J$2003,5,FALSE)</f>
        <v>44.45</v>
      </c>
      <c r="G249">
        <f>VLOOKUP($C249,Inv!$B$3:$J$2003,3,FALSE)</f>
        <v>12.961</v>
      </c>
      <c r="H249">
        <f ca="1">VLOOKUP($C249,Inv!$B$3:$J$2003,9,FALSE)</f>
        <v>0</v>
      </c>
    </row>
    <row r="250" spans="1:8">
      <c r="A250" t="str">
        <f>Inv!I250</f>
        <v>J36938</v>
      </c>
      <c r="B250">
        <v>3030</v>
      </c>
      <c r="C250" t="str">
        <f>Inv!B250</f>
        <v>20065</v>
      </c>
      <c r="D250" t="str">
        <f>Inv!A250</f>
        <v>2 X 4 X .250 Alum Angle</v>
      </c>
      <c r="E250">
        <f>VLOOKUP($C250,Inv!$B$3:$J$2003,2,FALSE)</f>
        <v>6.23</v>
      </c>
      <c r="F250">
        <f>VLOOKUP($C250,Inv!$B$3:$J$2003,5,FALSE)</f>
        <v>44.45</v>
      </c>
      <c r="G250">
        <f>VLOOKUP($C250,Inv!$B$3:$J$2003,3,FALSE)</f>
        <v>11.215</v>
      </c>
      <c r="H250">
        <f ca="1">VLOOKUP($C250,Inv!$B$3:$J$2003,9,FALSE)</f>
        <v>0</v>
      </c>
    </row>
    <row r="251" spans="1:8">
      <c r="A251" t="str">
        <f>Inv!I251</f>
        <v>J36938</v>
      </c>
      <c r="B251">
        <v>3030</v>
      </c>
      <c r="C251" t="str">
        <f>Inv!B251</f>
        <v>20070</v>
      </c>
      <c r="D251" t="str">
        <f>Inv!A251</f>
        <v>4 x 4 x .250 Alum Angle</v>
      </c>
      <c r="E251">
        <f>VLOOKUP($C251,Inv!$B$3:$J$2003,2,FALSE)</f>
        <v>8.2789999999999999</v>
      </c>
      <c r="F251">
        <f>VLOOKUP($C251,Inv!$B$3:$J$2003,5,FALSE)</f>
        <v>44.45</v>
      </c>
      <c r="G251">
        <f>VLOOKUP($C251,Inv!$B$3:$J$2003,3,FALSE)</f>
        <v>14.904</v>
      </c>
      <c r="H251">
        <f ca="1">VLOOKUP($C251,Inv!$B$3:$J$2003,9,FALSE)</f>
        <v>0</v>
      </c>
    </row>
    <row r="252" spans="1:8">
      <c r="A252" t="str">
        <f>Inv!I252</f>
        <v>J36938</v>
      </c>
      <c r="B252">
        <v>3030</v>
      </c>
      <c r="C252" t="str">
        <f>Inv!B252</f>
        <v>21000</v>
      </c>
      <c r="D252" t="str">
        <f>Inv!A252</f>
        <v>.5 x .125 Alum Flat Bar</v>
      </c>
      <c r="E252">
        <f>VLOOKUP($C252,Inv!$B$3:$J$2003,2,FALSE)</f>
        <v>0.27772999999999998</v>
      </c>
      <c r="F252">
        <f>VLOOKUP($C252,Inv!$B$3:$J$2003,5,FALSE)</f>
        <v>44.45</v>
      </c>
      <c r="G252">
        <f>VLOOKUP($C252,Inv!$B$3:$J$2003,3,FALSE)</f>
        <v>0.5</v>
      </c>
      <c r="H252">
        <f ca="1">VLOOKUP($C252,Inv!$B$3:$J$2003,9,FALSE)</f>
        <v>0</v>
      </c>
    </row>
    <row r="253" spans="1:8">
      <c r="A253" t="str">
        <f>Inv!I253</f>
        <v>J36938</v>
      </c>
      <c r="B253">
        <v>3030</v>
      </c>
      <c r="C253" t="str">
        <f>Inv!B253</f>
        <v>21020</v>
      </c>
      <c r="D253" t="str">
        <f>Inv!A253</f>
        <v>1.5 x .125 Alum Flat Bar 20'</v>
      </c>
      <c r="E253">
        <f>VLOOKUP($C253,Inv!$B$3:$J$2003,2,FALSE)</f>
        <v>0.89</v>
      </c>
      <c r="F253">
        <f>VLOOKUP($C253,Inv!$B$3:$J$2003,5,FALSE)</f>
        <v>44.45</v>
      </c>
      <c r="G253">
        <f>VLOOKUP($C253,Inv!$B$3:$J$2003,3,FALSE)</f>
        <v>1.6020000000000001</v>
      </c>
      <c r="H253">
        <f ca="1">VLOOKUP($C253,Inv!$B$3:$J$2003,9,FALSE)</f>
        <v>0</v>
      </c>
    </row>
    <row r="254" spans="1:8">
      <c r="A254" t="str">
        <f>Inv!I254</f>
        <v>J36938</v>
      </c>
      <c r="B254">
        <v>3030</v>
      </c>
      <c r="C254" t="str">
        <f>Inv!B254</f>
        <v>21030</v>
      </c>
      <c r="D254" t="str">
        <f>Inv!A254</f>
        <v>2 x .125 Alum Flat Bar 20'</v>
      </c>
      <c r="E254">
        <f>VLOOKUP($C254,Inv!$B$3:$J$2003,2,FALSE)</f>
        <v>0.85</v>
      </c>
      <c r="F254">
        <f>VLOOKUP($C254,Inv!$B$3:$J$2003,5,FALSE)</f>
        <v>44.45</v>
      </c>
      <c r="G254">
        <f>VLOOKUP($C254,Inv!$B$3:$J$2003,3,FALSE)</f>
        <v>1.53</v>
      </c>
      <c r="H254">
        <f ca="1">VLOOKUP($C254,Inv!$B$3:$J$2003,9,FALSE)</f>
        <v>0</v>
      </c>
    </row>
    <row r="255" spans="1:8">
      <c r="A255" t="str">
        <f>Inv!I255</f>
        <v>J36938</v>
      </c>
      <c r="B255">
        <v>3030</v>
      </c>
      <c r="C255" t="str">
        <f>Inv!B255</f>
        <v>21040</v>
      </c>
      <c r="D255" t="str">
        <f>Inv!A255</f>
        <v>1 x .187 Alum Flat Bar</v>
      </c>
      <c r="E255">
        <f>VLOOKUP($C255,Inv!$B$3:$J$2003,2,FALSE)</f>
        <v>1.113</v>
      </c>
      <c r="F255">
        <f>VLOOKUP($C255,Inv!$B$3:$J$2003,5,FALSE)</f>
        <v>44.45</v>
      </c>
      <c r="G255">
        <f>VLOOKUP($C255,Inv!$B$3:$J$2003,3,FALSE)</f>
        <v>2.004</v>
      </c>
      <c r="H255">
        <f ca="1">VLOOKUP($C255,Inv!$B$3:$J$2003,9,FALSE)</f>
        <v>0</v>
      </c>
    </row>
    <row r="256" spans="1:8">
      <c r="A256" t="str">
        <f>Inv!I256</f>
        <v>J36938</v>
      </c>
      <c r="B256">
        <v>3030</v>
      </c>
      <c r="C256" t="str">
        <f>Inv!B256</f>
        <v>21055</v>
      </c>
      <c r="D256" t="str">
        <f>Inv!A256</f>
        <v>2 x .187 Alum Flat Bar</v>
      </c>
      <c r="E256">
        <f>VLOOKUP($C256,Inv!$B$3:$J$2003,2,FALSE)</f>
        <v>0.56000000000000005</v>
      </c>
      <c r="F256">
        <f>VLOOKUP($C256,Inv!$B$3:$J$2003,5,FALSE)</f>
        <v>44.45</v>
      </c>
      <c r="G256">
        <f>VLOOKUP($C256,Inv!$B$3:$J$2003,3,FALSE)</f>
        <v>1.008</v>
      </c>
      <c r="H256">
        <f ca="1">VLOOKUP($C256,Inv!$B$3:$J$2003,9,FALSE)</f>
        <v>0</v>
      </c>
    </row>
    <row r="257" spans="1:8">
      <c r="A257" t="str">
        <f>Inv!I257</f>
        <v>J36938</v>
      </c>
      <c r="B257">
        <v>3030</v>
      </c>
      <c r="C257" t="str">
        <f>Inv!B257</f>
        <v>21065</v>
      </c>
      <c r="D257" t="str">
        <f>Inv!A257</f>
        <v>2 x .250 Alum Flat Bar 20'</v>
      </c>
      <c r="E257">
        <f>VLOOKUP($C257,Inv!$B$3:$J$2003,2,FALSE)</f>
        <v>1.86</v>
      </c>
      <c r="F257">
        <f>VLOOKUP($C257,Inv!$B$3:$J$2003,5,FALSE)</f>
        <v>44.45</v>
      </c>
      <c r="G257">
        <f>VLOOKUP($C257,Inv!$B$3:$J$2003,3,FALSE)</f>
        <v>3.3479999999999999</v>
      </c>
      <c r="H257">
        <f ca="1">VLOOKUP($C257,Inv!$B$3:$J$2003,9,FALSE)</f>
        <v>0</v>
      </c>
    </row>
    <row r="258" spans="1:8">
      <c r="A258" t="str">
        <f>Inv!I258</f>
        <v>J36938</v>
      </c>
      <c r="B258">
        <v>3030</v>
      </c>
      <c r="C258" t="str">
        <f>Inv!B258</f>
        <v>22000</v>
      </c>
      <c r="D258" t="str">
        <f>Inv!A258</f>
        <v>Div Bar 1.5 Alum</v>
      </c>
      <c r="E258">
        <f>VLOOKUP($C258,Inv!$B$3:$J$2003,2,FALSE)</f>
        <v>1.9710000000000001</v>
      </c>
      <c r="F258">
        <f>VLOOKUP($C258,Inv!$B$3:$J$2003,5,FALSE)</f>
        <v>44.45</v>
      </c>
      <c r="G258">
        <f>VLOOKUP($C258,Inv!$B$3:$J$2003,3,FALSE)</f>
        <v>3.548</v>
      </c>
      <c r="H258">
        <f ca="1">VLOOKUP($C258,Inv!$B$3:$J$2003,9,FALSE)</f>
        <v>0</v>
      </c>
    </row>
    <row r="259" spans="1:8">
      <c r="A259" t="str">
        <f>Inv!I259</f>
        <v>J36938</v>
      </c>
      <c r="B259">
        <v>3030</v>
      </c>
      <c r="C259" t="str">
        <f>Inv!B259</f>
        <v>22005</v>
      </c>
      <c r="D259" t="str">
        <f>Inv!A259</f>
        <v>Div Bar 2.5 Alum</v>
      </c>
      <c r="E259">
        <f>VLOOKUP($C259,Inv!$B$3:$J$2003,2,FALSE)</f>
        <v>4.2869999999999999</v>
      </c>
      <c r="F259">
        <f>VLOOKUP($C259,Inv!$B$3:$J$2003,5,FALSE)</f>
        <v>44.45</v>
      </c>
      <c r="G259">
        <f>VLOOKUP($C259,Inv!$B$3:$J$2003,3,FALSE)</f>
        <v>7.7169999999999996</v>
      </c>
      <c r="H259">
        <f ca="1">VLOOKUP($C259,Inv!$B$3:$J$2003,9,FALSE)</f>
        <v>0</v>
      </c>
    </row>
    <row r="260" spans="1:8">
      <c r="A260" t="str">
        <f>Inv!I260</f>
        <v>J36938</v>
      </c>
      <c r="B260">
        <v>3030</v>
      </c>
      <c r="C260" t="str">
        <f>Inv!B260</f>
        <v>22017</v>
      </c>
      <c r="D260" t="str">
        <f>Inv!A260</f>
        <v>1.5" F Retainer</v>
      </c>
      <c r="E260">
        <f>VLOOKUP($C260,Inv!$B$3:$J$2003,2,FALSE)</f>
        <v>2.629</v>
      </c>
      <c r="F260">
        <f>VLOOKUP($C260,Inv!$B$3:$J$2003,5,FALSE)</f>
        <v>44.45</v>
      </c>
      <c r="G260">
        <f>VLOOKUP($C260,Inv!$B$3:$J$2003,3,FALSE)</f>
        <v>4.7329999999999997</v>
      </c>
      <c r="H260">
        <f ca="1">VLOOKUP($C260,Inv!$B$3:$J$2003,9,FALSE)</f>
        <v>0</v>
      </c>
    </row>
    <row r="261" spans="1:8">
      <c r="A261" t="str">
        <f>Inv!I261</f>
        <v>J36938</v>
      </c>
      <c r="B261">
        <v>3030</v>
      </c>
      <c r="C261" t="str">
        <f>Inv!B261</f>
        <v>22030</v>
      </c>
      <c r="D261" t="str">
        <f>Inv!A261</f>
        <v>ZF .188 Retainer</v>
      </c>
      <c r="E261">
        <f>VLOOKUP($C261,Inv!$B$3:$J$2003,2,FALSE)</f>
        <v>2.5569999999999999</v>
      </c>
      <c r="F261">
        <f>VLOOKUP($C261,Inv!$B$3:$J$2003,5,FALSE)</f>
        <v>44.45</v>
      </c>
      <c r="G261">
        <f>VLOOKUP($C261,Inv!$B$3:$J$2003,3,FALSE)</f>
        <v>4.6029999999999998</v>
      </c>
      <c r="H261">
        <f ca="1">VLOOKUP($C261,Inv!$B$3:$J$2003,9,FALSE)</f>
        <v>40</v>
      </c>
    </row>
    <row r="262" spans="1:8">
      <c r="A262" t="str">
        <f>Inv!I262</f>
        <v>J36938</v>
      </c>
      <c r="B262">
        <v>3030</v>
      </c>
      <c r="C262" t="str">
        <f>Inv!B262</f>
        <v>22045</v>
      </c>
      <c r="D262" t="str">
        <f>Inv!A262</f>
        <v>Signcomp #2093 Bleed Cover</v>
      </c>
      <c r="E262">
        <f>VLOOKUP($C262,Inv!$B$3:$J$2003,2,FALSE)</f>
        <v>2.6</v>
      </c>
      <c r="F262">
        <f>VLOOKUP($C262,Inv!$B$3:$J$2003,5,FALSE)</f>
        <v>44.45</v>
      </c>
      <c r="G262">
        <f>VLOOKUP($C262,Inv!$B$3:$J$2003,3,FALSE)</f>
        <v>4.68</v>
      </c>
      <c r="H262">
        <f ca="1">VLOOKUP($C262,Inv!$B$3:$J$2003,9,FALSE)</f>
        <v>0</v>
      </c>
    </row>
    <row r="263" spans="1:8">
      <c r="A263" t="str">
        <f>Inv!I263</f>
        <v>J36938</v>
      </c>
      <c r="B263">
        <v>3030</v>
      </c>
      <c r="C263" t="str">
        <f>Inv!B263</f>
        <v>22050</v>
      </c>
      <c r="D263" t="str">
        <f>Inv!A263</f>
        <v>SignComp #1612 Series 12 Hinge Body</v>
      </c>
      <c r="E263">
        <f>VLOOKUP($C263,Inv!$B$3:$J$2003,2,FALSE)</f>
        <v>11.1633</v>
      </c>
      <c r="F263">
        <f>VLOOKUP($C263,Inv!$B$3:$J$2003,5,FALSE)</f>
        <v>44.45</v>
      </c>
      <c r="G263">
        <f>VLOOKUP($C263,Inv!$B$3:$J$2003,3,FALSE)</f>
        <v>20.096</v>
      </c>
      <c r="H263">
        <f ca="1">VLOOKUP($C263,Inv!$B$3:$J$2003,9,FALSE)</f>
        <v>0</v>
      </c>
    </row>
    <row r="264" spans="1:8">
      <c r="A264" t="str">
        <f>Inv!I264</f>
        <v>J36938</v>
      </c>
      <c r="B264">
        <v>3030</v>
      </c>
      <c r="C264" t="str">
        <f>Inv!B264</f>
        <v>22055</v>
      </c>
      <c r="D264" t="str">
        <f>Inv!A264</f>
        <v>SignComp #1602 Series 7 S/F Hinge Body</v>
      </c>
      <c r="E264">
        <f>VLOOKUP($C264,Inv!$B$3:$J$2003,2,FALSE)</f>
        <v>5.133</v>
      </c>
      <c r="F264">
        <f>VLOOKUP($C264,Inv!$B$3:$J$2003,5,FALSE)</f>
        <v>44.45</v>
      </c>
      <c r="G264">
        <f>VLOOKUP($C264,Inv!$B$3:$J$2003,3,FALSE)</f>
        <v>9.24</v>
      </c>
      <c r="H264">
        <f ca="1">VLOOKUP($C264,Inv!$B$3:$J$2003,9,FALSE)</f>
        <v>0</v>
      </c>
    </row>
    <row r="265" spans="1:8">
      <c r="A265" t="str">
        <f>Inv!I265</f>
        <v>J36938</v>
      </c>
      <c r="B265">
        <v>3030</v>
      </c>
      <c r="C265" t="str">
        <f>Inv!B265</f>
        <v>22060</v>
      </c>
      <c r="D265" t="str">
        <f>Inv!A265</f>
        <v>SignComp #1624 Slide Retainer</v>
      </c>
      <c r="E265">
        <f>VLOOKUP($C265,Inv!$B$3:$J$2003,2,FALSE)</f>
        <v>2.3130000000000002</v>
      </c>
      <c r="F265">
        <f>VLOOKUP($C265,Inv!$B$3:$J$2003,5,FALSE)</f>
        <v>44.45</v>
      </c>
      <c r="G265">
        <f>VLOOKUP($C265,Inv!$B$3:$J$2003,3,FALSE)</f>
        <v>4.1639999999999997</v>
      </c>
      <c r="H265">
        <f ca="1">VLOOKUP($C265,Inv!$B$3:$J$2003,9,FALSE)</f>
        <v>0</v>
      </c>
    </row>
    <row r="266" spans="1:8">
      <c r="A266" t="str">
        <f>Inv!I266</f>
        <v>J36938</v>
      </c>
      <c r="B266">
        <v>3030</v>
      </c>
      <c r="C266" t="str">
        <f>Inv!B266</f>
        <v>22065</v>
      </c>
      <c r="D266" t="str">
        <f>Inv!A266</f>
        <v>Signcomp #1592 series 7 D/F Hinge Body</v>
      </c>
      <c r="E266">
        <f>VLOOKUP($C266,Inv!$B$3:$J$2003,2,FALSE)</f>
        <v>6.2939999999999996</v>
      </c>
      <c r="F266">
        <f>VLOOKUP($C266,Inv!$B$3:$J$2003,5,FALSE)</f>
        <v>44.45</v>
      </c>
      <c r="G266">
        <f>VLOOKUP($C266,Inv!$B$3:$J$2003,3,FALSE)</f>
        <v>11.33</v>
      </c>
      <c r="H266">
        <f ca="1">VLOOKUP($C266,Inv!$B$3:$J$2003,9,FALSE)</f>
        <v>0</v>
      </c>
    </row>
    <row r="267" spans="1:8">
      <c r="A267" t="str">
        <f>Inv!I267</f>
        <v>J36938</v>
      </c>
      <c r="B267">
        <v>3030</v>
      </c>
      <c r="C267" t="str">
        <f>Inv!B267</f>
        <v>22100</v>
      </c>
      <c r="D267" t="str">
        <f>Inv!A267</f>
        <v>SignComp 2008 Flat D/F Body</v>
      </c>
      <c r="E267">
        <f>VLOOKUP($C267,Inv!$B$3:$J$2003,2,FALSE)</f>
        <v>0.64400000000000002</v>
      </c>
      <c r="F267">
        <f>VLOOKUP($C267,Inv!$B$3:$J$2003,5,FALSE)</f>
        <v>44.45</v>
      </c>
      <c r="G267">
        <f>VLOOKUP($C267,Inv!$B$3:$J$2003,3,FALSE)</f>
        <v>1.159</v>
      </c>
      <c r="H267">
        <f ca="1">VLOOKUP($C267,Inv!$B$3:$J$2003,9,FALSE)</f>
        <v>0</v>
      </c>
    </row>
    <row r="268" spans="1:8">
      <c r="A268" t="str">
        <f>Inv!I268</f>
        <v>J36938</v>
      </c>
      <c r="B268">
        <v>3030</v>
      </c>
      <c r="C268" t="str">
        <f>Inv!B268</f>
        <v>22105</v>
      </c>
      <c r="D268" t="str">
        <f>Inv!A268</f>
        <v>SignComp 2047 Flat 2" Retainer</v>
      </c>
      <c r="E268">
        <f>VLOOKUP($C268,Inv!$B$3:$J$2003,2,FALSE)</f>
        <v>0.23799999999999999</v>
      </c>
      <c r="F268">
        <f>VLOOKUP($C268,Inv!$B$3:$J$2003,5,FALSE)</f>
        <v>44.45</v>
      </c>
      <c r="G268">
        <f>VLOOKUP($C268,Inv!$B$3:$J$2003,3,FALSE)</f>
        <v>0.42799999999999999</v>
      </c>
      <c r="H268">
        <f ca="1">VLOOKUP($C268,Inv!$B$3:$J$2003,9,FALSE)</f>
        <v>0</v>
      </c>
    </row>
    <row r="269" spans="1:8">
      <c r="A269" t="str">
        <f>Inv!I269</f>
        <v>J36938</v>
      </c>
      <c r="B269">
        <v>3030</v>
      </c>
      <c r="C269" t="str">
        <f>Inv!B269</f>
        <v>22110</v>
      </c>
      <c r="D269" t="str">
        <f>Inv!A269</f>
        <v>SignComp 2107 Flat Bleed Retro Frame II</v>
      </c>
      <c r="E269">
        <f>VLOOKUP($C269,Inv!$B$3:$J$2003,2,FALSE)</f>
        <v>8.5559999999999992</v>
      </c>
      <c r="F269">
        <f>VLOOKUP($C269,Inv!$B$3:$J$2003,5,FALSE)</f>
        <v>44.45</v>
      </c>
      <c r="G269">
        <f>VLOOKUP($C269,Inv!$B$3:$J$2003,3,FALSE)</f>
        <v>15.401999999999999</v>
      </c>
      <c r="H269">
        <f ca="1">VLOOKUP($C269,Inv!$B$3:$J$2003,9,FALSE)</f>
        <v>0</v>
      </c>
    </row>
    <row r="270" spans="1:8">
      <c r="A270" t="str">
        <f>Inv!I270</f>
        <v>J36938</v>
      </c>
      <c r="B270">
        <v>3030</v>
      </c>
      <c r="C270" t="str">
        <f>Inv!B270</f>
        <v>22115</v>
      </c>
      <c r="D270" t="str">
        <f>Inv!A270</f>
        <v>SignComp 2124 Ext Bleed Retro Frame Cover II</v>
      </c>
      <c r="E270">
        <f>VLOOKUP($C270,Inv!$B$3:$J$2003,2,FALSE)</f>
        <v>0.1</v>
      </c>
      <c r="F270">
        <f>VLOOKUP($C270,Inv!$B$3:$J$2003,5,FALSE)</f>
        <v>44.45</v>
      </c>
      <c r="G270">
        <f>VLOOKUP($C270,Inv!$B$3:$J$2003,3,FALSE)</f>
        <v>0.18</v>
      </c>
      <c r="H270">
        <f ca="1">VLOOKUP($C270,Inv!$B$3:$J$2003,9,FALSE)</f>
        <v>0</v>
      </c>
    </row>
    <row r="271" spans="1:8">
      <c r="A271" t="str">
        <f>Inv!I271</f>
        <v>J36938</v>
      </c>
      <c r="B271">
        <v>3030</v>
      </c>
      <c r="C271" t="str">
        <f>Inv!B271</f>
        <v>22200</v>
      </c>
      <c r="D271" t="str">
        <f>Inv!A271</f>
        <v>SignComp 2010 Flat 2pc D/F Body</v>
      </c>
      <c r="E271">
        <f>VLOOKUP($C271,Inv!$B$3:$J$2003,2,FALSE)</f>
        <v>9.9619999999999997</v>
      </c>
      <c r="F271">
        <f>VLOOKUP($C271,Inv!$B$3:$J$2003,5,FALSE)</f>
        <v>44.45</v>
      </c>
      <c r="G271">
        <f>VLOOKUP($C271,Inv!$B$3:$J$2003,3,FALSE)</f>
        <v>17.933</v>
      </c>
      <c r="H271">
        <f ca="1">VLOOKUP($C271,Inv!$B$3:$J$2003,9,FALSE)</f>
        <v>0</v>
      </c>
    </row>
    <row r="272" spans="1:8">
      <c r="A272" t="str">
        <f>Inv!I272</f>
        <v>J36938</v>
      </c>
      <c r="B272">
        <v>3030</v>
      </c>
      <c r="C272" t="str">
        <f>Inv!B272</f>
        <v>22205</v>
      </c>
      <c r="D272" t="str">
        <f>Inv!A272</f>
        <v>SignComp 5357 2pc Frame Brace Arm &amp; Yoke</v>
      </c>
      <c r="E272">
        <f>VLOOKUP($C272,Inv!$B$3:$J$2003,2,FALSE)</f>
        <v>8.69</v>
      </c>
      <c r="F272">
        <f>VLOOKUP($C272,Inv!$B$3:$J$2003,5,FALSE)</f>
        <v>44.45</v>
      </c>
      <c r="G272">
        <f>VLOOKUP($C272,Inv!$B$3:$J$2003,3,FALSE)</f>
        <v>15.644</v>
      </c>
      <c r="H272">
        <f ca="1">VLOOKUP($C272,Inv!$B$3:$J$2003,9,FALSE)</f>
        <v>0</v>
      </c>
    </row>
    <row r="273" spans="1:8">
      <c r="A273" t="str">
        <f>Inv!I273</f>
        <v>J36938</v>
      </c>
      <c r="B273">
        <v>3030</v>
      </c>
      <c r="C273" t="str">
        <f>Inv!B273</f>
        <v>22215</v>
      </c>
      <c r="D273" t="str">
        <f>Inv!A273</f>
        <v>SignComp 2127 1.5" Flat Retro Frame Cover II</v>
      </c>
      <c r="E273">
        <f>VLOOKUP($C273,Inv!$B$3:$J$2003,2,FALSE)</f>
        <v>0.159</v>
      </c>
      <c r="F273">
        <f>VLOOKUP($C273,Inv!$B$3:$J$2003,5,FALSE)</f>
        <v>44.45</v>
      </c>
      <c r="G273">
        <f>VLOOKUP($C273,Inv!$B$3:$J$2003,3,FALSE)</f>
        <v>0.28599999999999998</v>
      </c>
      <c r="H273">
        <f ca="1">VLOOKUP($C273,Inv!$B$3:$J$2003,9,FALSE)</f>
        <v>0</v>
      </c>
    </row>
    <row r="274" spans="1:8">
      <c r="A274" t="str">
        <f>Inv!I274</f>
        <v>J36938</v>
      </c>
      <c r="B274">
        <v>3030</v>
      </c>
      <c r="C274" t="str">
        <f>Inv!B274</f>
        <v>23000</v>
      </c>
      <c r="D274" t="str">
        <f>Inv!A274</f>
        <v>.50 Alum Round Rod</v>
      </c>
      <c r="E274">
        <f>VLOOKUP($C274,Inv!$B$3:$J$2003,2,FALSE)</f>
        <v>0.68</v>
      </c>
      <c r="F274">
        <f>VLOOKUP($C274,Inv!$B$3:$J$2003,5,FALSE)</f>
        <v>44.45</v>
      </c>
      <c r="G274">
        <f>VLOOKUP($C274,Inv!$B$3:$J$2003,3,FALSE)</f>
        <v>1.224</v>
      </c>
      <c r="H274">
        <f ca="1">VLOOKUP($C274,Inv!$B$3:$J$2003,9,FALSE)</f>
        <v>0</v>
      </c>
    </row>
    <row r="275" spans="1:8">
      <c r="A275" t="str">
        <f>Inv!I275</f>
        <v>J36938</v>
      </c>
      <c r="B275">
        <v>3030</v>
      </c>
      <c r="C275" t="str">
        <f>Inv!B275</f>
        <v>23010</v>
      </c>
      <c r="D275" t="str">
        <f>Inv!A275</f>
        <v>1.75 x .125 ArchAlumChnnl 20'</v>
      </c>
      <c r="E275">
        <f>VLOOKUP($C275,Inv!$B$3:$J$2003,2,FALSE)</f>
        <v>1.5149999999999999</v>
      </c>
      <c r="F275">
        <f>VLOOKUP($C275,Inv!$B$3:$J$2003,5,FALSE)</f>
        <v>44.45</v>
      </c>
      <c r="G275">
        <f>VLOOKUP($C275,Inv!$B$3:$J$2003,3,FALSE)</f>
        <v>2.7269999999999999</v>
      </c>
      <c r="H275">
        <f ca="1">VLOOKUP($C275,Inv!$B$3:$J$2003,9,FALSE)</f>
        <v>0</v>
      </c>
    </row>
    <row r="276" spans="1:8">
      <c r="A276" t="str">
        <f>Inv!I276</f>
        <v>J36938</v>
      </c>
      <c r="B276">
        <v>3030</v>
      </c>
      <c r="C276" t="str">
        <f>Inv!B276</f>
        <v>23015</v>
      </c>
      <c r="D276" t="str">
        <f>Inv!A276</f>
        <v>2 x .50 x .125 ArchAlChnl 20'</v>
      </c>
      <c r="E276">
        <f>VLOOKUP($C276,Inv!$B$3:$J$2003,2,FALSE)</f>
        <v>1.351</v>
      </c>
      <c r="F276">
        <f>VLOOKUP($C276,Inv!$B$3:$J$2003,5,FALSE)</f>
        <v>44.45</v>
      </c>
      <c r="G276">
        <f>VLOOKUP($C276,Inv!$B$3:$J$2003,3,FALSE)</f>
        <v>2.4319999999999999</v>
      </c>
      <c r="H276">
        <f ca="1">VLOOKUP($C276,Inv!$B$3:$J$2003,9,FALSE)</f>
        <v>0</v>
      </c>
    </row>
    <row r="277" spans="1:8">
      <c r="A277" t="str">
        <f>Inv!I277</f>
        <v>J36938</v>
      </c>
      <c r="B277">
        <v>3030</v>
      </c>
      <c r="C277" t="str">
        <f>Inv!B277</f>
        <v>23018</v>
      </c>
      <c r="D277" t="str">
        <f>Inv!A277</f>
        <v>2 x .125 Alum Channel</v>
      </c>
      <c r="E277">
        <f>VLOOKUP($C277,Inv!$B$3:$J$2003,2,FALSE)</f>
        <v>2.165</v>
      </c>
      <c r="F277">
        <f>VLOOKUP($C277,Inv!$B$3:$J$2003,5,FALSE)</f>
        <v>44.45</v>
      </c>
      <c r="G277">
        <f>VLOOKUP($C277,Inv!$B$3:$J$2003,3,FALSE)</f>
        <v>3.8969999999999998</v>
      </c>
      <c r="H277">
        <f ca="1">VLOOKUP($C277,Inv!$B$3:$J$2003,9,FALSE)</f>
        <v>0</v>
      </c>
    </row>
    <row r="278" spans="1:8">
      <c r="A278" t="str">
        <f>Inv!I278</f>
        <v>J36938</v>
      </c>
      <c r="B278">
        <v>3030</v>
      </c>
      <c r="C278" t="str">
        <f>Inv!B278</f>
        <v>23020</v>
      </c>
      <c r="D278" t="str">
        <f>Inv!A278</f>
        <v>3 x .125 Alum Channel</v>
      </c>
      <c r="E278">
        <f>VLOOKUP($C278,Inv!$B$3:$J$2003,2,FALSE)</f>
        <v>2.17</v>
      </c>
      <c r="F278">
        <f>VLOOKUP($C278,Inv!$B$3:$J$2003,5,FALSE)</f>
        <v>44.45</v>
      </c>
      <c r="G278">
        <f>VLOOKUP($C278,Inv!$B$3:$J$2003,3,FALSE)</f>
        <v>3.9060000000000001</v>
      </c>
      <c r="H278">
        <f ca="1">VLOOKUP($C278,Inv!$B$3:$J$2003,9,FALSE)</f>
        <v>0</v>
      </c>
    </row>
    <row r="279" spans="1:8">
      <c r="A279" t="str">
        <f>Inv!I279</f>
        <v>J36938</v>
      </c>
      <c r="B279">
        <v>3030</v>
      </c>
      <c r="C279" t="str">
        <f>Inv!B279</f>
        <v>23025</v>
      </c>
      <c r="D279" t="str">
        <f>Inv!A279</f>
        <v>3 x 1 x.125 ArchAlumChnl 20'</v>
      </c>
      <c r="E279">
        <f>VLOOKUP($C279,Inv!$B$3:$J$2003,2,FALSE)</f>
        <v>2.153</v>
      </c>
      <c r="F279">
        <f>VLOOKUP($C279,Inv!$B$3:$J$2003,5,FALSE)</f>
        <v>44.45</v>
      </c>
      <c r="G279">
        <f>VLOOKUP($C279,Inv!$B$3:$J$2003,3,FALSE)</f>
        <v>3.8759999999999999</v>
      </c>
      <c r="H279">
        <f ca="1">VLOOKUP($C279,Inv!$B$3:$J$2003,9,FALSE)</f>
        <v>0</v>
      </c>
    </row>
    <row r="280" spans="1:8">
      <c r="A280" t="str">
        <f>Inv!I280</f>
        <v>J36938</v>
      </c>
      <c r="B280">
        <v>3030</v>
      </c>
      <c r="C280" t="str">
        <f>Inv!B280</f>
        <v>23030</v>
      </c>
      <c r="D280" t="str">
        <f>Inv!A280</f>
        <v>4 x .125 Alum Channel</v>
      </c>
      <c r="E280">
        <f>VLOOKUP($C280,Inv!$B$3:$J$2003,2,FALSE)</f>
        <v>1.22</v>
      </c>
      <c r="F280">
        <f>VLOOKUP($C280,Inv!$B$3:$J$2003,5,FALSE)</f>
        <v>44.45</v>
      </c>
      <c r="G280">
        <f>VLOOKUP($C280,Inv!$B$3:$J$2003,3,FALSE)</f>
        <v>2.1960000000000002</v>
      </c>
      <c r="H280">
        <f ca="1">VLOOKUP($C280,Inv!$B$3:$J$2003,9,FALSE)</f>
        <v>0</v>
      </c>
    </row>
    <row r="281" spans="1:8">
      <c r="A281" t="str">
        <f>Inv!I281</f>
        <v>J36938</v>
      </c>
      <c r="B281">
        <v>3030</v>
      </c>
      <c r="C281" t="str">
        <f>Inv!B281</f>
        <v>23035</v>
      </c>
      <c r="D281" t="str">
        <f>Inv!A281</f>
        <v>2 x 1 x .125 ArchAl Chnl</v>
      </c>
      <c r="E281">
        <f>VLOOKUP($C281,Inv!$B$3:$J$2003,2,FALSE)</f>
        <v>2.12</v>
      </c>
      <c r="F281">
        <f>VLOOKUP($C281,Inv!$B$3:$J$2003,5,FALSE)</f>
        <v>44.45</v>
      </c>
      <c r="G281">
        <f>VLOOKUP($C281,Inv!$B$3:$J$2003,3,FALSE)</f>
        <v>3.8159999999999998</v>
      </c>
      <c r="H281">
        <f ca="1">VLOOKUP($C281,Inv!$B$3:$J$2003,9,FALSE)</f>
        <v>0</v>
      </c>
    </row>
    <row r="282" spans="1:8">
      <c r="A282" t="str">
        <f>Inv!I282</f>
        <v>J36938</v>
      </c>
      <c r="B282">
        <v>3030</v>
      </c>
      <c r="C282" t="str">
        <f>Inv!B282</f>
        <v>23040</v>
      </c>
      <c r="D282" t="str">
        <f>Inv!A282</f>
        <v>3 x 1.41 x .170 StrcAlChnl 25'</v>
      </c>
      <c r="E282">
        <f>VLOOKUP($C282,Inv!$B$3:$J$2003,2,FALSE)</f>
        <v>5.1440000000000001</v>
      </c>
      <c r="F282">
        <f>VLOOKUP($C282,Inv!$B$3:$J$2003,5,FALSE)</f>
        <v>44.45</v>
      </c>
      <c r="G282">
        <f>VLOOKUP($C282,Inv!$B$3:$J$2003,3,FALSE)</f>
        <v>9.26</v>
      </c>
      <c r="H282">
        <f ca="1">VLOOKUP($C282,Inv!$B$3:$J$2003,9,FALSE)</f>
        <v>0</v>
      </c>
    </row>
    <row r="283" spans="1:8">
      <c r="A283" t="str">
        <f>Inv!I283</f>
        <v>J36938</v>
      </c>
      <c r="B283">
        <v>3030</v>
      </c>
      <c r="C283" t="str">
        <f>Inv!B283</f>
        <v>23045</v>
      </c>
      <c r="D283" t="str">
        <f>Inv!A283</f>
        <v>4 x 1 x.080/.105RadArAlChnl 20'</v>
      </c>
      <c r="E283">
        <f>VLOOKUP($C283,Inv!$B$3:$J$2003,2,FALSE)</f>
        <v>1.33</v>
      </c>
      <c r="F283">
        <f>VLOOKUP($C283,Inv!$B$3:$J$2003,5,FALSE)</f>
        <v>44.45</v>
      </c>
      <c r="G283">
        <f>VLOOKUP($C283,Inv!$B$3:$J$2003,3,FALSE)</f>
        <v>2.3940000000000001</v>
      </c>
      <c r="H283">
        <f ca="1">VLOOKUP($C283,Inv!$B$3:$J$2003,9,FALSE)</f>
        <v>0</v>
      </c>
    </row>
    <row r="284" spans="1:8">
      <c r="A284" t="str">
        <f>Inv!I284</f>
        <v>J36938</v>
      </c>
      <c r="B284">
        <v>3030</v>
      </c>
      <c r="C284" t="str">
        <f>Inv!B284</f>
        <v>23050</v>
      </c>
      <c r="D284" t="str">
        <f>Inv!A284</f>
        <v>4 x 1.58 x .180 StrcAlChnl 25'</v>
      </c>
      <c r="E284">
        <f>VLOOKUP($C284,Inv!$B$3:$J$2003,2,FALSE)</f>
        <v>7.6369999999999996</v>
      </c>
      <c r="F284">
        <f>VLOOKUP($C284,Inv!$B$3:$J$2003,5,FALSE)</f>
        <v>44.45</v>
      </c>
      <c r="G284">
        <f>VLOOKUP($C284,Inv!$B$3:$J$2003,3,FALSE)</f>
        <v>13.747999999999999</v>
      </c>
      <c r="H284">
        <f ca="1">VLOOKUP($C284,Inv!$B$3:$J$2003,9,FALSE)</f>
        <v>0</v>
      </c>
    </row>
    <row r="285" spans="1:8">
      <c r="A285" t="str">
        <f>Inv!I285</f>
        <v>J36938</v>
      </c>
      <c r="B285">
        <v>3030</v>
      </c>
      <c r="C285" t="str">
        <f>Inv!B285</f>
        <v>24005</v>
      </c>
      <c r="D285" t="str">
        <f>Inv!A285</f>
        <v>.040 Color Alum</v>
      </c>
      <c r="E285">
        <f>VLOOKUP($C285,Inv!$B$3:$J$2003,2,FALSE)</f>
        <v>2.8420000000000001</v>
      </c>
      <c r="F285">
        <f>VLOOKUP($C285,Inv!$B$3:$J$2003,5,FALSE)</f>
        <v>44.45</v>
      </c>
      <c r="G285">
        <f>VLOOKUP($C285,Inv!$B$3:$J$2003,3,FALSE)</f>
        <v>5.1159999999999997</v>
      </c>
      <c r="H285">
        <f ca="1">VLOOKUP($C285,Inv!$B$3:$J$2003,9,FALSE)</f>
        <v>0</v>
      </c>
    </row>
    <row r="286" spans="1:8">
      <c r="A286" t="str">
        <f>Inv!I286</f>
        <v>J36938</v>
      </c>
      <c r="B286">
        <v>3030</v>
      </c>
      <c r="C286" t="str">
        <f>Inv!B286</f>
        <v>24015</v>
      </c>
      <c r="D286" t="str">
        <f>Inv!A286</f>
        <v>.040 White Alum</v>
      </c>
      <c r="E286">
        <f>VLOOKUP($C286,Inv!$B$3:$J$2003,2,FALSE)</f>
        <v>1.5720000000000001</v>
      </c>
      <c r="F286">
        <f>VLOOKUP($C286,Inv!$B$3:$J$2003,5,FALSE)</f>
        <v>44.45</v>
      </c>
      <c r="G286">
        <f>VLOOKUP($C286,Inv!$B$3:$J$2003,3,FALSE)</f>
        <v>2.83</v>
      </c>
      <c r="H286">
        <f ca="1">VLOOKUP($C286,Inv!$B$3:$J$2003,9,FALSE)</f>
        <v>0</v>
      </c>
    </row>
    <row r="287" spans="1:8">
      <c r="A287" t="str">
        <f>Inv!I287</f>
        <v>J36938</v>
      </c>
      <c r="B287">
        <v>3030</v>
      </c>
      <c r="C287" t="str">
        <f>Inv!B287</f>
        <v>24016</v>
      </c>
      <c r="D287" t="str">
        <f>Inv!A287</f>
        <v>.040 Black Alum</v>
      </c>
      <c r="E287">
        <f>VLOOKUP($C287,Inv!$B$3:$J$2003,2,FALSE)</f>
        <v>2.214</v>
      </c>
      <c r="F287">
        <f>VLOOKUP($C287,Inv!$B$3:$J$2003,5,FALSE)</f>
        <v>44.45</v>
      </c>
      <c r="G287">
        <f>VLOOKUP($C287,Inv!$B$3:$J$2003,3,FALSE)</f>
        <v>3.9860000000000002</v>
      </c>
      <c r="H287">
        <f ca="1">VLOOKUP($C287,Inv!$B$3:$J$2003,9,FALSE)</f>
        <v>0</v>
      </c>
    </row>
    <row r="288" spans="1:8">
      <c r="A288" t="str">
        <f>Inv!I288</f>
        <v>J36938</v>
      </c>
      <c r="B288">
        <v>3030</v>
      </c>
      <c r="C288" t="str">
        <f>Inv!B288</f>
        <v>24017</v>
      </c>
      <c r="D288" t="str">
        <f>Inv!A288</f>
        <v>.040 Bronze Alum</v>
      </c>
      <c r="E288">
        <f>VLOOKUP($C288,Inv!$B$3:$J$2003,2,FALSE)</f>
        <v>1.2549999999999999</v>
      </c>
      <c r="F288">
        <f>VLOOKUP($C288,Inv!$B$3:$J$2003,5,FALSE)</f>
        <v>44.45</v>
      </c>
      <c r="G288">
        <f>VLOOKUP($C288,Inv!$B$3:$J$2003,3,FALSE)</f>
        <v>2.2589999999999999</v>
      </c>
      <c r="H288">
        <f ca="1">VLOOKUP($C288,Inv!$B$3:$J$2003,9,FALSE)</f>
        <v>0</v>
      </c>
    </row>
    <row r="289" spans="1:8">
      <c r="A289" t="str">
        <f>Inv!I289</f>
        <v>J36938</v>
      </c>
      <c r="B289">
        <v>3030</v>
      </c>
      <c r="C289" t="str">
        <f>Inv!B289</f>
        <v>24020</v>
      </c>
      <c r="D289" t="str">
        <f>Inv!A289</f>
        <v>.050 Aluminum</v>
      </c>
      <c r="E289">
        <f>VLOOKUP($C289,Inv!$B$3:$J$2003,2,FALSE)</f>
        <v>1.7330000000000001</v>
      </c>
      <c r="F289">
        <f>VLOOKUP($C289,Inv!$B$3:$J$2003,5,FALSE)</f>
        <v>44.45</v>
      </c>
      <c r="G289">
        <f>VLOOKUP($C289,Inv!$B$3:$J$2003,3,FALSE)</f>
        <v>3.12</v>
      </c>
      <c r="H289">
        <f ca="1">VLOOKUP($C289,Inv!$B$3:$J$2003,9,FALSE)</f>
        <v>0</v>
      </c>
    </row>
    <row r="290" spans="1:8">
      <c r="A290" t="str">
        <f>Inv!I290</f>
        <v>J36938</v>
      </c>
      <c r="B290">
        <v>3030</v>
      </c>
      <c r="C290" t="str">
        <f>Inv!B290</f>
        <v>24025</v>
      </c>
      <c r="D290" t="str">
        <f>Inv!A290</f>
        <v>.063 Bronze Alum</v>
      </c>
      <c r="E290">
        <f>VLOOKUP($C290,Inv!$B$3:$J$2003,2,FALSE)</f>
        <v>6.43</v>
      </c>
      <c r="F290">
        <f>VLOOKUP($C290,Inv!$B$3:$J$2003,5,FALSE)</f>
        <v>44.45</v>
      </c>
      <c r="G290">
        <f>VLOOKUP($C290,Inv!$B$3:$J$2003,3,FALSE)</f>
        <v>11.574999999999999</v>
      </c>
      <c r="H290">
        <f ca="1">VLOOKUP($C290,Inv!$B$3:$J$2003,9,FALSE)</f>
        <v>0</v>
      </c>
    </row>
    <row r="291" spans="1:8">
      <c r="A291" t="str">
        <f>Inv!I291</f>
        <v>J36938</v>
      </c>
      <c r="B291">
        <v>3030</v>
      </c>
      <c r="C291" t="str">
        <f>Inv!B291</f>
        <v>24030</v>
      </c>
      <c r="D291" t="str">
        <f>Inv!A291</f>
        <v>.063 Mil Alum</v>
      </c>
      <c r="E291">
        <f>VLOOKUP($C291,Inv!$B$3:$J$2003,2,FALSE)</f>
        <v>2.56</v>
      </c>
      <c r="F291">
        <f>VLOOKUP($C291,Inv!$B$3:$J$2003,5,FALSE)</f>
        <v>44.45</v>
      </c>
      <c r="G291">
        <f>VLOOKUP($C291,Inv!$B$3:$J$2003,3,FALSE)</f>
        <v>4.6079999999999997</v>
      </c>
      <c r="H291">
        <f ca="1">VLOOKUP($C291,Inv!$B$3:$J$2003,9,FALSE)</f>
        <v>0</v>
      </c>
    </row>
    <row r="292" spans="1:8">
      <c r="A292" t="str">
        <f>Inv!I292</f>
        <v>J36938</v>
      </c>
      <c r="B292">
        <v>3030</v>
      </c>
      <c r="C292" t="str">
        <f>Inv!B292</f>
        <v>24035</v>
      </c>
      <c r="D292" t="str">
        <f>Inv!A292</f>
        <v>.063 White Alum</v>
      </c>
      <c r="E292">
        <f>VLOOKUP($C292,Inv!$B$3:$J$2003,2,FALSE)</f>
        <v>3.617</v>
      </c>
      <c r="F292">
        <f>VLOOKUP($C292,Inv!$B$3:$J$2003,5,FALSE)</f>
        <v>44.45</v>
      </c>
      <c r="G292">
        <f>VLOOKUP($C292,Inv!$B$3:$J$2003,3,FALSE)</f>
        <v>6.5110000000000001</v>
      </c>
      <c r="H292">
        <f ca="1">VLOOKUP($C292,Inv!$B$3:$J$2003,9,FALSE)</f>
        <v>0</v>
      </c>
    </row>
    <row r="293" spans="1:8">
      <c r="A293" t="str">
        <f>Inv!I293</f>
        <v>J36938</v>
      </c>
      <c r="B293">
        <v>3030</v>
      </c>
      <c r="C293" t="str">
        <f>Inv!B293</f>
        <v>24036</v>
      </c>
      <c r="D293" t="str">
        <f>Inv!A293</f>
        <v>.063 Black Alum</v>
      </c>
      <c r="E293">
        <f>VLOOKUP($C293,Inv!$B$3:$J$2003,2,FALSE)</f>
        <v>4.2140000000000004</v>
      </c>
      <c r="F293">
        <f>VLOOKUP($C293,Inv!$B$3:$J$2003,5,FALSE)</f>
        <v>44.45</v>
      </c>
      <c r="G293">
        <f>VLOOKUP($C293,Inv!$B$3:$J$2003,3,FALSE)</f>
        <v>7.5860000000000003</v>
      </c>
      <c r="H293">
        <f ca="1">VLOOKUP($C293,Inv!$B$3:$J$2003,9,FALSE)</f>
        <v>60</v>
      </c>
    </row>
    <row r="294" spans="1:8">
      <c r="A294" t="str">
        <f>Inv!I294</f>
        <v>J36938</v>
      </c>
      <c r="B294">
        <v>3030</v>
      </c>
      <c r="C294" t="str">
        <f>Inv!B294</f>
        <v>24040</v>
      </c>
      <c r="D294" t="str">
        <f>Inv!A294</f>
        <v>.063/.250 Dia Perf Alum</v>
      </c>
      <c r="E294">
        <f>VLOOKUP($C294,Inv!$B$3:$J$2003,2,FALSE)</f>
        <v>5.5460000000000003</v>
      </c>
      <c r="F294">
        <f>VLOOKUP($C294,Inv!$B$3:$J$2003,5,FALSE)</f>
        <v>44.45</v>
      </c>
      <c r="G294">
        <f>VLOOKUP($C294,Inv!$B$3:$J$2003,3,FALSE)</f>
        <v>9.984</v>
      </c>
      <c r="H294">
        <f ca="1">VLOOKUP($C294,Inv!$B$3:$J$2003,9,FALSE)</f>
        <v>0</v>
      </c>
    </row>
    <row r="295" spans="1:8">
      <c r="A295" t="str">
        <f>Inv!I295</f>
        <v>J36938</v>
      </c>
      <c r="B295">
        <v>3030</v>
      </c>
      <c r="C295" t="str">
        <f>Inv!B295</f>
        <v>24045</v>
      </c>
      <c r="D295" t="str">
        <f>Inv!A295</f>
        <v>.080 Mil Alum 3003</v>
      </c>
      <c r="E295">
        <f>VLOOKUP($C295,Inv!$B$3:$J$2003,2,FALSE)</f>
        <v>3.41</v>
      </c>
      <c r="F295">
        <f>VLOOKUP($C295,Inv!$B$3:$J$2003,5,FALSE)</f>
        <v>44.45</v>
      </c>
      <c r="G295">
        <f>VLOOKUP($C295,Inv!$B$3:$J$2003,3,FALSE)</f>
        <v>6.1390000000000002</v>
      </c>
      <c r="H295">
        <f ca="1">VLOOKUP($C295,Inv!$B$3:$J$2003,9,FALSE)</f>
        <v>0</v>
      </c>
    </row>
    <row r="296" spans="1:8">
      <c r="A296" t="str">
        <f>Inv!I296</f>
        <v>J36938</v>
      </c>
      <c r="B296">
        <v>3030</v>
      </c>
      <c r="C296" t="str">
        <f>Inv!B296</f>
        <v>24055</v>
      </c>
      <c r="D296" t="str">
        <f>Inv!A296</f>
        <v>.090 Mil Alum 3003</v>
      </c>
      <c r="E296">
        <f>VLOOKUP($C296,Inv!$B$3:$J$2003,2,FALSE)</f>
        <v>4.1870000000000003</v>
      </c>
      <c r="F296">
        <f>VLOOKUP($C296,Inv!$B$3:$J$2003,5,FALSE)</f>
        <v>44.45</v>
      </c>
      <c r="G296">
        <f>VLOOKUP($C296,Inv!$B$3:$J$2003,3,FALSE)</f>
        <v>7.5369999999999999</v>
      </c>
      <c r="H296">
        <f ca="1">VLOOKUP($C296,Inv!$B$3:$J$2003,9,FALSE)</f>
        <v>300</v>
      </c>
    </row>
    <row r="297" spans="1:8">
      <c r="A297" t="str">
        <f>Inv!I297</f>
        <v>J36938</v>
      </c>
      <c r="B297">
        <v>3030</v>
      </c>
      <c r="C297" t="str">
        <f>Inv!B297</f>
        <v>24060</v>
      </c>
      <c r="D297" t="str">
        <f>Inv!A297</f>
        <v>Routing - .090 Mil Alum 5052</v>
      </c>
      <c r="E297">
        <f>VLOOKUP($C297,Inv!$B$3:$J$2003,2,FALSE)</f>
        <v>4.09</v>
      </c>
      <c r="F297">
        <f>VLOOKUP($C297,Inv!$B$3:$J$2003,5,FALSE)</f>
        <v>44.45</v>
      </c>
      <c r="G297">
        <f>VLOOKUP($C297,Inv!$B$3:$J$2003,3,FALSE)</f>
        <v>7.3630000000000004</v>
      </c>
      <c r="H297">
        <f ca="1">VLOOKUP($C297,Inv!$B$3:$J$2003,9,FALSE)</f>
        <v>0</v>
      </c>
    </row>
    <row r="298" spans="1:8">
      <c r="A298" t="str">
        <f>Inv!I298</f>
        <v>J36938</v>
      </c>
      <c r="B298">
        <v>3030</v>
      </c>
      <c r="C298" t="str">
        <f>Inv!B298</f>
        <v>24065</v>
      </c>
      <c r="D298" t="str">
        <f>Inv!A298</f>
        <v>Routing - .125 Mil Alum 5052</v>
      </c>
      <c r="E298">
        <f>VLOOKUP($C298,Inv!$B$3:$J$2003,2,FALSE)</f>
        <v>5.516</v>
      </c>
      <c r="F298">
        <f>VLOOKUP($C298,Inv!$B$3:$J$2003,5,FALSE)</f>
        <v>44.45</v>
      </c>
      <c r="G298">
        <f>VLOOKUP($C298,Inv!$B$3:$J$2003,3,FALSE)</f>
        <v>9.93</v>
      </c>
      <c r="H298">
        <f ca="1">VLOOKUP($C298,Inv!$B$3:$J$2003,9,FALSE)</f>
        <v>100</v>
      </c>
    </row>
    <row r="299" spans="1:8">
      <c r="A299" t="str">
        <f>Inv!I299</f>
        <v>J36938</v>
      </c>
      <c r="B299">
        <v>3030</v>
      </c>
      <c r="C299" t="str">
        <f>Inv!B299</f>
        <v>24068</v>
      </c>
      <c r="D299" t="str">
        <f>Inv!A299</f>
        <v>.125 Mil Alum</v>
      </c>
      <c r="E299">
        <f>VLOOKUP($C299,Inv!$B$3:$J$2003,2,FALSE)</f>
        <v>4.8099999999999996</v>
      </c>
      <c r="F299">
        <f>VLOOKUP($C299,Inv!$B$3:$J$2003,5,FALSE)</f>
        <v>44.45</v>
      </c>
      <c r="G299">
        <f>VLOOKUP($C299,Inv!$B$3:$J$2003,3,FALSE)</f>
        <v>8.6590000000000007</v>
      </c>
      <c r="H299">
        <f ca="1">VLOOKUP($C299,Inv!$B$3:$J$2003,9,FALSE)</f>
        <v>0</v>
      </c>
    </row>
    <row r="300" spans="1:8">
      <c r="A300" t="str">
        <f>Inv!I300</f>
        <v>J36938</v>
      </c>
      <c r="B300">
        <v>3030</v>
      </c>
      <c r="C300" t="str">
        <f>Inv!B300</f>
        <v>24070</v>
      </c>
      <c r="D300" t="str">
        <f>Inv!A300</f>
        <v>.250 Mil Alum</v>
      </c>
      <c r="E300">
        <f>VLOOKUP($C300,Inv!$B$3:$J$2003,2,FALSE)</f>
        <v>9.18</v>
      </c>
      <c r="F300">
        <f>VLOOKUP($C300,Inv!$B$3:$J$2003,5,FALSE)</f>
        <v>44.45</v>
      </c>
      <c r="G300">
        <f>VLOOKUP($C300,Inv!$B$3:$J$2003,3,FALSE)</f>
        <v>16.526</v>
      </c>
      <c r="H300">
        <f ca="1">VLOOKUP($C300,Inv!$B$3:$J$2003,9,FALSE)</f>
        <v>0</v>
      </c>
    </row>
    <row r="301" spans="1:8">
      <c r="A301" t="str">
        <f>Inv!I301</f>
        <v>J36938</v>
      </c>
      <c r="B301">
        <v>3030</v>
      </c>
      <c r="C301" t="str">
        <f>Inv!B301</f>
        <v>24075</v>
      </c>
      <c r="D301" t="str">
        <f>Inv!A301</f>
        <v>.375 Mil Alum</v>
      </c>
      <c r="E301">
        <f>VLOOKUP($C301,Inv!$B$3:$J$2003,2,FALSE)</f>
        <v>31.995000000000001</v>
      </c>
      <c r="F301">
        <f>VLOOKUP($C301,Inv!$B$3:$J$2003,5,FALSE)</f>
        <v>44.45</v>
      </c>
      <c r="G301">
        <f>VLOOKUP($C301,Inv!$B$3:$J$2003,3,FALSE)</f>
        <v>57.597000000000001</v>
      </c>
      <c r="H301">
        <f ca="1">VLOOKUP($C301,Inv!$B$3:$J$2003,9,FALSE)</f>
        <v>0</v>
      </c>
    </row>
    <row r="302" spans="1:8">
      <c r="A302" t="str">
        <f>Inv!I302</f>
        <v>J36938</v>
      </c>
      <c r="B302">
        <v>3030</v>
      </c>
      <c r="C302" t="str">
        <f>Inv!B302</f>
        <v>24080</v>
      </c>
      <c r="D302" t="str">
        <f>Inv!A302</f>
        <v>.500 Mil Alum</v>
      </c>
      <c r="E302">
        <f>VLOOKUP($C302,Inv!$B$3:$J$2003,2,FALSE)</f>
        <v>27.571000000000002</v>
      </c>
      <c r="F302">
        <f>VLOOKUP($C302,Inv!$B$3:$J$2003,5,FALSE)</f>
        <v>44.45</v>
      </c>
      <c r="G302">
        <f>VLOOKUP($C302,Inv!$B$3:$J$2003,3,FALSE)</f>
        <v>49.633000000000003</v>
      </c>
      <c r="H302">
        <f ca="1">VLOOKUP($C302,Inv!$B$3:$J$2003,9,FALSE)</f>
        <v>0</v>
      </c>
    </row>
    <row r="303" spans="1:8">
      <c r="A303" t="str">
        <f>Inv!I303</f>
        <v>J36938</v>
      </c>
      <c r="B303">
        <v>3030</v>
      </c>
      <c r="C303" t="str">
        <f>Inv!B303</f>
        <v>24135</v>
      </c>
      <c r="D303" t="str">
        <f>Inv!A303</f>
        <v>Routing - 6' Sheet .125 Mil Al 5052</v>
      </c>
      <c r="E303">
        <f>VLOOKUP($C303,Inv!$B$3:$J$2003,2,FALSE)</f>
        <v>5.9160000000000004</v>
      </c>
      <c r="F303">
        <f>VLOOKUP($C303,Inv!$B$3:$J$2003,5,FALSE)</f>
        <v>44.45</v>
      </c>
      <c r="G303">
        <f>VLOOKUP($C303,Inv!$B$3:$J$2003,3,FALSE)</f>
        <v>10.65</v>
      </c>
      <c r="H303">
        <f ca="1">VLOOKUP($C303,Inv!$B$3:$J$2003,9,FALSE)</f>
        <v>0</v>
      </c>
    </row>
    <row r="304" spans="1:8">
      <c r="A304" t="str">
        <f>Inv!I304</f>
        <v>J36938</v>
      </c>
      <c r="B304">
        <v>3030</v>
      </c>
      <c r="C304" t="str">
        <f>Inv!B304</f>
        <v>25005</v>
      </c>
      <c r="D304" t="str">
        <f>Inv!A304</f>
        <v>1 x 1 x .065 Alum Sq Tube</v>
      </c>
      <c r="E304">
        <f>VLOOKUP($C304,Inv!$B$3:$J$2003,2,FALSE)</f>
        <v>0.52</v>
      </c>
      <c r="F304">
        <f>VLOOKUP($C304,Inv!$B$3:$J$2003,5,FALSE)</f>
        <v>44.45</v>
      </c>
      <c r="G304">
        <f>VLOOKUP($C304,Inv!$B$3:$J$2003,3,FALSE)</f>
        <v>0.93600000000000005</v>
      </c>
      <c r="H304">
        <f ca="1">VLOOKUP($C304,Inv!$B$3:$J$2003,9,FALSE)</f>
        <v>0</v>
      </c>
    </row>
    <row r="305" spans="1:8">
      <c r="A305" t="str">
        <f>Inv!I305</f>
        <v>J36938</v>
      </c>
      <c r="B305">
        <v>3030</v>
      </c>
      <c r="C305" t="str">
        <f>Inv!B305</f>
        <v>25010</v>
      </c>
      <c r="D305" t="str">
        <f>Inv!A305</f>
        <v>1 x .125 Sq Tube Clr Anodized</v>
      </c>
      <c r="E305">
        <f>VLOOKUP($C305,Inv!$B$3:$J$2003,2,FALSE)</f>
        <v>2.16</v>
      </c>
      <c r="F305">
        <f>VLOOKUP($C305,Inv!$B$3:$J$2003,5,FALSE)</f>
        <v>44.45</v>
      </c>
      <c r="G305">
        <f>VLOOKUP($C305,Inv!$B$3:$J$2003,3,FALSE)</f>
        <v>3.8879999999999999</v>
      </c>
      <c r="H305">
        <f ca="1">VLOOKUP($C305,Inv!$B$3:$J$2003,9,FALSE)</f>
        <v>0</v>
      </c>
    </row>
    <row r="306" spans="1:8">
      <c r="A306" t="str">
        <f>Inv!I306</f>
        <v>J36938</v>
      </c>
      <c r="B306">
        <v>3030</v>
      </c>
      <c r="C306" t="str">
        <f>Inv!B306</f>
        <v>25015</v>
      </c>
      <c r="D306" t="str">
        <f>Inv!A306</f>
        <v>1 x .125 Arch Al Sq Tube 24'</v>
      </c>
      <c r="E306">
        <f>VLOOKUP($C306,Inv!$B$3:$J$2003,2,FALSE)</f>
        <v>1.532</v>
      </c>
      <c r="F306">
        <f>VLOOKUP($C306,Inv!$B$3:$J$2003,5,FALSE)</f>
        <v>44.45</v>
      </c>
      <c r="G306">
        <f>VLOOKUP($C306,Inv!$B$3:$J$2003,3,FALSE)</f>
        <v>2.758</v>
      </c>
      <c r="H306">
        <f ca="1">VLOOKUP($C306,Inv!$B$3:$J$2003,9,FALSE)</f>
        <v>0</v>
      </c>
    </row>
    <row r="307" spans="1:8">
      <c r="A307" t="str">
        <f>Inv!I307</f>
        <v>J36938</v>
      </c>
      <c r="B307">
        <v>3030</v>
      </c>
      <c r="C307" t="str">
        <f>Inv!B307</f>
        <v>25020</v>
      </c>
      <c r="D307" t="str">
        <f>Inv!A307</f>
        <v>1.250 x .125 Alum Sq Tube</v>
      </c>
      <c r="E307">
        <f>VLOOKUP($C307,Inv!$B$3:$J$2003,2,FALSE)</f>
        <v>1.5</v>
      </c>
      <c r="F307">
        <f>VLOOKUP($C307,Inv!$B$3:$J$2003,5,FALSE)</f>
        <v>44.45</v>
      </c>
      <c r="G307">
        <f>VLOOKUP($C307,Inv!$B$3:$J$2003,3,FALSE)</f>
        <v>2.7</v>
      </c>
      <c r="H307">
        <f ca="1">VLOOKUP($C307,Inv!$B$3:$J$2003,9,FALSE)</f>
        <v>0</v>
      </c>
    </row>
    <row r="308" spans="1:8">
      <c r="A308" t="str">
        <f>Inv!I308</f>
        <v>J36938</v>
      </c>
      <c r="B308">
        <v>3030</v>
      </c>
      <c r="C308" t="str">
        <f>Inv!B308</f>
        <v>25025</v>
      </c>
      <c r="D308" t="str">
        <f>Inv!A308</f>
        <v>1.5 x .125 Alum Sq Tube</v>
      </c>
      <c r="E308">
        <f>VLOOKUP($C308,Inv!$B$3:$J$2003,2,FALSE)</f>
        <v>2.3039999999999998</v>
      </c>
      <c r="F308">
        <f>VLOOKUP($C308,Inv!$B$3:$J$2003,5,FALSE)</f>
        <v>44.45</v>
      </c>
      <c r="G308">
        <f>VLOOKUP($C308,Inv!$B$3:$J$2003,3,FALSE)</f>
        <v>4.1479999999999997</v>
      </c>
      <c r="H308">
        <f ca="1">VLOOKUP($C308,Inv!$B$3:$J$2003,9,FALSE)</f>
        <v>0</v>
      </c>
    </row>
    <row r="309" spans="1:8">
      <c r="A309" t="str">
        <f>Inv!I309</f>
        <v>J36938</v>
      </c>
      <c r="B309">
        <v>3030</v>
      </c>
      <c r="C309" t="str">
        <f>Inv!B309</f>
        <v>25030</v>
      </c>
      <c r="D309" t="str">
        <f>Inv!A309</f>
        <v>1.5 x .75 x .125 Alum Rec Tube</v>
      </c>
      <c r="E309">
        <f>VLOOKUP($C309,Inv!$B$3:$J$2003,2,FALSE)</f>
        <v>2.052</v>
      </c>
      <c r="F309">
        <f>VLOOKUP($C309,Inv!$B$3:$J$2003,5,FALSE)</f>
        <v>44.45</v>
      </c>
      <c r="G309">
        <f>VLOOKUP($C309,Inv!$B$3:$J$2003,3,FALSE)</f>
        <v>3.694</v>
      </c>
      <c r="H309">
        <f ca="1">VLOOKUP($C309,Inv!$B$3:$J$2003,9,FALSE)</f>
        <v>0</v>
      </c>
    </row>
    <row r="310" spans="1:8">
      <c r="A310" t="str">
        <f>Inv!I310</f>
        <v>J36938</v>
      </c>
      <c r="B310">
        <v>3030</v>
      </c>
      <c r="C310" t="str">
        <f>Inv!B310</f>
        <v>25035</v>
      </c>
      <c r="D310" t="str">
        <f>Inv!A310</f>
        <v>2 x .125 ArchAl Sq Tube 24'</v>
      </c>
      <c r="E310">
        <f>VLOOKUP($C310,Inv!$B$3:$J$2003,2,FALSE)</f>
        <v>4.1459999999999999</v>
      </c>
      <c r="F310">
        <f>VLOOKUP($C310,Inv!$B$3:$J$2003,5,FALSE)</f>
        <v>44.45</v>
      </c>
      <c r="G310">
        <f>VLOOKUP($C310,Inv!$B$3:$J$2003,3,FALSE)</f>
        <v>7.4640000000000004</v>
      </c>
      <c r="H310">
        <f ca="1">VLOOKUP($C310,Inv!$B$3:$J$2003,9,FALSE)</f>
        <v>0</v>
      </c>
    </row>
    <row r="311" spans="1:8">
      <c r="A311" t="str">
        <f>Inv!I311</f>
        <v>J36938</v>
      </c>
      <c r="B311">
        <v>3030</v>
      </c>
      <c r="C311" t="str">
        <f>Inv!B311</f>
        <v>25040</v>
      </c>
      <c r="D311" t="str">
        <f>Inv!A311</f>
        <v>2x1 x .125 ArcAlRect Tube 24'</v>
      </c>
      <c r="E311">
        <f>VLOOKUP($C311,Inv!$B$3:$J$2003,2,FALSE)</f>
        <v>2.8010000000000002</v>
      </c>
      <c r="F311">
        <f>VLOOKUP($C311,Inv!$B$3:$J$2003,5,FALSE)</f>
        <v>44.45</v>
      </c>
      <c r="G311">
        <f>VLOOKUP($C311,Inv!$B$3:$J$2003,3,FALSE)</f>
        <v>5.0419999999999998</v>
      </c>
      <c r="H311">
        <f ca="1">VLOOKUP($C311,Inv!$B$3:$J$2003,9,FALSE)</f>
        <v>0</v>
      </c>
    </row>
    <row r="312" spans="1:8">
      <c r="A312" t="str">
        <f>Inv!I312</f>
        <v>J36938</v>
      </c>
      <c r="B312">
        <v>3030</v>
      </c>
      <c r="C312" t="str">
        <f>Inv!B312</f>
        <v>25045</v>
      </c>
      <c r="D312" t="str">
        <f>Inv!A312</f>
        <v>2.5 x .125 Alum Sq Tube</v>
      </c>
      <c r="E312">
        <f>VLOOKUP($C312,Inv!$B$3:$J$2003,2,FALSE)</f>
        <v>5.95</v>
      </c>
      <c r="F312">
        <f>VLOOKUP($C312,Inv!$B$3:$J$2003,5,FALSE)</f>
        <v>44.45</v>
      </c>
      <c r="G312">
        <f>VLOOKUP($C312,Inv!$B$3:$J$2003,3,FALSE)</f>
        <v>10.711</v>
      </c>
      <c r="H312">
        <f ca="1">VLOOKUP($C312,Inv!$B$3:$J$2003,9,FALSE)</f>
        <v>0</v>
      </c>
    </row>
    <row r="313" spans="1:8">
      <c r="A313" t="str">
        <f>Inv!I313</f>
        <v>J36938</v>
      </c>
      <c r="B313">
        <v>3030</v>
      </c>
      <c r="C313" t="str">
        <f>Inv!B313</f>
        <v>25047</v>
      </c>
      <c r="D313" t="str">
        <f>Inv!A313</f>
        <v>2.7 x .125 Radius Corner Alum Sq Tube</v>
      </c>
      <c r="E313">
        <f>VLOOKUP($C313,Inv!$B$3:$J$2003,2,FALSE)</f>
        <v>6.1079999999999997</v>
      </c>
      <c r="F313">
        <f>VLOOKUP($C313,Inv!$B$3:$J$2003,5,FALSE)</f>
        <v>44.45</v>
      </c>
      <c r="G313">
        <f>VLOOKUP($C313,Inv!$B$3:$J$2003,3,FALSE)</f>
        <v>10.994999999999999</v>
      </c>
      <c r="H313">
        <f ca="1">VLOOKUP($C313,Inv!$B$3:$J$2003,9,FALSE)</f>
        <v>0</v>
      </c>
    </row>
    <row r="314" spans="1:8">
      <c r="A314" t="str">
        <f>Inv!I314</f>
        <v>J36938</v>
      </c>
      <c r="B314">
        <v>3030</v>
      </c>
      <c r="C314" t="str">
        <f>Inv!B314</f>
        <v>25050</v>
      </c>
      <c r="D314" t="str">
        <f>Inv!A314</f>
        <v>3 x .125 Arch Alum Sq Tube 24'</v>
      </c>
      <c r="E314">
        <f>VLOOKUP($C314,Inv!$B$3:$J$2003,2,FALSE)</f>
        <v>6.4480000000000004</v>
      </c>
      <c r="F314">
        <f>VLOOKUP($C314,Inv!$B$3:$J$2003,5,FALSE)</f>
        <v>44.45</v>
      </c>
      <c r="G314">
        <f>VLOOKUP($C314,Inv!$B$3:$J$2003,3,FALSE)</f>
        <v>11.608000000000001</v>
      </c>
      <c r="H314">
        <f ca="1">VLOOKUP($C314,Inv!$B$3:$J$2003,9,FALSE)</f>
        <v>60</v>
      </c>
    </row>
    <row r="315" spans="1:8">
      <c r="A315" t="str">
        <f>Inv!I315</f>
        <v>J36938</v>
      </c>
      <c r="B315">
        <v>3030</v>
      </c>
      <c r="C315" t="str">
        <f>Inv!B315</f>
        <v>25055</v>
      </c>
      <c r="D315" t="str">
        <f>Inv!A315</f>
        <v>2 x 3 x .125 Alum Rec Tube</v>
      </c>
      <c r="E315">
        <f>VLOOKUP($C315,Inv!$B$3:$J$2003,2,FALSE)</f>
        <v>5.2679999999999998</v>
      </c>
      <c r="F315">
        <f>VLOOKUP($C315,Inv!$B$3:$J$2003,5,FALSE)</f>
        <v>44.45</v>
      </c>
      <c r="G315">
        <f>VLOOKUP($C315,Inv!$B$3:$J$2003,3,FALSE)</f>
        <v>9.4830000000000005</v>
      </c>
      <c r="H315">
        <f ca="1">VLOOKUP($C315,Inv!$B$3:$J$2003,9,FALSE)</f>
        <v>0</v>
      </c>
    </row>
    <row r="316" spans="1:8">
      <c r="A316" t="str">
        <f>Inv!I316</f>
        <v>J36938</v>
      </c>
      <c r="B316">
        <v>3030</v>
      </c>
      <c r="C316" t="str">
        <f>Inv!B316</f>
        <v>25060</v>
      </c>
      <c r="D316" t="str">
        <f>Inv!A316</f>
        <v>4 x .125 ArchAl Sq Tube 24'</v>
      </c>
      <c r="E316">
        <f>VLOOKUP($C316,Inv!$B$3:$J$2003,2,FALSE)</f>
        <v>9.9770000000000003</v>
      </c>
      <c r="F316">
        <f>VLOOKUP($C316,Inv!$B$3:$J$2003,5,FALSE)</f>
        <v>44.45</v>
      </c>
      <c r="G316">
        <f>VLOOKUP($C316,Inv!$B$3:$J$2003,3,FALSE)</f>
        <v>17.96</v>
      </c>
      <c r="H316">
        <f ca="1">VLOOKUP($C316,Inv!$B$3:$J$2003,9,FALSE)</f>
        <v>0</v>
      </c>
    </row>
    <row r="317" spans="1:8">
      <c r="A317" t="str">
        <f>Inv!I317</f>
        <v>J36938</v>
      </c>
      <c r="B317">
        <v>3030</v>
      </c>
      <c r="C317" t="str">
        <f>Inv!B317</f>
        <v>26015</v>
      </c>
      <c r="D317" t="str">
        <f>Inv!A317</f>
        <v>#6 3/4" Rebar</v>
      </c>
      <c r="E317">
        <f>VLOOKUP($C317,Inv!$B$3:$J$2003,2,FALSE)</f>
        <v>0.8</v>
      </c>
      <c r="F317">
        <f>VLOOKUP($C317,Inv!$B$3:$J$2003,5,FALSE)</f>
        <v>44.45</v>
      </c>
      <c r="G317">
        <f>VLOOKUP($C317,Inv!$B$3:$J$2003,3,FALSE)</f>
        <v>1.44</v>
      </c>
      <c r="H317">
        <f ca="1">VLOOKUP($C317,Inv!$B$3:$J$2003,9,FALSE)</f>
        <v>0</v>
      </c>
    </row>
    <row r="318" spans="1:8">
      <c r="A318" t="str">
        <f>Inv!I318</f>
        <v>J36938</v>
      </c>
      <c r="B318">
        <v>3030</v>
      </c>
      <c r="C318" t="str">
        <f>Inv!B318</f>
        <v>26030</v>
      </c>
      <c r="D318" t="str">
        <f>Inv!A318</f>
        <v>1/2" Round Bar</v>
      </c>
      <c r="E318">
        <f>VLOOKUP($C318,Inv!$B$3:$J$2003,2,FALSE)</f>
        <v>0.376</v>
      </c>
      <c r="F318">
        <f>VLOOKUP($C318,Inv!$B$3:$J$2003,5,FALSE)</f>
        <v>44.45</v>
      </c>
      <c r="G318">
        <f>VLOOKUP($C318,Inv!$B$3:$J$2003,3,FALSE)</f>
        <v>0.67700000000000005</v>
      </c>
      <c r="H318">
        <f ca="1">VLOOKUP($C318,Inv!$B$3:$J$2003,9,FALSE)</f>
        <v>0</v>
      </c>
    </row>
    <row r="319" spans="1:8">
      <c r="A319" t="str">
        <f>Inv!I319</f>
        <v>J36938</v>
      </c>
      <c r="B319">
        <v>3030</v>
      </c>
      <c r="C319" t="str">
        <f>Inv!B319</f>
        <v>26510</v>
      </c>
      <c r="D319" t="str">
        <f>Inv!A319</f>
        <v>3.5" ODX.216 Wall New Pipe</v>
      </c>
      <c r="E319">
        <f>VLOOKUP($C319,Inv!$B$3:$J$2003,2,FALSE)</f>
        <v>5.9349999999999996</v>
      </c>
      <c r="F319">
        <f>VLOOKUP($C319,Inv!$B$3:$J$2003,5,FALSE)</f>
        <v>44.45</v>
      </c>
      <c r="G319">
        <f>VLOOKUP($C319,Inv!$B$3:$J$2003,3,FALSE)</f>
        <v>10.683999999999999</v>
      </c>
      <c r="H319">
        <f ca="1">VLOOKUP($C319,Inv!$B$3:$J$2003,9,FALSE)</f>
        <v>0</v>
      </c>
    </row>
    <row r="320" spans="1:8">
      <c r="A320" t="str">
        <f>Inv!I320</f>
        <v>J36938</v>
      </c>
      <c r="B320">
        <v>3030</v>
      </c>
      <c r="C320" t="str">
        <f>Inv!B320</f>
        <v>26515</v>
      </c>
      <c r="D320" t="str">
        <f>Inv!A320</f>
        <v>4" OD Pipe</v>
      </c>
      <c r="E320">
        <f>VLOOKUP($C320,Inv!$B$3:$J$2003,2,FALSE)</f>
        <v>3.036</v>
      </c>
      <c r="F320">
        <f>VLOOKUP($C320,Inv!$B$3:$J$2003,5,FALSE)</f>
        <v>44.45</v>
      </c>
      <c r="G320">
        <f>VLOOKUP($C320,Inv!$B$3:$J$2003,3,FALSE)</f>
        <v>5.4649999999999999</v>
      </c>
      <c r="H320">
        <f ca="1">VLOOKUP($C320,Inv!$B$3:$J$2003,9,FALSE)</f>
        <v>0</v>
      </c>
    </row>
    <row r="321" spans="1:8">
      <c r="A321" t="str">
        <f>Inv!I321</f>
        <v>J36938</v>
      </c>
      <c r="B321">
        <v>3030</v>
      </c>
      <c r="C321" t="str">
        <f>Inv!B321</f>
        <v>26520</v>
      </c>
      <c r="D321" t="str">
        <f>Inv!A321</f>
        <v>4.5" ODX.216 Wall New Pipe</v>
      </c>
      <c r="E321">
        <f>VLOOKUP($C321,Inv!$B$3:$J$2003,2,FALSE)</f>
        <v>5.4039999999999999</v>
      </c>
      <c r="F321">
        <f>VLOOKUP($C321,Inv!$B$3:$J$2003,5,FALSE)</f>
        <v>44.45</v>
      </c>
      <c r="G321">
        <f>VLOOKUP($C321,Inv!$B$3:$J$2003,3,FALSE)</f>
        <v>9.7279999999999998</v>
      </c>
      <c r="H321">
        <f ca="1">VLOOKUP($C321,Inv!$B$3:$J$2003,9,FALSE)</f>
        <v>0</v>
      </c>
    </row>
    <row r="322" spans="1:8">
      <c r="A322" t="str">
        <f>Inv!I322</f>
        <v>J36938</v>
      </c>
      <c r="B322">
        <v>3030</v>
      </c>
      <c r="C322" t="str">
        <f>Inv!B322</f>
        <v>26525</v>
      </c>
      <c r="D322" t="str">
        <f>Inv!A322</f>
        <v>5.5" OD Pipe</v>
      </c>
      <c r="E322">
        <f>VLOOKUP($C322,Inv!$B$3:$J$2003,2,FALSE)</f>
        <v>10.192</v>
      </c>
      <c r="F322">
        <f>VLOOKUP($C322,Inv!$B$3:$J$2003,5,FALSE)</f>
        <v>44.45</v>
      </c>
      <c r="G322">
        <f>VLOOKUP($C322,Inv!$B$3:$J$2003,3,FALSE)</f>
        <v>18.347000000000001</v>
      </c>
      <c r="H322">
        <f ca="1">VLOOKUP($C322,Inv!$B$3:$J$2003,9,FALSE)</f>
        <v>0</v>
      </c>
    </row>
    <row r="323" spans="1:8">
      <c r="A323" t="str">
        <f>Inv!I323</f>
        <v>J36938</v>
      </c>
      <c r="B323">
        <v>3030</v>
      </c>
      <c r="C323" t="str">
        <f>Inv!B323</f>
        <v>26530</v>
      </c>
      <c r="D323" t="str">
        <f>Inv!A323</f>
        <v>6.625" ODX.280 Wall New Pipe</v>
      </c>
      <c r="E323">
        <f>VLOOKUP($C323,Inv!$B$3:$J$2003,2,FALSE)</f>
        <v>17.206</v>
      </c>
      <c r="F323">
        <f>VLOOKUP($C323,Inv!$B$3:$J$2003,5,FALSE)</f>
        <v>44.45</v>
      </c>
      <c r="G323">
        <f>VLOOKUP($C323,Inv!$B$3:$J$2003,3,FALSE)</f>
        <v>30.974</v>
      </c>
      <c r="H323">
        <f ca="1">VLOOKUP($C323,Inv!$B$3:$J$2003,9,FALSE)</f>
        <v>0</v>
      </c>
    </row>
    <row r="324" spans="1:8">
      <c r="A324" t="str">
        <f>Inv!I324</f>
        <v>J36938</v>
      </c>
      <c r="B324">
        <v>3030</v>
      </c>
      <c r="C324" t="str">
        <f>Inv!B324</f>
        <v>26535</v>
      </c>
      <c r="D324" t="str">
        <f>Inv!A324</f>
        <v>7" OD Pipe</v>
      </c>
      <c r="E324">
        <f>VLOOKUP($C324,Inv!$B$3:$J$2003,2,FALSE)</f>
        <v>6.1717500000000003</v>
      </c>
      <c r="F324">
        <f>VLOOKUP($C324,Inv!$B$3:$J$2003,5,FALSE)</f>
        <v>44.45</v>
      </c>
      <c r="G324">
        <f>VLOOKUP($C324,Inv!$B$3:$J$2003,3,FALSE)</f>
        <v>11.11</v>
      </c>
      <c r="H324">
        <f ca="1">VLOOKUP($C324,Inv!$B$3:$J$2003,9,FALSE)</f>
        <v>0</v>
      </c>
    </row>
    <row r="325" spans="1:8">
      <c r="A325" t="str">
        <f>Inv!I325</f>
        <v>J36938</v>
      </c>
      <c r="B325">
        <v>3030</v>
      </c>
      <c r="C325" t="str">
        <f>Inv!B325</f>
        <v>26545</v>
      </c>
      <c r="D325" t="str">
        <f>Inv!A325</f>
        <v>8.625" ODX.250 Sch20New Pipe</v>
      </c>
      <c r="E325">
        <f>VLOOKUP($C325,Inv!$B$3:$J$2003,2,FALSE)</f>
        <v>22.9</v>
      </c>
      <c r="F325">
        <f>VLOOKUP($C325,Inv!$B$3:$J$2003,5,FALSE)</f>
        <v>44.45</v>
      </c>
      <c r="G325">
        <f>VLOOKUP($C325,Inv!$B$3:$J$2003,3,FALSE)</f>
        <v>41.223999999999997</v>
      </c>
      <c r="H325">
        <f ca="1">VLOOKUP($C325,Inv!$B$3:$J$2003,9,FALSE)</f>
        <v>0</v>
      </c>
    </row>
    <row r="326" spans="1:8">
      <c r="A326" t="str">
        <f>Inv!I326</f>
        <v>J36938</v>
      </c>
      <c r="B326">
        <v>3030</v>
      </c>
      <c r="C326" t="str">
        <f>Inv!B326</f>
        <v>26550</v>
      </c>
      <c r="D326" t="str">
        <f>Inv!A326</f>
        <v>8.625" ODX.322 Sch40New Pipe</v>
      </c>
      <c r="E326">
        <f>VLOOKUP($C326,Inv!$B$3:$J$2003,2,FALSE)</f>
        <v>23.268000000000001</v>
      </c>
      <c r="F326">
        <f>VLOOKUP($C326,Inv!$B$3:$J$2003,5,FALSE)</f>
        <v>44.45</v>
      </c>
      <c r="G326">
        <f>VLOOKUP($C326,Inv!$B$3:$J$2003,3,FALSE)</f>
        <v>41.887</v>
      </c>
      <c r="H326">
        <f ca="1">VLOOKUP($C326,Inv!$B$3:$J$2003,9,FALSE)</f>
        <v>0</v>
      </c>
    </row>
    <row r="327" spans="1:8">
      <c r="A327" t="str">
        <f>Inv!I327</f>
        <v>J36938</v>
      </c>
      <c r="B327">
        <v>3030</v>
      </c>
      <c r="C327" t="str">
        <f>Inv!B327</f>
        <v>26555</v>
      </c>
      <c r="D327" t="str">
        <f>Inv!A327</f>
        <v>9.625" OD Pipe</v>
      </c>
      <c r="E327">
        <f>VLOOKUP($C327,Inv!$B$3:$J$2003,2,FALSE)</f>
        <v>26</v>
      </c>
      <c r="F327">
        <f>VLOOKUP($C327,Inv!$B$3:$J$2003,5,FALSE)</f>
        <v>44.45</v>
      </c>
      <c r="G327">
        <f>VLOOKUP($C327,Inv!$B$3:$J$2003,3,FALSE)</f>
        <v>46.805</v>
      </c>
      <c r="H327">
        <f ca="1">VLOOKUP($C327,Inv!$B$3:$J$2003,9,FALSE)</f>
        <v>0</v>
      </c>
    </row>
    <row r="328" spans="1:8">
      <c r="A328" t="str">
        <f>Inv!I328</f>
        <v>J36938</v>
      </c>
      <c r="B328">
        <v>3030</v>
      </c>
      <c r="C328" t="str">
        <f>Inv!B328</f>
        <v>26565</v>
      </c>
      <c r="D328" t="str">
        <f>Inv!A328</f>
        <v>10.75" ODX.250 Wall New Pipe</v>
      </c>
      <c r="E328">
        <f>VLOOKUP($C328,Inv!$B$3:$J$2003,2,FALSE)</f>
        <v>22.352</v>
      </c>
      <c r="F328">
        <f>VLOOKUP($C328,Inv!$B$3:$J$2003,5,FALSE)</f>
        <v>44.45</v>
      </c>
      <c r="G328">
        <f>VLOOKUP($C328,Inv!$B$3:$J$2003,3,FALSE)</f>
        <v>40.238</v>
      </c>
      <c r="H328">
        <f ca="1">VLOOKUP($C328,Inv!$B$3:$J$2003,9,FALSE)</f>
        <v>0</v>
      </c>
    </row>
    <row r="329" spans="1:8">
      <c r="A329" t="str">
        <f>Inv!I329</f>
        <v>J36938</v>
      </c>
      <c r="B329">
        <v>3030</v>
      </c>
      <c r="C329" t="str">
        <f>Inv!B329</f>
        <v>26570</v>
      </c>
      <c r="D329" t="str">
        <f>Inv!A329</f>
        <v>10.75" ODX.365 Wall New Pipe</v>
      </c>
      <c r="E329">
        <f>VLOOKUP($C329,Inv!$B$3:$J$2003,2,FALSE)</f>
        <v>32.436999999999998</v>
      </c>
      <c r="F329">
        <f>VLOOKUP($C329,Inv!$B$3:$J$2003,5,FALSE)</f>
        <v>44.45</v>
      </c>
      <c r="G329">
        <f>VLOOKUP($C329,Inv!$B$3:$J$2003,3,FALSE)</f>
        <v>58.392000000000003</v>
      </c>
      <c r="H329">
        <f ca="1">VLOOKUP($C329,Inv!$B$3:$J$2003,9,FALSE)</f>
        <v>0</v>
      </c>
    </row>
    <row r="330" spans="1:8">
      <c r="A330" t="str">
        <f>Inv!I330</f>
        <v>J36938</v>
      </c>
      <c r="B330">
        <v>3030</v>
      </c>
      <c r="C330" t="str">
        <f>Inv!B330</f>
        <v>26575</v>
      </c>
      <c r="D330" t="str">
        <f>Inv!A330</f>
        <v>12.75" ODX.250 Wall New Pipe</v>
      </c>
      <c r="E330">
        <f>VLOOKUP($C330,Inv!$B$3:$J$2003,2,FALSE)</f>
        <v>19.335000000000001</v>
      </c>
      <c r="F330">
        <f>VLOOKUP($C330,Inv!$B$3:$J$2003,5,FALSE)</f>
        <v>44.45</v>
      </c>
      <c r="G330">
        <f>VLOOKUP($C330,Inv!$B$3:$J$2003,3,FALSE)</f>
        <v>34.805999999999997</v>
      </c>
      <c r="H330">
        <f ca="1">VLOOKUP($C330,Inv!$B$3:$J$2003,9,FALSE)</f>
        <v>0</v>
      </c>
    </row>
    <row r="331" spans="1:8">
      <c r="A331" t="str">
        <f>Inv!I331</f>
        <v>J36938</v>
      </c>
      <c r="B331">
        <v>3030</v>
      </c>
      <c r="C331" t="str">
        <f>Inv!B331</f>
        <v>26580</v>
      </c>
      <c r="D331" t="str">
        <f>Inv!A331</f>
        <v>12.75" ODX.375 Wall New Pipe</v>
      </c>
      <c r="E331">
        <f>VLOOKUP($C331,Inv!$B$3:$J$2003,2,FALSE)</f>
        <v>53.918999999999997</v>
      </c>
      <c r="F331">
        <f>VLOOKUP($C331,Inv!$B$3:$J$2003,5,FALSE)</f>
        <v>44.45</v>
      </c>
      <c r="G331">
        <f>VLOOKUP($C331,Inv!$B$3:$J$2003,3,FALSE)</f>
        <v>97.063999999999993</v>
      </c>
      <c r="H331">
        <f ca="1">VLOOKUP($C331,Inv!$B$3:$J$2003,9,FALSE)</f>
        <v>0</v>
      </c>
    </row>
    <row r="332" spans="1:8">
      <c r="A332" t="str">
        <f>Inv!I332</f>
        <v>J36938</v>
      </c>
      <c r="B332">
        <v>3030</v>
      </c>
      <c r="C332" t="str">
        <f>Inv!B332</f>
        <v>26585</v>
      </c>
      <c r="D332" t="str">
        <f>Inv!A332</f>
        <v>14" OD Pipe</v>
      </c>
      <c r="E332">
        <f>VLOOKUP($C332,Inv!$B$3:$J$2003,2,FALSE)</f>
        <v>41</v>
      </c>
      <c r="F332">
        <f>VLOOKUP($C332,Inv!$B$3:$J$2003,5,FALSE)</f>
        <v>44.45</v>
      </c>
      <c r="G332">
        <f>VLOOKUP($C332,Inv!$B$3:$J$2003,3,FALSE)</f>
        <v>73.807000000000002</v>
      </c>
      <c r="H332">
        <f ca="1">VLOOKUP($C332,Inv!$B$3:$J$2003,9,FALSE)</f>
        <v>0</v>
      </c>
    </row>
    <row r="333" spans="1:8">
      <c r="A333" t="str">
        <f>Inv!I333</f>
        <v>J36938</v>
      </c>
      <c r="B333">
        <v>3030</v>
      </c>
      <c r="C333" t="str">
        <f>Inv!B333</f>
        <v>26600</v>
      </c>
      <c r="D333" t="str">
        <f>Inv!A333</f>
        <v>20" OD Pipe</v>
      </c>
      <c r="E333">
        <f>VLOOKUP($C333,Inv!$B$3:$J$2003,2,FALSE)</f>
        <v>43.25</v>
      </c>
      <c r="F333">
        <f>VLOOKUP($C333,Inv!$B$3:$J$2003,5,FALSE)</f>
        <v>44.45</v>
      </c>
      <c r="G333">
        <f>VLOOKUP($C333,Inv!$B$3:$J$2003,3,FALSE)</f>
        <v>77.858000000000004</v>
      </c>
      <c r="H333">
        <f ca="1">VLOOKUP($C333,Inv!$B$3:$J$2003,9,FALSE)</f>
        <v>0</v>
      </c>
    </row>
    <row r="334" spans="1:8">
      <c r="A334" t="str">
        <f>Inv!I334</f>
        <v>J36938</v>
      </c>
      <c r="B334">
        <v>3030</v>
      </c>
      <c r="C334" t="str">
        <f>Inv!B334</f>
        <v>26615</v>
      </c>
      <c r="D334" t="str">
        <f>Inv!A334</f>
        <v>24" OD Pipe</v>
      </c>
      <c r="E334">
        <f>VLOOKUP($C334,Inv!$B$3:$J$2003,2,FALSE)</f>
        <v>74</v>
      </c>
      <c r="F334">
        <f>VLOOKUP($C334,Inv!$B$3:$J$2003,5,FALSE)</f>
        <v>44.45</v>
      </c>
      <c r="G334">
        <f>VLOOKUP($C334,Inv!$B$3:$J$2003,3,FALSE)</f>
        <v>133.21299999999999</v>
      </c>
      <c r="H334">
        <f ca="1">VLOOKUP($C334,Inv!$B$3:$J$2003,9,FALSE)</f>
        <v>0</v>
      </c>
    </row>
    <row r="335" spans="1:8">
      <c r="A335" t="str">
        <f>Inv!I335</f>
        <v>J36938</v>
      </c>
      <c r="B335">
        <v>3030</v>
      </c>
      <c r="C335" t="str">
        <f>Inv!B335</f>
        <v>27000</v>
      </c>
      <c r="D335" t="str">
        <f>Inv!A335</f>
        <v>Outdr Adv Strctr 8'x20' stacked w/10'V</v>
      </c>
      <c r="E335">
        <f>VLOOKUP($C335,Inv!$B$3:$J$2003,2,FALSE)</f>
        <v>15600</v>
      </c>
      <c r="F335">
        <f>VLOOKUP($C335,Inv!$B$3:$J$2003,5,FALSE)</f>
        <v>44.45</v>
      </c>
      <c r="G335">
        <f>VLOOKUP($C335,Inv!$B$3:$J$2003,3,FALSE)</f>
        <v>28082.808000000001</v>
      </c>
      <c r="H335">
        <f ca="1">VLOOKUP($C335,Inv!$B$3:$J$2003,9,FALSE)</f>
        <v>0</v>
      </c>
    </row>
    <row r="336" spans="1:8">
      <c r="A336" t="str">
        <f>Inv!I336</f>
        <v>J36938</v>
      </c>
      <c r="B336">
        <v>3030</v>
      </c>
      <c r="C336" t="str">
        <f>Inv!B336</f>
        <v>28010</v>
      </c>
      <c r="D336" t="str">
        <f>Inv!A336</f>
        <v>1 X 1 X .125 Angle Iron</v>
      </c>
      <c r="E336">
        <f>VLOOKUP($C336,Inv!$B$3:$J$2003,2,FALSE)</f>
        <v>0.68</v>
      </c>
      <c r="F336">
        <f>VLOOKUP($C336,Inv!$B$3:$J$2003,5,FALSE)</f>
        <v>44.45</v>
      </c>
      <c r="G336">
        <f>VLOOKUP($C336,Inv!$B$3:$J$2003,3,FALSE)</f>
        <v>1.224</v>
      </c>
      <c r="H336">
        <f ca="1">VLOOKUP($C336,Inv!$B$3:$J$2003,9,FALSE)</f>
        <v>0</v>
      </c>
    </row>
    <row r="337" spans="1:8">
      <c r="A337" t="str">
        <f>Inv!I337</f>
        <v>J36938</v>
      </c>
      <c r="B337">
        <v>3030</v>
      </c>
      <c r="C337" t="str">
        <f>Inv!B337</f>
        <v>28020</v>
      </c>
      <c r="D337" t="str">
        <f>Inv!A337</f>
        <v>1.25 X 1.25 X .125 Angle Iron</v>
      </c>
      <c r="E337">
        <f>VLOOKUP($C337,Inv!$B$3:$J$2003,2,FALSE)</f>
        <v>0.7</v>
      </c>
      <c r="F337">
        <f>VLOOKUP($C337,Inv!$B$3:$J$2003,5,FALSE)</f>
        <v>44.45</v>
      </c>
      <c r="G337">
        <f>VLOOKUP($C337,Inv!$B$3:$J$2003,3,FALSE)</f>
        <v>1.26</v>
      </c>
      <c r="H337">
        <f ca="1">VLOOKUP($C337,Inv!$B$3:$J$2003,9,FALSE)</f>
        <v>0</v>
      </c>
    </row>
    <row r="338" spans="1:8">
      <c r="A338" t="str">
        <f>Inv!I338</f>
        <v>J36938</v>
      </c>
      <c r="B338">
        <v>3030</v>
      </c>
      <c r="C338" t="str">
        <f>Inv!B338</f>
        <v>28025</v>
      </c>
      <c r="D338" t="str">
        <f>Inv!A338</f>
        <v>1.25 X 1.25 X .187 Angle Iron</v>
      </c>
      <c r="E338">
        <f>VLOOKUP($C338,Inv!$B$3:$J$2003,2,FALSE)</f>
        <v>1.05</v>
      </c>
      <c r="F338">
        <f>VLOOKUP($C338,Inv!$B$3:$J$2003,5,FALSE)</f>
        <v>44.45</v>
      </c>
      <c r="G338">
        <f>VLOOKUP($C338,Inv!$B$3:$J$2003,3,FALSE)</f>
        <v>1.89</v>
      </c>
      <c r="H338">
        <f ca="1">VLOOKUP($C338,Inv!$B$3:$J$2003,9,FALSE)</f>
        <v>0</v>
      </c>
    </row>
    <row r="339" spans="1:8">
      <c r="A339" t="str">
        <f>Inv!I339</f>
        <v>J36938</v>
      </c>
      <c r="B339">
        <v>3030</v>
      </c>
      <c r="C339" t="str">
        <f>Inv!B339</f>
        <v>28035</v>
      </c>
      <c r="D339" t="str">
        <f>Inv!A339</f>
        <v>1.5 X 1.5 X .187 Angle Iron</v>
      </c>
      <c r="E339">
        <f>VLOOKUP($C339,Inv!$B$3:$J$2003,2,FALSE)</f>
        <v>1.21</v>
      </c>
      <c r="F339">
        <f>VLOOKUP($C339,Inv!$B$3:$J$2003,5,FALSE)</f>
        <v>44.45</v>
      </c>
      <c r="G339">
        <f>VLOOKUP($C339,Inv!$B$3:$J$2003,3,FALSE)</f>
        <v>2.1779999999999999</v>
      </c>
      <c r="H339">
        <f ca="1">VLOOKUP($C339,Inv!$B$3:$J$2003,9,FALSE)</f>
        <v>0</v>
      </c>
    </row>
    <row r="340" spans="1:8">
      <c r="A340" t="str">
        <f>Inv!I340</f>
        <v>J36938</v>
      </c>
      <c r="B340">
        <v>3030</v>
      </c>
      <c r="C340" t="str">
        <f>Inv!B340</f>
        <v>28040</v>
      </c>
      <c r="D340" t="str">
        <f>Inv!A340</f>
        <v>1.5 X 1.5 X .125 Angle Iron</v>
      </c>
      <c r="E340">
        <f>VLOOKUP($C340,Inv!$B$3:$J$2003,2,FALSE)</f>
        <v>0.77</v>
      </c>
      <c r="F340">
        <f>VLOOKUP($C340,Inv!$B$3:$J$2003,5,FALSE)</f>
        <v>44.45</v>
      </c>
      <c r="G340">
        <f>VLOOKUP($C340,Inv!$B$3:$J$2003,3,FALSE)</f>
        <v>1.3859999999999999</v>
      </c>
      <c r="H340">
        <f ca="1">VLOOKUP($C340,Inv!$B$3:$J$2003,9,FALSE)</f>
        <v>0</v>
      </c>
    </row>
    <row r="341" spans="1:8">
      <c r="A341" t="str">
        <f>Inv!I341</f>
        <v>J36938</v>
      </c>
      <c r="B341">
        <v>3030</v>
      </c>
      <c r="C341" t="str">
        <f>Inv!B341</f>
        <v>28045</v>
      </c>
      <c r="D341" t="str">
        <f>Inv!A341</f>
        <v>2 X 2 X .125 Angle Iron</v>
      </c>
      <c r="E341">
        <f>VLOOKUP($C341,Inv!$B$3:$J$2003,2,FALSE)</f>
        <v>1.1100000000000001</v>
      </c>
      <c r="F341">
        <f>VLOOKUP($C341,Inv!$B$3:$J$2003,5,FALSE)</f>
        <v>44.45</v>
      </c>
      <c r="G341">
        <f>VLOOKUP($C341,Inv!$B$3:$J$2003,3,FALSE)</f>
        <v>1.998</v>
      </c>
      <c r="H341">
        <f ca="1">VLOOKUP($C341,Inv!$B$3:$J$2003,9,FALSE)</f>
        <v>0</v>
      </c>
    </row>
    <row r="342" spans="1:8">
      <c r="A342" t="str">
        <f>Inv!I342</f>
        <v>J36938</v>
      </c>
      <c r="B342">
        <v>3030</v>
      </c>
      <c r="C342" t="str">
        <f>Inv!B342</f>
        <v>28050</v>
      </c>
      <c r="D342" t="str">
        <f>Inv!A342</f>
        <v>2 X 2 X .187 Angle Iron</v>
      </c>
      <c r="E342">
        <f>VLOOKUP($C342,Inv!$B$3:$J$2003,2,FALSE)</f>
        <v>1.639</v>
      </c>
      <c r="F342">
        <f>VLOOKUP($C342,Inv!$B$3:$J$2003,5,FALSE)</f>
        <v>44.45</v>
      </c>
      <c r="G342">
        <f>VLOOKUP($C342,Inv!$B$3:$J$2003,3,FALSE)</f>
        <v>2.95</v>
      </c>
      <c r="H342">
        <f ca="1">VLOOKUP($C342,Inv!$B$3:$J$2003,9,FALSE)</f>
        <v>90</v>
      </c>
    </row>
    <row r="343" spans="1:8">
      <c r="A343" t="str">
        <f>Inv!I343</f>
        <v>J36938</v>
      </c>
      <c r="B343">
        <v>3030</v>
      </c>
      <c r="C343" t="str">
        <f>Inv!B343</f>
        <v>28055</v>
      </c>
      <c r="D343" t="str">
        <f>Inv!A343</f>
        <v>2 X 2 X .250 Angle Iron</v>
      </c>
      <c r="E343">
        <f>VLOOKUP($C343,Inv!$B$3:$J$2003,2,FALSE)</f>
        <v>0.89</v>
      </c>
      <c r="F343">
        <f>VLOOKUP($C343,Inv!$B$3:$J$2003,5,FALSE)</f>
        <v>44.45</v>
      </c>
      <c r="G343">
        <f>VLOOKUP($C343,Inv!$B$3:$J$2003,3,FALSE)</f>
        <v>1.6020000000000001</v>
      </c>
      <c r="H343">
        <f ca="1">VLOOKUP($C343,Inv!$B$3:$J$2003,9,FALSE)</f>
        <v>0</v>
      </c>
    </row>
    <row r="344" spans="1:8">
      <c r="A344" t="str">
        <f>Inv!I344</f>
        <v>J36938</v>
      </c>
      <c r="B344">
        <v>3030</v>
      </c>
      <c r="C344" t="str">
        <f>Inv!B344</f>
        <v>28060</v>
      </c>
      <c r="D344" t="str">
        <f>Inv!A344</f>
        <v>3 X 3 X .187 Angle Iron</v>
      </c>
      <c r="E344">
        <f>VLOOKUP($C344,Inv!$B$3:$J$2003,2,FALSE)</f>
        <v>2.48</v>
      </c>
      <c r="F344">
        <f>VLOOKUP($C344,Inv!$B$3:$J$2003,5,FALSE)</f>
        <v>44.45</v>
      </c>
      <c r="G344">
        <f>VLOOKUP($C344,Inv!$B$3:$J$2003,3,FALSE)</f>
        <v>4.4640000000000004</v>
      </c>
      <c r="H344">
        <f ca="1">VLOOKUP($C344,Inv!$B$3:$J$2003,9,FALSE)</f>
        <v>0</v>
      </c>
    </row>
    <row r="345" spans="1:8">
      <c r="A345" t="str">
        <f>Inv!I345</f>
        <v>J36938</v>
      </c>
      <c r="B345">
        <v>3030</v>
      </c>
      <c r="C345" t="str">
        <f>Inv!B345</f>
        <v>28070</v>
      </c>
      <c r="D345" t="str">
        <f>Inv!A345</f>
        <v>3 X 5 X .250 Angle Iron</v>
      </c>
      <c r="E345">
        <f>VLOOKUP($C345,Inv!$B$3:$J$2003,2,FALSE)</f>
        <v>2.0499999999999998</v>
      </c>
      <c r="F345">
        <f>VLOOKUP($C345,Inv!$B$3:$J$2003,5,FALSE)</f>
        <v>44.45</v>
      </c>
      <c r="G345">
        <f>VLOOKUP($C345,Inv!$B$3:$J$2003,3,FALSE)</f>
        <v>3.69</v>
      </c>
      <c r="H345">
        <f ca="1">VLOOKUP($C345,Inv!$B$3:$J$2003,9,FALSE)</f>
        <v>0</v>
      </c>
    </row>
    <row r="346" spans="1:8">
      <c r="A346" t="str">
        <f>Inv!I346</f>
        <v>J36938</v>
      </c>
      <c r="B346">
        <v>3030</v>
      </c>
      <c r="C346" t="str">
        <f>Inv!B346</f>
        <v>28080</v>
      </c>
      <c r="D346" t="str">
        <f>Inv!A346</f>
        <v>3 X 2 X .250 Steel Angle Iron</v>
      </c>
      <c r="E346">
        <f>VLOOKUP($C346,Inv!$B$3:$J$2003,2,FALSE)</f>
        <v>2.38</v>
      </c>
      <c r="F346">
        <f>VLOOKUP($C346,Inv!$B$3:$J$2003,5,FALSE)</f>
        <v>44.45</v>
      </c>
      <c r="G346">
        <f>VLOOKUP($C346,Inv!$B$3:$J$2003,3,FALSE)</f>
        <v>4.2839999999999998</v>
      </c>
      <c r="H346">
        <f ca="1">VLOOKUP($C346,Inv!$B$3:$J$2003,9,FALSE)</f>
        <v>0</v>
      </c>
    </row>
    <row r="347" spans="1:8">
      <c r="A347" t="str">
        <f>Inv!I347</f>
        <v>J36938</v>
      </c>
      <c r="B347">
        <v>3030</v>
      </c>
      <c r="C347" t="str">
        <f>Inv!B347</f>
        <v>28105</v>
      </c>
      <c r="D347" t="str">
        <f>Inv!A347</f>
        <v>2" Channel Iron</v>
      </c>
      <c r="E347">
        <f>VLOOKUP($C347,Inv!$B$3:$J$2003,2,FALSE)</f>
        <v>1.32</v>
      </c>
      <c r="F347">
        <f>VLOOKUP($C347,Inv!$B$3:$J$2003,5,FALSE)</f>
        <v>44.45</v>
      </c>
      <c r="G347">
        <f>VLOOKUP($C347,Inv!$B$3:$J$2003,3,FALSE)</f>
        <v>2.3759999999999999</v>
      </c>
      <c r="H347">
        <f ca="1">VLOOKUP($C347,Inv!$B$3:$J$2003,9,FALSE)</f>
        <v>0</v>
      </c>
    </row>
    <row r="348" spans="1:8">
      <c r="A348" t="str">
        <f>Inv!I348</f>
        <v>J36938</v>
      </c>
      <c r="B348">
        <v>3030</v>
      </c>
      <c r="C348" t="str">
        <f>Inv!B348</f>
        <v>28110</v>
      </c>
      <c r="D348" t="str">
        <f>Inv!A348</f>
        <v>3" Channel Iron</v>
      </c>
      <c r="E348">
        <f>VLOOKUP($C348,Inv!$B$3:$J$2003,2,FALSE)</f>
        <v>2.27</v>
      </c>
      <c r="F348">
        <f>VLOOKUP($C348,Inv!$B$3:$J$2003,5,FALSE)</f>
        <v>44.45</v>
      </c>
      <c r="G348">
        <f>VLOOKUP($C348,Inv!$B$3:$J$2003,3,FALSE)</f>
        <v>4.0860000000000003</v>
      </c>
      <c r="H348">
        <f ca="1">VLOOKUP($C348,Inv!$B$3:$J$2003,9,FALSE)</f>
        <v>0</v>
      </c>
    </row>
    <row r="349" spans="1:8">
      <c r="A349" t="str">
        <f>Inv!I349</f>
        <v>J36938</v>
      </c>
      <c r="B349">
        <v>3030</v>
      </c>
      <c r="C349" t="str">
        <f>Inv!B349</f>
        <v>28125</v>
      </c>
      <c r="D349" t="str">
        <f>Inv!A349</f>
        <v>8" Channel Iron</v>
      </c>
      <c r="E349">
        <f>VLOOKUP($C349,Inv!$B$3:$J$2003,2,FALSE)</f>
        <v>4.1399999999999997</v>
      </c>
      <c r="F349">
        <f>VLOOKUP($C349,Inv!$B$3:$J$2003,5,FALSE)</f>
        <v>44.45</v>
      </c>
      <c r="G349">
        <f>VLOOKUP($C349,Inv!$B$3:$J$2003,3,FALSE)</f>
        <v>7.4530000000000003</v>
      </c>
      <c r="H349">
        <f ca="1">VLOOKUP($C349,Inv!$B$3:$J$2003,9,FALSE)</f>
        <v>0</v>
      </c>
    </row>
    <row r="350" spans="1:8">
      <c r="A350" t="str">
        <f>Inv!I350</f>
        <v>J36938</v>
      </c>
      <c r="B350">
        <v>3030</v>
      </c>
      <c r="C350" t="str">
        <f>Inv!B350</f>
        <v>28145</v>
      </c>
      <c r="D350" t="str">
        <f>Inv!A350</f>
        <v>.250 X .750 Steel Flat Bar</v>
      </c>
      <c r="E350">
        <f>VLOOKUP($C350,Inv!$B$3:$J$2003,2,FALSE)</f>
        <v>0.61</v>
      </c>
      <c r="F350">
        <f>VLOOKUP($C350,Inv!$B$3:$J$2003,5,FALSE)</f>
        <v>44.45</v>
      </c>
      <c r="G350">
        <f>VLOOKUP($C350,Inv!$B$3:$J$2003,3,FALSE)</f>
        <v>1.0980000000000001</v>
      </c>
      <c r="H350">
        <f ca="1">VLOOKUP($C350,Inv!$B$3:$J$2003,9,FALSE)</f>
        <v>0</v>
      </c>
    </row>
    <row r="351" spans="1:8">
      <c r="A351" t="str">
        <f>Inv!I351</f>
        <v>J36938</v>
      </c>
      <c r="B351">
        <v>3030</v>
      </c>
      <c r="C351" t="str">
        <f>Inv!B351</f>
        <v>28148</v>
      </c>
      <c r="D351" t="str">
        <f>Inv!A351</f>
        <v>.250 x 2" Steel Flat Bar</v>
      </c>
      <c r="E351">
        <f>VLOOKUP($C351,Inv!$B$3:$J$2003,2,FALSE)</f>
        <v>1.08</v>
      </c>
      <c r="F351">
        <f>VLOOKUP($C351,Inv!$B$3:$J$2003,5,FALSE)</f>
        <v>44.45</v>
      </c>
      <c r="G351">
        <f>VLOOKUP($C351,Inv!$B$3:$J$2003,3,FALSE)</f>
        <v>1.944</v>
      </c>
      <c r="H351">
        <f ca="1">VLOOKUP($C351,Inv!$B$3:$J$2003,9,FALSE)</f>
        <v>0</v>
      </c>
    </row>
    <row r="352" spans="1:8">
      <c r="A352" t="str">
        <f>Inv!I352</f>
        <v>J36938</v>
      </c>
      <c r="B352">
        <v>3030</v>
      </c>
      <c r="C352" t="str">
        <f>Inv!B352</f>
        <v>28155</v>
      </c>
      <c r="D352" t="str">
        <f>Inv!A352</f>
        <v>.250 X 8 Steel Flat Bar</v>
      </c>
      <c r="E352">
        <f>VLOOKUP($C352,Inv!$B$3:$J$2003,2,FALSE)</f>
        <v>5.28</v>
      </c>
      <c r="F352">
        <f>VLOOKUP($C352,Inv!$B$3:$J$2003,5,FALSE)</f>
        <v>44.45</v>
      </c>
      <c r="G352">
        <f>VLOOKUP($C352,Inv!$B$3:$J$2003,3,FALSE)</f>
        <v>9.5050000000000008</v>
      </c>
      <c r="H352">
        <f ca="1">VLOOKUP($C352,Inv!$B$3:$J$2003,9,FALSE)</f>
        <v>0</v>
      </c>
    </row>
    <row r="353" spans="1:8">
      <c r="A353" t="str">
        <f>Inv!I353</f>
        <v>J36938</v>
      </c>
      <c r="B353">
        <v>3030</v>
      </c>
      <c r="C353" t="str">
        <f>Inv!B353</f>
        <v>28160</v>
      </c>
      <c r="D353" t="str">
        <f>Inv!A353</f>
        <v>.375 X 4 Steel Flat Bar</v>
      </c>
      <c r="E353">
        <f>VLOOKUP($C353,Inv!$B$3:$J$2003,2,FALSE)</f>
        <v>3.03</v>
      </c>
      <c r="F353">
        <f>VLOOKUP($C353,Inv!$B$3:$J$2003,5,FALSE)</f>
        <v>44.45</v>
      </c>
      <c r="G353">
        <f>VLOOKUP($C353,Inv!$B$3:$J$2003,3,FALSE)</f>
        <v>5.4550000000000001</v>
      </c>
      <c r="H353">
        <f ca="1">VLOOKUP($C353,Inv!$B$3:$J$2003,9,FALSE)</f>
        <v>0</v>
      </c>
    </row>
    <row r="354" spans="1:8">
      <c r="A354" t="str">
        <f>Inv!I354</f>
        <v>J36938</v>
      </c>
      <c r="B354">
        <v>3030</v>
      </c>
      <c r="C354" t="str">
        <f>Inv!B354</f>
        <v>28170</v>
      </c>
      <c r="D354" t="str">
        <f>Inv!A354</f>
        <v>.375 X 8" Steel Flat Bar</v>
      </c>
      <c r="E354">
        <f>VLOOKUP($C354,Inv!$B$3:$J$2003,2,FALSE)</f>
        <v>7.57</v>
      </c>
      <c r="F354">
        <f>VLOOKUP($C354,Inv!$B$3:$J$2003,5,FALSE)</f>
        <v>44.45</v>
      </c>
      <c r="G354">
        <f>VLOOKUP($C354,Inv!$B$3:$J$2003,3,FALSE)</f>
        <v>13.627000000000001</v>
      </c>
      <c r="H354">
        <f ca="1">VLOOKUP($C354,Inv!$B$3:$J$2003,9,FALSE)</f>
        <v>0</v>
      </c>
    </row>
    <row r="355" spans="1:8">
      <c r="A355" t="str">
        <f>Inv!I355</f>
        <v>J36938</v>
      </c>
      <c r="B355">
        <v>3030</v>
      </c>
      <c r="C355" t="str">
        <f>Inv!B355</f>
        <v>28175</v>
      </c>
      <c r="D355" t="str">
        <f>Inv!A355</f>
        <v>.500 X 8" Steel Flat Bar</v>
      </c>
      <c r="E355">
        <f>VLOOKUP($C355,Inv!$B$3:$J$2003,2,FALSE)</f>
        <v>10.09</v>
      </c>
      <c r="F355">
        <f>VLOOKUP($C355,Inv!$B$3:$J$2003,5,FALSE)</f>
        <v>44.45</v>
      </c>
      <c r="G355">
        <f>VLOOKUP($C355,Inv!$B$3:$J$2003,3,FALSE)</f>
        <v>18.164000000000001</v>
      </c>
      <c r="H355">
        <f ca="1">VLOOKUP($C355,Inv!$B$3:$J$2003,9,FALSE)</f>
        <v>0</v>
      </c>
    </row>
    <row r="356" spans="1:8">
      <c r="A356" t="str">
        <f>Inv!I356</f>
        <v>J36938</v>
      </c>
      <c r="B356">
        <v>3030</v>
      </c>
      <c r="C356" t="str">
        <f>Inv!B356</f>
        <v>28180</v>
      </c>
      <c r="D356" t="str">
        <f>Inv!A356</f>
        <v>1 X .250 Flat Strap</v>
      </c>
      <c r="E356">
        <f>VLOOKUP($C356,Inv!$B$3:$J$2003,2,FALSE)</f>
        <v>0.3</v>
      </c>
      <c r="F356">
        <f>VLOOKUP($C356,Inv!$B$3:$J$2003,5,FALSE)</f>
        <v>44.45</v>
      </c>
      <c r="G356">
        <f>VLOOKUP($C356,Inv!$B$3:$J$2003,3,FALSE)</f>
        <v>0.54</v>
      </c>
      <c r="H356">
        <f ca="1">VLOOKUP($C356,Inv!$B$3:$J$2003,9,FALSE)</f>
        <v>0</v>
      </c>
    </row>
    <row r="357" spans="1:8">
      <c r="A357" t="str">
        <f>Inv!I357</f>
        <v>J36938</v>
      </c>
      <c r="B357">
        <v>3030</v>
      </c>
      <c r="C357" t="str">
        <f>Inv!B357</f>
        <v>29035</v>
      </c>
      <c r="D357" t="str">
        <f>Inv!A357</f>
        <v>1/4" Plate 4' X 8'</v>
      </c>
      <c r="E357">
        <f>VLOOKUP($C357,Inv!$B$3:$J$2003,2,FALSE)</f>
        <v>6.133</v>
      </c>
      <c r="F357">
        <f>VLOOKUP($C357,Inv!$B$3:$J$2003,5,FALSE)</f>
        <v>44.45</v>
      </c>
      <c r="G357">
        <f>VLOOKUP($C357,Inv!$B$3:$J$2003,3,FALSE)</f>
        <v>11.041</v>
      </c>
      <c r="H357">
        <f ca="1">VLOOKUP($C357,Inv!$B$3:$J$2003,9,FALSE)</f>
        <v>0</v>
      </c>
    </row>
    <row r="358" spans="1:8">
      <c r="A358" t="str">
        <f>Inv!I358</f>
        <v>J36938</v>
      </c>
      <c r="B358">
        <v>3030</v>
      </c>
      <c r="C358" t="str">
        <f>Inv!B358</f>
        <v>29040</v>
      </c>
      <c r="D358" t="str">
        <f>Inv!A358</f>
        <v>3/8" Plate 4' X 8'</v>
      </c>
      <c r="E358">
        <f>VLOOKUP($C358,Inv!$B$3:$J$2003,2,FALSE)</f>
        <v>9.5869999999999997</v>
      </c>
      <c r="F358">
        <f>VLOOKUP($C358,Inv!$B$3:$J$2003,5,FALSE)</f>
        <v>44.45</v>
      </c>
      <c r="G358">
        <f>VLOOKUP($C358,Inv!$B$3:$J$2003,3,FALSE)</f>
        <v>17.257999999999999</v>
      </c>
      <c r="H358">
        <f ca="1">VLOOKUP($C358,Inv!$B$3:$J$2003,9,FALSE)</f>
        <v>0</v>
      </c>
    </row>
    <row r="359" spans="1:8">
      <c r="A359" t="str">
        <f>Inv!I359</f>
        <v>J36938</v>
      </c>
      <c r="B359">
        <v>3030</v>
      </c>
      <c r="C359" t="str">
        <f>Inv!B359</f>
        <v>29045</v>
      </c>
      <c r="D359" t="str">
        <f>Inv!A359</f>
        <v>1/2" Plate 4' X 8'</v>
      </c>
      <c r="E359">
        <f>VLOOKUP($C359,Inv!$B$3:$J$2003,2,FALSE)</f>
        <v>13.143000000000001</v>
      </c>
      <c r="F359">
        <f>VLOOKUP($C359,Inv!$B$3:$J$2003,5,FALSE)</f>
        <v>44.45</v>
      </c>
      <c r="G359">
        <f>VLOOKUP($C359,Inv!$B$3:$J$2003,3,FALSE)</f>
        <v>23.66</v>
      </c>
      <c r="H359">
        <f ca="1">VLOOKUP($C359,Inv!$B$3:$J$2003,9,FALSE)</f>
        <v>0</v>
      </c>
    </row>
    <row r="360" spans="1:8">
      <c r="A360" t="str">
        <f>Inv!I360</f>
        <v>J36938</v>
      </c>
      <c r="B360">
        <v>3030</v>
      </c>
      <c r="C360" t="str">
        <f>Inv!B360</f>
        <v>29050</v>
      </c>
      <c r="D360" t="str">
        <f>Inv!A360</f>
        <v>3/4" Plate 4' X 8'</v>
      </c>
      <c r="E360">
        <f>VLOOKUP($C360,Inv!$B$3:$J$2003,2,FALSE)</f>
        <v>31.756</v>
      </c>
      <c r="F360">
        <f>VLOOKUP($C360,Inv!$B$3:$J$2003,5,FALSE)</f>
        <v>44.45</v>
      </c>
      <c r="G360">
        <f>VLOOKUP($C360,Inv!$B$3:$J$2003,3,FALSE)</f>
        <v>57.167000000000002</v>
      </c>
      <c r="H360">
        <f ca="1">VLOOKUP($C360,Inv!$B$3:$J$2003,9,FALSE)</f>
        <v>0</v>
      </c>
    </row>
    <row r="361" spans="1:8">
      <c r="A361" t="str">
        <f>Inv!I361</f>
        <v>J36938</v>
      </c>
      <c r="B361">
        <v>3030</v>
      </c>
      <c r="C361" t="str">
        <f>Inv!B361</f>
        <v>29060</v>
      </c>
      <c r="D361" t="str">
        <f>Inv!A361</f>
        <v>1" Plate 4' X 8'</v>
      </c>
      <c r="E361">
        <f>VLOOKUP($C361,Inv!$B$3:$J$2003,2,FALSE)</f>
        <v>37.51</v>
      </c>
      <c r="F361">
        <f>VLOOKUP($C361,Inv!$B$3:$J$2003,5,FALSE)</f>
        <v>44.45</v>
      </c>
      <c r="G361">
        <f>VLOOKUP($C361,Inv!$B$3:$J$2003,3,FALSE)</f>
        <v>67.525000000000006</v>
      </c>
      <c r="H361">
        <f ca="1">VLOOKUP($C361,Inv!$B$3:$J$2003,9,FALSE)</f>
        <v>0</v>
      </c>
    </row>
    <row r="362" spans="1:8">
      <c r="A362" t="str">
        <f>Inv!I362</f>
        <v>J36938</v>
      </c>
      <c r="B362">
        <v>3030</v>
      </c>
      <c r="C362" t="str">
        <f>Inv!B362</f>
        <v>29065</v>
      </c>
      <c r="D362" t="str">
        <f>Inv!A362</f>
        <v>LNI Plate Kit - Raw/Unpainted</v>
      </c>
      <c r="E362">
        <f>VLOOKUP($C362,Inv!$B$3:$J$2003,2,FALSE)</f>
        <v>62.63</v>
      </c>
      <c r="F362">
        <f>VLOOKUP($C362,Inv!$B$3:$J$2003,5,FALSE)</f>
        <v>44.45</v>
      </c>
      <c r="G362">
        <f>VLOOKUP($C362,Inv!$B$3:$J$2003,3,FALSE)</f>
        <v>112.745</v>
      </c>
      <c r="H362">
        <f ca="1">VLOOKUP($C362,Inv!$B$3:$J$2003,9,FALSE)</f>
        <v>0</v>
      </c>
    </row>
    <row r="363" spans="1:8">
      <c r="A363" t="str">
        <f>Inv!I363</f>
        <v>J36938</v>
      </c>
      <c r="B363">
        <v>3030</v>
      </c>
      <c r="C363" t="str">
        <f>Inv!B363</f>
        <v>29505</v>
      </c>
      <c r="D363" t="str">
        <f>Inv!A363</f>
        <v>1 X 1 X 16 Gage Sq Tube</v>
      </c>
      <c r="E363">
        <f>VLOOKUP($C363,Inv!$B$3:$J$2003,2,FALSE)</f>
        <v>0.68</v>
      </c>
      <c r="F363">
        <f>VLOOKUP($C363,Inv!$B$3:$J$2003,5,FALSE)</f>
        <v>44.45</v>
      </c>
      <c r="G363">
        <f>VLOOKUP($C363,Inv!$B$3:$J$2003,3,FALSE)</f>
        <v>1.224</v>
      </c>
      <c r="H363">
        <f ca="1">VLOOKUP($C363,Inv!$B$3:$J$2003,9,FALSE)</f>
        <v>0</v>
      </c>
    </row>
    <row r="364" spans="1:8">
      <c r="A364" t="str">
        <f>Inv!I364</f>
        <v>J36938</v>
      </c>
      <c r="B364">
        <v>3030</v>
      </c>
      <c r="C364" t="str">
        <f>Inv!B364</f>
        <v>29510</v>
      </c>
      <c r="D364" t="str">
        <f>Inv!A364</f>
        <v>2 X 1 X 16 Gage Rect Tube</v>
      </c>
      <c r="E364">
        <f>VLOOKUP($C364,Inv!$B$3:$J$2003,2,FALSE)</f>
        <v>1.05</v>
      </c>
      <c r="F364">
        <f>VLOOKUP($C364,Inv!$B$3:$J$2003,5,FALSE)</f>
        <v>44.45</v>
      </c>
      <c r="G364">
        <f>VLOOKUP($C364,Inv!$B$3:$J$2003,3,FALSE)</f>
        <v>1.89</v>
      </c>
      <c r="H364">
        <f ca="1">VLOOKUP($C364,Inv!$B$3:$J$2003,9,FALSE)</f>
        <v>0</v>
      </c>
    </row>
    <row r="365" spans="1:8">
      <c r="A365" t="str">
        <f>Inv!I365</f>
        <v>J36938</v>
      </c>
      <c r="B365">
        <v>3030</v>
      </c>
      <c r="C365" t="str">
        <f>Inv!B365</f>
        <v>29515</v>
      </c>
      <c r="D365" t="str">
        <f>Inv!A365</f>
        <v>1.5 X 1.5 X .125 Sq Tube</v>
      </c>
      <c r="E365">
        <f>VLOOKUP($C365,Inv!$B$3:$J$2003,2,FALSE)</f>
        <v>3.5419999999999998</v>
      </c>
      <c r="F365">
        <f>VLOOKUP($C365,Inv!$B$3:$J$2003,5,FALSE)</f>
        <v>44.45</v>
      </c>
      <c r="G365">
        <f>VLOOKUP($C365,Inv!$B$3:$J$2003,3,FALSE)</f>
        <v>6.3760000000000003</v>
      </c>
      <c r="H365">
        <f ca="1">VLOOKUP($C365,Inv!$B$3:$J$2003,9,FALSE)</f>
        <v>0</v>
      </c>
    </row>
    <row r="366" spans="1:8">
      <c r="A366" t="str">
        <f>Inv!I366</f>
        <v>J36938</v>
      </c>
      <c r="B366">
        <v>3030</v>
      </c>
      <c r="C366" t="str">
        <f>Inv!B366</f>
        <v>29520</v>
      </c>
      <c r="D366" t="str">
        <f>Inv!A366</f>
        <v>2 X 2 X .125 Sq Tube</v>
      </c>
      <c r="E366">
        <f>VLOOKUP($C366,Inv!$B$3:$J$2003,2,FALSE)</f>
        <v>3.3450000000000002</v>
      </c>
      <c r="F366">
        <f>VLOOKUP($C366,Inv!$B$3:$J$2003,5,FALSE)</f>
        <v>44.45</v>
      </c>
      <c r="G366">
        <f>VLOOKUP($C366,Inv!$B$3:$J$2003,3,FALSE)</f>
        <v>6.0220000000000002</v>
      </c>
      <c r="H366">
        <f ca="1">VLOOKUP($C366,Inv!$B$3:$J$2003,9,FALSE)</f>
        <v>0</v>
      </c>
    </row>
    <row r="367" spans="1:8">
      <c r="A367" t="str">
        <f>Inv!I367</f>
        <v>J36938</v>
      </c>
      <c r="B367">
        <v>3030</v>
      </c>
      <c r="C367" t="str">
        <f>Inv!B367</f>
        <v>29525</v>
      </c>
      <c r="D367" t="str">
        <f>Inv!A367</f>
        <v>2 X 2 X .187 Sq Tube</v>
      </c>
      <c r="E367">
        <f>VLOOKUP($C367,Inv!$B$3:$J$2003,2,FALSE)</f>
        <v>3.66</v>
      </c>
      <c r="F367">
        <f>VLOOKUP($C367,Inv!$B$3:$J$2003,5,FALSE)</f>
        <v>44.45</v>
      </c>
      <c r="G367">
        <f>VLOOKUP($C367,Inv!$B$3:$J$2003,3,FALSE)</f>
        <v>6.5890000000000004</v>
      </c>
      <c r="H367">
        <f ca="1">VLOOKUP($C367,Inv!$B$3:$J$2003,9,FALSE)</f>
        <v>0</v>
      </c>
    </row>
    <row r="368" spans="1:8">
      <c r="A368" t="str">
        <f>Inv!I368</f>
        <v>J36938</v>
      </c>
      <c r="B368">
        <v>3030</v>
      </c>
      <c r="C368" t="str">
        <f>Inv!B368</f>
        <v>29540</v>
      </c>
      <c r="D368" t="str">
        <f>Inv!A368</f>
        <v>2.50 x .125 Steel Sq Tube</v>
      </c>
      <c r="E368">
        <f>VLOOKUP($C368,Inv!$B$3:$J$2003,2,FALSE)</f>
        <v>3.96</v>
      </c>
      <c r="F368">
        <f>VLOOKUP($C368,Inv!$B$3:$J$2003,5,FALSE)</f>
        <v>44.45</v>
      </c>
      <c r="G368">
        <f>VLOOKUP($C368,Inv!$B$3:$J$2003,3,FALSE)</f>
        <v>7.1289999999999996</v>
      </c>
      <c r="H368">
        <f ca="1">VLOOKUP($C368,Inv!$B$3:$J$2003,9,FALSE)</f>
        <v>0</v>
      </c>
    </row>
    <row r="369" spans="1:8">
      <c r="A369" t="str">
        <f>Inv!I369</f>
        <v>J36938</v>
      </c>
      <c r="B369">
        <v>3030</v>
      </c>
      <c r="C369" t="str">
        <f>Inv!B369</f>
        <v>29545</v>
      </c>
      <c r="D369" t="str">
        <f>Inv!A369</f>
        <v>3 X 3 X .250 Steel Sq Tube</v>
      </c>
      <c r="E369">
        <f>VLOOKUP($C369,Inv!$B$3:$J$2003,2,FALSE)</f>
        <v>5.35</v>
      </c>
      <c r="F369">
        <f>VLOOKUP($C369,Inv!$B$3:$J$2003,5,FALSE)</f>
        <v>44.45</v>
      </c>
      <c r="G369">
        <f>VLOOKUP($C369,Inv!$B$3:$J$2003,3,FALSE)</f>
        <v>9.6310000000000002</v>
      </c>
      <c r="H369">
        <f ca="1">VLOOKUP($C369,Inv!$B$3:$J$2003,9,FALSE)</f>
        <v>0</v>
      </c>
    </row>
    <row r="370" spans="1:8">
      <c r="A370" t="str">
        <f>Inv!I370</f>
        <v>J36938</v>
      </c>
      <c r="B370">
        <v>3030</v>
      </c>
      <c r="C370" t="str">
        <f>Inv!B370</f>
        <v>29565</v>
      </c>
      <c r="D370" t="str">
        <f>Inv!A370</f>
        <v>4 X 4 X 11 Gage Sq Tube</v>
      </c>
      <c r="E370">
        <f>VLOOKUP($C370,Inv!$B$3:$J$2003,2,FALSE)</f>
        <v>5.86</v>
      </c>
      <c r="F370">
        <f>VLOOKUP($C370,Inv!$B$3:$J$2003,5,FALSE)</f>
        <v>44.45</v>
      </c>
      <c r="G370">
        <f>VLOOKUP($C370,Inv!$B$3:$J$2003,3,FALSE)</f>
        <v>10.548999999999999</v>
      </c>
      <c r="H370">
        <f ca="1">VLOOKUP($C370,Inv!$B$3:$J$2003,9,FALSE)</f>
        <v>0</v>
      </c>
    </row>
    <row r="371" spans="1:8">
      <c r="A371" t="str">
        <f>Inv!I371</f>
        <v>J36938</v>
      </c>
      <c r="B371">
        <v>3030</v>
      </c>
      <c r="C371" t="str">
        <f>Inv!B371</f>
        <v>29570</v>
      </c>
      <c r="D371" t="str">
        <f>Inv!A371</f>
        <v>4 X 4 X .125 Sq Tube</v>
      </c>
      <c r="E371">
        <f>VLOOKUP($C371,Inv!$B$3:$J$2003,2,FALSE)</f>
        <v>5.726</v>
      </c>
      <c r="F371">
        <f>VLOOKUP($C371,Inv!$B$3:$J$2003,5,FALSE)</f>
        <v>44.45</v>
      </c>
      <c r="G371">
        <f>VLOOKUP($C371,Inv!$B$3:$J$2003,3,FALSE)</f>
        <v>10.308</v>
      </c>
      <c r="H371">
        <f ca="1">VLOOKUP($C371,Inv!$B$3:$J$2003,9,FALSE)</f>
        <v>0</v>
      </c>
    </row>
    <row r="372" spans="1:8">
      <c r="A372" t="str">
        <f>Inv!I372</f>
        <v>J36938</v>
      </c>
      <c r="B372">
        <v>3030</v>
      </c>
      <c r="C372" t="str">
        <f>Inv!B372</f>
        <v>29575</v>
      </c>
      <c r="D372" t="str">
        <f>Inv!A372</f>
        <v>5 X 5 X 5/16 (.312) Sq Tube</v>
      </c>
      <c r="E372">
        <f>VLOOKUP($C372,Inv!$B$3:$J$2003,2,FALSE)</f>
        <v>10.92</v>
      </c>
      <c r="F372">
        <f>VLOOKUP($C372,Inv!$B$3:$J$2003,5,FALSE)</f>
        <v>44.45</v>
      </c>
      <c r="G372">
        <f>VLOOKUP($C372,Inv!$B$3:$J$2003,3,FALSE)</f>
        <v>19.658000000000001</v>
      </c>
      <c r="H372">
        <f ca="1">VLOOKUP($C372,Inv!$B$3:$J$2003,9,FALSE)</f>
        <v>0</v>
      </c>
    </row>
    <row r="373" spans="1:8">
      <c r="A373" t="str">
        <f>Inv!I373</f>
        <v>J36938</v>
      </c>
      <c r="B373">
        <v>3030</v>
      </c>
      <c r="C373" t="str">
        <f>Inv!B373</f>
        <v>29580</v>
      </c>
      <c r="D373" t="str">
        <f>Inv!A373</f>
        <v>6 X 6 X .250 SqTube</v>
      </c>
      <c r="E373">
        <f>VLOOKUP($C373,Inv!$B$3:$J$2003,2,FALSE)</f>
        <v>13.45</v>
      </c>
      <c r="F373">
        <f>VLOOKUP($C373,Inv!$B$3:$J$2003,5,FALSE)</f>
        <v>44.45</v>
      </c>
      <c r="G373">
        <f>VLOOKUP($C373,Inv!$B$3:$J$2003,3,FALSE)</f>
        <v>24.212</v>
      </c>
      <c r="H373">
        <f ca="1">VLOOKUP($C373,Inv!$B$3:$J$2003,9,FALSE)</f>
        <v>0</v>
      </c>
    </row>
    <row r="374" spans="1:8">
      <c r="A374" t="str">
        <f>Inv!I374</f>
        <v>J36938</v>
      </c>
      <c r="B374">
        <v>3030</v>
      </c>
      <c r="C374" t="str">
        <f>Inv!B374</f>
        <v>29585</v>
      </c>
      <c r="D374" t="str">
        <f>Inv!A374</f>
        <v>7 X 7 .250 Sq Tube</v>
      </c>
      <c r="E374">
        <f>VLOOKUP($C374,Inv!$B$3:$J$2003,2,FALSE)</f>
        <v>1.1180000000000001</v>
      </c>
      <c r="F374">
        <f>VLOOKUP($C374,Inv!$B$3:$J$2003,5,FALSE)</f>
        <v>44.45</v>
      </c>
      <c r="G374">
        <f>VLOOKUP($C374,Inv!$B$3:$J$2003,3,FALSE)</f>
        <v>2.0129999999999999</v>
      </c>
      <c r="H374">
        <f ca="1">VLOOKUP($C374,Inv!$B$3:$J$2003,9,FALSE)</f>
        <v>0</v>
      </c>
    </row>
    <row r="375" spans="1:8">
      <c r="A375" t="str">
        <f>Inv!I375</f>
        <v>J36938</v>
      </c>
      <c r="B375">
        <v>3030</v>
      </c>
      <c r="C375" t="str">
        <f>Inv!B375</f>
        <v>29590</v>
      </c>
      <c r="D375" t="str">
        <f>Inv!A375</f>
        <v>8 X 8 X .250 Sq Tube</v>
      </c>
      <c r="E375">
        <f>VLOOKUP($C375,Inv!$B$3:$J$2003,2,FALSE)</f>
        <v>20</v>
      </c>
      <c r="F375">
        <f>VLOOKUP($C375,Inv!$B$3:$J$2003,5,FALSE)</f>
        <v>44.45</v>
      </c>
      <c r="G375">
        <f>VLOOKUP($C375,Inv!$B$3:$J$2003,3,FALSE)</f>
        <v>36.003999999999998</v>
      </c>
      <c r="H375">
        <f ca="1">VLOOKUP($C375,Inv!$B$3:$J$2003,9,FALSE)</f>
        <v>0</v>
      </c>
    </row>
    <row r="376" spans="1:8">
      <c r="A376" t="str">
        <f>Inv!I376</f>
        <v>J36938</v>
      </c>
      <c r="B376">
        <v>3030</v>
      </c>
      <c r="C376" t="str">
        <f>Inv!B376</f>
        <v>29600</v>
      </c>
      <c r="D376" t="str">
        <f>Inv!A376</f>
        <v>10 X 10 X .312 Sq Tube</v>
      </c>
      <c r="E376">
        <f>VLOOKUP($C376,Inv!$B$3:$J$2003,2,FALSE)</f>
        <v>31.7</v>
      </c>
      <c r="F376">
        <f>VLOOKUP($C376,Inv!$B$3:$J$2003,5,FALSE)</f>
        <v>44.45</v>
      </c>
      <c r="G376">
        <f>VLOOKUP($C376,Inv!$B$3:$J$2003,3,FALSE)</f>
        <v>57.066000000000003</v>
      </c>
      <c r="H376">
        <f ca="1">VLOOKUP($C376,Inv!$B$3:$J$2003,9,FALSE)</f>
        <v>0</v>
      </c>
    </row>
    <row r="377" spans="1:8">
      <c r="A377" t="str">
        <f>Inv!I377</f>
        <v>J36938</v>
      </c>
      <c r="B377">
        <v>3030</v>
      </c>
      <c r="C377" t="str">
        <f>Inv!B377</f>
        <v>29605</v>
      </c>
      <c r="D377" t="str">
        <f>Inv!A377</f>
        <v>12 X 12 X .250 Sq Tube</v>
      </c>
      <c r="E377">
        <f>VLOOKUP($C377,Inv!$B$3:$J$2003,2,FALSE)</f>
        <v>45</v>
      </c>
      <c r="F377">
        <f>VLOOKUP($C377,Inv!$B$3:$J$2003,5,FALSE)</f>
        <v>44.45</v>
      </c>
      <c r="G377">
        <f>VLOOKUP($C377,Inv!$B$3:$J$2003,3,FALSE)</f>
        <v>81.007999999999996</v>
      </c>
      <c r="H377">
        <f ca="1">VLOOKUP($C377,Inv!$B$3:$J$2003,9,FALSE)</f>
        <v>0</v>
      </c>
    </row>
    <row r="378" spans="1:8">
      <c r="A378" t="str">
        <f>Inv!I378</f>
        <v>J36938</v>
      </c>
      <c r="B378">
        <v>3030</v>
      </c>
      <c r="C378" t="str">
        <f>Inv!B378</f>
        <v>30000</v>
      </c>
      <c r="D378" t="str">
        <f>Inv!A378</f>
        <v>10-24 X 1/2 Bolt</v>
      </c>
      <c r="E378">
        <f>VLOOKUP($C378,Inv!$B$3:$J$2003,2,FALSE)</f>
        <v>2.5999999999999999E-2</v>
      </c>
      <c r="F378">
        <f>VLOOKUP($C378,Inv!$B$3:$J$2003,5,FALSE)</f>
        <v>44.45</v>
      </c>
      <c r="G378">
        <f>VLOOKUP($C378,Inv!$B$3:$J$2003,3,FALSE)</f>
        <v>4.7E-2</v>
      </c>
      <c r="H378">
        <f ca="1">VLOOKUP($C378,Inv!$B$3:$J$2003,9,FALSE)</f>
        <v>0</v>
      </c>
    </row>
    <row r="379" spans="1:8">
      <c r="A379" t="str">
        <f>Inv!I379</f>
        <v>J36938</v>
      </c>
      <c r="B379">
        <v>3030</v>
      </c>
      <c r="C379" t="str">
        <f>Inv!B379</f>
        <v>30005</v>
      </c>
      <c r="D379" t="str">
        <f>Inv!A379</f>
        <v>10-24 X 3/4 Bolt</v>
      </c>
      <c r="E379">
        <f>VLOOKUP($C379,Inv!$B$3:$J$2003,2,FALSE)</f>
        <v>3.5000000000000003E-2</v>
      </c>
      <c r="F379">
        <f>VLOOKUP($C379,Inv!$B$3:$J$2003,5,FALSE)</f>
        <v>44.45</v>
      </c>
      <c r="G379">
        <f>VLOOKUP($C379,Inv!$B$3:$J$2003,3,FALSE)</f>
        <v>6.3E-2</v>
      </c>
      <c r="H379">
        <f ca="1">VLOOKUP($C379,Inv!$B$3:$J$2003,9,FALSE)</f>
        <v>0</v>
      </c>
    </row>
    <row r="380" spans="1:8">
      <c r="A380" t="str">
        <f>Inv!I380</f>
        <v>J36938</v>
      </c>
      <c r="B380">
        <v>3030</v>
      </c>
      <c r="C380" t="str">
        <f>Inv!B380</f>
        <v>30007</v>
      </c>
      <c r="D380" t="str">
        <f>Inv!A380</f>
        <v>10-24 x 7/8 FH stainless machine screw</v>
      </c>
      <c r="E380">
        <f>VLOOKUP($C380,Inv!$B$3:$J$2003,2,FALSE)</f>
        <v>0.08</v>
      </c>
      <c r="F380">
        <f>VLOOKUP($C380,Inv!$B$3:$J$2003,5,FALSE)</f>
        <v>44.45</v>
      </c>
      <c r="G380">
        <f>VLOOKUP($C380,Inv!$B$3:$J$2003,3,FALSE)</f>
        <v>0.14399999999999999</v>
      </c>
      <c r="H380">
        <f ca="1">VLOOKUP($C380,Inv!$B$3:$J$2003,9,FALSE)</f>
        <v>0</v>
      </c>
    </row>
    <row r="381" spans="1:8">
      <c r="A381" t="str">
        <f>Inv!I381</f>
        <v>J36938</v>
      </c>
      <c r="B381">
        <v>3030</v>
      </c>
      <c r="C381" t="str">
        <f>Inv!B381</f>
        <v>30010</v>
      </c>
      <c r="D381" t="str">
        <f>Inv!A381</f>
        <v>10-24 X 1 Bolt</v>
      </c>
      <c r="E381">
        <f>VLOOKUP($C381,Inv!$B$3:$J$2003,2,FALSE)</f>
        <v>0.03</v>
      </c>
      <c r="F381">
        <f>VLOOKUP($C381,Inv!$B$3:$J$2003,5,FALSE)</f>
        <v>44.45</v>
      </c>
      <c r="G381">
        <f>VLOOKUP($C381,Inv!$B$3:$J$2003,3,FALSE)</f>
        <v>5.3999999999999999E-2</v>
      </c>
      <c r="H381">
        <f ca="1">VLOOKUP($C381,Inv!$B$3:$J$2003,9,FALSE)</f>
        <v>0</v>
      </c>
    </row>
    <row r="382" spans="1:8">
      <c r="A382" t="str">
        <f>Inv!I382</f>
        <v>J36938</v>
      </c>
      <c r="B382">
        <v>3030</v>
      </c>
      <c r="C382" t="str">
        <f>Inv!B382</f>
        <v>30020</v>
      </c>
      <c r="D382" t="str">
        <f>Inv!A382</f>
        <v>10-24 Nut</v>
      </c>
      <c r="E382">
        <f>VLOOKUP($C382,Inv!$B$3:$J$2003,2,FALSE)</f>
        <v>2.5999999999999999E-2</v>
      </c>
      <c r="F382">
        <f>VLOOKUP($C382,Inv!$B$3:$J$2003,5,FALSE)</f>
        <v>44.45</v>
      </c>
      <c r="G382">
        <f>VLOOKUP($C382,Inv!$B$3:$J$2003,3,FALSE)</f>
        <v>4.7E-2</v>
      </c>
      <c r="H382">
        <f ca="1">VLOOKUP($C382,Inv!$B$3:$J$2003,9,FALSE)</f>
        <v>0</v>
      </c>
    </row>
    <row r="383" spans="1:8">
      <c r="A383" t="str">
        <f>Inv!I383</f>
        <v>J36938</v>
      </c>
      <c r="B383">
        <v>3030</v>
      </c>
      <c r="C383" t="str">
        <f>Inv!B383</f>
        <v>30025</v>
      </c>
      <c r="D383" t="str">
        <f>Inv!A383</f>
        <v>3/16 USS FlatWasher Z</v>
      </c>
      <c r="E383">
        <f>VLOOKUP($C383,Inv!$B$3:$J$2003,2,FALSE)</f>
        <v>1.7999999999999999E-2</v>
      </c>
      <c r="F383">
        <f>VLOOKUP($C383,Inv!$B$3:$J$2003,5,FALSE)</f>
        <v>44.45</v>
      </c>
      <c r="G383">
        <f>VLOOKUP($C383,Inv!$B$3:$J$2003,3,FALSE)</f>
        <v>3.2000000000000001E-2</v>
      </c>
      <c r="H383">
        <f ca="1">VLOOKUP($C383,Inv!$B$3:$J$2003,9,FALSE)</f>
        <v>0</v>
      </c>
    </row>
    <row r="384" spans="1:8">
      <c r="A384" t="str">
        <f>Inv!I384</f>
        <v>J36938</v>
      </c>
      <c r="B384">
        <v>3030</v>
      </c>
      <c r="C384" t="str">
        <f>Inv!B384</f>
        <v>30030</v>
      </c>
      <c r="D384" t="str">
        <f>Inv!A384</f>
        <v>#10 LockWasher Z</v>
      </c>
      <c r="E384">
        <f>VLOOKUP($C384,Inv!$B$3:$J$2003,2,FALSE)</f>
        <v>1.2999999999999999E-2</v>
      </c>
      <c r="F384">
        <f>VLOOKUP($C384,Inv!$B$3:$J$2003,5,FALSE)</f>
        <v>44.45</v>
      </c>
      <c r="G384">
        <f>VLOOKUP($C384,Inv!$B$3:$J$2003,3,FALSE)</f>
        <v>2.3E-2</v>
      </c>
      <c r="H384">
        <f ca="1">VLOOKUP($C384,Inv!$B$3:$J$2003,9,FALSE)</f>
        <v>0</v>
      </c>
    </row>
    <row r="385" spans="1:8">
      <c r="A385" t="str">
        <f>Inv!I385</f>
        <v>J36938</v>
      </c>
      <c r="B385">
        <v>3030</v>
      </c>
      <c r="C385" t="str">
        <f>Inv!B385</f>
        <v>30040</v>
      </c>
      <c r="D385" t="str">
        <f>Inv!A385</f>
        <v>1/4-20 X 1/2 RS Bolt Z</v>
      </c>
      <c r="E385">
        <f>VLOOKUP($C385,Inv!$B$3:$J$2003,2,FALSE)</f>
        <v>3.7999999999999999E-2</v>
      </c>
      <c r="F385">
        <f>VLOOKUP($C385,Inv!$B$3:$J$2003,5,FALSE)</f>
        <v>44.45</v>
      </c>
      <c r="G385">
        <f>VLOOKUP($C385,Inv!$B$3:$J$2003,3,FALSE)</f>
        <v>6.8000000000000005E-2</v>
      </c>
      <c r="H385">
        <f ca="1">VLOOKUP($C385,Inv!$B$3:$J$2003,9,FALSE)</f>
        <v>0</v>
      </c>
    </row>
    <row r="386" spans="1:8">
      <c r="A386" t="str">
        <f>Inv!I386</f>
        <v>J36938</v>
      </c>
      <c r="B386">
        <v>3030</v>
      </c>
      <c r="C386" t="str">
        <f>Inv!B386</f>
        <v>30045</v>
      </c>
      <c r="D386" t="str">
        <f>Inv!A386</f>
        <v>1/4-20 X 3/4 RS Bolt Z</v>
      </c>
      <c r="E386">
        <f>VLOOKUP($C386,Inv!$B$3:$J$2003,2,FALSE)</f>
        <v>5.7000000000000002E-2</v>
      </c>
      <c r="F386">
        <f>VLOOKUP($C386,Inv!$B$3:$J$2003,5,FALSE)</f>
        <v>44.45</v>
      </c>
      <c r="G386">
        <f>VLOOKUP($C386,Inv!$B$3:$J$2003,3,FALSE)</f>
        <v>0.10299999999999999</v>
      </c>
      <c r="H386">
        <f ca="1">VLOOKUP($C386,Inv!$B$3:$J$2003,9,FALSE)</f>
        <v>0</v>
      </c>
    </row>
    <row r="387" spans="1:8">
      <c r="A387" t="str">
        <f>Inv!I387</f>
        <v>J36938</v>
      </c>
      <c r="B387">
        <v>3030</v>
      </c>
      <c r="C387" t="str">
        <f>Inv!B387</f>
        <v>30050</v>
      </c>
      <c r="D387" t="str">
        <f>Inv!A387</f>
        <v>1/4-20 X 1 RS Bolt Z</v>
      </c>
      <c r="E387">
        <f>VLOOKUP($C387,Inv!$B$3:$J$2003,2,FALSE)</f>
        <v>0.14199999999999999</v>
      </c>
      <c r="F387">
        <f>VLOOKUP($C387,Inv!$B$3:$J$2003,5,FALSE)</f>
        <v>44.45</v>
      </c>
      <c r="G387">
        <f>VLOOKUP($C387,Inv!$B$3:$J$2003,3,FALSE)</f>
        <v>0.25600000000000001</v>
      </c>
      <c r="H387">
        <f ca="1">VLOOKUP($C387,Inv!$B$3:$J$2003,9,FALSE)</f>
        <v>0</v>
      </c>
    </row>
    <row r="388" spans="1:8">
      <c r="A388" t="str">
        <f>Inv!I388</f>
        <v>J36938</v>
      </c>
      <c r="B388">
        <v>3030</v>
      </c>
      <c r="C388" t="str">
        <f>Inv!B388</f>
        <v>30051</v>
      </c>
      <c r="D388" t="str">
        <f>Inv!A388</f>
        <v>1/4-20 x 1 Hex Bolt Z5</v>
      </c>
      <c r="E388">
        <f>VLOOKUP($C388,Inv!$B$3:$J$2003,2,FALSE)</f>
        <v>6.3E-2</v>
      </c>
      <c r="F388">
        <f>VLOOKUP($C388,Inv!$B$3:$J$2003,5,FALSE)</f>
        <v>44.45</v>
      </c>
      <c r="G388">
        <f>VLOOKUP($C388,Inv!$B$3:$J$2003,3,FALSE)</f>
        <v>0.113</v>
      </c>
      <c r="H388">
        <f ca="1">VLOOKUP($C388,Inv!$B$3:$J$2003,9,FALSE)</f>
        <v>0</v>
      </c>
    </row>
    <row r="389" spans="1:8">
      <c r="A389" t="str">
        <f>Inv!I389</f>
        <v>J36938</v>
      </c>
      <c r="B389">
        <v>3030</v>
      </c>
      <c r="C389" t="str">
        <f>Inv!B389</f>
        <v>30052</v>
      </c>
      <c r="D389" t="str">
        <f>Inv!A389</f>
        <v>1/4-20 x 1 Phillips Flat Head Bolt Z</v>
      </c>
      <c r="E389">
        <f>VLOOKUP($C389,Inv!$B$3:$J$2003,2,FALSE)</f>
        <v>6.5000000000000002E-2</v>
      </c>
      <c r="F389">
        <f>VLOOKUP($C389,Inv!$B$3:$J$2003,5,FALSE)</f>
        <v>44.45</v>
      </c>
      <c r="G389">
        <f>VLOOKUP($C389,Inv!$B$3:$J$2003,3,FALSE)</f>
        <v>0.11700000000000001</v>
      </c>
      <c r="H389">
        <f ca="1">VLOOKUP($C389,Inv!$B$3:$J$2003,9,FALSE)</f>
        <v>0</v>
      </c>
    </row>
    <row r="390" spans="1:8">
      <c r="A390" t="str">
        <f>Inv!I390</f>
        <v>J36938</v>
      </c>
      <c r="B390">
        <v>3030</v>
      </c>
      <c r="C390" t="str">
        <f>Inv!B390</f>
        <v>30055</v>
      </c>
      <c r="D390" t="str">
        <f>Inv!A390</f>
        <v>1/4-20 X 1-1/2 RS Bolt Z</v>
      </c>
      <c r="E390">
        <f>VLOOKUP($C390,Inv!$B$3:$J$2003,2,FALSE)</f>
        <v>0.14699999999999999</v>
      </c>
      <c r="F390">
        <f>VLOOKUP($C390,Inv!$B$3:$J$2003,5,FALSE)</f>
        <v>44.45</v>
      </c>
      <c r="G390">
        <f>VLOOKUP($C390,Inv!$B$3:$J$2003,3,FALSE)</f>
        <v>0.26500000000000001</v>
      </c>
      <c r="H390">
        <f ca="1">VLOOKUP($C390,Inv!$B$3:$J$2003,9,FALSE)</f>
        <v>0</v>
      </c>
    </row>
    <row r="391" spans="1:8">
      <c r="A391" t="str">
        <f>Inv!I391</f>
        <v>J36938</v>
      </c>
      <c r="B391">
        <v>3030</v>
      </c>
      <c r="C391" t="str">
        <f>Inv!B391</f>
        <v>30060</v>
      </c>
      <c r="D391" t="str">
        <f>Inv!A391</f>
        <v>NR-1/4-20 X 2 RS Bolt Z</v>
      </c>
      <c r="E391">
        <f>VLOOKUP($C391,Inv!$B$3:$J$2003,2,FALSE)</f>
        <v>9.8000000000000004E-2</v>
      </c>
      <c r="F391">
        <f>VLOOKUP($C391,Inv!$B$3:$J$2003,5,FALSE)</f>
        <v>44.45</v>
      </c>
      <c r="G391">
        <f>VLOOKUP($C391,Inv!$B$3:$J$2003,3,FALSE)</f>
        <v>0.17599999999999999</v>
      </c>
      <c r="H391">
        <f ca="1">VLOOKUP($C391,Inv!$B$3:$J$2003,9,FALSE)</f>
        <v>0</v>
      </c>
    </row>
    <row r="392" spans="1:8">
      <c r="A392" t="str">
        <f>Inv!I392</f>
        <v>J36938</v>
      </c>
      <c r="B392">
        <v>3030</v>
      </c>
      <c r="C392" t="str">
        <f>Inv!B392</f>
        <v>30065</v>
      </c>
      <c r="D392" t="str">
        <f>Inv!A392</f>
        <v>1/4-20 X 3 RS Bolt Z</v>
      </c>
      <c r="E392">
        <f>VLOOKUP($C392,Inv!$B$3:$J$2003,2,FALSE)</f>
        <v>0.29799999999999999</v>
      </c>
      <c r="F392">
        <f>VLOOKUP($C392,Inv!$B$3:$J$2003,5,FALSE)</f>
        <v>44.45</v>
      </c>
      <c r="G392">
        <f>VLOOKUP($C392,Inv!$B$3:$J$2003,3,FALSE)</f>
        <v>0.53600000000000003</v>
      </c>
      <c r="H392">
        <f ca="1">VLOOKUP($C392,Inv!$B$3:$J$2003,9,FALSE)</f>
        <v>0</v>
      </c>
    </row>
    <row r="393" spans="1:8">
      <c r="A393" t="str">
        <f>Inv!I393</f>
        <v>J36938</v>
      </c>
      <c r="B393">
        <v>3030</v>
      </c>
      <c r="C393" t="str">
        <f>Inv!B393</f>
        <v>30075</v>
      </c>
      <c r="D393" t="str">
        <f>Inv!A393</f>
        <v>1/4-20 X 4 RS Bolt Z</v>
      </c>
      <c r="E393">
        <f>VLOOKUP($C393,Inv!$B$3:$J$2003,2,FALSE)</f>
        <v>0.17</v>
      </c>
      <c r="F393">
        <f>VLOOKUP($C393,Inv!$B$3:$J$2003,5,FALSE)</f>
        <v>44.45</v>
      </c>
      <c r="G393">
        <f>VLOOKUP($C393,Inv!$B$3:$J$2003,3,FALSE)</f>
        <v>0.30599999999999999</v>
      </c>
      <c r="H393">
        <f ca="1">VLOOKUP($C393,Inv!$B$3:$J$2003,9,FALSE)</f>
        <v>0</v>
      </c>
    </row>
    <row r="394" spans="1:8">
      <c r="A394" t="str">
        <f>Inv!I394</f>
        <v>J36938</v>
      </c>
      <c r="B394">
        <v>3030</v>
      </c>
      <c r="C394" t="str">
        <f>Inv!B394</f>
        <v>30080</v>
      </c>
      <c r="D394" t="str">
        <f>Inv!A394</f>
        <v>1/4-20 X 5 RS Bolt Z</v>
      </c>
      <c r="E394">
        <f>VLOOKUP($C394,Inv!$B$3:$J$2003,2,FALSE)</f>
        <v>0.19700000000000001</v>
      </c>
      <c r="F394">
        <f>VLOOKUP($C394,Inv!$B$3:$J$2003,5,FALSE)</f>
        <v>44.45</v>
      </c>
      <c r="G394">
        <f>VLOOKUP($C394,Inv!$B$3:$J$2003,3,FALSE)</f>
        <v>0.35499999999999998</v>
      </c>
      <c r="H394">
        <f ca="1">VLOOKUP($C394,Inv!$B$3:$J$2003,9,FALSE)</f>
        <v>0</v>
      </c>
    </row>
    <row r="395" spans="1:8">
      <c r="A395" t="str">
        <f>Inv!I395</f>
        <v>J36938</v>
      </c>
      <c r="B395">
        <v>3030</v>
      </c>
      <c r="C395" t="str">
        <f>Inv!B395</f>
        <v>30085</v>
      </c>
      <c r="D395" t="str">
        <f>Inv!A395</f>
        <v>1/4-20 X 6 RS Bolt Z</v>
      </c>
      <c r="E395">
        <f>VLOOKUP($C395,Inv!$B$3:$J$2003,2,FALSE)</f>
        <v>0.3</v>
      </c>
      <c r="F395">
        <f>VLOOKUP($C395,Inv!$B$3:$J$2003,5,FALSE)</f>
        <v>44.45</v>
      </c>
      <c r="G395">
        <f>VLOOKUP($C395,Inv!$B$3:$J$2003,3,FALSE)</f>
        <v>0.54</v>
      </c>
      <c r="H395">
        <f ca="1">VLOOKUP($C395,Inv!$B$3:$J$2003,9,FALSE)</f>
        <v>0</v>
      </c>
    </row>
    <row r="396" spans="1:8">
      <c r="A396" t="str">
        <f>Inv!I396</f>
        <v>J36938</v>
      </c>
      <c r="B396">
        <v>3030</v>
      </c>
      <c r="C396" t="str">
        <f>Inv!B396</f>
        <v>30090</v>
      </c>
      <c r="D396" t="str">
        <f>Inv!A396</f>
        <v>1/4-20 Nut Z</v>
      </c>
      <c r="E396">
        <f>VLOOKUP($C396,Inv!$B$3:$J$2003,2,FALSE)</f>
        <v>2.5000000000000001E-2</v>
      </c>
      <c r="F396">
        <f>VLOOKUP($C396,Inv!$B$3:$J$2003,5,FALSE)</f>
        <v>44.45</v>
      </c>
      <c r="G396">
        <f>VLOOKUP($C396,Inv!$B$3:$J$2003,3,FALSE)</f>
        <v>4.4999999999999998E-2</v>
      </c>
      <c r="H396">
        <f ca="1">VLOOKUP($C396,Inv!$B$3:$J$2003,9,FALSE)</f>
        <v>0</v>
      </c>
    </row>
    <row r="397" spans="1:8">
      <c r="A397" t="str">
        <f>Inv!I397</f>
        <v>J36938</v>
      </c>
      <c r="B397">
        <v>3030</v>
      </c>
      <c r="C397" t="str">
        <f>Inv!B397</f>
        <v>30095</v>
      </c>
      <c r="D397" t="str">
        <f>Inv!A397</f>
        <v>1/4 USS Flat Washer Z</v>
      </c>
      <c r="E397">
        <f>VLOOKUP($C397,Inv!$B$3:$J$2003,2,FALSE)</f>
        <v>2.4E-2</v>
      </c>
      <c r="F397">
        <f>VLOOKUP($C397,Inv!$B$3:$J$2003,5,FALSE)</f>
        <v>44.45</v>
      </c>
      <c r="G397">
        <f>VLOOKUP($C397,Inv!$B$3:$J$2003,3,FALSE)</f>
        <v>4.2999999999999997E-2</v>
      </c>
      <c r="H397">
        <f ca="1">VLOOKUP($C397,Inv!$B$3:$J$2003,9,FALSE)</f>
        <v>0</v>
      </c>
    </row>
    <row r="398" spans="1:8">
      <c r="A398" t="str">
        <f>Inv!I398</f>
        <v>J36938</v>
      </c>
      <c r="B398">
        <v>3030</v>
      </c>
      <c r="C398" t="str">
        <f>Inv!B398</f>
        <v>30100</v>
      </c>
      <c r="D398" t="str">
        <f>Inv!A398</f>
        <v>1/4 Lock Washer Z</v>
      </c>
      <c r="E398">
        <f>VLOOKUP($C398,Inv!$B$3:$J$2003,2,FALSE)</f>
        <v>1.7000000000000001E-2</v>
      </c>
      <c r="F398">
        <f>VLOOKUP($C398,Inv!$B$3:$J$2003,5,FALSE)</f>
        <v>44.45</v>
      </c>
      <c r="G398">
        <f>VLOOKUP($C398,Inv!$B$3:$J$2003,3,FALSE)</f>
        <v>3.1E-2</v>
      </c>
      <c r="H398">
        <f ca="1">VLOOKUP($C398,Inv!$B$3:$J$2003,9,FALSE)</f>
        <v>0</v>
      </c>
    </row>
    <row r="399" spans="1:8">
      <c r="A399" t="str">
        <f>Inv!I399</f>
        <v>J36938</v>
      </c>
      <c r="B399">
        <v>3030</v>
      </c>
      <c r="C399" t="str">
        <f>Inv!B399</f>
        <v>30105</v>
      </c>
      <c r="D399" t="str">
        <f>Inv!A399</f>
        <v>1/4 X 1-1/4 Fender Washer Z</v>
      </c>
      <c r="E399">
        <f>VLOOKUP($C399,Inv!$B$3:$J$2003,2,FALSE)</f>
        <v>6.8000000000000005E-2</v>
      </c>
      <c r="F399">
        <f>VLOOKUP($C399,Inv!$B$3:$J$2003,5,FALSE)</f>
        <v>44.45</v>
      </c>
      <c r="G399">
        <f>VLOOKUP($C399,Inv!$B$3:$J$2003,3,FALSE)</f>
        <v>0.122</v>
      </c>
      <c r="H399">
        <f ca="1">VLOOKUP($C399,Inv!$B$3:$J$2003,9,FALSE)</f>
        <v>0</v>
      </c>
    </row>
    <row r="400" spans="1:8">
      <c r="A400" t="str">
        <f>Inv!I400</f>
        <v>J36938</v>
      </c>
      <c r="B400">
        <v>3030</v>
      </c>
      <c r="C400" t="str">
        <f>Inv!B400</f>
        <v>30110</v>
      </c>
      <c r="D400" t="str">
        <f>Inv!A400</f>
        <v>1/4 X 1-1/2 Fender Washer Z</v>
      </c>
      <c r="E400">
        <f>VLOOKUP($C400,Inv!$B$3:$J$2003,2,FALSE)</f>
        <v>5.5E-2</v>
      </c>
      <c r="F400">
        <f>VLOOKUP($C400,Inv!$B$3:$J$2003,5,FALSE)</f>
        <v>44.45</v>
      </c>
      <c r="G400">
        <f>VLOOKUP($C400,Inv!$B$3:$J$2003,3,FALSE)</f>
        <v>9.9000000000000005E-2</v>
      </c>
      <c r="H400">
        <f ca="1">VLOOKUP($C400,Inv!$B$3:$J$2003,9,FALSE)</f>
        <v>0</v>
      </c>
    </row>
    <row r="401" spans="1:8">
      <c r="A401" t="str">
        <f>Inv!I401</f>
        <v>J36938</v>
      </c>
      <c r="B401">
        <v>3030</v>
      </c>
      <c r="C401" t="str">
        <f>Inv!B401</f>
        <v>30118</v>
      </c>
      <c r="D401" t="str">
        <f>Inv!A401</f>
        <v>1/4-20 Stainless Stl Acorn Nut</v>
      </c>
      <c r="E401">
        <f>VLOOKUP($C401,Inv!$B$3:$J$2003,2,FALSE)</f>
        <v>0.32700000000000001</v>
      </c>
      <c r="F401">
        <f>VLOOKUP($C401,Inv!$B$3:$J$2003,5,FALSE)</f>
        <v>44.45</v>
      </c>
      <c r="G401">
        <f>VLOOKUP($C401,Inv!$B$3:$J$2003,3,FALSE)</f>
        <v>0.58899999999999997</v>
      </c>
      <c r="H401">
        <f ca="1">VLOOKUP($C401,Inv!$B$3:$J$2003,9,FALSE)</f>
        <v>0</v>
      </c>
    </row>
    <row r="402" spans="1:8">
      <c r="A402" t="str">
        <f>Inv!I402</f>
        <v>J36938</v>
      </c>
      <c r="B402">
        <v>3030</v>
      </c>
      <c r="C402" t="str">
        <f>Inv!B402</f>
        <v>30121</v>
      </c>
      <c r="D402" t="str">
        <f>Inv!A402</f>
        <v>1/4-20 Weld Nut</v>
      </c>
      <c r="E402">
        <f>VLOOKUP($C402,Inv!$B$3:$J$2003,2,FALSE)</f>
        <v>0.224</v>
      </c>
      <c r="F402">
        <f>VLOOKUP($C402,Inv!$B$3:$J$2003,5,FALSE)</f>
        <v>44.45</v>
      </c>
      <c r="G402">
        <f>VLOOKUP($C402,Inv!$B$3:$J$2003,3,FALSE)</f>
        <v>0.40300000000000002</v>
      </c>
      <c r="H402">
        <f ca="1">VLOOKUP($C402,Inv!$B$3:$J$2003,9,FALSE)</f>
        <v>0</v>
      </c>
    </row>
    <row r="403" spans="1:8">
      <c r="A403" t="str">
        <f>Inv!I403</f>
        <v>J36938</v>
      </c>
      <c r="B403">
        <v>3030</v>
      </c>
      <c r="C403" t="str">
        <f>Inv!B403</f>
        <v>30122</v>
      </c>
      <c r="D403" t="str">
        <f>Inv!A403</f>
        <v>1/4-20 Nutsert (Ribbed)</v>
      </c>
      <c r="E403">
        <f>VLOOKUP($C403,Inv!$B$3:$J$2003,2,FALSE)</f>
        <v>0.13300000000000001</v>
      </c>
      <c r="F403">
        <f>VLOOKUP($C403,Inv!$B$3:$J$2003,5,FALSE)</f>
        <v>44.45</v>
      </c>
      <c r="G403">
        <f>VLOOKUP($C403,Inv!$B$3:$J$2003,3,FALSE)</f>
        <v>0.23899999999999999</v>
      </c>
      <c r="H403">
        <f ca="1">VLOOKUP($C403,Inv!$B$3:$J$2003,9,FALSE)</f>
        <v>0</v>
      </c>
    </row>
    <row r="404" spans="1:8">
      <c r="A404" t="str">
        <f>Inv!I404</f>
        <v>J36938</v>
      </c>
      <c r="B404">
        <v>3030</v>
      </c>
      <c r="C404" t="str">
        <f>Inv!B404</f>
        <v>30125</v>
      </c>
      <c r="D404" t="str">
        <f>Inv!A404</f>
        <v>1/4-20 Self-Locking Nut Z</v>
      </c>
      <c r="E404">
        <f>VLOOKUP($C404,Inv!$B$3:$J$2003,2,FALSE)</f>
        <v>6.7000000000000004E-2</v>
      </c>
      <c r="F404">
        <f>VLOOKUP($C404,Inv!$B$3:$J$2003,5,FALSE)</f>
        <v>44.45</v>
      </c>
      <c r="G404">
        <f>VLOOKUP($C404,Inv!$B$3:$J$2003,3,FALSE)</f>
        <v>0.121</v>
      </c>
      <c r="H404">
        <f ca="1">VLOOKUP($C404,Inv!$B$3:$J$2003,9,FALSE)</f>
        <v>0</v>
      </c>
    </row>
    <row r="405" spans="1:8">
      <c r="A405" t="str">
        <f>Inv!I405</f>
        <v>J36938</v>
      </c>
      <c r="B405">
        <v>3030</v>
      </c>
      <c r="C405" t="str">
        <f>Inv!B405</f>
        <v>30130</v>
      </c>
      <c r="D405" t="str">
        <f>Inv!A405</f>
        <v>NR-5/16-18 X 1 Bolt Z5</v>
      </c>
      <c r="E405">
        <f>VLOOKUP($C405,Inv!$B$3:$J$2003,2,FALSE)</f>
        <v>0.04</v>
      </c>
      <c r="F405">
        <f>VLOOKUP($C405,Inv!$B$3:$J$2003,5,FALSE)</f>
        <v>44.45</v>
      </c>
      <c r="G405">
        <f>VLOOKUP($C405,Inv!$B$3:$J$2003,3,FALSE)</f>
        <v>7.1999999999999995E-2</v>
      </c>
      <c r="H405">
        <f ca="1">VLOOKUP($C405,Inv!$B$3:$J$2003,9,FALSE)</f>
        <v>0</v>
      </c>
    </row>
    <row r="406" spans="1:8">
      <c r="A406" t="str">
        <f>Inv!I406</f>
        <v>J36938</v>
      </c>
      <c r="B406">
        <v>3030</v>
      </c>
      <c r="C406" t="str">
        <f>Inv!B406</f>
        <v>30145</v>
      </c>
      <c r="D406" t="str">
        <f>Inv!A406</f>
        <v>NR-5/16 USS Flat Washer Z</v>
      </c>
      <c r="E406">
        <f>VLOOKUP($C406,Inv!$B$3:$J$2003,2,FALSE)</f>
        <v>0.05</v>
      </c>
      <c r="F406">
        <f>VLOOKUP($C406,Inv!$B$3:$J$2003,5,FALSE)</f>
        <v>44.45</v>
      </c>
      <c r="G406">
        <f>VLOOKUP($C406,Inv!$B$3:$J$2003,3,FALSE)</f>
        <v>0.09</v>
      </c>
      <c r="H406">
        <f ca="1">VLOOKUP($C406,Inv!$B$3:$J$2003,9,FALSE)</f>
        <v>0</v>
      </c>
    </row>
    <row r="407" spans="1:8">
      <c r="A407" t="str">
        <f>Inv!I407</f>
        <v>J36938</v>
      </c>
      <c r="B407">
        <v>3030</v>
      </c>
      <c r="C407" t="str">
        <f>Inv!B407</f>
        <v>30150</v>
      </c>
      <c r="D407" t="str">
        <f>Inv!A407</f>
        <v>NR-5/16 Lock Washer Z</v>
      </c>
      <c r="E407">
        <f>VLOOKUP($C407,Inv!$B$3:$J$2003,2,FALSE)</f>
        <v>2.8000000000000001E-2</v>
      </c>
      <c r="F407">
        <f>VLOOKUP($C407,Inv!$B$3:$J$2003,5,FALSE)</f>
        <v>44.45</v>
      </c>
      <c r="G407">
        <f>VLOOKUP($C407,Inv!$B$3:$J$2003,3,FALSE)</f>
        <v>0.05</v>
      </c>
      <c r="H407">
        <f ca="1">VLOOKUP($C407,Inv!$B$3:$J$2003,9,FALSE)</f>
        <v>0</v>
      </c>
    </row>
    <row r="408" spans="1:8">
      <c r="A408" t="str">
        <f>Inv!I408</f>
        <v>J36938</v>
      </c>
      <c r="B408">
        <v>3030</v>
      </c>
      <c r="C408" t="str">
        <f>Inv!B408</f>
        <v>30155</v>
      </c>
      <c r="D408" t="str">
        <f>Inv!A408</f>
        <v>NR-5/16-18 Nut Z5</v>
      </c>
      <c r="E408">
        <f>VLOOKUP($C408,Inv!$B$3:$J$2003,2,FALSE)</f>
        <v>7.0000000000000007E-2</v>
      </c>
      <c r="F408">
        <f>VLOOKUP($C408,Inv!$B$3:$J$2003,5,FALSE)</f>
        <v>44.45</v>
      </c>
      <c r="G408">
        <f>VLOOKUP($C408,Inv!$B$3:$J$2003,3,FALSE)</f>
        <v>0.126</v>
      </c>
      <c r="H408">
        <f ca="1">VLOOKUP($C408,Inv!$B$3:$J$2003,9,FALSE)</f>
        <v>0</v>
      </c>
    </row>
    <row r="409" spans="1:8">
      <c r="A409" t="str">
        <f>Inv!I409</f>
        <v>J36938</v>
      </c>
      <c r="B409">
        <v>3030</v>
      </c>
      <c r="C409" t="str">
        <f>Inv!B409</f>
        <v>30160</v>
      </c>
      <c r="D409" t="str">
        <f>Inv!A409</f>
        <v>3/8-16 X 1 Bolt Z5</v>
      </c>
      <c r="E409">
        <f>VLOOKUP($C409,Inv!$B$3:$J$2003,2,FALSE)</f>
        <v>0.13800000000000001</v>
      </c>
      <c r="F409">
        <f>VLOOKUP($C409,Inv!$B$3:$J$2003,5,FALSE)</f>
        <v>44.45</v>
      </c>
      <c r="G409">
        <f>VLOOKUP($C409,Inv!$B$3:$J$2003,3,FALSE)</f>
        <v>0.248</v>
      </c>
      <c r="H409">
        <f ca="1">VLOOKUP($C409,Inv!$B$3:$J$2003,9,FALSE)</f>
        <v>0</v>
      </c>
    </row>
    <row r="410" spans="1:8">
      <c r="A410" t="str">
        <f>Inv!I410</f>
        <v>J36938</v>
      </c>
      <c r="B410">
        <v>3030</v>
      </c>
      <c r="C410" t="str">
        <f>Inv!B410</f>
        <v>30165</v>
      </c>
      <c r="D410" t="str">
        <f>Inv!A410</f>
        <v>3/8-16 X 1-1/4 Bolt Z5</v>
      </c>
      <c r="E410">
        <f>VLOOKUP($C410,Inv!$B$3:$J$2003,2,FALSE)</f>
        <v>0.159</v>
      </c>
      <c r="F410">
        <f>VLOOKUP($C410,Inv!$B$3:$J$2003,5,FALSE)</f>
        <v>44.45</v>
      </c>
      <c r="G410">
        <f>VLOOKUP($C410,Inv!$B$3:$J$2003,3,FALSE)</f>
        <v>0.28599999999999998</v>
      </c>
      <c r="H410">
        <f ca="1">VLOOKUP($C410,Inv!$B$3:$J$2003,9,FALSE)</f>
        <v>0</v>
      </c>
    </row>
    <row r="411" spans="1:8">
      <c r="A411" t="str">
        <f>Inv!I411</f>
        <v>J36938</v>
      </c>
      <c r="B411">
        <v>3030</v>
      </c>
      <c r="C411" t="str">
        <f>Inv!B411</f>
        <v>30170</v>
      </c>
      <c r="D411" t="str">
        <f>Inv!A411</f>
        <v>3/8-16 X 1-1/2 Bolt Z5</v>
      </c>
      <c r="E411">
        <f>VLOOKUP($C411,Inv!$B$3:$J$2003,2,FALSE)</f>
        <v>0.16200000000000001</v>
      </c>
      <c r="F411">
        <f>VLOOKUP($C411,Inv!$B$3:$J$2003,5,FALSE)</f>
        <v>44.45</v>
      </c>
      <c r="G411">
        <f>VLOOKUP($C411,Inv!$B$3:$J$2003,3,FALSE)</f>
        <v>0.29199999999999998</v>
      </c>
      <c r="H411">
        <f ca="1">VLOOKUP($C411,Inv!$B$3:$J$2003,9,FALSE)</f>
        <v>0</v>
      </c>
    </row>
    <row r="412" spans="1:8">
      <c r="A412" t="str">
        <f>Inv!I412</f>
        <v>J36938</v>
      </c>
      <c r="B412">
        <v>3030</v>
      </c>
      <c r="C412" t="str">
        <f>Inv!B412</f>
        <v>30175</v>
      </c>
      <c r="D412" t="str">
        <f>Inv!A412</f>
        <v>3/8-16 X 2 Bolt Z5</v>
      </c>
      <c r="E412">
        <f>VLOOKUP($C412,Inv!$B$3:$J$2003,2,FALSE)</f>
        <v>0.17499999999999999</v>
      </c>
      <c r="F412">
        <f>VLOOKUP($C412,Inv!$B$3:$J$2003,5,FALSE)</f>
        <v>44.45</v>
      </c>
      <c r="G412">
        <f>VLOOKUP($C412,Inv!$B$3:$J$2003,3,FALSE)</f>
        <v>0.315</v>
      </c>
      <c r="H412">
        <f ca="1">VLOOKUP($C412,Inv!$B$3:$J$2003,9,FALSE)</f>
        <v>0</v>
      </c>
    </row>
    <row r="413" spans="1:8">
      <c r="A413" t="str">
        <f>Inv!I413</f>
        <v>J36938</v>
      </c>
      <c r="B413">
        <v>3030</v>
      </c>
      <c r="C413" t="str">
        <f>Inv!B413</f>
        <v>30180</v>
      </c>
      <c r="D413" t="str">
        <f>Inv!A413</f>
        <v>3/8-16X2 Self Thrdng Bolt Z</v>
      </c>
      <c r="E413">
        <f>VLOOKUP($C413,Inv!$B$3:$J$2003,2,FALSE)</f>
        <v>0.65600000000000003</v>
      </c>
      <c r="F413">
        <f>VLOOKUP($C413,Inv!$B$3:$J$2003,5,FALSE)</f>
        <v>44.45</v>
      </c>
      <c r="G413">
        <f>VLOOKUP($C413,Inv!$B$3:$J$2003,3,FALSE)</f>
        <v>1.181</v>
      </c>
      <c r="H413">
        <f ca="1">VLOOKUP($C413,Inv!$B$3:$J$2003,9,FALSE)</f>
        <v>0</v>
      </c>
    </row>
    <row r="414" spans="1:8">
      <c r="A414" t="str">
        <f>Inv!I414</f>
        <v>J36938</v>
      </c>
      <c r="B414">
        <v>3030</v>
      </c>
      <c r="C414" t="str">
        <f>Inv!B414</f>
        <v>30185</v>
      </c>
      <c r="D414" t="str">
        <f>Inv!A414</f>
        <v>NR-3/8-16 X 2-1/2 Bolt Z5</v>
      </c>
      <c r="E414">
        <f>VLOOKUP($C414,Inv!$B$3:$J$2003,2,FALSE)</f>
        <v>0.41199999999999998</v>
      </c>
      <c r="F414">
        <f>VLOOKUP($C414,Inv!$B$3:$J$2003,5,FALSE)</f>
        <v>44.45</v>
      </c>
      <c r="G414">
        <f>VLOOKUP($C414,Inv!$B$3:$J$2003,3,FALSE)</f>
        <v>0.74199999999999999</v>
      </c>
      <c r="H414">
        <f ca="1">VLOOKUP($C414,Inv!$B$3:$J$2003,9,FALSE)</f>
        <v>0</v>
      </c>
    </row>
    <row r="415" spans="1:8">
      <c r="A415" t="str">
        <f>Inv!I415</f>
        <v>J36938</v>
      </c>
      <c r="B415">
        <v>3030</v>
      </c>
      <c r="C415" t="str">
        <f>Inv!B415</f>
        <v>30190</v>
      </c>
      <c r="D415" t="str">
        <f>Inv!A415</f>
        <v>3/8-16 X 3 Bolt Z5</v>
      </c>
      <c r="E415">
        <f>VLOOKUP($C415,Inv!$B$3:$J$2003,2,FALSE)</f>
        <v>0.246</v>
      </c>
      <c r="F415">
        <f>VLOOKUP($C415,Inv!$B$3:$J$2003,5,FALSE)</f>
        <v>44.45</v>
      </c>
      <c r="G415">
        <f>VLOOKUP($C415,Inv!$B$3:$J$2003,3,FALSE)</f>
        <v>0.443</v>
      </c>
      <c r="H415">
        <f ca="1">VLOOKUP($C415,Inv!$B$3:$J$2003,9,FALSE)</f>
        <v>0</v>
      </c>
    </row>
    <row r="416" spans="1:8">
      <c r="A416" t="str">
        <f>Inv!I416</f>
        <v>J36938</v>
      </c>
      <c r="B416">
        <v>3030</v>
      </c>
      <c r="C416" t="str">
        <f>Inv!B416</f>
        <v>30195</v>
      </c>
      <c r="D416" t="str">
        <f>Inv!A416</f>
        <v>3/8-16 X 3 Self Threadng Blt Z</v>
      </c>
      <c r="E416">
        <f>VLOOKUP($C416,Inv!$B$3:$J$2003,2,FALSE)</f>
        <v>1.016</v>
      </c>
      <c r="F416">
        <f>VLOOKUP($C416,Inv!$B$3:$J$2003,5,FALSE)</f>
        <v>44.45</v>
      </c>
      <c r="G416">
        <f>VLOOKUP($C416,Inv!$B$3:$J$2003,3,FALSE)</f>
        <v>1.829</v>
      </c>
      <c r="H416">
        <f ca="1">VLOOKUP($C416,Inv!$B$3:$J$2003,9,FALSE)</f>
        <v>0</v>
      </c>
    </row>
    <row r="417" spans="1:8">
      <c r="A417" t="str">
        <f>Inv!I417</f>
        <v>J36938</v>
      </c>
      <c r="B417">
        <v>3030</v>
      </c>
      <c r="C417" t="str">
        <f>Inv!B417</f>
        <v>30200</v>
      </c>
      <c r="D417" t="str">
        <f>Inv!A417</f>
        <v>NR-3/8-16 X 3-1/2 Bolt Z5</v>
      </c>
      <c r="E417">
        <f>VLOOKUP($C417,Inv!$B$3:$J$2003,2,FALSE)</f>
        <v>0.502</v>
      </c>
      <c r="F417">
        <f>VLOOKUP($C417,Inv!$B$3:$J$2003,5,FALSE)</f>
        <v>44.45</v>
      </c>
      <c r="G417">
        <f>VLOOKUP($C417,Inv!$B$3:$J$2003,3,FALSE)</f>
        <v>0.90400000000000003</v>
      </c>
      <c r="H417">
        <f ca="1">VLOOKUP($C417,Inv!$B$3:$J$2003,9,FALSE)</f>
        <v>0</v>
      </c>
    </row>
    <row r="418" spans="1:8">
      <c r="A418" t="str">
        <f>Inv!I418</f>
        <v>J36938</v>
      </c>
      <c r="B418">
        <v>3030</v>
      </c>
      <c r="C418" t="str">
        <f>Inv!B418</f>
        <v>30205</v>
      </c>
      <c r="D418" t="str">
        <f>Inv!A418</f>
        <v>3/8-16 X 4 Bolt Z5</v>
      </c>
      <c r="E418">
        <f>VLOOKUP($C418,Inv!$B$3:$J$2003,2,FALSE)</f>
        <v>0.34899999999999998</v>
      </c>
      <c r="F418">
        <f>VLOOKUP($C418,Inv!$B$3:$J$2003,5,FALSE)</f>
        <v>44.45</v>
      </c>
      <c r="G418">
        <f>VLOOKUP($C418,Inv!$B$3:$J$2003,3,FALSE)</f>
        <v>0.628</v>
      </c>
      <c r="H418">
        <f ca="1">VLOOKUP($C418,Inv!$B$3:$J$2003,9,FALSE)</f>
        <v>0</v>
      </c>
    </row>
    <row r="419" spans="1:8">
      <c r="A419" t="str">
        <f>Inv!I419</f>
        <v>J36938</v>
      </c>
      <c r="B419">
        <v>3030</v>
      </c>
      <c r="C419" t="str">
        <f>Inv!B419</f>
        <v>30210</v>
      </c>
      <c r="D419" t="str">
        <f>Inv!A419</f>
        <v>NR-3/8-16 X 4-1/2 Bolt Z5</v>
      </c>
      <c r="E419">
        <f>VLOOKUP($C419,Inv!$B$3:$J$2003,2,FALSE)</f>
        <v>0.14000000000000001</v>
      </c>
      <c r="F419">
        <f>VLOOKUP($C419,Inv!$B$3:$J$2003,5,FALSE)</f>
        <v>44.45</v>
      </c>
      <c r="G419">
        <f>VLOOKUP($C419,Inv!$B$3:$J$2003,3,FALSE)</f>
        <v>0.252</v>
      </c>
      <c r="H419">
        <f ca="1">VLOOKUP($C419,Inv!$B$3:$J$2003,9,FALSE)</f>
        <v>0</v>
      </c>
    </row>
    <row r="420" spans="1:8">
      <c r="A420" t="str">
        <f>Inv!I420</f>
        <v>J36938</v>
      </c>
      <c r="B420">
        <v>3030</v>
      </c>
      <c r="C420" t="str">
        <f>Inv!B420</f>
        <v>30215</v>
      </c>
      <c r="D420" t="str">
        <f>Inv!A420</f>
        <v>NR-3/8-16 X 5 Bolt Z5</v>
      </c>
      <c r="E420">
        <f>VLOOKUP($C420,Inv!$B$3:$J$2003,2,FALSE)</f>
        <v>0.16</v>
      </c>
      <c r="F420">
        <f>VLOOKUP($C420,Inv!$B$3:$J$2003,5,FALSE)</f>
        <v>44.45</v>
      </c>
      <c r="G420">
        <f>VLOOKUP($C420,Inv!$B$3:$J$2003,3,FALSE)</f>
        <v>0.28799999999999998</v>
      </c>
      <c r="H420">
        <f ca="1">VLOOKUP($C420,Inv!$B$3:$J$2003,9,FALSE)</f>
        <v>0</v>
      </c>
    </row>
    <row r="421" spans="1:8">
      <c r="A421" t="str">
        <f>Inv!I421</f>
        <v>J36938</v>
      </c>
      <c r="B421">
        <v>3030</v>
      </c>
      <c r="C421" t="str">
        <f>Inv!B421</f>
        <v>30225</v>
      </c>
      <c r="D421" t="str">
        <f>Inv!A421</f>
        <v>NR-3/8-16 X 6 Bolt Z5</v>
      </c>
      <c r="E421">
        <f>VLOOKUP($C421,Inv!$B$3:$J$2003,2,FALSE)</f>
        <v>0.45800000000000002</v>
      </c>
      <c r="F421">
        <f>VLOOKUP($C421,Inv!$B$3:$J$2003,5,FALSE)</f>
        <v>44.45</v>
      </c>
      <c r="G421">
        <f>VLOOKUP($C421,Inv!$B$3:$J$2003,3,FALSE)</f>
        <v>0.82399999999999995</v>
      </c>
      <c r="H421">
        <f ca="1">VLOOKUP($C421,Inv!$B$3:$J$2003,9,FALSE)</f>
        <v>0</v>
      </c>
    </row>
    <row r="422" spans="1:8">
      <c r="A422" t="str">
        <f>Inv!I422</f>
        <v>J36938</v>
      </c>
      <c r="B422">
        <v>3030</v>
      </c>
      <c r="C422" t="str">
        <f>Inv!B422</f>
        <v>30230</v>
      </c>
      <c r="D422" t="str">
        <f>Inv!A422</f>
        <v>3/8 USS Flat Washer Z</v>
      </c>
      <c r="E422">
        <f>VLOOKUP($C422,Inv!$B$3:$J$2003,2,FALSE)</f>
        <v>4.1000000000000002E-2</v>
      </c>
      <c r="F422">
        <f>VLOOKUP($C422,Inv!$B$3:$J$2003,5,FALSE)</f>
        <v>44.45</v>
      </c>
      <c r="G422">
        <f>VLOOKUP($C422,Inv!$B$3:$J$2003,3,FALSE)</f>
        <v>7.3999999999999996E-2</v>
      </c>
      <c r="H422">
        <f ca="1">VLOOKUP($C422,Inv!$B$3:$J$2003,9,FALSE)</f>
        <v>0</v>
      </c>
    </row>
    <row r="423" spans="1:8">
      <c r="A423" t="str">
        <f>Inv!I423</f>
        <v>J36938</v>
      </c>
      <c r="B423">
        <v>3030</v>
      </c>
      <c r="C423" t="str">
        <f>Inv!B423</f>
        <v>30235</v>
      </c>
      <c r="D423" t="str">
        <f>Inv!A423</f>
        <v>3/8 Lock Washer Z</v>
      </c>
      <c r="E423">
        <f>VLOOKUP($C423,Inv!$B$3:$J$2003,2,FALSE)</f>
        <v>3.2000000000000001E-2</v>
      </c>
      <c r="F423">
        <f>VLOOKUP($C423,Inv!$B$3:$J$2003,5,FALSE)</f>
        <v>44.45</v>
      </c>
      <c r="G423">
        <f>VLOOKUP($C423,Inv!$B$3:$J$2003,3,FALSE)</f>
        <v>5.8000000000000003E-2</v>
      </c>
      <c r="H423">
        <f ca="1">VLOOKUP($C423,Inv!$B$3:$J$2003,9,FALSE)</f>
        <v>0</v>
      </c>
    </row>
    <row r="424" spans="1:8">
      <c r="A424" t="str">
        <f>Inv!I424</f>
        <v>J36938</v>
      </c>
      <c r="B424">
        <v>3030</v>
      </c>
      <c r="C424" t="str">
        <f>Inv!B424</f>
        <v>30240</v>
      </c>
      <c r="D424" t="str">
        <f>Inv!A424</f>
        <v>3/8-16 Nut Z5</v>
      </c>
      <c r="E424">
        <f>VLOOKUP($C424,Inv!$B$3:$J$2003,2,FALSE)</f>
        <v>0.04</v>
      </c>
      <c r="F424">
        <f>VLOOKUP($C424,Inv!$B$3:$J$2003,5,FALSE)</f>
        <v>44.45</v>
      </c>
      <c r="G424">
        <f>VLOOKUP($C424,Inv!$B$3:$J$2003,3,FALSE)</f>
        <v>7.1999999999999995E-2</v>
      </c>
      <c r="H424">
        <f ca="1">VLOOKUP($C424,Inv!$B$3:$J$2003,9,FALSE)</f>
        <v>0</v>
      </c>
    </row>
    <row r="425" spans="1:8">
      <c r="A425" t="str">
        <f>Inv!I425</f>
        <v>J36938</v>
      </c>
      <c r="B425">
        <v>3030</v>
      </c>
      <c r="C425" t="str">
        <f>Inv!B425</f>
        <v>30245</v>
      </c>
      <c r="D425" t="str">
        <f>Inv!A425</f>
        <v>3/8-16 Aluminum Nut</v>
      </c>
      <c r="E425">
        <f>VLOOKUP($C425,Inv!$B$3:$J$2003,2,FALSE)</f>
        <v>0.13500000000000001</v>
      </c>
      <c r="F425">
        <f>VLOOKUP($C425,Inv!$B$3:$J$2003,5,FALSE)</f>
        <v>44.45</v>
      </c>
      <c r="G425">
        <f>VLOOKUP($C425,Inv!$B$3:$J$2003,3,FALSE)</f>
        <v>0.24299999999999999</v>
      </c>
      <c r="H425">
        <f ca="1">VLOOKUP($C425,Inv!$B$3:$J$2003,9,FALSE)</f>
        <v>0</v>
      </c>
    </row>
    <row r="426" spans="1:8">
      <c r="A426" t="str">
        <f>Inv!I426</f>
        <v>J36938</v>
      </c>
      <c r="B426">
        <v>3030</v>
      </c>
      <c r="C426" t="str">
        <f>Inv!B426</f>
        <v>30250</v>
      </c>
      <c r="D426" t="str">
        <f>Inv!A426</f>
        <v>1/2-13 X 1 Bolt Z5</v>
      </c>
      <c r="E426">
        <f>VLOOKUP($C426,Inv!$B$3:$J$2003,2,FALSE)</f>
        <v>0.45900000000000002</v>
      </c>
      <c r="F426">
        <f>VLOOKUP($C426,Inv!$B$3:$J$2003,5,FALSE)</f>
        <v>44.45</v>
      </c>
      <c r="G426">
        <f>VLOOKUP($C426,Inv!$B$3:$J$2003,3,FALSE)</f>
        <v>0.82599999999999996</v>
      </c>
      <c r="H426">
        <f ca="1">VLOOKUP($C426,Inv!$B$3:$J$2003,9,FALSE)</f>
        <v>0</v>
      </c>
    </row>
    <row r="427" spans="1:8">
      <c r="A427" t="str">
        <f>Inv!I427</f>
        <v>J36938</v>
      </c>
      <c r="B427">
        <v>3030</v>
      </c>
      <c r="C427" t="str">
        <f>Inv!B427</f>
        <v>30255</v>
      </c>
      <c r="D427" t="str">
        <f>Inv!A427</f>
        <v>NR-1/2-13 X 1-1/4 Bolt Z5</v>
      </c>
      <c r="E427">
        <f>VLOOKUP($C427,Inv!$B$3:$J$2003,2,FALSE)</f>
        <v>0.12</v>
      </c>
      <c r="F427">
        <f>VLOOKUP($C427,Inv!$B$3:$J$2003,5,FALSE)</f>
        <v>44.45</v>
      </c>
      <c r="G427">
        <f>VLOOKUP($C427,Inv!$B$3:$J$2003,3,FALSE)</f>
        <v>0.216</v>
      </c>
      <c r="H427">
        <f ca="1">VLOOKUP($C427,Inv!$B$3:$J$2003,9,FALSE)</f>
        <v>0</v>
      </c>
    </row>
    <row r="428" spans="1:8">
      <c r="A428" t="str">
        <f>Inv!I428</f>
        <v>J36938</v>
      </c>
      <c r="B428">
        <v>3030</v>
      </c>
      <c r="C428" t="str">
        <f>Inv!B428</f>
        <v>30260</v>
      </c>
      <c r="D428" t="str">
        <f>Inv!A428</f>
        <v>1/2-13 X 1-1/2 Bolt Z5</v>
      </c>
      <c r="E428">
        <f>VLOOKUP($C428,Inv!$B$3:$J$2003,2,FALSE)</f>
        <v>0.29199999999999998</v>
      </c>
      <c r="F428">
        <f>VLOOKUP($C428,Inv!$B$3:$J$2003,5,FALSE)</f>
        <v>44.45</v>
      </c>
      <c r="G428">
        <f>VLOOKUP($C428,Inv!$B$3:$J$2003,3,FALSE)</f>
        <v>0.52600000000000002</v>
      </c>
      <c r="H428">
        <f ca="1">VLOOKUP($C428,Inv!$B$3:$J$2003,9,FALSE)</f>
        <v>0</v>
      </c>
    </row>
    <row r="429" spans="1:8">
      <c r="A429" t="str">
        <f>Inv!I429</f>
        <v>J36938</v>
      </c>
      <c r="B429">
        <v>3030</v>
      </c>
      <c r="C429" t="str">
        <f>Inv!B429</f>
        <v>30265</v>
      </c>
      <c r="D429" t="str">
        <f>Inv!A429</f>
        <v>1/2-13 X 2 Bolt Z5</v>
      </c>
      <c r="E429">
        <f>VLOOKUP($C429,Inv!$B$3:$J$2003,2,FALSE)</f>
        <v>0.253</v>
      </c>
      <c r="F429">
        <f>VLOOKUP($C429,Inv!$B$3:$J$2003,5,FALSE)</f>
        <v>44.45</v>
      </c>
      <c r="G429">
        <f>VLOOKUP($C429,Inv!$B$3:$J$2003,3,FALSE)</f>
        <v>0.45500000000000002</v>
      </c>
      <c r="H429">
        <f ca="1">VLOOKUP($C429,Inv!$B$3:$J$2003,9,FALSE)</f>
        <v>0</v>
      </c>
    </row>
    <row r="430" spans="1:8">
      <c r="A430" t="str">
        <f>Inv!I430</f>
        <v>J36938</v>
      </c>
      <c r="B430">
        <v>3030</v>
      </c>
      <c r="C430" t="str">
        <f>Inv!B430</f>
        <v>30270</v>
      </c>
      <c r="D430" t="str">
        <f>Inv!A430</f>
        <v>NR-1/2-13 X 2-1/2 Bolt Z5</v>
      </c>
      <c r="E430">
        <f>VLOOKUP($C430,Inv!$B$3:$J$2003,2,FALSE)</f>
        <v>0.63400000000000001</v>
      </c>
      <c r="F430">
        <f>VLOOKUP($C430,Inv!$B$3:$J$2003,5,FALSE)</f>
        <v>44.45</v>
      </c>
      <c r="G430">
        <f>VLOOKUP($C430,Inv!$B$3:$J$2003,3,FALSE)</f>
        <v>1.141</v>
      </c>
      <c r="H430">
        <f ca="1">VLOOKUP($C430,Inv!$B$3:$J$2003,9,FALSE)</f>
        <v>0</v>
      </c>
    </row>
    <row r="431" spans="1:8">
      <c r="A431" t="str">
        <f>Inv!I431</f>
        <v>J36938</v>
      </c>
      <c r="B431">
        <v>3030</v>
      </c>
      <c r="C431" t="str">
        <f>Inv!B431</f>
        <v>30275</v>
      </c>
      <c r="D431" t="str">
        <f>Inv!A431</f>
        <v>1/2-13 X 3 Bolt Z5</v>
      </c>
      <c r="E431">
        <f>VLOOKUP($C431,Inv!$B$3:$J$2003,2,FALSE)</f>
        <v>0.85</v>
      </c>
      <c r="F431">
        <f>VLOOKUP($C431,Inv!$B$3:$J$2003,5,FALSE)</f>
        <v>44.45</v>
      </c>
      <c r="G431">
        <f>VLOOKUP($C431,Inv!$B$3:$J$2003,3,FALSE)</f>
        <v>1.53</v>
      </c>
      <c r="H431">
        <f ca="1">VLOOKUP($C431,Inv!$B$3:$J$2003,9,FALSE)</f>
        <v>0</v>
      </c>
    </row>
    <row r="432" spans="1:8">
      <c r="A432" t="str">
        <f>Inv!I432</f>
        <v>J36938</v>
      </c>
      <c r="B432">
        <v>3030</v>
      </c>
      <c r="C432" t="str">
        <f>Inv!B432</f>
        <v>30280</v>
      </c>
      <c r="D432" t="str">
        <f>Inv!A432</f>
        <v>NR-1/2-13 X 3-1/2 Bolt Z5</v>
      </c>
      <c r="E432">
        <f>VLOOKUP($C432,Inv!$B$3:$J$2003,2,FALSE)</f>
        <v>1.02</v>
      </c>
      <c r="F432">
        <f>VLOOKUP($C432,Inv!$B$3:$J$2003,5,FALSE)</f>
        <v>44.45</v>
      </c>
      <c r="G432">
        <f>VLOOKUP($C432,Inv!$B$3:$J$2003,3,FALSE)</f>
        <v>1.8360000000000001</v>
      </c>
      <c r="H432">
        <f ca="1">VLOOKUP($C432,Inv!$B$3:$J$2003,9,FALSE)</f>
        <v>0</v>
      </c>
    </row>
    <row r="433" spans="1:8">
      <c r="A433" t="str">
        <f>Inv!I433</f>
        <v>J36938</v>
      </c>
      <c r="B433">
        <v>3030</v>
      </c>
      <c r="C433" t="str">
        <f>Inv!B433</f>
        <v>30285</v>
      </c>
      <c r="D433" t="str">
        <f>Inv!A433</f>
        <v>1/2-13 X 4 Bolt Z5</v>
      </c>
      <c r="E433">
        <f>VLOOKUP($C433,Inv!$B$3:$J$2003,2,FALSE)</f>
        <v>0.27</v>
      </c>
      <c r="F433">
        <f>VLOOKUP($C433,Inv!$B$3:$J$2003,5,FALSE)</f>
        <v>44.45</v>
      </c>
      <c r="G433">
        <f>VLOOKUP($C433,Inv!$B$3:$J$2003,3,FALSE)</f>
        <v>0.48599999999999999</v>
      </c>
      <c r="H433">
        <f ca="1">VLOOKUP($C433,Inv!$B$3:$J$2003,9,FALSE)</f>
        <v>0</v>
      </c>
    </row>
    <row r="434" spans="1:8">
      <c r="A434" t="str">
        <f>Inv!I434</f>
        <v>J36938</v>
      </c>
      <c r="B434">
        <v>3030</v>
      </c>
      <c r="C434" t="str">
        <f>Inv!B434</f>
        <v>30290</v>
      </c>
      <c r="D434" t="str">
        <f>Inv!A434</f>
        <v>NR-1/2-13 X 4 1/2 Bolt Z5</v>
      </c>
      <c r="E434">
        <f>VLOOKUP($C434,Inv!$B$3:$J$2003,2,FALSE)</f>
        <v>1.75</v>
      </c>
      <c r="F434">
        <f>VLOOKUP($C434,Inv!$B$3:$J$2003,5,FALSE)</f>
        <v>44.45</v>
      </c>
      <c r="G434">
        <f>VLOOKUP($C434,Inv!$B$3:$J$2003,3,FALSE)</f>
        <v>3.15</v>
      </c>
      <c r="H434">
        <f ca="1">VLOOKUP($C434,Inv!$B$3:$J$2003,9,FALSE)</f>
        <v>0</v>
      </c>
    </row>
    <row r="435" spans="1:8">
      <c r="A435" t="str">
        <f>Inv!I435</f>
        <v>J36938</v>
      </c>
      <c r="B435">
        <v>3030</v>
      </c>
      <c r="C435" t="str">
        <f>Inv!B435</f>
        <v>30295</v>
      </c>
      <c r="D435" t="str">
        <f>Inv!A435</f>
        <v>1/2-13 X 5 Bolt Z5</v>
      </c>
      <c r="E435">
        <f>VLOOKUP($C435,Inv!$B$3:$J$2003,2,FALSE)</f>
        <v>1.165</v>
      </c>
      <c r="F435">
        <f>VLOOKUP($C435,Inv!$B$3:$J$2003,5,FALSE)</f>
        <v>44.45</v>
      </c>
      <c r="G435">
        <f>VLOOKUP($C435,Inv!$B$3:$J$2003,3,FALSE)</f>
        <v>2.097</v>
      </c>
      <c r="H435">
        <f ca="1">VLOOKUP($C435,Inv!$B$3:$J$2003,9,FALSE)</f>
        <v>0</v>
      </c>
    </row>
    <row r="436" spans="1:8">
      <c r="A436" t="str">
        <f>Inv!I436</f>
        <v>J36938</v>
      </c>
      <c r="B436">
        <v>3030</v>
      </c>
      <c r="C436" t="str">
        <f>Inv!B436</f>
        <v>30300</v>
      </c>
      <c r="D436" t="str">
        <f>Inv!A436</f>
        <v>1/2-13 X 6 Thru Bolt Z5</v>
      </c>
      <c r="E436">
        <f>VLOOKUP($C436,Inv!$B$3:$J$2003,2,FALSE)</f>
        <v>2.431</v>
      </c>
      <c r="F436">
        <f>VLOOKUP($C436,Inv!$B$3:$J$2003,5,FALSE)</f>
        <v>44.45</v>
      </c>
      <c r="G436">
        <f>VLOOKUP($C436,Inv!$B$3:$J$2003,3,FALSE)</f>
        <v>4.3760000000000003</v>
      </c>
      <c r="H436">
        <f ca="1">VLOOKUP($C436,Inv!$B$3:$J$2003,9,FALSE)</f>
        <v>0</v>
      </c>
    </row>
    <row r="437" spans="1:8">
      <c r="A437" t="str">
        <f>Inv!I437</f>
        <v>J36938</v>
      </c>
      <c r="B437">
        <v>3030</v>
      </c>
      <c r="C437" t="str">
        <f>Inv!B437</f>
        <v>30325</v>
      </c>
      <c r="D437" t="str">
        <f>Inv!A437</f>
        <v>1/2 USS Flat Washer Z</v>
      </c>
      <c r="E437">
        <f>VLOOKUP($C437,Inv!$B$3:$J$2003,2,FALSE)</f>
        <v>7.1999999999999995E-2</v>
      </c>
      <c r="F437">
        <f>VLOOKUP($C437,Inv!$B$3:$J$2003,5,FALSE)</f>
        <v>44.45</v>
      </c>
      <c r="G437">
        <f>VLOOKUP($C437,Inv!$B$3:$J$2003,3,FALSE)</f>
        <v>0.13</v>
      </c>
      <c r="H437">
        <f ca="1">VLOOKUP($C437,Inv!$B$3:$J$2003,9,FALSE)</f>
        <v>0</v>
      </c>
    </row>
    <row r="438" spans="1:8">
      <c r="A438" t="str">
        <f>Inv!I438</f>
        <v>J36938</v>
      </c>
      <c r="B438">
        <v>3030</v>
      </c>
      <c r="C438" t="str">
        <f>Inv!B438</f>
        <v>30330</v>
      </c>
      <c r="D438" t="str">
        <f>Inv!A438</f>
        <v>1/2 Lock Washer Z</v>
      </c>
      <c r="E438">
        <f>VLOOKUP($C438,Inv!$B$3:$J$2003,2,FALSE)</f>
        <v>4.7E-2</v>
      </c>
      <c r="F438">
        <f>VLOOKUP($C438,Inv!$B$3:$J$2003,5,FALSE)</f>
        <v>44.45</v>
      </c>
      <c r="G438">
        <f>VLOOKUP($C438,Inv!$B$3:$J$2003,3,FALSE)</f>
        <v>8.5000000000000006E-2</v>
      </c>
      <c r="H438">
        <f ca="1">VLOOKUP($C438,Inv!$B$3:$J$2003,9,FALSE)</f>
        <v>0</v>
      </c>
    </row>
    <row r="439" spans="1:8">
      <c r="A439" t="str">
        <f>Inv!I439</f>
        <v>J36938</v>
      </c>
      <c r="B439">
        <v>3030</v>
      </c>
      <c r="C439" t="str">
        <f>Inv!B439</f>
        <v>30335</v>
      </c>
      <c r="D439" t="str">
        <f>Inv!A439</f>
        <v>1/2-13 Nut Z5</v>
      </c>
      <c r="E439">
        <f>VLOOKUP($C439,Inv!$B$3:$J$2003,2,FALSE)</f>
        <v>7.9000000000000001E-2</v>
      </c>
      <c r="F439">
        <f>VLOOKUP($C439,Inv!$B$3:$J$2003,5,FALSE)</f>
        <v>44.45</v>
      </c>
      <c r="G439">
        <f>VLOOKUP($C439,Inv!$B$3:$J$2003,3,FALSE)</f>
        <v>0.14199999999999999</v>
      </c>
      <c r="H439">
        <f ca="1">VLOOKUP($C439,Inv!$B$3:$J$2003,9,FALSE)</f>
        <v>0</v>
      </c>
    </row>
    <row r="440" spans="1:8">
      <c r="A440" t="str">
        <f>Inv!I440</f>
        <v>J36938</v>
      </c>
      <c r="B440">
        <v>3030</v>
      </c>
      <c r="C440" t="str">
        <f>Inv!B440</f>
        <v>30340</v>
      </c>
      <c r="D440" t="str">
        <f>Inv!A440</f>
        <v>1/2-13 Aluminum Nut</v>
      </c>
      <c r="E440">
        <f>VLOOKUP($C440,Inv!$B$3:$J$2003,2,FALSE)</f>
        <v>0.25900000000000001</v>
      </c>
      <c r="F440">
        <f>VLOOKUP($C440,Inv!$B$3:$J$2003,5,FALSE)</f>
        <v>44.45</v>
      </c>
      <c r="G440">
        <f>VLOOKUP($C440,Inv!$B$3:$J$2003,3,FALSE)</f>
        <v>0.46600000000000003</v>
      </c>
      <c r="H440">
        <f ca="1">VLOOKUP($C440,Inv!$B$3:$J$2003,9,FALSE)</f>
        <v>0</v>
      </c>
    </row>
    <row r="441" spans="1:8">
      <c r="A441" t="str">
        <f>Inv!I441</f>
        <v>J36938</v>
      </c>
      <c r="B441">
        <v>3030</v>
      </c>
      <c r="C441" t="str">
        <f>Inv!B441</f>
        <v>30341</v>
      </c>
      <c r="D441" t="str">
        <f>Inv!A441</f>
        <v>1/2-13 Weld Nut</v>
      </c>
      <c r="E441">
        <f>VLOOKUP($C441,Inv!$B$3:$J$2003,2,FALSE)</f>
        <v>0.81</v>
      </c>
      <c r="F441">
        <f>VLOOKUP($C441,Inv!$B$3:$J$2003,5,FALSE)</f>
        <v>44.45</v>
      </c>
      <c r="G441">
        <f>VLOOKUP($C441,Inv!$B$3:$J$2003,3,FALSE)</f>
        <v>1.458</v>
      </c>
      <c r="H441">
        <f ca="1">VLOOKUP($C441,Inv!$B$3:$J$2003,9,FALSE)</f>
        <v>0</v>
      </c>
    </row>
    <row r="442" spans="1:8">
      <c r="A442" t="str">
        <f>Inv!I442</f>
        <v>J36938</v>
      </c>
      <c r="B442">
        <v>3030</v>
      </c>
      <c r="C442" t="str">
        <f>Inv!B442</f>
        <v>30345</v>
      </c>
      <c r="D442" t="str">
        <f>Inv!A442</f>
        <v>5/8-11 X 1-1/2 Bolt Z5</v>
      </c>
      <c r="E442">
        <f>VLOOKUP($C442,Inv!$B$3:$J$2003,2,FALSE)</f>
        <v>0.18</v>
      </c>
      <c r="F442">
        <f>VLOOKUP($C442,Inv!$B$3:$J$2003,5,FALSE)</f>
        <v>44.45</v>
      </c>
      <c r="G442">
        <f>VLOOKUP($C442,Inv!$B$3:$J$2003,3,FALSE)</f>
        <v>0.32400000000000001</v>
      </c>
      <c r="H442">
        <f ca="1">VLOOKUP($C442,Inv!$B$3:$J$2003,9,FALSE)</f>
        <v>0</v>
      </c>
    </row>
    <row r="443" spans="1:8">
      <c r="A443" t="str">
        <f>Inv!I443</f>
        <v>J36938</v>
      </c>
      <c r="B443">
        <v>3030</v>
      </c>
      <c r="C443" t="str">
        <f>Inv!B443</f>
        <v>30355</v>
      </c>
      <c r="D443" t="str">
        <f>Inv!A443</f>
        <v>5/8-11 X 2-1/2 Bolt Z5</v>
      </c>
      <c r="E443">
        <f>VLOOKUP($C443,Inv!$B$3:$J$2003,2,FALSE)</f>
        <v>0.38</v>
      </c>
      <c r="F443">
        <f>VLOOKUP($C443,Inv!$B$3:$J$2003,5,FALSE)</f>
        <v>44.45</v>
      </c>
      <c r="G443">
        <f>VLOOKUP($C443,Inv!$B$3:$J$2003,3,FALSE)</f>
        <v>0.68400000000000005</v>
      </c>
      <c r="H443">
        <f ca="1">VLOOKUP($C443,Inv!$B$3:$J$2003,9,FALSE)</f>
        <v>0</v>
      </c>
    </row>
    <row r="444" spans="1:8">
      <c r="A444" t="str">
        <f>Inv!I444</f>
        <v>J36938</v>
      </c>
      <c r="B444">
        <v>3030</v>
      </c>
      <c r="C444" t="str">
        <f>Inv!B444</f>
        <v>30365</v>
      </c>
      <c r="D444" t="str">
        <f>Inv!A444</f>
        <v>5/8-11 X 3-1/2 Bolt Z5</v>
      </c>
      <c r="E444">
        <f>VLOOKUP($C444,Inv!$B$3:$J$2003,2,FALSE)</f>
        <v>0.3</v>
      </c>
      <c r="F444">
        <f>VLOOKUP($C444,Inv!$B$3:$J$2003,5,FALSE)</f>
        <v>44.45</v>
      </c>
      <c r="G444">
        <f>VLOOKUP($C444,Inv!$B$3:$J$2003,3,FALSE)</f>
        <v>0.54</v>
      </c>
      <c r="H444">
        <f ca="1">VLOOKUP($C444,Inv!$B$3:$J$2003,9,FALSE)</f>
        <v>0</v>
      </c>
    </row>
    <row r="445" spans="1:8">
      <c r="A445" t="str">
        <f>Inv!I445</f>
        <v>J36938</v>
      </c>
      <c r="B445">
        <v>3030</v>
      </c>
      <c r="C445" t="str">
        <f>Inv!B445</f>
        <v>30380</v>
      </c>
      <c r="D445" t="str">
        <f>Inv!A445</f>
        <v>5/8 USS Flat Washer Z</v>
      </c>
      <c r="E445">
        <f>VLOOKUP($C445,Inv!$B$3:$J$2003,2,FALSE)</f>
        <v>0.08</v>
      </c>
      <c r="F445">
        <f>VLOOKUP($C445,Inv!$B$3:$J$2003,5,FALSE)</f>
        <v>44.45</v>
      </c>
      <c r="G445">
        <f>VLOOKUP($C445,Inv!$B$3:$J$2003,3,FALSE)</f>
        <v>0.14399999999999999</v>
      </c>
      <c r="H445">
        <f ca="1">VLOOKUP($C445,Inv!$B$3:$J$2003,9,FALSE)</f>
        <v>0</v>
      </c>
    </row>
    <row r="446" spans="1:8">
      <c r="A446" t="str">
        <f>Inv!I446</f>
        <v>J36938</v>
      </c>
      <c r="B446">
        <v>3030</v>
      </c>
      <c r="C446" t="str">
        <f>Inv!B446</f>
        <v>30385</v>
      </c>
      <c r="D446" t="str">
        <f>Inv!A446</f>
        <v>5/8 Lock Washer Z</v>
      </c>
      <c r="E446">
        <f>VLOOKUP($C446,Inv!$B$3:$J$2003,2,FALSE)</f>
        <v>0.2</v>
      </c>
      <c r="F446">
        <f>VLOOKUP($C446,Inv!$B$3:$J$2003,5,FALSE)</f>
        <v>44.45</v>
      </c>
      <c r="G446">
        <f>VLOOKUP($C446,Inv!$B$3:$J$2003,3,FALSE)</f>
        <v>0.36</v>
      </c>
      <c r="H446">
        <f ca="1">VLOOKUP($C446,Inv!$B$3:$J$2003,9,FALSE)</f>
        <v>0</v>
      </c>
    </row>
    <row r="447" spans="1:8">
      <c r="A447" t="str">
        <f>Inv!I447</f>
        <v>J36938</v>
      </c>
      <c r="B447">
        <v>3030</v>
      </c>
      <c r="C447" t="str">
        <f>Inv!B447</f>
        <v>30390</v>
      </c>
      <c r="D447" t="str">
        <f>Inv!A447</f>
        <v>5/8- Nuts Z5</v>
      </c>
      <c r="E447">
        <f>VLOOKUP($C447,Inv!$B$3:$J$2003,2,FALSE)</f>
        <v>0.13100000000000001</v>
      </c>
      <c r="F447">
        <f>VLOOKUP($C447,Inv!$B$3:$J$2003,5,FALSE)</f>
        <v>44.45</v>
      </c>
      <c r="G447">
        <f>VLOOKUP($C447,Inv!$B$3:$J$2003,3,FALSE)</f>
        <v>0.23599999999999999</v>
      </c>
      <c r="H447">
        <f ca="1">VLOOKUP($C447,Inv!$B$3:$J$2003,9,FALSE)</f>
        <v>0</v>
      </c>
    </row>
    <row r="448" spans="1:8">
      <c r="A448" t="str">
        <f>Inv!I448</f>
        <v>J36938</v>
      </c>
      <c r="B448">
        <v>3030</v>
      </c>
      <c r="C448" t="str">
        <f>Inv!B448</f>
        <v>30405</v>
      </c>
      <c r="D448" t="str">
        <f>Inv!A448</f>
        <v>3/4-10 X 2-1/2 Bolt Z5</v>
      </c>
      <c r="E448">
        <f>VLOOKUP($C448,Inv!$B$3:$J$2003,2,FALSE)</f>
        <v>0.35</v>
      </c>
      <c r="F448">
        <f>VLOOKUP($C448,Inv!$B$3:$J$2003,5,FALSE)</f>
        <v>44.45</v>
      </c>
      <c r="G448">
        <f>VLOOKUP($C448,Inv!$B$3:$J$2003,3,FALSE)</f>
        <v>0.63</v>
      </c>
      <c r="H448">
        <f ca="1">VLOOKUP($C448,Inv!$B$3:$J$2003,9,FALSE)</f>
        <v>0</v>
      </c>
    </row>
    <row r="449" spans="1:8">
      <c r="A449" t="str">
        <f>Inv!I449</f>
        <v>J36938</v>
      </c>
      <c r="B449">
        <v>3030</v>
      </c>
      <c r="C449" t="str">
        <f>Inv!B449</f>
        <v>30410</v>
      </c>
      <c r="D449" t="str">
        <f>Inv!A449</f>
        <v>3/4-10 X 3 Bolt Z5</v>
      </c>
      <c r="E449">
        <f>VLOOKUP($C449,Inv!$B$3:$J$2003,2,FALSE)</f>
        <v>1.82</v>
      </c>
      <c r="F449">
        <f>VLOOKUP($C449,Inv!$B$3:$J$2003,5,FALSE)</f>
        <v>44.45</v>
      </c>
      <c r="G449">
        <f>VLOOKUP($C449,Inv!$B$3:$J$2003,3,FALSE)</f>
        <v>3.2759999999999998</v>
      </c>
      <c r="H449">
        <f ca="1">VLOOKUP($C449,Inv!$B$3:$J$2003,9,FALSE)</f>
        <v>0</v>
      </c>
    </row>
    <row r="450" spans="1:8">
      <c r="A450" t="str">
        <f>Inv!I450</f>
        <v>J36938</v>
      </c>
      <c r="B450">
        <v>3030</v>
      </c>
      <c r="C450" t="str">
        <f>Inv!B450</f>
        <v>30415</v>
      </c>
      <c r="D450" t="str">
        <f>Inv!A450</f>
        <v>3/4-10 X 4 Bolt Z5</v>
      </c>
      <c r="E450">
        <f>VLOOKUP($C450,Inv!$B$3:$J$2003,2,FALSE)</f>
        <v>1.1299999999999999</v>
      </c>
      <c r="F450">
        <f>VLOOKUP($C450,Inv!$B$3:$J$2003,5,FALSE)</f>
        <v>44.45</v>
      </c>
      <c r="G450">
        <f>VLOOKUP($C450,Inv!$B$3:$J$2003,3,FALSE)</f>
        <v>2.0339999999999998</v>
      </c>
      <c r="H450">
        <f ca="1">VLOOKUP($C450,Inv!$B$3:$J$2003,9,FALSE)</f>
        <v>0</v>
      </c>
    </row>
    <row r="451" spans="1:8">
      <c r="A451" t="str">
        <f>Inv!I451</f>
        <v>J36938</v>
      </c>
      <c r="B451">
        <v>3030</v>
      </c>
      <c r="C451" t="str">
        <f>Inv!B451</f>
        <v>30430</v>
      </c>
      <c r="D451" t="str">
        <f>Inv!A451</f>
        <v>3/4 USS Flat Washer Z</v>
      </c>
      <c r="E451">
        <f>VLOOKUP($C451,Inv!$B$3:$J$2003,2,FALSE)</f>
        <v>0.3</v>
      </c>
      <c r="F451">
        <f>VLOOKUP($C451,Inv!$B$3:$J$2003,5,FALSE)</f>
        <v>44.45</v>
      </c>
      <c r="G451">
        <f>VLOOKUP($C451,Inv!$B$3:$J$2003,3,FALSE)</f>
        <v>0.54</v>
      </c>
      <c r="H451">
        <f ca="1">VLOOKUP($C451,Inv!$B$3:$J$2003,9,FALSE)</f>
        <v>0</v>
      </c>
    </row>
    <row r="452" spans="1:8">
      <c r="A452" t="str">
        <f>Inv!I452</f>
        <v>J36938</v>
      </c>
      <c r="B452">
        <v>3030</v>
      </c>
      <c r="C452" t="str">
        <f>Inv!B452</f>
        <v>30435</v>
      </c>
      <c r="D452" t="str">
        <f>Inv!A452</f>
        <v>3/4 Lock Washer Z</v>
      </c>
      <c r="E452">
        <f>VLOOKUP($C452,Inv!$B$3:$J$2003,2,FALSE)</f>
        <v>0.18</v>
      </c>
      <c r="F452">
        <f>VLOOKUP($C452,Inv!$B$3:$J$2003,5,FALSE)</f>
        <v>44.45</v>
      </c>
      <c r="G452">
        <f>VLOOKUP($C452,Inv!$B$3:$J$2003,3,FALSE)</f>
        <v>0.32400000000000001</v>
      </c>
      <c r="H452">
        <f ca="1">VLOOKUP($C452,Inv!$B$3:$J$2003,9,FALSE)</f>
        <v>0</v>
      </c>
    </row>
    <row r="453" spans="1:8">
      <c r="A453" t="str">
        <f>Inv!I453</f>
        <v>J36938</v>
      </c>
      <c r="B453">
        <v>3030</v>
      </c>
      <c r="C453" t="str">
        <f>Inv!B453</f>
        <v>30440</v>
      </c>
      <c r="D453" t="str">
        <f>Inv!A453</f>
        <v>3/4-10 Nuts Z5</v>
      </c>
      <c r="E453">
        <f>VLOOKUP($C453,Inv!$B$3:$J$2003,2,FALSE)</f>
        <v>0.47</v>
      </c>
      <c r="F453">
        <f>VLOOKUP($C453,Inv!$B$3:$J$2003,5,FALSE)</f>
        <v>44.45</v>
      </c>
      <c r="G453">
        <f>VLOOKUP($C453,Inv!$B$3:$J$2003,3,FALSE)</f>
        <v>0.84599999999999997</v>
      </c>
      <c r="H453">
        <f ca="1">VLOOKUP($C453,Inv!$B$3:$J$2003,9,FALSE)</f>
        <v>0</v>
      </c>
    </row>
    <row r="454" spans="1:8">
      <c r="A454" t="str">
        <f>Inv!I454</f>
        <v>J36938</v>
      </c>
      <c r="B454">
        <v>3030</v>
      </c>
      <c r="C454" t="str">
        <f>Inv!B454</f>
        <v>30465</v>
      </c>
      <c r="D454" t="str">
        <f>Inv!A454</f>
        <v>NR 1"-8 Nut Z5</v>
      </c>
      <c r="E454">
        <f>VLOOKUP($C454,Inv!$B$3:$J$2003,2,FALSE)</f>
        <v>0.5</v>
      </c>
      <c r="F454">
        <f>VLOOKUP($C454,Inv!$B$3:$J$2003,5,FALSE)</f>
        <v>44.45</v>
      </c>
      <c r="G454">
        <f>VLOOKUP($C454,Inv!$B$3:$J$2003,3,FALSE)</f>
        <v>0.9</v>
      </c>
      <c r="H454">
        <f ca="1">VLOOKUP($C454,Inv!$B$3:$J$2003,9,FALSE)</f>
        <v>0</v>
      </c>
    </row>
    <row r="455" spans="1:8">
      <c r="A455" t="str">
        <f>Inv!I455</f>
        <v>J36938</v>
      </c>
      <c r="B455">
        <v>3030</v>
      </c>
      <c r="C455" t="str">
        <f>Inv!B455</f>
        <v>30470</v>
      </c>
      <c r="D455" t="str">
        <f>Inv!A455</f>
        <v>1" USS Flat Washer Z</v>
      </c>
      <c r="E455">
        <f>VLOOKUP($C455,Inv!$B$3:$J$2003,2,FALSE)</f>
        <v>0.54700000000000004</v>
      </c>
      <c r="F455">
        <f>VLOOKUP($C455,Inv!$B$3:$J$2003,5,FALSE)</f>
        <v>44.45</v>
      </c>
      <c r="G455">
        <f>VLOOKUP($C455,Inv!$B$3:$J$2003,3,FALSE)</f>
        <v>0.98499999999999999</v>
      </c>
      <c r="H455">
        <f ca="1">VLOOKUP($C455,Inv!$B$3:$J$2003,9,FALSE)</f>
        <v>0</v>
      </c>
    </row>
    <row r="456" spans="1:8">
      <c r="A456" t="str">
        <f>Inv!I456</f>
        <v>J36938</v>
      </c>
      <c r="B456">
        <v>3030</v>
      </c>
      <c r="C456" t="str">
        <f>Inv!B456</f>
        <v>30475</v>
      </c>
      <c r="D456" t="str">
        <f>Inv!A456</f>
        <v>1" Lock Washer Z</v>
      </c>
      <c r="E456">
        <f>VLOOKUP($C456,Inv!$B$3:$J$2003,2,FALSE)</f>
        <v>0.316</v>
      </c>
      <c r="F456">
        <f>VLOOKUP($C456,Inv!$B$3:$J$2003,5,FALSE)</f>
        <v>44.45</v>
      </c>
      <c r="G456">
        <f>VLOOKUP($C456,Inv!$B$3:$J$2003,3,FALSE)</f>
        <v>0.56899999999999995</v>
      </c>
      <c r="H456">
        <f ca="1">VLOOKUP($C456,Inv!$B$3:$J$2003,9,FALSE)</f>
        <v>0</v>
      </c>
    </row>
    <row r="457" spans="1:8">
      <c r="A457" t="str">
        <f>Inv!I457</f>
        <v>J36938</v>
      </c>
      <c r="B457">
        <v>3030</v>
      </c>
      <c r="C457" t="str">
        <f>Inv!B457</f>
        <v>30480</v>
      </c>
      <c r="D457" t="str">
        <f>Inv!A457</f>
        <v>10-24 x 3' Threaded Rod Z</v>
      </c>
      <c r="E457">
        <f>VLOOKUP($C457,Inv!$B$3:$J$2003,2,FALSE)</f>
        <v>0.16</v>
      </c>
      <c r="F457">
        <f>VLOOKUP($C457,Inv!$B$3:$J$2003,5,FALSE)</f>
        <v>44.45</v>
      </c>
      <c r="G457">
        <f>VLOOKUP($C457,Inv!$B$3:$J$2003,3,FALSE)</f>
        <v>0.28799999999999998</v>
      </c>
      <c r="H457">
        <f ca="1">VLOOKUP($C457,Inv!$B$3:$J$2003,9,FALSE)</f>
        <v>0</v>
      </c>
    </row>
    <row r="458" spans="1:8">
      <c r="A458" t="str">
        <f>Inv!I458</f>
        <v>J36938</v>
      </c>
      <c r="B458">
        <v>3030</v>
      </c>
      <c r="C458" t="str">
        <f>Inv!B458</f>
        <v>30481</v>
      </c>
      <c r="D458" t="str">
        <f>Inv!A458</f>
        <v>1/4-20 x 6" Threaded Rod</v>
      </c>
      <c r="E458">
        <f>VLOOKUP($C458,Inv!$B$3:$J$2003,2,FALSE)</f>
        <v>0.72</v>
      </c>
      <c r="F458">
        <f>VLOOKUP($C458,Inv!$B$3:$J$2003,5,FALSE)</f>
        <v>44.45</v>
      </c>
      <c r="G458">
        <f>VLOOKUP($C458,Inv!$B$3:$J$2003,3,FALSE)</f>
        <v>1.296</v>
      </c>
      <c r="H458">
        <f ca="1">VLOOKUP($C458,Inv!$B$3:$J$2003,9,FALSE)</f>
        <v>0</v>
      </c>
    </row>
    <row r="459" spans="1:8">
      <c r="A459" t="str">
        <f>Inv!I459</f>
        <v>J36938</v>
      </c>
      <c r="B459">
        <v>3030</v>
      </c>
      <c r="C459" t="str">
        <f>Inv!B459</f>
        <v>30485</v>
      </c>
      <c r="D459" t="str">
        <f>Inv!A459</f>
        <v>1/4-20 x 3' Threaded Rod Z</v>
      </c>
      <c r="E459">
        <f>VLOOKUP($C459,Inv!$B$3:$J$2003,2,FALSE)</f>
        <v>0.60499999999999998</v>
      </c>
      <c r="F459">
        <f>VLOOKUP($C459,Inv!$B$3:$J$2003,5,FALSE)</f>
        <v>44.45</v>
      </c>
      <c r="G459">
        <f>VLOOKUP($C459,Inv!$B$3:$J$2003,3,FALSE)</f>
        <v>1.089</v>
      </c>
      <c r="H459">
        <f ca="1">VLOOKUP($C459,Inv!$B$3:$J$2003,9,FALSE)</f>
        <v>0</v>
      </c>
    </row>
    <row r="460" spans="1:8">
      <c r="A460" t="str">
        <f>Inv!I460</f>
        <v>J36938</v>
      </c>
      <c r="B460">
        <v>3030</v>
      </c>
      <c r="C460" t="str">
        <f>Inv!B460</f>
        <v>30490</v>
      </c>
      <c r="D460" t="str">
        <f>Inv!A460</f>
        <v>1/4-28 x 3' Threaded Rod Z</v>
      </c>
      <c r="E460">
        <f>VLOOKUP($C460,Inv!$B$3:$J$2003,2,FALSE)</f>
        <v>0.25</v>
      </c>
      <c r="F460">
        <f>VLOOKUP($C460,Inv!$B$3:$J$2003,5,FALSE)</f>
        <v>44.45</v>
      </c>
      <c r="G460">
        <f>VLOOKUP($C460,Inv!$B$3:$J$2003,3,FALSE)</f>
        <v>0.45</v>
      </c>
      <c r="H460">
        <f ca="1">VLOOKUP($C460,Inv!$B$3:$J$2003,9,FALSE)</f>
        <v>0</v>
      </c>
    </row>
    <row r="461" spans="1:8">
      <c r="A461" t="str">
        <f>Inv!I461</f>
        <v>J36938</v>
      </c>
      <c r="B461">
        <v>3030</v>
      </c>
      <c r="C461" t="str">
        <f>Inv!B461</f>
        <v>30495</v>
      </c>
      <c r="D461" t="str">
        <f>Inv!A461</f>
        <v>3/8-16 x 6' Threaded Rod Z</v>
      </c>
      <c r="E461">
        <f>VLOOKUP($C461,Inv!$B$3:$J$2003,2,FALSE)</f>
        <v>1.3169999999999999</v>
      </c>
      <c r="F461">
        <f>VLOOKUP($C461,Inv!$B$3:$J$2003,5,FALSE)</f>
        <v>44.45</v>
      </c>
      <c r="G461">
        <f>VLOOKUP($C461,Inv!$B$3:$J$2003,3,FALSE)</f>
        <v>2.371</v>
      </c>
      <c r="H461">
        <f ca="1">VLOOKUP($C461,Inv!$B$3:$J$2003,9,FALSE)</f>
        <v>0</v>
      </c>
    </row>
    <row r="462" spans="1:8">
      <c r="A462" t="str">
        <f>Inv!I462</f>
        <v>J36938</v>
      </c>
      <c r="B462">
        <v>3030</v>
      </c>
      <c r="C462" t="str">
        <f>Inv!B462</f>
        <v>30500</v>
      </c>
      <c r="D462" t="str">
        <f>Inv!A462</f>
        <v>1/2-13 x 6' Threaded Rod Z</v>
      </c>
      <c r="E462">
        <f>VLOOKUP($C462,Inv!$B$3:$J$2003,2,FALSE)</f>
        <v>1.748</v>
      </c>
      <c r="F462">
        <f>VLOOKUP($C462,Inv!$B$3:$J$2003,5,FALSE)</f>
        <v>44.45</v>
      </c>
      <c r="G462">
        <f>VLOOKUP($C462,Inv!$B$3:$J$2003,3,FALSE)</f>
        <v>3.1469999999999998</v>
      </c>
      <c r="H462">
        <f ca="1">VLOOKUP($C462,Inv!$B$3:$J$2003,9,FALSE)</f>
        <v>0</v>
      </c>
    </row>
    <row r="463" spans="1:8">
      <c r="A463" t="str">
        <f>Inv!I463</f>
        <v>J36938</v>
      </c>
      <c r="B463">
        <v>3030</v>
      </c>
      <c r="C463" t="str">
        <f>Inv!B463</f>
        <v>30505</v>
      </c>
      <c r="D463" t="str">
        <f>Inv!A463</f>
        <v>3/4-10 x 6' Threaded Rod Z</v>
      </c>
      <c r="E463">
        <f>VLOOKUP($C463,Inv!$B$3:$J$2003,2,FALSE)</f>
        <v>0.73</v>
      </c>
      <c r="F463">
        <f>VLOOKUP($C463,Inv!$B$3:$J$2003,5,FALSE)</f>
        <v>44.45</v>
      </c>
      <c r="G463">
        <f>VLOOKUP($C463,Inv!$B$3:$J$2003,3,FALSE)</f>
        <v>1.3140000000000001</v>
      </c>
      <c r="H463">
        <f ca="1">VLOOKUP($C463,Inv!$B$3:$J$2003,9,FALSE)</f>
        <v>0</v>
      </c>
    </row>
    <row r="464" spans="1:8">
      <c r="A464" t="str">
        <f>Inv!I464</f>
        <v>J36938</v>
      </c>
      <c r="B464">
        <v>3030</v>
      </c>
      <c r="C464" t="str">
        <f>Inv!B464</f>
        <v>30510</v>
      </c>
      <c r="D464" t="str">
        <f>Inv!A464</f>
        <v>Trubolt 1/4 X 2 1/4 Z(redhead)</v>
      </c>
      <c r="E464">
        <f>VLOOKUP($C464,Inv!$B$3:$J$2003,2,FALSE)</f>
        <v>0.5</v>
      </c>
      <c r="F464">
        <f>VLOOKUP($C464,Inv!$B$3:$J$2003,5,FALSE)</f>
        <v>44.45</v>
      </c>
      <c r="G464">
        <f>VLOOKUP($C464,Inv!$B$3:$J$2003,3,FALSE)</f>
        <v>0.9</v>
      </c>
      <c r="H464">
        <f ca="1">VLOOKUP($C464,Inv!$B$3:$J$2003,9,FALSE)</f>
        <v>0</v>
      </c>
    </row>
    <row r="465" spans="1:8">
      <c r="A465" t="str">
        <f>Inv!I465</f>
        <v>J36938</v>
      </c>
      <c r="B465">
        <v>3030</v>
      </c>
      <c r="C465" t="str">
        <f>Inv!B465</f>
        <v>30515</v>
      </c>
      <c r="D465" t="str">
        <f>Inv!A465</f>
        <v>Trubolt 1/4 X 3 1/4 Z(redhead)</v>
      </c>
      <c r="E465">
        <f>VLOOKUP($C465,Inv!$B$3:$J$2003,2,FALSE)</f>
        <v>0.51</v>
      </c>
      <c r="F465">
        <f>VLOOKUP($C465,Inv!$B$3:$J$2003,5,FALSE)</f>
        <v>44.45</v>
      </c>
      <c r="G465">
        <f>VLOOKUP($C465,Inv!$B$3:$J$2003,3,FALSE)</f>
        <v>0.91800000000000004</v>
      </c>
      <c r="H465">
        <f ca="1">VLOOKUP($C465,Inv!$B$3:$J$2003,9,FALSE)</f>
        <v>0</v>
      </c>
    </row>
    <row r="466" spans="1:8">
      <c r="A466" t="str">
        <f>Inv!I466</f>
        <v>J36938</v>
      </c>
      <c r="B466">
        <v>3030</v>
      </c>
      <c r="C466" t="str">
        <f>Inv!B466</f>
        <v>30530</v>
      </c>
      <c r="D466" t="str">
        <f>Inv!A466</f>
        <v>Trubolt 3/8 X 3 Z(redhead)</v>
      </c>
      <c r="E466">
        <f>VLOOKUP($C466,Inv!$B$3:$J$2003,2,FALSE)</f>
        <v>0.98199999999999998</v>
      </c>
      <c r="F466">
        <f>VLOOKUP($C466,Inv!$B$3:$J$2003,5,FALSE)</f>
        <v>44.45</v>
      </c>
      <c r="G466">
        <f>VLOOKUP($C466,Inv!$B$3:$J$2003,3,FALSE)</f>
        <v>1.768</v>
      </c>
      <c r="H466">
        <f ca="1">VLOOKUP($C466,Inv!$B$3:$J$2003,9,FALSE)</f>
        <v>0</v>
      </c>
    </row>
    <row r="467" spans="1:8">
      <c r="A467" t="str">
        <f>Inv!I467</f>
        <v>J36938</v>
      </c>
      <c r="B467">
        <v>3030</v>
      </c>
      <c r="C467" t="str">
        <f>Inv!B467</f>
        <v>32000</v>
      </c>
      <c r="D467" t="str">
        <f>Inv!A467</f>
        <v>1/4 X 1 Hex Lag Screw Z</v>
      </c>
      <c r="E467">
        <f>VLOOKUP($C467,Inv!$B$3:$J$2003,2,FALSE)</f>
        <v>0.1</v>
      </c>
      <c r="F467">
        <f>VLOOKUP($C467,Inv!$B$3:$J$2003,5,FALSE)</f>
        <v>44.45</v>
      </c>
      <c r="G467">
        <f>VLOOKUP($C467,Inv!$B$3:$J$2003,3,FALSE)</f>
        <v>0.18</v>
      </c>
      <c r="H467">
        <f ca="1">VLOOKUP($C467,Inv!$B$3:$J$2003,9,FALSE)</f>
        <v>0</v>
      </c>
    </row>
    <row r="468" spans="1:8">
      <c r="A468" t="str">
        <f>Inv!I468</f>
        <v>J36938</v>
      </c>
      <c r="B468">
        <v>3030</v>
      </c>
      <c r="C468" t="str">
        <f>Inv!B468</f>
        <v>32005</v>
      </c>
      <c r="D468" t="str">
        <f>Inv!A468</f>
        <v>1/4 X 1-1/4 Hex Lag Screw Z</v>
      </c>
      <c r="E468">
        <f>VLOOKUP($C468,Inv!$B$3:$J$2003,2,FALSE)</f>
        <v>0.08</v>
      </c>
      <c r="F468">
        <f>VLOOKUP($C468,Inv!$B$3:$J$2003,5,FALSE)</f>
        <v>44.45</v>
      </c>
      <c r="G468">
        <f>VLOOKUP($C468,Inv!$B$3:$J$2003,3,FALSE)</f>
        <v>0.14399999999999999</v>
      </c>
      <c r="H468">
        <f ca="1">VLOOKUP($C468,Inv!$B$3:$J$2003,9,FALSE)</f>
        <v>0</v>
      </c>
    </row>
    <row r="469" spans="1:8">
      <c r="A469" t="str">
        <f>Inv!I469</f>
        <v>J36938</v>
      </c>
      <c r="B469">
        <v>3030</v>
      </c>
      <c r="C469" t="str">
        <f>Inv!B469</f>
        <v>32010</v>
      </c>
      <c r="D469" t="str">
        <f>Inv!A469</f>
        <v>1/4 X 2 Hex Lag Screw Z</v>
      </c>
      <c r="E469">
        <f>VLOOKUP($C469,Inv!$B$3:$J$2003,2,FALSE)</f>
        <v>0.15</v>
      </c>
      <c r="F469">
        <f>VLOOKUP($C469,Inv!$B$3:$J$2003,5,FALSE)</f>
        <v>44.45</v>
      </c>
      <c r="G469">
        <f>VLOOKUP($C469,Inv!$B$3:$J$2003,3,FALSE)</f>
        <v>0.27</v>
      </c>
      <c r="H469">
        <f ca="1">VLOOKUP($C469,Inv!$B$3:$J$2003,9,FALSE)</f>
        <v>0</v>
      </c>
    </row>
    <row r="470" spans="1:8">
      <c r="A470" t="str">
        <f>Inv!I470</f>
        <v>J36938</v>
      </c>
      <c r="B470">
        <v>3030</v>
      </c>
      <c r="C470" t="str">
        <f>Inv!B470</f>
        <v>32015</v>
      </c>
      <c r="D470" t="str">
        <f>Inv!A470</f>
        <v>1/4 X 2-1/2 Hex Lag Screw Z</v>
      </c>
      <c r="E470">
        <f>VLOOKUP($C470,Inv!$B$3:$J$2003,2,FALSE)</f>
        <v>0.18</v>
      </c>
      <c r="F470">
        <f>VLOOKUP($C470,Inv!$B$3:$J$2003,5,FALSE)</f>
        <v>44.45</v>
      </c>
      <c r="G470">
        <f>VLOOKUP($C470,Inv!$B$3:$J$2003,3,FALSE)</f>
        <v>0.32400000000000001</v>
      </c>
      <c r="H470">
        <f ca="1">VLOOKUP($C470,Inv!$B$3:$J$2003,9,FALSE)</f>
        <v>0</v>
      </c>
    </row>
    <row r="471" spans="1:8">
      <c r="A471" t="str">
        <f>Inv!I471</f>
        <v>J36938</v>
      </c>
      <c r="B471">
        <v>3030</v>
      </c>
      <c r="C471" t="str">
        <f>Inv!B471</f>
        <v>32020</v>
      </c>
      <c r="D471" t="str">
        <f>Inv!A471</f>
        <v>1/4 X 3 Hex Lag Screw Z</v>
      </c>
      <c r="E471">
        <f>VLOOKUP($C471,Inv!$B$3:$J$2003,2,FALSE)</f>
        <v>0.2</v>
      </c>
      <c r="F471">
        <f>VLOOKUP($C471,Inv!$B$3:$J$2003,5,FALSE)</f>
        <v>44.45</v>
      </c>
      <c r="G471">
        <f>VLOOKUP($C471,Inv!$B$3:$J$2003,3,FALSE)</f>
        <v>0.36</v>
      </c>
      <c r="H471">
        <f ca="1">VLOOKUP($C471,Inv!$B$3:$J$2003,9,FALSE)</f>
        <v>0</v>
      </c>
    </row>
    <row r="472" spans="1:8">
      <c r="A472" t="str">
        <f>Inv!I472</f>
        <v>J36938</v>
      </c>
      <c r="B472">
        <v>3030</v>
      </c>
      <c r="C472" t="str">
        <f>Inv!B472</f>
        <v>32030</v>
      </c>
      <c r="D472" t="str">
        <f>Inv!A472</f>
        <v>1/4 X 4 Hex Lag Screw Z</v>
      </c>
      <c r="E472">
        <f>VLOOKUP($C472,Inv!$B$3:$J$2003,2,FALSE)</f>
        <v>0.13200000000000001</v>
      </c>
      <c r="F472">
        <f>VLOOKUP($C472,Inv!$B$3:$J$2003,5,FALSE)</f>
        <v>44.45</v>
      </c>
      <c r="G472">
        <f>VLOOKUP($C472,Inv!$B$3:$J$2003,3,FALSE)</f>
        <v>0.23799999999999999</v>
      </c>
      <c r="H472">
        <f ca="1">VLOOKUP($C472,Inv!$B$3:$J$2003,9,FALSE)</f>
        <v>0</v>
      </c>
    </row>
    <row r="473" spans="1:8">
      <c r="A473" t="str">
        <f>Inv!I473</f>
        <v>J36938</v>
      </c>
      <c r="B473">
        <v>3030</v>
      </c>
      <c r="C473" t="str">
        <f>Inv!B473</f>
        <v>32035</v>
      </c>
      <c r="D473" t="str">
        <f>Inv!A473</f>
        <v>1/4 X 5 Hex Lag Screw Z</v>
      </c>
      <c r="E473">
        <f>VLOOKUP($C473,Inv!$B$3:$J$2003,2,FALSE)</f>
        <v>0.129</v>
      </c>
      <c r="F473">
        <f>VLOOKUP($C473,Inv!$B$3:$J$2003,5,FALSE)</f>
        <v>44.45</v>
      </c>
      <c r="G473">
        <f>VLOOKUP($C473,Inv!$B$3:$J$2003,3,FALSE)</f>
        <v>0.23200000000000001</v>
      </c>
      <c r="H473">
        <f ca="1">VLOOKUP($C473,Inv!$B$3:$J$2003,9,FALSE)</f>
        <v>0</v>
      </c>
    </row>
    <row r="474" spans="1:8">
      <c r="A474" t="str">
        <f>Inv!I474</f>
        <v>J36938</v>
      </c>
      <c r="B474">
        <v>3030</v>
      </c>
      <c r="C474" t="str">
        <f>Inv!B474</f>
        <v>32040</v>
      </c>
      <c r="D474" t="str">
        <f>Inv!A474</f>
        <v>1/4 X 6 Hex Lag Screw Z</v>
      </c>
      <c r="E474">
        <f>VLOOKUP($C474,Inv!$B$3:$J$2003,2,FALSE)</f>
        <v>0.51300000000000001</v>
      </c>
      <c r="F474">
        <f>VLOOKUP($C474,Inv!$B$3:$J$2003,5,FALSE)</f>
        <v>44.45</v>
      </c>
      <c r="G474">
        <f>VLOOKUP($C474,Inv!$B$3:$J$2003,3,FALSE)</f>
        <v>0.92300000000000004</v>
      </c>
      <c r="H474">
        <f ca="1">VLOOKUP($C474,Inv!$B$3:$J$2003,9,FALSE)</f>
        <v>0</v>
      </c>
    </row>
    <row r="475" spans="1:8">
      <c r="A475" t="str">
        <f>Inv!I475</f>
        <v>J36938</v>
      </c>
      <c r="B475">
        <v>3030</v>
      </c>
      <c r="C475" t="str">
        <f>Inv!B475</f>
        <v>32045</v>
      </c>
      <c r="D475" t="str">
        <f>Inv!A475</f>
        <v>3/8 X 2 Hex Lag Screw Z</v>
      </c>
      <c r="E475">
        <f>VLOOKUP($C475,Inv!$B$3:$J$2003,2,FALSE)</f>
        <v>0.27</v>
      </c>
      <c r="F475">
        <f>VLOOKUP($C475,Inv!$B$3:$J$2003,5,FALSE)</f>
        <v>44.45</v>
      </c>
      <c r="G475">
        <f>VLOOKUP($C475,Inv!$B$3:$J$2003,3,FALSE)</f>
        <v>0.48599999999999999</v>
      </c>
      <c r="H475">
        <f ca="1">VLOOKUP($C475,Inv!$B$3:$J$2003,9,FALSE)</f>
        <v>0</v>
      </c>
    </row>
    <row r="476" spans="1:8">
      <c r="A476" t="str">
        <f>Inv!I476</f>
        <v>J36938</v>
      </c>
      <c r="B476">
        <v>3030</v>
      </c>
      <c r="C476" t="str">
        <f>Inv!B476</f>
        <v>32050</v>
      </c>
      <c r="D476" t="str">
        <f>Inv!A476</f>
        <v>3/8 X 2-1/2 Hex Lag Screw Z</v>
      </c>
      <c r="E476">
        <f>VLOOKUP($C476,Inv!$B$3:$J$2003,2,FALSE)</f>
        <v>9.2999999999999999E-2</v>
      </c>
      <c r="F476">
        <f>VLOOKUP($C476,Inv!$B$3:$J$2003,5,FALSE)</f>
        <v>44.45</v>
      </c>
      <c r="G476">
        <f>VLOOKUP($C476,Inv!$B$3:$J$2003,3,FALSE)</f>
        <v>0.16700000000000001</v>
      </c>
      <c r="H476">
        <f ca="1">VLOOKUP($C476,Inv!$B$3:$J$2003,9,FALSE)</f>
        <v>0</v>
      </c>
    </row>
    <row r="477" spans="1:8">
      <c r="A477" t="str">
        <f>Inv!I477</f>
        <v>J36938</v>
      </c>
      <c r="B477">
        <v>3030</v>
      </c>
      <c r="C477" t="str">
        <f>Inv!B477</f>
        <v>32055</v>
      </c>
      <c r="D477" t="str">
        <f>Inv!A477</f>
        <v>3/8 X 3 Hex Lag Screw Z</v>
      </c>
      <c r="E477">
        <f>VLOOKUP($C477,Inv!$B$3:$J$2003,2,FALSE)</f>
        <v>0.185</v>
      </c>
      <c r="F477">
        <f>VLOOKUP($C477,Inv!$B$3:$J$2003,5,FALSE)</f>
        <v>44.45</v>
      </c>
      <c r="G477">
        <f>VLOOKUP($C477,Inv!$B$3:$J$2003,3,FALSE)</f>
        <v>0.33300000000000002</v>
      </c>
      <c r="H477">
        <f ca="1">VLOOKUP($C477,Inv!$B$3:$J$2003,9,FALSE)</f>
        <v>0</v>
      </c>
    </row>
    <row r="478" spans="1:8">
      <c r="A478" t="str">
        <f>Inv!I478</f>
        <v>J36938</v>
      </c>
      <c r="B478">
        <v>3030</v>
      </c>
      <c r="C478" t="str">
        <f>Inv!B478</f>
        <v>32060</v>
      </c>
      <c r="D478" t="str">
        <f>Inv!A478</f>
        <v>3/8 X 3-1/2 Hex Lag Screw Z</v>
      </c>
      <c r="E478">
        <f>VLOOKUP($C478,Inv!$B$3:$J$2003,2,FALSE)</f>
        <v>0.193</v>
      </c>
      <c r="F478">
        <f>VLOOKUP($C478,Inv!$B$3:$J$2003,5,FALSE)</f>
        <v>44.45</v>
      </c>
      <c r="G478">
        <f>VLOOKUP($C478,Inv!$B$3:$J$2003,3,FALSE)</f>
        <v>0.34699999999999998</v>
      </c>
      <c r="H478">
        <f ca="1">VLOOKUP($C478,Inv!$B$3:$J$2003,9,FALSE)</f>
        <v>0</v>
      </c>
    </row>
    <row r="479" spans="1:8">
      <c r="A479" t="str">
        <f>Inv!I479</f>
        <v>J36938</v>
      </c>
      <c r="B479">
        <v>3030</v>
      </c>
      <c r="C479" t="str">
        <f>Inv!B479</f>
        <v>32065</v>
      </c>
      <c r="D479" t="str">
        <f>Inv!A479</f>
        <v>3/8 X 4 Hex Lag Screw Z</v>
      </c>
      <c r="E479">
        <f>VLOOKUP($C479,Inv!$B$3:$J$2003,2,FALSE)</f>
        <v>0.26900000000000002</v>
      </c>
      <c r="F479">
        <f>VLOOKUP($C479,Inv!$B$3:$J$2003,5,FALSE)</f>
        <v>44.45</v>
      </c>
      <c r="G479">
        <f>VLOOKUP($C479,Inv!$B$3:$J$2003,3,FALSE)</f>
        <v>0.48399999999999999</v>
      </c>
      <c r="H479">
        <f ca="1">VLOOKUP($C479,Inv!$B$3:$J$2003,9,FALSE)</f>
        <v>0</v>
      </c>
    </row>
    <row r="480" spans="1:8">
      <c r="A480" t="str">
        <f>Inv!I480</f>
        <v>J36938</v>
      </c>
      <c r="B480">
        <v>3030</v>
      </c>
      <c r="C480" t="str">
        <f>Inv!B480</f>
        <v>32070</v>
      </c>
      <c r="D480" t="str">
        <f>Inv!A480</f>
        <v>3/8 X 5 Hex Lag Screw Z</v>
      </c>
      <c r="E480">
        <f>VLOOKUP($C480,Inv!$B$3:$J$2003,2,FALSE)</f>
        <v>0.32400000000000001</v>
      </c>
      <c r="F480">
        <f>VLOOKUP($C480,Inv!$B$3:$J$2003,5,FALSE)</f>
        <v>44.45</v>
      </c>
      <c r="G480">
        <f>VLOOKUP($C480,Inv!$B$3:$J$2003,3,FALSE)</f>
        <v>0.58299999999999996</v>
      </c>
      <c r="H480">
        <f ca="1">VLOOKUP($C480,Inv!$B$3:$J$2003,9,FALSE)</f>
        <v>0</v>
      </c>
    </row>
    <row r="481" spans="1:8">
      <c r="A481" t="str">
        <f>Inv!I481</f>
        <v>J36938</v>
      </c>
      <c r="B481">
        <v>3030</v>
      </c>
      <c r="C481" t="str">
        <f>Inv!B481</f>
        <v>32075</v>
      </c>
      <c r="D481" t="str">
        <f>Inv!A481</f>
        <v>3/8 X 6 Hex Lag Screw Z</v>
      </c>
      <c r="E481">
        <f>VLOOKUP($C481,Inv!$B$3:$J$2003,2,FALSE)</f>
        <v>0.33900000000000002</v>
      </c>
      <c r="F481">
        <f>VLOOKUP($C481,Inv!$B$3:$J$2003,5,FALSE)</f>
        <v>44.45</v>
      </c>
      <c r="G481">
        <f>VLOOKUP($C481,Inv!$B$3:$J$2003,3,FALSE)</f>
        <v>0.61</v>
      </c>
      <c r="H481">
        <f ca="1">VLOOKUP($C481,Inv!$B$3:$J$2003,9,FALSE)</f>
        <v>0</v>
      </c>
    </row>
    <row r="482" spans="1:8">
      <c r="A482" t="str">
        <f>Inv!I482</f>
        <v>J36938</v>
      </c>
      <c r="B482">
        <v>3030</v>
      </c>
      <c r="C482" t="str">
        <f>Inv!B482</f>
        <v>32090</v>
      </c>
      <c r="D482" t="str">
        <f>Inv!A482</f>
        <v>3/8 X 10 Hex Lag Screw Z</v>
      </c>
      <c r="E482">
        <f>VLOOKUP($C482,Inv!$B$3:$J$2003,2,FALSE)</f>
        <v>0.74</v>
      </c>
      <c r="F482">
        <f>VLOOKUP($C482,Inv!$B$3:$J$2003,5,FALSE)</f>
        <v>44.45</v>
      </c>
      <c r="G482">
        <f>VLOOKUP($C482,Inv!$B$3:$J$2003,3,FALSE)</f>
        <v>1.3320000000000001</v>
      </c>
      <c r="H482">
        <f ca="1">VLOOKUP($C482,Inv!$B$3:$J$2003,9,FALSE)</f>
        <v>0</v>
      </c>
    </row>
    <row r="483" spans="1:8">
      <c r="A483" t="str">
        <f>Inv!I483</f>
        <v>J36938</v>
      </c>
      <c r="B483">
        <v>3030</v>
      </c>
      <c r="C483" t="str">
        <f>Inv!B483</f>
        <v>32100</v>
      </c>
      <c r="D483" t="str">
        <f>Inv!A483</f>
        <v>1/2 X 2 Hex Lag Screw Z</v>
      </c>
      <c r="E483">
        <f>VLOOKUP($C483,Inv!$B$3:$J$2003,2,FALSE)</f>
        <v>0.25</v>
      </c>
      <c r="F483">
        <f>VLOOKUP($C483,Inv!$B$3:$J$2003,5,FALSE)</f>
        <v>44.45</v>
      </c>
      <c r="G483">
        <f>VLOOKUP($C483,Inv!$B$3:$J$2003,3,FALSE)</f>
        <v>0.45</v>
      </c>
      <c r="H483">
        <f ca="1">VLOOKUP($C483,Inv!$B$3:$J$2003,9,FALSE)</f>
        <v>0</v>
      </c>
    </row>
    <row r="484" spans="1:8">
      <c r="A484" t="str">
        <f>Inv!I484</f>
        <v>J36938</v>
      </c>
      <c r="B484">
        <v>3030</v>
      </c>
      <c r="C484" t="str">
        <f>Inv!B484</f>
        <v>32105</v>
      </c>
      <c r="D484" t="str">
        <f>Inv!A484</f>
        <v>1/2 X 2-1/2 Hex Lag Screw Z</v>
      </c>
      <c r="E484">
        <f>VLOOKUP($C484,Inv!$B$3:$J$2003,2,FALSE)</f>
        <v>0.39600000000000002</v>
      </c>
      <c r="F484">
        <f>VLOOKUP($C484,Inv!$B$3:$J$2003,5,FALSE)</f>
        <v>44.45</v>
      </c>
      <c r="G484">
        <f>VLOOKUP($C484,Inv!$B$3:$J$2003,3,FALSE)</f>
        <v>0.71299999999999997</v>
      </c>
      <c r="H484">
        <f ca="1">VLOOKUP($C484,Inv!$B$3:$J$2003,9,FALSE)</f>
        <v>0</v>
      </c>
    </row>
    <row r="485" spans="1:8">
      <c r="A485" t="str">
        <f>Inv!I485</f>
        <v>J36938</v>
      </c>
      <c r="B485">
        <v>3030</v>
      </c>
      <c r="C485" t="str">
        <f>Inv!B485</f>
        <v>32110</v>
      </c>
      <c r="D485" t="str">
        <f>Inv!A485</f>
        <v>1/2 X 3 Hex Lag Screw Z</v>
      </c>
      <c r="E485">
        <f>VLOOKUP($C485,Inv!$B$3:$J$2003,2,FALSE)</f>
        <v>0.28000000000000003</v>
      </c>
      <c r="F485">
        <f>VLOOKUP($C485,Inv!$B$3:$J$2003,5,FALSE)</f>
        <v>44.45</v>
      </c>
      <c r="G485">
        <f>VLOOKUP($C485,Inv!$B$3:$J$2003,3,FALSE)</f>
        <v>0.504</v>
      </c>
      <c r="H485">
        <f ca="1">VLOOKUP($C485,Inv!$B$3:$J$2003,9,FALSE)</f>
        <v>0</v>
      </c>
    </row>
    <row r="486" spans="1:8">
      <c r="A486" t="str">
        <f>Inv!I486</f>
        <v>J36938</v>
      </c>
      <c r="B486">
        <v>3030</v>
      </c>
      <c r="C486" t="str">
        <f>Inv!B486</f>
        <v>32115</v>
      </c>
      <c r="D486" t="str">
        <f>Inv!A486</f>
        <v>1/2 X 3-1/2 Hex Lag Screw Z</v>
      </c>
      <c r="E486">
        <f>VLOOKUP($C486,Inv!$B$3:$J$2003,2,FALSE)</f>
        <v>0.82</v>
      </c>
      <c r="F486">
        <f>VLOOKUP($C486,Inv!$B$3:$J$2003,5,FALSE)</f>
        <v>44.45</v>
      </c>
      <c r="G486">
        <f>VLOOKUP($C486,Inv!$B$3:$J$2003,3,FALSE)</f>
        <v>1.476</v>
      </c>
      <c r="H486">
        <f ca="1">VLOOKUP($C486,Inv!$B$3:$J$2003,9,FALSE)</f>
        <v>0</v>
      </c>
    </row>
    <row r="487" spans="1:8">
      <c r="A487" t="str">
        <f>Inv!I487</f>
        <v>J36938</v>
      </c>
      <c r="B487">
        <v>3030</v>
      </c>
      <c r="C487" t="str">
        <f>Inv!B487</f>
        <v>32120</v>
      </c>
      <c r="D487" t="str">
        <f>Inv!A487</f>
        <v>1/2 X 4 Hex Lag Screw Z</v>
      </c>
      <c r="E487">
        <f>VLOOKUP($C487,Inv!$B$3:$J$2003,2,FALSE)</f>
        <v>0.35</v>
      </c>
      <c r="F487">
        <f>VLOOKUP($C487,Inv!$B$3:$J$2003,5,FALSE)</f>
        <v>44.45</v>
      </c>
      <c r="G487">
        <f>VLOOKUP($C487,Inv!$B$3:$J$2003,3,FALSE)</f>
        <v>0.63</v>
      </c>
      <c r="H487">
        <f ca="1">VLOOKUP($C487,Inv!$B$3:$J$2003,9,FALSE)</f>
        <v>0</v>
      </c>
    </row>
    <row r="488" spans="1:8">
      <c r="A488" t="str">
        <f>Inv!I488</f>
        <v>J36938</v>
      </c>
      <c r="B488">
        <v>3030</v>
      </c>
      <c r="C488" t="str">
        <f>Inv!B488</f>
        <v>32125</v>
      </c>
      <c r="D488" t="str">
        <f>Inv!A488</f>
        <v>1/2 X 5 Hex Lag Screw Z</v>
      </c>
      <c r="E488">
        <f>VLOOKUP($C488,Inv!$B$3:$J$2003,2,FALSE)</f>
        <v>0.4</v>
      </c>
      <c r="F488">
        <f>VLOOKUP($C488,Inv!$B$3:$J$2003,5,FALSE)</f>
        <v>44.45</v>
      </c>
      <c r="G488">
        <f>VLOOKUP($C488,Inv!$B$3:$J$2003,3,FALSE)</f>
        <v>0.72</v>
      </c>
      <c r="H488">
        <f ca="1">VLOOKUP($C488,Inv!$B$3:$J$2003,9,FALSE)</f>
        <v>0</v>
      </c>
    </row>
    <row r="489" spans="1:8">
      <c r="A489" t="str">
        <f>Inv!I489</f>
        <v>J36938</v>
      </c>
      <c r="B489">
        <v>3030</v>
      </c>
      <c r="C489" t="str">
        <f>Inv!B489</f>
        <v>32130</v>
      </c>
      <c r="D489" t="str">
        <f>Inv!A489</f>
        <v>1/2 X 6 Hex Lag Screw Z</v>
      </c>
      <c r="E489">
        <f>VLOOKUP($C489,Inv!$B$3:$J$2003,2,FALSE)</f>
        <v>0.45</v>
      </c>
      <c r="F489">
        <f>VLOOKUP($C489,Inv!$B$3:$J$2003,5,FALSE)</f>
        <v>44.45</v>
      </c>
      <c r="G489">
        <f>VLOOKUP($C489,Inv!$B$3:$J$2003,3,FALSE)</f>
        <v>0.81</v>
      </c>
      <c r="H489">
        <f ca="1">VLOOKUP($C489,Inv!$B$3:$J$2003,9,FALSE)</f>
        <v>0</v>
      </c>
    </row>
    <row r="490" spans="1:8">
      <c r="A490" t="str">
        <f>Inv!I490</f>
        <v>J36938</v>
      </c>
      <c r="B490">
        <v>3030</v>
      </c>
      <c r="C490" t="str">
        <f>Inv!B490</f>
        <v>32140</v>
      </c>
      <c r="D490" t="str">
        <f>Inv!A490</f>
        <v>1/2 X 8 Hex Lag Screw Z</v>
      </c>
      <c r="E490">
        <f>VLOOKUP($C490,Inv!$B$3:$J$2003,2,FALSE)</f>
        <v>1.806</v>
      </c>
      <c r="F490">
        <f>VLOOKUP($C490,Inv!$B$3:$J$2003,5,FALSE)</f>
        <v>44.45</v>
      </c>
      <c r="G490">
        <f>VLOOKUP($C490,Inv!$B$3:$J$2003,3,FALSE)</f>
        <v>3.2509999999999999</v>
      </c>
      <c r="H490">
        <f ca="1">VLOOKUP($C490,Inv!$B$3:$J$2003,9,FALSE)</f>
        <v>0</v>
      </c>
    </row>
    <row r="491" spans="1:8">
      <c r="A491" t="str">
        <f>Inv!I491</f>
        <v>J36938</v>
      </c>
      <c r="B491">
        <v>3030</v>
      </c>
      <c r="C491" t="str">
        <f>Inv!B491</f>
        <v>32155</v>
      </c>
      <c r="D491" t="str">
        <f>Inv!A491</f>
        <v>NR 1/4" Lag Shield Anchor</v>
      </c>
      <c r="E491">
        <f>VLOOKUP($C491,Inv!$B$3:$J$2003,2,FALSE)</f>
        <v>0.23</v>
      </c>
      <c r="F491">
        <f>VLOOKUP($C491,Inv!$B$3:$J$2003,5,FALSE)</f>
        <v>44.45</v>
      </c>
      <c r="G491">
        <f>VLOOKUP($C491,Inv!$B$3:$J$2003,3,FALSE)</f>
        <v>0.41399999999999998</v>
      </c>
      <c r="H491">
        <f ca="1">VLOOKUP($C491,Inv!$B$3:$J$2003,9,FALSE)</f>
        <v>0</v>
      </c>
    </row>
    <row r="492" spans="1:8">
      <c r="A492" t="str">
        <f>Inv!I492</f>
        <v>J36938</v>
      </c>
      <c r="B492">
        <v>3030</v>
      </c>
      <c r="C492" t="str">
        <f>Inv!B492</f>
        <v>32160</v>
      </c>
      <c r="D492" t="str">
        <f>Inv!A492</f>
        <v>3/8" Lag Shield Anchor (Short)</v>
      </c>
      <c r="E492">
        <f>VLOOKUP($C492,Inv!$B$3:$J$2003,2,FALSE)</f>
        <v>0.75</v>
      </c>
      <c r="F492">
        <f>VLOOKUP($C492,Inv!$B$3:$J$2003,5,FALSE)</f>
        <v>44.45</v>
      </c>
      <c r="G492">
        <f>VLOOKUP($C492,Inv!$B$3:$J$2003,3,FALSE)</f>
        <v>1.35</v>
      </c>
      <c r="H492">
        <f ca="1">VLOOKUP($C492,Inv!$B$3:$J$2003,9,FALSE)</f>
        <v>0</v>
      </c>
    </row>
    <row r="493" spans="1:8">
      <c r="A493" t="str">
        <f>Inv!I493</f>
        <v>J36938</v>
      </c>
      <c r="B493">
        <v>3030</v>
      </c>
      <c r="C493" t="str">
        <f>Inv!B493</f>
        <v>32165</v>
      </c>
      <c r="D493" t="str">
        <f>Inv!A493</f>
        <v>3/8" Lag Shield Anchor (Long)</v>
      </c>
      <c r="E493">
        <f>VLOOKUP($C493,Inv!$B$3:$J$2003,2,FALSE)</f>
        <v>1.3160000000000001</v>
      </c>
      <c r="F493">
        <f>VLOOKUP($C493,Inv!$B$3:$J$2003,5,FALSE)</f>
        <v>44.45</v>
      </c>
      <c r="G493">
        <f>VLOOKUP($C493,Inv!$B$3:$J$2003,3,FALSE)</f>
        <v>2.3690000000000002</v>
      </c>
      <c r="H493">
        <f ca="1">VLOOKUP($C493,Inv!$B$3:$J$2003,9,FALSE)</f>
        <v>0</v>
      </c>
    </row>
    <row r="494" spans="1:8">
      <c r="A494" t="str">
        <f>Inv!I494</f>
        <v>J36938</v>
      </c>
      <c r="B494">
        <v>3030</v>
      </c>
      <c r="C494" t="str">
        <f>Inv!B494</f>
        <v>32170</v>
      </c>
      <c r="D494" t="str">
        <f>Inv!A494</f>
        <v>1/2" Lag Shield Anchor (Short)</v>
      </c>
      <c r="E494">
        <f>VLOOKUP($C494,Inv!$B$3:$J$2003,2,FALSE)</f>
        <v>1.47</v>
      </c>
      <c r="F494">
        <f>VLOOKUP($C494,Inv!$B$3:$J$2003,5,FALSE)</f>
        <v>44.45</v>
      </c>
      <c r="G494">
        <f>VLOOKUP($C494,Inv!$B$3:$J$2003,3,FALSE)</f>
        <v>2.6459999999999999</v>
      </c>
      <c r="H494">
        <f ca="1">VLOOKUP($C494,Inv!$B$3:$J$2003,9,FALSE)</f>
        <v>0</v>
      </c>
    </row>
    <row r="495" spans="1:8">
      <c r="A495" t="str">
        <f>Inv!I495</f>
        <v>J36938</v>
      </c>
      <c r="B495">
        <v>3030</v>
      </c>
      <c r="C495" t="str">
        <f>Inv!B495</f>
        <v>32175</v>
      </c>
      <c r="D495" t="str">
        <f>Inv!A495</f>
        <v>1/2" Lag Shield Anchor (Long)</v>
      </c>
      <c r="E495">
        <f>VLOOKUP($C495,Inv!$B$3:$J$2003,2,FALSE)</f>
        <v>1.08</v>
      </c>
      <c r="F495">
        <f>VLOOKUP($C495,Inv!$B$3:$J$2003,5,FALSE)</f>
        <v>44.45</v>
      </c>
      <c r="G495">
        <f>VLOOKUP($C495,Inv!$B$3:$J$2003,3,FALSE)</f>
        <v>1.944</v>
      </c>
      <c r="H495">
        <f ca="1">VLOOKUP($C495,Inv!$B$3:$J$2003,9,FALSE)</f>
        <v>0</v>
      </c>
    </row>
    <row r="496" spans="1:8">
      <c r="A496" t="str">
        <f>Inv!I496</f>
        <v>J36938</v>
      </c>
      <c r="B496">
        <v>3030</v>
      </c>
      <c r="C496" t="str">
        <f>Inv!B496</f>
        <v>34020</v>
      </c>
      <c r="D496" t="str">
        <f>Inv!A496</f>
        <v>1/4 Toggle Wing</v>
      </c>
      <c r="E496">
        <f>VLOOKUP($C496,Inv!$B$3:$J$2003,2,FALSE)</f>
        <v>0.40699999999999997</v>
      </c>
      <c r="F496">
        <f>VLOOKUP($C496,Inv!$B$3:$J$2003,5,FALSE)</f>
        <v>44.45</v>
      </c>
      <c r="G496">
        <f>VLOOKUP($C496,Inv!$B$3:$J$2003,3,FALSE)</f>
        <v>0.73299999999999998</v>
      </c>
      <c r="H496">
        <f ca="1">VLOOKUP($C496,Inv!$B$3:$J$2003,9,FALSE)</f>
        <v>0</v>
      </c>
    </row>
    <row r="497" spans="1:8">
      <c r="A497" t="str">
        <f>Inv!I497</f>
        <v>J36938</v>
      </c>
      <c r="B497">
        <v>3030</v>
      </c>
      <c r="C497" t="str">
        <f>Inv!B497</f>
        <v>34025</v>
      </c>
      <c r="D497" t="str">
        <f>Inv!A497</f>
        <v>3/8 Toggle Wings</v>
      </c>
      <c r="E497">
        <f>VLOOKUP($C497,Inv!$B$3:$J$2003,2,FALSE)</f>
        <v>0.47599999999999998</v>
      </c>
      <c r="F497">
        <f>VLOOKUP($C497,Inv!$B$3:$J$2003,5,FALSE)</f>
        <v>44.45</v>
      </c>
      <c r="G497">
        <f>VLOOKUP($C497,Inv!$B$3:$J$2003,3,FALSE)</f>
        <v>0.85699999999999998</v>
      </c>
      <c r="H497">
        <f ca="1">VLOOKUP($C497,Inv!$B$3:$J$2003,9,FALSE)</f>
        <v>0</v>
      </c>
    </row>
    <row r="498" spans="1:8">
      <c r="A498" t="str">
        <f>Inv!I498</f>
        <v>J36938</v>
      </c>
      <c r="B498">
        <v>3030</v>
      </c>
      <c r="C498" t="str">
        <f>Inv!B498</f>
        <v>34030</v>
      </c>
      <c r="D498" t="str">
        <f>Inv!A498</f>
        <v>1/2 Toggle Wing</v>
      </c>
      <c r="E498">
        <f>VLOOKUP($C498,Inv!$B$3:$J$2003,2,FALSE)</f>
        <v>0.48</v>
      </c>
      <c r="F498">
        <f>VLOOKUP($C498,Inv!$B$3:$J$2003,5,FALSE)</f>
        <v>44.45</v>
      </c>
      <c r="G498">
        <f>VLOOKUP($C498,Inv!$B$3:$J$2003,3,FALSE)</f>
        <v>0.86399999999999999</v>
      </c>
      <c r="H498">
        <f ca="1">VLOOKUP($C498,Inv!$B$3:$J$2003,9,FALSE)</f>
        <v>0</v>
      </c>
    </row>
    <row r="499" spans="1:8">
      <c r="A499" t="str">
        <f>Inv!I499</f>
        <v>J36938</v>
      </c>
      <c r="B499">
        <v>3030</v>
      </c>
      <c r="C499" t="str">
        <f>Inv!B499</f>
        <v>34035</v>
      </c>
      <c r="D499" t="str">
        <f>Inv!A499</f>
        <v>3/16 X 24 "E-Z" Togglers</v>
      </c>
      <c r="E499">
        <f>VLOOKUP($C499,Inv!$B$3:$J$2003,2,FALSE)</f>
        <v>0.8</v>
      </c>
      <c r="F499">
        <f>VLOOKUP($C499,Inv!$B$3:$J$2003,5,FALSE)</f>
        <v>44.45</v>
      </c>
      <c r="G499">
        <f>VLOOKUP($C499,Inv!$B$3:$J$2003,3,FALSE)</f>
        <v>1.44</v>
      </c>
      <c r="H499">
        <f ca="1">VLOOKUP($C499,Inv!$B$3:$J$2003,9,FALSE)</f>
        <v>0</v>
      </c>
    </row>
    <row r="500" spans="1:8">
      <c r="A500" t="str">
        <f>Inv!I500</f>
        <v>J36938</v>
      </c>
      <c r="B500">
        <v>3030</v>
      </c>
      <c r="C500" t="str">
        <f>Inv!B500</f>
        <v>34040</v>
      </c>
      <c r="D500" t="str">
        <f>Inv!A500</f>
        <v>1/4 Togglers</v>
      </c>
      <c r="E500">
        <f>VLOOKUP($C500,Inv!$B$3:$J$2003,2,FALSE)</f>
        <v>0.85</v>
      </c>
      <c r="F500">
        <f>VLOOKUP($C500,Inv!$B$3:$J$2003,5,FALSE)</f>
        <v>44.45</v>
      </c>
      <c r="G500">
        <f>VLOOKUP($C500,Inv!$B$3:$J$2003,3,FALSE)</f>
        <v>1.53</v>
      </c>
      <c r="H500">
        <f ca="1">VLOOKUP($C500,Inv!$B$3:$J$2003,9,FALSE)</f>
        <v>0</v>
      </c>
    </row>
    <row r="501" spans="1:8">
      <c r="A501" t="str">
        <f>Inv!I501</f>
        <v>J36938</v>
      </c>
      <c r="B501">
        <v>3030</v>
      </c>
      <c r="C501" t="str">
        <f>Inv!B501</f>
        <v>34045</v>
      </c>
      <c r="D501" t="str">
        <f>Inv!A501</f>
        <v>1/4-20 EZ Toggler</v>
      </c>
      <c r="E501">
        <f>VLOOKUP($C501,Inv!$B$3:$J$2003,2,FALSE)</f>
        <v>0.68200000000000005</v>
      </c>
      <c r="F501">
        <f>VLOOKUP($C501,Inv!$B$3:$J$2003,5,FALSE)</f>
        <v>44.45</v>
      </c>
      <c r="G501">
        <f>VLOOKUP($C501,Inv!$B$3:$J$2003,3,FALSE)</f>
        <v>1.228</v>
      </c>
      <c r="H501">
        <f ca="1">VLOOKUP($C501,Inv!$B$3:$J$2003,9,FALSE)</f>
        <v>0</v>
      </c>
    </row>
    <row r="502" spans="1:8">
      <c r="A502" t="str">
        <f>Inv!I502</f>
        <v>J36938</v>
      </c>
      <c r="B502">
        <v>3030</v>
      </c>
      <c r="C502" t="str">
        <f>Inv!B502</f>
        <v>34050</v>
      </c>
      <c r="D502" t="str">
        <f>Inv!A502</f>
        <v>3/8-16 "E Z" Toggler</v>
      </c>
      <c r="E502">
        <f>VLOOKUP($C502,Inv!$B$3:$J$2003,2,FALSE)</f>
        <v>1.9510000000000001</v>
      </c>
      <c r="F502">
        <f>VLOOKUP($C502,Inv!$B$3:$J$2003,5,FALSE)</f>
        <v>44.45</v>
      </c>
      <c r="G502">
        <f>VLOOKUP($C502,Inv!$B$3:$J$2003,3,FALSE)</f>
        <v>3.512</v>
      </c>
      <c r="H502">
        <f ca="1">VLOOKUP($C502,Inv!$B$3:$J$2003,9,FALSE)</f>
        <v>0</v>
      </c>
    </row>
    <row r="503" spans="1:8">
      <c r="A503" t="str">
        <f>Inv!I503</f>
        <v>J36938</v>
      </c>
      <c r="B503">
        <v>3030</v>
      </c>
      <c r="C503" t="str">
        <f>Inv!B503</f>
        <v>34080</v>
      </c>
      <c r="D503" t="str">
        <f>Inv!A503</f>
        <v>1/4 X 5 Toggle Bolt</v>
      </c>
      <c r="E503">
        <f>VLOOKUP($C503,Inv!$B$3:$J$2003,2,FALSE)</f>
        <v>0.25</v>
      </c>
      <c r="F503">
        <f>VLOOKUP($C503,Inv!$B$3:$J$2003,5,FALSE)</f>
        <v>44.45</v>
      </c>
      <c r="G503">
        <f>VLOOKUP($C503,Inv!$B$3:$J$2003,3,FALSE)</f>
        <v>0.45</v>
      </c>
      <c r="H503">
        <f ca="1">VLOOKUP($C503,Inv!$B$3:$J$2003,9,FALSE)</f>
        <v>0</v>
      </c>
    </row>
    <row r="504" spans="1:8">
      <c r="A504" t="str">
        <f>Inv!I504</f>
        <v>J36938</v>
      </c>
      <c r="B504">
        <v>3030</v>
      </c>
      <c r="C504" t="str">
        <f>Inv!B504</f>
        <v>34090</v>
      </c>
      <c r="D504" t="str">
        <f>Inv!A504</f>
        <v>45 Degree Clips 304</v>
      </c>
      <c r="E504">
        <f>VLOOKUP($C504,Inv!$B$3:$J$2003,2,FALSE)</f>
        <v>0.78</v>
      </c>
      <c r="F504">
        <f>VLOOKUP($C504,Inv!$B$3:$J$2003,5,FALSE)</f>
        <v>44.45</v>
      </c>
      <c r="G504">
        <f>VLOOKUP($C504,Inv!$B$3:$J$2003,3,FALSE)</f>
        <v>1.4039999999999999</v>
      </c>
      <c r="H504">
        <f ca="1">VLOOKUP($C504,Inv!$B$3:$J$2003,9,FALSE)</f>
        <v>0</v>
      </c>
    </row>
    <row r="505" spans="1:8">
      <c r="A505" t="str">
        <f>Inv!I505</f>
        <v>J36938</v>
      </c>
      <c r="B505">
        <v>3030</v>
      </c>
      <c r="C505" t="str">
        <f>Inv!B505</f>
        <v>34095</v>
      </c>
      <c r="D505" t="str">
        <f>Inv!A505</f>
        <v>90 Degree Clips 301</v>
      </c>
      <c r="E505">
        <f>VLOOKUP($C505,Inv!$B$3:$J$2003,2,FALSE)</f>
        <v>1.1659999999999999</v>
      </c>
      <c r="F505">
        <f>VLOOKUP($C505,Inv!$B$3:$J$2003,5,FALSE)</f>
        <v>44.45</v>
      </c>
      <c r="G505">
        <f>VLOOKUP($C505,Inv!$B$3:$J$2003,3,FALSE)</f>
        <v>2.0990000000000002</v>
      </c>
      <c r="H505">
        <f ca="1">VLOOKUP($C505,Inv!$B$3:$J$2003,9,FALSE)</f>
        <v>0</v>
      </c>
    </row>
    <row r="506" spans="1:8">
      <c r="A506" t="str">
        <f>Inv!I506</f>
        <v>J36938</v>
      </c>
      <c r="B506">
        <v>3030</v>
      </c>
      <c r="C506" t="str">
        <f>Inv!B506</f>
        <v>34100</v>
      </c>
      <c r="D506" t="str">
        <f>Inv!A506</f>
        <v>90 Degree Clips (long) 306</v>
      </c>
      <c r="E506">
        <f>VLOOKUP($C506,Inv!$B$3:$J$2003,2,FALSE)</f>
        <v>2.0409999999999999</v>
      </c>
      <c r="F506">
        <f>VLOOKUP($C506,Inv!$B$3:$J$2003,5,FALSE)</f>
        <v>44.45</v>
      </c>
      <c r="G506">
        <f>VLOOKUP($C506,Inv!$B$3:$J$2003,3,FALSE)</f>
        <v>3.6739999999999999</v>
      </c>
      <c r="H506">
        <f ca="1">VLOOKUP($C506,Inv!$B$3:$J$2003,9,FALSE)</f>
        <v>0</v>
      </c>
    </row>
    <row r="507" spans="1:8">
      <c r="A507" t="str">
        <f>Inv!I507</f>
        <v>J36938</v>
      </c>
      <c r="B507">
        <v>3030</v>
      </c>
      <c r="C507" t="str">
        <f>Inv!B507</f>
        <v>34105</v>
      </c>
      <c r="D507" t="str">
        <f>Inv!A507</f>
        <v>A-Strap Z Clips (short)</v>
      </c>
      <c r="E507">
        <f>VLOOKUP($C507,Inv!$B$3:$J$2003,2,FALSE)</f>
        <v>0.8</v>
      </c>
      <c r="F507">
        <f>VLOOKUP($C507,Inv!$B$3:$J$2003,5,FALSE)</f>
        <v>44.45</v>
      </c>
      <c r="G507">
        <f>VLOOKUP($C507,Inv!$B$3:$J$2003,3,FALSE)</f>
        <v>1.44</v>
      </c>
      <c r="H507">
        <f ca="1">VLOOKUP($C507,Inv!$B$3:$J$2003,9,FALSE)</f>
        <v>0</v>
      </c>
    </row>
    <row r="508" spans="1:8">
      <c r="A508" t="str">
        <f>Inv!I508</f>
        <v>J36938</v>
      </c>
      <c r="B508">
        <v>3030</v>
      </c>
      <c r="C508" t="str">
        <f>Inv!B508</f>
        <v>34110</v>
      </c>
      <c r="D508" t="str">
        <f>Inv!A508</f>
        <v>A-Strap Z Clips (long)</v>
      </c>
      <c r="E508">
        <f>VLOOKUP($C508,Inv!$B$3:$J$2003,2,FALSE)</f>
        <v>1</v>
      </c>
      <c r="F508">
        <f>VLOOKUP($C508,Inv!$B$3:$J$2003,5,FALSE)</f>
        <v>44.45</v>
      </c>
      <c r="G508">
        <f>VLOOKUP($C508,Inv!$B$3:$J$2003,3,FALSE)</f>
        <v>1.8</v>
      </c>
      <c r="H508">
        <f ca="1">VLOOKUP($C508,Inv!$B$3:$J$2003,9,FALSE)</f>
        <v>0</v>
      </c>
    </row>
    <row r="509" spans="1:8">
      <c r="A509" t="str">
        <f>Inv!I509</f>
        <v>J36938</v>
      </c>
      <c r="B509">
        <v>3030</v>
      </c>
      <c r="C509" t="str">
        <f>Inv!B509</f>
        <v>34115</v>
      </c>
      <c r="D509" t="str">
        <f>Inv!A509</f>
        <v>8 Zip-In Sheetrock Anchor</v>
      </c>
      <c r="E509">
        <f>VLOOKUP($C509,Inv!$B$3:$J$2003,2,FALSE)</f>
        <v>0.26800000000000002</v>
      </c>
      <c r="F509">
        <f>VLOOKUP($C509,Inv!$B$3:$J$2003,5,FALSE)</f>
        <v>44.45</v>
      </c>
      <c r="G509">
        <f>VLOOKUP($C509,Inv!$B$3:$J$2003,3,FALSE)</f>
        <v>0.48199999999999998</v>
      </c>
      <c r="H509">
        <f ca="1">VLOOKUP($C509,Inv!$B$3:$J$2003,9,FALSE)</f>
        <v>0</v>
      </c>
    </row>
    <row r="510" spans="1:8">
      <c r="A510" t="str">
        <f>Inv!I510</f>
        <v>J36938</v>
      </c>
      <c r="B510">
        <v>3030</v>
      </c>
      <c r="C510" t="str">
        <f>Inv!B510</f>
        <v>34120</v>
      </c>
      <c r="D510" t="str">
        <f>Inv!A510</f>
        <v>8-10 Plastic Anchor (Conical)</v>
      </c>
      <c r="E510">
        <f>VLOOKUP($C510,Inv!$B$3:$J$2003,2,FALSE)</f>
        <v>4.9000000000000002E-2</v>
      </c>
      <c r="F510">
        <f>VLOOKUP($C510,Inv!$B$3:$J$2003,5,FALSE)</f>
        <v>44.45</v>
      </c>
      <c r="G510">
        <f>VLOOKUP($C510,Inv!$B$3:$J$2003,3,FALSE)</f>
        <v>8.7999999999999995E-2</v>
      </c>
      <c r="H510">
        <f ca="1">VLOOKUP($C510,Inv!$B$3:$J$2003,9,FALSE)</f>
        <v>0</v>
      </c>
    </row>
    <row r="511" spans="1:8">
      <c r="A511" t="str">
        <f>Inv!I511</f>
        <v>J36938</v>
      </c>
      <c r="B511">
        <v>3030</v>
      </c>
      <c r="C511" t="str">
        <f>Inv!B511</f>
        <v>34125</v>
      </c>
      <c r="D511" t="str">
        <f>Inv!A511</f>
        <v>10-12 X1 PlasticAnchr(Conical)</v>
      </c>
      <c r="E511">
        <f>VLOOKUP($C511,Inv!$B$3:$J$2003,2,FALSE)</f>
        <v>4.7E-2</v>
      </c>
      <c r="F511">
        <f>VLOOKUP($C511,Inv!$B$3:$J$2003,5,FALSE)</f>
        <v>44.45</v>
      </c>
      <c r="G511">
        <f>VLOOKUP($C511,Inv!$B$3:$J$2003,3,FALSE)</f>
        <v>8.5000000000000006E-2</v>
      </c>
      <c r="H511">
        <f ca="1">VLOOKUP($C511,Inv!$B$3:$J$2003,9,FALSE)</f>
        <v>0</v>
      </c>
    </row>
    <row r="512" spans="1:8">
      <c r="A512" t="str">
        <f>Inv!I512</f>
        <v>J36938</v>
      </c>
      <c r="B512">
        <v>3030</v>
      </c>
      <c r="C512" t="str">
        <f>Inv!B512</f>
        <v>34130</v>
      </c>
      <c r="D512" t="str">
        <f>Inv!A512</f>
        <v>14-16 Plastic Anchor (Conical)</v>
      </c>
      <c r="E512">
        <f>VLOOKUP($C512,Inv!$B$3:$J$2003,2,FALSE)</f>
        <v>8.2000000000000003E-2</v>
      </c>
      <c r="F512">
        <f>VLOOKUP($C512,Inv!$B$3:$J$2003,5,FALSE)</f>
        <v>44.45</v>
      </c>
      <c r="G512">
        <f>VLOOKUP($C512,Inv!$B$3:$J$2003,3,FALSE)</f>
        <v>0.14799999999999999</v>
      </c>
      <c r="H512">
        <f ca="1">VLOOKUP($C512,Inv!$B$3:$J$2003,9,FALSE)</f>
        <v>0</v>
      </c>
    </row>
    <row r="513" spans="1:8">
      <c r="A513" t="str">
        <f>Inv!I513</f>
        <v>J36938</v>
      </c>
      <c r="B513">
        <v>3030</v>
      </c>
      <c r="C513" t="str">
        <f>Inv!B513</f>
        <v>34135</v>
      </c>
      <c r="D513" t="str">
        <f>Inv!A513</f>
        <v>1/4 Turnbuckle Eye/Hook</v>
      </c>
      <c r="E513">
        <f>VLOOKUP($C513,Inv!$B$3:$J$2003,2,FALSE)</f>
        <v>3.42</v>
      </c>
      <c r="F513">
        <f>VLOOKUP($C513,Inv!$B$3:$J$2003,5,FALSE)</f>
        <v>44.45</v>
      </c>
      <c r="G513">
        <f>VLOOKUP($C513,Inv!$B$3:$J$2003,3,FALSE)</f>
        <v>6.157</v>
      </c>
      <c r="H513">
        <f ca="1">VLOOKUP($C513,Inv!$B$3:$J$2003,9,FALSE)</f>
        <v>0</v>
      </c>
    </row>
    <row r="514" spans="1:8">
      <c r="A514" t="str">
        <f>Inv!I514</f>
        <v>J36938</v>
      </c>
      <c r="B514">
        <v>3030</v>
      </c>
      <c r="C514" t="str">
        <f>Inv!B514</f>
        <v>34140</v>
      </c>
      <c r="D514" t="str">
        <f>Inv!A514</f>
        <v>5/16 Turnbuckle Eye/Hook</v>
      </c>
      <c r="E514">
        <f>VLOOKUP($C514,Inv!$B$3:$J$2003,2,FALSE)</f>
        <v>6.28</v>
      </c>
      <c r="F514">
        <f>VLOOKUP($C514,Inv!$B$3:$J$2003,5,FALSE)</f>
        <v>44.45</v>
      </c>
      <c r="G514">
        <f>VLOOKUP($C514,Inv!$B$3:$J$2003,3,FALSE)</f>
        <v>11.305</v>
      </c>
      <c r="H514">
        <f ca="1">VLOOKUP($C514,Inv!$B$3:$J$2003,9,FALSE)</f>
        <v>0</v>
      </c>
    </row>
    <row r="515" spans="1:8">
      <c r="A515" t="str">
        <f>Inv!I515</f>
        <v>J36938</v>
      </c>
      <c r="B515">
        <v>3030</v>
      </c>
      <c r="C515" t="str">
        <f>Inv!B515</f>
        <v>34145</v>
      </c>
      <c r="D515" t="str">
        <f>Inv!A515</f>
        <v>3/8 Turnbuckle Eye/Hook</v>
      </c>
      <c r="E515">
        <f>VLOOKUP($C515,Inv!$B$3:$J$2003,2,FALSE)</f>
        <v>7.95</v>
      </c>
      <c r="F515">
        <f>VLOOKUP($C515,Inv!$B$3:$J$2003,5,FALSE)</f>
        <v>44.45</v>
      </c>
      <c r="G515">
        <f>VLOOKUP($C515,Inv!$B$3:$J$2003,3,FALSE)</f>
        <v>14.311</v>
      </c>
      <c r="H515">
        <f ca="1">VLOOKUP($C515,Inv!$B$3:$J$2003,9,FALSE)</f>
        <v>0</v>
      </c>
    </row>
    <row r="516" spans="1:8">
      <c r="A516" t="str">
        <f>Inv!I516</f>
        <v>J36938</v>
      </c>
      <c r="B516">
        <v>3030</v>
      </c>
      <c r="C516" t="str">
        <f>Inv!B516</f>
        <v>34150</v>
      </c>
      <c r="D516" t="str">
        <f>Inv!A516</f>
        <v>3/8-16 Shoulder Eye</v>
      </c>
      <c r="E516">
        <f>VLOOKUP($C516,Inv!$B$3:$J$2003,2,FALSE)</f>
        <v>6.0640000000000001</v>
      </c>
      <c r="F516">
        <f>VLOOKUP($C516,Inv!$B$3:$J$2003,5,FALSE)</f>
        <v>44.45</v>
      </c>
      <c r="G516">
        <f>VLOOKUP($C516,Inv!$B$3:$J$2003,3,FALSE)</f>
        <v>10.916</v>
      </c>
      <c r="H516">
        <f ca="1">VLOOKUP($C516,Inv!$B$3:$J$2003,9,FALSE)</f>
        <v>0</v>
      </c>
    </row>
    <row r="517" spans="1:8">
      <c r="A517" t="str">
        <f>Inv!I517</f>
        <v>J36938</v>
      </c>
      <c r="B517">
        <v>3030</v>
      </c>
      <c r="C517" t="str">
        <f>Inv!B517</f>
        <v>34155</v>
      </c>
      <c r="D517" t="str">
        <f>Inv!A517</f>
        <v>1/2-13 Shoulder Eye</v>
      </c>
      <c r="E517">
        <f>VLOOKUP($C517,Inv!$B$3:$J$2003,2,FALSE)</f>
        <v>6.6219999999999999</v>
      </c>
      <c r="F517">
        <f>VLOOKUP($C517,Inv!$B$3:$J$2003,5,FALSE)</f>
        <v>44.45</v>
      </c>
      <c r="G517">
        <f>VLOOKUP($C517,Inv!$B$3:$J$2003,3,FALSE)</f>
        <v>11.920999999999999</v>
      </c>
      <c r="H517">
        <f ca="1">VLOOKUP($C517,Inv!$B$3:$J$2003,9,FALSE)</f>
        <v>0</v>
      </c>
    </row>
    <row r="518" spans="1:8">
      <c r="A518" t="str">
        <f>Inv!I518</f>
        <v>J36938</v>
      </c>
      <c r="B518">
        <v>3030</v>
      </c>
      <c r="C518" t="str">
        <f>Inv!B518</f>
        <v>34160</v>
      </c>
      <c r="D518" t="str">
        <f>Inv!A518</f>
        <v>3/4-10 Shoulder Eye</v>
      </c>
      <c r="E518">
        <f>VLOOKUP($C518,Inv!$B$3:$J$2003,2,FALSE)</f>
        <v>7.36</v>
      </c>
      <c r="F518">
        <f>VLOOKUP($C518,Inv!$B$3:$J$2003,5,FALSE)</f>
        <v>44.45</v>
      </c>
      <c r="G518">
        <f>VLOOKUP($C518,Inv!$B$3:$J$2003,3,FALSE)</f>
        <v>13.249000000000001</v>
      </c>
      <c r="H518">
        <f ca="1">VLOOKUP($C518,Inv!$B$3:$J$2003,9,FALSE)</f>
        <v>0</v>
      </c>
    </row>
    <row r="519" spans="1:8">
      <c r="A519" t="str">
        <f>Inv!I519</f>
        <v>J36938</v>
      </c>
      <c r="B519">
        <v>3030</v>
      </c>
      <c r="C519" t="str">
        <f>Inv!B519</f>
        <v>34165</v>
      </c>
      <c r="D519" t="str">
        <f>Inv!A519</f>
        <v>1-8 Shoulder Eye</v>
      </c>
      <c r="E519">
        <f>VLOOKUP($C519,Inv!$B$3:$J$2003,2,FALSE)</f>
        <v>16.13</v>
      </c>
      <c r="F519">
        <f>VLOOKUP($C519,Inv!$B$3:$J$2003,5,FALSE)</f>
        <v>44.45</v>
      </c>
      <c r="G519">
        <f>VLOOKUP($C519,Inv!$B$3:$J$2003,3,FALSE)</f>
        <v>29.036999999999999</v>
      </c>
      <c r="H519">
        <f ca="1">VLOOKUP($C519,Inv!$B$3:$J$2003,9,FALSE)</f>
        <v>0</v>
      </c>
    </row>
    <row r="520" spans="1:8">
      <c r="A520" t="str">
        <f>Inv!I520</f>
        <v>J36938</v>
      </c>
      <c r="B520">
        <v>3030</v>
      </c>
      <c r="C520" t="str">
        <f>Inv!B520</f>
        <v>34170</v>
      </c>
      <c r="D520" t="str">
        <f>Inv!A520</f>
        <v>Hanger Bolt</v>
      </c>
      <c r="E520">
        <f>VLOOKUP($C520,Inv!$B$3:$J$2003,2,FALSE)</f>
        <v>0.12</v>
      </c>
      <c r="F520">
        <f>VLOOKUP($C520,Inv!$B$3:$J$2003,5,FALSE)</f>
        <v>44.45</v>
      </c>
      <c r="G520">
        <f>VLOOKUP($C520,Inv!$B$3:$J$2003,3,FALSE)</f>
        <v>0.216</v>
      </c>
      <c r="H520">
        <f ca="1">VLOOKUP($C520,Inv!$B$3:$J$2003,9,FALSE)</f>
        <v>0</v>
      </c>
    </row>
    <row r="521" spans="1:8">
      <c r="A521" t="str">
        <f>Inv!I521</f>
        <v>J36938</v>
      </c>
      <c r="B521">
        <v>3030</v>
      </c>
      <c r="C521" t="str">
        <f>Inv!B521</f>
        <v>34173</v>
      </c>
      <c r="D521" t="str">
        <f>Inv!A521</f>
        <v>NR-1" Vents (Louvers)</v>
      </c>
      <c r="E521">
        <f>VLOOKUP($C521,Inv!$B$3:$J$2003,2,FALSE)</f>
        <v>0.52900000000000003</v>
      </c>
      <c r="F521">
        <f>VLOOKUP($C521,Inv!$B$3:$J$2003,5,FALSE)</f>
        <v>44.45</v>
      </c>
      <c r="G521">
        <f>VLOOKUP($C521,Inv!$B$3:$J$2003,3,FALSE)</f>
        <v>0.95199999999999996</v>
      </c>
      <c r="H521">
        <f ca="1">VLOOKUP($C521,Inv!$B$3:$J$2003,9,FALSE)</f>
        <v>0</v>
      </c>
    </row>
    <row r="522" spans="1:8">
      <c r="A522" t="str">
        <f>Inv!I522</f>
        <v>J36938</v>
      </c>
      <c r="B522">
        <v>3030</v>
      </c>
      <c r="C522" t="str">
        <f>Inv!B522</f>
        <v>34175</v>
      </c>
      <c r="D522" t="str">
        <f>Inv!A522</f>
        <v>2" Vents (Louvers)</v>
      </c>
      <c r="E522">
        <f>VLOOKUP($C522,Inv!$B$3:$J$2003,2,FALSE)</f>
        <v>1.07</v>
      </c>
      <c r="F522">
        <f>VLOOKUP($C522,Inv!$B$3:$J$2003,5,FALSE)</f>
        <v>44.45</v>
      </c>
      <c r="G522">
        <f>VLOOKUP($C522,Inv!$B$3:$J$2003,3,FALSE)</f>
        <v>1.9259999999999999</v>
      </c>
      <c r="H522">
        <f ca="1">VLOOKUP($C522,Inv!$B$3:$J$2003,9,FALSE)</f>
        <v>0</v>
      </c>
    </row>
    <row r="523" spans="1:8">
      <c r="A523" t="str">
        <f>Inv!I523</f>
        <v>J36938</v>
      </c>
      <c r="B523">
        <v>3030</v>
      </c>
      <c r="C523" t="str">
        <f>Inv!B523</f>
        <v>34180</v>
      </c>
      <c r="D523" t="str">
        <f>Inv!A523</f>
        <v>3" Vents (Louvers)</v>
      </c>
      <c r="E523">
        <f>VLOOKUP($C523,Inv!$B$3:$J$2003,2,FALSE)</f>
        <v>1.647</v>
      </c>
      <c r="F523">
        <f>VLOOKUP($C523,Inv!$B$3:$J$2003,5,FALSE)</f>
        <v>44.45</v>
      </c>
      <c r="G523">
        <f>VLOOKUP($C523,Inv!$B$3:$J$2003,3,FALSE)</f>
        <v>2.9649999999999999</v>
      </c>
      <c r="H523">
        <f ca="1">VLOOKUP($C523,Inv!$B$3:$J$2003,9,FALSE)</f>
        <v>0</v>
      </c>
    </row>
    <row r="524" spans="1:8">
      <c r="A524" t="str">
        <f>Inv!I524</f>
        <v>J36938</v>
      </c>
      <c r="B524">
        <v>3030</v>
      </c>
      <c r="C524" t="str">
        <f>Inv!B524</f>
        <v>34185</v>
      </c>
      <c r="D524" t="str">
        <f>Inv!A524</f>
        <v>4" Vents (Louvers)</v>
      </c>
      <c r="E524">
        <f>VLOOKUP($C524,Inv!$B$3:$J$2003,2,FALSE)</f>
        <v>1.41</v>
      </c>
      <c r="F524">
        <f>VLOOKUP($C524,Inv!$B$3:$J$2003,5,FALSE)</f>
        <v>44.45</v>
      </c>
      <c r="G524">
        <f>VLOOKUP($C524,Inv!$B$3:$J$2003,3,FALSE)</f>
        <v>2.5379999999999998</v>
      </c>
      <c r="H524">
        <f ca="1">VLOOKUP($C524,Inv!$B$3:$J$2003,9,FALSE)</f>
        <v>0</v>
      </c>
    </row>
    <row r="525" spans="1:8">
      <c r="A525" t="str">
        <f>Inv!I525</f>
        <v>J36938</v>
      </c>
      <c r="B525">
        <v>3030</v>
      </c>
      <c r="C525" t="str">
        <f>Inv!B525</f>
        <v>34190</v>
      </c>
      <c r="D525" t="str">
        <f>Inv!A525</f>
        <v>1/8" Galv Aircraft Cable</v>
      </c>
      <c r="E525">
        <f>VLOOKUP($C525,Inv!$B$3:$J$2003,2,FALSE)</f>
        <v>0.13</v>
      </c>
      <c r="F525">
        <f>VLOOKUP($C525,Inv!$B$3:$J$2003,5,FALSE)</f>
        <v>44.45</v>
      </c>
      <c r="G525">
        <f>VLOOKUP($C525,Inv!$B$3:$J$2003,3,FALSE)</f>
        <v>0.23400000000000001</v>
      </c>
      <c r="H525">
        <f ca="1">VLOOKUP($C525,Inv!$B$3:$J$2003,9,FALSE)</f>
        <v>0</v>
      </c>
    </row>
    <row r="526" spans="1:8">
      <c r="A526" t="str">
        <f>Inv!I526</f>
        <v>J36938</v>
      </c>
      <c r="B526">
        <v>3030</v>
      </c>
      <c r="C526" t="str">
        <f>Inv!B526</f>
        <v>34195</v>
      </c>
      <c r="D526" t="str">
        <f>Inv!A526</f>
        <v>1/8" Aircraft Cable Clamp</v>
      </c>
      <c r="E526">
        <f>VLOOKUP($C526,Inv!$B$3:$J$2003,2,FALSE)</f>
        <v>0.39</v>
      </c>
      <c r="F526">
        <f>VLOOKUP($C526,Inv!$B$3:$J$2003,5,FALSE)</f>
        <v>44.45</v>
      </c>
      <c r="G526">
        <f>VLOOKUP($C526,Inv!$B$3:$J$2003,3,FALSE)</f>
        <v>0.70199999999999996</v>
      </c>
      <c r="H526">
        <f ca="1">VLOOKUP($C526,Inv!$B$3:$J$2003,9,FALSE)</f>
        <v>0</v>
      </c>
    </row>
    <row r="527" spans="1:8">
      <c r="A527" t="str">
        <f>Inv!I527</f>
        <v>J36938</v>
      </c>
      <c r="B527">
        <v>3030</v>
      </c>
      <c r="C527" t="str">
        <f>Inv!B527</f>
        <v>34200</v>
      </c>
      <c r="D527" t="str">
        <f>Inv!A527</f>
        <v>3/16" Aircraft Cable</v>
      </c>
      <c r="E527">
        <f>VLOOKUP($C527,Inv!$B$3:$J$2003,2,FALSE)</f>
        <v>0.38</v>
      </c>
      <c r="F527">
        <f>VLOOKUP($C527,Inv!$B$3:$J$2003,5,FALSE)</f>
        <v>44.45</v>
      </c>
      <c r="G527">
        <f>VLOOKUP($C527,Inv!$B$3:$J$2003,3,FALSE)</f>
        <v>0.68400000000000005</v>
      </c>
      <c r="H527">
        <f ca="1">VLOOKUP($C527,Inv!$B$3:$J$2003,9,FALSE)</f>
        <v>0</v>
      </c>
    </row>
    <row r="528" spans="1:8">
      <c r="A528" t="str">
        <f>Inv!I528</f>
        <v>J36938</v>
      </c>
      <c r="B528">
        <v>3030</v>
      </c>
      <c r="C528" t="str">
        <f>Inv!B528</f>
        <v>34205</v>
      </c>
      <c r="D528" t="str">
        <f>Inv!A528</f>
        <v>1/4" Guy Wire</v>
      </c>
      <c r="E528">
        <f>VLOOKUP($C528,Inv!$B$3:$J$2003,2,FALSE)</f>
        <v>0.45</v>
      </c>
      <c r="F528">
        <f>VLOOKUP($C528,Inv!$B$3:$J$2003,5,FALSE)</f>
        <v>44.45</v>
      </c>
      <c r="G528">
        <f>VLOOKUP($C528,Inv!$B$3:$J$2003,3,FALSE)</f>
        <v>0.81</v>
      </c>
      <c r="H528">
        <f ca="1">VLOOKUP($C528,Inv!$B$3:$J$2003,9,FALSE)</f>
        <v>0</v>
      </c>
    </row>
    <row r="529" spans="1:8">
      <c r="A529" t="str">
        <f>Inv!I529</f>
        <v>J36938</v>
      </c>
      <c r="B529">
        <v>3030</v>
      </c>
      <c r="C529" t="str">
        <f>Inv!B529</f>
        <v>34215</v>
      </c>
      <c r="D529" t="str">
        <f>Inv!A529</f>
        <v>S Hooks</v>
      </c>
      <c r="E529">
        <f>VLOOKUP($C529,Inv!$B$3:$J$2003,2,FALSE)</f>
        <v>0.25</v>
      </c>
      <c r="F529">
        <f>VLOOKUP($C529,Inv!$B$3:$J$2003,5,FALSE)</f>
        <v>44.45</v>
      </c>
      <c r="G529">
        <f>VLOOKUP($C529,Inv!$B$3:$J$2003,3,FALSE)</f>
        <v>0.45</v>
      </c>
      <c r="H529">
        <f ca="1">VLOOKUP($C529,Inv!$B$3:$J$2003,9,FALSE)</f>
        <v>0</v>
      </c>
    </row>
    <row r="530" spans="1:8">
      <c r="A530" t="str">
        <f>Inv!I530</f>
        <v>J36938</v>
      </c>
      <c r="B530">
        <v>3030</v>
      </c>
      <c r="C530" t="str">
        <f>Inv!B530</f>
        <v>34220</v>
      </c>
      <c r="D530" t="str">
        <f>Inv!A530</f>
        <v>1/4" Nylon Rope</v>
      </c>
      <c r="E530">
        <f>VLOOKUP($C530,Inv!$B$3:$J$2003,2,FALSE)</f>
        <v>0.09</v>
      </c>
      <c r="F530">
        <f>VLOOKUP($C530,Inv!$B$3:$J$2003,5,FALSE)</f>
        <v>44.45</v>
      </c>
      <c r="G530">
        <f>VLOOKUP($C530,Inv!$B$3:$J$2003,3,FALSE)</f>
        <v>0.16200000000000001</v>
      </c>
      <c r="H530">
        <f ca="1">VLOOKUP($C530,Inv!$B$3:$J$2003,9,FALSE)</f>
        <v>0</v>
      </c>
    </row>
    <row r="531" spans="1:8">
      <c r="A531" t="str">
        <f>Inv!I531</f>
        <v>J36938</v>
      </c>
      <c r="B531">
        <v>3030</v>
      </c>
      <c r="C531" t="str">
        <f>Inv!B531</f>
        <v>34225</v>
      </c>
      <c r="D531" t="str">
        <f>Inv!A531</f>
        <v>Nixalite Bird Spike (S4B100)</v>
      </c>
      <c r="E531">
        <f>VLOOKUP($C531,Inv!$B$3:$J$2003,2,FALSE)</f>
        <v>5.75</v>
      </c>
      <c r="F531">
        <f>VLOOKUP($C531,Inv!$B$3:$J$2003,5,FALSE)</f>
        <v>44.45</v>
      </c>
      <c r="G531">
        <f>VLOOKUP($C531,Inv!$B$3:$J$2003,3,FALSE)</f>
        <v>10.351000000000001</v>
      </c>
      <c r="H531">
        <f ca="1">VLOOKUP($C531,Inv!$B$3:$J$2003,9,FALSE)</f>
        <v>0</v>
      </c>
    </row>
    <row r="532" spans="1:8">
      <c r="A532" t="str">
        <f>Inv!I532</f>
        <v>J36938</v>
      </c>
      <c r="B532">
        <v>3030</v>
      </c>
      <c r="C532" t="str">
        <f>Inv!B532</f>
        <v>34246</v>
      </c>
      <c r="D532" t="str">
        <f>Inv!A532</f>
        <v>Alum Piano Hinge 3 x .075 x 8'</v>
      </c>
      <c r="E532">
        <f>VLOOKUP($C532,Inv!$B$3:$J$2003,2,FALSE)</f>
        <v>5.95</v>
      </c>
      <c r="F532">
        <f>VLOOKUP($C532,Inv!$B$3:$J$2003,5,FALSE)</f>
        <v>44.45</v>
      </c>
      <c r="G532">
        <f>VLOOKUP($C532,Inv!$B$3:$J$2003,3,FALSE)</f>
        <v>10.711</v>
      </c>
      <c r="H532">
        <f ca="1">VLOOKUP($C532,Inv!$B$3:$J$2003,9,FALSE)</f>
        <v>0</v>
      </c>
    </row>
    <row r="533" spans="1:8">
      <c r="A533" t="str">
        <f>Inv!I533</f>
        <v>J36938</v>
      </c>
      <c r="B533">
        <v>3030</v>
      </c>
      <c r="C533" t="str">
        <f>Inv!B533</f>
        <v>34255</v>
      </c>
      <c r="D533" t="str">
        <f>Inv!A533</f>
        <v>10-24 X 1/2" CD Alum Stud</v>
      </c>
      <c r="E533">
        <f>VLOOKUP($C533,Inv!$B$3:$J$2003,2,FALSE)</f>
        <v>0.09</v>
      </c>
      <c r="F533">
        <f>VLOOKUP($C533,Inv!$B$3:$J$2003,5,FALSE)</f>
        <v>44.45</v>
      </c>
      <c r="G533">
        <f>VLOOKUP($C533,Inv!$B$3:$J$2003,3,FALSE)</f>
        <v>0.16200000000000001</v>
      </c>
      <c r="H533">
        <f ca="1">VLOOKUP($C533,Inv!$B$3:$J$2003,9,FALSE)</f>
        <v>0</v>
      </c>
    </row>
    <row r="534" spans="1:8">
      <c r="A534" t="str">
        <f>Inv!I534</f>
        <v>J36938</v>
      </c>
      <c r="B534">
        <v>3030</v>
      </c>
      <c r="C534" t="str">
        <f>Inv!B534</f>
        <v>34260</v>
      </c>
      <c r="D534" t="str">
        <f>Inv!A534</f>
        <v>10-24 X 3/4" CDF Alum Stud</v>
      </c>
      <c r="E534">
        <f>VLOOKUP($C534,Inv!$B$3:$J$2003,2,FALSE)</f>
        <v>9.1999999999999998E-2</v>
      </c>
      <c r="F534">
        <f>VLOOKUP($C534,Inv!$B$3:$J$2003,5,FALSE)</f>
        <v>44.45</v>
      </c>
      <c r="G534">
        <f>VLOOKUP($C534,Inv!$B$3:$J$2003,3,FALSE)</f>
        <v>0.16600000000000001</v>
      </c>
      <c r="H534">
        <f ca="1">VLOOKUP($C534,Inv!$B$3:$J$2003,9,FALSE)</f>
        <v>0</v>
      </c>
    </row>
    <row r="535" spans="1:8">
      <c r="A535" t="str">
        <f>Inv!I535</f>
        <v>J36938</v>
      </c>
      <c r="B535">
        <v>3030</v>
      </c>
      <c r="C535" t="str">
        <f>Inv!B535</f>
        <v>34265</v>
      </c>
      <c r="D535" t="str">
        <f>Inv!A535</f>
        <v>10-24 X 1 1/2" CDF Alum Stud</v>
      </c>
      <c r="E535">
        <f>VLOOKUP($C535,Inv!$B$3:$J$2003,2,FALSE)</f>
        <v>0.14000000000000001</v>
      </c>
      <c r="F535">
        <f>VLOOKUP($C535,Inv!$B$3:$J$2003,5,FALSE)</f>
        <v>44.45</v>
      </c>
      <c r="G535">
        <f>VLOOKUP($C535,Inv!$B$3:$J$2003,3,FALSE)</f>
        <v>0.252</v>
      </c>
      <c r="H535">
        <f ca="1">VLOOKUP($C535,Inv!$B$3:$J$2003,9,FALSE)</f>
        <v>0</v>
      </c>
    </row>
    <row r="536" spans="1:8">
      <c r="A536" t="str">
        <f>Inv!I536</f>
        <v>J36938</v>
      </c>
      <c r="B536">
        <v>3030</v>
      </c>
      <c r="C536" t="str">
        <f>Inv!B536</f>
        <v>34270</v>
      </c>
      <c r="D536" t="str">
        <f>Inv!A536</f>
        <v>10-24 Klik-RivNutA</v>
      </c>
      <c r="E536">
        <f>VLOOKUP($C536,Inv!$B$3:$J$2003,2,FALSE)</f>
        <v>0.69689999999999996</v>
      </c>
      <c r="F536">
        <f>VLOOKUP($C536,Inv!$B$3:$J$2003,5,FALSE)</f>
        <v>44.45</v>
      </c>
      <c r="G536">
        <f>VLOOKUP($C536,Inv!$B$3:$J$2003,3,FALSE)</f>
        <v>1.2549999999999999</v>
      </c>
      <c r="H536">
        <f ca="1">VLOOKUP($C536,Inv!$B$3:$J$2003,9,FALSE)</f>
        <v>0</v>
      </c>
    </row>
    <row r="537" spans="1:8">
      <c r="A537" t="str">
        <f>Inv!I537</f>
        <v>J36938</v>
      </c>
      <c r="B537">
        <v>3030</v>
      </c>
      <c r="C537" t="str">
        <f>Inv!B537</f>
        <v>34285</v>
      </c>
      <c r="D537" t="str">
        <f>Inv!A537</f>
        <v>3/4" Flanged Non Threaded Stud</v>
      </c>
      <c r="E537">
        <f>VLOOKUP($C537,Inv!$B$3:$J$2003,2,FALSE)</f>
        <v>0.04</v>
      </c>
      <c r="F537">
        <f>VLOOKUP($C537,Inv!$B$3:$J$2003,5,FALSE)</f>
        <v>44.45</v>
      </c>
      <c r="G537">
        <f>VLOOKUP($C537,Inv!$B$3:$J$2003,3,FALSE)</f>
        <v>7.1999999999999995E-2</v>
      </c>
      <c r="H537">
        <f ca="1">VLOOKUP($C537,Inv!$B$3:$J$2003,9,FALSE)</f>
        <v>0</v>
      </c>
    </row>
    <row r="538" spans="1:8">
      <c r="A538" t="str">
        <f>Inv!I538</f>
        <v>J36938</v>
      </c>
      <c r="B538">
        <v>3030</v>
      </c>
      <c r="C538" t="str">
        <f>Inv!B538</f>
        <v>34305</v>
      </c>
      <c r="D538" t="str">
        <f>Inv!A538</f>
        <v>3/4" X 10' Solid Grip Rod</v>
      </c>
      <c r="E538">
        <f>VLOOKUP($C538,Inv!$B$3:$J$2003,2,FALSE)</f>
        <v>8.577</v>
      </c>
      <c r="F538">
        <f>VLOOKUP($C538,Inv!$B$3:$J$2003,5,FALSE)</f>
        <v>44.45</v>
      </c>
      <c r="G538">
        <f>VLOOKUP($C538,Inv!$B$3:$J$2003,3,FALSE)</f>
        <v>15.44</v>
      </c>
      <c r="H538">
        <f ca="1">VLOOKUP($C538,Inv!$B$3:$J$2003,9,FALSE)</f>
        <v>0</v>
      </c>
    </row>
    <row r="539" spans="1:8">
      <c r="A539" t="str">
        <f>Inv!I539</f>
        <v>J36938</v>
      </c>
      <c r="B539">
        <v>3030</v>
      </c>
      <c r="C539" t="str">
        <f>Inv!B539</f>
        <v>34310</v>
      </c>
      <c r="D539" t="str">
        <f>Inv!A539</f>
        <v>3/4" X 12' Solid Grip Rod</v>
      </c>
      <c r="E539">
        <f>VLOOKUP($C539,Inv!$B$3:$J$2003,2,FALSE)</f>
        <v>11.378</v>
      </c>
      <c r="F539">
        <f>VLOOKUP($C539,Inv!$B$3:$J$2003,5,FALSE)</f>
        <v>44.45</v>
      </c>
      <c r="G539">
        <f>VLOOKUP($C539,Inv!$B$3:$J$2003,3,FALSE)</f>
        <v>20.481999999999999</v>
      </c>
      <c r="H539">
        <f ca="1">VLOOKUP($C539,Inv!$B$3:$J$2003,9,FALSE)</f>
        <v>0</v>
      </c>
    </row>
    <row r="540" spans="1:8">
      <c r="A540" t="str">
        <f>Inv!I540</f>
        <v>J36938</v>
      </c>
      <c r="B540">
        <v>3030</v>
      </c>
      <c r="C540" t="str">
        <f>Inv!B540</f>
        <v>34315</v>
      </c>
      <c r="D540" t="str">
        <f>Inv!A540</f>
        <v>3/4" X 20' Solid Grip Rod</v>
      </c>
      <c r="E540">
        <f>VLOOKUP($C540,Inv!$B$3:$J$2003,2,FALSE)</f>
        <v>13.2</v>
      </c>
      <c r="F540">
        <f>VLOOKUP($C540,Inv!$B$3:$J$2003,5,FALSE)</f>
        <v>44.45</v>
      </c>
      <c r="G540">
        <f>VLOOKUP($C540,Inv!$B$3:$J$2003,3,FALSE)</f>
        <v>23.762</v>
      </c>
      <c r="H540">
        <f ca="1">VLOOKUP($C540,Inv!$B$3:$J$2003,9,FALSE)</f>
        <v>0</v>
      </c>
    </row>
    <row r="541" spans="1:8">
      <c r="A541" t="str">
        <f>Inv!I541</f>
        <v>J36938</v>
      </c>
      <c r="B541">
        <v>3030</v>
      </c>
      <c r="C541" t="str">
        <f>Inv!B541</f>
        <v>34320</v>
      </c>
      <c r="D541" t="str">
        <f>Inv!A541</f>
        <v>3/4" X 24' Solid Grip Rod</v>
      </c>
      <c r="E541">
        <f>VLOOKUP($C541,Inv!$B$3:$J$2003,2,FALSE)</f>
        <v>15.84</v>
      </c>
      <c r="F541">
        <f>VLOOKUP($C541,Inv!$B$3:$J$2003,5,FALSE)</f>
        <v>44.45</v>
      </c>
      <c r="G541">
        <f>VLOOKUP($C541,Inv!$B$3:$J$2003,3,FALSE)</f>
        <v>28.515000000000001</v>
      </c>
      <c r="H541">
        <f ca="1">VLOOKUP($C541,Inv!$B$3:$J$2003,9,FALSE)</f>
        <v>0</v>
      </c>
    </row>
    <row r="542" spans="1:8">
      <c r="A542" t="str">
        <f>Inv!I542</f>
        <v>J36938</v>
      </c>
      <c r="B542">
        <v>3030</v>
      </c>
      <c r="C542" t="str">
        <f>Inv!B542</f>
        <v>34325</v>
      </c>
      <c r="D542" t="str">
        <f>Inv!A542</f>
        <v>80" Ratchet Strap (Short)</v>
      </c>
      <c r="E542">
        <f>VLOOKUP($C542,Inv!$B$3:$J$2003,2,FALSE)</f>
        <v>3.7829999999999999</v>
      </c>
      <c r="F542">
        <f>VLOOKUP($C542,Inv!$B$3:$J$2003,5,FALSE)</f>
        <v>44.45</v>
      </c>
      <c r="G542">
        <f>VLOOKUP($C542,Inv!$B$3:$J$2003,3,FALSE)</f>
        <v>6.81</v>
      </c>
      <c r="H542">
        <f ca="1">VLOOKUP($C542,Inv!$B$3:$J$2003,9,FALSE)</f>
        <v>0</v>
      </c>
    </row>
    <row r="543" spans="1:8">
      <c r="A543" t="str">
        <f>Inv!I543</f>
        <v>J36938</v>
      </c>
      <c r="B543">
        <v>3030</v>
      </c>
      <c r="C543" t="str">
        <f>Inv!B543</f>
        <v>34330</v>
      </c>
      <c r="D543" t="str">
        <f>Inv!A543</f>
        <v>144" Ratchet Strap (Long)</v>
      </c>
      <c r="E543">
        <f>VLOOKUP($C543,Inv!$B$3:$J$2003,2,FALSE)</f>
        <v>5.1029999999999998</v>
      </c>
      <c r="F543">
        <f>VLOOKUP($C543,Inv!$B$3:$J$2003,5,FALSE)</f>
        <v>44.45</v>
      </c>
      <c r="G543">
        <f>VLOOKUP($C543,Inv!$B$3:$J$2003,3,FALSE)</f>
        <v>9.1859999999999999</v>
      </c>
      <c r="H543">
        <f ca="1">VLOOKUP($C543,Inv!$B$3:$J$2003,9,FALSE)</f>
        <v>0</v>
      </c>
    </row>
    <row r="544" spans="1:8">
      <c r="A544" t="str">
        <f>Inv!I544</f>
        <v>J36938</v>
      </c>
      <c r="B544">
        <v>3030</v>
      </c>
      <c r="C544" t="str">
        <f>Inv!B544</f>
        <v>34333</v>
      </c>
      <c r="D544" t="str">
        <f>Inv!A544</f>
        <v>192" Ratchet Strap (Xtr Long)</v>
      </c>
      <c r="E544">
        <f>VLOOKUP($C544,Inv!$B$3:$J$2003,2,FALSE)</f>
        <v>5.0709999999999997</v>
      </c>
      <c r="F544">
        <f>VLOOKUP($C544,Inv!$B$3:$J$2003,5,FALSE)</f>
        <v>44.45</v>
      </c>
      <c r="G544">
        <f>VLOOKUP($C544,Inv!$B$3:$J$2003,3,FALSE)</f>
        <v>9.1289999999999996</v>
      </c>
      <c r="H544">
        <f ca="1">VLOOKUP($C544,Inv!$B$3:$J$2003,9,FALSE)</f>
        <v>0</v>
      </c>
    </row>
    <row r="545" spans="1:8">
      <c r="A545" t="str">
        <f>Inv!I545</f>
        <v>J36938</v>
      </c>
      <c r="B545">
        <v>3030</v>
      </c>
      <c r="C545" t="str">
        <f>Inv!B545</f>
        <v>34340</v>
      </c>
      <c r="D545" t="str">
        <f>Inv!A545</f>
        <v>Banner Grip Clamps</v>
      </c>
      <c r="E545">
        <f>VLOOKUP($C545,Inv!$B$3:$J$2003,2,FALSE)</f>
        <v>4.5369999999999999</v>
      </c>
      <c r="F545">
        <f>VLOOKUP($C545,Inv!$B$3:$J$2003,5,FALSE)</f>
        <v>44.45</v>
      </c>
      <c r="G545">
        <f>VLOOKUP($C545,Inv!$B$3:$J$2003,3,FALSE)</f>
        <v>8.1669999999999998</v>
      </c>
      <c r="H545">
        <f ca="1">VLOOKUP($C545,Inv!$B$3:$J$2003,9,FALSE)</f>
        <v>0</v>
      </c>
    </row>
    <row r="546" spans="1:8">
      <c r="A546" t="str">
        <f>Inv!I546</f>
        <v>J36938</v>
      </c>
      <c r="B546">
        <v>3030</v>
      </c>
      <c r="C546" t="str">
        <f>Inv!B546</f>
        <v>34430</v>
      </c>
      <c r="D546" t="str">
        <f>Inv!A546</f>
        <v>1"x1" Brushed Stainless Standoff</v>
      </c>
      <c r="E546">
        <f>VLOOKUP($C546,Inv!$B$3:$J$2003,2,FALSE)</f>
        <v>3.96</v>
      </c>
      <c r="F546">
        <f>VLOOKUP($C546,Inv!$B$3:$J$2003,5,FALSE)</f>
        <v>44.45</v>
      </c>
      <c r="G546">
        <f>VLOOKUP($C546,Inv!$B$3:$J$2003,3,FALSE)</f>
        <v>7.1289999999999996</v>
      </c>
      <c r="H546">
        <f ca="1">VLOOKUP($C546,Inv!$B$3:$J$2003,9,FALSE)</f>
        <v>0</v>
      </c>
    </row>
    <row r="547" spans="1:8">
      <c r="A547" t="str">
        <f>Inv!I547</f>
        <v>J36938</v>
      </c>
      <c r="B547">
        <v>3030</v>
      </c>
      <c r="C547" t="str">
        <f>Inv!B547</f>
        <v>34470</v>
      </c>
      <c r="D547" t="str">
        <f>Inv!A547</f>
        <v>3/16" ID x 1" L Alum Spacer</v>
      </c>
      <c r="E547">
        <f>VLOOKUP($C547,Inv!$B$3:$J$2003,2,FALSE)</f>
        <v>0.3</v>
      </c>
      <c r="F547">
        <f>VLOOKUP($C547,Inv!$B$3:$J$2003,5,FALSE)</f>
        <v>44.45</v>
      </c>
      <c r="G547">
        <f>VLOOKUP($C547,Inv!$B$3:$J$2003,3,FALSE)</f>
        <v>0.54</v>
      </c>
      <c r="H547">
        <f ca="1">VLOOKUP($C547,Inv!$B$3:$J$2003,9,FALSE)</f>
        <v>0</v>
      </c>
    </row>
    <row r="548" spans="1:8">
      <c r="A548" t="str">
        <f>Inv!I548</f>
        <v>J36938</v>
      </c>
      <c r="B548">
        <v>3030</v>
      </c>
      <c r="C548" t="str">
        <f>Inv!B548</f>
        <v>34475</v>
      </c>
      <c r="D548" t="str">
        <f>Inv!A548</f>
        <v>3/16" ID x 1.5" L Alum Spacer</v>
      </c>
      <c r="E548">
        <f>VLOOKUP($C548,Inv!$B$3:$J$2003,2,FALSE)</f>
        <v>0.44</v>
      </c>
      <c r="F548">
        <f>VLOOKUP($C548,Inv!$B$3:$J$2003,5,FALSE)</f>
        <v>44.45</v>
      </c>
      <c r="G548">
        <f>VLOOKUP($C548,Inv!$B$3:$J$2003,3,FALSE)</f>
        <v>0.79200000000000004</v>
      </c>
      <c r="H548">
        <f ca="1">VLOOKUP($C548,Inv!$B$3:$J$2003,9,FALSE)</f>
        <v>0</v>
      </c>
    </row>
    <row r="549" spans="1:8">
      <c r="A549" t="str">
        <f>Inv!I549</f>
        <v>J36938</v>
      </c>
      <c r="B549">
        <v>3030</v>
      </c>
      <c r="C549" t="str">
        <f>Inv!B549</f>
        <v>34480</v>
      </c>
      <c r="D549" t="str">
        <f>Inv!A549</f>
        <v>3/16" ID x 2" L Alum Spacer</v>
      </c>
      <c r="E549">
        <f>VLOOKUP($C549,Inv!$B$3:$J$2003,2,FALSE)</f>
        <v>0.56999999999999995</v>
      </c>
      <c r="F549">
        <f>VLOOKUP($C549,Inv!$B$3:$J$2003,5,FALSE)</f>
        <v>44.45</v>
      </c>
      <c r="G549">
        <f>VLOOKUP($C549,Inv!$B$3:$J$2003,3,FALSE)</f>
        <v>1.026</v>
      </c>
      <c r="H549">
        <f ca="1">VLOOKUP($C549,Inv!$B$3:$J$2003,9,FALSE)</f>
        <v>0</v>
      </c>
    </row>
    <row r="550" spans="1:8">
      <c r="A550" t="str">
        <f>Inv!I550</f>
        <v>J36938</v>
      </c>
      <c r="B550">
        <v>3030</v>
      </c>
      <c r="C550" t="str">
        <f>Inv!B550</f>
        <v>34510</v>
      </c>
      <c r="D550" t="str">
        <f>Inv!A550</f>
        <v>1/4" ID X 1/4" L Alum Spacer</v>
      </c>
      <c r="E550">
        <f>VLOOKUP($C550,Inv!$B$3:$J$2003,2,FALSE)</f>
        <v>0.153</v>
      </c>
      <c r="F550">
        <f>VLOOKUP($C550,Inv!$B$3:$J$2003,5,FALSE)</f>
        <v>44.45</v>
      </c>
      <c r="G550">
        <f>VLOOKUP($C550,Inv!$B$3:$J$2003,3,FALSE)</f>
        <v>0.27500000000000002</v>
      </c>
      <c r="H550">
        <f ca="1">VLOOKUP($C550,Inv!$B$3:$J$2003,9,FALSE)</f>
        <v>0</v>
      </c>
    </row>
    <row r="551" spans="1:8">
      <c r="A551" t="str">
        <f>Inv!I551</f>
        <v>J36938</v>
      </c>
      <c r="B551">
        <v>3030</v>
      </c>
      <c r="C551" t="str">
        <f>Inv!B551</f>
        <v>34515</v>
      </c>
      <c r="D551" t="str">
        <f>Inv!A551</f>
        <v>1/4" ID x 1" L Alum Spacer</v>
      </c>
      <c r="E551">
        <f>VLOOKUP($C551,Inv!$B$3:$J$2003,2,FALSE)</f>
        <v>0.3</v>
      </c>
      <c r="F551">
        <f>VLOOKUP($C551,Inv!$B$3:$J$2003,5,FALSE)</f>
        <v>44.45</v>
      </c>
      <c r="G551">
        <f>VLOOKUP($C551,Inv!$B$3:$J$2003,3,FALSE)</f>
        <v>0.54</v>
      </c>
      <c r="H551">
        <f ca="1">VLOOKUP($C551,Inv!$B$3:$J$2003,9,FALSE)</f>
        <v>0</v>
      </c>
    </row>
    <row r="552" spans="1:8">
      <c r="A552" t="str">
        <f>Inv!I552</f>
        <v>J36938</v>
      </c>
      <c r="B552">
        <v>3030</v>
      </c>
      <c r="C552" t="str">
        <f>Inv!B552</f>
        <v>34530</v>
      </c>
      <c r="D552" t="str">
        <f>Inv!A552</f>
        <v>1/4" ID X 1.5" L Alum Spacer</v>
      </c>
      <c r="E552">
        <f>VLOOKUP($C552,Inv!$B$3:$J$2003,2,FALSE)</f>
        <v>0.69699999999999995</v>
      </c>
      <c r="F552">
        <f>VLOOKUP($C552,Inv!$B$3:$J$2003,5,FALSE)</f>
        <v>44.45</v>
      </c>
      <c r="G552">
        <f>VLOOKUP($C552,Inv!$B$3:$J$2003,3,FALSE)</f>
        <v>1.2549999999999999</v>
      </c>
      <c r="H552">
        <f ca="1">VLOOKUP($C552,Inv!$B$3:$J$2003,9,FALSE)</f>
        <v>0</v>
      </c>
    </row>
    <row r="553" spans="1:8">
      <c r="A553" t="str">
        <f>Inv!I553</f>
        <v>J36938</v>
      </c>
      <c r="B553">
        <v>3030</v>
      </c>
      <c r="C553" t="str">
        <f>Inv!B553</f>
        <v>34535</v>
      </c>
      <c r="D553" t="str">
        <f>Inv!A553</f>
        <v>1/4" ID X 2" L Alum Spacer</v>
      </c>
      <c r="E553">
        <f>VLOOKUP($C553,Inv!$B$3:$J$2003,2,FALSE)</f>
        <v>0.80400000000000005</v>
      </c>
      <c r="F553">
        <f>VLOOKUP($C553,Inv!$B$3:$J$2003,5,FALSE)</f>
        <v>44.45</v>
      </c>
      <c r="G553">
        <f>VLOOKUP($C553,Inv!$B$3:$J$2003,3,FALSE)</f>
        <v>1.4470000000000001</v>
      </c>
      <c r="H553">
        <f ca="1">VLOOKUP($C553,Inv!$B$3:$J$2003,9,FALSE)</f>
        <v>0</v>
      </c>
    </row>
    <row r="554" spans="1:8">
      <c r="A554" t="str">
        <f>Inv!I554</f>
        <v>J36938</v>
      </c>
      <c r="B554">
        <v>3030</v>
      </c>
      <c r="C554" t="str">
        <f>Inv!B554</f>
        <v>35002</v>
      </c>
      <c r="D554" t="str">
        <f>Inv!A554</f>
        <v>1/8" Alum Rivet/Steel Mandrel #41203</v>
      </c>
      <c r="E554">
        <f>VLOOKUP($C554,Inv!$B$3:$J$2003,2,FALSE)</f>
        <v>0.14699999999999999</v>
      </c>
      <c r="F554">
        <f>VLOOKUP($C554,Inv!$B$3:$J$2003,5,FALSE)</f>
        <v>44.45</v>
      </c>
      <c r="G554">
        <f>VLOOKUP($C554,Inv!$B$3:$J$2003,3,FALSE)</f>
        <v>0.26500000000000001</v>
      </c>
      <c r="H554">
        <f ca="1">VLOOKUP($C554,Inv!$B$3:$J$2003,9,FALSE)</f>
        <v>0</v>
      </c>
    </row>
    <row r="555" spans="1:8">
      <c r="A555" t="str">
        <f>Inv!I555</f>
        <v>J36938</v>
      </c>
      <c r="B555">
        <v>3030</v>
      </c>
      <c r="C555" t="str">
        <f>Inv!B555</f>
        <v>35005</v>
      </c>
      <c r="D555" t="str">
        <f>Inv!A555</f>
        <v>1/8" Aluminum Rivets</v>
      </c>
      <c r="E555">
        <f>VLOOKUP($C555,Inv!$B$3:$J$2003,2,FALSE)</f>
        <v>7.9000000000000001E-2</v>
      </c>
      <c r="F555">
        <f>VLOOKUP($C555,Inv!$B$3:$J$2003,5,FALSE)</f>
        <v>44.45</v>
      </c>
      <c r="G555">
        <f>VLOOKUP($C555,Inv!$B$3:$J$2003,3,FALSE)</f>
        <v>0.14199999999999999</v>
      </c>
      <c r="H555">
        <f ca="1">VLOOKUP($C555,Inv!$B$3:$J$2003,9,FALSE)</f>
        <v>0</v>
      </c>
    </row>
    <row r="556" spans="1:8">
      <c r="A556" t="str">
        <f>Inv!I556</f>
        <v>J36938</v>
      </c>
      <c r="B556">
        <v>3030</v>
      </c>
      <c r="C556" t="str">
        <f>Inv!B556</f>
        <v>35010</v>
      </c>
      <c r="D556" t="str">
        <f>Inv!A556</f>
        <v>1/8" Painted Rivets</v>
      </c>
      <c r="E556">
        <f>VLOOKUP($C556,Inv!$B$3:$J$2003,2,FALSE)</f>
        <v>0.04</v>
      </c>
      <c r="F556">
        <f>VLOOKUP($C556,Inv!$B$3:$J$2003,5,FALSE)</f>
        <v>44.45</v>
      </c>
      <c r="G556">
        <f>VLOOKUP($C556,Inv!$B$3:$J$2003,3,FALSE)</f>
        <v>7.1999999999999995E-2</v>
      </c>
      <c r="H556">
        <f ca="1">VLOOKUP($C556,Inv!$B$3:$J$2003,9,FALSE)</f>
        <v>0</v>
      </c>
    </row>
    <row r="557" spans="1:8">
      <c r="A557" t="str">
        <f>Inv!I557</f>
        <v>J36938</v>
      </c>
      <c r="B557">
        <v>3030</v>
      </c>
      <c r="C557" t="str">
        <f>Inv!B557</f>
        <v>35015</v>
      </c>
      <c r="D557" t="str">
        <f>Inv!A557</f>
        <v>3/16" Aluminum Rivets</v>
      </c>
      <c r="E557">
        <f>VLOOKUP($C557,Inv!$B$3:$J$2003,2,FALSE)</f>
        <v>0.13100000000000001</v>
      </c>
      <c r="F557">
        <f>VLOOKUP($C557,Inv!$B$3:$J$2003,5,FALSE)</f>
        <v>44.45</v>
      </c>
      <c r="G557">
        <f>VLOOKUP($C557,Inv!$B$3:$J$2003,3,FALSE)</f>
        <v>0.23599999999999999</v>
      </c>
      <c r="H557">
        <f ca="1">VLOOKUP($C557,Inv!$B$3:$J$2003,9,FALSE)</f>
        <v>0</v>
      </c>
    </row>
    <row r="558" spans="1:8">
      <c r="A558" t="str">
        <f>Inv!I558</f>
        <v>J36938</v>
      </c>
      <c r="B558">
        <v>3030</v>
      </c>
      <c r="C558" t="str">
        <f>Inv!B558</f>
        <v>35025</v>
      </c>
      <c r="D558" t="str">
        <f>Inv!A558</f>
        <v>3/16 ABL6-6 Blind RVT</v>
      </c>
      <c r="E558">
        <f>VLOOKUP($C558,Inv!$B$3:$J$2003,2,FALSE)</f>
        <v>0.08</v>
      </c>
      <c r="F558">
        <f>VLOOKUP($C558,Inv!$B$3:$J$2003,5,FALSE)</f>
        <v>44.45</v>
      </c>
      <c r="G558">
        <f>VLOOKUP($C558,Inv!$B$3:$J$2003,3,FALSE)</f>
        <v>0.14399999999999999</v>
      </c>
      <c r="H558">
        <f ca="1">VLOOKUP($C558,Inv!$B$3:$J$2003,9,FALSE)</f>
        <v>0</v>
      </c>
    </row>
    <row r="559" spans="1:8">
      <c r="A559" t="str">
        <f>Inv!I559</f>
        <v>J36938</v>
      </c>
      <c r="B559">
        <v>3030</v>
      </c>
      <c r="C559" t="str">
        <f>Inv!B559</f>
        <v>36000</v>
      </c>
      <c r="D559" t="str">
        <f>Inv!A559</f>
        <v>1/2 X 1-1/2 Sq Hd Set Screw</v>
      </c>
      <c r="E559">
        <f>VLOOKUP($C559,Inv!$B$3:$J$2003,2,FALSE)</f>
        <v>0.45</v>
      </c>
      <c r="F559">
        <f>VLOOKUP($C559,Inv!$B$3:$J$2003,5,FALSE)</f>
        <v>44.45</v>
      </c>
      <c r="G559">
        <f>VLOOKUP($C559,Inv!$B$3:$J$2003,3,FALSE)</f>
        <v>0.81</v>
      </c>
      <c r="H559">
        <f ca="1">VLOOKUP($C559,Inv!$B$3:$J$2003,9,FALSE)</f>
        <v>0</v>
      </c>
    </row>
    <row r="560" spans="1:8">
      <c r="A560" t="str">
        <f>Inv!I560</f>
        <v>J36938</v>
      </c>
      <c r="B560">
        <v>3030</v>
      </c>
      <c r="C560" t="str">
        <f>Inv!B560</f>
        <v>36005</v>
      </c>
      <c r="D560" t="str">
        <f>Inv!A560</f>
        <v>1/2 X 2 Sq Hd Set Screw</v>
      </c>
      <c r="E560">
        <f>VLOOKUP($C560,Inv!$B$3:$J$2003,2,FALSE)</f>
        <v>0.53</v>
      </c>
      <c r="F560">
        <f>VLOOKUP($C560,Inv!$B$3:$J$2003,5,FALSE)</f>
        <v>44.45</v>
      </c>
      <c r="G560">
        <f>VLOOKUP($C560,Inv!$B$3:$J$2003,3,FALSE)</f>
        <v>0.95399999999999996</v>
      </c>
      <c r="H560">
        <f ca="1">VLOOKUP($C560,Inv!$B$3:$J$2003,9,FALSE)</f>
        <v>0</v>
      </c>
    </row>
    <row r="561" spans="1:8">
      <c r="A561" t="str">
        <f>Inv!I561</f>
        <v>J36938</v>
      </c>
      <c r="B561">
        <v>3030</v>
      </c>
      <c r="C561" t="str">
        <f>Inv!B561</f>
        <v>36010</v>
      </c>
      <c r="D561" t="str">
        <f>Inv!A561</f>
        <v>1/2 X 2-1/2 Sq Hd Set Screw</v>
      </c>
      <c r="E561">
        <f>VLOOKUP($C561,Inv!$B$3:$J$2003,2,FALSE)</f>
        <v>0.52</v>
      </c>
      <c r="F561">
        <f>VLOOKUP($C561,Inv!$B$3:$J$2003,5,FALSE)</f>
        <v>44.45</v>
      </c>
      <c r="G561">
        <f>VLOOKUP($C561,Inv!$B$3:$J$2003,3,FALSE)</f>
        <v>0.93600000000000005</v>
      </c>
      <c r="H561">
        <f ca="1">VLOOKUP($C561,Inv!$B$3:$J$2003,9,FALSE)</f>
        <v>0</v>
      </c>
    </row>
    <row r="562" spans="1:8">
      <c r="A562" t="str">
        <f>Inv!I562</f>
        <v>J36938</v>
      </c>
      <c r="B562">
        <v>3030</v>
      </c>
      <c r="C562" t="str">
        <f>Inv!B562</f>
        <v>36015</v>
      </c>
      <c r="D562" t="str">
        <f>Inv!A562</f>
        <v>1/2 X 3 Sq Hd Set Screw</v>
      </c>
      <c r="E562">
        <f>VLOOKUP($C562,Inv!$B$3:$J$2003,2,FALSE)</f>
        <v>0.62</v>
      </c>
      <c r="F562">
        <f>VLOOKUP($C562,Inv!$B$3:$J$2003,5,FALSE)</f>
        <v>44.45</v>
      </c>
      <c r="G562">
        <f>VLOOKUP($C562,Inv!$B$3:$J$2003,3,FALSE)</f>
        <v>1.1160000000000001</v>
      </c>
      <c r="H562">
        <f ca="1">VLOOKUP($C562,Inv!$B$3:$J$2003,9,FALSE)</f>
        <v>0</v>
      </c>
    </row>
    <row r="563" spans="1:8">
      <c r="A563" t="str">
        <f>Inv!I563</f>
        <v>J36938</v>
      </c>
      <c r="B563">
        <v>3030</v>
      </c>
      <c r="C563" t="str">
        <f>Inv!B563</f>
        <v>36020</v>
      </c>
      <c r="D563" t="str">
        <f>Inv!A563</f>
        <v>#8 X 1/2 Hex Drill Screw Z</v>
      </c>
      <c r="E563">
        <f>VLOOKUP($C563,Inv!$B$3:$J$2003,2,FALSE)</f>
        <v>2.9000000000000001E-2</v>
      </c>
      <c r="F563">
        <f>VLOOKUP($C563,Inv!$B$3:$J$2003,5,FALSE)</f>
        <v>44.45</v>
      </c>
      <c r="G563">
        <f>VLOOKUP($C563,Inv!$B$3:$J$2003,3,FALSE)</f>
        <v>5.1999999999999998E-2</v>
      </c>
      <c r="H563">
        <f ca="1">VLOOKUP($C563,Inv!$B$3:$J$2003,9,FALSE)</f>
        <v>0</v>
      </c>
    </row>
    <row r="564" spans="1:8">
      <c r="A564" t="str">
        <f>Inv!I564</f>
        <v>J36938</v>
      </c>
      <c r="B564">
        <v>3030</v>
      </c>
      <c r="C564" t="str">
        <f>Inv!B564</f>
        <v>36021</v>
      </c>
      <c r="D564" t="str">
        <f>Inv!A564</f>
        <v>#8 X 1/2 K-Lath SDS #2 Z</v>
      </c>
      <c r="E564">
        <f>VLOOKUP($C564,Inv!$B$3:$J$2003,2,FALSE)</f>
        <v>3.7999999999999999E-2</v>
      </c>
      <c r="F564">
        <f>VLOOKUP($C564,Inv!$B$3:$J$2003,5,FALSE)</f>
        <v>44.45</v>
      </c>
      <c r="G564">
        <f>VLOOKUP($C564,Inv!$B$3:$J$2003,3,FALSE)</f>
        <v>6.8000000000000005E-2</v>
      </c>
      <c r="H564">
        <f ca="1">VLOOKUP($C564,Inv!$B$3:$J$2003,9,FALSE)</f>
        <v>0</v>
      </c>
    </row>
    <row r="565" spans="1:8">
      <c r="A565" t="str">
        <f>Inv!I565</f>
        <v>J36938</v>
      </c>
      <c r="B565">
        <v>3030</v>
      </c>
      <c r="C565" t="str">
        <f>Inv!B565</f>
        <v>36023</v>
      </c>
      <c r="D565" t="str">
        <f>Inv!A565</f>
        <v>#8 x 1/2 Truss Head SDS</v>
      </c>
      <c r="E565">
        <f>VLOOKUP($C565,Inv!$B$3:$J$2003,2,FALSE)</f>
        <v>2.1000000000000001E-2</v>
      </c>
      <c r="F565">
        <f>VLOOKUP($C565,Inv!$B$3:$J$2003,5,FALSE)</f>
        <v>44.45</v>
      </c>
      <c r="G565">
        <f>VLOOKUP($C565,Inv!$B$3:$J$2003,3,FALSE)</f>
        <v>3.7999999999999999E-2</v>
      </c>
      <c r="H565">
        <f ca="1">VLOOKUP($C565,Inv!$B$3:$J$2003,9,FALSE)</f>
        <v>0</v>
      </c>
    </row>
    <row r="566" spans="1:8">
      <c r="A566" t="str">
        <f>Inv!I566</f>
        <v>J36938</v>
      </c>
      <c r="B566">
        <v>3030</v>
      </c>
      <c r="C566" t="str">
        <f>Inv!B566</f>
        <v>36025</v>
      </c>
      <c r="D566" t="str">
        <f>Inv!A566</f>
        <v>#8 X 1/2 Hex/Slot SMS Screw Z</v>
      </c>
      <c r="E566">
        <f>VLOOKUP($C566,Inv!$B$3:$J$2003,2,FALSE)</f>
        <v>4.2999999999999997E-2</v>
      </c>
      <c r="F566">
        <f>VLOOKUP($C566,Inv!$B$3:$J$2003,5,FALSE)</f>
        <v>44.45</v>
      </c>
      <c r="G566">
        <f>VLOOKUP($C566,Inv!$B$3:$J$2003,3,FALSE)</f>
        <v>7.6999999999999999E-2</v>
      </c>
      <c r="H566">
        <f ca="1">VLOOKUP($C566,Inv!$B$3:$J$2003,9,FALSE)</f>
        <v>0</v>
      </c>
    </row>
    <row r="567" spans="1:8">
      <c r="A567" t="str">
        <f>Inv!I567</f>
        <v>J36938</v>
      </c>
      <c r="B567">
        <v>3030</v>
      </c>
      <c r="C567" t="str">
        <f>Inv!B567</f>
        <v>36026</v>
      </c>
      <c r="D567" t="str">
        <f>Inv!A567</f>
        <v>#8 x 3/4" HEX (SMS) Screw</v>
      </c>
      <c r="E567">
        <f>VLOOKUP($C567,Inv!$B$3:$J$2003,2,FALSE)</f>
        <v>1.4999999999999999E-2</v>
      </c>
      <c r="F567">
        <f>VLOOKUP($C567,Inv!$B$3:$J$2003,5,FALSE)</f>
        <v>44.45</v>
      </c>
      <c r="G567">
        <f>VLOOKUP($C567,Inv!$B$3:$J$2003,3,FALSE)</f>
        <v>2.7E-2</v>
      </c>
      <c r="H567">
        <f ca="1">VLOOKUP($C567,Inv!$B$3:$J$2003,9,FALSE)</f>
        <v>0</v>
      </c>
    </row>
    <row r="568" spans="1:8">
      <c r="A568" t="str">
        <f>Inv!I568</f>
        <v>J36938</v>
      </c>
      <c r="B568">
        <v>3030</v>
      </c>
      <c r="C568" t="str">
        <f>Inv!B568</f>
        <v>36029</v>
      </c>
      <c r="D568" t="str">
        <f>Inv!A568</f>
        <v>#8 X 3/4 Square Drill Flat HD SMS</v>
      </c>
      <c r="E568">
        <f>VLOOKUP($C568,Inv!$B$3:$J$2003,2,FALSE)</f>
        <v>7.0000000000000007E-2</v>
      </c>
      <c r="F568">
        <f>VLOOKUP($C568,Inv!$B$3:$J$2003,5,FALSE)</f>
        <v>44.45</v>
      </c>
      <c r="G568">
        <f>VLOOKUP($C568,Inv!$B$3:$J$2003,3,FALSE)</f>
        <v>0.126</v>
      </c>
      <c r="H568">
        <f ca="1">VLOOKUP($C568,Inv!$B$3:$J$2003,9,FALSE)</f>
        <v>0</v>
      </c>
    </row>
    <row r="569" spans="1:8">
      <c r="A569" t="str">
        <f>Inv!I569</f>
        <v>J36938</v>
      </c>
      <c r="B569">
        <v>3030</v>
      </c>
      <c r="C569" t="str">
        <f>Inv!B569</f>
        <v>36030</v>
      </c>
      <c r="D569" t="str">
        <f>Inv!A569</f>
        <v>#8 X 3/4 Phil Drill Screw Z</v>
      </c>
      <c r="E569">
        <f>VLOOKUP($C569,Inv!$B$3:$J$2003,2,FALSE)</f>
        <v>3.5999999999999997E-2</v>
      </c>
      <c r="F569">
        <f>VLOOKUP($C569,Inv!$B$3:$J$2003,5,FALSE)</f>
        <v>44.45</v>
      </c>
      <c r="G569">
        <f>VLOOKUP($C569,Inv!$B$3:$J$2003,3,FALSE)</f>
        <v>6.5000000000000002E-2</v>
      </c>
      <c r="H569">
        <f ca="1">VLOOKUP($C569,Inv!$B$3:$J$2003,9,FALSE)</f>
        <v>0</v>
      </c>
    </row>
    <row r="570" spans="1:8">
      <c r="A570" t="str">
        <f>Inv!I570</f>
        <v>J36938</v>
      </c>
      <c r="B570">
        <v>3030</v>
      </c>
      <c r="C570" t="str">
        <f>Inv!B570</f>
        <v>36031</v>
      </c>
      <c r="D570" t="str">
        <f>Inv!A570</f>
        <v>#8 X 3/4 K-Lath SDS #2 Z</v>
      </c>
      <c r="E570">
        <f>VLOOKUP($C570,Inv!$B$3:$J$2003,2,FALSE)</f>
        <v>3.7999999999999999E-2</v>
      </c>
      <c r="F570">
        <f>VLOOKUP($C570,Inv!$B$3:$J$2003,5,FALSE)</f>
        <v>44.45</v>
      </c>
      <c r="G570">
        <f>VLOOKUP($C570,Inv!$B$3:$J$2003,3,FALSE)</f>
        <v>6.8000000000000005E-2</v>
      </c>
      <c r="H570">
        <f ca="1">VLOOKUP($C570,Inv!$B$3:$J$2003,9,FALSE)</f>
        <v>0</v>
      </c>
    </row>
    <row r="571" spans="1:8">
      <c r="A571" t="str">
        <f>Inv!I571</f>
        <v>J36938</v>
      </c>
      <c r="B571">
        <v>3030</v>
      </c>
      <c r="C571" t="str">
        <f>Inv!B571</f>
        <v>36032</v>
      </c>
      <c r="D571" t="str">
        <f>Inv!A571</f>
        <v>#8 x 3/4 Hex/Slot SMS Screw</v>
      </c>
      <c r="E571">
        <f>VLOOKUP($C571,Inv!$B$3:$J$2003,2,FALSE)</f>
        <v>4.2999999999999997E-2</v>
      </c>
      <c r="F571">
        <f>VLOOKUP($C571,Inv!$B$3:$J$2003,5,FALSE)</f>
        <v>44.45</v>
      </c>
      <c r="G571">
        <f>VLOOKUP($C571,Inv!$B$3:$J$2003,3,FALSE)</f>
        <v>7.6999999999999999E-2</v>
      </c>
      <c r="H571">
        <f ca="1">VLOOKUP($C571,Inv!$B$3:$J$2003,9,FALSE)</f>
        <v>0</v>
      </c>
    </row>
    <row r="572" spans="1:8">
      <c r="A572" t="str">
        <f>Inv!I572</f>
        <v>J36938</v>
      </c>
      <c r="B572">
        <v>3030</v>
      </c>
      <c r="C572" t="str">
        <f>Inv!B572</f>
        <v>36035</v>
      </c>
      <c r="D572" t="str">
        <f>Inv!A572</f>
        <v>#8 X 1 Hex Drill Screw Z</v>
      </c>
      <c r="E572">
        <f>VLOOKUP($C572,Inv!$B$3:$J$2003,2,FALSE)</f>
        <v>5.7000000000000002E-2</v>
      </c>
      <c r="F572">
        <f>VLOOKUP($C572,Inv!$B$3:$J$2003,5,FALSE)</f>
        <v>44.45</v>
      </c>
      <c r="G572">
        <f>VLOOKUP($C572,Inv!$B$3:$J$2003,3,FALSE)</f>
        <v>0.10299999999999999</v>
      </c>
      <c r="H572">
        <f ca="1">VLOOKUP($C572,Inv!$B$3:$J$2003,9,FALSE)</f>
        <v>0</v>
      </c>
    </row>
    <row r="573" spans="1:8">
      <c r="A573" t="str">
        <f>Inv!I573</f>
        <v>J36938</v>
      </c>
      <c r="B573">
        <v>3030</v>
      </c>
      <c r="C573" t="str">
        <f>Inv!B573</f>
        <v>36037</v>
      </c>
      <c r="D573" t="str">
        <f>Inv!A573</f>
        <v>#8 x 1 Truss Head SDS</v>
      </c>
      <c r="E573">
        <f>VLOOKUP($C573,Inv!$B$3:$J$2003,2,FALSE)</f>
        <v>2.5999999999999999E-2</v>
      </c>
      <c r="F573">
        <f>VLOOKUP($C573,Inv!$B$3:$J$2003,5,FALSE)</f>
        <v>44.45</v>
      </c>
      <c r="G573">
        <f>VLOOKUP($C573,Inv!$B$3:$J$2003,3,FALSE)</f>
        <v>4.7E-2</v>
      </c>
      <c r="H573">
        <f ca="1">VLOOKUP($C573,Inv!$B$3:$J$2003,9,FALSE)</f>
        <v>0</v>
      </c>
    </row>
    <row r="574" spans="1:8">
      <c r="A574" t="str">
        <f>Inv!I574</f>
        <v>J36938</v>
      </c>
      <c r="B574">
        <v>3030</v>
      </c>
      <c r="C574" t="str">
        <f>Inv!B574</f>
        <v>36040</v>
      </c>
      <c r="D574" t="str">
        <f>Inv!A574</f>
        <v>#8 X 1-1/2 Hex Drill Screw Z</v>
      </c>
      <c r="E574">
        <f>VLOOKUP($C574,Inv!$B$3:$J$2003,2,FALSE)</f>
        <v>6.3E-2</v>
      </c>
      <c r="F574">
        <f>VLOOKUP($C574,Inv!$B$3:$J$2003,5,FALSE)</f>
        <v>44.45</v>
      </c>
      <c r="G574">
        <f>VLOOKUP($C574,Inv!$B$3:$J$2003,3,FALSE)</f>
        <v>0.113</v>
      </c>
      <c r="H574">
        <f ca="1">VLOOKUP($C574,Inv!$B$3:$J$2003,9,FALSE)</f>
        <v>0</v>
      </c>
    </row>
    <row r="575" spans="1:8">
      <c r="A575" t="str">
        <f>Inv!I575</f>
        <v>J36938</v>
      </c>
      <c r="B575">
        <v>3030</v>
      </c>
      <c r="C575" t="str">
        <f>Inv!B575</f>
        <v>36045</v>
      </c>
      <c r="D575" t="str">
        <f>Inv!A575</f>
        <v>#8 X 2 Hex Drill Screw Z</v>
      </c>
      <c r="E575">
        <f>VLOOKUP($C575,Inv!$B$3:$J$2003,2,FALSE)</f>
        <v>0.104</v>
      </c>
      <c r="F575">
        <f>VLOOKUP($C575,Inv!$B$3:$J$2003,5,FALSE)</f>
        <v>44.45</v>
      </c>
      <c r="G575">
        <f>VLOOKUP($C575,Inv!$B$3:$J$2003,3,FALSE)</f>
        <v>0.187</v>
      </c>
      <c r="H575">
        <f ca="1">VLOOKUP($C575,Inv!$B$3:$J$2003,9,FALSE)</f>
        <v>0</v>
      </c>
    </row>
    <row r="576" spans="1:8">
      <c r="A576" t="str">
        <f>Inv!I576</f>
        <v>J36938</v>
      </c>
      <c r="B576">
        <v>3030</v>
      </c>
      <c r="C576" t="str">
        <f>Inv!B576</f>
        <v>36050</v>
      </c>
      <c r="D576" t="str">
        <f>Inv!A576</f>
        <v>#10 X 1/2 Hex Drill Screw Z</v>
      </c>
      <c r="E576">
        <f>VLOOKUP($C576,Inv!$B$3:$J$2003,2,FALSE)</f>
        <v>5.5E-2</v>
      </c>
      <c r="F576">
        <f>VLOOKUP($C576,Inv!$B$3:$J$2003,5,FALSE)</f>
        <v>44.45</v>
      </c>
      <c r="G576">
        <f>VLOOKUP($C576,Inv!$B$3:$J$2003,3,FALSE)</f>
        <v>9.9000000000000005E-2</v>
      </c>
      <c r="H576">
        <f ca="1">VLOOKUP($C576,Inv!$B$3:$J$2003,9,FALSE)</f>
        <v>0</v>
      </c>
    </row>
    <row r="577" spans="1:8">
      <c r="A577" t="str">
        <f>Inv!I577</f>
        <v>J36938</v>
      </c>
      <c r="B577">
        <v>3030</v>
      </c>
      <c r="C577" t="str">
        <f>Inv!B577</f>
        <v>36055</v>
      </c>
      <c r="D577" t="str">
        <f>Inv!A577</f>
        <v>#10 X 3/4 Hex Drill Screw Z</v>
      </c>
      <c r="E577">
        <f>VLOOKUP($C577,Inv!$B$3:$J$2003,2,FALSE)</f>
        <v>5.7000000000000002E-2</v>
      </c>
      <c r="F577">
        <f>VLOOKUP($C577,Inv!$B$3:$J$2003,5,FALSE)</f>
        <v>44.45</v>
      </c>
      <c r="G577">
        <f>VLOOKUP($C577,Inv!$B$3:$J$2003,3,FALSE)</f>
        <v>0.10299999999999999</v>
      </c>
      <c r="H577">
        <f ca="1">VLOOKUP($C577,Inv!$B$3:$J$2003,9,FALSE)</f>
        <v>0</v>
      </c>
    </row>
    <row r="578" spans="1:8">
      <c r="A578" t="str">
        <f>Inv!I578</f>
        <v>J36938</v>
      </c>
      <c r="B578">
        <v>3030</v>
      </c>
      <c r="C578" t="str">
        <f>Inv!B578</f>
        <v>36061</v>
      </c>
      <c r="D578" t="str">
        <f>Inv!A578</f>
        <v>#8 x 3/4 Truss Head SDS</v>
      </c>
      <c r="E578">
        <f>VLOOKUP($C578,Inv!$B$3:$J$2003,2,FALSE)</f>
        <v>2.1999999999999999E-2</v>
      </c>
      <c r="F578">
        <f>VLOOKUP($C578,Inv!$B$3:$J$2003,5,FALSE)</f>
        <v>44.45</v>
      </c>
      <c r="G578">
        <f>VLOOKUP($C578,Inv!$B$3:$J$2003,3,FALSE)</f>
        <v>0.04</v>
      </c>
      <c r="H578">
        <f ca="1">VLOOKUP($C578,Inv!$B$3:$J$2003,9,FALSE)</f>
        <v>0</v>
      </c>
    </row>
    <row r="579" spans="1:8">
      <c r="A579" t="str">
        <f>Inv!I579</f>
        <v>J36938</v>
      </c>
      <c r="B579">
        <v>3030</v>
      </c>
      <c r="C579" t="str">
        <f>Inv!B579</f>
        <v>36065</v>
      </c>
      <c r="D579" t="str">
        <f>Inv!A579</f>
        <v>#10 X 1 Hex Drill Screw Z</v>
      </c>
      <c r="E579">
        <f>VLOOKUP($C579,Inv!$B$3:$J$2003,2,FALSE)</f>
        <v>9.0999999999999998E-2</v>
      </c>
      <c r="F579">
        <f>VLOOKUP($C579,Inv!$B$3:$J$2003,5,FALSE)</f>
        <v>44.45</v>
      </c>
      <c r="G579">
        <f>VLOOKUP($C579,Inv!$B$3:$J$2003,3,FALSE)</f>
        <v>0.16400000000000001</v>
      </c>
      <c r="H579">
        <f ca="1">VLOOKUP($C579,Inv!$B$3:$J$2003,9,FALSE)</f>
        <v>0</v>
      </c>
    </row>
    <row r="580" spans="1:8">
      <c r="A580" t="str">
        <f>Inv!I580</f>
        <v>J36938</v>
      </c>
      <c r="B580">
        <v>3030</v>
      </c>
      <c r="C580" t="str">
        <f>Inv!B580</f>
        <v>36070</v>
      </c>
      <c r="D580" t="str">
        <f>Inv!A580</f>
        <v>#10 X 1-1/2 Hex Drill Screw Z</v>
      </c>
      <c r="E580">
        <f>VLOOKUP($C580,Inv!$B$3:$J$2003,2,FALSE)</f>
        <v>0.105</v>
      </c>
      <c r="F580">
        <f>VLOOKUP($C580,Inv!$B$3:$J$2003,5,FALSE)</f>
        <v>44.45</v>
      </c>
      <c r="G580">
        <f>VLOOKUP($C580,Inv!$B$3:$J$2003,3,FALSE)</f>
        <v>0.189</v>
      </c>
      <c r="H580">
        <f ca="1">VLOOKUP($C580,Inv!$B$3:$J$2003,9,FALSE)</f>
        <v>0</v>
      </c>
    </row>
    <row r="581" spans="1:8">
      <c r="A581" t="str">
        <f>Inv!I581</f>
        <v>J36938</v>
      </c>
      <c r="B581">
        <v>3030</v>
      </c>
      <c r="C581" t="str">
        <f>Inv!B581</f>
        <v>36075</v>
      </c>
      <c r="D581" t="str">
        <f>Inv!A581</f>
        <v>#10 X 2 Hex Drill Screw Z</v>
      </c>
      <c r="E581">
        <f>VLOOKUP($C581,Inv!$B$3:$J$2003,2,FALSE)</f>
        <v>0.17499999999999999</v>
      </c>
      <c r="F581">
        <f>VLOOKUP($C581,Inv!$B$3:$J$2003,5,FALSE)</f>
        <v>44.45</v>
      </c>
      <c r="G581">
        <f>VLOOKUP($C581,Inv!$B$3:$J$2003,3,FALSE)</f>
        <v>0.315</v>
      </c>
      <c r="H581">
        <f ca="1">VLOOKUP($C581,Inv!$B$3:$J$2003,9,FALSE)</f>
        <v>0</v>
      </c>
    </row>
    <row r="582" spans="1:8">
      <c r="A582" t="str">
        <f>Inv!I582</f>
        <v>J36938</v>
      </c>
      <c r="B582">
        <v>3030</v>
      </c>
      <c r="C582" t="str">
        <f>Inv!B582</f>
        <v>36080</v>
      </c>
      <c r="D582" t="str">
        <f>Inv!A582</f>
        <v>#10 X 2 Hex/Slot SMS Z</v>
      </c>
      <c r="E582">
        <f>VLOOKUP($C582,Inv!$B$3:$J$2003,2,FALSE)</f>
        <v>8.8999999999999996E-2</v>
      </c>
      <c r="F582">
        <f>VLOOKUP($C582,Inv!$B$3:$J$2003,5,FALSE)</f>
        <v>44.45</v>
      </c>
      <c r="G582">
        <f>VLOOKUP($C582,Inv!$B$3:$J$2003,3,FALSE)</f>
        <v>0.16</v>
      </c>
      <c r="H582">
        <f ca="1">VLOOKUP($C582,Inv!$B$3:$J$2003,9,FALSE)</f>
        <v>0</v>
      </c>
    </row>
    <row r="583" spans="1:8">
      <c r="A583" t="str">
        <f>Inv!I583</f>
        <v>J36938</v>
      </c>
      <c r="B583">
        <v>3030</v>
      </c>
      <c r="C583" t="str">
        <f>Inv!B583</f>
        <v>36085</v>
      </c>
      <c r="D583" t="str">
        <f>Inv!A583</f>
        <v>#10 X 3 Hex/Slot SMS Z</v>
      </c>
      <c r="E583">
        <f>VLOOKUP($C583,Inv!$B$3:$J$2003,2,FALSE)</f>
        <v>0.14899999999999999</v>
      </c>
      <c r="F583">
        <f>VLOOKUP($C583,Inv!$B$3:$J$2003,5,FALSE)</f>
        <v>44.45</v>
      </c>
      <c r="G583">
        <f>VLOOKUP($C583,Inv!$B$3:$J$2003,3,FALSE)</f>
        <v>0.26800000000000002</v>
      </c>
      <c r="H583">
        <f ca="1">VLOOKUP($C583,Inv!$B$3:$J$2003,9,FALSE)</f>
        <v>0</v>
      </c>
    </row>
    <row r="584" spans="1:8">
      <c r="A584" t="str">
        <f>Inv!I584</f>
        <v>J36938</v>
      </c>
      <c r="B584">
        <v>3030</v>
      </c>
      <c r="C584" t="str">
        <f>Inv!B584</f>
        <v>36086</v>
      </c>
      <c r="D584" t="str">
        <f>Inv!A584</f>
        <v>#10 X 3 Tek 3 SDS</v>
      </c>
      <c r="E584">
        <f>VLOOKUP($C584,Inv!$B$3:$J$2003,2,FALSE)</f>
        <v>0.13600000000000001</v>
      </c>
      <c r="F584">
        <f>VLOOKUP($C584,Inv!$B$3:$J$2003,5,FALSE)</f>
        <v>44.45</v>
      </c>
      <c r="G584">
        <f>VLOOKUP($C584,Inv!$B$3:$J$2003,3,FALSE)</f>
        <v>0.245</v>
      </c>
      <c r="H584">
        <f ca="1">VLOOKUP($C584,Inv!$B$3:$J$2003,9,FALSE)</f>
        <v>0</v>
      </c>
    </row>
    <row r="585" spans="1:8">
      <c r="A585" t="str">
        <f>Inv!I585</f>
        <v>J36938</v>
      </c>
      <c r="B585">
        <v>3030</v>
      </c>
      <c r="C585" t="str">
        <f>Inv!B585</f>
        <v>36090</v>
      </c>
      <c r="D585" t="str">
        <f>Inv!A585</f>
        <v>#12 X 7/8 TEK 4 Drill Screw</v>
      </c>
      <c r="E585">
        <f>VLOOKUP($C585,Inv!$B$3:$J$2003,2,FALSE)</f>
        <v>0.14099999999999999</v>
      </c>
      <c r="F585">
        <f>VLOOKUP($C585,Inv!$B$3:$J$2003,5,FALSE)</f>
        <v>44.45</v>
      </c>
      <c r="G585">
        <f>VLOOKUP($C585,Inv!$B$3:$J$2003,3,FALSE)</f>
        <v>0.254</v>
      </c>
      <c r="H585">
        <f ca="1">VLOOKUP($C585,Inv!$B$3:$J$2003,9,FALSE)</f>
        <v>0</v>
      </c>
    </row>
    <row r="586" spans="1:8">
      <c r="A586" t="str">
        <f>Inv!I586</f>
        <v>J36938</v>
      </c>
      <c r="B586">
        <v>3030</v>
      </c>
      <c r="C586" t="str">
        <f>Inv!B586</f>
        <v>36095</v>
      </c>
      <c r="D586" t="str">
        <f>Inv!A586</f>
        <v>#12 X 1 TEKS 3 Drill Screw</v>
      </c>
      <c r="E586">
        <f>VLOOKUP($C586,Inv!$B$3:$J$2003,2,FALSE)</f>
        <v>0.105</v>
      </c>
      <c r="F586">
        <f>VLOOKUP($C586,Inv!$B$3:$J$2003,5,FALSE)</f>
        <v>44.45</v>
      </c>
      <c r="G586">
        <f>VLOOKUP($C586,Inv!$B$3:$J$2003,3,FALSE)</f>
        <v>0.189</v>
      </c>
      <c r="H586">
        <f ca="1">VLOOKUP($C586,Inv!$B$3:$J$2003,9,FALSE)</f>
        <v>0</v>
      </c>
    </row>
    <row r="587" spans="1:8">
      <c r="A587" t="str">
        <f>Inv!I587</f>
        <v>J36938</v>
      </c>
      <c r="B587">
        <v>3030</v>
      </c>
      <c r="C587" t="str">
        <f>Inv!B587</f>
        <v>36100</v>
      </c>
      <c r="D587" t="str">
        <f>Inv!A587</f>
        <v>#12 X 1-1/4" HEX WSHR HD SELF Drill</v>
      </c>
      <c r="E587">
        <f>VLOOKUP($C587,Inv!$B$3:$J$2003,2,FALSE)</f>
        <v>0.17100000000000001</v>
      </c>
      <c r="F587">
        <f>VLOOKUP($C587,Inv!$B$3:$J$2003,5,FALSE)</f>
        <v>44.45</v>
      </c>
      <c r="G587">
        <f>VLOOKUP($C587,Inv!$B$3:$J$2003,3,FALSE)</f>
        <v>0.308</v>
      </c>
      <c r="H587">
        <f ca="1">VLOOKUP($C587,Inv!$B$3:$J$2003,9,FALSE)</f>
        <v>0</v>
      </c>
    </row>
    <row r="588" spans="1:8">
      <c r="A588" t="str">
        <f>Inv!I588</f>
        <v>J36938</v>
      </c>
      <c r="B588">
        <v>3030</v>
      </c>
      <c r="C588" t="str">
        <f>Inv!B588</f>
        <v>36105</v>
      </c>
      <c r="D588" t="str">
        <f>Inv!A588</f>
        <v>#12 X 1-1/2 TEKS 2 Drll Scrw</v>
      </c>
      <c r="E588">
        <f>VLOOKUP($C588,Inv!$B$3:$J$2003,2,FALSE)</f>
        <v>0.13100000000000001</v>
      </c>
      <c r="F588">
        <f>VLOOKUP($C588,Inv!$B$3:$J$2003,5,FALSE)</f>
        <v>44.45</v>
      </c>
      <c r="G588">
        <f>VLOOKUP($C588,Inv!$B$3:$J$2003,3,FALSE)</f>
        <v>0.23599999999999999</v>
      </c>
      <c r="H588">
        <f ca="1">VLOOKUP($C588,Inv!$B$3:$J$2003,9,FALSE)</f>
        <v>0</v>
      </c>
    </row>
    <row r="589" spans="1:8">
      <c r="A589" t="str">
        <f>Inv!I589</f>
        <v>J36938</v>
      </c>
      <c r="B589">
        <v>3030</v>
      </c>
      <c r="C589" t="str">
        <f>Inv!B589</f>
        <v>36107</v>
      </c>
      <c r="D589" t="str">
        <f>Inv!A589</f>
        <v>#12 x 1-1/2 SMS Z</v>
      </c>
      <c r="E589">
        <f>VLOOKUP($C589,Inv!$B$3:$J$2003,2,FALSE)</f>
        <v>9.2999999999999999E-2</v>
      </c>
      <c r="F589">
        <f>VLOOKUP($C589,Inv!$B$3:$J$2003,5,FALSE)</f>
        <v>44.45</v>
      </c>
      <c r="G589">
        <f>VLOOKUP($C589,Inv!$B$3:$J$2003,3,FALSE)</f>
        <v>0.16700000000000001</v>
      </c>
      <c r="H589">
        <f ca="1">VLOOKUP($C589,Inv!$B$3:$J$2003,9,FALSE)</f>
        <v>0</v>
      </c>
    </row>
    <row r="590" spans="1:8">
      <c r="A590" t="str">
        <f>Inv!I590</f>
        <v>J36938</v>
      </c>
      <c r="B590">
        <v>3030</v>
      </c>
      <c r="C590" t="str">
        <f>Inv!B590</f>
        <v>36108</v>
      </c>
      <c r="D590" t="str">
        <f>Inv!A590</f>
        <v>#12 X 1-1/2 TEK 5 SDS</v>
      </c>
      <c r="E590">
        <f>VLOOKUP($C590,Inv!$B$3:$J$2003,2,FALSE)</f>
        <v>0.54100000000000004</v>
      </c>
      <c r="F590">
        <f>VLOOKUP($C590,Inv!$B$3:$J$2003,5,FALSE)</f>
        <v>44.45</v>
      </c>
      <c r="G590">
        <f>VLOOKUP($C590,Inv!$B$3:$J$2003,3,FALSE)</f>
        <v>0.97399999999999998</v>
      </c>
      <c r="H590">
        <f ca="1">VLOOKUP($C590,Inv!$B$3:$J$2003,9,FALSE)</f>
        <v>0</v>
      </c>
    </row>
    <row r="591" spans="1:8">
      <c r="A591" t="str">
        <f>Inv!I591</f>
        <v>J36938</v>
      </c>
      <c r="B591">
        <v>3030</v>
      </c>
      <c r="C591" t="str">
        <f>Inv!B591</f>
        <v>36110</v>
      </c>
      <c r="D591" t="str">
        <f>Inv!A591</f>
        <v>#12 X 2 TEKS 2 Drill Screw</v>
      </c>
      <c r="E591">
        <f>VLOOKUP($C591,Inv!$B$3:$J$2003,2,FALSE)</f>
        <v>0.22500000000000001</v>
      </c>
      <c r="F591">
        <f>VLOOKUP($C591,Inv!$B$3:$J$2003,5,FALSE)</f>
        <v>44.45</v>
      </c>
      <c r="G591">
        <f>VLOOKUP($C591,Inv!$B$3:$J$2003,3,FALSE)</f>
        <v>0.40500000000000003</v>
      </c>
      <c r="H591">
        <f ca="1">VLOOKUP($C591,Inv!$B$3:$J$2003,9,FALSE)</f>
        <v>0</v>
      </c>
    </row>
    <row r="592" spans="1:8">
      <c r="A592" t="str">
        <f>Inv!I592</f>
        <v>J36938</v>
      </c>
      <c r="B592">
        <v>3030</v>
      </c>
      <c r="C592" t="str">
        <f>Inv!B592</f>
        <v>36115</v>
      </c>
      <c r="D592" t="str">
        <f>Inv!A592</f>
        <v>#12 X 2 TEK 5 Drill Screw</v>
      </c>
      <c r="E592">
        <f>VLOOKUP($C592,Inv!$B$3:$J$2003,2,FALSE)</f>
        <v>0.215</v>
      </c>
      <c r="F592">
        <f>VLOOKUP($C592,Inv!$B$3:$J$2003,5,FALSE)</f>
        <v>44.45</v>
      </c>
      <c r="G592">
        <f>VLOOKUP($C592,Inv!$B$3:$J$2003,3,FALSE)</f>
        <v>0.38700000000000001</v>
      </c>
      <c r="H592">
        <f ca="1">VLOOKUP($C592,Inv!$B$3:$J$2003,9,FALSE)</f>
        <v>0</v>
      </c>
    </row>
    <row r="593" spans="1:8">
      <c r="A593" t="str">
        <f>Inv!I593</f>
        <v>J36938</v>
      </c>
      <c r="B593">
        <v>3030</v>
      </c>
      <c r="C593" t="str">
        <f>Inv!B593</f>
        <v>36120</v>
      </c>
      <c r="D593" t="str">
        <f>Inv!A593</f>
        <v>#12 X 2 Hex Drill Screw Z</v>
      </c>
      <c r="E593">
        <f>VLOOKUP($C593,Inv!$B$3:$J$2003,2,FALSE)</f>
        <v>0.14099999999999999</v>
      </c>
      <c r="F593">
        <f>VLOOKUP($C593,Inv!$B$3:$J$2003,5,FALSE)</f>
        <v>44.45</v>
      </c>
      <c r="G593">
        <f>VLOOKUP($C593,Inv!$B$3:$J$2003,3,FALSE)</f>
        <v>0.254</v>
      </c>
      <c r="H593">
        <f ca="1">VLOOKUP($C593,Inv!$B$3:$J$2003,9,FALSE)</f>
        <v>0</v>
      </c>
    </row>
    <row r="594" spans="1:8">
      <c r="A594" t="str">
        <f>Inv!I594</f>
        <v>J36938</v>
      </c>
      <c r="B594">
        <v>3030</v>
      </c>
      <c r="C594" t="str">
        <f>Inv!B594</f>
        <v>36122</v>
      </c>
      <c r="D594" t="str">
        <f>Inv!A594</f>
        <v>#12 X 3 SMS Z</v>
      </c>
      <c r="E594">
        <f>VLOOKUP($C594,Inv!$B$3:$J$2003,2,FALSE)</f>
        <v>0.113</v>
      </c>
      <c r="F594">
        <f>VLOOKUP($C594,Inv!$B$3:$J$2003,5,FALSE)</f>
        <v>44.45</v>
      </c>
      <c r="G594">
        <f>VLOOKUP($C594,Inv!$B$3:$J$2003,3,FALSE)</f>
        <v>0.20300000000000001</v>
      </c>
      <c r="H594">
        <f ca="1">VLOOKUP($C594,Inv!$B$3:$J$2003,9,FALSE)</f>
        <v>0</v>
      </c>
    </row>
    <row r="595" spans="1:8">
      <c r="A595" t="str">
        <f>Inv!I595</f>
        <v>J36938</v>
      </c>
      <c r="B595">
        <v>3030</v>
      </c>
      <c r="C595" t="str">
        <f>Inv!B595</f>
        <v>36125</v>
      </c>
      <c r="D595" t="str">
        <f>Inv!A595</f>
        <v>#14 X 3/4 Hex/Slot SMS Z</v>
      </c>
      <c r="E595">
        <f>VLOOKUP($C595,Inv!$B$3:$J$2003,2,FALSE)</f>
        <v>0.12</v>
      </c>
      <c r="F595">
        <f>VLOOKUP($C595,Inv!$B$3:$J$2003,5,FALSE)</f>
        <v>44.45</v>
      </c>
      <c r="G595">
        <f>VLOOKUP($C595,Inv!$B$3:$J$2003,3,FALSE)</f>
        <v>0.216</v>
      </c>
      <c r="H595">
        <f ca="1">VLOOKUP($C595,Inv!$B$3:$J$2003,9,FALSE)</f>
        <v>0</v>
      </c>
    </row>
    <row r="596" spans="1:8">
      <c r="A596" t="str">
        <f>Inv!I596</f>
        <v>J36938</v>
      </c>
      <c r="B596">
        <v>3030</v>
      </c>
      <c r="C596" t="str">
        <f>Inv!B596</f>
        <v>36130</v>
      </c>
      <c r="D596" t="str">
        <f>Inv!A596</f>
        <v>#14 X 1 Hex/Slot SMS Z</v>
      </c>
      <c r="E596">
        <f>VLOOKUP($C596,Inv!$B$3:$J$2003,2,FALSE)</f>
        <v>0.159</v>
      </c>
      <c r="F596">
        <f>VLOOKUP($C596,Inv!$B$3:$J$2003,5,FALSE)</f>
        <v>44.45</v>
      </c>
      <c r="G596">
        <f>VLOOKUP($C596,Inv!$B$3:$J$2003,3,FALSE)</f>
        <v>0.28599999999999998</v>
      </c>
      <c r="H596">
        <f ca="1">VLOOKUP($C596,Inv!$B$3:$J$2003,9,FALSE)</f>
        <v>0</v>
      </c>
    </row>
    <row r="597" spans="1:8">
      <c r="A597" t="str">
        <f>Inv!I597</f>
        <v>J36938</v>
      </c>
      <c r="B597">
        <v>3030</v>
      </c>
      <c r="C597" t="str">
        <f>Inv!B597</f>
        <v>36135</v>
      </c>
      <c r="D597" t="str">
        <f>Inv!A597</f>
        <v>#14 X 1-1/2 Hex/Slot SMS Z</v>
      </c>
      <c r="E597">
        <f>VLOOKUP($C597,Inv!$B$3:$J$2003,2,FALSE)</f>
        <v>0.108</v>
      </c>
      <c r="F597">
        <f>VLOOKUP($C597,Inv!$B$3:$J$2003,5,FALSE)</f>
        <v>44.45</v>
      </c>
      <c r="G597">
        <f>VLOOKUP($C597,Inv!$B$3:$J$2003,3,FALSE)</f>
        <v>0.19400000000000001</v>
      </c>
      <c r="H597">
        <f ca="1">VLOOKUP($C597,Inv!$B$3:$J$2003,9,FALSE)</f>
        <v>0</v>
      </c>
    </row>
    <row r="598" spans="1:8">
      <c r="A598" t="str">
        <f>Inv!I598</f>
        <v>J36938</v>
      </c>
      <c r="B598">
        <v>3030</v>
      </c>
      <c r="C598" t="str">
        <f>Inv!B598</f>
        <v>36140</v>
      </c>
      <c r="D598" t="str">
        <f>Inv!A598</f>
        <v>#14 X 2 Hex/Slot SMS Z</v>
      </c>
      <c r="E598">
        <f>VLOOKUP($C598,Inv!$B$3:$J$2003,2,FALSE)</f>
        <v>0.157</v>
      </c>
      <c r="F598">
        <f>VLOOKUP($C598,Inv!$B$3:$J$2003,5,FALSE)</f>
        <v>44.45</v>
      </c>
      <c r="G598">
        <f>VLOOKUP($C598,Inv!$B$3:$J$2003,3,FALSE)</f>
        <v>0.28299999999999997</v>
      </c>
      <c r="H598">
        <f ca="1">VLOOKUP($C598,Inv!$B$3:$J$2003,9,FALSE)</f>
        <v>0</v>
      </c>
    </row>
    <row r="599" spans="1:8">
      <c r="A599" t="str">
        <f>Inv!I599</f>
        <v>J36938</v>
      </c>
      <c r="B599">
        <v>3030</v>
      </c>
      <c r="C599" t="str">
        <f>Inv!B599</f>
        <v>36145</v>
      </c>
      <c r="D599" t="str">
        <f>Inv!A599</f>
        <v>#14 X 3 Hex/Slot SMS Z</v>
      </c>
      <c r="E599">
        <f>VLOOKUP($C599,Inv!$B$3:$J$2003,2,FALSE)</f>
        <v>0.313</v>
      </c>
      <c r="F599">
        <f>VLOOKUP($C599,Inv!$B$3:$J$2003,5,FALSE)</f>
        <v>44.45</v>
      </c>
      <c r="G599">
        <f>VLOOKUP($C599,Inv!$B$3:$J$2003,3,FALSE)</f>
        <v>0.56299999999999994</v>
      </c>
      <c r="H599">
        <f ca="1">VLOOKUP($C599,Inv!$B$3:$J$2003,9,FALSE)</f>
        <v>0</v>
      </c>
    </row>
    <row r="600" spans="1:8">
      <c r="A600" t="str">
        <f>Inv!I600</f>
        <v>J36938</v>
      </c>
      <c r="B600">
        <v>3030</v>
      </c>
      <c r="C600" t="str">
        <f>Inv!B600</f>
        <v>36150</v>
      </c>
      <c r="D600" t="str">
        <f>Inv!A600</f>
        <v>NR-1/4-14 X 3/4 TEKS 3 Drll Scrw</v>
      </c>
      <c r="E600">
        <f>VLOOKUP($C600,Inv!$B$3:$J$2003,2,FALSE)</f>
        <v>0.09</v>
      </c>
      <c r="F600">
        <f>VLOOKUP($C600,Inv!$B$3:$J$2003,5,FALSE)</f>
        <v>44.45</v>
      </c>
      <c r="G600">
        <f>VLOOKUP($C600,Inv!$B$3:$J$2003,3,FALSE)</f>
        <v>0.16200000000000001</v>
      </c>
      <c r="H600">
        <f ca="1">VLOOKUP($C600,Inv!$B$3:$J$2003,9,FALSE)</f>
        <v>0</v>
      </c>
    </row>
    <row r="601" spans="1:8">
      <c r="A601" t="str">
        <f>Inv!I601</f>
        <v>J36938</v>
      </c>
      <c r="B601">
        <v>3030</v>
      </c>
      <c r="C601" t="str">
        <f>Inv!B601</f>
        <v>36155</v>
      </c>
      <c r="D601" t="str">
        <f>Inv!A601</f>
        <v>1/4-14 X 1 TEKS 3 Drill Screw</v>
      </c>
      <c r="E601">
        <f>VLOOKUP($C601,Inv!$B$3:$J$2003,2,FALSE)</f>
        <v>0.1</v>
      </c>
      <c r="F601">
        <f>VLOOKUP($C601,Inv!$B$3:$J$2003,5,FALSE)</f>
        <v>44.45</v>
      </c>
      <c r="G601">
        <f>VLOOKUP($C601,Inv!$B$3:$J$2003,3,FALSE)</f>
        <v>0.18</v>
      </c>
      <c r="H601">
        <f ca="1">VLOOKUP($C601,Inv!$B$3:$J$2003,9,FALSE)</f>
        <v>0</v>
      </c>
    </row>
    <row r="602" spans="1:8">
      <c r="A602" t="str">
        <f>Inv!I602</f>
        <v>J36938</v>
      </c>
      <c r="B602">
        <v>3030</v>
      </c>
      <c r="C602" t="str">
        <f>Inv!B602</f>
        <v>36160</v>
      </c>
      <c r="D602" t="str">
        <f>Inv!A602</f>
        <v>1/4-14 X 1-1/2 TEKS 3 DrllScrw</v>
      </c>
      <c r="E602">
        <f>VLOOKUP($C602,Inv!$B$3:$J$2003,2,FALSE)</f>
        <v>0.13700000000000001</v>
      </c>
      <c r="F602">
        <f>VLOOKUP($C602,Inv!$B$3:$J$2003,5,FALSE)</f>
        <v>44.45</v>
      </c>
      <c r="G602">
        <f>VLOOKUP($C602,Inv!$B$3:$J$2003,3,FALSE)</f>
        <v>0.247</v>
      </c>
      <c r="H602">
        <f ca="1">VLOOKUP($C602,Inv!$B$3:$J$2003,9,FALSE)</f>
        <v>0</v>
      </c>
    </row>
    <row r="603" spans="1:8">
      <c r="A603" t="str">
        <f>Inv!I603</f>
        <v>J36938</v>
      </c>
      <c r="B603">
        <v>3030</v>
      </c>
      <c r="C603" t="str">
        <f>Inv!B603</f>
        <v>36162</v>
      </c>
      <c r="D603" t="str">
        <f>Inv!A603</f>
        <v>1/4-14 X 1-1/2" TEK3 W/ Washer</v>
      </c>
      <c r="E603">
        <f>VLOOKUP($C603,Inv!$B$3:$J$2003,2,FALSE)</f>
        <v>0.16900000000000001</v>
      </c>
      <c r="F603">
        <f>VLOOKUP($C603,Inv!$B$3:$J$2003,5,FALSE)</f>
        <v>44.45</v>
      </c>
      <c r="G603">
        <f>VLOOKUP($C603,Inv!$B$3:$J$2003,3,FALSE)</f>
        <v>0.30399999999999999</v>
      </c>
      <c r="H603">
        <f ca="1">VLOOKUP($C603,Inv!$B$3:$J$2003,9,FALSE)</f>
        <v>0</v>
      </c>
    </row>
    <row r="604" spans="1:8">
      <c r="A604" t="str">
        <f>Inv!I604</f>
        <v>J36938</v>
      </c>
      <c r="B604">
        <v>3030</v>
      </c>
      <c r="C604" t="str">
        <f>Inv!B604</f>
        <v>36165</v>
      </c>
      <c r="D604" t="str">
        <f>Inv!A604</f>
        <v>1/4-14 X 2 TEKS 3 Drill Screw</v>
      </c>
      <c r="E604">
        <f>VLOOKUP($C604,Inv!$B$3:$J$2003,2,FALSE)</f>
        <v>0.192</v>
      </c>
      <c r="F604">
        <f>VLOOKUP($C604,Inv!$B$3:$J$2003,5,FALSE)</f>
        <v>44.45</v>
      </c>
      <c r="G604">
        <f>VLOOKUP($C604,Inv!$B$3:$J$2003,3,FALSE)</f>
        <v>0.34599999999999997</v>
      </c>
      <c r="H604">
        <f ca="1">VLOOKUP($C604,Inv!$B$3:$J$2003,9,FALSE)</f>
        <v>0</v>
      </c>
    </row>
    <row r="605" spans="1:8">
      <c r="A605" t="str">
        <f>Inv!I605</f>
        <v>J36938</v>
      </c>
      <c r="B605">
        <v>3030</v>
      </c>
      <c r="C605" t="str">
        <f>Inv!B605</f>
        <v>36170</v>
      </c>
      <c r="D605" t="str">
        <f>Inv!A605</f>
        <v>1/4-14 X 3 TEKS 3 Drill Screw</v>
      </c>
      <c r="E605">
        <f>VLOOKUP($C605,Inv!$B$3:$J$2003,2,FALSE)</f>
        <v>0.24</v>
      </c>
      <c r="F605">
        <f>VLOOKUP($C605,Inv!$B$3:$J$2003,5,FALSE)</f>
        <v>44.45</v>
      </c>
      <c r="G605">
        <f>VLOOKUP($C605,Inv!$B$3:$J$2003,3,FALSE)</f>
        <v>0.432</v>
      </c>
      <c r="H605">
        <f ca="1">VLOOKUP($C605,Inv!$B$3:$J$2003,9,FALSE)</f>
        <v>0</v>
      </c>
    </row>
    <row r="606" spans="1:8">
      <c r="A606" t="str">
        <f>Inv!I606</f>
        <v>J36938</v>
      </c>
      <c r="B606">
        <v>3030</v>
      </c>
      <c r="C606" t="str">
        <f>Inv!B606</f>
        <v>36174</v>
      </c>
      <c r="D606" t="str">
        <f>Inv!A606</f>
        <v>1/4-20 X 3 TEK 5 Drill Screw 5/16 Hex</v>
      </c>
      <c r="E606">
        <f>VLOOKUP($C606,Inv!$B$3:$J$2003,2,FALSE)</f>
        <v>0.44900000000000001</v>
      </c>
      <c r="F606">
        <f>VLOOKUP($C606,Inv!$B$3:$J$2003,5,FALSE)</f>
        <v>44.45</v>
      </c>
      <c r="G606">
        <f>VLOOKUP($C606,Inv!$B$3:$J$2003,3,FALSE)</f>
        <v>0.80800000000000005</v>
      </c>
      <c r="H606">
        <f ca="1">VLOOKUP($C606,Inv!$B$3:$J$2003,9,FALSE)</f>
        <v>0</v>
      </c>
    </row>
    <row r="607" spans="1:8">
      <c r="A607" t="str">
        <f>Inv!I607</f>
        <v>J36938</v>
      </c>
      <c r="B607">
        <v>3030</v>
      </c>
      <c r="C607" t="str">
        <f>Inv!B607</f>
        <v>36175</v>
      </c>
      <c r="D607" t="str">
        <f>Inv!A607</f>
        <v>1/4 X 6 TEKS 5 Drill Screw</v>
      </c>
      <c r="E607">
        <f>VLOOKUP($C607,Inv!$B$3:$J$2003,2,FALSE)</f>
        <v>1.875</v>
      </c>
      <c r="F607">
        <f>VLOOKUP($C607,Inv!$B$3:$J$2003,5,FALSE)</f>
        <v>44.45</v>
      </c>
      <c r="G607">
        <f>VLOOKUP($C607,Inv!$B$3:$J$2003,3,FALSE)</f>
        <v>3.375</v>
      </c>
      <c r="H607">
        <f ca="1">VLOOKUP($C607,Inv!$B$3:$J$2003,9,FALSE)</f>
        <v>0</v>
      </c>
    </row>
    <row r="608" spans="1:8">
      <c r="A608" t="str">
        <f>Inv!I608</f>
        <v>J36938</v>
      </c>
      <c r="B608">
        <v>3030</v>
      </c>
      <c r="C608" t="str">
        <f>Inv!B608</f>
        <v>36180</v>
      </c>
      <c r="D608" t="str">
        <f>Inv!A608</f>
        <v>1/4 X 8 TEKS 5 Drill Screw</v>
      </c>
      <c r="E608">
        <f>VLOOKUP($C608,Inv!$B$3:$J$2003,2,FALSE)</f>
        <v>2.5350000000000001</v>
      </c>
      <c r="F608">
        <f>VLOOKUP($C608,Inv!$B$3:$J$2003,5,FALSE)</f>
        <v>44.45</v>
      </c>
      <c r="G608">
        <f>VLOOKUP($C608,Inv!$B$3:$J$2003,3,FALSE)</f>
        <v>4.5629999999999997</v>
      </c>
      <c r="H608">
        <f ca="1">VLOOKUP($C608,Inv!$B$3:$J$2003,9,FALSE)</f>
        <v>0</v>
      </c>
    </row>
    <row r="609" spans="1:8">
      <c r="A609" t="str">
        <f>Inv!I609</f>
        <v>J36938</v>
      </c>
      <c r="B609">
        <v>3030</v>
      </c>
      <c r="C609" t="str">
        <f>Inv!B609</f>
        <v>36185</v>
      </c>
      <c r="D609" t="str">
        <f>Inv!A609</f>
        <v>1/4 X 1-1/4 Concrete Screw</v>
      </c>
      <c r="E609">
        <f>VLOOKUP($C609,Inv!$B$3:$J$2003,2,FALSE)</f>
        <v>0.188</v>
      </c>
      <c r="F609">
        <f>VLOOKUP($C609,Inv!$B$3:$J$2003,5,FALSE)</f>
        <v>44.45</v>
      </c>
      <c r="G609">
        <f>VLOOKUP($C609,Inv!$B$3:$J$2003,3,FALSE)</f>
        <v>0.33800000000000002</v>
      </c>
      <c r="H609">
        <f ca="1">VLOOKUP($C609,Inv!$B$3:$J$2003,9,FALSE)</f>
        <v>0</v>
      </c>
    </row>
    <row r="610" spans="1:8">
      <c r="A610" t="str">
        <f>Inv!I610</f>
        <v>J36938</v>
      </c>
      <c r="B610">
        <v>3030</v>
      </c>
      <c r="C610" t="str">
        <f>Inv!B610</f>
        <v>36190</v>
      </c>
      <c r="D610" t="str">
        <f>Inv!A610</f>
        <v>1/4 X 1-3/4 Concrete Screw</v>
      </c>
      <c r="E610">
        <f>VLOOKUP($C610,Inv!$B$3:$J$2003,2,FALSE)</f>
        <v>0.218</v>
      </c>
      <c r="F610">
        <f>VLOOKUP($C610,Inv!$B$3:$J$2003,5,FALSE)</f>
        <v>44.45</v>
      </c>
      <c r="G610">
        <f>VLOOKUP($C610,Inv!$B$3:$J$2003,3,FALSE)</f>
        <v>0.39200000000000002</v>
      </c>
      <c r="H610">
        <f ca="1">VLOOKUP($C610,Inv!$B$3:$J$2003,9,FALSE)</f>
        <v>0</v>
      </c>
    </row>
    <row r="611" spans="1:8">
      <c r="A611" t="str">
        <f>Inv!I611</f>
        <v>J36938</v>
      </c>
      <c r="B611">
        <v>3030</v>
      </c>
      <c r="C611" t="str">
        <f>Inv!B611</f>
        <v>36195</v>
      </c>
      <c r="D611" t="str">
        <f>Inv!A611</f>
        <v>1/4 X 2-1/4 Concrete Screw</v>
      </c>
      <c r="E611">
        <f>VLOOKUP($C611,Inv!$B$3:$J$2003,2,FALSE)</f>
        <v>0.20200000000000001</v>
      </c>
      <c r="F611">
        <f>VLOOKUP($C611,Inv!$B$3:$J$2003,5,FALSE)</f>
        <v>44.45</v>
      </c>
      <c r="G611">
        <f>VLOOKUP($C611,Inv!$B$3:$J$2003,3,FALSE)</f>
        <v>0.36399999999999999</v>
      </c>
      <c r="H611">
        <f ca="1">VLOOKUP($C611,Inv!$B$3:$J$2003,9,FALSE)</f>
        <v>0</v>
      </c>
    </row>
    <row r="612" spans="1:8">
      <c r="A612" t="str">
        <f>Inv!I612</f>
        <v>J36938</v>
      </c>
      <c r="B612">
        <v>3030</v>
      </c>
      <c r="C612" t="str">
        <f>Inv!B612</f>
        <v>36197</v>
      </c>
      <c r="D612" t="str">
        <f>Inv!A612</f>
        <v>1/4 X 2-3/4 Concrete Screw</v>
      </c>
      <c r="E612">
        <f>VLOOKUP($C612,Inv!$B$3:$J$2003,2,FALSE)</f>
        <v>0.30399999999999999</v>
      </c>
      <c r="F612">
        <f>VLOOKUP($C612,Inv!$B$3:$J$2003,5,FALSE)</f>
        <v>44.45</v>
      </c>
      <c r="G612">
        <f>VLOOKUP($C612,Inv!$B$3:$J$2003,3,FALSE)</f>
        <v>0.54700000000000004</v>
      </c>
      <c r="H612">
        <f ca="1">VLOOKUP($C612,Inv!$B$3:$J$2003,9,FALSE)</f>
        <v>0</v>
      </c>
    </row>
    <row r="613" spans="1:8">
      <c r="A613" t="str">
        <f>Inv!I613</f>
        <v>J36938</v>
      </c>
      <c r="B613">
        <v>3030</v>
      </c>
      <c r="C613" t="str">
        <f>Inv!B613</f>
        <v>36198</v>
      </c>
      <c r="D613" t="str">
        <f>Inv!A613</f>
        <v>1/4 X 3-1/4 Concrete Screw</v>
      </c>
      <c r="E613">
        <f>VLOOKUP($C613,Inv!$B$3:$J$2003,2,FALSE)</f>
        <v>0.32</v>
      </c>
      <c r="F613">
        <f>VLOOKUP($C613,Inv!$B$3:$J$2003,5,FALSE)</f>
        <v>44.45</v>
      </c>
      <c r="G613">
        <f>VLOOKUP($C613,Inv!$B$3:$J$2003,3,FALSE)</f>
        <v>0.57599999999999996</v>
      </c>
      <c r="H613">
        <f ca="1">VLOOKUP($C613,Inv!$B$3:$J$2003,9,FALSE)</f>
        <v>0</v>
      </c>
    </row>
    <row r="614" spans="1:8">
      <c r="A614" t="str">
        <f>Inv!I614</f>
        <v>J36938</v>
      </c>
      <c r="B614">
        <v>3030</v>
      </c>
      <c r="C614" t="str">
        <f>Inv!B614</f>
        <v>36200</v>
      </c>
      <c r="D614" t="str">
        <f>Inv!A614</f>
        <v>1/4 X 3-3/4 Concrete Screw</v>
      </c>
      <c r="E614">
        <f>VLOOKUP($C614,Inv!$B$3:$J$2003,2,FALSE)</f>
        <v>0.39800000000000002</v>
      </c>
      <c r="F614">
        <f>VLOOKUP($C614,Inv!$B$3:$J$2003,5,FALSE)</f>
        <v>44.45</v>
      </c>
      <c r="G614">
        <f>VLOOKUP($C614,Inv!$B$3:$J$2003,3,FALSE)</f>
        <v>0.71599999999999997</v>
      </c>
      <c r="H614">
        <f ca="1">VLOOKUP($C614,Inv!$B$3:$J$2003,9,FALSE)</f>
        <v>0</v>
      </c>
    </row>
    <row r="615" spans="1:8">
      <c r="A615" t="str">
        <f>Inv!I615</f>
        <v>J36938</v>
      </c>
      <c r="B615">
        <v>3030</v>
      </c>
      <c r="C615" t="str">
        <f>Inv!B615</f>
        <v>36205</v>
      </c>
      <c r="D615" t="str">
        <f>Inv!A615</f>
        <v>1/4 X 4 Concrete Screw</v>
      </c>
      <c r="E615">
        <f>VLOOKUP($C615,Inv!$B$3:$J$2003,2,FALSE)</f>
        <v>0.45</v>
      </c>
      <c r="F615">
        <f>VLOOKUP($C615,Inv!$B$3:$J$2003,5,FALSE)</f>
        <v>44.45</v>
      </c>
      <c r="G615">
        <f>VLOOKUP($C615,Inv!$B$3:$J$2003,3,FALSE)</f>
        <v>0.81</v>
      </c>
      <c r="H615">
        <f ca="1">VLOOKUP($C615,Inv!$B$3:$J$2003,9,FALSE)</f>
        <v>0</v>
      </c>
    </row>
    <row r="616" spans="1:8">
      <c r="A616" t="str">
        <f>Inv!I616</f>
        <v>J36938</v>
      </c>
      <c r="B616">
        <v>3030</v>
      </c>
      <c r="C616" t="str">
        <f>Inv!B616</f>
        <v>36215</v>
      </c>
      <c r="D616" t="str">
        <f>Inv!A616</f>
        <v>1/4 X 6 Concrete Screw</v>
      </c>
      <c r="E616">
        <f>VLOOKUP($C616,Inv!$B$3:$J$2003,2,FALSE)</f>
        <v>0.30099999999999999</v>
      </c>
      <c r="F616">
        <f>VLOOKUP($C616,Inv!$B$3:$J$2003,5,FALSE)</f>
        <v>44.45</v>
      </c>
      <c r="G616">
        <f>VLOOKUP($C616,Inv!$B$3:$J$2003,3,FALSE)</f>
        <v>0.54200000000000004</v>
      </c>
      <c r="H616">
        <f ca="1">VLOOKUP($C616,Inv!$B$3:$J$2003,9,FALSE)</f>
        <v>0</v>
      </c>
    </row>
    <row r="617" spans="1:8">
      <c r="A617" t="str">
        <f>Inv!I617</f>
        <v>J36938</v>
      </c>
      <c r="B617">
        <v>3030</v>
      </c>
      <c r="C617" t="str">
        <f>Inv!B617</f>
        <v>36240</v>
      </c>
      <c r="D617" t="str">
        <f>Inv!A617</f>
        <v>#8 X 1 Drywall Screw</v>
      </c>
      <c r="E617">
        <f>VLOOKUP($C617,Inv!$B$3:$J$2003,2,FALSE)</f>
        <v>0.02</v>
      </c>
      <c r="F617">
        <f>VLOOKUP($C617,Inv!$B$3:$J$2003,5,FALSE)</f>
        <v>44.45</v>
      </c>
      <c r="G617">
        <f>VLOOKUP($C617,Inv!$B$3:$J$2003,3,FALSE)</f>
        <v>3.5999999999999997E-2</v>
      </c>
      <c r="H617">
        <f ca="1">VLOOKUP($C617,Inv!$B$3:$J$2003,9,FALSE)</f>
        <v>0</v>
      </c>
    </row>
    <row r="618" spans="1:8">
      <c r="A618" t="str">
        <f>Inv!I618</f>
        <v>J36938</v>
      </c>
      <c r="B618">
        <v>3030</v>
      </c>
      <c r="C618" t="str">
        <f>Inv!B618</f>
        <v>36245</v>
      </c>
      <c r="D618" t="str">
        <f>Inv!A618</f>
        <v>#8 X 1-1/2 Drywall Screw</v>
      </c>
      <c r="E618">
        <f>VLOOKUP($C618,Inv!$B$3:$J$2003,2,FALSE)</f>
        <v>7.4999999999999997E-2</v>
      </c>
      <c r="F618">
        <f>VLOOKUP($C618,Inv!$B$3:$J$2003,5,FALSE)</f>
        <v>44.45</v>
      </c>
      <c r="G618">
        <f>VLOOKUP($C618,Inv!$B$3:$J$2003,3,FALSE)</f>
        <v>0.13500000000000001</v>
      </c>
      <c r="H618">
        <f ca="1">VLOOKUP($C618,Inv!$B$3:$J$2003,9,FALSE)</f>
        <v>0</v>
      </c>
    </row>
    <row r="619" spans="1:8">
      <c r="A619" t="str">
        <f>Inv!I619</f>
        <v>J36938</v>
      </c>
      <c r="B619">
        <v>3030</v>
      </c>
      <c r="C619" t="str">
        <f>Inv!B619</f>
        <v>36250</v>
      </c>
      <c r="D619" t="str">
        <f>Inv!A619</f>
        <v>#8 X 2 Drywall Screw</v>
      </c>
      <c r="E619">
        <f>VLOOKUP($C619,Inv!$B$3:$J$2003,2,FALSE)</f>
        <v>0.08</v>
      </c>
      <c r="F619">
        <f>VLOOKUP($C619,Inv!$B$3:$J$2003,5,FALSE)</f>
        <v>44.45</v>
      </c>
      <c r="G619">
        <f>VLOOKUP($C619,Inv!$B$3:$J$2003,3,FALSE)</f>
        <v>0.14399999999999999</v>
      </c>
      <c r="H619">
        <f ca="1">VLOOKUP($C619,Inv!$B$3:$J$2003,9,FALSE)</f>
        <v>0</v>
      </c>
    </row>
    <row r="620" spans="1:8">
      <c r="A620" t="str">
        <f>Inv!I620</f>
        <v>J36938</v>
      </c>
      <c r="B620">
        <v>3030</v>
      </c>
      <c r="C620" t="str">
        <f>Inv!B620</f>
        <v>36255</v>
      </c>
      <c r="D620" t="str">
        <f>Inv!A620</f>
        <v>#8 X 2-1/2 Drywall Screw</v>
      </c>
      <c r="E620">
        <f>VLOOKUP($C620,Inv!$B$3:$J$2003,2,FALSE)</f>
        <v>0.09</v>
      </c>
      <c r="F620">
        <f>VLOOKUP($C620,Inv!$B$3:$J$2003,5,FALSE)</f>
        <v>44.45</v>
      </c>
      <c r="G620">
        <f>VLOOKUP($C620,Inv!$B$3:$J$2003,3,FALSE)</f>
        <v>0.16200000000000001</v>
      </c>
      <c r="H620">
        <f ca="1">VLOOKUP($C620,Inv!$B$3:$J$2003,9,FALSE)</f>
        <v>0</v>
      </c>
    </row>
    <row r="621" spans="1:8">
      <c r="A621" t="str">
        <f>Inv!I621</f>
        <v>J36938</v>
      </c>
      <c r="B621">
        <v>3030</v>
      </c>
      <c r="C621" t="str">
        <f>Inv!B621</f>
        <v>36260</v>
      </c>
      <c r="D621" t="str">
        <f>Inv!A621</f>
        <v>#8 X 3" Drywall Screw</v>
      </c>
      <c r="E621">
        <f>VLOOKUP($C621,Inv!$B$3:$J$2003,2,FALSE)</f>
        <v>2.8000000000000001E-2</v>
      </c>
      <c r="F621">
        <f>VLOOKUP($C621,Inv!$B$3:$J$2003,5,FALSE)</f>
        <v>44.45</v>
      </c>
      <c r="G621">
        <f>VLOOKUP($C621,Inv!$B$3:$J$2003,3,FALSE)</f>
        <v>0.05</v>
      </c>
      <c r="H621">
        <f ca="1">VLOOKUP($C621,Inv!$B$3:$J$2003,9,FALSE)</f>
        <v>0</v>
      </c>
    </row>
    <row r="622" spans="1:8">
      <c r="A622" t="str">
        <f>Inv!I622</f>
        <v>J36938</v>
      </c>
      <c r="B622">
        <v>3030</v>
      </c>
      <c r="C622" t="str">
        <f>Inv!B622</f>
        <v>36265</v>
      </c>
      <c r="D622" t="str">
        <f>Inv!A622</f>
        <v>#10 X 3-1/2 Drywall Screw</v>
      </c>
      <c r="E622">
        <f>VLOOKUP($C622,Inv!$B$3:$J$2003,2,FALSE)</f>
        <v>0.12</v>
      </c>
      <c r="F622">
        <f>VLOOKUP($C622,Inv!$B$3:$J$2003,5,FALSE)</f>
        <v>44.45</v>
      </c>
      <c r="G622">
        <f>VLOOKUP($C622,Inv!$B$3:$J$2003,3,FALSE)</f>
        <v>0.216</v>
      </c>
      <c r="H622">
        <f ca="1">VLOOKUP($C622,Inv!$B$3:$J$2003,9,FALSE)</f>
        <v>0</v>
      </c>
    </row>
    <row r="623" spans="1:8">
      <c r="A623" t="str">
        <f>Inv!I623</f>
        <v>J36938</v>
      </c>
      <c r="B623">
        <v>3030</v>
      </c>
      <c r="C623" t="str">
        <f>Inv!B623</f>
        <v>36270</v>
      </c>
      <c r="D623" t="str">
        <f>Inv!A623</f>
        <v>#10 X 4" Drywall Screw</v>
      </c>
      <c r="E623">
        <f>VLOOKUP($C623,Inv!$B$3:$J$2003,2,FALSE)</f>
        <v>0.12</v>
      </c>
      <c r="F623">
        <f>VLOOKUP($C623,Inv!$B$3:$J$2003,5,FALSE)</f>
        <v>44.45</v>
      </c>
      <c r="G623">
        <f>VLOOKUP($C623,Inv!$B$3:$J$2003,3,FALSE)</f>
        <v>0.216</v>
      </c>
      <c r="H623">
        <f ca="1">VLOOKUP($C623,Inv!$B$3:$J$2003,9,FALSE)</f>
        <v>0</v>
      </c>
    </row>
    <row r="624" spans="1:8">
      <c r="A624" t="str">
        <f>Inv!I624</f>
        <v>J36938</v>
      </c>
      <c r="B624">
        <v>3030</v>
      </c>
      <c r="C624" t="str">
        <f>Inv!B624</f>
        <v>36280</v>
      </c>
      <c r="D624" t="str">
        <f>Inv!A624</f>
        <v>6" Roofgrip Screw #3 phillips</v>
      </c>
      <c r="E624">
        <f>VLOOKUP($C624,Inv!$B$3:$J$2003,2,FALSE)</f>
        <v>0.4</v>
      </c>
      <c r="F624">
        <f>VLOOKUP($C624,Inv!$B$3:$J$2003,5,FALSE)</f>
        <v>44.45</v>
      </c>
      <c r="G624">
        <f>VLOOKUP($C624,Inv!$B$3:$J$2003,3,FALSE)</f>
        <v>0.72</v>
      </c>
      <c r="H624">
        <f ca="1">VLOOKUP($C624,Inv!$B$3:$J$2003,9,FALSE)</f>
        <v>0</v>
      </c>
    </row>
    <row r="625" spans="1:8">
      <c r="A625" t="str">
        <f>Inv!I625</f>
        <v>J36938</v>
      </c>
      <c r="B625">
        <v>3030</v>
      </c>
      <c r="C625" t="str">
        <f>Inv!B625</f>
        <v>36295</v>
      </c>
      <c r="D625" t="str">
        <f>Inv!A625</f>
        <v>#14 x 4" UHWHSMS</v>
      </c>
      <c r="E625">
        <f>VLOOKUP($C625,Inv!$B$3:$J$2003,2,FALSE)</f>
        <v>0.34</v>
      </c>
      <c r="F625">
        <f>VLOOKUP($C625,Inv!$B$3:$J$2003,5,FALSE)</f>
        <v>44.45</v>
      </c>
      <c r="G625">
        <f>VLOOKUP($C625,Inv!$B$3:$J$2003,3,FALSE)</f>
        <v>0.61199999999999999</v>
      </c>
      <c r="H625">
        <f ca="1">VLOOKUP($C625,Inv!$B$3:$J$2003,9,FALSE)</f>
        <v>0</v>
      </c>
    </row>
    <row r="626" spans="1:8">
      <c r="A626" t="str">
        <f>Inv!I626</f>
        <v>J36938</v>
      </c>
      <c r="B626">
        <v>3030</v>
      </c>
      <c r="C626" t="str">
        <f>Inv!B626</f>
        <v>36300</v>
      </c>
      <c r="D626" t="str">
        <f>Inv!A626</f>
        <v>4-3/8" Hex RoofScrw DPH4500RH</v>
      </c>
      <c r="E626">
        <f>VLOOKUP($C626,Inv!$B$3:$J$2003,2,FALSE)</f>
        <v>0.23</v>
      </c>
      <c r="F626">
        <f>VLOOKUP($C626,Inv!$B$3:$J$2003,5,FALSE)</f>
        <v>44.45</v>
      </c>
      <c r="G626">
        <f>VLOOKUP($C626,Inv!$B$3:$J$2003,3,FALSE)</f>
        <v>0.41399999999999998</v>
      </c>
      <c r="H626">
        <f ca="1">VLOOKUP($C626,Inv!$B$3:$J$2003,9,FALSE)</f>
        <v>0</v>
      </c>
    </row>
    <row r="627" spans="1:8">
      <c r="A627" t="str">
        <f>Inv!I627</f>
        <v>J36938</v>
      </c>
      <c r="B627">
        <v>3030</v>
      </c>
      <c r="C627" t="str">
        <f>Inv!B627</f>
        <v>36305</v>
      </c>
      <c r="D627" t="str">
        <f>Inv!A627</f>
        <v>5" Hex RfScrw DPH-5000-RH5-CLI</v>
      </c>
      <c r="E627">
        <f>VLOOKUP($C627,Inv!$B$3:$J$2003,2,FALSE)</f>
        <v>0.29799999999999999</v>
      </c>
      <c r="F627">
        <f>VLOOKUP($C627,Inv!$B$3:$J$2003,5,FALSE)</f>
        <v>44.45</v>
      </c>
      <c r="G627">
        <f>VLOOKUP($C627,Inv!$B$3:$J$2003,3,FALSE)</f>
        <v>0.53600000000000003</v>
      </c>
      <c r="H627">
        <f ca="1">VLOOKUP($C627,Inv!$B$3:$J$2003,9,FALSE)</f>
        <v>0</v>
      </c>
    </row>
    <row r="628" spans="1:8">
      <c r="A628" t="str">
        <f>Inv!I628</f>
        <v>J36938</v>
      </c>
      <c r="B628">
        <v>3030</v>
      </c>
      <c r="C628" t="str">
        <f>Inv!B628</f>
        <v>36310</v>
      </c>
      <c r="D628" t="str">
        <f>Inv!A628</f>
        <v>6" Hex RfScrw DPH-6000-RH6-CLI</v>
      </c>
      <c r="E628">
        <f>VLOOKUP($C628,Inv!$B$3:$J$2003,2,FALSE)</f>
        <v>0.73899999999999999</v>
      </c>
      <c r="F628">
        <f>VLOOKUP($C628,Inv!$B$3:$J$2003,5,FALSE)</f>
        <v>44.45</v>
      </c>
      <c r="G628">
        <f>VLOOKUP($C628,Inv!$B$3:$J$2003,3,FALSE)</f>
        <v>1.33</v>
      </c>
      <c r="H628">
        <f ca="1">VLOOKUP($C628,Inv!$B$3:$J$2003,9,FALSE)</f>
        <v>0</v>
      </c>
    </row>
    <row r="629" spans="1:8">
      <c r="A629" t="str">
        <f>Inv!I629</f>
        <v>J36938</v>
      </c>
      <c r="B629">
        <v>3030</v>
      </c>
      <c r="C629" t="str">
        <f>Inv!B629</f>
        <v>36320</v>
      </c>
      <c r="D629" t="str">
        <f>Inv!A629</f>
        <v>8" Hex RfScrw DPH-8000-RH8-CLI</v>
      </c>
      <c r="E629">
        <f>VLOOKUP($C629,Inv!$B$3:$J$2003,2,FALSE)</f>
        <v>0.69399999999999995</v>
      </c>
      <c r="F629">
        <f>VLOOKUP($C629,Inv!$B$3:$J$2003,5,FALSE)</f>
        <v>44.45</v>
      </c>
      <c r="G629">
        <f>VLOOKUP($C629,Inv!$B$3:$J$2003,3,FALSE)</f>
        <v>1.2490000000000001</v>
      </c>
      <c r="H629">
        <f ca="1">VLOOKUP($C629,Inv!$B$3:$J$2003,9,FALSE)</f>
        <v>0</v>
      </c>
    </row>
    <row r="630" spans="1:8">
      <c r="A630" t="str">
        <f>Inv!I630</f>
        <v>J36938</v>
      </c>
      <c r="B630">
        <v>3030</v>
      </c>
      <c r="C630" t="str">
        <f>Inv!B630</f>
        <v>36325</v>
      </c>
      <c r="D630" t="str">
        <f>Inv!A630</f>
        <v>12" #15 Roof Screw RS12 RO</v>
      </c>
      <c r="E630">
        <f>VLOOKUP($C630,Inv!$B$3:$J$2003,2,FALSE)</f>
        <v>2.06</v>
      </c>
      <c r="F630">
        <f>VLOOKUP($C630,Inv!$B$3:$J$2003,5,FALSE)</f>
        <v>44.45</v>
      </c>
      <c r="G630">
        <f>VLOOKUP($C630,Inv!$B$3:$J$2003,3,FALSE)</f>
        <v>3.7080000000000002</v>
      </c>
      <c r="H630">
        <f ca="1">VLOOKUP($C630,Inv!$B$3:$J$2003,9,FALSE)</f>
        <v>0</v>
      </c>
    </row>
    <row r="631" spans="1:8">
      <c r="A631" t="str">
        <f>Inv!I631</f>
        <v>J36938</v>
      </c>
      <c r="B631">
        <v>3030</v>
      </c>
      <c r="C631" t="str">
        <f>Inv!B631</f>
        <v>40150</v>
      </c>
      <c r="D631" t="str">
        <f>Inv!A631</f>
        <v>NR-ASB0412 Adv Ballast</v>
      </c>
      <c r="E631">
        <f>VLOOKUP($C631,Inv!$B$3:$J$2003,2,FALSE)</f>
        <v>42.31</v>
      </c>
      <c r="F631">
        <f>VLOOKUP($C631,Inv!$B$3:$J$2003,5,FALSE)</f>
        <v>55.56</v>
      </c>
      <c r="G631">
        <f>VLOOKUP($C631,Inv!$B$3:$J$2003,3,FALSE)</f>
        <v>95.206999999999994</v>
      </c>
      <c r="H631">
        <f ca="1">VLOOKUP($C631,Inv!$B$3:$J$2003,9,FALSE)</f>
        <v>0</v>
      </c>
    </row>
    <row r="632" spans="1:8">
      <c r="A632" t="str">
        <f>Inv!I632</f>
        <v>J36938</v>
      </c>
      <c r="B632">
        <v>3030</v>
      </c>
      <c r="C632" t="str">
        <f>Inv!B632</f>
        <v>40215</v>
      </c>
      <c r="D632" t="str">
        <f>Inv!A632</f>
        <v>NR-4120AT Allanson Ballast</v>
      </c>
      <c r="E632">
        <f>VLOOKUP($C632,Inv!$B$3:$J$2003,2,FALSE)</f>
        <v>82.9</v>
      </c>
      <c r="F632">
        <f>VLOOKUP($C632,Inv!$B$3:$J$2003,5,FALSE)</f>
        <v>55.56</v>
      </c>
      <c r="G632">
        <f>VLOOKUP($C632,Inv!$B$3:$J$2003,3,FALSE)</f>
        <v>186.54400000000001</v>
      </c>
      <c r="H632">
        <f ca="1">VLOOKUP($C632,Inv!$B$3:$J$2003,9,FALSE)</f>
        <v>0</v>
      </c>
    </row>
    <row r="633" spans="1:8">
      <c r="A633" t="str">
        <f>Inv!I633</f>
        <v>J36938</v>
      </c>
      <c r="B633">
        <v>3030</v>
      </c>
      <c r="C633" t="str">
        <f>Inv!B633</f>
        <v>40335</v>
      </c>
      <c r="D633" t="str">
        <f>Inv!A633</f>
        <v>NR-EESB832-16L Ltg Comp</v>
      </c>
      <c r="E633">
        <f>VLOOKUP($C633,Inv!$B$3:$J$2003,2,FALSE)</f>
        <v>89.99</v>
      </c>
      <c r="F633">
        <f>VLOOKUP($C633,Inv!$B$3:$J$2003,5,FALSE)</f>
        <v>55.56</v>
      </c>
      <c r="G633">
        <f>VLOOKUP($C633,Inv!$B$3:$J$2003,3,FALSE)</f>
        <v>202.49799999999999</v>
      </c>
      <c r="H633">
        <f ca="1">VLOOKUP($C633,Inv!$B$3:$J$2003,9,FALSE)</f>
        <v>0</v>
      </c>
    </row>
    <row r="634" spans="1:8">
      <c r="A634" t="str">
        <f>Inv!I634</f>
        <v>J36938</v>
      </c>
      <c r="B634">
        <v>3030</v>
      </c>
      <c r="C634" t="str">
        <f>Inv!B634</f>
        <v>40340</v>
      </c>
      <c r="D634" t="str">
        <f>Inv!A634</f>
        <v>NR-EESB1040-14L Ltg Comp</v>
      </c>
      <c r="E634">
        <f>VLOOKUP($C634,Inv!$B$3:$J$2003,2,FALSE)</f>
        <v>68.62</v>
      </c>
      <c r="F634">
        <f>VLOOKUP($C634,Inv!$B$3:$J$2003,5,FALSE)</f>
        <v>55.56</v>
      </c>
      <c r="G634">
        <f>VLOOKUP($C634,Inv!$B$3:$J$2003,3,FALSE)</f>
        <v>154.41</v>
      </c>
      <c r="H634">
        <f ca="1">VLOOKUP($C634,Inv!$B$3:$J$2003,9,FALSE)</f>
        <v>0</v>
      </c>
    </row>
    <row r="635" spans="1:8">
      <c r="A635" t="str">
        <f>Inv!I635</f>
        <v>J36938</v>
      </c>
      <c r="B635">
        <v>3030</v>
      </c>
      <c r="C635" t="str">
        <f>Inv!B635</f>
        <v>40345</v>
      </c>
      <c r="D635" t="str">
        <f>Inv!A635</f>
        <v>NR-EESB1048-26L Ltg Comp</v>
      </c>
      <c r="E635">
        <f>VLOOKUP($C635,Inv!$B$3:$J$2003,2,FALSE)</f>
        <v>73.72</v>
      </c>
      <c r="F635">
        <f>VLOOKUP($C635,Inv!$B$3:$J$2003,5,FALSE)</f>
        <v>55.56</v>
      </c>
      <c r="G635">
        <f>VLOOKUP($C635,Inv!$B$3:$J$2003,3,FALSE)</f>
        <v>165.887</v>
      </c>
      <c r="H635">
        <f ca="1">VLOOKUP($C635,Inv!$B$3:$J$2003,9,FALSE)</f>
        <v>0</v>
      </c>
    </row>
    <row r="636" spans="1:8">
      <c r="A636" t="str">
        <f>Inv!I636</f>
        <v>J36938</v>
      </c>
      <c r="B636">
        <v>3030</v>
      </c>
      <c r="C636" t="str">
        <f>Inv!B636</f>
        <v>40347</v>
      </c>
      <c r="D636" t="str">
        <f>Inv!A636</f>
        <v>NR-MR 16 60W Ballast (Halogen Lamps)</v>
      </c>
      <c r="E636">
        <f>VLOOKUP($C636,Inv!$B$3:$J$2003,2,FALSE)</f>
        <v>13.9</v>
      </c>
      <c r="F636">
        <f>VLOOKUP($C636,Inv!$B$3:$J$2003,5,FALSE)</f>
        <v>55.56</v>
      </c>
      <c r="G636">
        <f>VLOOKUP($C636,Inv!$B$3:$J$2003,3,FALSE)</f>
        <v>31.277999999999999</v>
      </c>
      <c r="H636">
        <f ca="1">VLOOKUP($C636,Inv!$B$3:$J$2003,9,FALSE)</f>
        <v>0</v>
      </c>
    </row>
    <row r="637" spans="1:8">
      <c r="A637" t="str">
        <f>Inv!I637</f>
        <v>J36938</v>
      </c>
      <c r="B637">
        <v>3030</v>
      </c>
      <c r="C637" t="str">
        <f>Inv!B637</f>
        <v>40348</v>
      </c>
      <c r="D637" t="str">
        <f>Inv!A637</f>
        <v>NR-LU150 Multi-Tap Ballast Kit</v>
      </c>
      <c r="E637">
        <f>VLOOKUP($C637,Inv!$B$3:$J$2003,2,FALSE)</f>
        <v>58.76</v>
      </c>
      <c r="F637">
        <f>VLOOKUP($C637,Inv!$B$3:$J$2003,5,FALSE)</f>
        <v>55.56</v>
      </c>
      <c r="G637">
        <f>VLOOKUP($C637,Inv!$B$3:$J$2003,3,FALSE)</f>
        <v>132.22300000000001</v>
      </c>
      <c r="H637">
        <f ca="1">VLOOKUP($C637,Inv!$B$3:$J$2003,9,FALSE)</f>
        <v>0</v>
      </c>
    </row>
    <row r="638" spans="1:8">
      <c r="A638" t="str">
        <f>Inv!I638</f>
        <v>J36938</v>
      </c>
      <c r="B638">
        <v>3030</v>
      </c>
      <c r="C638" t="str">
        <f>Inv!B638</f>
        <v>40350</v>
      </c>
      <c r="D638" t="str">
        <f>Inv!A638</f>
        <v>MVR175W Multi-Tap Ballast Kit</v>
      </c>
      <c r="E638">
        <f>VLOOKUP($C638,Inv!$B$3:$J$2003,2,FALSE)</f>
        <v>49.86</v>
      </c>
      <c r="F638">
        <f>VLOOKUP($C638,Inv!$B$3:$J$2003,5,FALSE)</f>
        <v>55.56</v>
      </c>
      <c r="G638">
        <f>VLOOKUP($C638,Inv!$B$3:$J$2003,3,FALSE)</f>
        <v>112.196</v>
      </c>
      <c r="H638">
        <f ca="1">VLOOKUP($C638,Inv!$B$3:$J$2003,9,FALSE)</f>
        <v>0</v>
      </c>
    </row>
    <row r="639" spans="1:8">
      <c r="A639" t="str">
        <f>Inv!I639</f>
        <v>J36938</v>
      </c>
      <c r="B639">
        <v>3030</v>
      </c>
      <c r="C639" t="str">
        <f>Inv!B639</f>
        <v>40351</v>
      </c>
      <c r="D639" t="str">
        <f>Inv!A639</f>
        <v>F-Can 1110-245-SC-TC 175W Univ</v>
      </c>
      <c r="E639">
        <f>VLOOKUP($C639,Inv!$B$3:$J$2003,2,FALSE)</f>
        <v>100.76</v>
      </c>
      <c r="F639">
        <f>VLOOKUP($C639,Inv!$B$3:$J$2003,5,FALSE)</f>
        <v>55.56</v>
      </c>
      <c r="G639">
        <f>VLOOKUP($C639,Inv!$B$3:$J$2003,3,FALSE)</f>
        <v>226.733</v>
      </c>
      <c r="H639">
        <f ca="1">VLOOKUP($C639,Inv!$B$3:$J$2003,9,FALSE)</f>
        <v>0</v>
      </c>
    </row>
    <row r="640" spans="1:8">
      <c r="A640" t="str">
        <f>Inv!I640</f>
        <v>J36938</v>
      </c>
      <c r="B640">
        <v>3030</v>
      </c>
      <c r="C640" t="str">
        <f>Inv!B640</f>
        <v>40353</v>
      </c>
      <c r="D640" t="str">
        <f>Inv!A640</f>
        <v>MH175 Capacitor</v>
      </c>
      <c r="E640">
        <f>VLOOKUP($C640,Inv!$B$3:$J$2003,2,FALSE)</f>
        <v>19.5</v>
      </c>
      <c r="F640">
        <f>VLOOKUP($C640,Inv!$B$3:$J$2003,5,FALSE)</f>
        <v>55.56</v>
      </c>
      <c r="G640">
        <f>VLOOKUP($C640,Inv!$B$3:$J$2003,3,FALSE)</f>
        <v>43.878999999999998</v>
      </c>
      <c r="H640">
        <f ca="1">VLOOKUP($C640,Inv!$B$3:$J$2003,9,FALSE)</f>
        <v>0</v>
      </c>
    </row>
    <row r="641" spans="1:8">
      <c r="A641" t="str">
        <f>Inv!I641</f>
        <v>J36938</v>
      </c>
      <c r="B641">
        <v>3030</v>
      </c>
      <c r="C641" t="str">
        <f>Inv!B641</f>
        <v>40355</v>
      </c>
      <c r="D641" t="str">
        <f>Inv!A641</f>
        <v>MH250 Multi-Tap Ballast</v>
      </c>
      <c r="E641">
        <f>VLOOKUP($C641,Inv!$B$3:$J$2003,2,FALSE)</f>
        <v>67.430000000000007</v>
      </c>
      <c r="F641">
        <f>VLOOKUP($C641,Inv!$B$3:$J$2003,5,FALSE)</f>
        <v>55.56</v>
      </c>
      <c r="G641">
        <f>VLOOKUP($C641,Inv!$B$3:$J$2003,3,FALSE)</f>
        <v>151.733</v>
      </c>
      <c r="H641">
        <f ca="1">VLOOKUP($C641,Inv!$B$3:$J$2003,9,FALSE)</f>
        <v>0</v>
      </c>
    </row>
    <row r="642" spans="1:8">
      <c r="A642" t="str">
        <f>Inv!I642</f>
        <v>J36938</v>
      </c>
      <c r="B642">
        <v>3030</v>
      </c>
      <c r="C642" t="str">
        <f>Inv!B642</f>
        <v>40356</v>
      </c>
      <c r="D642" t="str">
        <f>Inv!A642</f>
        <v>F-Can 1110-246 C-T6 250W Univ</v>
      </c>
      <c r="E642">
        <f>VLOOKUP($C642,Inv!$B$3:$J$2003,2,FALSE)</f>
        <v>91.19</v>
      </c>
      <c r="F642">
        <f>VLOOKUP($C642,Inv!$B$3:$J$2003,5,FALSE)</f>
        <v>55.56</v>
      </c>
      <c r="G642">
        <f>VLOOKUP($C642,Inv!$B$3:$J$2003,3,FALSE)</f>
        <v>205.19800000000001</v>
      </c>
      <c r="H642">
        <f ca="1">VLOOKUP($C642,Inv!$B$3:$J$2003,9,FALSE)</f>
        <v>0</v>
      </c>
    </row>
    <row r="643" spans="1:8">
      <c r="A643" t="str">
        <f>Inv!I643</f>
        <v>J36938</v>
      </c>
      <c r="B643">
        <v>3030</v>
      </c>
      <c r="C643" t="str">
        <f>Inv!B643</f>
        <v>40360</v>
      </c>
      <c r="D643" t="str">
        <f>Inv!A643</f>
        <v>NR-LU250 Multi-Tap Ballast Kit</v>
      </c>
      <c r="E643">
        <f>VLOOKUP($C643,Inv!$B$3:$J$2003,2,FALSE)</f>
        <v>79</v>
      </c>
      <c r="F643">
        <f>VLOOKUP($C643,Inv!$B$3:$J$2003,5,FALSE)</f>
        <v>55.56</v>
      </c>
      <c r="G643">
        <f>VLOOKUP($C643,Inv!$B$3:$J$2003,3,FALSE)</f>
        <v>177.768</v>
      </c>
      <c r="H643">
        <f ca="1">VLOOKUP($C643,Inv!$B$3:$J$2003,9,FALSE)</f>
        <v>0</v>
      </c>
    </row>
    <row r="644" spans="1:8">
      <c r="A644" t="str">
        <f>Inv!I644</f>
        <v>J36938</v>
      </c>
      <c r="B644">
        <v>3030</v>
      </c>
      <c r="C644" t="str">
        <f>Inv!B644</f>
        <v>40365</v>
      </c>
      <c r="D644" t="str">
        <f>Inv!A644</f>
        <v>MH400 Capacitor</v>
      </c>
      <c r="E644">
        <f>VLOOKUP($C644,Inv!$B$3:$J$2003,2,FALSE)</f>
        <v>18.126000000000001</v>
      </c>
      <c r="F644">
        <f>VLOOKUP($C644,Inv!$B$3:$J$2003,5,FALSE)</f>
        <v>55.56</v>
      </c>
      <c r="G644">
        <f>VLOOKUP($C644,Inv!$B$3:$J$2003,3,FALSE)</f>
        <v>40.787999999999997</v>
      </c>
      <c r="H644">
        <f ca="1">VLOOKUP($C644,Inv!$B$3:$J$2003,9,FALSE)</f>
        <v>0</v>
      </c>
    </row>
    <row r="645" spans="1:8">
      <c r="A645" t="str">
        <f>Inv!I645</f>
        <v>J36938</v>
      </c>
      <c r="B645">
        <v>3030</v>
      </c>
      <c r="C645" t="str">
        <f>Inv!B645</f>
        <v>40370</v>
      </c>
      <c r="D645" t="str">
        <f>Inv!A645</f>
        <v>NR-LU400 Multi-Tap Ballast Kit</v>
      </c>
      <c r="E645">
        <f>VLOOKUP($C645,Inv!$B$3:$J$2003,2,FALSE)</f>
        <v>76</v>
      </c>
      <c r="F645">
        <f>VLOOKUP($C645,Inv!$B$3:$J$2003,5,FALSE)</f>
        <v>55.56</v>
      </c>
      <c r="G645">
        <f>VLOOKUP($C645,Inv!$B$3:$J$2003,3,FALSE)</f>
        <v>171.017</v>
      </c>
      <c r="H645">
        <f ca="1">VLOOKUP($C645,Inv!$B$3:$J$2003,9,FALSE)</f>
        <v>0</v>
      </c>
    </row>
    <row r="646" spans="1:8">
      <c r="A646" t="str">
        <f>Inv!I646</f>
        <v>J36938</v>
      </c>
      <c r="B646">
        <v>3030</v>
      </c>
      <c r="C646" t="str">
        <f>Inv!B646</f>
        <v>40375</v>
      </c>
      <c r="D646" t="str">
        <f>Inv!A646</f>
        <v>MH400 Multi-Tap Ballast</v>
      </c>
      <c r="E646">
        <f>VLOOKUP($C646,Inv!$B$3:$J$2003,2,FALSE)</f>
        <v>92.537000000000006</v>
      </c>
      <c r="F646">
        <f>VLOOKUP($C646,Inv!$B$3:$J$2003,5,FALSE)</f>
        <v>55.56</v>
      </c>
      <c r="G646">
        <f>VLOOKUP($C646,Inv!$B$3:$J$2003,3,FALSE)</f>
        <v>208.22900000000001</v>
      </c>
      <c r="H646">
        <f ca="1">VLOOKUP($C646,Inv!$B$3:$J$2003,9,FALSE)</f>
        <v>0</v>
      </c>
    </row>
    <row r="647" spans="1:8">
      <c r="A647" t="str">
        <f>Inv!I647</f>
        <v>J36938</v>
      </c>
      <c r="B647">
        <v>3030</v>
      </c>
      <c r="C647" t="str">
        <f>Inv!B647</f>
        <v>40380</v>
      </c>
      <c r="D647" t="str">
        <f>Inv!A647</f>
        <v>M400 "F-CAN" 120/277 Ballast</v>
      </c>
      <c r="E647">
        <f>VLOOKUP($C647,Inv!$B$3:$J$2003,2,FALSE)</f>
        <v>130.9</v>
      </c>
      <c r="F647">
        <f>VLOOKUP($C647,Inv!$B$3:$J$2003,5,FALSE)</f>
        <v>55.56</v>
      </c>
      <c r="G647">
        <f>VLOOKUP($C647,Inv!$B$3:$J$2003,3,FALSE)</f>
        <v>294.55399999999997</v>
      </c>
      <c r="H647">
        <f ca="1">VLOOKUP($C647,Inv!$B$3:$J$2003,9,FALSE)</f>
        <v>0</v>
      </c>
    </row>
    <row r="648" spans="1:8">
      <c r="A648" t="str">
        <f>Inv!I648</f>
        <v>J36938</v>
      </c>
      <c r="B648">
        <v>3030</v>
      </c>
      <c r="C648" t="str">
        <f>Inv!B648</f>
        <v>40385</v>
      </c>
      <c r="D648" t="str">
        <f>Inv!A648</f>
        <v>HPS1000 Multi-Tap Core &amp; Coil</v>
      </c>
      <c r="E648">
        <f>VLOOKUP($C648,Inv!$B$3:$J$2003,2,FALSE)</f>
        <v>167.96</v>
      </c>
      <c r="F648">
        <f>VLOOKUP($C648,Inv!$B$3:$J$2003,5,FALSE)</f>
        <v>55.56</v>
      </c>
      <c r="G648">
        <f>VLOOKUP($C648,Inv!$B$3:$J$2003,3,FALSE)</f>
        <v>377.94799999999998</v>
      </c>
      <c r="H648">
        <f ca="1">VLOOKUP($C648,Inv!$B$3:$J$2003,9,FALSE)</f>
        <v>0</v>
      </c>
    </row>
    <row r="649" spans="1:8">
      <c r="A649" t="str">
        <f>Inv!I649</f>
        <v>J36938</v>
      </c>
      <c r="B649">
        <v>3030</v>
      </c>
      <c r="C649" t="str">
        <f>Inv!B649</f>
        <v>40387</v>
      </c>
      <c r="D649" t="str">
        <f>Inv!A649</f>
        <v>MVR1000 Multi-Tap Ballast</v>
      </c>
      <c r="E649">
        <f>VLOOKUP($C649,Inv!$B$3:$J$2003,2,FALSE)</f>
        <v>132.05000000000001</v>
      </c>
      <c r="F649">
        <f>VLOOKUP($C649,Inv!$B$3:$J$2003,5,FALSE)</f>
        <v>55.56</v>
      </c>
      <c r="G649">
        <f>VLOOKUP($C649,Inv!$B$3:$J$2003,3,FALSE)</f>
        <v>297.142</v>
      </c>
      <c r="H649">
        <f ca="1">VLOOKUP($C649,Inv!$B$3:$J$2003,9,FALSE)</f>
        <v>0</v>
      </c>
    </row>
    <row r="650" spans="1:8">
      <c r="A650" t="str">
        <f>Inv!I650</f>
        <v>J36938</v>
      </c>
      <c r="B650">
        <v>3030</v>
      </c>
      <c r="C650" t="str">
        <f>Inv!B650</f>
        <v>40390</v>
      </c>
      <c r="D650" t="str">
        <f>Inv!A650</f>
        <v>MH1000 Capacitor</v>
      </c>
      <c r="E650">
        <f>VLOOKUP($C650,Inv!$B$3:$J$2003,2,FALSE)</f>
        <v>14.124000000000001</v>
      </c>
      <c r="F650">
        <f>VLOOKUP($C650,Inv!$B$3:$J$2003,5,FALSE)</f>
        <v>55.56</v>
      </c>
      <c r="G650">
        <f>VLOOKUP($C650,Inv!$B$3:$J$2003,3,FALSE)</f>
        <v>31.782</v>
      </c>
      <c r="H650">
        <f ca="1">VLOOKUP($C650,Inv!$B$3:$J$2003,9,FALSE)</f>
        <v>0</v>
      </c>
    </row>
    <row r="651" spans="1:8">
      <c r="A651" t="str">
        <f>Inv!I651</f>
        <v>J36938</v>
      </c>
      <c r="B651">
        <v>3030</v>
      </c>
      <c r="C651" t="str">
        <f>Inv!B651</f>
        <v>40395</v>
      </c>
      <c r="D651" t="str">
        <f>Inv!A651</f>
        <v>NR-55 Watt Starter</v>
      </c>
      <c r="E651">
        <f>VLOOKUP($C651,Inv!$B$3:$J$2003,2,FALSE)</f>
        <v>17.5</v>
      </c>
      <c r="F651">
        <f>VLOOKUP($C651,Inv!$B$3:$J$2003,5,FALSE)</f>
        <v>55.56</v>
      </c>
      <c r="G651">
        <f>VLOOKUP($C651,Inv!$B$3:$J$2003,3,FALSE)</f>
        <v>39.378999999999998</v>
      </c>
      <c r="H651">
        <f ca="1">VLOOKUP($C651,Inv!$B$3:$J$2003,9,FALSE)</f>
        <v>0</v>
      </c>
    </row>
    <row r="652" spans="1:8">
      <c r="A652" t="str">
        <f>Inv!I652</f>
        <v>J36938</v>
      </c>
      <c r="B652">
        <v>3030</v>
      </c>
      <c r="C652" t="str">
        <f>Inv!B652</f>
        <v>40400</v>
      </c>
      <c r="D652" t="str">
        <f>Inv!A652</f>
        <v>NR-100 Watt Starter</v>
      </c>
      <c r="E652">
        <f>VLOOKUP($C652,Inv!$B$3:$J$2003,2,FALSE)</f>
        <v>17.5</v>
      </c>
      <c r="F652">
        <f>VLOOKUP($C652,Inv!$B$3:$J$2003,5,FALSE)</f>
        <v>55.56</v>
      </c>
      <c r="G652">
        <f>VLOOKUP($C652,Inv!$B$3:$J$2003,3,FALSE)</f>
        <v>39.378999999999998</v>
      </c>
      <c r="H652">
        <f ca="1">VLOOKUP($C652,Inv!$B$3:$J$2003,9,FALSE)</f>
        <v>0</v>
      </c>
    </row>
    <row r="653" spans="1:8">
      <c r="A653" t="str">
        <f>Inv!I653</f>
        <v>J36938</v>
      </c>
      <c r="B653">
        <v>3030</v>
      </c>
      <c r="C653" t="str">
        <f>Inv!B653</f>
        <v>40480</v>
      </c>
      <c r="D653" t="str">
        <f>Inv!A653</f>
        <v>WH5-120L Fulham Workhorse Ballast</v>
      </c>
      <c r="E653">
        <f>VLOOKUP($C653,Inv!$B$3:$J$2003,2,FALSE)</f>
        <v>39.837000000000003</v>
      </c>
      <c r="F653">
        <f>VLOOKUP($C653,Inv!$B$3:$J$2003,5,FALSE)</f>
        <v>55.56</v>
      </c>
      <c r="G653">
        <f>VLOOKUP($C653,Inv!$B$3:$J$2003,3,FALSE)</f>
        <v>89.641999999999996</v>
      </c>
      <c r="H653">
        <f ca="1">VLOOKUP($C653,Inv!$B$3:$J$2003,9,FALSE)</f>
        <v>0</v>
      </c>
    </row>
    <row r="654" spans="1:8">
      <c r="A654" t="str">
        <f>Inv!I654</f>
        <v>J36938</v>
      </c>
      <c r="B654">
        <v>3030</v>
      </c>
      <c r="C654" t="str">
        <f>Inv!B654</f>
        <v>40500</v>
      </c>
      <c r="D654" t="str">
        <f>Inv!A654</f>
        <v>EESB-0216-12L 120-277V (MultiVolt)</v>
      </c>
      <c r="E654">
        <f>VLOOKUP($C654,Inv!$B$3:$J$2003,2,FALSE)</f>
        <v>51.051000000000002</v>
      </c>
      <c r="F654">
        <f>VLOOKUP($C654,Inv!$B$3:$J$2003,5,FALSE)</f>
        <v>55.56</v>
      </c>
      <c r="G654">
        <f>VLOOKUP($C654,Inv!$B$3:$J$2003,3,FALSE)</f>
        <v>114.876</v>
      </c>
      <c r="H654">
        <f ca="1">VLOOKUP($C654,Inv!$B$3:$J$2003,9,FALSE)</f>
        <v>0</v>
      </c>
    </row>
    <row r="655" spans="1:8">
      <c r="A655" t="str">
        <f>Inv!I655</f>
        <v>J36938</v>
      </c>
      <c r="B655">
        <v>3030</v>
      </c>
      <c r="C655" t="str">
        <f>Inv!B655</f>
        <v>40505</v>
      </c>
      <c r="D655" t="str">
        <f>Inv!A655</f>
        <v>EESB-0432-14L 120-277V (MultiVolt)</v>
      </c>
      <c r="E655">
        <f>VLOOKUP($C655,Inv!$B$3:$J$2003,2,FALSE)</f>
        <v>79.716999999999999</v>
      </c>
      <c r="F655">
        <f>VLOOKUP($C655,Inv!$B$3:$J$2003,5,FALSE)</f>
        <v>55.56</v>
      </c>
      <c r="G655">
        <f>VLOOKUP($C655,Inv!$B$3:$J$2003,3,FALSE)</f>
        <v>179.381</v>
      </c>
      <c r="H655">
        <f ca="1">VLOOKUP($C655,Inv!$B$3:$J$2003,9,FALSE)</f>
        <v>0</v>
      </c>
    </row>
    <row r="656" spans="1:8">
      <c r="A656" t="str">
        <f>Inv!I656</f>
        <v>J36938</v>
      </c>
      <c r="B656">
        <v>3030</v>
      </c>
      <c r="C656" t="str">
        <f>Inv!B656</f>
        <v>40510</v>
      </c>
      <c r="D656" t="str">
        <f>Inv!A656</f>
        <v>EESB-0250-16L 120-277V (MultiVolt)</v>
      </c>
      <c r="E656">
        <f>VLOOKUP($C656,Inv!$B$3:$J$2003,2,FALSE)</f>
        <v>125.83199999999999</v>
      </c>
      <c r="F656">
        <f>VLOOKUP($C656,Inv!$B$3:$J$2003,5,FALSE)</f>
        <v>55.56</v>
      </c>
      <c r="G656">
        <f>VLOOKUP($C656,Inv!$B$3:$J$2003,3,FALSE)</f>
        <v>283.14999999999998</v>
      </c>
      <c r="H656">
        <f ca="1">VLOOKUP($C656,Inv!$B$3:$J$2003,9,FALSE)</f>
        <v>0</v>
      </c>
    </row>
    <row r="657" spans="1:8">
      <c r="A657" t="str">
        <f>Inv!I657</f>
        <v>J36938</v>
      </c>
      <c r="B657">
        <v>3030</v>
      </c>
      <c r="C657" t="str">
        <f>Inv!B657</f>
        <v>40515</v>
      </c>
      <c r="D657" t="str">
        <f>Inv!A657</f>
        <v>EESB-1048-26L 120-277V (MultiVolt)</v>
      </c>
      <c r="E657">
        <f>VLOOKUP($C657,Inv!$B$3:$J$2003,2,FALSE)</f>
        <v>130.61199999999999</v>
      </c>
      <c r="F657">
        <f>VLOOKUP($C657,Inv!$B$3:$J$2003,5,FALSE)</f>
        <v>55.56</v>
      </c>
      <c r="G657">
        <f>VLOOKUP($C657,Inv!$B$3:$J$2003,3,FALSE)</f>
        <v>293.90600000000001</v>
      </c>
      <c r="H657">
        <f ca="1">VLOOKUP($C657,Inv!$B$3:$J$2003,9,FALSE)</f>
        <v>0</v>
      </c>
    </row>
    <row r="658" spans="1:8">
      <c r="A658" t="str">
        <f>Inv!I658</f>
        <v>J36938</v>
      </c>
      <c r="B658">
        <v>3030</v>
      </c>
      <c r="C658" t="str">
        <f>Inv!B658</f>
        <v>40550</v>
      </c>
      <c r="D658" t="str">
        <f>Inv!A658</f>
        <v>RSS 296 AT Allanson Field Ballast</v>
      </c>
      <c r="E658">
        <f>VLOOKUP($C658,Inv!$B$3:$J$2003,2,FALSE)</f>
        <v>55.3</v>
      </c>
      <c r="F658">
        <f>VLOOKUP($C658,Inv!$B$3:$J$2003,5,FALSE)</f>
        <v>55.56</v>
      </c>
      <c r="G658">
        <f>VLOOKUP($C658,Inv!$B$3:$J$2003,3,FALSE)</f>
        <v>124.437</v>
      </c>
      <c r="H658">
        <f ca="1">VLOOKUP($C658,Inv!$B$3:$J$2003,9,FALSE)</f>
        <v>0</v>
      </c>
    </row>
    <row r="659" spans="1:8">
      <c r="A659" t="str">
        <f>Inv!I659</f>
        <v>J36938</v>
      </c>
      <c r="B659">
        <v>3030</v>
      </c>
      <c r="C659" t="str">
        <f>Inv!B659</f>
        <v>40553</v>
      </c>
      <c r="D659" t="str">
        <f>Inv!A659</f>
        <v>NR-RSS 396 AT Allanson Field Ballast</v>
      </c>
      <c r="E659">
        <f>VLOOKUP($C659,Inv!$B$3:$J$2003,2,FALSE)</f>
        <v>42.18</v>
      </c>
      <c r="F659">
        <f>VLOOKUP($C659,Inv!$B$3:$J$2003,5,FALSE)</f>
        <v>55.56</v>
      </c>
      <c r="G659">
        <f>VLOOKUP($C659,Inv!$B$3:$J$2003,3,FALSE)</f>
        <v>94.914000000000001</v>
      </c>
      <c r="H659">
        <f ca="1">VLOOKUP($C659,Inv!$B$3:$J$2003,9,FALSE)</f>
        <v>0</v>
      </c>
    </row>
    <row r="660" spans="1:8">
      <c r="A660" t="str">
        <f>Inv!I660</f>
        <v>J36938</v>
      </c>
      <c r="B660">
        <v>3030</v>
      </c>
      <c r="C660" t="str">
        <f>Inv!B660</f>
        <v>40556</v>
      </c>
      <c r="D660" t="str">
        <f>Inv!A660</f>
        <v>RSS 496 AT Allanson Field Ballast</v>
      </c>
      <c r="E660">
        <f>VLOOKUP($C660,Inv!$B$3:$J$2003,2,FALSE)</f>
        <v>77.301000000000002</v>
      </c>
      <c r="F660">
        <f>VLOOKUP($C660,Inv!$B$3:$J$2003,5,FALSE)</f>
        <v>55.56</v>
      </c>
      <c r="G660">
        <f>VLOOKUP($C660,Inv!$B$3:$J$2003,3,FALSE)</f>
        <v>173.94499999999999</v>
      </c>
      <c r="H660">
        <f ca="1">VLOOKUP($C660,Inv!$B$3:$J$2003,9,FALSE)</f>
        <v>0</v>
      </c>
    </row>
    <row r="661" spans="1:8">
      <c r="A661" t="str">
        <f>Inv!I661</f>
        <v>J36938</v>
      </c>
      <c r="B661">
        <v>3030</v>
      </c>
      <c r="C661" t="str">
        <f>Inv!B661</f>
        <v>40559</v>
      </c>
      <c r="D661" t="str">
        <f>Inv!A661</f>
        <v>RSS 696 AT Allanson Field Ballast</v>
      </c>
      <c r="E661">
        <f>VLOOKUP($C661,Inv!$B$3:$J$2003,2,FALSE)</f>
        <v>102.758</v>
      </c>
      <c r="F661">
        <f>VLOOKUP($C661,Inv!$B$3:$J$2003,5,FALSE)</f>
        <v>55.56</v>
      </c>
      <c r="G661">
        <f>VLOOKUP($C661,Inv!$B$3:$J$2003,3,FALSE)</f>
        <v>231.22900000000001</v>
      </c>
      <c r="H661">
        <f ca="1">VLOOKUP($C661,Inv!$B$3:$J$2003,9,FALSE)</f>
        <v>0</v>
      </c>
    </row>
    <row r="662" spans="1:8">
      <c r="A662" t="str">
        <f>Inv!I662</f>
        <v>J36938</v>
      </c>
      <c r="B662">
        <v>3030</v>
      </c>
      <c r="C662" t="str">
        <f>Inv!B662</f>
        <v>40565</v>
      </c>
      <c r="D662" t="str">
        <f>Inv!A662</f>
        <v>RSS1648 Field Retro Long Lmp Bllst</v>
      </c>
      <c r="E662">
        <f>VLOOKUP($C662,Inv!$B$3:$J$2003,2,FALSE)</f>
        <v>116.751</v>
      </c>
      <c r="F662">
        <f>VLOOKUP($C662,Inv!$B$3:$J$2003,5,FALSE)</f>
        <v>55.56</v>
      </c>
      <c r="G662">
        <f>VLOOKUP($C662,Inv!$B$3:$J$2003,3,FALSE)</f>
        <v>262.71600000000001</v>
      </c>
      <c r="H662">
        <f ca="1">VLOOKUP($C662,Inv!$B$3:$J$2003,9,FALSE)</f>
        <v>0</v>
      </c>
    </row>
    <row r="663" spans="1:8">
      <c r="A663" t="str">
        <f>Inv!I663</f>
        <v>J36938</v>
      </c>
      <c r="B663">
        <v>3030</v>
      </c>
      <c r="C663" t="str">
        <f>Inv!B663</f>
        <v>41015</v>
      </c>
      <c r="D663" t="str">
        <f>Inv!A663</f>
        <v>NR-1260BPX/120 Allanson</v>
      </c>
      <c r="E663">
        <f>VLOOKUP($C663,Inv!$B$3:$J$2003,2,FALSE)</f>
        <v>165.5</v>
      </c>
      <c r="F663">
        <f>VLOOKUP($C663,Inv!$B$3:$J$2003,5,FALSE)</f>
        <v>55.56</v>
      </c>
      <c r="G663">
        <f>VLOOKUP($C663,Inv!$B$3:$J$2003,3,FALSE)</f>
        <v>372.41199999999998</v>
      </c>
      <c r="H663">
        <f ca="1">VLOOKUP($C663,Inv!$B$3:$J$2003,9,FALSE)</f>
        <v>0</v>
      </c>
    </row>
    <row r="664" spans="1:8">
      <c r="A664" t="str">
        <f>Inv!I664</f>
        <v>J36938</v>
      </c>
      <c r="B664">
        <v>3030</v>
      </c>
      <c r="C664" t="str">
        <f>Inv!B664</f>
        <v>41020</v>
      </c>
      <c r="D664" t="str">
        <f>Inv!A664</f>
        <v>NR-1230BPX/120 Allanson</v>
      </c>
      <c r="E664">
        <f>VLOOKUP($C664,Inv!$B$3:$J$2003,2,FALSE)</f>
        <v>96.02</v>
      </c>
      <c r="F664">
        <f>VLOOKUP($C664,Inv!$B$3:$J$2003,5,FALSE)</f>
        <v>55.56</v>
      </c>
      <c r="G664">
        <f>VLOOKUP($C664,Inv!$B$3:$J$2003,3,FALSE)</f>
        <v>216.06700000000001</v>
      </c>
      <c r="H664">
        <f ca="1">VLOOKUP($C664,Inv!$B$3:$J$2003,9,FALSE)</f>
        <v>0</v>
      </c>
    </row>
    <row r="665" spans="1:8">
      <c r="A665" t="str">
        <f>Inv!I665</f>
        <v>J36938</v>
      </c>
      <c r="B665">
        <v>3030</v>
      </c>
      <c r="C665" t="str">
        <f>Inv!B665</f>
        <v>41025</v>
      </c>
      <c r="D665" t="str">
        <f>Inv!A665</f>
        <v>NR-1030BPX/120 Allanson</v>
      </c>
      <c r="E665">
        <f>VLOOKUP($C665,Inv!$B$3:$J$2003,2,FALSE)</f>
        <v>99.36</v>
      </c>
      <c r="F665">
        <f>VLOOKUP($C665,Inv!$B$3:$J$2003,5,FALSE)</f>
        <v>55.56</v>
      </c>
      <c r="G665">
        <f>VLOOKUP($C665,Inv!$B$3:$J$2003,3,FALSE)</f>
        <v>223.58199999999999</v>
      </c>
      <c r="H665">
        <f ca="1">VLOOKUP($C665,Inv!$B$3:$J$2003,9,FALSE)</f>
        <v>0</v>
      </c>
    </row>
    <row r="666" spans="1:8">
      <c r="A666" t="str">
        <f>Inv!I666</f>
        <v>J36938</v>
      </c>
      <c r="B666">
        <v>3030</v>
      </c>
      <c r="C666" t="str">
        <f>Inv!B666</f>
        <v>41030</v>
      </c>
      <c r="D666" t="str">
        <f>Inv!A666</f>
        <v>NR-960BPX/120 Allanson</v>
      </c>
      <c r="E666">
        <f>VLOOKUP($C666,Inv!$B$3:$J$2003,2,FALSE)</f>
        <v>131.82</v>
      </c>
      <c r="F666">
        <f>VLOOKUP($C666,Inv!$B$3:$J$2003,5,FALSE)</f>
        <v>55.56</v>
      </c>
      <c r="G666">
        <f>VLOOKUP($C666,Inv!$B$3:$J$2003,3,FALSE)</f>
        <v>296.625</v>
      </c>
      <c r="H666">
        <f ca="1">VLOOKUP($C666,Inv!$B$3:$J$2003,9,FALSE)</f>
        <v>0</v>
      </c>
    </row>
    <row r="667" spans="1:8">
      <c r="A667" t="str">
        <f>Inv!I667</f>
        <v>J36938</v>
      </c>
      <c r="B667">
        <v>3030</v>
      </c>
      <c r="C667" t="str">
        <f>Inv!B667</f>
        <v>41095</v>
      </c>
      <c r="D667" t="str">
        <f>Inv!A667</f>
        <v>1530BPX/277 Allanson</v>
      </c>
      <c r="E667">
        <f>VLOOKUP($C667,Inv!$B$3:$J$2003,2,FALSE)</f>
        <v>115.35</v>
      </c>
      <c r="F667">
        <f>VLOOKUP($C667,Inv!$B$3:$J$2003,5,FALSE)</f>
        <v>55.56</v>
      </c>
      <c r="G667">
        <f>VLOOKUP($C667,Inv!$B$3:$J$2003,3,FALSE)</f>
        <v>259.56299999999999</v>
      </c>
      <c r="H667">
        <f ca="1">VLOOKUP($C667,Inv!$B$3:$J$2003,9,FALSE)</f>
        <v>0</v>
      </c>
    </row>
    <row r="668" spans="1:8">
      <c r="A668" t="str">
        <f>Inv!I668</f>
        <v>J36938</v>
      </c>
      <c r="B668">
        <v>3030</v>
      </c>
      <c r="C668" t="str">
        <f>Inv!B668</f>
        <v>41098</v>
      </c>
      <c r="D668" t="str">
        <f>Inv!A668</f>
        <v>FRAN15030P5G-2UE-277</v>
      </c>
      <c r="E668">
        <f>VLOOKUP($C668,Inv!$B$3:$J$2003,2,FALSE)</f>
        <v>305.89999999999998</v>
      </c>
      <c r="F668">
        <f>VLOOKUP($C668,Inv!$B$3:$J$2003,5,FALSE)</f>
        <v>55.56</v>
      </c>
      <c r="G668">
        <f>VLOOKUP($C668,Inv!$B$3:$J$2003,3,FALSE)</f>
        <v>688.34400000000005</v>
      </c>
      <c r="H668">
        <f ca="1">VLOOKUP($C668,Inv!$B$3:$J$2003,9,FALSE)</f>
        <v>0</v>
      </c>
    </row>
    <row r="669" spans="1:8">
      <c r="A669" t="str">
        <f>Inv!I669</f>
        <v>J36938</v>
      </c>
      <c r="B669">
        <v>3030</v>
      </c>
      <c r="C669" t="str">
        <f>Inv!B669</f>
        <v>41105</v>
      </c>
      <c r="D669" t="str">
        <f>Inv!A669</f>
        <v>NR-1230BPX/277 Allanson</v>
      </c>
      <c r="E669">
        <f>VLOOKUP($C669,Inv!$B$3:$J$2003,2,FALSE)</f>
        <v>130.81</v>
      </c>
      <c r="F669">
        <f>VLOOKUP($C669,Inv!$B$3:$J$2003,5,FALSE)</f>
        <v>55.56</v>
      </c>
      <c r="G669">
        <f>VLOOKUP($C669,Inv!$B$3:$J$2003,3,FALSE)</f>
        <v>294.35199999999998</v>
      </c>
      <c r="H669">
        <f ca="1">VLOOKUP($C669,Inv!$B$3:$J$2003,9,FALSE)</f>
        <v>0</v>
      </c>
    </row>
    <row r="670" spans="1:8">
      <c r="A670" t="str">
        <f>Inv!I670</f>
        <v>J36938</v>
      </c>
      <c r="B670">
        <v>3030</v>
      </c>
      <c r="C670" t="str">
        <f>Inv!B670</f>
        <v>41120</v>
      </c>
      <c r="D670" t="str">
        <f>Inv!A670</f>
        <v>NR-930CPX/277 Allanson</v>
      </c>
      <c r="E670">
        <f>VLOOKUP($C670,Inv!$B$3:$J$2003,2,FALSE)</f>
        <v>117.3</v>
      </c>
      <c r="F670">
        <f>VLOOKUP($C670,Inv!$B$3:$J$2003,5,FALSE)</f>
        <v>55.56</v>
      </c>
      <c r="G670">
        <f>VLOOKUP($C670,Inv!$B$3:$J$2003,3,FALSE)</f>
        <v>263.95100000000002</v>
      </c>
      <c r="H670">
        <f ca="1">VLOOKUP($C670,Inv!$B$3:$J$2003,9,FALSE)</f>
        <v>0</v>
      </c>
    </row>
    <row r="671" spans="1:8">
      <c r="A671" t="str">
        <f>Inv!I671</f>
        <v>J36938</v>
      </c>
      <c r="B671">
        <v>3030</v>
      </c>
      <c r="C671" t="str">
        <f>Inv!B671</f>
        <v>41130</v>
      </c>
      <c r="D671" t="str">
        <f>Inv!A671</f>
        <v>NR-7530CPX/277 Allanson</v>
      </c>
      <c r="E671">
        <f>VLOOKUP($C671,Inv!$B$3:$J$2003,2,FALSE)</f>
        <v>67.680000000000007</v>
      </c>
      <c r="F671">
        <f>VLOOKUP($C671,Inv!$B$3:$J$2003,5,FALSE)</f>
        <v>55.56</v>
      </c>
      <c r="G671">
        <f>VLOOKUP($C671,Inv!$B$3:$J$2003,3,FALSE)</f>
        <v>152.29499999999999</v>
      </c>
      <c r="H671">
        <f ca="1">VLOOKUP($C671,Inv!$B$3:$J$2003,9,FALSE)</f>
        <v>0</v>
      </c>
    </row>
    <row r="672" spans="1:8">
      <c r="A672" t="str">
        <f>Inv!I672</f>
        <v>J36938</v>
      </c>
      <c r="B672">
        <v>3030</v>
      </c>
      <c r="C672" t="str">
        <f>Inv!B672</f>
        <v>41175</v>
      </c>
      <c r="D672" t="str">
        <f>Inv!A672</f>
        <v>SS1235OX Chnnl Ltr Allanson</v>
      </c>
      <c r="E672">
        <f>VLOOKUP($C672,Inv!$B$3:$J$2003,2,FALSE)</f>
        <v>92.941000000000003</v>
      </c>
      <c r="F672">
        <f>VLOOKUP($C672,Inv!$B$3:$J$2003,5,FALSE)</f>
        <v>55.56</v>
      </c>
      <c r="G672">
        <f>VLOOKUP($C672,Inv!$B$3:$J$2003,3,FALSE)</f>
        <v>209.13800000000001</v>
      </c>
      <c r="H672">
        <f ca="1">VLOOKUP($C672,Inv!$B$3:$J$2003,9,FALSE)</f>
        <v>0</v>
      </c>
    </row>
    <row r="673" spans="1:8">
      <c r="A673" t="str">
        <f>Inv!I673</f>
        <v>J36938</v>
      </c>
      <c r="B673">
        <v>3030</v>
      </c>
      <c r="C673" t="str">
        <f>Inv!B673</f>
        <v>41180</v>
      </c>
      <c r="D673" t="str">
        <f>Inv!A673</f>
        <v>SS1235ICH Indoor Allanson</v>
      </c>
      <c r="E673">
        <f>VLOOKUP($C673,Inv!$B$3:$J$2003,2,FALSE)</f>
        <v>67.959999999999994</v>
      </c>
      <c r="F673">
        <f>VLOOKUP($C673,Inv!$B$3:$J$2003,5,FALSE)</f>
        <v>55.56</v>
      </c>
      <c r="G673">
        <f>VLOOKUP($C673,Inv!$B$3:$J$2003,3,FALSE)</f>
        <v>152.92500000000001</v>
      </c>
      <c r="H673">
        <f ca="1">VLOOKUP($C673,Inv!$B$3:$J$2003,9,FALSE)</f>
        <v>0</v>
      </c>
    </row>
    <row r="674" spans="1:8">
      <c r="A674" t="str">
        <f>Inv!I674</f>
        <v>J36938</v>
      </c>
      <c r="B674">
        <v>3030</v>
      </c>
      <c r="C674" t="str">
        <f>Inv!B674</f>
        <v>41185</v>
      </c>
      <c r="D674" t="str">
        <f>Inv!A674</f>
        <v>NR-SS935OX Chnnl Ltr Allanson</v>
      </c>
      <c r="E674">
        <f>VLOOKUP($C674,Inv!$B$3:$J$2003,2,FALSE)</f>
        <v>56.94</v>
      </c>
      <c r="F674">
        <f>VLOOKUP($C674,Inv!$B$3:$J$2003,5,FALSE)</f>
        <v>55.56</v>
      </c>
      <c r="G674">
        <f>VLOOKUP($C674,Inv!$B$3:$J$2003,3,FALSE)</f>
        <v>128.12799999999999</v>
      </c>
      <c r="H674">
        <f ca="1">VLOOKUP($C674,Inv!$B$3:$J$2003,9,FALSE)</f>
        <v>0</v>
      </c>
    </row>
    <row r="675" spans="1:8">
      <c r="A675" t="str">
        <f>Inv!I675</f>
        <v>J36938</v>
      </c>
      <c r="B675">
        <v>3030</v>
      </c>
      <c r="C675" t="str">
        <f>Inv!B675</f>
        <v>41192</v>
      </c>
      <c r="D675" t="str">
        <f>Inv!A675</f>
        <v>NR-6030 Ventex CL</v>
      </c>
      <c r="E675">
        <f>VLOOKUP($C675,Inv!$B$3:$J$2003,2,FALSE)</f>
        <v>54.63</v>
      </c>
      <c r="F675">
        <f>VLOOKUP($C675,Inv!$B$3:$J$2003,5,FALSE)</f>
        <v>55.56</v>
      </c>
      <c r="G675">
        <f>VLOOKUP($C675,Inv!$B$3:$J$2003,3,FALSE)</f>
        <v>122.93</v>
      </c>
      <c r="H675">
        <f ca="1">VLOOKUP($C675,Inv!$B$3:$J$2003,9,FALSE)</f>
        <v>0</v>
      </c>
    </row>
    <row r="676" spans="1:8">
      <c r="A676" t="str">
        <f>Inv!I676</f>
        <v>J36938</v>
      </c>
      <c r="B676">
        <v>3030</v>
      </c>
      <c r="C676" t="str">
        <f>Inv!B676</f>
        <v>41195</v>
      </c>
      <c r="D676" t="str">
        <f>Inv!A676</f>
        <v>VT9030CL-277 Ventex</v>
      </c>
      <c r="E676">
        <f>VLOOKUP($C676,Inv!$B$3:$J$2003,2,FALSE)</f>
        <v>68.849999999999994</v>
      </c>
      <c r="F676">
        <f>VLOOKUP($C676,Inv!$B$3:$J$2003,5,FALSE)</f>
        <v>55.56</v>
      </c>
      <c r="G676">
        <f>VLOOKUP($C676,Inv!$B$3:$J$2003,3,FALSE)</f>
        <v>154.928</v>
      </c>
      <c r="H676">
        <f ca="1">VLOOKUP($C676,Inv!$B$3:$J$2003,9,FALSE)</f>
        <v>0</v>
      </c>
    </row>
    <row r="677" spans="1:8">
      <c r="A677" t="str">
        <f>Inv!I677</f>
        <v>J36938</v>
      </c>
      <c r="B677">
        <v>3030</v>
      </c>
      <c r="C677" t="str">
        <f>Inv!B677</f>
        <v>41196</v>
      </c>
      <c r="D677" t="str">
        <f>Inv!A677</f>
        <v>NR-1230CL-120v  Ventex</v>
      </c>
      <c r="E677">
        <f>VLOOKUP($C677,Inv!$B$3:$J$2003,2,FALSE)</f>
        <v>165.42</v>
      </c>
      <c r="F677">
        <f>VLOOKUP($C677,Inv!$B$3:$J$2003,5,FALSE)</f>
        <v>55.56</v>
      </c>
      <c r="G677">
        <f>VLOOKUP($C677,Inv!$B$3:$J$2003,3,FALSE)</f>
        <v>372.23200000000003</v>
      </c>
      <c r="H677">
        <f ca="1">VLOOKUP($C677,Inv!$B$3:$J$2003,9,FALSE)</f>
        <v>0</v>
      </c>
    </row>
    <row r="678" spans="1:8">
      <c r="A678" t="str">
        <f>Inv!I678</f>
        <v>J36938</v>
      </c>
      <c r="B678">
        <v>3030</v>
      </c>
      <c r="C678" t="str">
        <f>Inv!B678</f>
        <v>41197</v>
      </c>
      <c r="D678" t="str">
        <f>Inv!A678</f>
        <v>NR-9060 Ventex CL</v>
      </c>
      <c r="E678">
        <f>VLOOKUP($C678,Inv!$B$3:$J$2003,2,FALSE)</f>
        <v>97.34</v>
      </c>
      <c r="F678">
        <f>VLOOKUP($C678,Inv!$B$3:$J$2003,5,FALSE)</f>
        <v>55.56</v>
      </c>
      <c r="G678">
        <f>VLOOKUP($C678,Inv!$B$3:$J$2003,3,FALSE)</f>
        <v>219.03700000000001</v>
      </c>
      <c r="H678">
        <f ca="1">VLOOKUP($C678,Inv!$B$3:$J$2003,9,FALSE)</f>
        <v>0</v>
      </c>
    </row>
    <row r="679" spans="1:8">
      <c r="A679" t="str">
        <f>Inv!I679</f>
        <v>J36938</v>
      </c>
      <c r="B679">
        <v>3030</v>
      </c>
      <c r="C679" t="str">
        <f>Inv!B679</f>
        <v>41198</v>
      </c>
      <c r="D679" t="str">
        <f>Inv!A679</f>
        <v>NR-VT930CL-120 Ventex</v>
      </c>
      <c r="E679">
        <f>VLOOKUP($C679,Inv!$B$3:$J$2003,2,FALSE)</f>
        <v>83.59</v>
      </c>
      <c r="F679">
        <f>VLOOKUP($C679,Inv!$B$3:$J$2003,5,FALSE)</f>
        <v>55.56</v>
      </c>
      <c r="G679">
        <f>VLOOKUP($C679,Inv!$B$3:$J$2003,3,FALSE)</f>
        <v>188.096</v>
      </c>
      <c r="H679">
        <f ca="1">VLOOKUP($C679,Inv!$B$3:$J$2003,9,FALSE)</f>
        <v>0</v>
      </c>
    </row>
    <row r="680" spans="1:8">
      <c r="A680" t="str">
        <f>Inv!I680</f>
        <v>J36938</v>
      </c>
      <c r="B680">
        <v>3030</v>
      </c>
      <c r="C680" t="str">
        <f>Inv!B680</f>
        <v>41341</v>
      </c>
      <c r="D680" t="str">
        <f>Inv!A680</f>
        <v>7B09N6-CB</v>
      </c>
      <c r="E680">
        <f>VLOOKUP($C680,Inv!$B$3:$J$2003,2,FALSE)</f>
        <v>257.89999999999998</v>
      </c>
      <c r="F680">
        <f>VLOOKUP($C680,Inv!$B$3:$J$2003,5,FALSE)</f>
        <v>55.56</v>
      </c>
      <c r="G680">
        <f>VLOOKUP($C680,Inv!$B$3:$J$2003,3,FALSE)</f>
        <v>580.33299999999997</v>
      </c>
      <c r="H680">
        <f ca="1">VLOOKUP($C680,Inv!$B$3:$J$2003,9,FALSE)</f>
        <v>0</v>
      </c>
    </row>
    <row r="681" spans="1:8">
      <c r="A681" t="str">
        <f>Inv!I681</f>
        <v>J36938</v>
      </c>
      <c r="B681">
        <v>3030</v>
      </c>
      <c r="C681" t="str">
        <f>Inv!B681</f>
        <v>41407</v>
      </c>
      <c r="D681" t="str">
        <f>Inv!A681</f>
        <v>15030P5G-2UE France</v>
      </c>
      <c r="E681">
        <f>VLOOKUP($C681,Inv!$B$3:$J$2003,2,FALSE)</f>
        <v>220.62299999999999</v>
      </c>
      <c r="F681">
        <f>VLOOKUP($C681,Inv!$B$3:$J$2003,5,FALSE)</f>
        <v>55.56</v>
      </c>
      <c r="G681">
        <f>VLOOKUP($C681,Inv!$B$3:$J$2003,3,FALSE)</f>
        <v>496.45100000000002</v>
      </c>
      <c r="H681">
        <f ca="1">VLOOKUP($C681,Inv!$B$3:$J$2003,9,FALSE)</f>
        <v>0</v>
      </c>
    </row>
    <row r="682" spans="1:8">
      <c r="A682" t="str">
        <f>Inv!I682</f>
        <v>J36938</v>
      </c>
      <c r="B682">
        <v>3030</v>
      </c>
      <c r="C682" t="str">
        <f>Inv!B682</f>
        <v>41450</v>
      </c>
      <c r="D682" t="str">
        <f>Inv!A682</f>
        <v>NR-9030P5G2 France</v>
      </c>
      <c r="E682">
        <f>VLOOKUP($C682,Inv!$B$3:$J$2003,2,FALSE)</f>
        <v>73.41</v>
      </c>
      <c r="F682">
        <f>VLOOKUP($C682,Inv!$B$3:$J$2003,5,FALSE)</f>
        <v>55.56</v>
      </c>
      <c r="G682">
        <f>VLOOKUP($C682,Inv!$B$3:$J$2003,3,FALSE)</f>
        <v>165.18899999999999</v>
      </c>
      <c r="H682">
        <f ca="1">VLOOKUP($C682,Inv!$B$3:$J$2003,9,FALSE)</f>
        <v>0</v>
      </c>
    </row>
    <row r="683" spans="1:8">
      <c r="A683" t="str">
        <f>Inv!I683</f>
        <v>J36938</v>
      </c>
      <c r="B683">
        <v>3030</v>
      </c>
      <c r="C683" t="str">
        <f>Inv!B683</f>
        <v>41452</v>
      </c>
      <c r="D683" t="str">
        <f>Inv!A683</f>
        <v>9030P5G2UE Trans France</v>
      </c>
      <c r="E683">
        <f>VLOOKUP($C683,Inv!$B$3:$J$2003,2,FALSE)</f>
        <v>158.166</v>
      </c>
      <c r="F683">
        <f>VLOOKUP($C683,Inv!$B$3:$J$2003,5,FALSE)</f>
        <v>55.56</v>
      </c>
      <c r="G683">
        <f>VLOOKUP($C683,Inv!$B$3:$J$2003,3,FALSE)</f>
        <v>355.90899999999999</v>
      </c>
      <c r="H683">
        <f ca="1">VLOOKUP($C683,Inv!$B$3:$J$2003,9,FALSE)</f>
        <v>0</v>
      </c>
    </row>
    <row r="684" spans="1:8">
      <c r="A684" t="str">
        <f>Inv!I684</f>
        <v>J36938</v>
      </c>
      <c r="B684">
        <v>3030</v>
      </c>
      <c r="C684" t="str">
        <f>Inv!B684</f>
        <v>41485</v>
      </c>
      <c r="D684" t="str">
        <f>Inv!A684</f>
        <v>NR-6030P2G Trans France</v>
      </c>
      <c r="E684">
        <f>VLOOKUP($C684,Inv!$B$3:$J$2003,2,FALSE)</f>
        <v>43.23</v>
      </c>
      <c r="F684">
        <f>VLOOKUP($C684,Inv!$B$3:$J$2003,5,FALSE)</f>
        <v>55.56</v>
      </c>
      <c r="G684">
        <f>VLOOKUP($C684,Inv!$B$3:$J$2003,3,FALSE)</f>
        <v>97.277000000000001</v>
      </c>
      <c r="H684">
        <f ca="1">VLOOKUP($C684,Inv!$B$3:$J$2003,9,FALSE)</f>
        <v>0</v>
      </c>
    </row>
    <row r="685" spans="1:8">
      <c r="A685" t="str">
        <f>Inv!I685</f>
        <v>J36938</v>
      </c>
      <c r="B685">
        <v>3030</v>
      </c>
      <c r="C685" t="str">
        <f>Inv!B685</f>
        <v>41490</v>
      </c>
      <c r="D685" t="str">
        <f>Inv!A685</f>
        <v>NR-5030P2G Trans France</v>
      </c>
      <c r="E685">
        <f>VLOOKUP($C685,Inv!$B$3:$J$2003,2,FALSE)</f>
        <v>42.94</v>
      </c>
      <c r="F685">
        <f>VLOOKUP($C685,Inv!$B$3:$J$2003,5,FALSE)</f>
        <v>55.56</v>
      </c>
      <c r="G685">
        <f>VLOOKUP($C685,Inv!$B$3:$J$2003,3,FALSE)</f>
        <v>96.625</v>
      </c>
      <c r="H685">
        <f ca="1">VLOOKUP($C685,Inv!$B$3:$J$2003,9,FALSE)</f>
        <v>0</v>
      </c>
    </row>
    <row r="686" spans="1:8">
      <c r="A686" t="str">
        <f>Inv!I686</f>
        <v>J36938</v>
      </c>
      <c r="B686">
        <v>3030</v>
      </c>
      <c r="C686" t="str">
        <f>Inv!B686</f>
        <v>41500</v>
      </c>
      <c r="D686" t="str">
        <f>Inv!A686</f>
        <v>5000 Econo Base (Black)</v>
      </c>
      <c r="E686">
        <f>VLOOKUP($C686,Inv!$B$3:$J$2003,2,FALSE)</f>
        <v>53.4816</v>
      </c>
      <c r="F686">
        <f>VLOOKUP($C686,Inv!$B$3:$J$2003,5,FALSE)</f>
        <v>55.56</v>
      </c>
      <c r="G686">
        <f>VLOOKUP($C686,Inv!$B$3:$J$2003,3,FALSE)</f>
        <v>120.346</v>
      </c>
      <c r="H686">
        <f ca="1">VLOOKUP($C686,Inv!$B$3:$J$2003,9,FALSE)</f>
        <v>0</v>
      </c>
    </row>
    <row r="687" spans="1:8">
      <c r="A687" t="str">
        <f>Inv!I687</f>
        <v>J36938</v>
      </c>
      <c r="B687">
        <v>3030</v>
      </c>
      <c r="C687" t="str">
        <f>Inv!B687</f>
        <v>41510</v>
      </c>
      <c r="D687" t="str">
        <f>Inv!A687</f>
        <v>NR-4030P2G Transformer France</v>
      </c>
      <c r="E687">
        <f>VLOOKUP($C687,Inv!$B$3:$J$2003,2,FALSE)</f>
        <v>38.9</v>
      </c>
      <c r="F687">
        <f>VLOOKUP($C687,Inv!$B$3:$J$2003,5,FALSE)</f>
        <v>55.56</v>
      </c>
      <c r="G687">
        <f>VLOOKUP($C687,Inv!$B$3:$J$2003,3,FALSE)</f>
        <v>87.534000000000006</v>
      </c>
      <c r="H687">
        <f ca="1">VLOOKUP($C687,Inv!$B$3:$J$2003,9,FALSE)</f>
        <v>0</v>
      </c>
    </row>
    <row r="688" spans="1:8">
      <c r="A688" t="str">
        <f>Inv!I688</f>
        <v>J36938</v>
      </c>
      <c r="B688">
        <v>3030</v>
      </c>
      <c r="C688" t="str">
        <f>Inv!B688</f>
        <v>41535</v>
      </c>
      <c r="D688" t="str">
        <f>Inv!A688</f>
        <v>NR-15030P5G2 France 277V</v>
      </c>
      <c r="E688">
        <f>VLOOKUP($C688,Inv!$B$3:$J$2003,2,FALSE)</f>
        <v>305.89999999999998</v>
      </c>
      <c r="F688">
        <f>VLOOKUP($C688,Inv!$B$3:$J$2003,5,FALSE)</f>
        <v>55.56</v>
      </c>
      <c r="G688">
        <f>VLOOKUP($C688,Inv!$B$3:$J$2003,3,FALSE)</f>
        <v>688.34400000000005</v>
      </c>
      <c r="H688">
        <f ca="1">VLOOKUP($C688,Inv!$B$3:$J$2003,9,FALSE)</f>
        <v>0</v>
      </c>
    </row>
    <row r="689" spans="1:8">
      <c r="A689" t="str">
        <f>Inv!I689</f>
        <v>J36938</v>
      </c>
      <c r="B689">
        <v>3030</v>
      </c>
      <c r="C689" t="str">
        <f>Inv!B689</f>
        <v>41545</v>
      </c>
      <c r="D689" t="str">
        <f>Inv!A689</f>
        <v>NR-12060P5G2 France 277V</v>
      </c>
      <c r="E689">
        <f>VLOOKUP($C689,Inv!$B$3:$J$2003,2,FALSE)</f>
        <v>166.5</v>
      </c>
      <c r="F689">
        <f>VLOOKUP($C689,Inv!$B$3:$J$2003,5,FALSE)</f>
        <v>55.56</v>
      </c>
      <c r="G689">
        <f>VLOOKUP($C689,Inv!$B$3:$J$2003,3,FALSE)</f>
        <v>374.66199999999998</v>
      </c>
      <c r="H689">
        <f ca="1">VLOOKUP($C689,Inv!$B$3:$J$2003,9,FALSE)</f>
        <v>0</v>
      </c>
    </row>
    <row r="690" spans="1:8">
      <c r="A690" t="str">
        <f>Inv!I690</f>
        <v>J36938</v>
      </c>
      <c r="B690">
        <v>3030</v>
      </c>
      <c r="C690" t="str">
        <f>Inv!B690</f>
        <v>41615</v>
      </c>
      <c r="D690" t="str">
        <f>Inv!A690</f>
        <v>NR-9030PBKMG51 France 120V</v>
      </c>
      <c r="E690">
        <f>VLOOKUP($C690,Inv!$B$3:$J$2003,2,FALSE)</f>
        <v>101.99</v>
      </c>
      <c r="F690">
        <f>VLOOKUP($C690,Inv!$B$3:$J$2003,5,FALSE)</f>
        <v>55.56</v>
      </c>
      <c r="G690">
        <f>VLOOKUP($C690,Inv!$B$3:$J$2003,3,FALSE)</f>
        <v>229.5</v>
      </c>
      <c r="H690">
        <f ca="1">VLOOKUP($C690,Inv!$B$3:$J$2003,9,FALSE)</f>
        <v>0</v>
      </c>
    </row>
    <row r="691" spans="1:8">
      <c r="A691" t="str">
        <f>Inv!I691</f>
        <v>J36938</v>
      </c>
      <c r="B691">
        <v>3030</v>
      </c>
      <c r="C691" t="str">
        <f>Inv!B691</f>
        <v>41665</v>
      </c>
      <c r="D691" t="str">
        <f>Inv!A691</f>
        <v>15030 PBKMG - 51 France 277V</v>
      </c>
      <c r="E691">
        <f>VLOOKUP($C691,Inv!$B$3:$J$2003,2,FALSE)</f>
        <v>93.18</v>
      </c>
      <c r="F691">
        <f>VLOOKUP($C691,Inv!$B$3:$J$2003,5,FALSE)</f>
        <v>55.56</v>
      </c>
      <c r="G691">
        <f>VLOOKUP($C691,Inv!$B$3:$J$2003,3,FALSE)</f>
        <v>209.67599999999999</v>
      </c>
      <c r="H691">
        <f ca="1">VLOOKUP($C691,Inv!$B$3:$J$2003,9,FALSE)</f>
        <v>0</v>
      </c>
    </row>
    <row r="692" spans="1:8">
      <c r="A692" t="str">
        <f>Inv!I692</f>
        <v>J36938</v>
      </c>
      <c r="B692">
        <v>3030</v>
      </c>
      <c r="C692" t="str">
        <f>Inv!B692</f>
        <v>41680</v>
      </c>
      <c r="D692" t="str">
        <f>Inv!A692</f>
        <v>9030 PBKMG - 51 France 277V</v>
      </c>
      <c r="E692">
        <f>VLOOKUP($C692,Inv!$B$3:$J$2003,2,FALSE)</f>
        <v>323.08999999999997</v>
      </c>
      <c r="F692">
        <f>VLOOKUP($C692,Inv!$B$3:$J$2003,5,FALSE)</f>
        <v>55.56</v>
      </c>
      <c r="G692">
        <f>VLOOKUP($C692,Inv!$B$3:$J$2003,3,FALSE)</f>
        <v>727.02499999999998</v>
      </c>
      <c r="H692">
        <f ca="1">VLOOKUP($C692,Inv!$B$3:$J$2003,9,FALSE)</f>
        <v>0</v>
      </c>
    </row>
    <row r="693" spans="1:8">
      <c r="A693" t="str">
        <f>Inv!I693</f>
        <v>J36938</v>
      </c>
      <c r="B693">
        <v>3030</v>
      </c>
      <c r="C693" t="str">
        <f>Inv!B693</f>
        <v>42010</v>
      </c>
      <c r="D693" t="str">
        <f>Inv!A693</f>
        <v>NR-11S14/CL Clear Bulb</v>
      </c>
      <c r="E693">
        <f>VLOOKUP($C693,Inv!$B$3:$J$2003,2,FALSE)</f>
        <v>0.63</v>
      </c>
      <c r="F693">
        <f>VLOOKUP($C693,Inv!$B$3:$J$2003,5,FALSE)</f>
        <v>44.45</v>
      </c>
      <c r="G693">
        <f>VLOOKUP($C693,Inv!$B$3:$J$2003,3,FALSE)</f>
        <v>1.1339999999999999</v>
      </c>
      <c r="H693">
        <f ca="1">VLOOKUP($C693,Inv!$B$3:$J$2003,9,FALSE)</f>
        <v>0</v>
      </c>
    </row>
    <row r="694" spans="1:8">
      <c r="A694" t="str">
        <f>Inv!I694</f>
        <v>J36938</v>
      </c>
      <c r="B694">
        <v>3030</v>
      </c>
      <c r="C694" t="str">
        <f>Inv!B694</f>
        <v>42030</v>
      </c>
      <c r="D694" t="str">
        <f>Inv!A694</f>
        <v>NR-11S14/TY Transparent Yllw Bulb</v>
      </c>
      <c r="E694">
        <f>VLOOKUP($C694,Inv!$B$3:$J$2003,2,FALSE)</f>
        <v>0.66</v>
      </c>
      <c r="F694">
        <f>VLOOKUP($C694,Inv!$B$3:$J$2003,5,FALSE)</f>
        <v>44.45</v>
      </c>
      <c r="G694">
        <f>VLOOKUP($C694,Inv!$B$3:$J$2003,3,FALSE)</f>
        <v>1.1879999999999999</v>
      </c>
      <c r="H694">
        <f ca="1">VLOOKUP($C694,Inv!$B$3:$J$2003,9,FALSE)</f>
        <v>0</v>
      </c>
    </row>
    <row r="695" spans="1:8">
      <c r="A695" t="str">
        <f>Inv!I695</f>
        <v>J36938</v>
      </c>
      <c r="B695">
        <v>3030</v>
      </c>
      <c r="C695" t="str">
        <f>Inv!B695</f>
        <v>42040</v>
      </c>
      <c r="D695" t="str">
        <f>Inv!A695</f>
        <v>NR-11S14/Y Yellow Bulb</v>
      </c>
      <c r="E695">
        <f>VLOOKUP($C695,Inv!$B$3:$J$2003,2,FALSE)</f>
        <v>0.66</v>
      </c>
      <c r="F695">
        <f>VLOOKUP($C695,Inv!$B$3:$J$2003,5,FALSE)</f>
        <v>44.45</v>
      </c>
      <c r="G695">
        <f>VLOOKUP($C695,Inv!$B$3:$J$2003,3,FALSE)</f>
        <v>1.1879999999999999</v>
      </c>
      <c r="H695">
        <f ca="1">VLOOKUP($C695,Inv!$B$3:$J$2003,9,FALSE)</f>
        <v>0</v>
      </c>
    </row>
    <row r="696" spans="1:8">
      <c r="A696" t="str">
        <f>Inv!I696</f>
        <v>J36938</v>
      </c>
      <c r="B696">
        <v>3030</v>
      </c>
      <c r="C696" t="str">
        <f>Inv!B696</f>
        <v>42045</v>
      </c>
      <c r="D696" t="str">
        <f>Inv!A696</f>
        <v>NR-25A19/CL Clear Bulb</v>
      </c>
      <c r="E696">
        <f>VLOOKUP($C696,Inv!$B$3:$J$2003,2,FALSE)</f>
        <v>1.1299999999999999</v>
      </c>
      <c r="F696">
        <f>VLOOKUP($C696,Inv!$B$3:$J$2003,5,FALSE)</f>
        <v>44.45</v>
      </c>
      <c r="G696">
        <f>VLOOKUP($C696,Inv!$B$3:$J$2003,3,FALSE)</f>
        <v>2.0339999999999998</v>
      </c>
      <c r="H696">
        <f ca="1">VLOOKUP($C696,Inv!$B$3:$J$2003,9,FALSE)</f>
        <v>0</v>
      </c>
    </row>
    <row r="697" spans="1:8">
      <c r="A697" t="str">
        <f>Inv!I697</f>
        <v>J36938</v>
      </c>
      <c r="B697">
        <v>3030</v>
      </c>
      <c r="C697" t="str">
        <f>Inv!B697</f>
        <v>42050</v>
      </c>
      <c r="D697" t="str">
        <f>Inv!A697</f>
        <v>NR-25A19/R Red Bulb</v>
      </c>
      <c r="E697">
        <f>VLOOKUP($C697,Inv!$B$3:$J$2003,2,FALSE)</f>
        <v>1.5</v>
      </c>
      <c r="F697">
        <f>VLOOKUP($C697,Inv!$B$3:$J$2003,5,FALSE)</f>
        <v>44.45</v>
      </c>
      <c r="G697">
        <f>VLOOKUP($C697,Inv!$B$3:$J$2003,3,FALSE)</f>
        <v>2.7</v>
      </c>
      <c r="H697">
        <f ca="1">VLOOKUP($C697,Inv!$B$3:$J$2003,9,FALSE)</f>
        <v>0</v>
      </c>
    </row>
    <row r="698" spans="1:8">
      <c r="A698" t="str">
        <f>Inv!I698</f>
        <v>J36938</v>
      </c>
      <c r="B698">
        <v>3030</v>
      </c>
      <c r="C698" t="str">
        <f>Inv!B698</f>
        <v>42060</v>
      </c>
      <c r="D698" t="str">
        <f>Inv!A698</f>
        <v>30A15/8 130V IF Bulb</v>
      </c>
      <c r="E698">
        <f>VLOOKUP($C698,Inv!$B$3:$J$2003,2,FALSE)</f>
        <v>1.0900000000000001</v>
      </c>
      <c r="F698">
        <f>VLOOKUP($C698,Inv!$B$3:$J$2003,5,FALSE)</f>
        <v>44.45</v>
      </c>
      <c r="G698">
        <f>VLOOKUP($C698,Inv!$B$3:$J$2003,3,FALSE)</f>
        <v>1.962</v>
      </c>
      <c r="H698">
        <f ca="1">VLOOKUP($C698,Inv!$B$3:$J$2003,9,FALSE)</f>
        <v>0</v>
      </c>
    </row>
    <row r="699" spans="1:8">
      <c r="A699" t="str">
        <f>Inv!I699</f>
        <v>J36938</v>
      </c>
      <c r="B699">
        <v>3030</v>
      </c>
      <c r="C699" t="str">
        <f>Inv!B699</f>
        <v>42065</v>
      </c>
      <c r="D699" t="str">
        <f>Inv!A699</f>
        <v>30R20/6 130V/6,000HR</v>
      </c>
      <c r="E699">
        <f>VLOOKUP($C699,Inv!$B$3:$J$2003,2,FALSE)</f>
        <v>1.49</v>
      </c>
      <c r="F699">
        <f>VLOOKUP($C699,Inv!$B$3:$J$2003,5,FALSE)</f>
        <v>44.45</v>
      </c>
      <c r="G699">
        <f>VLOOKUP($C699,Inv!$B$3:$J$2003,3,FALSE)</f>
        <v>2.6819999999999999</v>
      </c>
      <c r="H699">
        <f ca="1">VLOOKUP($C699,Inv!$B$3:$J$2003,9,FALSE)</f>
        <v>0</v>
      </c>
    </row>
    <row r="700" spans="1:8">
      <c r="A700" t="str">
        <f>Inv!I700</f>
        <v>J36938</v>
      </c>
      <c r="B700">
        <v>3030</v>
      </c>
      <c r="C700" t="str">
        <f>Inv!B700</f>
        <v>42080</v>
      </c>
      <c r="D700" t="str">
        <f>Inv!A700</f>
        <v>NR-45PAR/FL/H/130V</v>
      </c>
      <c r="E700">
        <f>VLOOKUP($C700,Inv!$B$3:$J$2003,2,FALSE)</f>
        <v>6.99</v>
      </c>
      <c r="F700">
        <f>VLOOKUP($C700,Inv!$B$3:$J$2003,5,FALSE)</f>
        <v>44.45</v>
      </c>
      <c r="G700">
        <f>VLOOKUP($C700,Inv!$B$3:$J$2003,3,FALSE)</f>
        <v>12.583</v>
      </c>
      <c r="H700">
        <f ca="1">VLOOKUP($C700,Inv!$B$3:$J$2003,9,FALSE)</f>
        <v>0</v>
      </c>
    </row>
    <row r="701" spans="1:8">
      <c r="A701" t="str">
        <f>Inv!I701</f>
        <v>J36938</v>
      </c>
      <c r="B701">
        <v>3030</v>
      </c>
      <c r="C701" t="str">
        <f>Inv!B701</f>
        <v>42090</v>
      </c>
      <c r="D701" t="str">
        <f>Inv!A701</f>
        <v>5 Watt 12V Wedge Base</v>
      </c>
      <c r="E701">
        <f>VLOOKUP($C701,Inv!$B$3:$J$2003,2,FALSE)</f>
        <v>1.54</v>
      </c>
      <c r="F701">
        <f>VLOOKUP($C701,Inv!$B$3:$J$2003,5,FALSE)</f>
        <v>44.45</v>
      </c>
      <c r="G701">
        <f>VLOOKUP($C701,Inv!$B$3:$J$2003,3,FALSE)</f>
        <v>2.7719999999999998</v>
      </c>
      <c r="H701">
        <f ca="1">VLOOKUP($C701,Inv!$B$3:$J$2003,9,FALSE)</f>
        <v>0</v>
      </c>
    </row>
    <row r="702" spans="1:8">
      <c r="A702" t="str">
        <f>Inv!I702</f>
        <v>J36938</v>
      </c>
      <c r="B702">
        <v>3030</v>
      </c>
      <c r="C702" t="str">
        <f>Inv!B702</f>
        <v>42095</v>
      </c>
      <c r="D702" t="str">
        <f>Inv!A702</f>
        <v>5 Watt 24V Wedge Base</v>
      </c>
      <c r="E702">
        <f>VLOOKUP($C702,Inv!$B$3:$J$2003,2,FALSE)</f>
        <v>0.55000000000000004</v>
      </c>
      <c r="F702">
        <f>VLOOKUP($C702,Inv!$B$3:$J$2003,5,FALSE)</f>
        <v>44.45</v>
      </c>
      <c r="G702">
        <f>VLOOKUP($C702,Inv!$B$3:$J$2003,3,FALSE)</f>
        <v>0.99</v>
      </c>
      <c r="H702">
        <f ca="1">VLOOKUP($C702,Inv!$B$3:$J$2003,9,FALSE)</f>
        <v>0</v>
      </c>
    </row>
    <row r="703" spans="1:8">
      <c r="A703" t="str">
        <f>Inv!I703</f>
        <v>J36938</v>
      </c>
      <c r="B703">
        <v>3030</v>
      </c>
      <c r="C703" t="str">
        <f>Inv!B703</f>
        <v>42100</v>
      </c>
      <c r="D703" t="str">
        <f>Inv!A703</f>
        <v>8 Watt 24V Wedge Base</v>
      </c>
      <c r="E703">
        <f>VLOOKUP($C703,Inv!$B$3:$J$2003,2,FALSE)</f>
        <v>1.34</v>
      </c>
      <c r="F703">
        <f>VLOOKUP($C703,Inv!$B$3:$J$2003,5,FALSE)</f>
        <v>44.45</v>
      </c>
      <c r="G703">
        <f>VLOOKUP($C703,Inv!$B$3:$J$2003,3,FALSE)</f>
        <v>2.4119999999999999</v>
      </c>
      <c r="H703">
        <f ca="1">VLOOKUP($C703,Inv!$B$3:$J$2003,9,FALSE)</f>
        <v>0</v>
      </c>
    </row>
    <row r="704" spans="1:8">
      <c r="A704" t="str">
        <f>Inv!I704</f>
        <v>J36938</v>
      </c>
      <c r="B704">
        <v>3030</v>
      </c>
      <c r="C704" t="str">
        <f>Inv!B704</f>
        <v>42150</v>
      </c>
      <c r="D704" t="str">
        <f>Inv!A704</f>
        <v>150W Metal Halide (Emprise)</v>
      </c>
      <c r="E704">
        <f>VLOOKUP($C704,Inv!$B$3:$J$2003,2,FALSE)</f>
        <v>18.754000000000001</v>
      </c>
      <c r="F704">
        <f>VLOOKUP($C704,Inv!$B$3:$J$2003,5,FALSE)</f>
        <v>44.45</v>
      </c>
      <c r="G704">
        <f>VLOOKUP($C704,Inv!$B$3:$J$2003,3,FALSE)</f>
        <v>33.761000000000003</v>
      </c>
      <c r="H704">
        <f ca="1">VLOOKUP($C704,Inv!$B$3:$J$2003,9,FALSE)</f>
        <v>0</v>
      </c>
    </row>
    <row r="705" spans="1:8">
      <c r="A705" t="str">
        <f>Inv!I705</f>
        <v>J36938</v>
      </c>
      <c r="B705">
        <v>3030</v>
      </c>
      <c r="C705" t="str">
        <f>Inv!B705</f>
        <v>42155</v>
      </c>
      <c r="D705" t="str">
        <f>Inv!A705</f>
        <v>NR-LU50 High Pressure Sodium Med</v>
      </c>
      <c r="E705">
        <f>VLOOKUP($C705,Inv!$B$3:$J$2003,2,FALSE)</f>
        <v>22.02</v>
      </c>
      <c r="F705">
        <f>VLOOKUP($C705,Inv!$B$3:$J$2003,5,FALSE)</f>
        <v>44.45</v>
      </c>
      <c r="G705">
        <f>VLOOKUP($C705,Inv!$B$3:$J$2003,3,FALSE)</f>
        <v>39.64</v>
      </c>
      <c r="H705">
        <f ca="1">VLOOKUP($C705,Inv!$B$3:$J$2003,9,FALSE)</f>
        <v>0</v>
      </c>
    </row>
    <row r="706" spans="1:8">
      <c r="A706" t="str">
        <f>Inv!I706</f>
        <v>J36938</v>
      </c>
      <c r="B706">
        <v>3030</v>
      </c>
      <c r="C706" t="str">
        <f>Inv!B706</f>
        <v>42156</v>
      </c>
      <c r="D706" t="str">
        <f>Inv!A706</f>
        <v>MH50/U Medium Clear</v>
      </c>
      <c r="E706">
        <f>VLOOKUP($C706,Inv!$B$3:$J$2003,2,FALSE)</f>
        <v>13.455</v>
      </c>
      <c r="F706">
        <f>VLOOKUP($C706,Inv!$B$3:$J$2003,5,FALSE)</f>
        <v>44.45</v>
      </c>
      <c r="G706">
        <f>VLOOKUP($C706,Inv!$B$3:$J$2003,3,FALSE)</f>
        <v>24.221</v>
      </c>
      <c r="H706">
        <f ca="1">VLOOKUP($C706,Inv!$B$3:$J$2003,9,FALSE)</f>
        <v>0</v>
      </c>
    </row>
    <row r="707" spans="1:8">
      <c r="A707" t="str">
        <f>Inv!I707</f>
        <v>J36938</v>
      </c>
      <c r="B707">
        <v>3030</v>
      </c>
      <c r="C707" t="str">
        <f>Inv!B707</f>
        <v>42160</v>
      </c>
      <c r="D707" t="str">
        <f>Inv!A707</f>
        <v>NR-LU70 High Pressure Sodium Med</v>
      </c>
      <c r="E707">
        <f>VLOOKUP($C707,Inv!$B$3:$J$2003,2,FALSE)</f>
        <v>18.2</v>
      </c>
      <c r="F707">
        <f>VLOOKUP($C707,Inv!$B$3:$J$2003,5,FALSE)</f>
        <v>44.45</v>
      </c>
      <c r="G707">
        <f>VLOOKUP($C707,Inv!$B$3:$J$2003,3,FALSE)</f>
        <v>32.762999999999998</v>
      </c>
      <c r="H707">
        <f ca="1">VLOOKUP($C707,Inv!$B$3:$J$2003,9,FALSE)</f>
        <v>0</v>
      </c>
    </row>
    <row r="708" spans="1:8">
      <c r="A708" t="str">
        <f>Inv!I708</f>
        <v>J36938</v>
      </c>
      <c r="B708">
        <v>3030</v>
      </c>
      <c r="C708" t="str">
        <f>Inv!B708</f>
        <v>42161</v>
      </c>
      <c r="D708" t="str">
        <f>Inv!A708</f>
        <v>MH70/U Medium Clear</v>
      </c>
      <c r="E708">
        <f>VLOOKUP($C708,Inv!$B$3:$J$2003,2,FALSE)</f>
        <v>18.25</v>
      </c>
      <c r="F708">
        <f>VLOOKUP($C708,Inv!$B$3:$J$2003,5,FALSE)</f>
        <v>44.45</v>
      </c>
      <c r="G708">
        <f>VLOOKUP($C708,Inv!$B$3:$J$2003,3,FALSE)</f>
        <v>32.853000000000002</v>
      </c>
      <c r="H708">
        <f ca="1">VLOOKUP($C708,Inv!$B$3:$J$2003,9,FALSE)</f>
        <v>0</v>
      </c>
    </row>
    <row r="709" spans="1:8">
      <c r="A709" t="str">
        <f>Inv!I709</f>
        <v>J36938</v>
      </c>
      <c r="B709">
        <v>3030</v>
      </c>
      <c r="C709" t="str">
        <f>Inv!B709</f>
        <v>42166</v>
      </c>
      <c r="D709" t="str">
        <f>Inv!A709</f>
        <v>MH100/U Medium Clear</v>
      </c>
      <c r="E709">
        <f>VLOOKUP($C709,Inv!$B$3:$J$2003,2,FALSE)</f>
        <v>30.074999999999999</v>
      </c>
      <c r="F709">
        <f>VLOOKUP($C709,Inv!$B$3:$J$2003,5,FALSE)</f>
        <v>44.45</v>
      </c>
      <c r="G709">
        <f>VLOOKUP($C709,Inv!$B$3:$J$2003,3,FALSE)</f>
        <v>54.14</v>
      </c>
      <c r="H709">
        <f ca="1">VLOOKUP($C709,Inv!$B$3:$J$2003,9,FALSE)</f>
        <v>0</v>
      </c>
    </row>
    <row r="710" spans="1:8">
      <c r="A710" t="str">
        <f>Inv!I710</f>
        <v>J36938</v>
      </c>
      <c r="B710">
        <v>3030</v>
      </c>
      <c r="C710" t="str">
        <f>Inv!B710</f>
        <v>42170</v>
      </c>
      <c r="D710" t="str">
        <f>Inv!A710</f>
        <v>NR-LU150 High Pressure Sodium Med</v>
      </c>
      <c r="E710">
        <f>VLOOKUP($C710,Inv!$B$3:$J$2003,2,FALSE)</f>
        <v>18.2</v>
      </c>
      <c r="F710">
        <f>VLOOKUP($C710,Inv!$B$3:$J$2003,5,FALSE)</f>
        <v>44.45</v>
      </c>
      <c r="G710">
        <f>VLOOKUP($C710,Inv!$B$3:$J$2003,3,FALSE)</f>
        <v>32.762999999999998</v>
      </c>
      <c r="H710">
        <f ca="1">VLOOKUP($C710,Inv!$B$3:$J$2003,9,FALSE)</f>
        <v>0</v>
      </c>
    </row>
    <row r="711" spans="1:8">
      <c r="A711" t="str">
        <f>Inv!I711</f>
        <v>J36938</v>
      </c>
      <c r="B711">
        <v>3030</v>
      </c>
      <c r="C711" t="str">
        <f>Inv!B711</f>
        <v>42171</v>
      </c>
      <c r="D711" t="str">
        <f>Inv!A711</f>
        <v>NR-LU150 High Pressure Sodium Mogul</v>
      </c>
      <c r="E711">
        <f>VLOOKUP($C711,Inv!$B$3:$J$2003,2,FALSE)</f>
        <v>13.68</v>
      </c>
      <c r="F711">
        <f>VLOOKUP($C711,Inv!$B$3:$J$2003,5,FALSE)</f>
        <v>44.45</v>
      </c>
      <c r="G711">
        <f>VLOOKUP($C711,Inv!$B$3:$J$2003,3,FALSE)</f>
        <v>24.626000000000001</v>
      </c>
      <c r="H711">
        <f ca="1">VLOOKUP($C711,Inv!$B$3:$J$2003,9,FALSE)</f>
        <v>0</v>
      </c>
    </row>
    <row r="712" spans="1:8">
      <c r="A712" t="str">
        <f>Inv!I712</f>
        <v>J36938</v>
      </c>
      <c r="B712">
        <v>3030</v>
      </c>
      <c r="C712" t="str">
        <f>Inv!B712</f>
        <v>42175</v>
      </c>
      <c r="D712" t="str">
        <f>Inv!A712</f>
        <v>NR-HR175DX39 Mercury Vapor White</v>
      </c>
      <c r="E712">
        <f>VLOOKUP($C712,Inv!$B$3:$J$2003,2,FALSE)</f>
        <v>12</v>
      </c>
      <c r="F712">
        <f>VLOOKUP($C712,Inv!$B$3:$J$2003,5,FALSE)</f>
        <v>44.45</v>
      </c>
      <c r="G712">
        <f>VLOOKUP($C712,Inv!$B$3:$J$2003,3,FALSE)</f>
        <v>21.602</v>
      </c>
      <c r="H712">
        <f ca="1">VLOOKUP($C712,Inv!$B$3:$J$2003,9,FALSE)</f>
        <v>0</v>
      </c>
    </row>
    <row r="713" spans="1:8">
      <c r="A713" t="str">
        <f>Inv!I713</f>
        <v>J36938</v>
      </c>
      <c r="B713">
        <v>3030</v>
      </c>
      <c r="C713" t="str">
        <f>Inv!B713</f>
        <v>42190</v>
      </c>
      <c r="D713" t="str">
        <f>Inv!A713</f>
        <v>MVR175/U Metal Halide Clr</v>
      </c>
      <c r="E713">
        <f>VLOOKUP($C713,Inv!$B$3:$J$2003,2,FALSE)</f>
        <v>13.289</v>
      </c>
      <c r="F713">
        <f>VLOOKUP($C713,Inv!$B$3:$J$2003,5,FALSE)</f>
        <v>44.45</v>
      </c>
      <c r="G713">
        <f>VLOOKUP($C713,Inv!$B$3:$J$2003,3,FALSE)</f>
        <v>23.922999999999998</v>
      </c>
      <c r="H713">
        <f ca="1">VLOOKUP($C713,Inv!$B$3:$J$2003,9,FALSE)</f>
        <v>0</v>
      </c>
    </row>
    <row r="714" spans="1:8">
      <c r="A714" t="str">
        <f>Inv!I714</f>
        <v>J36938</v>
      </c>
      <c r="B714">
        <v>3030</v>
      </c>
      <c r="C714" t="str">
        <f>Inv!B714</f>
        <v>42195</v>
      </c>
      <c r="D714" t="str">
        <f>Inv!A714</f>
        <v>MVR175/U Med Base Clear</v>
      </c>
      <c r="E714">
        <f>VLOOKUP($C714,Inv!$B$3:$J$2003,2,FALSE)</f>
        <v>15.326000000000001</v>
      </c>
      <c r="F714">
        <f>VLOOKUP($C714,Inv!$B$3:$J$2003,5,FALSE)</f>
        <v>44.45</v>
      </c>
      <c r="G714">
        <f>VLOOKUP($C714,Inv!$B$3:$J$2003,3,FALSE)</f>
        <v>27.59</v>
      </c>
      <c r="H714">
        <f ca="1">VLOOKUP($C714,Inv!$B$3:$J$2003,9,FALSE)</f>
        <v>0</v>
      </c>
    </row>
    <row r="715" spans="1:8">
      <c r="A715" t="str">
        <f>Inv!I715</f>
        <v>J36938</v>
      </c>
      <c r="B715">
        <v>3030</v>
      </c>
      <c r="C715" t="str">
        <f>Inv!B715</f>
        <v>42200</v>
      </c>
      <c r="D715" t="str">
        <f>Inv!A715</f>
        <v>MVR175C/U Metal Halide Coated</v>
      </c>
      <c r="E715">
        <f>VLOOKUP($C715,Inv!$B$3:$J$2003,2,FALSE)</f>
        <v>21.04</v>
      </c>
      <c r="F715">
        <f>VLOOKUP($C715,Inv!$B$3:$J$2003,5,FALSE)</f>
        <v>44.45</v>
      </c>
      <c r="G715">
        <f>VLOOKUP($C715,Inv!$B$3:$J$2003,3,FALSE)</f>
        <v>37.875999999999998</v>
      </c>
      <c r="H715">
        <f ca="1">VLOOKUP($C715,Inv!$B$3:$J$2003,9,FALSE)</f>
        <v>0</v>
      </c>
    </row>
    <row r="716" spans="1:8">
      <c r="A716" t="str">
        <f>Inv!I716</f>
        <v>J36938</v>
      </c>
      <c r="B716">
        <v>3030</v>
      </c>
      <c r="C716" t="str">
        <f>Inv!B716</f>
        <v>42215</v>
      </c>
      <c r="D716" t="str">
        <f>Inv!A716</f>
        <v>MVR250U Metal Halide Clear</v>
      </c>
      <c r="E716">
        <f>VLOOKUP($C716,Inv!$B$3:$J$2003,2,FALSE)</f>
        <v>9.7509999999999994</v>
      </c>
      <c r="F716">
        <f>VLOOKUP($C716,Inv!$B$3:$J$2003,5,FALSE)</f>
        <v>44.45</v>
      </c>
      <c r="G716">
        <f>VLOOKUP($C716,Inv!$B$3:$J$2003,3,FALSE)</f>
        <v>17.553999999999998</v>
      </c>
      <c r="H716">
        <f ca="1">VLOOKUP($C716,Inv!$B$3:$J$2003,9,FALSE)</f>
        <v>0</v>
      </c>
    </row>
    <row r="717" spans="1:8">
      <c r="A717" t="str">
        <f>Inv!I717</f>
        <v>J36938</v>
      </c>
      <c r="B717">
        <v>3030</v>
      </c>
      <c r="C717" t="str">
        <f>Inv!B717</f>
        <v>42220</v>
      </c>
      <c r="D717" t="str">
        <f>Inv!A717</f>
        <v>MVR250C/U Metal Halide Coated</v>
      </c>
      <c r="E717">
        <f>VLOOKUP($C717,Inv!$B$3:$J$2003,2,FALSE)</f>
        <v>18.2</v>
      </c>
      <c r="F717">
        <f>VLOOKUP($C717,Inv!$B$3:$J$2003,5,FALSE)</f>
        <v>44.45</v>
      </c>
      <c r="G717">
        <f>VLOOKUP($C717,Inv!$B$3:$J$2003,3,FALSE)</f>
        <v>32.762999999999998</v>
      </c>
      <c r="H717">
        <f ca="1">VLOOKUP($C717,Inv!$B$3:$J$2003,9,FALSE)</f>
        <v>0</v>
      </c>
    </row>
    <row r="718" spans="1:8">
      <c r="A718" t="str">
        <f>Inv!I718</f>
        <v>J36938</v>
      </c>
      <c r="B718">
        <v>3030</v>
      </c>
      <c r="C718" t="str">
        <f>Inv!B718</f>
        <v>42225</v>
      </c>
      <c r="D718" t="str">
        <f>Inv!A718</f>
        <v>NR-LU250D High Pressure Sodium</v>
      </c>
      <c r="E718">
        <f>VLOOKUP($C718,Inv!$B$3:$J$2003,2,FALSE)</f>
        <v>18.2</v>
      </c>
      <c r="F718">
        <f>VLOOKUP($C718,Inv!$B$3:$J$2003,5,FALSE)</f>
        <v>44.45</v>
      </c>
      <c r="G718">
        <f>VLOOKUP($C718,Inv!$B$3:$J$2003,3,FALSE)</f>
        <v>32.762999999999998</v>
      </c>
      <c r="H718">
        <f ca="1">VLOOKUP($C718,Inv!$B$3:$J$2003,9,FALSE)</f>
        <v>0</v>
      </c>
    </row>
    <row r="719" spans="1:8">
      <c r="A719" t="str">
        <f>Inv!I719</f>
        <v>J36938</v>
      </c>
      <c r="B719">
        <v>3030</v>
      </c>
      <c r="C719" t="str">
        <f>Inv!B719</f>
        <v>42230</v>
      </c>
      <c r="D719" t="str">
        <f>Inv!A719</f>
        <v>MS320/PS/BU Metal Halide</v>
      </c>
      <c r="E719">
        <f>VLOOKUP($C719,Inv!$B$3:$J$2003,2,FALSE)</f>
        <v>12.14</v>
      </c>
      <c r="F719">
        <f>VLOOKUP($C719,Inv!$B$3:$J$2003,5,FALSE)</f>
        <v>44.45</v>
      </c>
      <c r="G719">
        <f>VLOOKUP($C719,Inv!$B$3:$J$2003,3,FALSE)</f>
        <v>21.853999999999999</v>
      </c>
      <c r="H719">
        <f ca="1">VLOOKUP($C719,Inv!$B$3:$J$2003,9,FALSE)</f>
        <v>0</v>
      </c>
    </row>
    <row r="720" spans="1:8">
      <c r="A720" t="str">
        <f>Inv!I720</f>
        <v>J36938</v>
      </c>
      <c r="B720">
        <v>3030</v>
      </c>
      <c r="C720" t="str">
        <f>Inv!B720</f>
        <v>42240</v>
      </c>
      <c r="D720" t="str">
        <f>Inv!A720</f>
        <v>HR400DX33 Mercury Vapor White</v>
      </c>
      <c r="E720">
        <f>VLOOKUP($C720,Inv!$B$3:$J$2003,2,FALSE)</f>
        <v>16.260000000000002</v>
      </c>
      <c r="F720">
        <f>VLOOKUP($C720,Inv!$B$3:$J$2003,5,FALSE)</f>
        <v>44.45</v>
      </c>
      <c r="G720">
        <f>VLOOKUP($C720,Inv!$B$3:$J$2003,3,FALSE)</f>
        <v>29.271000000000001</v>
      </c>
      <c r="H720">
        <f ca="1">VLOOKUP($C720,Inv!$B$3:$J$2003,9,FALSE)</f>
        <v>0</v>
      </c>
    </row>
    <row r="721" spans="1:8">
      <c r="A721" t="str">
        <f>Inv!I721</f>
        <v>J36938</v>
      </c>
      <c r="B721">
        <v>3030</v>
      </c>
      <c r="C721" t="str">
        <f>Inv!B721</f>
        <v>42250</v>
      </c>
      <c r="D721" t="str">
        <f>Inv!A721</f>
        <v>MVR400U Metal Halide Clear</v>
      </c>
      <c r="E721">
        <f>VLOOKUP($C721,Inv!$B$3:$J$2003,2,FALSE)</f>
        <v>18.446999999999999</v>
      </c>
      <c r="F721">
        <f>VLOOKUP($C721,Inv!$B$3:$J$2003,5,FALSE)</f>
        <v>44.45</v>
      </c>
      <c r="G721">
        <f>VLOOKUP($C721,Inv!$B$3:$J$2003,3,FALSE)</f>
        <v>33.207999999999998</v>
      </c>
      <c r="H721">
        <f ca="1">VLOOKUP($C721,Inv!$B$3:$J$2003,9,FALSE)</f>
        <v>0</v>
      </c>
    </row>
    <row r="722" spans="1:8">
      <c r="A722" t="str">
        <f>Inv!I722</f>
        <v>J36938</v>
      </c>
      <c r="B722">
        <v>3030</v>
      </c>
      <c r="C722" t="str">
        <f>Inv!B722</f>
        <v>42255</v>
      </c>
      <c r="D722" t="str">
        <f>Inv!A722</f>
        <v>MVR400C/U Halide Coated</v>
      </c>
      <c r="E722">
        <f>VLOOKUP($C722,Inv!$B$3:$J$2003,2,FALSE)</f>
        <v>20.957000000000001</v>
      </c>
      <c r="F722">
        <f>VLOOKUP($C722,Inv!$B$3:$J$2003,5,FALSE)</f>
        <v>44.45</v>
      </c>
      <c r="G722">
        <f>VLOOKUP($C722,Inv!$B$3:$J$2003,3,FALSE)</f>
        <v>37.725999999999999</v>
      </c>
      <c r="H722">
        <f ca="1">VLOOKUP($C722,Inv!$B$3:$J$2003,9,FALSE)</f>
        <v>0</v>
      </c>
    </row>
    <row r="723" spans="1:8">
      <c r="A723" t="str">
        <f>Inv!I723</f>
        <v>J36938</v>
      </c>
      <c r="B723">
        <v>3030</v>
      </c>
      <c r="C723" t="str">
        <f>Inv!B723</f>
        <v>42260</v>
      </c>
      <c r="D723" t="str">
        <f>Inv!A723</f>
        <v>42260</v>
      </c>
      <c r="E723">
        <f>VLOOKUP($C723,Inv!$B$3:$J$2003,2,FALSE)</f>
        <v>16.152000000000001</v>
      </c>
      <c r="F723">
        <f>VLOOKUP($C723,Inv!$B$3:$J$2003,5,FALSE)</f>
        <v>44.45</v>
      </c>
      <c r="G723">
        <f>VLOOKUP($C723,Inv!$B$3:$J$2003,3,FALSE)</f>
        <v>29.077000000000002</v>
      </c>
      <c r="H723">
        <f ca="1">VLOOKUP($C723,Inv!$B$3:$J$2003,9,FALSE)</f>
        <v>0</v>
      </c>
    </row>
    <row r="724" spans="1:8">
      <c r="A724" t="str">
        <f>Inv!I724</f>
        <v>J36938</v>
      </c>
      <c r="B724">
        <v>3030</v>
      </c>
      <c r="C724" t="str">
        <f>Inv!B724</f>
        <v>42265</v>
      </c>
      <c r="D724" t="str">
        <f>Inv!A724</f>
        <v>NR-LU400D High Pressure Sodium</v>
      </c>
      <c r="E724">
        <f>VLOOKUP($C724,Inv!$B$3:$J$2003,2,FALSE)</f>
        <v>15.935</v>
      </c>
      <c r="F724">
        <f>VLOOKUP($C724,Inv!$B$3:$J$2003,5,FALSE)</f>
        <v>44.45</v>
      </c>
      <c r="G724">
        <f>VLOOKUP($C724,Inv!$B$3:$J$2003,3,FALSE)</f>
        <v>28.686</v>
      </c>
      <c r="H724">
        <f ca="1">VLOOKUP($C724,Inv!$B$3:$J$2003,9,FALSE)</f>
        <v>0</v>
      </c>
    </row>
    <row r="725" spans="1:8">
      <c r="A725" t="str">
        <f>Inv!I725</f>
        <v>J36938</v>
      </c>
      <c r="B725">
        <v>3030</v>
      </c>
      <c r="C725" t="str">
        <f>Inv!B725</f>
        <v>42266</v>
      </c>
      <c r="D725" t="str">
        <f>Inv!A725</f>
        <v>NR-LU600 High Pressure Sodium</v>
      </c>
      <c r="E725">
        <f>VLOOKUP($C725,Inv!$B$3:$J$2003,2,FALSE)</f>
        <v>99</v>
      </c>
      <c r="F725">
        <f>VLOOKUP($C725,Inv!$B$3:$J$2003,5,FALSE)</f>
        <v>44.45</v>
      </c>
      <c r="G725">
        <f>VLOOKUP($C725,Inv!$B$3:$J$2003,3,FALSE)</f>
        <v>178.21799999999999</v>
      </c>
      <c r="H725">
        <f ca="1">VLOOKUP($C725,Inv!$B$3:$J$2003,9,FALSE)</f>
        <v>0</v>
      </c>
    </row>
    <row r="726" spans="1:8">
      <c r="A726" t="str">
        <f>Inv!I726</f>
        <v>J36938</v>
      </c>
      <c r="B726">
        <v>3030</v>
      </c>
      <c r="C726" t="str">
        <f>Inv!B726</f>
        <v>42268</v>
      </c>
      <c r="D726" t="str">
        <f>Inv!A726</f>
        <v>MS750 PS BU HO R3</v>
      </c>
      <c r="E726">
        <f>VLOOKUP($C726,Inv!$B$3:$J$2003,2,FALSE)</f>
        <v>42</v>
      </c>
      <c r="F726">
        <f>VLOOKUP($C726,Inv!$B$3:$J$2003,5,FALSE)</f>
        <v>44.45</v>
      </c>
      <c r="G726">
        <f>VLOOKUP($C726,Inv!$B$3:$J$2003,3,FALSE)</f>
        <v>75.608000000000004</v>
      </c>
      <c r="H726">
        <f ca="1">VLOOKUP($C726,Inv!$B$3:$J$2003,9,FALSE)</f>
        <v>0</v>
      </c>
    </row>
    <row r="727" spans="1:8">
      <c r="A727" t="str">
        <f>Inv!I727</f>
        <v>J36938</v>
      </c>
      <c r="B727">
        <v>3030</v>
      </c>
      <c r="C727" t="str">
        <f>Inv!B727</f>
        <v>42270</v>
      </c>
      <c r="D727" t="str">
        <f>Inv!A727</f>
        <v>NR-HR1000DX36 Mercury Vapor White</v>
      </c>
      <c r="E727">
        <f>VLOOKUP($C727,Inv!$B$3:$J$2003,2,FALSE)</f>
        <v>39.799999999999997</v>
      </c>
      <c r="F727">
        <f>VLOOKUP($C727,Inv!$B$3:$J$2003,5,FALSE)</f>
        <v>44.45</v>
      </c>
      <c r="G727">
        <f>VLOOKUP($C727,Inv!$B$3:$J$2003,3,FALSE)</f>
        <v>71.647000000000006</v>
      </c>
      <c r="H727">
        <f ca="1">VLOOKUP($C727,Inv!$B$3:$J$2003,9,FALSE)</f>
        <v>0</v>
      </c>
    </row>
    <row r="728" spans="1:8">
      <c r="A728" t="str">
        <f>Inv!I728</f>
        <v>J36938</v>
      </c>
      <c r="B728">
        <v>3030</v>
      </c>
      <c r="C728" t="str">
        <f>Inv!B728</f>
        <v>42280</v>
      </c>
      <c r="D728" t="str">
        <f>Inv!A728</f>
        <v>MVR1000U Metal Halide Clear</v>
      </c>
      <c r="E728">
        <f>VLOOKUP($C728,Inv!$B$3:$J$2003,2,FALSE)</f>
        <v>39.411999999999999</v>
      </c>
      <c r="F728">
        <f>VLOOKUP($C728,Inv!$B$3:$J$2003,5,FALSE)</f>
        <v>44.45</v>
      </c>
      <c r="G728">
        <f>VLOOKUP($C728,Inv!$B$3:$J$2003,3,FALSE)</f>
        <v>70.948999999999998</v>
      </c>
      <c r="H728">
        <f ca="1">VLOOKUP($C728,Inv!$B$3:$J$2003,9,FALSE)</f>
        <v>0</v>
      </c>
    </row>
    <row r="729" spans="1:8">
      <c r="A729" t="str">
        <f>Inv!I729</f>
        <v>J36938</v>
      </c>
      <c r="B729">
        <v>3030</v>
      </c>
      <c r="C729" t="str">
        <f>Inv!B729</f>
        <v>42290</v>
      </c>
      <c r="D729" t="str">
        <f>Inv!A729</f>
        <v>MVR1000-BT37 Metal Halide</v>
      </c>
      <c r="E729">
        <f>VLOOKUP($C729,Inv!$B$3:$J$2003,2,FALSE)</f>
        <v>33.973999999999997</v>
      </c>
      <c r="F729">
        <f>VLOOKUP($C729,Inv!$B$3:$J$2003,5,FALSE)</f>
        <v>44.45</v>
      </c>
      <c r="G729">
        <f>VLOOKUP($C729,Inv!$B$3:$J$2003,3,FALSE)</f>
        <v>61.158999999999999</v>
      </c>
      <c r="H729">
        <f ca="1">VLOOKUP($C729,Inv!$B$3:$J$2003,9,FALSE)</f>
        <v>0</v>
      </c>
    </row>
    <row r="730" spans="1:8">
      <c r="A730" t="str">
        <f>Inv!I730</f>
        <v>J36938</v>
      </c>
      <c r="B730">
        <v>3030</v>
      </c>
      <c r="C730" t="str">
        <f>Inv!B730</f>
        <v>42295</v>
      </c>
      <c r="D730" t="str">
        <f>Inv!A730</f>
        <v>NR-LU1000 High Pressure Sodium</v>
      </c>
      <c r="E730">
        <f>VLOOKUP($C730,Inv!$B$3:$J$2003,2,FALSE)</f>
        <v>57.68</v>
      </c>
      <c r="F730">
        <f>VLOOKUP($C730,Inv!$B$3:$J$2003,5,FALSE)</f>
        <v>44.45</v>
      </c>
      <c r="G730">
        <f>VLOOKUP($C730,Inv!$B$3:$J$2003,3,FALSE)</f>
        <v>103.834</v>
      </c>
      <c r="H730">
        <f ca="1">VLOOKUP($C730,Inv!$B$3:$J$2003,9,FALSE)</f>
        <v>0</v>
      </c>
    </row>
    <row r="731" spans="1:8">
      <c r="A731" t="str">
        <f>Inv!I731</f>
        <v>J36938</v>
      </c>
      <c r="B731">
        <v>3030</v>
      </c>
      <c r="C731" t="str">
        <f>Inv!B731</f>
        <v>42300</v>
      </c>
      <c r="D731" t="str">
        <f>Inv!A731</f>
        <v>NR-MR16 Halogen</v>
      </c>
      <c r="E731">
        <f>VLOOKUP($C731,Inv!$B$3:$J$2003,2,FALSE)</f>
        <v>1.99</v>
      </c>
      <c r="F731">
        <f>VLOOKUP($C731,Inv!$B$3:$J$2003,5,FALSE)</f>
        <v>44.45</v>
      </c>
      <c r="G731">
        <f>VLOOKUP($C731,Inv!$B$3:$J$2003,3,FALSE)</f>
        <v>3.5819999999999999</v>
      </c>
      <c r="H731">
        <f ca="1">VLOOKUP($C731,Inv!$B$3:$J$2003,9,FALSE)</f>
        <v>0</v>
      </c>
    </row>
    <row r="732" spans="1:8">
      <c r="A732" t="str">
        <f>Inv!I732</f>
        <v>J36938</v>
      </c>
      <c r="B732">
        <v>3030</v>
      </c>
      <c r="C732" t="str">
        <f>Inv!B732</f>
        <v>42325</v>
      </c>
      <c r="D732" t="str">
        <f>Inv!A732</f>
        <v>Q500T3/CL Quartz</v>
      </c>
      <c r="E732">
        <f>VLOOKUP($C732,Inv!$B$3:$J$2003,2,FALSE)</f>
        <v>8.61</v>
      </c>
      <c r="F732">
        <f>VLOOKUP($C732,Inv!$B$3:$J$2003,5,FALSE)</f>
        <v>44.45</v>
      </c>
      <c r="G732">
        <f>VLOOKUP($C732,Inv!$B$3:$J$2003,3,FALSE)</f>
        <v>15.5</v>
      </c>
      <c r="H732">
        <f ca="1">VLOOKUP($C732,Inv!$B$3:$J$2003,9,FALSE)</f>
        <v>0</v>
      </c>
    </row>
    <row r="733" spans="1:8">
      <c r="A733" t="str">
        <f>Inv!I733</f>
        <v>J36938</v>
      </c>
      <c r="B733">
        <v>3030</v>
      </c>
      <c r="C733" t="str">
        <f>Inv!B733</f>
        <v>43000</v>
      </c>
      <c r="D733" t="str">
        <f>Inv!A733</f>
        <v>FO32/741/T8 Office Lamp</v>
      </c>
      <c r="E733">
        <f>VLOOKUP($C733,Inv!$B$3:$J$2003,2,FALSE)</f>
        <v>2.226</v>
      </c>
      <c r="F733">
        <f>VLOOKUP($C733,Inv!$B$3:$J$2003,5,FALSE)</f>
        <v>70.42</v>
      </c>
      <c r="G733">
        <f>VLOOKUP($C733,Inv!$B$3:$J$2003,3,FALSE)</f>
        <v>7.5250000000000004</v>
      </c>
      <c r="H733">
        <f ca="1">VLOOKUP($C733,Inv!$B$3:$J$2003,9,FALSE)</f>
        <v>0</v>
      </c>
    </row>
    <row r="734" spans="1:8">
      <c r="A734" t="str">
        <f>Inv!I734</f>
        <v>J36938</v>
      </c>
      <c r="B734">
        <v>3030</v>
      </c>
      <c r="C734" t="str">
        <f>Inv!B734</f>
        <v>43005</v>
      </c>
      <c r="D734" t="str">
        <f>Inv!A734</f>
        <v>F18T12CWHO Lamp</v>
      </c>
      <c r="E734">
        <f>VLOOKUP($C734,Inv!$B$3:$J$2003,2,FALSE)</f>
        <v>4.7</v>
      </c>
      <c r="F734">
        <f>VLOOKUP($C734,Inv!$B$3:$J$2003,5,FALSE)</f>
        <v>70.42</v>
      </c>
      <c r="G734">
        <f>VLOOKUP($C734,Inv!$B$3:$J$2003,3,FALSE)</f>
        <v>15.888999999999999</v>
      </c>
      <c r="H734">
        <f ca="1">VLOOKUP($C734,Inv!$B$3:$J$2003,9,FALSE)</f>
        <v>0</v>
      </c>
    </row>
    <row r="735" spans="1:8">
      <c r="A735" t="str">
        <f>Inv!I735</f>
        <v>J36938</v>
      </c>
      <c r="B735">
        <v>3030</v>
      </c>
      <c r="C735" t="str">
        <f>Inv!B735</f>
        <v>43010</v>
      </c>
      <c r="D735" t="str">
        <f>Inv!A735</f>
        <v>F24T12CWHO Lamp</v>
      </c>
      <c r="E735">
        <f>VLOOKUP($C735,Inv!$B$3:$J$2003,2,FALSE)</f>
        <v>3.52</v>
      </c>
      <c r="F735">
        <f>VLOOKUP($C735,Inv!$B$3:$J$2003,5,FALSE)</f>
        <v>70.42</v>
      </c>
      <c r="G735">
        <f>VLOOKUP($C735,Inv!$B$3:$J$2003,3,FALSE)</f>
        <v>11.9</v>
      </c>
      <c r="H735">
        <f ca="1">VLOOKUP($C735,Inv!$B$3:$J$2003,9,FALSE)</f>
        <v>0</v>
      </c>
    </row>
    <row r="736" spans="1:8">
      <c r="A736" t="str">
        <f>Inv!I736</f>
        <v>J36938</v>
      </c>
      <c r="B736">
        <v>3030</v>
      </c>
      <c r="C736" t="str">
        <f>Inv!B736</f>
        <v>43015</v>
      </c>
      <c r="D736" t="str">
        <f>Inv!A736</f>
        <v>F30T12CWHO Lamp</v>
      </c>
      <c r="E736">
        <f>VLOOKUP($C736,Inv!$B$3:$J$2003,2,FALSE)</f>
        <v>3.1</v>
      </c>
      <c r="F736">
        <f>VLOOKUP($C736,Inv!$B$3:$J$2003,5,FALSE)</f>
        <v>70.42</v>
      </c>
      <c r="G736">
        <f>VLOOKUP($C736,Inv!$B$3:$J$2003,3,FALSE)</f>
        <v>10.48</v>
      </c>
      <c r="H736">
        <f ca="1">VLOOKUP($C736,Inv!$B$3:$J$2003,9,FALSE)</f>
        <v>0</v>
      </c>
    </row>
    <row r="737" spans="1:8">
      <c r="A737" t="str">
        <f>Inv!I737</f>
        <v>J36938</v>
      </c>
      <c r="B737">
        <v>3030</v>
      </c>
      <c r="C737" t="str">
        <f>Inv!B737</f>
        <v>43020</v>
      </c>
      <c r="D737" t="str">
        <f>Inv!A737</f>
        <v>F36T12CWHO Lamp</v>
      </c>
      <c r="E737">
        <f>VLOOKUP($C737,Inv!$B$3:$J$2003,2,FALSE)</f>
        <v>2.95</v>
      </c>
      <c r="F737">
        <f>VLOOKUP($C737,Inv!$B$3:$J$2003,5,FALSE)</f>
        <v>70.42</v>
      </c>
      <c r="G737">
        <f>VLOOKUP($C737,Inv!$B$3:$J$2003,3,FALSE)</f>
        <v>9.9730000000000008</v>
      </c>
      <c r="H737">
        <f ca="1">VLOOKUP($C737,Inv!$B$3:$J$2003,9,FALSE)</f>
        <v>0</v>
      </c>
    </row>
    <row r="738" spans="1:8">
      <c r="A738" t="str">
        <f>Inv!I738</f>
        <v>J36938</v>
      </c>
      <c r="B738">
        <v>3030</v>
      </c>
      <c r="C738" t="str">
        <f>Inv!B738</f>
        <v>43025</v>
      </c>
      <c r="D738" t="str">
        <f>Inv!A738</f>
        <v>F42T12CWHO Lamp</v>
      </c>
      <c r="E738">
        <f>VLOOKUP($C738,Inv!$B$3:$J$2003,2,FALSE)</f>
        <v>3.74</v>
      </c>
      <c r="F738">
        <f>VLOOKUP($C738,Inv!$B$3:$J$2003,5,FALSE)</f>
        <v>70.42</v>
      </c>
      <c r="G738">
        <f>VLOOKUP($C738,Inv!$B$3:$J$2003,3,FALSE)</f>
        <v>12.644</v>
      </c>
      <c r="H738">
        <f ca="1">VLOOKUP($C738,Inv!$B$3:$J$2003,9,FALSE)</f>
        <v>0</v>
      </c>
    </row>
    <row r="739" spans="1:8">
      <c r="A739" t="str">
        <f>Inv!I739</f>
        <v>J36938</v>
      </c>
      <c r="B739">
        <v>3030</v>
      </c>
      <c r="C739" t="str">
        <f>Inv!B739</f>
        <v>43030</v>
      </c>
      <c r="D739" t="str">
        <f>Inv!A739</f>
        <v>F48T12CWHO Lamp</v>
      </c>
      <c r="E739">
        <f>VLOOKUP($C739,Inv!$B$3:$J$2003,2,FALSE)</f>
        <v>4.2549999999999999</v>
      </c>
      <c r="F739">
        <f>VLOOKUP($C739,Inv!$B$3:$J$2003,5,FALSE)</f>
        <v>70.42</v>
      </c>
      <c r="G739">
        <f>VLOOKUP($C739,Inv!$B$3:$J$2003,3,FALSE)</f>
        <v>14.385</v>
      </c>
      <c r="H739">
        <f ca="1">VLOOKUP($C739,Inv!$B$3:$J$2003,9,FALSE)</f>
        <v>0</v>
      </c>
    </row>
    <row r="740" spans="1:8">
      <c r="A740" t="str">
        <f>Inv!I740</f>
        <v>J36938</v>
      </c>
      <c r="B740">
        <v>3030</v>
      </c>
      <c r="C740" t="str">
        <f>Inv!B740</f>
        <v>43035</v>
      </c>
      <c r="D740" t="str">
        <f>Inv!A740</f>
        <v>F60T12CWHO Lamp</v>
      </c>
      <c r="E740">
        <f>VLOOKUP($C740,Inv!$B$3:$J$2003,2,FALSE)</f>
        <v>3.786</v>
      </c>
      <c r="F740">
        <f>VLOOKUP($C740,Inv!$B$3:$J$2003,5,FALSE)</f>
        <v>70.42</v>
      </c>
      <c r="G740">
        <f>VLOOKUP($C740,Inv!$B$3:$J$2003,3,FALSE)</f>
        <v>12.798999999999999</v>
      </c>
      <c r="H740">
        <f ca="1">VLOOKUP($C740,Inv!$B$3:$J$2003,9,FALSE)</f>
        <v>0</v>
      </c>
    </row>
    <row r="741" spans="1:8">
      <c r="A741" t="str">
        <f>Inv!I741</f>
        <v>J36938</v>
      </c>
      <c r="B741">
        <v>3030</v>
      </c>
      <c r="C741" t="str">
        <f>Inv!B741</f>
        <v>43040</v>
      </c>
      <c r="D741" t="str">
        <f>Inv!A741</f>
        <v>F64T12CWHO Lamp</v>
      </c>
      <c r="E741">
        <f>VLOOKUP($C741,Inv!$B$3:$J$2003,2,FALSE)</f>
        <v>4.0389999999999997</v>
      </c>
      <c r="F741">
        <f>VLOOKUP($C741,Inv!$B$3:$J$2003,5,FALSE)</f>
        <v>70.42</v>
      </c>
      <c r="G741">
        <f>VLOOKUP($C741,Inv!$B$3:$J$2003,3,FALSE)</f>
        <v>13.654</v>
      </c>
      <c r="H741">
        <f ca="1">VLOOKUP($C741,Inv!$B$3:$J$2003,9,FALSE)</f>
        <v>0</v>
      </c>
    </row>
    <row r="742" spans="1:8">
      <c r="A742" t="str">
        <f>Inv!I742</f>
        <v>J36938</v>
      </c>
      <c r="B742">
        <v>3030</v>
      </c>
      <c r="C742" t="str">
        <f>Inv!B742</f>
        <v>43045</v>
      </c>
      <c r="D742" t="str">
        <f>Inv!A742</f>
        <v>F72T12CWHO Lamp</v>
      </c>
      <c r="E742">
        <f>VLOOKUP($C742,Inv!$B$3:$J$2003,2,FALSE)</f>
        <v>4.6760000000000002</v>
      </c>
      <c r="F742">
        <f>VLOOKUP($C742,Inv!$B$3:$J$2003,5,FALSE)</f>
        <v>70.42</v>
      </c>
      <c r="G742">
        <f>VLOOKUP($C742,Inv!$B$3:$J$2003,3,FALSE)</f>
        <v>15.808</v>
      </c>
      <c r="H742">
        <f ca="1">VLOOKUP($C742,Inv!$B$3:$J$2003,9,FALSE)</f>
        <v>0</v>
      </c>
    </row>
    <row r="743" spans="1:8">
      <c r="A743" t="str">
        <f>Inv!I743</f>
        <v>J36938</v>
      </c>
      <c r="B743">
        <v>3030</v>
      </c>
      <c r="C743" t="str">
        <f>Inv!B743</f>
        <v>43050</v>
      </c>
      <c r="D743" t="str">
        <f>Inv!A743</f>
        <v>F84T12CWHO Lamp</v>
      </c>
      <c r="E743">
        <f>VLOOKUP($C743,Inv!$B$3:$J$2003,2,FALSE)</f>
        <v>3.7869999999999999</v>
      </c>
      <c r="F743">
        <f>VLOOKUP($C743,Inv!$B$3:$J$2003,5,FALSE)</f>
        <v>70.42</v>
      </c>
      <c r="G743">
        <f>VLOOKUP($C743,Inv!$B$3:$J$2003,3,FALSE)</f>
        <v>12.803000000000001</v>
      </c>
      <c r="H743">
        <f ca="1">VLOOKUP($C743,Inv!$B$3:$J$2003,9,FALSE)</f>
        <v>0</v>
      </c>
    </row>
    <row r="744" spans="1:8">
      <c r="A744" t="str">
        <f>Inv!I744</f>
        <v>J36938</v>
      </c>
      <c r="B744">
        <v>3030</v>
      </c>
      <c r="C744" t="str">
        <f>Inv!B744</f>
        <v>43055</v>
      </c>
      <c r="D744" t="str">
        <f>Inv!A744</f>
        <v>F96T12CWHOCT Lamp</v>
      </c>
      <c r="E744">
        <f>VLOOKUP($C744,Inv!$B$3:$J$2003,2,FALSE)</f>
        <v>4.1029999999999998</v>
      </c>
      <c r="F744">
        <f>VLOOKUP($C744,Inv!$B$3:$J$2003,5,FALSE)</f>
        <v>70.42</v>
      </c>
      <c r="G744">
        <f>VLOOKUP($C744,Inv!$B$3:$J$2003,3,FALSE)</f>
        <v>13.871</v>
      </c>
      <c r="H744">
        <f ca="1">VLOOKUP($C744,Inv!$B$3:$J$2003,9,FALSE)</f>
        <v>0</v>
      </c>
    </row>
    <row r="745" spans="1:8">
      <c r="A745" t="str">
        <f>Inv!I745</f>
        <v>J36938</v>
      </c>
      <c r="B745">
        <v>3030</v>
      </c>
      <c r="C745" t="str">
        <f>Inv!B745</f>
        <v>43060</v>
      </c>
      <c r="D745" t="str">
        <f>Inv!A745</f>
        <v>F108T12CWHO Lamp</v>
      </c>
      <c r="E745">
        <f>VLOOKUP($C745,Inv!$B$3:$J$2003,2,FALSE)</f>
        <v>10</v>
      </c>
      <c r="F745">
        <f>VLOOKUP($C745,Inv!$B$3:$J$2003,5,FALSE)</f>
        <v>70.42</v>
      </c>
      <c r="G745">
        <f>VLOOKUP($C745,Inv!$B$3:$J$2003,3,FALSE)</f>
        <v>33.807000000000002</v>
      </c>
      <c r="H745">
        <f ca="1">VLOOKUP($C745,Inv!$B$3:$J$2003,9,FALSE)</f>
        <v>0</v>
      </c>
    </row>
    <row r="746" spans="1:8">
      <c r="A746" t="str">
        <f>Inv!I746</f>
        <v>J36938</v>
      </c>
      <c r="B746">
        <v>3030</v>
      </c>
      <c r="C746" t="str">
        <f>Inv!B746</f>
        <v>43065</v>
      </c>
      <c r="D746" t="str">
        <f>Inv!A746</f>
        <v>F117T12CWHO Lamp</v>
      </c>
      <c r="E746">
        <f>VLOOKUP($C746,Inv!$B$3:$J$2003,2,FALSE)</f>
        <v>10.25</v>
      </c>
      <c r="F746">
        <f>VLOOKUP($C746,Inv!$B$3:$J$2003,5,FALSE)</f>
        <v>70.42</v>
      </c>
      <c r="G746">
        <f>VLOOKUP($C746,Inv!$B$3:$J$2003,3,FALSE)</f>
        <v>34.652000000000001</v>
      </c>
      <c r="H746">
        <f ca="1">VLOOKUP($C746,Inv!$B$3:$J$2003,9,FALSE)</f>
        <v>0</v>
      </c>
    </row>
    <row r="747" spans="1:8">
      <c r="A747" t="str">
        <f>Inv!I747</f>
        <v>J36938</v>
      </c>
      <c r="B747">
        <v>3030</v>
      </c>
      <c r="C747" t="str">
        <f>Inv!B747</f>
        <v>43070</v>
      </c>
      <c r="D747" t="str">
        <f>Inv!A747</f>
        <v>F120T12CWHO Lamp</v>
      </c>
      <c r="E747">
        <f>VLOOKUP($C747,Inv!$B$3:$J$2003,2,FALSE)</f>
        <v>11.207000000000001</v>
      </c>
      <c r="F747">
        <f>VLOOKUP($C747,Inv!$B$3:$J$2003,5,FALSE)</f>
        <v>70.42</v>
      </c>
      <c r="G747">
        <f>VLOOKUP($C747,Inv!$B$3:$J$2003,3,FALSE)</f>
        <v>37.887</v>
      </c>
      <c r="H747">
        <f ca="1">VLOOKUP($C747,Inv!$B$3:$J$2003,9,FALSE)</f>
        <v>0</v>
      </c>
    </row>
    <row r="748" spans="1:8">
      <c r="A748" t="str">
        <f>Inv!I748</f>
        <v>J36938</v>
      </c>
      <c r="B748">
        <v>3030</v>
      </c>
      <c r="C748" t="str">
        <f>Inv!B748</f>
        <v>43075</v>
      </c>
      <c r="D748" t="str">
        <f>Inv!A748</f>
        <v>F40CW Bi Pin Lamp</v>
      </c>
      <c r="E748">
        <f>VLOOKUP($C748,Inv!$B$3:$J$2003,2,FALSE)</f>
        <v>2.21</v>
      </c>
      <c r="F748">
        <f>VLOOKUP($C748,Inv!$B$3:$J$2003,5,FALSE)</f>
        <v>70.42</v>
      </c>
      <c r="G748">
        <f>VLOOKUP($C748,Inv!$B$3:$J$2003,3,FALSE)</f>
        <v>7.4710000000000001</v>
      </c>
      <c r="H748">
        <f ca="1">VLOOKUP($C748,Inv!$B$3:$J$2003,9,FALSE)</f>
        <v>0</v>
      </c>
    </row>
    <row r="749" spans="1:8">
      <c r="A749" t="str">
        <f>Inv!I749</f>
        <v>J36938</v>
      </c>
      <c r="B749">
        <v>3030</v>
      </c>
      <c r="C749" t="str">
        <f>Inv!B749</f>
        <v>43080</v>
      </c>
      <c r="D749" t="str">
        <f>Inv!A749</f>
        <v>F18T12DHO Lamp</v>
      </c>
      <c r="E749">
        <f>VLOOKUP($C749,Inv!$B$3:$J$2003,2,FALSE)</f>
        <v>9.2029999999999994</v>
      </c>
      <c r="F749">
        <f>VLOOKUP($C749,Inv!$B$3:$J$2003,5,FALSE)</f>
        <v>70.42</v>
      </c>
      <c r="G749">
        <f>VLOOKUP($C749,Inv!$B$3:$J$2003,3,FALSE)</f>
        <v>31.111999999999998</v>
      </c>
      <c r="H749">
        <f ca="1">VLOOKUP($C749,Inv!$B$3:$J$2003,9,FALSE)</f>
        <v>0</v>
      </c>
    </row>
    <row r="750" spans="1:8">
      <c r="A750" t="str">
        <f>Inv!I750</f>
        <v>J36938</v>
      </c>
      <c r="B750">
        <v>3030</v>
      </c>
      <c r="C750" t="str">
        <f>Inv!B750</f>
        <v>43085</v>
      </c>
      <c r="D750" t="str">
        <f>Inv!A750</f>
        <v>F24T12DHO Lamp</v>
      </c>
      <c r="E750">
        <f>VLOOKUP($C750,Inv!$B$3:$J$2003,2,FALSE)</f>
        <v>5.3440000000000003</v>
      </c>
      <c r="F750">
        <f>VLOOKUP($C750,Inv!$B$3:$J$2003,5,FALSE)</f>
        <v>70.42</v>
      </c>
      <c r="G750">
        <f>VLOOKUP($C750,Inv!$B$3:$J$2003,3,FALSE)</f>
        <v>18.065999999999999</v>
      </c>
      <c r="H750">
        <f ca="1">VLOOKUP($C750,Inv!$B$3:$J$2003,9,FALSE)</f>
        <v>0</v>
      </c>
    </row>
    <row r="751" spans="1:8">
      <c r="A751" t="str">
        <f>Inv!I751</f>
        <v>J36938</v>
      </c>
      <c r="B751">
        <v>3030</v>
      </c>
      <c r="C751" t="str">
        <f>Inv!B751</f>
        <v>43090</v>
      </c>
      <c r="D751" t="str">
        <f>Inv!A751</f>
        <v>F30T12DHO Lamp</v>
      </c>
      <c r="E751">
        <f>VLOOKUP($C751,Inv!$B$3:$J$2003,2,FALSE)</f>
        <v>6.5549999999999997</v>
      </c>
      <c r="F751">
        <f>VLOOKUP($C751,Inv!$B$3:$J$2003,5,FALSE)</f>
        <v>70.42</v>
      </c>
      <c r="G751">
        <f>VLOOKUP($C751,Inv!$B$3:$J$2003,3,FALSE)</f>
        <v>22.16</v>
      </c>
      <c r="H751">
        <f ca="1">VLOOKUP($C751,Inv!$B$3:$J$2003,9,FALSE)</f>
        <v>0</v>
      </c>
    </row>
    <row r="752" spans="1:8">
      <c r="A752" t="str">
        <f>Inv!I752</f>
        <v>J36938</v>
      </c>
      <c r="B752">
        <v>3030</v>
      </c>
      <c r="C752" t="str">
        <f>Inv!B752</f>
        <v>43095</v>
      </c>
      <c r="D752" t="str">
        <f>Inv!A752</f>
        <v>F36T12DHO Lamp</v>
      </c>
      <c r="E752">
        <f>VLOOKUP($C752,Inv!$B$3:$J$2003,2,FALSE)</f>
        <v>6.6989999999999998</v>
      </c>
      <c r="F752">
        <f>VLOOKUP($C752,Inv!$B$3:$J$2003,5,FALSE)</f>
        <v>70.42</v>
      </c>
      <c r="G752">
        <f>VLOOKUP($C752,Inv!$B$3:$J$2003,3,FALSE)</f>
        <v>22.646999999999998</v>
      </c>
      <c r="H752">
        <f ca="1">VLOOKUP($C752,Inv!$B$3:$J$2003,9,FALSE)</f>
        <v>0</v>
      </c>
    </row>
    <row r="753" spans="1:8">
      <c r="A753" t="str">
        <f>Inv!I753</f>
        <v>J36938</v>
      </c>
      <c r="B753">
        <v>3030</v>
      </c>
      <c r="C753" t="str">
        <f>Inv!B753</f>
        <v>43100</v>
      </c>
      <c r="D753" t="str">
        <f>Inv!A753</f>
        <v>F42T12DHO Lamp</v>
      </c>
      <c r="E753">
        <f>VLOOKUP($C753,Inv!$B$3:$J$2003,2,FALSE)</f>
        <v>6.649</v>
      </c>
      <c r="F753">
        <f>VLOOKUP($C753,Inv!$B$3:$J$2003,5,FALSE)</f>
        <v>70.42</v>
      </c>
      <c r="G753">
        <f>VLOOKUP($C753,Inv!$B$3:$J$2003,3,FALSE)</f>
        <v>22.478000000000002</v>
      </c>
      <c r="H753">
        <f ca="1">VLOOKUP($C753,Inv!$B$3:$J$2003,9,FALSE)</f>
        <v>0</v>
      </c>
    </row>
    <row r="754" spans="1:8">
      <c r="A754" t="str">
        <f>Inv!I754</f>
        <v>J36938</v>
      </c>
      <c r="B754">
        <v>3030</v>
      </c>
      <c r="C754" t="str">
        <f>Inv!B754</f>
        <v>43105</v>
      </c>
      <c r="D754" t="str">
        <f>Inv!A754</f>
        <v>F48T12DHO Lamp</v>
      </c>
      <c r="E754">
        <f>VLOOKUP($C754,Inv!$B$3:$J$2003,2,FALSE)</f>
        <v>6.3730000000000002</v>
      </c>
      <c r="F754">
        <f>VLOOKUP($C754,Inv!$B$3:$J$2003,5,FALSE)</f>
        <v>70.42</v>
      </c>
      <c r="G754">
        <f>VLOOKUP($C754,Inv!$B$3:$J$2003,3,FALSE)</f>
        <v>21.545000000000002</v>
      </c>
      <c r="H754">
        <f ca="1">VLOOKUP($C754,Inv!$B$3:$J$2003,9,FALSE)</f>
        <v>0</v>
      </c>
    </row>
    <row r="755" spans="1:8">
      <c r="A755" t="str">
        <f>Inv!I755</f>
        <v>J36938</v>
      </c>
      <c r="B755">
        <v>3030</v>
      </c>
      <c r="C755" t="str">
        <f>Inv!B755</f>
        <v>43110</v>
      </c>
      <c r="D755" t="str">
        <f>Inv!A755</f>
        <v>F60T12DHO Lamp</v>
      </c>
      <c r="E755">
        <f>VLOOKUP($C755,Inv!$B$3:$J$2003,2,FALSE)</f>
        <v>7.2569999999999997</v>
      </c>
      <c r="F755">
        <f>VLOOKUP($C755,Inv!$B$3:$J$2003,5,FALSE)</f>
        <v>70.42</v>
      </c>
      <c r="G755">
        <f>VLOOKUP($C755,Inv!$B$3:$J$2003,3,FALSE)</f>
        <v>24.533000000000001</v>
      </c>
      <c r="H755">
        <f ca="1">VLOOKUP($C755,Inv!$B$3:$J$2003,9,FALSE)</f>
        <v>0</v>
      </c>
    </row>
    <row r="756" spans="1:8">
      <c r="A756" t="str">
        <f>Inv!I756</f>
        <v>J36938</v>
      </c>
      <c r="B756">
        <v>3030</v>
      </c>
      <c r="C756" t="str">
        <f>Inv!B756</f>
        <v>43115</v>
      </c>
      <c r="D756" t="str">
        <f>Inv!A756</f>
        <v>F64T12DHO Lamp</v>
      </c>
      <c r="E756">
        <f>VLOOKUP($C756,Inv!$B$3:$J$2003,2,FALSE)</f>
        <v>8.0670000000000002</v>
      </c>
      <c r="F756">
        <f>VLOOKUP($C756,Inv!$B$3:$J$2003,5,FALSE)</f>
        <v>70.42</v>
      </c>
      <c r="G756">
        <f>VLOOKUP($C756,Inv!$B$3:$J$2003,3,FALSE)</f>
        <v>27.271999999999998</v>
      </c>
      <c r="H756">
        <f ca="1">VLOOKUP($C756,Inv!$B$3:$J$2003,9,FALSE)</f>
        <v>0</v>
      </c>
    </row>
    <row r="757" spans="1:8">
      <c r="A757" t="str">
        <f>Inv!I757</f>
        <v>J36938</v>
      </c>
      <c r="B757">
        <v>3030</v>
      </c>
      <c r="C757" t="str">
        <f>Inv!B757</f>
        <v>43120</v>
      </c>
      <c r="D757" t="str">
        <f>Inv!A757</f>
        <v>F72T12DHO Lamp</v>
      </c>
      <c r="E757">
        <f>VLOOKUP($C757,Inv!$B$3:$J$2003,2,FALSE)</f>
        <v>7.7</v>
      </c>
      <c r="F757">
        <f>VLOOKUP($C757,Inv!$B$3:$J$2003,5,FALSE)</f>
        <v>70.42</v>
      </c>
      <c r="G757">
        <f>VLOOKUP($C757,Inv!$B$3:$J$2003,3,FALSE)</f>
        <v>26.030999999999999</v>
      </c>
      <c r="H757">
        <f ca="1">VLOOKUP($C757,Inv!$B$3:$J$2003,9,FALSE)</f>
        <v>0</v>
      </c>
    </row>
    <row r="758" spans="1:8">
      <c r="A758" t="str">
        <f>Inv!I758</f>
        <v>J36938</v>
      </c>
      <c r="B758">
        <v>3030</v>
      </c>
      <c r="C758" t="str">
        <f>Inv!B758</f>
        <v>43125</v>
      </c>
      <c r="D758" t="str">
        <f>Inv!A758</f>
        <v>F84T12DHO Lamp</v>
      </c>
      <c r="E758">
        <f>VLOOKUP($C758,Inv!$B$3:$J$2003,2,FALSE)</f>
        <v>6.2130000000000001</v>
      </c>
      <c r="F758">
        <f>VLOOKUP($C758,Inv!$B$3:$J$2003,5,FALSE)</f>
        <v>70.42</v>
      </c>
      <c r="G758">
        <f>VLOOKUP($C758,Inv!$B$3:$J$2003,3,FALSE)</f>
        <v>21.004000000000001</v>
      </c>
      <c r="H758">
        <f ca="1">VLOOKUP($C758,Inv!$B$3:$J$2003,9,FALSE)</f>
        <v>0</v>
      </c>
    </row>
    <row r="759" spans="1:8">
      <c r="A759" t="str">
        <f>Inv!I759</f>
        <v>J36938</v>
      </c>
      <c r="B759">
        <v>3030</v>
      </c>
      <c r="C759" t="str">
        <f>Inv!B759</f>
        <v>43130</v>
      </c>
      <c r="D759" t="str">
        <f>Inv!A759</f>
        <v>F96T12DHOCT Lamp</v>
      </c>
      <c r="E759">
        <f>VLOOKUP($C759,Inv!$B$3:$J$2003,2,FALSE)</f>
        <v>7.8109999999999999</v>
      </c>
      <c r="F759">
        <f>VLOOKUP($C759,Inv!$B$3:$J$2003,5,FALSE)</f>
        <v>70.42</v>
      </c>
      <c r="G759">
        <f>VLOOKUP($C759,Inv!$B$3:$J$2003,3,FALSE)</f>
        <v>26.405999999999999</v>
      </c>
      <c r="H759">
        <f ca="1">VLOOKUP($C759,Inv!$B$3:$J$2003,9,FALSE)</f>
        <v>0</v>
      </c>
    </row>
    <row r="760" spans="1:8">
      <c r="A760" t="str">
        <f>Inv!I760</f>
        <v>J36938</v>
      </c>
      <c r="B760">
        <v>3030</v>
      </c>
      <c r="C760" t="str">
        <f>Inv!B760</f>
        <v>43135</v>
      </c>
      <c r="D760" t="str">
        <f>Inv!A760</f>
        <v>F108T12DHO Lamp</v>
      </c>
      <c r="E760">
        <f>VLOOKUP($C760,Inv!$B$3:$J$2003,2,FALSE)</f>
        <v>15.95</v>
      </c>
      <c r="F760">
        <f>VLOOKUP($C760,Inv!$B$3:$J$2003,5,FALSE)</f>
        <v>70.42</v>
      </c>
      <c r="G760">
        <f>VLOOKUP($C760,Inv!$B$3:$J$2003,3,FALSE)</f>
        <v>53.921999999999997</v>
      </c>
      <c r="H760">
        <f ca="1">VLOOKUP($C760,Inv!$B$3:$J$2003,9,FALSE)</f>
        <v>0</v>
      </c>
    </row>
    <row r="761" spans="1:8">
      <c r="A761" t="str">
        <f>Inv!I761</f>
        <v>J36938</v>
      </c>
      <c r="B761">
        <v>3030</v>
      </c>
      <c r="C761" t="str">
        <f>Inv!B761</f>
        <v>43140</v>
      </c>
      <c r="D761" t="str">
        <f>Inv!A761</f>
        <v>F117T12DHO Lamp</v>
      </c>
      <c r="E761">
        <f>VLOOKUP($C761,Inv!$B$3:$J$2003,2,FALSE)</f>
        <v>13.151999999999999</v>
      </c>
      <c r="F761">
        <f>VLOOKUP($C761,Inv!$B$3:$J$2003,5,FALSE)</f>
        <v>70.42</v>
      </c>
      <c r="G761">
        <f>VLOOKUP($C761,Inv!$B$3:$J$2003,3,FALSE)</f>
        <v>44.462000000000003</v>
      </c>
      <c r="H761">
        <f ca="1">VLOOKUP($C761,Inv!$B$3:$J$2003,9,FALSE)</f>
        <v>0</v>
      </c>
    </row>
    <row r="762" spans="1:8">
      <c r="A762" t="str">
        <f>Inv!I762</f>
        <v>J36938</v>
      </c>
      <c r="B762">
        <v>3030</v>
      </c>
      <c r="C762" t="str">
        <f>Inv!B762</f>
        <v>43145</v>
      </c>
      <c r="D762" t="str">
        <f>Inv!A762</f>
        <v>F120T12DHO Lamp</v>
      </c>
      <c r="E762">
        <f>VLOOKUP($C762,Inv!$B$3:$J$2003,2,FALSE)</f>
        <v>15.952999999999999</v>
      </c>
      <c r="F762">
        <f>VLOOKUP($C762,Inv!$B$3:$J$2003,5,FALSE)</f>
        <v>70.42</v>
      </c>
      <c r="G762">
        <f>VLOOKUP($C762,Inv!$B$3:$J$2003,3,FALSE)</f>
        <v>53.932000000000002</v>
      </c>
      <c r="H762">
        <f ca="1">VLOOKUP($C762,Inv!$B$3:$J$2003,9,FALSE)</f>
        <v>0</v>
      </c>
    </row>
    <row r="763" spans="1:8">
      <c r="A763" t="str">
        <f>Inv!I763</f>
        <v>J36938</v>
      </c>
      <c r="B763">
        <v>3030</v>
      </c>
      <c r="C763" t="str">
        <f>Inv!B763</f>
        <v>43160</v>
      </c>
      <c r="D763" t="str">
        <f>Inv!A763</f>
        <v>U6-24CWHO Lamp</v>
      </c>
      <c r="E763">
        <f>VLOOKUP($C763,Inv!$B$3:$J$2003,2,FALSE)</f>
        <v>24.58</v>
      </c>
      <c r="F763">
        <f>VLOOKUP($C763,Inv!$B$3:$J$2003,5,FALSE)</f>
        <v>70.42</v>
      </c>
      <c r="G763">
        <f>VLOOKUP($C763,Inv!$B$3:$J$2003,3,FALSE)</f>
        <v>83.096999999999994</v>
      </c>
      <c r="H763">
        <f ca="1">VLOOKUP($C763,Inv!$B$3:$J$2003,9,FALSE)</f>
        <v>0</v>
      </c>
    </row>
    <row r="764" spans="1:8">
      <c r="A764" t="str">
        <f>Inv!I764</f>
        <v>J36938</v>
      </c>
      <c r="B764">
        <v>3030</v>
      </c>
      <c r="C764" t="str">
        <f>Inv!B764</f>
        <v>43165</v>
      </c>
      <c r="D764" t="str">
        <f>Inv!A764</f>
        <v>U6-36CWHO Lamp</v>
      </c>
      <c r="E764">
        <f>VLOOKUP($C764,Inv!$B$3:$J$2003,2,FALSE)</f>
        <v>24.58</v>
      </c>
      <c r="F764">
        <f>VLOOKUP($C764,Inv!$B$3:$J$2003,5,FALSE)</f>
        <v>70.42</v>
      </c>
      <c r="G764">
        <f>VLOOKUP($C764,Inv!$B$3:$J$2003,3,FALSE)</f>
        <v>83.096999999999994</v>
      </c>
      <c r="H764">
        <f ca="1">VLOOKUP($C764,Inv!$B$3:$J$2003,9,FALSE)</f>
        <v>0</v>
      </c>
    </row>
    <row r="765" spans="1:8">
      <c r="A765" t="str">
        <f>Inv!I765</f>
        <v>J36938</v>
      </c>
      <c r="B765">
        <v>3030</v>
      </c>
      <c r="C765" t="str">
        <f>Inv!B765</f>
        <v>43170</v>
      </c>
      <c r="D765" t="str">
        <f>Inv!A765</f>
        <v>U6-48CWHO Lamp</v>
      </c>
      <c r="E765">
        <f>VLOOKUP($C765,Inv!$B$3:$J$2003,2,FALSE)</f>
        <v>24.97</v>
      </c>
      <c r="F765">
        <f>VLOOKUP($C765,Inv!$B$3:$J$2003,5,FALSE)</f>
        <v>70.42</v>
      </c>
      <c r="G765">
        <f>VLOOKUP($C765,Inv!$B$3:$J$2003,3,FALSE)</f>
        <v>84.415000000000006</v>
      </c>
      <c r="H765">
        <f ca="1">VLOOKUP($C765,Inv!$B$3:$J$2003,9,FALSE)</f>
        <v>0</v>
      </c>
    </row>
    <row r="766" spans="1:8">
      <c r="A766" t="str">
        <f>Inv!I766</f>
        <v>J36938</v>
      </c>
      <c r="B766">
        <v>3030</v>
      </c>
      <c r="C766" t="str">
        <f>Inv!B766</f>
        <v>43175</v>
      </c>
      <c r="D766" t="str">
        <f>Inv!A766</f>
        <v>U6-60CWHO Lamp</v>
      </c>
      <c r="E766">
        <f>VLOOKUP($C766,Inv!$B$3:$J$2003,2,FALSE)</f>
        <v>27.86</v>
      </c>
      <c r="F766">
        <f>VLOOKUP($C766,Inv!$B$3:$J$2003,5,FALSE)</f>
        <v>70.42</v>
      </c>
      <c r="G766">
        <f>VLOOKUP($C766,Inv!$B$3:$J$2003,3,FALSE)</f>
        <v>94.185000000000002</v>
      </c>
      <c r="H766">
        <f ca="1">VLOOKUP($C766,Inv!$B$3:$J$2003,9,FALSE)</f>
        <v>0</v>
      </c>
    </row>
    <row r="767" spans="1:8">
      <c r="A767" t="str">
        <f>Inv!I767</f>
        <v>J36938</v>
      </c>
      <c r="B767">
        <v>3030</v>
      </c>
      <c r="C767" t="str">
        <f>Inv!B767</f>
        <v>43180</v>
      </c>
      <c r="D767" t="str">
        <f>Inv!A767</f>
        <v>U6-72CWHO Lamp</v>
      </c>
      <c r="E767">
        <f>VLOOKUP($C767,Inv!$B$3:$J$2003,2,FALSE)</f>
        <v>21.77</v>
      </c>
      <c r="F767">
        <f>VLOOKUP($C767,Inv!$B$3:$J$2003,5,FALSE)</f>
        <v>70.42</v>
      </c>
      <c r="G767">
        <f>VLOOKUP($C767,Inv!$B$3:$J$2003,3,FALSE)</f>
        <v>73.596999999999994</v>
      </c>
      <c r="H767">
        <f ca="1">VLOOKUP($C767,Inv!$B$3:$J$2003,9,FALSE)</f>
        <v>0</v>
      </c>
    </row>
    <row r="768" spans="1:8">
      <c r="A768" t="str">
        <f>Inv!I768</f>
        <v>J36938</v>
      </c>
      <c r="B768">
        <v>3030</v>
      </c>
      <c r="C768" t="str">
        <f>Inv!B768</f>
        <v>43185</v>
      </c>
      <c r="D768" t="str">
        <f>Inv!A768</f>
        <v>U6-84CWHO Lamp</v>
      </c>
      <c r="E768">
        <f>VLOOKUP($C768,Inv!$B$3:$J$2003,2,FALSE)</f>
        <v>22.54</v>
      </c>
      <c r="F768">
        <f>VLOOKUP($C768,Inv!$B$3:$J$2003,5,FALSE)</f>
        <v>70.42</v>
      </c>
      <c r="G768">
        <f>VLOOKUP($C768,Inv!$B$3:$J$2003,3,FALSE)</f>
        <v>76.2</v>
      </c>
      <c r="H768">
        <f ca="1">VLOOKUP($C768,Inv!$B$3:$J$2003,9,FALSE)</f>
        <v>0</v>
      </c>
    </row>
    <row r="769" spans="1:8">
      <c r="A769" t="str">
        <f>Inv!I769</f>
        <v>J36938</v>
      </c>
      <c r="B769">
        <v>3030</v>
      </c>
      <c r="C769" t="str">
        <f>Inv!B769</f>
        <v>43190</v>
      </c>
      <c r="D769" t="str">
        <f>Inv!A769</f>
        <v>U6-96CWHO Lamp</v>
      </c>
      <c r="E769">
        <f>VLOOKUP($C769,Inv!$B$3:$J$2003,2,FALSE)</f>
        <v>22.67</v>
      </c>
      <c r="F769">
        <f>VLOOKUP($C769,Inv!$B$3:$J$2003,5,FALSE)</f>
        <v>70.42</v>
      </c>
      <c r="G769">
        <f>VLOOKUP($C769,Inv!$B$3:$J$2003,3,FALSE)</f>
        <v>76.64</v>
      </c>
      <c r="H769">
        <f ca="1">VLOOKUP($C769,Inv!$B$3:$J$2003,9,FALSE)</f>
        <v>0</v>
      </c>
    </row>
    <row r="770" spans="1:8">
      <c r="A770" t="str">
        <f>Inv!I770</f>
        <v>J36938</v>
      </c>
      <c r="B770">
        <v>3030</v>
      </c>
      <c r="C770" t="str">
        <f>Inv!B770</f>
        <v>43195</v>
      </c>
      <c r="D770" t="str">
        <f>Inv!A770</f>
        <v>U6-120CWHO Lamp</v>
      </c>
      <c r="E770">
        <f>VLOOKUP($C770,Inv!$B$3:$J$2003,2,FALSE)</f>
        <v>28.27</v>
      </c>
      <c r="F770">
        <f>VLOOKUP($C770,Inv!$B$3:$J$2003,5,FALSE)</f>
        <v>70.42</v>
      </c>
      <c r="G770">
        <f>VLOOKUP($C770,Inv!$B$3:$J$2003,3,FALSE)</f>
        <v>95.570999999999998</v>
      </c>
      <c r="H770">
        <f ca="1">VLOOKUP($C770,Inv!$B$3:$J$2003,9,FALSE)</f>
        <v>0</v>
      </c>
    </row>
    <row r="771" spans="1:8">
      <c r="A771" t="str">
        <f>Inv!I771</f>
        <v>J36938</v>
      </c>
      <c r="B771">
        <v>3030</v>
      </c>
      <c r="C771" t="str">
        <f>Inv!B771</f>
        <v>43200</v>
      </c>
      <c r="D771" t="str">
        <f>Inv!A771</f>
        <v>U9-36CWHO Lamp</v>
      </c>
      <c r="E771">
        <f>VLOOKUP($C771,Inv!$B$3:$J$2003,2,FALSE)</f>
        <v>26.913</v>
      </c>
      <c r="F771">
        <f>VLOOKUP($C771,Inv!$B$3:$J$2003,5,FALSE)</f>
        <v>70.42</v>
      </c>
      <c r="G771">
        <f>VLOOKUP($C771,Inv!$B$3:$J$2003,3,FALSE)</f>
        <v>90.983999999999995</v>
      </c>
      <c r="H771">
        <f ca="1">VLOOKUP($C771,Inv!$B$3:$J$2003,9,FALSE)</f>
        <v>0</v>
      </c>
    </row>
    <row r="772" spans="1:8">
      <c r="A772" t="str">
        <f>Inv!I772</f>
        <v>J36938</v>
      </c>
      <c r="B772">
        <v>3030</v>
      </c>
      <c r="C772" t="str">
        <f>Inv!B772</f>
        <v>43205</v>
      </c>
      <c r="D772" t="str">
        <f>Inv!A772</f>
        <v>U9-48CWHO Lamp</v>
      </c>
      <c r="E772">
        <f>VLOOKUP($C772,Inv!$B$3:$J$2003,2,FALSE)</f>
        <v>21.5</v>
      </c>
      <c r="F772">
        <f>VLOOKUP($C772,Inv!$B$3:$J$2003,5,FALSE)</f>
        <v>70.42</v>
      </c>
      <c r="G772">
        <f>VLOOKUP($C772,Inv!$B$3:$J$2003,3,FALSE)</f>
        <v>72.683999999999997</v>
      </c>
      <c r="H772">
        <f ca="1">VLOOKUP($C772,Inv!$B$3:$J$2003,9,FALSE)</f>
        <v>0</v>
      </c>
    </row>
    <row r="773" spans="1:8">
      <c r="A773" t="str">
        <f>Inv!I773</f>
        <v>J36938</v>
      </c>
      <c r="B773">
        <v>3030</v>
      </c>
      <c r="C773" t="str">
        <f>Inv!B773</f>
        <v>43215</v>
      </c>
      <c r="D773" t="str">
        <f>Inv!A773</f>
        <v>U9-72CWHO Lamp</v>
      </c>
      <c r="E773">
        <f>VLOOKUP($C773,Inv!$B$3:$J$2003,2,FALSE)</f>
        <v>25.62</v>
      </c>
      <c r="F773">
        <f>VLOOKUP($C773,Inv!$B$3:$J$2003,5,FALSE)</f>
        <v>70.42</v>
      </c>
      <c r="G773">
        <f>VLOOKUP($C773,Inv!$B$3:$J$2003,3,FALSE)</f>
        <v>86.613</v>
      </c>
      <c r="H773">
        <f ca="1">VLOOKUP($C773,Inv!$B$3:$J$2003,9,FALSE)</f>
        <v>0</v>
      </c>
    </row>
    <row r="774" spans="1:8">
      <c r="A774" t="str">
        <f>Inv!I774</f>
        <v>J36938</v>
      </c>
      <c r="B774">
        <v>3030</v>
      </c>
      <c r="C774" t="str">
        <f>Inv!B774</f>
        <v>43220</v>
      </c>
      <c r="D774" t="str">
        <f>Inv!A774</f>
        <v>U9-84CWHO Lamp</v>
      </c>
      <c r="E774">
        <f>VLOOKUP($C774,Inv!$B$3:$J$2003,2,FALSE)</f>
        <v>22.92</v>
      </c>
      <c r="F774">
        <f>VLOOKUP($C774,Inv!$B$3:$J$2003,5,FALSE)</f>
        <v>70.42</v>
      </c>
      <c r="G774">
        <f>VLOOKUP($C774,Inv!$B$3:$J$2003,3,FALSE)</f>
        <v>77.484999999999999</v>
      </c>
      <c r="H774">
        <f ca="1">VLOOKUP($C774,Inv!$B$3:$J$2003,9,FALSE)</f>
        <v>0</v>
      </c>
    </row>
    <row r="775" spans="1:8">
      <c r="A775" t="str">
        <f>Inv!I775</f>
        <v>J36938</v>
      </c>
      <c r="B775">
        <v>3030</v>
      </c>
      <c r="C775" t="str">
        <f>Inv!B775</f>
        <v>43225</v>
      </c>
      <c r="D775" t="str">
        <f>Inv!A775</f>
        <v>U9-96CWHO Lamp</v>
      </c>
      <c r="E775">
        <f>VLOOKUP($C775,Inv!$B$3:$J$2003,2,FALSE)</f>
        <v>22.92</v>
      </c>
      <c r="F775">
        <f>VLOOKUP($C775,Inv!$B$3:$J$2003,5,FALSE)</f>
        <v>70.42</v>
      </c>
      <c r="G775">
        <f>VLOOKUP($C775,Inv!$B$3:$J$2003,3,FALSE)</f>
        <v>77.484999999999999</v>
      </c>
      <c r="H775">
        <f ca="1">VLOOKUP($C775,Inv!$B$3:$J$2003,9,FALSE)</f>
        <v>0</v>
      </c>
    </row>
    <row r="776" spans="1:8">
      <c r="A776" t="str">
        <f>Inv!I776</f>
        <v>J36938</v>
      </c>
      <c r="B776">
        <v>3030</v>
      </c>
      <c r="C776" t="str">
        <f>Inv!B776</f>
        <v>43295</v>
      </c>
      <c r="D776" t="str">
        <f>Inv!A776</f>
        <v>U9-84D/HO Lamp</v>
      </c>
      <c r="E776">
        <f>VLOOKUP($C776,Inv!$B$3:$J$2003,2,FALSE)</f>
        <v>26.66</v>
      </c>
      <c r="F776">
        <f>VLOOKUP($C776,Inv!$B$3:$J$2003,5,FALSE)</f>
        <v>70.42</v>
      </c>
      <c r="G776">
        <f>VLOOKUP($C776,Inv!$B$3:$J$2003,3,FALSE)</f>
        <v>90.128</v>
      </c>
      <c r="H776">
        <f ca="1">VLOOKUP($C776,Inv!$B$3:$J$2003,9,FALSE)</f>
        <v>0</v>
      </c>
    </row>
    <row r="777" spans="1:8">
      <c r="A777" t="str">
        <f>Inv!I777</f>
        <v>J36938</v>
      </c>
      <c r="B777">
        <v>3030</v>
      </c>
      <c r="C777" t="str">
        <f>Inv!B777</f>
        <v>44001</v>
      </c>
      <c r="D777" t="str">
        <f>Inv!A777</f>
        <v>Sloan 60C1 White Power Supply</v>
      </c>
      <c r="E777">
        <f>VLOOKUP($C777,Inv!$B$3:$J$2003,2,FALSE)</f>
        <v>28.65</v>
      </c>
      <c r="F777">
        <f>VLOOKUP($C777,Inv!$B$3:$J$2003,5,FALSE)</f>
        <v>44.45</v>
      </c>
      <c r="G777">
        <f>VLOOKUP($C777,Inv!$B$3:$J$2003,3,FALSE)</f>
        <v>51.575000000000003</v>
      </c>
      <c r="H777">
        <f ca="1">VLOOKUP($C777,Inv!$B$3:$J$2003,9,FALSE)</f>
        <v>0</v>
      </c>
    </row>
    <row r="778" spans="1:8">
      <c r="A778" t="str">
        <f>Inv!I778</f>
        <v>J36938</v>
      </c>
      <c r="B778">
        <v>3030</v>
      </c>
      <c r="C778" t="str">
        <f>Inv!B778</f>
        <v>44007</v>
      </c>
      <c r="D778" t="str">
        <f>Inv!A778</f>
        <v>LED Stripe 24V PwrSup 100W</v>
      </c>
      <c r="E778">
        <f>VLOOKUP($C778,Inv!$B$3:$J$2003,2,FALSE)</f>
        <v>35.064</v>
      </c>
      <c r="F778">
        <f>VLOOKUP($C778,Inv!$B$3:$J$2003,5,FALSE)</f>
        <v>44.45</v>
      </c>
      <c r="G778">
        <f>VLOOKUP($C778,Inv!$B$3:$J$2003,3,FALSE)</f>
        <v>63.122</v>
      </c>
      <c r="H778">
        <f ca="1">VLOOKUP($C778,Inv!$B$3:$J$2003,9,FALSE)</f>
        <v>0</v>
      </c>
    </row>
    <row r="779" spans="1:8">
      <c r="A779" t="str">
        <f>Inv!I779</f>
        <v>J36938</v>
      </c>
      <c r="B779">
        <v>3030</v>
      </c>
      <c r="C779" t="str">
        <f>Inv!B779</f>
        <v>44008</v>
      </c>
      <c r="D779" t="str">
        <f>Inv!A779</f>
        <v>Sloan #701507 Pwr Spply 277V</v>
      </c>
      <c r="E779">
        <f>VLOOKUP($C779,Inv!$B$3:$J$2003,2,FALSE)</f>
        <v>85.86</v>
      </c>
      <c r="F779">
        <f>VLOOKUP($C779,Inv!$B$3:$J$2003,5,FALSE)</f>
        <v>44.45</v>
      </c>
      <c r="G779">
        <f>VLOOKUP($C779,Inv!$B$3:$J$2003,3,FALSE)</f>
        <v>154.56299999999999</v>
      </c>
      <c r="H779">
        <f ca="1">VLOOKUP($C779,Inv!$B$3:$J$2003,9,FALSE)</f>
        <v>0</v>
      </c>
    </row>
    <row r="780" spans="1:8">
      <c r="A780" t="str">
        <f>Inv!I780</f>
        <v>J36938</v>
      </c>
      <c r="B780">
        <v>3030</v>
      </c>
      <c r="C780" t="str">
        <f>Inv!B780</f>
        <v>44011</v>
      </c>
      <c r="D780" t="str">
        <f>Inv!A780</f>
        <v>NR-GE CLPS-5</v>
      </c>
      <c r="E780">
        <f>VLOOKUP($C780,Inv!$B$3:$J$2003,2,FALSE)</f>
        <v>20.552</v>
      </c>
      <c r="F780">
        <f>VLOOKUP($C780,Inv!$B$3:$J$2003,5,FALSE)</f>
        <v>44.45</v>
      </c>
      <c r="G780">
        <f>VLOOKUP($C780,Inv!$B$3:$J$2003,3,FALSE)</f>
        <v>36.997</v>
      </c>
      <c r="H780">
        <f ca="1">VLOOKUP($C780,Inv!$B$3:$J$2003,9,FALSE)</f>
        <v>0</v>
      </c>
    </row>
    <row r="781" spans="1:8">
      <c r="A781" t="str">
        <f>Inv!I781</f>
        <v>J36938</v>
      </c>
      <c r="B781">
        <v>3030</v>
      </c>
      <c r="C781" t="str">
        <f>Inv!B781</f>
        <v>44300</v>
      </c>
      <c r="D781" t="str">
        <f>Inv!A781</f>
        <v>PLED 12 volt SINGLE Power Supply</v>
      </c>
      <c r="E781">
        <f>VLOOKUP($C781,Inv!$B$3:$J$2003,2,FALSE)</f>
        <v>26.984999999999999</v>
      </c>
      <c r="F781">
        <f>VLOOKUP($C781,Inv!$B$3:$J$2003,5,FALSE)</f>
        <v>44.45</v>
      </c>
      <c r="G781">
        <f>VLOOKUP($C781,Inv!$B$3:$J$2003,3,FALSE)</f>
        <v>48.578000000000003</v>
      </c>
      <c r="H781">
        <f ca="1">VLOOKUP($C781,Inv!$B$3:$J$2003,9,FALSE)</f>
        <v>0</v>
      </c>
    </row>
    <row r="782" spans="1:8">
      <c r="A782" t="str">
        <f>Inv!I782</f>
        <v>J36938</v>
      </c>
      <c r="B782">
        <v>3030</v>
      </c>
      <c r="C782" t="str">
        <f>Inv!B782</f>
        <v>44305</v>
      </c>
      <c r="D782" t="str">
        <f>Inv!A782</f>
        <v>UL 12V Power Supply</v>
      </c>
      <c r="E782">
        <f>VLOOKUP($C782,Inv!$B$3:$J$2003,2,FALSE)</f>
        <v>54.51</v>
      </c>
      <c r="F782">
        <f>VLOOKUP($C782,Inv!$B$3:$J$2003,5,FALSE)</f>
        <v>44.45</v>
      </c>
      <c r="G782">
        <f>VLOOKUP($C782,Inv!$B$3:$J$2003,3,FALSE)</f>
        <v>98.128</v>
      </c>
      <c r="H782">
        <f ca="1">VLOOKUP($C782,Inv!$B$3:$J$2003,9,FALSE)</f>
        <v>0</v>
      </c>
    </row>
    <row r="783" spans="1:8">
      <c r="A783" t="str">
        <f>Inv!I783</f>
        <v>J36938</v>
      </c>
      <c r="B783">
        <v>3030</v>
      </c>
      <c r="C783" t="str">
        <f>Inv!B783</f>
        <v>44307</v>
      </c>
      <c r="D783" t="str">
        <f>Inv!A783</f>
        <v>PLED 12V Microdriver PSU</v>
      </c>
      <c r="E783">
        <f>VLOOKUP($C783,Inv!$B$3:$J$2003,2,FALSE)</f>
        <v>32.805999999999997</v>
      </c>
      <c r="F783">
        <f>VLOOKUP($C783,Inv!$B$3:$J$2003,5,FALSE)</f>
        <v>44.45</v>
      </c>
      <c r="G783">
        <f>VLOOKUP($C783,Inv!$B$3:$J$2003,3,FALSE)</f>
        <v>59.057000000000002</v>
      </c>
      <c r="H783">
        <f ca="1">VLOOKUP($C783,Inv!$B$3:$J$2003,9,FALSE)</f>
        <v>0</v>
      </c>
    </row>
    <row r="784" spans="1:8">
      <c r="A784" t="str">
        <f>Inv!I784</f>
        <v>J36938</v>
      </c>
      <c r="B784">
        <v>3030</v>
      </c>
      <c r="C784" t="str">
        <f>Inv!B784</f>
        <v>44350</v>
      </c>
      <c r="D784" t="str">
        <f>Inv!A784</f>
        <v>SLOAN 24VDC 100W POWER SUPPLY</v>
      </c>
      <c r="E784">
        <f>VLOOKUP($C784,Inv!$B$3:$J$2003,2,FALSE)</f>
        <v>36.082999999999998</v>
      </c>
      <c r="F784">
        <f>VLOOKUP($C784,Inv!$B$3:$J$2003,5,FALSE)</f>
        <v>44.45</v>
      </c>
      <c r="G784">
        <f>VLOOKUP($C784,Inv!$B$3:$J$2003,3,FALSE)</f>
        <v>64.956000000000003</v>
      </c>
      <c r="H784">
        <f ca="1">VLOOKUP($C784,Inv!$B$3:$J$2003,9,FALSE)</f>
        <v>2</v>
      </c>
    </row>
    <row r="785" spans="1:8">
      <c r="A785" t="str">
        <f>Inv!I785</f>
        <v>J36938</v>
      </c>
      <c r="B785">
        <v>3030</v>
      </c>
      <c r="C785" t="str">
        <f>Inv!B785</f>
        <v>44355</v>
      </c>
      <c r="D785" t="str">
        <f>Inv!A785</f>
        <v>UL SLOAN ENERGIZER LED DRIVER 100W 24V</v>
      </c>
      <c r="E785">
        <f>VLOOKUP($C785,Inv!$B$3:$J$2003,2,FALSE)</f>
        <v>76.959999999999994</v>
      </c>
      <c r="F785">
        <f>VLOOKUP($C785,Inv!$B$3:$J$2003,5,FALSE)</f>
        <v>44.45</v>
      </c>
      <c r="G785">
        <f>VLOOKUP($C785,Inv!$B$3:$J$2003,3,FALSE)</f>
        <v>138.542</v>
      </c>
      <c r="H785">
        <f ca="1">VLOOKUP($C785,Inv!$B$3:$J$2003,9,FALSE)</f>
        <v>0</v>
      </c>
    </row>
    <row r="786" spans="1:8">
      <c r="A786" t="str">
        <f>Inv!I786</f>
        <v>J36938</v>
      </c>
      <c r="B786">
        <v>3030</v>
      </c>
      <c r="C786" t="str">
        <f>Inv!B786</f>
        <v>44430</v>
      </c>
      <c r="D786" t="str">
        <f>Inv!A786</f>
        <v>Agilight 12V/120-277 60W Pwr Sply</v>
      </c>
      <c r="E786">
        <f>VLOOKUP($C786,Inv!$B$3:$J$2003,2,FALSE)</f>
        <v>40.9</v>
      </c>
      <c r="F786">
        <f>VLOOKUP($C786,Inv!$B$3:$J$2003,5,FALSE)</f>
        <v>44.45</v>
      </c>
      <c r="G786">
        <f>VLOOKUP($C786,Inv!$B$3:$J$2003,3,FALSE)</f>
        <v>73.626999999999995</v>
      </c>
      <c r="H786">
        <f ca="1">VLOOKUP($C786,Inv!$B$3:$J$2003,9,FALSE)</f>
        <v>0</v>
      </c>
    </row>
    <row r="787" spans="1:8">
      <c r="A787" t="str">
        <f>Inv!I787</f>
        <v>J36938</v>
      </c>
      <c r="B787">
        <v>3030</v>
      </c>
      <c r="C787" t="str">
        <f>Inv!B787</f>
        <v>44444</v>
      </c>
      <c r="D787" t="str">
        <f>Inv!A787</f>
        <v>Optodriver 12V/60W Thin Pwr Supply</v>
      </c>
      <c r="E787">
        <f>VLOOKUP($C787,Inv!$B$3:$J$2003,2,FALSE)</f>
        <v>21.81</v>
      </c>
      <c r="F787">
        <f>VLOOKUP($C787,Inv!$B$3:$J$2003,5,FALSE)</f>
        <v>44.45</v>
      </c>
      <c r="G787">
        <f>VLOOKUP($C787,Inv!$B$3:$J$2003,3,FALSE)</f>
        <v>39.262</v>
      </c>
      <c r="H787">
        <f ca="1">VLOOKUP($C787,Inv!$B$3:$J$2003,9,FALSE)</f>
        <v>0</v>
      </c>
    </row>
    <row r="788" spans="1:8">
      <c r="A788" t="str">
        <f>Inv!I788</f>
        <v>J36938</v>
      </c>
      <c r="B788">
        <v>3030</v>
      </c>
      <c r="C788" t="str">
        <f>Inv!B788</f>
        <v>44603</v>
      </c>
      <c r="D788" t="str">
        <f>Inv!A788</f>
        <v>Quickmod 3 LED</v>
      </c>
      <c r="E788">
        <f>VLOOKUP($C788,Inv!$B$3:$J$2003,2,FALSE)</f>
        <v>1.381</v>
      </c>
      <c r="F788">
        <f>VLOOKUP($C788,Inv!$B$3:$J$2003,5,FALSE)</f>
        <v>44.45</v>
      </c>
      <c r="G788">
        <f>VLOOKUP($C788,Inv!$B$3:$J$2003,3,FALSE)</f>
        <v>2.4860000000000002</v>
      </c>
      <c r="H788">
        <f ca="1">VLOOKUP($C788,Inv!$B$3:$J$2003,9,FALSE)</f>
        <v>0</v>
      </c>
    </row>
    <row r="789" spans="1:8">
      <c r="A789" t="str">
        <f>Inv!I789</f>
        <v>J36938</v>
      </c>
      <c r="B789">
        <v>3030</v>
      </c>
      <c r="C789" t="str">
        <f>Inv!B789</f>
        <v>44610</v>
      </c>
      <c r="D789" t="str">
        <f>Inv!A789</f>
        <v>Quickmod 2 LED</v>
      </c>
      <c r="E789">
        <f>VLOOKUP($C789,Inv!$B$3:$J$2003,2,FALSE)</f>
        <v>0.78200000000000003</v>
      </c>
      <c r="F789">
        <f>VLOOKUP($C789,Inv!$B$3:$J$2003,5,FALSE)</f>
        <v>44.45</v>
      </c>
      <c r="G789">
        <f>VLOOKUP($C789,Inv!$B$3:$J$2003,3,FALSE)</f>
        <v>1.4079999999999999</v>
      </c>
      <c r="H789">
        <f ca="1">VLOOKUP($C789,Inv!$B$3:$J$2003,9,FALSE)</f>
        <v>0</v>
      </c>
    </row>
    <row r="790" spans="1:8">
      <c r="A790" t="str">
        <f>Inv!I790</f>
        <v>J36938</v>
      </c>
      <c r="B790">
        <v>3030</v>
      </c>
      <c r="C790" t="str">
        <f>Inv!B790</f>
        <v>44702</v>
      </c>
      <c r="D790" t="str">
        <f>Inv!A790</f>
        <v>Quickmod 4 LED</v>
      </c>
      <c r="E790">
        <f>VLOOKUP($C790,Inv!$B$3:$J$2003,2,FALSE)</f>
        <v>1.73</v>
      </c>
      <c r="F790">
        <f>VLOOKUP($C790,Inv!$B$3:$J$2003,5,FALSE)</f>
        <v>44.45</v>
      </c>
      <c r="G790">
        <f>VLOOKUP($C790,Inv!$B$3:$J$2003,3,FALSE)</f>
        <v>3.1139999999999999</v>
      </c>
      <c r="H790">
        <f ca="1">VLOOKUP($C790,Inv!$B$3:$J$2003,9,FALSE)</f>
        <v>0</v>
      </c>
    </row>
    <row r="791" spans="1:8">
      <c r="A791" t="str">
        <f>Inv!I791</f>
        <v>J36938</v>
      </c>
      <c r="B791">
        <v>3030</v>
      </c>
      <c r="C791" t="str">
        <f>Inv!B791</f>
        <v>44750</v>
      </c>
      <c r="D791" t="str">
        <f>Inv!A791</f>
        <v>Sloan Prism Synergy Spec 24V</v>
      </c>
      <c r="E791">
        <f>VLOOKUP($C791,Inv!$B$3:$J$2003,2,FALSE)</f>
        <v>1.829</v>
      </c>
      <c r="F791">
        <f>VLOOKUP($C791,Inv!$B$3:$J$2003,5,FALSE)</f>
        <v>44.45</v>
      </c>
      <c r="G791">
        <f>VLOOKUP($C791,Inv!$B$3:$J$2003,3,FALSE)</f>
        <v>3.2930000000000001</v>
      </c>
      <c r="H791">
        <f ca="1">VLOOKUP($C791,Inv!$B$3:$J$2003,9,FALSE)</f>
        <v>130</v>
      </c>
    </row>
    <row r="792" spans="1:8">
      <c r="A792" t="str">
        <f>Inv!I792</f>
        <v>J36938</v>
      </c>
      <c r="B792">
        <v>3030</v>
      </c>
      <c r="C792" t="str">
        <f>Inv!B792</f>
        <v>44800</v>
      </c>
      <c r="D792" t="str">
        <f>Inv!A792</f>
        <v>LED Flood Light</v>
      </c>
      <c r="E792">
        <f>VLOOKUP($C792,Inv!$B$3:$J$2003,2,FALSE)</f>
        <v>42.99</v>
      </c>
      <c r="F792">
        <f>VLOOKUP($C792,Inv!$B$3:$J$2003,5,FALSE)</f>
        <v>44.45</v>
      </c>
      <c r="G792">
        <f>VLOOKUP($C792,Inv!$B$3:$J$2003,3,FALSE)</f>
        <v>77.39</v>
      </c>
      <c r="H792">
        <f ca="1">VLOOKUP($C792,Inv!$B$3:$J$2003,9,FALSE)</f>
        <v>0</v>
      </c>
    </row>
    <row r="793" spans="1:8">
      <c r="A793" t="str">
        <f>Inv!I793</f>
        <v>J36938</v>
      </c>
      <c r="B793">
        <v>3030</v>
      </c>
      <c r="C793" t="str">
        <f>Inv!B793</f>
        <v>44803</v>
      </c>
      <c r="D793" t="str">
        <f>Inv!A793</f>
        <v>LED 42W - 400W HID REPLACEMENT</v>
      </c>
      <c r="E793">
        <f>VLOOKUP($C793,Inv!$B$3:$J$2003,2,FALSE)</f>
        <v>61.81</v>
      </c>
      <c r="F793">
        <f>VLOOKUP($C793,Inv!$B$3:$J$2003,5,FALSE)</f>
        <v>44.45</v>
      </c>
      <c r="G793">
        <f>VLOOKUP($C793,Inv!$B$3:$J$2003,3,FALSE)</f>
        <v>111.26900000000001</v>
      </c>
      <c r="H793">
        <f ca="1">VLOOKUP($C793,Inv!$B$3:$J$2003,9,FALSE)</f>
        <v>0</v>
      </c>
    </row>
    <row r="794" spans="1:8">
      <c r="A794" t="str">
        <f>Inv!I794</f>
        <v>J36938</v>
      </c>
      <c r="B794">
        <v>3030</v>
      </c>
      <c r="C794" t="str">
        <f>Inv!B794</f>
        <v>44805</v>
      </c>
      <c r="D794" t="str">
        <f>Inv!A794</f>
        <v>LED CORN BULB 54W - 175W EQUIVALENT</v>
      </c>
      <c r="E794">
        <f>VLOOKUP($C794,Inv!$B$3:$J$2003,2,FALSE)</f>
        <v>62.16</v>
      </c>
      <c r="F794">
        <f>VLOOKUP($C794,Inv!$B$3:$J$2003,5,FALSE)</f>
        <v>44.45</v>
      </c>
      <c r="G794">
        <f>VLOOKUP($C794,Inv!$B$3:$J$2003,3,FALSE)</f>
        <v>111.899</v>
      </c>
      <c r="H794">
        <f ca="1">VLOOKUP($C794,Inv!$B$3:$J$2003,9,FALSE)</f>
        <v>0</v>
      </c>
    </row>
    <row r="795" spans="1:8">
      <c r="A795" t="str">
        <f>Inv!I795</f>
        <v>J36938</v>
      </c>
      <c r="B795">
        <v>3030</v>
      </c>
      <c r="C795" t="str">
        <f>Inv!B795</f>
        <v>44810</v>
      </c>
      <c r="D795" t="str">
        <f>Inv!A795</f>
        <v>LED CORN BULB 80W - 250W EQUIVALENT</v>
      </c>
      <c r="E795">
        <f>VLOOKUP($C795,Inv!$B$3:$J$2003,2,FALSE)</f>
        <v>79.489999999999995</v>
      </c>
      <c r="F795">
        <f>VLOOKUP($C795,Inv!$B$3:$J$2003,5,FALSE)</f>
        <v>44.45</v>
      </c>
      <c r="G795">
        <f>VLOOKUP($C795,Inv!$B$3:$J$2003,3,FALSE)</f>
        <v>143.096</v>
      </c>
      <c r="H795">
        <f ca="1">VLOOKUP($C795,Inv!$B$3:$J$2003,9,FALSE)</f>
        <v>0</v>
      </c>
    </row>
    <row r="796" spans="1:8">
      <c r="A796" t="str">
        <f>Inv!I796</f>
        <v>J36938</v>
      </c>
      <c r="B796">
        <v>3030</v>
      </c>
      <c r="C796" t="str">
        <f>Inv!B796</f>
        <v>44815</v>
      </c>
      <c r="D796" t="str">
        <f>Inv!A796</f>
        <v>LED CORN BULB 120W - 400W EQUIVALENT</v>
      </c>
      <c r="E796">
        <f>VLOOKUP($C796,Inv!$B$3:$J$2003,2,FALSE)</f>
        <v>92.04</v>
      </c>
      <c r="F796">
        <f>VLOOKUP($C796,Inv!$B$3:$J$2003,5,FALSE)</f>
        <v>44.45</v>
      </c>
      <c r="G796">
        <f>VLOOKUP($C796,Inv!$B$3:$J$2003,3,FALSE)</f>
        <v>165.68899999999999</v>
      </c>
      <c r="H796">
        <f ca="1">VLOOKUP($C796,Inv!$B$3:$J$2003,9,FALSE)</f>
        <v>0</v>
      </c>
    </row>
    <row r="797" spans="1:8">
      <c r="A797" t="str">
        <f>Inv!I797</f>
        <v>J36938</v>
      </c>
      <c r="B797">
        <v>3030</v>
      </c>
      <c r="C797" t="str">
        <f>Inv!B797</f>
        <v>45000</v>
      </c>
      <c r="D797" t="str">
        <f>Inv!A797</f>
        <v>Adhesive Plastic Tie Base 2way</v>
      </c>
      <c r="E797">
        <f>VLOOKUP($C797,Inv!$B$3:$J$2003,2,FALSE)</f>
        <v>0.14899999999999999</v>
      </c>
      <c r="F797">
        <f>VLOOKUP($C797,Inv!$B$3:$J$2003,5,FALSE)</f>
        <v>44.45</v>
      </c>
      <c r="G797">
        <f>VLOOKUP($C797,Inv!$B$3:$J$2003,3,FALSE)</f>
        <v>0.26800000000000002</v>
      </c>
      <c r="H797">
        <f ca="1">VLOOKUP($C797,Inv!$B$3:$J$2003,9,FALSE)</f>
        <v>0</v>
      </c>
    </row>
    <row r="798" spans="1:8">
      <c r="A798" t="str">
        <f>Inv!I798</f>
        <v>J36938</v>
      </c>
      <c r="B798">
        <v>3030</v>
      </c>
      <c r="C798" t="str">
        <f>Inv!B798</f>
        <v>46005</v>
      </c>
      <c r="D798" t="str">
        <f>Inv!A798</f>
        <v>ROCOX 120 Flashers</v>
      </c>
      <c r="E798">
        <f>VLOOKUP($C798,Inv!$B$3:$J$2003,2,FALSE)</f>
        <v>333.34</v>
      </c>
      <c r="F798">
        <f>VLOOKUP($C798,Inv!$B$3:$J$2003,5,FALSE)</f>
        <v>44.45</v>
      </c>
      <c r="G798">
        <f>VLOOKUP($C798,Inv!$B$3:$J$2003,3,FALSE)</f>
        <v>600.072</v>
      </c>
      <c r="H798">
        <f ca="1">VLOOKUP($C798,Inv!$B$3:$J$2003,9,FALSE)</f>
        <v>0</v>
      </c>
    </row>
    <row r="799" spans="1:8">
      <c r="A799" t="str">
        <f>Inv!I799</f>
        <v>J36938</v>
      </c>
      <c r="B799">
        <v>3030</v>
      </c>
      <c r="C799" t="str">
        <f>Inv!B799</f>
        <v>46010</v>
      </c>
      <c r="D799" t="str">
        <f>Inv!A799</f>
        <v>ROCOX 210 Flashers</v>
      </c>
      <c r="E799">
        <f>VLOOKUP($C799,Inv!$B$3:$J$2003,2,FALSE)</f>
        <v>151.05000000000001</v>
      </c>
      <c r="F799">
        <f>VLOOKUP($C799,Inv!$B$3:$J$2003,5,FALSE)</f>
        <v>44.45</v>
      </c>
      <c r="G799">
        <f>VLOOKUP($C799,Inv!$B$3:$J$2003,3,FALSE)</f>
        <v>271.91699999999997</v>
      </c>
      <c r="H799">
        <f ca="1">VLOOKUP($C799,Inv!$B$3:$J$2003,9,FALSE)</f>
        <v>0</v>
      </c>
    </row>
    <row r="800" spans="1:8">
      <c r="A800" t="str">
        <f>Inv!I800</f>
        <v>J36938</v>
      </c>
      <c r="B800">
        <v>3030</v>
      </c>
      <c r="C800" t="str">
        <f>Inv!B800</f>
        <v>46020</v>
      </c>
      <c r="D800" t="str">
        <f>Inv!A800</f>
        <v>ROCOX 310 Flashers</v>
      </c>
      <c r="E800">
        <f>VLOOKUP($C800,Inv!$B$3:$J$2003,2,FALSE)</f>
        <v>161.46</v>
      </c>
      <c r="F800">
        <f>VLOOKUP($C800,Inv!$B$3:$J$2003,5,FALSE)</f>
        <v>44.45</v>
      </c>
      <c r="G800">
        <f>VLOOKUP($C800,Inv!$B$3:$J$2003,3,FALSE)</f>
        <v>290.65699999999998</v>
      </c>
      <c r="H800">
        <f ca="1">VLOOKUP($C800,Inv!$B$3:$J$2003,9,FALSE)</f>
        <v>0</v>
      </c>
    </row>
    <row r="801" spans="1:8">
      <c r="A801" t="str">
        <f>Inv!I801</f>
        <v>J36938</v>
      </c>
      <c r="B801">
        <v>3030</v>
      </c>
      <c r="C801" t="str">
        <f>Inv!B801</f>
        <v>46025</v>
      </c>
      <c r="D801" t="str">
        <f>Inv!A801</f>
        <v>ROCOX 410 Flashers</v>
      </c>
      <c r="E801">
        <f>VLOOKUP($C801,Inv!$B$3:$J$2003,2,FALSE)</f>
        <v>166.67</v>
      </c>
      <c r="F801">
        <f>VLOOKUP($C801,Inv!$B$3:$J$2003,5,FALSE)</f>
        <v>44.45</v>
      </c>
      <c r="G801">
        <f>VLOOKUP($C801,Inv!$B$3:$J$2003,3,FALSE)</f>
        <v>300.036</v>
      </c>
      <c r="H801">
        <f ca="1">VLOOKUP($C801,Inv!$B$3:$J$2003,9,FALSE)</f>
        <v>0</v>
      </c>
    </row>
    <row r="802" spans="1:8">
      <c r="A802" t="str">
        <f>Inv!I802</f>
        <v>J36938</v>
      </c>
      <c r="B802">
        <v>3030</v>
      </c>
      <c r="C802" t="str">
        <f>Inv!B802</f>
        <v>46035</v>
      </c>
      <c r="D802" t="str">
        <f>Inv!A802</f>
        <v>Snubbers</v>
      </c>
      <c r="E802">
        <f>VLOOKUP($C802,Inv!$B$3:$J$2003,2,FALSE)</f>
        <v>2.5</v>
      </c>
      <c r="F802">
        <f>VLOOKUP($C802,Inv!$B$3:$J$2003,5,FALSE)</f>
        <v>44.45</v>
      </c>
      <c r="G802">
        <f>VLOOKUP($C802,Inv!$B$3:$J$2003,3,FALSE)</f>
        <v>4.5</v>
      </c>
      <c r="H802">
        <f ca="1">VLOOKUP($C802,Inv!$B$3:$J$2003,9,FALSE)</f>
        <v>0</v>
      </c>
    </row>
    <row r="803" spans="1:8">
      <c r="A803" t="str">
        <f>Inv!I803</f>
        <v>J36938</v>
      </c>
      <c r="B803">
        <v>3030</v>
      </c>
      <c r="C803" t="str">
        <f>Inv!B803</f>
        <v>46045</v>
      </c>
      <c r="D803" t="str">
        <f>Inv!A803</f>
        <v>30-01 Flashers</v>
      </c>
      <c r="E803">
        <f>VLOOKUP($C803,Inv!$B$3:$J$2003,2,FALSE)</f>
        <v>66.56</v>
      </c>
      <c r="F803">
        <f>VLOOKUP($C803,Inv!$B$3:$J$2003,5,FALSE)</f>
        <v>44.45</v>
      </c>
      <c r="G803">
        <f>VLOOKUP($C803,Inv!$B$3:$J$2003,3,FALSE)</f>
        <v>119.82</v>
      </c>
      <c r="H803">
        <f ca="1">VLOOKUP($C803,Inv!$B$3:$J$2003,9,FALSE)</f>
        <v>0</v>
      </c>
    </row>
    <row r="804" spans="1:8">
      <c r="A804" t="str">
        <f>Inv!I804</f>
        <v>J36938</v>
      </c>
      <c r="B804">
        <v>3030</v>
      </c>
      <c r="C804" t="str">
        <f>Inv!B804</f>
        <v>46050</v>
      </c>
      <c r="D804" t="str">
        <f>Inv!A804</f>
        <v>30-A2 Flashers</v>
      </c>
      <c r="E804">
        <f>VLOOKUP($C804,Inv!$B$3:$J$2003,2,FALSE)</f>
        <v>197.44</v>
      </c>
      <c r="F804">
        <f>VLOOKUP($C804,Inv!$B$3:$J$2003,5,FALSE)</f>
        <v>44.45</v>
      </c>
      <c r="G804">
        <f>VLOOKUP($C804,Inv!$B$3:$J$2003,3,FALSE)</f>
        <v>355.428</v>
      </c>
      <c r="H804">
        <f ca="1">VLOOKUP($C804,Inv!$B$3:$J$2003,9,FALSE)</f>
        <v>0</v>
      </c>
    </row>
    <row r="805" spans="1:8">
      <c r="A805" t="str">
        <f>Inv!I805</f>
        <v>J36938</v>
      </c>
      <c r="B805">
        <v>3030</v>
      </c>
      <c r="C805" t="str">
        <f>Inv!B805</f>
        <v>46060</v>
      </c>
      <c r="D805" t="str">
        <f>Inv!A805</f>
        <v>30-44 Flashers</v>
      </c>
      <c r="E805">
        <f>VLOOKUP($C805,Inv!$B$3:$J$2003,2,FALSE)</f>
        <v>186.88</v>
      </c>
      <c r="F805">
        <f>VLOOKUP($C805,Inv!$B$3:$J$2003,5,FALSE)</f>
        <v>44.45</v>
      </c>
      <c r="G805">
        <f>VLOOKUP($C805,Inv!$B$3:$J$2003,3,FALSE)</f>
        <v>336.41800000000001</v>
      </c>
      <c r="H805">
        <f ca="1">VLOOKUP($C805,Inv!$B$3:$J$2003,9,FALSE)</f>
        <v>0</v>
      </c>
    </row>
    <row r="806" spans="1:8">
      <c r="A806" t="str">
        <f>Inv!I806</f>
        <v>J36938</v>
      </c>
      <c r="B806">
        <v>3030</v>
      </c>
      <c r="C806" t="str">
        <f>Inv!B806</f>
        <v>46065</v>
      </c>
      <c r="D806" t="str">
        <f>Inv!A806</f>
        <v>530-1K (Spring) Socket</v>
      </c>
      <c r="E806">
        <f>VLOOKUP($C806,Inv!$B$3:$J$2003,2,FALSE)</f>
        <v>1.57</v>
      </c>
      <c r="F806">
        <f>VLOOKUP($C806,Inv!$B$3:$J$2003,5,FALSE)</f>
        <v>55.56</v>
      </c>
      <c r="G806">
        <f>VLOOKUP($C806,Inv!$B$3:$J$2003,3,FALSE)</f>
        <v>3.5329999999999999</v>
      </c>
      <c r="H806">
        <f ca="1">VLOOKUP($C806,Inv!$B$3:$J$2003,9,FALSE)</f>
        <v>0</v>
      </c>
    </row>
    <row r="807" spans="1:8">
      <c r="A807" t="str">
        <f>Inv!I807</f>
        <v>J36938</v>
      </c>
      <c r="B807">
        <v>3030</v>
      </c>
      <c r="C807" t="str">
        <f>Inv!B807</f>
        <v>46070</v>
      </c>
      <c r="D807" t="str">
        <f>Inv!A807</f>
        <v>530-2K Socket</v>
      </c>
      <c r="E807">
        <f>VLOOKUP($C807,Inv!$B$3:$J$2003,2,FALSE)</f>
        <v>1.27</v>
      </c>
      <c r="F807">
        <f>VLOOKUP($C807,Inv!$B$3:$J$2003,5,FALSE)</f>
        <v>55.56</v>
      </c>
      <c r="G807">
        <f>VLOOKUP($C807,Inv!$B$3:$J$2003,3,FALSE)</f>
        <v>2.8580000000000001</v>
      </c>
      <c r="H807">
        <f ca="1">VLOOKUP($C807,Inv!$B$3:$J$2003,9,FALSE)</f>
        <v>0</v>
      </c>
    </row>
    <row r="808" spans="1:8">
      <c r="A808" t="str">
        <f>Inv!I808</f>
        <v>J36938</v>
      </c>
      <c r="B808">
        <v>3030</v>
      </c>
      <c r="C808" t="str">
        <f>Inv!B808</f>
        <v>46075</v>
      </c>
      <c r="D808" t="str">
        <f>Inv!A808</f>
        <v>540.XHU (Spring) Socket</v>
      </c>
      <c r="E808">
        <f>VLOOKUP($C808,Inv!$B$3:$J$2003,2,FALSE)</f>
        <v>5.835</v>
      </c>
      <c r="F808">
        <f>VLOOKUP($C808,Inv!$B$3:$J$2003,5,FALSE)</f>
        <v>55.56</v>
      </c>
      <c r="G808">
        <f>VLOOKUP($C808,Inv!$B$3:$J$2003,3,FALSE)</f>
        <v>13.13</v>
      </c>
      <c r="H808">
        <f ca="1">VLOOKUP($C808,Inv!$B$3:$J$2003,9,FALSE)</f>
        <v>0</v>
      </c>
    </row>
    <row r="809" spans="1:8">
      <c r="A809" t="str">
        <f>Inv!I809</f>
        <v>J36938</v>
      </c>
      <c r="B809">
        <v>3030</v>
      </c>
      <c r="C809" t="str">
        <f>Inv!B809</f>
        <v>46080</v>
      </c>
      <c r="D809" t="str">
        <f>Inv!A809</f>
        <v>541.XHU Socket</v>
      </c>
      <c r="E809">
        <f>VLOOKUP($C809,Inv!$B$3:$J$2003,2,FALSE)</f>
        <v>4.93</v>
      </c>
      <c r="F809">
        <f>VLOOKUP($C809,Inv!$B$3:$J$2003,5,FALSE)</f>
        <v>55.56</v>
      </c>
      <c r="G809">
        <f>VLOOKUP($C809,Inv!$B$3:$J$2003,3,FALSE)</f>
        <v>11.093999999999999</v>
      </c>
      <c r="H809">
        <f ca="1">VLOOKUP($C809,Inv!$B$3:$J$2003,9,FALSE)</f>
        <v>0</v>
      </c>
    </row>
    <row r="810" spans="1:8">
      <c r="A810" t="str">
        <f>Inv!I810</f>
        <v>J36938</v>
      </c>
      <c r="B810">
        <v>3030</v>
      </c>
      <c r="C810" t="str">
        <f>Inv!B810</f>
        <v>46085</v>
      </c>
      <c r="D810" t="str">
        <f>Inv!A810</f>
        <v>582.GDF Socket</v>
      </c>
      <c r="E810">
        <f>VLOOKUP($C810,Inv!$B$3:$J$2003,2,FALSE)</f>
        <v>2.0030000000000001</v>
      </c>
      <c r="F810">
        <f>VLOOKUP($C810,Inv!$B$3:$J$2003,5,FALSE)</f>
        <v>55.56</v>
      </c>
      <c r="G810">
        <f>VLOOKUP($C810,Inv!$B$3:$J$2003,3,FALSE)</f>
        <v>4.5069999999999997</v>
      </c>
      <c r="H810">
        <f ca="1">VLOOKUP($C810,Inv!$B$3:$J$2003,9,FALSE)</f>
        <v>0</v>
      </c>
    </row>
    <row r="811" spans="1:8">
      <c r="A811" t="str">
        <f>Inv!I811</f>
        <v>J36938</v>
      </c>
      <c r="B811">
        <v>3030</v>
      </c>
      <c r="C811" t="str">
        <f>Inv!B811</f>
        <v>46090</v>
      </c>
      <c r="D811" t="str">
        <f>Inv!A811</f>
        <v>583.GDF (Spring) Socket</v>
      </c>
      <c r="E811">
        <f>VLOOKUP($C811,Inv!$B$3:$J$2003,2,FALSE)</f>
        <v>1.1060000000000001</v>
      </c>
      <c r="F811">
        <f>VLOOKUP($C811,Inv!$B$3:$J$2003,5,FALSE)</f>
        <v>55.56</v>
      </c>
      <c r="G811">
        <f>VLOOKUP($C811,Inv!$B$3:$J$2003,3,FALSE)</f>
        <v>2.4889999999999999</v>
      </c>
      <c r="H811">
        <f ca="1">VLOOKUP($C811,Inv!$B$3:$J$2003,9,FALSE)</f>
        <v>0</v>
      </c>
    </row>
    <row r="812" spans="1:8">
      <c r="A812" t="str">
        <f>Inv!I812</f>
        <v>J36938</v>
      </c>
      <c r="B812">
        <v>3030</v>
      </c>
      <c r="C812" t="str">
        <f>Inv!B812</f>
        <v>46095</v>
      </c>
      <c r="D812" t="str">
        <f>Inv!A812</f>
        <v>Spring 800/1500MA LT Socket</v>
      </c>
      <c r="E812">
        <f>VLOOKUP($C812,Inv!$B$3:$J$2003,2,FALSE)</f>
        <v>4.6440000000000001</v>
      </c>
      <c r="F812">
        <f>VLOOKUP($C812,Inv!$B$3:$J$2003,5,FALSE)</f>
        <v>55.56</v>
      </c>
      <c r="G812">
        <f>VLOOKUP($C812,Inv!$B$3:$J$2003,3,FALSE)</f>
        <v>10.45</v>
      </c>
      <c r="H812">
        <f ca="1">VLOOKUP($C812,Inv!$B$3:$J$2003,9,FALSE)</f>
        <v>0</v>
      </c>
    </row>
    <row r="813" spans="1:8">
      <c r="A813" t="str">
        <f>Inv!I813</f>
        <v>J36938</v>
      </c>
      <c r="B813">
        <v>3030</v>
      </c>
      <c r="C813" t="str">
        <f>Inv!B813</f>
        <v>46100</v>
      </c>
      <c r="D813" t="str">
        <f>Inv!A813</f>
        <v>Fixed 800/1500MA LT Socket</v>
      </c>
      <c r="E813">
        <f>VLOOKUP($C813,Inv!$B$3:$J$2003,2,FALSE)</f>
        <v>4.0060000000000002</v>
      </c>
      <c r="F813">
        <f>VLOOKUP($C813,Inv!$B$3:$J$2003,5,FALSE)</f>
        <v>55.56</v>
      </c>
      <c r="G813">
        <f>VLOOKUP($C813,Inv!$B$3:$J$2003,3,FALSE)</f>
        <v>9.0139999999999993</v>
      </c>
      <c r="H813">
        <f ca="1">VLOOKUP($C813,Inv!$B$3:$J$2003,9,FALSE)</f>
        <v>0</v>
      </c>
    </row>
    <row r="814" spans="1:8">
      <c r="A814" t="str">
        <f>Inv!I814</f>
        <v>J36938</v>
      </c>
      <c r="B814">
        <v>3030</v>
      </c>
      <c r="C814" t="str">
        <f>Inv!B814</f>
        <v>46115</v>
      </c>
      <c r="D814" t="str">
        <f>Inv!A814</f>
        <v>4734-2 Eagle Sockets</v>
      </c>
      <c r="E814">
        <f>VLOOKUP($C814,Inv!$B$3:$J$2003,2,FALSE)</f>
        <v>1.47</v>
      </c>
      <c r="F814">
        <f>VLOOKUP($C814,Inv!$B$3:$J$2003,5,FALSE)</f>
        <v>44.45</v>
      </c>
      <c r="G814">
        <f>VLOOKUP($C814,Inv!$B$3:$J$2003,3,FALSE)</f>
        <v>2.6459999999999999</v>
      </c>
      <c r="H814">
        <f ca="1">VLOOKUP($C814,Inv!$B$3:$J$2003,9,FALSE)</f>
        <v>0</v>
      </c>
    </row>
    <row r="815" spans="1:8">
      <c r="A815" t="str">
        <f>Inv!I815</f>
        <v>J36938</v>
      </c>
      <c r="B815">
        <v>3030</v>
      </c>
      <c r="C815" t="str">
        <f>Inv!B815</f>
        <v>46118</v>
      </c>
      <c r="D815" t="str">
        <f>Inv!A815</f>
        <v>22248 Med Base Sockets</v>
      </c>
      <c r="E815">
        <f>VLOOKUP($C815,Inv!$B$3:$J$2003,2,FALSE)</f>
        <v>1.93</v>
      </c>
      <c r="F815">
        <f>VLOOKUP($C815,Inv!$B$3:$J$2003,5,FALSE)</f>
        <v>44.45</v>
      </c>
      <c r="G815">
        <f>VLOOKUP($C815,Inv!$B$3:$J$2003,3,FALSE)</f>
        <v>3.4740000000000002</v>
      </c>
      <c r="H815">
        <f ca="1">VLOOKUP($C815,Inv!$B$3:$J$2003,9,FALSE)</f>
        <v>0</v>
      </c>
    </row>
    <row r="816" spans="1:8">
      <c r="A816" t="str">
        <f>Inv!I816</f>
        <v>J36938</v>
      </c>
      <c r="B816">
        <v>3030</v>
      </c>
      <c r="C816" t="str">
        <f>Inv!B816</f>
        <v>46120</v>
      </c>
      <c r="D816" t="str">
        <f>Inv!A816</f>
        <v>#610 Porcelain Med Base Socket</v>
      </c>
      <c r="E816">
        <f>VLOOKUP($C816,Inv!$B$3:$J$2003,2,FALSE)</f>
        <v>3.41</v>
      </c>
      <c r="F816">
        <f>VLOOKUP($C816,Inv!$B$3:$J$2003,5,FALSE)</f>
        <v>44.45</v>
      </c>
      <c r="G816">
        <f>VLOOKUP($C816,Inv!$B$3:$J$2003,3,FALSE)</f>
        <v>6.1390000000000002</v>
      </c>
      <c r="H816">
        <f ca="1">VLOOKUP($C816,Inv!$B$3:$J$2003,9,FALSE)</f>
        <v>0</v>
      </c>
    </row>
    <row r="817" spans="1:8">
      <c r="A817" t="str">
        <f>Inv!I817</f>
        <v>J36938</v>
      </c>
      <c r="B817">
        <v>3030</v>
      </c>
      <c r="C817" t="str">
        <f>Inv!B817</f>
        <v>46125</v>
      </c>
      <c r="D817" t="str">
        <f>Inv!A817</f>
        <v>#19 Mogul Base Porcelain Socket</v>
      </c>
      <c r="E817">
        <f>VLOOKUP($C817,Inv!$B$3:$J$2003,2,FALSE)</f>
        <v>5.6360000000000001</v>
      </c>
      <c r="F817">
        <f>VLOOKUP($C817,Inv!$B$3:$J$2003,5,FALSE)</f>
        <v>44.45</v>
      </c>
      <c r="G817">
        <f>VLOOKUP($C817,Inv!$B$3:$J$2003,3,FALSE)</f>
        <v>10.146000000000001</v>
      </c>
      <c r="H817">
        <f ca="1">VLOOKUP($C817,Inv!$B$3:$J$2003,9,FALSE)</f>
        <v>0</v>
      </c>
    </row>
    <row r="818" spans="1:8">
      <c r="A818" t="str">
        <f>Inv!I818</f>
        <v>J36938</v>
      </c>
      <c r="B818">
        <v>3030</v>
      </c>
      <c r="C818" t="str">
        <f>Inv!B818</f>
        <v>46130</v>
      </c>
      <c r="D818" t="str">
        <f>Inv!A818</f>
        <v>Plastic Cable Tie</v>
      </c>
      <c r="E818">
        <f>VLOOKUP($C818,Inv!$B$3:$J$2003,2,FALSE)</f>
        <v>0.03</v>
      </c>
      <c r="F818">
        <f>VLOOKUP($C818,Inv!$B$3:$J$2003,5,FALSE)</f>
        <v>44.45</v>
      </c>
      <c r="G818">
        <f>VLOOKUP($C818,Inv!$B$3:$J$2003,3,FALSE)</f>
        <v>5.3999999999999999E-2</v>
      </c>
      <c r="H818">
        <f ca="1">VLOOKUP($C818,Inv!$B$3:$J$2003,9,FALSE)</f>
        <v>0</v>
      </c>
    </row>
    <row r="819" spans="1:8">
      <c r="A819" t="str">
        <f>Inv!I819</f>
        <v>J36938</v>
      </c>
      <c r="B819">
        <v>3030</v>
      </c>
      <c r="C819" t="str">
        <f>Inv!B819</f>
        <v>46147</v>
      </c>
      <c r="D819" t="str">
        <f>Inv!A819</f>
        <v>Time Clock Trippers</v>
      </c>
      <c r="E819">
        <f>VLOOKUP($C819,Inv!$B$3:$J$2003,2,FALSE)</f>
        <v>3.67</v>
      </c>
      <c r="F819">
        <f>VLOOKUP($C819,Inv!$B$3:$J$2003,5,FALSE)</f>
        <v>44.45</v>
      </c>
      <c r="G819">
        <f>VLOOKUP($C819,Inv!$B$3:$J$2003,3,FALSE)</f>
        <v>6.6070000000000002</v>
      </c>
      <c r="H819">
        <f ca="1">VLOOKUP($C819,Inv!$B$3:$J$2003,9,FALSE)</f>
        <v>0</v>
      </c>
    </row>
    <row r="820" spans="1:8">
      <c r="A820" t="str">
        <f>Inv!I820</f>
        <v>J36938</v>
      </c>
      <c r="B820">
        <v>3030</v>
      </c>
      <c r="C820" t="str">
        <f>Inv!B820</f>
        <v>46150</v>
      </c>
      <c r="D820" t="str">
        <f>Inv!A820</f>
        <v>Paige 98P183 Plus 18-2 LED Wire</v>
      </c>
      <c r="E820">
        <f>VLOOKUP($C820,Inv!$B$3:$J$2003,2,FALSE)</f>
        <v>0.34699999999999998</v>
      </c>
      <c r="F820">
        <f>VLOOKUP($C820,Inv!$B$3:$J$2003,5,FALSE)</f>
        <v>44.45</v>
      </c>
      <c r="G820">
        <f>VLOOKUP($C820,Inv!$B$3:$J$2003,3,FALSE)</f>
        <v>0.625</v>
      </c>
      <c r="H820">
        <f ca="1">VLOOKUP($C820,Inv!$B$3:$J$2003,9,FALSE)</f>
        <v>0</v>
      </c>
    </row>
    <row r="821" spans="1:8">
      <c r="A821" t="str">
        <f>Inv!I821</f>
        <v>J36938</v>
      </c>
      <c r="B821">
        <v>3030</v>
      </c>
      <c r="C821" t="str">
        <f>Inv!B821</f>
        <v>46155</v>
      </c>
      <c r="D821" t="str">
        <f>Inv!A821</f>
        <v>18 AWG 4-Wire RGB Paige 984184</v>
      </c>
      <c r="E821">
        <f>VLOOKUP($C821,Inv!$B$3:$J$2003,2,FALSE)</f>
        <v>0.52500000000000002</v>
      </c>
      <c r="F821">
        <f>VLOOKUP($C821,Inv!$B$3:$J$2003,5,FALSE)</f>
        <v>44.45</v>
      </c>
      <c r="G821">
        <f>VLOOKUP($C821,Inv!$B$3:$J$2003,3,FALSE)</f>
        <v>0.94499999999999995</v>
      </c>
      <c r="H821">
        <f ca="1">VLOOKUP($C821,Inv!$B$3:$J$2003,9,FALSE)</f>
        <v>0</v>
      </c>
    </row>
    <row r="822" spans="1:8">
      <c r="A822" t="str">
        <f>Inv!I822</f>
        <v>J36938</v>
      </c>
      <c r="B822">
        <v>3030</v>
      </c>
      <c r="C822" t="str">
        <f>Inv!B822</f>
        <v>46165</v>
      </c>
      <c r="D822" t="str">
        <f>Inv!A822</f>
        <v>MTW-18 Gage Wire, All Colors</v>
      </c>
      <c r="E822">
        <f>VLOOKUP($C822,Inv!$B$3:$J$2003,2,FALSE)</f>
        <v>9.6000000000000002E-2</v>
      </c>
      <c r="F822">
        <f>VLOOKUP($C822,Inv!$B$3:$J$2003,5,FALSE)</f>
        <v>44.45</v>
      </c>
      <c r="G822">
        <f>VLOOKUP($C822,Inv!$B$3:$J$2003,3,FALSE)</f>
        <v>0.17299999999999999</v>
      </c>
      <c r="H822">
        <f ca="1">VLOOKUP($C822,Inv!$B$3:$J$2003,9,FALSE)</f>
        <v>0</v>
      </c>
    </row>
    <row r="823" spans="1:8">
      <c r="A823" t="str">
        <f>Inv!I823</f>
        <v>J36938</v>
      </c>
      <c r="B823">
        <v>3030</v>
      </c>
      <c r="C823" t="str">
        <f>Inv!B823</f>
        <v>46175</v>
      </c>
      <c r="D823" t="str">
        <f>Inv!A823</f>
        <v>THHN-8 Gage stranded Wire</v>
      </c>
      <c r="E823">
        <f>VLOOKUP($C823,Inv!$B$3:$J$2003,2,FALSE)</f>
        <v>0.28000000000000003</v>
      </c>
      <c r="F823">
        <f>VLOOKUP($C823,Inv!$B$3:$J$2003,5,FALSE)</f>
        <v>44.45</v>
      </c>
      <c r="G823">
        <f>VLOOKUP($C823,Inv!$B$3:$J$2003,3,FALSE)</f>
        <v>0.504</v>
      </c>
      <c r="H823">
        <f ca="1">VLOOKUP($C823,Inv!$B$3:$J$2003,9,FALSE)</f>
        <v>0</v>
      </c>
    </row>
    <row r="824" spans="1:8">
      <c r="A824" t="str">
        <f>Inv!I824</f>
        <v>J36938</v>
      </c>
      <c r="B824">
        <v>3030</v>
      </c>
      <c r="C824" t="str">
        <f>Inv!B824</f>
        <v>46180</v>
      </c>
      <c r="D824" t="str">
        <f>Inv!A824</f>
        <v>TW-10 Gage Wire, Black</v>
      </c>
      <c r="E824">
        <f>VLOOKUP($C824,Inv!$B$3:$J$2003,2,FALSE)</f>
        <v>0.32200000000000001</v>
      </c>
      <c r="F824">
        <f>VLOOKUP($C824,Inv!$B$3:$J$2003,5,FALSE)</f>
        <v>44.45</v>
      </c>
      <c r="G824">
        <f>VLOOKUP($C824,Inv!$B$3:$J$2003,3,FALSE)</f>
        <v>0.57999999999999996</v>
      </c>
      <c r="H824">
        <f ca="1">VLOOKUP($C824,Inv!$B$3:$J$2003,9,FALSE)</f>
        <v>0</v>
      </c>
    </row>
    <row r="825" spans="1:8">
      <c r="A825" t="str">
        <f>Inv!I825</f>
        <v>J36938</v>
      </c>
      <c r="B825">
        <v>3030</v>
      </c>
      <c r="C825" t="str">
        <f>Inv!B825</f>
        <v>46185</v>
      </c>
      <c r="D825" t="str">
        <f>Inv!A825</f>
        <v>TW-10 Gage Wire, White</v>
      </c>
      <c r="E825">
        <f>VLOOKUP($C825,Inv!$B$3:$J$2003,2,FALSE)</f>
        <v>0.28599999999999998</v>
      </c>
      <c r="F825">
        <f>VLOOKUP($C825,Inv!$B$3:$J$2003,5,FALSE)</f>
        <v>44.45</v>
      </c>
      <c r="G825">
        <f>VLOOKUP($C825,Inv!$B$3:$J$2003,3,FALSE)</f>
        <v>0.51500000000000001</v>
      </c>
      <c r="H825">
        <f ca="1">VLOOKUP($C825,Inv!$B$3:$J$2003,9,FALSE)</f>
        <v>0</v>
      </c>
    </row>
    <row r="826" spans="1:8">
      <c r="A826" t="str">
        <f>Inv!I826</f>
        <v>J36938</v>
      </c>
      <c r="B826">
        <v>3030</v>
      </c>
      <c r="C826" t="str">
        <f>Inv!B826</f>
        <v>46190</v>
      </c>
      <c r="D826" t="str">
        <f>Inv!A826</f>
        <v>TW-10 Gage Wire, Green</v>
      </c>
      <c r="E826">
        <f>VLOOKUP($C826,Inv!$B$3:$J$2003,2,FALSE)</f>
        <v>0.28899999999999998</v>
      </c>
      <c r="F826">
        <f>VLOOKUP($C826,Inv!$B$3:$J$2003,5,FALSE)</f>
        <v>44.45</v>
      </c>
      <c r="G826">
        <f>VLOOKUP($C826,Inv!$B$3:$J$2003,3,FALSE)</f>
        <v>0.52</v>
      </c>
      <c r="H826">
        <f ca="1">VLOOKUP($C826,Inv!$B$3:$J$2003,9,FALSE)</f>
        <v>0</v>
      </c>
    </row>
    <row r="827" spans="1:8">
      <c r="A827" t="str">
        <f>Inv!I827</f>
        <v>J36938</v>
      </c>
      <c r="B827">
        <v>3030</v>
      </c>
      <c r="C827" t="str">
        <f>Inv!B827</f>
        <v>46192</v>
      </c>
      <c r="D827" t="str">
        <f>Inv!A827</f>
        <v>#12 Gage "Solid"  Wire</v>
      </c>
      <c r="E827">
        <f>VLOOKUP($C827,Inv!$B$3:$J$2003,2,FALSE)</f>
        <v>0.185</v>
      </c>
      <c r="F827">
        <f>VLOOKUP($C827,Inv!$B$3:$J$2003,5,FALSE)</f>
        <v>44.45</v>
      </c>
      <c r="G827">
        <f>VLOOKUP($C827,Inv!$B$3:$J$2003,3,FALSE)</f>
        <v>0.33300000000000002</v>
      </c>
      <c r="H827">
        <f ca="1">VLOOKUP($C827,Inv!$B$3:$J$2003,9,FALSE)</f>
        <v>0</v>
      </c>
    </row>
    <row r="828" spans="1:8">
      <c r="A828" t="str">
        <f>Inv!I828</f>
        <v>J36938</v>
      </c>
      <c r="B828">
        <v>3030</v>
      </c>
      <c r="C828" t="str">
        <f>Inv!B828</f>
        <v>46195</v>
      </c>
      <c r="D828" t="str">
        <f>Inv!A828</f>
        <v>TW-12 Gage Wire, Black</v>
      </c>
      <c r="E828">
        <f>VLOOKUP($C828,Inv!$B$3:$J$2003,2,FALSE)</f>
        <v>0.222</v>
      </c>
      <c r="F828">
        <f>VLOOKUP($C828,Inv!$B$3:$J$2003,5,FALSE)</f>
        <v>44.45</v>
      </c>
      <c r="G828">
        <f>VLOOKUP($C828,Inv!$B$3:$J$2003,3,FALSE)</f>
        <v>0.4</v>
      </c>
      <c r="H828">
        <f ca="1">VLOOKUP($C828,Inv!$B$3:$J$2003,9,FALSE)</f>
        <v>0</v>
      </c>
    </row>
    <row r="829" spans="1:8">
      <c r="A829" t="str">
        <f>Inv!I829</f>
        <v>J36938</v>
      </c>
      <c r="B829">
        <v>3030</v>
      </c>
      <c r="C829" t="str">
        <f>Inv!B829</f>
        <v>46200</v>
      </c>
      <c r="D829" t="str">
        <f>Inv!A829</f>
        <v>TW-12 Gage Wire, White</v>
      </c>
      <c r="E829">
        <f>VLOOKUP($C829,Inv!$B$3:$J$2003,2,FALSE)</f>
        <v>0.214</v>
      </c>
      <c r="F829">
        <f>VLOOKUP($C829,Inv!$B$3:$J$2003,5,FALSE)</f>
        <v>44.45</v>
      </c>
      <c r="G829">
        <f>VLOOKUP($C829,Inv!$B$3:$J$2003,3,FALSE)</f>
        <v>0.38500000000000001</v>
      </c>
      <c r="H829">
        <f ca="1">VLOOKUP($C829,Inv!$B$3:$J$2003,9,FALSE)</f>
        <v>0</v>
      </c>
    </row>
    <row r="830" spans="1:8">
      <c r="A830" t="str">
        <f>Inv!I830</f>
        <v>J36938</v>
      </c>
      <c r="B830">
        <v>3030</v>
      </c>
      <c r="C830" t="str">
        <f>Inv!B830</f>
        <v>46205</v>
      </c>
      <c r="D830" t="str">
        <f>Inv!A830</f>
        <v>TW-12 Gage Wire, Green</v>
      </c>
      <c r="E830">
        <f>VLOOKUP($C830,Inv!$B$3:$J$2003,2,FALSE)</f>
        <v>0.214</v>
      </c>
      <c r="F830">
        <f>VLOOKUP($C830,Inv!$B$3:$J$2003,5,FALSE)</f>
        <v>44.45</v>
      </c>
      <c r="G830">
        <f>VLOOKUP($C830,Inv!$B$3:$J$2003,3,FALSE)</f>
        <v>0.38500000000000001</v>
      </c>
      <c r="H830">
        <f ca="1">VLOOKUP($C830,Inv!$B$3:$J$2003,9,FALSE)</f>
        <v>0</v>
      </c>
    </row>
    <row r="831" spans="1:8">
      <c r="A831" t="str">
        <f>Inv!I831</f>
        <v>J36938</v>
      </c>
      <c r="B831">
        <v>3030</v>
      </c>
      <c r="C831" t="str">
        <f>Inv!B831</f>
        <v>46210</v>
      </c>
      <c r="D831" t="str">
        <f>Inv!A831</f>
        <v>TW-12 Gage Wire, Red</v>
      </c>
      <c r="E831">
        <f>VLOOKUP($C831,Inv!$B$3:$J$2003,2,FALSE)</f>
        <v>0.185</v>
      </c>
      <c r="F831">
        <f>VLOOKUP($C831,Inv!$B$3:$J$2003,5,FALSE)</f>
        <v>44.45</v>
      </c>
      <c r="G831">
        <f>VLOOKUP($C831,Inv!$B$3:$J$2003,3,FALSE)</f>
        <v>0.33300000000000002</v>
      </c>
      <c r="H831">
        <f ca="1">VLOOKUP($C831,Inv!$B$3:$J$2003,9,FALSE)</f>
        <v>0</v>
      </c>
    </row>
    <row r="832" spans="1:8">
      <c r="A832" t="str">
        <f>Inv!I832</f>
        <v>J36938</v>
      </c>
      <c r="B832">
        <v>3030</v>
      </c>
      <c r="C832" t="str">
        <f>Inv!B832</f>
        <v>46215</v>
      </c>
      <c r="D832" t="str">
        <f>Inv!A832</f>
        <v>TW-14 Gage Ballast Wire, Black</v>
      </c>
      <c r="E832">
        <f>VLOOKUP($C832,Inv!$B$3:$J$2003,2,FALSE)</f>
        <v>0.1</v>
      </c>
      <c r="F832">
        <f>VLOOKUP($C832,Inv!$B$3:$J$2003,5,FALSE)</f>
        <v>55.56</v>
      </c>
      <c r="G832">
        <f>VLOOKUP($C832,Inv!$B$3:$J$2003,3,FALSE)</f>
        <v>0.22500000000000001</v>
      </c>
      <c r="H832">
        <f ca="1">VLOOKUP($C832,Inv!$B$3:$J$2003,9,FALSE)</f>
        <v>0</v>
      </c>
    </row>
    <row r="833" spans="1:8">
      <c r="A833" t="str">
        <f>Inv!I833</f>
        <v>J36938</v>
      </c>
      <c r="B833">
        <v>3030</v>
      </c>
      <c r="C833" t="str">
        <f>Inv!B833</f>
        <v>46220</v>
      </c>
      <c r="D833" t="str">
        <f>Inv!A833</f>
        <v>TW-14 Gage Ballast Wire, White</v>
      </c>
      <c r="E833">
        <f>VLOOKUP($C833,Inv!$B$3:$J$2003,2,FALSE)</f>
        <v>0.1</v>
      </c>
      <c r="F833">
        <f>VLOOKUP($C833,Inv!$B$3:$J$2003,5,FALSE)</f>
        <v>55.56</v>
      </c>
      <c r="G833">
        <f>VLOOKUP($C833,Inv!$B$3:$J$2003,3,FALSE)</f>
        <v>0.22500000000000001</v>
      </c>
      <c r="H833">
        <f ca="1">VLOOKUP($C833,Inv!$B$3:$J$2003,9,FALSE)</f>
        <v>0</v>
      </c>
    </row>
    <row r="834" spans="1:8">
      <c r="A834" t="str">
        <f>Inv!I834</f>
        <v>J36938</v>
      </c>
      <c r="B834">
        <v>3030</v>
      </c>
      <c r="C834" t="str">
        <f>Inv!B834</f>
        <v>46225</v>
      </c>
      <c r="D834" t="str">
        <f>Inv!A834</f>
        <v>TW-14 Gage Ballast Wire, Green</v>
      </c>
      <c r="E834">
        <f>VLOOKUP($C834,Inv!$B$3:$J$2003,2,FALSE)</f>
        <v>0.1</v>
      </c>
      <c r="F834">
        <f>VLOOKUP($C834,Inv!$B$3:$J$2003,5,FALSE)</f>
        <v>55.56</v>
      </c>
      <c r="G834">
        <f>VLOOKUP($C834,Inv!$B$3:$J$2003,3,FALSE)</f>
        <v>0.22500000000000001</v>
      </c>
      <c r="H834">
        <f ca="1">VLOOKUP($C834,Inv!$B$3:$J$2003,9,FALSE)</f>
        <v>0</v>
      </c>
    </row>
    <row r="835" spans="1:8">
      <c r="A835" t="str">
        <f>Inv!I835</f>
        <v>J36938</v>
      </c>
      <c r="B835">
        <v>3030</v>
      </c>
      <c r="C835" t="str">
        <f>Inv!B835</f>
        <v>46226</v>
      </c>
      <c r="D835" t="str">
        <f>Inv!A835</f>
        <v>TW-14 Gage Ballast Wire, Gray</v>
      </c>
      <c r="E835">
        <f>VLOOKUP($C835,Inv!$B$3:$J$2003,2,FALSE)</f>
        <v>9.5200000000000007E-2</v>
      </c>
      <c r="F835">
        <f>VLOOKUP($C835,Inv!$B$3:$J$2003,5,FALSE)</f>
        <v>55.56</v>
      </c>
      <c r="G835">
        <f>VLOOKUP($C835,Inv!$B$3:$J$2003,3,FALSE)</f>
        <v>0.214</v>
      </c>
      <c r="H835">
        <f ca="1">VLOOKUP($C835,Inv!$B$3:$J$2003,9,FALSE)</f>
        <v>0</v>
      </c>
    </row>
    <row r="836" spans="1:8">
      <c r="A836" t="str">
        <f>Inv!I836</f>
        <v>J36938</v>
      </c>
      <c r="B836">
        <v>3030</v>
      </c>
      <c r="C836" t="str">
        <f>Inv!B836</f>
        <v>46230</v>
      </c>
      <c r="D836" t="str">
        <f>Inv!A836</f>
        <v>TW-14 Gage Ballast Wire,Yellow</v>
      </c>
      <c r="E836">
        <f>VLOOKUP($C836,Inv!$B$3:$J$2003,2,FALSE)</f>
        <v>0.123</v>
      </c>
      <c r="F836">
        <f>VLOOKUP($C836,Inv!$B$3:$J$2003,5,FALSE)</f>
        <v>55.56</v>
      </c>
      <c r="G836">
        <f>VLOOKUP($C836,Inv!$B$3:$J$2003,3,FALSE)</f>
        <v>0.27700000000000002</v>
      </c>
      <c r="H836">
        <f ca="1">VLOOKUP($C836,Inv!$B$3:$J$2003,9,FALSE)</f>
        <v>0</v>
      </c>
    </row>
    <row r="837" spans="1:8">
      <c r="A837" t="str">
        <f>Inv!I837</f>
        <v>J36938</v>
      </c>
      <c r="B837">
        <v>3030</v>
      </c>
      <c r="C837" t="str">
        <f>Inv!B837</f>
        <v>46235</v>
      </c>
      <c r="D837" t="str">
        <f>Inv!A837</f>
        <v>TW-14 Gage Ballast Wire, Red</v>
      </c>
      <c r="E837">
        <f>VLOOKUP($C837,Inv!$B$3:$J$2003,2,FALSE)</f>
        <v>0.104</v>
      </c>
      <c r="F837">
        <f>VLOOKUP($C837,Inv!$B$3:$J$2003,5,FALSE)</f>
        <v>55.56</v>
      </c>
      <c r="G837">
        <f>VLOOKUP($C837,Inv!$B$3:$J$2003,3,FALSE)</f>
        <v>0.23400000000000001</v>
      </c>
      <c r="H837">
        <f ca="1">VLOOKUP($C837,Inv!$B$3:$J$2003,9,FALSE)</f>
        <v>0</v>
      </c>
    </row>
    <row r="838" spans="1:8">
      <c r="A838" t="str">
        <f>Inv!I838</f>
        <v>J36938</v>
      </c>
      <c r="B838">
        <v>3030</v>
      </c>
      <c r="C838" t="str">
        <f>Inv!B838</f>
        <v>46240</v>
      </c>
      <c r="D838" t="str">
        <f>Inv!A838</f>
        <v>TW-14 Gage Ballast Wire, Blue</v>
      </c>
      <c r="E838">
        <f>VLOOKUP($C838,Inv!$B$3:$J$2003,2,FALSE)</f>
        <v>0.104</v>
      </c>
      <c r="F838">
        <f>VLOOKUP($C838,Inv!$B$3:$J$2003,5,FALSE)</f>
        <v>55.56</v>
      </c>
      <c r="G838">
        <f>VLOOKUP($C838,Inv!$B$3:$J$2003,3,FALSE)</f>
        <v>0.23400000000000001</v>
      </c>
      <c r="H838">
        <f ca="1">VLOOKUP($C838,Inv!$B$3:$J$2003,9,FALSE)</f>
        <v>0</v>
      </c>
    </row>
    <row r="839" spans="1:8">
      <c r="A839" t="str">
        <f>Inv!I839</f>
        <v>J36938</v>
      </c>
      <c r="B839">
        <v>3030</v>
      </c>
      <c r="C839" t="str">
        <f>Inv!B839</f>
        <v>46245</v>
      </c>
      <c r="D839" t="str">
        <f>Inv!A839</f>
        <v>TW-14 Gage Ballast Wire, Brown</v>
      </c>
      <c r="E839">
        <f>VLOOKUP($C839,Inv!$B$3:$J$2003,2,FALSE)</f>
        <v>0.123</v>
      </c>
      <c r="F839">
        <f>VLOOKUP($C839,Inv!$B$3:$J$2003,5,FALSE)</f>
        <v>55.56</v>
      </c>
      <c r="G839">
        <f>VLOOKUP($C839,Inv!$B$3:$J$2003,3,FALSE)</f>
        <v>0.27700000000000002</v>
      </c>
      <c r="H839">
        <f ca="1">VLOOKUP($C839,Inv!$B$3:$J$2003,9,FALSE)</f>
        <v>0</v>
      </c>
    </row>
    <row r="840" spans="1:8">
      <c r="A840" t="str">
        <f>Inv!I840</f>
        <v>J36938</v>
      </c>
      <c r="B840">
        <v>3030</v>
      </c>
      <c r="C840" t="str">
        <f>Inv!B840</f>
        <v>46250</v>
      </c>
      <c r="D840" t="str">
        <f>Inv!A840</f>
        <v>TW-14 Ga BallastWire,Blue/Wht</v>
      </c>
      <c r="E840">
        <f>VLOOKUP($C840,Inv!$B$3:$J$2003,2,FALSE)</f>
        <v>0.126</v>
      </c>
      <c r="F840">
        <f>VLOOKUP($C840,Inv!$B$3:$J$2003,5,FALSE)</f>
        <v>55.56</v>
      </c>
      <c r="G840">
        <f>VLOOKUP($C840,Inv!$B$3:$J$2003,3,FALSE)</f>
        <v>0.28399999999999997</v>
      </c>
      <c r="H840">
        <f ca="1">VLOOKUP($C840,Inv!$B$3:$J$2003,9,FALSE)</f>
        <v>0</v>
      </c>
    </row>
    <row r="841" spans="1:8">
      <c r="A841" t="str">
        <f>Inv!I841</f>
        <v>J36938</v>
      </c>
      <c r="B841">
        <v>3030</v>
      </c>
      <c r="C841" t="str">
        <f>Inv!B841</f>
        <v>46252</v>
      </c>
      <c r="D841" t="str">
        <f>Inv!A841</f>
        <v>TW-14 Gage Ballast Wire Orange</v>
      </c>
      <c r="E841">
        <f>VLOOKUP($C841,Inv!$B$3:$J$2003,2,FALSE)</f>
        <v>0.123</v>
      </c>
      <c r="F841">
        <f>VLOOKUP($C841,Inv!$B$3:$J$2003,5,FALSE)</f>
        <v>55.56</v>
      </c>
      <c r="G841">
        <f>VLOOKUP($C841,Inv!$B$3:$J$2003,3,FALSE)</f>
        <v>0.27700000000000002</v>
      </c>
      <c r="H841">
        <f ca="1">VLOOKUP($C841,Inv!$B$3:$J$2003,9,FALSE)</f>
        <v>0</v>
      </c>
    </row>
    <row r="842" spans="1:8">
      <c r="A842" t="str">
        <f>Inv!I842</f>
        <v>J36938</v>
      </c>
      <c r="B842">
        <v>3030</v>
      </c>
      <c r="C842" t="str">
        <f>Inv!B842</f>
        <v>46255</v>
      </c>
      <c r="D842" t="str">
        <f>Inv!A842</f>
        <v>TW-14 Ga BallastWire,Org/Blck</v>
      </c>
      <c r="E842">
        <f>VLOOKUP($C842,Inv!$B$3:$J$2003,2,FALSE)</f>
        <v>0.12</v>
      </c>
      <c r="F842">
        <f>VLOOKUP($C842,Inv!$B$3:$J$2003,5,FALSE)</f>
        <v>55.56</v>
      </c>
      <c r="G842">
        <f>VLOOKUP($C842,Inv!$B$3:$J$2003,3,FALSE)</f>
        <v>0.27</v>
      </c>
      <c r="H842">
        <f ca="1">VLOOKUP($C842,Inv!$B$3:$J$2003,9,FALSE)</f>
        <v>0</v>
      </c>
    </row>
    <row r="843" spans="1:8">
      <c r="A843" t="str">
        <f>Inv!I843</f>
        <v>J36938</v>
      </c>
      <c r="B843">
        <v>3030</v>
      </c>
      <c r="C843" t="str">
        <f>Inv!B843</f>
        <v>46277</v>
      </c>
      <c r="D843" t="str">
        <f>Inv!A843</f>
        <v>TW-10 Gage Wire, Red</v>
      </c>
      <c r="E843">
        <f>VLOOKUP($C843,Inv!$B$3:$J$2003,2,FALSE)</f>
        <v>0.224</v>
      </c>
      <c r="F843">
        <f>VLOOKUP($C843,Inv!$B$3:$J$2003,5,FALSE)</f>
        <v>44.45</v>
      </c>
      <c r="G843">
        <f>VLOOKUP($C843,Inv!$B$3:$J$2003,3,FALSE)</f>
        <v>0.40300000000000002</v>
      </c>
      <c r="H843">
        <f ca="1">VLOOKUP($C843,Inv!$B$3:$J$2003,9,FALSE)</f>
        <v>0</v>
      </c>
    </row>
    <row r="844" spans="1:8">
      <c r="A844" t="str">
        <f>Inv!I844</f>
        <v>J36938</v>
      </c>
      <c r="B844">
        <v>3030</v>
      </c>
      <c r="C844" t="str">
        <f>Inv!B844</f>
        <v>46280</v>
      </c>
      <c r="D844" t="str">
        <f>Inv!A844</f>
        <v>GTO 15 Grey</v>
      </c>
      <c r="E844">
        <f>VLOOKUP($C844,Inv!$B$3:$J$2003,2,FALSE)</f>
        <v>0.28999999999999998</v>
      </c>
      <c r="F844">
        <f>VLOOKUP($C844,Inv!$B$3:$J$2003,5,FALSE)</f>
        <v>55.56</v>
      </c>
      <c r="G844">
        <f>VLOOKUP($C844,Inv!$B$3:$J$2003,3,FALSE)</f>
        <v>0.65300000000000002</v>
      </c>
      <c r="H844">
        <f ca="1">VLOOKUP($C844,Inv!$B$3:$J$2003,9,FALSE)</f>
        <v>0</v>
      </c>
    </row>
    <row r="845" spans="1:8">
      <c r="A845" t="str">
        <f>Inv!I845</f>
        <v>J36938</v>
      </c>
      <c r="B845">
        <v>3030</v>
      </c>
      <c r="C845" t="str">
        <f>Inv!B845</f>
        <v>46285</v>
      </c>
      <c r="D845" t="str">
        <f>Inv!A845</f>
        <v>GTO 15w/Integral Slv Transco Wht (.275OD)</v>
      </c>
      <c r="E845">
        <f>VLOOKUP($C845,Inv!$B$3:$J$2003,2,FALSE)</f>
        <v>0.58899999999999997</v>
      </c>
      <c r="F845">
        <f>VLOOKUP($C845,Inv!$B$3:$J$2003,5,FALSE)</f>
        <v>55.56</v>
      </c>
      <c r="G845">
        <f>VLOOKUP($C845,Inv!$B$3:$J$2003,3,FALSE)</f>
        <v>1.325</v>
      </c>
      <c r="H845">
        <f ca="1">VLOOKUP($C845,Inv!$B$3:$J$2003,9,FALSE)</f>
        <v>0</v>
      </c>
    </row>
    <row r="846" spans="1:8">
      <c r="A846" t="str">
        <f>Inv!I846</f>
        <v>J36938</v>
      </c>
      <c r="B846">
        <v>3030</v>
      </c>
      <c r="C846" t="str">
        <f>Inv!B846</f>
        <v>46290</v>
      </c>
      <c r="D846" t="str">
        <f>Inv!A846</f>
        <v>GTOw/Integral SlvTuffhideIIBlk</v>
      </c>
      <c r="E846">
        <f>VLOOKUP($C846,Inv!$B$3:$J$2003,2,FALSE)</f>
        <v>0.95</v>
      </c>
      <c r="F846">
        <f>VLOOKUP($C846,Inv!$B$3:$J$2003,5,FALSE)</f>
        <v>55.56</v>
      </c>
      <c r="G846">
        <f>VLOOKUP($C846,Inv!$B$3:$J$2003,3,FALSE)</f>
        <v>2.1379999999999999</v>
      </c>
      <c r="H846">
        <f ca="1">VLOOKUP($C846,Inv!$B$3:$J$2003,9,FALSE)</f>
        <v>0</v>
      </c>
    </row>
    <row r="847" spans="1:8">
      <c r="A847" t="str">
        <f>Inv!I847</f>
        <v>J36938</v>
      </c>
      <c r="B847">
        <v>3030</v>
      </c>
      <c r="C847" t="str">
        <f>Inv!B847</f>
        <v>46295</v>
      </c>
      <c r="D847" t="str">
        <f>Inv!A847</f>
        <v>Tie Wire-5 lb Roll</v>
      </c>
      <c r="E847">
        <f>VLOOKUP($C847,Inv!$B$3:$J$2003,2,FALSE)</f>
        <v>0.104</v>
      </c>
      <c r="F847">
        <f>VLOOKUP($C847,Inv!$B$3:$J$2003,5,FALSE)</f>
        <v>55.56</v>
      </c>
      <c r="G847">
        <f>VLOOKUP($C847,Inv!$B$3:$J$2003,3,FALSE)</f>
        <v>0.23400000000000001</v>
      </c>
      <c r="H847">
        <f ca="1">VLOOKUP($C847,Inv!$B$3:$J$2003,9,FALSE)</f>
        <v>0</v>
      </c>
    </row>
    <row r="848" spans="1:8">
      <c r="A848" t="str">
        <f>Inv!I848</f>
        <v>J36938</v>
      </c>
      <c r="B848">
        <v>3030</v>
      </c>
      <c r="C848" t="str">
        <f>Inv!B848</f>
        <v>46310</v>
      </c>
      <c r="D848" t="str">
        <f>Inv!A848</f>
        <v>10 Amp Fuse</v>
      </c>
      <c r="E848">
        <f>VLOOKUP($C848,Inv!$B$3:$J$2003,2,FALSE)</f>
        <v>2.88</v>
      </c>
      <c r="F848">
        <f>VLOOKUP($C848,Inv!$B$3:$J$2003,5,FALSE)</f>
        <v>44.45</v>
      </c>
      <c r="G848">
        <f>VLOOKUP($C848,Inv!$B$3:$J$2003,3,FALSE)</f>
        <v>5.1849999999999996</v>
      </c>
      <c r="H848">
        <f ca="1">VLOOKUP($C848,Inv!$B$3:$J$2003,9,FALSE)</f>
        <v>0</v>
      </c>
    </row>
    <row r="849" spans="1:8">
      <c r="A849" t="str">
        <f>Inv!I849</f>
        <v>J36938</v>
      </c>
      <c r="B849">
        <v>3030</v>
      </c>
      <c r="C849" t="str">
        <f>Inv!B849</f>
        <v>46320</v>
      </c>
      <c r="D849" t="str">
        <f>Inv!A849</f>
        <v>HLR Fuse Holder</v>
      </c>
      <c r="E849">
        <f>VLOOKUP($C849,Inv!$B$3:$J$2003,2,FALSE)</f>
        <v>5.335</v>
      </c>
      <c r="F849">
        <f>VLOOKUP($C849,Inv!$B$3:$J$2003,5,FALSE)</f>
        <v>44.45</v>
      </c>
      <c r="G849">
        <f>VLOOKUP($C849,Inv!$B$3:$J$2003,3,FALSE)</f>
        <v>9.6039999999999992</v>
      </c>
      <c r="H849">
        <f ca="1">VLOOKUP($C849,Inv!$B$3:$J$2003,9,FALSE)</f>
        <v>0</v>
      </c>
    </row>
    <row r="850" spans="1:8">
      <c r="A850" t="str">
        <f>Inv!I850</f>
        <v>J36938</v>
      </c>
      <c r="B850">
        <v>3030</v>
      </c>
      <c r="C850" t="str">
        <f>Inv!B850</f>
        <v>46325</v>
      </c>
      <c r="D850" t="str">
        <f>Inv!A850</f>
        <v>Blue (small) Wirenuts Ideal</v>
      </c>
      <c r="E850">
        <f>VLOOKUP($C850,Inv!$B$3:$J$2003,2,FALSE)</f>
        <v>0.115</v>
      </c>
      <c r="F850">
        <f>VLOOKUP($C850,Inv!$B$3:$J$2003,5,FALSE)</f>
        <v>44.45</v>
      </c>
      <c r="G850">
        <f>VLOOKUP($C850,Inv!$B$3:$J$2003,3,FALSE)</f>
        <v>0.20699999999999999</v>
      </c>
      <c r="H850">
        <f ca="1">VLOOKUP($C850,Inv!$B$3:$J$2003,9,FALSE)</f>
        <v>0</v>
      </c>
    </row>
    <row r="851" spans="1:8">
      <c r="A851" t="str">
        <f>Inv!I851</f>
        <v>J36938</v>
      </c>
      <c r="B851">
        <v>3030</v>
      </c>
      <c r="C851" t="str">
        <f>Inv!B851</f>
        <v>46330</v>
      </c>
      <c r="D851" t="str">
        <f>Inv!A851</f>
        <v>#3 Gray Wirenuts</v>
      </c>
      <c r="E851">
        <f>VLOOKUP($C851,Inv!$B$3:$J$2003,2,FALSE)</f>
        <v>8.1000000000000003E-2</v>
      </c>
      <c r="F851">
        <f>VLOOKUP($C851,Inv!$B$3:$J$2003,5,FALSE)</f>
        <v>44.45</v>
      </c>
      <c r="G851">
        <f>VLOOKUP($C851,Inv!$B$3:$J$2003,3,FALSE)</f>
        <v>0.14599999999999999</v>
      </c>
      <c r="H851">
        <f ca="1">VLOOKUP($C851,Inv!$B$3:$J$2003,9,FALSE)</f>
        <v>0</v>
      </c>
    </row>
    <row r="852" spans="1:8">
      <c r="A852" t="str">
        <f>Inv!I852</f>
        <v>J36938</v>
      </c>
      <c r="B852">
        <v>3030</v>
      </c>
      <c r="C852" t="str">
        <f>Inv!B852</f>
        <v>46335</v>
      </c>
      <c r="D852" t="str">
        <f>Inv!A852</f>
        <v>Yellow Wirenuts Ideal(451)</v>
      </c>
      <c r="E852">
        <f>VLOOKUP($C852,Inv!$B$3:$J$2003,2,FALSE)</f>
        <v>0.13900000000000001</v>
      </c>
      <c r="F852">
        <f>VLOOKUP($C852,Inv!$B$3:$J$2003,5,FALSE)</f>
        <v>44.45</v>
      </c>
      <c r="G852">
        <f>VLOOKUP($C852,Inv!$B$3:$J$2003,3,FALSE)</f>
        <v>0.25</v>
      </c>
      <c r="H852">
        <f ca="1">VLOOKUP($C852,Inv!$B$3:$J$2003,9,FALSE)</f>
        <v>0</v>
      </c>
    </row>
    <row r="853" spans="1:8">
      <c r="A853" t="str">
        <f>Inv!I853</f>
        <v>J36938</v>
      </c>
      <c r="B853">
        <v>3030</v>
      </c>
      <c r="C853" t="str">
        <f>Inv!B853</f>
        <v>46340</v>
      </c>
      <c r="D853" t="str">
        <f>Inv!A853</f>
        <v>#6 Orange Wirenuts</v>
      </c>
      <c r="E853">
        <f>VLOOKUP($C853,Inv!$B$3:$J$2003,2,FALSE)</f>
        <v>0.113</v>
      </c>
      <c r="F853">
        <f>VLOOKUP($C853,Inv!$B$3:$J$2003,5,FALSE)</f>
        <v>44.45</v>
      </c>
      <c r="G853">
        <f>VLOOKUP($C853,Inv!$B$3:$J$2003,3,FALSE)</f>
        <v>0.20300000000000001</v>
      </c>
      <c r="H853">
        <f ca="1">VLOOKUP($C853,Inv!$B$3:$J$2003,9,FALSE)</f>
        <v>0</v>
      </c>
    </row>
    <row r="854" spans="1:8">
      <c r="A854" t="str">
        <f>Inv!I854</f>
        <v>J36938</v>
      </c>
      <c r="B854">
        <v>3030</v>
      </c>
      <c r="C854" t="str">
        <f>Inv!B854</f>
        <v>46345</v>
      </c>
      <c r="D854" t="str">
        <f>Inv!A854</f>
        <v>Red Wirenuts ideal(452)</v>
      </c>
      <c r="E854">
        <f>VLOOKUP($C854,Inv!$B$3:$J$2003,2,FALSE)</f>
        <v>0.14499999999999999</v>
      </c>
      <c r="F854">
        <f>VLOOKUP($C854,Inv!$B$3:$J$2003,5,FALSE)</f>
        <v>44.45</v>
      </c>
      <c r="G854">
        <f>VLOOKUP($C854,Inv!$B$3:$J$2003,3,FALSE)</f>
        <v>0.26100000000000001</v>
      </c>
      <c r="H854">
        <f ca="1">VLOOKUP($C854,Inv!$B$3:$J$2003,9,FALSE)</f>
        <v>0</v>
      </c>
    </row>
    <row r="855" spans="1:8">
      <c r="A855" t="str">
        <f>Inv!I855</f>
        <v>J36938</v>
      </c>
      <c r="B855">
        <v>3030</v>
      </c>
      <c r="C855" t="str">
        <f>Inv!B855</f>
        <v>46347</v>
      </c>
      <c r="D855" t="str">
        <f>Inv!A855</f>
        <v>3M Quick Splice Connector</v>
      </c>
      <c r="E855">
        <f>VLOOKUP($C855,Inv!$B$3:$J$2003,2,FALSE)</f>
        <v>7.9000000000000001E-2</v>
      </c>
      <c r="F855">
        <f>VLOOKUP($C855,Inv!$B$3:$J$2003,5,FALSE)</f>
        <v>44.45</v>
      </c>
      <c r="G855">
        <f>VLOOKUP($C855,Inv!$B$3:$J$2003,3,FALSE)</f>
        <v>0.14199999999999999</v>
      </c>
      <c r="H855">
        <f ca="1">VLOOKUP($C855,Inv!$B$3:$J$2003,9,FALSE)</f>
        <v>0</v>
      </c>
    </row>
    <row r="856" spans="1:8">
      <c r="A856" t="str">
        <f>Inv!I856</f>
        <v>J36938</v>
      </c>
      <c r="B856">
        <v>3030</v>
      </c>
      <c r="C856" t="str">
        <f>Inv!B856</f>
        <v>46350</v>
      </c>
      <c r="D856" t="str">
        <f>Inv!A856</f>
        <v>A-105 Photo Control</v>
      </c>
      <c r="E856">
        <f>VLOOKUP($C856,Inv!$B$3:$J$2003,2,FALSE)</f>
        <v>14.848000000000001</v>
      </c>
      <c r="F856">
        <f>VLOOKUP($C856,Inv!$B$3:$J$2003,5,FALSE)</f>
        <v>44.45</v>
      </c>
      <c r="G856">
        <f>VLOOKUP($C856,Inv!$B$3:$J$2003,3,FALSE)</f>
        <v>26.728999999999999</v>
      </c>
      <c r="H856">
        <f ca="1">VLOOKUP($C856,Inv!$B$3:$J$2003,9,FALSE)</f>
        <v>0</v>
      </c>
    </row>
    <row r="857" spans="1:8">
      <c r="A857" t="str">
        <f>Inv!I857</f>
        <v>J36938</v>
      </c>
      <c r="B857">
        <v>3030</v>
      </c>
      <c r="C857" t="str">
        <f>Inv!B857</f>
        <v>46355</v>
      </c>
      <c r="D857" t="str">
        <f>Inv!A857</f>
        <v>K4021C (Button Style)</v>
      </c>
      <c r="E857">
        <f>VLOOKUP($C857,Inv!$B$3:$J$2003,2,FALSE)</f>
        <v>17.402999999999999</v>
      </c>
      <c r="F857">
        <f>VLOOKUP($C857,Inv!$B$3:$J$2003,5,FALSE)</f>
        <v>44.45</v>
      </c>
      <c r="G857">
        <f>VLOOKUP($C857,Inv!$B$3:$J$2003,3,FALSE)</f>
        <v>31.329000000000001</v>
      </c>
      <c r="H857">
        <f ca="1">VLOOKUP($C857,Inv!$B$3:$J$2003,9,FALSE)</f>
        <v>0</v>
      </c>
    </row>
    <row r="858" spans="1:8">
      <c r="A858" t="str">
        <f>Inv!I858</f>
        <v>J36938</v>
      </c>
      <c r="B858">
        <v>3030</v>
      </c>
      <c r="C858" t="str">
        <f>Inv!B858</f>
        <v>46360</v>
      </c>
      <c r="D858" t="str">
        <f>Inv!A858</f>
        <v>K4221C (8.3 Ballast) Photo Eye</v>
      </c>
      <c r="E858">
        <f>VLOOKUP($C858,Inv!$B$3:$J$2003,2,FALSE)</f>
        <v>18.111000000000001</v>
      </c>
      <c r="F858">
        <f>VLOOKUP($C858,Inv!$B$3:$J$2003,5,FALSE)</f>
        <v>44.45</v>
      </c>
      <c r="G858">
        <f>VLOOKUP($C858,Inv!$B$3:$J$2003,3,FALSE)</f>
        <v>32.603000000000002</v>
      </c>
      <c r="H858">
        <f ca="1">VLOOKUP($C858,Inv!$B$3:$J$2003,9,FALSE)</f>
        <v>0</v>
      </c>
    </row>
    <row r="859" spans="1:8">
      <c r="A859" t="str">
        <f>Inv!I859</f>
        <v>J36938</v>
      </c>
      <c r="B859">
        <v>3030</v>
      </c>
      <c r="C859" t="str">
        <f>Inv!B859</f>
        <v>46362</v>
      </c>
      <c r="D859" t="str">
        <f>Inv!A859</f>
        <v>ST15 16 amp Photo Cell</v>
      </c>
      <c r="E859">
        <f>VLOOKUP($C859,Inv!$B$3:$J$2003,2,FALSE)</f>
        <v>11.95</v>
      </c>
      <c r="F859">
        <f>VLOOKUP($C859,Inv!$B$3:$J$2003,5,FALSE)</f>
        <v>44.45</v>
      </c>
      <c r="G859">
        <f>VLOOKUP($C859,Inv!$B$3:$J$2003,3,FALSE)</f>
        <v>21.512</v>
      </c>
      <c r="H859">
        <f ca="1">VLOOKUP($C859,Inv!$B$3:$J$2003,9,FALSE)</f>
        <v>0</v>
      </c>
    </row>
    <row r="860" spans="1:8">
      <c r="A860" t="str">
        <f>Inv!I860</f>
        <v>J36938</v>
      </c>
      <c r="B860">
        <v>3030</v>
      </c>
      <c r="C860" t="str">
        <f>Inv!B860</f>
        <v>46365</v>
      </c>
      <c r="D860" t="str">
        <f>Inv!A860</f>
        <v>K4141 25 Amp Photo Control</v>
      </c>
      <c r="E860">
        <f>VLOOKUP($C860,Inv!$B$3:$J$2003,2,FALSE)</f>
        <v>23.98</v>
      </c>
      <c r="F860">
        <f>VLOOKUP($C860,Inv!$B$3:$J$2003,5,FALSE)</f>
        <v>44.45</v>
      </c>
      <c r="G860">
        <f>VLOOKUP($C860,Inv!$B$3:$J$2003,3,FALSE)</f>
        <v>43.167999999999999</v>
      </c>
      <c r="H860">
        <f ca="1">VLOOKUP($C860,Inv!$B$3:$J$2003,9,FALSE)</f>
        <v>0</v>
      </c>
    </row>
    <row r="861" spans="1:8">
      <c r="A861" t="str">
        <f>Inv!I861</f>
        <v>J36938</v>
      </c>
      <c r="B861">
        <v>3030</v>
      </c>
      <c r="C861" t="str">
        <f>Inv!B861</f>
        <v>46370</v>
      </c>
      <c r="D861" t="str">
        <f>Inv!A861</f>
        <v>T30 Photo Control</v>
      </c>
      <c r="E861">
        <f>VLOOKUP($C861,Inv!$B$3:$J$2003,2,FALSE)</f>
        <v>42.95</v>
      </c>
      <c r="F861">
        <f>VLOOKUP($C861,Inv!$B$3:$J$2003,5,FALSE)</f>
        <v>44.45</v>
      </c>
      <c r="G861">
        <f>VLOOKUP($C861,Inv!$B$3:$J$2003,3,FALSE)</f>
        <v>77.317999999999998</v>
      </c>
      <c r="H861">
        <f ca="1">VLOOKUP($C861,Inv!$B$3:$J$2003,9,FALSE)</f>
        <v>0</v>
      </c>
    </row>
    <row r="862" spans="1:8">
      <c r="A862" t="str">
        <f>Inv!I862</f>
        <v>J36938</v>
      </c>
      <c r="B862">
        <v>3030</v>
      </c>
      <c r="C862" t="str">
        <f>Inv!B862</f>
        <v>46376</v>
      </c>
      <c r="D862" t="str">
        <f>Inv!A862</f>
        <v>8690 Photo Cell - Lumatrol</v>
      </c>
      <c r="E862">
        <f>VLOOKUP($C862,Inv!$B$3:$J$2003,2,FALSE)</f>
        <v>9.25</v>
      </c>
      <c r="F862">
        <f>VLOOKUP($C862,Inv!$B$3:$J$2003,5,FALSE)</f>
        <v>44.45</v>
      </c>
      <c r="G862">
        <f>VLOOKUP($C862,Inv!$B$3:$J$2003,3,FALSE)</f>
        <v>16.652000000000001</v>
      </c>
      <c r="H862">
        <f ca="1">VLOOKUP($C862,Inv!$B$3:$J$2003,9,FALSE)</f>
        <v>0</v>
      </c>
    </row>
    <row r="863" spans="1:8">
      <c r="A863" t="str">
        <f>Inv!I863</f>
        <v>J36938</v>
      </c>
      <c r="B863">
        <v>3030</v>
      </c>
      <c r="C863" t="str">
        <f>Inv!B863</f>
        <v>46377</v>
      </c>
      <c r="D863" t="str">
        <f>Inv!A863</f>
        <v>ST-15 Photo Cell</v>
      </c>
      <c r="E863">
        <f>VLOOKUP($C863,Inv!$B$3:$J$2003,2,FALSE)</f>
        <v>7.99</v>
      </c>
      <c r="F863">
        <f>VLOOKUP($C863,Inv!$B$3:$J$2003,5,FALSE)</f>
        <v>44.45</v>
      </c>
      <c r="G863">
        <f>VLOOKUP($C863,Inv!$B$3:$J$2003,3,FALSE)</f>
        <v>14.382999999999999</v>
      </c>
      <c r="H863">
        <f ca="1">VLOOKUP($C863,Inv!$B$3:$J$2003,9,FALSE)</f>
        <v>0</v>
      </c>
    </row>
    <row r="864" spans="1:8">
      <c r="A864" t="str">
        <f>Inv!I864</f>
        <v>J36938</v>
      </c>
      <c r="B864">
        <v>3030</v>
      </c>
      <c r="C864" t="str">
        <f>Inv!B864</f>
        <v>46380</v>
      </c>
      <c r="D864" t="str">
        <f>Inv!A864</f>
        <v>1/2" Closed Nipple</v>
      </c>
      <c r="E864">
        <f>VLOOKUP($C864,Inv!$B$3:$J$2003,2,FALSE)</f>
        <v>0.36</v>
      </c>
      <c r="F864">
        <f>VLOOKUP($C864,Inv!$B$3:$J$2003,5,FALSE)</f>
        <v>44.45</v>
      </c>
      <c r="G864">
        <f>VLOOKUP($C864,Inv!$B$3:$J$2003,3,FALSE)</f>
        <v>0.64800000000000002</v>
      </c>
      <c r="H864">
        <f ca="1">VLOOKUP($C864,Inv!$B$3:$J$2003,9,FALSE)</f>
        <v>0</v>
      </c>
    </row>
    <row r="865" spans="1:8">
      <c r="A865" t="str">
        <f>Inv!I865</f>
        <v>J36938</v>
      </c>
      <c r="B865">
        <v>3030</v>
      </c>
      <c r="C865" t="str">
        <f>Inv!B865</f>
        <v>46385</v>
      </c>
      <c r="D865" t="str">
        <f>Inv!A865</f>
        <v>1/2" Lock Ring</v>
      </c>
      <c r="E865">
        <f>VLOOKUP($C865,Inv!$B$3:$J$2003,2,FALSE)</f>
        <v>0.15</v>
      </c>
      <c r="F865">
        <f>VLOOKUP($C865,Inv!$B$3:$J$2003,5,FALSE)</f>
        <v>44.45</v>
      </c>
      <c r="G865">
        <f>VLOOKUP($C865,Inv!$B$3:$J$2003,3,FALSE)</f>
        <v>0.27</v>
      </c>
      <c r="H865">
        <f ca="1">VLOOKUP($C865,Inv!$B$3:$J$2003,9,FALSE)</f>
        <v>0</v>
      </c>
    </row>
    <row r="866" spans="1:8">
      <c r="A866" t="str">
        <f>Inv!I866</f>
        <v>J36938</v>
      </c>
      <c r="B866">
        <v>3030</v>
      </c>
      <c r="C866" t="str">
        <f>Inv!B866</f>
        <v>46390</v>
      </c>
      <c r="D866" t="str">
        <f>Inv!A866</f>
        <v>3/4" Closed Nipple</v>
      </c>
      <c r="E866">
        <f>VLOOKUP($C866,Inv!$B$3:$J$2003,2,FALSE)</f>
        <v>0.62</v>
      </c>
      <c r="F866">
        <f>VLOOKUP($C866,Inv!$B$3:$J$2003,5,FALSE)</f>
        <v>44.45</v>
      </c>
      <c r="G866">
        <f>VLOOKUP($C866,Inv!$B$3:$J$2003,3,FALSE)</f>
        <v>1.1160000000000001</v>
      </c>
      <c r="H866">
        <f ca="1">VLOOKUP($C866,Inv!$B$3:$J$2003,9,FALSE)</f>
        <v>0</v>
      </c>
    </row>
    <row r="867" spans="1:8">
      <c r="A867" t="str">
        <f>Inv!I867</f>
        <v>J36938</v>
      </c>
      <c r="B867">
        <v>3030</v>
      </c>
      <c r="C867" t="str">
        <f>Inv!B867</f>
        <v>46395</v>
      </c>
      <c r="D867" t="str">
        <f>Inv!A867</f>
        <v>3/4" Lock Ring</v>
      </c>
      <c r="E867">
        <f>VLOOKUP($C867,Inv!$B$3:$J$2003,2,FALSE)</f>
        <v>0.16600000000000001</v>
      </c>
      <c r="F867">
        <f>VLOOKUP($C867,Inv!$B$3:$J$2003,5,FALSE)</f>
        <v>44.45</v>
      </c>
      <c r="G867">
        <f>VLOOKUP($C867,Inv!$B$3:$J$2003,3,FALSE)</f>
        <v>0.29899999999999999</v>
      </c>
      <c r="H867">
        <f ca="1">VLOOKUP($C867,Inv!$B$3:$J$2003,9,FALSE)</f>
        <v>0</v>
      </c>
    </row>
    <row r="868" spans="1:8">
      <c r="A868" t="str">
        <f>Inv!I868</f>
        <v>J36938</v>
      </c>
      <c r="B868">
        <v>3030</v>
      </c>
      <c r="C868" t="str">
        <f>Inv!B868</f>
        <v>46400</v>
      </c>
      <c r="D868" t="str">
        <f>Inv!A868</f>
        <v>1/2 X 4" Pipe Nipple</v>
      </c>
      <c r="E868">
        <f>VLOOKUP($C868,Inv!$B$3:$J$2003,2,FALSE)</f>
        <v>0.26</v>
      </c>
      <c r="F868">
        <f>VLOOKUP($C868,Inv!$B$3:$J$2003,5,FALSE)</f>
        <v>44.45</v>
      </c>
      <c r="G868">
        <f>VLOOKUP($C868,Inv!$B$3:$J$2003,3,FALSE)</f>
        <v>0.46800000000000003</v>
      </c>
      <c r="H868">
        <f ca="1">VLOOKUP($C868,Inv!$B$3:$J$2003,9,FALSE)</f>
        <v>0</v>
      </c>
    </row>
    <row r="869" spans="1:8">
      <c r="A869" t="str">
        <f>Inv!I869</f>
        <v>J36938</v>
      </c>
      <c r="B869">
        <v>3030</v>
      </c>
      <c r="C869" t="str">
        <f>Inv!B869</f>
        <v>46430</v>
      </c>
      <c r="D869" t="str">
        <f>Inv!A869</f>
        <v>Transformer Box</v>
      </c>
      <c r="E869">
        <f>VLOOKUP($C869,Inv!$B$3:$J$2003,2,FALSE)</f>
        <v>13.31</v>
      </c>
      <c r="F869">
        <f>VLOOKUP($C869,Inv!$B$3:$J$2003,5,FALSE)</f>
        <v>55.56</v>
      </c>
      <c r="G869">
        <f>VLOOKUP($C869,Inv!$B$3:$J$2003,3,FALSE)</f>
        <v>29.95</v>
      </c>
      <c r="H869">
        <f ca="1">VLOOKUP($C869,Inv!$B$3:$J$2003,9,FALSE)</f>
        <v>0</v>
      </c>
    </row>
    <row r="870" spans="1:8">
      <c r="A870" t="str">
        <f>Inv!I870</f>
        <v>J36938</v>
      </c>
      <c r="B870">
        <v>3030</v>
      </c>
      <c r="C870" t="str">
        <f>Inv!B870</f>
        <v>46505</v>
      </c>
      <c r="D870" t="str">
        <f>Inv!A870</f>
        <v>7/8" Plastic Grommets</v>
      </c>
      <c r="E870">
        <f>VLOOKUP($C870,Inv!$B$3:$J$2003,2,FALSE)</f>
        <v>0.32</v>
      </c>
      <c r="F870">
        <f>VLOOKUP($C870,Inv!$B$3:$J$2003,5,FALSE)</f>
        <v>44.45</v>
      </c>
      <c r="G870">
        <f>VLOOKUP($C870,Inv!$B$3:$J$2003,3,FALSE)</f>
        <v>0.57599999999999996</v>
      </c>
      <c r="H870">
        <f ca="1">VLOOKUP($C870,Inv!$B$3:$J$2003,9,FALSE)</f>
        <v>0</v>
      </c>
    </row>
    <row r="871" spans="1:8">
      <c r="A871" t="str">
        <f>Inv!I871</f>
        <v>J36938</v>
      </c>
      <c r="B871">
        <v>3030</v>
      </c>
      <c r="C871" t="str">
        <f>Inv!B871</f>
        <v>46510</v>
      </c>
      <c r="D871" t="str">
        <f>Inv!A871</f>
        <v>No Reorder-2" Pass Thru</v>
      </c>
      <c r="E871">
        <f>VLOOKUP($C871,Inv!$B$3:$J$2003,2,FALSE)</f>
        <v>2.44</v>
      </c>
      <c r="F871">
        <f>VLOOKUP($C871,Inv!$B$3:$J$2003,5,FALSE)</f>
        <v>44.45</v>
      </c>
      <c r="G871">
        <f>VLOOKUP($C871,Inv!$B$3:$J$2003,3,FALSE)</f>
        <v>4.3920000000000003</v>
      </c>
      <c r="H871">
        <f ca="1">VLOOKUP($C871,Inv!$B$3:$J$2003,9,FALSE)</f>
        <v>0</v>
      </c>
    </row>
    <row r="872" spans="1:8">
      <c r="A872" t="str">
        <f>Inv!I872</f>
        <v>J36938</v>
      </c>
      <c r="B872">
        <v>3030</v>
      </c>
      <c r="C872" t="str">
        <f>Inv!B872</f>
        <v>46520</v>
      </c>
      <c r="D872" t="str">
        <f>Inv!A872</f>
        <v>No Reorder-6" Pass Thru</v>
      </c>
      <c r="E872">
        <f>VLOOKUP($C872,Inv!$B$3:$J$2003,2,FALSE)</f>
        <v>3.95</v>
      </c>
      <c r="F872">
        <f>VLOOKUP($C872,Inv!$B$3:$J$2003,5,FALSE)</f>
        <v>44.45</v>
      </c>
      <c r="G872">
        <f>VLOOKUP($C872,Inv!$B$3:$J$2003,3,FALSE)</f>
        <v>7.1109999999999998</v>
      </c>
      <c r="H872">
        <f ca="1">VLOOKUP($C872,Inv!$B$3:$J$2003,9,FALSE)</f>
        <v>0</v>
      </c>
    </row>
    <row r="873" spans="1:8">
      <c r="A873" t="str">
        <f>Inv!I873</f>
        <v>J36938</v>
      </c>
      <c r="B873">
        <v>3030</v>
      </c>
      <c r="C873" t="str">
        <f>Inv!B873</f>
        <v>46530</v>
      </c>
      <c r="D873" t="str">
        <f>Inv!A873</f>
        <v>12" Pass Thru</v>
      </c>
      <c r="E873">
        <f>VLOOKUP($C873,Inv!$B$3:$J$2003,2,FALSE)</f>
        <v>7.9880000000000004</v>
      </c>
      <c r="F873">
        <f>VLOOKUP($C873,Inv!$B$3:$J$2003,5,FALSE)</f>
        <v>44.45</v>
      </c>
      <c r="G873">
        <f>VLOOKUP($C873,Inv!$B$3:$J$2003,3,FALSE)</f>
        <v>14.38</v>
      </c>
      <c r="H873">
        <f ca="1">VLOOKUP($C873,Inv!$B$3:$J$2003,9,FALSE)</f>
        <v>0</v>
      </c>
    </row>
    <row r="874" spans="1:8">
      <c r="A874" t="str">
        <f>Inv!I874</f>
        <v>J36938</v>
      </c>
      <c r="B874">
        <v>3030</v>
      </c>
      <c r="C874" t="str">
        <f>Inv!B874</f>
        <v>46540</v>
      </c>
      <c r="D874" t="str">
        <f>Inv!A874</f>
        <v>SCF 1/2</v>
      </c>
      <c r="E874">
        <f>VLOOKUP($C874,Inv!$B$3:$J$2003,2,FALSE)</f>
        <v>1.05</v>
      </c>
      <c r="F874">
        <f>VLOOKUP($C874,Inv!$B$3:$J$2003,5,FALSE)</f>
        <v>44.45</v>
      </c>
      <c r="G874">
        <f>VLOOKUP($C874,Inv!$B$3:$J$2003,3,FALSE)</f>
        <v>1.89</v>
      </c>
      <c r="H874">
        <f ca="1">VLOOKUP($C874,Inv!$B$3:$J$2003,9,FALSE)</f>
        <v>0</v>
      </c>
    </row>
    <row r="875" spans="1:8">
      <c r="A875" t="str">
        <f>Inv!I875</f>
        <v>J36938</v>
      </c>
      <c r="B875">
        <v>3030</v>
      </c>
      <c r="C875" t="str">
        <f>Inv!B875</f>
        <v>46556</v>
      </c>
      <c r="D875" t="str">
        <f>Inv!A875</f>
        <v>NR-Mega Fans for Pwr Supply</v>
      </c>
      <c r="E875">
        <f>VLOOKUP($C875,Inv!$B$3:$J$2003,2,FALSE)</f>
        <v>11</v>
      </c>
      <c r="F875">
        <f>VLOOKUP($C875,Inv!$B$3:$J$2003,5,FALSE)</f>
        <v>44.45</v>
      </c>
      <c r="G875">
        <f>VLOOKUP($C875,Inv!$B$3:$J$2003,3,FALSE)</f>
        <v>19.802</v>
      </c>
      <c r="H875">
        <f ca="1">VLOOKUP($C875,Inv!$B$3:$J$2003,9,FALSE)</f>
        <v>0</v>
      </c>
    </row>
    <row r="876" spans="1:8">
      <c r="A876" t="str">
        <f>Inv!I876</f>
        <v>J36938</v>
      </c>
      <c r="B876">
        <v>3030</v>
      </c>
      <c r="C876" t="str">
        <f>Inv!B876</f>
        <v>46560</v>
      </c>
      <c r="D876" t="str">
        <f>Inv!A876</f>
        <v>WatchFire Fan</v>
      </c>
      <c r="E876">
        <f>VLOOKUP($C876,Inv!$B$3:$J$2003,2,FALSE)</f>
        <v>55</v>
      </c>
      <c r="F876">
        <f>VLOOKUP($C876,Inv!$B$3:$J$2003,5,FALSE)</f>
        <v>44.45</v>
      </c>
      <c r="G876">
        <f>VLOOKUP($C876,Inv!$B$3:$J$2003,3,FALSE)</f>
        <v>99.01</v>
      </c>
      <c r="H876">
        <f ca="1">VLOOKUP($C876,Inv!$B$3:$J$2003,9,FALSE)</f>
        <v>0</v>
      </c>
    </row>
    <row r="877" spans="1:8">
      <c r="A877" t="str">
        <f>Inv!I877</f>
        <v>J36938</v>
      </c>
      <c r="B877">
        <v>3030</v>
      </c>
      <c r="C877" t="str">
        <f>Inv!B877</f>
        <v>46585</v>
      </c>
      <c r="D877" t="str">
        <f>Inv!A877</f>
        <v>Elect Bit Sleeving</v>
      </c>
      <c r="E877">
        <f>VLOOKUP($C877,Inv!$B$3:$J$2003,2,FALSE)</f>
        <v>0.65</v>
      </c>
      <c r="F877">
        <f>VLOOKUP($C877,Inv!$B$3:$J$2003,5,FALSE)</f>
        <v>44.45</v>
      </c>
      <c r="G877">
        <f>VLOOKUP($C877,Inv!$B$3:$J$2003,3,FALSE)</f>
        <v>1.17</v>
      </c>
      <c r="H877">
        <f ca="1">VLOOKUP($C877,Inv!$B$3:$J$2003,9,FALSE)</f>
        <v>0</v>
      </c>
    </row>
    <row r="878" spans="1:8">
      <c r="A878" t="str">
        <f>Inv!I878</f>
        <v>J36938</v>
      </c>
      <c r="B878">
        <v>3030</v>
      </c>
      <c r="C878" t="str">
        <f>Inv!B878</f>
        <v>46590</v>
      </c>
      <c r="D878" t="str">
        <f>Inv!A878</f>
        <v>HVC1000Conect (GTO Box)</v>
      </c>
      <c r="E878">
        <f>VLOOKUP($C878,Inv!$B$3:$J$2003,2,FALSE)</f>
        <v>4.8899999999999997</v>
      </c>
      <c r="F878">
        <f>VLOOKUP($C878,Inv!$B$3:$J$2003,5,FALSE)</f>
        <v>44.45</v>
      </c>
      <c r="G878">
        <f>VLOOKUP($C878,Inv!$B$3:$J$2003,3,FALSE)</f>
        <v>8.8030000000000008</v>
      </c>
      <c r="H878">
        <f ca="1">VLOOKUP($C878,Inv!$B$3:$J$2003,9,FALSE)</f>
        <v>0</v>
      </c>
    </row>
    <row r="879" spans="1:8">
      <c r="A879" t="str">
        <f>Inv!I879</f>
        <v>J36938</v>
      </c>
      <c r="B879">
        <v>3030</v>
      </c>
      <c r="C879" t="str">
        <f>Inv!B879</f>
        <v>46591</v>
      </c>
      <c r="D879" t="str">
        <f>Inv!A879</f>
        <v>Cable Bushing Small RD09NR</v>
      </c>
      <c r="E879">
        <f>VLOOKUP($C879,Inv!$B$3:$J$2003,2,FALSE)</f>
        <v>0.67</v>
      </c>
      <c r="F879">
        <f>VLOOKUP($C879,Inv!$B$3:$J$2003,5,FALSE)</f>
        <v>44.45</v>
      </c>
      <c r="G879">
        <f>VLOOKUP($C879,Inv!$B$3:$J$2003,3,FALSE)</f>
        <v>1.206</v>
      </c>
      <c r="H879">
        <f ca="1">VLOOKUP($C879,Inv!$B$3:$J$2003,9,FALSE)</f>
        <v>0</v>
      </c>
    </row>
    <row r="880" spans="1:8">
      <c r="A880" t="str">
        <f>Inv!I880</f>
        <v>J36938</v>
      </c>
      <c r="B880">
        <v>3030</v>
      </c>
      <c r="C880" t="str">
        <f>Inv!B880</f>
        <v>46592</v>
      </c>
      <c r="D880" t="str">
        <f>Inv!A880</f>
        <v>Cable Bushing Medium RD09NA</v>
      </c>
      <c r="E880">
        <f>VLOOKUP($C880,Inv!$B$3:$J$2003,2,FALSE)</f>
        <v>0.7</v>
      </c>
      <c r="F880">
        <f>VLOOKUP($C880,Inv!$B$3:$J$2003,5,FALSE)</f>
        <v>44.45</v>
      </c>
      <c r="G880">
        <f>VLOOKUP($C880,Inv!$B$3:$J$2003,3,FALSE)</f>
        <v>1.26</v>
      </c>
      <c r="H880">
        <f ca="1">VLOOKUP($C880,Inv!$B$3:$J$2003,9,FALSE)</f>
        <v>0</v>
      </c>
    </row>
    <row r="881" spans="1:8">
      <c r="A881" t="str">
        <f>Inv!I881</f>
        <v>J36938</v>
      </c>
      <c r="B881">
        <v>3030</v>
      </c>
      <c r="C881" t="str">
        <f>Inv!B881</f>
        <v>46595</v>
      </c>
      <c r="D881" t="str">
        <f>Inv!A881</f>
        <v>1" To 1/2" Reducer Bushing</v>
      </c>
      <c r="E881">
        <f>VLOOKUP($C881,Inv!$B$3:$J$2003,2,FALSE)</f>
        <v>0.57999999999999996</v>
      </c>
      <c r="F881">
        <f>VLOOKUP($C881,Inv!$B$3:$J$2003,5,FALSE)</f>
        <v>44.45</v>
      </c>
      <c r="G881">
        <f>VLOOKUP($C881,Inv!$B$3:$J$2003,3,FALSE)</f>
        <v>1.044</v>
      </c>
      <c r="H881">
        <f ca="1">VLOOKUP($C881,Inv!$B$3:$J$2003,9,FALSE)</f>
        <v>0</v>
      </c>
    </row>
    <row r="882" spans="1:8">
      <c r="A882" t="str">
        <f>Inv!I882</f>
        <v>J36938</v>
      </c>
      <c r="B882">
        <v>3030</v>
      </c>
      <c r="C882" t="str">
        <f>Inv!B882</f>
        <v>46600</v>
      </c>
      <c r="D882" t="str">
        <f>Inv!A882</f>
        <v>1/2" EMT Conduit</v>
      </c>
      <c r="E882">
        <f>VLOOKUP($C882,Inv!$B$3:$J$2003,2,FALSE)</f>
        <v>0.44800000000000001</v>
      </c>
      <c r="F882">
        <f>VLOOKUP($C882,Inv!$B$3:$J$2003,5,FALSE)</f>
        <v>44.45</v>
      </c>
      <c r="G882">
        <f>VLOOKUP($C882,Inv!$B$3:$J$2003,3,FALSE)</f>
        <v>0.80600000000000005</v>
      </c>
      <c r="H882">
        <f ca="1">VLOOKUP($C882,Inv!$B$3:$J$2003,9,FALSE)</f>
        <v>0</v>
      </c>
    </row>
    <row r="883" spans="1:8">
      <c r="A883" t="str">
        <f>Inv!I883</f>
        <v>J36938</v>
      </c>
      <c r="B883">
        <v>3030</v>
      </c>
      <c r="C883" t="str">
        <f>Inv!B883</f>
        <v>46605</v>
      </c>
      <c r="D883" t="str">
        <f>Inv!A883</f>
        <v>1/2" EMT Half Strap</v>
      </c>
      <c r="E883">
        <f>VLOOKUP($C883,Inv!$B$3:$J$2003,2,FALSE)</f>
        <v>0.128</v>
      </c>
      <c r="F883">
        <f>VLOOKUP($C883,Inv!$B$3:$J$2003,5,FALSE)</f>
        <v>44.45</v>
      </c>
      <c r="G883">
        <f>VLOOKUP($C883,Inv!$B$3:$J$2003,3,FALSE)</f>
        <v>0.23</v>
      </c>
      <c r="H883">
        <f ca="1">VLOOKUP($C883,Inv!$B$3:$J$2003,9,FALSE)</f>
        <v>0</v>
      </c>
    </row>
    <row r="884" spans="1:8">
      <c r="A884" t="str">
        <f>Inv!I884</f>
        <v>J36938</v>
      </c>
      <c r="B884">
        <v>3030</v>
      </c>
      <c r="C884" t="str">
        <f>Inv!B884</f>
        <v>46610</v>
      </c>
      <c r="D884" t="str">
        <f>Inv!A884</f>
        <v>1/2" EMT Screw Coupler</v>
      </c>
      <c r="E884">
        <f>VLOOKUP($C884,Inv!$B$3:$J$2003,2,FALSE)</f>
        <v>0.2</v>
      </c>
      <c r="F884">
        <f>VLOOKUP($C884,Inv!$B$3:$J$2003,5,FALSE)</f>
        <v>44.45</v>
      </c>
      <c r="G884">
        <f>VLOOKUP($C884,Inv!$B$3:$J$2003,3,FALSE)</f>
        <v>0.36</v>
      </c>
      <c r="H884">
        <f ca="1">VLOOKUP($C884,Inv!$B$3:$J$2003,9,FALSE)</f>
        <v>0</v>
      </c>
    </row>
    <row r="885" spans="1:8">
      <c r="A885" t="str">
        <f>Inv!I885</f>
        <v>J36938</v>
      </c>
      <c r="B885">
        <v>3030</v>
      </c>
      <c r="C885" t="str">
        <f>Inv!B885</f>
        <v>46615</v>
      </c>
      <c r="D885" t="str">
        <f>Inv!A885</f>
        <v>1/2" EMT Screw Connector</v>
      </c>
      <c r="E885">
        <f>VLOOKUP($C885,Inv!$B$3:$J$2003,2,FALSE)</f>
        <v>0.18</v>
      </c>
      <c r="F885">
        <f>VLOOKUP($C885,Inv!$B$3:$J$2003,5,FALSE)</f>
        <v>44.45</v>
      </c>
      <c r="G885">
        <f>VLOOKUP($C885,Inv!$B$3:$J$2003,3,FALSE)</f>
        <v>0.32400000000000001</v>
      </c>
      <c r="H885">
        <f ca="1">VLOOKUP($C885,Inv!$B$3:$J$2003,9,FALSE)</f>
        <v>0</v>
      </c>
    </row>
    <row r="886" spans="1:8">
      <c r="A886" t="str">
        <f>Inv!I886</f>
        <v>J36938</v>
      </c>
      <c r="B886">
        <v>3030</v>
      </c>
      <c r="C886" t="str">
        <f>Inv!B886</f>
        <v>46617</v>
      </c>
      <c r="D886" t="str">
        <f>Inv!A886</f>
        <v>1/2" EMT to Flex Coupler</v>
      </c>
      <c r="E886">
        <f>VLOOKUP($C886,Inv!$B$3:$J$2003,2,FALSE)</f>
        <v>1.99</v>
      </c>
      <c r="F886">
        <f>VLOOKUP($C886,Inv!$B$3:$J$2003,5,FALSE)</f>
        <v>44.45</v>
      </c>
      <c r="G886">
        <f>VLOOKUP($C886,Inv!$B$3:$J$2003,3,FALSE)</f>
        <v>3.5819999999999999</v>
      </c>
      <c r="H886">
        <f ca="1">VLOOKUP($C886,Inv!$B$3:$J$2003,9,FALSE)</f>
        <v>0</v>
      </c>
    </row>
    <row r="887" spans="1:8">
      <c r="A887" t="str">
        <f>Inv!I887</f>
        <v>J36938</v>
      </c>
      <c r="B887">
        <v>3030</v>
      </c>
      <c r="C887" t="str">
        <f>Inv!B887</f>
        <v>46620</v>
      </c>
      <c r="D887" t="str">
        <f>Inv!A887</f>
        <v>1/2" EMT Compression Coupler</v>
      </c>
      <c r="E887">
        <f>VLOOKUP($C887,Inv!$B$3:$J$2003,2,FALSE)</f>
        <v>0.36</v>
      </c>
      <c r="F887">
        <f>VLOOKUP($C887,Inv!$B$3:$J$2003,5,FALSE)</f>
        <v>44.45</v>
      </c>
      <c r="G887">
        <f>VLOOKUP($C887,Inv!$B$3:$J$2003,3,FALSE)</f>
        <v>0.64800000000000002</v>
      </c>
      <c r="H887">
        <f ca="1">VLOOKUP($C887,Inv!$B$3:$J$2003,9,FALSE)</f>
        <v>0</v>
      </c>
    </row>
    <row r="888" spans="1:8">
      <c r="A888" t="str">
        <f>Inv!I888</f>
        <v>J36938</v>
      </c>
      <c r="B888">
        <v>3030</v>
      </c>
      <c r="C888" t="str">
        <f>Inv!B888</f>
        <v>46625</v>
      </c>
      <c r="D888" t="str">
        <f>Inv!A888</f>
        <v>1/2" EMT Compression Connector</v>
      </c>
      <c r="E888">
        <f>VLOOKUP($C888,Inv!$B$3:$J$2003,2,FALSE)</f>
        <v>0.31</v>
      </c>
      <c r="F888">
        <f>VLOOKUP($C888,Inv!$B$3:$J$2003,5,FALSE)</f>
        <v>44.45</v>
      </c>
      <c r="G888">
        <f>VLOOKUP($C888,Inv!$B$3:$J$2003,3,FALSE)</f>
        <v>0.55800000000000005</v>
      </c>
      <c r="H888">
        <f ca="1">VLOOKUP($C888,Inv!$B$3:$J$2003,9,FALSE)</f>
        <v>0</v>
      </c>
    </row>
    <row r="889" spans="1:8">
      <c r="A889" t="str">
        <f>Inv!I889</f>
        <v>J36938</v>
      </c>
      <c r="B889">
        <v>3030</v>
      </c>
      <c r="C889" t="str">
        <f>Inv!B889</f>
        <v>46630</v>
      </c>
      <c r="D889" t="str">
        <f>Inv!A889</f>
        <v>1/2" Rigid Conduit</v>
      </c>
      <c r="E889">
        <f>VLOOKUP($C889,Inv!$B$3:$J$2003,2,FALSE)</f>
        <v>0.7</v>
      </c>
      <c r="F889">
        <f>VLOOKUP($C889,Inv!$B$3:$J$2003,5,FALSE)</f>
        <v>44.45</v>
      </c>
      <c r="G889">
        <f>VLOOKUP($C889,Inv!$B$3:$J$2003,3,FALSE)</f>
        <v>1.26</v>
      </c>
      <c r="H889">
        <f ca="1">VLOOKUP($C889,Inv!$B$3:$J$2003,9,FALSE)</f>
        <v>0</v>
      </c>
    </row>
    <row r="890" spans="1:8">
      <c r="A890" t="str">
        <f>Inv!I890</f>
        <v>J36938</v>
      </c>
      <c r="B890">
        <v>3030</v>
      </c>
      <c r="C890" t="str">
        <f>Inv!B890</f>
        <v>46635</v>
      </c>
      <c r="D890" t="str">
        <f>Inv!A890</f>
        <v>1/2" Rigid Couplers</v>
      </c>
      <c r="E890">
        <f>VLOOKUP($C890,Inv!$B$3:$J$2003,2,FALSE)</f>
        <v>1.05</v>
      </c>
      <c r="F890">
        <f>VLOOKUP($C890,Inv!$B$3:$J$2003,5,FALSE)</f>
        <v>44.45</v>
      </c>
      <c r="G890">
        <f>VLOOKUP($C890,Inv!$B$3:$J$2003,3,FALSE)</f>
        <v>1.89</v>
      </c>
      <c r="H890">
        <f ca="1">VLOOKUP($C890,Inv!$B$3:$J$2003,9,FALSE)</f>
        <v>0</v>
      </c>
    </row>
    <row r="891" spans="1:8">
      <c r="A891" t="str">
        <f>Inv!I891</f>
        <v>J36938</v>
      </c>
      <c r="B891">
        <v>3030</v>
      </c>
      <c r="C891" t="str">
        <f>Inv!B891</f>
        <v>46642</v>
      </c>
      <c r="D891" t="str">
        <f>Inv!A891</f>
        <v>3/4" EMT Half Strap</v>
      </c>
      <c r="E891">
        <f>VLOOKUP($C891,Inv!$B$3:$J$2003,2,FALSE)</f>
        <v>0.25</v>
      </c>
      <c r="F891">
        <f>VLOOKUP($C891,Inv!$B$3:$J$2003,5,FALSE)</f>
        <v>44.45</v>
      </c>
      <c r="G891">
        <f>VLOOKUP($C891,Inv!$B$3:$J$2003,3,FALSE)</f>
        <v>0.45</v>
      </c>
      <c r="H891">
        <f ca="1">VLOOKUP($C891,Inv!$B$3:$J$2003,9,FALSE)</f>
        <v>0</v>
      </c>
    </row>
    <row r="892" spans="1:8">
      <c r="A892" t="str">
        <f>Inv!I892</f>
        <v>J36938</v>
      </c>
      <c r="B892">
        <v>3030</v>
      </c>
      <c r="C892" t="str">
        <f>Inv!B892</f>
        <v>46650</v>
      </c>
      <c r="D892" t="str">
        <f>Inv!A892</f>
        <v>3/4" To 1/2" Reducers</v>
      </c>
      <c r="E892">
        <f>VLOOKUP($C892,Inv!$B$3:$J$2003,2,FALSE)</f>
        <v>0.8</v>
      </c>
      <c r="F892">
        <f>VLOOKUP($C892,Inv!$B$3:$J$2003,5,FALSE)</f>
        <v>44.45</v>
      </c>
      <c r="G892">
        <f>VLOOKUP($C892,Inv!$B$3:$J$2003,3,FALSE)</f>
        <v>1.44</v>
      </c>
      <c r="H892">
        <f ca="1">VLOOKUP($C892,Inv!$B$3:$J$2003,9,FALSE)</f>
        <v>0</v>
      </c>
    </row>
    <row r="893" spans="1:8">
      <c r="A893" t="str">
        <f>Inv!I893</f>
        <v>J36938</v>
      </c>
      <c r="B893">
        <v>3030</v>
      </c>
      <c r="C893" t="str">
        <f>Inv!B893</f>
        <v>46651</v>
      </c>
      <c r="D893" t="str">
        <f>Inv!A893</f>
        <v>1/2" PVC Sched 40</v>
      </c>
      <c r="E893">
        <f>VLOOKUP($C893,Inv!$B$3:$J$2003,2,FALSE)</f>
        <v>0.22</v>
      </c>
      <c r="F893">
        <f>VLOOKUP($C893,Inv!$B$3:$J$2003,5,FALSE)</f>
        <v>44.45</v>
      </c>
      <c r="G893">
        <f>VLOOKUP($C893,Inv!$B$3:$J$2003,3,FALSE)</f>
        <v>0.39600000000000002</v>
      </c>
      <c r="H893">
        <f ca="1">VLOOKUP($C893,Inv!$B$3:$J$2003,9,FALSE)</f>
        <v>0</v>
      </c>
    </row>
    <row r="894" spans="1:8">
      <c r="A894" t="str">
        <f>Inv!I894</f>
        <v>J36938</v>
      </c>
      <c r="B894">
        <v>3030</v>
      </c>
      <c r="C894" t="str">
        <f>Inv!B894</f>
        <v>46652</v>
      </c>
      <c r="D894" t="str">
        <f>Inv!A894</f>
        <v>1/2" PVC Coupler</v>
      </c>
      <c r="E894">
        <f>VLOOKUP($C894,Inv!$B$3:$J$2003,2,FALSE)</f>
        <v>0.13</v>
      </c>
      <c r="F894">
        <f>VLOOKUP($C894,Inv!$B$3:$J$2003,5,FALSE)</f>
        <v>44.45</v>
      </c>
      <c r="G894">
        <f>VLOOKUP($C894,Inv!$B$3:$J$2003,3,FALSE)</f>
        <v>0.23400000000000001</v>
      </c>
      <c r="H894">
        <f ca="1">VLOOKUP($C894,Inv!$B$3:$J$2003,9,FALSE)</f>
        <v>0</v>
      </c>
    </row>
    <row r="895" spans="1:8">
      <c r="A895" t="str">
        <f>Inv!I895</f>
        <v>J36938</v>
      </c>
      <c r="B895">
        <v>3030</v>
      </c>
      <c r="C895" t="str">
        <f>Inv!B895</f>
        <v>46653</v>
      </c>
      <c r="D895" t="str">
        <f>Inv!A895</f>
        <v>1/2" PVC 90 Degree Sweep</v>
      </c>
      <c r="E895">
        <f>VLOOKUP($C895,Inv!$B$3:$J$2003,2,FALSE)</f>
        <v>0.46</v>
      </c>
      <c r="F895">
        <f>VLOOKUP($C895,Inv!$B$3:$J$2003,5,FALSE)</f>
        <v>44.45</v>
      </c>
      <c r="G895">
        <f>VLOOKUP($C895,Inv!$B$3:$J$2003,3,FALSE)</f>
        <v>0.82799999999999996</v>
      </c>
      <c r="H895">
        <f ca="1">VLOOKUP($C895,Inv!$B$3:$J$2003,9,FALSE)</f>
        <v>0</v>
      </c>
    </row>
    <row r="896" spans="1:8">
      <c r="A896" t="str">
        <f>Inv!I896</f>
        <v>J36938</v>
      </c>
      <c r="B896">
        <v>3030</v>
      </c>
      <c r="C896" t="str">
        <f>Inv!B896</f>
        <v>46655</v>
      </c>
      <c r="D896" t="str">
        <f>Inv!A896</f>
        <v>3/4" PVC SCHED 40</v>
      </c>
      <c r="E896">
        <f>VLOOKUP($C896,Inv!$B$3:$J$2003,2,FALSE)</f>
        <v>0.73</v>
      </c>
      <c r="F896">
        <f>VLOOKUP($C896,Inv!$B$3:$J$2003,5,FALSE)</f>
        <v>44.45</v>
      </c>
      <c r="G896">
        <f>VLOOKUP($C896,Inv!$B$3:$J$2003,3,FALSE)</f>
        <v>1.3140000000000001</v>
      </c>
      <c r="H896">
        <f ca="1">VLOOKUP($C896,Inv!$B$3:$J$2003,9,FALSE)</f>
        <v>0</v>
      </c>
    </row>
    <row r="897" spans="1:8">
      <c r="A897" t="str">
        <f>Inv!I897</f>
        <v>J36938</v>
      </c>
      <c r="B897">
        <v>3030</v>
      </c>
      <c r="C897" t="str">
        <f>Inv!B897</f>
        <v>46660</v>
      </c>
      <c r="D897" t="str">
        <f>Inv!A897</f>
        <v>3/4" PVC Coupler</v>
      </c>
      <c r="E897">
        <f>VLOOKUP($C897,Inv!$B$3:$J$2003,2,FALSE)</f>
        <v>0.41299999999999998</v>
      </c>
      <c r="F897">
        <f>VLOOKUP($C897,Inv!$B$3:$J$2003,5,FALSE)</f>
        <v>44.45</v>
      </c>
      <c r="G897">
        <f>VLOOKUP($C897,Inv!$B$3:$J$2003,3,FALSE)</f>
        <v>0.74299999999999999</v>
      </c>
      <c r="H897">
        <f ca="1">VLOOKUP($C897,Inv!$B$3:$J$2003,9,FALSE)</f>
        <v>0</v>
      </c>
    </row>
    <row r="898" spans="1:8">
      <c r="A898" t="str">
        <f>Inv!I898</f>
        <v>J36938</v>
      </c>
      <c r="B898">
        <v>3030</v>
      </c>
      <c r="C898" t="str">
        <f>Inv!B898</f>
        <v>46665</v>
      </c>
      <c r="D898" t="str">
        <f>Inv!A898</f>
        <v>3/4" PVC Adaptor</v>
      </c>
      <c r="E898">
        <f>VLOOKUP($C898,Inv!$B$3:$J$2003,2,FALSE)</f>
        <v>0.58099999999999996</v>
      </c>
      <c r="F898">
        <f>VLOOKUP($C898,Inv!$B$3:$J$2003,5,FALSE)</f>
        <v>44.45</v>
      </c>
      <c r="G898">
        <f>VLOOKUP($C898,Inv!$B$3:$J$2003,3,FALSE)</f>
        <v>1.046</v>
      </c>
      <c r="H898">
        <f ca="1">VLOOKUP($C898,Inv!$B$3:$J$2003,9,FALSE)</f>
        <v>0</v>
      </c>
    </row>
    <row r="899" spans="1:8">
      <c r="A899" t="str">
        <f>Inv!I899</f>
        <v>J36938</v>
      </c>
      <c r="B899">
        <v>3030</v>
      </c>
      <c r="C899" t="str">
        <f>Inv!B899</f>
        <v>46680</v>
      </c>
      <c r="D899" t="str">
        <f>Inv!A899</f>
        <v>3/4" PVC 90 Degree Sweep</v>
      </c>
      <c r="E899">
        <f>VLOOKUP($C899,Inv!$B$3:$J$2003,2,FALSE)</f>
        <v>1.3260000000000001</v>
      </c>
      <c r="F899">
        <f>VLOOKUP($C899,Inv!$B$3:$J$2003,5,FALSE)</f>
        <v>44.45</v>
      </c>
      <c r="G899">
        <f>VLOOKUP($C899,Inv!$B$3:$J$2003,3,FALSE)</f>
        <v>2.387</v>
      </c>
      <c r="H899">
        <f ca="1">VLOOKUP($C899,Inv!$B$3:$J$2003,9,FALSE)</f>
        <v>0</v>
      </c>
    </row>
    <row r="900" spans="1:8">
      <c r="A900" t="str">
        <f>Inv!I900</f>
        <v>J36938</v>
      </c>
      <c r="B900">
        <v>3030</v>
      </c>
      <c r="C900" t="str">
        <f>Inv!B900</f>
        <v>46697</v>
      </c>
      <c r="D900" t="str">
        <f>Inv!A900</f>
        <v>1" Lock Nut (steel)</v>
      </c>
      <c r="E900">
        <f>VLOOKUP($C900,Inv!$B$3:$J$2003,2,FALSE)</f>
        <v>0.39300000000000002</v>
      </c>
      <c r="F900">
        <f>VLOOKUP($C900,Inv!$B$3:$J$2003,5,FALSE)</f>
        <v>44.45</v>
      </c>
      <c r="G900">
        <f>VLOOKUP($C900,Inv!$B$3:$J$2003,3,FALSE)</f>
        <v>0.70699999999999996</v>
      </c>
      <c r="H900">
        <f ca="1">VLOOKUP($C900,Inv!$B$3:$J$2003,9,FALSE)</f>
        <v>0</v>
      </c>
    </row>
    <row r="901" spans="1:8">
      <c r="A901" t="str">
        <f>Inv!I901</f>
        <v>J36938</v>
      </c>
      <c r="B901">
        <v>3030</v>
      </c>
      <c r="C901" t="str">
        <f>Inv!B901</f>
        <v>46705</v>
      </c>
      <c r="D901" t="str">
        <f>Inv!A901</f>
        <v>1" PVC 90 Degree "L"</v>
      </c>
      <c r="E901">
        <f>VLOOKUP($C901,Inv!$B$3:$J$2003,2,FALSE)</f>
        <v>1.1100000000000001</v>
      </c>
      <c r="F901">
        <f>VLOOKUP($C901,Inv!$B$3:$J$2003,5,FALSE)</f>
        <v>44.45</v>
      </c>
      <c r="G901">
        <f>VLOOKUP($C901,Inv!$B$3:$J$2003,3,FALSE)</f>
        <v>1.998</v>
      </c>
      <c r="H901">
        <f ca="1">VLOOKUP($C901,Inv!$B$3:$J$2003,9,FALSE)</f>
        <v>0</v>
      </c>
    </row>
    <row r="902" spans="1:8">
      <c r="A902" t="str">
        <f>Inv!I902</f>
        <v>J36938</v>
      </c>
      <c r="B902">
        <v>3030</v>
      </c>
      <c r="C902" t="str">
        <f>Inv!B902</f>
        <v>46710</v>
      </c>
      <c r="D902" t="str">
        <f>Inv!A902</f>
        <v>1" PVC Adaptor</v>
      </c>
      <c r="E902">
        <f>VLOOKUP($C902,Inv!$B$3:$J$2003,2,FALSE)</f>
        <v>0.749</v>
      </c>
      <c r="F902">
        <f>VLOOKUP($C902,Inv!$B$3:$J$2003,5,FALSE)</f>
        <v>44.45</v>
      </c>
      <c r="G902">
        <f>VLOOKUP($C902,Inv!$B$3:$J$2003,3,FALSE)</f>
        <v>1.3480000000000001</v>
      </c>
      <c r="H902">
        <f ca="1">VLOOKUP($C902,Inv!$B$3:$J$2003,9,FALSE)</f>
        <v>0</v>
      </c>
    </row>
    <row r="903" spans="1:8">
      <c r="A903" t="str">
        <f>Inv!I903</f>
        <v>J36938</v>
      </c>
      <c r="B903">
        <v>3030</v>
      </c>
      <c r="C903" t="str">
        <f>Inv!B903</f>
        <v>46715</v>
      </c>
      <c r="D903" t="str">
        <f>Inv!A903</f>
        <v>1" PVC Sched 40</v>
      </c>
      <c r="E903">
        <f>VLOOKUP($C903,Inv!$B$3:$J$2003,2,FALSE)</f>
        <v>1.1459999999999999</v>
      </c>
      <c r="F903">
        <f>VLOOKUP($C903,Inv!$B$3:$J$2003,5,FALSE)</f>
        <v>44.45</v>
      </c>
      <c r="G903">
        <f>VLOOKUP($C903,Inv!$B$3:$J$2003,3,FALSE)</f>
        <v>2.0630000000000002</v>
      </c>
      <c r="H903">
        <f ca="1">VLOOKUP($C903,Inv!$B$3:$J$2003,9,FALSE)</f>
        <v>0</v>
      </c>
    </row>
    <row r="904" spans="1:8">
      <c r="A904" t="str">
        <f>Inv!I904</f>
        <v>J36938</v>
      </c>
      <c r="B904">
        <v>3030</v>
      </c>
      <c r="C904" t="str">
        <f>Inv!B904</f>
        <v>46725</v>
      </c>
      <c r="D904" t="str">
        <f>Inv!A904</f>
        <v>1" PVC 90 Degree Sweep</v>
      </c>
      <c r="E904">
        <f>VLOOKUP($C904,Inv!$B$3:$J$2003,2,FALSE)</f>
        <v>1.9910000000000001</v>
      </c>
      <c r="F904">
        <f>VLOOKUP($C904,Inv!$B$3:$J$2003,5,FALSE)</f>
        <v>44.45</v>
      </c>
      <c r="G904">
        <f>VLOOKUP($C904,Inv!$B$3:$J$2003,3,FALSE)</f>
        <v>3.5840000000000001</v>
      </c>
      <c r="H904">
        <f ca="1">VLOOKUP($C904,Inv!$B$3:$J$2003,9,FALSE)</f>
        <v>0</v>
      </c>
    </row>
    <row r="905" spans="1:8">
      <c r="A905" t="str">
        <f>Inv!I905</f>
        <v>J36938</v>
      </c>
      <c r="B905">
        <v>3030</v>
      </c>
      <c r="C905" t="str">
        <f>Inv!B905</f>
        <v>46730</v>
      </c>
      <c r="D905" t="str">
        <f>Inv!A905</f>
        <v>1" PVC Coupling</v>
      </c>
      <c r="E905">
        <f>VLOOKUP($C905,Inv!$B$3:$J$2003,2,FALSE)</f>
        <v>0.45800000000000002</v>
      </c>
      <c r="F905">
        <f>VLOOKUP($C905,Inv!$B$3:$J$2003,5,FALSE)</f>
        <v>44.45</v>
      </c>
      <c r="G905">
        <f>VLOOKUP($C905,Inv!$B$3:$J$2003,3,FALSE)</f>
        <v>0.82399999999999995</v>
      </c>
      <c r="H905">
        <f ca="1">VLOOKUP($C905,Inv!$B$3:$J$2003,9,FALSE)</f>
        <v>0</v>
      </c>
    </row>
    <row r="906" spans="1:8">
      <c r="A906" t="str">
        <f>Inv!I906</f>
        <v>J36938</v>
      </c>
      <c r="B906">
        <v>3030</v>
      </c>
      <c r="C906" t="str">
        <f>Inv!B906</f>
        <v>46732</v>
      </c>
      <c r="D906" t="str">
        <f>Inv!A906</f>
        <v>1 1/2" PVC Sched 40</v>
      </c>
      <c r="E906">
        <f>VLOOKUP($C906,Inv!$B$3:$J$2003,2,FALSE)</f>
        <v>0.72799999999999998</v>
      </c>
      <c r="F906">
        <f>VLOOKUP($C906,Inv!$B$3:$J$2003,5,FALSE)</f>
        <v>44.45</v>
      </c>
      <c r="G906">
        <f>VLOOKUP($C906,Inv!$B$3:$J$2003,3,FALSE)</f>
        <v>1.3109999999999999</v>
      </c>
      <c r="H906">
        <f ca="1">VLOOKUP($C906,Inv!$B$3:$J$2003,9,FALSE)</f>
        <v>0</v>
      </c>
    </row>
    <row r="907" spans="1:8">
      <c r="A907" t="str">
        <f>Inv!I907</f>
        <v>J36938</v>
      </c>
      <c r="B907">
        <v>3030</v>
      </c>
      <c r="C907" t="str">
        <f>Inv!B907</f>
        <v>46733</v>
      </c>
      <c r="D907" t="str">
        <f>Inv!A907</f>
        <v>1 1/2" PVC Coupler</v>
      </c>
      <c r="E907">
        <f>VLOOKUP($C907,Inv!$B$3:$J$2003,2,FALSE)</f>
        <v>1.1000000000000001</v>
      </c>
      <c r="F907">
        <f>VLOOKUP($C907,Inv!$B$3:$J$2003,5,FALSE)</f>
        <v>44.45</v>
      </c>
      <c r="G907">
        <f>VLOOKUP($C907,Inv!$B$3:$J$2003,3,FALSE)</f>
        <v>1.98</v>
      </c>
      <c r="H907">
        <f ca="1">VLOOKUP($C907,Inv!$B$3:$J$2003,9,FALSE)</f>
        <v>0</v>
      </c>
    </row>
    <row r="908" spans="1:8">
      <c r="A908" t="str">
        <f>Inv!I908</f>
        <v>J36938</v>
      </c>
      <c r="B908">
        <v>3030</v>
      </c>
      <c r="C908" t="str">
        <f>Inv!B908</f>
        <v>46734</v>
      </c>
      <c r="D908" t="str">
        <f>Inv!A908</f>
        <v>1 1/2" PVC 90 Degree Sweep</v>
      </c>
      <c r="E908">
        <f>VLOOKUP($C908,Inv!$B$3:$J$2003,2,FALSE)</f>
        <v>4.33</v>
      </c>
      <c r="F908">
        <f>VLOOKUP($C908,Inv!$B$3:$J$2003,5,FALSE)</f>
        <v>44.45</v>
      </c>
      <c r="G908">
        <f>VLOOKUP($C908,Inv!$B$3:$J$2003,3,FALSE)</f>
        <v>7.7949999999999999</v>
      </c>
      <c r="H908">
        <f ca="1">VLOOKUP($C908,Inv!$B$3:$J$2003,9,FALSE)</f>
        <v>0</v>
      </c>
    </row>
    <row r="909" spans="1:8">
      <c r="A909" t="str">
        <f>Inv!I909</f>
        <v>J36938</v>
      </c>
      <c r="B909">
        <v>3030</v>
      </c>
      <c r="C909" t="str">
        <f>Inv!B909</f>
        <v>46735</v>
      </c>
      <c r="D909" t="str">
        <f>Inv!A909</f>
        <v>3/8" Flex (Aluminum)</v>
      </c>
      <c r="E909">
        <f>VLOOKUP($C909,Inv!$B$3:$J$2003,2,FALSE)</f>
        <v>0.55800000000000005</v>
      </c>
      <c r="F909">
        <f>VLOOKUP($C909,Inv!$B$3:$J$2003,5,FALSE)</f>
        <v>44.45</v>
      </c>
      <c r="G909">
        <f>VLOOKUP($C909,Inv!$B$3:$J$2003,3,FALSE)</f>
        <v>1.0049999999999999</v>
      </c>
      <c r="H909">
        <f ca="1">VLOOKUP($C909,Inv!$B$3:$J$2003,9,FALSE)</f>
        <v>0</v>
      </c>
    </row>
    <row r="910" spans="1:8">
      <c r="A910" t="str">
        <f>Inv!I910</f>
        <v>J36938</v>
      </c>
      <c r="B910">
        <v>3030</v>
      </c>
      <c r="C910" t="str">
        <f>Inv!B910</f>
        <v>46740</v>
      </c>
      <c r="D910" t="str">
        <f>Inv!A910</f>
        <v>3/8" Flex Connectors</v>
      </c>
      <c r="E910">
        <f>VLOOKUP($C910,Inv!$B$3:$J$2003,2,FALSE)</f>
        <v>0.67300000000000004</v>
      </c>
      <c r="F910">
        <f>VLOOKUP($C910,Inv!$B$3:$J$2003,5,FALSE)</f>
        <v>44.45</v>
      </c>
      <c r="G910">
        <f>VLOOKUP($C910,Inv!$B$3:$J$2003,3,FALSE)</f>
        <v>1.212</v>
      </c>
      <c r="H910">
        <f ca="1">VLOOKUP($C910,Inv!$B$3:$J$2003,9,FALSE)</f>
        <v>0</v>
      </c>
    </row>
    <row r="911" spans="1:8">
      <c r="A911" t="str">
        <f>Inv!I911</f>
        <v>J36938</v>
      </c>
      <c r="B911">
        <v>3030</v>
      </c>
      <c r="C911" t="str">
        <f>Inv!B911</f>
        <v>46741</v>
      </c>
      <c r="D911" t="str">
        <f>Inv!A911</f>
        <v>3/8" Half Strap</v>
      </c>
      <c r="E911">
        <f>VLOOKUP($C911,Inv!$B$3:$J$2003,2,FALSE)</f>
        <v>0.08</v>
      </c>
      <c r="F911">
        <f>VLOOKUP($C911,Inv!$B$3:$J$2003,5,FALSE)</f>
        <v>44.45</v>
      </c>
      <c r="G911">
        <f>VLOOKUP($C911,Inv!$B$3:$J$2003,3,FALSE)</f>
        <v>0.14399999999999999</v>
      </c>
      <c r="H911">
        <f ca="1">VLOOKUP($C911,Inv!$B$3:$J$2003,9,FALSE)</f>
        <v>0</v>
      </c>
    </row>
    <row r="912" spans="1:8">
      <c r="A912" t="str">
        <f>Inv!I912</f>
        <v>J36938</v>
      </c>
      <c r="B912">
        <v>3030</v>
      </c>
      <c r="C912" t="str">
        <f>Inv!B912</f>
        <v>46745</v>
      </c>
      <c r="D912" t="str">
        <f>Inv!A912</f>
        <v>MC Cable 12ga Al w/Grd Solid</v>
      </c>
      <c r="E912">
        <f>VLOOKUP($C912,Inv!$B$3:$J$2003,2,FALSE)</f>
        <v>0.99</v>
      </c>
      <c r="F912">
        <f>VLOOKUP($C912,Inv!$B$3:$J$2003,5,FALSE)</f>
        <v>44.45</v>
      </c>
      <c r="G912">
        <f>VLOOKUP($C912,Inv!$B$3:$J$2003,3,FALSE)</f>
        <v>1.782</v>
      </c>
      <c r="H912">
        <f ca="1">VLOOKUP($C912,Inv!$B$3:$J$2003,9,FALSE)</f>
        <v>0</v>
      </c>
    </row>
    <row r="913" spans="1:8">
      <c r="A913" t="str">
        <f>Inv!I913</f>
        <v>J36938</v>
      </c>
      <c r="B913">
        <v>3030</v>
      </c>
      <c r="C913" t="str">
        <f>Inv!B913</f>
        <v>46750</v>
      </c>
      <c r="D913" t="str">
        <f>Inv!A913</f>
        <v>MC Cable 12ga Al w/Grd Strand</v>
      </c>
      <c r="E913">
        <f>VLOOKUP($C913,Inv!$B$3:$J$2003,2,FALSE)</f>
        <v>1.0820000000000001</v>
      </c>
      <c r="F913">
        <f>VLOOKUP($C913,Inv!$B$3:$J$2003,5,FALSE)</f>
        <v>44.45</v>
      </c>
      <c r="G913">
        <f>VLOOKUP($C913,Inv!$B$3:$J$2003,3,FALSE)</f>
        <v>1.948</v>
      </c>
      <c r="H913">
        <f ca="1">VLOOKUP($C913,Inv!$B$3:$J$2003,9,FALSE)</f>
        <v>0</v>
      </c>
    </row>
    <row r="914" spans="1:8">
      <c r="A914" t="str">
        <f>Inv!I914</f>
        <v>J36938</v>
      </c>
      <c r="B914">
        <v>3030</v>
      </c>
      <c r="C914" t="str">
        <f>Inv!B914</f>
        <v>46755</v>
      </c>
      <c r="D914" t="str">
        <f>Inv!A914</f>
        <v>3/8 Push in MC Cable connector</v>
      </c>
      <c r="E914">
        <f>VLOOKUP($C914,Inv!$B$3:$J$2003,2,FALSE)</f>
        <v>1.1559999999999999</v>
      </c>
      <c r="F914">
        <f>VLOOKUP($C914,Inv!$B$3:$J$2003,5,FALSE)</f>
        <v>44.45</v>
      </c>
      <c r="G914">
        <f>VLOOKUP($C914,Inv!$B$3:$J$2003,3,FALSE)</f>
        <v>2.081</v>
      </c>
      <c r="H914">
        <f ca="1">VLOOKUP($C914,Inv!$B$3:$J$2003,9,FALSE)</f>
        <v>0</v>
      </c>
    </row>
    <row r="915" spans="1:8">
      <c r="A915" t="str">
        <f>Inv!I915</f>
        <v>J36938</v>
      </c>
      <c r="B915">
        <v>3030</v>
      </c>
      <c r="C915" t="str">
        <f>Inv!B915</f>
        <v>46760</v>
      </c>
      <c r="D915" t="str">
        <f>Inv!A915</f>
        <v>3/8 2 Screw MC Cable Connector</v>
      </c>
      <c r="E915">
        <f>VLOOKUP($C915,Inv!$B$3:$J$2003,2,FALSE)</f>
        <v>0.56899999999999995</v>
      </c>
      <c r="F915">
        <f>VLOOKUP($C915,Inv!$B$3:$J$2003,5,FALSE)</f>
        <v>44.45</v>
      </c>
      <c r="G915">
        <f>VLOOKUP($C915,Inv!$B$3:$J$2003,3,FALSE)</f>
        <v>1.024</v>
      </c>
      <c r="H915">
        <f ca="1">VLOOKUP($C915,Inv!$B$3:$J$2003,9,FALSE)</f>
        <v>0</v>
      </c>
    </row>
    <row r="916" spans="1:8">
      <c r="A916" t="str">
        <f>Inv!I916</f>
        <v>J36938</v>
      </c>
      <c r="B916">
        <v>3030</v>
      </c>
      <c r="C916" t="str">
        <f>Inv!B916</f>
        <v>46770</v>
      </c>
      <c r="D916" t="str">
        <f>Inv!A916</f>
        <v>3/8" Liquidtight Connectors</v>
      </c>
      <c r="E916">
        <f>VLOOKUP($C916,Inv!$B$3:$J$2003,2,FALSE)</f>
        <v>3.08</v>
      </c>
      <c r="F916">
        <f>VLOOKUP($C916,Inv!$B$3:$J$2003,5,FALSE)</f>
        <v>44.45</v>
      </c>
      <c r="G916">
        <f>VLOOKUP($C916,Inv!$B$3:$J$2003,3,FALSE)</f>
        <v>5.5449999999999999</v>
      </c>
      <c r="H916">
        <f ca="1">VLOOKUP($C916,Inv!$B$3:$J$2003,9,FALSE)</f>
        <v>0</v>
      </c>
    </row>
    <row r="917" spans="1:8">
      <c r="A917" t="str">
        <f>Inv!I917</f>
        <v>J36938</v>
      </c>
      <c r="B917">
        <v>3030</v>
      </c>
      <c r="C917" t="str">
        <f>Inv!B917</f>
        <v>46775</v>
      </c>
      <c r="D917" t="str">
        <f>Inv!A917</f>
        <v>3/8" Liquidtight 90'S</v>
      </c>
      <c r="E917">
        <f>VLOOKUP($C917,Inv!$B$3:$J$2003,2,FALSE)</f>
        <v>5.5</v>
      </c>
      <c r="F917">
        <f>VLOOKUP($C917,Inv!$B$3:$J$2003,5,FALSE)</f>
        <v>44.45</v>
      </c>
      <c r="G917">
        <f>VLOOKUP($C917,Inv!$B$3:$J$2003,3,FALSE)</f>
        <v>9.9009999999999998</v>
      </c>
      <c r="H917">
        <f ca="1">VLOOKUP($C917,Inv!$B$3:$J$2003,9,FALSE)</f>
        <v>0</v>
      </c>
    </row>
    <row r="918" spans="1:8">
      <c r="A918" t="str">
        <f>Inv!I918</f>
        <v>J36938</v>
      </c>
      <c r="B918">
        <v>3030</v>
      </c>
      <c r="C918" t="str">
        <f>Inv!B918</f>
        <v>46780</v>
      </c>
      <c r="D918" t="str">
        <f>Inv!A918</f>
        <v>1/2" Flex (Aluminum)</v>
      </c>
      <c r="E918">
        <f>VLOOKUP($C918,Inv!$B$3:$J$2003,2,FALSE)</f>
        <v>0.376</v>
      </c>
      <c r="F918">
        <f>VLOOKUP($C918,Inv!$B$3:$J$2003,5,FALSE)</f>
        <v>44.45</v>
      </c>
      <c r="G918">
        <f>VLOOKUP($C918,Inv!$B$3:$J$2003,3,FALSE)</f>
        <v>0.67700000000000005</v>
      </c>
      <c r="H918">
        <f ca="1">VLOOKUP($C918,Inv!$B$3:$J$2003,9,FALSE)</f>
        <v>0</v>
      </c>
    </row>
    <row r="919" spans="1:8">
      <c r="A919" t="str">
        <f>Inv!I919</f>
        <v>J36938</v>
      </c>
      <c r="B919">
        <v>3030</v>
      </c>
      <c r="C919" t="str">
        <f>Inv!B919</f>
        <v>46785</v>
      </c>
      <c r="D919" t="str">
        <f>Inv!A919</f>
        <v>1/2'' Flex Connectors</v>
      </c>
      <c r="E919">
        <f>VLOOKUP($C919,Inv!$B$3:$J$2003,2,FALSE)</f>
        <v>0.28000000000000003</v>
      </c>
      <c r="F919">
        <f>VLOOKUP($C919,Inv!$B$3:$J$2003,5,FALSE)</f>
        <v>44.45</v>
      </c>
      <c r="G919">
        <f>VLOOKUP($C919,Inv!$B$3:$J$2003,3,FALSE)</f>
        <v>0.504</v>
      </c>
      <c r="H919">
        <f ca="1">VLOOKUP($C919,Inv!$B$3:$J$2003,9,FALSE)</f>
        <v>0</v>
      </c>
    </row>
    <row r="920" spans="1:8">
      <c r="A920" t="str">
        <f>Inv!I920</f>
        <v>J36938</v>
      </c>
      <c r="B920">
        <v>3030</v>
      </c>
      <c r="C920" t="str">
        <f>Inv!B920</f>
        <v>46786</v>
      </c>
      <c r="D920" t="str">
        <f>Inv!A920</f>
        <v>1/2" Flex 90 Connector</v>
      </c>
      <c r="E920">
        <f>VLOOKUP($C920,Inv!$B$3:$J$2003,2,FALSE)</f>
        <v>0.76600000000000001</v>
      </c>
      <c r="F920">
        <f>VLOOKUP($C920,Inv!$B$3:$J$2003,5,FALSE)</f>
        <v>44.45</v>
      </c>
      <c r="G920">
        <f>VLOOKUP($C920,Inv!$B$3:$J$2003,3,FALSE)</f>
        <v>1.379</v>
      </c>
      <c r="H920">
        <f ca="1">VLOOKUP($C920,Inv!$B$3:$J$2003,9,FALSE)</f>
        <v>0</v>
      </c>
    </row>
    <row r="921" spans="1:8">
      <c r="A921" t="str">
        <f>Inv!I921</f>
        <v>J36938</v>
      </c>
      <c r="B921">
        <v>3030</v>
      </c>
      <c r="C921" t="str">
        <f>Inv!B921</f>
        <v>46787</v>
      </c>
      <c r="D921" t="str">
        <f>Inv!A921</f>
        <v>1/2" Flex Screw-In Coupling</v>
      </c>
      <c r="E921">
        <f>VLOOKUP($C921,Inv!$B$3:$J$2003,2,FALSE)</f>
        <v>0.69199999999999995</v>
      </c>
      <c r="F921">
        <f>VLOOKUP($C921,Inv!$B$3:$J$2003,5,FALSE)</f>
        <v>44.45</v>
      </c>
      <c r="G921">
        <f>VLOOKUP($C921,Inv!$B$3:$J$2003,3,FALSE)</f>
        <v>1.246</v>
      </c>
      <c r="H921">
        <f ca="1">VLOOKUP($C921,Inv!$B$3:$J$2003,9,FALSE)</f>
        <v>0</v>
      </c>
    </row>
    <row r="922" spans="1:8">
      <c r="A922" t="str">
        <f>Inv!I922</f>
        <v>J36938</v>
      </c>
      <c r="B922">
        <v>3030</v>
      </c>
      <c r="C922" t="str">
        <f>Inv!B922</f>
        <v>46790</v>
      </c>
      <c r="D922" t="str">
        <f>Inv!A922</f>
        <v>1/2" Liquidtight Flex</v>
      </c>
      <c r="E922">
        <f>VLOOKUP($C922,Inv!$B$3:$J$2003,2,FALSE)</f>
        <v>0.30299999999999999</v>
      </c>
      <c r="F922">
        <f>VLOOKUP($C922,Inv!$B$3:$J$2003,5,FALSE)</f>
        <v>44.45</v>
      </c>
      <c r="G922">
        <f>VLOOKUP($C922,Inv!$B$3:$J$2003,3,FALSE)</f>
        <v>0.54500000000000004</v>
      </c>
      <c r="H922">
        <f ca="1">VLOOKUP($C922,Inv!$B$3:$J$2003,9,FALSE)</f>
        <v>0</v>
      </c>
    </row>
    <row r="923" spans="1:8">
      <c r="A923" t="str">
        <f>Inv!I923</f>
        <v>J36938</v>
      </c>
      <c r="B923">
        <v>3030</v>
      </c>
      <c r="C923" t="str">
        <f>Inv!B923</f>
        <v>46795</v>
      </c>
      <c r="D923" t="str">
        <f>Inv!A923</f>
        <v>1/2" Liquidtight Connectors</v>
      </c>
      <c r="E923">
        <f>VLOOKUP($C923,Inv!$B$3:$J$2003,2,FALSE)</f>
        <v>3.274</v>
      </c>
      <c r="F923">
        <f>VLOOKUP($C923,Inv!$B$3:$J$2003,5,FALSE)</f>
        <v>44.45</v>
      </c>
      <c r="G923">
        <f>VLOOKUP($C923,Inv!$B$3:$J$2003,3,FALSE)</f>
        <v>5.8940000000000001</v>
      </c>
      <c r="H923">
        <f ca="1">VLOOKUP($C923,Inv!$B$3:$J$2003,9,FALSE)</f>
        <v>0</v>
      </c>
    </row>
    <row r="924" spans="1:8">
      <c r="A924" t="str">
        <f>Inv!I924</f>
        <v>J36938</v>
      </c>
      <c r="B924">
        <v>3030</v>
      </c>
      <c r="C924" t="str">
        <f>Inv!B924</f>
        <v>46800</v>
      </c>
      <c r="D924" t="str">
        <f>Inv!A924</f>
        <v>1/2" Liquidtight 90'S</v>
      </c>
      <c r="E924">
        <f>VLOOKUP($C924,Inv!$B$3:$J$2003,2,FALSE)</f>
        <v>6.1539999999999999</v>
      </c>
      <c r="F924">
        <f>VLOOKUP($C924,Inv!$B$3:$J$2003,5,FALSE)</f>
        <v>44.45</v>
      </c>
      <c r="G924">
        <f>VLOOKUP($C924,Inv!$B$3:$J$2003,3,FALSE)</f>
        <v>11.077999999999999</v>
      </c>
      <c r="H924">
        <f ca="1">VLOOKUP($C924,Inv!$B$3:$J$2003,9,FALSE)</f>
        <v>0</v>
      </c>
    </row>
    <row r="925" spans="1:8">
      <c r="A925" t="str">
        <f>Inv!I925</f>
        <v>J36938</v>
      </c>
      <c r="B925">
        <v>3030</v>
      </c>
      <c r="C925" t="str">
        <f>Inv!B925</f>
        <v>46810</v>
      </c>
      <c r="D925" t="str">
        <f>Inv!A925</f>
        <v>Female Cord Plug NEMA515R</v>
      </c>
      <c r="E925">
        <f>VLOOKUP($C925,Inv!$B$3:$J$2003,2,FALSE)</f>
        <v>16.05</v>
      </c>
      <c r="F925">
        <f>VLOOKUP($C925,Inv!$B$3:$J$2003,5,FALSE)</f>
        <v>44.45</v>
      </c>
      <c r="G925">
        <f>VLOOKUP($C925,Inv!$B$3:$J$2003,3,FALSE)</f>
        <v>28.893000000000001</v>
      </c>
      <c r="H925">
        <f ca="1">VLOOKUP($C925,Inv!$B$3:$J$2003,9,FALSE)</f>
        <v>0</v>
      </c>
    </row>
    <row r="926" spans="1:8">
      <c r="A926" t="str">
        <f>Inv!I926</f>
        <v>J36938</v>
      </c>
      <c r="B926">
        <v>3030</v>
      </c>
      <c r="C926" t="str">
        <f>Inv!B926</f>
        <v>46815</v>
      </c>
      <c r="D926" t="str">
        <f>Inv!A926</f>
        <v>Male Cord Plug NEMA5-15P</v>
      </c>
      <c r="E926">
        <f>VLOOKUP($C926,Inv!$B$3:$J$2003,2,FALSE)</f>
        <v>9.6999999999999993</v>
      </c>
      <c r="F926">
        <f>VLOOKUP($C926,Inv!$B$3:$J$2003,5,FALSE)</f>
        <v>44.45</v>
      </c>
      <c r="G926">
        <f>VLOOKUP($C926,Inv!$B$3:$J$2003,3,FALSE)</f>
        <v>17.462</v>
      </c>
      <c r="H926">
        <f ca="1">VLOOKUP($C926,Inv!$B$3:$J$2003,9,FALSE)</f>
        <v>0</v>
      </c>
    </row>
    <row r="927" spans="1:8">
      <c r="A927" t="str">
        <f>Inv!I927</f>
        <v>J36938</v>
      </c>
      <c r="B927">
        <v>3030</v>
      </c>
      <c r="C927" t="str">
        <f>Inv!B927</f>
        <v>46825</v>
      </c>
      <c r="D927" t="str">
        <f>Inv!A927</f>
        <v>Standard Wall Toggle Switch</v>
      </c>
      <c r="E927">
        <f>VLOOKUP($C927,Inv!$B$3:$J$2003,2,FALSE)</f>
        <v>2.2000000000000002</v>
      </c>
      <c r="F927">
        <f>VLOOKUP($C927,Inv!$B$3:$J$2003,5,FALSE)</f>
        <v>44.45</v>
      </c>
      <c r="G927">
        <f>VLOOKUP($C927,Inv!$B$3:$J$2003,3,FALSE)</f>
        <v>3.96</v>
      </c>
      <c r="H927">
        <f ca="1">VLOOKUP($C927,Inv!$B$3:$J$2003,9,FALSE)</f>
        <v>0</v>
      </c>
    </row>
    <row r="928" spans="1:8">
      <c r="A928" t="str">
        <f>Inv!I928</f>
        <v>J36938</v>
      </c>
      <c r="B928">
        <v>3030</v>
      </c>
      <c r="C928" t="str">
        <f>Inv!B928</f>
        <v>46827</v>
      </c>
      <c r="D928" t="str">
        <f>Inv!A928</f>
        <v>60Amp Disconnect Box</v>
      </c>
      <c r="E928">
        <f>VLOOKUP($C928,Inv!$B$3:$J$2003,2,FALSE)</f>
        <v>7.5380000000000003</v>
      </c>
      <c r="F928">
        <f>VLOOKUP($C928,Inv!$B$3:$J$2003,5,FALSE)</f>
        <v>44.45</v>
      </c>
      <c r="G928">
        <f>VLOOKUP($C928,Inv!$B$3:$J$2003,3,FALSE)</f>
        <v>13.57</v>
      </c>
      <c r="H928">
        <f ca="1">VLOOKUP($C928,Inv!$B$3:$J$2003,9,FALSE)</f>
        <v>0</v>
      </c>
    </row>
    <row r="929" spans="1:8">
      <c r="A929" t="str">
        <f>Inv!I929</f>
        <v>J36938</v>
      </c>
      <c r="B929">
        <v>3030</v>
      </c>
      <c r="C929" t="str">
        <f>Inv!B929</f>
        <v>46835</v>
      </c>
      <c r="D929" t="str">
        <f>Inv!A929</f>
        <v>On-Off Toggle Switch W/boot</v>
      </c>
      <c r="E929">
        <f>VLOOKUP($C929,Inv!$B$3:$J$2003,2,FALSE)</f>
        <v>5.59</v>
      </c>
      <c r="F929">
        <f>VLOOKUP($C929,Inv!$B$3:$J$2003,5,FALSE)</f>
        <v>44.45</v>
      </c>
      <c r="G929">
        <f>VLOOKUP($C929,Inv!$B$3:$J$2003,3,FALSE)</f>
        <v>10.063000000000001</v>
      </c>
      <c r="H929">
        <f ca="1">VLOOKUP($C929,Inv!$B$3:$J$2003,9,FALSE)</f>
        <v>0</v>
      </c>
    </row>
    <row r="930" spans="1:8">
      <c r="A930" t="str">
        <f>Inv!I930</f>
        <v>J36938</v>
      </c>
      <c r="B930">
        <v>3030</v>
      </c>
      <c r="C930" t="str">
        <f>Inv!B930</f>
        <v>46836</v>
      </c>
      <c r="D930" t="str">
        <f>Inv!A930</f>
        <v>UL Ground Bar</v>
      </c>
      <c r="E930">
        <f>VLOOKUP($C930,Inv!$B$3:$J$2003,2,FALSE)</f>
        <v>8.1460000000000008</v>
      </c>
      <c r="F930">
        <f>VLOOKUP($C930,Inv!$B$3:$J$2003,5,FALSE)</f>
        <v>44.45</v>
      </c>
      <c r="G930">
        <f>VLOOKUP($C930,Inv!$B$3:$J$2003,3,FALSE)</f>
        <v>14.664</v>
      </c>
      <c r="H930">
        <f ca="1">VLOOKUP($C930,Inv!$B$3:$J$2003,9,FALSE)</f>
        <v>0</v>
      </c>
    </row>
    <row r="931" spans="1:8">
      <c r="A931" t="str">
        <f>Inv!I931</f>
        <v>J36938</v>
      </c>
      <c r="B931">
        <v>3030</v>
      </c>
      <c r="C931" t="str">
        <f>Inv!B931</f>
        <v>46840</v>
      </c>
      <c r="D931" t="str">
        <f>Inv!A931</f>
        <v>2x4 Weatherproof Bell Box</v>
      </c>
      <c r="E931">
        <f>VLOOKUP($C931,Inv!$B$3:$J$2003,2,FALSE)</f>
        <v>4.4560000000000004</v>
      </c>
      <c r="F931">
        <f>VLOOKUP($C931,Inv!$B$3:$J$2003,5,FALSE)</f>
        <v>44.45</v>
      </c>
      <c r="G931">
        <f>VLOOKUP($C931,Inv!$B$3:$J$2003,3,FALSE)</f>
        <v>8.0220000000000002</v>
      </c>
      <c r="H931">
        <f ca="1">VLOOKUP($C931,Inv!$B$3:$J$2003,9,FALSE)</f>
        <v>0</v>
      </c>
    </row>
    <row r="932" spans="1:8">
      <c r="A932" t="str">
        <f>Inv!I932</f>
        <v>J36938</v>
      </c>
      <c r="B932">
        <v>3030</v>
      </c>
      <c r="C932" t="str">
        <f>Inv!B932</f>
        <v>46845</v>
      </c>
      <c r="D932" t="str">
        <f>Inv!A932</f>
        <v>2x4 Weatherproof Box Cover</v>
      </c>
      <c r="E932">
        <f>VLOOKUP($C932,Inv!$B$3:$J$2003,2,FALSE)</f>
        <v>1.4870000000000001</v>
      </c>
      <c r="F932">
        <f>VLOOKUP($C932,Inv!$B$3:$J$2003,5,FALSE)</f>
        <v>44.45</v>
      </c>
      <c r="G932">
        <f>VLOOKUP($C932,Inv!$B$3:$J$2003,3,FALSE)</f>
        <v>2.677</v>
      </c>
      <c r="H932">
        <f ca="1">VLOOKUP($C932,Inv!$B$3:$J$2003,9,FALSE)</f>
        <v>0</v>
      </c>
    </row>
    <row r="933" spans="1:8">
      <c r="A933" t="str">
        <f>Inv!I933</f>
        <v>J36938</v>
      </c>
      <c r="B933">
        <v>3030</v>
      </c>
      <c r="C933" t="str">
        <f>Inv!B933</f>
        <v>46850</v>
      </c>
      <c r="D933" t="str">
        <f>Inv!A933</f>
        <v>2x4 Weatherproof Switch Cover</v>
      </c>
      <c r="E933">
        <f>VLOOKUP($C933,Inv!$B$3:$J$2003,2,FALSE)</f>
        <v>2.94</v>
      </c>
      <c r="F933">
        <f>VLOOKUP($C933,Inv!$B$3:$J$2003,5,FALSE)</f>
        <v>44.45</v>
      </c>
      <c r="G933">
        <f>VLOOKUP($C933,Inv!$B$3:$J$2003,3,FALSE)</f>
        <v>5.2930000000000001</v>
      </c>
      <c r="H933">
        <f ca="1">VLOOKUP($C933,Inv!$B$3:$J$2003,9,FALSE)</f>
        <v>0</v>
      </c>
    </row>
    <row r="934" spans="1:8">
      <c r="A934" t="str">
        <f>Inv!I934</f>
        <v>J36938</v>
      </c>
      <c r="B934">
        <v>3030</v>
      </c>
      <c r="C934" t="str">
        <f>Inv!B934</f>
        <v>46855</v>
      </c>
      <c r="D934" t="str">
        <f>Inv!A934</f>
        <v>2x4 Handi Box</v>
      </c>
      <c r="E934">
        <f>VLOOKUP($C934,Inv!$B$3:$J$2003,2,FALSE)</f>
        <v>0.73799999999999999</v>
      </c>
      <c r="F934">
        <f>VLOOKUP($C934,Inv!$B$3:$J$2003,5,FALSE)</f>
        <v>44.45</v>
      </c>
      <c r="G934">
        <f>VLOOKUP($C934,Inv!$B$3:$J$2003,3,FALSE)</f>
        <v>1.329</v>
      </c>
      <c r="H934">
        <f ca="1">VLOOKUP($C934,Inv!$B$3:$J$2003,9,FALSE)</f>
        <v>0</v>
      </c>
    </row>
    <row r="935" spans="1:8">
      <c r="A935" t="str">
        <f>Inv!I935</f>
        <v>J36938</v>
      </c>
      <c r="B935">
        <v>3030</v>
      </c>
      <c r="C935" t="str">
        <f>Inv!B935</f>
        <v>46860</v>
      </c>
      <c r="D935" t="str">
        <f>Inv!A935</f>
        <v>2x4 Handi Box Lid</v>
      </c>
      <c r="E935">
        <f>VLOOKUP($C935,Inv!$B$3:$J$2003,2,FALSE)</f>
        <v>0.70099999999999996</v>
      </c>
      <c r="F935">
        <f>VLOOKUP($C935,Inv!$B$3:$J$2003,5,FALSE)</f>
        <v>44.45</v>
      </c>
      <c r="G935">
        <f>VLOOKUP($C935,Inv!$B$3:$J$2003,3,FALSE)</f>
        <v>1.262</v>
      </c>
      <c r="H935">
        <f ca="1">VLOOKUP($C935,Inv!$B$3:$J$2003,9,FALSE)</f>
        <v>0</v>
      </c>
    </row>
    <row r="936" spans="1:8">
      <c r="A936" t="str">
        <f>Inv!I936</f>
        <v>J36938</v>
      </c>
      <c r="B936">
        <v>3030</v>
      </c>
      <c r="C936" t="str">
        <f>Inv!B936</f>
        <v>46865</v>
      </c>
      <c r="D936" t="str">
        <f>Inv!A936</f>
        <v>4x4 Handi-Box w/Lid</v>
      </c>
      <c r="E936">
        <f>VLOOKUP($C936,Inv!$B$3:$J$2003,2,FALSE)</f>
        <v>3.0209999999999999</v>
      </c>
      <c r="F936">
        <f>VLOOKUP($C936,Inv!$B$3:$J$2003,5,FALSE)</f>
        <v>44.45</v>
      </c>
      <c r="G936">
        <f>VLOOKUP($C936,Inv!$B$3:$J$2003,3,FALSE)</f>
        <v>5.4379999999999997</v>
      </c>
      <c r="H936">
        <f ca="1">VLOOKUP($C936,Inv!$B$3:$J$2003,9,FALSE)</f>
        <v>0</v>
      </c>
    </row>
    <row r="937" spans="1:8">
      <c r="A937" t="str">
        <f>Inv!I937</f>
        <v>J36938</v>
      </c>
      <c r="B937">
        <v>3030</v>
      </c>
      <c r="C937" t="str">
        <f>Inv!B937</f>
        <v>46867</v>
      </c>
      <c r="D937" t="str">
        <f>Inv!A937</f>
        <v>4x4 Weatherproof Bell Box</v>
      </c>
      <c r="E937">
        <f>VLOOKUP($C937,Inv!$B$3:$J$2003,2,FALSE)</f>
        <v>12.513</v>
      </c>
      <c r="F937">
        <f>VLOOKUP($C937,Inv!$B$3:$J$2003,5,FALSE)</f>
        <v>44.45</v>
      </c>
      <c r="G937">
        <f>VLOOKUP($C937,Inv!$B$3:$J$2003,3,FALSE)</f>
        <v>22.526</v>
      </c>
      <c r="H937">
        <f ca="1">VLOOKUP($C937,Inv!$B$3:$J$2003,9,FALSE)</f>
        <v>0</v>
      </c>
    </row>
    <row r="938" spans="1:8">
      <c r="A938" t="str">
        <f>Inv!I938</f>
        <v>J36938</v>
      </c>
      <c r="B938">
        <v>3030</v>
      </c>
      <c r="C938" t="str">
        <f>Inv!B938</f>
        <v>46868</v>
      </c>
      <c r="D938" t="str">
        <f>Inv!A938</f>
        <v>4x4 Weatherproof Box Cover</v>
      </c>
      <c r="E938">
        <f>VLOOKUP($C938,Inv!$B$3:$J$2003,2,FALSE)</f>
        <v>3.036</v>
      </c>
      <c r="F938">
        <f>VLOOKUP($C938,Inv!$B$3:$J$2003,5,FALSE)</f>
        <v>44.45</v>
      </c>
      <c r="G938">
        <f>VLOOKUP($C938,Inv!$B$3:$J$2003,3,FALSE)</f>
        <v>5.4649999999999999</v>
      </c>
      <c r="H938">
        <f ca="1">VLOOKUP($C938,Inv!$B$3:$J$2003,9,FALSE)</f>
        <v>0</v>
      </c>
    </row>
    <row r="939" spans="1:8">
      <c r="A939" t="str">
        <f>Inv!I939</f>
        <v>J36938</v>
      </c>
      <c r="B939">
        <v>3030</v>
      </c>
      <c r="C939" t="str">
        <f>Inv!B939</f>
        <v>46885</v>
      </c>
      <c r="D939" t="str">
        <f>Inv!A939</f>
        <v>8' X 1/2" Ground Rod</v>
      </c>
      <c r="E939">
        <f>VLOOKUP($C939,Inv!$B$3:$J$2003,2,FALSE)</f>
        <v>15.29</v>
      </c>
      <c r="F939">
        <f>VLOOKUP($C939,Inv!$B$3:$J$2003,5,FALSE)</f>
        <v>44.45</v>
      </c>
      <c r="G939">
        <f>VLOOKUP($C939,Inv!$B$3:$J$2003,3,FALSE)</f>
        <v>27.524999999999999</v>
      </c>
      <c r="H939">
        <f ca="1">VLOOKUP($C939,Inv!$B$3:$J$2003,9,FALSE)</f>
        <v>0</v>
      </c>
    </row>
    <row r="940" spans="1:8">
      <c r="A940" t="str">
        <f>Inv!I940</f>
        <v>J36938</v>
      </c>
      <c r="B940">
        <v>3030</v>
      </c>
      <c r="C940" t="str">
        <f>Inv!B940</f>
        <v>46890</v>
      </c>
      <c r="D940" t="str">
        <f>Inv!A940</f>
        <v>1/2" Ground Clamp</v>
      </c>
      <c r="E940">
        <f>VLOOKUP($C940,Inv!$B$3:$J$2003,2,FALSE)</f>
        <v>3.516</v>
      </c>
      <c r="F940">
        <f>VLOOKUP($C940,Inv!$B$3:$J$2003,5,FALSE)</f>
        <v>44.45</v>
      </c>
      <c r="G940">
        <f>VLOOKUP($C940,Inv!$B$3:$J$2003,3,FALSE)</f>
        <v>6.3289999999999997</v>
      </c>
      <c r="H940">
        <f ca="1">VLOOKUP($C940,Inv!$B$3:$J$2003,9,FALSE)</f>
        <v>0</v>
      </c>
    </row>
    <row r="941" spans="1:8">
      <c r="A941" t="str">
        <f>Inv!I941</f>
        <v>J36938</v>
      </c>
      <c r="B941">
        <v>3030</v>
      </c>
      <c r="C941" t="str">
        <f>Inv!B941</f>
        <v>46895</v>
      </c>
      <c r="D941" t="str">
        <f>Inv!A941</f>
        <v>#6 Bare Copper Wire</v>
      </c>
      <c r="E941">
        <f>VLOOKUP($C941,Inv!$B$3:$J$2003,2,FALSE)</f>
        <v>0.83</v>
      </c>
      <c r="F941">
        <f>VLOOKUP($C941,Inv!$B$3:$J$2003,5,FALSE)</f>
        <v>44.45</v>
      </c>
      <c r="G941">
        <f>VLOOKUP($C941,Inv!$B$3:$J$2003,3,FALSE)</f>
        <v>1.494</v>
      </c>
      <c r="H941">
        <f ca="1">VLOOKUP($C941,Inv!$B$3:$J$2003,9,FALSE)</f>
        <v>0</v>
      </c>
    </row>
    <row r="942" spans="1:8">
      <c r="A942" t="str">
        <f>Inv!I942</f>
        <v>J36938</v>
      </c>
      <c r="B942">
        <v>3030</v>
      </c>
      <c r="C942" t="str">
        <f>Inv!B942</f>
        <v>46905</v>
      </c>
      <c r="D942" t="str">
        <f>Inv!A942</f>
        <v>HO Socket Washers, Neoprene</v>
      </c>
      <c r="E942">
        <f>VLOOKUP($C942,Inv!$B$3:$J$2003,2,FALSE)</f>
        <v>2.1800000000000002</v>
      </c>
      <c r="F942">
        <f>VLOOKUP($C942,Inv!$B$3:$J$2003,5,FALSE)</f>
        <v>44.45</v>
      </c>
      <c r="G942">
        <f>VLOOKUP($C942,Inv!$B$3:$J$2003,3,FALSE)</f>
        <v>3.9239999999999999</v>
      </c>
      <c r="H942">
        <f ca="1">VLOOKUP($C942,Inv!$B$3:$J$2003,9,FALSE)</f>
        <v>0</v>
      </c>
    </row>
    <row r="943" spans="1:8">
      <c r="A943" t="str">
        <f>Inv!I943</f>
        <v>J36938</v>
      </c>
      <c r="B943">
        <v>3030</v>
      </c>
      <c r="C943" t="str">
        <f>Inv!B943</f>
        <v>50000</v>
      </c>
      <c r="D943" t="str">
        <f>Inv!A943</f>
        <v>Flex Face Clip w/Bolt @ bar</v>
      </c>
      <c r="E943">
        <f>VLOOKUP($C943,Inv!$B$3:$J$2003,2,FALSE)</f>
        <v>2.1520000000000001</v>
      </c>
      <c r="F943">
        <f>VLOOKUP($C943,Inv!$B$3:$J$2003,5,FALSE)</f>
        <v>44.45</v>
      </c>
      <c r="G943">
        <f>VLOOKUP($C943,Inv!$B$3:$J$2003,3,FALSE)</f>
        <v>3.8740000000000001</v>
      </c>
      <c r="H943">
        <f ca="1">VLOOKUP($C943,Inv!$B$3:$J$2003,9,FALSE)</f>
        <v>0</v>
      </c>
    </row>
    <row r="944" spans="1:8">
      <c r="A944" t="str">
        <f>Inv!I944</f>
        <v>J36938</v>
      </c>
      <c r="B944">
        <v>3030</v>
      </c>
      <c r="C944" t="str">
        <f>Inv!B944</f>
        <v>50005</v>
      </c>
      <c r="D944" t="str">
        <f>Inv!A944</f>
        <v>SignComp Flex Tension Clip</v>
      </c>
      <c r="E944">
        <f>VLOOKUP($C944,Inv!$B$3:$J$2003,2,FALSE)</f>
        <v>0.12</v>
      </c>
      <c r="F944">
        <f>VLOOKUP($C944,Inv!$B$3:$J$2003,5,FALSE)</f>
        <v>44.45</v>
      </c>
      <c r="G944">
        <f>VLOOKUP($C944,Inv!$B$3:$J$2003,3,FALSE)</f>
        <v>0.216</v>
      </c>
      <c r="H944">
        <f ca="1">VLOOKUP($C944,Inv!$B$3:$J$2003,9,FALSE)</f>
        <v>0</v>
      </c>
    </row>
    <row r="945" spans="1:8">
      <c r="A945" t="str">
        <f>Inv!I945</f>
        <v>J36938</v>
      </c>
      <c r="B945">
        <v>3030</v>
      </c>
      <c r="C945" t="str">
        <f>Inv!B945</f>
        <v>50025</v>
      </c>
      <c r="D945" t="str">
        <f>Inv!A945</f>
        <v>6'-8" Panaflex 945</v>
      </c>
      <c r="E945">
        <f>VLOOKUP($C945,Inv!$B$3:$J$2003,2,FALSE)</f>
        <v>2.7040000000000002</v>
      </c>
      <c r="F945">
        <f>VLOOKUP($C945,Inv!$B$3:$J$2003,5,FALSE)</f>
        <v>44.45</v>
      </c>
      <c r="G945">
        <f>VLOOKUP($C945,Inv!$B$3:$J$2003,3,FALSE)</f>
        <v>4.8680000000000003</v>
      </c>
      <c r="H945">
        <f ca="1">VLOOKUP($C945,Inv!$B$3:$J$2003,9,FALSE)</f>
        <v>0</v>
      </c>
    </row>
    <row r="946" spans="1:8">
      <c r="A946" t="str">
        <f>Inv!I946</f>
        <v>J36938</v>
      </c>
      <c r="B946">
        <v>3030</v>
      </c>
      <c r="C946" t="str">
        <f>Inv!B946</f>
        <v>50045</v>
      </c>
      <c r="D946" t="str">
        <f>Inv!A946</f>
        <v>4'-11" Panagraphics 3 Flex</v>
      </c>
      <c r="E946">
        <f>VLOOKUP($C946,Inv!$B$3:$J$2003,2,FALSE)</f>
        <v>1.8</v>
      </c>
      <c r="F946">
        <f>VLOOKUP($C946,Inv!$B$3:$J$2003,5,FALSE)</f>
        <v>44.45</v>
      </c>
      <c r="G946">
        <f>VLOOKUP($C946,Inv!$B$3:$J$2003,3,FALSE)</f>
        <v>3.24</v>
      </c>
      <c r="H946">
        <f ca="1">VLOOKUP($C946,Inv!$B$3:$J$2003,9,FALSE)</f>
        <v>0</v>
      </c>
    </row>
    <row r="947" spans="1:8">
      <c r="A947" t="str">
        <f>Inv!I947</f>
        <v>J36938</v>
      </c>
      <c r="B947">
        <v>3030</v>
      </c>
      <c r="C947" t="str">
        <f>Inv!B947</f>
        <v>51005</v>
      </c>
      <c r="D947" t="str">
        <f>Inv!A947</f>
        <v>Plex Hang Bar</v>
      </c>
      <c r="E947">
        <f>VLOOKUP($C947,Inv!$B$3:$J$2003,2,FALSE)</f>
        <v>1.113</v>
      </c>
      <c r="F947">
        <f>VLOOKUP($C947,Inv!$B$3:$J$2003,5,FALSE)</f>
        <v>44.45</v>
      </c>
      <c r="G947">
        <f>VLOOKUP($C947,Inv!$B$3:$J$2003,3,FALSE)</f>
        <v>2.004</v>
      </c>
      <c r="H947">
        <f ca="1">VLOOKUP($C947,Inv!$B$3:$J$2003,9,FALSE)</f>
        <v>0</v>
      </c>
    </row>
    <row r="948" spans="1:8">
      <c r="A948" t="str">
        <f>Inv!I948</f>
        <v>J36938</v>
      </c>
      <c r="B948">
        <v>3030</v>
      </c>
      <c r="C948" t="str">
        <f>Inv!B948</f>
        <v>51020</v>
      </c>
      <c r="D948" t="str">
        <f>Inv!A948</f>
        <v>2 X 4 Styrene Egg Crate</v>
      </c>
      <c r="E948">
        <f>VLOOKUP($C948,Inv!$B$3:$J$2003,2,FALSE)</f>
        <v>8.1300000000000008</v>
      </c>
      <c r="F948">
        <f>VLOOKUP($C948,Inv!$B$3:$J$2003,5,FALSE)</f>
        <v>44.45</v>
      </c>
      <c r="G948">
        <f>VLOOKUP($C948,Inv!$B$3:$J$2003,3,FALSE)</f>
        <v>14.635</v>
      </c>
      <c r="H948">
        <f ca="1">VLOOKUP($C948,Inv!$B$3:$J$2003,9,FALSE)</f>
        <v>0</v>
      </c>
    </row>
    <row r="949" spans="1:8">
      <c r="A949" t="str">
        <f>Inv!I949</f>
        <v>J36938</v>
      </c>
      <c r="B949">
        <v>3030</v>
      </c>
      <c r="C949" t="str">
        <f>Inv!B949</f>
        <v>51025</v>
      </c>
      <c r="D949" t="str">
        <f>Inv!A949</f>
        <v>2 X 4 Aluminum Egg Crate</v>
      </c>
      <c r="E949">
        <f>VLOOKUP($C949,Inv!$B$3:$J$2003,2,FALSE)</f>
        <v>26.44</v>
      </c>
      <c r="F949">
        <f>VLOOKUP($C949,Inv!$B$3:$J$2003,5,FALSE)</f>
        <v>44.45</v>
      </c>
      <c r="G949">
        <f>VLOOKUP($C949,Inv!$B$3:$J$2003,3,FALSE)</f>
        <v>47.597000000000001</v>
      </c>
      <c r="H949">
        <f ca="1">VLOOKUP($C949,Inv!$B$3:$J$2003,9,FALSE)</f>
        <v>0</v>
      </c>
    </row>
    <row r="950" spans="1:8">
      <c r="A950" t="str">
        <f>Inv!I950</f>
        <v>J36938</v>
      </c>
      <c r="B950">
        <v>3030</v>
      </c>
      <c r="C950" t="str">
        <f>Inv!B950</f>
        <v>51050</v>
      </c>
      <c r="D950" t="str">
        <f>Inv!A950</f>
        <v>3/4" Trim Cap</v>
      </c>
      <c r="E950">
        <f>VLOOKUP($C950,Inv!$B$3:$J$2003,2,FALSE)</f>
        <v>0.38</v>
      </c>
      <c r="F950">
        <f>VLOOKUP($C950,Inv!$B$3:$J$2003,5,FALSE)</f>
        <v>44.45</v>
      </c>
      <c r="G950">
        <f>VLOOKUP($C950,Inv!$B$3:$J$2003,3,FALSE)</f>
        <v>0.68400000000000005</v>
      </c>
      <c r="H950">
        <f ca="1">VLOOKUP($C950,Inv!$B$3:$J$2003,9,FALSE)</f>
        <v>0</v>
      </c>
    </row>
    <row r="951" spans="1:8">
      <c r="A951" t="str">
        <f>Inv!I951</f>
        <v>J36938</v>
      </c>
      <c r="B951">
        <v>3030</v>
      </c>
      <c r="C951" t="str">
        <f>Inv!B951</f>
        <v>51055</v>
      </c>
      <c r="D951" t="str">
        <f>Inv!A951</f>
        <v>1" Silver Trim Cap</v>
      </c>
      <c r="E951">
        <f>VLOOKUP($C951,Inv!$B$3:$J$2003,2,FALSE)</f>
        <v>0.38100000000000001</v>
      </c>
      <c r="F951">
        <f>VLOOKUP($C951,Inv!$B$3:$J$2003,5,FALSE)</f>
        <v>44.45</v>
      </c>
      <c r="G951">
        <f>VLOOKUP($C951,Inv!$B$3:$J$2003,3,FALSE)</f>
        <v>0.68600000000000005</v>
      </c>
      <c r="H951">
        <f ca="1">VLOOKUP($C951,Inv!$B$3:$J$2003,9,FALSE)</f>
        <v>0</v>
      </c>
    </row>
    <row r="952" spans="1:8">
      <c r="A952" t="str">
        <f>Inv!I952</f>
        <v>J36938</v>
      </c>
      <c r="B952">
        <v>3030</v>
      </c>
      <c r="C952" t="str">
        <f>Inv!B952</f>
        <v>51057</v>
      </c>
      <c r="D952" t="str">
        <f>Inv!A952</f>
        <v>1" Orange Trimcap</v>
      </c>
      <c r="E952">
        <f>VLOOKUP($C952,Inv!$B$3:$J$2003,2,FALSE)</f>
        <v>0.35599999999999998</v>
      </c>
      <c r="F952">
        <f>VLOOKUP($C952,Inv!$B$3:$J$2003,5,FALSE)</f>
        <v>44.45</v>
      </c>
      <c r="G952">
        <f>VLOOKUP($C952,Inv!$B$3:$J$2003,3,FALSE)</f>
        <v>0.64100000000000001</v>
      </c>
      <c r="H952">
        <f ca="1">VLOOKUP($C952,Inv!$B$3:$J$2003,9,FALSE)</f>
        <v>0</v>
      </c>
    </row>
    <row r="953" spans="1:8">
      <c r="A953" t="str">
        <f>Inv!I953</f>
        <v>J36938</v>
      </c>
      <c r="B953">
        <v>3030</v>
      </c>
      <c r="C953" t="str">
        <f>Inv!B953</f>
        <v>51060</v>
      </c>
      <c r="D953" t="str">
        <f>Inv!A953</f>
        <v>1" Green Trim Cap</v>
      </c>
      <c r="E953">
        <f>VLOOKUP($C953,Inv!$B$3:$J$2003,2,FALSE)</f>
        <v>0.371</v>
      </c>
      <c r="F953">
        <f>VLOOKUP($C953,Inv!$B$3:$J$2003,5,FALSE)</f>
        <v>44.45</v>
      </c>
      <c r="G953">
        <f>VLOOKUP($C953,Inv!$B$3:$J$2003,3,FALSE)</f>
        <v>0.66800000000000004</v>
      </c>
      <c r="H953">
        <f ca="1">VLOOKUP($C953,Inv!$B$3:$J$2003,9,FALSE)</f>
        <v>0</v>
      </c>
    </row>
    <row r="954" spans="1:8">
      <c r="A954" t="str">
        <f>Inv!I954</f>
        <v>J36938</v>
      </c>
      <c r="B954">
        <v>3030</v>
      </c>
      <c r="C954" t="str">
        <f>Inv!B954</f>
        <v>51065</v>
      </c>
      <c r="D954" t="str">
        <f>Inv!A954</f>
        <v>1" Teal Trim Cap</v>
      </c>
      <c r="E954">
        <f>VLOOKUP($C954,Inv!$B$3:$J$2003,2,FALSE)</f>
        <v>0.35599999999999998</v>
      </c>
      <c r="F954">
        <f>VLOOKUP($C954,Inv!$B$3:$J$2003,5,FALSE)</f>
        <v>44.45</v>
      </c>
      <c r="G954">
        <f>VLOOKUP($C954,Inv!$B$3:$J$2003,3,FALSE)</f>
        <v>0.64100000000000001</v>
      </c>
      <c r="H954">
        <f ca="1">VLOOKUP($C954,Inv!$B$3:$J$2003,9,FALSE)</f>
        <v>0</v>
      </c>
    </row>
    <row r="955" spans="1:8">
      <c r="A955" t="str">
        <f>Inv!I955</f>
        <v>J36938</v>
      </c>
      <c r="B955">
        <v>3030</v>
      </c>
      <c r="C955" t="str">
        <f>Inv!B955</f>
        <v>51070</v>
      </c>
      <c r="D955" t="str">
        <f>Inv!A955</f>
        <v>1" Yellow Trim Cap (150' Roll)</v>
      </c>
      <c r="E955">
        <f>VLOOKUP($C955,Inv!$B$3:$J$2003,2,FALSE)</f>
        <v>0.35599999999999998</v>
      </c>
      <c r="F955">
        <f>VLOOKUP($C955,Inv!$B$3:$J$2003,5,FALSE)</f>
        <v>44.45</v>
      </c>
      <c r="G955">
        <f>VLOOKUP($C955,Inv!$B$3:$J$2003,3,FALSE)</f>
        <v>0.64100000000000001</v>
      </c>
      <c r="H955">
        <f ca="1">VLOOKUP($C955,Inv!$B$3:$J$2003,9,FALSE)</f>
        <v>0</v>
      </c>
    </row>
    <row r="956" spans="1:8">
      <c r="A956" t="str">
        <f>Inv!I956</f>
        <v>J36938</v>
      </c>
      <c r="B956">
        <v>3030</v>
      </c>
      <c r="C956" t="str">
        <f>Inv!B956</f>
        <v>51075</v>
      </c>
      <c r="D956" t="str">
        <f>Inv!A956</f>
        <v>1" White Trim Cap (150' Roll)</v>
      </c>
      <c r="E956">
        <f>VLOOKUP($C956,Inv!$B$3:$J$2003,2,FALSE)</f>
        <v>0.39800000000000002</v>
      </c>
      <c r="F956">
        <f>VLOOKUP($C956,Inv!$B$3:$J$2003,5,FALSE)</f>
        <v>44.45</v>
      </c>
      <c r="G956">
        <f>VLOOKUP($C956,Inv!$B$3:$J$2003,3,FALSE)</f>
        <v>0.71599999999999997</v>
      </c>
      <c r="H956">
        <f ca="1">VLOOKUP($C956,Inv!$B$3:$J$2003,9,FALSE)</f>
        <v>0</v>
      </c>
    </row>
    <row r="957" spans="1:8">
      <c r="A957" t="str">
        <f>Inv!I957</f>
        <v>J36938</v>
      </c>
      <c r="B957">
        <v>3030</v>
      </c>
      <c r="C957" t="str">
        <f>Inv!B957</f>
        <v>51080</v>
      </c>
      <c r="D957" t="str">
        <f>Inv!A957</f>
        <v>1" Black Trim Cap</v>
      </c>
      <c r="E957">
        <f>VLOOKUP($C957,Inv!$B$3:$J$2003,2,FALSE)</f>
        <v>0.42599999999999999</v>
      </c>
      <c r="F957">
        <f>VLOOKUP($C957,Inv!$B$3:$J$2003,5,FALSE)</f>
        <v>44.45</v>
      </c>
      <c r="G957">
        <f>VLOOKUP($C957,Inv!$B$3:$J$2003,3,FALSE)</f>
        <v>0.76700000000000002</v>
      </c>
      <c r="H957">
        <f ca="1">VLOOKUP($C957,Inv!$B$3:$J$2003,9,FALSE)</f>
        <v>0</v>
      </c>
    </row>
    <row r="958" spans="1:8">
      <c r="A958" t="str">
        <f>Inv!I958</f>
        <v>J36938</v>
      </c>
      <c r="B958">
        <v>3030</v>
      </c>
      <c r="C958" t="str">
        <f>Inv!B958</f>
        <v>51085</v>
      </c>
      <c r="D958" t="str">
        <f>Inv!A958</f>
        <v>1" Brown Trim Cap</v>
      </c>
      <c r="E958">
        <f>VLOOKUP($C958,Inv!$B$3:$J$2003,2,FALSE)</f>
        <v>0.39400000000000002</v>
      </c>
      <c r="F958">
        <f>VLOOKUP($C958,Inv!$B$3:$J$2003,5,FALSE)</f>
        <v>44.45</v>
      </c>
      <c r="G958">
        <f>VLOOKUP($C958,Inv!$B$3:$J$2003,3,FALSE)</f>
        <v>0.70899999999999996</v>
      </c>
      <c r="H958">
        <f ca="1">VLOOKUP($C958,Inv!$B$3:$J$2003,9,FALSE)</f>
        <v>0</v>
      </c>
    </row>
    <row r="959" spans="1:8">
      <c r="A959" t="str">
        <f>Inv!I959</f>
        <v>J36938</v>
      </c>
      <c r="B959">
        <v>3030</v>
      </c>
      <c r="C959" t="str">
        <f>Inv!B959</f>
        <v>51086</v>
      </c>
      <c r="D959" t="str">
        <f>Inv!A959</f>
        <v>1" Shiny Bronze Trimcap</v>
      </c>
      <c r="E959">
        <f>VLOOKUP($C959,Inv!$B$3:$J$2003,2,FALSE)</f>
        <v>0.35599999999999998</v>
      </c>
      <c r="F959">
        <f>VLOOKUP($C959,Inv!$B$3:$J$2003,5,FALSE)</f>
        <v>44.45</v>
      </c>
      <c r="G959">
        <f>VLOOKUP($C959,Inv!$B$3:$J$2003,3,FALSE)</f>
        <v>0.64100000000000001</v>
      </c>
      <c r="H959">
        <f ca="1">VLOOKUP($C959,Inv!$B$3:$J$2003,9,FALSE)</f>
        <v>0</v>
      </c>
    </row>
    <row r="960" spans="1:8">
      <c r="A960" t="str">
        <f>Inv!I960</f>
        <v>J36938</v>
      </c>
      <c r="B960">
        <v>3030</v>
      </c>
      <c r="C960" t="str">
        <f>Inv!B960</f>
        <v>51090</v>
      </c>
      <c r="D960" t="str">
        <f>Inv!A960</f>
        <v>1" Blue Trim Cap</v>
      </c>
      <c r="E960">
        <f>VLOOKUP($C960,Inv!$B$3:$J$2003,2,FALSE)</f>
        <v>0.40500000000000003</v>
      </c>
      <c r="F960">
        <f>VLOOKUP($C960,Inv!$B$3:$J$2003,5,FALSE)</f>
        <v>44.45</v>
      </c>
      <c r="G960">
        <f>VLOOKUP($C960,Inv!$B$3:$J$2003,3,FALSE)</f>
        <v>0.72899999999999998</v>
      </c>
      <c r="H960">
        <f ca="1">VLOOKUP($C960,Inv!$B$3:$J$2003,9,FALSE)</f>
        <v>0</v>
      </c>
    </row>
    <row r="961" spans="1:8">
      <c r="A961" t="str">
        <f>Inv!I961</f>
        <v>J36938</v>
      </c>
      <c r="B961">
        <v>3030</v>
      </c>
      <c r="C961" t="str">
        <f>Inv!B961</f>
        <v>51091</v>
      </c>
      <c r="D961" t="str">
        <f>Inv!A961</f>
        <v>1" Bronze Trim Cap</v>
      </c>
      <c r="E961">
        <f>VLOOKUP($C961,Inv!$B$3:$J$2003,2,FALSE)</f>
        <v>0.35599999999999998</v>
      </c>
      <c r="F961">
        <f>VLOOKUP($C961,Inv!$B$3:$J$2003,5,FALSE)</f>
        <v>44.45</v>
      </c>
      <c r="G961">
        <f>VLOOKUP($C961,Inv!$B$3:$J$2003,3,FALSE)</f>
        <v>0.64100000000000001</v>
      </c>
      <c r="H961">
        <f ca="1">VLOOKUP($C961,Inv!$B$3:$J$2003,9,FALSE)</f>
        <v>0</v>
      </c>
    </row>
    <row r="962" spans="1:8">
      <c r="A962" t="str">
        <f>Inv!I962</f>
        <v>J36938</v>
      </c>
      <c r="B962">
        <v>3030</v>
      </c>
      <c r="C962" t="str">
        <f>Inv!B962</f>
        <v>51095</v>
      </c>
      <c r="D962" t="str">
        <f>Inv!A962</f>
        <v>1" Red Trim Cap</v>
      </c>
      <c r="E962">
        <f>VLOOKUP($C962,Inv!$B$3:$J$2003,2,FALSE)</f>
        <v>0.38100000000000001</v>
      </c>
      <c r="F962">
        <f>VLOOKUP($C962,Inv!$B$3:$J$2003,5,FALSE)</f>
        <v>44.45</v>
      </c>
      <c r="G962">
        <f>VLOOKUP($C962,Inv!$B$3:$J$2003,3,FALSE)</f>
        <v>0.68600000000000005</v>
      </c>
      <c r="H962">
        <f ca="1">VLOOKUP($C962,Inv!$B$3:$J$2003,9,FALSE)</f>
        <v>0</v>
      </c>
    </row>
    <row r="963" spans="1:8">
      <c r="A963" t="str">
        <f>Inv!I963</f>
        <v>J36938</v>
      </c>
      <c r="B963">
        <v>3030</v>
      </c>
      <c r="C963" t="str">
        <f>Inv!B963</f>
        <v>51100</v>
      </c>
      <c r="D963" t="str">
        <f>Inv!A963</f>
        <v>1" Bronze Trim Cap (313E)</v>
      </c>
      <c r="E963">
        <f>VLOOKUP($C963,Inv!$B$3:$J$2003,2,FALSE)</f>
        <v>0.375</v>
      </c>
      <c r="F963">
        <f>VLOOKUP($C963,Inv!$B$3:$J$2003,5,FALSE)</f>
        <v>44.45</v>
      </c>
      <c r="G963">
        <f>VLOOKUP($C963,Inv!$B$3:$J$2003,3,FALSE)</f>
        <v>0.67500000000000004</v>
      </c>
      <c r="H963">
        <f ca="1">VLOOKUP($C963,Inv!$B$3:$J$2003,9,FALSE)</f>
        <v>0</v>
      </c>
    </row>
    <row r="964" spans="1:8">
      <c r="A964" t="str">
        <f>Inv!I964</f>
        <v>J36938</v>
      </c>
      <c r="B964">
        <v>3030</v>
      </c>
      <c r="C964" t="str">
        <f>Inv!B964</f>
        <v>51102</v>
      </c>
      <c r="D964" t="str">
        <f>Inv!A964</f>
        <v>1" Brushed Chrome Trim Cap</v>
      </c>
      <c r="E964">
        <f>VLOOKUP($C964,Inv!$B$3:$J$2003,2,FALSE)</f>
        <v>0.38</v>
      </c>
      <c r="F964">
        <f>VLOOKUP($C964,Inv!$B$3:$J$2003,5,FALSE)</f>
        <v>44.45</v>
      </c>
      <c r="G964">
        <f>VLOOKUP($C964,Inv!$B$3:$J$2003,3,FALSE)</f>
        <v>0.68400000000000005</v>
      </c>
      <c r="H964">
        <f ca="1">VLOOKUP($C964,Inv!$B$3:$J$2003,9,FALSE)</f>
        <v>0</v>
      </c>
    </row>
    <row r="965" spans="1:8">
      <c r="A965" t="str">
        <f>Inv!I965</f>
        <v>J36938</v>
      </c>
      <c r="B965">
        <v>3030</v>
      </c>
      <c r="C965" t="str">
        <f>Inv!B965</f>
        <v>51103</v>
      </c>
      <c r="D965" t="str">
        <f>Inv!A965</f>
        <v>1" Shiny Chrome Trim Cap</v>
      </c>
      <c r="E965">
        <f>VLOOKUP($C965,Inv!$B$3:$J$2003,2,FALSE)</f>
        <v>0.38</v>
      </c>
      <c r="F965">
        <f>VLOOKUP($C965,Inv!$B$3:$J$2003,5,FALSE)</f>
        <v>44.45</v>
      </c>
      <c r="G965">
        <f>VLOOKUP($C965,Inv!$B$3:$J$2003,3,FALSE)</f>
        <v>0.68400000000000005</v>
      </c>
      <c r="H965">
        <f ca="1">VLOOKUP($C965,Inv!$B$3:$J$2003,9,FALSE)</f>
        <v>0</v>
      </c>
    </row>
    <row r="966" spans="1:8">
      <c r="A966" t="str">
        <f>Inv!I966</f>
        <v>J36938</v>
      </c>
      <c r="B966">
        <v>3030</v>
      </c>
      <c r="C966" t="str">
        <f>Inv!B966</f>
        <v>51105</v>
      </c>
      <c r="D966" t="str">
        <f>Inv!A966</f>
        <v>1" Gold Trim Cap</v>
      </c>
      <c r="E966">
        <f>VLOOKUP($C966,Inv!$B$3:$J$2003,2,FALSE)</f>
        <v>0.38</v>
      </c>
      <c r="F966">
        <f>VLOOKUP($C966,Inv!$B$3:$J$2003,5,FALSE)</f>
        <v>44.45</v>
      </c>
      <c r="G966">
        <f>VLOOKUP($C966,Inv!$B$3:$J$2003,3,FALSE)</f>
        <v>0.68400000000000005</v>
      </c>
      <c r="H966">
        <f ca="1">VLOOKUP($C966,Inv!$B$3:$J$2003,9,FALSE)</f>
        <v>0</v>
      </c>
    </row>
    <row r="967" spans="1:8">
      <c r="A967" t="str">
        <f>Inv!I967</f>
        <v>J36938</v>
      </c>
      <c r="B967">
        <v>3030</v>
      </c>
      <c r="C967" t="str">
        <f>Inv!B967</f>
        <v>51122</v>
      </c>
      <c r="D967" t="str">
        <f>Inv!A967</f>
        <v>2" Bronze 313E Trim Cap</v>
      </c>
      <c r="E967">
        <f>VLOOKUP($C967,Inv!$B$3:$J$2003,2,FALSE)</f>
        <v>0.74</v>
      </c>
      <c r="F967">
        <f>VLOOKUP($C967,Inv!$B$3:$J$2003,5,FALSE)</f>
        <v>44.45</v>
      </c>
      <c r="G967">
        <f>VLOOKUP($C967,Inv!$B$3:$J$2003,3,FALSE)</f>
        <v>1.3320000000000001</v>
      </c>
      <c r="H967">
        <f ca="1">VLOOKUP($C967,Inv!$B$3:$J$2003,9,FALSE)</f>
        <v>0</v>
      </c>
    </row>
    <row r="968" spans="1:8">
      <c r="A968" t="str">
        <f>Inv!I968</f>
        <v>J36938</v>
      </c>
      <c r="B968">
        <v>3030</v>
      </c>
      <c r="C968" t="str">
        <f>Inv!B968</f>
        <v>51125</v>
      </c>
      <c r="D968" t="str">
        <f>Inv!A968</f>
        <v>2" Blue Trim Cap</v>
      </c>
      <c r="E968">
        <f>VLOOKUP($C968,Inv!$B$3:$J$2003,2,FALSE)</f>
        <v>0.80300000000000005</v>
      </c>
      <c r="F968">
        <f>VLOOKUP($C968,Inv!$B$3:$J$2003,5,FALSE)</f>
        <v>44.45</v>
      </c>
      <c r="G968">
        <f>VLOOKUP($C968,Inv!$B$3:$J$2003,3,FALSE)</f>
        <v>1.446</v>
      </c>
      <c r="H968">
        <f ca="1">VLOOKUP($C968,Inv!$B$3:$J$2003,9,FALSE)</f>
        <v>0</v>
      </c>
    </row>
    <row r="969" spans="1:8">
      <c r="A969" t="str">
        <f>Inv!I969</f>
        <v>J36938</v>
      </c>
      <c r="B969">
        <v>3030</v>
      </c>
      <c r="C969" t="str">
        <f>Inv!B969</f>
        <v>51130</v>
      </c>
      <c r="D969" t="str">
        <f>Inv!A969</f>
        <v>2" Bronze Trimcap</v>
      </c>
      <c r="E969">
        <f>VLOOKUP($C969,Inv!$B$3:$J$2003,2,FALSE)</f>
        <v>0.74</v>
      </c>
      <c r="F969">
        <f>VLOOKUP($C969,Inv!$B$3:$J$2003,5,FALSE)</f>
        <v>44.45</v>
      </c>
      <c r="G969">
        <f>VLOOKUP($C969,Inv!$B$3:$J$2003,3,FALSE)</f>
        <v>1.3320000000000001</v>
      </c>
      <c r="H969">
        <f ca="1">VLOOKUP($C969,Inv!$B$3:$J$2003,9,FALSE)</f>
        <v>0</v>
      </c>
    </row>
    <row r="970" spans="1:8">
      <c r="A970" t="str">
        <f>Inv!I970</f>
        <v>J36938</v>
      </c>
      <c r="B970">
        <v>3030</v>
      </c>
      <c r="C970" t="str">
        <f>Inv!B970</f>
        <v>51135</v>
      </c>
      <c r="D970" t="str">
        <f>Inv!A970</f>
        <v>2" Green Trimcap</v>
      </c>
      <c r="E970">
        <f>VLOOKUP($C970,Inv!$B$3:$J$2003,2,FALSE)</f>
        <v>0.74</v>
      </c>
      <c r="F970">
        <f>VLOOKUP($C970,Inv!$B$3:$J$2003,5,FALSE)</f>
        <v>44.45</v>
      </c>
      <c r="G970">
        <f>VLOOKUP($C970,Inv!$B$3:$J$2003,3,FALSE)</f>
        <v>1.3320000000000001</v>
      </c>
      <c r="H970">
        <f ca="1">VLOOKUP($C970,Inv!$B$3:$J$2003,9,FALSE)</f>
        <v>0</v>
      </c>
    </row>
    <row r="971" spans="1:8">
      <c r="A971" t="str">
        <f>Inv!I971</f>
        <v>J36938</v>
      </c>
      <c r="B971">
        <v>3030</v>
      </c>
      <c r="C971" t="str">
        <f>Inv!B971</f>
        <v>51140</v>
      </c>
      <c r="D971" t="str">
        <f>Inv!A971</f>
        <v>2" Red Trimcap</v>
      </c>
      <c r="E971">
        <f>VLOOKUP($C971,Inv!$B$3:$J$2003,2,FALSE)</f>
        <v>0.88800000000000001</v>
      </c>
      <c r="F971">
        <f>VLOOKUP($C971,Inv!$B$3:$J$2003,5,FALSE)</f>
        <v>44.45</v>
      </c>
      <c r="G971">
        <f>VLOOKUP($C971,Inv!$B$3:$J$2003,3,FALSE)</f>
        <v>1.599</v>
      </c>
      <c r="H971">
        <f ca="1">VLOOKUP($C971,Inv!$B$3:$J$2003,9,FALSE)</f>
        <v>0</v>
      </c>
    </row>
    <row r="972" spans="1:8">
      <c r="A972" t="str">
        <f>Inv!I972</f>
        <v>J36938</v>
      </c>
      <c r="B972">
        <v>3030</v>
      </c>
      <c r="C972" t="str">
        <f>Inv!B972</f>
        <v>51145</v>
      </c>
      <c r="D972" t="str">
        <f>Inv!A972</f>
        <v>2" White Trimcap</v>
      </c>
      <c r="E972">
        <f>VLOOKUP($C972,Inv!$B$3:$J$2003,2,FALSE)</f>
        <v>0.74</v>
      </c>
      <c r="F972">
        <f>VLOOKUP($C972,Inv!$B$3:$J$2003,5,FALSE)</f>
        <v>44.45</v>
      </c>
      <c r="G972">
        <f>VLOOKUP($C972,Inv!$B$3:$J$2003,3,FALSE)</f>
        <v>1.3320000000000001</v>
      </c>
      <c r="H972">
        <f ca="1">VLOOKUP($C972,Inv!$B$3:$J$2003,9,FALSE)</f>
        <v>0</v>
      </c>
    </row>
    <row r="973" spans="1:8">
      <c r="A973" t="str">
        <f>Inv!I973</f>
        <v>J36938</v>
      </c>
      <c r="B973">
        <v>3030</v>
      </c>
      <c r="C973" t="str">
        <f>Inv!B973</f>
        <v>51150</v>
      </c>
      <c r="D973" t="str">
        <f>Inv!A973</f>
        <v>2" Black Trim Cap</v>
      </c>
      <c r="E973">
        <f>VLOOKUP($C973,Inv!$B$3:$J$2003,2,FALSE)</f>
        <v>1.024</v>
      </c>
      <c r="F973">
        <f>VLOOKUP($C973,Inv!$B$3:$J$2003,5,FALSE)</f>
        <v>44.45</v>
      </c>
      <c r="G973">
        <f>VLOOKUP($C973,Inv!$B$3:$J$2003,3,FALSE)</f>
        <v>1.843</v>
      </c>
      <c r="H973">
        <f ca="1">VLOOKUP($C973,Inv!$B$3:$J$2003,9,FALSE)</f>
        <v>0</v>
      </c>
    </row>
    <row r="974" spans="1:8">
      <c r="A974" t="str">
        <f>Inv!I974</f>
        <v>J36938</v>
      </c>
      <c r="B974">
        <v>3030</v>
      </c>
      <c r="C974" t="str">
        <f>Inv!B974</f>
        <v>53000</v>
      </c>
      <c r="D974" t="str">
        <f>Inv!A974</f>
        <v>.118 "FF" Grade Clear Plex</v>
      </c>
      <c r="E974">
        <f>VLOOKUP($C974,Inv!$B$3:$J$2003,2,FALSE)</f>
        <v>2.2290000000000001</v>
      </c>
      <c r="F974">
        <f>VLOOKUP($C974,Inv!$B$3:$J$2003,5,FALSE)</f>
        <v>44.45</v>
      </c>
      <c r="G974">
        <f>VLOOKUP($C974,Inv!$B$3:$J$2003,3,FALSE)</f>
        <v>4.0129999999999999</v>
      </c>
      <c r="H974">
        <f ca="1">VLOOKUP($C974,Inv!$B$3:$J$2003,9,FALSE)</f>
        <v>0</v>
      </c>
    </row>
    <row r="975" spans="1:8">
      <c r="A975" t="str">
        <f>Inv!I975</f>
        <v>J36938</v>
      </c>
      <c r="B975">
        <v>3030</v>
      </c>
      <c r="C975" t="str">
        <f>Inv!B975</f>
        <v>53030</v>
      </c>
      <c r="D975" t="str">
        <f>Inv!A975</f>
        <v>.177 "FF" Clear 4 x 8 Plex</v>
      </c>
      <c r="E975">
        <f>VLOOKUP($C975,Inv!$B$3:$J$2003,2,FALSE)</f>
        <v>2.9550000000000001</v>
      </c>
      <c r="F975">
        <f>VLOOKUP($C975,Inv!$B$3:$J$2003,5,FALSE)</f>
        <v>44.45</v>
      </c>
      <c r="G975">
        <f>VLOOKUP($C975,Inv!$B$3:$J$2003,3,FALSE)</f>
        <v>5.32</v>
      </c>
      <c r="H975">
        <f ca="1">VLOOKUP($C975,Inv!$B$3:$J$2003,9,FALSE)</f>
        <v>0</v>
      </c>
    </row>
    <row r="976" spans="1:8">
      <c r="A976" t="str">
        <f>Inv!I976</f>
        <v>J36938</v>
      </c>
      <c r="B976">
        <v>3030</v>
      </c>
      <c r="C976" t="str">
        <f>Inv!B976</f>
        <v>53032</v>
      </c>
      <c r="D976" t="str">
        <f>Inv!A976</f>
        <v>.177 "FF" Clear 4 x 10 Plex</v>
      </c>
      <c r="E976">
        <f>VLOOKUP($C976,Inv!$B$3:$J$2003,2,FALSE)</f>
        <v>2.7829999999999999</v>
      </c>
      <c r="F976">
        <f>VLOOKUP($C976,Inv!$B$3:$J$2003,5,FALSE)</f>
        <v>44.45</v>
      </c>
      <c r="G976">
        <f>VLOOKUP($C976,Inv!$B$3:$J$2003,3,FALSE)</f>
        <v>5.01</v>
      </c>
      <c r="H976">
        <f ca="1">VLOOKUP($C976,Inv!$B$3:$J$2003,9,FALSE)</f>
        <v>0</v>
      </c>
    </row>
    <row r="977" spans="1:8">
      <c r="A977" t="str">
        <f>Inv!I977</f>
        <v>J36938</v>
      </c>
      <c r="B977">
        <v>3030</v>
      </c>
      <c r="C977" t="str">
        <f>Inv!B977</f>
        <v>53033</v>
      </c>
      <c r="D977" t="str">
        <f>Inv!A977</f>
        <v>.177 "FF" Clear 6 x 8 Plex</v>
      </c>
      <c r="E977">
        <f>VLOOKUP($C977,Inv!$B$3:$J$2003,2,FALSE)</f>
        <v>4.3499999999999996</v>
      </c>
      <c r="F977">
        <f>VLOOKUP($C977,Inv!$B$3:$J$2003,5,FALSE)</f>
        <v>44.45</v>
      </c>
      <c r="G977">
        <f>VLOOKUP($C977,Inv!$B$3:$J$2003,3,FALSE)</f>
        <v>7.8310000000000004</v>
      </c>
      <c r="H977">
        <f ca="1">VLOOKUP($C977,Inv!$B$3:$J$2003,9,FALSE)</f>
        <v>0</v>
      </c>
    </row>
    <row r="978" spans="1:8">
      <c r="A978" t="str">
        <f>Inv!I978</f>
        <v>J36938</v>
      </c>
      <c r="B978">
        <v>3030</v>
      </c>
      <c r="C978" t="str">
        <f>Inv!B978</f>
        <v>53040</v>
      </c>
      <c r="D978" t="str">
        <f>Inv!A978</f>
        <v>.250 Clear Plex</v>
      </c>
      <c r="E978">
        <f>VLOOKUP($C978,Inv!$B$3:$J$2003,2,FALSE)</f>
        <v>4.1289999999999996</v>
      </c>
      <c r="F978">
        <f>VLOOKUP($C978,Inv!$B$3:$J$2003,5,FALSE)</f>
        <v>44.45</v>
      </c>
      <c r="G978">
        <f>VLOOKUP($C978,Inv!$B$3:$J$2003,3,FALSE)</f>
        <v>7.4329999999999998</v>
      </c>
      <c r="H978">
        <f ca="1">VLOOKUP($C978,Inv!$B$3:$J$2003,9,FALSE)</f>
        <v>0</v>
      </c>
    </row>
    <row r="979" spans="1:8">
      <c r="A979" t="str">
        <f>Inv!I979</f>
        <v>J36938</v>
      </c>
      <c r="B979">
        <v>3030</v>
      </c>
      <c r="C979" t="str">
        <f>Inv!B979</f>
        <v>53043</v>
      </c>
      <c r="D979" t="str">
        <f>Inv!A979</f>
        <v>.375 Clear Plex</v>
      </c>
      <c r="E979">
        <f>VLOOKUP($C979,Inv!$B$3:$J$2003,2,FALSE)</f>
        <v>5.8129999999999997</v>
      </c>
      <c r="F979">
        <f>VLOOKUP($C979,Inv!$B$3:$J$2003,5,FALSE)</f>
        <v>44.45</v>
      </c>
      <c r="G979">
        <f>VLOOKUP($C979,Inv!$B$3:$J$2003,3,FALSE)</f>
        <v>10.464</v>
      </c>
      <c r="H979">
        <f ca="1">VLOOKUP($C979,Inv!$B$3:$J$2003,9,FALSE)</f>
        <v>0</v>
      </c>
    </row>
    <row r="980" spans="1:8">
      <c r="A980" t="str">
        <f>Inv!I980</f>
        <v>J36938</v>
      </c>
      <c r="B980">
        <v>3030</v>
      </c>
      <c r="C980" t="str">
        <f>Inv!B980</f>
        <v>53045</v>
      </c>
      <c r="D980" t="str">
        <f>Inv!A980</f>
        <v>.500 Clear Plex</v>
      </c>
      <c r="E980">
        <f>VLOOKUP($C980,Inv!$B$3:$J$2003,2,FALSE)</f>
        <v>8.7889999999999997</v>
      </c>
      <c r="F980">
        <f>VLOOKUP($C980,Inv!$B$3:$J$2003,5,FALSE)</f>
        <v>44.45</v>
      </c>
      <c r="G980">
        <f>VLOOKUP($C980,Inv!$B$3:$J$2003,3,FALSE)</f>
        <v>15.821999999999999</v>
      </c>
      <c r="H980">
        <f ca="1">VLOOKUP($C980,Inv!$B$3:$J$2003,9,FALSE)</f>
        <v>112</v>
      </c>
    </row>
    <row r="981" spans="1:8">
      <c r="A981" t="str">
        <f>Inv!I981</f>
        <v>J36938</v>
      </c>
      <c r="B981">
        <v>3030</v>
      </c>
      <c r="C981" t="str">
        <f>Inv!B981</f>
        <v>53050</v>
      </c>
      <c r="D981" t="str">
        <f>Inv!A981</f>
        <v>.500 Matte Clear Plex</v>
      </c>
      <c r="E981">
        <f>VLOOKUP($C981,Inv!$B$3:$J$2003,2,FALSE)</f>
        <v>10.253</v>
      </c>
      <c r="F981">
        <f>VLOOKUP($C981,Inv!$B$3:$J$2003,5,FALSE)</f>
        <v>44.45</v>
      </c>
      <c r="G981">
        <f>VLOOKUP($C981,Inv!$B$3:$J$2003,3,FALSE)</f>
        <v>18.457000000000001</v>
      </c>
      <c r="H981">
        <f ca="1">VLOOKUP($C981,Inv!$B$3:$J$2003,9,FALSE)</f>
        <v>0</v>
      </c>
    </row>
    <row r="982" spans="1:8">
      <c r="A982" t="str">
        <f>Inv!I982</f>
        <v>J36938</v>
      </c>
      <c r="B982">
        <v>3030</v>
      </c>
      <c r="C982" t="str">
        <f>Inv!B982</f>
        <v>53055</v>
      </c>
      <c r="D982" t="str">
        <f>Inv!A982</f>
        <v>.750 Clear Plex</v>
      </c>
      <c r="E982">
        <f>VLOOKUP($C982,Inv!$B$3:$J$2003,2,FALSE)</f>
        <v>12.416</v>
      </c>
      <c r="F982">
        <f>VLOOKUP($C982,Inv!$B$3:$J$2003,5,FALSE)</f>
        <v>44.45</v>
      </c>
      <c r="G982">
        <f>VLOOKUP($C982,Inv!$B$3:$J$2003,3,FALSE)</f>
        <v>22.350999999999999</v>
      </c>
      <c r="H982">
        <f ca="1">VLOOKUP($C982,Inv!$B$3:$J$2003,9,FALSE)</f>
        <v>0</v>
      </c>
    </row>
    <row r="983" spans="1:8">
      <c r="A983" t="str">
        <f>Inv!I983</f>
        <v>J36938</v>
      </c>
      <c r="B983">
        <v>3030</v>
      </c>
      <c r="C983" t="str">
        <f>Inv!B983</f>
        <v>53060</v>
      </c>
      <c r="D983" t="str">
        <f>Inv!A983</f>
        <v>.750 Matte Clear Plex (P95)</v>
      </c>
      <c r="E983">
        <f>VLOOKUP($C983,Inv!$B$3:$J$2003,2,FALSE)</f>
        <v>20.11</v>
      </c>
      <c r="F983">
        <f>VLOOKUP($C983,Inv!$B$3:$J$2003,5,FALSE)</f>
        <v>44.45</v>
      </c>
      <c r="G983">
        <f>VLOOKUP($C983,Inv!$B$3:$J$2003,3,FALSE)</f>
        <v>36.201999999999998</v>
      </c>
      <c r="H983">
        <f ca="1">VLOOKUP($C983,Inv!$B$3:$J$2003,9,FALSE)</f>
        <v>0</v>
      </c>
    </row>
    <row r="984" spans="1:8">
      <c r="A984" t="str">
        <f>Inv!I984</f>
        <v>J36938</v>
      </c>
      <c r="B984">
        <v>3030</v>
      </c>
      <c r="C984" t="str">
        <f>Inv!B984</f>
        <v>53065</v>
      </c>
      <c r="D984" t="str">
        <f>Inv!A984</f>
        <v>1.00 Clear Plex</v>
      </c>
      <c r="E984">
        <f>VLOOKUP($C984,Inv!$B$3:$J$2003,2,FALSE)</f>
        <v>17.850000000000001</v>
      </c>
      <c r="F984">
        <f>VLOOKUP($C984,Inv!$B$3:$J$2003,5,FALSE)</f>
        <v>44.45</v>
      </c>
      <c r="G984">
        <f>VLOOKUP($C984,Inv!$B$3:$J$2003,3,FALSE)</f>
        <v>32.133000000000003</v>
      </c>
      <c r="H984">
        <f ca="1">VLOOKUP($C984,Inv!$B$3:$J$2003,9,FALSE)</f>
        <v>0</v>
      </c>
    </row>
    <row r="985" spans="1:8">
      <c r="A985" t="str">
        <f>Inv!I985</f>
        <v>J36938</v>
      </c>
      <c r="B985">
        <v>3030</v>
      </c>
      <c r="C985" t="str">
        <f>Inv!B985</f>
        <v>53067</v>
      </c>
      <c r="D985" t="str">
        <f>Inv!A985</f>
        <v>30mm White Lucitelux</v>
      </c>
      <c r="E985">
        <f>VLOOKUP($C985,Inv!$B$3:$J$2003,2,FALSE)</f>
        <v>44.37</v>
      </c>
      <c r="F985">
        <f>VLOOKUP($C985,Inv!$B$3:$J$2003,5,FALSE)</f>
        <v>44.45</v>
      </c>
      <c r="G985">
        <f>VLOOKUP($C985,Inv!$B$3:$J$2003,3,FALSE)</f>
        <v>79.873999999999995</v>
      </c>
      <c r="H985">
        <f ca="1">VLOOKUP($C985,Inv!$B$3:$J$2003,9,FALSE)</f>
        <v>0</v>
      </c>
    </row>
    <row r="986" spans="1:8">
      <c r="A986" t="str">
        <f>Inv!I986</f>
        <v>J36938</v>
      </c>
      <c r="B986">
        <v>3030</v>
      </c>
      <c r="C986" t="str">
        <f>Inv!B986</f>
        <v>53070</v>
      </c>
      <c r="D986" t="str">
        <f>Inv!A986</f>
        <v>.118 "FF" White Plex 4'X8'</v>
      </c>
      <c r="E986">
        <f>VLOOKUP($C986,Inv!$B$3:$J$2003,2,FALSE)</f>
        <v>1.641</v>
      </c>
      <c r="F986">
        <f>VLOOKUP($C986,Inv!$B$3:$J$2003,5,FALSE)</f>
        <v>44.45</v>
      </c>
      <c r="G986">
        <f>VLOOKUP($C986,Inv!$B$3:$J$2003,3,FALSE)</f>
        <v>2.9540000000000002</v>
      </c>
      <c r="H986">
        <f ca="1">VLOOKUP($C986,Inv!$B$3:$J$2003,9,FALSE)</f>
        <v>0</v>
      </c>
    </row>
    <row r="987" spans="1:8">
      <c r="A987" t="str">
        <f>Inv!I987</f>
        <v>J36938</v>
      </c>
      <c r="B987">
        <v>3030</v>
      </c>
      <c r="C987" t="str">
        <f>Inv!B987</f>
        <v>53082</v>
      </c>
      <c r="D987" t="str">
        <f>Inv!A987</f>
        <v>.118 Milky White (2447)Plex</v>
      </c>
      <c r="E987">
        <f>VLOOKUP($C987,Inv!$B$3:$J$2003,2,FALSE)</f>
        <v>2.1070000000000002</v>
      </c>
      <c r="F987">
        <f>VLOOKUP($C987,Inv!$B$3:$J$2003,5,FALSE)</f>
        <v>44.45</v>
      </c>
      <c r="G987">
        <f>VLOOKUP($C987,Inv!$B$3:$J$2003,3,FALSE)</f>
        <v>3.7930000000000001</v>
      </c>
      <c r="H987">
        <f ca="1">VLOOKUP($C987,Inv!$B$3:$J$2003,9,FALSE)</f>
        <v>0</v>
      </c>
    </row>
    <row r="988" spans="1:8">
      <c r="A988" t="str">
        <f>Inv!I988</f>
        <v>J36938</v>
      </c>
      <c r="B988">
        <v>3030</v>
      </c>
      <c r="C988" t="str">
        <f>Inv!B988</f>
        <v>53095</v>
      </c>
      <c r="D988" t="str">
        <f>Inv!A988</f>
        <v>.177 Milky White Plex (2447)</v>
      </c>
      <c r="E988">
        <f>VLOOKUP($C988,Inv!$B$3:$J$2003,2,FALSE)</f>
        <v>4.2190000000000003</v>
      </c>
      <c r="F988">
        <f>VLOOKUP($C988,Inv!$B$3:$J$2003,5,FALSE)</f>
        <v>44.45</v>
      </c>
      <c r="G988">
        <f>VLOOKUP($C988,Inv!$B$3:$J$2003,3,FALSE)</f>
        <v>7.5949999999999998</v>
      </c>
      <c r="H988">
        <f ca="1">VLOOKUP($C988,Inv!$B$3:$J$2003,9,FALSE)</f>
        <v>0</v>
      </c>
    </row>
    <row r="989" spans="1:8">
      <c r="A989" t="str">
        <f>Inv!I989</f>
        <v>J36938</v>
      </c>
      <c r="B989">
        <v>3030</v>
      </c>
      <c r="C989" t="str">
        <f>Inv!B989</f>
        <v>53100</v>
      </c>
      <c r="D989" t="str">
        <f>Inv!A989</f>
        <v>.177 "FF" White 4 X 8 Plex</v>
      </c>
      <c r="E989">
        <f>VLOOKUP($C989,Inv!$B$3:$J$2003,2,FALSE)</f>
        <v>3.5230000000000001</v>
      </c>
      <c r="F989">
        <f>VLOOKUP($C989,Inv!$B$3:$J$2003,5,FALSE)</f>
        <v>44.45</v>
      </c>
      <c r="G989">
        <f>VLOOKUP($C989,Inv!$B$3:$J$2003,3,FALSE)</f>
        <v>6.3419999999999996</v>
      </c>
      <c r="H989">
        <f ca="1">VLOOKUP($C989,Inv!$B$3:$J$2003,9,FALSE)</f>
        <v>0</v>
      </c>
    </row>
    <row r="990" spans="1:8">
      <c r="A990" t="str">
        <f>Inv!I990</f>
        <v>J36938</v>
      </c>
      <c r="B990">
        <v>3030</v>
      </c>
      <c r="C990" t="str">
        <f>Inv!B990</f>
        <v>53105</v>
      </c>
      <c r="D990" t="str">
        <f>Inv!A990</f>
        <v>.177 "FF" White 4 X 10 Plex</v>
      </c>
      <c r="E990">
        <f>VLOOKUP($C990,Inv!$B$3:$J$2003,2,FALSE)</f>
        <v>3.738</v>
      </c>
      <c r="F990">
        <f>VLOOKUP($C990,Inv!$B$3:$J$2003,5,FALSE)</f>
        <v>44.45</v>
      </c>
      <c r="G990">
        <f>VLOOKUP($C990,Inv!$B$3:$J$2003,3,FALSE)</f>
        <v>6.7290000000000001</v>
      </c>
      <c r="H990">
        <f ca="1">VLOOKUP($C990,Inv!$B$3:$J$2003,9,FALSE)</f>
        <v>0</v>
      </c>
    </row>
    <row r="991" spans="1:8">
      <c r="A991" t="str">
        <f>Inv!I991</f>
        <v>J36938</v>
      </c>
      <c r="B991">
        <v>3030</v>
      </c>
      <c r="C991" t="str">
        <f>Inv!B991</f>
        <v>53107</v>
      </c>
      <c r="D991" t="str">
        <f>Inv!A991</f>
        <v>.177 "FF" White 5 X 10 Plex</v>
      </c>
      <c r="E991">
        <f>VLOOKUP($C991,Inv!$B$3:$J$2003,2,FALSE)</f>
        <v>3.67</v>
      </c>
      <c r="F991">
        <f>VLOOKUP($C991,Inv!$B$3:$J$2003,5,FALSE)</f>
        <v>44.45</v>
      </c>
      <c r="G991">
        <f>VLOOKUP($C991,Inv!$B$3:$J$2003,3,FALSE)</f>
        <v>6.6070000000000002</v>
      </c>
      <c r="H991">
        <f ca="1">VLOOKUP($C991,Inv!$B$3:$J$2003,9,FALSE)</f>
        <v>0</v>
      </c>
    </row>
    <row r="992" spans="1:8">
      <c r="A992" t="str">
        <f>Inv!I992</f>
        <v>J36938</v>
      </c>
      <c r="B992">
        <v>3030</v>
      </c>
      <c r="C992" t="str">
        <f>Inv!B992</f>
        <v>53110</v>
      </c>
      <c r="D992" t="str">
        <f>Inv!A992</f>
        <v>.177 "FF" White 6 X 8 Plex</v>
      </c>
      <c r="E992">
        <f>VLOOKUP($C992,Inv!$B$3:$J$2003,2,FALSE)</f>
        <v>3.6349999999999998</v>
      </c>
      <c r="F992">
        <f>VLOOKUP($C992,Inv!$B$3:$J$2003,5,FALSE)</f>
        <v>44.45</v>
      </c>
      <c r="G992">
        <f>VLOOKUP($C992,Inv!$B$3:$J$2003,3,FALSE)</f>
        <v>6.5439999999999996</v>
      </c>
      <c r="H992">
        <f ca="1">VLOOKUP($C992,Inv!$B$3:$J$2003,9,FALSE)</f>
        <v>0</v>
      </c>
    </row>
    <row r="993" spans="1:8">
      <c r="A993" t="str">
        <f>Inv!I993</f>
        <v>J36938</v>
      </c>
      <c r="B993">
        <v>3030</v>
      </c>
      <c r="C993" t="str">
        <f>Inv!B993</f>
        <v>53115</v>
      </c>
      <c r="D993" t="str">
        <f>Inv!A993</f>
        <v>.177 "FF" White 6 X 10 Plex</v>
      </c>
      <c r="E993">
        <f>VLOOKUP($C993,Inv!$B$3:$J$2003,2,FALSE)</f>
        <v>3.988</v>
      </c>
      <c r="F993">
        <f>VLOOKUP($C993,Inv!$B$3:$J$2003,5,FALSE)</f>
        <v>44.45</v>
      </c>
      <c r="G993">
        <f>VLOOKUP($C993,Inv!$B$3:$J$2003,3,FALSE)</f>
        <v>7.1790000000000003</v>
      </c>
      <c r="H993">
        <f ca="1">VLOOKUP($C993,Inv!$B$3:$J$2003,9,FALSE)</f>
        <v>0</v>
      </c>
    </row>
    <row r="994" spans="1:8">
      <c r="A994" t="str">
        <f>Inv!I994</f>
        <v>J36938</v>
      </c>
      <c r="B994">
        <v>3030</v>
      </c>
      <c r="C994" t="str">
        <f>Inv!B994</f>
        <v>53120</v>
      </c>
      <c r="D994" t="str">
        <f>Inv!A994</f>
        <v>.118 "FF" Color Plex 4X8</v>
      </c>
      <c r="E994">
        <f>VLOOKUP($C994,Inv!$B$3:$J$2003,2,FALSE)</f>
        <v>2.254</v>
      </c>
      <c r="F994">
        <f>VLOOKUP($C994,Inv!$B$3:$J$2003,5,FALSE)</f>
        <v>44.45</v>
      </c>
      <c r="G994">
        <f>VLOOKUP($C994,Inv!$B$3:$J$2003,3,FALSE)</f>
        <v>4.0579999999999998</v>
      </c>
      <c r="H994">
        <f ca="1">VLOOKUP($C994,Inv!$B$3:$J$2003,9,FALSE)</f>
        <v>0</v>
      </c>
    </row>
    <row r="995" spans="1:8">
      <c r="A995" t="str">
        <f>Inv!I995</f>
        <v>J36938</v>
      </c>
      <c r="B995">
        <v>3030</v>
      </c>
      <c r="C995" t="str">
        <f>Inv!B995</f>
        <v>53130</v>
      </c>
      <c r="D995" t="str">
        <f>Inv!A995</f>
        <v>.177 "FF" Color Plex 4X8</v>
      </c>
      <c r="E995">
        <f>VLOOKUP($C995,Inv!$B$3:$J$2003,2,FALSE)</f>
        <v>4.0629999999999997</v>
      </c>
      <c r="F995">
        <f>VLOOKUP($C995,Inv!$B$3:$J$2003,5,FALSE)</f>
        <v>44.45</v>
      </c>
      <c r="G995">
        <f>VLOOKUP($C995,Inv!$B$3:$J$2003,3,FALSE)</f>
        <v>7.3140000000000001</v>
      </c>
      <c r="H995">
        <f ca="1">VLOOKUP($C995,Inv!$B$3:$J$2003,9,FALSE)</f>
        <v>0</v>
      </c>
    </row>
    <row r="996" spans="1:8">
      <c r="A996" t="str">
        <f>Inv!I996</f>
        <v>J36938</v>
      </c>
      <c r="B996">
        <v>3030</v>
      </c>
      <c r="C996" t="str">
        <f>Inv!B996</f>
        <v>53140</v>
      </c>
      <c r="D996" t="str">
        <f>Inv!A996</f>
        <v>.177 "FF" Red 4 X 8 Plex</v>
      </c>
      <c r="E996">
        <f>VLOOKUP($C996,Inv!$B$3:$J$2003,2,FALSE)</f>
        <v>4.0449999999999999</v>
      </c>
      <c r="F996">
        <f>VLOOKUP($C996,Inv!$B$3:$J$2003,5,FALSE)</f>
        <v>44.45</v>
      </c>
      <c r="G996">
        <f>VLOOKUP($C996,Inv!$B$3:$J$2003,3,FALSE)</f>
        <v>7.282</v>
      </c>
      <c r="H996">
        <f ca="1">VLOOKUP($C996,Inv!$B$3:$J$2003,9,FALSE)</f>
        <v>0</v>
      </c>
    </row>
    <row r="997" spans="1:8">
      <c r="A997" t="str">
        <f>Inv!I997</f>
        <v>J36938</v>
      </c>
      <c r="B997">
        <v>3030</v>
      </c>
      <c r="C997" t="str">
        <f>Inv!B997</f>
        <v>53142</v>
      </c>
      <c r="D997" t="str">
        <f>Inv!A997</f>
        <v>.177 "FF" Red 6 X 8 Plex</v>
      </c>
      <c r="E997">
        <f>VLOOKUP($C997,Inv!$B$3:$J$2003,2,FALSE)</f>
        <v>3.649</v>
      </c>
      <c r="F997">
        <f>VLOOKUP($C997,Inv!$B$3:$J$2003,5,FALSE)</f>
        <v>44.45</v>
      </c>
      <c r="G997">
        <f>VLOOKUP($C997,Inv!$B$3:$J$2003,3,FALSE)</f>
        <v>6.569</v>
      </c>
      <c r="H997">
        <f ca="1">VLOOKUP($C997,Inv!$B$3:$J$2003,9,FALSE)</f>
        <v>0</v>
      </c>
    </row>
    <row r="998" spans="1:8">
      <c r="A998" t="str">
        <f>Inv!I998</f>
        <v>J36938</v>
      </c>
      <c r="B998">
        <v>3030</v>
      </c>
      <c r="C998" t="str">
        <f>Inv!B998</f>
        <v>55000</v>
      </c>
      <c r="D998" t="str">
        <f>Inv!A998</f>
        <v>.118 Clr SG Poly 52" UV coated</v>
      </c>
      <c r="E998">
        <f>VLOOKUP($C998,Inv!$B$3:$J$2003,2,FALSE)</f>
        <v>2.75</v>
      </c>
      <c r="F998">
        <f>VLOOKUP($C998,Inv!$B$3:$J$2003,5,FALSE)</f>
        <v>44.45</v>
      </c>
      <c r="G998">
        <f>VLOOKUP($C998,Inv!$B$3:$J$2003,3,FALSE)</f>
        <v>4.95</v>
      </c>
      <c r="H998">
        <f ca="1">VLOOKUP($C998,Inv!$B$3:$J$2003,9,FALSE)</f>
        <v>0</v>
      </c>
    </row>
    <row r="999" spans="1:8">
      <c r="A999" t="str">
        <f>Inv!I999</f>
        <v>J36938</v>
      </c>
      <c r="B999">
        <v>3030</v>
      </c>
      <c r="C999" t="str">
        <f>Inv!B999</f>
        <v>55005</v>
      </c>
      <c r="D999" t="str">
        <f>Inv!A999</f>
        <v>.150 Clear SG Polycarb 52"</v>
      </c>
      <c r="E999">
        <f>VLOOKUP($C999,Inv!$B$3:$J$2003,2,FALSE)</f>
        <v>3.48</v>
      </c>
      <c r="F999">
        <f>VLOOKUP($C999,Inv!$B$3:$J$2003,5,FALSE)</f>
        <v>44.45</v>
      </c>
      <c r="G999">
        <f>VLOOKUP($C999,Inv!$B$3:$J$2003,3,FALSE)</f>
        <v>6.2649999999999997</v>
      </c>
      <c r="H999">
        <f ca="1">VLOOKUP($C999,Inv!$B$3:$J$2003,9,FALSE)</f>
        <v>0</v>
      </c>
    </row>
    <row r="1000" spans="1:8">
      <c r="A1000" t="str">
        <f>Inv!I1000</f>
        <v>J36938</v>
      </c>
      <c r="B1000">
        <v>3030</v>
      </c>
      <c r="C1000" t="str">
        <f>Inv!B1000</f>
        <v>55010</v>
      </c>
      <c r="D1000" t="str">
        <f>Inv!A1000</f>
        <v>.177 Clr SG Poly 52" UV coated</v>
      </c>
      <c r="E1000">
        <f>VLOOKUP($C1000,Inv!$B$3:$J$2003,2,FALSE)</f>
        <v>3.6619999999999999</v>
      </c>
      <c r="F1000">
        <f>VLOOKUP($C1000,Inv!$B$3:$J$2003,5,FALSE)</f>
        <v>44.45</v>
      </c>
      <c r="G1000">
        <f>VLOOKUP($C1000,Inv!$B$3:$J$2003,3,FALSE)</f>
        <v>6.5919999999999996</v>
      </c>
      <c r="H1000">
        <f ca="1">VLOOKUP($C1000,Inv!$B$3:$J$2003,9,FALSE)</f>
        <v>0</v>
      </c>
    </row>
    <row r="1001" spans="1:8">
      <c r="A1001" t="str">
        <f>Inv!I1001</f>
        <v>J36938</v>
      </c>
      <c r="B1001">
        <v>3030</v>
      </c>
      <c r="C1001" t="str">
        <f>Inv!B1001</f>
        <v>55020</v>
      </c>
      <c r="D1001" t="str">
        <f>Inv!A1001</f>
        <v>.177 Clr SG Poly 48x120 UV coated</v>
      </c>
      <c r="E1001">
        <f>VLOOKUP($C1001,Inv!$B$3:$J$2003,2,FALSE)</f>
        <v>4.4630000000000001</v>
      </c>
      <c r="F1001">
        <f>VLOOKUP($C1001,Inv!$B$3:$J$2003,5,FALSE)</f>
        <v>44.45</v>
      </c>
      <c r="G1001">
        <f>VLOOKUP($C1001,Inv!$B$3:$J$2003,3,FALSE)</f>
        <v>8.0340000000000007</v>
      </c>
      <c r="H1001">
        <f ca="1">VLOOKUP($C1001,Inv!$B$3:$J$2003,9,FALSE)</f>
        <v>0</v>
      </c>
    </row>
    <row r="1002" spans="1:8">
      <c r="A1002" t="str">
        <f>Inv!I1002</f>
        <v>J36938</v>
      </c>
      <c r="B1002">
        <v>3030</v>
      </c>
      <c r="C1002" t="str">
        <f>Inv!B1002</f>
        <v>55030</v>
      </c>
      <c r="D1002" t="str">
        <f>Inv!A1002</f>
        <v>.150 White SG Polycarb 52"</v>
      </c>
      <c r="E1002">
        <f>VLOOKUP($C1002,Inv!$B$3:$J$2003,2,FALSE)</f>
        <v>3.4830000000000001</v>
      </c>
      <c r="F1002">
        <f>VLOOKUP($C1002,Inv!$B$3:$J$2003,5,FALSE)</f>
        <v>44.45</v>
      </c>
      <c r="G1002">
        <f>VLOOKUP($C1002,Inv!$B$3:$J$2003,3,FALSE)</f>
        <v>6.27</v>
      </c>
      <c r="H1002">
        <f ca="1">VLOOKUP($C1002,Inv!$B$3:$J$2003,9,FALSE)</f>
        <v>0</v>
      </c>
    </row>
    <row r="1003" spans="1:8">
      <c r="A1003" t="str">
        <f>Inv!I1003</f>
        <v>J36938</v>
      </c>
      <c r="B1003">
        <v>3030</v>
      </c>
      <c r="C1003" t="str">
        <f>Inv!B1003</f>
        <v>55040</v>
      </c>
      <c r="D1003" t="str">
        <f>Inv!A1003</f>
        <v>.177 Wh SG Poly 52" UV coated</v>
      </c>
      <c r="E1003">
        <f>VLOOKUP($C1003,Inv!$B$3:$J$2003,2,FALSE)</f>
        <v>3.1749999999999998</v>
      </c>
      <c r="F1003">
        <f>VLOOKUP($C1003,Inv!$B$3:$J$2003,5,FALSE)</f>
        <v>44.45</v>
      </c>
      <c r="G1003">
        <f>VLOOKUP($C1003,Inv!$B$3:$J$2003,3,FALSE)</f>
        <v>5.7160000000000002</v>
      </c>
      <c r="H1003">
        <f ca="1">VLOOKUP($C1003,Inv!$B$3:$J$2003,9,FALSE)</f>
        <v>0</v>
      </c>
    </row>
    <row r="1004" spans="1:8">
      <c r="A1004" t="str">
        <f>Inv!I1004</f>
        <v>J36938</v>
      </c>
      <c r="B1004">
        <v>3030</v>
      </c>
      <c r="C1004" t="str">
        <f>Inv!B1004</f>
        <v>55045</v>
      </c>
      <c r="D1004" t="str">
        <f>Inv!A1004</f>
        <v>.177 Wh SG Poly 76" UV coated</v>
      </c>
      <c r="E1004">
        <f>VLOOKUP($C1004,Inv!$B$3:$J$2003,2,FALSE)</f>
        <v>3.1749999999999998</v>
      </c>
      <c r="F1004">
        <f>VLOOKUP($C1004,Inv!$B$3:$J$2003,5,FALSE)</f>
        <v>44.45</v>
      </c>
      <c r="G1004">
        <f>VLOOKUP($C1004,Inv!$B$3:$J$2003,3,FALSE)</f>
        <v>5.7160000000000002</v>
      </c>
      <c r="H1004">
        <f ca="1">VLOOKUP($C1004,Inv!$B$3:$J$2003,9,FALSE)</f>
        <v>0</v>
      </c>
    </row>
    <row r="1005" spans="1:8">
      <c r="A1005" t="str">
        <f>Inv!I1005</f>
        <v>J36938</v>
      </c>
      <c r="B1005">
        <v>3030</v>
      </c>
      <c r="C1005" t="str">
        <f>Inv!B1005</f>
        <v>55050</v>
      </c>
      <c r="D1005" t="str">
        <f>Inv!A1005</f>
        <v>.177 Wht SG Poly 48x120</v>
      </c>
      <c r="E1005">
        <f>VLOOKUP($C1005,Inv!$B$3:$J$2003,2,FALSE)</f>
        <v>4.22</v>
      </c>
      <c r="F1005">
        <f>VLOOKUP($C1005,Inv!$B$3:$J$2003,5,FALSE)</f>
        <v>44.45</v>
      </c>
      <c r="G1005">
        <f>VLOOKUP($C1005,Inv!$B$3:$J$2003,3,FALSE)</f>
        <v>7.5970000000000004</v>
      </c>
      <c r="H1005">
        <f ca="1">VLOOKUP($C1005,Inv!$B$3:$J$2003,9,FALSE)</f>
        <v>0</v>
      </c>
    </row>
    <row r="1006" spans="1:8">
      <c r="A1006" t="str">
        <f>Inv!I1006</f>
        <v>J36938</v>
      </c>
      <c r="B1006">
        <v>3030</v>
      </c>
      <c r="C1006" t="str">
        <f>Inv!B1006</f>
        <v>55055</v>
      </c>
      <c r="D1006" t="str">
        <f>Inv!A1006</f>
        <v>.177 Wht SG Poly 76X125</v>
      </c>
      <c r="E1006">
        <f>VLOOKUP($C1006,Inv!$B$3:$J$2003,2,FALSE)</f>
        <v>3.835</v>
      </c>
      <c r="F1006">
        <f>VLOOKUP($C1006,Inv!$B$3:$J$2003,5,FALSE)</f>
        <v>44.45</v>
      </c>
      <c r="G1006">
        <f>VLOOKUP($C1006,Inv!$B$3:$J$2003,3,FALSE)</f>
        <v>6.9039999999999999</v>
      </c>
      <c r="H1006">
        <f ca="1">VLOOKUP($C1006,Inv!$B$3:$J$2003,9,FALSE)</f>
        <v>0</v>
      </c>
    </row>
    <row r="1007" spans="1:8">
      <c r="A1007" t="str">
        <f>Inv!I1007</f>
        <v>J36938</v>
      </c>
      <c r="B1007">
        <v>3030</v>
      </c>
      <c r="C1007" t="str">
        <f>Inv!B1007</f>
        <v>57000</v>
      </c>
      <c r="D1007" t="str">
        <f>Inv!A1007</f>
        <v>CC Top Track Zip-Change</v>
      </c>
      <c r="E1007">
        <f>VLOOKUP($C1007,Inv!$B$3:$J$2003,2,FALSE)</f>
        <v>0.87</v>
      </c>
      <c r="F1007">
        <f>VLOOKUP($C1007,Inv!$B$3:$J$2003,5,FALSE)</f>
        <v>44.45</v>
      </c>
      <c r="G1007">
        <f>VLOOKUP($C1007,Inv!$B$3:$J$2003,3,FALSE)</f>
        <v>1.5660000000000001</v>
      </c>
      <c r="H1007">
        <f ca="1">VLOOKUP($C1007,Inv!$B$3:$J$2003,9,FALSE)</f>
        <v>0</v>
      </c>
    </row>
    <row r="1008" spans="1:8">
      <c r="A1008" t="str">
        <f>Inv!I1008</f>
        <v>J36938</v>
      </c>
      <c r="B1008">
        <v>3030</v>
      </c>
      <c r="C1008" t="str">
        <f>Inv!B1008</f>
        <v>57005</v>
      </c>
      <c r="D1008" t="str">
        <f>Inv!A1008</f>
        <v>CC Dual Track Zip-Change</v>
      </c>
      <c r="E1008">
        <f>VLOOKUP($C1008,Inv!$B$3:$J$2003,2,FALSE)</f>
        <v>0.85299999999999998</v>
      </c>
      <c r="F1008">
        <f>VLOOKUP($C1008,Inv!$B$3:$J$2003,5,FALSE)</f>
        <v>44.45</v>
      </c>
      <c r="G1008">
        <f>VLOOKUP($C1008,Inv!$B$3:$J$2003,3,FALSE)</f>
        <v>1.536</v>
      </c>
      <c r="H1008">
        <f ca="1">VLOOKUP($C1008,Inv!$B$3:$J$2003,9,FALSE)</f>
        <v>0</v>
      </c>
    </row>
    <row r="1009" spans="1:8">
      <c r="A1009" t="str">
        <f>Inv!I1009</f>
        <v>J36938</v>
      </c>
      <c r="B1009">
        <v>3030</v>
      </c>
      <c r="C1009" t="str">
        <f>Inv!B1009</f>
        <v>57010</v>
      </c>
      <c r="D1009" t="str">
        <f>Inv!A1009</f>
        <v>CC Bottom Track Zip-Change</v>
      </c>
      <c r="E1009">
        <f>VLOOKUP($C1009,Inv!$B$3:$J$2003,2,FALSE)</f>
        <v>0.64900000000000002</v>
      </c>
      <c r="F1009">
        <f>VLOOKUP($C1009,Inv!$B$3:$J$2003,5,FALSE)</f>
        <v>44.45</v>
      </c>
      <c r="G1009">
        <f>VLOOKUP($C1009,Inv!$B$3:$J$2003,3,FALSE)</f>
        <v>1.1679999999999999</v>
      </c>
      <c r="H1009">
        <f ca="1">VLOOKUP($C1009,Inv!$B$3:$J$2003,9,FALSE)</f>
        <v>0</v>
      </c>
    </row>
    <row r="1010" spans="1:8">
      <c r="A1010" t="str">
        <f>Inv!I1010</f>
        <v>J36938</v>
      </c>
      <c r="B1010">
        <v>3030</v>
      </c>
      <c r="C1010" t="str">
        <f>Inv!B1010</f>
        <v>57015</v>
      </c>
      <c r="D1010" t="str">
        <f>Inv!A1010</f>
        <v>Wagner Track For Slotted Ltrs</v>
      </c>
      <c r="E1010">
        <f>VLOOKUP($C1010,Inv!$B$3:$J$2003,2,FALSE)</f>
        <v>0.66</v>
      </c>
      <c r="F1010">
        <f>VLOOKUP($C1010,Inv!$B$3:$J$2003,5,FALSE)</f>
        <v>44.45</v>
      </c>
      <c r="G1010">
        <f>VLOOKUP($C1010,Inv!$B$3:$J$2003,3,FALSE)</f>
        <v>1.1879999999999999</v>
      </c>
      <c r="H1010">
        <f ca="1">VLOOKUP($C1010,Inv!$B$3:$J$2003,9,FALSE)</f>
        <v>0</v>
      </c>
    </row>
    <row r="1011" spans="1:8">
      <c r="A1011" t="str">
        <f>Inv!I1011</f>
        <v>J36938</v>
      </c>
      <c r="B1011">
        <v>3030</v>
      </c>
      <c r="C1011" t="str">
        <f>Inv!B1011</f>
        <v>57020</v>
      </c>
      <c r="D1011" t="str">
        <f>Inv!A1011</f>
        <v>6'-18' C/C Letter Changer-Reg</v>
      </c>
      <c r="E1011">
        <f>VLOOKUP($C1011,Inv!$B$3:$J$2003,2,FALSE)</f>
        <v>66.599999999999994</v>
      </c>
      <c r="F1011">
        <f>VLOOKUP($C1011,Inv!$B$3:$J$2003,5,FALSE)</f>
        <v>44.45</v>
      </c>
      <c r="G1011">
        <f>VLOOKUP($C1011,Inv!$B$3:$J$2003,3,FALSE)</f>
        <v>119.892</v>
      </c>
      <c r="H1011">
        <f ca="1">VLOOKUP($C1011,Inv!$B$3:$J$2003,9,FALSE)</f>
        <v>0</v>
      </c>
    </row>
    <row r="1012" spans="1:8">
      <c r="A1012" t="str">
        <f>Inv!I1012</f>
        <v>J36938</v>
      </c>
      <c r="B1012">
        <v>3030</v>
      </c>
      <c r="C1012" t="str">
        <f>Inv!B1012</f>
        <v>63015</v>
      </c>
      <c r="D1012" t="str">
        <f>Inv!A1012</f>
        <v>Blockout Grey</v>
      </c>
      <c r="E1012">
        <f>VLOOKUP($C1012,Inv!$B$3:$J$2003,2,FALSE)</f>
        <v>21.01</v>
      </c>
      <c r="F1012">
        <f>VLOOKUP($C1012,Inv!$B$3:$J$2003,5,FALSE)</f>
        <v>44.45</v>
      </c>
      <c r="G1012">
        <f>VLOOKUP($C1012,Inv!$B$3:$J$2003,3,FALSE)</f>
        <v>37.822000000000003</v>
      </c>
      <c r="H1012">
        <f ca="1">VLOOKUP($C1012,Inv!$B$3:$J$2003,9,FALSE)</f>
        <v>0</v>
      </c>
    </row>
    <row r="1013" spans="1:8">
      <c r="A1013" t="str">
        <f>Inv!I1013</f>
        <v>J36938</v>
      </c>
      <c r="B1013">
        <v>3030</v>
      </c>
      <c r="C1013" t="str">
        <f>Inv!B1013</f>
        <v>63020</v>
      </c>
      <c r="D1013" t="str">
        <f>Inv!A1013</f>
        <v>Blockout Grey</v>
      </c>
      <c r="E1013">
        <f>VLOOKUP($C1013,Inv!$B$3:$J$2003,2,FALSE)</f>
        <v>0.78</v>
      </c>
      <c r="F1013">
        <f>VLOOKUP($C1013,Inv!$B$3:$J$2003,5,FALSE)</f>
        <v>44.45</v>
      </c>
      <c r="G1013">
        <f>VLOOKUP($C1013,Inv!$B$3:$J$2003,3,FALSE)</f>
        <v>1.4039999999999999</v>
      </c>
      <c r="H1013">
        <f ca="1">VLOOKUP($C1013,Inv!$B$3:$J$2003,9,FALSE)</f>
        <v>0</v>
      </c>
    </row>
    <row r="1014" spans="1:8">
      <c r="A1014" t="str">
        <f>Inv!I1014</f>
        <v>J36938</v>
      </c>
      <c r="B1014">
        <v>3030</v>
      </c>
      <c r="C1014" t="str">
        <f>Inv!B1014</f>
        <v>63030</v>
      </c>
      <c r="D1014" t="str">
        <f>Inv!A1014</f>
        <v>Blockout Black</v>
      </c>
      <c r="E1014">
        <f>VLOOKUP($C1014,Inv!$B$3:$J$2003,2,FALSE)</f>
        <v>0.73</v>
      </c>
      <c r="F1014">
        <f>VLOOKUP($C1014,Inv!$B$3:$J$2003,5,FALSE)</f>
        <v>44.45</v>
      </c>
      <c r="G1014">
        <f>VLOOKUP($C1014,Inv!$B$3:$J$2003,3,FALSE)</f>
        <v>1.3140000000000001</v>
      </c>
      <c r="H1014">
        <f ca="1">VLOOKUP($C1014,Inv!$B$3:$J$2003,9,FALSE)</f>
        <v>0</v>
      </c>
    </row>
    <row r="1015" spans="1:8">
      <c r="A1015" t="str">
        <f>Inv!I1015</f>
        <v>J36938</v>
      </c>
      <c r="B1015">
        <v>3030</v>
      </c>
      <c r="C1015" t="str">
        <f>Inv!B1015</f>
        <v>65000</v>
      </c>
      <c r="D1015" t="str">
        <f>Inv!A1015</f>
        <v>Pyrex #200 Housings</v>
      </c>
      <c r="E1015">
        <f>VLOOKUP($C1015,Inv!$B$3:$J$2003,2,FALSE)</f>
        <v>3.13</v>
      </c>
      <c r="F1015">
        <f>VLOOKUP($C1015,Inv!$B$3:$J$2003,5,FALSE)</f>
        <v>44.45</v>
      </c>
      <c r="G1015">
        <f>VLOOKUP($C1015,Inv!$B$3:$J$2003,3,FALSE)</f>
        <v>5.6349999999999998</v>
      </c>
      <c r="H1015">
        <f ca="1">VLOOKUP($C1015,Inv!$B$3:$J$2003,9,FALSE)</f>
        <v>0</v>
      </c>
    </row>
    <row r="1016" spans="1:8">
      <c r="A1016" t="str">
        <f>Inv!I1016</f>
        <v>J36938</v>
      </c>
      <c r="B1016">
        <v>3030</v>
      </c>
      <c r="C1016" t="str">
        <f>Inv!B1016</f>
        <v>65005</v>
      </c>
      <c r="D1016" t="str">
        <f>Inv!A1016</f>
        <v>Large #300 Housings</v>
      </c>
      <c r="E1016">
        <f>VLOOKUP($C1016,Inv!$B$3:$J$2003,2,FALSE)</f>
        <v>6.98</v>
      </c>
      <c r="F1016">
        <f>VLOOKUP($C1016,Inv!$B$3:$J$2003,5,FALSE)</f>
        <v>44.45</v>
      </c>
      <c r="G1016">
        <f>VLOOKUP($C1016,Inv!$B$3:$J$2003,3,FALSE)</f>
        <v>12.565</v>
      </c>
      <c r="H1016">
        <f ca="1">VLOOKUP($C1016,Inv!$B$3:$J$2003,9,FALSE)</f>
        <v>0</v>
      </c>
    </row>
    <row r="1017" spans="1:8">
      <c r="A1017" t="str">
        <f>Inv!I1017</f>
        <v>J36938</v>
      </c>
      <c r="B1017">
        <v>3030</v>
      </c>
      <c r="C1017" t="str">
        <f>Inv!B1017</f>
        <v>65010</v>
      </c>
      <c r="D1017" t="str">
        <f>Inv!A1017</f>
        <v>Standard #100 Housings</v>
      </c>
      <c r="E1017">
        <f>VLOOKUP($C1017,Inv!$B$3:$J$2003,2,FALSE)</f>
        <v>1.97</v>
      </c>
      <c r="F1017">
        <f>VLOOKUP($C1017,Inv!$B$3:$J$2003,5,FALSE)</f>
        <v>44.45</v>
      </c>
      <c r="G1017">
        <f>VLOOKUP($C1017,Inv!$B$3:$J$2003,3,FALSE)</f>
        <v>3.5459999999999998</v>
      </c>
      <c r="H1017">
        <f ca="1">VLOOKUP($C1017,Inv!$B$3:$J$2003,9,FALSE)</f>
        <v>0</v>
      </c>
    </row>
    <row r="1018" spans="1:8">
      <c r="A1018" t="str">
        <f>Inv!I1018</f>
        <v>J36938</v>
      </c>
      <c r="B1018">
        <v>3030</v>
      </c>
      <c r="C1018" t="str">
        <f>Inv!B1018</f>
        <v>65015</v>
      </c>
      <c r="D1018" t="str">
        <f>Inv!A1018</f>
        <v>No Reorder-PK Housings w/Metal Slv</v>
      </c>
      <c r="E1018">
        <f>VLOOKUP($C1018,Inv!$B$3:$J$2003,2,FALSE)</f>
        <v>4.83</v>
      </c>
      <c r="F1018">
        <f>VLOOKUP($C1018,Inv!$B$3:$J$2003,5,FALSE)</f>
        <v>44.45</v>
      </c>
      <c r="G1018">
        <f>VLOOKUP($C1018,Inv!$B$3:$J$2003,3,FALSE)</f>
        <v>8.6950000000000003</v>
      </c>
      <c r="H1018">
        <f ca="1">VLOOKUP($C1018,Inv!$B$3:$J$2003,9,FALSE)</f>
        <v>0</v>
      </c>
    </row>
    <row r="1019" spans="1:8">
      <c r="A1019" t="str">
        <f>Inv!I1019</f>
        <v>J36938</v>
      </c>
      <c r="B1019">
        <v>3030</v>
      </c>
      <c r="C1019" t="str">
        <f>Inv!B1019</f>
        <v>65017</v>
      </c>
      <c r="D1019" t="str">
        <f>Inv!A1019</f>
        <v>No Reorder-PK Housing Springs</v>
      </c>
      <c r="E1019">
        <f>VLOOKUP($C1019,Inv!$B$3:$J$2003,2,FALSE)</f>
        <v>0.8</v>
      </c>
      <c r="F1019">
        <f>VLOOKUP($C1019,Inv!$B$3:$J$2003,5,FALSE)</f>
        <v>44.45</v>
      </c>
      <c r="G1019">
        <f>VLOOKUP($C1019,Inv!$B$3:$J$2003,3,FALSE)</f>
        <v>1.44</v>
      </c>
      <c r="H1019">
        <f ca="1">VLOOKUP($C1019,Inv!$B$3:$J$2003,9,FALSE)</f>
        <v>0</v>
      </c>
    </row>
    <row r="1020" spans="1:8">
      <c r="A1020" t="str">
        <f>Inv!I1020</f>
        <v>J36938</v>
      </c>
      <c r="B1020">
        <v>3030</v>
      </c>
      <c r="C1020" t="str">
        <f>Inv!B1020</f>
        <v>65020</v>
      </c>
      <c r="D1020" t="str">
        <f>Inv!A1020</f>
        <v>Porcelain 1/2 Bushings</v>
      </c>
      <c r="E1020">
        <f>VLOOKUP($C1020,Inv!$B$3:$J$2003,2,FALSE)</f>
        <v>0.7</v>
      </c>
      <c r="F1020">
        <f>VLOOKUP($C1020,Inv!$B$3:$J$2003,5,FALSE)</f>
        <v>44.45</v>
      </c>
      <c r="G1020">
        <f>VLOOKUP($C1020,Inv!$B$3:$J$2003,3,FALSE)</f>
        <v>1.26</v>
      </c>
      <c r="H1020">
        <f ca="1">VLOOKUP($C1020,Inv!$B$3:$J$2003,9,FALSE)</f>
        <v>0</v>
      </c>
    </row>
    <row r="1021" spans="1:8">
      <c r="A1021" t="str">
        <f>Inv!I1021</f>
        <v>J36938</v>
      </c>
      <c r="B1021">
        <v>3030</v>
      </c>
      <c r="C1021" t="str">
        <f>Inv!B1021</f>
        <v>65035</v>
      </c>
      <c r="D1021" t="str">
        <f>Inv!A1021</f>
        <v>1-3/4 w/Wire Tube Support</v>
      </c>
      <c r="E1021">
        <f>VLOOKUP($C1021,Inv!$B$3:$J$2003,2,FALSE)</f>
        <v>0.34499999999999997</v>
      </c>
      <c r="F1021">
        <f>VLOOKUP($C1021,Inv!$B$3:$J$2003,5,FALSE)</f>
        <v>44.45</v>
      </c>
      <c r="G1021">
        <f>VLOOKUP($C1021,Inv!$B$3:$J$2003,3,FALSE)</f>
        <v>0.621</v>
      </c>
      <c r="H1021">
        <f ca="1">VLOOKUP($C1021,Inv!$B$3:$J$2003,9,FALSE)</f>
        <v>0</v>
      </c>
    </row>
    <row r="1022" spans="1:8">
      <c r="A1022" t="str">
        <f>Inv!I1022</f>
        <v>J36938</v>
      </c>
      <c r="B1022">
        <v>3030</v>
      </c>
      <c r="C1022" t="str">
        <f>Inv!B1022</f>
        <v>65040</v>
      </c>
      <c r="D1022" t="str">
        <f>Inv!A1022</f>
        <v>No Reorder-1 3/4 Al Tube Support</v>
      </c>
      <c r="E1022">
        <f>VLOOKUP($C1022,Inv!$B$3:$J$2003,2,FALSE)</f>
        <v>0.31</v>
      </c>
      <c r="F1022">
        <f>VLOOKUP($C1022,Inv!$B$3:$J$2003,5,FALSE)</f>
        <v>44.45</v>
      </c>
      <c r="G1022">
        <f>VLOOKUP($C1022,Inv!$B$3:$J$2003,3,FALSE)</f>
        <v>0.55800000000000005</v>
      </c>
      <c r="H1022">
        <f ca="1">VLOOKUP($C1022,Inv!$B$3:$J$2003,9,FALSE)</f>
        <v>0</v>
      </c>
    </row>
    <row r="1023" spans="1:8">
      <c r="A1023" t="str">
        <f>Inv!I1023</f>
        <v>J36938</v>
      </c>
      <c r="B1023">
        <v>3030</v>
      </c>
      <c r="C1023" t="str">
        <f>Inv!B1023</f>
        <v>65045</v>
      </c>
      <c r="D1023" t="str">
        <f>Inv!A1023</f>
        <v>3-1/2 #835 Tube Support</v>
      </c>
      <c r="E1023">
        <f>VLOOKUP($C1023,Inv!$B$3:$J$2003,2,FALSE)</f>
        <v>0.19</v>
      </c>
      <c r="F1023">
        <f>VLOOKUP($C1023,Inv!$B$3:$J$2003,5,FALSE)</f>
        <v>44.45</v>
      </c>
      <c r="G1023">
        <f>VLOOKUP($C1023,Inv!$B$3:$J$2003,3,FALSE)</f>
        <v>0.34200000000000003</v>
      </c>
      <c r="H1023">
        <f ca="1">VLOOKUP($C1023,Inv!$B$3:$J$2003,9,FALSE)</f>
        <v>0</v>
      </c>
    </row>
    <row r="1024" spans="1:8">
      <c r="A1024" t="str">
        <f>Inv!I1024</f>
        <v>J36938</v>
      </c>
      <c r="B1024">
        <v>3030</v>
      </c>
      <c r="C1024" t="str">
        <f>Inv!B1024</f>
        <v>65050</v>
      </c>
      <c r="D1024" t="str">
        <f>Inv!A1024</f>
        <v>Plastic Tube Supports</v>
      </c>
      <c r="E1024">
        <f>VLOOKUP($C1024,Inv!$B$3:$J$2003,2,FALSE)</f>
        <v>0.38</v>
      </c>
      <c r="F1024">
        <f>VLOOKUP($C1024,Inv!$B$3:$J$2003,5,FALSE)</f>
        <v>44.45</v>
      </c>
      <c r="G1024">
        <f>VLOOKUP($C1024,Inv!$B$3:$J$2003,3,FALSE)</f>
        <v>0.68400000000000005</v>
      </c>
      <c r="H1024">
        <f ca="1">VLOOKUP($C1024,Inv!$B$3:$J$2003,9,FALSE)</f>
        <v>0</v>
      </c>
    </row>
    <row r="1025" spans="1:8">
      <c r="A1025" t="str">
        <f>Inv!I1025</f>
        <v>J36938</v>
      </c>
      <c r="B1025">
        <v>3030</v>
      </c>
      <c r="C1025" t="str">
        <f>Inv!B1025</f>
        <v>65053</v>
      </c>
      <c r="D1025" t="str">
        <f>Inv!A1025</f>
        <v>12mm Clear Grab - IT</v>
      </c>
      <c r="E1025">
        <f>VLOOKUP($C1025,Inv!$B$3:$J$2003,2,FALSE)</f>
        <v>0.47</v>
      </c>
      <c r="F1025">
        <f>VLOOKUP($C1025,Inv!$B$3:$J$2003,5,FALSE)</f>
        <v>44.45</v>
      </c>
      <c r="G1025">
        <f>VLOOKUP($C1025,Inv!$B$3:$J$2003,3,FALSE)</f>
        <v>0.84599999999999997</v>
      </c>
      <c r="H1025">
        <f ca="1">VLOOKUP($C1025,Inv!$B$3:$J$2003,9,FALSE)</f>
        <v>0</v>
      </c>
    </row>
    <row r="1026" spans="1:8">
      <c r="A1026" t="str">
        <f>Inv!I1026</f>
        <v>J36938</v>
      </c>
      <c r="B1026">
        <v>3030</v>
      </c>
      <c r="C1026" t="str">
        <f>Inv!B1026</f>
        <v>65055</v>
      </c>
      <c r="D1026" t="str">
        <f>Inv!A1026</f>
        <v>Short Stops</v>
      </c>
      <c r="E1026">
        <f>VLOOKUP($C1026,Inv!$B$3:$J$2003,2,FALSE)</f>
        <v>0.51600000000000001</v>
      </c>
      <c r="F1026">
        <f>VLOOKUP($C1026,Inv!$B$3:$J$2003,5,FALSE)</f>
        <v>44.45</v>
      </c>
      <c r="G1026">
        <f>VLOOKUP($C1026,Inv!$B$3:$J$2003,3,FALSE)</f>
        <v>0.92900000000000005</v>
      </c>
      <c r="H1026">
        <f ca="1">VLOOKUP($C1026,Inv!$B$3:$J$2003,9,FALSE)</f>
        <v>0</v>
      </c>
    </row>
    <row r="1027" spans="1:8">
      <c r="A1027" t="str">
        <f>Inv!I1027</f>
        <v>J36938</v>
      </c>
      <c r="B1027">
        <v>3030</v>
      </c>
      <c r="C1027" t="str">
        <f>Inv!B1027</f>
        <v>65057</v>
      </c>
      <c r="D1027" t="str">
        <f>Inv!A1027</f>
        <v>Buttons</v>
      </c>
      <c r="E1027">
        <f>VLOOKUP($C1027,Inv!$B$3:$J$2003,2,FALSE)</f>
        <v>0.02</v>
      </c>
      <c r="F1027">
        <f>VLOOKUP($C1027,Inv!$B$3:$J$2003,5,FALSE)</f>
        <v>44.45</v>
      </c>
      <c r="G1027">
        <f>VLOOKUP($C1027,Inv!$B$3:$J$2003,3,FALSE)</f>
        <v>3.5999999999999997E-2</v>
      </c>
      <c r="H1027">
        <f ca="1">VLOOKUP($C1027,Inv!$B$3:$J$2003,9,FALSE)</f>
        <v>0</v>
      </c>
    </row>
    <row r="1028" spans="1:8">
      <c r="A1028" t="str">
        <f>Inv!I1028</f>
        <v>J36938</v>
      </c>
      <c r="B1028">
        <v>3030</v>
      </c>
      <c r="C1028" t="str">
        <f>Inv!B1028</f>
        <v>65065</v>
      </c>
      <c r="D1028" t="str">
        <f>Inv!A1028</f>
        <v>13MM Caps</v>
      </c>
      <c r="E1028">
        <f>VLOOKUP($C1028,Inv!$B$3:$J$2003,2,FALSE)</f>
        <v>0.42</v>
      </c>
      <c r="F1028">
        <f>VLOOKUP($C1028,Inv!$B$3:$J$2003,5,FALSE)</f>
        <v>44.45</v>
      </c>
      <c r="G1028">
        <f>VLOOKUP($C1028,Inv!$B$3:$J$2003,3,FALSE)</f>
        <v>0.75600000000000001</v>
      </c>
      <c r="H1028">
        <f ca="1">VLOOKUP($C1028,Inv!$B$3:$J$2003,9,FALSE)</f>
        <v>0</v>
      </c>
    </row>
    <row r="1029" spans="1:8">
      <c r="A1029" t="str">
        <f>Inv!I1029</f>
        <v>J36938</v>
      </c>
      <c r="B1029">
        <v>3030</v>
      </c>
      <c r="C1029" t="str">
        <f>Inv!B1029</f>
        <v>65070</v>
      </c>
      <c r="D1029" t="str">
        <f>Inv!A1029</f>
        <v>15MM Caps</v>
      </c>
      <c r="E1029">
        <f>VLOOKUP($C1029,Inv!$B$3:$J$2003,2,FALSE)</f>
        <v>0.74099999999999999</v>
      </c>
      <c r="F1029">
        <f>VLOOKUP($C1029,Inv!$B$3:$J$2003,5,FALSE)</f>
        <v>44.45</v>
      </c>
      <c r="G1029">
        <f>VLOOKUP($C1029,Inv!$B$3:$J$2003,3,FALSE)</f>
        <v>1.3340000000000001</v>
      </c>
      <c r="H1029">
        <f ca="1">VLOOKUP($C1029,Inv!$B$3:$J$2003,9,FALSE)</f>
        <v>0</v>
      </c>
    </row>
    <row r="1030" spans="1:8">
      <c r="A1030" t="str">
        <f>Inv!I1030</f>
        <v>J36938</v>
      </c>
      <c r="B1030">
        <v>3030</v>
      </c>
      <c r="C1030" t="str">
        <f>Inv!B1030</f>
        <v>65080</v>
      </c>
      <c r="D1030" t="str">
        <f>Inv!A1030</f>
        <v>13MM Masters 2 pc. Boot</v>
      </c>
      <c r="E1030">
        <f>VLOOKUP($C1030,Inv!$B$3:$J$2003,2,FALSE)</f>
        <v>2.4</v>
      </c>
      <c r="F1030">
        <f>VLOOKUP($C1030,Inv!$B$3:$J$2003,5,FALSE)</f>
        <v>44.45</v>
      </c>
      <c r="G1030">
        <f>VLOOKUP($C1030,Inv!$B$3:$J$2003,3,FALSE)</f>
        <v>4.32</v>
      </c>
      <c r="H1030">
        <f ca="1">VLOOKUP($C1030,Inv!$B$3:$J$2003,9,FALSE)</f>
        <v>0</v>
      </c>
    </row>
    <row r="1031" spans="1:8">
      <c r="A1031" t="str">
        <f>Inv!I1031</f>
        <v>J36938</v>
      </c>
      <c r="B1031">
        <v>3030</v>
      </c>
      <c r="C1031" t="str">
        <f>Inv!B1031</f>
        <v>65085</v>
      </c>
      <c r="D1031" t="str">
        <f>Inv!A1031</f>
        <v>16MM Masters 2 pc. Boot</v>
      </c>
      <c r="E1031">
        <f>VLOOKUP($C1031,Inv!$B$3:$J$2003,2,FALSE)</f>
        <v>2.1800000000000002</v>
      </c>
      <c r="F1031">
        <f>VLOOKUP($C1031,Inv!$B$3:$J$2003,5,FALSE)</f>
        <v>44.45</v>
      </c>
      <c r="G1031">
        <f>VLOOKUP($C1031,Inv!$B$3:$J$2003,3,FALSE)</f>
        <v>3.9239999999999999</v>
      </c>
      <c r="H1031">
        <f ca="1">VLOOKUP($C1031,Inv!$B$3:$J$2003,9,FALSE)</f>
        <v>0</v>
      </c>
    </row>
    <row r="1032" spans="1:8">
      <c r="A1032" t="str">
        <f>Inv!I1032</f>
        <v>J36938</v>
      </c>
      <c r="B1032">
        <v>3030</v>
      </c>
      <c r="C1032" t="str">
        <f>Inv!B1032</f>
        <v>65095</v>
      </c>
      <c r="D1032" t="str">
        <f>Inv!A1032</f>
        <v>13MM Sleeves</v>
      </c>
      <c r="E1032">
        <f>VLOOKUP($C1032,Inv!$B$3:$J$2003,2,FALSE)</f>
        <v>0.48</v>
      </c>
      <c r="F1032">
        <f>VLOOKUP($C1032,Inv!$B$3:$J$2003,5,FALSE)</f>
        <v>44.45</v>
      </c>
      <c r="G1032">
        <f>VLOOKUP($C1032,Inv!$B$3:$J$2003,3,FALSE)</f>
        <v>0.86399999999999999</v>
      </c>
      <c r="H1032">
        <f ca="1">VLOOKUP($C1032,Inv!$B$3:$J$2003,9,FALSE)</f>
        <v>0</v>
      </c>
    </row>
    <row r="1033" spans="1:8">
      <c r="A1033" t="str">
        <f>Inv!I1033</f>
        <v>J36938</v>
      </c>
      <c r="B1033">
        <v>3030</v>
      </c>
      <c r="C1033" t="str">
        <f>Inv!B1033</f>
        <v>65100</v>
      </c>
      <c r="D1033" t="str">
        <f>Inv!A1033</f>
        <v>15MM Sleeves</v>
      </c>
      <c r="E1033">
        <f>VLOOKUP($C1033,Inv!$B$3:$J$2003,2,FALSE)</f>
        <v>0.69</v>
      </c>
      <c r="F1033">
        <f>VLOOKUP($C1033,Inv!$B$3:$J$2003,5,FALSE)</f>
        <v>44.45</v>
      </c>
      <c r="G1033">
        <f>VLOOKUP($C1033,Inv!$B$3:$J$2003,3,FALSE)</f>
        <v>1.242</v>
      </c>
      <c r="H1033">
        <f ca="1">VLOOKUP($C1033,Inv!$B$3:$J$2003,9,FALSE)</f>
        <v>0</v>
      </c>
    </row>
    <row r="1034" spans="1:8">
      <c r="A1034" t="str">
        <f>Inv!I1034</f>
        <v>J36938</v>
      </c>
      <c r="B1034">
        <v>3030</v>
      </c>
      <c r="C1034" t="str">
        <f>Inv!B1034</f>
        <v>70000</v>
      </c>
      <c r="D1034" t="str">
        <f>Inv!A1034</f>
        <v>100 Vermillon Chromatic</v>
      </c>
      <c r="E1034">
        <f>VLOOKUP($C1034,Inv!$B$3:$J$2003,2,FALSE)</f>
        <v>12.57</v>
      </c>
      <c r="F1034">
        <f>VLOOKUP($C1034,Inv!$B$3:$J$2003,5,FALSE)</f>
        <v>44.45</v>
      </c>
      <c r="G1034">
        <f>VLOOKUP($C1034,Inv!$B$3:$J$2003,3,FALSE)</f>
        <v>22.628</v>
      </c>
      <c r="H1034">
        <f ca="1">VLOOKUP($C1034,Inv!$B$3:$J$2003,9,FALSE)</f>
        <v>0</v>
      </c>
    </row>
    <row r="1035" spans="1:8">
      <c r="A1035" t="str">
        <f>Inv!I1035</f>
        <v>J36938</v>
      </c>
      <c r="B1035">
        <v>3030</v>
      </c>
      <c r="C1035" t="str">
        <f>Inv!B1035</f>
        <v>70005</v>
      </c>
      <c r="D1035" t="str">
        <f>Inv!A1035</f>
        <v>101 White Chromatic</v>
      </c>
      <c r="E1035">
        <f>VLOOKUP($C1035,Inv!$B$3:$J$2003,2,FALSE)</f>
        <v>17.02</v>
      </c>
      <c r="F1035">
        <f>VLOOKUP($C1035,Inv!$B$3:$J$2003,5,FALSE)</f>
        <v>44.45</v>
      </c>
      <c r="G1035">
        <f>VLOOKUP($C1035,Inv!$B$3:$J$2003,3,FALSE)</f>
        <v>30.638999999999999</v>
      </c>
      <c r="H1035">
        <f ca="1">VLOOKUP($C1035,Inv!$B$3:$J$2003,9,FALSE)</f>
        <v>0</v>
      </c>
    </row>
    <row r="1036" spans="1:8">
      <c r="A1036" t="str">
        <f>Inv!I1036</f>
        <v>J36938</v>
      </c>
      <c r="B1036">
        <v>3030</v>
      </c>
      <c r="C1036" t="str">
        <f>Inv!B1036</f>
        <v>70010</v>
      </c>
      <c r="D1036" t="str">
        <f>Inv!A1036</f>
        <v>116 Ivory Chromatic</v>
      </c>
      <c r="E1036">
        <f>VLOOKUP($C1036,Inv!$B$3:$J$2003,2,FALSE)</f>
        <v>13.238</v>
      </c>
      <c r="F1036">
        <f>VLOOKUP($C1036,Inv!$B$3:$J$2003,5,FALSE)</f>
        <v>44.45</v>
      </c>
      <c r="G1036">
        <f>VLOOKUP($C1036,Inv!$B$3:$J$2003,3,FALSE)</f>
        <v>23.831</v>
      </c>
      <c r="H1036">
        <f ca="1">VLOOKUP($C1036,Inv!$B$3:$J$2003,9,FALSE)</f>
        <v>0</v>
      </c>
    </row>
    <row r="1037" spans="1:8">
      <c r="A1037" t="str">
        <f>Inv!I1037</f>
        <v>J36938</v>
      </c>
      <c r="B1037">
        <v>3030</v>
      </c>
      <c r="C1037" t="str">
        <f>Inv!B1037</f>
        <v>70015</v>
      </c>
      <c r="D1037" t="str">
        <f>Inv!A1037</f>
        <v>102 Fire Red Chromatic</v>
      </c>
      <c r="E1037">
        <f>VLOOKUP($C1037,Inv!$B$3:$J$2003,2,FALSE)</f>
        <v>18.53</v>
      </c>
      <c r="F1037">
        <f>VLOOKUP($C1037,Inv!$B$3:$J$2003,5,FALSE)</f>
        <v>44.45</v>
      </c>
      <c r="G1037">
        <f>VLOOKUP($C1037,Inv!$B$3:$J$2003,3,FALSE)</f>
        <v>33.356999999999999</v>
      </c>
      <c r="H1037">
        <f ca="1">VLOOKUP($C1037,Inv!$B$3:$J$2003,9,FALSE)</f>
        <v>0</v>
      </c>
    </row>
    <row r="1038" spans="1:8">
      <c r="A1038" t="str">
        <f>Inv!I1038</f>
        <v>J36938</v>
      </c>
      <c r="B1038">
        <v>3030</v>
      </c>
      <c r="C1038" t="str">
        <f>Inv!B1038</f>
        <v>70020</v>
      </c>
      <c r="D1038" t="str">
        <f>Inv!A1038</f>
        <v>104 Brt Red Chromatic</v>
      </c>
      <c r="E1038">
        <f>VLOOKUP($C1038,Inv!$B$3:$J$2003,2,FALSE)</f>
        <v>13.82</v>
      </c>
      <c r="F1038">
        <f>VLOOKUP($C1038,Inv!$B$3:$J$2003,5,FALSE)</f>
        <v>44.45</v>
      </c>
      <c r="G1038">
        <f>VLOOKUP($C1038,Inv!$B$3:$J$2003,3,FALSE)</f>
        <v>24.878</v>
      </c>
      <c r="H1038">
        <f ca="1">VLOOKUP($C1038,Inv!$B$3:$J$2003,9,FALSE)</f>
        <v>0</v>
      </c>
    </row>
    <row r="1039" spans="1:8">
      <c r="A1039" t="str">
        <f>Inv!I1039</f>
        <v>J36938</v>
      </c>
      <c r="B1039">
        <v>3030</v>
      </c>
      <c r="C1039" t="str">
        <f>Inv!B1039</f>
        <v>70025</v>
      </c>
      <c r="D1039" t="str">
        <f>Inv!A1039</f>
        <v>106 Carmine Chromatic</v>
      </c>
      <c r="E1039">
        <f>VLOOKUP($C1039,Inv!$B$3:$J$2003,2,FALSE)</f>
        <v>13.76</v>
      </c>
      <c r="F1039">
        <f>VLOOKUP($C1039,Inv!$B$3:$J$2003,5,FALSE)</f>
        <v>44.45</v>
      </c>
      <c r="G1039">
        <f>VLOOKUP($C1039,Inv!$B$3:$J$2003,3,FALSE)</f>
        <v>24.77</v>
      </c>
      <c r="H1039">
        <f ca="1">VLOOKUP($C1039,Inv!$B$3:$J$2003,9,FALSE)</f>
        <v>0</v>
      </c>
    </row>
    <row r="1040" spans="1:8">
      <c r="A1040" t="str">
        <f>Inv!I1040</f>
        <v>J36938</v>
      </c>
      <c r="B1040">
        <v>3030</v>
      </c>
      <c r="C1040" t="str">
        <f>Inv!B1040</f>
        <v>70030</v>
      </c>
      <c r="D1040" t="str">
        <f>Inv!A1040</f>
        <v>108 Maroon Chromatic</v>
      </c>
      <c r="E1040">
        <f>VLOOKUP($C1040,Inv!$B$3:$J$2003,2,FALSE)</f>
        <v>12.57</v>
      </c>
      <c r="F1040">
        <f>VLOOKUP($C1040,Inv!$B$3:$J$2003,5,FALSE)</f>
        <v>44.45</v>
      </c>
      <c r="G1040">
        <f>VLOOKUP($C1040,Inv!$B$3:$J$2003,3,FALSE)</f>
        <v>22.628</v>
      </c>
      <c r="H1040">
        <f ca="1">VLOOKUP($C1040,Inv!$B$3:$J$2003,9,FALSE)</f>
        <v>0</v>
      </c>
    </row>
    <row r="1041" spans="1:8">
      <c r="A1041" t="str">
        <f>Inv!I1041</f>
        <v>J36938</v>
      </c>
      <c r="B1041">
        <v>3030</v>
      </c>
      <c r="C1041" t="str">
        <f>Inv!B1041</f>
        <v>70045</v>
      </c>
      <c r="D1041" t="str">
        <f>Inv!A1041</f>
        <v>124 Orange Chromatic</v>
      </c>
      <c r="E1041">
        <f>VLOOKUP($C1041,Inv!$B$3:$J$2003,2,FALSE)</f>
        <v>13.82</v>
      </c>
      <c r="F1041">
        <f>VLOOKUP($C1041,Inv!$B$3:$J$2003,5,FALSE)</f>
        <v>44.45</v>
      </c>
      <c r="G1041">
        <f>VLOOKUP($C1041,Inv!$B$3:$J$2003,3,FALSE)</f>
        <v>24.878</v>
      </c>
      <c r="H1041">
        <f ca="1">VLOOKUP($C1041,Inv!$B$3:$J$2003,9,FALSE)</f>
        <v>0</v>
      </c>
    </row>
    <row r="1042" spans="1:8">
      <c r="A1042" t="str">
        <f>Inv!I1042</f>
        <v>J36938</v>
      </c>
      <c r="B1042">
        <v>3030</v>
      </c>
      <c r="C1042" t="str">
        <f>Inv!B1042</f>
        <v>70050</v>
      </c>
      <c r="D1042" t="str">
        <f>Inv!A1042</f>
        <v>130 Prim. Yellow Chromatic</v>
      </c>
      <c r="E1042">
        <f>VLOOKUP($C1042,Inv!$B$3:$J$2003,2,FALSE)</f>
        <v>13.51</v>
      </c>
      <c r="F1042">
        <f>VLOOKUP($C1042,Inv!$B$3:$J$2003,5,FALSE)</f>
        <v>44.45</v>
      </c>
      <c r="G1042">
        <f>VLOOKUP($C1042,Inv!$B$3:$J$2003,3,FALSE)</f>
        <v>24.32</v>
      </c>
      <c r="H1042">
        <f ca="1">VLOOKUP($C1042,Inv!$B$3:$J$2003,9,FALSE)</f>
        <v>0</v>
      </c>
    </row>
    <row r="1043" spans="1:8">
      <c r="A1043" t="str">
        <f>Inv!I1043</f>
        <v>J36938</v>
      </c>
      <c r="B1043">
        <v>3030</v>
      </c>
      <c r="C1043" t="str">
        <f>Inv!B1043</f>
        <v>70055</v>
      </c>
      <c r="D1043" t="str">
        <f>Inv!A1043</f>
        <v>132 Lemon Yellow Chromatic</v>
      </c>
      <c r="E1043">
        <f>VLOOKUP($C1043,Inv!$B$3:$J$2003,2,FALSE)</f>
        <v>13.51</v>
      </c>
      <c r="F1043">
        <f>VLOOKUP($C1043,Inv!$B$3:$J$2003,5,FALSE)</f>
        <v>44.45</v>
      </c>
      <c r="G1043">
        <f>VLOOKUP($C1043,Inv!$B$3:$J$2003,3,FALSE)</f>
        <v>24.32</v>
      </c>
      <c r="H1043">
        <f ca="1">VLOOKUP($C1043,Inv!$B$3:$J$2003,9,FALSE)</f>
        <v>0</v>
      </c>
    </row>
    <row r="1044" spans="1:8">
      <c r="A1044" t="str">
        <f>Inv!I1044</f>
        <v>J36938</v>
      </c>
      <c r="B1044">
        <v>3030</v>
      </c>
      <c r="C1044" t="str">
        <f>Inv!B1044</f>
        <v>70060</v>
      </c>
      <c r="D1044" t="str">
        <f>Inv!A1044</f>
        <v>134 Chrm Yellow Chromatic</v>
      </c>
      <c r="E1044">
        <f>VLOOKUP($C1044,Inv!$B$3:$J$2003,2,FALSE)</f>
        <v>17.088000000000001</v>
      </c>
      <c r="F1044">
        <f>VLOOKUP($C1044,Inv!$B$3:$J$2003,5,FALSE)</f>
        <v>44.45</v>
      </c>
      <c r="G1044">
        <f>VLOOKUP($C1044,Inv!$B$3:$J$2003,3,FALSE)</f>
        <v>30.760999999999999</v>
      </c>
      <c r="H1044">
        <f ca="1">VLOOKUP($C1044,Inv!$B$3:$J$2003,9,FALSE)</f>
        <v>0</v>
      </c>
    </row>
    <row r="1045" spans="1:8">
      <c r="A1045" t="str">
        <f>Inv!I1045</f>
        <v>J36938</v>
      </c>
      <c r="B1045">
        <v>3030</v>
      </c>
      <c r="C1045" t="str">
        <f>Inv!B1045</f>
        <v>70070</v>
      </c>
      <c r="D1045" t="str">
        <f>Inv!A1045</f>
        <v>142 Emerald Green Chromatic</v>
      </c>
      <c r="E1045">
        <f>VLOOKUP($C1045,Inv!$B$3:$J$2003,2,FALSE)</f>
        <v>12.57</v>
      </c>
      <c r="F1045">
        <f>VLOOKUP($C1045,Inv!$B$3:$J$2003,5,FALSE)</f>
        <v>44.45</v>
      </c>
      <c r="G1045">
        <f>VLOOKUP($C1045,Inv!$B$3:$J$2003,3,FALSE)</f>
        <v>22.628</v>
      </c>
      <c r="H1045">
        <f ca="1">VLOOKUP($C1045,Inv!$B$3:$J$2003,9,FALSE)</f>
        <v>0</v>
      </c>
    </row>
    <row r="1046" spans="1:8">
      <c r="A1046" t="str">
        <f>Inv!I1046</f>
        <v>J36938</v>
      </c>
      <c r="B1046">
        <v>3030</v>
      </c>
      <c r="C1046" t="str">
        <f>Inv!B1046</f>
        <v>70075</v>
      </c>
      <c r="D1046" t="str">
        <f>Inv!A1046</f>
        <v>144 Medium Green Chromatic</v>
      </c>
      <c r="E1046">
        <f>VLOOKUP($C1046,Inv!$B$3:$J$2003,2,FALSE)</f>
        <v>11.37</v>
      </c>
      <c r="F1046">
        <f>VLOOKUP($C1046,Inv!$B$3:$J$2003,5,FALSE)</f>
        <v>44.45</v>
      </c>
      <c r="G1046">
        <f>VLOOKUP($C1046,Inv!$B$3:$J$2003,3,FALSE)</f>
        <v>20.468</v>
      </c>
      <c r="H1046">
        <f ca="1">VLOOKUP($C1046,Inv!$B$3:$J$2003,9,FALSE)</f>
        <v>0</v>
      </c>
    </row>
    <row r="1047" spans="1:8">
      <c r="A1047" t="str">
        <f>Inv!I1047</f>
        <v>J36938</v>
      </c>
      <c r="B1047">
        <v>3030</v>
      </c>
      <c r="C1047" t="str">
        <f>Inv!B1047</f>
        <v>70080</v>
      </c>
      <c r="D1047" t="str">
        <f>Inv!A1047</f>
        <v>148 Dark Green Chromatic</v>
      </c>
      <c r="E1047">
        <f>VLOOKUP($C1047,Inv!$B$3:$J$2003,2,FALSE)</f>
        <v>13.433</v>
      </c>
      <c r="F1047">
        <f>VLOOKUP($C1047,Inv!$B$3:$J$2003,5,FALSE)</f>
        <v>44.45</v>
      </c>
      <c r="G1047">
        <f>VLOOKUP($C1047,Inv!$B$3:$J$2003,3,FALSE)</f>
        <v>24.181999999999999</v>
      </c>
      <c r="H1047">
        <f ca="1">VLOOKUP($C1047,Inv!$B$3:$J$2003,9,FALSE)</f>
        <v>0</v>
      </c>
    </row>
    <row r="1048" spans="1:8">
      <c r="A1048" t="str">
        <f>Inv!I1048</f>
        <v>J36938</v>
      </c>
      <c r="B1048">
        <v>3030</v>
      </c>
      <c r="C1048" t="str">
        <f>Inv!B1048</f>
        <v>70090</v>
      </c>
      <c r="D1048" t="str">
        <f>Inv!A1048</f>
        <v>152 Light Blue Chromatic</v>
      </c>
      <c r="E1048">
        <f>VLOOKUP($C1048,Inv!$B$3:$J$2003,2,FALSE)</f>
        <v>12.212999999999999</v>
      </c>
      <c r="F1048">
        <f>VLOOKUP($C1048,Inv!$B$3:$J$2003,5,FALSE)</f>
        <v>44.45</v>
      </c>
      <c r="G1048">
        <f>VLOOKUP($C1048,Inv!$B$3:$J$2003,3,FALSE)</f>
        <v>21.986000000000001</v>
      </c>
      <c r="H1048">
        <f ca="1">VLOOKUP($C1048,Inv!$B$3:$J$2003,9,FALSE)</f>
        <v>0</v>
      </c>
    </row>
    <row r="1049" spans="1:8">
      <c r="A1049" t="str">
        <f>Inv!I1049</f>
        <v>J36938</v>
      </c>
      <c r="B1049">
        <v>3030</v>
      </c>
      <c r="C1049" t="str">
        <f>Inv!B1049</f>
        <v>70095</v>
      </c>
      <c r="D1049" t="str">
        <f>Inv!A1049</f>
        <v>153 Process Blue</v>
      </c>
      <c r="E1049">
        <f>VLOOKUP($C1049,Inv!$B$3:$J$2003,2,FALSE)</f>
        <v>12.57</v>
      </c>
      <c r="F1049">
        <f>VLOOKUP($C1049,Inv!$B$3:$J$2003,5,FALSE)</f>
        <v>44.45</v>
      </c>
      <c r="G1049">
        <f>VLOOKUP($C1049,Inv!$B$3:$J$2003,3,FALSE)</f>
        <v>22.628</v>
      </c>
      <c r="H1049">
        <f ca="1">VLOOKUP($C1049,Inv!$B$3:$J$2003,9,FALSE)</f>
        <v>0</v>
      </c>
    </row>
    <row r="1050" spans="1:8">
      <c r="A1050" t="str">
        <f>Inv!I1050</f>
        <v>J36938</v>
      </c>
      <c r="B1050">
        <v>3030</v>
      </c>
      <c r="C1050" t="str">
        <f>Inv!B1050</f>
        <v>70100</v>
      </c>
      <c r="D1050" t="str">
        <f>Inv!A1050</f>
        <v>156 Brilliant Blue Chromatic</v>
      </c>
      <c r="E1050">
        <f>VLOOKUP($C1050,Inv!$B$3:$J$2003,2,FALSE)</f>
        <v>12.57</v>
      </c>
      <c r="F1050">
        <f>VLOOKUP($C1050,Inv!$B$3:$J$2003,5,FALSE)</f>
        <v>44.45</v>
      </c>
      <c r="G1050">
        <f>VLOOKUP($C1050,Inv!$B$3:$J$2003,3,FALSE)</f>
        <v>22.628</v>
      </c>
      <c r="H1050">
        <f ca="1">VLOOKUP($C1050,Inv!$B$3:$J$2003,9,FALSE)</f>
        <v>0</v>
      </c>
    </row>
    <row r="1051" spans="1:8">
      <c r="A1051" t="str">
        <f>Inv!I1051</f>
        <v>J36938</v>
      </c>
      <c r="B1051">
        <v>3030</v>
      </c>
      <c r="C1051" t="str">
        <f>Inv!B1051</f>
        <v>70105</v>
      </c>
      <c r="D1051" t="str">
        <f>Inv!A1051</f>
        <v>158 Dark Blue Chromatic</v>
      </c>
      <c r="E1051">
        <f>VLOOKUP($C1051,Inv!$B$3:$J$2003,2,FALSE)</f>
        <v>9.8699999999999992</v>
      </c>
      <c r="F1051">
        <f>VLOOKUP($C1051,Inv!$B$3:$J$2003,5,FALSE)</f>
        <v>44.45</v>
      </c>
      <c r="G1051">
        <f>VLOOKUP($C1051,Inv!$B$3:$J$2003,3,FALSE)</f>
        <v>17.768000000000001</v>
      </c>
      <c r="H1051">
        <f ca="1">VLOOKUP($C1051,Inv!$B$3:$J$2003,9,FALSE)</f>
        <v>0</v>
      </c>
    </row>
    <row r="1052" spans="1:8">
      <c r="A1052" t="str">
        <f>Inv!I1052</f>
        <v>J36938</v>
      </c>
      <c r="B1052">
        <v>3030</v>
      </c>
      <c r="C1052" t="str">
        <f>Inv!B1052</f>
        <v>70110</v>
      </c>
      <c r="D1052" t="str">
        <f>Inv!A1052</f>
        <v>162 Purple Chromatic</v>
      </c>
      <c r="E1052">
        <f>VLOOKUP($C1052,Inv!$B$3:$J$2003,2,FALSE)</f>
        <v>19.149999999999999</v>
      </c>
      <c r="F1052">
        <f>VLOOKUP($C1052,Inv!$B$3:$J$2003,5,FALSE)</f>
        <v>44.45</v>
      </c>
      <c r="G1052">
        <f>VLOOKUP($C1052,Inv!$B$3:$J$2003,3,FALSE)</f>
        <v>34.472999999999999</v>
      </c>
      <c r="H1052">
        <f ca="1">VLOOKUP($C1052,Inv!$B$3:$J$2003,9,FALSE)</f>
        <v>0</v>
      </c>
    </row>
    <row r="1053" spans="1:8">
      <c r="A1053" t="str">
        <f>Inv!I1053</f>
        <v>J36938</v>
      </c>
      <c r="B1053">
        <v>3030</v>
      </c>
      <c r="C1053" t="str">
        <f>Inv!B1053</f>
        <v>70115</v>
      </c>
      <c r="D1053" t="str">
        <f>Inv!A1053</f>
        <v>163 Magenta Chromatic</v>
      </c>
      <c r="E1053">
        <f>VLOOKUP($C1053,Inv!$B$3:$J$2003,2,FALSE)</f>
        <v>19.149999999999999</v>
      </c>
      <c r="F1053">
        <f>VLOOKUP($C1053,Inv!$B$3:$J$2003,5,FALSE)</f>
        <v>44.45</v>
      </c>
      <c r="G1053">
        <f>VLOOKUP($C1053,Inv!$B$3:$J$2003,3,FALSE)</f>
        <v>34.472999999999999</v>
      </c>
      <c r="H1053">
        <f ca="1">VLOOKUP($C1053,Inv!$B$3:$J$2003,9,FALSE)</f>
        <v>0</v>
      </c>
    </row>
    <row r="1054" spans="1:8">
      <c r="A1054" t="str">
        <f>Inv!I1054</f>
        <v>J36938</v>
      </c>
      <c r="B1054">
        <v>3030</v>
      </c>
      <c r="C1054" t="str">
        <f>Inv!B1054</f>
        <v>70135</v>
      </c>
      <c r="D1054" t="str">
        <f>Inv!A1054</f>
        <v>#21 Gloss Black Chromatic</v>
      </c>
      <c r="E1054">
        <f>VLOOKUP($C1054,Inv!$B$3:$J$2003,2,FALSE)</f>
        <v>13.757999999999999</v>
      </c>
      <c r="F1054">
        <f>VLOOKUP($C1054,Inv!$B$3:$J$2003,5,FALSE)</f>
        <v>44.45</v>
      </c>
      <c r="G1054">
        <f>VLOOKUP($C1054,Inv!$B$3:$J$2003,3,FALSE)</f>
        <v>24.766999999999999</v>
      </c>
      <c r="H1054">
        <f ca="1">VLOOKUP($C1054,Inv!$B$3:$J$2003,9,FALSE)</f>
        <v>0</v>
      </c>
    </row>
    <row r="1055" spans="1:8">
      <c r="A1055" t="str">
        <f>Inv!I1055</f>
        <v>J36938</v>
      </c>
      <c r="B1055">
        <v>3030</v>
      </c>
      <c r="C1055" t="str">
        <f>Inv!B1055</f>
        <v>70140</v>
      </c>
      <c r="D1055" t="str">
        <f>Inv!A1055</f>
        <v>200 Block Out White Chromatic</v>
      </c>
      <c r="E1055">
        <f>VLOOKUP($C1055,Inv!$B$3:$J$2003,2,FALSE)</f>
        <v>14.526</v>
      </c>
      <c r="F1055">
        <f>VLOOKUP($C1055,Inv!$B$3:$J$2003,5,FALSE)</f>
        <v>44.45</v>
      </c>
      <c r="G1055">
        <f>VLOOKUP($C1055,Inv!$B$3:$J$2003,3,FALSE)</f>
        <v>26.149000000000001</v>
      </c>
      <c r="H1055">
        <f ca="1">VLOOKUP($C1055,Inv!$B$3:$J$2003,9,FALSE)</f>
        <v>0</v>
      </c>
    </row>
    <row r="1056" spans="1:8">
      <c r="A1056" t="str">
        <f>Inv!I1056</f>
        <v>J36938</v>
      </c>
      <c r="B1056">
        <v>3030</v>
      </c>
      <c r="C1056" t="str">
        <f>Inv!B1056</f>
        <v>71002</v>
      </c>
      <c r="D1056" t="str">
        <f>Inv!A1056</f>
        <v>Surfacer 2K100 #576881</v>
      </c>
      <c r="E1056">
        <f>VLOOKUP($C1056,Inv!$B$3:$J$2003,2,FALSE)</f>
        <v>3.9E-2</v>
      </c>
      <c r="F1056">
        <f>VLOOKUP($C1056,Inv!$B$3:$J$2003,5,FALSE)</f>
        <v>44.45</v>
      </c>
      <c r="G1056">
        <f>VLOOKUP($C1056,Inv!$B$3:$J$2003,3,FALSE)</f>
        <v>7.0000000000000007E-2</v>
      </c>
      <c r="H1056">
        <f ca="1">VLOOKUP($C1056,Inv!$B$3:$J$2003,9,FALSE)</f>
        <v>0</v>
      </c>
    </row>
    <row r="1057" spans="1:8">
      <c r="A1057" t="str">
        <f>Inv!I1057</f>
        <v>J36938</v>
      </c>
      <c r="B1057">
        <v>3030</v>
      </c>
      <c r="C1057" t="str">
        <f>Inv!B1057</f>
        <v>71003</v>
      </c>
      <c r="D1057" t="str">
        <f>Inv!A1057</f>
        <v>Surfacer Hardener 2K100 #576880</v>
      </c>
      <c r="E1057">
        <f>VLOOKUP($C1057,Inv!$B$3:$J$2003,2,FALSE)</f>
        <v>8.6999999999999994E-2</v>
      </c>
      <c r="F1057">
        <f>VLOOKUP($C1057,Inv!$B$3:$J$2003,5,FALSE)</f>
        <v>44.45</v>
      </c>
      <c r="G1057">
        <f>VLOOKUP($C1057,Inv!$B$3:$J$2003,3,FALSE)</f>
        <v>0.157</v>
      </c>
      <c r="H1057">
        <f ca="1">VLOOKUP($C1057,Inv!$B$3:$J$2003,9,FALSE)</f>
        <v>0</v>
      </c>
    </row>
    <row r="1058" spans="1:8">
      <c r="A1058" t="str">
        <f>Inv!I1058</f>
        <v>J36938</v>
      </c>
      <c r="B1058">
        <v>3030</v>
      </c>
      <c r="C1058" t="str">
        <f>Inv!B1058</f>
        <v>71004</v>
      </c>
      <c r="D1058" t="str">
        <f>Inv!A1058</f>
        <v>GG Epoxy Sealer Fast Reducer</v>
      </c>
      <c r="E1058">
        <f>VLOOKUP($C1058,Inv!$B$3:$J$2003,2,FALSE)</f>
        <v>1.0999999999999999E-2</v>
      </c>
      <c r="F1058">
        <f>VLOOKUP($C1058,Inv!$B$3:$J$2003,5,FALSE)</f>
        <v>44.45</v>
      </c>
      <c r="G1058">
        <f>VLOOKUP($C1058,Inv!$B$3:$J$2003,3,FALSE)</f>
        <v>0.02</v>
      </c>
      <c r="H1058">
        <f ca="1">VLOOKUP($C1058,Inv!$B$3:$J$2003,9,FALSE)</f>
        <v>0</v>
      </c>
    </row>
    <row r="1059" spans="1:8">
      <c r="A1059" t="str">
        <f>Inv!I1059</f>
        <v>J36938</v>
      </c>
      <c r="B1059">
        <v>3030</v>
      </c>
      <c r="C1059" t="str">
        <f>Inv!B1059</f>
        <v>71005</v>
      </c>
      <c r="D1059" t="str">
        <f>Inv!A1059</f>
        <v>GGP White Wash Primer</v>
      </c>
      <c r="E1059">
        <f>VLOOKUP($C1059,Inv!$B$3:$J$2003,2,FALSE)</f>
        <v>2.9000000000000001E-2</v>
      </c>
      <c r="F1059">
        <f>VLOOKUP($C1059,Inv!$B$3:$J$2003,5,FALSE)</f>
        <v>44.45</v>
      </c>
      <c r="G1059">
        <f>VLOOKUP($C1059,Inv!$B$3:$J$2003,3,FALSE)</f>
        <v>5.1999999999999998E-2</v>
      </c>
      <c r="H1059">
        <f ca="1">VLOOKUP($C1059,Inv!$B$3:$J$2003,9,FALSE)</f>
        <v>0</v>
      </c>
    </row>
    <row r="1060" spans="1:8">
      <c r="A1060" t="str">
        <f>Inv!I1060</f>
        <v>J36938</v>
      </c>
      <c r="B1060">
        <v>3030</v>
      </c>
      <c r="C1060" t="str">
        <f>Inv!B1060</f>
        <v>71006</v>
      </c>
      <c r="D1060" t="str">
        <f>Inv!A1060</f>
        <v>GG Epoxy Sealer #480744</v>
      </c>
      <c r="E1060">
        <f>VLOOKUP($C1060,Inv!$B$3:$J$2003,2,FALSE)</f>
        <v>1.644E-2</v>
      </c>
      <c r="F1060">
        <f>VLOOKUP($C1060,Inv!$B$3:$J$2003,5,FALSE)</f>
        <v>44.45</v>
      </c>
      <c r="G1060">
        <f>VLOOKUP($C1060,Inv!$B$3:$J$2003,3,FALSE)</f>
        <v>0.03</v>
      </c>
      <c r="H1060">
        <f ca="1">VLOOKUP($C1060,Inv!$B$3:$J$2003,9,FALSE)</f>
        <v>0</v>
      </c>
    </row>
    <row r="1061" spans="1:8">
      <c r="A1061" t="str">
        <f>Inv!I1061</f>
        <v>J36938</v>
      </c>
      <c r="B1061">
        <v>3030</v>
      </c>
      <c r="C1061" t="str">
        <f>Inv!B1061</f>
        <v>71007</v>
      </c>
      <c r="D1061" t="str">
        <f>Inv!A1061</f>
        <v>GG E-Hardener #483100</v>
      </c>
      <c r="E1061">
        <f>VLOOKUP($C1061,Inv!$B$3:$J$2003,2,FALSE)</f>
        <v>3.7999999999999999E-2</v>
      </c>
      <c r="F1061">
        <f>VLOOKUP($C1061,Inv!$B$3:$J$2003,5,FALSE)</f>
        <v>44.45</v>
      </c>
      <c r="G1061">
        <f>VLOOKUP($C1061,Inv!$B$3:$J$2003,3,FALSE)</f>
        <v>6.8000000000000005E-2</v>
      </c>
      <c r="H1061">
        <f ca="1">VLOOKUP($C1061,Inv!$B$3:$J$2003,9,FALSE)</f>
        <v>0</v>
      </c>
    </row>
    <row r="1062" spans="1:8">
      <c r="A1062" t="str">
        <f>Inv!I1062</f>
        <v>J36938</v>
      </c>
      <c r="B1062">
        <v>3030</v>
      </c>
      <c r="C1062" t="str">
        <f>Inv!B1062</f>
        <v>71010</v>
      </c>
      <c r="D1062" t="str">
        <f>Inv!A1062</f>
        <v>GGP Polyurethane Hardener</v>
      </c>
      <c r="E1062">
        <f>VLOOKUP($C1062,Inv!$B$3:$J$2003,2,FALSE)</f>
        <v>3.5999999999999997E-2</v>
      </c>
      <c r="F1062">
        <f>VLOOKUP($C1062,Inv!$B$3:$J$2003,5,FALSE)</f>
        <v>44.45</v>
      </c>
      <c r="G1062">
        <f>VLOOKUP($C1062,Inv!$B$3:$J$2003,3,FALSE)</f>
        <v>6.5000000000000002E-2</v>
      </c>
      <c r="H1062">
        <f ca="1">VLOOKUP($C1062,Inv!$B$3:$J$2003,9,FALSE)</f>
        <v>0</v>
      </c>
    </row>
    <row r="1063" spans="1:8">
      <c r="A1063" t="str">
        <f>Inv!I1063</f>
        <v>J36938</v>
      </c>
      <c r="B1063">
        <v>3030</v>
      </c>
      <c r="C1063" t="str">
        <f>Inv!B1063</f>
        <v>71015</v>
      </c>
      <c r="D1063" t="str">
        <f>Inv!A1063</f>
        <v>GGP Standard Reducer</v>
      </c>
      <c r="E1063">
        <f>VLOOKUP($C1063,Inv!$B$3:$J$2003,2,FALSE)</f>
        <v>1.4E-2</v>
      </c>
      <c r="F1063">
        <f>VLOOKUP($C1063,Inv!$B$3:$J$2003,5,FALSE)</f>
        <v>44.45</v>
      </c>
      <c r="G1063">
        <f>VLOOKUP($C1063,Inv!$B$3:$J$2003,3,FALSE)</f>
        <v>2.5000000000000001E-2</v>
      </c>
      <c r="H1063">
        <f ca="1">VLOOKUP($C1063,Inv!$B$3:$J$2003,9,FALSE)</f>
        <v>0</v>
      </c>
    </row>
    <row r="1064" spans="1:8">
      <c r="A1064" t="str">
        <f>Inv!I1064</f>
        <v>J36938</v>
      </c>
      <c r="B1064">
        <v>3030</v>
      </c>
      <c r="C1064" t="str">
        <f>Inv!B1064</f>
        <v>71020</v>
      </c>
      <c r="D1064" t="str">
        <f>Inv!A1064</f>
        <v>GGP Plus Exempt Reducer</v>
      </c>
      <c r="E1064">
        <f>VLOOKUP($C1064,Inv!$B$3:$J$2003,2,FALSE)</f>
        <v>0.77</v>
      </c>
      <c r="F1064">
        <f>VLOOKUP($C1064,Inv!$B$3:$J$2003,5,FALSE)</f>
        <v>44.45</v>
      </c>
      <c r="G1064">
        <f>VLOOKUP($C1064,Inv!$B$3:$J$2003,3,FALSE)</f>
        <v>1.3859999999999999</v>
      </c>
      <c r="H1064">
        <f ca="1">VLOOKUP($C1064,Inv!$B$3:$J$2003,9,FALSE)</f>
        <v>0</v>
      </c>
    </row>
    <row r="1065" spans="1:8">
      <c r="A1065" t="str">
        <f>Inv!I1065</f>
        <v>J36938</v>
      </c>
      <c r="B1065">
        <v>3030</v>
      </c>
      <c r="C1065" t="str">
        <f>Inv!B1065</f>
        <v>71025</v>
      </c>
      <c r="D1065" t="str">
        <f>Inv!A1065</f>
        <v>GGP VPS-1 Base Cl.</v>
      </c>
      <c r="E1065">
        <f>VLOOKUP($C1065,Inv!$B$3:$J$2003,2,FALSE)</f>
        <v>2.3E-2</v>
      </c>
      <c r="F1065">
        <f>VLOOKUP($C1065,Inv!$B$3:$J$2003,5,FALSE)</f>
        <v>44.45</v>
      </c>
      <c r="G1065">
        <f>VLOOKUP($C1065,Inv!$B$3:$J$2003,3,FALSE)</f>
        <v>4.1000000000000002E-2</v>
      </c>
      <c r="H1065">
        <f ca="1">VLOOKUP($C1065,Inv!$B$3:$J$2003,9,FALSE)</f>
        <v>0</v>
      </c>
    </row>
    <row r="1066" spans="1:8">
      <c r="A1066" t="str">
        <f>Inv!I1066</f>
        <v>J36938</v>
      </c>
      <c r="B1066">
        <v>3030</v>
      </c>
      <c r="C1066" t="str">
        <f>Inv!B1066</f>
        <v>71027</v>
      </c>
      <c r="D1066" t="str">
        <f>Inv!A1066</f>
        <v>GGP 1K Touch Up Additive</v>
      </c>
      <c r="E1066">
        <f>VLOOKUP($C1066,Inv!$B$3:$J$2003,2,FALSE)</f>
        <v>5.7349999999999998E-2</v>
      </c>
      <c r="F1066">
        <f>VLOOKUP($C1066,Inv!$B$3:$J$2003,5,FALSE)</f>
        <v>44.45</v>
      </c>
      <c r="G1066">
        <f>VLOOKUP($C1066,Inv!$B$3:$J$2003,3,FALSE)</f>
        <v>0.10299999999999999</v>
      </c>
      <c r="H1066">
        <f ca="1">VLOOKUP($C1066,Inv!$B$3:$J$2003,9,FALSE)</f>
        <v>0</v>
      </c>
    </row>
    <row r="1067" spans="1:8">
      <c r="A1067" t="str">
        <f>Inv!I1067</f>
        <v>J36938</v>
      </c>
      <c r="B1067">
        <v>3030</v>
      </c>
      <c r="C1067" t="str">
        <f>Inv!B1067</f>
        <v>71030</v>
      </c>
      <c r="D1067" t="str">
        <f>Inv!A1067</f>
        <v>GGP B02 Matte Reducer</v>
      </c>
      <c r="E1067">
        <f>VLOOKUP($C1067,Inv!$B$3:$J$2003,2,FALSE)</f>
        <v>2.8000000000000001E-2</v>
      </c>
      <c r="F1067">
        <f>VLOOKUP($C1067,Inv!$B$3:$J$2003,5,FALSE)</f>
        <v>44.45</v>
      </c>
      <c r="G1067">
        <f>VLOOKUP($C1067,Inv!$B$3:$J$2003,3,FALSE)</f>
        <v>0.05</v>
      </c>
      <c r="H1067">
        <f ca="1">VLOOKUP($C1067,Inv!$B$3:$J$2003,9,FALSE)</f>
        <v>0</v>
      </c>
    </row>
    <row r="1068" spans="1:8">
      <c r="A1068" t="str">
        <f>Inv!I1068</f>
        <v>J36938</v>
      </c>
      <c r="B1068">
        <v>3030</v>
      </c>
      <c r="C1068" t="str">
        <f>Inv!B1068</f>
        <v>71035</v>
      </c>
      <c r="D1068" t="str">
        <f>Inv!A1068</f>
        <v>GGP B05 Binder/Blender</v>
      </c>
      <c r="E1068">
        <f>VLOOKUP($C1068,Inv!$B$3:$J$2003,2,FALSE)</f>
        <v>3.3000000000000002E-2</v>
      </c>
      <c r="F1068">
        <f>VLOOKUP($C1068,Inv!$B$3:$J$2003,5,FALSE)</f>
        <v>44.45</v>
      </c>
      <c r="G1068">
        <f>VLOOKUP($C1068,Inv!$B$3:$J$2003,3,FALSE)</f>
        <v>5.8999999999999997E-2</v>
      </c>
      <c r="H1068">
        <f ca="1">VLOOKUP($C1068,Inv!$B$3:$J$2003,9,FALSE)</f>
        <v>0</v>
      </c>
    </row>
    <row r="1069" spans="1:8">
      <c r="A1069" t="str">
        <f>Inv!I1069</f>
        <v>J36938</v>
      </c>
      <c r="B1069">
        <v>3030</v>
      </c>
      <c r="C1069" t="str">
        <f>Inv!B1069</f>
        <v>72000</v>
      </c>
      <c r="D1069" t="str">
        <f>Inv!A1069</f>
        <v>GGBC10 Basecoat #391225</v>
      </c>
      <c r="E1069">
        <f>VLOOKUP($C1069,Inv!$B$3:$J$2003,2,FALSE)</f>
        <v>4.1000000000000002E-2</v>
      </c>
      <c r="F1069">
        <f>VLOOKUP($C1069,Inv!$B$3:$J$2003,5,FALSE)</f>
        <v>44.45</v>
      </c>
      <c r="G1069">
        <f>VLOOKUP($C1069,Inv!$B$3:$J$2003,3,FALSE)</f>
        <v>7.3999999999999996E-2</v>
      </c>
      <c r="H1069">
        <f ca="1">VLOOKUP($C1069,Inv!$B$3:$J$2003,9,FALSE)</f>
        <v>0</v>
      </c>
    </row>
    <row r="1070" spans="1:8">
      <c r="A1070" t="str">
        <f>Inv!I1070</f>
        <v>J36938</v>
      </c>
      <c r="B1070">
        <v>3030</v>
      </c>
      <c r="C1070" t="str">
        <f>Inv!B1070</f>
        <v>72010</v>
      </c>
      <c r="D1070" t="str">
        <f>Inv!A1070</f>
        <v>GGBC070 Pearl Transp Enha #399864</v>
      </c>
      <c r="E1070">
        <f>VLOOKUP($C1070,Inv!$B$3:$J$2003,2,FALSE)</f>
        <v>4.3999999999999997E-2</v>
      </c>
      <c r="F1070">
        <f>VLOOKUP($C1070,Inv!$B$3:$J$2003,5,FALSE)</f>
        <v>44.45</v>
      </c>
      <c r="G1070">
        <f>VLOOKUP($C1070,Inv!$B$3:$J$2003,3,FALSE)</f>
        <v>7.9000000000000001E-2</v>
      </c>
      <c r="H1070">
        <f ca="1">VLOOKUP($C1070,Inv!$B$3:$J$2003,9,FALSE)</f>
        <v>0</v>
      </c>
    </row>
    <row r="1071" spans="1:8">
      <c r="A1071" t="str">
        <f>Inv!I1071</f>
        <v>J36938</v>
      </c>
      <c r="B1071">
        <v>3030</v>
      </c>
      <c r="C1071" t="str">
        <f>Inv!B1071</f>
        <v>72018</v>
      </c>
      <c r="D1071" t="str">
        <f>Inv!A1071</f>
        <v>GGBC80 S/S Gloss Bndr #397268</v>
      </c>
      <c r="E1071">
        <f>VLOOKUP($C1071,Inv!$B$3:$J$2003,2,FALSE)</f>
        <v>3.2000000000000001E-2</v>
      </c>
      <c r="F1071">
        <f>VLOOKUP($C1071,Inv!$B$3:$J$2003,5,FALSE)</f>
        <v>44.45</v>
      </c>
      <c r="G1071">
        <f>VLOOKUP($C1071,Inv!$B$3:$J$2003,3,FALSE)</f>
        <v>5.8000000000000003E-2</v>
      </c>
      <c r="H1071">
        <f ca="1">VLOOKUP($C1071,Inv!$B$3:$J$2003,9,FALSE)</f>
        <v>0</v>
      </c>
    </row>
    <row r="1072" spans="1:8">
      <c r="A1072" t="str">
        <f>Inv!I1072</f>
        <v>J36938</v>
      </c>
      <c r="B1072">
        <v>3030</v>
      </c>
      <c r="C1072" t="str">
        <f>Inv!B1072</f>
        <v>72020</v>
      </c>
      <c r="D1072" t="str">
        <f>Inv!A1072</f>
        <v>GGBC83 S/S Semi-Glss Bndr #509753</v>
      </c>
      <c r="E1072">
        <f>VLOOKUP($C1072,Inv!$B$3:$J$2003,2,FALSE)</f>
        <v>3.1E-2</v>
      </c>
      <c r="F1072">
        <f>VLOOKUP($C1072,Inv!$B$3:$J$2003,5,FALSE)</f>
        <v>44.45</v>
      </c>
      <c r="G1072">
        <f>VLOOKUP($C1072,Inv!$B$3:$J$2003,3,FALSE)</f>
        <v>5.6000000000000001E-2</v>
      </c>
      <c r="H1072">
        <f ca="1">VLOOKUP($C1072,Inv!$B$3:$J$2003,9,FALSE)</f>
        <v>0</v>
      </c>
    </row>
    <row r="1073" spans="1:8">
      <c r="A1073" t="str">
        <f>Inv!I1073</f>
        <v>J36938</v>
      </c>
      <c r="B1073">
        <v>3030</v>
      </c>
      <c r="C1073" t="str">
        <f>Inv!B1073</f>
        <v>72025</v>
      </c>
      <c r="D1073" t="str">
        <f>Inv!A1073</f>
        <v>GGBC85 S/S Matte Bndr #483517</v>
      </c>
      <c r="E1073">
        <f>VLOOKUP($C1073,Inv!$B$3:$J$2003,2,FALSE)</f>
        <v>3.1E-2</v>
      </c>
      <c r="F1073">
        <f>VLOOKUP($C1073,Inv!$B$3:$J$2003,5,FALSE)</f>
        <v>44.45</v>
      </c>
      <c r="G1073">
        <f>VLOOKUP($C1073,Inv!$B$3:$J$2003,3,FALSE)</f>
        <v>5.6000000000000001E-2</v>
      </c>
      <c r="H1073">
        <f ca="1">VLOOKUP($C1073,Inv!$B$3:$J$2003,9,FALSE)</f>
        <v>0</v>
      </c>
    </row>
    <row r="1074" spans="1:8">
      <c r="A1074" t="str">
        <f>Inv!I1074</f>
        <v>J36938</v>
      </c>
      <c r="B1074">
        <v>3030</v>
      </c>
      <c r="C1074" t="str">
        <f>Inv!B1074</f>
        <v>72026</v>
      </c>
      <c r="D1074" t="str">
        <f>Inv!A1074</f>
        <v>Flattening Agent 100 Akzo</v>
      </c>
      <c r="E1074">
        <f>VLOOKUP($C1074,Inv!$B$3:$J$2003,2,FALSE)</f>
        <v>2.8000000000000001E-2</v>
      </c>
      <c r="F1074">
        <f>VLOOKUP($C1074,Inv!$B$3:$J$2003,5,FALSE)</f>
        <v>44.45</v>
      </c>
      <c r="G1074">
        <f>VLOOKUP($C1074,Inv!$B$3:$J$2003,3,FALSE)</f>
        <v>0.05</v>
      </c>
      <c r="H1074">
        <f ca="1">VLOOKUP($C1074,Inv!$B$3:$J$2003,9,FALSE)</f>
        <v>0</v>
      </c>
    </row>
    <row r="1075" spans="1:8">
      <c r="A1075" t="str">
        <f>Inv!I1075</f>
        <v>J36938</v>
      </c>
      <c r="B1075">
        <v>3030</v>
      </c>
      <c r="C1075" t="str">
        <f>Inv!B1075</f>
        <v>72030</v>
      </c>
      <c r="D1075" t="str">
        <f>Inv!A1075</f>
        <v>SS Binder 95HG #571288</v>
      </c>
      <c r="E1075">
        <f>VLOOKUP($C1075,Inv!$B$3:$J$2003,2,FALSE)</f>
        <v>3.5000000000000003E-2</v>
      </c>
      <c r="F1075">
        <f>VLOOKUP($C1075,Inv!$B$3:$J$2003,5,FALSE)</f>
        <v>44.45</v>
      </c>
      <c r="G1075">
        <f>VLOOKUP($C1075,Inv!$B$3:$J$2003,3,FALSE)</f>
        <v>6.3E-2</v>
      </c>
      <c r="H1075">
        <f ca="1">VLOOKUP($C1075,Inv!$B$3:$J$2003,9,FALSE)</f>
        <v>0</v>
      </c>
    </row>
    <row r="1076" spans="1:8">
      <c r="A1076" t="str">
        <f>Inv!I1076</f>
        <v>J36938</v>
      </c>
      <c r="B1076">
        <v>3030</v>
      </c>
      <c r="C1076" t="str">
        <f>Inv!B1076</f>
        <v>72032</v>
      </c>
      <c r="D1076" t="str">
        <f>Inv!A1076</f>
        <v>SS Binder 95SG #571287</v>
      </c>
      <c r="E1076">
        <f>VLOOKUP($C1076,Inv!$B$3:$J$2003,2,FALSE)</f>
        <v>3.1E-2</v>
      </c>
      <c r="F1076">
        <f>VLOOKUP($C1076,Inv!$B$3:$J$2003,5,FALSE)</f>
        <v>44.45</v>
      </c>
      <c r="G1076">
        <f>VLOOKUP($C1076,Inv!$B$3:$J$2003,3,FALSE)</f>
        <v>5.6000000000000001E-2</v>
      </c>
      <c r="H1076">
        <f ca="1">VLOOKUP($C1076,Inv!$B$3:$J$2003,9,FALSE)</f>
        <v>0</v>
      </c>
    </row>
    <row r="1077" spans="1:8">
      <c r="A1077" t="str">
        <f>Inv!I1077</f>
        <v>J36938</v>
      </c>
      <c r="B1077">
        <v>3030</v>
      </c>
      <c r="C1077" t="str">
        <f>Inv!B1077</f>
        <v>72034</v>
      </c>
      <c r="D1077" t="str">
        <f>Inv!A1077</f>
        <v>SS Binder 95LG #571272</v>
      </c>
      <c r="E1077">
        <f>VLOOKUP($C1077,Inv!$B$3:$J$2003,2,FALSE)</f>
        <v>0.03</v>
      </c>
      <c r="F1077">
        <f>VLOOKUP($C1077,Inv!$B$3:$J$2003,5,FALSE)</f>
        <v>44.45</v>
      </c>
      <c r="G1077">
        <f>VLOOKUP($C1077,Inv!$B$3:$J$2003,3,FALSE)</f>
        <v>5.3999999999999999E-2</v>
      </c>
      <c r="H1077">
        <f ca="1">VLOOKUP($C1077,Inv!$B$3:$J$2003,9,FALSE)</f>
        <v>0</v>
      </c>
    </row>
    <row r="1078" spans="1:8">
      <c r="A1078" t="str">
        <f>Inv!I1078</f>
        <v>J36938</v>
      </c>
      <c r="B1078">
        <v>3030</v>
      </c>
      <c r="C1078" t="str">
        <f>Inv!B1078</f>
        <v>72040</v>
      </c>
      <c r="D1078" t="str">
        <f>Inv!A1078</f>
        <v>GGBC110 White #391226</v>
      </c>
      <c r="E1078">
        <f>VLOOKUP($C1078,Inv!$B$3:$J$2003,2,FALSE)</f>
        <v>3.4000000000000002E-2</v>
      </c>
      <c r="F1078">
        <f>VLOOKUP($C1078,Inv!$B$3:$J$2003,5,FALSE)</f>
        <v>44.45</v>
      </c>
      <c r="G1078">
        <f>VLOOKUP($C1078,Inv!$B$3:$J$2003,3,FALSE)</f>
        <v>6.0999999999999999E-2</v>
      </c>
      <c r="H1078">
        <f ca="1">VLOOKUP($C1078,Inv!$B$3:$J$2003,9,FALSE)</f>
        <v>0</v>
      </c>
    </row>
    <row r="1079" spans="1:8">
      <c r="A1079" t="str">
        <f>Inv!I1079</f>
        <v>J36938</v>
      </c>
      <c r="B1079">
        <v>3030</v>
      </c>
      <c r="C1079" t="str">
        <f>Inv!B1079</f>
        <v>72045</v>
      </c>
      <c r="D1079" t="str">
        <f>Inv!A1079</f>
        <v>GGBC120 HS Wh #391227</v>
      </c>
      <c r="E1079">
        <f>VLOOKUP($C1079,Inv!$B$3:$J$2003,2,FALSE)</f>
        <v>2.9000000000000001E-2</v>
      </c>
      <c r="F1079">
        <f>VLOOKUP($C1079,Inv!$B$3:$J$2003,5,FALSE)</f>
        <v>44.45</v>
      </c>
      <c r="G1079">
        <f>VLOOKUP($C1079,Inv!$B$3:$J$2003,3,FALSE)</f>
        <v>5.1999999999999998E-2</v>
      </c>
      <c r="H1079">
        <f ca="1">VLOOKUP($C1079,Inv!$B$3:$J$2003,9,FALSE)</f>
        <v>0</v>
      </c>
    </row>
    <row r="1080" spans="1:8">
      <c r="A1080" t="str">
        <f>Inv!I1080</f>
        <v>J36938</v>
      </c>
      <c r="B1080">
        <v>3030</v>
      </c>
      <c r="C1080" t="str">
        <f>Inv!B1080</f>
        <v>72050</v>
      </c>
      <c r="D1080" t="str">
        <f>Inv!A1080</f>
        <v>GGBC140 Deep Black #391228</v>
      </c>
      <c r="E1080">
        <f>VLOOKUP($C1080,Inv!$B$3:$J$2003,2,FALSE)</f>
        <v>4.2000000000000003E-2</v>
      </c>
      <c r="F1080">
        <f>VLOOKUP($C1080,Inv!$B$3:$J$2003,5,FALSE)</f>
        <v>44.45</v>
      </c>
      <c r="G1080">
        <f>VLOOKUP($C1080,Inv!$B$3:$J$2003,3,FALSE)</f>
        <v>7.5999999999999998E-2</v>
      </c>
      <c r="H1080">
        <f ca="1">VLOOKUP($C1080,Inv!$B$3:$J$2003,9,FALSE)</f>
        <v>0</v>
      </c>
    </row>
    <row r="1081" spans="1:8">
      <c r="A1081" t="str">
        <f>Inv!I1081</f>
        <v>J36938</v>
      </c>
      <c r="B1081">
        <v>3030</v>
      </c>
      <c r="C1081" t="str">
        <f>Inv!B1081</f>
        <v>72055</v>
      </c>
      <c r="D1081" t="str">
        <f>Inv!A1081</f>
        <v>GGBC160 Mixing Black #391229</v>
      </c>
      <c r="E1081">
        <f>VLOOKUP($C1081,Inv!$B$3:$J$2003,2,FALSE)</f>
        <v>3.9E-2</v>
      </c>
      <c r="F1081">
        <f>VLOOKUP($C1081,Inv!$B$3:$J$2003,5,FALSE)</f>
        <v>44.45</v>
      </c>
      <c r="G1081">
        <f>VLOOKUP($C1081,Inv!$B$3:$J$2003,3,FALSE)</f>
        <v>7.0000000000000007E-2</v>
      </c>
      <c r="H1081">
        <f ca="1">VLOOKUP($C1081,Inv!$B$3:$J$2003,9,FALSE)</f>
        <v>0</v>
      </c>
    </row>
    <row r="1082" spans="1:8">
      <c r="A1082" t="str">
        <f>Inv!I1082</f>
        <v>J36938</v>
      </c>
      <c r="B1082">
        <v>3030</v>
      </c>
      <c r="C1082" t="str">
        <f>Inv!B1082</f>
        <v>72060</v>
      </c>
      <c r="D1082" t="str">
        <f>Inv!A1082</f>
        <v>GGBC190 Wh/Gray Trnsp #391230</v>
      </c>
      <c r="E1082">
        <f>VLOOKUP($C1082,Inv!$B$3:$J$2003,2,FALSE)</f>
        <v>5.1999999999999998E-2</v>
      </c>
      <c r="F1082">
        <f>VLOOKUP($C1082,Inv!$B$3:$J$2003,5,FALSE)</f>
        <v>44.45</v>
      </c>
      <c r="G1082">
        <f>VLOOKUP($C1082,Inv!$B$3:$J$2003,3,FALSE)</f>
        <v>9.4E-2</v>
      </c>
      <c r="H1082">
        <f ca="1">VLOOKUP($C1082,Inv!$B$3:$J$2003,9,FALSE)</f>
        <v>0</v>
      </c>
    </row>
    <row r="1083" spans="1:8">
      <c r="A1083" t="str">
        <f>Inv!I1083</f>
        <v>J36938</v>
      </c>
      <c r="B1083">
        <v>3030</v>
      </c>
      <c r="C1083" t="str">
        <f>Inv!B1083</f>
        <v>72065</v>
      </c>
      <c r="D1083" t="str">
        <f>Inv!A1083</f>
        <v>GGBC196 White Transparent</v>
      </c>
      <c r="E1083">
        <f>VLOOKUP($C1083,Inv!$B$3:$J$2003,2,FALSE)</f>
        <v>4.7E-2</v>
      </c>
      <c r="F1083">
        <f>VLOOKUP($C1083,Inv!$B$3:$J$2003,5,FALSE)</f>
        <v>44.45</v>
      </c>
      <c r="G1083">
        <f>VLOOKUP($C1083,Inv!$B$3:$J$2003,3,FALSE)</f>
        <v>8.5000000000000006E-2</v>
      </c>
      <c r="H1083">
        <f ca="1">VLOOKUP($C1083,Inv!$B$3:$J$2003,9,FALSE)</f>
        <v>0</v>
      </c>
    </row>
    <row r="1084" spans="1:8">
      <c r="A1084" t="str">
        <f>Inv!I1084</f>
        <v>J36938</v>
      </c>
      <c r="B1084">
        <v>3030</v>
      </c>
      <c r="C1084" t="str">
        <f>Inv!B1084</f>
        <v>72070</v>
      </c>
      <c r="D1084" t="str">
        <f>Inv!A1084</f>
        <v>GGBC231 Brilliant Red #391232</v>
      </c>
      <c r="E1084">
        <f>VLOOKUP($C1084,Inv!$B$3:$J$2003,2,FALSE)</f>
        <v>8.8999999999999996E-2</v>
      </c>
      <c r="F1084">
        <f>VLOOKUP($C1084,Inv!$B$3:$J$2003,5,FALSE)</f>
        <v>44.45</v>
      </c>
      <c r="G1084">
        <f>VLOOKUP($C1084,Inv!$B$3:$J$2003,3,FALSE)</f>
        <v>0.16</v>
      </c>
      <c r="H1084">
        <f ca="1">VLOOKUP($C1084,Inv!$B$3:$J$2003,9,FALSE)</f>
        <v>0</v>
      </c>
    </row>
    <row r="1085" spans="1:8">
      <c r="A1085" t="str">
        <f>Inv!I1085</f>
        <v>J36938</v>
      </c>
      <c r="B1085">
        <v>3030</v>
      </c>
      <c r="C1085" t="str">
        <f>Inv!B1085</f>
        <v>72075</v>
      </c>
      <c r="D1085" t="str">
        <f>Inv!A1085</f>
        <v>GGBC232 Red Trans #399865</v>
      </c>
      <c r="E1085">
        <f>VLOOKUP($C1085,Inv!$B$3:$J$2003,2,FALSE)</f>
        <v>8.6999999999999994E-2</v>
      </c>
      <c r="F1085">
        <f>VLOOKUP($C1085,Inv!$B$3:$J$2003,5,FALSE)</f>
        <v>44.45</v>
      </c>
      <c r="G1085">
        <f>VLOOKUP($C1085,Inv!$B$3:$J$2003,3,FALSE)</f>
        <v>0.157</v>
      </c>
      <c r="H1085">
        <f ca="1">VLOOKUP($C1085,Inv!$B$3:$J$2003,9,FALSE)</f>
        <v>0</v>
      </c>
    </row>
    <row r="1086" spans="1:8">
      <c r="A1086" t="str">
        <f>Inv!I1086</f>
        <v>J36938</v>
      </c>
      <c r="B1086">
        <v>3030</v>
      </c>
      <c r="C1086" t="str">
        <f>Inv!B1086</f>
        <v>72080</v>
      </c>
      <c r="D1086" t="str">
        <f>Inv!A1086</f>
        <v>GGBC235 Brllnt Red Orng #391233</v>
      </c>
      <c r="E1086">
        <f>VLOOKUP($C1086,Inv!$B$3:$J$2003,2,FALSE)</f>
        <v>0.108</v>
      </c>
      <c r="F1086">
        <f>VLOOKUP($C1086,Inv!$B$3:$J$2003,5,FALSE)</f>
        <v>44.45</v>
      </c>
      <c r="G1086">
        <f>VLOOKUP($C1086,Inv!$B$3:$J$2003,3,FALSE)</f>
        <v>0.19400000000000001</v>
      </c>
      <c r="H1086">
        <f ca="1">VLOOKUP($C1086,Inv!$B$3:$J$2003,9,FALSE)</f>
        <v>0</v>
      </c>
    </row>
    <row r="1087" spans="1:8">
      <c r="A1087" t="str">
        <f>Inv!I1087</f>
        <v>J36938</v>
      </c>
      <c r="B1087">
        <v>3030</v>
      </c>
      <c r="C1087" t="str">
        <f>Inv!B1087</f>
        <v>72085</v>
      </c>
      <c r="D1087" t="str">
        <f>Inv!A1087</f>
        <v>GGBC239 Red Oxide #391234</v>
      </c>
      <c r="E1087">
        <f>VLOOKUP($C1087,Inv!$B$3:$J$2003,2,FALSE)</f>
        <v>4.4999999999999998E-2</v>
      </c>
      <c r="F1087">
        <f>VLOOKUP($C1087,Inv!$B$3:$J$2003,5,FALSE)</f>
        <v>44.45</v>
      </c>
      <c r="G1087">
        <f>VLOOKUP($C1087,Inv!$B$3:$J$2003,3,FALSE)</f>
        <v>8.1000000000000003E-2</v>
      </c>
      <c r="H1087">
        <f ca="1">VLOOKUP($C1087,Inv!$B$3:$J$2003,9,FALSE)</f>
        <v>0</v>
      </c>
    </row>
    <row r="1088" spans="1:8">
      <c r="A1088" t="str">
        <f>Inv!I1088</f>
        <v>J36938</v>
      </c>
      <c r="B1088">
        <v>3030</v>
      </c>
      <c r="C1088" t="str">
        <f>Inv!B1088</f>
        <v>72090</v>
      </c>
      <c r="D1088" t="str">
        <f>Inv!A1088</f>
        <v>GGBC271 Red Maroon Trans #391235</v>
      </c>
      <c r="E1088">
        <f>VLOOKUP($C1088,Inv!$B$3:$J$2003,2,FALSE)</f>
        <v>7.1999999999999995E-2</v>
      </c>
      <c r="F1088">
        <f>VLOOKUP($C1088,Inv!$B$3:$J$2003,5,FALSE)</f>
        <v>44.45</v>
      </c>
      <c r="G1088">
        <f>VLOOKUP($C1088,Inv!$B$3:$J$2003,3,FALSE)</f>
        <v>0.13</v>
      </c>
      <c r="H1088">
        <f ca="1">VLOOKUP($C1088,Inv!$B$3:$J$2003,9,FALSE)</f>
        <v>0</v>
      </c>
    </row>
    <row r="1089" spans="1:8">
      <c r="A1089" t="str">
        <f>Inv!I1089</f>
        <v>J36938</v>
      </c>
      <c r="B1089">
        <v>3030</v>
      </c>
      <c r="C1089" t="str">
        <f>Inv!B1089</f>
        <v>72095</v>
      </c>
      <c r="D1089" t="str">
        <f>Inv!A1089</f>
        <v>GGBC279 Red Semi Transp #391236</v>
      </c>
      <c r="E1089">
        <f>VLOOKUP($C1089,Inv!$B$3:$J$2003,2,FALSE)</f>
        <v>9.1999999999999998E-2</v>
      </c>
      <c r="F1089">
        <f>VLOOKUP($C1089,Inv!$B$3:$J$2003,5,FALSE)</f>
        <v>44.45</v>
      </c>
      <c r="G1089">
        <f>VLOOKUP($C1089,Inv!$B$3:$J$2003,3,FALSE)</f>
        <v>0.16600000000000001</v>
      </c>
      <c r="H1089">
        <f ca="1">VLOOKUP($C1089,Inv!$B$3:$J$2003,9,FALSE)</f>
        <v>0</v>
      </c>
    </row>
    <row r="1090" spans="1:8">
      <c r="A1090" t="str">
        <f>Inv!I1090</f>
        <v>J36938</v>
      </c>
      <c r="B1090">
        <v>3030</v>
      </c>
      <c r="C1090" t="str">
        <f>Inv!B1090</f>
        <v>72100</v>
      </c>
      <c r="D1090" t="str">
        <f>Inv!A1090</f>
        <v>GGBC325 Drk Orange #399866</v>
      </c>
      <c r="E1090">
        <f>VLOOKUP($C1090,Inv!$B$3:$J$2003,2,FALSE)</f>
        <v>0.108</v>
      </c>
      <c r="F1090">
        <f>VLOOKUP($C1090,Inv!$B$3:$J$2003,5,FALSE)</f>
        <v>44.45</v>
      </c>
      <c r="G1090">
        <f>VLOOKUP($C1090,Inv!$B$3:$J$2003,3,FALSE)</f>
        <v>0.19400000000000001</v>
      </c>
      <c r="H1090">
        <f ca="1">VLOOKUP($C1090,Inv!$B$3:$J$2003,9,FALSE)</f>
        <v>0</v>
      </c>
    </row>
    <row r="1091" spans="1:8">
      <c r="A1091" t="str">
        <f>Inv!I1091</f>
        <v>J36938</v>
      </c>
      <c r="B1091">
        <v>3030</v>
      </c>
      <c r="C1091" t="str">
        <f>Inv!B1091</f>
        <v>72105</v>
      </c>
      <c r="D1091" t="str">
        <f>Inv!A1091</f>
        <v>GGBC328 Brwn Red Oxide Trans #391238</v>
      </c>
      <c r="E1091">
        <f>VLOOKUP($C1091,Inv!$B$3:$J$2003,2,FALSE)</f>
        <v>4.7E-2</v>
      </c>
      <c r="F1091">
        <f>VLOOKUP($C1091,Inv!$B$3:$J$2003,5,FALSE)</f>
        <v>44.45</v>
      </c>
      <c r="G1091">
        <f>VLOOKUP($C1091,Inv!$B$3:$J$2003,3,FALSE)</f>
        <v>8.5000000000000006E-2</v>
      </c>
      <c r="H1091">
        <f ca="1">VLOOKUP($C1091,Inv!$B$3:$J$2003,9,FALSE)</f>
        <v>0</v>
      </c>
    </row>
    <row r="1092" spans="1:8">
      <c r="A1092" t="str">
        <f>Inv!I1092</f>
        <v>J36938</v>
      </c>
      <c r="B1092">
        <v>3030</v>
      </c>
      <c r="C1092" t="str">
        <f>Inv!B1092</f>
        <v>72110</v>
      </c>
      <c r="D1092" t="str">
        <f>Inv!A1092</f>
        <v>GGBC348 Orange Yellow #391239</v>
      </c>
      <c r="E1092">
        <f>VLOOKUP($C1092,Inv!$B$3:$J$2003,2,FALSE)</f>
        <v>7.0000000000000007E-2</v>
      </c>
      <c r="F1092">
        <f>VLOOKUP($C1092,Inv!$B$3:$J$2003,5,FALSE)</f>
        <v>44.45</v>
      </c>
      <c r="G1092">
        <f>VLOOKUP($C1092,Inv!$B$3:$J$2003,3,FALSE)</f>
        <v>0.126</v>
      </c>
      <c r="H1092">
        <f ca="1">VLOOKUP($C1092,Inv!$B$3:$J$2003,9,FALSE)</f>
        <v>0</v>
      </c>
    </row>
    <row r="1093" spans="1:8">
      <c r="A1093" t="str">
        <f>Inv!I1093</f>
        <v>J36938</v>
      </c>
      <c r="B1093">
        <v>3030</v>
      </c>
      <c r="C1093" t="str">
        <f>Inv!B1093</f>
        <v>72114</v>
      </c>
      <c r="D1093" t="str">
        <f>Inv!A1093</f>
        <v>GGBC Non-Stand 431 Yel Trans</v>
      </c>
      <c r="E1093">
        <f>VLOOKUP($C1093,Inv!$B$3:$J$2003,2,FALSE)</f>
        <v>0.09</v>
      </c>
      <c r="F1093">
        <f>VLOOKUP($C1093,Inv!$B$3:$J$2003,5,FALSE)</f>
        <v>44.45</v>
      </c>
      <c r="G1093">
        <f>VLOOKUP($C1093,Inv!$B$3:$J$2003,3,FALSE)</f>
        <v>0.16200000000000001</v>
      </c>
      <c r="H1093">
        <f ca="1">VLOOKUP($C1093,Inv!$B$3:$J$2003,9,FALSE)</f>
        <v>0</v>
      </c>
    </row>
    <row r="1094" spans="1:8">
      <c r="A1094" t="str">
        <f>Inv!I1094</f>
        <v>J36938</v>
      </c>
      <c r="B1094">
        <v>3030</v>
      </c>
      <c r="C1094" t="str">
        <f>Inv!B1094</f>
        <v>72115</v>
      </c>
      <c r="D1094" t="str">
        <f>Inv!A1094</f>
        <v>GGBC436 Dk Yell Oxide Trans #391240</v>
      </c>
      <c r="E1094">
        <f>VLOOKUP($C1094,Inv!$B$3:$J$2003,2,FALSE)</f>
        <v>7.2999999999999995E-2</v>
      </c>
      <c r="F1094">
        <f>VLOOKUP($C1094,Inv!$B$3:$J$2003,5,FALSE)</f>
        <v>44.45</v>
      </c>
      <c r="G1094">
        <f>VLOOKUP($C1094,Inv!$B$3:$J$2003,3,FALSE)</f>
        <v>0.13100000000000001</v>
      </c>
      <c r="H1094">
        <f ca="1">VLOOKUP($C1094,Inv!$B$3:$J$2003,9,FALSE)</f>
        <v>0</v>
      </c>
    </row>
    <row r="1095" spans="1:8">
      <c r="A1095" t="str">
        <f>Inv!I1095</f>
        <v>J36938</v>
      </c>
      <c r="B1095">
        <v>3030</v>
      </c>
      <c r="C1095" t="str">
        <f>Inv!B1095</f>
        <v>72120</v>
      </c>
      <c r="D1095" t="str">
        <f>Inv!A1095</f>
        <v>GGBC437 Brght Yellow Oxide #391241</v>
      </c>
      <c r="E1095">
        <f>VLOOKUP($C1095,Inv!$B$3:$J$2003,2,FALSE)</f>
        <v>5.7000000000000002E-2</v>
      </c>
      <c r="F1095">
        <f>VLOOKUP($C1095,Inv!$B$3:$J$2003,5,FALSE)</f>
        <v>44.45</v>
      </c>
      <c r="G1095">
        <f>VLOOKUP($C1095,Inv!$B$3:$J$2003,3,FALSE)</f>
        <v>0.10299999999999999</v>
      </c>
      <c r="H1095">
        <f ca="1">VLOOKUP($C1095,Inv!$B$3:$J$2003,9,FALSE)</f>
        <v>0</v>
      </c>
    </row>
    <row r="1096" spans="1:8">
      <c r="A1096" t="str">
        <f>Inv!I1096</f>
        <v>J36938</v>
      </c>
      <c r="B1096">
        <v>3030</v>
      </c>
      <c r="C1096" t="str">
        <f>Inv!B1096</f>
        <v>72125</v>
      </c>
      <c r="D1096" t="str">
        <f>Inv!A1096</f>
        <v>GGBC439 Yllw Orng Tranp #391242</v>
      </c>
      <c r="E1096">
        <f>VLOOKUP($C1096,Inv!$B$3:$J$2003,2,FALSE)</f>
        <v>8.3000000000000004E-2</v>
      </c>
      <c r="F1096">
        <f>VLOOKUP($C1096,Inv!$B$3:$J$2003,5,FALSE)</f>
        <v>44.45</v>
      </c>
      <c r="G1096">
        <f>VLOOKUP($C1096,Inv!$B$3:$J$2003,3,FALSE)</f>
        <v>0.14899999999999999</v>
      </c>
      <c r="H1096">
        <f ca="1">VLOOKUP($C1096,Inv!$B$3:$J$2003,9,FALSE)</f>
        <v>0</v>
      </c>
    </row>
    <row r="1097" spans="1:8">
      <c r="A1097" t="str">
        <f>Inv!I1097</f>
        <v>J36938</v>
      </c>
      <c r="B1097">
        <v>3030</v>
      </c>
      <c r="C1097" t="str">
        <f>Inv!B1097</f>
        <v>72130</v>
      </c>
      <c r="D1097" t="str">
        <f>Inv!A1097</f>
        <v>GGBC452 Lt Yellow #391243</v>
      </c>
      <c r="E1097">
        <f>VLOOKUP($C1097,Inv!$B$3:$J$2003,2,FALSE)</f>
        <v>0.09</v>
      </c>
      <c r="F1097">
        <f>VLOOKUP($C1097,Inv!$B$3:$J$2003,5,FALSE)</f>
        <v>44.45</v>
      </c>
      <c r="G1097">
        <f>VLOOKUP($C1097,Inv!$B$3:$J$2003,3,FALSE)</f>
        <v>0.16200000000000001</v>
      </c>
      <c r="H1097">
        <f ca="1">VLOOKUP($C1097,Inv!$B$3:$J$2003,9,FALSE)</f>
        <v>0</v>
      </c>
    </row>
    <row r="1098" spans="1:8">
      <c r="A1098" t="str">
        <f>Inv!I1098</f>
        <v>J36938</v>
      </c>
      <c r="B1098">
        <v>3030</v>
      </c>
      <c r="C1098" t="str">
        <f>Inv!B1098</f>
        <v>72135</v>
      </c>
      <c r="D1098" t="str">
        <f>Inv!A1098</f>
        <v>GGBC455 Brt Yellow #391318</v>
      </c>
      <c r="E1098">
        <f>VLOOKUP($C1098,Inv!$B$3:$J$2003,2,FALSE)</f>
        <v>8.1000000000000003E-2</v>
      </c>
      <c r="F1098">
        <f>VLOOKUP($C1098,Inv!$B$3:$J$2003,5,FALSE)</f>
        <v>44.45</v>
      </c>
      <c r="G1098">
        <f>VLOOKUP($C1098,Inv!$B$3:$J$2003,3,FALSE)</f>
        <v>0.14599999999999999</v>
      </c>
      <c r="H1098">
        <f ca="1">VLOOKUP($C1098,Inv!$B$3:$J$2003,9,FALSE)</f>
        <v>0</v>
      </c>
    </row>
    <row r="1099" spans="1:8">
      <c r="A1099" t="str">
        <f>Inv!I1099</f>
        <v>J36938</v>
      </c>
      <c r="B1099">
        <v>3030</v>
      </c>
      <c r="C1099" t="str">
        <f>Inv!B1099</f>
        <v>72140</v>
      </c>
      <c r="D1099" t="str">
        <f>Inv!A1099</f>
        <v>GGBC550 Green Transp #391244</v>
      </c>
      <c r="E1099">
        <f>VLOOKUP($C1099,Inv!$B$3:$J$2003,2,FALSE)</f>
        <v>7.1999999999999995E-2</v>
      </c>
      <c r="F1099">
        <f>VLOOKUP($C1099,Inv!$B$3:$J$2003,5,FALSE)</f>
        <v>44.45</v>
      </c>
      <c r="G1099">
        <f>VLOOKUP($C1099,Inv!$B$3:$J$2003,3,FALSE)</f>
        <v>0.13</v>
      </c>
      <c r="H1099">
        <f ca="1">VLOOKUP($C1099,Inv!$B$3:$J$2003,9,FALSE)</f>
        <v>0</v>
      </c>
    </row>
    <row r="1100" spans="1:8">
      <c r="A1100" t="str">
        <f>Inv!I1100</f>
        <v>J36938</v>
      </c>
      <c r="B1100">
        <v>3030</v>
      </c>
      <c r="C1100" t="str">
        <f>Inv!B1100</f>
        <v>72145</v>
      </c>
      <c r="D1100" t="str">
        <f>Inv!A1100</f>
        <v>GGBC564 Drk Grn Trnsp #391245</v>
      </c>
      <c r="E1100">
        <f>VLOOKUP($C1100,Inv!$B$3:$J$2003,2,FALSE)</f>
        <v>7.4999999999999997E-2</v>
      </c>
      <c r="F1100">
        <f>VLOOKUP($C1100,Inv!$B$3:$J$2003,5,FALSE)</f>
        <v>44.45</v>
      </c>
      <c r="G1100">
        <f>VLOOKUP($C1100,Inv!$B$3:$J$2003,3,FALSE)</f>
        <v>0.13500000000000001</v>
      </c>
      <c r="H1100">
        <f ca="1">VLOOKUP($C1100,Inv!$B$3:$J$2003,9,FALSE)</f>
        <v>0</v>
      </c>
    </row>
    <row r="1101" spans="1:8">
      <c r="A1101" t="str">
        <f>Inv!I1101</f>
        <v>J36938</v>
      </c>
      <c r="B1101">
        <v>3030</v>
      </c>
      <c r="C1101" t="str">
        <f>Inv!B1101</f>
        <v>72150</v>
      </c>
      <c r="D1101" t="str">
        <f>Inv!A1101</f>
        <v>GGBC653 Blue Gr Trn #599963</v>
      </c>
      <c r="E1101">
        <f>VLOOKUP($C1101,Inv!$B$3:$J$2003,2,FALSE)</f>
        <v>8.7999999999999995E-2</v>
      </c>
      <c r="F1101">
        <f>VLOOKUP($C1101,Inv!$B$3:$J$2003,5,FALSE)</f>
        <v>44.45</v>
      </c>
      <c r="G1101">
        <f>VLOOKUP($C1101,Inv!$B$3:$J$2003,3,FALSE)</f>
        <v>0.158</v>
      </c>
      <c r="H1101">
        <f ca="1">VLOOKUP($C1101,Inv!$B$3:$J$2003,9,FALSE)</f>
        <v>0</v>
      </c>
    </row>
    <row r="1102" spans="1:8">
      <c r="A1102" t="str">
        <f>Inv!I1102</f>
        <v>J36938</v>
      </c>
      <c r="B1102">
        <v>3030</v>
      </c>
      <c r="C1102" t="str">
        <f>Inv!B1102</f>
        <v>72155</v>
      </c>
      <c r="D1102" t="str">
        <f>Inv!A1102</f>
        <v>GGBC671 Blue Transp #391246</v>
      </c>
      <c r="E1102">
        <f>VLOOKUP($C1102,Inv!$B$3:$J$2003,2,FALSE)</f>
        <v>7.9000000000000001E-2</v>
      </c>
      <c r="F1102">
        <f>VLOOKUP($C1102,Inv!$B$3:$J$2003,5,FALSE)</f>
        <v>44.45</v>
      </c>
      <c r="G1102">
        <f>VLOOKUP($C1102,Inv!$B$3:$J$2003,3,FALSE)</f>
        <v>0.14199999999999999</v>
      </c>
      <c r="H1102">
        <f ca="1">VLOOKUP($C1102,Inv!$B$3:$J$2003,9,FALSE)</f>
        <v>0</v>
      </c>
    </row>
    <row r="1103" spans="1:8">
      <c r="A1103" t="str">
        <f>Inv!I1103</f>
        <v>J36938</v>
      </c>
      <c r="B1103">
        <v>3030</v>
      </c>
      <c r="C1103" t="str">
        <f>Inv!B1103</f>
        <v>72160</v>
      </c>
      <c r="D1103" t="str">
        <f>Inv!A1103</f>
        <v>GGBC673 Brt Blue Transp #391247</v>
      </c>
      <c r="E1103">
        <f>VLOOKUP($C1103,Inv!$B$3:$J$2003,2,FALSE)</f>
        <v>7.6999999999999999E-2</v>
      </c>
      <c r="F1103">
        <f>VLOOKUP($C1103,Inv!$B$3:$J$2003,5,FALSE)</f>
        <v>44.45</v>
      </c>
      <c r="G1103">
        <f>VLOOKUP($C1103,Inv!$B$3:$J$2003,3,FALSE)</f>
        <v>0.13900000000000001</v>
      </c>
      <c r="H1103">
        <f ca="1">VLOOKUP($C1103,Inv!$B$3:$J$2003,9,FALSE)</f>
        <v>0</v>
      </c>
    </row>
    <row r="1104" spans="1:8">
      <c r="A1104" t="str">
        <f>Inv!I1104</f>
        <v>J36938</v>
      </c>
      <c r="B1104">
        <v>3030</v>
      </c>
      <c r="C1104" t="str">
        <f>Inv!B1104</f>
        <v>72165</v>
      </c>
      <c r="D1104" t="str">
        <f>Inv!A1104</f>
        <v>GGBC679 Blue Violet #679-537172</v>
      </c>
      <c r="E1104">
        <f>VLOOKUP($C1104,Inv!$B$3:$J$2003,2,FALSE)</f>
        <v>6.6000000000000003E-2</v>
      </c>
      <c r="F1104">
        <f>VLOOKUP($C1104,Inv!$B$3:$J$2003,5,FALSE)</f>
        <v>44.45</v>
      </c>
      <c r="G1104">
        <f>VLOOKUP($C1104,Inv!$B$3:$J$2003,3,FALSE)</f>
        <v>0.11899999999999999</v>
      </c>
      <c r="H1104">
        <f ca="1">VLOOKUP($C1104,Inv!$B$3:$J$2003,9,FALSE)</f>
        <v>0</v>
      </c>
    </row>
    <row r="1105" spans="1:8">
      <c r="A1105" t="str">
        <f>Inv!I1105</f>
        <v>J36938</v>
      </c>
      <c r="B1105">
        <v>3030</v>
      </c>
      <c r="C1105" t="str">
        <f>Inv!B1105</f>
        <v>72167</v>
      </c>
      <c r="D1105" t="str">
        <f>Inv!A1105</f>
        <v>GGBC680 Violet Transparent #680-576380</v>
      </c>
      <c r="E1105">
        <f>VLOOKUP($C1105,Inv!$B$3:$J$2003,2,FALSE)</f>
        <v>7.9000000000000001E-2</v>
      </c>
      <c r="F1105">
        <f>VLOOKUP($C1105,Inv!$B$3:$J$2003,5,FALSE)</f>
        <v>44.45</v>
      </c>
      <c r="G1105">
        <f>VLOOKUP($C1105,Inv!$B$3:$J$2003,3,FALSE)</f>
        <v>0.14199999999999999</v>
      </c>
      <c r="H1105">
        <f ca="1">VLOOKUP($C1105,Inv!$B$3:$J$2003,9,FALSE)</f>
        <v>0</v>
      </c>
    </row>
    <row r="1106" spans="1:8">
      <c r="A1106" t="str">
        <f>Inv!I1106</f>
        <v>J36938</v>
      </c>
      <c r="B1106">
        <v>3030</v>
      </c>
      <c r="C1106" t="str">
        <f>Inv!B1106</f>
        <v>72170</v>
      </c>
      <c r="D1106" t="str">
        <f>Inv!A1106</f>
        <v>GGBC725 Brt Maroon Transp #391249</v>
      </c>
      <c r="E1106">
        <f>VLOOKUP($C1106,Inv!$B$3:$J$2003,2,FALSE)</f>
        <v>7.3999999999999996E-2</v>
      </c>
      <c r="F1106">
        <f>VLOOKUP($C1106,Inv!$B$3:$J$2003,5,FALSE)</f>
        <v>44.45</v>
      </c>
      <c r="G1106">
        <f>VLOOKUP($C1106,Inv!$B$3:$J$2003,3,FALSE)</f>
        <v>0.13300000000000001</v>
      </c>
      <c r="H1106">
        <f ca="1">VLOOKUP($C1106,Inv!$B$3:$J$2003,9,FALSE)</f>
        <v>0</v>
      </c>
    </row>
    <row r="1107" spans="1:8">
      <c r="A1107" t="str">
        <f>Inv!I1107</f>
        <v>J36938</v>
      </c>
      <c r="B1107">
        <v>3030</v>
      </c>
      <c r="C1107" t="str">
        <f>Inv!B1107</f>
        <v>72175</v>
      </c>
      <c r="D1107" t="str">
        <f>Inv!A1107</f>
        <v>GGBC726 Violet Red Transp #391250</v>
      </c>
      <c r="E1107">
        <f>VLOOKUP($C1107,Inv!$B$3:$J$2003,2,FALSE)</f>
        <v>9.0999999999999998E-2</v>
      </c>
      <c r="F1107">
        <f>VLOOKUP($C1107,Inv!$B$3:$J$2003,5,FALSE)</f>
        <v>44.45</v>
      </c>
      <c r="G1107">
        <f>VLOOKUP($C1107,Inv!$B$3:$J$2003,3,FALSE)</f>
        <v>0.16400000000000001</v>
      </c>
      <c r="H1107">
        <f ca="1">VLOOKUP($C1107,Inv!$B$3:$J$2003,9,FALSE)</f>
        <v>0</v>
      </c>
    </row>
    <row r="1108" spans="1:8">
      <c r="A1108" t="str">
        <f>Inv!I1108</f>
        <v>J36938</v>
      </c>
      <c r="B1108">
        <v>3030</v>
      </c>
      <c r="C1108" t="str">
        <f>Inv!B1108</f>
        <v>72180</v>
      </c>
      <c r="D1108" t="str">
        <f>Inv!A1108</f>
        <v>GGBC766 Violet Blue Transp #391251</v>
      </c>
      <c r="E1108">
        <f>VLOOKUP($C1108,Inv!$B$3:$J$2003,2,FALSE)</f>
        <v>7.9000000000000001E-2</v>
      </c>
      <c r="F1108">
        <f>VLOOKUP($C1108,Inv!$B$3:$J$2003,5,FALSE)</f>
        <v>44.45</v>
      </c>
      <c r="G1108">
        <f>VLOOKUP($C1108,Inv!$B$3:$J$2003,3,FALSE)</f>
        <v>0.14199999999999999</v>
      </c>
      <c r="H1108">
        <f ca="1">VLOOKUP($C1108,Inv!$B$3:$J$2003,9,FALSE)</f>
        <v>0</v>
      </c>
    </row>
    <row r="1109" spans="1:8">
      <c r="A1109" t="str">
        <f>Inv!I1109</f>
        <v>J36938</v>
      </c>
      <c r="B1109">
        <v>3030</v>
      </c>
      <c r="C1109" t="str">
        <f>Inv!B1109</f>
        <v>72185</v>
      </c>
      <c r="D1109" t="str">
        <f>Inv!A1109</f>
        <v>GGBC811B Met Xtra Fine #391252</v>
      </c>
      <c r="E1109">
        <f>VLOOKUP($C1109,Inv!$B$3:$J$2003,2,FALSE)</f>
        <v>7.0999999999999994E-2</v>
      </c>
      <c r="F1109">
        <f>VLOOKUP($C1109,Inv!$B$3:$J$2003,5,FALSE)</f>
        <v>44.45</v>
      </c>
      <c r="G1109">
        <f>VLOOKUP($C1109,Inv!$B$3:$J$2003,3,FALSE)</f>
        <v>0.128</v>
      </c>
      <c r="H1109">
        <f ca="1">VLOOKUP($C1109,Inv!$B$3:$J$2003,9,FALSE)</f>
        <v>0</v>
      </c>
    </row>
    <row r="1110" spans="1:8">
      <c r="A1110" t="str">
        <f>Inv!I1110</f>
        <v>J36938</v>
      </c>
      <c r="B1110">
        <v>3030</v>
      </c>
      <c r="C1110" t="str">
        <f>Inv!B1110</f>
        <v>72190</v>
      </c>
      <c r="D1110" t="str">
        <f>Inv!A1110</f>
        <v>GGBC811E Met Fine #391253</v>
      </c>
      <c r="E1110">
        <f>VLOOKUP($C1110,Inv!$B$3:$J$2003,2,FALSE)</f>
        <v>0.06</v>
      </c>
      <c r="F1110">
        <f>VLOOKUP($C1110,Inv!$B$3:$J$2003,5,FALSE)</f>
        <v>44.45</v>
      </c>
      <c r="G1110">
        <f>VLOOKUP($C1110,Inv!$B$3:$J$2003,3,FALSE)</f>
        <v>0.108</v>
      </c>
      <c r="H1110">
        <f ca="1">VLOOKUP($C1110,Inv!$B$3:$J$2003,9,FALSE)</f>
        <v>0</v>
      </c>
    </row>
    <row r="1111" spans="1:8">
      <c r="A1111" t="str">
        <f>Inv!I1111</f>
        <v>J36938</v>
      </c>
      <c r="B1111">
        <v>3030</v>
      </c>
      <c r="C1111" t="str">
        <f>Inv!B1111</f>
        <v>72195</v>
      </c>
      <c r="D1111" t="str">
        <f>Inv!A1111</f>
        <v>GGBC Met Med Spkl #389813</v>
      </c>
      <c r="E1111">
        <f>VLOOKUP($C1111,Inv!$B$3:$J$2003,2,FALSE)</f>
        <v>5.8000000000000003E-2</v>
      </c>
      <c r="F1111">
        <f>VLOOKUP($C1111,Inv!$B$3:$J$2003,5,FALSE)</f>
        <v>44.45</v>
      </c>
      <c r="G1111">
        <f>VLOOKUP($C1111,Inv!$B$3:$J$2003,3,FALSE)</f>
        <v>0.104</v>
      </c>
      <c r="H1111">
        <f ca="1">VLOOKUP($C1111,Inv!$B$3:$J$2003,9,FALSE)</f>
        <v>0</v>
      </c>
    </row>
    <row r="1112" spans="1:8">
      <c r="A1112" t="str">
        <f>Inv!I1112</f>
        <v>J36938</v>
      </c>
      <c r="B1112">
        <v>3030</v>
      </c>
      <c r="C1112" t="str">
        <f>Inv!B1112</f>
        <v>72200</v>
      </c>
      <c r="D1112" t="str">
        <f>Inv!A1112</f>
        <v>GGBC811M Met Med Coarse Sprklng #391254</v>
      </c>
      <c r="E1112">
        <f>VLOOKUP($C1112,Inv!$B$3:$J$2003,2,FALSE)</f>
        <v>7.3999999999999996E-2</v>
      </c>
      <c r="F1112">
        <f>VLOOKUP($C1112,Inv!$B$3:$J$2003,5,FALSE)</f>
        <v>44.45</v>
      </c>
      <c r="G1112">
        <f>VLOOKUP($C1112,Inv!$B$3:$J$2003,3,FALSE)</f>
        <v>0.13300000000000001</v>
      </c>
      <c r="H1112">
        <f ca="1">VLOOKUP($C1112,Inv!$B$3:$J$2003,9,FALSE)</f>
        <v>0</v>
      </c>
    </row>
    <row r="1113" spans="1:8">
      <c r="A1113" t="str">
        <f>Inv!I1113</f>
        <v>J36938</v>
      </c>
      <c r="B1113">
        <v>3030</v>
      </c>
      <c r="C1113" t="str">
        <f>Inv!B1113</f>
        <v>72205</v>
      </c>
      <c r="D1113" t="str">
        <f>Inv!A1113</f>
        <v>GGBC811P Met Coarse #399870</v>
      </c>
      <c r="E1113">
        <f>VLOOKUP($C1113,Inv!$B$3:$J$2003,2,FALSE)</f>
        <v>6.8000000000000005E-2</v>
      </c>
      <c r="F1113">
        <f>VLOOKUP($C1113,Inv!$B$3:$J$2003,5,FALSE)</f>
        <v>44.45</v>
      </c>
      <c r="G1113">
        <f>VLOOKUP($C1113,Inv!$B$3:$J$2003,3,FALSE)</f>
        <v>0.122</v>
      </c>
      <c r="H1113">
        <f ca="1">VLOOKUP($C1113,Inv!$B$3:$J$2003,9,FALSE)</f>
        <v>0</v>
      </c>
    </row>
    <row r="1114" spans="1:8">
      <c r="A1114" t="str">
        <f>Inv!I1114</f>
        <v>J36938</v>
      </c>
      <c r="B1114">
        <v>3030</v>
      </c>
      <c r="C1114" t="str">
        <f>Inv!B1114</f>
        <v>72210</v>
      </c>
      <c r="D1114" t="str">
        <f>Inv!A1114</f>
        <v>GGBC811R Met Very Coarse #391255</v>
      </c>
      <c r="E1114">
        <f>VLOOKUP($C1114,Inv!$B$3:$J$2003,2,FALSE)</f>
        <v>5.3999999999999999E-2</v>
      </c>
      <c r="F1114">
        <f>VLOOKUP($C1114,Inv!$B$3:$J$2003,5,FALSE)</f>
        <v>44.45</v>
      </c>
      <c r="G1114">
        <f>VLOOKUP($C1114,Inv!$B$3:$J$2003,3,FALSE)</f>
        <v>9.7000000000000003E-2</v>
      </c>
      <c r="H1114">
        <f ca="1">VLOOKUP($C1114,Inv!$B$3:$J$2003,9,FALSE)</f>
        <v>0</v>
      </c>
    </row>
    <row r="1115" spans="1:8">
      <c r="A1115" t="str">
        <f>Inv!I1115</f>
        <v>J36938</v>
      </c>
      <c r="B1115">
        <v>3030</v>
      </c>
      <c r="C1115" t="str">
        <f>Inv!B1115</f>
        <v>72220</v>
      </c>
      <c r="D1115" t="str">
        <f>Inv!A1115</f>
        <v>GGBC843H Yellow Gold #391256</v>
      </c>
      <c r="E1115">
        <f>VLOOKUP($C1115,Inv!$B$3:$J$2003,2,FALSE)</f>
        <v>6.0999999999999999E-2</v>
      </c>
      <c r="F1115">
        <f>VLOOKUP($C1115,Inv!$B$3:$J$2003,5,FALSE)</f>
        <v>44.45</v>
      </c>
      <c r="G1115">
        <f>VLOOKUP($C1115,Inv!$B$3:$J$2003,3,FALSE)</f>
        <v>0.11</v>
      </c>
      <c r="H1115">
        <f ca="1">VLOOKUP($C1115,Inv!$B$3:$J$2003,9,FALSE)</f>
        <v>0</v>
      </c>
    </row>
    <row r="1116" spans="1:8">
      <c r="A1116" t="str">
        <f>Inv!I1116</f>
        <v>J36938</v>
      </c>
      <c r="B1116">
        <v>3030</v>
      </c>
      <c r="C1116" t="str">
        <f>Inv!B1116</f>
        <v>72225</v>
      </c>
      <c r="D1116" t="str">
        <f>Inv!A1116</f>
        <v>GGBC911M Pearl Wh Med Coarse #391257</v>
      </c>
      <c r="E1116">
        <f>VLOOKUP($C1116,Inv!$B$3:$J$2003,2,FALSE)</f>
        <v>6.9000000000000006E-2</v>
      </c>
      <c r="F1116">
        <f>VLOOKUP($C1116,Inv!$B$3:$J$2003,5,FALSE)</f>
        <v>44.45</v>
      </c>
      <c r="G1116">
        <f>VLOOKUP($C1116,Inv!$B$3:$J$2003,3,FALSE)</f>
        <v>0.124</v>
      </c>
      <c r="H1116">
        <f ca="1">VLOOKUP($C1116,Inv!$B$3:$J$2003,9,FALSE)</f>
        <v>0</v>
      </c>
    </row>
    <row r="1117" spans="1:8">
      <c r="A1117" t="str">
        <f>Inv!I1117</f>
        <v>J36938</v>
      </c>
      <c r="B1117">
        <v>3030</v>
      </c>
      <c r="C1117" t="str">
        <f>Inv!B1117</f>
        <v>72230</v>
      </c>
      <c r="D1117" t="str">
        <f>Inv!A1117</f>
        <v>GGBC914F Pearl Wh Fine #391258</v>
      </c>
      <c r="E1117">
        <f>VLOOKUP($C1117,Inv!$B$3:$J$2003,2,FALSE)</f>
        <v>0.06</v>
      </c>
      <c r="F1117">
        <f>VLOOKUP($C1117,Inv!$B$3:$J$2003,5,FALSE)</f>
        <v>44.45</v>
      </c>
      <c r="G1117">
        <f>VLOOKUP($C1117,Inv!$B$3:$J$2003,3,FALSE)</f>
        <v>0.108</v>
      </c>
      <c r="H1117">
        <f ca="1">VLOOKUP($C1117,Inv!$B$3:$J$2003,9,FALSE)</f>
        <v>0</v>
      </c>
    </row>
    <row r="1118" spans="1:8">
      <c r="A1118" t="str">
        <f>Inv!I1118</f>
        <v>J36938</v>
      </c>
      <c r="B1118">
        <v>3030</v>
      </c>
      <c r="C1118" t="str">
        <f>Inv!B1118</f>
        <v>72235</v>
      </c>
      <c r="D1118" t="str">
        <f>Inv!A1118</f>
        <v>GGBC922M Pearl Red #391259</v>
      </c>
      <c r="E1118">
        <f>VLOOKUP($C1118,Inv!$B$3:$J$2003,2,FALSE)</f>
        <v>0.06</v>
      </c>
      <c r="F1118">
        <f>VLOOKUP($C1118,Inv!$B$3:$J$2003,5,FALSE)</f>
        <v>44.45</v>
      </c>
      <c r="G1118">
        <f>VLOOKUP($C1118,Inv!$B$3:$J$2003,3,FALSE)</f>
        <v>0.108</v>
      </c>
      <c r="H1118">
        <f ca="1">VLOOKUP($C1118,Inv!$B$3:$J$2003,9,FALSE)</f>
        <v>0</v>
      </c>
    </row>
    <row r="1119" spans="1:8">
      <c r="A1119" t="str">
        <f>Inv!I1119</f>
        <v>J36938</v>
      </c>
      <c r="B1119">
        <v>3030</v>
      </c>
      <c r="C1119" t="str">
        <f>Inv!B1119</f>
        <v>72240</v>
      </c>
      <c r="D1119" t="str">
        <f>Inv!A1119</f>
        <v>GGBC941M Gold Xirallic #391260</v>
      </c>
      <c r="E1119">
        <f>VLOOKUP($C1119,Inv!$B$3:$J$2003,2,FALSE)</f>
        <v>7.0999999999999994E-2</v>
      </c>
      <c r="F1119">
        <f>VLOOKUP($C1119,Inv!$B$3:$J$2003,5,FALSE)</f>
        <v>44.45</v>
      </c>
      <c r="G1119">
        <f>VLOOKUP($C1119,Inv!$B$3:$J$2003,3,FALSE)</f>
        <v>0.128</v>
      </c>
      <c r="H1119">
        <f ca="1">VLOOKUP($C1119,Inv!$B$3:$J$2003,9,FALSE)</f>
        <v>0</v>
      </c>
    </row>
    <row r="1120" spans="1:8">
      <c r="A1120" t="str">
        <f>Inv!I1120</f>
        <v>J36938</v>
      </c>
      <c r="B1120">
        <v>3030</v>
      </c>
      <c r="C1120" t="str">
        <f>Inv!B1120</f>
        <v>72245</v>
      </c>
      <c r="D1120" t="str">
        <f>Inv!A1120</f>
        <v>GGBC954S Pearl Brt Green #391261</v>
      </c>
      <c r="E1120">
        <f>VLOOKUP($C1120,Inv!$B$3:$J$2003,2,FALSE)</f>
        <v>6.9000000000000006E-2</v>
      </c>
      <c r="F1120">
        <f>VLOOKUP($C1120,Inv!$B$3:$J$2003,5,FALSE)</f>
        <v>44.45</v>
      </c>
      <c r="G1120">
        <f>VLOOKUP($C1120,Inv!$B$3:$J$2003,3,FALSE)</f>
        <v>0.124</v>
      </c>
      <c r="H1120">
        <f ca="1">VLOOKUP($C1120,Inv!$B$3:$J$2003,9,FALSE)</f>
        <v>0</v>
      </c>
    </row>
    <row r="1121" spans="1:8">
      <c r="A1121" t="str">
        <f>Inv!I1121</f>
        <v>J36938</v>
      </c>
      <c r="B1121">
        <v>3030</v>
      </c>
      <c r="C1121" t="str">
        <f>Inv!B1121</f>
        <v>72255</v>
      </c>
      <c r="D1121" t="str">
        <f>Inv!A1121</f>
        <v>GGBC964R Pearl Blue #391262</v>
      </c>
      <c r="E1121">
        <f>VLOOKUP($C1121,Inv!$B$3:$J$2003,2,FALSE)</f>
        <v>7.2999999999999995E-2</v>
      </c>
      <c r="F1121">
        <f>VLOOKUP($C1121,Inv!$B$3:$J$2003,5,FALSE)</f>
        <v>44.45</v>
      </c>
      <c r="G1121">
        <f>VLOOKUP($C1121,Inv!$B$3:$J$2003,3,FALSE)</f>
        <v>0.13100000000000001</v>
      </c>
      <c r="H1121">
        <f ca="1">VLOOKUP($C1121,Inv!$B$3:$J$2003,9,FALSE)</f>
        <v>0</v>
      </c>
    </row>
    <row r="1122" spans="1:8">
      <c r="A1122" t="str">
        <f>Inv!I1122</f>
        <v>J36938</v>
      </c>
      <c r="B1122">
        <v>3030</v>
      </c>
      <c r="C1122" t="str">
        <f>Inv!B1122</f>
        <v>72260</v>
      </c>
      <c r="D1122" t="str">
        <f>Inv!A1122</f>
        <v>GGBC975S Pearl Violet #391263</v>
      </c>
      <c r="E1122">
        <f>VLOOKUP($C1122,Inv!$B$3:$J$2003,2,FALSE)</f>
        <v>5.7729999999999997E-2</v>
      </c>
      <c r="F1122">
        <f>VLOOKUP($C1122,Inv!$B$3:$J$2003,5,FALSE)</f>
        <v>44.45</v>
      </c>
      <c r="G1122">
        <f>VLOOKUP($C1122,Inv!$B$3:$J$2003,3,FALSE)</f>
        <v>0.104</v>
      </c>
      <c r="H1122">
        <f ca="1">VLOOKUP($C1122,Inv!$B$3:$J$2003,9,FALSE)</f>
        <v>0</v>
      </c>
    </row>
    <row r="1123" spans="1:8">
      <c r="A1123" t="str">
        <f>Inv!I1123</f>
        <v>J36938</v>
      </c>
      <c r="B1123">
        <v>3030</v>
      </c>
      <c r="C1123" t="str">
        <f>Inv!B1123</f>
        <v>72335</v>
      </c>
      <c r="D1123" t="str">
        <f>Inv!A1123</f>
        <v>GGBC Fast Reducer #391264</v>
      </c>
      <c r="E1123">
        <f>VLOOKUP($C1123,Inv!$B$3:$J$2003,2,FALSE)</f>
        <v>1.2E-2</v>
      </c>
      <c r="F1123">
        <f>VLOOKUP($C1123,Inv!$B$3:$J$2003,5,FALSE)</f>
        <v>44.45</v>
      </c>
      <c r="G1123">
        <f>VLOOKUP($C1123,Inv!$B$3:$J$2003,3,FALSE)</f>
        <v>2.1999999999999999E-2</v>
      </c>
      <c r="H1123">
        <f ca="1">VLOOKUP($C1123,Inv!$B$3:$J$2003,9,FALSE)</f>
        <v>0</v>
      </c>
    </row>
    <row r="1124" spans="1:8">
      <c r="A1124" t="str">
        <f>Inv!I1124</f>
        <v>J36938</v>
      </c>
      <c r="B1124">
        <v>3030</v>
      </c>
      <c r="C1124" t="str">
        <f>Inv!B1124</f>
        <v>72340</v>
      </c>
      <c r="D1124" t="str">
        <f>Inv!A1124</f>
        <v>GGBC Med Reducer #391265</v>
      </c>
      <c r="E1124">
        <f>VLOOKUP($C1124,Inv!$B$3:$J$2003,2,FALSE)</f>
        <v>1.2E-2</v>
      </c>
      <c r="F1124">
        <f>VLOOKUP($C1124,Inv!$B$3:$J$2003,5,FALSE)</f>
        <v>44.45</v>
      </c>
      <c r="G1124">
        <f>VLOOKUP($C1124,Inv!$B$3:$J$2003,3,FALSE)</f>
        <v>2.1999999999999999E-2</v>
      </c>
      <c r="H1124">
        <f ca="1">VLOOKUP($C1124,Inv!$B$3:$J$2003,9,FALSE)</f>
        <v>0</v>
      </c>
    </row>
    <row r="1125" spans="1:8">
      <c r="A1125" t="str">
        <f>Inv!I1125</f>
        <v>J36938</v>
      </c>
      <c r="B1125">
        <v>3030</v>
      </c>
      <c r="C1125" t="str">
        <f>Inv!B1125</f>
        <v>72345</v>
      </c>
      <c r="D1125" t="str">
        <f>Inv!A1125</f>
        <v>GGBC Slow Reducer #391266</v>
      </c>
      <c r="E1125">
        <f>VLOOKUP($C1125,Inv!$B$3:$J$2003,2,FALSE)</f>
        <v>1.2E-2</v>
      </c>
      <c r="F1125">
        <f>VLOOKUP($C1125,Inv!$B$3:$J$2003,5,FALSE)</f>
        <v>44.45</v>
      </c>
      <c r="G1125">
        <f>VLOOKUP($C1125,Inv!$B$3:$J$2003,3,FALSE)</f>
        <v>2.1999999999999999E-2</v>
      </c>
      <c r="H1125">
        <f ca="1">VLOOKUP($C1125,Inv!$B$3:$J$2003,9,FALSE)</f>
        <v>0</v>
      </c>
    </row>
    <row r="1126" spans="1:8">
      <c r="A1126" t="str">
        <f>Inv!I1126</f>
        <v>J36938</v>
      </c>
      <c r="B1126">
        <v>3030</v>
      </c>
      <c r="C1126" t="str">
        <f>Inv!B1126</f>
        <v>72350</v>
      </c>
      <c r="D1126" t="str">
        <f>Inv!A1126</f>
        <v>GGBC Xtr Slow Reducer #391267</v>
      </c>
      <c r="E1126">
        <f>VLOOKUP($C1126,Inv!$B$3:$J$2003,2,FALSE)</f>
        <v>1.2E-2</v>
      </c>
      <c r="F1126">
        <f>VLOOKUP($C1126,Inv!$B$3:$J$2003,5,FALSE)</f>
        <v>44.45</v>
      </c>
      <c r="G1126">
        <f>VLOOKUP($C1126,Inv!$B$3:$J$2003,3,FALSE)</f>
        <v>2.1999999999999999E-2</v>
      </c>
      <c r="H1126">
        <f ca="1">VLOOKUP($C1126,Inv!$B$3:$J$2003,9,FALSE)</f>
        <v>0</v>
      </c>
    </row>
    <row r="1127" spans="1:8">
      <c r="A1127" t="str">
        <f>Inv!I1127</f>
        <v>J36938</v>
      </c>
      <c r="B1127">
        <v>3030</v>
      </c>
      <c r="C1127" t="str">
        <f>Inv!B1127</f>
        <v>72355</v>
      </c>
      <c r="D1127" t="str">
        <f>Inv!A1127</f>
        <v>GGBC Clear #571430</v>
      </c>
      <c r="E1127">
        <f>VLOOKUP($C1127,Inv!$B$3:$J$2003,2,FALSE)</f>
        <v>4.1000000000000002E-2</v>
      </c>
      <c r="F1127">
        <f>VLOOKUP($C1127,Inv!$B$3:$J$2003,5,FALSE)</f>
        <v>44.45</v>
      </c>
      <c r="G1127">
        <f>VLOOKUP($C1127,Inv!$B$3:$J$2003,3,FALSE)</f>
        <v>7.3999999999999996E-2</v>
      </c>
      <c r="H1127">
        <f ca="1">VLOOKUP($C1127,Inv!$B$3:$J$2003,9,FALSE)</f>
        <v>0</v>
      </c>
    </row>
    <row r="1128" spans="1:8">
      <c r="A1128" t="str">
        <f>Inv!I1128</f>
        <v>J36938</v>
      </c>
      <c r="B1128">
        <v>3030</v>
      </c>
      <c r="C1128" t="str">
        <f>Inv!B1128</f>
        <v>72360</v>
      </c>
      <c r="D1128" t="str">
        <f>Inv!A1128</f>
        <v>GGBC Satin Clear #481084</v>
      </c>
      <c r="E1128">
        <f>VLOOKUP($C1128,Inv!$B$3:$J$2003,2,FALSE)</f>
        <v>3.1E-2</v>
      </c>
      <c r="F1128">
        <f>VLOOKUP($C1128,Inv!$B$3:$J$2003,5,FALSE)</f>
        <v>44.45</v>
      </c>
      <c r="G1128">
        <f>VLOOKUP($C1128,Inv!$B$3:$J$2003,3,FALSE)</f>
        <v>5.6000000000000001E-2</v>
      </c>
      <c r="H1128">
        <f ca="1">VLOOKUP($C1128,Inv!$B$3:$J$2003,9,FALSE)</f>
        <v>0</v>
      </c>
    </row>
    <row r="1129" spans="1:8">
      <c r="A1129" t="str">
        <f>Inv!I1129</f>
        <v>J36938</v>
      </c>
      <c r="B1129">
        <v>3030</v>
      </c>
      <c r="C1129" t="str">
        <f>Inv!B1129</f>
        <v>72365</v>
      </c>
      <c r="D1129" t="str">
        <f>Inv!A1129</f>
        <v>GGBC Low Gloss Clr #391271</v>
      </c>
      <c r="E1129">
        <f>VLOOKUP($C1129,Inv!$B$3:$J$2003,2,FALSE)</f>
        <v>3.4000000000000002E-2</v>
      </c>
      <c r="F1129">
        <f>VLOOKUP($C1129,Inv!$B$3:$J$2003,5,FALSE)</f>
        <v>44.45</v>
      </c>
      <c r="G1129">
        <f>VLOOKUP($C1129,Inv!$B$3:$J$2003,3,FALSE)</f>
        <v>6.0999999999999999E-2</v>
      </c>
      <c r="H1129">
        <f ca="1">VLOOKUP($C1129,Inv!$B$3:$J$2003,9,FALSE)</f>
        <v>0</v>
      </c>
    </row>
    <row r="1130" spans="1:8">
      <c r="A1130" t="str">
        <f>Inv!I1130</f>
        <v>J36938</v>
      </c>
      <c r="B1130">
        <v>3030</v>
      </c>
      <c r="C1130" t="str">
        <f>Inv!B1130</f>
        <v>72366</v>
      </c>
      <c r="D1130" t="str">
        <f>Inv!A1130</f>
        <v>UNV Clear HG #571430</v>
      </c>
      <c r="E1130">
        <f>VLOOKUP($C1130,Inv!$B$3:$J$2003,2,FALSE)</f>
        <v>4.1000000000000002E-2</v>
      </c>
      <c r="F1130">
        <f>VLOOKUP($C1130,Inv!$B$3:$J$2003,5,FALSE)</f>
        <v>44.45</v>
      </c>
      <c r="G1130">
        <f>VLOOKUP($C1130,Inv!$B$3:$J$2003,3,FALSE)</f>
        <v>7.3999999999999996E-2</v>
      </c>
      <c r="H1130">
        <f ca="1">VLOOKUP($C1130,Inv!$B$3:$J$2003,9,FALSE)</f>
        <v>0</v>
      </c>
    </row>
    <row r="1131" spans="1:8">
      <c r="A1131" t="str">
        <f>Inv!I1131</f>
        <v>J36938</v>
      </c>
      <c r="B1131">
        <v>3030</v>
      </c>
      <c r="C1131" t="str">
        <f>Inv!B1131</f>
        <v>72367</v>
      </c>
      <c r="D1131" t="str">
        <f>Inv!A1131</f>
        <v>UNV Clear SG #563423</v>
      </c>
      <c r="E1131">
        <f>VLOOKUP($C1131,Inv!$B$3:$J$2003,2,FALSE)</f>
        <v>0.04</v>
      </c>
      <c r="F1131">
        <f>VLOOKUP($C1131,Inv!$B$3:$J$2003,5,FALSE)</f>
        <v>44.45</v>
      </c>
      <c r="G1131">
        <f>VLOOKUP($C1131,Inv!$B$3:$J$2003,3,FALSE)</f>
        <v>7.1999999999999995E-2</v>
      </c>
      <c r="H1131">
        <f ca="1">VLOOKUP($C1131,Inv!$B$3:$J$2003,9,FALSE)</f>
        <v>0</v>
      </c>
    </row>
    <row r="1132" spans="1:8">
      <c r="A1132" t="str">
        <f>Inv!I1132</f>
        <v>J36938</v>
      </c>
      <c r="B1132">
        <v>3030</v>
      </c>
      <c r="C1132" t="str">
        <f>Inv!B1132</f>
        <v>72368</v>
      </c>
      <c r="D1132" t="str">
        <f>Inv!A1132</f>
        <v>UNV Clear LG #563426</v>
      </c>
      <c r="E1132">
        <f>VLOOKUP($C1132,Inv!$B$3:$J$2003,2,FALSE)</f>
        <v>3.9E-2</v>
      </c>
      <c r="F1132">
        <f>VLOOKUP($C1132,Inv!$B$3:$J$2003,5,FALSE)</f>
        <v>44.45</v>
      </c>
      <c r="G1132">
        <f>VLOOKUP($C1132,Inv!$B$3:$J$2003,3,FALSE)</f>
        <v>7.0000000000000007E-2</v>
      </c>
      <c r="H1132">
        <f ca="1">VLOOKUP($C1132,Inv!$B$3:$J$2003,9,FALSE)</f>
        <v>0</v>
      </c>
    </row>
    <row r="1133" spans="1:8">
      <c r="A1133" t="str">
        <f>Inv!I1133</f>
        <v>J36938</v>
      </c>
      <c r="B1133">
        <v>3030</v>
      </c>
      <c r="C1133" t="str">
        <f>Inv!B1133</f>
        <v>72370</v>
      </c>
      <c r="D1133" t="str">
        <f>Inv!A1133</f>
        <v>GGBC Clear Hardener Slow #481146</v>
      </c>
      <c r="E1133">
        <f>VLOOKUP($C1133,Inv!$B$3:$J$2003,2,FALSE)</f>
        <v>0.03</v>
      </c>
      <c r="F1133">
        <f>VLOOKUP($C1133,Inv!$B$3:$J$2003,5,FALSE)</f>
        <v>44.45</v>
      </c>
      <c r="G1133">
        <f>VLOOKUP($C1133,Inv!$B$3:$J$2003,3,FALSE)</f>
        <v>5.3999999999999999E-2</v>
      </c>
      <c r="H1133">
        <f ca="1">VLOOKUP($C1133,Inv!$B$3:$J$2003,9,FALSE)</f>
        <v>0</v>
      </c>
    </row>
    <row r="1134" spans="1:8">
      <c r="A1134" t="str">
        <f>Inv!I1134</f>
        <v>J36938</v>
      </c>
      <c r="B1134">
        <v>3030</v>
      </c>
      <c r="C1134" t="str">
        <f>Inv!B1134</f>
        <v>72375</v>
      </c>
      <c r="D1134" t="str">
        <f>Inv!A1134</f>
        <v>GGBC Clear Hard #391268</v>
      </c>
      <c r="E1134">
        <f>VLOOKUP($C1134,Inv!$B$3:$J$2003,2,FALSE)</f>
        <v>3.175E-2</v>
      </c>
      <c r="F1134">
        <f>VLOOKUP($C1134,Inv!$B$3:$J$2003,5,FALSE)</f>
        <v>44.45</v>
      </c>
      <c r="G1134">
        <f>VLOOKUP($C1134,Inv!$B$3:$J$2003,3,FALSE)</f>
        <v>5.7000000000000002E-2</v>
      </c>
      <c r="H1134">
        <f ca="1">VLOOKUP($C1134,Inv!$B$3:$J$2003,9,FALSE)</f>
        <v>0</v>
      </c>
    </row>
    <row r="1135" spans="1:8">
      <c r="A1135" t="str">
        <f>Inv!I1135</f>
        <v>J36938</v>
      </c>
      <c r="B1135">
        <v>3030</v>
      </c>
      <c r="C1135" t="str">
        <f>Inv!B1135</f>
        <v>72377</v>
      </c>
      <c r="D1135" t="str">
        <f>Inv!A1135</f>
        <v>UNV Hardener 3.5 #563553</v>
      </c>
      <c r="E1135">
        <f>VLOOKUP($C1135,Inv!$B$3:$J$2003,2,FALSE)</f>
        <v>3.9E-2</v>
      </c>
      <c r="F1135">
        <f>VLOOKUP($C1135,Inv!$B$3:$J$2003,5,FALSE)</f>
        <v>44.45</v>
      </c>
      <c r="G1135">
        <f>VLOOKUP($C1135,Inv!$B$3:$J$2003,3,FALSE)</f>
        <v>7.0000000000000007E-2</v>
      </c>
      <c r="H1135">
        <f ca="1">VLOOKUP($C1135,Inv!$B$3:$J$2003,9,FALSE)</f>
        <v>0</v>
      </c>
    </row>
    <row r="1136" spans="1:8">
      <c r="A1136" t="str">
        <f>Inv!I1136</f>
        <v>J36938</v>
      </c>
      <c r="B1136">
        <v>3030</v>
      </c>
      <c r="C1136" t="str">
        <f>Inv!B1136</f>
        <v>72378</v>
      </c>
      <c r="D1136" t="str">
        <f>Inv!A1136</f>
        <v>UNV Hardener 2.8 #563557</v>
      </c>
      <c r="E1136">
        <f>VLOOKUP($C1136,Inv!$B$3:$J$2003,2,FALSE)</f>
        <v>3.7999999999999999E-2</v>
      </c>
      <c r="F1136">
        <f>VLOOKUP($C1136,Inv!$B$3:$J$2003,5,FALSE)</f>
        <v>44.45</v>
      </c>
      <c r="G1136">
        <f>VLOOKUP($C1136,Inv!$B$3:$J$2003,3,FALSE)</f>
        <v>6.8000000000000005E-2</v>
      </c>
      <c r="H1136">
        <f ca="1">VLOOKUP($C1136,Inv!$B$3:$J$2003,9,FALSE)</f>
        <v>0</v>
      </c>
    </row>
    <row r="1137" spans="1:8">
      <c r="A1137" t="str">
        <f>Inv!I1137</f>
        <v>J36938</v>
      </c>
      <c r="B1137">
        <v>3030</v>
      </c>
      <c r="C1137" t="str">
        <f>Inv!B1137</f>
        <v>72380</v>
      </c>
      <c r="D1137" t="str">
        <f>Inv!A1137</f>
        <v>GGBC Topcoat Accelerator(250ML)#391273</v>
      </c>
      <c r="E1137">
        <f>VLOOKUP($C1137,Inv!$B$3:$J$2003,2,FALSE)</f>
        <v>5.0999999999999997E-2</v>
      </c>
      <c r="F1137">
        <f>VLOOKUP($C1137,Inv!$B$3:$J$2003,5,FALSE)</f>
        <v>44.45</v>
      </c>
      <c r="G1137">
        <f>VLOOKUP($C1137,Inv!$B$3:$J$2003,3,FALSE)</f>
        <v>9.1999999999999998E-2</v>
      </c>
      <c r="H1137">
        <f ca="1">VLOOKUP($C1137,Inv!$B$3:$J$2003,9,FALSE)</f>
        <v>0</v>
      </c>
    </row>
    <row r="1138" spans="1:8">
      <c r="A1138" t="str">
        <f>Inv!I1138</f>
        <v>J36938</v>
      </c>
      <c r="B1138">
        <v>3030</v>
      </c>
      <c r="C1138" t="str">
        <f>Inv!B1138</f>
        <v>72385</v>
      </c>
      <c r="D1138" t="str">
        <f>Inv!A1138</f>
        <v>890 Flattening Agent #399084</v>
      </c>
      <c r="E1138">
        <f>VLOOKUP($C1138,Inv!$B$3:$J$2003,2,FALSE)</f>
        <v>3.5000000000000003E-2</v>
      </c>
      <c r="F1138">
        <f>VLOOKUP($C1138,Inv!$B$3:$J$2003,5,FALSE)</f>
        <v>44.45</v>
      </c>
      <c r="G1138">
        <f>VLOOKUP($C1138,Inv!$B$3:$J$2003,3,FALSE)</f>
        <v>6.3E-2</v>
      </c>
      <c r="H1138">
        <f ca="1">VLOOKUP($C1138,Inv!$B$3:$J$2003,9,FALSE)</f>
        <v>0</v>
      </c>
    </row>
    <row r="1139" spans="1:8">
      <c r="A1139" t="str">
        <f>Inv!I1139</f>
        <v>J36938</v>
      </c>
      <c r="B1139">
        <v>3030</v>
      </c>
      <c r="C1139" t="str">
        <f>Inv!B1139</f>
        <v>72390</v>
      </c>
      <c r="D1139" t="str">
        <f>Inv!A1139</f>
        <v>GG SURFACER SEALER #545807</v>
      </c>
      <c r="E1139">
        <f>VLOOKUP($C1139,Inv!$B$3:$J$2003,2,FALSE)</f>
        <v>1.4999999999999999E-2</v>
      </c>
      <c r="F1139">
        <f>VLOOKUP($C1139,Inv!$B$3:$J$2003,5,FALSE)</f>
        <v>44.45</v>
      </c>
      <c r="G1139">
        <f>VLOOKUP($C1139,Inv!$B$3:$J$2003,3,FALSE)</f>
        <v>2.7E-2</v>
      </c>
      <c r="H1139">
        <f ca="1">VLOOKUP($C1139,Inv!$B$3:$J$2003,9,FALSE)</f>
        <v>0</v>
      </c>
    </row>
    <row r="1140" spans="1:8">
      <c r="A1140" t="str">
        <f>Inv!I1140</f>
        <v>J36938</v>
      </c>
      <c r="B1140">
        <v>3030</v>
      </c>
      <c r="C1140" t="str">
        <f>Inv!B1140</f>
        <v>72400</v>
      </c>
      <c r="D1140" t="str">
        <f>Inv!A1140</f>
        <v>GG EFX-LV B60HG Hi Gloss Blender</v>
      </c>
      <c r="E1140">
        <f>VLOOKUP($C1140,Inv!$B$3:$J$2003,2,FALSE)</f>
        <v>3.2000000000000001E-2</v>
      </c>
      <c r="F1140">
        <f>VLOOKUP($C1140,Inv!$B$3:$J$2003,5,FALSE)</f>
        <v>44.45</v>
      </c>
      <c r="G1140">
        <f>VLOOKUP($C1140,Inv!$B$3:$J$2003,3,FALSE)</f>
        <v>5.8000000000000003E-2</v>
      </c>
      <c r="H1140">
        <f ca="1">VLOOKUP($C1140,Inv!$B$3:$J$2003,9,FALSE)</f>
        <v>0</v>
      </c>
    </row>
    <row r="1141" spans="1:8">
      <c r="A1141" t="str">
        <f>Inv!I1141</f>
        <v>J36938</v>
      </c>
      <c r="B1141">
        <v>3030</v>
      </c>
      <c r="C1141" t="str">
        <f>Inv!B1141</f>
        <v>72401</v>
      </c>
      <c r="D1141" t="str">
        <f>Inv!A1141</f>
        <v>GG EFX-LV Reflects High Gloss</v>
      </c>
      <c r="E1141">
        <f>VLOOKUP($C1141,Inv!$B$3:$J$2003,2,FALSE)</f>
        <v>3.4000000000000002E-2</v>
      </c>
      <c r="F1141">
        <f>VLOOKUP($C1141,Inv!$B$3:$J$2003,5,FALSE)</f>
        <v>44.45</v>
      </c>
      <c r="G1141">
        <f>VLOOKUP($C1141,Inv!$B$3:$J$2003,3,FALSE)</f>
        <v>6.0999999999999999E-2</v>
      </c>
      <c r="H1141">
        <f ca="1">VLOOKUP($C1141,Inv!$B$3:$J$2003,9,FALSE)</f>
        <v>0</v>
      </c>
    </row>
    <row r="1142" spans="1:8">
      <c r="A1142" t="str">
        <f>Inv!I1142</f>
        <v>J36938</v>
      </c>
      <c r="B1142">
        <v>3030</v>
      </c>
      <c r="C1142" t="str">
        <f>Inv!B1142</f>
        <v>72405</v>
      </c>
      <c r="D1142" t="str">
        <f>Inv!A1142</f>
        <v>GG EFX-LV B60SG Satin Gl Blender</v>
      </c>
      <c r="E1142">
        <f>VLOOKUP($C1142,Inv!$B$3:$J$2003,2,FALSE)</f>
        <v>3.1E-2</v>
      </c>
      <c r="F1142">
        <f>VLOOKUP($C1142,Inv!$B$3:$J$2003,5,FALSE)</f>
        <v>44.45</v>
      </c>
      <c r="G1142">
        <f>VLOOKUP($C1142,Inv!$B$3:$J$2003,3,FALSE)</f>
        <v>5.6000000000000001E-2</v>
      </c>
      <c r="H1142">
        <f ca="1">VLOOKUP($C1142,Inv!$B$3:$J$2003,9,FALSE)</f>
        <v>0</v>
      </c>
    </row>
    <row r="1143" spans="1:8">
      <c r="A1143" t="str">
        <f>Inv!I1143</f>
        <v>J36938</v>
      </c>
      <c r="B1143">
        <v>3030</v>
      </c>
      <c r="C1143" t="str">
        <f>Inv!B1143</f>
        <v>72410</v>
      </c>
      <c r="D1143" t="str">
        <f>Inv!A1143</f>
        <v>GG EFX-LV Hardener 3.5</v>
      </c>
      <c r="E1143">
        <f>VLOOKUP($C1143,Inv!$B$3:$J$2003,2,FALSE)</f>
        <v>3.5999999999999997E-2</v>
      </c>
      <c r="F1143">
        <f>VLOOKUP($C1143,Inv!$B$3:$J$2003,5,FALSE)</f>
        <v>44.45</v>
      </c>
      <c r="G1143">
        <f>VLOOKUP($C1143,Inv!$B$3:$J$2003,3,FALSE)</f>
        <v>6.5000000000000002E-2</v>
      </c>
      <c r="H1143">
        <f ca="1">VLOOKUP($C1143,Inv!$B$3:$J$2003,9,FALSE)</f>
        <v>0</v>
      </c>
    </row>
    <row r="1144" spans="1:8">
      <c r="A1144" t="str">
        <f>Inv!I1144</f>
        <v>J36938</v>
      </c>
      <c r="B1144">
        <v>3030</v>
      </c>
      <c r="C1144" t="str">
        <f>Inv!B1144</f>
        <v>72411</v>
      </c>
      <c r="D1144" t="str">
        <f>Inv!A1144</f>
        <v>GG EFX-LV Hardener Exempt</v>
      </c>
      <c r="E1144">
        <f>VLOOKUP($C1144,Inv!$B$3:$J$2003,2,FALSE)</f>
        <v>6.4380000000000007E-2</v>
      </c>
      <c r="F1144">
        <f>VLOOKUP($C1144,Inv!$B$3:$J$2003,5,FALSE)</f>
        <v>44.45</v>
      </c>
      <c r="G1144">
        <f>VLOOKUP($C1144,Inv!$B$3:$J$2003,3,FALSE)</f>
        <v>0.11600000000000001</v>
      </c>
      <c r="H1144">
        <f ca="1">VLOOKUP($C1144,Inv!$B$3:$J$2003,9,FALSE)</f>
        <v>0</v>
      </c>
    </row>
    <row r="1145" spans="1:8">
      <c r="A1145" t="str">
        <f>Inv!I1145</f>
        <v>J36938</v>
      </c>
      <c r="B1145">
        <v>3030</v>
      </c>
      <c r="C1145" t="str">
        <f>Inv!B1145</f>
        <v>72415</v>
      </c>
      <c r="D1145" t="str">
        <f>Inv!A1145</f>
        <v>GG EFX-LV 3.5 Reducer Medium</v>
      </c>
      <c r="E1145">
        <f>VLOOKUP($C1145,Inv!$B$3:$J$2003,2,FALSE)</f>
        <v>1.4E-2</v>
      </c>
      <c r="F1145">
        <f>VLOOKUP($C1145,Inv!$B$3:$J$2003,5,FALSE)</f>
        <v>44.45</v>
      </c>
      <c r="G1145">
        <f>VLOOKUP($C1145,Inv!$B$3:$J$2003,3,FALSE)</f>
        <v>2.5000000000000001E-2</v>
      </c>
      <c r="H1145">
        <f ca="1">VLOOKUP($C1145,Inv!$B$3:$J$2003,9,FALSE)</f>
        <v>0</v>
      </c>
    </row>
    <row r="1146" spans="1:8">
      <c r="A1146" t="str">
        <f>Inv!I1146</f>
        <v>J36938</v>
      </c>
      <c r="B1146">
        <v>3030</v>
      </c>
      <c r="C1146" t="str">
        <f>Inv!B1146</f>
        <v>72420</v>
      </c>
      <c r="D1146" t="str">
        <f>Inv!A1146</f>
        <v>GG EFX-LV 3.5 Reducer Slow</v>
      </c>
      <c r="E1146">
        <f>VLOOKUP($C1146,Inv!$B$3:$J$2003,2,FALSE)</f>
        <v>1.7000000000000001E-2</v>
      </c>
      <c r="F1146">
        <f>VLOOKUP($C1146,Inv!$B$3:$J$2003,5,FALSE)</f>
        <v>44.45</v>
      </c>
      <c r="G1146">
        <f>VLOOKUP($C1146,Inv!$B$3:$J$2003,3,FALSE)</f>
        <v>3.1E-2</v>
      </c>
      <c r="H1146">
        <f ca="1">VLOOKUP($C1146,Inv!$B$3:$J$2003,9,FALSE)</f>
        <v>0</v>
      </c>
    </row>
    <row r="1147" spans="1:8">
      <c r="A1147" t="str">
        <f>Inv!I1147</f>
        <v>J36938</v>
      </c>
      <c r="B1147">
        <v>3030</v>
      </c>
      <c r="C1147" t="str">
        <f>Inv!B1147</f>
        <v>72421</v>
      </c>
      <c r="D1147" t="str">
        <f>Inv!A1147</f>
        <v>GG EFX-LV Reducer Extra Slow</v>
      </c>
      <c r="E1147">
        <f>VLOOKUP($C1147,Inv!$B$3:$J$2003,2,FALSE)</f>
        <v>0.01</v>
      </c>
      <c r="F1147">
        <f>VLOOKUP($C1147,Inv!$B$3:$J$2003,5,FALSE)</f>
        <v>44.45</v>
      </c>
      <c r="G1147">
        <f>VLOOKUP($C1147,Inv!$B$3:$J$2003,3,FALSE)</f>
        <v>1.7999999999999999E-2</v>
      </c>
      <c r="H1147">
        <f ca="1">VLOOKUP($C1147,Inv!$B$3:$J$2003,9,FALSE)</f>
        <v>0</v>
      </c>
    </row>
    <row r="1148" spans="1:8">
      <c r="A1148" t="str">
        <f>Inv!I1148</f>
        <v>J36938</v>
      </c>
      <c r="B1148">
        <v>3030</v>
      </c>
      <c r="C1148" t="str">
        <f>Inv!B1148</f>
        <v>72425</v>
      </c>
      <c r="D1148" t="str">
        <f>Inv!A1148</f>
        <v>GG EFX-LV Touch Up Additive</v>
      </c>
      <c r="E1148">
        <f>VLOOKUP($C1148,Inv!$B$3:$J$2003,2,FALSE)</f>
        <v>4.2000000000000003E-2</v>
      </c>
      <c r="F1148">
        <f>VLOOKUP($C1148,Inv!$B$3:$J$2003,5,FALSE)</f>
        <v>44.45</v>
      </c>
      <c r="G1148">
        <f>VLOOKUP($C1148,Inv!$B$3:$J$2003,3,FALSE)</f>
        <v>7.5999999999999998E-2</v>
      </c>
      <c r="H1148">
        <f ca="1">VLOOKUP($C1148,Inv!$B$3:$J$2003,9,FALSE)</f>
        <v>0</v>
      </c>
    </row>
    <row r="1149" spans="1:8">
      <c r="A1149" t="str">
        <f>Inv!I1149</f>
        <v>J36938</v>
      </c>
      <c r="B1149">
        <v>3030</v>
      </c>
      <c r="C1149" t="str">
        <f>Inv!B1149</f>
        <v>72430</v>
      </c>
      <c r="D1149" t="str">
        <f>Inv!A1149</f>
        <v>GG EFX-LV Supertop</v>
      </c>
      <c r="E1149">
        <f>VLOOKUP($C1149,Inv!$B$3:$J$2003,2,FALSE)</f>
        <v>0.111</v>
      </c>
      <c r="F1149">
        <f>VLOOKUP($C1149,Inv!$B$3:$J$2003,5,FALSE)</f>
        <v>44.45</v>
      </c>
      <c r="G1149">
        <f>VLOOKUP($C1149,Inv!$B$3:$J$2003,3,FALSE)</f>
        <v>0.2</v>
      </c>
      <c r="H1149">
        <f ca="1">VLOOKUP($C1149,Inv!$B$3:$J$2003,9,FALSE)</f>
        <v>0</v>
      </c>
    </row>
    <row r="1150" spans="1:8">
      <c r="A1150" t="str">
        <f>Inv!I1150</f>
        <v>J36938</v>
      </c>
      <c r="B1150">
        <v>3030</v>
      </c>
      <c r="C1150" t="str">
        <f>Inv!B1150</f>
        <v>72450</v>
      </c>
      <c r="D1150" t="str">
        <f>Inv!A1150</f>
        <v>GG EFX-LV B610 HS White</v>
      </c>
      <c r="E1150">
        <f>VLOOKUP($C1150,Inv!$B$3:$J$2003,2,FALSE)</f>
        <v>2.5999999999999999E-2</v>
      </c>
      <c r="F1150">
        <f>VLOOKUP($C1150,Inv!$B$3:$J$2003,5,FALSE)</f>
        <v>44.45</v>
      </c>
      <c r="G1150">
        <f>VLOOKUP($C1150,Inv!$B$3:$J$2003,3,FALSE)</f>
        <v>4.7E-2</v>
      </c>
      <c r="H1150">
        <f ca="1">VLOOKUP($C1150,Inv!$B$3:$J$2003,9,FALSE)</f>
        <v>0</v>
      </c>
    </row>
    <row r="1151" spans="1:8">
      <c r="A1151" t="str">
        <f>Inv!I1151</f>
        <v>J36938</v>
      </c>
      <c r="B1151">
        <v>3030</v>
      </c>
      <c r="C1151" t="str">
        <f>Inv!B1151</f>
        <v>72465</v>
      </c>
      <c r="D1151" t="str">
        <f>Inv!A1151</f>
        <v>GG EFX-LV Speckle Sand</v>
      </c>
      <c r="E1151">
        <f>VLOOKUP($C1151,Inv!$B$3:$J$2003,2,FALSE)</f>
        <v>5.6000000000000001E-2</v>
      </c>
      <c r="F1151">
        <f>VLOOKUP($C1151,Inv!$B$3:$J$2003,5,FALSE)</f>
        <v>44.45</v>
      </c>
      <c r="G1151">
        <f>VLOOKUP($C1151,Inv!$B$3:$J$2003,3,FALSE)</f>
        <v>0.10100000000000001</v>
      </c>
      <c r="H1151">
        <f ca="1">VLOOKUP($C1151,Inv!$B$3:$J$2003,9,FALSE)</f>
        <v>0</v>
      </c>
    </row>
    <row r="1152" spans="1:8">
      <c r="A1152" t="str">
        <f>Inv!I1152</f>
        <v>J36938</v>
      </c>
      <c r="B1152">
        <v>3030</v>
      </c>
      <c r="C1152" t="str">
        <f>Inv!B1152</f>
        <v>72480</v>
      </c>
      <c r="D1152" t="str">
        <f>Inv!A1152</f>
        <v>GG EFX-LV Satin Black</v>
      </c>
      <c r="E1152">
        <f>VLOOKUP($C1152,Inv!$B$3:$J$2003,2,FALSE)</f>
        <v>3.1E-2</v>
      </c>
      <c r="F1152">
        <f>VLOOKUP($C1152,Inv!$B$3:$J$2003,5,FALSE)</f>
        <v>44.45</v>
      </c>
      <c r="G1152">
        <f>VLOOKUP($C1152,Inv!$B$3:$J$2003,3,FALSE)</f>
        <v>5.6000000000000001E-2</v>
      </c>
      <c r="H1152">
        <f ca="1">VLOOKUP($C1152,Inv!$B$3:$J$2003,9,FALSE)</f>
        <v>0</v>
      </c>
    </row>
    <row r="1153" spans="1:8">
      <c r="A1153" t="str">
        <f>Inv!I1153</f>
        <v>J36938</v>
      </c>
      <c r="B1153">
        <v>3030</v>
      </c>
      <c r="C1153" t="str">
        <f>Inv!B1153</f>
        <v>73000</v>
      </c>
      <c r="D1153" t="str">
        <f>Inv!A1153</f>
        <v>Matthews 46-400 Brilliant Gold</v>
      </c>
      <c r="E1153">
        <f>VLOOKUP($C1153,Inv!$B$3:$J$2003,2,FALSE)</f>
        <v>5.8999999999999997E-2</v>
      </c>
      <c r="F1153">
        <f>VLOOKUP($C1153,Inv!$B$3:$J$2003,5,FALSE)</f>
        <v>44.45</v>
      </c>
      <c r="G1153">
        <f>VLOOKUP($C1153,Inv!$B$3:$J$2003,3,FALSE)</f>
        <v>0.106</v>
      </c>
      <c r="H1153">
        <f ca="1">VLOOKUP($C1153,Inv!$B$3:$J$2003,9,FALSE)</f>
        <v>0</v>
      </c>
    </row>
    <row r="1154" spans="1:8">
      <c r="A1154" t="str">
        <f>Inv!I1154</f>
        <v>J36938</v>
      </c>
      <c r="B1154">
        <v>3030</v>
      </c>
      <c r="C1154" t="str">
        <f>Inv!B1154</f>
        <v>73005</v>
      </c>
      <c r="D1154" t="str">
        <f>Inv!A1154</f>
        <v>Matthews 46-401 Aztec Gold</v>
      </c>
      <c r="E1154">
        <f>VLOOKUP($C1154,Inv!$B$3:$J$2003,2,FALSE)</f>
        <v>3.9E-2</v>
      </c>
      <c r="F1154">
        <f>VLOOKUP($C1154,Inv!$B$3:$J$2003,5,FALSE)</f>
        <v>44.45</v>
      </c>
      <c r="G1154">
        <f>VLOOKUP($C1154,Inv!$B$3:$J$2003,3,FALSE)</f>
        <v>7.0000000000000007E-2</v>
      </c>
      <c r="H1154">
        <f ca="1">VLOOKUP($C1154,Inv!$B$3:$J$2003,9,FALSE)</f>
        <v>0</v>
      </c>
    </row>
    <row r="1155" spans="1:8">
      <c r="A1155" t="str">
        <f>Inv!I1155</f>
        <v>J36938</v>
      </c>
      <c r="B1155">
        <v>3030</v>
      </c>
      <c r="C1155" t="str">
        <f>Inv!B1155</f>
        <v>73010</v>
      </c>
      <c r="D1155" t="str">
        <f>Inv!A1155</f>
        <v>Matthews 41-342SP Brushed Alum</v>
      </c>
      <c r="E1155">
        <f>VLOOKUP($C1155,Inv!$B$3:$J$2003,2,FALSE)</f>
        <v>6.4000000000000001E-2</v>
      </c>
      <c r="F1155">
        <f>VLOOKUP($C1155,Inv!$B$3:$J$2003,5,FALSE)</f>
        <v>44.45</v>
      </c>
      <c r="G1155">
        <f>VLOOKUP($C1155,Inv!$B$3:$J$2003,3,FALSE)</f>
        <v>0.115</v>
      </c>
      <c r="H1155">
        <f ca="1">VLOOKUP($C1155,Inv!$B$3:$J$2003,9,FALSE)</f>
        <v>0</v>
      </c>
    </row>
    <row r="1156" spans="1:8">
      <c r="A1156" t="str">
        <f>Inv!I1156</f>
        <v>J36938</v>
      </c>
      <c r="B1156">
        <v>3030</v>
      </c>
      <c r="C1156" t="str">
        <f>Inv!B1156</f>
        <v>73020</v>
      </c>
      <c r="D1156" t="str">
        <f>Inv!A1156</f>
        <v>AKZO 313E/313 Meteflex</v>
      </c>
      <c r="E1156">
        <f>VLOOKUP($C1156,Inv!$B$3:$J$2003,2,FALSE)</f>
        <v>1.67E-2</v>
      </c>
      <c r="F1156">
        <f>VLOOKUP($C1156,Inv!$B$3:$J$2003,5,FALSE)</f>
        <v>44.45</v>
      </c>
      <c r="G1156">
        <f>VLOOKUP($C1156,Inv!$B$3:$J$2003,3,FALSE)</f>
        <v>0.03</v>
      </c>
      <c r="H1156">
        <f ca="1">VLOOKUP($C1156,Inv!$B$3:$J$2003,9,FALSE)</f>
        <v>0</v>
      </c>
    </row>
    <row r="1157" spans="1:8">
      <c r="A1157" t="str">
        <f>Inv!I1157</f>
        <v>J36938</v>
      </c>
      <c r="B1157">
        <v>3030</v>
      </c>
      <c r="C1157" t="str">
        <f>Inv!B1157</f>
        <v>73025</v>
      </c>
      <c r="D1157" t="str">
        <f>Inv!A1157</f>
        <v>Matthews 43-270 Catalyst</v>
      </c>
      <c r="E1157">
        <f>VLOOKUP($C1157,Inv!$B$3:$J$2003,2,FALSE)</f>
        <v>3.6999999999999998E-2</v>
      </c>
      <c r="F1157">
        <f>VLOOKUP($C1157,Inv!$B$3:$J$2003,5,FALSE)</f>
        <v>44.45</v>
      </c>
      <c r="G1157">
        <f>VLOOKUP($C1157,Inv!$B$3:$J$2003,3,FALSE)</f>
        <v>6.7000000000000004E-2</v>
      </c>
      <c r="H1157">
        <f ca="1">VLOOKUP($C1157,Inv!$B$3:$J$2003,9,FALSE)</f>
        <v>0</v>
      </c>
    </row>
    <row r="1158" spans="1:8">
      <c r="A1158" t="str">
        <f>Inv!I1158</f>
        <v>J36938</v>
      </c>
      <c r="B1158">
        <v>3030</v>
      </c>
      <c r="C1158" t="str">
        <f>Inv!B1158</f>
        <v>73035</v>
      </c>
      <c r="D1158" t="str">
        <f>Inv!A1158</f>
        <v>Matthews 45-280 Med.Reducer</v>
      </c>
      <c r="E1158">
        <f>VLOOKUP($C1158,Inv!$B$3:$J$2003,2,FALSE)</f>
        <v>1.3220000000000001E-2</v>
      </c>
      <c r="F1158">
        <f>VLOOKUP($C1158,Inv!$B$3:$J$2003,5,FALSE)</f>
        <v>44.45</v>
      </c>
      <c r="G1158">
        <f>VLOOKUP($C1158,Inv!$B$3:$J$2003,3,FALSE)</f>
        <v>2.4E-2</v>
      </c>
      <c r="H1158">
        <f ca="1">VLOOKUP($C1158,Inv!$B$3:$J$2003,9,FALSE)</f>
        <v>0</v>
      </c>
    </row>
    <row r="1159" spans="1:8">
      <c r="A1159" t="str">
        <f>Inv!I1159</f>
        <v>J36938</v>
      </c>
      <c r="B1159">
        <v>3030</v>
      </c>
      <c r="C1159" t="str">
        <f>Inv!B1159</f>
        <v>73040</v>
      </c>
      <c r="D1159" t="str">
        <f>Inv!A1159</f>
        <v>Matthews 45-251 Slow Reducer</v>
      </c>
      <c r="E1159">
        <f>VLOOKUP($C1159,Inv!$B$3:$J$2003,2,FALSE)</f>
        <v>0.40300000000000002</v>
      </c>
      <c r="F1159">
        <f>VLOOKUP($C1159,Inv!$B$3:$J$2003,5,FALSE)</f>
        <v>44.45</v>
      </c>
      <c r="G1159">
        <f>VLOOKUP($C1159,Inv!$B$3:$J$2003,3,FALSE)</f>
        <v>0.72499999999999998</v>
      </c>
      <c r="H1159">
        <f ca="1">VLOOKUP($C1159,Inv!$B$3:$J$2003,9,FALSE)</f>
        <v>0</v>
      </c>
    </row>
    <row r="1160" spans="1:8">
      <c r="A1160" t="str">
        <f>Inv!I1160</f>
        <v>J36938</v>
      </c>
      <c r="B1160">
        <v>3030</v>
      </c>
      <c r="C1160" t="str">
        <f>Inv!B1160</f>
        <v>73045</v>
      </c>
      <c r="D1160" t="str">
        <f>Inv!A1160</f>
        <v>Matthews 42-228 Satin Clear</v>
      </c>
      <c r="E1160">
        <f>VLOOKUP($C1160,Inv!$B$3:$J$2003,2,FALSE)</f>
        <v>3.3050000000000003E-2</v>
      </c>
      <c r="F1160">
        <f>VLOOKUP($C1160,Inv!$B$3:$J$2003,5,FALSE)</f>
        <v>44.45</v>
      </c>
      <c r="G1160">
        <f>VLOOKUP($C1160,Inv!$B$3:$J$2003,3,FALSE)</f>
        <v>5.8999999999999997E-2</v>
      </c>
      <c r="H1160">
        <f ca="1">VLOOKUP($C1160,Inv!$B$3:$J$2003,9,FALSE)</f>
        <v>0</v>
      </c>
    </row>
    <row r="1161" spans="1:8">
      <c r="A1161" t="str">
        <f>Inv!I1161</f>
        <v>J36938</v>
      </c>
      <c r="B1161">
        <v>3030</v>
      </c>
      <c r="C1161" t="str">
        <f>Inv!B1161</f>
        <v>73047</v>
      </c>
      <c r="D1161" t="str">
        <f>Inv!A1161</f>
        <v>Matthews 287-437SP Accelerator</v>
      </c>
      <c r="E1161">
        <f>VLOOKUP($C1161,Inv!$B$3:$J$2003,2,FALSE)</f>
        <v>6.6519999999999996E-2</v>
      </c>
      <c r="F1161">
        <f>VLOOKUP($C1161,Inv!$B$3:$J$2003,5,FALSE)</f>
        <v>44.45</v>
      </c>
      <c r="G1161">
        <f>VLOOKUP($C1161,Inv!$B$3:$J$2003,3,FALSE)</f>
        <v>0.12</v>
      </c>
      <c r="H1161">
        <f ca="1">VLOOKUP($C1161,Inv!$B$3:$J$2003,9,FALSE)</f>
        <v>0</v>
      </c>
    </row>
    <row r="1162" spans="1:8">
      <c r="A1162" t="str">
        <f>Inv!I1162</f>
        <v>J36938</v>
      </c>
      <c r="B1162">
        <v>3030</v>
      </c>
      <c r="C1162" t="str">
        <f>Inv!B1162</f>
        <v>73090</v>
      </c>
      <c r="D1162" t="str">
        <f>Inv!A1162</f>
        <v>Matthews 274-908 Rust Inhib Wht</v>
      </c>
      <c r="E1162">
        <f>VLOOKUP($C1162,Inv!$B$3:$J$2003,2,FALSE)</f>
        <v>2.1999999999999999E-2</v>
      </c>
      <c r="F1162">
        <f>VLOOKUP($C1162,Inv!$B$3:$J$2003,5,FALSE)</f>
        <v>44.45</v>
      </c>
      <c r="G1162">
        <f>VLOOKUP($C1162,Inv!$B$3:$J$2003,3,FALSE)</f>
        <v>0.04</v>
      </c>
      <c r="H1162">
        <f ca="1">VLOOKUP($C1162,Inv!$B$3:$J$2003,9,FALSE)</f>
        <v>0</v>
      </c>
    </row>
    <row r="1163" spans="1:8">
      <c r="A1163" t="str">
        <f>Inv!I1163</f>
        <v>J36938</v>
      </c>
      <c r="B1163">
        <v>3030</v>
      </c>
      <c r="C1163" t="str">
        <f>Inv!B1163</f>
        <v>73095</v>
      </c>
      <c r="D1163" t="str">
        <f>Inv!A1163</f>
        <v>Matthews 274-909 Epoxy Hardener</v>
      </c>
      <c r="E1163">
        <f>VLOOKUP($C1163,Inv!$B$3:$J$2003,2,FALSE)</f>
        <v>0.04</v>
      </c>
      <c r="F1163">
        <f>VLOOKUP($C1163,Inv!$B$3:$J$2003,5,FALSE)</f>
        <v>44.45</v>
      </c>
      <c r="G1163">
        <f>VLOOKUP($C1163,Inv!$B$3:$J$2003,3,FALSE)</f>
        <v>7.1999999999999995E-2</v>
      </c>
      <c r="H1163">
        <f ca="1">VLOOKUP($C1163,Inv!$B$3:$J$2003,9,FALSE)</f>
        <v>0</v>
      </c>
    </row>
    <row r="1164" spans="1:8">
      <c r="A1164" t="str">
        <f>Inv!I1164</f>
        <v>J36938</v>
      </c>
      <c r="B1164">
        <v>3030</v>
      </c>
      <c r="C1164" t="str">
        <f>Inv!B1164</f>
        <v>75005</v>
      </c>
      <c r="D1164" t="str">
        <f>Inv!A1164</f>
        <v>Red Oxide Primer</v>
      </c>
      <c r="E1164">
        <f>VLOOKUP($C1164,Inv!$B$3:$J$2003,2,FALSE)</f>
        <v>7.625</v>
      </c>
      <c r="F1164">
        <f>VLOOKUP($C1164,Inv!$B$3:$J$2003,5,FALSE)</f>
        <v>44.45</v>
      </c>
      <c r="G1164">
        <f>VLOOKUP($C1164,Inv!$B$3:$J$2003,3,FALSE)</f>
        <v>13.726000000000001</v>
      </c>
      <c r="H1164">
        <f ca="1">VLOOKUP($C1164,Inv!$B$3:$J$2003,9,FALSE)</f>
        <v>3</v>
      </c>
    </row>
    <row r="1165" spans="1:8">
      <c r="A1165" t="str">
        <f>Inv!I1165</f>
        <v>J36938</v>
      </c>
      <c r="B1165">
        <v>3030</v>
      </c>
      <c r="C1165" t="str">
        <f>Inv!B1165</f>
        <v>75015</v>
      </c>
      <c r="D1165" t="str">
        <f>Inv!A1165</f>
        <v>T-2003 Grip Flex (PC Thinner)</v>
      </c>
      <c r="E1165">
        <f>VLOOKUP($C1165,Inv!$B$3:$J$2003,2,FALSE)</f>
        <v>0.22</v>
      </c>
      <c r="F1165">
        <f>VLOOKUP($C1165,Inv!$B$3:$J$2003,5,FALSE)</f>
        <v>44.45</v>
      </c>
      <c r="G1165">
        <f>VLOOKUP($C1165,Inv!$B$3:$J$2003,3,FALSE)</f>
        <v>0.39600000000000002</v>
      </c>
      <c r="H1165">
        <f ca="1">VLOOKUP($C1165,Inv!$B$3:$J$2003,9,FALSE)</f>
        <v>0</v>
      </c>
    </row>
    <row r="1166" spans="1:8">
      <c r="A1166" t="str">
        <f>Inv!I1166</f>
        <v>J36938</v>
      </c>
      <c r="B1166">
        <v>3030</v>
      </c>
      <c r="C1166" t="str">
        <f>Inv!B1166</f>
        <v>75050</v>
      </c>
      <c r="D1166" t="str">
        <f>Inv!A1166</f>
        <v>Pittsburg "Pussywillow Gray"</v>
      </c>
      <c r="E1166">
        <f>VLOOKUP($C1166,Inv!$B$3:$J$2003,2,FALSE)</f>
        <v>17</v>
      </c>
      <c r="F1166">
        <f>VLOOKUP($C1166,Inv!$B$3:$J$2003,5,FALSE)</f>
        <v>44.45</v>
      </c>
      <c r="G1166">
        <f>VLOOKUP($C1166,Inv!$B$3:$J$2003,3,FALSE)</f>
        <v>30.603000000000002</v>
      </c>
      <c r="H1166">
        <f ca="1">VLOOKUP($C1166,Inv!$B$3:$J$2003,9,FALSE)</f>
        <v>0</v>
      </c>
    </row>
    <row r="1167" spans="1:8">
      <c r="A1167" t="str">
        <f>Inv!I1167</f>
        <v>J36938</v>
      </c>
      <c r="B1167">
        <v>3030</v>
      </c>
      <c r="C1167" t="str">
        <f>Inv!B1167</f>
        <v>75055</v>
      </c>
      <c r="D1167" t="str">
        <f>Inv!A1167</f>
        <v>3" Fuzzy Paint Roller</v>
      </c>
      <c r="E1167">
        <f>VLOOKUP($C1167,Inv!$B$3:$J$2003,2,FALSE)</f>
        <v>1.5580000000000001</v>
      </c>
      <c r="F1167">
        <f>VLOOKUP($C1167,Inv!$B$3:$J$2003,5,FALSE)</f>
        <v>44.45</v>
      </c>
      <c r="G1167">
        <f>VLOOKUP($C1167,Inv!$B$3:$J$2003,3,FALSE)</f>
        <v>2.8050000000000002</v>
      </c>
      <c r="H1167">
        <f ca="1">VLOOKUP($C1167,Inv!$B$3:$J$2003,9,FALSE)</f>
        <v>2</v>
      </c>
    </row>
    <row r="1168" spans="1:8">
      <c r="A1168" t="str">
        <f>Inv!I1168</f>
        <v>J36938</v>
      </c>
      <c r="B1168">
        <v>3030</v>
      </c>
      <c r="C1168" t="str">
        <f>Inv!B1168</f>
        <v>75060</v>
      </c>
      <c r="D1168" t="str">
        <f>Inv!A1168</f>
        <v>4" Fuzzy Roller Cover</v>
      </c>
      <c r="E1168">
        <f>VLOOKUP($C1168,Inv!$B$3:$J$2003,2,FALSE)</f>
        <v>1.462</v>
      </c>
      <c r="F1168">
        <f>VLOOKUP($C1168,Inv!$B$3:$J$2003,5,FALSE)</f>
        <v>44.45</v>
      </c>
      <c r="G1168">
        <f>VLOOKUP($C1168,Inv!$B$3:$J$2003,3,FALSE)</f>
        <v>2.6320000000000001</v>
      </c>
      <c r="H1168">
        <f ca="1">VLOOKUP($C1168,Inv!$B$3:$J$2003,9,FALSE)</f>
        <v>0</v>
      </c>
    </row>
    <row r="1169" spans="1:8">
      <c r="A1169" t="str">
        <f>Inv!I1169</f>
        <v>J36938</v>
      </c>
      <c r="B1169">
        <v>3030</v>
      </c>
      <c r="C1169" t="str">
        <f>Inv!B1169</f>
        <v>75065</v>
      </c>
      <c r="D1169" t="str">
        <f>Inv!A1169</f>
        <v>9" Fuzzy Roller Cover</v>
      </c>
      <c r="E1169">
        <f>VLOOKUP($C1169,Inv!$B$3:$J$2003,2,FALSE)</f>
        <v>2.3340000000000001</v>
      </c>
      <c r="F1169">
        <f>VLOOKUP($C1169,Inv!$B$3:$J$2003,5,FALSE)</f>
        <v>44.45</v>
      </c>
      <c r="G1169">
        <f>VLOOKUP($C1169,Inv!$B$3:$J$2003,3,FALSE)</f>
        <v>4.202</v>
      </c>
      <c r="H1169">
        <f ca="1">VLOOKUP($C1169,Inv!$B$3:$J$2003,9,FALSE)</f>
        <v>0</v>
      </c>
    </row>
    <row r="1170" spans="1:8">
      <c r="A1170" t="str">
        <f>Inv!I1170</f>
        <v>J36938</v>
      </c>
      <c r="B1170">
        <v>3030</v>
      </c>
      <c r="C1170" t="str">
        <f>Inv!B1170</f>
        <v>75070</v>
      </c>
      <c r="D1170" t="str">
        <f>Inv!A1170</f>
        <v>9" Foam Roller Cover</v>
      </c>
      <c r="E1170">
        <f>VLOOKUP($C1170,Inv!$B$3:$J$2003,2,FALSE)</f>
        <v>0.69899999999999995</v>
      </c>
      <c r="F1170">
        <f>VLOOKUP($C1170,Inv!$B$3:$J$2003,5,FALSE)</f>
        <v>44.45</v>
      </c>
      <c r="G1170">
        <f>VLOOKUP($C1170,Inv!$B$3:$J$2003,3,FALSE)</f>
        <v>1.258</v>
      </c>
      <c r="H1170">
        <f ca="1">VLOOKUP($C1170,Inv!$B$3:$J$2003,9,FALSE)</f>
        <v>0</v>
      </c>
    </row>
    <row r="1171" spans="1:8">
      <c r="A1171" t="str">
        <f>Inv!I1171</f>
        <v>J36938</v>
      </c>
      <c r="B1171">
        <v>3030</v>
      </c>
      <c r="C1171" t="str">
        <f>Inv!B1171</f>
        <v>75075</v>
      </c>
      <c r="D1171" t="str">
        <f>Inv!A1171</f>
        <v>1" Foam Paint Brush</v>
      </c>
      <c r="E1171">
        <f>VLOOKUP($C1171,Inv!$B$3:$J$2003,2,FALSE)</f>
        <v>0.47699999999999998</v>
      </c>
      <c r="F1171">
        <f>VLOOKUP($C1171,Inv!$B$3:$J$2003,5,FALSE)</f>
        <v>44.45</v>
      </c>
      <c r="G1171">
        <f>VLOOKUP($C1171,Inv!$B$3:$J$2003,3,FALSE)</f>
        <v>0.85899999999999999</v>
      </c>
      <c r="H1171">
        <f ca="1">VLOOKUP($C1171,Inv!$B$3:$J$2003,9,FALSE)</f>
        <v>0</v>
      </c>
    </row>
    <row r="1172" spans="1:8">
      <c r="A1172" t="str">
        <f>Inv!I1172</f>
        <v>J36938</v>
      </c>
      <c r="B1172">
        <v>3030</v>
      </c>
      <c r="C1172" t="str">
        <f>Inv!B1172</f>
        <v>75080</v>
      </c>
      <c r="D1172" t="str">
        <f>Inv!A1172</f>
        <v>2" Foam Paint Brush</v>
      </c>
      <c r="E1172">
        <f>VLOOKUP($C1172,Inv!$B$3:$J$2003,2,FALSE)</f>
        <v>0.56399999999999995</v>
      </c>
      <c r="F1172">
        <f>VLOOKUP($C1172,Inv!$B$3:$J$2003,5,FALSE)</f>
        <v>44.45</v>
      </c>
      <c r="G1172">
        <f>VLOOKUP($C1172,Inv!$B$3:$J$2003,3,FALSE)</f>
        <v>1.0149999999999999</v>
      </c>
      <c r="H1172">
        <f ca="1">VLOOKUP($C1172,Inv!$B$3:$J$2003,9,FALSE)</f>
        <v>0</v>
      </c>
    </row>
    <row r="1173" spans="1:8">
      <c r="A1173" t="str">
        <f>Inv!I1173</f>
        <v>J36938</v>
      </c>
      <c r="B1173">
        <v>3030</v>
      </c>
      <c r="C1173" t="str">
        <f>Inv!B1173</f>
        <v>75085</v>
      </c>
      <c r="D1173" t="str">
        <f>Inv!A1173</f>
        <v>2" Paint Brush</v>
      </c>
      <c r="E1173">
        <f>VLOOKUP($C1173,Inv!$B$3:$J$2003,2,FALSE)</f>
        <v>1.67</v>
      </c>
      <c r="F1173">
        <f>VLOOKUP($C1173,Inv!$B$3:$J$2003,5,FALSE)</f>
        <v>44.45</v>
      </c>
      <c r="G1173">
        <f>VLOOKUP($C1173,Inv!$B$3:$J$2003,3,FALSE)</f>
        <v>3.0059999999999998</v>
      </c>
      <c r="H1173">
        <f ca="1">VLOOKUP($C1173,Inv!$B$3:$J$2003,9,FALSE)</f>
        <v>0</v>
      </c>
    </row>
    <row r="1174" spans="1:8">
      <c r="A1174" t="str">
        <f>Inv!I1174</f>
        <v>J36938</v>
      </c>
      <c r="B1174">
        <v>3030</v>
      </c>
      <c r="C1174" t="str">
        <f>Inv!B1174</f>
        <v>75090</v>
      </c>
      <c r="D1174" t="str">
        <f>Inv!A1174</f>
        <v>3" Paint Brush</v>
      </c>
      <c r="E1174">
        <f>VLOOKUP($C1174,Inv!$B$3:$J$2003,2,FALSE)</f>
        <v>0.68</v>
      </c>
      <c r="F1174">
        <f>VLOOKUP($C1174,Inv!$B$3:$J$2003,5,FALSE)</f>
        <v>44.45</v>
      </c>
      <c r="G1174">
        <f>VLOOKUP($C1174,Inv!$B$3:$J$2003,3,FALSE)</f>
        <v>1.224</v>
      </c>
      <c r="H1174">
        <f ca="1">VLOOKUP($C1174,Inv!$B$3:$J$2003,9,FALSE)</f>
        <v>2</v>
      </c>
    </row>
    <row r="1175" spans="1:8">
      <c r="A1175" t="str">
        <f>Inv!I1175</f>
        <v>J36938</v>
      </c>
      <c r="B1175">
        <v>3030</v>
      </c>
      <c r="C1175" t="str">
        <f>Inv!B1175</f>
        <v>75095</v>
      </c>
      <c r="D1175" t="str">
        <f>Inv!A1175</f>
        <v>Touch-Up Bottles</v>
      </c>
      <c r="E1175">
        <f>VLOOKUP($C1175,Inv!$B$3:$J$2003,2,FALSE)</f>
        <v>1.37</v>
      </c>
      <c r="F1175">
        <f>VLOOKUP($C1175,Inv!$B$3:$J$2003,5,FALSE)</f>
        <v>44.45</v>
      </c>
      <c r="G1175">
        <f>VLOOKUP($C1175,Inv!$B$3:$J$2003,3,FALSE)</f>
        <v>2.4660000000000002</v>
      </c>
      <c r="H1175">
        <f ca="1">VLOOKUP($C1175,Inv!$B$3:$J$2003,9,FALSE)</f>
        <v>0</v>
      </c>
    </row>
    <row r="1176" spans="1:8">
      <c r="A1176" t="str">
        <f>Inv!I1176</f>
        <v>J36938</v>
      </c>
      <c r="B1176">
        <v>3030</v>
      </c>
      <c r="C1176" t="str">
        <f>Inv!B1176</f>
        <v>75100</v>
      </c>
      <c r="D1176" t="str">
        <f>Inv!A1176</f>
        <v>1 Gal. Empty Cans</v>
      </c>
      <c r="E1176">
        <f>VLOOKUP($C1176,Inv!$B$3:$J$2003,2,FALSE)</f>
        <v>3.62</v>
      </c>
      <c r="F1176">
        <f>VLOOKUP($C1176,Inv!$B$3:$J$2003,5,FALSE)</f>
        <v>44.45</v>
      </c>
      <c r="G1176">
        <f>VLOOKUP($C1176,Inv!$B$3:$J$2003,3,FALSE)</f>
        <v>6.5170000000000003</v>
      </c>
      <c r="H1176">
        <f ca="1">VLOOKUP($C1176,Inv!$B$3:$J$2003,9,FALSE)</f>
        <v>0</v>
      </c>
    </row>
    <row r="1177" spans="1:8">
      <c r="A1177" t="str">
        <f>Inv!I1177</f>
        <v>J36938</v>
      </c>
      <c r="B1177">
        <v>3030</v>
      </c>
      <c r="C1177" t="str">
        <f>Inv!B1177</f>
        <v>75105</v>
      </c>
      <c r="D1177" t="str">
        <f>Inv!A1177</f>
        <v>1 Qt. Empty Cans(56 per box)</v>
      </c>
      <c r="E1177">
        <f>VLOOKUP($C1177,Inv!$B$3:$J$2003,2,FALSE)</f>
        <v>2.41</v>
      </c>
      <c r="F1177">
        <f>VLOOKUP($C1177,Inv!$B$3:$J$2003,5,FALSE)</f>
        <v>44.45</v>
      </c>
      <c r="G1177">
        <f>VLOOKUP($C1177,Inv!$B$3:$J$2003,3,FALSE)</f>
        <v>4.3380000000000001</v>
      </c>
      <c r="H1177">
        <f ca="1">VLOOKUP($C1177,Inv!$B$3:$J$2003,9,FALSE)</f>
        <v>0</v>
      </c>
    </row>
    <row r="1178" spans="1:8">
      <c r="A1178" t="str">
        <f>Inv!I1178</f>
        <v>J36938</v>
      </c>
      <c r="B1178">
        <v>3030</v>
      </c>
      <c r="C1178" t="str">
        <f>Inv!B1178</f>
        <v>75110</v>
      </c>
      <c r="D1178" t="str">
        <f>Inv!A1178</f>
        <v>1 Pt. Empty Cans</v>
      </c>
      <c r="E1178">
        <f>VLOOKUP($C1178,Inv!$B$3:$J$2003,2,FALSE)</f>
        <v>4</v>
      </c>
      <c r="F1178">
        <f>VLOOKUP($C1178,Inv!$B$3:$J$2003,5,FALSE)</f>
        <v>44.45</v>
      </c>
      <c r="G1178">
        <f>VLOOKUP($C1178,Inv!$B$3:$J$2003,3,FALSE)</f>
        <v>7.2009999999999996</v>
      </c>
      <c r="H1178">
        <f ca="1">VLOOKUP($C1178,Inv!$B$3:$J$2003,9,FALSE)</f>
        <v>0</v>
      </c>
    </row>
    <row r="1179" spans="1:8">
      <c r="A1179" t="str">
        <f>Inv!I1179</f>
        <v>J36938</v>
      </c>
      <c r="B1179">
        <v>3030</v>
      </c>
      <c r="C1179" t="str">
        <f>Inv!B1179</f>
        <v>75115</v>
      </c>
      <c r="D1179" t="str">
        <f>Inv!A1179</f>
        <v>32 Oz Mixing Cup(100 per box)</v>
      </c>
      <c r="E1179">
        <f>VLOOKUP($C1179,Inv!$B$3:$J$2003,2,FALSE)</f>
        <v>0.36199999999999999</v>
      </c>
      <c r="F1179">
        <f>VLOOKUP($C1179,Inv!$B$3:$J$2003,5,FALSE)</f>
        <v>44.45</v>
      </c>
      <c r="G1179">
        <f>VLOOKUP($C1179,Inv!$B$3:$J$2003,3,FALSE)</f>
        <v>0.65200000000000002</v>
      </c>
      <c r="H1179">
        <f ca="1">VLOOKUP($C1179,Inv!$B$3:$J$2003,9,FALSE)</f>
        <v>0</v>
      </c>
    </row>
    <row r="1180" spans="1:8">
      <c r="A1180" t="str">
        <f>Inv!I1180</f>
        <v>J36938</v>
      </c>
      <c r="B1180">
        <v>3030</v>
      </c>
      <c r="C1180" t="str">
        <f>Inv!B1180</f>
        <v>75118</v>
      </c>
      <c r="D1180" t="str">
        <f>Inv!A1180</f>
        <v>PPS Lid &amp; Liner Large</v>
      </c>
      <c r="E1180">
        <f>VLOOKUP($C1180,Inv!$B$3:$J$2003,2,FALSE)</f>
        <v>3.468</v>
      </c>
      <c r="F1180">
        <f>VLOOKUP($C1180,Inv!$B$3:$J$2003,5,FALSE)</f>
        <v>44.45</v>
      </c>
      <c r="G1180">
        <f>VLOOKUP($C1180,Inv!$B$3:$J$2003,3,FALSE)</f>
        <v>6.2430000000000003</v>
      </c>
      <c r="H1180">
        <f ca="1">VLOOKUP($C1180,Inv!$B$3:$J$2003,9,FALSE)</f>
        <v>0</v>
      </c>
    </row>
    <row r="1181" spans="1:8">
      <c r="A1181" t="str">
        <f>Inv!I1181</f>
        <v>J36938</v>
      </c>
      <c r="B1181">
        <v>3030</v>
      </c>
      <c r="C1181" t="str">
        <f>Inv!B1181</f>
        <v>75120</v>
      </c>
      <c r="D1181" t="str">
        <f>Inv!A1181</f>
        <v>Propyltex #20 Texture Additive</v>
      </c>
      <c r="E1181">
        <f>VLOOKUP($C1181,Inv!$B$3:$J$2003,2,FALSE)</f>
        <v>5.3810000000000002</v>
      </c>
      <c r="F1181">
        <f>VLOOKUP($C1181,Inv!$B$3:$J$2003,5,FALSE)</f>
        <v>44.45</v>
      </c>
      <c r="G1181">
        <f>VLOOKUP($C1181,Inv!$B$3:$J$2003,3,FALSE)</f>
        <v>9.6869999999999994</v>
      </c>
      <c r="H1181">
        <f ca="1">VLOOKUP($C1181,Inv!$B$3:$J$2003,9,FALSE)</f>
        <v>0</v>
      </c>
    </row>
    <row r="1182" spans="1:8">
      <c r="A1182" t="str">
        <f>Inv!I1182</f>
        <v>J36938</v>
      </c>
      <c r="B1182">
        <v>3030</v>
      </c>
      <c r="C1182" t="str">
        <f>Inv!B1182</f>
        <v>75130</v>
      </c>
      <c r="D1182" t="str">
        <f>Inv!A1182</f>
        <v>1" Chip Brush</v>
      </c>
      <c r="E1182">
        <f>VLOOKUP($C1182,Inv!$B$3:$J$2003,2,FALSE)</f>
        <v>0.47299999999999998</v>
      </c>
      <c r="F1182">
        <f>VLOOKUP($C1182,Inv!$B$3:$J$2003,5,FALSE)</f>
        <v>44.45</v>
      </c>
      <c r="G1182">
        <f>VLOOKUP($C1182,Inv!$B$3:$J$2003,3,FALSE)</f>
        <v>0.85099999999999998</v>
      </c>
      <c r="H1182">
        <f ca="1">VLOOKUP($C1182,Inv!$B$3:$J$2003,9,FALSE)</f>
        <v>0</v>
      </c>
    </row>
    <row r="1183" spans="1:8">
      <c r="A1183" t="str">
        <f>Inv!I1183</f>
        <v>J36938</v>
      </c>
      <c r="B1183">
        <v>3030</v>
      </c>
      <c r="C1183" t="str">
        <f>Inv!B1183</f>
        <v>75135</v>
      </c>
      <c r="D1183" t="str">
        <f>Inv!A1183</f>
        <v>2" Chip Brush</v>
      </c>
      <c r="E1183">
        <f>VLOOKUP($C1183,Inv!$B$3:$J$2003,2,FALSE)</f>
        <v>0.67300000000000004</v>
      </c>
      <c r="F1183">
        <f>VLOOKUP($C1183,Inv!$B$3:$J$2003,5,FALSE)</f>
        <v>44.45</v>
      </c>
      <c r="G1183">
        <f>VLOOKUP($C1183,Inv!$B$3:$J$2003,3,FALSE)</f>
        <v>1.212</v>
      </c>
      <c r="H1183">
        <f ca="1">VLOOKUP($C1183,Inv!$B$3:$J$2003,9,FALSE)</f>
        <v>1</v>
      </c>
    </row>
    <row r="1184" spans="1:8">
      <c r="A1184" t="str">
        <f>Inv!I1184</f>
        <v>J36938</v>
      </c>
      <c r="B1184">
        <v>3030</v>
      </c>
      <c r="C1184" t="str">
        <f>Inv!B1184</f>
        <v>75140</v>
      </c>
      <c r="D1184" t="str">
        <f>Inv!A1184</f>
        <v>3" Chip Brush</v>
      </c>
      <c r="E1184">
        <f>VLOOKUP($C1184,Inv!$B$3:$J$2003,2,FALSE)</f>
        <v>0.58299999999999996</v>
      </c>
      <c r="F1184">
        <f>VLOOKUP($C1184,Inv!$B$3:$J$2003,5,FALSE)</f>
        <v>44.45</v>
      </c>
      <c r="G1184">
        <f>VLOOKUP($C1184,Inv!$B$3:$J$2003,3,FALSE)</f>
        <v>1.05</v>
      </c>
      <c r="H1184">
        <f ca="1">VLOOKUP($C1184,Inv!$B$3:$J$2003,9,FALSE)</f>
        <v>0</v>
      </c>
    </row>
    <row r="1185" spans="1:8">
      <c r="A1185" t="str">
        <f>Inv!I1185</f>
        <v>J36938</v>
      </c>
      <c r="B1185">
        <v>3030</v>
      </c>
      <c r="C1185" t="str">
        <f>Inv!B1185</f>
        <v>75145</v>
      </c>
      <c r="D1185" t="str">
        <f>Inv!A1185</f>
        <v>4" Chip Brush</v>
      </c>
      <c r="E1185">
        <f>VLOOKUP($C1185,Inv!$B$3:$J$2003,2,FALSE)</f>
        <v>2.3439999999999999</v>
      </c>
      <c r="F1185">
        <f>VLOOKUP($C1185,Inv!$B$3:$J$2003,5,FALSE)</f>
        <v>44.45</v>
      </c>
      <c r="G1185">
        <f>VLOOKUP($C1185,Inv!$B$3:$J$2003,3,FALSE)</f>
        <v>4.22</v>
      </c>
      <c r="H1185">
        <f ca="1">VLOOKUP($C1185,Inv!$B$3:$J$2003,9,FALSE)</f>
        <v>0</v>
      </c>
    </row>
    <row r="1186" spans="1:8">
      <c r="A1186" t="str">
        <f>Inv!I1186</f>
        <v>J36938</v>
      </c>
      <c r="B1186">
        <v>3030</v>
      </c>
      <c r="C1186" t="str">
        <f>Inv!B1186</f>
        <v>80000</v>
      </c>
      <c r="D1186" t="str">
        <f>Inv!A1186</f>
        <v>Signlok 810</v>
      </c>
      <c r="E1186">
        <f>VLOOKUP($C1186,Inv!$B$3:$J$2003,2,FALSE)</f>
        <v>10.132</v>
      </c>
      <c r="F1186">
        <f>VLOOKUP($C1186,Inv!$B$3:$J$2003,5,FALSE)</f>
        <v>44.45</v>
      </c>
      <c r="G1186">
        <f>VLOOKUP($C1186,Inv!$B$3:$J$2003,3,FALSE)</f>
        <v>18.239000000000001</v>
      </c>
      <c r="H1186">
        <f ca="1">VLOOKUP($C1186,Inv!$B$3:$J$2003,9,FALSE)</f>
        <v>0</v>
      </c>
    </row>
    <row r="1187" spans="1:8">
      <c r="A1187" t="str">
        <f>Inv!I1187</f>
        <v>J36938</v>
      </c>
      <c r="B1187">
        <v>3030</v>
      </c>
      <c r="C1187" t="str">
        <f>Inv!B1187</f>
        <v>80005</v>
      </c>
      <c r="D1187" t="str">
        <f>Inv!A1187</f>
        <v>Signlok Mixing Tips for 225ml</v>
      </c>
      <c r="E1187">
        <f>VLOOKUP($C1187,Inv!$B$3:$J$2003,2,FALSE)</f>
        <v>2.8809999999999998</v>
      </c>
      <c r="F1187">
        <f>VLOOKUP($C1187,Inv!$B$3:$J$2003,5,FALSE)</f>
        <v>44.45</v>
      </c>
      <c r="G1187">
        <f>VLOOKUP($C1187,Inv!$B$3:$J$2003,3,FALSE)</f>
        <v>5.1859999999999999</v>
      </c>
      <c r="H1187">
        <f ca="1">VLOOKUP($C1187,Inv!$B$3:$J$2003,9,FALSE)</f>
        <v>0</v>
      </c>
    </row>
    <row r="1188" spans="1:8">
      <c r="A1188" t="str">
        <f>Inv!I1188</f>
        <v>J36938</v>
      </c>
      <c r="B1188">
        <v>3030</v>
      </c>
      <c r="C1188" t="str">
        <f>Inv!B1188</f>
        <v>80015</v>
      </c>
      <c r="D1188" t="str">
        <f>Inv!A1188</f>
        <v>Weldon #3</v>
      </c>
      <c r="E1188">
        <f>VLOOKUP($C1188,Inv!$B$3:$J$2003,2,FALSE)</f>
        <v>0.55500000000000005</v>
      </c>
      <c r="F1188">
        <f>VLOOKUP($C1188,Inv!$B$3:$J$2003,5,FALSE)</f>
        <v>44.45</v>
      </c>
      <c r="G1188">
        <f>VLOOKUP($C1188,Inv!$B$3:$J$2003,3,FALSE)</f>
        <v>0.999</v>
      </c>
      <c r="H1188">
        <f ca="1">VLOOKUP($C1188,Inv!$B$3:$J$2003,9,FALSE)</f>
        <v>0</v>
      </c>
    </row>
    <row r="1189" spans="1:8">
      <c r="A1189" t="str">
        <f>Inv!I1189</f>
        <v>J36938</v>
      </c>
      <c r="B1189">
        <v>3030</v>
      </c>
      <c r="C1189" t="str">
        <f>Inv!B1189</f>
        <v>80020</v>
      </c>
      <c r="D1189" t="str">
        <f>Inv!A1189</f>
        <v>Weldon #4</v>
      </c>
      <c r="E1189">
        <f>VLOOKUP($C1189,Inv!$B$3:$J$2003,2,FALSE)</f>
        <v>77.61</v>
      </c>
      <c r="F1189">
        <f>VLOOKUP($C1189,Inv!$B$3:$J$2003,5,FALSE)</f>
        <v>44.45</v>
      </c>
      <c r="G1189">
        <f>VLOOKUP($C1189,Inv!$B$3:$J$2003,3,FALSE)</f>
        <v>139.71199999999999</v>
      </c>
      <c r="H1189">
        <f ca="1">VLOOKUP($C1189,Inv!$B$3:$J$2003,9,FALSE)</f>
        <v>0</v>
      </c>
    </row>
    <row r="1190" spans="1:8">
      <c r="A1190" t="str">
        <f>Inv!I1190</f>
        <v>J36938</v>
      </c>
      <c r="B1190">
        <v>3030</v>
      </c>
      <c r="C1190" t="str">
        <f>Inv!B1190</f>
        <v>80025</v>
      </c>
      <c r="D1190" t="str">
        <f>Inv!A1190</f>
        <v>Weldon #16</v>
      </c>
      <c r="E1190">
        <f>VLOOKUP($C1190,Inv!$B$3:$J$2003,2,FALSE)</f>
        <v>0.628</v>
      </c>
      <c r="F1190">
        <f>VLOOKUP($C1190,Inv!$B$3:$J$2003,5,FALSE)</f>
        <v>44.45</v>
      </c>
      <c r="G1190">
        <f>VLOOKUP($C1190,Inv!$B$3:$J$2003,3,FALSE)</f>
        <v>1.131</v>
      </c>
      <c r="H1190">
        <f ca="1">VLOOKUP($C1190,Inv!$B$3:$J$2003,9,FALSE)</f>
        <v>0</v>
      </c>
    </row>
    <row r="1191" spans="1:8">
      <c r="A1191" t="str">
        <f>Inv!I1191</f>
        <v>J36938</v>
      </c>
      <c r="B1191">
        <v>3030</v>
      </c>
      <c r="C1191" t="str">
        <f>Inv!B1191</f>
        <v>80030</v>
      </c>
      <c r="D1191" t="str">
        <f>Inv!A1191</f>
        <v>Weldon #16 Thick cement tube</v>
      </c>
      <c r="E1191">
        <f>VLOOKUP($C1191,Inv!$B$3:$J$2003,2,FALSE)</f>
        <v>6.516</v>
      </c>
      <c r="F1191">
        <f>VLOOKUP($C1191,Inv!$B$3:$J$2003,5,FALSE)</f>
        <v>44.45</v>
      </c>
      <c r="G1191">
        <f>VLOOKUP($C1191,Inv!$B$3:$J$2003,3,FALSE)</f>
        <v>11.73</v>
      </c>
      <c r="H1191">
        <f ca="1">VLOOKUP($C1191,Inv!$B$3:$J$2003,9,FALSE)</f>
        <v>0</v>
      </c>
    </row>
    <row r="1192" spans="1:8">
      <c r="A1192" t="str">
        <f>Inv!I1192</f>
        <v>J36938</v>
      </c>
      <c r="B1192">
        <v>3030</v>
      </c>
      <c r="C1192" t="str">
        <f>Inv!B1192</f>
        <v>80035</v>
      </c>
      <c r="D1192" t="str">
        <f>Inv!A1192</f>
        <v>50ML Weldon 42 Trnsprnt Epoxy</v>
      </c>
      <c r="E1192">
        <f>VLOOKUP($C1192,Inv!$B$3:$J$2003,2,FALSE)</f>
        <v>4.67</v>
      </c>
      <c r="F1192">
        <f>VLOOKUP($C1192,Inv!$B$3:$J$2003,5,FALSE)</f>
        <v>44.45</v>
      </c>
      <c r="G1192">
        <f>VLOOKUP($C1192,Inv!$B$3:$J$2003,3,FALSE)</f>
        <v>8.407</v>
      </c>
      <c r="H1192">
        <f ca="1">VLOOKUP($C1192,Inv!$B$3:$J$2003,9,FALSE)</f>
        <v>0</v>
      </c>
    </row>
    <row r="1193" spans="1:8">
      <c r="A1193" t="str">
        <f>Inv!I1193</f>
        <v>J36938</v>
      </c>
      <c r="B1193">
        <v>3030</v>
      </c>
      <c r="C1193" t="str">
        <f>Inv!B1193</f>
        <v>80036</v>
      </c>
      <c r="D1193" t="str">
        <f>Inv!A1193</f>
        <v>50ML Weldon 42 Mix Tips</v>
      </c>
      <c r="E1193">
        <f>VLOOKUP($C1193,Inv!$B$3:$J$2003,2,FALSE)</f>
        <v>0.99</v>
      </c>
      <c r="F1193">
        <f>VLOOKUP($C1193,Inv!$B$3:$J$2003,5,FALSE)</f>
        <v>44.45</v>
      </c>
      <c r="G1193">
        <f>VLOOKUP($C1193,Inv!$B$3:$J$2003,3,FALSE)</f>
        <v>1.782</v>
      </c>
      <c r="H1193">
        <f ca="1">VLOOKUP($C1193,Inv!$B$3:$J$2003,9,FALSE)</f>
        <v>0</v>
      </c>
    </row>
    <row r="1194" spans="1:8">
      <c r="A1194" t="str">
        <f>Inv!I1194</f>
        <v>J36938</v>
      </c>
      <c r="B1194">
        <v>3030</v>
      </c>
      <c r="C1194" t="str">
        <f>Inv!B1194</f>
        <v>80040</v>
      </c>
      <c r="D1194" t="str">
        <f>Inv!A1194</f>
        <v>230ML Weldon 42</v>
      </c>
      <c r="E1194">
        <f>VLOOKUP($C1194,Inv!$B$3:$J$2003,2,FALSE)</f>
        <v>10.14</v>
      </c>
      <c r="F1194">
        <f>VLOOKUP($C1194,Inv!$B$3:$J$2003,5,FALSE)</f>
        <v>44.45</v>
      </c>
      <c r="G1194">
        <f>VLOOKUP($C1194,Inv!$B$3:$J$2003,3,FALSE)</f>
        <v>18.254000000000001</v>
      </c>
      <c r="H1194">
        <f ca="1">VLOOKUP($C1194,Inv!$B$3:$J$2003,9,FALSE)</f>
        <v>0</v>
      </c>
    </row>
    <row r="1195" spans="1:8">
      <c r="A1195" t="str">
        <f>Inv!I1195</f>
        <v>J36938</v>
      </c>
      <c r="B1195">
        <v>3030</v>
      </c>
      <c r="C1195" t="str">
        <f>Inv!B1195</f>
        <v>80041</v>
      </c>
      <c r="D1195" t="str">
        <f>Inv!A1195</f>
        <v>230ML Weldon 42 Mix Tips</v>
      </c>
      <c r="E1195">
        <f>VLOOKUP($C1195,Inv!$B$3:$J$2003,2,FALSE)</f>
        <v>2.04</v>
      </c>
      <c r="F1195">
        <f>VLOOKUP($C1195,Inv!$B$3:$J$2003,5,FALSE)</f>
        <v>44.45</v>
      </c>
      <c r="G1195">
        <f>VLOOKUP($C1195,Inv!$B$3:$J$2003,3,FALSE)</f>
        <v>3.6720000000000002</v>
      </c>
      <c r="H1195">
        <f ca="1">VLOOKUP($C1195,Inv!$B$3:$J$2003,9,FALSE)</f>
        <v>0</v>
      </c>
    </row>
    <row r="1196" spans="1:8">
      <c r="A1196" t="str">
        <f>Inv!I1196</f>
        <v>J36938</v>
      </c>
      <c r="B1196">
        <v>3030</v>
      </c>
      <c r="C1196" t="str">
        <f>Inv!B1196</f>
        <v>80050</v>
      </c>
      <c r="D1196" t="str">
        <f>Inv!A1196</f>
        <v>F-26 Adhesive</v>
      </c>
      <c r="E1196">
        <f>VLOOKUP($C1196,Inv!$B$3:$J$2003,2,FALSE)</f>
        <v>3.34</v>
      </c>
      <c r="F1196">
        <f>VLOOKUP($C1196,Inv!$B$3:$J$2003,5,FALSE)</f>
        <v>44.45</v>
      </c>
      <c r="G1196">
        <f>VLOOKUP($C1196,Inv!$B$3:$J$2003,3,FALSE)</f>
        <v>6.0129999999999999</v>
      </c>
      <c r="H1196">
        <f ca="1">VLOOKUP($C1196,Inv!$B$3:$J$2003,9,FALSE)</f>
        <v>0</v>
      </c>
    </row>
    <row r="1197" spans="1:8">
      <c r="A1197" t="str">
        <f>Inv!I1197</f>
        <v>J36938</v>
      </c>
      <c r="B1197">
        <v>3030</v>
      </c>
      <c r="C1197" t="str">
        <f>Inv!B1197</f>
        <v>80055</v>
      </c>
      <c r="D1197" t="str">
        <f>Inv!A1197</f>
        <v>Clear Silicone</v>
      </c>
      <c r="E1197">
        <f>VLOOKUP($C1197,Inv!$B$3:$J$2003,2,FALSE)</f>
        <v>6.48</v>
      </c>
      <c r="F1197">
        <f>VLOOKUP($C1197,Inv!$B$3:$J$2003,5,FALSE)</f>
        <v>44.45</v>
      </c>
      <c r="G1197">
        <f>VLOOKUP($C1197,Inv!$B$3:$J$2003,3,FALSE)</f>
        <v>11.664999999999999</v>
      </c>
      <c r="H1197">
        <f ca="1">VLOOKUP($C1197,Inv!$B$3:$J$2003,9,FALSE)</f>
        <v>0</v>
      </c>
    </row>
    <row r="1198" spans="1:8">
      <c r="A1198" t="str">
        <f>Inv!I1198</f>
        <v>J36938</v>
      </c>
      <c r="B1198">
        <v>3030</v>
      </c>
      <c r="C1198" t="str">
        <f>Inv!B1198</f>
        <v>80060</v>
      </c>
      <c r="D1198" t="str">
        <f>Inv!A1198</f>
        <v>White Latex Caulk</v>
      </c>
      <c r="E1198">
        <f>VLOOKUP($C1198,Inv!$B$3:$J$2003,2,FALSE)</f>
        <v>2.4249999999999998</v>
      </c>
      <c r="F1198">
        <f>VLOOKUP($C1198,Inv!$B$3:$J$2003,5,FALSE)</f>
        <v>44.45</v>
      </c>
      <c r="G1198">
        <f>VLOOKUP($C1198,Inv!$B$3:$J$2003,3,FALSE)</f>
        <v>4.3650000000000002</v>
      </c>
      <c r="H1198">
        <f ca="1">VLOOKUP($C1198,Inv!$B$3:$J$2003,9,FALSE)</f>
        <v>0</v>
      </c>
    </row>
    <row r="1199" spans="1:8">
      <c r="A1199" t="str">
        <f>Inv!I1199</f>
        <v>J36938</v>
      </c>
      <c r="B1199">
        <v>3030</v>
      </c>
      <c r="C1199" t="str">
        <f>Inv!B1199</f>
        <v>80062</v>
      </c>
      <c r="D1199" t="str">
        <f>Inv!A1199</f>
        <v>Almond Caulk</v>
      </c>
      <c r="E1199">
        <f>VLOOKUP($C1199,Inv!$B$3:$J$2003,2,FALSE)</f>
        <v>5.9870000000000001</v>
      </c>
      <c r="F1199">
        <f>VLOOKUP($C1199,Inv!$B$3:$J$2003,5,FALSE)</f>
        <v>44.45</v>
      </c>
      <c r="G1199">
        <f>VLOOKUP($C1199,Inv!$B$3:$J$2003,3,FALSE)</f>
        <v>10.778</v>
      </c>
      <c r="H1199">
        <f ca="1">VLOOKUP($C1199,Inv!$B$3:$J$2003,9,FALSE)</f>
        <v>0</v>
      </c>
    </row>
    <row r="1200" spans="1:8">
      <c r="A1200" t="str">
        <f>Inv!I1200</f>
        <v>J36938</v>
      </c>
      <c r="B1200">
        <v>3030</v>
      </c>
      <c r="C1200" t="str">
        <f>Inv!B1200</f>
        <v>80063</v>
      </c>
      <c r="D1200" t="str">
        <f>Inv!A1200</f>
        <v>Tan Caulk</v>
      </c>
      <c r="E1200">
        <f>VLOOKUP($C1200,Inv!$B$3:$J$2003,2,FALSE)</f>
        <v>6.99</v>
      </c>
      <c r="F1200">
        <f>VLOOKUP($C1200,Inv!$B$3:$J$2003,5,FALSE)</f>
        <v>44.45</v>
      </c>
      <c r="G1200">
        <f>VLOOKUP($C1200,Inv!$B$3:$J$2003,3,FALSE)</f>
        <v>12.583</v>
      </c>
      <c r="H1200">
        <f ca="1">VLOOKUP($C1200,Inv!$B$3:$J$2003,9,FALSE)</f>
        <v>0</v>
      </c>
    </row>
    <row r="1201" spans="1:8">
      <c r="A1201" t="str">
        <f>Inv!I1201</f>
        <v>J36938</v>
      </c>
      <c r="B1201">
        <v>3030</v>
      </c>
      <c r="C1201" t="str">
        <f>Inv!B1201</f>
        <v>80075</v>
      </c>
      <c r="D1201" t="str">
        <f>Inv!A1201</f>
        <v>Power Grab Adhesive</v>
      </c>
      <c r="E1201">
        <f>VLOOKUP($C1201,Inv!$B$3:$J$2003,2,FALSE)</f>
        <v>4.49</v>
      </c>
      <c r="F1201">
        <f>VLOOKUP($C1201,Inv!$B$3:$J$2003,5,FALSE)</f>
        <v>44.45</v>
      </c>
      <c r="G1201">
        <f>VLOOKUP($C1201,Inv!$B$3:$J$2003,3,FALSE)</f>
        <v>8.0830000000000002</v>
      </c>
      <c r="H1201">
        <f ca="1">VLOOKUP($C1201,Inv!$B$3:$J$2003,9,FALSE)</f>
        <v>0</v>
      </c>
    </row>
    <row r="1202" spans="1:8">
      <c r="A1202" t="str">
        <f>Inv!I1202</f>
        <v>J36938</v>
      </c>
      <c r="B1202">
        <v>3030</v>
      </c>
      <c r="C1202" t="str">
        <f>Inv!B1202</f>
        <v>80105</v>
      </c>
      <c r="D1202" t="str">
        <f>Inv!A1202</f>
        <v>VHB 4920 1" Doubleside</v>
      </c>
      <c r="E1202">
        <f>VLOOKUP($C1202,Inv!$B$3:$J$2003,2,FALSE)</f>
        <v>0.86399999999999999</v>
      </c>
      <c r="F1202">
        <f>VLOOKUP($C1202,Inv!$B$3:$J$2003,5,FALSE)</f>
        <v>44.45</v>
      </c>
      <c r="G1202">
        <f>VLOOKUP($C1202,Inv!$B$3:$J$2003,3,FALSE)</f>
        <v>1.5549999999999999</v>
      </c>
      <c r="H1202">
        <f ca="1">VLOOKUP($C1202,Inv!$B$3:$J$2003,9,FALSE)</f>
        <v>0</v>
      </c>
    </row>
    <row r="1203" spans="1:8">
      <c r="A1203" t="str">
        <f>Inv!I1203</f>
        <v>J36938</v>
      </c>
      <c r="B1203">
        <v>3030</v>
      </c>
      <c r="C1203" t="str">
        <f>Inv!B1203</f>
        <v>80107</v>
      </c>
      <c r="D1203" t="str">
        <f>Inv!A1203</f>
        <v>Olathe VHB 4910 3/4" Dblside Acrylic Clr</v>
      </c>
      <c r="E1203">
        <f>VLOOKUP($C1203,Inv!$B$3:$J$2003,2,FALSE)</f>
        <v>0.57799999999999996</v>
      </c>
      <c r="F1203">
        <f>VLOOKUP($C1203,Inv!$B$3:$J$2003,5,FALSE)</f>
        <v>44.45</v>
      </c>
      <c r="G1203">
        <f>VLOOKUP($C1203,Inv!$B$3:$J$2003,3,FALSE)</f>
        <v>1.0409999999999999</v>
      </c>
      <c r="H1203">
        <f ca="1">VLOOKUP($C1203,Inv!$B$3:$J$2003,9,FALSE)</f>
        <v>0</v>
      </c>
    </row>
    <row r="1204" spans="1:8">
      <c r="A1204" t="str">
        <f>Inv!I1204</f>
        <v>J36938</v>
      </c>
      <c r="B1204">
        <v>3030</v>
      </c>
      <c r="C1204" t="str">
        <f>Inv!B1204</f>
        <v>80110</v>
      </c>
      <c r="D1204" t="str">
        <f>Inv!A1204</f>
        <v>VHB 4930 3/4" Doubleside</v>
      </c>
      <c r="E1204">
        <f>VLOOKUP($C1204,Inv!$B$3:$J$2003,2,FALSE)</f>
        <v>1.3049999999999999</v>
      </c>
      <c r="F1204">
        <f>VLOOKUP($C1204,Inv!$B$3:$J$2003,5,FALSE)</f>
        <v>44.45</v>
      </c>
      <c r="G1204">
        <f>VLOOKUP($C1204,Inv!$B$3:$J$2003,3,FALSE)</f>
        <v>2.3490000000000002</v>
      </c>
      <c r="H1204">
        <f ca="1">VLOOKUP($C1204,Inv!$B$3:$J$2003,9,FALSE)</f>
        <v>0</v>
      </c>
    </row>
    <row r="1205" spans="1:8">
      <c r="A1205" t="str">
        <f>Inv!I1205</f>
        <v>J36938</v>
      </c>
      <c r="B1205">
        <v>3030</v>
      </c>
      <c r="C1205" t="str">
        <f>Inv!B1205</f>
        <v>80113</v>
      </c>
      <c r="D1205" t="str">
        <f>Inv!A1205</f>
        <v>3M 4905 Thin Clear VHB 3/4" Tape</v>
      </c>
      <c r="E1205">
        <f>VLOOKUP($C1205,Inv!$B$3:$J$2003,2,FALSE)</f>
        <v>1.0329999999999999</v>
      </c>
      <c r="F1205">
        <f>VLOOKUP($C1205,Inv!$B$3:$J$2003,5,FALSE)</f>
        <v>44.45</v>
      </c>
      <c r="G1205">
        <f>VLOOKUP($C1205,Inv!$B$3:$J$2003,3,FALSE)</f>
        <v>1.86</v>
      </c>
      <c r="H1205">
        <f ca="1">VLOOKUP($C1205,Inv!$B$3:$J$2003,9,FALSE)</f>
        <v>0</v>
      </c>
    </row>
    <row r="1206" spans="1:8">
      <c r="A1206" t="str">
        <f>Inv!I1206</f>
        <v>J36938</v>
      </c>
      <c r="B1206">
        <v>3030</v>
      </c>
      <c r="C1206" t="str">
        <f>Inv!B1206</f>
        <v>80200</v>
      </c>
      <c r="D1206" t="str">
        <f>Inv!A1206</f>
        <v>Epoxy Adhesive MP55420</v>
      </c>
      <c r="E1206">
        <f>VLOOKUP($C1206,Inv!$B$3:$J$2003,2,FALSE)</f>
        <v>6.1319999999999997</v>
      </c>
      <c r="F1206">
        <f>VLOOKUP($C1206,Inv!$B$3:$J$2003,5,FALSE)</f>
        <v>44.45</v>
      </c>
      <c r="G1206">
        <f>VLOOKUP($C1206,Inv!$B$3:$J$2003,3,FALSE)</f>
        <v>11.039</v>
      </c>
      <c r="H1206">
        <f ca="1">VLOOKUP($C1206,Inv!$B$3:$J$2003,9,FALSE)</f>
        <v>0</v>
      </c>
    </row>
    <row r="1207" spans="1:8">
      <c r="A1207" t="str">
        <f>Inv!I1207</f>
        <v>J36938</v>
      </c>
      <c r="B1207">
        <v>3030</v>
      </c>
      <c r="C1207" t="str">
        <f>Inv!B1207</f>
        <v>80205</v>
      </c>
      <c r="D1207" t="str">
        <f>Inv!A1207</f>
        <v>Static Mix Tips</v>
      </c>
      <c r="E1207">
        <f>VLOOKUP($C1207,Inv!$B$3:$J$2003,2,FALSE)</f>
        <v>2.29</v>
      </c>
      <c r="F1207">
        <f>VLOOKUP($C1207,Inv!$B$3:$J$2003,5,FALSE)</f>
        <v>44.45</v>
      </c>
      <c r="G1207">
        <f>VLOOKUP($C1207,Inv!$B$3:$J$2003,3,FALSE)</f>
        <v>4.1219999999999999</v>
      </c>
      <c r="H1207">
        <f ca="1">VLOOKUP($C1207,Inv!$B$3:$J$2003,9,FALSE)</f>
        <v>0</v>
      </c>
    </row>
    <row r="1208" spans="1:8">
      <c r="A1208" t="str">
        <f>Inv!I1208</f>
        <v>J36938</v>
      </c>
      <c r="B1208">
        <v>3030</v>
      </c>
      <c r="C1208" t="str">
        <f>Inv!B1208</f>
        <v>83000</v>
      </c>
      <c r="D1208" t="str">
        <f>Inv!A1208</f>
        <v>6" X 12" License Plates</v>
      </c>
      <c r="E1208">
        <f>VLOOKUP($C1208,Inv!$B$3:$J$2003,2,FALSE)</f>
        <v>3.19</v>
      </c>
      <c r="F1208">
        <f>VLOOKUP($C1208,Inv!$B$3:$J$2003,5,FALSE)</f>
        <v>44.45</v>
      </c>
      <c r="G1208">
        <f>VLOOKUP($C1208,Inv!$B$3:$J$2003,3,FALSE)</f>
        <v>5.7430000000000003</v>
      </c>
      <c r="H1208">
        <f ca="1">VLOOKUP($C1208,Inv!$B$3:$J$2003,9,FALSE)</f>
        <v>0</v>
      </c>
    </row>
    <row r="1209" spans="1:8">
      <c r="A1209" t="str">
        <f>Inv!I1209</f>
        <v>J36938</v>
      </c>
      <c r="B1209">
        <v>3030</v>
      </c>
      <c r="C1209" t="str">
        <f>Inv!B1209</f>
        <v>83005</v>
      </c>
      <c r="D1209" t="str">
        <f>Inv!A1209</f>
        <v>18 X 24 HR W/Rider Yard Frame</v>
      </c>
      <c r="E1209">
        <f>VLOOKUP($C1209,Inv!$B$3:$J$2003,2,FALSE)</f>
        <v>16.835000000000001</v>
      </c>
      <c r="F1209">
        <f>VLOOKUP($C1209,Inv!$B$3:$J$2003,5,FALSE)</f>
        <v>44.45</v>
      </c>
      <c r="G1209">
        <f>VLOOKUP($C1209,Inv!$B$3:$J$2003,3,FALSE)</f>
        <v>30.306000000000001</v>
      </c>
      <c r="H1209">
        <f ca="1">VLOOKUP($C1209,Inv!$B$3:$J$2003,9,FALSE)</f>
        <v>0</v>
      </c>
    </row>
    <row r="1210" spans="1:8">
      <c r="A1210" t="str">
        <f>Inv!I1210</f>
        <v>J36938</v>
      </c>
      <c r="B1210">
        <v>3030</v>
      </c>
      <c r="C1210" t="str">
        <f>Inv!B1210</f>
        <v>83010</v>
      </c>
      <c r="D1210" t="str">
        <f>Inv!A1210</f>
        <v>20 X 28 HR W/Rider Yard Frame</v>
      </c>
      <c r="E1210">
        <f>VLOOKUP($C1210,Inv!$B$3:$J$2003,2,FALSE)</f>
        <v>27.2</v>
      </c>
      <c r="F1210">
        <f>VLOOKUP($C1210,Inv!$B$3:$J$2003,5,FALSE)</f>
        <v>44.45</v>
      </c>
      <c r="G1210">
        <f>VLOOKUP($C1210,Inv!$B$3:$J$2003,3,FALSE)</f>
        <v>48.965000000000003</v>
      </c>
      <c r="H1210">
        <f ca="1">VLOOKUP($C1210,Inv!$B$3:$J$2003,9,FALSE)</f>
        <v>0</v>
      </c>
    </row>
    <row r="1211" spans="1:8">
      <c r="A1211" t="str">
        <f>Inv!I1211</f>
        <v>J36938</v>
      </c>
      <c r="B1211">
        <v>3030</v>
      </c>
      <c r="C1211" t="str">
        <f>Inv!B1211</f>
        <v>83012</v>
      </c>
      <c r="D1211" t="str">
        <f>Inv!A1211</f>
        <v>24 x 36 "H" Angle Iron Frame</v>
      </c>
      <c r="E1211">
        <f>VLOOKUP($C1211,Inv!$B$3:$J$2003,2,FALSE)</f>
        <v>33.159999999999997</v>
      </c>
      <c r="F1211">
        <f>VLOOKUP($C1211,Inv!$B$3:$J$2003,5,FALSE)</f>
        <v>44.45</v>
      </c>
      <c r="G1211">
        <f>VLOOKUP($C1211,Inv!$B$3:$J$2003,3,FALSE)</f>
        <v>59.694000000000003</v>
      </c>
      <c r="H1211">
        <f ca="1">VLOOKUP($C1211,Inv!$B$3:$J$2003,9,FALSE)</f>
        <v>0</v>
      </c>
    </row>
    <row r="1212" spans="1:8">
      <c r="A1212" t="str">
        <f>Inv!I1212</f>
        <v>J36938</v>
      </c>
      <c r="B1212">
        <v>3030</v>
      </c>
      <c r="C1212" t="str">
        <f>Inv!B1212</f>
        <v>83015</v>
      </c>
      <c r="D1212" t="str">
        <f>Inv!A1212</f>
        <v>18x24 Blanks .040 for Yard Frames</v>
      </c>
      <c r="E1212">
        <f>VLOOKUP($C1212,Inv!$B$3:$J$2003,2,FALSE)</f>
        <v>8.5500000000000007</v>
      </c>
      <c r="F1212">
        <f>VLOOKUP($C1212,Inv!$B$3:$J$2003,5,FALSE)</f>
        <v>44.45</v>
      </c>
      <c r="G1212">
        <f>VLOOKUP($C1212,Inv!$B$3:$J$2003,3,FALSE)</f>
        <v>15.391999999999999</v>
      </c>
      <c r="H1212">
        <f ca="1">VLOOKUP($C1212,Inv!$B$3:$J$2003,9,FALSE)</f>
        <v>0</v>
      </c>
    </row>
    <row r="1213" spans="1:8">
      <c r="A1213" t="str">
        <f>Inv!I1213</f>
        <v>J36938</v>
      </c>
      <c r="B1213">
        <v>3030</v>
      </c>
      <c r="C1213" t="str">
        <f>Inv!B1213</f>
        <v>83022</v>
      </c>
      <c r="D1213" t="str">
        <f>Inv!A1213</f>
        <v>24 x 36 .063 Alum Blank</v>
      </c>
      <c r="E1213">
        <f>VLOOKUP($C1213,Inv!$B$3:$J$2003,2,FALSE)</f>
        <v>11.79</v>
      </c>
      <c r="F1213">
        <f>VLOOKUP($C1213,Inv!$B$3:$J$2003,5,FALSE)</f>
        <v>44.45</v>
      </c>
      <c r="G1213">
        <f>VLOOKUP($C1213,Inv!$B$3:$J$2003,3,FALSE)</f>
        <v>21.224</v>
      </c>
      <c r="H1213">
        <f ca="1">VLOOKUP($C1213,Inv!$B$3:$J$2003,9,FALSE)</f>
        <v>0</v>
      </c>
    </row>
    <row r="1214" spans="1:8">
      <c r="A1214" t="str">
        <f>Inv!I1214</f>
        <v>J36938</v>
      </c>
      <c r="B1214">
        <v>3030</v>
      </c>
      <c r="C1214" t="str">
        <f>Inv!B1214</f>
        <v>83025</v>
      </c>
      <c r="D1214" t="str">
        <f>Inv!A1214</f>
        <v>10" X 30" Wire Stakes</v>
      </c>
      <c r="E1214">
        <f>VLOOKUP($C1214,Inv!$B$3:$J$2003,2,FALSE)</f>
        <v>0.42</v>
      </c>
      <c r="F1214">
        <f>VLOOKUP($C1214,Inv!$B$3:$J$2003,5,FALSE)</f>
        <v>44.45</v>
      </c>
      <c r="G1214">
        <f>VLOOKUP($C1214,Inv!$B$3:$J$2003,3,FALSE)</f>
        <v>0.75600000000000001</v>
      </c>
      <c r="H1214">
        <f ca="1">VLOOKUP($C1214,Inv!$B$3:$J$2003,9,FALSE)</f>
        <v>0</v>
      </c>
    </row>
    <row r="1215" spans="1:8">
      <c r="A1215" t="str">
        <f>Inv!I1215</f>
        <v>J36938</v>
      </c>
      <c r="B1215">
        <v>3030</v>
      </c>
      <c r="C1215" t="str">
        <f>Inv!B1215</f>
        <v>83027</v>
      </c>
      <c r="D1215" t="str">
        <f>Inv!A1215</f>
        <v>10" X 30" Heavy Duty Wire Stakes</v>
      </c>
      <c r="E1215">
        <f>VLOOKUP($C1215,Inv!$B$3:$J$2003,2,FALSE)</f>
        <v>1.88</v>
      </c>
      <c r="F1215">
        <f>VLOOKUP($C1215,Inv!$B$3:$J$2003,5,FALSE)</f>
        <v>44.45</v>
      </c>
      <c r="G1215">
        <f>VLOOKUP($C1215,Inv!$B$3:$J$2003,3,FALSE)</f>
        <v>3.3839999999999999</v>
      </c>
      <c r="H1215">
        <f ca="1">VLOOKUP($C1215,Inv!$B$3:$J$2003,9,FALSE)</f>
        <v>0</v>
      </c>
    </row>
    <row r="1216" spans="1:8">
      <c r="A1216" t="str">
        <f>Inv!I1216</f>
        <v>J36938</v>
      </c>
      <c r="B1216">
        <v>3030</v>
      </c>
      <c r="C1216" t="str">
        <f>Inv!B1216</f>
        <v>83035</v>
      </c>
      <c r="D1216" t="str">
        <f>Inv!A1216</f>
        <v>10' U-Channel Green Post</v>
      </c>
      <c r="E1216">
        <f>VLOOKUP($C1216,Inv!$B$3:$J$2003,2,FALSE)</f>
        <v>28.167999999999999</v>
      </c>
      <c r="F1216">
        <f>VLOOKUP($C1216,Inv!$B$3:$J$2003,5,FALSE)</f>
        <v>44.45</v>
      </c>
      <c r="G1216">
        <f>VLOOKUP($C1216,Inv!$B$3:$J$2003,3,FALSE)</f>
        <v>50.707000000000001</v>
      </c>
      <c r="H1216">
        <f ca="1">VLOOKUP($C1216,Inv!$B$3:$J$2003,9,FALSE)</f>
        <v>0</v>
      </c>
    </row>
    <row r="1217" spans="1:8">
      <c r="A1217" t="str">
        <f>Inv!I1217</f>
        <v>J36938</v>
      </c>
      <c r="B1217">
        <v>3030</v>
      </c>
      <c r="C1217" t="str">
        <f>Inv!B1217</f>
        <v>83036</v>
      </c>
      <c r="D1217" t="str">
        <f>Inv!A1217</f>
        <v>8' U-Channel Green Post</v>
      </c>
      <c r="E1217">
        <f>VLOOKUP($C1217,Inv!$B$3:$J$2003,2,FALSE)</f>
        <v>26.945</v>
      </c>
      <c r="F1217">
        <f>VLOOKUP($C1217,Inv!$B$3:$J$2003,5,FALSE)</f>
        <v>44.45</v>
      </c>
      <c r="G1217">
        <f>VLOOKUP($C1217,Inv!$B$3:$J$2003,3,FALSE)</f>
        <v>48.506</v>
      </c>
      <c r="H1217">
        <f ca="1">VLOOKUP($C1217,Inv!$B$3:$J$2003,9,FALSE)</f>
        <v>0</v>
      </c>
    </row>
    <row r="1218" spans="1:8">
      <c r="A1218" t="str">
        <f>Inv!I1218</f>
        <v>J36938</v>
      </c>
      <c r="B1218">
        <v>3030</v>
      </c>
      <c r="C1218" t="str">
        <f>Inv!B1218</f>
        <v>83040</v>
      </c>
      <c r="D1218" t="str">
        <f>Inv!A1218</f>
        <v>12x18x.063 White Alum Blank 3/4" Radius Corners</v>
      </c>
      <c r="E1218">
        <f>VLOOKUP($C1218,Inv!$B$3:$J$2003,2,FALSE)</f>
        <v>9.4130000000000003</v>
      </c>
      <c r="F1218">
        <f>VLOOKUP($C1218,Inv!$B$3:$J$2003,5,FALSE)</f>
        <v>44.45</v>
      </c>
      <c r="G1218">
        <f>VLOOKUP($C1218,Inv!$B$3:$J$2003,3,FALSE)</f>
        <v>16.945</v>
      </c>
      <c r="H1218">
        <f ca="1">VLOOKUP($C1218,Inv!$B$3:$J$2003,9,FALSE)</f>
        <v>0</v>
      </c>
    </row>
    <row r="1219" spans="1:8">
      <c r="A1219" t="str">
        <f>Inv!I1219</f>
        <v>J36938</v>
      </c>
      <c r="B1219">
        <v>3030</v>
      </c>
      <c r="C1219" t="str">
        <f>Inv!B1219</f>
        <v>83045</v>
      </c>
      <c r="D1219" t="str">
        <f>Inv!A1219</f>
        <v>18 X 24 .080 White Alum Blank</v>
      </c>
      <c r="E1219">
        <f>VLOOKUP($C1219,Inv!$B$3:$J$2003,2,FALSE)</f>
        <v>19.094999999999999</v>
      </c>
      <c r="F1219">
        <f>VLOOKUP($C1219,Inv!$B$3:$J$2003,5,FALSE)</f>
        <v>44.45</v>
      </c>
      <c r="G1219">
        <f>VLOOKUP($C1219,Inv!$B$3:$J$2003,3,FALSE)</f>
        <v>34.374000000000002</v>
      </c>
      <c r="H1219">
        <f ca="1">VLOOKUP($C1219,Inv!$B$3:$J$2003,9,FALSE)</f>
        <v>0</v>
      </c>
    </row>
    <row r="1220" spans="1:8">
      <c r="A1220" t="str">
        <f>Inv!I1220</f>
        <v>J36938</v>
      </c>
      <c r="B1220">
        <v>3030</v>
      </c>
      <c r="C1220" t="str">
        <f>Inv!B1220</f>
        <v>83050</v>
      </c>
      <c r="D1220" t="str">
        <f>Inv!A1220</f>
        <v>Sackrete Concrete 80# Bags</v>
      </c>
      <c r="E1220">
        <f>VLOOKUP($C1220,Inv!$B$3:$J$2003,2,FALSE)</f>
        <v>7.78</v>
      </c>
      <c r="F1220">
        <f>VLOOKUP($C1220,Inv!$B$3:$J$2003,5,FALSE)</f>
        <v>44.45</v>
      </c>
      <c r="G1220">
        <f>VLOOKUP($C1220,Inv!$B$3:$J$2003,3,FALSE)</f>
        <v>14.005000000000001</v>
      </c>
      <c r="H1220">
        <f ca="1">VLOOKUP($C1220,Inv!$B$3:$J$2003,9,FALSE)</f>
        <v>0</v>
      </c>
    </row>
    <row r="1221" spans="1:8">
      <c r="A1221" t="str">
        <f>Inv!I1221</f>
        <v>J36938</v>
      </c>
      <c r="B1221">
        <v>3030</v>
      </c>
      <c r="C1221" t="str">
        <f>Inv!B1221</f>
        <v>83055</v>
      </c>
      <c r="D1221" t="str">
        <f>Inv!A1221</f>
        <v>#588 Grout</v>
      </c>
      <c r="E1221">
        <f>VLOOKUP($C1221,Inv!$B$3:$J$2003,2,FALSE)</f>
        <v>28.5</v>
      </c>
      <c r="F1221">
        <f>VLOOKUP($C1221,Inv!$B$3:$J$2003,5,FALSE)</f>
        <v>44.45</v>
      </c>
      <c r="G1221">
        <f>VLOOKUP($C1221,Inv!$B$3:$J$2003,3,FALSE)</f>
        <v>51.305</v>
      </c>
      <c r="H1221">
        <f ca="1">VLOOKUP($C1221,Inv!$B$3:$J$2003,9,FALSE)</f>
        <v>0</v>
      </c>
    </row>
    <row r="1222" spans="1:8">
      <c r="A1222" t="str">
        <f>Inv!I1222</f>
        <v>J36938</v>
      </c>
      <c r="B1222">
        <v>3030</v>
      </c>
      <c r="C1222" t="str">
        <f>Inv!B1222</f>
        <v>83080</v>
      </c>
      <c r="D1222" t="str">
        <f>Inv!A1222</f>
        <v>5'x8' U.S. Flag Model PF8</v>
      </c>
      <c r="E1222">
        <f>VLOOKUP($C1222,Inv!$B$3:$J$2003,2,FALSE)</f>
        <v>74.557000000000002</v>
      </c>
      <c r="F1222">
        <f>VLOOKUP($C1222,Inv!$B$3:$J$2003,5,FALSE)</f>
        <v>44.45</v>
      </c>
      <c r="G1222">
        <f>VLOOKUP($C1222,Inv!$B$3:$J$2003,3,FALSE)</f>
        <v>134.21600000000001</v>
      </c>
      <c r="H1222">
        <f ca="1">VLOOKUP($C1222,Inv!$B$3:$J$2003,9,FALSE)</f>
        <v>0</v>
      </c>
    </row>
    <row r="1223" spans="1:8">
      <c r="A1223" t="str">
        <f>Inv!I1223</f>
        <v>J36938</v>
      </c>
      <c r="B1223">
        <v>3030</v>
      </c>
      <c r="C1223" t="str">
        <f>Inv!B1223</f>
        <v>83085</v>
      </c>
      <c r="D1223" t="str">
        <f>Inv!A1223</f>
        <v>5/16" Wh Flag Pole Rope</v>
      </c>
      <c r="E1223">
        <f>VLOOKUP($C1223,Inv!$B$3:$J$2003,2,FALSE)</f>
        <v>0.39</v>
      </c>
      <c r="F1223">
        <f>VLOOKUP($C1223,Inv!$B$3:$J$2003,5,FALSE)</f>
        <v>44.45</v>
      </c>
      <c r="G1223">
        <f>VLOOKUP($C1223,Inv!$B$3:$J$2003,3,FALSE)</f>
        <v>0.70199999999999996</v>
      </c>
      <c r="H1223">
        <f ca="1">VLOOKUP($C1223,Inv!$B$3:$J$2003,9,FALSE)</f>
        <v>0</v>
      </c>
    </row>
    <row r="1224" spans="1:8">
      <c r="A1224" t="str">
        <f>Inv!I1224</f>
        <v>J36938</v>
      </c>
      <c r="B1224">
        <v>3030</v>
      </c>
      <c r="C1224" t="str">
        <f>Inv!B1224</f>
        <v>83090</v>
      </c>
      <c r="D1224" t="str">
        <f>Inv!A1224</f>
        <v>Stainless Steel Swivel Snaps</v>
      </c>
      <c r="E1224">
        <f>VLOOKUP($C1224,Inv!$B$3:$J$2003,2,FALSE)</f>
        <v>12.25</v>
      </c>
      <c r="F1224">
        <f>VLOOKUP($C1224,Inv!$B$3:$J$2003,5,FALSE)</f>
        <v>44.45</v>
      </c>
      <c r="G1224">
        <f>VLOOKUP($C1224,Inv!$B$3:$J$2003,3,FALSE)</f>
        <v>22.052</v>
      </c>
      <c r="H1224">
        <f ca="1">VLOOKUP($C1224,Inv!$B$3:$J$2003,9,FALSE)</f>
        <v>0</v>
      </c>
    </row>
    <row r="1225" spans="1:8">
      <c r="A1225" t="str">
        <f>Inv!I1225</f>
        <v>J36938</v>
      </c>
      <c r="B1225">
        <v>3030</v>
      </c>
      <c r="C1225" t="str">
        <f>Inv!B1225</f>
        <v>84000</v>
      </c>
      <c r="D1225" t="str">
        <f>Inv!A1225</f>
        <v>Mini Slatz Anodized</v>
      </c>
      <c r="E1225">
        <f>VLOOKUP($C1225,Inv!$B$3:$J$2003,2,FALSE)</f>
        <v>1.82</v>
      </c>
      <c r="F1225">
        <f>VLOOKUP($C1225,Inv!$B$3:$J$2003,5,FALSE)</f>
        <v>44.45</v>
      </c>
      <c r="G1225">
        <f>VLOOKUP($C1225,Inv!$B$3:$J$2003,3,FALSE)</f>
        <v>3.2759999999999998</v>
      </c>
      <c r="H1225">
        <f ca="1">VLOOKUP($C1225,Inv!$B$3:$J$2003,9,FALSE)</f>
        <v>0</v>
      </c>
    </row>
    <row r="1226" spans="1:8">
      <c r="A1226" t="str">
        <f>Inv!I1226</f>
        <v>J36938</v>
      </c>
      <c r="B1226">
        <v>3030</v>
      </c>
      <c r="C1226" t="str">
        <f>Inv!B1226</f>
        <v>84005</v>
      </c>
      <c r="D1226" t="str">
        <f>Inv!A1226</f>
        <v>Mini Slatz Bronze</v>
      </c>
      <c r="E1226">
        <f>VLOOKUP($C1226,Inv!$B$3:$J$2003,2,FALSE)</f>
        <v>2.57</v>
      </c>
      <c r="F1226">
        <f>VLOOKUP($C1226,Inv!$B$3:$J$2003,5,FALSE)</f>
        <v>44.45</v>
      </c>
      <c r="G1226">
        <f>VLOOKUP($C1226,Inv!$B$3:$J$2003,3,FALSE)</f>
        <v>4.6260000000000003</v>
      </c>
      <c r="H1226">
        <f ca="1">VLOOKUP($C1226,Inv!$B$3:$J$2003,9,FALSE)</f>
        <v>0</v>
      </c>
    </row>
    <row r="1227" spans="1:8">
      <c r="A1227" t="str">
        <f>Inv!I1227</f>
        <v>J36938</v>
      </c>
      <c r="B1227">
        <v>3030</v>
      </c>
      <c r="C1227" t="str">
        <f>Inv!B1227</f>
        <v>84010</v>
      </c>
      <c r="D1227" t="str">
        <f>Inv!A1227</f>
        <v>Mini Slatz Caps</v>
      </c>
      <c r="E1227">
        <f>VLOOKUP($C1227,Inv!$B$3:$J$2003,2,FALSE)</f>
        <v>0.73</v>
      </c>
      <c r="F1227">
        <f>VLOOKUP($C1227,Inv!$B$3:$J$2003,5,FALSE)</f>
        <v>44.45</v>
      </c>
      <c r="G1227">
        <f>VLOOKUP($C1227,Inv!$B$3:$J$2003,3,FALSE)</f>
        <v>1.3140000000000001</v>
      </c>
      <c r="H1227">
        <f ca="1">VLOOKUP($C1227,Inv!$B$3:$J$2003,9,FALSE)</f>
        <v>0</v>
      </c>
    </row>
    <row r="1228" spans="1:8">
      <c r="A1228" t="str">
        <f>Inv!I1228</f>
        <v>J36938</v>
      </c>
      <c r="B1228">
        <v>3030</v>
      </c>
      <c r="C1228" t="str">
        <f>Inv!B1228</f>
        <v>84015</v>
      </c>
      <c r="D1228" t="str">
        <f>Inv!A1228</f>
        <v>Little Slatz Anodized</v>
      </c>
      <c r="E1228">
        <f>VLOOKUP($C1228,Inv!$B$3:$J$2003,2,FALSE)</f>
        <v>4.66</v>
      </c>
      <c r="F1228">
        <f>VLOOKUP($C1228,Inv!$B$3:$J$2003,5,FALSE)</f>
        <v>44.45</v>
      </c>
      <c r="G1228">
        <f>VLOOKUP($C1228,Inv!$B$3:$J$2003,3,FALSE)</f>
        <v>8.3889999999999993</v>
      </c>
      <c r="H1228">
        <f ca="1">VLOOKUP($C1228,Inv!$B$3:$J$2003,9,FALSE)</f>
        <v>0</v>
      </c>
    </row>
    <row r="1229" spans="1:8">
      <c r="A1229" t="str">
        <f>Inv!I1229</f>
        <v>J36938</v>
      </c>
      <c r="B1229">
        <v>3030</v>
      </c>
      <c r="C1229" t="str">
        <f>Inv!B1229</f>
        <v>84020</v>
      </c>
      <c r="D1229" t="str">
        <f>Inv!A1229</f>
        <v>Little Slatz Bronze</v>
      </c>
      <c r="E1229">
        <f>VLOOKUP($C1229,Inv!$B$3:$J$2003,2,FALSE)</f>
        <v>3.97</v>
      </c>
      <c r="F1229">
        <f>VLOOKUP($C1229,Inv!$B$3:$J$2003,5,FALSE)</f>
        <v>44.45</v>
      </c>
      <c r="G1229">
        <f>VLOOKUP($C1229,Inv!$B$3:$J$2003,3,FALSE)</f>
        <v>7.1470000000000002</v>
      </c>
      <c r="H1229">
        <f ca="1">VLOOKUP($C1229,Inv!$B$3:$J$2003,9,FALSE)</f>
        <v>0</v>
      </c>
    </row>
    <row r="1230" spans="1:8">
      <c r="A1230" t="str">
        <f>Inv!I1230</f>
        <v>J36938</v>
      </c>
      <c r="B1230">
        <v>3030</v>
      </c>
      <c r="C1230" t="str">
        <f>Inv!B1230</f>
        <v>84025</v>
      </c>
      <c r="D1230" t="str">
        <f>Inv!A1230</f>
        <v>Little Slatz Caps</v>
      </c>
      <c r="E1230">
        <f>VLOOKUP($C1230,Inv!$B$3:$J$2003,2,FALSE)</f>
        <v>1.43</v>
      </c>
      <c r="F1230">
        <f>VLOOKUP($C1230,Inv!$B$3:$J$2003,5,FALSE)</f>
        <v>44.45</v>
      </c>
      <c r="G1230">
        <f>VLOOKUP($C1230,Inv!$B$3:$J$2003,3,FALSE)</f>
        <v>2.5739999999999998</v>
      </c>
      <c r="H1230">
        <f ca="1">VLOOKUP($C1230,Inv!$B$3:$J$2003,9,FALSE)</f>
        <v>0</v>
      </c>
    </row>
    <row r="1231" spans="1:8">
      <c r="A1231" t="str">
        <f>Inv!I1231</f>
        <v>J36938</v>
      </c>
      <c r="B1231">
        <v>3030</v>
      </c>
      <c r="C1231" t="str">
        <f>Inv!B1231</f>
        <v>84030</v>
      </c>
      <c r="D1231" t="str">
        <f>Inv!A1231</f>
        <v>Middle Slatz Anodized</v>
      </c>
      <c r="E1231">
        <f>VLOOKUP($C1231,Inv!$B$3:$J$2003,2,FALSE)</f>
        <v>3.98</v>
      </c>
      <c r="F1231">
        <f>VLOOKUP($C1231,Inv!$B$3:$J$2003,5,FALSE)</f>
        <v>44.45</v>
      </c>
      <c r="G1231">
        <f>VLOOKUP($C1231,Inv!$B$3:$J$2003,3,FALSE)</f>
        <v>7.165</v>
      </c>
      <c r="H1231">
        <f ca="1">VLOOKUP($C1231,Inv!$B$3:$J$2003,9,FALSE)</f>
        <v>0</v>
      </c>
    </row>
    <row r="1232" spans="1:8">
      <c r="A1232" t="str">
        <f>Inv!I1232</f>
        <v>J36938</v>
      </c>
      <c r="B1232">
        <v>3030</v>
      </c>
      <c r="C1232" t="str">
        <f>Inv!B1232</f>
        <v>84035</v>
      </c>
      <c r="D1232" t="str">
        <f>Inv!A1232</f>
        <v>Middle Slatz Bronze</v>
      </c>
      <c r="E1232">
        <f>VLOOKUP($C1232,Inv!$B$3:$J$2003,2,FALSE)</f>
        <v>6.03</v>
      </c>
      <c r="F1232">
        <f>VLOOKUP($C1232,Inv!$B$3:$J$2003,5,FALSE)</f>
        <v>44.45</v>
      </c>
      <c r="G1232">
        <f>VLOOKUP($C1232,Inv!$B$3:$J$2003,3,FALSE)</f>
        <v>10.855</v>
      </c>
      <c r="H1232">
        <f ca="1">VLOOKUP($C1232,Inv!$B$3:$J$2003,9,FALSE)</f>
        <v>0</v>
      </c>
    </row>
    <row r="1233" spans="1:8">
      <c r="A1233" t="str">
        <f>Inv!I1233</f>
        <v>J36938</v>
      </c>
      <c r="B1233">
        <v>3030</v>
      </c>
      <c r="C1233" t="str">
        <f>Inv!B1233</f>
        <v>84040</v>
      </c>
      <c r="D1233" t="str">
        <f>Inv!A1233</f>
        <v>Middle Slatz Caps</v>
      </c>
      <c r="E1233">
        <f>VLOOKUP($C1233,Inv!$B$3:$J$2003,2,FALSE)</f>
        <v>1.38</v>
      </c>
      <c r="F1233">
        <f>VLOOKUP($C1233,Inv!$B$3:$J$2003,5,FALSE)</f>
        <v>44.45</v>
      </c>
      <c r="G1233">
        <f>VLOOKUP($C1233,Inv!$B$3:$J$2003,3,FALSE)</f>
        <v>2.484</v>
      </c>
      <c r="H1233">
        <f ca="1">VLOOKUP($C1233,Inv!$B$3:$J$2003,9,FALSE)</f>
        <v>0</v>
      </c>
    </row>
    <row r="1234" spans="1:8">
      <c r="A1234" t="str">
        <f>Inv!I1234</f>
        <v>J36938</v>
      </c>
      <c r="B1234">
        <v>3030</v>
      </c>
      <c r="C1234" t="str">
        <f>Inv!B1234</f>
        <v>84045</v>
      </c>
      <c r="D1234" t="str">
        <f>Inv!A1234</f>
        <v>Big Slatz Anodized</v>
      </c>
      <c r="E1234">
        <f>VLOOKUP($C1234,Inv!$B$3:$J$2003,2,FALSE)</f>
        <v>4.57</v>
      </c>
      <c r="F1234">
        <f>VLOOKUP($C1234,Inv!$B$3:$J$2003,5,FALSE)</f>
        <v>44.45</v>
      </c>
      <c r="G1234">
        <f>VLOOKUP($C1234,Inv!$B$3:$J$2003,3,FALSE)</f>
        <v>8.2270000000000003</v>
      </c>
      <c r="H1234">
        <f ca="1">VLOOKUP($C1234,Inv!$B$3:$J$2003,9,FALSE)</f>
        <v>0</v>
      </c>
    </row>
    <row r="1235" spans="1:8">
      <c r="A1235" t="str">
        <f>Inv!I1235</f>
        <v>J36938</v>
      </c>
      <c r="B1235">
        <v>3030</v>
      </c>
      <c r="C1235" t="str">
        <f>Inv!B1235</f>
        <v>84050</v>
      </c>
      <c r="D1235" t="str">
        <f>Inv!A1235</f>
        <v>Big Slatz Bronze</v>
      </c>
      <c r="E1235">
        <f>VLOOKUP($C1235,Inv!$B$3:$J$2003,2,FALSE)</f>
        <v>6.5</v>
      </c>
      <c r="F1235">
        <f>VLOOKUP($C1235,Inv!$B$3:$J$2003,5,FALSE)</f>
        <v>44.45</v>
      </c>
      <c r="G1235">
        <f>VLOOKUP($C1235,Inv!$B$3:$J$2003,3,FALSE)</f>
        <v>11.701000000000001</v>
      </c>
      <c r="H1235">
        <f ca="1">VLOOKUP($C1235,Inv!$B$3:$J$2003,9,FALSE)</f>
        <v>0</v>
      </c>
    </row>
    <row r="1236" spans="1:8">
      <c r="A1236" t="str">
        <f>Inv!I1236</f>
        <v>J36938</v>
      </c>
      <c r="B1236">
        <v>3030</v>
      </c>
      <c r="C1236" t="str">
        <f>Inv!B1236</f>
        <v>84055</v>
      </c>
      <c r="D1236" t="str">
        <f>Inv!A1236</f>
        <v>Big Slatz Caps</v>
      </c>
      <c r="E1236">
        <f>VLOOKUP($C1236,Inv!$B$3:$J$2003,2,FALSE)</f>
        <v>1.22</v>
      </c>
      <c r="F1236">
        <f>VLOOKUP($C1236,Inv!$B$3:$J$2003,5,FALSE)</f>
        <v>44.45</v>
      </c>
      <c r="G1236">
        <f>VLOOKUP($C1236,Inv!$B$3:$J$2003,3,FALSE)</f>
        <v>2.1960000000000002</v>
      </c>
      <c r="H1236">
        <f ca="1">VLOOKUP($C1236,Inv!$B$3:$J$2003,9,FALSE)</f>
        <v>0</v>
      </c>
    </row>
    <row r="1237" spans="1:8">
      <c r="A1237" t="str">
        <f>Inv!I1237</f>
        <v>J36938</v>
      </c>
      <c r="B1237">
        <v>3030</v>
      </c>
      <c r="C1237" t="str">
        <f>Inv!B1237</f>
        <v>84060</v>
      </c>
      <c r="D1237" t="str">
        <f>Inv!A1237</f>
        <v>King Slatz Anodized</v>
      </c>
      <c r="E1237">
        <f>VLOOKUP($C1237,Inv!$B$3:$J$2003,2,FALSE)</f>
        <v>8.98</v>
      </c>
      <c r="F1237">
        <f>VLOOKUP($C1237,Inv!$B$3:$J$2003,5,FALSE)</f>
        <v>44.45</v>
      </c>
      <c r="G1237">
        <f>VLOOKUP($C1237,Inv!$B$3:$J$2003,3,FALSE)</f>
        <v>16.166</v>
      </c>
      <c r="H1237">
        <f ca="1">VLOOKUP($C1237,Inv!$B$3:$J$2003,9,FALSE)</f>
        <v>0</v>
      </c>
    </row>
    <row r="1238" spans="1:8">
      <c r="A1238" t="str">
        <f>Inv!I1238</f>
        <v>J36938</v>
      </c>
      <c r="B1238">
        <v>3030</v>
      </c>
      <c r="C1238" t="str">
        <f>Inv!B1238</f>
        <v>84065</v>
      </c>
      <c r="D1238" t="str">
        <f>Inv!A1238</f>
        <v>King Slatz Bronze</v>
      </c>
      <c r="E1238">
        <f>VLOOKUP($C1238,Inv!$B$3:$J$2003,2,FALSE)</f>
        <v>10.4</v>
      </c>
      <c r="F1238">
        <f>VLOOKUP($C1238,Inv!$B$3:$J$2003,5,FALSE)</f>
        <v>44.45</v>
      </c>
      <c r="G1238">
        <f>VLOOKUP($C1238,Inv!$B$3:$J$2003,3,FALSE)</f>
        <v>18.722000000000001</v>
      </c>
      <c r="H1238">
        <f ca="1">VLOOKUP($C1238,Inv!$B$3:$J$2003,9,FALSE)</f>
        <v>0</v>
      </c>
    </row>
    <row r="1239" spans="1:8">
      <c r="A1239" t="str">
        <f>Inv!I1239</f>
        <v>J36938</v>
      </c>
      <c r="B1239">
        <v>3030</v>
      </c>
      <c r="C1239" t="str">
        <f>Inv!B1239</f>
        <v>84070</v>
      </c>
      <c r="D1239" t="str">
        <f>Inv!A1239</f>
        <v>King Slatz Caps</v>
      </c>
      <c r="E1239">
        <f>VLOOKUP($C1239,Inv!$B$3:$J$2003,2,FALSE)</f>
        <v>1.18</v>
      </c>
      <c r="F1239">
        <f>VLOOKUP($C1239,Inv!$B$3:$J$2003,5,FALSE)</f>
        <v>44.45</v>
      </c>
      <c r="G1239">
        <f>VLOOKUP($C1239,Inv!$B$3:$J$2003,3,FALSE)</f>
        <v>2.1240000000000001</v>
      </c>
      <c r="H1239">
        <f ca="1">VLOOKUP($C1239,Inv!$B$3:$J$2003,9,FALSE)</f>
        <v>0</v>
      </c>
    </row>
    <row r="1240" spans="1:8">
      <c r="A1240" t="str">
        <f>Inv!I1240</f>
        <v>J36938</v>
      </c>
      <c r="B1240">
        <v>3030</v>
      </c>
      <c r="C1240" t="str">
        <f>Inv!B1240</f>
        <v>84075</v>
      </c>
      <c r="D1240" t="str">
        <f>Inv!A1240</f>
        <v>Super Slatz Anodized</v>
      </c>
      <c r="E1240">
        <f>VLOOKUP($C1240,Inv!$B$3:$J$2003,2,FALSE)</f>
        <v>8.08</v>
      </c>
      <c r="F1240">
        <f>VLOOKUP($C1240,Inv!$B$3:$J$2003,5,FALSE)</f>
        <v>44.45</v>
      </c>
      <c r="G1240">
        <f>VLOOKUP($C1240,Inv!$B$3:$J$2003,3,FALSE)</f>
        <v>14.545</v>
      </c>
      <c r="H1240">
        <f ca="1">VLOOKUP($C1240,Inv!$B$3:$J$2003,9,FALSE)</f>
        <v>0</v>
      </c>
    </row>
    <row r="1241" spans="1:8">
      <c r="A1241" t="str">
        <f>Inv!I1241</f>
        <v>J36938</v>
      </c>
      <c r="B1241">
        <v>3030</v>
      </c>
      <c r="C1241" t="str">
        <f>Inv!B1241</f>
        <v>84080</v>
      </c>
      <c r="D1241" t="str">
        <f>Inv!A1241</f>
        <v>Super Slatz Bronze</v>
      </c>
      <c r="E1241">
        <f>VLOOKUP($C1241,Inv!$B$3:$J$2003,2,FALSE)</f>
        <v>12.19</v>
      </c>
      <c r="F1241">
        <f>VLOOKUP($C1241,Inv!$B$3:$J$2003,5,FALSE)</f>
        <v>44.45</v>
      </c>
      <c r="G1241">
        <f>VLOOKUP($C1241,Inv!$B$3:$J$2003,3,FALSE)</f>
        <v>21.943999999999999</v>
      </c>
      <c r="H1241">
        <f ca="1">VLOOKUP($C1241,Inv!$B$3:$J$2003,9,FALSE)</f>
        <v>0</v>
      </c>
    </row>
    <row r="1242" spans="1:8">
      <c r="A1242" t="str">
        <f>Inv!I1242</f>
        <v>J36938</v>
      </c>
      <c r="B1242">
        <v>3030</v>
      </c>
      <c r="C1242" t="str">
        <f>Inv!B1242</f>
        <v>84085</v>
      </c>
      <c r="D1242" t="str">
        <f>Inv!A1242</f>
        <v>Super Slatz Caps</v>
      </c>
      <c r="E1242">
        <f>VLOOKUP($C1242,Inv!$B$3:$J$2003,2,FALSE)</f>
        <v>2.0099999999999998</v>
      </c>
      <c r="F1242">
        <f>VLOOKUP($C1242,Inv!$B$3:$J$2003,5,FALSE)</f>
        <v>44.45</v>
      </c>
      <c r="G1242">
        <f>VLOOKUP($C1242,Inv!$B$3:$J$2003,3,FALSE)</f>
        <v>3.6179999999999999</v>
      </c>
      <c r="H1242">
        <f ca="1">VLOOKUP($C1242,Inv!$B$3:$J$2003,9,FALSE)</f>
        <v>0</v>
      </c>
    </row>
    <row r="1243" spans="1:8">
      <c r="A1243" t="str">
        <f>Inv!I1243</f>
        <v>J36938</v>
      </c>
      <c r="B1243">
        <v>3030</v>
      </c>
      <c r="C1243" t="str">
        <f>Inv!B1243</f>
        <v>84100</v>
      </c>
      <c r="D1243" t="str">
        <f>Inv!A1243</f>
        <v>Multi-Channel Slatz Black</v>
      </c>
      <c r="E1243">
        <f>VLOOKUP($C1243,Inv!$B$3:$J$2003,2,FALSE)</f>
        <v>2.85</v>
      </c>
      <c r="F1243">
        <f>VLOOKUP($C1243,Inv!$B$3:$J$2003,5,FALSE)</f>
        <v>44.45</v>
      </c>
      <c r="G1243">
        <f>VLOOKUP($C1243,Inv!$B$3:$J$2003,3,FALSE)</f>
        <v>5.1310000000000002</v>
      </c>
      <c r="H1243">
        <f ca="1">VLOOKUP($C1243,Inv!$B$3:$J$2003,9,FALSE)</f>
        <v>0</v>
      </c>
    </row>
    <row r="1244" spans="1:8">
      <c r="A1244" t="str">
        <f>Inv!I1244</f>
        <v>J36938</v>
      </c>
      <c r="B1244">
        <v>3030</v>
      </c>
      <c r="C1244" t="str">
        <f>Inv!B1244</f>
        <v>84110</v>
      </c>
      <c r="D1244" t="str">
        <f>Inv!A1244</f>
        <v>Multi-Clip Slatz 6" Pcs.</v>
      </c>
      <c r="E1244">
        <f>VLOOKUP($C1244,Inv!$B$3:$J$2003,2,FALSE)</f>
        <v>3.67</v>
      </c>
      <c r="F1244">
        <f>VLOOKUP($C1244,Inv!$B$3:$J$2003,5,FALSE)</f>
        <v>44.45</v>
      </c>
      <c r="G1244">
        <f>VLOOKUP($C1244,Inv!$B$3:$J$2003,3,FALSE)</f>
        <v>6.6070000000000002</v>
      </c>
      <c r="H1244">
        <f ca="1">VLOOKUP($C1244,Inv!$B$3:$J$2003,9,FALSE)</f>
        <v>0</v>
      </c>
    </row>
    <row r="1245" spans="1:8">
      <c r="A1245" t="str">
        <f>Inv!I1245</f>
        <v>J36938</v>
      </c>
      <c r="B1245">
        <v>3030</v>
      </c>
      <c r="C1245" t="str">
        <f>Inv!B1245</f>
        <v>84120</v>
      </c>
      <c r="D1245" t="str">
        <f>Inv!A1245</f>
        <v>Slatz Poppers</v>
      </c>
      <c r="E1245">
        <f>VLOOKUP($C1245,Inv!$B$3:$J$2003,2,FALSE)</f>
        <v>0.28000000000000003</v>
      </c>
      <c r="F1245">
        <f>VLOOKUP($C1245,Inv!$B$3:$J$2003,5,FALSE)</f>
        <v>44.45</v>
      </c>
      <c r="G1245">
        <f>VLOOKUP($C1245,Inv!$B$3:$J$2003,3,FALSE)</f>
        <v>0.504</v>
      </c>
      <c r="H1245">
        <f ca="1">VLOOKUP($C1245,Inv!$B$3:$J$2003,9,FALSE)</f>
        <v>0</v>
      </c>
    </row>
    <row r="1246" spans="1:8">
      <c r="A1246" t="str">
        <f>Inv!I1246</f>
        <v>J36938</v>
      </c>
      <c r="B1246">
        <v>3030</v>
      </c>
      <c r="C1246" t="str">
        <f>Inv!B1246</f>
        <v>84125</v>
      </c>
      <c r="D1246" t="str">
        <f>Inv!A1246</f>
        <v>Slatz Desk Clip Black</v>
      </c>
      <c r="E1246">
        <f>VLOOKUP($C1246,Inv!$B$3:$J$2003,2,FALSE)</f>
        <v>1.27</v>
      </c>
      <c r="F1246">
        <f>VLOOKUP($C1246,Inv!$B$3:$J$2003,5,FALSE)</f>
        <v>44.45</v>
      </c>
      <c r="G1246">
        <f>VLOOKUP($C1246,Inv!$B$3:$J$2003,3,FALSE)</f>
        <v>2.286</v>
      </c>
      <c r="H1246">
        <f ca="1">VLOOKUP($C1246,Inv!$B$3:$J$2003,9,FALSE)</f>
        <v>0</v>
      </c>
    </row>
    <row r="1247" spans="1:8">
      <c r="A1247" t="str">
        <f>Inv!I1247</f>
        <v>J36938</v>
      </c>
      <c r="B1247">
        <v>3030</v>
      </c>
      <c r="C1247" t="str">
        <f>Inv!B1247</f>
        <v>84135</v>
      </c>
      <c r="D1247" t="str">
        <f>Inv!A1247</f>
        <v>Slatz Triangular Desk Extursion</v>
      </c>
      <c r="E1247">
        <f>VLOOKUP($C1247,Inv!$B$3:$J$2003,2,FALSE)</f>
        <v>7.3570000000000002</v>
      </c>
      <c r="F1247">
        <f>VLOOKUP($C1247,Inv!$B$3:$J$2003,5,FALSE)</f>
        <v>44.45</v>
      </c>
      <c r="G1247">
        <f>VLOOKUP($C1247,Inv!$B$3:$J$2003,3,FALSE)</f>
        <v>13.244</v>
      </c>
      <c r="H1247">
        <f ca="1">VLOOKUP($C1247,Inv!$B$3:$J$2003,9,FALSE)</f>
        <v>0</v>
      </c>
    </row>
    <row r="1248" spans="1:8">
      <c r="A1248" t="str">
        <f>Inv!I1248</f>
        <v>J36938</v>
      </c>
      <c r="B1248">
        <v>3030</v>
      </c>
      <c r="C1248" t="str">
        <f>Inv!B1248</f>
        <v>84140</v>
      </c>
      <c r="D1248" t="str">
        <f>Inv!A1248</f>
        <v>Slatz Triangular Desk Insert</v>
      </c>
      <c r="E1248">
        <f>VLOOKUP($C1248,Inv!$B$3:$J$2003,2,FALSE)</f>
        <v>2.68</v>
      </c>
      <c r="F1248">
        <f>VLOOKUP($C1248,Inv!$B$3:$J$2003,5,FALSE)</f>
        <v>44.45</v>
      </c>
      <c r="G1248">
        <f>VLOOKUP($C1248,Inv!$B$3:$J$2003,3,FALSE)</f>
        <v>4.8239999999999998</v>
      </c>
      <c r="H1248">
        <f ca="1">VLOOKUP($C1248,Inv!$B$3:$J$2003,9,FALSE)</f>
        <v>0</v>
      </c>
    </row>
    <row r="1249" spans="1:8">
      <c r="A1249" t="str">
        <f>Inv!I1249</f>
        <v>J36938</v>
      </c>
      <c r="B1249">
        <v>3030</v>
      </c>
      <c r="C1249" t="str">
        <f>Inv!B1249</f>
        <v>85000</v>
      </c>
      <c r="D1249" t="str">
        <f>Inv!A1249</f>
        <v>4 X 8 Tempered Hardboard</v>
      </c>
      <c r="E1249">
        <f>VLOOKUP($C1249,Inv!$B$3:$J$2003,2,FALSE)</f>
        <v>0.29599999999999999</v>
      </c>
      <c r="F1249">
        <f>VLOOKUP($C1249,Inv!$B$3:$J$2003,5,FALSE)</f>
        <v>44.45</v>
      </c>
      <c r="G1249">
        <f>VLOOKUP($C1249,Inv!$B$3:$J$2003,3,FALSE)</f>
        <v>0.53300000000000003</v>
      </c>
      <c r="H1249">
        <f ca="1">VLOOKUP($C1249,Inv!$B$3:$J$2003,9,FALSE)</f>
        <v>0</v>
      </c>
    </row>
    <row r="1250" spans="1:8">
      <c r="A1250" t="str">
        <f>Inv!I1250</f>
        <v>J36938</v>
      </c>
      <c r="B1250">
        <v>3030</v>
      </c>
      <c r="C1250" t="str">
        <f>Inv!B1250</f>
        <v>85003</v>
      </c>
      <c r="D1250" t="str">
        <f>Inv!A1250</f>
        <v>1/2" Crating Plywood</v>
      </c>
      <c r="E1250">
        <f>VLOOKUP($C1250,Inv!$B$3:$J$2003,2,FALSE)</f>
        <v>13.48</v>
      </c>
      <c r="F1250">
        <f>VLOOKUP($C1250,Inv!$B$3:$J$2003,5,FALSE)</f>
        <v>44.45</v>
      </c>
      <c r="G1250">
        <f>VLOOKUP($C1250,Inv!$B$3:$J$2003,3,FALSE)</f>
        <v>24.265999999999998</v>
      </c>
      <c r="H1250">
        <f ca="1">VLOOKUP($C1250,Inv!$B$3:$J$2003,9,FALSE)</f>
        <v>0</v>
      </c>
    </row>
    <row r="1251" spans="1:8">
      <c r="A1251" t="str">
        <f>Inv!I1251</f>
        <v>J36938</v>
      </c>
      <c r="B1251">
        <v>3030</v>
      </c>
      <c r="C1251" t="str">
        <f>Inv!B1251</f>
        <v>85004</v>
      </c>
      <c r="D1251" t="str">
        <f>Inv!A1251</f>
        <v>OSB 7/16" 4'x8' Sheathing</v>
      </c>
      <c r="E1251">
        <f>VLOOKUP($C1251,Inv!$B$3:$J$2003,2,FALSE)</f>
        <v>12.98</v>
      </c>
      <c r="F1251">
        <f>VLOOKUP($C1251,Inv!$B$3:$J$2003,5,FALSE)</f>
        <v>44.45</v>
      </c>
      <c r="G1251">
        <f>VLOOKUP($C1251,Inv!$B$3:$J$2003,3,FALSE)</f>
        <v>23.366</v>
      </c>
      <c r="H1251">
        <f ca="1">VLOOKUP($C1251,Inv!$B$3:$J$2003,9,FALSE)</f>
        <v>0</v>
      </c>
    </row>
    <row r="1252" spans="1:8">
      <c r="A1252" t="str">
        <f>Inv!I1252</f>
        <v>J36938</v>
      </c>
      <c r="B1252">
        <v>3030</v>
      </c>
      <c r="C1252" t="str">
        <f>Inv!B1252</f>
        <v>85005</v>
      </c>
      <c r="D1252" t="str">
        <f>Inv!A1252</f>
        <v>1 X 4 X 8 Crating Lumber</v>
      </c>
      <c r="E1252">
        <f>VLOOKUP($C1252,Inv!$B$3:$J$2003,2,FALSE)</f>
        <v>0.29749999999999999</v>
      </c>
      <c r="F1252">
        <f>VLOOKUP($C1252,Inv!$B$3:$J$2003,5,FALSE)</f>
        <v>44.45</v>
      </c>
      <c r="G1252">
        <f>VLOOKUP($C1252,Inv!$B$3:$J$2003,3,FALSE)</f>
        <v>0.53600000000000003</v>
      </c>
      <c r="H1252">
        <f ca="1">VLOOKUP($C1252,Inv!$B$3:$J$2003,9,FALSE)</f>
        <v>0</v>
      </c>
    </row>
    <row r="1253" spans="1:8">
      <c r="A1253" t="str">
        <f>Inv!I1253</f>
        <v>J36938</v>
      </c>
      <c r="B1253">
        <v>3030</v>
      </c>
      <c r="C1253" t="str">
        <f>Inv!B1253</f>
        <v>85010</v>
      </c>
      <c r="D1253" t="str">
        <f>Inv!A1253</f>
        <v>1 X 6 X 8 Crating Lumber</v>
      </c>
      <c r="E1253">
        <f>VLOOKUP($C1253,Inv!$B$3:$J$2003,2,FALSE)</f>
        <v>0.65</v>
      </c>
      <c r="F1253">
        <f>VLOOKUP($C1253,Inv!$B$3:$J$2003,5,FALSE)</f>
        <v>44.45</v>
      </c>
      <c r="G1253">
        <f>VLOOKUP($C1253,Inv!$B$3:$J$2003,3,FALSE)</f>
        <v>1.17</v>
      </c>
      <c r="H1253">
        <f ca="1">VLOOKUP($C1253,Inv!$B$3:$J$2003,9,FALSE)</f>
        <v>0</v>
      </c>
    </row>
    <row r="1254" spans="1:8">
      <c r="A1254" t="str">
        <f>Inv!I1254</f>
        <v>J36938</v>
      </c>
      <c r="B1254">
        <v>3030</v>
      </c>
      <c r="C1254" t="str">
        <f>Inv!B1254</f>
        <v>85015</v>
      </c>
      <c r="D1254" t="str">
        <f>Inv!A1254</f>
        <v>2 X 4 X 8 Crating Lumber</v>
      </c>
      <c r="E1254">
        <f>VLOOKUP($C1254,Inv!$B$3:$J$2003,2,FALSE)</f>
        <v>1.05</v>
      </c>
      <c r="F1254">
        <f>VLOOKUP($C1254,Inv!$B$3:$J$2003,5,FALSE)</f>
        <v>44.45</v>
      </c>
      <c r="G1254">
        <f>VLOOKUP($C1254,Inv!$B$3:$J$2003,3,FALSE)</f>
        <v>1.89</v>
      </c>
      <c r="H1254">
        <f ca="1">VLOOKUP($C1254,Inv!$B$3:$J$2003,9,FALSE)</f>
        <v>0</v>
      </c>
    </row>
    <row r="1255" spans="1:8">
      <c r="A1255" t="str">
        <f>Inv!I1255</f>
        <v>J36938</v>
      </c>
      <c r="B1255">
        <v>3030</v>
      </c>
      <c r="C1255" t="str">
        <f>Inv!B1255</f>
        <v>85017</v>
      </c>
      <c r="D1255" t="str">
        <f>Inv!A1255</f>
        <v>2 x 4 x 16 Crating Lumber</v>
      </c>
      <c r="E1255">
        <f>VLOOKUP($C1255,Inv!$B$3:$J$2003,2,FALSE)</f>
        <v>0.47799999999999998</v>
      </c>
      <c r="F1255">
        <f>VLOOKUP($C1255,Inv!$B$3:$J$2003,5,FALSE)</f>
        <v>44.45</v>
      </c>
      <c r="G1255">
        <f>VLOOKUP($C1255,Inv!$B$3:$J$2003,3,FALSE)</f>
        <v>0.86</v>
      </c>
      <c r="H1255">
        <f ca="1">VLOOKUP($C1255,Inv!$B$3:$J$2003,9,FALSE)</f>
        <v>0</v>
      </c>
    </row>
    <row r="1256" spans="1:8">
      <c r="A1256" t="str">
        <f>Inv!I1256</f>
        <v>J36938</v>
      </c>
      <c r="B1256">
        <v>3030</v>
      </c>
      <c r="C1256" t="str">
        <f>Inv!B1256</f>
        <v>85020</v>
      </c>
      <c r="D1256" t="str">
        <f>Inv!A1256</f>
        <v>2 X 6 X 8 Crating Lumber</v>
      </c>
      <c r="E1256">
        <f>VLOOKUP($C1256,Inv!$B$3:$J$2003,2,FALSE)</f>
        <v>0.76600000000000001</v>
      </c>
      <c r="F1256">
        <f>VLOOKUP($C1256,Inv!$B$3:$J$2003,5,FALSE)</f>
        <v>44.45</v>
      </c>
      <c r="G1256">
        <f>VLOOKUP($C1256,Inv!$B$3:$J$2003,3,FALSE)</f>
        <v>1.379</v>
      </c>
      <c r="H1256">
        <f ca="1">VLOOKUP($C1256,Inv!$B$3:$J$2003,9,FALSE)</f>
        <v>0</v>
      </c>
    </row>
    <row r="1257" spans="1:8">
      <c r="A1257" t="str">
        <f>Inv!I1257</f>
        <v>J36938</v>
      </c>
      <c r="B1257">
        <v>3030</v>
      </c>
      <c r="C1257" t="str">
        <f>Inv!B1257</f>
        <v>85023</v>
      </c>
      <c r="D1257" t="str">
        <f>Inv!A1257</f>
        <v>2 x 6 x 12 Crating Lumber</v>
      </c>
      <c r="E1257">
        <f>VLOOKUP($C1257,Inv!$B$3:$J$2003,2,FALSE)</f>
        <v>1.387</v>
      </c>
      <c r="F1257">
        <f>VLOOKUP($C1257,Inv!$B$3:$J$2003,5,FALSE)</f>
        <v>44.45</v>
      </c>
      <c r="G1257">
        <f>VLOOKUP($C1257,Inv!$B$3:$J$2003,3,FALSE)</f>
        <v>2.4969999999999999</v>
      </c>
      <c r="H1257">
        <f ca="1">VLOOKUP($C1257,Inv!$B$3:$J$2003,9,FALSE)</f>
        <v>0</v>
      </c>
    </row>
    <row r="1258" spans="1:8">
      <c r="A1258" t="str">
        <f>Inv!I1258</f>
        <v>J36938</v>
      </c>
      <c r="B1258">
        <v>3030</v>
      </c>
      <c r="C1258" t="str">
        <f>Inv!B1258</f>
        <v>85024</v>
      </c>
      <c r="D1258" t="str">
        <f>Inv!A1258</f>
        <v>2 x 6 x 16 Crating Lumber</v>
      </c>
      <c r="E1258">
        <f>VLOOKUP($C1258,Inv!$B$3:$J$2003,2,FALSE)</f>
        <v>0.79600000000000004</v>
      </c>
      <c r="F1258">
        <f>VLOOKUP($C1258,Inv!$B$3:$J$2003,5,FALSE)</f>
        <v>44.45</v>
      </c>
      <c r="G1258">
        <f>VLOOKUP($C1258,Inv!$B$3:$J$2003,3,FALSE)</f>
        <v>1.4330000000000001</v>
      </c>
      <c r="H1258">
        <f ca="1">VLOOKUP($C1258,Inv!$B$3:$J$2003,9,FALSE)</f>
        <v>0</v>
      </c>
    </row>
    <row r="1259" spans="1:8">
      <c r="A1259" t="str">
        <f>Inv!I1259</f>
        <v>J36938</v>
      </c>
      <c r="B1259">
        <v>3030</v>
      </c>
      <c r="C1259" t="str">
        <f>Inv!B1259</f>
        <v>85025</v>
      </c>
      <c r="D1259" t="str">
        <f>Inv!A1259</f>
        <v>2 X 4 X 16 Treated Lumber</v>
      </c>
      <c r="E1259">
        <f>VLOOKUP($C1259,Inv!$B$3:$J$2003,2,FALSE)</f>
        <v>0.83799999999999997</v>
      </c>
      <c r="F1259">
        <f>VLOOKUP($C1259,Inv!$B$3:$J$2003,5,FALSE)</f>
        <v>44.45</v>
      </c>
      <c r="G1259">
        <f>VLOOKUP($C1259,Inv!$B$3:$J$2003,3,FALSE)</f>
        <v>1.5089999999999999</v>
      </c>
      <c r="H1259">
        <f ca="1">VLOOKUP($C1259,Inv!$B$3:$J$2003,9,FALSE)</f>
        <v>0</v>
      </c>
    </row>
    <row r="1260" spans="1:8">
      <c r="A1260" t="str">
        <f>Inv!I1260</f>
        <v>J36938</v>
      </c>
      <c r="B1260">
        <v>3030</v>
      </c>
      <c r="C1260" t="str">
        <f>Inv!B1260</f>
        <v>85030</v>
      </c>
      <c r="D1260" t="str">
        <f>Inv!A1260</f>
        <v>2 X 6 X 16 Treated Lumber</v>
      </c>
      <c r="E1260">
        <f>VLOOKUP($C1260,Inv!$B$3:$J$2003,2,FALSE)</f>
        <v>0.99299999999999999</v>
      </c>
      <c r="F1260">
        <f>VLOOKUP($C1260,Inv!$B$3:$J$2003,5,FALSE)</f>
        <v>44.45</v>
      </c>
      <c r="G1260">
        <f>VLOOKUP($C1260,Inv!$B$3:$J$2003,3,FALSE)</f>
        <v>1.788</v>
      </c>
      <c r="H1260">
        <f ca="1">VLOOKUP($C1260,Inv!$B$3:$J$2003,9,FALSE)</f>
        <v>0</v>
      </c>
    </row>
    <row r="1261" spans="1:8">
      <c r="A1261" t="str">
        <f>Inv!I1261</f>
        <v>J36938</v>
      </c>
      <c r="B1261">
        <v>3030</v>
      </c>
      <c r="C1261" t="str">
        <f>Inv!B1261</f>
        <v>85035</v>
      </c>
      <c r="D1261" t="str">
        <f>Inv!A1261</f>
        <v>4 X 4 X 12 Treated Post</v>
      </c>
      <c r="E1261">
        <f>VLOOKUP($C1261,Inv!$B$3:$J$2003,2,FALSE)</f>
        <v>1.6220000000000001</v>
      </c>
      <c r="F1261">
        <f>VLOOKUP($C1261,Inv!$B$3:$J$2003,5,FALSE)</f>
        <v>44.45</v>
      </c>
      <c r="G1261">
        <f>VLOOKUP($C1261,Inv!$B$3:$J$2003,3,FALSE)</f>
        <v>2.92</v>
      </c>
      <c r="H1261">
        <f ca="1">VLOOKUP($C1261,Inv!$B$3:$J$2003,9,FALSE)</f>
        <v>0</v>
      </c>
    </row>
    <row r="1262" spans="1:8">
      <c r="A1262" t="str">
        <f>Inv!I1262</f>
        <v>J36938</v>
      </c>
      <c r="B1262">
        <v>3030</v>
      </c>
      <c r="C1262" t="str">
        <f>Inv!B1262</f>
        <v>85040</v>
      </c>
      <c r="D1262" t="str">
        <f>Inv!A1262</f>
        <v>6 X 6 X 12 Treated Post</v>
      </c>
      <c r="E1262">
        <f>VLOOKUP($C1262,Inv!$B$3:$J$2003,2,FALSE)</f>
        <v>1.75</v>
      </c>
      <c r="F1262">
        <f>VLOOKUP($C1262,Inv!$B$3:$J$2003,5,FALSE)</f>
        <v>44.45</v>
      </c>
      <c r="G1262">
        <f>VLOOKUP($C1262,Inv!$B$3:$J$2003,3,FALSE)</f>
        <v>3.15</v>
      </c>
      <c r="H1262">
        <f ca="1">VLOOKUP($C1262,Inv!$B$3:$J$2003,9,FALSE)</f>
        <v>0</v>
      </c>
    </row>
    <row r="1263" spans="1:8">
      <c r="A1263" t="str">
        <f>Inv!I1263</f>
        <v>J36938</v>
      </c>
      <c r="B1263">
        <v>3030</v>
      </c>
      <c r="C1263" t="str">
        <f>Inv!B1263</f>
        <v>EST ELECTRICAL</v>
      </c>
      <c r="D1263" t="str">
        <f>Inv!A1263</f>
        <v>Estimate for Misc Electrical Materials</v>
      </c>
      <c r="E1263">
        <f>VLOOKUP($C1263,Inv!$B$3:$J$2003,2,FALSE)</f>
        <v>0</v>
      </c>
      <c r="F1263">
        <f>VLOOKUP($C1263,Inv!$B$3:$J$2003,5,FALSE)</f>
        <v>0</v>
      </c>
      <c r="G1263">
        <f>VLOOKUP($C1263,Inv!$B$3:$J$2003,3,FALSE)</f>
        <v>1</v>
      </c>
      <c r="H1263">
        <f ca="1">VLOOKUP($C1263,Inv!$B$3:$J$2003,9,FALSE)</f>
        <v>100</v>
      </c>
    </row>
    <row r="1264" spans="1:8">
      <c r="A1264" t="str">
        <f>Inv!I1264</f>
        <v>J36938</v>
      </c>
      <c r="B1264">
        <v>3030</v>
      </c>
      <c r="C1264" t="str">
        <f>Inv!B1264</f>
        <v>EST HARDWARE-ADHESIV</v>
      </c>
      <c r="D1264" t="str">
        <f>Inv!A1264</f>
        <v>Estimate for Misc Hardware &amp; Adhesive Materials</v>
      </c>
      <c r="E1264">
        <f>VLOOKUP($C1264,Inv!$B$3:$J$2003,2,FALSE)</f>
        <v>0</v>
      </c>
      <c r="F1264">
        <f>VLOOKUP($C1264,Inv!$B$3:$J$2003,5,FALSE)</f>
        <v>0</v>
      </c>
      <c r="G1264">
        <f>VLOOKUP($C1264,Inv!$B$3:$J$2003,3,FALSE)</f>
        <v>3</v>
      </c>
      <c r="H1264">
        <f ca="1">VLOOKUP($C1264,Inv!$B$3:$J$2003,9,FALSE)</f>
        <v>223.5</v>
      </c>
    </row>
    <row r="1265" spans="1:8">
      <c r="A1265" t="str">
        <f>Inv!I1265</f>
        <v>J36938</v>
      </c>
      <c r="B1265">
        <v>3030</v>
      </c>
      <c r="C1265" t="str">
        <f>Inv!B1265</f>
        <v>EST PAINT - CUSTOM</v>
      </c>
      <c r="D1265" t="str">
        <f>Inv!A1265</f>
        <v>Estimate for Custom Paint Color</v>
      </c>
      <c r="E1265">
        <f>VLOOKUP($C1265,Inv!$B$3:$J$2003,2,FALSE)</f>
        <v>2.8559999999999999E-2</v>
      </c>
      <c r="F1265">
        <f>VLOOKUP($C1265,Inv!$B$3:$J$2003,5,FALSE)</f>
        <v>44.45</v>
      </c>
      <c r="G1265">
        <f>VLOOKUP($C1265,Inv!$B$3:$J$2003,3,FALSE)</f>
        <v>5.0999999999999997E-2</v>
      </c>
      <c r="H1265">
        <f ca="1">VLOOKUP($C1265,Inv!$B$3:$J$2003,9,FALSE)</f>
        <v>44435</v>
      </c>
    </row>
    <row r="1266" spans="1:8">
      <c r="A1266" t="str">
        <f>Inv!I1266</f>
        <v>J36938</v>
      </c>
      <c r="B1266">
        <v>3030</v>
      </c>
      <c r="C1266" t="str">
        <f>Inv!B1266</f>
        <v>EST PAINT - SPEC</v>
      </c>
      <c r="D1266" t="str">
        <f>Inv!A1266</f>
        <v>Estimate for Specialty/Metallic Paint Color</v>
      </c>
      <c r="E1266">
        <f>VLOOKUP($C1266,Inv!$B$3:$J$2003,2,FALSE)</f>
        <v>3.5700000000000003E-2</v>
      </c>
      <c r="F1266">
        <f>VLOOKUP($C1266,Inv!$B$3:$J$2003,5,FALSE)</f>
        <v>44.45</v>
      </c>
      <c r="G1266">
        <f>VLOOKUP($C1266,Inv!$B$3:$J$2003,3,FALSE)</f>
        <v>6.4000000000000001E-2</v>
      </c>
      <c r="H1266">
        <f ca="1">VLOOKUP($C1266,Inv!$B$3:$J$2003,9,FALSE)</f>
        <v>0</v>
      </c>
    </row>
    <row r="1267" spans="1:8">
      <c r="A1267" t="str">
        <f>Inv!I1267</f>
        <v>J36938</v>
      </c>
      <c r="B1267">
        <v>3030</v>
      </c>
      <c r="C1267" t="str">
        <f>Inv!B1267</f>
        <v>EST PAINT - STANDARD</v>
      </c>
      <c r="D1267" t="str">
        <f>Inv!A1267</f>
        <v>Estimate for Standard Paint Color</v>
      </c>
      <c r="E1267">
        <f>VLOOKUP($C1267,Inv!$B$3:$J$2003,2,FALSE)</f>
        <v>2.3800000000000002E-2</v>
      </c>
      <c r="F1267">
        <f>VLOOKUP($C1267,Inv!$B$3:$J$2003,5,FALSE)</f>
        <v>44.45</v>
      </c>
      <c r="G1267">
        <f>VLOOKUP($C1267,Inv!$B$3:$J$2003,3,FALSE)</f>
        <v>4.2999999999999997E-2</v>
      </c>
      <c r="H1267">
        <f ca="1">VLOOKUP($C1267,Inv!$B$3:$J$2003,9,FALSE)</f>
        <v>0</v>
      </c>
    </row>
    <row r="1268" spans="1:8">
      <c r="A1268" t="str">
        <f>Inv!I1268</f>
        <v>J36938</v>
      </c>
      <c r="B1268">
        <v>3030</v>
      </c>
      <c r="C1268" t="str">
        <f>Inv!B1268</f>
        <v>FINISHED SIGN</v>
      </c>
      <c r="D1268" t="str">
        <f>Inv!A1268</f>
        <v>Finished Sign</v>
      </c>
      <c r="E1268">
        <f>VLOOKUP($C1268,Inv!$B$3:$J$2003,2,FALSE)</f>
        <v>0</v>
      </c>
      <c r="F1268">
        <f>VLOOKUP($C1268,Inv!$B$3:$J$2003,5,FALSE)</f>
        <v>0</v>
      </c>
      <c r="G1268">
        <f>VLOOKUP($C1268,Inv!$B$3:$J$2003,3,FALSE)</f>
        <v>0</v>
      </c>
      <c r="H1268">
        <f ca="1">VLOOKUP($C1268,Inv!$B$3:$J$2003,9,FALSE)</f>
        <v>0</v>
      </c>
    </row>
    <row r="1269" spans="1:8">
      <c r="A1269" t="str">
        <f>Inv!I1269</f>
        <v>J36938</v>
      </c>
      <c r="B1269">
        <v>3030</v>
      </c>
      <c r="C1269">
        <f>Inv!B1269</f>
        <v>0</v>
      </c>
      <c r="D1269">
        <f>Inv!A1269</f>
        <v>0</v>
      </c>
      <c r="E1269" t="str">
        <f>VLOOKUP($C1269,Inv!$B$3:$J$2003,2,FALSE)</f>
        <v/>
      </c>
      <c r="F1269" t="str">
        <f>VLOOKUP($C1269,Inv!$B$3:$J$2003,5,FALSE)</f>
        <v/>
      </c>
      <c r="G1269" t="str">
        <f>VLOOKUP($C1269,Inv!$B$3:$J$2003,3,FALSE)</f>
        <v/>
      </c>
      <c r="H1269">
        <f ca="1">VLOOKUP($C1269,Inv!$B$3:$J$2003,9,FALSE)</f>
        <v>0</v>
      </c>
    </row>
    <row r="1270" spans="1:8">
      <c r="A1270" t="str">
        <f>Inv!I1270</f>
        <v>J36938</v>
      </c>
      <c r="B1270">
        <v>3030</v>
      </c>
      <c r="C1270">
        <f>Inv!B1270</f>
        <v>0</v>
      </c>
      <c r="D1270">
        <f>Inv!A1270</f>
        <v>0</v>
      </c>
      <c r="E1270" t="str">
        <f>VLOOKUP($C1270,Inv!$B$3:$J$2003,2,FALSE)</f>
        <v/>
      </c>
      <c r="F1270" t="str">
        <f>VLOOKUP($C1270,Inv!$B$3:$J$2003,5,FALSE)</f>
        <v/>
      </c>
      <c r="G1270" t="str">
        <f>VLOOKUP($C1270,Inv!$B$3:$J$2003,3,FALSE)</f>
        <v/>
      </c>
      <c r="H1270">
        <f ca="1">VLOOKUP($C1270,Inv!$B$3:$J$2003,9,FALSE)</f>
        <v>0</v>
      </c>
    </row>
    <row r="1271" spans="1:8">
      <c r="A1271" t="str">
        <f>Inv!I1271</f>
        <v>J36938</v>
      </c>
      <c r="B1271">
        <v>3030</v>
      </c>
      <c r="C1271">
        <f>Inv!B1271</f>
        <v>0</v>
      </c>
      <c r="D1271">
        <f>Inv!A1271</f>
        <v>0</v>
      </c>
      <c r="E1271" t="str">
        <f>VLOOKUP($C1271,Inv!$B$3:$J$2003,2,FALSE)</f>
        <v/>
      </c>
      <c r="F1271" t="str">
        <f>VLOOKUP($C1271,Inv!$B$3:$J$2003,5,FALSE)</f>
        <v/>
      </c>
      <c r="G1271" t="str">
        <f>VLOOKUP($C1271,Inv!$B$3:$J$2003,3,FALSE)</f>
        <v/>
      </c>
      <c r="H1271">
        <f ca="1">VLOOKUP($C1271,Inv!$B$3:$J$2003,9,FALSE)</f>
        <v>0</v>
      </c>
    </row>
    <row r="1272" spans="1:8">
      <c r="A1272" t="str">
        <f>Inv!I1272</f>
        <v>J36938</v>
      </c>
      <c r="B1272">
        <v>3030</v>
      </c>
      <c r="C1272">
        <f>Inv!B1272</f>
        <v>0</v>
      </c>
      <c r="D1272">
        <f>Inv!A1272</f>
        <v>0</v>
      </c>
      <c r="E1272" t="str">
        <f>VLOOKUP($C1272,Inv!$B$3:$J$2003,2,FALSE)</f>
        <v/>
      </c>
      <c r="F1272" t="str">
        <f>VLOOKUP($C1272,Inv!$B$3:$J$2003,5,FALSE)</f>
        <v/>
      </c>
      <c r="G1272" t="str">
        <f>VLOOKUP($C1272,Inv!$B$3:$J$2003,3,FALSE)</f>
        <v/>
      </c>
      <c r="H1272">
        <f ca="1">VLOOKUP($C1272,Inv!$B$3:$J$2003,9,FALSE)</f>
        <v>0</v>
      </c>
    </row>
    <row r="1273" spans="1:8">
      <c r="A1273" t="str">
        <f>Inv!I1273</f>
        <v>J36938</v>
      </c>
      <c r="B1273">
        <v>3030</v>
      </c>
      <c r="C1273">
        <f>Inv!B1273</f>
        <v>0</v>
      </c>
      <c r="D1273">
        <f>Inv!A1273</f>
        <v>0</v>
      </c>
      <c r="E1273" t="str">
        <f>VLOOKUP($C1273,Inv!$B$3:$J$2003,2,FALSE)</f>
        <v/>
      </c>
      <c r="F1273" t="str">
        <f>VLOOKUP($C1273,Inv!$B$3:$J$2003,5,FALSE)</f>
        <v/>
      </c>
      <c r="G1273" t="str">
        <f>VLOOKUP($C1273,Inv!$B$3:$J$2003,3,FALSE)</f>
        <v/>
      </c>
      <c r="H1273">
        <f ca="1">VLOOKUP($C1273,Inv!$B$3:$J$2003,9,FALSE)</f>
        <v>0</v>
      </c>
    </row>
    <row r="1274" spans="1:8">
      <c r="A1274" t="str">
        <f>Inv!I1274</f>
        <v>J36938</v>
      </c>
      <c r="B1274">
        <v>3030</v>
      </c>
      <c r="C1274">
        <f>Inv!B1274</f>
        <v>0</v>
      </c>
      <c r="D1274">
        <f>Inv!A1274</f>
        <v>0</v>
      </c>
      <c r="E1274" t="str">
        <f>VLOOKUP($C1274,Inv!$B$3:$J$2003,2,FALSE)</f>
        <v/>
      </c>
      <c r="F1274" t="str">
        <f>VLOOKUP($C1274,Inv!$B$3:$J$2003,5,FALSE)</f>
        <v/>
      </c>
      <c r="G1274" t="str">
        <f>VLOOKUP($C1274,Inv!$B$3:$J$2003,3,FALSE)</f>
        <v/>
      </c>
      <c r="H1274">
        <f ca="1">VLOOKUP($C1274,Inv!$B$3:$J$2003,9,FALSE)</f>
        <v>0</v>
      </c>
    </row>
    <row r="1275" spans="1:8">
      <c r="A1275" t="str">
        <f>Inv!I1275</f>
        <v>J36938</v>
      </c>
      <c r="B1275">
        <v>3030</v>
      </c>
      <c r="C1275">
        <f>Inv!B1275</f>
        <v>0</v>
      </c>
      <c r="D1275">
        <f>Inv!A1275</f>
        <v>0</v>
      </c>
      <c r="E1275" t="str">
        <f>VLOOKUP($C1275,Inv!$B$3:$J$2003,2,FALSE)</f>
        <v/>
      </c>
      <c r="F1275" t="str">
        <f>VLOOKUP($C1275,Inv!$B$3:$J$2003,5,FALSE)</f>
        <v/>
      </c>
      <c r="G1275" t="str">
        <f>VLOOKUP($C1275,Inv!$B$3:$J$2003,3,FALSE)</f>
        <v/>
      </c>
      <c r="H1275">
        <f ca="1">VLOOKUP($C1275,Inv!$B$3:$J$2003,9,FALSE)</f>
        <v>0</v>
      </c>
    </row>
    <row r="1276" spans="1:8">
      <c r="A1276" t="str">
        <f>Inv!I1276</f>
        <v>J36938</v>
      </c>
      <c r="B1276">
        <v>3030</v>
      </c>
      <c r="C1276">
        <f>Inv!B1276</f>
        <v>0</v>
      </c>
      <c r="D1276">
        <f>Inv!A1276</f>
        <v>0</v>
      </c>
      <c r="E1276" t="str">
        <f>VLOOKUP($C1276,Inv!$B$3:$J$2003,2,FALSE)</f>
        <v/>
      </c>
      <c r="F1276" t="str">
        <f>VLOOKUP($C1276,Inv!$B$3:$J$2003,5,FALSE)</f>
        <v/>
      </c>
      <c r="G1276" t="str">
        <f>VLOOKUP($C1276,Inv!$B$3:$J$2003,3,FALSE)</f>
        <v/>
      </c>
      <c r="H1276">
        <f ca="1">VLOOKUP($C1276,Inv!$B$3:$J$2003,9,FALSE)</f>
        <v>0</v>
      </c>
    </row>
    <row r="1277" spans="1:8">
      <c r="A1277" t="str">
        <f>Inv!I1277</f>
        <v>J36938</v>
      </c>
      <c r="B1277">
        <v>3030</v>
      </c>
      <c r="C1277">
        <f>Inv!B1277</f>
        <v>0</v>
      </c>
      <c r="D1277">
        <f>Inv!A1277</f>
        <v>0</v>
      </c>
      <c r="E1277" t="str">
        <f>VLOOKUP($C1277,Inv!$B$3:$J$2003,2,FALSE)</f>
        <v/>
      </c>
      <c r="F1277" t="str">
        <f>VLOOKUP($C1277,Inv!$B$3:$J$2003,5,FALSE)</f>
        <v/>
      </c>
      <c r="G1277" t="str">
        <f>VLOOKUP($C1277,Inv!$B$3:$J$2003,3,FALSE)</f>
        <v/>
      </c>
      <c r="H1277">
        <f ca="1">VLOOKUP($C1277,Inv!$B$3:$J$2003,9,FALSE)</f>
        <v>0</v>
      </c>
    </row>
    <row r="1278" spans="1:8">
      <c r="A1278" t="str">
        <f>Inv!I1278</f>
        <v>J36938</v>
      </c>
      <c r="B1278">
        <v>3030</v>
      </c>
      <c r="C1278">
        <f>Inv!B1278</f>
        <v>0</v>
      </c>
      <c r="D1278">
        <f>Inv!A1278</f>
        <v>0</v>
      </c>
      <c r="E1278" t="str">
        <f>VLOOKUP($C1278,Inv!$B$3:$J$2003,2,FALSE)</f>
        <v/>
      </c>
      <c r="F1278" t="str">
        <f>VLOOKUP($C1278,Inv!$B$3:$J$2003,5,FALSE)</f>
        <v/>
      </c>
      <c r="G1278" t="str">
        <f>VLOOKUP($C1278,Inv!$B$3:$J$2003,3,FALSE)</f>
        <v/>
      </c>
      <c r="H1278">
        <f ca="1">VLOOKUP($C1278,Inv!$B$3:$J$2003,9,FALSE)</f>
        <v>0</v>
      </c>
    </row>
    <row r="1279" spans="1:8">
      <c r="A1279" t="str">
        <f>Inv!I1279</f>
        <v>J36938</v>
      </c>
      <c r="B1279">
        <v>3030</v>
      </c>
      <c r="C1279">
        <f>Inv!B1279</f>
        <v>0</v>
      </c>
      <c r="D1279">
        <f>Inv!A1279</f>
        <v>0</v>
      </c>
      <c r="E1279" t="str">
        <f>VLOOKUP($C1279,Inv!$B$3:$J$2003,2,FALSE)</f>
        <v/>
      </c>
      <c r="F1279" t="str">
        <f>VLOOKUP($C1279,Inv!$B$3:$J$2003,5,FALSE)</f>
        <v/>
      </c>
      <c r="G1279" t="str">
        <f>VLOOKUP($C1279,Inv!$B$3:$J$2003,3,FALSE)</f>
        <v/>
      </c>
      <c r="H1279">
        <f ca="1">VLOOKUP($C1279,Inv!$B$3:$J$2003,9,FALSE)</f>
        <v>0</v>
      </c>
    </row>
    <row r="1280" spans="1:8">
      <c r="A1280" t="str">
        <f>Inv!I1280</f>
        <v>J36938</v>
      </c>
      <c r="B1280">
        <v>3030</v>
      </c>
      <c r="C1280">
        <f>Inv!B1280</f>
        <v>0</v>
      </c>
      <c r="D1280">
        <f>Inv!A1280</f>
        <v>0</v>
      </c>
      <c r="E1280" t="str">
        <f>VLOOKUP($C1280,Inv!$B$3:$J$2003,2,FALSE)</f>
        <v/>
      </c>
      <c r="F1280" t="str">
        <f>VLOOKUP($C1280,Inv!$B$3:$J$2003,5,FALSE)</f>
        <v/>
      </c>
      <c r="G1280" t="str">
        <f>VLOOKUP($C1280,Inv!$B$3:$J$2003,3,FALSE)</f>
        <v/>
      </c>
      <c r="H1280">
        <f ca="1">VLOOKUP($C1280,Inv!$B$3:$J$2003,9,FALSE)</f>
        <v>0</v>
      </c>
    </row>
    <row r="1281" spans="1:8">
      <c r="A1281" t="str">
        <f>Inv!I1281</f>
        <v>J36938</v>
      </c>
      <c r="B1281">
        <v>3030</v>
      </c>
      <c r="C1281">
        <f>Inv!B1281</f>
        <v>0</v>
      </c>
      <c r="D1281">
        <f>Inv!A1281</f>
        <v>0</v>
      </c>
      <c r="E1281" t="str">
        <f>VLOOKUP($C1281,Inv!$B$3:$J$2003,2,FALSE)</f>
        <v/>
      </c>
      <c r="F1281" t="str">
        <f>VLOOKUP($C1281,Inv!$B$3:$J$2003,5,FALSE)</f>
        <v/>
      </c>
      <c r="G1281" t="str">
        <f>VLOOKUP($C1281,Inv!$B$3:$J$2003,3,FALSE)</f>
        <v/>
      </c>
      <c r="H1281">
        <f ca="1">VLOOKUP($C1281,Inv!$B$3:$J$2003,9,FALSE)</f>
        <v>0</v>
      </c>
    </row>
    <row r="1282" spans="1:8">
      <c r="A1282" t="str">
        <f>Inv!I1282</f>
        <v>J36938</v>
      </c>
      <c r="B1282">
        <v>3030</v>
      </c>
      <c r="C1282">
        <f>Inv!B1282</f>
        <v>0</v>
      </c>
      <c r="D1282">
        <f>Inv!A1282</f>
        <v>0</v>
      </c>
      <c r="E1282" t="str">
        <f>VLOOKUP($C1282,Inv!$B$3:$J$2003,2,FALSE)</f>
        <v/>
      </c>
      <c r="F1282" t="str">
        <f>VLOOKUP($C1282,Inv!$B$3:$J$2003,5,FALSE)</f>
        <v/>
      </c>
      <c r="G1282" t="str">
        <f>VLOOKUP($C1282,Inv!$B$3:$J$2003,3,FALSE)</f>
        <v/>
      </c>
      <c r="H1282">
        <f ca="1">VLOOKUP($C1282,Inv!$B$3:$J$2003,9,FALSE)</f>
        <v>0</v>
      </c>
    </row>
    <row r="1283" spans="1:8">
      <c r="A1283" t="str">
        <f>Inv!I1283</f>
        <v>J36938</v>
      </c>
      <c r="B1283">
        <v>3030</v>
      </c>
      <c r="C1283">
        <f>Inv!B1283</f>
        <v>0</v>
      </c>
      <c r="D1283">
        <f>Inv!A1283</f>
        <v>0</v>
      </c>
      <c r="E1283" t="str">
        <f>VLOOKUP($C1283,Inv!$B$3:$J$2003,2,FALSE)</f>
        <v/>
      </c>
      <c r="F1283" t="str">
        <f>VLOOKUP($C1283,Inv!$B$3:$J$2003,5,FALSE)</f>
        <v/>
      </c>
      <c r="G1283" t="str">
        <f>VLOOKUP($C1283,Inv!$B$3:$J$2003,3,FALSE)</f>
        <v/>
      </c>
      <c r="H1283">
        <f ca="1">VLOOKUP($C1283,Inv!$B$3:$J$2003,9,FALSE)</f>
        <v>0</v>
      </c>
    </row>
    <row r="1284" spans="1:8">
      <c r="A1284" t="str">
        <f>Inv!I1284</f>
        <v>J36938</v>
      </c>
      <c r="B1284">
        <v>3030</v>
      </c>
      <c r="C1284">
        <f>Inv!B1284</f>
        <v>0</v>
      </c>
      <c r="D1284">
        <f>Inv!A1284</f>
        <v>0</v>
      </c>
      <c r="E1284" t="str">
        <f>VLOOKUP($C1284,Inv!$B$3:$J$2003,2,FALSE)</f>
        <v/>
      </c>
      <c r="F1284" t="str">
        <f>VLOOKUP($C1284,Inv!$B$3:$J$2003,5,FALSE)</f>
        <v/>
      </c>
      <c r="G1284" t="str">
        <f>VLOOKUP($C1284,Inv!$B$3:$J$2003,3,FALSE)</f>
        <v/>
      </c>
      <c r="H1284">
        <f ca="1">VLOOKUP($C1284,Inv!$B$3:$J$2003,9,FALSE)</f>
        <v>0</v>
      </c>
    </row>
    <row r="1285" spans="1:8">
      <c r="A1285" t="str">
        <f>Inv!I1285</f>
        <v>J36938</v>
      </c>
      <c r="B1285">
        <v>3030</v>
      </c>
      <c r="C1285">
        <f>Inv!B1285</f>
        <v>0</v>
      </c>
      <c r="D1285">
        <f>Inv!A1285</f>
        <v>0</v>
      </c>
      <c r="E1285" t="str">
        <f>VLOOKUP($C1285,Inv!$B$3:$J$2003,2,FALSE)</f>
        <v/>
      </c>
      <c r="F1285" t="str">
        <f>VLOOKUP($C1285,Inv!$B$3:$J$2003,5,FALSE)</f>
        <v/>
      </c>
      <c r="G1285" t="str">
        <f>VLOOKUP($C1285,Inv!$B$3:$J$2003,3,FALSE)</f>
        <v/>
      </c>
      <c r="H1285">
        <f ca="1">VLOOKUP($C1285,Inv!$B$3:$J$2003,9,FALSE)</f>
        <v>0</v>
      </c>
    </row>
    <row r="1286" spans="1:8">
      <c r="A1286" t="str">
        <f>Inv!I1286</f>
        <v>J36938</v>
      </c>
      <c r="B1286">
        <v>3030</v>
      </c>
      <c r="C1286">
        <f>Inv!B1286</f>
        <v>0</v>
      </c>
      <c r="D1286">
        <f>Inv!A1286</f>
        <v>0</v>
      </c>
      <c r="E1286" t="str">
        <f>VLOOKUP($C1286,Inv!$B$3:$J$2003,2,FALSE)</f>
        <v/>
      </c>
      <c r="F1286" t="str">
        <f>VLOOKUP($C1286,Inv!$B$3:$J$2003,5,FALSE)</f>
        <v/>
      </c>
      <c r="G1286" t="str">
        <f>VLOOKUP($C1286,Inv!$B$3:$J$2003,3,FALSE)</f>
        <v/>
      </c>
      <c r="H1286">
        <f ca="1">VLOOKUP($C1286,Inv!$B$3:$J$2003,9,FALSE)</f>
        <v>0</v>
      </c>
    </row>
    <row r="1287" spans="1:8">
      <c r="A1287" t="str">
        <f>Inv!I1287</f>
        <v>J36938</v>
      </c>
      <c r="B1287">
        <v>3030</v>
      </c>
      <c r="C1287">
        <f>Inv!B1287</f>
        <v>0</v>
      </c>
      <c r="D1287">
        <f>Inv!A1287</f>
        <v>0</v>
      </c>
      <c r="E1287" t="str">
        <f>VLOOKUP($C1287,Inv!$B$3:$J$2003,2,FALSE)</f>
        <v/>
      </c>
      <c r="F1287" t="str">
        <f>VLOOKUP($C1287,Inv!$B$3:$J$2003,5,FALSE)</f>
        <v/>
      </c>
      <c r="G1287" t="str">
        <f>VLOOKUP($C1287,Inv!$B$3:$J$2003,3,FALSE)</f>
        <v/>
      </c>
      <c r="H1287">
        <f ca="1">VLOOKUP($C1287,Inv!$B$3:$J$2003,9,FALSE)</f>
        <v>0</v>
      </c>
    </row>
    <row r="1288" spans="1:8">
      <c r="A1288" t="str">
        <f>Inv!I1288</f>
        <v>J36938</v>
      </c>
      <c r="B1288">
        <v>3030</v>
      </c>
      <c r="C1288">
        <f>Inv!B1288</f>
        <v>0</v>
      </c>
      <c r="D1288">
        <f>Inv!A1288</f>
        <v>0</v>
      </c>
      <c r="E1288" t="str">
        <f>VLOOKUP($C1288,Inv!$B$3:$J$2003,2,FALSE)</f>
        <v/>
      </c>
      <c r="F1288" t="str">
        <f>VLOOKUP($C1288,Inv!$B$3:$J$2003,5,FALSE)</f>
        <v/>
      </c>
      <c r="G1288" t="str">
        <f>VLOOKUP($C1288,Inv!$B$3:$J$2003,3,FALSE)</f>
        <v/>
      </c>
      <c r="H1288">
        <f ca="1">VLOOKUP($C1288,Inv!$B$3:$J$2003,9,FALSE)</f>
        <v>0</v>
      </c>
    </row>
    <row r="1289" spans="1:8">
      <c r="A1289" t="str">
        <f>Inv!I1289</f>
        <v>J36938</v>
      </c>
      <c r="B1289">
        <v>3030</v>
      </c>
      <c r="C1289">
        <f>Inv!B1289</f>
        <v>0</v>
      </c>
      <c r="D1289">
        <f>Inv!A1289</f>
        <v>0</v>
      </c>
      <c r="E1289" t="str">
        <f>VLOOKUP($C1289,Inv!$B$3:$J$2003,2,FALSE)</f>
        <v/>
      </c>
      <c r="F1289" t="str">
        <f>VLOOKUP($C1289,Inv!$B$3:$J$2003,5,FALSE)</f>
        <v/>
      </c>
      <c r="G1289" t="str">
        <f>VLOOKUP($C1289,Inv!$B$3:$J$2003,3,FALSE)</f>
        <v/>
      </c>
      <c r="H1289">
        <f ca="1">VLOOKUP($C1289,Inv!$B$3:$J$2003,9,FALSE)</f>
        <v>0</v>
      </c>
    </row>
    <row r="1290" spans="1:8">
      <c r="A1290" t="str">
        <f>Inv!I1290</f>
        <v>J36938</v>
      </c>
      <c r="B1290">
        <v>3030</v>
      </c>
      <c r="C1290">
        <f>Inv!B1290</f>
        <v>0</v>
      </c>
      <c r="D1290">
        <f>Inv!A1290</f>
        <v>0</v>
      </c>
      <c r="E1290" t="str">
        <f>VLOOKUP($C1290,Inv!$B$3:$J$2003,2,FALSE)</f>
        <v/>
      </c>
      <c r="F1290" t="str">
        <f>VLOOKUP($C1290,Inv!$B$3:$J$2003,5,FALSE)</f>
        <v/>
      </c>
      <c r="G1290" t="str">
        <f>VLOOKUP($C1290,Inv!$B$3:$J$2003,3,FALSE)</f>
        <v/>
      </c>
      <c r="H1290">
        <f ca="1">VLOOKUP($C1290,Inv!$B$3:$J$2003,9,FALSE)</f>
        <v>0</v>
      </c>
    </row>
    <row r="1291" spans="1:8">
      <c r="A1291" t="str">
        <f>Inv!I1291</f>
        <v>J36938</v>
      </c>
      <c r="B1291">
        <v>3030</v>
      </c>
      <c r="C1291">
        <f>Inv!B1291</f>
        <v>0</v>
      </c>
      <c r="D1291">
        <f>Inv!A1291</f>
        <v>0</v>
      </c>
      <c r="E1291" t="str">
        <f>VLOOKUP($C1291,Inv!$B$3:$J$2003,2,FALSE)</f>
        <v/>
      </c>
      <c r="F1291" t="str">
        <f>VLOOKUP($C1291,Inv!$B$3:$J$2003,5,FALSE)</f>
        <v/>
      </c>
      <c r="G1291" t="str">
        <f>VLOOKUP($C1291,Inv!$B$3:$J$2003,3,FALSE)</f>
        <v/>
      </c>
      <c r="H1291">
        <f ca="1">VLOOKUP($C1291,Inv!$B$3:$J$2003,9,FALSE)</f>
        <v>0</v>
      </c>
    </row>
    <row r="1292" spans="1:8">
      <c r="A1292" t="str">
        <f>Inv!I1292</f>
        <v>J36938</v>
      </c>
      <c r="B1292">
        <v>3030</v>
      </c>
      <c r="C1292">
        <f>Inv!B1292</f>
        <v>0</v>
      </c>
      <c r="D1292">
        <f>Inv!A1292</f>
        <v>0</v>
      </c>
      <c r="E1292" t="str">
        <f>VLOOKUP($C1292,Inv!$B$3:$J$2003,2,FALSE)</f>
        <v/>
      </c>
      <c r="F1292" t="str">
        <f>VLOOKUP($C1292,Inv!$B$3:$J$2003,5,FALSE)</f>
        <v/>
      </c>
      <c r="G1292" t="str">
        <f>VLOOKUP($C1292,Inv!$B$3:$J$2003,3,FALSE)</f>
        <v/>
      </c>
      <c r="H1292">
        <f ca="1">VLOOKUP($C1292,Inv!$B$3:$J$2003,9,FALSE)</f>
        <v>0</v>
      </c>
    </row>
    <row r="1293" spans="1:8">
      <c r="A1293" t="str">
        <f>Inv!I1293</f>
        <v>J36938</v>
      </c>
      <c r="B1293">
        <v>3030</v>
      </c>
      <c r="C1293">
        <f>Inv!B1293</f>
        <v>0</v>
      </c>
      <c r="D1293">
        <f>Inv!A1293</f>
        <v>0</v>
      </c>
      <c r="E1293" t="str">
        <f>VLOOKUP($C1293,Inv!$B$3:$J$2003,2,FALSE)</f>
        <v/>
      </c>
      <c r="F1293" t="str">
        <f>VLOOKUP($C1293,Inv!$B$3:$J$2003,5,FALSE)</f>
        <v/>
      </c>
      <c r="G1293" t="str">
        <f>VLOOKUP($C1293,Inv!$B$3:$J$2003,3,FALSE)</f>
        <v/>
      </c>
      <c r="H1293">
        <f ca="1">VLOOKUP($C1293,Inv!$B$3:$J$2003,9,FALSE)</f>
        <v>0</v>
      </c>
    </row>
    <row r="1294" spans="1:8">
      <c r="A1294" t="str">
        <f>Inv!I1294</f>
        <v>J36938</v>
      </c>
      <c r="B1294">
        <v>3030</v>
      </c>
      <c r="C1294">
        <f>Inv!B1294</f>
        <v>0</v>
      </c>
      <c r="D1294">
        <f>Inv!A1294</f>
        <v>0</v>
      </c>
      <c r="E1294" t="str">
        <f>VLOOKUP($C1294,Inv!$B$3:$J$2003,2,FALSE)</f>
        <v/>
      </c>
      <c r="F1294" t="str">
        <f>VLOOKUP($C1294,Inv!$B$3:$J$2003,5,FALSE)</f>
        <v/>
      </c>
      <c r="G1294" t="str">
        <f>VLOOKUP($C1294,Inv!$B$3:$J$2003,3,FALSE)</f>
        <v/>
      </c>
      <c r="H1294">
        <f ca="1">VLOOKUP($C1294,Inv!$B$3:$J$2003,9,FALSE)</f>
        <v>0</v>
      </c>
    </row>
    <row r="1295" spans="1:8">
      <c r="A1295" t="str">
        <f>Inv!I1295</f>
        <v>J36938</v>
      </c>
      <c r="B1295">
        <v>3030</v>
      </c>
      <c r="C1295">
        <f>Inv!B1295</f>
        <v>0</v>
      </c>
      <c r="D1295">
        <f>Inv!A1295</f>
        <v>0</v>
      </c>
      <c r="E1295" t="str">
        <f>VLOOKUP($C1295,Inv!$B$3:$J$2003,2,FALSE)</f>
        <v/>
      </c>
      <c r="F1295" t="str">
        <f>VLOOKUP($C1295,Inv!$B$3:$J$2003,5,FALSE)</f>
        <v/>
      </c>
      <c r="G1295" t="str">
        <f>VLOOKUP($C1295,Inv!$B$3:$J$2003,3,FALSE)</f>
        <v/>
      </c>
      <c r="H1295">
        <f ca="1">VLOOKUP($C1295,Inv!$B$3:$J$2003,9,FALSE)</f>
        <v>0</v>
      </c>
    </row>
    <row r="1296" spans="1:8">
      <c r="A1296" t="str">
        <f>Inv!I1296</f>
        <v>J36938</v>
      </c>
      <c r="B1296">
        <v>3030</v>
      </c>
      <c r="C1296">
        <f>Inv!B1296</f>
        <v>0</v>
      </c>
      <c r="D1296">
        <f>Inv!A1296</f>
        <v>0</v>
      </c>
      <c r="E1296" t="str">
        <f>VLOOKUP($C1296,Inv!$B$3:$J$2003,2,FALSE)</f>
        <v/>
      </c>
      <c r="F1296" t="str">
        <f>VLOOKUP($C1296,Inv!$B$3:$J$2003,5,FALSE)</f>
        <v/>
      </c>
      <c r="G1296" t="str">
        <f>VLOOKUP($C1296,Inv!$B$3:$J$2003,3,FALSE)</f>
        <v/>
      </c>
      <c r="H1296">
        <f ca="1">VLOOKUP($C1296,Inv!$B$3:$J$2003,9,FALSE)</f>
        <v>0</v>
      </c>
    </row>
    <row r="1297" spans="1:8">
      <c r="A1297" t="str">
        <f>Inv!I1297</f>
        <v>J36938</v>
      </c>
      <c r="B1297">
        <v>3030</v>
      </c>
      <c r="C1297">
        <f>Inv!B1297</f>
        <v>0</v>
      </c>
      <c r="D1297">
        <f>Inv!A1297</f>
        <v>0</v>
      </c>
      <c r="E1297" t="str">
        <f>VLOOKUP($C1297,Inv!$B$3:$J$2003,2,FALSE)</f>
        <v/>
      </c>
      <c r="F1297" t="str">
        <f>VLOOKUP($C1297,Inv!$B$3:$J$2003,5,FALSE)</f>
        <v/>
      </c>
      <c r="G1297" t="str">
        <f>VLOOKUP($C1297,Inv!$B$3:$J$2003,3,FALSE)</f>
        <v/>
      </c>
      <c r="H1297">
        <f ca="1">VLOOKUP($C1297,Inv!$B$3:$J$2003,9,FALSE)</f>
        <v>0</v>
      </c>
    </row>
    <row r="1298" spans="1:8">
      <c r="A1298" t="str">
        <f>Inv!I1298</f>
        <v>J36938</v>
      </c>
      <c r="B1298">
        <v>3030</v>
      </c>
      <c r="C1298">
        <f>Inv!B1298</f>
        <v>0</v>
      </c>
      <c r="D1298">
        <f>Inv!A1298</f>
        <v>0</v>
      </c>
      <c r="E1298" t="str">
        <f>VLOOKUP($C1298,Inv!$B$3:$J$2003,2,FALSE)</f>
        <v/>
      </c>
      <c r="F1298" t="str">
        <f>VLOOKUP($C1298,Inv!$B$3:$J$2003,5,FALSE)</f>
        <v/>
      </c>
      <c r="G1298" t="str">
        <f>VLOOKUP($C1298,Inv!$B$3:$J$2003,3,FALSE)</f>
        <v/>
      </c>
      <c r="H1298">
        <f ca="1">VLOOKUP($C1298,Inv!$B$3:$J$2003,9,FALSE)</f>
        <v>0</v>
      </c>
    </row>
    <row r="1299" spans="1:8">
      <c r="A1299" t="str">
        <f>Inv!I1299</f>
        <v>J36938</v>
      </c>
      <c r="B1299">
        <v>3030</v>
      </c>
      <c r="C1299">
        <f>Inv!B1299</f>
        <v>0</v>
      </c>
      <c r="D1299">
        <f>Inv!A1299</f>
        <v>0</v>
      </c>
      <c r="E1299" t="str">
        <f>VLOOKUP($C1299,Inv!$B$3:$J$2003,2,FALSE)</f>
        <v/>
      </c>
      <c r="F1299" t="str">
        <f>VLOOKUP($C1299,Inv!$B$3:$J$2003,5,FALSE)</f>
        <v/>
      </c>
      <c r="G1299" t="str">
        <f>VLOOKUP($C1299,Inv!$B$3:$J$2003,3,FALSE)</f>
        <v/>
      </c>
      <c r="H1299">
        <f ca="1">VLOOKUP($C1299,Inv!$B$3:$J$2003,9,FALSE)</f>
        <v>0</v>
      </c>
    </row>
    <row r="1300" spans="1:8">
      <c r="A1300" t="str">
        <f>Inv!I1300</f>
        <v>J36938</v>
      </c>
      <c r="B1300">
        <v>3030</v>
      </c>
      <c r="C1300">
        <f>Inv!B1300</f>
        <v>0</v>
      </c>
      <c r="D1300">
        <f>Inv!A1300</f>
        <v>0</v>
      </c>
      <c r="E1300" t="str">
        <f>VLOOKUP($C1300,Inv!$B$3:$J$2003,2,FALSE)</f>
        <v/>
      </c>
      <c r="F1300" t="str">
        <f>VLOOKUP($C1300,Inv!$B$3:$J$2003,5,FALSE)</f>
        <v/>
      </c>
      <c r="G1300" t="str">
        <f>VLOOKUP($C1300,Inv!$B$3:$J$2003,3,FALSE)</f>
        <v/>
      </c>
      <c r="H1300">
        <f ca="1">VLOOKUP($C1300,Inv!$B$3:$J$2003,9,FALSE)</f>
        <v>0</v>
      </c>
    </row>
    <row r="1301" spans="1:8">
      <c r="A1301" t="str">
        <f>Inv!I1301</f>
        <v>J36938</v>
      </c>
      <c r="B1301">
        <v>3030</v>
      </c>
      <c r="C1301">
        <f>Inv!B1301</f>
        <v>0</v>
      </c>
      <c r="D1301">
        <f>Inv!A1301</f>
        <v>0</v>
      </c>
      <c r="E1301" t="str">
        <f>VLOOKUP($C1301,Inv!$B$3:$J$2003,2,FALSE)</f>
        <v/>
      </c>
      <c r="F1301" t="str">
        <f>VLOOKUP($C1301,Inv!$B$3:$J$2003,5,FALSE)</f>
        <v/>
      </c>
      <c r="G1301" t="str">
        <f>VLOOKUP($C1301,Inv!$B$3:$J$2003,3,FALSE)</f>
        <v/>
      </c>
      <c r="H1301">
        <f ca="1">VLOOKUP($C1301,Inv!$B$3:$J$2003,9,FALSE)</f>
        <v>0</v>
      </c>
    </row>
    <row r="1302" spans="1:8">
      <c r="A1302" t="str">
        <f>Inv!I1302</f>
        <v>J36938</v>
      </c>
      <c r="B1302">
        <v>3030</v>
      </c>
      <c r="C1302">
        <f>Inv!B1302</f>
        <v>0</v>
      </c>
      <c r="D1302">
        <f>Inv!A1302</f>
        <v>0</v>
      </c>
      <c r="E1302" t="str">
        <f>VLOOKUP($C1302,Inv!$B$3:$J$2003,2,FALSE)</f>
        <v/>
      </c>
      <c r="F1302" t="str">
        <f>VLOOKUP($C1302,Inv!$B$3:$J$2003,5,FALSE)</f>
        <v/>
      </c>
      <c r="G1302" t="str">
        <f>VLOOKUP($C1302,Inv!$B$3:$J$2003,3,FALSE)</f>
        <v/>
      </c>
      <c r="H1302">
        <f ca="1">VLOOKUP($C1302,Inv!$B$3:$J$2003,9,FALSE)</f>
        <v>0</v>
      </c>
    </row>
    <row r="1303" spans="1:8">
      <c r="A1303" t="str">
        <f>Inv!I1303</f>
        <v>J36938</v>
      </c>
      <c r="B1303">
        <v>3030</v>
      </c>
      <c r="C1303">
        <f>Inv!B1303</f>
        <v>0</v>
      </c>
      <c r="D1303">
        <f>Inv!A1303</f>
        <v>0</v>
      </c>
      <c r="E1303" t="str">
        <f>VLOOKUP($C1303,Inv!$B$3:$J$2003,2,FALSE)</f>
        <v/>
      </c>
      <c r="F1303" t="str">
        <f>VLOOKUP($C1303,Inv!$B$3:$J$2003,5,FALSE)</f>
        <v/>
      </c>
      <c r="G1303" t="str">
        <f>VLOOKUP($C1303,Inv!$B$3:$J$2003,3,FALSE)</f>
        <v/>
      </c>
      <c r="H1303">
        <f ca="1">VLOOKUP($C1303,Inv!$B$3:$J$2003,9,FALSE)</f>
        <v>0</v>
      </c>
    </row>
    <row r="1304" spans="1:8">
      <c r="A1304" t="str">
        <f>Inv!I1304</f>
        <v>J36938</v>
      </c>
      <c r="B1304">
        <v>3030</v>
      </c>
      <c r="C1304">
        <f>Inv!B1304</f>
        <v>0</v>
      </c>
      <c r="D1304">
        <f>Inv!A1304</f>
        <v>0</v>
      </c>
      <c r="E1304" t="str">
        <f>VLOOKUP($C1304,Inv!$B$3:$J$2003,2,FALSE)</f>
        <v/>
      </c>
      <c r="F1304" t="str">
        <f>VLOOKUP($C1304,Inv!$B$3:$J$2003,5,FALSE)</f>
        <v/>
      </c>
      <c r="G1304" t="str">
        <f>VLOOKUP($C1304,Inv!$B$3:$J$2003,3,FALSE)</f>
        <v/>
      </c>
      <c r="H1304">
        <f ca="1">VLOOKUP($C1304,Inv!$B$3:$J$2003,9,FALSE)</f>
        <v>0</v>
      </c>
    </row>
    <row r="1305" spans="1:8">
      <c r="A1305" t="str">
        <f>Inv!I1305</f>
        <v>J36938</v>
      </c>
      <c r="B1305">
        <v>3030</v>
      </c>
      <c r="C1305">
        <f>Inv!B1305</f>
        <v>0</v>
      </c>
      <c r="D1305">
        <f>Inv!A1305</f>
        <v>0</v>
      </c>
      <c r="E1305" t="str">
        <f>VLOOKUP($C1305,Inv!$B$3:$J$2003,2,FALSE)</f>
        <v/>
      </c>
      <c r="F1305" t="str">
        <f>VLOOKUP($C1305,Inv!$B$3:$J$2003,5,FALSE)</f>
        <v/>
      </c>
      <c r="G1305" t="str">
        <f>VLOOKUP($C1305,Inv!$B$3:$J$2003,3,FALSE)</f>
        <v/>
      </c>
      <c r="H1305">
        <f ca="1">VLOOKUP($C1305,Inv!$B$3:$J$2003,9,FALSE)</f>
        <v>0</v>
      </c>
    </row>
    <row r="1306" spans="1:8">
      <c r="A1306" t="str">
        <f>Inv!I1306</f>
        <v>J36938</v>
      </c>
      <c r="B1306">
        <v>3030</v>
      </c>
      <c r="C1306">
        <f>Inv!B1306</f>
        <v>0</v>
      </c>
      <c r="D1306">
        <f>Inv!A1306</f>
        <v>0</v>
      </c>
      <c r="E1306" t="str">
        <f>VLOOKUP($C1306,Inv!$B$3:$J$2003,2,FALSE)</f>
        <v/>
      </c>
      <c r="F1306" t="str">
        <f>VLOOKUP($C1306,Inv!$B$3:$J$2003,5,FALSE)</f>
        <v/>
      </c>
      <c r="G1306" t="str">
        <f>VLOOKUP($C1306,Inv!$B$3:$J$2003,3,FALSE)</f>
        <v/>
      </c>
      <c r="H1306">
        <f ca="1">VLOOKUP($C1306,Inv!$B$3:$J$2003,9,FALSE)</f>
        <v>0</v>
      </c>
    </row>
    <row r="1307" spans="1:8">
      <c r="A1307" t="str">
        <f>Inv!I1307</f>
        <v>J36938</v>
      </c>
      <c r="B1307">
        <v>3030</v>
      </c>
      <c r="C1307">
        <f>Inv!B1307</f>
        <v>0</v>
      </c>
      <c r="D1307">
        <f>Inv!A1307</f>
        <v>0</v>
      </c>
      <c r="E1307" t="str">
        <f>VLOOKUP($C1307,Inv!$B$3:$J$2003,2,FALSE)</f>
        <v/>
      </c>
      <c r="F1307" t="str">
        <f>VLOOKUP($C1307,Inv!$B$3:$J$2003,5,FALSE)</f>
        <v/>
      </c>
      <c r="G1307" t="str">
        <f>VLOOKUP($C1307,Inv!$B$3:$J$2003,3,FALSE)</f>
        <v/>
      </c>
      <c r="H1307">
        <f ca="1">VLOOKUP($C1307,Inv!$B$3:$J$2003,9,FALSE)</f>
        <v>0</v>
      </c>
    </row>
    <row r="1308" spans="1:8">
      <c r="A1308" t="str">
        <f>Inv!I1308</f>
        <v>J36938</v>
      </c>
      <c r="B1308">
        <v>3030</v>
      </c>
      <c r="C1308">
        <f>Inv!B1308</f>
        <v>0</v>
      </c>
      <c r="D1308">
        <f>Inv!A1308</f>
        <v>0</v>
      </c>
      <c r="E1308" t="str">
        <f>VLOOKUP($C1308,Inv!$B$3:$J$2003,2,FALSE)</f>
        <v/>
      </c>
      <c r="F1308" t="str">
        <f>VLOOKUP($C1308,Inv!$B$3:$J$2003,5,FALSE)</f>
        <v/>
      </c>
      <c r="G1308" t="str">
        <f>VLOOKUP($C1308,Inv!$B$3:$J$2003,3,FALSE)</f>
        <v/>
      </c>
      <c r="H1308">
        <f ca="1">VLOOKUP($C1308,Inv!$B$3:$J$2003,9,FALSE)</f>
        <v>0</v>
      </c>
    </row>
    <row r="1309" spans="1:8">
      <c r="A1309" t="str">
        <f>Inv!I1309</f>
        <v>J36938</v>
      </c>
      <c r="B1309">
        <v>3030</v>
      </c>
      <c r="C1309">
        <f>Inv!B1309</f>
        <v>0</v>
      </c>
      <c r="D1309">
        <f>Inv!A1309</f>
        <v>0</v>
      </c>
      <c r="E1309" t="str">
        <f>VLOOKUP($C1309,Inv!$B$3:$J$2003,2,FALSE)</f>
        <v/>
      </c>
      <c r="F1309" t="str">
        <f>VLOOKUP($C1309,Inv!$B$3:$J$2003,5,FALSE)</f>
        <v/>
      </c>
      <c r="G1309" t="str">
        <f>VLOOKUP($C1309,Inv!$B$3:$J$2003,3,FALSE)</f>
        <v/>
      </c>
      <c r="H1309">
        <f ca="1">VLOOKUP($C1309,Inv!$B$3:$J$2003,9,FALSE)</f>
        <v>0</v>
      </c>
    </row>
    <row r="1310" spans="1:8">
      <c r="A1310" t="str">
        <f>Inv!I1310</f>
        <v>J36938</v>
      </c>
      <c r="B1310">
        <v>3030</v>
      </c>
      <c r="C1310">
        <f>Inv!B1310</f>
        <v>0</v>
      </c>
      <c r="D1310">
        <f>Inv!A1310</f>
        <v>0</v>
      </c>
      <c r="E1310" t="str">
        <f>VLOOKUP($C1310,Inv!$B$3:$J$2003,2,FALSE)</f>
        <v/>
      </c>
      <c r="F1310" t="str">
        <f>VLOOKUP($C1310,Inv!$B$3:$J$2003,5,FALSE)</f>
        <v/>
      </c>
      <c r="G1310" t="str">
        <f>VLOOKUP($C1310,Inv!$B$3:$J$2003,3,FALSE)</f>
        <v/>
      </c>
      <c r="H1310">
        <f ca="1">VLOOKUP($C1310,Inv!$B$3:$J$2003,9,FALSE)</f>
        <v>0</v>
      </c>
    </row>
    <row r="1311" spans="1:8">
      <c r="A1311" t="str">
        <f>Inv!I1311</f>
        <v>J36938</v>
      </c>
      <c r="B1311">
        <v>3030</v>
      </c>
      <c r="C1311">
        <f>Inv!B1311</f>
        <v>0</v>
      </c>
      <c r="D1311">
        <f>Inv!A1311</f>
        <v>0</v>
      </c>
      <c r="E1311" t="str">
        <f>VLOOKUP($C1311,Inv!$B$3:$J$2003,2,FALSE)</f>
        <v/>
      </c>
      <c r="F1311" t="str">
        <f>VLOOKUP($C1311,Inv!$B$3:$J$2003,5,FALSE)</f>
        <v/>
      </c>
      <c r="G1311" t="str">
        <f>VLOOKUP($C1311,Inv!$B$3:$J$2003,3,FALSE)</f>
        <v/>
      </c>
      <c r="H1311">
        <f ca="1">VLOOKUP($C1311,Inv!$B$3:$J$2003,9,FALSE)</f>
        <v>0</v>
      </c>
    </row>
    <row r="1312" spans="1:8">
      <c r="A1312" t="str">
        <f>Inv!I1312</f>
        <v>J36938</v>
      </c>
      <c r="B1312">
        <v>3030</v>
      </c>
      <c r="C1312">
        <f>Inv!B1312</f>
        <v>0</v>
      </c>
      <c r="D1312">
        <f>Inv!A1312</f>
        <v>0</v>
      </c>
      <c r="E1312" t="str">
        <f>VLOOKUP($C1312,Inv!$B$3:$J$2003,2,FALSE)</f>
        <v/>
      </c>
      <c r="F1312" t="str">
        <f>VLOOKUP($C1312,Inv!$B$3:$J$2003,5,FALSE)</f>
        <v/>
      </c>
      <c r="G1312" t="str">
        <f>VLOOKUP($C1312,Inv!$B$3:$J$2003,3,FALSE)</f>
        <v/>
      </c>
      <c r="H1312">
        <f ca="1">VLOOKUP($C1312,Inv!$B$3:$J$2003,9,FALSE)</f>
        <v>0</v>
      </c>
    </row>
    <row r="1313" spans="1:8">
      <c r="A1313" t="str">
        <f>Inv!I1313</f>
        <v>J36938</v>
      </c>
      <c r="B1313">
        <v>3030</v>
      </c>
      <c r="C1313">
        <f>Inv!B1313</f>
        <v>0</v>
      </c>
      <c r="D1313">
        <f>Inv!A1313</f>
        <v>0</v>
      </c>
      <c r="E1313" t="str">
        <f>VLOOKUP($C1313,Inv!$B$3:$J$2003,2,FALSE)</f>
        <v/>
      </c>
      <c r="F1313" t="str">
        <f>VLOOKUP($C1313,Inv!$B$3:$J$2003,5,FALSE)</f>
        <v/>
      </c>
      <c r="G1313" t="str">
        <f>VLOOKUP($C1313,Inv!$B$3:$J$2003,3,FALSE)</f>
        <v/>
      </c>
      <c r="H1313">
        <f ca="1">VLOOKUP($C1313,Inv!$B$3:$J$2003,9,FALSE)</f>
        <v>0</v>
      </c>
    </row>
    <row r="1314" spans="1:8">
      <c r="A1314" t="str">
        <f>Inv!I1314</f>
        <v>J36938</v>
      </c>
      <c r="B1314">
        <v>3030</v>
      </c>
      <c r="C1314">
        <f>Inv!B1314</f>
        <v>0</v>
      </c>
      <c r="D1314">
        <f>Inv!A1314</f>
        <v>0</v>
      </c>
      <c r="E1314" t="str">
        <f>VLOOKUP($C1314,Inv!$B$3:$J$2003,2,FALSE)</f>
        <v/>
      </c>
      <c r="F1314" t="str">
        <f>VLOOKUP($C1314,Inv!$B$3:$J$2003,5,FALSE)</f>
        <v/>
      </c>
      <c r="G1314" t="str">
        <f>VLOOKUP($C1314,Inv!$B$3:$J$2003,3,FALSE)</f>
        <v/>
      </c>
      <c r="H1314">
        <f ca="1">VLOOKUP($C1314,Inv!$B$3:$J$2003,9,FALSE)</f>
        <v>0</v>
      </c>
    </row>
    <row r="1315" spans="1:8">
      <c r="A1315" t="str">
        <f>Inv!I1315</f>
        <v>J36938</v>
      </c>
      <c r="B1315">
        <v>3030</v>
      </c>
      <c r="C1315">
        <f>Inv!B1315</f>
        <v>0</v>
      </c>
      <c r="D1315">
        <f>Inv!A1315</f>
        <v>0</v>
      </c>
      <c r="E1315" t="str">
        <f>VLOOKUP($C1315,Inv!$B$3:$J$2003,2,FALSE)</f>
        <v/>
      </c>
      <c r="F1315" t="str">
        <f>VLOOKUP($C1315,Inv!$B$3:$J$2003,5,FALSE)</f>
        <v/>
      </c>
      <c r="G1315" t="str">
        <f>VLOOKUP($C1315,Inv!$B$3:$J$2003,3,FALSE)</f>
        <v/>
      </c>
      <c r="H1315">
        <f ca="1">VLOOKUP($C1315,Inv!$B$3:$J$2003,9,FALSE)</f>
        <v>0</v>
      </c>
    </row>
    <row r="1316" spans="1:8">
      <c r="A1316" t="str">
        <f>Inv!I1316</f>
        <v>J36938</v>
      </c>
      <c r="B1316">
        <v>3030</v>
      </c>
      <c r="C1316">
        <f>Inv!B1316</f>
        <v>0</v>
      </c>
      <c r="D1316">
        <f>Inv!A1316</f>
        <v>0</v>
      </c>
      <c r="E1316" t="str">
        <f>VLOOKUP($C1316,Inv!$B$3:$J$2003,2,FALSE)</f>
        <v/>
      </c>
      <c r="F1316" t="str">
        <f>VLOOKUP($C1316,Inv!$B$3:$J$2003,5,FALSE)</f>
        <v/>
      </c>
      <c r="G1316" t="str">
        <f>VLOOKUP($C1316,Inv!$B$3:$J$2003,3,FALSE)</f>
        <v/>
      </c>
      <c r="H1316">
        <f ca="1">VLOOKUP($C1316,Inv!$B$3:$J$2003,9,FALSE)</f>
        <v>0</v>
      </c>
    </row>
    <row r="1317" spans="1:8">
      <c r="A1317" t="str">
        <f>Inv!I1317</f>
        <v>J36938</v>
      </c>
      <c r="B1317">
        <v>3030</v>
      </c>
      <c r="C1317">
        <f>Inv!B1317</f>
        <v>0</v>
      </c>
      <c r="D1317">
        <f>Inv!A1317</f>
        <v>0</v>
      </c>
      <c r="E1317" t="str">
        <f>VLOOKUP($C1317,Inv!$B$3:$J$2003,2,FALSE)</f>
        <v/>
      </c>
      <c r="F1317" t="str">
        <f>VLOOKUP($C1317,Inv!$B$3:$J$2003,5,FALSE)</f>
        <v/>
      </c>
      <c r="G1317" t="str">
        <f>VLOOKUP($C1317,Inv!$B$3:$J$2003,3,FALSE)</f>
        <v/>
      </c>
      <c r="H1317">
        <f ca="1">VLOOKUP($C1317,Inv!$B$3:$J$2003,9,FALSE)</f>
        <v>0</v>
      </c>
    </row>
    <row r="1318" spans="1:8">
      <c r="A1318" t="str">
        <f>Inv!I1318</f>
        <v>J36938</v>
      </c>
      <c r="B1318">
        <v>3030</v>
      </c>
      <c r="C1318">
        <f>Inv!B1318</f>
        <v>0</v>
      </c>
      <c r="D1318">
        <f>Inv!A1318</f>
        <v>0</v>
      </c>
      <c r="E1318" t="str">
        <f>VLOOKUP($C1318,Inv!$B$3:$J$2003,2,FALSE)</f>
        <v/>
      </c>
      <c r="F1318" t="str">
        <f>VLOOKUP($C1318,Inv!$B$3:$J$2003,5,FALSE)</f>
        <v/>
      </c>
      <c r="G1318" t="str">
        <f>VLOOKUP($C1318,Inv!$B$3:$J$2003,3,FALSE)</f>
        <v/>
      </c>
      <c r="H1318">
        <f ca="1">VLOOKUP($C1318,Inv!$B$3:$J$2003,9,FALSE)</f>
        <v>0</v>
      </c>
    </row>
    <row r="1319" spans="1:8">
      <c r="A1319" t="str">
        <f>Inv!I1319</f>
        <v>J36938</v>
      </c>
      <c r="B1319">
        <v>3030</v>
      </c>
      <c r="C1319">
        <f>Inv!B1319</f>
        <v>0</v>
      </c>
      <c r="D1319">
        <f>Inv!A1319</f>
        <v>0</v>
      </c>
      <c r="E1319" t="str">
        <f>VLOOKUP($C1319,Inv!$B$3:$J$2003,2,FALSE)</f>
        <v/>
      </c>
      <c r="F1319" t="str">
        <f>VLOOKUP($C1319,Inv!$B$3:$J$2003,5,FALSE)</f>
        <v/>
      </c>
      <c r="G1319" t="str">
        <f>VLOOKUP($C1319,Inv!$B$3:$J$2003,3,FALSE)</f>
        <v/>
      </c>
      <c r="H1319">
        <f ca="1">VLOOKUP($C1319,Inv!$B$3:$J$2003,9,FALSE)</f>
        <v>0</v>
      </c>
    </row>
    <row r="1320" spans="1:8">
      <c r="A1320" t="str">
        <f>Inv!I1320</f>
        <v>J36938</v>
      </c>
      <c r="B1320">
        <v>3030</v>
      </c>
      <c r="C1320">
        <f>Inv!B1320</f>
        <v>0</v>
      </c>
      <c r="D1320">
        <f>Inv!A1320</f>
        <v>0</v>
      </c>
      <c r="E1320" t="str">
        <f>VLOOKUP($C1320,Inv!$B$3:$J$2003,2,FALSE)</f>
        <v/>
      </c>
      <c r="F1320" t="str">
        <f>VLOOKUP($C1320,Inv!$B$3:$J$2003,5,FALSE)</f>
        <v/>
      </c>
      <c r="G1320" t="str">
        <f>VLOOKUP($C1320,Inv!$B$3:$J$2003,3,FALSE)</f>
        <v/>
      </c>
      <c r="H1320">
        <f ca="1">VLOOKUP($C1320,Inv!$B$3:$J$2003,9,FALSE)</f>
        <v>0</v>
      </c>
    </row>
    <row r="1321" spans="1:8">
      <c r="A1321" t="str">
        <f>Inv!I1321</f>
        <v>J36938</v>
      </c>
      <c r="B1321">
        <v>3030</v>
      </c>
      <c r="C1321">
        <f>Inv!B1321</f>
        <v>0</v>
      </c>
      <c r="D1321">
        <f>Inv!A1321</f>
        <v>0</v>
      </c>
      <c r="E1321" t="str">
        <f>VLOOKUP($C1321,Inv!$B$3:$J$2003,2,FALSE)</f>
        <v/>
      </c>
      <c r="F1321" t="str">
        <f>VLOOKUP($C1321,Inv!$B$3:$J$2003,5,FALSE)</f>
        <v/>
      </c>
      <c r="G1321" t="str">
        <f>VLOOKUP($C1321,Inv!$B$3:$J$2003,3,FALSE)</f>
        <v/>
      </c>
      <c r="H1321">
        <f ca="1">VLOOKUP($C1321,Inv!$B$3:$J$2003,9,FALSE)</f>
        <v>0</v>
      </c>
    </row>
    <row r="1322" spans="1:8">
      <c r="A1322" t="str">
        <f>Inv!I1322</f>
        <v>J36938</v>
      </c>
      <c r="B1322">
        <v>3030</v>
      </c>
      <c r="C1322">
        <f>Inv!B1322</f>
        <v>0</v>
      </c>
      <c r="D1322">
        <f>Inv!A1322</f>
        <v>0</v>
      </c>
      <c r="E1322" t="str">
        <f>VLOOKUP($C1322,Inv!$B$3:$J$2003,2,FALSE)</f>
        <v/>
      </c>
      <c r="F1322" t="str">
        <f>VLOOKUP($C1322,Inv!$B$3:$J$2003,5,FALSE)</f>
        <v/>
      </c>
      <c r="G1322" t="str">
        <f>VLOOKUP($C1322,Inv!$B$3:$J$2003,3,FALSE)</f>
        <v/>
      </c>
      <c r="H1322">
        <f ca="1">VLOOKUP($C1322,Inv!$B$3:$J$2003,9,FALSE)</f>
        <v>0</v>
      </c>
    </row>
    <row r="1323" spans="1:8">
      <c r="A1323" t="str">
        <f>Inv!I1323</f>
        <v>J36938</v>
      </c>
      <c r="B1323">
        <v>3030</v>
      </c>
      <c r="C1323">
        <f>Inv!B1323</f>
        <v>0</v>
      </c>
      <c r="D1323">
        <f>Inv!A1323</f>
        <v>0</v>
      </c>
      <c r="E1323" t="str">
        <f>VLOOKUP($C1323,Inv!$B$3:$J$2003,2,FALSE)</f>
        <v/>
      </c>
      <c r="F1323" t="str">
        <f>VLOOKUP($C1323,Inv!$B$3:$J$2003,5,FALSE)</f>
        <v/>
      </c>
      <c r="G1323" t="str">
        <f>VLOOKUP($C1323,Inv!$B$3:$J$2003,3,FALSE)</f>
        <v/>
      </c>
      <c r="H1323">
        <f ca="1">VLOOKUP($C1323,Inv!$B$3:$J$2003,9,FALSE)</f>
        <v>0</v>
      </c>
    </row>
    <row r="1324" spans="1:8">
      <c r="A1324" t="str">
        <f>Inv!I1324</f>
        <v>J36938</v>
      </c>
      <c r="B1324">
        <v>3030</v>
      </c>
      <c r="C1324">
        <f>Inv!B1324</f>
        <v>0</v>
      </c>
      <c r="D1324">
        <f>Inv!A1324</f>
        <v>0</v>
      </c>
      <c r="E1324" t="str">
        <f>VLOOKUP($C1324,Inv!$B$3:$J$2003,2,FALSE)</f>
        <v/>
      </c>
      <c r="F1324" t="str">
        <f>VLOOKUP($C1324,Inv!$B$3:$J$2003,5,FALSE)</f>
        <v/>
      </c>
      <c r="G1324" t="str">
        <f>VLOOKUP($C1324,Inv!$B$3:$J$2003,3,FALSE)</f>
        <v/>
      </c>
      <c r="H1324">
        <f ca="1">VLOOKUP($C1324,Inv!$B$3:$J$2003,9,FALSE)</f>
        <v>0</v>
      </c>
    </row>
    <row r="1325" spans="1:8">
      <c r="A1325" t="str">
        <f>Inv!I1325</f>
        <v>J36938</v>
      </c>
      <c r="B1325">
        <v>3030</v>
      </c>
      <c r="C1325">
        <f>Inv!B1325</f>
        <v>0</v>
      </c>
      <c r="D1325">
        <f>Inv!A1325</f>
        <v>0</v>
      </c>
      <c r="E1325" t="str">
        <f>VLOOKUP($C1325,Inv!$B$3:$J$2003,2,FALSE)</f>
        <v/>
      </c>
      <c r="F1325" t="str">
        <f>VLOOKUP($C1325,Inv!$B$3:$J$2003,5,FALSE)</f>
        <v/>
      </c>
      <c r="G1325" t="str">
        <f>VLOOKUP($C1325,Inv!$B$3:$J$2003,3,FALSE)</f>
        <v/>
      </c>
      <c r="H1325">
        <f ca="1">VLOOKUP($C1325,Inv!$B$3:$J$2003,9,FALSE)</f>
        <v>0</v>
      </c>
    </row>
    <row r="1326" spans="1:8">
      <c r="A1326" t="str">
        <f>Inv!I1326</f>
        <v>J36938</v>
      </c>
      <c r="B1326">
        <v>3030</v>
      </c>
      <c r="C1326">
        <f>Inv!B1326</f>
        <v>0</v>
      </c>
      <c r="D1326">
        <f>Inv!A1326</f>
        <v>0</v>
      </c>
      <c r="E1326" t="str">
        <f>VLOOKUP($C1326,Inv!$B$3:$J$2003,2,FALSE)</f>
        <v/>
      </c>
      <c r="F1326" t="str">
        <f>VLOOKUP($C1326,Inv!$B$3:$J$2003,5,FALSE)</f>
        <v/>
      </c>
      <c r="G1326" t="str">
        <f>VLOOKUP($C1326,Inv!$B$3:$J$2003,3,FALSE)</f>
        <v/>
      </c>
      <c r="H1326">
        <f ca="1">VLOOKUP($C1326,Inv!$B$3:$J$2003,9,FALSE)</f>
        <v>0</v>
      </c>
    </row>
    <row r="1327" spans="1:8">
      <c r="A1327" t="str">
        <f>Inv!I1327</f>
        <v>J36938</v>
      </c>
      <c r="B1327">
        <v>3030</v>
      </c>
      <c r="C1327">
        <f>Inv!B1327</f>
        <v>0</v>
      </c>
      <c r="D1327">
        <f>Inv!A1327</f>
        <v>0</v>
      </c>
      <c r="E1327" t="str">
        <f>VLOOKUP($C1327,Inv!$B$3:$J$2003,2,FALSE)</f>
        <v/>
      </c>
      <c r="F1327" t="str">
        <f>VLOOKUP($C1327,Inv!$B$3:$J$2003,5,FALSE)</f>
        <v/>
      </c>
      <c r="G1327" t="str">
        <f>VLOOKUP($C1327,Inv!$B$3:$J$2003,3,FALSE)</f>
        <v/>
      </c>
      <c r="H1327">
        <f ca="1">VLOOKUP($C1327,Inv!$B$3:$J$2003,9,FALSE)</f>
        <v>0</v>
      </c>
    </row>
    <row r="1328" spans="1:8">
      <c r="A1328" t="str">
        <f>Inv!I1328</f>
        <v>J36938</v>
      </c>
      <c r="B1328">
        <v>3030</v>
      </c>
      <c r="C1328">
        <f>Inv!B1328</f>
        <v>0</v>
      </c>
      <c r="D1328">
        <f>Inv!A1328</f>
        <v>0</v>
      </c>
      <c r="E1328" t="str">
        <f>VLOOKUP($C1328,Inv!$B$3:$J$2003,2,FALSE)</f>
        <v/>
      </c>
      <c r="F1328" t="str">
        <f>VLOOKUP($C1328,Inv!$B$3:$J$2003,5,FALSE)</f>
        <v/>
      </c>
      <c r="G1328" t="str">
        <f>VLOOKUP($C1328,Inv!$B$3:$J$2003,3,FALSE)</f>
        <v/>
      </c>
      <c r="H1328">
        <f ca="1">VLOOKUP($C1328,Inv!$B$3:$J$2003,9,FALSE)</f>
        <v>0</v>
      </c>
    </row>
    <row r="1329" spans="1:8">
      <c r="A1329" t="str">
        <f>Inv!I1329</f>
        <v>J36938</v>
      </c>
      <c r="B1329">
        <v>3030</v>
      </c>
      <c r="C1329">
        <f>Inv!B1329</f>
        <v>0</v>
      </c>
      <c r="D1329">
        <f>Inv!A1329</f>
        <v>0</v>
      </c>
      <c r="E1329" t="str">
        <f>VLOOKUP($C1329,Inv!$B$3:$J$2003,2,FALSE)</f>
        <v/>
      </c>
      <c r="F1329" t="str">
        <f>VLOOKUP($C1329,Inv!$B$3:$J$2003,5,FALSE)</f>
        <v/>
      </c>
      <c r="G1329" t="str">
        <f>VLOOKUP($C1329,Inv!$B$3:$J$2003,3,FALSE)</f>
        <v/>
      </c>
      <c r="H1329">
        <f ca="1">VLOOKUP($C1329,Inv!$B$3:$J$2003,9,FALSE)</f>
        <v>0</v>
      </c>
    </row>
    <row r="1330" spans="1:8">
      <c r="A1330" t="str">
        <f>Inv!I1330</f>
        <v>J36938</v>
      </c>
      <c r="B1330">
        <v>3030</v>
      </c>
      <c r="C1330">
        <f>Inv!B1330</f>
        <v>0</v>
      </c>
      <c r="D1330">
        <f>Inv!A1330</f>
        <v>0</v>
      </c>
      <c r="E1330" t="str">
        <f>VLOOKUP($C1330,Inv!$B$3:$J$2003,2,FALSE)</f>
        <v/>
      </c>
      <c r="F1330" t="str">
        <f>VLOOKUP($C1330,Inv!$B$3:$J$2003,5,FALSE)</f>
        <v/>
      </c>
      <c r="G1330" t="str">
        <f>VLOOKUP($C1330,Inv!$B$3:$J$2003,3,FALSE)</f>
        <v/>
      </c>
      <c r="H1330">
        <f ca="1">VLOOKUP($C1330,Inv!$B$3:$J$2003,9,FALSE)</f>
        <v>0</v>
      </c>
    </row>
    <row r="1331" spans="1:8">
      <c r="A1331" t="str">
        <f>Inv!I1331</f>
        <v>J36938</v>
      </c>
      <c r="B1331">
        <v>3030</v>
      </c>
      <c r="C1331">
        <f>Inv!B1331</f>
        <v>0</v>
      </c>
      <c r="D1331">
        <f>Inv!A1331</f>
        <v>0</v>
      </c>
      <c r="E1331" t="str">
        <f>VLOOKUP($C1331,Inv!$B$3:$J$2003,2,FALSE)</f>
        <v/>
      </c>
      <c r="F1331" t="str">
        <f>VLOOKUP($C1331,Inv!$B$3:$J$2003,5,FALSE)</f>
        <v/>
      </c>
      <c r="G1331" t="str">
        <f>VLOOKUP($C1331,Inv!$B$3:$J$2003,3,FALSE)</f>
        <v/>
      </c>
      <c r="H1331">
        <f ca="1">VLOOKUP($C1331,Inv!$B$3:$J$2003,9,FALSE)</f>
        <v>0</v>
      </c>
    </row>
    <row r="1332" spans="1:8">
      <c r="A1332" t="str">
        <f>Inv!I1332</f>
        <v>J36938</v>
      </c>
      <c r="B1332">
        <v>3030</v>
      </c>
      <c r="C1332">
        <f>Inv!B1332</f>
        <v>0</v>
      </c>
      <c r="D1332">
        <f>Inv!A1332</f>
        <v>0</v>
      </c>
      <c r="E1332" t="str">
        <f>VLOOKUP($C1332,Inv!$B$3:$J$2003,2,FALSE)</f>
        <v/>
      </c>
      <c r="F1332" t="str">
        <f>VLOOKUP($C1332,Inv!$B$3:$J$2003,5,FALSE)</f>
        <v/>
      </c>
      <c r="G1332" t="str">
        <f>VLOOKUP($C1332,Inv!$B$3:$J$2003,3,FALSE)</f>
        <v/>
      </c>
      <c r="H1332">
        <f ca="1">VLOOKUP($C1332,Inv!$B$3:$J$2003,9,FALSE)</f>
        <v>0</v>
      </c>
    </row>
    <row r="1333" spans="1:8">
      <c r="A1333" t="str">
        <f>Inv!I1333</f>
        <v>J36938</v>
      </c>
      <c r="B1333">
        <v>3030</v>
      </c>
      <c r="C1333">
        <f>Inv!B1333</f>
        <v>0</v>
      </c>
      <c r="D1333">
        <f>Inv!A1333</f>
        <v>0</v>
      </c>
      <c r="E1333" t="str">
        <f>VLOOKUP($C1333,Inv!$B$3:$J$2003,2,FALSE)</f>
        <v/>
      </c>
      <c r="F1333" t="str">
        <f>VLOOKUP($C1333,Inv!$B$3:$J$2003,5,FALSE)</f>
        <v/>
      </c>
      <c r="G1333" t="str">
        <f>VLOOKUP($C1333,Inv!$B$3:$J$2003,3,FALSE)</f>
        <v/>
      </c>
      <c r="H1333">
        <f ca="1">VLOOKUP($C1333,Inv!$B$3:$J$2003,9,FALSE)</f>
        <v>0</v>
      </c>
    </row>
    <row r="1334" spans="1:8">
      <c r="A1334" t="str">
        <f>Inv!I1334</f>
        <v>J36938</v>
      </c>
      <c r="B1334">
        <v>3030</v>
      </c>
      <c r="C1334">
        <f>Inv!B1334</f>
        <v>0</v>
      </c>
      <c r="D1334">
        <f>Inv!A1334</f>
        <v>0</v>
      </c>
      <c r="E1334" t="str">
        <f>VLOOKUP($C1334,Inv!$B$3:$J$2003,2,FALSE)</f>
        <v/>
      </c>
      <c r="F1334" t="str">
        <f>VLOOKUP($C1334,Inv!$B$3:$J$2003,5,FALSE)</f>
        <v/>
      </c>
      <c r="G1334" t="str">
        <f>VLOOKUP($C1334,Inv!$B$3:$J$2003,3,FALSE)</f>
        <v/>
      </c>
      <c r="H1334">
        <f ca="1">VLOOKUP($C1334,Inv!$B$3:$J$2003,9,FALSE)</f>
        <v>0</v>
      </c>
    </row>
    <row r="1335" spans="1:8">
      <c r="A1335" t="str">
        <f>Inv!I1335</f>
        <v>J36938</v>
      </c>
      <c r="B1335">
        <v>3030</v>
      </c>
      <c r="C1335">
        <f>Inv!B1335</f>
        <v>0</v>
      </c>
      <c r="D1335">
        <f>Inv!A1335</f>
        <v>0</v>
      </c>
      <c r="E1335" t="str">
        <f>VLOOKUP($C1335,Inv!$B$3:$J$2003,2,FALSE)</f>
        <v/>
      </c>
      <c r="F1335" t="str">
        <f>VLOOKUP($C1335,Inv!$B$3:$J$2003,5,FALSE)</f>
        <v/>
      </c>
      <c r="G1335" t="str">
        <f>VLOOKUP($C1335,Inv!$B$3:$J$2003,3,FALSE)</f>
        <v/>
      </c>
      <c r="H1335">
        <f ca="1">VLOOKUP($C1335,Inv!$B$3:$J$2003,9,FALSE)</f>
        <v>0</v>
      </c>
    </row>
    <row r="1336" spans="1:8">
      <c r="A1336" t="str">
        <f>Inv!I1336</f>
        <v>J36938</v>
      </c>
      <c r="B1336">
        <v>3030</v>
      </c>
      <c r="C1336">
        <f>Inv!B1336</f>
        <v>0</v>
      </c>
      <c r="D1336">
        <f>Inv!A1336</f>
        <v>0</v>
      </c>
      <c r="E1336" t="str">
        <f>VLOOKUP($C1336,Inv!$B$3:$J$2003,2,FALSE)</f>
        <v/>
      </c>
      <c r="F1336" t="str">
        <f>VLOOKUP($C1336,Inv!$B$3:$J$2003,5,FALSE)</f>
        <v/>
      </c>
      <c r="G1336" t="str">
        <f>VLOOKUP($C1336,Inv!$B$3:$J$2003,3,FALSE)</f>
        <v/>
      </c>
      <c r="H1336">
        <f ca="1">VLOOKUP($C1336,Inv!$B$3:$J$2003,9,FALSE)</f>
        <v>0</v>
      </c>
    </row>
    <row r="1337" spans="1:8">
      <c r="A1337" t="str">
        <f>Inv!I1337</f>
        <v>J36938</v>
      </c>
      <c r="B1337">
        <v>3030</v>
      </c>
      <c r="C1337">
        <f>Inv!B1337</f>
        <v>0</v>
      </c>
      <c r="D1337">
        <f>Inv!A1337</f>
        <v>0</v>
      </c>
      <c r="E1337" t="str">
        <f>VLOOKUP($C1337,Inv!$B$3:$J$2003,2,FALSE)</f>
        <v/>
      </c>
      <c r="F1337" t="str">
        <f>VLOOKUP($C1337,Inv!$B$3:$J$2003,5,FALSE)</f>
        <v/>
      </c>
      <c r="G1337" t="str">
        <f>VLOOKUP($C1337,Inv!$B$3:$J$2003,3,FALSE)</f>
        <v/>
      </c>
      <c r="H1337">
        <f ca="1">VLOOKUP($C1337,Inv!$B$3:$J$2003,9,FALSE)</f>
        <v>0</v>
      </c>
    </row>
    <row r="1338" spans="1:8">
      <c r="A1338" t="str">
        <f>Inv!I1338</f>
        <v>J36938</v>
      </c>
      <c r="B1338">
        <v>3030</v>
      </c>
      <c r="C1338">
        <f>Inv!B1338</f>
        <v>0</v>
      </c>
      <c r="D1338">
        <f>Inv!A1338</f>
        <v>0</v>
      </c>
      <c r="E1338" t="str">
        <f>VLOOKUP($C1338,Inv!$B$3:$J$2003,2,FALSE)</f>
        <v/>
      </c>
      <c r="F1338" t="str">
        <f>VLOOKUP($C1338,Inv!$B$3:$J$2003,5,FALSE)</f>
        <v/>
      </c>
      <c r="G1338" t="str">
        <f>VLOOKUP($C1338,Inv!$B$3:$J$2003,3,FALSE)</f>
        <v/>
      </c>
      <c r="H1338">
        <f ca="1">VLOOKUP($C1338,Inv!$B$3:$J$2003,9,FALSE)</f>
        <v>0</v>
      </c>
    </row>
    <row r="1339" spans="1:8">
      <c r="A1339" t="str">
        <f>Inv!I1339</f>
        <v>J36938</v>
      </c>
      <c r="B1339">
        <v>3030</v>
      </c>
      <c r="C1339">
        <f>Inv!B1339</f>
        <v>0</v>
      </c>
      <c r="D1339">
        <f>Inv!A1339</f>
        <v>0</v>
      </c>
      <c r="E1339" t="str">
        <f>VLOOKUP($C1339,Inv!$B$3:$J$2003,2,FALSE)</f>
        <v/>
      </c>
      <c r="F1339" t="str">
        <f>VLOOKUP($C1339,Inv!$B$3:$J$2003,5,FALSE)</f>
        <v/>
      </c>
      <c r="G1339" t="str">
        <f>VLOOKUP($C1339,Inv!$B$3:$J$2003,3,FALSE)</f>
        <v/>
      </c>
      <c r="H1339">
        <f ca="1">VLOOKUP($C1339,Inv!$B$3:$J$2003,9,FALSE)</f>
        <v>0</v>
      </c>
    </row>
    <row r="1340" spans="1:8">
      <c r="A1340" t="str">
        <f>Inv!I1340</f>
        <v>J36938</v>
      </c>
      <c r="B1340">
        <v>3030</v>
      </c>
      <c r="C1340">
        <f>Inv!B1340</f>
        <v>0</v>
      </c>
      <c r="D1340">
        <f>Inv!A1340</f>
        <v>0</v>
      </c>
      <c r="E1340" t="str">
        <f>VLOOKUP($C1340,Inv!$B$3:$J$2003,2,FALSE)</f>
        <v/>
      </c>
      <c r="F1340" t="str">
        <f>VLOOKUP($C1340,Inv!$B$3:$J$2003,5,FALSE)</f>
        <v/>
      </c>
      <c r="G1340" t="str">
        <f>VLOOKUP($C1340,Inv!$B$3:$J$2003,3,FALSE)</f>
        <v/>
      </c>
      <c r="H1340">
        <f ca="1">VLOOKUP($C1340,Inv!$B$3:$J$2003,9,FALSE)</f>
        <v>0</v>
      </c>
    </row>
    <row r="1341" spans="1:8">
      <c r="A1341" t="str">
        <f>Inv!I1341</f>
        <v>J36938</v>
      </c>
      <c r="B1341">
        <v>3030</v>
      </c>
      <c r="C1341">
        <f>Inv!B1341</f>
        <v>0</v>
      </c>
      <c r="D1341">
        <f>Inv!A1341</f>
        <v>0</v>
      </c>
      <c r="E1341" t="str">
        <f>VLOOKUP($C1341,Inv!$B$3:$J$2003,2,FALSE)</f>
        <v/>
      </c>
      <c r="F1341" t="str">
        <f>VLOOKUP($C1341,Inv!$B$3:$J$2003,5,FALSE)</f>
        <v/>
      </c>
      <c r="G1341" t="str">
        <f>VLOOKUP($C1341,Inv!$B$3:$J$2003,3,FALSE)</f>
        <v/>
      </c>
      <c r="H1341">
        <f ca="1">VLOOKUP($C1341,Inv!$B$3:$J$2003,9,FALSE)</f>
        <v>0</v>
      </c>
    </row>
    <row r="1342" spans="1:8">
      <c r="A1342" t="str">
        <f>Inv!I1342</f>
        <v>J36938</v>
      </c>
      <c r="B1342">
        <v>3030</v>
      </c>
      <c r="C1342">
        <f>Inv!B1342</f>
        <v>0</v>
      </c>
      <c r="D1342">
        <f>Inv!A1342</f>
        <v>0</v>
      </c>
      <c r="E1342" t="str">
        <f>VLOOKUP($C1342,Inv!$B$3:$J$2003,2,FALSE)</f>
        <v/>
      </c>
      <c r="F1342" t="str">
        <f>VLOOKUP($C1342,Inv!$B$3:$J$2003,5,FALSE)</f>
        <v/>
      </c>
      <c r="G1342" t="str">
        <f>VLOOKUP($C1342,Inv!$B$3:$J$2003,3,FALSE)</f>
        <v/>
      </c>
      <c r="H1342">
        <f ca="1">VLOOKUP($C1342,Inv!$B$3:$J$2003,9,FALSE)</f>
        <v>0</v>
      </c>
    </row>
    <row r="1343" spans="1:8">
      <c r="A1343" t="str">
        <f>Inv!I1343</f>
        <v>J36938</v>
      </c>
      <c r="B1343">
        <v>3030</v>
      </c>
      <c r="C1343">
        <f>Inv!B1343</f>
        <v>0</v>
      </c>
      <c r="D1343">
        <f>Inv!A1343</f>
        <v>0</v>
      </c>
      <c r="E1343" t="str">
        <f>VLOOKUP($C1343,Inv!$B$3:$J$2003,2,FALSE)</f>
        <v/>
      </c>
      <c r="F1343" t="str">
        <f>VLOOKUP($C1343,Inv!$B$3:$J$2003,5,FALSE)</f>
        <v/>
      </c>
      <c r="G1343" t="str">
        <f>VLOOKUP($C1343,Inv!$B$3:$J$2003,3,FALSE)</f>
        <v/>
      </c>
      <c r="H1343">
        <f ca="1">VLOOKUP($C1343,Inv!$B$3:$J$2003,9,FALSE)</f>
        <v>0</v>
      </c>
    </row>
    <row r="1344" spans="1:8">
      <c r="A1344" t="str">
        <f>Inv!I1344</f>
        <v>J36938</v>
      </c>
      <c r="B1344">
        <v>3030</v>
      </c>
      <c r="C1344">
        <f>Inv!B1344</f>
        <v>0</v>
      </c>
      <c r="D1344">
        <f>Inv!A1344</f>
        <v>0</v>
      </c>
      <c r="E1344" t="str">
        <f>VLOOKUP($C1344,Inv!$B$3:$J$2003,2,FALSE)</f>
        <v/>
      </c>
      <c r="F1344" t="str">
        <f>VLOOKUP($C1344,Inv!$B$3:$J$2003,5,FALSE)</f>
        <v/>
      </c>
      <c r="G1344" t="str">
        <f>VLOOKUP($C1344,Inv!$B$3:$J$2003,3,FALSE)</f>
        <v/>
      </c>
      <c r="H1344">
        <f ca="1">VLOOKUP($C1344,Inv!$B$3:$J$2003,9,FALSE)</f>
        <v>0</v>
      </c>
    </row>
    <row r="1345" spans="1:8">
      <c r="A1345" t="str">
        <f>Inv!I1345</f>
        <v>J36938</v>
      </c>
      <c r="B1345">
        <v>3030</v>
      </c>
      <c r="C1345">
        <f>Inv!B1345</f>
        <v>0</v>
      </c>
      <c r="D1345">
        <f>Inv!A1345</f>
        <v>0</v>
      </c>
      <c r="E1345" t="str">
        <f>VLOOKUP($C1345,Inv!$B$3:$J$2003,2,FALSE)</f>
        <v/>
      </c>
      <c r="F1345" t="str">
        <f>VLOOKUP($C1345,Inv!$B$3:$J$2003,5,FALSE)</f>
        <v/>
      </c>
      <c r="G1345" t="str">
        <f>VLOOKUP($C1345,Inv!$B$3:$J$2003,3,FALSE)</f>
        <v/>
      </c>
      <c r="H1345">
        <f ca="1">VLOOKUP($C1345,Inv!$B$3:$J$2003,9,FALSE)</f>
        <v>0</v>
      </c>
    </row>
    <row r="1346" spans="1:8">
      <c r="A1346" t="str">
        <f>Inv!I1346</f>
        <v>J36938</v>
      </c>
      <c r="B1346">
        <v>3030</v>
      </c>
      <c r="C1346">
        <f>Inv!B1346</f>
        <v>0</v>
      </c>
      <c r="D1346">
        <f>Inv!A1346</f>
        <v>0</v>
      </c>
      <c r="E1346" t="str">
        <f>VLOOKUP($C1346,Inv!$B$3:$J$2003,2,FALSE)</f>
        <v/>
      </c>
      <c r="F1346" t="str">
        <f>VLOOKUP($C1346,Inv!$B$3:$J$2003,5,FALSE)</f>
        <v/>
      </c>
      <c r="G1346" t="str">
        <f>VLOOKUP($C1346,Inv!$B$3:$J$2003,3,FALSE)</f>
        <v/>
      </c>
      <c r="H1346">
        <f ca="1">VLOOKUP($C1346,Inv!$B$3:$J$2003,9,FALSE)</f>
        <v>0</v>
      </c>
    </row>
    <row r="1347" spans="1:8">
      <c r="A1347" t="str">
        <f>Inv!I1347</f>
        <v>J36938</v>
      </c>
      <c r="B1347">
        <v>3030</v>
      </c>
      <c r="C1347">
        <f>Inv!B1347</f>
        <v>0</v>
      </c>
      <c r="D1347">
        <f>Inv!A1347</f>
        <v>0</v>
      </c>
      <c r="E1347" t="str">
        <f>VLOOKUP($C1347,Inv!$B$3:$J$2003,2,FALSE)</f>
        <v/>
      </c>
      <c r="F1347" t="str">
        <f>VLOOKUP($C1347,Inv!$B$3:$J$2003,5,FALSE)</f>
        <v/>
      </c>
      <c r="G1347" t="str">
        <f>VLOOKUP($C1347,Inv!$B$3:$J$2003,3,FALSE)</f>
        <v/>
      </c>
      <c r="H1347">
        <f ca="1">VLOOKUP($C1347,Inv!$B$3:$J$2003,9,FALSE)</f>
        <v>0</v>
      </c>
    </row>
    <row r="1348" spans="1:8">
      <c r="A1348" t="str">
        <f>Inv!I1348</f>
        <v>J36938</v>
      </c>
      <c r="B1348">
        <v>3030</v>
      </c>
      <c r="C1348">
        <f>Inv!B1348</f>
        <v>0</v>
      </c>
      <c r="D1348">
        <f>Inv!A1348</f>
        <v>0</v>
      </c>
      <c r="E1348" t="str">
        <f>VLOOKUP($C1348,Inv!$B$3:$J$2003,2,FALSE)</f>
        <v/>
      </c>
      <c r="F1348" t="str">
        <f>VLOOKUP($C1348,Inv!$B$3:$J$2003,5,FALSE)</f>
        <v/>
      </c>
      <c r="G1348" t="str">
        <f>VLOOKUP($C1348,Inv!$B$3:$J$2003,3,FALSE)</f>
        <v/>
      </c>
      <c r="H1348">
        <f ca="1">VLOOKUP($C1348,Inv!$B$3:$J$2003,9,FALSE)</f>
        <v>0</v>
      </c>
    </row>
    <row r="1349" spans="1:8">
      <c r="A1349" t="str">
        <f>Inv!I1349</f>
        <v>J36938</v>
      </c>
      <c r="B1349">
        <v>3030</v>
      </c>
      <c r="C1349">
        <f>Inv!B1349</f>
        <v>0</v>
      </c>
      <c r="D1349">
        <f>Inv!A1349</f>
        <v>0</v>
      </c>
      <c r="E1349" t="str">
        <f>VLOOKUP($C1349,Inv!$B$3:$J$2003,2,FALSE)</f>
        <v/>
      </c>
      <c r="F1349" t="str">
        <f>VLOOKUP($C1349,Inv!$B$3:$J$2003,5,FALSE)</f>
        <v/>
      </c>
      <c r="G1349" t="str">
        <f>VLOOKUP($C1349,Inv!$B$3:$J$2003,3,FALSE)</f>
        <v/>
      </c>
      <c r="H1349">
        <f ca="1">VLOOKUP($C1349,Inv!$B$3:$J$2003,9,FALSE)</f>
        <v>0</v>
      </c>
    </row>
    <row r="1350" spans="1:8">
      <c r="A1350" t="str">
        <f>Inv!I1350</f>
        <v>J36938</v>
      </c>
      <c r="B1350">
        <v>3030</v>
      </c>
      <c r="C1350">
        <f>Inv!B1350</f>
        <v>0</v>
      </c>
      <c r="D1350">
        <f>Inv!A1350</f>
        <v>0</v>
      </c>
      <c r="E1350" t="str">
        <f>VLOOKUP($C1350,Inv!$B$3:$J$2003,2,FALSE)</f>
        <v/>
      </c>
      <c r="F1350" t="str">
        <f>VLOOKUP($C1350,Inv!$B$3:$J$2003,5,FALSE)</f>
        <v/>
      </c>
      <c r="G1350" t="str">
        <f>VLOOKUP($C1350,Inv!$B$3:$J$2003,3,FALSE)</f>
        <v/>
      </c>
      <c r="H1350">
        <f ca="1">VLOOKUP($C1350,Inv!$B$3:$J$2003,9,FALSE)</f>
        <v>0</v>
      </c>
    </row>
    <row r="1351" spans="1:8">
      <c r="A1351" t="str">
        <f>Inv!I1351</f>
        <v>J36938</v>
      </c>
      <c r="B1351">
        <v>3030</v>
      </c>
      <c r="C1351">
        <f>Inv!B1351</f>
        <v>0</v>
      </c>
      <c r="D1351">
        <f>Inv!A1351</f>
        <v>0</v>
      </c>
      <c r="E1351" t="str">
        <f>VLOOKUP($C1351,Inv!$B$3:$J$2003,2,FALSE)</f>
        <v/>
      </c>
      <c r="F1351" t="str">
        <f>VLOOKUP($C1351,Inv!$B$3:$J$2003,5,FALSE)</f>
        <v/>
      </c>
      <c r="G1351" t="str">
        <f>VLOOKUP($C1351,Inv!$B$3:$J$2003,3,FALSE)</f>
        <v/>
      </c>
      <c r="H1351">
        <f ca="1">VLOOKUP($C1351,Inv!$B$3:$J$2003,9,FALSE)</f>
        <v>0</v>
      </c>
    </row>
    <row r="1352" spans="1:8">
      <c r="A1352" t="str">
        <f>Inv!I1352</f>
        <v>J36938</v>
      </c>
      <c r="B1352">
        <v>3030</v>
      </c>
      <c r="C1352">
        <f>Inv!B1352</f>
        <v>0</v>
      </c>
      <c r="D1352">
        <f>Inv!A1352</f>
        <v>0</v>
      </c>
      <c r="E1352" t="str">
        <f>VLOOKUP($C1352,Inv!$B$3:$J$2003,2,FALSE)</f>
        <v/>
      </c>
      <c r="F1352" t="str">
        <f>VLOOKUP($C1352,Inv!$B$3:$J$2003,5,FALSE)</f>
        <v/>
      </c>
      <c r="G1352" t="str">
        <f>VLOOKUP($C1352,Inv!$B$3:$J$2003,3,FALSE)</f>
        <v/>
      </c>
      <c r="H1352">
        <f ca="1">VLOOKUP($C1352,Inv!$B$3:$J$2003,9,FALSE)</f>
        <v>0</v>
      </c>
    </row>
    <row r="1353" spans="1:8">
      <c r="A1353" t="str">
        <f>Inv!I1353</f>
        <v>J36938</v>
      </c>
      <c r="B1353">
        <v>3030</v>
      </c>
      <c r="C1353">
        <f>Inv!B1353</f>
        <v>0</v>
      </c>
      <c r="D1353">
        <f>Inv!A1353</f>
        <v>0</v>
      </c>
      <c r="E1353" t="str">
        <f>VLOOKUP($C1353,Inv!$B$3:$J$2003,2,FALSE)</f>
        <v/>
      </c>
      <c r="F1353" t="str">
        <f>VLOOKUP($C1353,Inv!$B$3:$J$2003,5,FALSE)</f>
        <v/>
      </c>
      <c r="G1353" t="str">
        <f>VLOOKUP($C1353,Inv!$B$3:$J$2003,3,FALSE)</f>
        <v/>
      </c>
      <c r="H1353">
        <f ca="1">VLOOKUP($C1353,Inv!$B$3:$J$2003,9,FALSE)</f>
        <v>0</v>
      </c>
    </row>
    <row r="1354" spans="1:8">
      <c r="A1354" t="str">
        <f>Inv!I1354</f>
        <v>J36938</v>
      </c>
      <c r="B1354">
        <v>3030</v>
      </c>
      <c r="C1354">
        <f>Inv!B1354</f>
        <v>0</v>
      </c>
      <c r="D1354">
        <f>Inv!A1354</f>
        <v>0</v>
      </c>
      <c r="E1354" t="str">
        <f>VLOOKUP($C1354,Inv!$B$3:$J$2003,2,FALSE)</f>
        <v/>
      </c>
      <c r="F1354" t="str">
        <f>VLOOKUP($C1354,Inv!$B$3:$J$2003,5,FALSE)</f>
        <v/>
      </c>
      <c r="G1354" t="str">
        <f>VLOOKUP($C1354,Inv!$B$3:$J$2003,3,FALSE)</f>
        <v/>
      </c>
      <c r="H1354">
        <f ca="1">VLOOKUP($C1354,Inv!$B$3:$J$2003,9,FALSE)</f>
        <v>0</v>
      </c>
    </row>
    <row r="1355" spans="1:8">
      <c r="A1355" t="str">
        <f>Inv!I1355</f>
        <v>J36938</v>
      </c>
      <c r="B1355">
        <v>3030</v>
      </c>
      <c r="C1355">
        <f>Inv!B1355</f>
        <v>0</v>
      </c>
      <c r="D1355">
        <f>Inv!A1355</f>
        <v>0</v>
      </c>
      <c r="E1355" t="str">
        <f>VLOOKUP($C1355,Inv!$B$3:$J$2003,2,FALSE)</f>
        <v/>
      </c>
      <c r="F1355" t="str">
        <f>VLOOKUP($C1355,Inv!$B$3:$J$2003,5,FALSE)</f>
        <v/>
      </c>
      <c r="G1355" t="str">
        <f>VLOOKUP($C1355,Inv!$B$3:$J$2003,3,FALSE)</f>
        <v/>
      </c>
      <c r="H1355">
        <f ca="1">VLOOKUP($C1355,Inv!$B$3:$J$2003,9,FALSE)</f>
        <v>0</v>
      </c>
    </row>
    <row r="1356" spans="1:8">
      <c r="A1356" t="str">
        <f>Inv!I1356</f>
        <v>J36938</v>
      </c>
      <c r="B1356">
        <v>3030</v>
      </c>
      <c r="C1356">
        <f>Inv!B1356</f>
        <v>0</v>
      </c>
      <c r="D1356">
        <f>Inv!A1356</f>
        <v>0</v>
      </c>
      <c r="E1356" t="str">
        <f>VLOOKUP($C1356,Inv!$B$3:$J$2003,2,FALSE)</f>
        <v/>
      </c>
      <c r="F1356" t="str">
        <f>VLOOKUP($C1356,Inv!$B$3:$J$2003,5,FALSE)</f>
        <v/>
      </c>
      <c r="G1356" t="str">
        <f>VLOOKUP($C1356,Inv!$B$3:$J$2003,3,FALSE)</f>
        <v/>
      </c>
      <c r="H1356">
        <f ca="1">VLOOKUP($C1356,Inv!$B$3:$J$2003,9,FALSE)</f>
        <v>0</v>
      </c>
    </row>
    <row r="1357" spans="1:8">
      <c r="A1357" t="str">
        <f>Inv!I1357</f>
        <v>J36938</v>
      </c>
      <c r="B1357">
        <v>3030</v>
      </c>
      <c r="C1357">
        <f>Inv!B1357</f>
        <v>0</v>
      </c>
      <c r="D1357">
        <f>Inv!A1357</f>
        <v>0</v>
      </c>
      <c r="E1357" t="str">
        <f>VLOOKUP($C1357,Inv!$B$3:$J$2003,2,FALSE)</f>
        <v/>
      </c>
      <c r="F1357" t="str">
        <f>VLOOKUP($C1357,Inv!$B$3:$J$2003,5,FALSE)</f>
        <v/>
      </c>
      <c r="G1357" t="str">
        <f>VLOOKUP($C1357,Inv!$B$3:$J$2003,3,FALSE)</f>
        <v/>
      </c>
      <c r="H1357">
        <f ca="1">VLOOKUP($C1357,Inv!$B$3:$J$2003,9,FALSE)</f>
        <v>0</v>
      </c>
    </row>
    <row r="1358" spans="1:8">
      <c r="A1358" t="str">
        <f>Inv!I1358</f>
        <v>J36938</v>
      </c>
      <c r="B1358">
        <v>3030</v>
      </c>
      <c r="C1358">
        <f>Inv!B1358</f>
        <v>0</v>
      </c>
      <c r="D1358">
        <f>Inv!A1358</f>
        <v>0</v>
      </c>
      <c r="E1358" t="str">
        <f>VLOOKUP($C1358,Inv!$B$3:$J$2003,2,FALSE)</f>
        <v/>
      </c>
      <c r="F1358" t="str">
        <f>VLOOKUP($C1358,Inv!$B$3:$J$2003,5,FALSE)</f>
        <v/>
      </c>
      <c r="G1358" t="str">
        <f>VLOOKUP($C1358,Inv!$B$3:$J$2003,3,FALSE)</f>
        <v/>
      </c>
      <c r="H1358">
        <f ca="1">VLOOKUP($C1358,Inv!$B$3:$J$2003,9,FALSE)</f>
        <v>0</v>
      </c>
    </row>
    <row r="1359" spans="1:8">
      <c r="A1359" t="str">
        <f>Inv!I1359</f>
        <v>J36938</v>
      </c>
      <c r="B1359">
        <v>3030</v>
      </c>
      <c r="C1359">
        <f>Inv!B1359</f>
        <v>0</v>
      </c>
      <c r="D1359">
        <f>Inv!A1359</f>
        <v>0</v>
      </c>
      <c r="E1359" t="str">
        <f>VLOOKUP($C1359,Inv!$B$3:$J$2003,2,FALSE)</f>
        <v/>
      </c>
      <c r="F1359" t="str">
        <f>VLOOKUP($C1359,Inv!$B$3:$J$2003,5,FALSE)</f>
        <v/>
      </c>
      <c r="G1359" t="str">
        <f>VLOOKUP($C1359,Inv!$B$3:$J$2003,3,FALSE)</f>
        <v/>
      </c>
      <c r="H1359">
        <f ca="1">VLOOKUP($C1359,Inv!$B$3:$J$2003,9,FALSE)</f>
        <v>0</v>
      </c>
    </row>
    <row r="1360" spans="1:8">
      <c r="A1360" t="str">
        <f>Inv!I1360</f>
        <v>J36938</v>
      </c>
      <c r="B1360">
        <v>3030</v>
      </c>
      <c r="C1360">
        <f>Inv!B1360</f>
        <v>0</v>
      </c>
      <c r="D1360">
        <f>Inv!A1360</f>
        <v>0</v>
      </c>
      <c r="E1360" t="str">
        <f>VLOOKUP($C1360,Inv!$B$3:$J$2003,2,FALSE)</f>
        <v/>
      </c>
      <c r="F1360" t="str">
        <f>VLOOKUP($C1360,Inv!$B$3:$J$2003,5,FALSE)</f>
        <v/>
      </c>
      <c r="G1360" t="str">
        <f>VLOOKUP($C1360,Inv!$B$3:$J$2003,3,FALSE)</f>
        <v/>
      </c>
      <c r="H1360">
        <f ca="1">VLOOKUP($C1360,Inv!$B$3:$J$2003,9,FALSE)</f>
        <v>0</v>
      </c>
    </row>
    <row r="1361" spans="1:8">
      <c r="A1361" t="str">
        <f>Inv!I1361</f>
        <v>J36938</v>
      </c>
      <c r="B1361">
        <v>3030</v>
      </c>
      <c r="C1361">
        <f>Inv!B1361</f>
        <v>0</v>
      </c>
      <c r="D1361">
        <f>Inv!A1361</f>
        <v>0</v>
      </c>
      <c r="E1361" t="str">
        <f>VLOOKUP($C1361,Inv!$B$3:$J$2003,2,FALSE)</f>
        <v/>
      </c>
      <c r="F1361" t="str">
        <f>VLOOKUP($C1361,Inv!$B$3:$J$2003,5,FALSE)</f>
        <v/>
      </c>
      <c r="G1361" t="str">
        <f>VLOOKUP($C1361,Inv!$B$3:$J$2003,3,FALSE)</f>
        <v/>
      </c>
      <c r="H1361">
        <f ca="1">VLOOKUP($C1361,Inv!$B$3:$J$2003,9,FALSE)</f>
        <v>0</v>
      </c>
    </row>
    <row r="1362" spans="1:8">
      <c r="A1362" t="str">
        <f>Inv!I1362</f>
        <v>J36938</v>
      </c>
      <c r="B1362">
        <v>3030</v>
      </c>
      <c r="C1362">
        <f>Inv!B1362</f>
        <v>0</v>
      </c>
      <c r="D1362">
        <f>Inv!A1362</f>
        <v>0</v>
      </c>
      <c r="E1362" t="str">
        <f>VLOOKUP($C1362,Inv!$B$3:$J$2003,2,FALSE)</f>
        <v/>
      </c>
      <c r="F1362" t="str">
        <f>VLOOKUP($C1362,Inv!$B$3:$J$2003,5,FALSE)</f>
        <v/>
      </c>
      <c r="G1362" t="str">
        <f>VLOOKUP($C1362,Inv!$B$3:$J$2003,3,FALSE)</f>
        <v/>
      </c>
      <c r="H1362">
        <f ca="1">VLOOKUP($C1362,Inv!$B$3:$J$2003,9,FALSE)</f>
        <v>0</v>
      </c>
    </row>
    <row r="1363" spans="1:8">
      <c r="A1363" t="str">
        <f>Inv!I1363</f>
        <v>J36938</v>
      </c>
      <c r="B1363">
        <v>3030</v>
      </c>
      <c r="C1363">
        <f>Inv!B1363</f>
        <v>0</v>
      </c>
      <c r="D1363">
        <f>Inv!A1363</f>
        <v>0</v>
      </c>
      <c r="E1363" t="str">
        <f>VLOOKUP($C1363,Inv!$B$3:$J$2003,2,FALSE)</f>
        <v/>
      </c>
      <c r="F1363" t="str">
        <f>VLOOKUP($C1363,Inv!$B$3:$J$2003,5,FALSE)</f>
        <v/>
      </c>
      <c r="G1363" t="str">
        <f>VLOOKUP($C1363,Inv!$B$3:$J$2003,3,FALSE)</f>
        <v/>
      </c>
      <c r="H1363">
        <f ca="1">VLOOKUP($C1363,Inv!$B$3:$J$2003,9,FALSE)</f>
        <v>0</v>
      </c>
    </row>
    <row r="1364" spans="1:8">
      <c r="A1364" t="str">
        <f>Inv!I1364</f>
        <v>J36938</v>
      </c>
      <c r="B1364">
        <v>3030</v>
      </c>
      <c r="C1364">
        <f>Inv!B1364</f>
        <v>0</v>
      </c>
      <c r="D1364">
        <f>Inv!A1364</f>
        <v>0</v>
      </c>
      <c r="E1364" t="str">
        <f>VLOOKUP($C1364,Inv!$B$3:$J$2003,2,FALSE)</f>
        <v/>
      </c>
      <c r="F1364" t="str">
        <f>VLOOKUP($C1364,Inv!$B$3:$J$2003,5,FALSE)</f>
        <v/>
      </c>
      <c r="G1364" t="str">
        <f>VLOOKUP($C1364,Inv!$B$3:$J$2003,3,FALSE)</f>
        <v/>
      </c>
      <c r="H1364">
        <f ca="1">VLOOKUP($C1364,Inv!$B$3:$J$2003,9,FALSE)</f>
        <v>0</v>
      </c>
    </row>
    <row r="1365" spans="1:8">
      <c r="A1365" t="str">
        <f>Inv!I1365</f>
        <v>J36938</v>
      </c>
      <c r="B1365">
        <v>3030</v>
      </c>
      <c r="C1365">
        <f>Inv!B1365</f>
        <v>0</v>
      </c>
      <c r="D1365">
        <f>Inv!A1365</f>
        <v>0</v>
      </c>
      <c r="E1365" t="str">
        <f>VLOOKUP($C1365,Inv!$B$3:$J$2003,2,FALSE)</f>
        <v/>
      </c>
      <c r="F1365" t="str">
        <f>VLOOKUP($C1365,Inv!$B$3:$J$2003,5,FALSE)</f>
        <v/>
      </c>
      <c r="G1365" t="str">
        <f>VLOOKUP($C1365,Inv!$B$3:$J$2003,3,FALSE)</f>
        <v/>
      </c>
      <c r="H1365">
        <f ca="1">VLOOKUP($C1365,Inv!$B$3:$J$2003,9,FALSE)</f>
        <v>0</v>
      </c>
    </row>
    <row r="1366" spans="1:8">
      <c r="A1366" t="str">
        <f>Inv!I1366</f>
        <v>J36938</v>
      </c>
      <c r="B1366">
        <v>3030</v>
      </c>
      <c r="C1366">
        <f>Inv!B1366</f>
        <v>0</v>
      </c>
      <c r="D1366">
        <f>Inv!A1366</f>
        <v>0</v>
      </c>
      <c r="E1366" t="str">
        <f>VLOOKUP($C1366,Inv!$B$3:$J$2003,2,FALSE)</f>
        <v/>
      </c>
      <c r="F1366" t="str">
        <f>VLOOKUP($C1366,Inv!$B$3:$J$2003,5,FALSE)</f>
        <v/>
      </c>
      <c r="G1366" t="str">
        <f>VLOOKUP($C1366,Inv!$B$3:$J$2003,3,FALSE)</f>
        <v/>
      </c>
      <c r="H1366">
        <f ca="1">VLOOKUP($C1366,Inv!$B$3:$J$2003,9,FALSE)</f>
        <v>0</v>
      </c>
    </row>
    <row r="1367" spans="1:8">
      <c r="A1367" t="str">
        <f>Inv!I1367</f>
        <v>J36938</v>
      </c>
      <c r="B1367">
        <v>3030</v>
      </c>
      <c r="C1367">
        <f>Inv!B1367</f>
        <v>0</v>
      </c>
      <c r="D1367">
        <f>Inv!A1367</f>
        <v>0</v>
      </c>
      <c r="E1367" t="str">
        <f>VLOOKUP($C1367,Inv!$B$3:$J$2003,2,FALSE)</f>
        <v/>
      </c>
      <c r="F1367" t="str">
        <f>VLOOKUP($C1367,Inv!$B$3:$J$2003,5,FALSE)</f>
        <v/>
      </c>
      <c r="G1367" t="str">
        <f>VLOOKUP($C1367,Inv!$B$3:$J$2003,3,FALSE)</f>
        <v/>
      </c>
      <c r="H1367">
        <f ca="1">VLOOKUP($C1367,Inv!$B$3:$J$2003,9,FALSE)</f>
        <v>0</v>
      </c>
    </row>
    <row r="1368" spans="1:8">
      <c r="A1368" t="str">
        <f>Inv!I1368</f>
        <v>J36938</v>
      </c>
      <c r="B1368">
        <v>3030</v>
      </c>
      <c r="C1368">
        <f>Inv!B1368</f>
        <v>0</v>
      </c>
      <c r="D1368">
        <f>Inv!A1368</f>
        <v>0</v>
      </c>
      <c r="E1368" t="str">
        <f>VLOOKUP($C1368,Inv!$B$3:$J$2003,2,FALSE)</f>
        <v/>
      </c>
      <c r="F1368" t="str">
        <f>VLOOKUP($C1368,Inv!$B$3:$J$2003,5,FALSE)</f>
        <v/>
      </c>
      <c r="G1368" t="str">
        <f>VLOOKUP($C1368,Inv!$B$3:$J$2003,3,FALSE)</f>
        <v/>
      </c>
      <c r="H1368">
        <f ca="1">VLOOKUP($C1368,Inv!$B$3:$J$2003,9,FALSE)</f>
        <v>0</v>
      </c>
    </row>
    <row r="1369" spans="1:8">
      <c r="A1369" t="str">
        <f>Inv!I1369</f>
        <v>J36938</v>
      </c>
      <c r="B1369">
        <v>3030</v>
      </c>
      <c r="C1369">
        <f>Inv!B1369</f>
        <v>0</v>
      </c>
      <c r="D1369">
        <f>Inv!A1369</f>
        <v>0</v>
      </c>
      <c r="E1369" t="str">
        <f>VLOOKUP($C1369,Inv!$B$3:$J$2003,2,FALSE)</f>
        <v/>
      </c>
      <c r="F1369" t="str">
        <f>VLOOKUP($C1369,Inv!$B$3:$J$2003,5,FALSE)</f>
        <v/>
      </c>
      <c r="G1369" t="str">
        <f>VLOOKUP($C1369,Inv!$B$3:$J$2003,3,FALSE)</f>
        <v/>
      </c>
      <c r="H1369">
        <f ca="1">VLOOKUP($C1369,Inv!$B$3:$J$2003,9,FALSE)</f>
        <v>0</v>
      </c>
    </row>
    <row r="1370" spans="1:8">
      <c r="A1370" t="str">
        <f>Inv!I1370</f>
        <v>J36938</v>
      </c>
      <c r="B1370">
        <v>3030</v>
      </c>
      <c r="C1370">
        <f>Inv!B1370</f>
        <v>0</v>
      </c>
      <c r="D1370">
        <f>Inv!A1370</f>
        <v>0</v>
      </c>
      <c r="E1370" t="str">
        <f>VLOOKUP($C1370,Inv!$B$3:$J$2003,2,FALSE)</f>
        <v/>
      </c>
      <c r="F1370" t="str">
        <f>VLOOKUP($C1370,Inv!$B$3:$J$2003,5,FALSE)</f>
        <v/>
      </c>
      <c r="G1370" t="str">
        <f>VLOOKUP($C1370,Inv!$B$3:$J$2003,3,FALSE)</f>
        <v/>
      </c>
      <c r="H1370">
        <f ca="1">VLOOKUP($C1370,Inv!$B$3:$J$2003,9,FALSE)</f>
        <v>0</v>
      </c>
    </row>
    <row r="1371" spans="1:8">
      <c r="A1371" t="str">
        <f>Inv!I1371</f>
        <v>J36938</v>
      </c>
      <c r="B1371">
        <v>3030</v>
      </c>
      <c r="C1371">
        <f>Inv!B1371</f>
        <v>0</v>
      </c>
      <c r="D1371">
        <f>Inv!A1371</f>
        <v>0</v>
      </c>
      <c r="E1371" t="str">
        <f>VLOOKUP($C1371,Inv!$B$3:$J$2003,2,FALSE)</f>
        <v/>
      </c>
      <c r="F1371" t="str">
        <f>VLOOKUP($C1371,Inv!$B$3:$J$2003,5,FALSE)</f>
        <v/>
      </c>
      <c r="G1371" t="str">
        <f>VLOOKUP($C1371,Inv!$B$3:$J$2003,3,FALSE)</f>
        <v/>
      </c>
      <c r="H1371">
        <f ca="1">VLOOKUP($C1371,Inv!$B$3:$J$2003,9,FALSE)</f>
        <v>0</v>
      </c>
    </row>
    <row r="1372" spans="1:8">
      <c r="A1372" t="str">
        <f>Inv!I1372</f>
        <v>J36938</v>
      </c>
      <c r="B1372">
        <v>3030</v>
      </c>
      <c r="C1372">
        <f>Inv!B1372</f>
        <v>0</v>
      </c>
      <c r="D1372">
        <f>Inv!A1372</f>
        <v>0</v>
      </c>
      <c r="E1372" t="str">
        <f>VLOOKUP($C1372,Inv!$B$3:$J$2003,2,FALSE)</f>
        <v/>
      </c>
      <c r="F1372" t="str">
        <f>VLOOKUP($C1372,Inv!$B$3:$J$2003,5,FALSE)</f>
        <v/>
      </c>
      <c r="G1372" t="str">
        <f>VLOOKUP($C1372,Inv!$B$3:$J$2003,3,FALSE)</f>
        <v/>
      </c>
      <c r="H1372">
        <f ca="1">VLOOKUP($C1372,Inv!$B$3:$J$2003,9,FALSE)</f>
        <v>0</v>
      </c>
    </row>
    <row r="1373" spans="1:8">
      <c r="A1373" t="str">
        <f>Inv!I1373</f>
        <v>J36938</v>
      </c>
      <c r="B1373">
        <v>3030</v>
      </c>
      <c r="C1373">
        <f>Inv!B1373</f>
        <v>0</v>
      </c>
      <c r="D1373">
        <f>Inv!A1373</f>
        <v>0</v>
      </c>
      <c r="E1373" t="str">
        <f>VLOOKUP($C1373,Inv!$B$3:$J$2003,2,FALSE)</f>
        <v/>
      </c>
      <c r="F1373" t="str">
        <f>VLOOKUP($C1373,Inv!$B$3:$J$2003,5,FALSE)</f>
        <v/>
      </c>
      <c r="G1373" t="str">
        <f>VLOOKUP($C1373,Inv!$B$3:$J$2003,3,FALSE)</f>
        <v/>
      </c>
      <c r="H1373">
        <f ca="1">VLOOKUP($C1373,Inv!$B$3:$J$2003,9,FALSE)</f>
        <v>0</v>
      </c>
    </row>
    <row r="1374" spans="1:8">
      <c r="A1374" t="str">
        <f>Inv!I1374</f>
        <v>J36938</v>
      </c>
      <c r="B1374">
        <v>3030</v>
      </c>
      <c r="C1374">
        <f>Inv!B1374</f>
        <v>0</v>
      </c>
      <c r="D1374">
        <f>Inv!A1374</f>
        <v>0</v>
      </c>
      <c r="E1374" t="str">
        <f>VLOOKUP($C1374,Inv!$B$3:$J$2003,2,FALSE)</f>
        <v/>
      </c>
      <c r="F1374" t="str">
        <f>VLOOKUP($C1374,Inv!$B$3:$J$2003,5,FALSE)</f>
        <v/>
      </c>
      <c r="G1374" t="str">
        <f>VLOOKUP($C1374,Inv!$B$3:$J$2003,3,FALSE)</f>
        <v/>
      </c>
      <c r="H1374">
        <f ca="1">VLOOKUP($C1374,Inv!$B$3:$J$2003,9,FALSE)</f>
        <v>0</v>
      </c>
    </row>
    <row r="1375" spans="1:8">
      <c r="A1375" t="str">
        <f>Inv!I1375</f>
        <v>J36938</v>
      </c>
      <c r="B1375">
        <v>3030</v>
      </c>
      <c r="C1375">
        <f>Inv!B1375</f>
        <v>0</v>
      </c>
      <c r="D1375">
        <f>Inv!A1375</f>
        <v>0</v>
      </c>
      <c r="E1375" t="str">
        <f>VLOOKUP($C1375,Inv!$B$3:$J$2003,2,FALSE)</f>
        <v/>
      </c>
      <c r="F1375" t="str">
        <f>VLOOKUP($C1375,Inv!$B$3:$J$2003,5,FALSE)</f>
        <v/>
      </c>
      <c r="G1375" t="str">
        <f>VLOOKUP($C1375,Inv!$B$3:$J$2003,3,FALSE)</f>
        <v/>
      </c>
      <c r="H1375">
        <f ca="1">VLOOKUP($C1375,Inv!$B$3:$J$2003,9,FALSE)</f>
        <v>0</v>
      </c>
    </row>
    <row r="1376" spans="1:8">
      <c r="A1376" t="str">
        <f>Inv!I1376</f>
        <v>J36938</v>
      </c>
      <c r="B1376">
        <v>3030</v>
      </c>
      <c r="C1376">
        <f>Inv!B1376</f>
        <v>0</v>
      </c>
      <c r="D1376">
        <f>Inv!A1376</f>
        <v>0</v>
      </c>
      <c r="E1376" t="str">
        <f>VLOOKUP($C1376,Inv!$B$3:$J$2003,2,FALSE)</f>
        <v/>
      </c>
      <c r="F1376" t="str">
        <f>VLOOKUP($C1376,Inv!$B$3:$J$2003,5,FALSE)</f>
        <v/>
      </c>
      <c r="G1376" t="str">
        <f>VLOOKUP($C1376,Inv!$B$3:$J$2003,3,FALSE)</f>
        <v/>
      </c>
      <c r="H1376">
        <f ca="1">VLOOKUP($C1376,Inv!$B$3:$J$2003,9,FALSE)</f>
        <v>0</v>
      </c>
    </row>
    <row r="1377" spans="1:8">
      <c r="A1377" t="str">
        <f>Inv!I1377</f>
        <v>J36938</v>
      </c>
      <c r="B1377">
        <v>3030</v>
      </c>
      <c r="C1377">
        <f>Inv!B1377</f>
        <v>0</v>
      </c>
      <c r="D1377">
        <f>Inv!A1377</f>
        <v>0</v>
      </c>
      <c r="E1377" t="str">
        <f>VLOOKUP($C1377,Inv!$B$3:$J$2003,2,FALSE)</f>
        <v/>
      </c>
      <c r="F1377" t="str">
        <f>VLOOKUP($C1377,Inv!$B$3:$J$2003,5,FALSE)</f>
        <v/>
      </c>
      <c r="G1377" t="str">
        <f>VLOOKUP($C1377,Inv!$B$3:$J$2003,3,FALSE)</f>
        <v/>
      </c>
      <c r="H1377">
        <f ca="1">VLOOKUP($C1377,Inv!$B$3:$J$2003,9,FALSE)</f>
        <v>0</v>
      </c>
    </row>
    <row r="1378" spans="1:8">
      <c r="A1378" t="str">
        <f>Inv!I1378</f>
        <v>J36938</v>
      </c>
      <c r="B1378">
        <v>3030</v>
      </c>
      <c r="C1378">
        <f>Inv!B1378</f>
        <v>0</v>
      </c>
      <c r="D1378">
        <f>Inv!A1378</f>
        <v>0</v>
      </c>
      <c r="E1378" t="str">
        <f>VLOOKUP($C1378,Inv!$B$3:$J$2003,2,FALSE)</f>
        <v/>
      </c>
      <c r="F1378" t="str">
        <f>VLOOKUP($C1378,Inv!$B$3:$J$2003,5,FALSE)</f>
        <v/>
      </c>
      <c r="G1378" t="str">
        <f>VLOOKUP($C1378,Inv!$B$3:$J$2003,3,FALSE)</f>
        <v/>
      </c>
      <c r="H1378">
        <f ca="1">VLOOKUP($C1378,Inv!$B$3:$J$2003,9,FALSE)</f>
        <v>0</v>
      </c>
    </row>
    <row r="1379" spans="1:8">
      <c r="A1379" t="str">
        <f>Inv!I1379</f>
        <v>J36938</v>
      </c>
      <c r="B1379">
        <v>3030</v>
      </c>
      <c r="C1379">
        <f>Inv!B1379</f>
        <v>0</v>
      </c>
      <c r="D1379">
        <f>Inv!A1379</f>
        <v>0</v>
      </c>
      <c r="E1379" t="str">
        <f>VLOOKUP($C1379,Inv!$B$3:$J$2003,2,FALSE)</f>
        <v/>
      </c>
      <c r="F1379" t="str">
        <f>VLOOKUP($C1379,Inv!$B$3:$J$2003,5,FALSE)</f>
        <v/>
      </c>
      <c r="G1379" t="str">
        <f>VLOOKUP($C1379,Inv!$B$3:$J$2003,3,FALSE)</f>
        <v/>
      </c>
      <c r="H1379">
        <f ca="1">VLOOKUP($C1379,Inv!$B$3:$J$2003,9,FALSE)</f>
        <v>0</v>
      </c>
    </row>
    <row r="1380" spans="1:8">
      <c r="A1380" t="str">
        <f>Inv!I1380</f>
        <v>J36938</v>
      </c>
      <c r="B1380">
        <v>3030</v>
      </c>
      <c r="C1380">
        <f>Inv!B1380</f>
        <v>0</v>
      </c>
      <c r="D1380">
        <f>Inv!A1380</f>
        <v>0</v>
      </c>
      <c r="E1380" t="str">
        <f>VLOOKUP($C1380,Inv!$B$3:$J$2003,2,FALSE)</f>
        <v/>
      </c>
      <c r="F1380" t="str">
        <f>VLOOKUP($C1380,Inv!$B$3:$J$2003,5,FALSE)</f>
        <v/>
      </c>
      <c r="G1380" t="str">
        <f>VLOOKUP($C1380,Inv!$B$3:$J$2003,3,FALSE)</f>
        <v/>
      </c>
      <c r="H1380">
        <f ca="1">VLOOKUP($C1380,Inv!$B$3:$J$2003,9,FALSE)</f>
        <v>0</v>
      </c>
    </row>
    <row r="1381" spans="1:8">
      <c r="A1381" t="str">
        <f>Inv!I1381</f>
        <v>J36938</v>
      </c>
      <c r="B1381">
        <v>3030</v>
      </c>
      <c r="C1381">
        <f>Inv!B1381</f>
        <v>0</v>
      </c>
      <c r="D1381">
        <f>Inv!A1381</f>
        <v>0</v>
      </c>
      <c r="E1381" t="str">
        <f>VLOOKUP($C1381,Inv!$B$3:$J$2003,2,FALSE)</f>
        <v/>
      </c>
      <c r="F1381" t="str">
        <f>VLOOKUP($C1381,Inv!$B$3:$J$2003,5,FALSE)</f>
        <v/>
      </c>
      <c r="G1381" t="str">
        <f>VLOOKUP($C1381,Inv!$B$3:$J$2003,3,FALSE)</f>
        <v/>
      </c>
      <c r="H1381">
        <f ca="1">VLOOKUP($C1381,Inv!$B$3:$J$2003,9,FALSE)</f>
        <v>0</v>
      </c>
    </row>
    <row r="1382" spans="1:8">
      <c r="A1382" t="str">
        <f>Inv!I1382</f>
        <v>J36938</v>
      </c>
      <c r="B1382">
        <v>3030</v>
      </c>
      <c r="C1382">
        <f>Inv!B1382</f>
        <v>0</v>
      </c>
      <c r="D1382">
        <f>Inv!A1382</f>
        <v>0</v>
      </c>
      <c r="E1382" t="str">
        <f>VLOOKUP($C1382,Inv!$B$3:$J$2003,2,FALSE)</f>
        <v/>
      </c>
      <c r="F1382" t="str">
        <f>VLOOKUP($C1382,Inv!$B$3:$J$2003,5,FALSE)</f>
        <v/>
      </c>
      <c r="G1382" t="str">
        <f>VLOOKUP($C1382,Inv!$B$3:$J$2003,3,FALSE)</f>
        <v/>
      </c>
      <c r="H1382">
        <f ca="1">VLOOKUP($C1382,Inv!$B$3:$J$2003,9,FALSE)</f>
        <v>0</v>
      </c>
    </row>
    <row r="1383" spans="1:8">
      <c r="A1383" t="str">
        <f>Inv!I1383</f>
        <v>J36938</v>
      </c>
      <c r="B1383">
        <v>3030</v>
      </c>
      <c r="C1383">
        <f>Inv!B1383</f>
        <v>0</v>
      </c>
      <c r="D1383">
        <f>Inv!A1383</f>
        <v>0</v>
      </c>
      <c r="E1383" t="str">
        <f>VLOOKUP($C1383,Inv!$B$3:$J$2003,2,FALSE)</f>
        <v/>
      </c>
      <c r="F1383" t="str">
        <f>VLOOKUP($C1383,Inv!$B$3:$J$2003,5,FALSE)</f>
        <v/>
      </c>
      <c r="G1383" t="str">
        <f>VLOOKUP($C1383,Inv!$B$3:$J$2003,3,FALSE)</f>
        <v/>
      </c>
      <c r="H1383">
        <f ca="1">VLOOKUP($C1383,Inv!$B$3:$J$2003,9,FALSE)</f>
        <v>0</v>
      </c>
    </row>
    <row r="1384" spans="1:8">
      <c r="A1384" t="str">
        <f>Inv!I1384</f>
        <v>J36938</v>
      </c>
      <c r="B1384">
        <v>3030</v>
      </c>
      <c r="C1384">
        <f>Inv!B1384</f>
        <v>0</v>
      </c>
      <c r="D1384">
        <f>Inv!A1384</f>
        <v>0</v>
      </c>
      <c r="E1384" t="str">
        <f>VLOOKUP($C1384,Inv!$B$3:$J$2003,2,FALSE)</f>
        <v/>
      </c>
      <c r="F1384" t="str">
        <f>VLOOKUP($C1384,Inv!$B$3:$J$2003,5,FALSE)</f>
        <v/>
      </c>
      <c r="G1384" t="str">
        <f>VLOOKUP($C1384,Inv!$B$3:$J$2003,3,FALSE)</f>
        <v/>
      </c>
      <c r="H1384">
        <f ca="1">VLOOKUP($C1384,Inv!$B$3:$J$2003,9,FALSE)</f>
        <v>0</v>
      </c>
    </row>
    <row r="1385" spans="1:8">
      <c r="A1385" t="str">
        <f>Inv!I1385</f>
        <v>J36938</v>
      </c>
      <c r="B1385">
        <v>3030</v>
      </c>
      <c r="C1385">
        <f>Inv!B1385</f>
        <v>0</v>
      </c>
      <c r="D1385">
        <f>Inv!A1385</f>
        <v>0</v>
      </c>
      <c r="E1385" t="str">
        <f>VLOOKUP($C1385,Inv!$B$3:$J$2003,2,FALSE)</f>
        <v/>
      </c>
      <c r="F1385" t="str">
        <f>VLOOKUP($C1385,Inv!$B$3:$J$2003,5,FALSE)</f>
        <v/>
      </c>
      <c r="G1385" t="str">
        <f>VLOOKUP($C1385,Inv!$B$3:$J$2003,3,FALSE)</f>
        <v/>
      </c>
      <c r="H1385">
        <f ca="1">VLOOKUP($C1385,Inv!$B$3:$J$2003,9,FALSE)</f>
        <v>0</v>
      </c>
    </row>
    <row r="1386" spans="1:8">
      <c r="A1386" t="str">
        <f>Inv!I1386</f>
        <v>J36938</v>
      </c>
      <c r="B1386">
        <v>3030</v>
      </c>
      <c r="C1386">
        <f>Inv!B1386</f>
        <v>0</v>
      </c>
      <c r="D1386">
        <f>Inv!A1386</f>
        <v>0</v>
      </c>
      <c r="E1386" t="str">
        <f>VLOOKUP($C1386,Inv!$B$3:$J$2003,2,FALSE)</f>
        <v/>
      </c>
      <c r="F1386" t="str">
        <f>VLOOKUP($C1386,Inv!$B$3:$J$2003,5,FALSE)</f>
        <v/>
      </c>
      <c r="G1386" t="str">
        <f>VLOOKUP($C1386,Inv!$B$3:$J$2003,3,FALSE)</f>
        <v/>
      </c>
      <c r="H1386">
        <f ca="1">VLOOKUP($C1386,Inv!$B$3:$J$2003,9,FALSE)</f>
        <v>0</v>
      </c>
    </row>
    <row r="1387" spans="1:8">
      <c r="A1387" t="str">
        <f>Inv!I1387</f>
        <v>J36938</v>
      </c>
      <c r="B1387">
        <v>3030</v>
      </c>
      <c r="C1387">
        <f>Inv!B1387</f>
        <v>0</v>
      </c>
      <c r="D1387">
        <f>Inv!A1387</f>
        <v>0</v>
      </c>
      <c r="E1387" t="str">
        <f>VLOOKUP($C1387,Inv!$B$3:$J$2003,2,FALSE)</f>
        <v/>
      </c>
      <c r="F1387" t="str">
        <f>VLOOKUP($C1387,Inv!$B$3:$J$2003,5,FALSE)</f>
        <v/>
      </c>
      <c r="G1387" t="str">
        <f>VLOOKUP($C1387,Inv!$B$3:$J$2003,3,FALSE)</f>
        <v/>
      </c>
      <c r="H1387">
        <f ca="1">VLOOKUP($C1387,Inv!$B$3:$J$2003,9,FALSE)</f>
        <v>0</v>
      </c>
    </row>
    <row r="1388" spans="1:8">
      <c r="A1388" t="str">
        <f>Inv!I1388</f>
        <v>J36938</v>
      </c>
      <c r="B1388">
        <v>3030</v>
      </c>
      <c r="C1388">
        <f>Inv!B1388</f>
        <v>0</v>
      </c>
      <c r="D1388">
        <f>Inv!A1388</f>
        <v>0</v>
      </c>
      <c r="E1388" t="str">
        <f>VLOOKUP($C1388,Inv!$B$3:$J$2003,2,FALSE)</f>
        <v/>
      </c>
      <c r="F1388" t="str">
        <f>VLOOKUP($C1388,Inv!$B$3:$J$2003,5,FALSE)</f>
        <v/>
      </c>
      <c r="G1388" t="str">
        <f>VLOOKUP($C1388,Inv!$B$3:$J$2003,3,FALSE)</f>
        <v/>
      </c>
      <c r="H1388">
        <f ca="1">VLOOKUP($C1388,Inv!$B$3:$J$2003,9,FALSE)</f>
        <v>0</v>
      </c>
    </row>
    <row r="1389" spans="1:8">
      <c r="A1389" t="str">
        <f>Inv!I1389</f>
        <v>J36938</v>
      </c>
      <c r="B1389">
        <v>3030</v>
      </c>
      <c r="C1389">
        <f>Inv!B1389</f>
        <v>0</v>
      </c>
      <c r="D1389">
        <f>Inv!A1389</f>
        <v>0</v>
      </c>
      <c r="E1389" t="str">
        <f>VLOOKUP($C1389,Inv!$B$3:$J$2003,2,FALSE)</f>
        <v/>
      </c>
      <c r="F1389" t="str">
        <f>VLOOKUP($C1389,Inv!$B$3:$J$2003,5,FALSE)</f>
        <v/>
      </c>
      <c r="G1389" t="str">
        <f>VLOOKUP($C1389,Inv!$B$3:$J$2003,3,FALSE)</f>
        <v/>
      </c>
      <c r="H1389">
        <f ca="1">VLOOKUP($C1389,Inv!$B$3:$J$2003,9,FALSE)</f>
        <v>0</v>
      </c>
    </row>
    <row r="1390" spans="1:8">
      <c r="A1390" t="str">
        <f>Inv!I1390</f>
        <v>J36938</v>
      </c>
      <c r="B1390">
        <v>3030</v>
      </c>
      <c r="C1390">
        <f>Inv!B1390</f>
        <v>0</v>
      </c>
      <c r="D1390">
        <f>Inv!A1390</f>
        <v>0</v>
      </c>
      <c r="E1390" t="str">
        <f>VLOOKUP($C1390,Inv!$B$3:$J$2003,2,FALSE)</f>
        <v/>
      </c>
      <c r="F1390" t="str">
        <f>VLOOKUP($C1390,Inv!$B$3:$J$2003,5,FALSE)</f>
        <v/>
      </c>
      <c r="G1390" t="str">
        <f>VLOOKUP($C1390,Inv!$B$3:$J$2003,3,FALSE)</f>
        <v/>
      </c>
      <c r="H1390">
        <f ca="1">VLOOKUP($C1390,Inv!$B$3:$J$2003,9,FALSE)</f>
        <v>0</v>
      </c>
    </row>
    <row r="1391" spans="1:8">
      <c r="A1391" t="str">
        <f>Inv!I1391</f>
        <v>J36938</v>
      </c>
      <c r="B1391">
        <v>3030</v>
      </c>
      <c r="C1391">
        <f>Inv!B1391</f>
        <v>0</v>
      </c>
      <c r="D1391">
        <f>Inv!A1391</f>
        <v>0</v>
      </c>
      <c r="E1391" t="str">
        <f>VLOOKUP($C1391,Inv!$B$3:$J$2003,2,FALSE)</f>
        <v/>
      </c>
      <c r="F1391" t="str">
        <f>VLOOKUP($C1391,Inv!$B$3:$J$2003,5,FALSE)</f>
        <v/>
      </c>
      <c r="G1391" t="str">
        <f>VLOOKUP($C1391,Inv!$B$3:$J$2003,3,FALSE)</f>
        <v/>
      </c>
      <c r="H1391">
        <f ca="1">VLOOKUP($C1391,Inv!$B$3:$J$2003,9,FALSE)</f>
        <v>0</v>
      </c>
    </row>
    <row r="1392" spans="1:8">
      <c r="A1392" t="str">
        <f>Inv!I1392</f>
        <v>J36938</v>
      </c>
      <c r="B1392">
        <v>3030</v>
      </c>
      <c r="C1392">
        <f>Inv!B1392</f>
        <v>0</v>
      </c>
      <c r="D1392">
        <f>Inv!A1392</f>
        <v>0</v>
      </c>
      <c r="E1392" t="str">
        <f>VLOOKUP($C1392,Inv!$B$3:$J$2003,2,FALSE)</f>
        <v/>
      </c>
      <c r="F1392" t="str">
        <f>VLOOKUP($C1392,Inv!$B$3:$J$2003,5,FALSE)</f>
        <v/>
      </c>
      <c r="G1392" t="str">
        <f>VLOOKUP($C1392,Inv!$B$3:$J$2003,3,FALSE)</f>
        <v/>
      </c>
      <c r="H1392">
        <f ca="1">VLOOKUP($C1392,Inv!$B$3:$J$2003,9,FALSE)</f>
        <v>0</v>
      </c>
    </row>
    <row r="1393" spans="1:8">
      <c r="A1393" t="str">
        <f>Inv!I1393</f>
        <v>J36938</v>
      </c>
      <c r="B1393">
        <v>3030</v>
      </c>
      <c r="C1393">
        <f>Inv!B1393</f>
        <v>0</v>
      </c>
      <c r="D1393">
        <f>Inv!A1393</f>
        <v>0</v>
      </c>
      <c r="E1393" t="str">
        <f>VLOOKUP($C1393,Inv!$B$3:$J$2003,2,FALSE)</f>
        <v/>
      </c>
      <c r="F1393" t="str">
        <f>VLOOKUP($C1393,Inv!$B$3:$J$2003,5,FALSE)</f>
        <v/>
      </c>
      <c r="G1393" t="str">
        <f>VLOOKUP($C1393,Inv!$B$3:$J$2003,3,FALSE)</f>
        <v/>
      </c>
      <c r="H1393">
        <f ca="1">VLOOKUP($C1393,Inv!$B$3:$J$2003,9,FALSE)</f>
        <v>0</v>
      </c>
    </row>
    <row r="1394" spans="1:8">
      <c r="A1394" t="str">
        <f>Inv!I1394</f>
        <v>J36938</v>
      </c>
      <c r="B1394">
        <v>3030</v>
      </c>
      <c r="C1394">
        <f>Inv!B1394</f>
        <v>0</v>
      </c>
      <c r="D1394">
        <f>Inv!A1394</f>
        <v>0</v>
      </c>
      <c r="E1394" t="str">
        <f>VLOOKUP($C1394,Inv!$B$3:$J$2003,2,FALSE)</f>
        <v/>
      </c>
      <c r="F1394" t="str">
        <f>VLOOKUP($C1394,Inv!$B$3:$J$2003,5,FALSE)</f>
        <v/>
      </c>
      <c r="G1394" t="str">
        <f>VLOOKUP($C1394,Inv!$B$3:$J$2003,3,FALSE)</f>
        <v/>
      </c>
      <c r="H1394">
        <f ca="1">VLOOKUP($C1394,Inv!$B$3:$J$2003,9,FALSE)</f>
        <v>0</v>
      </c>
    </row>
    <row r="1395" spans="1:8">
      <c r="A1395" t="str">
        <f>Inv!I1395</f>
        <v>J36938</v>
      </c>
      <c r="B1395">
        <v>3030</v>
      </c>
      <c r="C1395">
        <f>Inv!B1395</f>
        <v>0</v>
      </c>
      <c r="D1395">
        <f>Inv!A1395</f>
        <v>0</v>
      </c>
      <c r="E1395" t="str">
        <f>VLOOKUP($C1395,Inv!$B$3:$J$2003,2,FALSE)</f>
        <v/>
      </c>
      <c r="F1395" t="str">
        <f>VLOOKUP($C1395,Inv!$B$3:$J$2003,5,FALSE)</f>
        <v/>
      </c>
      <c r="G1395" t="str">
        <f>VLOOKUP($C1395,Inv!$B$3:$J$2003,3,FALSE)</f>
        <v/>
      </c>
      <c r="H1395">
        <f ca="1">VLOOKUP($C1395,Inv!$B$3:$J$2003,9,FALSE)</f>
        <v>0</v>
      </c>
    </row>
    <row r="1396" spans="1:8">
      <c r="A1396" t="str">
        <f>Inv!I1396</f>
        <v>J36938</v>
      </c>
      <c r="B1396">
        <v>3030</v>
      </c>
      <c r="C1396">
        <f>Inv!B1396</f>
        <v>0</v>
      </c>
      <c r="D1396">
        <f>Inv!A1396</f>
        <v>0</v>
      </c>
      <c r="E1396" t="str">
        <f>VLOOKUP($C1396,Inv!$B$3:$J$2003,2,FALSE)</f>
        <v/>
      </c>
      <c r="F1396" t="str">
        <f>VLOOKUP($C1396,Inv!$B$3:$J$2003,5,FALSE)</f>
        <v/>
      </c>
      <c r="G1396" t="str">
        <f>VLOOKUP($C1396,Inv!$B$3:$J$2003,3,FALSE)</f>
        <v/>
      </c>
      <c r="H1396">
        <f ca="1">VLOOKUP($C1396,Inv!$B$3:$J$2003,9,FALSE)</f>
        <v>0</v>
      </c>
    </row>
    <row r="1397" spans="1:8">
      <c r="A1397" t="str">
        <f>Inv!I1397</f>
        <v>J36938</v>
      </c>
      <c r="B1397">
        <v>3030</v>
      </c>
      <c r="C1397">
        <f>Inv!B1397</f>
        <v>0</v>
      </c>
      <c r="D1397">
        <f>Inv!A1397</f>
        <v>0</v>
      </c>
      <c r="E1397" t="str">
        <f>VLOOKUP($C1397,Inv!$B$3:$J$2003,2,FALSE)</f>
        <v/>
      </c>
      <c r="F1397" t="str">
        <f>VLOOKUP($C1397,Inv!$B$3:$J$2003,5,FALSE)</f>
        <v/>
      </c>
      <c r="G1397" t="str">
        <f>VLOOKUP($C1397,Inv!$B$3:$J$2003,3,FALSE)</f>
        <v/>
      </c>
      <c r="H1397">
        <f ca="1">VLOOKUP($C1397,Inv!$B$3:$J$2003,9,FALSE)</f>
        <v>0</v>
      </c>
    </row>
    <row r="1398" spans="1:8">
      <c r="A1398" t="str">
        <f>Inv!I1398</f>
        <v>J36938</v>
      </c>
      <c r="B1398">
        <v>3030</v>
      </c>
      <c r="C1398">
        <f>Inv!B1398</f>
        <v>0</v>
      </c>
      <c r="D1398">
        <f>Inv!A1398</f>
        <v>0</v>
      </c>
      <c r="E1398" t="str">
        <f>VLOOKUP($C1398,Inv!$B$3:$J$2003,2,FALSE)</f>
        <v/>
      </c>
      <c r="F1398" t="str">
        <f>VLOOKUP($C1398,Inv!$B$3:$J$2003,5,FALSE)</f>
        <v/>
      </c>
      <c r="G1398" t="str">
        <f>VLOOKUP($C1398,Inv!$B$3:$J$2003,3,FALSE)</f>
        <v/>
      </c>
      <c r="H1398">
        <f ca="1">VLOOKUP($C1398,Inv!$B$3:$J$2003,9,FALSE)</f>
        <v>0</v>
      </c>
    </row>
    <row r="1399" spans="1:8">
      <c r="A1399" t="str">
        <f>Inv!I1399</f>
        <v>J36938</v>
      </c>
      <c r="B1399">
        <v>3030</v>
      </c>
      <c r="C1399">
        <f>Inv!B1399</f>
        <v>0</v>
      </c>
      <c r="D1399">
        <f>Inv!A1399</f>
        <v>0</v>
      </c>
      <c r="E1399" t="str">
        <f>VLOOKUP($C1399,Inv!$B$3:$J$2003,2,FALSE)</f>
        <v/>
      </c>
      <c r="F1399" t="str">
        <f>VLOOKUP($C1399,Inv!$B$3:$J$2003,5,FALSE)</f>
        <v/>
      </c>
      <c r="G1399" t="str">
        <f>VLOOKUP($C1399,Inv!$B$3:$J$2003,3,FALSE)</f>
        <v/>
      </c>
      <c r="H1399">
        <f ca="1">VLOOKUP($C1399,Inv!$B$3:$J$2003,9,FALSE)</f>
        <v>0</v>
      </c>
    </row>
    <row r="1400" spans="1:8">
      <c r="A1400" t="str">
        <f>Inv!I1400</f>
        <v>J36938</v>
      </c>
      <c r="B1400">
        <v>3030</v>
      </c>
      <c r="C1400">
        <f>Inv!B1400</f>
        <v>0</v>
      </c>
      <c r="D1400">
        <f>Inv!A1400</f>
        <v>0</v>
      </c>
      <c r="E1400" t="str">
        <f>VLOOKUP($C1400,Inv!$B$3:$J$2003,2,FALSE)</f>
        <v/>
      </c>
      <c r="F1400" t="str">
        <f>VLOOKUP($C1400,Inv!$B$3:$J$2003,5,FALSE)</f>
        <v/>
      </c>
      <c r="G1400" t="str">
        <f>VLOOKUP($C1400,Inv!$B$3:$J$2003,3,FALSE)</f>
        <v/>
      </c>
      <c r="H1400">
        <f ca="1">VLOOKUP($C1400,Inv!$B$3:$J$2003,9,FALSE)</f>
        <v>0</v>
      </c>
    </row>
    <row r="1401" spans="1:8">
      <c r="A1401" t="str">
        <f>Inv!I1401</f>
        <v>J36938</v>
      </c>
      <c r="B1401">
        <v>3030</v>
      </c>
      <c r="C1401">
        <f>Inv!B1401</f>
        <v>0</v>
      </c>
      <c r="D1401">
        <f>Inv!A1401</f>
        <v>0</v>
      </c>
      <c r="E1401" t="str">
        <f>VLOOKUP($C1401,Inv!$B$3:$J$2003,2,FALSE)</f>
        <v/>
      </c>
      <c r="F1401" t="str">
        <f>VLOOKUP($C1401,Inv!$B$3:$J$2003,5,FALSE)</f>
        <v/>
      </c>
      <c r="G1401" t="str">
        <f>VLOOKUP($C1401,Inv!$B$3:$J$2003,3,FALSE)</f>
        <v/>
      </c>
      <c r="H1401">
        <f ca="1">VLOOKUP($C1401,Inv!$B$3:$J$2003,9,FALSE)</f>
        <v>0</v>
      </c>
    </row>
    <row r="1402" spans="1:8">
      <c r="A1402" t="str">
        <f>Inv!I1402</f>
        <v>J36938</v>
      </c>
      <c r="B1402">
        <v>3030</v>
      </c>
      <c r="C1402">
        <f>Inv!B1402</f>
        <v>0</v>
      </c>
      <c r="D1402">
        <f>Inv!A1402</f>
        <v>0</v>
      </c>
      <c r="E1402" t="str">
        <f>VLOOKUP($C1402,Inv!$B$3:$J$2003,2,FALSE)</f>
        <v/>
      </c>
      <c r="F1402" t="str">
        <f>VLOOKUP($C1402,Inv!$B$3:$J$2003,5,FALSE)</f>
        <v/>
      </c>
      <c r="G1402" t="str">
        <f>VLOOKUP($C1402,Inv!$B$3:$J$2003,3,FALSE)</f>
        <v/>
      </c>
      <c r="H1402">
        <f ca="1">VLOOKUP($C1402,Inv!$B$3:$J$2003,9,FALSE)</f>
        <v>0</v>
      </c>
    </row>
    <row r="1403" spans="1:8">
      <c r="A1403" t="str">
        <f>Inv!I1403</f>
        <v>J36938</v>
      </c>
      <c r="B1403">
        <v>3030</v>
      </c>
      <c r="C1403">
        <f>Inv!B1403</f>
        <v>0</v>
      </c>
      <c r="D1403">
        <f>Inv!A1403</f>
        <v>0</v>
      </c>
      <c r="E1403" t="str">
        <f>VLOOKUP($C1403,Inv!$B$3:$J$2003,2,FALSE)</f>
        <v/>
      </c>
      <c r="F1403" t="str">
        <f>VLOOKUP($C1403,Inv!$B$3:$J$2003,5,FALSE)</f>
        <v/>
      </c>
      <c r="G1403" t="str">
        <f>VLOOKUP($C1403,Inv!$B$3:$J$2003,3,FALSE)</f>
        <v/>
      </c>
      <c r="H1403">
        <f ca="1">VLOOKUP($C1403,Inv!$B$3:$J$2003,9,FALSE)</f>
        <v>0</v>
      </c>
    </row>
    <row r="1404" spans="1:8">
      <c r="A1404" t="str">
        <f>Inv!I1404</f>
        <v>J36938</v>
      </c>
      <c r="B1404">
        <v>3030</v>
      </c>
      <c r="C1404">
        <f>Inv!B1404</f>
        <v>0</v>
      </c>
      <c r="D1404">
        <f>Inv!A1404</f>
        <v>0</v>
      </c>
      <c r="E1404" t="str">
        <f>VLOOKUP($C1404,Inv!$B$3:$J$2003,2,FALSE)</f>
        <v/>
      </c>
      <c r="F1404" t="str">
        <f>VLOOKUP($C1404,Inv!$B$3:$J$2003,5,FALSE)</f>
        <v/>
      </c>
      <c r="G1404" t="str">
        <f>VLOOKUP($C1404,Inv!$B$3:$J$2003,3,FALSE)</f>
        <v/>
      </c>
      <c r="H1404">
        <f ca="1">VLOOKUP($C1404,Inv!$B$3:$J$2003,9,FALSE)</f>
        <v>0</v>
      </c>
    </row>
    <row r="1405" spans="1:8">
      <c r="A1405" t="str">
        <f>Inv!I1405</f>
        <v>J36938</v>
      </c>
      <c r="B1405">
        <v>3030</v>
      </c>
      <c r="C1405">
        <f>Inv!B1405</f>
        <v>0</v>
      </c>
      <c r="D1405">
        <f>Inv!A1405</f>
        <v>0</v>
      </c>
      <c r="E1405" t="str">
        <f>VLOOKUP($C1405,Inv!$B$3:$J$2003,2,FALSE)</f>
        <v/>
      </c>
      <c r="F1405" t="str">
        <f>VLOOKUP($C1405,Inv!$B$3:$J$2003,5,FALSE)</f>
        <v/>
      </c>
      <c r="G1405" t="str">
        <f>VLOOKUP($C1405,Inv!$B$3:$J$2003,3,FALSE)</f>
        <v/>
      </c>
      <c r="H1405">
        <f ca="1">VLOOKUP($C1405,Inv!$B$3:$J$2003,9,FALSE)</f>
        <v>0</v>
      </c>
    </row>
    <row r="1406" spans="1:8">
      <c r="A1406" t="str">
        <f>Inv!I1406</f>
        <v>J36938</v>
      </c>
      <c r="B1406">
        <v>3030</v>
      </c>
      <c r="C1406">
        <f>Inv!B1406</f>
        <v>0</v>
      </c>
      <c r="D1406">
        <f>Inv!A1406</f>
        <v>0</v>
      </c>
      <c r="E1406" t="str">
        <f>VLOOKUP($C1406,Inv!$B$3:$J$2003,2,FALSE)</f>
        <v/>
      </c>
      <c r="F1406" t="str">
        <f>VLOOKUP($C1406,Inv!$B$3:$J$2003,5,FALSE)</f>
        <v/>
      </c>
      <c r="G1406" t="str">
        <f>VLOOKUP($C1406,Inv!$B$3:$J$2003,3,FALSE)</f>
        <v/>
      </c>
      <c r="H1406">
        <f ca="1">VLOOKUP($C1406,Inv!$B$3:$J$2003,9,FALSE)</f>
        <v>0</v>
      </c>
    </row>
    <row r="1407" spans="1:8">
      <c r="A1407" t="str">
        <f>Inv!I1407</f>
        <v>J36938</v>
      </c>
      <c r="B1407">
        <v>3030</v>
      </c>
      <c r="C1407">
        <f>Inv!B1407</f>
        <v>0</v>
      </c>
      <c r="D1407">
        <f>Inv!A1407</f>
        <v>0</v>
      </c>
      <c r="E1407" t="str">
        <f>VLOOKUP($C1407,Inv!$B$3:$J$2003,2,FALSE)</f>
        <v/>
      </c>
      <c r="F1407" t="str">
        <f>VLOOKUP($C1407,Inv!$B$3:$J$2003,5,FALSE)</f>
        <v/>
      </c>
      <c r="G1407" t="str">
        <f>VLOOKUP($C1407,Inv!$B$3:$J$2003,3,FALSE)</f>
        <v/>
      </c>
      <c r="H1407">
        <f ca="1">VLOOKUP($C1407,Inv!$B$3:$J$2003,9,FALSE)</f>
        <v>0</v>
      </c>
    </row>
    <row r="1408" spans="1:8">
      <c r="A1408" t="str">
        <f>Inv!I1408</f>
        <v>J36938</v>
      </c>
      <c r="B1408">
        <v>3030</v>
      </c>
      <c r="C1408">
        <f>Inv!B1408</f>
        <v>0</v>
      </c>
      <c r="D1408">
        <f>Inv!A1408</f>
        <v>0</v>
      </c>
      <c r="E1408" t="str">
        <f>VLOOKUP($C1408,Inv!$B$3:$J$2003,2,FALSE)</f>
        <v/>
      </c>
      <c r="F1408" t="str">
        <f>VLOOKUP($C1408,Inv!$B$3:$J$2003,5,FALSE)</f>
        <v/>
      </c>
      <c r="G1408" t="str">
        <f>VLOOKUP($C1408,Inv!$B$3:$J$2003,3,FALSE)</f>
        <v/>
      </c>
      <c r="H1408">
        <f ca="1">VLOOKUP($C1408,Inv!$B$3:$J$2003,9,FALSE)</f>
        <v>0</v>
      </c>
    </row>
    <row r="1409" spans="1:8">
      <c r="A1409" t="str">
        <f>Inv!I1409</f>
        <v>J36938</v>
      </c>
      <c r="B1409">
        <v>3030</v>
      </c>
      <c r="C1409">
        <f>Inv!B1409</f>
        <v>0</v>
      </c>
      <c r="D1409">
        <f>Inv!A1409</f>
        <v>0</v>
      </c>
      <c r="E1409" t="str">
        <f>VLOOKUP($C1409,Inv!$B$3:$J$2003,2,FALSE)</f>
        <v/>
      </c>
      <c r="F1409" t="str">
        <f>VLOOKUP($C1409,Inv!$B$3:$J$2003,5,FALSE)</f>
        <v/>
      </c>
      <c r="G1409" t="str">
        <f>VLOOKUP($C1409,Inv!$B$3:$J$2003,3,FALSE)</f>
        <v/>
      </c>
      <c r="H1409">
        <f ca="1">VLOOKUP($C1409,Inv!$B$3:$J$2003,9,FALSE)</f>
        <v>0</v>
      </c>
    </row>
    <row r="1410" spans="1:8">
      <c r="A1410" t="str">
        <f>Inv!I1410</f>
        <v>J36938</v>
      </c>
      <c r="B1410">
        <v>3030</v>
      </c>
      <c r="C1410">
        <f>Inv!B1410</f>
        <v>0</v>
      </c>
      <c r="D1410">
        <f>Inv!A1410</f>
        <v>0</v>
      </c>
      <c r="E1410" t="str">
        <f>VLOOKUP($C1410,Inv!$B$3:$J$2003,2,FALSE)</f>
        <v/>
      </c>
      <c r="F1410" t="str">
        <f>VLOOKUP($C1410,Inv!$B$3:$J$2003,5,FALSE)</f>
        <v/>
      </c>
      <c r="G1410" t="str">
        <f>VLOOKUP($C1410,Inv!$B$3:$J$2003,3,FALSE)</f>
        <v/>
      </c>
      <c r="H1410">
        <f ca="1">VLOOKUP($C1410,Inv!$B$3:$J$2003,9,FALSE)</f>
        <v>0</v>
      </c>
    </row>
    <row r="1411" spans="1:8">
      <c r="A1411" t="str">
        <f>Inv!I1411</f>
        <v>J36938</v>
      </c>
      <c r="B1411">
        <v>3030</v>
      </c>
      <c r="C1411">
        <f>Inv!B1411</f>
        <v>0</v>
      </c>
      <c r="D1411">
        <f>Inv!A1411</f>
        <v>0</v>
      </c>
      <c r="E1411" t="str">
        <f>VLOOKUP($C1411,Inv!$B$3:$J$2003,2,FALSE)</f>
        <v/>
      </c>
      <c r="F1411" t="str">
        <f>VLOOKUP($C1411,Inv!$B$3:$J$2003,5,FALSE)</f>
        <v/>
      </c>
      <c r="G1411" t="str">
        <f>VLOOKUP($C1411,Inv!$B$3:$J$2003,3,FALSE)</f>
        <v/>
      </c>
      <c r="H1411">
        <f ca="1">VLOOKUP($C1411,Inv!$B$3:$J$2003,9,FALSE)</f>
        <v>0</v>
      </c>
    </row>
    <row r="1412" spans="1:8">
      <c r="A1412" t="str">
        <f>Inv!I1412</f>
        <v>J36938</v>
      </c>
      <c r="B1412">
        <v>3030</v>
      </c>
      <c r="C1412">
        <f>Inv!B1412</f>
        <v>0</v>
      </c>
      <c r="D1412">
        <f>Inv!A1412</f>
        <v>0</v>
      </c>
      <c r="E1412" t="str">
        <f>VLOOKUP($C1412,Inv!$B$3:$J$2003,2,FALSE)</f>
        <v/>
      </c>
      <c r="F1412" t="str">
        <f>VLOOKUP($C1412,Inv!$B$3:$J$2003,5,FALSE)</f>
        <v/>
      </c>
      <c r="G1412" t="str">
        <f>VLOOKUP($C1412,Inv!$B$3:$J$2003,3,FALSE)</f>
        <v/>
      </c>
      <c r="H1412">
        <f ca="1">VLOOKUP($C1412,Inv!$B$3:$J$2003,9,FALSE)</f>
        <v>0</v>
      </c>
    </row>
    <row r="1413" spans="1:8">
      <c r="A1413" t="str">
        <f>Inv!I1413</f>
        <v>J36938</v>
      </c>
      <c r="B1413">
        <v>3030</v>
      </c>
      <c r="C1413">
        <f>Inv!B1413</f>
        <v>0</v>
      </c>
      <c r="D1413">
        <f>Inv!A1413</f>
        <v>0</v>
      </c>
      <c r="E1413" t="str">
        <f>VLOOKUP($C1413,Inv!$B$3:$J$2003,2,FALSE)</f>
        <v/>
      </c>
      <c r="F1413" t="str">
        <f>VLOOKUP($C1413,Inv!$B$3:$J$2003,5,FALSE)</f>
        <v/>
      </c>
      <c r="G1413" t="str">
        <f>VLOOKUP($C1413,Inv!$B$3:$J$2003,3,FALSE)</f>
        <v/>
      </c>
      <c r="H1413">
        <f ca="1">VLOOKUP($C1413,Inv!$B$3:$J$2003,9,FALSE)</f>
        <v>0</v>
      </c>
    </row>
    <row r="1414" spans="1:8">
      <c r="A1414" t="str">
        <f>Inv!I1414</f>
        <v>J36938</v>
      </c>
      <c r="B1414">
        <v>3030</v>
      </c>
      <c r="C1414">
        <f>Inv!B1414</f>
        <v>0</v>
      </c>
      <c r="D1414">
        <f>Inv!A1414</f>
        <v>0</v>
      </c>
      <c r="E1414" t="str">
        <f>VLOOKUP($C1414,Inv!$B$3:$J$2003,2,FALSE)</f>
        <v/>
      </c>
      <c r="F1414" t="str">
        <f>VLOOKUP($C1414,Inv!$B$3:$J$2003,5,FALSE)</f>
        <v/>
      </c>
      <c r="G1414" t="str">
        <f>VLOOKUP($C1414,Inv!$B$3:$J$2003,3,FALSE)</f>
        <v/>
      </c>
      <c r="H1414">
        <f ca="1">VLOOKUP($C1414,Inv!$B$3:$J$2003,9,FALSE)</f>
        <v>0</v>
      </c>
    </row>
    <row r="1415" spans="1:8">
      <c r="A1415" t="str">
        <f>Inv!I1415</f>
        <v>J36938</v>
      </c>
      <c r="B1415">
        <v>3030</v>
      </c>
      <c r="C1415">
        <f>Inv!B1415</f>
        <v>0</v>
      </c>
      <c r="D1415">
        <f>Inv!A1415</f>
        <v>0</v>
      </c>
      <c r="E1415" t="str">
        <f>VLOOKUP($C1415,Inv!$B$3:$J$2003,2,FALSE)</f>
        <v/>
      </c>
      <c r="F1415" t="str">
        <f>VLOOKUP($C1415,Inv!$B$3:$J$2003,5,FALSE)</f>
        <v/>
      </c>
      <c r="G1415" t="str">
        <f>VLOOKUP($C1415,Inv!$B$3:$J$2003,3,FALSE)</f>
        <v/>
      </c>
      <c r="H1415">
        <f ca="1">VLOOKUP($C1415,Inv!$B$3:$J$2003,9,FALSE)</f>
        <v>0</v>
      </c>
    </row>
    <row r="1416" spans="1:8">
      <c r="A1416" t="str">
        <f>Inv!I1416</f>
        <v>J36938</v>
      </c>
      <c r="B1416">
        <v>3030</v>
      </c>
      <c r="C1416">
        <f>Inv!B1416</f>
        <v>0</v>
      </c>
      <c r="D1416">
        <f>Inv!A1416</f>
        <v>0</v>
      </c>
      <c r="E1416" t="str">
        <f>VLOOKUP($C1416,Inv!$B$3:$J$2003,2,FALSE)</f>
        <v/>
      </c>
      <c r="F1416" t="str">
        <f>VLOOKUP($C1416,Inv!$B$3:$J$2003,5,FALSE)</f>
        <v/>
      </c>
      <c r="G1416" t="str">
        <f>VLOOKUP($C1416,Inv!$B$3:$J$2003,3,FALSE)</f>
        <v/>
      </c>
      <c r="H1416">
        <f ca="1">VLOOKUP($C1416,Inv!$B$3:$J$2003,9,FALSE)</f>
        <v>0</v>
      </c>
    </row>
    <row r="1417" spans="1:8">
      <c r="A1417" t="str">
        <f>Inv!I1417</f>
        <v>J36938</v>
      </c>
      <c r="B1417">
        <v>3030</v>
      </c>
      <c r="C1417">
        <f>Inv!B1417</f>
        <v>0</v>
      </c>
      <c r="D1417">
        <f>Inv!A1417</f>
        <v>0</v>
      </c>
      <c r="E1417" t="str">
        <f>VLOOKUP($C1417,Inv!$B$3:$J$2003,2,FALSE)</f>
        <v/>
      </c>
      <c r="F1417" t="str">
        <f>VLOOKUP($C1417,Inv!$B$3:$J$2003,5,FALSE)</f>
        <v/>
      </c>
      <c r="G1417" t="str">
        <f>VLOOKUP($C1417,Inv!$B$3:$J$2003,3,FALSE)</f>
        <v/>
      </c>
      <c r="H1417">
        <f ca="1">VLOOKUP($C1417,Inv!$B$3:$J$2003,9,FALSE)</f>
        <v>0</v>
      </c>
    </row>
    <row r="1418" spans="1:8">
      <c r="A1418" t="str">
        <f>Inv!I1418</f>
        <v>J36938</v>
      </c>
      <c r="B1418">
        <v>3030</v>
      </c>
      <c r="C1418">
        <f>Inv!B1418</f>
        <v>0</v>
      </c>
      <c r="D1418">
        <f>Inv!A1418</f>
        <v>0</v>
      </c>
      <c r="E1418" t="str">
        <f>VLOOKUP($C1418,Inv!$B$3:$J$2003,2,FALSE)</f>
        <v/>
      </c>
      <c r="F1418" t="str">
        <f>VLOOKUP($C1418,Inv!$B$3:$J$2003,5,FALSE)</f>
        <v/>
      </c>
      <c r="G1418" t="str">
        <f>VLOOKUP($C1418,Inv!$B$3:$J$2003,3,FALSE)</f>
        <v/>
      </c>
      <c r="H1418">
        <f ca="1">VLOOKUP($C1418,Inv!$B$3:$J$2003,9,FALSE)</f>
        <v>0</v>
      </c>
    </row>
    <row r="1419" spans="1:8">
      <c r="A1419" t="str">
        <f>Inv!I1419</f>
        <v>J36938</v>
      </c>
      <c r="B1419">
        <v>3030</v>
      </c>
      <c r="C1419">
        <f>Inv!B1419</f>
        <v>0</v>
      </c>
      <c r="D1419">
        <f>Inv!A1419</f>
        <v>0</v>
      </c>
      <c r="E1419" t="str">
        <f>VLOOKUP($C1419,Inv!$B$3:$J$2003,2,FALSE)</f>
        <v/>
      </c>
      <c r="F1419" t="str">
        <f>VLOOKUP($C1419,Inv!$B$3:$J$2003,5,FALSE)</f>
        <v/>
      </c>
      <c r="G1419" t="str">
        <f>VLOOKUP($C1419,Inv!$B$3:$J$2003,3,FALSE)</f>
        <v/>
      </c>
      <c r="H1419">
        <f ca="1">VLOOKUP($C1419,Inv!$B$3:$J$2003,9,FALSE)</f>
        <v>0</v>
      </c>
    </row>
    <row r="1420" spans="1:8">
      <c r="A1420" t="str">
        <f>Inv!I1420</f>
        <v>J36938</v>
      </c>
      <c r="B1420">
        <v>3030</v>
      </c>
      <c r="C1420">
        <f>Inv!B1420</f>
        <v>0</v>
      </c>
      <c r="D1420">
        <f>Inv!A1420</f>
        <v>0</v>
      </c>
      <c r="E1420" t="str">
        <f>VLOOKUP($C1420,Inv!$B$3:$J$2003,2,FALSE)</f>
        <v/>
      </c>
      <c r="F1420" t="str">
        <f>VLOOKUP($C1420,Inv!$B$3:$J$2003,5,FALSE)</f>
        <v/>
      </c>
      <c r="G1420" t="str">
        <f>VLOOKUP($C1420,Inv!$B$3:$J$2003,3,FALSE)</f>
        <v/>
      </c>
      <c r="H1420">
        <f ca="1">VLOOKUP($C1420,Inv!$B$3:$J$2003,9,FALSE)</f>
        <v>0</v>
      </c>
    </row>
    <row r="1421" spans="1:8">
      <c r="A1421" t="str">
        <f>Inv!I1421</f>
        <v>J36938</v>
      </c>
      <c r="B1421">
        <v>3030</v>
      </c>
      <c r="C1421">
        <f>Inv!B1421</f>
        <v>0</v>
      </c>
      <c r="D1421">
        <f>Inv!A1421</f>
        <v>0</v>
      </c>
      <c r="E1421" t="str">
        <f>VLOOKUP($C1421,Inv!$B$3:$J$2003,2,FALSE)</f>
        <v/>
      </c>
      <c r="F1421" t="str">
        <f>VLOOKUP($C1421,Inv!$B$3:$J$2003,5,FALSE)</f>
        <v/>
      </c>
      <c r="G1421" t="str">
        <f>VLOOKUP($C1421,Inv!$B$3:$J$2003,3,FALSE)</f>
        <v/>
      </c>
      <c r="H1421">
        <f ca="1">VLOOKUP($C1421,Inv!$B$3:$J$2003,9,FALSE)</f>
        <v>0</v>
      </c>
    </row>
    <row r="1422" spans="1:8">
      <c r="A1422" t="str">
        <f>Inv!I1422</f>
        <v>J36938</v>
      </c>
      <c r="B1422">
        <v>3030</v>
      </c>
      <c r="C1422">
        <f>Inv!B1422</f>
        <v>0</v>
      </c>
      <c r="D1422">
        <f>Inv!A1422</f>
        <v>0</v>
      </c>
      <c r="E1422" t="str">
        <f>VLOOKUP($C1422,Inv!$B$3:$J$2003,2,FALSE)</f>
        <v/>
      </c>
      <c r="F1422" t="str">
        <f>VLOOKUP($C1422,Inv!$B$3:$J$2003,5,FALSE)</f>
        <v/>
      </c>
      <c r="G1422" t="str">
        <f>VLOOKUP($C1422,Inv!$B$3:$J$2003,3,FALSE)</f>
        <v/>
      </c>
      <c r="H1422">
        <f ca="1">VLOOKUP($C1422,Inv!$B$3:$J$2003,9,FALSE)</f>
        <v>0</v>
      </c>
    </row>
    <row r="1423" spans="1:8">
      <c r="A1423" t="str">
        <f>Inv!I1423</f>
        <v>J36938</v>
      </c>
      <c r="B1423">
        <v>3030</v>
      </c>
      <c r="C1423">
        <f>Inv!B1423</f>
        <v>0</v>
      </c>
      <c r="D1423">
        <f>Inv!A1423</f>
        <v>0</v>
      </c>
      <c r="E1423" t="str">
        <f>VLOOKUP($C1423,Inv!$B$3:$J$2003,2,FALSE)</f>
        <v/>
      </c>
      <c r="F1423" t="str">
        <f>VLOOKUP($C1423,Inv!$B$3:$J$2003,5,FALSE)</f>
        <v/>
      </c>
      <c r="G1423" t="str">
        <f>VLOOKUP($C1423,Inv!$B$3:$J$2003,3,FALSE)</f>
        <v/>
      </c>
      <c r="H1423">
        <f ca="1">VLOOKUP($C1423,Inv!$B$3:$J$2003,9,FALSE)</f>
        <v>0</v>
      </c>
    </row>
    <row r="1424" spans="1:8">
      <c r="A1424" t="str">
        <f>Inv!I1424</f>
        <v>J36938</v>
      </c>
      <c r="B1424">
        <v>3030</v>
      </c>
      <c r="C1424">
        <f>Inv!B1424</f>
        <v>0</v>
      </c>
      <c r="D1424">
        <f>Inv!A1424</f>
        <v>0</v>
      </c>
      <c r="E1424" t="str">
        <f>VLOOKUP($C1424,Inv!$B$3:$J$2003,2,FALSE)</f>
        <v/>
      </c>
      <c r="F1424" t="str">
        <f>VLOOKUP($C1424,Inv!$B$3:$J$2003,5,FALSE)</f>
        <v/>
      </c>
      <c r="G1424" t="str">
        <f>VLOOKUP($C1424,Inv!$B$3:$J$2003,3,FALSE)</f>
        <v/>
      </c>
      <c r="H1424">
        <f ca="1">VLOOKUP($C1424,Inv!$B$3:$J$2003,9,FALSE)</f>
        <v>0</v>
      </c>
    </row>
    <row r="1425" spans="1:8">
      <c r="A1425" t="str">
        <f>Inv!I1425</f>
        <v>J36938</v>
      </c>
      <c r="B1425">
        <v>3030</v>
      </c>
      <c r="C1425">
        <f>Inv!B1425</f>
        <v>0</v>
      </c>
      <c r="D1425">
        <f>Inv!A1425</f>
        <v>0</v>
      </c>
      <c r="E1425" t="str">
        <f>VLOOKUP($C1425,Inv!$B$3:$J$2003,2,FALSE)</f>
        <v/>
      </c>
      <c r="F1425" t="str">
        <f>VLOOKUP($C1425,Inv!$B$3:$J$2003,5,FALSE)</f>
        <v/>
      </c>
      <c r="G1425" t="str">
        <f>VLOOKUP($C1425,Inv!$B$3:$J$2003,3,FALSE)</f>
        <v/>
      </c>
      <c r="H1425">
        <f ca="1">VLOOKUP($C1425,Inv!$B$3:$J$2003,9,FALSE)</f>
        <v>0</v>
      </c>
    </row>
    <row r="1426" spans="1:8">
      <c r="A1426" t="str">
        <f>Inv!I1426</f>
        <v>J36938</v>
      </c>
      <c r="B1426">
        <v>3030</v>
      </c>
      <c r="C1426">
        <f>Inv!B1426</f>
        <v>0</v>
      </c>
      <c r="D1426">
        <f>Inv!A1426</f>
        <v>0</v>
      </c>
      <c r="E1426" t="str">
        <f>VLOOKUP($C1426,Inv!$B$3:$J$2003,2,FALSE)</f>
        <v/>
      </c>
      <c r="F1426" t="str">
        <f>VLOOKUP($C1426,Inv!$B$3:$J$2003,5,FALSE)</f>
        <v/>
      </c>
      <c r="G1426" t="str">
        <f>VLOOKUP($C1426,Inv!$B$3:$J$2003,3,FALSE)</f>
        <v/>
      </c>
      <c r="H1426">
        <f ca="1">VLOOKUP($C1426,Inv!$B$3:$J$2003,9,FALSE)</f>
        <v>0</v>
      </c>
    </row>
    <row r="1427" spans="1:8">
      <c r="A1427" t="str">
        <f>Inv!I1427</f>
        <v>J36938</v>
      </c>
      <c r="B1427">
        <v>3030</v>
      </c>
      <c r="C1427">
        <f>Inv!B1427</f>
        <v>0</v>
      </c>
      <c r="D1427">
        <f>Inv!A1427</f>
        <v>0</v>
      </c>
      <c r="E1427" t="str">
        <f>VLOOKUP($C1427,Inv!$B$3:$J$2003,2,FALSE)</f>
        <v/>
      </c>
      <c r="F1427" t="str">
        <f>VLOOKUP($C1427,Inv!$B$3:$J$2003,5,FALSE)</f>
        <v/>
      </c>
      <c r="G1427" t="str">
        <f>VLOOKUP($C1427,Inv!$B$3:$J$2003,3,FALSE)</f>
        <v/>
      </c>
      <c r="H1427">
        <f ca="1">VLOOKUP($C1427,Inv!$B$3:$J$2003,9,FALSE)</f>
        <v>0</v>
      </c>
    </row>
    <row r="1428" spans="1:8">
      <c r="A1428" t="str">
        <f>Inv!I1428</f>
        <v>J36938</v>
      </c>
      <c r="B1428">
        <v>3030</v>
      </c>
      <c r="C1428">
        <f>Inv!B1428</f>
        <v>0</v>
      </c>
      <c r="D1428">
        <f>Inv!A1428</f>
        <v>0</v>
      </c>
      <c r="E1428" t="str">
        <f>VLOOKUP($C1428,Inv!$B$3:$J$2003,2,FALSE)</f>
        <v/>
      </c>
      <c r="F1428" t="str">
        <f>VLOOKUP($C1428,Inv!$B$3:$J$2003,5,FALSE)</f>
        <v/>
      </c>
      <c r="G1428" t="str">
        <f>VLOOKUP($C1428,Inv!$B$3:$J$2003,3,FALSE)</f>
        <v/>
      </c>
      <c r="H1428">
        <f ca="1">VLOOKUP($C1428,Inv!$B$3:$J$2003,9,FALSE)</f>
        <v>0</v>
      </c>
    </row>
    <row r="1429" spans="1:8">
      <c r="A1429" t="str">
        <f>Inv!I1429</f>
        <v>J36938</v>
      </c>
      <c r="B1429">
        <v>3030</v>
      </c>
      <c r="C1429">
        <f>Inv!B1429</f>
        <v>0</v>
      </c>
      <c r="D1429">
        <f>Inv!A1429</f>
        <v>0</v>
      </c>
      <c r="E1429" t="str">
        <f>VLOOKUP($C1429,Inv!$B$3:$J$2003,2,FALSE)</f>
        <v/>
      </c>
      <c r="F1429" t="str">
        <f>VLOOKUP($C1429,Inv!$B$3:$J$2003,5,FALSE)</f>
        <v/>
      </c>
      <c r="G1429" t="str">
        <f>VLOOKUP($C1429,Inv!$B$3:$J$2003,3,FALSE)</f>
        <v/>
      </c>
      <c r="H1429">
        <f ca="1">VLOOKUP($C1429,Inv!$B$3:$J$2003,9,FALSE)</f>
        <v>0</v>
      </c>
    </row>
    <row r="1430" spans="1:8">
      <c r="A1430" t="str">
        <f>Inv!I1430</f>
        <v>J36938</v>
      </c>
      <c r="B1430">
        <v>3030</v>
      </c>
      <c r="C1430">
        <f>Inv!B1430</f>
        <v>0</v>
      </c>
      <c r="D1430">
        <f>Inv!A1430</f>
        <v>0</v>
      </c>
      <c r="E1430" t="str">
        <f>VLOOKUP($C1430,Inv!$B$3:$J$2003,2,FALSE)</f>
        <v/>
      </c>
      <c r="F1430" t="str">
        <f>VLOOKUP($C1430,Inv!$B$3:$J$2003,5,FALSE)</f>
        <v/>
      </c>
      <c r="G1430" t="str">
        <f>VLOOKUP($C1430,Inv!$B$3:$J$2003,3,FALSE)</f>
        <v/>
      </c>
      <c r="H1430">
        <f ca="1">VLOOKUP($C1430,Inv!$B$3:$J$2003,9,FALSE)</f>
        <v>0</v>
      </c>
    </row>
    <row r="1431" spans="1:8">
      <c r="A1431" t="str">
        <f>Inv!I1431</f>
        <v>J36938</v>
      </c>
      <c r="B1431">
        <v>3030</v>
      </c>
      <c r="C1431">
        <f>Inv!B1431</f>
        <v>0</v>
      </c>
      <c r="D1431">
        <f>Inv!A1431</f>
        <v>0</v>
      </c>
      <c r="E1431" t="str">
        <f>VLOOKUP($C1431,Inv!$B$3:$J$2003,2,FALSE)</f>
        <v/>
      </c>
      <c r="F1431" t="str">
        <f>VLOOKUP($C1431,Inv!$B$3:$J$2003,5,FALSE)</f>
        <v/>
      </c>
      <c r="G1431" t="str">
        <f>VLOOKUP($C1431,Inv!$B$3:$J$2003,3,FALSE)</f>
        <v/>
      </c>
      <c r="H1431">
        <f ca="1">VLOOKUP($C1431,Inv!$B$3:$J$2003,9,FALSE)</f>
        <v>0</v>
      </c>
    </row>
    <row r="1432" spans="1:8">
      <c r="A1432" t="str">
        <f>Inv!I1432</f>
        <v>J36938</v>
      </c>
      <c r="B1432">
        <v>3030</v>
      </c>
      <c r="C1432">
        <f>Inv!B1432</f>
        <v>0</v>
      </c>
      <c r="D1432">
        <f>Inv!A1432</f>
        <v>0</v>
      </c>
      <c r="E1432" t="str">
        <f>VLOOKUP($C1432,Inv!$B$3:$J$2003,2,FALSE)</f>
        <v/>
      </c>
      <c r="F1432" t="str">
        <f>VLOOKUP($C1432,Inv!$B$3:$J$2003,5,FALSE)</f>
        <v/>
      </c>
      <c r="G1432" t="str">
        <f>VLOOKUP($C1432,Inv!$B$3:$J$2003,3,FALSE)</f>
        <v/>
      </c>
      <c r="H1432">
        <f ca="1">VLOOKUP($C1432,Inv!$B$3:$J$2003,9,FALSE)</f>
        <v>0</v>
      </c>
    </row>
    <row r="1433" spans="1:8">
      <c r="A1433" t="str">
        <f>Inv!I1433</f>
        <v>J36938</v>
      </c>
      <c r="B1433">
        <v>3030</v>
      </c>
      <c r="C1433">
        <f>Inv!B1433</f>
        <v>0</v>
      </c>
      <c r="D1433">
        <f>Inv!A1433</f>
        <v>0</v>
      </c>
      <c r="E1433" t="str">
        <f>VLOOKUP($C1433,Inv!$B$3:$J$2003,2,FALSE)</f>
        <v/>
      </c>
      <c r="F1433" t="str">
        <f>VLOOKUP($C1433,Inv!$B$3:$J$2003,5,FALSE)</f>
        <v/>
      </c>
      <c r="G1433" t="str">
        <f>VLOOKUP($C1433,Inv!$B$3:$J$2003,3,FALSE)</f>
        <v/>
      </c>
      <c r="H1433">
        <f ca="1">VLOOKUP($C1433,Inv!$B$3:$J$2003,9,FALSE)</f>
        <v>0</v>
      </c>
    </row>
    <row r="1434" spans="1:8">
      <c r="A1434" t="str">
        <f>Inv!I1434</f>
        <v>J36938</v>
      </c>
      <c r="B1434">
        <v>3030</v>
      </c>
      <c r="C1434">
        <f>Inv!B1434</f>
        <v>0</v>
      </c>
      <c r="D1434">
        <f>Inv!A1434</f>
        <v>0</v>
      </c>
      <c r="E1434" t="str">
        <f>VLOOKUP($C1434,Inv!$B$3:$J$2003,2,FALSE)</f>
        <v/>
      </c>
      <c r="F1434" t="str">
        <f>VLOOKUP($C1434,Inv!$B$3:$J$2003,5,FALSE)</f>
        <v/>
      </c>
      <c r="G1434" t="str">
        <f>VLOOKUP($C1434,Inv!$B$3:$J$2003,3,FALSE)</f>
        <v/>
      </c>
      <c r="H1434">
        <f ca="1">VLOOKUP($C1434,Inv!$B$3:$J$2003,9,FALSE)</f>
        <v>0</v>
      </c>
    </row>
    <row r="1435" spans="1:8">
      <c r="A1435" t="str">
        <f>Inv!I1435</f>
        <v>J36938</v>
      </c>
      <c r="B1435">
        <v>3030</v>
      </c>
      <c r="C1435">
        <f>Inv!B1435</f>
        <v>0</v>
      </c>
      <c r="D1435">
        <f>Inv!A1435</f>
        <v>0</v>
      </c>
      <c r="E1435" t="str">
        <f>VLOOKUP($C1435,Inv!$B$3:$J$2003,2,FALSE)</f>
        <v/>
      </c>
      <c r="F1435" t="str">
        <f>VLOOKUP($C1435,Inv!$B$3:$J$2003,5,FALSE)</f>
        <v/>
      </c>
      <c r="G1435" t="str">
        <f>VLOOKUP($C1435,Inv!$B$3:$J$2003,3,FALSE)</f>
        <v/>
      </c>
      <c r="H1435">
        <f ca="1">VLOOKUP($C1435,Inv!$B$3:$J$2003,9,FALSE)</f>
        <v>0</v>
      </c>
    </row>
    <row r="1436" spans="1:8">
      <c r="A1436" t="str">
        <f>Inv!I1436</f>
        <v>J36938</v>
      </c>
      <c r="B1436">
        <v>3030</v>
      </c>
      <c r="C1436">
        <f>Inv!B1436</f>
        <v>0</v>
      </c>
      <c r="D1436">
        <f>Inv!A1436</f>
        <v>0</v>
      </c>
      <c r="E1436" t="str">
        <f>VLOOKUP($C1436,Inv!$B$3:$J$2003,2,FALSE)</f>
        <v/>
      </c>
      <c r="F1436" t="str">
        <f>VLOOKUP($C1436,Inv!$B$3:$J$2003,5,FALSE)</f>
        <v/>
      </c>
      <c r="G1436" t="str">
        <f>VLOOKUP($C1436,Inv!$B$3:$J$2003,3,FALSE)</f>
        <v/>
      </c>
      <c r="H1436">
        <f ca="1">VLOOKUP($C1436,Inv!$B$3:$J$2003,9,FALSE)</f>
        <v>0</v>
      </c>
    </row>
    <row r="1437" spans="1:8">
      <c r="A1437" t="str">
        <f>Inv!I1437</f>
        <v>J36938</v>
      </c>
      <c r="B1437">
        <v>3030</v>
      </c>
      <c r="C1437">
        <f>Inv!B1437</f>
        <v>0</v>
      </c>
      <c r="D1437">
        <f>Inv!A1437</f>
        <v>0</v>
      </c>
      <c r="E1437" t="str">
        <f>VLOOKUP($C1437,Inv!$B$3:$J$2003,2,FALSE)</f>
        <v/>
      </c>
      <c r="F1437" t="str">
        <f>VLOOKUP($C1437,Inv!$B$3:$J$2003,5,FALSE)</f>
        <v/>
      </c>
      <c r="G1437" t="str">
        <f>VLOOKUP($C1437,Inv!$B$3:$J$2003,3,FALSE)</f>
        <v/>
      </c>
      <c r="H1437">
        <f ca="1">VLOOKUP($C1437,Inv!$B$3:$J$2003,9,FALSE)</f>
        <v>0</v>
      </c>
    </row>
    <row r="1438" spans="1:8">
      <c r="A1438" t="str">
        <f>Inv!I1438</f>
        <v>J36938</v>
      </c>
      <c r="B1438">
        <v>3030</v>
      </c>
      <c r="C1438">
        <f>Inv!B1438</f>
        <v>0</v>
      </c>
      <c r="D1438">
        <f>Inv!A1438</f>
        <v>0</v>
      </c>
      <c r="E1438" t="str">
        <f>VLOOKUP($C1438,Inv!$B$3:$J$2003,2,FALSE)</f>
        <v/>
      </c>
      <c r="F1438" t="str">
        <f>VLOOKUP($C1438,Inv!$B$3:$J$2003,5,FALSE)</f>
        <v/>
      </c>
      <c r="G1438" t="str">
        <f>VLOOKUP($C1438,Inv!$B$3:$J$2003,3,FALSE)</f>
        <v/>
      </c>
      <c r="H1438">
        <f ca="1">VLOOKUP($C1438,Inv!$B$3:$J$2003,9,FALSE)</f>
        <v>0</v>
      </c>
    </row>
    <row r="1439" spans="1:8">
      <c r="A1439" t="str">
        <f>Inv!I1439</f>
        <v>J36938</v>
      </c>
      <c r="B1439">
        <v>3030</v>
      </c>
      <c r="C1439">
        <f>Inv!B1439</f>
        <v>0</v>
      </c>
      <c r="D1439">
        <f>Inv!A1439</f>
        <v>0</v>
      </c>
      <c r="E1439" t="str">
        <f>VLOOKUP($C1439,Inv!$B$3:$J$2003,2,FALSE)</f>
        <v/>
      </c>
      <c r="F1439" t="str">
        <f>VLOOKUP($C1439,Inv!$B$3:$J$2003,5,FALSE)</f>
        <v/>
      </c>
      <c r="G1439" t="str">
        <f>VLOOKUP($C1439,Inv!$B$3:$J$2003,3,FALSE)</f>
        <v/>
      </c>
      <c r="H1439">
        <f ca="1">VLOOKUP($C1439,Inv!$B$3:$J$2003,9,FALSE)</f>
        <v>0</v>
      </c>
    </row>
    <row r="1440" spans="1:8">
      <c r="A1440" t="str">
        <f>Inv!I1440</f>
        <v>J36938</v>
      </c>
      <c r="B1440">
        <v>3030</v>
      </c>
      <c r="C1440">
        <f>Inv!B1440</f>
        <v>0</v>
      </c>
      <c r="D1440">
        <f>Inv!A1440</f>
        <v>0</v>
      </c>
      <c r="E1440" t="str">
        <f>VLOOKUP($C1440,Inv!$B$3:$J$2003,2,FALSE)</f>
        <v/>
      </c>
      <c r="F1440" t="str">
        <f>VLOOKUP($C1440,Inv!$B$3:$J$2003,5,FALSE)</f>
        <v/>
      </c>
      <c r="G1440" t="str">
        <f>VLOOKUP($C1440,Inv!$B$3:$J$2003,3,FALSE)</f>
        <v/>
      </c>
      <c r="H1440">
        <f ca="1">VLOOKUP($C1440,Inv!$B$3:$J$2003,9,FALSE)</f>
        <v>0</v>
      </c>
    </row>
    <row r="1441" spans="1:8">
      <c r="A1441" t="str">
        <f>Inv!I1441</f>
        <v>J36938</v>
      </c>
      <c r="B1441">
        <v>3030</v>
      </c>
      <c r="C1441">
        <f>Inv!B1441</f>
        <v>0</v>
      </c>
      <c r="D1441">
        <f>Inv!A1441</f>
        <v>0</v>
      </c>
      <c r="E1441" t="str">
        <f>VLOOKUP($C1441,Inv!$B$3:$J$2003,2,FALSE)</f>
        <v/>
      </c>
      <c r="F1441" t="str">
        <f>VLOOKUP($C1441,Inv!$B$3:$J$2003,5,FALSE)</f>
        <v/>
      </c>
      <c r="G1441" t="str">
        <f>VLOOKUP($C1441,Inv!$B$3:$J$2003,3,FALSE)</f>
        <v/>
      </c>
      <c r="H1441">
        <f ca="1">VLOOKUP($C1441,Inv!$B$3:$J$2003,9,FALSE)</f>
        <v>0</v>
      </c>
    </row>
    <row r="1442" spans="1:8">
      <c r="A1442" t="str">
        <f>Inv!I1442</f>
        <v>J36938</v>
      </c>
      <c r="B1442">
        <v>3030</v>
      </c>
      <c r="C1442">
        <f>Inv!B1442</f>
        <v>0</v>
      </c>
      <c r="D1442">
        <f>Inv!A1442</f>
        <v>0</v>
      </c>
      <c r="E1442" t="str">
        <f>VLOOKUP($C1442,Inv!$B$3:$J$2003,2,FALSE)</f>
        <v/>
      </c>
      <c r="F1442" t="str">
        <f>VLOOKUP($C1442,Inv!$B$3:$J$2003,5,FALSE)</f>
        <v/>
      </c>
      <c r="G1442" t="str">
        <f>VLOOKUP($C1442,Inv!$B$3:$J$2003,3,FALSE)</f>
        <v/>
      </c>
      <c r="H1442">
        <f ca="1">VLOOKUP($C1442,Inv!$B$3:$J$2003,9,FALSE)</f>
        <v>0</v>
      </c>
    </row>
    <row r="1443" spans="1:8">
      <c r="A1443" t="str">
        <f>Inv!I1443</f>
        <v>J36938</v>
      </c>
      <c r="B1443">
        <v>3030</v>
      </c>
      <c r="C1443">
        <f>Inv!B1443</f>
        <v>0</v>
      </c>
      <c r="D1443">
        <f>Inv!A1443</f>
        <v>0</v>
      </c>
      <c r="E1443" t="str">
        <f>VLOOKUP($C1443,Inv!$B$3:$J$2003,2,FALSE)</f>
        <v/>
      </c>
      <c r="F1443" t="str">
        <f>VLOOKUP($C1443,Inv!$B$3:$J$2003,5,FALSE)</f>
        <v/>
      </c>
      <c r="G1443" t="str">
        <f>VLOOKUP($C1443,Inv!$B$3:$J$2003,3,FALSE)</f>
        <v/>
      </c>
      <c r="H1443">
        <f ca="1">VLOOKUP($C1443,Inv!$B$3:$J$2003,9,FALSE)</f>
        <v>0</v>
      </c>
    </row>
    <row r="1444" spans="1:8">
      <c r="A1444" t="str">
        <f>Inv!I1444</f>
        <v>J36938</v>
      </c>
      <c r="B1444">
        <v>3030</v>
      </c>
      <c r="C1444">
        <f>Inv!B1444</f>
        <v>0</v>
      </c>
      <c r="D1444">
        <f>Inv!A1444</f>
        <v>0</v>
      </c>
      <c r="E1444" t="str">
        <f>VLOOKUP($C1444,Inv!$B$3:$J$2003,2,FALSE)</f>
        <v/>
      </c>
      <c r="F1444" t="str">
        <f>VLOOKUP($C1444,Inv!$B$3:$J$2003,5,FALSE)</f>
        <v/>
      </c>
      <c r="G1444" t="str">
        <f>VLOOKUP($C1444,Inv!$B$3:$J$2003,3,FALSE)</f>
        <v/>
      </c>
      <c r="H1444">
        <f ca="1">VLOOKUP($C1444,Inv!$B$3:$J$2003,9,FALSE)</f>
        <v>0</v>
      </c>
    </row>
    <row r="1445" spans="1:8">
      <c r="A1445" t="str">
        <f>Inv!I1445</f>
        <v>J36938</v>
      </c>
      <c r="B1445">
        <v>3030</v>
      </c>
      <c r="C1445">
        <f>Inv!B1445</f>
        <v>0</v>
      </c>
      <c r="D1445">
        <f>Inv!A1445</f>
        <v>0</v>
      </c>
      <c r="E1445" t="str">
        <f>VLOOKUP($C1445,Inv!$B$3:$J$2003,2,FALSE)</f>
        <v/>
      </c>
      <c r="F1445" t="str">
        <f>VLOOKUP($C1445,Inv!$B$3:$J$2003,5,FALSE)</f>
        <v/>
      </c>
      <c r="G1445" t="str">
        <f>VLOOKUP($C1445,Inv!$B$3:$J$2003,3,FALSE)</f>
        <v/>
      </c>
      <c r="H1445">
        <f ca="1">VLOOKUP($C1445,Inv!$B$3:$J$2003,9,FALSE)</f>
        <v>0</v>
      </c>
    </row>
    <row r="1446" spans="1:8">
      <c r="A1446" t="str">
        <f>Inv!I1446</f>
        <v>J36938</v>
      </c>
      <c r="B1446">
        <v>3030</v>
      </c>
      <c r="C1446">
        <f>Inv!B1446</f>
        <v>0</v>
      </c>
      <c r="D1446">
        <f>Inv!A1446</f>
        <v>0</v>
      </c>
      <c r="E1446" t="str">
        <f>VLOOKUP($C1446,Inv!$B$3:$J$2003,2,FALSE)</f>
        <v/>
      </c>
      <c r="F1446" t="str">
        <f>VLOOKUP($C1446,Inv!$B$3:$J$2003,5,FALSE)</f>
        <v/>
      </c>
      <c r="G1446" t="str">
        <f>VLOOKUP($C1446,Inv!$B$3:$J$2003,3,FALSE)</f>
        <v/>
      </c>
      <c r="H1446">
        <f ca="1">VLOOKUP($C1446,Inv!$B$3:$J$2003,9,FALSE)</f>
        <v>0</v>
      </c>
    </row>
    <row r="1447" spans="1:8">
      <c r="A1447" t="str">
        <f>Inv!I1447</f>
        <v>J36938</v>
      </c>
      <c r="B1447">
        <v>3030</v>
      </c>
      <c r="C1447">
        <f>Inv!B1447</f>
        <v>0</v>
      </c>
      <c r="D1447">
        <f>Inv!A1447</f>
        <v>0</v>
      </c>
      <c r="E1447" t="str">
        <f>VLOOKUP($C1447,Inv!$B$3:$J$2003,2,FALSE)</f>
        <v/>
      </c>
      <c r="F1447" t="str">
        <f>VLOOKUP($C1447,Inv!$B$3:$J$2003,5,FALSE)</f>
        <v/>
      </c>
      <c r="G1447" t="str">
        <f>VLOOKUP($C1447,Inv!$B$3:$J$2003,3,FALSE)</f>
        <v/>
      </c>
      <c r="H1447">
        <f ca="1">VLOOKUP($C1447,Inv!$B$3:$J$2003,9,FALSE)</f>
        <v>0</v>
      </c>
    </row>
    <row r="1448" spans="1:8">
      <c r="A1448" t="str">
        <f>Inv!I1448</f>
        <v>J36938</v>
      </c>
      <c r="B1448">
        <v>3030</v>
      </c>
      <c r="C1448">
        <f>Inv!B1448</f>
        <v>0</v>
      </c>
      <c r="D1448">
        <f>Inv!A1448</f>
        <v>0</v>
      </c>
      <c r="E1448" t="str">
        <f>VLOOKUP($C1448,Inv!$B$3:$J$2003,2,FALSE)</f>
        <v/>
      </c>
      <c r="F1448" t="str">
        <f>VLOOKUP($C1448,Inv!$B$3:$J$2003,5,FALSE)</f>
        <v/>
      </c>
      <c r="G1448" t="str">
        <f>VLOOKUP($C1448,Inv!$B$3:$J$2003,3,FALSE)</f>
        <v/>
      </c>
      <c r="H1448">
        <f ca="1">VLOOKUP($C1448,Inv!$B$3:$J$2003,9,FALSE)</f>
        <v>0</v>
      </c>
    </row>
    <row r="1449" spans="1:8">
      <c r="A1449" t="str">
        <f>Inv!I1449</f>
        <v>J36938</v>
      </c>
      <c r="B1449">
        <v>3030</v>
      </c>
      <c r="C1449">
        <f>Inv!B1449</f>
        <v>0</v>
      </c>
      <c r="D1449">
        <f>Inv!A1449</f>
        <v>0</v>
      </c>
      <c r="E1449" t="str">
        <f>VLOOKUP($C1449,Inv!$B$3:$J$2003,2,FALSE)</f>
        <v/>
      </c>
      <c r="F1449" t="str">
        <f>VLOOKUP($C1449,Inv!$B$3:$J$2003,5,FALSE)</f>
        <v/>
      </c>
      <c r="G1449" t="str">
        <f>VLOOKUP($C1449,Inv!$B$3:$J$2003,3,FALSE)</f>
        <v/>
      </c>
      <c r="H1449">
        <f ca="1">VLOOKUP($C1449,Inv!$B$3:$J$2003,9,FALSE)</f>
        <v>0</v>
      </c>
    </row>
    <row r="1450" spans="1:8">
      <c r="A1450" t="str">
        <f>Inv!I1450</f>
        <v>J36938</v>
      </c>
      <c r="B1450">
        <v>3030</v>
      </c>
      <c r="C1450">
        <f>Inv!B1450</f>
        <v>0</v>
      </c>
      <c r="D1450">
        <f>Inv!A1450</f>
        <v>0</v>
      </c>
      <c r="E1450" t="str">
        <f>VLOOKUP($C1450,Inv!$B$3:$J$2003,2,FALSE)</f>
        <v/>
      </c>
      <c r="F1450" t="str">
        <f>VLOOKUP($C1450,Inv!$B$3:$J$2003,5,FALSE)</f>
        <v/>
      </c>
      <c r="G1450" t="str">
        <f>VLOOKUP($C1450,Inv!$B$3:$J$2003,3,FALSE)</f>
        <v/>
      </c>
      <c r="H1450">
        <f ca="1">VLOOKUP($C1450,Inv!$B$3:$J$2003,9,FALSE)</f>
        <v>0</v>
      </c>
    </row>
    <row r="1451" spans="1:8">
      <c r="A1451" t="str">
        <f>Inv!I1451</f>
        <v>J36938</v>
      </c>
      <c r="B1451">
        <v>3030</v>
      </c>
      <c r="C1451">
        <f>Inv!B1451</f>
        <v>0</v>
      </c>
      <c r="D1451">
        <f>Inv!A1451</f>
        <v>0</v>
      </c>
      <c r="E1451" t="str">
        <f>VLOOKUP($C1451,Inv!$B$3:$J$2003,2,FALSE)</f>
        <v/>
      </c>
      <c r="F1451" t="str">
        <f>VLOOKUP($C1451,Inv!$B$3:$J$2003,5,FALSE)</f>
        <v/>
      </c>
      <c r="G1451" t="str">
        <f>VLOOKUP($C1451,Inv!$B$3:$J$2003,3,FALSE)</f>
        <v/>
      </c>
      <c r="H1451">
        <f ca="1">VLOOKUP($C1451,Inv!$B$3:$J$2003,9,FALSE)</f>
        <v>0</v>
      </c>
    </row>
    <row r="1452" spans="1:8">
      <c r="A1452" t="str">
        <f>Inv!I1452</f>
        <v>J36938</v>
      </c>
      <c r="B1452">
        <v>3030</v>
      </c>
      <c r="C1452">
        <f>Inv!B1452</f>
        <v>0</v>
      </c>
      <c r="D1452">
        <f>Inv!A1452</f>
        <v>0</v>
      </c>
      <c r="E1452" t="str">
        <f>VLOOKUP($C1452,Inv!$B$3:$J$2003,2,FALSE)</f>
        <v/>
      </c>
      <c r="F1452" t="str">
        <f>VLOOKUP($C1452,Inv!$B$3:$J$2003,5,FALSE)</f>
        <v/>
      </c>
      <c r="G1452" t="str">
        <f>VLOOKUP($C1452,Inv!$B$3:$J$2003,3,FALSE)</f>
        <v/>
      </c>
      <c r="H1452">
        <f ca="1">VLOOKUP($C1452,Inv!$B$3:$J$2003,9,FALSE)</f>
        <v>0</v>
      </c>
    </row>
    <row r="1453" spans="1:8">
      <c r="A1453" t="str">
        <f>Inv!I1453</f>
        <v>J36938</v>
      </c>
      <c r="B1453">
        <v>3030</v>
      </c>
      <c r="C1453">
        <f>Inv!B1453</f>
        <v>0</v>
      </c>
      <c r="D1453">
        <f>Inv!A1453</f>
        <v>0</v>
      </c>
      <c r="E1453" t="str">
        <f>VLOOKUP($C1453,Inv!$B$3:$J$2003,2,FALSE)</f>
        <v/>
      </c>
      <c r="F1453" t="str">
        <f>VLOOKUP($C1453,Inv!$B$3:$J$2003,5,FALSE)</f>
        <v/>
      </c>
      <c r="G1453" t="str">
        <f>VLOOKUP($C1453,Inv!$B$3:$J$2003,3,FALSE)</f>
        <v/>
      </c>
      <c r="H1453">
        <f ca="1">VLOOKUP($C1453,Inv!$B$3:$J$2003,9,FALSE)</f>
        <v>0</v>
      </c>
    </row>
    <row r="1454" spans="1:8">
      <c r="A1454" t="str">
        <f>Inv!I1454</f>
        <v>J36938</v>
      </c>
      <c r="B1454">
        <v>3030</v>
      </c>
      <c r="C1454">
        <f>Inv!B1454</f>
        <v>0</v>
      </c>
      <c r="D1454">
        <f>Inv!A1454</f>
        <v>0</v>
      </c>
      <c r="E1454" t="str">
        <f>VLOOKUP($C1454,Inv!$B$3:$J$2003,2,FALSE)</f>
        <v/>
      </c>
      <c r="F1454" t="str">
        <f>VLOOKUP($C1454,Inv!$B$3:$J$2003,5,FALSE)</f>
        <v/>
      </c>
      <c r="G1454" t="str">
        <f>VLOOKUP($C1454,Inv!$B$3:$J$2003,3,FALSE)</f>
        <v/>
      </c>
      <c r="H1454">
        <f ca="1">VLOOKUP($C1454,Inv!$B$3:$J$2003,9,FALSE)</f>
        <v>0</v>
      </c>
    </row>
    <row r="1455" spans="1:8">
      <c r="A1455" t="str">
        <f>Inv!I1455</f>
        <v>J36938</v>
      </c>
      <c r="B1455">
        <v>3030</v>
      </c>
      <c r="C1455">
        <f>Inv!B1455</f>
        <v>0</v>
      </c>
      <c r="D1455">
        <f>Inv!A1455</f>
        <v>0</v>
      </c>
      <c r="E1455" t="str">
        <f>VLOOKUP($C1455,Inv!$B$3:$J$2003,2,FALSE)</f>
        <v/>
      </c>
      <c r="F1455" t="str">
        <f>VLOOKUP($C1455,Inv!$B$3:$J$2003,5,FALSE)</f>
        <v/>
      </c>
      <c r="G1455" t="str">
        <f>VLOOKUP($C1455,Inv!$B$3:$J$2003,3,FALSE)</f>
        <v/>
      </c>
      <c r="H1455">
        <f ca="1">VLOOKUP($C1455,Inv!$B$3:$J$2003,9,FALSE)</f>
        <v>0</v>
      </c>
    </row>
    <row r="1456" spans="1:8">
      <c r="A1456" t="str">
        <f>Inv!I1456</f>
        <v>J36938</v>
      </c>
      <c r="B1456">
        <v>3030</v>
      </c>
      <c r="C1456">
        <f>Inv!B1456</f>
        <v>0</v>
      </c>
      <c r="D1456">
        <f>Inv!A1456</f>
        <v>0</v>
      </c>
      <c r="E1456" t="str">
        <f>VLOOKUP($C1456,Inv!$B$3:$J$2003,2,FALSE)</f>
        <v/>
      </c>
      <c r="F1456" t="str">
        <f>VLOOKUP($C1456,Inv!$B$3:$J$2003,5,FALSE)</f>
        <v/>
      </c>
      <c r="G1456" t="str">
        <f>VLOOKUP($C1456,Inv!$B$3:$J$2003,3,FALSE)</f>
        <v/>
      </c>
      <c r="H1456">
        <f ca="1">VLOOKUP($C1456,Inv!$B$3:$J$2003,9,FALSE)</f>
        <v>0</v>
      </c>
    </row>
    <row r="1457" spans="1:8">
      <c r="A1457" t="str">
        <f>Inv!I1457</f>
        <v>J36938</v>
      </c>
      <c r="B1457">
        <v>3030</v>
      </c>
      <c r="C1457">
        <f>Inv!B1457</f>
        <v>0</v>
      </c>
      <c r="D1457">
        <f>Inv!A1457</f>
        <v>0</v>
      </c>
      <c r="E1457" t="str">
        <f>VLOOKUP($C1457,Inv!$B$3:$J$2003,2,FALSE)</f>
        <v/>
      </c>
      <c r="F1457" t="str">
        <f>VLOOKUP($C1457,Inv!$B$3:$J$2003,5,FALSE)</f>
        <v/>
      </c>
      <c r="G1457" t="str">
        <f>VLOOKUP($C1457,Inv!$B$3:$J$2003,3,FALSE)</f>
        <v/>
      </c>
      <c r="H1457">
        <f ca="1">VLOOKUP($C1457,Inv!$B$3:$J$2003,9,FALSE)</f>
        <v>0</v>
      </c>
    </row>
    <row r="1458" spans="1:8">
      <c r="A1458" t="str">
        <f>Inv!I1458</f>
        <v>J36938</v>
      </c>
      <c r="B1458">
        <v>3030</v>
      </c>
      <c r="C1458">
        <f>Inv!B1458</f>
        <v>0</v>
      </c>
      <c r="D1458">
        <f>Inv!A1458</f>
        <v>0</v>
      </c>
      <c r="E1458" t="str">
        <f>VLOOKUP($C1458,Inv!$B$3:$J$2003,2,FALSE)</f>
        <v/>
      </c>
      <c r="F1458" t="str">
        <f>VLOOKUP($C1458,Inv!$B$3:$J$2003,5,FALSE)</f>
        <v/>
      </c>
      <c r="G1458" t="str">
        <f>VLOOKUP($C1458,Inv!$B$3:$J$2003,3,FALSE)</f>
        <v/>
      </c>
      <c r="H1458">
        <f ca="1">VLOOKUP($C1458,Inv!$B$3:$J$2003,9,FALSE)</f>
        <v>0</v>
      </c>
    </row>
    <row r="1459" spans="1:8">
      <c r="A1459" t="str">
        <f>Inv!I1459</f>
        <v>J36938</v>
      </c>
      <c r="B1459">
        <v>3030</v>
      </c>
      <c r="C1459">
        <f>Inv!B1459</f>
        <v>0</v>
      </c>
      <c r="D1459">
        <f>Inv!A1459</f>
        <v>0</v>
      </c>
      <c r="E1459" t="str">
        <f>VLOOKUP($C1459,Inv!$B$3:$J$2003,2,FALSE)</f>
        <v/>
      </c>
      <c r="F1459" t="str">
        <f>VLOOKUP($C1459,Inv!$B$3:$J$2003,5,FALSE)</f>
        <v/>
      </c>
      <c r="G1459" t="str">
        <f>VLOOKUP($C1459,Inv!$B$3:$J$2003,3,FALSE)</f>
        <v/>
      </c>
      <c r="H1459">
        <f ca="1">VLOOKUP($C1459,Inv!$B$3:$J$2003,9,FALSE)</f>
        <v>0</v>
      </c>
    </row>
    <row r="1460" spans="1:8">
      <c r="A1460" t="str">
        <f>Inv!I1460</f>
        <v>J36938</v>
      </c>
      <c r="B1460">
        <v>3030</v>
      </c>
      <c r="C1460">
        <f>Inv!B1460</f>
        <v>0</v>
      </c>
      <c r="D1460">
        <f>Inv!A1460</f>
        <v>0</v>
      </c>
      <c r="E1460" t="str">
        <f>VLOOKUP($C1460,Inv!$B$3:$J$2003,2,FALSE)</f>
        <v/>
      </c>
      <c r="F1460" t="str">
        <f>VLOOKUP($C1460,Inv!$B$3:$J$2003,5,FALSE)</f>
        <v/>
      </c>
      <c r="G1460" t="str">
        <f>VLOOKUP($C1460,Inv!$B$3:$J$2003,3,FALSE)</f>
        <v/>
      </c>
      <c r="H1460">
        <f ca="1">VLOOKUP($C1460,Inv!$B$3:$J$2003,9,FALSE)</f>
        <v>0</v>
      </c>
    </row>
    <row r="1461" spans="1:8">
      <c r="A1461" t="str">
        <f>Inv!I1461</f>
        <v>J36938</v>
      </c>
      <c r="B1461">
        <v>3030</v>
      </c>
      <c r="C1461">
        <f>Inv!B1461</f>
        <v>0</v>
      </c>
      <c r="D1461">
        <f>Inv!A1461</f>
        <v>0</v>
      </c>
      <c r="E1461" t="str">
        <f>VLOOKUP($C1461,Inv!$B$3:$J$2003,2,FALSE)</f>
        <v/>
      </c>
      <c r="F1461" t="str">
        <f>VLOOKUP($C1461,Inv!$B$3:$J$2003,5,FALSE)</f>
        <v/>
      </c>
      <c r="G1461" t="str">
        <f>VLOOKUP($C1461,Inv!$B$3:$J$2003,3,FALSE)</f>
        <v/>
      </c>
      <c r="H1461">
        <f ca="1">VLOOKUP($C1461,Inv!$B$3:$J$2003,9,FALSE)</f>
        <v>0</v>
      </c>
    </row>
    <row r="1462" spans="1:8">
      <c r="A1462" t="str">
        <f>Inv!I1462</f>
        <v>J36938</v>
      </c>
      <c r="B1462">
        <v>3030</v>
      </c>
      <c r="C1462">
        <f>Inv!B1462</f>
        <v>0</v>
      </c>
      <c r="D1462">
        <f>Inv!A1462</f>
        <v>0</v>
      </c>
      <c r="E1462" t="str">
        <f>VLOOKUP($C1462,Inv!$B$3:$J$2003,2,FALSE)</f>
        <v/>
      </c>
      <c r="F1462" t="str">
        <f>VLOOKUP($C1462,Inv!$B$3:$J$2003,5,FALSE)</f>
        <v/>
      </c>
      <c r="G1462" t="str">
        <f>VLOOKUP($C1462,Inv!$B$3:$J$2003,3,FALSE)</f>
        <v/>
      </c>
      <c r="H1462">
        <f ca="1">VLOOKUP($C1462,Inv!$B$3:$J$2003,9,FALSE)</f>
        <v>0</v>
      </c>
    </row>
    <row r="1463" spans="1:8">
      <c r="A1463" t="str">
        <f>Inv!I1463</f>
        <v>J36938</v>
      </c>
      <c r="B1463">
        <v>3030</v>
      </c>
      <c r="C1463">
        <f>Inv!B1463</f>
        <v>0</v>
      </c>
      <c r="D1463">
        <f>Inv!A1463</f>
        <v>0</v>
      </c>
      <c r="E1463" t="str">
        <f>VLOOKUP($C1463,Inv!$B$3:$J$2003,2,FALSE)</f>
        <v/>
      </c>
      <c r="F1463" t="str">
        <f>VLOOKUP($C1463,Inv!$B$3:$J$2003,5,FALSE)</f>
        <v/>
      </c>
      <c r="G1463" t="str">
        <f>VLOOKUP($C1463,Inv!$B$3:$J$2003,3,FALSE)</f>
        <v/>
      </c>
      <c r="H1463">
        <f ca="1">VLOOKUP($C1463,Inv!$B$3:$J$2003,9,FALSE)</f>
        <v>0</v>
      </c>
    </row>
    <row r="1464" spans="1:8">
      <c r="A1464" t="str">
        <f>Inv!I1464</f>
        <v>J36938</v>
      </c>
      <c r="B1464">
        <v>3030</v>
      </c>
      <c r="C1464">
        <f>Inv!B1464</f>
        <v>0</v>
      </c>
      <c r="D1464">
        <f>Inv!A1464</f>
        <v>0</v>
      </c>
      <c r="E1464" t="str">
        <f>VLOOKUP($C1464,Inv!$B$3:$J$2003,2,FALSE)</f>
        <v/>
      </c>
      <c r="F1464" t="str">
        <f>VLOOKUP($C1464,Inv!$B$3:$J$2003,5,FALSE)</f>
        <v/>
      </c>
      <c r="G1464" t="str">
        <f>VLOOKUP($C1464,Inv!$B$3:$J$2003,3,FALSE)</f>
        <v/>
      </c>
      <c r="H1464">
        <f ca="1">VLOOKUP($C1464,Inv!$B$3:$J$2003,9,FALSE)</f>
        <v>0</v>
      </c>
    </row>
    <row r="1465" spans="1:8">
      <c r="A1465" t="str">
        <f>Inv!I1465</f>
        <v>J36938</v>
      </c>
      <c r="B1465">
        <v>3030</v>
      </c>
      <c r="C1465">
        <f>Inv!B1465</f>
        <v>0</v>
      </c>
      <c r="D1465">
        <f>Inv!A1465</f>
        <v>0</v>
      </c>
      <c r="E1465" t="str">
        <f>VLOOKUP($C1465,Inv!$B$3:$J$2003,2,FALSE)</f>
        <v/>
      </c>
      <c r="F1465" t="str">
        <f>VLOOKUP($C1465,Inv!$B$3:$J$2003,5,FALSE)</f>
        <v/>
      </c>
      <c r="G1465" t="str">
        <f>VLOOKUP($C1465,Inv!$B$3:$J$2003,3,FALSE)</f>
        <v/>
      </c>
      <c r="H1465">
        <f ca="1">VLOOKUP($C1465,Inv!$B$3:$J$2003,9,FALSE)</f>
        <v>0</v>
      </c>
    </row>
    <row r="1466" spans="1:8">
      <c r="A1466" t="str">
        <f>Inv!I1466</f>
        <v>J36938</v>
      </c>
      <c r="B1466">
        <v>3030</v>
      </c>
      <c r="C1466">
        <f>Inv!B1466</f>
        <v>0</v>
      </c>
      <c r="D1466">
        <f>Inv!A1466</f>
        <v>0</v>
      </c>
      <c r="E1466" t="str">
        <f>VLOOKUP($C1466,Inv!$B$3:$J$2003,2,FALSE)</f>
        <v/>
      </c>
      <c r="F1466" t="str">
        <f>VLOOKUP($C1466,Inv!$B$3:$J$2003,5,FALSE)</f>
        <v/>
      </c>
      <c r="G1466" t="str">
        <f>VLOOKUP($C1466,Inv!$B$3:$J$2003,3,FALSE)</f>
        <v/>
      </c>
      <c r="H1466">
        <f ca="1">VLOOKUP($C1466,Inv!$B$3:$J$2003,9,FALSE)</f>
        <v>0</v>
      </c>
    </row>
    <row r="1467" spans="1:8">
      <c r="A1467" t="str">
        <f>Inv!I1467</f>
        <v>J36938</v>
      </c>
      <c r="B1467">
        <v>3030</v>
      </c>
      <c r="C1467">
        <f>Inv!B1467</f>
        <v>0</v>
      </c>
      <c r="D1467">
        <f>Inv!A1467</f>
        <v>0</v>
      </c>
      <c r="E1467" t="str">
        <f>VLOOKUP($C1467,Inv!$B$3:$J$2003,2,FALSE)</f>
        <v/>
      </c>
      <c r="F1467" t="str">
        <f>VLOOKUP($C1467,Inv!$B$3:$J$2003,5,FALSE)</f>
        <v/>
      </c>
      <c r="G1467" t="str">
        <f>VLOOKUP($C1467,Inv!$B$3:$J$2003,3,FALSE)</f>
        <v/>
      </c>
      <c r="H1467">
        <f ca="1">VLOOKUP($C1467,Inv!$B$3:$J$2003,9,FALSE)</f>
        <v>0</v>
      </c>
    </row>
    <row r="1468" spans="1:8">
      <c r="A1468" t="str">
        <f>Inv!I1468</f>
        <v>J36938</v>
      </c>
      <c r="B1468">
        <v>3030</v>
      </c>
      <c r="C1468">
        <f>Inv!B1468</f>
        <v>0</v>
      </c>
      <c r="D1468">
        <f>Inv!A1468</f>
        <v>0</v>
      </c>
      <c r="E1468" t="str">
        <f>VLOOKUP($C1468,Inv!$B$3:$J$2003,2,FALSE)</f>
        <v/>
      </c>
      <c r="F1468" t="str">
        <f>VLOOKUP($C1468,Inv!$B$3:$J$2003,5,FALSE)</f>
        <v/>
      </c>
      <c r="G1468" t="str">
        <f>VLOOKUP($C1468,Inv!$B$3:$J$2003,3,FALSE)</f>
        <v/>
      </c>
      <c r="H1468">
        <f ca="1">VLOOKUP($C1468,Inv!$B$3:$J$2003,9,FALSE)</f>
        <v>0</v>
      </c>
    </row>
    <row r="1469" spans="1:8">
      <c r="A1469" t="str">
        <f>Inv!I1469</f>
        <v>J36938</v>
      </c>
      <c r="B1469">
        <v>3030</v>
      </c>
      <c r="C1469">
        <f>Inv!B1469</f>
        <v>0</v>
      </c>
      <c r="D1469">
        <f>Inv!A1469</f>
        <v>0</v>
      </c>
      <c r="E1469" t="str">
        <f>VLOOKUP($C1469,Inv!$B$3:$J$2003,2,FALSE)</f>
        <v/>
      </c>
      <c r="F1469" t="str">
        <f>VLOOKUP($C1469,Inv!$B$3:$J$2003,5,FALSE)</f>
        <v/>
      </c>
      <c r="G1469" t="str">
        <f>VLOOKUP($C1469,Inv!$B$3:$J$2003,3,FALSE)</f>
        <v/>
      </c>
      <c r="H1469">
        <f ca="1">VLOOKUP($C1469,Inv!$B$3:$J$2003,9,FALSE)</f>
        <v>0</v>
      </c>
    </row>
    <row r="1470" spans="1:8">
      <c r="A1470" t="str">
        <f>Inv!I1470</f>
        <v>J36938</v>
      </c>
      <c r="B1470">
        <v>3030</v>
      </c>
      <c r="C1470">
        <f>Inv!B1470</f>
        <v>0</v>
      </c>
      <c r="D1470">
        <f>Inv!A1470</f>
        <v>0</v>
      </c>
      <c r="E1470" t="str">
        <f>VLOOKUP($C1470,Inv!$B$3:$J$2003,2,FALSE)</f>
        <v/>
      </c>
      <c r="F1470" t="str">
        <f>VLOOKUP($C1470,Inv!$B$3:$J$2003,5,FALSE)</f>
        <v/>
      </c>
      <c r="G1470" t="str">
        <f>VLOOKUP($C1470,Inv!$B$3:$J$2003,3,FALSE)</f>
        <v/>
      </c>
      <c r="H1470">
        <f ca="1">VLOOKUP($C1470,Inv!$B$3:$J$2003,9,FALSE)</f>
        <v>0</v>
      </c>
    </row>
    <row r="1471" spans="1:8">
      <c r="A1471" t="str">
        <f>Inv!I1471</f>
        <v>J36938</v>
      </c>
      <c r="B1471">
        <v>3030</v>
      </c>
      <c r="C1471">
        <f>Inv!B1471</f>
        <v>0</v>
      </c>
      <c r="D1471">
        <f>Inv!A1471</f>
        <v>0</v>
      </c>
      <c r="E1471" t="str">
        <f>VLOOKUP($C1471,Inv!$B$3:$J$2003,2,FALSE)</f>
        <v/>
      </c>
      <c r="F1471" t="str">
        <f>VLOOKUP($C1471,Inv!$B$3:$J$2003,5,FALSE)</f>
        <v/>
      </c>
      <c r="G1471" t="str">
        <f>VLOOKUP($C1471,Inv!$B$3:$J$2003,3,FALSE)</f>
        <v/>
      </c>
      <c r="H1471">
        <f ca="1">VLOOKUP($C1471,Inv!$B$3:$J$2003,9,FALSE)</f>
        <v>0</v>
      </c>
    </row>
    <row r="1472" spans="1:8">
      <c r="A1472" t="str">
        <f>Inv!I1472</f>
        <v>J36938</v>
      </c>
      <c r="B1472">
        <v>3030</v>
      </c>
      <c r="C1472">
        <f>Inv!B1472</f>
        <v>0</v>
      </c>
      <c r="D1472">
        <f>Inv!A1472</f>
        <v>0</v>
      </c>
      <c r="E1472" t="str">
        <f>VLOOKUP($C1472,Inv!$B$3:$J$2003,2,FALSE)</f>
        <v/>
      </c>
      <c r="F1472" t="str">
        <f>VLOOKUP($C1472,Inv!$B$3:$J$2003,5,FALSE)</f>
        <v/>
      </c>
      <c r="G1472" t="str">
        <f>VLOOKUP($C1472,Inv!$B$3:$J$2003,3,FALSE)</f>
        <v/>
      </c>
      <c r="H1472">
        <f ca="1">VLOOKUP($C1472,Inv!$B$3:$J$2003,9,FALSE)</f>
        <v>0</v>
      </c>
    </row>
    <row r="1473" spans="1:8">
      <c r="A1473" t="str">
        <f>Inv!I1473</f>
        <v>J36938</v>
      </c>
      <c r="B1473">
        <v>3030</v>
      </c>
      <c r="C1473">
        <f>Inv!B1473</f>
        <v>0</v>
      </c>
      <c r="D1473">
        <f>Inv!A1473</f>
        <v>0</v>
      </c>
      <c r="E1473" t="str">
        <f>VLOOKUP($C1473,Inv!$B$3:$J$2003,2,FALSE)</f>
        <v/>
      </c>
      <c r="F1473" t="str">
        <f>VLOOKUP($C1473,Inv!$B$3:$J$2003,5,FALSE)</f>
        <v/>
      </c>
      <c r="G1473" t="str">
        <f>VLOOKUP($C1473,Inv!$B$3:$J$2003,3,FALSE)</f>
        <v/>
      </c>
      <c r="H1473">
        <f ca="1">VLOOKUP($C1473,Inv!$B$3:$J$2003,9,FALSE)</f>
        <v>0</v>
      </c>
    </row>
    <row r="1474" spans="1:8">
      <c r="A1474" t="str">
        <f>Inv!I1474</f>
        <v>J36938</v>
      </c>
      <c r="B1474">
        <v>3030</v>
      </c>
      <c r="C1474">
        <f>Inv!B1474</f>
        <v>0</v>
      </c>
      <c r="D1474">
        <f>Inv!A1474</f>
        <v>0</v>
      </c>
      <c r="E1474" t="str">
        <f>VLOOKUP($C1474,Inv!$B$3:$J$2003,2,FALSE)</f>
        <v/>
      </c>
      <c r="F1474" t="str">
        <f>VLOOKUP($C1474,Inv!$B$3:$J$2003,5,FALSE)</f>
        <v/>
      </c>
      <c r="G1474" t="str">
        <f>VLOOKUP($C1474,Inv!$B$3:$J$2003,3,FALSE)</f>
        <v/>
      </c>
      <c r="H1474">
        <f ca="1">VLOOKUP($C1474,Inv!$B$3:$J$2003,9,FALSE)</f>
        <v>0</v>
      </c>
    </row>
    <row r="1475" spans="1:8">
      <c r="A1475" t="str">
        <f>Inv!I1475</f>
        <v>J36938</v>
      </c>
      <c r="B1475">
        <v>3030</v>
      </c>
      <c r="C1475">
        <f>Inv!B1475</f>
        <v>0</v>
      </c>
      <c r="D1475">
        <f>Inv!A1475</f>
        <v>0</v>
      </c>
      <c r="E1475" t="str">
        <f>VLOOKUP($C1475,Inv!$B$3:$J$2003,2,FALSE)</f>
        <v/>
      </c>
      <c r="F1475" t="str">
        <f>VLOOKUP($C1475,Inv!$B$3:$J$2003,5,FALSE)</f>
        <v/>
      </c>
      <c r="G1475" t="str">
        <f>VLOOKUP($C1475,Inv!$B$3:$J$2003,3,FALSE)</f>
        <v/>
      </c>
      <c r="H1475">
        <f ca="1">VLOOKUP($C1475,Inv!$B$3:$J$2003,9,FALSE)</f>
        <v>0</v>
      </c>
    </row>
    <row r="1476" spans="1:8">
      <c r="A1476" t="str">
        <f>Inv!I1476</f>
        <v>J36938</v>
      </c>
      <c r="B1476">
        <v>3030</v>
      </c>
      <c r="C1476">
        <f>Inv!B1476</f>
        <v>0</v>
      </c>
      <c r="D1476">
        <f>Inv!A1476</f>
        <v>0</v>
      </c>
      <c r="E1476" t="str">
        <f>VLOOKUP($C1476,Inv!$B$3:$J$2003,2,FALSE)</f>
        <v/>
      </c>
      <c r="F1476" t="str">
        <f>VLOOKUP($C1476,Inv!$B$3:$J$2003,5,FALSE)</f>
        <v/>
      </c>
      <c r="G1476" t="str">
        <f>VLOOKUP($C1476,Inv!$B$3:$J$2003,3,FALSE)</f>
        <v/>
      </c>
      <c r="H1476">
        <f ca="1">VLOOKUP($C1476,Inv!$B$3:$J$2003,9,FALSE)</f>
        <v>0</v>
      </c>
    </row>
    <row r="1477" spans="1:8">
      <c r="A1477" t="str">
        <f>Inv!I1477</f>
        <v>J36938</v>
      </c>
      <c r="B1477">
        <v>3030</v>
      </c>
      <c r="C1477">
        <f>Inv!B1477</f>
        <v>0</v>
      </c>
      <c r="D1477">
        <f>Inv!A1477</f>
        <v>0</v>
      </c>
      <c r="E1477" t="str">
        <f>VLOOKUP($C1477,Inv!$B$3:$J$2003,2,FALSE)</f>
        <v/>
      </c>
      <c r="F1477" t="str">
        <f>VLOOKUP($C1477,Inv!$B$3:$J$2003,5,FALSE)</f>
        <v/>
      </c>
      <c r="G1477" t="str">
        <f>VLOOKUP($C1477,Inv!$B$3:$J$2003,3,FALSE)</f>
        <v/>
      </c>
      <c r="H1477">
        <f ca="1">VLOOKUP($C1477,Inv!$B$3:$J$2003,9,FALSE)</f>
        <v>0</v>
      </c>
    </row>
    <row r="1478" spans="1:8">
      <c r="A1478" t="str">
        <f>Inv!I1478</f>
        <v>J36938</v>
      </c>
      <c r="B1478">
        <v>3030</v>
      </c>
      <c r="C1478">
        <f>Inv!B1478</f>
        <v>0</v>
      </c>
      <c r="D1478">
        <f>Inv!A1478</f>
        <v>0</v>
      </c>
      <c r="E1478" t="str">
        <f>VLOOKUP($C1478,Inv!$B$3:$J$2003,2,FALSE)</f>
        <v/>
      </c>
      <c r="F1478" t="str">
        <f>VLOOKUP($C1478,Inv!$B$3:$J$2003,5,FALSE)</f>
        <v/>
      </c>
      <c r="G1478" t="str">
        <f>VLOOKUP($C1478,Inv!$B$3:$J$2003,3,FALSE)</f>
        <v/>
      </c>
      <c r="H1478">
        <f ca="1">VLOOKUP($C1478,Inv!$B$3:$J$2003,9,FALSE)</f>
        <v>0</v>
      </c>
    </row>
    <row r="1479" spans="1:8">
      <c r="A1479" t="str">
        <f>Inv!I1479</f>
        <v>J36938</v>
      </c>
      <c r="B1479">
        <v>3030</v>
      </c>
      <c r="C1479">
        <f>Inv!B1479</f>
        <v>0</v>
      </c>
      <c r="D1479">
        <f>Inv!A1479</f>
        <v>0</v>
      </c>
      <c r="E1479" t="str">
        <f>VLOOKUP($C1479,Inv!$B$3:$J$2003,2,FALSE)</f>
        <v/>
      </c>
      <c r="F1479" t="str">
        <f>VLOOKUP($C1479,Inv!$B$3:$J$2003,5,FALSE)</f>
        <v/>
      </c>
      <c r="G1479" t="str">
        <f>VLOOKUP($C1479,Inv!$B$3:$J$2003,3,FALSE)</f>
        <v/>
      </c>
      <c r="H1479">
        <f ca="1">VLOOKUP($C1479,Inv!$B$3:$J$2003,9,FALSE)</f>
        <v>0</v>
      </c>
    </row>
    <row r="1480" spans="1:8">
      <c r="A1480" t="str">
        <f>Inv!I1480</f>
        <v>J36938</v>
      </c>
      <c r="B1480">
        <v>3030</v>
      </c>
      <c r="C1480">
        <f>Inv!B1480</f>
        <v>0</v>
      </c>
      <c r="D1480">
        <f>Inv!A1480</f>
        <v>0</v>
      </c>
      <c r="E1480" t="str">
        <f>VLOOKUP($C1480,Inv!$B$3:$J$2003,2,FALSE)</f>
        <v/>
      </c>
      <c r="F1480" t="str">
        <f>VLOOKUP($C1480,Inv!$B$3:$J$2003,5,FALSE)</f>
        <v/>
      </c>
      <c r="G1480" t="str">
        <f>VLOOKUP($C1480,Inv!$B$3:$J$2003,3,FALSE)</f>
        <v/>
      </c>
      <c r="H1480">
        <f ca="1">VLOOKUP($C1480,Inv!$B$3:$J$2003,9,FALSE)</f>
        <v>0</v>
      </c>
    </row>
    <row r="1481" spans="1:8">
      <c r="A1481" t="str">
        <f>Inv!I1481</f>
        <v>J36938</v>
      </c>
      <c r="B1481">
        <v>3030</v>
      </c>
      <c r="C1481">
        <f>Inv!B1481</f>
        <v>0</v>
      </c>
      <c r="D1481">
        <f>Inv!A1481</f>
        <v>0</v>
      </c>
      <c r="E1481" t="str">
        <f>VLOOKUP($C1481,Inv!$B$3:$J$2003,2,FALSE)</f>
        <v/>
      </c>
      <c r="F1481" t="str">
        <f>VLOOKUP($C1481,Inv!$B$3:$J$2003,5,FALSE)</f>
        <v/>
      </c>
      <c r="G1481" t="str">
        <f>VLOOKUP($C1481,Inv!$B$3:$J$2003,3,FALSE)</f>
        <v/>
      </c>
      <c r="H1481">
        <f ca="1">VLOOKUP($C1481,Inv!$B$3:$J$2003,9,FALSE)</f>
        <v>0</v>
      </c>
    </row>
    <row r="1482" spans="1:8">
      <c r="A1482" t="str">
        <f>Inv!I1482</f>
        <v>J36938</v>
      </c>
      <c r="B1482">
        <v>3030</v>
      </c>
      <c r="C1482">
        <f>Inv!B1482</f>
        <v>0</v>
      </c>
      <c r="D1482">
        <f>Inv!A1482</f>
        <v>0</v>
      </c>
      <c r="E1482" t="str">
        <f>VLOOKUP($C1482,Inv!$B$3:$J$2003,2,FALSE)</f>
        <v/>
      </c>
      <c r="F1482" t="str">
        <f>VLOOKUP($C1482,Inv!$B$3:$J$2003,5,FALSE)</f>
        <v/>
      </c>
      <c r="G1482" t="str">
        <f>VLOOKUP($C1482,Inv!$B$3:$J$2003,3,FALSE)</f>
        <v/>
      </c>
      <c r="H1482">
        <f ca="1">VLOOKUP($C1482,Inv!$B$3:$J$2003,9,FALSE)</f>
        <v>0</v>
      </c>
    </row>
    <row r="1483" spans="1:8">
      <c r="A1483" t="str">
        <f>Inv!I1483</f>
        <v>J36938</v>
      </c>
      <c r="B1483">
        <v>3030</v>
      </c>
      <c r="C1483">
        <f>Inv!B1483</f>
        <v>0</v>
      </c>
      <c r="D1483">
        <f>Inv!A1483</f>
        <v>0</v>
      </c>
      <c r="E1483" t="str">
        <f>VLOOKUP($C1483,Inv!$B$3:$J$2003,2,FALSE)</f>
        <v/>
      </c>
      <c r="F1483" t="str">
        <f>VLOOKUP($C1483,Inv!$B$3:$J$2003,5,FALSE)</f>
        <v/>
      </c>
      <c r="G1483" t="str">
        <f>VLOOKUP($C1483,Inv!$B$3:$J$2003,3,FALSE)</f>
        <v/>
      </c>
      <c r="H1483">
        <f ca="1">VLOOKUP($C1483,Inv!$B$3:$J$2003,9,FALSE)</f>
        <v>0</v>
      </c>
    </row>
    <row r="1484" spans="1:8">
      <c r="A1484" t="str">
        <f>Inv!I1484</f>
        <v>J36938</v>
      </c>
      <c r="B1484">
        <v>3030</v>
      </c>
      <c r="C1484">
        <f>Inv!B1484</f>
        <v>0</v>
      </c>
      <c r="D1484">
        <f>Inv!A1484</f>
        <v>0</v>
      </c>
      <c r="E1484" t="str">
        <f>VLOOKUP($C1484,Inv!$B$3:$J$2003,2,FALSE)</f>
        <v/>
      </c>
      <c r="F1484" t="str">
        <f>VLOOKUP($C1484,Inv!$B$3:$J$2003,5,FALSE)</f>
        <v/>
      </c>
      <c r="G1484" t="str">
        <f>VLOOKUP($C1484,Inv!$B$3:$J$2003,3,FALSE)</f>
        <v/>
      </c>
      <c r="H1484">
        <f ca="1">VLOOKUP($C1484,Inv!$B$3:$J$2003,9,FALSE)</f>
        <v>0</v>
      </c>
    </row>
    <row r="1485" spans="1:8">
      <c r="A1485" t="str">
        <f>Inv!I1485</f>
        <v>J36938</v>
      </c>
      <c r="B1485">
        <v>3030</v>
      </c>
      <c r="C1485">
        <f>Inv!B1485</f>
        <v>0</v>
      </c>
      <c r="D1485">
        <f>Inv!A1485</f>
        <v>0</v>
      </c>
      <c r="E1485" t="str">
        <f>VLOOKUP($C1485,Inv!$B$3:$J$2003,2,FALSE)</f>
        <v/>
      </c>
      <c r="F1485" t="str">
        <f>VLOOKUP($C1485,Inv!$B$3:$J$2003,5,FALSE)</f>
        <v/>
      </c>
      <c r="G1485" t="str">
        <f>VLOOKUP($C1485,Inv!$B$3:$J$2003,3,FALSE)</f>
        <v/>
      </c>
      <c r="H1485">
        <f ca="1">VLOOKUP($C1485,Inv!$B$3:$J$2003,9,FALSE)</f>
        <v>0</v>
      </c>
    </row>
    <row r="1486" spans="1:8">
      <c r="A1486" t="str">
        <f>Inv!I1486</f>
        <v>J36938</v>
      </c>
      <c r="B1486">
        <v>3030</v>
      </c>
      <c r="C1486">
        <f>Inv!B1486</f>
        <v>0</v>
      </c>
      <c r="D1486">
        <f>Inv!A1486</f>
        <v>0</v>
      </c>
      <c r="E1486" t="str">
        <f>VLOOKUP($C1486,Inv!$B$3:$J$2003,2,FALSE)</f>
        <v/>
      </c>
      <c r="F1486" t="str">
        <f>VLOOKUP($C1486,Inv!$B$3:$J$2003,5,FALSE)</f>
        <v/>
      </c>
      <c r="G1486" t="str">
        <f>VLOOKUP($C1486,Inv!$B$3:$J$2003,3,FALSE)</f>
        <v/>
      </c>
      <c r="H1486">
        <f ca="1">VLOOKUP($C1486,Inv!$B$3:$J$2003,9,FALSE)</f>
        <v>0</v>
      </c>
    </row>
    <row r="1487" spans="1:8">
      <c r="A1487" t="str">
        <f>Inv!I1487</f>
        <v>J36938</v>
      </c>
      <c r="B1487">
        <v>3030</v>
      </c>
      <c r="C1487">
        <f>Inv!B1487</f>
        <v>0</v>
      </c>
      <c r="D1487">
        <f>Inv!A1487</f>
        <v>0</v>
      </c>
      <c r="E1487" t="str">
        <f>VLOOKUP($C1487,Inv!$B$3:$J$2003,2,FALSE)</f>
        <v/>
      </c>
      <c r="F1487" t="str">
        <f>VLOOKUP($C1487,Inv!$B$3:$J$2003,5,FALSE)</f>
        <v/>
      </c>
      <c r="G1487" t="str">
        <f>VLOOKUP($C1487,Inv!$B$3:$J$2003,3,FALSE)</f>
        <v/>
      </c>
      <c r="H1487">
        <f ca="1">VLOOKUP($C1487,Inv!$B$3:$J$2003,9,FALSE)</f>
        <v>0</v>
      </c>
    </row>
    <row r="1488" spans="1:8">
      <c r="A1488" t="str">
        <f>Inv!I1488</f>
        <v>J36938</v>
      </c>
      <c r="B1488">
        <v>3030</v>
      </c>
      <c r="C1488">
        <f>Inv!B1488</f>
        <v>0</v>
      </c>
      <c r="D1488">
        <f>Inv!A1488</f>
        <v>0</v>
      </c>
      <c r="E1488" t="str">
        <f>VLOOKUP($C1488,Inv!$B$3:$J$2003,2,FALSE)</f>
        <v/>
      </c>
      <c r="F1488" t="str">
        <f>VLOOKUP($C1488,Inv!$B$3:$J$2003,5,FALSE)</f>
        <v/>
      </c>
      <c r="G1488" t="str">
        <f>VLOOKUP($C1488,Inv!$B$3:$J$2003,3,FALSE)</f>
        <v/>
      </c>
      <c r="H1488">
        <f ca="1">VLOOKUP($C1488,Inv!$B$3:$J$2003,9,FALSE)</f>
        <v>0</v>
      </c>
    </row>
    <row r="1489" spans="1:8">
      <c r="A1489" t="str">
        <f>Inv!I1489</f>
        <v>J36938</v>
      </c>
      <c r="B1489">
        <v>3030</v>
      </c>
      <c r="C1489">
        <f>Inv!B1489</f>
        <v>0</v>
      </c>
      <c r="D1489">
        <f>Inv!A1489</f>
        <v>0</v>
      </c>
      <c r="E1489" t="str">
        <f>VLOOKUP($C1489,Inv!$B$3:$J$2003,2,FALSE)</f>
        <v/>
      </c>
      <c r="F1489" t="str">
        <f>VLOOKUP($C1489,Inv!$B$3:$J$2003,5,FALSE)</f>
        <v/>
      </c>
      <c r="G1489" t="str">
        <f>VLOOKUP($C1489,Inv!$B$3:$J$2003,3,FALSE)</f>
        <v/>
      </c>
      <c r="H1489">
        <f ca="1">VLOOKUP($C1489,Inv!$B$3:$J$2003,9,FALSE)</f>
        <v>0</v>
      </c>
    </row>
    <row r="1490" spans="1:8">
      <c r="A1490" t="str">
        <f>Inv!I1490</f>
        <v>J36938</v>
      </c>
      <c r="B1490">
        <v>3030</v>
      </c>
      <c r="C1490">
        <f>Inv!B1490</f>
        <v>0</v>
      </c>
      <c r="D1490">
        <f>Inv!A1490</f>
        <v>0</v>
      </c>
      <c r="E1490" t="str">
        <f>VLOOKUP($C1490,Inv!$B$3:$J$2003,2,FALSE)</f>
        <v/>
      </c>
      <c r="F1490" t="str">
        <f>VLOOKUP($C1490,Inv!$B$3:$J$2003,5,FALSE)</f>
        <v/>
      </c>
      <c r="G1490" t="str">
        <f>VLOOKUP($C1490,Inv!$B$3:$J$2003,3,FALSE)</f>
        <v/>
      </c>
      <c r="H1490">
        <f ca="1">VLOOKUP($C1490,Inv!$B$3:$J$2003,9,FALSE)</f>
        <v>0</v>
      </c>
    </row>
    <row r="1491" spans="1:8">
      <c r="A1491" t="str">
        <f>Inv!I1491</f>
        <v>J36938</v>
      </c>
      <c r="B1491">
        <v>3030</v>
      </c>
      <c r="C1491">
        <f>Inv!B1491</f>
        <v>0</v>
      </c>
      <c r="D1491">
        <f>Inv!A1491</f>
        <v>0</v>
      </c>
      <c r="E1491" t="str">
        <f>VLOOKUP($C1491,Inv!$B$3:$J$2003,2,FALSE)</f>
        <v/>
      </c>
      <c r="F1491" t="str">
        <f>VLOOKUP($C1491,Inv!$B$3:$J$2003,5,FALSE)</f>
        <v/>
      </c>
      <c r="G1491" t="str">
        <f>VLOOKUP($C1491,Inv!$B$3:$J$2003,3,FALSE)</f>
        <v/>
      </c>
      <c r="H1491">
        <f ca="1">VLOOKUP($C1491,Inv!$B$3:$J$2003,9,FALSE)</f>
        <v>0</v>
      </c>
    </row>
    <row r="1492" spans="1:8">
      <c r="A1492" t="str">
        <f>Inv!I1492</f>
        <v>J36938</v>
      </c>
      <c r="B1492">
        <v>3030</v>
      </c>
      <c r="C1492">
        <f>Inv!B1492</f>
        <v>0</v>
      </c>
      <c r="D1492">
        <f>Inv!A1492</f>
        <v>0</v>
      </c>
      <c r="E1492" t="str">
        <f>VLOOKUP($C1492,Inv!$B$3:$J$2003,2,FALSE)</f>
        <v/>
      </c>
      <c r="F1492" t="str">
        <f>VLOOKUP($C1492,Inv!$B$3:$J$2003,5,FALSE)</f>
        <v/>
      </c>
      <c r="G1492" t="str">
        <f>VLOOKUP($C1492,Inv!$B$3:$J$2003,3,FALSE)</f>
        <v/>
      </c>
      <c r="H1492">
        <f ca="1">VLOOKUP($C1492,Inv!$B$3:$J$2003,9,FALSE)</f>
        <v>0</v>
      </c>
    </row>
    <row r="1493" spans="1:8">
      <c r="A1493" t="str">
        <f>Inv!I1493</f>
        <v>J36938</v>
      </c>
      <c r="B1493">
        <v>3030</v>
      </c>
      <c r="C1493">
        <f>Inv!B1493</f>
        <v>0</v>
      </c>
      <c r="D1493">
        <f>Inv!A1493</f>
        <v>0</v>
      </c>
      <c r="E1493" t="str">
        <f>VLOOKUP($C1493,Inv!$B$3:$J$2003,2,FALSE)</f>
        <v/>
      </c>
      <c r="F1493" t="str">
        <f>VLOOKUP($C1493,Inv!$B$3:$J$2003,5,FALSE)</f>
        <v/>
      </c>
      <c r="G1493" t="str">
        <f>VLOOKUP($C1493,Inv!$B$3:$J$2003,3,FALSE)</f>
        <v/>
      </c>
      <c r="H1493">
        <f ca="1">VLOOKUP($C1493,Inv!$B$3:$J$2003,9,FALSE)</f>
        <v>0</v>
      </c>
    </row>
    <row r="1494" spans="1:8">
      <c r="A1494" t="str">
        <f>Inv!I1494</f>
        <v>J36938</v>
      </c>
      <c r="B1494">
        <v>3030</v>
      </c>
      <c r="C1494">
        <f>Inv!B1494</f>
        <v>0</v>
      </c>
      <c r="D1494">
        <f>Inv!A1494</f>
        <v>0</v>
      </c>
      <c r="E1494" t="str">
        <f>VLOOKUP($C1494,Inv!$B$3:$J$2003,2,FALSE)</f>
        <v/>
      </c>
      <c r="F1494" t="str">
        <f>VLOOKUP($C1494,Inv!$B$3:$J$2003,5,FALSE)</f>
        <v/>
      </c>
      <c r="G1494" t="str">
        <f>VLOOKUP($C1494,Inv!$B$3:$J$2003,3,FALSE)</f>
        <v/>
      </c>
      <c r="H1494">
        <f ca="1">VLOOKUP($C1494,Inv!$B$3:$J$2003,9,FALSE)</f>
        <v>0</v>
      </c>
    </row>
    <row r="1495" spans="1:8">
      <c r="A1495" t="str">
        <f>Inv!I1495</f>
        <v>J36938</v>
      </c>
      <c r="B1495">
        <v>3030</v>
      </c>
      <c r="C1495">
        <f>Inv!B1495</f>
        <v>0</v>
      </c>
      <c r="D1495">
        <f>Inv!A1495</f>
        <v>0</v>
      </c>
      <c r="E1495" t="str">
        <f>VLOOKUP($C1495,Inv!$B$3:$J$2003,2,FALSE)</f>
        <v/>
      </c>
      <c r="F1495" t="str">
        <f>VLOOKUP($C1495,Inv!$B$3:$J$2003,5,FALSE)</f>
        <v/>
      </c>
      <c r="G1495" t="str">
        <f>VLOOKUP($C1495,Inv!$B$3:$J$2003,3,FALSE)</f>
        <v/>
      </c>
      <c r="H1495">
        <f ca="1">VLOOKUP($C1495,Inv!$B$3:$J$2003,9,FALSE)</f>
        <v>0</v>
      </c>
    </row>
    <row r="1496" spans="1:8">
      <c r="A1496" t="str">
        <f>Inv!I1496</f>
        <v>J36938</v>
      </c>
      <c r="B1496">
        <v>3030</v>
      </c>
      <c r="C1496">
        <f>Inv!B1496</f>
        <v>0</v>
      </c>
      <c r="D1496">
        <f>Inv!A1496</f>
        <v>0</v>
      </c>
      <c r="E1496" t="str">
        <f>VLOOKUP($C1496,Inv!$B$3:$J$2003,2,FALSE)</f>
        <v/>
      </c>
      <c r="F1496" t="str">
        <f>VLOOKUP($C1496,Inv!$B$3:$J$2003,5,FALSE)</f>
        <v/>
      </c>
      <c r="G1496" t="str">
        <f>VLOOKUP($C1496,Inv!$B$3:$J$2003,3,FALSE)</f>
        <v/>
      </c>
      <c r="H1496">
        <f ca="1">VLOOKUP($C1496,Inv!$B$3:$J$2003,9,FALSE)</f>
        <v>0</v>
      </c>
    </row>
    <row r="1497" spans="1:8">
      <c r="A1497" t="str">
        <f>Inv!I1497</f>
        <v>J36938</v>
      </c>
      <c r="B1497">
        <v>3030</v>
      </c>
      <c r="C1497">
        <f>Inv!B1497</f>
        <v>0</v>
      </c>
      <c r="D1497">
        <f>Inv!A1497</f>
        <v>0</v>
      </c>
      <c r="E1497" t="str">
        <f>VLOOKUP($C1497,Inv!$B$3:$J$2003,2,FALSE)</f>
        <v/>
      </c>
      <c r="F1497" t="str">
        <f>VLOOKUP($C1497,Inv!$B$3:$J$2003,5,FALSE)</f>
        <v/>
      </c>
      <c r="G1497" t="str">
        <f>VLOOKUP($C1497,Inv!$B$3:$J$2003,3,FALSE)</f>
        <v/>
      </c>
      <c r="H1497">
        <f ca="1">VLOOKUP($C1497,Inv!$B$3:$J$2003,9,FALSE)</f>
        <v>0</v>
      </c>
    </row>
    <row r="1498" spans="1:8">
      <c r="A1498" t="str">
        <f>Inv!I1498</f>
        <v>J36938</v>
      </c>
      <c r="B1498">
        <v>3030</v>
      </c>
      <c r="C1498">
        <f>Inv!B1498</f>
        <v>0</v>
      </c>
      <c r="D1498">
        <f>Inv!A1498</f>
        <v>0</v>
      </c>
      <c r="E1498" t="str">
        <f>VLOOKUP($C1498,Inv!$B$3:$J$2003,2,FALSE)</f>
        <v/>
      </c>
      <c r="F1498" t="str">
        <f>VLOOKUP($C1498,Inv!$B$3:$J$2003,5,FALSE)</f>
        <v/>
      </c>
      <c r="G1498" t="str">
        <f>VLOOKUP($C1498,Inv!$B$3:$J$2003,3,FALSE)</f>
        <v/>
      </c>
      <c r="H1498">
        <f ca="1">VLOOKUP($C1498,Inv!$B$3:$J$2003,9,FALSE)</f>
        <v>0</v>
      </c>
    </row>
    <row r="1499" spans="1:8">
      <c r="A1499" t="str">
        <f>Inv!I1499</f>
        <v>J36938</v>
      </c>
      <c r="B1499">
        <v>3030</v>
      </c>
      <c r="C1499">
        <f>Inv!B1499</f>
        <v>0</v>
      </c>
      <c r="D1499">
        <f>Inv!A1499</f>
        <v>0</v>
      </c>
      <c r="E1499" t="str">
        <f>VLOOKUP($C1499,Inv!$B$3:$J$2003,2,FALSE)</f>
        <v/>
      </c>
      <c r="F1499" t="str">
        <f>VLOOKUP($C1499,Inv!$B$3:$J$2003,5,FALSE)</f>
        <v/>
      </c>
      <c r="G1499" t="str">
        <f>VLOOKUP($C1499,Inv!$B$3:$J$2003,3,FALSE)</f>
        <v/>
      </c>
      <c r="H1499">
        <f ca="1">VLOOKUP($C1499,Inv!$B$3:$J$2003,9,FALSE)</f>
        <v>0</v>
      </c>
    </row>
    <row r="1500" spans="1:8">
      <c r="A1500" t="str">
        <f>Inv!I1500</f>
        <v>J36938</v>
      </c>
      <c r="B1500">
        <v>3030</v>
      </c>
      <c r="C1500">
        <f>Inv!B1500</f>
        <v>0</v>
      </c>
      <c r="D1500">
        <f>Inv!A1500</f>
        <v>0</v>
      </c>
      <c r="E1500" t="str">
        <f>VLOOKUP($C1500,Inv!$B$3:$J$2003,2,FALSE)</f>
        <v/>
      </c>
      <c r="F1500" t="str">
        <f>VLOOKUP($C1500,Inv!$B$3:$J$2003,5,FALSE)</f>
        <v/>
      </c>
      <c r="G1500" t="str">
        <f>VLOOKUP($C1500,Inv!$B$3:$J$2003,3,FALSE)</f>
        <v/>
      </c>
      <c r="H1500">
        <f ca="1">VLOOKUP($C1500,Inv!$B$3:$J$2003,9,FALSE)</f>
        <v>0</v>
      </c>
    </row>
    <row r="1501" spans="1:8">
      <c r="A1501" t="str">
        <f>Inv!I1501</f>
        <v>J36938</v>
      </c>
      <c r="B1501">
        <v>3030</v>
      </c>
      <c r="C1501">
        <f>Inv!B1501</f>
        <v>0</v>
      </c>
      <c r="D1501">
        <f>Inv!A1501</f>
        <v>0</v>
      </c>
      <c r="E1501" t="str">
        <f>VLOOKUP($C1501,Inv!$B$3:$J$2003,2,FALSE)</f>
        <v/>
      </c>
      <c r="F1501" t="str">
        <f>VLOOKUP($C1501,Inv!$B$3:$J$2003,5,FALSE)</f>
        <v/>
      </c>
      <c r="G1501" t="str">
        <f>VLOOKUP($C1501,Inv!$B$3:$J$2003,3,FALSE)</f>
        <v/>
      </c>
      <c r="H1501">
        <f ca="1">VLOOKUP($C1501,Inv!$B$3:$J$2003,9,FALSE)</f>
        <v>0</v>
      </c>
    </row>
    <row r="1502" spans="1:8">
      <c r="A1502" t="str">
        <f>Inv!I1502</f>
        <v>J36938</v>
      </c>
      <c r="B1502">
        <v>3030</v>
      </c>
      <c r="C1502">
        <f>Inv!B1502</f>
        <v>0</v>
      </c>
      <c r="D1502">
        <f>Inv!A1502</f>
        <v>0</v>
      </c>
      <c r="E1502" t="str">
        <f>VLOOKUP($C1502,Inv!$B$3:$J$2003,2,FALSE)</f>
        <v/>
      </c>
      <c r="F1502" t="str">
        <f>VLOOKUP($C1502,Inv!$B$3:$J$2003,5,FALSE)</f>
        <v/>
      </c>
      <c r="G1502" t="str">
        <f>VLOOKUP($C1502,Inv!$B$3:$J$2003,3,FALSE)</f>
        <v/>
      </c>
      <c r="H1502">
        <f ca="1">VLOOKUP($C1502,Inv!$B$3:$J$2003,9,FALSE)</f>
        <v>0</v>
      </c>
    </row>
    <row r="1503" spans="1:8">
      <c r="A1503" t="str">
        <f>Inv!I1503</f>
        <v>J36938</v>
      </c>
      <c r="B1503">
        <v>3030</v>
      </c>
      <c r="C1503">
        <f>Inv!B1503</f>
        <v>0</v>
      </c>
      <c r="D1503">
        <f>Inv!A1503</f>
        <v>0</v>
      </c>
      <c r="E1503" t="str">
        <f>VLOOKUP($C1503,Inv!$B$3:$J$2003,2,FALSE)</f>
        <v/>
      </c>
      <c r="F1503" t="str">
        <f>VLOOKUP($C1503,Inv!$B$3:$J$2003,5,FALSE)</f>
        <v/>
      </c>
      <c r="G1503" t="str">
        <f>VLOOKUP($C1503,Inv!$B$3:$J$2003,3,FALSE)</f>
        <v/>
      </c>
      <c r="H1503">
        <f ca="1">VLOOKUP($C1503,Inv!$B$3:$J$2003,9,FALSE)</f>
        <v>0</v>
      </c>
    </row>
    <row r="1504" spans="1:8">
      <c r="A1504" t="str">
        <f>Inv!I1504</f>
        <v>J36938</v>
      </c>
      <c r="B1504">
        <v>3030</v>
      </c>
      <c r="C1504">
        <f>Inv!B1504</f>
        <v>0</v>
      </c>
      <c r="D1504">
        <f>Inv!A1504</f>
        <v>0</v>
      </c>
      <c r="E1504" t="str">
        <f>VLOOKUP($C1504,Inv!$B$3:$J$2003,2,FALSE)</f>
        <v/>
      </c>
      <c r="F1504" t="str">
        <f>VLOOKUP($C1504,Inv!$B$3:$J$2003,5,FALSE)</f>
        <v/>
      </c>
      <c r="G1504" t="str">
        <f>VLOOKUP($C1504,Inv!$B$3:$J$2003,3,FALSE)</f>
        <v/>
      </c>
      <c r="H1504">
        <f ca="1">VLOOKUP($C1504,Inv!$B$3:$J$2003,9,FALSE)</f>
        <v>0</v>
      </c>
    </row>
    <row r="1505" spans="1:8">
      <c r="A1505" t="str">
        <f>Inv!I1505</f>
        <v>J36938</v>
      </c>
      <c r="B1505">
        <v>3030</v>
      </c>
      <c r="C1505">
        <f>Inv!B1505</f>
        <v>0</v>
      </c>
      <c r="D1505">
        <f>Inv!A1505</f>
        <v>0</v>
      </c>
      <c r="E1505" t="str">
        <f>VLOOKUP($C1505,Inv!$B$3:$J$2003,2,FALSE)</f>
        <v/>
      </c>
      <c r="F1505" t="str">
        <f>VLOOKUP($C1505,Inv!$B$3:$J$2003,5,FALSE)</f>
        <v/>
      </c>
      <c r="G1505" t="str">
        <f>VLOOKUP($C1505,Inv!$B$3:$J$2003,3,FALSE)</f>
        <v/>
      </c>
      <c r="H1505">
        <f ca="1">VLOOKUP($C1505,Inv!$B$3:$J$2003,9,FALSE)</f>
        <v>0</v>
      </c>
    </row>
    <row r="1506" spans="1:8">
      <c r="A1506" t="str">
        <f>Inv!I1506</f>
        <v>J36938</v>
      </c>
      <c r="B1506">
        <v>3030</v>
      </c>
      <c r="C1506">
        <f>Inv!B1506</f>
        <v>0</v>
      </c>
      <c r="D1506">
        <f>Inv!A1506</f>
        <v>0</v>
      </c>
      <c r="E1506" t="str">
        <f>VLOOKUP($C1506,Inv!$B$3:$J$2003,2,FALSE)</f>
        <v/>
      </c>
      <c r="F1506" t="str">
        <f>VLOOKUP($C1506,Inv!$B$3:$J$2003,5,FALSE)</f>
        <v/>
      </c>
      <c r="G1506" t="str">
        <f>VLOOKUP($C1506,Inv!$B$3:$J$2003,3,FALSE)</f>
        <v/>
      </c>
      <c r="H1506">
        <f ca="1">VLOOKUP($C1506,Inv!$B$3:$J$2003,9,FALSE)</f>
        <v>0</v>
      </c>
    </row>
    <row r="1507" spans="1:8">
      <c r="A1507" t="str">
        <f>Inv!I1507</f>
        <v>J36938</v>
      </c>
      <c r="B1507">
        <v>3030</v>
      </c>
      <c r="C1507">
        <f>Inv!B1507</f>
        <v>0</v>
      </c>
      <c r="D1507">
        <f>Inv!A1507</f>
        <v>0</v>
      </c>
      <c r="E1507" t="str">
        <f>VLOOKUP($C1507,Inv!$B$3:$J$2003,2,FALSE)</f>
        <v/>
      </c>
      <c r="F1507" t="str">
        <f>VLOOKUP($C1507,Inv!$B$3:$J$2003,5,FALSE)</f>
        <v/>
      </c>
      <c r="G1507" t="str">
        <f>VLOOKUP($C1507,Inv!$B$3:$J$2003,3,FALSE)</f>
        <v/>
      </c>
      <c r="H1507">
        <f ca="1">VLOOKUP($C1507,Inv!$B$3:$J$2003,9,FALSE)</f>
        <v>0</v>
      </c>
    </row>
    <row r="1508" spans="1:8">
      <c r="A1508" t="str">
        <f>Inv!I1508</f>
        <v>J36938</v>
      </c>
      <c r="B1508">
        <v>3030</v>
      </c>
      <c r="C1508">
        <f>Inv!B1508</f>
        <v>0</v>
      </c>
      <c r="D1508">
        <f>Inv!A1508</f>
        <v>0</v>
      </c>
      <c r="E1508" t="str">
        <f>VLOOKUP($C1508,Inv!$B$3:$J$2003,2,FALSE)</f>
        <v/>
      </c>
      <c r="F1508" t="str">
        <f>VLOOKUP($C1508,Inv!$B$3:$J$2003,5,FALSE)</f>
        <v/>
      </c>
      <c r="G1508" t="str">
        <f>VLOOKUP($C1508,Inv!$B$3:$J$2003,3,FALSE)</f>
        <v/>
      </c>
      <c r="H1508">
        <f ca="1">VLOOKUP($C1508,Inv!$B$3:$J$2003,9,FALSE)</f>
        <v>0</v>
      </c>
    </row>
    <row r="1509" spans="1:8">
      <c r="A1509" t="str">
        <f>Inv!I1509</f>
        <v>J36938</v>
      </c>
      <c r="B1509">
        <v>3030</v>
      </c>
      <c r="C1509">
        <f>Inv!B1509</f>
        <v>0</v>
      </c>
      <c r="D1509">
        <f>Inv!A1509</f>
        <v>0</v>
      </c>
      <c r="E1509" t="str">
        <f>VLOOKUP($C1509,Inv!$B$3:$J$2003,2,FALSE)</f>
        <v/>
      </c>
      <c r="F1509" t="str">
        <f>VLOOKUP($C1509,Inv!$B$3:$J$2003,5,FALSE)</f>
        <v/>
      </c>
      <c r="G1509" t="str">
        <f>VLOOKUP($C1509,Inv!$B$3:$J$2003,3,FALSE)</f>
        <v/>
      </c>
      <c r="H1509">
        <f ca="1">VLOOKUP($C1509,Inv!$B$3:$J$2003,9,FALSE)</f>
        <v>0</v>
      </c>
    </row>
    <row r="1510" spans="1:8">
      <c r="A1510" t="str">
        <f>Inv!I1510</f>
        <v>J36938</v>
      </c>
      <c r="B1510">
        <v>3030</v>
      </c>
      <c r="C1510">
        <f>Inv!B1510</f>
        <v>0</v>
      </c>
      <c r="D1510">
        <f>Inv!A1510</f>
        <v>0</v>
      </c>
      <c r="E1510" t="str">
        <f>VLOOKUP($C1510,Inv!$B$3:$J$2003,2,FALSE)</f>
        <v/>
      </c>
      <c r="F1510" t="str">
        <f>VLOOKUP($C1510,Inv!$B$3:$J$2003,5,FALSE)</f>
        <v/>
      </c>
      <c r="G1510" t="str">
        <f>VLOOKUP($C1510,Inv!$B$3:$J$2003,3,FALSE)</f>
        <v/>
      </c>
      <c r="H1510">
        <f ca="1">VLOOKUP($C1510,Inv!$B$3:$J$2003,9,FALSE)</f>
        <v>0</v>
      </c>
    </row>
    <row r="1511" spans="1:8">
      <c r="A1511" t="str">
        <f>Inv!I1511</f>
        <v>J36938</v>
      </c>
      <c r="B1511">
        <v>3030</v>
      </c>
      <c r="C1511">
        <f>Inv!B1511</f>
        <v>0</v>
      </c>
      <c r="D1511">
        <f>Inv!A1511</f>
        <v>0</v>
      </c>
      <c r="E1511" t="str">
        <f>VLOOKUP($C1511,Inv!$B$3:$J$2003,2,FALSE)</f>
        <v/>
      </c>
      <c r="F1511" t="str">
        <f>VLOOKUP($C1511,Inv!$B$3:$J$2003,5,FALSE)</f>
        <v/>
      </c>
      <c r="G1511" t="str">
        <f>VLOOKUP($C1511,Inv!$B$3:$J$2003,3,FALSE)</f>
        <v/>
      </c>
      <c r="H1511">
        <f ca="1">VLOOKUP($C1511,Inv!$B$3:$J$2003,9,FALSE)</f>
        <v>0</v>
      </c>
    </row>
    <row r="1512" spans="1:8">
      <c r="A1512" t="str">
        <f>Inv!I1512</f>
        <v>J36938</v>
      </c>
      <c r="B1512">
        <v>3030</v>
      </c>
      <c r="C1512">
        <f>Inv!B1512</f>
        <v>0</v>
      </c>
      <c r="D1512">
        <f>Inv!A1512</f>
        <v>0</v>
      </c>
      <c r="E1512" t="str">
        <f>VLOOKUP($C1512,Inv!$B$3:$J$2003,2,FALSE)</f>
        <v/>
      </c>
      <c r="F1512" t="str">
        <f>VLOOKUP($C1512,Inv!$B$3:$J$2003,5,FALSE)</f>
        <v/>
      </c>
      <c r="G1512" t="str">
        <f>VLOOKUP($C1512,Inv!$B$3:$J$2003,3,FALSE)</f>
        <v/>
      </c>
      <c r="H1512">
        <f ca="1">VLOOKUP($C1512,Inv!$B$3:$J$2003,9,FALSE)</f>
        <v>0</v>
      </c>
    </row>
    <row r="1513" spans="1:8">
      <c r="A1513" t="str">
        <f>Inv!I1513</f>
        <v>J36938</v>
      </c>
      <c r="B1513">
        <v>3030</v>
      </c>
      <c r="C1513">
        <f>Inv!B1513</f>
        <v>0</v>
      </c>
      <c r="D1513">
        <f>Inv!A1513</f>
        <v>0</v>
      </c>
      <c r="E1513" t="str">
        <f>VLOOKUP($C1513,Inv!$B$3:$J$2003,2,FALSE)</f>
        <v/>
      </c>
      <c r="F1513" t="str">
        <f>VLOOKUP($C1513,Inv!$B$3:$J$2003,5,FALSE)</f>
        <v/>
      </c>
      <c r="G1513" t="str">
        <f>VLOOKUP($C1513,Inv!$B$3:$J$2003,3,FALSE)</f>
        <v/>
      </c>
      <c r="H1513">
        <f ca="1">VLOOKUP($C1513,Inv!$B$3:$J$2003,9,FALSE)</f>
        <v>0</v>
      </c>
    </row>
    <row r="1514" spans="1:8">
      <c r="A1514" t="str">
        <f>Inv!I1514</f>
        <v>J36938</v>
      </c>
      <c r="B1514">
        <v>3030</v>
      </c>
      <c r="C1514">
        <f>Inv!B1514</f>
        <v>0</v>
      </c>
      <c r="D1514">
        <f>Inv!A1514</f>
        <v>0</v>
      </c>
      <c r="E1514" t="str">
        <f>VLOOKUP($C1514,Inv!$B$3:$J$2003,2,FALSE)</f>
        <v/>
      </c>
      <c r="F1514" t="str">
        <f>VLOOKUP($C1514,Inv!$B$3:$J$2003,5,FALSE)</f>
        <v/>
      </c>
      <c r="G1514" t="str">
        <f>VLOOKUP($C1514,Inv!$B$3:$J$2003,3,FALSE)</f>
        <v/>
      </c>
      <c r="H1514">
        <f ca="1">VLOOKUP($C1514,Inv!$B$3:$J$2003,9,FALSE)</f>
        <v>0</v>
      </c>
    </row>
    <row r="1515" spans="1:8">
      <c r="A1515" t="str">
        <f>Inv!I1515</f>
        <v>J36938</v>
      </c>
      <c r="B1515">
        <v>3030</v>
      </c>
      <c r="C1515">
        <f>Inv!B1515</f>
        <v>0</v>
      </c>
      <c r="D1515">
        <f>Inv!A1515</f>
        <v>0</v>
      </c>
      <c r="E1515" t="str">
        <f>VLOOKUP($C1515,Inv!$B$3:$J$2003,2,FALSE)</f>
        <v/>
      </c>
      <c r="F1515" t="str">
        <f>VLOOKUP($C1515,Inv!$B$3:$J$2003,5,FALSE)</f>
        <v/>
      </c>
      <c r="G1515" t="str">
        <f>VLOOKUP($C1515,Inv!$B$3:$J$2003,3,FALSE)</f>
        <v/>
      </c>
      <c r="H1515">
        <f ca="1">VLOOKUP($C1515,Inv!$B$3:$J$2003,9,FALSE)</f>
        <v>0</v>
      </c>
    </row>
    <row r="1516" spans="1:8">
      <c r="A1516" t="str">
        <f>Inv!I1516</f>
        <v>J36938</v>
      </c>
      <c r="B1516">
        <v>3030</v>
      </c>
      <c r="C1516">
        <f>Inv!B1516</f>
        <v>0</v>
      </c>
      <c r="D1516">
        <f>Inv!A1516</f>
        <v>0</v>
      </c>
      <c r="E1516" t="str">
        <f>VLOOKUP($C1516,Inv!$B$3:$J$2003,2,FALSE)</f>
        <v/>
      </c>
      <c r="F1516" t="str">
        <f>VLOOKUP($C1516,Inv!$B$3:$J$2003,5,FALSE)</f>
        <v/>
      </c>
      <c r="G1516" t="str">
        <f>VLOOKUP($C1516,Inv!$B$3:$J$2003,3,FALSE)</f>
        <v/>
      </c>
      <c r="H1516">
        <f ca="1">VLOOKUP($C1516,Inv!$B$3:$J$2003,9,FALSE)</f>
        <v>0</v>
      </c>
    </row>
    <row r="1517" spans="1:8">
      <c r="A1517" t="str">
        <f>Inv!I1517</f>
        <v>J36938</v>
      </c>
      <c r="B1517">
        <v>3030</v>
      </c>
      <c r="C1517">
        <f>Inv!B1517</f>
        <v>0</v>
      </c>
      <c r="D1517">
        <f>Inv!A1517</f>
        <v>0</v>
      </c>
      <c r="E1517" t="str">
        <f>VLOOKUP($C1517,Inv!$B$3:$J$2003,2,FALSE)</f>
        <v/>
      </c>
      <c r="F1517" t="str">
        <f>VLOOKUP($C1517,Inv!$B$3:$J$2003,5,FALSE)</f>
        <v/>
      </c>
      <c r="G1517" t="str">
        <f>VLOOKUP($C1517,Inv!$B$3:$J$2003,3,FALSE)</f>
        <v/>
      </c>
      <c r="H1517">
        <f ca="1">VLOOKUP($C1517,Inv!$B$3:$J$2003,9,FALSE)</f>
        <v>0</v>
      </c>
    </row>
    <row r="1518" spans="1:8">
      <c r="A1518" t="str">
        <f>Inv!I1518</f>
        <v>J36938</v>
      </c>
      <c r="B1518">
        <v>3030</v>
      </c>
      <c r="C1518">
        <f>Inv!B1518</f>
        <v>0</v>
      </c>
      <c r="D1518">
        <f>Inv!A1518</f>
        <v>0</v>
      </c>
      <c r="E1518" t="str">
        <f>VLOOKUP($C1518,Inv!$B$3:$J$2003,2,FALSE)</f>
        <v/>
      </c>
      <c r="F1518" t="str">
        <f>VLOOKUP($C1518,Inv!$B$3:$J$2003,5,FALSE)</f>
        <v/>
      </c>
      <c r="G1518" t="str">
        <f>VLOOKUP($C1518,Inv!$B$3:$J$2003,3,FALSE)</f>
        <v/>
      </c>
      <c r="H1518">
        <f ca="1">VLOOKUP($C1518,Inv!$B$3:$J$2003,9,FALSE)</f>
        <v>0</v>
      </c>
    </row>
    <row r="1519" spans="1:8">
      <c r="A1519" t="str">
        <f>Inv!I1519</f>
        <v>J36938</v>
      </c>
      <c r="B1519">
        <v>3030</v>
      </c>
      <c r="C1519">
        <f>Inv!B1519</f>
        <v>0</v>
      </c>
      <c r="D1519">
        <f>Inv!A1519</f>
        <v>0</v>
      </c>
      <c r="E1519" t="str">
        <f>VLOOKUP($C1519,Inv!$B$3:$J$2003,2,FALSE)</f>
        <v/>
      </c>
      <c r="F1519" t="str">
        <f>VLOOKUP($C1519,Inv!$B$3:$J$2003,5,FALSE)</f>
        <v/>
      </c>
      <c r="G1519" t="str">
        <f>VLOOKUP($C1519,Inv!$B$3:$J$2003,3,FALSE)</f>
        <v/>
      </c>
      <c r="H1519">
        <f ca="1">VLOOKUP($C1519,Inv!$B$3:$J$2003,9,FALSE)</f>
        <v>0</v>
      </c>
    </row>
    <row r="1520" spans="1:8">
      <c r="A1520" t="str">
        <f>Inv!I1520</f>
        <v>J36938</v>
      </c>
      <c r="B1520">
        <v>3030</v>
      </c>
      <c r="C1520">
        <f>Inv!B1520</f>
        <v>0</v>
      </c>
      <c r="D1520">
        <f>Inv!A1520</f>
        <v>0</v>
      </c>
      <c r="E1520" t="str">
        <f>VLOOKUP($C1520,Inv!$B$3:$J$2003,2,FALSE)</f>
        <v/>
      </c>
      <c r="F1520" t="str">
        <f>VLOOKUP($C1520,Inv!$B$3:$J$2003,5,FALSE)</f>
        <v/>
      </c>
      <c r="G1520" t="str">
        <f>VLOOKUP($C1520,Inv!$B$3:$J$2003,3,FALSE)</f>
        <v/>
      </c>
      <c r="H1520">
        <f ca="1">VLOOKUP($C1520,Inv!$B$3:$J$2003,9,FALSE)</f>
        <v>0</v>
      </c>
    </row>
    <row r="1521" spans="1:8">
      <c r="A1521" t="str">
        <f>Inv!I1521</f>
        <v>J36938</v>
      </c>
      <c r="B1521">
        <v>3030</v>
      </c>
      <c r="C1521">
        <f>Inv!B1521</f>
        <v>0</v>
      </c>
      <c r="D1521">
        <f>Inv!A1521</f>
        <v>0</v>
      </c>
      <c r="E1521" t="str">
        <f>VLOOKUP($C1521,Inv!$B$3:$J$2003,2,FALSE)</f>
        <v/>
      </c>
      <c r="F1521" t="str">
        <f>VLOOKUP($C1521,Inv!$B$3:$J$2003,5,FALSE)</f>
        <v/>
      </c>
      <c r="G1521" t="str">
        <f>VLOOKUP($C1521,Inv!$B$3:$J$2003,3,FALSE)</f>
        <v/>
      </c>
      <c r="H1521">
        <f ca="1">VLOOKUP($C1521,Inv!$B$3:$J$2003,9,FALSE)</f>
        <v>0</v>
      </c>
    </row>
    <row r="1522" spans="1:8">
      <c r="A1522" t="str">
        <f>Inv!I1522</f>
        <v>J36938</v>
      </c>
      <c r="B1522">
        <v>3030</v>
      </c>
      <c r="C1522">
        <f>Inv!B1522</f>
        <v>0</v>
      </c>
      <c r="D1522">
        <f>Inv!A1522</f>
        <v>0</v>
      </c>
      <c r="E1522" t="str">
        <f>VLOOKUP($C1522,Inv!$B$3:$J$2003,2,FALSE)</f>
        <v/>
      </c>
      <c r="F1522" t="str">
        <f>VLOOKUP($C1522,Inv!$B$3:$J$2003,5,FALSE)</f>
        <v/>
      </c>
      <c r="G1522" t="str">
        <f>VLOOKUP($C1522,Inv!$B$3:$J$2003,3,FALSE)</f>
        <v/>
      </c>
      <c r="H1522">
        <f ca="1">VLOOKUP($C1522,Inv!$B$3:$J$2003,9,FALSE)</f>
        <v>0</v>
      </c>
    </row>
    <row r="1523" spans="1:8">
      <c r="A1523" t="str">
        <f>Inv!I1523</f>
        <v>J36938</v>
      </c>
      <c r="B1523">
        <v>3030</v>
      </c>
      <c r="C1523">
        <f>Inv!B1523</f>
        <v>0</v>
      </c>
      <c r="D1523">
        <f>Inv!A1523</f>
        <v>0</v>
      </c>
      <c r="E1523" t="str">
        <f>VLOOKUP($C1523,Inv!$B$3:$J$2003,2,FALSE)</f>
        <v/>
      </c>
      <c r="F1523" t="str">
        <f>VLOOKUP($C1523,Inv!$B$3:$J$2003,5,FALSE)</f>
        <v/>
      </c>
      <c r="G1523" t="str">
        <f>VLOOKUP($C1523,Inv!$B$3:$J$2003,3,FALSE)</f>
        <v/>
      </c>
      <c r="H1523">
        <f ca="1">VLOOKUP($C1523,Inv!$B$3:$J$2003,9,FALSE)</f>
        <v>0</v>
      </c>
    </row>
    <row r="1524" spans="1:8">
      <c r="A1524" t="str">
        <f>Inv!I1524</f>
        <v>J36938</v>
      </c>
      <c r="B1524">
        <v>3030</v>
      </c>
      <c r="C1524">
        <f>Inv!B1524</f>
        <v>0</v>
      </c>
      <c r="D1524">
        <f>Inv!A1524</f>
        <v>0</v>
      </c>
      <c r="E1524" t="str">
        <f>VLOOKUP($C1524,Inv!$B$3:$J$2003,2,FALSE)</f>
        <v/>
      </c>
      <c r="F1524" t="str">
        <f>VLOOKUP($C1524,Inv!$B$3:$J$2003,5,FALSE)</f>
        <v/>
      </c>
      <c r="G1524" t="str">
        <f>VLOOKUP($C1524,Inv!$B$3:$J$2003,3,FALSE)</f>
        <v/>
      </c>
      <c r="H1524">
        <f ca="1">VLOOKUP($C1524,Inv!$B$3:$J$2003,9,FALSE)</f>
        <v>0</v>
      </c>
    </row>
    <row r="1525" spans="1:8">
      <c r="A1525" t="str">
        <f>Inv!I1525</f>
        <v>J36938</v>
      </c>
      <c r="B1525">
        <v>3030</v>
      </c>
      <c r="C1525">
        <f>Inv!B1525</f>
        <v>0</v>
      </c>
      <c r="D1525">
        <f>Inv!A1525</f>
        <v>0</v>
      </c>
      <c r="E1525" t="str">
        <f>VLOOKUP($C1525,Inv!$B$3:$J$2003,2,FALSE)</f>
        <v/>
      </c>
      <c r="F1525" t="str">
        <f>VLOOKUP($C1525,Inv!$B$3:$J$2003,5,FALSE)</f>
        <v/>
      </c>
      <c r="G1525" t="str">
        <f>VLOOKUP($C1525,Inv!$B$3:$J$2003,3,FALSE)</f>
        <v/>
      </c>
      <c r="H1525">
        <f ca="1">VLOOKUP($C1525,Inv!$B$3:$J$2003,9,FALSE)</f>
        <v>0</v>
      </c>
    </row>
    <row r="1526" spans="1:8">
      <c r="A1526" t="str">
        <f>Inv!I1526</f>
        <v>J36938</v>
      </c>
      <c r="B1526">
        <v>3030</v>
      </c>
      <c r="C1526">
        <f>Inv!B1526</f>
        <v>0</v>
      </c>
      <c r="D1526">
        <f>Inv!A1526</f>
        <v>0</v>
      </c>
      <c r="E1526" t="str">
        <f>VLOOKUP($C1526,Inv!$B$3:$J$2003,2,FALSE)</f>
        <v/>
      </c>
      <c r="F1526" t="str">
        <f>VLOOKUP($C1526,Inv!$B$3:$J$2003,5,FALSE)</f>
        <v/>
      </c>
      <c r="G1526" t="str">
        <f>VLOOKUP($C1526,Inv!$B$3:$J$2003,3,FALSE)</f>
        <v/>
      </c>
      <c r="H1526">
        <f ca="1">VLOOKUP($C1526,Inv!$B$3:$J$2003,9,FALSE)</f>
        <v>0</v>
      </c>
    </row>
    <row r="1527" spans="1:8">
      <c r="A1527" t="str">
        <f>Inv!I1527</f>
        <v>J36938</v>
      </c>
      <c r="B1527">
        <v>3030</v>
      </c>
      <c r="C1527">
        <f>Inv!B1527</f>
        <v>0</v>
      </c>
      <c r="D1527">
        <f>Inv!A1527</f>
        <v>0</v>
      </c>
      <c r="E1527" t="str">
        <f>VLOOKUP($C1527,Inv!$B$3:$J$2003,2,FALSE)</f>
        <v/>
      </c>
      <c r="F1527" t="str">
        <f>VLOOKUP($C1527,Inv!$B$3:$J$2003,5,FALSE)</f>
        <v/>
      </c>
      <c r="G1527" t="str">
        <f>VLOOKUP($C1527,Inv!$B$3:$J$2003,3,FALSE)</f>
        <v/>
      </c>
      <c r="H1527">
        <f ca="1">VLOOKUP($C1527,Inv!$B$3:$J$2003,9,FALSE)</f>
        <v>0</v>
      </c>
    </row>
    <row r="1528" spans="1:8">
      <c r="A1528" t="str">
        <f>Inv!I1528</f>
        <v>J36938</v>
      </c>
      <c r="B1528">
        <v>3030</v>
      </c>
      <c r="C1528">
        <f>Inv!B1528</f>
        <v>0</v>
      </c>
      <c r="D1528">
        <f>Inv!A1528</f>
        <v>0</v>
      </c>
      <c r="E1528" t="str">
        <f>VLOOKUP($C1528,Inv!$B$3:$J$2003,2,FALSE)</f>
        <v/>
      </c>
      <c r="F1528" t="str">
        <f>VLOOKUP($C1528,Inv!$B$3:$J$2003,5,FALSE)</f>
        <v/>
      </c>
      <c r="G1528" t="str">
        <f>VLOOKUP($C1528,Inv!$B$3:$J$2003,3,FALSE)</f>
        <v/>
      </c>
      <c r="H1528">
        <f ca="1">VLOOKUP($C1528,Inv!$B$3:$J$2003,9,FALSE)</f>
        <v>0</v>
      </c>
    </row>
    <row r="1529" spans="1:8">
      <c r="A1529" t="str">
        <f>Inv!I1529</f>
        <v>J36938</v>
      </c>
      <c r="B1529">
        <v>3030</v>
      </c>
      <c r="C1529">
        <f>Inv!B1529</f>
        <v>0</v>
      </c>
      <c r="D1529">
        <f>Inv!A1529</f>
        <v>0</v>
      </c>
      <c r="E1529" t="str">
        <f>VLOOKUP($C1529,Inv!$B$3:$J$2003,2,FALSE)</f>
        <v/>
      </c>
      <c r="F1529" t="str">
        <f>VLOOKUP($C1529,Inv!$B$3:$J$2003,5,FALSE)</f>
        <v/>
      </c>
      <c r="G1529" t="str">
        <f>VLOOKUP($C1529,Inv!$B$3:$J$2003,3,FALSE)</f>
        <v/>
      </c>
      <c r="H1529">
        <f ca="1">VLOOKUP($C1529,Inv!$B$3:$J$2003,9,FALSE)</f>
        <v>0</v>
      </c>
    </row>
    <row r="1530" spans="1:8">
      <c r="A1530" t="str">
        <f>Inv!I1530</f>
        <v>J36938</v>
      </c>
      <c r="B1530">
        <v>3030</v>
      </c>
      <c r="C1530">
        <f>Inv!B1530</f>
        <v>0</v>
      </c>
      <c r="D1530">
        <f>Inv!A1530</f>
        <v>0</v>
      </c>
      <c r="E1530" t="str">
        <f>VLOOKUP($C1530,Inv!$B$3:$J$2003,2,FALSE)</f>
        <v/>
      </c>
      <c r="F1530" t="str">
        <f>VLOOKUP($C1530,Inv!$B$3:$J$2003,5,FALSE)</f>
        <v/>
      </c>
      <c r="G1530" t="str">
        <f>VLOOKUP($C1530,Inv!$B$3:$J$2003,3,FALSE)</f>
        <v/>
      </c>
      <c r="H1530">
        <f ca="1">VLOOKUP($C1530,Inv!$B$3:$J$2003,9,FALSE)</f>
        <v>0</v>
      </c>
    </row>
    <row r="1531" spans="1:8">
      <c r="A1531" t="str">
        <f>Inv!I1531</f>
        <v>J36938</v>
      </c>
      <c r="B1531">
        <v>3030</v>
      </c>
      <c r="C1531">
        <f>Inv!B1531</f>
        <v>0</v>
      </c>
      <c r="D1531">
        <f>Inv!A1531</f>
        <v>0</v>
      </c>
      <c r="E1531" t="str">
        <f>VLOOKUP($C1531,Inv!$B$3:$J$2003,2,FALSE)</f>
        <v/>
      </c>
      <c r="F1531" t="str">
        <f>VLOOKUP($C1531,Inv!$B$3:$J$2003,5,FALSE)</f>
        <v/>
      </c>
      <c r="G1531" t="str">
        <f>VLOOKUP($C1531,Inv!$B$3:$J$2003,3,FALSE)</f>
        <v/>
      </c>
      <c r="H1531">
        <f ca="1">VLOOKUP($C1531,Inv!$B$3:$J$2003,9,FALSE)</f>
        <v>0</v>
      </c>
    </row>
    <row r="1532" spans="1:8">
      <c r="A1532" t="str">
        <f>Inv!I1532</f>
        <v>J36938</v>
      </c>
      <c r="B1532">
        <v>3030</v>
      </c>
      <c r="C1532">
        <f>Inv!B1532</f>
        <v>0</v>
      </c>
      <c r="D1532">
        <f>Inv!A1532</f>
        <v>0</v>
      </c>
      <c r="E1532" t="str">
        <f>VLOOKUP($C1532,Inv!$B$3:$J$2003,2,FALSE)</f>
        <v/>
      </c>
      <c r="F1532" t="str">
        <f>VLOOKUP($C1532,Inv!$B$3:$J$2003,5,FALSE)</f>
        <v/>
      </c>
      <c r="G1532" t="str">
        <f>VLOOKUP($C1532,Inv!$B$3:$J$2003,3,FALSE)</f>
        <v/>
      </c>
      <c r="H1532">
        <f ca="1">VLOOKUP($C1532,Inv!$B$3:$J$2003,9,FALSE)</f>
        <v>0</v>
      </c>
    </row>
    <row r="1533" spans="1:8">
      <c r="A1533" t="str">
        <f>Inv!I1533</f>
        <v>J36938</v>
      </c>
      <c r="B1533">
        <v>3030</v>
      </c>
      <c r="C1533">
        <f>Inv!B1533</f>
        <v>0</v>
      </c>
      <c r="D1533">
        <f>Inv!A1533</f>
        <v>0</v>
      </c>
      <c r="E1533" t="str">
        <f>VLOOKUP($C1533,Inv!$B$3:$J$2003,2,FALSE)</f>
        <v/>
      </c>
      <c r="F1533" t="str">
        <f>VLOOKUP($C1533,Inv!$B$3:$J$2003,5,FALSE)</f>
        <v/>
      </c>
      <c r="G1533" t="str">
        <f>VLOOKUP($C1533,Inv!$B$3:$J$2003,3,FALSE)</f>
        <v/>
      </c>
      <c r="H1533">
        <f ca="1">VLOOKUP($C1533,Inv!$B$3:$J$2003,9,FALSE)</f>
        <v>0</v>
      </c>
    </row>
    <row r="1534" spans="1:8">
      <c r="A1534" t="str">
        <f>Inv!I1534</f>
        <v>J36938</v>
      </c>
      <c r="B1534">
        <v>3030</v>
      </c>
      <c r="C1534">
        <f>Inv!B1534</f>
        <v>0</v>
      </c>
      <c r="D1534">
        <f>Inv!A1534</f>
        <v>0</v>
      </c>
      <c r="E1534" t="str">
        <f>VLOOKUP($C1534,Inv!$B$3:$J$2003,2,FALSE)</f>
        <v/>
      </c>
      <c r="F1534" t="str">
        <f>VLOOKUP($C1534,Inv!$B$3:$J$2003,5,FALSE)</f>
        <v/>
      </c>
      <c r="G1534" t="str">
        <f>VLOOKUP($C1534,Inv!$B$3:$J$2003,3,FALSE)</f>
        <v/>
      </c>
      <c r="H1534">
        <f ca="1">VLOOKUP($C1534,Inv!$B$3:$J$2003,9,FALSE)</f>
        <v>0</v>
      </c>
    </row>
    <row r="1535" spans="1:8">
      <c r="A1535" t="str">
        <f>Inv!I1535</f>
        <v>J36938</v>
      </c>
      <c r="B1535">
        <v>3030</v>
      </c>
      <c r="C1535">
        <f>Inv!B1535</f>
        <v>0</v>
      </c>
      <c r="D1535">
        <f>Inv!A1535</f>
        <v>0</v>
      </c>
      <c r="E1535" t="str">
        <f>VLOOKUP($C1535,Inv!$B$3:$J$2003,2,FALSE)</f>
        <v/>
      </c>
      <c r="F1535" t="str">
        <f>VLOOKUP($C1535,Inv!$B$3:$J$2003,5,FALSE)</f>
        <v/>
      </c>
      <c r="G1535" t="str">
        <f>VLOOKUP($C1535,Inv!$B$3:$J$2003,3,FALSE)</f>
        <v/>
      </c>
      <c r="H1535">
        <f ca="1">VLOOKUP($C1535,Inv!$B$3:$J$2003,9,FALSE)</f>
        <v>0</v>
      </c>
    </row>
    <row r="1536" spans="1:8">
      <c r="A1536" t="str">
        <f>Inv!I1536</f>
        <v>J36938</v>
      </c>
      <c r="B1536">
        <v>3030</v>
      </c>
      <c r="C1536">
        <f>Inv!B1536</f>
        <v>0</v>
      </c>
      <c r="D1536">
        <f>Inv!A1536</f>
        <v>0</v>
      </c>
      <c r="E1536" t="str">
        <f>VLOOKUP($C1536,Inv!$B$3:$J$2003,2,FALSE)</f>
        <v/>
      </c>
      <c r="F1536" t="str">
        <f>VLOOKUP($C1536,Inv!$B$3:$J$2003,5,FALSE)</f>
        <v/>
      </c>
      <c r="G1536" t="str">
        <f>VLOOKUP($C1536,Inv!$B$3:$J$2003,3,FALSE)</f>
        <v/>
      </c>
      <c r="H1536">
        <f ca="1">VLOOKUP($C1536,Inv!$B$3:$J$2003,9,FALSE)</f>
        <v>0</v>
      </c>
    </row>
    <row r="1537" spans="1:8">
      <c r="A1537" t="str">
        <f>Inv!I1537</f>
        <v>J36938</v>
      </c>
      <c r="B1537">
        <v>3030</v>
      </c>
      <c r="C1537">
        <f>Inv!B1537</f>
        <v>0</v>
      </c>
      <c r="D1537">
        <f>Inv!A1537</f>
        <v>0</v>
      </c>
      <c r="E1537" t="str">
        <f>VLOOKUP($C1537,Inv!$B$3:$J$2003,2,FALSE)</f>
        <v/>
      </c>
      <c r="F1537" t="str">
        <f>VLOOKUP($C1537,Inv!$B$3:$J$2003,5,FALSE)</f>
        <v/>
      </c>
      <c r="G1537" t="str">
        <f>VLOOKUP($C1537,Inv!$B$3:$J$2003,3,FALSE)</f>
        <v/>
      </c>
      <c r="H1537">
        <f ca="1">VLOOKUP($C1537,Inv!$B$3:$J$2003,9,FALSE)</f>
        <v>0</v>
      </c>
    </row>
    <row r="1538" spans="1:8">
      <c r="A1538" t="str">
        <f>Inv!I1538</f>
        <v>J36938</v>
      </c>
      <c r="B1538">
        <v>3030</v>
      </c>
      <c r="C1538">
        <f>Inv!B1538</f>
        <v>0</v>
      </c>
      <c r="D1538">
        <f>Inv!A1538</f>
        <v>0</v>
      </c>
      <c r="E1538" t="str">
        <f>VLOOKUP($C1538,Inv!$B$3:$J$2003,2,FALSE)</f>
        <v/>
      </c>
      <c r="F1538" t="str">
        <f>VLOOKUP($C1538,Inv!$B$3:$J$2003,5,FALSE)</f>
        <v/>
      </c>
      <c r="G1538" t="str">
        <f>VLOOKUP($C1538,Inv!$B$3:$J$2003,3,FALSE)</f>
        <v/>
      </c>
      <c r="H1538">
        <f ca="1">VLOOKUP($C1538,Inv!$B$3:$J$2003,9,FALSE)</f>
        <v>0</v>
      </c>
    </row>
    <row r="1539" spans="1:8">
      <c r="A1539" t="str">
        <f>Inv!I1539</f>
        <v>J36938</v>
      </c>
      <c r="B1539">
        <v>3030</v>
      </c>
      <c r="C1539">
        <f>Inv!B1539</f>
        <v>0</v>
      </c>
      <c r="D1539">
        <f>Inv!A1539</f>
        <v>0</v>
      </c>
      <c r="E1539" t="str">
        <f>VLOOKUP($C1539,Inv!$B$3:$J$2003,2,FALSE)</f>
        <v/>
      </c>
      <c r="F1539" t="str">
        <f>VLOOKUP($C1539,Inv!$B$3:$J$2003,5,FALSE)</f>
        <v/>
      </c>
      <c r="G1539" t="str">
        <f>VLOOKUP($C1539,Inv!$B$3:$J$2003,3,FALSE)</f>
        <v/>
      </c>
      <c r="H1539">
        <f ca="1">VLOOKUP($C1539,Inv!$B$3:$J$2003,9,FALSE)</f>
        <v>0</v>
      </c>
    </row>
    <row r="1540" spans="1:8">
      <c r="A1540" t="str">
        <f>Inv!I1540</f>
        <v>J36938</v>
      </c>
      <c r="B1540">
        <v>3030</v>
      </c>
      <c r="C1540">
        <f>Inv!B1540</f>
        <v>0</v>
      </c>
      <c r="D1540">
        <f>Inv!A1540</f>
        <v>0</v>
      </c>
      <c r="E1540" t="str">
        <f>VLOOKUP($C1540,Inv!$B$3:$J$2003,2,FALSE)</f>
        <v/>
      </c>
      <c r="F1540" t="str">
        <f>VLOOKUP($C1540,Inv!$B$3:$J$2003,5,FALSE)</f>
        <v/>
      </c>
      <c r="G1540" t="str">
        <f>VLOOKUP($C1540,Inv!$B$3:$J$2003,3,FALSE)</f>
        <v/>
      </c>
      <c r="H1540">
        <f ca="1">VLOOKUP($C1540,Inv!$B$3:$J$2003,9,FALSE)</f>
        <v>0</v>
      </c>
    </row>
    <row r="1541" spans="1:8">
      <c r="A1541" t="str">
        <f>Inv!I1541</f>
        <v>J36938</v>
      </c>
      <c r="B1541">
        <v>3030</v>
      </c>
      <c r="C1541">
        <f>Inv!B1541</f>
        <v>0</v>
      </c>
      <c r="D1541">
        <f>Inv!A1541</f>
        <v>0</v>
      </c>
      <c r="E1541" t="str">
        <f>VLOOKUP($C1541,Inv!$B$3:$J$2003,2,FALSE)</f>
        <v/>
      </c>
      <c r="F1541" t="str">
        <f>VLOOKUP($C1541,Inv!$B$3:$J$2003,5,FALSE)</f>
        <v/>
      </c>
      <c r="G1541" t="str">
        <f>VLOOKUP($C1541,Inv!$B$3:$J$2003,3,FALSE)</f>
        <v/>
      </c>
      <c r="H1541">
        <f ca="1">VLOOKUP($C1541,Inv!$B$3:$J$2003,9,FALSE)</f>
        <v>0</v>
      </c>
    </row>
    <row r="1542" spans="1:8">
      <c r="A1542" t="str">
        <f>Inv!I1542</f>
        <v>J36938</v>
      </c>
      <c r="B1542">
        <v>3030</v>
      </c>
      <c r="C1542">
        <f>Inv!B1542</f>
        <v>0</v>
      </c>
      <c r="D1542">
        <f>Inv!A1542</f>
        <v>0</v>
      </c>
      <c r="E1542" t="str">
        <f>VLOOKUP($C1542,Inv!$B$3:$J$2003,2,FALSE)</f>
        <v/>
      </c>
      <c r="F1542" t="str">
        <f>VLOOKUP($C1542,Inv!$B$3:$J$2003,5,FALSE)</f>
        <v/>
      </c>
      <c r="G1542" t="str">
        <f>VLOOKUP($C1542,Inv!$B$3:$J$2003,3,FALSE)</f>
        <v/>
      </c>
      <c r="H1542">
        <f ca="1">VLOOKUP($C1542,Inv!$B$3:$J$2003,9,FALSE)</f>
        <v>0</v>
      </c>
    </row>
    <row r="1543" spans="1:8">
      <c r="A1543" t="str">
        <f>Inv!I1543</f>
        <v>J36938</v>
      </c>
      <c r="B1543">
        <v>3030</v>
      </c>
      <c r="C1543">
        <f>Inv!B1543</f>
        <v>0</v>
      </c>
      <c r="D1543">
        <f>Inv!A1543</f>
        <v>0</v>
      </c>
      <c r="E1543" t="str">
        <f>VLOOKUP($C1543,Inv!$B$3:$J$2003,2,FALSE)</f>
        <v/>
      </c>
      <c r="F1543" t="str">
        <f>VLOOKUP($C1543,Inv!$B$3:$J$2003,5,FALSE)</f>
        <v/>
      </c>
      <c r="G1543" t="str">
        <f>VLOOKUP($C1543,Inv!$B$3:$J$2003,3,FALSE)</f>
        <v/>
      </c>
      <c r="H1543">
        <f ca="1">VLOOKUP($C1543,Inv!$B$3:$J$2003,9,FALSE)</f>
        <v>0</v>
      </c>
    </row>
    <row r="1544" spans="1:8">
      <c r="A1544" t="str">
        <f>Inv!I1544</f>
        <v>J36938</v>
      </c>
      <c r="B1544">
        <v>3030</v>
      </c>
      <c r="C1544">
        <f>Inv!B1544</f>
        <v>0</v>
      </c>
      <c r="D1544">
        <f>Inv!A1544</f>
        <v>0</v>
      </c>
      <c r="E1544" t="str">
        <f>VLOOKUP($C1544,Inv!$B$3:$J$2003,2,FALSE)</f>
        <v/>
      </c>
      <c r="F1544" t="str">
        <f>VLOOKUP($C1544,Inv!$B$3:$J$2003,5,FALSE)</f>
        <v/>
      </c>
      <c r="G1544" t="str">
        <f>VLOOKUP($C1544,Inv!$B$3:$J$2003,3,FALSE)</f>
        <v/>
      </c>
      <c r="H1544">
        <f ca="1">VLOOKUP($C1544,Inv!$B$3:$J$2003,9,FALSE)</f>
        <v>0</v>
      </c>
    </row>
    <row r="1545" spans="1:8">
      <c r="A1545" t="str">
        <f>Inv!I1545</f>
        <v>J36938</v>
      </c>
      <c r="B1545">
        <v>3030</v>
      </c>
      <c r="C1545">
        <f>Inv!B1545</f>
        <v>0</v>
      </c>
      <c r="D1545">
        <f>Inv!A1545</f>
        <v>0</v>
      </c>
      <c r="E1545" t="str">
        <f>VLOOKUP($C1545,Inv!$B$3:$J$2003,2,FALSE)</f>
        <v/>
      </c>
      <c r="F1545" t="str">
        <f>VLOOKUP($C1545,Inv!$B$3:$J$2003,5,FALSE)</f>
        <v/>
      </c>
      <c r="G1545" t="str">
        <f>VLOOKUP($C1545,Inv!$B$3:$J$2003,3,FALSE)</f>
        <v/>
      </c>
      <c r="H1545">
        <f ca="1">VLOOKUP($C1545,Inv!$B$3:$J$2003,9,FALSE)</f>
        <v>0</v>
      </c>
    </row>
    <row r="1546" spans="1:8">
      <c r="A1546" t="str">
        <f>Inv!I1546</f>
        <v>J36938</v>
      </c>
      <c r="B1546">
        <v>3030</v>
      </c>
      <c r="C1546">
        <f>Inv!B1546</f>
        <v>0</v>
      </c>
      <c r="D1546">
        <f>Inv!A1546</f>
        <v>0</v>
      </c>
      <c r="E1546" t="str">
        <f>VLOOKUP($C1546,Inv!$B$3:$J$2003,2,FALSE)</f>
        <v/>
      </c>
      <c r="F1546" t="str">
        <f>VLOOKUP($C1546,Inv!$B$3:$J$2003,5,FALSE)</f>
        <v/>
      </c>
      <c r="G1546" t="str">
        <f>VLOOKUP($C1546,Inv!$B$3:$J$2003,3,FALSE)</f>
        <v/>
      </c>
      <c r="H1546">
        <f ca="1">VLOOKUP($C1546,Inv!$B$3:$J$2003,9,FALSE)</f>
        <v>0</v>
      </c>
    </row>
    <row r="1547" spans="1:8">
      <c r="A1547" t="str">
        <f>Inv!I1547</f>
        <v>J36938</v>
      </c>
      <c r="B1547">
        <v>3030</v>
      </c>
      <c r="C1547">
        <f>Inv!B1547</f>
        <v>0</v>
      </c>
      <c r="D1547">
        <f>Inv!A1547</f>
        <v>0</v>
      </c>
      <c r="E1547" t="str">
        <f>VLOOKUP($C1547,Inv!$B$3:$J$2003,2,FALSE)</f>
        <v/>
      </c>
      <c r="F1547" t="str">
        <f>VLOOKUP($C1547,Inv!$B$3:$J$2003,5,FALSE)</f>
        <v/>
      </c>
      <c r="G1547" t="str">
        <f>VLOOKUP($C1547,Inv!$B$3:$J$2003,3,FALSE)</f>
        <v/>
      </c>
      <c r="H1547">
        <f ca="1">VLOOKUP($C1547,Inv!$B$3:$J$2003,9,FALSE)</f>
        <v>0</v>
      </c>
    </row>
    <row r="1548" spans="1:8">
      <c r="A1548" t="str">
        <f>Inv!I1548</f>
        <v>J36938</v>
      </c>
      <c r="B1548">
        <v>3030</v>
      </c>
      <c r="C1548">
        <f>Inv!B1548</f>
        <v>0</v>
      </c>
      <c r="D1548">
        <f>Inv!A1548</f>
        <v>0</v>
      </c>
      <c r="E1548" t="str">
        <f>VLOOKUP($C1548,Inv!$B$3:$J$2003,2,FALSE)</f>
        <v/>
      </c>
      <c r="F1548" t="str">
        <f>VLOOKUP($C1548,Inv!$B$3:$J$2003,5,FALSE)</f>
        <v/>
      </c>
      <c r="G1548" t="str">
        <f>VLOOKUP($C1548,Inv!$B$3:$J$2003,3,FALSE)</f>
        <v/>
      </c>
      <c r="H1548">
        <f ca="1">VLOOKUP($C1548,Inv!$B$3:$J$2003,9,FALSE)</f>
        <v>0</v>
      </c>
    </row>
    <row r="1549" spans="1:8">
      <c r="A1549" t="str">
        <f>Inv!I1549</f>
        <v>J36938</v>
      </c>
      <c r="B1549">
        <v>3030</v>
      </c>
      <c r="C1549">
        <f>Inv!B1549</f>
        <v>0</v>
      </c>
      <c r="D1549">
        <f>Inv!A1549</f>
        <v>0</v>
      </c>
      <c r="E1549" t="str">
        <f>VLOOKUP($C1549,Inv!$B$3:$J$2003,2,FALSE)</f>
        <v/>
      </c>
      <c r="F1549" t="str">
        <f>VLOOKUP($C1549,Inv!$B$3:$J$2003,5,FALSE)</f>
        <v/>
      </c>
      <c r="G1549" t="str">
        <f>VLOOKUP($C1549,Inv!$B$3:$J$2003,3,FALSE)</f>
        <v/>
      </c>
      <c r="H1549">
        <f ca="1">VLOOKUP($C1549,Inv!$B$3:$J$2003,9,FALSE)</f>
        <v>0</v>
      </c>
    </row>
    <row r="1550" spans="1:8">
      <c r="A1550" t="str">
        <f>Inv!I1550</f>
        <v>J36938</v>
      </c>
      <c r="B1550">
        <v>3030</v>
      </c>
      <c r="C1550">
        <f>Inv!B1550</f>
        <v>0</v>
      </c>
      <c r="D1550">
        <f>Inv!A1550</f>
        <v>0</v>
      </c>
      <c r="E1550" t="str">
        <f>VLOOKUP($C1550,Inv!$B$3:$J$2003,2,FALSE)</f>
        <v/>
      </c>
      <c r="F1550" t="str">
        <f>VLOOKUP($C1550,Inv!$B$3:$J$2003,5,FALSE)</f>
        <v/>
      </c>
      <c r="G1550" t="str">
        <f>VLOOKUP($C1550,Inv!$B$3:$J$2003,3,FALSE)</f>
        <v/>
      </c>
      <c r="H1550">
        <f ca="1">VLOOKUP($C1550,Inv!$B$3:$J$2003,9,FALSE)</f>
        <v>0</v>
      </c>
    </row>
    <row r="1551" spans="1:8">
      <c r="A1551" t="str">
        <f>Inv!I1551</f>
        <v>J36938</v>
      </c>
      <c r="B1551">
        <v>3030</v>
      </c>
      <c r="C1551">
        <f>Inv!B1551</f>
        <v>0</v>
      </c>
      <c r="D1551">
        <f>Inv!A1551</f>
        <v>0</v>
      </c>
      <c r="E1551" t="str">
        <f>VLOOKUP($C1551,Inv!$B$3:$J$2003,2,FALSE)</f>
        <v/>
      </c>
      <c r="F1551" t="str">
        <f>VLOOKUP($C1551,Inv!$B$3:$J$2003,5,FALSE)</f>
        <v/>
      </c>
      <c r="G1551" t="str">
        <f>VLOOKUP($C1551,Inv!$B$3:$J$2003,3,FALSE)</f>
        <v/>
      </c>
      <c r="H1551">
        <f ca="1">VLOOKUP($C1551,Inv!$B$3:$J$2003,9,FALSE)</f>
        <v>0</v>
      </c>
    </row>
    <row r="1552" spans="1:8">
      <c r="A1552" t="str">
        <f>Inv!I1552</f>
        <v>J36938</v>
      </c>
      <c r="B1552">
        <v>3030</v>
      </c>
      <c r="C1552">
        <f>Inv!B1552</f>
        <v>0</v>
      </c>
      <c r="D1552">
        <f>Inv!A1552</f>
        <v>0</v>
      </c>
      <c r="E1552" t="str">
        <f>VLOOKUP($C1552,Inv!$B$3:$J$2003,2,FALSE)</f>
        <v/>
      </c>
      <c r="F1552" t="str">
        <f>VLOOKUP($C1552,Inv!$B$3:$J$2003,5,FALSE)</f>
        <v/>
      </c>
      <c r="G1552" t="str">
        <f>VLOOKUP($C1552,Inv!$B$3:$J$2003,3,FALSE)</f>
        <v/>
      </c>
      <c r="H1552">
        <f ca="1">VLOOKUP($C1552,Inv!$B$3:$J$2003,9,FALSE)</f>
        <v>0</v>
      </c>
    </row>
    <row r="1553" spans="1:8">
      <c r="A1553" t="str">
        <f>Inv!I1553</f>
        <v>J36938</v>
      </c>
      <c r="B1553">
        <v>3030</v>
      </c>
      <c r="C1553">
        <f>Inv!B1553</f>
        <v>0</v>
      </c>
      <c r="D1553">
        <f>Inv!A1553</f>
        <v>0</v>
      </c>
      <c r="E1553" t="str">
        <f>VLOOKUP($C1553,Inv!$B$3:$J$2003,2,FALSE)</f>
        <v/>
      </c>
      <c r="F1553" t="str">
        <f>VLOOKUP($C1553,Inv!$B$3:$J$2003,5,FALSE)</f>
        <v/>
      </c>
      <c r="G1553" t="str">
        <f>VLOOKUP($C1553,Inv!$B$3:$J$2003,3,FALSE)</f>
        <v/>
      </c>
      <c r="H1553">
        <f ca="1">VLOOKUP($C1553,Inv!$B$3:$J$2003,9,FALSE)</f>
        <v>0</v>
      </c>
    </row>
    <row r="1554" spans="1:8">
      <c r="A1554" t="str">
        <f>Inv!I1554</f>
        <v>J36938</v>
      </c>
      <c r="B1554">
        <v>3030</v>
      </c>
      <c r="C1554">
        <f>Inv!B1554</f>
        <v>0</v>
      </c>
      <c r="D1554">
        <f>Inv!A1554</f>
        <v>0</v>
      </c>
      <c r="E1554" t="str">
        <f>VLOOKUP($C1554,Inv!$B$3:$J$2003,2,FALSE)</f>
        <v/>
      </c>
      <c r="F1554" t="str">
        <f>VLOOKUP($C1554,Inv!$B$3:$J$2003,5,FALSE)</f>
        <v/>
      </c>
      <c r="G1554" t="str">
        <f>VLOOKUP($C1554,Inv!$B$3:$J$2003,3,FALSE)</f>
        <v/>
      </c>
      <c r="H1554">
        <f ca="1">VLOOKUP($C1554,Inv!$B$3:$J$2003,9,FALSE)</f>
        <v>0</v>
      </c>
    </row>
    <row r="1555" spans="1:8">
      <c r="A1555" t="str">
        <f>Inv!I1555</f>
        <v>J36938</v>
      </c>
      <c r="B1555">
        <v>3030</v>
      </c>
      <c r="C1555">
        <f>Inv!B1555</f>
        <v>0</v>
      </c>
      <c r="D1555">
        <f>Inv!A1555</f>
        <v>0</v>
      </c>
      <c r="E1555" t="str">
        <f>VLOOKUP($C1555,Inv!$B$3:$J$2003,2,FALSE)</f>
        <v/>
      </c>
      <c r="F1555" t="str">
        <f>VLOOKUP($C1555,Inv!$B$3:$J$2003,5,FALSE)</f>
        <v/>
      </c>
      <c r="G1555" t="str">
        <f>VLOOKUP($C1555,Inv!$B$3:$J$2003,3,FALSE)</f>
        <v/>
      </c>
      <c r="H1555">
        <f ca="1">VLOOKUP($C1555,Inv!$B$3:$J$2003,9,FALSE)</f>
        <v>0</v>
      </c>
    </row>
    <row r="1556" spans="1:8">
      <c r="A1556" t="str">
        <f>Inv!I1556</f>
        <v>J36938</v>
      </c>
      <c r="B1556">
        <v>3030</v>
      </c>
      <c r="C1556">
        <f>Inv!B1556</f>
        <v>0</v>
      </c>
      <c r="D1556">
        <f>Inv!A1556</f>
        <v>0</v>
      </c>
      <c r="E1556" t="str">
        <f>VLOOKUP($C1556,Inv!$B$3:$J$2003,2,FALSE)</f>
        <v/>
      </c>
      <c r="F1556" t="str">
        <f>VLOOKUP($C1556,Inv!$B$3:$J$2003,5,FALSE)</f>
        <v/>
      </c>
      <c r="G1556" t="str">
        <f>VLOOKUP($C1556,Inv!$B$3:$J$2003,3,FALSE)</f>
        <v/>
      </c>
      <c r="H1556">
        <f ca="1">VLOOKUP($C1556,Inv!$B$3:$J$2003,9,FALSE)</f>
        <v>0</v>
      </c>
    </row>
    <row r="1557" spans="1:8">
      <c r="A1557" t="str">
        <f>Inv!I1557</f>
        <v>J36938</v>
      </c>
      <c r="B1557">
        <v>3030</v>
      </c>
      <c r="C1557">
        <f>Inv!B1557</f>
        <v>0</v>
      </c>
      <c r="D1557">
        <f>Inv!A1557</f>
        <v>0</v>
      </c>
      <c r="E1557" t="str">
        <f>VLOOKUP($C1557,Inv!$B$3:$J$2003,2,FALSE)</f>
        <v/>
      </c>
      <c r="F1557" t="str">
        <f>VLOOKUP($C1557,Inv!$B$3:$J$2003,5,FALSE)</f>
        <v/>
      </c>
      <c r="G1557" t="str">
        <f>VLOOKUP($C1557,Inv!$B$3:$J$2003,3,FALSE)</f>
        <v/>
      </c>
      <c r="H1557">
        <f ca="1">VLOOKUP($C1557,Inv!$B$3:$J$2003,9,FALSE)</f>
        <v>0</v>
      </c>
    </row>
    <row r="1558" spans="1:8">
      <c r="A1558" t="str">
        <f>Inv!I1558</f>
        <v>J36938</v>
      </c>
      <c r="B1558">
        <v>3030</v>
      </c>
      <c r="C1558">
        <f>Inv!B1558</f>
        <v>0</v>
      </c>
      <c r="D1558">
        <f>Inv!A1558</f>
        <v>0</v>
      </c>
      <c r="E1558" t="str">
        <f>VLOOKUP($C1558,Inv!$B$3:$J$2003,2,FALSE)</f>
        <v/>
      </c>
      <c r="F1558" t="str">
        <f>VLOOKUP($C1558,Inv!$B$3:$J$2003,5,FALSE)</f>
        <v/>
      </c>
      <c r="G1558" t="str">
        <f>VLOOKUP($C1558,Inv!$B$3:$J$2003,3,FALSE)</f>
        <v/>
      </c>
      <c r="H1558">
        <f ca="1">VLOOKUP($C1558,Inv!$B$3:$J$2003,9,FALSE)</f>
        <v>0</v>
      </c>
    </row>
    <row r="1559" spans="1:8">
      <c r="A1559" t="str">
        <f>Inv!I1559</f>
        <v>J36938</v>
      </c>
      <c r="B1559">
        <v>3030</v>
      </c>
      <c r="C1559">
        <f>Inv!B1559</f>
        <v>0</v>
      </c>
      <c r="D1559">
        <f>Inv!A1559</f>
        <v>0</v>
      </c>
      <c r="E1559" t="str">
        <f>VLOOKUP($C1559,Inv!$B$3:$J$2003,2,FALSE)</f>
        <v/>
      </c>
      <c r="F1559" t="str">
        <f>VLOOKUP($C1559,Inv!$B$3:$J$2003,5,FALSE)</f>
        <v/>
      </c>
      <c r="G1559" t="str">
        <f>VLOOKUP($C1559,Inv!$B$3:$J$2003,3,FALSE)</f>
        <v/>
      </c>
      <c r="H1559">
        <f ca="1">VLOOKUP($C1559,Inv!$B$3:$J$2003,9,FALSE)</f>
        <v>0</v>
      </c>
    </row>
    <row r="1560" spans="1:8">
      <c r="A1560" t="str">
        <f>Inv!I1560</f>
        <v>J36938</v>
      </c>
      <c r="B1560">
        <v>3030</v>
      </c>
      <c r="C1560">
        <f>Inv!B1560</f>
        <v>0</v>
      </c>
      <c r="D1560">
        <f>Inv!A1560</f>
        <v>0</v>
      </c>
      <c r="E1560" t="str">
        <f>VLOOKUP($C1560,Inv!$B$3:$J$2003,2,FALSE)</f>
        <v/>
      </c>
      <c r="F1560" t="str">
        <f>VLOOKUP($C1560,Inv!$B$3:$J$2003,5,FALSE)</f>
        <v/>
      </c>
      <c r="G1560" t="str">
        <f>VLOOKUP($C1560,Inv!$B$3:$J$2003,3,FALSE)</f>
        <v/>
      </c>
      <c r="H1560">
        <f ca="1">VLOOKUP($C1560,Inv!$B$3:$J$2003,9,FALSE)</f>
        <v>0</v>
      </c>
    </row>
    <row r="1561" spans="1:8">
      <c r="A1561" t="str">
        <f>Inv!I1561</f>
        <v>J36938</v>
      </c>
      <c r="B1561">
        <v>3030</v>
      </c>
      <c r="C1561">
        <f>Inv!B1561</f>
        <v>0</v>
      </c>
      <c r="D1561">
        <f>Inv!A1561</f>
        <v>0</v>
      </c>
      <c r="E1561" t="str">
        <f>VLOOKUP($C1561,Inv!$B$3:$J$2003,2,FALSE)</f>
        <v/>
      </c>
      <c r="F1561" t="str">
        <f>VLOOKUP($C1561,Inv!$B$3:$J$2003,5,FALSE)</f>
        <v/>
      </c>
      <c r="G1561" t="str">
        <f>VLOOKUP($C1561,Inv!$B$3:$J$2003,3,FALSE)</f>
        <v/>
      </c>
      <c r="H1561">
        <f ca="1">VLOOKUP($C1561,Inv!$B$3:$J$2003,9,FALSE)</f>
        <v>0</v>
      </c>
    </row>
    <row r="1562" spans="1:8">
      <c r="A1562" t="str">
        <f>Inv!I1562</f>
        <v>J36938</v>
      </c>
      <c r="B1562">
        <v>3030</v>
      </c>
      <c r="C1562">
        <f>Inv!B1562</f>
        <v>0</v>
      </c>
      <c r="D1562">
        <f>Inv!A1562</f>
        <v>0</v>
      </c>
      <c r="E1562" t="str">
        <f>VLOOKUP($C1562,Inv!$B$3:$J$2003,2,FALSE)</f>
        <v/>
      </c>
      <c r="F1562" t="str">
        <f>VLOOKUP($C1562,Inv!$B$3:$J$2003,5,FALSE)</f>
        <v/>
      </c>
      <c r="G1562" t="str">
        <f>VLOOKUP($C1562,Inv!$B$3:$J$2003,3,FALSE)</f>
        <v/>
      </c>
      <c r="H1562">
        <f ca="1">VLOOKUP($C1562,Inv!$B$3:$J$2003,9,FALSE)</f>
        <v>0</v>
      </c>
    </row>
    <row r="1563" spans="1:8">
      <c r="A1563" t="str">
        <f>Inv!I1563</f>
        <v>J36938</v>
      </c>
      <c r="B1563">
        <v>3030</v>
      </c>
      <c r="C1563">
        <f>Inv!B1563</f>
        <v>0</v>
      </c>
      <c r="D1563">
        <f>Inv!A1563</f>
        <v>0</v>
      </c>
      <c r="E1563" t="str">
        <f>VLOOKUP($C1563,Inv!$B$3:$J$2003,2,FALSE)</f>
        <v/>
      </c>
      <c r="F1563" t="str">
        <f>VLOOKUP($C1563,Inv!$B$3:$J$2003,5,FALSE)</f>
        <v/>
      </c>
      <c r="G1563" t="str">
        <f>VLOOKUP($C1563,Inv!$B$3:$J$2003,3,FALSE)</f>
        <v/>
      </c>
      <c r="H1563">
        <f ca="1">VLOOKUP($C1563,Inv!$B$3:$J$2003,9,FALSE)</f>
        <v>0</v>
      </c>
    </row>
    <row r="1564" spans="1:8">
      <c r="A1564" t="str">
        <f>Inv!I1564</f>
        <v>J36938</v>
      </c>
      <c r="B1564">
        <v>3030</v>
      </c>
      <c r="C1564">
        <f>Inv!B1564</f>
        <v>0</v>
      </c>
      <c r="D1564">
        <f>Inv!A1564</f>
        <v>0</v>
      </c>
      <c r="E1564" t="str">
        <f>VLOOKUP($C1564,Inv!$B$3:$J$2003,2,FALSE)</f>
        <v/>
      </c>
      <c r="F1564" t="str">
        <f>VLOOKUP($C1564,Inv!$B$3:$J$2003,5,FALSE)</f>
        <v/>
      </c>
      <c r="G1564" t="str">
        <f>VLOOKUP($C1564,Inv!$B$3:$J$2003,3,FALSE)</f>
        <v/>
      </c>
      <c r="H1564">
        <f ca="1">VLOOKUP($C1564,Inv!$B$3:$J$2003,9,FALSE)</f>
        <v>0</v>
      </c>
    </row>
    <row r="1565" spans="1:8">
      <c r="A1565" t="str">
        <f>Inv!I1565</f>
        <v>J36938</v>
      </c>
      <c r="B1565">
        <v>3030</v>
      </c>
      <c r="C1565">
        <f>Inv!B1565</f>
        <v>0</v>
      </c>
      <c r="D1565">
        <f>Inv!A1565</f>
        <v>0</v>
      </c>
      <c r="E1565" t="str">
        <f>VLOOKUP($C1565,Inv!$B$3:$J$2003,2,FALSE)</f>
        <v/>
      </c>
      <c r="F1565" t="str">
        <f>VLOOKUP($C1565,Inv!$B$3:$J$2003,5,FALSE)</f>
        <v/>
      </c>
      <c r="G1565" t="str">
        <f>VLOOKUP($C1565,Inv!$B$3:$J$2003,3,FALSE)</f>
        <v/>
      </c>
      <c r="H1565">
        <f ca="1">VLOOKUP($C1565,Inv!$B$3:$J$2003,9,FALSE)</f>
        <v>0</v>
      </c>
    </row>
    <row r="1566" spans="1:8">
      <c r="A1566" t="str">
        <f>Inv!I1566</f>
        <v>J36938</v>
      </c>
      <c r="B1566">
        <v>3030</v>
      </c>
      <c r="C1566">
        <f>Inv!B1566</f>
        <v>0</v>
      </c>
      <c r="D1566">
        <f>Inv!A1566</f>
        <v>0</v>
      </c>
      <c r="E1566" t="str">
        <f>VLOOKUP($C1566,Inv!$B$3:$J$2003,2,FALSE)</f>
        <v/>
      </c>
      <c r="F1566" t="str">
        <f>VLOOKUP($C1566,Inv!$B$3:$J$2003,5,FALSE)</f>
        <v/>
      </c>
      <c r="G1566" t="str">
        <f>VLOOKUP($C1566,Inv!$B$3:$J$2003,3,FALSE)</f>
        <v/>
      </c>
      <c r="H1566">
        <f ca="1">VLOOKUP($C1566,Inv!$B$3:$J$2003,9,FALSE)</f>
        <v>0</v>
      </c>
    </row>
    <row r="1567" spans="1:8">
      <c r="A1567" t="str">
        <f>Inv!I1567</f>
        <v>J36938</v>
      </c>
      <c r="B1567">
        <v>3030</v>
      </c>
      <c r="C1567">
        <f>Inv!B1567</f>
        <v>0</v>
      </c>
      <c r="D1567">
        <f>Inv!A1567</f>
        <v>0</v>
      </c>
      <c r="E1567" t="str">
        <f>VLOOKUP($C1567,Inv!$B$3:$J$2003,2,FALSE)</f>
        <v/>
      </c>
      <c r="F1567" t="str">
        <f>VLOOKUP($C1567,Inv!$B$3:$J$2003,5,FALSE)</f>
        <v/>
      </c>
      <c r="G1567" t="str">
        <f>VLOOKUP($C1567,Inv!$B$3:$J$2003,3,FALSE)</f>
        <v/>
      </c>
      <c r="H1567">
        <f ca="1">VLOOKUP($C1567,Inv!$B$3:$J$2003,9,FALSE)</f>
        <v>0</v>
      </c>
    </row>
    <row r="1568" spans="1:8">
      <c r="A1568" t="str">
        <f>Inv!I1568</f>
        <v>J36938</v>
      </c>
      <c r="B1568">
        <v>3030</v>
      </c>
      <c r="C1568">
        <f>Inv!B1568</f>
        <v>0</v>
      </c>
      <c r="D1568">
        <f>Inv!A1568</f>
        <v>0</v>
      </c>
      <c r="E1568" t="str">
        <f>VLOOKUP($C1568,Inv!$B$3:$J$2003,2,FALSE)</f>
        <v/>
      </c>
      <c r="F1568" t="str">
        <f>VLOOKUP($C1568,Inv!$B$3:$J$2003,5,FALSE)</f>
        <v/>
      </c>
      <c r="G1568" t="str">
        <f>VLOOKUP($C1568,Inv!$B$3:$J$2003,3,FALSE)</f>
        <v/>
      </c>
      <c r="H1568">
        <f ca="1">VLOOKUP($C1568,Inv!$B$3:$J$2003,9,FALSE)</f>
        <v>0</v>
      </c>
    </row>
    <row r="1569" spans="1:8">
      <c r="A1569" t="str">
        <f>Inv!I1569</f>
        <v>J36938</v>
      </c>
      <c r="B1569">
        <v>3030</v>
      </c>
      <c r="C1569">
        <f>Inv!B1569</f>
        <v>0</v>
      </c>
      <c r="D1569">
        <f>Inv!A1569</f>
        <v>0</v>
      </c>
      <c r="E1569" t="str">
        <f>VLOOKUP($C1569,Inv!$B$3:$J$2003,2,FALSE)</f>
        <v/>
      </c>
      <c r="F1569" t="str">
        <f>VLOOKUP($C1569,Inv!$B$3:$J$2003,5,FALSE)</f>
        <v/>
      </c>
      <c r="G1569" t="str">
        <f>VLOOKUP($C1569,Inv!$B$3:$J$2003,3,FALSE)</f>
        <v/>
      </c>
      <c r="H1569">
        <f ca="1">VLOOKUP($C1569,Inv!$B$3:$J$2003,9,FALSE)</f>
        <v>0</v>
      </c>
    </row>
    <row r="1570" spans="1:8">
      <c r="A1570" t="str">
        <f>Inv!I1570</f>
        <v>J36938</v>
      </c>
      <c r="B1570">
        <v>3030</v>
      </c>
      <c r="C1570">
        <f>Inv!B1570</f>
        <v>0</v>
      </c>
      <c r="D1570">
        <f>Inv!A1570</f>
        <v>0</v>
      </c>
      <c r="E1570" t="str">
        <f>VLOOKUP($C1570,Inv!$B$3:$J$2003,2,FALSE)</f>
        <v/>
      </c>
      <c r="F1570" t="str">
        <f>VLOOKUP($C1570,Inv!$B$3:$J$2003,5,FALSE)</f>
        <v/>
      </c>
      <c r="G1570" t="str">
        <f>VLOOKUP($C1570,Inv!$B$3:$J$2003,3,FALSE)</f>
        <v/>
      </c>
      <c r="H1570">
        <f ca="1">VLOOKUP($C1570,Inv!$B$3:$J$2003,9,FALSE)</f>
        <v>0</v>
      </c>
    </row>
    <row r="1571" spans="1:8">
      <c r="A1571" t="str">
        <f>Inv!I1571</f>
        <v>J36938</v>
      </c>
      <c r="B1571">
        <v>3030</v>
      </c>
      <c r="C1571">
        <f>Inv!B1571</f>
        <v>0</v>
      </c>
      <c r="D1571">
        <f>Inv!A1571</f>
        <v>0</v>
      </c>
      <c r="E1571" t="str">
        <f>VLOOKUP($C1571,Inv!$B$3:$J$2003,2,FALSE)</f>
        <v/>
      </c>
      <c r="F1571" t="str">
        <f>VLOOKUP($C1571,Inv!$B$3:$J$2003,5,FALSE)</f>
        <v/>
      </c>
      <c r="G1571" t="str">
        <f>VLOOKUP($C1571,Inv!$B$3:$J$2003,3,FALSE)</f>
        <v/>
      </c>
      <c r="H1571">
        <f ca="1">VLOOKUP($C1571,Inv!$B$3:$J$2003,9,FALSE)</f>
        <v>0</v>
      </c>
    </row>
    <row r="1572" spans="1:8">
      <c r="A1572" t="str">
        <f>Inv!I1572</f>
        <v>J36938</v>
      </c>
      <c r="B1572">
        <v>3030</v>
      </c>
      <c r="C1572">
        <f>Inv!B1572</f>
        <v>0</v>
      </c>
      <c r="D1572">
        <f>Inv!A1572</f>
        <v>0</v>
      </c>
      <c r="E1572" t="str">
        <f>VLOOKUP($C1572,Inv!$B$3:$J$2003,2,FALSE)</f>
        <v/>
      </c>
      <c r="F1572" t="str">
        <f>VLOOKUP($C1572,Inv!$B$3:$J$2003,5,FALSE)</f>
        <v/>
      </c>
      <c r="G1572" t="str">
        <f>VLOOKUP($C1572,Inv!$B$3:$J$2003,3,FALSE)</f>
        <v/>
      </c>
      <c r="H1572">
        <f ca="1">VLOOKUP($C1572,Inv!$B$3:$J$2003,9,FALSE)</f>
        <v>0</v>
      </c>
    </row>
    <row r="1573" spans="1:8">
      <c r="A1573" t="str">
        <f>Inv!I1573</f>
        <v>J36938</v>
      </c>
      <c r="B1573">
        <v>3030</v>
      </c>
      <c r="C1573">
        <f>Inv!B1573</f>
        <v>0</v>
      </c>
      <c r="D1573">
        <f>Inv!A1573</f>
        <v>0</v>
      </c>
      <c r="E1573" t="str">
        <f>VLOOKUP($C1573,Inv!$B$3:$J$2003,2,FALSE)</f>
        <v/>
      </c>
      <c r="F1573" t="str">
        <f>VLOOKUP($C1573,Inv!$B$3:$J$2003,5,FALSE)</f>
        <v/>
      </c>
      <c r="G1573" t="str">
        <f>VLOOKUP($C1573,Inv!$B$3:$J$2003,3,FALSE)</f>
        <v/>
      </c>
      <c r="H1573">
        <f ca="1">VLOOKUP($C1573,Inv!$B$3:$J$2003,9,FALSE)</f>
        <v>0</v>
      </c>
    </row>
    <row r="1574" spans="1:8">
      <c r="A1574" t="str">
        <f>Inv!I1574</f>
        <v>J36938</v>
      </c>
      <c r="B1574">
        <v>3030</v>
      </c>
      <c r="C1574">
        <f>Inv!B1574</f>
        <v>0</v>
      </c>
      <c r="D1574">
        <f>Inv!A1574</f>
        <v>0</v>
      </c>
      <c r="E1574" t="str">
        <f>VLOOKUP($C1574,Inv!$B$3:$J$2003,2,FALSE)</f>
        <v/>
      </c>
      <c r="F1574" t="str">
        <f>VLOOKUP($C1574,Inv!$B$3:$J$2003,5,FALSE)</f>
        <v/>
      </c>
      <c r="G1574" t="str">
        <f>VLOOKUP($C1574,Inv!$B$3:$J$2003,3,FALSE)</f>
        <v/>
      </c>
      <c r="H1574">
        <f ca="1">VLOOKUP($C1574,Inv!$B$3:$J$2003,9,FALSE)</f>
        <v>0</v>
      </c>
    </row>
    <row r="1575" spans="1:8">
      <c r="A1575" t="str">
        <f>Inv!I1575</f>
        <v>J36938</v>
      </c>
      <c r="B1575">
        <v>3030</v>
      </c>
      <c r="C1575">
        <f>Inv!B1575</f>
        <v>0</v>
      </c>
      <c r="D1575">
        <f>Inv!A1575</f>
        <v>0</v>
      </c>
      <c r="E1575" t="str">
        <f>VLOOKUP($C1575,Inv!$B$3:$J$2003,2,FALSE)</f>
        <v/>
      </c>
      <c r="F1575" t="str">
        <f>VLOOKUP($C1575,Inv!$B$3:$J$2003,5,FALSE)</f>
        <v/>
      </c>
      <c r="G1575" t="str">
        <f>VLOOKUP($C1575,Inv!$B$3:$J$2003,3,FALSE)</f>
        <v/>
      </c>
      <c r="H1575">
        <f ca="1">VLOOKUP($C1575,Inv!$B$3:$J$2003,9,FALSE)</f>
        <v>0</v>
      </c>
    </row>
    <row r="1576" spans="1:8">
      <c r="A1576" t="str">
        <f>Inv!I1576</f>
        <v>J36938</v>
      </c>
      <c r="B1576">
        <v>3030</v>
      </c>
      <c r="C1576">
        <f>Inv!B1576</f>
        <v>0</v>
      </c>
      <c r="D1576">
        <f>Inv!A1576</f>
        <v>0</v>
      </c>
      <c r="E1576" t="str">
        <f>VLOOKUP($C1576,Inv!$B$3:$J$2003,2,FALSE)</f>
        <v/>
      </c>
      <c r="F1576" t="str">
        <f>VLOOKUP($C1576,Inv!$B$3:$J$2003,5,FALSE)</f>
        <v/>
      </c>
      <c r="G1576" t="str">
        <f>VLOOKUP($C1576,Inv!$B$3:$J$2003,3,FALSE)</f>
        <v/>
      </c>
      <c r="H1576">
        <f ca="1">VLOOKUP($C1576,Inv!$B$3:$J$2003,9,FALSE)</f>
        <v>0</v>
      </c>
    </row>
    <row r="1577" spans="1:8">
      <c r="A1577" t="str">
        <f>Inv!I1577</f>
        <v>J36938</v>
      </c>
      <c r="B1577">
        <v>3030</v>
      </c>
      <c r="C1577">
        <f>Inv!B1577</f>
        <v>0</v>
      </c>
      <c r="D1577">
        <f>Inv!A1577</f>
        <v>0</v>
      </c>
      <c r="E1577" t="str">
        <f>VLOOKUP($C1577,Inv!$B$3:$J$2003,2,FALSE)</f>
        <v/>
      </c>
      <c r="F1577" t="str">
        <f>VLOOKUP($C1577,Inv!$B$3:$J$2003,5,FALSE)</f>
        <v/>
      </c>
      <c r="G1577" t="str">
        <f>VLOOKUP($C1577,Inv!$B$3:$J$2003,3,FALSE)</f>
        <v/>
      </c>
      <c r="H1577">
        <f ca="1">VLOOKUP($C1577,Inv!$B$3:$J$2003,9,FALSE)</f>
        <v>0</v>
      </c>
    </row>
    <row r="1578" spans="1:8">
      <c r="A1578" t="str">
        <f>Inv!I1578</f>
        <v>J36938</v>
      </c>
      <c r="B1578">
        <v>3030</v>
      </c>
      <c r="C1578">
        <f>Inv!B1578</f>
        <v>0</v>
      </c>
      <c r="D1578">
        <f>Inv!A1578</f>
        <v>0</v>
      </c>
      <c r="E1578" t="str">
        <f>VLOOKUP($C1578,Inv!$B$3:$J$2003,2,FALSE)</f>
        <v/>
      </c>
      <c r="F1578" t="str">
        <f>VLOOKUP($C1578,Inv!$B$3:$J$2003,5,FALSE)</f>
        <v/>
      </c>
      <c r="G1578" t="str">
        <f>VLOOKUP($C1578,Inv!$B$3:$J$2003,3,FALSE)</f>
        <v/>
      </c>
      <c r="H1578">
        <f ca="1">VLOOKUP($C1578,Inv!$B$3:$J$2003,9,FALSE)</f>
        <v>0</v>
      </c>
    </row>
    <row r="1579" spans="1:8">
      <c r="A1579" t="str">
        <f>Inv!I1579</f>
        <v>J36938</v>
      </c>
      <c r="B1579">
        <v>3030</v>
      </c>
      <c r="C1579">
        <f>Inv!B1579</f>
        <v>0</v>
      </c>
      <c r="D1579">
        <f>Inv!A1579</f>
        <v>0</v>
      </c>
      <c r="E1579" t="str">
        <f>VLOOKUP($C1579,Inv!$B$3:$J$2003,2,FALSE)</f>
        <v/>
      </c>
      <c r="F1579" t="str">
        <f>VLOOKUP($C1579,Inv!$B$3:$J$2003,5,FALSE)</f>
        <v/>
      </c>
      <c r="G1579" t="str">
        <f>VLOOKUP($C1579,Inv!$B$3:$J$2003,3,FALSE)</f>
        <v/>
      </c>
      <c r="H1579">
        <f ca="1">VLOOKUP($C1579,Inv!$B$3:$J$2003,9,FALSE)</f>
        <v>0</v>
      </c>
    </row>
    <row r="1580" spans="1:8">
      <c r="A1580" t="str">
        <f>Inv!I1580</f>
        <v>J36938</v>
      </c>
      <c r="B1580">
        <v>3030</v>
      </c>
      <c r="C1580">
        <f>Inv!B1580</f>
        <v>0</v>
      </c>
      <c r="D1580">
        <f>Inv!A1580</f>
        <v>0</v>
      </c>
      <c r="E1580" t="str">
        <f>VLOOKUP($C1580,Inv!$B$3:$J$2003,2,FALSE)</f>
        <v/>
      </c>
      <c r="F1580" t="str">
        <f>VLOOKUP($C1580,Inv!$B$3:$J$2003,5,FALSE)</f>
        <v/>
      </c>
      <c r="G1580" t="str">
        <f>VLOOKUP($C1580,Inv!$B$3:$J$2003,3,FALSE)</f>
        <v/>
      </c>
      <c r="H1580">
        <f ca="1">VLOOKUP($C1580,Inv!$B$3:$J$2003,9,FALSE)</f>
        <v>0</v>
      </c>
    </row>
    <row r="1581" spans="1:8">
      <c r="A1581" t="str">
        <f>Inv!I1581</f>
        <v>J36938</v>
      </c>
      <c r="B1581">
        <v>3030</v>
      </c>
      <c r="C1581">
        <f>Inv!B1581</f>
        <v>0</v>
      </c>
      <c r="D1581">
        <f>Inv!A1581</f>
        <v>0</v>
      </c>
      <c r="E1581" t="str">
        <f>VLOOKUP($C1581,Inv!$B$3:$J$2003,2,FALSE)</f>
        <v/>
      </c>
      <c r="F1581" t="str">
        <f>VLOOKUP($C1581,Inv!$B$3:$J$2003,5,FALSE)</f>
        <v/>
      </c>
      <c r="G1581" t="str">
        <f>VLOOKUP($C1581,Inv!$B$3:$J$2003,3,FALSE)</f>
        <v/>
      </c>
      <c r="H1581">
        <f ca="1">VLOOKUP($C1581,Inv!$B$3:$J$2003,9,FALSE)</f>
        <v>0</v>
      </c>
    </row>
    <row r="1582" spans="1:8">
      <c r="A1582" t="str">
        <f>Inv!I1582</f>
        <v>J36938</v>
      </c>
      <c r="B1582">
        <v>3030</v>
      </c>
      <c r="C1582">
        <f>Inv!B1582</f>
        <v>0</v>
      </c>
      <c r="D1582">
        <f>Inv!A1582</f>
        <v>0</v>
      </c>
      <c r="E1582" t="str">
        <f>VLOOKUP($C1582,Inv!$B$3:$J$2003,2,FALSE)</f>
        <v/>
      </c>
      <c r="F1582" t="str">
        <f>VLOOKUP($C1582,Inv!$B$3:$J$2003,5,FALSE)</f>
        <v/>
      </c>
      <c r="G1582" t="str">
        <f>VLOOKUP($C1582,Inv!$B$3:$J$2003,3,FALSE)</f>
        <v/>
      </c>
      <c r="H1582">
        <f ca="1">VLOOKUP($C1582,Inv!$B$3:$J$2003,9,FALSE)</f>
        <v>0</v>
      </c>
    </row>
    <row r="1583" spans="1:8">
      <c r="A1583" t="str">
        <f>Inv!I1583</f>
        <v>J36938</v>
      </c>
      <c r="B1583">
        <v>3030</v>
      </c>
      <c r="C1583">
        <f>Inv!B1583</f>
        <v>0</v>
      </c>
      <c r="D1583">
        <f>Inv!A1583</f>
        <v>0</v>
      </c>
      <c r="E1583" t="str">
        <f>VLOOKUP($C1583,Inv!$B$3:$J$2003,2,FALSE)</f>
        <v/>
      </c>
      <c r="F1583" t="str">
        <f>VLOOKUP($C1583,Inv!$B$3:$J$2003,5,FALSE)</f>
        <v/>
      </c>
      <c r="G1583" t="str">
        <f>VLOOKUP($C1583,Inv!$B$3:$J$2003,3,FALSE)</f>
        <v/>
      </c>
      <c r="H1583">
        <f ca="1">VLOOKUP($C1583,Inv!$B$3:$J$2003,9,FALSE)</f>
        <v>0</v>
      </c>
    </row>
    <row r="1584" spans="1:8">
      <c r="A1584" t="str">
        <f>Inv!I1584</f>
        <v>J36938</v>
      </c>
      <c r="B1584">
        <v>3030</v>
      </c>
      <c r="C1584">
        <f>Inv!B1584</f>
        <v>0</v>
      </c>
      <c r="D1584">
        <f>Inv!A1584</f>
        <v>0</v>
      </c>
      <c r="E1584" t="str">
        <f>VLOOKUP($C1584,Inv!$B$3:$J$2003,2,FALSE)</f>
        <v/>
      </c>
      <c r="F1584" t="str">
        <f>VLOOKUP($C1584,Inv!$B$3:$J$2003,5,FALSE)</f>
        <v/>
      </c>
      <c r="G1584" t="str">
        <f>VLOOKUP($C1584,Inv!$B$3:$J$2003,3,FALSE)</f>
        <v/>
      </c>
      <c r="H1584">
        <f ca="1">VLOOKUP($C1584,Inv!$B$3:$J$2003,9,FALSE)</f>
        <v>0</v>
      </c>
    </row>
    <row r="1585" spans="1:8">
      <c r="A1585" t="str">
        <f>Inv!I1585</f>
        <v>J36938</v>
      </c>
      <c r="B1585">
        <v>3030</v>
      </c>
      <c r="C1585">
        <f>Inv!B1585</f>
        <v>0</v>
      </c>
      <c r="D1585">
        <f>Inv!A1585</f>
        <v>0</v>
      </c>
      <c r="E1585" t="str">
        <f>VLOOKUP($C1585,Inv!$B$3:$J$2003,2,FALSE)</f>
        <v/>
      </c>
      <c r="F1585" t="str">
        <f>VLOOKUP($C1585,Inv!$B$3:$J$2003,5,FALSE)</f>
        <v/>
      </c>
      <c r="G1585" t="str">
        <f>VLOOKUP($C1585,Inv!$B$3:$J$2003,3,FALSE)</f>
        <v/>
      </c>
      <c r="H1585">
        <f ca="1">VLOOKUP($C1585,Inv!$B$3:$J$2003,9,FALSE)</f>
        <v>0</v>
      </c>
    </row>
    <row r="1586" spans="1:8">
      <c r="A1586" t="str">
        <f>Inv!I1586</f>
        <v>J36938</v>
      </c>
      <c r="B1586">
        <v>3030</v>
      </c>
      <c r="C1586">
        <f>Inv!B1586</f>
        <v>0</v>
      </c>
      <c r="D1586">
        <f>Inv!A1586</f>
        <v>0</v>
      </c>
      <c r="E1586" t="str">
        <f>VLOOKUP($C1586,Inv!$B$3:$J$2003,2,FALSE)</f>
        <v/>
      </c>
      <c r="F1586" t="str">
        <f>VLOOKUP($C1586,Inv!$B$3:$J$2003,5,FALSE)</f>
        <v/>
      </c>
      <c r="G1586" t="str">
        <f>VLOOKUP($C1586,Inv!$B$3:$J$2003,3,FALSE)</f>
        <v/>
      </c>
      <c r="H1586">
        <f ca="1">VLOOKUP($C1586,Inv!$B$3:$J$2003,9,FALSE)</f>
        <v>0</v>
      </c>
    </row>
    <row r="1587" spans="1:8">
      <c r="A1587" t="str">
        <f>Inv!I1587</f>
        <v>J36938</v>
      </c>
      <c r="B1587">
        <v>3030</v>
      </c>
      <c r="C1587">
        <f>Inv!B1587</f>
        <v>0</v>
      </c>
      <c r="D1587">
        <f>Inv!A1587</f>
        <v>0</v>
      </c>
      <c r="E1587" t="str">
        <f>VLOOKUP($C1587,Inv!$B$3:$J$2003,2,FALSE)</f>
        <v/>
      </c>
      <c r="F1587" t="str">
        <f>VLOOKUP($C1587,Inv!$B$3:$J$2003,5,FALSE)</f>
        <v/>
      </c>
      <c r="G1587" t="str">
        <f>VLOOKUP($C1587,Inv!$B$3:$J$2003,3,FALSE)</f>
        <v/>
      </c>
      <c r="H1587">
        <f ca="1">VLOOKUP($C1587,Inv!$B$3:$J$2003,9,FALSE)</f>
        <v>0</v>
      </c>
    </row>
    <row r="1588" spans="1:8">
      <c r="A1588" t="str">
        <f>Inv!I1588</f>
        <v>J36938</v>
      </c>
      <c r="B1588">
        <v>3030</v>
      </c>
      <c r="C1588">
        <f>Inv!B1588</f>
        <v>0</v>
      </c>
      <c r="D1588">
        <f>Inv!A1588</f>
        <v>0</v>
      </c>
      <c r="E1588" t="str">
        <f>VLOOKUP($C1588,Inv!$B$3:$J$2003,2,FALSE)</f>
        <v/>
      </c>
      <c r="F1588" t="str">
        <f>VLOOKUP($C1588,Inv!$B$3:$J$2003,5,FALSE)</f>
        <v/>
      </c>
      <c r="G1588" t="str">
        <f>VLOOKUP($C1588,Inv!$B$3:$J$2003,3,FALSE)</f>
        <v/>
      </c>
      <c r="H1588">
        <f ca="1">VLOOKUP($C1588,Inv!$B$3:$J$2003,9,FALSE)</f>
        <v>0</v>
      </c>
    </row>
    <row r="1589" spans="1:8">
      <c r="A1589" t="str">
        <f>Inv!I1589</f>
        <v>J36938</v>
      </c>
      <c r="B1589">
        <v>3030</v>
      </c>
      <c r="C1589">
        <f>Inv!B1589</f>
        <v>0</v>
      </c>
      <c r="D1589">
        <f>Inv!A1589</f>
        <v>0</v>
      </c>
      <c r="E1589" t="str">
        <f>VLOOKUP($C1589,Inv!$B$3:$J$2003,2,FALSE)</f>
        <v/>
      </c>
      <c r="F1589" t="str">
        <f>VLOOKUP($C1589,Inv!$B$3:$J$2003,5,FALSE)</f>
        <v/>
      </c>
      <c r="G1589" t="str">
        <f>VLOOKUP($C1589,Inv!$B$3:$J$2003,3,FALSE)</f>
        <v/>
      </c>
      <c r="H1589">
        <f ca="1">VLOOKUP($C1589,Inv!$B$3:$J$2003,9,FALSE)</f>
        <v>0</v>
      </c>
    </row>
    <row r="1590" spans="1:8">
      <c r="A1590" t="str">
        <f>Inv!I1590</f>
        <v>J36938</v>
      </c>
      <c r="B1590">
        <v>3030</v>
      </c>
      <c r="C1590">
        <f>Inv!B1590</f>
        <v>0</v>
      </c>
      <c r="D1590">
        <f>Inv!A1590</f>
        <v>0</v>
      </c>
      <c r="E1590" t="str">
        <f>VLOOKUP($C1590,Inv!$B$3:$J$2003,2,FALSE)</f>
        <v/>
      </c>
      <c r="F1590" t="str">
        <f>VLOOKUP($C1590,Inv!$B$3:$J$2003,5,FALSE)</f>
        <v/>
      </c>
      <c r="G1590" t="str">
        <f>VLOOKUP($C1590,Inv!$B$3:$J$2003,3,FALSE)</f>
        <v/>
      </c>
      <c r="H1590">
        <f ca="1">VLOOKUP($C1590,Inv!$B$3:$J$2003,9,FALSE)</f>
        <v>0</v>
      </c>
    </row>
    <row r="1591" spans="1:8">
      <c r="A1591" t="str">
        <f>Inv!I1591</f>
        <v>J36938</v>
      </c>
      <c r="B1591">
        <v>3030</v>
      </c>
      <c r="C1591">
        <f>Inv!B1591</f>
        <v>0</v>
      </c>
      <c r="D1591">
        <f>Inv!A1591</f>
        <v>0</v>
      </c>
      <c r="E1591" t="str">
        <f>VLOOKUP($C1591,Inv!$B$3:$J$2003,2,FALSE)</f>
        <v/>
      </c>
      <c r="F1591" t="str">
        <f>VLOOKUP($C1591,Inv!$B$3:$J$2003,5,FALSE)</f>
        <v/>
      </c>
      <c r="G1591" t="str">
        <f>VLOOKUP($C1591,Inv!$B$3:$J$2003,3,FALSE)</f>
        <v/>
      </c>
      <c r="H1591">
        <f ca="1">VLOOKUP($C1591,Inv!$B$3:$J$2003,9,FALSE)</f>
        <v>0</v>
      </c>
    </row>
    <row r="1592" spans="1:8">
      <c r="A1592" t="str">
        <f>Inv!I1592</f>
        <v>J36938</v>
      </c>
      <c r="B1592">
        <v>3030</v>
      </c>
      <c r="C1592">
        <f>Inv!B1592</f>
        <v>0</v>
      </c>
      <c r="D1592">
        <f>Inv!A1592</f>
        <v>0</v>
      </c>
      <c r="E1592" t="str">
        <f>VLOOKUP($C1592,Inv!$B$3:$J$2003,2,FALSE)</f>
        <v/>
      </c>
      <c r="F1592" t="str">
        <f>VLOOKUP($C1592,Inv!$B$3:$J$2003,5,FALSE)</f>
        <v/>
      </c>
      <c r="G1592" t="str">
        <f>VLOOKUP($C1592,Inv!$B$3:$J$2003,3,FALSE)</f>
        <v/>
      </c>
      <c r="H1592">
        <f ca="1">VLOOKUP($C1592,Inv!$B$3:$J$2003,9,FALSE)</f>
        <v>0</v>
      </c>
    </row>
    <row r="1593" spans="1:8">
      <c r="A1593" t="str">
        <f>Inv!I1593</f>
        <v>J36938</v>
      </c>
      <c r="B1593">
        <v>3030</v>
      </c>
      <c r="C1593">
        <f>Inv!B1593</f>
        <v>0</v>
      </c>
      <c r="D1593">
        <f>Inv!A1593</f>
        <v>0</v>
      </c>
      <c r="E1593" t="str">
        <f>VLOOKUP($C1593,Inv!$B$3:$J$2003,2,FALSE)</f>
        <v/>
      </c>
      <c r="F1593" t="str">
        <f>VLOOKUP($C1593,Inv!$B$3:$J$2003,5,FALSE)</f>
        <v/>
      </c>
      <c r="G1593" t="str">
        <f>VLOOKUP($C1593,Inv!$B$3:$J$2003,3,FALSE)</f>
        <v/>
      </c>
      <c r="H1593">
        <f ca="1">VLOOKUP($C1593,Inv!$B$3:$J$2003,9,FALSE)</f>
        <v>0</v>
      </c>
    </row>
    <row r="1594" spans="1:8">
      <c r="A1594" t="str">
        <f>Inv!I1594</f>
        <v>J36938</v>
      </c>
      <c r="B1594">
        <v>3030</v>
      </c>
      <c r="C1594">
        <f>Inv!B1594</f>
        <v>0</v>
      </c>
      <c r="D1594">
        <f>Inv!A1594</f>
        <v>0</v>
      </c>
      <c r="E1594" t="str">
        <f>VLOOKUP($C1594,Inv!$B$3:$J$2003,2,FALSE)</f>
        <v/>
      </c>
      <c r="F1594" t="str">
        <f>VLOOKUP($C1594,Inv!$B$3:$J$2003,5,FALSE)</f>
        <v/>
      </c>
      <c r="G1594" t="str">
        <f>VLOOKUP($C1594,Inv!$B$3:$J$2003,3,FALSE)</f>
        <v/>
      </c>
      <c r="H1594">
        <f ca="1">VLOOKUP($C1594,Inv!$B$3:$J$2003,9,FALSE)</f>
        <v>0</v>
      </c>
    </row>
    <row r="1595" spans="1:8">
      <c r="A1595" t="str">
        <f>Inv!I1595</f>
        <v>J36938</v>
      </c>
      <c r="B1595">
        <v>3030</v>
      </c>
      <c r="C1595">
        <f>Inv!B1595</f>
        <v>0</v>
      </c>
      <c r="D1595">
        <f>Inv!A1595</f>
        <v>0</v>
      </c>
      <c r="E1595" t="str">
        <f>VLOOKUP($C1595,Inv!$B$3:$J$2003,2,FALSE)</f>
        <v/>
      </c>
      <c r="F1595" t="str">
        <f>VLOOKUP($C1595,Inv!$B$3:$J$2003,5,FALSE)</f>
        <v/>
      </c>
      <c r="G1595" t="str">
        <f>VLOOKUP($C1595,Inv!$B$3:$J$2003,3,FALSE)</f>
        <v/>
      </c>
      <c r="H1595">
        <f ca="1">VLOOKUP($C1595,Inv!$B$3:$J$2003,9,FALSE)</f>
        <v>0</v>
      </c>
    </row>
    <row r="1596" spans="1:8">
      <c r="A1596" t="str">
        <f>Inv!I1596</f>
        <v>J36938</v>
      </c>
      <c r="B1596">
        <v>3030</v>
      </c>
      <c r="C1596">
        <f>Inv!B1596</f>
        <v>0</v>
      </c>
      <c r="D1596">
        <f>Inv!A1596</f>
        <v>0</v>
      </c>
      <c r="E1596" t="str">
        <f>VLOOKUP($C1596,Inv!$B$3:$J$2003,2,FALSE)</f>
        <v/>
      </c>
      <c r="F1596" t="str">
        <f>VLOOKUP($C1596,Inv!$B$3:$J$2003,5,FALSE)</f>
        <v/>
      </c>
      <c r="G1596" t="str">
        <f>VLOOKUP($C1596,Inv!$B$3:$J$2003,3,FALSE)</f>
        <v/>
      </c>
      <c r="H1596">
        <f ca="1">VLOOKUP($C1596,Inv!$B$3:$J$2003,9,FALSE)</f>
        <v>0</v>
      </c>
    </row>
    <row r="1597" spans="1:8">
      <c r="A1597" t="str">
        <f>Inv!I1597</f>
        <v>J36938</v>
      </c>
      <c r="B1597">
        <v>3030</v>
      </c>
      <c r="C1597">
        <f>Inv!B1597</f>
        <v>0</v>
      </c>
      <c r="D1597">
        <f>Inv!A1597</f>
        <v>0</v>
      </c>
      <c r="E1597" t="str">
        <f>VLOOKUP($C1597,Inv!$B$3:$J$2003,2,FALSE)</f>
        <v/>
      </c>
      <c r="F1597" t="str">
        <f>VLOOKUP($C1597,Inv!$B$3:$J$2003,5,FALSE)</f>
        <v/>
      </c>
      <c r="G1597" t="str">
        <f>VLOOKUP($C1597,Inv!$B$3:$J$2003,3,FALSE)</f>
        <v/>
      </c>
      <c r="H1597">
        <f ca="1">VLOOKUP($C1597,Inv!$B$3:$J$2003,9,FALSE)</f>
        <v>0</v>
      </c>
    </row>
    <row r="1598" spans="1:8">
      <c r="A1598" t="str">
        <f>Inv!I1598</f>
        <v>J36938</v>
      </c>
      <c r="B1598">
        <v>3030</v>
      </c>
      <c r="C1598">
        <f>Inv!B1598</f>
        <v>0</v>
      </c>
      <c r="D1598">
        <f>Inv!A1598</f>
        <v>0</v>
      </c>
      <c r="E1598" t="str">
        <f>VLOOKUP($C1598,Inv!$B$3:$J$2003,2,FALSE)</f>
        <v/>
      </c>
      <c r="F1598" t="str">
        <f>VLOOKUP($C1598,Inv!$B$3:$J$2003,5,FALSE)</f>
        <v/>
      </c>
      <c r="G1598" t="str">
        <f>VLOOKUP($C1598,Inv!$B$3:$J$2003,3,FALSE)</f>
        <v/>
      </c>
      <c r="H1598">
        <f ca="1">VLOOKUP($C1598,Inv!$B$3:$J$2003,9,FALSE)</f>
        <v>0</v>
      </c>
    </row>
    <row r="1599" spans="1:8">
      <c r="A1599" t="str">
        <f>Inv!I1599</f>
        <v>J36938</v>
      </c>
      <c r="B1599">
        <v>3030</v>
      </c>
      <c r="C1599">
        <f>Inv!B1599</f>
        <v>0</v>
      </c>
      <c r="D1599">
        <f>Inv!A1599</f>
        <v>0</v>
      </c>
      <c r="E1599" t="str">
        <f>VLOOKUP($C1599,Inv!$B$3:$J$2003,2,FALSE)</f>
        <v/>
      </c>
      <c r="F1599" t="str">
        <f>VLOOKUP($C1599,Inv!$B$3:$J$2003,5,FALSE)</f>
        <v/>
      </c>
      <c r="G1599" t="str">
        <f>VLOOKUP($C1599,Inv!$B$3:$J$2003,3,FALSE)</f>
        <v/>
      </c>
      <c r="H1599">
        <f ca="1">VLOOKUP($C1599,Inv!$B$3:$J$2003,9,FALSE)</f>
        <v>0</v>
      </c>
    </row>
    <row r="1600" spans="1:8">
      <c r="A1600" t="str">
        <f>Inv!I1600</f>
        <v>J36938</v>
      </c>
      <c r="B1600">
        <v>3030</v>
      </c>
      <c r="C1600">
        <f>Inv!B1600</f>
        <v>0</v>
      </c>
      <c r="D1600">
        <f>Inv!A1600</f>
        <v>0</v>
      </c>
      <c r="E1600" t="str">
        <f>VLOOKUP($C1600,Inv!$B$3:$J$2003,2,FALSE)</f>
        <v/>
      </c>
      <c r="F1600" t="str">
        <f>VLOOKUP($C1600,Inv!$B$3:$J$2003,5,FALSE)</f>
        <v/>
      </c>
      <c r="G1600" t="str">
        <f>VLOOKUP($C1600,Inv!$B$3:$J$2003,3,FALSE)</f>
        <v/>
      </c>
      <c r="H1600">
        <f ca="1">VLOOKUP($C1600,Inv!$B$3:$J$2003,9,FALSE)</f>
        <v>0</v>
      </c>
    </row>
    <row r="1601" spans="1:8">
      <c r="A1601" t="str">
        <f>Inv!I1601</f>
        <v>J36938</v>
      </c>
      <c r="B1601">
        <v>3030</v>
      </c>
      <c r="C1601">
        <f>Inv!B1601</f>
        <v>0</v>
      </c>
      <c r="D1601">
        <f>Inv!A1601</f>
        <v>0</v>
      </c>
      <c r="E1601" t="str">
        <f>VLOOKUP($C1601,Inv!$B$3:$J$2003,2,FALSE)</f>
        <v/>
      </c>
      <c r="F1601" t="str">
        <f>VLOOKUP($C1601,Inv!$B$3:$J$2003,5,FALSE)</f>
        <v/>
      </c>
      <c r="G1601" t="str">
        <f>VLOOKUP($C1601,Inv!$B$3:$J$2003,3,FALSE)</f>
        <v/>
      </c>
      <c r="H1601">
        <f ca="1">VLOOKUP($C1601,Inv!$B$3:$J$2003,9,FALSE)</f>
        <v>0</v>
      </c>
    </row>
    <row r="1602" spans="1:8">
      <c r="A1602" t="str">
        <f>Inv!I1602</f>
        <v>J36938</v>
      </c>
      <c r="B1602">
        <v>3030</v>
      </c>
      <c r="C1602">
        <f>Inv!B1602</f>
        <v>0</v>
      </c>
      <c r="D1602">
        <f>Inv!A1602</f>
        <v>0</v>
      </c>
      <c r="E1602" t="str">
        <f>VLOOKUP($C1602,Inv!$B$3:$J$2003,2,FALSE)</f>
        <v/>
      </c>
      <c r="F1602" t="str">
        <f>VLOOKUP($C1602,Inv!$B$3:$J$2003,5,FALSE)</f>
        <v/>
      </c>
      <c r="G1602" t="str">
        <f>VLOOKUP($C1602,Inv!$B$3:$J$2003,3,FALSE)</f>
        <v/>
      </c>
      <c r="H1602">
        <f ca="1">VLOOKUP($C1602,Inv!$B$3:$J$2003,9,FALSE)</f>
        <v>0</v>
      </c>
    </row>
    <row r="1603" spans="1:8">
      <c r="A1603" t="str">
        <f>Inv!I1603</f>
        <v>J36938</v>
      </c>
      <c r="B1603">
        <v>3030</v>
      </c>
      <c r="C1603">
        <f>Inv!B1603</f>
        <v>0</v>
      </c>
      <c r="D1603">
        <f>Inv!A1603</f>
        <v>0</v>
      </c>
      <c r="E1603" t="str">
        <f>VLOOKUP($C1603,Inv!$B$3:$J$2003,2,FALSE)</f>
        <v/>
      </c>
      <c r="F1603" t="str">
        <f>VLOOKUP($C1603,Inv!$B$3:$J$2003,5,FALSE)</f>
        <v/>
      </c>
      <c r="G1603" t="str">
        <f>VLOOKUP($C1603,Inv!$B$3:$J$2003,3,FALSE)</f>
        <v/>
      </c>
      <c r="H1603">
        <f ca="1">VLOOKUP($C1603,Inv!$B$3:$J$2003,9,FALSE)</f>
        <v>0</v>
      </c>
    </row>
    <row r="1604" spans="1:8">
      <c r="A1604" t="str">
        <f>Inv!I1604</f>
        <v>J36938</v>
      </c>
      <c r="B1604">
        <v>3030</v>
      </c>
      <c r="C1604">
        <f>Inv!B1604</f>
        <v>0</v>
      </c>
      <c r="D1604">
        <f>Inv!A1604</f>
        <v>0</v>
      </c>
      <c r="E1604" t="str">
        <f>VLOOKUP($C1604,Inv!$B$3:$J$2003,2,FALSE)</f>
        <v/>
      </c>
      <c r="F1604" t="str">
        <f>VLOOKUP($C1604,Inv!$B$3:$J$2003,5,FALSE)</f>
        <v/>
      </c>
      <c r="G1604" t="str">
        <f>VLOOKUP($C1604,Inv!$B$3:$J$2003,3,FALSE)</f>
        <v/>
      </c>
      <c r="H1604">
        <f ca="1">VLOOKUP($C1604,Inv!$B$3:$J$2003,9,FALSE)</f>
        <v>0</v>
      </c>
    </row>
    <row r="1605" spans="1:8">
      <c r="A1605" t="str">
        <f>Inv!I1605</f>
        <v>J36938</v>
      </c>
      <c r="B1605">
        <v>3030</v>
      </c>
      <c r="C1605">
        <f>Inv!B1605</f>
        <v>0</v>
      </c>
      <c r="D1605">
        <f>Inv!A1605</f>
        <v>0</v>
      </c>
      <c r="E1605" t="str">
        <f>VLOOKUP($C1605,Inv!$B$3:$J$2003,2,FALSE)</f>
        <v/>
      </c>
      <c r="F1605" t="str">
        <f>VLOOKUP($C1605,Inv!$B$3:$J$2003,5,FALSE)</f>
        <v/>
      </c>
      <c r="G1605" t="str">
        <f>VLOOKUP($C1605,Inv!$B$3:$J$2003,3,FALSE)</f>
        <v/>
      </c>
      <c r="H1605">
        <f ca="1">VLOOKUP($C1605,Inv!$B$3:$J$2003,9,FALSE)</f>
        <v>0</v>
      </c>
    </row>
    <row r="1606" spans="1:8">
      <c r="A1606" t="str">
        <f>Inv!I1606</f>
        <v>J36938</v>
      </c>
      <c r="B1606">
        <v>3030</v>
      </c>
      <c r="C1606">
        <f>Inv!B1606</f>
        <v>0</v>
      </c>
      <c r="D1606">
        <f>Inv!A1606</f>
        <v>0</v>
      </c>
      <c r="E1606" t="str">
        <f>VLOOKUP($C1606,Inv!$B$3:$J$2003,2,FALSE)</f>
        <v/>
      </c>
      <c r="F1606" t="str">
        <f>VLOOKUP($C1606,Inv!$B$3:$J$2003,5,FALSE)</f>
        <v/>
      </c>
      <c r="G1606" t="str">
        <f>VLOOKUP($C1606,Inv!$B$3:$J$2003,3,FALSE)</f>
        <v/>
      </c>
      <c r="H1606">
        <f ca="1">VLOOKUP($C1606,Inv!$B$3:$J$2003,9,FALSE)</f>
        <v>0</v>
      </c>
    </row>
    <row r="1607" spans="1:8">
      <c r="A1607" t="str">
        <f>Inv!I1607</f>
        <v>J36938</v>
      </c>
      <c r="B1607">
        <v>3030</v>
      </c>
      <c r="C1607">
        <f>Inv!B1607</f>
        <v>0</v>
      </c>
      <c r="D1607">
        <f>Inv!A1607</f>
        <v>0</v>
      </c>
      <c r="E1607" t="str">
        <f>VLOOKUP($C1607,Inv!$B$3:$J$2003,2,FALSE)</f>
        <v/>
      </c>
      <c r="F1607" t="str">
        <f>VLOOKUP($C1607,Inv!$B$3:$J$2003,5,FALSE)</f>
        <v/>
      </c>
      <c r="G1607" t="str">
        <f>VLOOKUP($C1607,Inv!$B$3:$J$2003,3,FALSE)</f>
        <v/>
      </c>
      <c r="H1607">
        <f ca="1">VLOOKUP($C1607,Inv!$B$3:$J$2003,9,FALSE)</f>
        <v>0</v>
      </c>
    </row>
    <row r="1608" spans="1:8">
      <c r="A1608" t="str">
        <f>Inv!I1608</f>
        <v>J36938</v>
      </c>
      <c r="B1608">
        <v>3030</v>
      </c>
      <c r="C1608">
        <f>Inv!B1608</f>
        <v>0</v>
      </c>
      <c r="D1608">
        <f>Inv!A1608</f>
        <v>0</v>
      </c>
      <c r="E1608" t="str">
        <f>VLOOKUP($C1608,Inv!$B$3:$J$2003,2,FALSE)</f>
        <v/>
      </c>
      <c r="F1608" t="str">
        <f>VLOOKUP($C1608,Inv!$B$3:$J$2003,5,FALSE)</f>
        <v/>
      </c>
      <c r="G1608" t="str">
        <f>VLOOKUP($C1608,Inv!$B$3:$J$2003,3,FALSE)</f>
        <v/>
      </c>
      <c r="H1608">
        <f ca="1">VLOOKUP($C1608,Inv!$B$3:$J$2003,9,FALSE)</f>
        <v>0</v>
      </c>
    </row>
    <row r="1609" spans="1:8">
      <c r="A1609" t="str">
        <f>Inv!I1609</f>
        <v>J36938</v>
      </c>
      <c r="B1609">
        <v>3030</v>
      </c>
      <c r="C1609">
        <f>Inv!B1609</f>
        <v>0</v>
      </c>
      <c r="D1609">
        <f>Inv!A1609</f>
        <v>0</v>
      </c>
      <c r="E1609" t="str">
        <f>VLOOKUP($C1609,Inv!$B$3:$J$2003,2,FALSE)</f>
        <v/>
      </c>
      <c r="F1609" t="str">
        <f>VLOOKUP($C1609,Inv!$B$3:$J$2003,5,FALSE)</f>
        <v/>
      </c>
      <c r="G1609" t="str">
        <f>VLOOKUP($C1609,Inv!$B$3:$J$2003,3,FALSE)</f>
        <v/>
      </c>
      <c r="H1609">
        <f ca="1">VLOOKUP($C1609,Inv!$B$3:$J$2003,9,FALSE)</f>
        <v>0</v>
      </c>
    </row>
    <row r="1610" spans="1:8">
      <c r="A1610" t="str">
        <f>Inv!I1610</f>
        <v>J36938</v>
      </c>
      <c r="B1610">
        <v>3030</v>
      </c>
      <c r="C1610">
        <f>Inv!B1610</f>
        <v>0</v>
      </c>
      <c r="D1610">
        <f>Inv!A1610</f>
        <v>0</v>
      </c>
      <c r="E1610" t="str">
        <f>VLOOKUP($C1610,Inv!$B$3:$J$2003,2,FALSE)</f>
        <v/>
      </c>
      <c r="F1610" t="str">
        <f>VLOOKUP($C1610,Inv!$B$3:$J$2003,5,FALSE)</f>
        <v/>
      </c>
      <c r="G1610" t="str">
        <f>VLOOKUP($C1610,Inv!$B$3:$J$2003,3,FALSE)</f>
        <v/>
      </c>
      <c r="H1610">
        <f ca="1">VLOOKUP($C1610,Inv!$B$3:$J$2003,9,FALSE)</f>
        <v>0</v>
      </c>
    </row>
    <row r="1611" spans="1:8">
      <c r="A1611" t="str">
        <f>Inv!I1611</f>
        <v>J36938</v>
      </c>
      <c r="B1611">
        <v>3030</v>
      </c>
      <c r="C1611">
        <f>Inv!B1611</f>
        <v>0</v>
      </c>
      <c r="D1611">
        <f>Inv!A1611</f>
        <v>0</v>
      </c>
      <c r="E1611" t="str">
        <f>VLOOKUP($C1611,Inv!$B$3:$J$2003,2,FALSE)</f>
        <v/>
      </c>
      <c r="F1611" t="str">
        <f>VLOOKUP($C1611,Inv!$B$3:$J$2003,5,FALSE)</f>
        <v/>
      </c>
      <c r="G1611" t="str">
        <f>VLOOKUP($C1611,Inv!$B$3:$J$2003,3,FALSE)</f>
        <v/>
      </c>
      <c r="H1611">
        <f ca="1">VLOOKUP($C1611,Inv!$B$3:$J$2003,9,FALSE)</f>
        <v>0</v>
      </c>
    </row>
    <row r="1612" spans="1:8">
      <c r="A1612" t="str">
        <f>Inv!I1612</f>
        <v>J36938</v>
      </c>
      <c r="B1612">
        <v>3030</v>
      </c>
      <c r="C1612">
        <f>Inv!B1612</f>
        <v>0</v>
      </c>
      <c r="D1612">
        <f>Inv!A1612</f>
        <v>0</v>
      </c>
      <c r="E1612" t="str">
        <f>VLOOKUP($C1612,Inv!$B$3:$J$2003,2,FALSE)</f>
        <v/>
      </c>
      <c r="F1612" t="str">
        <f>VLOOKUP($C1612,Inv!$B$3:$J$2003,5,FALSE)</f>
        <v/>
      </c>
      <c r="G1612" t="str">
        <f>VLOOKUP($C1612,Inv!$B$3:$J$2003,3,FALSE)</f>
        <v/>
      </c>
      <c r="H1612">
        <f ca="1">VLOOKUP($C1612,Inv!$B$3:$J$2003,9,FALSE)</f>
        <v>0</v>
      </c>
    </row>
    <row r="1613" spans="1:8">
      <c r="A1613" t="str">
        <f>Inv!I1613</f>
        <v>J36938</v>
      </c>
      <c r="B1613">
        <v>3030</v>
      </c>
      <c r="C1613">
        <f>Inv!B1613</f>
        <v>0</v>
      </c>
      <c r="D1613">
        <f>Inv!A1613</f>
        <v>0</v>
      </c>
      <c r="E1613" t="str">
        <f>VLOOKUP($C1613,Inv!$B$3:$J$2003,2,FALSE)</f>
        <v/>
      </c>
      <c r="F1613" t="str">
        <f>VLOOKUP($C1613,Inv!$B$3:$J$2003,5,FALSE)</f>
        <v/>
      </c>
      <c r="G1613" t="str">
        <f>VLOOKUP($C1613,Inv!$B$3:$J$2003,3,FALSE)</f>
        <v/>
      </c>
      <c r="H1613">
        <f ca="1">VLOOKUP($C1613,Inv!$B$3:$J$2003,9,FALSE)</f>
        <v>0</v>
      </c>
    </row>
    <row r="1614" spans="1:8">
      <c r="A1614" t="str">
        <f>Inv!I1614</f>
        <v>J36938</v>
      </c>
      <c r="B1614">
        <v>3030</v>
      </c>
      <c r="C1614">
        <f>Inv!B1614</f>
        <v>0</v>
      </c>
      <c r="D1614">
        <f>Inv!A1614</f>
        <v>0</v>
      </c>
      <c r="E1614" t="str">
        <f>VLOOKUP($C1614,Inv!$B$3:$J$2003,2,FALSE)</f>
        <v/>
      </c>
      <c r="F1614" t="str">
        <f>VLOOKUP($C1614,Inv!$B$3:$J$2003,5,FALSE)</f>
        <v/>
      </c>
      <c r="G1614" t="str">
        <f>VLOOKUP($C1614,Inv!$B$3:$J$2003,3,FALSE)</f>
        <v/>
      </c>
      <c r="H1614">
        <f ca="1">VLOOKUP($C1614,Inv!$B$3:$J$2003,9,FALSE)</f>
        <v>0</v>
      </c>
    </row>
    <row r="1615" spans="1:8">
      <c r="A1615" t="str">
        <f>Inv!I1615</f>
        <v>J36938</v>
      </c>
      <c r="B1615">
        <v>3030</v>
      </c>
      <c r="C1615">
        <f>Inv!B1615</f>
        <v>0</v>
      </c>
      <c r="D1615">
        <f>Inv!A1615</f>
        <v>0</v>
      </c>
      <c r="E1615" t="str">
        <f>VLOOKUP($C1615,Inv!$B$3:$J$2003,2,FALSE)</f>
        <v/>
      </c>
      <c r="F1615" t="str">
        <f>VLOOKUP($C1615,Inv!$B$3:$J$2003,5,FALSE)</f>
        <v/>
      </c>
      <c r="G1615" t="str">
        <f>VLOOKUP($C1615,Inv!$B$3:$J$2003,3,FALSE)</f>
        <v/>
      </c>
      <c r="H1615">
        <f ca="1">VLOOKUP($C1615,Inv!$B$3:$J$2003,9,FALSE)</f>
        <v>0</v>
      </c>
    </row>
    <row r="1616" spans="1:8">
      <c r="A1616" t="str">
        <f>Inv!I1616</f>
        <v>J36938</v>
      </c>
      <c r="B1616">
        <v>3030</v>
      </c>
      <c r="C1616">
        <f>Inv!B1616</f>
        <v>0</v>
      </c>
      <c r="D1616">
        <f>Inv!A1616</f>
        <v>0</v>
      </c>
      <c r="E1616" t="str">
        <f>VLOOKUP($C1616,Inv!$B$3:$J$2003,2,FALSE)</f>
        <v/>
      </c>
      <c r="F1616" t="str">
        <f>VLOOKUP($C1616,Inv!$B$3:$J$2003,5,FALSE)</f>
        <v/>
      </c>
      <c r="G1616" t="str">
        <f>VLOOKUP($C1616,Inv!$B$3:$J$2003,3,FALSE)</f>
        <v/>
      </c>
      <c r="H1616">
        <f ca="1">VLOOKUP($C1616,Inv!$B$3:$J$2003,9,FALSE)</f>
        <v>0</v>
      </c>
    </row>
    <row r="1617" spans="1:8">
      <c r="A1617" t="str">
        <f>Inv!I1617</f>
        <v>J36938</v>
      </c>
      <c r="B1617">
        <v>3030</v>
      </c>
      <c r="C1617">
        <f>Inv!B1617</f>
        <v>0</v>
      </c>
      <c r="D1617">
        <f>Inv!A1617</f>
        <v>0</v>
      </c>
      <c r="E1617" t="str">
        <f>VLOOKUP($C1617,Inv!$B$3:$J$2003,2,FALSE)</f>
        <v/>
      </c>
      <c r="F1617" t="str">
        <f>VLOOKUP($C1617,Inv!$B$3:$J$2003,5,FALSE)</f>
        <v/>
      </c>
      <c r="G1617" t="str">
        <f>VLOOKUP($C1617,Inv!$B$3:$J$2003,3,FALSE)</f>
        <v/>
      </c>
      <c r="H1617">
        <f ca="1">VLOOKUP($C1617,Inv!$B$3:$J$2003,9,FALSE)</f>
        <v>0</v>
      </c>
    </row>
    <row r="1618" spans="1:8">
      <c r="A1618" t="str">
        <f>Inv!I1618</f>
        <v>J36938</v>
      </c>
      <c r="B1618">
        <v>3030</v>
      </c>
      <c r="C1618">
        <f>Inv!B1618</f>
        <v>0</v>
      </c>
      <c r="D1618">
        <f>Inv!A1618</f>
        <v>0</v>
      </c>
      <c r="E1618" t="str">
        <f>VLOOKUP($C1618,Inv!$B$3:$J$2003,2,FALSE)</f>
        <v/>
      </c>
      <c r="F1618" t="str">
        <f>VLOOKUP($C1618,Inv!$B$3:$J$2003,5,FALSE)</f>
        <v/>
      </c>
      <c r="G1618" t="str">
        <f>VLOOKUP($C1618,Inv!$B$3:$J$2003,3,FALSE)</f>
        <v/>
      </c>
      <c r="H1618">
        <f ca="1">VLOOKUP($C1618,Inv!$B$3:$J$2003,9,FALSE)</f>
        <v>0</v>
      </c>
    </row>
    <row r="1619" spans="1:8">
      <c r="A1619" t="str">
        <f>Inv!I1619</f>
        <v>J36938</v>
      </c>
      <c r="B1619">
        <v>3030</v>
      </c>
      <c r="C1619">
        <f>Inv!B1619</f>
        <v>0</v>
      </c>
      <c r="D1619">
        <f>Inv!A1619</f>
        <v>0</v>
      </c>
      <c r="E1619" t="str">
        <f>VLOOKUP($C1619,Inv!$B$3:$J$2003,2,FALSE)</f>
        <v/>
      </c>
      <c r="F1619" t="str">
        <f>VLOOKUP($C1619,Inv!$B$3:$J$2003,5,FALSE)</f>
        <v/>
      </c>
      <c r="G1619" t="str">
        <f>VLOOKUP($C1619,Inv!$B$3:$J$2003,3,FALSE)</f>
        <v/>
      </c>
      <c r="H1619">
        <f ca="1">VLOOKUP($C1619,Inv!$B$3:$J$2003,9,FALSE)</f>
        <v>0</v>
      </c>
    </row>
    <row r="1620" spans="1:8">
      <c r="A1620" t="str">
        <f>Inv!I1620</f>
        <v>J36938</v>
      </c>
      <c r="B1620">
        <v>3030</v>
      </c>
      <c r="C1620">
        <f>Inv!B1620</f>
        <v>0</v>
      </c>
      <c r="D1620">
        <f>Inv!A1620</f>
        <v>0</v>
      </c>
      <c r="E1620" t="str">
        <f>VLOOKUP($C1620,Inv!$B$3:$J$2003,2,FALSE)</f>
        <v/>
      </c>
      <c r="F1620" t="str">
        <f>VLOOKUP($C1620,Inv!$B$3:$J$2003,5,FALSE)</f>
        <v/>
      </c>
      <c r="G1620" t="str">
        <f>VLOOKUP($C1620,Inv!$B$3:$J$2003,3,FALSE)</f>
        <v/>
      </c>
      <c r="H1620">
        <f ca="1">VLOOKUP($C1620,Inv!$B$3:$J$2003,9,FALSE)</f>
        <v>0</v>
      </c>
    </row>
    <row r="1621" spans="1:8">
      <c r="A1621" t="str">
        <f>Inv!I1621</f>
        <v>J36938</v>
      </c>
      <c r="B1621">
        <v>3030</v>
      </c>
      <c r="C1621">
        <f>Inv!B1621</f>
        <v>0</v>
      </c>
      <c r="D1621">
        <f>Inv!A1621</f>
        <v>0</v>
      </c>
      <c r="E1621" t="str">
        <f>VLOOKUP($C1621,Inv!$B$3:$J$2003,2,FALSE)</f>
        <v/>
      </c>
      <c r="F1621" t="str">
        <f>VLOOKUP($C1621,Inv!$B$3:$J$2003,5,FALSE)</f>
        <v/>
      </c>
      <c r="G1621" t="str">
        <f>VLOOKUP($C1621,Inv!$B$3:$J$2003,3,FALSE)</f>
        <v/>
      </c>
      <c r="H1621">
        <f ca="1">VLOOKUP($C1621,Inv!$B$3:$J$2003,9,FALSE)</f>
        <v>0</v>
      </c>
    </row>
    <row r="1622" spans="1:8">
      <c r="A1622" t="str">
        <f>Inv!I1622</f>
        <v>J36938</v>
      </c>
      <c r="B1622">
        <v>3030</v>
      </c>
      <c r="C1622">
        <f>Inv!B1622</f>
        <v>0</v>
      </c>
      <c r="D1622">
        <f>Inv!A1622</f>
        <v>0</v>
      </c>
      <c r="E1622" t="str">
        <f>VLOOKUP($C1622,Inv!$B$3:$J$2003,2,FALSE)</f>
        <v/>
      </c>
      <c r="F1622" t="str">
        <f>VLOOKUP($C1622,Inv!$B$3:$J$2003,5,FALSE)</f>
        <v/>
      </c>
      <c r="G1622" t="str">
        <f>VLOOKUP($C1622,Inv!$B$3:$J$2003,3,FALSE)</f>
        <v/>
      </c>
      <c r="H1622">
        <f ca="1">VLOOKUP($C1622,Inv!$B$3:$J$2003,9,FALSE)</f>
        <v>0</v>
      </c>
    </row>
    <row r="1623" spans="1:8">
      <c r="A1623" t="str">
        <f>Inv!I1623</f>
        <v>J36938</v>
      </c>
      <c r="B1623">
        <v>3030</v>
      </c>
      <c r="C1623">
        <f>Inv!B1623</f>
        <v>0</v>
      </c>
      <c r="D1623">
        <f>Inv!A1623</f>
        <v>0</v>
      </c>
      <c r="E1623" t="str">
        <f>VLOOKUP($C1623,Inv!$B$3:$J$2003,2,FALSE)</f>
        <v/>
      </c>
      <c r="F1623" t="str">
        <f>VLOOKUP($C1623,Inv!$B$3:$J$2003,5,FALSE)</f>
        <v/>
      </c>
      <c r="G1623" t="str">
        <f>VLOOKUP($C1623,Inv!$B$3:$J$2003,3,FALSE)</f>
        <v/>
      </c>
      <c r="H1623">
        <f ca="1">VLOOKUP($C1623,Inv!$B$3:$J$2003,9,FALSE)</f>
        <v>0</v>
      </c>
    </row>
    <row r="1624" spans="1:8">
      <c r="A1624" t="str">
        <f>Inv!I1624</f>
        <v>J36938</v>
      </c>
      <c r="B1624">
        <v>3030</v>
      </c>
      <c r="C1624">
        <f>Inv!B1624</f>
        <v>0</v>
      </c>
      <c r="D1624">
        <f>Inv!A1624</f>
        <v>0</v>
      </c>
      <c r="E1624" t="str">
        <f>VLOOKUP($C1624,Inv!$B$3:$J$2003,2,FALSE)</f>
        <v/>
      </c>
      <c r="F1624" t="str">
        <f>VLOOKUP($C1624,Inv!$B$3:$J$2003,5,FALSE)</f>
        <v/>
      </c>
      <c r="G1624" t="str">
        <f>VLOOKUP($C1624,Inv!$B$3:$J$2003,3,FALSE)</f>
        <v/>
      </c>
      <c r="H1624">
        <f ca="1">VLOOKUP($C1624,Inv!$B$3:$J$2003,9,FALSE)</f>
        <v>0</v>
      </c>
    </row>
    <row r="1625" spans="1:8">
      <c r="A1625" t="str">
        <f>Inv!I1625</f>
        <v>J36938</v>
      </c>
      <c r="B1625">
        <v>3030</v>
      </c>
      <c r="C1625">
        <f>Inv!B1625</f>
        <v>0</v>
      </c>
      <c r="D1625">
        <f>Inv!A1625</f>
        <v>0</v>
      </c>
      <c r="E1625" t="str">
        <f>VLOOKUP($C1625,Inv!$B$3:$J$2003,2,FALSE)</f>
        <v/>
      </c>
      <c r="F1625" t="str">
        <f>VLOOKUP($C1625,Inv!$B$3:$J$2003,5,FALSE)</f>
        <v/>
      </c>
      <c r="G1625" t="str">
        <f>VLOOKUP($C1625,Inv!$B$3:$J$2003,3,FALSE)</f>
        <v/>
      </c>
      <c r="H1625">
        <f ca="1">VLOOKUP($C1625,Inv!$B$3:$J$2003,9,FALSE)</f>
        <v>0</v>
      </c>
    </row>
    <row r="1626" spans="1:8">
      <c r="A1626" t="str">
        <f>Inv!I1626</f>
        <v>J36938</v>
      </c>
      <c r="B1626">
        <v>3030</v>
      </c>
      <c r="C1626">
        <f>Inv!B1626</f>
        <v>0</v>
      </c>
      <c r="D1626">
        <f>Inv!A1626</f>
        <v>0</v>
      </c>
      <c r="E1626" t="str">
        <f>VLOOKUP($C1626,Inv!$B$3:$J$2003,2,FALSE)</f>
        <v/>
      </c>
      <c r="F1626" t="str">
        <f>VLOOKUP($C1626,Inv!$B$3:$J$2003,5,FALSE)</f>
        <v/>
      </c>
      <c r="G1626" t="str">
        <f>VLOOKUP($C1626,Inv!$B$3:$J$2003,3,FALSE)</f>
        <v/>
      </c>
      <c r="H1626">
        <f ca="1">VLOOKUP($C1626,Inv!$B$3:$J$2003,9,FALSE)</f>
        <v>0</v>
      </c>
    </row>
    <row r="1627" spans="1:8">
      <c r="A1627" t="str">
        <f>Inv!I1627</f>
        <v>J36938</v>
      </c>
      <c r="B1627">
        <v>3030</v>
      </c>
      <c r="C1627">
        <f>Inv!B1627</f>
        <v>0</v>
      </c>
      <c r="D1627">
        <f>Inv!A1627</f>
        <v>0</v>
      </c>
      <c r="E1627" t="str">
        <f>VLOOKUP($C1627,Inv!$B$3:$J$2003,2,FALSE)</f>
        <v/>
      </c>
      <c r="F1627" t="str">
        <f>VLOOKUP($C1627,Inv!$B$3:$J$2003,5,FALSE)</f>
        <v/>
      </c>
      <c r="G1627" t="str">
        <f>VLOOKUP($C1627,Inv!$B$3:$J$2003,3,FALSE)</f>
        <v/>
      </c>
      <c r="H1627">
        <f ca="1">VLOOKUP($C1627,Inv!$B$3:$J$2003,9,FALSE)</f>
        <v>0</v>
      </c>
    </row>
    <row r="1628" spans="1:8">
      <c r="A1628" t="str">
        <f>Inv!I1628</f>
        <v>J36938</v>
      </c>
      <c r="B1628">
        <v>3030</v>
      </c>
      <c r="C1628">
        <f>Inv!B1628</f>
        <v>0</v>
      </c>
      <c r="D1628">
        <f>Inv!A1628</f>
        <v>0</v>
      </c>
      <c r="E1628" t="str">
        <f>VLOOKUP($C1628,Inv!$B$3:$J$2003,2,FALSE)</f>
        <v/>
      </c>
      <c r="F1628" t="str">
        <f>VLOOKUP($C1628,Inv!$B$3:$J$2003,5,FALSE)</f>
        <v/>
      </c>
      <c r="G1628" t="str">
        <f>VLOOKUP($C1628,Inv!$B$3:$J$2003,3,FALSE)</f>
        <v/>
      </c>
      <c r="H1628">
        <f ca="1">VLOOKUP($C1628,Inv!$B$3:$J$2003,9,FALSE)</f>
        <v>0</v>
      </c>
    </row>
    <row r="1629" spans="1:8">
      <c r="A1629" t="str">
        <f>Inv!I1629</f>
        <v>J36938</v>
      </c>
      <c r="B1629">
        <v>3030</v>
      </c>
      <c r="C1629">
        <f>Inv!B1629</f>
        <v>0</v>
      </c>
      <c r="D1629">
        <f>Inv!A1629</f>
        <v>0</v>
      </c>
      <c r="E1629" t="str">
        <f>VLOOKUP($C1629,Inv!$B$3:$J$2003,2,FALSE)</f>
        <v/>
      </c>
      <c r="F1629" t="str">
        <f>VLOOKUP($C1629,Inv!$B$3:$J$2003,5,FALSE)</f>
        <v/>
      </c>
      <c r="G1629" t="str">
        <f>VLOOKUP($C1629,Inv!$B$3:$J$2003,3,FALSE)</f>
        <v/>
      </c>
      <c r="H1629">
        <f ca="1">VLOOKUP($C1629,Inv!$B$3:$J$2003,9,FALSE)</f>
        <v>0</v>
      </c>
    </row>
    <row r="1630" spans="1:8">
      <c r="A1630" t="str">
        <f>Inv!I1630</f>
        <v>J36938</v>
      </c>
      <c r="B1630">
        <v>3030</v>
      </c>
      <c r="C1630">
        <f>Inv!B1630</f>
        <v>0</v>
      </c>
      <c r="D1630">
        <f>Inv!A1630</f>
        <v>0</v>
      </c>
      <c r="E1630" t="str">
        <f>VLOOKUP($C1630,Inv!$B$3:$J$2003,2,FALSE)</f>
        <v/>
      </c>
      <c r="F1630" t="str">
        <f>VLOOKUP($C1630,Inv!$B$3:$J$2003,5,FALSE)</f>
        <v/>
      </c>
      <c r="G1630" t="str">
        <f>VLOOKUP($C1630,Inv!$B$3:$J$2003,3,FALSE)</f>
        <v/>
      </c>
      <c r="H1630">
        <f ca="1">VLOOKUP($C1630,Inv!$B$3:$J$2003,9,FALSE)</f>
        <v>0</v>
      </c>
    </row>
    <row r="1631" spans="1:8">
      <c r="A1631" t="str">
        <f>Inv!I1631</f>
        <v>J36938</v>
      </c>
      <c r="B1631">
        <v>3030</v>
      </c>
      <c r="C1631">
        <f>Inv!B1631</f>
        <v>0</v>
      </c>
      <c r="D1631">
        <f>Inv!A1631</f>
        <v>0</v>
      </c>
      <c r="E1631" t="str">
        <f>VLOOKUP($C1631,Inv!$B$3:$J$2003,2,FALSE)</f>
        <v/>
      </c>
      <c r="F1631" t="str">
        <f>VLOOKUP($C1631,Inv!$B$3:$J$2003,5,FALSE)</f>
        <v/>
      </c>
      <c r="G1631" t="str">
        <f>VLOOKUP($C1631,Inv!$B$3:$J$2003,3,FALSE)</f>
        <v/>
      </c>
      <c r="H1631">
        <f ca="1">VLOOKUP($C1631,Inv!$B$3:$J$2003,9,FALSE)</f>
        <v>0</v>
      </c>
    </row>
    <row r="1632" spans="1:8">
      <c r="A1632" t="str">
        <f>Inv!I1632</f>
        <v>J36938</v>
      </c>
      <c r="B1632">
        <v>3030</v>
      </c>
      <c r="C1632">
        <f>Inv!B1632</f>
        <v>0</v>
      </c>
      <c r="D1632">
        <f>Inv!A1632</f>
        <v>0</v>
      </c>
      <c r="E1632" t="str">
        <f>VLOOKUP($C1632,Inv!$B$3:$J$2003,2,FALSE)</f>
        <v/>
      </c>
      <c r="F1632" t="str">
        <f>VLOOKUP($C1632,Inv!$B$3:$J$2003,5,FALSE)</f>
        <v/>
      </c>
      <c r="G1632" t="str">
        <f>VLOOKUP($C1632,Inv!$B$3:$J$2003,3,FALSE)</f>
        <v/>
      </c>
      <c r="H1632">
        <f ca="1">VLOOKUP($C1632,Inv!$B$3:$J$2003,9,FALSE)</f>
        <v>0</v>
      </c>
    </row>
    <row r="1633" spans="1:8">
      <c r="A1633" t="str">
        <f>Inv!I1633</f>
        <v>J36938</v>
      </c>
      <c r="B1633">
        <v>3030</v>
      </c>
      <c r="C1633">
        <f>Inv!B1633</f>
        <v>0</v>
      </c>
      <c r="D1633">
        <f>Inv!A1633</f>
        <v>0</v>
      </c>
      <c r="E1633" t="str">
        <f>VLOOKUP($C1633,Inv!$B$3:$J$2003,2,FALSE)</f>
        <v/>
      </c>
      <c r="F1633" t="str">
        <f>VLOOKUP($C1633,Inv!$B$3:$J$2003,5,FALSE)</f>
        <v/>
      </c>
      <c r="G1633" t="str">
        <f>VLOOKUP($C1633,Inv!$B$3:$J$2003,3,FALSE)</f>
        <v/>
      </c>
      <c r="H1633">
        <f ca="1">VLOOKUP($C1633,Inv!$B$3:$J$2003,9,FALSE)</f>
        <v>0</v>
      </c>
    </row>
    <row r="1634" spans="1:8">
      <c r="A1634" t="str">
        <f>Inv!I1634</f>
        <v>J36938</v>
      </c>
      <c r="B1634">
        <v>3030</v>
      </c>
      <c r="C1634">
        <f>Inv!B1634</f>
        <v>0</v>
      </c>
      <c r="D1634">
        <f>Inv!A1634</f>
        <v>0</v>
      </c>
      <c r="E1634" t="str">
        <f>VLOOKUP($C1634,Inv!$B$3:$J$2003,2,FALSE)</f>
        <v/>
      </c>
      <c r="F1634" t="str">
        <f>VLOOKUP($C1634,Inv!$B$3:$J$2003,5,FALSE)</f>
        <v/>
      </c>
      <c r="G1634" t="str">
        <f>VLOOKUP($C1634,Inv!$B$3:$J$2003,3,FALSE)</f>
        <v/>
      </c>
      <c r="H1634">
        <f ca="1">VLOOKUP($C1634,Inv!$B$3:$J$2003,9,FALSE)</f>
        <v>0</v>
      </c>
    </row>
    <row r="1635" spans="1:8">
      <c r="A1635" t="str">
        <f>Inv!I1635</f>
        <v>J36938</v>
      </c>
      <c r="B1635">
        <v>3030</v>
      </c>
      <c r="C1635">
        <f>Inv!B1635</f>
        <v>0</v>
      </c>
      <c r="D1635">
        <f>Inv!A1635</f>
        <v>0</v>
      </c>
      <c r="E1635" t="str">
        <f>VLOOKUP($C1635,Inv!$B$3:$J$2003,2,FALSE)</f>
        <v/>
      </c>
      <c r="F1635" t="str">
        <f>VLOOKUP($C1635,Inv!$B$3:$J$2003,5,FALSE)</f>
        <v/>
      </c>
      <c r="G1635" t="str">
        <f>VLOOKUP($C1635,Inv!$B$3:$J$2003,3,FALSE)</f>
        <v/>
      </c>
      <c r="H1635">
        <f ca="1">VLOOKUP($C1635,Inv!$B$3:$J$2003,9,FALSE)</f>
        <v>0</v>
      </c>
    </row>
    <row r="1636" spans="1:8">
      <c r="A1636" t="str">
        <f>Inv!I1636</f>
        <v>J36938</v>
      </c>
      <c r="B1636">
        <v>3030</v>
      </c>
      <c r="C1636">
        <f>Inv!B1636</f>
        <v>0</v>
      </c>
      <c r="D1636">
        <f>Inv!A1636</f>
        <v>0</v>
      </c>
      <c r="E1636" t="str">
        <f>VLOOKUP($C1636,Inv!$B$3:$J$2003,2,FALSE)</f>
        <v/>
      </c>
      <c r="F1636" t="str">
        <f>VLOOKUP($C1636,Inv!$B$3:$J$2003,5,FALSE)</f>
        <v/>
      </c>
      <c r="G1636" t="str">
        <f>VLOOKUP($C1636,Inv!$B$3:$J$2003,3,FALSE)</f>
        <v/>
      </c>
      <c r="H1636">
        <f ca="1">VLOOKUP($C1636,Inv!$B$3:$J$2003,9,FALSE)</f>
        <v>0</v>
      </c>
    </row>
    <row r="1637" spans="1:8">
      <c r="A1637" t="str">
        <f>Inv!I1637</f>
        <v>J36938</v>
      </c>
      <c r="B1637">
        <v>3030</v>
      </c>
      <c r="C1637">
        <f>Inv!B1637</f>
        <v>0</v>
      </c>
      <c r="D1637">
        <f>Inv!A1637</f>
        <v>0</v>
      </c>
      <c r="E1637" t="str">
        <f>VLOOKUP($C1637,Inv!$B$3:$J$2003,2,FALSE)</f>
        <v/>
      </c>
      <c r="F1637" t="str">
        <f>VLOOKUP($C1637,Inv!$B$3:$J$2003,5,FALSE)</f>
        <v/>
      </c>
      <c r="G1637" t="str">
        <f>VLOOKUP($C1637,Inv!$B$3:$J$2003,3,FALSE)</f>
        <v/>
      </c>
      <c r="H1637">
        <f ca="1">VLOOKUP($C1637,Inv!$B$3:$J$2003,9,FALSE)</f>
        <v>0</v>
      </c>
    </row>
    <row r="1638" spans="1:8">
      <c r="A1638" t="str">
        <f>Inv!I1638</f>
        <v>J36938</v>
      </c>
      <c r="B1638">
        <v>3030</v>
      </c>
      <c r="C1638">
        <f>Inv!B1638</f>
        <v>0</v>
      </c>
      <c r="D1638">
        <f>Inv!A1638</f>
        <v>0</v>
      </c>
      <c r="E1638" t="str">
        <f>VLOOKUP($C1638,Inv!$B$3:$J$2003,2,FALSE)</f>
        <v/>
      </c>
      <c r="F1638" t="str">
        <f>VLOOKUP($C1638,Inv!$B$3:$J$2003,5,FALSE)</f>
        <v/>
      </c>
      <c r="G1638" t="str">
        <f>VLOOKUP($C1638,Inv!$B$3:$J$2003,3,FALSE)</f>
        <v/>
      </c>
      <c r="H1638">
        <f ca="1">VLOOKUP($C1638,Inv!$B$3:$J$2003,9,FALSE)</f>
        <v>0</v>
      </c>
    </row>
    <row r="1639" spans="1:8">
      <c r="A1639" t="str">
        <f>Inv!I1639</f>
        <v>J36938</v>
      </c>
      <c r="B1639">
        <v>3030</v>
      </c>
      <c r="C1639">
        <f>Inv!B1639</f>
        <v>0</v>
      </c>
      <c r="D1639">
        <f>Inv!A1639</f>
        <v>0</v>
      </c>
      <c r="E1639" t="str">
        <f>VLOOKUP($C1639,Inv!$B$3:$J$2003,2,FALSE)</f>
        <v/>
      </c>
      <c r="F1639" t="str">
        <f>VLOOKUP($C1639,Inv!$B$3:$J$2003,5,FALSE)</f>
        <v/>
      </c>
      <c r="G1639" t="str">
        <f>VLOOKUP($C1639,Inv!$B$3:$J$2003,3,FALSE)</f>
        <v/>
      </c>
      <c r="H1639">
        <f ca="1">VLOOKUP($C1639,Inv!$B$3:$J$2003,9,FALSE)</f>
        <v>0</v>
      </c>
    </row>
    <row r="1640" spans="1:8">
      <c r="A1640" t="str">
        <f>Inv!I1640</f>
        <v>J36938</v>
      </c>
      <c r="B1640">
        <v>3030</v>
      </c>
      <c r="C1640">
        <f>Inv!B1640</f>
        <v>0</v>
      </c>
      <c r="D1640">
        <f>Inv!A1640</f>
        <v>0</v>
      </c>
      <c r="E1640" t="str">
        <f>VLOOKUP($C1640,Inv!$B$3:$J$2003,2,FALSE)</f>
        <v/>
      </c>
      <c r="F1640" t="str">
        <f>VLOOKUP($C1640,Inv!$B$3:$J$2003,5,FALSE)</f>
        <v/>
      </c>
      <c r="G1640" t="str">
        <f>VLOOKUP($C1640,Inv!$B$3:$J$2003,3,FALSE)</f>
        <v/>
      </c>
      <c r="H1640">
        <f ca="1">VLOOKUP($C1640,Inv!$B$3:$J$2003,9,FALSE)</f>
        <v>0</v>
      </c>
    </row>
    <row r="1641" spans="1:8">
      <c r="A1641" t="str">
        <f>Inv!I1641</f>
        <v>J36938</v>
      </c>
      <c r="B1641">
        <v>3030</v>
      </c>
      <c r="C1641">
        <f>Inv!B1641</f>
        <v>0</v>
      </c>
      <c r="D1641">
        <f>Inv!A1641</f>
        <v>0</v>
      </c>
      <c r="E1641" t="str">
        <f>VLOOKUP($C1641,Inv!$B$3:$J$2003,2,FALSE)</f>
        <v/>
      </c>
      <c r="F1641" t="str">
        <f>VLOOKUP($C1641,Inv!$B$3:$J$2003,5,FALSE)</f>
        <v/>
      </c>
      <c r="G1641" t="str">
        <f>VLOOKUP($C1641,Inv!$B$3:$J$2003,3,FALSE)</f>
        <v/>
      </c>
      <c r="H1641">
        <f ca="1">VLOOKUP($C1641,Inv!$B$3:$J$2003,9,FALSE)</f>
        <v>0</v>
      </c>
    </row>
    <row r="1642" spans="1:8">
      <c r="A1642" t="str">
        <f>Inv!I1642</f>
        <v>J36938</v>
      </c>
      <c r="B1642">
        <v>3030</v>
      </c>
      <c r="C1642">
        <f>Inv!B1642</f>
        <v>0</v>
      </c>
      <c r="D1642">
        <f>Inv!A1642</f>
        <v>0</v>
      </c>
      <c r="E1642" t="str">
        <f>VLOOKUP($C1642,Inv!$B$3:$J$2003,2,FALSE)</f>
        <v/>
      </c>
      <c r="F1642" t="str">
        <f>VLOOKUP($C1642,Inv!$B$3:$J$2003,5,FALSE)</f>
        <v/>
      </c>
      <c r="G1642" t="str">
        <f>VLOOKUP($C1642,Inv!$B$3:$J$2003,3,FALSE)</f>
        <v/>
      </c>
      <c r="H1642">
        <f ca="1">VLOOKUP($C1642,Inv!$B$3:$J$2003,9,FALSE)</f>
        <v>0</v>
      </c>
    </row>
    <row r="1643" spans="1:8">
      <c r="A1643" t="str">
        <f>Inv!I1643</f>
        <v>J36938</v>
      </c>
      <c r="B1643">
        <v>3030</v>
      </c>
      <c r="C1643">
        <f>Inv!B1643</f>
        <v>0</v>
      </c>
      <c r="D1643">
        <f>Inv!A1643</f>
        <v>0</v>
      </c>
      <c r="E1643" t="str">
        <f>VLOOKUP($C1643,Inv!$B$3:$J$2003,2,FALSE)</f>
        <v/>
      </c>
      <c r="F1643" t="str">
        <f>VLOOKUP($C1643,Inv!$B$3:$J$2003,5,FALSE)</f>
        <v/>
      </c>
      <c r="G1643" t="str">
        <f>VLOOKUP($C1643,Inv!$B$3:$J$2003,3,FALSE)</f>
        <v/>
      </c>
      <c r="H1643">
        <f ca="1">VLOOKUP($C1643,Inv!$B$3:$J$2003,9,FALSE)</f>
        <v>0</v>
      </c>
    </row>
    <row r="1644" spans="1:8">
      <c r="A1644" t="str">
        <f>Inv!I1644</f>
        <v>J36938</v>
      </c>
      <c r="B1644">
        <v>3030</v>
      </c>
      <c r="C1644">
        <f>Inv!B1644</f>
        <v>0</v>
      </c>
      <c r="D1644">
        <f>Inv!A1644</f>
        <v>0</v>
      </c>
      <c r="E1644" t="str">
        <f>VLOOKUP($C1644,Inv!$B$3:$J$2003,2,FALSE)</f>
        <v/>
      </c>
      <c r="F1644" t="str">
        <f>VLOOKUP($C1644,Inv!$B$3:$J$2003,5,FALSE)</f>
        <v/>
      </c>
      <c r="G1644" t="str">
        <f>VLOOKUP($C1644,Inv!$B$3:$J$2003,3,FALSE)</f>
        <v/>
      </c>
      <c r="H1644">
        <f ca="1">VLOOKUP($C1644,Inv!$B$3:$J$2003,9,FALSE)</f>
        <v>0</v>
      </c>
    </row>
    <row r="1645" spans="1:8">
      <c r="A1645" t="str">
        <f>Inv!I1645</f>
        <v>J36938</v>
      </c>
      <c r="B1645">
        <v>3030</v>
      </c>
      <c r="C1645">
        <f>Inv!B1645</f>
        <v>0</v>
      </c>
      <c r="D1645">
        <f>Inv!A1645</f>
        <v>0</v>
      </c>
      <c r="E1645" t="str">
        <f>VLOOKUP($C1645,Inv!$B$3:$J$2003,2,FALSE)</f>
        <v/>
      </c>
      <c r="F1645" t="str">
        <f>VLOOKUP($C1645,Inv!$B$3:$J$2003,5,FALSE)</f>
        <v/>
      </c>
      <c r="G1645" t="str">
        <f>VLOOKUP($C1645,Inv!$B$3:$J$2003,3,FALSE)</f>
        <v/>
      </c>
      <c r="H1645">
        <f ca="1">VLOOKUP($C1645,Inv!$B$3:$J$2003,9,FALSE)</f>
        <v>0</v>
      </c>
    </row>
    <row r="1646" spans="1:8">
      <c r="A1646" t="str">
        <f>Inv!I1646</f>
        <v>J36938</v>
      </c>
      <c r="B1646">
        <v>3030</v>
      </c>
      <c r="C1646">
        <f>Inv!B1646</f>
        <v>0</v>
      </c>
      <c r="D1646">
        <f>Inv!A1646</f>
        <v>0</v>
      </c>
      <c r="E1646" t="str">
        <f>VLOOKUP($C1646,Inv!$B$3:$J$2003,2,FALSE)</f>
        <v/>
      </c>
      <c r="F1646" t="str">
        <f>VLOOKUP($C1646,Inv!$B$3:$J$2003,5,FALSE)</f>
        <v/>
      </c>
      <c r="G1646" t="str">
        <f>VLOOKUP($C1646,Inv!$B$3:$J$2003,3,FALSE)</f>
        <v/>
      </c>
      <c r="H1646">
        <f ca="1">VLOOKUP($C1646,Inv!$B$3:$J$2003,9,FALSE)</f>
        <v>0</v>
      </c>
    </row>
    <row r="1647" spans="1:8">
      <c r="A1647" t="str">
        <f>Inv!I1647</f>
        <v>J36938</v>
      </c>
      <c r="B1647">
        <v>3030</v>
      </c>
      <c r="C1647">
        <f>Inv!B1647</f>
        <v>0</v>
      </c>
      <c r="D1647">
        <f>Inv!A1647</f>
        <v>0</v>
      </c>
      <c r="E1647" t="str">
        <f>VLOOKUP($C1647,Inv!$B$3:$J$2003,2,FALSE)</f>
        <v/>
      </c>
      <c r="F1647" t="str">
        <f>VLOOKUP($C1647,Inv!$B$3:$J$2003,5,FALSE)</f>
        <v/>
      </c>
      <c r="G1647" t="str">
        <f>VLOOKUP($C1647,Inv!$B$3:$J$2003,3,FALSE)</f>
        <v/>
      </c>
      <c r="H1647">
        <f ca="1">VLOOKUP($C1647,Inv!$B$3:$J$2003,9,FALSE)</f>
        <v>0</v>
      </c>
    </row>
    <row r="1648" spans="1:8">
      <c r="A1648" t="str">
        <f>Inv!I1648</f>
        <v>J36938</v>
      </c>
      <c r="B1648">
        <v>3030</v>
      </c>
      <c r="C1648">
        <f>Inv!B1648</f>
        <v>0</v>
      </c>
      <c r="D1648">
        <f>Inv!A1648</f>
        <v>0</v>
      </c>
      <c r="E1648" t="str">
        <f>VLOOKUP($C1648,Inv!$B$3:$J$2003,2,FALSE)</f>
        <v/>
      </c>
      <c r="F1648" t="str">
        <f>VLOOKUP($C1648,Inv!$B$3:$J$2003,5,FALSE)</f>
        <v/>
      </c>
      <c r="G1648" t="str">
        <f>VLOOKUP($C1648,Inv!$B$3:$J$2003,3,FALSE)</f>
        <v/>
      </c>
      <c r="H1648">
        <f ca="1">VLOOKUP($C1648,Inv!$B$3:$J$2003,9,FALSE)</f>
        <v>0</v>
      </c>
    </row>
    <row r="1649" spans="1:8">
      <c r="A1649" t="str">
        <f>Inv!I1649</f>
        <v>J36938</v>
      </c>
      <c r="B1649">
        <v>3030</v>
      </c>
      <c r="C1649">
        <f>Inv!B1649</f>
        <v>0</v>
      </c>
      <c r="D1649">
        <f>Inv!A1649</f>
        <v>0</v>
      </c>
      <c r="E1649" t="str">
        <f>VLOOKUP($C1649,Inv!$B$3:$J$2003,2,FALSE)</f>
        <v/>
      </c>
      <c r="F1649" t="str">
        <f>VLOOKUP($C1649,Inv!$B$3:$J$2003,5,FALSE)</f>
        <v/>
      </c>
      <c r="G1649" t="str">
        <f>VLOOKUP($C1649,Inv!$B$3:$J$2003,3,FALSE)</f>
        <v/>
      </c>
      <c r="H1649">
        <f ca="1">VLOOKUP($C1649,Inv!$B$3:$J$2003,9,FALSE)</f>
        <v>0</v>
      </c>
    </row>
    <row r="1650" spans="1:8">
      <c r="A1650" t="str">
        <f>Inv!I1650</f>
        <v>J36938</v>
      </c>
      <c r="B1650">
        <v>3030</v>
      </c>
      <c r="C1650">
        <f>Inv!B1650</f>
        <v>0</v>
      </c>
      <c r="D1650">
        <f>Inv!A1650</f>
        <v>0</v>
      </c>
      <c r="E1650" t="str">
        <f>VLOOKUP($C1650,Inv!$B$3:$J$2003,2,FALSE)</f>
        <v/>
      </c>
      <c r="F1650" t="str">
        <f>VLOOKUP($C1650,Inv!$B$3:$J$2003,5,FALSE)</f>
        <v/>
      </c>
      <c r="G1650" t="str">
        <f>VLOOKUP($C1650,Inv!$B$3:$J$2003,3,FALSE)</f>
        <v/>
      </c>
      <c r="H1650">
        <f ca="1">VLOOKUP($C1650,Inv!$B$3:$J$2003,9,FALSE)</f>
        <v>0</v>
      </c>
    </row>
    <row r="1651" spans="1:8">
      <c r="A1651" t="str">
        <f>Inv!I1651</f>
        <v>J36938</v>
      </c>
      <c r="B1651">
        <v>3030</v>
      </c>
      <c r="C1651">
        <f>Inv!B1651</f>
        <v>0</v>
      </c>
      <c r="D1651">
        <f>Inv!A1651</f>
        <v>0</v>
      </c>
      <c r="E1651" t="str">
        <f>VLOOKUP($C1651,Inv!$B$3:$J$2003,2,FALSE)</f>
        <v/>
      </c>
      <c r="F1651" t="str">
        <f>VLOOKUP($C1651,Inv!$B$3:$J$2003,5,FALSE)</f>
        <v/>
      </c>
      <c r="G1651" t="str">
        <f>VLOOKUP($C1651,Inv!$B$3:$J$2003,3,FALSE)</f>
        <v/>
      </c>
      <c r="H1651">
        <f ca="1">VLOOKUP($C1651,Inv!$B$3:$J$2003,9,FALSE)</f>
        <v>0</v>
      </c>
    </row>
    <row r="1652" spans="1:8">
      <c r="A1652" t="str">
        <f>Inv!I1652</f>
        <v>J36938</v>
      </c>
      <c r="B1652">
        <v>3030</v>
      </c>
      <c r="C1652">
        <f>Inv!B1652</f>
        <v>0</v>
      </c>
      <c r="D1652">
        <f>Inv!A1652</f>
        <v>0</v>
      </c>
      <c r="E1652" t="str">
        <f>VLOOKUP($C1652,Inv!$B$3:$J$2003,2,FALSE)</f>
        <v/>
      </c>
      <c r="F1652" t="str">
        <f>VLOOKUP($C1652,Inv!$B$3:$J$2003,5,FALSE)</f>
        <v/>
      </c>
      <c r="G1652" t="str">
        <f>VLOOKUP($C1652,Inv!$B$3:$J$2003,3,FALSE)</f>
        <v/>
      </c>
      <c r="H1652">
        <f ca="1">VLOOKUP($C1652,Inv!$B$3:$J$2003,9,FALSE)</f>
        <v>0</v>
      </c>
    </row>
    <row r="1653" spans="1:8">
      <c r="A1653" t="str">
        <f>Inv!I1653</f>
        <v>J36938</v>
      </c>
      <c r="B1653">
        <v>3030</v>
      </c>
      <c r="C1653">
        <f>Inv!B1653</f>
        <v>0</v>
      </c>
      <c r="D1653">
        <f>Inv!A1653</f>
        <v>0</v>
      </c>
      <c r="E1653" t="str">
        <f>VLOOKUP($C1653,Inv!$B$3:$J$2003,2,FALSE)</f>
        <v/>
      </c>
      <c r="F1653" t="str">
        <f>VLOOKUP($C1653,Inv!$B$3:$J$2003,5,FALSE)</f>
        <v/>
      </c>
      <c r="G1653" t="str">
        <f>VLOOKUP($C1653,Inv!$B$3:$J$2003,3,FALSE)</f>
        <v/>
      </c>
      <c r="H1653">
        <f ca="1">VLOOKUP($C1653,Inv!$B$3:$J$2003,9,FALSE)</f>
        <v>0</v>
      </c>
    </row>
    <row r="1654" spans="1:8">
      <c r="A1654" t="str">
        <f>Inv!I1654</f>
        <v>J36938</v>
      </c>
      <c r="B1654">
        <v>3030</v>
      </c>
      <c r="C1654">
        <f>Inv!B1654</f>
        <v>0</v>
      </c>
      <c r="D1654">
        <f>Inv!A1654</f>
        <v>0</v>
      </c>
      <c r="E1654" t="str">
        <f>VLOOKUP($C1654,Inv!$B$3:$J$2003,2,FALSE)</f>
        <v/>
      </c>
      <c r="F1654" t="str">
        <f>VLOOKUP($C1654,Inv!$B$3:$J$2003,5,FALSE)</f>
        <v/>
      </c>
      <c r="G1654" t="str">
        <f>VLOOKUP($C1654,Inv!$B$3:$J$2003,3,FALSE)</f>
        <v/>
      </c>
      <c r="H1654">
        <f ca="1">VLOOKUP($C1654,Inv!$B$3:$J$2003,9,FALSE)</f>
        <v>0</v>
      </c>
    </row>
    <row r="1655" spans="1:8">
      <c r="A1655" t="str">
        <f>Inv!I1655</f>
        <v>J36938</v>
      </c>
      <c r="B1655">
        <v>3030</v>
      </c>
      <c r="C1655">
        <f>Inv!B1655</f>
        <v>0</v>
      </c>
      <c r="D1655">
        <f>Inv!A1655</f>
        <v>0</v>
      </c>
      <c r="E1655" t="str">
        <f>VLOOKUP($C1655,Inv!$B$3:$J$2003,2,FALSE)</f>
        <v/>
      </c>
      <c r="F1655" t="str">
        <f>VLOOKUP($C1655,Inv!$B$3:$J$2003,5,FALSE)</f>
        <v/>
      </c>
      <c r="G1655" t="str">
        <f>VLOOKUP($C1655,Inv!$B$3:$J$2003,3,FALSE)</f>
        <v/>
      </c>
      <c r="H1655">
        <f ca="1">VLOOKUP($C1655,Inv!$B$3:$J$2003,9,FALSE)</f>
        <v>0</v>
      </c>
    </row>
    <row r="1656" spans="1:8">
      <c r="A1656" t="str">
        <f>Inv!I1656</f>
        <v>J36938</v>
      </c>
      <c r="B1656">
        <v>3030</v>
      </c>
      <c r="C1656">
        <f>Inv!B1656</f>
        <v>0</v>
      </c>
      <c r="D1656">
        <f>Inv!A1656</f>
        <v>0</v>
      </c>
      <c r="E1656" t="str">
        <f>VLOOKUP($C1656,Inv!$B$3:$J$2003,2,FALSE)</f>
        <v/>
      </c>
      <c r="F1656" t="str">
        <f>VLOOKUP($C1656,Inv!$B$3:$J$2003,5,FALSE)</f>
        <v/>
      </c>
      <c r="G1656" t="str">
        <f>VLOOKUP($C1656,Inv!$B$3:$J$2003,3,FALSE)</f>
        <v/>
      </c>
      <c r="H1656">
        <f ca="1">VLOOKUP($C1656,Inv!$B$3:$J$2003,9,FALSE)</f>
        <v>0</v>
      </c>
    </row>
    <row r="1657" spans="1:8">
      <c r="A1657" t="str">
        <f>Inv!I1657</f>
        <v>J36938</v>
      </c>
      <c r="B1657">
        <v>3030</v>
      </c>
      <c r="C1657">
        <f>Inv!B1657</f>
        <v>0</v>
      </c>
      <c r="D1657">
        <f>Inv!A1657</f>
        <v>0</v>
      </c>
      <c r="E1657" t="str">
        <f>VLOOKUP($C1657,Inv!$B$3:$J$2003,2,FALSE)</f>
        <v/>
      </c>
      <c r="F1657" t="str">
        <f>VLOOKUP($C1657,Inv!$B$3:$J$2003,5,FALSE)</f>
        <v/>
      </c>
      <c r="G1657" t="str">
        <f>VLOOKUP($C1657,Inv!$B$3:$J$2003,3,FALSE)</f>
        <v/>
      </c>
      <c r="H1657">
        <f ca="1">VLOOKUP($C1657,Inv!$B$3:$J$2003,9,FALSE)</f>
        <v>0</v>
      </c>
    </row>
    <row r="1658" spans="1:8">
      <c r="A1658" t="str">
        <f>Inv!I1658</f>
        <v>J36938</v>
      </c>
      <c r="B1658">
        <v>3030</v>
      </c>
      <c r="C1658">
        <f>Inv!B1658</f>
        <v>0</v>
      </c>
      <c r="D1658">
        <f>Inv!A1658</f>
        <v>0</v>
      </c>
      <c r="E1658" t="str">
        <f>VLOOKUP($C1658,Inv!$B$3:$J$2003,2,FALSE)</f>
        <v/>
      </c>
      <c r="F1658" t="str">
        <f>VLOOKUP($C1658,Inv!$B$3:$J$2003,5,FALSE)</f>
        <v/>
      </c>
      <c r="G1658" t="str">
        <f>VLOOKUP($C1658,Inv!$B$3:$J$2003,3,FALSE)</f>
        <v/>
      </c>
      <c r="H1658">
        <f ca="1">VLOOKUP($C1658,Inv!$B$3:$J$2003,9,FALSE)</f>
        <v>0</v>
      </c>
    </row>
    <row r="1659" spans="1:8">
      <c r="A1659" t="str">
        <f>Inv!I1659</f>
        <v>J36938</v>
      </c>
      <c r="B1659">
        <v>3030</v>
      </c>
      <c r="C1659">
        <f>Inv!B1659</f>
        <v>0</v>
      </c>
      <c r="D1659">
        <f>Inv!A1659</f>
        <v>0</v>
      </c>
      <c r="E1659" t="str">
        <f>VLOOKUP($C1659,Inv!$B$3:$J$2003,2,FALSE)</f>
        <v/>
      </c>
      <c r="F1659" t="str">
        <f>VLOOKUP($C1659,Inv!$B$3:$J$2003,5,FALSE)</f>
        <v/>
      </c>
      <c r="G1659" t="str">
        <f>VLOOKUP($C1659,Inv!$B$3:$J$2003,3,FALSE)</f>
        <v/>
      </c>
      <c r="H1659">
        <f ca="1">VLOOKUP($C1659,Inv!$B$3:$J$2003,9,FALSE)</f>
        <v>0</v>
      </c>
    </row>
    <row r="1660" spans="1:8">
      <c r="A1660" t="str">
        <f>Inv!I1660</f>
        <v>J36938</v>
      </c>
      <c r="B1660">
        <v>3030</v>
      </c>
      <c r="C1660">
        <f>Inv!B1660</f>
        <v>0</v>
      </c>
      <c r="D1660">
        <f>Inv!A1660</f>
        <v>0</v>
      </c>
      <c r="E1660" t="str">
        <f>VLOOKUP($C1660,Inv!$B$3:$J$2003,2,FALSE)</f>
        <v/>
      </c>
      <c r="F1660" t="str">
        <f>VLOOKUP($C1660,Inv!$B$3:$J$2003,5,FALSE)</f>
        <v/>
      </c>
      <c r="G1660" t="str">
        <f>VLOOKUP($C1660,Inv!$B$3:$J$2003,3,FALSE)</f>
        <v/>
      </c>
      <c r="H1660">
        <f ca="1">VLOOKUP($C1660,Inv!$B$3:$J$2003,9,FALSE)</f>
        <v>0</v>
      </c>
    </row>
    <row r="1661" spans="1:8">
      <c r="A1661" t="str">
        <f>Inv!I1661</f>
        <v>J36938</v>
      </c>
      <c r="B1661">
        <v>3030</v>
      </c>
      <c r="C1661">
        <f>Inv!B1661</f>
        <v>0</v>
      </c>
      <c r="D1661">
        <f>Inv!A1661</f>
        <v>0</v>
      </c>
      <c r="E1661" t="str">
        <f>VLOOKUP($C1661,Inv!$B$3:$J$2003,2,FALSE)</f>
        <v/>
      </c>
      <c r="F1661" t="str">
        <f>VLOOKUP($C1661,Inv!$B$3:$J$2003,5,FALSE)</f>
        <v/>
      </c>
      <c r="G1661" t="str">
        <f>VLOOKUP($C1661,Inv!$B$3:$J$2003,3,FALSE)</f>
        <v/>
      </c>
      <c r="H1661">
        <f ca="1">VLOOKUP($C1661,Inv!$B$3:$J$2003,9,FALSE)</f>
        <v>0</v>
      </c>
    </row>
    <row r="1662" spans="1:8">
      <c r="A1662" t="str">
        <f>Inv!I1662</f>
        <v>J36938</v>
      </c>
      <c r="B1662">
        <v>3030</v>
      </c>
      <c r="C1662">
        <f>Inv!B1662</f>
        <v>0</v>
      </c>
      <c r="D1662">
        <f>Inv!A1662</f>
        <v>0</v>
      </c>
      <c r="E1662" t="str">
        <f>VLOOKUP($C1662,Inv!$B$3:$J$2003,2,FALSE)</f>
        <v/>
      </c>
      <c r="F1662" t="str">
        <f>VLOOKUP($C1662,Inv!$B$3:$J$2003,5,FALSE)</f>
        <v/>
      </c>
      <c r="G1662" t="str">
        <f>VLOOKUP($C1662,Inv!$B$3:$J$2003,3,FALSE)</f>
        <v/>
      </c>
      <c r="H1662">
        <f ca="1">VLOOKUP($C1662,Inv!$B$3:$J$2003,9,FALSE)</f>
        <v>0</v>
      </c>
    </row>
    <row r="1663" spans="1:8">
      <c r="A1663" t="str">
        <f>Inv!I1663</f>
        <v>J36938</v>
      </c>
      <c r="B1663">
        <v>3030</v>
      </c>
      <c r="C1663">
        <f>Inv!B1663</f>
        <v>0</v>
      </c>
      <c r="D1663">
        <f>Inv!A1663</f>
        <v>0</v>
      </c>
      <c r="E1663" t="str">
        <f>VLOOKUP($C1663,Inv!$B$3:$J$2003,2,FALSE)</f>
        <v/>
      </c>
      <c r="F1663" t="str">
        <f>VLOOKUP($C1663,Inv!$B$3:$J$2003,5,FALSE)</f>
        <v/>
      </c>
      <c r="G1663" t="str">
        <f>VLOOKUP($C1663,Inv!$B$3:$J$2003,3,FALSE)</f>
        <v/>
      </c>
      <c r="H1663">
        <f ca="1">VLOOKUP($C1663,Inv!$B$3:$J$2003,9,FALSE)</f>
        <v>0</v>
      </c>
    </row>
    <row r="1664" spans="1:8">
      <c r="A1664" t="str">
        <f>Inv!I1664</f>
        <v>J36938</v>
      </c>
      <c r="B1664">
        <v>3030</v>
      </c>
      <c r="C1664">
        <f>Inv!B1664</f>
        <v>0</v>
      </c>
      <c r="D1664">
        <f>Inv!A1664</f>
        <v>0</v>
      </c>
      <c r="E1664" t="str">
        <f>VLOOKUP($C1664,Inv!$B$3:$J$2003,2,FALSE)</f>
        <v/>
      </c>
      <c r="F1664" t="str">
        <f>VLOOKUP($C1664,Inv!$B$3:$J$2003,5,FALSE)</f>
        <v/>
      </c>
      <c r="G1664" t="str">
        <f>VLOOKUP($C1664,Inv!$B$3:$J$2003,3,FALSE)</f>
        <v/>
      </c>
      <c r="H1664">
        <f ca="1">VLOOKUP($C1664,Inv!$B$3:$J$2003,9,FALSE)</f>
        <v>0</v>
      </c>
    </row>
    <row r="1665" spans="1:8">
      <c r="A1665" t="str">
        <f>Inv!I1665</f>
        <v>J36938</v>
      </c>
      <c r="B1665">
        <v>3030</v>
      </c>
      <c r="C1665">
        <f>Inv!B1665</f>
        <v>0</v>
      </c>
      <c r="D1665">
        <f>Inv!A1665</f>
        <v>0</v>
      </c>
      <c r="E1665" t="str">
        <f>VLOOKUP($C1665,Inv!$B$3:$J$2003,2,FALSE)</f>
        <v/>
      </c>
      <c r="F1665" t="str">
        <f>VLOOKUP($C1665,Inv!$B$3:$J$2003,5,FALSE)</f>
        <v/>
      </c>
      <c r="G1665" t="str">
        <f>VLOOKUP($C1665,Inv!$B$3:$J$2003,3,FALSE)</f>
        <v/>
      </c>
      <c r="H1665">
        <f ca="1">VLOOKUP($C1665,Inv!$B$3:$J$2003,9,FALSE)</f>
        <v>0</v>
      </c>
    </row>
    <row r="1666" spans="1:8">
      <c r="A1666" t="str">
        <f>Inv!I1666</f>
        <v>J36938</v>
      </c>
      <c r="B1666">
        <v>3030</v>
      </c>
      <c r="C1666">
        <f>Inv!B1666</f>
        <v>0</v>
      </c>
      <c r="D1666">
        <f>Inv!A1666</f>
        <v>0</v>
      </c>
      <c r="E1666" t="str">
        <f>VLOOKUP($C1666,Inv!$B$3:$J$2003,2,FALSE)</f>
        <v/>
      </c>
      <c r="F1666" t="str">
        <f>VLOOKUP($C1666,Inv!$B$3:$J$2003,5,FALSE)</f>
        <v/>
      </c>
      <c r="G1666" t="str">
        <f>VLOOKUP($C1666,Inv!$B$3:$J$2003,3,FALSE)</f>
        <v/>
      </c>
      <c r="H1666">
        <f ca="1">VLOOKUP($C1666,Inv!$B$3:$J$2003,9,FALSE)</f>
        <v>0</v>
      </c>
    </row>
    <row r="1667" spans="1:8">
      <c r="A1667" t="str">
        <f>Inv!I1667</f>
        <v>J36938</v>
      </c>
      <c r="B1667">
        <v>3030</v>
      </c>
      <c r="C1667">
        <f>Inv!B1667</f>
        <v>0</v>
      </c>
      <c r="D1667">
        <f>Inv!A1667</f>
        <v>0</v>
      </c>
      <c r="E1667" t="str">
        <f>VLOOKUP($C1667,Inv!$B$3:$J$2003,2,FALSE)</f>
        <v/>
      </c>
      <c r="F1667" t="str">
        <f>VLOOKUP($C1667,Inv!$B$3:$J$2003,5,FALSE)</f>
        <v/>
      </c>
      <c r="G1667" t="str">
        <f>VLOOKUP($C1667,Inv!$B$3:$J$2003,3,FALSE)</f>
        <v/>
      </c>
      <c r="H1667">
        <f ca="1">VLOOKUP($C1667,Inv!$B$3:$J$2003,9,FALSE)</f>
        <v>0</v>
      </c>
    </row>
    <row r="1668" spans="1:8">
      <c r="A1668" t="str">
        <f>Inv!I1668</f>
        <v>J36938</v>
      </c>
      <c r="B1668">
        <v>3030</v>
      </c>
      <c r="C1668">
        <f>Inv!B1668</f>
        <v>0</v>
      </c>
      <c r="D1668">
        <f>Inv!A1668</f>
        <v>0</v>
      </c>
      <c r="E1668" t="str">
        <f>VLOOKUP($C1668,Inv!$B$3:$J$2003,2,FALSE)</f>
        <v/>
      </c>
      <c r="F1668" t="str">
        <f>VLOOKUP($C1668,Inv!$B$3:$J$2003,5,FALSE)</f>
        <v/>
      </c>
      <c r="G1668" t="str">
        <f>VLOOKUP($C1668,Inv!$B$3:$J$2003,3,FALSE)</f>
        <v/>
      </c>
      <c r="H1668">
        <f ca="1">VLOOKUP($C1668,Inv!$B$3:$J$2003,9,FALSE)</f>
        <v>0</v>
      </c>
    </row>
    <row r="1669" spans="1:8">
      <c r="A1669" t="str">
        <f>Inv!I1669</f>
        <v>J36938</v>
      </c>
      <c r="B1669">
        <v>3030</v>
      </c>
      <c r="C1669">
        <f>Inv!B1669</f>
        <v>0</v>
      </c>
      <c r="D1669">
        <f>Inv!A1669</f>
        <v>0</v>
      </c>
      <c r="E1669" t="str">
        <f>VLOOKUP($C1669,Inv!$B$3:$J$2003,2,FALSE)</f>
        <v/>
      </c>
      <c r="F1669" t="str">
        <f>VLOOKUP($C1669,Inv!$B$3:$J$2003,5,FALSE)</f>
        <v/>
      </c>
      <c r="G1669" t="str">
        <f>VLOOKUP($C1669,Inv!$B$3:$J$2003,3,FALSE)</f>
        <v/>
      </c>
      <c r="H1669">
        <f ca="1">VLOOKUP($C1669,Inv!$B$3:$J$2003,9,FALSE)</f>
        <v>0</v>
      </c>
    </row>
    <row r="1670" spans="1:8">
      <c r="A1670" t="str">
        <f>Inv!I1670</f>
        <v>J36938</v>
      </c>
      <c r="B1670">
        <v>3030</v>
      </c>
      <c r="C1670">
        <f>Inv!B1670</f>
        <v>0</v>
      </c>
      <c r="D1670">
        <f>Inv!A1670</f>
        <v>0</v>
      </c>
      <c r="E1670" t="str">
        <f>VLOOKUP($C1670,Inv!$B$3:$J$2003,2,FALSE)</f>
        <v/>
      </c>
      <c r="F1670" t="str">
        <f>VLOOKUP($C1670,Inv!$B$3:$J$2003,5,FALSE)</f>
        <v/>
      </c>
      <c r="G1670" t="str">
        <f>VLOOKUP($C1670,Inv!$B$3:$J$2003,3,FALSE)</f>
        <v/>
      </c>
      <c r="H1670">
        <f ca="1">VLOOKUP($C1670,Inv!$B$3:$J$2003,9,FALSE)</f>
        <v>0</v>
      </c>
    </row>
    <row r="1671" spans="1:8">
      <c r="A1671" t="str">
        <f>Inv!I1671</f>
        <v>J36938</v>
      </c>
      <c r="B1671">
        <v>3030</v>
      </c>
      <c r="C1671">
        <f>Inv!B1671</f>
        <v>0</v>
      </c>
      <c r="D1671">
        <f>Inv!A1671</f>
        <v>0</v>
      </c>
      <c r="E1671" t="str">
        <f>VLOOKUP($C1671,Inv!$B$3:$J$2003,2,FALSE)</f>
        <v/>
      </c>
      <c r="F1671" t="str">
        <f>VLOOKUP($C1671,Inv!$B$3:$J$2003,5,FALSE)</f>
        <v/>
      </c>
      <c r="G1671" t="str">
        <f>VLOOKUP($C1671,Inv!$B$3:$J$2003,3,FALSE)</f>
        <v/>
      </c>
      <c r="H1671">
        <f ca="1">VLOOKUP($C1671,Inv!$B$3:$J$2003,9,FALSE)</f>
        <v>0</v>
      </c>
    </row>
    <row r="1672" spans="1:8">
      <c r="A1672" t="str">
        <f>Inv!I1672</f>
        <v>J36938</v>
      </c>
      <c r="B1672">
        <v>3030</v>
      </c>
      <c r="C1672">
        <f>Inv!B1672</f>
        <v>0</v>
      </c>
      <c r="D1672">
        <f>Inv!A1672</f>
        <v>0</v>
      </c>
      <c r="E1672" t="str">
        <f>VLOOKUP($C1672,Inv!$B$3:$J$2003,2,FALSE)</f>
        <v/>
      </c>
      <c r="F1672" t="str">
        <f>VLOOKUP($C1672,Inv!$B$3:$J$2003,5,FALSE)</f>
        <v/>
      </c>
      <c r="G1672" t="str">
        <f>VLOOKUP($C1672,Inv!$B$3:$J$2003,3,FALSE)</f>
        <v/>
      </c>
      <c r="H1672">
        <f ca="1">VLOOKUP($C1672,Inv!$B$3:$J$2003,9,FALSE)</f>
        <v>0</v>
      </c>
    </row>
    <row r="1673" spans="1:8">
      <c r="A1673" t="str">
        <f>Inv!I1673</f>
        <v>J36938</v>
      </c>
      <c r="B1673">
        <v>3030</v>
      </c>
      <c r="C1673">
        <f>Inv!B1673</f>
        <v>0</v>
      </c>
      <c r="D1673">
        <f>Inv!A1673</f>
        <v>0</v>
      </c>
      <c r="E1673" t="str">
        <f>VLOOKUP($C1673,Inv!$B$3:$J$2003,2,FALSE)</f>
        <v/>
      </c>
      <c r="F1673" t="str">
        <f>VLOOKUP($C1673,Inv!$B$3:$J$2003,5,FALSE)</f>
        <v/>
      </c>
      <c r="G1673" t="str">
        <f>VLOOKUP($C1673,Inv!$B$3:$J$2003,3,FALSE)</f>
        <v/>
      </c>
      <c r="H1673">
        <f ca="1">VLOOKUP($C1673,Inv!$B$3:$J$2003,9,FALSE)</f>
        <v>0</v>
      </c>
    </row>
    <row r="1674" spans="1:8">
      <c r="A1674" t="str">
        <f>Inv!I1674</f>
        <v>J36938</v>
      </c>
      <c r="B1674">
        <v>3030</v>
      </c>
      <c r="C1674">
        <f>Inv!B1674</f>
        <v>0</v>
      </c>
      <c r="D1674">
        <f>Inv!A1674</f>
        <v>0</v>
      </c>
      <c r="E1674" t="str">
        <f>VLOOKUP($C1674,Inv!$B$3:$J$2003,2,FALSE)</f>
        <v/>
      </c>
      <c r="F1674" t="str">
        <f>VLOOKUP($C1674,Inv!$B$3:$J$2003,5,FALSE)</f>
        <v/>
      </c>
      <c r="G1674" t="str">
        <f>VLOOKUP($C1674,Inv!$B$3:$J$2003,3,FALSE)</f>
        <v/>
      </c>
      <c r="H1674">
        <f ca="1">VLOOKUP($C1674,Inv!$B$3:$J$2003,9,FALSE)</f>
        <v>0</v>
      </c>
    </row>
    <row r="1675" spans="1:8">
      <c r="A1675" t="str">
        <f>Inv!I1675</f>
        <v>J36938</v>
      </c>
      <c r="B1675">
        <v>3030</v>
      </c>
      <c r="C1675">
        <f>Inv!B1675</f>
        <v>0</v>
      </c>
      <c r="D1675">
        <f>Inv!A1675</f>
        <v>0</v>
      </c>
      <c r="E1675" t="str">
        <f>VLOOKUP($C1675,Inv!$B$3:$J$2003,2,FALSE)</f>
        <v/>
      </c>
      <c r="F1675" t="str">
        <f>VLOOKUP($C1675,Inv!$B$3:$J$2003,5,FALSE)</f>
        <v/>
      </c>
      <c r="G1675" t="str">
        <f>VLOOKUP($C1675,Inv!$B$3:$J$2003,3,FALSE)</f>
        <v/>
      </c>
      <c r="H1675">
        <f ca="1">VLOOKUP($C1675,Inv!$B$3:$J$2003,9,FALSE)</f>
        <v>0</v>
      </c>
    </row>
    <row r="1676" spans="1:8">
      <c r="A1676" t="str">
        <f>Inv!I1676</f>
        <v>J36938</v>
      </c>
      <c r="B1676">
        <v>3030</v>
      </c>
      <c r="C1676">
        <f>Inv!B1676</f>
        <v>0</v>
      </c>
      <c r="D1676">
        <f>Inv!A1676</f>
        <v>0</v>
      </c>
      <c r="E1676" t="str">
        <f>VLOOKUP($C1676,Inv!$B$3:$J$2003,2,FALSE)</f>
        <v/>
      </c>
      <c r="F1676" t="str">
        <f>VLOOKUP($C1676,Inv!$B$3:$J$2003,5,FALSE)</f>
        <v/>
      </c>
      <c r="G1676" t="str">
        <f>VLOOKUP($C1676,Inv!$B$3:$J$2003,3,FALSE)</f>
        <v/>
      </c>
      <c r="H1676">
        <f ca="1">VLOOKUP($C1676,Inv!$B$3:$J$2003,9,FALSE)</f>
        <v>0</v>
      </c>
    </row>
    <row r="1677" spans="1:8">
      <c r="A1677" t="str">
        <f>Inv!I1677</f>
        <v>J36938</v>
      </c>
      <c r="B1677">
        <v>3030</v>
      </c>
      <c r="C1677">
        <f>Inv!B1677</f>
        <v>0</v>
      </c>
      <c r="D1677">
        <f>Inv!A1677</f>
        <v>0</v>
      </c>
      <c r="E1677" t="str">
        <f>VLOOKUP($C1677,Inv!$B$3:$J$2003,2,FALSE)</f>
        <v/>
      </c>
      <c r="F1677" t="str">
        <f>VLOOKUP($C1677,Inv!$B$3:$J$2003,5,FALSE)</f>
        <v/>
      </c>
      <c r="G1677" t="str">
        <f>VLOOKUP($C1677,Inv!$B$3:$J$2003,3,FALSE)</f>
        <v/>
      </c>
      <c r="H1677">
        <f ca="1">VLOOKUP($C1677,Inv!$B$3:$J$2003,9,FALSE)</f>
        <v>0</v>
      </c>
    </row>
    <row r="1678" spans="1:8">
      <c r="A1678" t="str">
        <f>Inv!I1678</f>
        <v>J36938</v>
      </c>
      <c r="B1678">
        <v>3030</v>
      </c>
      <c r="C1678">
        <f>Inv!B1678</f>
        <v>0</v>
      </c>
      <c r="D1678">
        <f>Inv!A1678</f>
        <v>0</v>
      </c>
      <c r="E1678" t="str">
        <f>VLOOKUP($C1678,Inv!$B$3:$J$2003,2,FALSE)</f>
        <v/>
      </c>
      <c r="F1678" t="str">
        <f>VLOOKUP($C1678,Inv!$B$3:$J$2003,5,FALSE)</f>
        <v/>
      </c>
      <c r="G1678" t="str">
        <f>VLOOKUP($C1678,Inv!$B$3:$J$2003,3,FALSE)</f>
        <v/>
      </c>
      <c r="H1678">
        <f ca="1">VLOOKUP($C1678,Inv!$B$3:$J$2003,9,FALSE)</f>
        <v>0</v>
      </c>
    </row>
    <row r="1679" spans="1:8">
      <c r="A1679" t="str">
        <f>Inv!I1679</f>
        <v>J36938</v>
      </c>
      <c r="B1679">
        <v>3030</v>
      </c>
      <c r="C1679">
        <f>Inv!B1679</f>
        <v>0</v>
      </c>
      <c r="D1679">
        <f>Inv!A1679</f>
        <v>0</v>
      </c>
      <c r="E1679" t="str">
        <f>VLOOKUP($C1679,Inv!$B$3:$J$2003,2,FALSE)</f>
        <v/>
      </c>
      <c r="F1679" t="str">
        <f>VLOOKUP($C1679,Inv!$B$3:$J$2003,5,FALSE)</f>
        <v/>
      </c>
      <c r="G1679" t="str">
        <f>VLOOKUP($C1679,Inv!$B$3:$J$2003,3,FALSE)</f>
        <v/>
      </c>
      <c r="H1679">
        <f ca="1">VLOOKUP($C1679,Inv!$B$3:$J$2003,9,FALSE)</f>
        <v>0</v>
      </c>
    </row>
    <row r="1680" spans="1:8">
      <c r="A1680" t="str">
        <f>Inv!I1680</f>
        <v>J36938</v>
      </c>
      <c r="B1680">
        <v>3030</v>
      </c>
      <c r="C1680">
        <f>Inv!B1680</f>
        <v>0</v>
      </c>
      <c r="D1680">
        <f>Inv!A1680</f>
        <v>0</v>
      </c>
      <c r="E1680" t="str">
        <f>VLOOKUP($C1680,Inv!$B$3:$J$2003,2,FALSE)</f>
        <v/>
      </c>
      <c r="F1680" t="str">
        <f>VLOOKUP($C1680,Inv!$B$3:$J$2003,5,FALSE)</f>
        <v/>
      </c>
      <c r="G1680" t="str">
        <f>VLOOKUP($C1680,Inv!$B$3:$J$2003,3,FALSE)</f>
        <v/>
      </c>
      <c r="H1680">
        <f ca="1">VLOOKUP($C1680,Inv!$B$3:$J$2003,9,FALSE)</f>
        <v>0</v>
      </c>
    </row>
    <row r="1681" spans="1:8">
      <c r="A1681" t="str">
        <f>Inv!I1681</f>
        <v>J36938</v>
      </c>
      <c r="B1681">
        <v>3030</v>
      </c>
      <c r="C1681">
        <f>Inv!B1681</f>
        <v>0</v>
      </c>
      <c r="D1681">
        <f>Inv!A1681</f>
        <v>0</v>
      </c>
      <c r="E1681" t="str">
        <f>VLOOKUP($C1681,Inv!$B$3:$J$2003,2,FALSE)</f>
        <v/>
      </c>
      <c r="F1681" t="str">
        <f>VLOOKUP($C1681,Inv!$B$3:$J$2003,5,FALSE)</f>
        <v/>
      </c>
      <c r="G1681" t="str">
        <f>VLOOKUP($C1681,Inv!$B$3:$J$2003,3,FALSE)</f>
        <v/>
      </c>
      <c r="H1681">
        <f ca="1">VLOOKUP($C1681,Inv!$B$3:$J$2003,9,FALSE)</f>
        <v>0</v>
      </c>
    </row>
    <row r="1682" spans="1:8">
      <c r="A1682" t="str">
        <f>Inv!I1682</f>
        <v>J36938</v>
      </c>
      <c r="B1682">
        <v>3030</v>
      </c>
      <c r="C1682">
        <f>Inv!B1682</f>
        <v>0</v>
      </c>
      <c r="D1682">
        <f>Inv!A1682</f>
        <v>0</v>
      </c>
      <c r="E1682" t="str">
        <f>VLOOKUP($C1682,Inv!$B$3:$J$2003,2,FALSE)</f>
        <v/>
      </c>
      <c r="F1682" t="str">
        <f>VLOOKUP($C1682,Inv!$B$3:$J$2003,5,FALSE)</f>
        <v/>
      </c>
      <c r="G1682" t="str">
        <f>VLOOKUP($C1682,Inv!$B$3:$J$2003,3,FALSE)</f>
        <v/>
      </c>
      <c r="H1682">
        <f ca="1">VLOOKUP($C1682,Inv!$B$3:$J$2003,9,FALSE)</f>
        <v>0</v>
      </c>
    </row>
    <row r="1683" spans="1:8">
      <c r="A1683" t="str">
        <f>Inv!I1683</f>
        <v>J36938</v>
      </c>
      <c r="B1683">
        <v>3030</v>
      </c>
      <c r="C1683">
        <f>Inv!B1683</f>
        <v>0</v>
      </c>
      <c r="D1683">
        <f>Inv!A1683</f>
        <v>0</v>
      </c>
      <c r="E1683" t="str">
        <f>VLOOKUP($C1683,Inv!$B$3:$J$2003,2,FALSE)</f>
        <v/>
      </c>
      <c r="F1683" t="str">
        <f>VLOOKUP($C1683,Inv!$B$3:$J$2003,5,FALSE)</f>
        <v/>
      </c>
      <c r="G1683" t="str">
        <f>VLOOKUP($C1683,Inv!$B$3:$J$2003,3,FALSE)</f>
        <v/>
      </c>
      <c r="H1683">
        <f ca="1">VLOOKUP($C1683,Inv!$B$3:$J$2003,9,FALSE)</f>
        <v>0</v>
      </c>
    </row>
    <row r="1684" spans="1:8">
      <c r="A1684" t="str">
        <f>Inv!I1684</f>
        <v>J36938</v>
      </c>
      <c r="B1684">
        <v>3030</v>
      </c>
      <c r="C1684">
        <f>Inv!B1684</f>
        <v>0</v>
      </c>
      <c r="D1684">
        <f>Inv!A1684</f>
        <v>0</v>
      </c>
      <c r="E1684" t="str">
        <f>VLOOKUP($C1684,Inv!$B$3:$J$2003,2,FALSE)</f>
        <v/>
      </c>
      <c r="F1684" t="str">
        <f>VLOOKUP($C1684,Inv!$B$3:$J$2003,5,FALSE)</f>
        <v/>
      </c>
      <c r="G1684" t="str">
        <f>VLOOKUP($C1684,Inv!$B$3:$J$2003,3,FALSE)</f>
        <v/>
      </c>
      <c r="H1684">
        <f ca="1">VLOOKUP($C1684,Inv!$B$3:$J$2003,9,FALSE)</f>
        <v>0</v>
      </c>
    </row>
    <row r="1685" spans="1:8">
      <c r="A1685" t="str">
        <f>Inv!I1685</f>
        <v>J36938</v>
      </c>
      <c r="B1685">
        <v>3030</v>
      </c>
      <c r="C1685">
        <f>Inv!B1685</f>
        <v>0</v>
      </c>
      <c r="D1685">
        <f>Inv!A1685</f>
        <v>0</v>
      </c>
      <c r="E1685" t="str">
        <f>VLOOKUP($C1685,Inv!$B$3:$J$2003,2,FALSE)</f>
        <v/>
      </c>
      <c r="F1685" t="str">
        <f>VLOOKUP($C1685,Inv!$B$3:$J$2003,5,FALSE)</f>
        <v/>
      </c>
      <c r="G1685" t="str">
        <f>VLOOKUP($C1685,Inv!$B$3:$J$2003,3,FALSE)</f>
        <v/>
      </c>
      <c r="H1685">
        <f ca="1">VLOOKUP($C1685,Inv!$B$3:$J$2003,9,FALSE)</f>
        <v>0</v>
      </c>
    </row>
    <row r="1686" spans="1:8">
      <c r="A1686" t="str">
        <f>Inv!I1686</f>
        <v>J36938</v>
      </c>
      <c r="B1686">
        <v>3030</v>
      </c>
      <c r="C1686">
        <f>Inv!B1686</f>
        <v>0</v>
      </c>
      <c r="D1686">
        <f>Inv!A1686</f>
        <v>0</v>
      </c>
      <c r="E1686" t="str">
        <f>VLOOKUP($C1686,Inv!$B$3:$J$2003,2,FALSE)</f>
        <v/>
      </c>
      <c r="F1686" t="str">
        <f>VLOOKUP($C1686,Inv!$B$3:$J$2003,5,FALSE)</f>
        <v/>
      </c>
      <c r="G1686" t="str">
        <f>VLOOKUP($C1686,Inv!$B$3:$J$2003,3,FALSE)</f>
        <v/>
      </c>
      <c r="H1686">
        <f ca="1">VLOOKUP($C1686,Inv!$B$3:$J$2003,9,FALSE)</f>
        <v>0</v>
      </c>
    </row>
    <row r="1687" spans="1:8">
      <c r="A1687" t="str">
        <f>Inv!I1687</f>
        <v>J36938</v>
      </c>
      <c r="B1687">
        <v>3030</v>
      </c>
      <c r="C1687">
        <f>Inv!B1687</f>
        <v>0</v>
      </c>
      <c r="D1687">
        <f>Inv!A1687</f>
        <v>0</v>
      </c>
      <c r="E1687" t="str">
        <f>VLOOKUP($C1687,Inv!$B$3:$J$2003,2,FALSE)</f>
        <v/>
      </c>
      <c r="F1687" t="str">
        <f>VLOOKUP($C1687,Inv!$B$3:$J$2003,5,FALSE)</f>
        <v/>
      </c>
      <c r="G1687" t="str">
        <f>VLOOKUP($C1687,Inv!$B$3:$J$2003,3,FALSE)</f>
        <v/>
      </c>
      <c r="H1687">
        <f ca="1">VLOOKUP($C1687,Inv!$B$3:$J$2003,9,FALSE)</f>
        <v>0</v>
      </c>
    </row>
    <row r="1688" spans="1:8">
      <c r="A1688" t="str">
        <f>Inv!I1688</f>
        <v>J36938</v>
      </c>
      <c r="B1688">
        <v>3030</v>
      </c>
      <c r="C1688">
        <f>Inv!B1688</f>
        <v>0</v>
      </c>
      <c r="D1688">
        <f>Inv!A1688</f>
        <v>0</v>
      </c>
      <c r="E1688" t="str">
        <f>VLOOKUP($C1688,Inv!$B$3:$J$2003,2,FALSE)</f>
        <v/>
      </c>
      <c r="F1688" t="str">
        <f>VLOOKUP($C1688,Inv!$B$3:$J$2003,5,FALSE)</f>
        <v/>
      </c>
      <c r="G1688" t="str">
        <f>VLOOKUP($C1688,Inv!$B$3:$J$2003,3,FALSE)</f>
        <v/>
      </c>
      <c r="H1688">
        <f ca="1">VLOOKUP($C1688,Inv!$B$3:$J$2003,9,FALSE)</f>
        <v>0</v>
      </c>
    </row>
    <row r="1689" spans="1:8">
      <c r="A1689" t="str">
        <f>Inv!I1689</f>
        <v>J36938</v>
      </c>
      <c r="B1689">
        <v>3030</v>
      </c>
      <c r="C1689">
        <f>Inv!B1689</f>
        <v>0</v>
      </c>
      <c r="D1689">
        <f>Inv!A1689</f>
        <v>0</v>
      </c>
      <c r="E1689" t="str">
        <f>VLOOKUP($C1689,Inv!$B$3:$J$2003,2,FALSE)</f>
        <v/>
      </c>
      <c r="F1689" t="str">
        <f>VLOOKUP($C1689,Inv!$B$3:$J$2003,5,FALSE)</f>
        <v/>
      </c>
      <c r="G1689" t="str">
        <f>VLOOKUP($C1689,Inv!$B$3:$J$2003,3,FALSE)</f>
        <v/>
      </c>
      <c r="H1689">
        <f ca="1">VLOOKUP($C1689,Inv!$B$3:$J$2003,9,FALSE)</f>
        <v>0</v>
      </c>
    </row>
    <row r="1690" spans="1:8">
      <c r="A1690" t="str">
        <f>Inv!I1690</f>
        <v>J36938</v>
      </c>
      <c r="B1690">
        <v>3030</v>
      </c>
      <c r="C1690">
        <f>Inv!B1690</f>
        <v>0</v>
      </c>
      <c r="D1690">
        <f>Inv!A1690</f>
        <v>0</v>
      </c>
      <c r="E1690" t="str">
        <f>VLOOKUP($C1690,Inv!$B$3:$J$2003,2,FALSE)</f>
        <v/>
      </c>
      <c r="F1690" t="str">
        <f>VLOOKUP($C1690,Inv!$B$3:$J$2003,5,FALSE)</f>
        <v/>
      </c>
      <c r="G1690" t="str">
        <f>VLOOKUP($C1690,Inv!$B$3:$J$2003,3,FALSE)</f>
        <v/>
      </c>
      <c r="H1690">
        <f ca="1">VLOOKUP($C1690,Inv!$B$3:$J$2003,9,FALSE)</f>
        <v>0</v>
      </c>
    </row>
    <row r="1691" spans="1:8">
      <c r="A1691" t="str">
        <f>Inv!I1691</f>
        <v>J36938</v>
      </c>
      <c r="B1691">
        <v>3030</v>
      </c>
      <c r="C1691">
        <f>Inv!B1691</f>
        <v>0</v>
      </c>
      <c r="D1691">
        <f>Inv!A1691</f>
        <v>0</v>
      </c>
      <c r="E1691" t="str">
        <f>VLOOKUP($C1691,Inv!$B$3:$J$2003,2,FALSE)</f>
        <v/>
      </c>
      <c r="F1691" t="str">
        <f>VLOOKUP($C1691,Inv!$B$3:$J$2003,5,FALSE)</f>
        <v/>
      </c>
      <c r="G1691" t="str">
        <f>VLOOKUP($C1691,Inv!$B$3:$J$2003,3,FALSE)</f>
        <v/>
      </c>
      <c r="H1691">
        <f ca="1">VLOOKUP($C1691,Inv!$B$3:$J$2003,9,FALSE)</f>
        <v>0</v>
      </c>
    </row>
    <row r="1692" spans="1:8">
      <c r="A1692" t="str">
        <f>Inv!I1692</f>
        <v>J36938</v>
      </c>
      <c r="B1692">
        <v>3030</v>
      </c>
      <c r="C1692">
        <f>Inv!B1692</f>
        <v>0</v>
      </c>
      <c r="D1692">
        <f>Inv!A1692</f>
        <v>0</v>
      </c>
      <c r="E1692" t="str">
        <f>VLOOKUP($C1692,Inv!$B$3:$J$2003,2,FALSE)</f>
        <v/>
      </c>
      <c r="F1692" t="str">
        <f>VLOOKUP($C1692,Inv!$B$3:$J$2003,5,FALSE)</f>
        <v/>
      </c>
      <c r="G1692" t="str">
        <f>VLOOKUP($C1692,Inv!$B$3:$J$2003,3,FALSE)</f>
        <v/>
      </c>
      <c r="H1692">
        <f ca="1">VLOOKUP($C1692,Inv!$B$3:$J$2003,9,FALSE)</f>
        <v>0</v>
      </c>
    </row>
    <row r="1693" spans="1:8">
      <c r="A1693" t="str">
        <f>Inv!I1693</f>
        <v>J36938</v>
      </c>
      <c r="B1693">
        <v>3030</v>
      </c>
      <c r="C1693">
        <f>Inv!B1693</f>
        <v>0</v>
      </c>
      <c r="D1693">
        <f>Inv!A1693</f>
        <v>0</v>
      </c>
      <c r="E1693" t="str">
        <f>VLOOKUP($C1693,Inv!$B$3:$J$2003,2,FALSE)</f>
        <v/>
      </c>
      <c r="F1693" t="str">
        <f>VLOOKUP($C1693,Inv!$B$3:$J$2003,5,FALSE)</f>
        <v/>
      </c>
      <c r="G1693" t="str">
        <f>VLOOKUP($C1693,Inv!$B$3:$J$2003,3,FALSE)</f>
        <v/>
      </c>
      <c r="H1693">
        <f ca="1">VLOOKUP($C1693,Inv!$B$3:$J$2003,9,FALSE)</f>
        <v>0</v>
      </c>
    </row>
    <row r="1694" spans="1:8">
      <c r="A1694" t="str">
        <f>Inv!I1694</f>
        <v>J36938</v>
      </c>
      <c r="B1694">
        <v>3030</v>
      </c>
      <c r="C1694">
        <f>Inv!B1694</f>
        <v>0</v>
      </c>
      <c r="D1694">
        <f>Inv!A1694</f>
        <v>0</v>
      </c>
      <c r="E1694" t="str">
        <f>VLOOKUP($C1694,Inv!$B$3:$J$2003,2,FALSE)</f>
        <v/>
      </c>
      <c r="F1694" t="str">
        <f>VLOOKUP($C1694,Inv!$B$3:$J$2003,5,FALSE)</f>
        <v/>
      </c>
      <c r="G1694" t="str">
        <f>VLOOKUP($C1694,Inv!$B$3:$J$2003,3,FALSE)</f>
        <v/>
      </c>
      <c r="H1694">
        <f ca="1">VLOOKUP($C1694,Inv!$B$3:$J$2003,9,FALSE)</f>
        <v>0</v>
      </c>
    </row>
    <row r="1695" spans="1:8">
      <c r="A1695" t="str">
        <f>Inv!I1695</f>
        <v>J36938</v>
      </c>
      <c r="B1695">
        <v>3030</v>
      </c>
      <c r="C1695">
        <f>Inv!B1695</f>
        <v>0</v>
      </c>
      <c r="D1695">
        <f>Inv!A1695</f>
        <v>0</v>
      </c>
      <c r="E1695" t="str">
        <f>VLOOKUP($C1695,Inv!$B$3:$J$2003,2,FALSE)</f>
        <v/>
      </c>
      <c r="F1695" t="str">
        <f>VLOOKUP($C1695,Inv!$B$3:$J$2003,5,FALSE)</f>
        <v/>
      </c>
      <c r="G1695" t="str">
        <f>VLOOKUP($C1695,Inv!$B$3:$J$2003,3,FALSE)</f>
        <v/>
      </c>
      <c r="H1695">
        <f ca="1">VLOOKUP($C1695,Inv!$B$3:$J$2003,9,FALSE)</f>
        <v>0</v>
      </c>
    </row>
    <row r="1696" spans="1:8">
      <c r="A1696" t="str">
        <f>Inv!I1696</f>
        <v>J36938</v>
      </c>
      <c r="B1696">
        <v>3030</v>
      </c>
      <c r="C1696">
        <f>Inv!B1696</f>
        <v>0</v>
      </c>
      <c r="D1696">
        <f>Inv!A1696</f>
        <v>0</v>
      </c>
      <c r="E1696" t="str">
        <f>VLOOKUP($C1696,Inv!$B$3:$J$2003,2,FALSE)</f>
        <v/>
      </c>
      <c r="F1696" t="str">
        <f>VLOOKUP($C1696,Inv!$B$3:$J$2003,5,FALSE)</f>
        <v/>
      </c>
      <c r="G1696" t="str">
        <f>VLOOKUP($C1696,Inv!$B$3:$J$2003,3,FALSE)</f>
        <v/>
      </c>
      <c r="H1696">
        <f ca="1">VLOOKUP($C1696,Inv!$B$3:$J$2003,9,FALSE)</f>
        <v>0</v>
      </c>
    </row>
    <row r="1697" spans="1:8">
      <c r="A1697" t="str">
        <f>Inv!I1697</f>
        <v>J36938</v>
      </c>
      <c r="B1697">
        <v>3030</v>
      </c>
      <c r="C1697">
        <f>Inv!B1697</f>
        <v>0</v>
      </c>
      <c r="D1697">
        <f>Inv!A1697</f>
        <v>0</v>
      </c>
      <c r="E1697" t="str">
        <f>VLOOKUP($C1697,Inv!$B$3:$J$2003,2,FALSE)</f>
        <v/>
      </c>
      <c r="F1697" t="str">
        <f>VLOOKUP($C1697,Inv!$B$3:$J$2003,5,FALSE)</f>
        <v/>
      </c>
      <c r="G1697" t="str">
        <f>VLOOKUP($C1697,Inv!$B$3:$J$2003,3,FALSE)</f>
        <v/>
      </c>
      <c r="H1697">
        <f ca="1">VLOOKUP($C1697,Inv!$B$3:$J$2003,9,FALSE)</f>
        <v>0</v>
      </c>
    </row>
    <row r="1698" spans="1:8">
      <c r="A1698" t="str">
        <f>Inv!I1698</f>
        <v>J36938</v>
      </c>
      <c r="B1698">
        <v>3030</v>
      </c>
      <c r="C1698">
        <f>Inv!B1698</f>
        <v>0</v>
      </c>
      <c r="D1698">
        <f>Inv!A1698</f>
        <v>0</v>
      </c>
      <c r="E1698" t="str">
        <f>VLOOKUP($C1698,Inv!$B$3:$J$2003,2,FALSE)</f>
        <v/>
      </c>
      <c r="F1698" t="str">
        <f>VLOOKUP($C1698,Inv!$B$3:$J$2003,5,FALSE)</f>
        <v/>
      </c>
      <c r="G1698" t="str">
        <f>VLOOKUP($C1698,Inv!$B$3:$J$2003,3,FALSE)</f>
        <v/>
      </c>
      <c r="H1698">
        <f ca="1">VLOOKUP($C1698,Inv!$B$3:$J$2003,9,FALSE)</f>
        <v>0</v>
      </c>
    </row>
    <row r="1699" spans="1:8">
      <c r="A1699" t="str">
        <f>Inv!I1699</f>
        <v>J36938</v>
      </c>
      <c r="B1699">
        <v>3030</v>
      </c>
      <c r="C1699">
        <f>Inv!B1699</f>
        <v>0</v>
      </c>
      <c r="D1699">
        <f>Inv!A1699</f>
        <v>0</v>
      </c>
      <c r="E1699" t="str">
        <f>VLOOKUP($C1699,Inv!$B$3:$J$2003,2,FALSE)</f>
        <v/>
      </c>
      <c r="F1699" t="str">
        <f>VLOOKUP($C1699,Inv!$B$3:$J$2003,5,FALSE)</f>
        <v/>
      </c>
      <c r="G1699" t="str">
        <f>VLOOKUP($C1699,Inv!$B$3:$J$2003,3,FALSE)</f>
        <v/>
      </c>
      <c r="H1699">
        <f ca="1">VLOOKUP($C1699,Inv!$B$3:$J$2003,9,FALSE)</f>
        <v>0</v>
      </c>
    </row>
    <row r="1700" spans="1:8">
      <c r="A1700" t="str">
        <f>Inv!I1700</f>
        <v>J36938</v>
      </c>
      <c r="B1700">
        <v>3030</v>
      </c>
      <c r="C1700">
        <f>Inv!B1700</f>
        <v>0</v>
      </c>
      <c r="D1700">
        <f>Inv!A1700</f>
        <v>0</v>
      </c>
      <c r="E1700" t="str">
        <f>VLOOKUP($C1700,Inv!$B$3:$J$2003,2,FALSE)</f>
        <v/>
      </c>
      <c r="F1700" t="str">
        <f>VLOOKUP($C1700,Inv!$B$3:$J$2003,5,FALSE)</f>
        <v/>
      </c>
      <c r="G1700" t="str">
        <f>VLOOKUP($C1700,Inv!$B$3:$J$2003,3,FALSE)</f>
        <v/>
      </c>
      <c r="H1700">
        <f ca="1">VLOOKUP($C1700,Inv!$B$3:$J$2003,9,FALSE)</f>
        <v>0</v>
      </c>
    </row>
    <row r="1701" spans="1:8">
      <c r="A1701" t="str">
        <f>Inv!I1701</f>
        <v>J36938</v>
      </c>
      <c r="B1701">
        <v>3030</v>
      </c>
      <c r="C1701">
        <f>Inv!B1701</f>
        <v>0</v>
      </c>
      <c r="D1701">
        <f>Inv!A1701</f>
        <v>0</v>
      </c>
      <c r="E1701" t="str">
        <f>VLOOKUP($C1701,Inv!$B$3:$J$2003,2,FALSE)</f>
        <v/>
      </c>
      <c r="F1701" t="str">
        <f>VLOOKUP($C1701,Inv!$B$3:$J$2003,5,FALSE)</f>
        <v/>
      </c>
      <c r="G1701" t="str">
        <f>VLOOKUP($C1701,Inv!$B$3:$J$2003,3,FALSE)</f>
        <v/>
      </c>
      <c r="H1701">
        <f ca="1">VLOOKUP($C1701,Inv!$B$3:$J$2003,9,FALSE)</f>
        <v>0</v>
      </c>
    </row>
    <row r="1702" spans="1:8">
      <c r="A1702" t="str">
        <f>Inv!I1702</f>
        <v>J36938</v>
      </c>
      <c r="B1702">
        <v>3030</v>
      </c>
      <c r="C1702">
        <f>Inv!B1702</f>
        <v>0</v>
      </c>
      <c r="D1702">
        <f>Inv!A1702</f>
        <v>0</v>
      </c>
      <c r="E1702" t="str">
        <f>VLOOKUP($C1702,Inv!$B$3:$J$2003,2,FALSE)</f>
        <v/>
      </c>
      <c r="F1702" t="str">
        <f>VLOOKUP($C1702,Inv!$B$3:$J$2003,5,FALSE)</f>
        <v/>
      </c>
      <c r="G1702" t="str">
        <f>VLOOKUP($C1702,Inv!$B$3:$J$2003,3,FALSE)</f>
        <v/>
      </c>
      <c r="H1702">
        <f ca="1">VLOOKUP($C1702,Inv!$B$3:$J$2003,9,FALSE)</f>
        <v>0</v>
      </c>
    </row>
    <row r="1703" spans="1:8">
      <c r="A1703" t="str">
        <f>Inv!I1703</f>
        <v>J36938</v>
      </c>
      <c r="B1703">
        <v>3030</v>
      </c>
      <c r="C1703">
        <f>Inv!B1703</f>
        <v>0</v>
      </c>
      <c r="D1703">
        <f>Inv!A1703</f>
        <v>0</v>
      </c>
      <c r="E1703" t="str">
        <f>VLOOKUP($C1703,Inv!$B$3:$J$2003,2,FALSE)</f>
        <v/>
      </c>
      <c r="F1703" t="str">
        <f>VLOOKUP($C1703,Inv!$B$3:$J$2003,5,FALSE)</f>
        <v/>
      </c>
      <c r="G1703" t="str">
        <f>VLOOKUP($C1703,Inv!$B$3:$J$2003,3,FALSE)</f>
        <v/>
      </c>
      <c r="H1703">
        <f ca="1">VLOOKUP($C1703,Inv!$B$3:$J$2003,9,FALSE)</f>
        <v>0</v>
      </c>
    </row>
    <row r="1704" spans="1:8">
      <c r="A1704" t="str">
        <f>Inv!I1704</f>
        <v>J36938</v>
      </c>
      <c r="B1704">
        <v>3030</v>
      </c>
      <c r="C1704">
        <f>Inv!B1704</f>
        <v>0</v>
      </c>
      <c r="D1704">
        <f>Inv!A1704</f>
        <v>0</v>
      </c>
      <c r="E1704" t="str">
        <f>VLOOKUP($C1704,Inv!$B$3:$J$2003,2,FALSE)</f>
        <v/>
      </c>
      <c r="F1704" t="str">
        <f>VLOOKUP($C1704,Inv!$B$3:$J$2003,5,FALSE)</f>
        <v/>
      </c>
      <c r="G1704" t="str">
        <f>VLOOKUP($C1704,Inv!$B$3:$J$2003,3,FALSE)</f>
        <v/>
      </c>
      <c r="H1704">
        <f ca="1">VLOOKUP($C1704,Inv!$B$3:$J$2003,9,FALSE)</f>
        <v>0</v>
      </c>
    </row>
    <row r="1705" spans="1:8">
      <c r="A1705" t="str">
        <f>Inv!I1705</f>
        <v>J36938</v>
      </c>
      <c r="B1705">
        <v>3030</v>
      </c>
      <c r="C1705">
        <f>Inv!B1705</f>
        <v>0</v>
      </c>
      <c r="D1705">
        <f>Inv!A1705</f>
        <v>0</v>
      </c>
      <c r="E1705" t="str">
        <f>VLOOKUP($C1705,Inv!$B$3:$J$2003,2,FALSE)</f>
        <v/>
      </c>
      <c r="F1705" t="str">
        <f>VLOOKUP($C1705,Inv!$B$3:$J$2003,5,FALSE)</f>
        <v/>
      </c>
      <c r="G1705" t="str">
        <f>VLOOKUP($C1705,Inv!$B$3:$J$2003,3,FALSE)</f>
        <v/>
      </c>
      <c r="H1705">
        <f ca="1">VLOOKUP($C1705,Inv!$B$3:$J$2003,9,FALSE)</f>
        <v>0</v>
      </c>
    </row>
    <row r="1706" spans="1:8">
      <c r="A1706" t="str">
        <f>Inv!I1706</f>
        <v>J36938</v>
      </c>
      <c r="B1706">
        <v>3030</v>
      </c>
      <c r="C1706">
        <f>Inv!B1706</f>
        <v>0</v>
      </c>
      <c r="D1706">
        <f>Inv!A1706</f>
        <v>0</v>
      </c>
      <c r="E1706" t="str">
        <f>VLOOKUP($C1706,Inv!$B$3:$J$2003,2,FALSE)</f>
        <v/>
      </c>
      <c r="F1706" t="str">
        <f>VLOOKUP($C1706,Inv!$B$3:$J$2003,5,FALSE)</f>
        <v/>
      </c>
      <c r="G1706" t="str">
        <f>VLOOKUP($C1706,Inv!$B$3:$J$2003,3,FALSE)</f>
        <v/>
      </c>
      <c r="H1706">
        <f ca="1">VLOOKUP($C1706,Inv!$B$3:$J$2003,9,FALSE)</f>
        <v>0</v>
      </c>
    </row>
    <row r="1707" spans="1:8">
      <c r="A1707" t="str">
        <f>Inv!I1707</f>
        <v>J36938</v>
      </c>
      <c r="B1707">
        <v>3030</v>
      </c>
      <c r="C1707">
        <f>Inv!B1707</f>
        <v>0</v>
      </c>
      <c r="D1707">
        <f>Inv!A1707</f>
        <v>0</v>
      </c>
      <c r="E1707" t="str">
        <f>VLOOKUP($C1707,Inv!$B$3:$J$2003,2,FALSE)</f>
        <v/>
      </c>
      <c r="F1707" t="str">
        <f>VLOOKUP($C1707,Inv!$B$3:$J$2003,5,FALSE)</f>
        <v/>
      </c>
      <c r="G1707" t="str">
        <f>VLOOKUP($C1707,Inv!$B$3:$J$2003,3,FALSE)</f>
        <v/>
      </c>
      <c r="H1707">
        <f ca="1">VLOOKUP($C1707,Inv!$B$3:$J$2003,9,FALSE)</f>
        <v>0</v>
      </c>
    </row>
    <row r="1708" spans="1:8">
      <c r="A1708" t="str">
        <f>Inv!I1708</f>
        <v>J36938</v>
      </c>
      <c r="B1708">
        <v>3030</v>
      </c>
      <c r="C1708">
        <f>Inv!B1708</f>
        <v>0</v>
      </c>
      <c r="D1708">
        <f>Inv!A1708</f>
        <v>0</v>
      </c>
      <c r="E1708" t="str">
        <f>VLOOKUP($C1708,Inv!$B$3:$J$2003,2,FALSE)</f>
        <v/>
      </c>
      <c r="F1708" t="str">
        <f>VLOOKUP($C1708,Inv!$B$3:$J$2003,5,FALSE)</f>
        <v/>
      </c>
      <c r="G1708" t="str">
        <f>VLOOKUP($C1708,Inv!$B$3:$J$2003,3,FALSE)</f>
        <v/>
      </c>
      <c r="H1708">
        <f ca="1">VLOOKUP($C1708,Inv!$B$3:$J$2003,9,FALSE)</f>
        <v>0</v>
      </c>
    </row>
    <row r="1709" spans="1:8">
      <c r="A1709" t="str">
        <f>Inv!I1709</f>
        <v>J36938</v>
      </c>
      <c r="B1709">
        <v>3030</v>
      </c>
      <c r="C1709">
        <f>Inv!B1709</f>
        <v>0</v>
      </c>
      <c r="D1709">
        <f>Inv!A1709</f>
        <v>0</v>
      </c>
      <c r="E1709" t="str">
        <f>VLOOKUP($C1709,Inv!$B$3:$J$2003,2,FALSE)</f>
        <v/>
      </c>
      <c r="F1709" t="str">
        <f>VLOOKUP($C1709,Inv!$B$3:$J$2003,5,FALSE)</f>
        <v/>
      </c>
      <c r="G1709" t="str">
        <f>VLOOKUP($C1709,Inv!$B$3:$J$2003,3,FALSE)</f>
        <v/>
      </c>
      <c r="H1709">
        <f ca="1">VLOOKUP($C1709,Inv!$B$3:$J$2003,9,FALSE)</f>
        <v>0</v>
      </c>
    </row>
    <row r="1710" spans="1:8">
      <c r="A1710" t="str">
        <f>Inv!I1710</f>
        <v>J36938</v>
      </c>
      <c r="B1710">
        <v>3030</v>
      </c>
      <c r="C1710">
        <f>Inv!B1710</f>
        <v>0</v>
      </c>
      <c r="D1710">
        <f>Inv!A1710</f>
        <v>0</v>
      </c>
      <c r="E1710" t="str">
        <f>VLOOKUP($C1710,Inv!$B$3:$J$2003,2,FALSE)</f>
        <v/>
      </c>
      <c r="F1710" t="str">
        <f>VLOOKUP($C1710,Inv!$B$3:$J$2003,5,FALSE)</f>
        <v/>
      </c>
      <c r="G1710" t="str">
        <f>VLOOKUP($C1710,Inv!$B$3:$J$2003,3,FALSE)</f>
        <v/>
      </c>
      <c r="H1710">
        <f ca="1">VLOOKUP($C1710,Inv!$B$3:$J$2003,9,FALSE)</f>
        <v>0</v>
      </c>
    </row>
    <row r="1711" spans="1:8">
      <c r="A1711" t="str">
        <f>Inv!I1711</f>
        <v>J36938</v>
      </c>
      <c r="B1711">
        <v>3030</v>
      </c>
      <c r="C1711">
        <f>Inv!B1711</f>
        <v>0</v>
      </c>
      <c r="D1711">
        <f>Inv!A1711</f>
        <v>0</v>
      </c>
      <c r="E1711" t="str">
        <f>VLOOKUP($C1711,Inv!$B$3:$J$2003,2,FALSE)</f>
        <v/>
      </c>
      <c r="F1711" t="str">
        <f>VLOOKUP($C1711,Inv!$B$3:$J$2003,5,FALSE)</f>
        <v/>
      </c>
      <c r="G1711" t="str">
        <f>VLOOKUP($C1711,Inv!$B$3:$J$2003,3,FALSE)</f>
        <v/>
      </c>
      <c r="H1711">
        <f ca="1">VLOOKUP($C1711,Inv!$B$3:$J$2003,9,FALSE)</f>
        <v>0</v>
      </c>
    </row>
    <row r="1712" spans="1:8">
      <c r="A1712" t="str">
        <f>Inv!I1712</f>
        <v>J36938</v>
      </c>
      <c r="B1712">
        <v>3030</v>
      </c>
      <c r="C1712">
        <f>Inv!B1712</f>
        <v>0</v>
      </c>
      <c r="D1712">
        <f>Inv!A1712</f>
        <v>0</v>
      </c>
      <c r="E1712" t="str">
        <f>VLOOKUP($C1712,Inv!$B$3:$J$2003,2,FALSE)</f>
        <v/>
      </c>
      <c r="F1712" t="str">
        <f>VLOOKUP($C1712,Inv!$B$3:$J$2003,5,FALSE)</f>
        <v/>
      </c>
      <c r="G1712" t="str">
        <f>VLOOKUP($C1712,Inv!$B$3:$J$2003,3,FALSE)</f>
        <v/>
      </c>
      <c r="H1712">
        <f ca="1">VLOOKUP($C1712,Inv!$B$3:$J$2003,9,FALSE)</f>
        <v>0</v>
      </c>
    </row>
    <row r="1713" spans="1:8">
      <c r="A1713" t="str">
        <f>Inv!I1713</f>
        <v>J36938</v>
      </c>
      <c r="B1713">
        <v>3030</v>
      </c>
      <c r="C1713">
        <f>Inv!B1713</f>
        <v>0</v>
      </c>
      <c r="D1713">
        <f>Inv!A1713</f>
        <v>0</v>
      </c>
      <c r="E1713" t="str">
        <f>VLOOKUP($C1713,Inv!$B$3:$J$2003,2,FALSE)</f>
        <v/>
      </c>
      <c r="F1713" t="str">
        <f>VLOOKUP($C1713,Inv!$B$3:$J$2003,5,FALSE)</f>
        <v/>
      </c>
      <c r="G1713" t="str">
        <f>VLOOKUP($C1713,Inv!$B$3:$J$2003,3,FALSE)</f>
        <v/>
      </c>
      <c r="H1713">
        <f ca="1">VLOOKUP($C1713,Inv!$B$3:$J$2003,9,FALSE)</f>
        <v>0</v>
      </c>
    </row>
    <row r="1714" spans="1:8">
      <c r="A1714" t="str">
        <f>Inv!I1714</f>
        <v>J36938</v>
      </c>
      <c r="B1714">
        <v>3030</v>
      </c>
      <c r="C1714">
        <f>Inv!B1714</f>
        <v>0</v>
      </c>
      <c r="D1714">
        <f>Inv!A1714</f>
        <v>0</v>
      </c>
      <c r="E1714" t="str">
        <f>VLOOKUP($C1714,Inv!$B$3:$J$2003,2,FALSE)</f>
        <v/>
      </c>
      <c r="F1714" t="str">
        <f>VLOOKUP($C1714,Inv!$B$3:$J$2003,5,FALSE)</f>
        <v/>
      </c>
      <c r="G1714" t="str">
        <f>VLOOKUP($C1714,Inv!$B$3:$J$2003,3,FALSE)</f>
        <v/>
      </c>
      <c r="H1714">
        <f ca="1">VLOOKUP($C1714,Inv!$B$3:$J$2003,9,FALSE)</f>
        <v>0</v>
      </c>
    </row>
    <row r="1715" spans="1:8">
      <c r="A1715" t="str">
        <f>Inv!I1715</f>
        <v>J36938</v>
      </c>
      <c r="B1715">
        <v>3030</v>
      </c>
      <c r="C1715">
        <f>Inv!B1715</f>
        <v>0</v>
      </c>
      <c r="D1715">
        <f>Inv!A1715</f>
        <v>0</v>
      </c>
      <c r="E1715" t="str">
        <f>VLOOKUP($C1715,Inv!$B$3:$J$2003,2,FALSE)</f>
        <v/>
      </c>
      <c r="F1715" t="str">
        <f>VLOOKUP($C1715,Inv!$B$3:$J$2003,5,FALSE)</f>
        <v/>
      </c>
      <c r="G1715" t="str">
        <f>VLOOKUP($C1715,Inv!$B$3:$J$2003,3,FALSE)</f>
        <v/>
      </c>
      <c r="H1715">
        <f ca="1">VLOOKUP($C1715,Inv!$B$3:$J$2003,9,FALSE)</f>
        <v>0</v>
      </c>
    </row>
    <row r="1716" spans="1:8">
      <c r="A1716" t="str">
        <f>Inv!I1716</f>
        <v>J36938</v>
      </c>
      <c r="B1716">
        <v>3030</v>
      </c>
      <c r="C1716">
        <f>Inv!B1716</f>
        <v>0</v>
      </c>
      <c r="D1716">
        <f>Inv!A1716</f>
        <v>0</v>
      </c>
      <c r="E1716" t="str">
        <f>VLOOKUP($C1716,Inv!$B$3:$J$2003,2,FALSE)</f>
        <v/>
      </c>
      <c r="F1716" t="str">
        <f>VLOOKUP($C1716,Inv!$B$3:$J$2003,5,FALSE)</f>
        <v/>
      </c>
      <c r="G1716" t="str">
        <f>VLOOKUP($C1716,Inv!$B$3:$J$2003,3,FALSE)</f>
        <v/>
      </c>
      <c r="H1716">
        <f ca="1">VLOOKUP($C1716,Inv!$B$3:$J$2003,9,FALSE)</f>
        <v>0</v>
      </c>
    </row>
    <row r="1717" spans="1:8">
      <c r="A1717" t="str">
        <f>Inv!I1717</f>
        <v>J36938</v>
      </c>
      <c r="B1717">
        <v>3030</v>
      </c>
      <c r="C1717">
        <f>Inv!B1717</f>
        <v>0</v>
      </c>
      <c r="D1717">
        <f>Inv!A1717</f>
        <v>0</v>
      </c>
      <c r="E1717" t="str">
        <f>VLOOKUP($C1717,Inv!$B$3:$J$2003,2,FALSE)</f>
        <v/>
      </c>
      <c r="F1717" t="str">
        <f>VLOOKUP($C1717,Inv!$B$3:$J$2003,5,FALSE)</f>
        <v/>
      </c>
      <c r="G1717" t="str">
        <f>VLOOKUP($C1717,Inv!$B$3:$J$2003,3,FALSE)</f>
        <v/>
      </c>
      <c r="H1717">
        <f ca="1">VLOOKUP($C1717,Inv!$B$3:$J$2003,9,FALSE)</f>
        <v>0</v>
      </c>
    </row>
    <row r="1718" spans="1:8">
      <c r="A1718" t="str">
        <f>Inv!I1718</f>
        <v>J36938</v>
      </c>
      <c r="B1718">
        <v>3030</v>
      </c>
      <c r="C1718">
        <f>Inv!B1718</f>
        <v>0</v>
      </c>
      <c r="D1718">
        <f>Inv!A1718</f>
        <v>0</v>
      </c>
      <c r="E1718" t="str">
        <f>VLOOKUP($C1718,Inv!$B$3:$J$2003,2,FALSE)</f>
        <v/>
      </c>
      <c r="F1718" t="str">
        <f>VLOOKUP($C1718,Inv!$B$3:$J$2003,5,FALSE)</f>
        <v/>
      </c>
      <c r="G1718" t="str">
        <f>VLOOKUP($C1718,Inv!$B$3:$J$2003,3,FALSE)</f>
        <v/>
      </c>
      <c r="H1718">
        <f ca="1">VLOOKUP($C1718,Inv!$B$3:$J$2003,9,FALSE)</f>
        <v>0</v>
      </c>
    </row>
    <row r="1719" spans="1:8">
      <c r="A1719" t="str">
        <f>Inv!I1719</f>
        <v>J36938</v>
      </c>
      <c r="B1719">
        <v>3030</v>
      </c>
      <c r="C1719">
        <f>Inv!B1719</f>
        <v>0</v>
      </c>
      <c r="D1719">
        <f>Inv!A1719</f>
        <v>0</v>
      </c>
      <c r="E1719" t="str">
        <f>VLOOKUP($C1719,Inv!$B$3:$J$2003,2,FALSE)</f>
        <v/>
      </c>
      <c r="F1719" t="str">
        <f>VLOOKUP($C1719,Inv!$B$3:$J$2003,5,FALSE)</f>
        <v/>
      </c>
      <c r="G1719" t="str">
        <f>VLOOKUP($C1719,Inv!$B$3:$J$2003,3,FALSE)</f>
        <v/>
      </c>
      <c r="H1719">
        <f ca="1">VLOOKUP($C1719,Inv!$B$3:$J$2003,9,FALSE)</f>
        <v>0</v>
      </c>
    </row>
    <row r="1720" spans="1:8">
      <c r="A1720" t="str">
        <f>Inv!I1720</f>
        <v>J36938</v>
      </c>
      <c r="B1720">
        <v>3030</v>
      </c>
      <c r="C1720">
        <f>Inv!B1720</f>
        <v>0</v>
      </c>
      <c r="D1720">
        <f>Inv!A1720</f>
        <v>0</v>
      </c>
      <c r="E1720" t="str">
        <f>VLOOKUP($C1720,Inv!$B$3:$J$2003,2,FALSE)</f>
        <v/>
      </c>
      <c r="F1720" t="str">
        <f>VLOOKUP($C1720,Inv!$B$3:$J$2003,5,FALSE)</f>
        <v/>
      </c>
      <c r="G1720" t="str">
        <f>VLOOKUP($C1720,Inv!$B$3:$J$2003,3,FALSE)</f>
        <v/>
      </c>
      <c r="H1720">
        <f ca="1">VLOOKUP($C1720,Inv!$B$3:$J$2003,9,FALSE)</f>
        <v>0</v>
      </c>
    </row>
    <row r="1721" spans="1:8">
      <c r="A1721" t="str">
        <f>Inv!I1721</f>
        <v>J36938</v>
      </c>
      <c r="B1721">
        <v>3030</v>
      </c>
      <c r="C1721">
        <f>Inv!B1721</f>
        <v>0</v>
      </c>
      <c r="D1721">
        <f>Inv!A1721</f>
        <v>0</v>
      </c>
      <c r="E1721" t="str">
        <f>VLOOKUP($C1721,Inv!$B$3:$J$2003,2,FALSE)</f>
        <v/>
      </c>
      <c r="F1721" t="str">
        <f>VLOOKUP($C1721,Inv!$B$3:$J$2003,5,FALSE)</f>
        <v/>
      </c>
      <c r="G1721" t="str">
        <f>VLOOKUP($C1721,Inv!$B$3:$J$2003,3,FALSE)</f>
        <v/>
      </c>
      <c r="H1721">
        <f ca="1">VLOOKUP($C1721,Inv!$B$3:$J$2003,9,FALSE)</f>
        <v>0</v>
      </c>
    </row>
    <row r="1722" spans="1:8">
      <c r="A1722" t="str">
        <f>Inv!I1722</f>
        <v>J36938</v>
      </c>
      <c r="B1722">
        <v>3030</v>
      </c>
      <c r="C1722">
        <f>Inv!B1722</f>
        <v>0</v>
      </c>
      <c r="D1722">
        <f>Inv!A1722</f>
        <v>0</v>
      </c>
      <c r="E1722" t="str">
        <f>VLOOKUP($C1722,Inv!$B$3:$J$2003,2,FALSE)</f>
        <v/>
      </c>
      <c r="F1722" t="str">
        <f>VLOOKUP($C1722,Inv!$B$3:$J$2003,5,FALSE)</f>
        <v/>
      </c>
      <c r="G1722" t="str">
        <f>VLOOKUP($C1722,Inv!$B$3:$J$2003,3,FALSE)</f>
        <v/>
      </c>
      <c r="H1722">
        <f ca="1">VLOOKUP($C1722,Inv!$B$3:$J$2003,9,FALSE)</f>
        <v>0</v>
      </c>
    </row>
    <row r="1723" spans="1:8">
      <c r="A1723" t="str">
        <f>Inv!I1723</f>
        <v>J36938</v>
      </c>
      <c r="B1723">
        <v>3030</v>
      </c>
      <c r="C1723">
        <f>Inv!B1723</f>
        <v>0</v>
      </c>
      <c r="D1723">
        <f>Inv!A1723</f>
        <v>0</v>
      </c>
      <c r="E1723" t="str">
        <f>VLOOKUP($C1723,Inv!$B$3:$J$2003,2,FALSE)</f>
        <v/>
      </c>
      <c r="F1723" t="str">
        <f>VLOOKUP($C1723,Inv!$B$3:$J$2003,5,FALSE)</f>
        <v/>
      </c>
      <c r="G1723" t="str">
        <f>VLOOKUP($C1723,Inv!$B$3:$J$2003,3,FALSE)</f>
        <v/>
      </c>
      <c r="H1723">
        <f ca="1">VLOOKUP($C1723,Inv!$B$3:$J$2003,9,FALSE)</f>
        <v>0</v>
      </c>
    </row>
    <row r="1724" spans="1:8">
      <c r="A1724" t="str">
        <f>Inv!I1724</f>
        <v>J36938</v>
      </c>
      <c r="B1724">
        <v>3030</v>
      </c>
      <c r="C1724">
        <f>Inv!B1724</f>
        <v>0</v>
      </c>
      <c r="D1724">
        <f>Inv!A1724</f>
        <v>0</v>
      </c>
      <c r="E1724" t="str">
        <f>VLOOKUP($C1724,Inv!$B$3:$J$2003,2,FALSE)</f>
        <v/>
      </c>
      <c r="F1724" t="str">
        <f>VLOOKUP($C1724,Inv!$B$3:$J$2003,5,FALSE)</f>
        <v/>
      </c>
      <c r="G1724" t="str">
        <f>VLOOKUP($C1724,Inv!$B$3:$J$2003,3,FALSE)</f>
        <v/>
      </c>
      <c r="H1724">
        <f ca="1">VLOOKUP($C1724,Inv!$B$3:$J$2003,9,FALSE)</f>
        <v>0</v>
      </c>
    </row>
    <row r="1725" spans="1:8">
      <c r="A1725" t="str">
        <f>Inv!I1725</f>
        <v>J36938</v>
      </c>
      <c r="B1725">
        <v>3030</v>
      </c>
      <c r="C1725">
        <f>Inv!B1725</f>
        <v>0</v>
      </c>
      <c r="D1725">
        <f>Inv!A1725</f>
        <v>0</v>
      </c>
      <c r="E1725" t="str">
        <f>VLOOKUP($C1725,Inv!$B$3:$J$2003,2,FALSE)</f>
        <v/>
      </c>
      <c r="F1725" t="str">
        <f>VLOOKUP($C1725,Inv!$B$3:$J$2003,5,FALSE)</f>
        <v/>
      </c>
      <c r="G1725" t="str">
        <f>VLOOKUP($C1725,Inv!$B$3:$J$2003,3,FALSE)</f>
        <v/>
      </c>
      <c r="H1725">
        <f ca="1">VLOOKUP($C1725,Inv!$B$3:$J$2003,9,FALSE)</f>
        <v>0</v>
      </c>
    </row>
    <row r="1726" spans="1:8">
      <c r="A1726" t="str">
        <f>Inv!I1726</f>
        <v>J36938</v>
      </c>
      <c r="B1726">
        <v>3030</v>
      </c>
      <c r="C1726">
        <f>Inv!B1726</f>
        <v>0</v>
      </c>
      <c r="D1726">
        <f>Inv!A1726</f>
        <v>0</v>
      </c>
      <c r="E1726" t="str">
        <f>VLOOKUP($C1726,Inv!$B$3:$J$2003,2,FALSE)</f>
        <v/>
      </c>
      <c r="F1726" t="str">
        <f>VLOOKUP($C1726,Inv!$B$3:$J$2003,5,FALSE)</f>
        <v/>
      </c>
      <c r="G1726" t="str">
        <f>VLOOKUP($C1726,Inv!$B$3:$J$2003,3,FALSE)</f>
        <v/>
      </c>
      <c r="H1726">
        <f ca="1">VLOOKUP($C1726,Inv!$B$3:$J$2003,9,FALSE)</f>
        <v>0</v>
      </c>
    </row>
    <row r="1727" spans="1:8">
      <c r="A1727" t="str">
        <f>Inv!I1727</f>
        <v>J36938</v>
      </c>
      <c r="B1727">
        <v>3030</v>
      </c>
      <c r="C1727">
        <f>Inv!B1727</f>
        <v>0</v>
      </c>
      <c r="D1727">
        <f>Inv!A1727</f>
        <v>0</v>
      </c>
      <c r="E1727" t="str">
        <f>VLOOKUP($C1727,Inv!$B$3:$J$2003,2,FALSE)</f>
        <v/>
      </c>
      <c r="F1727" t="str">
        <f>VLOOKUP($C1727,Inv!$B$3:$J$2003,5,FALSE)</f>
        <v/>
      </c>
      <c r="G1727" t="str">
        <f>VLOOKUP($C1727,Inv!$B$3:$J$2003,3,FALSE)</f>
        <v/>
      </c>
      <c r="H1727">
        <f ca="1">VLOOKUP($C1727,Inv!$B$3:$J$2003,9,FALSE)</f>
        <v>0</v>
      </c>
    </row>
    <row r="1728" spans="1:8">
      <c r="A1728" t="str">
        <f>Inv!I1728</f>
        <v>J36938</v>
      </c>
      <c r="B1728">
        <v>3030</v>
      </c>
      <c r="C1728">
        <f>Inv!B1728</f>
        <v>0</v>
      </c>
      <c r="D1728">
        <f>Inv!A1728</f>
        <v>0</v>
      </c>
      <c r="E1728" t="str">
        <f>VLOOKUP($C1728,Inv!$B$3:$J$2003,2,FALSE)</f>
        <v/>
      </c>
      <c r="F1728" t="str">
        <f>VLOOKUP($C1728,Inv!$B$3:$J$2003,5,FALSE)</f>
        <v/>
      </c>
      <c r="G1728" t="str">
        <f>VLOOKUP($C1728,Inv!$B$3:$J$2003,3,FALSE)</f>
        <v/>
      </c>
      <c r="H1728">
        <f ca="1">VLOOKUP($C1728,Inv!$B$3:$J$2003,9,FALSE)</f>
        <v>0</v>
      </c>
    </row>
    <row r="1729" spans="1:8">
      <c r="A1729" t="str">
        <f>Inv!I1729</f>
        <v>J36938</v>
      </c>
      <c r="B1729">
        <v>3030</v>
      </c>
      <c r="C1729">
        <f>Inv!B1729</f>
        <v>0</v>
      </c>
      <c r="D1729">
        <f>Inv!A1729</f>
        <v>0</v>
      </c>
      <c r="E1729" t="str">
        <f>VLOOKUP($C1729,Inv!$B$3:$J$2003,2,FALSE)</f>
        <v/>
      </c>
      <c r="F1729" t="str">
        <f>VLOOKUP($C1729,Inv!$B$3:$J$2003,5,FALSE)</f>
        <v/>
      </c>
      <c r="G1729" t="str">
        <f>VLOOKUP($C1729,Inv!$B$3:$J$2003,3,FALSE)</f>
        <v/>
      </c>
      <c r="H1729">
        <f ca="1">VLOOKUP($C1729,Inv!$B$3:$J$2003,9,FALSE)</f>
        <v>0</v>
      </c>
    </row>
    <row r="1730" spans="1:8">
      <c r="A1730" t="str">
        <f>Inv!I1730</f>
        <v>J36938</v>
      </c>
      <c r="B1730">
        <v>3030</v>
      </c>
      <c r="C1730">
        <f>Inv!B1730</f>
        <v>0</v>
      </c>
      <c r="D1730">
        <f>Inv!A1730</f>
        <v>0</v>
      </c>
      <c r="E1730" t="str">
        <f>VLOOKUP($C1730,Inv!$B$3:$J$2003,2,FALSE)</f>
        <v/>
      </c>
      <c r="F1730" t="str">
        <f>VLOOKUP($C1730,Inv!$B$3:$J$2003,5,FALSE)</f>
        <v/>
      </c>
      <c r="G1730" t="str">
        <f>VLOOKUP($C1730,Inv!$B$3:$J$2003,3,FALSE)</f>
        <v/>
      </c>
      <c r="H1730">
        <f ca="1">VLOOKUP($C1730,Inv!$B$3:$J$2003,9,FALSE)</f>
        <v>0</v>
      </c>
    </row>
    <row r="1731" spans="1:8">
      <c r="A1731" t="str">
        <f>Inv!I1731</f>
        <v>J36938</v>
      </c>
      <c r="B1731">
        <v>3030</v>
      </c>
      <c r="C1731">
        <f>Inv!B1731</f>
        <v>0</v>
      </c>
      <c r="D1731">
        <f>Inv!A1731</f>
        <v>0</v>
      </c>
      <c r="E1731" t="str">
        <f>VLOOKUP($C1731,Inv!$B$3:$J$2003,2,FALSE)</f>
        <v/>
      </c>
      <c r="F1731" t="str">
        <f>VLOOKUP($C1731,Inv!$B$3:$J$2003,5,FALSE)</f>
        <v/>
      </c>
      <c r="G1731" t="str">
        <f>VLOOKUP($C1731,Inv!$B$3:$J$2003,3,FALSE)</f>
        <v/>
      </c>
      <c r="H1731">
        <f ca="1">VLOOKUP($C1731,Inv!$B$3:$J$2003,9,FALSE)</f>
        <v>0</v>
      </c>
    </row>
    <row r="1732" spans="1:8">
      <c r="A1732" t="str">
        <f>Inv!I1732</f>
        <v>J36938</v>
      </c>
      <c r="B1732">
        <v>3030</v>
      </c>
      <c r="C1732">
        <f>Inv!B1732</f>
        <v>0</v>
      </c>
      <c r="D1732">
        <f>Inv!A1732</f>
        <v>0</v>
      </c>
      <c r="E1732" t="str">
        <f>VLOOKUP($C1732,Inv!$B$3:$J$2003,2,FALSE)</f>
        <v/>
      </c>
      <c r="F1732" t="str">
        <f>VLOOKUP($C1732,Inv!$B$3:$J$2003,5,FALSE)</f>
        <v/>
      </c>
      <c r="G1732" t="str">
        <f>VLOOKUP($C1732,Inv!$B$3:$J$2003,3,FALSE)</f>
        <v/>
      </c>
      <c r="H1732">
        <f ca="1">VLOOKUP($C1732,Inv!$B$3:$J$2003,9,FALSE)</f>
        <v>0</v>
      </c>
    </row>
    <row r="1733" spans="1:8">
      <c r="A1733" t="str">
        <f>Inv!I1733</f>
        <v>J36938</v>
      </c>
      <c r="B1733">
        <v>3030</v>
      </c>
      <c r="C1733">
        <f>Inv!B1733</f>
        <v>0</v>
      </c>
      <c r="D1733">
        <f>Inv!A1733</f>
        <v>0</v>
      </c>
      <c r="E1733" t="str">
        <f>VLOOKUP($C1733,Inv!$B$3:$J$2003,2,FALSE)</f>
        <v/>
      </c>
      <c r="F1733" t="str">
        <f>VLOOKUP($C1733,Inv!$B$3:$J$2003,5,FALSE)</f>
        <v/>
      </c>
      <c r="G1733" t="str">
        <f>VLOOKUP($C1733,Inv!$B$3:$J$2003,3,FALSE)</f>
        <v/>
      </c>
      <c r="H1733">
        <f ca="1">VLOOKUP($C1733,Inv!$B$3:$J$2003,9,FALSE)</f>
        <v>0</v>
      </c>
    </row>
    <row r="1734" spans="1:8">
      <c r="A1734" t="str">
        <f>Inv!I1734</f>
        <v>J36938</v>
      </c>
      <c r="B1734">
        <v>3030</v>
      </c>
      <c r="C1734">
        <f>Inv!B1734</f>
        <v>0</v>
      </c>
      <c r="D1734">
        <f>Inv!A1734</f>
        <v>0</v>
      </c>
      <c r="E1734" t="str">
        <f>VLOOKUP($C1734,Inv!$B$3:$J$2003,2,FALSE)</f>
        <v/>
      </c>
      <c r="F1734" t="str">
        <f>VLOOKUP($C1734,Inv!$B$3:$J$2003,5,FALSE)</f>
        <v/>
      </c>
      <c r="G1734" t="str">
        <f>VLOOKUP($C1734,Inv!$B$3:$J$2003,3,FALSE)</f>
        <v/>
      </c>
      <c r="H1734">
        <f ca="1">VLOOKUP($C1734,Inv!$B$3:$J$2003,9,FALSE)</f>
        <v>0</v>
      </c>
    </row>
    <row r="1735" spans="1:8">
      <c r="A1735" t="str">
        <f>Inv!I1735</f>
        <v>J36938</v>
      </c>
      <c r="B1735">
        <v>3030</v>
      </c>
      <c r="C1735">
        <f>Inv!B1735</f>
        <v>0</v>
      </c>
      <c r="D1735">
        <f>Inv!A1735</f>
        <v>0</v>
      </c>
      <c r="E1735" t="str">
        <f>VLOOKUP($C1735,Inv!$B$3:$J$2003,2,FALSE)</f>
        <v/>
      </c>
      <c r="F1735" t="str">
        <f>VLOOKUP($C1735,Inv!$B$3:$J$2003,5,FALSE)</f>
        <v/>
      </c>
      <c r="G1735" t="str">
        <f>VLOOKUP($C1735,Inv!$B$3:$J$2003,3,FALSE)</f>
        <v/>
      </c>
      <c r="H1735">
        <f ca="1">VLOOKUP($C1735,Inv!$B$3:$J$2003,9,FALSE)</f>
        <v>0</v>
      </c>
    </row>
    <row r="1736" spans="1:8">
      <c r="A1736" t="str">
        <f>Inv!I1736</f>
        <v>J36938</v>
      </c>
      <c r="B1736">
        <v>3030</v>
      </c>
      <c r="C1736">
        <f>Inv!B1736</f>
        <v>0</v>
      </c>
      <c r="D1736">
        <f>Inv!A1736</f>
        <v>0</v>
      </c>
      <c r="E1736" t="str">
        <f>VLOOKUP($C1736,Inv!$B$3:$J$2003,2,FALSE)</f>
        <v/>
      </c>
      <c r="F1736" t="str">
        <f>VLOOKUP($C1736,Inv!$B$3:$J$2003,5,FALSE)</f>
        <v/>
      </c>
      <c r="G1736" t="str">
        <f>VLOOKUP($C1736,Inv!$B$3:$J$2003,3,FALSE)</f>
        <v/>
      </c>
      <c r="H1736">
        <f ca="1">VLOOKUP($C1736,Inv!$B$3:$J$2003,9,FALSE)</f>
        <v>0</v>
      </c>
    </row>
    <row r="1737" spans="1:8">
      <c r="A1737" t="str">
        <f>Inv!I1737</f>
        <v>J36938</v>
      </c>
      <c r="B1737">
        <v>3030</v>
      </c>
      <c r="C1737">
        <f>Inv!B1737</f>
        <v>0</v>
      </c>
      <c r="D1737">
        <f>Inv!A1737</f>
        <v>0</v>
      </c>
      <c r="E1737" t="str">
        <f>VLOOKUP($C1737,Inv!$B$3:$J$2003,2,FALSE)</f>
        <v/>
      </c>
      <c r="F1737" t="str">
        <f>VLOOKUP($C1737,Inv!$B$3:$J$2003,5,FALSE)</f>
        <v/>
      </c>
      <c r="G1737" t="str">
        <f>VLOOKUP($C1737,Inv!$B$3:$J$2003,3,FALSE)</f>
        <v/>
      </c>
      <c r="H1737">
        <f ca="1">VLOOKUP($C1737,Inv!$B$3:$J$2003,9,FALSE)</f>
        <v>0</v>
      </c>
    </row>
    <row r="1738" spans="1:8">
      <c r="A1738" t="str">
        <f>Inv!I1738</f>
        <v>J36938</v>
      </c>
      <c r="B1738">
        <v>3030</v>
      </c>
      <c r="C1738">
        <f>Inv!B1738</f>
        <v>0</v>
      </c>
      <c r="D1738">
        <f>Inv!A1738</f>
        <v>0</v>
      </c>
      <c r="E1738" t="str">
        <f>VLOOKUP($C1738,Inv!$B$3:$J$2003,2,FALSE)</f>
        <v/>
      </c>
      <c r="F1738" t="str">
        <f>VLOOKUP($C1738,Inv!$B$3:$J$2003,5,FALSE)</f>
        <v/>
      </c>
      <c r="G1738" t="str">
        <f>VLOOKUP($C1738,Inv!$B$3:$J$2003,3,FALSE)</f>
        <v/>
      </c>
      <c r="H1738">
        <f ca="1">VLOOKUP($C1738,Inv!$B$3:$J$2003,9,FALSE)</f>
        <v>0</v>
      </c>
    </row>
    <row r="1739" spans="1:8">
      <c r="A1739" t="str">
        <f>Inv!I1739</f>
        <v>J36938</v>
      </c>
      <c r="B1739">
        <v>3030</v>
      </c>
      <c r="C1739">
        <f>Inv!B1739</f>
        <v>0</v>
      </c>
      <c r="D1739">
        <f>Inv!A1739</f>
        <v>0</v>
      </c>
      <c r="E1739" t="str">
        <f>VLOOKUP($C1739,Inv!$B$3:$J$2003,2,FALSE)</f>
        <v/>
      </c>
      <c r="F1739" t="str">
        <f>VLOOKUP($C1739,Inv!$B$3:$J$2003,5,FALSE)</f>
        <v/>
      </c>
      <c r="G1739" t="str">
        <f>VLOOKUP($C1739,Inv!$B$3:$J$2003,3,FALSE)</f>
        <v/>
      </c>
      <c r="H1739">
        <f ca="1">VLOOKUP($C1739,Inv!$B$3:$J$2003,9,FALSE)</f>
        <v>0</v>
      </c>
    </row>
    <row r="1740" spans="1:8">
      <c r="A1740" t="str">
        <f>Inv!I1740</f>
        <v>J36938</v>
      </c>
      <c r="B1740">
        <v>3030</v>
      </c>
      <c r="C1740">
        <f>Inv!B1740</f>
        <v>0</v>
      </c>
      <c r="D1740">
        <f>Inv!A1740</f>
        <v>0</v>
      </c>
      <c r="E1740" t="str">
        <f>VLOOKUP($C1740,Inv!$B$3:$J$2003,2,FALSE)</f>
        <v/>
      </c>
      <c r="F1740" t="str">
        <f>VLOOKUP($C1740,Inv!$B$3:$J$2003,5,FALSE)</f>
        <v/>
      </c>
      <c r="G1740" t="str">
        <f>VLOOKUP($C1740,Inv!$B$3:$J$2003,3,FALSE)</f>
        <v/>
      </c>
      <c r="H1740">
        <f ca="1">VLOOKUP($C1740,Inv!$B$3:$J$2003,9,FALSE)</f>
        <v>0</v>
      </c>
    </row>
    <row r="1741" spans="1:8">
      <c r="A1741" t="str">
        <f>Inv!I1741</f>
        <v>J36938</v>
      </c>
      <c r="B1741">
        <v>3030</v>
      </c>
      <c r="C1741">
        <f>Inv!B1741</f>
        <v>0</v>
      </c>
      <c r="D1741">
        <f>Inv!A1741</f>
        <v>0</v>
      </c>
      <c r="E1741" t="str">
        <f>VLOOKUP($C1741,Inv!$B$3:$J$2003,2,FALSE)</f>
        <v/>
      </c>
      <c r="F1741" t="str">
        <f>VLOOKUP($C1741,Inv!$B$3:$J$2003,5,FALSE)</f>
        <v/>
      </c>
      <c r="G1741" t="str">
        <f>VLOOKUP($C1741,Inv!$B$3:$J$2003,3,FALSE)</f>
        <v/>
      </c>
      <c r="H1741">
        <f ca="1">VLOOKUP($C1741,Inv!$B$3:$J$2003,9,FALSE)</f>
        <v>0</v>
      </c>
    </row>
    <row r="1742" spans="1:8">
      <c r="A1742" t="str">
        <f>Inv!I1742</f>
        <v>J36938</v>
      </c>
      <c r="B1742">
        <v>3030</v>
      </c>
      <c r="C1742">
        <f>Inv!B1742</f>
        <v>0</v>
      </c>
      <c r="D1742">
        <f>Inv!A1742</f>
        <v>0</v>
      </c>
      <c r="E1742" t="str">
        <f>VLOOKUP($C1742,Inv!$B$3:$J$2003,2,FALSE)</f>
        <v/>
      </c>
      <c r="F1742" t="str">
        <f>VLOOKUP($C1742,Inv!$B$3:$J$2003,5,FALSE)</f>
        <v/>
      </c>
      <c r="G1742" t="str">
        <f>VLOOKUP($C1742,Inv!$B$3:$J$2003,3,FALSE)</f>
        <v/>
      </c>
      <c r="H1742">
        <f ca="1">VLOOKUP($C1742,Inv!$B$3:$J$2003,9,FALSE)</f>
        <v>0</v>
      </c>
    </row>
    <row r="1743" spans="1:8">
      <c r="A1743" t="str">
        <f>Inv!I1743</f>
        <v>J36938</v>
      </c>
      <c r="B1743">
        <v>3030</v>
      </c>
      <c r="C1743">
        <f>Inv!B1743</f>
        <v>0</v>
      </c>
      <c r="D1743">
        <f>Inv!A1743</f>
        <v>0</v>
      </c>
      <c r="E1743" t="str">
        <f>VLOOKUP($C1743,Inv!$B$3:$J$2003,2,FALSE)</f>
        <v/>
      </c>
      <c r="F1743" t="str">
        <f>VLOOKUP($C1743,Inv!$B$3:$J$2003,5,FALSE)</f>
        <v/>
      </c>
      <c r="G1743" t="str">
        <f>VLOOKUP($C1743,Inv!$B$3:$J$2003,3,FALSE)</f>
        <v/>
      </c>
      <c r="H1743">
        <f ca="1">VLOOKUP($C1743,Inv!$B$3:$J$2003,9,FALSE)</f>
        <v>0</v>
      </c>
    </row>
    <row r="1744" spans="1:8">
      <c r="A1744" t="str">
        <f>Inv!I1744</f>
        <v>J36938</v>
      </c>
      <c r="B1744">
        <v>3030</v>
      </c>
      <c r="C1744">
        <f>Inv!B1744</f>
        <v>0</v>
      </c>
      <c r="D1744">
        <f>Inv!A1744</f>
        <v>0</v>
      </c>
      <c r="E1744" t="str">
        <f>VLOOKUP($C1744,Inv!$B$3:$J$2003,2,FALSE)</f>
        <v/>
      </c>
      <c r="F1744" t="str">
        <f>VLOOKUP($C1744,Inv!$B$3:$J$2003,5,FALSE)</f>
        <v/>
      </c>
      <c r="G1744" t="str">
        <f>VLOOKUP($C1744,Inv!$B$3:$J$2003,3,FALSE)</f>
        <v/>
      </c>
      <c r="H1744">
        <f ca="1">VLOOKUP($C1744,Inv!$B$3:$J$2003,9,FALSE)</f>
        <v>0</v>
      </c>
    </row>
    <row r="1745" spans="1:8">
      <c r="A1745" t="str">
        <f>Inv!I1745</f>
        <v>J36938</v>
      </c>
      <c r="B1745">
        <v>3030</v>
      </c>
      <c r="C1745">
        <f>Inv!B1745</f>
        <v>0</v>
      </c>
      <c r="D1745">
        <f>Inv!A1745</f>
        <v>0</v>
      </c>
      <c r="E1745" t="str">
        <f>VLOOKUP($C1745,Inv!$B$3:$J$2003,2,FALSE)</f>
        <v/>
      </c>
      <c r="F1745" t="str">
        <f>VLOOKUP($C1745,Inv!$B$3:$J$2003,5,FALSE)</f>
        <v/>
      </c>
      <c r="G1745" t="str">
        <f>VLOOKUP($C1745,Inv!$B$3:$J$2003,3,FALSE)</f>
        <v/>
      </c>
      <c r="H1745">
        <f ca="1">VLOOKUP($C1745,Inv!$B$3:$J$2003,9,FALSE)</f>
        <v>0</v>
      </c>
    </row>
    <row r="1746" spans="1:8">
      <c r="A1746" t="str">
        <f>Inv!I1746</f>
        <v>J36938</v>
      </c>
      <c r="B1746">
        <v>3030</v>
      </c>
      <c r="C1746">
        <f>Inv!B1746</f>
        <v>0</v>
      </c>
      <c r="D1746">
        <f>Inv!A1746</f>
        <v>0</v>
      </c>
      <c r="E1746" t="str">
        <f>VLOOKUP($C1746,Inv!$B$3:$J$2003,2,FALSE)</f>
        <v/>
      </c>
      <c r="F1746" t="str">
        <f>VLOOKUP($C1746,Inv!$B$3:$J$2003,5,FALSE)</f>
        <v/>
      </c>
      <c r="G1746" t="str">
        <f>VLOOKUP($C1746,Inv!$B$3:$J$2003,3,FALSE)</f>
        <v/>
      </c>
      <c r="H1746">
        <f ca="1">VLOOKUP($C1746,Inv!$B$3:$J$2003,9,FALSE)</f>
        <v>0</v>
      </c>
    </row>
    <row r="1747" spans="1:8">
      <c r="A1747" t="str">
        <f>Inv!I1747</f>
        <v>J36938</v>
      </c>
      <c r="B1747">
        <v>3030</v>
      </c>
      <c r="C1747">
        <f>Inv!B1747</f>
        <v>0</v>
      </c>
      <c r="D1747">
        <f>Inv!A1747</f>
        <v>0</v>
      </c>
      <c r="E1747" t="str">
        <f>VLOOKUP($C1747,Inv!$B$3:$J$2003,2,FALSE)</f>
        <v/>
      </c>
      <c r="F1747" t="str">
        <f>VLOOKUP($C1747,Inv!$B$3:$J$2003,5,FALSE)</f>
        <v/>
      </c>
      <c r="G1747" t="str">
        <f>VLOOKUP($C1747,Inv!$B$3:$J$2003,3,FALSE)</f>
        <v/>
      </c>
      <c r="H1747">
        <f ca="1">VLOOKUP($C1747,Inv!$B$3:$J$2003,9,FALSE)</f>
        <v>0</v>
      </c>
    </row>
    <row r="1748" spans="1:8">
      <c r="A1748" t="str">
        <f>Inv!I1748</f>
        <v>J36938</v>
      </c>
      <c r="B1748">
        <v>3030</v>
      </c>
      <c r="C1748">
        <f>Inv!B1748</f>
        <v>0</v>
      </c>
      <c r="D1748">
        <f>Inv!A1748</f>
        <v>0</v>
      </c>
      <c r="E1748" t="str">
        <f>VLOOKUP($C1748,Inv!$B$3:$J$2003,2,FALSE)</f>
        <v/>
      </c>
      <c r="F1748" t="str">
        <f>VLOOKUP($C1748,Inv!$B$3:$J$2003,5,FALSE)</f>
        <v/>
      </c>
      <c r="G1748" t="str">
        <f>VLOOKUP($C1748,Inv!$B$3:$J$2003,3,FALSE)</f>
        <v/>
      </c>
      <c r="H1748">
        <f ca="1">VLOOKUP($C1748,Inv!$B$3:$J$2003,9,FALSE)</f>
        <v>0</v>
      </c>
    </row>
    <row r="1749" spans="1:8">
      <c r="A1749" t="str">
        <f>Inv!I1749</f>
        <v>J36938</v>
      </c>
      <c r="B1749">
        <v>3030</v>
      </c>
      <c r="C1749">
        <f>Inv!B1749</f>
        <v>0</v>
      </c>
      <c r="D1749">
        <f>Inv!A1749</f>
        <v>0</v>
      </c>
      <c r="E1749" t="str">
        <f>VLOOKUP($C1749,Inv!$B$3:$J$2003,2,FALSE)</f>
        <v/>
      </c>
      <c r="F1749" t="str">
        <f>VLOOKUP($C1749,Inv!$B$3:$J$2003,5,FALSE)</f>
        <v/>
      </c>
      <c r="G1749" t="str">
        <f>VLOOKUP($C1749,Inv!$B$3:$J$2003,3,FALSE)</f>
        <v/>
      </c>
      <c r="H1749">
        <f ca="1">VLOOKUP($C1749,Inv!$B$3:$J$2003,9,FALSE)</f>
        <v>0</v>
      </c>
    </row>
    <row r="1750" spans="1:8">
      <c r="A1750" t="str">
        <f>Inv!I1750</f>
        <v>J36938</v>
      </c>
      <c r="B1750">
        <v>3030</v>
      </c>
      <c r="C1750">
        <f>Inv!B1750</f>
        <v>0</v>
      </c>
      <c r="D1750">
        <f>Inv!A1750</f>
        <v>0</v>
      </c>
      <c r="E1750" t="str">
        <f>VLOOKUP($C1750,Inv!$B$3:$J$2003,2,FALSE)</f>
        <v/>
      </c>
      <c r="F1750" t="str">
        <f>VLOOKUP($C1750,Inv!$B$3:$J$2003,5,FALSE)</f>
        <v/>
      </c>
      <c r="G1750" t="str">
        <f>VLOOKUP($C1750,Inv!$B$3:$J$2003,3,FALSE)</f>
        <v/>
      </c>
      <c r="H1750">
        <f ca="1">VLOOKUP($C1750,Inv!$B$3:$J$2003,9,FALSE)</f>
        <v>0</v>
      </c>
    </row>
    <row r="1751" spans="1:8">
      <c r="A1751" t="str">
        <f>Inv!I1751</f>
        <v>J36938</v>
      </c>
      <c r="B1751">
        <v>3030</v>
      </c>
      <c r="C1751">
        <f>Inv!B1751</f>
        <v>0</v>
      </c>
      <c r="D1751">
        <f>Inv!A1751</f>
        <v>0</v>
      </c>
      <c r="E1751" t="str">
        <f>VLOOKUP($C1751,Inv!$B$3:$J$2003,2,FALSE)</f>
        <v/>
      </c>
      <c r="F1751" t="str">
        <f>VLOOKUP($C1751,Inv!$B$3:$J$2003,5,FALSE)</f>
        <v/>
      </c>
      <c r="G1751" t="str">
        <f>VLOOKUP($C1751,Inv!$B$3:$J$2003,3,FALSE)</f>
        <v/>
      </c>
      <c r="H1751">
        <f ca="1">VLOOKUP($C1751,Inv!$B$3:$J$2003,9,FALSE)</f>
        <v>0</v>
      </c>
    </row>
    <row r="1752" spans="1:8">
      <c r="A1752" t="str">
        <f>Inv!I1752</f>
        <v>J36938</v>
      </c>
      <c r="B1752">
        <v>3030</v>
      </c>
      <c r="C1752">
        <f>Inv!B1752</f>
        <v>0</v>
      </c>
      <c r="D1752">
        <f>Inv!A1752</f>
        <v>0</v>
      </c>
      <c r="E1752" t="str">
        <f>VLOOKUP($C1752,Inv!$B$3:$J$2003,2,FALSE)</f>
        <v/>
      </c>
      <c r="F1752" t="str">
        <f>VLOOKUP($C1752,Inv!$B$3:$J$2003,5,FALSE)</f>
        <v/>
      </c>
      <c r="G1752" t="str">
        <f>VLOOKUP($C1752,Inv!$B$3:$J$2003,3,FALSE)</f>
        <v/>
      </c>
      <c r="H1752">
        <f ca="1">VLOOKUP($C1752,Inv!$B$3:$J$2003,9,FALSE)</f>
        <v>0</v>
      </c>
    </row>
    <row r="1753" spans="1:8">
      <c r="A1753" t="str">
        <f>Inv!I1753</f>
        <v>J36938</v>
      </c>
      <c r="B1753">
        <v>3030</v>
      </c>
      <c r="C1753">
        <f>Inv!B1753</f>
        <v>0</v>
      </c>
      <c r="D1753">
        <f>Inv!A1753</f>
        <v>0</v>
      </c>
      <c r="E1753" t="str">
        <f>VLOOKUP($C1753,Inv!$B$3:$J$2003,2,FALSE)</f>
        <v/>
      </c>
      <c r="F1753" t="str">
        <f>VLOOKUP($C1753,Inv!$B$3:$J$2003,5,FALSE)</f>
        <v/>
      </c>
      <c r="G1753" t="str">
        <f>VLOOKUP($C1753,Inv!$B$3:$J$2003,3,FALSE)</f>
        <v/>
      </c>
      <c r="H1753">
        <f ca="1">VLOOKUP($C1753,Inv!$B$3:$J$2003,9,FALSE)</f>
        <v>0</v>
      </c>
    </row>
    <row r="1754" spans="1:8">
      <c r="A1754" t="str">
        <f>Inv!I1754</f>
        <v>J36938</v>
      </c>
      <c r="B1754">
        <v>3030</v>
      </c>
      <c r="C1754">
        <f>Inv!B1754</f>
        <v>0</v>
      </c>
      <c r="D1754">
        <f>Inv!A1754</f>
        <v>0</v>
      </c>
      <c r="E1754" t="str">
        <f>VLOOKUP($C1754,Inv!$B$3:$J$2003,2,FALSE)</f>
        <v/>
      </c>
      <c r="F1754" t="str">
        <f>VLOOKUP($C1754,Inv!$B$3:$J$2003,5,FALSE)</f>
        <v/>
      </c>
      <c r="G1754" t="str">
        <f>VLOOKUP($C1754,Inv!$B$3:$J$2003,3,FALSE)</f>
        <v/>
      </c>
      <c r="H1754">
        <f ca="1">VLOOKUP($C1754,Inv!$B$3:$J$2003,9,FALSE)</f>
        <v>0</v>
      </c>
    </row>
    <row r="1755" spans="1:8">
      <c r="A1755" t="str">
        <f>Inv!I1755</f>
        <v>J36938</v>
      </c>
      <c r="B1755">
        <v>3030</v>
      </c>
      <c r="C1755">
        <f>Inv!B1755</f>
        <v>0</v>
      </c>
      <c r="D1755">
        <f>Inv!A1755</f>
        <v>0</v>
      </c>
      <c r="E1755" t="str">
        <f>VLOOKUP($C1755,Inv!$B$3:$J$2003,2,FALSE)</f>
        <v/>
      </c>
      <c r="F1755" t="str">
        <f>VLOOKUP($C1755,Inv!$B$3:$J$2003,5,FALSE)</f>
        <v/>
      </c>
      <c r="G1755" t="str">
        <f>VLOOKUP($C1755,Inv!$B$3:$J$2003,3,FALSE)</f>
        <v/>
      </c>
      <c r="H1755">
        <f ca="1">VLOOKUP($C1755,Inv!$B$3:$J$2003,9,FALSE)</f>
        <v>0</v>
      </c>
    </row>
    <row r="1756" spans="1:8">
      <c r="A1756" t="str">
        <f>Inv!I1756</f>
        <v>J36938</v>
      </c>
      <c r="B1756">
        <v>3030</v>
      </c>
      <c r="C1756">
        <f>Inv!B1756</f>
        <v>0</v>
      </c>
      <c r="D1756">
        <f>Inv!A1756</f>
        <v>0</v>
      </c>
      <c r="E1756" t="str">
        <f>VLOOKUP($C1756,Inv!$B$3:$J$2003,2,FALSE)</f>
        <v/>
      </c>
      <c r="F1756" t="str">
        <f>VLOOKUP($C1756,Inv!$B$3:$J$2003,5,FALSE)</f>
        <v/>
      </c>
      <c r="G1756" t="str">
        <f>VLOOKUP($C1756,Inv!$B$3:$J$2003,3,FALSE)</f>
        <v/>
      </c>
      <c r="H1756">
        <f ca="1">VLOOKUP($C1756,Inv!$B$3:$J$2003,9,FALSE)</f>
        <v>0</v>
      </c>
    </row>
    <row r="1757" spans="1:8">
      <c r="A1757" t="str">
        <f>Inv!I1757</f>
        <v>J36938</v>
      </c>
      <c r="B1757">
        <v>3030</v>
      </c>
      <c r="C1757">
        <f>Inv!B1757</f>
        <v>0</v>
      </c>
      <c r="D1757">
        <f>Inv!A1757</f>
        <v>0</v>
      </c>
      <c r="E1757" t="str">
        <f>VLOOKUP($C1757,Inv!$B$3:$J$2003,2,FALSE)</f>
        <v/>
      </c>
      <c r="F1757" t="str">
        <f>VLOOKUP($C1757,Inv!$B$3:$J$2003,5,FALSE)</f>
        <v/>
      </c>
      <c r="G1757" t="str">
        <f>VLOOKUP($C1757,Inv!$B$3:$J$2003,3,FALSE)</f>
        <v/>
      </c>
      <c r="H1757">
        <f ca="1">VLOOKUP($C1757,Inv!$B$3:$J$2003,9,FALSE)</f>
        <v>0</v>
      </c>
    </row>
    <row r="1758" spans="1:8">
      <c r="A1758" t="str">
        <f>Inv!I1758</f>
        <v>J36938</v>
      </c>
      <c r="B1758">
        <v>3030</v>
      </c>
      <c r="C1758">
        <f>Inv!B1758</f>
        <v>0</v>
      </c>
      <c r="D1758">
        <f>Inv!A1758</f>
        <v>0</v>
      </c>
      <c r="E1758" t="str">
        <f>VLOOKUP($C1758,Inv!$B$3:$J$2003,2,FALSE)</f>
        <v/>
      </c>
      <c r="F1758" t="str">
        <f>VLOOKUP($C1758,Inv!$B$3:$J$2003,5,FALSE)</f>
        <v/>
      </c>
      <c r="G1758" t="str">
        <f>VLOOKUP($C1758,Inv!$B$3:$J$2003,3,FALSE)</f>
        <v/>
      </c>
      <c r="H1758">
        <f ca="1">VLOOKUP($C1758,Inv!$B$3:$J$2003,9,FALSE)</f>
        <v>0</v>
      </c>
    </row>
    <row r="1759" spans="1:8">
      <c r="A1759" t="str">
        <f>Inv!I1759</f>
        <v>J36938</v>
      </c>
      <c r="B1759">
        <v>3030</v>
      </c>
      <c r="C1759">
        <f>Inv!B1759</f>
        <v>0</v>
      </c>
      <c r="D1759">
        <f>Inv!A1759</f>
        <v>0</v>
      </c>
      <c r="E1759" t="str">
        <f>VLOOKUP($C1759,Inv!$B$3:$J$2003,2,FALSE)</f>
        <v/>
      </c>
      <c r="F1759" t="str">
        <f>VLOOKUP($C1759,Inv!$B$3:$J$2003,5,FALSE)</f>
        <v/>
      </c>
      <c r="G1759" t="str">
        <f>VLOOKUP($C1759,Inv!$B$3:$J$2003,3,FALSE)</f>
        <v/>
      </c>
      <c r="H1759">
        <f ca="1">VLOOKUP($C1759,Inv!$B$3:$J$2003,9,FALSE)</f>
        <v>0</v>
      </c>
    </row>
    <row r="1760" spans="1:8">
      <c r="A1760" t="str">
        <f>Inv!I1760</f>
        <v>J36938</v>
      </c>
      <c r="B1760">
        <v>3030</v>
      </c>
      <c r="C1760">
        <f>Inv!B1760</f>
        <v>0</v>
      </c>
      <c r="D1760">
        <f>Inv!A1760</f>
        <v>0</v>
      </c>
      <c r="E1760" t="str">
        <f>VLOOKUP($C1760,Inv!$B$3:$J$2003,2,FALSE)</f>
        <v/>
      </c>
      <c r="F1760" t="str">
        <f>VLOOKUP($C1760,Inv!$B$3:$J$2003,5,FALSE)</f>
        <v/>
      </c>
      <c r="G1760" t="str">
        <f>VLOOKUP($C1760,Inv!$B$3:$J$2003,3,FALSE)</f>
        <v/>
      </c>
      <c r="H1760">
        <f ca="1">VLOOKUP($C1760,Inv!$B$3:$J$2003,9,FALSE)</f>
        <v>0</v>
      </c>
    </row>
    <row r="1761" spans="1:8">
      <c r="A1761" t="str">
        <f>Inv!I1761</f>
        <v>J36938</v>
      </c>
      <c r="B1761">
        <v>3030</v>
      </c>
      <c r="C1761">
        <f>Inv!B1761</f>
        <v>0</v>
      </c>
      <c r="D1761">
        <f>Inv!A1761</f>
        <v>0</v>
      </c>
      <c r="E1761" t="str">
        <f>VLOOKUP($C1761,Inv!$B$3:$J$2003,2,FALSE)</f>
        <v/>
      </c>
      <c r="F1761" t="str">
        <f>VLOOKUP($C1761,Inv!$B$3:$J$2003,5,FALSE)</f>
        <v/>
      </c>
      <c r="G1761" t="str">
        <f>VLOOKUP($C1761,Inv!$B$3:$J$2003,3,FALSE)</f>
        <v/>
      </c>
      <c r="H1761">
        <f ca="1">VLOOKUP($C1761,Inv!$B$3:$J$2003,9,FALSE)</f>
        <v>0</v>
      </c>
    </row>
    <row r="1762" spans="1:8">
      <c r="A1762" t="str">
        <f>Inv!I1762</f>
        <v>J36938</v>
      </c>
      <c r="B1762">
        <v>3030</v>
      </c>
      <c r="C1762">
        <f>Inv!B1762</f>
        <v>0</v>
      </c>
      <c r="D1762">
        <f>Inv!A1762</f>
        <v>0</v>
      </c>
      <c r="E1762" t="str">
        <f>VLOOKUP($C1762,Inv!$B$3:$J$2003,2,FALSE)</f>
        <v/>
      </c>
      <c r="F1762" t="str">
        <f>VLOOKUP($C1762,Inv!$B$3:$J$2003,5,FALSE)</f>
        <v/>
      </c>
      <c r="G1762" t="str">
        <f>VLOOKUP($C1762,Inv!$B$3:$J$2003,3,FALSE)</f>
        <v/>
      </c>
      <c r="H1762">
        <f ca="1">VLOOKUP($C1762,Inv!$B$3:$J$2003,9,FALSE)</f>
        <v>0</v>
      </c>
    </row>
    <row r="1763" spans="1:8">
      <c r="A1763" t="str">
        <f>Inv!I1763</f>
        <v>J36938</v>
      </c>
      <c r="B1763">
        <v>3030</v>
      </c>
      <c r="C1763">
        <f>Inv!B1763</f>
        <v>0</v>
      </c>
      <c r="D1763">
        <f>Inv!A1763</f>
        <v>0</v>
      </c>
      <c r="E1763" t="str">
        <f>VLOOKUP($C1763,Inv!$B$3:$J$2003,2,FALSE)</f>
        <v/>
      </c>
      <c r="F1763" t="str">
        <f>VLOOKUP($C1763,Inv!$B$3:$J$2003,5,FALSE)</f>
        <v/>
      </c>
      <c r="G1763" t="str">
        <f>VLOOKUP($C1763,Inv!$B$3:$J$2003,3,FALSE)</f>
        <v/>
      </c>
      <c r="H1763">
        <f ca="1">VLOOKUP($C1763,Inv!$B$3:$J$2003,9,FALSE)</f>
        <v>0</v>
      </c>
    </row>
    <row r="1764" spans="1:8">
      <c r="A1764" t="str">
        <f>Inv!I1764</f>
        <v>J36938</v>
      </c>
      <c r="B1764">
        <v>3030</v>
      </c>
      <c r="C1764">
        <f>Inv!B1764</f>
        <v>0</v>
      </c>
      <c r="D1764">
        <f>Inv!A1764</f>
        <v>0</v>
      </c>
      <c r="E1764" t="str">
        <f>VLOOKUP($C1764,Inv!$B$3:$J$2003,2,FALSE)</f>
        <v/>
      </c>
      <c r="F1764" t="str">
        <f>VLOOKUP($C1764,Inv!$B$3:$J$2003,5,FALSE)</f>
        <v/>
      </c>
      <c r="G1764" t="str">
        <f>VLOOKUP($C1764,Inv!$B$3:$J$2003,3,FALSE)</f>
        <v/>
      </c>
      <c r="H1764">
        <f ca="1">VLOOKUP($C1764,Inv!$B$3:$J$2003,9,FALSE)</f>
        <v>0</v>
      </c>
    </row>
    <row r="1765" spans="1:8">
      <c r="A1765" t="str">
        <f>Inv!I1765</f>
        <v>J36938</v>
      </c>
      <c r="B1765">
        <v>3030</v>
      </c>
      <c r="C1765">
        <f>Inv!B1765</f>
        <v>0</v>
      </c>
      <c r="D1765">
        <f>Inv!A1765</f>
        <v>0</v>
      </c>
      <c r="E1765" t="str">
        <f>VLOOKUP($C1765,Inv!$B$3:$J$2003,2,FALSE)</f>
        <v/>
      </c>
      <c r="F1765" t="str">
        <f>VLOOKUP($C1765,Inv!$B$3:$J$2003,5,FALSE)</f>
        <v/>
      </c>
      <c r="G1765" t="str">
        <f>VLOOKUP($C1765,Inv!$B$3:$J$2003,3,FALSE)</f>
        <v/>
      </c>
      <c r="H1765">
        <f ca="1">VLOOKUP($C1765,Inv!$B$3:$J$2003,9,FALSE)</f>
        <v>0</v>
      </c>
    </row>
    <row r="1766" spans="1:8">
      <c r="A1766" t="str">
        <f>Inv!I1766</f>
        <v>J36938</v>
      </c>
      <c r="B1766">
        <v>3030</v>
      </c>
      <c r="C1766">
        <f>Inv!B1766</f>
        <v>0</v>
      </c>
      <c r="D1766">
        <f>Inv!A1766</f>
        <v>0</v>
      </c>
      <c r="E1766" t="str">
        <f>VLOOKUP($C1766,Inv!$B$3:$J$2003,2,FALSE)</f>
        <v/>
      </c>
      <c r="F1766" t="str">
        <f>VLOOKUP($C1766,Inv!$B$3:$J$2003,5,FALSE)</f>
        <v/>
      </c>
      <c r="G1766" t="str">
        <f>VLOOKUP($C1766,Inv!$B$3:$J$2003,3,FALSE)</f>
        <v/>
      </c>
      <c r="H1766">
        <f ca="1">VLOOKUP($C1766,Inv!$B$3:$J$2003,9,FALSE)</f>
        <v>0</v>
      </c>
    </row>
    <row r="1767" spans="1:8">
      <c r="A1767" t="str">
        <f>Inv!I1767</f>
        <v>J36938</v>
      </c>
      <c r="B1767">
        <v>3030</v>
      </c>
      <c r="C1767">
        <f>Inv!B1767</f>
        <v>0</v>
      </c>
      <c r="D1767">
        <f>Inv!A1767</f>
        <v>0</v>
      </c>
      <c r="E1767" t="str">
        <f>VLOOKUP($C1767,Inv!$B$3:$J$2003,2,FALSE)</f>
        <v/>
      </c>
      <c r="F1767" t="str">
        <f>VLOOKUP($C1767,Inv!$B$3:$J$2003,5,FALSE)</f>
        <v/>
      </c>
      <c r="G1767" t="str">
        <f>VLOOKUP($C1767,Inv!$B$3:$J$2003,3,FALSE)</f>
        <v/>
      </c>
      <c r="H1767">
        <f ca="1">VLOOKUP($C1767,Inv!$B$3:$J$2003,9,FALSE)</f>
        <v>0</v>
      </c>
    </row>
    <row r="1768" spans="1:8">
      <c r="A1768" t="str">
        <f>Inv!I1768</f>
        <v>J36938</v>
      </c>
      <c r="B1768">
        <v>3030</v>
      </c>
      <c r="C1768">
        <f>Inv!B1768</f>
        <v>0</v>
      </c>
      <c r="D1768">
        <f>Inv!A1768</f>
        <v>0</v>
      </c>
      <c r="E1768" t="str">
        <f>VLOOKUP($C1768,Inv!$B$3:$J$2003,2,FALSE)</f>
        <v/>
      </c>
      <c r="F1768" t="str">
        <f>VLOOKUP($C1768,Inv!$B$3:$J$2003,5,FALSE)</f>
        <v/>
      </c>
      <c r="G1768" t="str">
        <f>VLOOKUP($C1768,Inv!$B$3:$J$2003,3,FALSE)</f>
        <v/>
      </c>
      <c r="H1768">
        <f ca="1">VLOOKUP($C1768,Inv!$B$3:$J$2003,9,FALSE)</f>
        <v>0</v>
      </c>
    </row>
    <row r="1769" spans="1:8">
      <c r="A1769" t="str">
        <f>Inv!I1769</f>
        <v>J36938</v>
      </c>
      <c r="B1769">
        <v>3030</v>
      </c>
      <c r="C1769">
        <f>Inv!B1769</f>
        <v>0</v>
      </c>
      <c r="D1769">
        <f>Inv!A1769</f>
        <v>0</v>
      </c>
      <c r="E1769" t="str">
        <f>VLOOKUP($C1769,Inv!$B$3:$J$2003,2,FALSE)</f>
        <v/>
      </c>
      <c r="F1769" t="str">
        <f>VLOOKUP($C1769,Inv!$B$3:$J$2003,5,FALSE)</f>
        <v/>
      </c>
      <c r="G1769" t="str">
        <f>VLOOKUP($C1769,Inv!$B$3:$J$2003,3,FALSE)</f>
        <v/>
      </c>
      <c r="H1769">
        <f ca="1">VLOOKUP($C1769,Inv!$B$3:$J$2003,9,FALSE)</f>
        <v>0</v>
      </c>
    </row>
    <row r="1770" spans="1:8">
      <c r="A1770" t="str">
        <f>Inv!I1770</f>
        <v>J36938</v>
      </c>
      <c r="B1770">
        <v>3030</v>
      </c>
      <c r="C1770">
        <f>Inv!B1770</f>
        <v>0</v>
      </c>
      <c r="D1770">
        <f>Inv!A1770</f>
        <v>0</v>
      </c>
      <c r="E1770" t="str">
        <f>VLOOKUP($C1770,Inv!$B$3:$J$2003,2,FALSE)</f>
        <v/>
      </c>
      <c r="F1770" t="str">
        <f>VLOOKUP($C1770,Inv!$B$3:$J$2003,5,FALSE)</f>
        <v/>
      </c>
      <c r="G1770" t="str">
        <f>VLOOKUP($C1770,Inv!$B$3:$J$2003,3,FALSE)</f>
        <v/>
      </c>
      <c r="H1770">
        <f ca="1">VLOOKUP($C1770,Inv!$B$3:$J$2003,9,FALSE)</f>
        <v>0</v>
      </c>
    </row>
    <row r="1771" spans="1:8">
      <c r="A1771" t="str">
        <f>Inv!I1771</f>
        <v>J36938</v>
      </c>
      <c r="B1771">
        <v>3030</v>
      </c>
      <c r="C1771">
        <f>Inv!B1771</f>
        <v>0</v>
      </c>
      <c r="D1771">
        <f>Inv!A1771</f>
        <v>0</v>
      </c>
      <c r="E1771" t="str">
        <f>VLOOKUP($C1771,Inv!$B$3:$J$2003,2,FALSE)</f>
        <v/>
      </c>
      <c r="F1771" t="str">
        <f>VLOOKUP($C1771,Inv!$B$3:$J$2003,5,FALSE)</f>
        <v/>
      </c>
      <c r="G1771" t="str">
        <f>VLOOKUP($C1771,Inv!$B$3:$J$2003,3,FALSE)</f>
        <v/>
      </c>
      <c r="H1771">
        <f ca="1">VLOOKUP($C1771,Inv!$B$3:$J$2003,9,FALSE)</f>
        <v>0</v>
      </c>
    </row>
    <row r="1772" spans="1:8">
      <c r="A1772" t="str">
        <f>Inv!I1772</f>
        <v>J36938</v>
      </c>
      <c r="B1772">
        <v>3030</v>
      </c>
      <c r="C1772">
        <f>Inv!B1772</f>
        <v>0</v>
      </c>
      <c r="D1772">
        <f>Inv!A1772</f>
        <v>0</v>
      </c>
      <c r="E1772" t="str">
        <f>VLOOKUP($C1772,Inv!$B$3:$J$2003,2,FALSE)</f>
        <v/>
      </c>
      <c r="F1772" t="str">
        <f>VLOOKUP($C1772,Inv!$B$3:$J$2003,5,FALSE)</f>
        <v/>
      </c>
      <c r="G1772" t="str">
        <f>VLOOKUP($C1772,Inv!$B$3:$J$2003,3,FALSE)</f>
        <v/>
      </c>
      <c r="H1772">
        <f ca="1">VLOOKUP($C1772,Inv!$B$3:$J$2003,9,FALSE)</f>
        <v>0</v>
      </c>
    </row>
    <row r="1773" spans="1:8">
      <c r="A1773" t="str">
        <f>Inv!I1773</f>
        <v>J36938</v>
      </c>
      <c r="B1773">
        <v>3030</v>
      </c>
      <c r="C1773">
        <f>Inv!B1773</f>
        <v>0</v>
      </c>
      <c r="D1773">
        <f>Inv!A1773</f>
        <v>0</v>
      </c>
      <c r="E1773" t="str">
        <f>VLOOKUP($C1773,Inv!$B$3:$J$2003,2,FALSE)</f>
        <v/>
      </c>
      <c r="F1773" t="str">
        <f>VLOOKUP($C1773,Inv!$B$3:$J$2003,5,FALSE)</f>
        <v/>
      </c>
      <c r="G1773" t="str">
        <f>VLOOKUP($C1773,Inv!$B$3:$J$2003,3,FALSE)</f>
        <v/>
      </c>
      <c r="H1773">
        <f ca="1">VLOOKUP($C1773,Inv!$B$3:$J$2003,9,FALSE)</f>
        <v>0</v>
      </c>
    </row>
    <row r="1774" spans="1:8">
      <c r="A1774" t="str">
        <f>Inv!I1774</f>
        <v>J36938</v>
      </c>
      <c r="B1774">
        <v>3030</v>
      </c>
      <c r="C1774">
        <f>Inv!B1774</f>
        <v>0</v>
      </c>
      <c r="D1774">
        <f>Inv!A1774</f>
        <v>0</v>
      </c>
      <c r="E1774" t="str">
        <f>VLOOKUP($C1774,Inv!$B$3:$J$2003,2,FALSE)</f>
        <v/>
      </c>
      <c r="F1774" t="str">
        <f>VLOOKUP($C1774,Inv!$B$3:$J$2003,5,FALSE)</f>
        <v/>
      </c>
      <c r="G1774" t="str">
        <f>VLOOKUP($C1774,Inv!$B$3:$J$2003,3,FALSE)</f>
        <v/>
      </c>
      <c r="H1774">
        <f ca="1">VLOOKUP($C1774,Inv!$B$3:$J$2003,9,FALSE)</f>
        <v>0</v>
      </c>
    </row>
    <row r="1775" spans="1:8">
      <c r="A1775" t="str">
        <f>Inv!I1775</f>
        <v>J36938</v>
      </c>
      <c r="B1775">
        <v>3030</v>
      </c>
      <c r="C1775">
        <f>Inv!B1775</f>
        <v>0</v>
      </c>
      <c r="D1775">
        <f>Inv!A1775</f>
        <v>0</v>
      </c>
      <c r="E1775" t="str">
        <f>VLOOKUP($C1775,Inv!$B$3:$J$2003,2,FALSE)</f>
        <v/>
      </c>
      <c r="F1775" t="str">
        <f>VLOOKUP($C1775,Inv!$B$3:$J$2003,5,FALSE)</f>
        <v/>
      </c>
      <c r="G1775" t="str">
        <f>VLOOKUP($C1775,Inv!$B$3:$J$2003,3,FALSE)</f>
        <v/>
      </c>
      <c r="H1775">
        <f ca="1">VLOOKUP($C1775,Inv!$B$3:$J$2003,9,FALSE)</f>
        <v>0</v>
      </c>
    </row>
    <row r="1776" spans="1:8">
      <c r="A1776" t="str">
        <f>Inv!I1776</f>
        <v>J36938</v>
      </c>
      <c r="B1776">
        <v>3030</v>
      </c>
      <c r="C1776">
        <f>Inv!B1776</f>
        <v>0</v>
      </c>
      <c r="D1776">
        <f>Inv!A1776</f>
        <v>0</v>
      </c>
      <c r="E1776" t="str">
        <f>VLOOKUP($C1776,Inv!$B$3:$J$2003,2,FALSE)</f>
        <v/>
      </c>
      <c r="F1776" t="str">
        <f>VLOOKUP($C1776,Inv!$B$3:$J$2003,5,FALSE)</f>
        <v/>
      </c>
      <c r="G1776" t="str">
        <f>VLOOKUP($C1776,Inv!$B$3:$J$2003,3,FALSE)</f>
        <v/>
      </c>
      <c r="H1776">
        <f ca="1">VLOOKUP($C1776,Inv!$B$3:$J$2003,9,FALSE)</f>
        <v>0</v>
      </c>
    </row>
    <row r="1777" spans="1:8">
      <c r="A1777" t="str">
        <f>Inv!I1777</f>
        <v>J36938</v>
      </c>
      <c r="B1777">
        <v>3030</v>
      </c>
      <c r="C1777">
        <f>Inv!B1777</f>
        <v>0</v>
      </c>
      <c r="D1777">
        <f>Inv!A1777</f>
        <v>0</v>
      </c>
      <c r="E1777" t="str">
        <f>VLOOKUP($C1777,Inv!$B$3:$J$2003,2,FALSE)</f>
        <v/>
      </c>
      <c r="F1777" t="str">
        <f>VLOOKUP($C1777,Inv!$B$3:$J$2003,5,FALSE)</f>
        <v/>
      </c>
      <c r="G1777" t="str">
        <f>VLOOKUP($C1777,Inv!$B$3:$J$2003,3,FALSE)</f>
        <v/>
      </c>
      <c r="H1777">
        <f ca="1">VLOOKUP($C1777,Inv!$B$3:$J$2003,9,FALSE)</f>
        <v>0</v>
      </c>
    </row>
    <row r="1778" spans="1:8">
      <c r="A1778" t="str">
        <f>Inv!I1778</f>
        <v>J36938</v>
      </c>
      <c r="B1778">
        <v>3030</v>
      </c>
      <c r="C1778">
        <f>Inv!B1778</f>
        <v>0</v>
      </c>
      <c r="D1778">
        <f>Inv!A1778</f>
        <v>0</v>
      </c>
      <c r="E1778" t="str">
        <f>VLOOKUP($C1778,Inv!$B$3:$J$2003,2,FALSE)</f>
        <v/>
      </c>
      <c r="F1778" t="str">
        <f>VLOOKUP($C1778,Inv!$B$3:$J$2003,5,FALSE)</f>
        <v/>
      </c>
      <c r="G1778" t="str">
        <f>VLOOKUP($C1778,Inv!$B$3:$J$2003,3,FALSE)</f>
        <v/>
      </c>
      <c r="H1778">
        <f ca="1">VLOOKUP($C1778,Inv!$B$3:$J$2003,9,FALSE)</f>
        <v>0</v>
      </c>
    </row>
    <row r="1779" spans="1:8">
      <c r="A1779" t="str">
        <f>Inv!I1779</f>
        <v>J36938</v>
      </c>
      <c r="B1779">
        <v>3030</v>
      </c>
      <c r="C1779">
        <f>Inv!B1779</f>
        <v>0</v>
      </c>
      <c r="D1779">
        <f>Inv!A1779</f>
        <v>0</v>
      </c>
      <c r="E1779" t="str">
        <f>VLOOKUP($C1779,Inv!$B$3:$J$2003,2,FALSE)</f>
        <v/>
      </c>
      <c r="F1779" t="str">
        <f>VLOOKUP($C1779,Inv!$B$3:$J$2003,5,FALSE)</f>
        <v/>
      </c>
      <c r="G1779" t="str">
        <f>VLOOKUP($C1779,Inv!$B$3:$J$2003,3,FALSE)</f>
        <v/>
      </c>
      <c r="H1779">
        <f ca="1">VLOOKUP($C1779,Inv!$B$3:$J$2003,9,FALSE)</f>
        <v>0</v>
      </c>
    </row>
    <row r="1780" spans="1:8">
      <c r="A1780" t="str">
        <f>Inv!I1780</f>
        <v>J36938</v>
      </c>
      <c r="B1780">
        <v>3030</v>
      </c>
      <c r="C1780">
        <f>Inv!B1780</f>
        <v>0</v>
      </c>
      <c r="D1780">
        <f>Inv!A1780</f>
        <v>0</v>
      </c>
      <c r="E1780" t="str">
        <f>VLOOKUP($C1780,Inv!$B$3:$J$2003,2,FALSE)</f>
        <v/>
      </c>
      <c r="F1780" t="str">
        <f>VLOOKUP($C1780,Inv!$B$3:$J$2003,5,FALSE)</f>
        <v/>
      </c>
      <c r="G1780" t="str">
        <f>VLOOKUP($C1780,Inv!$B$3:$J$2003,3,FALSE)</f>
        <v/>
      </c>
      <c r="H1780">
        <f ca="1">VLOOKUP($C1780,Inv!$B$3:$J$2003,9,FALSE)</f>
        <v>0</v>
      </c>
    </row>
    <row r="1781" spans="1:8">
      <c r="A1781" t="str">
        <f>Inv!I1781</f>
        <v>J36938</v>
      </c>
      <c r="B1781">
        <v>3030</v>
      </c>
      <c r="C1781">
        <f>Inv!B1781</f>
        <v>0</v>
      </c>
      <c r="D1781">
        <f>Inv!A1781</f>
        <v>0</v>
      </c>
      <c r="E1781" t="str">
        <f>VLOOKUP($C1781,Inv!$B$3:$J$2003,2,FALSE)</f>
        <v/>
      </c>
      <c r="F1781" t="str">
        <f>VLOOKUP($C1781,Inv!$B$3:$J$2003,5,FALSE)</f>
        <v/>
      </c>
      <c r="G1781" t="str">
        <f>VLOOKUP($C1781,Inv!$B$3:$J$2003,3,FALSE)</f>
        <v/>
      </c>
      <c r="H1781">
        <f ca="1">VLOOKUP($C1781,Inv!$B$3:$J$2003,9,FALSE)</f>
        <v>0</v>
      </c>
    </row>
    <row r="1782" spans="1:8">
      <c r="A1782" t="str">
        <f>Inv!I1782</f>
        <v>J36938</v>
      </c>
      <c r="B1782">
        <v>3030</v>
      </c>
      <c r="C1782">
        <f>Inv!B1782</f>
        <v>0</v>
      </c>
      <c r="D1782">
        <f>Inv!A1782</f>
        <v>0</v>
      </c>
      <c r="E1782" t="str">
        <f>VLOOKUP($C1782,Inv!$B$3:$J$2003,2,FALSE)</f>
        <v/>
      </c>
      <c r="F1782" t="str">
        <f>VLOOKUP($C1782,Inv!$B$3:$J$2003,5,FALSE)</f>
        <v/>
      </c>
      <c r="G1782" t="str">
        <f>VLOOKUP($C1782,Inv!$B$3:$J$2003,3,FALSE)</f>
        <v/>
      </c>
      <c r="H1782">
        <f ca="1">VLOOKUP($C1782,Inv!$B$3:$J$2003,9,FALSE)</f>
        <v>0</v>
      </c>
    </row>
    <row r="1783" spans="1:8">
      <c r="A1783" t="str">
        <f>Inv!I1783</f>
        <v>J36938</v>
      </c>
      <c r="B1783">
        <v>3030</v>
      </c>
      <c r="C1783">
        <f>Inv!B1783</f>
        <v>0</v>
      </c>
      <c r="D1783">
        <f>Inv!A1783</f>
        <v>0</v>
      </c>
      <c r="E1783" t="str">
        <f>VLOOKUP($C1783,Inv!$B$3:$J$2003,2,FALSE)</f>
        <v/>
      </c>
      <c r="F1783" t="str">
        <f>VLOOKUP($C1783,Inv!$B$3:$J$2003,5,FALSE)</f>
        <v/>
      </c>
      <c r="G1783" t="str">
        <f>VLOOKUP($C1783,Inv!$B$3:$J$2003,3,FALSE)</f>
        <v/>
      </c>
      <c r="H1783">
        <f ca="1">VLOOKUP($C1783,Inv!$B$3:$J$2003,9,FALSE)</f>
        <v>0</v>
      </c>
    </row>
    <row r="1784" spans="1:8">
      <c r="A1784" t="str">
        <f>Inv!I1784</f>
        <v>J36938</v>
      </c>
      <c r="B1784">
        <v>3030</v>
      </c>
      <c r="C1784">
        <f>Inv!B1784</f>
        <v>0</v>
      </c>
      <c r="D1784">
        <f>Inv!A1784</f>
        <v>0</v>
      </c>
      <c r="E1784" t="str">
        <f>VLOOKUP($C1784,Inv!$B$3:$J$2003,2,FALSE)</f>
        <v/>
      </c>
      <c r="F1784" t="str">
        <f>VLOOKUP($C1784,Inv!$B$3:$J$2003,5,FALSE)</f>
        <v/>
      </c>
      <c r="G1784" t="str">
        <f>VLOOKUP($C1784,Inv!$B$3:$J$2003,3,FALSE)</f>
        <v/>
      </c>
      <c r="H1784">
        <f ca="1">VLOOKUP($C1784,Inv!$B$3:$J$2003,9,FALSE)</f>
        <v>0</v>
      </c>
    </row>
    <row r="1785" spans="1:8">
      <c r="A1785" t="str">
        <f>Inv!I1785</f>
        <v>J36938</v>
      </c>
      <c r="B1785">
        <v>3030</v>
      </c>
      <c r="C1785">
        <f>Inv!B1785</f>
        <v>0</v>
      </c>
      <c r="D1785">
        <f>Inv!A1785</f>
        <v>0</v>
      </c>
      <c r="E1785" t="str">
        <f>VLOOKUP($C1785,Inv!$B$3:$J$2003,2,FALSE)</f>
        <v/>
      </c>
      <c r="F1785" t="str">
        <f>VLOOKUP($C1785,Inv!$B$3:$J$2003,5,FALSE)</f>
        <v/>
      </c>
      <c r="G1785" t="str">
        <f>VLOOKUP($C1785,Inv!$B$3:$J$2003,3,FALSE)</f>
        <v/>
      </c>
      <c r="H1785">
        <f ca="1">VLOOKUP($C1785,Inv!$B$3:$J$2003,9,FALSE)</f>
        <v>0</v>
      </c>
    </row>
    <row r="1786" spans="1:8">
      <c r="A1786" t="str">
        <f>Inv!I1786</f>
        <v>J36938</v>
      </c>
      <c r="B1786">
        <v>3030</v>
      </c>
      <c r="C1786">
        <f>Inv!B1786</f>
        <v>0</v>
      </c>
      <c r="D1786">
        <f>Inv!A1786</f>
        <v>0</v>
      </c>
      <c r="E1786" t="str">
        <f>VLOOKUP($C1786,Inv!$B$3:$J$2003,2,FALSE)</f>
        <v/>
      </c>
      <c r="F1786" t="str">
        <f>VLOOKUP($C1786,Inv!$B$3:$J$2003,5,FALSE)</f>
        <v/>
      </c>
      <c r="G1786" t="str">
        <f>VLOOKUP($C1786,Inv!$B$3:$J$2003,3,FALSE)</f>
        <v/>
      </c>
      <c r="H1786">
        <f ca="1">VLOOKUP($C1786,Inv!$B$3:$J$2003,9,FALSE)</f>
        <v>0</v>
      </c>
    </row>
    <row r="1787" spans="1:8">
      <c r="A1787" t="str">
        <f>Inv!I1787</f>
        <v>J36938</v>
      </c>
      <c r="B1787">
        <v>3030</v>
      </c>
      <c r="C1787">
        <f>Inv!B1787</f>
        <v>0</v>
      </c>
      <c r="D1787">
        <f>Inv!A1787</f>
        <v>0</v>
      </c>
      <c r="E1787" t="str">
        <f>VLOOKUP($C1787,Inv!$B$3:$J$2003,2,FALSE)</f>
        <v/>
      </c>
      <c r="F1787" t="str">
        <f>VLOOKUP($C1787,Inv!$B$3:$J$2003,5,FALSE)</f>
        <v/>
      </c>
      <c r="G1787" t="str">
        <f>VLOOKUP($C1787,Inv!$B$3:$J$2003,3,FALSE)</f>
        <v/>
      </c>
      <c r="H1787">
        <f ca="1">VLOOKUP($C1787,Inv!$B$3:$J$2003,9,FALSE)</f>
        <v>0</v>
      </c>
    </row>
    <row r="1788" spans="1:8">
      <c r="A1788" t="str">
        <f>Inv!I1788</f>
        <v>J36938</v>
      </c>
      <c r="B1788">
        <v>3030</v>
      </c>
      <c r="C1788">
        <f>Inv!B1788</f>
        <v>0</v>
      </c>
      <c r="D1788">
        <f>Inv!A1788</f>
        <v>0</v>
      </c>
      <c r="E1788" t="str">
        <f>VLOOKUP($C1788,Inv!$B$3:$J$2003,2,FALSE)</f>
        <v/>
      </c>
      <c r="F1788" t="str">
        <f>VLOOKUP($C1788,Inv!$B$3:$J$2003,5,FALSE)</f>
        <v/>
      </c>
      <c r="G1788" t="str">
        <f>VLOOKUP($C1788,Inv!$B$3:$J$2003,3,FALSE)</f>
        <v/>
      </c>
      <c r="H1788">
        <f ca="1">VLOOKUP($C1788,Inv!$B$3:$J$2003,9,FALSE)</f>
        <v>0</v>
      </c>
    </row>
    <row r="1789" spans="1:8">
      <c r="A1789" t="str">
        <f>Inv!I1789</f>
        <v>J36938</v>
      </c>
      <c r="B1789">
        <v>3030</v>
      </c>
      <c r="C1789">
        <f>Inv!B1789</f>
        <v>0</v>
      </c>
      <c r="D1789">
        <f>Inv!A1789</f>
        <v>0</v>
      </c>
      <c r="E1789" t="str">
        <f>VLOOKUP($C1789,Inv!$B$3:$J$2003,2,FALSE)</f>
        <v/>
      </c>
      <c r="F1789" t="str">
        <f>VLOOKUP($C1789,Inv!$B$3:$J$2003,5,FALSE)</f>
        <v/>
      </c>
      <c r="G1789" t="str">
        <f>VLOOKUP($C1789,Inv!$B$3:$J$2003,3,FALSE)</f>
        <v/>
      </c>
      <c r="H1789">
        <f ca="1">VLOOKUP($C1789,Inv!$B$3:$J$2003,9,FALSE)</f>
        <v>0</v>
      </c>
    </row>
    <row r="1790" spans="1:8">
      <c r="A1790" t="str">
        <f>Inv!I1790</f>
        <v>J36938</v>
      </c>
      <c r="B1790">
        <v>3030</v>
      </c>
      <c r="C1790">
        <f>Inv!B1790</f>
        <v>0</v>
      </c>
      <c r="D1790">
        <f>Inv!A1790</f>
        <v>0</v>
      </c>
      <c r="E1790" t="str">
        <f>VLOOKUP($C1790,Inv!$B$3:$J$2003,2,FALSE)</f>
        <v/>
      </c>
      <c r="F1790" t="str">
        <f>VLOOKUP($C1790,Inv!$B$3:$J$2003,5,FALSE)</f>
        <v/>
      </c>
      <c r="G1790" t="str">
        <f>VLOOKUP($C1790,Inv!$B$3:$J$2003,3,FALSE)</f>
        <v/>
      </c>
      <c r="H1790">
        <f ca="1">VLOOKUP($C1790,Inv!$B$3:$J$2003,9,FALSE)</f>
        <v>0</v>
      </c>
    </row>
    <row r="1791" spans="1:8">
      <c r="A1791" t="str">
        <f>Inv!I1791</f>
        <v>J36938</v>
      </c>
      <c r="B1791">
        <v>3030</v>
      </c>
      <c r="C1791">
        <f>Inv!B1791</f>
        <v>0</v>
      </c>
      <c r="D1791">
        <f>Inv!A1791</f>
        <v>0</v>
      </c>
      <c r="E1791" t="str">
        <f>VLOOKUP($C1791,Inv!$B$3:$J$2003,2,FALSE)</f>
        <v/>
      </c>
      <c r="F1791" t="str">
        <f>VLOOKUP($C1791,Inv!$B$3:$J$2003,5,FALSE)</f>
        <v/>
      </c>
      <c r="G1791" t="str">
        <f>VLOOKUP($C1791,Inv!$B$3:$J$2003,3,FALSE)</f>
        <v/>
      </c>
      <c r="H1791">
        <f ca="1">VLOOKUP($C1791,Inv!$B$3:$J$2003,9,FALSE)</f>
        <v>0</v>
      </c>
    </row>
    <row r="1792" spans="1:8">
      <c r="A1792" t="str">
        <f>Inv!I1792</f>
        <v>J36938</v>
      </c>
      <c r="B1792">
        <v>3030</v>
      </c>
      <c r="C1792">
        <f>Inv!B1792</f>
        <v>0</v>
      </c>
      <c r="D1792">
        <f>Inv!A1792</f>
        <v>0</v>
      </c>
      <c r="E1792" t="str">
        <f>VLOOKUP($C1792,Inv!$B$3:$J$2003,2,FALSE)</f>
        <v/>
      </c>
      <c r="F1792" t="str">
        <f>VLOOKUP($C1792,Inv!$B$3:$J$2003,5,FALSE)</f>
        <v/>
      </c>
      <c r="G1792" t="str">
        <f>VLOOKUP($C1792,Inv!$B$3:$J$2003,3,FALSE)</f>
        <v/>
      </c>
      <c r="H1792">
        <f ca="1">VLOOKUP($C1792,Inv!$B$3:$J$2003,9,FALSE)</f>
        <v>0</v>
      </c>
    </row>
    <row r="1793" spans="1:8">
      <c r="A1793" t="str">
        <f>Inv!I1793</f>
        <v>J36938</v>
      </c>
      <c r="B1793">
        <v>3030</v>
      </c>
      <c r="C1793">
        <f>Inv!B1793</f>
        <v>0</v>
      </c>
      <c r="D1793">
        <f>Inv!A1793</f>
        <v>0</v>
      </c>
      <c r="E1793" t="str">
        <f>VLOOKUP($C1793,Inv!$B$3:$J$2003,2,FALSE)</f>
        <v/>
      </c>
      <c r="F1793" t="str">
        <f>VLOOKUP($C1793,Inv!$B$3:$J$2003,5,FALSE)</f>
        <v/>
      </c>
      <c r="G1793" t="str">
        <f>VLOOKUP($C1793,Inv!$B$3:$J$2003,3,FALSE)</f>
        <v/>
      </c>
      <c r="H1793">
        <f ca="1">VLOOKUP($C1793,Inv!$B$3:$J$2003,9,FALSE)</f>
        <v>0</v>
      </c>
    </row>
    <row r="1794" spans="1:8">
      <c r="A1794" t="str">
        <f>Inv!I1794</f>
        <v>J36938</v>
      </c>
      <c r="B1794">
        <v>3030</v>
      </c>
      <c r="C1794">
        <f>Inv!B1794</f>
        <v>0</v>
      </c>
      <c r="D1794">
        <f>Inv!A1794</f>
        <v>0</v>
      </c>
      <c r="E1794" t="str">
        <f>VLOOKUP($C1794,Inv!$B$3:$J$2003,2,FALSE)</f>
        <v/>
      </c>
      <c r="F1794" t="str">
        <f>VLOOKUP($C1794,Inv!$B$3:$J$2003,5,FALSE)</f>
        <v/>
      </c>
      <c r="G1794" t="str">
        <f>VLOOKUP($C1794,Inv!$B$3:$J$2003,3,FALSE)</f>
        <v/>
      </c>
      <c r="H1794">
        <f ca="1">VLOOKUP($C1794,Inv!$B$3:$J$2003,9,FALSE)</f>
        <v>0</v>
      </c>
    </row>
    <row r="1795" spans="1:8">
      <c r="A1795" t="str">
        <f>Inv!I1795</f>
        <v>J36938</v>
      </c>
      <c r="B1795">
        <v>3030</v>
      </c>
      <c r="C1795">
        <f>Inv!B1795</f>
        <v>0</v>
      </c>
      <c r="D1795">
        <f>Inv!A1795</f>
        <v>0</v>
      </c>
      <c r="E1795" t="str">
        <f>VLOOKUP($C1795,Inv!$B$3:$J$2003,2,FALSE)</f>
        <v/>
      </c>
      <c r="F1795" t="str">
        <f>VLOOKUP($C1795,Inv!$B$3:$J$2003,5,FALSE)</f>
        <v/>
      </c>
      <c r="G1795" t="str">
        <f>VLOOKUP($C1795,Inv!$B$3:$J$2003,3,FALSE)</f>
        <v/>
      </c>
      <c r="H1795">
        <f ca="1">VLOOKUP($C1795,Inv!$B$3:$J$2003,9,FALSE)</f>
        <v>0</v>
      </c>
    </row>
    <row r="1796" spans="1:8">
      <c r="A1796" t="str">
        <f>Inv!I1796</f>
        <v>J36938</v>
      </c>
      <c r="B1796">
        <v>3030</v>
      </c>
      <c r="C1796">
        <f>Inv!B1796</f>
        <v>0</v>
      </c>
      <c r="D1796">
        <f>Inv!A1796</f>
        <v>0</v>
      </c>
      <c r="E1796" t="str">
        <f>VLOOKUP($C1796,Inv!$B$3:$J$2003,2,FALSE)</f>
        <v/>
      </c>
      <c r="F1796" t="str">
        <f>VLOOKUP($C1796,Inv!$B$3:$J$2003,5,FALSE)</f>
        <v/>
      </c>
      <c r="G1796" t="str">
        <f>VLOOKUP($C1796,Inv!$B$3:$J$2003,3,FALSE)</f>
        <v/>
      </c>
      <c r="H1796">
        <f ca="1">VLOOKUP($C1796,Inv!$B$3:$J$2003,9,FALSE)</f>
        <v>0</v>
      </c>
    </row>
    <row r="1797" spans="1:8">
      <c r="A1797" t="str">
        <f>Inv!I1797</f>
        <v>J36938</v>
      </c>
      <c r="B1797">
        <v>3030</v>
      </c>
      <c r="C1797">
        <f>Inv!B1797</f>
        <v>0</v>
      </c>
      <c r="D1797">
        <f>Inv!A1797</f>
        <v>0</v>
      </c>
      <c r="E1797" t="str">
        <f>VLOOKUP($C1797,Inv!$B$3:$J$2003,2,FALSE)</f>
        <v/>
      </c>
      <c r="F1797" t="str">
        <f>VLOOKUP($C1797,Inv!$B$3:$J$2003,5,FALSE)</f>
        <v/>
      </c>
      <c r="G1797" t="str">
        <f>VLOOKUP($C1797,Inv!$B$3:$J$2003,3,FALSE)</f>
        <v/>
      </c>
      <c r="H1797">
        <f ca="1">VLOOKUP($C1797,Inv!$B$3:$J$2003,9,FALSE)</f>
        <v>0</v>
      </c>
    </row>
    <row r="1798" spans="1:8">
      <c r="A1798" t="str">
        <f>Inv!I1798</f>
        <v>J36938</v>
      </c>
      <c r="B1798">
        <v>3030</v>
      </c>
      <c r="C1798">
        <f>Inv!B1798</f>
        <v>0</v>
      </c>
      <c r="D1798">
        <f>Inv!A1798</f>
        <v>0</v>
      </c>
      <c r="E1798" t="str">
        <f>VLOOKUP($C1798,Inv!$B$3:$J$2003,2,FALSE)</f>
        <v/>
      </c>
      <c r="F1798" t="str">
        <f>VLOOKUP($C1798,Inv!$B$3:$J$2003,5,FALSE)</f>
        <v/>
      </c>
      <c r="G1798" t="str">
        <f>VLOOKUP($C1798,Inv!$B$3:$J$2003,3,FALSE)</f>
        <v/>
      </c>
      <c r="H1798">
        <f ca="1">VLOOKUP($C1798,Inv!$B$3:$J$2003,9,FALSE)</f>
        <v>0</v>
      </c>
    </row>
    <row r="1799" spans="1:8">
      <c r="A1799" t="str">
        <f>Inv!I1799</f>
        <v>J36938</v>
      </c>
      <c r="B1799">
        <v>3030</v>
      </c>
      <c r="C1799">
        <f>Inv!B1799</f>
        <v>0</v>
      </c>
      <c r="D1799">
        <f>Inv!A1799</f>
        <v>0</v>
      </c>
      <c r="E1799" t="str">
        <f>VLOOKUP($C1799,Inv!$B$3:$J$2003,2,FALSE)</f>
        <v/>
      </c>
      <c r="F1799" t="str">
        <f>VLOOKUP($C1799,Inv!$B$3:$J$2003,5,FALSE)</f>
        <v/>
      </c>
      <c r="G1799" t="str">
        <f>VLOOKUP($C1799,Inv!$B$3:$J$2003,3,FALSE)</f>
        <v/>
      </c>
      <c r="H1799">
        <f ca="1">VLOOKUP($C1799,Inv!$B$3:$J$2003,9,FALSE)</f>
        <v>0</v>
      </c>
    </row>
    <row r="1800" spans="1:8">
      <c r="A1800" t="str">
        <f>Inv!I1800</f>
        <v>J36938</v>
      </c>
      <c r="B1800">
        <v>3030</v>
      </c>
      <c r="C1800">
        <f>Inv!B1800</f>
        <v>0</v>
      </c>
      <c r="D1800">
        <f>Inv!A1800</f>
        <v>0</v>
      </c>
      <c r="E1800" t="str">
        <f>VLOOKUP($C1800,Inv!$B$3:$J$2003,2,FALSE)</f>
        <v/>
      </c>
      <c r="F1800" t="str">
        <f>VLOOKUP($C1800,Inv!$B$3:$J$2003,5,FALSE)</f>
        <v/>
      </c>
      <c r="G1800" t="str">
        <f>VLOOKUP($C1800,Inv!$B$3:$J$2003,3,FALSE)</f>
        <v/>
      </c>
      <c r="H1800">
        <f ca="1">VLOOKUP($C1800,Inv!$B$3:$J$2003,9,FALSE)</f>
        <v>0</v>
      </c>
    </row>
    <row r="1801" spans="1:8">
      <c r="A1801" t="str">
        <f>Inv!I1801</f>
        <v>J36938</v>
      </c>
      <c r="B1801">
        <v>3030</v>
      </c>
      <c r="C1801">
        <f>Inv!B1801</f>
        <v>0</v>
      </c>
      <c r="D1801">
        <f>Inv!A1801</f>
        <v>0</v>
      </c>
      <c r="E1801" t="str">
        <f>VLOOKUP($C1801,Inv!$B$3:$J$2003,2,FALSE)</f>
        <v/>
      </c>
      <c r="F1801" t="str">
        <f>VLOOKUP($C1801,Inv!$B$3:$J$2003,5,FALSE)</f>
        <v/>
      </c>
      <c r="G1801" t="str">
        <f>VLOOKUP($C1801,Inv!$B$3:$J$2003,3,FALSE)</f>
        <v/>
      </c>
      <c r="H1801">
        <f ca="1">VLOOKUP($C1801,Inv!$B$3:$J$2003,9,FALSE)</f>
        <v>0</v>
      </c>
    </row>
    <row r="1802" spans="1:8">
      <c r="A1802" t="str">
        <f>Inv!I1802</f>
        <v>J36938</v>
      </c>
      <c r="B1802">
        <v>3030</v>
      </c>
      <c r="C1802">
        <f>Inv!B1802</f>
        <v>0</v>
      </c>
      <c r="D1802">
        <f>Inv!A1802</f>
        <v>0</v>
      </c>
      <c r="E1802" t="str">
        <f>VLOOKUP($C1802,Inv!$B$3:$J$2003,2,FALSE)</f>
        <v/>
      </c>
      <c r="F1802" t="str">
        <f>VLOOKUP($C1802,Inv!$B$3:$J$2003,5,FALSE)</f>
        <v/>
      </c>
      <c r="G1802" t="str">
        <f>VLOOKUP($C1802,Inv!$B$3:$J$2003,3,FALSE)</f>
        <v/>
      </c>
      <c r="H1802">
        <f ca="1">VLOOKUP($C1802,Inv!$B$3:$J$2003,9,FALSE)</f>
        <v>0</v>
      </c>
    </row>
    <row r="1803" spans="1:8">
      <c r="A1803" t="str">
        <f>Inv!I1803</f>
        <v>J36938</v>
      </c>
      <c r="B1803">
        <v>3030</v>
      </c>
      <c r="C1803">
        <f>Inv!B1803</f>
        <v>0</v>
      </c>
      <c r="D1803">
        <f>Inv!A1803</f>
        <v>0</v>
      </c>
      <c r="E1803" t="str">
        <f>VLOOKUP($C1803,Inv!$B$3:$J$2003,2,FALSE)</f>
        <v/>
      </c>
      <c r="F1803" t="str">
        <f>VLOOKUP($C1803,Inv!$B$3:$J$2003,5,FALSE)</f>
        <v/>
      </c>
      <c r="G1803" t="str">
        <f>VLOOKUP($C1803,Inv!$B$3:$J$2003,3,FALSE)</f>
        <v/>
      </c>
      <c r="H1803">
        <f ca="1">VLOOKUP($C1803,Inv!$B$3:$J$2003,9,FALSE)</f>
        <v>0</v>
      </c>
    </row>
    <row r="1804" spans="1:8">
      <c r="A1804" t="str">
        <f>Inv!I1804</f>
        <v>J36938</v>
      </c>
      <c r="B1804">
        <v>3030</v>
      </c>
      <c r="C1804">
        <f>Inv!B1804</f>
        <v>0</v>
      </c>
      <c r="D1804">
        <f>Inv!A1804</f>
        <v>0</v>
      </c>
      <c r="E1804" t="str">
        <f>VLOOKUP($C1804,Inv!$B$3:$J$2003,2,FALSE)</f>
        <v/>
      </c>
      <c r="F1804" t="str">
        <f>VLOOKUP($C1804,Inv!$B$3:$J$2003,5,FALSE)</f>
        <v/>
      </c>
      <c r="G1804" t="str">
        <f>VLOOKUP($C1804,Inv!$B$3:$J$2003,3,FALSE)</f>
        <v/>
      </c>
      <c r="H1804">
        <f ca="1">VLOOKUP($C1804,Inv!$B$3:$J$2003,9,FALSE)</f>
        <v>0</v>
      </c>
    </row>
    <row r="1805" spans="1:8">
      <c r="A1805" t="str">
        <f>Inv!I1805</f>
        <v>J36938</v>
      </c>
      <c r="B1805">
        <v>3030</v>
      </c>
      <c r="C1805">
        <f>Inv!B1805</f>
        <v>0</v>
      </c>
      <c r="D1805">
        <f>Inv!A1805</f>
        <v>0</v>
      </c>
      <c r="E1805" t="str">
        <f>VLOOKUP($C1805,Inv!$B$3:$J$2003,2,FALSE)</f>
        <v/>
      </c>
      <c r="F1805" t="str">
        <f>VLOOKUP($C1805,Inv!$B$3:$J$2003,5,FALSE)</f>
        <v/>
      </c>
      <c r="G1805" t="str">
        <f>VLOOKUP($C1805,Inv!$B$3:$J$2003,3,FALSE)</f>
        <v/>
      </c>
      <c r="H1805">
        <f ca="1">VLOOKUP($C1805,Inv!$B$3:$J$2003,9,FALSE)</f>
        <v>0</v>
      </c>
    </row>
    <row r="1806" spans="1:8">
      <c r="A1806" t="str">
        <f>Inv!I1806</f>
        <v>J36938</v>
      </c>
      <c r="B1806">
        <v>3030</v>
      </c>
      <c r="C1806">
        <f>Inv!B1806</f>
        <v>0</v>
      </c>
      <c r="D1806">
        <f>Inv!A1806</f>
        <v>0</v>
      </c>
      <c r="E1806" t="str">
        <f>VLOOKUP($C1806,Inv!$B$3:$J$2003,2,FALSE)</f>
        <v/>
      </c>
      <c r="F1806" t="str">
        <f>VLOOKUP($C1806,Inv!$B$3:$J$2003,5,FALSE)</f>
        <v/>
      </c>
      <c r="G1806" t="str">
        <f>VLOOKUP($C1806,Inv!$B$3:$J$2003,3,FALSE)</f>
        <v/>
      </c>
      <c r="H1806">
        <f ca="1">VLOOKUP($C1806,Inv!$B$3:$J$2003,9,FALSE)</f>
        <v>0</v>
      </c>
    </row>
    <row r="1807" spans="1:8">
      <c r="A1807" t="str">
        <f>Inv!I1807</f>
        <v>J36938</v>
      </c>
      <c r="B1807">
        <v>3030</v>
      </c>
      <c r="C1807">
        <f>Inv!B1807</f>
        <v>0</v>
      </c>
      <c r="D1807">
        <f>Inv!A1807</f>
        <v>0</v>
      </c>
      <c r="E1807" t="str">
        <f>VLOOKUP($C1807,Inv!$B$3:$J$2003,2,FALSE)</f>
        <v/>
      </c>
      <c r="F1807" t="str">
        <f>VLOOKUP($C1807,Inv!$B$3:$J$2003,5,FALSE)</f>
        <v/>
      </c>
      <c r="G1807" t="str">
        <f>VLOOKUP($C1807,Inv!$B$3:$J$2003,3,FALSE)</f>
        <v/>
      </c>
      <c r="H1807">
        <f ca="1">VLOOKUP($C1807,Inv!$B$3:$J$2003,9,FALSE)</f>
        <v>0</v>
      </c>
    </row>
    <row r="1808" spans="1:8">
      <c r="A1808" t="str">
        <f>Inv!I1808</f>
        <v>J36938</v>
      </c>
      <c r="B1808">
        <v>3030</v>
      </c>
      <c r="C1808">
        <f>Inv!B1808</f>
        <v>0</v>
      </c>
      <c r="D1808">
        <f>Inv!A1808</f>
        <v>0</v>
      </c>
      <c r="E1808" t="str">
        <f>VLOOKUP($C1808,Inv!$B$3:$J$2003,2,FALSE)</f>
        <v/>
      </c>
      <c r="F1808" t="str">
        <f>VLOOKUP($C1808,Inv!$B$3:$J$2003,5,FALSE)</f>
        <v/>
      </c>
      <c r="G1808" t="str">
        <f>VLOOKUP($C1808,Inv!$B$3:$J$2003,3,FALSE)</f>
        <v/>
      </c>
      <c r="H1808">
        <f ca="1">VLOOKUP($C1808,Inv!$B$3:$J$2003,9,FALSE)</f>
        <v>0</v>
      </c>
    </row>
    <row r="1809" spans="1:8">
      <c r="A1809" t="str">
        <f>Inv!I1809</f>
        <v>J36938</v>
      </c>
      <c r="B1809">
        <v>3030</v>
      </c>
      <c r="C1809">
        <f>Inv!B1809</f>
        <v>0</v>
      </c>
      <c r="D1809">
        <f>Inv!A1809</f>
        <v>0</v>
      </c>
      <c r="E1809" t="str">
        <f>VLOOKUP($C1809,Inv!$B$3:$J$2003,2,FALSE)</f>
        <v/>
      </c>
      <c r="F1809" t="str">
        <f>VLOOKUP($C1809,Inv!$B$3:$J$2003,5,FALSE)</f>
        <v/>
      </c>
      <c r="G1809" t="str">
        <f>VLOOKUP($C1809,Inv!$B$3:$J$2003,3,FALSE)</f>
        <v/>
      </c>
      <c r="H1809">
        <f ca="1">VLOOKUP($C1809,Inv!$B$3:$J$2003,9,FALSE)</f>
        <v>0</v>
      </c>
    </row>
    <row r="1810" spans="1:8">
      <c r="A1810" t="str">
        <f>Inv!I1810</f>
        <v>J36938</v>
      </c>
      <c r="B1810">
        <v>3030</v>
      </c>
      <c r="C1810">
        <f>Inv!B1810</f>
        <v>0</v>
      </c>
      <c r="D1810">
        <f>Inv!A1810</f>
        <v>0</v>
      </c>
      <c r="E1810" t="str">
        <f>VLOOKUP($C1810,Inv!$B$3:$J$2003,2,FALSE)</f>
        <v/>
      </c>
      <c r="F1810" t="str">
        <f>VLOOKUP($C1810,Inv!$B$3:$J$2003,5,FALSE)</f>
        <v/>
      </c>
      <c r="G1810" t="str">
        <f>VLOOKUP($C1810,Inv!$B$3:$J$2003,3,FALSE)</f>
        <v/>
      </c>
      <c r="H1810">
        <f ca="1">VLOOKUP($C1810,Inv!$B$3:$J$2003,9,FALSE)</f>
        <v>0</v>
      </c>
    </row>
    <row r="1811" spans="1:8">
      <c r="A1811" t="str">
        <f>Inv!I1811</f>
        <v>J36938</v>
      </c>
      <c r="B1811">
        <v>3030</v>
      </c>
      <c r="C1811">
        <f>Inv!B1811</f>
        <v>0</v>
      </c>
      <c r="D1811">
        <f>Inv!A1811</f>
        <v>0</v>
      </c>
      <c r="E1811" t="str">
        <f>VLOOKUP($C1811,Inv!$B$3:$J$2003,2,FALSE)</f>
        <v/>
      </c>
      <c r="F1811" t="str">
        <f>VLOOKUP($C1811,Inv!$B$3:$J$2003,5,FALSE)</f>
        <v/>
      </c>
      <c r="G1811" t="str">
        <f>VLOOKUP($C1811,Inv!$B$3:$J$2003,3,FALSE)</f>
        <v/>
      </c>
      <c r="H1811">
        <f ca="1">VLOOKUP($C1811,Inv!$B$3:$J$2003,9,FALSE)</f>
        <v>0</v>
      </c>
    </row>
    <row r="1812" spans="1:8">
      <c r="A1812" t="str">
        <f>Inv!I1812</f>
        <v>J36938</v>
      </c>
      <c r="B1812">
        <v>3030</v>
      </c>
      <c r="C1812">
        <f>Inv!B1812</f>
        <v>0</v>
      </c>
      <c r="D1812">
        <f>Inv!A1812</f>
        <v>0</v>
      </c>
      <c r="E1812" t="str">
        <f>VLOOKUP($C1812,Inv!$B$3:$J$2003,2,FALSE)</f>
        <v/>
      </c>
      <c r="F1812" t="str">
        <f>VLOOKUP($C1812,Inv!$B$3:$J$2003,5,FALSE)</f>
        <v/>
      </c>
      <c r="G1812" t="str">
        <f>VLOOKUP($C1812,Inv!$B$3:$J$2003,3,FALSE)</f>
        <v/>
      </c>
      <c r="H1812">
        <f ca="1">VLOOKUP($C1812,Inv!$B$3:$J$2003,9,FALSE)</f>
        <v>0</v>
      </c>
    </row>
    <row r="1813" spans="1:8">
      <c r="A1813" t="str">
        <f>Inv!I1813</f>
        <v>J36938</v>
      </c>
      <c r="B1813">
        <v>3030</v>
      </c>
      <c r="C1813">
        <f>Inv!B1813</f>
        <v>0</v>
      </c>
      <c r="D1813">
        <f>Inv!A1813</f>
        <v>0</v>
      </c>
      <c r="E1813" t="str">
        <f>VLOOKUP($C1813,Inv!$B$3:$J$2003,2,FALSE)</f>
        <v/>
      </c>
      <c r="F1813" t="str">
        <f>VLOOKUP($C1813,Inv!$B$3:$J$2003,5,FALSE)</f>
        <v/>
      </c>
      <c r="G1813" t="str">
        <f>VLOOKUP($C1813,Inv!$B$3:$J$2003,3,FALSE)</f>
        <v/>
      </c>
      <c r="H1813">
        <f ca="1">VLOOKUP($C1813,Inv!$B$3:$J$2003,9,FALSE)</f>
        <v>0</v>
      </c>
    </row>
    <row r="1814" spans="1:8">
      <c r="A1814" t="str">
        <f>Inv!I1814</f>
        <v>J36938</v>
      </c>
      <c r="B1814">
        <v>3030</v>
      </c>
      <c r="C1814">
        <f>Inv!B1814</f>
        <v>0</v>
      </c>
      <c r="D1814">
        <f>Inv!A1814</f>
        <v>0</v>
      </c>
      <c r="E1814" t="str">
        <f>VLOOKUP($C1814,Inv!$B$3:$J$2003,2,FALSE)</f>
        <v/>
      </c>
      <c r="F1814" t="str">
        <f>VLOOKUP($C1814,Inv!$B$3:$J$2003,5,FALSE)</f>
        <v/>
      </c>
      <c r="G1814" t="str">
        <f>VLOOKUP($C1814,Inv!$B$3:$J$2003,3,FALSE)</f>
        <v/>
      </c>
      <c r="H1814">
        <f ca="1">VLOOKUP($C1814,Inv!$B$3:$J$2003,9,FALSE)</f>
        <v>0</v>
      </c>
    </row>
    <row r="1815" spans="1:8">
      <c r="A1815" t="str">
        <f>Inv!I1815</f>
        <v>J36938</v>
      </c>
      <c r="B1815">
        <v>3030</v>
      </c>
      <c r="C1815">
        <f>Inv!B1815</f>
        <v>0</v>
      </c>
      <c r="D1815">
        <f>Inv!A1815</f>
        <v>0</v>
      </c>
      <c r="E1815" t="str">
        <f>VLOOKUP($C1815,Inv!$B$3:$J$2003,2,FALSE)</f>
        <v/>
      </c>
      <c r="F1815" t="str">
        <f>VLOOKUP($C1815,Inv!$B$3:$J$2003,5,FALSE)</f>
        <v/>
      </c>
      <c r="G1815" t="str">
        <f>VLOOKUP($C1815,Inv!$B$3:$J$2003,3,FALSE)</f>
        <v/>
      </c>
      <c r="H1815">
        <f ca="1">VLOOKUP($C1815,Inv!$B$3:$J$2003,9,FALSE)</f>
        <v>0</v>
      </c>
    </row>
    <row r="1816" spans="1:8">
      <c r="A1816" t="str">
        <f>Inv!I1816</f>
        <v>J36938</v>
      </c>
      <c r="B1816">
        <v>3030</v>
      </c>
      <c r="C1816">
        <f>Inv!B1816</f>
        <v>0</v>
      </c>
      <c r="D1816">
        <f>Inv!A1816</f>
        <v>0</v>
      </c>
      <c r="E1816" t="str">
        <f>VLOOKUP($C1816,Inv!$B$3:$J$2003,2,FALSE)</f>
        <v/>
      </c>
      <c r="F1816" t="str">
        <f>VLOOKUP($C1816,Inv!$B$3:$J$2003,5,FALSE)</f>
        <v/>
      </c>
      <c r="G1816" t="str">
        <f>VLOOKUP($C1816,Inv!$B$3:$J$2003,3,FALSE)</f>
        <v/>
      </c>
      <c r="H1816">
        <f ca="1">VLOOKUP($C1816,Inv!$B$3:$J$2003,9,FALSE)</f>
        <v>0</v>
      </c>
    </row>
    <row r="1817" spans="1:8">
      <c r="A1817" t="str">
        <f>Inv!I1817</f>
        <v>J36938</v>
      </c>
      <c r="B1817">
        <v>3030</v>
      </c>
      <c r="C1817">
        <f>Inv!B1817</f>
        <v>0</v>
      </c>
      <c r="D1817">
        <f>Inv!A1817</f>
        <v>0</v>
      </c>
      <c r="E1817" t="str">
        <f>VLOOKUP($C1817,Inv!$B$3:$J$2003,2,FALSE)</f>
        <v/>
      </c>
      <c r="F1817" t="str">
        <f>VLOOKUP($C1817,Inv!$B$3:$J$2003,5,FALSE)</f>
        <v/>
      </c>
      <c r="G1817" t="str">
        <f>VLOOKUP($C1817,Inv!$B$3:$J$2003,3,FALSE)</f>
        <v/>
      </c>
      <c r="H1817">
        <f ca="1">VLOOKUP($C1817,Inv!$B$3:$J$2003,9,FALSE)</f>
        <v>0</v>
      </c>
    </row>
    <row r="1818" spans="1:8">
      <c r="A1818" t="str">
        <f>Inv!I1818</f>
        <v>J36938</v>
      </c>
      <c r="B1818">
        <v>3030</v>
      </c>
      <c r="C1818">
        <f>Inv!B1818</f>
        <v>0</v>
      </c>
      <c r="D1818">
        <f>Inv!A1818</f>
        <v>0</v>
      </c>
      <c r="E1818" t="str">
        <f>VLOOKUP($C1818,Inv!$B$3:$J$2003,2,FALSE)</f>
        <v/>
      </c>
      <c r="F1818" t="str">
        <f>VLOOKUP($C1818,Inv!$B$3:$J$2003,5,FALSE)</f>
        <v/>
      </c>
      <c r="G1818" t="str">
        <f>VLOOKUP($C1818,Inv!$B$3:$J$2003,3,FALSE)</f>
        <v/>
      </c>
      <c r="H1818">
        <f ca="1">VLOOKUP($C1818,Inv!$B$3:$J$2003,9,FALSE)</f>
        <v>0</v>
      </c>
    </row>
    <row r="1819" spans="1:8">
      <c r="A1819" t="str">
        <f>Inv!I1819</f>
        <v>J36938</v>
      </c>
      <c r="B1819">
        <v>3030</v>
      </c>
      <c r="C1819">
        <f>Inv!B1819</f>
        <v>0</v>
      </c>
      <c r="D1819">
        <f>Inv!A1819</f>
        <v>0</v>
      </c>
      <c r="E1819" t="str">
        <f>VLOOKUP($C1819,Inv!$B$3:$J$2003,2,FALSE)</f>
        <v/>
      </c>
      <c r="F1819" t="str">
        <f>VLOOKUP($C1819,Inv!$B$3:$J$2003,5,FALSE)</f>
        <v/>
      </c>
      <c r="G1819" t="str">
        <f>VLOOKUP($C1819,Inv!$B$3:$J$2003,3,FALSE)</f>
        <v/>
      </c>
      <c r="H1819">
        <f ca="1">VLOOKUP($C1819,Inv!$B$3:$J$2003,9,FALSE)</f>
        <v>0</v>
      </c>
    </row>
    <row r="1820" spans="1:8">
      <c r="A1820" t="str">
        <f>Inv!I1820</f>
        <v>J36938</v>
      </c>
      <c r="B1820">
        <v>3030</v>
      </c>
      <c r="C1820">
        <f>Inv!B1820</f>
        <v>0</v>
      </c>
      <c r="D1820">
        <f>Inv!A1820</f>
        <v>0</v>
      </c>
      <c r="E1820" t="str">
        <f>VLOOKUP($C1820,Inv!$B$3:$J$2003,2,FALSE)</f>
        <v/>
      </c>
      <c r="F1820" t="str">
        <f>VLOOKUP($C1820,Inv!$B$3:$J$2003,5,FALSE)</f>
        <v/>
      </c>
      <c r="G1820" t="str">
        <f>VLOOKUP($C1820,Inv!$B$3:$J$2003,3,FALSE)</f>
        <v/>
      </c>
      <c r="H1820">
        <f ca="1">VLOOKUP($C1820,Inv!$B$3:$J$2003,9,FALSE)</f>
        <v>0</v>
      </c>
    </row>
    <row r="1821" spans="1:8">
      <c r="A1821" t="str">
        <f>Inv!I1821</f>
        <v>J36938</v>
      </c>
      <c r="B1821">
        <v>3030</v>
      </c>
      <c r="C1821">
        <f>Inv!B1821</f>
        <v>0</v>
      </c>
      <c r="D1821">
        <f>Inv!A1821</f>
        <v>0</v>
      </c>
      <c r="E1821" t="str">
        <f>VLOOKUP($C1821,Inv!$B$3:$J$2003,2,FALSE)</f>
        <v/>
      </c>
      <c r="F1821" t="str">
        <f>VLOOKUP($C1821,Inv!$B$3:$J$2003,5,FALSE)</f>
        <v/>
      </c>
      <c r="G1821" t="str">
        <f>VLOOKUP($C1821,Inv!$B$3:$J$2003,3,FALSE)</f>
        <v/>
      </c>
      <c r="H1821">
        <f ca="1">VLOOKUP($C1821,Inv!$B$3:$J$2003,9,FALSE)</f>
        <v>0</v>
      </c>
    </row>
    <row r="1822" spans="1:8">
      <c r="A1822" t="str">
        <f>Inv!I1822</f>
        <v>J36938</v>
      </c>
      <c r="B1822">
        <v>3030</v>
      </c>
      <c r="C1822">
        <f>Inv!B1822</f>
        <v>0</v>
      </c>
      <c r="D1822">
        <f>Inv!A1822</f>
        <v>0</v>
      </c>
      <c r="E1822" t="str">
        <f>VLOOKUP($C1822,Inv!$B$3:$J$2003,2,FALSE)</f>
        <v/>
      </c>
      <c r="F1822" t="str">
        <f>VLOOKUP($C1822,Inv!$B$3:$J$2003,5,FALSE)</f>
        <v/>
      </c>
      <c r="G1822" t="str">
        <f>VLOOKUP($C1822,Inv!$B$3:$J$2003,3,FALSE)</f>
        <v/>
      </c>
      <c r="H1822">
        <f ca="1">VLOOKUP($C1822,Inv!$B$3:$J$2003,9,FALSE)</f>
        <v>0</v>
      </c>
    </row>
    <row r="1823" spans="1:8">
      <c r="A1823" t="str">
        <f>Inv!I1823</f>
        <v>J36938</v>
      </c>
      <c r="B1823">
        <v>3030</v>
      </c>
      <c r="C1823">
        <f>Inv!B1823</f>
        <v>0</v>
      </c>
      <c r="D1823">
        <f>Inv!A1823</f>
        <v>0</v>
      </c>
      <c r="E1823" t="str">
        <f>VLOOKUP($C1823,Inv!$B$3:$J$2003,2,FALSE)</f>
        <v/>
      </c>
      <c r="F1823" t="str">
        <f>VLOOKUP($C1823,Inv!$B$3:$J$2003,5,FALSE)</f>
        <v/>
      </c>
      <c r="G1823" t="str">
        <f>VLOOKUP($C1823,Inv!$B$3:$J$2003,3,FALSE)</f>
        <v/>
      </c>
      <c r="H1823">
        <f ca="1">VLOOKUP($C1823,Inv!$B$3:$J$2003,9,FALSE)</f>
        <v>0</v>
      </c>
    </row>
    <row r="1824" spans="1:8">
      <c r="A1824" t="str">
        <f>Inv!I1824</f>
        <v>J36938</v>
      </c>
      <c r="B1824">
        <v>3030</v>
      </c>
      <c r="C1824">
        <f>Inv!B1824</f>
        <v>0</v>
      </c>
      <c r="D1824">
        <f>Inv!A1824</f>
        <v>0</v>
      </c>
      <c r="E1824" t="str">
        <f>VLOOKUP($C1824,Inv!$B$3:$J$2003,2,FALSE)</f>
        <v/>
      </c>
      <c r="F1824" t="str">
        <f>VLOOKUP($C1824,Inv!$B$3:$J$2003,5,FALSE)</f>
        <v/>
      </c>
      <c r="G1824" t="str">
        <f>VLOOKUP($C1824,Inv!$B$3:$J$2003,3,FALSE)</f>
        <v/>
      </c>
      <c r="H1824">
        <f ca="1">VLOOKUP($C1824,Inv!$B$3:$J$2003,9,FALSE)</f>
        <v>0</v>
      </c>
    </row>
    <row r="1825" spans="1:8">
      <c r="A1825" t="str">
        <f>Inv!I1825</f>
        <v>J36938</v>
      </c>
      <c r="B1825">
        <v>3030</v>
      </c>
      <c r="C1825">
        <f>Inv!B1825</f>
        <v>0</v>
      </c>
      <c r="D1825">
        <f>Inv!A1825</f>
        <v>0</v>
      </c>
      <c r="E1825" t="str">
        <f>VLOOKUP($C1825,Inv!$B$3:$J$2003,2,FALSE)</f>
        <v/>
      </c>
      <c r="F1825" t="str">
        <f>VLOOKUP($C1825,Inv!$B$3:$J$2003,5,FALSE)</f>
        <v/>
      </c>
      <c r="G1825" t="str">
        <f>VLOOKUP($C1825,Inv!$B$3:$J$2003,3,FALSE)</f>
        <v/>
      </c>
      <c r="H1825">
        <f ca="1">VLOOKUP($C1825,Inv!$B$3:$J$2003,9,FALSE)</f>
        <v>0</v>
      </c>
    </row>
    <row r="1826" spans="1:8">
      <c r="A1826" t="str">
        <f>Inv!I1826</f>
        <v>J36938</v>
      </c>
      <c r="B1826">
        <v>3030</v>
      </c>
      <c r="C1826">
        <f>Inv!B1826</f>
        <v>0</v>
      </c>
      <c r="D1826">
        <f>Inv!A1826</f>
        <v>0</v>
      </c>
      <c r="E1826" t="str">
        <f>VLOOKUP($C1826,Inv!$B$3:$J$2003,2,FALSE)</f>
        <v/>
      </c>
      <c r="F1826" t="str">
        <f>VLOOKUP($C1826,Inv!$B$3:$J$2003,5,FALSE)</f>
        <v/>
      </c>
      <c r="G1826" t="str">
        <f>VLOOKUP($C1826,Inv!$B$3:$J$2003,3,FALSE)</f>
        <v/>
      </c>
      <c r="H1826">
        <f ca="1">VLOOKUP($C1826,Inv!$B$3:$J$2003,9,FALSE)</f>
        <v>0</v>
      </c>
    </row>
    <row r="1827" spans="1:8">
      <c r="A1827" t="str">
        <f>Inv!I1827</f>
        <v>J36938</v>
      </c>
      <c r="B1827">
        <v>3030</v>
      </c>
      <c r="C1827">
        <f>Inv!B1827</f>
        <v>0</v>
      </c>
      <c r="D1827">
        <f>Inv!A1827</f>
        <v>0</v>
      </c>
      <c r="E1827" t="str">
        <f>VLOOKUP($C1827,Inv!$B$3:$J$2003,2,FALSE)</f>
        <v/>
      </c>
      <c r="F1827" t="str">
        <f>VLOOKUP($C1827,Inv!$B$3:$J$2003,5,FALSE)</f>
        <v/>
      </c>
      <c r="G1827" t="str">
        <f>VLOOKUP($C1827,Inv!$B$3:$J$2003,3,FALSE)</f>
        <v/>
      </c>
      <c r="H1827">
        <f ca="1">VLOOKUP($C1827,Inv!$B$3:$J$2003,9,FALSE)</f>
        <v>0</v>
      </c>
    </row>
    <row r="1828" spans="1:8">
      <c r="A1828" t="str">
        <f>Inv!I1828</f>
        <v>J36938</v>
      </c>
      <c r="B1828">
        <v>3030</v>
      </c>
      <c r="C1828">
        <f>Inv!B1828</f>
        <v>0</v>
      </c>
      <c r="D1828">
        <f>Inv!A1828</f>
        <v>0</v>
      </c>
      <c r="E1828" t="str">
        <f>VLOOKUP($C1828,Inv!$B$3:$J$2003,2,FALSE)</f>
        <v/>
      </c>
      <c r="F1828" t="str">
        <f>VLOOKUP($C1828,Inv!$B$3:$J$2003,5,FALSE)</f>
        <v/>
      </c>
      <c r="G1828" t="str">
        <f>VLOOKUP($C1828,Inv!$B$3:$J$2003,3,FALSE)</f>
        <v/>
      </c>
      <c r="H1828">
        <f ca="1">VLOOKUP($C1828,Inv!$B$3:$J$2003,9,FALSE)</f>
        <v>0</v>
      </c>
    </row>
    <row r="1829" spans="1:8">
      <c r="A1829" t="str">
        <f>Inv!I1829</f>
        <v>J36938</v>
      </c>
      <c r="B1829">
        <v>3030</v>
      </c>
      <c r="C1829">
        <f>Inv!B1829</f>
        <v>0</v>
      </c>
      <c r="D1829">
        <f>Inv!A1829</f>
        <v>0</v>
      </c>
      <c r="E1829" t="str">
        <f>VLOOKUP($C1829,Inv!$B$3:$J$2003,2,FALSE)</f>
        <v/>
      </c>
      <c r="F1829" t="str">
        <f>VLOOKUP($C1829,Inv!$B$3:$J$2003,5,FALSE)</f>
        <v/>
      </c>
      <c r="G1829" t="str">
        <f>VLOOKUP($C1829,Inv!$B$3:$J$2003,3,FALSE)</f>
        <v/>
      </c>
      <c r="H1829">
        <f ca="1">VLOOKUP($C1829,Inv!$B$3:$J$2003,9,FALSE)</f>
        <v>0</v>
      </c>
    </row>
    <row r="1830" spans="1:8">
      <c r="A1830" t="str">
        <f>Inv!I1830</f>
        <v>J36938</v>
      </c>
      <c r="B1830">
        <v>3030</v>
      </c>
      <c r="C1830">
        <f>Inv!B1830</f>
        <v>0</v>
      </c>
      <c r="D1830">
        <f>Inv!A1830</f>
        <v>0</v>
      </c>
      <c r="E1830" t="str">
        <f>VLOOKUP($C1830,Inv!$B$3:$J$2003,2,FALSE)</f>
        <v/>
      </c>
      <c r="F1830" t="str">
        <f>VLOOKUP($C1830,Inv!$B$3:$J$2003,5,FALSE)</f>
        <v/>
      </c>
      <c r="G1830" t="str">
        <f>VLOOKUP($C1830,Inv!$B$3:$J$2003,3,FALSE)</f>
        <v/>
      </c>
      <c r="H1830">
        <f ca="1">VLOOKUP($C1830,Inv!$B$3:$J$2003,9,FALSE)</f>
        <v>0</v>
      </c>
    </row>
    <row r="1831" spans="1:8">
      <c r="A1831" t="str">
        <f>Inv!I1831</f>
        <v>J36938</v>
      </c>
      <c r="B1831">
        <v>3030</v>
      </c>
      <c r="C1831">
        <f>Inv!B1831</f>
        <v>0</v>
      </c>
      <c r="D1831">
        <f>Inv!A1831</f>
        <v>0</v>
      </c>
      <c r="E1831" t="str">
        <f>VLOOKUP($C1831,Inv!$B$3:$J$2003,2,FALSE)</f>
        <v/>
      </c>
      <c r="F1831" t="str">
        <f>VLOOKUP($C1831,Inv!$B$3:$J$2003,5,FALSE)</f>
        <v/>
      </c>
      <c r="G1831" t="str">
        <f>VLOOKUP($C1831,Inv!$B$3:$J$2003,3,FALSE)</f>
        <v/>
      </c>
      <c r="H1831">
        <f ca="1">VLOOKUP($C1831,Inv!$B$3:$J$2003,9,FALSE)</f>
        <v>0</v>
      </c>
    </row>
    <row r="1832" spans="1:8">
      <c r="A1832" t="str">
        <f>Inv!I1832</f>
        <v>J36938</v>
      </c>
      <c r="B1832">
        <v>3030</v>
      </c>
      <c r="C1832">
        <f>Inv!B1832</f>
        <v>0</v>
      </c>
      <c r="D1832">
        <f>Inv!A1832</f>
        <v>0</v>
      </c>
      <c r="E1832" t="str">
        <f>VLOOKUP($C1832,Inv!$B$3:$J$2003,2,FALSE)</f>
        <v/>
      </c>
      <c r="F1832" t="str">
        <f>VLOOKUP($C1832,Inv!$B$3:$J$2003,5,FALSE)</f>
        <v/>
      </c>
      <c r="G1832" t="str">
        <f>VLOOKUP($C1832,Inv!$B$3:$J$2003,3,FALSE)</f>
        <v/>
      </c>
      <c r="H1832">
        <f ca="1">VLOOKUP($C1832,Inv!$B$3:$J$2003,9,FALSE)</f>
        <v>0</v>
      </c>
    </row>
    <row r="1833" spans="1:8">
      <c r="A1833" t="str">
        <f>Inv!I1833</f>
        <v>J36938</v>
      </c>
      <c r="B1833">
        <v>3030</v>
      </c>
      <c r="C1833">
        <f>Inv!B1833</f>
        <v>0</v>
      </c>
      <c r="D1833">
        <f>Inv!A1833</f>
        <v>0</v>
      </c>
      <c r="E1833" t="str">
        <f>VLOOKUP($C1833,Inv!$B$3:$J$2003,2,FALSE)</f>
        <v/>
      </c>
      <c r="F1833" t="str">
        <f>VLOOKUP($C1833,Inv!$B$3:$J$2003,5,FALSE)</f>
        <v/>
      </c>
      <c r="G1833" t="str">
        <f>VLOOKUP($C1833,Inv!$B$3:$J$2003,3,FALSE)</f>
        <v/>
      </c>
      <c r="H1833">
        <f ca="1">VLOOKUP($C1833,Inv!$B$3:$J$2003,9,FALSE)</f>
        <v>0</v>
      </c>
    </row>
    <row r="1834" spans="1:8">
      <c r="A1834" t="str">
        <f>Inv!I1834</f>
        <v>J36938</v>
      </c>
      <c r="B1834">
        <v>3030</v>
      </c>
      <c r="C1834">
        <f>Inv!B1834</f>
        <v>0</v>
      </c>
      <c r="D1834">
        <f>Inv!A1834</f>
        <v>0</v>
      </c>
      <c r="E1834" t="str">
        <f>VLOOKUP($C1834,Inv!$B$3:$J$2003,2,FALSE)</f>
        <v/>
      </c>
      <c r="F1834" t="str">
        <f>VLOOKUP($C1834,Inv!$B$3:$J$2003,5,FALSE)</f>
        <v/>
      </c>
      <c r="G1834" t="str">
        <f>VLOOKUP($C1834,Inv!$B$3:$J$2003,3,FALSE)</f>
        <v/>
      </c>
      <c r="H1834">
        <f ca="1">VLOOKUP($C1834,Inv!$B$3:$J$2003,9,FALSE)</f>
        <v>0</v>
      </c>
    </row>
    <row r="1835" spans="1:8">
      <c r="A1835" t="str">
        <f>Inv!I1835</f>
        <v>J36938</v>
      </c>
      <c r="B1835">
        <v>3030</v>
      </c>
      <c r="C1835">
        <f>Inv!B1835</f>
        <v>0</v>
      </c>
      <c r="D1835">
        <f>Inv!A1835</f>
        <v>0</v>
      </c>
      <c r="E1835" t="str">
        <f>VLOOKUP($C1835,Inv!$B$3:$J$2003,2,FALSE)</f>
        <v/>
      </c>
      <c r="F1835" t="str">
        <f>VLOOKUP($C1835,Inv!$B$3:$J$2003,5,FALSE)</f>
        <v/>
      </c>
      <c r="G1835" t="str">
        <f>VLOOKUP($C1835,Inv!$B$3:$J$2003,3,FALSE)</f>
        <v/>
      </c>
      <c r="H1835">
        <f ca="1">VLOOKUP($C1835,Inv!$B$3:$J$2003,9,FALSE)</f>
        <v>0</v>
      </c>
    </row>
    <row r="1836" spans="1:8">
      <c r="A1836" t="str">
        <f>Inv!I1836</f>
        <v>J36938</v>
      </c>
      <c r="B1836">
        <v>3030</v>
      </c>
      <c r="C1836">
        <f>Inv!B1836</f>
        <v>0</v>
      </c>
      <c r="D1836">
        <f>Inv!A1836</f>
        <v>0</v>
      </c>
      <c r="E1836" t="str">
        <f>VLOOKUP($C1836,Inv!$B$3:$J$2003,2,FALSE)</f>
        <v/>
      </c>
      <c r="F1836" t="str">
        <f>VLOOKUP($C1836,Inv!$B$3:$J$2003,5,FALSE)</f>
        <v/>
      </c>
      <c r="G1836" t="str">
        <f>VLOOKUP($C1836,Inv!$B$3:$J$2003,3,FALSE)</f>
        <v/>
      </c>
      <c r="H1836">
        <f ca="1">VLOOKUP($C1836,Inv!$B$3:$J$2003,9,FALSE)</f>
        <v>0</v>
      </c>
    </row>
    <row r="1837" spans="1:8">
      <c r="A1837" t="str">
        <f>Inv!I1837</f>
        <v>J36938</v>
      </c>
      <c r="B1837">
        <v>3030</v>
      </c>
      <c r="C1837">
        <f>Inv!B1837</f>
        <v>0</v>
      </c>
      <c r="D1837">
        <f>Inv!A1837</f>
        <v>0</v>
      </c>
      <c r="E1837" t="str">
        <f>VLOOKUP($C1837,Inv!$B$3:$J$2003,2,FALSE)</f>
        <v/>
      </c>
      <c r="F1837" t="str">
        <f>VLOOKUP($C1837,Inv!$B$3:$J$2003,5,FALSE)</f>
        <v/>
      </c>
      <c r="G1837" t="str">
        <f>VLOOKUP($C1837,Inv!$B$3:$J$2003,3,FALSE)</f>
        <v/>
      </c>
      <c r="H1837">
        <f ca="1">VLOOKUP($C1837,Inv!$B$3:$J$2003,9,FALSE)</f>
        <v>0</v>
      </c>
    </row>
    <row r="1838" spans="1:8">
      <c r="A1838" t="str">
        <f>Inv!I1838</f>
        <v>J36938</v>
      </c>
      <c r="B1838">
        <v>3030</v>
      </c>
      <c r="C1838">
        <f>Inv!B1838</f>
        <v>0</v>
      </c>
      <c r="D1838">
        <f>Inv!A1838</f>
        <v>0</v>
      </c>
      <c r="E1838" t="str">
        <f>VLOOKUP($C1838,Inv!$B$3:$J$2003,2,FALSE)</f>
        <v/>
      </c>
      <c r="F1838" t="str">
        <f>VLOOKUP($C1838,Inv!$B$3:$J$2003,5,FALSE)</f>
        <v/>
      </c>
      <c r="G1838" t="str">
        <f>VLOOKUP($C1838,Inv!$B$3:$J$2003,3,FALSE)</f>
        <v/>
      </c>
      <c r="H1838">
        <f ca="1">VLOOKUP($C1838,Inv!$B$3:$J$2003,9,FALSE)</f>
        <v>0</v>
      </c>
    </row>
    <row r="1839" spans="1:8">
      <c r="A1839" t="str">
        <f>Inv!I1839</f>
        <v>J36938</v>
      </c>
      <c r="B1839">
        <v>3030</v>
      </c>
      <c r="C1839">
        <f>Inv!B1839</f>
        <v>0</v>
      </c>
      <c r="D1839">
        <f>Inv!A1839</f>
        <v>0</v>
      </c>
      <c r="E1839" t="str">
        <f>VLOOKUP($C1839,Inv!$B$3:$J$2003,2,FALSE)</f>
        <v/>
      </c>
      <c r="F1839" t="str">
        <f>VLOOKUP($C1839,Inv!$B$3:$J$2003,5,FALSE)</f>
        <v/>
      </c>
      <c r="G1839" t="str">
        <f>VLOOKUP($C1839,Inv!$B$3:$J$2003,3,FALSE)</f>
        <v/>
      </c>
      <c r="H1839">
        <f ca="1">VLOOKUP($C1839,Inv!$B$3:$J$2003,9,FALSE)</f>
        <v>0</v>
      </c>
    </row>
    <row r="1840" spans="1:8">
      <c r="A1840" t="str">
        <f>Inv!I1840</f>
        <v>J36938</v>
      </c>
      <c r="B1840">
        <v>3030</v>
      </c>
      <c r="C1840">
        <f>Inv!B1840</f>
        <v>0</v>
      </c>
      <c r="D1840">
        <f>Inv!A1840</f>
        <v>0</v>
      </c>
      <c r="E1840" t="str">
        <f>VLOOKUP($C1840,Inv!$B$3:$J$2003,2,FALSE)</f>
        <v/>
      </c>
      <c r="F1840" t="str">
        <f>VLOOKUP($C1840,Inv!$B$3:$J$2003,5,FALSE)</f>
        <v/>
      </c>
      <c r="G1840" t="str">
        <f>VLOOKUP($C1840,Inv!$B$3:$J$2003,3,FALSE)</f>
        <v/>
      </c>
      <c r="H1840">
        <f ca="1">VLOOKUP($C1840,Inv!$B$3:$J$2003,9,FALSE)</f>
        <v>0</v>
      </c>
    </row>
    <row r="1841" spans="1:8">
      <c r="A1841" t="str">
        <f>Inv!I1841</f>
        <v>J36938</v>
      </c>
      <c r="B1841">
        <v>3030</v>
      </c>
      <c r="C1841">
        <f>Inv!B1841</f>
        <v>0</v>
      </c>
      <c r="D1841">
        <f>Inv!A1841</f>
        <v>0</v>
      </c>
      <c r="E1841" t="str">
        <f>VLOOKUP($C1841,Inv!$B$3:$J$2003,2,FALSE)</f>
        <v/>
      </c>
      <c r="F1841" t="str">
        <f>VLOOKUP($C1841,Inv!$B$3:$J$2003,5,FALSE)</f>
        <v/>
      </c>
      <c r="G1841" t="str">
        <f>VLOOKUP($C1841,Inv!$B$3:$J$2003,3,FALSE)</f>
        <v/>
      </c>
      <c r="H1841">
        <f ca="1">VLOOKUP($C1841,Inv!$B$3:$J$2003,9,FALSE)</f>
        <v>0</v>
      </c>
    </row>
    <row r="1842" spans="1:8">
      <c r="A1842" t="str">
        <f>Inv!I1842</f>
        <v>J36938</v>
      </c>
      <c r="B1842">
        <v>3030</v>
      </c>
      <c r="C1842">
        <f>Inv!B1842</f>
        <v>0</v>
      </c>
      <c r="D1842">
        <f>Inv!A1842</f>
        <v>0</v>
      </c>
      <c r="E1842" t="str">
        <f>VLOOKUP($C1842,Inv!$B$3:$J$2003,2,FALSE)</f>
        <v/>
      </c>
      <c r="F1842" t="str">
        <f>VLOOKUP($C1842,Inv!$B$3:$J$2003,5,FALSE)</f>
        <v/>
      </c>
      <c r="G1842" t="str">
        <f>VLOOKUP($C1842,Inv!$B$3:$J$2003,3,FALSE)</f>
        <v/>
      </c>
      <c r="H1842">
        <f ca="1">VLOOKUP($C1842,Inv!$B$3:$J$2003,9,FALSE)</f>
        <v>0</v>
      </c>
    </row>
    <row r="1843" spans="1:8">
      <c r="A1843" t="str">
        <f>Inv!I1843</f>
        <v>J36938</v>
      </c>
      <c r="B1843">
        <v>3030</v>
      </c>
      <c r="C1843">
        <f>Inv!B1843</f>
        <v>0</v>
      </c>
      <c r="D1843">
        <f>Inv!A1843</f>
        <v>0</v>
      </c>
      <c r="E1843" t="str">
        <f>VLOOKUP($C1843,Inv!$B$3:$J$2003,2,FALSE)</f>
        <v/>
      </c>
      <c r="F1843" t="str">
        <f>VLOOKUP($C1843,Inv!$B$3:$J$2003,5,FALSE)</f>
        <v/>
      </c>
      <c r="G1843" t="str">
        <f>VLOOKUP($C1843,Inv!$B$3:$J$2003,3,FALSE)</f>
        <v/>
      </c>
      <c r="H1843">
        <f ca="1">VLOOKUP($C1843,Inv!$B$3:$J$2003,9,FALSE)</f>
        <v>0</v>
      </c>
    </row>
    <row r="1844" spans="1:8">
      <c r="A1844" t="str">
        <f>Inv!I1844</f>
        <v>J36938</v>
      </c>
      <c r="B1844">
        <v>3030</v>
      </c>
      <c r="C1844">
        <f>Inv!B1844</f>
        <v>0</v>
      </c>
      <c r="D1844">
        <f>Inv!A1844</f>
        <v>0</v>
      </c>
      <c r="E1844" t="str">
        <f>VLOOKUP($C1844,Inv!$B$3:$J$2003,2,FALSE)</f>
        <v/>
      </c>
      <c r="F1844" t="str">
        <f>VLOOKUP($C1844,Inv!$B$3:$J$2003,5,FALSE)</f>
        <v/>
      </c>
      <c r="G1844" t="str">
        <f>VLOOKUP($C1844,Inv!$B$3:$J$2003,3,FALSE)</f>
        <v/>
      </c>
      <c r="H1844">
        <f ca="1">VLOOKUP($C1844,Inv!$B$3:$J$2003,9,FALSE)</f>
        <v>0</v>
      </c>
    </row>
    <row r="1845" spans="1:8">
      <c r="A1845" t="str">
        <f>Inv!I1845</f>
        <v>J36938</v>
      </c>
      <c r="B1845">
        <v>3030</v>
      </c>
      <c r="C1845">
        <f>Inv!B1845</f>
        <v>0</v>
      </c>
      <c r="D1845">
        <f>Inv!A1845</f>
        <v>0</v>
      </c>
      <c r="E1845" t="str">
        <f>VLOOKUP($C1845,Inv!$B$3:$J$2003,2,FALSE)</f>
        <v/>
      </c>
      <c r="F1845" t="str">
        <f>VLOOKUP($C1845,Inv!$B$3:$J$2003,5,FALSE)</f>
        <v/>
      </c>
      <c r="G1845" t="str">
        <f>VLOOKUP($C1845,Inv!$B$3:$J$2003,3,FALSE)</f>
        <v/>
      </c>
      <c r="H1845">
        <f ca="1">VLOOKUP($C1845,Inv!$B$3:$J$2003,9,FALSE)</f>
        <v>0</v>
      </c>
    </row>
    <row r="1846" spans="1:8">
      <c r="A1846" t="str">
        <f>Inv!I1846</f>
        <v>J36938</v>
      </c>
      <c r="B1846">
        <v>3030</v>
      </c>
      <c r="C1846">
        <f>Inv!B1846</f>
        <v>0</v>
      </c>
      <c r="D1846">
        <f>Inv!A1846</f>
        <v>0</v>
      </c>
      <c r="E1846" t="str">
        <f>VLOOKUP($C1846,Inv!$B$3:$J$2003,2,FALSE)</f>
        <v/>
      </c>
      <c r="F1846" t="str">
        <f>VLOOKUP($C1846,Inv!$B$3:$J$2003,5,FALSE)</f>
        <v/>
      </c>
      <c r="G1846" t="str">
        <f>VLOOKUP($C1846,Inv!$B$3:$J$2003,3,FALSE)</f>
        <v/>
      </c>
      <c r="H1846">
        <f ca="1">VLOOKUP($C1846,Inv!$B$3:$J$2003,9,FALSE)</f>
        <v>0</v>
      </c>
    </row>
    <row r="1847" spans="1:8">
      <c r="A1847" t="str">
        <f>Inv!I1847</f>
        <v>J36938</v>
      </c>
      <c r="B1847">
        <v>3030</v>
      </c>
      <c r="C1847">
        <f>Inv!B1847</f>
        <v>0</v>
      </c>
      <c r="D1847">
        <f>Inv!A1847</f>
        <v>0</v>
      </c>
      <c r="E1847" t="str">
        <f>VLOOKUP($C1847,Inv!$B$3:$J$2003,2,FALSE)</f>
        <v/>
      </c>
      <c r="F1847" t="str">
        <f>VLOOKUP($C1847,Inv!$B$3:$J$2003,5,FALSE)</f>
        <v/>
      </c>
      <c r="G1847" t="str">
        <f>VLOOKUP($C1847,Inv!$B$3:$J$2003,3,FALSE)</f>
        <v/>
      </c>
      <c r="H1847">
        <f ca="1">VLOOKUP($C1847,Inv!$B$3:$J$2003,9,FALSE)</f>
        <v>0</v>
      </c>
    </row>
    <row r="1848" spans="1:8">
      <c r="A1848" t="str">
        <f>Inv!I1848</f>
        <v>J36938</v>
      </c>
      <c r="B1848">
        <v>3030</v>
      </c>
      <c r="C1848">
        <f>Inv!B1848</f>
        <v>0</v>
      </c>
      <c r="D1848">
        <f>Inv!A1848</f>
        <v>0</v>
      </c>
      <c r="E1848" t="str">
        <f>VLOOKUP($C1848,Inv!$B$3:$J$2003,2,FALSE)</f>
        <v/>
      </c>
      <c r="F1848" t="str">
        <f>VLOOKUP($C1848,Inv!$B$3:$J$2003,5,FALSE)</f>
        <v/>
      </c>
      <c r="G1848" t="str">
        <f>VLOOKUP($C1848,Inv!$B$3:$J$2003,3,FALSE)</f>
        <v/>
      </c>
      <c r="H1848">
        <f ca="1">VLOOKUP($C1848,Inv!$B$3:$J$2003,9,FALSE)</f>
        <v>0</v>
      </c>
    </row>
    <row r="1849" spans="1:8">
      <c r="A1849" t="str">
        <f>Inv!I1849</f>
        <v>J36938</v>
      </c>
      <c r="B1849">
        <v>3030</v>
      </c>
      <c r="C1849">
        <f>Inv!B1849</f>
        <v>0</v>
      </c>
      <c r="D1849">
        <f>Inv!A1849</f>
        <v>0</v>
      </c>
      <c r="E1849" t="str">
        <f>VLOOKUP($C1849,Inv!$B$3:$J$2003,2,FALSE)</f>
        <v/>
      </c>
      <c r="F1849" t="str">
        <f>VLOOKUP($C1849,Inv!$B$3:$J$2003,5,FALSE)</f>
        <v/>
      </c>
      <c r="G1849" t="str">
        <f>VLOOKUP($C1849,Inv!$B$3:$J$2003,3,FALSE)</f>
        <v/>
      </c>
      <c r="H1849">
        <f ca="1">VLOOKUP($C1849,Inv!$B$3:$J$2003,9,FALSE)</f>
        <v>0</v>
      </c>
    </row>
    <row r="1850" spans="1:8">
      <c r="A1850" t="str">
        <f>Inv!I1850</f>
        <v>J36938</v>
      </c>
      <c r="B1850">
        <v>3030</v>
      </c>
      <c r="C1850">
        <f>Inv!B1850</f>
        <v>0</v>
      </c>
      <c r="D1850">
        <f>Inv!A1850</f>
        <v>0</v>
      </c>
      <c r="E1850" t="str">
        <f>VLOOKUP($C1850,Inv!$B$3:$J$2003,2,FALSE)</f>
        <v/>
      </c>
      <c r="F1850" t="str">
        <f>VLOOKUP($C1850,Inv!$B$3:$J$2003,5,FALSE)</f>
        <v/>
      </c>
      <c r="G1850" t="str">
        <f>VLOOKUP($C1850,Inv!$B$3:$J$2003,3,FALSE)</f>
        <v/>
      </c>
      <c r="H1850">
        <f ca="1">VLOOKUP($C1850,Inv!$B$3:$J$2003,9,FALSE)</f>
        <v>0</v>
      </c>
    </row>
    <row r="1851" spans="1:8">
      <c r="A1851" t="str">
        <f>Inv!I1851</f>
        <v>J36938</v>
      </c>
      <c r="B1851">
        <v>3030</v>
      </c>
      <c r="C1851">
        <f>Inv!B1851</f>
        <v>0</v>
      </c>
      <c r="D1851">
        <f>Inv!A1851</f>
        <v>0</v>
      </c>
      <c r="E1851" t="str">
        <f>VLOOKUP($C1851,Inv!$B$3:$J$2003,2,FALSE)</f>
        <v/>
      </c>
      <c r="F1851" t="str">
        <f>VLOOKUP($C1851,Inv!$B$3:$J$2003,5,FALSE)</f>
        <v/>
      </c>
      <c r="G1851" t="str">
        <f>VLOOKUP($C1851,Inv!$B$3:$J$2003,3,FALSE)</f>
        <v/>
      </c>
      <c r="H1851">
        <f ca="1">VLOOKUP($C1851,Inv!$B$3:$J$2003,9,FALSE)</f>
        <v>0</v>
      </c>
    </row>
    <row r="1852" spans="1:8">
      <c r="A1852" t="str">
        <f>Inv!I1852</f>
        <v>J36938</v>
      </c>
      <c r="B1852">
        <v>3030</v>
      </c>
      <c r="C1852">
        <f>Inv!B1852</f>
        <v>0</v>
      </c>
      <c r="D1852">
        <f>Inv!A1852</f>
        <v>0</v>
      </c>
      <c r="E1852" t="str">
        <f>VLOOKUP($C1852,Inv!$B$3:$J$2003,2,FALSE)</f>
        <v/>
      </c>
      <c r="F1852" t="str">
        <f>VLOOKUP($C1852,Inv!$B$3:$J$2003,5,FALSE)</f>
        <v/>
      </c>
      <c r="G1852" t="str">
        <f>VLOOKUP($C1852,Inv!$B$3:$J$2003,3,FALSE)</f>
        <v/>
      </c>
      <c r="H1852">
        <f ca="1">VLOOKUP($C1852,Inv!$B$3:$J$2003,9,FALSE)</f>
        <v>0</v>
      </c>
    </row>
    <row r="1853" spans="1:8">
      <c r="A1853" t="str">
        <f>Inv!I1853</f>
        <v>J36938</v>
      </c>
      <c r="B1853">
        <v>3030</v>
      </c>
      <c r="C1853">
        <f>Inv!B1853</f>
        <v>0</v>
      </c>
      <c r="D1853">
        <f>Inv!A1853</f>
        <v>0</v>
      </c>
      <c r="E1853" t="str">
        <f>VLOOKUP($C1853,Inv!$B$3:$J$2003,2,FALSE)</f>
        <v/>
      </c>
      <c r="F1853" t="str">
        <f>VLOOKUP($C1853,Inv!$B$3:$J$2003,5,FALSE)</f>
        <v/>
      </c>
      <c r="G1853" t="str">
        <f>VLOOKUP($C1853,Inv!$B$3:$J$2003,3,FALSE)</f>
        <v/>
      </c>
      <c r="H1853">
        <f ca="1">VLOOKUP($C1853,Inv!$B$3:$J$2003,9,FALSE)</f>
        <v>0</v>
      </c>
    </row>
    <row r="1854" spans="1:8">
      <c r="A1854" t="str">
        <f>Inv!I1854</f>
        <v>J36938</v>
      </c>
      <c r="B1854">
        <v>3030</v>
      </c>
      <c r="C1854">
        <f>Inv!B1854</f>
        <v>0</v>
      </c>
      <c r="D1854">
        <f>Inv!A1854</f>
        <v>0</v>
      </c>
      <c r="E1854" t="str">
        <f>VLOOKUP($C1854,Inv!$B$3:$J$2003,2,FALSE)</f>
        <v/>
      </c>
      <c r="F1854" t="str">
        <f>VLOOKUP($C1854,Inv!$B$3:$J$2003,5,FALSE)</f>
        <v/>
      </c>
      <c r="G1854" t="str">
        <f>VLOOKUP($C1854,Inv!$B$3:$J$2003,3,FALSE)</f>
        <v/>
      </c>
      <c r="H1854">
        <f ca="1">VLOOKUP($C1854,Inv!$B$3:$J$2003,9,FALSE)</f>
        <v>0</v>
      </c>
    </row>
    <row r="1855" spans="1:8">
      <c r="A1855" t="str">
        <f>Inv!I1855</f>
        <v>J36938</v>
      </c>
      <c r="B1855">
        <v>3030</v>
      </c>
      <c r="C1855">
        <f>Inv!B1855</f>
        <v>0</v>
      </c>
      <c r="D1855">
        <f>Inv!A1855</f>
        <v>0</v>
      </c>
      <c r="E1855" t="str">
        <f>VLOOKUP($C1855,Inv!$B$3:$J$2003,2,FALSE)</f>
        <v/>
      </c>
      <c r="F1855" t="str">
        <f>VLOOKUP($C1855,Inv!$B$3:$J$2003,5,FALSE)</f>
        <v/>
      </c>
      <c r="G1855" t="str">
        <f>VLOOKUP($C1855,Inv!$B$3:$J$2003,3,FALSE)</f>
        <v/>
      </c>
      <c r="H1855">
        <f ca="1">VLOOKUP($C1855,Inv!$B$3:$J$2003,9,FALSE)</f>
        <v>0</v>
      </c>
    </row>
    <row r="1856" spans="1:8">
      <c r="A1856" t="str">
        <f>Inv!I1856</f>
        <v>J36938</v>
      </c>
      <c r="B1856">
        <v>3030</v>
      </c>
      <c r="C1856">
        <f>Inv!B1856</f>
        <v>0</v>
      </c>
      <c r="D1856">
        <f>Inv!A1856</f>
        <v>0</v>
      </c>
      <c r="E1856" t="str">
        <f>VLOOKUP($C1856,Inv!$B$3:$J$2003,2,FALSE)</f>
        <v/>
      </c>
      <c r="F1856" t="str">
        <f>VLOOKUP($C1856,Inv!$B$3:$J$2003,5,FALSE)</f>
        <v/>
      </c>
      <c r="G1856" t="str">
        <f>VLOOKUP($C1856,Inv!$B$3:$J$2003,3,FALSE)</f>
        <v/>
      </c>
      <c r="H1856">
        <f ca="1">VLOOKUP($C1856,Inv!$B$3:$J$2003,9,FALSE)</f>
        <v>0</v>
      </c>
    </row>
    <row r="1857" spans="1:8">
      <c r="A1857" t="str">
        <f>Inv!I1857</f>
        <v>J36938</v>
      </c>
      <c r="B1857">
        <v>3030</v>
      </c>
      <c r="C1857">
        <f>Inv!B1857</f>
        <v>0</v>
      </c>
      <c r="D1857">
        <f>Inv!A1857</f>
        <v>0</v>
      </c>
      <c r="E1857" t="str">
        <f>VLOOKUP($C1857,Inv!$B$3:$J$2003,2,FALSE)</f>
        <v/>
      </c>
      <c r="F1857" t="str">
        <f>VLOOKUP($C1857,Inv!$B$3:$J$2003,5,FALSE)</f>
        <v/>
      </c>
      <c r="G1857" t="str">
        <f>VLOOKUP($C1857,Inv!$B$3:$J$2003,3,FALSE)</f>
        <v/>
      </c>
      <c r="H1857">
        <f ca="1">VLOOKUP($C1857,Inv!$B$3:$J$2003,9,FALSE)</f>
        <v>0</v>
      </c>
    </row>
    <row r="1858" spans="1:8">
      <c r="A1858" t="str">
        <f>Inv!I1858</f>
        <v>J36938</v>
      </c>
      <c r="B1858">
        <v>3030</v>
      </c>
      <c r="C1858">
        <f>Inv!B1858</f>
        <v>0</v>
      </c>
      <c r="D1858">
        <f>Inv!A1858</f>
        <v>0</v>
      </c>
      <c r="E1858" t="str">
        <f>VLOOKUP($C1858,Inv!$B$3:$J$2003,2,FALSE)</f>
        <v/>
      </c>
      <c r="F1858" t="str">
        <f>VLOOKUP($C1858,Inv!$B$3:$J$2003,5,FALSE)</f>
        <v/>
      </c>
      <c r="G1858" t="str">
        <f>VLOOKUP($C1858,Inv!$B$3:$J$2003,3,FALSE)</f>
        <v/>
      </c>
      <c r="H1858">
        <f ca="1">VLOOKUP($C1858,Inv!$B$3:$J$2003,9,FALSE)</f>
        <v>0</v>
      </c>
    </row>
    <row r="1859" spans="1:8">
      <c r="A1859" t="str">
        <f>Inv!I1859</f>
        <v>J36938</v>
      </c>
      <c r="B1859">
        <v>3030</v>
      </c>
      <c r="C1859">
        <f>Inv!B1859</f>
        <v>0</v>
      </c>
      <c r="D1859">
        <f>Inv!A1859</f>
        <v>0</v>
      </c>
      <c r="E1859" t="str">
        <f>VLOOKUP($C1859,Inv!$B$3:$J$2003,2,FALSE)</f>
        <v/>
      </c>
      <c r="F1859" t="str">
        <f>VLOOKUP($C1859,Inv!$B$3:$J$2003,5,FALSE)</f>
        <v/>
      </c>
      <c r="G1859" t="str">
        <f>VLOOKUP($C1859,Inv!$B$3:$J$2003,3,FALSE)</f>
        <v/>
      </c>
      <c r="H1859">
        <f ca="1">VLOOKUP($C1859,Inv!$B$3:$J$2003,9,FALSE)</f>
        <v>0</v>
      </c>
    </row>
    <row r="1860" spans="1:8">
      <c r="A1860" t="str">
        <f>Inv!I1860</f>
        <v>J36938</v>
      </c>
      <c r="B1860">
        <v>3030</v>
      </c>
      <c r="C1860">
        <f>Inv!B1860</f>
        <v>0</v>
      </c>
      <c r="D1860">
        <f>Inv!A1860</f>
        <v>0</v>
      </c>
      <c r="E1860" t="str">
        <f>VLOOKUP($C1860,Inv!$B$3:$J$2003,2,FALSE)</f>
        <v/>
      </c>
      <c r="F1860" t="str">
        <f>VLOOKUP($C1860,Inv!$B$3:$J$2003,5,FALSE)</f>
        <v/>
      </c>
      <c r="G1860" t="str">
        <f>VLOOKUP($C1860,Inv!$B$3:$J$2003,3,FALSE)</f>
        <v/>
      </c>
      <c r="H1860">
        <f ca="1">VLOOKUP($C1860,Inv!$B$3:$J$2003,9,FALSE)</f>
        <v>0</v>
      </c>
    </row>
    <row r="1861" spans="1:8">
      <c r="A1861" t="str">
        <f>Inv!I1861</f>
        <v>J36938</v>
      </c>
      <c r="B1861">
        <v>3030</v>
      </c>
      <c r="C1861">
        <f>Inv!B1861</f>
        <v>0</v>
      </c>
      <c r="D1861">
        <f>Inv!A1861</f>
        <v>0</v>
      </c>
      <c r="E1861" t="str">
        <f>VLOOKUP($C1861,Inv!$B$3:$J$2003,2,FALSE)</f>
        <v/>
      </c>
      <c r="F1861" t="str">
        <f>VLOOKUP($C1861,Inv!$B$3:$J$2003,5,FALSE)</f>
        <v/>
      </c>
      <c r="G1861" t="str">
        <f>VLOOKUP($C1861,Inv!$B$3:$J$2003,3,FALSE)</f>
        <v/>
      </c>
      <c r="H1861">
        <f ca="1">VLOOKUP($C1861,Inv!$B$3:$J$2003,9,FALSE)</f>
        <v>0</v>
      </c>
    </row>
    <row r="1862" spans="1:8">
      <c r="A1862" t="str">
        <f>Inv!I1862</f>
        <v>J36938</v>
      </c>
      <c r="B1862">
        <v>3030</v>
      </c>
      <c r="C1862">
        <f>Inv!B1862</f>
        <v>0</v>
      </c>
      <c r="D1862">
        <f>Inv!A1862</f>
        <v>0</v>
      </c>
      <c r="E1862" t="str">
        <f>VLOOKUP($C1862,Inv!$B$3:$J$2003,2,FALSE)</f>
        <v/>
      </c>
      <c r="F1862" t="str">
        <f>VLOOKUP($C1862,Inv!$B$3:$J$2003,5,FALSE)</f>
        <v/>
      </c>
      <c r="G1862" t="str">
        <f>VLOOKUP($C1862,Inv!$B$3:$J$2003,3,FALSE)</f>
        <v/>
      </c>
      <c r="H1862">
        <f ca="1">VLOOKUP($C1862,Inv!$B$3:$J$2003,9,FALSE)</f>
        <v>0</v>
      </c>
    </row>
    <row r="1863" spans="1:8">
      <c r="A1863" t="str">
        <f>Inv!I1863</f>
        <v>J36938</v>
      </c>
      <c r="B1863">
        <v>3030</v>
      </c>
      <c r="C1863">
        <f>Inv!B1863</f>
        <v>0</v>
      </c>
      <c r="D1863">
        <f>Inv!A1863</f>
        <v>0</v>
      </c>
      <c r="E1863" t="str">
        <f>VLOOKUP($C1863,Inv!$B$3:$J$2003,2,FALSE)</f>
        <v/>
      </c>
      <c r="F1863" t="str">
        <f>VLOOKUP($C1863,Inv!$B$3:$J$2003,5,FALSE)</f>
        <v/>
      </c>
      <c r="G1863" t="str">
        <f>VLOOKUP($C1863,Inv!$B$3:$J$2003,3,FALSE)</f>
        <v/>
      </c>
      <c r="H1863">
        <f ca="1">VLOOKUP($C1863,Inv!$B$3:$J$2003,9,FALSE)</f>
        <v>0</v>
      </c>
    </row>
    <row r="1864" spans="1:8">
      <c r="A1864" t="str">
        <f>Inv!I1864</f>
        <v>J36938</v>
      </c>
      <c r="B1864">
        <v>3030</v>
      </c>
      <c r="C1864">
        <f>Inv!B1864</f>
        <v>0</v>
      </c>
      <c r="D1864">
        <f>Inv!A1864</f>
        <v>0</v>
      </c>
      <c r="E1864" t="str">
        <f>VLOOKUP($C1864,Inv!$B$3:$J$2003,2,FALSE)</f>
        <v/>
      </c>
      <c r="F1864" t="str">
        <f>VLOOKUP($C1864,Inv!$B$3:$J$2003,5,FALSE)</f>
        <v/>
      </c>
      <c r="G1864" t="str">
        <f>VLOOKUP($C1864,Inv!$B$3:$J$2003,3,FALSE)</f>
        <v/>
      </c>
      <c r="H1864">
        <f ca="1">VLOOKUP($C1864,Inv!$B$3:$J$2003,9,FALSE)</f>
        <v>0</v>
      </c>
    </row>
    <row r="1865" spans="1:8">
      <c r="A1865" t="str">
        <f>Inv!I1865</f>
        <v>J36938</v>
      </c>
      <c r="B1865">
        <v>3030</v>
      </c>
      <c r="C1865">
        <f>Inv!B1865</f>
        <v>0</v>
      </c>
      <c r="D1865">
        <f>Inv!A1865</f>
        <v>0</v>
      </c>
      <c r="E1865" t="str">
        <f>VLOOKUP($C1865,Inv!$B$3:$J$2003,2,FALSE)</f>
        <v/>
      </c>
      <c r="F1865" t="str">
        <f>VLOOKUP($C1865,Inv!$B$3:$J$2003,5,FALSE)</f>
        <v/>
      </c>
      <c r="G1865" t="str">
        <f>VLOOKUP($C1865,Inv!$B$3:$J$2003,3,FALSE)</f>
        <v/>
      </c>
      <c r="H1865">
        <f ca="1">VLOOKUP($C1865,Inv!$B$3:$J$2003,9,FALSE)</f>
        <v>0</v>
      </c>
    </row>
    <row r="1866" spans="1:8">
      <c r="A1866" t="str">
        <f>Inv!I1866</f>
        <v>J36938</v>
      </c>
      <c r="B1866">
        <v>3030</v>
      </c>
      <c r="C1866">
        <f>Inv!B1866</f>
        <v>0</v>
      </c>
      <c r="D1866">
        <f>Inv!A1866</f>
        <v>0</v>
      </c>
      <c r="E1866" t="str">
        <f>VLOOKUP($C1866,Inv!$B$3:$J$2003,2,FALSE)</f>
        <v/>
      </c>
      <c r="F1866" t="str">
        <f>VLOOKUP($C1866,Inv!$B$3:$J$2003,5,FALSE)</f>
        <v/>
      </c>
      <c r="G1866" t="str">
        <f>VLOOKUP($C1866,Inv!$B$3:$J$2003,3,FALSE)</f>
        <v/>
      </c>
      <c r="H1866">
        <f ca="1">VLOOKUP($C1866,Inv!$B$3:$J$2003,9,FALSE)</f>
        <v>0</v>
      </c>
    </row>
    <row r="1867" spans="1:8">
      <c r="A1867" t="str">
        <f>Inv!I1867</f>
        <v>J36938</v>
      </c>
      <c r="B1867">
        <v>3030</v>
      </c>
      <c r="C1867">
        <f>Inv!B1867</f>
        <v>0</v>
      </c>
      <c r="D1867">
        <f>Inv!A1867</f>
        <v>0</v>
      </c>
      <c r="E1867" t="str">
        <f>VLOOKUP($C1867,Inv!$B$3:$J$2003,2,FALSE)</f>
        <v/>
      </c>
      <c r="F1867" t="str">
        <f>VLOOKUP($C1867,Inv!$B$3:$J$2003,5,FALSE)</f>
        <v/>
      </c>
      <c r="G1867" t="str">
        <f>VLOOKUP($C1867,Inv!$B$3:$J$2003,3,FALSE)</f>
        <v/>
      </c>
      <c r="H1867">
        <f ca="1">VLOOKUP($C1867,Inv!$B$3:$J$2003,9,FALSE)</f>
        <v>0</v>
      </c>
    </row>
    <row r="1868" spans="1:8">
      <c r="A1868" t="str">
        <f>Inv!I1868</f>
        <v>J36938</v>
      </c>
      <c r="B1868">
        <v>3030</v>
      </c>
      <c r="C1868">
        <f>Inv!B1868</f>
        <v>0</v>
      </c>
      <c r="D1868">
        <f>Inv!A1868</f>
        <v>0</v>
      </c>
      <c r="E1868" t="str">
        <f>VLOOKUP($C1868,Inv!$B$3:$J$2003,2,FALSE)</f>
        <v/>
      </c>
      <c r="F1868" t="str">
        <f>VLOOKUP($C1868,Inv!$B$3:$J$2003,5,FALSE)</f>
        <v/>
      </c>
      <c r="G1868" t="str">
        <f>VLOOKUP($C1868,Inv!$B$3:$J$2003,3,FALSE)</f>
        <v/>
      </c>
      <c r="H1868">
        <f ca="1">VLOOKUP($C1868,Inv!$B$3:$J$2003,9,FALSE)</f>
        <v>0</v>
      </c>
    </row>
    <row r="1869" spans="1:8">
      <c r="A1869" t="str">
        <f>Inv!I1869</f>
        <v>J36938</v>
      </c>
      <c r="B1869">
        <v>3030</v>
      </c>
      <c r="C1869">
        <f>Inv!B1869</f>
        <v>0</v>
      </c>
      <c r="D1869">
        <f>Inv!A1869</f>
        <v>0</v>
      </c>
      <c r="E1869" t="str">
        <f>VLOOKUP($C1869,Inv!$B$3:$J$2003,2,FALSE)</f>
        <v/>
      </c>
      <c r="F1869" t="str">
        <f>VLOOKUP($C1869,Inv!$B$3:$J$2003,5,FALSE)</f>
        <v/>
      </c>
      <c r="G1869" t="str">
        <f>VLOOKUP($C1869,Inv!$B$3:$J$2003,3,FALSE)</f>
        <v/>
      </c>
      <c r="H1869">
        <f ca="1">VLOOKUP($C1869,Inv!$B$3:$J$2003,9,FALSE)</f>
        <v>0</v>
      </c>
    </row>
    <row r="1870" spans="1:8">
      <c r="A1870" t="str">
        <f>Inv!I1870</f>
        <v>J36938</v>
      </c>
      <c r="B1870">
        <v>3030</v>
      </c>
      <c r="C1870">
        <f>Inv!B1870</f>
        <v>0</v>
      </c>
      <c r="D1870">
        <f>Inv!A1870</f>
        <v>0</v>
      </c>
      <c r="E1870" t="str">
        <f>VLOOKUP($C1870,Inv!$B$3:$J$2003,2,FALSE)</f>
        <v/>
      </c>
      <c r="F1870" t="str">
        <f>VLOOKUP($C1870,Inv!$B$3:$J$2003,5,FALSE)</f>
        <v/>
      </c>
      <c r="G1870" t="str">
        <f>VLOOKUP($C1870,Inv!$B$3:$J$2003,3,FALSE)</f>
        <v/>
      </c>
      <c r="H1870">
        <f ca="1">VLOOKUP($C1870,Inv!$B$3:$J$2003,9,FALSE)</f>
        <v>0</v>
      </c>
    </row>
    <row r="1871" spans="1:8">
      <c r="A1871" t="str">
        <f>Inv!I1871</f>
        <v>J36938</v>
      </c>
      <c r="B1871">
        <v>3030</v>
      </c>
      <c r="C1871">
        <f>Inv!B1871</f>
        <v>0</v>
      </c>
      <c r="D1871">
        <f>Inv!A1871</f>
        <v>0</v>
      </c>
      <c r="E1871" t="str">
        <f>VLOOKUP($C1871,Inv!$B$3:$J$2003,2,FALSE)</f>
        <v/>
      </c>
      <c r="F1871" t="str">
        <f>VLOOKUP($C1871,Inv!$B$3:$J$2003,5,FALSE)</f>
        <v/>
      </c>
      <c r="G1871" t="str">
        <f>VLOOKUP($C1871,Inv!$B$3:$J$2003,3,FALSE)</f>
        <v/>
      </c>
      <c r="H1871">
        <f ca="1">VLOOKUP($C1871,Inv!$B$3:$J$2003,9,FALSE)</f>
        <v>0</v>
      </c>
    </row>
    <row r="1872" spans="1:8">
      <c r="A1872" t="str">
        <f>Inv!I1872</f>
        <v>J36938</v>
      </c>
      <c r="B1872">
        <v>3030</v>
      </c>
      <c r="C1872">
        <f>Inv!B1872</f>
        <v>0</v>
      </c>
      <c r="D1872">
        <f>Inv!A1872</f>
        <v>0</v>
      </c>
      <c r="E1872" t="str">
        <f>VLOOKUP($C1872,Inv!$B$3:$J$2003,2,FALSE)</f>
        <v/>
      </c>
      <c r="F1872" t="str">
        <f>VLOOKUP($C1872,Inv!$B$3:$J$2003,5,FALSE)</f>
        <v/>
      </c>
      <c r="G1872" t="str">
        <f>VLOOKUP($C1872,Inv!$B$3:$J$2003,3,FALSE)</f>
        <v/>
      </c>
      <c r="H1872">
        <f ca="1">VLOOKUP($C1872,Inv!$B$3:$J$2003,9,FALSE)</f>
        <v>0</v>
      </c>
    </row>
    <row r="1873" spans="1:8">
      <c r="A1873" t="str">
        <f>Inv!I1873</f>
        <v>J36938</v>
      </c>
      <c r="B1873">
        <v>3030</v>
      </c>
      <c r="C1873">
        <f>Inv!B1873</f>
        <v>0</v>
      </c>
      <c r="D1873">
        <f>Inv!A1873</f>
        <v>0</v>
      </c>
      <c r="E1873" t="str">
        <f>VLOOKUP($C1873,Inv!$B$3:$J$2003,2,FALSE)</f>
        <v/>
      </c>
      <c r="F1873" t="str">
        <f>VLOOKUP($C1873,Inv!$B$3:$J$2003,5,FALSE)</f>
        <v/>
      </c>
      <c r="G1873" t="str">
        <f>VLOOKUP($C1873,Inv!$B$3:$J$2003,3,FALSE)</f>
        <v/>
      </c>
      <c r="H1873">
        <f ca="1">VLOOKUP($C1873,Inv!$B$3:$J$2003,9,FALSE)</f>
        <v>0</v>
      </c>
    </row>
    <row r="1874" spans="1:8">
      <c r="A1874" t="str">
        <f>Inv!I1874</f>
        <v>J36938</v>
      </c>
      <c r="B1874">
        <v>3030</v>
      </c>
      <c r="C1874">
        <f>Inv!B1874</f>
        <v>0</v>
      </c>
      <c r="D1874">
        <f>Inv!A1874</f>
        <v>0</v>
      </c>
      <c r="E1874" t="str">
        <f>VLOOKUP($C1874,Inv!$B$3:$J$2003,2,FALSE)</f>
        <v/>
      </c>
      <c r="F1874" t="str">
        <f>VLOOKUP($C1874,Inv!$B$3:$J$2003,5,FALSE)</f>
        <v/>
      </c>
      <c r="G1874" t="str">
        <f>VLOOKUP($C1874,Inv!$B$3:$J$2003,3,FALSE)</f>
        <v/>
      </c>
      <c r="H1874">
        <f ca="1">VLOOKUP($C1874,Inv!$B$3:$J$2003,9,FALSE)</f>
        <v>0</v>
      </c>
    </row>
    <row r="1875" spans="1:8">
      <c r="A1875" t="str">
        <f>Inv!I1875</f>
        <v>J36938</v>
      </c>
      <c r="B1875">
        <v>3030</v>
      </c>
      <c r="C1875">
        <f>Inv!B1875</f>
        <v>0</v>
      </c>
      <c r="D1875">
        <f>Inv!A1875</f>
        <v>0</v>
      </c>
      <c r="E1875" t="str">
        <f>VLOOKUP($C1875,Inv!$B$3:$J$2003,2,FALSE)</f>
        <v/>
      </c>
      <c r="F1875" t="str">
        <f>VLOOKUP($C1875,Inv!$B$3:$J$2003,5,FALSE)</f>
        <v/>
      </c>
      <c r="G1875" t="str">
        <f>VLOOKUP($C1875,Inv!$B$3:$J$2003,3,FALSE)</f>
        <v/>
      </c>
      <c r="H1875">
        <f ca="1">VLOOKUP($C1875,Inv!$B$3:$J$2003,9,FALSE)</f>
        <v>0</v>
      </c>
    </row>
    <row r="1876" spans="1:8">
      <c r="A1876" t="str">
        <f>Inv!I1876</f>
        <v>J36938</v>
      </c>
      <c r="B1876">
        <v>3030</v>
      </c>
      <c r="C1876">
        <f>Inv!B1876</f>
        <v>0</v>
      </c>
      <c r="D1876">
        <f>Inv!A1876</f>
        <v>0</v>
      </c>
      <c r="E1876" t="str">
        <f>VLOOKUP($C1876,Inv!$B$3:$J$2003,2,FALSE)</f>
        <v/>
      </c>
      <c r="F1876" t="str">
        <f>VLOOKUP($C1876,Inv!$B$3:$J$2003,5,FALSE)</f>
        <v/>
      </c>
      <c r="G1876" t="str">
        <f>VLOOKUP($C1876,Inv!$B$3:$J$2003,3,FALSE)</f>
        <v/>
      </c>
      <c r="H1876">
        <f ca="1">VLOOKUP($C1876,Inv!$B$3:$J$2003,9,FALSE)</f>
        <v>0</v>
      </c>
    </row>
    <row r="1877" spans="1:8">
      <c r="A1877" t="str">
        <f>Inv!I1877</f>
        <v>J36938</v>
      </c>
      <c r="B1877">
        <v>3030</v>
      </c>
      <c r="C1877">
        <f>Inv!B1877</f>
        <v>0</v>
      </c>
      <c r="D1877">
        <f>Inv!A1877</f>
        <v>0</v>
      </c>
      <c r="E1877" t="str">
        <f>VLOOKUP($C1877,Inv!$B$3:$J$2003,2,FALSE)</f>
        <v/>
      </c>
      <c r="F1877" t="str">
        <f>VLOOKUP($C1877,Inv!$B$3:$J$2003,5,FALSE)</f>
        <v/>
      </c>
      <c r="G1877" t="str">
        <f>VLOOKUP($C1877,Inv!$B$3:$J$2003,3,FALSE)</f>
        <v/>
      </c>
      <c r="H1877">
        <f ca="1">VLOOKUP($C1877,Inv!$B$3:$J$2003,9,FALSE)</f>
        <v>0</v>
      </c>
    </row>
    <row r="1878" spans="1:8">
      <c r="A1878" t="str">
        <f>Inv!I1878</f>
        <v>J36938</v>
      </c>
      <c r="B1878">
        <v>3030</v>
      </c>
      <c r="C1878">
        <f>Inv!B1878</f>
        <v>0</v>
      </c>
      <c r="D1878">
        <f>Inv!A1878</f>
        <v>0</v>
      </c>
      <c r="E1878" t="str">
        <f>VLOOKUP($C1878,Inv!$B$3:$J$2003,2,FALSE)</f>
        <v/>
      </c>
      <c r="F1878" t="str">
        <f>VLOOKUP($C1878,Inv!$B$3:$J$2003,5,FALSE)</f>
        <v/>
      </c>
      <c r="G1878" t="str">
        <f>VLOOKUP($C1878,Inv!$B$3:$J$2003,3,FALSE)</f>
        <v/>
      </c>
      <c r="H1878">
        <f ca="1">VLOOKUP($C1878,Inv!$B$3:$J$2003,9,FALSE)</f>
        <v>0</v>
      </c>
    </row>
    <row r="1879" spans="1:8">
      <c r="A1879" t="str">
        <f>Inv!I1879</f>
        <v>J36938</v>
      </c>
      <c r="B1879">
        <v>3030</v>
      </c>
      <c r="C1879">
        <f>Inv!B1879</f>
        <v>0</v>
      </c>
      <c r="D1879">
        <f>Inv!A1879</f>
        <v>0</v>
      </c>
      <c r="E1879" t="str">
        <f>VLOOKUP($C1879,Inv!$B$3:$J$2003,2,FALSE)</f>
        <v/>
      </c>
      <c r="F1879" t="str">
        <f>VLOOKUP($C1879,Inv!$B$3:$J$2003,5,FALSE)</f>
        <v/>
      </c>
      <c r="G1879" t="str">
        <f>VLOOKUP($C1879,Inv!$B$3:$J$2003,3,FALSE)</f>
        <v/>
      </c>
      <c r="H1879">
        <f ca="1">VLOOKUP($C1879,Inv!$B$3:$J$2003,9,FALSE)</f>
        <v>0</v>
      </c>
    </row>
    <row r="1880" spans="1:8">
      <c r="A1880" t="str">
        <f>Inv!I1880</f>
        <v>J36938</v>
      </c>
      <c r="B1880">
        <v>3030</v>
      </c>
      <c r="C1880">
        <f>Inv!B1880</f>
        <v>0</v>
      </c>
      <c r="D1880">
        <f>Inv!A1880</f>
        <v>0</v>
      </c>
      <c r="E1880" t="str">
        <f>VLOOKUP($C1880,Inv!$B$3:$J$2003,2,FALSE)</f>
        <v/>
      </c>
      <c r="F1880" t="str">
        <f>VLOOKUP($C1880,Inv!$B$3:$J$2003,5,FALSE)</f>
        <v/>
      </c>
      <c r="G1880" t="str">
        <f>VLOOKUP($C1880,Inv!$B$3:$J$2003,3,FALSE)</f>
        <v/>
      </c>
      <c r="H1880">
        <f ca="1">VLOOKUP($C1880,Inv!$B$3:$J$2003,9,FALSE)</f>
        <v>0</v>
      </c>
    </row>
    <row r="1881" spans="1:8">
      <c r="A1881" t="str">
        <f>Inv!I1881</f>
        <v>J36938</v>
      </c>
      <c r="B1881">
        <v>3030</v>
      </c>
      <c r="C1881">
        <f>Inv!B1881</f>
        <v>0</v>
      </c>
      <c r="D1881">
        <f>Inv!A1881</f>
        <v>0</v>
      </c>
      <c r="E1881" t="str">
        <f>VLOOKUP($C1881,Inv!$B$3:$J$2003,2,FALSE)</f>
        <v/>
      </c>
      <c r="F1881" t="str">
        <f>VLOOKUP($C1881,Inv!$B$3:$J$2003,5,FALSE)</f>
        <v/>
      </c>
      <c r="G1881" t="str">
        <f>VLOOKUP($C1881,Inv!$B$3:$J$2003,3,FALSE)</f>
        <v/>
      </c>
      <c r="H1881">
        <f ca="1">VLOOKUP($C1881,Inv!$B$3:$J$2003,9,FALSE)</f>
        <v>0</v>
      </c>
    </row>
    <row r="1882" spans="1:8">
      <c r="A1882" t="str">
        <f>Inv!I1882</f>
        <v>J36938</v>
      </c>
      <c r="B1882">
        <v>3030</v>
      </c>
      <c r="C1882">
        <f>Inv!B1882</f>
        <v>0</v>
      </c>
      <c r="D1882">
        <f>Inv!A1882</f>
        <v>0</v>
      </c>
      <c r="E1882" t="str">
        <f>VLOOKUP($C1882,Inv!$B$3:$J$2003,2,FALSE)</f>
        <v/>
      </c>
      <c r="F1882" t="str">
        <f>VLOOKUP($C1882,Inv!$B$3:$J$2003,5,FALSE)</f>
        <v/>
      </c>
      <c r="G1882" t="str">
        <f>VLOOKUP($C1882,Inv!$B$3:$J$2003,3,FALSE)</f>
        <v/>
      </c>
      <c r="H1882">
        <f ca="1">VLOOKUP($C1882,Inv!$B$3:$J$2003,9,FALSE)</f>
        <v>0</v>
      </c>
    </row>
    <row r="1883" spans="1:8">
      <c r="A1883" t="str">
        <f>Inv!I1883</f>
        <v>J36938</v>
      </c>
      <c r="B1883">
        <v>3030</v>
      </c>
      <c r="C1883">
        <f>Inv!B1883</f>
        <v>0</v>
      </c>
      <c r="D1883">
        <f>Inv!A1883</f>
        <v>0</v>
      </c>
      <c r="E1883" t="str">
        <f>VLOOKUP($C1883,Inv!$B$3:$J$2003,2,FALSE)</f>
        <v/>
      </c>
      <c r="F1883" t="str">
        <f>VLOOKUP($C1883,Inv!$B$3:$J$2003,5,FALSE)</f>
        <v/>
      </c>
      <c r="G1883" t="str">
        <f>VLOOKUP($C1883,Inv!$B$3:$J$2003,3,FALSE)</f>
        <v/>
      </c>
      <c r="H1883">
        <f ca="1">VLOOKUP($C1883,Inv!$B$3:$J$2003,9,FALSE)</f>
        <v>0</v>
      </c>
    </row>
    <row r="1884" spans="1:8">
      <c r="A1884" t="str">
        <f>Inv!I1884</f>
        <v>J36938</v>
      </c>
      <c r="B1884">
        <v>3030</v>
      </c>
      <c r="C1884">
        <f>Inv!B1884</f>
        <v>0</v>
      </c>
      <c r="D1884">
        <f>Inv!A1884</f>
        <v>0</v>
      </c>
      <c r="E1884" t="str">
        <f>VLOOKUP($C1884,Inv!$B$3:$J$2003,2,FALSE)</f>
        <v/>
      </c>
      <c r="F1884" t="str">
        <f>VLOOKUP($C1884,Inv!$B$3:$J$2003,5,FALSE)</f>
        <v/>
      </c>
      <c r="G1884" t="str">
        <f>VLOOKUP($C1884,Inv!$B$3:$J$2003,3,FALSE)</f>
        <v/>
      </c>
      <c r="H1884">
        <f ca="1">VLOOKUP($C1884,Inv!$B$3:$J$2003,9,FALSE)</f>
        <v>0</v>
      </c>
    </row>
    <row r="1885" spans="1:8">
      <c r="A1885" t="str">
        <f>Inv!I1885</f>
        <v>J36938</v>
      </c>
      <c r="B1885">
        <v>3030</v>
      </c>
      <c r="C1885">
        <f>Inv!B1885</f>
        <v>0</v>
      </c>
      <c r="D1885">
        <f>Inv!A1885</f>
        <v>0</v>
      </c>
      <c r="E1885" t="str">
        <f>VLOOKUP($C1885,Inv!$B$3:$J$2003,2,FALSE)</f>
        <v/>
      </c>
      <c r="F1885" t="str">
        <f>VLOOKUP($C1885,Inv!$B$3:$J$2003,5,FALSE)</f>
        <v/>
      </c>
      <c r="G1885" t="str">
        <f>VLOOKUP($C1885,Inv!$B$3:$J$2003,3,FALSE)</f>
        <v/>
      </c>
      <c r="H1885">
        <f ca="1">VLOOKUP($C1885,Inv!$B$3:$J$2003,9,FALSE)</f>
        <v>0</v>
      </c>
    </row>
    <row r="1886" spans="1:8">
      <c r="A1886" t="str">
        <f>Inv!I1886</f>
        <v>J36938</v>
      </c>
      <c r="B1886">
        <v>3030</v>
      </c>
      <c r="C1886">
        <f>Inv!B1886</f>
        <v>0</v>
      </c>
      <c r="D1886">
        <f>Inv!A1886</f>
        <v>0</v>
      </c>
      <c r="E1886" t="str">
        <f>VLOOKUP($C1886,Inv!$B$3:$J$2003,2,FALSE)</f>
        <v/>
      </c>
      <c r="F1886" t="str">
        <f>VLOOKUP($C1886,Inv!$B$3:$J$2003,5,FALSE)</f>
        <v/>
      </c>
      <c r="G1886" t="str">
        <f>VLOOKUP($C1886,Inv!$B$3:$J$2003,3,FALSE)</f>
        <v/>
      </c>
      <c r="H1886">
        <f ca="1">VLOOKUP($C1886,Inv!$B$3:$J$2003,9,FALSE)</f>
        <v>0</v>
      </c>
    </row>
    <row r="1887" spans="1:8">
      <c r="A1887" t="str">
        <f>Inv!I1887</f>
        <v>J36938</v>
      </c>
      <c r="B1887">
        <v>3030</v>
      </c>
      <c r="C1887">
        <f>Inv!B1887</f>
        <v>0</v>
      </c>
      <c r="D1887">
        <f>Inv!A1887</f>
        <v>0</v>
      </c>
      <c r="E1887" t="str">
        <f>VLOOKUP($C1887,Inv!$B$3:$J$2003,2,FALSE)</f>
        <v/>
      </c>
      <c r="F1887" t="str">
        <f>VLOOKUP($C1887,Inv!$B$3:$J$2003,5,FALSE)</f>
        <v/>
      </c>
      <c r="G1887" t="str">
        <f>VLOOKUP($C1887,Inv!$B$3:$J$2003,3,FALSE)</f>
        <v/>
      </c>
      <c r="H1887">
        <f ca="1">VLOOKUP($C1887,Inv!$B$3:$J$2003,9,FALSE)</f>
        <v>0</v>
      </c>
    </row>
    <row r="1888" spans="1:8">
      <c r="A1888" t="str">
        <f>Inv!I1888</f>
        <v>J36938</v>
      </c>
      <c r="B1888">
        <v>3030</v>
      </c>
      <c r="C1888">
        <f>Inv!B1888</f>
        <v>0</v>
      </c>
      <c r="D1888">
        <f>Inv!A1888</f>
        <v>0</v>
      </c>
      <c r="E1888" t="str">
        <f>VLOOKUP($C1888,Inv!$B$3:$J$2003,2,FALSE)</f>
        <v/>
      </c>
      <c r="F1888" t="str">
        <f>VLOOKUP($C1888,Inv!$B$3:$J$2003,5,FALSE)</f>
        <v/>
      </c>
      <c r="G1888" t="str">
        <f>VLOOKUP($C1888,Inv!$B$3:$J$2003,3,FALSE)</f>
        <v/>
      </c>
      <c r="H1888">
        <f ca="1">VLOOKUP($C1888,Inv!$B$3:$J$2003,9,FALSE)</f>
        <v>0</v>
      </c>
    </row>
    <row r="1889" spans="1:8">
      <c r="A1889" t="str">
        <f>Inv!I1889</f>
        <v>J36938</v>
      </c>
      <c r="B1889">
        <v>3030</v>
      </c>
      <c r="C1889">
        <f>Inv!B1889</f>
        <v>0</v>
      </c>
      <c r="D1889">
        <f>Inv!A1889</f>
        <v>0</v>
      </c>
      <c r="E1889" t="str">
        <f>VLOOKUP($C1889,Inv!$B$3:$J$2003,2,FALSE)</f>
        <v/>
      </c>
      <c r="F1889" t="str">
        <f>VLOOKUP($C1889,Inv!$B$3:$J$2003,5,FALSE)</f>
        <v/>
      </c>
      <c r="G1889" t="str">
        <f>VLOOKUP($C1889,Inv!$B$3:$J$2003,3,FALSE)</f>
        <v/>
      </c>
      <c r="H1889">
        <f ca="1">VLOOKUP($C1889,Inv!$B$3:$J$2003,9,FALSE)</f>
        <v>0</v>
      </c>
    </row>
    <row r="1890" spans="1:8">
      <c r="A1890" t="str">
        <f>Inv!I1890</f>
        <v>J36938</v>
      </c>
      <c r="B1890">
        <v>3030</v>
      </c>
      <c r="C1890">
        <f>Inv!B1890</f>
        <v>0</v>
      </c>
      <c r="D1890">
        <f>Inv!A1890</f>
        <v>0</v>
      </c>
      <c r="E1890" t="str">
        <f>VLOOKUP($C1890,Inv!$B$3:$J$2003,2,FALSE)</f>
        <v/>
      </c>
      <c r="F1890" t="str">
        <f>VLOOKUP($C1890,Inv!$B$3:$J$2003,5,FALSE)</f>
        <v/>
      </c>
      <c r="G1890" t="str">
        <f>VLOOKUP($C1890,Inv!$B$3:$J$2003,3,FALSE)</f>
        <v/>
      </c>
      <c r="H1890">
        <f ca="1">VLOOKUP($C1890,Inv!$B$3:$J$2003,9,FALSE)</f>
        <v>0</v>
      </c>
    </row>
    <row r="1891" spans="1:8">
      <c r="A1891" t="str">
        <f>Inv!I1891</f>
        <v>J36938</v>
      </c>
      <c r="B1891">
        <v>3030</v>
      </c>
      <c r="C1891">
        <f>Inv!B1891</f>
        <v>0</v>
      </c>
      <c r="D1891">
        <f>Inv!A1891</f>
        <v>0</v>
      </c>
      <c r="E1891" t="str">
        <f>VLOOKUP($C1891,Inv!$B$3:$J$2003,2,FALSE)</f>
        <v/>
      </c>
      <c r="F1891" t="str">
        <f>VLOOKUP($C1891,Inv!$B$3:$J$2003,5,FALSE)</f>
        <v/>
      </c>
      <c r="G1891" t="str">
        <f>VLOOKUP($C1891,Inv!$B$3:$J$2003,3,FALSE)</f>
        <v/>
      </c>
      <c r="H1891">
        <f ca="1">VLOOKUP($C1891,Inv!$B$3:$J$2003,9,FALSE)</f>
        <v>0</v>
      </c>
    </row>
    <row r="1892" spans="1:8">
      <c r="A1892" t="str">
        <f>Inv!I1892</f>
        <v>J36938</v>
      </c>
      <c r="B1892">
        <v>3030</v>
      </c>
      <c r="C1892">
        <f>Inv!B1892</f>
        <v>0</v>
      </c>
      <c r="D1892">
        <f>Inv!A1892</f>
        <v>0</v>
      </c>
      <c r="E1892" t="str">
        <f>VLOOKUP($C1892,Inv!$B$3:$J$2003,2,FALSE)</f>
        <v/>
      </c>
      <c r="F1892" t="str">
        <f>VLOOKUP($C1892,Inv!$B$3:$J$2003,5,FALSE)</f>
        <v/>
      </c>
      <c r="G1892" t="str">
        <f>VLOOKUP($C1892,Inv!$B$3:$J$2003,3,FALSE)</f>
        <v/>
      </c>
      <c r="H1892">
        <f ca="1">VLOOKUP($C1892,Inv!$B$3:$J$2003,9,FALSE)</f>
        <v>0</v>
      </c>
    </row>
    <row r="1893" spans="1:8">
      <c r="A1893" t="str">
        <f>Inv!I1893</f>
        <v>J36938</v>
      </c>
      <c r="B1893">
        <v>3030</v>
      </c>
      <c r="C1893">
        <f>Inv!B1893</f>
        <v>0</v>
      </c>
      <c r="D1893">
        <f>Inv!A1893</f>
        <v>0</v>
      </c>
      <c r="E1893" t="str">
        <f>VLOOKUP($C1893,Inv!$B$3:$J$2003,2,FALSE)</f>
        <v/>
      </c>
      <c r="F1893" t="str">
        <f>VLOOKUP($C1893,Inv!$B$3:$J$2003,5,FALSE)</f>
        <v/>
      </c>
      <c r="G1893" t="str">
        <f>VLOOKUP($C1893,Inv!$B$3:$J$2003,3,FALSE)</f>
        <v/>
      </c>
      <c r="H1893">
        <f ca="1">VLOOKUP($C1893,Inv!$B$3:$J$2003,9,FALSE)</f>
        <v>0</v>
      </c>
    </row>
    <row r="1894" spans="1:8">
      <c r="A1894" t="str">
        <f>Inv!I1894</f>
        <v>J36938</v>
      </c>
      <c r="B1894">
        <v>3030</v>
      </c>
      <c r="C1894">
        <f>Inv!B1894</f>
        <v>0</v>
      </c>
      <c r="D1894">
        <f>Inv!A1894</f>
        <v>0</v>
      </c>
      <c r="E1894" t="str">
        <f>VLOOKUP($C1894,Inv!$B$3:$J$2003,2,FALSE)</f>
        <v/>
      </c>
      <c r="F1894" t="str">
        <f>VLOOKUP($C1894,Inv!$B$3:$J$2003,5,FALSE)</f>
        <v/>
      </c>
      <c r="G1894" t="str">
        <f>VLOOKUP($C1894,Inv!$B$3:$J$2003,3,FALSE)</f>
        <v/>
      </c>
      <c r="H1894">
        <f ca="1">VLOOKUP($C1894,Inv!$B$3:$J$2003,9,FALSE)</f>
        <v>0</v>
      </c>
    </row>
    <row r="1895" spans="1:8">
      <c r="A1895" t="str">
        <f>Inv!I1895</f>
        <v>J36938</v>
      </c>
      <c r="B1895">
        <v>3030</v>
      </c>
      <c r="C1895">
        <f>Inv!B1895</f>
        <v>0</v>
      </c>
      <c r="D1895">
        <f>Inv!A1895</f>
        <v>0</v>
      </c>
      <c r="E1895" t="str">
        <f>VLOOKUP($C1895,Inv!$B$3:$J$2003,2,FALSE)</f>
        <v/>
      </c>
      <c r="F1895" t="str">
        <f>VLOOKUP($C1895,Inv!$B$3:$J$2003,5,FALSE)</f>
        <v/>
      </c>
      <c r="G1895" t="str">
        <f>VLOOKUP($C1895,Inv!$B$3:$J$2003,3,FALSE)</f>
        <v/>
      </c>
      <c r="H1895">
        <f ca="1">VLOOKUP($C1895,Inv!$B$3:$J$2003,9,FALSE)</f>
        <v>0</v>
      </c>
    </row>
    <row r="1896" spans="1:8">
      <c r="A1896" t="str">
        <f>Inv!I1896</f>
        <v>J36938</v>
      </c>
      <c r="B1896">
        <v>3030</v>
      </c>
      <c r="C1896">
        <f>Inv!B1896</f>
        <v>0</v>
      </c>
      <c r="D1896">
        <f>Inv!A1896</f>
        <v>0</v>
      </c>
      <c r="E1896" t="str">
        <f>VLOOKUP($C1896,Inv!$B$3:$J$2003,2,FALSE)</f>
        <v/>
      </c>
      <c r="F1896" t="str">
        <f>VLOOKUP($C1896,Inv!$B$3:$J$2003,5,FALSE)</f>
        <v/>
      </c>
      <c r="G1896" t="str">
        <f>VLOOKUP($C1896,Inv!$B$3:$J$2003,3,FALSE)</f>
        <v/>
      </c>
      <c r="H1896">
        <f ca="1">VLOOKUP($C1896,Inv!$B$3:$J$2003,9,FALSE)</f>
        <v>0</v>
      </c>
    </row>
    <row r="1897" spans="1:8">
      <c r="A1897" t="str">
        <f>Inv!I1897</f>
        <v>J36938</v>
      </c>
      <c r="B1897">
        <v>3030</v>
      </c>
      <c r="C1897">
        <f>Inv!B1897</f>
        <v>0</v>
      </c>
      <c r="D1897">
        <f>Inv!A1897</f>
        <v>0</v>
      </c>
      <c r="E1897" t="str">
        <f>VLOOKUP($C1897,Inv!$B$3:$J$2003,2,FALSE)</f>
        <v/>
      </c>
      <c r="F1897" t="str">
        <f>VLOOKUP($C1897,Inv!$B$3:$J$2003,5,FALSE)</f>
        <v/>
      </c>
      <c r="G1897" t="str">
        <f>VLOOKUP($C1897,Inv!$B$3:$J$2003,3,FALSE)</f>
        <v/>
      </c>
      <c r="H1897">
        <f ca="1">VLOOKUP($C1897,Inv!$B$3:$J$2003,9,FALSE)</f>
        <v>0</v>
      </c>
    </row>
    <row r="1898" spans="1:8">
      <c r="A1898" t="str">
        <f>Inv!I1898</f>
        <v>J36938</v>
      </c>
      <c r="B1898">
        <v>3030</v>
      </c>
      <c r="C1898">
        <f>Inv!B1898</f>
        <v>0</v>
      </c>
      <c r="D1898">
        <f>Inv!A1898</f>
        <v>0</v>
      </c>
      <c r="E1898" t="str">
        <f>VLOOKUP($C1898,Inv!$B$3:$J$2003,2,FALSE)</f>
        <v/>
      </c>
      <c r="F1898" t="str">
        <f>VLOOKUP($C1898,Inv!$B$3:$J$2003,5,FALSE)</f>
        <v/>
      </c>
      <c r="G1898" t="str">
        <f>VLOOKUP($C1898,Inv!$B$3:$J$2003,3,FALSE)</f>
        <v/>
      </c>
      <c r="H1898">
        <f ca="1">VLOOKUP($C1898,Inv!$B$3:$J$2003,9,FALSE)</f>
        <v>0</v>
      </c>
    </row>
    <row r="1899" spans="1:8">
      <c r="A1899" t="str">
        <f>Inv!I1899</f>
        <v>J36938</v>
      </c>
      <c r="B1899">
        <v>3030</v>
      </c>
      <c r="C1899">
        <f>Inv!B1899</f>
        <v>0</v>
      </c>
      <c r="D1899">
        <f>Inv!A1899</f>
        <v>0</v>
      </c>
      <c r="E1899" t="str">
        <f>VLOOKUP($C1899,Inv!$B$3:$J$2003,2,FALSE)</f>
        <v/>
      </c>
      <c r="F1899" t="str">
        <f>VLOOKUP($C1899,Inv!$B$3:$J$2003,5,FALSE)</f>
        <v/>
      </c>
      <c r="G1899" t="str">
        <f>VLOOKUP($C1899,Inv!$B$3:$J$2003,3,FALSE)</f>
        <v/>
      </c>
      <c r="H1899">
        <f ca="1">VLOOKUP($C1899,Inv!$B$3:$J$2003,9,FALSE)</f>
        <v>0</v>
      </c>
    </row>
    <row r="1900" spans="1:8">
      <c r="A1900" t="str">
        <f>Inv!I1900</f>
        <v>J36938</v>
      </c>
      <c r="B1900">
        <v>3030</v>
      </c>
      <c r="C1900">
        <f>Inv!B1900</f>
        <v>0</v>
      </c>
      <c r="D1900">
        <f>Inv!A1900</f>
        <v>0</v>
      </c>
      <c r="E1900" t="str">
        <f>VLOOKUP($C1900,Inv!$B$3:$J$2003,2,FALSE)</f>
        <v/>
      </c>
      <c r="F1900" t="str">
        <f>VLOOKUP($C1900,Inv!$B$3:$J$2003,5,FALSE)</f>
        <v/>
      </c>
      <c r="G1900" t="str">
        <f>VLOOKUP($C1900,Inv!$B$3:$J$2003,3,FALSE)</f>
        <v/>
      </c>
      <c r="H1900">
        <f ca="1">VLOOKUP($C1900,Inv!$B$3:$J$2003,9,FALSE)</f>
        <v>0</v>
      </c>
    </row>
    <row r="1901" spans="1:8">
      <c r="A1901" t="str">
        <f>Inv!I1901</f>
        <v>J36938</v>
      </c>
      <c r="B1901">
        <v>3030</v>
      </c>
      <c r="C1901">
        <f>Inv!B1901</f>
        <v>0</v>
      </c>
      <c r="D1901">
        <f>Inv!A1901</f>
        <v>0</v>
      </c>
      <c r="E1901" t="str">
        <f>VLOOKUP($C1901,Inv!$B$3:$J$2003,2,FALSE)</f>
        <v/>
      </c>
      <c r="F1901" t="str">
        <f>VLOOKUP($C1901,Inv!$B$3:$J$2003,5,FALSE)</f>
        <v/>
      </c>
      <c r="G1901" t="str">
        <f>VLOOKUP($C1901,Inv!$B$3:$J$2003,3,FALSE)</f>
        <v/>
      </c>
      <c r="H1901">
        <f ca="1">VLOOKUP($C1901,Inv!$B$3:$J$2003,9,FALSE)</f>
        <v>0</v>
      </c>
    </row>
    <row r="1902" spans="1:8">
      <c r="A1902" t="str">
        <f>Inv!I1902</f>
        <v>J36938</v>
      </c>
      <c r="B1902">
        <v>3030</v>
      </c>
      <c r="C1902">
        <f>Inv!B1902</f>
        <v>0</v>
      </c>
      <c r="D1902">
        <f>Inv!A1902</f>
        <v>0</v>
      </c>
      <c r="E1902" t="str">
        <f>VLOOKUP($C1902,Inv!$B$3:$J$2003,2,FALSE)</f>
        <v/>
      </c>
      <c r="F1902" t="str">
        <f>VLOOKUP($C1902,Inv!$B$3:$J$2003,5,FALSE)</f>
        <v/>
      </c>
      <c r="G1902" t="str">
        <f>VLOOKUP($C1902,Inv!$B$3:$J$2003,3,FALSE)</f>
        <v/>
      </c>
      <c r="H1902">
        <f ca="1">VLOOKUP($C1902,Inv!$B$3:$J$2003,9,FALSE)</f>
        <v>0</v>
      </c>
    </row>
    <row r="1903" spans="1:8">
      <c r="A1903" t="str">
        <f>Inv!I1903</f>
        <v>J36938</v>
      </c>
      <c r="B1903">
        <v>3030</v>
      </c>
      <c r="C1903">
        <f>Inv!B1903</f>
        <v>0</v>
      </c>
      <c r="D1903">
        <f>Inv!A1903</f>
        <v>0</v>
      </c>
      <c r="E1903" t="str">
        <f>VLOOKUP($C1903,Inv!$B$3:$J$2003,2,FALSE)</f>
        <v/>
      </c>
      <c r="F1903" t="str">
        <f>VLOOKUP($C1903,Inv!$B$3:$J$2003,5,FALSE)</f>
        <v/>
      </c>
      <c r="G1903" t="str">
        <f>VLOOKUP($C1903,Inv!$B$3:$J$2003,3,FALSE)</f>
        <v/>
      </c>
      <c r="H1903">
        <f ca="1">VLOOKUP($C1903,Inv!$B$3:$J$2003,9,FALSE)</f>
        <v>0</v>
      </c>
    </row>
    <row r="1904" spans="1:8">
      <c r="A1904" t="str">
        <f>Inv!I1904</f>
        <v>J36938</v>
      </c>
      <c r="B1904">
        <v>3030</v>
      </c>
      <c r="C1904">
        <f>Inv!B1904</f>
        <v>0</v>
      </c>
      <c r="D1904">
        <f>Inv!A1904</f>
        <v>0</v>
      </c>
      <c r="E1904" t="str">
        <f>VLOOKUP($C1904,Inv!$B$3:$J$2003,2,FALSE)</f>
        <v/>
      </c>
      <c r="F1904" t="str">
        <f>VLOOKUP($C1904,Inv!$B$3:$J$2003,5,FALSE)</f>
        <v/>
      </c>
      <c r="G1904" t="str">
        <f>VLOOKUP($C1904,Inv!$B$3:$J$2003,3,FALSE)</f>
        <v/>
      </c>
      <c r="H1904">
        <f ca="1">VLOOKUP($C1904,Inv!$B$3:$J$2003,9,FALSE)</f>
        <v>0</v>
      </c>
    </row>
    <row r="1905" spans="1:8">
      <c r="A1905" t="str">
        <f>Inv!I1905</f>
        <v>J36938</v>
      </c>
      <c r="B1905">
        <v>3030</v>
      </c>
      <c r="C1905">
        <f>Inv!B1905</f>
        <v>0</v>
      </c>
      <c r="D1905">
        <f>Inv!A1905</f>
        <v>0</v>
      </c>
      <c r="E1905" t="str">
        <f>VLOOKUP($C1905,Inv!$B$3:$J$2003,2,FALSE)</f>
        <v/>
      </c>
      <c r="F1905" t="str">
        <f>VLOOKUP($C1905,Inv!$B$3:$J$2003,5,FALSE)</f>
        <v/>
      </c>
      <c r="G1905" t="str">
        <f>VLOOKUP($C1905,Inv!$B$3:$J$2003,3,FALSE)</f>
        <v/>
      </c>
      <c r="H1905">
        <f ca="1">VLOOKUP($C1905,Inv!$B$3:$J$2003,9,FALSE)</f>
        <v>0</v>
      </c>
    </row>
    <row r="1906" spans="1:8">
      <c r="A1906" t="str">
        <f>Inv!I1906</f>
        <v>J36938</v>
      </c>
      <c r="B1906">
        <v>3030</v>
      </c>
      <c r="C1906">
        <f>Inv!B1906</f>
        <v>0</v>
      </c>
      <c r="D1906">
        <f>Inv!A1906</f>
        <v>0</v>
      </c>
      <c r="E1906" t="str">
        <f>VLOOKUP($C1906,Inv!$B$3:$J$2003,2,FALSE)</f>
        <v/>
      </c>
      <c r="F1906" t="str">
        <f>VLOOKUP($C1906,Inv!$B$3:$J$2003,5,FALSE)</f>
        <v/>
      </c>
      <c r="G1906" t="str">
        <f>VLOOKUP($C1906,Inv!$B$3:$J$2003,3,FALSE)</f>
        <v/>
      </c>
      <c r="H1906">
        <f ca="1">VLOOKUP($C1906,Inv!$B$3:$J$2003,9,FALSE)</f>
        <v>0</v>
      </c>
    </row>
    <row r="1907" spans="1:8">
      <c r="A1907" t="str">
        <f>Inv!I1907</f>
        <v>J36938</v>
      </c>
      <c r="B1907">
        <v>3030</v>
      </c>
      <c r="C1907">
        <f>Inv!B1907</f>
        <v>0</v>
      </c>
      <c r="D1907">
        <f>Inv!A1907</f>
        <v>0</v>
      </c>
      <c r="E1907" t="str">
        <f>VLOOKUP($C1907,Inv!$B$3:$J$2003,2,FALSE)</f>
        <v/>
      </c>
      <c r="F1907" t="str">
        <f>VLOOKUP($C1907,Inv!$B$3:$J$2003,5,FALSE)</f>
        <v/>
      </c>
      <c r="G1907" t="str">
        <f>VLOOKUP($C1907,Inv!$B$3:$J$2003,3,FALSE)</f>
        <v/>
      </c>
      <c r="H1907">
        <f ca="1">VLOOKUP($C1907,Inv!$B$3:$J$2003,9,FALSE)</f>
        <v>0</v>
      </c>
    </row>
    <row r="1908" spans="1:8">
      <c r="A1908" t="str">
        <f>Inv!I1908</f>
        <v>J36938</v>
      </c>
      <c r="B1908">
        <v>3030</v>
      </c>
      <c r="C1908">
        <f>Inv!B1908</f>
        <v>0</v>
      </c>
      <c r="D1908">
        <f>Inv!A1908</f>
        <v>0</v>
      </c>
      <c r="E1908" t="str">
        <f>VLOOKUP($C1908,Inv!$B$3:$J$2003,2,FALSE)</f>
        <v/>
      </c>
      <c r="F1908" t="str">
        <f>VLOOKUP($C1908,Inv!$B$3:$J$2003,5,FALSE)</f>
        <v/>
      </c>
      <c r="G1908" t="str">
        <f>VLOOKUP($C1908,Inv!$B$3:$J$2003,3,FALSE)</f>
        <v/>
      </c>
      <c r="H1908">
        <f ca="1">VLOOKUP($C1908,Inv!$B$3:$J$2003,9,FALSE)</f>
        <v>0</v>
      </c>
    </row>
    <row r="1909" spans="1:8">
      <c r="A1909" t="str">
        <f>Inv!I1909</f>
        <v>J36938</v>
      </c>
      <c r="B1909">
        <v>3030</v>
      </c>
      <c r="C1909">
        <f>Inv!B1909</f>
        <v>0</v>
      </c>
      <c r="D1909">
        <f>Inv!A1909</f>
        <v>0</v>
      </c>
      <c r="E1909" t="str">
        <f>VLOOKUP($C1909,Inv!$B$3:$J$2003,2,FALSE)</f>
        <v/>
      </c>
      <c r="F1909" t="str">
        <f>VLOOKUP($C1909,Inv!$B$3:$J$2003,5,FALSE)</f>
        <v/>
      </c>
      <c r="G1909" t="str">
        <f>VLOOKUP($C1909,Inv!$B$3:$J$2003,3,FALSE)</f>
        <v/>
      </c>
      <c r="H1909">
        <f ca="1">VLOOKUP($C1909,Inv!$B$3:$J$2003,9,FALSE)</f>
        <v>0</v>
      </c>
    </row>
    <row r="1910" spans="1:8">
      <c r="A1910" t="str">
        <f>Inv!I1910</f>
        <v>J36938</v>
      </c>
      <c r="B1910">
        <v>3030</v>
      </c>
      <c r="C1910">
        <f>Inv!B1910</f>
        <v>0</v>
      </c>
      <c r="D1910">
        <f>Inv!A1910</f>
        <v>0</v>
      </c>
      <c r="E1910" t="str">
        <f>VLOOKUP($C1910,Inv!$B$3:$J$2003,2,FALSE)</f>
        <v/>
      </c>
      <c r="F1910" t="str">
        <f>VLOOKUP($C1910,Inv!$B$3:$J$2003,5,FALSE)</f>
        <v/>
      </c>
      <c r="G1910" t="str">
        <f>VLOOKUP($C1910,Inv!$B$3:$J$2003,3,FALSE)</f>
        <v/>
      </c>
      <c r="H1910">
        <f ca="1">VLOOKUP($C1910,Inv!$B$3:$J$2003,9,FALSE)</f>
        <v>0</v>
      </c>
    </row>
    <row r="1911" spans="1:8">
      <c r="A1911" t="str">
        <f>Inv!I1911</f>
        <v>J36938</v>
      </c>
      <c r="B1911">
        <v>3030</v>
      </c>
      <c r="C1911">
        <f>Inv!B1911</f>
        <v>0</v>
      </c>
      <c r="D1911">
        <f>Inv!A1911</f>
        <v>0</v>
      </c>
      <c r="E1911" t="str">
        <f>VLOOKUP($C1911,Inv!$B$3:$J$2003,2,FALSE)</f>
        <v/>
      </c>
      <c r="F1911" t="str">
        <f>VLOOKUP($C1911,Inv!$B$3:$J$2003,5,FALSE)</f>
        <v/>
      </c>
      <c r="G1911" t="str">
        <f>VLOOKUP($C1911,Inv!$B$3:$J$2003,3,FALSE)</f>
        <v/>
      </c>
      <c r="H1911">
        <f ca="1">VLOOKUP($C1911,Inv!$B$3:$J$2003,9,FALSE)</f>
        <v>0</v>
      </c>
    </row>
    <row r="1912" spans="1:8">
      <c r="A1912" t="str">
        <f>Inv!I1912</f>
        <v>J36938</v>
      </c>
      <c r="B1912">
        <v>3030</v>
      </c>
      <c r="C1912">
        <f>Inv!B1912</f>
        <v>0</v>
      </c>
      <c r="D1912">
        <f>Inv!A1912</f>
        <v>0</v>
      </c>
      <c r="E1912" t="str">
        <f>VLOOKUP($C1912,Inv!$B$3:$J$2003,2,FALSE)</f>
        <v/>
      </c>
      <c r="F1912" t="str">
        <f>VLOOKUP($C1912,Inv!$B$3:$J$2003,5,FALSE)</f>
        <v/>
      </c>
      <c r="G1912" t="str">
        <f>VLOOKUP($C1912,Inv!$B$3:$J$2003,3,FALSE)</f>
        <v/>
      </c>
      <c r="H1912">
        <f ca="1">VLOOKUP($C1912,Inv!$B$3:$J$2003,9,FALSE)</f>
        <v>0</v>
      </c>
    </row>
    <row r="1913" spans="1:8">
      <c r="A1913" t="str">
        <f>Inv!I1913</f>
        <v>J36938</v>
      </c>
      <c r="B1913">
        <v>3030</v>
      </c>
      <c r="C1913">
        <f>Inv!B1913</f>
        <v>0</v>
      </c>
      <c r="D1913">
        <f>Inv!A1913</f>
        <v>0</v>
      </c>
      <c r="E1913" t="str">
        <f>VLOOKUP($C1913,Inv!$B$3:$J$2003,2,FALSE)</f>
        <v/>
      </c>
      <c r="F1913" t="str">
        <f>VLOOKUP($C1913,Inv!$B$3:$J$2003,5,FALSE)</f>
        <v/>
      </c>
      <c r="G1913" t="str">
        <f>VLOOKUP($C1913,Inv!$B$3:$J$2003,3,FALSE)</f>
        <v/>
      </c>
      <c r="H1913">
        <f ca="1">VLOOKUP($C1913,Inv!$B$3:$J$2003,9,FALSE)</f>
        <v>0</v>
      </c>
    </row>
    <row r="1914" spans="1:8">
      <c r="A1914" t="str">
        <f>Inv!I1914</f>
        <v>J36938</v>
      </c>
      <c r="B1914">
        <v>3030</v>
      </c>
      <c r="C1914">
        <f>Inv!B1914</f>
        <v>0</v>
      </c>
      <c r="D1914">
        <f>Inv!A1914</f>
        <v>0</v>
      </c>
      <c r="E1914" t="str">
        <f>VLOOKUP($C1914,Inv!$B$3:$J$2003,2,FALSE)</f>
        <v/>
      </c>
      <c r="F1914" t="str">
        <f>VLOOKUP($C1914,Inv!$B$3:$J$2003,5,FALSE)</f>
        <v/>
      </c>
      <c r="G1914" t="str">
        <f>VLOOKUP($C1914,Inv!$B$3:$J$2003,3,FALSE)</f>
        <v/>
      </c>
      <c r="H1914">
        <f ca="1">VLOOKUP($C1914,Inv!$B$3:$J$2003,9,FALSE)</f>
        <v>0</v>
      </c>
    </row>
    <row r="1915" spans="1:8">
      <c r="A1915" t="str">
        <f>Inv!I1915</f>
        <v>J36938</v>
      </c>
      <c r="B1915">
        <v>3030</v>
      </c>
      <c r="C1915">
        <f>Inv!B1915</f>
        <v>0</v>
      </c>
      <c r="D1915">
        <f>Inv!A1915</f>
        <v>0</v>
      </c>
      <c r="E1915" t="str">
        <f>VLOOKUP($C1915,Inv!$B$3:$J$2003,2,FALSE)</f>
        <v/>
      </c>
      <c r="F1915" t="str">
        <f>VLOOKUP($C1915,Inv!$B$3:$J$2003,5,FALSE)</f>
        <v/>
      </c>
      <c r="G1915" t="str">
        <f>VLOOKUP($C1915,Inv!$B$3:$J$2003,3,FALSE)</f>
        <v/>
      </c>
      <c r="H1915">
        <f ca="1">VLOOKUP($C1915,Inv!$B$3:$J$2003,9,FALSE)</f>
        <v>0</v>
      </c>
    </row>
    <row r="1916" spans="1:8">
      <c r="A1916" t="str">
        <f>Inv!I1916</f>
        <v>J36938</v>
      </c>
      <c r="B1916">
        <v>3030</v>
      </c>
      <c r="C1916">
        <f>Inv!B1916</f>
        <v>0</v>
      </c>
      <c r="D1916">
        <f>Inv!A1916</f>
        <v>0</v>
      </c>
      <c r="E1916" t="str">
        <f>VLOOKUP($C1916,Inv!$B$3:$J$2003,2,FALSE)</f>
        <v/>
      </c>
      <c r="F1916" t="str">
        <f>VLOOKUP($C1916,Inv!$B$3:$J$2003,5,FALSE)</f>
        <v/>
      </c>
      <c r="G1916" t="str">
        <f>VLOOKUP($C1916,Inv!$B$3:$J$2003,3,FALSE)</f>
        <v/>
      </c>
      <c r="H1916">
        <f ca="1">VLOOKUP($C1916,Inv!$B$3:$J$2003,9,FALSE)</f>
        <v>0</v>
      </c>
    </row>
    <row r="1917" spans="1:8">
      <c r="A1917" t="str">
        <f>Inv!I1917</f>
        <v>J36938</v>
      </c>
      <c r="B1917">
        <v>3030</v>
      </c>
      <c r="C1917">
        <f>Inv!B1917</f>
        <v>0</v>
      </c>
      <c r="D1917">
        <f>Inv!A1917</f>
        <v>0</v>
      </c>
      <c r="E1917" t="str">
        <f>VLOOKUP($C1917,Inv!$B$3:$J$2003,2,FALSE)</f>
        <v/>
      </c>
      <c r="F1917" t="str">
        <f>VLOOKUP($C1917,Inv!$B$3:$J$2003,5,FALSE)</f>
        <v/>
      </c>
      <c r="G1917" t="str">
        <f>VLOOKUP($C1917,Inv!$B$3:$J$2003,3,FALSE)</f>
        <v/>
      </c>
      <c r="H1917">
        <f ca="1">VLOOKUP($C1917,Inv!$B$3:$J$2003,9,FALSE)</f>
        <v>0</v>
      </c>
    </row>
    <row r="1918" spans="1:8">
      <c r="A1918" t="str">
        <f>Inv!I1918</f>
        <v>J36938</v>
      </c>
      <c r="B1918">
        <v>3030</v>
      </c>
      <c r="C1918">
        <f>Inv!B1918</f>
        <v>0</v>
      </c>
      <c r="D1918">
        <f>Inv!A1918</f>
        <v>0</v>
      </c>
      <c r="E1918" t="str">
        <f>VLOOKUP($C1918,Inv!$B$3:$J$2003,2,FALSE)</f>
        <v/>
      </c>
      <c r="F1918" t="str">
        <f>VLOOKUP($C1918,Inv!$B$3:$J$2003,5,FALSE)</f>
        <v/>
      </c>
      <c r="G1918" t="str">
        <f>VLOOKUP($C1918,Inv!$B$3:$J$2003,3,FALSE)</f>
        <v/>
      </c>
      <c r="H1918">
        <f ca="1">VLOOKUP($C1918,Inv!$B$3:$J$2003,9,FALSE)</f>
        <v>0</v>
      </c>
    </row>
    <row r="1919" spans="1:8">
      <c r="A1919" t="str">
        <f>Inv!I1919</f>
        <v>J36938</v>
      </c>
      <c r="B1919">
        <v>3030</v>
      </c>
      <c r="C1919">
        <f>Inv!B1919</f>
        <v>0</v>
      </c>
      <c r="D1919">
        <f>Inv!A1919</f>
        <v>0</v>
      </c>
      <c r="E1919" t="str">
        <f>VLOOKUP($C1919,Inv!$B$3:$J$2003,2,FALSE)</f>
        <v/>
      </c>
      <c r="F1919" t="str">
        <f>VLOOKUP($C1919,Inv!$B$3:$J$2003,5,FALSE)</f>
        <v/>
      </c>
      <c r="G1919" t="str">
        <f>VLOOKUP($C1919,Inv!$B$3:$J$2003,3,FALSE)</f>
        <v/>
      </c>
      <c r="H1919">
        <f ca="1">VLOOKUP($C1919,Inv!$B$3:$J$2003,9,FALSE)</f>
        <v>0</v>
      </c>
    </row>
    <row r="1920" spans="1:8">
      <c r="A1920" t="str">
        <f>Inv!I1920</f>
        <v>J36938</v>
      </c>
      <c r="B1920">
        <v>3030</v>
      </c>
      <c r="C1920">
        <f>Inv!B1920</f>
        <v>0</v>
      </c>
      <c r="D1920">
        <f>Inv!A1920</f>
        <v>0</v>
      </c>
      <c r="E1920" t="str">
        <f>VLOOKUP($C1920,Inv!$B$3:$J$2003,2,FALSE)</f>
        <v/>
      </c>
      <c r="F1920" t="str">
        <f>VLOOKUP($C1920,Inv!$B$3:$J$2003,5,FALSE)</f>
        <v/>
      </c>
      <c r="G1920" t="str">
        <f>VLOOKUP($C1920,Inv!$B$3:$J$2003,3,FALSE)</f>
        <v/>
      </c>
      <c r="H1920">
        <f ca="1">VLOOKUP($C1920,Inv!$B$3:$J$2003,9,FALSE)</f>
        <v>0</v>
      </c>
    </row>
    <row r="1921" spans="1:8">
      <c r="A1921" t="str">
        <f>Inv!I1921</f>
        <v>J36938</v>
      </c>
      <c r="B1921">
        <v>3030</v>
      </c>
      <c r="C1921">
        <f>Inv!B1921</f>
        <v>0</v>
      </c>
      <c r="D1921">
        <f>Inv!A1921</f>
        <v>0</v>
      </c>
      <c r="E1921" t="str">
        <f>VLOOKUP($C1921,Inv!$B$3:$J$2003,2,FALSE)</f>
        <v/>
      </c>
      <c r="F1921" t="str">
        <f>VLOOKUP($C1921,Inv!$B$3:$J$2003,5,FALSE)</f>
        <v/>
      </c>
      <c r="G1921" t="str">
        <f>VLOOKUP($C1921,Inv!$B$3:$J$2003,3,FALSE)</f>
        <v/>
      </c>
      <c r="H1921">
        <f ca="1">VLOOKUP($C1921,Inv!$B$3:$J$2003,9,FALSE)</f>
        <v>0</v>
      </c>
    </row>
    <row r="1922" spans="1:8">
      <c r="A1922" t="str">
        <f>Inv!I1922</f>
        <v>J36938</v>
      </c>
      <c r="B1922">
        <v>3030</v>
      </c>
      <c r="C1922">
        <f>Inv!B1922</f>
        <v>0</v>
      </c>
      <c r="D1922">
        <f>Inv!A1922</f>
        <v>0</v>
      </c>
      <c r="E1922" t="str">
        <f>VLOOKUP($C1922,Inv!$B$3:$J$2003,2,FALSE)</f>
        <v/>
      </c>
      <c r="F1922" t="str">
        <f>VLOOKUP($C1922,Inv!$B$3:$J$2003,5,FALSE)</f>
        <v/>
      </c>
      <c r="G1922" t="str">
        <f>VLOOKUP($C1922,Inv!$B$3:$J$2003,3,FALSE)</f>
        <v/>
      </c>
      <c r="H1922">
        <f ca="1">VLOOKUP($C1922,Inv!$B$3:$J$2003,9,FALSE)</f>
        <v>0</v>
      </c>
    </row>
    <row r="1923" spans="1:8">
      <c r="A1923" t="str">
        <f>Inv!I1923</f>
        <v>J36938</v>
      </c>
      <c r="B1923">
        <v>3030</v>
      </c>
      <c r="C1923">
        <f>Inv!B1923</f>
        <v>0</v>
      </c>
      <c r="D1923">
        <f>Inv!A1923</f>
        <v>0</v>
      </c>
      <c r="E1923" t="str">
        <f>VLOOKUP($C1923,Inv!$B$3:$J$2003,2,FALSE)</f>
        <v/>
      </c>
      <c r="F1923" t="str">
        <f>VLOOKUP($C1923,Inv!$B$3:$J$2003,5,FALSE)</f>
        <v/>
      </c>
      <c r="G1923" t="str">
        <f>VLOOKUP($C1923,Inv!$B$3:$J$2003,3,FALSE)</f>
        <v/>
      </c>
      <c r="H1923">
        <f ca="1">VLOOKUP($C1923,Inv!$B$3:$J$2003,9,FALSE)</f>
        <v>0</v>
      </c>
    </row>
    <row r="1924" spans="1:8">
      <c r="A1924" t="str">
        <f>Inv!I1924</f>
        <v>J36938</v>
      </c>
      <c r="B1924">
        <v>3030</v>
      </c>
      <c r="C1924">
        <f>Inv!B1924</f>
        <v>0</v>
      </c>
      <c r="D1924">
        <f>Inv!A1924</f>
        <v>0</v>
      </c>
      <c r="E1924" t="str">
        <f>VLOOKUP($C1924,Inv!$B$3:$J$2003,2,FALSE)</f>
        <v/>
      </c>
      <c r="F1924" t="str">
        <f>VLOOKUP($C1924,Inv!$B$3:$J$2003,5,FALSE)</f>
        <v/>
      </c>
      <c r="G1924" t="str">
        <f>VLOOKUP($C1924,Inv!$B$3:$J$2003,3,FALSE)</f>
        <v/>
      </c>
      <c r="H1924">
        <f ca="1">VLOOKUP($C1924,Inv!$B$3:$J$2003,9,FALSE)</f>
        <v>0</v>
      </c>
    </row>
    <row r="1925" spans="1:8">
      <c r="A1925" t="str">
        <f>Inv!I1925</f>
        <v>J36938</v>
      </c>
      <c r="B1925">
        <v>3030</v>
      </c>
      <c r="C1925">
        <f>Inv!B1925</f>
        <v>0</v>
      </c>
      <c r="D1925">
        <f>Inv!A1925</f>
        <v>0</v>
      </c>
      <c r="E1925" t="str">
        <f>VLOOKUP($C1925,Inv!$B$3:$J$2003,2,FALSE)</f>
        <v/>
      </c>
      <c r="F1925" t="str">
        <f>VLOOKUP($C1925,Inv!$B$3:$J$2003,5,FALSE)</f>
        <v/>
      </c>
      <c r="G1925" t="str">
        <f>VLOOKUP($C1925,Inv!$B$3:$J$2003,3,FALSE)</f>
        <v/>
      </c>
      <c r="H1925">
        <f ca="1">VLOOKUP($C1925,Inv!$B$3:$J$2003,9,FALSE)</f>
        <v>0</v>
      </c>
    </row>
    <row r="1926" spans="1:8">
      <c r="A1926" t="str">
        <f>Inv!I1926</f>
        <v>J36938</v>
      </c>
      <c r="B1926">
        <v>3030</v>
      </c>
      <c r="C1926">
        <f>Inv!B1926</f>
        <v>0</v>
      </c>
      <c r="D1926">
        <f>Inv!A1926</f>
        <v>0</v>
      </c>
      <c r="E1926" t="str">
        <f>VLOOKUP($C1926,Inv!$B$3:$J$2003,2,FALSE)</f>
        <v/>
      </c>
      <c r="F1926" t="str">
        <f>VLOOKUP($C1926,Inv!$B$3:$J$2003,5,FALSE)</f>
        <v/>
      </c>
      <c r="G1926" t="str">
        <f>VLOOKUP($C1926,Inv!$B$3:$J$2003,3,FALSE)</f>
        <v/>
      </c>
      <c r="H1926">
        <f ca="1">VLOOKUP($C1926,Inv!$B$3:$J$2003,9,FALSE)</f>
        <v>0</v>
      </c>
    </row>
    <row r="1927" spans="1:8">
      <c r="A1927" t="str">
        <f>Inv!I1927</f>
        <v>J36938</v>
      </c>
      <c r="B1927">
        <v>3030</v>
      </c>
      <c r="C1927">
        <f>Inv!B1927</f>
        <v>0</v>
      </c>
      <c r="D1927">
        <f>Inv!A1927</f>
        <v>0</v>
      </c>
      <c r="E1927" t="str">
        <f>VLOOKUP($C1927,Inv!$B$3:$J$2003,2,FALSE)</f>
        <v/>
      </c>
      <c r="F1927" t="str">
        <f>VLOOKUP($C1927,Inv!$B$3:$J$2003,5,FALSE)</f>
        <v/>
      </c>
      <c r="G1927" t="str">
        <f>VLOOKUP($C1927,Inv!$B$3:$J$2003,3,FALSE)</f>
        <v/>
      </c>
      <c r="H1927">
        <f ca="1">VLOOKUP($C1927,Inv!$B$3:$J$2003,9,FALSE)</f>
        <v>0</v>
      </c>
    </row>
    <row r="1928" spans="1:8">
      <c r="A1928" t="str">
        <f>Inv!I1928</f>
        <v>J36938</v>
      </c>
      <c r="B1928">
        <v>3030</v>
      </c>
      <c r="C1928">
        <f>Inv!B1928</f>
        <v>0</v>
      </c>
      <c r="D1928">
        <f>Inv!A1928</f>
        <v>0</v>
      </c>
      <c r="E1928" t="str">
        <f>VLOOKUP($C1928,Inv!$B$3:$J$2003,2,FALSE)</f>
        <v/>
      </c>
      <c r="F1928" t="str">
        <f>VLOOKUP($C1928,Inv!$B$3:$J$2003,5,FALSE)</f>
        <v/>
      </c>
      <c r="G1928" t="str">
        <f>VLOOKUP($C1928,Inv!$B$3:$J$2003,3,FALSE)</f>
        <v/>
      </c>
      <c r="H1928">
        <f ca="1">VLOOKUP($C1928,Inv!$B$3:$J$2003,9,FALSE)</f>
        <v>0</v>
      </c>
    </row>
    <row r="1929" spans="1:8">
      <c r="A1929" t="str">
        <f>Inv!I1929</f>
        <v>J36938</v>
      </c>
      <c r="B1929">
        <v>3030</v>
      </c>
      <c r="C1929">
        <f>Inv!B1929</f>
        <v>0</v>
      </c>
      <c r="D1929">
        <f>Inv!A1929</f>
        <v>0</v>
      </c>
      <c r="E1929" t="str">
        <f>VLOOKUP($C1929,Inv!$B$3:$J$2003,2,FALSE)</f>
        <v/>
      </c>
      <c r="F1929" t="str">
        <f>VLOOKUP($C1929,Inv!$B$3:$J$2003,5,FALSE)</f>
        <v/>
      </c>
      <c r="G1929" t="str">
        <f>VLOOKUP($C1929,Inv!$B$3:$J$2003,3,FALSE)</f>
        <v/>
      </c>
      <c r="H1929">
        <f ca="1">VLOOKUP($C1929,Inv!$B$3:$J$2003,9,FALSE)</f>
        <v>0</v>
      </c>
    </row>
    <row r="1930" spans="1:8">
      <c r="A1930" t="str">
        <f>Inv!I1930</f>
        <v>J36938</v>
      </c>
      <c r="B1930">
        <v>3030</v>
      </c>
      <c r="C1930">
        <f>Inv!B1930</f>
        <v>0</v>
      </c>
      <c r="D1930">
        <f>Inv!A1930</f>
        <v>0</v>
      </c>
      <c r="E1930" t="str">
        <f>VLOOKUP($C1930,Inv!$B$3:$J$2003,2,FALSE)</f>
        <v/>
      </c>
      <c r="F1930" t="str">
        <f>VLOOKUP($C1930,Inv!$B$3:$J$2003,5,FALSE)</f>
        <v/>
      </c>
      <c r="G1930" t="str">
        <f>VLOOKUP($C1930,Inv!$B$3:$J$2003,3,FALSE)</f>
        <v/>
      </c>
      <c r="H1930">
        <f ca="1">VLOOKUP($C1930,Inv!$B$3:$J$2003,9,FALSE)</f>
        <v>0</v>
      </c>
    </row>
    <row r="1931" spans="1:8">
      <c r="A1931" t="str">
        <f>Inv!I1931</f>
        <v>J36938</v>
      </c>
      <c r="B1931">
        <v>3030</v>
      </c>
      <c r="C1931">
        <f>Inv!B1931</f>
        <v>0</v>
      </c>
      <c r="D1931">
        <f>Inv!A1931</f>
        <v>0</v>
      </c>
      <c r="E1931" t="str">
        <f>VLOOKUP($C1931,Inv!$B$3:$J$2003,2,FALSE)</f>
        <v/>
      </c>
      <c r="F1931" t="str">
        <f>VLOOKUP($C1931,Inv!$B$3:$J$2003,5,FALSE)</f>
        <v/>
      </c>
      <c r="G1931" t="str">
        <f>VLOOKUP($C1931,Inv!$B$3:$J$2003,3,FALSE)</f>
        <v/>
      </c>
      <c r="H1931">
        <f ca="1">VLOOKUP($C1931,Inv!$B$3:$J$2003,9,FALSE)</f>
        <v>0</v>
      </c>
    </row>
    <row r="1932" spans="1:8">
      <c r="A1932" t="str">
        <f>Inv!I1932</f>
        <v>J36938</v>
      </c>
      <c r="B1932">
        <v>3030</v>
      </c>
      <c r="C1932">
        <f>Inv!B1932</f>
        <v>0</v>
      </c>
      <c r="D1932">
        <f>Inv!A1932</f>
        <v>0</v>
      </c>
      <c r="E1932" t="str">
        <f>VLOOKUP($C1932,Inv!$B$3:$J$2003,2,FALSE)</f>
        <v/>
      </c>
      <c r="F1932" t="str">
        <f>VLOOKUP($C1932,Inv!$B$3:$J$2003,5,FALSE)</f>
        <v/>
      </c>
      <c r="G1932" t="str">
        <f>VLOOKUP($C1932,Inv!$B$3:$J$2003,3,FALSE)</f>
        <v/>
      </c>
      <c r="H1932">
        <f ca="1">VLOOKUP($C1932,Inv!$B$3:$J$2003,9,FALSE)</f>
        <v>0</v>
      </c>
    </row>
    <row r="1933" spans="1:8">
      <c r="A1933" t="str">
        <f>Inv!I1933</f>
        <v>J36938</v>
      </c>
      <c r="B1933">
        <v>3030</v>
      </c>
      <c r="C1933">
        <f>Inv!B1933</f>
        <v>0</v>
      </c>
      <c r="D1933">
        <f>Inv!A1933</f>
        <v>0</v>
      </c>
      <c r="E1933" t="str">
        <f>VLOOKUP($C1933,Inv!$B$3:$J$2003,2,FALSE)</f>
        <v/>
      </c>
      <c r="F1933" t="str">
        <f>VLOOKUP($C1933,Inv!$B$3:$J$2003,5,FALSE)</f>
        <v/>
      </c>
      <c r="G1933" t="str">
        <f>VLOOKUP($C1933,Inv!$B$3:$J$2003,3,FALSE)</f>
        <v/>
      </c>
      <c r="H1933">
        <f ca="1">VLOOKUP($C1933,Inv!$B$3:$J$2003,9,FALSE)</f>
        <v>0</v>
      </c>
    </row>
    <row r="1934" spans="1:8">
      <c r="A1934" t="str">
        <f>Inv!I1934</f>
        <v>J36938</v>
      </c>
      <c r="B1934">
        <v>3030</v>
      </c>
      <c r="C1934">
        <f>Inv!B1934</f>
        <v>0</v>
      </c>
      <c r="D1934">
        <f>Inv!A1934</f>
        <v>0</v>
      </c>
      <c r="E1934" t="str">
        <f>VLOOKUP($C1934,Inv!$B$3:$J$2003,2,FALSE)</f>
        <v/>
      </c>
      <c r="F1934" t="str">
        <f>VLOOKUP($C1934,Inv!$B$3:$J$2003,5,FALSE)</f>
        <v/>
      </c>
      <c r="G1934" t="str">
        <f>VLOOKUP($C1934,Inv!$B$3:$J$2003,3,FALSE)</f>
        <v/>
      </c>
      <c r="H1934">
        <f ca="1">VLOOKUP($C1934,Inv!$B$3:$J$2003,9,FALSE)</f>
        <v>0</v>
      </c>
    </row>
    <row r="1935" spans="1:8">
      <c r="A1935" t="str">
        <f>Inv!I1935</f>
        <v>J36938</v>
      </c>
      <c r="B1935">
        <v>3030</v>
      </c>
      <c r="C1935">
        <f>Inv!B1935</f>
        <v>0</v>
      </c>
      <c r="D1935">
        <f>Inv!A1935</f>
        <v>0</v>
      </c>
      <c r="E1935" t="str">
        <f>VLOOKUP($C1935,Inv!$B$3:$J$2003,2,FALSE)</f>
        <v/>
      </c>
      <c r="F1935" t="str">
        <f>VLOOKUP($C1935,Inv!$B$3:$J$2003,5,FALSE)</f>
        <v/>
      </c>
      <c r="G1935" t="str">
        <f>VLOOKUP($C1935,Inv!$B$3:$J$2003,3,FALSE)</f>
        <v/>
      </c>
      <c r="H1935">
        <f ca="1">VLOOKUP($C1935,Inv!$B$3:$J$2003,9,FALSE)</f>
        <v>0</v>
      </c>
    </row>
    <row r="1936" spans="1:8">
      <c r="A1936" t="str">
        <f>Inv!I1936</f>
        <v>J36938</v>
      </c>
      <c r="B1936">
        <v>3030</v>
      </c>
      <c r="C1936">
        <f>Inv!B1936</f>
        <v>0</v>
      </c>
      <c r="D1936">
        <f>Inv!A1936</f>
        <v>0</v>
      </c>
      <c r="E1936" t="str">
        <f>VLOOKUP($C1936,Inv!$B$3:$J$2003,2,FALSE)</f>
        <v/>
      </c>
      <c r="F1936" t="str">
        <f>VLOOKUP($C1936,Inv!$B$3:$J$2003,5,FALSE)</f>
        <v/>
      </c>
      <c r="G1936" t="str">
        <f>VLOOKUP($C1936,Inv!$B$3:$J$2003,3,FALSE)</f>
        <v/>
      </c>
      <c r="H1936">
        <f ca="1">VLOOKUP($C1936,Inv!$B$3:$J$2003,9,FALSE)</f>
        <v>0</v>
      </c>
    </row>
    <row r="1937" spans="1:8">
      <c r="A1937" t="str">
        <f>Inv!I1937</f>
        <v>J36938</v>
      </c>
      <c r="B1937">
        <v>3030</v>
      </c>
      <c r="C1937">
        <f>Inv!B1937</f>
        <v>0</v>
      </c>
      <c r="D1937">
        <f>Inv!A1937</f>
        <v>0</v>
      </c>
      <c r="E1937" t="str">
        <f>VLOOKUP($C1937,Inv!$B$3:$J$2003,2,FALSE)</f>
        <v/>
      </c>
      <c r="F1937" t="str">
        <f>VLOOKUP($C1937,Inv!$B$3:$J$2003,5,FALSE)</f>
        <v/>
      </c>
      <c r="G1937" t="str">
        <f>VLOOKUP($C1937,Inv!$B$3:$J$2003,3,FALSE)</f>
        <v/>
      </c>
      <c r="H1937">
        <f ca="1">VLOOKUP($C1937,Inv!$B$3:$J$2003,9,FALSE)</f>
        <v>0</v>
      </c>
    </row>
    <row r="1938" spans="1:8">
      <c r="A1938" t="str">
        <f>Inv!I1938</f>
        <v>J36938</v>
      </c>
      <c r="B1938">
        <v>3030</v>
      </c>
      <c r="C1938">
        <f>Inv!B1938</f>
        <v>0</v>
      </c>
      <c r="D1938">
        <f>Inv!A1938</f>
        <v>0</v>
      </c>
      <c r="E1938" t="str">
        <f>VLOOKUP($C1938,Inv!$B$3:$J$2003,2,FALSE)</f>
        <v/>
      </c>
      <c r="F1938" t="str">
        <f>VLOOKUP($C1938,Inv!$B$3:$J$2003,5,FALSE)</f>
        <v/>
      </c>
      <c r="G1938" t="str">
        <f>VLOOKUP($C1938,Inv!$B$3:$J$2003,3,FALSE)</f>
        <v/>
      </c>
      <c r="H1938">
        <f ca="1">VLOOKUP($C1938,Inv!$B$3:$J$2003,9,FALSE)</f>
        <v>0</v>
      </c>
    </row>
    <row r="1939" spans="1:8">
      <c r="A1939" t="str">
        <f>Inv!I1939</f>
        <v>J36938</v>
      </c>
      <c r="B1939">
        <v>3030</v>
      </c>
      <c r="C1939">
        <f>Inv!B1939</f>
        <v>0</v>
      </c>
      <c r="D1939">
        <f>Inv!A1939</f>
        <v>0</v>
      </c>
      <c r="E1939" t="str">
        <f>VLOOKUP($C1939,Inv!$B$3:$J$2003,2,FALSE)</f>
        <v/>
      </c>
      <c r="F1939" t="str">
        <f>VLOOKUP($C1939,Inv!$B$3:$J$2003,5,FALSE)</f>
        <v/>
      </c>
      <c r="G1939" t="str">
        <f>VLOOKUP($C1939,Inv!$B$3:$J$2003,3,FALSE)</f>
        <v/>
      </c>
      <c r="H1939">
        <f ca="1">VLOOKUP($C1939,Inv!$B$3:$J$2003,9,FALSE)</f>
        <v>0</v>
      </c>
    </row>
    <row r="1940" spans="1:8">
      <c r="A1940" t="str">
        <f>Inv!I1940</f>
        <v>J36938</v>
      </c>
      <c r="B1940">
        <v>3030</v>
      </c>
      <c r="C1940">
        <f>Inv!B1940</f>
        <v>0</v>
      </c>
      <c r="D1940">
        <f>Inv!A1940</f>
        <v>0</v>
      </c>
      <c r="E1940" t="str">
        <f>VLOOKUP($C1940,Inv!$B$3:$J$2003,2,FALSE)</f>
        <v/>
      </c>
      <c r="F1940" t="str">
        <f>VLOOKUP($C1940,Inv!$B$3:$J$2003,5,FALSE)</f>
        <v/>
      </c>
      <c r="G1940" t="str">
        <f>VLOOKUP($C1940,Inv!$B$3:$J$2003,3,FALSE)</f>
        <v/>
      </c>
      <c r="H1940">
        <f ca="1">VLOOKUP($C1940,Inv!$B$3:$J$2003,9,FALSE)</f>
        <v>0</v>
      </c>
    </row>
    <row r="1941" spans="1:8">
      <c r="A1941" t="str">
        <f>Inv!I1941</f>
        <v>J36938</v>
      </c>
      <c r="B1941">
        <v>3030</v>
      </c>
      <c r="C1941">
        <f>Inv!B1941</f>
        <v>0</v>
      </c>
      <c r="D1941">
        <f>Inv!A1941</f>
        <v>0</v>
      </c>
      <c r="E1941" t="str">
        <f>VLOOKUP($C1941,Inv!$B$3:$J$2003,2,FALSE)</f>
        <v/>
      </c>
      <c r="F1941" t="str">
        <f>VLOOKUP($C1941,Inv!$B$3:$J$2003,5,FALSE)</f>
        <v/>
      </c>
      <c r="G1941" t="str">
        <f>VLOOKUP($C1941,Inv!$B$3:$J$2003,3,FALSE)</f>
        <v/>
      </c>
      <c r="H1941">
        <f ca="1">VLOOKUP($C1941,Inv!$B$3:$J$2003,9,FALSE)</f>
        <v>0</v>
      </c>
    </row>
    <row r="1942" spans="1:8">
      <c r="A1942" t="str">
        <f>Inv!I1942</f>
        <v>J36938</v>
      </c>
      <c r="B1942">
        <v>3030</v>
      </c>
      <c r="C1942">
        <f>Inv!B1942</f>
        <v>0</v>
      </c>
      <c r="D1942">
        <f>Inv!A1942</f>
        <v>0</v>
      </c>
      <c r="E1942" t="str">
        <f>VLOOKUP($C1942,Inv!$B$3:$J$2003,2,FALSE)</f>
        <v/>
      </c>
      <c r="F1942" t="str">
        <f>VLOOKUP($C1942,Inv!$B$3:$J$2003,5,FALSE)</f>
        <v/>
      </c>
      <c r="G1942" t="str">
        <f>VLOOKUP($C1942,Inv!$B$3:$J$2003,3,FALSE)</f>
        <v/>
      </c>
      <c r="H1942">
        <f ca="1">VLOOKUP($C1942,Inv!$B$3:$J$2003,9,FALSE)</f>
        <v>0</v>
      </c>
    </row>
    <row r="1943" spans="1:8">
      <c r="A1943" t="str">
        <f>Inv!I1943</f>
        <v>J36938</v>
      </c>
      <c r="B1943">
        <v>3030</v>
      </c>
      <c r="C1943">
        <f>Inv!B1943</f>
        <v>0</v>
      </c>
      <c r="D1943">
        <f>Inv!A1943</f>
        <v>0</v>
      </c>
      <c r="E1943" t="str">
        <f>VLOOKUP($C1943,Inv!$B$3:$J$2003,2,FALSE)</f>
        <v/>
      </c>
      <c r="F1943" t="str">
        <f>VLOOKUP($C1943,Inv!$B$3:$J$2003,5,FALSE)</f>
        <v/>
      </c>
      <c r="G1943" t="str">
        <f>VLOOKUP($C1943,Inv!$B$3:$J$2003,3,FALSE)</f>
        <v/>
      </c>
      <c r="H1943">
        <f ca="1">VLOOKUP($C1943,Inv!$B$3:$J$2003,9,FALSE)</f>
        <v>0</v>
      </c>
    </row>
    <row r="1944" spans="1:8">
      <c r="A1944" t="str">
        <f>Inv!I1944</f>
        <v>J36938</v>
      </c>
      <c r="B1944">
        <v>3030</v>
      </c>
      <c r="C1944">
        <f>Inv!B1944</f>
        <v>0</v>
      </c>
      <c r="D1944">
        <f>Inv!A1944</f>
        <v>0</v>
      </c>
      <c r="E1944" t="str">
        <f>VLOOKUP($C1944,Inv!$B$3:$J$2003,2,FALSE)</f>
        <v/>
      </c>
      <c r="F1944" t="str">
        <f>VLOOKUP($C1944,Inv!$B$3:$J$2003,5,FALSE)</f>
        <v/>
      </c>
      <c r="G1944" t="str">
        <f>VLOOKUP($C1944,Inv!$B$3:$J$2003,3,FALSE)</f>
        <v/>
      </c>
      <c r="H1944">
        <f ca="1">VLOOKUP($C1944,Inv!$B$3:$J$2003,9,FALSE)</f>
        <v>0</v>
      </c>
    </row>
    <row r="1945" spans="1:8">
      <c r="A1945" t="str">
        <f>Inv!I1945</f>
        <v>J36938</v>
      </c>
      <c r="B1945">
        <v>3030</v>
      </c>
      <c r="C1945">
        <f>Inv!B1945</f>
        <v>0</v>
      </c>
      <c r="D1945">
        <f>Inv!A1945</f>
        <v>0</v>
      </c>
      <c r="E1945" t="str">
        <f>VLOOKUP($C1945,Inv!$B$3:$J$2003,2,FALSE)</f>
        <v/>
      </c>
      <c r="F1945" t="str">
        <f>VLOOKUP($C1945,Inv!$B$3:$J$2003,5,FALSE)</f>
        <v/>
      </c>
      <c r="G1945" t="str">
        <f>VLOOKUP($C1945,Inv!$B$3:$J$2003,3,FALSE)</f>
        <v/>
      </c>
      <c r="H1945">
        <f ca="1">VLOOKUP($C1945,Inv!$B$3:$J$2003,9,FALSE)</f>
        <v>0</v>
      </c>
    </row>
    <row r="1946" spans="1:8">
      <c r="A1946" t="str">
        <f>Inv!I1946</f>
        <v>J36938</v>
      </c>
      <c r="B1946">
        <v>3030</v>
      </c>
      <c r="C1946">
        <f>Inv!B1946</f>
        <v>0</v>
      </c>
      <c r="D1946">
        <f>Inv!A1946</f>
        <v>0</v>
      </c>
      <c r="E1946" t="str">
        <f>VLOOKUP($C1946,Inv!$B$3:$J$2003,2,FALSE)</f>
        <v/>
      </c>
      <c r="F1946" t="str">
        <f>VLOOKUP($C1946,Inv!$B$3:$J$2003,5,FALSE)</f>
        <v/>
      </c>
      <c r="G1946" t="str">
        <f>VLOOKUP($C1946,Inv!$B$3:$J$2003,3,FALSE)</f>
        <v/>
      </c>
      <c r="H1946">
        <f ca="1">VLOOKUP($C1946,Inv!$B$3:$J$2003,9,FALSE)</f>
        <v>0</v>
      </c>
    </row>
    <row r="1947" spans="1:8">
      <c r="A1947" t="str">
        <f>Inv!I1947</f>
        <v>J36938</v>
      </c>
      <c r="B1947">
        <v>3030</v>
      </c>
      <c r="C1947">
        <f>Inv!B1947</f>
        <v>0</v>
      </c>
      <c r="D1947">
        <f>Inv!A1947</f>
        <v>0</v>
      </c>
      <c r="E1947" t="str">
        <f>VLOOKUP($C1947,Inv!$B$3:$J$2003,2,FALSE)</f>
        <v/>
      </c>
      <c r="F1947" t="str">
        <f>VLOOKUP($C1947,Inv!$B$3:$J$2003,5,FALSE)</f>
        <v/>
      </c>
      <c r="G1947" t="str">
        <f>VLOOKUP($C1947,Inv!$B$3:$J$2003,3,FALSE)</f>
        <v/>
      </c>
      <c r="H1947">
        <f ca="1">VLOOKUP($C1947,Inv!$B$3:$J$2003,9,FALSE)</f>
        <v>0</v>
      </c>
    </row>
    <row r="1948" spans="1:8">
      <c r="A1948" t="str">
        <f>Inv!I1948</f>
        <v>J36938</v>
      </c>
      <c r="B1948">
        <v>3030</v>
      </c>
      <c r="C1948">
        <f>Inv!B1948</f>
        <v>0</v>
      </c>
      <c r="D1948">
        <f>Inv!A1948</f>
        <v>0</v>
      </c>
      <c r="E1948" t="str">
        <f>VLOOKUP($C1948,Inv!$B$3:$J$2003,2,FALSE)</f>
        <v/>
      </c>
      <c r="F1948" t="str">
        <f>VLOOKUP($C1948,Inv!$B$3:$J$2003,5,FALSE)</f>
        <v/>
      </c>
      <c r="G1948" t="str">
        <f>VLOOKUP($C1948,Inv!$B$3:$J$2003,3,FALSE)</f>
        <v/>
      </c>
      <c r="H1948">
        <f ca="1">VLOOKUP($C1948,Inv!$B$3:$J$2003,9,FALSE)</f>
        <v>0</v>
      </c>
    </row>
    <row r="1949" spans="1:8">
      <c r="A1949" t="str">
        <f>Inv!I1949</f>
        <v>J36938</v>
      </c>
      <c r="B1949">
        <v>3030</v>
      </c>
      <c r="C1949">
        <f>Inv!B1949</f>
        <v>0</v>
      </c>
      <c r="D1949">
        <f>Inv!A1949</f>
        <v>0</v>
      </c>
      <c r="E1949" t="str">
        <f>VLOOKUP($C1949,Inv!$B$3:$J$2003,2,FALSE)</f>
        <v/>
      </c>
      <c r="F1949" t="str">
        <f>VLOOKUP($C1949,Inv!$B$3:$J$2003,5,FALSE)</f>
        <v/>
      </c>
      <c r="G1949" t="str">
        <f>VLOOKUP($C1949,Inv!$B$3:$J$2003,3,FALSE)</f>
        <v/>
      </c>
      <c r="H1949">
        <f ca="1">VLOOKUP($C1949,Inv!$B$3:$J$2003,9,FALSE)</f>
        <v>0</v>
      </c>
    </row>
    <row r="1950" spans="1:8">
      <c r="A1950" t="str">
        <f>Inv!I1950</f>
        <v>J36938</v>
      </c>
      <c r="B1950">
        <v>3030</v>
      </c>
      <c r="C1950">
        <f>Inv!B1950</f>
        <v>0</v>
      </c>
      <c r="D1950">
        <f>Inv!A1950</f>
        <v>0</v>
      </c>
      <c r="E1950" t="str">
        <f>VLOOKUP($C1950,Inv!$B$3:$J$2003,2,FALSE)</f>
        <v/>
      </c>
      <c r="F1950" t="str">
        <f>VLOOKUP($C1950,Inv!$B$3:$J$2003,5,FALSE)</f>
        <v/>
      </c>
      <c r="G1950" t="str">
        <f>VLOOKUP($C1950,Inv!$B$3:$J$2003,3,FALSE)</f>
        <v/>
      </c>
      <c r="H1950">
        <f ca="1">VLOOKUP($C1950,Inv!$B$3:$J$2003,9,FALSE)</f>
        <v>0</v>
      </c>
    </row>
    <row r="1951" spans="1:8">
      <c r="A1951" t="str">
        <f>Inv!I1951</f>
        <v>J36938</v>
      </c>
      <c r="B1951">
        <v>3030</v>
      </c>
      <c r="C1951">
        <f>Inv!B1951</f>
        <v>0</v>
      </c>
      <c r="D1951">
        <f>Inv!A1951</f>
        <v>0</v>
      </c>
      <c r="E1951" t="str">
        <f>VLOOKUP($C1951,Inv!$B$3:$J$2003,2,FALSE)</f>
        <v/>
      </c>
      <c r="F1951" t="str">
        <f>VLOOKUP($C1951,Inv!$B$3:$J$2003,5,FALSE)</f>
        <v/>
      </c>
      <c r="G1951" t="str">
        <f>VLOOKUP($C1951,Inv!$B$3:$J$2003,3,FALSE)</f>
        <v/>
      </c>
      <c r="H1951">
        <f ca="1">VLOOKUP($C1951,Inv!$B$3:$J$2003,9,FALSE)</f>
        <v>0</v>
      </c>
    </row>
    <row r="1952" spans="1:8">
      <c r="A1952" t="str">
        <f>Inv!I1952</f>
        <v>J36938</v>
      </c>
      <c r="B1952">
        <v>3030</v>
      </c>
      <c r="C1952">
        <f>Inv!B1952</f>
        <v>0</v>
      </c>
      <c r="D1952">
        <f>Inv!A1952</f>
        <v>0</v>
      </c>
      <c r="E1952" t="str">
        <f>VLOOKUP($C1952,Inv!$B$3:$J$2003,2,FALSE)</f>
        <v/>
      </c>
      <c r="F1952" t="str">
        <f>VLOOKUP($C1952,Inv!$B$3:$J$2003,5,FALSE)</f>
        <v/>
      </c>
      <c r="G1952" t="str">
        <f>VLOOKUP($C1952,Inv!$B$3:$J$2003,3,FALSE)</f>
        <v/>
      </c>
      <c r="H1952">
        <f ca="1">VLOOKUP($C1952,Inv!$B$3:$J$2003,9,FALSE)</f>
        <v>0</v>
      </c>
    </row>
    <row r="1953" spans="1:8">
      <c r="A1953" t="str">
        <f>Inv!I1953</f>
        <v>J36938</v>
      </c>
      <c r="B1953">
        <v>3030</v>
      </c>
      <c r="C1953">
        <f>Inv!B1953</f>
        <v>0</v>
      </c>
      <c r="D1953">
        <f>Inv!A1953</f>
        <v>0</v>
      </c>
      <c r="E1953" t="str">
        <f>VLOOKUP($C1953,Inv!$B$3:$J$2003,2,FALSE)</f>
        <v/>
      </c>
      <c r="F1953" t="str">
        <f>VLOOKUP($C1953,Inv!$B$3:$J$2003,5,FALSE)</f>
        <v/>
      </c>
      <c r="G1953" t="str">
        <f>VLOOKUP($C1953,Inv!$B$3:$J$2003,3,FALSE)</f>
        <v/>
      </c>
      <c r="H1953">
        <f ca="1">VLOOKUP($C1953,Inv!$B$3:$J$2003,9,FALSE)</f>
        <v>0</v>
      </c>
    </row>
    <row r="1954" spans="1:8">
      <c r="A1954" t="str">
        <f>Inv!I1954</f>
        <v>J36938</v>
      </c>
      <c r="B1954">
        <v>3030</v>
      </c>
      <c r="C1954">
        <f>Inv!B1954</f>
        <v>0</v>
      </c>
      <c r="D1954">
        <f>Inv!A1954</f>
        <v>0</v>
      </c>
      <c r="E1954" t="str">
        <f>VLOOKUP($C1954,Inv!$B$3:$J$2003,2,FALSE)</f>
        <v/>
      </c>
      <c r="F1954" t="str">
        <f>VLOOKUP($C1954,Inv!$B$3:$J$2003,5,FALSE)</f>
        <v/>
      </c>
      <c r="G1954" t="str">
        <f>VLOOKUP($C1954,Inv!$B$3:$J$2003,3,FALSE)</f>
        <v/>
      </c>
      <c r="H1954">
        <f ca="1">VLOOKUP($C1954,Inv!$B$3:$J$2003,9,FALSE)</f>
        <v>0</v>
      </c>
    </row>
    <row r="1955" spans="1:8">
      <c r="A1955" t="str">
        <f>Inv!I1955</f>
        <v>J36938</v>
      </c>
      <c r="B1955">
        <v>3030</v>
      </c>
      <c r="C1955">
        <f>Inv!B1955</f>
        <v>0</v>
      </c>
      <c r="D1955">
        <f>Inv!A1955</f>
        <v>0</v>
      </c>
      <c r="E1955" t="str">
        <f>VLOOKUP($C1955,Inv!$B$3:$J$2003,2,FALSE)</f>
        <v/>
      </c>
      <c r="F1955" t="str">
        <f>VLOOKUP($C1955,Inv!$B$3:$J$2003,5,FALSE)</f>
        <v/>
      </c>
      <c r="G1955" t="str">
        <f>VLOOKUP($C1955,Inv!$B$3:$J$2003,3,FALSE)</f>
        <v/>
      </c>
      <c r="H1955">
        <f ca="1">VLOOKUP($C1955,Inv!$B$3:$J$2003,9,FALSE)</f>
        <v>0</v>
      </c>
    </row>
    <row r="1956" spans="1:8">
      <c r="A1956" t="str">
        <f>Inv!I1956</f>
        <v>J36938</v>
      </c>
      <c r="B1956">
        <v>3030</v>
      </c>
      <c r="C1956">
        <f>Inv!B1956</f>
        <v>0</v>
      </c>
      <c r="D1956">
        <f>Inv!A1956</f>
        <v>0</v>
      </c>
      <c r="E1956" t="str">
        <f>VLOOKUP($C1956,Inv!$B$3:$J$2003,2,FALSE)</f>
        <v/>
      </c>
      <c r="F1956" t="str">
        <f>VLOOKUP($C1956,Inv!$B$3:$J$2003,5,FALSE)</f>
        <v/>
      </c>
      <c r="G1956" t="str">
        <f>VLOOKUP($C1956,Inv!$B$3:$J$2003,3,FALSE)</f>
        <v/>
      </c>
      <c r="H1956">
        <f ca="1">VLOOKUP($C1956,Inv!$B$3:$J$2003,9,FALSE)</f>
        <v>0</v>
      </c>
    </row>
    <row r="1957" spans="1:8">
      <c r="A1957" t="str">
        <f>Inv!I1957</f>
        <v>J36938</v>
      </c>
      <c r="B1957">
        <v>3030</v>
      </c>
      <c r="C1957">
        <f>Inv!B1957</f>
        <v>0</v>
      </c>
      <c r="D1957">
        <f>Inv!A1957</f>
        <v>0</v>
      </c>
      <c r="E1957" t="str">
        <f>VLOOKUP($C1957,Inv!$B$3:$J$2003,2,FALSE)</f>
        <v/>
      </c>
      <c r="F1957" t="str">
        <f>VLOOKUP($C1957,Inv!$B$3:$J$2003,5,FALSE)</f>
        <v/>
      </c>
      <c r="G1957" t="str">
        <f>VLOOKUP($C1957,Inv!$B$3:$J$2003,3,FALSE)</f>
        <v/>
      </c>
      <c r="H1957">
        <f ca="1">VLOOKUP($C1957,Inv!$B$3:$J$2003,9,FALSE)</f>
        <v>0</v>
      </c>
    </row>
    <row r="1958" spans="1:8">
      <c r="A1958" t="str">
        <f>Inv!I1958</f>
        <v>J36938</v>
      </c>
      <c r="B1958">
        <v>3030</v>
      </c>
      <c r="C1958">
        <f>Inv!B1958</f>
        <v>0</v>
      </c>
      <c r="D1958">
        <f>Inv!A1958</f>
        <v>0</v>
      </c>
      <c r="E1958" t="str">
        <f>VLOOKUP($C1958,Inv!$B$3:$J$2003,2,FALSE)</f>
        <v/>
      </c>
      <c r="F1958" t="str">
        <f>VLOOKUP($C1958,Inv!$B$3:$J$2003,5,FALSE)</f>
        <v/>
      </c>
      <c r="G1958" t="str">
        <f>VLOOKUP($C1958,Inv!$B$3:$J$2003,3,FALSE)</f>
        <v/>
      </c>
      <c r="H1958">
        <f ca="1">VLOOKUP($C1958,Inv!$B$3:$J$2003,9,FALSE)</f>
        <v>0</v>
      </c>
    </row>
    <row r="1959" spans="1:8">
      <c r="A1959" t="str">
        <f>Inv!I1959</f>
        <v>J36938</v>
      </c>
      <c r="B1959">
        <v>3030</v>
      </c>
      <c r="C1959">
        <f>Inv!B1959</f>
        <v>0</v>
      </c>
      <c r="D1959">
        <f>Inv!A1959</f>
        <v>0</v>
      </c>
      <c r="E1959" t="str">
        <f>VLOOKUP($C1959,Inv!$B$3:$J$2003,2,FALSE)</f>
        <v/>
      </c>
      <c r="F1959" t="str">
        <f>VLOOKUP($C1959,Inv!$B$3:$J$2003,5,FALSE)</f>
        <v/>
      </c>
      <c r="G1959" t="str">
        <f>VLOOKUP($C1959,Inv!$B$3:$J$2003,3,FALSE)</f>
        <v/>
      </c>
      <c r="H1959">
        <f ca="1">VLOOKUP($C1959,Inv!$B$3:$J$2003,9,FALSE)</f>
        <v>0</v>
      </c>
    </row>
    <row r="1960" spans="1:8">
      <c r="A1960" t="str">
        <f>Inv!I1960</f>
        <v>J36938</v>
      </c>
      <c r="B1960">
        <v>3030</v>
      </c>
      <c r="C1960">
        <f>Inv!B1960</f>
        <v>0</v>
      </c>
      <c r="D1960">
        <f>Inv!A1960</f>
        <v>0</v>
      </c>
      <c r="E1960" t="str">
        <f>VLOOKUP($C1960,Inv!$B$3:$J$2003,2,FALSE)</f>
        <v/>
      </c>
      <c r="F1960" t="str">
        <f>VLOOKUP($C1960,Inv!$B$3:$J$2003,5,FALSE)</f>
        <v/>
      </c>
      <c r="G1960" t="str">
        <f>VLOOKUP($C1960,Inv!$B$3:$J$2003,3,FALSE)</f>
        <v/>
      </c>
      <c r="H1960">
        <f ca="1">VLOOKUP($C1960,Inv!$B$3:$J$2003,9,FALSE)</f>
        <v>0</v>
      </c>
    </row>
    <row r="1961" spans="1:8">
      <c r="A1961" t="str">
        <f>Inv!I1961</f>
        <v>J36938</v>
      </c>
      <c r="B1961">
        <v>3030</v>
      </c>
      <c r="C1961">
        <f>Inv!B1961</f>
        <v>0</v>
      </c>
      <c r="D1961">
        <f>Inv!A1961</f>
        <v>0</v>
      </c>
      <c r="E1961" t="str">
        <f>VLOOKUP($C1961,Inv!$B$3:$J$2003,2,FALSE)</f>
        <v/>
      </c>
      <c r="F1961" t="str">
        <f>VLOOKUP($C1961,Inv!$B$3:$J$2003,5,FALSE)</f>
        <v/>
      </c>
      <c r="G1961" t="str">
        <f>VLOOKUP($C1961,Inv!$B$3:$J$2003,3,FALSE)</f>
        <v/>
      </c>
      <c r="H1961">
        <f ca="1">VLOOKUP($C1961,Inv!$B$3:$J$2003,9,FALSE)</f>
        <v>0</v>
      </c>
    </row>
    <row r="1962" spans="1:8">
      <c r="A1962" t="str">
        <f>Inv!I1962</f>
        <v>J36938</v>
      </c>
      <c r="B1962">
        <v>3030</v>
      </c>
      <c r="C1962">
        <f>Inv!B1962</f>
        <v>0</v>
      </c>
      <c r="D1962">
        <f>Inv!A1962</f>
        <v>0</v>
      </c>
      <c r="E1962" t="str">
        <f>VLOOKUP($C1962,Inv!$B$3:$J$2003,2,FALSE)</f>
        <v/>
      </c>
      <c r="F1962" t="str">
        <f>VLOOKUP($C1962,Inv!$B$3:$J$2003,5,FALSE)</f>
        <v/>
      </c>
      <c r="G1962" t="str">
        <f>VLOOKUP($C1962,Inv!$B$3:$J$2003,3,FALSE)</f>
        <v/>
      </c>
      <c r="H1962">
        <f ca="1">VLOOKUP($C1962,Inv!$B$3:$J$2003,9,FALSE)</f>
        <v>0</v>
      </c>
    </row>
    <row r="1963" spans="1:8">
      <c r="A1963" t="str">
        <f>Inv!I1963</f>
        <v>J36938</v>
      </c>
      <c r="B1963">
        <v>3030</v>
      </c>
      <c r="C1963">
        <f>Inv!B1963</f>
        <v>0</v>
      </c>
      <c r="D1963">
        <f>Inv!A1963</f>
        <v>0</v>
      </c>
      <c r="E1963" t="str">
        <f>VLOOKUP($C1963,Inv!$B$3:$J$2003,2,FALSE)</f>
        <v/>
      </c>
      <c r="F1963" t="str">
        <f>VLOOKUP($C1963,Inv!$B$3:$J$2003,5,FALSE)</f>
        <v/>
      </c>
      <c r="G1963" t="str">
        <f>VLOOKUP($C1963,Inv!$B$3:$J$2003,3,FALSE)</f>
        <v/>
      </c>
      <c r="H1963">
        <f ca="1">VLOOKUP($C1963,Inv!$B$3:$J$2003,9,FALSE)</f>
        <v>0</v>
      </c>
    </row>
    <row r="1964" spans="1:8">
      <c r="A1964" t="str">
        <f>Inv!I1964</f>
        <v>J36938</v>
      </c>
      <c r="B1964">
        <v>3030</v>
      </c>
      <c r="C1964">
        <f>Inv!B1964</f>
        <v>0</v>
      </c>
      <c r="D1964">
        <f>Inv!A1964</f>
        <v>0</v>
      </c>
      <c r="E1964" t="str">
        <f>VLOOKUP($C1964,Inv!$B$3:$J$2003,2,FALSE)</f>
        <v/>
      </c>
      <c r="F1964" t="str">
        <f>VLOOKUP($C1964,Inv!$B$3:$J$2003,5,FALSE)</f>
        <v/>
      </c>
      <c r="G1964" t="str">
        <f>VLOOKUP($C1964,Inv!$B$3:$J$2003,3,FALSE)</f>
        <v/>
      </c>
      <c r="H1964">
        <f ca="1">VLOOKUP($C1964,Inv!$B$3:$J$2003,9,FALSE)</f>
        <v>0</v>
      </c>
    </row>
    <row r="1965" spans="1:8">
      <c r="A1965" t="str">
        <f>Inv!I1965</f>
        <v>J36938</v>
      </c>
      <c r="B1965">
        <v>3030</v>
      </c>
      <c r="C1965">
        <f>Inv!B1965</f>
        <v>0</v>
      </c>
      <c r="D1965">
        <f>Inv!A1965</f>
        <v>0</v>
      </c>
      <c r="E1965" t="str">
        <f>VLOOKUP($C1965,Inv!$B$3:$J$2003,2,FALSE)</f>
        <v/>
      </c>
      <c r="F1965" t="str">
        <f>VLOOKUP($C1965,Inv!$B$3:$J$2003,5,FALSE)</f>
        <v/>
      </c>
      <c r="G1965" t="str">
        <f>VLOOKUP($C1965,Inv!$B$3:$J$2003,3,FALSE)</f>
        <v/>
      </c>
      <c r="H1965">
        <f ca="1">VLOOKUP($C1965,Inv!$B$3:$J$2003,9,FALSE)</f>
        <v>0</v>
      </c>
    </row>
    <row r="1966" spans="1:8">
      <c r="A1966" t="str">
        <f>Inv!I1966</f>
        <v>J36938</v>
      </c>
      <c r="B1966">
        <v>3030</v>
      </c>
      <c r="C1966">
        <f>Inv!B1966</f>
        <v>0</v>
      </c>
      <c r="D1966">
        <f>Inv!A1966</f>
        <v>0</v>
      </c>
      <c r="E1966" t="str">
        <f>VLOOKUP($C1966,Inv!$B$3:$J$2003,2,FALSE)</f>
        <v/>
      </c>
      <c r="F1966" t="str">
        <f>VLOOKUP($C1966,Inv!$B$3:$J$2003,5,FALSE)</f>
        <v/>
      </c>
      <c r="G1966" t="str">
        <f>VLOOKUP($C1966,Inv!$B$3:$J$2003,3,FALSE)</f>
        <v/>
      </c>
      <c r="H1966">
        <f ca="1">VLOOKUP($C1966,Inv!$B$3:$J$2003,9,FALSE)</f>
        <v>0</v>
      </c>
    </row>
    <row r="1967" spans="1:8">
      <c r="A1967" t="str">
        <f>Inv!I1967</f>
        <v>J36938</v>
      </c>
      <c r="B1967">
        <v>3030</v>
      </c>
      <c r="C1967">
        <f>Inv!B1967</f>
        <v>0</v>
      </c>
      <c r="D1967">
        <f>Inv!A1967</f>
        <v>0</v>
      </c>
      <c r="E1967" t="str">
        <f>VLOOKUP($C1967,Inv!$B$3:$J$2003,2,FALSE)</f>
        <v/>
      </c>
      <c r="F1967" t="str">
        <f>VLOOKUP($C1967,Inv!$B$3:$J$2003,5,FALSE)</f>
        <v/>
      </c>
      <c r="G1967" t="str">
        <f>VLOOKUP($C1967,Inv!$B$3:$J$2003,3,FALSE)</f>
        <v/>
      </c>
      <c r="H1967">
        <f ca="1">VLOOKUP($C1967,Inv!$B$3:$J$2003,9,FALSE)</f>
        <v>0</v>
      </c>
    </row>
    <row r="1968" spans="1:8">
      <c r="A1968" t="str">
        <f>Inv!I1968</f>
        <v>J36938</v>
      </c>
      <c r="B1968">
        <v>3030</v>
      </c>
      <c r="C1968">
        <f>Inv!B1968</f>
        <v>0</v>
      </c>
      <c r="D1968">
        <f>Inv!A1968</f>
        <v>0</v>
      </c>
      <c r="E1968" t="str">
        <f>VLOOKUP($C1968,Inv!$B$3:$J$2003,2,FALSE)</f>
        <v/>
      </c>
      <c r="F1968" t="str">
        <f>VLOOKUP($C1968,Inv!$B$3:$J$2003,5,FALSE)</f>
        <v/>
      </c>
      <c r="G1968" t="str">
        <f>VLOOKUP($C1968,Inv!$B$3:$J$2003,3,FALSE)</f>
        <v/>
      </c>
      <c r="H1968">
        <f ca="1">VLOOKUP($C1968,Inv!$B$3:$J$2003,9,FALSE)</f>
        <v>0</v>
      </c>
    </row>
    <row r="1969" spans="1:8">
      <c r="A1969" t="str">
        <f>Inv!I1969</f>
        <v>J36938</v>
      </c>
      <c r="B1969">
        <v>3030</v>
      </c>
      <c r="C1969">
        <f>Inv!B1969</f>
        <v>0</v>
      </c>
      <c r="D1969">
        <f>Inv!A1969</f>
        <v>0</v>
      </c>
      <c r="E1969" t="str">
        <f>VLOOKUP($C1969,Inv!$B$3:$J$2003,2,FALSE)</f>
        <v/>
      </c>
      <c r="F1969" t="str">
        <f>VLOOKUP($C1969,Inv!$B$3:$J$2003,5,FALSE)</f>
        <v/>
      </c>
      <c r="G1969" t="str">
        <f>VLOOKUP($C1969,Inv!$B$3:$J$2003,3,FALSE)</f>
        <v/>
      </c>
      <c r="H1969">
        <f ca="1">VLOOKUP($C1969,Inv!$B$3:$J$2003,9,FALSE)</f>
        <v>0</v>
      </c>
    </row>
    <row r="1970" spans="1:8">
      <c r="A1970" t="str">
        <f>Inv!I1970</f>
        <v>J36938</v>
      </c>
      <c r="B1970">
        <v>3030</v>
      </c>
      <c r="C1970">
        <f>Inv!B1970</f>
        <v>0</v>
      </c>
      <c r="D1970">
        <f>Inv!A1970</f>
        <v>0</v>
      </c>
      <c r="E1970" t="str">
        <f>VLOOKUP($C1970,Inv!$B$3:$J$2003,2,FALSE)</f>
        <v/>
      </c>
      <c r="F1970" t="str">
        <f>VLOOKUP($C1970,Inv!$B$3:$J$2003,5,FALSE)</f>
        <v/>
      </c>
      <c r="G1970" t="str">
        <f>VLOOKUP($C1970,Inv!$B$3:$J$2003,3,FALSE)</f>
        <v/>
      </c>
      <c r="H1970">
        <f ca="1">VLOOKUP($C1970,Inv!$B$3:$J$2003,9,FALSE)</f>
        <v>0</v>
      </c>
    </row>
    <row r="1971" spans="1:8">
      <c r="A1971" t="str">
        <f>Inv!I1971</f>
        <v>J36938</v>
      </c>
      <c r="B1971">
        <v>3030</v>
      </c>
      <c r="C1971">
        <f>Inv!B1971</f>
        <v>0</v>
      </c>
      <c r="D1971">
        <f>Inv!A1971</f>
        <v>0</v>
      </c>
      <c r="E1971" t="str">
        <f>VLOOKUP($C1971,Inv!$B$3:$J$2003,2,FALSE)</f>
        <v/>
      </c>
      <c r="F1971" t="str">
        <f>VLOOKUP($C1971,Inv!$B$3:$J$2003,5,FALSE)</f>
        <v/>
      </c>
      <c r="G1971" t="str">
        <f>VLOOKUP($C1971,Inv!$B$3:$J$2003,3,FALSE)</f>
        <v/>
      </c>
      <c r="H1971">
        <f ca="1">VLOOKUP($C1971,Inv!$B$3:$J$2003,9,FALSE)</f>
        <v>0</v>
      </c>
    </row>
    <row r="1972" spans="1:8">
      <c r="A1972" t="str">
        <f>Inv!I1972</f>
        <v>J36938</v>
      </c>
      <c r="B1972">
        <v>3030</v>
      </c>
      <c r="C1972">
        <f>Inv!B1972</f>
        <v>0</v>
      </c>
      <c r="D1972">
        <f>Inv!A1972</f>
        <v>0</v>
      </c>
      <c r="E1972" t="str">
        <f>VLOOKUP($C1972,Inv!$B$3:$J$2003,2,FALSE)</f>
        <v/>
      </c>
      <c r="F1972" t="str">
        <f>VLOOKUP($C1972,Inv!$B$3:$J$2003,5,FALSE)</f>
        <v/>
      </c>
      <c r="G1972" t="str">
        <f>VLOOKUP($C1972,Inv!$B$3:$J$2003,3,FALSE)</f>
        <v/>
      </c>
      <c r="H1972">
        <f ca="1">VLOOKUP($C1972,Inv!$B$3:$J$2003,9,FALSE)</f>
        <v>0</v>
      </c>
    </row>
    <row r="1973" spans="1:8">
      <c r="A1973" t="str">
        <f>Inv!I1973</f>
        <v>J36938</v>
      </c>
      <c r="B1973">
        <v>3030</v>
      </c>
      <c r="C1973">
        <f>Inv!B1973</f>
        <v>0</v>
      </c>
      <c r="D1973">
        <f>Inv!A1973</f>
        <v>0</v>
      </c>
      <c r="E1973" t="str">
        <f>VLOOKUP($C1973,Inv!$B$3:$J$2003,2,FALSE)</f>
        <v/>
      </c>
      <c r="F1973" t="str">
        <f>VLOOKUP($C1973,Inv!$B$3:$J$2003,5,FALSE)</f>
        <v/>
      </c>
      <c r="G1973" t="str">
        <f>VLOOKUP($C1973,Inv!$B$3:$J$2003,3,FALSE)</f>
        <v/>
      </c>
      <c r="H1973">
        <f ca="1">VLOOKUP($C1973,Inv!$B$3:$J$2003,9,FALSE)</f>
        <v>0</v>
      </c>
    </row>
    <row r="1974" spans="1:8">
      <c r="A1974" t="str">
        <f>Inv!I1974</f>
        <v>J36938</v>
      </c>
      <c r="B1974">
        <v>3030</v>
      </c>
      <c r="C1974">
        <f>Inv!B1974</f>
        <v>0</v>
      </c>
      <c r="D1974">
        <f>Inv!A1974</f>
        <v>0</v>
      </c>
      <c r="E1974" t="str">
        <f>VLOOKUP($C1974,Inv!$B$3:$J$2003,2,FALSE)</f>
        <v/>
      </c>
      <c r="F1974" t="str">
        <f>VLOOKUP($C1974,Inv!$B$3:$J$2003,5,FALSE)</f>
        <v/>
      </c>
      <c r="G1974" t="str">
        <f>VLOOKUP($C1974,Inv!$B$3:$J$2003,3,FALSE)</f>
        <v/>
      </c>
      <c r="H1974">
        <f ca="1">VLOOKUP($C1974,Inv!$B$3:$J$2003,9,FALSE)</f>
        <v>0</v>
      </c>
    </row>
    <row r="1975" spans="1:8">
      <c r="A1975" t="str">
        <f>Inv!I1975</f>
        <v>J36938</v>
      </c>
      <c r="B1975">
        <v>3030</v>
      </c>
      <c r="C1975">
        <f>Inv!B1975</f>
        <v>0</v>
      </c>
      <c r="D1975">
        <f>Inv!A1975</f>
        <v>0</v>
      </c>
      <c r="E1975" t="str">
        <f>VLOOKUP($C1975,Inv!$B$3:$J$2003,2,FALSE)</f>
        <v/>
      </c>
      <c r="F1975" t="str">
        <f>VLOOKUP($C1975,Inv!$B$3:$J$2003,5,FALSE)</f>
        <v/>
      </c>
      <c r="G1975" t="str">
        <f>VLOOKUP($C1975,Inv!$B$3:$J$2003,3,FALSE)</f>
        <v/>
      </c>
      <c r="H1975">
        <f ca="1">VLOOKUP($C1975,Inv!$B$3:$J$2003,9,FALSE)</f>
        <v>0</v>
      </c>
    </row>
    <row r="1976" spans="1:8">
      <c r="A1976" t="str">
        <f>Inv!I1976</f>
        <v>J36938</v>
      </c>
      <c r="B1976">
        <v>3030</v>
      </c>
      <c r="C1976">
        <f>Inv!B1976</f>
        <v>0</v>
      </c>
      <c r="D1976">
        <f>Inv!A1976</f>
        <v>0</v>
      </c>
      <c r="E1976" t="str">
        <f>VLOOKUP($C1976,Inv!$B$3:$J$2003,2,FALSE)</f>
        <v/>
      </c>
      <c r="F1976" t="str">
        <f>VLOOKUP($C1976,Inv!$B$3:$J$2003,5,FALSE)</f>
        <v/>
      </c>
      <c r="G1976" t="str">
        <f>VLOOKUP($C1976,Inv!$B$3:$J$2003,3,FALSE)</f>
        <v/>
      </c>
      <c r="H1976">
        <f ca="1">VLOOKUP($C1976,Inv!$B$3:$J$2003,9,FALSE)</f>
        <v>0</v>
      </c>
    </row>
    <row r="1977" spans="1:8">
      <c r="A1977" t="str">
        <f>Inv!I1977</f>
        <v>J36938</v>
      </c>
      <c r="B1977">
        <v>3030</v>
      </c>
      <c r="C1977">
        <f>Inv!B1977</f>
        <v>0</v>
      </c>
      <c r="D1977">
        <f>Inv!A1977</f>
        <v>0</v>
      </c>
      <c r="E1977" t="str">
        <f>VLOOKUP($C1977,Inv!$B$3:$J$2003,2,FALSE)</f>
        <v/>
      </c>
      <c r="F1977" t="str">
        <f>VLOOKUP($C1977,Inv!$B$3:$J$2003,5,FALSE)</f>
        <v/>
      </c>
      <c r="G1977" t="str">
        <f>VLOOKUP($C1977,Inv!$B$3:$J$2003,3,FALSE)</f>
        <v/>
      </c>
      <c r="H1977">
        <f ca="1">VLOOKUP($C1977,Inv!$B$3:$J$2003,9,FALSE)</f>
        <v>0</v>
      </c>
    </row>
    <row r="1978" spans="1:8">
      <c r="A1978" t="str">
        <f>Inv!I1978</f>
        <v>J36938</v>
      </c>
      <c r="B1978">
        <v>3030</v>
      </c>
      <c r="C1978">
        <f>Inv!B1978</f>
        <v>0</v>
      </c>
      <c r="D1978">
        <f>Inv!A1978</f>
        <v>0</v>
      </c>
      <c r="E1978" t="str">
        <f>VLOOKUP($C1978,Inv!$B$3:$J$2003,2,FALSE)</f>
        <v/>
      </c>
      <c r="F1978" t="str">
        <f>VLOOKUP($C1978,Inv!$B$3:$J$2003,5,FALSE)</f>
        <v/>
      </c>
      <c r="G1978" t="str">
        <f>VLOOKUP($C1978,Inv!$B$3:$J$2003,3,FALSE)</f>
        <v/>
      </c>
      <c r="H1978">
        <f ca="1">VLOOKUP($C1978,Inv!$B$3:$J$2003,9,FALSE)</f>
        <v>0</v>
      </c>
    </row>
    <row r="1979" spans="1:8">
      <c r="A1979" t="str">
        <f>Inv!I1979</f>
        <v>J36938</v>
      </c>
      <c r="B1979">
        <v>3030</v>
      </c>
      <c r="C1979">
        <f>Inv!B1979</f>
        <v>0</v>
      </c>
      <c r="D1979">
        <f>Inv!A1979</f>
        <v>0</v>
      </c>
      <c r="E1979" t="str">
        <f>VLOOKUP($C1979,Inv!$B$3:$J$2003,2,FALSE)</f>
        <v/>
      </c>
      <c r="F1979" t="str">
        <f>VLOOKUP($C1979,Inv!$B$3:$J$2003,5,FALSE)</f>
        <v/>
      </c>
      <c r="G1979" t="str">
        <f>VLOOKUP($C1979,Inv!$B$3:$J$2003,3,FALSE)</f>
        <v/>
      </c>
      <c r="H1979">
        <f ca="1">VLOOKUP($C1979,Inv!$B$3:$J$2003,9,FALSE)</f>
        <v>0</v>
      </c>
    </row>
    <row r="1980" spans="1:8">
      <c r="A1980" t="str">
        <f>Inv!I1980</f>
        <v>J36938</v>
      </c>
      <c r="B1980">
        <v>3030</v>
      </c>
      <c r="C1980">
        <f>Inv!B1980</f>
        <v>0</v>
      </c>
      <c r="D1980">
        <f>Inv!A1980</f>
        <v>0</v>
      </c>
      <c r="E1980" t="str">
        <f>VLOOKUP($C1980,Inv!$B$3:$J$2003,2,FALSE)</f>
        <v/>
      </c>
      <c r="F1980" t="str">
        <f>VLOOKUP($C1980,Inv!$B$3:$J$2003,5,FALSE)</f>
        <v/>
      </c>
      <c r="G1980" t="str">
        <f>VLOOKUP($C1980,Inv!$B$3:$J$2003,3,FALSE)</f>
        <v/>
      </c>
      <c r="H1980">
        <f ca="1">VLOOKUP($C1980,Inv!$B$3:$J$2003,9,FALSE)</f>
        <v>0</v>
      </c>
    </row>
    <row r="1981" spans="1:8">
      <c r="A1981" t="str">
        <f>Inv!I1981</f>
        <v>J36938</v>
      </c>
      <c r="B1981">
        <v>3030</v>
      </c>
      <c r="C1981">
        <f>Inv!B1981</f>
        <v>0</v>
      </c>
      <c r="D1981">
        <f>Inv!A1981</f>
        <v>0</v>
      </c>
      <c r="E1981" t="str">
        <f>VLOOKUP($C1981,Inv!$B$3:$J$2003,2,FALSE)</f>
        <v/>
      </c>
      <c r="F1981" t="str">
        <f>VLOOKUP($C1981,Inv!$B$3:$J$2003,5,FALSE)</f>
        <v/>
      </c>
      <c r="G1981" t="str">
        <f>VLOOKUP($C1981,Inv!$B$3:$J$2003,3,FALSE)</f>
        <v/>
      </c>
      <c r="H1981">
        <f ca="1">VLOOKUP($C1981,Inv!$B$3:$J$2003,9,FALSE)</f>
        <v>0</v>
      </c>
    </row>
    <row r="1982" spans="1:8">
      <c r="A1982" t="str">
        <f>Inv!I1982</f>
        <v>J36938</v>
      </c>
      <c r="B1982">
        <v>3030</v>
      </c>
      <c r="C1982">
        <f>Inv!B1982</f>
        <v>0</v>
      </c>
      <c r="D1982">
        <f>Inv!A1982</f>
        <v>0</v>
      </c>
      <c r="E1982" t="str">
        <f>VLOOKUP($C1982,Inv!$B$3:$J$2003,2,FALSE)</f>
        <v/>
      </c>
      <c r="F1982" t="str">
        <f>VLOOKUP($C1982,Inv!$B$3:$J$2003,5,FALSE)</f>
        <v/>
      </c>
      <c r="G1982" t="str">
        <f>VLOOKUP($C1982,Inv!$B$3:$J$2003,3,FALSE)</f>
        <v/>
      </c>
      <c r="H1982">
        <f ca="1">VLOOKUP($C1982,Inv!$B$3:$J$2003,9,FALSE)</f>
        <v>0</v>
      </c>
    </row>
    <row r="1983" spans="1:8">
      <c r="A1983" t="str">
        <f>Inv!I1983</f>
        <v>J36938</v>
      </c>
      <c r="B1983">
        <v>3030</v>
      </c>
      <c r="C1983">
        <f>Inv!B1983</f>
        <v>0</v>
      </c>
      <c r="D1983">
        <f>Inv!A1983</f>
        <v>0</v>
      </c>
      <c r="E1983" t="str">
        <f>VLOOKUP($C1983,Inv!$B$3:$J$2003,2,FALSE)</f>
        <v/>
      </c>
      <c r="F1983" t="str">
        <f>VLOOKUP($C1983,Inv!$B$3:$J$2003,5,FALSE)</f>
        <v/>
      </c>
      <c r="G1983" t="str">
        <f>VLOOKUP($C1983,Inv!$B$3:$J$2003,3,FALSE)</f>
        <v/>
      </c>
      <c r="H1983">
        <f ca="1">VLOOKUP($C1983,Inv!$B$3:$J$2003,9,FALSE)</f>
        <v>0</v>
      </c>
    </row>
    <row r="1984" spans="1:8">
      <c r="A1984" t="str">
        <f>Inv!I1984</f>
        <v>J36938</v>
      </c>
      <c r="B1984">
        <v>3030</v>
      </c>
      <c r="C1984">
        <f>Inv!B1984</f>
        <v>0</v>
      </c>
      <c r="D1984">
        <f>Inv!A1984</f>
        <v>0</v>
      </c>
      <c r="E1984" t="str">
        <f>VLOOKUP($C1984,Inv!$B$3:$J$2003,2,FALSE)</f>
        <v/>
      </c>
      <c r="F1984" t="str">
        <f>VLOOKUP($C1984,Inv!$B$3:$J$2003,5,FALSE)</f>
        <v/>
      </c>
      <c r="G1984" t="str">
        <f>VLOOKUP($C1984,Inv!$B$3:$J$2003,3,FALSE)</f>
        <v/>
      </c>
      <c r="H1984">
        <f ca="1">VLOOKUP($C1984,Inv!$B$3:$J$2003,9,FALSE)</f>
        <v>0</v>
      </c>
    </row>
    <row r="1985" spans="1:8">
      <c r="A1985" t="str">
        <f>Inv!I1985</f>
        <v>J36938</v>
      </c>
      <c r="B1985">
        <v>3030</v>
      </c>
      <c r="C1985">
        <f>Inv!B1985</f>
        <v>0</v>
      </c>
      <c r="D1985">
        <f>Inv!A1985</f>
        <v>0</v>
      </c>
      <c r="E1985" t="str">
        <f>VLOOKUP($C1985,Inv!$B$3:$J$2003,2,FALSE)</f>
        <v/>
      </c>
      <c r="F1985" t="str">
        <f>VLOOKUP($C1985,Inv!$B$3:$J$2003,5,FALSE)</f>
        <v/>
      </c>
      <c r="G1985" t="str">
        <f>VLOOKUP($C1985,Inv!$B$3:$J$2003,3,FALSE)</f>
        <v/>
      </c>
      <c r="H1985">
        <f ca="1">VLOOKUP($C1985,Inv!$B$3:$J$2003,9,FALSE)</f>
        <v>0</v>
      </c>
    </row>
    <row r="1986" spans="1:8">
      <c r="A1986" t="str">
        <f>Inv!I1986</f>
        <v>J36938</v>
      </c>
      <c r="B1986">
        <v>3030</v>
      </c>
      <c r="C1986">
        <f>Inv!B1986</f>
        <v>0</v>
      </c>
      <c r="D1986">
        <f>Inv!A1986</f>
        <v>0</v>
      </c>
      <c r="E1986" t="str">
        <f>VLOOKUP($C1986,Inv!$B$3:$J$2003,2,FALSE)</f>
        <v/>
      </c>
      <c r="F1986" t="str">
        <f>VLOOKUP($C1986,Inv!$B$3:$J$2003,5,FALSE)</f>
        <v/>
      </c>
      <c r="G1986" t="str">
        <f>VLOOKUP($C1986,Inv!$B$3:$J$2003,3,FALSE)</f>
        <v/>
      </c>
      <c r="H1986">
        <f ca="1">VLOOKUP($C1986,Inv!$B$3:$J$2003,9,FALSE)</f>
        <v>0</v>
      </c>
    </row>
    <row r="1987" spans="1:8">
      <c r="A1987" t="str">
        <f>Inv!I1987</f>
        <v>J36938</v>
      </c>
      <c r="B1987">
        <v>3030</v>
      </c>
      <c r="C1987">
        <f>Inv!B1987</f>
        <v>0</v>
      </c>
      <c r="D1987">
        <f>Inv!A1987</f>
        <v>0</v>
      </c>
      <c r="E1987" t="str">
        <f>VLOOKUP($C1987,Inv!$B$3:$J$2003,2,FALSE)</f>
        <v/>
      </c>
      <c r="F1987" t="str">
        <f>VLOOKUP($C1987,Inv!$B$3:$J$2003,5,FALSE)</f>
        <v/>
      </c>
      <c r="G1987" t="str">
        <f>VLOOKUP($C1987,Inv!$B$3:$J$2003,3,FALSE)</f>
        <v/>
      </c>
      <c r="H1987">
        <f ca="1">VLOOKUP($C1987,Inv!$B$3:$J$2003,9,FALSE)</f>
        <v>0</v>
      </c>
    </row>
    <row r="1988" spans="1:8">
      <c r="A1988" t="str">
        <f>Inv!I1988</f>
        <v>J36938</v>
      </c>
      <c r="B1988">
        <v>3030</v>
      </c>
      <c r="C1988">
        <f>Inv!B1988</f>
        <v>0</v>
      </c>
      <c r="D1988">
        <f>Inv!A1988</f>
        <v>0</v>
      </c>
      <c r="E1988" t="str">
        <f>VLOOKUP($C1988,Inv!$B$3:$J$2003,2,FALSE)</f>
        <v/>
      </c>
      <c r="F1988" t="str">
        <f>VLOOKUP($C1988,Inv!$B$3:$J$2003,5,FALSE)</f>
        <v/>
      </c>
      <c r="G1988" t="str">
        <f>VLOOKUP($C1988,Inv!$B$3:$J$2003,3,FALSE)</f>
        <v/>
      </c>
      <c r="H1988">
        <f ca="1">VLOOKUP($C1988,Inv!$B$3:$J$2003,9,FALSE)</f>
        <v>0</v>
      </c>
    </row>
    <row r="1989" spans="1:8">
      <c r="A1989" t="str">
        <f>Inv!I1989</f>
        <v>J36938</v>
      </c>
      <c r="B1989">
        <v>3030</v>
      </c>
      <c r="C1989">
        <f>Inv!B1989</f>
        <v>0</v>
      </c>
      <c r="D1989">
        <f>Inv!A1989</f>
        <v>0</v>
      </c>
      <c r="E1989" t="str">
        <f>VLOOKUP($C1989,Inv!$B$3:$J$2003,2,FALSE)</f>
        <v/>
      </c>
      <c r="F1989" t="str">
        <f>VLOOKUP($C1989,Inv!$B$3:$J$2003,5,FALSE)</f>
        <v/>
      </c>
      <c r="G1989" t="str">
        <f>VLOOKUP($C1989,Inv!$B$3:$J$2003,3,FALSE)</f>
        <v/>
      </c>
      <c r="H1989">
        <f ca="1">VLOOKUP($C1989,Inv!$B$3:$J$2003,9,FALSE)</f>
        <v>0</v>
      </c>
    </row>
    <row r="1990" spans="1:8">
      <c r="A1990" t="str">
        <f>Inv!I1990</f>
        <v>J36938</v>
      </c>
      <c r="B1990">
        <v>3030</v>
      </c>
      <c r="C1990">
        <f>Inv!B1990</f>
        <v>0</v>
      </c>
      <c r="D1990">
        <f>Inv!A1990</f>
        <v>0</v>
      </c>
      <c r="E1990" t="str">
        <f>VLOOKUP($C1990,Inv!$B$3:$J$2003,2,FALSE)</f>
        <v/>
      </c>
      <c r="F1990" t="str">
        <f>VLOOKUP($C1990,Inv!$B$3:$J$2003,5,FALSE)</f>
        <v/>
      </c>
      <c r="G1990" t="str">
        <f>VLOOKUP($C1990,Inv!$B$3:$J$2003,3,FALSE)</f>
        <v/>
      </c>
      <c r="H1990">
        <f ca="1">VLOOKUP($C1990,Inv!$B$3:$J$2003,9,FALSE)</f>
        <v>0</v>
      </c>
    </row>
    <row r="1991" spans="1:8">
      <c r="A1991" t="str">
        <f>Inv!I1991</f>
        <v>J36938</v>
      </c>
      <c r="B1991">
        <v>3030</v>
      </c>
      <c r="C1991">
        <f>Inv!B1991</f>
        <v>0</v>
      </c>
      <c r="D1991">
        <f>Inv!A1991</f>
        <v>0</v>
      </c>
      <c r="E1991" t="str">
        <f>VLOOKUP($C1991,Inv!$B$3:$J$2003,2,FALSE)</f>
        <v/>
      </c>
      <c r="F1991" t="str">
        <f>VLOOKUP($C1991,Inv!$B$3:$J$2003,5,FALSE)</f>
        <v/>
      </c>
      <c r="G1991" t="str">
        <f>VLOOKUP($C1991,Inv!$B$3:$J$2003,3,FALSE)</f>
        <v/>
      </c>
      <c r="H1991">
        <f ca="1">VLOOKUP($C1991,Inv!$B$3:$J$2003,9,FALSE)</f>
        <v>0</v>
      </c>
    </row>
    <row r="1992" spans="1:8">
      <c r="A1992" t="str">
        <f>Inv!I1992</f>
        <v>J36938</v>
      </c>
      <c r="B1992">
        <v>3030</v>
      </c>
      <c r="C1992">
        <f>Inv!B1992</f>
        <v>0</v>
      </c>
      <c r="D1992">
        <f>Inv!A1992</f>
        <v>0</v>
      </c>
      <c r="E1992" t="str">
        <f>VLOOKUP($C1992,Inv!$B$3:$J$2003,2,FALSE)</f>
        <v/>
      </c>
      <c r="F1992" t="str">
        <f>VLOOKUP($C1992,Inv!$B$3:$J$2003,5,FALSE)</f>
        <v/>
      </c>
      <c r="G1992" t="str">
        <f>VLOOKUP($C1992,Inv!$B$3:$J$2003,3,FALSE)</f>
        <v/>
      </c>
      <c r="H1992">
        <f ca="1">VLOOKUP($C1992,Inv!$B$3:$J$2003,9,FALSE)</f>
        <v>0</v>
      </c>
    </row>
    <row r="1993" spans="1:8">
      <c r="A1993" t="str">
        <f>Inv!I1993</f>
        <v>J36938</v>
      </c>
      <c r="B1993">
        <v>3030</v>
      </c>
      <c r="C1993">
        <f>Inv!B1993</f>
        <v>0</v>
      </c>
      <c r="D1993">
        <f>Inv!A1993</f>
        <v>0</v>
      </c>
      <c r="E1993" t="str">
        <f>VLOOKUP($C1993,Inv!$B$3:$J$2003,2,FALSE)</f>
        <v/>
      </c>
      <c r="F1993" t="str">
        <f>VLOOKUP($C1993,Inv!$B$3:$J$2003,5,FALSE)</f>
        <v/>
      </c>
      <c r="G1993" t="str">
        <f>VLOOKUP($C1993,Inv!$B$3:$J$2003,3,FALSE)</f>
        <v/>
      </c>
      <c r="H1993">
        <f ca="1">VLOOKUP($C1993,Inv!$B$3:$J$2003,9,FALSE)</f>
        <v>0</v>
      </c>
    </row>
    <row r="1994" spans="1:8">
      <c r="A1994" t="str">
        <f>Inv!I1994</f>
        <v>J36938</v>
      </c>
      <c r="B1994">
        <v>3030</v>
      </c>
      <c r="C1994">
        <f>Inv!B1994</f>
        <v>0</v>
      </c>
      <c r="D1994">
        <f>Inv!A1994</f>
        <v>0</v>
      </c>
      <c r="E1994" t="str">
        <f>VLOOKUP($C1994,Inv!$B$3:$J$2003,2,FALSE)</f>
        <v/>
      </c>
      <c r="F1994" t="str">
        <f>VLOOKUP($C1994,Inv!$B$3:$J$2003,5,FALSE)</f>
        <v/>
      </c>
      <c r="G1994" t="str">
        <f>VLOOKUP($C1994,Inv!$B$3:$J$2003,3,FALSE)</f>
        <v/>
      </c>
      <c r="H1994">
        <f ca="1">VLOOKUP($C1994,Inv!$B$3:$J$2003,9,FALSE)</f>
        <v>0</v>
      </c>
    </row>
    <row r="1995" spans="1:8">
      <c r="A1995" t="str">
        <f>Inv!I1995</f>
        <v>J36938</v>
      </c>
      <c r="B1995">
        <v>3030</v>
      </c>
      <c r="C1995">
        <f>Inv!B1995</f>
        <v>0</v>
      </c>
      <c r="D1995">
        <f>Inv!A1995</f>
        <v>0</v>
      </c>
      <c r="E1995" t="str">
        <f>VLOOKUP($C1995,Inv!$B$3:$J$2003,2,FALSE)</f>
        <v/>
      </c>
      <c r="F1995" t="str">
        <f>VLOOKUP($C1995,Inv!$B$3:$J$2003,5,FALSE)</f>
        <v/>
      </c>
      <c r="G1995" t="str">
        <f>VLOOKUP($C1995,Inv!$B$3:$J$2003,3,FALSE)</f>
        <v/>
      </c>
      <c r="H1995">
        <f ca="1">VLOOKUP($C1995,Inv!$B$3:$J$2003,9,FALSE)</f>
        <v>0</v>
      </c>
    </row>
    <row r="1996" spans="1:8">
      <c r="A1996" t="str">
        <f>Inv!I1996</f>
        <v>J36938</v>
      </c>
      <c r="B1996">
        <v>3030</v>
      </c>
      <c r="C1996">
        <f>Inv!B1996</f>
        <v>0</v>
      </c>
      <c r="D1996">
        <f>Inv!A1996</f>
        <v>0</v>
      </c>
      <c r="E1996" t="str">
        <f>VLOOKUP($C1996,Inv!$B$3:$J$2003,2,FALSE)</f>
        <v/>
      </c>
      <c r="F1996" t="str">
        <f>VLOOKUP($C1996,Inv!$B$3:$J$2003,5,FALSE)</f>
        <v/>
      </c>
      <c r="G1996" t="str">
        <f>VLOOKUP($C1996,Inv!$B$3:$J$2003,3,FALSE)</f>
        <v/>
      </c>
      <c r="H1996">
        <f ca="1">VLOOKUP($C1996,Inv!$B$3:$J$2003,9,FALSE)</f>
        <v>0</v>
      </c>
    </row>
    <row r="1997" spans="1:8">
      <c r="A1997" t="str">
        <f>Inv!I1997</f>
        <v>J36938</v>
      </c>
      <c r="B1997">
        <v>3030</v>
      </c>
      <c r="C1997">
        <f>Inv!B1997</f>
        <v>0</v>
      </c>
      <c r="D1997">
        <f>Inv!A1997</f>
        <v>0</v>
      </c>
      <c r="E1997" t="str">
        <f>VLOOKUP($C1997,Inv!$B$3:$J$2003,2,FALSE)</f>
        <v/>
      </c>
      <c r="F1997" t="str">
        <f>VLOOKUP($C1997,Inv!$B$3:$J$2003,5,FALSE)</f>
        <v/>
      </c>
      <c r="G1997" t="str">
        <f>VLOOKUP($C1997,Inv!$B$3:$J$2003,3,FALSE)</f>
        <v/>
      </c>
      <c r="H1997">
        <f ca="1">VLOOKUP($C1997,Inv!$B$3:$J$2003,9,FALSE)</f>
        <v>0</v>
      </c>
    </row>
    <row r="1998" spans="1:8">
      <c r="A1998" t="str">
        <f>Inv!I1998</f>
        <v>J36938</v>
      </c>
      <c r="B1998">
        <v>3030</v>
      </c>
      <c r="C1998">
        <f>Inv!B1998</f>
        <v>0</v>
      </c>
      <c r="D1998">
        <f>Inv!A1998</f>
        <v>0</v>
      </c>
      <c r="E1998" t="str">
        <f>VLOOKUP($C1998,Inv!$B$3:$J$2003,2,FALSE)</f>
        <v/>
      </c>
      <c r="F1998" t="str">
        <f>VLOOKUP($C1998,Inv!$B$3:$J$2003,5,FALSE)</f>
        <v/>
      </c>
      <c r="G1998" t="str">
        <f>VLOOKUP($C1998,Inv!$B$3:$J$2003,3,FALSE)</f>
        <v/>
      </c>
      <c r="H1998">
        <f ca="1">VLOOKUP($C1998,Inv!$B$3:$J$2003,9,FALSE)</f>
        <v>0</v>
      </c>
    </row>
    <row r="1999" spans="1:8">
      <c r="A1999" t="str">
        <f>Inv!I1999</f>
        <v>J36938</v>
      </c>
      <c r="B1999">
        <v>3030</v>
      </c>
      <c r="C1999">
        <f>Inv!B1999</f>
        <v>0</v>
      </c>
      <c r="D1999">
        <f>Inv!A1999</f>
        <v>0</v>
      </c>
      <c r="E1999" t="str">
        <f>VLOOKUP($C1999,Inv!$B$3:$J$2003,2,FALSE)</f>
        <v/>
      </c>
      <c r="F1999" t="str">
        <f>VLOOKUP($C1999,Inv!$B$3:$J$2003,5,FALSE)</f>
        <v/>
      </c>
      <c r="G1999" t="str">
        <f>VLOOKUP($C1999,Inv!$B$3:$J$2003,3,FALSE)</f>
        <v/>
      </c>
      <c r="H1999">
        <f ca="1">VLOOKUP($C1999,Inv!$B$3:$J$2003,9,FALSE)</f>
        <v>0</v>
      </c>
    </row>
    <row r="2000" spans="1:8">
      <c r="A2000" t="str">
        <f>Inv!I2000</f>
        <v>J36938</v>
      </c>
      <c r="B2000">
        <v>3030</v>
      </c>
      <c r="C2000">
        <f>Inv!B2000</f>
        <v>0</v>
      </c>
      <c r="D2000">
        <f>Inv!A2000</f>
        <v>0</v>
      </c>
      <c r="E2000" t="str">
        <f>VLOOKUP($C2000,Inv!$B$3:$J$2003,2,FALSE)</f>
        <v/>
      </c>
      <c r="F2000" t="str">
        <f>VLOOKUP($C2000,Inv!$B$3:$J$2003,5,FALSE)</f>
        <v/>
      </c>
      <c r="G2000" t="str">
        <f>VLOOKUP($C2000,Inv!$B$3:$J$2003,3,FALSE)</f>
        <v/>
      </c>
      <c r="H2000">
        <f ca="1">VLOOKUP($C2000,Inv!$B$3:$J$2003,9,FALSE)</f>
        <v>0</v>
      </c>
    </row>
    <row r="2001" spans="1:8">
      <c r="A2001" t="str">
        <f>Inv!I2001</f>
        <v>J36938</v>
      </c>
      <c r="B2001">
        <v>3030</v>
      </c>
      <c r="C2001">
        <f>Inv!B2001</f>
        <v>0</v>
      </c>
      <c r="D2001">
        <f>Inv!A2001</f>
        <v>0</v>
      </c>
      <c r="E2001" t="str">
        <f>VLOOKUP($C2001,Inv!$B$3:$J$2003,2,FALSE)</f>
        <v/>
      </c>
      <c r="F2001" t="str">
        <f>VLOOKUP($C2001,Inv!$B$3:$J$2003,5,FALSE)</f>
        <v/>
      </c>
      <c r="G2001" t="str">
        <f>VLOOKUP($C2001,Inv!$B$3:$J$2003,3,FALSE)</f>
        <v/>
      </c>
      <c r="H2001">
        <f ca="1">VLOOKUP($C2001,Inv!$B$3:$J$2003,9,FALSE)</f>
        <v>0</v>
      </c>
    </row>
    <row r="2002" spans="1:8">
      <c r="A2002" t="str">
        <f>Inv!I2002</f>
        <v>J36938</v>
      </c>
      <c r="B2002">
        <v>3030</v>
      </c>
      <c r="C2002">
        <f>Inv!B2002</f>
        <v>0</v>
      </c>
      <c r="D2002">
        <f>Inv!A2002</f>
        <v>0</v>
      </c>
      <c r="E2002" t="str">
        <f>VLOOKUP($C2002,Inv!$B$3:$J$2003,2,FALSE)</f>
        <v/>
      </c>
      <c r="F2002" t="str">
        <f>VLOOKUP($C2002,Inv!$B$3:$J$2003,5,FALSE)</f>
        <v/>
      </c>
      <c r="G2002" t="str">
        <f>VLOOKUP($C2002,Inv!$B$3:$J$2003,3,FALSE)</f>
        <v/>
      </c>
      <c r="H2002">
        <f ca="1">VLOOKUP($C2002,Inv!$B$3:$J$2003,9,FALSE)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317E-70D6-4BF5-9A74-D88536C09FEB}">
  <dimension ref="A1:C30"/>
  <sheetViews>
    <sheetView topLeftCell="A10" workbookViewId="0"/>
  </sheetViews>
  <sheetFormatPr defaultRowHeight="15"/>
  <cols>
    <col min="1" max="1" width="11.28515625" bestFit="1" customWidth="1"/>
    <col min="2" max="2" width="22.140625" bestFit="1" customWidth="1"/>
  </cols>
  <sheetData>
    <row r="1" spans="1:3">
      <c r="A1" s="44" t="s">
        <v>41</v>
      </c>
      <c r="B1" s="44" t="s">
        <v>48</v>
      </c>
      <c r="C1" s="44" t="s">
        <v>49</v>
      </c>
    </row>
    <row r="3" spans="1:3">
      <c r="A3" t="str">
        <f>Inv!I3</f>
        <v>J36938</v>
      </c>
      <c r="B3">
        <f>WC!A6</f>
        <v>2010</v>
      </c>
      <c r="C3">
        <f>SUMIF(WC!$A$6:$A$30,BCL!B3,WC!$D$6:$D$30)</f>
        <v>28.25</v>
      </c>
    </row>
    <row r="4" spans="1:3">
      <c r="A4" t="str">
        <f>Inv!I4</f>
        <v>J36938</v>
      </c>
      <c r="B4">
        <f>WC!A7</f>
        <v>2011</v>
      </c>
      <c r="C4">
        <f>SUMIF(WC!$A$6:$A$30,BCL!B4,WC!$D$6:$D$30)</f>
        <v>57.5625</v>
      </c>
    </row>
    <row r="5" spans="1:3">
      <c r="A5" t="str">
        <f>Inv!I5</f>
        <v>J36938</v>
      </c>
      <c r="B5">
        <f>WC!A8</f>
        <v>2014</v>
      </c>
      <c r="C5">
        <f>SUMIF(WC!$A$6:$A$30,BCL!B5,WC!$D$6:$D$30)</f>
        <v>0</v>
      </c>
    </row>
    <row r="6" spans="1:3">
      <c r="A6" t="str">
        <f>Inv!I6</f>
        <v>J36938</v>
      </c>
      <c r="B6">
        <f>WC!A9</f>
        <v>2016</v>
      </c>
      <c r="C6">
        <f>SUMIF(WC!$A$6:$A$30,BCL!B6,WC!$D$6:$D$30)</f>
        <v>4</v>
      </c>
    </row>
    <row r="7" spans="1:3">
      <c r="A7" t="str">
        <f>Inv!I7</f>
        <v>J36938</v>
      </c>
      <c r="B7">
        <f>WC!A10</f>
        <v>2099</v>
      </c>
      <c r="C7">
        <f>SUMIF(WC!$A$6:$A$30,BCL!B7,WC!$D$6:$D$30)</f>
        <v>0</v>
      </c>
    </row>
    <row r="8" spans="1:3">
      <c r="A8" t="str">
        <f>Inv!I8</f>
        <v>J36938</v>
      </c>
      <c r="B8">
        <f>WC!A11</f>
        <v>2110</v>
      </c>
      <c r="C8">
        <f>SUMIF(WC!$A$6:$A$30,BCL!B8,WC!$D$6:$D$30)</f>
        <v>25.5</v>
      </c>
    </row>
    <row r="9" spans="1:3">
      <c r="A9" t="str">
        <f>Inv!I9</f>
        <v>J36938</v>
      </c>
      <c r="B9">
        <f>WC!A12</f>
        <v>2112</v>
      </c>
      <c r="C9">
        <f>SUMIF(WC!$A$6:$A$30,BCL!B9,WC!$D$6:$D$30)</f>
        <v>19.25</v>
      </c>
    </row>
    <row r="10" spans="1:3">
      <c r="A10" t="str">
        <f>Inv!I10</f>
        <v>J36938</v>
      </c>
      <c r="B10">
        <f>WC!A13</f>
        <v>2114</v>
      </c>
      <c r="C10">
        <f>SUMIF(WC!$A$6:$A$30,BCL!B10,WC!$D$6:$D$30)</f>
        <v>0</v>
      </c>
    </row>
    <row r="11" spans="1:3">
      <c r="A11" t="str">
        <f>Inv!I11</f>
        <v>J36938</v>
      </c>
      <c r="B11">
        <f>WC!A14</f>
        <v>2116</v>
      </c>
      <c r="C11">
        <f>SUMIF(WC!$A$6:$A$30,BCL!B11,WC!$D$6:$D$30)</f>
        <v>2.5</v>
      </c>
    </row>
    <row r="12" spans="1:3">
      <c r="A12" t="str">
        <f>Inv!I12</f>
        <v>J36938</v>
      </c>
      <c r="B12">
        <f>WC!A15</f>
        <v>2199</v>
      </c>
      <c r="C12">
        <f>SUMIF(WC!$A$6:$A$30,BCL!B12,WC!$D$6:$D$30)</f>
        <v>0</v>
      </c>
    </row>
    <row r="13" spans="1:3">
      <c r="A13" t="str">
        <f>Inv!I13</f>
        <v>J36938</v>
      </c>
      <c r="B13">
        <f>WC!A16</f>
        <v>2212</v>
      </c>
      <c r="C13">
        <f>SUMIF(WC!$A$6:$A$30,BCL!B13,WC!$D$6:$D$30)</f>
        <v>7.25</v>
      </c>
    </row>
    <row r="14" spans="1:3">
      <c r="A14" t="str">
        <f>Inv!I14</f>
        <v>J36938</v>
      </c>
      <c r="B14">
        <f>WC!A17</f>
        <v>2215</v>
      </c>
      <c r="C14">
        <f>SUMIF(WC!$A$6:$A$30,BCL!B14,WC!$D$6:$D$30)</f>
        <v>18.75</v>
      </c>
    </row>
    <row r="15" spans="1:3">
      <c r="A15" t="str">
        <f>Inv!I15</f>
        <v>J36938</v>
      </c>
      <c r="B15">
        <f>WC!A18</f>
        <v>2216</v>
      </c>
      <c r="C15">
        <f>SUMIF(WC!$A$6:$A$30,BCL!B15,WC!$D$6:$D$30)</f>
        <v>10.75</v>
      </c>
    </row>
    <row r="16" spans="1:3">
      <c r="A16" t="str">
        <f>Inv!I16</f>
        <v>J36938</v>
      </c>
      <c r="B16">
        <f>WC!A19</f>
        <v>2217</v>
      </c>
      <c r="C16">
        <f>SUMIF(WC!$A$6:$A$30,BCL!B16,WC!$D$6:$D$30)</f>
        <v>0</v>
      </c>
    </row>
    <row r="17" spans="1:3">
      <c r="A17" t="str">
        <f>Inv!I17</f>
        <v>J36938</v>
      </c>
      <c r="B17">
        <f>WC!A20</f>
        <v>2299</v>
      </c>
      <c r="C17">
        <f>SUMIF(WC!$A$6:$A$30,BCL!B17,WC!$D$6:$D$30)</f>
        <v>0</v>
      </c>
    </row>
    <row r="18" spans="1:3">
      <c r="A18" t="str">
        <f>Inv!I18</f>
        <v>J36938</v>
      </c>
      <c r="B18">
        <f>WC!A21</f>
        <v>2312</v>
      </c>
      <c r="C18">
        <f>SUMIF(WC!$A$6:$A$30,BCL!B18,WC!$D$6:$D$30)</f>
        <v>0</v>
      </c>
    </row>
    <row r="19" spans="1:3">
      <c r="A19" t="str">
        <f>Inv!I19</f>
        <v>J36938</v>
      </c>
      <c r="B19">
        <f>WC!A22</f>
        <v>2313</v>
      </c>
      <c r="C19">
        <f>SUMIF(WC!$A$6:$A$30,BCL!B19,WC!$D$6:$D$30)</f>
        <v>1.75</v>
      </c>
    </row>
    <row r="20" spans="1:3">
      <c r="A20" t="str">
        <f>Inv!I20</f>
        <v>J36938</v>
      </c>
      <c r="B20">
        <f>WC!A23</f>
        <v>2314</v>
      </c>
      <c r="C20">
        <f>SUMIF(WC!$A$6:$A$30,BCL!B20,WC!$D$6:$D$30)</f>
        <v>0</v>
      </c>
    </row>
    <row r="21" spans="1:3">
      <c r="A21" t="str">
        <f>Inv!I21</f>
        <v>J36938</v>
      </c>
      <c r="B21">
        <f>WC!A24</f>
        <v>2315</v>
      </c>
      <c r="C21">
        <f>SUMIF(WC!$A$6:$A$30,BCL!B21,WC!$D$6:$D$30)</f>
        <v>0</v>
      </c>
    </row>
    <row r="22" spans="1:3">
      <c r="A22" t="str">
        <f>Inv!I22</f>
        <v>J36938</v>
      </c>
      <c r="B22">
        <f>WC!A25</f>
        <v>2316</v>
      </c>
      <c r="C22">
        <f>SUMIF(WC!$A$6:$A$30,BCL!B22,WC!$D$6:$D$30)</f>
        <v>0</v>
      </c>
    </row>
    <row r="23" spans="1:3">
      <c r="A23" t="str">
        <f>Inv!I23</f>
        <v>J36938</v>
      </c>
      <c r="B23">
        <f>WC!A26</f>
        <v>2399</v>
      </c>
      <c r="C23">
        <f>SUMIF(WC!$A$6:$A$30,BCL!B23,WC!$D$6:$D$30)</f>
        <v>0</v>
      </c>
    </row>
    <row r="24" spans="1:3">
      <c r="A24" t="str">
        <f>Inv!I24</f>
        <v>J36938</v>
      </c>
      <c r="B24">
        <f>WC!A27</f>
        <v>2412</v>
      </c>
      <c r="C24">
        <f>SUMIF(WC!$A$6:$A$30,BCL!B24,WC!$D$6:$D$30)</f>
        <v>0</v>
      </c>
    </row>
    <row r="25" spans="1:3">
      <c r="A25" t="str">
        <f>Inv!I25</f>
        <v>J36938</v>
      </c>
      <c r="B25">
        <f>WC!A28</f>
        <v>2415</v>
      </c>
      <c r="C25">
        <f>SUMIF(WC!$A$6:$A$30,BCL!B25,WC!$D$6:$D$30)</f>
        <v>0</v>
      </c>
    </row>
    <row r="26" spans="1:3">
      <c r="A26" t="str">
        <f>Inv!I26</f>
        <v>J36938</v>
      </c>
      <c r="B26">
        <f>WC!A29</f>
        <v>2416</v>
      </c>
      <c r="C26">
        <f>SUMIF(WC!$A$6:$A$30,BCL!B26,WC!$D$6:$D$30)</f>
        <v>3.75</v>
      </c>
    </row>
    <row r="27" spans="1:3">
      <c r="A27" t="str">
        <f>Inv!I27</f>
        <v>J36938</v>
      </c>
      <c r="B27">
        <f>WC!A30</f>
        <v>2499</v>
      </c>
      <c r="C27">
        <f>SUMIF(WC!$A$6:$A$30,BCL!B27,WC!$D$6:$D$30)</f>
        <v>0</v>
      </c>
    </row>
    <row r="28" spans="1:3">
      <c r="A28" t="str">
        <f>Inv!I28</f>
        <v>J36938</v>
      </c>
      <c r="B28">
        <f>WC!A31</f>
        <v>0</v>
      </c>
      <c r="C28">
        <f>SUMIF(WC!$A$6:$A$30,BCL!B28,WC!$D$6:$D$30)</f>
        <v>0</v>
      </c>
    </row>
    <row r="29" spans="1:3">
      <c r="A29" t="str">
        <f>Inv!I29</f>
        <v>J36938</v>
      </c>
      <c r="B29">
        <f>WC!A32</f>
        <v>0</v>
      </c>
      <c r="C29">
        <f>SUMIF(WC!$A$6:$A$30,BCL!B29,WC!$D$6:$D$30)</f>
        <v>0</v>
      </c>
    </row>
    <row r="30" spans="1:3">
      <c r="A30" t="str">
        <f>Inv!I30</f>
        <v>J36938</v>
      </c>
      <c r="B30">
        <f>WC!A33</f>
        <v>0</v>
      </c>
      <c r="C30">
        <f>SUMIF(WC!$A$6:$A$30,BCL!B30,WC!$D$6:$D$30)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8AFB-D1FC-42FD-9466-E18DD6C07590}">
  <dimension ref="A1:I84"/>
  <sheetViews>
    <sheetView workbookViewId="0">
      <selection activeCell="G5" sqref="G5"/>
    </sheetView>
  </sheetViews>
  <sheetFormatPr defaultRowHeight="15"/>
  <cols>
    <col min="1" max="1" width="41.7109375" customWidth="1"/>
    <col min="2" max="2" width="11" customWidth="1"/>
    <col min="3" max="3" width="19.7109375" customWidth="1"/>
    <col min="7" max="7" width="23" customWidth="1"/>
    <col min="8" max="8" width="9.140625" customWidth="1"/>
  </cols>
  <sheetData>
    <row r="1" spans="1:7">
      <c r="A1" t="s">
        <v>50</v>
      </c>
      <c r="B1">
        <v>20</v>
      </c>
    </row>
    <row r="2" spans="1:7">
      <c r="A2" t="s">
        <v>51</v>
      </c>
      <c r="B2">
        <v>32</v>
      </c>
    </row>
    <row r="3" spans="1:7">
      <c r="A3" t="s">
        <v>52</v>
      </c>
      <c r="B3">
        <v>15</v>
      </c>
    </row>
    <row r="4" spans="1:7">
      <c r="A4" t="s">
        <v>53</v>
      </c>
      <c r="B4">
        <v>100</v>
      </c>
    </row>
    <row r="5" spans="1:7">
      <c r="A5" t="s">
        <v>54</v>
      </c>
      <c r="B5">
        <v>0.1</v>
      </c>
      <c r="C5" s="14"/>
      <c r="E5" t="s">
        <v>55</v>
      </c>
      <c r="F5" t="s">
        <v>56</v>
      </c>
      <c r="G5" s="25" t="s">
        <v>57</v>
      </c>
    </row>
    <row r="6" spans="1:7">
      <c r="A6" t="s">
        <v>58</v>
      </c>
      <c r="B6" s="25">
        <v>19</v>
      </c>
      <c r="E6">
        <v>20</v>
      </c>
      <c r="F6" t="s">
        <v>59</v>
      </c>
      <c r="G6" s="1">
        <f t="shared" ref="G6:G7" si="0">E6*0.95</f>
        <v>19</v>
      </c>
    </row>
    <row r="7" spans="1:7">
      <c r="A7" t="s">
        <v>60</v>
      </c>
      <c r="B7" s="25">
        <v>23.75</v>
      </c>
      <c r="E7">
        <v>25</v>
      </c>
      <c r="F7" t="s">
        <v>59</v>
      </c>
      <c r="G7" s="1">
        <f t="shared" si="0"/>
        <v>23.75</v>
      </c>
    </row>
    <row r="8" spans="1:7">
      <c r="A8" t="s">
        <v>61</v>
      </c>
      <c r="B8" s="25">
        <v>43.75</v>
      </c>
      <c r="E8">
        <v>50</v>
      </c>
      <c r="F8" t="s">
        <v>62</v>
      </c>
      <c r="G8" s="1">
        <f>E8*0.875</f>
        <v>43.75</v>
      </c>
    </row>
    <row r="9" spans="1:7">
      <c r="A9" t="s">
        <v>63</v>
      </c>
      <c r="B9" s="25">
        <v>28.5</v>
      </c>
      <c r="E9">
        <v>30</v>
      </c>
      <c r="F9" t="s">
        <v>59</v>
      </c>
      <c r="G9" s="1">
        <f>E9*0.95</f>
        <v>28.5</v>
      </c>
    </row>
    <row r="10" spans="1:7">
      <c r="A10" t="s">
        <v>64</v>
      </c>
      <c r="B10">
        <v>15</v>
      </c>
      <c r="G10" s="19"/>
    </row>
    <row r="11" spans="1:7">
      <c r="A11" t="s">
        <v>65</v>
      </c>
      <c r="B11">
        <v>15</v>
      </c>
      <c r="G11" s="19"/>
    </row>
    <row r="12" spans="1:7">
      <c r="A12" t="s">
        <v>66</v>
      </c>
      <c r="B12">
        <v>15</v>
      </c>
      <c r="G12" s="19"/>
    </row>
    <row r="13" spans="1:7">
      <c r="A13" t="s">
        <v>67</v>
      </c>
      <c r="B13">
        <v>15</v>
      </c>
      <c r="G13" s="19"/>
    </row>
    <row r="14" spans="1:7">
      <c r="A14" t="s">
        <v>68</v>
      </c>
      <c r="B14">
        <v>6</v>
      </c>
      <c r="G14" s="19"/>
    </row>
    <row r="15" spans="1:7">
      <c r="A15" t="s">
        <v>69</v>
      </c>
      <c r="B15">
        <v>15</v>
      </c>
      <c r="G15" s="19"/>
    </row>
    <row r="16" spans="1:7">
      <c r="A16" t="s">
        <v>70</v>
      </c>
      <c r="B16">
        <v>0.25</v>
      </c>
      <c r="G16" s="19"/>
    </row>
    <row r="17" spans="1:7">
      <c r="A17" t="s">
        <v>71</v>
      </c>
      <c r="B17">
        <v>24</v>
      </c>
      <c r="G17" s="19"/>
    </row>
    <row r="18" spans="1:7">
      <c r="A18" t="s">
        <v>72</v>
      </c>
      <c r="B18" s="25">
        <v>14.25</v>
      </c>
      <c r="E18">
        <v>15</v>
      </c>
      <c r="F18" t="s">
        <v>59</v>
      </c>
      <c r="G18" s="1">
        <f>E18*0.95</f>
        <v>14.25</v>
      </c>
    </row>
    <row r="19" spans="1:7">
      <c r="A19" t="s">
        <v>73</v>
      </c>
      <c r="B19">
        <v>1.3</v>
      </c>
    </row>
    <row r="20" spans="1:7">
      <c r="A20" t="s">
        <v>74</v>
      </c>
      <c r="B20">
        <v>108</v>
      </c>
    </row>
    <row r="21" spans="1:7">
      <c r="A21" t="s">
        <v>75</v>
      </c>
      <c r="B21">
        <v>1.5</v>
      </c>
    </row>
    <row r="22" spans="1:7">
      <c r="A22" t="s">
        <v>76</v>
      </c>
      <c r="B22">
        <v>50</v>
      </c>
    </row>
    <row r="23" spans="1:7">
      <c r="A23" t="s">
        <v>77</v>
      </c>
      <c r="B23">
        <v>72</v>
      </c>
    </row>
    <row r="24" spans="1:7">
      <c r="A24" t="s">
        <v>78</v>
      </c>
      <c r="B24">
        <v>48</v>
      </c>
    </row>
    <row r="25" spans="1:7">
      <c r="A25" t="s">
        <v>79</v>
      </c>
      <c r="B25">
        <v>96</v>
      </c>
    </row>
    <row r="26" spans="1:7">
      <c r="A26" t="s">
        <v>80</v>
      </c>
      <c r="B26">
        <v>96</v>
      </c>
    </row>
    <row r="27" spans="1:7">
      <c r="A27" t="s">
        <v>81</v>
      </c>
      <c r="B27">
        <v>1</v>
      </c>
    </row>
    <row r="28" spans="1:7">
      <c r="A28" t="s">
        <v>82</v>
      </c>
      <c r="B28">
        <v>6</v>
      </c>
    </row>
    <row r="29" spans="1:7">
      <c r="A29" t="s">
        <v>83</v>
      </c>
      <c r="B29">
        <v>50</v>
      </c>
    </row>
    <row r="30" spans="1:7">
      <c r="A30" t="s">
        <v>84</v>
      </c>
      <c r="B30">
        <v>200</v>
      </c>
    </row>
    <row r="31" spans="1:7">
      <c r="A31" t="s">
        <v>85</v>
      </c>
      <c r="B31">
        <v>100</v>
      </c>
    </row>
    <row r="32" spans="1:7">
      <c r="A32" t="s">
        <v>86</v>
      </c>
      <c r="B32">
        <v>60</v>
      </c>
    </row>
    <row r="33" spans="1:9">
      <c r="A33" t="s">
        <v>87</v>
      </c>
      <c r="B33">
        <v>15</v>
      </c>
    </row>
    <row r="34" spans="1:9">
      <c r="A34" t="s">
        <v>88</v>
      </c>
      <c r="B34">
        <v>6</v>
      </c>
    </row>
    <row r="35" spans="1:9">
      <c r="A35" t="s">
        <v>89</v>
      </c>
      <c r="B35">
        <v>40</v>
      </c>
    </row>
    <row r="36" spans="1:9">
      <c r="A36" t="s">
        <v>90</v>
      </c>
      <c r="B36">
        <v>15</v>
      </c>
    </row>
    <row r="37" spans="1:9">
      <c r="A37" t="s">
        <v>91</v>
      </c>
      <c r="B37">
        <v>2</v>
      </c>
    </row>
    <row r="38" spans="1:9">
      <c r="A38" t="s">
        <v>92</v>
      </c>
      <c r="B38">
        <v>1.34</v>
      </c>
    </row>
    <row r="39" spans="1:9">
      <c r="A39" t="s">
        <v>93</v>
      </c>
      <c r="B39">
        <v>20</v>
      </c>
    </row>
    <row r="40" spans="1:9">
      <c r="A40" t="s">
        <v>94</v>
      </c>
      <c r="B40">
        <v>16</v>
      </c>
    </row>
    <row r="41" spans="1:9">
      <c r="A41" t="s">
        <v>95</v>
      </c>
      <c r="B41">
        <v>21</v>
      </c>
    </row>
    <row r="42" spans="1:9">
      <c r="A42" t="s">
        <v>96</v>
      </c>
      <c r="B42">
        <v>18</v>
      </c>
    </row>
    <row r="43" spans="1:9">
      <c r="A43" t="s">
        <v>97</v>
      </c>
      <c r="B43">
        <v>12</v>
      </c>
    </row>
    <row r="44" spans="1:9">
      <c r="A44" t="s">
        <v>98</v>
      </c>
      <c r="B44">
        <v>8</v>
      </c>
    </row>
    <row r="45" spans="1:9">
      <c r="A45" t="s">
        <v>99</v>
      </c>
      <c r="B45">
        <v>15</v>
      </c>
      <c r="G45" s="25" t="s">
        <v>57</v>
      </c>
    </row>
    <row r="46" spans="1:9">
      <c r="A46" t="s">
        <v>100</v>
      </c>
      <c r="B46">
        <v>15</v>
      </c>
      <c r="G46" s="14" t="s">
        <v>101</v>
      </c>
      <c r="H46" t="s">
        <v>56</v>
      </c>
      <c r="I46" t="s">
        <v>102</v>
      </c>
    </row>
    <row r="47" spans="1:9">
      <c r="A47" t="s">
        <v>103</v>
      </c>
      <c r="B47">
        <v>0</v>
      </c>
      <c r="C47" s="14" t="s">
        <v>104</v>
      </c>
      <c r="D47" s="25">
        <v>1.9</v>
      </c>
      <c r="G47">
        <v>2</v>
      </c>
      <c r="H47" t="s">
        <v>59</v>
      </c>
      <c r="I47" s="1">
        <f>G47*0.95</f>
        <v>1.9</v>
      </c>
    </row>
    <row r="48" spans="1:9">
      <c r="A48" t="s">
        <v>105</v>
      </c>
      <c r="B48">
        <v>5</v>
      </c>
      <c r="C48" s="14" t="s">
        <v>106</v>
      </c>
      <c r="D48" s="25">
        <v>3.8</v>
      </c>
      <c r="G48">
        <v>4</v>
      </c>
      <c r="H48" t="s">
        <v>59</v>
      </c>
      <c r="I48" s="1">
        <f t="shared" ref="I48:I80" si="1">G48*0.95</f>
        <v>3.8</v>
      </c>
    </row>
    <row r="49" spans="1:9">
      <c r="A49" t="s">
        <v>107</v>
      </c>
      <c r="B49">
        <v>25</v>
      </c>
      <c r="C49" s="14" t="s">
        <v>108</v>
      </c>
      <c r="D49" s="25">
        <v>6.65</v>
      </c>
      <c r="G49">
        <v>7</v>
      </c>
      <c r="H49" t="s">
        <v>59</v>
      </c>
      <c r="I49" s="1">
        <f t="shared" si="1"/>
        <v>6.6499999999999995</v>
      </c>
    </row>
    <row r="50" spans="1:9">
      <c r="A50" t="s">
        <v>109</v>
      </c>
      <c r="B50">
        <v>40</v>
      </c>
      <c r="C50" s="14" t="s">
        <v>110</v>
      </c>
      <c r="D50" s="25">
        <v>9.5</v>
      </c>
      <c r="G50">
        <v>10</v>
      </c>
      <c r="H50" t="s">
        <v>59</v>
      </c>
      <c r="I50" s="1">
        <f t="shared" si="1"/>
        <v>9.5</v>
      </c>
    </row>
    <row r="51" spans="1:9">
      <c r="A51" t="s">
        <v>111</v>
      </c>
      <c r="B51">
        <v>50</v>
      </c>
      <c r="C51" s="14" t="s">
        <v>112</v>
      </c>
      <c r="D51" s="25">
        <v>6.65</v>
      </c>
      <c r="G51">
        <v>7</v>
      </c>
      <c r="H51" t="s">
        <v>59</v>
      </c>
      <c r="I51" s="1">
        <f t="shared" si="1"/>
        <v>6.6499999999999995</v>
      </c>
    </row>
    <row r="52" spans="1:9">
      <c r="A52" t="s">
        <v>113</v>
      </c>
      <c r="B52">
        <v>0</v>
      </c>
      <c r="C52" s="14" t="s">
        <v>114</v>
      </c>
      <c r="D52" s="25">
        <v>0.95</v>
      </c>
      <c r="G52">
        <v>1</v>
      </c>
      <c r="H52" t="s">
        <v>59</v>
      </c>
      <c r="I52" s="1">
        <f t="shared" si="1"/>
        <v>0.95</v>
      </c>
    </row>
    <row r="53" spans="1:9">
      <c r="A53" t="s">
        <v>115</v>
      </c>
      <c r="B53">
        <v>4</v>
      </c>
      <c r="C53" s="14" t="s">
        <v>116</v>
      </c>
      <c r="D53" s="25">
        <v>1.9</v>
      </c>
      <c r="G53">
        <v>2</v>
      </c>
      <c r="H53" t="s">
        <v>59</v>
      </c>
      <c r="I53" s="1">
        <f t="shared" si="1"/>
        <v>1.9</v>
      </c>
    </row>
    <row r="54" spans="1:9">
      <c r="A54" t="s">
        <v>117</v>
      </c>
      <c r="B54">
        <v>10</v>
      </c>
      <c r="C54" s="14" t="s">
        <v>118</v>
      </c>
      <c r="D54" s="25">
        <v>2.85</v>
      </c>
      <c r="G54">
        <v>3</v>
      </c>
      <c r="H54" t="s">
        <v>59</v>
      </c>
      <c r="I54" s="1">
        <f t="shared" si="1"/>
        <v>2.8499999999999996</v>
      </c>
    </row>
    <row r="55" spans="1:9">
      <c r="A55" t="s">
        <v>119</v>
      </c>
      <c r="B55">
        <v>20</v>
      </c>
      <c r="C55" s="14" t="s">
        <v>120</v>
      </c>
      <c r="D55" s="25">
        <v>3.8</v>
      </c>
      <c r="G55">
        <v>4</v>
      </c>
      <c r="H55" t="s">
        <v>59</v>
      </c>
      <c r="I55" s="1">
        <f t="shared" si="1"/>
        <v>3.8</v>
      </c>
    </row>
    <row r="56" spans="1:9">
      <c r="A56" t="s">
        <v>121</v>
      </c>
      <c r="B56">
        <v>30</v>
      </c>
      <c r="C56" s="14" t="s">
        <v>122</v>
      </c>
      <c r="D56" s="25">
        <v>6.65</v>
      </c>
      <c r="G56">
        <v>7</v>
      </c>
      <c r="H56" t="s">
        <v>59</v>
      </c>
      <c r="I56" s="1">
        <f t="shared" si="1"/>
        <v>6.6499999999999995</v>
      </c>
    </row>
    <row r="57" spans="1:9">
      <c r="A57" t="s">
        <v>123</v>
      </c>
      <c r="B57">
        <v>0</v>
      </c>
      <c r="C57" s="14" t="s">
        <v>124</v>
      </c>
      <c r="D57" s="25">
        <v>0.95</v>
      </c>
      <c r="G57">
        <v>1</v>
      </c>
      <c r="H57" t="s">
        <v>59</v>
      </c>
      <c r="I57" s="1">
        <f t="shared" si="1"/>
        <v>0.95</v>
      </c>
    </row>
    <row r="58" spans="1:9">
      <c r="A58" t="s">
        <v>125</v>
      </c>
      <c r="B58">
        <v>4</v>
      </c>
      <c r="C58" s="14" t="s">
        <v>126</v>
      </c>
      <c r="D58" s="25">
        <v>1.9</v>
      </c>
      <c r="G58">
        <v>2</v>
      </c>
      <c r="H58" t="s">
        <v>59</v>
      </c>
      <c r="I58" s="1">
        <f t="shared" si="1"/>
        <v>1.9</v>
      </c>
    </row>
    <row r="59" spans="1:9">
      <c r="A59" t="s">
        <v>127</v>
      </c>
      <c r="B59">
        <v>8</v>
      </c>
      <c r="C59" s="14" t="s">
        <v>128</v>
      </c>
      <c r="D59" s="25">
        <v>2.38</v>
      </c>
      <c r="G59">
        <v>2.5</v>
      </c>
      <c r="H59" t="s">
        <v>59</v>
      </c>
      <c r="I59" s="1">
        <f t="shared" si="1"/>
        <v>2.375</v>
      </c>
    </row>
    <row r="60" spans="1:9">
      <c r="A60" t="s">
        <v>129</v>
      </c>
      <c r="B60">
        <v>20</v>
      </c>
      <c r="C60" s="14" t="s">
        <v>130</v>
      </c>
      <c r="D60" s="25">
        <v>2.85</v>
      </c>
      <c r="G60">
        <v>3</v>
      </c>
      <c r="H60" t="s">
        <v>59</v>
      </c>
      <c r="I60" s="1">
        <f t="shared" si="1"/>
        <v>2.8499999999999996</v>
      </c>
    </row>
    <row r="61" spans="1:9">
      <c r="A61" t="s">
        <v>131</v>
      </c>
      <c r="B61">
        <v>0</v>
      </c>
      <c r="C61" s="14" t="s">
        <v>132</v>
      </c>
      <c r="D61" s="25">
        <v>0.95</v>
      </c>
      <c r="G61">
        <v>1</v>
      </c>
      <c r="H61" t="s">
        <v>59</v>
      </c>
      <c r="I61" s="1">
        <f t="shared" si="1"/>
        <v>0.95</v>
      </c>
    </row>
    <row r="62" spans="1:9">
      <c r="A62" t="s">
        <v>133</v>
      </c>
      <c r="B62">
        <v>4</v>
      </c>
      <c r="C62" s="14" t="s">
        <v>134</v>
      </c>
      <c r="D62" s="25">
        <v>1.9</v>
      </c>
      <c r="G62">
        <v>2</v>
      </c>
      <c r="H62" t="s">
        <v>59</v>
      </c>
      <c r="I62" s="1">
        <f t="shared" si="1"/>
        <v>1.9</v>
      </c>
    </row>
    <row r="63" spans="1:9">
      <c r="A63" t="s">
        <v>135</v>
      </c>
      <c r="B63">
        <v>8</v>
      </c>
      <c r="C63" s="14" t="s">
        <v>136</v>
      </c>
      <c r="D63" s="25">
        <v>2.85</v>
      </c>
      <c r="G63">
        <v>3</v>
      </c>
      <c r="H63" t="s">
        <v>59</v>
      </c>
      <c r="I63" s="1">
        <f t="shared" si="1"/>
        <v>2.8499999999999996</v>
      </c>
    </row>
    <row r="64" spans="1:9">
      <c r="A64" t="s">
        <v>137</v>
      </c>
      <c r="B64">
        <v>18</v>
      </c>
      <c r="C64" s="14" t="s">
        <v>138</v>
      </c>
      <c r="D64" s="25">
        <v>3.8</v>
      </c>
      <c r="G64">
        <v>4</v>
      </c>
      <c r="H64" t="s">
        <v>59</v>
      </c>
      <c r="I64" s="1">
        <f t="shared" si="1"/>
        <v>3.8</v>
      </c>
    </row>
    <row r="65" spans="1:9">
      <c r="A65" t="s">
        <v>139</v>
      </c>
      <c r="B65">
        <v>0</v>
      </c>
      <c r="C65" s="14" t="s">
        <v>140</v>
      </c>
      <c r="D65" s="25">
        <v>1.9</v>
      </c>
      <c r="G65">
        <v>2</v>
      </c>
      <c r="H65" t="s">
        <v>59</v>
      </c>
      <c r="I65" s="1">
        <f t="shared" si="1"/>
        <v>1.9</v>
      </c>
    </row>
    <row r="66" spans="1:9">
      <c r="A66" t="s">
        <v>141</v>
      </c>
      <c r="B66">
        <v>32</v>
      </c>
      <c r="C66" s="14" t="s">
        <v>142</v>
      </c>
      <c r="D66" s="25">
        <v>2.38</v>
      </c>
      <c r="G66">
        <v>2.5</v>
      </c>
      <c r="H66" t="s">
        <v>59</v>
      </c>
      <c r="I66" s="1">
        <f t="shared" si="1"/>
        <v>2.375</v>
      </c>
    </row>
    <row r="67" spans="1:9">
      <c r="A67" t="s">
        <v>143</v>
      </c>
      <c r="B67">
        <v>80</v>
      </c>
      <c r="C67" s="14" t="s">
        <v>144</v>
      </c>
      <c r="D67" s="25">
        <v>2.85</v>
      </c>
      <c r="G67">
        <v>3</v>
      </c>
      <c r="H67" t="s">
        <v>59</v>
      </c>
      <c r="I67" s="1">
        <f t="shared" si="1"/>
        <v>2.8499999999999996</v>
      </c>
    </row>
    <row r="68" spans="1:9">
      <c r="A68" t="s">
        <v>145</v>
      </c>
      <c r="B68">
        <v>0</v>
      </c>
      <c r="C68" s="14" t="s">
        <v>146</v>
      </c>
      <c r="D68" s="25">
        <v>0.95</v>
      </c>
      <c r="G68">
        <v>1</v>
      </c>
      <c r="H68" t="s">
        <v>59</v>
      </c>
      <c r="I68" s="1">
        <f t="shared" si="1"/>
        <v>0.95</v>
      </c>
    </row>
    <row r="69" spans="1:9">
      <c r="A69" t="s">
        <v>147</v>
      </c>
      <c r="B69">
        <v>5</v>
      </c>
      <c r="C69" s="14" t="s">
        <v>148</v>
      </c>
      <c r="D69" s="25">
        <v>1.9</v>
      </c>
      <c r="G69">
        <v>2</v>
      </c>
      <c r="H69" t="s">
        <v>59</v>
      </c>
      <c r="I69" s="1">
        <f t="shared" si="1"/>
        <v>1.9</v>
      </c>
    </row>
    <row r="70" spans="1:9">
      <c r="A70" t="s">
        <v>149</v>
      </c>
      <c r="B70">
        <v>25</v>
      </c>
      <c r="C70" s="14" t="s">
        <v>150</v>
      </c>
      <c r="D70" s="25">
        <v>2.85</v>
      </c>
      <c r="G70">
        <v>3</v>
      </c>
      <c r="H70" t="s">
        <v>59</v>
      </c>
      <c r="I70" s="1">
        <f t="shared" si="1"/>
        <v>2.8499999999999996</v>
      </c>
    </row>
    <row r="71" spans="1:9">
      <c r="A71" t="s">
        <v>151</v>
      </c>
      <c r="B71">
        <v>50</v>
      </c>
      <c r="C71" s="14" t="s">
        <v>152</v>
      </c>
      <c r="D71" s="25">
        <v>3.8</v>
      </c>
      <c r="G71">
        <v>4</v>
      </c>
      <c r="H71" t="s">
        <v>59</v>
      </c>
      <c r="I71" s="1">
        <f t="shared" si="1"/>
        <v>3.8</v>
      </c>
    </row>
    <row r="72" spans="1:9">
      <c r="A72" t="s">
        <v>153</v>
      </c>
      <c r="B72">
        <v>0</v>
      </c>
      <c r="C72" s="14" t="s">
        <v>154</v>
      </c>
      <c r="D72" s="25">
        <v>9.5</v>
      </c>
      <c r="G72">
        <v>10</v>
      </c>
      <c r="H72" t="s">
        <v>59</v>
      </c>
      <c r="I72" s="1">
        <f t="shared" si="1"/>
        <v>9.5</v>
      </c>
    </row>
    <row r="73" spans="1:9">
      <c r="A73" t="s">
        <v>155</v>
      </c>
      <c r="B73">
        <v>20</v>
      </c>
      <c r="C73" s="14" t="s">
        <v>156</v>
      </c>
      <c r="D73" s="25">
        <v>6.65</v>
      </c>
      <c r="G73">
        <v>7</v>
      </c>
      <c r="H73" t="s">
        <v>59</v>
      </c>
      <c r="I73" s="1">
        <f t="shared" si="1"/>
        <v>6.6499999999999995</v>
      </c>
    </row>
    <row r="74" spans="1:9">
      <c r="A74" t="s">
        <v>157</v>
      </c>
      <c r="B74">
        <v>0</v>
      </c>
      <c r="C74" s="14" t="s">
        <v>158</v>
      </c>
      <c r="D74" s="25">
        <v>1.9</v>
      </c>
      <c r="G74">
        <v>2</v>
      </c>
      <c r="H74" t="s">
        <v>59</v>
      </c>
      <c r="I74" s="1">
        <f t="shared" si="1"/>
        <v>1.9</v>
      </c>
    </row>
    <row r="75" spans="1:9">
      <c r="A75" t="s">
        <v>159</v>
      </c>
      <c r="B75">
        <v>20</v>
      </c>
      <c r="C75" s="14" t="s">
        <v>160</v>
      </c>
      <c r="D75" s="25">
        <v>3.8</v>
      </c>
      <c r="G75">
        <v>4</v>
      </c>
      <c r="H75" t="s">
        <v>59</v>
      </c>
      <c r="I75" s="1">
        <f t="shared" si="1"/>
        <v>3.8</v>
      </c>
    </row>
    <row r="76" spans="1:9">
      <c r="A76" t="s">
        <v>161</v>
      </c>
      <c r="B76">
        <v>0</v>
      </c>
      <c r="C76" s="14" t="s">
        <v>162</v>
      </c>
      <c r="D76" s="25">
        <v>2.85</v>
      </c>
      <c r="G76">
        <v>3</v>
      </c>
      <c r="H76" t="s">
        <v>59</v>
      </c>
      <c r="I76" s="1">
        <f t="shared" si="1"/>
        <v>2.8499999999999996</v>
      </c>
    </row>
    <row r="77" spans="1:9">
      <c r="A77" t="s">
        <v>163</v>
      </c>
      <c r="B77">
        <v>10</v>
      </c>
      <c r="C77" s="14" t="s">
        <v>164</v>
      </c>
      <c r="D77" s="25">
        <v>3.8</v>
      </c>
      <c r="G77">
        <v>4</v>
      </c>
      <c r="H77" t="s">
        <v>59</v>
      </c>
      <c r="I77" s="1">
        <f t="shared" si="1"/>
        <v>3.8</v>
      </c>
    </row>
    <row r="78" spans="1:9">
      <c r="A78" t="s">
        <v>165</v>
      </c>
      <c r="B78">
        <v>33</v>
      </c>
      <c r="C78" s="14" t="s">
        <v>166</v>
      </c>
      <c r="D78" s="25">
        <v>4.75</v>
      </c>
      <c r="G78">
        <v>5</v>
      </c>
      <c r="H78" t="s">
        <v>59</v>
      </c>
      <c r="I78" s="1">
        <f t="shared" si="1"/>
        <v>4.75</v>
      </c>
    </row>
    <row r="79" spans="1:9">
      <c r="A79" t="s">
        <v>167</v>
      </c>
      <c r="B79">
        <v>65</v>
      </c>
      <c r="C79" s="14" t="s">
        <v>168</v>
      </c>
      <c r="D79" s="25">
        <v>6.65</v>
      </c>
      <c r="G79">
        <v>7</v>
      </c>
      <c r="H79" t="s">
        <v>59</v>
      </c>
      <c r="I79" s="1">
        <f t="shared" si="1"/>
        <v>6.6499999999999995</v>
      </c>
    </row>
    <row r="80" spans="1:9">
      <c r="A80" t="s">
        <v>169</v>
      </c>
      <c r="B80">
        <v>100</v>
      </c>
      <c r="C80" s="14" t="s">
        <v>170</v>
      </c>
      <c r="D80" s="25">
        <v>9.5</v>
      </c>
      <c r="G80">
        <v>10</v>
      </c>
      <c r="H80" t="s">
        <v>59</v>
      </c>
      <c r="I80" s="1">
        <f t="shared" si="1"/>
        <v>9.5</v>
      </c>
    </row>
    <row r="81" spans="1:3">
      <c r="A81" t="s">
        <v>171</v>
      </c>
      <c r="B81">
        <v>50</v>
      </c>
      <c r="C81" s="14"/>
    </row>
    <row r="82" spans="1:3">
      <c r="A82" t="s">
        <v>172</v>
      </c>
      <c r="B82">
        <v>1.3</v>
      </c>
    </row>
    <row r="83" spans="1:3">
      <c r="A83" t="s">
        <v>173</v>
      </c>
      <c r="B83">
        <v>61</v>
      </c>
    </row>
    <row r="84" spans="1:3">
      <c r="A84" t="s">
        <v>174</v>
      </c>
      <c r="B84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65AF-B3C1-4EBF-B8EA-8EC5D7B58882}">
  <dimension ref="A1:I9"/>
  <sheetViews>
    <sheetView workbookViewId="0">
      <selection activeCell="B20" sqref="B20"/>
    </sheetView>
  </sheetViews>
  <sheetFormatPr defaultRowHeight="15"/>
  <cols>
    <col min="1" max="1" width="21.140625" customWidth="1"/>
    <col min="2" max="2" width="54.140625" customWidth="1"/>
    <col min="3" max="3" width="19.85546875" customWidth="1"/>
    <col min="8" max="8" width="18.42578125" customWidth="1"/>
  </cols>
  <sheetData>
    <row r="1" spans="1:9">
      <c r="A1" s="81" t="s">
        <v>175</v>
      </c>
      <c r="B1" s="63"/>
      <c r="C1" s="63"/>
      <c r="D1" s="63"/>
      <c r="E1" s="63"/>
      <c r="F1" s="63"/>
      <c r="G1" s="63"/>
      <c r="H1" s="63" t="s">
        <v>176</v>
      </c>
      <c r="I1" s="63"/>
    </row>
    <row r="2" spans="1:9">
      <c r="A2" s="55" t="s">
        <v>177</v>
      </c>
      <c r="B2" s="89" t="s">
        <v>178</v>
      </c>
      <c r="C2" s="55" t="s">
        <v>179</v>
      </c>
      <c r="D2" s="53"/>
      <c r="E2" s="53"/>
      <c r="F2" s="53"/>
      <c r="G2" s="53"/>
      <c r="H2" s="53"/>
      <c r="I2" s="54"/>
    </row>
    <row r="3" spans="1:9" ht="16.5">
      <c r="A3" s="53" t="s">
        <v>180</v>
      </c>
      <c r="B3" s="102" t="s">
        <v>181</v>
      </c>
      <c r="C3" s="53"/>
      <c r="D3" s="53"/>
      <c r="E3" s="53"/>
      <c r="F3" s="53"/>
      <c r="G3" s="53"/>
      <c r="H3" s="53"/>
      <c r="I3" s="54"/>
    </row>
    <row r="4" spans="1:9">
      <c r="A4" s="53" t="s">
        <v>182</v>
      </c>
      <c r="B4" s="52" t="s">
        <v>183</v>
      </c>
      <c r="C4" s="53"/>
      <c r="D4" s="53"/>
      <c r="E4" s="53"/>
      <c r="F4" s="53"/>
      <c r="G4" s="53"/>
      <c r="H4" s="53"/>
      <c r="I4" s="54"/>
    </row>
    <row r="5" spans="1:9">
      <c r="A5" s="53" t="s">
        <v>5</v>
      </c>
      <c r="B5" s="52" t="s">
        <v>184</v>
      </c>
      <c r="C5" s="53"/>
      <c r="D5" s="53"/>
      <c r="E5" s="53"/>
      <c r="F5" s="53"/>
      <c r="G5" s="53"/>
      <c r="H5" s="53"/>
      <c r="I5" s="54"/>
    </row>
    <row r="8" spans="1:9" s="83" customFormat="1" ht="15.75" thickBot="1">
      <c r="A8" s="50" t="s">
        <v>185</v>
      </c>
      <c r="B8" s="82">
        <f ca="1">'Freeform time and material'!B9+'Vinyl cutting'!B9+'Vinyl cutting (2)'!B9+'Apply vinyl graphics'!B9+'Apply vinyl graphics (2)'!B9+'Alum pan sign'!B10+'Alum pan sign (2)'!B10+'Economy pan sign'!B10+'Post and panel sign'!B12+'Post and panel sign (2)'!B12+'Flat panels only'!B10+'Flat panels only (2)'!B10+'Routed panel shapes'!B10+'Routed panel shapes (2)'!B10+'Routed face only'!B12+'Routed face only (2)'!B12+'Routed alum faces letters'!B10+'Routed alum faces letters (2)'!B10+'Routed push through acrylic'!B10+'Routed push through acrylic (2)'!B10+'Sf routed cabinet'!B12+'Sf routed cabinet (2)'!B12+'Df routed cabinet'!B12+'Df routed cabinet (2)'!B12+'Sf acrylic cabinet'!B11+'Sf acrylic cabinet (2)'!B11+'Economy Sf acrylic'!B10+'Df acrylic cabinet'!B11+'Df acrylic cabinet (2)'!B11+'Sf flex cabinet'!B10+'Sf flex cabinet (2)'!B10+'Df flex cabinet'!B13+'Df flex cabinet (2)'!B13+'Pole cover'!B10+'Pole cover (2)'!B10+'Structural Steel Fab'!B10+Reveal!B10+'Reveal (2)'!B10+'Crown cove top'!B10+'EMC assembly'!B11+Crating!B10+'LED wiring'!B9+'Changeable copy face'!B9+'Flex face assembly'!B11+'Routed face assembly'!B9+'Paint calculation'!B10+'Trimcap letter face'!B8+'Trimcap letter face (2)'!B8+'Channel letter fabrication'!B10+'Channel letter fabrication (2)'!B10</f>
        <v>30030.517499999994</v>
      </c>
      <c r="C8" s="86" t="s">
        <v>186</v>
      </c>
    </row>
    <row r="9" spans="1:9" ht="15.75" thickTop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43A3-FBF0-478F-9067-DF8EB0A2174F}">
  <dimension ref="A1:I47"/>
  <sheetViews>
    <sheetView workbookViewId="0">
      <selection activeCell="H38" sqref="H38"/>
    </sheetView>
  </sheetViews>
  <sheetFormatPr defaultRowHeight="15"/>
  <cols>
    <col min="1" max="1" width="30.28515625" customWidth="1"/>
    <col min="2" max="2" width="22.28515625" customWidth="1"/>
    <col min="3" max="3" width="18.140625" customWidth="1"/>
    <col min="4" max="5" width="13.7109375" customWidth="1"/>
    <col min="6" max="7" width="16.5703125" customWidth="1"/>
    <col min="8" max="8" width="14.85546875" customWidth="1"/>
    <col min="9" max="9" width="13" style="1" customWidth="1"/>
  </cols>
  <sheetData>
    <row r="1" spans="1:9">
      <c r="A1" s="21" t="s">
        <v>187</v>
      </c>
      <c r="B1" s="22"/>
      <c r="C1" s="22"/>
      <c r="D1" s="22"/>
      <c r="E1" s="22"/>
      <c r="F1" s="22"/>
      <c r="G1" s="22"/>
      <c r="H1" s="22"/>
      <c r="I1" s="23"/>
    </row>
    <row r="2" spans="1:9">
      <c r="A2" s="55" t="s">
        <v>188</v>
      </c>
      <c r="B2" s="52" t="str">
        <f>'HEADER INFO'!B2</f>
        <v>J36938</v>
      </c>
      <c r="C2" s="53"/>
      <c r="D2" s="53"/>
      <c r="E2" s="53"/>
      <c r="F2" s="53"/>
      <c r="G2" s="53"/>
      <c r="H2" s="53"/>
      <c r="I2" s="54"/>
    </row>
    <row r="3" spans="1:9">
      <c r="A3" s="53" t="s">
        <v>189</v>
      </c>
      <c r="B3" s="52"/>
      <c r="C3" s="53"/>
      <c r="D3" s="53"/>
      <c r="E3" s="53"/>
      <c r="F3" s="53"/>
      <c r="G3" s="53"/>
      <c r="H3" s="53"/>
      <c r="I3" s="54"/>
    </row>
    <row r="4" spans="1:9">
      <c r="A4" s="53"/>
      <c r="B4" s="53"/>
      <c r="C4" s="53"/>
      <c r="D4" s="53"/>
      <c r="E4" s="53"/>
      <c r="F4" s="53"/>
      <c r="G4" s="53"/>
      <c r="H4" s="53"/>
      <c r="I4" s="54"/>
    </row>
    <row r="5" spans="1:9">
      <c r="A5" s="53"/>
      <c r="B5" s="53"/>
      <c r="C5" s="53"/>
      <c r="D5" s="53"/>
      <c r="E5" s="53"/>
      <c r="F5" s="53"/>
      <c r="G5" s="53"/>
      <c r="H5" s="53"/>
      <c r="I5" s="54"/>
    </row>
    <row r="6" spans="1:9">
      <c r="A6" s="68" t="s">
        <v>190</v>
      </c>
      <c r="B6" s="65"/>
      <c r="C6" s="53"/>
      <c r="D6" s="53"/>
      <c r="E6" s="53"/>
      <c r="F6" s="53"/>
      <c r="G6" s="53"/>
      <c r="H6" s="53"/>
      <c r="I6" s="54"/>
    </row>
    <row r="7" spans="1:9">
      <c r="A7" s="73"/>
      <c r="B7" s="65"/>
      <c r="C7" s="53"/>
      <c r="D7" s="53"/>
      <c r="E7" s="53"/>
      <c r="F7" s="53"/>
      <c r="G7" s="53"/>
      <c r="H7" s="53"/>
      <c r="I7" s="54"/>
    </row>
    <row r="8" spans="1:9">
      <c r="A8" s="69"/>
      <c r="B8" s="65"/>
      <c r="C8" s="53"/>
      <c r="D8" s="53"/>
      <c r="E8" s="53"/>
      <c r="F8" s="53"/>
      <c r="G8" s="53"/>
      <c r="H8" s="53"/>
      <c r="I8" s="54"/>
    </row>
    <row r="9" spans="1:9" ht="15.75" thickBot="1">
      <c r="A9" s="50" t="s">
        <v>191</v>
      </c>
      <c r="B9" s="51">
        <f ca="1">SUM(I17:I44)</f>
        <v>321</v>
      </c>
      <c r="C9" s="50"/>
      <c r="D9" s="50"/>
      <c r="E9" s="50"/>
      <c r="F9" s="50"/>
      <c r="G9" s="50"/>
      <c r="H9" s="50"/>
      <c r="I9" s="51"/>
    </row>
    <row r="14" spans="1:9">
      <c r="A14" s="12" t="s">
        <v>192</v>
      </c>
      <c r="B14" s="10"/>
      <c r="C14" s="10"/>
      <c r="D14" s="11"/>
      <c r="E14" s="11"/>
      <c r="F14" s="10"/>
      <c r="G14" s="10"/>
      <c r="H14" s="10"/>
      <c r="I14" s="11"/>
    </row>
    <row r="15" spans="1:9">
      <c r="A15" s="85" t="s">
        <v>193</v>
      </c>
      <c r="B15" s="3"/>
      <c r="C15" s="3"/>
      <c r="D15" s="3"/>
      <c r="E15" s="3"/>
      <c r="F15" s="3"/>
      <c r="G15" s="3"/>
      <c r="H15" s="3"/>
      <c r="I15" s="4"/>
    </row>
    <row r="16" spans="1:9">
      <c r="A16" s="12" t="s">
        <v>194</v>
      </c>
      <c r="B16" s="17" t="s">
        <v>195</v>
      </c>
      <c r="C16" s="15" t="s">
        <v>35</v>
      </c>
      <c r="D16" s="12"/>
      <c r="E16" s="12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198</v>
      </c>
      <c r="B17" s="14" t="str">
        <f ca="1">IFERROR(VLOOKUP(A17,Inv!$A$3:'Inv'!$E$2002,2,FALSE),"")</f>
        <v>EST PAINT - CUSTOM</v>
      </c>
      <c r="C17">
        <f ca="1">IFERROR(VLOOKUP(A17,Inv!$A$3:'Inv'!$E$2002,3,FALSE),"")</f>
        <v>2.8559999999999999E-2</v>
      </c>
      <c r="E17">
        <f ca="1">IFERROR(VLOOKUP(A17,Inv!$A$3:'Inv'!$E$2002,4,FALSE),"")</f>
        <v>5.0999999999999997E-2</v>
      </c>
      <c r="F17" s="14" t="str">
        <f ca="1">IFERROR(VLOOKUP(A17,Inv!$A$3:'Inv'!$E$2002,5,FALSE),"")</f>
        <v>GM</v>
      </c>
      <c r="G17">
        <v>0</v>
      </c>
      <c r="H17" t="str">
        <f>IF($B$46&lt;&gt;0,$B$46,"")</f>
        <v/>
      </c>
      <c r="I17" s="1">
        <f t="shared" ref="I17:I29" ca="1" si="0">IFERROR(E17*G17,"")</f>
        <v>0</v>
      </c>
    </row>
    <row r="18" spans="1:9">
      <c r="A18" t="s">
        <v>199</v>
      </c>
      <c r="B18" s="14" t="str">
        <f ca="1">IFERROR(VLOOKUP(A18,Inv!$A$3:'Inv'!$E$2002,2,FALSE),"")</f>
        <v>20050</v>
      </c>
      <c r="C18">
        <f ca="1">IFERROR(VLOOKUP(A18,Inv!$A$3:'Inv'!$E$2002,3,FALSE),"")</f>
        <v>3.444</v>
      </c>
      <c r="E18">
        <f ca="1">IFERROR(VLOOKUP(A18,Inv!$A$3:'Inv'!$E$2002,4,FALSE),"")</f>
        <v>6.2</v>
      </c>
      <c r="F18" s="14" t="str">
        <f ca="1">IFERROR(VLOOKUP(A18,Inv!$A$3:'Inv'!$E$2002,5,FALSE),"")</f>
        <v>FT</v>
      </c>
      <c r="G18">
        <v>0</v>
      </c>
      <c r="H18" t="str">
        <f t="shared" ref="H18:H30" si="1">IF($B$46&lt;&gt;0,$B$46,"")</f>
        <v/>
      </c>
      <c r="I18" s="1">
        <f t="shared" ca="1" si="0"/>
        <v>0</v>
      </c>
    </row>
    <row r="19" spans="1:9">
      <c r="A19" t="s">
        <v>200</v>
      </c>
      <c r="B19" s="14" t="str">
        <f ca="1">IFERROR(VLOOKUP(A19,Inv!$A$3:'Inv'!$E$2002,2,FALSE),"")</f>
        <v>EST HARDWARE-ADHESIV</v>
      </c>
      <c r="C19">
        <f ca="1">IFERROR(VLOOKUP(A19,Inv!$A$3:'Inv'!$E$2002,3,FALSE),"")</f>
        <v>0</v>
      </c>
      <c r="E19">
        <f ca="1">IFERROR(VLOOKUP(A19,Inv!$A$3:'Inv'!$E$2002,4,FALSE),"")</f>
        <v>3</v>
      </c>
      <c r="F19" s="14" t="str">
        <f ca="1">IFERROR(VLOOKUP(A19,Inv!$A$3:'Inv'!$E$2002,5,FALSE),"")</f>
        <v>SQFT</v>
      </c>
      <c r="G19">
        <v>10</v>
      </c>
      <c r="H19" t="str">
        <f t="shared" si="1"/>
        <v/>
      </c>
      <c r="I19" s="1">
        <f t="shared" ca="1" si="0"/>
        <v>30</v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H20" t="str">
        <f t="shared" si="1"/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H21" t="str">
        <f t="shared" si="1"/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H22" t="str">
        <f t="shared" si="1"/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H23" t="str">
        <f t="shared" si="1"/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t="str">
        <f t="shared" si="1"/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t="str">
        <f t="shared" si="1"/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t="str">
        <f t="shared" si="1"/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t="str">
        <f t="shared" si="1"/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t="str">
        <f t="shared" si="1"/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t="str">
        <f t="shared" si="1"/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t="str">
        <f t="shared" si="1"/>
        <v/>
      </c>
      <c r="I30" s="1" t="str">
        <f t="shared" ref="I30" ca="1" si="2">IFERROR(E30*G30,"")</f>
        <v/>
      </c>
    </row>
    <row r="31" spans="1:9">
      <c r="A31" s="84" t="s">
        <v>201</v>
      </c>
      <c r="B31" s="10"/>
      <c r="C31" s="10"/>
      <c r="D31" s="11"/>
      <c r="E31" s="11"/>
      <c r="F31" s="10"/>
      <c r="G31" s="3" t="s">
        <v>202</v>
      </c>
      <c r="H31" s="3"/>
      <c r="I31" s="4"/>
    </row>
    <row r="32" spans="1:9">
      <c r="A32" s="76" t="s">
        <v>203</v>
      </c>
      <c r="B32" s="77" t="s">
        <v>204</v>
      </c>
      <c r="C32" s="12"/>
      <c r="D32" s="13"/>
      <c r="E32" s="16"/>
      <c r="F32" s="10"/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s="71" t="str">
        <f ca="1">IFERROR(VLOOKUP(A33,WC!$A$6:'WC'!$C$30,2,FALSE),"")</f>
        <v>Cabinet Metal Labor</v>
      </c>
      <c r="G33" s="1">
        <v>0</v>
      </c>
      <c r="H33" s="101">
        <f ca="1">IFERROR(VLOOKUP(A33,WC!$A$6:'WC'!$C$30,3,FALSE),"")</f>
        <v>97</v>
      </c>
      <c r="I33" s="1">
        <f ca="1">IFERROR(G33*H33,"")</f>
        <v>0</v>
      </c>
    </row>
    <row r="34" spans="1:9">
      <c r="A34" s="78">
        <v>2110</v>
      </c>
      <c r="B34" s="71" t="str">
        <f ca="1">IFERROR(VLOOKUP(A34,WC!$A$6:'WC'!$C$30,2,FALSE),"")</f>
        <v>Paint Prep Labor</v>
      </c>
      <c r="F34" s="1"/>
      <c r="G34" s="1">
        <v>0</v>
      </c>
      <c r="H34" s="71">
        <f ca="1">IFERROR(VLOOKUP(A34,WC!$A$6:'WC'!$C$30,3,FALSE),"")</f>
        <v>97</v>
      </c>
      <c r="I34" s="1">
        <f t="shared" ref="I34:I44" ca="1" si="3">IFERROR(G34*H34,"")</f>
        <v>0</v>
      </c>
    </row>
    <row r="35" spans="1:9">
      <c r="A35" s="78">
        <v>2112</v>
      </c>
      <c r="B35" s="71" t="str">
        <f ca="1">IFERROR(VLOOKUP(A35,WC!$A$6:'WC'!$C$30,2,FALSE),"")</f>
        <v>Paint Cabinet &amp; Letters Labor</v>
      </c>
      <c r="F35" s="1"/>
      <c r="G35" s="1">
        <v>0</v>
      </c>
      <c r="H35" s="71">
        <f ca="1">IFERROR(VLOOKUP(A35,WC!$A$6:'WC'!$C$30,3,FALSE),"")</f>
        <v>97</v>
      </c>
      <c r="I35" s="1">
        <f t="shared" ca="1" si="3"/>
        <v>0</v>
      </c>
    </row>
    <row r="36" spans="1:9">
      <c r="A36" s="78">
        <v>2215</v>
      </c>
      <c r="B36" s="71" t="str">
        <f ca="1">IFERROR(VLOOKUP(A36,WC!$A$6:'WC'!$C$30,2,FALSE),"")</f>
        <v>Assembly Labor</v>
      </c>
      <c r="F36" s="1"/>
      <c r="G36" s="1">
        <v>0</v>
      </c>
      <c r="H36" s="71">
        <f ca="1">IFERROR(VLOOKUP(A36,WC!$A$6:'WC'!$C$30,3,FALSE),"")</f>
        <v>97</v>
      </c>
      <c r="I36" s="1">
        <f t="shared" ca="1" si="3"/>
        <v>0</v>
      </c>
    </row>
    <row r="37" spans="1:9">
      <c r="A37" s="78">
        <v>2010</v>
      </c>
      <c r="B37" s="71" t="str">
        <f ca="1">IFERROR(VLOOKUP(A37,WC!$A$6:'WC'!$C$30,2,FALSE),"")</f>
        <v>Routing Labor</v>
      </c>
      <c r="F37" s="1"/>
      <c r="G37" s="1">
        <v>0</v>
      </c>
      <c r="H37" s="71">
        <f ca="1">IFERROR(VLOOKUP(A37,WC!$A$6:'WC'!$C$30,3,FALSE),"")</f>
        <v>97</v>
      </c>
      <c r="I37" s="1">
        <f t="shared" ca="1" si="3"/>
        <v>0</v>
      </c>
    </row>
    <row r="38" spans="1:9">
      <c r="A38" s="78">
        <v>2215</v>
      </c>
      <c r="B38" s="71" t="str">
        <f ca="1">IFERROR(VLOOKUP(A38,WC!$A$6:'WC'!$C$30,2,FALSE),"")</f>
        <v>Assembly Labor</v>
      </c>
      <c r="C38" t="s">
        <v>206</v>
      </c>
      <c r="F38" s="1"/>
      <c r="G38" s="19">
        <v>3</v>
      </c>
      <c r="H38" s="71">
        <f ca="1">IFERROR(VLOOKUP(A38,WC!$A$6:'WC'!$C$30,3,FALSE),"")</f>
        <v>97</v>
      </c>
      <c r="I38" s="1">
        <f t="shared" ca="1" si="3"/>
        <v>291</v>
      </c>
    </row>
    <row r="39" spans="1:9">
      <c r="A39" s="78"/>
      <c r="B39" s="71" t="str">
        <f ca="1">IFERROR(VLOOKUP(A39,WC!$A$6:'WC'!$C$30,2,FALSE),"")</f>
        <v/>
      </c>
      <c r="F39" s="1"/>
      <c r="G39" s="19"/>
      <c r="H39" s="71" t="str">
        <f ca="1">IFERROR(VLOOKUP(A39,WC!$A$6:'WC'!$C$30,3,FALSE),"")</f>
        <v/>
      </c>
      <c r="I39" s="1" t="str">
        <f t="shared" ca="1" si="3"/>
        <v/>
      </c>
    </row>
    <row r="40" spans="1:9">
      <c r="A40" s="78"/>
      <c r="B40" s="71" t="str">
        <f ca="1">IFERROR(VLOOKUP(A40,WC!$A$6:'WC'!$C$30,2,FALSE),"")</f>
        <v/>
      </c>
      <c r="F40" s="1"/>
      <c r="G40" s="19"/>
      <c r="H40" s="71" t="str">
        <f ca="1">IFERROR(VLOOKUP(A40,WC!$A$6:'WC'!$C$30,3,FALSE),"")</f>
        <v/>
      </c>
      <c r="I40" s="1" t="str">
        <f t="shared" ca="1" si="3"/>
        <v/>
      </c>
    </row>
    <row r="41" spans="1:9">
      <c r="A41" s="78"/>
      <c r="B41" s="71" t="str">
        <f ca="1">IFERROR(VLOOKUP(A41,WC!$A$6:'WC'!$C$30,2,FALSE),"")</f>
        <v/>
      </c>
      <c r="F41" s="1"/>
      <c r="G41" s="19"/>
      <c r="H41" s="71" t="str">
        <f ca="1">IFERROR(VLOOKUP(A41,WC!$A$6:'WC'!$C$30,3,FALSE),"")</f>
        <v/>
      </c>
      <c r="I41" s="1" t="str">
        <f t="shared" ca="1" si="3"/>
        <v/>
      </c>
    </row>
    <row r="42" spans="1:9">
      <c r="A42" s="78"/>
      <c r="B42" s="71" t="str">
        <f ca="1">IFERROR(VLOOKUP(A42,WC!$A$6:'WC'!$C$30,2,FALSE),"")</f>
        <v/>
      </c>
      <c r="F42" s="1"/>
      <c r="G42" s="19"/>
      <c r="H42" s="71" t="str">
        <f ca="1">IFERROR(VLOOKUP(A42,WC!$A$6:'WC'!$C$30,3,FALSE),"")</f>
        <v/>
      </c>
      <c r="I42" s="1" t="str">
        <f t="shared" ca="1" si="3"/>
        <v/>
      </c>
    </row>
    <row r="43" spans="1:9">
      <c r="A43" s="78"/>
      <c r="B43" s="71" t="str">
        <f ca="1">IFERROR(VLOOKUP(A43,WC!$A$6:'WC'!$C$30,2,FALSE),"")</f>
        <v/>
      </c>
      <c r="F43" s="1"/>
      <c r="G43" s="19"/>
      <c r="H43" s="71" t="str">
        <f ca="1">IFERROR(VLOOKUP(A43,WC!$A$6:'WC'!$C$30,3,FALSE),"")</f>
        <v/>
      </c>
      <c r="I43" s="1" t="str">
        <f t="shared" ca="1" si="3"/>
        <v/>
      </c>
    </row>
    <row r="44" spans="1:9">
      <c r="A44" s="78"/>
      <c r="B44" s="71" t="str">
        <f ca="1">IFERROR(VLOOKUP(A44,WC!$A$6:'WC'!$C$30,2,FALSE),"")</f>
        <v/>
      </c>
      <c r="F44" s="1"/>
      <c r="G44" s="19"/>
      <c r="H44" s="71" t="str">
        <f ca="1">IFERROR(VLOOKUP(A44,WC!$A$6:'WC'!$C$30,3,FALSE),"")</f>
        <v/>
      </c>
      <c r="I44" s="1" t="str">
        <f t="shared" ca="1" si="3"/>
        <v/>
      </c>
    </row>
    <row r="45" spans="1:9">
      <c r="A45" s="25" t="s">
        <v>207</v>
      </c>
      <c r="B45" s="75"/>
      <c r="C45" s="25"/>
      <c r="D45" s="25"/>
      <c r="E45" s="25"/>
      <c r="F45" s="74"/>
      <c r="G45" s="74"/>
      <c r="H45" s="75"/>
      <c r="I45" s="74"/>
    </row>
    <row r="46" spans="1:9">
      <c r="A46" s="6"/>
      <c r="B46" s="6"/>
      <c r="C46" s="6"/>
      <c r="D46" s="6"/>
      <c r="E46" s="6"/>
      <c r="F46" s="7"/>
      <c r="G46" s="7"/>
      <c r="H46" s="6"/>
      <c r="I46" s="7"/>
    </row>
    <row r="47" spans="1:9">
      <c r="A47" s="6"/>
      <c r="B47" s="6"/>
      <c r="C47" s="6"/>
      <c r="D47" s="6"/>
      <c r="E47" s="6"/>
      <c r="F47" s="72"/>
      <c r="G47" s="6"/>
      <c r="H47" s="6"/>
      <c r="I47" s="7"/>
    </row>
  </sheetData>
  <dataValidations count="1">
    <dataValidation allowBlank="1" showInputMessage="1" showErrorMessage="1" sqref="B17:B30" xr:uid="{29F6CB03-3EEA-4EF3-94BC-E40486DE193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67E1EF1-11F1-442D-8D51-A76E45326533}">
          <x14:formula1>
            <xm:f>Inv!$A$2:$A$2002</xm:f>
          </x14:formula1>
          <xm:sqref>A17:A30</xm:sqref>
        </x14:dataValidation>
        <x14:dataValidation type="list" allowBlank="1" showInputMessage="1" showErrorMessage="1" xr:uid="{079036ED-B4A2-43B3-8BB7-FC7EFB9034E1}">
          <x14:formula1>
            <xm:f>WC!$A$6:$A$55</xm:f>
          </x14:formula1>
          <xm:sqref>A34:A44</xm:sqref>
        </x14:dataValidation>
        <x14:dataValidation type="list" allowBlank="1" showInputMessage="1" showErrorMessage="1" xr:uid="{789D8CD7-6750-49A9-A459-F750FC70979E}">
          <x14:formula1>
            <xm:f>WC!$A$6:$A$30</xm:f>
          </x14:formula1>
          <xm:sqref>A33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2936-E3EA-4994-958E-49E1219788FF}">
  <sheetPr codeName="Sheet1"/>
  <dimension ref="A1:I47"/>
  <sheetViews>
    <sheetView workbookViewId="0">
      <selection activeCell="B2" sqref="B2"/>
    </sheetView>
  </sheetViews>
  <sheetFormatPr defaultRowHeight="15"/>
  <cols>
    <col min="1" max="1" width="30.28515625" customWidth="1"/>
    <col min="2" max="2" width="22.28515625" customWidth="1"/>
    <col min="3" max="3" width="18.140625" customWidth="1"/>
    <col min="4" max="5" width="13.7109375" customWidth="1"/>
    <col min="6" max="7" width="16.5703125" customWidth="1"/>
    <col min="8" max="8" width="14.85546875" customWidth="1"/>
    <col min="9" max="9" width="13" style="1" customWidth="1"/>
  </cols>
  <sheetData>
    <row r="1" spans="1:9">
      <c r="A1" s="21" t="s">
        <v>208</v>
      </c>
      <c r="B1" s="22"/>
      <c r="C1" s="22"/>
      <c r="D1" s="22"/>
      <c r="E1" s="22"/>
      <c r="F1" s="22"/>
      <c r="G1" s="22"/>
      <c r="H1" s="22"/>
      <c r="I1" s="23"/>
    </row>
    <row r="2" spans="1:9">
      <c r="A2" s="55" t="s">
        <v>188</v>
      </c>
      <c r="B2" s="52" t="str">
        <f>'HEADER INFO'!B2</f>
        <v>J36938</v>
      </c>
      <c r="C2" s="53"/>
      <c r="D2" s="53"/>
      <c r="E2" s="53"/>
      <c r="F2" s="53"/>
      <c r="G2" s="53"/>
      <c r="H2" s="53"/>
      <c r="I2" s="54"/>
    </row>
    <row r="3" spans="1:9">
      <c r="A3" s="53" t="s">
        <v>189</v>
      </c>
      <c r="B3" s="52"/>
      <c r="C3" s="53"/>
      <c r="D3" s="53"/>
      <c r="E3" s="53"/>
      <c r="F3" s="53"/>
      <c r="G3" s="53"/>
      <c r="H3" s="53"/>
      <c r="I3" s="54"/>
    </row>
    <row r="4" spans="1:9">
      <c r="A4" s="53"/>
      <c r="B4" s="53"/>
      <c r="C4" s="53"/>
      <c r="D4" s="53"/>
      <c r="E4" s="53"/>
      <c r="F4" s="53"/>
      <c r="G4" s="53"/>
      <c r="H4" s="53"/>
      <c r="I4" s="54"/>
    </row>
    <row r="5" spans="1:9">
      <c r="A5" s="53"/>
      <c r="B5" s="53"/>
      <c r="C5" s="55"/>
      <c r="D5" s="55"/>
      <c r="E5" s="53"/>
      <c r="F5" s="53"/>
      <c r="G5" s="53"/>
      <c r="H5" s="53"/>
      <c r="I5" s="54"/>
    </row>
    <row r="6" spans="1:9">
      <c r="A6" s="53" t="s">
        <v>209</v>
      </c>
      <c r="B6" s="49">
        <v>1</v>
      </c>
      <c r="C6" s="53"/>
      <c r="D6" s="53"/>
      <c r="E6" s="53"/>
      <c r="F6" s="53"/>
      <c r="G6" s="53"/>
      <c r="H6" s="53"/>
      <c r="I6" s="54"/>
    </row>
    <row r="7" spans="1:9">
      <c r="A7" s="53" t="s">
        <v>210</v>
      </c>
      <c r="B7" s="49">
        <v>0</v>
      </c>
      <c r="C7" s="53"/>
      <c r="D7" s="53"/>
      <c r="E7" s="53"/>
      <c r="F7" s="53"/>
      <c r="G7" s="53"/>
      <c r="H7" s="53"/>
      <c r="I7" s="54"/>
    </row>
    <row r="8" spans="1:9">
      <c r="A8" s="53" t="s">
        <v>211</v>
      </c>
      <c r="B8" s="49">
        <v>0</v>
      </c>
      <c r="C8" s="53"/>
      <c r="D8" s="53"/>
      <c r="E8" s="53"/>
      <c r="F8" s="53"/>
      <c r="G8" s="53"/>
      <c r="H8" s="53"/>
      <c r="I8" s="54"/>
    </row>
    <row r="9" spans="1:9">
      <c r="A9" s="50" t="s">
        <v>191</v>
      </c>
      <c r="B9" s="51">
        <f ca="1">SUM(I17:I44)</f>
        <v>0</v>
      </c>
      <c r="C9" s="50"/>
      <c r="D9" s="50"/>
      <c r="E9" s="50"/>
      <c r="F9" s="50"/>
      <c r="G9" s="50"/>
      <c r="H9" s="50"/>
      <c r="I9" s="51"/>
    </row>
    <row r="13" spans="1:9">
      <c r="A13" s="5"/>
    </row>
    <row r="14" spans="1:9">
      <c r="A14" s="12" t="s">
        <v>212</v>
      </c>
      <c r="B14" s="10"/>
      <c r="C14" s="10"/>
      <c r="D14" s="11"/>
      <c r="E14" s="11"/>
      <c r="F14" s="10"/>
      <c r="G14" s="10"/>
      <c r="H14" s="10"/>
      <c r="I14" s="11"/>
    </row>
    <row r="15" spans="1:9">
      <c r="A15" s="3" t="s">
        <v>213</v>
      </c>
      <c r="B15" s="3"/>
      <c r="C15" s="3"/>
      <c r="D15" s="3"/>
      <c r="E15" s="3"/>
      <c r="F15" s="3"/>
      <c r="G15" s="3"/>
      <c r="H15" s="3" t="s">
        <v>214</v>
      </c>
      <c r="I15" s="4"/>
    </row>
    <row r="16" spans="1:9">
      <c r="A16" s="12" t="s">
        <v>194</v>
      </c>
      <c r="B16" s="17" t="s">
        <v>195</v>
      </c>
      <c r="C16" s="15" t="s">
        <v>35</v>
      </c>
      <c r="D16" s="12"/>
      <c r="E16" s="12" t="s">
        <v>36</v>
      </c>
      <c r="F16" s="15" t="s">
        <v>196</v>
      </c>
      <c r="G16" s="17" t="s">
        <v>197</v>
      </c>
      <c r="H16" s="12" t="s">
        <v>215</v>
      </c>
      <c r="I16" s="16" t="s">
        <v>8</v>
      </c>
    </row>
    <row r="17" spans="1:9">
      <c r="A17" t="s">
        <v>216</v>
      </c>
      <c r="B17" s="14" t="str">
        <f ca="1">IFERROR(VLOOKUP(A17,Inv!$A$3:'Inv'!$E$2002,2,FALSE),"")</f>
        <v>12022</v>
      </c>
      <c r="C17">
        <f ca="1">IFERROR(VLOOKUP(A17,Inv!$A$3:'Inv'!$E$2002,3,FALSE),"")</f>
        <v>0.16300000000000001</v>
      </c>
      <c r="E17">
        <f ca="1">IFERROR(VLOOKUP(A17,Inv!$A$3:'Inv'!$E$2002,4,FALSE),"")</f>
        <v>0.29299999999999998</v>
      </c>
      <c r="F17" s="14" t="str">
        <f ca="1">IFERROR(VLOOKUP(A17,Inv!$A$3:'Inv'!$E$2002,5,FALSE),"")</f>
        <v>SQFT</v>
      </c>
      <c r="G17" s="20"/>
      <c r="H17" t="str">
        <f>IF($B$46&lt;&gt;0,$B$46,"")</f>
        <v/>
      </c>
      <c r="I17" s="1">
        <f t="shared" ref="I17:I30" ca="1" si="0">IFERROR(E17*G17,"")</f>
        <v>0</v>
      </c>
    </row>
    <row r="18" spans="1:9">
      <c r="A18" t="s">
        <v>217</v>
      </c>
      <c r="B18" s="14" t="str">
        <f ca="1">IFERROR(VLOOKUP(A18,Inv!$A$3:'Inv'!$E$2002,2,FALSE),"")</f>
        <v>17500</v>
      </c>
      <c r="C18">
        <f ca="1">IFERROR(VLOOKUP(A18,Inv!$A$3:'Inv'!$E$2002,3,FALSE),"")</f>
        <v>1.1559999999999999</v>
      </c>
      <c r="E18">
        <f ca="1">IFERROR(VLOOKUP(A18,Inv!$A$3:'Inv'!$E$2002,4,FALSE),"")</f>
        <v>2.081</v>
      </c>
      <c r="F18" s="14" t="str">
        <f ca="1">IFERROR(VLOOKUP(A18,Inv!$A$3:'Inv'!$E$2002,5,FALSE),"")</f>
        <v>SQFT</v>
      </c>
      <c r="H18" t="str">
        <f t="shared" ref="H18:H30" si="1">IF($B$46&lt;&gt;0,$B$46,"")</f>
        <v/>
      </c>
      <c r="I18" s="1">
        <f t="shared" ca="1" si="0"/>
        <v>0</v>
      </c>
    </row>
    <row r="19" spans="1:9">
      <c r="A19" t="s">
        <v>218</v>
      </c>
      <c r="B19" s="14" t="str">
        <f ca="1">IFERROR(VLOOKUP(A19,Inv!$A$3:'Inv'!$E$2002,2,FALSE),"")</f>
        <v>17496</v>
      </c>
      <c r="C19">
        <f ca="1">IFERROR(VLOOKUP(A19,Inv!$A$3:'Inv'!$E$2002,3,FALSE),"")</f>
        <v>1.1919999999999999</v>
      </c>
      <c r="E19">
        <f ca="1">IFERROR(VLOOKUP(A19,Inv!$A$3:'Inv'!$E$2002,4,FALSE),"")</f>
        <v>2.1459999999999999</v>
      </c>
      <c r="F19" s="14" t="str">
        <f ca="1">IFERROR(VLOOKUP(A19,Inv!$A$3:'Inv'!$E$2002,5,FALSE),"")</f>
        <v>SQFT</v>
      </c>
      <c r="H19" t="str">
        <f t="shared" si="1"/>
        <v/>
      </c>
      <c r="I19" s="1">
        <f t="shared" ca="1" si="0"/>
        <v>0</v>
      </c>
    </row>
    <row r="20" spans="1:9">
      <c r="A20" t="s">
        <v>219</v>
      </c>
      <c r="B20" s="14" t="str">
        <f ca="1">IFERROR(VLOOKUP(A20,Inv!$A$3:'Inv'!$E$2002,2,FALSE),"")</f>
        <v>18120</v>
      </c>
      <c r="C20">
        <f ca="1">IFERROR(VLOOKUP(A20,Inv!$A$3:'Inv'!$E$2002,3,FALSE),"")</f>
        <v>5.0289999999999999</v>
      </c>
      <c r="E20">
        <f ca="1">IFERROR(VLOOKUP(A20,Inv!$A$3:'Inv'!$E$2002,4,FALSE),"")</f>
        <v>9.0530000000000008</v>
      </c>
      <c r="F20" s="14" t="str">
        <f ca="1">IFERROR(VLOOKUP(A20,Inv!$A$3:'Inv'!$E$2002,5,FALSE),"")</f>
        <v>SQFT</v>
      </c>
      <c r="H20" t="str">
        <f t="shared" si="1"/>
        <v/>
      </c>
      <c r="I20" s="1">
        <f t="shared" ca="1" si="0"/>
        <v>0</v>
      </c>
    </row>
    <row r="21" spans="1:9">
      <c r="A21" t="s">
        <v>220</v>
      </c>
      <c r="B21" s="14" t="str">
        <f ca="1">IFERROR(VLOOKUP(A21,Inv!$A$3:'Inv'!$E$2002,2,FALSE),"")</f>
        <v>16440</v>
      </c>
      <c r="C21">
        <f ca="1">IFERROR(VLOOKUP(A21,Inv!$A$3:'Inv'!$E$2002,3,FALSE),"")</f>
        <v>1.0249999999999999</v>
      </c>
      <c r="E21">
        <f ca="1">IFERROR(VLOOKUP(A21,Inv!$A$3:'Inv'!$E$2002,4,FALSE),"")</f>
        <v>1.845</v>
      </c>
      <c r="F21" s="14" t="str">
        <f ca="1">IFERROR(VLOOKUP(A21,Inv!$A$3:'Inv'!$E$2002,5,FALSE),"")</f>
        <v>SQFT</v>
      </c>
      <c r="H21" t="str">
        <f t="shared" si="1"/>
        <v/>
      </c>
      <c r="I21" s="1">
        <f t="shared" ca="1" si="0"/>
        <v>0</v>
      </c>
    </row>
    <row r="22" spans="1:9">
      <c r="A22" t="s">
        <v>221</v>
      </c>
      <c r="B22" s="14" t="str">
        <f ca="1">IFERROR(VLOOKUP(A22,Inv!$A$3:'Inv'!$E$2002,2,FALSE),"")</f>
        <v>15456</v>
      </c>
      <c r="C22">
        <f ca="1">IFERROR(VLOOKUP(A22,Inv!$A$3:'Inv'!$E$2002,3,FALSE),"")</f>
        <v>1.968</v>
      </c>
      <c r="E22">
        <f ca="1">IFERROR(VLOOKUP(A22,Inv!$A$3:'Inv'!$E$2002,4,FALSE),"")</f>
        <v>3.5430000000000001</v>
      </c>
      <c r="F22" s="14" t="str">
        <f ca="1">IFERROR(VLOOKUP(A22,Inv!$A$3:'Inv'!$E$2002,5,FALSE),"")</f>
        <v>SQFT</v>
      </c>
      <c r="H22" t="str">
        <f t="shared" si="1"/>
        <v/>
      </c>
      <c r="I22" s="1">
        <f t="shared" ca="1" si="0"/>
        <v>0</v>
      </c>
    </row>
    <row r="23" spans="1:9">
      <c r="A23" t="s">
        <v>222</v>
      </c>
      <c r="B23" s="14" t="str">
        <f ca="1">IFERROR(VLOOKUP(A23,Inv!$A$3:'Inv'!$E$2002,2,FALSE),"")</f>
        <v>15460</v>
      </c>
      <c r="C23">
        <f ca="1">IFERROR(VLOOKUP(A23,Inv!$A$3:'Inv'!$E$2002,3,FALSE),"")</f>
        <v>1.4530000000000001</v>
      </c>
      <c r="E23">
        <f ca="1">IFERROR(VLOOKUP(A23,Inv!$A$3:'Inv'!$E$2002,4,FALSE),"")</f>
        <v>2.6160000000000001</v>
      </c>
      <c r="F23" s="14" t="str">
        <f ca="1">IFERROR(VLOOKUP(A23,Inv!$A$3:'Inv'!$E$2002,5,FALSE),"")</f>
        <v>SQFT</v>
      </c>
      <c r="H23" t="str">
        <f t="shared" si="1"/>
        <v/>
      </c>
      <c r="I23" s="1">
        <f t="shared" ca="1" si="0"/>
        <v>0</v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t="str">
        <f t="shared" si="1"/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t="str">
        <f t="shared" si="1"/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t="str">
        <f t="shared" si="1"/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t="str">
        <f t="shared" si="1"/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t="str">
        <f t="shared" si="1"/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t="str">
        <f t="shared" si="1"/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t="str">
        <f t="shared" si="1"/>
        <v/>
      </c>
      <c r="I30" s="1" t="str">
        <f t="shared" ca="1" si="0"/>
        <v/>
      </c>
    </row>
    <row r="31" spans="1:9">
      <c r="A31" s="12" t="s">
        <v>201</v>
      </c>
      <c r="B31" s="10"/>
      <c r="C31" s="10"/>
      <c r="D31" s="11"/>
      <c r="E31" s="11"/>
      <c r="F31" s="10"/>
      <c r="G31" s="10"/>
      <c r="H31" s="10"/>
      <c r="I31" s="11"/>
    </row>
    <row r="32" spans="1:9">
      <c r="A32" s="76" t="s">
        <v>203</v>
      </c>
      <c r="B32" s="77" t="s">
        <v>204</v>
      </c>
      <c r="C32" s="12"/>
      <c r="D32" s="13" t="s">
        <v>223</v>
      </c>
      <c r="E32" s="16" t="s">
        <v>224</v>
      </c>
      <c r="F32" s="10"/>
      <c r="G32" s="17" t="s">
        <v>205</v>
      </c>
      <c r="H32" s="15" t="s">
        <v>6</v>
      </c>
      <c r="I32" s="16" t="s">
        <v>8</v>
      </c>
    </row>
    <row r="33" spans="1:9">
      <c r="A33" s="78">
        <v>2415</v>
      </c>
      <c r="B33" s="71" t="str">
        <f ca="1">IFERROR(VLOOKUP(A33,WC!$A$6:'WC'!$C$30,2,FALSE),"")</f>
        <v>Graphics Cut Weed &amp; Mask Labor</v>
      </c>
      <c r="D33" s="19">
        <f>B46</f>
        <v>0</v>
      </c>
      <c r="E33" s="19">
        <f>B47</f>
        <v>20</v>
      </c>
      <c r="G33" s="1">
        <f>CEILING(D33/E33,RateData!B84)</f>
        <v>0</v>
      </c>
      <c r="H33" s="100">
        <f ca="1">IFERROR(VLOOKUP(A33,WC!$A$6:'WC'!$C$30,3,FALSE),"")</f>
        <v>97</v>
      </c>
      <c r="I33" s="1">
        <f ca="1">IFERROR(G33*H33,"")</f>
        <v>0</v>
      </c>
    </row>
    <row r="34" spans="1:9">
      <c r="A34" s="78"/>
      <c r="B34" s="71" t="str">
        <f ca="1">IFERROR(VLOOKUP(A34,WC!$A$6:'WC'!$C$30,2,FALSE),"")</f>
        <v/>
      </c>
      <c r="F34" s="1"/>
      <c r="G34" s="19"/>
      <c r="H34" s="71" t="str">
        <f ca="1">IFERROR(VLOOKUP(A34,WC!$A$6:'WC'!$C$30,3,FALSE),"")</f>
        <v/>
      </c>
      <c r="I34" s="1" t="str">
        <f t="shared" ref="I34:I44" ca="1" si="2">IFERROR(G34*H34,"")</f>
        <v/>
      </c>
    </row>
    <row r="35" spans="1:9">
      <c r="A35" s="78"/>
      <c r="B35" s="71" t="str">
        <f ca="1">IFERROR(VLOOKUP(A35,WC!$A$6:'WC'!$C$30,2,FALSE),"")</f>
        <v/>
      </c>
      <c r="F35" s="1"/>
      <c r="G35" s="19"/>
      <c r="H35" s="71" t="str">
        <f ca="1">IFERROR(VLOOKUP(A35,WC!$A$6:'WC'!$C$30,3,FALSE),"")</f>
        <v/>
      </c>
      <c r="I35" s="1" t="str">
        <f t="shared" ca="1" si="2"/>
        <v/>
      </c>
    </row>
    <row r="36" spans="1:9">
      <c r="A36" s="78"/>
      <c r="B36" s="71" t="str">
        <f ca="1">IFERROR(VLOOKUP(A36,WC!$A$6:'WC'!$C$30,2,FALSE),"")</f>
        <v/>
      </c>
      <c r="F36" s="1"/>
      <c r="G36" s="19"/>
      <c r="H36" s="71" t="str">
        <f ca="1">IFERROR(VLOOKUP(A36,WC!$A$6:'WC'!$C$30,3,FALSE),"")</f>
        <v/>
      </c>
      <c r="I36" s="1" t="str">
        <f t="shared" ca="1" si="2"/>
        <v/>
      </c>
    </row>
    <row r="37" spans="1:9">
      <c r="A37" s="78"/>
      <c r="B37" s="71" t="str">
        <f ca="1">IFERROR(VLOOKUP(A37,WC!$A$6:'WC'!$C$30,2,FALSE),"")</f>
        <v/>
      </c>
      <c r="F37" s="1"/>
      <c r="G37" s="19"/>
      <c r="H37" s="71" t="str">
        <f ca="1">IFERROR(VLOOKUP(A37,WC!$A$6:'WC'!$C$30,3,FALSE),"")</f>
        <v/>
      </c>
      <c r="I37" s="1" t="str">
        <f t="shared" ca="1" si="2"/>
        <v/>
      </c>
    </row>
    <row r="38" spans="1:9">
      <c r="A38" s="78"/>
      <c r="B38" s="71" t="str">
        <f ca="1">IFERROR(VLOOKUP(A38,WC!$A$6:'WC'!$C$30,2,FALSE),"")</f>
        <v/>
      </c>
      <c r="F38" s="1"/>
      <c r="G38" s="19"/>
      <c r="H38" s="71" t="str">
        <f ca="1">IFERROR(VLOOKUP(A38,WC!$A$6:'WC'!$C$30,3,FALSE),"")</f>
        <v/>
      </c>
      <c r="I38" s="1" t="str">
        <f t="shared" ca="1" si="2"/>
        <v/>
      </c>
    </row>
    <row r="39" spans="1:9">
      <c r="A39" s="78"/>
      <c r="B39" s="71" t="str">
        <f ca="1">IFERROR(VLOOKUP(A39,WC!$A$6:'WC'!$C$30,2,FALSE),"")</f>
        <v/>
      </c>
      <c r="F39" s="1"/>
      <c r="G39" s="19"/>
      <c r="H39" s="71" t="str">
        <f ca="1">IFERROR(VLOOKUP(A39,WC!$A$6:'WC'!$C$30,3,FALSE),"")</f>
        <v/>
      </c>
      <c r="I39" s="1" t="str">
        <f t="shared" ca="1" si="2"/>
        <v/>
      </c>
    </row>
    <row r="40" spans="1:9">
      <c r="A40" s="78"/>
      <c r="B40" s="71" t="str">
        <f ca="1">IFERROR(VLOOKUP(A40,WC!$A$6:'WC'!$C$30,2,FALSE),"")</f>
        <v/>
      </c>
      <c r="F40" s="1"/>
      <c r="G40" s="19"/>
      <c r="H40" s="71" t="str">
        <f ca="1">IFERROR(VLOOKUP(A40,WC!$A$6:'WC'!$C$30,3,FALSE),"")</f>
        <v/>
      </c>
      <c r="I40" s="1" t="str">
        <f t="shared" ca="1" si="2"/>
        <v/>
      </c>
    </row>
    <row r="41" spans="1:9">
      <c r="A41" s="78"/>
      <c r="B41" s="71" t="str">
        <f ca="1">IFERROR(VLOOKUP(A41,WC!$A$6:'WC'!$C$30,2,FALSE),"")</f>
        <v/>
      </c>
      <c r="F41" s="1"/>
      <c r="G41" s="19"/>
      <c r="H41" s="71" t="str">
        <f ca="1">IFERROR(VLOOKUP(A41,WC!$A$6:'WC'!$C$30,3,FALSE),"")</f>
        <v/>
      </c>
      <c r="I41" s="1" t="str">
        <f t="shared" ca="1" si="2"/>
        <v/>
      </c>
    </row>
    <row r="42" spans="1:9">
      <c r="A42" s="78"/>
      <c r="B42" s="71" t="str">
        <f ca="1">IFERROR(VLOOKUP(A42,WC!$A$6:'WC'!$C$30,2,FALSE),"")</f>
        <v/>
      </c>
      <c r="F42" s="1"/>
      <c r="G42" s="19"/>
      <c r="H42" s="71" t="str">
        <f ca="1">IFERROR(VLOOKUP(A42,WC!$A$6:'WC'!$C$30,3,FALSE),"")</f>
        <v/>
      </c>
      <c r="I42" s="1" t="str">
        <f t="shared" ca="1" si="2"/>
        <v/>
      </c>
    </row>
    <row r="43" spans="1:9">
      <c r="A43" s="78"/>
      <c r="B43" s="71" t="str">
        <f ca="1">IFERROR(VLOOKUP(A43,WC!$A$6:'WC'!$C$30,2,FALSE),"")</f>
        <v/>
      </c>
      <c r="F43" s="1"/>
      <c r="G43" s="19"/>
      <c r="H43" s="71" t="str">
        <f ca="1">IFERROR(VLOOKUP(A43,WC!$A$6:'WC'!$C$30,3,FALSE),"")</f>
        <v/>
      </c>
      <c r="I43" s="1" t="str">
        <f t="shared" ca="1" si="2"/>
        <v/>
      </c>
    </row>
    <row r="44" spans="1:9">
      <c r="A44" s="78"/>
      <c r="B44" s="71" t="str">
        <f ca="1">IFERROR(VLOOKUP(A44,WC!$A$6:'WC'!$C$30,2,FALSE),"")</f>
        <v/>
      </c>
      <c r="F44" s="1"/>
      <c r="G44" s="19"/>
      <c r="H44" s="71" t="str">
        <f ca="1">IFERROR(VLOOKUP(A44,WC!$A$6:'WC'!$C$30,3,FALSE),"")</f>
        <v/>
      </c>
      <c r="I44" s="1" t="str">
        <f t="shared" ca="1" si="2"/>
        <v/>
      </c>
    </row>
    <row r="45" spans="1:9">
      <c r="A45" s="25" t="s">
        <v>207</v>
      </c>
      <c r="B45" s="75"/>
      <c r="C45" s="91" t="s">
        <v>225</v>
      </c>
      <c r="D45" s="91"/>
      <c r="E45" s="25"/>
      <c r="F45" s="74"/>
      <c r="G45" s="74"/>
      <c r="H45" s="75"/>
      <c r="I45" s="74"/>
    </row>
    <row r="46" spans="1:9">
      <c r="A46" s="6" t="s">
        <v>226</v>
      </c>
      <c r="B46" s="6">
        <f>CEILING((B7*B8)/144,4)*B6</f>
        <v>0</v>
      </c>
      <c r="C46" s="6" t="s">
        <v>227</v>
      </c>
      <c r="D46" s="6">
        <v>2415</v>
      </c>
      <c r="E46" s="6"/>
      <c r="F46" s="7"/>
      <c r="G46" s="7"/>
      <c r="H46" s="6"/>
      <c r="I46" s="7"/>
    </row>
    <row r="47" spans="1:9">
      <c r="A47" s="6" t="s">
        <v>50</v>
      </c>
      <c r="B47" s="91">
        <f>RateData!B1</f>
        <v>20</v>
      </c>
      <c r="C47" s="6"/>
      <c r="D47" s="6"/>
      <c r="E47" s="6"/>
      <c r="F47" s="72"/>
      <c r="G47" s="6"/>
      <c r="H47" s="6"/>
      <c r="I47" s="7"/>
    </row>
  </sheetData>
  <dataValidations disablePrompts="1" count="1">
    <dataValidation allowBlank="1" showInputMessage="1" showErrorMessage="1" sqref="B17:B30" xr:uid="{56A4AE8A-EF15-4AA9-8D2C-277E3F9CD1A4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AB21DFA4-1CA4-4F3B-8044-8029D82C02AC}">
          <x14:formula1>
            <xm:f>WC!$A$6:$A$55</xm:f>
          </x14:formula1>
          <xm:sqref>A34:A44</xm:sqref>
        </x14:dataValidation>
        <x14:dataValidation type="list" allowBlank="1" showInputMessage="1" showErrorMessage="1" xr:uid="{99EAEDF2-2612-44B1-A614-77B6247C9907}">
          <x14:formula1>
            <xm:f>Inv!$A$2:$A$2002</xm:f>
          </x14:formula1>
          <xm:sqref>A17:A30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A143-BFD9-4324-BF18-498EB5CD1666}">
  <dimension ref="A1:I47"/>
  <sheetViews>
    <sheetView workbookViewId="0">
      <selection activeCell="B2" sqref="B2"/>
    </sheetView>
  </sheetViews>
  <sheetFormatPr defaultRowHeight="15"/>
  <cols>
    <col min="1" max="1" width="30.28515625" customWidth="1"/>
    <col min="2" max="2" width="22.28515625" customWidth="1"/>
    <col min="3" max="3" width="18.140625" customWidth="1"/>
    <col min="4" max="5" width="13.7109375" customWidth="1"/>
    <col min="6" max="7" width="16.5703125" customWidth="1"/>
    <col min="8" max="8" width="14.85546875" customWidth="1"/>
    <col min="9" max="9" width="13" style="1" customWidth="1"/>
  </cols>
  <sheetData>
    <row r="1" spans="1:9">
      <c r="A1" s="21" t="s">
        <v>208</v>
      </c>
      <c r="B1" s="22"/>
      <c r="C1" s="22"/>
      <c r="D1" s="22"/>
      <c r="E1" s="22"/>
      <c r="F1" s="22"/>
      <c r="G1" s="22"/>
      <c r="H1" s="22"/>
      <c r="I1" s="23"/>
    </row>
    <row r="2" spans="1:9">
      <c r="A2" s="55" t="s">
        <v>188</v>
      </c>
      <c r="B2" s="52" t="str">
        <f>'HEADER INFO'!B2</f>
        <v>J36938</v>
      </c>
      <c r="C2" s="53"/>
      <c r="D2" s="53"/>
      <c r="E2" s="53"/>
      <c r="F2" s="53"/>
      <c r="G2" s="53"/>
      <c r="H2" s="53"/>
      <c r="I2" s="54"/>
    </row>
    <row r="3" spans="1:9">
      <c r="A3" s="53" t="s">
        <v>189</v>
      </c>
      <c r="B3" s="52"/>
      <c r="C3" s="53"/>
      <c r="D3" s="53"/>
      <c r="E3" s="53"/>
      <c r="F3" s="53"/>
      <c r="G3" s="53"/>
      <c r="H3" s="53"/>
      <c r="I3" s="54"/>
    </row>
    <row r="4" spans="1:9">
      <c r="A4" s="53"/>
      <c r="B4" s="53"/>
      <c r="C4" s="53"/>
      <c r="D4" s="53"/>
      <c r="E4" s="53"/>
      <c r="F4" s="53"/>
      <c r="G4" s="53"/>
      <c r="H4" s="53"/>
      <c r="I4" s="54"/>
    </row>
    <row r="5" spans="1:9">
      <c r="A5" s="53"/>
      <c r="B5" s="53"/>
      <c r="C5" s="55"/>
      <c r="D5" s="55"/>
      <c r="E5" s="53"/>
      <c r="F5" s="53"/>
      <c r="G5" s="53"/>
      <c r="H5" s="53"/>
      <c r="I5" s="54"/>
    </row>
    <row r="6" spans="1:9">
      <c r="A6" s="53" t="s">
        <v>209</v>
      </c>
      <c r="B6" s="49">
        <v>1</v>
      </c>
      <c r="C6" s="53"/>
      <c r="D6" s="53"/>
      <c r="E6" s="53"/>
      <c r="F6" s="53"/>
      <c r="G6" s="53"/>
      <c r="H6" s="53"/>
      <c r="I6" s="54"/>
    </row>
    <row r="7" spans="1:9">
      <c r="A7" s="53" t="s">
        <v>210</v>
      </c>
      <c r="B7" s="49">
        <v>0</v>
      </c>
      <c r="C7" s="53"/>
      <c r="D7" s="53"/>
      <c r="E7" s="53"/>
      <c r="F7" s="53"/>
      <c r="G7" s="53"/>
      <c r="H7" s="53"/>
      <c r="I7" s="54"/>
    </row>
    <row r="8" spans="1:9">
      <c r="A8" s="53" t="s">
        <v>211</v>
      </c>
      <c r="B8" s="49">
        <v>0</v>
      </c>
      <c r="C8" s="53"/>
      <c r="D8" s="53"/>
      <c r="E8" s="53"/>
      <c r="F8" s="53"/>
      <c r="G8" s="53"/>
      <c r="H8" s="53"/>
      <c r="I8" s="54"/>
    </row>
    <row r="9" spans="1:9" ht="15.75" thickBot="1">
      <c r="A9" s="50" t="s">
        <v>191</v>
      </c>
      <c r="B9" s="51">
        <f ca="1">SUM(I17:I44)</f>
        <v>0</v>
      </c>
      <c r="C9" s="50"/>
      <c r="D9" s="50"/>
      <c r="E9" s="50"/>
      <c r="F9" s="50"/>
      <c r="G9" s="50"/>
      <c r="H9" s="50"/>
      <c r="I9" s="51"/>
    </row>
    <row r="13" spans="1:9">
      <c r="A13" s="5"/>
    </row>
    <row r="14" spans="1:9">
      <c r="A14" s="12" t="s">
        <v>212</v>
      </c>
      <c r="B14" s="10"/>
      <c r="C14" s="10"/>
      <c r="D14" s="11"/>
      <c r="E14" s="11"/>
      <c r="F14" s="10"/>
      <c r="G14" s="10"/>
      <c r="H14" s="10"/>
      <c r="I14" s="11"/>
    </row>
    <row r="15" spans="1:9">
      <c r="A15" s="3" t="s">
        <v>213</v>
      </c>
      <c r="B15" s="3"/>
      <c r="C15" s="3"/>
      <c r="D15" s="3"/>
      <c r="E15" s="3"/>
      <c r="F15" s="3"/>
      <c r="G15" s="3"/>
      <c r="H15" s="3" t="s">
        <v>214</v>
      </c>
      <c r="I15" s="4"/>
    </row>
    <row r="16" spans="1:9">
      <c r="A16" s="12" t="s">
        <v>194</v>
      </c>
      <c r="B16" s="17" t="s">
        <v>195</v>
      </c>
      <c r="C16" s="15" t="s">
        <v>35</v>
      </c>
      <c r="D16" s="12"/>
      <c r="E16" s="12" t="s">
        <v>36</v>
      </c>
      <c r="F16" s="15" t="s">
        <v>196</v>
      </c>
      <c r="G16" s="17" t="s">
        <v>197</v>
      </c>
      <c r="H16" s="12" t="s">
        <v>215</v>
      </c>
      <c r="I16" s="16" t="s">
        <v>8</v>
      </c>
    </row>
    <row r="17" spans="1:9">
      <c r="A17" t="s">
        <v>216</v>
      </c>
      <c r="B17" s="14" t="str">
        <f ca="1">IFERROR(VLOOKUP(A17,Inv!$A$3:'Inv'!$E$2002,2,FALSE),"")</f>
        <v>12022</v>
      </c>
      <c r="C17">
        <f ca="1">IFERROR(VLOOKUP(A17,Inv!$A$3:'Inv'!$E$2002,3,FALSE),"")</f>
        <v>0.16300000000000001</v>
      </c>
      <c r="E17">
        <f ca="1">IFERROR(VLOOKUP(A17,Inv!$A$3:'Inv'!$E$2002,4,FALSE),"")</f>
        <v>0.29299999999999998</v>
      </c>
      <c r="F17" s="14" t="str">
        <f ca="1">IFERROR(VLOOKUP(A17,Inv!$A$3:'Inv'!$E$2002,5,FALSE),"")</f>
        <v>SQFT</v>
      </c>
      <c r="G17" s="20"/>
      <c r="H17" t="str">
        <f>IF($B$46&lt;&gt;0,$B$46,"")</f>
        <v/>
      </c>
      <c r="I17" s="1">
        <f t="shared" ref="I17:I30" ca="1" si="0">IFERROR(E17*G17,"")</f>
        <v>0</v>
      </c>
    </row>
    <row r="18" spans="1:9">
      <c r="A18" t="s">
        <v>217</v>
      </c>
      <c r="B18" s="14" t="str">
        <f ca="1">IFERROR(VLOOKUP(A18,Inv!$A$3:'Inv'!$E$2002,2,FALSE),"")</f>
        <v>17500</v>
      </c>
      <c r="C18">
        <f ca="1">IFERROR(VLOOKUP(A18,Inv!$A$3:'Inv'!$E$2002,3,FALSE),"")</f>
        <v>1.1559999999999999</v>
      </c>
      <c r="E18">
        <f ca="1">IFERROR(VLOOKUP(A18,Inv!$A$3:'Inv'!$E$2002,4,FALSE),"")</f>
        <v>2.081</v>
      </c>
      <c r="F18" s="14" t="str">
        <f ca="1">IFERROR(VLOOKUP(A18,Inv!$A$3:'Inv'!$E$2002,5,FALSE),"")</f>
        <v>SQFT</v>
      </c>
      <c r="H18" t="str">
        <f t="shared" ref="H18:H30" si="1">IF($B$46&lt;&gt;0,$B$46,"")</f>
        <v/>
      </c>
      <c r="I18" s="1">
        <f t="shared" ca="1" si="0"/>
        <v>0</v>
      </c>
    </row>
    <row r="19" spans="1:9">
      <c r="A19" t="s">
        <v>218</v>
      </c>
      <c r="B19" s="14" t="str">
        <f ca="1">IFERROR(VLOOKUP(A19,Inv!$A$3:'Inv'!$E$2002,2,FALSE),"")</f>
        <v>17496</v>
      </c>
      <c r="C19">
        <f ca="1">IFERROR(VLOOKUP(A19,Inv!$A$3:'Inv'!$E$2002,3,FALSE),"")</f>
        <v>1.1919999999999999</v>
      </c>
      <c r="E19">
        <f ca="1">IFERROR(VLOOKUP(A19,Inv!$A$3:'Inv'!$E$2002,4,FALSE),"")</f>
        <v>2.1459999999999999</v>
      </c>
      <c r="F19" s="14" t="str">
        <f ca="1">IFERROR(VLOOKUP(A19,Inv!$A$3:'Inv'!$E$2002,5,FALSE),"")</f>
        <v>SQFT</v>
      </c>
      <c r="H19" t="str">
        <f t="shared" si="1"/>
        <v/>
      </c>
      <c r="I19" s="1">
        <f t="shared" ca="1" si="0"/>
        <v>0</v>
      </c>
    </row>
    <row r="20" spans="1:9">
      <c r="A20" t="s">
        <v>219</v>
      </c>
      <c r="B20" s="14" t="str">
        <f ca="1">IFERROR(VLOOKUP(A20,Inv!$A$3:'Inv'!$E$2002,2,FALSE),"")</f>
        <v>18120</v>
      </c>
      <c r="C20">
        <f ca="1">IFERROR(VLOOKUP(A20,Inv!$A$3:'Inv'!$E$2002,3,FALSE),"")</f>
        <v>5.0289999999999999</v>
      </c>
      <c r="E20">
        <f ca="1">IFERROR(VLOOKUP(A20,Inv!$A$3:'Inv'!$E$2002,4,FALSE),"")</f>
        <v>9.0530000000000008</v>
      </c>
      <c r="F20" s="14" t="str">
        <f ca="1">IFERROR(VLOOKUP(A20,Inv!$A$3:'Inv'!$E$2002,5,FALSE),"")</f>
        <v>SQFT</v>
      </c>
      <c r="H20" t="str">
        <f t="shared" si="1"/>
        <v/>
      </c>
      <c r="I20" s="1">
        <f t="shared" ca="1" si="0"/>
        <v>0</v>
      </c>
    </row>
    <row r="21" spans="1:9">
      <c r="A21" t="s">
        <v>220</v>
      </c>
      <c r="B21" s="14" t="str">
        <f ca="1">IFERROR(VLOOKUP(A21,Inv!$A$3:'Inv'!$E$2002,2,FALSE),"")</f>
        <v>16440</v>
      </c>
      <c r="C21">
        <f ca="1">IFERROR(VLOOKUP(A21,Inv!$A$3:'Inv'!$E$2002,3,FALSE),"")</f>
        <v>1.0249999999999999</v>
      </c>
      <c r="E21">
        <f ca="1">IFERROR(VLOOKUP(A21,Inv!$A$3:'Inv'!$E$2002,4,FALSE),"")</f>
        <v>1.845</v>
      </c>
      <c r="F21" s="14" t="str">
        <f ca="1">IFERROR(VLOOKUP(A21,Inv!$A$3:'Inv'!$E$2002,5,FALSE),"")</f>
        <v>SQFT</v>
      </c>
      <c r="H21" t="str">
        <f t="shared" si="1"/>
        <v/>
      </c>
      <c r="I21" s="1">
        <f t="shared" ca="1" si="0"/>
        <v>0</v>
      </c>
    </row>
    <row r="22" spans="1:9">
      <c r="A22" t="s">
        <v>221</v>
      </c>
      <c r="B22" s="14" t="str">
        <f ca="1">IFERROR(VLOOKUP(A22,Inv!$A$3:'Inv'!$E$2002,2,FALSE),"")</f>
        <v>15456</v>
      </c>
      <c r="C22">
        <f ca="1">IFERROR(VLOOKUP(A22,Inv!$A$3:'Inv'!$E$2002,3,FALSE),"")</f>
        <v>1.968</v>
      </c>
      <c r="E22">
        <f ca="1">IFERROR(VLOOKUP(A22,Inv!$A$3:'Inv'!$E$2002,4,FALSE),"")</f>
        <v>3.5430000000000001</v>
      </c>
      <c r="F22" s="14" t="str">
        <f ca="1">IFERROR(VLOOKUP(A22,Inv!$A$3:'Inv'!$E$2002,5,FALSE),"")</f>
        <v>SQFT</v>
      </c>
      <c r="H22" t="str">
        <f t="shared" si="1"/>
        <v/>
      </c>
      <c r="I22" s="1">
        <f t="shared" ca="1" si="0"/>
        <v>0</v>
      </c>
    </row>
    <row r="23" spans="1:9">
      <c r="A23" t="s">
        <v>222</v>
      </c>
      <c r="B23" s="14" t="str">
        <f ca="1">IFERROR(VLOOKUP(A23,Inv!$A$3:'Inv'!$E$2002,2,FALSE),"")</f>
        <v>15460</v>
      </c>
      <c r="C23">
        <f ca="1">IFERROR(VLOOKUP(A23,Inv!$A$3:'Inv'!$E$2002,3,FALSE),"")</f>
        <v>1.4530000000000001</v>
      </c>
      <c r="E23">
        <f ca="1">IFERROR(VLOOKUP(A23,Inv!$A$3:'Inv'!$E$2002,4,FALSE),"")</f>
        <v>2.6160000000000001</v>
      </c>
      <c r="F23" s="14" t="str">
        <f ca="1">IFERROR(VLOOKUP(A23,Inv!$A$3:'Inv'!$E$2002,5,FALSE),"")</f>
        <v>SQFT</v>
      </c>
      <c r="H23" t="str">
        <f t="shared" si="1"/>
        <v/>
      </c>
      <c r="I23" s="1">
        <f t="shared" ca="1" si="0"/>
        <v>0</v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t="str">
        <f t="shared" si="1"/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t="str">
        <f t="shared" si="1"/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t="str">
        <f t="shared" si="1"/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t="str">
        <f t="shared" si="1"/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t="str">
        <f t="shared" si="1"/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t="str">
        <f t="shared" si="1"/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t="str">
        <f t="shared" si="1"/>
        <v/>
      </c>
      <c r="I30" s="1" t="str">
        <f t="shared" ca="1" si="0"/>
        <v/>
      </c>
    </row>
    <row r="31" spans="1:9">
      <c r="A31" s="12" t="s">
        <v>201</v>
      </c>
      <c r="B31" s="10"/>
      <c r="C31" s="10"/>
      <c r="D31" s="11"/>
      <c r="E31" s="11"/>
      <c r="F31" s="10"/>
      <c r="G31" s="10"/>
      <c r="H31" s="10"/>
      <c r="I31" s="11"/>
    </row>
    <row r="32" spans="1:9">
      <c r="A32" s="76" t="s">
        <v>203</v>
      </c>
      <c r="B32" s="77" t="s">
        <v>204</v>
      </c>
      <c r="C32" s="12"/>
      <c r="D32" s="13" t="s">
        <v>223</v>
      </c>
      <c r="E32" s="16" t="s">
        <v>224</v>
      </c>
      <c r="F32" s="10"/>
      <c r="G32" s="17" t="s">
        <v>205</v>
      </c>
      <c r="H32" s="15" t="s">
        <v>6</v>
      </c>
      <c r="I32" s="16" t="s">
        <v>8</v>
      </c>
    </row>
    <row r="33" spans="1:9">
      <c r="A33" s="78">
        <v>2415</v>
      </c>
      <c r="B33" s="71" t="str">
        <f ca="1">IFERROR(VLOOKUP(A33,WC!$A$6:'WC'!$C$30,2,FALSE),"")</f>
        <v>Graphics Cut Weed &amp; Mask Labor</v>
      </c>
      <c r="D33" s="19">
        <f>B46</f>
        <v>0</v>
      </c>
      <c r="E33" s="19">
        <f>B47</f>
        <v>20</v>
      </c>
      <c r="G33" s="1">
        <f>CEILING(D33/E33,RateData!B84)</f>
        <v>0</v>
      </c>
      <c r="H33" s="100">
        <f ca="1">IFERROR(VLOOKUP(A33,WC!$A$6:'WC'!$C$30,3,FALSE),"")</f>
        <v>97</v>
      </c>
      <c r="I33" s="1">
        <f ca="1">IFERROR(G33*H33,"")</f>
        <v>0</v>
      </c>
    </row>
    <row r="34" spans="1:9">
      <c r="A34" s="78"/>
      <c r="B34" s="71" t="str">
        <f ca="1">IFERROR(VLOOKUP(A34,WC!$A$6:'WC'!$C$30,2,FALSE),"")</f>
        <v/>
      </c>
      <c r="F34" s="1"/>
      <c r="G34" s="19"/>
      <c r="H34" s="71" t="str">
        <f ca="1">IFERROR(VLOOKUP(A34,WC!$A$6:'WC'!$C$30,3,FALSE),"")</f>
        <v/>
      </c>
      <c r="I34" s="1" t="str">
        <f t="shared" ref="I34:I44" ca="1" si="2">IFERROR(G34*H34,"")</f>
        <v/>
      </c>
    </row>
    <row r="35" spans="1:9">
      <c r="A35" s="78"/>
      <c r="B35" s="71" t="str">
        <f ca="1">IFERROR(VLOOKUP(A35,WC!$A$6:'WC'!$C$30,2,FALSE),"")</f>
        <v/>
      </c>
      <c r="F35" s="1"/>
      <c r="G35" s="19"/>
      <c r="H35" s="71" t="str">
        <f ca="1">IFERROR(VLOOKUP(A35,WC!$A$6:'WC'!$C$30,3,FALSE),"")</f>
        <v/>
      </c>
      <c r="I35" s="1" t="str">
        <f t="shared" ca="1" si="2"/>
        <v/>
      </c>
    </row>
    <row r="36" spans="1:9">
      <c r="A36" s="78"/>
      <c r="B36" s="71" t="str">
        <f ca="1">IFERROR(VLOOKUP(A36,WC!$A$6:'WC'!$C$30,2,FALSE),"")</f>
        <v/>
      </c>
      <c r="F36" s="1"/>
      <c r="G36" s="19"/>
      <c r="H36" s="71" t="str">
        <f ca="1">IFERROR(VLOOKUP(A36,WC!$A$6:'WC'!$C$30,3,FALSE),"")</f>
        <v/>
      </c>
      <c r="I36" s="1" t="str">
        <f t="shared" ca="1" si="2"/>
        <v/>
      </c>
    </row>
    <row r="37" spans="1:9">
      <c r="A37" s="78"/>
      <c r="B37" s="71" t="str">
        <f ca="1">IFERROR(VLOOKUP(A37,WC!$A$6:'WC'!$C$30,2,FALSE),"")</f>
        <v/>
      </c>
      <c r="F37" s="1"/>
      <c r="G37" s="19"/>
      <c r="H37" s="71" t="str">
        <f ca="1">IFERROR(VLOOKUP(A37,WC!$A$6:'WC'!$C$30,3,FALSE),"")</f>
        <v/>
      </c>
      <c r="I37" s="1" t="str">
        <f t="shared" ca="1" si="2"/>
        <v/>
      </c>
    </row>
    <row r="38" spans="1:9">
      <c r="A38" s="78"/>
      <c r="B38" s="71" t="str">
        <f ca="1">IFERROR(VLOOKUP(A38,WC!$A$6:'WC'!$C$30,2,FALSE),"")</f>
        <v/>
      </c>
      <c r="F38" s="1"/>
      <c r="G38" s="19"/>
      <c r="H38" s="71" t="str">
        <f ca="1">IFERROR(VLOOKUP(A38,WC!$A$6:'WC'!$C$30,3,FALSE),"")</f>
        <v/>
      </c>
      <c r="I38" s="1" t="str">
        <f t="shared" ca="1" si="2"/>
        <v/>
      </c>
    </row>
    <row r="39" spans="1:9">
      <c r="A39" s="78"/>
      <c r="B39" s="71" t="str">
        <f ca="1">IFERROR(VLOOKUP(A39,WC!$A$6:'WC'!$C$30,2,FALSE),"")</f>
        <v/>
      </c>
      <c r="F39" s="1"/>
      <c r="G39" s="19"/>
      <c r="H39" s="71" t="str">
        <f ca="1">IFERROR(VLOOKUP(A39,WC!$A$6:'WC'!$C$30,3,FALSE),"")</f>
        <v/>
      </c>
      <c r="I39" s="1" t="str">
        <f t="shared" ca="1" si="2"/>
        <v/>
      </c>
    </row>
    <row r="40" spans="1:9">
      <c r="A40" s="78"/>
      <c r="B40" s="71" t="str">
        <f ca="1">IFERROR(VLOOKUP(A40,WC!$A$6:'WC'!$C$30,2,FALSE),"")</f>
        <v/>
      </c>
      <c r="F40" s="1"/>
      <c r="G40" s="19"/>
      <c r="H40" s="71" t="str">
        <f ca="1">IFERROR(VLOOKUP(A40,WC!$A$6:'WC'!$C$30,3,FALSE),"")</f>
        <v/>
      </c>
      <c r="I40" s="1" t="str">
        <f t="shared" ca="1" si="2"/>
        <v/>
      </c>
    </row>
    <row r="41" spans="1:9">
      <c r="A41" s="78"/>
      <c r="B41" s="71" t="str">
        <f ca="1">IFERROR(VLOOKUP(A41,WC!$A$6:'WC'!$C$30,2,FALSE),"")</f>
        <v/>
      </c>
      <c r="F41" s="1"/>
      <c r="G41" s="19"/>
      <c r="H41" s="71" t="str">
        <f ca="1">IFERROR(VLOOKUP(A41,WC!$A$6:'WC'!$C$30,3,FALSE),"")</f>
        <v/>
      </c>
      <c r="I41" s="1" t="str">
        <f t="shared" ca="1" si="2"/>
        <v/>
      </c>
    </row>
    <row r="42" spans="1:9">
      <c r="A42" s="78"/>
      <c r="B42" s="71" t="str">
        <f ca="1">IFERROR(VLOOKUP(A42,WC!$A$6:'WC'!$C$30,2,FALSE),"")</f>
        <v/>
      </c>
      <c r="F42" s="1"/>
      <c r="G42" s="19"/>
      <c r="H42" s="71" t="str">
        <f ca="1">IFERROR(VLOOKUP(A42,WC!$A$6:'WC'!$C$30,3,FALSE),"")</f>
        <v/>
      </c>
      <c r="I42" s="1" t="str">
        <f t="shared" ca="1" si="2"/>
        <v/>
      </c>
    </row>
    <row r="43" spans="1:9">
      <c r="A43" s="78"/>
      <c r="B43" s="71" t="str">
        <f ca="1">IFERROR(VLOOKUP(A43,WC!$A$6:'WC'!$C$30,2,FALSE),"")</f>
        <v/>
      </c>
      <c r="F43" s="1"/>
      <c r="G43" s="19"/>
      <c r="H43" s="71" t="str">
        <f ca="1">IFERROR(VLOOKUP(A43,WC!$A$6:'WC'!$C$30,3,FALSE),"")</f>
        <v/>
      </c>
      <c r="I43" s="1" t="str">
        <f t="shared" ca="1" si="2"/>
        <v/>
      </c>
    </row>
    <row r="44" spans="1:9">
      <c r="A44" s="78"/>
      <c r="B44" s="71" t="str">
        <f ca="1">IFERROR(VLOOKUP(A44,WC!$A$6:'WC'!$C$30,2,FALSE),"")</f>
        <v/>
      </c>
      <c r="F44" s="1"/>
      <c r="G44" s="19"/>
      <c r="H44" s="71" t="str">
        <f ca="1">IFERROR(VLOOKUP(A44,WC!$A$6:'WC'!$C$30,3,FALSE),"")</f>
        <v/>
      </c>
      <c r="I44" s="1" t="str">
        <f t="shared" ca="1" si="2"/>
        <v/>
      </c>
    </row>
    <row r="45" spans="1:9">
      <c r="A45" s="25" t="s">
        <v>207</v>
      </c>
      <c r="B45" s="75"/>
      <c r="C45" s="91" t="s">
        <v>225</v>
      </c>
      <c r="D45" s="91"/>
      <c r="E45" s="25"/>
      <c r="F45" s="74"/>
      <c r="G45" s="74"/>
      <c r="H45" s="75"/>
      <c r="I45" s="74"/>
    </row>
    <row r="46" spans="1:9">
      <c r="A46" s="6" t="s">
        <v>226</v>
      </c>
      <c r="B46" s="6">
        <f>CEILING((B7*B8)/144,4)*B6</f>
        <v>0</v>
      </c>
      <c r="C46" s="6" t="s">
        <v>227</v>
      </c>
      <c r="D46" s="6">
        <v>2415</v>
      </c>
      <c r="E46" s="6"/>
      <c r="F46" s="7"/>
      <c r="G46" s="7"/>
      <c r="H46" s="6"/>
      <c r="I46" s="7"/>
    </row>
    <row r="47" spans="1:9">
      <c r="A47" s="6" t="s">
        <v>50</v>
      </c>
      <c r="B47" s="91">
        <f>RateData!B1</f>
        <v>20</v>
      </c>
      <c r="C47" s="6"/>
      <c r="D47" s="6"/>
      <c r="E47" s="6"/>
      <c r="F47" s="72"/>
      <c r="G47" s="6"/>
      <c r="H47" s="6"/>
      <c r="I47" s="7"/>
    </row>
  </sheetData>
  <dataValidations count="1">
    <dataValidation allowBlank="1" showInputMessage="1" showErrorMessage="1" sqref="B17:B30" xr:uid="{26E26F7A-EB14-4322-A38C-607B8218D0A5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71A9D1-E91F-4C67-8A53-CA5E06E273B2}">
          <x14:formula1>
            <xm:f>Inv!$A$2:$A$2002</xm:f>
          </x14:formula1>
          <xm:sqref>A17:A30</xm:sqref>
        </x14:dataValidation>
        <x14:dataValidation type="list" allowBlank="1" showInputMessage="1" showErrorMessage="1" xr:uid="{3FDFF1B5-640B-45C9-AD9D-28AA7E0D19F7}">
          <x14:formula1>
            <xm:f>WC!$A$6:$A$55</xm:f>
          </x14:formula1>
          <xm:sqref>A34:A44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B898-6906-4EFA-A64D-D920BD9047DF}">
  <dimension ref="A1:I48"/>
  <sheetViews>
    <sheetView workbookViewId="0">
      <selection activeCell="H18" sqref="H18"/>
    </sheetView>
  </sheetViews>
  <sheetFormatPr defaultRowHeight="15"/>
  <cols>
    <col min="1" max="1" width="27.5703125" customWidth="1"/>
    <col min="2" max="2" width="16" customWidth="1"/>
    <col min="3" max="3" width="16.5703125" customWidth="1"/>
    <col min="4" max="4" width="14.5703125" customWidth="1"/>
    <col min="5" max="5" width="15" customWidth="1"/>
    <col min="6" max="6" width="22.28515625" customWidth="1"/>
    <col min="7" max="7" width="23.42578125" customWidth="1"/>
    <col min="8" max="8" width="15" customWidth="1"/>
  </cols>
  <sheetData>
    <row r="1" spans="1:9">
      <c r="A1" s="21" t="s">
        <v>228</v>
      </c>
      <c r="B1" s="22"/>
      <c r="C1" s="22"/>
      <c r="D1" s="22"/>
      <c r="E1" s="22"/>
      <c r="F1" s="22"/>
      <c r="G1" s="22"/>
      <c r="H1" s="22"/>
      <c r="I1" s="22"/>
    </row>
    <row r="2" spans="1:9">
      <c r="A2" s="55" t="s">
        <v>188</v>
      </c>
      <c r="B2" s="52" t="str">
        <f>'HEADER INFO'!B2</f>
        <v>J36938</v>
      </c>
      <c r="C2" s="53"/>
      <c r="D2" s="53"/>
      <c r="E2" s="53"/>
      <c r="F2" s="54"/>
      <c r="G2" s="53"/>
      <c r="H2" s="53"/>
      <c r="I2" s="53"/>
    </row>
    <row r="3" spans="1:9">
      <c r="A3" s="53" t="s">
        <v>189</v>
      </c>
      <c r="B3" s="52"/>
      <c r="C3" s="53"/>
      <c r="D3" s="53"/>
      <c r="E3" s="53"/>
      <c r="F3" s="54"/>
      <c r="G3" s="53"/>
      <c r="H3" s="53"/>
      <c r="I3" s="53"/>
    </row>
    <row r="4" spans="1:9">
      <c r="A4" s="53"/>
      <c r="B4" s="53"/>
      <c r="C4" s="53"/>
      <c r="D4" s="53"/>
      <c r="E4" s="53"/>
      <c r="F4" s="54"/>
      <c r="G4" s="53"/>
      <c r="H4" s="53"/>
      <c r="I4" s="53"/>
    </row>
    <row r="5" spans="1:9">
      <c r="A5" s="53"/>
      <c r="B5" s="89" t="s">
        <v>229</v>
      </c>
      <c r="C5" s="53" t="s">
        <v>230</v>
      </c>
      <c r="D5" s="53"/>
      <c r="E5" s="53"/>
      <c r="F5" s="54"/>
      <c r="G5" s="53"/>
      <c r="H5" s="53"/>
      <c r="I5" s="53"/>
    </row>
    <row r="6" spans="1:9">
      <c r="A6" s="53" t="s">
        <v>231</v>
      </c>
      <c r="B6" s="49">
        <v>2</v>
      </c>
      <c r="C6" s="53"/>
      <c r="D6" s="53"/>
      <c r="E6" s="53"/>
      <c r="F6" s="53"/>
      <c r="G6" s="53"/>
      <c r="H6" s="53"/>
      <c r="I6" s="53"/>
    </row>
    <row r="7" spans="1:9">
      <c r="A7" s="53" t="s">
        <v>210</v>
      </c>
      <c r="B7" s="49">
        <v>30</v>
      </c>
      <c r="C7" s="53"/>
      <c r="D7" s="53"/>
      <c r="E7" s="53"/>
      <c r="F7" s="53"/>
      <c r="G7" s="53"/>
      <c r="H7" s="53"/>
      <c r="I7" s="53"/>
    </row>
    <row r="8" spans="1:9">
      <c r="A8" s="53" t="s">
        <v>211</v>
      </c>
      <c r="B8" s="49">
        <v>84</v>
      </c>
      <c r="C8" s="53"/>
      <c r="D8" s="53"/>
      <c r="E8" s="53"/>
      <c r="F8" s="53"/>
      <c r="G8" s="53"/>
      <c r="H8" s="53"/>
      <c r="I8" s="53"/>
    </row>
    <row r="9" spans="1:9">
      <c r="A9" s="50" t="s">
        <v>232</v>
      </c>
      <c r="B9" s="51">
        <f ca="1">SUM(I17:I44)</f>
        <v>426.73599999999999</v>
      </c>
      <c r="C9" s="50"/>
      <c r="D9" s="50"/>
      <c r="E9" s="50"/>
      <c r="F9" s="50"/>
      <c r="G9" s="50"/>
      <c r="H9" s="50"/>
      <c r="I9" s="50"/>
    </row>
    <row r="13" spans="1:9">
      <c r="A13" s="5"/>
    </row>
    <row r="14" spans="1:9">
      <c r="A14" s="12" t="s">
        <v>192</v>
      </c>
      <c r="B14" s="10"/>
      <c r="C14" s="10"/>
      <c r="D14" s="10"/>
      <c r="E14" s="11"/>
      <c r="F14" s="10"/>
      <c r="G14" s="10"/>
      <c r="H14" s="10"/>
      <c r="I14" s="11"/>
    </row>
    <row r="15" spans="1:9">
      <c r="A15" s="3" t="s">
        <v>233</v>
      </c>
      <c r="B15" s="3"/>
      <c r="C15" s="3"/>
      <c r="D15" s="3"/>
      <c r="E15" s="3"/>
      <c r="F15" s="3"/>
      <c r="G15" s="3"/>
      <c r="H15" s="3"/>
      <c r="I15" s="4"/>
    </row>
    <row r="16" spans="1:9">
      <c r="A16" s="12" t="s">
        <v>194</v>
      </c>
      <c r="B16" s="17" t="s">
        <v>195</v>
      </c>
      <c r="C16" s="15" t="s">
        <v>35</v>
      </c>
      <c r="D16" s="12"/>
      <c r="E16" s="12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234</v>
      </c>
      <c r="B17" s="14" t="str">
        <f ca="1">IFERROR(VLOOKUP(A17,Inv!$A$3:'Inv'!$E$2002,2,FALSE),"")</f>
        <v>19120</v>
      </c>
      <c r="C17">
        <f ca="1">IFERROR(VLOOKUP(A17,Inv!$A$3:'Inv'!$E$2002,3,FALSE),"")</f>
        <v>1.25</v>
      </c>
      <c r="E17">
        <f ca="1">IFERROR(VLOOKUP(A17,Inv!$A$3:'Inv'!$E$2002,4,FALSE),"")</f>
        <v>2.25</v>
      </c>
      <c r="F17" s="14" t="str">
        <f ca="1">IFERROR(VLOOKUP(A17,Inv!$A$3:'Inv'!$E$2002,5,FALSE),"")</f>
        <v>SQFT</v>
      </c>
      <c r="G17">
        <v>0</v>
      </c>
      <c r="I17" s="1">
        <f t="shared" ref="I17:I30" ca="1" si="0">IFERROR(E17*G17,"")</f>
        <v>0</v>
      </c>
    </row>
    <row r="18" spans="1:9">
      <c r="A18" t="s">
        <v>221</v>
      </c>
      <c r="B18" s="14" t="str">
        <f ca="1">IFERROR(VLOOKUP(A18,Inv!$A$3:'Inv'!$E$2002,2,FALSE),"")</f>
        <v>15456</v>
      </c>
      <c r="C18">
        <f ca="1">IFERROR(VLOOKUP(A18,Inv!$A$3:'Inv'!$E$2002,3,FALSE),"")</f>
        <v>1.968</v>
      </c>
      <c r="E18">
        <f ca="1">IFERROR(VLOOKUP(A18,Inv!$A$3:'Inv'!$E$2002,4,FALSE),"")</f>
        <v>3.5430000000000001</v>
      </c>
      <c r="F18" s="14" t="str">
        <f ca="1">IFERROR(VLOOKUP(A18,Inv!$A$3:'Inv'!$E$2002,5,FALSE),"")</f>
        <v>SQFT</v>
      </c>
      <c r="G18">
        <v>52</v>
      </c>
      <c r="I18" s="1">
        <f t="shared" ca="1" si="0"/>
        <v>184.23600000000002</v>
      </c>
    </row>
    <row r="19" spans="1:9">
      <c r="A19" t="s">
        <v>222</v>
      </c>
      <c r="B19" s="14" t="str">
        <f ca="1">IFERROR(VLOOKUP(A19,Inv!$A$3:'Inv'!$E$2002,2,FALSE),"")</f>
        <v>15460</v>
      </c>
      <c r="C19">
        <f ca="1">IFERROR(VLOOKUP(A19,Inv!$A$3:'Inv'!$E$2002,3,FALSE),"")</f>
        <v>1.4530000000000001</v>
      </c>
      <c r="E19">
        <f ca="1">IFERROR(VLOOKUP(A19,Inv!$A$3:'Inv'!$E$2002,4,FALSE),"")</f>
        <v>2.6160000000000001</v>
      </c>
      <c r="F19" s="14" t="str">
        <f ca="1">IFERROR(VLOOKUP(A19,Inv!$A$3:'Inv'!$E$2002,5,FALSE),"")</f>
        <v>SQFT</v>
      </c>
      <c r="G19">
        <v>0</v>
      </c>
      <c r="I19" s="1">
        <f t="shared" ca="1" si="0"/>
        <v>0</v>
      </c>
    </row>
    <row r="20" spans="1:9">
      <c r="A20" t="s">
        <v>235</v>
      </c>
      <c r="B20" s="14" t="str">
        <f ca="1">IFERROR(VLOOKUP(A20,Inv!$A$3:'Inv'!$E$2002,2,FALSE),"")</f>
        <v>19095</v>
      </c>
      <c r="C20">
        <f ca="1">IFERROR(VLOOKUP(A20,Inv!$A$3:'Inv'!$E$2002,3,FALSE),"")</f>
        <v>4.548</v>
      </c>
      <c r="E20">
        <f ca="1">IFERROR(VLOOKUP(A20,Inv!$A$3:'Inv'!$E$2002,4,FALSE),"")</f>
        <v>8.1869999999999994</v>
      </c>
      <c r="F20" s="14" t="str">
        <f ca="1">IFERROR(VLOOKUP(A20,Inv!$A$3:'Inv'!$E$2002,5,FALSE),"")</f>
        <v>SQFT</v>
      </c>
      <c r="G20">
        <v>0</v>
      </c>
      <c r="I20" s="1">
        <f t="shared" ca="1" si="0"/>
        <v>0</v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0"/>
      <c r="E31" s="11"/>
      <c r="F31" s="10"/>
      <c r="G31" s="10"/>
      <c r="H31" s="10"/>
      <c r="I31" s="11"/>
    </row>
    <row r="32" spans="1:9">
      <c r="A32" s="76" t="s">
        <v>203</v>
      </c>
      <c r="B32" s="12" t="s">
        <v>204</v>
      </c>
      <c r="C32" s="12"/>
      <c r="D32" s="12"/>
      <c r="E32" s="13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2416</v>
      </c>
      <c r="B33" t="str">
        <f ca="1">IFERROR(VLOOKUP(A33,WC!$A$6:'WC'!$C$30,2,FALSE),"")</f>
        <v>Graphics Application Labor</v>
      </c>
      <c r="E33" s="19">
        <f>B46</f>
        <v>35</v>
      </c>
      <c r="F33" s="19">
        <f>IF(B5&lt;&gt;"Flat",B48,B47)</f>
        <v>15</v>
      </c>
      <c r="G33" s="1">
        <f>CEILING(E33/F33,RateData!B84)</f>
        <v>2.5</v>
      </c>
      <c r="H33" s="1">
        <f ca="1">IFERROR(VLOOKUP(A33,WC!$A$6:'WC'!$C$30,3,FALSE),"")</f>
        <v>97</v>
      </c>
      <c r="I33" s="1">
        <f ca="1">IFERROR(G33*H33,"")</f>
        <v>242.5</v>
      </c>
    </row>
    <row r="34" spans="1:9">
      <c r="A34" s="78"/>
      <c r="B34" t="str">
        <f ca="1">IFERROR(VLOOKUP(A34,WC!$A$6:'WC'!$C$30,2,FALSE),"")</f>
        <v/>
      </c>
      <c r="G34" s="19"/>
      <c r="H34" t="str">
        <f ca="1">IFERROR(VLOOKUP(A34,WC!$A$6:'WC'!$C$30,3,FALSE),"")</f>
        <v/>
      </c>
      <c r="I34" t="str">
        <f t="shared" ref="I34:I44" ca="1" si="1">IFERROR(G34*H34,"")</f>
        <v/>
      </c>
    </row>
    <row r="35" spans="1:9">
      <c r="A35" s="78"/>
      <c r="B35" t="str">
        <f ca="1">IFERROR(VLOOKUP(A35,WC!$A$6:'WC'!$C$30,2,FALSE),"")</f>
        <v/>
      </c>
      <c r="G35" s="19"/>
      <c r="H35" t="str">
        <f ca="1">IFERROR(VLOOKUP(A35,WC!$A$6:'WC'!$C$30,3,FALSE),"")</f>
        <v/>
      </c>
      <c r="I35" t="str">
        <f t="shared" ca="1" si="1"/>
        <v/>
      </c>
    </row>
    <row r="36" spans="1:9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t="str">
        <f t="shared" ca="1" si="1"/>
        <v/>
      </c>
    </row>
    <row r="37" spans="1:9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t="str">
        <f t="shared" ca="1" si="1"/>
        <v/>
      </c>
    </row>
    <row r="38" spans="1:9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t="str">
        <f t="shared" ca="1" si="1"/>
        <v/>
      </c>
    </row>
    <row r="39" spans="1:9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t="str">
        <f t="shared" ca="1" si="1"/>
        <v/>
      </c>
    </row>
    <row r="40" spans="1:9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t="str">
        <f t="shared" ca="1" si="1"/>
        <v/>
      </c>
    </row>
    <row r="45" spans="1:9">
      <c r="A45" s="25" t="s">
        <v>207</v>
      </c>
      <c r="B45" s="25"/>
      <c r="C45" s="25"/>
      <c r="D45" s="91" t="s">
        <v>225</v>
      </c>
      <c r="E45" s="91"/>
      <c r="F45" s="25"/>
      <c r="G45" s="25"/>
      <c r="H45" s="25"/>
      <c r="I45" s="25"/>
    </row>
    <row r="46" spans="1:9">
      <c r="A46" s="6" t="s">
        <v>237</v>
      </c>
      <c r="B46" s="6">
        <f>(B7*B8/144)*B6</f>
        <v>35</v>
      </c>
      <c r="C46" s="6" t="s">
        <v>227</v>
      </c>
      <c r="D46" s="6">
        <v>2416</v>
      </c>
      <c r="E46" s="6"/>
      <c r="F46" s="6" t="s">
        <v>238</v>
      </c>
      <c r="G46" s="6"/>
      <c r="H46" s="6"/>
      <c r="I46" s="6"/>
    </row>
    <row r="47" spans="1:9">
      <c r="A47" s="6" t="s">
        <v>51</v>
      </c>
      <c r="B47" s="91">
        <f>RateData!B2</f>
        <v>32</v>
      </c>
      <c r="C47" s="6"/>
      <c r="D47" s="6"/>
      <c r="E47" s="6"/>
      <c r="F47" s="6" t="s">
        <v>229</v>
      </c>
      <c r="G47" s="6"/>
      <c r="H47" s="6"/>
      <c r="I47" s="6"/>
    </row>
    <row r="48" spans="1:9">
      <c r="A48" s="6" t="s">
        <v>52</v>
      </c>
      <c r="B48" s="91">
        <f>RateData!B3</f>
        <v>15</v>
      </c>
      <c r="C48" s="6"/>
      <c r="D48" s="6"/>
      <c r="E48" s="6"/>
      <c r="F48" s="6"/>
      <c r="G48" s="6"/>
      <c r="H48" s="6"/>
      <c r="I48" s="6"/>
    </row>
  </sheetData>
  <dataValidations count="2">
    <dataValidation allowBlank="1" showInputMessage="1" showErrorMessage="1" sqref="B17:B30" xr:uid="{FC6B4D61-991F-4405-96DB-DB17DAFE7E7D}"/>
    <dataValidation type="list" allowBlank="1" showInputMessage="1" showErrorMessage="1" sqref="B5" xr:uid="{25956665-ECDC-4436-BA40-2F1487AD320F}">
      <formula1>$F$46:$F$47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85555A-8B3C-4E64-9E41-D4DF7E48C737}">
          <x14:formula1>
            <xm:f>Inv!$A$2:$A$2002</xm:f>
          </x14:formula1>
          <xm:sqref>A17:A30</xm:sqref>
        </x14:dataValidation>
        <x14:dataValidation type="list" allowBlank="1" showInputMessage="1" showErrorMessage="1" xr:uid="{130AF628-6834-4ABE-A04E-CF6561F43342}">
          <x14:formula1>
            <xm:f>WC!$A$6:$A$55</xm:f>
          </x14:formula1>
          <xm:sqref>A34:A44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0609-95C5-41C3-AFA0-5CCD0DFF982D}">
  <dimension ref="A1:I48"/>
  <sheetViews>
    <sheetView workbookViewId="0">
      <selection activeCell="G17" sqref="G17"/>
    </sheetView>
  </sheetViews>
  <sheetFormatPr defaultRowHeight="15"/>
  <cols>
    <col min="1" max="1" width="27.5703125" customWidth="1"/>
    <col min="2" max="2" width="16" customWidth="1"/>
    <col min="3" max="3" width="16.5703125" customWidth="1"/>
    <col min="4" max="4" width="14.5703125" customWidth="1"/>
    <col min="5" max="5" width="15" customWidth="1"/>
    <col min="6" max="6" width="22.28515625" customWidth="1"/>
    <col min="7" max="7" width="23.42578125" customWidth="1"/>
    <col min="8" max="8" width="15" customWidth="1"/>
  </cols>
  <sheetData>
    <row r="1" spans="1:9">
      <c r="A1" s="21" t="s">
        <v>228</v>
      </c>
      <c r="B1" s="22"/>
      <c r="C1" s="22"/>
      <c r="D1" s="22"/>
      <c r="E1" s="22"/>
      <c r="F1" s="22"/>
      <c r="G1" s="22"/>
      <c r="H1" s="22"/>
      <c r="I1" s="22"/>
    </row>
    <row r="2" spans="1:9">
      <c r="A2" s="55" t="s">
        <v>188</v>
      </c>
      <c r="B2" s="52"/>
      <c r="C2" s="53"/>
      <c r="D2" s="53"/>
      <c r="E2" s="53"/>
      <c r="F2" s="54"/>
      <c r="G2" s="53"/>
      <c r="H2" s="53"/>
      <c r="I2" s="53"/>
    </row>
    <row r="3" spans="1:9">
      <c r="A3" s="53" t="s">
        <v>189</v>
      </c>
      <c r="B3" s="52"/>
      <c r="C3" s="53"/>
      <c r="D3" s="53"/>
      <c r="E3" s="53"/>
      <c r="F3" s="54"/>
      <c r="G3" s="53"/>
      <c r="H3" s="53"/>
      <c r="I3" s="53"/>
    </row>
    <row r="4" spans="1:9">
      <c r="A4" s="53"/>
      <c r="B4" s="53"/>
      <c r="C4" s="53"/>
      <c r="D4" s="53"/>
      <c r="E4" s="53"/>
      <c r="F4" s="54"/>
      <c r="G4" s="53"/>
      <c r="H4" s="53"/>
      <c r="I4" s="53"/>
    </row>
    <row r="5" spans="1:9">
      <c r="A5" s="53"/>
      <c r="B5" s="89" t="s">
        <v>238</v>
      </c>
      <c r="C5" s="53" t="s">
        <v>230</v>
      </c>
      <c r="D5" s="53"/>
      <c r="E5" s="53"/>
      <c r="F5" s="54"/>
      <c r="G5" s="53"/>
      <c r="H5" s="53"/>
      <c r="I5" s="53"/>
    </row>
    <row r="6" spans="1:9">
      <c r="A6" s="53" t="s">
        <v>231</v>
      </c>
      <c r="B6" s="49">
        <v>2</v>
      </c>
      <c r="C6" s="53"/>
      <c r="D6" s="53"/>
      <c r="E6" s="53"/>
      <c r="F6" s="53"/>
      <c r="G6" s="53"/>
      <c r="H6" s="53"/>
      <c r="I6" s="53"/>
    </row>
    <row r="7" spans="1:9">
      <c r="A7" s="53" t="s">
        <v>210</v>
      </c>
      <c r="B7" s="49">
        <v>30</v>
      </c>
      <c r="C7" s="53"/>
      <c r="D7" s="53"/>
      <c r="E7" s="53"/>
      <c r="F7" s="53"/>
      <c r="G7" s="53"/>
      <c r="H7" s="53"/>
      <c r="I7" s="53"/>
    </row>
    <row r="8" spans="1:9">
      <c r="A8" s="53" t="s">
        <v>211</v>
      </c>
      <c r="B8" s="49">
        <v>84</v>
      </c>
      <c r="C8" s="53"/>
      <c r="D8" s="53"/>
      <c r="E8" s="53"/>
      <c r="F8" s="53"/>
      <c r="G8" s="53"/>
      <c r="H8" s="53"/>
      <c r="I8" s="53"/>
    </row>
    <row r="9" spans="1:9" ht="15.75" thickBot="1">
      <c r="A9" s="50" t="s">
        <v>232</v>
      </c>
      <c r="B9" s="51">
        <f ca="1">SUM(I17:I44)</f>
        <v>238.25</v>
      </c>
      <c r="C9" s="50"/>
      <c r="D9" s="50"/>
      <c r="E9" s="50"/>
      <c r="F9" s="50"/>
      <c r="G9" s="50"/>
      <c r="H9" s="50"/>
      <c r="I9" s="50"/>
    </row>
    <row r="13" spans="1:9">
      <c r="A13" s="5"/>
    </row>
    <row r="14" spans="1:9">
      <c r="A14" s="12" t="s">
        <v>192</v>
      </c>
      <c r="B14" s="10"/>
      <c r="C14" s="10"/>
      <c r="D14" s="10"/>
      <c r="E14" s="11"/>
      <c r="F14" s="10"/>
      <c r="G14" s="10"/>
      <c r="H14" s="10"/>
      <c r="I14" s="11"/>
    </row>
    <row r="15" spans="1:9">
      <c r="A15" s="3" t="s">
        <v>233</v>
      </c>
      <c r="B15" s="3"/>
      <c r="C15" s="3"/>
      <c r="D15" s="3"/>
      <c r="E15" s="3"/>
      <c r="F15" s="3"/>
      <c r="G15" s="3"/>
      <c r="H15" s="3"/>
      <c r="I15" s="4"/>
    </row>
    <row r="16" spans="1:9">
      <c r="A16" s="12" t="s">
        <v>194</v>
      </c>
      <c r="B16" s="17" t="s">
        <v>195</v>
      </c>
      <c r="C16" s="15" t="s">
        <v>35</v>
      </c>
      <c r="D16" s="12"/>
      <c r="E16" s="12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234</v>
      </c>
      <c r="B17" s="14" t="str">
        <f ca="1">IFERROR(VLOOKUP(A17,Inv!$A$3:'Inv'!$E$2002,2,FALSE),"")</f>
        <v>19120</v>
      </c>
      <c r="C17">
        <f ca="1">IFERROR(VLOOKUP(A17,Inv!$A$3:'Inv'!$E$2002,3,FALSE),"")</f>
        <v>1.25</v>
      </c>
      <c r="E17">
        <f ca="1">IFERROR(VLOOKUP(A17,Inv!$A$3:'Inv'!$E$2002,4,FALSE),"")</f>
        <v>2.25</v>
      </c>
      <c r="F17" s="14" t="str">
        <f ca="1">IFERROR(VLOOKUP(A17,Inv!$A$3:'Inv'!$E$2002,5,FALSE),"")</f>
        <v>SQFT</v>
      </c>
      <c r="G17">
        <v>52</v>
      </c>
      <c r="I17" s="1">
        <f t="shared" ref="I17:I30" ca="1" si="0">IFERROR(E17*G17,"")</f>
        <v>117</v>
      </c>
    </row>
    <row r="18" spans="1:9">
      <c r="A18" t="s">
        <v>221</v>
      </c>
      <c r="B18" s="14" t="str">
        <f ca="1">IFERROR(VLOOKUP(A18,Inv!$A$3:'Inv'!$E$2002,2,FALSE),"")</f>
        <v>15456</v>
      </c>
      <c r="C18">
        <f ca="1">IFERROR(VLOOKUP(A18,Inv!$A$3:'Inv'!$E$2002,3,FALSE),"")</f>
        <v>1.968</v>
      </c>
      <c r="E18">
        <f ca="1">IFERROR(VLOOKUP(A18,Inv!$A$3:'Inv'!$E$2002,4,FALSE),"")</f>
        <v>3.5430000000000001</v>
      </c>
      <c r="F18" s="14" t="str">
        <f ca="1">IFERROR(VLOOKUP(A18,Inv!$A$3:'Inv'!$E$2002,5,FALSE),"")</f>
        <v>SQFT</v>
      </c>
      <c r="G18">
        <v>0</v>
      </c>
      <c r="I18" s="1">
        <f t="shared" ca="1" si="0"/>
        <v>0</v>
      </c>
    </row>
    <row r="19" spans="1:9">
      <c r="A19" t="s">
        <v>222</v>
      </c>
      <c r="B19" s="14" t="str">
        <f ca="1">IFERROR(VLOOKUP(A19,Inv!$A$3:'Inv'!$E$2002,2,FALSE),"")</f>
        <v>15460</v>
      </c>
      <c r="C19">
        <f ca="1">IFERROR(VLOOKUP(A19,Inv!$A$3:'Inv'!$E$2002,3,FALSE),"")</f>
        <v>1.4530000000000001</v>
      </c>
      <c r="E19">
        <f ca="1">IFERROR(VLOOKUP(A19,Inv!$A$3:'Inv'!$E$2002,4,FALSE),"")</f>
        <v>2.6160000000000001</v>
      </c>
      <c r="F19" s="14" t="str">
        <f ca="1">IFERROR(VLOOKUP(A19,Inv!$A$3:'Inv'!$E$2002,5,FALSE),"")</f>
        <v>SQFT</v>
      </c>
      <c r="G19">
        <v>0</v>
      </c>
      <c r="I19" s="1">
        <f t="shared" ca="1" si="0"/>
        <v>0</v>
      </c>
    </row>
    <row r="20" spans="1:9">
      <c r="A20" t="s">
        <v>235</v>
      </c>
      <c r="B20" s="14" t="str">
        <f ca="1">IFERROR(VLOOKUP(A20,Inv!$A$3:'Inv'!$E$2002,2,FALSE),"")</f>
        <v>19095</v>
      </c>
      <c r="C20">
        <f ca="1">IFERROR(VLOOKUP(A20,Inv!$A$3:'Inv'!$E$2002,3,FALSE),"")</f>
        <v>4.548</v>
      </c>
      <c r="E20">
        <f ca="1">IFERROR(VLOOKUP(A20,Inv!$A$3:'Inv'!$E$2002,4,FALSE),"")</f>
        <v>8.1869999999999994</v>
      </c>
      <c r="F20" s="14" t="str">
        <f ca="1">IFERROR(VLOOKUP(A20,Inv!$A$3:'Inv'!$E$2002,5,FALSE),"")</f>
        <v>SQFT</v>
      </c>
      <c r="G20">
        <v>0</v>
      </c>
      <c r="I20" s="1">
        <f t="shared" ca="1" si="0"/>
        <v>0</v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G21">
        <v>0</v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0"/>
      <c r="E31" s="11"/>
      <c r="F31" s="10"/>
      <c r="G31" s="10"/>
      <c r="H31" s="10"/>
      <c r="I31" s="11"/>
    </row>
    <row r="32" spans="1:9">
      <c r="A32" s="76" t="s">
        <v>203</v>
      </c>
      <c r="B32" s="12" t="s">
        <v>204</v>
      </c>
      <c r="C32" s="12"/>
      <c r="D32" s="12"/>
      <c r="E32" s="13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2416</v>
      </c>
      <c r="B33" t="str">
        <f ca="1">IFERROR(VLOOKUP(A33,WC!$A$6:'WC'!$C$30,2,FALSE),"")</f>
        <v>Graphics Application Labor</v>
      </c>
      <c r="E33" s="19">
        <f>B46</f>
        <v>35</v>
      </c>
      <c r="F33" s="19">
        <f>IF(B5&lt;&gt;"Flat",B48,B47)</f>
        <v>32</v>
      </c>
      <c r="G33" s="1">
        <f>CEILING(E33/F33,RateData!B84)</f>
        <v>1.25</v>
      </c>
      <c r="H33" s="1">
        <f ca="1">IFERROR(VLOOKUP(A33,WC!$A$6:'WC'!$C$30,3,FALSE),"")</f>
        <v>97</v>
      </c>
      <c r="I33" s="1">
        <f ca="1">IFERROR(G33*H33,"")</f>
        <v>121.25</v>
      </c>
    </row>
    <row r="34" spans="1:9">
      <c r="A34" s="78"/>
      <c r="B34" t="str">
        <f ca="1">IFERROR(VLOOKUP(A34,WC!$A$6:'WC'!$C$30,2,FALSE),"")</f>
        <v/>
      </c>
      <c r="G34" s="19"/>
      <c r="H34" t="str">
        <f ca="1">IFERROR(VLOOKUP(A34,WC!$A$6:'WC'!$C$30,3,FALSE),"")</f>
        <v/>
      </c>
      <c r="I34" t="str">
        <f t="shared" ref="I34:I44" ca="1" si="1">IFERROR(G34*H34,"")</f>
        <v/>
      </c>
    </row>
    <row r="35" spans="1:9">
      <c r="A35" s="78"/>
      <c r="B35" t="str">
        <f ca="1">IFERROR(VLOOKUP(A35,WC!$A$6:'WC'!$C$30,2,FALSE),"")</f>
        <v/>
      </c>
      <c r="G35" s="19"/>
      <c r="H35" t="str">
        <f ca="1">IFERROR(VLOOKUP(A35,WC!$A$6:'WC'!$C$30,3,FALSE),"")</f>
        <v/>
      </c>
      <c r="I35" t="str">
        <f t="shared" ca="1" si="1"/>
        <v/>
      </c>
    </row>
    <row r="36" spans="1:9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t="str">
        <f t="shared" ca="1" si="1"/>
        <v/>
      </c>
    </row>
    <row r="37" spans="1:9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t="str">
        <f t="shared" ca="1" si="1"/>
        <v/>
      </c>
    </row>
    <row r="38" spans="1:9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t="str">
        <f t="shared" ca="1" si="1"/>
        <v/>
      </c>
    </row>
    <row r="39" spans="1:9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t="str">
        <f t="shared" ca="1" si="1"/>
        <v/>
      </c>
    </row>
    <row r="40" spans="1:9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t="str">
        <f t="shared" ca="1" si="1"/>
        <v/>
      </c>
    </row>
    <row r="45" spans="1:9">
      <c r="A45" s="25" t="s">
        <v>207</v>
      </c>
      <c r="B45" s="25"/>
      <c r="C45" s="25"/>
      <c r="D45" s="91" t="s">
        <v>225</v>
      </c>
      <c r="E45" s="91"/>
      <c r="F45" s="25"/>
      <c r="G45" s="25"/>
      <c r="H45" s="25"/>
      <c r="I45" s="25"/>
    </row>
    <row r="46" spans="1:9">
      <c r="A46" s="6" t="s">
        <v>237</v>
      </c>
      <c r="B46" s="6">
        <f>(B7*B8/144)*B6</f>
        <v>35</v>
      </c>
      <c r="C46" s="6" t="s">
        <v>227</v>
      </c>
      <c r="D46" s="6">
        <v>2416</v>
      </c>
      <c r="E46" s="6"/>
      <c r="F46" s="6" t="s">
        <v>238</v>
      </c>
      <c r="G46" s="6"/>
      <c r="H46" s="6"/>
      <c r="I46" s="6"/>
    </row>
    <row r="47" spans="1:9">
      <c r="A47" s="6" t="s">
        <v>51</v>
      </c>
      <c r="B47" s="91">
        <f>RateData!B2</f>
        <v>32</v>
      </c>
      <c r="C47" s="6"/>
      <c r="D47" s="6"/>
      <c r="E47" s="6"/>
      <c r="F47" s="6" t="s">
        <v>229</v>
      </c>
      <c r="G47" s="6"/>
      <c r="H47" s="6"/>
      <c r="I47" s="6"/>
    </row>
    <row r="48" spans="1:9">
      <c r="A48" s="6" t="s">
        <v>52</v>
      </c>
      <c r="B48" s="91">
        <f>RateData!B3</f>
        <v>15</v>
      </c>
      <c r="C48" s="6"/>
      <c r="D48" s="6"/>
      <c r="E48" s="6"/>
      <c r="F48" s="6"/>
      <c r="G48" s="6"/>
      <c r="H48" s="6"/>
      <c r="I48" s="6"/>
    </row>
  </sheetData>
  <dataValidations count="2">
    <dataValidation allowBlank="1" showInputMessage="1" showErrorMessage="1" sqref="B17:B30" xr:uid="{23F78C83-C647-4DFD-A168-FEA9874E2D99}"/>
    <dataValidation type="list" allowBlank="1" showInputMessage="1" showErrorMessage="1" sqref="B5" xr:uid="{3F994AC2-6512-40AE-B678-3E33D59D7777}">
      <formula1>$F$46:$F$47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E9D0BB-3C58-4206-9239-D18AD9907D9C}">
          <x14:formula1>
            <xm:f>WC!$A$6:$A$55</xm:f>
          </x14:formula1>
          <xm:sqref>A34:A44</xm:sqref>
        </x14:dataValidation>
        <x14:dataValidation type="list" allowBlank="1" showInputMessage="1" showErrorMessage="1" xr:uid="{5E32F683-F696-4698-9A59-E934286C4EAE}">
          <x14:formula1>
            <xm:f>Inv!$A$2:$A$2002</xm:f>
          </x14:formula1>
          <xm:sqref>A17:A30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0D37-9EAA-40E0-8A14-3E5B3E02F346}">
  <sheetPr codeName="Sheet5"/>
  <dimension ref="A1:M63"/>
  <sheetViews>
    <sheetView workbookViewId="0">
      <selection activeCell="B2" sqref="B2"/>
    </sheetView>
  </sheetViews>
  <sheetFormatPr defaultRowHeight="15"/>
  <cols>
    <col min="1" max="1" width="29.42578125" customWidth="1"/>
    <col min="2" max="2" width="21" customWidth="1"/>
    <col min="3" max="3" width="12.140625" customWidth="1"/>
    <col min="4" max="4" width="16.85546875" customWidth="1"/>
    <col min="5" max="5" width="14.85546875" customWidth="1"/>
    <col min="6" max="6" width="12.85546875" customWidth="1"/>
    <col min="7" max="7" width="15.7109375" customWidth="1"/>
    <col min="8" max="8" width="11.5703125" style="1" customWidth="1"/>
    <col min="9" max="9" width="13.85546875" customWidth="1"/>
    <col min="13" max="13" width="9.140625" style="1"/>
  </cols>
  <sheetData>
    <row r="1" spans="1:11">
      <c r="A1" s="21" t="s">
        <v>239</v>
      </c>
      <c r="B1" s="22"/>
      <c r="C1" s="22"/>
      <c r="D1" s="22"/>
      <c r="E1" s="22"/>
      <c r="F1" s="22"/>
      <c r="G1" s="22"/>
      <c r="H1" s="23"/>
      <c r="I1" s="22"/>
    </row>
    <row r="2" spans="1:11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93" t="s">
        <v>240</v>
      </c>
      <c r="C4" s="53" t="s">
        <v>241</v>
      </c>
      <c r="D4" s="54"/>
      <c r="E4" s="53"/>
      <c r="F4" s="53"/>
      <c r="G4" s="53"/>
      <c r="H4" s="53"/>
      <c r="I4" s="53"/>
      <c r="K4" s="1"/>
    </row>
    <row r="5" spans="1:11">
      <c r="A5" s="53"/>
      <c r="B5" s="89">
        <v>0</v>
      </c>
      <c r="C5" s="53" t="s">
        <v>242</v>
      </c>
      <c r="D5" s="53"/>
      <c r="E5" s="53"/>
      <c r="F5" s="53"/>
      <c r="G5" s="53"/>
      <c r="H5" s="53"/>
      <c r="I5" s="53"/>
      <c r="K5" s="1"/>
    </row>
    <row r="6" spans="1:11">
      <c r="A6" s="53" t="s">
        <v>243</v>
      </c>
      <c r="B6" s="56">
        <v>1</v>
      </c>
      <c r="C6" s="53"/>
      <c r="D6" s="53"/>
      <c r="E6" s="53"/>
      <c r="F6" s="53"/>
      <c r="G6" s="53"/>
      <c r="H6" s="54"/>
      <c r="I6" s="53"/>
    </row>
    <row r="7" spans="1:11">
      <c r="A7" s="53" t="s">
        <v>210</v>
      </c>
      <c r="B7" s="49">
        <v>0</v>
      </c>
      <c r="C7" s="53"/>
      <c r="D7" s="53"/>
      <c r="E7" s="53"/>
      <c r="F7" s="53"/>
      <c r="G7" s="53"/>
      <c r="H7" s="54"/>
      <c r="I7" s="53"/>
    </row>
    <row r="8" spans="1:11">
      <c r="A8" s="53" t="s">
        <v>211</v>
      </c>
      <c r="B8" s="49">
        <v>0</v>
      </c>
      <c r="C8" s="53"/>
      <c r="D8" s="53"/>
      <c r="E8" s="53"/>
      <c r="F8" s="53"/>
      <c r="G8" s="53"/>
      <c r="H8" s="54"/>
      <c r="I8" s="53"/>
    </row>
    <row r="9" spans="1:11">
      <c r="A9" s="53" t="s">
        <v>244</v>
      </c>
      <c r="B9" s="49">
        <v>2</v>
      </c>
      <c r="C9" s="53"/>
      <c r="D9" s="53"/>
      <c r="E9" s="53"/>
      <c r="F9" s="53"/>
      <c r="G9" s="53"/>
      <c r="H9" s="54"/>
      <c r="I9" s="53"/>
    </row>
    <row r="10" spans="1:11">
      <c r="A10" s="50" t="s">
        <v>232</v>
      </c>
      <c r="B10" s="51">
        <f ca="1">SUM(I17:I44)</f>
        <v>0</v>
      </c>
      <c r="C10" s="50"/>
      <c r="D10" s="50"/>
      <c r="E10" s="50"/>
      <c r="F10" s="50"/>
      <c r="G10" s="50"/>
      <c r="H10" s="51"/>
      <c r="I10" s="50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245</v>
      </c>
      <c r="B17" s="14" t="str">
        <f ca="1">IFERROR(VLOOKUP(A17,Inv!$A$3:'Inv'!$E$2002,2,FALSE),"")</f>
        <v>24055</v>
      </c>
      <c r="C17">
        <f ca="1">IFERROR(VLOOKUP(A17,Inv!$A$3:'Inv'!$E$2002,3,FALSE),"")</f>
        <v>4.1870000000000003</v>
      </c>
      <c r="E17">
        <f ca="1">IFERROR(VLOOKUP(A17,Inv!$A$3:'Inv'!$E$2002,4,FALSE),"")</f>
        <v>7.5369999999999999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</row>
    <row r="18" spans="1:9">
      <c r="A18" t="s">
        <v>246</v>
      </c>
      <c r="B18" s="14" t="str">
        <f ca="1">IFERROR(VLOOKUP(A18,Inv!$A$3:'Inv'!$E$2002,2,FALSE),"")</f>
        <v>20040</v>
      </c>
      <c r="C18">
        <f ca="1">IFERROR(VLOOKUP(A18,Inv!$A$3:'Inv'!$E$2002,3,FALSE),"")</f>
        <v>2.5819999999999999</v>
      </c>
      <c r="E18">
        <f ca="1">IFERROR(VLOOKUP(A18,Inv!$A$3:'Inv'!$E$2002,4,FALSE),"")</f>
        <v>4.6479999999999997</v>
      </c>
      <c r="F18" s="14" t="str">
        <f ca="1">IFERROR(VLOOKUP(A18,Inv!$A$3:'Inv'!$E$2002,5,FALSE),"")</f>
        <v>FT</v>
      </c>
      <c r="G18" s="19">
        <f>CEILING(B51,10)</f>
        <v>0</v>
      </c>
      <c r="I18" s="1">
        <f t="shared" ca="1" si="0"/>
        <v>0</v>
      </c>
    </row>
    <row r="19" spans="1:9">
      <c r="A19" t="s">
        <v>199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CEILING(B51,10)</f>
        <v>0</v>
      </c>
      <c r="I19" s="1">
        <f t="shared" ca="1" si="0"/>
        <v>0</v>
      </c>
    </row>
    <row r="20" spans="1:9">
      <c r="A20" t="s">
        <v>198</v>
      </c>
      <c r="B20" s="14" t="str">
        <f ca="1">IFERROR(VLOOKUP(A20,Inv!$A$3:'Inv'!$E$2002,2,FALSE),"")</f>
        <v>EST PAINT - CUSTOM</v>
      </c>
      <c r="C20">
        <f ca="1">IFERROR(VLOOKUP(A20,Inv!$A$3:'Inv'!$E$2002,3,FALSE),"")</f>
        <v>2.8559999999999999E-2</v>
      </c>
      <c r="E20">
        <f ca="1">IFERROR(VLOOKUP(A20,Inv!$A$3:'Inv'!$E$2002,4,FALSE),"")</f>
        <v>5.0999999999999997E-2</v>
      </c>
      <c r="F20" s="14" t="str">
        <f ca="1">IFERROR(VLOOKUP(A20,Inv!$A$3:'Inv'!$E$2002,5,FALSE),"")</f>
        <v>GM</v>
      </c>
      <c r="G20" s="19">
        <f>IF(B46&lt;&gt;0,MAX(1471,(B53*B50)+E47),0)</f>
        <v>0</v>
      </c>
      <c r="I20" s="1">
        <f t="shared" ca="1" si="0"/>
        <v>0</v>
      </c>
    </row>
    <row r="21" spans="1:9">
      <c r="A21" t="s">
        <v>200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 &lt;&gt; 0,MAX(13,B46),0)</f>
        <v>0</v>
      </c>
      <c r="I21" s="1">
        <f t="shared" ca="1" si="0"/>
        <v>0</v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VLOOKUP(E33,A57:B61,2,TRUE)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2110</v>
      </c>
      <c r="B34" t="str">
        <f ca="1">IFERROR(VLOOKUP(A34,WC!$A$6:'WC'!$C$30,2,FALSE),"")</f>
        <v>Paint Prep Labor</v>
      </c>
      <c r="E34" s="19">
        <f>B53</f>
        <v>0</v>
      </c>
      <c r="F34" s="19">
        <f>B48</f>
        <v>43.75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2112</v>
      </c>
      <c r="B35" t="str">
        <f ca="1">IFERROR(VLOOKUP(A35,WC!$A$6:'WC'!$C$30,2,FALSE),"")</f>
        <v>Paint Cabinet &amp; Letters Labor</v>
      </c>
      <c r="E35" s="19">
        <f>B53</f>
        <v>0</v>
      </c>
      <c r="F35" s="19">
        <f>B49</f>
        <v>28.5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2110</v>
      </c>
      <c r="B36" t="str">
        <f ca="1">IFERROR(VLOOKUP(A36,WC!$A$6:'WC'!$C$30,2,FALSE),"")</f>
        <v>Paint Prep Labor</v>
      </c>
      <c r="D36" t="s">
        <v>247</v>
      </c>
      <c r="E36" s="19"/>
      <c r="F36" s="19"/>
      <c r="G36" s="1">
        <f>IF(B53&lt;&gt;0,B5,0)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2011</v>
      </c>
      <c r="B37" t="str">
        <f ca="1">IFERROR(VLOOKUP(A37,WC!$A$6:'WC'!$C$30,2,FALSE),"")</f>
        <v>Cabinet Metal Labor</v>
      </c>
      <c r="D37" t="s">
        <v>248</v>
      </c>
      <c r="E37" s="19"/>
      <c r="F37" s="19"/>
      <c r="G37" s="1">
        <f>IF(B4="Radius/Angle",G33*H53,0)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/>
      <c r="B38" t="str">
        <f ca="1">IFERROR(VLOOKUP(A38,WC!$A$6:'WC'!$C$30,2,FALSE),"")</f>
        <v/>
      </c>
      <c r="F38" s="19"/>
      <c r="G38" s="19"/>
      <c r="H38" s="1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G39" s="19"/>
      <c r="H39" s="1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G40" s="19"/>
      <c r="H40" s="1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9"/>
      <c r="H41" s="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9"/>
      <c r="H42" s="1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9"/>
      <c r="H43" s="1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9"/>
      <c r="H44" s="1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5"/>
      <c r="F45" s="25"/>
      <c r="G45" s="25"/>
      <c r="H45" s="74"/>
      <c r="I45" s="74"/>
    </row>
    <row r="46" spans="1:9">
      <c r="A46" s="6" t="s">
        <v>237</v>
      </c>
      <c r="B46" s="6">
        <f>(B7*B8/144)*B6</f>
        <v>0</v>
      </c>
      <c r="C46" s="6"/>
      <c r="D46" s="6" t="s">
        <v>54</v>
      </c>
      <c r="E46" s="91">
        <f>RateData!B5</f>
        <v>0.1</v>
      </c>
      <c r="F46" s="6"/>
      <c r="G46" s="6">
        <v>0</v>
      </c>
      <c r="H46" s="7" t="s">
        <v>249</v>
      </c>
      <c r="I46" s="6"/>
    </row>
    <row r="47" spans="1:9">
      <c r="A47" s="6"/>
      <c r="B47" s="6"/>
      <c r="C47" s="6"/>
      <c r="D47" s="6" t="s">
        <v>250</v>
      </c>
      <c r="E47" s="6">
        <f>B53*B50*E46*B5</f>
        <v>0</v>
      </c>
      <c r="F47" s="6"/>
      <c r="G47" s="6">
        <v>1</v>
      </c>
      <c r="H47" s="7"/>
      <c r="I47" s="6"/>
    </row>
    <row r="48" spans="1:9">
      <c r="A48" s="6" t="s">
        <v>61</v>
      </c>
      <c r="B48" s="91">
        <f>RateData!B8</f>
        <v>43.75</v>
      </c>
      <c r="C48" s="6"/>
      <c r="D48" s="6"/>
      <c r="E48" s="6"/>
      <c r="F48" s="6"/>
      <c r="G48" s="6">
        <v>2</v>
      </c>
      <c r="H48" s="7"/>
      <c r="I48" s="6"/>
    </row>
    <row r="49" spans="1:9">
      <c r="A49" s="6" t="s">
        <v>63</v>
      </c>
      <c r="B49" s="91">
        <f>RateData!B9</f>
        <v>28.5</v>
      </c>
      <c r="C49" s="6"/>
      <c r="D49" s="6"/>
      <c r="E49" s="6"/>
      <c r="F49" s="6"/>
      <c r="G49" s="6">
        <v>3</v>
      </c>
      <c r="H49" s="7"/>
      <c r="I49" s="6"/>
    </row>
    <row r="50" spans="1:9">
      <c r="A50" s="6" t="s">
        <v>53</v>
      </c>
      <c r="B50" s="91">
        <f>RateData!B4</f>
        <v>100</v>
      </c>
      <c r="C50" s="6"/>
      <c r="D50" s="6"/>
      <c r="E50" s="6"/>
      <c r="F50" s="6"/>
      <c r="G50" s="6">
        <v>4</v>
      </c>
      <c r="H50" s="7"/>
      <c r="I50" s="6"/>
    </row>
    <row r="51" spans="1:9">
      <c r="A51" s="6" t="s">
        <v>251</v>
      </c>
      <c r="B51" s="6">
        <f>(((B7+B8)*2)/12)*B6</f>
        <v>0</v>
      </c>
      <c r="C51" s="6"/>
      <c r="D51" s="6"/>
      <c r="E51" s="6"/>
      <c r="F51" s="6"/>
      <c r="G51" s="6">
        <v>5</v>
      </c>
      <c r="H51" s="7"/>
      <c r="I51" s="6"/>
    </row>
    <row r="52" spans="1:9">
      <c r="A52" s="6" t="s">
        <v>252</v>
      </c>
      <c r="B52" s="6">
        <f>(B9/12)*B51</f>
        <v>0</v>
      </c>
      <c r="C52" s="6"/>
      <c r="D52" s="6"/>
      <c r="E52" s="6"/>
      <c r="F52" s="6"/>
      <c r="G52" s="6" t="s">
        <v>240</v>
      </c>
      <c r="H52" s="7">
        <v>0</v>
      </c>
      <c r="I52" s="6"/>
    </row>
    <row r="53" spans="1:9">
      <c r="A53" s="6" t="s">
        <v>253</v>
      </c>
      <c r="B53" s="6">
        <f>B46+B52</f>
        <v>0</v>
      </c>
      <c r="C53" s="6"/>
      <c r="D53" s="6"/>
      <c r="E53" s="6"/>
      <c r="F53" s="6"/>
      <c r="G53" s="6" t="s">
        <v>254</v>
      </c>
      <c r="H53" s="92">
        <f>RateData!B16</f>
        <v>0.25</v>
      </c>
      <c r="I53" s="6"/>
    </row>
    <row r="54" spans="1:9">
      <c r="A54" s="6"/>
      <c r="B54" s="6"/>
      <c r="C54" s="6"/>
      <c r="D54" s="6"/>
      <c r="E54" s="6"/>
      <c r="F54" s="6"/>
      <c r="G54" s="6"/>
      <c r="H54" s="7"/>
      <c r="I54" s="6"/>
    </row>
    <row r="55" spans="1:9">
      <c r="A55" s="6"/>
      <c r="B55" s="6"/>
      <c r="C55" s="6"/>
      <c r="D55" s="6"/>
      <c r="E55" s="7"/>
      <c r="F55" s="6"/>
      <c r="G55" s="6"/>
      <c r="H55" s="6"/>
      <c r="I55" s="6"/>
    </row>
    <row r="56" spans="1:9">
      <c r="A56" s="6" t="s">
        <v>255</v>
      </c>
      <c r="B56" s="6"/>
      <c r="C56" s="6"/>
      <c r="D56" s="6"/>
      <c r="E56" s="7"/>
      <c r="F56" s="6"/>
      <c r="G56" s="6"/>
      <c r="H56" s="6"/>
      <c r="I56" s="6"/>
    </row>
    <row r="57" spans="1:9">
      <c r="A57" s="91">
        <f>RateData!B47</f>
        <v>0</v>
      </c>
      <c r="B57" s="91">
        <f>RateData!D47</f>
        <v>1.9</v>
      </c>
      <c r="C57" s="6"/>
      <c r="D57" s="6"/>
      <c r="E57" s="7"/>
      <c r="F57" s="6"/>
      <c r="G57" s="6"/>
      <c r="H57" s="6"/>
      <c r="I57" s="6"/>
    </row>
    <row r="58" spans="1:9">
      <c r="A58" s="91">
        <f>RateData!B48</f>
        <v>5</v>
      </c>
      <c r="B58" s="91">
        <f>RateData!D48</f>
        <v>3.8</v>
      </c>
      <c r="C58" s="6"/>
      <c r="D58" s="6"/>
      <c r="E58" s="7"/>
      <c r="F58" s="6"/>
      <c r="G58" s="6"/>
      <c r="H58" s="6"/>
      <c r="I58" s="6"/>
    </row>
    <row r="59" spans="1:9">
      <c r="A59" s="91">
        <f>RateData!B49</f>
        <v>25</v>
      </c>
      <c r="B59" s="91">
        <f>RateData!D49</f>
        <v>6.65</v>
      </c>
      <c r="C59" s="6"/>
      <c r="D59" s="6"/>
      <c r="E59" s="7"/>
      <c r="F59" s="6"/>
      <c r="G59" s="6"/>
      <c r="H59" s="6"/>
      <c r="I59" s="6"/>
    </row>
    <row r="60" spans="1:9">
      <c r="A60" s="91">
        <f>RateData!B50</f>
        <v>40</v>
      </c>
      <c r="B60" s="91">
        <f>RateData!D50</f>
        <v>9.5</v>
      </c>
      <c r="C60" s="6"/>
      <c r="D60" s="6"/>
      <c r="E60" s="7"/>
      <c r="F60" s="6"/>
      <c r="G60" s="6"/>
      <c r="H60" s="6"/>
      <c r="I60" s="6"/>
    </row>
    <row r="61" spans="1:9">
      <c r="A61" s="91">
        <f>RateData!B51</f>
        <v>50</v>
      </c>
      <c r="B61" s="91">
        <f>RateData!D51</f>
        <v>6.65</v>
      </c>
      <c r="C61" s="6"/>
      <c r="D61" s="6"/>
      <c r="E61" s="7"/>
      <c r="F61" s="6"/>
      <c r="G61" s="6"/>
      <c r="H61" s="6"/>
      <c r="I61" s="6"/>
    </row>
    <row r="62" spans="1:9">
      <c r="E62" s="1"/>
      <c r="H62"/>
    </row>
    <row r="63" spans="1:9">
      <c r="E63" s="1"/>
      <c r="H63"/>
    </row>
  </sheetData>
  <dataValidations count="3">
    <dataValidation allowBlank="1" showInputMessage="1" showErrorMessage="1" sqref="B17:B30" xr:uid="{2898F31A-DDBF-4A2A-B9F4-E864EE1F3DBD}"/>
    <dataValidation type="list" allowBlank="1" showInputMessage="1" showErrorMessage="1" sqref="B5" xr:uid="{8DCDE299-9294-46C7-99F6-1A4AA2536F67}">
      <formula1>$G$46:$G$51</formula1>
    </dataValidation>
    <dataValidation type="list" allowBlank="1" showInputMessage="1" showErrorMessage="1" sqref="B4" xr:uid="{E2393A0E-C560-4380-A99B-A71108A740CC}">
      <formula1>$G$52:$G$53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EB22E3-8F01-42E0-B016-2CB5C1229375}">
          <x14:formula1>
            <xm:f>Inv!$A$2:$A$2002</xm:f>
          </x14:formula1>
          <xm:sqref>A17:A30</xm:sqref>
        </x14:dataValidation>
        <x14:dataValidation type="list" allowBlank="1" showInputMessage="1" showErrorMessage="1" xr:uid="{22417BDB-BA00-4584-9E32-647F5C6A86DE}">
          <x14:formula1>
            <xm:f>WC!$A$6:$A$55</xm:f>
          </x14:formula1>
          <xm:sqref>A36:A44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1475-8A88-4E39-A093-7815D29FEB18}">
  <dimension ref="A1:M63"/>
  <sheetViews>
    <sheetView workbookViewId="0">
      <selection activeCell="B2" sqref="B2"/>
    </sheetView>
  </sheetViews>
  <sheetFormatPr defaultRowHeight="15"/>
  <cols>
    <col min="1" max="1" width="29.42578125" customWidth="1"/>
    <col min="2" max="2" width="21" customWidth="1"/>
    <col min="3" max="3" width="12.140625" customWidth="1"/>
    <col min="4" max="4" width="16.85546875" customWidth="1"/>
    <col min="5" max="5" width="14.85546875" customWidth="1"/>
    <col min="6" max="6" width="12.85546875" customWidth="1"/>
    <col min="7" max="7" width="15.7109375" customWidth="1"/>
    <col min="8" max="8" width="11.5703125" style="1" customWidth="1"/>
    <col min="9" max="9" width="13.85546875" customWidth="1"/>
    <col min="13" max="13" width="9.140625" style="1"/>
  </cols>
  <sheetData>
    <row r="1" spans="1:11">
      <c r="A1" s="21" t="s">
        <v>239</v>
      </c>
      <c r="B1" s="22"/>
      <c r="C1" s="22"/>
      <c r="D1" s="22"/>
      <c r="E1" s="22"/>
      <c r="F1" s="22"/>
      <c r="G1" s="22"/>
      <c r="H1" s="23"/>
      <c r="I1" s="22"/>
    </row>
    <row r="2" spans="1:11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93" t="s">
        <v>240</v>
      </c>
      <c r="C4" s="53" t="s">
        <v>241</v>
      </c>
      <c r="D4" s="54"/>
      <c r="E4" s="53"/>
      <c r="F4" s="53"/>
      <c r="G4" s="53"/>
      <c r="H4" s="53"/>
      <c r="I4" s="53"/>
      <c r="K4" s="1"/>
    </row>
    <row r="5" spans="1:11">
      <c r="A5" s="53"/>
      <c r="B5" s="89">
        <v>0</v>
      </c>
      <c r="C5" s="53" t="s">
        <v>242</v>
      </c>
      <c r="D5" s="53"/>
      <c r="E5" s="53"/>
      <c r="F5" s="53"/>
      <c r="G5" s="53"/>
      <c r="H5" s="53"/>
      <c r="I5" s="53"/>
      <c r="K5" s="1"/>
    </row>
    <row r="6" spans="1:11">
      <c r="A6" s="53" t="s">
        <v>243</v>
      </c>
      <c r="B6" s="56">
        <v>1</v>
      </c>
      <c r="C6" s="53"/>
      <c r="D6" s="53"/>
      <c r="E6" s="53"/>
      <c r="F6" s="53"/>
      <c r="G6" s="53"/>
      <c r="H6" s="54"/>
      <c r="I6" s="53"/>
    </row>
    <row r="7" spans="1:11">
      <c r="A7" s="53" t="s">
        <v>210</v>
      </c>
      <c r="B7" s="49">
        <v>0</v>
      </c>
      <c r="C7" s="53"/>
      <c r="D7" s="53"/>
      <c r="E7" s="53"/>
      <c r="F7" s="53"/>
      <c r="G7" s="53"/>
      <c r="H7" s="54"/>
      <c r="I7" s="53"/>
    </row>
    <row r="8" spans="1:11">
      <c r="A8" s="53" t="s">
        <v>211</v>
      </c>
      <c r="B8" s="49">
        <v>0</v>
      </c>
      <c r="C8" s="53"/>
      <c r="D8" s="53"/>
      <c r="E8" s="53"/>
      <c r="F8" s="53"/>
      <c r="G8" s="53"/>
      <c r="H8" s="54"/>
      <c r="I8" s="53"/>
    </row>
    <row r="9" spans="1:11">
      <c r="A9" s="53" t="s">
        <v>244</v>
      </c>
      <c r="B9" s="49">
        <v>2</v>
      </c>
      <c r="C9" s="53"/>
      <c r="D9" s="53"/>
      <c r="E9" s="53"/>
      <c r="F9" s="53"/>
      <c r="G9" s="53"/>
      <c r="H9" s="54"/>
      <c r="I9" s="53"/>
    </row>
    <row r="10" spans="1:11" ht="15.75" thickBot="1">
      <c r="A10" s="50" t="s">
        <v>232</v>
      </c>
      <c r="B10" s="51">
        <f ca="1">SUM(I17:I44)</f>
        <v>0</v>
      </c>
      <c r="C10" s="50"/>
      <c r="D10" s="50"/>
      <c r="E10" s="50"/>
      <c r="F10" s="50"/>
      <c r="G10" s="50"/>
      <c r="H10" s="51"/>
      <c r="I10" s="50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245</v>
      </c>
      <c r="B17" s="14" t="str">
        <f ca="1">IFERROR(VLOOKUP(A17,Inv!$A$3:'Inv'!$E$2002,2,FALSE),"")</f>
        <v>24055</v>
      </c>
      <c r="C17">
        <f ca="1">IFERROR(VLOOKUP(A17,Inv!$A$3:'Inv'!$E$2002,3,FALSE),"")</f>
        <v>4.1870000000000003</v>
      </c>
      <c r="E17">
        <f ca="1">IFERROR(VLOOKUP(A17,Inv!$A$3:'Inv'!$E$2002,4,FALSE),"")</f>
        <v>7.5369999999999999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</row>
    <row r="18" spans="1:9">
      <c r="A18" t="s">
        <v>246</v>
      </c>
      <c r="B18" s="14" t="str">
        <f ca="1">IFERROR(VLOOKUP(A18,Inv!$A$3:'Inv'!$E$2002,2,FALSE),"")</f>
        <v>20040</v>
      </c>
      <c r="C18">
        <f ca="1">IFERROR(VLOOKUP(A18,Inv!$A$3:'Inv'!$E$2002,3,FALSE),"")</f>
        <v>2.5819999999999999</v>
      </c>
      <c r="E18">
        <f ca="1">IFERROR(VLOOKUP(A18,Inv!$A$3:'Inv'!$E$2002,4,FALSE),"")</f>
        <v>4.6479999999999997</v>
      </c>
      <c r="F18" s="14" t="str">
        <f ca="1">IFERROR(VLOOKUP(A18,Inv!$A$3:'Inv'!$E$2002,5,FALSE),"")</f>
        <v>FT</v>
      </c>
      <c r="G18" s="19">
        <f>CEILING(B51,10)</f>
        <v>0</v>
      </c>
      <c r="I18" s="1">
        <f t="shared" ca="1" si="0"/>
        <v>0</v>
      </c>
    </row>
    <row r="19" spans="1:9">
      <c r="A19" t="s">
        <v>199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CEILING(B51,10)</f>
        <v>0</v>
      </c>
      <c r="I19" s="1">
        <f t="shared" ca="1" si="0"/>
        <v>0</v>
      </c>
    </row>
    <row r="20" spans="1:9">
      <c r="A20" t="s">
        <v>198</v>
      </c>
      <c r="B20" s="14" t="str">
        <f ca="1">IFERROR(VLOOKUP(A20,Inv!$A$3:'Inv'!$E$2002,2,FALSE),"")</f>
        <v>EST PAINT - CUSTOM</v>
      </c>
      <c r="C20">
        <f ca="1">IFERROR(VLOOKUP(A20,Inv!$A$3:'Inv'!$E$2002,3,FALSE),"")</f>
        <v>2.8559999999999999E-2</v>
      </c>
      <c r="E20">
        <f ca="1">IFERROR(VLOOKUP(A20,Inv!$A$3:'Inv'!$E$2002,4,FALSE),"")</f>
        <v>5.0999999999999997E-2</v>
      </c>
      <c r="F20" s="14" t="str">
        <f ca="1">IFERROR(VLOOKUP(A20,Inv!$A$3:'Inv'!$E$2002,5,FALSE),"")</f>
        <v>GM</v>
      </c>
      <c r="G20" s="19">
        <f>IF(B46&lt;&gt;0,MAX(1471,(B53*B50)+E47),0)</f>
        <v>0</v>
      </c>
      <c r="I20" s="1">
        <f t="shared" ca="1" si="0"/>
        <v>0</v>
      </c>
    </row>
    <row r="21" spans="1:9">
      <c r="A21" t="s">
        <v>200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 &lt;&gt; 0,MAX(13,B46),0)</f>
        <v>0</v>
      </c>
      <c r="I21" s="1">
        <f t="shared" ca="1" si="0"/>
        <v>0</v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VLOOKUP(E33,A57:B61,2,TRUE)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2110</v>
      </c>
      <c r="B34" t="str">
        <f ca="1">IFERROR(VLOOKUP(A34,WC!$A$6:'WC'!$C$30,2,FALSE),"")</f>
        <v>Paint Prep Labor</v>
      </c>
      <c r="E34" s="19">
        <f>B53</f>
        <v>0</v>
      </c>
      <c r="F34" s="19">
        <f>B48</f>
        <v>43.75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2112</v>
      </c>
      <c r="B35" t="str">
        <f ca="1">IFERROR(VLOOKUP(A35,WC!$A$6:'WC'!$C$30,2,FALSE),"")</f>
        <v>Paint Cabinet &amp; Letters Labor</v>
      </c>
      <c r="E35" s="19">
        <f>B53</f>
        <v>0</v>
      </c>
      <c r="F35" s="19">
        <f>B49</f>
        <v>28.5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2110</v>
      </c>
      <c r="B36" t="str">
        <f ca="1">IFERROR(VLOOKUP(A36,WC!$A$6:'WC'!$C$30,2,FALSE),"")</f>
        <v>Paint Prep Labor</v>
      </c>
      <c r="D36" t="s">
        <v>247</v>
      </c>
      <c r="E36" s="19"/>
      <c r="F36" s="19"/>
      <c r="G36" s="1">
        <f>IF(B53&lt;&gt;0,B5,0)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2011</v>
      </c>
      <c r="B37" t="str">
        <f ca="1">IFERROR(VLOOKUP(A37,WC!$A$6:'WC'!$C$30,2,FALSE),"")</f>
        <v>Cabinet Metal Labor</v>
      </c>
      <c r="D37" t="s">
        <v>248</v>
      </c>
      <c r="E37" s="19"/>
      <c r="F37" s="19"/>
      <c r="G37" s="1">
        <f>IF(B4="Radius/Angle",G33*H53,0)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/>
      <c r="B38" t="str">
        <f ca="1">IFERROR(VLOOKUP(A38,WC!$A$6:'WC'!$C$30,2,FALSE),"")</f>
        <v/>
      </c>
      <c r="F38" s="19"/>
      <c r="G38" s="19"/>
      <c r="H38" s="1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G39" s="19"/>
      <c r="H39" s="1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G40" s="19"/>
      <c r="H40" s="1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9"/>
      <c r="H41" s="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9"/>
      <c r="H42" s="1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9"/>
      <c r="H43" s="1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9"/>
      <c r="H44" s="1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5"/>
      <c r="F45" s="25"/>
      <c r="G45" s="25"/>
      <c r="H45" s="74"/>
      <c r="I45" s="74"/>
    </row>
    <row r="46" spans="1:9">
      <c r="A46" s="6" t="s">
        <v>237</v>
      </c>
      <c r="B46" s="6">
        <f>(B7*B8/144)*B6</f>
        <v>0</v>
      </c>
      <c r="C46" s="6"/>
      <c r="D46" s="6" t="s">
        <v>54</v>
      </c>
      <c r="E46" s="91">
        <f>RateData!B5</f>
        <v>0.1</v>
      </c>
      <c r="F46" s="6"/>
      <c r="G46" s="6">
        <v>0</v>
      </c>
      <c r="H46" s="7" t="s">
        <v>249</v>
      </c>
      <c r="I46" s="6"/>
    </row>
    <row r="47" spans="1:9">
      <c r="A47" s="6"/>
      <c r="B47" s="6"/>
      <c r="C47" s="6"/>
      <c r="D47" s="6" t="s">
        <v>250</v>
      </c>
      <c r="E47" s="6">
        <f>B53*B50*E46*B5</f>
        <v>0</v>
      </c>
      <c r="F47" s="6"/>
      <c r="G47" s="6">
        <v>1</v>
      </c>
      <c r="H47" s="7"/>
      <c r="I47" s="6"/>
    </row>
    <row r="48" spans="1:9">
      <c r="A48" s="6" t="s">
        <v>61</v>
      </c>
      <c r="B48" s="91">
        <f>RateData!B8</f>
        <v>43.75</v>
      </c>
      <c r="C48" s="6"/>
      <c r="D48" s="6"/>
      <c r="E48" s="6"/>
      <c r="F48" s="6"/>
      <c r="G48" s="6">
        <v>2</v>
      </c>
      <c r="H48" s="7"/>
      <c r="I48" s="6"/>
    </row>
    <row r="49" spans="1:9">
      <c r="A49" s="6" t="s">
        <v>63</v>
      </c>
      <c r="B49" s="91">
        <f>RateData!B9</f>
        <v>28.5</v>
      </c>
      <c r="C49" s="6"/>
      <c r="D49" s="6"/>
      <c r="E49" s="6"/>
      <c r="F49" s="6"/>
      <c r="G49" s="6">
        <v>3</v>
      </c>
      <c r="H49" s="7"/>
      <c r="I49" s="6"/>
    </row>
    <row r="50" spans="1:9">
      <c r="A50" s="6" t="s">
        <v>53</v>
      </c>
      <c r="B50" s="91">
        <f>RateData!B4</f>
        <v>100</v>
      </c>
      <c r="C50" s="6"/>
      <c r="D50" s="6"/>
      <c r="E50" s="6"/>
      <c r="F50" s="6"/>
      <c r="G50" s="6">
        <v>4</v>
      </c>
      <c r="H50" s="7"/>
      <c r="I50" s="6"/>
    </row>
    <row r="51" spans="1:9">
      <c r="A51" s="6" t="s">
        <v>251</v>
      </c>
      <c r="B51" s="6">
        <f>(((B7+B8)*2)/12)*B6</f>
        <v>0</v>
      </c>
      <c r="C51" s="6"/>
      <c r="D51" s="6"/>
      <c r="E51" s="6"/>
      <c r="F51" s="6"/>
      <c r="G51" s="6">
        <v>5</v>
      </c>
      <c r="H51" s="7"/>
      <c r="I51" s="6"/>
    </row>
    <row r="52" spans="1:9">
      <c r="A52" s="6" t="s">
        <v>252</v>
      </c>
      <c r="B52" s="6">
        <f>(B9/12)*B51</f>
        <v>0</v>
      </c>
      <c r="C52" s="6"/>
      <c r="D52" s="6"/>
      <c r="E52" s="6"/>
      <c r="F52" s="6"/>
      <c r="G52" s="6" t="s">
        <v>240</v>
      </c>
      <c r="H52" s="7">
        <v>0</v>
      </c>
      <c r="I52" s="6"/>
    </row>
    <row r="53" spans="1:9">
      <c r="A53" s="6" t="s">
        <v>253</v>
      </c>
      <c r="B53" s="6">
        <f>B46+B52</f>
        <v>0</v>
      </c>
      <c r="C53" s="6"/>
      <c r="D53" s="6"/>
      <c r="E53" s="6"/>
      <c r="F53" s="6"/>
      <c r="G53" s="6" t="s">
        <v>254</v>
      </c>
      <c r="H53" s="92">
        <f>RateData!B16</f>
        <v>0.25</v>
      </c>
      <c r="I53" s="6"/>
    </row>
    <row r="54" spans="1:9">
      <c r="A54" s="6"/>
      <c r="B54" s="6"/>
      <c r="C54" s="6"/>
      <c r="D54" s="6"/>
      <c r="E54" s="6"/>
      <c r="F54" s="6"/>
      <c r="G54" s="6"/>
      <c r="H54" s="7"/>
      <c r="I54" s="6"/>
    </row>
    <row r="55" spans="1:9">
      <c r="A55" s="6"/>
      <c r="B55" s="6"/>
      <c r="C55" s="6"/>
      <c r="D55" s="6"/>
      <c r="E55" s="7"/>
      <c r="F55" s="6"/>
      <c r="G55" s="6"/>
      <c r="H55" s="6"/>
      <c r="I55" s="6"/>
    </row>
    <row r="56" spans="1:9">
      <c r="A56" s="6" t="s">
        <v>255</v>
      </c>
      <c r="B56" s="6"/>
      <c r="C56" s="6"/>
      <c r="D56" s="6"/>
      <c r="E56" s="7"/>
      <c r="F56" s="6"/>
      <c r="G56" s="6"/>
      <c r="H56" s="6"/>
      <c r="I56" s="6"/>
    </row>
    <row r="57" spans="1:9">
      <c r="A57" s="91">
        <f>RateData!B47</f>
        <v>0</v>
      </c>
      <c r="B57" s="91">
        <f>RateData!D47</f>
        <v>1.9</v>
      </c>
      <c r="C57" s="6"/>
      <c r="D57" s="6"/>
      <c r="E57" s="7"/>
      <c r="F57" s="6"/>
      <c r="G57" s="6"/>
      <c r="H57" s="6"/>
      <c r="I57" s="6"/>
    </row>
    <row r="58" spans="1:9">
      <c r="A58" s="91">
        <f>RateData!B48</f>
        <v>5</v>
      </c>
      <c r="B58" s="91">
        <f>RateData!D48</f>
        <v>3.8</v>
      </c>
      <c r="C58" s="6"/>
      <c r="D58" s="6"/>
      <c r="E58" s="7"/>
      <c r="F58" s="6"/>
      <c r="G58" s="6"/>
      <c r="H58" s="6"/>
      <c r="I58" s="6"/>
    </row>
    <row r="59" spans="1:9">
      <c r="A59" s="91">
        <f>RateData!B49</f>
        <v>25</v>
      </c>
      <c r="B59" s="91">
        <f>RateData!D49</f>
        <v>6.65</v>
      </c>
      <c r="C59" s="6"/>
      <c r="D59" s="6"/>
      <c r="E59" s="7"/>
      <c r="F59" s="6"/>
      <c r="G59" s="6"/>
      <c r="H59" s="6"/>
      <c r="I59" s="6"/>
    </row>
    <row r="60" spans="1:9">
      <c r="A60" s="91">
        <f>RateData!B50</f>
        <v>40</v>
      </c>
      <c r="B60" s="91">
        <f>RateData!D50</f>
        <v>9.5</v>
      </c>
      <c r="C60" s="6"/>
      <c r="D60" s="6"/>
      <c r="E60" s="7"/>
      <c r="F60" s="6"/>
      <c r="G60" s="6"/>
      <c r="H60" s="6"/>
      <c r="I60" s="6"/>
    </row>
    <row r="61" spans="1:9">
      <c r="A61" s="91">
        <f>RateData!B51</f>
        <v>50</v>
      </c>
      <c r="B61" s="91">
        <f>RateData!D51</f>
        <v>6.65</v>
      </c>
      <c r="C61" s="6"/>
      <c r="D61" s="6"/>
      <c r="E61" s="7"/>
      <c r="F61" s="6"/>
      <c r="G61" s="6"/>
      <c r="H61" s="6"/>
      <c r="I61" s="6"/>
    </row>
    <row r="62" spans="1:9">
      <c r="E62" s="1"/>
      <c r="H62"/>
    </row>
    <row r="63" spans="1:9">
      <c r="E63" s="1"/>
      <c r="H63"/>
    </row>
  </sheetData>
  <dataValidations count="3">
    <dataValidation allowBlank="1" showInputMessage="1" showErrorMessage="1" sqref="B17:B30" xr:uid="{C473111B-EDE7-4C00-9E86-44AF5AFE841A}"/>
    <dataValidation type="list" allowBlank="1" showInputMessage="1" showErrorMessage="1" sqref="B4" xr:uid="{01497B60-D644-43B5-AEAB-7C0476A8330E}">
      <formula1>$G$52:$G$53</formula1>
    </dataValidation>
    <dataValidation type="list" allowBlank="1" showInputMessage="1" showErrorMessage="1" sqref="B5" xr:uid="{70235E40-10EF-4527-B8B3-D4CBBC2A26A6}">
      <formula1>$G$46:$G$51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53743F-9A06-4E25-8677-86BAE8DF08DB}">
          <x14:formula1>
            <xm:f>WC!$A$6:$A$55</xm:f>
          </x14:formula1>
          <xm:sqref>A36:A44</xm:sqref>
        </x14:dataValidation>
        <x14:dataValidation type="list" allowBlank="1" showInputMessage="1" showErrorMessage="1" xr:uid="{D1255008-0132-4A37-BF10-A01304461B83}">
          <x14:formula1>
            <xm:f>Inv!$A$2:$A$2002</xm:f>
          </x14:formula1>
          <xm:sqref>A17:A30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AE77-F24A-487B-939E-21C9BD42FFBE}">
  <sheetPr codeName="Sheet6"/>
  <dimension ref="A1:M52"/>
  <sheetViews>
    <sheetView workbookViewId="0">
      <selection activeCell="B2" sqref="B2"/>
    </sheetView>
  </sheetViews>
  <sheetFormatPr defaultRowHeight="15"/>
  <cols>
    <col min="1" max="1" width="31.7109375" customWidth="1"/>
    <col min="2" max="2" width="21.140625" customWidth="1"/>
    <col min="3" max="3" width="12" customWidth="1"/>
    <col min="4" max="4" width="26.85546875" customWidth="1"/>
    <col min="5" max="5" width="17.28515625" customWidth="1"/>
    <col min="6" max="6" width="20.5703125" style="1" customWidth="1"/>
    <col min="7" max="7" width="18.7109375" customWidth="1"/>
    <col min="8" max="8" width="17.140625" style="1" customWidth="1"/>
    <col min="9" max="9" width="9.85546875" customWidth="1"/>
    <col min="13" max="13" width="9.140625" style="1"/>
  </cols>
  <sheetData>
    <row r="1" spans="1:11">
      <c r="A1" s="21" t="s">
        <v>256</v>
      </c>
      <c r="B1" s="22"/>
      <c r="C1" s="22"/>
      <c r="D1" s="22"/>
      <c r="E1" s="22"/>
      <c r="F1" s="23"/>
      <c r="G1" s="22"/>
      <c r="H1" s="23"/>
      <c r="I1" s="22"/>
    </row>
    <row r="2" spans="1:11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>
      <c r="A6" s="53" t="s">
        <v>243</v>
      </c>
      <c r="B6" s="56">
        <v>1</v>
      </c>
      <c r="C6" s="53"/>
      <c r="D6" s="53"/>
      <c r="E6" s="53"/>
      <c r="F6" s="54"/>
      <c r="G6" s="53"/>
      <c r="H6" s="54"/>
      <c r="I6" s="53"/>
    </row>
    <row r="7" spans="1:11">
      <c r="A7" s="53" t="s">
        <v>257</v>
      </c>
      <c r="B7" s="49">
        <v>0</v>
      </c>
      <c r="C7" s="53" t="s">
        <v>258</v>
      </c>
      <c r="D7" s="53"/>
      <c r="E7" s="53"/>
      <c r="F7" s="54"/>
      <c r="G7" s="53"/>
      <c r="H7" s="54"/>
      <c r="I7" s="53"/>
    </row>
    <row r="8" spans="1:11">
      <c r="A8" s="53" t="s">
        <v>259</v>
      </c>
      <c r="B8" s="49">
        <v>0</v>
      </c>
      <c r="C8" s="53" t="s">
        <v>260</v>
      </c>
      <c r="D8" s="53"/>
      <c r="E8" s="53"/>
      <c r="F8" s="54"/>
      <c r="G8" s="53"/>
      <c r="H8" s="54"/>
      <c r="I8" s="53"/>
    </row>
    <row r="9" spans="1:11">
      <c r="A9" s="53" t="s">
        <v>261</v>
      </c>
      <c r="B9" s="49">
        <v>2</v>
      </c>
      <c r="C9" s="53" t="s">
        <v>262</v>
      </c>
      <c r="D9" s="53"/>
      <c r="E9" s="53"/>
      <c r="F9" s="54"/>
      <c r="G9" s="53"/>
      <c r="H9" s="54"/>
      <c r="I9" s="53"/>
    </row>
    <row r="10" spans="1:11" ht="15.75" thickBot="1">
      <c r="A10" s="50" t="s">
        <v>232</v>
      </c>
      <c r="B10" s="51">
        <f ca="1">SUM(I17:I44)</f>
        <v>0</v>
      </c>
      <c r="C10" s="50"/>
      <c r="D10" s="50"/>
      <c r="E10" s="50"/>
      <c r="F10" s="51"/>
      <c r="G10" s="50"/>
      <c r="H10" s="51"/>
      <c r="I10" s="50"/>
    </row>
    <row r="11" spans="1:11" ht="15.75" thickTop="1">
      <c r="D11" s="1"/>
      <c r="F11"/>
    </row>
    <row r="12" spans="1:11">
      <c r="D12" s="1"/>
      <c r="F12"/>
    </row>
    <row r="13" spans="1:11">
      <c r="D13" s="1"/>
      <c r="F13"/>
    </row>
    <row r="14" spans="1:11">
      <c r="D14" s="1"/>
      <c r="F14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263</v>
      </c>
      <c r="B17" s="14" t="str">
        <f ca="1">IFERROR(VLOOKUP(A17,Inv!$A$3:'Inv'!$E$2002,2,FALSE),"")</f>
        <v>24035</v>
      </c>
      <c r="C17">
        <f ca="1">IFERROR(VLOOKUP(A17,Inv!$A$3:'Inv'!$E$2002,3,FALSE),"")</f>
        <v>3.617</v>
      </c>
      <c r="E17">
        <f ca="1">IFERROR(VLOOKUP(A17,Inv!$A$3:'Inv'!$E$2002,4,FALSE),"")</f>
        <v>6.5110000000000001</v>
      </c>
      <c r="F17" s="14" t="str">
        <f ca="1">IFERROR(VLOOKUP(A17,Inv!$A$3:'Inv'!$E$2002,5,FALSE),"")</f>
        <v>SQFT</v>
      </c>
      <c r="G17" s="19">
        <f>IF(B47&lt;&gt;0,B50*B51,0)</f>
        <v>0</v>
      </c>
      <c r="I17" s="1">
        <f t="shared" ref="I17:I30" ca="1" si="0">IFERROR(E17*G17,"")</f>
        <v>0</v>
      </c>
    </row>
    <row r="18" spans="1:9">
      <c r="A18" t="s">
        <v>264</v>
      </c>
      <c r="B18" s="14" t="str">
        <f ca="1">IFERROR(VLOOKUP(A18,Inv!$A$3:'Inv'!$E$2002,2,FALSE),"")</f>
        <v>20017</v>
      </c>
      <c r="C18">
        <f ca="1">IFERROR(VLOOKUP(A18,Inv!$A$3:'Inv'!$E$2002,3,FALSE),"")</f>
        <v>1.7330000000000001</v>
      </c>
      <c r="E18">
        <f ca="1">IFERROR(VLOOKUP(A18,Inv!$A$3:'Inv'!$E$2002,4,FALSE),"")</f>
        <v>3.12</v>
      </c>
      <c r="F18" s="14" t="str">
        <f ca="1">IFERROR(VLOOKUP(A18,Inv!$A$3:'Inv'!$E$2002,5,FALSE),"")</f>
        <v>FT</v>
      </c>
      <c r="G18" s="19">
        <f>CEILING(B48,10)</f>
        <v>0</v>
      </c>
      <c r="I18" s="1">
        <f t="shared" ca="1" si="0"/>
        <v>0</v>
      </c>
    </row>
    <row r="19" spans="1:9">
      <c r="A19" t="s">
        <v>199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CEILING(B48,10)</f>
        <v>0</v>
      </c>
      <c r="I19" s="1">
        <f t="shared" ca="1" si="0"/>
        <v>0</v>
      </c>
    </row>
    <row r="20" spans="1:9">
      <c r="A20" t="s">
        <v>200</v>
      </c>
      <c r="B20" s="14" t="str">
        <f ca="1">IFERROR(VLOOKUP(A20,Inv!$A$3:'Inv'!$E$2002,2,FALSE),"")</f>
        <v>EST HARDWARE-ADHESIV</v>
      </c>
      <c r="C20">
        <f ca="1">IFERROR(VLOOKUP(A20,Inv!$A$3:'Inv'!$E$2002,3,FALSE),"")</f>
        <v>0</v>
      </c>
      <c r="E20">
        <f ca="1">IFERROR(VLOOKUP(A20,Inv!$A$3:'Inv'!$E$2002,4,FALSE),"")</f>
        <v>3</v>
      </c>
      <c r="F20" s="14" t="str">
        <f ca="1">IFERROR(VLOOKUP(A20,Inv!$A$3:'Inv'!$E$2002,5,FALSE),"")</f>
        <v>SQFT</v>
      </c>
      <c r="G20" s="19">
        <f>IF(B47&lt;&gt;0,MAX(13,B47),0)</f>
        <v>0</v>
      </c>
      <c r="I20">
        <f t="shared" ca="1" si="0"/>
        <v>0</v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t="str">
        <f t="shared" ca="1" si="0"/>
        <v/>
      </c>
    </row>
    <row r="31" spans="1:9">
      <c r="A31" s="12" t="s">
        <v>236</v>
      </c>
      <c r="B31" s="12"/>
      <c r="C31" s="12"/>
      <c r="D31" s="13"/>
      <c r="E31" s="12"/>
      <c r="F31" s="12"/>
      <c r="G31" s="12"/>
      <c r="H31" s="13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B47</f>
        <v>0</v>
      </c>
      <c r="F33" s="19">
        <f>VLOOKUP(E33,D48:E52,2,TRUE)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/>
      <c r="B34" t="str">
        <f ca="1">IFERROR(VLOOKUP(A34,WC!$A$6:'WC'!$C$30,2,FALSE),"")</f>
        <v/>
      </c>
      <c r="G34" s="19"/>
      <c r="H34" s="1" t="str">
        <f ca="1">IFERROR(VLOOKUP(A34,WC!$A$6:'WC'!$C$30,3,FALSE),"")</f>
        <v/>
      </c>
      <c r="I34" s="1" t="str">
        <f t="shared" ref="I34:I44" ca="1" si="1">IFERROR(G34*H34,"")</f>
        <v/>
      </c>
    </row>
    <row r="35" spans="1:9">
      <c r="A35" s="78"/>
      <c r="B35" t="str">
        <f ca="1">IFERROR(VLOOKUP(A35,WC!$A$6:'WC'!$C$30,2,FALSE),"")</f>
        <v/>
      </c>
      <c r="G35" s="19"/>
      <c r="H35" s="1" t="str">
        <f ca="1">IFERROR(VLOOKUP(A35,WC!$A$6:'WC'!$C$30,3,FALSE),"")</f>
        <v/>
      </c>
      <c r="I35" s="1" t="str">
        <f t="shared" ca="1" si="1"/>
        <v/>
      </c>
    </row>
    <row r="36" spans="1:9">
      <c r="A36" s="78"/>
      <c r="B36" t="str">
        <f ca="1">IFERROR(VLOOKUP(A36,WC!$A$6:'WC'!$C$30,2,FALSE),"")</f>
        <v/>
      </c>
      <c r="G36" s="19"/>
      <c r="H36" s="1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G37" s="19"/>
      <c r="H37" s="1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G38" s="19"/>
      <c r="H38" s="1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G39" s="19"/>
      <c r="H39" s="1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G40" s="19"/>
      <c r="H40" s="1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9"/>
      <c r="H41" s="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9"/>
      <c r="H42" s="1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9"/>
      <c r="H43" s="1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9"/>
      <c r="H44" s="1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25"/>
      <c r="D45" s="91" t="s">
        <v>225</v>
      </c>
      <c r="E45" s="25"/>
      <c r="F45" s="74"/>
      <c r="G45" s="25"/>
      <c r="H45" s="74"/>
      <c r="I45" s="74"/>
    </row>
    <row r="46" spans="1:9">
      <c r="A46" s="6"/>
      <c r="B46" s="6"/>
      <c r="C46" s="6"/>
      <c r="D46" s="6"/>
      <c r="E46" s="6"/>
      <c r="F46" s="7"/>
      <c r="G46" s="6"/>
      <c r="H46" s="7"/>
      <c r="I46" s="6"/>
    </row>
    <row r="47" spans="1:9">
      <c r="A47" s="6" t="s">
        <v>237</v>
      </c>
      <c r="B47" s="6">
        <f>(B7*B8/144)*B6</f>
        <v>0</v>
      </c>
      <c r="C47" s="6"/>
      <c r="D47" s="6" t="s">
        <v>255</v>
      </c>
      <c r="E47" s="6"/>
      <c r="F47" s="7"/>
      <c r="G47" s="6"/>
      <c r="H47" s="7"/>
      <c r="I47" s="6"/>
    </row>
    <row r="48" spans="1:9">
      <c r="A48" s="6" t="s">
        <v>251</v>
      </c>
      <c r="B48" s="6">
        <f>(((B7+B8)*2)/12)*B6</f>
        <v>0</v>
      </c>
      <c r="C48" s="6"/>
      <c r="D48" s="91">
        <f>RateData!B47</f>
        <v>0</v>
      </c>
      <c r="E48" s="91">
        <f>RateData!D47</f>
        <v>1.9</v>
      </c>
      <c r="F48" s="7"/>
      <c r="G48" s="6"/>
      <c r="H48" s="7"/>
      <c r="I48" s="6"/>
    </row>
    <row r="49" spans="1:9">
      <c r="A49" s="6" t="s">
        <v>252</v>
      </c>
      <c r="B49" s="6">
        <f>(B9/12)*B48</f>
        <v>0</v>
      </c>
      <c r="C49" s="6"/>
      <c r="D49" s="91">
        <f>RateData!B48</f>
        <v>5</v>
      </c>
      <c r="E49" s="91">
        <f>RateData!D48</f>
        <v>3.8</v>
      </c>
      <c r="F49" s="7"/>
      <c r="G49" s="6"/>
      <c r="H49" s="7"/>
      <c r="I49" s="6"/>
    </row>
    <row r="50" spans="1:9">
      <c r="A50" s="6" t="s">
        <v>265</v>
      </c>
      <c r="B50" s="64">
        <f>B6</f>
        <v>1</v>
      </c>
      <c r="C50" s="6"/>
      <c r="D50" s="91">
        <f>RateData!B49</f>
        <v>25</v>
      </c>
      <c r="E50" s="91">
        <f>RateData!D49</f>
        <v>6.65</v>
      </c>
      <c r="F50" s="7"/>
      <c r="G50" s="6"/>
      <c r="H50" s="7"/>
      <c r="I50" s="6"/>
    </row>
    <row r="51" spans="1:9">
      <c r="A51" s="6" t="s">
        <v>266</v>
      </c>
      <c r="B51" s="6">
        <v>40</v>
      </c>
      <c r="C51" s="6"/>
      <c r="D51" s="91">
        <f>RateData!B50</f>
        <v>40</v>
      </c>
      <c r="E51" s="91">
        <f>RateData!D50</f>
        <v>9.5</v>
      </c>
      <c r="F51" s="7"/>
      <c r="G51" s="6"/>
      <c r="H51" s="7"/>
      <c r="I51" s="6"/>
    </row>
    <row r="52" spans="1:9">
      <c r="A52" s="6"/>
      <c r="B52" s="6"/>
      <c r="C52" s="6"/>
      <c r="D52" s="91">
        <f>RateData!B51</f>
        <v>50</v>
      </c>
      <c r="E52" s="91">
        <f>RateData!D56</f>
        <v>6.65</v>
      </c>
      <c r="F52" s="7"/>
      <c r="G52" s="6"/>
      <c r="H52" s="7"/>
      <c r="I52" s="6"/>
    </row>
  </sheetData>
  <dataValidations count="4">
    <dataValidation type="whole" allowBlank="1" showInputMessage="1" showErrorMessage="1" sqref="B7" xr:uid="{66607FFC-5257-465B-A159-C8E94EFDC44E}">
      <formula1>0</formula1>
      <formula2>44</formula2>
    </dataValidation>
    <dataValidation type="whole" allowBlank="1" showInputMessage="1" showErrorMessage="1" sqref="B8" xr:uid="{88CCE20C-E7BC-4BCF-8861-4A6BA0950494}">
      <formula1>0</formula1>
      <formula2>116</formula2>
    </dataValidation>
    <dataValidation type="list" allowBlank="1" showInputMessage="1" showErrorMessage="1" sqref="B15" xr:uid="{5BCF3238-A614-4D48-8433-782BE9B584F9}">
      <formula1>$A$51:$A$52</formula1>
    </dataValidation>
    <dataValidation allowBlank="1" showInputMessage="1" showErrorMessage="1" sqref="B17:B30" xr:uid="{C1792F5B-E487-4A0B-ABAC-19AB31540D2D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C5CEBE7-08D8-49B3-BF02-69A4C5F0855B}">
          <x14:formula1>
            <xm:f>Inv!$A$2:$A$2002</xm:f>
          </x14:formula1>
          <xm:sqref>A17:A30</xm:sqref>
        </x14:dataValidation>
        <x14:dataValidation type="list" allowBlank="1" showInputMessage="1" showErrorMessage="1" xr:uid="{9B4E990A-7580-42FD-AEAE-E52F6F9D6465}">
          <x14:formula1>
            <xm:f>WC!$A$6:$A$55</xm:f>
          </x14:formula1>
          <xm:sqref>A34:A44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4547-78DA-40F7-A6A9-ECAC24DAB7C2}">
  <sheetPr codeName="Sheet2"/>
  <dimension ref="A1:K64"/>
  <sheetViews>
    <sheetView workbookViewId="0">
      <selection activeCell="B2" sqref="B2"/>
    </sheetView>
  </sheetViews>
  <sheetFormatPr defaultRowHeight="15"/>
  <cols>
    <col min="1" max="1" width="33.5703125" customWidth="1"/>
    <col min="2" max="2" width="22.85546875" customWidth="1"/>
    <col min="3" max="3" width="12.140625" customWidth="1"/>
    <col min="4" max="4" width="14.140625" customWidth="1"/>
    <col min="5" max="5" width="22.85546875" customWidth="1"/>
    <col min="6" max="6" width="16.140625" style="1" customWidth="1"/>
    <col min="7" max="7" width="18.140625" customWidth="1"/>
    <col min="8" max="8" width="15.42578125" style="1" customWidth="1"/>
    <col min="9" max="9" width="9.28515625" customWidth="1"/>
    <col min="11" max="11" width="9.140625" style="1"/>
  </cols>
  <sheetData>
    <row r="1" spans="1:9">
      <c r="A1" s="21" t="s">
        <v>267</v>
      </c>
      <c r="B1" s="22"/>
      <c r="C1" s="22"/>
      <c r="D1" s="22"/>
      <c r="E1" s="22"/>
      <c r="F1" s="23"/>
      <c r="G1" s="22"/>
      <c r="H1" s="23"/>
      <c r="I1" s="22"/>
    </row>
    <row r="2" spans="1:9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93" t="s">
        <v>240</v>
      </c>
      <c r="C4" s="53" t="s">
        <v>241</v>
      </c>
      <c r="D4" s="53"/>
      <c r="E4" s="54"/>
      <c r="F4" s="53"/>
      <c r="G4" s="53"/>
      <c r="H4" s="53"/>
      <c r="I4" s="53"/>
    </row>
    <row r="5" spans="1:9">
      <c r="A5" s="53"/>
      <c r="B5" s="89">
        <v>0</v>
      </c>
      <c r="C5" s="53" t="s">
        <v>242</v>
      </c>
      <c r="D5" s="53"/>
      <c r="E5" s="54"/>
      <c r="F5" s="53"/>
      <c r="G5" s="53"/>
      <c r="H5" s="53"/>
      <c r="I5" s="53"/>
    </row>
    <row r="6" spans="1:9">
      <c r="A6" s="53" t="s">
        <v>268</v>
      </c>
      <c r="B6" s="56">
        <v>1</v>
      </c>
      <c r="C6" s="53"/>
      <c r="D6" s="53"/>
      <c r="E6" s="53"/>
      <c r="F6" s="54"/>
      <c r="G6" s="53"/>
      <c r="H6" s="54"/>
      <c r="I6" s="53"/>
    </row>
    <row r="7" spans="1:9">
      <c r="A7" s="53" t="s">
        <v>210</v>
      </c>
      <c r="B7" s="49">
        <v>0</v>
      </c>
      <c r="C7" s="53"/>
      <c r="D7" s="53"/>
      <c r="E7" s="53"/>
      <c r="F7" s="54"/>
      <c r="G7" s="53"/>
      <c r="H7" s="54"/>
      <c r="I7" s="53"/>
    </row>
    <row r="8" spans="1:9">
      <c r="A8" s="53" t="s">
        <v>211</v>
      </c>
      <c r="B8" s="49">
        <v>0</v>
      </c>
      <c r="C8" s="53"/>
      <c r="D8" s="53"/>
      <c r="E8" s="53"/>
      <c r="F8" s="54"/>
      <c r="G8" s="53"/>
      <c r="H8" s="54"/>
      <c r="I8" s="53"/>
    </row>
    <row r="9" spans="1:9">
      <c r="A9" s="53" t="s">
        <v>269</v>
      </c>
      <c r="B9" s="89">
        <v>3</v>
      </c>
      <c r="C9" s="53" t="s">
        <v>270</v>
      </c>
      <c r="D9" s="53"/>
      <c r="E9" s="53"/>
      <c r="F9" s="54"/>
      <c r="G9" s="53"/>
      <c r="H9" s="54"/>
      <c r="I9" s="53"/>
    </row>
    <row r="10" spans="1:9">
      <c r="A10" s="53" t="s">
        <v>271</v>
      </c>
      <c r="B10" s="49">
        <v>0</v>
      </c>
      <c r="C10" s="53"/>
      <c r="D10" s="53"/>
      <c r="E10" s="53"/>
      <c r="F10" s="54"/>
      <c r="G10" s="53"/>
      <c r="H10" s="54"/>
      <c r="I10" s="53"/>
    </row>
    <row r="11" spans="1:9">
      <c r="A11" s="53" t="s">
        <v>272</v>
      </c>
      <c r="B11" s="49">
        <v>0</v>
      </c>
      <c r="C11" s="53"/>
      <c r="D11" s="53"/>
      <c r="E11" s="53"/>
      <c r="F11" s="54"/>
      <c r="G11" s="53"/>
      <c r="H11" s="54"/>
      <c r="I11" s="53"/>
    </row>
    <row r="12" spans="1:9">
      <c r="A12" s="50" t="s">
        <v>232</v>
      </c>
      <c r="B12" s="51">
        <f ca="1">SUM(I17:I44)</f>
        <v>0</v>
      </c>
      <c r="C12" s="50"/>
      <c r="D12" s="50"/>
      <c r="E12" s="50"/>
      <c r="F12" s="51"/>
      <c r="G12" s="50"/>
      <c r="H12" s="51"/>
      <c r="I12" s="50"/>
    </row>
    <row r="15" spans="1:9">
      <c r="A15" s="12" t="s">
        <v>192</v>
      </c>
      <c r="B15" s="12" t="s">
        <v>192</v>
      </c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273</v>
      </c>
      <c r="B17" s="14" t="str">
        <f ca="1">IFERROR(VLOOKUP(A17,Inv!$A$3:'Inv'!$E$2002,2,FALSE),"")</f>
        <v>25035</v>
      </c>
      <c r="C17">
        <f ca="1">IFERROR(VLOOKUP(A17,Inv!$A$3:'Inv'!$E$2002,3,FALSE),"")</f>
        <v>4.1459999999999999</v>
      </c>
      <c r="E17">
        <f ca="1">IFERROR(VLOOKUP(A17,Inv!$A$3:'Inv'!$E$2002,4,FALSE),"")</f>
        <v>7.4640000000000004</v>
      </c>
      <c r="F17" s="14" t="str">
        <f ca="1">IFERROR(VLOOKUP(A17,Inv!$A$3:'Inv'!$E$2002,5,FALSE),"")</f>
        <v>FT</v>
      </c>
      <c r="G17" s="19">
        <f>IF(B9=2,CEILING(B50,10),0)</f>
        <v>0</v>
      </c>
      <c r="I17" s="1">
        <f t="shared" ref="I17:I30" ca="1" si="0">IFERROR(E17*G17,"")</f>
        <v>0</v>
      </c>
    </row>
    <row r="18" spans="1:9">
      <c r="A18" t="s">
        <v>274</v>
      </c>
      <c r="B18" s="14" t="str">
        <f ca="1">IFERROR(VLOOKUP(A18,Inv!$A$3:'Inv'!$E$2002,2,FALSE),"")</f>
        <v>25050</v>
      </c>
      <c r="C18">
        <f ca="1">IFERROR(VLOOKUP(A18,Inv!$A$3:'Inv'!$E$2002,3,FALSE),"")</f>
        <v>6.4480000000000004</v>
      </c>
      <c r="E18">
        <f ca="1">IFERROR(VLOOKUP(A18,Inv!$A$3:'Inv'!$E$2002,4,FALSE),"")</f>
        <v>11.608000000000001</v>
      </c>
      <c r="F18" s="14" t="str">
        <f ca="1">IFERROR(VLOOKUP(A18,Inv!$A$3:'Inv'!$E$2002,5,FALSE),"")</f>
        <v>FT</v>
      </c>
      <c r="G18" s="19">
        <f>IF(B9=3,CEILING(B50,10),0)</f>
        <v>0</v>
      </c>
      <c r="I18" s="1">
        <f t="shared" ca="1" si="0"/>
        <v>0</v>
      </c>
    </row>
    <row r="19" spans="1:9">
      <c r="A19" t="s">
        <v>275</v>
      </c>
      <c r="B19" s="14" t="str">
        <f ca="1">IFERROR(VLOOKUP(A19,Inv!$A$3:'Inv'!$E$2002,2,FALSE),"")</f>
        <v>25060</v>
      </c>
      <c r="C19">
        <f ca="1">IFERROR(VLOOKUP(A19,Inv!$A$3:'Inv'!$E$2002,3,FALSE),"")</f>
        <v>9.9770000000000003</v>
      </c>
      <c r="E19">
        <f ca="1">IFERROR(VLOOKUP(A19,Inv!$A$3:'Inv'!$E$2002,4,FALSE),"")</f>
        <v>17.96</v>
      </c>
      <c r="F19" s="14" t="str">
        <f ca="1">IFERROR(VLOOKUP(A19,Inv!$A$3:'Inv'!$E$2002,5,FALSE),"")</f>
        <v>FT</v>
      </c>
      <c r="G19" s="19">
        <f>IF(B9=4,CEILING(B50,10),0)</f>
        <v>0</v>
      </c>
      <c r="I19" s="1">
        <f t="shared" ca="1" si="0"/>
        <v>0</v>
      </c>
    </row>
    <row r="20" spans="1:9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E20">
        <f ca="1">IFERROR(VLOOKUP(A20,Inv!$A$3:'Inv'!$E$2002,4,FALSE),"")</f>
        <v>7.5369999999999999</v>
      </c>
      <c r="F20" s="14" t="str">
        <f ca="1">IFERROR(VLOOKUP(A20,Inv!$A$3:'Inv'!$E$2002,5,FALSE),"")</f>
        <v>SQFT</v>
      </c>
      <c r="G20" s="19">
        <f>CEILING(B51,20)</f>
        <v>0</v>
      </c>
      <c r="I20" s="1">
        <f t="shared" ca="1" si="0"/>
        <v>0</v>
      </c>
    </row>
    <row r="21" spans="1:9">
      <c r="A21" t="s">
        <v>200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IF(B46&lt;&gt;0,MAX(13,B46),0)</f>
        <v>0</v>
      </c>
      <c r="I21" s="1">
        <f t="shared" ca="1" si="0"/>
        <v>0</v>
      </c>
    </row>
    <row r="22" spans="1:9">
      <c r="A22" t="s">
        <v>273</v>
      </c>
      <c r="B22" s="14" t="str">
        <f ca="1">IFERROR(VLOOKUP(A22,Inv!$A$3:'Inv'!$E$2002,2,FALSE),"")</f>
        <v>25035</v>
      </c>
      <c r="C22">
        <f ca="1">IFERROR(VLOOKUP(A22,Inv!$A$3:'Inv'!$E$2002,3,FALSE),"")</f>
        <v>4.1459999999999999</v>
      </c>
      <c r="E22">
        <f ca="1">IFERROR(VLOOKUP(A22,Inv!$A$3:'Inv'!$E$2002,4,FALSE),"")</f>
        <v>7.4640000000000004</v>
      </c>
      <c r="F22" s="14" t="str">
        <f ca="1">IFERROR(VLOOKUP(A22,Inv!$A$3:'Inv'!$E$2002,5,FALSE),"")</f>
        <v>FT</v>
      </c>
      <c r="G22" s="19">
        <f>IF(B9=2,CEILING(B52,10),0)</f>
        <v>0</v>
      </c>
      <c r="I22" s="1">
        <f t="shared" ca="1" si="0"/>
        <v>0</v>
      </c>
    </row>
    <row r="23" spans="1:9">
      <c r="A23" t="s">
        <v>274</v>
      </c>
      <c r="B23" s="14" t="str">
        <f ca="1">IFERROR(VLOOKUP(A23,Inv!$A$3:'Inv'!$E$2002,2,FALSE),"")</f>
        <v>25050</v>
      </c>
      <c r="C23">
        <f ca="1">IFERROR(VLOOKUP(A23,Inv!$A$3:'Inv'!$E$2002,3,FALSE),"")</f>
        <v>6.4480000000000004</v>
      </c>
      <c r="E23">
        <f ca="1">IFERROR(VLOOKUP(A23,Inv!$A$3:'Inv'!$E$2002,4,FALSE),"")</f>
        <v>11.608000000000001</v>
      </c>
      <c r="F23" s="14" t="str">
        <f ca="1">IFERROR(VLOOKUP(A23,Inv!$A$3:'Inv'!$E$2002,5,FALSE),"")</f>
        <v>FT</v>
      </c>
      <c r="G23" s="19">
        <f>IF(B9=3,CEILING(B52,10),0)</f>
        <v>0</v>
      </c>
      <c r="I23" s="1">
        <f t="shared" ca="1" si="0"/>
        <v>0</v>
      </c>
    </row>
    <row r="24" spans="1:9">
      <c r="A24" t="s">
        <v>275</v>
      </c>
      <c r="B24" s="14" t="str">
        <f ca="1">IFERROR(VLOOKUP(A24,Inv!$A$3:'Inv'!$E$2002,2,FALSE),"")</f>
        <v>25060</v>
      </c>
      <c r="C24">
        <f ca="1">IFERROR(VLOOKUP(A24,Inv!$A$3:'Inv'!$E$2002,3,FALSE),"")</f>
        <v>9.9770000000000003</v>
      </c>
      <c r="E24">
        <f ca="1">IFERROR(VLOOKUP(A24,Inv!$A$3:'Inv'!$E$2002,4,FALSE),"")</f>
        <v>17.96</v>
      </c>
      <c r="F24" s="14" t="str">
        <f ca="1">IFERROR(VLOOKUP(A24,Inv!$A$3:'Inv'!$E$2002,5,FALSE),"")</f>
        <v>FT</v>
      </c>
      <c r="G24" s="19">
        <f>IF(B9=4,CEILING(B52,10),0)</f>
        <v>0</v>
      </c>
      <c r="I24" s="1">
        <f t="shared" ca="1" si="0"/>
        <v>0</v>
      </c>
    </row>
    <row r="25" spans="1:9">
      <c r="A25" t="s">
        <v>198</v>
      </c>
      <c r="B25" s="14" t="str">
        <f ca="1">IFERROR(VLOOKUP(A25,Inv!$A$3:'Inv'!$E$2002,2,FALSE),"")</f>
        <v>EST PAINT - CUSTOM</v>
      </c>
      <c r="C25">
        <f ca="1">IFERROR(VLOOKUP(A25,Inv!$A$3:'Inv'!$E$2002,3,FALSE),"")</f>
        <v>2.8559999999999999E-2</v>
      </c>
      <c r="E25">
        <f ca="1">IFERROR(VLOOKUP(A25,Inv!$A$3:'Inv'!$E$2002,4,FALSE),"")</f>
        <v>5.0999999999999997E-2</v>
      </c>
      <c r="F25" s="14" t="str">
        <f ca="1">IFERROR(VLOOKUP(A25,Inv!$A$3:'Inv'!$E$2002,5,FALSE),"")</f>
        <v>GM</v>
      </c>
      <c r="G25" s="19">
        <f>IF(B57&lt;&gt;0,MAX(1471,(B57+B49)+F47),0)</f>
        <v>0</v>
      </c>
      <c r="I25" s="1">
        <f t="shared" ca="1" si="0"/>
        <v>0</v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t="str">
        <f t="shared" ca="1" si="0"/>
        <v/>
      </c>
    </row>
    <row r="31" spans="1:9">
      <c r="A31" s="12" t="s">
        <v>236</v>
      </c>
      <c r="B31" s="12" t="s">
        <v>236</v>
      </c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t="str">
        <f ca="1">IFERROR(VLOOKUP(A33,WC!$A$6:'WC'!$C$30,2,FALSE),"")</f>
        <v>Cabinet Metal Labor</v>
      </c>
      <c r="C33" t="s">
        <v>276</v>
      </c>
      <c r="E33" s="19">
        <f>B46</f>
        <v>0</v>
      </c>
      <c r="F33" s="19">
        <f>VLOOKUP(E33,A60:B64,2,TRUE)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2011</v>
      </c>
      <c r="B34" t="str">
        <f ca="1">IFERROR(VLOOKUP(A34,WC!$A$6:'WC'!$C$30,2,FALSE),"")</f>
        <v>Cabinet Metal Labor</v>
      </c>
      <c r="C34" t="s">
        <v>277</v>
      </c>
      <c r="E34" s="19">
        <f>B52</f>
        <v>0</v>
      </c>
      <c r="F34" s="19">
        <f>B56</f>
        <v>24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2110</v>
      </c>
      <c r="B35" t="str">
        <f ca="1">IFERROR(VLOOKUP(A35,WC!$A$6:'WC'!$C$30,2,FALSE),"")</f>
        <v>Paint Prep Labor</v>
      </c>
      <c r="C35" t="s">
        <v>276</v>
      </c>
      <c r="E35" s="19">
        <f>B55</f>
        <v>0</v>
      </c>
      <c r="F35" s="19">
        <f>B47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2112</v>
      </c>
      <c r="B36" t="str">
        <f ca="1">IFERROR(VLOOKUP(A36,WC!$A$6:'WC'!$C$30,2,FALSE),"")</f>
        <v>Paint Cabinet &amp; Letters Labor</v>
      </c>
      <c r="C36" t="s">
        <v>276</v>
      </c>
      <c r="E36" s="19">
        <f>B55</f>
        <v>0</v>
      </c>
      <c r="F36" s="19">
        <f>B47</f>
        <v>15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2110</v>
      </c>
      <c r="B37" t="str">
        <f ca="1">IFERROR(VLOOKUP(A37,WC!$A$6:'WC'!$C$30,2,FALSE),"")</f>
        <v>Paint Prep Labor</v>
      </c>
      <c r="C37" t="s">
        <v>277</v>
      </c>
      <c r="E37" s="19">
        <f>B53</f>
        <v>0</v>
      </c>
      <c r="F37" s="19">
        <f>B47</f>
        <v>15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>
        <v>2112</v>
      </c>
      <c r="B38" t="str">
        <f ca="1">IFERROR(VLOOKUP(A38,WC!$A$6:'WC'!$C$30,2,FALSE),"")</f>
        <v>Paint Cabinet &amp; Letters Labor</v>
      </c>
      <c r="C38" t="s">
        <v>277</v>
      </c>
      <c r="E38" s="19">
        <f>B53</f>
        <v>0</v>
      </c>
      <c r="F38" s="19">
        <f>B48</f>
        <v>15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>
      <c r="A39" s="78">
        <v>2110</v>
      </c>
      <c r="B39" t="str">
        <f ca="1">IFERROR(VLOOKUP(A39,WC!$A$6:'WC'!$C$30,2,FALSE),"")</f>
        <v>Paint Prep Labor</v>
      </c>
      <c r="D39" t="s">
        <v>247</v>
      </c>
      <c r="E39" s="19"/>
      <c r="F39" s="19"/>
      <c r="G39" s="1">
        <f>IF(B57&lt;&gt;0,B5,0)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>
      <c r="A40" s="78">
        <v>2011</v>
      </c>
      <c r="B40" t="str">
        <f ca="1">IFERROR(VLOOKUP(A40,WC!$A$6:'WC'!$C$30,2,FALSE),"")</f>
        <v>Cabinet Metal Labor</v>
      </c>
      <c r="D40" t="s">
        <v>248</v>
      </c>
      <c r="E40" s="19"/>
      <c r="F40" s="19"/>
      <c r="G40" s="1">
        <f>IF(B4="Radius/Angle",G33*H53,0)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5"/>
      <c r="F45" s="74"/>
      <c r="G45" s="25"/>
      <c r="H45" s="25"/>
      <c r="I45" s="74"/>
    </row>
    <row r="46" spans="1:9">
      <c r="A46" s="6" t="s">
        <v>237</v>
      </c>
      <c r="B46" s="6">
        <f>(B7*B8/144)*B6</f>
        <v>0</v>
      </c>
      <c r="C46" s="95" t="s">
        <v>278</v>
      </c>
      <c r="D46" s="6">
        <v>2</v>
      </c>
      <c r="E46" s="6" t="s">
        <v>54</v>
      </c>
      <c r="F46" s="91">
        <f>RateData!B5</f>
        <v>0.1</v>
      </c>
      <c r="G46" s="6">
        <v>0</v>
      </c>
      <c r="H46" s="7" t="s">
        <v>249</v>
      </c>
      <c r="I46" s="6"/>
    </row>
    <row r="47" spans="1:9">
      <c r="A47" s="6" t="s">
        <v>64</v>
      </c>
      <c r="B47" s="91">
        <f>RateData!B10</f>
        <v>15</v>
      </c>
      <c r="C47" s="6"/>
      <c r="D47" s="6">
        <v>3</v>
      </c>
      <c r="E47" s="6" t="s">
        <v>250</v>
      </c>
      <c r="F47" s="6">
        <f>B5*F46*B57*B49</f>
        <v>0</v>
      </c>
      <c r="G47" s="6">
        <v>1</v>
      </c>
      <c r="H47" s="7"/>
      <c r="I47" s="6"/>
    </row>
    <row r="48" spans="1:9">
      <c r="A48" s="6" t="s">
        <v>65</v>
      </c>
      <c r="B48" s="91">
        <f>RateData!B11</f>
        <v>15</v>
      </c>
      <c r="C48" s="6"/>
      <c r="D48" s="6">
        <v>4</v>
      </c>
      <c r="E48" s="6"/>
      <c r="F48" s="7"/>
      <c r="G48" s="6">
        <v>2</v>
      </c>
      <c r="H48" s="7"/>
      <c r="I48" s="6"/>
    </row>
    <row r="49" spans="1:9">
      <c r="A49" s="6" t="s">
        <v>53</v>
      </c>
      <c r="B49" s="91">
        <f>RateData!B4</f>
        <v>100</v>
      </c>
      <c r="C49" s="6"/>
      <c r="D49" s="6"/>
      <c r="E49" s="6"/>
      <c r="F49" s="7"/>
      <c r="G49" s="6">
        <v>3</v>
      </c>
      <c r="H49" s="7"/>
      <c r="I49" s="6"/>
    </row>
    <row r="50" spans="1:9">
      <c r="A50" s="6" t="s">
        <v>251</v>
      </c>
      <c r="B50" s="6">
        <f>(((B8+B10)*2)/12)*B6</f>
        <v>0</v>
      </c>
      <c r="C50" s="6"/>
      <c r="D50" s="6"/>
      <c r="E50" s="6"/>
      <c r="F50" s="7"/>
      <c r="G50" s="6">
        <v>4</v>
      </c>
      <c r="H50" s="7"/>
      <c r="I50" s="6"/>
    </row>
    <row r="51" spans="1:9">
      <c r="A51" s="6" t="s">
        <v>279</v>
      </c>
      <c r="B51" s="6">
        <f>B46*2</f>
        <v>0</v>
      </c>
      <c r="C51" s="6"/>
      <c r="D51" s="6"/>
      <c r="E51" s="6"/>
      <c r="F51" s="7"/>
      <c r="G51" s="6">
        <v>5</v>
      </c>
      <c r="H51" s="7"/>
      <c r="I51" s="6"/>
    </row>
    <row r="52" spans="1:9">
      <c r="A52" s="6" t="s">
        <v>280</v>
      </c>
      <c r="B52" s="6">
        <f>(B11*B10/12)*B6</f>
        <v>0</v>
      </c>
      <c r="C52" s="6"/>
      <c r="D52" s="6"/>
      <c r="E52" s="6"/>
      <c r="F52" s="7"/>
      <c r="G52" s="6" t="s">
        <v>240</v>
      </c>
      <c r="H52" s="7">
        <v>0</v>
      </c>
      <c r="I52" s="6"/>
    </row>
    <row r="53" spans="1:9">
      <c r="A53" s="6" t="s">
        <v>281</v>
      </c>
      <c r="B53" s="6">
        <f>(B9/12)*4*B52</f>
        <v>0</v>
      </c>
      <c r="C53" s="6"/>
      <c r="D53" s="6"/>
      <c r="E53" s="6"/>
      <c r="F53" s="7"/>
      <c r="G53" s="6" t="s">
        <v>254</v>
      </c>
      <c r="H53" s="92">
        <f>RateData!B16</f>
        <v>0.25</v>
      </c>
      <c r="I53" s="6"/>
    </row>
    <row r="54" spans="1:9">
      <c r="A54" s="6" t="s">
        <v>252</v>
      </c>
      <c r="B54" s="6">
        <f>(B9/12)*B50</f>
        <v>0</v>
      </c>
      <c r="C54" s="6"/>
      <c r="D54" s="6"/>
      <c r="E54" s="6"/>
      <c r="F54" s="7"/>
      <c r="G54" s="6"/>
      <c r="H54" s="7"/>
      <c r="I54" s="6"/>
    </row>
    <row r="55" spans="1:9">
      <c r="A55" s="6" t="s">
        <v>282</v>
      </c>
      <c r="B55" s="6">
        <f>B54+B51</f>
        <v>0</v>
      </c>
      <c r="C55" s="6"/>
      <c r="D55" s="6"/>
      <c r="E55" s="6"/>
      <c r="F55" s="7"/>
      <c r="G55" s="6"/>
      <c r="H55" s="7"/>
      <c r="I55" s="6"/>
    </row>
    <row r="56" spans="1:9">
      <c r="A56" s="6" t="s">
        <v>71</v>
      </c>
      <c r="B56" s="91">
        <f>RateData!B17</f>
        <v>24</v>
      </c>
      <c r="C56" s="6"/>
      <c r="D56" s="6"/>
      <c r="E56" s="6"/>
      <c r="F56" s="7"/>
      <c r="G56" s="6"/>
      <c r="H56" s="7"/>
      <c r="I56" s="6"/>
    </row>
    <row r="57" spans="1:9">
      <c r="A57" s="6" t="s">
        <v>283</v>
      </c>
      <c r="B57" s="6">
        <f>B53+B55</f>
        <v>0</v>
      </c>
      <c r="C57" s="6"/>
      <c r="D57" s="6"/>
      <c r="E57" s="6"/>
      <c r="F57" s="7"/>
      <c r="G57" s="6"/>
      <c r="H57" s="7"/>
      <c r="I57" s="6"/>
    </row>
    <row r="58" spans="1:9">
      <c r="A58" s="6"/>
      <c r="B58" s="6"/>
      <c r="C58" s="7"/>
      <c r="D58" s="6"/>
      <c r="E58" s="7"/>
      <c r="F58" s="6"/>
      <c r="G58" s="6"/>
      <c r="H58" s="7"/>
      <c r="I58" s="6"/>
    </row>
    <row r="59" spans="1:9">
      <c r="A59" s="6" t="s">
        <v>255</v>
      </c>
      <c r="B59" s="6"/>
      <c r="C59" s="6"/>
      <c r="D59" s="6"/>
      <c r="E59" s="6"/>
      <c r="F59" s="7"/>
      <c r="G59" s="6"/>
      <c r="H59" s="7"/>
      <c r="I59" s="6"/>
    </row>
    <row r="60" spans="1:9">
      <c r="A60" s="91">
        <f>RateData!B52</f>
        <v>0</v>
      </c>
      <c r="B60" s="91">
        <f>RateData!D52</f>
        <v>0.95</v>
      </c>
      <c r="C60" s="6"/>
      <c r="D60" s="6"/>
      <c r="E60" s="6"/>
      <c r="F60" s="7"/>
      <c r="G60" s="6"/>
      <c r="H60" s="7"/>
      <c r="I60" s="6"/>
    </row>
    <row r="61" spans="1:9">
      <c r="A61" s="91">
        <f>RateData!B53</f>
        <v>4</v>
      </c>
      <c r="B61" s="91">
        <f>RateData!D53</f>
        <v>1.9</v>
      </c>
      <c r="C61" s="6"/>
      <c r="D61" s="6"/>
      <c r="E61" s="6"/>
      <c r="F61" s="7"/>
      <c r="G61" s="6"/>
      <c r="H61" s="7"/>
      <c r="I61" s="6"/>
    </row>
    <row r="62" spans="1:9">
      <c r="A62" s="91">
        <f>RateData!B54</f>
        <v>10</v>
      </c>
      <c r="B62" s="91">
        <f>RateData!D54</f>
        <v>2.85</v>
      </c>
      <c r="C62" s="6"/>
      <c r="D62" s="6"/>
      <c r="E62" s="6"/>
      <c r="F62" s="7"/>
      <c r="G62" s="6"/>
      <c r="H62" s="7"/>
      <c r="I62" s="6"/>
    </row>
    <row r="63" spans="1:9">
      <c r="A63" s="91">
        <f>RateData!B55</f>
        <v>20</v>
      </c>
      <c r="B63" s="91">
        <f>RateData!D55</f>
        <v>3.8</v>
      </c>
      <c r="C63" s="6"/>
      <c r="D63" s="6"/>
      <c r="E63" s="6"/>
      <c r="F63" s="7"/>
      <c r="G63" s="6"/>
      <c r="H63" s="7"/>
      <c r="I63" s="6"/>
    </row>
    <row r="64" spans="1:9">
      <c r="A64" s="91">
        <f>RateData!B56</f>
        <v>30</v>
      </c>
      <c r="B64" s="91">
        <f>RateData!D56</f>
        <v>6.65</v>
      </c>
      <c r="C64" s="6"/>
      <c r="D64" s="6"/>
      <c r="E64" s="6"/>
      <c r="F64" s="7"/>
      <c r="G64" s="6"/>
      <c r="H64" s="7"/>
      <c r="I64" s="6"/>
    </row>
  </sheetData>
  <dataValidations count="4">
    <dataValidation allowBlank="1" showInputMessage="1" showErrorMessage="1" sqref="B17:B30" xr:uid="{6E49FF4B-D99B-4523-90C3-B915330563DB}"/>
    <dataValidation type="list" allowBlank="1" showInputMessage="1" showErrorMessage="1" sqref="B9" xr:uid="{427AB14D-1719-4317-A525-AAAB8A4340C6}">
      <formula1>$D$46:$D$48</formula1>
    </dataValidation>
    <dataValidation type="list" allowBlank="1" showInputMessage="1" showErrorMessage="1" sqref="B5" xr:uid="{774B1CBB-30F9-46DB-BDF6-798E19FA0DEE}">
      <formula1>$G$46:$G$51</formula1>
    </dataValidation>
    <dataValidation type="list" allowBlank="1" showInputMessage="1" showErrorMessage="1" sqref="B4" xr:uid="{E60F664B-C9FA-4A4C-B655-32260F1FEBA0}">
      <formula1>$G$52:$G$53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B01E8B-7438-40FB-B32B-5994F4125A7B}">
          <x14:formula1>
            <xm:f>Inv!$A$2:$A$2002</xm:f>
          </x14:formula1>
          <xm:sqref>A17:A30</xm:sqref>
        </x14:dataValidation>
        <x14:dataValidation type="list" allowBlank="1" showInputMessage="1" showErrorMessage="1" xr:uid="{E911AE53-FAAF-4339-A8FE-C600EFEC0E9B}">
          <x14:formula1>
            <xm:f>WC!$A$6:$A$55</xm:f>
          </x14:formula1>
          <xm:sqref>A39:A44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D50B-207E-49DC-8EF9-A1F0207DB736}">
  <dimension ref="A1:K64"/>
  <sheetViews>
    <sheetView workbookViewId="0">
      <selection activeCell="B2" sqref="B2"/>
    </sheetView>
  </sheetViews>
  <sheetFormatPr defaultRowHeight="15"/>
  <cols>
    <col min="1" max="1" width="33.5703125" customWidth="1"/>
    <col min="2" max="2" width="22.85546875" customWidth="1"/>
    <col min="3" max="3" width="12.140625" customWidth="1"/>
    <col min="4" max="4" width="14.140625" customWidth="1"/>
    <col min="5" max="5" width="22.85546875" customWidth="1"/>
    <col min="6" max="6" width="16.140625" style="1" customWidth="1"/>
    <col min="7" max="7" width="18.140625" customWidth="1"/>
    <col min="8" max="8" width="15.42578125" style="1" customWidth="1"/>
    <col min="9" max="9" width="9.28515625" customWidth="1"/>
    <col min="11" max="11" width="9.140625" style="1"/>
  </cols>
  <sheetData>
    <row r="1" spans="1:9">
      <c r="A1" s="21" t="s">
        <v>267</v>
      </c>
      <c r="B1" s="22"/>
      <c r="C1" s="22"/>
      <c r="D1" s="22"/>
      <c r="E1" s="22"/>
      <c r="F1" s="23"/>
      <c r="G1" s="22"/>
      <c r="H1" s="23"/>
      <c r="I1" s="22"/>
    </row>
    <row r="2" spans="1:9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93" t="s">
        <v>240</v>
      </c>
      <c r="C4" s="53" t="s">
        <v>241</v>
      </c>
      <c r="D4" s="53"/>
      <c r="E4" s="54"/>
      <c r="F4" s="53"/>
      <c r="G4" s="53"/>
      <c r="H4" s="53"/>
      <c r="I4" s="53"/>
    </row>
    <row r="5" spans="1:9">
      <c r="A5" s="53"/>
      <c r="B5" s="89">
        <v>0</v>
      </c>
      <c r="C5" s="53" t="s">
        <v>242</v>
      </c>
      <c r="D5" s="53"/>
      <c r="E5" s="54"/>
      <c r="F5" s="53"/>
      <c r="G5" s="53"/>
      <c r="H5" s="53"/>
      <c r="I5" s="53"/>
    </row>
    <row r="6" spans="1:9">
      <c r="A6" s="53" t="s">
        <v>268</v>
      </c>
      <c r="B6" s="56">
        <v>1</v>
      </c>
      <c r="C6" s="53"/>
      <c r="D6" s="53"/>
      <c r="E6" s="53"/>
      <c r="F6" s="54"/>
      <c r="G6" s="53"/>
      <c r="H6" s="54"/>
      <c r="I6" s="53"/>
    </row>
    <row r="7" spans="1:9">
      <c r="A7" s="53" t="s">
        <v>210</v>
      </c>
      <c r="B7" s="49">
        <v>0</v>
      </c>
      <c r="C7" s="53"/>
      <c r="D7" s="53"/>
      <c r="E7" s="53"/>
      <c r="F7" s="54"/>
      <c r="G7" s="53"/>
      <c r="H7" s="54"/>
      <c r="I7" s="53"/>
    </row>
    <row r="8" spans="1:9">
      <c r="A8" s="53" t="s">
        <v>211</v>
      </c>
      <c r="B8" s="49">
        <v>0</v>
      </c>
      <c r="C8" s="53"/>
      <c r="D8" s="53"/>
      <c r="E8" s="53"/>
      <c r="F8" s="54"/>
      <c r="G8" s="53"/>
      <c r="H8" s="54"/>
      <c r="I8" s="53"/>
    </row>
    <row r="9" spans="1:9">
      <c r="A9" s="53" t="s">
        <v>269</v>
      </c>
      <c r="B9" s="89">
        <v>3</v>
      </c>
      <c r="C9" s="53" t="s">
        <v>270</v>
      </c>
      <c r="D9" s="53"/>
      <c r="E9" s="53"/>
      <c r="F9" s="54"/>
      <c r="G9" s="53"/>
      <c r="H9" s="54"/>
      <c r="I9" s="53"/>
    </row>
    <row r="10" spans="1:9">
      <c r="A10" s="53" t="s">
        <v>271</v>
      </c>
      <c r="B10" s="49">
        <v>0</v>
      </c>
      <c r="C10" s="53"/>
      <c r="D10" s="53"/>
      <c r="E10" s="53"/>
      <c r="F10" s="54"/>
      <c r="G10" s="53"/>
      <c r="H10" s="54"/>
      <c r="I10" s="53"/>
    </row>
    <row r="11" spans="1:9">
      <c r="A11" s="53" t="s">
        <v>272</v>
      </c>
      <c r="B11" s="49">
        <v>0</v>
      </c>
      <c r="C11" s="53"/>
      <c r="D11" s="53"/>
      <c r="E11" s="53"/>
      <c r="F11" s="54"/>
      <c r="G11" s="53"/>
      <c r="H11" s="54"/>
      <c r="I11" s="53"/>
    </row>
    <row r="12" spans="1:9" ht="15.75" thickBot="1">
      <c r="A12" s="50" t="s">
        <v>232</v>
      </c>
      <c r="B12" s="51">
        <f ca="1">SUM(I17:I44)</f>
        <v>0</v>
      </c>
      <c r="C12" s="50"/>
      <c r="D12" s="50"/>
      <c r="E12" s="50"/>
      <c r="F12" s="51"/>
      <c r="G12" s="50"/>
      <c r="H12" s="51"/>
      <c r="I12" s="50"/>
    </row>
    <row r="13" spans="1:9" ht="15.75" thickTop="1"/>
    <row r="15" spans="1:9">
      <c r="A15" s="12" t="s">
        <v>192</v>
      </c>
      <c r="B15" s="12" t="s">
        <v>192</v>
      </c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273</v>
      </c>
      <c r="B17" s="14" t="str">
        <f ca="1">IFERROR(VLOOKUP(A17,Inv!$A$3:'Inv'!$E$2002,2,FALSE),"")</f>
        <v>25035</v>
      </c>
      <c r="C17">
        <f ca="1">IFERROR(VLOOKUP(A17,Inv!$A$3:'Inv'!$E$2002,3,FALSE),"")</f>
        <v>4.1459999999999999</v>
      </c>
      <c r="E17">
        <f ca="1">IFERROR(VLOOKUP(A17,Inv!$A$3:'Inv'!$E$2002,4,FALSE),"")</f>
        <v>7.4640000000000004</v>
      </c>
      <c r="F17" s="14" t="str">
        <f ca="1">IFERROR(VLOOKUP(A17,Inv!$A$3:'Inv'!$E$2002,5,FALSE),"")</f>
        <v>FT</v>
      </c>
      <c r="G17" s="19">
        <f>IF(B9=2,CEILING(B50,10),0)</f>
        <v>0</v>
      </c>
      <c r="I17" s="1">
        <f t="shared" ref="I17:I30" ca="1" si="0">IFERROR(E17*G17,"")</f>
        <v>0</v>
      </c>
    </row>
    <row r="18" spans="1:9">
      <c r="A18" t="s">
        <v>274</v>
      </c>
      <c r="B18" s="14" t="str">
        <f ca="1">IFERROR(VLOOKUP(A18,Inv!$A$3:'Inv'!$E$2002,2,FALSE),"")</f>
        <v>25050</v>
      </c>
      <c r="C18">
        <f ca="1">IFERROR(VLOOKUP(A18,Inv!$A$3:'Inv'!$E$2002,3,FALSE),"")</f>
        <v>6.4480000000000004</v>
      </c>
      <c r="E18">
        <f ca="1">IFERROR(VLOOKUP(A18,Inv!$A$3:'Inv'!$E$2002,4,FALSE),"")</f>
        <v>11.608000000000001</v>
      </c>
      <c r="F18" s="14" t="str">
        <f ca="1">IFERROR(VLOOKUP(A18,Inv!$A$3:'Inv'!$E$2002,5,FALSE),"")</f>
        <v>FT</v>
      </c>
      <c r="G18" s="19">
        <f>IF(B9=3,CEILING(B50,10),0)</f>
        <v>0</v>
      </c>
      <c r="I18" s="1">
        <f t="shared" ca="1" si="0"/>
        <v>0</v>
      </c>
    </row>
    <row r="19" spans="1:9">
      <c r="A19" t="s">
        <v>275</v>
      </c>
      <c r="B19" s="14" t="str">
        <f ca="1">IFERROR(VLOOKUP(A19,Inv!$A$3:'Inv'!$E$2002,2,FALSE),"")</f>
        <v>25060</v>
      </c>
      <c r="C19">
        <f ca="1">IFERROR(VLOOKUP(A19,Inv!$A$3:'Inv'!$E$2002,3,FALSE),"")</f>
        <v>9.9770000000000003</v>
      </c>
      <c r="E19">
        <f ca="1">IFERROR(VLOOKUP(A19,Inv!$A$3:'Inv'!$E$2002,4,FALSE),"")</f>
        <v>17.96</v>
      </c>
      <c r="F19" s="14" t="str">
        <f ca="1">IFERROR(VLOOKUP(A19,Inv!$A$3:'Inv'!$E$2002,5,FALSE),"")</f>
        <v>FT</v>
      </c>
      <c r="G19" s="19">
        <f>IF(B9=4,CEILING(B50,10),0)</f>
        <v>0</v>
      </c>
      <c r="I19" s="1">
        <f t="shared" ca="1" si="0"/>
        <v>0</v>
      </c>
    </row>
    <row r="20" spans="1:9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E20">
        <f ca="1">IFERROR(VLOOKUP(A20,Inv!$A$3:'Inv'!$E$2002,4,FALSE),"")</f>
        <v>7.5369999999999999</v>
      </c>
      <c r="F20" s="14" t="str">
        <f ca="1">IFERROR(VLOOKUP(A20,Inv!$A$3:'Inv'!$E$2002,5,FALSE),"")</f>
        <v>SQFT</v>
      </c>
      <c r="G20" s="19">
        <f>CEILING(B51,20)</f>
        <v>0</v>
      </c>
      <c r="I20" s="1">
        <f t="shared" ca="1" si="0"/>
        <v>0</v>
      </c>
    </row>
    <row r="21" spans="1:9">
      <c r="A21" t="s">
        <v>200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IF(B46&lt;&gt;0,MAX(13,B46),0)</f>
        <v>0</v>
      </c>
      <c r="I21" s="1">
        <f t="shared" ca="1" si="0"/>
        <v>0</v>
      </c>
    </row>
    <row r="22" spans="1:9">
      <c r="A22" t="s">
        <v>273</v>
      </c>
      <c r="B22" s="14" t="str">
        <f ca="1">IFERROR(VLOOKUP(A22,Inv!$A$3:'Inv'!$E$2002,2,FALSE),"")</f>
        <v>25035</v>
      </c>
      <c r="C22">
        <f ca="1">IFERROR(VLOOKUP(A22,Inv!$A$3:'Inv'!$E$2002,3,FALSE),"")</f>
        <v>4.1459999999999999</v>
      </c>
      <c r="E22">
        <f ca="1">IFERROR(VLOOKUP(A22,Inv!$A$3:'Inv'!$E$2002,4,FALSE),"")</f>
        <v>7.4640000000000004</v>
      </c>
      <c r="F22" s="14" t="str">
        <f ca="1">IFERROR(VLOOKUP(A22,Inv!$A$3:'Inv'!$E$2002,5,FALSE),"")</f>
        <v>FT</v>
      </c>
      <c r="G22" s="19">
        <f>IF(B9=2,CEILING(B52,10),0)</f>
        <v>0</v>
      </c>
      <c r="I22" s="1">
        <f t="shared" ca="1" si="0"/>
        <v>0</v>
      </c>
    </row>
    <row r="23" spans="1:9">
      <c r="A23" t="s">
        <v>274</v>
      </c>
      <c r="B23" s="14" t="str">
        <f ca="1">IFERROR(VLOOKUP(A23,Inv!$A$3:'Inv'!$E$2002,2,FALSE),"")</f>
        <v>25050</v>
      </c>
      <c r="C23">
        <f ca="1">IFERROR(VLOOKUP(A23,Inv!$A$3:'Inv'!$E$2002,3,FALSE),"")</f>
        <v>6.4480000000000004</v>
      </c>
      <c r="E23">
        <f ca="1">IFERROR(VLOOKUP(A23,Inv!$A$3:'Inv'!$E$2002,4,FALSE),"")</f>
        <v>11.608000000000001</v>
      </c>
      <c r="F23" s="14" t="str">
        <f ca="1">IFERROR(VLOOKUP(A23,Inv!$A$3:'Inv'!$E$2002,5,FALSE),"")</f>
        <v>FT</v>
      </c>
      <c r="G23" s="19">
        <f>IF(B9=3,CEILING(B52,10),0)</f>
        <v>0</v>
      </c>
      <c r="I23" s="1">
        <f t="shared" ca="1" si="0"/>
        <v>0</v>
      </c>
    </row>
    <row r="24" spans="1:9">
      <c r="A24" t="s">
        <v>275</v>
      </c>
      <c r="B24" s="14" t="str">
        <f ca="1">IFERROR(VLOOKUP(A24,Inv!$A$3:'Inv'!$E$2002,2,FALSE),"")</f>
        <v>25060</v>
      </c>
      <c r="C24">
        <f ca="1">IFERROR(VLOOKUP(A24,Inv!$A$3:'Inv'!$E$2002,3,FALSE),"")</f>
        <v>9.9770000000000003</v>
      </c>
      <c r="E24">
        <f ca="1">IFERROR(VLOOKUP(A24,Inv!$A$3:'Inv'!$E$2002,4,FALSE),"")</f>
        <v>17.96</v>
      </c>
      <c r="F24" s="14" t="str">
        <f ca="1">IFERROR(VLOOKUP(A24,Inv!$A$3:'Inv'!$E$2002,5,FALSE),"")</f>
        <v>FT</v>
      </c>
      <c r="G24" s="19">
        <f>IF(B9=4,CEILING(B52,10),0)</f>
        <v>0</v>
      </c>
      <c r="I24" s="1">
        <f t="shared" ca="1" si="0"/>
        <v>0</v>
      </c>
    </row>
    <row r="25" spans="1:9">
      <c r="A25" t="s">
        <v>198</v>
      </c>
      <c r="B25" s="14" t="str">
        <f ca="1">IFERROR(VLOOKUP(A25,Inv!$A$3:'Inv'!$E$2002,2,FALSE),"")</f>
        <v>EST PAINT - CUSTOM</v>
      </c>
      <c r="C25">
        <f ca="1">IFERROR(VLOOKUP(A25,Inv!$A$3:'Inv'!$E$2002,3,FALSE),"")</f>
        <v>2.8559999999999999E-2</v>
      </c>
      <c r="E25">
        <f ca="1">IFERROR(VLOOKUP(A25,Inv!$A$3:'Inv'!$E$2002,4,FALSE),"")</f>
        <v>5.0999999999999997E-2</v>
      </c>
      <c r="F25" s="14" t="str">
        <f ca="1">IFERROR(VLOOKUP(A25,Inv!$A$3:'Inv'!$E$2002,5,FALSE),"")</f>
        <v>GM</v>
      </c>
      <c r="G25" s="19">
        <f>IF(B57&lt;&gt;0,MAX(1471,(B57+B49)+F47),0)</f>
        <v>0</v>
      </c>
      <c r="I25" s="1">
        <f t="shared" ca="1" si="0"/>
        <v>0</v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t="str">
        <f t="shared" ca="1" si="0"/>
        <v/>
      </c>
    </row>
    <row r="31" spans="1:9">
      <c r="A31" s="12" t="s">
        <v>236</v>
      </c>
      <c r="B31" s="12" t="s">
        <v>236</v>
      </c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t="str">
        <f ca="1">IFERROR(VLOOKUP(A33,WC!$A$6:'WC'!$C$30,2,FALSE),"")</f>
        <v>Cabinet Metal Labor</v>
      </c>
      <c r="C33" t="s">
        <v>276</v>
      </c>
      <c r="E33" s="19">
        <f>B46</f>
        <v>0</v>
      </c>
      <c r="F33" s="19">
        <f>VLOOKUP(E33,A60:B64,2,TRUE)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2011</v>
      </c>
      <c r="B34" t="str">
        <f ca="1">IFERROR(VLOOKUP(A34,WC!$A$6:'WC'!$C$30,2,FALSE),"")</f>
        <v>Cabinet Metal Labor</v>
      </c>
      <c r="C34" t="s">
        <v>277</v>
      </c>
      <c r="E34" s="19">
        <f>B52</f>
        <v>0</v>
      </c>
      <c r="F34" s="19">
        <f>B56</f>
        <v>24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2110</v>
      </c>
      <c r="B35" t="str">
        <f ca="1">IFERROR(VLOOKUP(A35,WC!$A$6:'WC'!$C$30,2,FALSE),"")</f>
        <v>Paint Prep Labor</v>
      </c>
      <c r="C35" t="s">
        <v>276</v>
      </c>
      <c r="E35" s="19">
        <f>B55</f>
        <v>0</v>
      </c>
      <c r="F35" s="19">
        <f>B47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2112</v>
      </c>
      <c r="B36" t="str">
        <f ca="1">IFERROR(VLOOKUP(A36,WC!$A$6:'WC'!$C$30,2,FALSE),"")</f>
        <v>Paint Cabinet &amp; Letters Labor</v>
      </c>
      <c r="C36" t="s">
        <v>276</v>
      </c>
      <c r="E36" s="19">
        <f>B55</f>
        <v>0</v>
      </c>
      <c r="F36" s="19">
        <f>B47</f>
        <v>15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2110</v>
      </c>
      <c r="B37" t="str">
        <f ca="1">IFERROR(VLOOKUP(A37,WC!$A$6:'WC'!$C$30,2,FALSE),"")</f>
        <v>Paint Prep Labor</v>
      </c>
      <c r="C37" t="s">
        <v>277</v>
      </c>
      <c r="E37" s="19">
        <f>B53</f>
        <v>0</v>
      </c>
      <c r="F37" s="19">
        <f>B47</f>
        <v>15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>
        <v>2112</v>
      </c>
      <c r="B38" t="str">
        <f ca="1">IFERROR(VLOOKUP(A38,WC!$A$6:'WC'!$C$30,2,FALSE),"")</f>
        <v>Paint Cabinet &amp; Letters Labor</v>
      </c>
      <c r="C38" t="s">
        <v>277</v>
      </c>
      <c r="E38" s="19">
        <f>B53</f>
        <v>0</v>
      </c>
      <c r="F38" s="19">
        <f>B48</f>
        <v>15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>
      <c r="A39" s="78">
        <v>2110</v>
      </c>
      <c r="B39" t="str">
        <f ca="1">IFERROR(VLOOKUP(A39,WC!$A$6:'WC'!$C$30,2,FALSE),"")</f>
        <v>Paint Prep Labor</v>
      </c>
      <c r="D39" t="s">
        <v>247</v>
      </c>
      <c r="E39" s="19"/>
      <c r="F39" s="19"/>
      <c r="G39" s="1">
        <f>IF(B57&lt;&gt;0,B5,0)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>
      <c r="A40" s="78">
        <v>2011</v>
      </c>
      <c r="B40" t="str">
        <f ca="1">IFERROR(VLOOKUP(A40,WC!$A$6:'WC'!$C$30,2,FALSE),"")</f>
        <v>Cabinet Metal Labor</v>
      </c>
      <c r="D40" t="s">
        <v>248</v>
      </c>
      <c r="E40" s="19"/>
      <c r="F40" s="19"/>
      <c r="G40" s="1">
        <f>IF(B4="Radius/Angle",G33*H53,0)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5"/>
      <c r="F45" s="74"/>
      <c r="G45" s="25"/>
      <c r="H45" s="25"/>
      <c r="I45" s="74"/>
    </row>
    <row r="46" spans="1:9">
      <c r="A46" s="6" t="s">
        <v>237</v>
      </c>
      <c r="B46" s="6">
        <f>(B7*B8/144)*B6</f>
        <v>0</v>
      </c>
      <c r="C46" s="95" t="s">
        <v>278</v>
      </c>
      <c r="D46" s="6">
        <v>2</v>
      </c>
      <c r="E46" s="6" t="s">
        <v>54</v>
      </c>
      <c r="F46" s="91">
        <f>RateData!B5</f>
        <v>0.1</v>
      </c>
      <c r="G46" s="6">
        <v>0</v>
      </c>
      <c r="H46" s="7" t="s">
        <v>249</v>
      </c>
      <c r="I46" s="6"/>
    </row>
    <row r="47" spans="1:9">
      <c r="A47" s="6" t="s">
        <v>64</v>
      </c>
      <c r="B47" s="91">
        <f>RateData!B10</f>
        <v>15</v>
      </c>
      <c r="C47" s="6"/>
      <c r="D47" s="6">
        <v>3</v>
      </c>
      <c r="E47" s="6" t="s">
        <v>250</v>
      </c>
      <c r="F47" s="6">
        <f>B5*F46*B57*B49</f>
        <v>0</v>
      </c>
      <c r="G47" s="6">
        <v>1</v>
      </c>
      <c r="H47" s="7"/>
      <c r="I47" s="6"/>
    </row>
    <row r="48" spans="1:9">
      <c r="A48" s="6" t="s">
        <v>65</v>
      </c>
      <c r="B48" s="91">
        <f>RateData!B11</f>
        <v>15</v>
      </c>
      <c r="C48" s="6"/>
      <c r="D48" s="6">
        <v>4</v>
      </c>
      <c r="E48" s="6"/>
      <c r="F48" s="7"/>
      <c r="G48" s="6">
        <v>2</v>
      </c>
      <c r="H48" s="7"/>
      <c r="I48" s="6"/>
    </row>
    <row r="49" spans="1:9">
      <c r="A49" s="6" t="s">
        <v>53</v>
      </c>
      <c r="B49" s="91">
        <f>RateData!B4</f>
        <v>100</v>
      </c>
      <c r="C49" s="6"/>
      <c r="D49" s="6"/>
      <c r="E49" s="6"/>
      <c r="F49" s="7"/>
      <c r="G49" s="6">
        <v>3</v>
      </c>
      <c r="H49" s="7"/>
      <c r="I49" s="6"/>
    </row>
    <row r="50" spans="1:9">
      <c r="A50" s="6" t="s">
        <v>251</v>
      </c>
      <c r="B50" s="6">
        <f>(((B8+B10)*2)/12)*B6</f>
        <v>0</v>
      </c>
      <c r="C50" s="6"/>
      <c r="D50" s="6"/>
      <c r="E50" s="6"/>
      <c r="F50" s="7"/>
      <c r="G50" s="6">
        <v>4</v>
      </c>
      <c r="H50" s="7"/>
      <c r="I50" s="6"/>
    </row>
    <row r="51" spans="1:9">
      <c r="A51" s="6" t="s">
        <v>279</v>
      </c>
      <c r="B51" s="6">
        <f>B46*2</f>
        <v>0</v>
      </c>
      <c r="C51" s="6"/>
      <c r="D51" s="6"/>
      <c r="E51" s="6"/>
      <c r="F51" s="7"/>
      <c r="G51" s="6">
        <v>5</v>
      </c>
      <c r="H51" s="7"/>
      <c r="I51" s="6"/>
    </row>
    <row r="52" spans="1:9">
      <c r="A52" s="6" t="s">
        <v>280</v>
      </c>
      <c r="B52" s="6">
        <f>(B11*B10/12)*B6</f>
        <v>0</v>
      </c>
      <c r="C52" s="6"/>
      <c r="D52" s="6"/>
      <c r="E52" s="6"/>
      <c r="F52" s="7"/>
      <c r="G52" s="6" t="s">
        <v>240</v>
      </c>
      <c r="H52" s="7">
        <v>0</v>
      </c>
      <c r="I52" s="6"/>
    </row>
    <row r="53" spans="1:9">
      <c r="A53" s="6" t="s">
        <v>281</v>
      </c>
      <c r="B53" s="6">
        <f>(B9/12)*4*B52</f>
        <v>0</v>
      </c>
      <c r="C53" s="6"/>
      <c r="D53" s="6"/>
      <c r="E53" s="6"/>
      <c r="F53" s="7"/>
      <c r="G53" s="6" t="s">
        <v>254</v>
      </c>
      <c r="H53" s="92">
        <f>RateData!B16</f>
        <v>0.25</v>
      </c>
      <c r="I53" s="6"/>
    </row>
    <row r="54" spans="1:9">
      <c r="A54" s="6" t="s">
        <v>252</v>
      </c>
      <c r="B54" s="6">
        <f>(B9/12)*B50</f>
        <v>0</v>
      </c>
      <c r="C54" s="6"/>
      <c r="D54" s="6"/>
      <c r="E54" s="6"/>
      <c r="F54" s="7"/>
      <c r="G54" s="6"/>
      <c r="H54" s="7"/>
      <c r="I54" s="6"/>
    </row>
    <row r="55" spans="1:9">
      <c r="A55" s="6" t="s">
        <v>282</v>
      </c>
      <c r="B55" s="6">
        <f>B54+B51</f>
        <v>0</v>
      </c>
      <c r="C55" s="6"/>
      <c r="D55" s="6"/>
      <c r="E55" s="6"/>
      <c r="F55" s="7"/>
      <c r="G55" s="6"/>
      <c r="H55" s="7"/>
      <c r="I55" s="6"/>
    </row>
    <row r="56" spans="1:9">
      <c r="A56" s="6" t="s">
        <v>71</v>
      </c>
      <c r="B56" s="91">
        <f>RateData!B17</f>
        <v>24</v>
      </c>
      <c r="C56" s="6"/>
      <c r="D56" s="6"/>
      <c r="E56" s="6"/>
      <c r="F56" s="7"/>
      <c r="G56" s="6"/>
      <c r="H56" s="7"/>
      <c r="I56" s="6"/>
    </row>
    <row r="57" spans="1:9">
      <c r="A57" s="6" t="s">
        <v>283</v>
      </c>
      <c r="B57" s="6">
        <f>B53+B55</f>
        <v>0</v>
      </c>
      <c r="C57" s="6"/>
      <c r="D57" s="6"/>
      <c r="E57" s="6"/>
      <c r="F57" s="7"/>
      <c r="G57" s="6"/>
      <c r="H57" s="7"/>
      <c r="I57" s="6"/>
    </row>
    <row r="58" spans="1:9">
      <c r="A58" s="6"/>
      <c r="B58" s="6"/>
      <c r="C58" s="7"/>
      <c r="D58" s="6"/>
      <c r="E58" s="7"/>
      <c r="F58" s="6"/>
      <c r="G58" s="6"/>
      <c r="H58" s="7"/>
      <c r="I58" s="6"/>
    </row>
    <row r="59" spans="1:9">
      <c r="A59" s="6" t="s">
        <v>255</v>
      </c>
      <c r="B59" s="6"/>
      <c r="C59" s="6"/>
      <c r="D59" s="6"/>
      <c r="E59" s="6"/>
      <c r="F59" s="7"/>
      <c r="G59" s="6"/>
      <c r="H59" s="7"/>
      <c r="I59" s="6"/>
    </row>
    <row r="60" spans="1:9">
      <c r="A60" s="91">
        <f>RateData!B52</f>
        <v>0</v>
      </c>
      <c r="B60" s="91">
        <f>RateData!D52</f>
        <v>0.95</v>
      </c>
      <c r="C60" s="6"/>
      <c r="D60" s="6"/>
      <c r="E60" s="6"/>
      <c r="F60" s="7"/>
      <c r="G60" s="6"/>
      <c r="H60" s="7"/>
      <c r="I60" s="6"/>
    </row>
    <row r="61" spans="1:9">
      <c r="A61" s="91">
        <f>RateData!B53</f>
        <v>4</v>
      </c>
      <c r="B61" s="91">
        <f>RateData!D53</f>
        <v>1.9</v>
      </c>
      <c r="C61" s="6"/>
      <c r="D61" s="6"/>
      <c r="E61" s="6"/>
      <c r="F61" s="7"/>
      <c r="G61" s="6"/>
      <c r="H61" s="7"/>
      <c r="I61" s="6"/>
    </row>
    <row r="62" spans="1:9">
      <c r="A62" s="91">
        <f>RateData!B54</f>
        <v>10</v>
      </c>
      <c r="B62" s="91">
        <f>RateData!D54</f>
        <v>2.85</v>
      </c>
      <c r="C62" s="6"/>
      <c r="D62" s="6"/>
      <c r="E62" s="6"/>
      <c r="F62" s="7"/>
      <c r="G62" s="6"/>
      <c r="H62" s="7"/>
      <c r="I62" s="6"/>
    </row>
    <row r="63" spans="1:9">
      <c r="A63" s="91">
        <f>RateData!B55</f>
        <v>20</v>
      </c>
      <c r="B63" s="91">
        <f>RateData!D55</f>
        <v>3.8</v>
      </c>
      <c r="C63" s="6"/>
      <c r="D63" s="6"/>
      <c r="E63" s="6"/>
      <c r="F63" s="7"/>
      <c r="G63" s="6"/>
      <c r="H63" s="7"/>
      <c r="I63" s="6"/>
    </row>
    <row r="64" spans="1:9">
      <c r="A64" s="91">
        <f>RateData!B56</f>
        <v>30</v>
      </c>
      <c r="B64" s="91">
        <f>RateData!D56</f>
        <v>6.65</v>
      </c>
      <c r="C64" s="6"/>
      <c r="D64" s="6"/>
      <c r="E64" s="6"/>
      <c r="F64" s="7"/>
      <c r="G64" s="6"/>
      <c r="H64" s="7"/>
      <c r="I64" s="6"/>
    </row>
  </sheetData>
  <dataValidations count="4">
    <dataValidation allowBlank="1" showInputMessage="1" showErrorMessage="1" sqref="B17:B30" xr:uid="{84D66709-C881-4CB4-B820-6991689481D1}"/>
    <dataValidation type="list" allowBlank="1" showInputMessage="1" showErrorMessage="1" sqref="B9" xr:uid="{C6288277-B78E-4485-9617-EB6D2F86CACE}">
      <formula1>$D$46:$D$48</formula1>
    </dataValidation>
    <dataValidation type="list" allowBlank="1" showInputMessage="1" showErrorMessage="1" sqref="B5" xr:uid="{1AE325AD-40D4-4062-A2CE-4795235D1686}">
      <formula1>$G$46:$G$51</formula1>
    </dataValidation>
    <dataValidation type="list" allowBlank="1" showInputMessage="1" showErrorMessage="1" sqref="B4" xr:uid="{C97C9793-CCD5-4A19-839E-D2186ABB5E45}">
      <formula1>$G$52:$G$53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70F05C0-109A-4760-AE0A-5FB1433AF95F}">
          <x14:formula1>
            <xm:f>WC!$A$6:$A$55</xm:f>
          </x14:formula1>
          <xm:sqref>A39:A44</xm:sqref>
        </x14:dataValidation>
        <x14:dataValidation type="list" allowBlank="1" showInputMessage="1" showErrorMessage="1" xr:uid="{CCA4AE2C-4693-4C7F-A1DE-11B98EBD05E4}">
          <x14:formula1>
            <xm:f>Inv!$A$2:$A$2002</xm:f>
          </x14:formula1>
          <xm:sqref>A17:A30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F8C3-0D79-4A20-9DD8-81C5A184E72A}">
  <sheetPr codeName="Sheet3"/>
  <dimension ref="A1:I52"/>
  <sheetViews>
    <sheetView workbookViewId="0">
      <selection activeCell="B2" sqref="B2"/>
    </sheetView>
  </sheetViews>
  <sheetFormatPr defaultRowHeight="15"/>
  <cols>
    <col min="1" max="1" width="28.42578125" customWidth="1"/>
    <col min="2" max="2" width="19.5703125" customWidth="1"/>
    <col min="3" max="3" width="18.7109375" customWidth="1"/>
    <col min="5" max="5" width="14.7109375" customWidth="1"/>
    <col min="6" max="6" width="16.85546875" customWidth="1"/>
    <col min="7" max="7" width="17.28515625" customWidth="1"/>
    <col min="8" max="8" width="13" customWidth="1"/>
    <col min="9" max="9" width="10" customWidth="1"/>
  </cols>
  <sheetData>
    <row r="1" spans="1:9">
      <c r="A1" s="21" t="s">
        <v>284</v>
      </c>
      <c r="B1" s="22"/>
      <c r="C1" s="22"/>
      <c r="D1" s="22"/>
      <c r="E1" s="22"/>
      <c r="F1" s="22"/>
      <c r="G1" s="22"/>
      <c r="H1" s="22"/>
      <c r="I1" s="22"/>
    </row>
    <row r="2" spans="1:9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 t="s">
        <v>285</v>
      </c>
      <c r="B6" s="57">
        <v>1</v>
      </c>
      <c r="C6" s="53"/>
      <c r="D6" s="53"/>
      <c r="E6" s="53"/>
      <c r="F6" s="53"/>
      <c r="G6" s="53"/>
      <c r="H6" s="53"/>
      <c r="I6" s="53"/>
    </row>
    <row r="7" spans="1:9">
      <c r="A7" s="53" t="s">
        <v>210</v>
      </c>
      <c r="B7" s="52">
        <v>0</v>
      </c>
      <c r="C7" s="53"/>
      <c r="D7" s="53"/>
      <c r="E7" s="53"/>
      <c r="F7" s="53"/>
      <c r="G7" s="53"/>
      <c r="H7" s="53"/>
      <c r="I7" s="53"/>
    </row>
    <row r="8" spans="1:9">
      <c r="A8" s="53" t="s">
        <v>211</v>
      </c>
      <c r="B8" s="52">
        <v>0</v>
      </c>
      <c r="C8" s="53"/>
      <c r="D8" s="53"/>
      <c r="E8" s="53"/>
      <c r="F8" s="53"/>
      <c r="G8" s="53"/>
      <c r="H8" s="53"/>
      <c r="I8" s="53"/>
    </row>
    <row r="9" spans="1:9">
      <c r="A9" s="53" t="s">
        <v>286</v>
      </c>
      <c r="B9" s="93" t="s">
        <v>287</v>
      </c>
      <c r="C9" s="62" t="s">
        <v>288</v>
      </c>
      <c r="D9" s="53"/>
      <c r="E9" s="53"/>
      <c r="F9" s="53"/>
      <c r="G9" s="53"/>
      <c r="H9" s="53"/>
      <c r="I9" s="53"/>
    </row>
    <row r="10" spans="1:9">
      <c r="A10" s="50" t="s">
        <v>232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1" spans="1:9">
      <c r="D11" s="1"/>
      <c r="H11" s="1"/>
    </row>
    <row r="12" spans="1:9">
      <c r="D12" s="1"/>
      <c r="H12" s="1"/>
    </row>
    <row r="13" spans="1:9">
      <c r="D13" s="1"/>
      <c r="H13" s="1"/>
    </row>
    <row r="14" spans="1:9">
      <c r="D14" s="1"/>
      <c r="H14" s="1"/>
    </row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289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IF(B9 = "Acrylic",CEILING(B46,20),0)</f>
        <v>0</v>
      </c>
      <c r="I17" s="1">
        <f t="shared" ref="I17:I30" ca="1" si="0">IFERROR(E17*G17,"")</f>
        <v>0</v>
      </c>
    </row>
    <row r="18" spans="1:9">
      <c r="A18" t="s">
        <v>290</v>
      </c>
      <c r="B18" s="14" t="str">
        <f ca="1">IFERROR(VLOOKUP(A18,Inv!$A$3:'Inv'!$E$2002,2,FALSE),"")</f>
        <v>55040</v>
      </c>
      <c r="C18">
        <f ca="1">IFERROR(VLOOKUP(A18,Inv!$A$3:'Inv'!$E$2002,3,FALSE),"")</f>
        <v>3.1749999999999998</v>
      </c>
      <c r="E18">
        <f ca="1">IFERROR(VLOOKUP(A18,Inv!$A$3:'Inv'!$E$2002,4,FALSE),"")</f>
        <v>5.7160000000000002</v>
      </c>
      <c r="F18" s="14" t="str">
        <f ca="1">IFERROR(VLOOKUP(A18,Inv!$A$3:'Inv'!$E$2002,5,FALSE),"")</f>
        <v>SQFT</v>
      </c>
      <c r="G18" s="19">
        <f>IF(B9 = "Polycarbonate",CEILING(B46,20),0)</f>
        <v>0</v>
      </c>
      <c r="H18" s="1"/>
      <c r="I18" s="1">
        <f t="shared" ca="1" si="0"/>
        <v>0</v>
      </c>
    </row>
    <row r="19" spans="1:9">
      <c r="A19" t="s">
        <v>291</v>
      </c>
      <c r="B19" s="14" t="str">
        <f ca="1">IFERROR(VLOOKUP(A19,Inv!$A$3:'Inv'!$E$2002,2,FALSE),"")</f>
        <v>13085</v>
      </c>
      <c r="C19">
        <f ca="1">IFERROR(VLOOKUP(A19,Inv!$A$3:'Inv'!$E$2002,3,FALSE),"")</f>
        <v>1.93</v>
      </c>
      <c r="E19">
        <f ca="1">IFERROR(VLOOKUP(A19,Inv!$A$3:'Inv'!$E$2002,4,FALSE),"")</f>
        <v>3.4740000000000002</v>
      </c>
      <c r="F19" s="14" t="str">
        <f ca="1">IFERROR(VLOOKUP(A19,Inv!$A$3:'Inv'!$E$2002,5,FALSE),"")</f>
        <v>SQFT</v>
      </c>
      <c r="G19" s="19">
        <f>IF(B9 = "ACM",CEILING(B46,20),0)</f>
        <v>0</v>
      </c>
      <c r="H19" s="1"/>
      <c r="I19" s="1">
        <f t="shared" ca="1" si="0"/>
        <v>0</v>
      </c>
    </row>
    <row r="20" spans="1:9">
      <c r="A20" t="s">
        <v>263</v>
      </c>
      <c r="B20" s="14" t="str">
        <f ca="1">IFERROR(VLOOKUP(A20,Inv!$A$3:'Inv'!$E$2002,2,FALSE),"")</f>
        <v>24035</v>
      </c>
      <c r="C20">
        <f ca="1">IFERROR(VLOOKUP(A20,Inv!$A$3:'Inv'!$E$2002,3,FALSE),"")</f>
        <v>3.617</v>
      </c>
      <c r="E20">
        <f ca="1">IFERROR(VLOOKUP(A20,Inv!$A$3:'Inv'!$E$2002,4,FALSE),"")</f>
        <v>6.5110000000000001</v>
      </c>
      <c r="F20" s="14" t="str">
        <f ca="1">IFERROR(VLOOKUP(A20,Inv!$A$3:'Inv'!$E$2002,5,FALSE),"")</f>
        <v>SQFT</v>
      </c>
      <c r="G20" s="19">
        <f>IF(B9 = "Pre-paint Aluminum",CEILING(B46,20),0)</f>
        <v>0</v>
      </c>
      <c r="H20" s="1"/>
      <c r="I20" s="1">
        <f t="shared" ca="1" si="0"/>
        <v>0</v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H21" s="1"/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H22" s="1"/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H23" s="1"/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s="1"/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s="1"/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s="1"/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s="1"/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s="1"/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s="1"/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s="1"/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2312</v>
      </c>
      <c r="B33" t="str">
        <f ca="1">IFERROR(VLOOKUP(A33,WC!$A$6:'WC'!$C$30,2,FALSE),"")</f>
        <v>Plastic Face Labor</v>
      </c>
      <c r="E33" s="19">
        <f>CEILING(B46,10)</f>
        <v>0</v>
      </c>
      <c r="F33" s="19">
        <f>(VLOOKUP(B9,A49:D52,4,FALSE))</f>
        <v>72</v>
      </c>
      <c r="G33" s="1">
        <f>IF(OR(B9="ACRYLIC",B9="POLYCARBONATE"),CEILING(E33/F33,RateData!B84),0)</f>
        <v>0</v>
      </c>
      <c r="H33">
        <f ca="1">IFERROR(VLOOKUP(A33,WC!$A$6:'WC'!$C$30,3,FALSE),"")</f>
        <v>97</v>
      </c>
      <c r="I33" s="1">
        <f ca="1">IFERROR(G33*H33,"")</f>
        <v>0</v>
      </c>
    </row>
    <row r="34" spans="1:9">
      <c r="A34" s="78">
        <v>2011</v>
      </c>
      <c r="B34" t="str">
        <f ca="1">IFERROR(VLOOKUP(A34,WC!$A$6:'WC'!$C$30,2,FALSE),"")</f>
        <v>Cabinet Metal Labor</v>
      </c>
      <c r="E34" s="19">
        <f>CEILING(B46,10)</f>
        <v>0</v>
      </c>
      <c r="F34" s="19">
        <f>(VLOOKUP(B9,A49:D52,4,FALSE))</f>
        <v>72</v>
      </c>
      <c r="G34" s="1">
        <f>IF(OR(B9="ACM",B9="Pre-Paint Aluminum"),CEILING(E34/F34,RateData!B84),0)</f>
        <v>0</v>
      </c>
      <c r="H34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/>
      <c r="B35" t="str">
        <f ca="1">IFERROR(VLOOKUP(A35,WC!$A$6:'WC'!$C$30,2,FALSE),"")</f>
        <v/>
      </c>
      <c r="F35" s="19"/>
      <c r="G35" s="19"/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8"/>
      <c r="B36" t="str">
        <f ca="1">IFERROR(VLOOKUP(A36,WC!$A$6:'WC'!$C$30,2,FALSE),"")</f>
        <v/>
      </c>
      <c r="F36" s="19"/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F37" s="19"/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F38" s="19"/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F39" s="19"/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F40" s="19"/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F41" s="19"/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F42" s="19"/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F43" s="19"/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F44" s="19"/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5"/>
      <c r="F45" s="25"/>
      <c r="G45" s="25"/>
      <c r="H45" s="25"/>
      <c r="I45" s="74"/>
    </row>
    <row r="46" spans="1:9">
      <c r="A46" s="6" t="s">
        <v>292</v>
      </c>
      <c r="B46" s="6">
        <f>(B7*B8/144)*B6</f>
        <v>0</v>
      </c>
      <c r="C46" s="6"/>
      <c r="D46" s="6"/>
      <c r="E46" s="6"/>
      <c r="F46" s="6"/>
      <c r="G46" s="6"/>
      <c r="H46" s="6"/>
      <c r="I46" s="6"/>
    </row>
    <row r="47" spans="1:9">
      <c r="A47" s="6"/>
      <c r="B47" s="6"/>
      <c r="C47" s="6"/>
      <c r="D47" s="6"/>
      <c r="E47" s="6"/>
      <c r="F47" s="6"/>
      <c r="G47" s="6"/>
      <c r="H47" s="6"/>
      <c r="I47" s="6"/>
    </row>
    <row r="48" spans="1:9">
      <c r="A48" s="6" t="s">
        <v>293</v>
      </c>
      <c r="B48" s="6"/>
      <c r="C48" s="6"/>
      <c r="D48" s="6"/>
      <c r="E48" s="6"/>
      <c r="F48" s="6"/>
      <c r="G48" s="6"/>
      <c r="H48" s="6"/>
      <c r="I48" s="6"/>
    </row>
    <row r="49" spans="1:9">
      <c r="A49" s="48" t="s">
        <v>287</v>
      </c>
      <c r="B49" s="6"/>
      <c r="C49" s="6"/>
      <c r="D49" s="91">
        <f>RateData!B23</f>
        <v>72</v>
      </c>
      <c r="E49" s="6"/>
      <c r="F49" s="6"/>
      <c r="G49" s="6"/>
      <c r="H49" s="6"/>
      <c r="I49" s="6"/>
    </row>
    <row r="50" spans="1:9">
      <c r="A50" s="48" t="s">
        <v>294</v>
      </c>
      <c r="B50" s="6"/>
      <c r="C50" s="6"/>
      <c r="D50" s="91">
        <f>RateData!B24</f>
        <v>48</v>
      </c>
      <c r="E50" s="6"/>
      <c r="F50" s="6"/>
      <c r="G50" s="6"/>
      <c r="H50" s="6"/>
      <c r="I50" s="6"/>
    </row>
    <row r="51" spans="1:9">
      <c r="A51" s="48" t="s">
        <v>295</v>
      </c>
      <c r="B51" s="6"/>
      <c r="C51" s="6"/>
      <c r="D51" s="91">
        <f>RateData!B25</f>
        <v>96</v>
      </c>
      <c r="E51" s="6"/>
      <c r="F51" s="6"/>
      <c r="G51" s="6"/>
      <c r="H51" s="6"/>
      <c r="I51" s="6"/>
    </row>
    <row r="52" spans="1:9">
      <c r="A52" s="48" t="s">
        <v>296</v>
      </c>
      <c r="B52" s="6"/>
      <c r="C52" s="6"/>
      <c r="D52" s="91">
        <f>RateData!B26</f>
        <v>96</v>
      </c>
      <c r="E52" s="6"/>
      <c r="F52" s="6"/>
      <c r="G52" s="6"/>
      <c r="H52" s="6"/>
      <c r="I52" s="6"/>
    </row>
  </sheetData>
  <dataValidations count="2">
    <dataValidation type="list" allowBlank="1" showInputMessage="1" showErrorMessage="1" sqref="B9" xr:uid="{45643385-4B9F-4426-BEB7-B48E7C1EAFC9}">
      <formula1>$A$49:$A$52</formula1>
    </dataValidation>
    <dataValidation allowBlank="1" showInputMessage="1" showErrorMessage="1" sqref="B17:B30" xr:uid="{68144607-9FDB-48B8-A7AD-F7FE08E0CF0E}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49AE0F-2535-478B-BD86-CFFA400A010B}">
          <x14:formula1>
            <xm:f>Inv!$A$2:$A$2002</xm:f>
          </x14:formula1>
          <xm:sqref>A17:A30</xm:sqref>
        </x14:dataValidation>
        <x14:dataValidation type="list" allowBlank="1" showInputMessage="1" showErrorMessage="1" xr:uid="{F3438630-ABE3-41AB-A631-DEB44D489D20}">
          <x14:formula1>
            <xm:f>WC!$A$6:$A$55</xm:f>
          </x14:formula1>
          <xm:sqref>A34:A44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F375-668B-4D13-BD56-DAEB36899743}">
  <dimension ref="A1:I52"/>
  <sheetViews>
    <sheetView workbookViewId="0">
      <selection activeCell="B2" sqref="B2"/>
    </sheetView>
  </sheetViews>
  <sheetFormatPr defaultRowHeight="15"/>
  <cols>
    <col min="1" max="1" width="28.42578125" customWidth="1"/>
    <col min="2" max="2" width="19.5703125" customWidth="1"/>
    <col min="3" max="3" width="18.7109375" customWidth="1"/>
    <col min="5" max="5" width="14.7109375" customWidth="1"/>
    <col min="6" max="6" width="16.85546875" customWidth="1"/>
    <col min="7" max="7" width="17.28515625" customWidth="1"/>
    <col min="8" max="8" width="13" customWidth="1"/>
    <col min="9" max="9" width="10" customWidth="1"/>
  </cols>
  <sheetData>
    <row r="1" spans="1:9">
      <c r="A1" s="21" t="s">
        <v>284</v>
      </c>
      <c r="B1" s="22"/>
      <c r="C1" s="22"/>
      <c r="D1" s="22"/>
      <c r="E1" s="22"/>
      <c r="F1" s="22"/>
      <c r="G1" s="22"/>
      <c r="H1" s="22"/>
      <c r="I1" s="22"/>
    </row>
    <row r="2" spans="1:9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 t="s">
        <v>285</v>
      </c>
      <c r="B6" s="57">
        <v>1</v>
      </c>
      <c r="C6" s="53"/>
      <c r="D6" s="53"/>
      <c r="E6" s="53"/>
      <c r="F6" s="53"/>
      <c r="G6" s="53"/>
      <c r="H6" s="53"/>
      <c r="I6" s="53"/>
    </row>
    <row r="7" spans="1:9">
      <c r="A7" s="53" t="s">
        <v>210</v>
      </c>
      <c r="B7" s="52">
        <v>0</v>
      </c>
      <c r="C7" s="53"/>
      <c r="D7" s="53"/>
      <c r="E7" s="53"/>
      <c r="F7" s="53"/>
      <c r="G7" s="53"/>
      <c r="H7" s="53"/>
      <c r="I7" s="53"/>
    </row>
    <row r="8" spans="1:9">
      <c r="A8" s="53" t="s">
        <v>211</v>
      </c>
      <c r="B8" s="52">
        <v>0</v>
      </c>
      <c r="C8" s="53"/>
      <c r="D8" s="53"/>
      <c r="E8" s="53"/>
      <c r="F8" s="53"/>
      <c r="G8" s="53"/>
      <c r="H8" s="53"/>
      <c r="I8" s="53"/>
    </row>
    <row r="9" spans="1:9">
      <c r="A9" s="53" t="s">
        <v>286</v>
      </c>
      <c r="B9" s="93" t="s">
        <v>287</v>
      </c>
      <c r="C9" s="62" t="s">
        <v>288</v>
      </c>
      <c r="D9" s="53"/>
      <c r="E9" s="53"/>
      <c r="F9" s="53"/>
      <c r="G9" s="53"/>
      <c r="H9" s="53"/>
      <c r="I9" s="53"/>
    </row>
    <row r="10" spans="1:9" ht="15.75" thickBot="1">
      <c r="A10" s="50" t="s">
        <v>232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1" spans="1:9" ht="15.75" thickTop="1">
      <c r="D11" s="1"/>
      <c r="H11" s="1"/>
    </row>
    <row r="12" spans="1:9">
      <c r="D12" s="1"/>
      <c r="H12" s="1"/>
    </row>
    <row r="13" spans="1:9">
      <c r="D13" s="1"/>
      <c r="H13" s="1"/>
    </row>
    <row r="14" spans="1:9">
      <c r="D14" s="1"/>
      <c r="H14" s="1"/>
    </row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289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IF(B9 = "Acrylic",CEILING(B46,20),0)</f>
        <v>0</v>
      </c>
      <c r="I17" s="1">
        <f t="shared" ref="I17:I30" ca="1" si="0">IFERROR(E17*G17,"")</f>
        <v>0</v>
      </c>
    </row>
    <row r="18" spans="1:9">
      <c r="A18" t="s">
        <v>290</v>
      </c>
      <c r="B18" s="14" t="str">
        <f ca="1">IFERROR(VLOOKUP(A18,Inv!$A$3:'Inv'!$E$2002,2,FALSE),"")</f>
        <v>55040</v>
      </c>
      <c r="C18">
        <f ca="1">IFERROR(VLOOKUP(A18,Inv!$A$3:'Inv'!$E$2002,3,FALSE),"")</f>
        <v>3.1749999999999998</v>
      </c>
      <c r="E18">
        <f ca="1">IFERROR(VLOOKUP(A18,Inv!$A$3:'Inv'!$E$2002,4,FALSE),"")</f>
        <v>5.7160000000000002</v>
      </c>
      <c r="F18" s="14" t="str">
        <f ca="1">IFERROR(VLOOKUP(A18,Inv!$A$3:'Inv'!$E$2002,5,FALSE),"")</f>
        <v>SQFT</v>
      </c>
      <c r="G18" s="19">
        <f>IF(B9 = "Polycarbonate",CEILING(B46,20),0)</f>
        <v>0</v>
      </c>
      <c r="H18" s="1"/>
      <c r="I18" s="1">
        <f t="shared" ca="1" si="0"/>
        <v>0</v>
      </c>
    </row>
    <row r="19" spans="1:9">
      <c r="A19" t="s">
        <v>291</v>
      </c>
      <c r="B19" s="14" t="str">
        <f ca="1">IFERROR(VLOOKUP(A19,Inv!$A$3:'Inv'!$E$2002,2,FALSE),"")</f>
        <v>13085</v>
      </c>
      <c r="C19">
        <f ca="1">IFERROR(VLOOKUP(A19,Inv!$A$3:'Inv'!$E$2002,3,FALSE),"")</f>
        <v>1.93</v>
      </c>
      <c r="E19">
        <f ca="1">IFERROR(VLOOKUP(A19,Inv!$A$3:'Inv'!$E$2002,4,FALSE),"")</f>
        <v>3.4740000000000002</v>
      </c>
      <c r="F19" s="14" t="str">
        <f ca="1">IFERROR(VLOOKUP(A19,Inv!$A$3:'Inv'!$E$2002,5,FALSE),"")</f>
        <v>SQFT</v>
      </c>
      <c r="G19" s="19">
        <f>IF(B9 = "ACM",CEILING(B46,20),0)</f>
        <v>0</v>
      </c>
      <c r="H19" s="1"/>
      <c r="I19" s="1">
        <f t="shared" ca="1" si="0"/>
        <v>0</v>
      </c>
    </row>
    <row r="20" spans="1:9">
      <c r="A20" t="s">
        <v>263</v>
      </c>
      <c r="B20" s="14" t="str">
        <f ca="1">IFERROR(VLOOKUP(A20,Inv!$A$3:'Inv'!$E$2002,2,FALSE),"")</f>
        <v>24035</v>
      </c>
      <c r="C20">
        <f ca="1">IFERROR(VLOOKUP(A20,Inv!$A$3:'Inv'!$E$2002,3,FALSE),"")</f>
        <v>3.617</v>
      </c>
      <c r="E20">
        <f ca="1">IFERROR(VLOOKUP(A20,Inv!$A$3:'Inv'!$E$2002,4,FALSE),"")</f>
        <v>6.5110000000000001</v>
      </c>
      <c r="F20" s="14" t="str">
        <f ca="1">IFERROR(VLOOKUP(A20,Inv!$A$3:'Inv'!$E$2002,5,FALSE),"")</f>
        <v>SQFT</v>
      </c>
      <c r="G20" s="19">
        <f>IF(B9 = "Pre-paint Aluminum",CEILING(B46,20),0)</f>
        <v>0</v>
      </c>
      <c r="H20" s="1"/>
      <c r="I20" s="1">
        <f t="shared" ca="1" si="0"/>
        <v>0</v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H21" s="1"/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H22" s="1"/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H23" s="1"/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s="1"/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s="1"/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s="1"/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s="1"/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s="1"/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s="1"/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s="1"/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2312</v>
      </c>
      <c r="B33" t="str">
        <f ca="1">IFERROR(VLOOKUP(A33,WC!$A$6:'WC'!$C$30,2,FALSE),"")</f>
        <v>Plastic Face Labor</v>
      </c>
      <c r="E33" s="19">
        <f>CEILING(B46,10)</f>
        <v>0</v>
      </c>
      <c r="F33" s="19">
        <f>(VLOOKUP(B9,A49:D52,4,FALSE))</f>
        <v>72</v>
      </c>
      <c r="G33" s="1">
        <f>IF(OR(B9="ACRYLIC",B9="POLYCARBONATE"),CEILING(E33/F33,RateData!B84),0)</f>
        <v>0</v>
      </c>
      <c r="H33">
        <f ca="1">IFERROR(VLOOKUP(A33,WC!$A$6:'WC'!$C$30,3,FALSE),"")</f>
        <v>97</v>
      </c>
      <c r="I33" s="1">
        <f ca="1">IFERROR(G33*H33,"")</f>
        <v>0</v>
      </c>
    </row>
    <row r="34" spans="1:9">
      <c r="A34" s="78">
        <v>2011</v>
      </c>
      <c r="B34" t="str">
        <f ca="1">IFERROR(VLOOKUP(A34,WC!$A$6:'WC'!$C$30,2,FALSE),"")</f>
        <v>Cabinet Metal Labor</v>
      </c>
      <c r="E34" s="19">
        <f>CEILING(B46,10)</f>
        <v>0</v>
      </c>
      <c r="F34" s="19">
        <f>(VLOOKUP(B9,A49:D52,4,FALSE))</f>
        <v>72</v>
      </c>
      <c r="G34" s="1">
        <f>IF(OR(B9="ACM",B9="Pre-Paint Aluminum"),CEILING(E34/F34,RateData!B84),0)</f>
        <v>0</v>
      </c>
      <c r="H34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/>
      <c r="B35" t="str">
        <f ca="1">IFERROR(VLOOKUP(A35,WC!$A$6:'WC'!$C$30,2,FALSE),"")</f>
        <v/>
      </c>
      <c r="F35" s="19"/>
      <c r="G35" s="19"/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8"/>
      <c r="B36" t="str">
        <f ca="1">IFERROR(VLOOKUP(A36,WC!$A$6:'WC'!$C$30,2,FALSE),"")</f>
        <v/>
      </c>
      <c r="F36" s="19"/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F37" s="19"/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F38" s="19"/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F39" s="19"/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F40" s="19"/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F41" s="19"/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F42" s="19"/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F43" s="19"/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F44" s="19"/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5"/>
      <c r="F45" s="25"/>
      <c r="G45" s="25"/>
      <c r="H45" s="25"/>
      <c r="I45" s="74"/>
    </row>
    <row r="46" spans="1:9">
      <c r="A46" s="6" t="s">
        <v>292</v>
      </c>
      <c r="B46" s="6">
        <f>(B7*B8/144)*B6</f>
        <v>0</v>
      </c>
      <c r="C46" s="6"/>
      <c r="D46" s="6"/>
      <c r="E46" s="6"/>
      <c r="F46" s="6"/>
      <c r="G46" s="6"/>
      <c r="H46" s="6"/>
      <c r="I46" s="6"/>
    </row>
    <row r="47" spans="1:9">
      <c r="A47" s="6"/>
      <c r="B47" s="6"/>
      <c r="C47" s="6"/>
      <c r="D47" s="6"/>
      <c r="E47" s="6"/>
      <c r="F47" s="6"/>
      <c r="G47" s="6"/>
      <c r="H47" s="6"/>
      <c r="I47" s="6"/>
    </row>
    <row r="48" spans="1:9">
      <c r="A48" s="6" t="s">
        <v>293</v>
      </c>
      <c r="B48" s="6"/>
      <c r="C48" s="6"/>
      <c r="D48" s="6"/>
      <c r="E48" s="6"/>
      <c r="F48" s="6"/>
      <c r="G48" s="6"/>
      <c r="H48" s="6"/>
      <c r="I48" s="6"/>
    </row>
    <row r="49" spans="1:9">
      <c r="A49" s="48" t="s">
        <v>287</v>
      </c>
      <c r="B49" s="6"/>
      <c r="C49" s="6"/>
      <c r="D49" s="91">
        <f>RateData!B23</f>
        <v>72</v>
      </c>
      <c r="E49" s="6"/>
      <c r="F49" s="6"/>
      <c r="G49" s="6"/>
      <c r="H49" s="6"/>
      <c r="I49" s="6"/>
    </row>
    <row r="50" spans="1:9">
      <c r="A50" s="48" t="s">
        <v>294</v>
      </c>
      <c r="B50" s="6"/>
      <c r="C50" s="6"/>
      <c r="D50" s="91">
        <f>RateData!B24</f>
        <v>48</v>
      </c>
      <c r="E50" s="6"/>
      <c r="F50" s="6"/>
      <c r="G50" s="6"/>
      <c r="H50" s="6"/>
      <c r="I50" s="6"/>
    </row>
    <row r="51" spans="1:9">
      <c r="A51" s="48" t="s">
        <v>295</v>
      </c>
      <c r="B51" s="6"/>
      <c r="C51" s="6"/>
      <c r="D51" s="91">
        <f>RateData!B25</f>
        <v>96</v>
      </c>
      <c r="E51" s="6"/>
      <c r="F51" s="6"/>
      <c r="G51" s="6"/>
      <c r="H51" s="6"/>
      <c r="I51" s="6"/>
    </row>
    <row r="52" spans="1:9">
      <c r="A52" s="48" t="s">
        <v>296</v>
      </c>
      <c r="B52" s="6"/>
      <c r="C52" s="6"/>
      <c r="D52" s="91">
        <f>RateData!B26</f>
        <v>96</v>
      </c>
      <c r="E52" s="6"/>
      <c r="F52" s="6"/>
      <c r="G52" s="6"/>
      <c r="H52" s="6"/>
      <c r="I52" s="6"/>
    </row>
  </sheetData>
  <dataValidations count="2">
    <dataValidation allowBlank="1" showInputMessage="1" showErrorMessage="1" sqref="B17:B30" xr:uid="{ED9D5221-F8E4-464E-8BED-0FE652E61318}"/>
    <dataValidation type="list" allowBlank="1" showInputMessage="1" showErrorMessage="1" sqref="B9" xr:uid="{C40F35DC-EC53-4601-BB59-66E367FA4113}">
      <formula1>$A$49:$A$52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99B9F4-9B17-4639-9C9B-C0EE11CB9901}">
          <x14:formula1>
            <xm:f>WC!$A$6:$A$55</xm:f>
          </x14:formula1>
          <xm:sqref>A34:A44</xm:sqref>
        </x14:dataValidation>
        <x14:dataValidation type="list" allowBlank="1" showInputMessage="1" showErrorMessage="1" xr:uid="{75AFEF64-1448-4660-80E3-83FDD6597023}">
          <x14:formula1>
            <xm:f>Inv!$A$2:$A$2002</xm:f>
          </x14:formula1>
          <xm:sqref>A17:A30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1FE6-7E8F-46B0-98E1-A0669CD86232}">
  <dimension ref="A1:I49"/>
  <sheetViews>
    <sheetView workbookViewId="0">
      <selection activeCell="F26" sqref="F26"/>
    </sheetView>
  </sheetViews>
  <sheetFormatPr defaultRowHeight="15"/>
  <cols>
    <col min="1" max="1" width="27.28515625" customWidth="1"/>
    <col min="2" max="2" width="18" customWidth="1"/>
    <col min="4" max="4" width="13.5703125" customWidth="1"/>
    <col min="5" max="5" width="16.28515625" customWidth="1"/>
    <col min="6" max="6" width="14.42578125" customWidth="1"/>
    <col min="7" max="7" width="17.28515625" customWidth="1"/>
    <col min="8" max="8" width="16.42578125" customWidth="1"/>
  </cols>
  <sheetData>
    <row r="1" spans="1:9">
      <c r="A1" s="21" t="s">
        <v>297</v>
      </c>
      <c r="B1" s="22"/>
      <c r="C1" s="22"/>
      <c r="D1" s="22"/>
      <c r="E1" s="22"/>
      <c r="F1" s="22"/>
      <c r="G1" s="22"/>
      <c r="H1" s="22"/>
      <c r="I1" s="22"/>
    </row>
    <row r="2" spans="1:9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 t="s">
        <v>285</v>
      </c>
      <c r="B6" s="49">
        <v>2</v>
      </c>
      <c r="C6" s="53"/>
      <c r="D6" s="53"/>
      <c r="E6" s="53"/>
      <c r="F6" s="53"/>
      <c r="G6" s="53"/>
      <c r="H6" s="53"/>
      <c r="I6" s="53"/>
    </row>
    <row r="7" spans="1:9">
      <c r="A7" s="53" t="s">
        <v>210</v>
      </c>
      <c r="B7" s="49">
        <v>18</v>
      </c>
      <c r="C7" s="53"/>
      <c r="D7" s="53"/>
      <c r="E7" s="53"/>
      <c r="F7" s="53"/>
      <c r="G7" s="53"/>
      <c r="H7" s="53"/>
      <c r="I7" s="53"/>
    </row>
    <row r="8" spans="1:9">
      <c r="A8" s="53" t="s">
        <v>211</v>
      </c>
      <c r="B8" s="49">
        <v>108</v>
      </c>
      <c r="C8" s="53"/>
      <c r="D8" s="53"/>
      <c r="E8" s="53"/>
      <c r="F8" s="53"/>
      <c r="G8" s="53"/>
      <c r="H8" s="53"/>
      <c r="I8" s="53"/>
    </row>
    <row r="9" spans="1:9">
      <c r="A9" s="53" t="s">
        <v>298</v>
      </c>
      <c r="B9" s="93" t="s">
        <v>299</v>
      </c>
      <c r="C9" s="53" t="s">
        <v>300</v>
      </c>
      <c r="D9" s="53"/>
      <c r="E9" s="53"/>
      <c r="F9" s="53"/>
      <c r="G9" s="53"/>
      <c r="H9" s="53"/>
      <c r="I9" s="53"/>
    </row>
    <row r="10" spans="1:9">
      <c r="A10" s="50" t="s">
        <v>232</v>
      </c>
      <c r="B10" s="51">
        <f ca="1">SUM(I18:I45)</f>
        <v>169.75</v>
      </c>
      <c r="C10" s="50"/>
      <c r="D10" s="50"/>
      <c r="E10" s="50"/>
      <c r="F10" s="50"/>
      <c r="G10" s="50"/>
      <c r="H10" s="50"/>
      <c r="I10" s="50"/>
    </row>
    <row r="16" spans="1:9">
      <c r="A16" s="12" t="s">
        <v>192</v>
      </c>
      <c r="B16" s="10"/>
      <c r="C16" s="10"/>
      <c r="D16" s="11"/>
      <c r="E16" s="10"/>
      <c r="F16" s="10"/>
      <c r="G16" s="10"/>
      <c r="H16" s="11"/>
      <c r="I16" s="10"/>
    </row>
    <row r="17" spans="1:9">
      <c r="A17" s="12" t="s">
        <v>194</v>
      </c>
      <c r="B17" s="27" t="s">
        <v>195</v>
      </c>
      <c r="C17" s="15" t="s">
        <v>35</v>
      </c>
      <c r="D17" s="12"/>
      <c r="E17" s="15" t="s">
        <v>36</v>
      </c>
      <c r="F17" s="15" t="s">
        <v>196</v>
      </c>
      <c r="G17" s="17" t="s">
        <v>197</v>
      </c>
      <c r="H17" s="12"/>
      <c r="I17" s="16" t="s">
        <v>8</v>
      </c>
    </row>
    <row r="18" spans="1:9">
      <c r="A18" t="s">
        <v>301</v>
      </c>
      <c r="B18" s="14" t="str">
        <f ca="1">IFERROR(VLOOKUP(A18,Inv!$A$3:'Inv'!$E$2002,2,FALSE),"")</f>
        <v>24065</v>
      </c>
      <c r="C18">
        <f ca="1">IFERROR(VLOOKUP(A18,Inv!$A$3:'Inv'!$E$2002,3,FALSE),"")</f>
        <v>5.516</v>
      </c>
      <c r="E18">
        <f ca="1">IFERROR(VLOOKUP(A18,Inv!$A$3:'Inv'!$E$2002,4,FALSE),"")</f>
        <v>9.93</v>
      </c>
      <c r="F18" s="14" t="str">
        <f ca="1">IFERROR(VLOOKUP(A18,Inv!$A$3:'Inv'!$E$2002,5,FALSE),"")</f>
        <v>SQFT</v>
      </c>
      <c r="G18" s="19"/>
      <c r="I18" s="1">
        <f ca="1">IFERROR(E18*G18,"")</f>
        <v>0</v>
      </c>
    </row>
    <row r="19" spans="1:9">
      <c r="A19" t="s">
        <v>289</v>
      </c>
      <c r="B19" s="14" t="str">
        <f ca="1">IFERROR(VLOOKUP(A19,Inv!$A$3:'Inv'!$E$2002,2,FALSE),"")</f>
        <v>53105</v>
      </c>
      <c r="C19">
        <f ca="1">IFERROR(VLOOKUP(A19,Inv!$A$3:'Inv'!$E$2002,3,FALSE),"")</f>
        <v>3.738</v>
      </c>
      <c r="E19">
        <f ca="1">IFERROR(VLOOKUP(A19,Inv!$A$3:'Inv'!$E$2002,4,FALSE),"")</f>
        <v>6.7290000000000001</v>
      </c>
      <c r="F19" s="14" t="str">
        <f ca="1">IFERROR(VLOOKUP(A19,Inv!$A$3:'Inv'!$E$2002,5,FALSE),"")</f>
        <v>SQFT</v>
      </c>
      <c r="G19" s="19">
        <f>IF(B9 = "White Acrylic", CEILING(B47,20),0)</f>
        <v>0</v>
      </c>
      <c r="I19" s="1">
        <f t="shared" ref="I19:I31" ca="1" si="0">IFERROR(E19*G19,"")</f>
        <v>0</v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t="s">
        <v>43</v>
      </c>
      <c r="B31" s="14" t="str">
        <f ca="1">IFERROR(VLOOKUP(A31,Inv!$A$3:'Inv'!$E$2002,2,FALSE),"")</f>
        <v/>
      </c>
      <c r="C31" t="str">
        <f ca="1">IFERROR(VLOOKUP(A31,Inv!$A$3:'Inv'!$E$2002,3,FALSE),"")</f>
        <v/>
      </c>
      <c r="E31" t="str">
        <f ca="1">IFERROR(VLOOKUP(A31,Inv!$A$3:'Inv'!$E$2002,4,FALSE),"")</f>
        <v/>
      </c>
      <c r="F31" s="14" t="str">
        <f ca="1">IFERROR(VLOOKUP(A31,Inv!$A$3:'Inv'!$E$2002,5,FALSE),"")</f>
        <v/>
      </c>
      <c r="I31" s="1" t="str">
        <f t="shared" ca="1" si="0"/>
        <v/>
      </c>
    </row>
    <row r="32" spans="1:9">
      <c r="A32" s="12" t="s">
        <v>236</v>
      </c>
      <c r="B32" s="10"/>
      <c r="C32" s="10"/>
      <c r="D32" s="11"/>
      <c r="E32" s="10"/>
      <c r="F32" s="10"/>
      <c r="G32" s="10"/>
      <c r="H32" s="11"/>
      <c r="I32" s="10"/>
    </row>
    <row r="33" spans="1:9">
      <c r="A33" s="76" t="s">
        <v>203</v>
      </c>
      <c r="B33" s="12" t="s">
        <v>204</v>
      </c>
      <c r="C33" s="12"/>
      <c r="D33" s="15"/>
      <c r="E33" s="16" t="s">
        <v>223</v>
      </c>
      <c r="F33" s="15" t="s">
        <v>224</v>
      </c>
      <c r="G33" s="17" t="s">
        <v>205</v>
      </c>
      <c r="H33" s="15" t="s">
        <v>6</v>
      </c>
      <c r="I33" s="16" t="s">
        <v>8</v>
      </c>
    </row>
    <row r="34" spans="1:9">
      <c r="A34" s="78">
        <v>2010</v>
      </c>
      <c r="B34" t="str">
        <f ca="1">IFERROR(VLOOKUP(A34,WC!$A$6:'WC'!$C$30,2,FALSE),"")</f>
        <v>Routing Labor</v>
      </c>
      <c r="C34" t="s">
        <v>302</v>
      </c>
      <c r="G34" s="1">
        <f>IF(B47&lt;&gt;0,B49,0)</f>
        <v>1</v>
      </c>
      <c r="H34" s="1">
        <f ca="1">IFERROR(VLOOKUP(A34,WC!$A$6:'WC'!$C$30,3,FALSE),"")</f>
        <v>97</v>
      </c>
      <c r="I34" s="1">
        <f ca="1">IFERROR(G34*H34,"")</f>
        <v>97</v>
      </c>
    </row>
    <row r="35" spans="1:9">
      <c r="A35" s="78">
        <v>2010</v>
      </c>
      <c r="B35" t="str">
        <f ca="1">IFERROR(VLOOKUP(A35,WC!$A$6:'WC'!$C$30,2,FALSE),"")</f>
        <v>Routing Labor</v>
      </c>
      <c r="E35" s="19">
        <f>B47</f>
        <v>27</v>
      </c>
      <c r="F35">
        <f>B48</f>
        <v>50</v>
      </c>
      <c r="G35" s="1">
        <f>CEILING(E35/F35,RateData!B84)</f>
        <v>0.75</v>
      </c>
      <c r="H35" s="1">
        <f ca="1">IFERROR(VLOOKUP(A35,WC!$A$6:'WC'!$C$30,3,FALSE),"")</f>
        <v>97</v>
      </c>
      <c r="I35" s="1">
        <f t="shared" ref="I35:I45" ca="1" si="1">IFERROR(G35*H35,"")</f>
        <v>72.75</v>
      </c>
    </row>
    <row r="36" spans="1:9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78"/>
      <c r="B45" t="str">
        <f ca="1">IFERROR(VLOOKUP(A45,WC!$A$6:'WC'!$C$30,2,FALSE),"")</f>
        <v/>
      </c>
      <c r="G45" s="19"/>
      <c r="H45" t="str">
        <f ca="1">IFERROR(VLOOKUP(A45,WC!$A$6:'WC'!$C$30,3,FALSE),"")</f>
        <v/>
      </c>
      <c r="I45" s="1" t="str">
        <f t="shared" ca="1" si="1"/>
        <v/>
      </c>
    </row>
    <row r="46" spans="1:9">
      <c r="A46" s="25" t="s">
        <v>207</v>
      </c>
      <c r="B46" s="25"/>
      <c r="C46" s="25"/>
      <c r="D46" s="91" t="s">
        <v>225</v>
      </c>
      <c r="E46" s="91"/>
      <c r="F46" s="25"/>
      <c r="G46" s="25"/>
      <c r="H46" s="25"/>
      <c r="I46" s="74"/>
    </row>
    <row r="47" spans="1:9">
      <c r="A47" s="6" t="s">
        <v>237</v>
      </c>
      <c r="B47" s="6">
        <f>B7*B8*B6/144</f>
        <v>27</v>
      </c>
      <c r="C47" s="6"/>
      <c r="D47" s="6"/>
      <c r="E47" s="6" t="s">
        <v>299</v>
      </c>
      <c r="F47" s="6"/>
      <c r="G47" s="6"/>
      <c r="H47" s="6"/>
      <c r="I47" s="6"/>
    </row>
    <row r="48" spans="1:9">
      <c r="A48" s="6" t="s">
        <v>83</v>
      </c>
      <c r="B48" s="91">
        <f>RateData!B29</f>
        <v>50</v>
      </c>
      <c r="C48" s="6" t="s">
        <v>303</v>
      </c>
      <c r="D48" s="6"/>
      <c r="E48" s="6" t="s">
        <v>304</v>
      </c>
      <c r="F48" s="6"/>
      <c r="G48" s="6"/>
      <c r="H48" s="6"/>
      <c r="I48" s="6"/>
    </row>
    <row r="49" spans="1:9">
      <c r="A49" s="6" t="s">
        <v>81</v>
      </c>
      <c r="B49" s="91">
        <f>RateData!B27</f>
        <v>1</v>
      </c>
      <c r="C49" s="6"/>
      <c r="D49" s="6"/>
      <c r="E49" s="6"/>
      <c r="F49" s="6"/>
      <c r="G49" s="6"/>
      <c r="H49" s="6"/>
      <c r="I49" s="6"/>
    </row>
  </sheetData>
  <dataValidations count="2">
    <dataValidation allowBlank="1" showInputMessage="1" showErrorMessage="1" sqref="B18:B31" xr:uid="{8EB15FBC-4997-412A-90E6-89BD4E9ADE89}"/>
    <dataValidation type="list" allowBlank="1" showInputMessage="1" showErrorMessage="1" sqref="B9" xr:uid="{8604D725-2716-4C1F-A8A3-531855DD378D}">
      <formula1>$E$47:$E$48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523C24C-F1E7-48AD-8EC2-73EE48ADC32F}">
          <x14:formula1>
            <xm:f>Inv!$A$2:$A$2002</xm:f>
          </x14:formula1>
          <xm:sqref>A18:A31</xm:sqref>
        </x14:dataValidation>
        <x14:dataValidation type="list" allowBlank="1" showInputMessage="1" showErrorMessage="1" xr:uid="{CB287F37-CAB6-4681-AE8D-90DDCFF56D33}">
          <x14:formula1>
            <xm:f>WC!$A$6:$A$55</xm:f>
          </x14:formula1>
          <xm:sqref>A36:A45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8217-B318-4787-873C-68D62A70BDA4}">
  <dimension ref="A1:I49"/>
  <sheetViews>
    <sheetView workbookViewId="0">
      <selection activeCell="B2" sqref="B2"/>
    </sheetView>
  </sheetViews>
  <sheetFormatPr defaultRowHeight="15"/>
  <cols>
    <col min="1" max="1" width="27.28515625" customWidth="1"/>
    <col min="2" max="2" width="18" customWidth="1"/>
    <col min="4" max="4" width="13.5703125" customWidth="1"/>
    <col min="5" max="5" width="16.28515625" customWidth="1"/>
    <col min="6" max="6" width="14.42578125" customWidth="1"/>
    <col min="7" max="7" width="17.28515625" customWidth="1"/>
    <col min="8" max="8" width="16.42578125" customWidth="1"/>
  </cols>
  <sheetData>
    <row r="1" spans="1:9">
      <c r="A1" s="21" t="s">
        <v>297</v>
      </c>
      <c r="B1" s="22"/>
      <c r="C1" s="22"/>
      <c r="D1" s="22"/>
      <c r="E1" s="22"/>
      <c r="F1" s="22"/>
      <c r="G1" s="22"/>
      <c r="H1" s="22"/>
      <c r="I1" s="22"/>
    </row>
    <row r="2" spans="1:9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 t="s">
        <v>285</v>
      </c>
      <c r="B6" s="49">
        <v>1</v>
      </c>
      <c r="C6" s="53"/>
      <c r="D6" s="53"/>
      <c r="E6" s="53"/>
      <c r="F6" s="53"/>
      <c r="G6" s="53"/>
      <c r="H6" s="53"/>
      <c r="I6" s="53"/>
    </row>
    <row r="7" spans="1:9">
      <c r="A7" s="53" t="s">
        <v>210</v>
      </c>
      <c r="B7" s="49">
        <v>0</v>
      </c>
      <c r="C7" s="53"/>
      <c r="D7" s="53"/>
      <c r="E7" s="53"/>
      <c r="F7" s="53"/>
      <c r="G7" s="53"/>
      <c r="H7" s="53"/>
      <c r="I7" s="53"/>
    </row>
    <row r="8" spans="1:9">
      <c r="A8" s="53" t="s">
        <v>211</v>
      </c>
      <c r="B8" s="49">
        <v>0</v>
      </c>
      <c r="C8" s="53"/>
      <c r="D8" s="53"/>
      <c r="E8" s="53"/>
      <c r="F8" s="53"/>
      <c r="G8" s="53"/>
      <c r="H8" s="53"/>
      <c r="I8" s="53"/>
    </row>
    <row r="9" spans="1:9">
      <c r="A9" s="53" t="s">
        <v>298</v>
      </c>
      <c r="B9" s="93" t="s">
        <v>299</v>
      </c>
      <c r="C9" s="53" t="s">
        <v>300</v>
      </c>
      <c r="D9" s="53"/>
      <c r="E9" s="53"/>
      <c r="F9" s="53"/>
      <c r="G9" s="53"/>
      <c r="H9" s="53"/>
      <c r="I9" s="53"/>
    </row>
    <row r="10" spans="1:9" ht="15.75" thickBot="1">
      <c r="A10" s="50" t="s">
        <v>232</v>
      </c>
      <c r="B10" s="51">
        <f ca="1">SUM(I18:I45)</f>
        <v>0</v>
      </c>
      <c r="C10" s="50"/>
      <c r="D10" s="50"/>
      <c r="E10" s="50"/>
      <c r="F10" s="50"/>
      <c r="G10" s="50"/>
      <c r="H10" s="50"/>
      <c r="I10" s="50"/>
    </row>
    <row r="16" spans="1:9">
      <c r="A16" s="12" t="s">
        <v>192</v>
      </c>
      <c r="B16" s="10"/>
      <c r="C16" s="10"/>
      <c r="D16" s="11"/>
      <c r="E16" s="10"/>
      <c r="F16" s="10"/>
      <c r="G16" s="10"/>
      <c r="H16" s="11"/>
      <c r="I16" s="10"/>
    </row>
    <row r="17" spans="1:9">
      <c r="A17" s="12" t="s">
        <v>194</v>
      </c>
      <c r="B17" s="27" t="s">
        <v>195</v>
      </c>
      <c r="C17" s="15" t="s">
        <v>35</v>
      </c>
      <c r="D17" s="12"/>
      <c r="E17" s="15" t="s">
        <v>36</v>
      </c>
      <c r="F17" s="15" t="s">
        <v>196</v>
      </c>
      <c r="G17" s="17" t="s">
        <v>197</v>
      </c>
      <c r="H17" s="12"/>
      <c r="I17" s="16" t="s">
        <v>8</v>
      </c>
    </row>
    <row r="18" spans="1:9">
      <c r="A18" t="s">
        <v>301</v>
      </c>
      <c r="B18" s="14" t="str">
        <f ca="1">IFERROR(VLOOKUP(A18,Inv!$A$3:'Inv'!$E$2002,2,FALSE),"")</f>
        <v>24065</v>
      </c>
      <c r="C18">
        <f ca="1">IFERROR(VLOOKUP(A18,Inv!$A$3:'Inv'!$E$2002,3,FALSE),"")</f>
        <v>5.516</v>
      </c>
      <c r="E18">
        <f ca="1">IFERROR(VLOOKUP(A18,Inv!$A$3:'Inv'!$E$2002,4,FALSE),"")</f>
        <v>9.93</v>
      </c>
      <c r="F18" s="14" t="str">
        <f ca="1">IFERROR(VLOOKUP(A18,Inv!$A$3:'Inv'!$E$2002,5,FALSE),"")</f>
        <v>SQFT</v>
      </c>
      <c r="G18" s="19">
        <f>IF(B9 = "Aluminum .125",CEILING(B47,20),0)</f>
        <v>0</v>
      </c>
      <c r="I18" s="1">
        <f ca="1">IFERROR(E18*G18,"")</f>
        <v>0</v>
      </c>
    </row>
    <row r="19" spans="1:9">
      <c r="A19" t="s">
        <v>289</v>
      </c>
      <c r="B19" s="14" t="str">
        <f ca="1">IFERROR(VLOOKUP(A19,Inv!$A$3:'Inv'!$E$2002,2,FALSE),"")</f>
        <v>53105</v>
      </c>
      <c r="C19">
        <f ca="1">IFERROR(VLOOKUP(A19,Inv!$A$3:'Inv'!$E$2002,3,FALSE),"")</f>
        <v>3.738</v>
      </c>
      <c r="E19">
        <f ca="1">IFERROR(VLOOKUP(A19,Inv!$A$3:'Inv'!$E$2002,4,FALSE),"")</f>
        <v>6.7290000000000001</v>
      </c>
      <c r="F19" s="14" t="str">
        <f ca="1">IFERROR(VLOOKUP(A19,Inv!$A$3:'Inv'!$E$2002,5,FALSE),"")</f>
        <v>SQFT</v>
      </c>
      <c r="G19" s="19">
        <f>IF(B9 = "White Acrylic", CEILING(B47,20),0)</f>
        <v>0</v>
      </c>
      <c r="I19" s="1">
        <f t="shared" ref="I19:I31" ca="1" si="0">IFERROR(E19*G19,"")</f>
        <v>0</v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t="s">
        <v>43</v>
      </c>
      <c r="B31" s="14" t="str">
        <f ca="1">IFERROR(VLOOKUP(A31,Inv!$A$3:'Inv'!$E$2002,2,FALSE),"")</f>
        <v/>
      </c>
      <c r="C31" t="str">
        <f ca="1">IFERROR(VLOOKUP(A31,Inv!$A$3:'Inv'!$E$2002,3,FALSE),"")</f>
        <v/>
      </c>
      <c r="E31" t="str">
        <f ca="1">IFERROR(VLOOKUP(A31,Inv!$A$3:'Inv'!$E$2002,4,FALSE),"")</f>
        <v/>
      </c>
      <c r="F31" s="14" t="str">
        <f ca="1">IFERROR(VLOOKUP(A31,Inv!$A$3:'Inv'!$E$2002,5,FALSE),"")</f>
        <v/>
      </c>
      <c r="I31" s="1" t="str">
        <f t="shared" ca="1" si="0"/>
        <v/>
      </c>
    </row>
    <row r="32" spans="1:9">
      <c r="A32" s="12" t="s">
        <v>236</v>
      </c>
      <c r="B32" s="10"/>
      <c r="C32" s="10"/>
      <c r="D32" s="11"/>
      <c r="E32" s="10"/>
      <c r="F32" s="10"/>
      <c r="G32" s="10"/>
      <c r="H32" s="11"/>
      <c r="I32" s="10"/>
    </row>
    <row r="33" spans="1:9">
      <c r="A33" s="76" t="s">
        <v>203</v>
      </c>
      <c r="B33" s="12" t="s">
        <v>204</v>
      </c>
      <c r="C33" s="12"/>
      <c r="D33" s="15"/>
      <c r="E33" s="16" t="s">
        <v>223</v>
      </c>
      <c r="F33" s="15" t="s">
        <v>224</v>
      </c>
      <c r="G33" s="17" t="s">
        <v>205</v>
      </c>
      <c r="H33" s="15" t="s">
        <v>6</v>
      </c>
      <c r="I33" s="16" t="s">
        <v>8</v>
      </c>
    </row>
    <row r="34" spans="1:9">
      <c r="A34" s="78">
        <v>2010</v>
      </c>
      <c r="B34" t="str">
        <f ca="1">IFERROR(VLOOKUP(A34,WC!$A$6:'WC'!$C$30,2,FALSE),"")</f>
        <v>Routing Labor</v>
      </c>
      <c r="C34" t="s">
        <v>302</v>
      </c>
      <c r="G34" s="1">
        <f>IF(B47&lt;&gt;0,B49,0)</f>
        <v>0</v>
      </c>
      <c r="H34">
        <f ca="1">IFERROR(VLOOKUP(A34,WC!$A$6:'WC'!$C$30,3,FALSE),"")</f>
        <v>97</v>
      </c>
      <c r="I34" s="1">
        <f ca="1">IFERROR(G34*H34,"")</f>
        <v>0</v>
      </c>
    </row>
    <row r="35" spans="1:9">
      <c r="A35" s="78">
        <v>2010</v>
      </c>
      <c r="B35" t="str">
        <f ca="1">IFERROR(VLOOKUP(A35,WC!$A$6:'WC'!$C$30,2,FALSE),"")</f>
        <v>Routing Labor</v>
      </c>
      <c r="E35" s="19">
        <f>B47</f>
        <v>0</v>
      </c>
      <c r="F35">
        <f>B48</f>
        <v>50</v>
      </c>
      <c r="G35" s="1">
        <f>CEILING(E35/F35,RateData!B84)</f>
        <v>0</v>
      </c>
      <c r="H35">
        <f ca="1">IFERROR(VLOOKUP(A35,WC!$A$6:'WC'!$C$30,3,FALSE),"")</f>
        <v>97</v>
      </c>
      <c r="I35" s="1">
        <f t="shared" ref="I35:I45" ca="1" si="1">IFERROR(G35*H35,"")</f>
        <v>0</v>
      </c>
    </row>
    <row r="36" spans="1:9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78"/>
      <c r="B45" t="str">
        <f ca="1">IFERROR(VLOOKUP(A45,WC!$A$6:'WC'!$C$30,2,FALSE),"")</f>
        <v/>
      </c>
      <c r="G45" s="19"/>
      <c r="H45" t="str">
        <f ca="1">IFERROR(VLOOKUP(A45,WC!$A$6:'WC'!$C$30,3,FALSE),"")</f>
        <v/>
      </c>
      <c r="I45" s="1" t="str">
        <f t="shared" ca="1" si="1"/>
        <v/>
      </c>
    </row>
    <row r="46" spans="1:9">
      <c r="A46" s="25" t="s">
        <v>207</v>
      </c>
      <c r="B46" s="25"/>
      <c r="C46" s="25"/>
      <c r="D46" s="91" t="s">
        <v>225</v>
      </c>
      <c r="E46" s="91"/>
      <c r="F46" s="25"/>
      <c r="G46" s="25"/>
      <c r="H46" s="25"/>
      <c r="I46" s="74"/>
    </row>
    <row r="47" spans="1:9">
      <c r="A47" s="6" t="s">
        <v>237</v>
      </c>
      <c r="B47" s="6">
        <f>B7*B8*B6/144</f>
        <v>0</v>
      </c>
      <c r="C47" s="6"/>
      <c r="D47" s="6"/>
      <c r="E47" s="6" t="s">
        <v>299</v>
      </c>
      <c r="F47" s="6"/>
      <c r="G47" s="6"/>
      <c r="H47" s="6"/>
      <c r="I47" s="6"/>
    </row>
    <row r="48" spans="1:9">
      <c r="A48" s="6" t="s">
        <v>83</v>
      </c>
      <c r="B48" s="91">
        <v>50</v>
      </c>
      <c r="C48" s="6" t="s">
        <v>303</v>
      </c>
      <c r="D48" s="6"/>
      <c r="E48" s="6" t="s">
        <v>304</v>
      </c>
      <c r="F48" s="6"/>
      <c r="G48" s="6"/>
      <c r="H48" s="6"/>
      <c r="I48" s="6"/>
    </row>
    <row r="49" spans="1:9">
      <c r="A49" s="6" t="s">
        <v>81</v>
      </c>
      <c r="B49" s="6">
        <v>1</v>
      </c>
      <c r="C49" s="6"/>
      <c r="D49" s="6"/>
      <c r="E49" s="6"/>
      <c r="F49" s="6"/>
      <c r="G49" s="6"/>
      <c r="H49" s="6"/>
      <c r="I49" s="6"/>
    </row>
  </sheetData>
  <dataValidations count="2">
    <dataValidation allowBlank="1" showInputMessage="1" showErrorMessage="1" sqref="B18:B31" xr:uid="{7E3ABC06-832B-4010-BCFE-66AB1E96D50B}"/>
    <dataValidation type="list" allowBlank="1" showInputMessage="1" showErrorMessage="1" sqref="B9" xr:uid="{86C5AE68-140C-4B3A-BE5B-FC239D0B3D7D}">
      <formula1>$E$47:$E$48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52F861-06E5-4FB4-8863-DE744836A1D3}">
          <x14:formula1>
            <xm:f>WC!$A$6:$A$55</xm:f>
          </x14:formula1>
          <xm:sqref>A36:A45</xm:sqref>
        </x14:dataValidation>
        <x14:dataValidation type="list" allowBlank="1" showInputMessage="1" showErrorMessage="1" xr:uid="{BA1A0855-C1D4-435C-A07F-F5D070975EB0}">
          <x14:formula1>
            <xm:f>Inv!$A$2:$A$2002</xm:f>
          </x14:formula1>
          <xm:sqref>A18:A31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9865-BABE-4CE2-BBB2-DFAF45C60F5B}">
  <dimension ref="A1:K55"/>
  <sheetViews>
    <sheetView workbookViewId="0">
      <selection activeCell="B2" sqref="B2"/>
    </sheetView>
  </sheetViews>
  <sheetFormatPr defaultRowHeight="15"/>
  <cols>
    <col min="1" max="1" width="30.5703125" customWidth="1"/>
    <col min="2" max="2" width="30.85546875" customWidth="1"/>
    <col min="3" max="3" width="28.140625" customWidth="1"/>
    <col min="4" max="4" width="17" style="1" customWidth="1"/>
    <col min="5" max="5" width="23.5703125" customWidth="1"/>
    <col min="6" max="6" width="16.85546875" customWidth="1"/>
    <col min="7" max="7" width="17.42578125" customWidth="1"/>
    <col min="8" max="8" width="15" customWidth="1"/>
    <col min="10" max="10" width="9.140625" style="1"/>
  </cols>
  <sheetData>
    <row r="1" spans="1:11">
      <c r="A1" s="21" t="s">
        <v>305</v>
      </c>
      <c r="B1" s="22"/>
      <c r="C1" s="22"/>
      <c r="D1" s="23"/>
      <c r="E1" s="22"/>
      <c r="F1" s="22"/>
      <c r="G1" s="22"/>
      <c r="H1" s="22"/>
      <c r="I1" s="22"/>
    </row>
    <row r="2" spans="1:11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J2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J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J4"/>
      <c r="K4" s="1"/>
    </row>
    <row r="5" spans="1:11">
      <c r="A5" s="53"/>
      <c r="B5" s="53"/>
      <c r="C5" s="53"/>
      <c r="D5" s="53"/>
      <c r="E5" s="54"/>
      <c r="F5" s="53"/>
      <c r="G5" s="53"/>
      <c r="H5" s="53"/>
      <c r="I5" s="53"/>
      <c r="J5"/>
      <c r="K5" s="1"/>
    </row>
    <row r="6" spans="1:11">
      <c r="A6" s="53" t="s">
        <v>306</v>
      </c>
      <c r="B6" s="52">
        <v>1</v>
      </c>
      <c r="C6" s="53"/>
      <c r="D6" s="54"/>
      <c r="E6" s="53"/>
      <c r="F6" s="53"/>
      <c r="G6" s="53"/>
      <c r="H6" s="53"/>
      <c r="I6" s="53"/>
    </row>
    <row r="7" spans="1:11">
      <c r="A7" s="53" t="s">
        <v>210</v>
      </c>
      <c r="B7" s="52">
        <v>0</v>
      </c>
      <c r="C7" s="53"/>
      <c r="D7" s="54"/>
      <c r="E7" s="53"/>
      <c r="F7" s="53"/>
      <c r="G7" s="53"/>
      <c r="H7" s="53"/>
      <c r="I7" s="53"/>
    </row>
    <row r="8" spans="1:11">
      <c r="A8" s="53" t="s">
        <v>211</v>
      </c>
      <c r="B8" s="52">
        <v>0</v>
      </c>
      <c r="C8" s="53"/>
      <c r="D8" s="54"/>
      <c r="E8" s="53"/>
      <c r="F8" s="53"/>
      <c r="G8" s="53"/>
      <c r="H8" s="53"/>
      <c r="I8" s="53"/>
    </row>
    <row r="9" spans="1:11">
      <c r="A9" s="53" t="s">
        <v>269</v>
      </c>
      <c r="B9" s="52">
        <v>1</v>
      </c>
      <c r="C9" s="53"/>
      <c r="D9" s="54"/>
      <c r="E9" s="53"/>
      <c r="F9" s="53"/>
      <c r="G9" s="53"/>
      <c r="H9" s="53"/>
      <c r="I9" s="53"/>
    </row>
    <row r="10" spans="1:11">
      <c r="A10" s="53" t="s">
        <v>307</v>
      </c>
      <c r="B10" s="52">
        <v>0</v>
      </c>
      <c r="C10" s="53"/>
      <c r="D10" s="54"/>
      <c r="E10" s="53"/>
      <c r="F10" s="53"/>
      <c r="G10" s="53"/>
      <c r="H10" s="53"/>
      <c r="I10" s="53"/>
    </row>
    <row r="11" spans="1:11">
      <c r="A11" s="53" t="s">
        <v>308</v>
      </c>
      <c r="B11" s="93" t="s">
        <v>309</v>
      </c>
      <c r="C11" s="53" t="s">
        <v>310</v>
      </c>
      <c r="D11" s="54"/>
      <c r="E11" s="53"/>
      <c r="F11" s="53"/>
      <c r="G11" s="53"/>
      <c r="H11" s="53"/>
      <c r="I11" s="53"/>
    </row>
    <row r="12" spans="1:11">
      <c r="A12" s="50" t="s">
        <v>232</v>
      </c>
      <c r="B12" s="51">
        <f ca="1">SUM(I17:I44)</f>
        <v>0</v>
      </c>
      <c r="C12" s="50"/>
      <c r="D12" s="51"/>
      <c r="E12" s="50"/>
      <c r="F12" s="50"/>
      <c r="G12" s="50"/>
      <c r="H12" s="50"/>
      <c r="I12" s="50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301</v>
      </c>
      <c r="B17" s="14" t="str">
        <f ca="1">IFERROR(VLOOKUP(A17,Inv!$A$3:'Inv'!$E$2002,2,FALSE),"")</f>
        <v>24065</v>
      </c>
      <c r="C17">
        <f ca="1">IFERROR(VLOOKUP(A17,Inv!$A$3:'Inv'!$E$2002,3,FALSE),"")</f>
        <v>5.516</v>
      </c>
      <c r="D17"/>
      <c r="E17">
        <f ca="1">IFERROR(VLOOKUP(A17,Inv!$A$3:'Inv'!$E$2002,4,FALSE),"")</f>
        <v>9.93</v>
      </c>
      <c r="F17" s="14" t="str">
        <f ca="1">IFERROR(VLOOKUP(A17,Inv!$A$3:'Inv'!$E$2002,5,FALSE),"")</f>
        <v>SQFT</v>
      </c>
      <c r="G17" s="19">
        <f>CEILING(B48,20)</f>
        <v>0</v>
      </c>
      <c r="I17" s="1">
        <f t="shared" ref="I17:I30" ca="1" si="0">IFERROR(E17*G17,"")</f>
        <v>0</v>
      </c>
    </row>
    <row r="18" spans="1:9">
      <c r="A18" t="s">
        <v>289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D18"/>
      <c r="E18">
        <f ca="1">IFERROR(VLOOKUP(A18,Inv!$A$3:'Inv'!$E$2002,4,FALSE),"")</f>
        <v>6.7290000000000001</v>
      </c>
      <c r="F18" s="14" t="str">
        <f ca="1">IFERROR(VLOOKUP(A18,Inv!$A$3:'Inv'!$E$2002,5,FALSE),"")</f>
        <v>SQFT</v>
      </c>
      <c r="G18" s="19">
        <f>IF(B11&lt;&gt;"Yes",CEILING(B48,20),0)</f>
        <v>0</v>
      </c>
      <c r="I18" s="1">
        <f t="shared" ca="1" si="0"/>
        <v>0</v>
      </c>
    </row>
    <row r="19" spans="1:9">
      <c r="A19" t="s">
        <v>311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D19"/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IF(B11&lt;&gt;"Yes",0,CEILING(B48,16))</f>
        <v>0</v>
      </c>
      <c r="I19" s="1">
        <f t="shared" ca="1" si="0"/>
        <v>0</v>
      </c>
    </row>
    <row r="20" spans="1:9">
      <c r="A20" t="s">
        <v>312</v>
      </c>
      <c r="B20" s="14" t="str">
        <f ca="1">IFERROR(VLOOKUP(A20,Inv!$A$3:'Inv'!$E$2002,2,FALSE),"")</f>
        <v>20005</v>
      </c>
      <c r="C20">
        <f ca="1">IFERROR(VLOOKUP(A20,Inv!$A$3:'Inv'!$E$2002,3,FALSE),"")</f>
        <v>0.9</v>
      </c>
      <c r="D20"/>
      <c r="E20">
        <f ca="1">IFERROR(VLOOKUP(A20,Inv!$A$3:'Inv'!$E$2002,4,FALSE),"")</f>
        <v>1.62</v>
      </c>
      <c r="F20" s="14" t="str">
        <f ca="1">IFERROR(VLOOKUP(A20,Inv!$A$3:'Inv'!$E$2002,5,FALSE),"")</f>
        <v>FT</v>
      </c>
      <c r="G20" s="19">
        <f>CEILING(B47,10)</f>
        <v>0</v>
      </c>
      <c r="I20" s="1">
        <f t="shared" ca="1" si="0"/>
        <v>0</v>
      </c>
    </row>
    <row r="21" spans="1:9">
      <c r="A21" t="s">
        <v>198</v>
      </c>
      <c r="B21" s="14" t="str">
        <f ca="1">IFERROR(VLOOKUP(A21,Inv!$A$3:'Inv'!$E$2002,2,FALSE),"")</f>
        <v>EST PAINT - CUSTOM</v>
      </c>
      <c r="C21">
        <f ca="1">IFERROR(VLOOKUP(A21,Inv!$A$3:'Inv'!$E$2002,3,FALSE),"")</f>
        <v>2.8559999999999999E-2</v>
      </c>
      <c r="D21"/>
      <c r="E21">
        <f ca="1">IFERROR(VLOOKUP(A21,Inv!$A$3:'Inv'!$E$2002,4,FALSE),"")</f>
        <v>5.0999999999999997E-2</v>
      </c>
      <c r="F21" s="14" t="str">
        <f ca="1">IFERROR(VLOOKUP(A21,Inv!$A$3:'Inv'!$E$2002,5,FALSE),"")</f>
        <v>GM</v>
      </c>
      <c r="G21" s="19">
        <f>IF(B46&lt;&gt;0,MAX(1471,(B50*B53)),0)</f>
        <v>0</v>
      </c>
      <c r="I21" s="1">
        <f t="shared" ca="1" si="0"/>
        <v>0</v>
      </c>
    </row>
    <row r="22" spans="1:9">
      <c r="A22" t="s">
        <v>200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D22"/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IF(B48&lt;&gt;0,MAX(13,B48),0)</f>
        <v>0</v>
      </c>
      <c r="I22" s="1">
        <f t="shared" ca="1" si="0"/>
        <v>0</v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D23"/>
      <c r="E23" t="str">
        <f ca="1">IFERROR(VLOOKUP(A23,Inv!$A$3:'Inv'!$E$2002,4,FALSE),"")</f>
        <v/>
      </c>
      <c r="F23" s="14" t="str">
        <f ca="1">IFERROR(VLOOKUP(A23,Inv!$A$3:'Inv'!$E$2002,5,FALSE),"")</f>
        <v/>
      </c>
      <c r="G23" s="20"/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D24"/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20"/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D25"/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20"/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D26"/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20"/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D27"/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20"/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D28"/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20"/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D29"/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20"/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D30"/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20"/>
      <c r="I30" s="1" t="str">
        <f t="shared" ca="1" si="0"/>
        <v/>
      </c>
    </row>
    <row r="31" spans="1:9">
      <c r="A31" s="12" t="s">
        <v>236</v>
      </c>
      <c r="B31" s="12"/>
      <c r="C31" s="12"/>
      <c r="D31" s="13"/>
      <c r="E31" s="12"/>
      <c r="F31" s="12"/>
      <c r="G31" s="12"/>
      <c r="H31" s="13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313</v>
      </c>
      <c r="F32" s="15" t="s">
        <v>314</v>
      </c>
      <c r="G32" s="17" t="s">
        <v>205</v>
      </c>
      <c r="H32" s="15" t="s">
        <v>6</v>
      </c>
      <c r="I32" s="16" t="s">
        <v>8</v>
      </c>
    </row>
    <row r="33" spans="1:9">
      <c r="A33" s="78">
        <v>2010</v>
      </c>
      <c r="B33" t="str">
        <f ca="1">IFERROR(VLOOKUP(A33,WC!$A$6:'WC'!$C$30,2,FALSE),"")</f>
        <v>Routing Labor</v>
      </c>
      <c r="C33" t="s">
        <v>302</v>
      </c>
      <c r="E33" s="19"/>
      <c r="G33" s="1">
        <f>IF(B46&lt;&gt;0,D53,0)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2010</v>
      </c>
      <c r="B34" t="str">
        <f ca="1">IFERROR(VLOOKUP(A34,WC!$A$6:'WC'!$C$30,2,FALSE),"")</f>
        <v>Routing Labor</v>
      </c>
      <c r="C34" t="s">
        <v>315</v>
      </c>
      <c r="E34" s="19">
        <f>B10*D52</f>
        <v>0</v>
      </c>
      <c r="F34" s="19">
        <f>D47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2010</v>
      </c>
      <c r="B35" t="str">
        <f ca="1">IFERROR(VLOOKUP(A35,WC!$A$6:'WC'!$C$30,2,FALSE),"")</f>
        <v>Routing Labor</v>
      </c>
      <c r="C35" t="s">
        <v>302</v>
      </c>
      <c r="E35" s="19"/>
      <c r="F35" s="19"/>
      <c r="G35" s="1">
        <f>IF(B46&lt;&gt;0,D53,0)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2010</v>
      </c>
      <c r="B36" t="str">
        <f ca="1">IFERROR(VLOOKUP(A36,WC!$A$6:'WC'!$C$30,2,FALSE),"")</f>
        <v>Routing Labor</v>
      </c>
      <c r="C36" t="s">
        <v>316</v>
      </c>
      <c r="E36" s="19">
        <f>IF(B11&lt;&gt;"no",0,B48)</f>
        <v>0</v>
      </c>
      <c r="F36" s="19">
        <f>D46</f>
        <v>50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2010</v>
      </c>
      <c r="B37" t="str">
        <f ca="1">IFERROR(VLOOKUP(A37,WC!$A$6:'WC'!$C$30,2,FALSE),"")</f>
        <v>Routing Labor</v>
      </c>
      <c r="C37" t="s">
        <v>317</v>
      </c>
      <c r="E37" s="19">
        <f>IF(B11&lt;&gt;"yes",0,B10*D52)</f>
        <v>0</v>
      </c>
      <c r="F37" s="19">
        <f>D48</f>
        <v>100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>
        <v>2011</v>
      </c>
      <c r="B38" t="str">
        <f ca="1">IFERROR(VLOOKUP(A38,WC!$A$6:'WC'!$C$30,2,FALSE),"")</f>
        <v>Cabinet Metal Labor</v>
      </c>
      <c r="E38" s="19">
        <f>B48</f>
        <v>0</v>
      </c>
      <c r="F38" s="19">
        <f>D50</f>
        <v>6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>
      <c r="A39" s="78">
        <v>2110</v>
      </c>
      <c r="B39" t="str">
        <f ca="1">IFERROR(VLOOKUP(A39,WC!$A$6:'WC'!$C$30,2,FALSE),"")</f>
        <v>Paint Prep Labor</v>
      </c>
      <c r="E39" s="19">
        <f>B50</f>
        <v>0</v>
      </c>
      <c r="F39" s="19">
        <f>B51</f>
        <v>19</v>
      </c>
      <c r="G39" s="1">
        <f>CEILING(E39/F39,RateData!B84)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>
      <c r="A40" s="78">
        <v>2112</v>
      </c>
      <c r="B40" t="str">
        <f ca="1">IFERROR(VLOOKUP(A40,WC!$A$6:'WC'!$C$30,2,FALSE),"")</f>
        <v>Paint Cabinet &amp; Letters Labor</v>
      </c>
      <c r="E40" s="19">
        <f>B50</f>
        <v>0</v>
      </c>
      <c r="F40" s="19">
        <f>B52</f>
        <v>23.75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>
      <c r="A41" s="78">
        <v>2313</v>
      </c>
      <c r="B41" t="str">
        <f ca="1">IFERROR(VLOOKUP(A41,WC!$A$6:'WC'!$C$30,2,FALSE),"")</f>
        <v>Routed Face Labor</v>
      </c>
      <c r="E41" s="19">
        <f>B46</f>
        <v>0</v>
      </c>
      <c r="F41" s="19">
        <f>D51</f>
        <v>60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9">
      <c r="A42" s="78">
        <v>2215</v>
      </c>
      <c r="B42" t="str">
        <f ca="1">IFERROR(VLOOKUP(A42,WC!$A$6:'WC'!$C$30,2,FALSE),"")</f>
        <v>Assembly Labor</v>
      </c>
      <c r="E42" s="19">
        <f>B46</f>
        <v>0</v>
      </c>
      <c r="F42" s="19">
        <f>D49</f>
        <v>15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9">
      <c r="A43" s="78"/>
      <c r="B43" t="str">
        <f ca="1">IFERROR(VLOOKUP(A43,WC!$A$6:'WC'!$C$30,2,FALSE),"")</f>
        <v/>
      </c>
      <c r="E43" s="19"/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E44" s="19"/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6"/>
      <c r="F45" s="25"/>
      <c r="G45" s="26"/>
      <c r="H45" s="25"/>
      <c r="I45" s="74"/>
    </row>
    <row r="46" spans="1:9">
      <c r="A46" s="6" t="s">
        <v>237</v>
      </c>
      <c r="B46" s="6">
        <f>(B7*B8/144)*B6</f>
        <v>0</v>
      </c>
      <c r="C46" s="6" t="s">
        <v>83</v>
      </c>
      <c r="D46" s="91">
        <f>RateData!B29</f>
        <v>50</v>
      </c>
      <c r="E46" s="6"/>
      <c r="F46" s="7"/>
      <c r="G46" s="6"/>
      <c r="H46" s="7"/>
      <c r="I46" s="6"/>
    </row>
    <row r="47" spans="1:9">
      <c r="A47" s="6" t="s">
        <v>318</v>
      </c>
      <c r="B47" s="6">
        <f>((B7+B8*2)/12)*B6</f>
        <v>0</v>
      </c>
      <c r="C47" s="6" t="s">
        <v>84</v>
      </c>
      <c r="D47" s="91">
        <f>RateData!B30</f>
        <v>200</v>
      </c>
      <c r="E47" s="6"/>
      <c r="F47" s="7"/>
      <c r="G47" s="6"/>
      <c r="H47" s="6"/>
      <c r="I47" s="6"/>
    </row>
    <row r="48" spans="1:9">
      <c r="A48" s="6" t="s">
        <v>279</v>
      </c>
      <c r="B48" s="6">
        <f>B46</f>
        <v>0</v>
      </c>
      <c r="C48" s="6" t="s">
        <v>85</v>
      </c>
      <c r="D48" s="91">
        <f>RateData!B31</f>
        <v>100</v>
      </c>
      <c r="E48" s="6"/>
      <c r="F48" s="7"/>
      <c r="G48" s="6"/>
      <c r="H48" s="6"/>
      <c r="I48" s="6"/>
    </row>
    <row r="49" spans="1:9">
      <c r="A49" s="6" t="s">
        <v>319</v>
      </c>
      <c r="B49" s="6">
        <f>B9/12*B47</f>
        <v>0</v>
      </c>
      <c r="C49" s="6" t="s">
        <v>87</v>
      </c>
      <c r="D49" s="91">
        <f>RateData!B33</f>
        <v>15</v>
      </c>
      <c r="E49" s="6"/>
      <c r="F49" s="7"/>
      <c r="G49" s="6"/>
      <c r="H49" s="7"/>
      <c r="I49" s="6"/>
    </row>
    <row r="50" spans="1:9">
      <c r="A50" s="6" t="s">
        <v>253</v>
      </c>
      <c r="B50" s="6">
        <f>B49+B48</f>
        <v>0</v>
      </c>
      <c r="C50" s="6" t="s">
        <v>88</v>
      </c>
      <c r="D50" s="91">
        <f>RateData!B34</f>
        <v>6</v>
      </c>
      <c r="E50" s="6"/>
      <c r="F50" s="7"/>
      <c r="G50" s="6"/>
      <c r="H50" s="7"/>
      <c r="I50" s="6"/>
    </row>
    <row r="51" spans="1:9">
      <c r="A51" s="6" t="s">
        <v>58</v>
      </c>
      <c r="B51" s="91">
        <f>RateData!B6</f>
        <v>19</v>
      </c>
      <c r="C51" s="6" t="s">
        <v>86</v>
      </c>
      <c r="D51" s="96">
        <f>RateData!B32</f>
        <v>60</v>
      </c>
      <c r="E51" s="6"/>
      <c r="F51" s="7"/>
      <c r="G51" s="6"/>
      <c r="H51" s="7"/>
      <c r="I51" s="6"/>
    </row>
    <row r="52" spans="1:9">
      <c r="A52" s="6" t="s">
        <v>60</v>
      </c>
      <c r="B52" s="91">
        <f>RateData!B7</f>
        <v>23.75</v>
      </c>
      <c r="C52" s="6" t="s">
        <v>82</v>
      </c>
      <c r="D52" s="91">
        <f>RateData!B28</f>
        <v>6</v>
      </c>
      <c r="E52" s="6"/>
      <c r="F52" s="6"/>
      <c r="G52" s="6"/>
      <c r="H52" s="7"/>
      <c r="I52" s="6"/>
    </row>
    <row r="53" spans="1:9">
      <c r="A53" s="6" t="s">
        <v>53</v>
      </c>
      <c r="B53" s="91">
        <f>RateData!B4</f>
        <v>100</v>
      </c>
      <c r="C53" s="6" t="s">
        <v>81</v>
      </c>
      <c r="D53" s="96">
        <f>RateData!B27</f>
        <v>1</v>
      </c>
      <c r="E53" s="6"/>
      <c r="F53" s="7"/>
      <c r="G53" s="6"/>
      <c r="H53" s="7"/>
      <c r="I53" s="6"/>
    </row>
    <row r="54" spans="1:9">
      <c r="A54" s="6"/>
      <c r="B54" s="6"/>
      <c r="C54" s="6" t="s">
        <v>320</v>
      </c>
      <c r="D54" s="6"/>
      <c r="E54" s="6"/>
      <c r="F54" s="7"/>
      <c r="G54" s="6"/>
      <c r="H54" s="7"/>
      <c r="I54" s="6"/>
    </row>
    <row r="55" spans="1:9">
      <c r="A55" s="6"/>
      <c r="B55" s="6"/>
      <c r="C55" s="6" t="s">
        <v>309</v>
      </c>
      <c r="D55" s="6"/>
      <c r="E55" s="6"/>
      <c r="F55" s="6"/>
      <c r="G55" s="6"/>
      <c r="H55" s="6"/>
      <c r="I55" s="6"/>
    </row>
  </sheetData>
  <dataValidations count="2">
    <dataValidation type="list" allowBlank="1" showInputMessage="1" showErrorMessage="1" sqref="B11" xr:uid="{755EBE68-4775-4001-BF18-6EF9626B9810}">
      <formula1>$C$54:$C$55</formula1>
    </dataValidation>
    <dataValidation allowBlank="1" showInputMessage="1" showErrorMessage="1" sqref="B17:B30" xr:uid="{2B04F67F-9FB9-4F5B-8AAF-0B975FE4791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5F0DB0-EE51-4D67-8131-F51DB605FF49}">
          <x14:formula1>
            <xm:f>Inv!$A$2:$A$2002</xm:f>
          </x14:formula1>
          <xm:sqref>A17:A30</xm:sqref>
        </x14:dataValidation>
        <x14:dataValidation type="list" allowBlank="1" showInputMessage="1" showErrorMessage="1" xr:uid="{38514D10-042B-4785-B353-B47DEFD4A8C3}">
          <x14:formula1>
            <xm:f>WC!$A$6:$A$55</xm:f>
          </x14:formula1>
          <xm:sqref>A41:A44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0A46-101C-4524-BC96-7CBDF5DEEAFB}">
  <dimension ref="A1:K55"/>
  <sheetViews>
    <sheetView workbookViewId="0">
      <selection activeCell="B2" sqref="B2"/>
    </sheetView>
  </sheetViews>
  <sheetFormatPr defaultRowHeight="15"/>
  <cols>
    <col min="1" max="1" width="30.5703125" customWidth="1"/>
    <col min="2" max="2" width="30.85546875" customWidth="1"/>
    <col min="3" max="3" width="28.140625" customWidth="1"/>
    <col min="4" max="4" width="17" style="1" customWidth="1"/>
    <col min="5" max="5" width="23.5703125" customWidth="1"/>
    <col min="6" max="6" width="16.85546875" customWidth="1"/>
    <col min="7" max="7" width="17.42578125" customWidth="1"/>
    <col min="8" max="8" width="15" customWidth="1"/>
    <col min="10" max="10" width="9.140625" style="1"/>
  </cols>
  <sheetData>
    <row r="1" spans="1:11">
      <c r="A1" s="21" t="s">
        <v>305</v>
      </c>
      <c r="B1" s="22"/>
      <c r="C1" s="22"/>
      <c r="D1" s="23"/>
      <c r="E1" s="22"/>
      <c r="F1" s="22"/>
      <c r="G1" s="22"/>
      <c r="H1" s="22"/>
      <c r="I1" s="22"/>
    </row>
    <row r="2" spans="1:11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J2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J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J4"/>
      <c r="K4" s="1"/>
    </row>
    <row r="5" spans="1:11">
      <c r="A5" s="53"/>
      <c r="B5" s="53"/>
      <c r="C5" s="53"/>
      <c r="D5" s="53"/>
      <c r="E5" s="54"/>
      <c r="F5" s="53"/>
      <c r="G5" s="53"/>
      <c r="H5" s="53"/>
      <c r="I5" s="53"/>
      <c r="J5"/>
      <c r="K5" s="1"/>
    </row>
    <row r="6" spans="1:11">
      <c r="A6" s="53" t="s">
        <v>306</v>
      </c>
      <c r="B6" s="52">
        <v>1</v>
      </c>
      <c r="C6" s="53"/>
      <c r="D6" s="54"/>
      <c r="E6" s="53"/>
      <c r="F6" s="53"/>
      <c r="G6" s="53"/>
      <c r="H6" s="53"/>
      <c r="I6" s="53"/>
    </row>
    <row r="7" spans="1:11">
      <c r="A7" s="53" t="s">
        <v>210</v>
      </c>
      <c r="B7" s="52">
        <v>0</v>
      </c>
      <c r="C7" s="53"/>
      <c r="D7" s="54"/>
      <c r="E7" s="53"/>
      <c r="F7" s="53"/>
      <c r="G7" s="53"/>
      <c r="H7" s="53"/>
      <c r="I7" s="53"/>
    </row>
    <row r="8" spans="1:11">
      <c r="A8" s="53" t="s">
        <v>211</v>
      </c>
      <c r="B8" s="52">
        <v>0</v>
      </c>
      <c r="C8" s="53"/>
      <c r="D8" s="54"/>
      <c r="E8" s="53"/>
      <c r="F8" s="53"/>
      <c r="G8" s="53"/>
      <c r="H8" s="53"/>
      <c r="I8" s="53"/>
    </row>
    <row r="9" spans="1:11">
      <c r="A9" s="53" t="s">
        <v>269</v>
      </c>
      <c r="B9" s="52">
        <v>1</v>
      </c>
      <c r="C9" s="53"/>
      <c r="D9" s="54"/>
      <c r="E9" s="53"/>
      <c r="F9" s="53"/>
      <c r="G9" s="53"/>
      <c r="H9" s="53"/>
      <c r="I9" s="53"/>
    </row>
    <row r="10" spans="1:11">
      <c r="A10" s="53" t="s">
        <v>307</v>
      </c>
      <c r="B10" s="52">
        <v>0</v>
      </c>
      <c r="C10" s="53"/>
      <c r="D10" s="54"/>
      <c r="E10" s="53"/>
      <c r="F10" s="53"/>
      <c r="G10" s="53"/>
      <c r="H10" s="53"/>
      <c r="I10" s="53"/>
    </row>
    <row r="11" spans="1:11">
      <c r="A11" s="53" t="s">
        <v>308</v>
      </c>
      <c r="B11" s="93" t="s">
        <v>309</v>
      </c>
      <c r="C11" s="53" t="s">
        <v>310</v>
      </c>
      <c r="D11" s="54"/>
      <c r="E11" s="53"/>
      <c r="F11" s="53"/>
      <c r="G11" s="53"/>
      <c r="H11" s="53"/>
      <c r="I11" s="53"/>
    </row>
    <row r="12" spans="1:11" ht="15.75" thickBot="1">
      <c r="A12" s="50" t="s">
        <v>232</v>
      </c>
      <c r="B12" s="51">
        <f ca="1">SUM(I17:I44)</f>
        <v>0</v>
      </c>
      <c r="C12" s="50"/>
      <c r="D12" s="51"/>
      <c r="E12" s="50"/>
      <c r="F12" s="50"/>
      <c r="G12" s="50"/>
      <c r="H12" s="50"/>
      <c r="I12" s="50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301</v>
      </c>
      <c r="B17" s="14" t="str">
        <f ca="1">IFERROR(VLOOKUP(A17,Inv!$A$3:'Inv'!$E$2002,2,FALSE),"")</f>
        <v>24065</v>
      </c>
      <c r="C17">
        <f ca="1">IFERROR(VLOOKUP(A17,Inv!$A$3:'Inv'!$E$2002,3,FALSE),"")</f>
        <v>5.516</v>
      </c>
      <c r="D17"/>
      <c r="E17">
        <f ca="1">IFERROR(VLOOKUP(A17,Inv!$A$3:'Inv'!$E$2002,4,FALSE),"")</f>
        <v>9.93</v>
      </c>
      <c r="F17" s="14" t="str">
        <f ca="1">IFERROR(VLOOKUP(A17,Inv!$A$3:'Inv'!$E$2002,5,FALSE),"")</f>
        <v>SQFT</v>
      </c>
      <c r="G17" s="19">
        <f>CEILING(B48,20)</f>
        <v>0</v>
      </c>
      <c r="I17" s="1">
        <f t="shared" ref="I17:I30" ca="1" si="0">IFERROR(E17*G17,"")</f>
        <v>0</v>
      </c>
    </row>
    <row r="18" spans="1:9">
      <c r="A18" t="s">
        <v>289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D18"/>
      <c r="E18">
        <f ca="1">IFERROR(VLOOKUP(A18,Inv!$A$3:'Inv'!$E$2002,4,FALSE),"")</f>
        <v>6.7290000000000001</v>
      </c>
      <c r="F18" s="14" t="str">
        <f ca="1">IFERROR(VLOOKUP(A18,Inv!$A$3:'Inv'!$E$2002,5,FALSE),"")</f>
        <v>SQFT</v>
      </c>
      <c r="G18" s="19">
        <f>IF(B11&lt;&gt;"Yes",CEILING(B48,20),0)</f>
        <v>0</v>
      </c>
      <c r="I18" s="1">
        <f t="shared" ca="1" si="0"/>
        <v>0</v>
      </c>
    </row>
    <row r="19" spans="1:9">
      <c r="A19" t="s">
        <v>311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D19"/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IF(B11&lt;&gt;"Yes",0,CEILING(B48,16))</f>
        <v>0</v>
      </c>
      <c r="I19" s="1">
        <f t="shared" ca="1" si="0"/>
        <v>0</v>
      </c>
    </row>
    <row r="20" spans="1:9">
      <c r="A20" t="s">
        <v>312</v>
      </c>
      <c r="B20" s="14" t="str">
        <f ca="1">IFERROR(VLOOKUP(A20,Inv!$A$3:'Inv'!$E$2002,2,FALSE),"")</f>
        <v>20005</v>
      </c>
      <c r="C20">
        <f ca="1">IFERROR(VLOOKUP(A20,Inv!$A$3:'Inv'!$E$2002,3,FALSE),"")</f>
        <v>0.9</v>
      </c>
      <c r="D20"/>
      <c r="E20">
        <f ca="1">IFERROR(VLOOKUP(A20,Inv!$A$3:'Inv'!$E$2002,4,FALSE),"")</f>
        <v>1.62</v>
      </c>
      <c r="F20" s="14" t="str">
        <f ca="1">IFERROR(VLOOKUP(A20,Inv!$A$3:'Inv'!$E$2002,5,FALSE),"")</f>
        <v>FT</v>
      </c>
      <c r="G20" s="19">
        <f>CEILING(B47,10)</f>
        <v>0</v>
      </c>
      <c r="I20" s="1">
        <f t="shared" ca="1" si="0"/>
        <v>0</v>
      </c>
    </row>
    <row r="21" spans="1:9">
      <c r="A21" t="s">
        <v>198</v>
      </c>
      <c r="B21" s="14" t="str">
        <f ca="1">IFERROR(VLOOKUP(A21,Inv!$A$3:'Inv'!$E$2002,2,FALSE),"")</f>
        <v>EST PAINT - CUSTOM</v>
      </c>
      <c r="C21">
        <f ca="1">IFERROR(VLOOKUP(A21,Inv!$A$3:'Inv'!$E$2002,3,FALSE),"")</f>
        <v>2.8559999999999999E-2</v>
      </c>
      <c r="D21"/>
      <c r="E21">
        <f ca="1">IFERROR(VLOOKUP(A21,Inv!$A$3:'Inv'!$E$2002,4,FALSE),"")</f>
        <v>5.0999999999999997E-2</v>
      </c>
      <c r="F21" s="14" t="str">
        <f ca="1">IFERROR(VLOOKUP(A21,Inv!$A$3:'Inv'!$E$2002,5,FALSE),"")</f>
        <v>GM</v>
      </c>
      <c r="G21" s="19">
        <f>IF(B46&lt;&gt;0,MAX(1471,(B50*B53)),0)</f>
        <v>0</v>
      </c>
      <c r="I21" s="1">
        <f t="shared" ca="1" si="0"/>
        <v>0</v>
      </c>
    </row>
    <row r="22" spans="1:9">
      <c r="A22" t="s">
        <v>200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D22"/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IF(B48&lt;&gt;0,MAX(13,B48),0)</f>
        <v>0</v>
      </c>
      <c r="I22" s="1">
        <f t="shared" ca="1" si="0"/>
        <v>0</v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D23"/>
      <c r="E23" t="str">
        <f ca="1">IFERROR(VLOOKUP(A23,Inv!$A$3:'Inv'!$E$2002,4,FALSE),"")</f>
        <v/>
      </c>
      <c r="F23" s="14" t="str">
        <f ca="1">IFERROR(VLOOKUP(A23,Inv!$A$3:'Inv'!$E$2002,5,FALSE),"")</f>
        <v/>
      </c>
      <c r="G23" s="20"/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D24"/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20"/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D25"/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20"/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D26"/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20"/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D27"/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20"/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D28"/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20"/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D29"/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20"/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D30"/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20"/>
      <c r="I30" s="1" t="str">
        <f t="shared" ca="1" si="0"/>
        <v/>
      </c>
    </row>
    <row r="31" spans="1:9">
      <c r="A31" s="12" t="s">
        <v>236</v>
      </c>
      <c r="B31" s="12"/>
      <c r="C31" s="12"/>
      <c r="D31" s="13"/>
      <c r="E31" s="12"/>
      <c r="F31" s="12"/>
      <c r="G31" s="12"/>
      <c r="H31" s="13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313</v>
      </c>
      <c r="F32" s="15" t="s">
        <v>314</v>
      </c>
      <c r="G32" s="17" t="s">
        <v>205</v>
      </c>
      <c r="H32" s="15" t="s">
        <v>6</v>
      </c>
      <c r="I32" s="16" t="s">
        <v>8</v>
      </c>
    </row>
    <row r="33" spans="1:9">
      <c r="A33" s="78">
        <v>2010</v>
      </c>
      <c r="B33" t="str">
        <f ca="1">IFERROR(VLOOKUP(A33,WC!$A$6:'WC'!$C$30,2,FALSE),"")</f>
        <v>Routing Labor</v>
      </c>
      <c r="C33" t="s">
        <v>302</v>
      </c>
      <c r="E33" s="19"/>
      <c r="G33" s="1">
        <f>IF(B46&lt;&gt;0,D53,0)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2010</v>
      </c>
      <c r="B34" t="str">
        <f ca="1">IFERROR(VLOOKUP(A34,WC!$A$6:'WC'!$C$30,2,FALSE),"")</f>
        <v>Routing Labor</v>
      </c>
      <c r="C34" t="s">
        <v>315</v>
      </c>
      <c r="E34" s="19">
        <f>B10*D52</f>
        <v>0</v>
      </c>
      <c r="F34" s="19">
        <f>D47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2010</v>
      </c>
      <c r="B35" t="str">
        <f ca="1">IFERROR(VLOOKUP(A35,WC!$A$6:'WC'!$C$30,2,FALSE),"")</f>
        <v>Routing Labor</v>
      </c>
      <c r="C35" t="s">
        <v>302</v>
      </c>
      <c r="E35" s="19"/>
      <c r="F35" s="19"/>
      <c r="G35" s="1">
        <f>IF(B46&lt;&gt;0,D53,0)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2010</v>
      </c>
      <c r="B36" t="str">
        <f ca="1">IFERROR(VLOOKUP(A36,WC!$A$6:'WC'!$C$30,2,FALSE),"")</f>
        <v>Routing Labor</v>
      </c>
      <c r="C36" t="s">
        <v>316</v>
      </c>
      <c r="E36" s="19">
        <f>IF(B11&lt;&gt;"no",0,B48)</f>
        <v>0</v>
      </c>
      <c r="F36" s="19">
        <f>D46</f>
        <v>50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2010</v>
      </c>
      <c r="B37" t="str">
        <f ca="1">IFERROR(VLOOKUP(A37,WC!$A$6:'WC'!$C$30,2,FALSE),"")</f>
        <v>Routing Labor</v>
      </c>
      <c r="C37" t="s">
        <v>317</v>
      </c>
      <c r="E37" s="19">
        <f>IF(B11&lt;&gt;"yes",0,B10*D52)</f>
        <v>0</v>
      </c>
      <c r="F37" s="19">
        <f>D48</f>
        <v>100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>
        <v>2011</v>
      </c>
      <c r="B38" t="str">
        <f ca="1">IFERROR(VLOOKUP(A38,WC!$A$6:'WC'!$C$30,2,FALSE),"")</f>
        <v>Cabinet Metal Labor</v>
      </c>
      <c r="E38" s="19">
        <f>B48</f>
        <v>0</v>
      </c>
      <c r="F38" s="19">
        <f>D50</f>
        <v>6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>
      <c r="A39" s="78">
        <v>2110</v>
      </c>
      <c r="B39" t="str">
        <f ca="1">IFERROR(VLOOKUP(A39,WC!$A$6:'WC'!$C$30,2,FALSE),"")</f>
        <v>Paint Prep Labor</v>
      </c>
      <c r="E39" s="19">
        <f>B50</f>
        <v>0</v>
      </c>
      <c r="F39" s="19">
        <f>B51</f>
        <v>19</v>
      </c>
      <c r="G39" s="1">
        <f>CEILING(E39/F39,RateData!B84)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>
      <c r="A40" s="78">
        <v>2112</v>
      </c>
      <c r="B40" t="str">
        <f ca="1">IFERROR(VLOOKUP(A40,WC!$A$6:'WC'!$C$30,2,FALSE),"")</f>
        <v>Paint Cabinet &amp; Letters Labor</v>
      </c>
      <c r="E40" s="19">
        <f>B50</f>
        <v>0</v>
      </c>
      <c r="F40" s="19">
        <f>B52</f>
        <v>23.75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>
      <c r="A41" s="78">
        <v>2313</v>
      </c>
      <c r="B41" t="str">
        <f ca="1">IFERROR(VLOOKUP(A41,WC!$A$6:'WC'!$C$30,2,FALSE),"")</f>
        <v>Routed Face Labor</v>
      </c>
      <c r="E41" s="19">
        <f>B46</f>
        <v>0</v>
      </c>
      <c r="F41" s="19">
        <f>D51</f>
        <v>60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9">
      <c r="A42" s="78">
        <v>2215</v>
      </c>
      <c r="B42" t="str">
        <f ca="1">IFERROR(VLOOKUP(A42,WC!$A$6:'WC'!$C$30,2,FALSE),"")</f>
        <v>Assembly Labor</v>
      </c>
      <c r="E42" s="19">
        <f>B46</f>
        <v>0</v>
      </c>
      <c r="F42" s="19">
        <f>D49</f>
        <v>15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9">
      <c r="A43" s="78"/>
      <c r="B43" t="str">
        <f ca="1">IFERROR(VLOOKUP(A43,WC!$A$6:'WC'!$C$30,2,FALSE),"")</f>
        <v/>
      </c>
      <c r="E43" s="19"/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E44" s="19"/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6"/>
      <c r="F45" s="25"/>
      <c r="G45" s="26"/>
      <c r="H45" s="25"/>
      <c r="I45" s="74"/>
    </row>
    <row r="46" spans="1:9">
      <c r="A46" s="6" t="s">
        <v>237</v>
      </c>
      <c r="B46" s="6">
        <f>(B7*B8/144)*B6</f>
        <v>0</v>
      </c>
      <c r="C46" s="6" t="s">
        <v>83</v>
      </c>
      <c r="D46" s="91">
        <f>RateData!B29</f>
        <v>50</v>
      </c>
      <c r="E46" s="6"/>
      <c r="F46" s="7"/>
      <c r="G46" s="6"/>
      <c r="H46" s="7"/>
      <c r="I46" s="6"/>
    </row>
    <row r="47" spans="1:9">
      <c r="A47" s="6" t="s">
        <v>318</v>
      </c>
      <c r="B47" s="6">
        <f>((B7+B8*2)/12)*B6</f>
        <v>0</v>
      </c>
      <c r="C47" s="6" t="s">
        <v>84</v>
      </c>
      <c r="D47" s="91">
        <f>RateData!B30</f>
        <v>200</v>
      </c>
      <c r="E47" s="6"/>
      <c r="F47" s="7"/>
      <c r="G47" s="6"/>
      <c r="H47" s="6"/>
      <c r="I47" s="6"/>
    </row>
    <row r="48" spans="1:9">
      <c r="A48" s="6" t="s">
        <v>279</v>
      </c>
      <c r="B48" s="6">
        <f>B46</f>
        <v>0</v>
      </c>
      <c r="C48" s="6" t="s">
        <v>85</v>
      </c>
      <c r="D48" s="91">
        <f>RateData!B31</f>
        <v>100</v>
      </c>
      <c r="E48" s="6"/>
      <c r="F48" s="7"/>
      <c r="G48" s="6"/>
      <c r="H48" s="6"/>
      <c r="I48" s="6"/>
    </row>
    <row r="49" spans="1:9">
      <c r="A49" s="6" t="s">
        <v>319</v>
      </c>
      <c r="B49" s="6">
        <f>B9/12*B47</f>
        <v>0</v>
      </c>
      <c r="C49" s="6" t="s">
        <v>87</v>
      </c>
      <c r="D49" s="91">
        <f>RateData!B33</f>
        <v>15</v>
      </c>
      <c r="E49" s="6"/>
      <c r="F49" s="7"/>
      <c r="G49" s="6"/>
      <c r="H49" s="7"/>
      <c r="I49" s="6"/>
    </row>
    <row r="50" spans="1:9">
      <c r="A50" s="6" t="s">
        <v>253</v>
      </c>
      <c r="B50" s="6">
        <f>B49+B48</f>
        <v>0</v>
      </c>
      <c r="C50" s="6" t="s">
        <v>88</v>
      </c>
      <c r="D50" s="91">
        <f>RateData!B34</f>
        <v>6</v>
      </c>
      <c r="E50" s="6"/>
      <c r="F50" s="7"/>
      <c r="G50" s="6"/>
      <c r="H50" s="7"/>
      <c r="I50" s="6"/>
    </row>
    <row r="51" spans="1:9">
      <c r="A51" s="6" t="s">
        <v>58</v>
      </c>
      <c r="B51" s="91">
        <f>RateData!B6</f>
        <v>19</v>
      </c>
      <c r="C51" s="6" t="s">
        <v>86</v>
      </c>
      <c r="D51" s="96">
        <f>RateData!B32</f>
        <v>60</v>
      </c>
      <c r="E51" s="6"/>
      <c r="F51" s="7"/>
      <c r="G51" s="6"/>
      <c r="H51" s="7"/>
      <c r="I51" s="6"/>
    </row>
    <row r="52" spans="1:9">
      <c r="A52" s="6" t="s">
        <v>60</v>
      </c>
      <c r="B52" s="91">
        <f>RateData!B7</f>
        <v>23.75</v>
      </c>
      <c r="C52" s="6" t="s">
        <v>82</v>
      </c>
      <c r="D52" s="91">
        <f>RateData!B28</f>
        <v>6</v>
      </c>
      <c r="E52" s="6"/>
      <c r="F52" s="6"/>
      <c r="G52" s="6"/>
      <c r="H52" s="7"/>
      <c r="I52" s="6"/>
    </row>
    <row r="53" spans="1:9">
      <c r="A53" s="6" t="s">
        <v>53</v>
      </c>
      <c r="B53" s="91">
        <f>RateData!B4</f>
        <v>100</v>
      </c>
      <c r="C53" s="6" t="s">
        <v>81</v>
      </c>
      <c r="D53" s="96">
        <f>RateData!B27</f>
        <v>1</v>
      </c>
      <c r="E53" s="6"/>
      <c r="F53" s="7"/>
      <c r="G53" s="6"/>
      <c r="H53" s="7"/>
      <c r="I53" s="6"/>
    </row>
    <row r="54" spans="1:9">
      <c r="A54" s="6"/>
      <c r="B54" s="6"/>
      <c r="C54" s="6" t="s">
        <v>320</v>
      </c>
      <c r="D54" s="6"/>
      <c r="E54" s="6"/>
      <c r="F54" s="7"/>
      <c r="G54" s="6"/>
      <c r="H54" s="7"/>
      <c r="I54" s="6"/>
    </row>
    <row r="55" spans="1:9">
      <c r="A55" s="6"/>
      <c r="B55" s="6"/>
      <c r="C55" s="6" t="s">
        <v>309</v>
      </c>
      <c r="D55" s="6"/>
      <c r="E55" s="6"/>
      <c r="F55" s="6"/>
      <c r="G55" s="6"/>
      <c r="H55" s="6"/>
      <c r="I55" s="6"/>
    </row>
  </sheetData>
  <dataValidations count="2">
    <dataValidation allowBlank="1" showInputMessage="1" showErrorMessage="1" sqref="B17:B30" xr:uid="{58B7BF0D-208E-4C06-9828-895568324A05}"/>
    <dataValidation type="list" allowBlank="1" showInputMessage="1" showErrorMessage="1" sqref="B11" xr:uid="{63445CF1-8167-4B52-B259-EE60C6B7D703}">
      <formula1>$C$54:$C$55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630210-999A-40FD-887B-77F6AAB02195}">
          <x14:formula1>
            <xm:f>WC!$A$6:$A$55</xm:f>
          </x14:formula1>
          <xm:sqref>A41:A44</xm:sqref>
        </x14:dataValidation>
        <x14:dataValidation type="list" allowBlank="1" showInputMessage="1" showErrorMessage="1" xr:uid="{05CCB989-8A8B-4F9F-A8C5-680012FFCEC4}">
          <x14:formula1>
            <xm:f>Inv!$A$2:$A$2002</xm:f>
          </x14:formula1>
          <xm:sqref>A17:A30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7306-A91F-4712-A0D8-726745C31638}">
  <dimension ref="A1:I50"/>
  <sheetViews>
    <sheetView workbookViewId="0">
      <selection activeCell="B2" sqref="B2"/>
    </sheetView>
  </sheetViews>
  <sheetFormatPr defaultRowHeight="15"/>
  <cols>
    <col min="1" max="1" width="25.5703125" customWidth="1"/>
    <col min="2" max="2" width="19.42578125" customWidth="1"/>
    <col min="5" max="5" width="18.42578125" customWidth="1"/>
    <col min="6" max="6" width="14.5703125" customWidth="1"/>
    <col min="7" max="7" width="19" customWidth="1"/>
    <col min="8" max="8" width="15.5703125" customWidth="1"/>
  </cols>
  <sheetData>
    <row r="1" spans="1:9">
      <c r="A1" s="21" t="s">
        <v>321</v>
      </c>
      <c r="B1" s="22"/>
      <c r="C1" s="22"/>
      <c r="D1" s="22"/>
      <c r="E1" s="22"/>
      <c r="F1" s="22"/>
      <c r="G1" s="22"/>
      <c r="H1" s="22"/>
      <c r="I1" s="22"/>
    </row>
    <row r="2" spans="1:9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 t="s">
        <v>285</v>
      </c>
      <c r="B6" s="49">
        <v>1</v>
      </c>
      <c r="C6" s="53"/>
      <c r="D6" s="53"/>
      <c r="E6" s="53"/>
      <c r="F6" s="53"/>
      <c r="G6" s="53"/>
      <c r="H6" s="53"/>
      <c r="I6" s="53"/>
    </row>
    <row r="7" spans="1:9">
      <c r="A7" s="53" t="s">
        <v>210</v>
      </c>
      <c r="B7" s="49">
        <v>0</v>
      </c>
      <c r="C7" s="53"/>
      <c r="D7" s="53"/>
      <c r="E7" s="53"/>
      <c r="F7" s="53"/>
      <c r="G7" s="53"/>
      <c r="H7" s="53"/>
      <c r="I7" s="53"/>
    </row>
    <row r="8" spans="1:9">
      <c r="A8" s="53" t="s">
        <v>211</v>
      </c>
      <c r="B8" s="49">
        <v>0</v>
      </c>
      <c r="C8" s="53"/>
      <c r="D8" s="53"/>
      <c r="E8" s="53"/>
      <c r="F8" s="53"/>
      <c r="G8" s="53"/>
      <c r="H8" s="53"/>
      <c r="I8" s="53"/>
    </row>
    <row r="9" spans="1:9">
      <c r="A9" s="65" t="s">
        <v>322</v>
      </c>
      <c r="B9" s="49">
        <v>0</v>
      </c>
      <c r="C9" s="65"/>
      <c r="D9" s="65"/>
      <c r="E9" s="65"/>
      <c r="F9" s="65"/>
      <c r="G9" s="65"/>
      <c r="H9" s="65"/>
      <c r="I9" s="65"/>
    </row>
    <row r="10" spans="1:9">
      <c r="A10" s="50" t="s">
        <v>232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301</v>
      </c>
      <c r="B17" s="14" t="str">
        <f ca="1">IFERROR(VLOOKUP(A17,Inv!$A$3:'Inv'!$E$2002,2,FALSE),"")</f>
        <v>24065</v>
      </c>
      <c r="C17">
        <f ca="1">IFERROR(VLOOKUP(A17,Inv!$A$3:'Inv'!$E$2002,3,FALSE),"")</f>
        <v>5.516</v>
      </c>
      <c r="E17">
        <f ca="1">IFERROR(VLOOKUP(A17,Inv!$A$3:'Inv'!$E$2002,4,FALSE),"")</f>
        <v>9.93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</row>
    <row r="18" spans="1:9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323</v>
      </c>
      <c r="F32" s="15" t="s">
        <v>324</v>
      </c>
      <c r="G32" s="17" t="s">
        <v>205</v>
      </c>
      <c r="H32" s="15" t="s">
        <v>6</v>
      </c>
      <c r="I32" s="16" t="s">
        <v>8</v>
      </c>
    </row>
    <row r="33" spans="1:9">
      <c r="A33" s="78">
        <v>2010</v>
      </c>
      <c r="B33" t="str">
        <f ca="1">IFERROR(VLOOKUP(A33,WC!$A$6:'WC'!$C$30,2,FALSE),"")</f>
        <v>Routing Labor</v>
      </c>
      <c r="C33" t="s">
        <v>302</v>
      </c>
      <c r="G33" s="1">
        <f>IF(B46&lt;&gt;0,B50,0)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2010</v>
      </c>
      <c r="B34" t="str">
        <f ca="1">IFERROR(VLOOKUP(A34,WC!$A$6:'WC'!$C$30,2,FALSE),"")</f>
        <v>Routing Labor</v>
      </c>
      <c r="E34" s="19">
        <f>B49</f>
        <v>0</v>
      </c>
      <c r="F34">
        <f>B47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/>
      <c r="B35" t="str">
        <f ca="1">IFERROR(VLOOKUP(A35,WC!$A$6:'WC'!$C$30,2,FALSE),"")</f>
        <v/>
      </c>
      <c r="G35" s="19"/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25"/>
      <c r="D45" s="91" t="s">
        <v>225</v>
      </c>
      <c r="E45" s="91"/>
      <c r="F45" s="25"/>
      <c r="G45" s="25"/>
      <c r="H45" s="25"/>
      <c r="I45" s="74"/>
    </row>
    <row r="46" spans="1:9">
      <c r="A46" s="6" t="s">
        <v>237</v>
      </c>
      <c r="B46" s="6">
        <f>B7*B8*B6/144</f>
        <v>0</v>
      </c>
      <c r="C46" s="6"/>
      <c r="D46" s="6"/>
      <c r="E46" s="6"/>
      <c r="F46" s="6"/>
      <c r="G46" s="6"/>
      <c r="H46" s="6"/>
      <c r="I46" s="6"/>
    </row>
    <row r="47" spans="1:9">
      <c r="A47" s="6" t="s">
        <v>84</v>
      </c>
      <c r="B47" s="91">
        <f>RateData!B30</f>
        <v>200</v>
      </c>
      <c r="C47" s="6"/>
      <c r="D47" s="6"/>
      <c r="E47" s="6"/>
      <c r="F47" s="6"/>
      <c r="G47" s="6"/>
      <c r="H47" s="6"/>
      <c r="I47" s="6"/>
    </row>
    <row r="48" spans="1:9">
      <c r="A48" s="6" t="s">
        <v>82</v>
      </c>
      <c r="B48" s="91">
        <f>RateData!B28</f>
        <v>6</v>
      </c>
      <c r="C48" s="6"/>
      <c r="D48" s="6"/>
      <c r="E48" s="6"/>
      <c r="F48" s="6"/>
      <c r="G48" s="6"/>
      <c r="H48" s="6"/>
      <c r="I48" s="6"/>
    </row>
    <row r="49" spans="1:9">
      <c r="A49" s="6" t="s">
        <v>325</v>
      </c>
      <c r="B49" s="6">
        <f>B9*B48*B6</f>
        <v>0</v>
      </c>
      <c r="C49" s="6"/>
      <c r="D49" s="6"/>
      <c r="E49" s="6"/>
      <c r="F49" s="6"/>
      <c r="G49" s="6"/>
      <c r="H49" s="6"/>
      <c r="I49" s="6"/>
    </row>
    <row r="50" spans="1:9">
      <c r="A50" s="6" t="s">
        <v>81</v>
      </c>
      <c r="B50" s="91">
        <f>RateData!B27</f>
        <v>1</v>
      </c>
      <c r="C50" s="6"/>
      <c r="D50" s="6"/>
      <c r="E50" s="6"/>
      <c r="F50" s="6"/>
      <c r="G50" s="6"/>
      <c r="H50" s="6"/>
      <c r="I50" s="6"/>
    </row>
  </sheetData>
  <dataValidations count="1">
    <dataValidation allowBlank="1" showInputMessage="1" showErrorMessage="1" sqref="B17:B30" xr:uid="{145F08EB-C938-45C8-A52C-60F5D74D7267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AF2FBE-C41D-440B-A01D-40909A1B6D38}">
          <x14:formula1>
            <xm:f>Inv!$A$2:$A$2002</xm:f>
          </x14:formula1>
          <xm:sqref>A17:A30</xm:sqref>
        </x14:dataValidation>
        <x14:dataValidation type="list" allowBlank="1" showInputMessage="1" showErrorMessage="1" xr:uid="{2A3A0611-7925-4E88-9906-5AAC9DC3763E}">
          <x14:formula1>
            <xm:f>WC!$A$6:$A$55</xm:f>
          </x14:formula1>
          <xm:sqref>A35:A44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8EDD-DFDD-4B84-AD1F-98FDA3B7EABF}">
  <dimension ref="A1:I50"/>
  <sheetViews>
    <sheetView workbookViewId="0">
      <selection activeCell="B2" sqref="B2"/>
    </sheetView>
  </sheetViews>
  <sheetFormatPr defaultRowHeight="15"/>
  <cols>
    <col min="1" max="1" width="25.5703125" customWidth="1"/>
    <col min="2" max="2" width="19.42578125" customWidth="1"/>
    <col min="5" max="5" width="18.42578125" customWidth="1"/>
    <col min="6" max="6" width="14.5703125" customWidth="1"/>
    <col min="7" max="7" width="19" customWidth="1"/>
    <col min="8" max="8" width="15.5703125" customWidth="1"/>
  </cols>
  <sheetData>
    <row r="1" spans="1:9">
      <c r="A1" s="21" t="s">
        <v>321</v>
      </c>
      <c r="B1" s="22"/>
      <c r="C1" s="22"/>
      <c r="D1" s="22"/>
      <c r="E1" s="22"/>
      <c r="F1" s="22"/>
      <c r="G1" s="22"/>
      <c r="H1" s="22"/>
      <c r="I1" s="22"/>
    </row>
    <row r="2" spans="1:9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 t="s">
        <v>285</v>
      </c>
      <c r="B6" s="49">
        <v>1</v>
      </c>
      <c r="C6" s="53"/>
      <c r="D6" s="53"/>
      <c r="E6" s="53"/>
      <c r="F6" s="53"/>
      <c r="G6" s="53"/>
      <c r="H6" s="53"/>
      <c r="I6" s="53"/>
    </row>
    <row r="7" spans="1:9">
      <c r="A7" s="53" t="s">
        <v>210</v>
      </c>
      <c r="B7" s="49"/>
      <c r="C7" s="53"/>
      <c r="D7" s="53"/>
      <c r="E7" s="53"/>
      <c r="F7" s="53"/>
      <c r="G7" s="53"/>
      <c r="H7" s="53"/>
      <c r="I7" s="53"/>
    </row>
    <row r="8" spans="1:9">
      <c r="A8" s="53" t="s">
        <v>211</v>
      </c>
      <c r="B8" s="49"/>
      <c r="C8" s="53"/>
      <c r="D8" s="53"/>
      <c r="E8" s="53"/>
      <c r="F8" s="53"/>
      <c r="G8" s="53"/>
      <c r="H8" s="53"/>
      <c r="I8" s="53"/>
    </row>
    <row r="9" spans="1:9">
      <c r="A9" s="65" t="s">
        <v>322</v>
      </c>
      <c r="B9" s="49"/>
      <c r="C9" s="65"/>
      <c r="D9" s="65"/>
      <c r="E9" s="65"/>
      <c r="F9" s="65"/>
      <c r="G9" s="65"/>
      <c r="H9" s="65"/>
      <c r="I9" s="65"/>
    </row>
    <row r="10" spans="1:9" ht="15.75" thickBot="1">
      <c r="A10" s="50" t="s">
        <v>232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301</v>
      </c>
      <c r="B17" s="14" t="str">
        <f ca="1">IFERROR(VLOOKUP(A17,Inv!$A$3:'Inv'!$E$2002,2,FALSE),"")</f>
        <v>24065</v>
      </c>
      <c r="C17">
        <f ca="1">IFERROR(VLOOKUP(A17,Inv!$A$3:'Inv'!$E$2002,3,FALSE),"")</f>
        <v>5.516</v>
      </c>
      <c r="E17">
        <f ca="1">IFERROR(VLOOKUP(A17,Inv!$A$3:'Inv'!$E$2002,4,FALSE),"")</f>
        <v>9.93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</row>
    <row r="18" spans="1:9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323</v>
      </c>
      <c r="F32" s="15" t="s">
        <v>324</v>
      </c>
      <c r="G32" s="17" t="s">
        <v>205</v>
      </c>
      <c r="H32" s="15" t="s">
        <v>6</v>
      </c>
      <c r="I32" s="16" t="s">
        <v>8</v>
      </c>
    </row>
    <row r="33" spans="1:9">
      <c r="A33" s="78">
        <v>2010</v>
      </c>
      <c r="B33" t="str">
        <f ca="1">IFERROR(VLOOKUP(A33,WC!$A$6:'WC'!$C$30,2,FALSE),"")</f>
        <v>Routing Labor</v>
      </c>
      <c r="C33" t="s">
        <v>302</v>
      </c>
      <c r="G33" s="1">
        <f>IF(B46&lt;&gt;0,B50,0)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2010</v>
      </c>
      <c r="B34" t="str">
        <f ca="1">IFERROR(VLOOKUP(A34,WC!$A$6:'WC'!$C$30,2,FALSE),"")</f>
        <v>Routing Labor</v>
      </c>
      <c r="E34" s="19">
        <f>B49</f>
        <v>0</v>
      </c>
      <c r="F34">
        <f>B47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/>
      <c r="B35" t="str">
        <f ca="1">IFERROR(VLOOKUP(A35,WC!$A$6:'WC'!$C$30,2,FALSE),"")</f>
        <v/>
      </c>
      <c r="G35" s="19"/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8"/>
      <c r="B36" t="str">
        <f ca="1">IFERROR(VLOOKUP(A36,WC!$A$6:'WC'!$C$30,2,FALSE),"")</f>
        <v/>
      </c>
      <c r="G36" s="19"/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G37" s="19"/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G38" s="19"/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G39" s="19"/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G40" s="19"/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9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9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9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9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25"/>
      <c r="D45" s="91" t="s">
        <v>225</v>
      </c>
      <c r="E45" s="91"/>
      <c r="F45" s="25"/>
      <c r="G45" s="25"/>
      <c r="H45" s="25"/>
      <c r="I45" s="74"/>
    </row>
    <row r="46" spans="1:9">
      <c r="A46" s="6" t="s">
        <v>237</v>
      </c>
      <c r="B46" s="6">
        <f>B7*B8*B6/144</f>
        <v>0</v>
      </c>
      <c r="C46" s="6"/>
      <c r="D46" s="6"/>
      <c r="E46" s="6"/>
      <c r="F46" s="6"/>
      <c r="G46" s="6"/>
      <c r="H46" s="6"/>
      <c r="I46" s="6"/>
    </row>
    <row r="47" spans="1:9">
      <c r="A47" s="6" t="s">
        <v>84</v>
      </c>
      <c r="B47" s="91">
        <f>RateData!B30</f>
        <v>200</v>
      </c>
      <c r="C47" s="6"/>
      <c r="D47" s="6"/>
      <c r="E47" s="6"/>
      <c r="F47" s="6"/>
      <c r="G47" s="6"/>
      <c r="H47" s="6"/>
      <c r="I47" s="6"/>
    </row>
    <row r="48" spans="1:9">
      <c r="A48" s="6" t="s">
        <v>82</v>
      </c>
      <c r="B48" s="91">
        <f>RateData!B28</f>
        <v>6</v>
      </c>
      <c r="C48" s="6"/>
      <c r="D48" s="6"/>
      <c r="E48" s="6"/>
      <c r="F48" s="6"/>
      <c r="G48" s="6"/>
      <c r="H48" s="6"/>
      <c r="I48" s="6"/>
    </row>
    <row r="49" spans="1:9">
      <c r="A49" s="6" t="s">
        <v>325</v>
      </c>
      <c r="B49" s="6">
        <f>B9*B48*B6</f>
        <v>0</v>
      </c>
      <c r="C49" s="6"/>
      <c r="D49" s="6"/>
      <c r="E49" s="6"/>
      <c r="F49" s="6"/>
      <c r="G49" s="6"/>
      <c r="H49" s="6"/>
      <c r="I49" s="6"/>
    </row>
    <row r="50" spans="1:9">
      <c r="A50" s="6" t="s">
        <v>81</v>
      </c>
      <c r="B50" s="91">
        <f>RateData!B27</f>
        <v>1</v>
      </c>
      <c r="C50" s="6"/>
      <c r="D50" s="6"/>
      <c r="E50" s="6"/>
      <c r="F50" s="6"/>
      <c r="G50" s="6"/>
      <c r="H50" s="6"/>
      <c r="I50" s="6"/>
    </row>
  </sheetData>
  <dataValidations count="1">
    <dataValidation allowBlank="1" showInputMessage="1" showErrorMessage="1" sqref="B17:B30" xr:uid="{A82F9FD5-2A1F-4AC8-B047-38B69530F594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1AF9B8-720C-4BB3-9205-194F71453C0F}">
          <x14:formula1>
            <xm:f>WC!$A$6:$A$55</xm:f>
          </x14:formula1>
          <xm:sqref>A35:A44</xm:sqref>
        </x14:dataValidation>
        <x14:dataValidation type="list" allowBlank="1" showInputMessage="1" showErrorMessage="1" xr:uid="{82C46BC7-0D03-4B69-A4D3-55184AF82098}">
          <x14:formula1>
            <xm:f>Inv!$A$2:$A$2002</xm:f>
          </x14:formula1>
          <xm:sqref>A17:A30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D941-8CFE-4942-8DF6-011FCE009006}">
  <dimension ref="A1:I50"/>
  <sheetViews>
    <sheetView workbookViewId="0">
      <selection activeCell="B2" sqref="B2"/>
    </sheetView>
  </sheetViews>
  <sheetFormatPr defaultRowHeight="15"/>
  <cols>
    <col min="1" max="1" width="25.5703125" customWidth="1"/>
    <col min="2" max="2" width="15" customWidth="1"/>
    <col min="4" max="4" width="14.42578125" customWidth="1"/>
    <col min="5" max="5" width="17.85546875" customWidth="1"/>
    <col min="6" max="6" width="15.7109375" style="1" customWidth="1"/>
    <col min="7" max="7" width="18.140625" customWidth="1"/>
    <col min="8" max="8" width="15.85546875" style="1" customWidth="1"/>
    <col min="9" max="9" width="12.7109375" customWidth="1"/>
  </cols>
  <sheetData>
    <row r="1" spans="1:9">
      <c r="A1" s="21" t="s">
        <v>326</v>
      </c>
      <c r="B1" s="22"/>
      <c r="C1" s="22"/>
      <c r="D1" s="22"/>
      <c r="E1" s="22"/>
      <c r="F1" s="23"/>
      <c r="G1" s="22"/>
      <c r="H1" s="23"/>
      <c r="I1" s="22"/>
    </row>
    <row r="2" spans="1:9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 t="s">
        <v>285</v>
      </c>
      <c r="B6" s="52">
        <v>1</v>
      </c>
      <c r="C6" s="53"/>
      <c r="D6" s="53"/>
      <c r="E6" s="53"/>
      <c r="F6" s="54"/>
      <c r="G6" s="53"/>
      <c r="H6" s="54"/>
      <c r="I6" s="53"/>
    </row>
    <row r="7" spans="1:9">
      <c r="A7" s="53" t="s">
        <v>210</v>
      </c>
      <c r="B7" s="52">
        <v>0</v>
      </c>
      <c r="C7" s="53"/>
      <c r="D7" s="53"/>
      <c r="E7" s="53"/>
      <c r="F7" s="54"/>
      <c r="G7" s="53"/>
      <c r="H7" s="54"/>
      <c r="I7" s="53"/>
    </row>
    <row r="8" spans="1:9">
      <c r="A8" s="53" t="s">
        <v>211</v>
      </c>
      <c r="B8" s="52">
        <v>0</v>
      </c>
      <c r="C8" s="53"/>
      <c r="D8" s="53"/>
      <c r="E8" s="53"/>
      <c r="F8" s="54"/>
      <c r="G8" s="53"/>
      <c r="H8" s="54"/>
      <c r="I8" s="53"/>
    </row>
    <row r="9" spans="1:9">
      <c r="A9" s="53" t="s">
        <v>322</v>
      </c>
      <c r="B9" s="52">
        <v>0</v>
      </c>
      <c r="C9" s="53"/>
      <c r="D9" s="53"/>
      <c r="E9" s="53"/>
      <c r="F9" s="54"/>
      <c r="G9" s="53"/>
      <c r="H9" s="54"/>
      <c r="I9" s="53"/>
    </row>
    <row r="10" spans="1:9">
      <c r="A10" s="50" t="s">
        <v>232</v>
      </c>
      <c r="B10" s="51">
        <f ca="1">SUM(I17:I44)</f>
        <v>0</v>
      </c>
      <c r="C10" s="50"/>
      <c r="D10" s="50"/>
      <c r="E10" s="50"/>
      <c r="F10" s="51"/>
      <c r="G10" s="50"/>
      <c r="H10" s="51"/>
      <c r="I10" s="50"/>
    </row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311</v>
      </c>
      <c r="B17" s="14" t="str">
        <f ca="1">IFERROR(VLOOKUP(A17,Inv!$A$3:'Inv'!$E$2002,2,FALSE),"")</f>
        <v>53045</v>
      </c>
      <c r="C17">
        <f ca="1">IFERROR(VLOOKUP(A17,Inv!$A$3:'Inv'!$E$2002,3,FALSE),"")</f>
        <v>8.7889999999999997</v>
      </c>
      <c r="E17">
        <f ca="1">IFERROR(VLOOKUP(A17,Inv!$A$3:'Inv'!$E$2002,4,FALSE),"")</f>
        <v>15.821999999999999</v>
      </c>
      <c r="F17" s="14" t="str">
        <f ca="1">IFERROR(VLOOKUP(A17,Inv!$A$3:'Inv'!$E$2002,5,FALSE),"")</f>
        <v>SQFT</v>
      </c>
      <c r="G17" s="19">
        <f>CEILING(B46,16)</f>
        <v>0</v>
      </c>
      <c r="I17" s="1">
        <f t="shared" ref="I17:I30" ca="1" si="0">IFERROR(E17*G17,"")</f>
        <v>0</v>
      </c>
    </row>
    <row r="18" spans="1:9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323</v>
      </c>
      <c r="F32" s="15" t="s">
        <v>324</v>
      </c>
      <c r="G32" s="17" t="s">
        <v>205</v>
      </c>
      <c r="H32" s="15" t="s">
        <v>6</v>
      </c>
      <c r="I32" s="16" t="s">
        <v>8</v>
      </c>
    </row>
    <row r="33" spans="1:9">
      <c r="A33" s="78">
        <v>2010</v>
      </c>
      <c r="B33" t="str">
        <f ca="1">IFERROR(VLOOKUP(A33,WC!$A$6:'WC'!$C$30,2,FALSE),"")</f>
        <v>Routing Labor</v>
      </c>
      <c r="C33" t="s">
        <v>302</v>
      </c>
      <c r="G33" s="1">
        <f>IF(B46&lt;&gt;0,B50,0)</f>
        <v>0</v>
      </c>
      <c r="H33" s="19">
        <f ca="1">IFERROR(VLOOKUP(A33,WC!$A$6:'WC'!$C$30,3,FALSE),"")</f>
        <v>97</v>
      </c>
      <c r="I33" s="1">
        <f ca="1">IFERROR(G33*H33,"")</f>
        <v>0</v>
      </c>
    </row>
    <row r="34" spans="1:9">
      <c r="A34" s="78">
        <v>2010</v>
      </c>
      <c r="B34" t="str">
        <f ca="1">IFERROR(VLOOKUP(A34,WC!$A$6:'WC'!$C$30,2,FALSE),"")</f>
        <v>Routing Labor</v>
      </c>
      <c r="E34" s="19">
        <f>B49</f>
        <v>0</v>
      </c>
      <c r="F34">
        <f>B47</f>
        <v>100</v>
      </c>
      <c r="G34" s="1">
        <f>CEILING(E34/F34,RateData!B84)</f>
        <v>0</v>
      </c>
      <c r="H34" s="19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25"/>
      <c r="D45" s="91" t="s">
        <v>225</v>
      </c>
      <c r="E45" s="91"/>
      <c r="F45" s="74"/>
      <c r="G45" s="25"/>
      <c r="H45" s="25"/>
      <c r="I45" s="74"/>
    </row>
    <row r="46" spans="1:9">
      <c r="A46" s="6" t="s">
        <v>237</v>
      </c>
      <c r="B46" s="6">
        <f>B7*B8*B6/144</f>
        <v>0</v>
      </c>
      <c r="C46" s="6"/>
      <c r="D46" s="6"/>
      <c r="E46" s="6"/>
      <c r="F46" s="7"/>
      <c r="G46" s="6"/>
      <c r="H46" s="7"/>
      <c r="I46" s="6"/>
    </row>
    <row r="47" spans="1:9">
      <c r="A47" s="6" t="s">
        <v>85</v>
      </c>
      <c r="B47" s="91">
        <f>RateData!B31</f>
        <v>100</v>
      </c>
      <c r="C47" s="6"/>
      <c r="D47" s="6"/>
      <c r="E47" s="6"/>
      <c r="F47" s="7"/>
      <c r="G47" s="6"/>
      <c r="H47" s="7"/>
      <c r="I47" s="6"/>
    </row>
    <row r="48" spans="1:9">
      <c r="A48" s="6" t="s">
        <v>82</v>
      </c>
      <c r="B48" s="91">
        <f>RateData!B28</f>
        <v>6</v>
      </c>
      <c r="C48" s="6"/>
      <c r="D48" s="6"/>
      <c r="E48" s="6"/>
      <c r="F48" s="7"/>
      <c r="G48" s="6"/>
      <c r="H48" s="7"/>
      <c r="I48" s="6"/>
    </row>
    <row r="49" spans="1:9">
      <c r="A49" s="6" t="s">
        <v>325</v>
      </c>
      <c r="B49" s="6">
        <f>B9*B48*B6</f>
        <v>0</v>
      </c>
      <c r="C49" s="6"/>
      <c r="D49" s="6"/>
      <c r="E49" s="6"/>
      <c r="F49" s="7"/>
      <c r="G49" s="6"/>
      <c r="H49" s="7"/>
      <c r="I49" s="6"/>
    </row>
    <row r="50" spans="1:9">
      <c r="A50" s="6" t="s">
        <v>81</v>
      </c>
      <c r="B50" s="91">
        <f>RateData!B27</f>
        <v>1</v>
      </c>
      <c r="C50" s="6"/>
      <c r="D50" s="6"/>
      <c r="E50" s="6"/>
      <c r="F50" s="7"/>
      <c r="G50" s="6"/>
      <c r="H50" s="7"/>
      <c r="I50" s="6"/>
    </row>
  </sheetData>
  <dataValidations count="1">
    <dataValidation allowBlank="1" showInputMessage="1" showErrorMessage="1" sqref="B17:B30" xr:uid="{B34B59EA-AD61-404E-88BD-4B6C0846653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3AAB103-6A12-4F96-94DA-4D3A9E949AFC}">
          <x14:formula1>
            <xm:f>Inv!$A$2:$A$2002</xm:f>
          </x14:formula1>
          <xm:sqref>A17:A30</xm:sqref>
        </x14:dataValidation>
        <x14:dataValidation type="list" allowBlank="1" showInputMessage="1" showErrorMessage="1" xr:uid="{86133241-4468-4E45-8232-8A3050AC9E84}">
          <x14:formula1>
            <xm:f>WC!$A$6:$A$55</xm:f>
          </x14:formula1>
          <xm:sqref>A35:A44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4A63-3E05-45FA-B16E-5749587EE136}">
  <dimension ref="A1:I50"/>
  <sheetViews>
    <sheetView workbookViewId="0">
      <selection activeCell="B2" sqref="B2"/>
    </sheetView>
  </sheetViews>
  <sheetFormatPr defaultRowHeight="15"/>
  <cols>
    <col min="1" max="1" width="25.5703125" customWidth="1"/>
    <col min="2" max="2" width="15" customWidth="1"/>
    <col min="4" max="4" width="14.42578125" customWidth="1"/>
    <col min="5" max="5" width="17.85546875" customWidth="1"/>
    <col min="6" max="6" width="15.7109375" style="1" customWidth="1"/>
    <col min="7" max="7" width="18.140625" customWidth="1"/>
    <col min="8" max="8" width="15.85546875" style="1" customWidth="1"/>
    <col min="9" max="9" width="12.7109375" customWidth="1"/>
  </cols>
  <sheetData>
    <row r="1" spans="1:9">
      <c r="A1" s="21" t="s">
        <v>326</v>
      </c>
      <c r="B1" s="22"/>
      <c r="C1" s="22"/>
      <c r="D1" s="22"/>
      <c r="E1" s="22"/>
      <c r="F1" s="23"/>
      <c r="G1" s="22"/>
      <c r="H1" s="23"/>
      <c r="I1" s="22"/>
    </row>
    <row r="2" spans="1:9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 t="s">
        <v>285</v>
      </c>
      <c r="B6" s="52">
        <v>1</v>
      </c>
      <c r="C6" s="53"/>
      <c r="D6" s="53"/>
      <c r="E6" s="53"/>
      <c r="F6" s="54"/>
      <c r="G6" s="53"/>
      <c r="H6" s="54"/>
      <c r="I6" s="53"/>
    </row>
    <row r="7" spans="1:9">
      <c r="A7" s="53" t="s">
        <v>210</v>
      </c>
      <c r="B7" s="52">
        <v>0</v>
      </c>
      <c r="C7" s="53"/>
      <c r="D7" s="53"/>
      <c r="E7" s="53"/>
      <c r="F7" s="54"/>
      <c r="G7" s="53"/>
      <c r="H7" s="54"/>
      <c r="I7" s="53"/>
    </row>
    <row r="8" spans="1:9">
      <c r="A8" s="53" t="s">
        <v>211</v>
      </c>
      <c r="B8" s="52">
        <v>0</v>
      </c>
      <c r="C8" s="53"/>
      <c r="D8" s="53"/>
      <c r="E8" s="53"/>
      <c r="F8" s="54"/>
      <c r="G8" s="53"/>
      <c r="H8" s="54"/>
      <c r="I8" s="53"/>
    </row>
    <row r="9" spans="1:9">
      <c r="A9" s="53" t="s">
        <v>322</v>
      </c>
      <c r="B9" s="52">
        <v>0</v>
      </c>
      <c r="C9" s="53"/>
      <c r="D9" s="53"/>
      <c r="E9" s="53"/>
      <c r="F9" s="54"/>
      <c r="G9" s="53"/>
      <c r="H9" s="54"/>
      <c r="I9" s="53"/>
    </row>
    <row r="10" spans="1:9" ht="15.75" thickBot="1">
      <c r="A10" s="50" t="s">
        <v>232</v>
      </c>
      <c r="B10" s="51">
        <f ca="1">SUM(I17:I44)</f>
        <v>0</v>
      </c>
      <c r="C10" s="50"/>
      <c r="D10" s="50"/>
      <c r="E10" s="50"/>
      <c r="F10" s="51"/>
      <c r="G10" s="50"/>
      <c r="H10" s="51"/>
      <c r="I10" s="50"/>
    </row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311</v>
      </c>
      <c r="B17" s="14" t="str">
        <f ca="1">IFERROR(VLOOKUP(A17,Inv!$A$3:'Inv'!$E$2002,2,FALSE),"")</f>
        <v>53045</v>
      </c>
      <c r="C17">
        <f ca="1">IFERROR(VLOOKUP(A17,Inv!$A$3:'Inv'!$E$2002,3,FALSE),"")</f>
        <v>8.7889999999999997</v>
      </c>
      <c r="E17">
        <f ca="1">IFERROR(VLOOKUP(A17,Inv!$A$3:'Inv'!$E$2002,4,FALSE),"")</f>
        <v>15.821999999999999</v>
      </c>
      <c r="F17" s="14" t="str">
        <f ca="1">IFERROR(VLOOKUP(A17,Inv!$A$3:'Inv'!$E$2002,5,FALSE),"")</f>
        <v>SQFT</v>
      </c>
      <c r="G17" s="19">
        <f>CEILING(B46,16)</f>
        <v>0</v>
      </c>
      <c r="I17" s="1">
        <f t="shared" ref="I17:I30" ca="1" si="0">IFERROR(E17*G17,"")</f>
        <v>0</v>
      </c>
    </row>
    <row r="18" spans="1:9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323</v>
      </c>
      <c r="F32" s="15" t="s">
        <v>324</v>
      </c>
      <c r="G32" s="17" t="s">
        <v>205</v>
      </c>
      <c r="H32" s="15" t="s">
        <v>6</v>
      </c>
      <c r="I32" s="16" t="s">
        <v>8</v>
      </c>
    </row>
    <row r="33" spans="1:9">
      <c r="A33" s="78">
        <v>2010</v>
      </c>
      <c r="B33" t="str">
        <f ca="1">IFERROR(VLOOKUP(A33,WC!$A$6:'WC'!$C$30,2,FALSE),"")</f>
        <v>Routing Labor</v>
      </c>
      <c r="C33" t="s">
        <v>302</v>
      </c>
      <c r="G33" s="1">
        <f>IF(B46&lt;&gt;0,B50,0)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2010</v>
      </c>
      <c r="B34" t="str">
        <f ca="1">IFERROR(VLOOKUP(A34,WC!$A$6:'WC'!$C$30,2,FALSE),"")</f>
        <v>Routing Labor</v>
      </c>
      <c r="E34" s="19">
        <f>B49</f>
        <v>0</v>
      </c>
      <c r="F34">
        <f>B47</f>
        <v>100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25"/>
      <c r="D45" s="91" t="s">
        <v>225</v>
      </c>
      <c r="E45" s="91"/>
      <c r="F45" s="74"/>
      <c r="G45" s="25"/>
      <c r="H45" s="25"/>
      <c r="I45" s="74"/>
    </row>
    <row r="46" spans="1:9">
      <c r="A46" s="6" t="s">
        <v>237</v>
      </c>
      <c r="B46" s="6">
        <f>B7*B8*B6/144</f>
        <v>0</v>
      </c>
      <c r="C46" s="6"/>
      <c r="D46" s="6"/>
      <c r="E46" s="6"/>
      <c r="F46" s="7"/>
      <c r="G46" s="6"/>
      <c r="H46" s="7"/>
      <c r="I46" s="6"/>
    </row>
    <row r="47" spans="1:9">
      <c r="A47" s="6" t="s">
        <v>85</v>
      </c>
      <c r="B47" s="91">
        <f>RateData!B31</f>
        <v>100</v>
      </c>
      <c r="C47" s="6"/>
      <c r="D47" s="6"/>
      <c r="E47" s="6"/>
      <c r="F47" s="7"/>
      <c r="G47" s="6"/>
      <c r="H47" s="7"/>
      <c r="I47" s="6"/>
    </row>
    <row r="48" spans="1:9">
      <c r="A48" s="6" t="s">
        <v>82</v>
      </c>
      <c r="B48" s="91">
        <f>RateData!B28</f>
        <v>6</v>
      </c>
      <c r="C48" s="6"/>
      <c r="D48" s="6"/>
      <c r="E48" s="6"/>
      <c r="F48" s="7"/>
      <c r="G48" s="6"/>
      <c r="H48" s="7"/>
      <c r="I48" s="6"/>
    </row>
    <row r="49" spans="1:9">
      <c r="A49" s="6" t="s">
        <v>325</v>
      </c>
      <c r="B49" s="6">
        <f>B9*B48*B6</f>
        <v>0</v>
      </c>
      <c r="C49" s="6"/>
      <c r="D49" s="6"/>
      <c r="E49" s="6"/>
      <c r="F49" s="7"/>
      <c r="G49" s="6"/>
      <c r="H49" s="7"/>
      <c r="I49" s="6"/>
    </row>
    <row r="50" spans="1:9">
      <c r="A50" s="6" t="s">
        <v>81</v>
      </c>
      <c r="B50" s="91">
        <f>RateData!B27</f>
        <v>1</v>
      </c>
      <c r="C50" s="6"/>
      <c r="D50" s="6"/>
      <c r="E50" s="6"/>
      <c r="F50" s="7"/>
      <c r="G50" s="6"/>
      <c r="H50" s="7"/>
      <c r="I50" s="6"/>
    </row>
  </sheetData>
  <dataValidations count="1">
    <dataValidation allowBlank="1" showInputMessage="1" showErrorMessage="1" sqref="B17:B30" xr:uid="{AFC75EFF-0EC4-498F-8B5B-F7D45BF7B36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3CBBEF-3148-440C-A70B-C29602F7D5BE}">
          <x14:formula1>
            <xm:f>WC!$A$6:$A$55</xm:f>
          </x14:formula1>
          <xm:sqref>A35:A44</xm:sqref>
        </x14:dataValidation>
        <x14:dataValidation type="list" allowBlank="1" showInputMessage="1" showErrorMessage="1" xr:uid="{7CA83C90-86B1-4925-B1AA-DDE51CEBFC20}">
          <x14:formula1>
            <xm:f>Inv!$A$2:$A$2002</xm:f>
          </x14:formula1>
          <xm:sqref>A17:A30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148D-AF0C-4962-9B59-3A0312B3B3C8}">
  <dimension ref="A1:M63"/>
  <sheetViews>
    <sheetView workbookViewId="0">
      <selection activeCell="B2" sqref="B2"/>
    </sheetView>
  </sheetViews>
  <sheetFormatPr defaultRowHeight="15"/>
  <cols>
    <col min="1" max="1" width="44.5703125" customWidth="1"/>
    <col min="2" max="2" width="26.85546875" customWidth="1"/>
    <col min="3" max="3" width="15.7109375" customWidth="1"/>
    <col min="4" max="4" width="21.85546875" customWidth="1"/>
    <col min="5" max="5" width="24.5703125" customWidth="1"/>
    <col min="6" max="6" width="21.28515625" style="1" customWidth="1"/>
    <col min="7" max="7" width="17.7109375" customWidth="1"/>
    <col min="8" max="8" width="10.85546875" style="1" customWidth="1"/>
    <col min="9" max="9" width="10.42578125" customWidth="1"/>
    <col min="10" max="10" width="11.42578125" bestFit="1" customWidth="1"/>
    <col min="11" max="11" width="10.7109375" customWidth="1"/>
    <col min="12" max="12" width="14.140625" bestFit="1" customWidth="1"/>
    <col min="13" max="13" width="14.7109375" style="1" bestFit="1" customWidth="1"/>
  </cols>
  <sheetData>
    <row r="1" spans="1:11">
      <c r="A1" s="21" t="s">
        <v>327</v>
      </c>
      <c r="B1" s="22"/>
      <c r="C1" s="22"/>
      <c r="D1" s="22"/>
      <c r="E1" s="22"/>
      <c r="F1" s="23"/>
      <c r="G1" s="22"/>
      <c r="H1" s="23"/>
      <c r="I1" s="22"/>
    </row>
    <row r="2" spans="1:11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93" t="s">
        <v>240</v>
      </c>
      <c r="C4" s="53" t="s">
        <v>328</v>
      </c>
      <c r="D4" s="53"/>
      <c r="E4" s="54"/>
      <c r="F4" s="53"/>
      <c r="G4" s="53"/>
      <c r="H4" s="53"/>
      <c r="I4" s="53"/>
      <c r="K4" s="1"/>
    </row>
    <row r="5" spans="1:11">
      <c r="A5" s="53"/>
      <c r="B5" s="89">
        <v>0</v>
      </c>
      <c r="C5" s="53" t="s">
        <v>242</v>
      </c>
      <c r="D5" s="53"/>
      <c r="E5" s="54"/>
      <c r="F5" s="53"/>
      <c r="G5" s="53"/>
      <c r="H5" s="53"/>
      <c r="I5" s="53"/>
      <c r="K5" s="1"/>
    </row>
    <row r="6" spans="1:11">
      <c r="A6" s="53" t="s">
        <v>268</v>
      </c>
      <c r="B6" s="57">
        <v>1</v>
      </c>
      <c r="C6" s="53"/>
      <c r="D6" s="53"/>
      <c r="E6" s="53"/>
      <c r="F6" s="54"/>
      <c r="G6" s="53"/>
      <c r="H6" s="54"/>
      <c r="I6" s="53"/>
    </row>
    <row r="7" spans="1:11">
      <c r="A7" s="53" t="s">
        <v>210</v>
      </c>
      <c r="B7" s="52">
        <v>0</v>
      </c>
      <c r="C7" s="53"/>
      <c r="D7" s="53"/>
      <c r="E7" s="53"/>
      <c r="F7" s="54"/>
      <c r="G7" s="53"/>
      <c r="H7" s="54"/>
      <c r="I7" s="53"/>
    </row>
    <row r="8" spans="1:11">
      <c r="A8" s="53" t="s">
        <v>211</v>
      </c>
      <c r="B8" s="49">
        <v>0</v>
      </c>
      <c r="C8" s="53"/>
      <c r="D8" s="53"/>
      <c r="E8" s="53"/>
      <c r="F8" s="53"/>
      <c r="G8" s="53"/>
      <c r="H8" s="53"/>
      <c r="I8" s="53"/>
    </row>
    <row r="9" spans="1:11">
      <c r="A9" s="53" t="s">
        <v>269</v>
      </c>
      <c r="B9" s="49">
        <v>0</v>
      </c>
      <c r="C9" s="53"/>
      <c r="D9" s="53"/>
      <c r="E9" s="53"/>
      <c r="F9" s="53"/>
      <c r="G9" s="53"/>
      <c r="H9" s="53"/>
      <c r="I9" s="53"/>
    </row>
    <row r="10" spans="1:11">
      <c r="A10" s="53" t="s">
        <v>329</v>
      </c>
      <c r="B10" s="49">
        <v>0</v>
      </c>
      <c r="C10" s="53"/>
      <c r="D10" s="53"/>
      <c r="E10" s="53"/>
      <c r="F10" s="53"/>
      <c r="G10" s="53"/>
      <c r="H10" s="53"/>
      <c r="I10" s="53"/>
    </row>
    <row r="11" spans="1:11">
      <c r="A11" s="53" t="s">
        <v>308</v>
      </c>
      <c r="B11" s="93" t="s">
        <v>309</v>
      </c>
      <c r="C11" s="53" t="s">
        <v>310</v>
      </c>
      <c r="D11" s="54"/>
      <c r="E11" s="53"/>
      <c r="F11" s="53"/>
      <c r="G11" s="53"/>
      <c r="H11" s="53"/>
      <c r="I11" s="53"/>
    </row>
    <row r="12" spans="1:11" ht="15.75" thickBot="1">
      <c r="A12" s="50" t="s">
        <v>232</v>
      </c>
      <c r="B12" s="51">
        <f ca="1">SUM(I17:I44)</f>
        <v>0</v>
      </c>
      <c r="C12" s="50"/>
      <c r="D12" s="50"/>
      <c r="E12" s="50"/>
      <c r="F12" s="51"/>
      <c r="G12" s="50"/>
      <c r="H12" s="51"/>
      <c r="I12" s="50"/>
    </row>
    <row r="13" spans="1:11" ht="15.75" thickTop="1"/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12">
      <c r="A17" t="s">
        <v>301</v>
      </c>
      <c r="B17" s="14" t="str">
        <f ca="1">IFERROR(VLOOKUP(A17,Inv!$A$3:'Inv'!$E$2002,2,FALSE),"")</f>
        <v>24065</v>
      </c>
      <c r="C17">
        <f ca="1">IFERROR(VLOOKUP(A17,Inv!$A$3:'Inv'!$E$2002,3,FALSE),"")</f>
        <v>5.516</v>
      </c>
      <c r="E17">
        <f ca="1">IFERROR(VLOOKUP(A17,Inv!$A$3:'Inv'!$E$2002,4,FALSE),"")</f>
        <v>9.93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  <c r="L17" s="14"/>
    </row>
    <row r="18" spans="1:12">
      <c r="A18" t="s">
        <v>289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E18">
        <f ca="1">IFERROR(VLOOKUP(A18,Inv!$A$3:'Inv'!$E$2002,4,FALSE),"")</f>
        <v>6.7290000000000001</v>
      </c>
      <c r="F18" s="14" t="str">
        <f ca="1">IFERROR(VLOOKUP(A18,Inv!$A$3:'Inv'!$E$2002,5,FALSE),"")</f>
        <v>SQFT</v>
      </c>
      <c r="G18" s="19">
        <f>IF(B11&lt;&gt;"Yes",CEILING(B46,20),0)</f>
        <v>0</v>
      </c>
      <c r="H18"/>
      <c r="I18" s="1">
        <f t="shared" ca="1" si="0"/>
        <v>0</v>
      </c>
    </row>
    <row r="19" spans="1:12">
      <c r="A19" t="s">
        <v>311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IF(B11&lt;&gt;"Yes",0,CEILING(B46,16))</f>
        <v>0</v>
      </c>
      <c r="I19" s="1">
        <f t="shared" ca="1" si="0"/>
        <v>0</v>
      </c>
    </row>
    <row r="20" spans="1:12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E20">
        <f ca="1">IFERROR(VLOOKUP(A20,Inv!$A$3:'Inv'!$E$2002,4,FALSE),"")</f>
        <v>7.5369999999999999</v>
      </c>
      <c r="F20" s="14" t="str">
        <f ca="1">IFERROR(VLOOKUP(A20,Inv!$A$3:'Inv'!$E$2002,5,FALSE),"")</f>
        <v>SQFT</v>
      </c>
      <c r="G20" s="19">
        <f>CEILING(B46,20)</f>
        <v>0</v>
      </c>
      <c r="I20" s="1">
        <f t="shared" ca="1" si="0"/>
        <v>0</v>
      </c>
    </row>
    <row r="21" spans="1:12">
      <c r="A21" t="s">
        <v>245</v>
      </c>
      <c r="B21" s="14" t="str">
        <f ca="1">IFERROR(VLOOKUP(A21,Inv!$A$3:'Inv'!$E$2002,2,FALSE),"")</f>
        <v>24055</v>
      </c>
      <c r="C21">
        <f ca="1">IFERROR(VLOOKUP(A21,Inv!$A$3:'Inv'!$E$2002,3,FALSE),"")</f>
        <v>4.1870000000000003</v>
      </c>
      <c r="E21">
        <f ca="1">IFERROR(VLOOKUP(A21,Inv!$A$3:'Inv'!$E$2002,4,FALSE),"")</f>
        <v>7.5369999999999999</v>
      </c>
      <c r="F21" s="14" t="str">
        <f ca="1">IFERROR(VLOOKUP(A21,Inv!$A$3:'Inv'!$E$2002,5,FALSE),"")</f>
        <v>SQFT</v>
      </c>
      <c r="G21" s="19">
        <f>CEILING(B50,20)</f>
        <v>0</v>
      </c>
      <c r="I21" s="1">
        <f t="shared" ca="1" si="0"/>
        <v>0</v>
      </c>
    </row>
    <row r="22" spans="1:12">
      <c r="A22" t="s">
        <v>199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CEILING(B48,10)</f>
        <v>0</v>
      </c>
      <c r="I22" s="1">
        <f t="shared" ca="1" si="0"/>
        <v>0</v>
      </c>
    </row>
    <row r="23" spans="1:12">
      <c r="A23" t="s">
        <v>273</v>
      </c>
      <c r="B23" s="14" t="str">
        <f ca="1">IFERROR(VLOOKUP(A23,Inv!$A$3:'Inv'!$E$2002,2,FALSE),"")</f>
        <v>25035</v>
      </c>
      <c r="C23">
        <f ca="1">IFERROR(VLOOKUP(A23,Inv!$A$3:'Inv'!$E$2002,3,FALSE),"")</f>
        <v>4.1459999999999999</v>
      </c>
      <c r="E23">
        <f ca="1">IFERROR(VLOOKUP(A23,Inv!$A$3:'Inv'!$E$2002,4,FALSE),"")</f>
        <v>7.4640000000000004</v>
      </c>
      <c r="F23" s="14" t="str">
        <f ca="1">IFERROR(VLOOKUP(A23,Inv!$A$3:'Inv'!$E$2002,5,FALSE),"")</f>
        <v>FT</v>
      </c>
      <c r="G23" s="19">
        <f>CEILING(B47,10)</f>
        <v>0</v>
      </c>
      <c r="I23" s="1">
        <f t="shared" ca="1" si="0"/>
        <v>0</v>
      </c>
    </row>
    <row r="24" spans="1:12">
      <c r="A24" t="s">
        <v>330</v>
      </c>
      <c r="B24" s="14" t="str">
        <f ca="1">IFERROR(VLOOKUP(A24,Inv!$A$3:'Inv'!$E$2002,2,FALSE),"")</f>
        <v>34246</v>
      </c>
      <c r="C24">
        <f ca="1">IFERROR(VLOOKUP(A24,Inv!$A$3:'Inv'!$E$2002,3,FALSE),"")</f>
        <v>5.95</v>
      </c>
      <c r="E24">
        <f ca="1">IFERROR(VLOOKUP(A24,Inv!$A$3:'Inv'!$E$2002,4,FALSE),"")</f>
        <v>10.711</v>
      </c>
      <c r="F24" s="14" t="str">
        <f ca="1">IFERROR(VLOOKUP(A24,Inv!$A$3:'Inv'!$E$2002,5,FALSE),"")</f>
        <v>FT</v>
      </c>
      <c r="G24" s="19">
        <f>CEILING(B8/12*B6,8)</f>
        <v>0</v>
      </c>
      <c r="I24" s="1">
        <f t="shared" ca="1" si="0"/>
        <v>0</v>
      </c>
    </row>
    <row r="25" spans="1:12">
      <c r="A25" t="s">
        <v>200</v>
      </c>
      <c r="B25" s="14" t="str">
        <f ca="1">IFERROR(VLOOKUP(A25,Inv!$A$3:'Inv'!$E$2002,2,FALSE),"")</f>
        <v>EST HARDWARE-ADHESIV</v>
      </c>
      <c r="C25">
        <f ca="1">IFERROR(VLOOKUP(A25,Inv!$A$3:'Inv'!$E$2002,3,FALSE),"")</f>
        <v>0</v>
      </c>
      <c r="E25">
        <f ca="1">IFERROR(VLOOKUP(A25,Inv!$A$3:'Inv'!$E$2002,4,FALSE),"")</f>
        <v>3</v>
      </c>
      <c r="F25" s="14" t="str">
        <f ca="1">IFERROR(VLOOKUP(A25,Inv!$A$3:'Inv'!$E$2002,5,FALSE),"")</f>
        <v>SQFT</v>
      </c>
      <c r="G25" s="19">
        <f>IF(B46&lt;&gt;0,MAX(13,B46),0)</f>
        <v>0</v>
      </c>
      <c r="I25" s="1">
        <f t="shared" ca="1" si="0"/>
        <v>0</v>
      </c>
    </row>
    <row r="26" spans="1:12">
      <c r="A26" t="s">
        <v>198</v>
      </c>
      <c r="B26" s="14" t="str">
        <f ca="1">IFERROR(VLOOKUP(A26,Inv!$A$3:'Inv'!$E$2002,2,FALSE),"")</f>
        <v>EST PAINT - CUSTOM</v>
      </c>
      <c r="C26">
        <f ca="1">IFERROR(VLOOKUP(A26,Inv!$A$3:'Inv'!$E$2002,3,FALSE),"")</f>
        <v>2.8559999999999999E-2</v>
      </c>
      <c r="E26">
        <f ca="1">IFERROR(VLOOKUP(A26,Inv!$A$3:'Inv'!$E$2002,4,FALSE),"")</f>
        <v>5.0999999999999997E-2</v>
      </c>
      <c r="F26" s="14" t="str">
        <f ca="1">IFERROR(VLOOKUP(A26,Inv!$A$3:'Inv'!$E$2002,5,FALSE),"")</f>
        <v>GM</v>
      </c>
      <c r="G26" s="19">
        <f>IF(B46&lt;&gt;0,MAX(1471,(B51*E52)+G47),0)</f>
        <v>0</v>
      </c>
      <c r="I26" s="1">
        <f t="shared" ca="1" si="0"/>
        <v>0</v>
      </c>
    </row>
    <row r="27" spans="1:12">
      <c r="A27" t="s">
        <v>331</v>
      </c>
      <c r="B27" s="14" t="str">
        <f ca="1">IFERROR(VLOOKUP(A27,Inv!$A$3:'Inv'!$E$2002,2,FALSE),"")</f>
        <v>44750</v>
      </c>
      <c r="C27">
        <f ca="1">IFERROR(VLOOKUP(A27,Inv!$A$3:'Inv'!$E$2002,3,FALSE),"")</f>
        <v>1.829</v>
      </c>
      <c r="E27">
        <f ca="1">IFERROR(VLOOKUP(A27,Inv!$A$3:'Inv'!$E$2002,4,FALSE),"")</f>
        <v>3.2930000000000001</v>
      </c>
      <c r="F27" s="14" t="str">
        <f ca="1">IFERROR(VLOOKUP(A27,Inv!$A$3:'Inv'!$E$2002,5,FALSE),"")</f>
        <v>MODULE</v>
      </c>
      <c r="G27" s="19">
        <f>CEILING(B46*G48,1)</f>
        <v>0</v>
      </c>
      <c r="I27" s="1">
        <f t="shared" ca="1" si="0"/>
        <v>0</v>
      </c>
    </row>
    <row r="28" spans="1:12">
      <c r="A28" t="s">
        <v>332</v>
      </c>
      <c r="B28" s="14" t="str">
        <f ca="1">IFERROR(VLOOKUP(A28,Inv!$A$3:'Inv'!$E$2002,2,FALSE),"")</f>
        <v>44350</v>
      </c>
      <c r="C28">
        <f ca="1">IFERROR(VLOOKUP(A28,Inv!$A$3:'Inv'!$E$2002,3,FALSE),"")</f>
        <v>36.082999999999998</v>
      </c>
      <c r="E28">
        <f ca="1">IFERROR(VLOOKUP(A28,Inv!$A$3:'Inv'!$E$2002,4,FALSE),"")</f>
        <v>64.956000000000003</v>
      </c>
      <c r="F28" s="14" t="str">
        <f ca="1">IFERROR(VLOOKUP(A28,Inv!$A$3:'Inv'!$E$2002,5,FALSE),"")</f>
        <v>EA</v>
      </c>
      <c r="G28" s="19">
        <f>E56*B6</f>
        <v>0</v>
      </c>
      <c r="I28" s="1">
        <f t="shared" ca="1" si="0"/>
        <v>0</v>
      </c>
    </row>
    <row r="29" spans="1:12">
      <c r="A29" t="s">
        <v>333</v>
      </c>
      <c r="B29" s="14" t="str">
        <f ca="1">IFERROR(VLOOKUP(A29,Inv!$A$3:'Inv'!$E$2002,2,FALSE),"")</f>
        <v>EST ELECTRICAL</v>
      </c>
      <c r="C29">
        <f ca="1">IFERROR(VLOOKUP(A29,Inv!$A$3:'Inv'!$E$2002,3,FALSE),"")</f>
        <v>0</v>
      </c>
      <c r="E29">
        <f ca="1">IFERROR(VLOOKUP(A29,Inv!$A$3:'Inv'!$E$2002,4,FALSE),"")</f>
        <v>1</v>
      </c>
      <c r="F29" s="14" t="str">
        <f ca="1">IFERROR(VLOOKUP(A29,Inv!$A$3:'Inv'!$E$2002,5,FALSE),"")</f>
        <v>SQFT</v>
      </c>
      <c r="G29" s="19">
        <f>CEILING(B46,1)</f>
        <v>0</v>
      </c>
      <c r="I29" s="1">
        <f t="shared" ca="1" si="0"/>
        <v>0</v>
      </c>
    </row>
    <row r="30" spans="1:12">
      <c r="A30" t="s">
        <v>200</v>
      </c>
      <c r="B30" s="14" t="str">
        <f ca="1">IFERROR(VLOOKUP(A30,Inv!$A$3:'Inv'!$E$2002,2,FALSE),"")</f>
        <v>EST HARDWARE-ADHESIV</v>
      </c>
      <c r="C30">
        <f ca="1">IFERROR(VLOOKUP(A30,Inv!$A$3:'Inv'!$E$2002,3,FALSE),"")</f>
        <v>0</v>
      </c>
      <c r="E30">
        <f ca="1">IFERROR(VLOOKUP(A30,Inv!$A$3:'Inv'!$E$2002,4,FALSE),"")</f>
        <v>3</v>
      </c>
      <c r="F30" s="14" t="str">
        <f ca="1">IFERROR(VLOOKUP(A30,Inv!$A$3:'Inv'!$E$2002,5,FALSE),"")</f>
        <v>SQFT</v>
      </c>
      <c r="G30" s="19">
        <f>CEILING(B46,1)</f>
        <v>0</v>
      </c>
      <c r="I30" s="1">
        <f t="shared" ca="1" si="0"/>
        <v>0</v>
      </c>
      <c r="J30" s="1"/>
    </row>
    <row r="31" spans="1:12">
      <c r="A31" s="12" t="s">
        <v>236</v>
      </c>
      <c r="B31" s="12"/>
      <c r="C31" s="12"/>
      <c r="D31" s="13"/>
      <c r="E31" s="12"/>
      <c r="F31" s="12"/>
      <c r="G31" s="12"/>
      <c r="H31" s="13"/>
      <c r="I31" s="10"/>
      <c r="J31" s="1"/>
    </row>
    <row r="32" spans="1:12">
      <c r="A32" s="76" t="s">
        <v>203</v>
      </c>
      <c r="B32" s="12" t="s">
        <v>204</v>
      </c>
      <c r="C32" s="12"/>
      <c r="D32" s="15"/>
      <c r="E32" s="16" t="s">
        <v>313</v>
      </c>
      <c r="F32" s="15" t="s">
        <v>314</v>
      </c>
      <c r="G32" s="17" t="s">
        <v>205</v>
      </c>
      <c r="H32" s="15" t="s">
        <v>6</v>
      </c>
      <c r="I32" s="16" t="s">
        <v>8</v>
      </c>
      <c r="J32" s="1"/>
    </row>
    <row r="33" spans="1:10">
      <c r="A33" s="78">
        <v>2010</v>
      </c>
      <c r="B33" t="str">
        <f ca="1">IFERROR(VLOOKUP(A33,WC!$A$6:'WC'!$C$30,2,FALSE),"")</f>
        <v>Routing Labor</v>
      </c>
      <c r="C33" t="s">
        <v>302</v>
      </c>
      <c r="D33" s="1"/>
      <c r="E33" s="1"/>
      <c r="F33"/>
      <c r="G33" s="1">
        <f>IF(B46&lt;&gt;0,B52,0)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10">
      <c r="A34" s="78">
        <v>2010</v>
      </c>
      <c r="B34" t="str">
        <f ca="1">IFERROR(VLOOKUP(A34,WC!$A$6:'WC'!$C$30,2,FALSE),"")</f>
        <v>Routing Labor</v>
      </c>
      <c r="C34" t="s">
        <v>334</v>
      </c>
      <c r="D34" s="1"/>
      <c r="E34" s="19">
        <f>B10*B53</f>
        <v>0</v>
      </c>
      <c r="F34" s="19">
        <f>E47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10">
      <c r="A35" s="78">
        <v>2010</v>
      </c>
      <c r="B35" t="str">
        <f ca="1">IFERROR(VLOOKUP(A35,WC!$A$6:'WC'!$C$30,2,FALSE),"")</f>
        <v>Routing Labor</v>
      </c>
      <c r="C35" t="s">
        <v>335</v>
      </c>
      <c r="D35" s="1"/>
      <c r="E35" s="19">
        <f>IF(B11&lt;&gt;"no",0,B46)</f>
        <v>0</v>
      </c>
      <c r="F35" s="19">
        <f>E46</f>
        <v>50</v>
      </c>
      <c r="G35" s="1">
        <f>CEILING(E35/F35,RateData!B84)</f>
        <v>0</v>
      </c>
      <c r="H35" s="1">
        <f ca="1">IFERROR(VLOOKUP(A35,WC!$A$6:'WC'!$C$30,3,FALSE),"")</f>
        <v>97</v>
      </c>
      <c r="I35" s="1">
        <f ca="1">IFERROR(G35*H35,"")</f>
        <v>0</v>
      </c>
    </row>
    <row r="36" spans="1:10">
      <c r="A36" s="78">
        <v>2010</v>
      </c>
      <c r="B36" t="str">
        <f ca="1">IFERROR(VLOOKUP(A36,WC!$A$6:'WC'!$C$30,2,FALSE),"")</f>
        <v>Routing Labor</v>
      </c>
      <c r="C36" t="s">
        <v>336</v>
      </c>
      <c r="E36" s="19">
        <f>IF(B11&lt;&gt;"yes",0,B10*B53)</f>
        <v>0</v>
      </c>
      <c r="F36" s="19">
        <f>E48</f>
        <v>100</v>
      </c>
      <c r="G36" s="1">
        <f>CEILING(E36/F36,RateData!B84)</f>
        <v>0</v>
      </c>
      <c r="H36" s="1">
        <f ca="1">IFERROR(VLOOKUP(A36,WC!$A$6:'WC'!$C$30,3,FALSE),"")</f>
        <v>97</v>
      </c>
      <c r="I36" s="1">
        <f ca="1">IFERROR(G36*H36,"")</f>
        <v>0</v>
      </c>
    </row>
    <row r="37" spans="1:10">
      <c r="A37" s="78">
        <v>2011</v>
      </c>
      <c r="B37" t="str">
        <f ca="1">IFERROR(VLOOKUP(A37,WC!$A$6:'WC'!$C$30,2,FALSE),"")</f>
        <v>Cabinet Metal Labor</v>
      </c>
      <c r="C37" t="s">
        <v>337</v>
      </c>
      <c r="D37" s="1"/>
      <c r="E37" s="19">
        <f>B46</f>
        <v>0</v>
      </c>
      <c r="F37" s="19">
        <f>VLOOKUP(B46,A60:B63,2,TRUE)</f>
        <v>0.95</v>
      </c>
      <c r="G37" s="1">
        <f>CEILING(E37/F37,RateData!B84)</f>
        <v>0</v>
      </c>
      <c r="H37" s="1">
        <f ca="1">IFERROR(VLOOKUP(A37,WC!$A$6:'WC'!$C$30,3,FALSE),"")</f>
        <v>97</v>
      </c>
      <c r="I37" s="1">
        <f ca="1">IFERROR(G37*H37,"")</f>
        <v>0</v>
      </c>
    </row>
    <row r="38" spans="1:10">
      <c r="A38" s="78">
        <v>2011</v>
      </c>
      <c r="B38" t="s">
        <v>10</v>
      </c>
      <c r="C38" t="s">
        <v>338</v>
      </c>
      <c r="D38" s="1"/>
      <c r="F38" s="19"/>
      <c r="G38" s="1">
        <f>IF(B4="Radius/Angle",G37*G51,0)</f>
        <v>0</v>
      </c>
      <c r="H38" s="1">
        <f ca="1">H37</f>
        <v>97</v>
      </c>
      <c r="I38" s="1">
        <f ca="1">G38*H38</f>
        <v>0</v>
      </c>
    </row>
    <row r="39" spans="1:10">
      <c r="A39" s="78">
        <v>2110</v>
      </c>
      <c r="B39" t="str">
        <f ca="1">IFERROR(VLOOKUP(A39,WC!$A$6:'WC'!$C$30,2,FALSE),"")</f>
        <v>Paint Prep Labor</v>
      </c>
      <c r="C39" t="s">
        <v>337</v>
      </c>
      <c r="D39" s="1"/>
      <c r="E39" s="19">
        <f>B46</f>
        <v>0</v>
      </c>
      <c r="F39" s="19">
        <f>E49</f>
        <v>19</v>
      </c>
      <c r="G39" s="1">
        <f>CEILING(E39/F39,RateData!B84)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10">
      <c r="A40" s="78">
        <v>2112</v>
      </c>
      <c r="B40" t="str">
        <f ca="1">IFERROR(VLOOKUP(A40,WC!$A$6:'WC'!$C$30,2,FALSE),"")</f>
        <v>Paint Cabinet &amp; Letters Labor</v>
      </c>
      <c r="C40" t="s">
        <v>337</v>
      </c>
      <c r="D40" s="1"/>
      <c r="E40" s="19">
        <f>B46</f>
        <v>0</v>
      </c>
      <c r="F40" s="19">
        <f>E50</f>
        <v>23.75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10">
      <c r="A41" s="78">
        <v>2212</v>
      </c>
      <c r="B41" t="str">
        <f ca="1">IFERROR(VLOOKUP(A41,WC!$A$6:'WC'!$C$30,2,FALSE),"")</f>
        <v>LED Wiring Labor</v>
      </c>
      <c r="C41" t="s">
        <v>337</v>
      </c>
      <c r="D41" s="1"/>
      <c r="E41" s="19">
        <f>B46</f>
        <v>0</v>
      </c>
      <c r="F41" s="19">
        <f>E51</f>
        <v>14.25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10">
      <c r="A42" s="78">
        <v>2215</v>
      </c>
      <c r="B42" t="str">
        <f ca="1">IFERROR(VLOOKUP(A42,WC!$A$6:'WC'!$C$30,2,FALSE),"")</f>
        <v>Assembly Labor</v>
      </c>
      <c r="C42" t="s">
        <v>337</v>
      </c>
      <c r="D42" s="1"/>
      <c r="E42" s="19">
        <f>B46</f>
        <v>0</v>
      </c>
      <c r="F42" s="19">
        <f>G52</f>
        <v>15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10">
      <c r="A43" s="78">
        <v>2313</v>
      </c>
      <c r="B43" t="str">
        <f ca="1">IFERROR(VLOOKUP(A43,WC!$A$6:'WC'!$C$30,2,FALSE),"")</f>
        <v>Routed Face Labor</v>
      </c>
      <c r="C43" s="1" t="s">
        <v>339</v>
      </c>
      <c r="E43" s="19">
        <f>B46</f>
        <v>0</v>
      </c>
      <c r="F43" s="19">
        <f>E54</f>
        <v>60</v>
      </c>
      <c r="G43" s="1">
        <f>CEILING(E43/F43,RateData!B84)</f>
        <v>0</v>
      </c>
      <c r="H43" s="1">
        <f ca="1">IFERROR(VLOOKUP(A43,WC!$A$6:'WC'!$C$30,3,FALSE),"")</f>
        <v>97</v>
      </c>
      <c r="I43" s="1">
        <f t="shared" ca="1" si="1"/>
        <v>0</v>
      </c>
      <c r="J43" s="1"/>
    </row>
    <row r="44" spans="1:10">
      <c r="A44" s="78">
        <v>2110</v>
      </c>
      <c r="B44" t="str">
        <f ca="1">IFERROR(VLOOKUP(A44,WC!$A$6:'WC'!$C$30,2,FALSE),"")</f>
        <v>Paint Prep Labor</v>
      </c>
      <c r="C44" t="s">
        <v>340</v>
      </c>
      <c r="D44" s="1"/>
      <c r="F44"/>
      <c r="G44" s="1">
        <f>IF(B51&lt;&gt; 0,B5,0)</f>
        <v>0</v>
      </c>
      <c r="H44" s="1">
        <f ca="1">IFERROR(VLOOKUP(A44,WC!$A$6:'WC'!$C$30,3,FALSE),"")</f>
        <v>97</v>
      </c>
      <c r="I44" s="1">
        <f t="shared" ca="1" si="1"/>
        <v>0</v>
      </c>
    </row>
    <row r="45" spans="1:10">
      <c r="A45" s="25" t="s">
        <v>207</v>
      </c>
      <c r="B45" s="91" t="s">
        <v>225</v>
      </c>
      <c r="C45" s="25"/>
      <c r="D45" s="25"/>
      <c r="E45" s="26"/>
      <c r="F45" s="74"/>
      <c r="G45" s="26"/>
      <c r="H45" s="25"/>
      <c r="I45" s="74"/>
    </row>
    <row r="46" spans="1:10">
      <c r="A46" s="6" t="s">
        <v>237</v>
      </c>
      <c r="B46" s="6">
        <f>(B7*B8/144)*B6</f>
        <v>0</v>
      </c>
      <c r="C46" s="6"/>
      <c r="D46" s="6" t="s">
        <v>83</v>
      </c>
      <c r="E46" s="91">
        <f>RateData!B29</f>
        <v>50</v>
      </c>
      <c r="F46" s="6" t="s">
        <v>54</v>
      </c>
      <c r="G46" s="91">
        <f>RateData!B5</f>
        <v>0.1</v>
      </c>
      <c r="H46" s="7"/>
      <c r="I46" s="6"/>
    </row>
    <row r="47" spans="1:10">
      <c r="A47" s="6" t="s">
        <v>318</v>
      </c>
      <c r="B47" s="6">
        <f>(((B7+B8)*2)/12)*B6</f>
        <v>0</v>
      </c>
      <c r="C47" s="6"/>
      <c r="D47" s="6" t="s">
        <v>84</v>
      </c>
      <c r="E47" s="91">
        <f>RateData!B30</f>
        <v>200</v>
      </c>
      <c r="F47" s="6" t="s">
        <v>341</v>
      </c>
      <c r="G47" s="6">
        <f>B5*B51*E52*G46</f>
        <v>0</v>
      </c>
      <c r="H47" s="7"/>
      <c r="I47" s="6"/>
    </row>
    <row r="48" spans="1:10">
      <c r="A48" s="6" t="s">
        <v>342</v>
      </c>
      <c r="B48" s="6">
        <f>B47*2*B6</f>
        <v>0</v>
      </c>
      <c r="C48" s="6"/>
      <c r="D48" s="6" t="s">
        <v>85</v>
      </c>
      <c r="E48" s="91">
        <f>RateData!B31</f>
        <v>100</v>
      </c>
      <c r="F48" s="6" t="s">
        <v>73</v>
      </c>
      <c r="G48" s="91">
        <f>RateData!B19</f>
        <v>1.3</v>
      </c>
      <c r="H48" s="7"/>
      <c r="I48" s="6"/>
    </row>
    <row r="49" spans="1:9">
      <c r="A49" s="6" t="s">
        <v>343</v>
      </c>
      <c r="B49" s="6">
        <f>B47*3*B6</f>
        <v>0</v>
      </c>
      <c r="C49" s="6"/>
      <c r="D49" s="6" t="s">
        <v>58</v>
      </c>
      <c r="E49" s="91">
        <f>RateData!B6</f>
        <v>19</v>
      </c>
      <c r="F49" s="6" t="s">
        <v>74</v>
      </c>
      <c r="G49" s="91">
        <f>RateData!B20</f>
        <v>108</v>
      </c>
      <c r="H49" s="7"/>
      <c r="I49" s="6"/>
    </row>
    <row r="50" spans="1:9">
      <c r="A50" s="6" t="s">
        <v>319</v>
      </c>
      <c r="B50" s="6">
        <f>B47*(B9/12)</f>
        <v>0</v>
      </c>
      <c r="C50" s="6"/>
      <c r="D50" s="6" t="s">
        <v>60</v>
      </c>
      <c r="E50" s="91">
        <f>RateData!B7</f>
        <v>23.75</v>
      </c>
      <c r="F50" s="6" t="s">
        <v>240</v>
      </c>
      <c r="G50" s="99">
        <v>0</v>
      </c>
      <c r="H50" s="7"/>
      <c r="I50" s="6"/>
    </row>
    <row r="51" spans="1:9">
      <c r="A51" s="6" t="s">
        <v>253</v>
      </c>
      <c r="B51" s="6">
        <f>B50+B46</f>
        <v>0</v>
      </c>
      <c r="C51" s="6"/>
      <c r="D51" s="6" t="s">
        <v>72</v>
      </c>
      <c r="E51" s="91">
        <f>RateData!B18</f>
        <v>14.25</v>
      </c>
      <c r="F51" s="6" t="s">
        <v>254</v>
      </c>
      <c r="G51" s="92">
        <f>RateData!B16</f>
        <v>0.25</v>
      </c>
      <c r="H51" s="7"/>
      <c r="I51" s="6"/>
    </row>
    <row r="52" spans="1:9">
      <c r="A52" s="6" t="s">
        <v>344</v>
      </c>
      <c r="B52" s="91">
        <f>RateData!B27*2</f>
        <v>2</v>
      </c>
      <c r="C52" s="6"/>
      <c r="D52" s="6" t="s">
        <v>53</v>
      </c>
      <c r="E52" s="91">
        <f>RateData!B4</f>
        <v>100</v>
      </c>
      <c r="F52" s="7" t="s">
        <v>87</v>
      </c>
      <c r="G52" s="91">
        <f>RateData!B33</f>
        <v>15</v>
      </c>
      <c r="H52" s="7"/>
      <c r="I52" s="6"/>
    </row>
    <row r="53" spans="1:9">
      <c r="A53" s="6" t="s">
        <v>82</v>
      </c>
      <c r="B53" s="91">
        <f>RateData!B28</f>
        <v>6</v>
      </c>
      <c r="C53" s="6"/>
      <c r="D53" s="6" t="s">
        <v>75</v>
      </c>
      <c r="E53" s="91">
        <f>RateData!B21</f>
        <v>1.5</v>
      </c>
      <c r="F53" s="6">
        <v>0</v>
      </c>
      <c r="G53" s="7" t="s">
        <v>249</v>
      </c>
      <c r="H53" s="7"/>
      <c r="I53" s="6"/>
    </row>
    <row r="54" spans="1:9">
      <c r="A54" s="6"/>
      <c r="B54" s="6"/>
      <c r="C54" s="6" t="s">
        <v>320</v>
      </c>
      <c r="D54" s="6" t="s">
        <v>86</v>
      </c>
      <c r="E54" s="91">
        <f>RateData!B32</f>
        <v>60</v>
      </c>
      <c r="F54" s="6">
        <v>1</v>
      </c>
      <c r="G54" s="7"/>
      <c r="H54" s="7"/>
      <c r="I54" s="6"/>
    </row>
    <row r="55" spans="1:9">
      <c r="A55" s="6"/>
      <c r="B55" s="6"/>
      <c r="C55" s="6" t="s">
        <v>309</v>
      </c>
      <c r="D55" s="80" t="s">
        <v>345</v>
      </c>
      <c r="E55" s="80">
        <f>(((B7*B8)/144))*G48</f>
        <v>0</v>
      </c>
      <c r="F55" s="6">
        <v>2</v>
      </c>
      <c r="G55" s="7"/>
      <c r="H55" s="7"/>
      <c r="I55" s="6"/>
    </row>
    <row r="56" spans="1:9">
      <c r="A56" s="6"/>
      <c r="B56" s="6"/>
      <c r="C56" s="6"/>
      <c r="D56" s="80" t="s">
        <v>346</v>
      </c>
      <c r="E56" s="80">
        <f>ROUNDUP(E55/G49,0)</f>
        <v>0</v>
      </c>
      <c r="F56" s="6">
        <v>3</v>
      </c>
      <c r="G56" s="7"/>
      <c r="H56" s="7"/>
      <c r="I56" s="6"/>
    </row>
    <row r="57" spans="1:9">
      <c r="A57" s="6"/>
      <c r="B57" s="6"/>
      <c r="C57" s="6"/>
      <c r="D57" s="80" t="s">
        <v>76</v>
      </c>
      <c r="E57" s="98">
        <f>RateData!B22</f>
        <v>50</v>
      </c>
      <c r="F57" s="6">
        <v>4</v>
      </c>
      <c r="G57" s="7"/>
      <c r="H57" s="7"/>
      <c r="I57" s="6"/>
    </row>
    <row r="58" spans="1:9">
      <c r="A58" s="6"/>
      <c r="B58" s="6"/>
      <c r="C58" s="6"/>
      <c r="D58" s="6"/>
      <c r="E58" s="6"/>
      <c r="F58" s="6">
        <v>5</v>
      </c>
      <c r="G58" s="7"/>
      <c r="H58" s="7"/>
      <c r="I58" s="6"/>
    </row>
    <row r="59" spans="1:9">
      <c r="A59" s="6" t="s">
        <v>347</v>
      </c>
      <c r="B59" s="6"/>
      <c r="C59" s="6"/>
      <c r="D59" s="6"/>
      <c r="E59" s="6"/>
      <c r="F59" s="7"/>
      <c r="G59" s="6"/>
      <c r="H59" s="7"/>
      <c r="I59" s="6"/>
    </row>
    <row r="60" spans="1:9">
      <c r="A60" s="91">
        <f>RateData!B57</f>
        <v>0</v>
      </c>
      <c r="B60" s="91">
        <f>RateData!D57</f>
        <v>0.95</v>
      </c>
      <c r="C60" s="6"/>
      <c r="D60" s="6"/>
      <c r="E60" s="6"/>
      <c r="F60" s="7"/>
      <c r="G60" s="6"/>
      <c r="H60" s="7"/>
      <c r="I60" s="6"/>
    </row>
    <row r="61" spans="1:9">
      <c r="A61" s="91">
        <f>RateData!B58</f>
        <v>4</v>
      </c>
      <c r="B61" s="91">
        <f>RateData!D58</f>
        <v>1.9</v>
      </c>
      <c r="C61" s="6"/>
      <c r="D61" s="6"/>
      <c r="E61" s="6"/>
      <c r="F61" s="7"/>
      <c r="G61" s="6"/>
      <c r="H61" s="7"/>
      <c r="I61" s="6"/>
    </row>
    <row r="62" spans="1:9">
      <c r="A62" s="91">
        <f>RateData!B59</f>
        <v>8</v>
      </c>
      <c r="B62" s="91">
        <f>RateData!D59</f>
        <v>2.38</v>
      </c>
      <c r="C62" s="6"/>
      <c r="D62" s="6"/>
      <c r="E62" s="6"/>
      <c r="F62" s="7"/>
      <c r="G62" s="6"/>
      <c r="H62" s="7"/>
      <c r="I62" s="6"/>
    </row>
    <row r="63" spans="1:9">
      <c r="A63" s="91">
        <f>RateData!B60</f>
        <v>20</v>
      </c>
      <c r="B63" s="91">
        <f>RateData!D60</f>
        <v>2.85</v>
      </c>
      <c r="C63" s="6"/>
      <c r="D63" s="6"/>
      <c r="E63" s="6"/>
      <c r="F63" s="7"/>
      <c r="G63" s="6"/>
      <c r="H63" s="7"/>
      <c r="I63" s="6"/>
    </row>
  </sheetData>
  <dataValidations count="4">
    <dataValidation allowBlank="1" showInputMessage="1" showErrorMessage="1" sqref="L17 B17:B30" xr:uid="{E4E4F332-A5B4-4061-90F3-4C9F4987B219}"/>
    <dataValidation type="list" allowBlank="1" showInputMessage="1" showErrorMessage="1" sqref="B11" xr:uid="{8F999ED2-5B28-47CD-87D0-9CFC6CC367E7}">
      <formula1>$C$54:$C$55</formula1>
    </dataValidation>
    <dataValidation type="list" allowBlank="1" showInputMessage="1" showErrorMessage="1" sqref="B4" xr:uid="{7774FDAC-AC6E-4A4E-A5A1-081B0571A497}">
      <formula1>$F$50:$F$51</formula1>
    </dataValidation>
    <dataValidation type="list" allowBlank="1" showInputMessage="1" showErrorMessage="1" sqref="B5" xr:uid="{E75F785C-9CBF-4EF7-B44C-7D00A7BB1230}">
      <formula1>$F$53:$F$58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F045EF5-A088-49BA-9B75-7AF3850FF39B}">
          <x14:formula1>
            <xm:f>Inv!$A$2:$A$2002</xm:f>
          </x14:formula1>
          <xm:sqref>A17:A30</xm:sqref>
        </x14:dataValidation>
        <x14:dataValidation type="list" allowBlank="1" showInputMessage="1" showErrorMessage="1" xr:uid="{6DA8C92D-C0E4-421A-8810-2ACC4A88D0EE}">
          <x14:formula1>
            <xm:f>WC!$A$6:$A$55</xm:f>
          </x14:formula1>
          <xm:sqref>A44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M63"/>
  <sheetViews>
    <sheetView workbookViewId="0">
      <selection activeCell="B2" sqref="B2"/>
    </sheetView>
  </sheetViews>
  <sheetFormatPr defaultRowHeight="15"/>
  <cols>
    <col min="1" max="1" width="44.5703125" customWidth="1"/>
    <col min="2" max="2" width="26.85546875" customWidth="1"/>
    <col min="3" max="3" width="15.7109375" customWidth="1"/>
    <col min="4" max="4" width="21.85546875" customWidth="1"/>
    <col min="5" max="5" width="24.5703125" customWidth="1"/>
    <col min="6" max="6" width="21.28515625" style="1" customWidth="1"/>
    <col min="7" max="7" width="17.7109375" customWidth="1"/>
    <col min="8" max="8" width="10.85546875" style="1" customWidth="1"/>
    <col min="9" max="9" width="10.42578125" customWidth="1"/>
    <col min="10" max="10" width="11.42578125" bestFit="1" customWidth="1"/>
    <col min="11" max="11" width="10.7109375" customWidth="1"/>
    <col min="12" max="12" width="14.140625" bestFit="1" customWidth="1"/>
    <col min="13" max="13" width="14.7109375" style="1" bestFit="1" customWidth="1"/>
  </cols>
  <sheetData>
    <row r="1" spans="1:11">
      <c r="A1" s="21" t="s">
        <v>327</v>
      </c>
      <c r="B1" s="22"/>
      <c r="C1" s="22"/>
      <c r="D1" s="22"/>
      <c r="E1" s="22"/>
      <c r="F1" s="23"/>
      <c r="G1" s="22"/>
      <c r="H1" s="23"/>
      <c r="I1" s="22"/>
    </row>
    <row r="2" spans="1:11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93" t="s">
        <v>240</v>
      </c>
      <c r="C4" s="53" t="s">
        <v>328</v>
      </c>
      <c r="D4" s="53"/>
      <c r="E4" s="54"/>
      <c r="F4" s="53"/>
      <c r="G4" s="53"/>
      <c r="H4" s="53"/>
      <c r="I4" s="53"/>
      <c r="K4" s="1"/>
    </row>
    <row r="5" spans="1:11">
      <c r="A5" s="53"/>
      <c r="B5" s="89">
        <v>0</v>
      </c>
      <c r="C5" s="53" t="s">
        <v>242</v>
      </c>
      <c r="D5" s="53"/>
      <c r="E5" s="54"/>
      <c r="F5" s="53"/>
      <c r="G5" s="53"/>
      <c r="H5" s="53"/>
      <c r="I5" s="53"/>
      <c r="K5" s="1"/>
    </row>
    <row r="6" spans="1:11">
      <c r="A6" s="53" t="s">
        <v>268</v>
      </c>
      <c r="B6" s="57">
        <v>1</v>
      </c>
      <c r="C6" s="53"/>
      <c r="D6" s="53"/>
      <c r="E6" s="53"/>
      <c r="F6" s="54"/>
      <c r="G6" s="53"/>
      <c r="H6" s="54"/>
      <c r="I6" s="53"/>
    </row>
    <row r="7" spans="1:11">
      <c r="A7" s="53" t="s">
        <v>210</v>
      </c>
      <c r="B7" s="52">
        <v>0</v>
      </c>
      <c r="C7" s="53"/>
      <c r="D7" s="53"/>
      <c r="E7" s="53"/>
      <c r="F7" s="54"/>
      <c r="G7" s="53"/>
      <c r="H7" s="54"/>
      <c r="I7" s="53"/>
    </row>
    <row r="8" spans="1:11">
      <c r="A8" s="53" t="s">
        <v>211</v>
      </c>
      <c r="B8" s="49">
        <v>0</v>
      </c>
      <c r="C8" s="53"/>
      <c r="D8" s="53"/>
      <c r="E8" s="53"/>
      <c r="F8" s="53"/>
      <c r="G8" s="53"/>
      <c r="H8" s="53"/>
      <c r="I8" s="53"/>
    </row>
    <row r="9" spans="1:11">
      <c r="A9" s="53" t="s">
        <v>269</v>
      </c>
      <c r="B9" s="49">
        <v>0</v>
      </c>
      <c r="C9" s="53"/>
      <c r="D9" s="53"/>
      <c r="E9" s="53"/>
      <c r="F9" s="53"/>
      <c r="G9" s="53"/>
      <c r="H9" s="53"/>
      <c r="I9" s="53"/>
    </row>
    <row r="10" spans="1:11">
      <c r="A10" s="53" t="s">
        <v>329</v>
      </c>
      <c r="B10" s="49">
        <v>0</v>
      </c>
      <c r="C10" s="53"/>
      <c r="D10" s="53"/>
      <c r="E10" s="53"/>
      <c r="F10" s="53"/>
      <c r="G10" s="53"/>
      <c r="H10" s="53"/>
      <c r="I10" s="53"/>
    </row>
    <row r="11" spans="1:11">
      <c r="A11" s="53" t="s">
        <v>308</v>
      </c>
      <c r="B11" s="93" t="s">
        <v>309</v>
      </c>
      <c r="C11" s="53" t="s">
        <v>310</v>
      </c>
      <c r="D11" s="54"/>
      <c r="E11" s="53"/>
      <c r="F11" s="53"/>
      <c r="G11" s="53"/>
      <c r="H11" s="53"/>
      <c r="I11" s="53"/>
    </row>
    <row r="12" spans="1:11" ht="15.75" thickBot="1">
      <c r="A12" s="50" t="s">
        <v>232</v>
      </c>
      <c r="B12" s="51">
        <f ca="1">SUM(I17:I44)</f>
        <v>0</v>
      </c>
      <c r="C12" s="50"/>
      <c r="D12" s="50"/>
      <c r="E12" s="50"/>
      <c r="F12" s="51"/>
      <c r="G12" s="50"/>
      <c r="H12" s="51"/>
      <c r="I12" s="50"/>
    </row>
    <row r="13" spans="1:11" ht="15.75" thickTop="1"/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12">
      <c r="A17" t="s">
        <v>301</v>
      </c>
      <c r="B17" s="14" t="str">
        <f ca="1">IFERROR(VLOOKUP(A17,Inv!$A$3:'Inv'!$E$2002,2,FALSE),"")</f>
        <v>24065</v>
      </c>
      <c r="C17">
        <f ca="1">IFERROR(VLOOKUP(A17,Inv!$A$3:'Inv'!$E$2002,3,FALSE),"")</f>
        <v>5.516</v>
      </c>
      <c r="E17">
        <f ca="1">IFERROR(VLOOKUP(A17,Inv!$A$3:'Inv'!$E$2002,4,FALSE),"")</f>
        <v>9.93</v>
      </c>
      <c r="F17" s="14" t="str">
        <f ca="1">IFERROR(VLOOKUP(A17,Inv!$A$3:'Inv'!$E$2002,5,FALSE),"")</f>
        <v>SQFT</v>
      </c>
      <c r="G17" s="19">
        <f>CEILING(B46,20)</f>
        <v>0</v>
      </c>
      <c r="I17" s="1">
        <f t="shared" ref="I17:I30" ca="1" si="0">IFERROR(E17*G17,"")</f>
        <v>0</v>
      </c>
      <c r="L17" s="14"/>
    </row>
    <row r="18" spans="1:12">
      <c r="A18" t="s">
        <v>289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E18">
        <f ca="1">IFERROR(VLOOKUP(A18,Inv!$A$3:'Inv'!$E$2002,4,FALSE),"")</f>
        <v>6.7290000000000001</v>
      </c>
      <c r="F18" s="14" t="str">
        <f ca="1">IFERROR(VLOOKUP(A18,Inv!$A$3:'Inv'!$E$2002,5,FALSE),"")</f>
        <v>SQFT</v>
      </c>
      <c r="G18" s="19">
        <f>IF(B11&lt;&gt;"Yes",CEILING(B46,20),0)</f>
        <v>0</v>
      </c>
      <c r="H18"/>
      <c r="I18" s="1">
        <f t="shared" ca="1" si="0"/>
        <v>0</v>
      </c>
    </row>
    <row r="19" spans="1:12">
      <c r="A19" t="s">
        <v>311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IF(B11&lt;&gt;"Yes",0,CEILING(B46,16))</f>
        <v>0</v>
      </c>
      <c r="I19" s="1">
        <f t="shared" ca="1" si="0"/>
        <v>0</v>
      </c>
    </row>
    <row r="20" spans="1:12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E20">
        <f ca="1">IFERROR(VLOOKUP(A20,Inv!$A$3:'Inv'!$E$2002,4,FALSE),"")</f>
        <v>7.5369999999999999</v>
      </c>
      <c r="F20" s="14" t="str">
        <f ca="1">IFERROR(VLOOKUP(A20,Inv!$A$3:'Inv'!$E$2002,5,FALSE),"")</f>
        <v>SQFT</v>
      </c>
      <c r="G20" s="19">
        <f>CEILING(B46,20)</f>
        <v>0</v>
      </c>
      <c r="I20" s="1">
        <f t="shared" ca="1" si="0"/>
        <v>0</v>
      </c>
    </row>
    <row r="21" spans="1:12">
      <c r="A21" t="s">
        <v>245</v>
      </c>
      <c r="B21" s="14" t="str">
        <f ca="1">IFERROR(VLOOKUP(A21,Inv!$A$3:'Inv'!$E$2002,2,FALSE),"")</f>
        <v>24055</v>
      </c>
      <c r="C21">
        <f ca="1">IFERROR(VLOOKUP(A21,Inv!$A$3:'Inv'!$E$2002,3,FALSE),"")</f>
        <v>4.1870000000000003</v>
      </c>
      <c r="E21">
        <f ca="1">IFERROR(VLOOKUP(A21,Inv!$A$3:'Inv'!$E$2002,4,FALSE),"")</f>
        <v>7.5369999999999999</v>
      </c>
      <c r="F21" s="14" t="str">
        <f ca="1">IFERROR(VLOOKUP(A21,Inv!$A$3:'Inv'!$E$2002,5,FALSE),"")</f>
        <v>SQFT</v>
      </c>
      <c r="G21" s="19">
        <f>CEILING(B50,20)</f>
        <v>0</v>
      </c>
      <c r="I21" s="1">
        <f t="shared" ca="1" si="0"/>
        <v>0</v>
      </c>
    </row>
    <row r="22" spans="1:12">
      <c r="A22" t="s">
        <v>199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CEILING(B48,10)</f>
        <v>0</v>
      </c>
      <c r="I22" s="1">
        <f t="shared" ca="1" si="0"/>
        <v>0</v>
      </c>
    </row>
    <row r="23" spans="1:12">
      <c r="A23" t="s">
        <v>273</v>
      </c>
      <c r="B23" s="14" t="str">
        <f ca="1">IFERROR(VLOOKUP(A23,Inv!$A$3:'Inv'!$E$2002,2,FALSE),"")</f>
        <v>25035</v>
      </c>
      <c r="C23">
        <f ca="1">IFERROR(VLOOKUP(A23,Inv!$A$3:'Inv'!$E$2002,3,FALSE),"")</f>
        <v>4.1459999999999999</v>
      </c>
      <c r="E23">
        <f ca="1">IFERROR(VLOOKUP(A23,Inv!$A$3:'Inv'!$E$2002,4,FALSE),"")</f>
        <v>7.4640000000000004</v>
      </c>
      <c r="F23" s="14" t="str">
        <f ca="1">IFERROR(VLOOKUP(A23,Inv!$A$3:'Inv'!$E$2002,5,FALSE),"")</f>
        <v>FT</v>
      </c>
      <c r="G23" s="19">
        <f>CEILING(B47,10)</f>
        <v>0</v>
      </c>
      <c r="I23" s="1">
        <f t="shared" ca="1" si="0"/>
        <v>0</v>
      </c>
    </row>
    <row r="24" spans="1:12">
      <c r="A24" t="s">
        <v>330</v>
      </c>
      <c r="B24" s="14" t="str">
        <f ca="1">IFERROR(VLOOKUP(A24,Inv!$A$3:'Inv'!$E$2002,2,FALSE),"")</f>
        <v>34246</v>
      </c>
      <c r="C24">
        <f ca="1">IFERROR(VLOOKUP(A24,Inv!$A$3:'Inv'!$E$2002,3,FALSE),"")</f>
        <v>5.95</v>
      </c>
      <c r="E24">
        <f ca="1">IFERROR(VLOOKUP(A24,Inv!$A$3:'Inv'!$E$2002,4,FALSE),"")</f>
        <v>10.711</v>
      </c>
      <c r="F24" s="14" t="str">
        <f ca="1">IFERROR(VLOOKUP(A24,Inv!$A$3:'Inv'!$E$2002,5,FALSE),"")</f>
        <v>FT</v>
      </c>
      <c r="G24" s="19">
        <f>CEILING(B8/12*B6,8)</f>
        <v>0</v>
      </c>
      <c r="I24" s="1">
        <f t="shared" ca="1" si="0"/>
        <v>0</v>
      </c>
    </row>
    <row r="25" spans="1:12">
      <c r="A25" t="s">
        <v>200</v>
      </c>
      <c r="B25" s="14" t="str">
        <f ca="1">IFERROR(VLOOKUP(A25,Inv!$A$3:'Inv'!$E$2002,2,FALSE),"")</f>
        <v>EST HARDWARE-ADHESIV</v>
      </c>
      <c r="C25">
        <f ca="1">IFERROR(VLOOKUP(A25,Inv!$A$3:'Inv'!$E$2002,3,FALSE),"")</f>
        <v>0</v>
      </c>
      <c r="E25">
        <f ca="1">IFERROR(VLOOKUP(A25,Inv!$A$3:'Inv'!$E$2002,4,FALSE),"")</f>
        <v>3</v>
      </c>
      <c r="F25" s="14" t="str">
        <f ca="1">IFERROR(VLOOKUP(A25,Inv!$A$3:'Inv'!$E$2002,5,FALSE),"")</f>
        <v>SQFT</v>
      </c>
      <c r="G25" s="19">
        <f>IF(B46&lt;&gt;0,MAX(13,B46),0)</f>
        <v>0</v>
      </c>
      <c r="I25" s="1">
        <f t="shared" ca="1" si="0"/>
        <v>0</v>
      </c>
    </row>
    <row r="26" spans="1:12">
      <c r="A26" t="s">
        <v>198</v>
      </c>
      <c r="B26" s="14" t="str">
        <f ca="1">IFERROR(VLOOKUP(A26,Inv!$A$3:'Inv'!$E$2002,2,FALSE),"")</f>
        <v>EST PAINT - CUSTOM</v>
      </c>
      <c r="C26">
        <f ca="1">IFERROR(VLOOKUP(A26,Inv!$A$3:'Inv'!$E$2002,3,FALSE),"")</f>
        <v>2.8559999999999999E-2</v>
      </c>
      <c r="E26">
        <f ca="1">IFERROR(VLOOKUP(A26,Inv!$A$3:'Inv'!$E$2002,4,FALSE),"")</f>
        <v>5.0999999999999997E-2</v>
      </c>
      <c r="F26" s="14" t="str">
        <f ca="1">IFERROR(VLOOKUP(A26,Inv!$A$3:'Inv'!$E$2002,5,FALSE),"")</f>
        <v>GM</v>
      </c>
      <c r="G26" s="19">
        <f>IF(B46&lt;&gt;0,MAX(1471,(B51*E52)+G47),0)</f>
        <v>0</v>
      </c>
      <c r="I26" s="1">
        <f t="shared" ca="1" si="0"/>
        <v>0</v>
      </c>
    </row>
    <row r="27" spans="1:12">
      <c r="A27" t="s">
        <v>331</v>
      </c>
      <c r="B27" s="14" t="str">
        <f ca="1">IFERROR(VLOOKUP(A27,Inv!$A$3:'Inv'!$E$2002,2,FALSE),"")</f>
        <v>44750</v>
      </c>
      <c r="C27">
        <f ca="1">IFERROR(VLOOKUP(A27,Inv!$A$3:'Inv'!$E$2002,3,FALSE),"")</f>
        <v>1.829</v>
      </c>
      <c r="E27">
        <f ca="1">IFERROR(VLOOKUP(A27,Inv!$A$3:'Inv'!$E$2002,4,FALSE),"")</f>
        <v>3.2930000000000001</v>
      </c>
      <c r="F27" s="14" t="str">
        <f ca="1">IFERROR(VLOOKUP(A27,Inv!$A$3:'Inv'!$E$2002,5,FALSE),"")</f>
        <v>MODULE</v>
      </c>
      <c r="G27" s="19">
        <f>CEILING(B46*G48,1)</f>
        <v>0</v>
      </c>
      <c r="I27" s="1">
        <f t="shared" ca="1" si="0"/>
        <v>0</v>
      </c>
    </row>
    <row r="28" spans="1:12">
      <c r="A28" t="s">
        <v>332</v>
      </c>
      <c r="B28" s="14" t="str">
        <f ca="1">IFERROR(VLOOKUP(A28,Inv!$A$3:'Inv'!$E$2002,2,FALSE),"")</f>
        <v>44350</v>
      </c>
      <c r="C28">
        <f ca="1">IFERROR(VLOOKUP(A28,Inv!$A$3:'Inv'!$E$2002,3,FALSE),"")</f>
        <v>36.082999999999998</v>
      </c>
      <c r="E28">
        <f ca="1">IFERROR(VLOOKUP(A28,Inv!$A$3:'Inv'!$E$2002,4,FALSE),"")</f>
        <v>64.956000000000003</v>
      </c>
      <c r="F28" s="14" t="str">
        <f ca="1">IFERROR(VLOOKUP(A28,Inv!$A$3:'Inv'!$E$2002,5,FALSE),"")</f>
        <v>EA</v>
      </c>
      <c r="G28" s="19">
        <f>E56*B6</f>
        <v>0</v>
      </c>
      <c r="I28" s="1">
        <f t="shared" ca="1" si="0"/>
        <v>0</v>
      </c>
    </row>
    <row r="29" spans="1:12">
      <c r="A29" t="s">
        <v>333</v>
      </c>
      <c r="B29" s="14" t="str">
        <f ca="1">IFERROR(VLOOKUP(A29,Inv!$A$3:'Inv'!$E$2002,2,FALSE),"")</f>
        <v>EST ELECTRICAL</v>
      </c>
      <c r="C29">
        <f ca="1">IFERROR(VLOOKUP(A29,Inv!$A$3:'Inv'!$E$2002,3,FALSE),"")</f>
        <v>0</v>
      </c>
      <c r="E29">
        <f ca="1">IFERROR(VLOOKUP(A29,Inv!$A$3:'Inv'!$E$2002,4,FALSE),"")</f>
        <v>1</v>
      </c>
      <c r="F29" s="14" t="str">
        <f ca="1">IFERROR(VLOOKUP(A29,Inv!$A$3:'Inv'!$E$2002,5,FALSE),"")</f>
        <v>SQFT</v>
      </c>
      <c r="G29" s="19">
        <f>CEILING(B46,1)</f>
        <v>0</v>
      </c>
      <c r="I29" s="1">
        <f t="shared" ca="1" si="0"/>
        <v>0</v>
      </c>
    </row>
    <row r="30" spans="1:12">
      <c r="A30" t="s">
        <v>200</v>
      </c>
      <c r="B30" s="14" t="str">
        <f ca="1">IFERROR(VLOOKUP(A30,Inv!$A$3:'Inv'!$E$2002,2,FALSE),"")</f>
        <v>EST HARDWARE-ADHESIV</v>
      </c>
      <c r="C30">
        <f ca="1">IFERROR(VLOOKUP(A30,Inv!$A$3:'Inv'!$E$2002,3,FALSE),"")</f>
        <v>0</v>
      </c>
      <c r="E30">
        <f ca="1">IFERROR(VLOOKUP(A30,Inv!$A$3:'Inv'!$E$2002,4,FALSE),"")</f>
        <v>3</v>
      </c>
      <c r="F30" s="14" t="str">
        <f ca="1">IFERROR(VLOOKUP(A30,Inv!$A$3:'Inv'!$E$2002,5,FALSE),"")</f>
        <v>SQFT</v>
      </c>
      <c r="G30" s="19">
        <f>CEILING(B46,1)</f>
        <v>0</v>
      </c>
      <c r="I30" s="1">
        <f t="shared" ca="1" si="0"/>
        <v>0</v>
      </c>
      <c r="J30" s="1"/>
    </row>
    <row r="31" spans="1:12">
      <c r="A31" s="12" t="s">
        <v>236</v>
      </c>
      <c r="B31" s="12"/>
      <c r="C31" s="12"/>
      <c r="D31" s="13"/>
      <c r="E31" s="12"/>
      <c r="F31" s="12"/>
      <c r="G31" s="12"/>
      <c r="H31" s="13"/>
      <c r="I31" s="10"/>
      <c r="J31" s="1"/>
    </row>
    <row r="32" spans="1:12">
      <c r="A32" s="76" t="s">
        <v>203</v>
      </c>
      <c r="B32" s="12" t="s">
        <v>204</v>
      </c>
      <c r="C32" s="12"/>
      <c r="D32" s="15"/>
      <c r="E32" s="16" t="s">
        <v>313</v>
      </c>
      <c r="F32" s="15" t="s">
        <v>314</v>
      </c>
      <c r="G32" s="17" t="s">
        <v>205</v>
      </c>
      <c r="H32" s="15" t="s">
        <v>6</v>
      </c>
      <c r="I32" s="16" t="s">
        <v>8</v>
      </c>
      <c r="J32" s="1"/>
    </row>
    <row r="33" spans="1:10">
      <c r="A33" s="78">
        <v>2010</v>
      </c>
      <c r="B33" t="str">
        <f ca="1">IFERROR(VLOOKUP(A33,WC!$A$6:'WC'!$C$30,2,FALSE),"")</f>
        <v>Routing Labor</v>
      </c>
      <c r="C33" t="s">
        <v>302</v>
      </c>
      <c r="D33" s="1"/>
      <c r="E33" s="1"/>
      <c r="F33"/>
      <c r="G33" s="1">
        <f>IF(B46&lt;&gt;0,B52,0)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10">
      <c r="A34" s="78">
        <v>2010</v>
      </c>
      <c r="B34" t="str">
        <f ca="1">IFERROR(VLOOKUP(A34,WC!$A$6:'WC'!$C$30,2,FALSE),"")</f>
        <v>Routing Labor</v>
      </c>
      <c r="C34" t="s">
        <v>334</v>
      </c>
      <c r="D34" s="1"/>
      <c r="E34" s="19">
        <f>B10*B53</f>
        <v>0</v>
      </c>
      <c r="F34" s="19">
        <f>E47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10">
      <c r="A35" s="78">
        <v>2010</v>
      </c>
      <c r="B35" t="str">
        <f ca="1">IFERROR(VLOOKUP(A35,WC!$A$6:'WC'!$C$30,2,FALSE),"")</f>
        <v>Routing Labor</v>
      </c>
      <c r="C35" t="s">
        <v>335</v>
      </c>
      <c r="D35" s="1"/>
      <c r="E35" s="19">
        <f>IF(B11&lt;&gt;"no",0,B46)</f>
        <v>0</v>
      </c>
      <c r="F35" s="19">
        <f>E46</f>
        <v>50</v>
      </c>
      <c r="G35" s="1">
        <f>CEILING(E35/F35,RateData!B84)</f>
        <v>0</v>
      </c>
      <c r="H35" s="1">
        <f ca="1">IFERROR(VLOOKUP(A35,WC!$A$6:'WC'!$C$30,3,FALSE),"")</f>
        <v>97</v>
      </c>
      <c r="I35" s="1">
        <f ca="1">IFERROR(G35*H35,"")</f>
        <v>0</v>
      </c>
    </row>
    <row r="36" spans="1:10">
      <c r="A36" s="78">
        <v>2010</v>
      </c>
      <c r="B36" t="str">
        <f ca="1">IFERROR(VLOOKUP(A36,WC!$A$6:'WC'!$C$30,2,FALSE),"")</f>
        <v>Routing Labor</v>
      </c>
      <c r="C36" t="s">
        <v>336</v>
      </c>
      <c r="E36" s="19">
        <f>IF(B11&lt;&gt;"yes",0,B10*B53)</f>
        <v>0</v>
      </c>
      <c r="F36" s="19">
        <f>E48</f>
        <v>100</v>
      </c>
      <c r="G36" s="1">
        <f>CEILING(E36/F36,RateData!B84)</f>
        <v>0</v>
      </c>
      <c r="H36" s="1">
        <f ca="1">IFERROR(VLOOKUP(A36,WC!$A$6:'WC'!$C$30,3,FALSE),"")</f>
        <v>97</v>
      </c>
      <c r="I36" s="1">
        <f ca="1">IFERROR(G36*H36,"")</f>
        <v>0</v>
      </c>
    </row>
    <row r="37" spans="1:10">
      <c r="A37" s="78">
        <v>2011</v>
      </c>
      <c r="B37" t="str">
        <f ca="1">IFERROR(VLOOKUP(A37,WC!$A$6:'WC'!$C$30,2,FALSE),"")</f>
        <v>Cabinet Metal Labor</v>
      </c>
      <c r="C37" t="s">
        <v>337</v>
      </c>
      <c r="D37" s="1"/>
      <c r="E37" s="19">
        <f>B46</f>
        <v>0</v>
      </c>
      <c r="F37" s="19">
        <f>VLOOKUP(B46,A60:B63,2,TRUE)</f>
        <v>0.95</v>
      </c>
      <c r="G37" s="1">
        <f>CEILING(E37/F37,RateData!B84)</f>
        <v>0</v>
      </c>
      <c r="H37" s="1">
        <f ca="1">IFERROR(VLOOKUP(A37,WC!$A$6:'WC'!$C$30,3,FALSE),"")</f>
        <v>97</v>
      </c>
      <c r="I37" s="1">
        <f ca="1">IFERROR(G37*H37,"")</f>
        <v>0</v>
      </c>
    </row>
    <row r="38" spans="1:10">
      <c r="A38" s="78">
        <v>2011</v>
      </c>
      <c r="B38" t="s">
        <v>10</v>
      </c>
      <c r="C38" t="s">
        <v>338</v>
      </c>
      <c r="D38" s="1"/>
      <c r="F38" s="19"/>
      <c r="G38" s="1">
        <f>IF(B4="Radius/Angle",G37*G51,0)</f>
        <v>0</v>
      </c>
      <c r="H38" s="1">
        <f ca="1">H37</f>
        <v>97</v>
      </c>
      <c r="I38" s="1">
        <f ca="1">G38*H38</f>
        <v>0</v>
      </c>
    </row>
    <row r="39" spans="1:10">
      <c r="A39" s="78">
        <v>2110</v>
      </c>
      <c r="B39" t="str">
        <f ca="1">IFERROR(VLOOKUP(A39,WC!$A$6:'WC'!$C$30,2,FALSE),"")</f>
        <v>Paint Prep Labor</v>
      </c>
      <c r="C39" t="s">
        <v>337</v>
      </c>
      <c r="D39" s="1"/>
      <c r="E39" s="19">
        <f>B46</f>
        <v>0</v>
      </c>
      <c r="F39" s="19">
        <f>E49</f>
        <v>19</v>
      </c>
      <c r="G39" s="1">
        <f>CEILING(E39/F39,RateData!B84)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10">
      <c r="A40" s="78">
        <v>2112</v>
      </c>
      <c r="B40" t="str">
        <f ca="1">IFERROR(VLOOKUP(A40,WC!$A$6:'WC'!$C$30,2,FALSE),"")</f>
        <v>Paint Cabinet &amp; Letters Labor</v>
      </c>
      <c r="C40" t="s">
        <v>337</v>
      </c>
      <c r="D40" s="1"/>
      <c r="E40" s="19">
        <f>B46</f>
        <v>0</v>
      </c>
      <c r="F40" s="19">
        <f>E50</f>
        <v>23.75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10">
      <c r="A41" s="78">
        <v>2212</v>
      </c>
      <c r="B41" t="str">
        <f ca="1">IFERROR(VLOOKUP(A41,WC!$A$6:'WC'!$C$30,2,FALSE),"")</f>
        <v>LED Wiring Labor</v>
      </c>
      <c r="C41" t="s">
        <v>337</v>
      </c>
      <c r="D41" s="1"/>
      <c r="E41" s="19">
        <f>B46</f>
        <v>0</v>
      </c>
      <c r="F41" s="19">
        <f>E51</f>
        <v>14.25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10">
      <c r="A42" s="78">
        <v>2215</v>
      </c>
      <c r="B42" t="str">
        <f ca="1">IFERROR(VLOOKUP(A42,WC!$A$6:'WC'!$C$30,2,FALSE),"")</f>
        <v>Assembly Labor</v>
      </c>
      <c r="C42" t="s">
        <v>337</v>
      </c>
      <c r="D42" s="1"/>
      <c r="E42" s="19">
        <f>B46</f>
        <v>0</v>
      </c>
      <c r="F42" s="19">
        <f>G52</f>
        <v>15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10">
      <c r="A43" s="78">
        <v>2313</v>
      </c>
      <c r="B43" t="str">
        <f ca="1">IFERROR(VLOOKUP(A43,WC!$A$6:'WC'!$C$30,2,FALSE),"")</f>
        <v>Routed Face Labor</v>
      </c>
      <c r="C43" s="1" t="s">
        <v>339</v>
      </c>
      <c r="E43" s="19">
        <f>B46</f>
        <v>0</v>
      </c>
      <c r="F43" s="19">
        <f>E54</f>
        <v>60</v>
      </c>
      <c r="G43" s="1">
        <f>CEILING(E43/F43,RateData!B84)</f>
        <v>0</v>
      </c>
      <c r="H43" s="1">
        <f ca="1">IFERROR(VLOOKUP(A43,WC!$A$6:'WC'!$C$30,3,FALSE),"")</f>
        <v>97</v>
      </c>
      <c r="I43" s="1">
        <f t="shared" ca="1" si="1"/>
        <v>0</v>
      </c>
      <c r="J43" s="1"/>
    </row>
    <row r="44" spans="1:10">
      <c r="A44" s="78">
        <v>2110</v>
      </c>
      <c r="B44" t="str">
        <f ca="1">IFERROR(VLOOKUP(A44,WC!$A$6:'WC'!$C$30,2,FALSE),"")</f>
        <v>Paint Prep Labor</v>
      </c>
      <c r="C44" t="s">
        <v>340</v>
      </c>
      <c r="D44" s="1"/>
      <c r="F44"/>
      <c r="G44" s="1">
        <f>IF(B51&lt;&gt; 0,B5,0)</f>
        <v>0</v>
      </c>
      <c r="H44" s="1">
        <f ca="1">IFERROR(VLOOKUP(A44,WC!$A$6:'WC'!$C$30,3,FALSE),"")</f>
        <v>97</v>
      </c>
      <c r="I44" s="1">
        <f t="shared" ca="1" si="1"/>
        <v>0</v>
      </c>
    </row>
    <row r="45" spans="1:10">
      <c r="A45" s="25" t="s">
        <v>207</v>
      </c>
      <c r="B45" s="91" t="s">
        <v>225</v>
      </c>
      <c r="C45" s="25"/>
      <c r="D45" s="25"/>
      <c r="E45" s="26"/>
      <c r="F45" s="74"/>
      <c r="G45" s="26"/>
      <c r="H45" s="25"/>
      <c r="I45" s="74"/>
    </row>
    <row r="46" spans="1:10">
      <c r="A46" s="6" t="s">
        <v>237</v>
      </c>
      <c r="B46" s="6">
        <f>(B7*B8/144)*B6</f>
        <v>0</v>
      </c>
      <c r="C46" s="6"/>
      <c r="D46" s="6" t="s">
        <v>83</v>
      </c>
      <c r="E46" s="91">
        <f>RateData!B29</f>
        <v>50</v>
      </c>
      <c r="F46" s="6" t="s">
        <v>54</v>
      </c>
      <c r="G46" s="91">
        <f>RateData!B5</f>
        <v>0.1</v>
      </c>
      <c r="H46" s="7"/>
      <c r="I46" s="6"/>
    </row>
    <row r="47" spans="1:10">
      <c r="A47" s="6" t="s">
        <v>318</v>
      </c>
      <c r="B47" s="6">
        <f>(((B7+B8)*2)/12)*B6</f>
        <v>0</v>
      </c>
      <c r="C47" s="6"/>
      <c r="D47" s="6" t="s">
        <v>84</v>
      </c>
      <c r="E47" s="91">
        <f>RateData!B30</f>
        <v>200</v>
      </c>
      <c r="F47" s="6" t="s">
        <v>341</v>
      </c>
      <c r="G47" s="6">
        <f>B5*B51*E52*G46</f>
        <v>0</v>
      </c>
      <c r="H47" s="7"/>
      <c r="I47" s="6"/>
    </row>
    <row r="48" spans="1:10">
      <c r="A48" s="6" t="s">
        <v>342</v>
      </c>
      <c r="B48" s="6">
        <f>B47*2*B6</f>
        <v>0</v>
      </c>
      <c r="C48" s="6"/>
      <c r="D48" s="6" t="s">
        <v>85</v>
      </c>
      <c r="E48" s="91">
        <f>RateData!B31</f>
        <v>100</v>
      </c>
      <c r="F48" s="6" t="s">
        <v>73</v>
      </c>
      <c r="G48" s="91">
        <f>RateData!B19</f>
        <v>1.3</v>
      </c>
      <c r="H48" s="7"/>
      <c r="I48" s="6"/>
    </row>
    <row r="49" spans="1:9">
      <c r="A49" s="6" t="s">
        <v>343</v>
      </c>
      <c r="B49" s="6">
        <f>B47*3*B6</f>
        <v>0</v>
      </c>
      <c r="C49" s="6"/>
      <c r="D49" s="6" t="s">
        <v>58</v>
      </c>
      <c r="E49" s="91">
        <f>RateData!B6</f>
        <v>19</v>
      </c>
      <c r="F49" s="6" t="s">
        <v>74</v>
      </c>
      <c r="G49" s="91">
        <f>RateData!B20</f>
        <v>108</v>
      </c>
      <c r="H49" s="7"/>
      <c r="I49" s="6"/>
    </row>
    <row r="50" spans="1:9">
      <c r="A50" s="6" t="s">
        <v>319</v>
      </c>
      <c r="B50" s="6">
        <f>B47*(B9/12)</f>
        <v>0</v>
      </c>
      <c r="C50" s="6"/>
      <c r="D50" s="6" t="s">
        <v>60</v>
      </c>
      <c r="E50" s="91">
        <f>RateData!B7</f>
        <v>23.75</v>
      </c>
      <c r="F50" s="6" t="s">
        <v>240</v>
      </c>
      <c r="G50" s="99">
        <v>0</v>
      </c>
      <c r="H50" s="7"/>
      <c r="I50" s="6"/>
    </row>
    <row r="51" spans="1:9">
      <c r="A51" s="6" t="s">
        <v>253</v>
      </c>
      <c r="B51" s="6">
        <f>B50+B46</f>
        <v>0</v>
      </c>
      <c r="C51" s="6"/>
      <c r="D51" s="6" t="s">
        <v>72</v>
      </c>
      <c r="E51" s="91">
        <f>RateData!B18</f>
        <v>14.25</v>
      </c>
      <c r="F51" s="6" t="s">
        <v>254</v>
      </c>
      <c r="G51" s="92">
        <f>RateData!B16</f>
        <v>0.25</v>
      </c>
      <c r="H51" s="7"/>
      <c r="I51" s="6"/>
    </row>
    <row r="52" spans="1:9">
      <c r="A52" s="6" t="s">
        <v>344</v>
      </c>
      <c r="B52" s="91">
        <f>RateData!B27*2</f>
        <v>2</v>
      </c>
      <c r="C52" s="6"/>
      <c r="D52" s="6" t="s">
        <v>53</v>
      </c>
      <c r="E52" s="91">
        <f>RateData!B4</f>
        <v>100</v>
      </c>
      <c r="F52" s="7" t="s">
        <v>87</v>
      </c>
      <c r="G52" s="91">
        <f>RateData!B33</f>
        <v>15</v>
      </c>
      <c r="H52" s="7"/>
      <c r="I52" s="6"/>
    </row>
    <row r="53" spans="1:9">
      <c r="A53" s="6" t="s">
        <v>82</v>
      </c>
      <c r="B53" s="91">
        <f>RateData!B28</f>
        <v>6</v>
      </c>
      <c r="C53" s="6"/>
      <c r="D53" s="6" t="s">
        <v>75</v>
      </c>
      <c r="E53" s="91">
        <f>RateData!B21</f>
        <v>1.5</v>
      </c>
      <c r="F53" s="6">
        <v>0</v>
      </c>
      <c r="G53" s="7" t="s">
        <v>249</v>
      </c>
      <c r="H53" s="7"/>
      <c r="I53" s="6"/>
    </row>
    <row r="54" spans="1:9">
      <c r="A54" s="6"/>
      <c r="B54" s="6"/>
      <c r="C54" s="6" t="s">
        <v>320</v>
      </c>
      <c r="D54" s="6" t="s">
        <v>86</v>
      </c>
      <c r="E54" s="91">
        <f>RateData!B32</f>
        <v>60</v>
      </c>
      <c r="F54" s="6">
        <v>1</v>
      </c>
      <c r="G54" s="7"/>
      <c r="H54" s="7"/>
      <c r="I54" s="6"/>
    </row>
    <row r="55" spans="1:9">
      <c r="A55" s="6"/>
      <c r="B55" s="6"/>
      <c r="C55" s="6" t="s">
        <v>309</v>
      </c>
      <c r="D55" s="80" t="s">
        <v>345</v>
      </c>
      <c r="E55" s="80">
        <f>(((B7*B8)/144))*G48</f>
        <v>0</v>
      </c>
      <c r="F55" s="6">
        <v>2</v>
      </c>
      <c r="G55" s="7"/>
      <c r="H55" s="7"/>
      <c r="I55" s="6"/>
    </row>
    <row r="56" spans="1:9">
      <c r="A56" s="6"/>
      <c r="B56" s="6"/>
      <c r="C56" s="6"/>
      <c r="D56" s="80" t="s">
        <v>346</v>
      </c>
      <c r="E56" s="80">
        <f>ROUNDUP(E55/G49,0)</f>
        <v>0</v>
      </c>
      <c r="F56" s="6">
        <v>3</v>
      </c>
      <c r="G56" s="7"/>
      <c r="H56" s="7"/>
      <c r="I56" s="6"/>
    </row>
    <row r="57" spans="1:9">
      <c r="A57" s="6"/>
      <c r="B57" s="6"/>
      <c r="C57" s="6"/>
      <c r="D57" s="80" t="s">
        <v>76</v>
      </c>
      <c r="E57" s="98">
        <f>RateData!B22</f>
        <v>50</v>
      </c>
      <c r="F57" s="6">
        <v>4</v>
      </c>
      <c r="G57" s="7"/>
      <c r="H57" s="7"/>
      <c r="I57" s="6"/>
    </row>
    <row r="58" spans="1:9">
      <c r="A58" s="6"/>
      <c r="B58" s="6"/>
      <c r="C58" s="6"/>
      <c r="D58" s="6"/>
      <c r="E58" s="6"/>
      <c r="F58" s="6">
        <v>5</v>
      </c>
      <c r="G58" s="7"/>
      <c r="H58" s="7"/>
      <c r="I58" s="6"/>
    </row>
    <row r="59" spans="1:9">
      <c r="A59" s="6" t="s">
        <v>347</v>
      </c>
      <c r="B59" s="6"/>
      <c r="C59" s="6"/>
      <c r="D59" s="6"/>
      <c r="E59" s="6"/>
      <c r="F59" s="7"/>
      <c r="G59" s="6"/>
      <c r="H59" s="7"/>
      <c r="I59" s="6"/>
    </row>
    <row r="60" spans="1:9">
      <c r="A60" s="91">
        <f>RateData!B57</f>
        <v>0</v>
      </c>
      <c r="B60" s="91">
        <f>RateData!D57</f>
        <v>0.95</v>
      </c>
      <c r="C60" s="6"/>
      <c r="D60" s="6"/>
      <c r="E60" s="6"/>
      <c r="F60" s="7"/>
      <c r="G60" s="6"/>
      <c r="H60" s="7"/>
      <c r="I60" s="6"/>
    </row>
    <row r="61" spans="1:9">
      <c r="A61" s="91">
        <f>RateData!B58</f>
        <v>4</v>
      </c>
      <c r="B61" s="91">
        <f>RateData!D58</f>
        <v>1.9</v>
      </c>
      <c r="C61" s="6"/>
      <c r="D61" s="6"/>
      <c r="E61" s="6"/>
      <c r="F61" s="7"/>
      <c r="G61" s="6"/>
      <c r="H61" s="7"/>
      <c r="I61" s="6"/>
    </row>
    <row r="62" spans="1:9">
      <c r="A62" s="91">
        <f>RateData!B59</f>
        <v>8</v>
      </c>
      <c r="B62" s="91">
        <f>RateData!D59</f>
        <v>2.38</v>
      </c>
      <c r="C62" s="6"/>
      <c r="D62" s="6"/>
      <c r="E62" s="6"/>
      <c r="F62" s="7"/>
      <c r="G62" s="6"/>
      <c r="H62" s="7"/>
      <c r="I62" s="6"/>
    </row>
    <row r="63" spans="1:9">
      <c r="A63" s="91">
        <f>RateData!B60</f>
        <v>20</v>
      </c>
      <c r="B63" s="91">
        <f>RateData!D60</f>
        <v>2.85</v>
      </c>
      <c r="C63" s="6"/>
      <c r="D63" s="6"/>
      <c r="E63" s="6"/>
      <c r="F63" s="7"/>
      <c r="G63" s="6"/>
      <c r="H63" s="7"/>
      <c r="I63" s="6"/>
    </row>
  </sheetData>
  <dataValidations count="4">
    <dataValidation allowBlank="1" showInputMessage="1" showErrorMessage="1" sqref="L17 B17:B30" xr:uid="{97B33813-8790-4FEA-8F26-9E9785446BD8}"/>
    <dataValidation type="list" allowBlank="1" showInputMessage="1" showErrorMessage="1" sqref="B11" xr:uid="{ABDFDEE0-F742-4DF2-A723-702A505C0D1F}">
      <formula1>$C$54:$C$55</formula1>
    </dataValidation>
    <dataValidation type="list" allowBlank="1" showInputMessage="1" showErrorMessage="1" sqref="B5" xr:uid="{F3B7D26F-AC17-41EC-B6B9-22EB23CB18AF}">
      <formula1>$F$53:$F$58</formula1>
    </dataValidation>
    <dataValidation type="list" allowBlank="1" showInputMessage="1" showErrorMessage="1" sqref="B4" xr:uid="{1022CBBF-F827-41F0-88C5-E85D856AE79A}">
      <formula1>$F$50:$F$51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1AECA7-48B3-4793-8988-3EE3E9BFF56C}">
          <x14:formula1>
            <xm:f>Inv!$A$2:$A$2002</xm:f>
          </x14:formula1>
          <xm:sqref>A17:A30</xm:sqref>
        </x14:dataValidation>
        <x14:dataValidation type="list" allowBlank="1" showInputMessage="1" showErrorMessage="1" xr:uid="{0697B2D4-9980-47C9-BD15-2580724A2DCB}">
          <x14:formula1>
            <xm:f>WC!$A$6:$A$55</xm:f>
          </x14:formula1>
          <xm:sqref>A44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5493-79D9-43DF-92FB-5816F0099750}">
  <dimension ref="A1:K65"/>
  <sheetViews>
    <sheetView workbookViewId="0">
      <selection activeCell="B5" sqref="B5"/>
    </sheetView>
  </sheetViews>
  <sheetFormatPr defaultRowHeight="15"/>
  <cols>
    <col min="1" max="1" width="43.85546875" customWidth="1"/>
    <col min="2" max="2" width="24.5703125" customWidth="1"/>
    <col min="3" max="3" width="17.85546875" customWidth="1"/>
    <col min="4" max="4" width="21.42578125" style="1" customWidth="1"/>
    <col min="5" max="5" width="21.42578125" customWidth="1"/>
    <col min="6" max="6" width="18" customWidth="1"/>
    <col min="7" max="7" width="17.5703125" customWidth="1"/>
    <col min="8" max="8" width="15.28515625" customWidth="1"/>
    <col min="9" max="9" width="12" style="1" customWidth="1"/>
  </cols>
  <sheetData>
    <row r="1" spans="1:11">
      <c r="A1" s="21" t="s">
        <v>348</v>
      </c>
      <c r="B1" s="22"/>
      <c r="C1" s="22"/>
      <c r="D1" s="23"/>
      <c r="E1" s="22"/>
      <c r="F1" s="22"/>
      <c r="G1" s="22"/>
      <c r="H1" s="23"/>
      <c r="I1" s="23"/>
    </row>
    <row r="2" spans="1:11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93" t="s">
        <v>240</v>
      </c>
      <c r="C4" s="53" t="s">
        <v>328</v>
      </c>
      <c r="D4" s="53"/>
      <c r="E4" s="54"/>
      <c r="F4" s="53"/>
      <c r="G4" s="53"/>
      <c r="H4" s="53"/>
      <c r="I4" s="53"/>
      <c r="K4" s="1"/>
    </row>
    <row r="5" spans="1:11">
      <c r="A5" s="53"/>
      <c r="B5" s="89">
        <v>1</v>
      </c>
      <c r="C5" s="53" t="s">
        <v>242</v>
      </c>
      <c r="D5" s="53"/>
      <c r="E5" s="54"/>
      <c r="F5" s="53"/>
      <c r="G5" s="53"/>
      <c r="H5" s="53"/>
      <c r="I5" s="53"/>
      <c r="K5" s="1"/>
    </row>
    <row r="6" spans="1:11">
      <c r="A6" s="53" t="s">
        <v>268</v>
      </c>
      <c r="B6" s="61">
        <v>1</v>
      </c>
      <c r="C6" s="53"/>
      <c r="D6" s="54"/>
      <c r="E6" s="53"/>
      <c r="F6" s="53"/>
      <c r="G6" s="53"/>
      <c r="H6" s="54"/>
      <c r="I6" s="54"/>
    </row>
    <row r="7" spans="1:11">
      <c r="A7" s="53" t="s">
        <v>210</v>
      </c>
      <c r="B7" s="52">
        <v>60</v>
      </c>
      <c r="C7" s="53"/>
      <c r="D7" s="54"/>
      <c r="E7" s="53"/>
      <c r="F7" s="53"/>
      <c r="G7" s="53"/>
      <c r="H7" s="54"/>
      <c r="I7" s="54"/>
    </row>
    <row r="8" spans="1:11">
      <c r="A8" s="53" t="s">
        <v>211</v>
      </c>
      <c r="B8" s="52">
        <v>120</v>
      </c>
      <c r="C8" s="53"/>
      <c r="D8" s="54"/>
      <c r="E8" s="53"/>
      <c r="F8" s="53"/>
      <c r="G8" s="53"/>
      <c r="H8" s="54"/>
      <c r="I8" s="54"/>
    </row>
    <row r="9" spans="1:11">
      <c r="A9" s="53" t="s">
        <v>269</v>
      </c>
      <c r="B9" s="52">
        <v>24</v>
      </c>
      <c r="C9" s="53"/>
      <c r="D9" s="54"/>
      <c r="E9" s="53"/>
      <c r="F9" s="53"/>
      <c r="G9" s="53"/>
      <c r="H9" s="54"/>
      <c r="I9" s="54"/>
    </row>
    <row r="10" spans="1:11">
      <c r="A10" s="53" t="s">
        <v>349</v>
      </c>
      <c r="B10" s="52">
        <v>134.25</v>
      </c>
      <c r="C10" s="53"/>
      <c r="D10" s="54"/>
      <c r="E10" s="53"/>
      <c r="F10" s="53"/>
      <c r="G10" s="53"/>
      <c r="H10" s="54"/>
      <c r="I10" s="54"/>
    </row>
    <row r="11" spans="1:11">
      <c r="A11" s="53" t="s">
        <v>308</v>
      </c>
      <c r="B11" s="93" t="s">
        <v>320</v>
      </c>
      <c r="C11" s="53" t="s">
        <v>310</v>
      </c>
      <c r="D11" s="54"/>
      <c r="E11" s="53"/>
      <c r="F11" s="53"/>
      <c r="G11" s="53"/>
      <c r="H11" s="53"/>
      <c r="I11" s="53"/>
    </row>
    <row r="12" spans="1:11" ht="15.75" thickBot="1">
      <c r="A12" s="50" t="s">
        <v>232</v>
      </c>
      <c r="B12" s="60">
        <f ca="1">SUM(I17:I44)</f>
        <v>13580.165999999999</v>
      </c>
      <c r="C12" s="50"/>
      <c r="D12" s="51"/>
      <c r="E12" s="50"/>
      <c r="F12" s="50"/>
      <c r="G12" s="50"/>
      <c r="H12" s="51"/>
      <c r="I12" s="51"/>
    </row>
    <row r="13" spans="1:11" ht="15.75" thickTop="1">
      <c r="H13" s="1"/>
    </row>
    <row r="14" spans="1:11">
      <c r="H14" s="1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1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  <c r="K16" s="1"/>
    </row>
    <row r="17" spans="1:11">
      <c r="A17" t="s">
        <v>301</v>
      </c>
      <c r="B17" s="14" t="str">
        <f ca="1">IFERROR(VLOOKUP(A17,Inv!$A$3:'Inv'!$E$2002,2,FALSE),"")</f>
        <v>24065</v>
      </c>
      <c r="C17">
        <f ca="1">IFERROR(VLOOKUP(A17,Inv!$A$3:'Inv'!$E$2002,3,FALSE),"")</f>
        <v>5.516</v>
      </c>
      <c r="D17"/>
      <c r="E17">
        <f ca="1">IFERROR(VLOOKUP(A17,Inv!$A$3:'Inv'!$E$2002,4,FALSE),"")</f>
        <v>9.93</v>
      </c>
      <c r="F17" s="18" t="s">
        <v>350</v>
      </c>
      <c r="G17" s="19">
        <f>CEILING(B51,20)</f>
        <v>100</v>
      </c>
      <c r="I17" s="1">
        <f t="shared" ref="I17:I30" ca="1" si="0">IFERROR(E17*G17,"")</f>
        <v>993</v>
      </c>
    </row>
    <row r="18" spans="1:11">
      <c r="A18" t="s">
        <v>289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D18"/>
      <c r="E18">
        <f ca="1">IFERROR(VLOOKUP(A18,Inv!$A$3:'Inv'!$E$2002,4,FALSE),"")</f>
        <v>6.7290000000000001</v>
      </c>
      <c r="F18" s="18" t="s">
        <v>350</v>
      </c>
      <c r="G18" s="19">
        <f>IF(B11&lt;&gt;"Yes",CEILING(B51,20),0)</f>
        <v>0</v>
      </c>
      <c r="I18" s="1">
        <f t="shared" ca="1" si="0"/>
        <v>0</v>
      </c>
    </row>
    <row r="19" spans="1:11">
      <c r="A19" t="s">
        <v>311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D19"/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IF(B11&lt;&gt;"Yes",0,CEILING(B51,16))</f>
        <v>112</v>
      </c>
      <c r="H19" s="1"/>
      <c r="I19" s="1">
        <f t="shared" ca="1" si="0"/>
        <v>1772.0639999999999</v>
      </c>
    </row>
    <row r="20" spans="1:11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D20"/>
      <c r="E20">
        <f ca="1">IFERROR(VLOOKUP(A20,Inv!$A$3:'Inv'!$E$2002,4,FALSE),"")</f>
        <v>7.5369999999999999</v>
      </c>
      <c r="F20" s="18" t="s">
        <v>350</v>
      </c>
      <c r="G20" s="19">
        <f>CEILING(B52,20)</f>
        <v>60</v>
      </c>
      <c r="I20" s="1">
        <f t="shared" ca="1" si="0"/>
        <v>452.21999999999997</v>
      </c>
    </row>
    <row r="21" spans="1:11">
      <c r="A21" t="s">
        <v>199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D21"/>
      <c r="E21">
        <f ca="1">IFERROR(VLOOKUP(A21,Inv!$A$3:'Inv'!$E$2002,4,FALSE),"")</f>
        <v>6.2</v>
      </c>
      <c r="F21" s="18" t="s">
        <v>351</v>
      </c>
      <c r="G21" s="19">
        <f>CEILING(B50,10)</f>
        <v>90</v>
      </c>
      <c r="I21" s="1">
        <f t="shared" ca="1" si="0"/>
        <v>558</v>
      </c>
    </row>
    <row r="22" spans="1:11">
      <c r="A22" t="s">
        <v>352</v>
      </c>
      <c r="B22" s="14" t="str">
        <f ca="1">IFERROR(VLOOKUP(A22,Inv!$A$3:'Inv'!$E$2002,2,FALSE),"")</f>
        <v>22030</v>
      </c>
      <c r="C22">
        <f ca="1">IFERROR(VLOOKUP(A22,Inv!$A$3:'Inv'!$E$2002,3,FALSE),"")</f>
        <v>2.5569999999999999</v>
      </c>
      <c r="D22"/>
      <c r="E22">
        <f ca="1">IFERROR(VLOOKUP(A22,Inv!$A$3:'Inv'!$E$2002,4,FALSE),"")</f>
        <v>4.6029999999999998</v>
      </c>
      <c r="F22" s="18" t="s">
        <v>351</v>
      </c>
      <c r="G22" s="19">
        <f>CEILING(B55,10)</f>
        <v>40</v>
      </c>
      <c r="I22" s="1">
        <f t="shared" ca="1" si="0"/>
        <v>184.12</v>
      </c>
    </row>
    <row r="23" spans="1:11">
      <c r="A23" t="s">
        <v>353</v>
      </c>
      <c r="B23" s="14" t="str">
        <f ca="1">IFERROR(VLOOKUP(A23,Inv!$A$3:'Inv'!$E$2002,2,FALSE),"")</f>
        <v>28050</v>
      </c>
      <c r="C23">
        <f ca="1">IFERROR(VLOOKUP(A23,Inv!$A$3:'Inv'!$E$2002,3,FALSE),"")</f>
        <v>1.639</v>
      </c>
      <c r="D23"/>
      <c r="E23">
        <f ca="1">IFERROR(VLOOKUP(A23,Inv!$A$3:'Inv'!$E$2002,4,FALSE),"")</f>
        <v>2.95</v>
      </c>
      <c r="F23" s="18" t="s">
        <v>351</v>
      </c>
      <c r="G23" s="19">
        <f>CEILING(B54,10)</f>
        <v>10</v>
      </c>
      <c r="I23" s="1">
        <f t="shared" ca="1" si="0"/>
        <v>29.5</v>
      </c>
    </row>
    <row r="24" spans="1:11">
      <c r="A24" t="s">
        <v>200</v>
      </c>
      <c r="B24" s="14" t="str">
        <f ca="1">IFERROR(VLOOKUP(A24,Inv!$A$3:'Inv'!$E$2002,2,FALSE),"")</f>
        <v>EST HARDWARE-ADHESIV</v>
      </c>
      <c r="C24">
        <f ca="1">IFERROR(VLOOKUP(A24,Inv!$A$3:'Inv'!$E$2002,3,FALSE),"")</f>
        <v>0</v>
      </c>
      <c r="D24"/>
      <c r="E24">
        <f ca="1">IFERROR(VLOOKUP(A24,Inv!$A$3:'Inv'!$E$2002,4,FALSE),"")</f>
        <v>3</v>
      </c>
      <c r="F24" s="18" t="s">
        <v>354</v>
      </c>
      <c r="G24" s="19">
        <f>IF(B47&lt;&gt;0,MAX(13,B47),0)</f>
        <v>50</v>
      </c>
      <c r="I24" s="1">
        <f t="shared" ca="1" si="0"/>
        <v>150</v>
      </c>
    </row>
    <row r="25" spans="1:11">
      <c r="A25" t="s">
        <v>198</v>
      </c>
      <c r="B25" s="14" t="str">
        <f ca="1">IFERROR(VLOOKUP(A25,Inv!$A$3:'Inv'!$E$2002,2,FALSE),"")</f>
        <v>EST PAINT - CUSTOM</v>
      </c>
      <c r="C25">
        <f ca="1">IFERROR(VLOOKUP(A25,Inv!$A$3:'Inv'!$E$2002,3,FALSE),"")</f>
        <v>2.8559999999999999E-2</v>
      </c>
      <c r="D25"/>
      <c r="E25">
        <f ca="1">IFERROR(VLOOKUP(A25,Inv!$A$3:'Inv'!$E$2002,4,FALSE),"")</f>
        <v>5.0999999999999997E-2</v>
      </c>
      <c r="F25" s="18" t="s">
        <v>355</v>
      </c>
      <c r="G25" s="19">
        <f>IF(B47&lt;&gt;0,MAX(1471,(B53*E53)+G47),0)</f>
        <v>17600</v>
      </c>
      <c r="I25" s="1">
        <f t="shared" ca="1" si="0"/>
        <v>897.59999999999991</v>
      </c>
    </row>
    <row r="26" spans="1:11">
      <c r="A26" t="s">
        <v>331</v>
      </c>
      <c r="B26" s="14" t="str">
        <f ca="1">IFERROR(VLOOKUP(A26,Inv!$A$3:'Inv'!$E$2002,2,FALSE),"")</f>
        <v>44750</v>
      </c>
      <c r="C26">
        <f ca="1">IFERROR(VLOOKUP(A26,Inv!$A$3:'Inv'!$E$2002,3,FALSE),"")</f>
        <v>1.829</v>
      </c>
      <c r="D26"/>
      <c r="E26">
        <f ca="1">IFERROR(VLOOKUP(A26,Inv!$A$3:'Inv'!$E$2002,4,FALSE),"")</f>
        <v>3.2930000000000001</v>
      </c>
      <c r="F26" s="18" t="s">
        <v>354</v>
      </c>
      <c r="G26" s="19">
        <f>CEILING(B47*B46*G48,1)</f>
        <v>130</v>
      </c>
      <c r="I26" s="1">
        <f t="shared" ca="1" si="0"/>
        <v>428.09000000000003</v>
      </c>
    </row>
    <row r="27" spans="1:11">
      <c r="A27" t="s">
        <v>332</v>
      </c>
      <c r="B27" s="14" t="str">
        <f ca="1">IFERROR(VLOOKUP(A27,Inv!$A$3:'Inv'!$E$2002,2,FALSE),"")</f>
        <v>44350</v>
      </c>
      <c r="C27">
        <f ca="1">IFERROR(VLOOKUP(A27,Inv!$A$3:'Inv'!$E$2002,3,FALSE),"")</f>
        <v>36.082999999999998</v>
      </c>
      <c r="D27"/>
      <c r="E27">
        <f ca="1">IFERROR(VLOOKUP(A27,Inv!$A$3:'Inv'!$E$2002,4,FALSE),"")</f>
        <v>64.956000000000003</v>
      </c>
      <c r="F27" s="18" t="s">
        <v>354</v>
      </c>
      <c r="G27" s="19">
        <f>E57*B6</f>
        <v>2</v>
      </c>
      <c r="I27" s="1">
        <f t="shared" ca="1" si="0"/>
        <v>129.91200000000001</v>
      </c>
    </row>
    <row r="28" spans="1:11">
      <c r="A28" t="s">
        <v>356</v>
      </c>
      <c r="B28" s="14" t="str">
        <f ca="1">IFERROR(VLOOKUP(A28,Inv!$A$3:'Inv'!$E$2002,2,FALSE),"")</f>
        <v>13090</v>
      </c>
      <c r="C28">
        <f ca="1">IFERROR(VLOOKUP(A28,Inv!$A$3:'Inv'!$E$2002,3,FALSE),"")</f>
        <v>61.805</v>
      </c>
      <c r="D28"/>
      <c r="E28">
        <f ca="1">IFERROR(VLOOKUP(A28,Inv!$A$3:'Inv'!$E$2002,4,FALSE),"")</f>
        <v>111.26</v>
      </c>
      <c r="F28" s="18" t="s">
        <v>357</v>
      </c>
      <c r="G28" s="19">
        <f>B56</f>
        <v>3.5</v>
      </c>
      <c r="I28" s="1">
        <f t="shared" ca="1" si="0"/>
        <v>389.41</v>
      </c>
    </row>
    <row r="29" spans="1:11">
      <c r="A29" t="s">
        <v>333</v>
      </c>
      <c r="B29" s="14" t="str">
        <f ca="1">IFERROR(VLOOKUP(A29,Inv!$A$3:'Inv'!$E$2002,2,FALSE),"")</f>
        <v>EST ELECTRICAL</v>
      </c>
      <c r="C29">
        <f ca="1">IFERROR(VLOOKUP(A29,Inv!$A$3:'Inv'!$E$2002,3,FALSE),"")</f>
        <v>0</v>
      </c>
      <c r="D29"/>
      <c r="E29">
        <f ca="1">IFERROR(VLOOKUP(A29,Inv!$A$3:'Inv'!$E$2002,4,FALSE),"")</f>
        <v>1</v>
      </c>
      <c r="F29" s="18" t="s">
        <v>354</v>
      </c>
      <c r="G29" s="19">
        <f>CEILING(B47,1)</f>
        <v>50</v>
      </c>
      <c r="I29" s="1">
        <f t="shared" ca="1" si="0"/>
        <v>50</v>
      </c>
    </row>
    <row r="30" spans="1:11">
      <c r="A30" t="s">
        <v>200</v>
      </c>
      <c r="B30" s="14" t="str">
        <f ca="1">IFERROR(VLOOKUP(A30,Inv!$A$3:'Inv'!$E$2002,2,FALSE),"")</f>
        <v>EST HARDWARE-ADHESIV</v>
      </c>
      <c r="C30">
        <f ca="1">IFERROR(VLOOKUP(A30,Inv!$A$3:'Inv'!$E$2002,3,FALSE),"")</f>
        <v>0</v>
      </c>
      <c r="D30"/>
      <c r="E30">
        <f ca="1">IFERROR(VLOOKUP(A30,Inv!$A$3:'Inv'!$E$2002,4,FALSE),"")</f>
        <v>3</v>
      </c>
      <c r="F30" s="18" t="s">
        <v>354</v>
      </c>
      <c r="G30" s="19">
        <f>CEILING(B47,1)</f>
        <v>50</v>
      </c>
      <c r="H30" s="24"/>
      <c r="I30" s="1">
        <f t="shared" ca="1" si="0"/>
        <v>150</v>
      </c>
      <c r="K30" s="1"/>
    </row>
    <row r="31" spans="1:11">
      <c r="A31" s="12" t="s">
        <v>236</v>
      </c>
      <c r="B31" s="12"/>
      <c r="C31" s="12"/>
      <c r="D31" s="13"/>
      <c r="E31" s="12"/>
      <c r="F31" s="12"/>
      <c r="G31" s="12"/>
      <c r="H31" s="13"/>
      <c r="I31" s="11"/>
      <c r="K31" s="1"/>
    </row>
    <row r="32" spans="1:11">
      <c r="A32" s="76" t="s">
        <v>203</v>
      </c>
      <c r="B32" s="12" t="s">
        <v>204</v>
      </c>
      <c r="C32" s="12"/>
      <c r="D32" s="15"/>
      <c r="E32" s="16" t="s">
        <v>313</v>
      </c>
      <c r="F32" s="15" t="s">
        <v>314</v>
      </c>
      <c r="G32" s="17" t="s">
        <v>205</v>
      </c>
      <c r="H32" s="15" t="s">
        <v>6</v>
      </c>
      <c r="I32" s="16" t="s">
        <v>8</v>
      </c>
      <c r="K32" s="1"/>
    </row>
    <row r="33" spans="1:9">
      <c r="A33" s="78">
        <v>2010</v>
      </c>
      <c r="B33" t="str">
        <f ca="1">IFERROR(VLOOKUP(A33,WC!$A$6:'WC'!$C$30,2,FALSE),"")</f>
        <v>Routing Labor</v>
      </c>
      <c r="C33" t="s">
        <v>302</v>
      </c>
      <c r="E33" s="1"/>
      <c r="G33" s="1">
        <f>IF(B47&lt;&gt;0,B57,0)</f>
        <v>2</v>
      </c>
      <c r="H33" s="1">
        <f ca="1">IFERROR(VLOOKUP(A33,WC!$A$6:'WC'!$C$30,3,FALSE),"")</f>
        <v>97</v>
      </c>
      <c r="I33" s="1">
        <f ca="1">IFERROR(G33*H33,"")</f>
        <v>194</v>
      </c>
    </row>
    <row r="34" spans="1:9">
      <c r="A34" s="78">
        <v>2010</v>
      </c>
      <c r="B34" t="str">
        <f ca="1">IFERROR(VLOOKUP(A34,WC!$A$6:'WC'!$C$30,2,FALSE),"")</f>
        <v>Routing Labor</v>
      </c>
      <c r="C34" t="s">
        <v>334</v>
      </c>
      <c r="E34" s="19">
        <f>B10*B58*B46*B6</f>
        <v>1611</v>
      </c>
      <c r="F34" s="19">
        <f>E47</f>
        <v>200</v>
      </c>
      <c r="G34" s="1">
        <f>CEILING(E34/F34,RateData!B84)</f>
        <v>8.25</v>
      </c>
      <c r="H34" s="1">
        <f ca="1">IFERROR(VLOOKUP(A34,WC!$A$6:'WC'!$C$30,3,FALSE),"")</f>
        <v>97</v>
      </c>
      <c r="I34" s="1">
        <f t="shared" ref="I34:I44" ca="1" si="1">IFERROR(G34*H34,"")</f>
        <v>800.25</v>
      </c>
    </row>
    <row r="35" spans="1:9">
      <c r="A35" s="78">
        <v>2010</v>
      </c>
      <c r="B35" t="str">
        <f ca="1">IFERROR(VLOOKUP(A35,WC!$A$6:'WC'!$C$30,2,FALSE),"")</f>
        <v>Routing Labor</v>
      </c>
      <c r="C35" t="s">
        <v>335</v>
      </c>
      <c r="E35" s="19">
        <f>IF(B11&lt;&gt;"no",0,B51)</f>
        <v>0</v>
      </c>
      <c r="F35" s="19">
        <f>E46</f>
        <v>50</v>
      </c>
      <c r="G35" s="1">
        <f>CEILING(E35/F35,RateData!B84)</f>
        <v>0</v>
      </c>
      <c r="H35" s="1">
        <f ca="1">IFERROR(VLOOKUP(A35,WC!$A$6:'WC'!$C$30,3,FALSE),"")</f>
        <v>97</v>
      </c>
      <c r="I35" s="1">
        <f ca="1">IFERROR(G35*H35,"")</f>
        <v>0</v>
      </c>
    </row>
    <row r="36" spans="1:9">
      <c r="A36" s="78">
        <v>2010</v>
      </c>
      <c r="B36" t="str">
        <f ca="1">IFERROR(VLOOKUP(A36,WC!$A$6:'WC'!$C$30,2,FALSE),"")</f>
        <v>Routing Labor</v>
      </c>
      <c r="C36" t="s">
        <v>336</v>
      </c>
      <c r="D36"/>
      <c r="E36" s="19">
        <f>IF(B11&lt;&gt;"yes",0,B10*B58*B46*B6)</f>
        <v>1611</v>
      </c>
      <c r="F36" s="19">
        <f>E48</f>
        <v>100</v>
      </c>
      <c r="G36" s="1">
        <f>CEILING(E36/F36,RateData!B84)</f>
        <v>16.25</v>
      </c>
      <c r="H36" s="1">
        <f ca="1">IFERROR(VLOOKUP(A36,WC!$A$6:'WC'!$C$30,3,FALSE),"")</f>
        <v>97</v>
      </c>
      <c r="I36" s="1">
        <f ca="1">IFERROR(G36*H36,"")</f>
        <v>1576.25</v>
      </c>
    </row>
    <row r="37" spans="1:9">
      <c r="A37" s="78">
        <v>2011</v>
      </c>
      <c r="B37" t="str">
        <f ca="1">IFERROR(VLOOKUP(A37,WC!$A$6:'WC'!$C$30,2,FALSE),"")</f>
        <v>Cabinet Metal Labor</v>
      </c>
      <c r="C37" t="s">
        <v>337</v>
      </c>
      <c r="E37" s="19">
        <f>B47</f>
        <v>50</v>
      </c>
      <c r="F37" s="19">
        <f>VLOOKUP(B47,A62:B65,2,TRUE)</f>
        <v>2.85</v>
      </c>
      <c r="G37" s="1">
        <f>CEILING(E37/F37,RateData!B84)</f>
        <v>17.75</v>
      </c>
      <c r="H37" s="1">
        <f ca="1">IFERROR(VLOOKUP(A37,WC!$A$6:'WC'!$C$30,3,FALSE),"")</f>
        <v>97</v>
      </c>
      <c r="I37" s="1">
        <f ca="1">IFERROR(G37*H37,"")</f>
        <v>1721.75</v>
      </c>
    </row>
    <row r="38" spans="1:9">
      <c r="A38" s="78">
        <v>2011</v>
      </c>
      <c r="B38" t="s">
        <v>10</v>
      </c>
      <c r="C38" t="s">
        <v>338</v>
      </c>
      <c r="F38" s="19"/>
      <c r="G38" s="1">
        <f>IF(B4="Radius/Angle",G37*I54,0)</f>
        <v>0</v>
      </c>
      <c r="H38" s="1">
        <f ca="1">H37</f>
        <v>97</v>
      </c>
      <c r="I38" s="1">
        <f ca="1">G38*H38</f>
        <v>0</v>
      </c>
    </row>
    <row r="39" spans="1:9">
      <c r="A39" s="78">
        <v>2110</v>
      </c>
      <c r="B39" t="str">
        <f ca="1">IFERROR(VLOOKUP(A39,WC!$A$6:'WC'!$C$30,2,FALSE),"")</f>
        <v>Paint Prep Labor</v>
      </c>
      <c r="C39" t="s">
        <v>337</v>
      </c>
      <c r="E39" s="19">
        <f>B53</f>
        <v>160</v>
      </c>
      <c r="F39" s="19">
        <f>E49</f>
        <v>19</v>
      </c>
      <c r="G39" s="1">
        <f>CEILING(E39/F39,RateData!B84)</f>
        <v>8.5</v>
      </c>
      <c r="H39" s="1">
        <f ca="1">IFERROR(VLOOKUP(A39,WC!$A$6:'WC'!$C$30,3,FALSE),"")</f>
        <v>97</v>
      </c>
      <c r="I39" s="1">
        <f t="shared" ca="1" si="1"/>
        <v>824.5</v>
      </c>
    </row>
    <row r="40" spans="1:9">
      <c r="A40" s="78">
        <v>2112</v>
      </c>
      <c r="B40" t="str">
        <f ca="1">IFERROR(VLOOKUP(A40,WC!$A$6:'WC'!$C$30,2,FALSE),"")</f>
        <v>Paint Cabinet &amp; Letters Labor</v>
      </c>
      <c r="C40" t="s">
        <v>337</v>
      </c>
      <c r="E40" s="19">
        <f>B53</f>
        <v>160</v>
      </c>
      <c r="F40" s="19">
        <f>E50</f>
        <v>23.75</v>
      </c>
      <c r="G40" s="1">
        <f>CEILING(E40/F40,RateData!B84)</f>
        <v>6.75</v>
      </c>
      <c r="H40" s="1">
        <f ca="1">IFERROR(VLOOKUP(A40,WC!$A$6:'WC'!$C$30,3,FALSE),"")</f>
        <v>97</v>
      </c>
      <c r="I40" s="1">
        <f t="shared" ca="1" si="1"/>
        <v>654.75</v>
      </c>
    </row>
    <row r="41" spans="1:9">
      <c r="A41" s="78">
        <v>2212</v>
      </c>
      <c r="B41" t="str">
        <f ca="1">IFERROR(VLOOKUP(A41,WC!$A$6:'WC'!$C$30,2,FALSE),"")</f>
        <v>LED Wiring Labor</v>
      </c>
      <c r="C41" t="s">
        <v>337</v>
      </c>
      <c r="E41" s="19">
        <f>B51</f>
        <v>100</v>
      </c>
      <c r="F41" s="19">
        <f>E51</f>
        <v>14.25</v>
      </c>
      <c r="G41" s="1">
        <f>CEILING(E41/F41,RateData!B84)</f>
        <v>7.25</v>
      </c>
      <c r="H41" s="1">
        <f ca="1">IFERROR(VLOOKUP(A41,WC!$A$6:'WC'!$C$30,3,FALSE),"")</f>
        <v>97</v>
      </c>
      <c r="I41" s="1">
        <f t="shared" ca="1" si="1"/>
        <v>703.25</v>
      </c>
    </row>
    <row r="42" spans="1:9">
      <c r="A42" s="78">
        <v>2215</v>
      </c>
      <c r="B42" t="str">
        <f ca="1">IFERROR(VLOOKUP(A42,WC!$A$6:'WC'!$C$30,2,FALSE),"")</f>
        <v>Assembly Labor</v>
      </c>
      <c r="C42" t="s">
        <v>337</v>
      </c>
      <c r="E42" s="19">
        <f>B51</f>
        <v>100</v>
      </c>
      <c r="F42" s="19">
        <f>G50</f>
        <v>15</v>
      </c>
      <c r="G42" s="1">
        <f>CEILING(E42/F42,RateData!B84)</f>
        <v>6.75</v>
      </c>
      <c r="H42" s="1">
        <f ca="1">IFERROR(VLOOKUP(A42,WC!$A$6:'WC'!$C$30,3,FALSE),"")</f>
        <v>97</v>
      </c>
      <c r="I42" s="1">
        <f t="shared" ca="1" si="1"/>
        <v>654.75</v>
      </c>
    </row>
    <row r="43" spans="1:9">
      <c r="A43" s="78">
        <v>2313</v>
      </c>
      <c r="B43" t="str">
        <f ca="1">IFERROR(VLOOKUP(A43,WC!$A$6:'WC'!$C$30,2,FALSE),"")</f>
        <v>Routed Face Labor</v>
      </c>
      <c r="C43" t="s">
        <v>337</v>
      </c>
      <c r="E43" s="19">
        <f>B51</f>
        <v>100</v>
      </c>
      <c r="F43" s="19">
        <f>E55</f>
        <v>60</v>
      </c>
      <c r="G43" s="1">
        <f>CEILING(E43/F43,RateData!B84)</f>
        <v>1.75</v>
      </c>
      <c r="H43" s="1">
        <f ca="1">IFERROR(VLOOKUP(A43,WC!$A$6:'WC'!$C$30,3,FALSE),"")</f>
        <v>97</v>
      </c>
      <c r="I43" s="1">
        <f t="shared" ca="1" si="1"/>
        <v>169.75</v>
      </c>
    </row>
    <row r="44" spans="1:9">
      <c r="A44" s="78">
        <v>2110</v>
      </c>
      <c r="B44" t="str">
        <f ca="1">IFERROR(VLOOKUP(A44,WC!$A$6:'WC'!$C$30,2,FALSE),"")</f>
        <v>Paint Prep Labor</v>
      </c>
      <c r="C44" t="s">
        <v>340</v>
      </c>
      <c r="G44" s="1">
        <f>IF(B53&lt;&gt; 0,B5,0)</f>
        <v>1</v>
      </c>
      <c r="H44" s="1">
        <f ca="1">IFERROR(VLOOKUP(A44,WC!$A$6:'WC'!$C$30,3,FALSE),"")</f>
        <v>97</v>
      </c>
      <c r="I44" s="1">
        <f t="shared" ca="1" si="1"/>
        <v>97</v>
      </c>
    </row>
    <row r="45" spans="1:9">
      <c r="A45" s="25" t="s">
        <v>207</v>
      </c>
      <c r="B45" s="91" t="s">
        <v>225</v>
      </c>
      <c r="C45" s="25"/>
      <c r="D45" s="74"/>
      <c r="E45" s="25"/>
      <c r="F45" s="25"/>
      <c r="G45" s="25"/>
      <c r="H45" s="25"/>
      <c r="I45" s="74"/>
    </row>
    <row r="46" spans="1:9">
      <c r="A46" s="6" t="s">
        <v>358</v>
      </c>
      <c r="B46" s="6">
        <v>2</v>
      </c>
      <c r="C46" s="6"/>
      <c r="D46" s="7" t="s">
        <v>83</v>
      </c>
      <c r="E46" s="91">
        <f>RateData!B29</f>
        <v>50</v>
      </c>
      <c r="F46" s="6" t="s">
        <v>54</v>
      </c>
      <c r="G46" s="91">
        <f>RateData!B5</f>
        <v>0.1</v>
      </c>
      <c r="H46" s="6" t="s">
        <v>359</v>
      </c>
      <c r="I46" s="64">
        <v>0</v>
      </c>
    </row>
    <row r="47" spans="1:9">
      <c r="A47" s="6" t="s">
        <v>237</v>
      </c>
      <c r="B47" s="6">
        <f>(B7*B8/144)*B6</f>
        <v>50</v>
      </c>
      <c r="C47" s="6"/>
      <c r="D47" s="7" t="s">
        <v>84</v>
      </c>
      <c r="E47" s="91">
        <f>RateData!B30</f>
        <v>200</v>
      </c>
      <c r="F47" s="6" t="s">
        <v>250</v>
      </c>
      <c r="G47" s="6">
        <f>B53*E53*G46*B5</f>
        <v>1600</v>
      </c>
      <c r="H47" s="6"/>
      <c r="I47" s="64">
        <v>1</v>
      </c>
    </row>
    <row r="48" spans="1:9">
      <c r="A48" s="6" t="s">
        <v>318</v>
      </c>
      <c r="B48" s="6">
        <f>(((B7+B8)*2)/12)*B6</f>
        <v>30</v>
      </c>
      <c r="C48" s="6"/>
      <c r="D48" s="7" t="s">
        <v>85</v>
      </c>
      <c r="E48" s="91">
        <f>RateData!B31</f>
        <v>100</v>
      </c>
      <c r="F48" s="6" t="s">
        <v>73</v>
      </c>
      <c r="G48" s="91">
        <f>RateData!B19</f>
        <v>1.3</v>
      </c>
      <c r="H48" s="6"/>
      <c r="I48" s="64">
        <v>2</v>
      </c>
    </row>
    <row r="49" spans="1:9">
      <c r="A49" s="6" t="s">
        <v>342</v>
      </c>
      <c r="B49" s="6">
        <f>B48*2</f>
        <v>60</v>
      </c>
      <c r="C49" s="6"/>
      <c r="D49" s="7" t="s">
        <v>58</v>
      </c>
      <c r="E49" s="91">
        <f>RateData!B6</f>
        <v>19</v>
      </c>
      <c r="F49" s="6" t="s">
        <v>74</v>
      </c>
      <c r="G49" s="91">
        <f>RateData!B20</f>
        <v>108</v>
      </c>
      <c r="H49" s="7"/>
      <c r="I49" s="64">
        <v>3</v>
      </c>
    </row>
    <row r="50" spans="1:9">
      <c r="A50" s="6" t="s">
        <v>343</v>
      </c>
      <c r="B50" s="6">
        <f>B48*3</f>
        <v>90</v>
      </c>
      <c r="C50" s="6"/>
      <c r="D50" s="7" t="s">
        <v>60</v>
      </c>
      <c r="E50" s="91">
        <f>RateData!B7</f>
        <v>23.75</v>
      </c>
      <c r="F50" s="6" t="s">
        <v>87</v>
      </c>
      <c r="G50" s="91">
        <f>RateData!B36</f>
        <v>15</v>
      </c>
      <c r="H50" s="7"/>
      <c r="I50" s="64">
        <v>4</v>
      </c>
    </row>
    <row r="51" spans="1:9">
      <c r="A51" s="6" t="s">
        <v>279</v>
      </c>
      <c r="B51" s="6">
        <f>B47*B46</f>
        <v>100</v>
      </c>
      <c r="C51" s="6"/>
      <c r="D51" s="7" t="s">
        <v>72</v>
      </c>
      <c r="E51" s="91">
        <f>RateData!B18</f>
        <v>14.25</v>
      </c>
      <c r="F51" s="6"/>
      <c r="G51" s="6"/>
      <c r="H51" s="7"/>
      <c r="I51" s="64">
        <v>5</v>
      </c>
    </row>
    <row r="52" spans="1:9">
      <c r="A52" s="6" t="s">
        <v>319</v>
      </c>
      <c r="B52" s="64">
        <f>B48*(B9/12)</f>
        <v>60</v>
      </c>
      <c r="C52" s="6"/>
      <c r="D52" s="7"/>
      <c r="E52" s="6"/>
      <c r="F52" s="6"/>
      <c r="G52" s="6"/>
      <c r="H52" s="7"/>
      <c r="I52" s="7"/>
    </row>
    <row r="53" spans="1:9">
      <c r="A53" s="6" t="s">
        <v>253</v>
      </c>
      <c r="B53" s="64">
        <f>B52+B51</f>
        <v>160</v>
      </c>
      <c r="C53" s="6"/>
      <c r="D53" s="6" t="s">
        <v>53</v>
      </c>
      <c r="E53" s="96">
        <f>RateData!B4</f>
        <v>100</v>
      </c>
      <c r="F53" s="6"/>
      <c r="G53" s="6"/>
      <c r="H53" s="7" t="s">
        <v>240</v>
      </c>
      <c r="I53" s="99">
        <v>0</v>
      </c>
    </row>
    <row r="54" spans="1:9">
      <c r="A54" s="6" t="s">
        <v>360</v>
      </c>
      <c r="B54" s="64">
        <f>CEILING(B9*4/12*B6,10)</f>
        <v>10</v>
      </c>
      <c r="C54" s="6"/>
      <c r="D54" s="6" t="s">
        <v>75</v>
      </c>
      <c r="E54" s="97">
        <f>RateData!B21</f>
        <v>1.5</v>
      </c>
      <c r="F54" s="6"/>
      <c r="G54" s="6"/>
      <c r="H54" s="7" t="s">
        <v>254</v>
      </c>
      <c r="I54" s="92">
        <f>RateData!B16</f>
        <v>0.25</v>
      </c>
    </row>
    <row r="55" spans="1:9">
      <c r="A55" s="6" t="s">
        <v>361</v>
      </c>
      <c r="B55" s="6">
        <f>CEILING(B8*4/12*B6,10)</f>
        <v>40</v>
      </c>
      <c r="C55" s="6"/>
      <c r="D55" s="6" t="s">
        <v>86</v>
      </c>
      <c r="E55" s="96">
        <f>RateData!B32</f>
        <v>60</v>
      </c>
      <c r="F55" s="6"/>
      <c r="G55" s="6"/>
      <c r="H55" s="7"/>
      <c r="I55" s="7"/>
    </row>
    <row r="56" spans="1:9">
      <c r="A56" s="6" t="s">
        <v>362</v>
      </c>
      <c r="B56" s="6">
        <f>CEILING(B51/32,0.5)</f>
        <v>3.5</v>
      </c>
      <c r="C56" s="6"/>
      <c r="D56" s="80" t="s">
        <v>345</v>
      </c>
      <c r="E56" s="80">
        <f>(((B7*B8)/144)*B46)*G48</f>
        <v>130</v>
      </c>
      <c r="F56" s="47" t="s">
        <v>43</v>
      </c>
      <c r="G56" s="6"/>
      <c r="H56" s="7"/>
      <c r="I56" s="7"/>
    </row>
    <row r="57" spans="1:9">
      <c r="A57" s="6" t="s">
        <v>344</v>
      </c>
      <c r="B57" s="91">
        <f>RateData!B27*2</f>
        <v>2</v>
      </c>
      <c r="C57" s="6"/>
      <c r="D57" s="80" t="s">
        <v>346</v>
      </c>
      <c r="E57" s="80">
        <f>ROUNDUP(E56/G49,0)</f>
        <v>2</v>
      </c>
      <c r="F57" s="47" t="s">
        <v>43</v>
      </c>
      <c r="G57" s="6"/>
      <c r="H57" s="7"/>
      <c r="I57" s="7"/>
    </row>
    <row r="58" spans="1:9">
      <c r="A58" s="6" t="s">
        <v>82</v>
      </c>
      <c r="B58" s="91">
        <f>RateData!B28</f>
        <v>6</v>
      </c>
      <c r="C58" s="6"/>
      <c r="D58" s="80" t="s">
        <v>76</v>
      </c>
      <c r="E58" s="98">
        <f>RateData!B22</f>
        <v>50</v>
      </c>
      <c r="F58" s="47"/>
      <c r="G58" s="6"/>
      <c r="H58" s="7"/>
      <c r="I58" s="7"/>
    </row>
    <row r="59" spans="1:9">
      <c r="A59" s="6"/>
      <c r="B59" s="6"/>
      <c r="C59" s="6"/>
      <c r="D59" s="7"/>
      <c r="E59" s="6"/>
      <c r="F59" s="6"/>
      <c r="G59" s="6"/>
      <c r="H59" s="7"/>
      <c r="I59" s="7"/>
    </row>
    <row r="60" spans="1:9">
      <c r="A60" s="6"/>
      <c r="B60" s="6"/>
      <c r="C60" s="6"/>
      <c r="D60" s="7"/>
      <c r="E60" s="6"/>
      <c r="F60" s="6"/>
      <c r="G60" s="6"/>
      <c r="H60" s="7"/>
      <c r="I60" s="7"/>
    </row>
    <row r="61" spans="1:9">
      <c r="A61" s="6" t="s">
        <v>347</v>
      </c>
      <c r="B61" s="6"/>
      <c r="C61" s="6"/>
      <c r="D61" s="7"/>
      <c r="E61" s="6" t="s">
        <v>320</v>
      </c>
      <c r="F61" s="6"/>
      <c r="G61" s="6"/>
      <c r="H61" s="7"/>
      <c r="I61" s="7"/>
    </row>
    <row r="62" spans="1:9">
      <c r="A62" s="91">
        <f>RateData!B57</f>
        <v>0</v>
      </c>
      <c r="B62" s="91">
        <f>RateData!D57</f>
        <v>0.95</v>
      </c>
      <c r="C62" s="6"/>
      <c r="D62" s="7"/>
      <c r="E62" s="6" t="s">
        <v>309</v>
      </c>
      <c r="F62" s="6"/>
      <c r="G62" s="6"/>
      <c r="H62" s="7"/>
      <c r="I62" s="7"/>
    </row>
    <row r="63" spans="1:9">
      <c r="A63" s="91">
        <f>RateData!B58</f>
        <v>4</v>
      </c>
      <c r="B63" s="91">
        <f>RateData!D58</f>
        <v>1.9</v>
      </c>
      <c r="C63" s="6"/>
      <c r="D63" s="7"/>
      <c r="E63" s="6"/>
      <c r="F63" s="6"/>
      <c r="G63" s="6"/>
      <c r="H63" s="7"/>
      <c r="I63" s="7"/>
    </row>
    <row r="64" spans="1:9">
      <c r="A64" s="91">
        <f>RateData!B59</f>
        <v>8</v>
      </c>
      <c r="B64" s="91">
        <f>RateData!D59</f>
        <v>2.38</v>
      </c>
      <c r="C64" s="6"/>
      <c r="D64" s="7"/>
      <c r="E64" s="6"/>
      <c r="F64" s="6"/>
      <c r="G64" s="6"/>
      <c r="H64" s="7"/>
      <c r="I64" s="7"/>
    </row>
    <row r="65" spans="1:9">
      <c r="A65" s="91">
        <f>RateData!B60</f>
        <v>20</v>
      </c>
      <c r="B65" s="91">
        <f>RateData!D60</f>
        <v>2.85</v>
      </c>
      <c r="C65" s="6"/>
      <c r="D65" s="7"/>
      <c r="E65" s="6"/>
      <c r="F65" s="6"/>
      <c r="G65" s="6"/>
      <c r="H65" s="7"/>
      <c r="I65" s="7"/>
    </row>
  </sheetData>
  <dataValidations count="4">
    <dataValidation type="list" allowBlank="1" showInputMessage="1" showErrorMessage="1" sqref="B11" xr:uid="{98DF10A8-2A1A-426E-B2B7-B324B27636F5}">
      <formula1>$E$61:$E$62</formula1>
    </dataValidation>
    <dataValidation allowBlank="1" showInputMessage="1" showErrorMessage="1" sqref="B17:B30" xr:uid="{FB97CAC9-C07D-4B7B-A039-8C027C518CE5}"/>
    <dataValidation type="list" allowBlank="1" showInputMessage="1" showErrorMessage="1" sqref="B4" xr:uid="{8749336C-2DF4-435B-9069-1AFF6D2E2B3A}">
      <formula1>$H$53:$H$54</formula1>
    </dataValidation>
    <dataValidation type="list" allowBlank="1" showInputMessage="1" showErrorMessage="1" sqref="B5" xr:uid="{7E84941F-372A-46CF-8D9B-65E7F35129ED}">
      <formula1>$I$46:$I$51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099C9F-871A-408F-9647-6D6D88A212D2}">
          <x14:formula1>
            <xm:f>Inv!$A$2:$A$2002</xm:f>
          </x14:formula1>
          <xm:sqref>A17:A30</xm:sqref>
        </x14:dataValidation>
        <x14:dataValidation type="list" allowBlank="1" showInputMessage="1" showErrorMessage="1" xr:uid="{A755839D-2911-441C-9536-B9E199C2140D}">
          <x14:formula1>
            <xm:f>WC!$A$6:$A$55</xm:f>
          </x14:formula1>
          <xm:sqref>A44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E9AA-C9E0-4A58-8B3A-3E0A054817A0}">
  <sheetPr codeName="Sheet8"/>
  <dimension ref="A1:K65"/>
  <sheetViews>
    <sheetView workbookViewId="0">
      <selection activeCell="B2" sqref="B2"/>
    </sheetView>
  </sheetViews>
  <sheetFormatPr defaultRowHeight="15"/>
  <cols>
    <col min="1" max="1" width="43.85546875" customWidth="1"/>
    <col min="2" max="2" width="24.5703125" customWidth="1"/>
    <col min="3" max="3" width="17.85546875" customWidth="1"/>
    <col min="4" max="4" width="21.42578125" style="1" customWidth="1"/>
    <col min="5" max="5" width="21.42578125" customWidth="1"/>
    <col min="6" max="6" width="18" customWidth="1"/>
    <col min="7" max="7" width="17.5703125" customWidth="1"/>
    <col min="8" max="8" width="15.28515625" customWidth="1"/>
    <col min="9" max="9" width="12" style="1" customWidth="1"/>
  </cols>
  <sheetData>
    <row r="1" spans="1:11">
      <c r="A1" s="21" t="s">
        <v>348</v>
      </c>
      <c r="B1" s="22"/>
      <c r="C1" s="22"/>
      <c r="D1" s="23"/>
      <c r="E1" s="22"/>
      <c r="F1" s="22"/>
      <c r="G1" s="22"/>
      <c r="H1" s="23"/>
      <c r="I1" s="23"/>
    </row>
    <row r="2" spans="1:11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93" t="s">
        <v>240</v>
      </c>
      <c r="C4" s="53" t="s">
        <v>328</v>
      </c>
      <c r="D4" s="53"/>
      <c r="E4" s="54"/>
      <c r="F4" s="53"/>
      <c r="G4" s="53"/>
      <c r="H4" s="53"/>
      <c r="I4" s="53"/>
      <c r="K4" s="1"/>
    </row>
    <row r="5" spans="1:11">
      <c r="A5" s="53"/>
      <c r="B5" s="89">
        <v>0</v>
      </c>
      <c r="C5" s="53" t="s">
        <v>242</v>
      </c>
      <c r="D5" s="53"/>
      <c r="E5" s="54"/>
      <c r="F5" s="53"/>
      <c r="G5" s="53"/>
      <c r="H5" s="53"/>
      <c r="I5" s="53"/>
      <c r="K5" s="1"/>
    </row>
    <row r="6" spans="1:11">
      <c r="A6" s="53" t="s">
        <v>268</v>
      </c>
      <c r="B6" s="61">
        <v>1</v>
      </c>
      <c r="C6" s="53"/>
      <c r="D6" s="54"/>
      <c r="E6" s="53"/>
      <c r="F6" s="53"/>
      <c r="G6" s="53"/>
      <c r="H6" s="54"/>
      <c r="I6" s="54"/>
    </row>
    <row r="7" spans="1:11">
      <c r="A7" s="53" t="s">
        <v>210</v>
      </c>
      <c r="B7" s="52">
        <v>0</v>
      </c>
      <c r="C7" s="53"/>
      <c r="D7" s="54"/>
      <c r="E7" s="53"/>
      <c r="F7" s="53"/>
      <c r="G7" s="53"/>
      <c r="H7" s="54"/>
      <c r="I7" s="54"/>
    </row>
    <row r="8" spans="1:11">
      <c r="A8" s="53" t="s">
        <v>211</v>
      </c>
      <c r="B8" s="52">
        <v>0</v>
      </c>
      <c r="C8" s="53"/>
      <c r="D8" s="54"/>
      <c r="E8" s="53"/>
      <c r="F8" s="53"/>
      <c r="G8" s="53"/>
      <c r="H8" s="54"/>
      <c r="I8" s="54"/>
    </row>
    <row r="9" spans="1:11">
      <c r="A9" s="53" t="s">
        <v>269</v>
      </c>
      <c r="B9" s="52">
        <v>0</v>
      </c>
      <c r="C9" s="53"/>
      <c r="D9" s="54"/>
      <c r="E9" s="53"/>
      <c r="F9" s="53"/>
      <c r="G9" s="53"/>
      <c r="H9" s="54"/>
      <c r="I9" s="54"/>
    </row>
    <row r="10" spans="1:11">
      <c r="A10" s="53" t="s">
        <v>349</v>
      </c>
      <c r="B10" s="52">
        <v>0</v>
      </c>
      <c r="C10" s="53"/>
      <c r="D10" s="54"/>
      <c r="E10" s="53"/>
      <c r="F10" s="53"/>
      <c r="G10" s="53"/>
      <c r="H10" s="54"/>
      <c r="I10" s="54"/>
    </row>
    <row r="11" spans="1:11">
      <c r="A11" s="53" t="s">
        <v>308</v>
      </c>
      <c r="B11" s="93" t="s">
        <v>309</v>
      </c>
      <c r="C11" s="53" t="s">
        <v>310</v>
      </c>
      <c r="D11" s="54"/>
      <c r="E11" s="53"/>
      <c r="F11" s="53"/>
      <c r="G11" s="53"/>
      <c r="H11" s="53"/>
      <c r="I11" s="53"/>
    </row>
    <row r="12" spans="1:11" ht="15.75" thickBot="1">
      <c r="A12" s="50" t="s">
        <v>232</v>
      </c>
      <c r="B12" s="60">
        <f ca="1">SUM(I17:I44)</f>
        <v>0</v>
      </c>
      <c r="C12" s="50"/>
      <c r="D12" s="51"/>
      <c r="E12" s="50"/>
      <c r="F12" s="50"/>
      <c r="G12" s="50"/>
      <c r="H12" s="51"/>
      <c r="I12" s="51"/>
    </row>
    <row r="13" spans="1:11" ht="15.75" thickTop="1">
      <c r="H13" s="1"/>
    </row>
    <row r="14" spans="1:11">
      <c r="H14" s="1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1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  <c r="K16" s="1"/>
    </row>
    <row r="17" spans="1:11">
      <c r="A17" t="s">
        <v>301</v>
      </c>
      <c r="B17" s="14" t="str">
        <f ca="1">IFERROR(VLOOKUP(A17,Inv!$A$3:'Inv'!$E$2002,2,FALSE),"")</f>
        <v>24065</v>
      </c>
      <c r="C17">
        <f ca="1">IFERROR(VLOOKUP(A17,Inv!$A$3:'Inv'!$E$2002,3,FALSE),"")</f>
        <v>5.516</v>
      </c>
      <c r="D17"/>
      <c r="E17">
        <f ca="1">IFERROR(VLOOKUP(A17,Inv!$A$3:'Inv'!$E$2002,4,FALSE),"")</f>
        <v>9.93</v>
      </c>
      <c r="F17" s="18" t="s">
        <v>350</v>
      </c>
      <c r="G17" s="19">
        <f>CEILING(B51,20)</f>
        <v>0</v>
      </c>
      <c r="I17" s="1">
        <f t="shared" ref="I17:I30" ca="1" si="0">IFERROR(E17*G17,"")</f>
        <v>0</v>
      </c>
    </row>
    <row r="18" spans="1:11">
      <c r="A18" t="s">
        <v>289</v>
      </c>
      <c r="B18" s="14" t="str">
        <f ca="1">IFERROR(VLOOKUP(A18,Inv!$A$3:'Inv'!$E$2002,2,FALSE),"")</f>
        <v>53105</v>
      </c>
      <c r="C18">
        <f ca="1">IFERROR(VLOOKUP(A18,Inv!$A$3:'Inv'!$E$2002,3,FALSE),"")</f>
        <v>3.738</v>
      </c>
      <c r="D18"/>
      <c r="E18">
        <f ca="1">IFERROR(VLOOKUP(A18,Inv!$A$3:'Inv'!$E$2002,4,FALSE),"")</f>
        <v>6.7290000000000001</v>
      </c>
      <c r="F18" s="18" t="s">
        <v>350</v>
      </c>
      <c r="G18" s="19">
        <f>IF(B11&lt;&gt;"Yes",CEILING(B51,20),0)</f>
        <v>0</v>
      </c>
      <c r="I18" s="1">
        <f t="shared" ca="1" si="0"/>
        <v>0</v>
      </c>
    </row>
    <row r="19" spans="1:11">
      <c r="A19" t="s">
        <v>311</v>
      </c>
      <c r="B19" s="14" t="str">
        <f ca="1">IFERROR(VLOOKUP(A19,Inv!$A$3:'Inv'!$E$2002,2,FALSE),"")</f>
        <v>53045</v>
      </c>
      <c r="C19">
        <f ca="1">IFERROR(VLOOKUP(A19,Inv!$A$3:'Inv'!$E$2002,3,FALSE),"")</f>
        <v>8.7889999999999997</v>
      </c>
      <c r="D19"/>
      <c r="E19">
        <f ca="1">IFERROR(VLOOKUP(A19,Inv!$A$3:'Inv'!$E$2002,4,FALSE),"")</f>
        <v>15.821999999999999</v>
      </c>
      <c r="F19" s="14" t="str">
        <f ca="1">IFERROR(VLOOKUP(A19,Inv!$A$3:'Inv'!$E$2002,5,FALSE),"")</f>
        <v>SQFT</v>
      </c>
      <c r="G19" s="19">
        <f>IF(B11&lt;&gt;"Yes",0,CEILING(B51,16))</f>
        <v>0</v>
      </c>
      <c r="H19" s="1"/>
      <c r="I19" s="1">
        <f t="shared" ca="1" si="0"/>
        <v>0</v>
      </c>
    </row>
    <row r="20" spans="1:11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D20"/>
      <c r="E20">
        <f ca="1">IFERROR(VLOOKUP(A20,Inv!$A$3:'Inv'!$E$2002,4,FALSE),"")</f>
        <v>7.5369999999999999</v>
      </c>
      <c r="F20" s="18" t="s">
        <v>350</v>
      </c>
      <c r="G20" s="19">
        <f>CEILING(B52,20)</f>
        <v>0</v>
      </c>
      <c r="I20" s="1">
        <f t="shared" ca="1" si="0"/>
        <v>0</v>
      </c>
    </row>
    <row r="21" spans="1:11">
      <c r="A21" t="s">
        <v>199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D21"/>
      <c r="E21">
        <f ca="1">IFERROR(VLOOKUP(A21,Inv!$A$3:'Inv'!$E$2002,4,FALSE),"")</f>
        <v>6.2</v>
      </c>
      <c r="F21" s="18" t="s">
        <v>351</v>
      </c>
      <c r="G21" s="19">
        <f>CEILING(B50,10)</f>
        <v>0</v>
      </c>
      <c r="I21" s="1">
        <f t="shared" ca="1" si="0"/>
        <v>0</v>
      </c>
    </row>
    <row r="22" spans="1:11">
      <c r="A22" t="s">
        <v>352</v>
      </c>
      <c r="B22" s="14" t="str">
        <f ca="1">IFERROR(VLOOKUP(A22,Inv!$A$3:'Inv'!$E$2002,2,FALSE),"")</f>
        <v>22030</v>
      </c>
      <c r="C22">
        <f ca="1">IFERROR(VLOOKUP(A22,Inv!$A$3:'Inv'!$E$2002,3,FALSE),"")</f>
        <v>2.5569999999999999</v>
      </c>
      <c r="D22"/>
      <c r="E22">
        <f ca="1">IFERROR(VLOOKUP(A22,Inv!$A$3:'Inv'!$E$2002,4,FALSE),"")</f>
        <v>4.6029999999999998</v>
      </c>
      <c r="F22" s="18" t="s">
        <v>351</v>
      </c>
      <c r="G22" s="19">
        <f>CEILING(B55,10)</f>
        <v>0</v>
      </c>
      <c r="I22" s="1">
        <f t="shared" ca="1" si="0"/>
        <v>0</v>
      </c>
    </row>
    <row r="23" spans="1:11">
      <c r="A23" t="s">
        <v>353</v>
      </c>
      <c r="B23" s="14" t="str">
        <f ca="1">IFERROR(VLOOKUP(A23,Inv!$A$3:'Inv'!$E$2002,2,FALSE),"")</f>
        <v>28050</v>
      </c>
      <c r="C23">
        <f ca="1">IFERROR(VLOOKUP(A23,Inv!$A$3:'Inv'!$E$2002,3,FALSE),"")</f>
        <v>1.639</v>
      </c>
      <c r="D23"/>
      <c r="E23">
        <f ca="1">IFERROR(VLOOKUP(A23,Inv!$A$3:'Inv'!$E$2002,4,FALSE),"")</f>
        <v>2.95</v>
      </c>
      <c r="F23" s="18" t="s">
        <v>351</v>
      </c>
      <c r="G23" s="19">
        <f>CEILING(B54,10)</f>
        <v>0</v>
      </c>
      <c r="I23" s="1">
        <f t="shared" ca="1" si="0"/>
        <v>0</v>
      </c>
    </row>
    <row r="24" spans="1:11">
      <c r="A24" t="s">
        <v>200</v>
      </c>
      <c r="B24" s="14" t="str">
        <f ca="1">IFERROR(VLOOKUP(A24,Inv!$A$3:'Inv'!$E$2002,2,FALSE),"")</f>
        <v>EST HARDWARE-ADHESIV</v>
      </c>
      <c r="C24">
        <f ca="1">IFERROR(VLOOKUP(A24,Inv!$A$3:'Inv'!$E$2002,3,FALSE),"")</f>
        <v>0</v>
      </c>
      <c r="D24"/>
      <c r="E24">
        <f ca="1">IFERROR(VLOOKUP(A24,Inv!$A$3:'Inv'!$E$2002,4,FALSE),"")</f>
        <v>3</v>
      </c>
      <c r="F24" s="18" t="s">
        <v>354</v>
      </c>
      <c r="G24" s="19">
        <f>IF(B47&lt;&gt;0,MAX(13,B47),0)</f>
        <v>0</v>
      </c>
      <c r="I24" s="1">
        <f t="shared" ca="1" si="0"/>
        <v>0</v>
      </c>
    </row>
    <row r="25" spans="1:11">
      <c r="A25" t="s">
        <v>198</v>
      </c>
      <c r="B25" s="14" t="str">
        <f ca="1">IFERROR(VLOOKUP(A25,Inv!$A$3:'Inv'!$E$2002,2,FALSE),"")</f>
        <v>EST PAINT - CUSTOM</v>
      </c>
      <c r="C25">
        <f ca="1">IFERROR(VLOOKUP(A25,Inv!$A$3:'Inv'!$E$2002,3,FALSE),"")</f>
        <v>2.8559999999999999E-2</v>
      </c>
      <c r="D25"/>
      <c r="E25">
        <f ca="1">IFERROR(VLOOKUP(A25,Inv!$A$3:'Inv'!$E$2002,4,FALSE),"")</f>
        <v>5.0999999999999997E-2</v>
      </c>
      <c r="F25" s="18" t="s">
        <v>355</v>
      </c>
      <c r="G25" s="19">
        <f>IF(B47&lt;&gt;0,MAX(1471,(B53*E53)+G47),0)</f>
        <v>0</v>
      </c>
      <c r="I25" s="1">
        <f t="shared" ca="1" si="0"/>
        <v>0</v>
      </c>
    </row>
    <row r="26" spans="1:11">
      <c r="A26" t="s">
        <v>331</v>
      </c>
      <c r="B26" s="14" t="str">
        <f ca="1">IFERROR(VLOOKUP(A26,Inv!$A$3:'Inv'!$E$2002,2,FALSE),"")</f>
        <v>44750</v>
      </c>
      <c r="C26">
        <f ca="1">IFERROR(VLOOKUP(A26,Inv!$A$3:'Inv'!$E$2002,3,FALSE),"")</f>
        <v>1.829</v>
      </c>
      <c r="D26"/>
      <c r="E26">
        <f ca="1">IFERROR(VLOOKUP(A26,Inv!$A$3:'Inv'!$E$2002,4,FALSE),"")</f>
        <v>3.2930000000000001</v>
      </c>
      <c r="F26" s="18" t="s">
        <v>354</v>
      </c>
      <c r="G26" s="19">
        <f>CEILING(B47*B46*G48,1)</f>
        <v>0</v>
      </c>
      <c r="I26" s="1">
        <f t="shared" ca="1" si="0"/>
        <v>0</v>
      </c>
    </row>
    <row r="27" spans="1:11">
      <c r="A27" t="s">
        <v>332</v>
      </c>
      <c r="B27" s="14" t="str">
        <f ca="1">IFERROR(VLOOKUP(A27,Inv!$A$3:'Inv'!$E$2002,2,FALSE),"")</f>
        <v>44350</v>
      </c>
      <c r="C27">
        <f ca="1">IFERROR(VLOOKUP(A27,Inv!$A$3:'Inv'!$E$2002,3,FALSE),"")</f>
        <v>36.082999999999998</v>
      </c>
      <c r="D27"/>
      <c r="E27">
        <f ca="1">IFERROR(VLOOKUP(A27,Inv!$A$3:'Inv'!$E$2002,4,FALSE),"")</f>
        <v>64.956000000000003</v>
      </c>
      <c r="F27" s="18" t="s">
        <v>354</v>
      </c>
      <c r="G27" s="19">
        <f>E57*B6</f>
        <v>0</v>
      </c>
      <c r="I27" s="1">
        <f t="shared" ca="1" si="0"/>
        <v>0</v>
      </c>
    </row>
    <row r="28" spans="1:11">
      <c r="A28" t="s">
        <v>356</v>
      </c>
      <c r="B28" s="14" t="str">
        <f ca="1">IFERROR(VLOOKUP(A28,Inv!$A$3:'Inv'!$E$2002,2,FALSE),"")</f>
        <v>13090</v>
      </c>
      <c r="C28">
        <f ca="1">IFERROR(VLOOKUP(A28,Inv!$A$3:'Inv'!$E$2002,3,FALSE),"")</f>
        <v>61.805</v>
      </c>
      <c r="D28"/>
      <c r="E28">
        <f ca="1">IFERROR(VLOOKUP(A28,Inv!$A$3:'Inv'!$E$2002,4,FALSE),"")</f>
        <v>111.26</v>
      </c>
      <c r="F28" s="18" t="s">
        <v>357</v>
      </c>
      <c r="G28" s="19">
        <f>B56</f>
        <v>0</v>
      </c>
      <c r="I28" s="1">
        <f t="shared" ca="1" si="0"/>
        <v>0</v>
      </c>
    </row>
    <row r="29" spans="1:11">
      <c r="A29" t="s">
        <v>333</v>
      </c>
      <c r="B29" s="14" t="str">
        <f ca="1">IFERROR(VLOOKUP(A29,Inv!$A$3:'Inv'!$E$2002,2,FALSE),"")</f>
        <v>EST ELECTRICAL</v>
      </c>
      <c r="C29">
        <f ca="1">IFERROR(VLOOKUP(A29,Inv!$A$3:'Inv'!$E$2002,3,FALSE),"")</f>
        <v>0</v>
      </c>
      <c r="D29"/>
      <c r="E29">
        <f ca="1">IFERROR(VLOOKUP(A29,Inv!$A$3:'Inv'!$E$2002,4,FALSE),"")</f>
        <v>1</v>
      </c>
      <c r="F29" s="18" t="s">
        <v>354</v>
      </c>
      <c r="G29" s="19">
        <f>CEILING(B47,1)</f>
        <v>0</v>
      </c>
      <c r="I29" s="1">
        <f t="shared" ca="1" si="0"/>
        <v>0</v>
      </c>
    </row>
    <row r="30" spans="1:11">
      <c r="A30" t="s">
        <v>200</v>
      </c>
      <c r="B30" s="14" t="str">
        <f ca="1">IFERROR(VLOOKUP(A30,Inv!$A$3:'Inv'!$E$2002,2,FALSE),"")</f>
        <v>EST HARDWARE-ADHESIV</v>
      </c>
      <c r="C30">
        <f ca="1">IFERROR(VLOOKUP(A30,Inv!$A$3:'Inv'!$E$2002,3,FALSE),"")</f>
        <v>0</v>
      </c>
      <c r="D30"/>
      <c r="E30">
        <f ca="1">IFERROR(VLOOKUP(A30,Inv!$A$3:'Inv'!$E$2002,4,FALSE),"")</f>
        <v>3</v>
      </c>
      <c r="F30" s="18" t="s">
        <v>354</v>
      </c>
      <c r="G30" s="19">
        <f>CEILING(B47,1)</f>
        <v>0</v>
      </c>
      <c r="H30" s="24"/>
      <c r="I30" s="1">
        <f t="shared" ca="1" si="0"/>
        <v>0</v>
      </c>
      <c r="K30" s="1"/>
    </row>
    <row r="31" spans="1:11">
      <c r="A31" s="12" t="s">
        <v>236</v>
      </c>
      <c r="B31" s="12"/>
      <c r="C31" s="12"/>
      <c r="D31" s="13"/>
      <c r="E31" s="12"/>
      <c r="F31" s="12"/>
      <c r="G31" s="12"/>
      <c r="H31" s="13"/>
      <c r="I31" s="11"/>
      <c r="K31" s="1"/>
    </row>
    <row r="32" spans="1:11">
      <c r="A32" s="76" t="s">
        <v>203</v>
      </c>
      <c r="B32" s="12" t="s">
        <v>204</v>
      </c>
      <c r="C32" s="12"/>
      <c r="D32" s="15"/>
      <c r="E32" s="16" t="s">
        <v>313</v>
      </c>
      <c r="F32" s="15" t="s">
        <v>314</v>
      </c>
      <c r="G32" s="17" t="s">
        <v>205</v>
      </c>
      <c r="H32" s="15" t="s">
        <v>6</v>
      </c>
      <c r="I32" s="16" t="s">
        <v>8</v>
      </c>
      <c r="K32" s="1"/>
    </row>
    <row r="33" spans="1:9">
      <c r="A33" s="78">
        <v>2010</v>
      </c>
      <c r="B33" t="str">
        <f ca="1">IFERROR(VLOOKUP(A33,WC!$A$6:'WC'!$C$30,2,FALSE),"")</f>
        <v>Routing Labor</v>
      </c>
      <c r="C33" t="s">
        <v>302</v>
      </c>
      <c r="E33" s="1"/>
      <c r="G33" s="1">
        <f>IF(B47&lt;&gt;0,B57,0)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2010</v>
      </c>
      <c r="B34" t="str">
        <f ca="1">IFERROR(VLOOKUP(A34,WC!$A$6:'WC'!$C$30,2,FALSE),"")</f>
        <v>Routing Labor</v>
      </c>
      <c r="C34" t="s">
        <v>334</v>
      </c>
      <c r="E34" s="19">
        <f>B10*B58*B46*B6</f>
        <v>0</v>
      </c>
      <c r="F34" s="19">
        <f>E47</f>
        <v>200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2010</v>
      </c>
      <c r="B35" t="str">
        <f ca="1">IFERROR(VLOOKUP(A35,WC!$A$6:'WC'!$C$30,2,FALSE),"")</f>
        <v>Routing Labor</v>
      </c>
      <c r="C35" t="s">
        <v>335</v>
      </c>
      <c r="E35" s="19">
        <f>IF(B11&lt;&gt;"no",0,B51)</f>
        <v>0</v>
      </c>
      <c r="F35" s="19">
        <f>E46</f>
        <v>50</v>
      </c>
      <c r="G35" s="1">
        <f>CEILING(E35/F35,RateData!B84)</f>
        <v>0</v>
      </c>
      <c r="H35" s="1">
        <f ca="1">IFERROR(VLOOKUP(A35,WC!$A$6:'WC'!$C$30,3,FALSE),"")</f>
        <v>97</v>
      </c>
      <c r="I35" s="1">
        <f ca="1">IFERROR(G35*H35,"")</f>
        <v>0</v>
      </c>
    </row>
    <row r="36" spans="1:9">
      <c r="A36" s="78">
        <v>2010</v>
      </c>
      <c r="B36" t="str">
        <f ca="1">IFERROR(VLOOKUP(A36,WC!$A$6:'WC'!$C$30,2,FALSE),"")</f>
        <v>Routing Labor</v>
      </c>
      <c r="C36" t="s">
        <v>336</v>
      </c>
      <c r="D36"/>
      <c r="E36" s="19">
        <f>IF(B11&lt;&gt;"yes",0,B10*B58*B46*B6)</f>
        <v>0</v>
      </c>
      <c r="F36" s="19">
        <f>E48</f>
        <v>100</v>
      </c>
      <c r="G36" s="1">
        <f>CEILING(E36/F36,RateData!B84)</f>
        <v>0</v>
      </c>
      <c r="H36" s="1">
        <f ca="1">IFERROR(VLOOKUP(A36,WC!$A$6:'WC'!$C$30,3,FALSE),"")</f>
        <v>97</v>
      </c>
      <c r="I36" s="1">
        <f ca="1">IFERROR(G36*H36,"")</f>
        <v>0</v>
      </c>
    </row>
    <row r="37" spans="1:9">
      <c r="A37" s="78">
        <v>2011</v>
      </c>
      <c r="B37" t="str">
        <f ca="1">IFERROR(VLOOKUP(A37,WC!$A$6:'WC'!$C$30,2,FALSE),"")</f>
        <v>Cabinet Metal Labor</v>
      </c>
      <c r="C37" t="s">
        <v>337</v>
      </c>
      <c r="E37" s="19">
        <f>B47</f>
        <v>0</v>
      </c>
      <c r="F37" s="19">
        <f>VLOOKUP(B47,A62:B65,2,TRUE)</f>
        <v>0.95</v>
      </c>
      <c r="G37" s="1">
        <f>CEILING(E37/F37,RateData!B84)</f>
        <v>0</v>
      </c>
      <c r="H37" s="1">
        <f ca="1">IFERROR(VLOOKUP(A37,WC!$A$6:'WC'!$C$30,3,FALSE),"")</f>
        <v>97</v>
      </c>
      <c r="I37" s="1">
        <f ca="1">IFERROR(G37*H37,"")</f>
        <v>0</v>
      </c>
    </row>
    <row r="38" spans="1:9">
      <c r="A38" s="78">
        <v>2011</v>
      </c>
      <c r="B38" t="s">
        <v>10</v>
      </c>
      <c r="C38" t="s">
        <v>338</v>
      </c>
      <c r="F38" s="19"/>
      <c r="G38" s="1">
        <f>IF(B4="Radius/Angle",G37*I54,0)</f>
        <v>0</v>
      </c>
      <c r="H38" s="1">
        <f ca="1">H37</f>
        <v>97</v>
      </c>
      <c r="I38" s="1">
        <f ca="1">G38*H38</f>
        <v>0</v>
      </c>
    </row>
    <row r="39" spans="1:9">
      <c r="A39" s="78">
        <v>2110</v>
      </c>
      <c r="B39" t="str">
        <f ca="1">IFERROR(VLOOKUP(A39,WC!$A$6:'WC'!$C$30,2,FALSE),"")</f>
        <v>Paint Prep Labor</v>
      </c>
      <c r="C39" t="s">
        <v>337</v>
      </c>
      <c r="E39" s="19">
        <f>B53</f>
        <v>0</v>
      </c>
      <c r="F39" s="19">
        <f>E49</f>
        <v>19</v>
      </c>
      <c r="G39" s="1">
        <f>CEILING(E39/F39,RateData!B84)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>
      <c r="A40" s="78">
        <v>2112</v>
      </c>
      <c r="B40" t="str">
        <f ca="1">IFERROR(VLOOKUP(A40,WC!$A$6:'WC'!$C$30,2,FALSE),"")</f>
        <v>Paint Cabinet &amp; Letters Labor</v>
      </c>
      <c r="C40" t="s">
        <v>337</v>
      </c>
      <c r="E40" s="19">
        <f>B53</f>
        <v>0</v>
      </c>
      <c r="F40" s="19">
        <f>E50</f>
        <v>23.75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>
      <c r="A41" s="78">
        <v>2212</v>
      </c>
      <c r="B41" t="str">
        <f ca="1">IFERROR(VLOOKUP(A41,WC!$A$6:'WC'!$C$30,2,FALSE),"")</f>
        <v>LED Wiring Labor</v>
      </c>
      <c r="C41" t="s">
        <v>337</v>
      </c>
      <c r="E41" s="19">
        <f>B51</f>
        <v>0</v>
      </c>
      <c r="F41" s="19">
        <f>E51</f>
        <v>14.25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9">
      <c r="A42" s="78">
        <v>2215</v>
      </c>
      <c r="B42" t="str">
        <f ca="1">IFERROR(VLOOKUP(A42,WC!$A$6:'WC'!$C$30,2,FALSE),"")</f>
        <v>Assembly Labor</v>
      </c>
      <c r="C42" t="s">
        <v>337</v>
      </c>
      <c r="E42" s="19">
        <f>B51</f>
        <v>0</v>
      </c>
      <c r="F42" s="19">
        <f>G50</f>
        <v>15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9">
      <c r="A43" s="78">
        <v>2313</v>
      </c>
      <c r="B43" t="str">
        <f ca="1">IFERROR(VLOOKUP(A43,WC!$A$6:'WC'!$C$30,2,FALSE),"")</f>
        <v>Routed Face Labor</v>
      </c>
      <c r="C43" t="s">
        <v>337</v>
      </c>
      <c r="E43" s="19">
        <f>B51</f>
        <v>0</v>
      </c>
      <c r="F43" s="19">
        <f>E55</f>
        <v>60</v>
      </c>
      <c r="G43" s="1">
        <f>CEILING(E43/F43,RateData!B84)</f>
        <v>0</v>
      </c>
      <c r="H43" s="1">
        <f ca="1">IFERROR(VLOOKUP(A43,WC!$A$6:'WC'!$C$30,3,FALSE),"")</f>
        <v>97</v>
      </c>
      <c r="I43" s="1">
        <f t="shared" ca="1" si="1"/>
        <v>0</v>
      </c>
    </row>
    <row r="44" spans="1:9">
      <c r="A44" s="78">
        <v>2110</v>
      </c>
      <c r="B44" t="str">
        <f ca="1">IFERROR(VLOOKUP(A44,WC!$A$6:'WC'!$C$30,2,FALSE),"")</f>
        <v>Paint Prep Labor</v>
      </c>
      <c r="C44" t="s">
        <v>340</v>
      </c>
      <c r="G44" s="1">
        <f>IF(B53&lt;&gt; 0,B5,0)</f>
        <v>0</v>
      </c>
      <c r="H44" s="1">
        <f ca="1">IFERROR(VLOOKUP(A44,WC!$A$6:'WC'!$C$30,3,FALSE),"")</f>
        <v>97</v>
      </c>
      <c r="I44" s="1">
        <f t="shared" ca="1" si="1"/>
        <v>0</v>
      </c>
    </row>
    <row r="45" spans="1:9">
      <c r="A45" s="25" t="s">
        <v>207</v>
      </c>
      <c r="B45" s="91" t="s">
        <v>225</v>
      </c>
      <c r="C45" s="25"/>
      <c r="D45" s="74"/>
      <c r="E45" s="25"/>
      <c r="F45" s="25"/>
      <c r="G45" s="25"/>
      <c r="H45" s="25"/>
      <c r="I45" s="74"/>
    </row>
    <row r="46" spans="1:9">
      <c r="A46" s="6" t="s">
        <v>358</v>
      </c>
      <c r="B46" s="6">
        <v>2</v>
      </c>
      <c r="C46" s="6"/>
      <c r="D46" s="7" t="s">
        <v>83</v>
      </c>
      <c r="E46" s="91">
        <f>RateData!B29</f>
        <v>50</v>
      </c>
      <c r="F46" s="6" t="s">
        <v>54</v>
      </c>
      <c r="G46" s="91">
        <f>RateData!B5</f>
        <v>0.1</v>
      </c>
      <c r="H46" s="6" t="s">
        <v>359</v>
      </c>
      <c r="I46" s="64">
        <v>0</v>
      </c>
    </row>
    <row r="47" spans="1:9">
      <c r="A47" s="6" t="s">
        <v>237</v>
      </c>
      <c r="B47" s="6">
        <f>(B7*B8/144)*B6</f>
        <v>0</v>
      </c>
      <c r="C47" s="6"/>
      <c r="D47" s="7" t="s">
        <v>84</v>
      </c>
      <c r="E47" s="91">
        <f>RateData!B30</f>
        <v>200</v>
      </c>
      <c r="F47" s="6" t="s">
        <v>250</v>
      </c>
      <c r="G47" s="6">
        <f>B53*E53*G46*B5</f>
        <v>0</v>
      </c>
      <c r="H47" s="6"/>
      <c r="I47" s="64">
        <v>1</v>
      </c>
    </row>
    <row r="48" spans="1:9">
      <c r="A48" s="6" t="s">
        <v>318</v>
      </c>
      <c r="B48" s="6">
        <f>(((B7+B8)*2)/12)*B6</f>
        <v>0</v>
      </c>
      <c r="C48" s="6"/>
      <c r="D48" s="7" t="s">
        <v>85</v>
      </c>
      <c r="E48" s="91">
        <f>RateData!B31</f>
        <v>100</v>
      </c>
      <c r="F48" s="6" t="s">
        <v>73</v>
      </c>
      <c r="G48" s="91">
        <f>RateData!B19</f>
        <v>1.3</v>
      </c>
      <c r="H48" s="6"/>
      <c r="I48" s="64">
        <v>2</v>
      </c>
    </row>
    <row r="49" spans="1:9">
      <c r="A49" s="6" t="s">
        <v>342</v>
      </c>
      <c r="B49" s="6">
        <f>B48*2</f>
        <v>0</v>
      </c>
      <c r="C49" s="6"/>
      <c r="D49" s="7" t="s">
        <v>58</v>
      </c>
      <c r="E49" s="91">
        <f>RateData!B6</f>
        <v>19</v>
      </c>
      <c r="F49" s="6" t="s">
        <v>74</v>
      </c>
      <c r="G49" s="91">
        <f>RateData!B20</f>
        <v>108</v>
      </c>
      <c r="H49" s="7"/>
      <c r="I49" s="64">
        <v>3</v>
      </c>
    </row>
    <row r="50" spans="1:9">
      <c r="A50" s="6" t="s">
        <v>343</v>
      </c>
      <c r="B50" s="6">
        <f>B48*3</f>
        <v>0</v>
      </c>
      <c r="C50" s="6"/>
      <c r="D50" s="7" t="s">
        <v>60</v>
      </c>
      <c r="E50" s="91">
        <f>RateData!B7</f>
        <v>23.75</v>
      </c>
      <c r="F50" s="6" t="s">
        <v>87</v>
      </c>
      <c r="G50" s="91">
        <f>RateData!B36</f>
        <v>15</v>
      </c>
      <c r="H50" s="7"/>
      <c r="I50" s="64">
        <v>4</v>
      </c>
    </row>
    <row r="51" spans="1:9">
      <c r="A51" s="6" t="s">
        <v>279</v>
      </c>
      <c r="B51" s="6">
        <f>B47*B46</f>
        <v>0</v>
      </c>
      <c r="C51" s="6"/>
      <c r="D51" s="7" t="s">
        <v>72</v>
      </c>
      <c r="E51" s="91">
        <f>RateData!B18</f>
        <v>14.25</v>
      </c>
      <c r="F51" s="6"/>
      <c r="G51" s="6"/>
      <c r="H51" s="7"/>
      <c r="I51" s="64">
        <v>5</v>
      </c>
    </row>
    <row r="52" spans="1:9">
      <c r="A52" s="6" t="s">
        <v>319</v>
      </c>
      <c r="B52" s="64">
        <f>B48*(B9/12)</f>
        <v>0</v>
      </c>
      <c r="C52" s="6"/>
      <c r="D52" s="7"/>
      <c r="E52" s="6"/>
      <c r="F52" s="6"/>
      <c r="G52" s="6"/>
      <c r="H52" s="7"/>
      <c r="I52" s="7"/>
    </row>
    <row r="53" spans="1:9">
      <c r="A53" s="6" t="s">
        <v>253</v>
      </c>
      <c r="B53" s="64">
        <f>B52+B51</f>
        <v>0</v>
      </c>
      <c r="C53" s="6"/>
      <c r="D53" s="6" t="s">
        <v>53</v>
      </c>
      <c r="E53" s="96">
        <f>RateData!B4</f>
        <v>100</v>
      </c>
      <c r="F53" s="6"/>
      <c r="G53" s="6"/>
      <c r="H53" s="7" t="s">
        <v>240</v>
      </c>
      <c r="I53" s="99">
        <v>0</v>
      </c>
    </row>
    <row r="54" spans="1:9">
      <c r="A54" s="6" t="s">
        <v>360</v>
      </c>
      <c r="B54" s="64">
        <f>CEILING(B9*4/12*B6,10)</f>
        <v>0</v>
      </c>
      <c r="C54" s="6"/>
      <c r="D54" s="6" t="s">
        <v>75</v>
      </c>
      <c r="E54" s="97">
        <f>RateData!B21</f>
        <v>1.5</v>
      </c>
      <c r="F54" s="6"/>
      <c r="G54" s="6"/>
      <c r="H54" s="7" t="s">
        <v>254</v>
      </c>
      <c r="I54" s="92">
        <f>RateData!B16</f>
        <v>0.25</v>
      </c>
    </row>
    <row r="55" spans="1:9">
      <c r="A55" s="6" t="s">
        <v>361</v>
      </c>
      <c r="B55" s="6">
        <f>CEILING(B8*4/12*B6,10)</f>
        <v>0</v>
      </c>
      <c r="C55" s="6"/>
      <c r="D55" s="6" t="s">
        <v>86</v>
      </c>
      <c r="E55" s="96">
        <f>RateData!B32</f>
        <v>60</v>
      </c>
      <c r="F55" s="6"/>
      <c r="G55" s="6"/>
      <c r="H55" s="7"/>
      <c r="I55" s="7"/>
    </row>
    <row r="56" spans="1:9">
      <c r="A56" s="6" t="s">
        <v>362</v>
      </c>
      <c r="B56" s="6">
        <f>CEILING(B51/32,0.5)</f>
        <v>0</v>
      </c>
      <c r="C56" s="6"/>
      <c r="D56" s="80" t="s">
        <v>345</v>
      </c>
      <c r="E56" s="80">
        <f>(((B7*B8)/144)*B46)*G48</f>
        <v>0</v>
      </c>
      <c r="F56" s="47" t="s">
        <v>43</v>
      </c>
      <c r="G56" s="6"/>
      <c r="H56" s="7"/>
      <c r="I56" s="7"/>
    </row>
    <row r="57" spans="1:9">
      <c r="A57" s="6" t="s">
        <v>344</v>
      </c>
      <c r="B57" s="91">
        <f>RateData!B27*2</f>
        <v>2</v>
      </c>
      <c r="C57" s="6"/>
      <c r="D57" s="80" t="s">
        <v>346</v>
      </c>
      <c r="E57" s="80">
        <f>ROUNDUP(E56/G49,0)</f>
        <v>0</v>
      </c>
      <c r="F57" s="47" t="s">
        <v>43</v>
      </c>
      <c r="G57" s="6"/>
      <c r="H57" s="7"/>
      <c r="I57" s="7"/>
    </row>
    <row r="58" spans="1:9">
      <c r="A58" s="6" t="s">
        <v>82</v>
      </c>
      <c r="B58" s="91">
        <f>RateData!B28</f>
        <v>6</v>
      </c>
      <c r="C58" s="6"/>
      <c r="D58" s="80" t="s">
        <v>76</v>
      </c>
      <c r="E58" s="98">
        <f>RateData!B22</f>
        <v>50</v>
      </c>
      <c r="F58" s="47"/>
      <c r="G58" s="6"/>
      <c r="H58" s="7"/>
      <c r="I58" s="7"/>
    </row>
    <row r="59" spans="1:9">
      <c r="A59" s="6"/>
      <c r="B59" s="6"/>
      <c r="C59" s="6"/>
      <c r="D59" s="7"/>
      <c r="E59" s="6"/>
      <c r="F59" s="6"/>
      <c r="G59" s="6"/>
      <c r="H59" s="7"/>
      <c r="I59" s="7"/>
    </row>
    <row r="60" spans="1:9">
      <c r="A60" s="6"/>
      <c r="B60" s="6"/>
      <c r="C60" s="6"/>
      <c r="D60" s="7"/>
      <c r="E60" s="6"/>
      <c r="F60" s="6"/>
      <c r="G60" s="6"/>
      <c r="H60" s="7"/>
      <c r="I60" s="7"/>
    </row>
    <row r="61" spans="1:9">
      <c r="A61" s="6" t="s">
        <v>347</v>
      </c>
      <c r="B61" s="6"/>
      <c r="C61" s="6"/>
      <c r="D61" s="7"/>
      <c r="E61" s="6" t="s">
        <v>320</v>
      </c>
      <c r="F61" s="6"/>
      <c r="G61" s="6"/>
      <c r="H61" s="7"/>
      <c r="I61" s="7"/>
    </row>
    <row r="62" spans="1:9">
      <c r="A62" s="91">
        <f>RateData!B57</f>
        <v>0</v>
      </c>
      <c r="B62" s="91">
        <f>RateData!D57</f>
        <v>0.95</v>
      </c>
      <c r="C62" s="6"/>
      <c r="D62" s="7"/>
      <c r="E62" s="6" t="s">
        <v>309</v>
      </c>
      <c r="F62" s="6"/>
      <c r="G62" s="6"/>
      <c r="H62" s="7"/>
      <c r="I62" s="7"/>
    </row>
    <row r="63" spans="1:9">
      <c r="A63" s="91">
        <f>RateData!B58</f>
        <v>4</v>
      </c>
      <c r="B63" s="91">
        <f>RateData!D58</f>
        <v>1.9</v>
      </c>
      <c r="C63" s="6"/>
      <c r="D63" s="7"/>
      <c r="E63" s="6"/>
      <c r="F63" s="6"/>
      <c r="G63" s="6"/>
      <c r="H63" s="7"/>
      <c r="I63" s="7"/>
    </row>
    <row r="64" spans="1:9">
      <c r="A64" s="91">
        <f>RateData!B59</f>
        <v>8</v>
      </c>
      <c r="B64" s="91">
        <f>RateData!D59</f>
        <v>2.38</v>
      </c>
      <c r="C64" s="6"/>
      <c r="D64" s="7"/>
      <c r="E64" s="6"/>
      <c r="F64" s="6"/>
      <c r="G64" s="6"/>
      <c r="H64" s="7"/>
      <c r="I64" s="7"/>
    </row>
    <row r="65" spans="1:9">
      <c r="A65" s="91">
        <f>RateData!B60</f>
        <v>20</v>
      </c>
      <c r="B65" s="91">
        <f>RateData!D60</f>
        <v>2.85</v>
      </c>
      <c r="C65" s="6"/>
      <c r="D65" s="7"/>
      <c r="E65" s="6"/>
      <c r="F65" s="6"/>
      <c r="G65" s="6"/>
      <c r="H65" s="7"/>
      <c r="I65" s="7"/>
    </row>
  </sheetData>
  <dataValidations count="4">
    <dataValidation allowBlank="1" showInputMessage="1" showErrorMessage="1" sqref="B17:B30" xr:uid="{AB07DA02-1907-44D1-8374-9BA19833E655}"/>
    <dataValidation type="list" allowBlank="1" showInputMessage="1" showErrorMessage="1" sqref="B11" xr:uid="{192CF6B3-8285-4278-93EC-15EEDC514B6F}">
      <formula1>$E$61:$E$62</formula1>
    </dataValidation>
    <dataValidation type="list" allowBlank="1" showInputMessage="1" showErrorMessage="1" sqref="B5" xr:uid="{F5482A0A-F42F-4531-844D-BA0262D1C0FB}">
      <formula1>$I$46:$I$51</formula1>
    </dataValidation>
    <dataValidation type="list" allowBlank="1" showInputMessage="1" showErrorMessage="1" sqref="B4" xr:uid="{D6BD611E-3691-4485-A922-E4AE99BA6ED1}">
      <formula1>$H$53:$H$54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337E1F-3CF5-4792-A6C2-4BF293F4AC8D}">
          <x14:formula1>
            <xm:f>Inv!$A$2:$A$2002</xm:f>
          </x14:formula1>
          <xm:sqref>A17:A30</xm:sqref>
        </x14:dataValidation>
        <x14:dataValidation type="list" allowBlank="1" showInputMessage="1" showErrorMessage="1" xr:uid="{F984D2EA-B94C-4E7E-ACE3-623505F3829F}">
          <x14:formula1>
            <xm:f>WC!$A$6:$A$55</xm:f>
          </x14:formula1>
          <xm:sqref>A44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6451-D369-425E-9700-C4774DC18726}">
  <sheetPr codeName="Sheet9"/>
  <dimension ref="A1:M61"/>
  <sheetViews>
    <sheetView workbookViewId="0">
      <selection activeCell="B2" sqref="B2"/>
    </sheetView>
  </sheetViews>
  <sheetFormatPr defaultRowHeight="15"/>
  <cols>
    <col min="1" max="1" width="45.42578125" customWidth="1"/>
    <col min="2" max="2" width="20.85546875" customWidth="1"/>
    <col min="4" max="4" width="22.7109375" customWidth="1"/>
    <col min="5" max="5" width="14" customWidth="1"/>
    <col min="6" max="6" width="17.5703125" customWidth="1"/>
    <col min="7" max="7" width="18.85546875" customWidth="1"/>
    <col min="8" max="8" width="16.42578125" customWidth="1"/>
  </cols>
  <sheetData>
    <row r="1" spans="1:11">
      <c r="A1" s="21" t="s">
        <v>363</v>
      </c>
      <c r="B1" s="22"/>
      <c r="C1" s="22"/>
      <c r="D1" s="22"/>
      <c r="E1" s="22"/>
      <c r="F1" s="22"/>
      <c r="G1" s="22"/>
      <c r="H1" s="22"/>
      <c r="I1" s="22"/>
    </row>
    <row r="2" spans="1:11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93" t="s">
        <v>287</v>
      </c>
      <c r="C4" s="53" t="s">
        <v>364</v>
      </c>
      <c r="D4" s="53"/>
      <c r="E4" s="53"/>
      <c r="F4" s="53"/>
      <c r="G4" s="53"/>
      <c r="H4" s="53"/>
      <c r="I4" s="53"/>
      <c r="K4" s="1"/>
    </row>
    <row r="5" spans="1:11">
      <c r="A5" s="53"/>
      <c r="B5" s="93" t="s">
        <v>240</v>
      </c>
      <c r="C5" s="53" t="s">
        <v>328</v>
      </c>
      <c r="D5" s="53"/>
      <c r="E5" s="54"/>
      <c r="F5" s="53"/>
      <c r="G5" s="53"/>
      <c r="H5" s="53"/>
      <c r="I5" s="53"/>
      <c r="K5" s="1"/>
    </row>
    <row r="6" spans="1:11">
      <c r="A6" s="53"/>
      <c r="B6" s="89">
        <v>0</v>
      </c>
      <c r="C6" s="53" t="s">
        <v>242</v>
      </c>
      <c r="D6" s="53"/>
      <c r="E6" s="54"/>
      <c r="F6" s="53"/>
      <c r="G6" s="53"/>
      <c r="H6" s="53"/>
      <c r="I6" s="53"/>
    </row>
    <row r="7" spans="1:11">
      <c r="A7" s="53" t="s">
        <v>268</v>
      </c>
      <c r="B7" s="57">
        <v>1</v>
      </c>
      <c r="C7" s="53"/>
      <c r="D7" s="53"/>
      <c r="E7" s="53"/>
      <c r="F7" s="53"/>
      <c r="G7" s="53"/>
      <c r="H7" s="53"/>
      <c r="I7" s="53"/>
    </row>
    <row r="8" spans="1:11">
      <c r="A8" s="53" t="s">
        <v>210</v>
      </c>
      <c r="B8" s="52">
        <v>0</v>
      </c>
      <c r="C8" s="53"/>
      <c r="D8" s="53"/>
      <c r="E8" s="53"/>
      <c r="F8" s="53"/>
      <c r="G8" s="53"/>
      <c r="H8" s="53"/>
      <c r="I8" s="53"/>
    </row>
    <row r="9" spans="1:11">
      <c r="A9" s="53" t="s">
        <v>211</v>
      </c>
      <c r="B9" s="52">
        <v>0</v>
      </c>
      <c r="C9" s="53"/>
      <c r="D9" s="53"/>
      <c r="E9" s="53"/>
      <c r="F9" s="53"/>
      <c r="G9" s="53"/>
      <c r="H9" s="53"/>
      <c r="I9" s="53"/>
    </row>
    <row r="10" spans="1:11">
      <c r="A10" s="53" t="s">
        <v>269</v>
      </c>
      <c r="B10" s="52">
        <v>0</v>
      </c>
      <c r="C10" s="53"/>
      <c r="D10" s="53"/>
      <c r="E10" s="53"/>
      <c r="F10" s="53"/>
      <c r="G10" s="53"/>
      <c r="H10" s="53"/>
      <c r="I10" s="53"/>
    </row>
    <row r="11" spans="1:11" ht="15.75" thickBot="1">
      <c r="A11" s="50" t="s">
        <v>232</v>
      </c>
      <c r="B11" s="51">
        <f ca="1">SUM(I17:I44)</f>
        <v>0</v>
      </c>
      <c r="C11" s="50"/>
      <c r="D11" s="50"/>
      <c r="E11" s="50"/>
      <c r="F11" s="50"/>
      <c r="G11" s="50"/>
      <c r="H11" s="50"/>
      <c r="I11" s="50"/>
    </row>
    <row r="12" spans="1:11" ht="15.75" thickTop="1"/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13">
      <c r="A17" t="s">
        <v>289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IF(B4="Acrylic",CEILING(B50,20),0)</f>
        <v>0</v>
      </c>
      <c r="H17" s="1"/>
      <c r="I17" s="1">
        <f t="shared" ref="I17:I30" ca="1" si="0">IFERROR(E17*G17,"")</f>
        <v>0</v>
      </c>
    </row>
    <row r="18" spans="1:13">
      <c r="A18" t="s">
        <v>245</v>
      </c>
      <c r="B18" s="14" t="str">
        <f ca="1">IFERROR(VLOOKUP(A18,Inv!$A$3:'Inv'!$E$2002,2,FALSE),"")</f>
        <v>24055</v>
      </c>
      <c r="C18">
        <f ca="1">IFERROR(VLOOKUP(A18,Inv!$A$3:'Inv'!$E$2002,3,FALSE),"")</f>
        <v>4.1870000000000003</v>
      </c>
      <c r="E18">
        <f ca="1">IFERROR(VLOOKUP(A18,Inv!$A$3:'Inv'!$E$2002,4,FALSE),"")</f>
        <v>7.5369999999999999</v>
      </c>
      <c r="F18" s="14" t="str">
        <f ca="1">IFERROR(VLOOKUP(A18,Inv!$A$3:'Inv'!$E$2002,5,FALSE),"")</f>
        <v>SQFT</v>
      </c>
      <c r="G18" s="19">
        <f>CEILING(B46,20)</f>
        <v>0</v>
      </c>
      <c r="H18" s="1"/>
      <c r="I18" s="1">
        <f t="shared" ca="1" si="0"/>
        <v>0</v>
      </c>
    </row>
    <row r="19" spans="1:13">
      <c r="A19" t="s">
        <v>245</v>
      </c>
      <c r="B19" s="14" t="str">
        <f ca="1">IFERROR(VLOOKUP(A19,Inv!$A$3:'Inv'!$E$2002,2,FALSE),"")</f>
        <v>24055</v>
      </c>
      <c r="C19">
        <f ca="1">IFERROR(VLOOKUP(A19,Inv!$A$3:'Inv'!$E$2002,3,FALSE),"")</f>
        <v>4.1870000000000003</v>
      </c>
      <c r="E19">
        <f ca="1">IFERROR(VLOOKUP(A19,Inv!$A$3:'Inv'!$E$2002,4,FALSE),"")</f>
        <v>7.5369999999999999</v>
      </c>
      <c r="F19" s="14" t="str">
        <f ca="1">IFERROR(VLOOKUP(A19,Inv!$A$3:'Inv'!$E$2002,5,FALSE),"")</f>
        <v>SQFT</v>
      </c>
      <c r="G19" s="19">
        <f>CEILING(B51,20)</f>
        <v>0</v>
      </c>
      <c r="H19" s="1"/>
      <c r="I19" s="1">
        <f t="shared" ca="1" si="0"/>
        <v>0</v>
      </c>
    </row>
    <row r="20" spans="1:13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E20">
        <f ca="1">IFERROR(VLOOKUP(A20,Inv!$A$3:'Inv'!$E$2002,4,FALSE),"")</f>
        <v>7.5369999999999999</v>
      </c>
      <c r="F20" s="14" t="str">
        <f ca="1">IFERROR(VLOOKUP(A20,Inv!$A$3:'Inv'!$E$2002,5,FALSE),"")</f>
        <v>SQFT</v>
      </c>
      <c r="G20" s="19">
        <f>CEILING(B53,20)</f>
        <v>0</v>
      </c>
      <c r="H20" s="1"/>
      <c r="I20" s="1">
        <f t="shared" ca="1" si="0"/>
        <v>0</v>
      </c>
    </row>
    <row r="21" spans="1:13">
      <c r="A21" t="s">
        <v>199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E21">
        <f ca="1">IFERROR(VLOOKUP(A21,Inv!$A$3:'Inv'!$E$2002,4,FALSE),"")</f>
        <v>6.2</v>
      </c>
      <c r="F21" s="14" t="str">
        <f ca="1">IFERROR(VLOOKUP(A21,Inv!$A$3:'Inv'!$E$2002,5,FALSE),"")</f>
        <v>FT</v>
      </c>
      <c r="G21" s="19">
        <f>CEILING(B48,10)</f>
        <v>0</v>
      </c>
      <c r="H21" s="1"/>
      <c r="I21" s="1">
        <f t="shared" ca="1" si="0"/>
        <v>0</v>
      </c>
    </row>
    <row r="22" spans="1:13">
      <c r="A22" t="s">
        <v>200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IF(B46&lt;&gt;0,MAX(13,B46),0)</f>
        <v>0</v>
      </c>
      <c r="H22" s="1"/>
      <c r="I22" s="1">
        <f t="shared" ca="1" si="0"/>
        <v>0</v>
      </c>
    </row>
    <row r="23" spans="1:13">
      <c r="A23" t="s">
        <v>198</v>
      </c>
      <c r="B23" s="14" t="str">
        <f ca="1">IFERROR(VLOOKUP(A23,Inv!$A$3:'Inv'!$E$2002,2,FALSE),"")</f>
        <v>EST PAINT - CUSTOM</v>
      </c>
      <c r="C23">
        <f ca="1">IFERROR(VLOOKUP(A23,Inv!$A$3:'Inv'!$E$2002,3,FALSE),"")</f>
        <v>2.8559999999999999E-2</v>
      </c>
      <c r="E23">
        <f ca="1">IFERROR(VLOOKUP(A23,Inv!$A$3:'Inv'!$E$2002,4,FALSE),"")</f>
        <v>5.0999999999999997E-2</v>
      </c>
      <c r="F23" s="14" t="str">
        <f ca="1">IFERROR(VLOOKUP(A23,Inv!$A$3:'Inv'!$E$2002,5,FALSE),"")</f>
        <v>GM</v>
      </c>
      <c r="G23" s="19">
        <f>IF(B46&lt;&gt;0,MAX(1471,(B52*E46)+H52),0)</f>
        <v>0</v>
      </c>
      <c r="H23" s="1"/>
      <c r="I23" s="1">
        <f t="shared" ca="1" si="0"/>
        <v>0</v>
      </c>
    </row>
    <row r="24" spans="1:13">
      <c r="A24" t="s">
        <v>331</v>
      </c>
      <c r="B24" s="14" t="str">
        <f ca="1">IFERROR(VLOOKUP(A24,Inv!$A$3:'Inv'!$E$2002,2,FALSE),"")</f>
        <v>44750</v>
      </c>
      <c r="C24">
        <f ca="1">IFERROR(VLOOKUP(A24,Inv!$A$3:'Inv'!$E$2002,3,FALSE),"")</f>
        <v>1.829</v>
      </c>
      <c r="E24">
        <f ca="1">IFERROR(VLOOKUP(A24,Inv!$A$3:'Inv'!$E$2002,4,FALSE),"")</f>
        <v>3.2930000000000001</v>
      </c>
      <c r="F24" s="14" t="str">
        <f ca="1">IFERROR(VLOOKUP(A24,Inv!$A$3:'Inv'!$E$2002,5,FALSE),"")</f>
        <v>MODULE</v>
      </c>
      <c r="G24" s="19">
        <f>CEILING(B46*H47,1)</f>
        <v>0</v>
      </c>
      <c r="H24" s="1"/>
      <c r="I24" s="1">
        <f t="shared" ca="1" si="0"/>
        <v>0</v>
      </c>
    </row>
    <row r="25" spans="1:13">
      <c r="A25" t="s">
        <v>332</v>
      </c>
      <c r="B25" s="14" t="str">
        <f ca="1">IFERROR(VLOOKUP(A25,Inv!$A$3:'Inv'!$E$2002,2,FALSE),"")</f>
        <v>44350</v>
      </c>
      <c r="C25">
        <f ca="1">IFERROR(VLOOKUP(A25,Inv!$A$3:'Inv'!$E$2002,3,FALSE),"")</f>
        <v>36.082999999999998</v>
      </c>
      <c r="E25">
        <f ca="1">IFERROR(VLOOKUP(A25,Inv!$A$3:'Inv'!$E$2002,4,FALSE),"")</f>
        <v>64.956000000000003</v>
      </c>
      <c r="F25" s="14" t="str">
        <f ca="1">IFERROR(VLOOKUP(A25,Inv!$A$3:'Inv'!$E$2002,5,FALSE),"")</f>
        <v>EA</v>
      </c>
      <c r="G25" s="19">
        <f>E54*B7</f>
        <v>0</v>
      </c>
      <c r="H25" s="1"/>
      <c r="I25" s="1">
        <f t="shared" ca="1" si="0"/>
        <v>0</v>
      </c>
    </row>
    <row r="26" spans="1:13">
      <c r="A26" t="s">
        <v>333</v>
      </c>
      <c r="B26" s="14" t="str">
        <f ca="1">IFERROR(VLOOKUP(A26,Inv!$A$3:'Inv'!$E$2002,2,FALSE),"")</f>
        <v>EST ELECTRICAL</v>
      </c>
      <c r="C26">
        <f ca="1">IFERROR(VLOOKUP(A26,Inv!$A$3:'Inv'!$E$2002,3,FALSE),"")</f>
        <v>0</v>
      </c>
      <c r="E26">
        <f ca="1">IFERROR(VLOOKUP(A26,Inv!$A$3:'Inv'!$E$2002,4,FALSE),"")</f>
        <v>1</v>
      </c>
      <c r="F26" s="14" t="str">
        <f ca="1">IFERROR(VLOOKUP(A26,Inv!$A$3:'Inv'!$E$2002,5,FALSE),"")</f>
        <v>SQFT</v>
      </c>
      <c r="G26" s="19">
        <f>CEILING(B46,1)</f>
        <v>0</v>
      </c>
      <c r="H26" s="1"/>
      <c r="I26" s="1">
        <f t="shared" ca="1" si="0"/>
        <v>0</v>
      </c>
    </row>
    <row r="27" spans="1:13">
      <c r="A27" t="s">
        <v>290</v>
      </c>
      <c r="B27" s="14" t="str">
        <f ca="1">IFERROR(VLOOKUP(A27,Inv!$A$3:'Inv'!$E$2002,2,FALSE),"")</f>
        <v>55040</v>
      </c>
      <c r="C27">
        <f ca="1">IFERROR(VLOOKUP(A27,Inv!$A$3:'Inv'!$E$2002,3,FALSE),"")</f>
        <v>3.1749999999999998</v>
      </c>
      <c r="E27">
        <f ca="1">IFERROR(VLOOKUP(A27,Inv!$A$3:'Inv'!$E$2002,4,FALSE),"")</f>
        <v>5.7160000000000002</v>
      </c>
      <c r="F27" s="14" t="str">
        <f ca="1">IFERROR(VLOOKUP(A27,Inv!$A$3:'Inv'!$E$2002,5,FALSE),"")</f>
        <v>SQFT</v>
      </c>
      <c r="G27" s="19">
        <f>IF(B4="Polycarbonate",CEILING(B50,20),0)</f>
        <v>0</v>
      </c>
      <c r="H27" s="1"/>
      <c r="I27" s="1">
        <f t="shared" ca="1" si="0"/>
        <v>0</v>
      </c>
      <c r="M27" s="1"/>
    </row>
    <row r="28" spans="1:13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H28" s="1"/>
      <c r="I28" s="1" t="str">
        <f t="shared" ca="1" si="0"/>
        <v/>
      </c>
      <c r="M28" s="1"/>
    </row>
    <row r="29" spans="1:13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H29" s="1"/>
      <c r="I29" s="1" t="str">
        <f t="shared" ca="1" si="0"/>
        <v/>
      </c>
      <c r="M29" s="1"/>
    </row>
    <row r="30" spans="1:13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H30" s="1"/>
      <c r="I30" s="1" t="str">
        <f t="shared" ca="1" si="0"/>
        <v/>
      </c>
      <c r="M30" s="1"/>
    </row>
    <row r="31" spans="1:13">
      <c r="A31" s="12" t="s">
        <v>236</v>
      </c>
      <c r="B31" s="12"/>
      <c r="C31" s="12"/>
      <c r="D31" s="13"/>
      <c r="E31" s="12"/>
      <c r="F31" s="12"/>
      <c r="G31" s="12"/>
      <c r="H31" s="13"/>
      <c r="I31" s="10"/>
      <c r="M31" s="1"/>
    </row>
    <row r="32" spans="1:13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  <c r="M32" s="1"/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VLOOKUP(E33,A58:B61,2,TRUE)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2110</v>
      </c>
      <c r="B34" t="str">
        <f ca="1">IFERROR(VLOOKUP(A34,WC!$A$6:'WC'!$C$30,2,FALSE),"")</f>
        <v>Paint Prep Labor</v>
      </c>
      <c r="E34" s="19">
        <f>B52</f>
        <v>0</v>
      </c>
      <c r="F34" s="19">
        <f>E50</f>
        <v>19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2112</v>
      </c>
      <c r="B35" t="str">
        <f ca="1">IFERROR(VLOOKUP(A35,WC!$A$6:'WC'!$C$30,2,FALSE),"")</f>
        <v>Paint Cabinet &amp; Letters Labor</v>
      </c>
      <c r="E35" s="19">
        <f>B52</f>
        <v>0</v>
      </c>
      <c r="F35" s="19">
        <f>E51</f>
        <v>23.75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2212</v>
      </c>
      <c r="B36" t="str">
        <f ca="1">IFERROR(VLOOKUP(A36,WC!$A$6:'WC'!$C$30,2,FALSE),"")</f>
        <v>LED Wiring Labor</v>
      </c>
      <c r="E36" s="19">
        <f>B46</f>
        <v>0</v>
      </c>
      <c r="F36" s="19">
        <f>E52</f>
        <v>14.25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2215</v>
      </c>
      <c r="B37" t="str">
        <f ca="1">IFERROR(VLOOKUP(A37,WC!$A$6:'WC'!$C$30,2,FALSE),"")</f>
        <v>Assembly Labor</v>
      </c>
      <c r="E37" s="19">
        <f>B50</f>
        <v>0</v>
      </c>
      <c r="F37" s="19">
        <f>H49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>
        <v>2312</v>
      </c>
      <c r="B38" t="str">
        <f ca="1">IFERROR(VLOOKUP(A38,WC!$A$6:'WC'!$C$30,2,FALSE),"")</f>
        <v>Plastic Face Labor</v>
      </c>
      <c r="E38" s="19">
        <f>B50</f>
        <v>0</v>
      </c>
      <c r="F38" s="19">
        <f>E49</f>
        <v>72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>
      <c r="A39" s="78">
        <v>2110</v>
      </c>
      <c r="B39" t="str">
        <f ca="1">IFERROR(VLOOKUP(A39,WC!$A$6:'WC'!$C$30,2,FALSE),"")</f>
        <v>Paint Prep Labor</v>
      </c>
      <c r="D39" t="s">
        <v>340</v>
      </c>
      <c r="G39" s="1">
        <f>IF(B52&lt;&gt; 0,B6,0)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>
      <c r="A40" s="78">
        <v>2215</v>
      </c>
      <c r="B40" t="str">
        <f ca="1">IFERROR(VLOOKUP(A40,WC!$A$6:'WC'!$C$30,2,FALSE),"")</f>
        <v>Assembly Labor</v>
      </c>
      <c r="D40" t="s">
        <v>365</v>
      </c>
      <c r="F40" s="1"/>
      <c r="G40" s="1">
        <f>IF(B5="Radius/Angle",G33*I58,0)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91" t="s">
        <v>225</v>
      </c>
      <c r="C45" s="25"/>
      <c r="D45" s="25"/>
      <c r="E45" s="25"/>
      <c r="F45" s="25"/>
      <c r="G45" s="25"/>
      <c r="H45" s="25"/>
      <c r="I45" s="74"/>
    </row>
    <row r="46" spans="1:9">
      <c r="A46" s="6" t="s">
        <v>237</v>
      </c>
      <c r="B46" s="6">
        <f>(B8*B9/144)*B7</f>
        <v>0</v>
      </c>
      <c r="C46" s="6"/>
      <c r="D46" s="6" t="s">
        <v>53</v>
      </c>
      <c r="E46" s="91">
        <f>RateData!B4</f>
        <v>100</v>
      </c>
      <c r="F46" s="6"/>
      <c r="G46" s="6"/>
      <c r="H46" s="6"/>
      <c r="I46" s="6"/>
    </row>
    <row r="47" spans="1:9">
      <c r="A47" s="6" t="s">
        <v>318</v>
      </c>
      <c r="B47" s="6">
        <f>(((B8+B9)*2)/12)*B7</f>
        <v>0</v>
      </c>
      <c r="C47" s="6"/>
      <c r="D47" s="6" t="s">
        <v>75</v>
      </c>
      <c r="E47" s="91">
        <f>RateData!B21</f>
        <v>1.5</v>
      </c>
      <c r="F47" s="6"/>
      <c r="G47" s="6" t="s">
        <v>73</v>
      </c>
      <c r="H47" s="91">
        <f>RateData!B19</f>
        <v>1.3</v>
      </c>
      <c r="I47" s="6"/>
    </row>
    <row r="48" spans="1:9">
      <c r="A48" s="6" t="s">
        <v>342</v>
      </c>
      <c r="B48" s="6">
        <f>B47*2</f>
        <v>0</v>
      </c>
      <c r="C48" s="6"/>
      <c r="D48" s="6"/>
      <c r="E48" s="6"/>
      <c r="F48" s="6"/>
      <c r="G48" s="6" t="s">
        <v>74</v>
      </c>
      <c r="H48" s="91">
        <f>RateData!B20</f>
        <v>108</v>
      </c>
      <c r="I48" s="6"/>
    </row>
    <row r="49" spans="1:9">
      <c r="A49" s="6" t="s">
        <v>343</v>
      </c>
      <c r="B49" s="6">
        <f>B47*3</f>
        <v>0</v>
      </c>
      <c r="C49" s="6"/>
      <c r="D49" s="6" t="s">
        <v>77</v>
      </c>
      <c r="E49" s="91">
        <f>RateData!B23</f>
        <v>72</v>
      </c>
      <c r="F49" s="7"/>
      <c r="G49" s="6" t="s">
        <v>89</v>
      </c>
      <c r="H49" s="96">
        <f>RateData!B35</f>
        <v>40</v>
      </c>
      <c r="I49" s="6"/>
    </row>
    <row r="50" spans="1:9">
      <c r="A50" s="6" t="s">
        <v>279</v>
      </c>
      <c r="B50" s="6">
        <f>B46</f>
        <v>0</v>
      </c>
      <c r="C50" s="6"/>
      <c r="D50" s="6" t="s">
        <v>58</v>
      </c>
      <c r="E50" s="91">
        <f>RateData!B6</f>
        <v>19</v>
      </c>
      <c r="F50" s="7"/>
      <c r="G50" s="6"/>
      <c r="H50" s="6"/>
      <c r="I50" s="6"/>
    </row>
    <row r="51" spans="1:9">
      <c r="A51" s="6" t="s">
        <v>319</v>
      </c>
      <c r="B51" s="6">
        <f>B47*(B10/12)</f>
        <v>0</v>
      </c>
      <c r="C51" s="6"/>
      <c r="D51" s="6" t="s">
        <v>60</v>
      </c>
      <c r="E51" s="91">
        <f>RateData!B7</f>
        <v>23.75</v>
      </c>
      <c r="F51" s="7"/>
      <c r="G51" s="6" t="s">
        <v>54</v>
      </c>
      <c r="H51" s="91">
        <f>RateData!B5</f>
        <v>0.1</v>
      </c>
      <c r="I51" s="6"/>
    </row>
    <row r="52" spans="1:9">
      <c r="A52" s="6" t="s">
        <v>253</v>
      </c>
      <c r="B52" s="6">
        <f>B51+B53</f>
        <v>0</v>
      </c>
      <c r="C52" s="6"/>
      <c r="D52" s="6" t="s">
        <v>72</v>
      </c>
      <c r="E52" s="91">
        <f>RateData!B18</f>
        <v>14.25</v>
      </c>
      <c r="F52" s="7"/>
      <c r="G52" s="6" t="s">
        <v>250</v>
      </c>
      <c r="H52" s="6">
        <f>B52*H51*B6*E46</f>
        <v>0</v>
      </c>
      <c r="I52" s="6"/>
    </row>
    <row r="53" spans="1:9">
      <c r="A53" s="6" t="s">
        <v>366</v>
      </c>
      <c r="B53" s="6">
        <f>B47</f>
        <v>0</v>
      </c>
      <c r="C53" s="6"/>
      <c r="D53" s="80" t="s">
        <v>345</v>
      </c>
      <c r="E53" s="80">
        <f>(((B8*B9)/144))*H47</f>
        <v>0</v>
      </c>
      <c r="F53" s="47" t="s">
        <v>43</v>
      </c>
      <c r="G53" s="6"/>
      <c r="H53" s="7"/>
      <c r="I53" s="6"/>
    </row>
    <row r="54" spans="1:9">
      <c r="A54" s="6"/>
      <c r="B54" s="6"/>
      <c r="C54" s="6"/>
      <c r="D54" s="80" t="s">
        <v>346</v>
      </c>
      <c r="E54" s="80">
        <f>ROUNDUP(E53/H48,0)</f>
        <v>0</v>
      </c>
      <c r="F54" s="47" t="s">
        <v>43</v>
      </c>
      <c r="G54" s="6"/>
      <c r="H54" s="7"/>
      <c r="I54" s="6"/>
    </row>
    <row r="55" spans="1:9">
      <c r="A55" s="6"/>
      <c r="B55" s="6"/>
      <c r="C55" s="6"/>
      <c r="D55" s="80" t="s">
        <v>76</v>
      </c>
      <c r="E55" s="98">
        <f>RateData!B22</f>
        <v>50</v>
      </c>
      <c r="F55" s="47"/>
      <c r="G55" s="6"/>
      <c r="H55" s="7"/>
      <c r="I55" s="6"/>
    </row>
    <row r="56" spans="1:9">
      <c r="A56" s="6"/>
      <c r="B56" s="6"/>
      <c r="C56" s="6"/>
      <c r="D56" s="6"/>
      <c r="E56" s="6"/>
      <c r="F56" s="6" t="s">
        <v>359</v>
      </c>
      <c r="G56" s="64">
        <v>0</v>
      </c>
      <c r="H56" s="7"/>
      <c r="I56" s="7"/>
    </row>
    <row r="57" spans="1:9">
      <c r="A57" s="6" t="s">
        <v>347</v>
      </c>
      <c r="B57" s="6"/>
      <c r="C57" s="6"/>
      <c r="D57" s="6"/>
      <c r="E57" s="6"/>
      <c r="F57" s="7"/>
      <c r="G57" s="64">
        <v>1</v>
      </c>
      <c r="H57" s="7" t="s">
        <v>240</v>
      </c>
      <c r="I57" s="99">
        <v>0</v>
      </c>
    </row>
    <row r="58" spans="1:9">
      <c r="A58" s="91">
        <f>RateData!B61</f>
        <v>0</v>
      </c>
      <c r="B58" s="91">
        <f>RateData!D61</f>
        <v>0.95</v>
      </c>
      <c r="C58" s="6"/>
      <c r="D58" s="6"/>
      <c r="E58" s="6"/>
      <c r="F58" s="7"/>
      <c r="G58" s="64">
        <v>2</v>
      </c>
      <c r="H58" s="7" t="s">
        <v>254</v>
      </c>
      <c r="I58" s="92">
        <f>RateData!B16</f>
        <v>0.25</v>
      </c>
    </row>
    <row r="59" spans="1:9">
      <c r="A59" s="91">
        <f>RateData!B62</f>
        <v>4</v>
      </c>
      <c r="B59" s="91">
        <f>RateData!D62</f>
        <v>1.9</v>
      </c>
      <c r="C59" s="6"/>
      <c r="D59" s="6"/>
      <c r="E59" s="6"/>
      <c r="F59" s="7"/>
      <c r="G59" s="64">
        <v>3</v>
      </c>
      <c r="H59" s="7"/>
      <c r="I59" s="6"/>
    </row>
    <row r="60" spans="1:9">
      <c r="A60" s="91">
        <f>RateData!B63</f>
        <v>8</v>
      </c>
      <c r="B60" s="91">
        <f>RateData!D63</f>
        <v>2.85</v>
      </c>
      <c r="C60" s="6"/>
      <c r="D60" s="6" t="s">
        <v>287</v>
      </c>
      <c r="E60" s="6" t="s">
        <v>240</v>
      </c>
      <c r="F60" s="7"/>
      <c r="G60" s="64">
        <v>4</v>
      </c>
      <c r="H60" s="7"/>
      <c r="I60" s="6"/>
    </row>
    <row r="61" spans="1:9">
      <c r="A61" s="91">
        <f>RateData!B64</f>
        <v>18</v>
      </c>
      <c r="B61" s="91">
        <f>RateData!D64</f>
        <v>3.8</v>
      </c>
      <c r="C61" s="6"/>
      <c r="D61" s="6" t="s">
        <v>367</v>
      </c>
      <c r="E61" s="6" t="s">
        <v>254</v>
      </c>
      <c r="F61" s="7"/>
      <c r="G61" s="64">
        <v>5</v>
      </c>
      <c r="H61" s="7"/>
      <c r="I61" s="6"/>
    </row>
  </sheetData>
  <dataValidations count="4">
    <dataValidation allowBlank="1" showInputMessage="1" showErrorMessage="1" sqref="B17:B30" xr:uid="{39986A02-2EA5-458F-B2CE-5A0FC3928FC0}"/>
    <dataValidation type="list" allowBlank="1" showInputMessage="1" showErrorMessage="1" sqref="B5" xr:uid="{B942BD09-FBA7-4584-AC25-DC20C134679D}">
      <formula1>$E$60:$E$61</formula1>
    </dataValidation>
    <dataValidation type="list" allowBlank="1" showInputMessage="1" showErrorMessage="1" sqref="B6" xr:uid="{4885A081-0C95-4A6F-A4FA-6CC78E3898F2}">
      <formula1>$G$56:$G$61</formula1>
    </dataValidation>
    <dataValidation type="list" allowBlank="1" showInputMessage="1" showErrorMessage="1" sqref="B4" xr:uid="{1A712C34-5243-4B29-8A5C-BAF9333B6276}">
      <formula1>$D$60:$D$61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8B9357C-6754-4522-B2A9-1DFA3A6CA9FD}">
          <x14:formula1>
            <xm:f>Inv!$A$2:$A$2002</xm:f>
          </x14:formula1>
          <xm:sqref>A17:A30</xm:sqref>
        </x14:dataValidation>
        <x14:dataValidation type="list" allowBlank="1" showInputMessage="1" showErrorMessage="1" xr:uid="{CB0FC7F1-689E-47F7-B6A5-48A1F28D95A5}">
          <x14:formula1>
            <xm:f>WC!$A$6:$A$55</xm:f>
          </x14:formula1>
          <xm:sqref>A39:A44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F987-7EB2-4BEF-BF28-78EC93DC9C7E}">
  <dimension ref="A1:M61"/>
  <sheetViews>
    <sheetView workbookViewId="0">
      <selection activeCell="B2" sqref="B2"/>
    </sheetView>
  </sheetViews>
  <sheetFormatPr defaultRowHeight="15"/>
  <cols>
    <col min="1" max="1" width="45.42578125" customWidth="1"/>
    <col min="2" max="2" width="20.85546875" customWidth="1"/>
    <col min="4" max="4" width="22.7109375" customWidth="1"/>
    <col min="5" max="5" width="14" customWidth="1"/>
    <col min="6" max="6" width="17.5703125" customWidth="1"/>
    <col min="7" max="7" width="18.85546875" customWidth="1"/>
    <col min="8" max="8" width="16.42578125" customWidth="1"/>
  </cols>
  <sheetData>
    <row r="1" spans="1:11">
      <c r="A1" s="21" t="s">
        <v>363</v>
      </c>
      <c r="B1" s="22"/>
      <c r="C1" s="22"/>
      <c r="D1" s="22"/>
      <c r="E1" s="22"/>
      <c r="F1" s="22"/>
      <c r="G1" s="22"/>
      <c r="H1" s="22"/>
      <c r="I1" s="22"/>
    </row>
    <row r="2" spans="1:11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93" t="s">
        <v>287</v>
      </c>
      <c r="C4" s="53" t="s">
        <v>364</v>
      </c>
      <c r="D4" s="53"/>
      <c r="E4" s="53"/>
      <c r="F4" s="53"/>
      <c r="G4" s="53"/>
      <c r="H4" s="53"/>
      <c r="I4" s="53"/>
      <c r="K4" s="1"/>
    </row>
    <row r="5" spans="1:11">
      <c r="A5" s="53"/>
      <c r="B5" s="93" t="s">
        <v>240</v>
      </c>
      <c r="C5" s="53" t="s">
        <v>328</v>
      </c>
      <c r="D5" s="53"/>
      <c r="E5" s="54"/>
      <c r="F5" s="53"/>
      <c r="G5" s="53"/>
      <c r="H5" s="53"/>
      <c r="I5" s="53"/>
      <c r="K5" s="1"/>
    </row>
    <row r="6" spans="1:11">
      <c r="A6" s="53"/>
      <c r="B6" s="89">
        <v>0</v>
      </c>
      <c r="C6" s="53" t="s">
        <v>242</v>
      </c>
      <c r="D6" s="53"/>
      <c r="E6" s="54"/>
      <c r="F6" s="53"/>
      <c r="G6" s="53"/>
      <c r="H6" s="53"/>
      <c r="I6" s="53"/>
    </row>
    <row r="7" spans="1:11">
      <c r="A7" s="53" t="s">
        <v>268</v>
      </c>
      <c r="B7" s="57">
        <v>1</v>
      </c>
      <c r="C7" s="53"/>
      <c r="D7" s="53"/>
      <c r="E7" s="53"/>
      <c r="F7" s="53"/>
      <c r="G7" s="53"/>
      <c r="H7" s="53"/>
      <c r="I7" s="53"/>
    </row>
    <row r="8" spans="1:11">
      <c r="A8" s="53" t="s">
        <v>210</v>
      </c>
      <c r="B8" s="52">
        <v>0</v>
      </c>
      <c r="C8" s="53"/>
      <c r="D8" s="53"/>
      <c r="E8" s="53"/>
      <c r="F8" s="53"/>
      <c r="G8" s="53"/>
      <c r="H8" s="53"/>
      <c r="I8" s="53"/>
    </row>
    <row r="9" spans="1:11">
      <c r="A9" s="53" t="s">
        <v>211</v>
      </c>
      <c r="B9" s="52">
        <v>0</v>
      </c>
      <c r="C9" s="53"/>
      <c r="D9" s="53"/>
      <c r="E9" s="53"/>
      <c r="F9" s="53"/>
      <c r="G9" s="53"/>
      <c r="H9" s="53"/>
      <c r="I9" s="53"/>
    </row>
    <row r="10" spans="1:11">
      <c r="A10" s="53" t="s">
        <v>269</v>
      </c>
      <c r="B10" s="52">
        <v>0</v>
      </c>
      <c r="C10" s="53"/>
      <c r="D10" s="53"/>
      <c r="E10" s="53"/>
      <c r="F10" s="53"/>
      <c r="G10" s="53"/>
      <c r="H10" s="53"/>
      <c r="I10" s="53"/>
    </row>
    <row r="11" spans="1:11" ht="15.75" thickBot="1">
      <c r="A11" s="50" t="s">
        <v>232</v>
      </c>
      <c r="B11" s="51">
        <f ca="1">SUM(I17:I44)</f>
        <v>0</v>
      </c>
      <c r="C11" s="50"/>
      <c r="D11" s="50"/>
      <c r="E11" s="50"/>
      <c r="F11" s="50"/>
      <c r="G11" s="50"/>
      <c r="H11" s="50"/>
      <c r="I11" s="50"/>
    </row>
    <row r="12" spans="1:11" ht="15.75" thickTop="1"/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13">
      <c r="A17" t="s">
        <v>289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IF(B4="Acrylic",CEILING(B50,20),0)</f>
        <v>0</v>
      </c>
      <c r="H17" s="1"/>
      <c r="I17" s="1">
        <f t="shared" ref="I17:I30" ca="1" si="0">IFERROR(E17*G17,"")</f>
        <v>0</v>
      </c>
    </row>
    <row r="18" spans="1:13">
      <c r="A18" t="s">
        <v>245</v>
      </c>
      <c r="B18" s="14" t="str">
        <f ca="1">IFERROR(VLOOKUP(A18,Inv!$A$3:'Inv'!$E$2002,2,FALSE),"")</f>
        <v>24055</v>
      </c>
      <c r="C18">
        <f ca="1">IFERROR(VLOOKUP(A18,Inv!$A$3:'Inv'!$E$2002,3,FALSE),"")</f>
        <v>4.1870000000000003</v>
      </c>
      <c r="E18">
        <f ca="1">IFERROR(VLOOKUP(A18,Inv!$A$3:'Inv'!$E$2002,4,FALSE),"")</f>
        <v>7.5369999999999999</v>
      </c>
      <c r="F18" s="14" t="str">
        <f ca="1">IFERROR(VLOOKUP(A18,Inv!$A$3:'Inv'!$E$2002,5,FALSE),"")</f>
        <v>SQFT</v>
      </c>
      <c r="G18" s="19">
        <f>CEILING(B46,20)</f>
        <v>0</v>
      </c>
      <c r="H18" s="1"/>
      <c r="I18" s="1">
        <f t="shared" ca="1" si="0"/>
        <v>0</v>
      </c>
    </row>
    <row r="19" spans="1:13">
      <c r="A19" t="s">
        <v>245</v>
      </c>
      <c r="B19" s="14" t="str">
        <f ca="1">IFERROR(VLOOKUP(A19,Inv!$A$3:'Inv'!$E$2002,2,FALSE),"")</f>
        <v>24055</v>
      </c>
      <c r="C19">
        <f ca="1">IFERROR(VLOOKUP(A19,Inv!$A$3:'Inv'!$E$2002,3,FALSE),"")</f>
        <v>4.1870000000000003</v>
      </c>
      <c r="E19">
        <f ca="1">IFERROR(VLOOKUP(A19,Inv!$A$3:'Inv'!$E$2002,4,FALSE),"")</f>
        <v>7.5369999999999999</v>
      </c>
      <c r="F19" s="14" t="str">
        <f ca="1">IFERROR(VLOOKUP(A19,Inv!$A$3:'Inv'!$E$2002,5,FALSE),"")</f>
        <v>SQFT</v>
      </c>
      <c r="G19" s="19">
        <f>CEILING(B51,20)</f>
        <v>0</v>
      </c>
      <c r="H19" s="1"/>
      <c r="I19" s="1">
        <f t="shared" ca="1" si="0"/>
        <v>0</v>
      </c>
    </row>
    <row r="20" spans="1:13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E20">
        <f ca="1">IFERROR(VLOOKUP(A20,Inv!$A$3:'Inv'!$E$2002,4,FALSE),"")</f>
        <v>7.5369999999999999</v>
      </c>
      <c r="F20" s="14" t="str">
        <f ca="1">IFERROR(VLOOKUP(A20,Inv!$A$3:'Inv'!$E$2002,5,FALSE),"")</f>
        <v>SQFT</v>
      </c>
      <c r="G20" s="19">
        <f>CEILING(B53,20)</f>
        <v>0</v>
      </c>
      <c r="H20" s="1"/>
      <c r="I20" s="1">
        <f t="shared" ca="1" si="0"/>
        <v>0</v>
      </c>
    </row>
    <row r="21" spans="1:13">
      <c r="A21" t="s">
        <v>199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E21">
        <f ca="1">IFERROR(VLOOKUP(A21,Inv!$A$3:'Inv'!$E$2002,4,FALSE),"")</f>
        <v>6.2</v>
      </c>
      <c r="F21" s="14" t="str">
        <f ca="1">IFERROR(VLOOKUP(A21,Inv!$A$3:'Inv'!$E$2002,5,FALSE),"")</f>
        <v>FT</v>
      </c>
      <c r="G21" s="19">
        <f>CEILING(B48,10)</f>
        <v>0</v>
      </c>
      <c r="H21" s="1"/>
      <c r="I21" s="1">
        <f t="shared" ca="1" si="0"/>
        <v>0</v>
      </c>
    </row>
    <row r="22" spans="1:13">
      <c r="A22" t="s">
        <v>200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IF(B46&lt;&gt;0,MAX(13,B46),0)</f>
        <v>0</v>
      </c>
      <c r="H22" s="1"/>
      <c r="I22" s="1">
        <f t="shared" ca="1" si="0"/>
        <v>0</v>
      </c>
    </row>
    <row r="23" spans="1:13">
      <c r="A23" t="s">
        <v>198</v>
      </c>
      <c r="B23" s="14" t="str">
        <f ca="1">IFERROR(VLOOKUP(A23,Inv!$A$3:'Inv'!$E$2002,2,FALSE),"")</f>
        <v>EST PAINT - CUSTOM</v>
      </c>
      <c r="C23">
        <f ca="1">IFERROR(VLOOKUP(A23,Inv!$A$3:'Inv'!$E$2002,3,FALSE),"")</f>
        <v>2.8559999999999999E-2</v>
      </c>
      <c r="E23">
        <f ca="1">IFERROR(VLOOKUP(A23,Inv!$A$3:'Inv'!$E$2002,4,FALSE),"")</f>
        <v>5.0999999999999997E-2</v>
      </c>
      <c r="F23" s="14" t="str">
        <f ca="1">IFERROR(VLOOKUP(A23,Inv!$A$3:'Inv'!$E$2002,5,FALSE),"")</f>
        <v>GM</v>
      </c>
      <c r="G23" s="19">
        <f>IF(B46&lt;&gt;0,MAX(1471,(B52*E46)+H52),0)</f>
        <v>0</v>
      </c>
      <c r="H23" s="1"/>
      <c r="I23" s="1">
        <f t="shared" ca="1" si="0"/>
        <v>0</v>
      </c>
    </row>
    <row r="24" spans="1:13">
      <c r="A24" t="s">
        <v>331</v>
      </c>
      <c r="B24" s="14" t="str">
        <f ca="1">IFERROR(VLOOKUP(A24,Inv!$A$3:'Inv'!$E$2002,2,FALSE),"")</f>
        <v>44750</v>
      </c>
      <c r="C24">
        <f ca="1">IFERROR(VLOOKUP(A24,Inv!$A$3:'Inv'!$E$2002,3,FALSE),"")</f>
        <v>1.829</v>
      </c>
      <c r="E24">
        <f ca="1">IFERROR(VLOOKUP(A24,Inv!$A$3:'Inv'!$E$2002,4,FALSE),"")</f>
        <v>3.2930000000000001</v>
      </c>
      <c r="F24" s="14" t="str">
        <f ca="1">IFERROR(VLOOKUP(A24,Inv!$A$3:'Inv'!$E$2002,5,FALSE),"")</f>
        <v>MODULE</v>
      </c>
      <c r="G24" s="19">
        <f>CEILING(B46*H47,1)</f>
        <v>0</v>
      </c>
      <c r="H24" s="1"/>
      <c r="I24" s="1">
        <f t="shared" ca="1" si="0"/>
        <v>0</v>
      </c>
    </row>
    <row r="25" spans="1:13">
      <c r="A25" t="s">
        <v>332</v>
      </c>
      <c r="B25" s="14" t="str">
        <f ca="1">IFERROR(VLOOKUP(A25,Inv!$A$3:'Inv'!$E$2002,2,FALSE),"")</f>
        <v>44350</v>
      </c>
      <c r="C25">
        <f ca="1">IFERROR(VLOOKUP(A25,Inv!$A$3:'Inv'!$E$2002,3,FALSE),"")</f>
        <v>36.082999999999998</v>
      </c>
      <c r="E25">
        <f ca="1">IFERROR(VLOOKUP(A25,Inv!$A$3:'Inv'!$E$2002,4,FALSE),"")</f>
        <v>64.956000000000003</v>
      </c>
      <c r="F25" s="14" t="str">
        <f ca="1">IFERROR(VLOOKUP(A25,Inv!$A$3:'Inv'!$E$2002,5,FALSE),"")</f>
        <v>EA</v>
      </c>
      <c r="G25" s="19">
        <f>E54*B7</f>
        <v>0</v>
      </c>
      <c r="H25" s="1"/>
      <c r="I25" s="1">
        <f t="shared" ca="1" si="0"/>
        <v>0</v>
      </c>
    </row>
    <row r="26" spans="1:13">
      <c r="A26" t="s">
        <v>333</v>
      </c>
      <c r="B26" s="14" t="str">
        <f ca="1">IFERROR(VLOOKUP(A26,Inv!$A$3:'Inv'!$E$2002,2,FALSE),"")</f>
        <v>EST ELECTRICAL</v>
      </c>
      <c r="C26">
        <f ca="1">IFERROR(VLOOKUP(A26,Inv!$A$3:'Inv'!$E$2002,3,FALSE),"")</f>
        <v>0</v>
      </c>
      <c r="E26">
        <f ca="1">IFERROR(VLOOKUP(A26,Inv!$A$3:'Inv'!$E$2002,4,FALSE),"")</f>
        <v>1</v>
      </c>
      <c r="F26" s="14" t="str">
        <f ca="1">IFERROR(VLOOKUP(A26,Inv!$A$3:'Inv'!$E$2002,5,FALSE),"")</f>
        <v>SQFT</v>
      </c>
      <c r="G26" s="19">
        <f>CEILING(B46,1)</f>
        <v>0</v>
      </c>
      <c r="H26" s="1"/>
      <c r="I26" s="1">
        <f t="shared" ca="1" si="0"/>
        <v>0</v>
      </c>
    </row>
    <row r="27" spans="1:13">
      <c r="A27" t="s">
        <v>290</v>
      </c>
      <c r="B27" s="14" t="str">
        <f ca="1">IFERROR(VLOOKUP(A27,Inv!$A$3:'Inv'!$E$2002,2,FALSE),"")</f>
        <v>55040</v>
      </c>
      <c r="C27">
        <f ca="1">IFERROR(VLOOKUP(A27,Inv!$A$3:'Inv'!$E$2002,3,FALSE),"")</f>
        <v>3.1749999999999998</v>
      </c>
      <c r="E27">
        <f ca="1">IFERROR(VLOOKUP(A27,Inv!$A$3:'Inv'!$E$2002,4,FALSE),"")</f>
        <v>5.7160000000000002</v>
      </c>
      <c r="F27" s="14" t="str">
        <f ca="1">IFERROR(VLOOKUP(A27,Inv!$A$3:'Inv'!$E$2002,5,FALSE),"")</f>
        <v>SQFT</v>
      </c>
      <c r="G27" s="19">
        <f>IF(B4="Polycarbonate",CEILING(B50,20),0)</f>
        <v>0</v>
      </c>
      <c r="H27" s="1"/>
      <c r="I27" s="1">
        <f t="shared" ca="1" si="0"/>
        <v>0</v>
      </c>
      <c r="M27" s="1"/>
    </row>
    <row r="28" spans="1:13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H28" s="1"/>
      <c r="I28" s="1" t="str">
        <f t="shared" ca="1" si="0"/>
        <v/>
      </c>
      <c r="M28" s="1"/>
    </row>
    <row r="29" spans="1:13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H29" s="1"/>
      <c r="I29" s="1" t="str">
        <f t="shared" ca="1" si="0"/>
        <v/>
      </c>
      <c r="M29" s="1"/>
    </row>
    <row r="30" spans="1:13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H30" s="1"/>
      <c r="I30" s="1" t="str">
        <f t="shared" ca="1" si="0"/>
        <v/>
      </c>
      <c r="M30" s="1"/>
    </row>
    <row r="31" spans="1:13">
      <c r="A31" s="12" t="s">
        <v>236</v>
      </c>
      <c r="B31" s="12"/>
      <c r="C31" s="12"/>
      <c r="D31" s="13"/>
      <c r="E31" s="12"/>
      <c r="F31" s="12"/>
      <c r="G31" s="12"/>
      <c r="H31" s="13"/>
      <c r="I31" s="10"/>
      <c r="M31" s="1"/>
    </row>
    <row r="32" spans="1:13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  <c r="M32" s="1"/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VLOOKUP(E33,A58:B61,2,TRUE)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2110</v>
      </c>
      <c r="B34" t="str">
        <f ca="1">IFERROR(VLOOKUP(A34,WC!$A$6:'WC'!$C$30,2,FALSE),"")</f>
        <v>Paint Prep Labor</v>
      </c>
      <c r="E34" s="19">
        <f>B52</f>
        <v>0</v>
      </c>
      <c r="F34" s="19">
        <f>E50</f>
        <v>19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2112</v>
      </c>
      <c r="B35" t="str">
        <f ca="1">IFERROR(VLOOKUP(A35,WC!$A$6:'WC'!$C$30,2,FALSE),"")</f>
        <v>Paint Cabinet &amp; Letters Labor</v>
      </c>
      <c r="E35" s="19">
        <f>B52</f>
        <v>0</v>
      </c>
      <c r="F35" s="19">
        <f>E51</f>
        <v>23.75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2212</v>
      </c>
      <c r="B36" t="str">
        <f ca="1">IFERROR(VLOOKUP(A36,WC!$A$6:'WC'!$C$30,2,FALSE),"")</f>
        <v>LED Wiring Labor</v>
      </c>
      <c r="E36" s="19">
        <f>B46</f>
        <v>0</v>
      </c>
      <c r="F36" s="19">
        <f>E52</f>
        <v>14.25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2215</v>
      </c>
      <c r="B37" t="str">
        <f ca="1">IFERROR(VLOOKUP(A37,WC!$A$6:'WC'!$C$30,2,FALSE),"")</f>
        <v>Assembly Labor</v>
      </c>
      <c r="E37" s="19">
        <f>B50</f>
        <v>0</v>
      </c>
      <c r="F37" s="19">
        <f>H49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>
        <v>2312</v>
      </c>
      <c r="B38" t="str">
        <f ca="1">IFERROR(VLOOKUP(A38,WC!$A$6:'WC'!$C$30,2,FALSE),"")</f>
        <v>Plastic Face Labor</v>
      </c>
      <c r="E38" s="19">
        <f>B50</f>
        <v>0</v>
      </c>
      <c r="F38" s="19">
        <f>E49</f>
        <v>72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>
      <c r="A39" s="78">
        <v>2110</v>
      </c>
      <c r="B39" t="str">
        <f ca="1">IFERROR(VLOOKUP(A39,WC!$A$6:'WC'!$C$30,2,FALSE),"")</f>
        <v>Paint Prep Labor</v>
      </c>
      <c r="D39" t="s">
        <v>340</v>
      </c>
      <c r="G39" s="1">
        <f>IF(B52&lt;&gt; 0,B6,0)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>
      <c r="A40" s="78">
        <v>2215</v>
      </c>
      <c r="B40" t="str">
        <f ca="1">IFERROR(VLOOKUP(A40,WC!$A$6:'WC'!$C$30,2,FALSE),"")</f>
        <v>Assembly Labor</v>
      </c>
      <c r="D40" t="s">
        <v>365</v>
      </c>
      <c r="F40" s="1"/>
      <c r="G40" s="1">
        <f>IF(B5="Radius/Angle",G33*I58,0)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91" t="s">
        <v>225</v>
      </c>
      <c r="C45" s="25"/>
      <c r="D45" s="25"/>
      <c r="E45" s="25"/>
      <c r="F45" s="25"/>
      <c r="G45" s="25"/>
      <c r="H45" s="25"/>
      <c r="I45" s="74"/>
    </row>
    <row r="46" spans="1:9">
      <c r="A46" s="6" t="s">
        <v>237</v>
      </c>
      <c r="B46" s="6">
        <f>(B8*B9/144)*B7</f>
        <v>0</v>
      </c>
      <c r="C46" s="6"/>
      <c r="D46" s="6" t="s">
        <v>53</v>
      </c>
      <c r="E46" s="91">
        <f>RateData!B4</f>
        <v>100</v>
      </c>
      <c r="F46" s="6"/>
      <c r="G46" s="6"/>
      <c r="H46" s="6"/>
      <c r="I46" s="6"/>
    </row>
    <row r="47" spans="1:9">
      <c r="A47" s="6" t="s">
        <v>318</v>
      </c>
      <c r="B47" s="6">
        <f>(((B8+B9)*2)/12)*B7</f>
        <v>0</v>
      </c>
      <c r="C47" s="6"/>
      <c r="D47" s="6" t="s">
        <v>75</v>
      </c>
      <c r="E47" s="91">
        <f>RateData!B21</f>
        <v>1.5</v>
      </c>
      <c r="F47" s="6"/>
      <c r="G47" s="6" t="s">
        <v>73</v>
      </c>
      <c r="H47" s="91">
        <f>RateData!B19</f>
        <v>1.3</v>
      </c>
      <c r="I47" s="6"/>
    </row>
    <row r="48" spans="1:9">
      <c r="A48" s="6" t="s">
        <v>342</v>
      </c>
      <c r="B48" s="6">
        <f>B47*2</f>
        <v>0</v>
      </c>
      <c r="C48" s="6"/>
      <c r="D48" s="6"/>
      <c r="E48" s="6"/>
      <c r="F48" s="6"/>
      <c r="G48" s="6" t="s">
        <v>74</v>
      </c>
      <c r="H48" s="91">
        <f>RateData!B20</f>
        <v>108</v>
      </c>
      <c r="I48" s="6"/>
    </row>
    <row r="49" spans="1:9">
      <c r="A49" s="6" t="s">
        <v>343</v>
      </c>
      <c r="B49" s="6">
        <f>B47*3</f>
        <v>0</v>
      </c>
      <c r="C49" s="6"/>
      <c r="D49" s="6" t="s">
        <v>77</v>
      </c>
      <c r="E49" s="91">
        <f>RateData!B23</f>
        <v>72</v>
      </c>
      <c r="F49" s="7"/>
      <c r="G49" s="6" t="s">
        <v>89</v>
      </c>
      <c r="H49" s="96">
        <f>RateData!B35</f>
        <v>40</v>
      </c>
      <c r="I49" s="6"/>
    </row>
    <row r="50" spans="1:9">
      <c r="A50" s="6" t="s">
        <v>279</v>
      </c>
      <c r="B50" s="6">
        <f>B46</f>
        <v>0</v>
      </c>
      <c r="C50" s="6"/>
      <c r="D50" s="6" t="s">
        <v>58</v>
      </c>
      <c r="E50" s="91">
        <f>RateData!B6</f>
        <v>19</v>
      </c>
      <c r="F50" s="7"/>
      <c r="G50" s="6"/>
      <c r="H50" s="6"/>
      <c r="I50" s="6"/>
    </row>
    <row r="51" spans="1:9">
      <c r="A51" s="6" t="s">
        <v>319</v>
      </c>
      <c r="B51" s="6">
        <f>B47*(B10/12)</f>
        <v>0</v>
      </c>
      <c r="C51" s="6"/>
      <c r="D51" s="6" t="s">
        <v>60</v>
      </c>
      <c r="E51" s="91">
        <f>RateData!B7</f>
        <v>23.75</v>
      </c>
      <c r="F51" s="7"/>
      <c r="G51" s="6" t="s">
        <v>54</v>
      </c>
      <c r="H51" s="91">
        <f>RateData!B5</f>
        <v>0.1</v>
      </c>
      <c r="I51" s="6"/>
    </row>
    <row r="52" spans="1:9">
      <c r="A52" s="6" t="s">
        <v>253</v>
      </c>
      <c r="B52" s="6">
        <f>B51+B53</f>
        <v>0</v>
      </c>
      <c r="C52" s="6"/>
      <c r="D52" s="6" t="s">
        <v>72</v>
      </c>
      <c r="E52" s="91">
        <f>RateData!B18</f>
        <v>14.25</v>
      </c>
      <c r="F52" s="7"/>
      <c r="G52" s="6" t="s">
        <v>250</v>
      </c>
      <c r="H52" s="6">
        <f>B52*H51*B6*E46</f>
        <v>0</v>
      </c>
      <c r="I52" s="6"/>
    </row>
    <row r="53" spans="1:9">
      <c r="A53" s="6" t="s">
        <v>366</v>
      </c>
      <c r="B53" s="6">
        <f>B47</f>
        <v>0</v>
      </c>
      <c r="C53" s="6"/>
      <c r="D53" s="80" t="s">
        <v>345</v>
      </c>
      <c r="E53" s="80">
        <f>(((B8*B9)/144))*H47</f>
        <v>0</v>
      </c>
      <c r="F53" s="47" t="s">
        <v>43</v>
      </c>
      <c r="G53" s="6"/>
      <c r="H53" s="7"/>
      <c r="I53" s="6"/>
    </row>
    <row r="54" spans="1:9">
      <c r="A54" s="6"/>
      <c r="B54" s="6"/>
      <c r="C54" s="6"/>
      <c r="D54" s="80" t="s">
        <v>346</v>
      </c>
      <c r="E54" s="80">
        <f>ROUNDUP(E53/H48,0)</f>
        <v>0</v>
      </c>
      <c r="F54" s="47" t="s">
        <v>43</v>
      </c>
      <c r="G54" s="6"/>
      <c r="H54" s="7"/>
      <c r="I54" s="6"/>
    </row>
    <row r="55" spans="1:9">
      <c r="A55" s="6"/>
      <c r="B55" s="6"/>
      <c r="C55" s="6"/>
      <c r="D55" s="80" t="s">
        <v>76</v>
      </c>
      <c r="E55" s="98">
        <f>RateData!B22</f>
        <v>50</v>
      </c>
      <c r="F55" s="47"/>
      <c r="G55" s="6"/>
      <c r="H55" s="7"/>
      <c r="I55" s="6"/>
    </row>
    <row r="56" spans="1:9">
      <c r="A56" s="6"/>
      <c r="B56" s="6"/>
      <c r="C56" s="6"/>
      <c r="D56" s="6"/>
      <c r="E56" s="6"/>
      <c r="F56" s="6" t="s">
        <v>359</v>
      </c>
      <c r="G56" s="64">
        <v>0</v>
      </c>
      <c r="H56" s="7"/>
      <c r="I56" s="7"/>
    </row>
    <row r="57" spans="1:9">
      <c r="A57" s="6" t="s">
        <v>347</v>
      </c>
      <c r="B57" s="6"/>
      <c r="C57" s="6"/>
      <c r="D57" s="6"/>
      <c r="E57" s="6"/>
      <c r="F57" s="7"/>
      <c r="G57" s="64">
        <v>1</v>
      </c>
      <c r="H57" s="7" t="s">
        <v>240</v>
      </c>
      <c r="I57" s="99">
        <v>0</v>
      </c>
    </row>
    <row r="58" spans="1:9">
      <c r="A58" s="91">
        <f>RateData!B61</f>
        <v>0</v>
      </c>
      <c r="B58" s="91">
        <f>RateData!D61</f>
        <v>0.95</v>
      </c>
      <c r="C58" s="6"/>
      <c r="D58" s="6"/>
      <c r="E58" s="6"/>
      <c r="F58" s="7"/>
      <c r="G58" s="64">
        <v>2</v>
      </c>
      <c r="H58" s="7" t="s">
        <v>254</v>
      </c>
      <c r="I58" s="92">
        <f>RateData!B16</f>
        <v>0.25</v>
      </c>
    </row>
    <row r="59" spans="1:9">
      <c r="A59" s="91">
        <f>RateData!B62</f>
        <v>4</v>
      </c>
      <c r="B59" s="91">
        <f>RateData!D62</f>
        <v>1.9</v>
      </c>
      <c r="C59" s="6"/>
      <c r="D59" s="6"/>
      <c r="E59" s="6"/>
      <c r="F59" s="7"/>
      <c r="G59" s="64">
        <v>3</v>
      </c>
      <c r="H59" s="7"/>
      <c r="I59" s="6"/>
    </row>
    <row r="60" spans="1:9">
      <c r="A60" s="91">
        <f>RateData!B63</f>
        <v>8</v>
      </c>
      <c r="B60" s="91">
        <f>RateData!D63</f>
        <v>2.85</v>
      </c>
      <c r="C60" s="6"/>
      <c r="D60" s="6" t="s">
        <v>287</v>
      </c>
      <c r="E60" s="6" t="s">
        <v>240</v>
      </c>
      <c r="F60" s="7"/>
      <c r="G60" s="64">
        <v>4</v>
      </c>
      <c r="H60" s="7"/>
      <c r="I60" s="6"/>
    </row>
    <row r="61" spans="1:9">
      <c r="A61" s="91">
        <f>RateData!B64</f>
        <v>18</v>
      </c>
      <c r="B61" s="91">
        <f>RateData!D64</f>
        <v>3.8</v>
      </c>
      <c r="C61" s="6"/>
      <c r="D61" s="6" t="s">
        <v>367</v>
      </c>
      <c r="E61" s="6" t="s">
        <v>254</v>
      </c>
      <c r="F61" s="7"/>
      <c r="G61" s="64">
        <v>5</v>
      </c>
      <c r="H61" s="7"/>
      <c r="I61" s="6"/>
    </row>
  </sheetData>
  <dataValidations count="4">
    <dataValidation allowBlank="1" showInputMessage="1" showErrorMessage="1" sqref="B17:B30" xr:uid="{586EAB4D-6794-4307-9D4A-98D8D6BDE23E}"/>
    <dataValidation type="list" allowBlank="1" showInputMessage="1" showErrorMessage="1" sqref="B6" xr:uid="{6E93F363-BD60-4A3C-8117-98EF2AF96127}">
      <formula1>$G$56:$G$61</formula1>
    </dataValidation>
    <dataValidation type="list" allowBlank="1" showInputMessage="1" showErrorMessage="1" sqref="B4" xr:uid="{4B141053-1CE1-4F2E-956D-AD306EE4DDAB}">
      <formula1>$D$60:$D$61</formula1>
    </dataValidation>
    <dataValidation type="list" allowBlank="1" showInputMessage="1" showErrorMessage="1" sqref="B5" xr:uid="{9E01504B-B5F6-46B4-B83E-C224D51F2D76}">
      <formula1>$E$60:$E$61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576180-D8A8-4918-8A97-E9B171E1AEFE}">
          <x14:formula1>
            <xm:f>WC!$A$6:$A$55</xm:f>
          </x14:formula1>
          <xm:sqref>A39:A44</xm:sqref>
        </x14:dataValidation>
        <x14:dataValidation type="list" allowBlank="1" showInputMessage="1" showErrorMessage="1" xr:uid="{254FE319-18C8-4AF7-A14F-CE697F6DD413}">
          <x14:formula1>
            <xm:f>Inv!$A$2:$A$2002</xm:f>
          </x14:formula1>
          <xm:sqref>A17:A30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3840-DA15-47F7-81B3-3CDFF0F31351}">
  <sheetPr codeName="Sheet10"/>
  <dimension ref="A1:M64"/>
  <sheetViews>
    <sheetView workbookViewId="0">
      <selection activeCell="B2" sqref="B2"/>
    </sheetView>
  </sheetViews>
  <sheetFormatPr defaultRowHeight="15"/>
  <cols>
    <col min="1" max="1" width="43.5703125" customWidth="1"/>
    <col min="2" max="2" width="22.85546875" customWidth="1"/>
    <col min="3" max="3" width="13.5703125" customWidth="1"/>
    <col min="4" max="4" width="20.7109375" customWidth="1"/>
    <col min="5" max="5" width="14.28515625" customWidth="1"/>
    <col min="6" max="6" width="17.42578125" customWidth="1"/>
    <col min="7" max="7" width="22.5703125" customWidth="1"/>
    <col min="8" max="8" width="14" customWidth="1"/>
    <col min="9" max="9" width="11.42578125" customWidth="1"/>
  </cols>
  <sheetData>
    <row r="1" spans="1:11">
      <c r="A1" s="21" t="s">
        <v>368</v>
      </c>
      <c r="B1" s="22"/>
      <c r="C1" s="22"/>
      <c r="D1" s="22"/>
      <c r="E1" s="22"/>
      <c r="F1" s="22"/>
      <c r="G1" s="22"/>
      <c r="H1" s="22"/>
      <c r="I1" s="22"/>
    </row>
    <row r="2" spans="1:11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>
      <c r="A6" s="53" t="s">
        <v>268</v>
      </c>
      <c r="B6" s="56">
        <v>1</v>
      </c>
      <c r="C6" s="53"/>
      <c r="D6" s="53"/>
      <c r="E6" s="53"/>
      <c r="F6" s="53"/>
      <c r="G6" s="53"/>
      <c r="H6" s="53"/>
      <c r="I6" s="53"/>
    </row>
    <row r="7" spans="1:11">
      <c r="A7" s="53" t="s">
        <v>369</v>
      </c>
      <c r="B7" s="49">
        <v>0</v>
      </c>
      <c r="C7" s="53" t="s">
        <v>370</v>
      </c>
      <c r="D7" s="53"/>
      <c r="E7" s="53"/>
      <c r="F7" s="53"/>
      <c r="G7" s="53"/>
      <c r="H7" s="53"/>
      <c r="I7" s="53"/>
    </row>
    <row r="8" spans="1:11">
      <c r="A8" s="53" t="s">
        <v>371</v>
      </c>
      <c r="B8" s="49">
        <v>0</v>
      </c>
      <c r="C8" s="53" t="s">
        <v>372</v>
      </c>
      <c r="D8" s="53"/>
      <c r="E8" s="53"/>
      <c r="F8" s="53"/>
      <c r="G8" s="53"/>
      <c r="H8" s="53"/>
      <c r="I8" s="53"/>
    </row>
    <row r="9" spans="1:11">
      <c r="A9" s="53" t="s">
        <v>373</v>
      </c>
      <c r="B9" s="49">
        <v>6</v>
      </c>
      <c r="C9" s="53" t="s">
        <v>374</v>
      </c>
      <c r="D9" s="53"/>
      <c r="E9" s="53"/>
      <c r="F9" s="53"/>
      <c r="G9" s="53"/>
      <c r="H9" s="53"/>
      <c r="I9" s="53"/>
    </row>
    <row r="10" spans="1:11">
      <c r="A10" s="50" t="s">
        <v>232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0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13">
      <c r="A17" t="s">
        <v>289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CEILING(B47,40)</f>
        <v>0</v>
      </c>
      <c r="H17" s="1"/>
      <c r="I17" s="1">
        <f t="shared" ref="I17:I30" ca="1" si="0">IFERROR(E17*G17,"")</f>
        <v>0</v>
      </c>
    </row>
    <row r="18" spans="1:13">
      <c r="A18" t="s">
        <v>375</v>
      </c>
      <c r="B18" s="14" t="str">
        <f ca="1">IFERROR(VLOOKUP(A18,Inv!$A$3:'Inv'!$E$2002,2,FALSE),"")</f>
        <v>24036</v>
      </c>
      <c r="C18">
        <f ca="1">IFERROR(VLOOKUP(A18,Inv!$A$3:'Inv'!$E$2002,3,FALSE),"")</f>
        <v>4.2140000000000004</v>
      </c>
      <c r="E18">
        <f ca="1">IFERROR(VLOOKUP(A18,Inv!$A$3:'Inv'!$E$2002,4,FALSE),"")</f>
        <v>7.5860000000000003</v>
      </c>
      <c r="F18" s="14" t="str">
        <f ca="1">IFERROR(VLOOKUP(A18,Inv!$A$3:'Inv'!$E$2002,5,FALSE),"")</f>
        <v>SQFT</v>
      </c>
      <c r="G18" s="19">
        <f>IF(B47&lt;&gt;0,B53*B54,0)</f>
        <v>0</v>
      </c>
      <c r="H18" s="1"/>
      <c r="I18" s="1">
        <f t="shared" ca="1" si="0"/>
        <v>0</v>
      </c>
    </row>
    <row r="19" spans="1:13">
      <c r="A19" t="s">
        <v>246</v>
      </c>
      <c r="B19" s="14" t="str">
        <f ca="1">IFERROR(VLOOKUP(A19,Inv!$A$3:'Inv'!$E$2002,2,FALSE),"")</f>
        <v>20040</v>
      </c>
      <c r="C19">
        <f ca="1">IFERROR(VLOOKUP(A19,Inv!$A$3:'Inv'!$E$2002,3,FALSE),"")</f>
        <v>2.5819999999999999</v>
      </c>
      <c r="E19">
        <f ca="1">IFERROR(VLOOKUP(A19,Inv!$A$3:'Inv'!$E$2002,4,FALSE),"")</f>
        <v>4.6479999999999997</v>
      </c>
      <c r="F19" s="14" t="str">
        <f ca="1">IFERROR(VLOOKUP(A19,Inv!$A$3:'Inv'!$E$2002,5,FALSE),"")</f>
        <v>FT</v>
      </c>
      <c r="G19" s="19">
        <f>CEILING(B49,10)</f>
        <v>0</v>
      </c>
      <c r="H19" s="1"/>
      <c r="I19" s="1">
        <f t="shared" ca="1" si="0"/>
        <v>0</v>
      </c>
    </row>
    <row r="20" spans="1:13">
      <c r="A20" t="s">
        <v>200</v>
      </c>
      <c r="B20" s="14" t="str">
        <f ca="1">IFERROR(VLOOKUP(A20,Inv!$A$3:'Inv'!$E$2002,2,FALSE),"")</f>
        <v>EST HARDWARE-ADHESIV</v>
      </c>
      <c r="C20">
        <f ca="1">IFERROR(VLOOKUP(A20,Inv!$A$3:'Inv'!$E$2002,3,FALSE),"")</f>
        <v>0</v>
      </c>
      <c r="E20">
        <f ca="1">IFERROR(VLOOKUP(A20,Inv!$A$3:'Inv'!$E$2002,4,FALSE),"")</f>
        <v>3</v>
      </c>
      <c r="F20" s="14" t="str">
        <f ca="1">IFERROR(VLOOKUP(A20,Inv!$A$3:'Inv'!$E$2002,5,FALSE),"")</f>
        <v>SQFT</v>
      </c>
      <c r="G20" s="19">
        <f>IF(B47&lt;&gt;0,MAX(13,B47),0)</f>
        <v>0</v>
      </c>
      <c r="H20" s="1"/>
      <c r="I20" s="1">
        <f t="shared" ca="1" si="0"/>
        <v>0</v>
      </c>
    </row>
    <row r="21" spans="1:13">
      <c r="A21" t="s">
        <v>331</v>
      </c>
      <c r="B21" s="14" t="str">
        <f ca="1">IFERROR(VLOOKUP(A21,Inv!$A$3:'Inv'!$E$2002,2,FALSE),"")</f>
        <v>44750</v>
      </c>
      <c r="C21">
        <f ca="1">IFERROR(VLOOKUP(A21,Inv!$A$3:'Inv'!$E$2002,3,FALSE),"")</f>
        <v>1.829</v>
      </c>
      <c r="E21">
        <f ca="1">IFERROR(VLOOKUP(A21,Inv!$A$3:'Inv'!$E$2002,4,FALSE),"")</f>
        <v>3.2930000000000001</v>
      </c>
      <c r="F21" s="14" t="str">
        <f ca="1">IFERROR(VLOOKUP(A21,Inv!$A$3:'Inv'!$E$2002,5,FALSE),"")</f>
        <v>MODULE</v>
      </c>
      <c r="G21" s="19">
        <f>CEILING(B47*H46,1)</f>
        <v>0</v>
      </c>
      <c r="H21" s="1"/>
      <c r="I21" s="1">
        <f t="shared" ca="1" si="0"/>
        <v>0</v>
      </c>
    </row>
    <row r="22" spans="1:13">
      <c r="A22" t="s">
        <v>332</v>
      </c>
      <c r="B22" s="14" t="str">
        <f ca="1">IFERROR(VLOOKUP(A22,Inv!$A$3:'Inv'!$E$2002,2,FALSE),"")</f>
        <v>44350</v>
      </c>
      <c r="C22">
        <f ca="1">IFERROR(VLOOKUP(A22,Inv!$A$3:'Inv'!$E$2002,3,FALSE),"")</f>
        <v>36.082999999999998</v>
      </c>
      <c r="E22">
        <f ca="1">IFERROR(VLOOKUP(A22,Inv!$A$3:'Inv'!$E$2002,4,FALSE),"")</f>
        <v>64.956000000000003</v>
      </c>
      <c r="F22" s="14" t="str">
        <f ca="1">IFERROR(VLOOKUP(A22,Inv!$A$3:'Inv'!$E$2002,5,FALSE),"")</f>
        <v>EA</v>
      </c>
      <c r="G22" s="19">
        <f>E54*B6</f>
        <v>0</v>
      </c>
      <c r="H22" s="1"/>
      <c r="I22" s="1">
        <f t="shared" ca="1" si="0"/>
        <v>0</v>
      </c>
    </row>
    <row r="23" spans="1:13">
      <c r="A23" t="s">
        <v>333</v>
      </c>
      <c r="B23" s="14" t="str">
        <f ca="1">IFERROR(VLOOKUP(A23,Inv!$A$3:'Inv'!$E$2002,2,FALSE),"")</f>
        <v>EST ELECTRICAL</v>
      </c>
      <c r="C23">
        <f ca="1">IFERROR(VLOOKUP(A23,Inv!$A$3:'Inv'!$E$2002,3,FALSE),"")</f>
        <v>0</v>
      </c>
      <c r="E23">
        <f ca="1">IFERROR(VLOOKUP(A23,Inv!$A$3:'Inv'!$E$2002,4,FALSE),"")</f>
        <v>1</v>
      </c>
      <c r="F23" s="14" t="str">
        <f ca="1">IFERROR(VLOOKUP(A23,Inv!$A$3:'Inv'!$E$2002,5,FALSE),"")</f>
        <v>SQFT</v>
      </c>
      <c r="G23" s="19">
        <f>CEILING(B47,1)</f>
        <v>0</v>
      </c>
      <c r="H23" s="1"/>
      <c r="I23" s="1">
        <f t="shared" ca="1" si="0"/>
        <v>0</v>
      </c>
    </row>
    <row r="24" spans="1:13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H24" s="1"/>
      <c r="I24" s="1" t="str">
        <f t="shared" ca="1" si="0"/>
        <v/>
      </c>
      <c r="M24" s="1"/>
    </row>
    <row r="25" spans="1:13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H25" s="1"/>
      <c r="I25" s="1" t="str">
        <f t="shared" ca="1" si="0"/>
        <v/>
      </c>
      <c r="M25" s="1"/>
    </row>
    <row r="26" spans="1:13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H26" s="1"/>
      <c r="I26" s="1" t="str">
        <f t="shared" ca="1" si="0"/>
        <v/>
      </c>
      <c r="M26" s="1"/>
    </row>
    <row r="27" spans="1:13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s="1"/>
      <c r="I27" s="1" t="str">
        <f t="shared" ca="1" si="0"/>
        <v/>
      </c>
      <c r="M27" s="1"/>
    </row>
    <row r="28" spans="1:13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s="1"/>
      <c r="I28" s="1" t="str">
        <f t="shared" ca="1" si="0"/>
        <v/>
      </c>
      <c r="M28" s="1"/>
    </row>
    <row r="29" spans="1:13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s="1"/>
      <c r="I29" s="1" t="str">
        <f t="shared" ca="1" si="0"/>
        <v/>
      </c>
      <c r="M29" s="1"/>
    </row>
    <row r="30" spans="1:13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s="1"/>
      <c r="I30" s="1" t="str">
        <f t="shared" ca="1" si="0"/>
        <v/>
      </c>
      <c r="M30" s="1"/>
    </row>
    <row r="31" spans="1:13">
      <c r="A31" s="12" t="s">
        <v>236</v>
      </c>
      <c r="B31" s="12"/>
      <c r="C31" s="12"/>
      <c r="D31" s="13"/>
      <c r="E31" s="12"/>
      <c r="F31" s="12"/>
      <c r="G31" s="12"/>
      <c r="H31" s="13"/>
      <c r="I31" s="10"/>
      <c r="M31" s="1"/>
    </row>
    <row r="32" spans="1:13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  <c r="M32" s="1"/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B47</f>
        <v>0</v>
      </c>
      <c r="F33" s="19">
        <f>VLOOKUP(E33,A58:B61,2,TRUE)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2212</v>
      </c>
      <c r="B34" t="str">
        <f ca="1">IFERROR(VLOOKUP(A34,WC!$A$6:'WC'!$C$30,2,FALSE),"")</f>
        <v>LED Wiring Labor</v>
      </c>
      <c r="E34" s="19">
        <f>B47</f>
        <v>0</v>
      </c>
      <c r="F34" s="19">
        <f>E52</f>
        <v>14.25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2215</v>
      </c>
      <c r="B35" t="str">
        <f ca="1">IFERROR(VLOOKUP(A35,WC!$A$6:'WC'!$C$30,2,FALSE),"")</f>
        <v>Assembly Labor</v>
      </c>
      <c r="E35" s="19">
        <f>B47</f>
        <v>0</v>
      </c>
      <c r="F35" s="19">
        <f>H48</f>
        <v>40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2312</v>
      </c>
      <c r="B36" t="str">
        <f ca="1">IFERROR(VLOOKUP(A36,WC!$A$6:'WC'!$C$30,2,FALSE),"")</f>
        <v>Plastic Face Labor</v>
      </c>
      <c r="E36" s="19">
        <f>B47</f>
        <v>0</v>
      </c>
      <c r="F36" s="19">
        <f>E49</f>
        <v>72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91" t="s">
        <v>225</v>
      </c>
      <c r="C45" s="25"/>
      <c r="D45" s="25"/>
      <c r="E45" s="25"/>
      <c r="F45" s="25"/>
      <c r="G45" s="25"/>
      <c r="H45" s="25"/>
      <c r="I45" s="74"/>
    </row>
    <row r="46" spans="1:9">
      <c r="A46" s="6" t="s">
        <v>376</v>
      </c>
      <c r="B46" s="6">
        <v>6</v>
      </c>
      <c r="C46" s="6"/>
      <c r="D46" s="6"/>
      <c r="E46" s="6"/>
      <c r="F46" s="6"/>
      <c r="G46" s="6" t="s">
        <v>73</v>
      </c>
      <c r="H46" s="91">
        <f>RateData!B19</f>
        <v>1.3</v>
      </c>
      <c r="I46" s="6"/>
    </row>
    <row r="47" spans="1:9">
      <c r="A47" s="6" t="s">
        <v>237</v>
      </c>
      <c r="B47" s="6">
        <f>(B7*B8/144)*B6</f>
        <v>0</v>
      </c>
      <c r="C47" s="6"/>
      <c r="D47" s="6" t="s">
        <v>75</v>
      </c>
      <c r="E47" s="91">
        <f>RateData!B21</f>
        <v>1.5</v>
      </c>
      <c r="F47" s="6"/>
      <c r="G47" s="6" t="s">
        <v>74</v>
      </c>
      <c r="H47" s="91">
        <f>RateData!B20</f>
        <v>108</v>
      </c>
      <c r="I47" s="6"/>
    </row>
    <row r="48" spans="1:9">
      <c r="A48" s="6" t="s">
        <v>318</v>
      </c>
      <c r="B48" s="6">
        <f>(((B7+B8)*2)/12)*B6</f>
        <v>0</v>
      </c>
      <c r="C48" s="6"/>
      <c r="D48" s="6"/>
      <c r="E48" s="6"/>
      <c r="F48" s="6"/>
      <c r="G48" s="6" t="s">
        <v>89</v>
      </c>
      <c r="H48" s="91">
        <f>RateData!B35</f>
        <v>40</v>
      </c>
      <c r="I48" s="6"/>
    </row>
    <row r="49" spans="1:9">
      <c r="A49" s="6" t="s">
        <v>342</v>
      </c>
      <c r="B49" s="6">
        <f>B48*2</f>
        <v>0</v>
      </c>
      <c r="C49" s="6"/>
      <c r="D49" s="6" t="s">
        <v>77</v>
      </c>
      <c r="E49" s="91">
        <f>RateData!B23</f>
        <v>72</v>
      </c>
      <c r="F49" s="6"/>
      <c r="G49" s="6"/>
      <c r="H49" s="6"/>
      <c r="I49" s="6"/>
    </row>
    <row r="50" spans="1:9">
      <c r="A50" s="6" t="s">
        <v>343</v>
      </c>
      <c r="B50" s="6">
        <f>B48*3</f>
        <v>0</v>
      </c>
      <c r="C50" s="6"/>
      <c r="D50" s="6"/>
      <c r="E50" s="6"/>
      <c r="F50" s="6"/>
      <c r="G50" s="6"/>
      <c r="H50" s="6"/>
      <c r="I50" s="6"/>
    </row>
    <row r="51" spans="1:9">
      <c r="A51" s="6" t="s">
        <v>377</v>
      </c>
      <c r="B51" s="6">
        <f>B48*(B46/12)</f>
        <v>0</v>
      </c>
      <c r="C51" s="6"/>
      <c r="D51" s="6"/>
      <c r="E51" s="6"/>
      <c r="F51" s="7"/>
      <c r="G51" s="6"/>
      <c r="H51" s="7"/>
      <c r="I51" s="6"/>
    </row>
    <row r="52" spans="1:9">
      <c r="A52" s="6" t="s">
        <v>378</v>
      </c>
      <c r="B52" s="6">
        <f>B51+B47</f>
        <v>0</v>
      </c>
      <c r="C52" s="6"/>
      <c r="D52" s="6" t="s">
        <v>72</v>
      </c>
      <c r="E52" s="91">
        <f>RateData!B18</f>
        <v>14.25</v>
      </c>
      <c r="F52" s="7"/>
      <c r="G52" s="6"/>
      <c r="H52" s="7"/>
      <c r="I52" s="6"/>
    </row>
    <row r="53" spans="1:9">
      <c r="A53" s="6" t="s">
        <v>379</v>
      </c>
      <c r="B53" s="6">
        <v>40</v>
      </c>
      <c r="C53" s="6"/>
      <c r="D53" s="80" t="s">
        <v>345</v>
      </c>
      <c r="E53" s="80">
        <f>(((B7*B8)/144))*H46</f>
        <v>0</v>
      </c>
      <c r="F53" s="47" t="s">
        <v>43</v>
      </c>
      <c r="G53" s="6"/>
      <c r="H53" s="7"/>
      <c r="I53" s="6"/>
    </row>
    <row r="54" spans="1:9">
      <c r="A54" s="6" t="s">
        <v>380</v>
      </c>
      <c r="B54" s="64">
        <f>B6</f>
        <v>1</v>
      </c>
      <c r="C54" s="6"/>
      <c r="D54" s="80" t="s">
        <v>346</v>
      </c>
      <c r="E54" s="80">
        <f>ROUNDUP(E53/H47,0)</f>
        <v>0</v>
      </c>
      <c r="F54" s="47" t="s">
        <v>43</v>
      </c>
      <c r="G54" s="6"/>
      <c r="H54" s="7"/>
      <c r="I54" s="6"/>
    </row>
    <row r="55" spans="1:9">
      <c r="A55" s="6"/>
      <c r="B55" s="6"/>
      <c r="C55" s="6"/>
      <c r="D55" s="80" t="s">
        <v>76</v>
      </c>
      <c r="E55" s="98">
        <f>RateData!B22</f>
        <v>50</v>
      </c>
      <c r="F55" s="47"/>
      <c r="G55" s="6"/>
      <c r="H55" s="7"/>
      <c r="I55" s="6"/>
    </row>
    <row r="56" spans="1:9">
      <c r="A56" s="6"/>
      <c r="B56" s="6"/>
      <c r="C56" s="6"/>
      <c r="D56" s="6"/>
      <c r="E56" s="6"/>
      <c r="F56" s="7"/>
      <c r="G56" s="6"/>
      <c r="H56" s="7"/>
      <c r="I56" s="6"/>
    </row>
    <row r="57" spans="1:9">
      <c r="A57" s="6" t="s">
        <v>347</v>
      </c>
      <c r="B57" s="6"/>
      <c r="C57" s="6"/>
      <c r="D57" s="6"/>
      <c r="E57" s="6"/>
      <c r="F57" s="7"/>
      <c r="G57" s="6"/>
      <c r="H57" s="7"/>
      <c r="I57" s="6"/>
    </row>
    <row r="58" spans="1:9">
      <c r="A58" s="91">
        <f>RateData!B61</f>
        <v>0</v>
      </c>
      <c r="B58" s="91">
        <f>RateData!D61</f>
        <v>0.95</v>
      </c>
      <c r="C58" s="6"/>
      <c r="D58" s="6"/>
      <c r="E58" s="6"/>
      <c r="F58" s="7"/>
      <c r="G58" s="6"/>
      <c r="H58" s="7"/>
      <c r="I58" s="6"/>
    </row>
    <row r="59" spans="1:9">
      <c r="A59" s="91">
        <f>RateData!B62</f>
        <v>4</v>
      </c>
      <c r="B59" s="91">
        <f>RateData!D62</f>
        <v>1.9</v>
      </c>
      <c r="C59" s="6"/>
      <c r="D59" s="6"/>
      <c r="E59" s="6"/>
      <c r="F59" s="7"/>
      <c r="G59" s="6"/>
      <c r="H59" s="7"/>
      <c r="I59" s="6"/>
    </row>
    <row r="60" spans="1:9">
      <c r="A60" s="91">
        <f>RateData!B63</f>
        <v>8</v>
      </c>
      <c r="B60" s="91">
        <f>RateData!D63</f>
        <v>2.85</v>
      </c>
      <c r="C60" s="6"/>
      <c r="D60" s="6"/>
      <c r="E60" s="6"/>
      <c r="F60" s="7"/>
      <c r="G60" s="6"/>
      <c r="H60" s="7"/>
      <c r="I60" s="6"/>
    </row>
    <row r="61" spans="1:9">
      <c r="A61" s="91">
        <f>RateData!B64</f>
        <v>18</v>
      </c>
      <c r="B61" s="91">
        <f>RateData!D64</f>
        <v>3.8</v>
      </c>
      <c r="C61" s="6"/>
      <c r="D61" s="6"/>
      <c r="E61" s="6"/>
      <c r="F61" s="7"/>
      <c r="G61" s="6"/>
      <c r="H61" s="7"/>
      <c r="I61" s="6"/>
    </row>
    <row r="62" spans="1:9">
      <c r="H62" s="1"/>
    </row>
    <row r="63" spans="1:9">
      <c r="H63" s="1"/>
    </row>
    <row r="64" spans="1:9">
      <c r="H64" s="1"/>
    </row>
  </sheetData>
  <dataValidations count="4">
    <dataValidation type="whole" allowBlank="1" showInputMessage="1" showErrorMessage="1" sqref="B7" xr:uid="{98386687-232C-4E83-BA61-25F07A6F013D}">
      <formula1>0</formula1>
      <formula2>36</formula2>
    </dataValidation>
    <dataValidation type="whole" allowBlank="1" showInputMessage="1" showErrorMessage="1" sqref="B8" xr:uid="{2D5DEC95-86A5-477A-A7AC-01D5B6E1EBD2}">
      <formula1>0</formula1>
      <formula2>120</formula2>
    </dataValidation>
    <dataValidation allowBlank="1" showInputMessage="1" showErrorMessage="1" sqref="B17:B30" xr:uid="{B169ADBC-0C4E-4CB8-B6CE-3222E8278B0A}"/>
    <dataValidation type="whole" operator="equal" allowBlank="1" showInputMessage="1" showErrorMessage="1" sqref="B9" xr:uid="{4104FF60-31C9-47CB-B32B-26AF26510F99}">
      <formula1>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357F66-3DE9-4F8D-BAD6-D774EC623F1E}">
          <x14:formula1>
            <xm:f>Inv!$A$2:$A$2002</xm:f>
          </x14:formula1>
          <xm:sqref>A17:A30</xm:sqref>
        </x14:dataValidation>
        <x14:dataValidation type="list" allowBlank="1" showInputMessage="1" showErrorMessage="1" xr:uid="{EFD02038-1FA3-463D-A304-DC3C77F94CA7}">
          <x14:formula1>
            <xm:f>WC!$A$6:$A$55</xm:f>
          </x14:formula1>
          <xm:sqref>A37:A44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AA5B-E67F-4550-BC99-1B2BB24C4417}">
  <sheetPr codeName="Sheet11"/>
  <dimension ref="A1:M64"/>
  <sheetViews>
    <sheetView workbookViewId="0">
      <selection activeCell="B2" sqref="B2"/>
    </sheetView>
  </sheetViews>
  <sheetFormatPr defaultRowHeight="15"/>
  <cols>
    <col min="1" max="1" width="43.7109375" customWidth="1"/>
    <col min="2" max="2" width="24.140625" customWidth="1"/>
    <col min="3" max="3" width="12.42578125" customWidth="1"/>
    <col min="4" max="4" width="19.140625" customWidth="1"/>
    <col min="5" max="5" width="15.7109375" customWidth="1"/>
    <col min="6" max="6" width="13.140625" style="1" customWidth="1"/>
    <col min="7" max="7" width="17.42578125" customWidth="1"/>
    <col min="8" max="9" width="13.28515625" customWidth="1"/>
    <col min="11" max="11" width="9.140625" style="1"/>
    <col min="13" max="13" width="9.140625" style="1"/>
  </cols>
  <sheetData>
    <row r="1" spans="1:9">
      <c r="A1" s="21" t="s">
        <v>381</v>
      </c>
      <c r="B1" s="22"/>
      <c r="C1" s="22"/>
      <c r="D1" s="22"/>
      <c r="E1" s="22"/>
      <c r="F1" s="23"/>
      <c r="G1" s="22"/>
      <c r="H1" s="22"/>
      <c r="I1" s="22"/>
    </row>
    <row r="2" spans="1:9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93" t="s">
        <v>287</v>
      </c>
      <c r="C4" s="53" t="s">
        <v>364</v>
      </c>
      <c r="D4" s="53"/>
      <c r="E4" s="53"/>
      <c r="F4" s="54"/>
      <c r="G4" s="53"/>
      <c r="H4" s="53"/>
      <c r="I4" s="53"/>
    </row>
    <row r="5" spans="1:9">
      <c r="A5" s="53"/>
      <c r="B5" s="93" t="s">
        <v>240</v>
      </c>
      <c r="C5" s="53" t="s">
        <v>328</v>
      </c>
      <c r="D5" s="53"/>
      <c r="E5" s="54"/>
      <c r="F5" s="53"/>
      <c r="G5" s="53"/>
      <c r="H5" s="53"/>
      <c r="I5" s="53"/>
    </row>
    <row r="6" spans="1:9">
      <c r="A6" s="53"/>
      <c r="B6" s="89">
        <v>0</v>
      </c>
      <c r="C6" s="53" t="s">
        <v>242</v>
      </c>
      <c r="D6" s="53"/>
      <c r="E6" s="53"/>
      <c r="F6" s="53"/>
      <c r="G6" s="53"/>
      <c r="H6" s="53"/>
      <c r="I6" s="53"/>
    </row>
    <row r="7" spans="1:9">
      <c r="A7" s="53" t="s">
        <v>268</v>
      </c>
      <c r="B7" s="56">
        <v>1</v>
      </c>
      <c r="C7" s="53"/>
      <c r="D7" s="53"/>
      <c r="E7" s="53"/>
      <c r="F7" s="54"/>
      <c r="G7" s="53"/>
      <c r="H7" s="53"/>
      <c r="I7" s="53"/>
    </row>
    <row r="8" spans="1:9">
      <c r="A8" s="53" t="s">
        <v>210</v>
      </c>
      <c r="B8" s="49">
        <v>0</v>
      </c>
      <c r="C8" s="53"/>
      <c r="D8" s="53"/>
      <c r="E8" s="53"/>
      <c r="F8" s="54"/>
      <c r="G8" s="53"/>
      <c r="H8" s="53"/>
      <c r="I8" s="53"/>
    </row>
    <row r="9" spans="1:9">
      <c r="A9" s="53" t="s">
        <v>211</v>
      </c>
      <c r="B9" s="49">
        <v>0</v>
      </c>
      <c r="C9" s="53"/>
      <c r="D9" s="53"/>
      <c r="E9" s="53"/>
      <c r="F9" s="54"/>
      <c r="G9" s="53"/>
      <c r="H9" s="53"/>
      <c r="I9" s="53"/>
    </row>
    <row r="10" spans="1:9">
      <c r="A10" s="53" t="s">
        <v>269</v>
      </c>
      <c r="B10" s="49">
        <v>0</v>
      </c>
      <c r="C10" s="53"/>
      <c r="D10" s="53"/>
      <c r="E10" s="53"/>
      <c r="F10" s="54"/>
      <c r="G10" s="53"/>
      <c r="H10" s="53"/>
      <c r="I10" s="53"/>
    </row>
    <row r="11" spans="1:9" ht="15.75" thickBot="1">
      <c r="A11" s="50" t="s">
        <v>232</v>
      </c>
      <c r="B11" s="51">
        <f ca="1">SUM(I17:I44)</f>
        <v>0</v>
      </c>
      <c r="C11" s="50"/>
      <c r="D11" s="50"/>
      <c r="E11" s="50"/>
      <c r="F11" s="51"/>
      <c r="G11" s="50"/>
      <c r="H11" s="50"/>
      <c r="I11" s="50"/>
    </row>
    <row r="12" spans="1:9" ht="15.75" thickTop="1"/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382</v>
      </c>
      <c r="B17" s="14" t="str">
        <f ca="1">IFERROR(VLOOKUP(A17,Inv!$A$3:'Inv'!$E$2002,2,FALSE),"")</f>
        <v>53107</v>
      </c>
      <c r="C17">
        <f ca="1">IFERROR(VLOOKUP(A17,Inv!$A$3:'Inv'!$E$2002,3,FALSE),"")</f>
        <v>3.67</v>
      </c>
      <c r="E17">
        <f ca="1">IFERROR(VLOOKUP(A17,Inv!$A$3:'Inv'!$E$2002,4,FALSE),"")</f>
        <v>6.6070000000000002</v>
      </c>
      <c r="F17" s="14" t="str">
        <f ca="1">IFERROR(VLOOKUP(A17,Inv!$A$3:'Inv'!$E$2002,5,FALSE),"")</f>
        <v>SQFT</v>
      </c>
      <c r="G17" s="19">
        <f>IF(B4="Acrylic",CEILING(B51,20),0)</f>
        <v>0</v>
      </c>
      <c r="H17" s="1"/>
      <c r="I17" s="1">
        <f t="shared" ref="I17:I30" ca="1" si="0">IFERROR(E17*G17,"")</f>
        <v>0</v>
      </c>
    </row>
    <row r="18" spans="1:9">
      <c r="A18" t="s">
        <v>245</v>
      </c>
      <c r="B18" s="14" t="str">
        <f ca="1">IFERROR(VLOOKUP(A18,Inv!$A$3:'Inv'!$E$2002,2,FALSE),"")</f>
        <v>24055</v>
      </c>
      <c r="C18">
        <f ca="1">IFERROR(VLOOKUP(A18,Inv!$A$3:'Inv'!$E$2002,3,FALSE),"")</f>
        <v>4.1870000000000003</v>
      </c>
      <c r="E18">
        <f ca="1">IFERROR(VLOOKUP(A18,Inv!$A$3:'Inv'!$E$2002,4,FALSE),"")</f>
        <v>7.5369999999999999</v>
      </c>
      <c r="F18" s="14" t="str">
        <f ca="1">IFERROR(VLOOKUP(A18,Inv!$A$3:'Inv'!$E$2002,5,FALSE),"")</f>
        <v>SQFT</v>
      </c>
      <c r="G18" s="19">
        <f>CEILING(B52,20)</f>
        <v>0</v>
      </c>
      <c r="H18" s="1"/>
      <c r="I18" s="1">
        <f t="shared" ca="1" si="0"/>
        <v>0</v>
      </c>
    </row>
    <row r="19" spans="1:9">
      <c r="A19" t="s">
        <v>199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CEILING(B50,10)</f>
        <v>0</v>
      </c>
      <c r="H19" s="1"/>
      <c r="I19" s="1">
        <f t="shared" ca="1" si="0"/>
        <v>0</v>
      </c>
    </row>
    <row r="20" spans="1:9">
      <c r="A20" t="s">
        <v>353</v>
      </c>
      <c r="B20" s="14" t="str">
        <f ca="1">IFERROR(VLOOKUP(A20,Inv!$A$3:'Inv'!$E$2002,2,FALSE),"")</f>
        <v>28050</v>
      </c>
      <c r="C20">
        <f ca="1">IFERROR(VLOOKUP(A20,Inv!$A$3:'Inv'!$E$2002,3,FALSE),"")</f>
        <v>1.639</v>
      </c>
      <c r="E20">
        <f ca="1">IFERROR(VLOOKUP(A20,Inv!$A$3:'Inv'!$E$2002,4,FALSE),"")</f>
        <v>2.95</v>
      </c>
      <c r="F20" s="14" t="str">
        <f ca="1">IFERROR(VLOOKUP(A20,Inv!$A$3:'Inv'!$E$2002,5,FALSE),"")</f>
        <v>FT</v>
      </c>
      <c r="G20" s="19">
        <f>CEILING(B55,10)</f>
        <v>0</v>
      </c>
      <c r="H20" s="1"/>
      <c r="I20" s="1">
        <f t="shared" ca="1" si="0"/>
        <v>0</v>
      </c>
    </row>
    <row r="21" spans="1:9">
      <c r="A21" t="s">
        <v>245</v>
      </c>
      <c r="B21" s="14" t="str">
        <f ca="1">IFERROR(VLOOKUP(A21,Inv!$A$3:'Inv'!$E$2002,2,FALSE),"")</f>
        <v>24055</v>
      </c>
      <c r="C21">
        <f ca="1">IFERROR(VLOOKUP(A21,Inv!$A$3:'Inv'!$E$2002,3,FALSE),"")</f>
        <v>4.1870000000000003</v>
      </c>
      <c r="E21">
        <f ca="1">IFERROR(VLOOKUP(A21,Inv!$A$3:'Inv'!$E$2002,4,FALSE),"")</f>
        <v>7.5369999999999999</v>
      </c>
      <c r="F21" s="14" t="str">
        <f ca="1">IFERROR(VLOOKUP(A21,Inv!$A$3:'Inv'!$E$2002,5,FALSE),"")</f>
        <v>SQFT</v>
      </c>
      <c r="G21" s="19">
        <f>CEILING(B54,20)</f>
        <v>0</v>
      </c>
      <c r="H21" s="1"/>
      <c r="I21" s="1">
        <f t="shared" ca="1" si="0"/>
        <v>0</v>
      </c>
    </row>
    <row r="22" spans="1:9">
      <c r="A22" t="s">
        <v>199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CEILING(B56,10)</f>
        <v>0</v>
      </c>
      <c r="H22" s="1"/>
      <c r="I22" s="1">
        <f t="shared" ca="1" si="0"/>
        <v>0</v>
      </c>
    </row>
    <row r="23" spans="1:9">
      <c r="A23" t="s">
        <v>200</v>
      </c>
      <c r="B23" s="14" t="str">
        <f ca="1">IFERROR(VLOOKUP(A23,Inv!$A$3:'Inv'!$E$2002,2,FALSE),"")</f>
        <v>EST HARDWARE-ADHESIV</v>
      </c>
      <c r="C23">
        <f ca="1">IFERROR(VLOOKUP(A23,Inv!$A$3:'Inv'!$E$2002,3,FALSE),"")</f>
        <v>0</v>
      </c>
      <c r="E23">
        <f ca="1">IFERROR(VLOOKUP(A23,Inv!$A$3:'Inv'!$E$2002,4,FALSE),"")</f>
        <v>3</v>
      </c>
      <c r="F23" s="14" t="str">
        <f ca="1">IFERROR(VLOOKUP(A23,Inv!$A$3:'Inv'!$E$2002,5,FALSE),"")</f>
        <v>SQFT</v>
      </c>
      <c r="G23" s="19">
        <f>IF(B47&lt;&gt;0,MAX(13,B47),0)</f>
        <v>0</v>
      </c>
      <c r="H23" s="1"/>
      <c r="I23" s="1">
        <f t="shared" ca="1" si="0"/>
        <v>0</v>
      </c>
    </row>
    <row r="24" spans="1:9">
      <c r="A24" t="s">
        <v>198</v>
      </c>
      <c r="B24" s="14" t="str">
        <f ca="1">IFERROR(VLOOKUP(A24,Inv!$A$3:'Inv'!$E$2002,2,FALSE),"")</f>
        <v>EST PAINT - CUSTOM</v>
      </c>
      <c r="C24">
        <f ca="1">IFERROR(VLOOKUP(A24,Inv!$A$3:'Inv'!$E$2002,3,FALSE),"")</f>
        <v>2.8559999999999999E-2</v>
      </c>
      <c r="E24">
        <f ca="1">IFERROR(VLOOKUP(A24,Inv!$A$3:'Inv'!$E$2002,4,FALSE),"")</f>
        <v>5.0999999999999997E-2</v>
      </c>
      <c r="F24" s="14" t="str">
        <f ca="1">IFERROR(VLOOKUP(A24,Inv!$A$3:'Inv'!$E$2002,5,FALSE),"")</f>
        <v>GM</v>
      </c>
      <c r="G24" s="19">
        <f>IF(B47&lt;&gt;0,MAX(1471,(B53*E46)+H47),0)</f>
        <v>0</v>
      </c>
      <c r="H24" s="1"/>
      <c r="I24" s="1">
        <f t="shared" ca="1" si="0"/>
        <v>0</v>
      </c>
    </row>
    <row r="25" spans="1:9">
      <c r="A25" t="s">
        <v>331</v>
      </c>
      <c r="B25" s="14" t="str">
        <f ca="1">IFERROR(VLOOKUP(A25,Inv!$A$3:'Inv'!$E$2002,2,FALSE),"")</f>
        <v>44750</v>
      </c>
      <c r="C25">
        <f ca="1">IFERROR(VLOOKUP(A25,Inv!$A$3:'Inv'!$E$2002,3,FALSE),"")</f>
        <v>1.829</v>
      </c>
      <c r="E25">
        <f ca="1">IFERROR(VLOOKUP(A25,Inv!$A$3:'Inv'!$E$2002,4,FALSE),"")</f>
        <v>3.2930000000000001</v>
      </c>
      <c r="F25" s="14" t="str">
        <f ca="1">IFERROR(VLOOKUP(A25,Inv!$A$3:'Inv'!$E$2002,5,FALSE),"")</f>
        <v>MODULE</v>
      </c>
      <c r="G25" s="19">
        <f>CEILING(B47*B46*E57,1)</f>
        <v>0</v>
      </c>
      <c r="H25" s="1"/>
      <c r="I25" s="1">
        <f t="shared" ca="1" si="0"/>
        <v>0</v>
      </c>
    </row>
    <row r="26" spans="1:9">
      <c r="A26" t="s">
        <v>332</v>
      </c>
      <c r="B26" s="14" t="str">
        <f ca="1">IFERROR(VLOOKUP(A26,Inv!$A$3:'Inv'!$E$2002,2,FALSE),"")</f>
        <v>44350</v>
      </c>
      <c r="C26">
        <f ca="1">IFERROR(VLOOKUP(A26,Inv!$A$3:'Inv'!$E$2002,3,FALSE),"")</f>
        <v>36.082999999999998</v>
      </c>
      <c r="E26">
        <f ca="1">IFERROR(VLOOKUP(A26,Inv!$A$3:'Inv'!$E$2002,4,FALSE),"")</f>
        <v>64.956000000000003</v>
      </c>
      <c r="F26" s="14" t="str">
        <f ca="1">IFERROR(VLOOKUP(A26,Inv!$A$3:'Inv'!$E$2002,5,FALSE),"")</f>
        <v>EA</v>
      </c>
      <c r="G26" s="19">
        <f>E54*B7</f>
        <v>0</v>
      </c>
      <c r="H26" s="1"/>
      <c r="I26" s="1">
        <f t="shared" ca="1" si="0"/>
        <v>0</v>
      </c>
    </row>
    <row r="27" spans="1:9">
      <c r="A27" t="s">
        <v>356</v>
      </c>
      <c r="B27" s="14" t="str">
        <f ca="1">IFERROR(VLOOKUP(A27,Inv!$A$3:'Inv'!$E$2002,2,FALSE),"")</f>
        <v>13090</v>
      </c>
      <c r="C27">
        <f ca="1">IFERROR(VLOOKUP(A27,Inv!$A$3:'Inv'!$E$2002,3,FALSE),"")</f>
        <v>61.805</v>
      </c>
      <c r="E27">
        <f ca="1">IFERROR(VLOOKUP(A27,Inv!$A$3:'Inv'!$E$2002,4,FALSE),"")</f>
        <v>111.26</v>
      </c>
      <c r="F27" s="14" t="str">
        <f ca="1">IFERROR(VLOOKUP(A27,Inv!$A$3:'Inv'!$E$2002,5,FALSE),"")</f>
        <v>SH</v>
      </c>
      <c r="G27" s="19">
        <f>B57</f>
        <v>0</v>
      </c>
      <c r="I27" s="1">
        <f t="shared" ca="1" si="0"/>
        <v>0</v>
      </c>
    </row>
    <row r="28" spans="1:9">
      <c r="A28" t="s">
        <v>333</v>
      </c>
      <c r="B28" s="14" t="str">
        <f ca="1">IFERROR(VLOOKUP(A28,Inv!$A$3:'Inv'!$E$2002,2,FALSE),"")</f>
        <v>EST ELECTRICAL</v>
      </c>
      <c r="C28">
        <f ca="1">IFERROR(VLOOKUP(A28,Inv!$A$3:'Inv'!$E$2002,3,FALSE),"")</f>
        <v>0</v>
      </c>
      <c r="E28">
        <f ca="1">IFERROR(VLOOKUP(A28,Inv!$A$3:'Inv'!$E$2002,4,FALSE),"")</f>
        <v>1</v>
      </c>
      <c r="F28" s="14" t="str">
        <f ca="1">IFERROR(VLOOKUP(A28,Inv!$A$3:'Inv'!$E$2002,5,FALSE),"")</f>
        <v>SQFT</v>
      </c>
      <c r="G28" s="19">
        <f>CEILING(B47,1)</f>
        <v>0</v>
      </c>
      <c r="H28" s="1"/>
      <c r="I28" s="1">
        <f t="shared" ca="1" si="0"/>
        <v>0</v>
      </c>
    </row>
    <row r="29" spans="1:9">
      <c r="A29" t="s">
        <v>290</v>
      </c>
      <c r="B29" s="14" t="str">
        <f ca="1">IFERROR(VLOOKUP(A29,Inv!$A$3:'Inv'!$E$2002,2,FALSE),"")</f>
        <v>55040</v>
      </c>
      <c r="C29">
        <f ca="1">IFERROR(VLOOKUP(A29,Inv!$A$3:'Inv'!$E$2002,3,FALSE),"")</f>
        <v>3.1749999999999998</v>
      </c>
      <c r="E29">
        <f ca="1">IFERROR(VLOOKUP(A29,Inv!$A$3:'Inv'!$E$2002,4,FALSE),"")</f>
        <v>5.7160000000000002</v>
      </c>
      <c r="F29" s="14" t="str">
        <f ca="1">IFERROR(VLOOKUP(A29,Inv!$A$3:'Inv'!$E$2002,5,FALSE),"")</f>
        <v>SQFT</v>
      </c>
      <c r="G29" s="19">
        <f>IF(B4="Polycarbonate",CEILING(B51,20),0)</f>
        <v>0</v>
      </c>
      <c r="H29" s="1"/>
      <c r="I29" s="1">
        <f t="shared" ca="1" si="0"/>
        <v>0</v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H30" s="1"/>
      <c r="I30" s="1" t="str">
        <f t="shared" ca="1" si="0"/>
        <v/>
      </c>
    </row>
    <row r="31" spans="1:9">
      <c r="A31" s="12" t="s">
        <v>236</v>
      </c>
      <c r="B31" s="12"/>
      <c r="C31" s="12"/>
      <c r="D31" s="13"/>
      <c r="E31" s="12"/>
      <c r="F31" s="12"/>
      <c r="G31" s="12"/>
      <c r="H31" s="13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B47</f>
        <v>0</v>
      </c>
      <c r="F33" s="19">
        <f>VLOOKUP(E33,A61:B64,2,TRUE)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2110</v>
      </c>
      <c r="B34" t="str">
        <f ca="1">IFERROR(VLOOKUP(A34,WC!$A$6:'WC'!$C$30,2,FALSE),"")</f>
        <v>Paint Prep Labor</v>
      </c>
      <c r="E34" s="19">
        <f>B53</f>
        <v>0</v>
      </c>
      <c r="F34" s="19">
        <f>E50</f>
        <v>19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2112</v>
      </c>
      <c r="B35" t="str">
        <f ca="1">IFERROR(VLOOKUP(A35,WC!$A$6:'WC'!$C$30,2,FALSE),"")</f>
        <v>Paint Cabinet &amp; Letters Labor</v>
      </c>
      <c r="E35" s="19">
        <f>B53</f>
        <v>0</v>
      </c>
      <c r="F35" s="19">
        <f>E51</f>
        <v>23.75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2212</v>
      </c>
      <c r="B36" t="str">
        <f ca="1">IFERROR(VLOOKUP(A36,WC!$A$6:'WC'!$C$30,2,FALSE),"")</f>
        <v>LED Wiring Labor</v>
      </c>
      <c r="E36" s="19">
        <f>B47*B46</f>
        <v>0</v>
      </c>
      <c r="F36" s="19">
        <f>E52</f>
        <v>14.25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2215</v>
      </c>
      <c r="B37" t="str">
        <f ca="1">IFERROR(VLOOKUP(A37,WC!$A$6:'WC'!$C$30,2,FALSE),"")</f>
        <v>Assembly Labor</v>
      </c>
      <c r="E37" s="19">
        <f>B51</f>
        <v>0</v>
      </c>
      <c r="F37" s="19">
        <f>E56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>
        <v>2312</v>
      </c>
      <c r="B38" t="str">
        <f ca="1">IFERROR(VLOOKUP(A38,WC!$A$6:'WC'!$C$30,2,FALSE),"")</f>
        <v>Plastic Face Labor</v>
      </c>
      <c r="E38" s="19">
        <f>B51</f>
        <v>0</v>
      </c>
      <c r="F38" s="19">
        <f>E49</f>
        <v>72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>
      <c r="A39" s="78">
        <v>2011</v>
      </c>
      <c r="B39" t="str">
        <f ca="1">IFERROR(VLOOKUP(A39,WC!$A$6:'WC'!$C$30,2,FALSE),"")</f>
        <v>Cabinet Metal Labor</v>
      </c>
      <c r="D39" t="s">
        <v>383</v>
      </c>
      <c r="F39" s="19"/>
      <c r="G39" s="1">
        <f>IF(B5="Radius/Angle",G33*H55,0)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>
      <c r="A40" s="78">
        <v>2110</v>
      </c>
      <c r="B40" t="str">
        <f ca="1">IFERROR(VLOOKUP(A40,WC!$A$6:'WC'!$C$30,2,FALSE),"")</f>
        <v>Paint Prep Labor</v>
      </c>
      <c r="D40" t="s">
        <v>384</v>
      </c>
      <c r="F40" s="19"/>
      <c r="G40" s="1">
        <f>IF(B53&lt;&gt; 0,B6,0)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>
      <c r="A41" s="78"/>
      <c r="B41" t="str">
        <f ca="1">IFERROR(VLOOKUP(A41,WC!$A$6:'WC'!$C$30,2,FALSE),"")</f>
        <v/>
      </c>
      <c r="G41" s="1"/>
      <c r="H41" s="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"/>
      <c r="H42" s="1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"/>
      <c r="H43" s="1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"/>
      <c r="H44" s="1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5"/>
      <c r="F45" s="74"/>
      <c r="G45" s="25"/>
      <c r="H45" s="74"/>
      <c r="I45" s="74"/>
    </row>
    <row r="46" spans="1:9">
      <c r="A46" s="6" t="s">
        <v>385</v>
      </c>
      <c r="B46" s="6">
        <v>2</v>
      </c>
      <c r="C46" s="6"/>
      <c r="D46" s="6" t="s">
        <v>53</v>
      </c>
      <c r="E46" s="91">
        <f>RateData!B4</f>
        <v>100</v>
      </c>
      <c r="F46" s="7"/>
      <c r="G46" s="6" t="s">
        <v>54</v>
      </c>
      <c r="H46" s="91">
        <f>RateData!B5</f>
        <v>0.1</v>
      </c>
      <c r="I46" s="6"/>
    </row>
    <row r="47" spans="1:9">
      <c r="A47" s="6" t="s">
        <v>237</v>
      </c>
      <c r="B47" s="6">
        <f>(B8*B9/144)*B7</f>
        <v>0</v>
      </c>
      <c r="C47" s="6"/>
      <c r="D47" s="6" t="s">
        <v>75</v>
      </c>
      <c r="E47" s="91">
        <f>RateData!B21</f>
        <v>1.5</v>
      </c>
      <c r="F47" s="7"/>
      <c r="G47" s="6" t="s">
        <v>250</v>
      </c>
      <c r="H47" s="6">
        <f>B6*B53*H46*E46</f>
        <v>0</v>
      </c>
      <c r="I47" s="6"/>
    </row>
    <row r="48" spans="1:9">
      <c r="A48" s="6" t="s">
        <v>318</v>
      </c>
      <c r="B48" s="6">
        <f>(((B8+B9)*2)/12)*B7</f>
        <v>0</v>
      </c>
      <c r="C48" s="6"/>
      <c r="D48" s="6"/>
      <c r="E48" s="6"/>
      <c r="F48" s="7"/>
      <c r="G48" s="6">
        <v>0</v>
      </c>
      <c r="H48" s="7" t="s">
        <v>249</v>
      </c>
      <c r="I48" s="6"/>
    </row>
    <row r="49" spans="1:9">
      <c r="A49" s="6" t="s">
        <v>342</v>
      </c>
      <c r="B49" s="6">
        <f>B48*2</f>
        <v>0</v>
      </c>
      <c r="C49" s="6"/>
      <c r="D49" s="6" t="s">
        <v>77</v>
      </c>
      <c r="E49" s="91">
        <f>RateData!B23</f>
        <v>72</v>
      </c>
      <c r="F49" s="7"/>
      <c r="G49" s="6">
        <v>1</v>
      </c>
      <c r="H49" s="7"/>
      <c r="I49" s="6"/>
    </row>
    <row r="50" spans="1:9">
      <c r="A50" s="6" t="s">
        <v>343</v>
      </c>
      <c r="B50" s="6">
        <f>B48*3</f>
        <v>0</v>
      </c>
      <c r="C50" s="6"/>
      <c r="D50" s="6" t="s">
        <v>58</v>
      </c>
      <c r="E50" s="91">
        <f>RateData!B6</f>
        <v>19</v>
      </c>
      <c r="F50" s="7"/>
      <c r="G50" s="6">
        <v>2</v>
      </c>
      <c r="H50" s="7"/>
      <c r="I50" s="6"/>
    </row>
    <row r="51" spans="1:9">
      <c r="A51" s="6" t="s">
        <v>279</v>
      </c>
      <c r="B51" s="6">
        <f>B46*B47</f>
        <v>0</v>
      </c>
      <c r="C51" s="6"/>
      <c r="D51" s="6" t="s">
        <v>60</v>
      </c>
      <c r="E51" s="91">
        <f>RateData!B7</f>
        <v>23.75</v>
      </c>
      <c r="F51" s="7"/>
      <c r="G51" s="6">
        <v>3</v>
      </c>
      <c r="H51" s="7"/>
      <c r="I51" s="6"/>
    </row>
    <row r="52" spans="1:9">
      <c r="A52" s="6" t="s">
        <v>319</v>
      </c>
      <c r="B52" s="6">
        <f>B48*(B10/12)</f>
        <v>0</v>
      </c>
      <c r="C52" s="6"/>
      <c r="D52" s="6" t="s">
        <v>72</v>
      </c>
      <c r="E52" s="91">
        <f>RateData!B18</f>
        <v>14.25</v>
      </c>
      <c r="F52" s="7"/>
      <c r="G52" s="6">
        <v>4</v>
      </c>
      <c r="H52" s="7"/>
      <c r="I52" s="6"/>
    </row>
    <row r="53" spans="1:9">
      <c r="A53" s="6" t="s">
        <v>253</v>
      </c>
      <c r="B53" s="6">
        <f>B52+B54</f>
        <v>0</v>
      </c>
      <c r="C53" s="6"/>
      <c r="D53" s="80" t="s">
        <v>345</v>
      </c>
      <c r="E53" s="80">
        <f>(((B8*B9)/144)*B46)*E57</f>
        <v>0</v>
      </c>
      <c r="F53" s="47" t="s">
        <v>43</v>
      </c>
      <c r="G53" s="6">
        <v>5</v>
      </c>
      <c r="H53" s="7"/>
      <c r="I53" s="6"/>
    </row>
    <row r="54" spans="1:9">
      <c r="A54" s="6" t="s">
        <v>366</v>
      </c>
      <c r="B54" s="6">
        <f>B49</f>
        <v>0</v>
      </c>
      <c r="C54" s="6"/>
      <c r="D54" s="80" t="s">
        <v>346</v>
      </c>
      <c r="E54" s="80">
        <f>ROUNDUP(E53/E58,0)</f>
        <v>0</v>
      </c>
      <c r="F54" s="47" t="s">
        <v>43</v>
      </c>
      <c r="G54" s="6" t="s">
        <v>240</v>
      </c>
      <c r="H54" s="99">
        <v>0</v>
      </c>
      <c r="I54" s="6"/>
    </row>
    <row r="55" spans="1:9">
      <c r="A55" s="6" t="s">
        <v>360</v>
      </c>
      <c r="B55" s="6">
        <f>B10*4/12*B7</f>
        <v>0</v>
      </c>
      <c r="C55" s="6"/>
      <c r="D55" s="80" t="s">
        <v>76</v>
      </c>
      <c r="E55" s="98">
        <f>RateData!B22</f>
        <v>50</v>
      </c>
      <c r="F55" s="47"/>
      <c r="G55" s="6" t="s">
        <v>254</v>
      </c>
      <c r="H55" s="92">
        <f>RateData!B16</f>
        <v>0.25</v>
      </c>
      <c r="I55" s="6"/>
    </row>
    <row r="56" spans="1:9">
      <c r="A56" s="6" t="s">
        <v>386</v>
      </c>
      <c r="B56" s="6">
        <f>(B8*4/12)*B7</f>
        <v>0</v>
      </c>
      <c r="C56" s="6"/>
      <c r="D56" s="6" t="s">
        <v>89</v>
      </c>
      <c r="E56" s="91">
        <f>RateData!B35</f>
        <v>40</v>
      </c>
      <c r="F56" s="7"/>
      <c r="G56" s="6"/>
      <c r="H56" s="7"/>
      <c r="I56" s="6"/>
    </row>
    <row r="57" spans="1:9">
      <c r="A57" s="6" t="s">
        <v>362</v>
      </c>
      <c r="B57" s="6">
        <f>CEILING(B51/32,0.5)</f>
        <v>0</v>
      </c>
      <c r="C57" s="6"/>
      <c r="D57" s="6" t="s">
        <v>73</v>
      </c>
      <c r="E57" s="91">
        <f>RateData!B19</f>
        <v>1.3</v>
      </c>
      <c r="F57" s="7"/>
      <c r="G57" s="6"/>
      <c r="H57" s="7"/>
      <c r="I57" s="6"/>
    </row>
    <row r="58" spans="1:9">
      <c r="A58" s="6"/>
      <c r="B58" s="6"/>
      <c r="C58" s="6"/>
      <c r="D58" s="6" t="s">
        <v>74</v>
      </c>
      <c r="E58" s="91">
        <f>RateData!B20</f>
        <v>108</v>
      </c>
      <c r="F58" s="7"/>
      <c r="G58" s="6"/>
      <c r="H58" s="7"/>
      <c r="I58" s="6"/>
    </row>
    <row r="59" spans="1:9">
      <c r="A59" s="6"/>
      <c r="B59" s="6"/>
      <c r="C59" s="6"/>
      <c r="D59" s="6"/>
      <c r="E59" s="6"/>
      <c r="F59" s="7"/>
      <c r="G59" s="6"/>
      <c r="H59" s="7"/>
      <c r="I59" s="6"/>
    </row>
    <row r="60" spans="1:9">
      <c r="A60" s="6" t="s">
        <v>347</v>
      </c>
      <c r="B60" s="6"/>
      <c r="C60" s="6"/>
      <c r="D60" s="6"/>
      <c r="E60" s="6"/>
      <c r="F60" s="7"/>
      <c r="G60" s="6"/>
      <c r="H60" s="7"/>
      <c r="I60" s="6"/>
    </row>
    <row r="61" spans="1:9">
      <c r="A61" s="91">
        <f>RateData!B61</f>
        <v>0</v>
      </c>
      <c r="B61" s="91">
        <f>RateData!D61</f>
        <v>0.95</v>
      </c>
      <c r="C61" s="6"/>
      <c r="D61" s="6"/>
      <c r="E61" s="6"/>
      <c r="F61" s="7"/>
      <c r="G61" s="6"/>
      <c r="H61" s="7"/>
      <c r="I61" s="6"/>
    </row>
    <row r="62" spans="1:9">
      <c r="A62" s="91">
        <f>RateData!B62</f>
        <v>4</v>
      </c>
      <c r="B62" s="91">
        <f>RateData!D62</f>
        <v>1.9</v>
      </c>
      <c r="C62" s="6"/>
      <c r="D62" s="6"/>
      <c r="E62" s="6"/>
      <c r="F62" s="7"/>
      <c r="G62" s="6"/>
      <c r="H62" s="7"/>
      <c r="I62" s="6"/>
    </row>
    <row r="63" spans="1:9">
      <c r="A63" s="91">
        <f>RateData!B63</f>
        <v>8</v>
      </c>
      <c r="B63" s="91">
        <f>RateData!D63</f>
        <v>2.85</v>
      </c>
      <c r="C63" s="6"/>
      <c r="D63" s="6" t="s">
        <v>287</v>
      </c>
      <c r="E63" s="6"/>
      <c r="F63" s="7"/>
      <c r="G63" s="6"/>
      <c r="H63" s="7"/>
      <c r="I63" s="6"/>
    </row>
    <row r="64" spans="1:9">
      <c r="A64" s="91">
        <f>RateData!B64</f>
        <v>18</v>
      </c>
      <c r="B64" s="91">
        <f>RateData!D64</f>
        <v>3.8</v>
      </c>
      <c r="C64" s="6"/>
      <c r="D64" s="6" t="s">
        <v>367</v>
      </c>
      <c r="E64" s="6"/>
      <c r="F64" s="7"/>
      <c r="G64" s="6"/>
      <c r="H64" s="7"/>
      <c r="I64" s="6"/>
    </row>
  </sheetData>
  <dataValidations count="4">
    <dataValidation allowBlank="1" showInputMessage="1" showErrorMessage="1" sqref="B17:B30" xr:uid="{464620B8-FF9C-425A-9B77-CEA0E02E2F2F}"/>
    <dataValidation type="list" allowBlank="1" showInputMessage="1" showErrorMessage="1" sqref="B5" xr:uid="{9CEC7546-D7A9-49A2-93F4-364ACB60231C}">
      <formula1>$G$54:$G$55</formula1>
    </dataValidation>
    <dataValidation type="list" allowBlank="1" showInputMessage="1" showErrorMessage="1" sqref="B6" xr:uid="{49C965DA-DD5E-48C5-BB76-0F38DC379637}">
      <formula1>$G$48:$G$53</formula1>
    </dataValidation>
    <dataValidation type="list" allowBlank="1" showInputMessage="1" showErrorMessage="1" sqref="B4" xr:uid="{8C1BE805-38AA-45F9-B931-43340B1C1F6A}">
      <formula1>$D$63:$D$64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E7EBBE-E470-449E-95C6-3404989B907B}">
          <x14:formula1>
            <xm:f>Inv!$A$2:$A$2002</xm:f>
          </x14:formula1>
          <xm:sqref>A17:A30</xm:sqref>
        </x14:dataValidation>
        <x14:dataValidation type="list" allowBlank="1" showInputMessage="1" showErrorMessage="1" xr:uid="{C633EAAA-8104-4946-90EF-5F905A7C34E3}">
          <x14:formula1>
            <xm:f>WC!$A$6:$A$55</xm:f>
          </x14:formula1>
          <xm:sqref>A39:A44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6B92-6569-44AC-9E30-5C475DC196DC}">
  <dimension ref="A1:M64"/>
  <sheetViews>
    <sheetView workbookViewId="0">
      <selection activeCell="B2" sqref="B2"/>
    </sheetView>
  </sheetViews>
  <sheetFormatPr defaultRowHeight="15"/>
  <cols>
    <col min="1" max="1" width="43.7109375" customWidth="1"/>
    <col min="2" max="2" width="24.140625" customWidth="1"/>
    <col min="3" max="3" width="12.42578125" customWidth="1"/>
    <col min="4" max="4" width="19.140625" customWidth="1"/>
    <col min="5" max="5" width="15.7109375" customWidth="1"/>
    <col min="6" max="6" width="13.140625" style="1" customWidth="1"/>
    <col min="7" max="7" width="17.42578125" customWidth="1"/>
    <col min="8" max="9" width="13.28515625" customWidth="1"/>
    <col min="11" max="11" width="9.140625" style="1"/>
    <col min="13" max="13" width="9.140625" style="1"/>
  </cols>
  <sheetData>
    <row r="1" spans="1:9">
      <c r="A1" s="21" t="s">
        <v>381</v>
      </c>
      <c r="B1" s="22"/>
      <c r="C1" s="22"/>
      <c r="D1" s="22"/>
      <c r="E1" s="22"/>
      <c r="F1" s="23"/>
      <c r="G1" s="22"/>
      <c r="H1" s="22"/>
      <c r="I1" s="22"/>
    </row>
    <row r="2" spans="1:9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93" t="s">
        <v>287</v>
      </c>
      <c r="C4" s="53" t="s">
        <v>364</v>
      </c>
      <c r="D4" s="53"/>
      <c r="E4" s="53"/>
      <c r="F4" s="54"/>
      <c r="G4" s="53"/>
      <c r="H4" s="53"/>
      <c r="I4" s="53"/>
    </row>
    <row r="5" spans="1:9">
      <c r="A5" s="53"/>
      <c r="B5" s="93" t="s">
        <v>240</v>
      </c>
      <c r="C5" s="53" t="s">
        <v>328</v>
      </c>
      <c r="D5" s="53"/>
      <c r="E5" s="54"/>
      <c r="F5" s="53"/>
      <c r="G5" s="53"/>
      <c r="H5" s="53"/>
      <c r="I5" s="53"/>
    </row>
    <row r="6" spans="1:9">
      <c r="A6" s="53"/>
      <c r="B6" s="89">
        <v>0</v>
      </c>
      <c r="C6" s="53" t="s">
        <v>242</v>
      </c>
      <c r="D6" s="53"/>
      <c r="E6" s="53"/>
      <c r="F6" s="53"/>
      <c r="G6" s="53"/>
      <c r="H6" s="53"/>
      <c r="I6" s="53"/>
    </row>
    <row r="7" spans="1:9">
      <c r="A7" s="53" t="s">
        <v>268</v>
      </c>
      <c r="B7" s="56">
        <v>1</v>
      </c>
      <c r="C7" s="53"/>
      <c r="D7" s="53"/>
      <c r="E7" s="53"/>
      <c r="F7" s="54"/>
      <c r="G7" s="53"/>
      <c r="H7" s="53"/>
      <c r="I7" s="53"/>
    </row>
    <row r="8" spans="1:9">
      <c r="A8" s="53" t="s">
        <v>210</v>
      </c>
      <c r="B8" s="49">
        <v>0</v>
      </c>
      <c r="C8" s="53"/>
      <c r="D8" s="53"/>
      <c r="E8" s="53"/>
      <c r="F8" s="54"/>
      <c r="G8" s="53"/>
      <c r="H8" s="53"/>
      <c r="I8" s="53"/>
    </row>
    <row r="9" spans="1:9">
      <c r="A9" s="53" t="s">
        <v>211</v>
      </c>
      <c r="B9" s="49">
        <v>0</v>
      </c>
      <c r="C9" s="53"/>
      <c r="D9" s="53"/>
      <c r="E9" s="53"/>
      <c r="F9" s="54"/>
      <c r="G9" s="53"/>
      <c r="H9" s="53"/>
      <c r="I9" s="53"/>
    </row>
    <row r="10" spans="1:9">
      <c r="A10" s="53" t="s">
        <v>269</v>
      </c>
      <c r="B10" s="49">
        <v>0</v>
      </c>
      <c r="C10" s="53"/>
      <c r="D10" s="53"/>
      <c r="E10" s="53"/>
      <c r="F10" s="54"/>
      <c r="G10" s="53"/>
      <c r="H10" s="53"/>
      <c r="I10" s="53"/>
    </row>
    <row r="11" spans="1:9" ht="15.75" thickBot="1">
      <c r="A11" s="50" t="s">
        <v>232</v>
      </c>
      <c r="B11" s="51">
        <f ca="1">SUM(I17:I44)</f>
        <v>0</v>
      </c>
      <c r="C11" s="50"/>
      <c r="D11" s="50"/>
      <c r="E11" s="50"/>
      <c r="F11" s="51"/>
      <c r="G11" s="50"/>
      <c r="H11" s="50"/>
      <c r="I11" s="50"/>
    </row>
    <row r="12" spans="1:9" ht="15.75" thickTop="1"/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382</v>
      </c>
      <c r="B17" s="14" t="str">
        <f ca="1">IFERROR(VLOOKUP(A17,Inv!$A$3:'Inv'!$E$2002,2,FALSE),"")</f>
        <v>53107</v>
      </c>
      <c r="C17">
        <f ca="1">IFERROR(VLOOKUP(A17,Inv!$A$3:'Inv'!$E$2002,3,FALSE),"")</f>
        <v>3.67</v>
      </c>
      <c r="E17">
        <f ca="1">IFERROR(VLOOKUP(A17,Inv!$A$3:'Inv'!$E$2002,4,FALSE),"")</f>
        <v>6.6070000000000002</v>
      </c>
      <c r="F17" s="14" t="str">
        <f ca="1">IFERROR(VLOOKUP(A17,Inv!$A$3:'Inv'!$E$2002,5,FALSE),"")</f>
        <v>SQFT</v>
      </c>
      <c r="G17" s="19">
        <f>IF(B4="Acrylic",CEILING(B51,20),0)</f>
        <v>0</v>
      </c>
      <c r="H17" s="1"/>
      <c r="I17" s="1">
        <f t="shared" ref="I17:I30" ca="1" si="0">IFERROR(E17*G17,"")</f>
        <v>0</v>
      </c>
    </row>
    <row r="18" spans="1:9">
      <c r="A18" t="s">
        <v>245</v>
      </c>
      <c r="B18" s="14" t="str">
        <f ca="1">IFERROR(VLOOKUP(A18,Inv!$A$3:'Inv'!$E$2002,2,FALSE),"")</f>
        <v>24055</v>
      </c>
      <c r="C18">
        <f ca="1">IFERROR(VLOOKUP(A18,Inv!$A$3:'Inv'!$E$2002,3,FALSE),"")</f>
        <v>4.1870000000000003</v>
      </c>
      <c r="E18">
        <f ca="1">IFERROR(VLOOKUP(A18,Inv!$A$3:'Inv'!$E$2002,4,FALSE),"")</f>
        <v>7.5369999999999999</v>
      </c>
      <c r="F18" s="14" t="str">
        <f ca="1">IFERROR(VLOOKUP(A18,Inv!$A$3:'Inv'!$E$2002,5,FALSE),"")</f>
        <v>SQFT</v>
      </c>
      <c r="G18" s="19">
        <f>CEILING(B52,20)</f>
        <v>0</v>
      </c>
      <c r="H18" s="1"/>
      <c r="I18" s="1">
        <f t="shared" ca="1" si="0"/>
        <v>0</v>
      </c>
    </row>
    <row r="19" spans="1:9">
      <c r="A19" t="s">
        <v>199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CEILING(B50,10)</f>
        <v>0</v>
      </c>
      <c r="H19" s="1"/>
      <c r="I19" s="1">
        <f t="shared" ca="1" si="0"/>
        <v>0</v>
      </c>
    </row>
    <row r="20" spans="1:9">
      <c r="A20" t="s">
        <v>353</v>
      </c>
      <c r="B20" s="14" t="str">
        <f ca="1">IFERROR(VLOOKUP(A20,Inv!$A$3:'Inv'!$E$2002,2,FALSE),"")</f>
        <v>28050</v>
      </c>
      <c r="C20">
        <f ca="1">IFERROR(VLOOKUP(A20,Inv!$A$3:'Inv'!$E$2002,3,FALSE),"")</f>
        <v>1.639</v>
      </c>
      <c r="E20">
        <f ca="1">IFERROR(VLOOKUP(A20,Inv!$A$3:'Inv'!$E$2002,4,FALSE),"")</f>
        <v>2.95</v>
      </c>
      <c r="F20" s="14" t="str">
        <f ca="1">IFERROR(VLOOKUP(A20,Inv!$A$3:'Inv'!$E$2002,5,FALSE),"")</f>
        <v>FT</v>
      </c>
      <c r="G20" s="19">
        <f>CEILING(B55,10)</f>
        <v>0</v>
      </c>
      <c r="H20" s="1"/>
      <c r="I20" s="1">
        <f t="shared" ca="1" si="0"/>
        <v>0</v>
      </c>
    </row>
    <row r="21" spans="1:9">
      <c r="A21" t="s">
        <v>245</v>
      </c>
      <c r="B21" s="14" t="str">
        <f ca="1">IFERROR(VLOOKUP(A21,Inv!$A$3:'Inv'!$E$2002,2,FALSE),"")</f>
        <v>24055</v>
      </c>
      <c r="C21">
        <f ca="1">IFERROR(VLOOKUP(A21,Inv!$A$3:'Inv'!$E$2002,3,FALSE),"")</f>
        <v>4.1870000000000003</v>
      </c>
      <c r="E21">
        <f ca="1">IFERROR(VLOOKUP(A21,Inv!$A$3:'Inv'!$E$2002,4,FALSE),"")</f>
        <v>7.5369999999999999</v>
      </c>
      <c r="F21" s="14" t="str">
        <f ca="1">IFERROR(VLOOKUP(A21,Inv!$A$3:'Inv'!$E$2002,5,FALSE),"")</f>
        <v>SQFT</v>
      </c>
      <c r="G21" s="19">
        <f>CEILING(B54,20)</f>
        <v>0</v>
      </c>
      <c r="H21" s="1"/>
      <c r="I21" s="1">
        <f t="shared" ca="1" si="0"/>
        <v>0</v>
      </c>
    </row>
    <row r="22" spans="1:9">
      <c r="A22" t="s">
        <v>199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CEILING(B56,10)</f>
        <v>0</v>
      </c>
      <c r="H22" s="1"/>
      <c r="I22" s="1">
        <f t="shared" ca="1" si="0"/>
        <v>0</v>
      </c>
    </row>
    <row r="23" spans="1:9">
      <c r="A23" t="s">
        <v>200</v>
      </c>
      <c r="B23" s="14" t="str">
        <f ca="1">IFERROR(VLOOKUP(A23,Inv!$A$3:'Inv'!$E$2002,2,FALSE),"")</f>
        <v>EST HARDWARE-ADHESIV</v>
      </c>
      <c r="C23">
        <f ca="1">IFERROR(VLOOKUP(A23,Inv!$A$3:'Inv'!$E$2002,3,FALSE),"")</f>
        <v>0</v>
      </c>
      <c r="E23">
        <f ca="1">IFERROR(VLOOKUP(A23,Inv!$A$3:'Inv'!$E$2002,4,FALSE),"")</f>
        <v>3</v>
      </c>
      <c r="F23" s="14" t="str">
        <f ca="1">IFERROR(VLOOKUP(A23,Inv!$A$3:'Inv'!$E$2002,5,FALSE),"")</f>
        <v>SQFT</v>
      </c>
      <c r="G23" s="19">
        <f>IF(B47&lt;&gt;0,MAX(13,B47),0)</f>
        <v>0</v>
      </c>
      <c r="H23" s="1"/>
      <c r="I23" s="1">
        <f t="shared" ca="1" si="0"/>
        <v>0</v>
      </c>
    </row>
    <row r="24" spans="1:9">
      <c r="A24" t="s">
        <v>198</v>
      </c>
      <c r="B24" s="14" t="str">
        <f ca="1">IFERROR(VLOOKUP(A24,Inv!$A$3:'Inv'!$E$2002,2,FALSE),"")</f>
        <v>EST PAINT - CUSTOM</v>
      </c>
      <c r="C24">
        <f ca="1">IFERROR(VLOOKUP(A24,Inv!$A$3:'Inv'!$E$2002,3,FALSE),"")</f>
        <v>2.8559999999999999E-2</v>
      </c>
      <c r="E24">
        <f ca="1">IFERROR(VLOOKUP(A24,Inv!$A$3:'Inv'!$E$2002,4,FALSE),"")</f>
        <v>5.0999999999999997E-2</v>
      </c>
      <c r="F24" s="14" t="str">
        <f ca="1">IFERROR(VLOOKUP(A24,Inv!$A$3:'Inv'!$E$2002,5,FALSE),"")</f>
        <v>GM</v>
      </c>
      <c r="G24" s="19">
        <f>IF(B47&lt;&gt;0,MAX(1471,(B53*E46)+H47),0)</f>
        <v>0</v>
      </c>
      <c r="H24" s="1"/>
      <c r="I24" s="1">
        <f t="shared" ca="1" si="0"/>
        <v>0</v>
      </c>
    </row>
    <row r="25" spans="1:9">
      <c r="A25" t="s">
        <v>331</v>
      </c>
      <c r="B25" s="14" t="str">
        <f ca="1">IFERROR(VLOOKUP(A25,Inv!$A$3:'Inv'!$E$2002,2,FALSE),"")</f>
        <v>44750</v>
      </c>
      <c r="C25">
        <f ca="1">IFERROR(VLOOKUP(A25,Inv!$A$3:'Inv'!$E$2002,3,FALSE),"")</f>
        <v>1.829</v>
      </c>
      <c r="E25">
        <f ca="1">IFERROR(VLOOKUP(A25,Inv!$A$3:'Inv'!$E$2002,4,FALSE),"")</f>
        <v>3.2930000000000001</v>
      </c>
      <c r="F25" s="14" t="str">
        <f ca="1">IFERROR(VLOOKUP(A25,Inv!$A$3:'Inv'!$E$2002,5,FALSE),"")</f>
        <v>MODULE</v>
      </c>
      <c r="G25" s="19">
        <f>CEILING(B47*B46*E57,1)</f>
        <v>0</v>
      </c>
      <c r="H25" s="1"/>
      <c r="I25" s="1">
        <f t="shared" ca="1" si="0"/>
        <v>0</v>
      </c>
    </row>
    <row r="26" spans="1:9">
      <c r="A26" t="s">
        <v>332</v>
      </c>
      <c r="B26" s="14" t="str">
        <f ca="1">IFERROR(VLOOKUP(A26,Inv!$A$3:'Inv'!$E$2002,2,FALSE),"")</f>
        <v>44350</v>
      </c>
      <c r="C26">
        <f ca="1">IFERROR(VLOOKUP(A26,Inv!$A$3:'Inv'!$E$2002,3,FALSE),"")</f>
        <v>36.082999999999998</v>
      </c>
      <c r="E26">
        <f ca="1">IFERROR(VLOOKUP(A26,Inv!$A$3:'Inv'!$E$2002,4,FALSE),"")</f>
        <v>64.956000000000003</v>
      </c>
      <c r="F26" s="14" t="str">
        <f ca="1">IFERROR(VLOOKUP(A26,Inv!$A$3:'Inv'!$E$2002,5,FALSE),"")</f>
        <v>EA</v>
      </c>
      <c r="G26" s="19">
        <f>E54*B7</f>
        <v>0</v>
      </c>
      <c r="H26" s="1"/>
      <c r="I26" s="1">
        <f t="shared" ca="1" si="0"/>
        <v>0</v>
      </c>
    </row>
    <row r="27" spans="1:9">
      <c r="A27" t="s">
        <v>356</v>
      </c>
      <c r="B27" s="14" t="str">
        <f ca="1">IFERROR(VLOOKUP(A27,Inv!$A$3:'Inv'!$E$2002,2,FALSE),"")</f>
        <v>13090</v>
      </c>
      <c r="C27">
        <f ca="1">IFERROR(VLOOKUP(A27,Inv!$A$3:'Inv'!$E$2002,3,FALSE),"")</f>
        <v>61.805</v>
      </c>
      <c r="E27">
        <f ca="1">IFERROR(VLOOKUP(A27,Inv!$A$3:'Inv'!$E$2002,4,FALSE),"")</f>
        <v>111.26</v>
      </c>
      <c r="F27" s="14" t="str">
        <f ca="1">IFERROR(VLOOKUP(A27,Inv!$A$3:'Inv'!$E$2002,5,FALSE),"")</f>
        <v>SH</v>
      </c>
      <c r="G27" s="19">
        <f>B57</f>
        <v>0</v>
      </c>
      <c r="I27" s="1">
        <f t="shared" ca="1" si="0"/>
        <v>0</v>
      </c>
    </row>
    <row r="28" spans="1:9">
      <c r="A28" t="s">
        <v>333</v>
      </c>
      <c r="B28" s="14" t="str">
        <f ca="1">IFERROR(VLOOKUP(A28,Inv!$A$3:'Inv'!$E$2002,2,FALSE),"")</f>
        <v>EST ELECTRICAL</v>
      </c>
      <c r="C28">
        <f ca="1">IFERROR(VLOOKUP(A28,Inv!$A$3:'Inv'!$E$2002,3,FALSE),"")</f>
        <v>0</v>
      </c>
      <c r="E28">
        <f ca="1">IFERROR(VLOOKUP(A28,Inv!$A$3:'Inv'!$E$2002,4,FALSE),"")</f>
        <v>1</v>
      </c>
      <c r="F28" s="14" t="str">
        <f ca="1">IFERROR(VLOOKUP(A28,Inv!$A$3:'Inv'!$E$2002,5,FALSE),"")</f>
        <v>SQFT</v>
      </c>
      <c r="G28" s="19">
        <f>CEILING(B47,1)</f>
        <v>0</v>
      </c>
      <c r="H28" s="1"/>
      <c r="I28" s="1">
        <f t="shared" ca="1" si="0"/>
        <v>0</v>
      </c>
    </row>
    <row r="29" spans="1:9">
      <c r="A29" t="s">
        <v>290</v>
      </c>
      <c r="B29" s="14" t="str">
        <f ca="1">IFERROR(VLOOKUP(A29,Inv!$A$3:'Inv'!$E$2002,2,FALSE),"")</f>
        <v>55040</v>
      </c>
      <c r="C29">
        <f ca="1">IFERROR(VLOOKUP(A29,Inv!$A$3:'Inv'!$E$2002,3,FALSE),"")</f>
        <v>3.1749999999999998</v>
      </c>
      <c r="E29">
        <f ca="1">IFERROR(VLOOKUP(A29,Inv!$A$3:'Inv'!$E$2002,4,FALSE),"")</f>
        <v>5.7160000000000002</v>
      </c>
      <c r="F29" s="14" t="str">
        <f ca="1">IFERROR(VLOOKUP(A29,Inv!$A$3:'Inv'!$E$2002,5,FALSE),"")</f>
        <v>SQFT</v>
      </c>
      <c r="G29" s="19">
        <f>IF(B4="Polycarbonate",CEILING(B51,20),0)</f>
        <v>0</v>
      </c>
      <c r="H29" s="1"/>
      <c r="I29" s="1">
        <f t="shared" ca="1" si="0"/>
        <v>0</v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H30" s="1"/>
      <c r="I30" s="1" t="str">
        <f t="shared" ca="1" si="0"/>
        <v/>
      </c>
    </row>
    <row r="31" spans="1:9">
      <c r="A31" s="12" t="s">
        <v>236</v>
      </c>
      <c r="B31" s="12"/>
      <c r="C31" s="12"/>
      <c r="D31" s="13"/>
      <c r="E31" s="12"/>
      <c r="F31" s="12"/>
      <c r="G31" s="12"/>
      <c r="H31" s="13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B47</f>
        <v>0</v>
      </c>
      <c r="F33" s="19">
        <f>VLOOKUP(E33,A61:B64,2,TRUE)</f>
        <v>0.95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2110</v>
      </c>
      <c r="B34" t="str">
        <f ca="1">IFERROR(VLOOKUP(A34,WC!$A$6:'WC'!$C$30,2,FALSE),"")</f>
        <v>Paint Prep Labor</v>
      </c>
      <c r="E34" s="19">
        <f>B53</f>
        <v>0</v>
      </c>
      <c r="F34" s="19">
        <f>E50</f>
        <v>19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2112</v>
      </c>
      <c r="B35" t="str">
        <f ca="1">IFERROR(VLOOKUP(A35,WC!$A$6:'WC'!$C$30,2,FALSE),"")</f>
        <v>Paint Cabinet &amp; Letters Labor</v>
      </c>
      <c r="E35" s="19">
        <f>B53</f>
        <v>0</v>
      </c>
      <c r="F35" s="19">
        <f>E51</f>
        <v>23.75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2212</v>
      </c>
      <c r="B36" t="str">
        <f ca="1">IFERROR(VLOOKUP(A36,WC!$A$6:'WC'!$C$30,2,FALSE),"")</f>
        <v>LED Wiring Labor</v>
      </c>
      <c r="E36" s="19">
        <f>B47*B46</f>
        <v>0</v>
      </c>
      <c r="F36" s="19">
        <f>E52</f>
        <v>14.25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2215</v>
      </c>
      <c r="B37" t="str">
        <f ca="1">IFERROR(VLOOKUP(A37,WC!$A$6:'WC'!$C$30,2,FALSE),"")</f>
        <v>Assembly Labor</v>
      </c>
      <c r="E37" s="19">
        <f>B51</f>
        <v>0</v>
      </c>
      <c r="F37" s="19">
        <f>E56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>
        <v>2312</v>
      </c>
      <c r="B38" t="str">
        <f ca="1">IFERROR(VLOOKUP(A38,WC!$A$6:'WC'!$C$30,2,FALSE),"")</f>
        <v>Plastic Face Labor</v>
      </c>
      <c r="E38" s="19">
        <f>B51</f>
        <v>0</v>
      </c>
      <c r="F38" s="19">
        <f>E49</f>
        <v>72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>
      <c r="A39" s="78">
        <v>2011</v>
      </c>
      <c r="B39" t="str">
        <f ca="1">IFERROR(VLOOKUP(A39,WC!$A$6:'WC'!$C$30,2,FALSE),"")</f>
        <v>Cabinet Metal Labor</v>
      </c>
      <c r="D39" t="s">
        <v>383</v>
      </c>
      <c r="F39" s="19"/>
      <c r="G39" s="1">
        <f>IF(B5="Radius/Angle",G33*H55,0)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>
      <c r="A40" s="78">
        <v>2110</v>
      </c>
      <c r="B40" t="str">
        <f ca="1">IFERROR(VLOOKUP(A40,WC!$A$6:'WC'!$C$30,2,FALSE),"")</f>
        <v>Paint Prep Labor</v>
      </c>
      <c r="D40" t="s">
        <v>384</v>
      </c>
      <c r="F40" s="19"/>
      <c r="G40" s="1">
        <f>IF(B53&lt;&gt; 0,B6,0)</f>
        <v>0</v>
      </c>
      <c r="H40" s="1">
        <f ca="1">IFERROR(VLOOKUP(A40,WC!$A$6:'WC'!$C$30,3,FALSE),"")</f>
        <v>97</v>
      </c>
      <c r="I40" s="1">
        <f t="shared" ca="1" si="1"/>
        <v>0</v>
      </c>
    </row>
    <row r="41" spans="1:9">
      <c r="A41" s="78"/>
      <c r="B41" t="str">
        <f ca="1">IFERROR(VLOOKUP(A41,WC!$A$6:'WC'!$C$30,2,FALSE),"")</f>
        <v/>
      </c>
      <c r="H41" s="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H42" s="1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H43" s="1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H44" s="1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5"/>
      <c r="F45" s="74"/>
      <c r="G45" s="25"/>
      <c r="H45" s="74"/>
      <c r="I45" s="74"/>
    </row>
    <row r="46" spans="1:9">
      <c r="A46" s="6" t="s">
        <v>385</v>
      </c>
      <c r="B46" s="6">
        <v>2</v>
      </c>
      <c r="C46" s="6"/>
      <c r="D46" s="6" t="s">
        <v>53</v>
      </c>
      <c r="E46" s="91">
        <f>RateData!B4</f>
        <v>100</v>
      </c>
      <c r="F46" s="7"/>
      <c r="G46" s="6" t="s">
        <v>54</v>
      </c>
      <c r="H46" s="91">
        <f>RateData!B5</f>
        <v>0.1</v>
      </c>
      <c r="I46" s="6"/>
    </row>
    <row r="47" spans="1:9">
      <c r="A47" s="6" t="s">
        <v>237</v>
      </c>
      <c r="B47" s="6">
        <f>(B8*B9/144)*B7</f>
        <v>0</v>
      </c>
      <c r="C47" s="6"/>
      <c r="D47" s="6" t="s">
        <v>75</v>
      </c>
      <c r="E47" s="91">
        <f>RateData!B21</f>
        <v>1.5</v>
      </c>
      <c r="F47" s="7"/>
      <c r="G47" s="6" t="s">
        <v>250</v>
      </c>
      <c r="H47" s="6">
        <f>B6*B53*H46*E46</f>
        <v>0</v>
      </c>
      <c r="I47" s="6"/>
    </row>
    <row r="48" spans="1:9">
      <c r="A48" s="6" t="s">
        <v>318</v>
      </c>
      <c r="B48" s="6">
        <f>(((B8+B9)*2)/12)*B7</f>
        <v>0</v>
      </c>
      <c r="C48" s="6"/>
      <c r="D48" s="6"/>
      <c r="E48" s="6"/>
      <c r="F48" s="7"/>
      <c r="G48" s="6">
        <v>0</v>
      </c>
      <c r="H48" s="7" t="s">
        <v>249</v>
      </c>
      <c r="I48" s="6"/>
    </row>
    <row r="49" spans="1:9">
      <c r="A49" s="6" t="s">
        <v>342</v>
      </c>
      <c r="B49" s="6">
        <f>B48*2</f>
        <v>0</v>
      </c>
      <c r="C49" s="6"/>
      <c r="D49" s="6" t="s">
        <v>77</v>
      </c>
      <c r="E49" s="91">
        <f>RateData!B23</f>
        <v>72</v>
      </c>
      <c r="F49" s="7"/>
      <c r="G49" s="6">
        <v>1</v>
      </c>
      <c r="H49" s="7"/>
      <c r="I49" s="6"/>
    </row>
    <row r="50" spans="1:9">
      <c r="A50" s="6" t="s">
        <v>343</v>
      </c>
      <c r="B50" s="6">
        <f>B48*3</f>
        <v>0</v>
      </c>
      <c r="C50" s="6"/>
      <c r="D50" s="6" t="s">
        <v>58</v>
      </c>
      <c r="E50" s="91">
        <f>RateData!B6</f>
        <v>19</v>
      </c>
      <c r="F50" s="7"/>
      <c r="G50" s="6">
        <v>2</v>
      </c>
      <c r="H50" s="7"/>
      <c r="I50" s="6"/>
    </row>
    <row r="51" spans="1:9">
      <c r="A51" s="6" t="s">
        <v>279</v>
      </c>
      <c r="B51" s="6">
        <f>B46*B47</f>
        <v>0</v>
      </c>
      <c r="C51" s="6"/>
      <c r="D51" s="6" t="s">
        <v>60</v>
      </c>
      <c r="E51" s="91">
        <f>RateData!B7</f>
        <v>23.75</v>
      </c>
      <c r="F51" s="7"/>
      <c r="G51" s="6">
        <v>3</v>
      </c>
      <c r="H51" s="7"/>
      <c r="I51" s="6"/>
    </row>
    <row r="52" spans="1:9">
      <c r="A52" s="6" t="s">
        <v>319</v>
      </c>
      <c r="B52" s="6">
        <f>B48*(B10/12)</f>
        <v>0</v>
      </c>
      <c r="C52" s="6"/>
      <c r="D52" s="6" t="s">
        <v>72</v>
      </c>
      <c r="E52" s="91">
        <f>RateData!B18</f>
        <v>14.25</v>
      </c>
      <c r="F52" s="7"/>
      <c r="G52" s="6">
        <v>4</v>
      </c>
      <c r="H52" s="7"/>
      <c r="I52" s="6"/>
    </row>
    <row r="53" spans="1:9">
      <c r="A53" s="6" t="s">
        <v>253</v>
      </c>
      <c r="B53" s="6">
        <f>B52+B54</f>
        <v>0</v>
      </c>
      <c r="C53" s="6"/>
      <c r="D53" s="80" t="s">
        <v>345</v>
      </c>
      <c r="E53" s="80">
        <f>(((B8*B9)/144)*B46)*E57</f>
        <v>0</v>
      </c>
      <c r="F53" s="47" t="s">
        <v>43</v>
      </c>
      <c r="G53" s="6">
        <v>5</v>
      </c>
      <c r="H53" s="7"/>
      <c r="I53" s="6"/>
    </row>
    <row r="54" spans="1:9">
      <c r="A54" s="6" t="s">
        <v>366</v>
      </c>
      <c r="B54" s="6">
        <f>B49</f>
        <v>0</v>
      </c>
      <c r="C54" s="6"/>
      <c r="D54" s="80" t="s">
        <v>346</v>
      </c>
      <c r="E54" s="80">
        <f>ROUNDUP(E53/E58,0)</f>
        <v>0</v>
      </c>
      <c r="F54" s="47" t="s">
        <v>43</v>
      </c>
      <c r="G54" s="6" t="s">
        <v>240</v>
      </c>
      <c r="H54" s="99">
        <v>0</v>
      </c>
      <c r="I54" s="6"/>
    </row>
    <row r="55" spans="1:9">
      <c r="A55" s="6" t="s">
        <v>360</v>
      </c>
      <c r="B55" s="6">
        <f>B10*4/12*B7</f>
        <v>0</v>
      </c>
      <c r="C55" s="6"/>
      <c r="D55" s="80" t="s">
        <v>76</v>
      </c>
      <c r="E55" s="98">
        <f>RateData!B22</f>
        <v>50</v>
      </c>
      <c r="F55" s="47"/>
      <c r="G55" s="6" t="s">
        <v>254</v>
      </c>
      <c r="H55" s="92">
        <f>RateData!B16</f>
        <v>0.25</v>
      </c>
      <c r="I55" s="6"/>
    </row>
    <row r="56" spans="1:9">
      <c r="A56" s="6" t="s">
        <v>386</v>
      </c>
      <c r="B56" s="6">
        <f>(B8*4/12)*B7</f>
        <v>0</v>
      </c>
      <c r="C56" s="6"/>
      <c r="D56" s="6" t="s">
        <v>89</v>
      </c>
      <c r="E56" s="91">
        <f>RateData!B35</f>
        <v>40</v>
      </c>
      <c r="F56" s="7"/>
      <c r="G56" s="6"/>
      <c r="H56" s="7"/>
      <c r="I56" s="6"/>
    </row>
    <row r="57" spans="1:9">
      <c r="A57" s="6" t="s">
        <v>362</v>
      </c>
      <c r="B57" s="6">
        <f>CEILING(B51/32,0.5)</f>
        <v>0</v>
      </c>
      <c r="C57" s="6"/>
      <c r="D57" s="6" t="s">
        <v>73</v>
      </c>
      <c r="E57" s="91">
        <f>RateData!B19</f>
        <v>1.3</v>
      </c>
      <c r="F57" s="7"/>
      <c r="G57" s="6"/>
      <c r="H57" s="7"/>
      <c r="I57" s="6"/>
    </row>
    <row r="58" spans="1:9">
      <c r="A58" s="6"/>
      <c r="B58" s="6"/>
      <c r="C58" s="6"/>
      <c r="D58" s="6" t="s">
        <v>74</v>
      </c>
      <c r="E58" s="91">
        <f>RateData!B20</f>
        <v>108</v>
      </c>
      <c r="F58" s="7"/>
      <c r="G58" s="6"/>
      <c r="H58" s="7"/>
      <c r="I58" s="6"/>
    </row>
    <row r="59" spans="1:9">
      <c r="A59" s="6"/>
      <c r="B59" s="6"/>
      <c r="C59" s="6"/>
      <c r="D59" s="6"/>
      <c r="E59" s="6"/>
      <c r="F59" s="7"/>
      <c r="G59" s="6"/>
      <c r="H59" s="7"/>
      <c r="I59" s="6"/>
    </row>
    <row r="60" spans="1:9">
      <c r="A60" s="6" t="s">
        <v>347</v>
      </c>
      <c r="B60" s="6"/>
      <c r="C60" s="6"/>
      <c r="D60" s="6"/>
      <c r="E60" s="6"/>
      <c r="F60" s="7"/>
      <c r="G60" s="6"/>
      <c r="H60" s="7"/>
      <c r="I60" s="6"/>
    </row>
    <row r="61" spans="1:9">
      <c r="A61" s="91">
        <f>RateData!B61</f>
        <v>0</v>
      </c>
      <c r="B61" s="91">
        <f>RateData!D61</f>
        <v>0.95</v>
      </c>
      <c r="C61" s="6"/>
      <c r="D61" s="6"/>
      <c r="E61" s="6"/>
      <c r="F61" s="7"/>
      <c r="G61" s="6"/>
      <c r="H61" s="7"/>
      <c r="I61" s="6"/>
    </row>
    <row r="62" spans="1:9">
      <c r="A62" s="91">
        <f>RateData!B62</f>
        <v>4</v>
      </c>
      <c r="B62" s="91">
        <f>RateData!D62</f>
        <v>1.9</v>
      </c>
      <c r="C62" s="6"/>
      <c r="D62" s="6"/>
      <c r="E62" s="6"/>
      <c r="F62" s="7"/>
      <c r="G62" s="6"/>
      <c r="H62" s="7"/>
      <c r="I62" s="6"/>
    </row>
    <row r="63" spans="1:9">
      <c r="A63" s="91">
        <f>RateData!B63</f>
        <v>8</v>
      </c>
      <c r="B63" s="91">
        <f>RateData!D63</f>
        <v>2.85</v>
      </c>
      <c r="C63" s="6"/>
      <c r="D63" s="6" t="s">
        <v>287</v>
      </c>
      <c r="E63" s="6"/>
      <c r="F63" s="7"/>
      <c r="G63" s="6"/>
      <c r="H63" s="7"/>
      <c r="I63" s="6"/>
    </row>
    <row r="64" spans="1:9">
      <c r="A64" s="91">
        <f>RateData!B64</f>
        <v>18</v>
      </c>
      <c r="B64" s="91">
        <f>RateData!D64</f>
        <v>3.8</v>
      </c>
      <c r="C64" s="6"/>
      <c r="D64" s="6" t="s">
        <v>367</v>
      </c>
      <c r="E64" s="6"/>
      <c r="F64" s="7"/>
      <c r="G64" s="6"/>
      <c r="H64" s="7"/>
      <c r="I64" s="6"/>
    </row>
  </sheetData>
  <dataValidations count="4">
    <dataValidation allowBlank="1" showInputMessage="1" showErrorMessage="1" sqref="B17:B30" xr:uid="{4EF509CC-8742-4AF5-B5AF-44C5E7D69C1F}"/>
    <dataValidation type="list" allowBlank="1" showInputMessage="1" showErrorMessage="1" sqref="B6" xr:uid="{A4035284-72BA-442E-9C71-C7339540A310}">
      <formula1>$G$48:$G$53</formula1>
    </dataValidation>
    <dataValidation type="list" allowBlank="1" showInputMessage="1" showErrorMessage="1" sqref="B4" xr:uid="{6ADED683-6F8A-499A-827D-7FCE64ADC80A}">
      <formula1>$D$63:$D$64</formula1>
    </dataValidation>
    <dataValidation type="list" allowBlank="1" showInputMessage="1" showErrorMessage="1" sqref="B5" xr:uid="{46E6784F-6213-4D4B-9061-D095B31085FF}">
      <formula1>$G$54:$G$55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617FE7-8DF1-4D9A-ADBC-3EE7A36DF4BD}">
          <x14:formula1>
            <xm:f>WC!$A$6:$A$55</xm:f>
          </x14:formula1>
          <xm:sqref>A39:A44</xm:sqref>
        </x14:dataValidation>
        <x14:dataValidation type="list" allowBlank="1" showInputMessage="1" showErrorMessage="1" xr:uid="{29556ED0-4A42-4160-B818-B709F80CA012}">
          <x14:formula1>
            <xm:f>Inv!$A$2:$A$2002</xm:f>
          </x14:formula1>
          <xm:sqref>A17:A30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1A0F-462C-4DE2-89C1-79CAA86CE592}">
  <sheetPr codeName="Sheet12"/>
  <dimension ref="A1:L62"/>
  <sheetViews>
    <sheetView workbookViewId="0">
      <selection activeCell="B2" sqref="B2"/>
    </sheetView>
  </sheetViews>
  <sheetFormatPr defaultRowHeight="15"/>
  <cols>
    <col min="1" max="1" width="45.140625" customWidth="1"/>
    <col min="2" max="2" width="23" customWidth="1"/>
    <col min="3" max="3" width="12.42578125" customWidth="1"/>
    <col min="4" max="4" width="17.5703125" customWidth="1"/>
    <col min="5" max="5" width="14.28515625" customWidth="1"/>
    <col min="6" max="6" width="16.42578125" style="1" customWidth="1"/>
    <col min="7" max="7" width="19.140625" customWidth="1"/>
    <col min="8" max="8" width="12.5703125" customWidth="1"/>
    <col min="9" max="9" width="11.5703125" customWidth="1"/>
  </cols>
  <sheetData>
    <row r="1" spans="1:11">
      <c r="A1" s="21" t="s">
        <v>387</v>
      </c>
      <c r="B1" s="22"/>
      <c r="C1" s="22"/>
      <c r="D1" s="22"/>
      <c r="E1" s="22"/>
      <c r="F1" s="23"/>
      <c r="G1" s="22"/>
      <c r="H1" s="22"/>
      <c r="I1" s="22"/>
    </row>
    <row r="2" spans="1:11">
      <c r="A2" s="55" t="s">
        <v>188</v>
      </c>
      <c r="B2" s="52" t="str">
        <f>'HEADER INFO'!B2</f>
        <v>J36938</v>
      </c>
      <c r="C2" s="69" t="s">
        <v>388</v>
      </c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89">
        <v>0</v>
      </c>
      <c r="C5" s="53" t="s">
        <v>242</v>
      </c>
      <c r="D5" s="53"/>
      <c r="E5" s="54"/>
      <c r="F5" s="53"/>
      <c r="G5" s="53"/>
      <c r="H5" s="53"/>
      <c r="I5" s="53"/>
      <c r="K5" s="1"/>
    </row>
    <row r="6" spans="1:11">
      <c r="A6" s="53" t="s">
        <v>268</v>
      </c>
      <c r="B6" s="56">
        <v>1</v>
      </c>
      <c r="C6" s="53"/>
      <c r="D6" s="53"/>
      <c r="E6" s="53"/>
      <c r="F6" s="54"/>
      <c r="G6" s="53"/>
      <c r="H6" s="53"/>
      <c r="I6" s="53"/>
    </row>
    <row r="7" spans="1:11">
      <c r="A7" s="53" t="s">
        <v>210</v>
      </c>
      <c r="B7" s="49">
        <v>0</v>
      </c>
      <c r="C7" s="53"/>
      <c r="D7" s="53"/>
      <c r="E7" s="53"/>
      <c r="F7" s="54"/>
      <c r="G7" s="53"/>
      <c r="H7" s="53"/>
      <c r="I7" s="53"/>
    </row>
    <row r="8" spans="1:11">
      <c r="A8" s="53" t="s">
        <v>211</v>
      </c>
      <c r="B8" s="49">
        <v>0</v>
      </c>
      <c r="C8" s="53"/>
      <c r="D8" s="53"/>
      <c r="E8" s="53"/>
      <c r="F8" s="54"/>
      <c r="G8" s="53"/>
      <c r="H8" s="53"/>
      <c r="I8" s="53"/>
    </row>
    <row r="9" spans="1:11">
      <c r="A9" s="53" t="s">
        <v>269</v>
      </c>
      <c r="B9" s="49">
        <v>0</v>
      </c>
      <c r="C9" s="53"/>
      <c r="D9" s="53"/>
      <c r="E9" s="53"/>
      <c r="F9" s="54"/>
      <c r="G9" s="53"/>
      <c r="H9" s="53"/>
      <c r="I9" s="53"/>
    </row>
    <row r="10" spans="1:11">
      <c r="A10" s="50" t="s">
        <v>232</v>
      </c>
      <c r="B10" s="51">
        <f ca="1">SUM(I17:I44)</f>
        <v>0</v>
      </c>
      <c r="C10" s="50"/>
      <c r="D10" s="50"/>
      <c r="E10" s="50"/>
      <c r="F10" s="51"/>
      <c r="G10" s="50"/>
      <c r="H10" s="50"/>
      <c r="I10" s="50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12">
      <c r="A17" t="s">
        <v>245</v>
      </c>
      <c r="B17" s="14" t="str">
        <f ca="1">IFERROR(VLOOKUP(A17,Inv!$A$3:'Inv'!$E$2002,2,FALSE),"")</f>
        <v>24055</v>
      </c>
      <c r="C17">
        <f ca="1">IFERROR(VLOOKUP(A17,Inv!$A$3:'Inv'!$E$2002,3,FALSE),"")</f>
        <v>4.1870000000000003</v>
      </c>
      <c r="E17">
        <f ca="1">IFERROR(VLOOKUP(A17,Inv!$A$3:'Inv'!$E$2002,4,FALSE),"")</f>
        <v>7.5369999999999999</v>
      </c>
      <c r="F17" s="14" t="str">
        <f ca="1">IFERROR(VLOOKUP(A17,Inv!$A$3:'Inv'!$E$2002,5,FALSE),"")</f>
        <v>SQFT</v>
      </c>
      <c r="G17" s="19">
        <f>CEILING(B46,20)</f>
        <v>0</v>
      </c>
      <c r="H17" s="1"/>
      <c r="I17" s="1">
        <f t="shared" ref="I17:I30" ca="1" si="0">IFERROR(E17*G17,"")</f>
        <v>0</v>
      </c>
    </row>
    <row r="18" spans="1:12">
      <c r="A18" t="s">
        <v>245</v>
      </c>
      <c r="B18" s="14" t="str">
        <f ca="1">IFERROR(VLOOKUP(A18,Inv!$A$3:'Inv'!$E$2002,2,FALSE),"")</f>
        <v>24055</v>
      </c>
      <c r="C18">
        <f ca="1">IFERROR(VLOOKUP(A18,Inv!$A$3:'Inv'!$E$2002,3,FALSE),"")</f>
        <v>4.1870000000000003</v>
      </c>
      <c r="E18">
        <f ca="1">IFERROR(VLOOKUP(A18,Inv!$A$3:'Inv'!$E$2002,4,FALSE),"")</f>
        <v>7.5369999999999999</v>
      </c>
      <c r="F18" s="14" t="str">
        <f ca="1">IFERROR(VLOOKUP(A18,Inv!$A$3:'Inv'!$E$2002,5,FALSE),"")</f>
        <v>SQFT</v>
      </c>
      <c r="G18" s="19">
        <f>CEILING(B51+B53,20)</f>
        <v>0</v>
      </c>
      <c r="H18" s="1"/>
      <c r="I18" s="1">
        <f t="shared" ca="1" si="0"/>
        <v>0</v>
      </c>
    </row>
    <row r="19" spans="1:12">
      <c r="A19" t="s">
        <v>199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CEILING(B48,10)</f>
        <v>0</v>
      </c>
      <c r="H19" s="1"/>
      <c r="I19" s="1">
        <f t="shared" ca="1" si="0"/>
        <v>0</v>
      </c>
    </row>
    <row r="20" spans="1:12">
      <c r="A20" t="s">
        <v>389</v>
      </c>
      <c r="B20" s="14" t="str">
        <f ca="1">IFERROR(VLOOKUP(A20,Inv!$A$3:'Inv'!$E$2002,2,FALSE),"")</f>
        <v>25055</v>
      </c>
      <c r="C20">
        <f ca="1">IFERROR(VLOOKUP(A20,Inv!$A$3:'Inv'!$E$2002,3,FALSE),"")</f>
        <v>5.2679999999999998</v>
      </c>
      <c r="E20">
        <f ca="1">IFERROR(VLOOKUP(A20,Inv!$A$3:'Inv'!$E$2002,4,FALSE),"")</f>
        <v>9.4830000000000005</v>
      </c>
      <c r="F20" s="14" t="str">
        <f ca="1">IFERROR(VLOOKUP(A20,Inv!$A$3:'Inv'!$E$2002,5,FALSE),"")</f>
        <v>FT</v>
      </c>
      <c r="G20" s="19">
        <f>CEILING(B47,10)</f>
        <v>0</v>
      </c>
      <c r="H20" s="1"/>
      <c r="I20" s="1">
        <f t="shared" ca="1" si="0"/>
        <v>0</v>
      </c>
    </row>
    <row r="21" spans="1:12">
      <c r="A21" t="s">
        <v>200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IF(B46&lt;&gt;0,MAX(13,B46),0)</f>
        <v>0</v>
      </c>
      <c r="H21" s="1"/>
      <c r="I21" s="1">
        <f t="shared" ca="1" si="0"/>
        <v>0</v>
      </c>
    </row>
    <row r="22" spans="1:12">
      <c r="A22" t="s">
        <v>198</v>
      </c>
      <c r="B22" s="14" t="str">
        <f ca="1">IFERROR(VLOOKUP(A22,Inv!$A$3:'Inv'!$E$2002,2,FALSE),"")</f>
        <v>EST PAINT - CUSTOM</v>
      </c>
      <c r="C22">
        <f ca="1">IFERROR(VLOOKUP(A22,Inv!$A$3:'Inv'!$E$2002,3,FALSE),"")</f>
        <v>2.8559999999999999E-2</v>
      </c>
      <c r="E22">
        <f ca="1">IFERROR(VLOOKUP(A22,Inv!$A$3:'Inv'!$E$2002,4,FALSE),"")</f>
        <v>5.0999999999999997E-2</v>
      </c>
      <c r="F22" s="14" t="str">
        <f ca="1">IFERROR(VLOOKUP(A22,Inv!$A$3:'Inv'!$E$2002,5,FALSE),"")</f>
        <v>GM</v>
      </c>
      <c r="G22" s="19">
        <f>IF(B46&lt;&gt;0,MAX(1471,(B52*E46)+H48),0)</f>
        <v>0</v>
      </c>
      <c r="H22" s="1"/>
      <c r="I22" s="1">
        <f t="shared" ca="1" si="0"/>
        <v>0</v>
      </c>
    </row>
    <row r="23" spans="1:12">
      <c r="A23" t="s">
        <v>331</v>
      </c>
      <c r="B23" s="14" t="str">
        <f ca="1">IFERROR(VLOOKUP(A23,Inv!$A$3:'Inv'!$E$2002,2,FALSE),"")</f>
        <v>44750</v>
      </c>
      <c r="C23">
        <f ca="1">IFERROR(VLOOKUP(A23,Inv!$A$3:'Inv'!$E$2002,3,FALSE),"")</f>
        <v>1.829</v>
      </c>
      <c r="E23">
        <f ca="1">IFERROR(VLOOKUP(A23,Inv!$A$3:'Inv'!$E$2002,4,FALSE),"")</f>
        <v>3.2930000000000001</v>
      </c>
      <c r="F23" s="14" t="str">
        <f ca="1">IFERROR(VLOOKUP(A23,Inv!$A$3:'Inv'!$E$2002,5,FALSE),"")</f>
        <v>MODULE</v>
      </c>
      <c r="G23" s="19">
        <f>CEILING(B46*E56,1)</f>
        <v>0</v>
      </c>
      <c r="H23" s="1"/>
      <c r="I23" s="1">
        <f t="shared" ca="1" si="0"/>
        <v>0</v>
      </c>
    </row>
    <row r="24" spans="1:12">
      <c r="A24" t="s">
        <v>332</v>
      </c>
      <c r="B24" s="14" t="str">
        <f ca="1">IFERROR(VLOOKUP(A24,Inv!$A$3:'Inv'!$E$2002,2,FALSE),"")</f>
        <v>44350</v>
      </c>
      <c r="C24">
        <f ca="1">IFERROR(VLOOKUP(A24,Inv!$A$3:'Inv'!$E$2002,3,FALSE),"")</f>
        <v>36.082999999999998</v>
      </c>
      <c r="E24">
        <f ca="1">IFERROR(VLOOKUP(A24,Inv!$A$3:'Inv'!$E$2002,4,FALSE),"")</f>
        <v>64.956000000000003</v>
      </c>
      <c r="F24" s="14" t="str">
        <f ca="1">IFERROR(VLOOKUP(A24,Inv!$A$3:'Inv'!$E$2002,5,FALSE),"")</f>
        <v>EA</v>
      </c>
      <c r="G24" s="19">
        <f>E54*B6</f>
        <v>0</v>
      </c>
      <c r="H24" s="1"/>
      <c r="I24" s="1">
        <f t="shared" ca="1" si="0"/>
        <v>0</v>
      </c>
    </row>
    <row r="25" spans="1:12">
      <c r="A25" t="s">
        <v>333</v>
      </c>
      <c r="B25" s="14" t="str">
        <f ca="1">IFERROR(VLOOKUP(A25,Inv!$A$3:'Inv'!$E$2002,2,FALSE),"")</f>
        <v>EST ELECTRICAL</v>
      </c>
      <c r="C25">
        <f ca="1">IFERROR(VLOOKUP(A25,Inv!$A$3:'Inv'!$E$2002,3,FALSE),"")</f>
        <v>0</v>
      </c>
      <c r="E25">
        <f ca="1">IFERROR(VLOOKUP(A25,Inv!$A$3:'Inv'!$E$2002,4,FALSE),"")</f>
        <v>1</v>
      </c>
      <c r="F25" s="14" t="str">
        <f ca="1">IFERROR(VLOOKUP(A25,Inv!$A$3:'Inv'!$E$2002,5,FALSE),"")</f>
        <v>SQFT</v>
      </c>
      <c r="G25" s="19">
        <f>CEILING(B46,1)</f>
        <v>0</v>
      </c>
      <c r="H25" s="1"/>
      <c r="I25" s="1">
        <f t="shared" ca="1" si="0"/>
        <v>0</v>
      </c>
    </row>
    <row r="26" spans="1:12">
      <c r="A26" t="s">
        <v>200</v>
      </c>
      <c r="B26" s="14" t="str">
        <f ca="1">IFERROR(VLOOKUP(A26,Inv!$A$3:'Inv'!$E$2002,2,FALSE),"")</f>
        <v>EST HARDWARE-ADHESIV</v>
      </c>
      <c r="C26">
        <f ca="1">IFERROR(VLOOKUP(A26,Inv!$A$3:'Inv'!$E$2002,3,FALSE),"")</f>
        <v>0</v>
      </c>
      <c r="E26">
        <f ca="1">IFERROR(VLOOKUP(A26,Inv!$A$3:'Inv'!$E$2002,4,FALSE),"")</f>
        <v>3</v>
      </c>
      <c r="F26" s="14" t="str">
        <f ca="1">IFERROR(VLOOKUP(A26,Inv!$A$3:'Inv'!$E$2002,5,FALSE),"")</f>
        <v>SQFT</v>
      </c>
      <c r="G26" s="19">
        <f>CEILING(B51,1)</f>
        <v>0</v>
      </c>
      <c r="H26" s="1"/>
      <c r="I26" s="1">
        <f t="shared" ca="1" si="0"/>
        <v>0</v>
      </c>
    </row>
    <row r="27" spans="1:1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s="1"/>
      <c r="I27" s="1" t="str">
        <f t="shared" ca="1" si="0"/>
        <v/>
      </c>
      <c r="L27" s="1"/>
    </row>
    <row r="28" spans="1:1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s="1"/>
      <c r="I28" s="1" t="str">
        <f t="shared" ca="1" si="0"/>
        <v/>
      </c>
      <c r="L28" s="1"/>
    </row>
    <row r="29" spans="1:1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s="1"/>
      <c r="I29" s="1" t="str">
        <f t="shared" ca="1" si="0"/>
        <v/>
      </c>
      <c r="L29" s="1"/>
    </row>
    <row r="30" spans="1:1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s="1"/>
      <c r="I30" s="1" t="str">
        <f t="shared" ca="1" si="0"/>
        <v/>
      </c>
      <c r="L30" s="1"/>
    </row>
    <row r="31" spans="1:12">
      <c r="A31" s="12" t="s">
        <v>236</v>
      </c>
      <c r="B31" s="12"/>
      <c r="C31" s="12"/>
      <c r="D31" s="13"/>
      <c r="E31" s="12"/>
      <c r="F31" s="12"/>
      <c r="G31" s="12"/>
      <c r="H31" s="13"/>
      <c r="I31" s="10"/>
      <c r="L31" s="1"/>
    </row>
    <row r="32" spans="1:12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  <c r="L32" s="1"/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VLOOKUP(E33,A58:B60,2,TRUE)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2110</v>
      </c>
      <c r="B34" t="str">
        <f ca="1">IFERROR(VLOOKUP(A34,WC!$A$6:'WC'!$C$30,2,FALSE),"")</f>
        <v>Paint Prep Labor</v>
      </c>
      <c r="E34" s="19">
        <f>B52</f>
        <v>0</v>
      </c>
      <c r="F34" s="19">
        <v>20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2112</v>
      </c>
      <c r="B35" t="str">
        <f ca="1">IFERROR(VLOOKUP(A35,WC!$A$6:'WC'!$C$30,2,FALSE),"")</f>
        <v>Paint Cabinet &amp; Letters Labor</v>
      </c>
      <c r="E35" s="19">
        <f>B52</f>
        <v>0</v>
      </c>
      <c r="F35" s="19">
        <v>25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2212</v>
      </c>
      <c r="B36" t="str">
        <f ca="1">IFERROR(VLOOKUP(A36,WC!$A$6:'WC'!$C$30,2,FALSE),"")</f>
        <v>LED Wiring Labor</v>
      </c>
      <c r="E36" s="19">
        <f>B46</f>
        <v>0</v>
      </c>
      <c r="F36" s="19">
        <v>15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2215</v>
      </c>
      <c r="B37" t="str">
        <f ca="1">IFERROR(VLOOKUP(A37,WC!$A$6:'WC'!$C$30,2,FALSE),"")</f>
        <v>Assembly Labor</v>
      </c>
      <c r="E37" s="19">
        <f>B50</f>
        <v>0</v>
      </c>
      <c r="F37" s="19">
        <f>H46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>
        <v>2316</v>
      </c>
      <c r="B38" t="str">
        <f ca="1">IFERROR(VLOOKUP(A38,WC!$A$6:'WC'!$C$30,2,FALSE),"")</f>
        <v>Flex Face Assembly Labor</v>
      </c>
      <c r="E38" s="19">
        <f>B50</f>
        <v>0</v>
      </c>
      <c r="F38" s="19">
        <f>E48</f>
        <v>15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>
      <c r="A39" s="78">
        <v>2110</v>
      </c>
      <c r="B39" t="str">
        <f ca="1">IFERROR(VLOOKUP(A39,WC!$A$6:'WC'!$C$30,2,FALSE),"")</f>
        <v>Paint Prep Labor</v>
      </c>
      <c r="C39" t="s">
        <v>390</v>
      </c>
      <c r="G39" s="1">
        <f>IF(B52&lt;&gt; 0,B5,0)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>
      <c r="A40" s="78"/>
      <c r="B40" t="str">
        <f ca="1">IFERROR(VLOOKUP(A40,WC!$A$6:'WC'!$C$30,2,FALSE),"")</f>
        <v/>
      </c>
      <c r="G40" s="1"/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91" t="s">
        <v>225</v>
      </c>
      <c r="C45" s="25"/>
      <c r="D45" s="25"/>
      <c r="E45" s="25"/>
      <c r="F45" s="74"/>
      <c r="G45" s="25"/>
      <c r="H45" s="25"/>
      <c r="I45" s="74"/>
    </row>
    <row r="46" spans="1:9">
      <c r="A46" s="6" t="s">
        <v>237</v>
      </c>
      <c r="B46" s="6">
        <f>((B7*B8)/144)*B6</f>
        <v>0</v>
      </c>
      <c r="C46" s="6"/>
      <c r="D46" s="6" t="s">
        <v>53</v>
      </c>
      <c r="E46" s="91">
        <f>RateData!B4</f>
        <v>100</v>
      </c>
      <c r="F46" s="7"/>
      <c r="G46" s="6" t="s">
        <v>89</v>
      </c>
      <c r="H46" s="91">
        <f>RateData!B35</f>
        <v>40</v>
      </c>
      <c r="I46" s="6"/>
    </row>
    <row r="47" spans="1:9">
      <c r="A47" s="6" t="s">
        <v>318</v>
      </c>
      <c r="B47" s="6">
        <f>(((B7+B8)*2)/12)*B6</f>
        <v>0</v>
      </c>
      <c r="C47" s="6"/>
      <c r="D47" s="6" t="s">
        <v>75</v>
      </c>
      <c r="E47" s="91">
        <f>RateData!B21</f>
        <v>1.5</v>
      </c>
      <c r="F47" s="7"/>
      <c r="G47" s="6" t="s">
        <v>54</v>
      </c>
      <c r="H47" s="97">
        <f>RateData!B5</f>
        <v>0.1</v>
      </c>
      <c r="I47" s="6"/>
    </row>
    <row r="48" spans="1:9">
      <c r="A48" s="6" t="s">
        <v>342</v>
      </c>
      <c r="B48" s="6">
        <f>B47*2</f>
        <v>0</v>
      </c>
      <c r="C48" s="6"/>
      <c r="D48" s="6" t="s">
        <v>90</v>
      </c>
      <c r="E48" s="91">
        <f>RateData!B36</f>
        <v>15</v>
      </c>
      <c r="F48" s="7"/>
      <c r="G48" s="6" t="s">
        <v>341</v>
      </c>
      <c r="H48" s="64">
        <f>B52*H47*E46*B5</f>
        <v>0</v>
      </c>
      <c r="I48" s="6"/>
    </row>
    <row r="49" spans="1:9">
      <c r="A49" s="6" t="s">
        <v>343</v>
      </c>
      <c r="B49" s="6">
        <f>B47*3</f>
        <v>0</v>
      </c>
      <c r="C49" s="6"/>
      <c r="D49" s="6"/>
      <c r="E49" s="6"/>
      <c r="F49" s="7"/>
      <c r="G49" s="6">
        <v>0</v>
      </c>
      <c r="H49" s="7" t="s">
        <v>249</v>
      </c>
      <c r="I49" s="6"/>
    </row>
    <row r="50" spans="1:9">
      <c r="A50" s="6" t="s">
        <v>279</v>
      </c>
      <c r="B50" s="6">
        <f>B46</f>
        <v>0</v>
      </c>
      <c r="C50" s="6"/>
      <c r="D50" s="6" t="s">
        <v>58</v>
      </c>
      <c r="E50" s="91">
        <f>RateData!B6</f>
        <v>19</v>
      </c>
      <c r="F50" s="7"/>
      <c r="G50" s="6">
        <v>1</v>
      </c>
      <c r="H50" s="7"/>
      <c r="I50" s="6"/>
    </row>
    <row r="51" spans="1:9">
      <c r="A51" s="6" t="s">
        <v>319</v>
      </c>
      <c r="B51" s="6">
        <f>B47*(B9/12)</f>
        <v>0</v>
      </c>
      <c r="C51" s="6"/>
      <c r="D51" s="6" t="s">
        <v>60</v>
      </c>
      <c r="E51" s="91">
        <f>RateData!B7</f>
        <v>23.75</v>
      </c>
      <c r="F51" s="7"/>
      <c r="G51" s="6">
        <v>2</v>
      </c>
      <c r="H51" s="7"/>
      <c r="I51" s="6"/>
    </row>
    <row r="52" spans="1:9">
      <c r="A52" s="6" t="s">
        <v>253</v>
      </c>
      <c r="B52" s="6">
        <f>B51+B53</f>
        <v>0</v>
      </c>
      <c r="C52" s="6"/>
      <c r="D52" s="6" t="s">
        <v>72</v>
      </c>
      <c r="E52" s="91">
        <f>RateData!B18</f>
        <v>14.25</v>
      </c>
      <c r="F52" s="7"/>
      <c r="G52" s="6">
        <v>3</v>
      </c>
      <c r="H52" s="7"/>
      <c r="I52" s="6"/>
    </row>
    <row r="53" spans="1:9">
      <c r="A53" s="6" t="s">
        <v>366</v>
      </c>
      <c r="B53" s="6">
        <f>B47</f>
        <v>0</v>
      </c>
      <c r="C53" s="6"/>
      <c r="D53" s="80" t="s">
        <v>345</v>
      </c>
      <c r="E53" s="80">
        <f>((B7*B8)/144)*E56</f>
        <v>0</v>
      </c>
      <c r="F53" s="47" t="s">
        <v>43</v>
      </c>
      <c r="G53" s="6">
        <v>4</v>
      </c>
      <c r="H53" s="7"/>
      <c r="I53" s="6"/>
    </row>
    <row r="54" spans="1:9">
      <c r="A54" s="6"/>
      <c r="B54" s="6"/>
      <c r="C54" s="6"/>
      <c r="D54" s="80" t="s">
        <v>346</v>
      </c>
      <c r="E54" s="80">
        <f>ROUNDUP(E53/E57,0)</f>
        <v>0</v>
      </c>
      <c r="F54" s="47" t="s">
        <v>43</v>
      </c>
      <c r="G54" s="6">
        <v>5</v>
      </c>
      <c r="H54" s="7"/>
      <c r="I54" s="6"/>
    </row>
    <row r="55" spans="1:9">
      <c r="A55" s="6"/>
      <c r="B55" s="6"/>
      <c r="C55" s="6"/>
      <c r="D55" s="80" t="s">
        <v>76</v>
      </c>
      <c r="E55" s="98">
        <f>RateData!B22</f>
        <v>50</v>
      </c>
      <c r="F55" s="47"/>
      <c r="G55" s="6"/>
      <c r="H55" s="7"/>
      <c r="I55" s="6"/>
    </row>
    <row r="56" spans="1:9">
      <c r="A56" s="6"/>
      <c r="B56" s="6"/>
      <c r="C56" s="6"/>
      <c r="D56" s="6" t="s">
        <v>73</v>
      </c>
      <c r="E56" s="91">
        <f>RateData!B19</f>
        <v>1.3</v>
      </c>
      <c r="F56" s="7"/>
      <c r="G56" s="6"/>
      <c r="H56" s="7"/>
      <c r="I56" s="6"/>
    </row>
    <row r="57" spans="1:9">
      <c r="A57" s="6" t="s">
        <v>347</v>
      </c>
      <c r="B57" s="6"/>
      <c r="C57" s="6"/>
      <c r="D57" s="6" t="s">
        <v>74</v>
      </c>
      <c r="E57" s="91">
        <f>RateData!B20</f>
        <v>108</v>
      </c>
      <c r="F57" s="7"/>
      <c r="G57" s="6"/>
      <c r="H57" s="7"/>
      <c r="I57" s="6"/>
    </row>
    <row r="58" spans="1:9">
      <c r="A58" s="91">
        <f>RateData!B65</f>
        <v>0</v>
      </c>
      <c r="B58" s="91">
        <f>RateData!D65</f>
        <v>1.9</v>
      </c>
      <c r="C58" s="6"/>
      <c r="D58" s="6"/>
      <c r="E58" s="6"/>
      <c r="F58" s="7"/>
      <c r="G58" s="6"/>
      <c r="H58" s="7"/>
      <c r="I58" s="6"/>
    </row>
    <row r="59" spans="1:9">
      <c r="A59" s="91">
        <f>RateData!B66</f>
        <v>32</v>
      </c>
      <c r="B59" s="91">
        <f>RateData!D66</f>
        <v>2.38</v>
      </c>
      <c r="C59" s="6"/>
      <c r="D59" s="6"/>
      <c r="E59" s="6"/>
      <c r="F59" s="7"/>
      <c r="G59" s="6"/>
      <c r="H59" s="7"/>
      <c r="I59" s="6"/>
    </row>
    <row r="60" spans="1:9">
      <c r="A60" s="91">
        <f>RateData!B67</f>
        <v>80</v>
      </c>
      <c r="B60" s="91">
        <f>RateData!D67</f>
        <v>2.85</v>
      </c>
      <c r="C60" s="6"/>
      <c r="D60" s="6"/>
      <c r="E60" s="6"/>
      <c r="F60" s="7"/>
      <c r="G60" s="6"/>
      <c r="H60" s="7"/>
      <c r="I60" s="6"/>
    </row>
    <row r="61" spans="1:9">
      <c r="A61" s="6"/>
      <c r="B61" s="6"/>
      <c r="C61" s="6"/>
      <c r="D61" s="6"/>
      <c r="E61" s="6"/>
      <c r="F61" s="7"/>
      <c r="G61" s="6"/>
      <c r="H61" s="7"/>
      <c r="I61" s="6"/>
    </row>
    <row r="62" spans="1:9">
      <c r="A62" s="6"/>
      <c r="B62" s="6"/>
      <c r="C62" s="6"/>
      <c r="D62" s="6"/>
      <c r="E62" s="6"/>
      <c r="F62" s="7"/>
      <c r="G62" s="6"/>
      <c r="H62" s="6"/>
      <c r="I62" s="6"/>
    </row>
  </sheetData>
  <dataValidations count="2">
    <dataValidation allowBlank="1" showInputMessage="1" showErrorMessage="1" sqref="B17:B30" xr:uid="{755E2FD9-6339-4354-84C8-D52EBA658BCC}"/>
    <dataValidation type="list" allowBlank="1" showInputMessage="1" showErrorMessage="1" sqref="B5" xr:uid="{AE92D508-DFC3-43E9-8136-F74D22C17EF8}">
      <formula1>$G$49:$G$54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05E1B2-AA27-4303-BC83-BECB3B718B4D}">
          <x14:formula1>
            <xm:f>Inv!$A$2:$A$2002</xm:f>
          </x14:formula1>
          <xm:sqref>A17:A30</xm:sqref>
        </x14:dataValidation>
        <x14:dataValidation type="list" allowBlank="1" showInputMessage="1" showErrorMessage="1" xr:uid="{6992447F-9F97-4DC6-8562-AD5F8B924852}">
          <x14:formula1>
            <xm:f>WC!$A$6:$A$55</xm:f>
          </x14:formula1>
          <xm:sqref>A39:A44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0899-753A-46D0-8641-A574D5DDD632}">
  <dimension ref="A1:L62"/>
  <sheetViews>
    <sheetView workbookViewId="0">
      <selection activeCell="B2" sqref="B2"/>
    </sheetView>
  </sheetViews>
  <sheetFormatPr defaultRowHeight="15"/>
  <cols>
    <col min="1" max="1" width="45.140625" customWidth="1"/>
    <col min="2" max="2" width="23" customWidth="1"/>
    <col min="3" max="3" width="12.42578125" customWidth="1"/>
    <col min="4" max="4" width="17.5703125" customWidth="1"/>
    <col min="5" max="5" width="14.28515625" customWidth="1"/>
    <col min="6" max="6" width="16.42578125" style="1" customWidth="1"/>
    <col min="7" max="7" width="19.140625" customWidth="1"/>
    <col min="8" max="8" width="12.5703125" customWidth="1"/>
    <col min="9" max="9" width="11.5703125" customWidth="1"/>
  </cols>
  <sheetData>
    <row r="1" spans="1:11">
      <c r="A1" s="21" t="s">
        <v>387</v>
      </c>
      <c r="B1" s="22"/>
      <c r="C1" s="22"/>
      <c r="D1" s="22"/>
      <c r="E1" s="22"/>
      <c r="F1" s="23"/>
      <c r="G1" s="22"/>
      <c r="H1" s="22"/>
      <c r="I1" s="22"/>
    </row>
    <row r="2" spans="1:11">
      <c r="A2" s="55" t="s">
        <v>188</v>
      </c>
      <c r="B2" s="52" t="str">
        <f>'HEADER INFO'!B2</f>
        <v>J36938</v>
      </c>
      <c r="C2" s="69" t="s">
        <v>388</v>
      </c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89">
        <v>0</v>
      </c>
      <c r="C5" s="53" t="s">
        <v>242</v>
      </c>
      <c r="D5" s="53"/>
      <c r="E5" s="54"/>
      <c r="F5" s="53"/>
      <c r="G5" s="53"/>
      <c r="H5" s="53"/>
      <c r="I5" s="53"/>
      <c r="K5" s="1"/>
    </row>
    <row r="6" spans="1:11">
      <c r="A6" s="53" t="s">
        <v>268</v>
      </c>
      <c r="B6" s="56">
        <v>1</v>
      </c>
      <c r="C6" s="53"/>
      <c r="D6" s="53"/>
      <c r="E6" s="53"/>
      <c r="F6" s="54"/>
      <c r="G6" s="53"/>
      <c r="H6" s="53"/>
      <c r="I6" s="53"/>
    </row>
    <row r="7" spans="1:11">
      <c r="A7" s="53" t="s">
        <v>210</v>
      </c>
      <c r="B7" s="49">
        <v>0</v>
      </c>
      <c r="C7" s="53"/>
      <c r="D7" s="53"/>
      <c r="E7" s="53"/>
      <c r="F7" s="54"/>
      <c r="G7" s="53"/>
      <c r="H7" s="53"/>
      <c r="I7" s="53"/>
    </row>
    <row r="8" spans="1:11">
      <c r="A8" s="53" t="s">
        <v>211</v>
      </c>
      <c r="B8" s="49">
        <v>0</v>
      </c>
      <c r="C8" s="53"/>
      <c r="D8" s="53"/>
      <c r="E8" s="53"/>
      <c r="F8" s="54"/>
      <c r="G8" s="53"/>
      <c r="H8" s="53"/>
      <c r="I8" s="53"/>
    </row>
    <row r="9" spans="1:11">
      <c r="A9" s="53" t="s">
        <v>269</v>
      </c>
      <c r="B9" s="49">
        <v>0</v>
      </c>
      <c r="C9" s="53"/>
      <c r="D9" s="53"/>
      <c r="E9" s="53"/>
      <c r="F9" s="54"/>
      <c r="G9" s="53"/>
      <c r="H9" s="53"/>
      <c r="I9" s="53"/>
    </row>
    <row r="10" spans="1:11" ht="15.75" thickBot="1">
      <c r="A10" s="50" t="s">
        <v>232</v>
      </c>
      <c r="B10" s="51">
        <f ca="1">SUM(I17:I44)</f>
        <v>0</v>
      </c>
      <c r="C10" s="50"/>
      <c r="D10" s="50"/>
      <c r="E10" s="50"/>
      <c r="F10" s="51"/>
      <c r="G10" s="50"/>
      <c r="H10" s="50"/>
      <c r="I10" s="50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12">
      <c r="A17" t="s">
        <v>245</v>
      </c>
      <c r="B17" s="14" t="str">
        <f ca="1">IFERROR(VLOOKUP(A17,Inv!$A$3:'Inv'!$E$2002,2,FALSE),"")</f>
        <v>24055</v>
      </c>
      <c r="C17">
        <f ca="1">IFERROR(VLOOKUP(A17,Inv!$A$3:'Inv'!$E$2002,3,FALSE),"")</f>
        <v>4.1870000000000003</v>
      </c>
      <c r="E17">
        <f ca="1">IFERROR(VLOOKUP(A17,Inv!$A$3:'Inv'!$E$2002,4,FALSE),"")</f>
        <v>7.5369999999999999</v>
      </c>
      <c r="F17" s="14" t="str">
        <f ca="1">IFERROR(VLOOKUP(A17,Inv!$A$3:'Inv'!$E$2002,5,FALSE),"")</f>
        <v>SQFT</v>
      </c>
      <c r="G17" s="19">
        <f>CEILING(B46,20)</f>
        <v>0</v>
      </c>
      <c r="H17" s="1"/>
      <c r="I17" s="1">
        <f t="shared" ref="I17:I30" ca="1" si="0">IFERROR(E17*G17,"")</f>
        <v>0</v>
      </c>
    </row>
    <row r="18" spans="1:12">
      <c r="A18" t="s">
        <v>245</v>
      </c>
      <c r="B18" s="14" t="str">
        <f ca="1">IFERROR(VLOOKUP(A18,Inv!$A$3:'Inv'!$E$2002,2,FALSE),"")</f>
        <v>24055</v>
      </c>
      <c r="C18">
        <f ca="1">IFERROR(VLOOKUP(A18,Inv!$A$3:'Inv'!$E$2002,3,FALSE),"")</f>
        <v>4.1870000000000003</v>
      </c>
      <c r="E18">
        <f ca="1">IFERROR(VLOOKUP(A18,Inv!$A$3:'Inv'!$E$2002,4,FALSE),"")</f>
        <v>7.5369999999999999</v>
      </c>
      <c r="F18" s="14" t="str">
        <f ca="1">IFERROR(VLOOKUP(A18,Inv!$A$3:'Inv'!$E$2002,5,FALSE),"")</f>
        <v>SQFT</v>
      </c>
      <c r="G18" s="19">
        <f>CEILING(B51+B53,20)</f>
        <v>0</v>
      </c>
      <c r="H18" s="1"/>
      <c r="I18" s="1">
        <f t="shared" ca="1" si="0"/>
        <v>0</v>
      </c>
    </row>
    <row r="19" spans="1:12">
      <c r="A19" t="s">
        <v>199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CEILING(B48,10)</f>
        <v>0</v>
      </c>
      <c r="H19" s="1"/>
      <c r="I19" s="1">
        <f t="shared" ca="1" si="0"/>
        <v>0</v>
      </c>
    </row>
    <row r="20" spans="1:12">
      <c r="A20" t="s">
        <v>389</v>
      </c>
      <c r="B20" s="14" t="str">
        <f ca="1">IFERROR(VLOOKUP(A20,Inv!$A$3:'Inv'!$E$2002,2,FALSE),"")</f>
        <v>25055</v>
      </c>
      <c r="C20">
        <f ca="1">IFERROR(VLOOKUP(A20,Inv!$A$3:'Inv'!$E$2002,3,FALSE),"")</f>
        <v>5.2679999999999998</v>
      </c>
      <c r="E20">
        <f ca="1">IFERROR(VLOOKUP(A20,Inv!$A$3:'Inv'!$E$2002,4,FALSE),"")</f>
        <v>9.4830000000000005</v>
      </c>
      <c r="F20" s="14" t="str">
        <f ca="1">IFERROR(VLOOKUP(A20,Inv!$A$3:'Inv'!$E$2002,5,FALSE),"")</f>
        <v>FT</v>
      </c>
      <c r="G20" s="19">
        <f>CEILING(B47,10)</f>
        <v>0</v>
      </c>
      <c r="H20" s="1"/>
      <c r="I20" s="1">
        <f t="shared" ca="1" si="0"/>
        <v>0</v>
      </c>
    </row>
    <row r="21" spans="1:12">
      <c r="A21" t="s">
        <v>200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f>IF(B46&lt;&gt;0,MAX(13,B46),0)</f>
        <v>0</v>
      </c>
      <c r="H21" s="1"/>
      <c r="I21" s="1">
        <f t="shared" ca="1" si="0"/>
        <v>0</v>
      </c>
    </row>
    <row r="22" spans="1:12">
      <c r="A22" t="s">
        <v>198</v>
      </c>
      <c r="B22" s="14" t="str">
        <f ca="1">IFERROR(VLOOKUP(A22,Inv!$A$3:'Inv'!$E$2002,2,FALSE),"")</f>
        <v>EST PAINT - CUSTOM</v>
      </c>
      <c r="C22">
        <f ca="1">IFERROR(VLOOKUP(A22,Inv!$A$3:'Inv'!$E$2002,3,FALSE),"")</f>
        <v>2.8559999999999999E-2</v>
      </c>
      <c r="E22">
        <f ca="1">IFERROR(VLOOKUP(A22,Inv!$A$3:'Inv'!$E$2002,4,FALSE),"")</f>
        <v>5.0999999999999997E-2</v>
      </c>
      <c r="F22" s="14" t="str">
        <f ca="1">IFERROR(VLOOKUP(A22,Inv!$A$3:'Inv'!$E$2002,5,FALSE),"")</f>
        <v>GM</v>
      </c>
      <c r="G22" s="19">
        <f>IF(B46&lt;&gt;0,MAX(1471,(B52*E46)+H48),0)</f>
        <v>0</v>
      </c>
      <c r="H22" s="1"/>
      <c r="I22" s="1">
        <f t="shared" ca="1" si="0"/>
        <v>0</v>
      </c>
    </row>
    <row r="23" spans="1:12">
      <c r="A23" t="s">
        <v>331</v>
      </c>
      <c r="B23" s="14" t="str">
        <f ca="1">IFERROR(VLOOKUP(A23,Inv!$A$3:'Inv'!$E$2002,2,FALSE),"")</f>
        <v>44750</v>
      </c>
      <c r="C23">
        <f ca="1">IFERROR(VLOOKUP(A23,Inv!$A$3:'Inv'!$E$2002,3,FALSE),"")</f>
        <v>1.829</v>
      </c>
      <c r="E23">
        <f ca="1">IFERROR(VLOOKUP(A23,Inv!$A$3:'Inv'!$E$2002,4,FALSE),"")</f>
        <v>3.2930000000000001</v>
      </c>
      <c r="F23" s="14" t="str">
        <f ca="1">IFERROR(VLOOKUP(A23,Inv!$A$3:'Inv'!$E$2002,5,FALSE),"")</f>
        <v>MODULE</v>
      </c>
      <c r="G23" s="19">
        <f>CEILING(B46*E56,1)</f>
        <v>0</v>
      </c>
      <c r="H23" s="1"/>
      <c r="I23" s="1">
        <f t="shared" ca="1" si="0"/>
        <v>0</v>
      </c>
    </row>
    <row r="24" spans="1:12">
      <c r="A24" t="s">
        <v>332</v>
      </c>
      <c r="B24" s="14" t="str">
        <f ca="1">IFERROR(VLOOKUP(A24,Inv!$A$3:'Inv'!$E$2002,2,FALSE),"")</f>
        <v>44350</v>
      </c>
      <c r="C24">
        <f ca="1">IFERROR(VLOOKUP(A24,Inv!$A$3:'Inv'!$E$2002,3,FALSE),"")</f>
        <v>36.082999999999998</v>
      </c>
      <c r="E24">
        <f ca="1">IFERROR(VLOOKUP(A24,Inv!$A$3:'Inv'!$E$2002,4,FALSE),"")</f>
        <v>64.956000000000003</v>
      </c>
      <c r="F24" s="14" t="str">
        <f ca="1">IFERROR(VLOOKUP(A24,Inv!$A$3:'Inv'!$E$2002,5,FALSE),"")</f>
        <v>EA</v>
      </c>
      <c r="G24" s="19">
        <f>E54*B6</f>
        <v>0</v>
      </c>
      <c r="H24" s="1"/>
      <c r="I24" s="1">
        <f t="shared" ca="1" si="0"/>
        <v>0</v>
      </c>
    </row>
    <row r="25" spans="1:12">
      <c r="A25" t="s">
        <v>333</v>
      </c>
      <c r="B25" s="14" t="str">
        <f ca="1">IFERROR(VLOOKUP(A25,Inv!$A$3:'Inv'!$E$2002,2,FALSE),"")</f>
        <v>EST ELECTRICAL</v>
      </c>
      <c r="C25">
        <f ca="1">IFERROR(VLOOKUP(A25,Inv!$A$3:'Inv'!$E$2002,3,FALSE),"")</f>
        <v>0</v>
      </c>
      <c r="E25">
        <f ca="1">IFERROR(VLOOKUP(A25,Inv!$A$3:'Inv'!$E$2002,4,FALSE),"")</f>
        <v>1</v>
      </c>
      <c r="F25" s="14" t="str">
        <f ca="1">IFERROR(VLOOKUP(A25,Inv!$A$3:'Inv'!$E$2002,5,FALSE),"")</f>
        <v>SQFT</v>
      </c>
      <c r="G25" s="19">
        <f>CEILING(B46,1)</f>
        <v>0</v>
      </c>
      <c r="H25" s="1"/>
      <c r="I25" s="1">
        <f t="shared" ca="1" si="0"/>
        <v>0</v>
      </c>
    </row>
    <row r="26" spans="1:12">
      <c r="A26" t="s">
        <v>200</v>
      </c>
      <c r="B26" s="14" t="str">
        <f ca="1">IFERROR(VLOOKUP(A26,Inv!$A$3:'Inv'!$E$2002,2,FALSE),"")</f>
        <v>EST HARDWARE-ADHESIV</v>
      </c>
      <c r="C26">
        <f ca="1">IFERROR(VLOOKUP(A26,Inv!$A$3:'Inv'!$E$2002,3,FALSE),"")</f>
        <v>0</v>
      </c>
      <c r="E26">
        <f ca="1">IFERROR(VLOOKUP(A26,Inv!$A$3:'Inv'!$E$2002,4,FALSE),"")</f>
        <v>3</v>
      </c>
      <c r="F26" s="14" t="str">
        <f ca="1">IFERROR(VLOOKUP(A26,Inv!$A$3:'Inv'!$E$2002,5,FALSE),"")</f>
        <v>SQFT</v>
      </c>
      <c r="G26" s="19">
        <f>CEILING(B51,1)</f>
        <v>0</v>
      </c>
      <c r="H26" s="1"/>
      <c r="I26" s="1">
        <f t="shared" ca="1" si="0"/>
        <v>0</v>
      </c>
    </row>
    <row r="27" spans="1:1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H27" s="1"/>
      <c r="I27" s="1" t="str">
        <f t="shared" ca="1" si="0"/>
        <v/>
      </c>
      <c r="L27" s="1"/>
    </row>
    <row r="28" spans="1:1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H28" s="1"/>
      <c r="I28" s="1" t="str">
        <f t="shared" ca="1" si="0"/>
        <v/>
      </c>
      <c r="L28" s="1"/>
    </row>
    <row r="29" spans="1:1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H29" s="1"/>
      <c r="I29" s="1" t="str">
        <f t="shared" ca="1" si="0"/>
        <v/>
      </c>
      <c r="L29" s="1"/>
    </row>
    <row r="30" spans="1:1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H30" s="1"/>
      <c r="I30" s="1" t="str">
        <f t="shared" ca="1" si="0"/>
        <v/>
      </c>
      <c r="L30" s="1"/>
    </row>
    <row r="31" spans="1:12">
      <c r="A31" s="12" t="s">
        <v>236</v>
      </c>
      <c r="B31" s="12"/>
      <c r="C31" s="12"/>
      <c r="D31" s="13"/>
      <c r="E31" s="12"/>
      <c r="F31" s="12"/>
      <c r="G31" s="12"/>
      <c r="H31" s="13"/>
      <c r="I31" s="10"/>
      <c r="L31" s="1"/>
    </row>
    <row r="32" spans="1:12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  <c r="L32" s="1"/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9">
        <f>VLOOKUP(E33,A58:B60,2,TRUE)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2110</v>
      </c>
      <c r="B34" t="str">
        <f ca="1">IFERROR(VLOOKUP(A34,WC!$A$6:'WC'!$C$30,2,FALSE),"")</f>
        <v>Paint Prep Labor</v>
      </c>
      <c r="E34" s="19">
        <f>B52</f>
        <v>0</v>
      </c>
      <c r="F34" s="19">
        <v>20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2112</v>
      </c>
      <c r="B35" t="str">
        <f ca="1">IFERROR(VLOOKUP(A35,WC!$A$6:'WC'!$C$30,2,FALSE),"")</f>
        <v>Paint Cabinet &amp; Letters Labor</v>
      </c>
      <c r="E35" s="19">
        <f>B52</f>
        <v>0</v>
      </c>
      <c r="F35" s="19">
        <v>25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>
        <v>2212</v>
      </c>
      <c r="B36" t="str">
        <f ca="1">IFERROR(VLOOKUP(A36,WC!$A$6:'WC'!$C$30,2,FALSE),"")</f>
        <v>LED Wiring Labor</v>
      </c>
      <c r="E36" s="19">
        <f>B46</f>
        <v>0</v>
      </c>
      <c r="F36" s="19">
        <v>15</v>
      </c>
      <c r="G36" s="1">
        <f>CEILING(E36/F36,RateData!B84)</f>
        <v>0</v>
      </c>
      <c r="H36" s="1">
        <f ca="1">IFERROR(VLOOKUP(A36,WC!$A$6:'WC'!$C$30,3,FALSE),"")</f>
        <v>97</v>
      </c>
      <c r="I36" s="1">
        <f t="shared" ca="1" si="1"/>
        <v>0</v>
      </c>
    </row>
    <row r="37" spans="1:9">
      <c r="A37" s="78">
        <v>2215</v>
      </c>
      <c r="B37" t="str">
        <f ca="1">IFERROR(VLOOKUP(A37,WC!$A$6:'WC'!$C$30,2,FALSE),"")</f>
        <v>Assembly Labor</v>
      </c>
      <c r="E37" s="19">
        <f>B50</f>
        <v>0</v>
      </c>
      <c r="F37" s="19">
        <f>H46</f>
        <v>40</v>
      </c>
      <c r="G37" s="1">
        <f>CEILING(E37/F37,RateData!B84)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9">
      <c r="A38" s="78">
        <v>2316</v>
      </c>
      <c r="B38" t="str">
        <f ca="1">IFERROR(VLOOKUP(A38,WC!$A$6:'WC'!$C$30,2,FALSE),"")</f>
        <v>Flex Face Assembly Labor</v>
      </c>
      <c r="E38" s="19">
        <f>B50</f>
        <v>0</v>
      </c>
      <c r="F38" s="19">
        <f>E48</f>
        <v>15</v>
      </c>
      <c r="G38" s="1">
        <f>CEILING(E38/F38,RateData!B84)</f>
        <v>0</v>
      </c>
      <c r="H38" s="1">
        <f ca="1">IFERROR(VLOOKUP(A38,WC!$A$6:'WC'!$C$30,3,FALSE),"")</f>
        <v>97</v>
      </c>
      <c r="I38" s="1">
        <f t="shared" ca="1" si="1"/>
        <v>0</v>
      </c>
    </row>
    <row r="39" spans="1:9">
      <c r="A39" s="78">
        <v>2110</v>
      </c>
      <c r="B39" t="str">
        <f ca="1">IFERROR(VLOOKUP(A39,WC!$A$6:'WC'!$C$30,2,FALSE),"")</f>
        <v>Paint Prep Labor</v>
      </c>
      <c r="C39" t="s">
        <v>390</v>
      </c>
      <c r="G39" s="1">
        <f>IF(B52&lt;&gt; 0,B5,0)</f>
        <v>0</v>
      </c>
      <c r="H39" s="1">
        <f ca="1">IFERROR(VLOOKUP(A39,WC!$A$6:'WC'!$C$30,3,FALSE),"")</f>
        <v>97</v>
      </c>
      <c r="I39" s="1">
        <f t="shared" ca="1" si="1"/>
        <v>0</v>
      </c>
    </row>
    <row r="40" spans="1:9">
      <c r="A40" s="78"/>
      <c r="B40" t="str">
        <f ca="1">IFERROR(VLOOKUP(A40,WC!$A$6:'WC'!$C$30,2,FALSE),"")</f>
        <v/>
      </c>
      <c r="G40" s="1"/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91" t="s">
        <v>225</v>
      </c>
      <c r="C45" s="25"/>
      <c r="D45" s="25"/>
      <c r="E45" s="25"/>
      <c r="F45" s="74"/>
      <c r="G45" s="25"/>
      <c r="H45" s="25"/>
      <c r="I45" s="74"/>
    </row>
    <row r="46" spans="1:9">
      <c r="A46" s="6" t="s">
        <v>237</v>
      </c>
      <c r="B46" s="6">
        <f>((B7*B8)/144)*B6</f>
        <v>0</v>
      </c>
      <c r="C46" s="6"/>
      <c r="D46" s="6" t="s">
        <v>53</v>
      </c>
      <c r="E46" s="91">
        <f>RateData!B4</f>
        <v>100</v>
      </c>
      <c r="F46" s="7"/>
      <c r="G46" s="6" t="s">
        <v>89</v>
      </c>
      <c r="H46" s="91">
        <f>RateData!B35</f>
        <v>40</v>
      </c>
      <c r="I46" s="6"/>
    </row>
    <row r="47" spans="1:9">
      <c r="A47" s="6" t="s">
        <v>318</v>
      </c>
      <c r="B47" s="6">
        <f>(((B7+B8)*2)/12)*B6</f>
        <v>0</v>
      </c>
      <c r="C47" s="6"/>
      <c r="D47" s="6" t="s">
        <v>75</v>
      </c>
      <c r="E47" s="91">
        <f>RateData!B21</f>
        <v>1.5</v>
      </c>
      <c r="F47" s="7"/>
      <c r="G47" s="6" t="s">
        <v>54</v>
      </c>
      <c r="H47" s="97">
        <f>RateData!B5</f>
        <v>0.1</v>
      </c>
      <c r="I47" s="6"/>
    </row>
    <row r="48" spans="1:9">
      <c r="A48" s="6" t="s">
        <v>342</v>
      </c>
      <c r="B48" s="6">
        <f>B47*2</f>
        <v>0</v>
      </c>
      <c r="C48" s="6"/>
      <c r="D48" s="6" t="s">
        <v>90</v>
      </c>
      <c r="E48" s="91">
        <f>RateData!B36</f>
        <v>15</v>
      </c>
      <c r="F48" s="7"/>
      <c r="G48" s="6" t="s">
        <v>341</v>
      </c>
      <c r="H48" s="64">
        <f>B52*H47*E46*B5</f>
        <v>0</v>
      </c>
      <c r="I48" s="6"/>
    </row>
    <row r="49" spans="1:9">
      <c r="A49" s="6" t="s">
        <v>343</v>
      </c>
      <c r="B49" s="6">
        <f>B47*3</f>
        <v>0</v>
      </c>
      <c r="C49" s="6"/>
      <c r="D49" s="6"/>
      <c r="E49" s="6"/>
      <c r="F49" s="7"/>
      <c r="G49" s="6">
        <v>0</v>
      </c>
      <c r="H49" s="7" t="s">
        <v>249</v>
      </c>
      <c r="I49" s="6"/>
    </row>
    <row r="50" spans="1:9">
      <c r="A50" s="6" t="s">
        <v>279</v>
      </c>
      <c r="B50" s="6">
        <f>B46</f>
        <v>0</v>
      </c>
      <c r="C50" s="6"/>
      <c r="D50" s="6" t="s">
        <v>58</v>
      </c>
      <c r="E50" s="91">
        <f>RateData!B6</f>
        <v>19</v>
      </c>
      <c r="F50" s="7"/>
      <c r="G50" s="6">
        <v>1</v>
      </c>
      <c r="H50" s="7"/>
      <c r="I50" s="6"/>
    </row>
    <row r="51" spans="1:9">
      <c r="A51" s="6" t="s">
        <v>319</v>
      </c>
      <c r="B51" s="6">
        <f>B47*(B9/12)</f>
        <v>0</v>
      </c>
      <c r="C51" s="6"/>
      <c r="D51" s="6" t="s">
        <v>60</v>
      </c>
      <c r="E51" s="91">
        <f>RateData!B7</f>
        <v>23.75</v>
      </c>
      <c r="F51" s="7"/>
      <c r="G51" s="6">
        <v>2</v>
      </c>
      <c r="H51" s="7"/>
      <c r="I51" s="6"/>
    </row>
    <row r="52" spans="1:9">
      <c r="A52" s="6" t="s">
        <v>253</v>
      </c>
      <c r="B52" s="6">
        <f>B51+B53</f>
        <v>0</v>
      </c>
      <c r="C52" s="6"/>
      <c r="D52" s="6" t="s">
        <v>72</v>
      </c>
      <c r="E52" s="91">
        <f>RateData!B18</f>
        <v>14.25</v>
      </c>
      <c r="F52" s="7"/>
      <c r="G52" s="6">
        <v>3</v>
      </c>
      <c r="H52" s="7"/>
      <c r="I52" s="6"/>
    </row>
    <row r="53" spans="1:9">
      <c r="A53" s="6" t="s">
        <v>366</v>
      </c>
      <c r="B53" s="6">
        <f>B47</f>
        <v>0</v>
      </c>
      <c r="C53" s="6"/>
      <c r="D53" s="80" t="s">
        <v>345</v>
      </c>
      <c r="E53" s="80">
        <f>((B7*B8)/144)*E56</f>
        <v>0</v>
      </c>
      <c r="F53" s="47" t="s">
        <v>43</v>
      </c>
      <c r="G53" s="6">
        <v>4</v>
      </c>
      <c r="H53" s="7"/>
      <c r="I53" s="6"/>
    </row>
    <row r="54" spans="1:9">
      <c r="A54" s="6"/>
      <c r="B54" s="6"/>
      <c r="C54" s="6"/>
      <c r="D54" s="80" t="s">
        <v>346</v>
      </c>
      <c r="E54" s="80">
        <f>ROUNDUP(E53/E57,0)</f>
        <v>0</v>
      </c>
      <c r="F54" s="47" t="s">
        <v>43</v>
      </c>
      <c r="G54" s="6">
        <v>5</v>
      </c>
      <c r="H54" s="7"/>
      <c r="I54" s="6"/>
    </row>
    <row r="55" spans="1:9">
      <c r="A55" s="6"/>
      <c r="B55" s="6"/>
      <c r="C55" s="6"/>
      <c r="D55" s="80" t="s">
        <v>76</v>
      </c>
      <c r="E55" s="98">
        <f>RateData!B22</f>
        <v>50</v>
      </c>
      <c r="F55" s="47"/>
      <c r="G55" s="6"/>
      <c r="H55" s="7"/>
      <c r="I55" s="6"/>
    </row>
    <row r="56" spans="1:9">
      <c r="A56" s="6"/>
      <c r="B56" s="6"/>
      <c r="C56" s="6"/>
      <c r="D56" s="6" t="s">
        <v>73</v>
      </c>
      <c r="E56" s="91">
        <f>RateData!B19</f>
        <v>1.3</v>
      </c>
      <c r="F56" s="7"/>
      <c r="G56" s="6"/>
      <c r="H56" s="7"/>
      <c r="I56" s="6"/>
    </row>
    <row r="57" spans="1:9">
      <c r="A57" s="6" t="s">
        <v>347</v>
      </c>
      <c r="B57" s="6"/>
      <c r="C57" s="6"/>
      <c r="D57" s="6" t="s">
        <v>74</v>
      </c>
      <c r="E57" s="91">
        <f>RateData!B20</f>
        <v>108</v>
      </c>
      <c r="F57" s="7"/>
      <c r="G57" s="6"/>
      <c r="H57" s="7"/>
      <c r="I57" s="6"/>
    </row>
    <row r="58" spans="1:9">
      <c r="A58" s="91">
        <f>RateData!B65</f>
        <v>0</v>
      </c>
      <c r="B58" s="91">
        <f>RateData!D65</f>
        <v>1.9</v>
      </c>
      <c r="C58" s="6"/>
      <c r="D58" s="6"/>
      <c r="E58" s="6"/>
      <c r="F58" s="7"/>
      <c r="G58" s="6"/>
      <c r="H58" s="7"/>
      <c r="I58" s="6"/>
    </row>
    <row r="59" spans="1:9">
      <c r="A59" s="91">
        <f>RateData!B66</f>
        <v>32</v>
      </c>
      <c r="B59" s="91">
        <f>RateData!D66</f>
        <v>2.38</v>
      </c>
      <c r="C59" s="6"/>
      <c r="D59" s="6"/>
      <c r="E59" s="6"/>
      <c r="F59" s="7"/>
      <c r="G59" s="6"/>
      <c r="H59" s="7"/>
      <c r="I59" s="6"/>
    </row>
    <row r="60" spans="1:9">
      <c r="A60" s="91">
        <f>RateData!B67</f>
        <v>80</v>
      </c>
      <c r="B60" s="91">
        <f>RateData!D67</f>
        <v>2.85</v>
      </c>
      <c r="C60" s="6"/>
      <c r="D60" s="6"/>
      <c r="E60" s="6"/>
      <c r="F60" s="7"/>
      <c r="G60" s="6"/>
      <c r="H60" s="7"/>
      <c r="I60" s="6"/>
    </row>
    <row r="61" spans="1:9">
      <c r="A61" s="6"/>
      <c r="B61" s="6"/>
      <c r="C61" s="6"/>
      <c r="D61" s="6"/>
      <c r="E61" s="6"/>
      <c r="F61" s="7"/>
      <c r="G61" s="6"/>
      <c r="H61" s="7"/>
      <c r="I61" s="6"/>
    </row>
    <row r="62" spans="1:9">
      <c r="A62" s="6"/>
      <c r="B62" s="6"/>
      <c r="C62" s="6"/>
      <c r="D62" s="6"/>
      <c r="E62" s="6"/>
      <c r="F62" s="7"/>
      <c r="G62" s="6"/>
      <c r="H62" s="6"/>
      <c r="I62" s="6"/>
    </row>
  </sheetData>
  <dataValidations count="2">
    <dataValidation allowBlank="1" showInputMessage="1" showErrorMessage="1" sqref="B17:B30" xr:uid="{45B5CF7E-6BBE-49E3-8098-020AD67ED41E}"/>
    <dataValidation type="list" allowBlank="1" showInputMessage="1" showErrorMessage="1" sqref="B5" xr:uid="{10E8D7C4-E3AF-4DAD-8E10-07D109BA612E}">
      <formula1>$G$49:$G$54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16C59D-B1B4-46D6-BA5C-249B735F8E57}">
          <x14:formula1>
            <xm:f>WC!$A$6:$A$55</xm:f>
          </x14:formula1>
          <xm:sqref>A39:A44</xm:sqref>
        </x14:dataValidation>
        <x14:dataValidation type="list" allowBlank="1" showInputMessage="1" showErrorMessage="1" xr:uid="{E46EACE9-7D50-4837-8211-789F8BE38D12}">
          <x14:formula1>
            <xm:f>Inv!$A$2:$A$2002</xm:f>
          </x14:formula1>
          <xm:sqref>A17:A30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6D87-85DE-488B-81FA-829A15C5E99E}">
  <sheetPr codeName="Sheet13"/>
  <dimension ref="A1:L69"/>
  <sheetViews>
    <sheetView workbookViewId="0">
      <selection activeCell="B2" sqref="B2"/>
    </sheetView>
  </sheetViews>
  <sheetFormatPr defaultRowHeight="15"/>
  <cols>
    <col min="1" max="1" width="45.42578125" customWidth="1"/>
    <col min="2" max="2" width="23.28515625" customWidth="1"/>
    <col min="3" max="3" width="12.5703125" customWidth="1"/>
    <col min="4" max="4" width="21.28515625" customWidth="1"/>
    <col min="5" max="5" width="17.7109375" customWidth="1"/>
    <col min="6" max="6" width="14.140625" customWidth="1"/>
    <col min="7" max="7" width="17.140625" customWidth="1"/>
    <col min="8" max="8" width="14.28515625" customWidth="1"/>
  </cols>
  <sheetData>
    <row r="1" spans="1:12">
      <c r="A1" s="21" t="s">
        <v>391</v>
      </c>
      <c r="B1" s="22"/>
      <c r="C1" s="22"/>
      <c r="D1" s="22"/>
      <c r="E1" s="22"/>
      <c r="F1" s="22"/>
      <c r="G1" s="22"/>
      <c r="H1" s="22"/>
      <c r="I1" s="22"/>
    </row>
    <row r="2" spans="1:12">
      <c r="A2" s="55" t="s">
        <v>188</v>
      </c>
      <c r="B2" s="49" t="str">
        <f>'HEADER INFO'!B2</f>
        <v>J36938</v>
      </c>
      <c r="C2" s="69" t="s">
        <v>388</v>
      </c>
      <c r="D2" s="53"/>
      <c r="E2" s="54"/>
      <c r="F2" s="53"/>
      <c r="G2" s="53"/>
      <c r="H2" s="53"/>
      <c r="I2" s="53"/>
      <c r="K2" s="1"/>
    </row>
    <row r="3" spans="1:12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2">
      <c r="A5" s="53"/>
      <c r="B5" s="89">
        <v>1</v>
      </c>
      <c r="C5" s="53" t="s">
        <v>242</v>
      </c>
      <c r="D5" s="53"/>
      <c r="E5" s="54"/>
      <c r="F5" s="53"/>
      <c r="G5" s="53"/>
      <c r="H5" s="53"/>
      <c r="I5" s="53"/>
      <c r="K5" s="1"/>
    </row>
    <row r="6" spans="1:12">
      <c r="A6" s="53" t="s">
        <v>268</v>
      </c>
      <c r="B6" s="56">
        <v>1</v>
      </c>
      <c r="C6" s="53"/>
      <c r="D6" s="53"/>
      <c r="E6" s="53"/>
      <c r="F6" s="53"/>
      <c r="G6" s="53"/>
      <c r="H6" s="53"/>
      <c r="I6" s="53"/>
    </row>
    <row r="7" spans="1:12">
      <c r="A7" s="53" t="s">
        <v>210</v>
      </c>
      <c r="B7" s="49">
        <v>0</v>
      </c>
      <c r="C7" s="53"/>
      <c r="D7" s="53"/>
      <c r="E7" s="53"/>
      <c r="F7" s="53"/>
      <c r="G7" s="53"/>
      <c r="H7" s="53"/>
      <c r="I7" s="53"/>
    </row>
    <row r="8" spans="1:12">
      <c r="A8" s="53" t="s">
        <v>211</v>
      </c>
      <c r="B8" s="49">
        <v>0</v>
      </c>
      <c r="C8" s="53"/>
      <c r="D8" s="53"/>
      <c r="E8" s="53"/>
      <c r="F8" s="53"/>
      <c r="G8" s="53"/>
      <c r="H8" s="53"/>
      <c r="I8" s="53"/>
    </row>
    <row r="9" spans="1:12">
      <c r="A9" s="53" t="s">
        <v>269</v>
      </c>
      <c r="B9" s="49">
        <v>0</v>
      </c>
      <c r="C9" s="53"/>
      <c r="D9" s="53"/>
      <c r="E9" s="53"/>
      <c r="F9" s="53"/>
      <c r="G9" s="53"/>
      <c r="H9" s="53"/>
      <c r="I9" s="53"/>
    </row>
    <row r="10" spans="1:12">
      <c r="A10" s="53" t="s">
        <v>392</v>
      </c>
      <c r="B10" s="93" t="s">
        <v>393</v>
      </c>
      <c r="C10" s="53" t="s">
        <v>394</v>
      </c>
      <c r="D10" s="53"/>
      <c r="E10" s="53"/>
      <c r="F10" s="53"/>
      <c r="G10" s="53"/>
      <c r="H10" s="53"/>
      <c r="I10" s="53"/>
    </row>
    <row r="11" spans="1:12">
      <c r="A11" s="53" t="s">
        <v>395</v>
      </c>
      <c r="B11" s="93" t="s">
        <v>396</v>
      </c>
      <c r="C11" s="53" t="s">
        <v>397</v>
      </c>
      <c r="D11" s="53"/>
      <c r="E11" s="53"/>
      <c r="F11" s="53"/>
      <c r="G11" s="53"/>
      <c r="H11" s="53"/>
      <c r="I11" s="53"/>
    </row>
    <row r="12" spans="1:12">
      <c r="A12" s="53" t="s">
        <v>398</v>
      </c>
      <c r="B12" s="93" t="s">
        <v>399</v>
      </c>
      <c r="C12" s="53" t="s">
        <v>400</v>
      </c>
      <c r="D12" s="53"/>
      <c r="E12" s="53"/>
      <c r="F12" s="53"/>
      <c r="G12" s="53"/>
      <c r="H12" s="53"/>
      <c r="I12" s="53"/>
    </row>
    <row r="13" spans="1:12" ht="15.75" thickBot="1">
      <c r="A13" s="50" t="s">
        <v>232</v>
      </c>
      <c r="B13" s="51">
        <f ca="1">SUM(I17:I51)</f>
        <v>0</v>
      </c>
      <c r="C13" s="50"/>
      <c r="D13" s="50"/>
      <c r="E13" s="50"/>
      <c r="F13" s="50"/>
      <c r="G13" s="50"/>
      <c r="H13" s="50"/>
      <c r="I13" s="50"/>
    </row>
    <row r="14" spans="1:12" ht="15.75" thickTop="1"/>
    <row r="15" spans="1:12">
      <c r="A15" s="12" t="s">
        <v>192</v>
      </c>
      <c r="B15" s="10"/>
      <c r="C15" s="10"/>
      <c r="D15" s="11"/>
      <c r="E15" s="10"/>
      <c r="F15" s="10"/>
      <c r="G15" s="10"/>
      <c r="H15" s="11"/>
      <c r="I15" s="10"/>
      <c r="J15" s="1"/>
      <c r="L15" s="1"/>
    </row>
    <row r="16" spans="1:12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  <c r="J16" s="1"/>
      <c r="L16" s="1"/>
    </row>
    <row r="17" spans="1:12">
      <c r="A17" t="s">
        <v>245</v>
      </c>
      <c r="B17" s="14" t="str">
        <f ca="1">IFERROR(VLOOKUP(A17,Inv!$A$3:'Inv'!$E$2002,2,FALSE),"")</f>
        <v>24055</v>
      </c>
      <c r="C17">
        <f ca="1">IFERROR(VLOOKUP(A17,Inv!$A$3:'Inv'!$E$2002,3,FALSE),"")</f>
        <v>4.1870000000000003</v>
      </c>
      <c r="E17">
        <f ca="1">IFERROR(VLOOKUP(A17,Inv!$A$3:'Inv'!$E$2002,4,FALSE),"")</f>
        <v>7.5369999999999999</v>
      </c>
      <c r="F17" s="14" t="str">
        <f ca="1">IFERROR(VLOOKUP(A17,Inv!$A$3:'Inv'!$E$2002,5,FALSE),"")</f>
        <v>SQFT</v>
      </c>
      <c r="G17" s="19">
        <f>CEILING(B58,20)</f>
        <v>0</v>
      </c>
      <c r="H17" s="1"/>
      <c r="I17" s="1">
        <f t="shared" ref="I17:I36" ca="1" si="0">IFERROR(E17*G17,"")</f>
        <v>0</v>
      </c>
    </row>
    <row r="18" spans="1:12">
      <c r="A18" t="s">
        <v>199</v>
      </c>
      <c r="B18" s="14" t="str">
        <f ca="1">IFERROR(VLOOKUP(A18,Inv!$A$3:'Inv'!$E$2002,2,FALSE),"")</f>
        <v>20050</v>
      </c>
      <c r="C18">
        <f ca="1">IFERROR(VLOOKUP(A18,Inv!$A$3:'Inv'!$E$2002,3,FALSE),"")</f>
        <v>3.444</v>
      </c>
      <c r="E18">
        <f ca="1">IFERROR(VLOOKUP(A18,Inv!$A$3:'Inv'!$E$2002,4,FALSE),"")</f>
        <v>6.2</v>
      </c>
      <c r="F18" s="14" t="str">
        <f ca="1">IFERROR(VLOOKUP(A18,Inv!$A$3:'Inv'!$E$2002,5,FALSE),"")</f>
        <v>FT</v>
      </c>
      <c r="G18" s="19">
        <f>IF((B10="Alum Angle"),CEILING(B56,10),0)</f>
        <v>0</v>
      </c>
      <c r="H18" s="1"/>
      <c r="I18" s="1">
        <f t="shared" ca="1" si="0"/>
        <v>0</v>
      </c>
    </row>
    <row r="19" spans="1:12">
      <c r="A19" t="s">
        <v>353</v>
      </c>
      <c r="B19" s="14" t="str">
        <f ca="1">IFERROR(VLOOKUP(A19,Inv!$A$3:'Inv'!$E$2002,2,FALSE),"")</f>
        <v>28050</v>
      </c>
      <c r="C19">
        <f ca="1">IFERROR(VLOOKUP(A19,Inv!$A$3:'Inv'!$E$2002,3,FALSE),"")</f>
        <v>1.639</v>
      </c>
      <c r="E19">
        <f ca="1">IFERROR(VLOOKUP(A19,Inv!$A$3:'Inv'!$E$2002,4,FALSE),"")</f>
        <v>2.95</v>
      </c>
      <c r="F19" s="14" t="str">
        <f ca="1">IFERROR(VLOOKUP(A19,Inv!$A$3:'Inv'!$E$2002,5,FALSE),"")</f>
        <v>FT</v>
      </c>
      <c r="G19" s="19">
        <f>CEILING(B61,10)</f>
        <v>0</v>
      </c>
      <c r="H19" s="1"/>
      <c r="I19" s="1">
        <f t="shared" ca="1" si="0"/>
        <v>0</v>
      </c>
    </row>
    <row r="20" spans="1:12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E20">
        <f ca="1">IFERROR(VLOOKUP(A20,Inv!$A$3:'Inv'!$E$2002,4,FALSE),"")</f>
        <v>7.5369999999999999</v>
      </c>
      <c r="F20" s="14" t="str">
        <f ca="1">IFERROR(VLOOKUP(A20,Inv!$A$3:'Inv'!$E$2002,5,FALSE),"")</f>
        <v>SQFT</v>
      </c>
      <c r="G20" s="19">
        <f>IF(B11="Standard",CEILING(B60,20),0)</f>
        <v>0</v>
      </c>
      <c r="H20" s="1"/>
      <c r="I20" s="1">
        <f t="shared" ca="1" si="0"/>
        <v>0</v>
      </c>
    </row>
    <row r="21" spans="1:12">
      <c r="A21" t="s">
        <v>389</v>
      </c>
      <c r="B21" s="14" t="str">
        <f ca="1">IFERROR(VLOOKUP(A21,Inv!$A$3:'Inv'!$E$2002,2,FALSE),"")</f>
        <v>25055</v>
      </c>
      <c r="C21">
        <f ca="1">IFERROR(VLOOKUP(A21,Inv!$A$3:'Inv'!$E$2002,3,FALSE),"")</f>
        <v>5.2679999999999998</v>
      </c>
      <c r="E21">
        <f ca="1">IFERROR(VLOOKUP(A21,Inv!$A$3:'Inv'!$E$2002,4,FALSE),"")</f>
        <v>9.4830000000000005</v>
      </c>
      <c r="F21" s="14" t="str">
        <f ca="1">IFERROR(VLOOKUP(A21,Inv!$A$3:'Inv'!$E$2002,5,FALSE),"")</f>
        <v>FT</v>
      </c>
      <c r="G21" s="19">
        <f>IF((B10&lt;&gt;"Alum Angle"),0,(CEILING(B55,10)))</f>
        <v>0</v>
      </c>
      <c r="H21" s="1"/>
      <c r="I21" s="1">
        <f t="shared" ca="1" si="0"/>
        <v>0</v>
      </c>
    </row>
    <row r="22" spans="1:12">
      <c r="A22" t="s">
        <v>199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IF((B10="Alum Angle"),CEILING(B62,10),0)</f>
        <v>0</v>
      </c>
      <c r="H22" s="1"/>
      <c r="I22" s="1">
        <f t="shared" ca="1" si="0"/>
        <v>0</v>
      </c>
    </row>
    <row r="23" spans="1:12">
      <c r="A23" t="s">
        <v>200</v>
      </c>
      <c r="B23" s="14" t="str">
        <f ca="1">IFERROR(VLOOKUP(A23,Inv!$A$3:'Inv'!$E$2002,2,FALSE),"")</f>
        <v>EST HARDWARE-ADHESIV</v>
      </c>
      <c r="C23">
        <f ca="1">IFERROR(VLOOKUP(A23,Inv!$A$3:'Inv'!$E$2002,3,FALSE),"")</f>
        <v>0</v>
      </c>
      <c r="E23">
        <f ca="1">IFERROR(VLOOKUP(A23,Inv!$A$3:'Inv'!$E$2002,4,FALSE),"")</f>
        <v>3</v>
      </c>
      <c r="F23" s="14" t="str">
        <f ca="1">IFERROR(VLOOKUP(A23,Inv!$A$3:'Inv'!$E$2002,5,FALSE),"")</f>
        <v>SQFT</v>
      </c>
      <c r="G23" s="19">
        <f>IF(B53&lt;&gt;0,MAX(13,B53),0)</f>
        <v>0</v>
      </c>
      <c r="H23" s="1"/>
      <c r="I23" s="1">
        <f t="shared" ca="1" si="0"/>
        <v>0</v>
      </c>
    </row>
    <row r="24" spans="1:12">
      <c r="A24" t="s">
        <v>198</v>
      </c>
      <c r="B24" s="14" t="str">
        <f ca="1">IFERROR(VLOOKUP(A24,Inv!$A$3:'Inv'!$E$2002,2,FALSE),"")</f>
        <v>EST PAINT - CUSTOM</v>
      </c>
      <c r="C24">
        <f ca="1">IFERROR(VLOOKUP(A24,Inv!$A$3:'Inv'!$E$2002,3,FALSE),"")</f>
        <v>2.8559999999999999E-2</v>
      </c>
      <c r="E24">
        <f ca="1">IFERROR(VLOOKUP(A24,Inv!$A$3:'Inv'!$E$2002,4,FALSE),"")</f>
        <v>5.0999999999999997E-2</v>
      </c>
      <c r="F24" s="14" t="str">
        <f ca="1">IFERROR(VLOOKUP(A24,Inv!$A$3:'Inv'!$E$2002,5,FALSE),"")</f>
        <v>GM</v>
      </c>
      <c r="G24" s="19">
        <f>IF(B53&lt;&gt;0,MAX(1471,(B59*E52)+H57),0)</f>
        <v>0</v>
      </c>
      <c r="H24" s="1"/>
      <c r="I24" s="1">
        <f t="shared" ca="1" si="0"/>
        <v>0</v>
      </c>
    </row>
    <row r="25" spans="1:12">
      <c r="A25" t="s">
        <v>331</v>
      </c>
      <c r="B25" s="14" t="str">
        <f ca="1">IFERROR(VLOOKUP(A25,Inv!$A$3:'Inv'!$E$2002,2,FALSE),"")</f>
        <v>44750</v>
      </c>
      <c r="C25">
        <f ca="1">IFERROR(VLOOKUP(A25,Inv!$A$3:'Inv'!$E$2002,3,FALSE),"")</f>
        <v>1.829</v>
      </c>
      <c r="E25">
        <f ca="1">IFERROR(VLOOKUP(A25,Inv!$A$3:'Inv'!$E$2002,4,FALSE),"")</f>
        <v>3.2930000000000001</v>
      </c>
      <c r="F25" s="14" t="str">
        <f ca="1">IFERROR(VLOOKUP(A25,Inv!$A$3:'Inv'!$E$2002,5,FALSE),"")</f>
        <v>MODULE</v>
      </c>
      <c r="G25" s="19">
        <f>CEILING(B53*B52*H52,1)</f>
        <v>0</v>
      </c>
      <c r="H25" s="1"/>
      <c r="I25" s="1">
        <f t="shared" ca="1" si="0"/>
        <v>0</v>
      </c>
    </row>
    <row r="26" spans="1:12">
      <c r="A26" t="s">
        <v>332</v>
      </c>
      <c r="B26" s="14" t="str">
        <f ca="1">IFERROR(VLOOKUP(A26,Inv!$A$3:'Inv'!$E$2002,2,FALSE),"")</f>
        <v>44350</v>
      </c>
      <c r="C26">
        <f ca="1">IFERROR(VLOOKUP(A26,Inv!$A$3:'Inv'!$E$2002,3,FALSE),"")</f>
        <v>36.082999999999998</v>
      </c>
      <c r="E26">
        <f ca="1">IFERROR(VLOOKUP(A26,Inv!$A$3:'Inv'!$E$2002,4,FALSE),"")</f>
        <v>64.956000000000003</v>
      </c>
      <c r="F26" s="14" t="str">
        <f ca="1">IFERROR(VLOOKUP(A26,Inv!$A$3:'Inv'!$E$2002,5,FALSE),"")</f>
        <v>EA</v>
      </c>
      <c r="G26" s="19">
        <f>E59*B6</f>
        <v>0</v>
      </c>
      <c r="H26" s="1"/>
      <c r="I26" s="1">
        <f t="shared" ca="1" si="0"/>
        <v>0</v>
      </c>
    </row>
    <row r="27" spans="1:12">
      <c r="A27" t="s">
        <v>356</v>
      </c>
      <c r="B27" s="14" t="str">
        <f ca="1">IFERROR(VLOOKUP(A27,Inv!$A$3:'Inv'!$E$2002,2,FALSE),"")</f>
        <v>13090</v>
      </c>
      <c r="C27">
        <f ca="1">IFERROR(VLOOKUP(A27,Inv!$A$3:'Inv'!$E$2002,3,FALSE),"")</f>
        <v>61.805</v>
      </c>
      <c r="E27">
        <f ca="1">IFERROR(VLOOKUP(A27,Inv!$A$3:'Inv'!$E$2002,4,FALSE),"")</f>
        <v>111.26</v>
      </c>
      <c r="F27" s="14" t="str">
        <f ca="1">IFERROR(VLOOKUP(A27,Inv!$A$3:'Inv'!$E$2002,5,FALSE),"")</f>
        <v>SH</v>
      </c>
      <c r="G27" s="19">
        <f>B63</f>
        <v>0</v>
      </c>
      <c r="I27" s="1">
        <f t="shared" ca="1" si="0"/>
        <v>0</v>
      </c>
    </row>
    <row r="28" spans="1:12">
      <c r="A28" t="s">
        <v>333</v>
      </c>
      <c r="B28" s="14" t="str">
        <f ca="1">IFERROR(VLOOKUP(A28,Inv!$A$3:'Inv'!$E$2002,2,FALSE),"")</f>
        <v>EST ELECTRICAL</v>
      </c>
      <c r="C28">
        <f ca="1">IFERROR(VLOOKUP(A28,Inv!$A$3:'Inv'!$E$2002,3,FALSE),"")</f>
        <v>0</v>
      </c>
      <c r="E28">
        <f ca="1">IFERROR(VLOOKUP(A28,Inv!$A$3:'Inv'!$E$2002,4,FALSE),"")</f>
        <v>1</v>
      </c>
      <c r="F28" s="14" t="str">
        <f ca="1">IFERROR(VLOOKUP(A28,Inv!$A$3:'Inv'!$E$2002,5,FALSE),"")</f>
        <v>SQFT</v>
      </c>
      <c r="G28" s="19">
        <f>CEILING(B53,1)</f>
        <v>0</v>
      </c>
      <c r="H28" s="1"/>
      <c r="I28" s="1">
        <f t="shared" ca="1" si="0"/>
        <v>0</v>
      </c>
    </row>
    <row r="29" spans="1:12">
      <c r="A29" t="s">
        <v>200</v>
      </c>
      <c r="B29" s="14" t="str">
        <f ca="1">IFERROR(VLOOKUP(A29,Inv!$A$3:'Inv'!$E$2002,2,FALSE),"")</f>
        <v>EST HARDWARE-ADHESIV</v>
      </c>
      <c r="C29">
        <f ca="1">IFERROR(VLOOKUP(A29,Inv!$A$3:'Inv'!$E$2002,3,FALSE),"")</f>
        <v>0</v>
      </c>
      <c r="E29">
        <f ca="1">IFERROR(VLOOKUP(A29,Inv!$A$3:'Inv'!$E$2002,4,FALSE),"")</f>
        <v>3</v>
      </c>
      <c r="F29" s="14" t="str">
        <f ca="1">IFERROR(VLOOKUP(A29,Inv!$A$3:'Inv'!$E$2002,5,FALSE),"")</f>
        <v>SQFT</v>
      </c>
      <c r="G29" s="19">
        <f>IF((B12="Screws"),CEILING(B53,1),0)</f>
        <v>0</v>
      </c>
      <c r="H29" s="1"/>
      <c r="I29" s="1">
        <f t="shared" ca="1" si="0"/>
        <v>0</v>
      </c>
    </row>
    <row r="30" spans="1:12">
      <c r="A30" t="s">
        <v>401</v>
      </c>
      <c r="B30" s="14" t="str">
        <f ca="1">IFERROR(VLOOKUP(A30,Inv!$A$3:'Inv'!$E$2002,2,FALSE),"")</f>
        <v>29525</v>
      </c>
      <c r="C30">
        <f ca="1">IFERROR(VLOOKUP(A30,Inv!$A$3:'Inv'!$E$2002,3,FALSE),"")</f>
        <v>3.66</v>
      </c>
      <c r="E30">
        <f ca="1">IFERROR(VLOOKUP(A30,Inv!$A$3:'Inv'!$E$2002,4,FALSE),"")</f>
        <v>6.5890000000000004</v>
      </c>
      <c r="F30" s="14" t="str">
        <f ca="1">IFERROR(VLOOKUP(A30,Inv!$A$3:'Inv'!$E$2002,5,FALSE),"")</f>
        <v>FT</v>
      </c>
      <c r="G30" s="19">
        <f>IF((B10="Steel Tube"),CEILING(B56,10),0)</f>
        <v>0</v>
      </c>
      <c r="H30" s="1"/>
      <c r="I30" s="1">
        <f t="shared" ca="1" si="0"/>
        <v>0</v>
      </c>
      <c r="J30" s="1"/>
      <c r="L30" s="1"/>
    </row>
    <row r="31" spans="1:12">
      <c r="A31" t="s">
        <v>402</v>
      </c>
      <c r="B31" s="14" t="str">
        <f ca="1">IFERROR(VLOOKUP(A31,Inv!$A$3:'Inv'!$E$2002,2,FALSE),"")</f>
        <v>28025</v>
      </c>
      <c r="C31">
        <f ca="1">IFERROR(VLOOKUP(A31,Inv!$A$3:'Inv'!$E$2002,3,FALSE),"")</f>
        <v>1.05</v>
      </c>
      <c r="E31">
        <f ca="1">IFERROR(VLOOKUP(A31,Inv!$A$3:'Inv'!$E$2002,4,FALSE),"")</f>
        <v>1.89</v>
      </c>
      <c r="F31" s="14" t="str">
        <f ca="1">IFERROR(VLOOKUP(A31,Inv!$A$3:'Inv'!$E$2002,5,FALSE),"")</f>
        <v>FT</v>
      </c>
      <c r="G31" s="19">
        <f>IF(B10="Steel Tube",IF(B11="STANDARD",CEILING(B55,10),0),0)</f>
        <v>0</v>
      </c>
      <c r="H31" s="1"/>
      <c r="I31" s="1">
        <f t="shared" ca="1" si="0"/>
        <v>0</v>
      </c>
      <c r="J31" s="1"/>
      <c r="L31" s="1"/>
    </row>
    <row r="32" spans="1:12">
      <c r="A32" t="s">
        <v>403</v>
      </c>
      <c r="B32" s="14" t="str">
        <f ca="1">IFERROR(VLOOKUP(A32,Inv!$A$3:'Inv'!$E$2002,2,FALSE),"")</f>
        <v>22110</v>
      </c>
      <c r="C32">
        <f ca="1">IFERROR(VLOOKUP(A32,Inv!$A$3:'Inv'!$E$2002,3,FALSE),"")</f>
        <v>8.5559999999999992</v>
      </c>
      <c r="E32">
        <f ca="1">IFERROR(VLOOKUP(A32,Inv!$A$3:'Inv'!$E$2002,4,FALSE),"")</f>
        <v>15.401999999999999</v>
      </c>
      <c r="F32" s="14" t="str">
        <f ca="1">IFERROR(VLOOKUP(A32,Inv!$A$3:'Inv'!$E$2002,5,FALSE),"")</f>
        <v>FT</v>
      </c>
      <c r="G32" s="19">
        <f>IF(B11="Bleed",CEILING(B60,20),0)</f>
        <v>0</v>
      </c>
      <c r="H32" s="1"/>
      <c r="I32" s="1">
        <f t="shared" ca="1" si="0"/>
        <v>0</v>
      </c>
      <c r="J32" s="1"/>
      <c r="L32" s="1"/>
    </row>
    <row r="33" spans="1:12">
      <c r="A33" t="s">
        <v>404</v>
      </c>
      <c r="B33" s="14" t="str">
        <f ca="1">IFERROR(VLOOKUP(A33,Inv!$A$3:'Inv'!$E$2002,2,FALSE),"")</f>
        <v>22045</v>
      </c>
      <c r="C33">
        <f ca="1">IFERROR(VLOOKUP(A33,Inv!$A$3:'Inv'!$E$2002,3,FALSE),"")</f>
        <v>2.6</v>
      </c>
      <c r="E33">
        <f ca="1">IFERROR(VLOOKUP(A33,Inv!$A$3:'Inv'!$E$2002,4,FALSE),"")</f>
        <v>4.68</v>
      </c>
      <c r="F33" s="14" t="str">
        <f ca="1">IFERROR(VLOOKUP(A33,Inv!$A$3:'Inv'!$E$2002,5,FALSE),"")</f>
        <v>FT</v>
      </c>
      <c r="G33" s="19">
        <f>IF(B11="Bleed",CEILING(B60,20),0)</f>
        <v>0</v>
      </c>
      <c r="H33" s="1"/>
      <c r="I33" s="1">
        <f t="shared" ca="1" si="0"/>
        <v>0</v>
      </c>
      <c r="J33" s="1"/>
      <c r="L33" s="1"/>
    </row>
    <row r="34" spans="1:12">
      <c r="A34" t="s">
        <v>405</v>
      </c>
      <c r="B34" s="14" t="str">
        <f ca="1">IFERROR(VLOOKUP(A34,Inv!$A$3:'Inv'!$E$2002,2,FALSE),"")</f>
        <v>50000</v>
      </c>
      <c r="C34">
        <f ca="1">IFERROR(VLOOKUP(A34,Inv!$A$3:'Inv'!$E$2002,3,FALSE),"")</f>
        <v>2.1520000000000001</v>
      </c>
      <c r="E34">
        <f ca="1">IFERROR(VLOOKUP(A34,Inv!$A$3:'Inv'!$E$2002,4,FALSE),"")</f>
        <v>3.8740000000000001</v>
      </c>
      <c r="F34" s="14" t="str">
        <f ca="1">IFERROR(VLOOKUP(A34,Inv!$A$3:'Inv'!$E$2002,5,FALSE),"")</f>
        <v>EA</v>
      </c>
      <c r="G34" s="19">
        <f>IF((B12="Metal Clips"),CEILING(E65*B55,1),0)</f>
        <v>0</v>
      </c>
      <c r="H34" s="1"/>
      <c r="I34" s="1">
        <f t="shared" ca="1" si="0"/>
        <v>0</v>
      </c>
      <c r="J34" s="1"/>
      <c r="L34" s="1"/>
    </row>
    <row r="35" spans="1:12">
      <c r="A35" t="s">
        <v>406</v>
      </c>
      <c r="B35" s="14" t="str">
        <f ca="1">IFERROR(VLOOKUP(A35,Inv!$A$3:'Inv'!$E$2002,2,FALSE),"")</f>
        <v>50005</v>
      </c>
      <c r="C35">
        <f ca="1">IFERROR(VLOOKUP(A35,Inv!$A$3:'Inv'!$E$2002,3,FALSE),"")</f>
        <v>0.12</v>
      </c>
      <c r="E35">
        <f ca="1">IFERROR(VLOOKUP(A35,Inv!$A$3:'Inv'!$E$2002,4,FALSE),"")</f>
        <v>0.216</v>
      </c>
      <c r="F35" s="14" t="str">
        <f ca="1">IFERROR(VLOOKUP(A35,Inv!$A$3:'Inv'!$E$2002,5,FALSE),"")</f>
        <v>EA</v>
      </c>
      <c r="G35" s="19">
        <f>IF((B12="Plastic Clips"),CEILING(E66*B55,1),0)</f>
        <v>0</v>
      </c>
      <c r="H35" s="1"/>
      <c r="I35" s="1">
        <f t="shared" ca="1" si="0"/>
        <v>0</v>
      </c>
      <c r="J35" s="1"/>
      <c r="L35" s="1"/>
    </row>
    <row r="36" spans="1:12">
      <c r="A36" t="s">
        <v>407</v>
      </c>
      <c r="B36" s="14" t="str">
        <f ca="1">IFERROR(VLOOKUP(A36,Inv!$A$3:'Inv'!$E$2002,2,FALSE),"")</f>
        <v>28040</v>
      </c>
      <c r="C36">
        <f ca="1">IFERROR(VLOOKUP(A36,Inv!$A$3:'Inv'!$E$2002,3,FALSE),"")</f>
        <v>0.77</v>
      </c>
      <c r="E36">
        <f ca="1">IFERROR(VLOOKUP(A36,Inv!$A$3:'Inv'!$E$2002,4,FALSE),"")</f>
        <v>1.3859999999999999</v>
      </c>
      <c r="F36" s="14" t="str">
        <f ca="1">IFERROR(VLOOKUP(A36,Inv!$A$3:'Inv'!$E$2002,5,FALSE),"")</f>
        <v>FT</v>
      </c>
      <c r="G36" s="19">
        <f>IF((B10="Steel Tube"), CEILING(B62,10),0)</f>
        <v>0</v>
      </c>
      <c r="H36" s="1"/>
      <c r="I36" s="1">
        <f t="shared" ca="1" si="0"/>
        <v>0</v>
      </c>
      <c r="J36" s="1"/>
      <c r="L36" s="1"/>
    </row>
    <row r="37" spans="1:12">
      <c r="A37" s="12" t="s">
        <v>236</v>
      </c>
      <c r="B37" s="10"/>
      <c r="C37" s="10"/>
      <c r="D37" s="11"/>
      <c r="E37" s="10"/>
      <c r="F37" s="10"/>
      <c r="G37" s="10"/>
      <c r="H37" s="11"/>
      <c r="I37" s="10"/>
      <c r="J37" s="1"/>
      <c r="L37" s="1"/>
    </row>
    <row r="38" spans="1:12">
      <c r="A38" s="27" t="s">
        <v>203</v>
      </c>
      <c r="B38" s="12" t="s">
        <v>204</v>
      </c>
      <c r="C38" s="12"/>
      <c r="D38" s="15"/>
      <c r="E38" s="16" t="s">
        <v>223</v>
      </c>
      <c r="F38" s="15" t="s">
        <v>224</v>
      </c>
      <c r="G38" s="17" t="s">
        <v>205</v>
      </c>
      <c r="H38" s="15" t="s">
        <v>6</v>
      </c>
      <c r="I38" s="16" t="s">
        <v>8</v>
      </c>
      <c r="J38" s="1"/>
      <c r="L38" s="1"/>
    </row>
    <row r="39" spans="1:12">
      <c r="A39" s="78">
        <v>2011</v>
      </c>
      <c r="B39" t="str">
        <f ca="1">IFERROR(VLOOKUP(A39,WC!$A$6:'WC'!$C$30,2,FALSE),"")</f>
        <v>Cabinet Metal Labor</v>
      </c>
      <c r="E39" s="19">
        <f>B53</f>
        <v>0</v>
      </c>
      <c r="F39" s="19">
        <f>VLOOKUP(E39,A66:B68,2,TRUE)</f>
        <v>1.9</v>
      </c>
      <c r="G39" s="1">
        <f>CEILING(E39/F39,RateData!B84)</f>
        <v>0</v>
      </c>
      <c r="H39" s="1">
        <f ca="1">IFERROR(VLOOKUP(A39,WC!$A$6:'WC'!$C$30,3,FALSE),"")</f>
        <v>97</v>
      </c>
      <c r="I39" s="1">
        <f ca="1">IFERROR(G39*H39,"")</f>
        <v>0</v>
      </c>
    </row>
    <row r="40" spans="1:12">
      <c r="A40" s="78">
        <v>2110</v>
      </c>
      <c r="B40" t="str">
        <f ca="1">IFERROR(VLOOKUP(A40,WC!$A$6:'WC'!$C$30,2,FALSE),"")</f>
        <v>Paint Prep Labor</v>
      </c>
      <c r="E40" s="19">
        <f>B59</f>
        <v>0</v>
      </c>
      <c r="F40" s="19">
        <f>E55</f>
        <v>19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ref="I40:I50" ca="1" si="1">IFERROR(G40*H40,"")</f>
        <v>0</v>
      </c>
    </row>
    <row r="41" spans="1:12">
      <c r="A41" s="78">
        <v>2112</v>
      </c>
      <c r="B41" t="str">
        <f ca="1">IFERROR(VLOOKUP(A41,WC!$A$6:'WC'!$C$30,2,FALSE),"")</f>
        <v>Paint Cabinet &amp; Letters Labor</v>
      </c>
      <c r="E41" s="19">
        <f>B59</f>
        <v>0</v>
      </c>
      <c r="F41" s="19">
        <f>E56</f>
        <v>23.75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12">
      <c r="A42" s="78">
        <v>2212</v>
      </c>
      <c r="B42" t="str">
        <f ca="1">IFERROR(VLOOKUP(A42,WC!$A$6:'WC'!$C$30,2,FALSE),"")</f>
        <v>LED Wiring Labor</v>
      </c>
      <c r="E42" s="19">
        <f>B53*B52</f>
        <v>0</v>
      </c>
      <c r="F42" s="19">
        <f>E57</f>
        <v>14.25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12">
      <c r="A43" s="78">
        <v>2215</v>
      </c>
      <c r="B43" t="str">
        <f ca="1">IFERROR(VLOOKUP(A43,WC!$A$6:'WC'!$C$30,2,FALSE),"")</f>
        <v>Assembly Labor</v>
      </c>
      <c r="E43" s="19">
        <f>B57</f>
        <v>0</v>
      </c>
      <c r="F43" s="19">
        <f>H55</f>
        <v>40</v>
      </c>
      <c r="G43" s="1">
        <f>CEILING(E43/F43,RateData!B84)</f>
        <v>0</v>
      </c>
      <c r="H43" s="1">
        <f ca="1">IFERROR(VLOOKUP(A43,WC!$A$6:'WC'!$C$30,3,FALSE),"")</f>
        <v>97</v>
      </c>
      <c r="I43" s="1">
        <f t="shared" ca="1" si="1"/>
        <v>0</v>
      </c>
    </row>
    <row r="44" spans="1:12">
      <c r="A44" s="78">
        <v>2316</v>
      </c>
      <c r="B44" t="str">
        <f ca="1">IFERROR(VLOOKUP(A44,WC!$A$6:'WC'!$C$30,2,FALSE),"")</f>
        <v>Flex Face Assembly Labor</v>
      </c>
      <c r="E44" s="19">
        <f>B57</f>
        <v>0</v>
      </c>
      <c r="F44" s="19">
        <f>E54</f>
        <v>15</v>
      </c>
      <c r="G44" s="1">
        <f>CEILING(E44/F44,RateData!B84)</f>
        <v>0</v>
      </c>
      <c r="H44" s="1">
        <f ca="1">IFERROR(VLOOKUP(A44,WC!$A$6:'WC'!$C$30,3,FALSE),"")</f>
        <v>97</v>
      </c>
      <c r="I44" s="1">
        <f t="shared" ca="1" si="1"/>
        <v>0</v>
      </c>
    </row>
    <row r="45" spans="1:12">
      <c r="A45" s="78">
        <v>2110</v>
      </c>
      <c r="B45" t="str">
        <f ca="1">IFERROR(VLOOKUP(A45,WC!$A$6:'WC'!$C$30,2,FALSE),"")</f>
        <v>Paint Prep Labor</v>
      </c>
      <c r="D45" t="s">
        <v>390</v>
      </c>
      <c r="F45" s="1"/>
      <c r="G45" s="1">
        <f>IF(B59&lt;&gt; 0,B5,0)</f>
        <v>0</v>
      </c>
      <c r="H45" s="1">
        <f ca="1">IFERROR(VLOOKUP(A45,WC!$A$6:'WC'!$C$30,3,FALSE),"")</f>
        <v>97</v>
      </c>
      <c r="I45" s="1">
        <f t="shared" ca="1" si="1"/>
        <v>0</v>
      </c>
      <c r="J45" s="1"/>
      <c r="L45" s="1"/>
    </row>
    <row r="46" spans="1:12">
      <c r="A46" s="78"/>
      <c r="B46" t="str">
        <f ca="1">IFERROR(VLOOKUP(A46,WC!$A$6:'WC'!$C$30,2,FALSE),"")</f>
        <v/>
      </c>
      <c r="F46" s="1"/>
      <c r="G46" s="1"/>
      <c r="H46" s="1" t="str">
        <f ca="1">IFERROR(VLOOKUP(A46,WC!$A$6:'WC'!$C$30,3,FALSE),"")</f>
        <v/>
      </c>
      <c r="I46" s="1" t="str">
        <f t="shared" ca="1" si="1"/>
        <v/>
      </c>
      <c r="J46" s="1"/>
      <c r="L46" s="1"/>
    </row>
    <row r="47" spans="1:12">
      <c r="A47" s="78"/>
      <c r="B47" t="str">
        <f ca="1">IFERROR(VLOOKUP(A47,WC!$A$6:'WC'!$C$30,2,FALSE),"")</f>
        <v/>
      </c>
      <c r="F47" s="1"/>
      <c r="G47" s="1"/>
      <c r="H47" s="1" t="str">
        <f ca="1">IFERROR(VLOOKUP(A47,WC!$A$6:'WC'!$C$30,3,FALSE),"")</f>
        <v/>
      </c>
      <c r="I47" s="1" t="str">
        <f t="shared" ca="1" si="1"/>
        <v/>
      </c>
      <c r="J47" s="1"/>
      <c r="L47" s="1"/>
    </row>
    <row r="48" spans="1:12">
      <c r="A48" s="78"/>
      <c r="B48" t="str">
        <f ca="1">IFERROR(VLOOKUP(A48,WC!$A$6:'WC'!$C$30,2,FALSE),"")</f>
        <v/>
      </c>
      <c r="F48" s="1"/>
      <c r="G48" s="1"/>
      <c r="H48" s="1" t="str">
        <f ca="1">IFERROR(VLOOKUP(A48,WC!$A$6:'WC'!$C$30,3,FALSE),"")</f>
        <v/>
      </c>
      <c r="I48" s="1" t="str">
        <f t="shared" ca="1" si="1"/>
        <v/>
      </c>
      <c r="J48" s="1"/>
      <c r="L48" s="1"/>
    </row>
    <row r="49" spans="1:12">
      <c r="A49" s="78"/>
      <c r="B49" t="str">
        <f ca="1">IFERROR(VLOOKUP(A49,WC!$A$6:'WC'!$C$30,2,FALSE),"")</f>
        <v/>
      </c>
      <c r="F49" s="1"/>
      <c r="G49" s="1"/>
      <c r="H49" s="1" t="str">
        <f ca="1">IFERROR(VLOOKUP(A49,WC!$A$6:'WC'!$C$30,3,FALSE),"")</f>
        <v/>
      </c>
      <c r="I49" s="1" t="str">
        <f t="shared" ca="1" si="1"/>
        <v/>
      </c>
      <c r="J49" s="1"/>
      <c r="L49" s="1"/>
    </row>
    <row r="50" spans="1:12">
      <c r="A50" s="78"/>
      <c r="B50" t="str">
        <f ca="1">IFERROR(VLOOKUP(A50,WC!$A$6:'WC'!$C$30,2,FALSE),"")</f>
        <v/>
      </c>
      <c r="G50" s="1"/>
      <c r="H50" s="1" t="str">
        <f ca="1">IFERROR(VLOOKUP(A50,WC!$A$6:'WC'!$C$30,3,FALSE),"")</f>
        <v/>
      </c>
      <c r="I50" s="1" t="str">
        <f t="shared" ca="1" si="1"/>
        <v/>
      </c>
    </row>
    <row r="51" spans="1:12">
      <c r="A51" s="25" t="s">
        <v>207</v>
      </c>
      <c r="B51" s="91" t="s">
        <v>225</v>
      </c>
      <c r="C51" s="25"/>
      <c r="D51" s="25"/>
      <c r="E51" s="25"/>
      <c r="F51" s="74"/>
      <c r="G51" s="25"/>
      <c r="H51" s="25"/>
      <c r="I51" s="74"/>
      <c r="J51" s="1"/>
      <c r="L51" s="1"/>
    </row>
    <row r="52" spans="1:12">
      <c r="A52" s="6" t="s">
        <v>385</v>
      </c>
      <c r="B52" s="6">
        <v>2</v>
      </c>
      <c r="C52" s="6"/>
      <c r="D52" s="6" t="s">
        <v>53</v>
      </c>
      <c r="E52" s="91">
        <f>RateData!B4</f>
        <v>100</v>
      </c>
      <c r="F52" s="6"/>
      <c r="G52" s="6" t="s">
        <v>73</v>
      </c>
      <c r="H52" s="91">
        <f>RateData!B19</f>
        <v>1.3</v>
      </c>
      <c r="I52" s="6"/>
      <c r="J52" s="1"/>
      <c r="L52" s="1"/>
    </row>
    <row r="53" spans="1:12">
      <c r="A53" s="6" t="s">
        <v>237</v>
      </c>
      <c r="B53" s="6">
        <f>(B7*B8/144)*B6</f>
        <v>0</v>
      </c>
      <c r="C53" s="6"/>
      <c r="D53" s="6" t="s">
        <v>75</v>
      </c>
      <c r="E53" s="91">
        <f>RateData!B21</f>
        <v>1.5</v>
      </c>
      <c r="F53" s="6"/>
      <c r="G53" s="6" t="s">
        <v>74</v>
      </c>
      <c r="H53" s="91">
        <f>RateData!B20</f>
        <v>108</v>
      </c>
      <c r="I53" s="6"/>
      <c r="J53" s="1"/>
      <c r="L53" s="1"/>
    </row>
    <row r="54" spans="1:12">
      <c r="A54" s="6" t="s">
        <v>318</v>
      </c>
      <c r="B54" s="6">
        <f>(((B7+B8)*2)/12)*B6</f>
        <v>0</v>
      </c>
      <c r="C54" s="6"/>
      <c r="D54" s="6" t="s">
        <v>90</v>
      </c>
      <c r="E54" s="91">
        <f>RateData!B36</f>
        <v>15</v>
      </c>
      <c r="F54" s="6"/>
      <c r="G54" s="6"/>
      <c r="H54" s="6"/>
      <c r="I54" s="6"/>
      <c r="J54" s="1"/>
      <c r="L54" s="1"/>
    </row>
    <row r="55" spans="1:12">
      <c r="A55" s="6" t="s">
        <v>342</v>
      </c>
      <c r="B55" s="6">
        <f>B54*2</f>
        <v>0</v>
      </c>
      <c r="C55" s="6"/>
      <c r="D55" s="6" t="s">
        <v>58</v>
      </c>
      <c r="E55" s="91">
        <f>RateData!B6</f>
        <v>19</v>
      </c>
      <c r="F55" s="7"/>
      <c r="G55" s="6" t="s">
        <v>89</v>
      </c>
      <c r="H55" s="91">
        <f>RateData!B35</f>
        <v>40</v>
      </c>
      <c r="I55" s="6"/>
      <c r="J55" s="1"/>
      <c r="L55" s="1"/>
    </row>
    <row r="56" spans="1:12">
      <c r="A56" s="6" t="s">
        <v>343</v>
      </c>
      <c r="B56" s="6">
        <f>B54*3</f>
        <v>0</v>
      </c>
      <c r="C56" s="6"/>
      <c r="D56" s="6" t="s">
        <v>60</v>
      </c>
      <c r="E56" s="91">
        <f>RateData!B7</f>
        <v>23.75</v>
      </c>
      <c r="F56" s="7"/>
      <c r="G56" s="6" t="s">
        <v>54</v>
      </c>
      <c r="H56" s="97">
        <f>RateData!B5</f>
        <v>0.1</v>
      </c>
      <c r="I56" s="6"/>
      <c r="J56" s="1"/>
      <c r="L56" s="1"/>
    </row>
    <row r="57" spans="1:12">
      <c r="A57" s="6" t="s">
        <v>279</v>
      </c>
      <c r="B57" s="6">
        <f>B52*B53</f>
        <v>0</v>
      </c>
      <c r="C57" s="6"/>
      <c r="D57" s="6" t="s">
        <v>72</v>
      </c>
      <c r="E57" s="91">
        <f>RateData!B18</f>
        <v>14.25</v>
      </c>
      <c r="F57" s="7"/>
      <c r="G57" s="6" t="s">
        <v>341</v>
      </c>
      <c r="H57" s="7">
        <f>B59*H56*E52*B5</f>
        <v>0</v>
      </c>
      <c r="I57" s="6"/>
      <c r="J57" s="1"/>
      <c r="L57" s="1"/>
    </row>
    <row r="58" spans="1:12">
      <c r="A58" s="6" t="s">
        <v>319</v>
      </c>
      <c r="B58" s="6">
        <f>B54*(B9/12)</f>
        <v>0</v>
      </c>
      <c r="C58" s="6"/>
      <c r="D58" s="80" t="s">
        <v>345</v>
      </c>
      <c r="E58" s="80">
        <f>(((B7*B8)/144)*B52)*H52</f>
        <v>0</v>
      </c>
      <c r="F58" s="47" t="s">
        <v>43</v>
      </c>
      <c r="G58" s="6">
        <v>0</v>
      </c>
      <c r="H58" s="7" t="s">
        <v>249</v>
      </c>
      <c r="I58" s="6"/>
      <c r="J58" s="1"/>
      <c r="L58" s="1"/>
    </row>
    <row r="59" spans="1:12">
      <c r="A59" s="6" t="s">
        <v>253</v>
      </c>
      <c r="B59" s="6">
        <f>B58+B60</f>
        <v>0</v>
      </c>
      <c r="C59" s="6"/>
      <c r="D59" s="80" t="s">
        <v>346</v>
      </c>
      <c r="E59" s="80">
        <f>ROUNDUP(E58/H53,0)</f>
        <v>0</v>
      </c>
      <c r="F59" s="47" t="s">
        <v>43</v>
      </c>
      <c r="G59" s="6">
        <v>1</v>
      </c>
      <c r="H59" s="7"/>
      <c r="I59" s="6"/>
      <c r="J59" s="1"/>
      <c r="L59" s="1"/>
    </row>
    <row r="60" spans="1:12">
      <c r="A60" s="6" t="s">
        <v>366</v>
      </c>
      <c r="B60" s="6">
        <f>B55</f>
        <v>0</v>
      </c>
      <c r="C60" s="6"/>
      <c r="D60" s="80" t="s">
        <v>76</v>
      </c>
      <c r="E60" s="98">
        <f>RateData!B22</f>
        <v>50</v>
      </c>
      <c r="F60" s="47"/>
      <c r="G60" s="6">
        <v>2</v>
      </c>
      <c r="H60" s="7"/>
      <c r="I60" s="6"/>
      <c r="J60" s="1"/>
      <c r="L60" s="1"/>
    </row>
    <row r="61" spans="1:12">
      <c r="A61" s="6" t="s">
        <v>360</v>
      </c>
      <c r="B61" s="6">
        <f>(B9*4/12)*B6</f>
        <v>0</v>
      </c>
      <c r="C61" s="6"/>
      <c r="D61" s="6"/>
      <c r="E61" s="6"/>
      <c r="F61" s="7"/>
      <c r="G61" s="6">
        <v>3</v>
      </c>
      <c r="H61" s="7"/>
      <c r="I61" s="6"/>
      <c r="J61" s="1"/>
      <c r="L61" s="1"/>
    </row>
    <row r="62" spans="1:12">
      <c r="A62" s="6" t="s">
        <v>386</v>
      </c>
      <c r="B62" s="6">
        <f>(B7*4/12)*B6</f>
        <v>0</v>
      </c>
      <c r="C62" s="6"/>
      <c r="D62" s="6" t="s">
        <v>393</v>
      </c>
      <c r="E62" s="6"/>
      <c r="F62" s="7" t="s">
        <v>396</v>
      </c>
      <c r="G62" s="6">
        <v>4</v>
      </c>
      <c r="H62" s="7"/>
      <c r="I62" s="6"/>
      <c r="J62" s="1"/>
      <c r="L62" s="1"/>
    </row>
    <row r="63" spans="1:12">
      <c r="A63" s="6" t="s">
        <v>362</v>
      </c>
      <c r="B63" s="6">
        <f>CEILING(B57/32,0.5)</f>
        <v>0</v>
      </c>
      <c r="C63" s="6"/>
      <c r="D63" s="6" t="s">
        <v>408</v>
      </c>
      <c r="E63" s="6"/>
      <c r="F63" s="7" t="s">
        <v>409</v>
      </c>
      <c r="G63" s="6">
        <v>5</v>
      </c>
      <c r="H63" s="7"/>
      <c r="I63" s="6"/>
      <c r="J63" s="1"/>
      <c r="L63" s="1"/>
    </row>
    <row r="64" spans="1:12">
      <c r="A64" s="6"/>
      <c r="B64" s="6"/>
      <c r="C64" s="6"/>
      <c r="D64" s="6" t="s">
        <v>399</v>
      </c>
      <c r="E64" s="6"/>
      <c r="F64" s="6"/>
      <c r="G64" s="6"/>
      <c r="H64" s="7"/>
      <c r="I64" s="6"/>
      <c r="J64" s="1"/>
      <c r="L64" s="1"/>
    </row>
    <row r="65" spans="1:12">
      <c r="A65" s="6" t="s">
        <v>347</v>
      </c>
      <c r="B65" s="6"/>
      <c r="C65" s="6"/>
      <c r="D65" s="6" t="s">
        <v>410</v>
      </c>
      <c r="E65" s="91">
        <f>RateData!B38</f>
        <v>1.34</v>
      </c>
      <c r="F65" s="7"/>
      <c r="G65" s="6"/>
      <c r="H65" s="7"/>
      <c r="I65" s="6"/>
      <c r="J65" s="1"/>
      <c r="L65" s="1"/>
    </row>
    <row r="66" spans="1:12">
      <c r="A66" s="91">
        <f>RateData!B65</f>
        <v>0</v>
      </c>
      <c r="B66" s="91">
        <f>RateData!D65</f>
        <v>1.9</v>
      </c>
      <c r="C66" s="6"/>
      <c r="D66" s="6" t="s">
        <v>411</v>
      </c>
      <c r="E66" s="91">
        <f>RateData!B37</f>
        <v>2</v>
      </c>
      <c r="F66" s="7"/>
      <c r="G66" s="6"/>
      <c r="H66" s="7"/>
      <c r="I66" s="6"/>
      <c r="J66" s="1"/>
      <c r="L66" s="1"/>
    </row>
    <row r="67" spans="1:12">
      <c r="A67" s="91">
        <f>RateData!B66</f>
        <v>32</v>
      </c>
      <c r="B67" s="91">
        <f>RateData!D66</f>
        <v>2.38</v>
      </c>
      <c r="C67" s="6"/>
      <c r="D67" s="6" t="s">
        <v>412</v>
      </c>
      <c r="E67" s="6"/>
      <c r="F67" s="7"/>
      <c r="G67" s="6"/>
      <c r="H67" s="7"/>
      <c r="I67" s="6"/>
      <c r="J67" s="1"/>
      <c r="L67" s="1"/>
    </row>
    <row r="68" spans="1:12">
      <c r="A68" s="91">
        <f>RateData!B67</f>
        <v>80</v>
      </c>
      <c r="B68" s="91">
        <f>RateData!D67</f>
        <v>2.85</v>
      </c>
      <c r="C68" s="6"/>
      <c r="D68" s="6" t="s">
        <v>413</v>
      </c>
      <c r="E68" s="6"/>
      <c r="F68" s="7"/>
      <c r="G68" s="6"/>
      <c r="H68" s="7"/>
      <c r="I68" s="6"/>
      <c r="J68" s="1"/>
      <c r="L68" s="1"/>
    </row>
    <row r="69" spans="1:12">
      <c r="F69" s="1"/>
      <c r="H69" s="1"/>
      <c r="J69" s="1"/>
      <c r="L69" s="1"/>
    </row>
  </sheetData>
  <dataValidations count="5">
    <dataValidation allowBlank="1" showInputMessage="1" showErrorMessage="1" sqref="B17:B36" xr:uid="{89EA1E7D-1A73-45C9-962B-17FBA5133E3B}"/>
    <dataValidation type="list" allowBlank="1" showInputMessage="1" showErrorMessage="1" sqref="B10" xr:uid="{224B4E50-1962-435C-9031-4A839943A8AC}">
      <formula1>$D$62:$D$63</formula1>
    </dataValidation>
    <dataValidation type="list" allowBlank="1" showInputMessage="1" showErrorMessage="1" sqref="B11" xr:uid="{D479A276-EEA9-41AB-91F1-20FB7FDCB6B5}">
      <formula1>$F$62:$F$63</formula1>
    </dataValidation>
    <dataValidation type="list" allowBlank="1" showInputMessage="1" showErrorMessage="1" sqref="B5" xr:uid="{6A5F3DB6-C2D1-46CD-A447-CFDBBD6BACA1}">
      <formula1>$G$58:$G$63</formula1>
    </dataValidation>
    <dataValidation type="list" allowBlank="1" showInputMessage="1" showErrorMessage="1" sqref="B12" xr:uid="{FAAC371F-1DEB-4EDD-8D54-1D255C17E1FF}">
      <formula1>$D$64:$D$66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ACF5BD-3129-40F1-B053-225244F6145C}">
          <x14:formula1>
            <xm:f>Inv!$A$2:$A$2002</xm:f>
          </x14:formula1>
          <xm:sqref>A17:A36</xm:sqref>
        </x14:dataValidation>
        <x14:dataValidation type="list" allowBlank="1" showInputMessage="1" showErrorMessage="1" xr:uid="{F9E94C3E-2758-4094-98C9-E1C30CBEB9BD}">
          <x14:formula1>
            <xm:f>WC!$A$6:$A$55</xm:f>
          </x14:formula1>
          <xm:sqref>A45:A50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C9B5-DEE6-46D5-945E-185593CBDA8C}">
  <dimension ref="A1:L69"/>
  <sheetViews>
    <sheetView workbookViewId="0">
      <selection activeCell="B2" sqref="B2"/>
    </sheetView>
  </sheetViews>
  <sheetFormatPr defaultRowHeight="15"/>
  <cols>
    <col min="1" max="1" width="45.42578125" customWidth="1"/>
    <col min="2" max="2" width="23.28515625" customWidth="1"/>
    <col min="3" max="3" width="12.5703125" customWidth="1"/>
    <col min="4" max="4" width="21.28515625" customWidth="1"/>
    <col min="5" max="5" width="17.7109375" customWidth="1"/>
    <col min="6" max="6" width="14.140625" customWidth="1"/>
    <col min="7" max="7" width="17.140625" customWidth="1"/>
    <col min="8" max="8" width="14.28515625" customWidth="1"/>
  </cols>
  <sheetData>
    <row r="1" spans="1:12">
      <c r="A1" s="21" t="s">
        <v>391</v>
      </c>
      <c r="B1" s="22"/>
      <c r="C1" s="22"/>
      <c r="D1" s="22"/>
      <c r="E1" s="22"/>
      <c r="F1" s="22"/>
      <c r="G1" s="22"/>
      <c r="H1" s="22"/>
      <c r="I1" s="22"/>
    </row>
    <row r="2" spans="1:12">
      <c r="A2" s="55" t="s">
        <v>188</v>
      </c>
      <c r="B2" s="49" t="str">
        <f>'HEADER INFO'!B2</f>
        <v>J36938</v>
      </c>
      <c r="C2" s="69" t="s">
        <v>388</v>
      </c>
      <c r="D2" s="53"/>
      <c r="E2" s="54"/>
      <c r="F2" s="53"/>
      <c r="G2" s="53"/>
      <c r="H2" s="53"/>
      <c r="I2" s="53"/>
      <c r="K2" s="1"/>
    </row>
    <row r="3" spans="1:12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2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2">
      <c r="A5" s="53"/>
      <c r="B5" s="89">
        <v>0</v>
      </c>
      <c r="C5" s="53" t="s">
        <v>242</v>
      </c>
      <c r="D5" s="53"/>
      <c r="E5" s="54"/>
      <c r="F5" s="53"/>
      <c r="G5" s="53"/>
      <c r="H5" s="53"/>
      <c r="I5" s="53"/>
      <c r="K5" s="1"/>
    </row>
    <row r="6" spans="1:12">
      <c r="A6" s="53" t="s">
        <v>268</v>
      </c>
      <c r="B6" s="56">
        <v>1</v>
      </c>
      <c r="C6" s="53"/>
      <c r="D6" s="53"/>
      <c r="E6" s="53"/>
      <c r="F6" s="53"/>
      <c r="G6" s="53"/>
      <c r="H6" s="53"/>
      <c r="I6" s="53"/>
    </row>
    <row r="7" spans="1:12">
      <c r="A7" s="53" t="s">
        <v>210</v>
      </c>
      <c r="B7" s="49">
        <v>0</v>
      </c>
      <c r="C7" s="53"/>
      <c r="D7" s="53"/>
      <c r="E7" s="53"/>
      <c r="F7" s="53"/>
      <c r="G7" s="53"/>
      <c r="H7" s="53"/>
      <c r="I7" s="53"/>
    </row>
    <row r="8" spans="1:12">
      <c r="A8" s="53" t="s">
        <v>211</v>
      </c>
      <c r="B8" s="49">
        <v>0</v>
      </c>
      <c r="C8" s="53"/>
      <c r="D8" s="53"/>
      <c r="E8" s="53"/>
      <c r="F8" s="53"/>
      <c r="G8" s="53"/>
      <c r="H8" s="53"/>
      <c r="I8" s="53"/>
    </row>
    <row r="9" spans="1:12">
      <c r="A9" s="53" t="s">
        <v>269</v>
      </c>
      <c r="B9" s="49">
        <v>0</v>
      </c>
      <c r="C9" s="53"/>
      <c r="D9" s="53"/>
      <c r="E9" s="53"/>
      <c r="F9" s="53"/>
      <c r="G9" s="53"/>
      <c r="H9" s="53"/>
      <c r="I9" s="53"/>
    </row>
    <row r="10" spans="1:12">
      <c r="A10" s="53" t="s">
        <v>392</v>
      </c>
      <c r="B10" s="93" t="s">
        <v>393</v>
      </c>
      <c r="C10" s="53" t="s">
        <v>394</v>
      </c>
      <c r="D10" s="53"/>
      <c r="E10" s="53"/>
      <c r="F10" s="53"/>
      <c r="G10" s="53"/>
      <c r="H10" s="53"/>
      <c r="I10" s="53"/>
    </row>
    <row r="11" spans="1:12">
      <c r="A11" s="53" t="s">
        <v>395</v>
      </c>
      <c r="B11" s="93" t="s">
        <v>396</v>
      </c>
      <c r="C11" s="53" t="s">
        <v>397</v>
      </c>
      <c r="D11" s="53"/>
      <c r="E11" s="53"/>
      <c r="F11" s="53"/>
      <c r="G11" s="53"/>
      <c r="H11" s="53"/>
      <c r="I11" s="53"/>
    </row>
    <row r="12" spans="1:12">
      <c r="A12" s="53" t="s">
        <v>398</v>
      </c>
      <c r="B12" s="93" t="s">
        <v>399</v>
      </c>
      <c r="C12" s="53" t="s">
        <v>400</v>
      </c>
      <c r="D12" s="53"/>
      <c r="E12" s="53"/>
      <c r="F12" s="53"/>
      <c r="G12" s="53"/>
      <c r="H12" s="53"/>
      <c r="I12" s="53"/>
    </row>
    <row r="13" spans="1:12" ht="15.75" thickBot="1">
      <c r="A13" s="50" t="s">
        <v>232</v>
      </c>
      <c r="B13" s="51">
        <f ca="1">SUM(I17:I51)</f>
        <v>0</v>
      </c>
      <c r="C13" s="50"/>
      <c r="D13" s="50"/>
      <c r="E13" s="50"/>
      <c r="F13" s="50"/>
      <c r="G13" s="50"/>
      <c r="H13" s="50"/>
      <c r="I13" s="50"/>
    </row>
    <row r="14" spans="1:12" ht="15.75" thickTop="1"/>
    <row r="15" spans="1:12">
      <c r="A15" s="12" t="s">
        <v>192</v>
      </c>
      <c r="B15" s="10"/>
      <c r="C15" s="10"/>
      <c r="D15" s="11"/>
      <c r="E15" s="10"/>
      <c r="F15" s="10"/>
      <c r="G15" s="10"/>
      <c r="H15" s="11"/>
      <c r="I15" s="10"/>
      <c r="J15" s="1"/>
      <c r="L15" s="1"/>
    </row>
    <row r="16" spans="1:12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  <c r="J16" s="1"/>
      <c r="L16" s="1"/>
    </row>
    <row r="17" spans="1:12">
      <c r="A17" t="s">
        <v>245</v>
      </c>
      <c r="B17" s="14" t="str">
        <f ca="1">IFERROR(VLOOKUP(A17,Inv!$A$3:'Inv'!$E$2002,2,FALSE),"")</f>
        <v>24055</v>
      </c>
      <c r="C17">
        <f ca="1">IFERROR(VLOOKUP(A17,Inv!$A$3:'Inv'!$E$2002,3,FALSE),"")</f>
        <v>4.1870000000000003</v>
      </c>
      <c r="E17">
        <f ca="1">IFERROR(VLOOKUP(A17,Inv!$A$3:'Inv'!$E$2002,4,FALSE),"")</f>
        <v>7.5369999999999999</v>
      </c>
      <c r="F17" s="14" t="str">
        <f ca="1">IFERROR(VLOOKUP(A17,Inv!$A$3:'Inv'!$E$2002,5,FALSE),"")</f>
        <v>SQFT</v>
      </c>
      <c r="G17" s="19">
        <f>CEILING(B58,20)</f>
        <v>0</v>
      </c>
      <c r="H17" s="1"/>
      <c r="I17" s="1">
        <f t="shared" ref="I17:I36" ca="1" si="0">IFERROR(E17*G17,"")</f>
        <v>0</v>
      </c>
    </row>
    <row r="18" spans="1:12">
      <c r="A18" t="s">
        <v>199</v>
      </c>
      <c r="B18" s="14" t="str">
        <f ca="1">IFERROR(VLOOKUP(A18,Inv!$A$3:'Inv'!$E$2002,2,FALSE),"")</f>
        <v>20050</v>
      </c>
      <c r="C18">
        <f ca="1">IFERROR(VLOOKUP(A18,Inv!$A$3:'Inv'!$E$2002,3,FALSE),"")</f>
        <v>3.444</v>
      </c>
      <c r="E18">
        <f ca="1">IFERROR(VLOOKUP(A18,Inv!$A$3:'Inv'!$E$2002,4,FALSE),"")</f>
        <v>6.2</v>
      </c>
      <c r="F18" s="14" t="str">
        <f ca="1">IFERROR(VLOOKUP(A18,Inv!$A$3:'Inv'!$E$2002,5,FALSE),"")</f>
        <v>FT</v>
      </c>
      <c r="G18" s="19">
        <f>IF((B10="Alum Angle"),CEILING(B56,10),0)</f>
        <v>0</v>
      </c>
      <c r="H18" s="1"/>
      <c r="I18" s="1">
        <f t="shared" ca="1" si="0"/>
        <v>0</v>
      </c>
    </row>
    <row r="19" spans="1:12">
      <c r="A19" t="s">
        <v>353</v>
      </c>
      <c r="B19" s="14" t="str">
        <f ca="1">IFERROR(VLOOKUP(A19,Inv!$A$3:'Inv'!$E$2002,2,FALSE),"")</f>
        <v>28050</v>
      </c>
      <c r="C19">
        <f ca="1">IFERROR(VLOOKUP(A19,Inv!$A$3:'Inv'!$E$2002,3,FALSE),"")</f>
        <v>1.639</v>
      </c>
      <c r="E19">
        <f ca="1">IFERROR(VLOOKUP(A19,Inv!$A$3:'Inv'!$E$2002,4,FALSE),"")</f>
        <v>2.95</v>
      </c>
      <c r="F19" s="14" t="str">
        <f ca="1">IFERROR(VLOOKUP(A19,Inv!$A$3:'Inv'!$E$2002,5,FALSE),"")</f>
        <v>FT</v>
      </c>
      <c r="G19" s="19">
        <f>CEILING(B61,10)</f>
        <v>0</v>
      </c>
      <c r="H19" s="1"/>
      <c r="I19" s="1">
        <f t="shared" ca="1" si="0"/>
        <v>0</v>
      </c>
    </row>
    <row r="20" spans="1:12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E20">
        <f ca="1">IFERROR(VLOOKUP(A20,Inv!$A$3:'Inv'!$E$2002,4,FALSE),"")</f>
        <v>7.5369999999999999</v>
      </c>
      <c r="F20" s="14" t="str">
        <f ca="1">IFERROR(VLOOKUP(A20,Inv!$A$3:'Inv'!$E$2002,5,FALSE),"")</f>
        <v>SQFT</v>
      </c>
      <c r="G20" s="19">
        <f>IF(B11="Standard",CEILING(B60,20),0)</f>
        <v>0</v>
      </c>
      <c r="H20" s="1"/>
      <c r="I20" s="1">
        <f t="shared" ca="1" si="0"/>
        <v>0</v>
      </c>
    </row>
    <row r="21" spans="1:12">
      <c r="A21" t="s">
        <v>389</v>
      </c>
      <c r="B21" s="14" t="str">
        <f ca="1">IFERROR(VLOOKUP(A21,Inv!$A$3:'Inv'!$E$2002,2,FALSE),"")</f>
        <v>25055</v>
      </c>
      <c r="C21">
        <f ca="1">IFERROR(VLOOKUP(A21,Inv!$A$3:'Inv'!$E$2002,3,FALSE),"")</f>
        <v>5.2679999999999998</v>
      </c>
      <c r="E21">
        <f ca="1">IFERROR(VLOOKUP(A21,Inv!$A$3:'Inv'!$E$2002,4,FALSE),"")</f>
        <v>9.4830000000000005</v>
      </c>
      <c r="F21" s="14" t="str">
        <f ca="1">IFERROR(VLOOKUP(A21,Inv!$A$3:'Inv'!$E$2002,5,FALSE),"")</f>
        <v>FT</v>
      </c>
      <c r="G21" s="19">
        <f>IF((B10&lt;&gt;"Alum Angle"),0,(CEILING(B55,10)))</f>
        <v>0</v>
      </c>
      <c r="H21" s="1"/>
      <c r="I21" s="1">
        <f t="shared" ca="1" si="0"/>
        <v>0</v>
      </c>
    </row>
    <row r="22" spans="1:12">
      <c r="A22" t="s">
        <v>199</v>
      </c>
      <c r="B22" s="14" t="str">
        <f ca="1">IFERROR(VLOOKUP(A22,Inv!$A$3:'Inv'!$E$2002,2,FALSE),"")</f>
        <v>20050</v>
      </c>
      <c r="C22">
        <f ca="1">IFERROR(VLOOKUP(A22,Inv!$A$3:'Inv'!$E$2002,3,FALSE),"")</f>
        <v>3.444</v>
      </c>
      <c r="E22">
        <f ca="1">IFERROR(VLOOKUP(A22,Inv!$A$3:'Inv'!$E$2002,4,FALSE),"")</f>
        <v>6.2</v>
      </c>
      <c r="F22" s="14" t="str">
        <f ca="1">IFERROR(VLOOKUP(A22,Inv!$A$3:'Inv'!$E$2002,5,FALSE),"")</f>
        <v>FT</v>
      </c>
      <c r="G22" s="19">
        <f>IF((B10="Alum Angle"),CEILING(B62,10),0)</f>
        <v>0</v>
      </c>
      <c r="H22" s="1"/>
      <c r="I22" s="1">
        <f t="shared" ca="1" si="0"/>
        <v>0</v>
      </c>
    </row>
    <row r="23" spans="1:12">
      <c r="A23" t="s">
        <v>200</v>
      </c>
      <c r="B23" s="14" t="str">
        <f ca="1">IFERROR(VLOOKUP(A23,Inv!$A$3:'Inv'!$E$2002,2,FALSE),"")</f>
        <v>EST HARDWARE-ADHESIV</v>
      </c>
      <c r="C23">
        <f ca="1">IFERROR(VLOOKUP(A23,Inv!$A$3:'Inv'!$E$2002,3,FALSE),"")</f>
        <v>0</v>
      </c>
      <c r="E23">
        <f ca="1">IFERROR(VLOOKUP(A23,Inv!$A$3:'Inv'!$E$2002,4,FALSE),"")</f>
        <v>3</v>
      </c>
      <c r="F23" s="14" t="str">
        <f ca="1">IFERROR(VLOOKUP(A23,Inv!$A$3:'Inv'!$E$2002,5,FALSE),"")</f>
        <v>SQFT</v>
      </c>
      <c r="G23" s="19">
        <f>IF(B53&lt;&gt;0,MAX(13,B53),0)</f>
        <v>0</v>
      </c>
      <c r="H23" s="1"/>
      <c r="I23" s="1">
        <f t="shared" ca="1" si="0"/>
        <v>0</v>
      </c>
    </row>
    <row r="24" spans="1:12">
      <c r="A24" t="s">
        <v>198</v>
      </c>
      <c r="B24" s="14" t="str">
        <f ca="1">IFERROR(VLOOKUP(A24,Inv!$A$3:'Inv'!$E$2002,2,FALSE),"")</f>
        <v>EST PAINT - CUSTOM</v>
      </c>
      <c r="C24">
        <f ca="1">IFERROR(VLOOKUP(A24,Inv!$A$3:'Inv'!$E$2002,3,FALSE),"")</f>
        <v>2.8559999999999999E-2</v>
      </c>
      <c r="E24">
        <f ca="1">IFERROR(VLOOKUP(A24,Inv!$A$3:'Inv'!$E$2002,4,FALSE),"")</f>
        <v>5.0999999999999997E-2</v>
      </c>
      <c r="F24" s="14" t="str">
        <f ca="1">IFERROR(VLOOKUP(A24,Inv!$A$3:'Inv'!$E$2002,5,FALSE),"")</f>
        <v>GM</v>
      </c>
      <c r="G24" s="19">
        <f>IF(B53&lt;&gt;0,MAX(1471,(B59*E52)+H57),0)</f>
        <v>0</v>
      </c>
      <c r="H24" s="1"/>
      <c r="I24" s="1">
        <f t="shared" ca="1" si="0"/>
        <v>0</v>
      </c>
    </row>
    <row r="25" spans="1:12">
      <c r="A25" t="s">
        <v>331</v>
      </c>
      <c r="B25" s="14" t="str">
        <f ca="1">IFERROR(VLOOKUP(A25,Inv!$A$3:'Inv'!$E$2002,2,FALSE),"")</f>
        <v>44750</v>
      </c>
      <c r="C25">
        <f ca="1">IFERROR(VLOOKUP(A25,Inv!$A$3:'Inv'!$E$2002,3,FALSE),"")</f>
        <v>1.829</v>
      </c>
      <c r="E25">
        <f ca="1">IFERROR(VLOOKUP(A25,Inv!$A$3:'Inv'!$E$2002,4,FALSE),"")</f>
        <v>3.2930000000000001</v>
      </c>
      <c r="F25" s="14" t="str">
        <f ca="1">IFERROR(VLOOKUP(A25,Inv!$A$3:'Inv'!$E$2002,5,FALSE),"")</f>
        <v>MODULE</v>
      </c>
      <c r="G25" s="19">
        <f>CEILING(B53*B52*H52,1)</f>
        <v>0</v>
      </c>
      <c r="H25" s="1"/>
      <c r="I25" s="1">
        <f t="shared" ca="1" si="0"/>
        <v>0</v>
      </c>
    </row>
    <row r="26" spans="1:12">
      <c r="A26" t="s">
        <v>332</v>
      </c>
      <c r="B26" s="14" t="str">
        <f ca="1">IFERROR(VLOOKUP(A26,Inv!$A$3:'Inv'!$E$2002,2,FALSE),"")</f>
        <v>44350</v>
      </c>
      <c r="C26">
        <f ca="1">IFERROR(VLOOKUP(A26,Inv!$A$3:'Inv'!$E$2002,3,FALSE),"")</f>
        <v>36.082999999999998</v>
      </c>
      <c r="E26">
        <f ca="1">IFERROR(VLOOKUP(A26,Inv!$A$3:'Inv'!$E$2002,4,FALSE),"")</f>
        <v>64.956000000000003</v>
      </c>
      <c r="F26" s="14" t="str">
        <f ca="1">IFERROR(VLOOKUP(A26,Inv!$A$3:'Inv'!$E$2002,5,FALSE),"")</f>
        <v>EA</v>
      </c>
      <c r="G26" s="19">
        <f>E59*B6</f>
        <v>0</v>
      </c>
      <c r="H26" s="1"/>
      <c r="I26" s="1">
        <f t="shared" ca="1" si="0"/>
        <v>0</v>
      </c>
    </row>
    <row r="27" spans="1:12">
      <c r="A27" t="s">
        <v>356</v>
      </c>
      <c r="B27" s="14" t="str">
        <f ca="1">IFERROR(VLOOKUP(A27,Inv!$A$3:'Inv'!$E$2002,2,FALSE),"")</f>
        <v>13090</v>
      </c>
      <c r="C27">
        <f ca="1">IFERROR(VLOOKUP(A27,Inv!$A$3:'Inv'!$E$2002,3,FALSE),"")</f>
        <v>61.805</v>
      </c>
      <c r="E27">
        <f ca="1">IFERROR(VLOOKUP(A27,Inv!$A$3:'Inv'!$E$2002,4,FALSE),"")</f>
        <v>111.26</v>
      </c>
      <c r="F27" s="14" t="str">
        <f ca="1">IFERROR(VLOOKUP(A27,Inv!$A$3:'Inv'!$E$2002,5,FALSE),"")</f>
        <v>SH</v>
      </c>
      <c r="G27" s="19">
        <f>B63</f>
        <v>0</v>
      </c>
      <c r="I27" s="1">
        <f t="shared" ca="1" si="0"/>
        <v>0</v>
      </c>
    </row>
    <row r="28" spans="1:12">
      <c r="A28" t="s">
        <v>333</v>
      </c>
      <c r="B28" s="14" t="str">
        <f ca="1">IFERROR(VLOOKUP(A28,Inv!$A$3:'Inv'!$E$2002,2,FALSE),"")</f>
        <v>EST ELECTRICAL</v>
      </c>
      <c r="C28">
        <f ca="1">IFERROR(VLOOKUP(A28,Inv!$A$3:'Inv'!$E$2002,3,FALSE),"")</f>
        <v>0</v>
      </c>
      <c r="E28">
        <f ca="1">IFERROR(VLOOKUP(A28,Inv!$A$3:'Inv'!$E$2002,4,FALSE),"")</f>
        <v>1</v>
      </c>
      <c r="F28" s="14" t="str">
        <f ca="1">IFERROR(VLOOKUP(A28,Inv!$A$3:'Inv'!$E$2002,5,FALSE),"")</f>
        <v>SQFT</v>
      </c>
      <c r="G28" s="19">
        <f>CEILING(B53,1)</f>
        <v>0</v>
      </c>
      <c r="H28" s="1"/>
      <c r="I28" s="1">
        <f t="shared" ca="1" si="0"/>
        <v>0</v>
      </c>
    </row>
    <row r="29" spans="1:12">
      <c r="A29" t="s">
        <v>200</v>
      </c>
      <c r="B29" s="14" t="str">
        <f ca="1">IFERROR(VLOOKUP(A29,Inv!$A$3:'Inv'!$E$2002,2,FALSE),"")</f>
        <v>EST HARDWARE-ADHESIV</v>
      </c>
      <c r="C29">
        <f ca="1">IFERROR(VLOOKUP(A29,Inv!$A$3:'Inv'!$E$2002,3,FALSE),"")</f>
        <v>0</v>
      </c>
      <c r="E29">
        <f ca="1">IFERROR(VLOOKUP(A29,Inv!$A$3:'Inv'!$E$2002,4,FALSE),"")</f>
        <v>3</v>
      </c>
      <c r="F29" s="14" t="str">
        <f ca="1">IFERROR(VLOOKUP(A29,Inv!$A$3:'Inv'!$E$2002,5,FALSE),"")</f>
        <v>SQFT</v>
      </c>
      <c r="G29" s="19">
        <f>IF((B12="Screws"),CEILING(B53,1),0)</f>
        <v>0</v>
      </c>
      <c r="H29" s="1"/>
      <c r="I29" s="1">
        <f t="shared" ca="1" si="0"/>
        <v>0</v>
      </c>
    </row>
    <row r="30" spans="1:12">
      <c r="A30" t="s">
        <v>401</v>
      </c>
      <c r="B30" s="14" t="str">
        <f ca="1">IFERROR(VLOOKUP(A30,Inv!$A$3:'Inv'!$E$2002,2,FALSE),"")</f>
        <v>29525</v>
      </c>
      <c r="C30">
        <f ca="1">IFERROR(VLOOKUP(A30,Inv!$A$3:'Inv'!$E$2002,3,FALSE),"")</f>
        <v>3.66</v>
      </c>
      <c r="E30">
        <f ca="1">IFERROR(VLOOKUP(A30,Inv!$A$3:'Inv'!$E$2002,4,FALSE),"")</f>
        <v>6.5890000000000004</v>
      </c>
      <c r="F30" s="14" t="str">
        <f ca="1">IFERROR(VLOOKUP(A30,Inv!$A$3:'Inv'!$E$2002,5,FALSE),"")</f>
        <v>FT</v>
      </c>
      <c r="G30" s="19">
        <f>IF((B10="Steel Tube"),CEILING(B56,10),0)</f>
        <v>0</v>
      </c>
      <c r="H30" s="1"/>
      <c r="I30" s="1">
        <f t="shared" ca="1" si="0"/>
        <v>0</v>
      </c>
      <c r="J30" s="1"/>
      <c r="L30" s="1"/>
    </row>
    <row r="31" spans="1:12">
      <c r="A31" t="s">
        <v>402</v>
      </c>
      <c r="B31" s="14" t="str">
        <f ca="1">IFERROR(VLOOKUP(A31,Inv!$A$3:'Inv'!$E$2002,2,FALSE),"")</f>
        <v>28025</v>
      </c>
      <c r="C31">
        <f ca="1">IFERROR(VLOOKUP(A31,Inv!$A$3:'Inv'!$E$2002,3,FALSE),"")</f>
        <v>1.05</v>
      </c>
      <c r="E31">
        <f ca="1">IFERROR(VLOOKUP(A31,Inv!$A$3:'Inv'!$E$2002,4,FALSE),"")</f>
        <v>1.89</v>
      </c>
      <c r="F31" s="14" t="str">
        <f ca="1">IFERROR(VLOOKUP(A31,Inv!$A$3:'Inv'!$E$2002,5,FALSE),"")</f>
        <v>FT</v>
      </c>
      <c r="G31" s="19">
        <f>IF(B10="Steel Tube",IF(B11="STANDARD",CEILING(B55,10),0),0)</f>
        <v>0</v>
      </c>
      <c r="H31" s="1"/>
      <c r="I31" s="1">
        <f t="shared" ca="1" si="0"/>
        <v>0</v>
      </c>
      <c r="J31" s="1"/>
      <c r="L31" s="1"/>
    </row>
    <row r="32" spans="1:12">
      <c r="A32" t="s">
        <v>403</v>
      </c>
      <c r="B32" s="14" t="str">
        <f ca="1">IFERROR(VLOOKUP(A32,Inv!$A$3:'Inv'!$E$2002,2,FALSE),"")</f>
        <v>22110</v>
      </c>
      <c r="C32">
        <f ca="1">IFERROR(VLOOKUP(A32,Inv!$A$3:'Inv'!$E$2002,3,FALSE),"")</f>
        <v>8.5559999999999992</v>
      </c>
      <c r="E32">
        <f ca="1">IFERROR(VLOOKUP(A32,Inv!$A$3:'Inv'!$E$2002,4,FALSE),"")</f>
        <v>15.401999999999999</v>
      </c>
      <c r="F32" s="14" t="str">
        <f ca="1">IFERROR(VLOOKUP(A32,Inv!$A$3:'Inv'!$E$2002,5,FALSE),"")</f>
        <v>FT</v>
      </c>
      <c r="G32" s="19">
        <f>IF(B11="Bleed",CEILING(B60,20),0)</f>
        <v>0</v>
      </c>
      <c r="H32" s="1"/>
      <c r="I32" s="1">
        <f t="shared" ca="1" si="0"/>
        <v>0</v>
      </c>
      <c r="J32" s="1"/>
      <c r="L32" s="1"/>
    </row>
    <row r="33" spans="1:12">
      <c r="A33" t="s">
        <v>404</v>
      </c>
      <c r="B33" s="14" t="str">
        <f ca="1">IFERROR(VLOOKUP(A33,Inv!$A$3:'Inv'!$E$2002,2,FALSE),"")</f>
        <v>22045</v>
      </c>
      <c r="C33">
        <f ca="1">IFERROR(VLOOKUP(A33,Inv!$A$3:'Inv'!$E$2002,3,FALSE),"")</f>
        <v>2.6</v>
      </c>
      <c r="E33">
        <f ca="1">IFERROR(VLOOKUP(A33,Inv!$A$3:'Inv'!$E$2002,4,FALSE),"")</f>
        <v>4.68</v>
      </c>
      <c r="F33" s="14" t="str">
        <f ca="1">IFERROR(VLOOKUP(A33,Inv!$A$3:'Inv'!$E$2002,5,FALSE),"")</f>
        <v>FT</v>
      </c>
      <c r="G33" s="19">
        <f>IF(B11="Bleed",CEILING(B60,20),0)</f>
        <v>0</v>
      </c>
      <c r="H33" s="1"/>
      <c r="I33" s="1">
        <f t="shared" ca="1" si="0"/>
        <v>0</v>
      </c>
      <c r="J33" s="1"/>
      <c r="L33" s="1"/>
    </row>
    <row r="34" spans="1:12">
      <c r="A34" t="s">
        <v>405</v>
      </c>
      <c r="B34" s="14" t="str">
        <f ca="1">IFERROR(VLOOKUP(A34,Inv!$A$3:'Inv'!$E$2002,2,FALSE),"")</f>
        <v>50000</v>
      </c>
      <c r="C34">
        <f ca="1">IFERROR(VLOOKUP(A34,Inv!$A$3:'Inv'!$E$2002,3,FALSE),"")</f>
        <v>2.1520000000000001</v>
      </c>
      <c r="E34">
        <f ca="1">IFERROR(VLOOKUP(A34,Inv!$A$3:'Inv'!$E$2002,4,FALSE),"")</f>
        <v>3.8740000000000001</v>
      </c>
      <c r="F34" s="14" t="str">
        <f ca="1">IFERROR(VLOOKUP(A34,Inv!$A$3:'Inv'!$E$2002,5,FALSE),"")</f>
        <v>EA</v>
      </c>
      <c r="G34" s="19">
        <f>IF((B12="Metal Clips"),CEILING(E65*B55,1),0)</f>
        <v>0</v>
      </c>
      <c r="H34" s="1"/>
      <c r="I34" s="1">
        <f t="shared" ca="1" si="0"/>
        <v>0</v>
      </c>
      <c r="J34" s="1"/>
      <c r="L34" s="1"/>
    </row>
    <row r="35" spans="1:12">
      <c r="A35" t="s">
        <v>406</v>
      </c>
      <c r="B35" s="14" t="str">
        <f ca="1">IFERROR(VLOOKUP(A35,Inv!$A$3:'Inv'!$E$2002,2,FALSE),"")</f>
        <v>50005</v>
      </c>
      <c r="C35">
        <f ca="1">IFERROR(VLOOKUP(A35,Inv!$A$3:'Inv'!$E$2002,3,FALSE),"")</f>
        <v>0.12</v>
      </c>
      <c r="E35">
        <f ca="1">IFERROR(VLOOKUP(A35,Inv!$A$3:'Inv'!$E$2002,4,FALSE),"")</f>
        <v>0.216</v>
      </c>
      <c r="F35" s="14" t="str">
        <f ca="1">IFERROR(VLOOKUP(A35,Inv!$A$3:'Inv'!$E$2002,5,FALSE),"")</f>
        <v>EA</v>
      </c>
      <c r="G35" s="19">
        <f>IF((B12="Plastic Clips"),CEILING(E66*B55,1),0)</f>
        <v>0</v>
      </c>
      <c r="H35" s="1"/>
      <c r="I35" s="1">
        <f t="shared" ca="1" si="0"/>
        <v>0</v>
      </c>
      <c r="J35" s="1"/>
      <c r="L35" s="1"/>
    </row>
    <row r="36" spans="1:12">
      <c r="A36" t="s">
        <v>407</v>
      </c>
      <c r="B36" s="14" t="str">
        <f ca="1">IFERROR(VLOOKUP(A36,Inv!$A$3:'Inv'!$E$2002,2,FALSE),"")</f>
        <v>28040</v>
      </c>
      <c r="C36">
        <f ca="1">IFERROR(VLOOKUP(A36,Inv!$A$3:'Inv'!$E$2002,3,FALSE),"")</f>
        <v>0.77</v>
      </c>
      <c r="E36">
        <f ca="1">IFERROR(VLOOKUP(A36,Inv!$A$3:'Inv'!$E$2002,4,FALSE),"")</f>
        <v>1.3859999999999999</v>
      </c>
      <c r="F36" s="14" t="str">
        <f ca="1">IFERROR(VLOOKUP(A36,Inv!$A$3:'Inv'!$E$2002,5,FALSE),"")</f>
        <v>FT</v>
      </c>
      <c r="G36" s="19">
        <f>IF((B10="Steel Tube"), CEILING(B62,10),0)</f>
        <v>0</v>
      </c>
      <c r="H36" s="1"/>
      <c r="I36" s="1">
        <f t="shared" ca="1" si="0"/>
        <v>0</v>
      </c>
      <c r="J36" s="1"/>
      <c r="L36" s="1"/>
    </row>
    <row r="37" spans="1:12">
      <c r="A37" s="12" t="s">
        <v>236</v>
      </c>
      <c r="B37" s="10"/>
      <c r="C37" s="10"/>
      <c r="D37" s="11"/>
      <c r="E37" s="10"/>
      <c r="F37" s="10"/>
      <c r="G37" s="10"/>
      <c r="H37" s="11"/>
      <c r="I37" s="10"/>
      <c r="J37" s="1"/>
      <c r="L37" s="1"/>
    </row>
    <row r="38" spans="1:12">
      <c r="A38" s="27" t="s">
        <v>203</v>
      </c>
      <c r="B38" s="12" t="s">
        <v>204</v>
      </c>
      <c r="C38" s="12"/>
      <c r="D38" s="15"/>
      <c r="E38" s="16" t="s">
        <v>223</v>
      </c>
      <c r="F38" s="15" t="s">
        <v>224</v>
      </c>
      <c r="G38" s="17" t="s">
        <v>205</v>
      </c>
      <c r="H38" s="15" t="s">
        <v>6</v>
      </c>
      <c r="I38" s="16" t="s">
        <v>8</v>
      </c>
      <c r="J38" s="1"/>
      <c r="L38" s="1"/>
    </row>
    <row r="39" spans="1:12">
      <c r="A39" s="78">
        <v>2011</v>
      </c>
      <c r="B39" t="str">
        <f ca="1">IFERROR(VLOOKUP(A39,WC!$A$6:'WC'!$C$30,2,FALSE),"")</f>
        <v>Cabinet Metal Labor</v>
      </c>
      <c r="E39" s="19">
        <f>B53</f>
        <v>0</v>
      </c>
      <c r="F39" s="19">
        <f>VLOOKUP(E39,A66:B68,2,TRUE)</f>
        <v>1.9</v>
      </c>
      <c r="G39" s="1">
        <f>CEILING(E39/F39,RateData!B84)</f>
        <v>0</v>
      </c>
      <c r="H39" s="1">
        <f ca="1">IFERROR(VLOOKUP(A39,WC!$A$6:'WC'!$C$30,3,FALSE),"")</f>
        <v>97</v>
      </c>
      <c r="I39" s="1">
        <f ca="1">IFERROR(G39*H39,"")</f>
        <v>0</v>
      </c>
    </row>
    <row r="40" spans="1:12">
      <c r="A40" s="78">
        <v>2110</v>
      </c>
      <c r="B40" t="str">
        <f ca="1">IFERROR(VLOOKUP(A40,WC!$A$6:'WC'!$C$30,2,FALSE),"")</f>
        <v>Paint Prep Labor</v>
      </c>
      <c r="E40" s="19">
        <f>B59</f>
        <v>0</v>
      </c>
      <c r="F40" s="19">
        <f>E55</f>
        <v>19</v>
      </c>
      <c r="G40" s="1">
        <f>CEILING(E40/F40,RateData!B84)</f>
        <v>0</v>
      </c>
      <c r="H40" s="1">
        <f ca="1">IFERROR(VLOOKUP(A40,WC!$A$6:'WC'!$C$30,3,FALSE),"")</f>
        <v>97</v>
      </c>
      <c r="I40" s="1">
        <f t="shared" ref="I40:I50" ca="1" si="1">IFERROR(G40*H40,"")</f>
        <v>0</v>
      </c>
    </row>
    <row r="41" spans="1:12">
      <c r="A41" s="78">
        <v>2112</v>
      </c>
      <c r="B41" t="str">
        <f ca="1">IFERROR(VLOOKUP(A41,WC!$A$6:'WC'!$C$30,2,FALSE),"")</f>
        <v>Paint Cabinet &amp; Letters Labor</v>
      </c>
      <c r="E41" s="19">
        <f>B59</f>
        <v>0</v>
      </c>
      <c r="F41" s="19">
        <f>E56</f>
        <v>23.75</v>
      </c>
      <c r="G41" s="1">
        <f>CEILING(E41/F41,RateData!B84)</f>
        <v>0</v>
      </c>
      <c r="H41" s="1">
        <f ca="1">IFERROR(VLOOKUP(A41,WC!$A$6:'WC'!$C$30,3,FALSE),"")</f>
        <v>97</v>
      </c>
      <c r="I41" s="1">
        <f t="shared" ca="1" si="1"/>
        <v>0</v>
      </c>
    </row>
    <row r="42" spans="1:12">
      <c r="A42" s="78">
        <v>2212</v>
      </c>
      <c r="B42" t="str">
        <f ca="1">IFERROR(VLOOKUP(A42,WC!$A$6:'WC'!$C$30,2,FALSE),"")</f>
        <v>LED Wiring Labor</v>
      </c>
      <c r="E42" s="19">
        <f>B53*B52</f>
        <v>0</v>
      </c>
      <c r="F42" s="19">
        <f>E57</f>
        <v>14.25</v>
      </c>
      <c r="G42" s="1">
        <f>CEILING(E42/F42,RateData!B84)</f>
        <v>0</v>
      </c>
      <c r="H42" s="1">
        <f ca="1">IFERROR(VLOOKUP(A42,WC!$A$6:'WC'!$C$30,3,FALSE),"")</f>
        <v>97</v>
      </c>
      <c r="I42" s="1">
        <f t="shared" ca="1" si="1"/>
        <v>0</v>
      </c>
    </row>
    <row r="43" spans="1:12">
      <c r="A43" s="78">
        <v>2215</v>
      </c>
      <c r="B43" t="str">
        <f ca="1">IFERROR(VLOOKUP(A43,WC!$A$6:'WC'!$C$30,2,FALSE),"")</f>
        <v>Assembly Labor</v>
      </c>
      <c r="E43" s="19">
        <f>B57</f>
        <v>0</v>
      </c>
      <c r="F43" s="19">
        <f>H55</f>
        <v>40</v>
      </c>
      <c r="G43" s="1">
        <f>CEILING(E43/F43,RateData!B84)</f>
        <v>0</v>
      </c>
      <c r="H43" s="1">
        <f ca="1">IFERROR(VLOOKUP(A43,WC!$A$6:'WC'!$C$30,3,FALSE),"")</f>
        <v>97</v>
      </c>
      <c r="I43" s="1">
        <f t="shared" ca="1" si="1"/>
        <v>0</v>
      </c>
    </row>
    <row r="44" spans="1:12">
      <c r="A44" s="78">
        <v>2316</v>
      </c>
      <c r="B44" t="str">
        <f ca="1">IFERROR(VLOOKUP(A44,WC!$A$6:'WC'!$C$30,2,FALSE),"")</f>
        <v>Flex Face Assembly Labor</v>
      </c>
      <c r="E44" s="19">
        <f>B57</f>
        <v>0</v>
      </c>
      <c r="F44" s="19">
        <f>E54</f>
        <v>15</v>
      </c>
      <c r="G44" s="1">
        <f>CEILING(E44/F44,RateData!B84)</f>
        <v>0</v>
      </c>
      <c r="H44" s="1">
        <f ca="1">IFERROR(VLOOKUP(A44,WC!$A$6:'WC'!$C$30,3,FALSE),"")</f>
        <v>97</v>
      </c>
      <c r="I44" s="1">
        <f t="shared" ca="1" si="1"/>
        <v>0</v>
      </c>
    </row>
    <row r="45" spans="1:12">
      <c r="A45" s="78">
        <v>2110</v>
      </c>
      <c r="B45" t="str">
        <f ca="1">IFERROR(VLOOKUP(A45,WC!$A$6:'WC'!$C$30,2,FALSE),"")</f>
        <v>Paint Prep Labor</v>
      </c>
      <c r="D45" t="s">
        <v>390</v>
      </c>
      <c r="F45" s="1"/>
      <c r="G45" s="1">
        <f>IF(B59&lt;&gt; 0,B5,0)</f>
        <v>0</v>
      </c>
      <c r="H45" s="1">
        <f ca="1">IFERROR(VLOOKUP(A45,WC!$A$6:'WC'!$C$30,3,FALSE),"")</f>
        <v>97</v>
      </c>
      <c r="I45" s="1">
        <f t="shared" ca="1" si="1"/>
        <v>0</v>
      </c>
      <c r="J45" s="1"/>
      <c r="L45" s="1"/>
    </row>
    <row r="46" spans="1:12">
      <c r="A46" s="78"/>
      <c r="B46" t="str">
        <f ca="1">IFERROR(VLOOKUP(A46,WC!$A$6:'WC'!$C$30,2,FALSE),"")</f>
        <v/>
      </c>
      <c r="F46" s="1"/>
      <c r="G46" s="1"/>
      <c r="H46" s="1" t="str">
        <f ca="1">IFERROR(VLOOKUP(A46,WC!$A$6:'WC'!$C$30,3,FALSE),"")</f>
        <v/>
      </c>
      <c r="I46" s="1" t="str">
        <f t="shared" ca="1" si="1"/>
        <v/>
      </c>
      <c r="J46" s="1"/>
      <c r="L46" s="1"/>
    </row>
    <row r="47" spans="1:12">
      <c r="A47" s="78"/>
      <c r="B47" t="str">
        <f ca="1">IFERROR(VLOOKUP(A47,WC!$A$6:'WC'!$C$30,2,FALSE),"")</f>
        <v/>
      </c>
      <c r="F47" s="1"/>
      <c r="G47" s="1"/>
      <c r="H47" s="1" t="str">
        <f ca="1">IFERROR(VLOOKUP(A47,WC!$A$6:'WC'!$C$30,3,FALSE),"")</f>
        <v/>
      </c>
      <c r="I47" s="1" t="str">
        <f t="shared" ca="1" si="1"/>
        <v/>
      </c>
      <c r="J47" s="1"/>
      <c r="L47" s="1"/>
    </row>
    <row r="48" spans="1:12">
      <c r="A48" s="78"/>
      <c r="B48" t="str">
        <f ca="1">IFERROR(VLOOKUP(A48,WC!$A$6:'WC'!$C$30,2,FALSE),"")</f>
        <v/>
      </c>
      <c r="F48" s="1"/>
      <c r="G48" s="1"/>
      <c r="H48" s="1" t="str">
        <f ca="1">IFERROR(VLOOKUP(A48,WC!$A$6:'WC'!$C$30,3,FALSE),"")</f>
        <v/>
      </c>
      <c r="I48" s="1" t="str">
        <f t="shared" ca="1" si="1"/>
        <v/>
      </c>
      <c r="J48" s="1"/>
      <c r="L48" s="1"/>
    </row>
    <row r="49" spans="1:12">
      <c r="A49" s="78"/>
      <c r="B49" t="str">
        <f ca="1">IFERROR(VLOOKUP(A49,WC!$A$6:'WC'!$C$30,2,FALSE),"")</f>
        <v/>
      </c>
      <c r="F49" s="1"/>
      <c r="G49" s="1"/>
      <c r="H49" s="1" t="str">
        <f ca="1">IFERROR(VLOOKUP(A49,WC!$A$6:'WC'!$C$30,3,FALSE),"")</f>
        <v/>
      </c>
      <c r="I49" s="1" t="str">
        <f t="shared" ca="1" si="1"/>
        <v/>
      </c>
      <c r="J49" s="1"/>
      <c r="L49" s="1"/>
    </row>
    <row r="50" spans="1:12">
      <c r="A50" s="78"/>
      <c r="B50" t="str">
        <f ca="1">IFERROR(VLOOKUP(A50,WC!$A$6:'WC'!$C$30,2,FALSE),"")</f>
        <v/>
      </c>
      <c r="G50" s="1"/>
      <c r="H50" s="1" t="str">
        <f ca="1">IFERROR(VLOOKUP(A50,WC!$A$6:'WC'!$C$30,3,FALSE),"")</f>
        <v/>
      </c>
      <c r="I50" s="1" t="str">
        <f t="shared" ca="1" si="1"/>
        <v/>
      </c>
    </row>
    <row r="51" spans="1:12">
      <c r="A51" s="25" t="s">
        <v>207</v>
      </c>
      <c r="B51" s="91" t="s">
        <v>225</v>
      </c>
      <c r="C51" s="25"/>
      <c r="D51" s="25"/>
      <c r="E51" s="25"/>
      <c r="F51" s="74"/>
      <c r="G51" s="25"/>
      <c r="H51" s="25"/>
      <c r="I51" s="74"/>
      <c r="J51" s="1"/>
      <c r="L51" s="1"/>
    </row>
    <row r="52" spans="1:12">
      <c r="A52" s="6" t="s">
        <v>385</v>
      </c>
      <c r="B52" s="6">
        <v>2</v>
      </c>
      <c r="C52" s="6"/>
      <c r="D52" s="6" t="s">
        <v>53</v>
      </c>
      <c r="E52" s="91">
        <f>RateData!B4</f>
        <v>100</v>
      </c>
      <c r="F52" s="6"/>
      <c r="G52" s="6" t="s">
        <v>73</v>
      </c>
      <c r="H52" s="91">
        <f>RateData!B19</f>
        <v>1.3</v>
      </c>
      <c r="I52" s="6"/>
      <c r="J52" s="1"/>
      <c r="L52" s="1"/>
    </row>
    <row r="53" spans="1:12">
      <c r="A53" s="6" t="s">
        <v>237</v>
      </c>
      <c r="B53" s="6">
        <f>(B7*B8/144)*B6</f>
        <v>0</v>
      </c>
      <c r="C53" s="6"/>
      <c r="D53" s="6" t="s">
        <v>75</v>
      </c>
      <c r="E53" s="91">
        <f>RateData!B21</f>
        <v>1.5</v>
      </c>
      <c r="F53" s="6"/>
      <c r="G53" s="6" t="s">
        <v>74</v>
      </c>
      <c r="H53" s="91">
        <f>RateData!B20</f>
        <v>108</v>
      </c>
      <c r="I53" s="6"/>
      <c r="J53" s="1"/>
      <c r="L53" s="1"/>
    </row>
    <row r="54" spans="1:12">
      <c r="A54" s="6" t="s">
        <v>318</v>
      </c>
      <c r="B54" s="6">
        <f>(((B7+B8)*2)/12)*B6</f>
        <v>0</v>
      </c>
      <c r="C54" s="6"/>
      <c r="D54" s="6" t="s">
        <v>90</v>
      </c>
      <c r="E54" s="91">
        <f>RateData!B36</f>
        <v>15</v>
      </c>
      <c r="F54" s="6"/>
      <c r="G54" s="6"/>
      <c r="H54" s="6"/>
      <c r="I54" s="6"/>
      <c r="J54" s="1"/>
      <c r="L54" s="1"/>
    </row>
    <row r="55" spans="1:12">
      <c r="A55" s="6" t="s">
        <v>342</v>
      </c>
      <c r="B55" s="6">
        <f>B54*2</f>
        <v>0</v>
      </c>
      <c r="C55" s="6"/>
      <c r="D55" s="6" t="s">
        <v>58</v>
      </c>
      <c r="E55" s="91">
        <f>RateData!B6</f>
        <v>19</v>
      </c>
      <c r="F55" s="7"/>
      <c r="G55" s="6" t="s">
        <v>89</v>
      </c>
      <c r="H55" s="91">
        <f>RateData!B35</f>
        <v>40</v>
      </c>
      <c r="I55" s="6"/>
      <c r="J55" s="1"/>
      <c r="L55" s="1"/>
    </row>
    <row r="56" spans="1:12">
      <c r="A56" s="6" t="s">
        <v>343</v>
      </c>
      <c r="B56" s="6">
        <f>B54*3</f>
        <v>0</v>
      </c>
      <c r="C56" s="6"/>
      <c r="D56" s="6" t="s">
        <v>60</v>
      </c>
      <c r="E56" s="91">
        <f>RateData!B7</f>
        <v>23.75</v>
      </c>
      <c r="F56" s="7"/>
      <c r="G56" s="6" t="s">
        <v>54</v>
      </c>
      <c r="H56" s="97">
        <f>RateData!B5</f>
        <v>0.1</v>
      </c>
      <c r="I56" s="6"/>
      <c r="J56" s="1"/>
      <c r="L56" s="1"/>
    </row>
    <row r="57" spans="1:12">
      <c r="A57" s="6" t="s">
        <v>279</v>
      </c>
      <c r="B57" s="6">
        <f>B52*B53</f>
        <v>0</v>
      </c>
      <c r="C57" s="6"/>
      <c r="D57" s="6" t="s">
        <v>72</v>
      </c>
      <c r="E57" s="91">
        <f>RateData!B18</f>
        <v>14.25</v>
      </c>
      <c r="F57" s="7"/>
      <c r="G57" s="6" t="s">
        <v>341</v>
      </c>
      <c r="H57" s="7">
        <f>B59*H56*E52*B5</f>
        <v>0</v>
      </c>
      <c r="I57" s="6"/>
      <c r="J57" s="1"/>
      <c r="L57" s="1"/>
    </row>
    <row r="58" spans="1:12">
      <c r="A58" s="6" t="s">
        <v>319</v>
      </c>
      <c r="B58" s="6">
        <f>B54*(B9/12)</f>
        <v>0</v>
      </c>
      <c r="C58" s="6"/>
      <c r="D58" s="80" t="s">
        <v>345</v>
      </c>
      <c r="E58" s="80">
        <f>(((B7*B8)/144)*B52)*H52</f>
        <v>0</v>
      </c>
      <c r="F58" s="47" t="s">
        <v>43</v>
      </c>
      <c r="G58" s="6">
        <v>0</v>
      </c>
      <c r="H58" s="7" t="s">
        <v>249</v>
      </c>
      <c r="I58" s="6"/>
      <c r="J58" s="1"/>
      <c r="L58" s="1"/>
    </row>
    <row r="59" spans="1:12">
      <c r="A59" s="6" t="s">
        <v>253</v>
      </c>
      <c r="B59" s="6">
        <f>B58+B60</f>
        <v>0</v>
      </c>
      <c r="C59" s="6"/>
      <c r="D59" s="80" t="s">
        <v>346</v>
      </c>
      <c r="E59" s="80">
        <f>ROUNDUP(E58/H53,0)</f>
        <v>0</v>
      </c>
      <c r="F59" s="47" t="s">
        <v>43</v>
      </c>
      <c r="G59" s="6">
        <v>1</v>
      </c>
      <c r="H59" s="7"/>
      <c r="I59" s="6"/>
      <c r="J59" s="1"/>
      <c r="L59" s="1"/>
    </row>
    <row r="60" spans="1:12">
      <c r="A60" s="6" t="s">
        <v>366</v>
      </c>
      <c r="B60" s="6">
        <f>B55</f>
        <v>0</v>
      </c>
      <c r="C60" s="6"/>
      <c r="D60" s="80" t="s">
        <v>76</v>
      </c>
      <c r="E60" s="98">
        <f>RateData!B22</f>
        <v>50</v>
      </c>
      <c r="F60" s="47"/>
      <c r="G60" s="6">
        <v>2</v>
      </c>
      <c r="H60" s="7"/>
      <c r="I60" s="6"/>
      <c r="J60" s="1"/>
      <c r="L60" s="1"/>
    </row>
    <row r="61" spans="1:12">
      <c r="A61" s="6" t="s">
        <v>360</v>
      </c>
      <c r="B61" s="6">
        <f>(B9*4/12)*B6</f>
        <v>0</v>
      </c>
      <c r="C61" s="6"/>
      <c r="D61" s="6"/>
      <c r="E61" s="6"/>
      <c r="F61" s="7"/>
      <c r="G61" s="6">
        <v>3</v>
      </c>
      <c r="H61" s="7"/>
      <c r="I61" s="6"/>
      <c r="J61" s="1"/>
      <c r="L61" s="1"/>
    </row>
    <row r="62" spans="1:12">
      <c r="A62" s="6" t="s">
        <v>386</v>
      </c>
      <c r="B62" s="6">
        <f>(B7*4/12)*B6</f>
        <v>0</v>
      </c>
      <c r="C62" s="6"/>
      <c r="D62" s="6" t="s">
        <v>393</v>
      </c>
      <c r="E62" s="6"/>
      <c r="F62" s="7" t="s">
        <v>396</v>
      </c>
      <c r="G62" s="6">
        <v>4</v>
      </c>
      <c r="H62" s="7"/>
      <c r="I62" s="6"/>
      <c r="J62" s="1"/>
      <c r="L62" s="1"/>
    </row>
    <row r="63" spans="1:12">
      <c r="A63" s="6" t="s">
        <v>362</v>
      </c>
      <c r="B63" s="6">
        <f>CEILING(B57/32,0.5)</f>
        <v>0</v>
      </c>
      <c r="C63" s="6"/>
      <c r="D63" s="6" t="s">
        <v>408</v>
      </c>
      <c r="E63" s="6"/>
      <c r="F63" s="7" t="s">
        <v>409</v>
      </c>
      <c r="G63" s="6">
        <v>5</v>
      </c>
      <c r="H63" s="7"/>
      <c r="I63" s="6"/>
      <c r="J63" s="1"/>
      <c r="L63" s="1"/>
    </row>
    <row r="64" spans="1:12">
      <c r="A64" s="6"/>
      <c r="B64" s="6"/>
      <c r="C64" s="6"/>
      <c r="D64" s="6" t="s">
        <v>399</v>
      </c>
      <c r="E64" s="6"/>
      <c r="F64" s="6"/>
      <c r="G64" s="6"/>
      <c r="H64" s="7"/>
      <c r="I64" s="6"/>
      <c r="J64" s="1"/>
      <c r="L64" s="1"/>
    </row>
    <row r="65" spans="1:12">
      <c r="A65" s="6" t="s">
        <v>347</v>
      </c>
      <c r="B65" s="6"/>
      <c r="C65" s="6"/>
      <c r="D65" s="6" t="s">
        <v>410</v>
      </c>
      <c r="E65" s="91">
        <f>RateData!B38</f>
        <v>1.34</v>
      </c>
      <c r="F65" s="7"/>
      <c r="G65" s="6"/>
      <c r="H65" s="7"/>
      <c r="I65" s="6"/>
      <c r="J65" s="1"/>
      <c r="L65" s="1"/>
    </row>
    <row r="66" spans="1:12">
      <c r="A66" s="91">
        <f>RateData!B65</f>
        <v>0</v>
      </c>
      <c r="B66" s="91">
        <f>RateData!D65</f>
        <v>1.9</v>
      </c>
      <c r="C66" s="6"/>
      <c r="D66" s="6" t="s">
        <v>411</v>
      </c>
      <c r="E66" s="91">
        <f>RateData!B37</f>
        <v>2</v>
      </c>
      <c r="F66" s="7"/>
      <c r="G66" s="6"/>
      <c r="H66" s="7"/>
      <c r="I66" s="6"/>
      <c r="J66" s="1"/>
      <c r="L66" s="1"/>
    </row>
    <row r="67" spans="1:12">
      <c r="A67" s="91">
        <f>RateData!B66</f>
        <v>32</v>
      </c>
      <c r="B67" s="91">
        <f>RateData!D66</f>
        <v>2.38</v>
      </c>
      <c r="C67" s="6"/>
      <c r="D67" s="6" t="s">
        <v>412</v>
      </c>
      <c r="E67" s="6"/>
      <c r="F67" s="7"/>
      <c r="G67" s="6"/>
      <c r="H67" s="7"/>
      <c r="I67" s="6"/>
      <c r="J67" s="1"/>
      <c r="L67" s="1"/>
    </row>
    <row r="68" spans="1:12">
      <c r="A68" s="91">
        <f>RateData!B67</f>
        <v>80</v>
      </c>
      <c r="B68" s="91">
        <f>RateData!D67</f>
        <v>2.85</v>
      </c>
      <c r="C68" s="6"/>
      <c r="D68" s="6" t="s">
        <v>413</v>
      </c>
      <c r="E68" s="6"/>
      <c r="F68" s="7"/>
      <c r="G68" s="6"/>
      <c r="H68" s="7"/>
      <c r="I68" s="6"/>
      <c r="J68" s="1"/>
      <c r="L68" s="1"/>
    </row>
    <row r="69" spans="1:12">
      <c r="F69" s="1"/>
      <c r="H69" s="1"/>
      <c r="J69" s="1"/>
      <c r="L69" s="1"/>
    </row>
  </sheetData>
  <dataValidations count="5">
    <dataValidation allowBlank="1" showInputMessage="1" showErrorMessage="1" sqref="B17:B36" xr:uid="{F0D2A1F4-1A7D-4951-A5D1-C5BD001514FE}"/>
    <dataValidation type="list" allowBlank="1" showInputMessage="1" showErrorMessage="1" sqref="B11" xr:uid="{97AF0698-54AB-405F-AC3A-5722958EE229}">
      <formula1>$F$62:$F$63</formula1>
    </dataValidation>
    <dataValidation type="list" allowBlank="1" showInputMessage="1" showErrorMessage="1" sqref="B10" xr:uid="{24D34776-D959-4F79-B29A-315BD2F63801}">
      <formula1>$D$62:$D$63</formula1>
    </dataValidation>
    <dataValidation type="list" allowBlank="1" showInputMessage="1" showErrorMessage="1" sqref="B5" xr:uid="{83B752CD-D200-43F1-BFE8-C47074131C1E}">
      <formula1>$G$58:$G$63</formula1>
    </dataValidation>
    <dataValidation type="list" allowBlank="1" showInputMessage="1" showErrorMessage="1" sqref="B12" xr:uid="{CCCE6982-A761-4953-980A-DD6404E88BCD}">
      <formula1>$D$64:$D$66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B68DDEA-1C2F-4AFE-87C0-7C16A6FF05F5}">
          <x14:formula1>
            <xm:f>WC!$A$6:$A$55</xm:f>
          </x14:formula1>
          <xm:sqref>A45:A50</xm:sqref>
        </x14:dataValidation>
        <x14:dataValidation type="list" allowBlank="1" showInputMessage="1" showErrorMessage="1" xr:uid="{CEDF4EB1-62F3-46EC-9BE3-BB7A52A8E831}">
          <x14:formula1>
            <xm:f>Inv!$A$2:$A$2002</xm:f>
          </x14:formula1>
          <xm:sqref>A17:A36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C3D9-D7E5-48DC-90AE-30577E66FB8F}">
  <sheetPr codeName="Sheet15"/>
  <dimension ref="A1:L61"/>
  <sheetViews>
    <sheetView workbookViewId="0">
      <selection activeCell="H38" sqref="H38"/>
    </sheetView>
  </sheetViews>
  <sheetFormatPr defaultRowHeight="15"/>
  <cols>
    <col min="1" max="1" width="46.28515625" customWidth="1"/>
    <col min="2" max="2" width="27.5703125" customWidth="1"/>
    <col min="3" max="3" width="15.28515625" customWidth="1"/>
    <col min="4" max="4" width="20.5703125" customWidth="1"/>
    <col min="5" max="5" width="15.7109375" customWidth="1"/>
    <col min="6" max="6" width="19" customWidth="1"/>
    <col min="7" max="7" width="15.7109375" customWidth="1"/>
    <col min="8" max="8" width="12.7109375" customWidth="1"/>
    <col min="9" max="9" width="13.7109375" customWidth="1"/>
  </cols>
  <sheetData>
    <row r="1" spans="1:12">
      <c r="A1" s="21" t="s">
        <v>414</v>
      </c>
      <c r="B1" s="22"/>
      <c r="C1" s="22"/>
      <c r="D1" s="22"/>
      <c r="E1" s="22"/>
      <c r="F1" s="22"/>
      <c r="G1" s="22"/>
      <c r="H1" s="22"/>
      <c r="I1" s="22"/>
    </row>
    <row r="2" spans="1:12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2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2">
      <c r="A4" s="53"/>
      <c r="B4" s="93" t="s">
        <v>254</v>
      </c>
      <c r="C4" s="53" t="s">
        <v>328</v>
      </c>
      <c r="D4" s="53"/>
      <c r="E4" s="54"/>
      <c r="F4" s="53"/>
      <c r="G4" s="53"/>
      <c r="H4" s="53"/>
      <c r="I4" s="53"/>
      <c r="K4" s="1"/>
    </row>
    <row r="5" spans="1:12">
      <c r="A5" s="53"/>
      <c r="B5" s="88">
        <v>1</v>
      </c>
      <c r="C5" s="53" t="s">
        <v>242</v>
      </c>
      <c r="D5" s="53"/>
      <c r="E5" s="54"/>
      <c r="F5" s="53"/>
      <c r="G5" s="53"/>
      <c r="H5" s="53"/>
      <c r="I5" s="53"/>
      <c r="K5" s="1"/>
    </row>
    <row r="6" spans="1:12">
      <c r="A6" s="53" t="s">
        <v>415</v>
      </c>
      <c r="B6" s="57">
        <v>1</v>
      </c>
      <c r="C6" s="53"/>
      <c r="D6" s="53"/>
      <c r="E6" s="53"/>
      <c r="F6" s="53"/>
      <c r="G6" s="53"/>
      <c r="H6" s="53"/>
      <c r="I6" s="53"/>
    </row>
    <row r="7" spans="1:12">
      <c r="A7" s="53" t="s">
        <v>210</v>
      </c>
      <c r="B7" s="52">
        <v>18</v>
      </c>
      <c r="C7" s="53"/>
      <c r="D7" s="53"/>
      <c r="E7" s="53"/>
      <c r="F7" s="53"/>
      <c r="G7" s="53"/>
      <c r="H7" s="53"/>
      <c r="I7" s="53"/>
    </row>
    <row r="8" spans="1:12">
      <c r="A8" s="53" t="s">
        <v>211</v>
      </c>
      <c r="B8" s="52">
        <v>108</v>
      </c>
      <c r="C8" s="53"/>
      <c r="D8" s="53"/>
      <c r="E8" s="53"/>
      <c r="F8" s="53"/>
      <c r="G8" s="53"/>
      <c r="H8" s="53"/>
      <c r="I8" s="53"/>
    </row>
    <row r="9" spans="1:12">
      <c r="A9" s="53" t="s">
        <v>269</v>
      </c>
      <c r="B9" s="52">
        <v>18</v>
      </c>
      <c r="C9" s="53"/>
      <c r="D9" s="53"/>
      <c r="E9" s="53"/>
      <c r="F9" s="53"/>
      <c r="G9" s="53"/>
      <c r="H9" s="53"/>
      <c r="I9" s="53"/>
    </row>
    <row r="10" spans="1:12">
      <c r="A10" s="50" t="s">
        <v>232</v>
      </c>
      <c r="B10" s="51">
        <f ca="1">SUM(I17:I44)</f>
        <v>3550.9575</v>
      </c>
      <c r="C10" s="50"/>
      <c r="D10" s="50"/>
      <c r="E10" s="50"/>
      <c r="F10" s="50"/>
      <c r="G10" s="50"/>
      <c r="H10" s="50"/>
      <c r="I10" s="50"/>
    </row>
    <row r="15" spans="1:12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2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  <c r="J16" s="1"/>
      <c r="L16" s="1"/>
    </row>
    <row r="17" spans="1:12">
      <c r="A17" t="s">
        <v>416</v>
      </c>
      <c r="B17" s="14" t="str">
        <f ca="1">IFERROR(VLOOKUP(A17,Inv!$A$3:'Inv'!$E$2002,2,FALSE),"")</f>
        <v>24068</v>
      </c>
      <c r="C17">
        <f ca="1">IFERROR(VLOOKUP(A17,Inv!$A$3:'Inv'!$E$2002,3,FALSE),"")</f>
        <v>4.8099999999999996</v>
      </c>
      <c r="E17">
        <f ca="1">IFERROR(VLOOKUP(A17,Inv!$A$3:'Inv'!$E$2002,4,FALSE),"")</f>
        <v>8.6590000000000007</v>
      </c>
      <c r="F17" s="14" t="str">
        <f ca="1">IFERROR(VLOOKUP(A17,Inv!$A$3:'Inv'!$E$2002,5,FALSE),"")</f>
        <v>SQFT</v>
      </c>
      <c r="G17" s="19">
        <f>IF((B47/B6)&gt;E55,CEILING(B51,20),0)</f>
        <v>0</v>
      </c>
      <c r="H17" s="1"/>
      <c r="I17" s="1">
        <f t="shared" ref="I17:I30" ca="1" si="0">IFERROR(E17*G17,"")</f>
        <v>0</v>
      </c>
    </row>
    <row r="18" spans="1:12">
      <c r="A18" t="s">
        <v>245</v>
      </c>
      <c r="B18" s="14" t="str">
        <f ca="1">IFERROR(VLOOKUP(A18,Inv!$A$3:'Inv'!$E$2002,2,FALSE),"")</f>
        <v>24055</v>
      </c>
      <c r="C18">
        <f ca="1">IFERROR(VLOOKUP(A18,Inv!$A$3:'Inv'!$E$2002,3,FALSE),"")</f>
        <v>4.1870000000000003</v>
      </c>
      <c r="E18">
        <f ca="1">IFERROR(VLOOKUP(A18,Inv!$A$3:'Inv'!$E$2002,4,FALSE),"")</f>
        <v>7.5369999999999999</v>
      </c>
      <c r="F18" s="14" t="str">
        <f ca="1">IFERROR(VLOOKUP(A18,Inv!$A$3:'Inv'!$E$2002,5,FALSE),"")</f>
        <v>SQFT</v>
      </c>
      <c r="G18" s="19">
        <f>IF((B47/B6)&lt;=E55,CEILING(B51,20),0)</f>
        <v>40</v>
      </c>
      <c r="H18" s="1"/>
      <c r="I18" s="1">
        <f t="shared" ca="1" si="0"/>
        <v>301.48</v>
      </c>
    </row>
    <row r="19" spans="1:12">
      <c r="A19" t="s">
        <v>199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IF(B47&lt;E57,CEILING(B50,10),CEILING((B50*E56),10))</f>
        <v>70</v>
      </c>
      <c r="H19" s="1"/>
      <c r="I19" s="1">
        <f t="shared" ca="1" si="0"/>
        <v>434</v>
      </c>
    </row>
    <row r="20" spans="1:12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E20">
        <f ca="1">IFERROR(VLOOKUP(A20,Inv!$A$3:'Inv'!$E$2002,4,FALSE),"")</f>
        <v>7.5369999999999999</v>
      </c>
      <c r="F20" s="14" t="str">
        <f ca="1">IFERROR(VLOOKUP(A20,Inv!$A$3:'Inv'!$E$2002,5,FALSE),"")</f>
        <v>SQFT</v>
      </c>
      <c r="G20" s="19">
        <f>CEILING(B52,20)</f>
        <v>40</v>
      </c>
      <c r="H20" s="1"/>
      <c r="I20" s="1">
        <f t="shared" ca="1" si="0"/>
        <v>301.48</v>
      </c>
    </row>
    <row r="21" spans="1:12">
      <c r="A21" t="s">
        <v>353</v>
      </c>
      <c r="B21" s="14" t="str">
        <f ca="1">IFERROR(VLOOKUP(A21,Inv!$A$3:'Inv'!$E$2002,2,FALSE),"")</f>
        <v>28050</v>
      </c>
      <c r="C21">
        <f ca="1">IFERROR(VLOOKUP(A21,Inv!$A$3:'Inv'!$E$2002,3,FALSE),"")</f>
        <v>1.639</v>
      </c>
      <c r="E21">
        <f ca="1">IFERROR(VLOOKUP(A21,Inv!$A$3:'Inv'!$E$2002,4,FALSE),"")</f>
        <v>2.95</v>
      </c>
      <c r="F21" s="14" t="str">
        <f ca="1">IFERROR(VLOOKUP(A21,Inv!$A$3:'Inv'!$E$2002,5,FALSE),"")</f>
        <v>FT</v>
      </c>
      <c r="G21" s="19">
        <f>CEILING(B54,10)</f>
        <v>10</v>
      </c>
      <c r="H21" s="1"/>
      <c r="I21" s="1">
        <f t="shared" ca="1" si="0"/>
        <v>29.5</v>
      </c>
    </row>
    <row r="22" spans="1:12">
      <c r="A22" t="s">
        <v>200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IF(B47&lt;&gt;0,MAX(13,B47),0)</f>
        <v>13.5</v>
      </c>
      <c r="H22" s="1"/>
      <c r="I22" s="1">
        <f t="shared" ca="1" si="0"/>
        <v>40.5</v>
      </c>
    </row>
    <row r="23" spans="1:12">
      <c r="A23" t="s">
        <v>198</v>
      </c>
      <c r="B23" s="14" t="str">
        <f ca="1">IFERROR(VLOOKUP(A23,Inv!$A$3:'Inv'!$E$2002,2,FALSE),"")</f>
        <v>EST PAINT - CUSTOM</v>
      </c>
      <c r="C23">
        <f ca="1">IFERROR(VLOOKUP(A23,Inv!$A$3:'Inv'!$E$2002,3,FALSE),"")</f>
        <v>2.8559999999999999E-2</v>
      </c>
      <c r="E23">
        <f ca="1">IFERROR(VLOOKUP(A23,Inv!$A$3:'Inv'!$E$2002,4,FALSE),"")</f>
        <v>5.0999999999999997E-2</v>
      </c>
      <c r="F23" s="14" t="str">
        <f ca="1">IFERROR(VLOOKUP(A23,Inv!$A$3:'Inv'!$E$2002,5,FALSE),"")</f>
        <v>GM</v>
      </c>
      <c r="G23" s="19">
        <f>IF(B47&lt;&gt;0,MAX(1471,(B53*E46)+E53),0)</f>
        <v>6435</v>
      </c>
      <c r="H23" s="1"/>
      <c r="I23" s="1">
        <f t="shared" ca="1" si="0"/>
        <v>328.185</v>
      </c>
    </row>
    <row r="24" spans="1:1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H24" s="1"/>
      <c r="I24" s="1" t="str">
        <f t="shared" ca="1" si="0"/>
        <v/>
      </c>
      <c r="J24" s="1"/>
      <c r="L24" s="1"/>
    </row>
    <row r="25" spans="1:1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H25" s="1"/>
      <c r="I25" s="1" t="str">
        <f t="shared" ca="1" si="0"/>
        <v/>
      </c>
      <c r="J25" s="1"/>
      <c r="L25" s="1"/>
    </row>
    <row r="26" spans="1:1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H26" s="1"/>
      <c r="I26" s="1" t="str">
        <f t="shared" ca="1" si="0"/>
        <v/>
      </c>
      <c r="J26" s="1"/>
      <c r="L26" s="1"/>
    </row>
    <row r="27" spans="1:1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H27" s="1"/>
      <c r="I27" s="1" t="str">
        <f t="shared" ca="1" si="0"/>
        <v/>
      </c>
      <c r="J27" s="1"/>
      <c r="L27" s="1"/>
    </row>
    <row r="28" spans="1:1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H28" s="1"/>
      <c r="I28" s="1" t="str">
        <f t="shared" ca="1" si="0"/>
        <v/>
      </c>
      <c r="J28" s="1"/>
      <c r="L28" s="1"/>
    </row>
    <row r="29" spans="1:1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H29" s="1"/>
      <c r="I29" s="1" t="str">
        <f t="shared" ca="1" si="0"/>
        <v/>
      </c>
      <c r="J29" s="1"/>
      <c r="L29" s="1"/>
    </row>
    <row r="30" spans="1:1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H30" s="1"/>
      <c r="I30" s="1" t="str">
        <f t="shared" ca="1" si="0"/>
        <v/>
      </c>
      <c r="J30" s="1"/>
      <c r="L30" s="1"/>
    </row>
    <row r="31" spans="1:12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12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12">
      <c r="A33" s="78">
        <v>2011</v>
      </c>
      <c r="B33" t="str">
        <f ca="1">IFERROR(VLOOKUP(A33,WC!$A$6:'WC'!$C$30,2,FALSE),"")</f>
        <v>Cabinet Metal Labor</v>
      </c>
      <c r="E33" s="19">
        <f>B47</f>
        <v>13.5</v>
      </c>
      <c r="F33" s="19">
        <f>VLOOKUP(E33,A57:B60,2,TRUE)</f>
        <v>1.9</v>
      </c>
      <c r="G33" s="1">
        <f>CEILING(E33/F33,RateData!B84)</f>
        <v>7.25</v>
      </c>
      <c r="H33" s="1">
        <f ca="1">IFERROR(VLOOKUP(A33,WC!$A$6:'WC'!$C$30,3,FALSE),"")</f>
        <v>97</v>
      </c>
      <c r="I33" s="1">
        <f ca="1">IFERROR(G33*H33,"")</f>
        <v>703.25</v>
      </c>
    </row>
    <row r="34" spans="1:12">
      <c r="A34" s="78">
        <v>2110</v>
      </c>
      <c r="B34" t="str">
        <f ca="1">IFERROR(VLOOKUP(A34,WC!$A$6:'WC'!$C$30,2,FALSE),"")</f>
        <v>Paint Prep Labor</v>
      </c>
      <c r="E34" s="19">
        <f>B53</f>
        <v>58.5</v>
      </c>
      <c r="F34" s="19">
        <f>E47</f>
        <v>19</v>
      </c>
      <c r="G34" s="1">
        <f>CEILING(E34/F34,RateData!B84)</f>
        <v>3.25</v>
      </c>
      <c r="H34" s="1">
        <f ca="1">IFERROR(VLOOKUP(A34,WC!$A$6:'WC'!$C$30,3,FALSE),"")</f>
        <v>97</v>
      </c>
      <c r="I34" s="1">
        <f t="shared" ref="I34:I44" ca="1" si="1">IFERROR(G34*H34,"")</f>
        <v>315.25</v>
      </c>
    </row>
    <row r="35" spans="1:12">
      <c r="A35" s="78">
        <v>2112</v>
      </c>
      <c r="B35" t="str">
        <f ca="1">IFERROR(VLOOKUP(A35,WC!$A$6:'WC'!$C$30,2,FALSE),"")</f>
        <v>Paint Cabinet &amp; Letters Labor</v>
      </c>
      <c r="E35" s="19">
        <f>B53</f>
        <v>58.5</v>
      </c>
      <c r="F35" s="19">
        <f>E48</f>
        <v>23.75</v>
      </c>
      <c r="G35" s="1">
        <f>CEILING(E35/F35,RateData!B84)</f>
        <v>2.5</v>
      </c>
      <c r="H35" s="1">
        <f ca="1">IFERROR(VLOOKUP(A35,WC!$A$6:'WC'!$C$30,3,FALSE),"")</f>
        <v>97</v>
      </c>
      <c r="I35" s="1">
        <f t="shared" ca="1" si="1"/>
        <v>242.5</v>
      </c>
    </row>
    <row r="36" spans="1:12">
      <c r="A36" s="78">
        <v>2110</v>
      </c>
      <c r="B36" t="str">
        <f ca="1">IFERROR(VLOOKUP(A36,WC!$A$6:'WC'!$C$30,2,FALSE),"")</f>
        <v>Paint Prep Labor</v>
      </c>
      <c r="C36" t="s">
        <v>390</v>
      </c>
      <c r="F36" s="19"/>
      <c r="G36" s="1">
        <f>IF(B53&lt;&gt; 0,B5,0)</f>
        <v>1</v>
      </c>
      <c r="H36" s="1">
        <f ca="1">IFERROR(VLOOKUP(A36,WC!$A$6:'WC'!$C$30,3,FALSE),"")</f>
        <v>97</v>
      </c>
      <c r="I36" s="1">
        <f t="shared" ca="1" si="1"/>
        <v>97</v>
      </c>
      <c r="J36" s="1"/>
      <c r="L36" s="1"/>
    </row>
    <row r="37" spans="1:12">
      <c r="A37" s="78">
        <v>2011</v>
      </c>
      <c r="B37" t="str">
        <f ca="1">IFERROR(VLOOKUP(A37,WC!$A$6:'WC'!$C$30,2,FALSE),"")</f>
        <v>Cabinet Metal Labor</v>
      </c>
      <c r="C37" t="s">
        <v>417</v>
      </c>
      <c r="F37" s="19"/>
      <c r="G37" s="1">
        <f>IF(B4="Radius/Angle",G33*E51,0)</f>
        <v>1.8125</v>
      </c>
      <c r="H37" s="1">
        <f ca="1">IFERROR(VLOOKUP(A37,WC!$A$6:'WC'!$C$30,3,FALSE),"")</f>
        <v>97</v>
      </c>
      <c r="I37" s="1">
        <f t="shared" ca="1" si="1"/>
        <v>175.8125</v>
      </c>
    </row>
    <row r="38" spans="1:12">
      <c r="A38" s="78">
        <v>2215</v>
      </c>
      <c r="B38" t="str">
        <f ca="1">IFERROR(VLOOKUP(A38,WC!$A$6:'WC'!$C$30,2,FALSE),"")</f>
        <v>Assembly Labor</v>
      </c>
      <c r="C38" t="s">
        <v>418</v>
      </c>
      <c r="G38" s="1">
        <v>6</v>
      </c>
      <c r="H38" s="1">
        <f ca="1">IFERROR(VLOOKUP(A38,WC!$A$6:'WC'!$C$30,3,FALSE),"")</f>
        <v>97</v>
      </c>
      <c r="I38" s="1">
        <f t="shared" ca="1" si="1"/>
        <v>582</v>
      </c>
    </row>
    <row r="39" spans="1:12">
      <c r="A39" s="78"/>
      <c r="B39" t="str">
        <f ca="1">IFERROR(VLOOKUP(A39,WC!$A$6:'WC'!$C$30,2,FALSE),"")</f>
        <v/>
      </c>
      <c r="G39" s="1"/>
      <c r="H39" s="1" t="str">
        <f ca="1">IFERROR(VLOOKUP(A39,WC!$A$6:'WC'!$C$30,3,FALSE),"")</f>
        <v/>
      </c>
      <c r="I39" s="1" t="str">
        <f t="shared" ca="1" si="1"/>
        <v/>
      </c>
    </row>
    <row r="40" spans="1:12">
      <c r="A40" s="78"/>
      <c r="B40" t="str">
        <f ca="1">IFERROR(VLOOKUP(A40,WC!$A$6:'WC'!$C$30,2,FALSE),"")</f>
        <v/>
      </c>
      <c r="G40" s="1"/>
      <c r="H40" s="1" t="str">
        <f ca="1">IFERROR(VLOOKUP(A40,WC!$A$6:'WC'!$C$30,3,FALSE),"")</f>
        <v/>
      </c>
      <c r="I40" s="1" t="str">
        <f t="shared" ca="1" si="1"/>
        <v/>
      </c>
    </row>
    <row r="41" spans="1:12">
      <c r="A41" s="78"/>
      <c r="B41" t="str">
        <f ca="1">IFERROR(VLOOKUP(A41,WC!$A$6:'WC'!$C$30,2,FALSE),"")</f>
        <v/>
      </c>
      <c r="G41" s="1"/>
      <c r="H41" s="1" t="str">
        <f ca="1">IFERROR(VLOOKUP(A41,WC!$A$6:'WC'!$C$30,3,FALSE),"")</f>
        <v/>
      </c>
      <c r="I41" s="1" t="str">
        <f t="shared" ca="1" si="1"/>
        <v/>
      </c>
    </row>
    <row r="42" spans="1:12">
      <c r="A42" s="78"/>
      <c r="B42" t="str">
        <f ca="1">IFERROR(VLOOKUP(A42,WC!$A$6:'WC'!$C$30,2,FALSE),"")</f>
        <v/>
      </c>
      <c r="G42" s="1"/>
      <c r="H42" s="1" t="str">
        <f ca="1">IFERROR(VLOOKUP(A42,WC!$A$6:'WC'!$C$30,3,FALSE),"")</f>
        <v/>
      </c>
      <c r="I42" s="1" t="str">
        <f t="shared" ca="1" si="1"/>
        <v/>
      </c>
    </row>
    <row r="43" spans="1:12">
      <c r="A43" s="78"/>
      <c r="B43" t="str">
        <f ca="1">IFERROR(VLOOKUP(A43,WC!$A$6:'WC'!$C$30,2,FALSE),"")</f>
        <v/>
      </c>
      <c r="G43" s="1"/>
      <c r="H43" s="1" t="str">
        <f ca="1">IFERROR(VLOOKUP(A43,WC!$A$6:'WC'!$C$30,3,FALSE),"")</f>
        <v/>
      </c>
      <c r="I43" s="1" t="str">
        <f t="shared" ca="1" si="1"/>
        <v/>
      </c>
    </row>
    <row r="44" spans="1:12">
      <c r="A44" s="78"/>
      <c r="B44" t="str">
        <f ca="1">IFERROR(VLOOKUP(A44,WC!$A$6:'WC'!$C$30,2,FALSE),"")</f>
        <v/>
      </c>
      <c r="G44" s="1"/>
      <c r="H44" s="1" t="str">
        <f ca="1">IFERROR(VLOOKUP(A44,WC!$A$6:'WC'!$C$30,3,FALSE),"")</f>
        <v/>
      </c>
      <c r="I44" s="1" t="str">
        <f t="shared" ca="1" si="1"/>
        <v/>
      </c>
    </row>
    <row r="45" spans="1:12">
      <c r="A45" s="25" t="s">
        <v>207</v>
      </c>
      <c r="B45" s="91" t="s">
        <v>225</v>
      </c>
      <c r="C45" s="25"/>
      <c r="D45" s="25"/>
      <c r="E45" s="25"/>
      <c r="F45" s="25"/>
      <c r="G45" s="25"/>
      <c r="H45" s="74"/>
      <c r="I45" s="74"/>
    </row>
    <row r="46" spans="1:12">
      <c r="A46" s="6" t="s">
        <v>419</v>
      </c>
      <c r="B46" s="6">
        <v>2</v>
      </c>
      <c r="C46" s="6"/>
      <c r="D46" s="6" t="s">
        <v>53</v>
      </c>
      <c r="E46" s="91">
        <f>RateData!B4</f>
        <v>100</v>
      </c>
      <c r="F46" s="6">
        <v>0</v>
      </c>
      <c r="G46" s="7" t="s">
        <v>249</v>
      </c>
      <c r="H46" s="6"/>
      <c r="I46" s="6"/>
    </row>
    <row r="47" spans="1:12">
      <c r="A47" s="6" t="s">
        <v>237</v>
      </c>
      <c r="B47" s="6">
        <f>((B7*B8)/144)*B6</f>
        <v>13.5</v>
      </c>
      <c r="C47" s="6"/>
      <c r="D47" s="6" t="s">
        <v>58</v>
      </c>
      <c r="E47" s="91">
        <f>RateData!B6</f>
        <v>19</v>
      </c>
      <c r="F47" s="6">
        <v>1</v>
      </c>
      <c r="G47" s="7"/>
      <c r="H47" s="6"/>
      <c r="I47" s="6"/>
    </row>
    <row r="48" spans="1:12">
      <c r="A48" s="6" t="s">
        <v>318</v>
      </c>
      <c r="B48" s="6">
        <f>(((B7+B8)*2)/12)*B6</f>
        <v>21</v>
      </c>
      <c r="C48" s="6"/>
      <c r="D48" s="6" t="s">
        <v>60</v>
      </c>
      <c r="E48" s="91">
        <f>RateData!B7</f>
        <v>23.75</v>
      </c>
      <c r="F48" s="6">
        <v>2</v>
      </c>
      <c r="G48" s="7"/>
      <c r="H48" s="6"/>
      <c r="I48" s="6"/>
    </row>
    <row r="49" spans="1:9">
      <c r="A49" s="6" t="s">
        <v>342</v>
      </c>
      <c r="B49" s="6">
        <f>B48*2</f>
        <v>42</v>
      </c>
      <c r="C49" s="6"/>
      <c r="D49" s="6"/>
      <c r="E49" s="6"/>
      <c r="F49" s="6">
        <v>3</v>
      </c>
      <c r="G49" s="7"/>
      <c r="H49" s="6"/>
      <c r="I49" s="6"/>
    </row>
    <row r="50" spans="1:9">
      <c r="A50" s="6" t="s">
        <v>343</v>
      </c>
      <c r="B50" s="6">
        <f>B48*3</f>
        <v>63</v>
      </c>
      <c r="C50" s="6"/>
      <c r="D50" s="6" t="s">
        <v>240</v>
      </c>
      <c r="E50" s="99">
        <v>0</v>
      </c>
      <c r="F50" s="6">
        <v>4</v>
      </c>
      <c r="G50" s="7"/>
      <c r="H50" s="6"/>
      <c r="I50" s="6"/>
    </row>
    <row r="51" spans="1:9">
      <c r="A51" s="6" t="s">
        <v>279</v>
      </c>
      <c r="B51" s="6">
        <f>B47*B46</f>
        <v>27</v>
      </c>
      <c r="C51" s="6"/>
      <c r="D51" s="6" t="s">
        <v>254</v>
      </c>
      <c r="E51" s="91">
        <f>RateData!B16</f>
        <v>0.25</v>
      </c>
      <c r="F51" s="6">
        <v>5</v>
      </c>
      <c r="G51" s="7"/>
      <c r="H51" s="6"/>
      <c r="I51" s="6"/>
    </row>
    <row r="52" spans="1:9">
      <c r="A52" s="6" t="s">
        <v>319</v>
      </c>
      <c r="B52" s="6">
        <f>(B9/12)*B48</f>
        <v>31.5</v>
      </c>
      <c r="C52" s="6"/>
      <c r="D52" s="6" t="s">
        <v>54</v>
      </c>
      <c r="E52" s="91">
        <f>RateData!B5</f>
        <v>0.1</v>
      </c>
      <c r="F52" s="6"/>
      <c r="G52" s="6"/>
      <c r="H52" s="6"/>
      <c r="I52" s="6"/>
    </row>
    <row r="53" spans="1:9">
      <c r="A53" s="6" t="s">
        <v>253</v>
      </c>
      <c r="B53" s="6">
        <f>B52+B51</f>
        <v>58.5</v>
      </c>
      <c r="C53" s="6"/>
      <c r="D53" s="6" t="s">
        <v>250</v>
      </c>
      <c r="E53" s="6">
        <f>B53*E52*E46*B5</f>
        <v>585</v>
      </c>
      <c r="F53" s="6"/>
      <c r="G53" s="6"/>
      <c r="H53" s="6"/>
      <c r="I53" s="6"/>
    </row>
    <row r="54" spans="1:9">
      <c r="A54" s="6" t="s">
        <v>360</v>
      </c>
      <c r="B54" s="6">
        <f>((B9*4)/12)*B6</f>
        <v>6</v>
      </c>
      <c r="C54" s="6"/>
      <c r="D54" s="6"/>
      <c r="E54" s="6"/>
      <c r="F54" s="6"/>
      <c r="G54" s="6"/>
      <c r="H54" s="6"/>
      <c r="I54" s="6"/>
    </row>
    <row r="55" spans="1:9">
      <c r="A55" s="6"/>
      <c r="B55" s="6"/>
      <c r="C55" s="6"/>
      <c r="D55" s="6" t="s">
        <v>171</v>
      </c>
      <c r="E55" s="91">
        <f>RateData!B81</f>
        <v>50</v>
      </c>
      <c r="F55" s="6"/>
      <c r="G55" s="6"/>
      <c r="H55" s="6"/>
      <c r="I55" s="6"/>
    </row>
    <row r="56" spans="1:9">
      <c r="A56" s="6" t="s">
        <v>420</v>
      </c>
      <c r="B56" s="6"/>
      <c r="C56" s="6"/>
      <c r="D56" s="6" t="s">
        <v>172</v>
      </c>
      <c r="E56" s="91">
        <f>RateData!B82</f>
        <v>1.3</v>
      </c>
      <c r="F56" s="6"/>
      <c r="G56" s="6"/>
      <c r="H56" s="6"/>
      <c r="I56" s="6"/>
    </row>
    <row r="57" spans="1:9">
      <c r="A57" s="91">
        <f>RateData!B68</f>
        <v>0</v>
      </c>
      <c r="B57" s="91">
        <f>RateData!D68</f>
        <v>0.95</v>
      </c>
      <c r="C57" s="6"/>
      <c r="D57" s="6" t="s">
        <v>421</v>
      </c>
      <c r="E57" s="91">
        <f>RateData!B83</f>
        <v>61</v>
      </c>
      <c r="F57" s="6"/>
      <c r="G57" s="6"/>
      <c r="H57" s="6"/>
      <c r="I57" s="6"/>
    </row>
    <row r="58" spans="1:9">
      <c r="A58" s="91">
        <f>RateData!B69</f>
        <v>5</v>
      </c>
      <c r="B58" s="91">
        <f>RateData!D69</f>
        <v>1.9</v>
      </c>
      <c r="C58" s="6"/>
      <c r="D58" s="6"/>
      <c r="E58" s="6"/>
      <c r="F58" s="6"/>
      <c r="G58" s="6"/>
      <c r="H58" s="6"/>
      <c r="I58" s="6"/>
    </row>
    <row r="59" spans="1:9">
      <c r="A59" s="91">
        <f>RateData!B70</f>
        <v>25</v>
      </c>
      <c r="B59" s="91">
        <f>RateData!D70</f>
        <v>2.85</v>
      </c>
      <c r="C59" s="6"/>
      <c r="D59" s="6"/>
      <c r="E59" s="6"/>
      <c r="F59" s="6"/>
      <c r="G59" s="6"/>
      <c r="H59" s="6"/>
      <c r="I59" s="6"/>
    </row>
    <row r="60" spans="1:9">
      <c r="A60" s="91">
        <f>RateData!B71</f>
        <v>50</v>
      </c>
      <c r="B60" s="91">
        <f>RateData!D71</f>
        <v>3.8</v>
      </c>
      <c r="C60" s="6"/>
      <c r="D60" s="6"/>
      <c r="E60" s="6"/>
      <c r="F60" s="6"/>
      <c r="G60" s="6"/>
      <c r="H60" s="6"/>
      <c r="I60" s="6"/>
    </row>
    <row r="61" spans="1:9">
      <c r="A61" s="6"/>
      <c r="B61" s="6"/>
      <c r="C61" s="6"/>
      <c r="D61" s="6"/>
      <c r="E61" s="6"/>
      <c r="F61" s="6"/>
      <c r="G61" s="6"/>
      <c r="H61" s="6"/>
      <c r="I61" s="6"/>
    </row>
  </sheetData>
  <dataValidations count="3">
    <dataValidation type="list" allowBlank="1" showInputMessage="1" showErrorMessage="1" sqref="B5" xr:uid="{87D42AC3-781B-4BA5-BE3A-DFDE90A460B7}">
      <formula1>$F$46:$F$51</formula1>
    </dataValidation>
    <dataValidation type="list" allowBlank="1" showInputMessage="1" showErrorMessage="1" sqref="B4" xr:uid="{9928550B-66C4-45D5-9A43-6494FD270CDF}">
      <formula1>$D$50:$D$51</formula1>
    </dataValidation>
    <dataValidation allowBlank="1" showInputMessage="1" showErrorMessage="1" sqref="B17:B30" xr:uid="{DF186A41-262D-41DE-A531-C37C7B668F9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47AE9E2-6BBC-49BB-9B5E-FC94984CD5E6}">
          <x14:formula1>
            <xm:f>WC!$A$6:$A$55</xm:f>
          </x14:formula1>
          <xm:sqref>A36:A44</xm:sqref>
        </x14:dataValidation>
        <x14:dataValidation type="list" allowBlank="1" showInputMessage="1" showErrorMessage="1" xr:uid="{D012FBD4-8E6A-4E22-8B06-0D870983F653}">
          <x14:formula1>
            <xm:f>Inv!$A$2:$A$2002</xm:f>
          </x14:formula1>
          <xm:sqref>A17:A30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4FA2-E5E2-4A72-848B-7CFE187A52C1}">
  <dimension ref="A1:L61"/>
  <sheetViews>
    <sheetView tabSelected="1" workbookViewId="0">
      <selection activeCell="B12" sqref="B12"/>
    </sheetView>
  </sheetViews>
  <sheetFormatPr defaultRowHeight="15"/>
  <cols>
    <col min="1" max="1" width="46.28515625" customWidth="1"/>
    <col min="2" max="2" width="27.5703125" customWidth="1"/>
    <col min="3" max="3" width="15.28515625" customWidth="1"/>
    <col min="4" max="4" width="20.5703125" customWidth="1"/>
    <col min="5" max="5" width="15.7109375" customWidth="1"/>
    <col min="6" max="6" width="19" customWidth="1"/>
    <col min="7" max="7" width="15.7109375" customWidth="1"/>
    <col min="8" max="8" width="12.7109375" customWidth="1"/>
    <col min="9" max="9" width="13.7109375" customWidth="1"/>
  </cols>
  <sheetData>
    <row r="1" spans="1:12">
      <c r="A1" s="21" t="s">
        <v>414</v>
      </c>
      <c r="B1" s="22"/>
      <c r="C1" s="22"/>
      <c r="D1" s="22"/>
      <c r="E1" s="22"/>
      <c r="F1" s="22"/>
      <c r="G1" s="22"/>
      <c r="H1" s="22"/>
      <c r="I1" s="22"/>
    </row>
    <row r="2" spans="1:12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2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2">
      <c r="A4" s="53"/>
      <c r="B4" s="93" t="s">
        <v>240</v>
      </c>
      <c r="C4" s="53" t="s">
        <v>328</v>
      </c>
      <c r="D4" s="53"/>
      <c r="E4" s="54"/>
      <c r="F4" s="53"/>
      <c r="G4" s="53"/>
      <c r="H4" s="53"/>
      <c r="I4" s="53"/>
      <c r="K4" s="1"/>
    </row>
    <row r="5" spans="1:12">
      <c r="A5" s="53"/>
      <c r="B5" s="88">
        <v>0</v>
      </c>
      <c r="C5" s="53" t="s">
        <v>242</v>
      </c>
      <c r="D5" s="53"/>
      <c r="E5" s="54"/>
      <c r="F5" s="53"/>
      <c r="G5" s="53"/>
      <c r="H5" s="53"/>
      <c r="I5" s="53"/>
      <c r="K5" s="1"/>
    </row>
    <row r="6" spans="1:12">
      <c r="A6" s="53" t="s">
        <v>415</v>
      </c>
      <c r="B6" s="57">
        <v>1</v>
      </c>
      <c r="C6" s="53"/>
      <c r="D6" s="53"/>
      <c r="E6" s="53"/>
      <c r="F6" s="53"/>
      <c r="G6" s="53"/>
      <c r="H6" s="53"/>
      <c r="I6" s="53"/>
    </row>
    <row r="7" spans="1:12">
      <c r="A7" s="53" t="s">
        <v>210</v>
      </c>
      <c r="B7" s="52">
        <v>60</v>
      </c>
      <c r="C7" s="53"/>
      <c r="D7" s="53"/>
      <c r="E7" s="53"/>
      <c r="F7" s="53"/>
      <c r="G7" s="53"/>
      <c r="H7" s="53"/>
      <c r="I7" s="53"/>
    </row>
    <row r="8" spans="1:12">
      <c r="A8" s="53" t="s">
        <v>211</v>
      </c>
      <c r="B8" s="52">
        <v>120</v>
      </c>
      <c r="C8" s="53"/>
      <c r="D8" s="53"/>
      <c r="E8" s="53"/>
      <c r="F8" s="53"/>
      <c r="G8" s="53"/>
      <c r="H8" s="53"/>
      <c r="I8" s="53"/>
    </row>
    <row r="9" spans="1:12">
      <c r="A9" s="53" t="s">
        <v>269</v>
      </c>
      <c r="B9" s="52">
        <v>24</v>
      </c>
      <c r="C9" s="53"/>
      <c r="D9" s="53"/>
      <c r="E9" s="53"/>
      <c r="F9" s="53"/>
      <c r="G9" s="53"/>
      <c r="H9" s="53"/>
      <c r="I9" s="53"/>
    </row>
    <row r="10" spans="1:12" ht="15.75" thickBot="1">
      <c r="A10" s="50" t="s">
        <v>232</v>
      </c>
      <c r="B10" s="51">
        <f ca="1">SUM(I17:I44)</f>
        <v>5814.92</v>
      </c>
      <c r="C10" s="50"/>
      <c r="D10" s="50"/>
      <c r="E10" s="50"/>
      <c r="F10" s="50"/>
      <c r="G10" s="50"/>
      <c r="H10" s="50"/>
      <c r="I10" s="50"/>
    </row>
    <row r="15" spans="1:12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2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  <c r="J16" s="1"/>
      <c r="L16" s="1"/>
    </row>
    <row r="17" spans="1:12">
      <c r="A17" t="s">
        <v>416</v>
      </c>
      <c r="B17" s="14" t="str">
        <f ca="1">IFERROR(VLOOKUP(A17,Inv!$A$3:'Inv'!$E$2002,2,FALSE),"")</f>
        <v>24068</v>
      </c>
      <c r="C17">
        <f ca="1">IFERROR(VLOOKUP(A17,Inv!$A$3:'Inv'!$E$2002,3,FALSE),"")</f>
        <v>4.8099999999999996</v>
      </c>
      <c r="E17">
        <f ca="1">IFERROR(VLOOKUP(A17,Inv!$A$3:'Inv'!$E$2002,4,FALSE),"")</f>
        <v>8.6590000000000007</v>
      </c>
      <c r="F17" s="14" t="str">
        <f ca="1">IFERROR(VLOOKUP(A17,Inv!$A$3:'Inv'!$E$2002,5,FALSE),"")</f>
        <v>SQFT</v>
      </c>
      <c r="G17" s="19">
        <f>IF((B47/B6)&gt;E55,CEILING(B51,20),0)</f>
        <v>0</v>
      </c>
      <c r="H17" s="1"/>
      <c r="I17" s="1">
        <f t="shared" ref="I17:I30" ca="1" si="0">IFERROR(E17*G17,"")</f>
        <v>0</v>
      </c>
    </row>
    <row r="18" spans="1:12">
      <c r="A18" t="s">
        <v>245</v>
      </c>
      <c r="B18" s="14" t="str">
        <f ca="1">IFERROR(VLOOKUP(A18,Inv!$A$3:'Inv'!$E$2002,2,FALSE),"")</f>
        <v>24055</v>
      </c>
      <c r="C18">
        <f ca="1">IFERROR(VLOOKUP(A18,Inv!$A$3:'Inv'!$E$2002,3,FALSE),"")</f>
        <v>4.1870000000000003</v>
      </c>
      <c r="E18">
        <f ca="1">IFERROR(VLOOKUP(A18,Inv!$A$3:'Inv'!$E$2002,4,FALSE),"")</f>
        <v>7.5369999999999999</v>
      </c>
      <c r="F18" s="14" t="str">
        <f ca="1">IFERROR(VLOOKUP(A18,Inv!$A$3:'Inv'!$E$2002,5,FALSE),"")</f>
        <v>SQFT</v>
      </c>
      <c r="G18" s="19">
        <f>IF((B47/B6)&lt;=E55,CEILING(B51,20),0)</f>
        <v>100</v>
      </c>
      <c r="H18" s="1"/>
      <c r="I18" s="1">
        <f t="shared" ca="1" si="0"/>
        <v>753.7</v>
      </c>
    </row>
    <row r="19" spans="1:12">
      <c r="A19" t="s">
        <v>199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IF(B47&lt;E57,CEILING(B50,10),CEILING((B50*E56),10))</f>
        <v>90</v>
      </c>
      <c r="H19" s="1"/>
      <c r="I19" s="1">
        <f t="shared" ca="1" si="0"/>
        <v>558</v>
      </c>
    </row>
    <row r="20" spans="1:12">
      <c r="A20" t="s">
        <v>245</v>
      </c>
      <c r="B20" s="14" t="str">
        <f ca="1">IFERROR(VLOOKUP(A20,Inv!$A$3:'Inv'!$E$2002,2,FALSE),"")</f>
        <v>24055</v>
      </c>
      <c r="C20">
        <f ca="1">IFERROR(VLOOKUP(A20,Inv!$A$3:'Inv'!$E$2002,3,FALSE),"")</f>
        <v>4.1870000000000003</v>
      </c>
      <c r="E20">
        <f ca="1">IFERROR(VLOOKUP(A20,Inv!$A$3:'Inv'!$E$2002,4,FALSE),"")</f>
        <v>7.5369999999999999</v>
      </c>
      <c r="F20" s="14" t="str">
        <f ca="1">IFERROR(VLOOKUP(A20,Inv!$A$3:'Inv'!$E$2002,5,FALSE),"")</f>
        <v>SQFT</v>
      </c>
      <c r="G20" s="19">
        <f>CEILING(B52,20)</f>
        <v>60</v>
      </c>
      <c r="H20" s="1"/>
      <c r="I20" s="1">
        <f t="shared" ca="1" si="0"/>
        <v>452.21999999999997</v>
      </c>
    </row>
    <row r="21" spans="1:12">
      <c r="A21" t="s">
        <v>353</v>
      </c>
      <c r="B21" s="14" t="str">
        <f ca="1">IFERROR(VLOOKUP(A21,Inv!$A$3:'Inv'!$E$2002,2,FALSE),"")</f>
        <v>28050</v>
      </c>
      <c r="C21">
        <f ca="1">IFERROR(VLOOKUP(A21,Inv!$A$3:'Inv'!$E$2002,3,FALSE),"")</f>
        <v>1.639</v>
      </c>
      <c r="E21">
        <f ca="1">IFERROR(VLOOKUP(A21,Inv!$A$3:'Inv'!$E$2002,4,FALSE),"")</f>
        <v>2.95</v>
      </c>
      <c r="F21" s="14" t="str">
        <f ca="1">IFERROR(VLOOKUP(A21,Inv!$A$3:'Inv'!$E$2002,5,FALSE),"")</f>
        <v>FT</v>
      </c>
      <c r="G21" s="19">
        <f>CEILING(B54,10)</f>
        <v>10</v>
      </c>
      <c r="H21" s="1"/>
      <c r="I21" s="1">
        <f t="shared" ca="1" si="0"/>
        <v>29.5</v>
      </c>
    </row>
    <row r="22" spans="1:12">
      <c r="A22" t="s">
        <v>200</v>
      </c>
      <c r="B22" s="14" t="str">
        <f ca="1">IFERROR(VLOOKUP(A22,Inv!$A$3:'Inv'!$E$2002,2,FALSE),"")</f>
        <v>EST HARDWARE-ADHESIV</v>
      </c>
      <c r="C22">
        <f ca="1">IFERROR(VLOOKUP(A22,Inv!$A$3:'Inv'!$E$2002,3,FALSE),"")</f>
        <v>0</v>
      </c>
      <c r="E22">
        <f ca="1">IFERROR(VLOOKUP(A22,Inv!$A$3:'Inv'!$E$2002,4,FALSE),"")</f>
        <v>3</v>
      </c>
      <c r="F22" s="14" t="str">
        <f ca="1">IFERROR(VLOOKUP(A22,Inv!$A$3:'Inv'!$E$2002,5,FALSE),"")</f>
        <v>SQFT</v>
      </c>
      <c r="G22" s="19">
        <f>IF(B47&lt;&gt;0,MAX(13,B47),0)</f>
        <v>50</v>
      </c>
      <c r="H22" s="1"/>
      <c r="I22" s="1">
        <f t="shared" ca="1" si="0"/>
        <v>150</v>
      </c>
    </row>
    <row r="23" spans="1:12">
      <c r="A23" t="s">
        <v>198</v>
      </c>
      <c r="B23" s="14" t="str">
        <f ca="1">IFERROR(VLOOKUP(A23,Inv!$A$3:'Inv'!$E$2002,2,FALSE),"")</f>
        <v>EST PAINT - CUSTOM</v>
      </c>
      <c r="C23">
        <f ca="1">IFERROR(VLOOKUP(A23,Inv!$A$3:'Inv'!$E$2002,3,FALSE),"")</f>
        <v>2.8559999999999999E-2</v>
      </c>
      <c r="E23">
        <f ca="1">IFERROR(VLOOKUP(A23,Inv!$A$3:'Inv'!$E$2002,4,FALSE),"")</f>
        <v>5.0999999999999997E-2</v>
      </c>
      <c r="F23" s="14" t="str">
        <f ca="1">IFERROR(VLOOKUP(A23,Inv!$A$3:'Inv'!$E$2002,5,FALSE),"")</f>
        <v>GM</v>
      </c>
      <c r="G23" s="19">
        <f>IF(B47&lt;&gt;0,MAX(1471,(B53*E46)+E53),0)</f>
        <v>16000</v>
      </c>
      <c r="H23" s="1"/>
      <c r="I23" s="1">
        <f t="shared" ca="1" si="0"/>
        <v>816</v>
      </c>
    </row>
    <row r="24" spans="1:12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H24" s="1"/>
      <c r="I24" s="1" t="str">
        <f t="shared" ca="1" si="0"/>
        <v/>
      </c>
      <c r="J24" s="1"/>
      <c r="L24" s="1"/>
    </row>
    <row r="25" spans="1:12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H25" s="1"/>
      <c r="I25" s="1" t="str">
        <f t="shared" ca="1" si="0"/>
        <v/>
      </c>
      <c r="J25" s="1"/>
      <c r="L25" s="1"/>
    </row>
    <row r="26" spans="1:12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H26" s="1"/>
      <c r="I26" s="1" t="str">
        <f t="shared" ca="1" si="0"/>
        <v/>
      </c>
      <c r="J26" s="1"/>
      <c r="L26" s="1"/>
    </row>
    <row r="27" spans="1:12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H27" s="1"/>
      <c r="I27" s="1" t="str">
        <f t="shared" ca="1" si="0"/>
        <v/>
      </c>
      <c r="J27" s="1"/>
      <c r="L27" s="1"/>
    </row>
    <row r="28" spans="1:12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H28" s="1"/>
      <c r="I28" s="1" t="str">
        <f t="shared" ca="1" si="0"/>
        <v/>
      </c>
      <c r="J28" s="1"/>
      <c r="L28" s="1"/>
    </row>
    <row r="29" spans="1:12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H29" s="1"/>
      <c r="I29" s="1" t="str">
        <f t="shared" ca="1" si="0"/>
        <v/>
      </c>
      <c r="J29" s="1"/>
      <c r="L29" s="1"/>
    </row>
    <row r="30" spans="1:12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H30" s="1"/>
      <c r="I30" s="1" t="str">
        <f t="shared" ca="1" si="0"/>
        <v/>
      </c>
      <c r="J30" s="1"/>
      <c r="L30" s="1"/>
    </row>
    <row r="31" spans="1:12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12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12">
      <c r="A33" s="78">
        <v>2011</v>
      </c>
      <c r="B33" t="str">
        <f ca="1">IFERROR(VLOOKUP(A33,WC!$A$6:'WC'!$C$30,2,FALSE),"")</f>
        <v>Cabinet Metal Labor</v>
      </c>
      <c r="E33" s="19">
        <f>B47</f>
        <v>50</v>
      </c>
      <c r="F33" s="19">
        <f>VLOOKUP(E33,A57:B60,2,TRUE)</f>
        <v>3.8</v>
      </c>
      <c r="G33" s="1">
        <f>CEILING(E33/F33,RateData!B84)</f>
        <v>13.25</v>
      </c>
      <c r="H33" s="1">
        <f ca="1">IFERROR(VLOOKUP(A33,WC!$A$6:'WC'!$C$30,3,FALSE),"")</f>
        <v>97</v>
      </c>
      <c r="I33" s="1">
        <f ca="1">IFERROR(G33*H33,"")</f>
        <v>1285.25</v>
      </c>
    </row>
    <row r="34" spans="1:12">
      <c r="A34" s="78">
        <v>2110</v>
      </c>
      <c r="B34" t="str">
        <f ca="1">IFERROR(VLOOKUP(A34,WC!$A$6:'WC'!$C$30,2,FALSE),"")</f>
        <v>Paint Prep Labor</v>
      </c>
      <c r="E34" s="19">
        <f>B53</f>
        <v>160</v>
      </c>
      <c r="F34" s="19">
        <f>E47</f>
        <v>19</v>
      </c>
      <c r="G34" s="1">
        <f>CEILING(E34/F34,RateData!B84)</f>
        <v>8.5</v>
      </c>
      <c r="H34" s="1">
        <f ca="1">IFERROR(VLOOKUP(A34,WC!$A$6:'WC'!$C$30,3,FALSE),"")</f>
        <v>97</v>
      </c>
      <c r="I34" s="1">
        <f t="shared" ref="I34:I44" ca="1" si="1">IFERROR(G34*H34,"")</f>
        <v>824.5</v>
      </c>
    </row>
    <row r="35" spans="1:12">
      <c r="A35" s="78">
        <v>2112</v>
      </c>
      <c r="B35" t="str">
        <f ca="1">IFERROR(VLOOKUP(A35,WC!$A$6:'WC'!$C$30,2,FALSE),"")</f>
        <v>Paint Cabinet &amp; Letters Labor</v>
      </c>
      <c r="E35" s="19">
        <f>B53</f>
        <v>160</v>
      </c>
      <c r="F35" s="19">
        <f>E48</f>
        <v>23.75</v>
      </c>
      <c r="G35" s="1">
        <f>CEILING(E35/F35,RateData!B84)</f>
        <v>6.75</v>
      </c>
      <c r="H35" s="1">
        <f ca="1">IFERROR(VLOOKUP(A35,WC!$A$6:'WC'!$C$30,3,FALSE),"")</f>
        <v>97</v>
      </c>
      <c r="I35" s="1">
        <f t="shared" ca="1" si="1"/>
        <v>654.75</v>
      </c>
    </row>
    <row r="36" spans="1:12">
      <c r="A36" s="78">
        <v>2110</v>
      </c>
      <c r="B36" t="str">
        <f ca="1">IFERROR(VLOOKUP(A36,WC!$A$6:'WC'!$C$30,2,FALSE),"")</f>
        <v>Paint Prep Labor</v>
      </c>
      <c r="C36" t="s">
        <v>390</v>
      </c>
      <c r="F36" s="19"/>
      <c r="G36" s="1">
        <f>IF(B53&lt;&gt; 0,B5,0)</f>
        <v>0</v>
      </c>
      <c r="H36" s="1">
        <f ca="1">IFERROR(VLOOKUP(A36,WC!$A$6:'WC'!$C$30,3,FALSE),"")</f>
        <v>97</v>
      </c>
      <c r="I36" s="1">
        <f t="shared" ca="1" si="1"/>
        <v>0</v>
      </c>
      <c r="J36" s="1"/>
      <c r="L36" s="1"/>
    </row>
    <row r="37" spans="1:12">
      <c r="A37" s="78">
        <v>2011</v>
      </c>
      <c r="B37" t="str">
        <f ca="1">IFERROR(VLOOKUP(A37,WC!$A$6:'WC'!$C$30,2,FALSE),"")</f>
        <v>Cabinet Metal Labor</v>
      </c>
      <c r="C37" t="s">
        <v>417</v>
      </c>
      <c r="F37" s="19"/>
      <c r="G37" s="1">
        <f>IF(B4="Radius/Angle",G33*E51,0)</f>
        <v>0</v>
      </c>
      <c r="H37" s="1">
        <f ca="1">IFERROR(VLOOKUP(A37,WC!$A$6:'WC'!$C$30,3,FALSE),"")</f>
        <v>97</v>
      </c>
      <c r="I37" s="1">
        <f t="shared" ca="1" si="1"/>
        <v>0</v>
      </c>
    </row>
    <row r="38" spans="1:12">
      <c r="A38" s="78">
        <v>2215</v>
      </c>
      <c r="B38" t="str">
        <f ca="1">IFERROR(VLOOKUP(A38,WC!$A$6:'WC'!$C$30,2,FALSE),"")</f>
        <v>Assembly Labor</v>
      </c>
      <c r="C38" t="s">
        <v>422</v>
      </c>
      <c r="G38" s="1">
        <v>3</v>
      </c>
      <c r="H38" s="1">
        <f ca="1">IFERROR(VLOOKUP(A38,WC!$A$6:'WC'!$C$30,3,FALSE),"")</f>
        <v>97</v>
      </c>
      <c r="I38" s="1">
        <f t="shared" ca="1" si="1"/>
        <v>291</v>
      </c>
    </row>
    <row r="39" spans="1:12">
      <c r="A39" s="78"/>
      <c r="B39" t="str">
        <f ca="1">IFERROR(VLOOKUP(A39,WC!$A$6:'WC'!$C$30,2,FALSE),"")</f>
        <v/>
      </c>
      <c r="G39" s="1"/>
      <c r="H39" s="1" t="str">
        <f ca="1">IFERROR(VLOOKUP(A39,WC!$A$6:'WC'!$C$30,3,FALSE),"")</f>
        <v/>
      </c>
      <c r="I39" s="1" t="str">
        <f t="shared" ca="1" si="1"/>
        <v/>
      </c>
    </row>
    <row r="40" spans="1:12">
      <c r="A40" s="78"/>
      <c r="B40" t="str">
        <f ca="1">IFERROR(VLOOKUP(A40,WC!$A$6:'WC'!$C$30,2,FALSE),"")</f>
        <v/>
      </c>
      <c r="G40" s="1"/>
      <c r="H40" s="1" t="str">
        <f ca="1">IFERROR(VLOOKUP(A40,WC!$A$6:'WC'!$C$30,3,FALSE),"")</f>
        <v/>
      </c>
      <c r="I40" s="1" t="str">
        <f t="shared" ca="1" si="1"/>
        <v/>
      </c>
    </row>
    <row r="41" spans="1:12">
      <c r="A41" s="78"/>
      <c r="B41" t="str">
        <f ca="1">IFERROR(VLOOKUP(A41,WC!$A$6:'WC'!$C$30,2,FALSE),"")</f>
        <v/>
      </c>
      <c r="G41" s="1"/>
      <c r="H41" s="1" t="str">
        <f ca="1">IFERROR(VLOOKUP(A41,WC!$A$6:'WC'!$C$30,3,FALSE),"")</f>
        <v/>
      </c>
      <c r="I41" s="1" t="str">
        <f t="shared" ca="1" si="1"/>
        <v/>
      </c>
    </row>
    <row r="42" spans="1:12">
      <c r="A42" s="78"/>
      <c r="B42" t="str">
        <f ca="1">IFERROR(VLOOKUP(A42,WC!$A$6:'WC'!$C$30,2,FALSE),"")</f>
        <v/>
      </c>
      <c r="G42" s="1"/>
      <c r="H42" s="1" t="str">
        <f ca="1">IFERROR(VLOOKUP(A42,WC!$A$6:'WC'!$C$30,3,FALSE),"")</f>
        <v/>
      </c>
      <c r="I42" s="1" t="str">
        <f t="shared" ca="1" si="1"/>
        <v/>
      </c>
    </row>
    <row r="43" spans="1:12">
      <c r="A43" s="78"/>
      <c r="B43" t="str">
        <f ca="1">IFERROR(VLOOKUP(A43,WC!$A$6:'WC'!$C$30,2,FALSE),"")</f>
        <v/>
      </c>
      <c r="G43" s="1"/>
      <c r="H43" s="1" t="str">
        <f ca="1">IFERROR(VLOOKUP(A43,WC!$A$6:'WC'!$C$30,3,FALSE),"")</f>
        <v/>
      </c>
      <c r="I43" s="1" t="str">
        <f t="shared" ca="1" si="1"/>
        <v/>
      </c>
    </row>
    <row r="44" spans="1:12">
      <c r="A44" s="78"/>
      <c r="B44" t="str">
        <f ca="1">IFERROR(VLOOKUP(A44,WC!$A$6:'WC'!$C$30,2,FALSE),"")</f>
        <v/>
      </c>
      <c r="G44" s="1"/>
      <c r="H44" s="1" t="str">
        <f ca="1">IFERROR(VLOOKUP(A44,WC!$A$6:'WC'!$C$30,3,FALSE),"")</f>
        <v/>
      </c>
      <c r="I44" s="1" t="str">
        <f t="shared" ca="1" si="1"/>
        <v/>
      </c>
    </row>
    <row r="45" spans="1:12">
      <c r="A45" s="25" t="s">
        <v>207</v>
      </c>
      <c r="B45" s="91" t="s">
        <v>225</v>
      </c>
      <c r="C45" s="25"/>
      <c r="D45" s="25"/>
      <c r="E45" s="25"/>
      <c r="F45" s="25"/>
      <c r="G45" s="25"/>
      <c r="H45" s="74"/>
      <c r="I45" s="74"/>
    </row>
    <row r="46" spans="1:12">
      <c r="A46" s="6" t="s">
        <v>419</v>
      </c>
      <c r="B46" s="6">
        <v>2</v>
      </c>
      <c r="C46" s="6"/>
      <c r="D46" s="6" t="s">
        <v>53</v>
      </c>
      <c r="E46" s="91">
        <f>RateData!B4</f>
        <v>100</v>
      </c>
      <c r="F46" s="6">
        <v>0</v>
      </c>
      <c r="G46" s="7" t="s">
        <v>249</v>
      </c>
      <c r="H46" s="6"/>
      <c r="I46" s="6"/>
    </row>
    <row r="47" spans="1:12">
      <c r="A47" s="6" t="s">
        <v>237</v>
      </c>
      <c r="B47" s="6">
        <f>((B7*B8)/144)*B6</f>
        <v>50</v>
      </c>
      <c r="C47" s="6"/>
      <c r="D47" s="6" t="s">
        <v>58</v>
      </c>
      <c r="E47" s="91">
        <f>RateData!B6</f>
        <v>19</v>
      </c>
      <c r="F47" s="6">
        <v>1</v>
      </c>
      <c r="G47" s="7"/>
      <c r="H47" s="6"/>
      <c r="I47" s="6"/>
    </row>
    <row r="48" spans="1:12">
      <c r="A48" s="6" t="s">
        <v>318</v>
      </c>
      <c r="B48" s="6">
        <f>(((B7+B8)*2)/12)*B6</f>
        <v>30</v>
      </c>
      <c r="C48" s="6"/>
      <c r="D48" s="6" t="s">
        <v>60</v>
      </c>
      <c r="E48" s="91">
        <f>RateData!B7</f>
        <v>23.75</v>
      </c>
      <c r="F48" s="6">
        <v>2</v>
      </c>
      <c r="G48" s="7"/>
      <c r="H48" s="6"/>
      <c r="I48" s="6"/>
    </row>
    <row r="49" spans="1:9">
      <c r="A49" s="6" t="s">
        <v>342</v>
      </c>
      <c r="B49" s="6">
        <f>B48*2</f>
        <v>60</v>
      </c>
      <c r="C49" s="6"/>
      <c r="D49" s="6"/>
      <c r="E49" s="6"/>
      <c r="F49" s="6">
        <v>3</v>
      </c>
      <c r="G49" s="7"/>
      <c r="H49" s="6"/>
      <c r="I49" s="6"/>
    </row>
    <row r="50" spans="1:9">
      <c r="A50" s="6" t="s">
        <v>343</v>
      </c>
      <c r="B50" s="6">
        <f>B48*3</f>
        <v>90</v>
      </c>
      <c r="C50" s="6"/>
      <c r="D50" s="6" t="s">
        <v>240</v>
      </c>
      <c r="E50" s="99">
        <v>0</v>
      </c>
      <c r="F50" s="6">
        <v>4</v>
      </c>
      <c r="G50" s="7"/>
      <c r="H50" s="6"/>
      <c r="I50" s="6"/>
    </row>
    <row r="51" spans="1:9">
      <c r="A51" s="6" t="s">
        <v>279</v>
      </c>
      <c r="B51" s="6">
        <f>B47*B46</f>
        <v>100</v>
      </c>
      <c r="C51" s="6"/>
      <c r="D51" s="6" t="s">
        <v>254</v>
      </c>
      <c r="E51" s="91">
        <f>RateData!B16</f>
        <v>0.25</v>
      </c>
      <c r="F51" s="6">
        <v>5</v>
      </c>
      <c r="G51" s="7"/>
      <c r="H51" s="6"/>
      <c r="I51" s="6"/>
    </row>
    <row r="52" spans="1:9">
      <c r="A52" s="6" t="s">
        <v>319</v>
      </c>
      <c r="B52" s="6">
        <f>(B9/12)*B48</f>
        <v>60</v>
      </c>
      <c r="C52" s="6"/>
      <c r="D52" s="6" t="s">
        <v>54</v>
      </c>
      <c r="E52" s="91">
        <f>RateData!B5</f>
        <v>0.1</v>
      </c>
      <c r="F52" s="6"/>
      <c r="G52" s="6"/>
      <c r="H52" s="6"/>
      <c r="I52" s="6"/>
    </row>
    <row r="53" spans="1:9">
      <c r="A53" s="6" t="s">
        <v>253</v>
      </c>
      <c r="B53" s="6">
        <f>B52+B51</f>
        <v>160</v>
      </c>
      <c r="C53" s="6"/>
      <c r="D53" s="6" t="s">
        <v>250</v>
      </c>
      <c r="E53" s="6">
        <f>B53*E52*E46*B5</f>
        <v>0</v>
      </c>
      <c r="F53" s="6"/>
      <c r="G53" s="6"/>
      <c r="H53" s="6"/>
      <c r="I53" s="6"/>
    </row>
    <row r="54" spans="1:9">
      <c r="A54" s="6" t="s">
        <v>360</v>
      </c>
      <c r="B54" s="6">
        <f>((B9*4)/12)*B6</f>
        <v>8</v>
      </c>
      <c r="C54" s="6"/>
      <c r="D54" s="6"/>
      <c r="E54" s="6"/>
      <c r="F54" s="6"/>
      <c r="G54" s="6"/>
      <c r="H54" s="6"/>
      <c r="I54" s="6"/>
    </row>
    <row r="55" spans="1:9">
      <c r="A55" s="6"/>
      <c r="B55" s="6"/>
      <c r="C55" s="6"/>
      <c r="D55" s="6" t="s">
        <v>171</v>
      </c>
      <c r="E55" s="91">
        <f>RateData!B81</f>
        <v>50</v>
      </c>
      <c r="F55" s="6"/>
      <c r="G55" s="6"/>
      <c r="H55" s="6"/>
      <c r="I55" s="6"/>
    </row>
    <row r="56" spans="1:9">
      <c r="A56" s="6" t="s">
        <v>420</v>
      </c>
      <c r="B56" s="6"/>
      <c r="C56" s="6"/>
      <c r="D56" s="6" t="s">
        <v>172</v>
      </c>
      <c r="E56" s="91">
        <f>RateData!B82</f>
        <v>1.3</v>
      </c>
      <c r="F56" s="6"/>
      <c r="G56" s="6"/>
      <c r="H56" s="6"/>
      <c r="I56" s="6"/>
    </row>
    <row r="57" spans="1:9">
      <c r="A57" s="91">
        <f>RateData!B68</f>
        <v>0</v>
      </c>
      <c r="B57" s="91">
        <f>RateData!D68</f>
        <v>0.95</v>
      </c>
      <c r="C57" s="6"/>
      <c r="D57" s="6" t="s">
        <v>421</v>
      </c>
      <c r="E57" s="91">
        <f>RateData!B83</f>
        <v>61</v>
      </c>
      <c r="F57" s="6"/>
      <c r="G57" s="6"/>
      <c r="H57" s="6"/>
      <c r="I57" s="6"/>
    </row>
    <row r="58" spans="1:9">
      <c r="A58" s="91">
        <f>RateData!B69</f>
        <v>5</v>
      </c>
      <c r="B58" s="91">
        <f>RateData!D69</f>
        <v>1.9</v>
      </c>
      <c r="C58" s="6"/>
      <c r="D58" s="6"/>
      <c r="E58" s="6"/>
      <c r="F58" s="6"/>
      <c r="G58" s="6"/>
      <c r="H58" s="6"/>
      <c r="I58" s="6"/>
    </row>
    <row r="59" spans="1:9">
      <c r="A59" s="91">
        <f>RateData!B70</f>
        <v>25</v>
      </c>
      <c r="B59" s="91">
        <f>RateData!D70</f>
        <v>2.85</v>
      </c>
      <c r="C59" s="6"/>
      <c r="D59" s="6"/>
      <c r="E59" s="6"/>
      <c r="F59" s="6"/>
      <c r="G59" s="6"/>
      <c r="H59" s="6"/>
      <c r="I59" s="6"/>
    </row>
    <row r="60" spans="1:9">
      <c r="A60" s="91">
        <f>RateData!B71</f>
        <v>50</v>
      </c>
      <c r="B60" s="91">
        <f>RateData!D71</f>
        <v>3.8</v>
      </c>
      <c r="C60" s="6"/>
      <c r="D60" s="6"/>
      <c r="E60" s="6"/>
      <c r="F60" s="6"/>
      <c r="G60" s="6"/>
      <c r="H60" s="6"/>
      <c r="I60" s="6"/>
    </row>
    <row r="61" spans="1:9">
      <c r="A61" s="6"/>
      <c r="B61" s="6"/>
      <c r="C61" s="6"/>
      <c r="D61" s="6"/>
      <c r="E61" s="6"/>
      <c r="F61" s="6"/>
      <c r="G61" s="6"/>
      <c r="H61" s="6"/>
      <c r="I61" s="6"/>
    </row>
  </sheetData>
  <dataValidations count="3">
    <dataValidation allowBlank="1" showInputMessage="1" showErrorMessage="1" sqref="B17:B30" xr:uid="{3BA845BD-1B7E-4C3E-BFF0-5ADF1D7044E3}"/>
    <dataValidation type="list" allowBlank="1" showInputMessage="1" showErrorMessage="1" sqref="B4" xr:uid="{9D9152F6-99E4-498C-82B3-09CF7EE41E84}">
      <formula1>$D$50:$D$51</formula1>
    </dataValidation>
    <dataValidation type="list" allowBlank="1" showInputMessage="1" showErrorMessage="1" sqref="B5" xr:uid="{67F0992A-716F-4C8E-BB62-BA37A3E28E05}">
      <formula1>$F$46:$F$51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AC2333-55E5-46B1-ACA7-80C63A00492B}">
          <x14:formula1>
            <xm:f>WC!$A$6:$A$55</xm:f>
          </x14:formula1>
          <xm:sqref>A36:A44</xm:sqref>
        </x14:dataValidation>
        <x14:dataValidation type="list" allowBlank="1" showInputMessage="1" showErrorMessage="1" xr:uid="{FF2AFED1-8B14-4899-BE8D-0BA8B7B1B6B3}">
          <x14:formula1>
            <xm:f>Inv!$A$2:$A$2002</xm:f>
          </x14:formula1>
          <xm:sqref>A17:A30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2053-03D6-4FFB-8389-2968E9FFF607}">
  <dimension ref="A1:I51"/>
  <sheetViews>
    <sheetView workbookViewId="0">
      <selection activeCell="H33" sqref="H33"/>
    </sheetView>
  </sheetViews>
  <sheetFormatPr defaultRowHeight="15"/>
  <cols>
    <col min="1" max="1" width="46.5703125" customWidth="1"/>
    <col min="2" max="2" width="24.28515625" customWidth="1"/>
    <col min="4" max="4" width="16.42578125" customWidth="1"/>
    <col min="5" max="5" width="15.5703125" customWidth="1"/>
    <col min="6" max="6" width="18.140625" style="1" customWidth="1"/>
    <col min="7" max="7" width="18.7109375" customWidth="1"/>
    <col min="8" max="8" width="16" style="1" customWidth="1"/>
    <col min="9" max="9" width="11" customWidth="1"/>
  </cols>
  <sheetData>
    <row r="1" spans="1:9">
      <c r="A1" s="21" t="s">
        <v>423</v>
      </c>
      <c r="B1" s="22"/>
      <c r="C1" s="22"/>
      <c r="D1" s="22"/>
      <c r="E1" s="22"/>
      <c r="F1" s="23"/>
      <c r="G1" s="22"/>
      <c r="H1" s="23"/>
      <c r="I1" s="22"/>
    </row>
    <row r="2" spans="1:9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/>
      <c r="B6" s="53"/>
      <c r="C6" s="53"/>
      <c r="D6" s="53"/>
      <c r="E6" s="53"/>
      <c r="F6" s="54"/>
      <c r="G6" s="53"/>
      <c r="H6" s="54"/>
      <c r="I6" s="53"/>
    </row>
    <row r="7" spans="1:9">
      <c r="A7" s="68" t="s">
        <v>190</v>
      </c>
      <c r="B7" s="53"/>
      <c r="C7" s="53"/>
      <c r="D7" s="53"/>
      <c r="E7" s="53"/>
      <c r="F7" s="54"/>
      <c r="G7" s="53"/>
      <c r="H7" s="54"/>
      <c r="I7" s="53"/>
    </row>
    <row r="8" spans="1:9">
      <c r="A8" s="73" t="s">
        <v>424</v>
      </c>
      <c r="B8" s="65"/>
      <c r="C8" s="53"/>
      <c r="D8" s="53"/>
      <c r="E8" s="53"/>
      <c r="F8" s="54"/>
      <c r="G8" s="53"/>
      <c r="H8" s="54"/>
      <c r="I8" s="53"/>
    </row>
    <row r="9" spans="1:9">
      <c r="A9" s="69" t="s">
        <v>425</v>
      </c>
      <c r="B9" s="65"/>
      <c r="C9" s="53"/>
      <c r="D9" s="53"/>
      <c r="E9" s="53"/>
      <c r="F9" s="54"/>
      <c r="G9" s="53"/>
      <c r="H9" s="54"/>
      <c r="I9" s="53"/>
    </row>
    <row r="10" spans="1:9">
      <c r="A10" s="50" t="s">
        <v>232</v>
      </c>
      <c r="B10" s="51">
        <f ca="1">SUM(I17:I44)</f>
        <v>423.51</v>
      </c>
      <c r="C10" s="50"/>
      <c r="D10" s="50"/>
      <c r="E10" s="50"/>
      <c r="F10" s="51"/>
      <c r="G10" s="50"/>
      <c r="H10" s="51"/>
      <c r="I10" s="50"/>
    </row>
    <row r="14" spans="1:9">
      <c r="A14" s="84" t="s">
        <v>426</v>
      </c>
      <c r="B14" s="10"/>
      <c r="C14" s="10"/>
      <c r="D14" s="11"/>
      <c r="E14" s="10"/>
      <c r="F14" s="10"/>
      <c r="G14" s="10"/>
      <c r="H14" s="11"/>
      <c r="I14" s="10"/>
    </row>
    <row r="15" spans="1:9">
      <c r="A15" s="85" t="s">
        <v>193</v>
      </c>
      <c r="B15" s="3"/>
      <c r="C15" s="3"/>
      <c r="D15" s="4"/>
      <c r="E15" s="3"/>
      <c r="F15" s="3"/>
      <c r="G15" s="3"/>
      <c r="H15" s="4"/>
      <c r="I15" s="3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427</v>
      </c>
      <c r="B17" s="14" t="str">
        <f ca="1">IFERROR(VLOOKUP(A17,Inv!$A$3:'Inv'!$E$2002,2,FALSE),"")</f>
        <v>26510</v>
      </c>
      <c r="C17">
        <f ca="1">IFERROR(VLOOKUP(A17,Inv!$A$3:'Inv'!$E$2002,3,FALSE),"")</f>
        <v>5.9349999999999996</v>
      </c>
      <c r="E17">
        <f ca="1">IFERROR(VLOOKUP(A17,Inv!$A$3:'Inv'!$E$2002,4,FALSE),"")</f>
        <v>10.683999999999999</v>
      </c>
      <c r="F17" s="14" t="str">
        <f ca="1">IFERROR(VLOOKUP(A17,Inv!$A$3:'Inv'!$E$2002,5,FALSE),"")</f>
        <v>FT</v>
      </c>
      <c r="G17" s="19">
        <v>0</v>
      </c>
      <c r="I17" s="1">
        <f t="shared" ref="I17:I29" ca="1" si="0">IFERROR(E17*G17,"")</f>
        <v>0</v>
      </c>
    </row>
    <row r="18" spans="1:9">
      <c r="A18" t="s">
        <v>428</v>
      </c>
      <c r="B18" s="14" t="str">
        <f ca="1">IFERROR(VLOOKUP(A18,Inv!$A$3:'Inv'!$E$2002,2,FALSE),"")</f>
        <v>26525</v>
      </c>
      <c r="C18">
        <f ca="1">IFERROR(VLOOKUP(A18,Inv!$A$3:'Inv'!$E$2002,3,FALSE),"")</f>
        <v>10.192</v>
      </c>
      <c r="E18">
        <f ca="1">IFERROR(VLOOKUP(A18,Inv!$A$3:'Inv'!$E$2002,4,FALSE),"")</f>
        <v>18.347000000000001</v>
      </c>
      <c r="F18" s="14" t="str">
        <f ca="1">IFERROR(VLOOKUP(A18,Inv!$A$3:'Inv'!$E$2002,5,FALSE),"")</f>
        <v>FT</v>
      </c>
      <c r="G18" s="19">
        <v>0</v>
      </c>
      <c r="I18" s="1">
        <f t="shared" ca="1" si="0"/>
        <v>0</v>
      </c>
    </row>
    <row r="19" spans="1:9">
      <c r="A19" t="s">
        <v>429</v>
      </c>
      <c r="B19" s="14" t="str">
        <f ca="1">IFERROR(VLOOKUP(A19,Inv!$A$3:'Inv'!$E$2002,2,FALSE),"")</f>
        <v>26550</v>
      </c>
      <c r="C19">
        <f ca="1">IFERROR(VLOOKUP(A19,Inv!$A$3:'Inv'!$E$2002,3,FALSE),"")</f>
        <v>23.268000000000001</v>
      </c>
      <c r="E19">
        <f ca="1">IFERROR(VLOOKUP(A19,Inv!$A$3:'Inv'!$E$2002,4,FALSE),"")</f>
        <v>41.887</v>
      </c>
      <c r="F19" s="14" t="str">
        <f ca="1">IFERROR(VLOOKUP(A19,Inv!$A$3:'Inv'!$E$2002,5,FALSE),"")</f>
        <v>FT</v>
      </c>
      <c r="G19" s="19">
        <v>0</v>
      </c>
      <c r="I19" s="1">
        <f t="shared" ca="1" si="0"/>
        <v>0</v>
      </c>
    </row>
    <row r="20" spans="1:9">
      <c r="A20" t="s">
        <v>430</v>
      </c>
      <c r="B20" s="14" t="str">
        <f ca="1">IFERROR(VLOOKUP(A20,Inv!$A$3:'Inv'!$E$2002,2,FALSE),"")</f>
        <v>29045</v>
      </c>
      <c r="C20">
        <f ca="1">IFERROR(VLOOKUP(A20,Inv!$A$3:'Inv'!$E$2002,3,FALSE),"")</f>
        <v>13.143000000000001</v>
      </c>
      <c r="E20">
        <f ca="1">IFERROR(VLOOKUP(A20,Inv!$A$3:'Inv'!$E$2002,4,FALSE),"")</f>
        <v>23.66</v>
      </c>
      <c r="F20" s="14" t="str">
        <f ca="1">IFERROR(VLOOKUP(A20,Inv!$A$3:'Inv'!$E$2002,5,FALSE),"")</f>
        <v>SQFT</v>
      </c>
      <c r="G20" s="19">
        <v>0</v>
      </c>
      <c r="I20" s="1">
        <f t="shared" ca="1" si="0"/>
        <v>0</v>
      </c>
    </row>
    <row r="21" spans="1:9">
      <c r="A21" t="s">
        <v>431</v>
      </c>
      <c r="B21" s="14" t="str">
        <f ca="1">IFERROR(VLOOKUP(A21,Inv!$A$3:'Inv'!$E$2002,2,FALSE),"")</f>
        <v>75005</v>
      </c>
      <c r="C21">
        <f ca="1">IFERROR(VLOOKUP(A21,Inv!$A$3:'Inv'!$E$2002,3,FALSE),"")</f>
        <v>7.625</v>
      </c>
      <c r="E21">
        <f ca="1">IFERROR(VLOOKUP(A21,Inv!$A$3:'Inv'!$E$2002,4,FALSE),"")</f>
        <v>13.726000000000001</v>
      </c>
      <c r="F21" s="14" t="str">
        <f ca="1">IFERROR(VLOOKUP(A21,Inv!$A$3:'Inv'!$E$2002,5,FALSE),"")</f>
        <v>PT</v>
      </c>
      <c r="G21" s="19">
        <v>2</v>
      </c>
      <c r="I21" s="1">
        <f t="shared" ca="1" si="0"/>
        <v>27.452000000000002</v>
      </c>
    </row>
    <row r="22" spans="1:9">
      <c r="A22" t="s">
        <v>432</v>
      </c>
      <c r="B22" s="14" t="str">
        <f ca="1">IFERROR(VLOOKUP(A22,Inv!$A$3:'Inv'!$E$2002,2,FALSE),"")</f>
        <v>75055</v>
      </c>
      <c r="C22">
        <f ca="1">IFERROR(VLOOKUP(A22,Inv!$A$3:'Inv'!$E$2002,3,FALSE),"")</f>
        <v>1.5580000000000001</v>
      </c>
      <c r="E22">
        <f ca="1">IFERROR(VLOOKUP(A22,Inv!$A$3:'Inv'!$E$2002,4,FALSE),"")</f>
        <v>2.8050000000000002</v>
      </c>
      <c r="F22" s="14" t="str">
        <f ca="1">IFERROR(VLOOKUP(A22,Inv!$A$3:'Inv'!$E$2002,5,FALSE),"")</f>
        <v>EA</v>
      </c>
      <c r="G22" s="19">
        <v>2</v>
      </c>
      <c r="I22" s="1">
        <f t="shared" ca="1" si="0"/>
        <v>5.61</v>
      </c>
    </row>
    <row r="23" spans="1:9">
      <c r="A23" t="s">
        <v>433</v>
      </c>
      <c r="B23" s="14" t="str">
        <f ca="1">IFERROR(VLOOKUP(A23,Inv!$A$3:'Inv'!$E$2002,2,FALSE),"")</f>
        <v>75090</v>
      </c>
      <c r="C23">
        <f ca="1">IFERROR(VLOOKUP(A23,Inv!$A$3:'Inv'!$E$2002,3,FALSE),"")</f>
        <v>0.68</v>
      </c>
      <c r="E23">
        <f ca="1">IFERROR(VLOOKUP(A23,Inv!$A$3:'Inv'!$E$2002,4,FALSE),"")</f>
        <v>1.224</v>
      </c>
      <c r="F23" s="14" t="str">
        <f ca="1">IFERROR(VLOOKUP(A23,Inv!$A$3:'Inv'!$E$2002,5,FALSE),"")</f>
        <v>EA</v>
      </c>
      <c r="G23" s="19">
        <v>2</v>
      </c>
      <c r="I23" s="1">
        <f t="shared" ca="1" si="0"/>
        <v>2.448</v>
      </c>
    </row>
    <row r="24" spans="1:9">
      <c r="A24" t="s">
        <v>434</v>
      </c>
      <c r="B24" s="14" t="str">
        <f ca="1">IFERROR(VLOOKUP(A24,Inv!$A$3:'Inv'!$E$2002,2,FALSE),"")</f>
        <v>85024</v>
      </c>
      <c r="C24">
        <f ca="1">IFERROR(VLOOKUP(A24,Inv!$A$3:'Inv'!$E$2002,3,FALSE),"")</f>
        <v>0.79600000000000004</v>
      </c>
      <c r="E24">
        <f ca="1">IFERROR(VLOOKUP(A24,Inv!$A$3:'Inv'!$E$2002,4,FALSE),"")</f>
        <v>1.4330000000000001</v>
      </c>
      <c r="F24" s="14" t="str">
        <f ca="1">IFERROR(VLOOKUP(A24,Inv!$A$3:'Inv'!$E$2002,5,FALSE),"")</f>
        <v>FT</v>
      </c>
      <c r="G24" s="19">
        <v>0</v>
      </c>
      <c r="I24" s="1">
        <f t="shared" ca="1" si="0"/>
        <v>0</v>
      </c>
    </row>
    <row r="25" spans="1:9">
      <c r="A25" t="s">
        <v>200</v>
      </c>
      <c r="B25" s="14" t="str">
        <f ca="1">IFERROR(VLOOKUP(A25,Inv!$A$3:'Inv'!$E$2002,2,FALSE),"")</f>
        <v>EST HARDWARE-ADHESIV</v>
      </c>
      <c r="C25">
        <f ca="1">IFERROR(VLOOKUP(A25,Inv!$A$3:'Inv'!$E$2002,3,FALSE),"")</f>
        <v>0</v>
      </c>
      <c r="E25">
        <f ca="1">IFERROR(VLOOKUP(A25,Inv!$A$3:'Inv'!$E$2002,4,FALSE),"")</f>
        <v>3</v>
      </c>
      <c r="F25" s="14" t="str">
        <f ca="1">IFERROR(VLOOKUP(A25,Inv!$A$3:'Inv'!$E$2002,5,FALSE),"")</f>
        <v>SQFT</v>
      </c>
      <c r="G25" s="19">
        <v>0</v>
      </c>
      <c r="I25" s="1">
        <f t="shared" ca="1" si="0"/>
        <v>0</v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>
        <v>0</v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I29" s="1" t="str">
        <f t="shared" ca="1" si="0"/>
        <v/>
      </c>
    </row>
    <row r="30" spans="1:9" ht="18" customHeight="1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I30" s="1" t="str">
        <f t="shared" ref="I30" ca="1" si="1">IFERROR(E30*G30,"")</f>
        <v/>
      </c>
    </row>
    <row r="31" spans="1:9" ht="18" customHeight="1">
      <c r="A31" s="87" t="s">
        <v>435</v>
      </c>
      <c r="B31" s="10"/>
      <c r="C31" s="10"/>
      <c r="D31" s="11"/>
      <c r="E31" s="10"/>
      <c r="F31" s="10"/>
      <c r="G31" s="3" t="s">
        <v>436</v>
      </c>
      <c r="H31" s="4"/>
      <c r="I31" s="3"/>
    </row>
    <row r="32" spans="1:9">
      <c r="A32" s="76" t="s">
        <v>203</v>
      </c>
      <c r="B32" s="12" t="s">
        <v>204</v>
      </c>
      <c r="C32" s="12"/>
      <c r="D32" s="15"/>
      <c r="E32" s="16"/>
      <c r="F32" s="15"/>
      <c r="G32" s="17" t="s">
        <v>205</v>
      </c>
      <c r="H32" s="15" t="s">
        <v>6</v>
      </c>
      <c r="I32" s="16" t="s">
        <v>8</v>
      </c>
    </row>
    <row r="33" spans="1:9">
      <c r="A33" s="78">
        <v>2016</v>
      </c>
      <c r="B33" t="str">
        <f ca="1">IFERROR(VLOOKUP(A33,WC!$A$6:'WC'!$C$30,2,FALSE),"")</f>
        <v>Structural Steel Metal Labor</v>
      </c>
      <c r="G33" s="1">
        <v>4</v>
      </c>
      <c r="H33" s="1">
        <f ca="1">IFERROR(VLOOKUP(A33,WC!$A$6:'WC'!$C$30,3,FALSE),"")</f>
        <v>97</v>
      </c>
      <c r="I33" s="1">
        <f ca="1">IFERROR(G33*H33,"")</f>
        <v>388</v>
      </c>
    </row>
    <row r="34" spans="1:9">
      <c r="A34" s="78"/>
      <c r="B34" t="str">
        <f ca="1">IFERROR(VLOOKUP(A34,WC!$A$6:'WC'!$C$30,2,FALSE),"")</f>
        <v/>
      </c>
      <c r="G34" s="19"/>
      <c r="H34" t="str">
        <f ca="1">IFERROR(VLOOKUP(A34,WC!$A$6:'WC'!$C$30,3,FALSE),"")</f>
        <v/>
      </c>
      <c r="I34" s="1" t="str">
        <f t="shared" ref="I34:I44" ca="1" si="2">IFERROR(G34*H34,"")</f>
        <v/>
      </c>
    </row>
    <row r="35" spans="1:9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2"/>
        <v/>
      </c>
    </row>
    <row r="36" spans="1:9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2"/>
        <v/>
      </c>
    </row>
    <row r="37" spans="1:9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2"/>
        <v/>
      </c>
    </row>
    <row r="38" spans="1:9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2"/>
        <v/>
      </c>
    </row>
    <row r="39" spans="1:9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2"/>
        <v/>
      </c>
    </row>
    <row r="40" spans="1:9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2"/>
        <v/>
      </c>
    </row>
    <row r="41" spans="1:9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2"/>
        <v/>
      </c>
    </row>
    <row r="42" spans="1:9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2"/>
        <v/>
      </c>
    </row>
    <row r="43" spans="1:9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2"/>
        <v/>
      </c>
    </row>
    <row r="44" spans="1:9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2"/>
        <v/>
      </c>
    </row>
    <row r="45" spans="1:9">
      <c r="A45" s="25" t="s">
        <v>207</v>
      </c>
      <c r="B45" s="25"/>
      <c r="C45" s="25"/>
      <c r="D45" s="25"/>
      <c r="E45" s="25"/>
      <c r="F45" s="74"/>
      <c r="G45" s="25"/>
      <c r="H45" s="25"/>
      <c r="I45" s="74"/>
    </row>
    <row r="46" spans="1:9">
      <c r="A46" s="6"/>
      <c r="B46" s="6"/>
      <c r="C46" s="6"/>
      <c r="D46" s="6"/>
      <c r="E46" s="6"/>
      <c r="F46" s="7"/>
      <c r="G46" s="6"/>
      <c r="H46" s="7"/>
      <c r="I46" s="6"/>
    </row>
    <row r="47" spans="1:9">
      <c r="A47" s="6"/>
      <c r="B47" s="6"/>
      <c r="C47" s="6"/>
      <c r="D47" s="6"/>
      <c r="E47" s="6"/>
      <c r="F47" s="7"/>
      <c r="G47" s="6"/>
      <c r="H47" s="7"/>
      <c r="I47" s="6"/>
    </row>
    <row r="48" spans="1:9">
      <c r="A48" s="6"/>
      <c r="B48" s="6"/>
      <c r="C48" s="6"/>
      <c r="D48" s="6"/>
      <c r="E48" s="6"/>
      <c r="F48" s="7"/>
      <c r="G48" s="6"/>
      <c r="H48" s="7"/>
      <c r="I48" s="6"/>
    </row>
    <row r="49" spans="1:9">
      <c r="A49" s="6"/>
      <c r="B49" s="6"/>
      <c r="C49" s="6"/>
      <c r="D49" s="6"/>
      <c r="E49" s="6"/>
      <c r="F49" s="7"/>
      <c r="G49" s="6"/>
      <c r="H49" s="7"/>
      <c r="I49" s="6"/>
    </row>
    <row r="50" spans="1:9">
      <c r="A50" s="6"/>
      <c r="B50" s="6"/>
      <c r="C50" s="6"/>
      <c r="D50" s="6"/>
      <c r="E50" s="6"/>
      <c r="F50" s="7"/>
      <c r="G50" s="6"/>
      <c r="H50" s="7"/>
      <c r="I50" s="6"/>
    </row>
    <row r="51" spans="1:9">
      <c r="A51" s="6"/>
      <c r="B51" s="6"/>
      <c r="C51" s="6"/>
      <c r="D51" s="6"/>
      <c r="E51" s="6"/>
      <c r="F51" s="7"/>
      <c r="G51" s="6"/>
      <c r="H51" s="7"/>
      <c r="I51" s="6"/>
    </row>
  </sheetData>
  <dataValidations count="1">
    <dataValidation allowBlank="1" showInputMessage="1" showErrorMessage="1" sqref="B17:B30" xr:uid="{D1F55BDA-1DA7-47C1-A9C6-469CC9E95A8A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73A0185-5A65-496C-AB00-92EE01BF972B}">
          <x14:formula1>
            <xm:f>WC!$A$6:$A$55</xm:f>
          </x14:formula1>
          <xm:sqref>A34:A44</xm:sqref>
        </x14:dataValidation>
        <x14:dataValidation type="list" allowBlank="1" showInputMessage="1" showErrorMessage="1" xr:uid="{C7F3BE29-5339-4840-9F32-54B4D19D3C34}">
          <x14:formula1>
            <xm:f>Inv!$A$2:$A$2002</xm:f>
          </x14:formula1>
          <xm:sqref>A17:A30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5A96-9661-46E1-92B9-28710FD01ABC}">
  <sheetPr codeName="Sheet14"/>
  <dimension ref="A1:K55"/>
  <sheetViews>
    <sheetView workbookViewId="0">
      <selection activeCell="B6" sqref="B6"/>
    </sheetView>
  </sheetViews>
  <sheetFormatPr defaultRowHeight="15"/>
  <cols>
    <col min="1" max="1" width="36.140625" customWidth="1"/>
    <col min="2" max="2" width="21.42578125" customWidth="1"/>
    <col min="3" max="3" width="12.7109375" customWidth="1"/>
    <col min="5" max="5" width="14.85546875" customWidth="1"/>
    <col min="6" max="6" width="16.140625" style="1" customWidth="1"/>
    <col min="7" max="7" width="15.85546875" customWidth="1"/>
    <col min="8" max="8" width="12.140625" customWidth="1"/>
    <col min="9" max="9" width="13.42578125" style="1" customWidth="1"/>
  </cols>
  <sheetData>
    <row r="1" spans="1:11">
      <c r="A1" s="21" t="s">
        <v>437</v>
      </c>
      <c r="B1" s="21"/>
      <c r="C1" s="22"/>
      <c r="D1" s="22"/>
      <c r="E1" s="22"/>
      <c r="F1" s="23"/>
      <c r="G1" s="22"/>
      <c r="H1" s="22"/>
      <c r="I1" s="23"/>
    </row>
    <row r="2" spans="1:11">
      <c r="A2" s="55" t="s">
        <v>188</v>
      </c>
      <c r="B2" s="52" t="str">
        <f>'HEADER INFO'!B2</f>
        <v>J36938</v>
      </c>
      <c r="C2" s="53" t="s">
        <v>438</v>
      </c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>
      <c r="A6" s="53" t="s">
        <v>439</v>
      </c>
      <c r="B6" s="49">
        <v>1</v>
      </c>
      <c r="C6" s="53"/>
      <c r="D6" s="53"/>
      <c r="E6" s="53"/>
      <c r="F6" s="54"/>
      <c r="G6" s="53"/>
      <c r="H6" s="53"/>
      <c r="I6" s="54"/>
    </row>
    <row r="7" spans="1:11">
      <c r="A7" s="53" t="s">
        <v>210</v>
      </c>
      <c r="B7" s="94">
        <v>3</v>
      </c>
      <c r="C7" s="54" t="s">
        <v>440</v>
      </c>
      <c r="D7" s="53"/>
      <c r="E7" s="53"/>
      <c r="F7" s="54"/>
      <c r="G7" s="53"/>
      <c r="H7" s="53"/>
      <c r="I7" s="54"/>
    </row>
    <row r="8" spans="1:11">
      <c r="A8" s="53" t="s">
        <v>211</v>
      </c>
      <c r="B8" s="49">
        <v>120</v>
      </c>
      <c r="C8" s="53"/>
      <c r="D8" s="53"/>
      <c r="E8" s="53"/>
      <c r="F8" s="54"/>
      <c r="G8" s="53"/>
      <c r="H8" s="53"/>
      <c r="I8" s="54"/>
    </row>
    <row r="9" spans="1:11">
      <c r="A9" s="53" t="s">
        <v>269</v>
      </c>
      <c r="B9" s="49">
        <v>18</v>
      </c>
      <c r="C9" s="53"/>
      <c r="D9" s="53"/>
      <c r="E9" s="53"/>
      <c r="F9" s="54"/>
      <c r="G9" s="53"/>
      <c r="H9" s="53"/>
      <c r="I9" s="54"/>
    </row>
    <row r="10" spans="1:11">
      <c r="A10" s="50" t="s">
        <v>232</v>
      </c>
      <c r="B10" s="51">
        <f ca="1">SUM(I17:I44)</f>
        <v>1206.54</v>
      </c>
      <c r="C10" s="50"/>
      <c r="D10" s="50"/>
      <c r="E10" s="50"/>
      <c r="F10" s="51"/>
      <c r="G10" s="50"/>
      <c r="H10" s="50"/>
      <c r="I10" s="51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1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441</v>
      </c>
      <c r="B17" s="14" t="str">
        <f ca="1">IFERROR(VLOOKUP(A17,Inv!$A$3:'Inv'!$E$2002,2,FALSE),"")</f>
        <v>25015</v>
      </c>
      <c r="C17">
        <f ca="1">IFERROR(VLOOKUP(A17,Inv!$A$3:'Inv'!$E$2002,3,FALSE),"")</f>
        <v>1.532</v>
      </c>
      <c r="E17">
        <f ca="1">IFERROR(VLOOKUP(A17,Inv!$A$3:'Inv'!$E$2002,4,FALSE),"")</f>
        <v>2.758</v>
      </c>
      <c r="F17" s="14" t="str">
        <f ca="1">IFERROR(VLOOKUP(A17,Inv!$A$3:'Inv'!$E$2002,5,FALSE),"")</f>
        <v>FT</v>
      </c>
      <c r="G17" s="19">
        <f>IF(B7=1,CEILING(B46,10),0)</f>
        <v>0</v>
      </c>
      <c r="I17" s="1">
        <f t="shared" ref="I17:I30" ca="1" si="0">IFERROR(E17*G17,"")</f>
        <v>0</v>
      </c>
    </row>
    <row r="18" spans="1:9">
      <c r="A18" t="s">
        <v>273</v>
      </c>
      <c r="B18" s="14" t="str">
        <f ca="1">IFERROR(VLOOKUP(A18,Inv!$A$3:'Inv'!$E$2002,2,FALSE),"")</f>
        <v>25035</v>
      </c>
      <c r="C18">
        <f ca="1">IFERROR(VLOOKUP(A18,Inv!$A$3:'Inv'!$E$2002,3,FALSE),"")</f>
        <v>4.1459999999999999</v>
      </c>
      <c r="E18">
        <f ca="1">IFERROR(VLOOKUP(A18,Inv!$A$3:'Inv'!$E$2002,4,FALSE),"")</f>
        <v>7.4640000000000004</v>
      </c>
      <c r="F18" s="14" t="str">
        <f ca="1">IFERROR(VLOOKUP(A18,Inv!$A$3:'Inv'!$E$2002,5,FALSE),"")</f>
        <v>FT</v>
      </c>
      <c r="G18" s="19">
        <f>IF(B7=2,CEILING(B46,10),0)</f>
        <v>0</v>
      </c>
      <c r="I18" s="1">
        <f t="shared" ca="1" si="0"/>
        <v>0</v>
      </c>
    </row>
    <row r="19" spans="1:9">
      <c r="A19" t="s">
        <v>274</v>
      </c>
      <c r="B19" s="14" t="str">
        <f ca="1">IFERROR(VLOOKUP(A19,Inv!$A$3:'Inv'!$E$2002,2,FALSE),"")</f>
        <v>25050</v>
      </c>
      <c r="C19">
        <f ca="1">IFERROR(VLOOKUP(A19,Inv!$A$3:'Inv'!$E$2002,3,FALSE),"")</f>
        <v>6.4480000000000004</v>
      </c>
      <c r="E19">
        <f ca="1">IFERROR(VLOOKUP(A19,Inv!$A$3:'Inv'!$E$2002,4,FALSE),"")</f>
        <v>11.608000000000001</v>
      </c>
      <c r="F19" s="14" t="str">
        <f ca="1">IFERROR(VLOOKUP(A19,Inv!$A$3:'Inv'!$E$2002,5,FALSE),"")</f>
        <v>FT</v>
      </c>
      <c r="G19" s="19">
        <f>IF(B7=3,CEILING(B46,10),0)</f>
        <v>30</v>
      </c>
      <c r="I19" s="1">
        <f t="shared" ca="1" si="0"/>
        <v>348.24</v>
      </c>
    </row>
    <row r="20" spans="1:9">
      <c r="A20" t="s">
        <v>275</v>
      </c>
      <c r="B20" s="14" t="str">
        <f ca="1">IFERROR(VLOOKUP(A20,Inv!$A$3:'Inv'!$E$2002,2,FALSE),"")</f>
        <v>25060</v>
      </c>
      <c r="C20">
        <f ca="1">IFERROR(VLOOKUP(A20,Inv!$A$3:'Inv'!$E$2002,3,FALSE),"")</f>
        <v>9.9770000000000003</v>
      </c>
      <c r="E20">
        <f ca="1">IFERROR(VLOOKUP(A20,Inv!$A$3:'Inv'!$E$2002,4,FALSE),"")</f>
        <v>17.96</v>
      </c>
      <c r="F20" s="14" t="str">
        <f ca="1">IFERROR(VLOOKUP(A20,Inv!$A$3:'Inv'!$E$2002,5,FALSE),"")</f>
        <v>FT</v>
      </c>
      <c r="G20" s="19">
        <f>IF(B7=4,CEILING(B46,10),0)</f>
        <v>0</v>
      </c>
      <c r="I20" s="1">
        <f t="shared" ca="1" si="0"/>
        <v>0</v>
      </c>
    </row>
    <row r="21" spans="1:9">
      <c r="A21" t="s">
        <v>199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E21">
        <f ca="1">IFERROR(VLOOKUP(A21,Inv!$A$3:'Inv'!$E$2002,4,FALSE),"")</f>
        <v>6.2</v>
      </c>
      <c r="F21" s="14" t="str">
        <f ca="1">IFERROR(VLOOKUP(A21,Inv!$A$3:'Inv'!$E$2002,5,FALSE),"")</f>
        <v>FT</v>
      </c>
      <c r="G21" s="19">
        <f>CEILING(B47,10)</f>
        <v>10</v>
      </c>
      <c r="I21" s="1">
        <f t="shared" ca="1" si="0"/>
        <v>62</v>
      </c>
    </row>
    <row r="22" spans="1:9">
      <c r="A22" t="s">
        <v>198</v>
      </c>
      <c r="B22" s="14" t="str">
        <f ca="1">IFERROR(VLOOKUP(A22,Inv!$A$3:'Inv'!$E$2002,2,FALSE),"")</f>
        <v>EST PAINT - CUSTOM</v>
      </c>
      <c r="C22">
        <f ca="1">IFERROR(VLOOKUP(A22,Inv!$A$3:'Inv'!$E$2002,3,FALSE),"")</f>
        <v>2.8559999999999999E-2</v>
      </c>
      <c r="E22">
        <f ca="1">IFERROR(VLOOKUP(A22,Inv!$A$3:'Inv'!$E$2002,4,FALSE),"")</f>
        <v>5.0999999999999997E-2</v>
      </c>
      <c r="F22" s="14" t="str">
        <f ca="1">IFERROR(VLOOKUP(A22,Inv!$A$3:'Inv'!$E$2002,5,FALSE),"")</f>
        <v>GM</v>
      </c>
      <c r="G22" s="19">
        <f>IF(B46&lt;&gt;0,MAX(1471,(B48*B51)),0)</f>
        <v>2300</v>
      </c>
      <c r="I22" s="1">
        <f t="shared" ca="1" si="0"/>
        <v>117.3</v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G23" s="19"/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1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442</v>
      </c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B46</f>
        <v>23</v>
      </c>
      <c r="F33" s="19">
        <f>VLOOKUP(E33,A54:C55,3,TRUE)</f>
        <v>6.65</v>
      </c>
      <c r="G33" s="1">
        <f>CEILING(E33/F33,RateData!B84)</f>
        <v>3.5</v>
      </c>
      <c r="H33" s="1">
        <f ca="1">IFERROR(VLOOKUP(A33,WC!$A$6:'WC'!$C$30,3,FALSE),"")</f>
        <v>97</v>
      </c>
      <c r="I33" s="1">
        <f ca="1">IFERROR(G33*H33,"")</f>
        <v>339.5</v>
      </c>
    </row>
    <row r="34" spans="1:9">
      <c r="A34" s="78">
        <v>2110</v>
      </c>
      <c r="B34" t="str">
        <f ca="1">IFERROR(VLOOKUP(A34,WC!$A$6:'WC'!$C$30,2,FALSE),"")</f>
        <v>Paint Prep Labor</v>
      </c>
      <c r="E34" s="19">
        <f>B48</f>
        <v>23</v>
      </c>
      <c r="F34" s="19">
        <f>B49</f>
        <v>15</v>
      </c>
      <c r="G34" s="1">
        <f>CEILING(E34/F34,RateData!B84)</f>
        <v>1.75</v>
      </c>
      <c r="H34" s="1">
        <f ca="1">IFERROR(VLOOKUP(A34,WC!$A$6:'WC'!$C$30,3,FALSE),"")</f>
        <v>97</v>
      </c>
      <c r="I34" s="1">
        <f t="shared" ref="I34:I44" ca="1" si="1">IFERROR(G34*H34,"")</f>
        <v>169.75</v>
      </c>
    </row>
    <row r="35" spans="1:9">
      <c r="A35" s="78">
        <v>2112</v>
      </c>
      <c r="B35" t="str">
        <f ca="1">IFERROR(VLOOKUP(A35,WC!$A$6:'WC'!$C$30,2,FALSE),"")</f>
        <v>Paint Cabinet &amp; Letters Labor</v>
      </c>
      <c r="E35" s="19">
        <f>B48</f>
        <v>23</v>
      </c>
      <c r="F35" s="19">
        <f>B50</f>
        <v>15</v>
      </c>
      <c r="G35" s="1">
        <f>CEILING(E35/F35,RateData!B84)</f>
        <v>1.75</v>
      </c>
      <c r="H35" s="1">
        <f ca="1">IFERROR(VLOOKUP(A35,WC!$A$6:'WC'!$C$30,3,FALSE),"")</f>
        <v>97</v>
      </c>
      <c r="I35" s="1">
        <f t="shared" ca="1" si="1"/>
        <v>169.75</v>
      </c>
    </row>
    <row r="36" spans="1:9">
      <c r="A36" s="78"/>
      <c r="B36" t="str">
        <f ca="1">IFERROR(VLOOKUP(A36,WC!$A$6:'WC'!$C$30,2,FALSE),"")</f>
        <v/>
      </c>
      <c r="G36" s="1"/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G37" s="1"/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G38" s="1"/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G39" s="1"/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G40" s="1"/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443</v>
      </c>
      <c r="D45" s="91"/>
      <c r="E45" s="25"/>
      <c r="F45" s="74"/>
      <c r="G45" s="25"/>
      <c r="H45" s="25"/>
      <c r="I45" s="74"/>
    </row>
    <row r="46" spans="1:9">
      <c r="A46" s="6" t="s">
        <v>318</v>
      </c>
      <c r="B46" s="6">
        <f>(((B9+B8)*2)/12)*B6</f>
        <v>23</v>
      </c>
      <c r="C46" s="6"/>
      <c r="D46" s="6"/>
      <c r="E46" s="6" t="s">
        <v>278</v>
      </c>
      <c r="F46" s="64">
        <v>1</v>
      </c>
      <c r="G46" s="6"/>
      <c r="H46" s="6"/>
      <c r="I46" s="7"/>
    </row>
    <row r="47" spans="1:9">
      <c r="A47" s="6" t="s">
        <v>444</v>
      </c>
      <c r="B47" s="6">
        <f>((B9/12)*4)*B6</f>
        <v>6</v>
      </c>
      <c r="C47" s="6"/>
      <c r="D47" s="6"/>
      <c r="E47" s="6"/>
      <c r="F47" s="64">
        <v>2</v>
      </c>
      <c r="G47" s="6"/>
      <c r="H47" s="6"/>
      <c r="I47" s="7"/>
    </row>
    <row r="48" spans="1:9">
      <c r="A48" s="6" t="s">
        <v>445</v>
      </c>
      <c r="B48" s="6">
        <f>B46</f>
        <v>23</v>
      </c>
      <c r="C48" s="6"/>
      <c r="D48" s="6"/>
      <c r="E48" s="6"/>
      <c r="F48" s="64">
        <v>3</v>
      </c>
      <c r="G48" s="6"/>
      <c r="H48" s="6"/>
      <c r="I48" s="7"/>
    </row>
    <row r="49" spans="1:9">
      <c r="A49" s="6" t="s">
        <v>66</v>
      </c>
      <c r="B49" s="91">
        <f>RateData!B12</f>
        <v>15</v>
      </c>
      <c r="C49" s="6"/>
      <c r="D49" s="6"/>
      <c r="E49" s="6"/>
      <c r="F49" s="64">
        <v>4</v>
      </c>
      <c r="G49" s="6"/>
      <c r="H49" s="6"/>
      <c r="I49" s="7"/>
    </row>
    <row r="50" spans="1:9">
      <c r="A50" s="6" t="s">
        <v>67</v>
      </c>
      <c r="B50" s="91">
        <f>RateData!B13</f>
        <v>15</v>
      </c>
      <c r="C50" s="6"/>
      <c r="D50" s="6"/>
      <c r="E50" s="6"/>
      <c r="F50" s="7"/>
      <c r="G50" s="6"/>
      <c r="H50" s="6"/>
      <c r="I50" s="7"/>
    </row>
    <row r="51" spans="1:9">
      <c r="A51" s="6" t="s">
        <v>446</v>
      </c>
      <c r="B51" s="91">
        <f>RateData!B4</f>
        <v>100</v>
      </c>
      <c r="C51" s="6"/>
      <c r="D51" s="6"/>
      <c r="E51" s="6"/>
      <c r="F51" s="7"/>
      <c r="G51" s="6"/>
      <c r="H51" s="6"/>
      <c r="I51" s="7"/>
    </row>
    <row r="52" spans="1:9">
      <c r="A52" s="6"/>
      <c r="B52" s="6"/>
      <c r="C52" s="6"/>
      <c r="D52" s="6"/>
      <c r="E52" s="6"/>
      <c r="F52" s="7"/>
      <c r="G52" s="6"/>
      <c r="H52" s="6"/>
      <c r="I52" s="7"/>
    </row>
    <row r="53" spans="1:9">
      <c r="A53" s="6" t="s">
        <v>347</v>
      </c>
      <c r="B53" s="6"/>
      <c r="C53" s="6"/>
      <c r="D53" s="6"/>
      <c r="E53" s="6"/>
      <c r="F53" s="7"/>
      <c r="G53" s="6"/>
      <c r="H53" s="6"/>
      <c r="I53" s="7"/>
    </row>
    <row r="54" spans="1:9">
      <c r="A54" s="91">
        <f>RateData!B72</f>
        <v>0</v>
      </c>
      <c r="B54" s="91"/>
      <c r="C54" s="91">
        <f>RateData!D72</f>
        <v>9.5</v>
      </c>
      <c r="D54" s="6"/>
      <c r="E54" s="9"/>
      <c r="F54" s="7"/>
      <c r="G54" s="6"/>
      <c r="H54" s="6"/>
      <c r="I54" s="7"/>
    </row>
    <row r="55" spans="1:9">
      <c r="A55" s="91">
        <f>RateData!B73</f>
        <v>20</v>
      </c>
      <c r="B55" s="91"/>
      <c r="C55" s="91">
        <f>RateData!D73</f>
        <v>6.65</v>
      </c>
      <c r="D55" s="6"/>
      <c r="E55" s="9"/>
      <c r="F55" s="7"/>
      <c r="G55" s="6"/>
      <c r="H55" s="6"/>
      <c r="I55" s="7"/>
    </row>
  </sheetData>
  <dataValidations count="2">
    <dataValidation allowBlank="1" showInputMessage="1" showErrorMessage="1" sqref="B17:B30" xr:uid="{5B6590C4-6BB7-40EE-B073-817B7D423739}"/>
    <dataValidation type="list" allowBlank="1" showInputMessage="1" showErrorMessage="1" sqref="B7" xr:uid="{2DD1EF66-7573-4743-9A23-1E76615557E6}">
      <formula1>$F$46:$F$49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1BE094-D529-4572-AC1A-6D3F09C45713}">
          <x14:formula1>
            <xm:f>Inv!$A$2:$A$2002</xm:f>
          </x14:formula1>
          <xm:sqref>A17:A30</xm:sqref>
        </x14:dataValidation>
        <x14:dataValidation type="list" allowBlank="1" showInputMessage="1" showErrorMessage="1" xr:uid="{9D68062D-23EC-4998-B38E-646E813CC45D}">
          <x14:formula1>
            <xm:f>WC!$A$6:$A$55</xm:f>
          </x14:formula1>
          <xm:sqref>A36:A44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93A6-5137-4958-ADEC-CE23E3B7B43A}">
  <dimension ref="A1:K55"/>
  <sheetViews>
    <sheetView workbookViewId="0">
      <selection activeCell="C9" sqref="C9"/>
    </sheetView>
  </sheetViews>
  <sheetFormatPr defaultRowHeight="15"/>
  <cols>
    <col min="1" max="1" width="36.140625" customWidth="1"/>
    <col min="2" max="2" width="21.42578125" customWidth="1"/>
    <col min="3" max="3" width="12.7109375" customWidth="1"/>
    <col min="5" max="5" width="14.85546875" customWidth="1"/>
    <col min="6" max="6" width="16.140625" style="1" customWidth="1"/>
    <col min="7" max="7" width="15.85546875" customWidth="1"/>
    <col min="8" max="8" width="12.140625" customWidth="1"/>
    <col min="9" max="9" width="13.42578125" style="1" customWidth="1"/>
  </cols>
  <sheetData>
    <row r="1" spans="1:11">
      <c r="A1" s="21" t="s">
        <v>437</v>
      </c>
      <c r="B1" s="21"/>
      <c r="C1" s="22"/>
      <c r="D1" s="22"/>
      <c r="E1" s="22"/>
      <c r="F1" s="23"/>
      <c r="G1" s="22"/>
      <c r="H1" s="22"/>
      <c r="I1" s="23"/>
    </row>
    <row r="2" spans="1:11">
      <c r="A2" s="55" t="s">
        <v>188</v>
      </c>
      <c r="B2" s="52" t="str">
        <f>'HEADER INFO'!B2</f>
        <v>J36938</v>
      </c>
      <c r="C2" s="53" t="s">
        <v>438</v>
      </c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>
      <c r="A6" s="53" t="s">
        <v>439</v>
      </c>
      <c r="B6" s="49">
        <v>1</v>
      </c>
      <c r="C6" s="53"/>
      <c r="D6" s="53"/>
      <c r="E6" s="53"/>
      <c r="F6" s="54"/>
      <c r="G6" s="53"/>
      <c r="H6" s="53"/>
      <c r="I6" s="54"/>
    </row>
    <row r="7" spans="1:11">
      <c r="A7" s="53" t="s">
        <v>210</v>
      </c>
      <c r="B7" s="94">
        <v>3</v>
      </c>
      <c r="C7" s="54" t="s">
        <v>440</v>
      </c>
      <c r="D7" s="53"/>
      <c r="E7" s="53"/>
      <c r="F7" s="54"/>
      <c r="G7" s="53"/>
      <c r="H7" s="53"/>
      <c r="I7" s="54"/>
    </row>
    <row r="8" spans="1:11">
      <c r="A8" s="53" t="s">
        <v>211</v>
      </c>
      <c r="B8" s="49">
        <v>108</v>
      </c>
      <c r="C8" s="53"/>
      <c r="D8" s="53"/>
      <c r="E8" s="53"/>
      <c r="F8" s="54"/>
      <c r="G8" s="53"/>
      <c r="H8" s="53"/>
      <c r="I8" s="54"/>
    </row>
    <row r="9" spans="1:11">
      <c r="A9" s="53" t="s">
        <v>269</v>
      </c>
      <c r="B9" s="49">
        <v>18</v>
      </c>
      <c r="C9" s="53"/>
      <c r="D9" s="53"/>
      <c r="E9" s="53"/>
      <c r="F9" s="54"/>
      <c r="G9" s="53"/>
      <c r="H9" s="53"/>
      <c r="I9" s="54"/>
    </row>
    <row r="10" spans="1:11" ht="15.75" thickBot="1">
      <c r="A10" s="50" t="s">
        <v>232</v>
      </c>
      <c r="B10" s="51">
        <f ca="1">SUM(I17:I44)</f>
        <v>1123.5900000000001</v>
      </c>
      <c r="C10" s="50"/>
      <c r="D10" s="50"/>
      <c r="E10" s="50"/>
      <c r="F10" s="51"/>
      <c r="G10" s="50"/>
      <c r="H10" s="50"/>
      <c r="I10" s="51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1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441</v>
      </c>
      <c r="B17" s="14" t="str">
        <f ca="1">IFERROR(VLOOKUP(A17,Inv!$A$3:'Inv'!$E$2002,2,FALSE),"")</f>
        <v>25015</v>
      </c>
      <c r="C17">
        <f ca="1">IFERROR(VLOOKUP(A17,Inv!$A$3:'Inv'!$E$2002,3,FALSE),"")</f>
        <v>1.532</v>
      </c>
      <c r="E17">
        <f ca="1">IFERROR(VLOOKUP(A17,Inv!$A$3:'Inv'!$E$2002,4,FALSE),"")</f>
        <v>2.758</v>
      </c>
      <c r="F17" s="14" t="str">
        <f ca="1">IFERROR(VLOOKUP(A17,Inv!$A$3:'Inv'!$E$2002,5,FALSE),"")</f>
        <v>FT</v>
      </c>
      <c r="G17" s="19">
        <f>IF(B7=1,CEILING(B46,10),0)</f>
        <v>0</v>
      </c>
      <c r="I17" s="1">
        <f t="shared" ref="I17:I30" ca="1" si="0">IFERROR(E17*G17,"")</f>
        <v>0</v>
      </c>
    </row>
    <row r="18" spans="1:9">
      <c r="A18" t="s">
        <v>273</v>
      </c>
      <c r="B18" s="14" t="str">
        <f ca="1">IFERROR(VLOOKUP(A18,Inv!$A$3:'Inv'!$E$2002,2,FALSE),"")</f>
        <v>25035</v>
      </c>
      <c r="C18">
        <f ca="1">IFERROR(VLOOKUP(A18,Inv!$A$3:'Inv'!$E$2002,3,FALSE),"")</f>
        <v>4.1459999999999999</v>
      </c>
      <c r="E18">
        <f ca="1">IFERROR(VLOOKUP(A18,Inv!$A$3:'Inv'!$E$2002,4,FALSE),"")</f>
        <v>7.4640000000000004</v>
      </c>
      <c r="F18" s="14" t="str">
        <f ca="1">IFERROR(VLOOKUP(A18,Inv!$A$3:'Inv'!$E$2002,5,FALSE),"")</f>
        <v>FT</v>
      </c>
      <c r="G18" s="19">
        <f>IF(B7=2,CEILING(B46,10),0)</f>
        <v>0</v>
      </c>
      <c r="I18" s="1">
        <f t="shared" ca="1" si="0"/>
        <v>0</v>
      </c>
    </row>
    <row r="19" spans="1:9">
      <c r="A19" t="s">
        <v>274</v>
      </c>
      <c r="B19" s="14" t="str">
        <f ca="1">IFERROR(VLOOKUP(A19,Inv!$A$3:'Inv'!$E$2002,2,FALSE),"")</f>
        <v>25050</v>
      </c>
      <c r="C19">
        <f ca="1">IFERROR(VLOOKUP(A19,Inv!$A$3:'Inv'!$E$2002,3,FALSE),"")</f>
        <v>6.4480000000000004</v>
      </c>
      <c r="E19">
        <f ca="1">IFERROR(VLOOKUP(A19,Inv!$A$3:'Inv'!$E$2002,4,FALSE),"")</f>
        <v>11.608000000000001</v>
      </c>
      <c r="F19" s="14" t="str">
        <f ca="1">IFERROR(VLOOKUP(A19,Inv!$A$3:'Inv'!$E$2002,5,FALSE),"")</f>
        <v>FT</v>
      </c>
      <c r="G19" s="19">
        <f>IF(B7=3,CEILING(B46,10),0)</f>
        <v>30</v>
      </c>
      <c r="I19" s="1">
        <f t="shared" ca="1" si="0"/>
        <v>348.24</v>
      </c>
    </row>
    <row r="20" spans="1:9">
      <c r="A20" t="s">
        <v>275</v>
      </c>
      <c r="B20" s="14" t="str">
        <f ca="1">IFERROR(VLOOKUP(A20,Inv!$A$3:'Inv'!$E$2002,2,FALSE),"")</f>
        <v>25060</v>
      </c>
      <c r="C20">
        <f ca="1">IFERROR(VLOOKUP(A20,Inv!$A$3:'Inv'!$E$2002,3,FALSE),"")</f>
        <v>9.9770000000000003</v>
      </c>
      <c r="E20">
        <f ca="1">IFERROR(VLOOKUP(A20,Inv!$A$3:'Inv'!$E$2002,4,FALSE),"")</f>
        <v>17.96</v>
      </c>
      <c r="F20" s="14" t="str">
        <f ca="1">IFERROR(VLOOKUP(A20,Inv!$A$3:'Inv'!$E$2002,5,FALSE),"")</f>
        <v>FT</v>
      </c>
      <c r="G20" s="19">
        <f>IF(B7=4,CEILING(B46,10),0)</f>
        <v>0</v>
      </c>
      <c r="I20" s="1">
        <f t="shared" ca="1" si="0"/>
        <v>0</v>
      </c>
    </row>
    <row r="21" spans="1:9">
      <c r="A21" t="s">
        <v>199</v>
      </c>
      <c r="B21" s="14" t="str">
        <f ca="1">IFERROR(VLOOKUP(A21,Inv!$A$3:'Inv'!$E$2002,2,FALSE),"")</f>
        <v>20050</v>
      </c>
      <c r="C21">
        <f ca="1">IFERROR(VLOOKUP(A21,Inv!$A$3:'Inv'!$E$2002,3,FALSE),"")</f>
        <v>3.444</v>
      </c>
      <c r="E21">
        <f ca="1">IFERROR(VLOOKUP(A21,Inv!$A$3:'Inv'!$E$2002,4,FALSE),"")</f>
        <v>6.2</v>
      </c>
      <c r="F21" s="14" t="str">
        <f ca="1">IFERROR(VLOOKUP(A21,Inv!$A$3:'Inv'!$E$2002,5,FALSE),"")</f>
        <v>FT</v>
      </c>
      <c r="G21" s="19">
        <f>CEILING(B47,10)</f>
        <v>10</v>
      </c>
      <c r="I21" s="1">
        <f t="shared" ca="1" si="0"/>
        <v>62</v>
      </c>
    </row>
    <row r="22" spans="1:9">
      <c r="A22" t="s">
        <v>198</v>
      </c>
      <c r="B22" s="14" t="str">
        <f ca="1">IFERROR(VLOOKUP(A22,Inv!$A$3:'Inv'!$E$2002,2,FALSE),"")</f>
        <v>EST PAINT - CUSTOM</v>
      </c>
      <c r="C22">
        <f ca="1">IFERROR(VLOOKUP(A22,Inv!$A$3:'Inv'!$E$2002,3,FALSE),"")</f>
        <v>2.8559999999999999E-2</v>
      </c>
      <c r="E22">
        <f ca="1">IFERROR(VLOOKUP(A22,Inv!$A$3:'Inv'!$E$2002,4,FALSE),"")</f>
        <v>5.0999999999999997E-2</v>
      </c>
      <c r="F22" s="14" t="str">
        <f ca="1">IFERROR(VLOOKUP(A22,Inv!$A$3:'Inv'!$E$2002,5,FALSE),"")</f>
        <v>GM</v>
      </c>
      <c r="G22" s="19">
        <f>IF(B46&lt;&gt;0,MAX(1471,(B48*B51)),0)</f>
        <v>2100</v>
      </c>
      <c r="I22" s="1">
        <f t="shared" ca="1" si="0"/>
        <v>107.1</v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G23" s="19"/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1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442</v>
      </c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B46</f>
        <v>21</v>
      </c>
      <c r="F33" s="19">
        <f>VLOOKUP(E33,A54:C55,3,TRUE)</f>
        <v>6.65</v>
      </c>
      <c r="G33" s="1">
        <f>CEILING(E33/F33,RateData!B84)</f>
        <v>3.25</v>
      </c>
      <c r="H33" s="1">
        <f ca="1">IFERROR(VLOOKUP(A33,WC!$A$6:'WC'!$C$30,3,FALSE),"")</f>
        <v>97</v>
      </c>
      <c r="I33" s="1">
        <f ca="1">IFERROR(G33*H33,"")</f>
        <v>315.25</v>
      </c>
    </row>
    <row r="34" spans="1:9">
      <c r="A34" s="78">
        <v>2110</v>
      </c>
      <c r="B34" t="str">
        <f ca="1">IFERROR(VLOOKUP(A34,WC!$A$6:'WC'!$C$30,2,FALSE),"")</f>
        <v>Paint Prep Labor</v>
      </c>
      <c r="E34" s="19">
        <f>B48</f>
        <v>21</v>
      </c>
      <c r="F34" s="19">
        <f>B49</f>
        <v>15</v>
      </c>
      <c r="G34" s="1">
        <f>CEILING(E34/F34,RateData!B84)</f>
        <v>1.5</v>
      </c>
      <c r="H34" s="1">
        <f ca="1">IFERROR(VLOOKUP(A34,WC!$A$6:'WC'!$C$30,3,FALSE),"")</f>
        <v>97</v>
      </c>
      <c r="I34" s="1">
        <f t="shared" ref="I34:I44" ca="1" si="1">IFERROR(G34*H34,"")</f>
        <v>145.5</v>
      </c>
    </row>
    <row r="35" spans="1:9">
      <c r="A35" s="78">
        <v>2112</v>
      </c>
      <c r="B35" t="str">
        <f ca="1">IFERROR(VLOOKUP(A35,WC!$A$6:'WC'!$C$30,2,FALSE),"")</f>
        <v>Paint Cabinet &amp; Letters Labor</v>
      </c>
      <c r="E35" s="19">
        <f>B48</f>
        <v>21</v>
      </c>
      <c r="F35" s="19">
        <f>B50</f>
        <v>15</v>
      </c>
      <c r="G35" s="1">
        <f>CEILING(E35/F35,RateData!B84)</f>
        <v>1.5</v>
      </c>
      <c r="H35" s="1">
        <f ca="1">IFERROR(VLOOKUP(A35,WC!$A$6:'WC'!$C$30,3,FALSE),"")</f>
        <v>97</v>
      </c>
      <c r="I35" s="1">
        <f t="shared" ca="1" si="1"/>
        <v>145.5</v>
      </c>
    </row>
    <row r="36" spans="1:9">
      <c r="A36" s="78"/>
      <c r="B36" t="str">
        <f ca="1">IFERROR(VLOOKUP(A36,WC!$A$6:'WC'!$C$30,2,FALSE),"")</f>
        <v/>
      </c>
      <c r="G36" s="1"/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G37" s="1"/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G38" s="1"/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G39" s="1"/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G40" s="1"/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443</v>
      </c>
      <c r="D45" s="91"/>
      <c r="E45" s="25"/>
      <c r="F45" s="74"/>
      <c r="G45" s="25"/>
      <c r="H45" s="25"/>
      <c r="I45" s="74"/>
    </row>
    <row r="46" spans="1:9">
      <c r="A46" s="6" t="s">
        <v>318</v>
      </c>
      <c r="B46" s="6">
        <f>(((B9+B8)*2)/12)*B6</f>
        <v>21</v>
      </c>
      <c r="C46" s="6"/>
      <c r="D46" s="6"/>
      <c r="E46" s="6" t="s">
        <v>278</v>
      </c>
      <c r="F46" s="64">
        <v>1</v>
      </c>
      <c r="G46" s="6"/>
      <c r="H46" s="6"/>
      <c r="I46" s="7"/>
    </row>
    <row r="47" spans="1:9">
      <c r="A47" s="6" t="s">
        <v>444</v>
      </c>
      <c r="B47" s="6">
        <f>((B9/12)*4)*B6</f>
        <v>6</v>
      </c>
      <c r="C47" s="6"/>
      <c r="D47" s="6"/>
      <c r="E47" s="6"/>
      <c r="F47" s="64">
        <v>2</v>
      </c>
      <c r="G47" s="6"/>
      <c r="H47" s="6"/>
      <c r="I47" s="7"/>
    </row>
    <row r="48" spans="1:9">
      <c r="A48" s="6" t="s">
        <v>445</v>
      </c>
      <c r="B48" s="6">
        <f>B46</f>
        <v>21</v>
      </c>
      <c r="C48" s="6"/>
      <c r="D48" s="6"/>
      <c r="E48" s="6"/>
      <c r="F48" s="64">
        <v>3</v>
      </c>
      <c r="G48" s="6"/>
      <c r="H48" s="6"/>
      <c r="I48" s="7"/>
    </row>
    <row r="49" spans="1:9">
      <c r="A49" s="6" t="s">
        <v>66</v>
      </c>
      <c r="B49" s="91">
        <f>RateData!B12</f>
        <v>15</v>
      </c>
      <c r="C49" s="6"/>
      <c r="D49" s="6"/>
      <c r="E49" s="6"/>
      <c r="F49" s="64">
        <v>4</v>
      </c>
      <c r="G49" s="6"/>
      <c r="H49" s="6"/>
      <c r="I49" s="7"/>
    </row>
    <row r="50" spans="1:9">
      <c r="A50" s="6" t="s">
        <v>67</v>
      </c>
      <c r="B50" s="91">
        <f>RateData!B13</f>
        <v>15</v>
      </c>
      <c r="C50" s="6"/>
      <c r="D50" s="6"/>
      <c r="E50" s="6"/>
      <c r="F50" s="7"/>
      <c r="G50" s="6"/>
      <c r="H50" s="6"/>
      <c r="I50" s="7"/>
    </row>
    <row r="51" spans="1:9">
      <c r="A51" s="6" t="s">
        <v>446</v>
      </c>
      <c r="B51" s="91">
        <f>RateData!B4</f>
        <v>100</v>
      </c>
      <c r="C51" s="6"/>
      <c r="D51" s="6"/>
      <c r="E51" s="6"/>
      <c r="F51" s="7"/>
      <c r="G51" s="6"/>
      <c r="H51" s="6"/>
      <c r="I51" s="7"/>
    </row>
    <row r="52" spans="1:9">
      <c r="A52" s="6"/>
      <c r="B52" s="6"/>
      <c r="C52" s="6"/>
      <c r="D52" s="6"/>
      <c r="E52" s="6"/>
      <c r="F52" s="7"/>
      <c r="G52" s="6"/>
      <c r="H52" s="6"/>
      <c r="I52" s="7"/>
    </row>
    <row r="53" spans="1:9">
      <c r="A53" s="6" t="s">
        <v>347</v>
      </c>
      <c r="B53" s="6"/>
      <c r="C53" s="6"/>
      <c r="D53" s="6"/>
      <c r="E53" s="6"/>
      <c r="F53" s="7"/>
      <c r="G53" s="6"/>
      <c r="H53" s="6"/>
      <c r="I53" s="7"/>
    </row>
    <row r="54" spans="1:9">
      <c r="A54" s="91">
        <f>RateData!B72</f>
        <v>0</v>
      </c>
      <c r="B54" s="91"/>
      <c r="C54" s="91">
        <f>RateData!D72</f>
        <v>9.5</v>
      </c>
      <c r="D54" s="6"/>
      <c r="E54" s="9"/>
      <c r="F54" s="7"/>
      <c r="G54" s="6"/>
      <c r="H54" s="6"/>
      <c r="I54" s="7"/>
    </row>
    <row r="55" spans="1:9">
      <c r="A55" s="91">
        <f>RateData!B73</f>
        <v>20</v>
      </c>
      <c r="B55" s="91"/>
      <c r="C55" s="91">
        <f>RateData!D73</f>
        <v>6.65</v>
      </c>
      <c r="D55" s="6"/>
      <c r="E55" s="9"/>
      <c r="F55" s="7"/>
      <c r="G55" s="6"/>
      <c r="H55" s="6"/>
      <c r="I55" s="7"/>
    </row>
  </sheetData>
  <dataValidations count="2">
    <dataValidation allowBlank="1" showInputMessage="1" showErrorMessage="1" sqref="B17:B30" xr:uid="{8B775C8F-D454-4A16-A13A-1C72A937D402}"/>
    <dataValidation type="list" allowBlank="1" showInputMessage="1" showErrorMessage="1" sqref="B7" xr:uid="{44B336CE-CD99-40FB-8F98-FEC861D628A1}">
      <formula1>$F$46:$F$49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8ABB637-97D8-4A48-ADD8-83C87D245431}">
          <x14:formula1>
            <xm:f>WC!$A$6:$A$55</xm:f>
          </x14:formula1>
          <xm:sqref>A36:A44</xm:sqref>
        </x14:dataValidation>
        <x14:dataValidation type="list" allowBlank="1" showInputMessage="1" showErrorMessage="1" xr:uid="{3637EF24-6E2F-4E5B-86D4-DD0904180D47}">
          <x14:formula1>
            <xm:f>Inv!$A$2:$A$2002</xm:f>
          </x14:formula1>
          <xm:sqref>A17:A30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7A91-806F-4D3D-94E7-CA1CB06D7C37}">
  <dimension ref="A1:K57"/>
  <sheetViews>
    <sheetView workbookViewId="0">
      <selection activeCell="B2" sqref="B2"/>
    </sheetView>
  </sheetViews>
  <sheetFormatPr defaultRowHeight="15"/>
  <cols>
    <col min="1" max="1" width="37.85546875" customWidth="1"/>
    <col min="2" max="2" width="18" customWidth="1"/>
    <col min="3" max="3" width="15.42578125" customWidth="1"/>
    <col min="5" max="5" width="14.7109375" customWidth="1"/>
    <col min="6" max="6" width="15.28515625" customWidth="1"/>
    <col min="7" max="7" width="16.85546875" customWidth="1"/>
    <col min="8" max="8" width="13.85546875" customWidth="1"/>
  </cols>
  <sheetData>
    <row r="1" spans="1:11">
      <c r="A1" s="21" t="s">
        <v>447</v>
      </c>
      <c r="B1" s="21"/>
      <c r="C1" s="22"/>
      <c r="D1" s="22"/>
      <c r="E1" s="22"/>
      <c r="F1" s="23"/>
      <c r="G1" s="22"/>
      <c r="H1" s="22"/>
      <c r="I1" s="23"/>
    </row>
    <row r="2" spans="1:11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>
      <c r="A6" s="53" t="s">
        <v>448</v>
      </c>
      <c r="B6" s="56">
        <v>1</v>
      </c>
      <c r="C6" s="53"/>
      <c r="D6" s="53"/>
      <c r="E6" s="53"/>
      <c r="F6" s="54"/>
      <c r="G6" s="53"/>
      <c r="H6" s="53"/>
      <c r="I6" s="54"/>
    </row>
    <row r="7" spans="1:11">
      <c r="A7" s="53" t="s">
        <v>210</v>
      </c>
      <c r="B7" s="49">
        <v>0</v>
      </c>
      <c r="C7" s="53"/>
      <c r="D7" s="53"/>
      <c r="E7" s="53"/>
      <c r="F7" s="54"/>
      <c r="G7" s="53"/>
      <c r="H7" s="53"/>
      <c r="I7" s="54"/>
    </row>
    <row r="8" spans="1:11">
      <c r="A8" s="53" t="s">
        <v>211</v>
      </c>
      <c r="B8" s="49">
        <v>0</v>
      </c>
      <c r="C8" s="53"/>
      <c r="D8" s="53"/>
      <c r="E8" s="53"/>
      <c r="F8" s="54"/>
      <c r="G8" s="53"/>
      <c r="H8" s="53"/>
      <c r="I8" s="54"/>
    </row>
    <row r="9" spans="1:11">
      <c r="A9" s="53" t="s">
        <v>269</v>
      </c>
      <c r="B9" s="49">
        <v>0</v>
      </c>
      <c r="C9" s="53"/>
      <c r="D9" s="53"/>
      <c r="E9" s="53"/>
      <c r="F9" s="54"/>
      <c r="G9" s="53"/>
      <c r="H9" s="53"/>
      <c r="I9" s="54"/>
    </row>
    <row r="10" spans="1:11">
      <c r="A10" s="50" t="s">
        <v>232</v>
      </c>
      <c r="B10" s="51">
        <f ca="1">SUM(I17:I44)</f>
        <v>0</v>
      </c>
      <c r="C10" s="50"/>
      <c r="D10" s="50"/>
      <c r="E10" s="50"/>
      <c r="F10" s="51"/>
      <c r="G10" s="50"/>
      <c r="H10" s="50"/>
      <c r="I10" s="51"/>
    </row>
    <row r="11" spans="1:11">
      <c r="F11" s="1"/>
      <c r="I11" s="1"/>
    </row>
    <row r="12" spans="1:11">
      <c r="F12" s="1"/>
      <c r="I12" s="1"/>
    </row>
    <row r="13" spans="1:11">
      <c r="F13" s="1"/>
      <c r="I13" s="1"/>
    </row>
    <row r="14" spans="1:11">
      <c r="F14" s="1"/>
      <c r="I14" s="1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1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245</v>
      </c>
      <c r="B17" s="14" t="str">
        <f ca="1">IFERROR(VLOOKUP(A17,Inv!$A$3:'Inv'!$E$2002,2,FALSE),"")</f>
        <v>24055</v>
      </c>
      <c r="C17">
        <f ca="1">IFERROR(VLOOKUP(A17,Inv!$A$3:'Inv'!$E$2002,3,FALSE),"")</f>
        <v>4.1870000000000003</v>
      </c>
      <c r="E17">
        <f ca="1">IFERROR(VLOOKUP(A17,Inv!$A$3:'Inv'!$E$2002,4,FALSE),"")</f>
        <v>7.5369999999999999</v>
      </c>
      <c r="F17" s="14" t="str">
        <f ca="1">IFERROR(VLOOKUP(A17,Inv!$A$3:'Inv'!$E$2002,5,FALSE),"")</f>
        <v>SQFT</v>
      </c>
      <c r="G17" s="19">
        <f>CEILING(B49,20)</f>
        <v>0</v>
      </c>
      <c r="I17" s="1">
        <f t="shared" ref="I17:I30" ca="1" si="0">IFERROR(E17*G17,"")</f>
        <v>0</v>
      </c>
    </row>
    <row r="18" spans="1:9">
      <c r="A18" t="s">
        <v>245</v>
      </c>
      <c r="B18" s="14" t="str">
        <f ca="1">IFERROR(VLOOKUP(A18,Inv!$A$3:'Inv'!$E$2002,2,FALSE),"")</f>
        <v>24055</v>
      </c>
      <c r="C18">
        <f ca="1">IFERROR(VLOOKUP(A18,Inv!$A$3:'Inv'!$E$2002,3,FALSE),"")</f>
        <v>4.1870000000000003</v>
      </c>
      <c r="E18">
        <f ca="1">IFERROR(VLOOKUP(A18,Inv!$A$3:'Inv'!$E$2002,4,FALSE),"")</f>
        <v>7.5369999999999999</v>
      </c>
      <c r="F18" s="14" t="str">
        <f ca="1">IFERROR(VLOOKUP(A18,Inv!$A$3:'Inv'!$E$2002,5,FALSE),"")</f>
        <v>SQFT</v>
      </c>
      <c r="G18" s="19">
        <f>CEILING(B46,20)</f>
        <v>0</v>
      </c>
      <c r="I18" s="1">
        <f t="shared" ca="1" si="0"/>
        <v>0</v>
      </c>
    </row>
    <row r="19" spans="1:9">
      <c r="A19" t="s">
        <v>199</v>
      </c>
      <c r="B19" s="14" t="str">
        <f ca="1">IFERROR(VLOOKUP(A19,Inv!$A$3:'Inv'!$E$2002,2,FALSE),"")</f>
        <v>20050</v>
      </c>
      <c r="C19">
        <f ca="1">IFERROR(VLOOKUP(A19,Inv!$A$3:'Inv'!$E$2002,3,FALSE),"")</f>
        <v>3.444</v>
      </c>
      <c r="E19">
        <f ca="1">IFERROR(VLOOKUP(A19,Inv!$A$3:'Inv'!$E$2002,4,FALSE),"")</f>
        <v>6.2</v>
      </c>
      <c r="F19" s="14" t="str">
        <f ca="1">IFERROR(VLOOKUP(A19,Inv!$A$3:'Inv'!$E$2002,5,FALSE),"")</f>
        <v>FT</v>
      </c>
      <c r="G19" s="19">
        <f>CEILING(B47,10)</f>
        <v>0</v>
      </c>
      <c r="I19" s="1">
        <f t="shared" ca="1" si="0"/>
        <v>0</v>
      </c>
    </row>
    <row r="20" spans="1:9">
      <c r="A20" t="s">
        <v>198</v>
      </c>
      <c r="B20" s="14" t="str">
        <f ca="1">IFERROR(VLOOKUP(A20,Inv!$A$3:'Inv'!$E$2002,2,FALSE),"")</f>
        <v>EST PAINT - CUSTOM</v>
      </c>
      <c r="C20">
        <f ca="1">IFERROR(VLOOKUP(A20,Inv!$A$3:'Inv'!$E$2002,3,FALSE),"")</f>
        <v>2.8559999999999999E-2</v>
      </c>
      <c r="E20">
        <f ca="1">IFERROR(VLOOKUP(A20,Inv!$A$3:'Inv'!$E$2002,4,FALSE),"")</f>
        <v>5.0999999999999997E-2</v>
      </c>
      <c r="F20" s="14" t="str">
        <f ca="1">IFERROR(VLOOKUP(A20,Inv!$A$3:'Inv'!$E$2002,5,FALSE),"")</f>
        <v>GM</v>
      </c>
      <c r="G20" s="19">
        <f>IF(B46&lt;&gt;0,MAX(1471,(B50*B53)),0)</f>
        <v>0</v>
      </c>
      <c r="I20" s="1">
        <f t="shared" ca="1" si="0"/>
        <v>0</v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G21" s="19"/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G22" s="19"/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G23" s="19"/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G30" s="19"/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1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B46</f>
        <v>0</v>
      </c>
      <c r="F33" s="1">
        <f>VLOOKUP(E33,A56:C57,3,TRUE)</f>
        <v>1.9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2110</v>
      </c>
      <c r="B34" t="str">
        <f ca="1">IFERROR(VLOOKUP(A34,WC!$A$6:'WC'!$C$30,2,FALSE),"")</f>
        <v>Paint Prep Labor</v>
      </c>
      <c r="E34" s="19">
        <f>B50</f>
        <v>0</v>
      </c>
      <c r="F34" s="1">
        <f>B51</f>
        <v>6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2112</v>
      </c>
      <c r="B35" t="str">
        <f ca="1">IFERROR(VLOOKUP(A35,WC!$A$6:'WC'!$C$30,2,FALSE),"")</f>
        <v>Paint Cabinet &amp; Letters Labor</v>
      </c>
      <c r="E35" s="19">
        <f>B50</f>
        <v>0</v>
      </c>
      <c r="F35" s="1">
        <f>B52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/>
      <c r="B36" t="str">
        <f ca="1">IFERROR(VLOOKUP(A36,WC!$A$6:'WC'!$C$30,2,FALSE),"")</f>
        <v/>
      </c>
      <c r="F36" s="1"/>
      <c r="G36" s="1"/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F37" s="1"/>
      <c r="G37" s="1"/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F38" s="1"/>
      <c r="G38" s="1"/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F39" s="1"/>
      <c r="G39" s="1"/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F40" s="1"/>
      <c r="G40" s="1"/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F41" s="1"/>
      <c r="G41" s="1"/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F42" s="1"/>
      <c r="G42" s="1"/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F43" s="1"/>
      <c r="G43" s="1"/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F44" s="1"/>
      <c r="G44" s="1"/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5"/>
      <c r="F45" s="74"/>
      <c r="G45" s="25"/>
      <c r="H45" s="25"/>
      <c r="I45" s="74"/>
    </row>
    <row r="46" spans="1:9">
      <c r="A46" s="6" t="s">
        <v>449</v>
      </c>
      <c r="B46" s="6">
        <f>(((B9+B8)*2)/12)*B6</f>
        <v>0</v>
      </c>
      <c r="C46" s="6"/>
      <c r="D46" s="6"/>
      <c r="E46" s="6"/>
      <c r="F46" s="7"/>
      <c r="G46" s="6"/>
      <c r="H46" s="6"/>
      <c r="I46" s="7"/>
    </row>
    <row r="47" spans="1:9">
      <c r="A47" s="6" t="s">
        <v>444</v>
      </c>
      <c r="B47" s="6">
        <f>((B9/12)*4)*B6</f>
        <v>0</v>
      </c>
      <c r="C47" s="6"/>
      <c r="D47" s="6"/>
      <c r="E47" s="6"/>
      <c r="F47" s="7"/>
      <c r="G47" s="6"/>
      <c r="H47" s="6"/>
      <c r="I47" s="7"/>
    </row>
    <row r="48" spans="1:9">
      <c r="A48" s="6" t="s">
        <v>450</v>
      </c>
      <c r="B48" s="6">
        <f>B46*(B7/12)</f>
        <v>0</v>
      </c>
      <c r="C48" s="6"/>
      <c r="D48" s="6"/>
      <c r="E48" s="6"/>
      <c r="F48" s="7"/>
      <c r="G48" s="6"/>
      <c r="H48" s="6"/>
      <c r="I48" s="7"/>
    </row>
    <row r="49" spans="1:9">
      <c r="A49" s="6" t="s">
        <v>451</v>
      </c>
      <c r="B49" s="6">
        <f>((B8*B9)/144)*B6</f>
        <v>0</v>
      </c>
      <c r="C49" s="6"/>
      <c r="D49" s="6"/>
      <c r="E49" s="6"/>
      <c r="F49" s="7"/>
      <c r="G49" s="6"/>
      <c r="H49" s="6"/>
      <c r="I49" s="7"/>
    </row>
    <row r="50" spans="1:9">
      <c r="A50" s="6" t="s">
        <v>452</v>
      </c>
      <c r="B50" s="6">
        <f>B49+B48</f>
        <v>0</v>
      </c>
      <c r="C50" s="6"/>
      <c r="D50" s="6"/>
      <c r="E50" s="6"/>
      <c r="F50" s="7"/>
      <c r="G50" s="6"/>
      <c r="H50" s="6"/>
      <c r="I50" s="7"/>
    </row>
    <row r="51" spans="1:9">
      <c r="A51" s="6" t="s">
        <v>68</v>
      </c>
      <c r="B51" s="91">
        <f>RateData!B14</f>
        <v>6</v>
      </c>
      <c r="C51" s="6"/>
      <c r="D51" s="6"/>
      <c r="E51" s="6"/>
      <c r="F51" s="7"/>
      <c r="G51" s="6"/>
      <c r="H51" s="6"/>
      <c r="I51" s="7"/>
    </row>
    <row r="52" spans="1:9">
      <c r="A52" s="6" t="s">
        <v>69</v>
      </c>
      <c r="B52" s="91">
        <f>RateData!B15</f>
        <v>15</v>
      </c>
      <c r="C52" s="6"/>
      <c r="D52" s="6"/>
      <c r="E52" s="6"/>
      <c r="F52" s="7"/>
      <c r="G52" s="6"/>
      <c r="H52" s="6"/>
      <c r="I52" s="7"/>
    </row>
    <row r="53" spans="1:9">
      <c r="A53" s="6" t="s">
        <v>53</v>
      </c>
      <c r="B53" s="91">
        <f>RateData!B4</f>
        <v>100</v>
      </c>
      <c r="C53" s="6"/>
      <c r="D53" s="6"/>
      <c r="E53" s="6"/>
      <c r="F53" s="7"/>
      <c r="G53" s="6"/>
      <c r="H53" s="6"/>
      <c r="I53" s="7"/>
    </row>
    <row r="54" spans="1:9">
      <c r="A54" s="6"/>
      <c r="B54" s="6"/>
      <c r="C54" s="6"/>
      <c r="D54" s="6"/>
      <c r="E54" s="6"/>
      <c r="F54" s="7"/>
      <c r="G54" s="6"/>
      <c r="H54" s="6"/>
      <c r="I54" s="7"/>
    </row>
    <row r="55" spans="1:9">
      <c r="A55" s="6" t="s">
        <v>347</v>
      </c>
      <c r="B55" s="6"/>
      <c r="C55" s="6"/>
      <c r="D55" s="6"/>
      <c r="E55" s="6"/>
      <c r="F55" s="7"/>
      <c r="G55" s="6"/>
      <c r="H55" s="6"/>
      <c r="I55" s="7"/>
    </row>
    <row r="56" spans="1:9">
      <c r="A56" s="91">
        <f>-RateData!B74</f>
        <v>0</v>
      </c>
      <c r="B56" s="91"/>
      <c r="C56" s="91">
        <f>RateData!D74</f>
        <v>1.9</v>
      </c>
      <c r="D56" s="6"/>
      <c r="E56" s="8"/>
      <c r="F56" s="7"/>
      <c r="G56" s="6"/>
      <c r="H56" s="6"/>
      <c r="I56" s="7"/>
    </row>
    <row r="57" spans="1:9">
      <c r="A57" s="91">
        <f>RateData!B75</f>
        <v>20</v>
      </c>
      <c r="B57" s="91"/>
      <c r="C57" s="91">
        <f>RateData!D75</f>
        <v>3.8</v>
      </c>
      <c r="D57" s="6"/>
      <c r="E57" s="9"/>
      <c r="F57" s="7"/>
      <c r="G57" s="6"/>
      <c r="H57" s="6"/>
      <c r="I57" s="7"/>
    </row>
  </sheetData>
  <dataValidations count="1">
    <dataValidation allowBlank="1" showInputMessage="1" showErrorMessage="1" sqref="B17:B30" xr:uid="{95E67A7F-07AA-49B5-BB85-53957675CDD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8D5038-7D9E-4385-BED5-7D9F93E304D4}">
          <x14:formula1>
            <xm:f>Inv!$A$2:$A$2002</xm:f>
          </x14:formula1>
          <xm:sqref>A17:A30</xm:sqref>
        </x14:dataValidation>
        <x14:dataValidation type="list" allowBlank="1" showInputMessage="1" showErrorMessage="1" xr:uid="{F30900B4-DC55-40CE-A599-C553F6D46D56}">
          <x14:formula1>
            <xm:f>WC!$A$6:$A$55</xm:f>
          </x14:formula1>
          <xm:sqref>A36:A44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A892-7DBB-41E8-BAA5-BA42995BD803}">
  <sheetPr codeName="Sheet16"/>
  <dimension ref="A1:L56"/>
  <sheetViews>
    <sheetView workbookViewId="0">
      <selection activeCell="C9" sqref="C9"/>
    </sheetView>
  </sheetViews>
  <sheetFormatPr defaultRowHeight="15"/>
  <cols>
    <col min="1" max="1" width="44.85546875" customWidth="1"/>
    <col min="2" max="2" width="24.5703125" customWidth="1"/>
    <col min="3" max="3" width="19.7109375" customWidth="1"/>
    <col min="4" max="4" width="14.7109375" style="1" customWidth="1"/>
    <col min="5" max="5" width="17.7109375" customWidth="1"/>
    <col min="6" max="6" width="15.140625" customWidth="1"/>
    <col min="7" max="7" width="18.5703125" customWidth="1"/>
    <col min="8" max="8" width="18.42578125" style="1" customWidth="1"/>
    <col min="9" max="9" width="12.140625" customWidth="1"/>
  </cols>
  <sheetData>
    <row r="1" spans="1:11">
      <c r="A1" s="21" t="s">
        <v>453</v>
      </c>
      <c r="B1" s="22"/>
      <c r="C1" s="22"/>
      <c r="D1" s="23"/>
      <c r="E1" s="22"/>
      <c r="F1" s="22"/>
      <c r="G1" s="22"/>
      <c r="H1" s="23"/>
      <c r="I1" s="22"/>
    </row>
    <row r="2" spans="1:11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53"/>
      <c r="C5" s="53" t="s">
        <v>454</v>
      </c>
      <c r="D5" s="53"/>
      <c r="E5" s="54"/>
      <c r="F5" s="53"/>
      <c r="G5" s="53"/>
      <c r="H5" s="53"/>
      <c r="I5" s="53"/>
      <c r="K5" s="1"/>
    </row>
    <row r="6" spans="1:11">
      <c r="A6" s="53" t="s">
        <v>268</v>
      </c>
      <c r="B6" s="56">
        <v>1</v>
      </c>
      <c r="C6" s="53"/>
      <c r="D6" s="54"/>
      <c r="E6" s="53"/>
      <c r="F6" s="53"/>
      <c r="G6" s="53"/>
      <c r="H6" s="54"/>
      <c r="I6" s="53"/>
    </row>
    <row r="7" spans="1:11">
      <c r="A7" s="53" t="s">
        <v>455</v>
      </c>
      <c r="B7" s="49">
        <v>60</v>
      </c>
      <c r="C7" s="53"/>
      <c r="D7" s="54"/>
      <c r="E7" s="53"/>
      <c r="F7" s="53"/>
      <c r="G7" s="53"/>
      <c r="H7" s="54"/>
      <c r="I7" s="53"/>
    </row>
    <row r="8" spans="1:11">
      <c r="A8" s="53" t="s">
        <v>456</v>
      </c>
      <c r="B8" s="49">
        <v>120</v>
      </c>
      <c r="C8" s="53"/>
      <c r="D8" s="54"/>
      <c r="E8" s="53"/>
      <c r="F8" s="53"/>
      <c r="G8" s="53"/>
      <c r="H8" s="54"/>
      <c r="I8" s="53"/>
    </row>
    <row r="9" spans="1:11">
      <c r="A9" s="53" t="s">
        <v>457</v>
      </c>
      <c r="B9" s="49">
        <v>24</v>
      </c>
      <c r="C9" s="53"/>
      <c r="D9" s="54"/>
      <c r="E9" s="53"/>
      <c r="F9" s="53"/>
      <c r="G9" s="53"/>
      <c r="H9" s="54"/>
      <c r="I9" s="53"/>
    </row>
    <row r="10" spans="1:11">
      <c r="A10" s="53" t="s">
        <v>458</v>
      </c>
      <c r="B10" s="93" t="s">
        <v>459</v>
      </c>
      <c r="C10" s="53" t="s">
        <v>460</v>
      </c>
      <c r="D10" s="54"/>
      <c r="E10" s="53"/>
      <c r="F10" s="53"/>
      <c r="G10" s="53"/>
      <c r="H10" s="54"/>
      <c r="I10" s="53"/>
    </row>
    <row r="11" spans="1:11">
      <c r="A11" s="50" t="s">
        <v>232</v>
      </c>
      <c r="B11" s="51">
        <f ca="1">SUM(I17:I44)</f>
        <v>3175.098</v>
      </c>
      <c r="C11" s="50"/>
      <c r="D11" s="51"/>
      <c r="E11" s="50"/>
      <c r="F11" s="50"/>
      <c r="G11" s="50"/>
      <c r="H11" s="51"/>
      <c r="I11" s="50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375</v>
      </c>
      <c r="B17" s="14" t="str">
        <f ca="1">IFERROR(VLOOKUP(A17,Inv!$A$3:'Inv'!$E$2002,2,FALSE),"")</f>
        <v>24036</v>
      </c>
      <c r="C17">
        <f ca="1">IFERROR(VLOOKUP(A17,Inv!$A$3:'Inv'!$E$2002,3,FALSE),"")</f>
        <v>4.2140000000000004</v>
      </c>
      <c r="D17"/>
      <c r="E17">
        <f ca="1">IFERROR(VLOOKUP(A17,Inv!$A$3:'Inv'!$E$2002,4,FALSE),"")</f>
        <v>7.5860000000000003</v>
      </c>
      <c r="F17" s="14" t="str">
        <f ca="1">IFERROR(VLOOKUP(A17,Inv!$A$3:'Inv'!$E$2002,5,FALSE),"")</f>
        <v>SQFT</v>
      </c>
      <c r="G17" s="19">
        <f>CEILING(B47,20)</f>
        <v>60</v>
      </c>
      <c r="I17" s="1">
        <f t="shared" ref="I17:I30" ca="1" si="0">IFERROR(E17*G17,"")</f>
        <v>455.16</v>
      </c>
    </row>
    <row r="18" spans="1:9">
      <c r="A18" t="s">
        <v>199</v>
      </c>
      <c r="B18" s="14" t="str">
        <f ca="1">IFERROR(VLOOKUP(A18,Inv!$A$3:'Inv'!$E$2002,2,FALSE),"")</f>
        <v>20050</v>
      </c>
      <c r="C18">
        <f ca="1">IFERROR(VLOOKUP(A18,Inv!$A$3:'Inv'!$E$2002,3,FALSE),"")</f>
        <v>3.444</v>
      </c>
      <c r="D18"/>
      <c r="E18">
        <f ca="1">IFERROR(VLOOKUP(A18,Inv!$A$3:'Inv'!$E$2002,4,FALSE),"")</f>
        <v>6.2</v>
      </c>
      <c r="F18" s="14" t="str">
        <f ca="1">IFERROR(VLOOKUP(A18,Inv!$A$3:'Inv'!$E$2002,5,FALSE),"")</f>
        <v>FT</v>
      </c>
      <c r="G18" s="19">
        <f>IF(B10="Aluminum",CEILING(B49,10),0)</f>
        <v>0</v>
      </c>
      <c r="I18" s="1">
        <f t="shared" ca="1" si="0"/>
        <v>0</v>
      </c>
    </row>
    <row r="19" spans="1:9">
      <c r="A19" t="s">
        <v>200</v>
      </c>
      <c r="B19" s="14" t="str">
        <f ca="1">IFERROR(VLOOKUP(A19,Inv!$A$3:'Inv'!$E$2002,2,FALSE),"")</f>
        <v>EST HARDWARE-ADHESIV</v>
      </c>
      <c r="C19">
        <f ca="1">IFERROR(VLOOKUP(A19,Inv!$A$3:'Inv'!$E$2002,3,FALSE),"")</f>
        <v>0</v>
      </c>
      <c r="D19"/>
      <c r="E19">
        <f ca="1">IFERROR(VLOOKUP(A19,Inv!$A$3:'Inv'!$E$2002,4,FALSE),"")</f>
        <v>3</v>
      </c>
      <c r="F19" s="14" t="str">
        <f ca="1">IFERROR(VLOOKUP(A19,Inv!$A$3:'Inv'!$E$2002,5,FALSE),"")</f>
        <v>SQFT</v>
      </c>
      <c r="G19" s="19">
        <f>IF(B46&lt;&gt;0,MAX(13,B46),0)</f>
        <v>50</v>
      </c>
      <c r="I19" s="1">
        <f t="shared" ca="1" si="0"/>
        <v>150</v>
      </c>
    </row>
    <row r="20" spans="1:9">
      <c r="A20" t="s">
        <v>333</v>
      </c>
      <c r="B20" s="14" t="str">
        <f ca="1">IFERROR(VLOOKUP(A20,Inv!$A$3:'Inv'!$E$2002,2,FALSE),"")</f>
        <v>EST ELECTRICAL</v>
      </c>
      <c r="C20">
        <f ca="1">IFERROR(VLOOKUP(A20,Inv!$A$3:'Inv'!$E$2002,3,FALSE),"")</f>
        <v>0</v>
      </c>
      <c r="D20"/>
      <c r="E20">
        <f ca="1">IFERROR(VLOOKUP(A20,Inv!$A$3:'Inv'!$E$2002,4,FALSE),"")</f>
        <v>1</v>
      </c>
      <c r="F20" s="14" t="str">
        <f ca="1">IFERROR(VLOOKUP(A20,Inv!$A$3:'Inv'!$E$2002,5,FALSE),"")</f>
        <v>SQFT</v>
      </c>
      <c r="G20" s="19">
        <f>CEILING(B46,1)</f>
        <v>50</v>
      </c>
      <c r="I20" s="1">
        <f t="shared" ca="1" si="0"/>
        <v>50</v>
      </c>
    </row>
    <row r="21" spans="1:9">
      <c r="A21" t="s">
        <v>353</v>
      </c>
      <c r="B21" s="14" t="str">
        <f ca="1">IFERROR(VLOOKUP(A21,Inv!$A$3:'Inv'!$E$2002,2,FALSE),"")</f>
        <v>28050</v>
      </c>
      <c r="C21">
        <f ca="1">IFERROR(VLOOKUP(A21,Inv!$A$3:'Inv'!$E$2002,3,FALSE),"")</f>
        <v>1.639</v>
      </c>
      <c r="D21"/>
      <c r="E21">
        <f ca="1">IFERROR(VLOOKUP(A21,Inv!$A$3:'Inv'!$E$2002,4,FALSE),"")</f>
        <v>2.95</v>
      </c>
      <c r="F21" s="14" t="str">
        <f ca="1">IFERROR(VLOOKUP(A21,Inv!$A$3:'Inv'!$E$2002,5,FALSE),"")</f>
        <v>FT</v>
      </c>
      <c r="G21" s="19">
        <f>IF(B10="Steel",CEILING(B49,10),0)</f>
        <v>60</v>
      </c>
      <c r="I21" s="1">
        <f t="shared" ca="1" si="0"/>
        <v>177</v>
      </c>
    </row>
    <row r="22" spans="1:9">
      <c r="A22" t="s">
        <v>431</v>
      </c>
      <c r="B22" s="14" t="str">
        <f ca="1">IFERROR(VLOOKUP(A22,Inv!$A$3:'Inv'!$E$2002,2,FALSE),"")</f>
        <v>75005</v>
      </c>
      <c r="C22">
        <f ca="1">IFERROR(VLOOKUP(A22,Inv!$A$3:'Inv'!$E$2002,3,FALSE),"")</f>
        <v>7.625</v>
      </c>
      <c r="D22"/>
      <c r="E22">
        <f ca="1">IFERROR(VLOOKUP(A22,Inv!$A$3:'Inv'!$E$2002,4,FALSE),"")</f>
        <v>13.726000000000001</v>
      </c>
      <c r="F22" s="14" t="str">
        <f ca="1">IFERROR(VLOOKUP(A22,Inv!$A$3:'Inv'!$E$2002,5,FALSE),"")</f>
        <v>PT</v>
      </c>
      <c r="G22" s="19">
        <f>IF(B46&lt;&gt;0,IF(B10="Steel",1,0),0)</f>
        <v>1</v>
      </c>
      <c r="I22" s="1">
        <f t="shared" ca="1" si="0"/>
        <v>13.726000000000001</v>
      </c>
    </row>
    <row r="23" spans="1:9">
      <c r="A23" t="s">
        <v>461</v>
      </c>
      <c r="B23" s="14" t="str">
        <f ca="1">IFERROR(VLOOKUP(A23,Inv!$A$3:'Inv'!$E$2002,2,FALSE),"")</f>
        <v>75135</v>
      </c>
      <c r="C23">
        <f ca="1">IFERROR(VLOOKUP(A23,Inv!$A$3:'Inv'!$E$2002,3,FALSE),"")</f>
        <v>0.67300000000000004</v>
      </c>
      <c r="D23"/>
      <c r="E23">
        <f ca="1">IFERROR(VLOOKUP(A23,Inv!$A$3:'Inv'!$E$2002,4,FALSE),"")</f>
        <v>1.212</v>
      </c>
      <c r="F23" s="14" t="str">
        <f ca="1">IFERROR(VLOOKUP(A23,Inv!$A$3:'Inv'!$E$2002,5,FALSE),"")</f>
        <v>EA</v>
      </c>
      <c r="G23" s="19">
        <f>IF(B46&lt;&gt;0,IF(B10="Steel",1,0),0)</f>
        <v>1</v>
      </c>
      <c r="I23" s="1">
        <f t="shared" ca="1" si="0"/>
        <v>1.212</v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D24"/>
      <c r="E24" t="str">
        <f ca="1">IFERROR(VLOOKUP(A24,Inv!$A$3:'Inv'!$E$2002,4,FALSE),"")</f>
        <v/>
      </c>
      <c r="F24" s="14" t="str">
        <f ca="1">IFERROR(VLOOKUP(A24,Inv!$A$3:'Inv'!$E$2002,5,FALSE),"")</f>
        <v/>
      </c>
      <c r="G24" s="19"/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D25"/>
      <c r="E25" t="str">
        <f ca="1">IFERROR(VLOOKUP(A25,Inv!$A$3:'Inv'!$E$2002,4,FALSE),"")</f>
        <v/>
      </c>
      <c r="F25" s="14" t="str">
        <f ca="1">IFERROR(VLOOKUP(A25,Inv!$A$3:'Inv'!$E$2002,5,FALSE),"")</f>
        <v/>
      </c>
      <c r="G25" s="19"/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D26"/>
      <c r="E26" t="str">
        <f ca="1">IFERROR(VLOOKUP(A26,Inv!$A$3:'Inv'!$E$2002,4,FALSE),"")</f>
        <v/>
      </c>
      <c r="F26" s="14" t="str">
        <f ca="1">IFERROR(VLOOKUP(A26,Inv!$A$3:'Inv'!$E$2002,5,FALSE),"")</f>
        <v/>
      </c>
      <c r="G26" s="19"/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D27"/>
      <c r="E27" t="str">
        <f ca="1">IFERROR(VLOOKUP(A27,Inv!$A$3:'Inv'!$E$2002,4,FALSE),"")</f>
        <v/>
      </c>
      <c r="F27" s="14" t="str">
        <f ca="1">IFERROR(VLOOKUP(A27,Inv!$A$3:'Inv'!$E$2002,5,FALSE),"")</f>
        <v/>
      </c>
      <c r="G27" s="19"/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D28"/>
      <c r="E28" t="str">
        <f ca="1">IFERROR(VLOOKUP(A28,Inv!$A$3:'Inv'!$E$2002,4,FALSE),"")</f>
        <v/>
      </c>
      <c r="F28" s="14" t="str">
        <f ca="1">IFERROR(VLOOKUP(A28,Inv!$A$3:'Inv'!$E$2002,5,FALSE),"")</f>
        <v/>
      </c>
      <c r="G28" s="19"/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D29"/>
      <c r="E29" t="str">
        <f ca="1">IFERROR(VLOOKUP(A29,Inv!$A$3:'Inv'!$E$2002,4,FALSE),"")</f>
        <v/>
      </c>
      <c r="F29" s="14" t="str">
        <f ca="1">IFERROR(VLOOKUP(A29,Inv!$A$3:'Inv'!$E$2002,5,FALSE),"")</f>
        <v/>
      </c>
      <c r="G29" s="19"/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D30"/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2011</v>
      </c>
      <c r="B33" t="str">
        <f ca="1">IFERROR(VLOOKUP(A33,WC!$A$6:'WC'!$C$30,2,FALSE),"")</f>
        <v>Cabinet Metal Labor</v>
      </c>
      <c r="E33" s="19">
        <f>B46</f>
        <v>50</v>
      </c>
      <c r="F33" s="19">
        <f>VLOOKUP(E33,A52:B56,2,TRUE)</f>
        <v>4.75</v>
      </c>
      <c r="G33" s="1">
        <f>CEILING(E33/F33,RateData!B84)</f>
        <v>10.75</v>
      </c>
      <c r="H33" s="1">
        <f ca="1">IFERROR(VLOOKUP(A33,WC!$A$6:'WC'!$C$30,3,FALSE),"")</f>
        <v>97</v>
      </c>
      <c r="I33" s="1">
        <f ca="1">IFERROR(G33*H33,"")</f>
        <v>1042.75</v>
      </c>
    </row>
    <row r="34" spans="1:9">
      <c r="A34" s="78">
        <v>2216</v>
      </c>
      <c r="B34" t="str">
        <f ca="1">IFERROR(VLOOKUP(A34,WC!$A$6:'WC'!$C$30,2,FALSE),"")</f>
        <v>Electronics Wiring &amp; Assembly Labor</v>
      </c>
      <c r="E34" s="19">
        <f>B46</f>
        <v>50</v>
      </c>
      <c r="F34" s="19">
        <f>VLOOKUP(E34,A52:B56,2,TRUE)</f>
        <v>4.75</v>
      </c>
      <c r="G34" s="1">
        <f>CEILING(E34/F34,RateData!B84)</f>
        <v>10.75</v>
      </c>
      <c r="H34" s="1">
        <f>WC!B3</f>
        <v>97</v>
      </c>
      <c r="I34" s="1">
        <f t="shared" ref="I34:I44" si="1">IFERROR(G34*H34,"")</f>
        <v>1042.75</v>
      </c>
    </row>
    <row r="35" spans="1:9">
      <c r="A35" s="78">
        <v>2116</v>
      </c>
      <c r="B35" t="str">
        <f ca="1">IFERROR(VLOOKUP(A35,WC!$A$6:'WC'!$C$30,2,FALSE),"")</f>
        <v>Hand Painting Labor</v>
      </c>
      <c r="E35" s="19">
        <f>IF(B10="STEEL", B46,0)</f>
        <v>50</v>
      </c>
      <c r="F35" s="19">
        <f>B50</f>
        <v>20</v>
      </c>
      <c r="G35" s="1">
        <f>CEILING(E35/F35,RateData!B84)</f>
        <v>2.5</v>
      </c>
      <c r="H35" s="1">
        <f ca="1">IFERROR(VLOOKUP(A35,WC!$A$6:'WC'!$C$30,3,FALSE),"")</f>
        <v>97</v>
      </c>
      <c r="I35" s="1">
        <f t="shared" ca="1" si="1"/>
        <v>242.5</v>
      </c>
    </row>
    <row r="36" spans="1:9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91" t="s">
        <v>225</v>
      </c>
      <c r="C45" s="25"/>
      <c r="D45" s="74"/>
      <c r="E45" s="25"/>
      <c r="F45" s="25"/>
      <c r="G45" s="25"/>
      <c r="H45" s="25"/>
      <c r="I45" s="74"/>
    </row>
    <row r="46" spans="1:9">
      <c r="A46" s="6" t="s">
        <v>237</v>
      </c>
      <c r="B46" s="6">
        <f>((B7*B8)/144)*B6</f>
        <v>50</v>
      </c>
      <c r="C46" s="6"/>
      <c r="D46" s="7" t="s">
        <v>459</v>
      </c>
      <c r="E46" s="6"/>
      <c r="F46" s="6"/>
      <c r="G46" s="6"/>
      <c r="H46" s="7"/>
      <c r="I46" s="6"/>
    </row>
    <row r="47" spans="1:9">
      <c r="A47" s="6" t="s">
        <v>462</v>
      </c>
      <c r="B47" s="6">
        <f>B48*(B9/12)</f>
        <v>60</v>
      </c>
      <c r="C47" s="6"/>
      <c r="D47" s="7" t="s">
        <v>463</v>
      </c>
      <c r="E47" s="6"/>
      <c r="F47" s="6"/>
      <c r="G47" s="6"/>
      <c r="H47" s="7"/>
      <c r="I47" s="6"/>
    </row>
    <row r="48" spans="1:9">
      <c r="A48" s="6" t="s">
        <v>251</v>
      </c>
      <c r="B48" s="6">
        <f>(((B7+B8)*2)/12)*B6</f>
        <v>30</v>
      </c>
      <c r="C48" s="6"/>
      <c r="D48" s="7"/>
      <c r="E48" s="6"/>
      <c r="F48" s="6"/>
      <c r="G48" s="6"/>
      <c r="H48" s="7"/>
      <c r="I48" s="6"/>
    </row>
    <row r="49" spans="1:12">
      <c r="A49" s="6" t="s">
        <v>464</v>
      </c>
      <c r="B49" s="6">
        <f>B48*2</f>
        <v>60</v>
      </c>
      <c r="C49" s="6"/>
      <c r="D49" s="7"/>
      <c r="E49" s="6"/>
      <c r="F49" s="6"/>
      <c r="G49" s="6"/>
      <c r="H49" s="7"/>
      <c r="I49" s="6"/>
    </row>
    <row r="50" spans="1:12">
      <c r="A50" s="6" t="s">
        <v>93</v>
      </c>
      <c r="B50" s="91">
        <f>RateData!B39</f>
        <v>20</v>
      </c>
      <c r="C50" s="6"/>
      <c r="D50" s="7"/>
      <c r="E50" s="6"/>
      <c r="F50" s="6"/>
      <c r="G50" s="6"/>
      <c r="H50" s="7"/>
      <c r="I50" s="6"/>
    </row>
    <row r="51" spans="1:12">
      <c r="A51" s="6"/>
      <c r="B51" s="6"/>
      <c r="C51" s="66"/>
      <c r="D51" s="66"/>
      <c r="E51" s="66"/>
      <c r="F51" s="66"/>
      <c r="G51" s="66"/>
      <c r="H51" s="66"/>
      <c r="I51" s="66"/>
      <c r="J51" s="67"/>
      <c r="K51" s="67"/>
      <c r="L51" s="67"/>
    </row>
    <row r="52" spans="1:12">
      <c r="A52" s="91">
        <f>RateData!B76</f>
        <v>0</v>
      </c>
      <c r="B52" s="91">
        <f>RateData!D76</f>
        <v>2.85</v>
      </c>
      <c r="C52" s="6"/>
      <c r="D52" s="7"/>
      <c r="E52" s="6"/>
      <c r="F52" s="6"/>
      <c r="G52" s="6"/>
      <c r="H52" s="7"/>
      <c r="I52" s="6"/>
    </row>
    <row r="53" spans="1:12">
      <c r="A53" s="91">
        <f>RateData!B77</f>
        <v>10</v>
      </c>
      <c r="B53" s="91">
        <f>RateData!D77</f>
        <v>3.8</v>
      </c>
      <c r="C53" s="6"/>
      <c r="D53" s="7"/>
      <c r="E53" s="6"/>
      <c r="F53" s="6"/>
      <c r="G53" s="6"/>
      <c r="H53" s="7"/>
      <c r="I53" s="6"/>
    </row>
    <row r="54" spans="1:12">
      <c r="A54" s="91">
        <f>RateData!B78</f>
        <v>33</v>
      </c>
      <c r="B54" s="91">
        <f>RateData!D78</f>
        <v>4.75</v>
      </c>
      <c r="C54" s="6"/>
      <c r="D54" s="7"/>
      <c r="E54" s="6"/>
      <c r="F54" s="6"/>
      <c r="G54" s="6"/>
      <c r="H54" s="7"/>
      <c r="I54" s="6"/>
    </row>
    <row r="55" spans="1:12">
      <c r="A55" s="91">
        <f>RateData!B79</f>
        <v>65</v>
      </c>
      <c r="B55" s="91">
        <f>RateData!D79</f>
        <v>6.65</v>
      </c>
      <c r="C55" s="6"/>
      <c r="D55" s="7"/>
      <c r="E55" s="6"/>
      <c r="F55" s="6"/>
      <c r="G55" s="6"/>
      <c r="H55" s="7"/>
      <c r="I55" s="6"/>
    </row>
    <row r="56" spans="1:12">
      <c r="A56" s="91">
        <f>RateData!B80</f>
        <v>100</v>
      </c>
      <c r="B56" s="91">
        <f>RateData!D80</f>
        <v>9.5</v>
      </c>
      <c r="C56" s="6"/>
      <c r="D56" s="7"/>
      <c r="E56" s="6"/>
      <c r="F56" s="6"/>
      <c r="G56" s="6"/>
      <c r="H56" s="7"/>
      <c r="I56" s="6"/>
    </row>
  </sheetData>
  <dataValidations count="2">
    <dataValidation allowBlank="1" showInputMessage="1" showErrorMessage="1" sqref="B17:B30" xr:uid="{1383FC26-13F7-4B19-A53D-DFFB53C0B7C0}"/>
    <dataValidation type="list" allowBlank="1" showInputMessage="1" showErrorMessage="1" sqref="B10" xr:uid="{124935E5-4C73-4162-A11C-867695817CD7}">
      <formula1>$D$46:$D$47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BD54B2-28BC-4D89-81A9-3A2C64B7413B}">
          <x14:formula1>
            <xm:f>Inv!$A$2:$A$2002</xm:f>
          </x14:formula1>
          <xm:sqref>A17:A30</xm:sqref>
        </x14:dataValidation>
        <x14:dataValidation type="list" allowBlank="1" showInputMessage="1" showErrorMessage="1" xr:uid="{1F91301E-B014-4921-A024-E8B1894156AE}">
          <x14:formula1>
            <xm:f>WC!$A$6:$A$55</xm:f>
          </x14:formula1>
          <xm:sqref>A35:A44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DC35-9489-46C6-98BE-FA45869EB30E}">
  <dimension ref="A1:I51"/>
  <sheetViews>
    <sheetView workbookViewId="0">
      <selection activeCell="B2" sqref="B2"/>
    </sheetView>
  </sheetViews>
  <sheetFormatPr defaultRowHeight="15"/>
  <cols>
    <col min="1" max="1" width="26" customWidth="1"/>
    <col min="2" max="2" width="20.85546875" customWidth="1"/>
    <col min="4" max="4" width="16.42578125" customWidth="1"/>
    <col min="5" max="5" width="15.5703125" customWidth="1"/>
    <col min="6" max="6" width="18.140625" style="1" customWidth="1"/>
    <col min="7" max="7" width="18.7109375" customWidth="1"/>
    <col min="8" max="8" width="16" style="1" customWidth="1"/>
    <col min="9" max="9" width="11" customWidth="1"/>
  </cols>
  <sheetData>
    <row r="1" spans="1:9">
      <c r="A1" s="21" t="s">
        <v>465</v>
      </c>
      <c r="B1" s="22"/>
      <c r="C1" s="22"/>
      <c r="D1" s="22"/>
      <c r="E1" s="22"/>
      <c r="F1" s="23"/>
      <c r="G1" s="22"/>
      <c r="H1" s="23"/>
      <c r="I1" s="22"/>
    </row>
    <row r="2" spans="1:9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/>
      <c r="B6" s="53"/>
      <c r="C6" s="53"/>
      <c r="D6" s="53"/>
      <c r="E6" s="53"/>
      <c r="F6" s="54"/>
      <c r="G6" s="53"/>
      <c r="H6" s="54"/>
      <c r="I6" s="53"/>
    </row>
    <row r="7" spans="1:9">
      <c r="A7" s="68" t="s">
        <v>190</v>
      </c>
      <c r="B7" s="53"/>
      <c r="C7" s="53"/>
      <c r="D7" s="53"/>
      <c r="E7" s="53"/>
      <c r="F7" s="54"/>
      <c r="G7" s="53"/>
      <c r="H7" s="54"/>
      <c r="I7" s="53"/>
    </row>
    <row r="8" spans="1:9">
      <c r="A8" s="73" t="s">
        <v>424</v>
      </c>
      <c r="B8" s="53"/>
      <c r="C8" s="53"/>
      <c r="D8" s="53"/>
      <c r="E8" s="53"/>
      <c r="F8" s="54"/>
      <c r="G8" s="53"/>
      <c r="H8" s="54"/>
      <c r="I8" s="53"/>
    </row>
    <row r="9" spans="1:9">
      <c r="A9" s="69" t="s">
        <v>425</v>
      </c>
      <c r="B9" s="69" t="s">
        <v>425</v>
      </c>
      <c r="C9" s="53"/>
      <c r="D9" s="53"/>
      <c r="E9" s="53"/>
      <c r="F9" s="54"/>
      <c r="G9" s="53"/>
      <c r="H9" s="54"/>
      <c r="I9" s="53"/>
    </row>
    <row r="10" spans="1:9" ht="15.75" thickBot="1">
      <c r="A10" s="50" t="s">
        <v>232</v>
      </c>
      <c r="B10" s="51">
        <f ca="1">SUM(I17:I44)</f>
        <v>0</v>
      </c>
      <c r="C10" s="50"/>
      <c r="D10" s="50"/>
      <c r="E10" s="50"/>
      <c r="F10" s="51"/>
      <c r="G10" s="50"/>
      <c r="H10" s="51"/>
      <c r="I10" s="50"/>
    </row>
    <row r="14" spans="1:9">
      <c r="A14" s="84" t="s">
        <v>426</v>
      </c>
      <c r="B14" s="10"/>
      <c r="C14" s="10"/>
      <c r="D14" s="11"/>
      <c r="E14" s="10"/>
      <c r="F14" s="10"/>
      <c r="G14" s="10"/>
      <c r="H14" s="11"/>
      <c r="I14" s="10"/>
    </row>
    <row r="15" spans="1:9">
      <c r="A15" s="85" t="s">
        <v>193</v>
      </c>
      <c r="B15" s="3"/>
      <c r="C15" s="3"/>
      <c r="D15" s="4"/>
      <c r="E15" s="3"/>
      <c r="F15" s="3"/>
      <c r="G15" s="3"/>
      <c r="H15" s="4"/>
      <c r="I15" s="3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466</v>
      </c>
      <c r="B17" s="14" t="str">
        <f ca="1">IFERROR(VLOOKUP(A17,Inv!$A$3:'Inv'!$E$2002,2,FALSE),"")</f>
        <v>85017</v>
      </c>
      <c r="C17">
        <f ca="1">IFERROR(VLOOKUP(A17,Inv!$A$3:'Inv'!$E$2002,3,FALSE),"")</f>
        <v>0.47799999999999998</v>
      </c>
      <c r="E17">
        <f ca="1">IFERROR(VLOOKUP(A17,Inv!$A$3:'Inv'!$E$2002,4,FALSE),"")</f>
        <v>0.86</v>
      </c>
      <c r="F17" s="14" t="str">
        <f ca="1">IFERROR(VLOOKUP(A17,Inv!$A$3:'Inv'!$E$2002,5,FALSE),"")</f>
        <v>FT</v>
      </c>
      <c r="I17" s="1">
        <f ca="1">IFERROR(E17*G17,"")</f>
        <v>0</v>
      </c>
    </row>
    <row r="18" spans="1:9">
      <c r="A18" t="s">
        <v>467</v>
      </c>
      <c r="B18" s="14" t="str">
        <f ca="1">IFERROR(VLOOKUP(A18,Inv!$A$3:'Inv'!$E$2002,2,FALSE),"")</f>
        <v>85003</v>
      </c>
      <c r="C18">
        <f ca="1">IFERROR(VLOOKUP(A18,Inv!$A$3:'Inv'!$E$2002,3,FALSE),"")</f>
        <v>13.48</v>
      </c>
      <c r="E18">
        <f ca="1">IFERROR(VLOOKUP(A18,Inv!$A$3:'Inv'!$E$2002,4,FALSE),"")</f>
        <v>24.265999999999998</v>
      </c>
      <c r="F18" s="14" t="str">
        <f ca="1">IFERROR(VLOOKUP(A18,Inv!$A$3:'Inv'!$E$2002,5,FALSE),"")</f>
        <v>SH</v>
      </c>
      <c r="I18" s="1">
        <f t="shared" ref="I18:I29" ca="1" si="0">IFERROR(E18*G18,"")</f>
        <v>0</v>
      </c>
    </row>
    <row r="19" spans="1:9">
      <c r="A19" t="s">
        <v>200</v>
      </c>
      <c r="B19" s="14" t="str">
        <f ca="1">IFERROR(VLOOKUP(A19,Inv!$A$3:'Inv'!$E$2002,2,FALSE),"")</f>
        <v>EST HARDWARE-ADHESIV</v>
      </c>
      <c r="C19">
        <f ca="1">IFERROR(VLOOKUP(A19,Inv!$A$3:'Inv'!$E$2002,3,FALSE),"")</f>
        <v>0</v>
      </c>
      <c r="E19">
        <f ca="1">IFERROR(VLOOKUP(A19,Inv!$A$3:'Inv'!$E$2002,4,FALSE),"")</f>
        <v>3</v>
      </c>
      <c r="F19" s="14" t="str">
        <f ca="1">IFERROR(VLOOKUP(A19,Inv!$A$3:'Inv'!$E$2002,5,FALSE),"")</f>
        <v>SQFT</v>
      </c>
      <c r="I19" s="1">
        <f ca="1">IFERROR(E19*G19,"")</f>
        <v>0</v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B28" s="14"/>
      <c r="F28" s="14"/>
      <c r="I28" s="1"/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 ht="18" customHeight="1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ref="I30" ca="1" si="1">IFERROR(E30*G30,"")</f>
        <v/>
      </c>
    </row>
    <row r="31" spans="1:9" ht="18" customHeight="1">
      <c r="A31" s="87" t="s">
        <v>468</v>
      </c>
      <c r="B31" s="10"/>
      <c r="C31" s="10"/>
      <c r="D31" s="11"/>
      <c r="E31" s="10"/>
      <c r="F31" s="10"/>
      <c r="G31" s="3" t="s">
        <v>469</v>
      </c>
      <c r="H31" s="4"/>
      <c r="I31" s="3"/>
    </row>
    <row r="32" spans="1:9">
      <c r="A32" s="76" t="s">
        <v>203</v>
      </c>
      <c r="B32" s="12" t="s">
        <v>204</v>
      </c>
      <c r="C32" s="12"/>
      <c r="D32" s="15"/>
      <c r="E32" s="16"/>
      <c r="F32" s="15"/>
      <c r="G32" s="17" t="s">
        <v>205</v>
      </c>
      <c r="H32" s="15" t="s">
        <v>6</v>
      </c>
      <c r="I32" s="16" t="s">
        <v>8</v>
      </c>
    </row>
    <row r="33" spans="1:9">
      <c r="A33" s="78">
        <v>2217</v>
      </c>
      <c r="B33" t="str">
        <f ca="1">IFERROR(VLOOKUP(A33,WC!$A$6:'WC'!$C$30,2,FALSE),"")</f>
        <v>Crating Labor</v>
      </c>
      <c r="G33" s="19"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/>
      <c r="B34" t="str">
        <f ca="1">IFERROR(VLOOKUP(A34,WC!$A$6:'WC'!$C$30,2,FALSE),"")</f>
        <v/>
      </c>
      <c r="G34" s="19"/>
      <c r="H34" t="str">
        <f ca="1">IFERROR(VLOOKUP(A34,WC!$A$6:'WC'!$C$30,3,FALSE),"")</f>
        <v/>
      </c>
      <c r="I34" s="1" t="str">
        <f t="shared" ref="I34:I44" ca="1" si="2">IFERROR(G34*H34,"")</f>
        <v/>
      </c>
    </row>
    <row r="35" spans="1:9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2"/>
        <v/>
      </c>
    </row>
    <row r="36" spans="1:9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2"/>
        <v/>
      </c>
    </row>
    <row r="37" spans="1:9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2"/>
        <v/>
      </c>
    </row>
    <row r="38" spans="1:9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2"/>
        <v/>
      </c>
    </row>
    <row r="39" spans="1:9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2"/>
        <v/>
      </c>
    </row>
    <row r="40" spans="1:9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2"/>
        <v/>
      </c>
    </row>
    <row r="41" spans="1:9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2"/>
        <v/>
      </c>
    </row>
    <row r="42" spans="1:9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2"/>
        <v/>
      </c>
    </row>
    <row r="43" spans="1:9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2"/>
        <v/>
      </c>
    </row>
    <row r="44" spans="1:9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2"/>
        <v/>
      </c>
    </row>
    <row r="45" spans="1:9">
      <c r="A45" s="25" t="s">
        <v>207</v>
      </c>
      <c r="B45" s="25"/>
      <c r="C45" s="25"/>
      <c r="D45" s="25"/>
      <c r="E45" s="25"/>
      <c r="F45" s="74"/>
      <c r="G45" s="25"/>
      <c r="H45" s="25"/>
      <c r="I45" s="74"/>
    </row>
    <row r="46" spans="1:9">
      <c r="A46" s="6"/>
      <c r="B46" s="6"/>
      <c r="C46" s="6"/>
      <c r="D46" s="6"/>
      <c r="E46" s="6"/>
      <c r="F46" s="7"/>
      <c r="G46" s="6"/>
      <c r="H46" s="7"/>
      <c r="I46" s="6"/>
    </row>
    <row r="47" spans="1:9">
      <c r="A47" s="6"/>
      <c r="B47" s="6"/>
      <c r="C47" s="6"/>
      <c r="D47" s="6"/>
      <c r="E47" s="6"/>
      <c r="F47" s="7"/>
      <c r="G47" s="6"/>
      <c r="H47" s="7"/>
      <c r="I47" s="6"/>
    </row>
    <row r="48" spans="1:9">
      <c r="A48" s="6"/>
      <c r="B48" s="6"/>
      <c r="C48" s="6"/>
      <c r="D48" s="6"/>
      <c r="E48" s="6"/>
      <c r="F48" s="7"/>
      <c r="G48" s="6"/>
      <c r="H48" s="7"/>
      <c r="I48" s="6"/>
    </row>
    <row r="49" spans="1:9">
      <c r="A49" s="6"/>
      <c r="B49" s="6"/>
      <c r="C49" s="6"/>
      <c r="D49" s="6"/>
      <c r="E49" s="6"/>
      <c r="F49" s="7"/>
      <c r="G49" s="6"/>
      <c r="H49" s="7"/>
      <c r="I49" s="6"/>
    </row>
    <row r="50" spans="1:9">
      <c r="A50" s="6"/>
      <c r="B50" s="6"/>
      <c r="C50" s="6"/>
      <c r="D50" s="6"/>
      <c r="E50" s="6"/>
      <c r="F50" s="7"/>
      <c r="G50" s="6"/>
      <c r="H50" s="7"/>
      <c r="I50" s="6"/>
    </row>
    <row r="51" spans="1:9">
      <c r="A51" s="6"/>
      <c r="B51" s="6"/>
      <c r="C51" s="6"/>
      <c r="D51" s="6"/>
      <c r="E51" s="6"/>
      <c r="F51" s="7"/>
      <c r="G51" s="6"/>
      <c r="H51" s="7"/>
      <c r="I51" s="6"/>
    </row>
  </sheetData>
  <dataValidations count="1">
    <dataValidation allowBlank="1" showInputMessage="1" showErrorMessage="1" sqref="B17:B30" xr:uid="{440CF941-9989-4ED7-8FA5-43B899B2537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8D9CF60-107E-4398-AA21-BA36D433BF80}">
          <x14:formula1>
            <xm:f>Inv!$A$2:$A$2002</xm:f>
          </x14:formula1>
          <xm:sqref>A17:A30</xm:sqref>
        </x14:dataValidation>
        <x14:dataValidation type="list" allowBlank="1" showInputMessage="1" showErrorMessage="1" xr:uid="{6CBD074F-E090-404F-BCD4-A941C81DEA41}">
          <x14:formula1>
            <xm:f>WC!$A$6:$A$55</xm:f>
          </x14:formula1>
          <xm:sqref>A34:A44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6E5F-68A5-42AA-B505-0FD0FE3E048B}">
  <dimension ref="A1:I51"/>
  <sheetViews>
    <sheetView workbookViewId="0">
      <selection activeCell="B2" sqref="B2"/>
    </sheetView>
  </sheetViews>
  <sheetFormatPr defaultRowHeight="15"/>
  <cols>
    <col min="1" max="1" width="27" customWidth="1"/>
    <col min="2" max="2" width="21" customWidth="1"/>
    <col min="3" max="3" width="16.5703125" customWidth="1"/>
    <col min="4" max="4" width="20.42578125" customWidth="1"/>
    <col min="5" max="5" width="16.7109375" customWidth="1"/>
    <col min="6" max="6" width="15.5703125" customWidth="1"/>
    <col min="7" max="7" width="18.28515625" customWidth="1"/>
    <col min="8" max="8" width="19.42578125" customWidth="1"/>
    <col min="9" max="9" width="12.140625" customWidth="1"/>
  </cols>
  <sheetData>
    <row r="1" spans="1:9">
      <c r="A1" s="21" t="s">
        <v>470</v>
      </c>
      <c r="B1" s="22"/>
      <c r="C1" s="22"/>
      <c r="D1" s="22"/>
      <c r="E1" s="22"/>
      <c r="F1" s="22"/>
      <c r="G1" s="22"/>
      <c r="H1" s="22"/>
      <c r="I1" s="22"/>
    </row>
    <row r="2" spans="1:9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93" t="s">
        <v>320</v>
      </c>
      <c r="C5" s="53" t="s">
        <v>471</v>
      </c>
      <c r="D5" s="53"/>
      <c r="E5" s="54"/>
      <c r="F5" s="53"/>
      <c r="G5" s="53"/>
      <c r="H5" s="53"/>
      <c r="I5" s="53"/>
    </row>
    <row r="6" spans="1:9">
      <c r="A6" s="53" t="s">
        <v>472</v>
      </c>
      <c r="B6" s="52">
        <v>1</v>
      </c>
      <c r="C6" s="53"/>
      <c r="D6" s="53"/>
      <c r="E6" s="53"/>
      <c r="F6" s="53"/>
      <c r="G6" s="53"/>
      <c r="H6" s="53"/>
      <c r="I6" s="53"/>
    </row>
    <row r="7" spans="1:9">
      <c r="A7" s="53" t="s">
        <v>210</v>
      </c>
      <c r="B7" s="52">
        <v>0</v>
      </c>
      <c r="C7" s="53"/>
      <c r="D7" s="53"/>
      <c r="E7" s="53"/>
      <c r="F7" s="53"/>
      <c r="G7" s="53"/>
      <c r="H7" s="53"/>
      <c r="I7" s="53"/>
    </row>
    <row r="8" spans="1:9">
      <c r="A8" s="53" t="s">
        <v>211</v>
      </c>
      <c r="B8" s="52">
        <v>0</v>
      </c>
      <c r="C8" s="53"/>
      <c r="D8" s="53"/>
      <c r="E8" s="53"/>
      <c r="F8" s="53"/>
      <c r="G8" s="53"/>
      <c r="H8" s="53"/>
      <c r="I8" s="53"/>
    </row>
    <row r="9" spans="1:9">
      <c r="A9" s="50" t="s">
        <v>232</v>
      </c>
      <c r="B9" s="51">
        <f ca="1">SUM(I17:I44)</f>
        <v>0</v>
      </c>
      <c r="C9" s="50"/>
      <c r="D9" s="50"/>
      <c r="E9" s="50"/>
      <c r="F9" s="50"/>
      <c r="G9" s="50"/>
      <c r="H9" s="50"/>
      <c r="I9" s="50"/>
    </row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331</v>
      </c>
      <c r="B17" s="14" t="str">
        <f ca="1">IFERROR(VLOOKUP(A17,Inv!$A$3:'Inv'!$E$2002,2,FALSE),"")</f>
        <v>44750</v>
      </c>
      <c r="C17">
        <f ca="1">IFERROR(VLOOKUP(A17,Inv!$A$3:'Inv'!$E$2002,3,FALSE),"")</f>
        <v>1.829</v>
      </c>
      <c r="E17">
        <f ca="1">IFERROR(VLOOKUP(A17,Inv!$A$3:'Inv'!$E$2002,4,FALSE),"")</f>
        <v>3.2930000000000001</v>
      </c>
      <c r="F17" s="14" t="str">
        <f ca="1">IFERROR(VLOOKUP(A17,Inv!$A$3:'Inv'!$E$2002,5,FALSE),"")</f>
        <v>MODULE</v>
      </c>
      <c r="G17" s="19">
        <f>CEILING(B46*H46,1)</f>
        <v>0</v>
      </c>
      <c r="I17" s="1">
        <f t="shared" ref="I17:I30" ca="1" si="0">IFERROR(E17*G17,"")</f>
        <v>0</v>
      </c>
    </row>
    <row r="18" spans="1:9">
      <c r="A18" t="s">
        <v>332</v>
      </c>
      <c r="B18" s="14" t="str">
        <f ca="1">IFERROR(VLOOKUP(A18,Inv!$A$3:'Inv'!$E$2002,2,FALSE),"")</f>
        <v>44350</v>
      </c>
      <c r="C18">
        <f ca="1">IFERROR(VLOOKUP(A18,Inv!$A$3:'Inv'!$E$2002,3,FALSE),"")</f>
        <v>36.082999999999998</v>
      </c>
      <c r="E18">
        <f ca="1">IFERROR(VLOOKUP(A18,Inv!$A$3:'Inv'!$E$2002,4,FALSE),"")</f>
        <v>64.956000000000003</v>
      </c>
      <c r="F18" s="14" t="str">
        <f ca="1">IFERROR(VLOOKUP(A18,Inv!$A$3:'Inv'!$E$2002,5,FALSE),"")</f>
        <v>EA</v>
      </c>
      <c r="G18" s="19">
        <f>E47*B6</f>
        <v>0</v>
      </c>
      <c r="I18" s="1">
        <f t="shared" ca="1" si="0"/>
        <v>0</v>
      </c>
    </row>
    <row r="19" spans="1:9">
      <c r="A19" t="s">
        <v>356</v>
      </c>
      <c r="B19" s="14" t="str">
        <f ca="1">IFERROR(VLOOKUP(A19,Inv!$A$3:'Inv'!$E$2002,2,FALSE),"")</f>
        <v>13090</v>
      </c>
      <c r="C19">
        <f ca="1">IFERROR(VLOOKUP(A19,Inv!$A$3:'Inv'!$E$2002,3,FALSE),"")</f>
        <v>61.805</v>
      </c>
      <c r="E19">
        <f ca="1">IFERROR(VLOOKUP(A19,Inv!$A$3:'Inv'!$E$2002,4,FALSE),"")</f>
        <v>111.26</v>
      </c>
      <c r="F19" s="14" t="str">
        <f ca="1">IFERROR(VLOOKUP(A19,Inv!$A$3:'Inv'!$E$2002,5,FALSE),"")</f>
        <v>SH</v>
      </c>
      <c r="G19" s="19">
        <f>IF(B5="Yes",B49,0)</f>
        <v>0</v>
      </c>
      <c r="I19" s="1">
        <f t="shared" ca="1" si="0"/>
        <v>0</v>
      </c>
    </row>
    <row r="20" spans="1:9">
      <c r="A20" t="s">
        <v>333</v>
      </c>
      <c r="B20" s="14" t="str">
        <f ca="1">IFERROR(VLOOKUP(A20,Inv!$A$3:'Inv'!$E$2002,2,FALSE),"")</f>
        <v>EST ELECTRICAL</v>
      </c>
      <c r="C20">
        <f ca="1">IFERROR(VLOOKUP(A20,Inv!$A$3:'Inv'!$E$2002,3,FALSE),"")</f>
        <v>0</v>
      </c>
      <c r="E20">
        <f ca="1">IFERROR(VLOOKUP(A20,Inv!$A$3:'Inv'!$E$2002,4,FALSE),"")</f>
        <v>1</v>
      </c>
      <c r="F20" s="14" t="str">
        <f ca="1">IFERROR(VLOOKUP(A20,Inv!$A$3:'Inv'!$E$2002,5,FALSE),"")</f>
        <v>SQFT</v>
      </c>
      <c r="G20" s="19">
        <f>CEILING(B46,1)</f>
        <v>0</v>
      </c>
      <c r="I20" s="1">
        <f t="shared" ca="1" si="0"/>
        <v>0</v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2212</v>
      </c>
      <c r="B33" t="str">
        <f ca="1">IFERROR(VLOOKUP(A33,WC!$A$6:'WC'!$C$30,2,FALSE),"")</f>
        <v>LED Wiring Labor</v>
      </c>
      <c r="E33" s="19">
        <f>B46</f>
        <v>0</v>
      </c>
      <c r="F33" s="19">
        <f>B48</f>
        <v>14.25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/>
      <c r="B34" t="str">
        <f ca="1">IFERROR(VLOOKUP(A34,WC!$A$6:'WC'!$C$30,2,FALSE),"")</f>
        <v/>
      </c>
      <c r="H34" t="str">
        <f ca="1">IFERROR(VLOOKUP(A34,WC!$A$6:'WC'!$C$30,3,FALSE),"")</f>
        <v/>
      </c>
      <c r="I34" s="1" t="str">
        <f t="shared" ref="I34:I44" ca="1" si="1">IFERROR(G34*H34,"")</f>
        <v/>
      </c>
    </row>
    <row r="35" spans="1:9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25"/>
      <c r="D45" s="91" t="s">
        <v>225</v>
      </c>
      <c r="E45" s="25"/>
      <c r="F45" s="25"/>
      <c r="G45" s="25"/>
      <c r="H45" s="25"/>
      <c r="I45" s="74"/>
    </row>
    <row r="46" spans="1:9">
      <c r="A46" s="6" t="s">
        <v>237</v>
      </c>
      <c r="B46" s="6">
        <f>((B7*B8)/144)*B6</f>
        <v>0</v>
      </c>
      <c r="C46" s="6"/>
      <c r="D46" s="80" t="s">
        <v>345</v>
      </c>
      <c r="E46" s="80">
        <f>(B7*B8)/144*H46</f>
        <v>0</v>
      </c>
      <c r="F46" s="47" t="s">
        <v>43</v>
      </c>
      <c r="G46" s="6" t="s">
        <v>73</v>
      </c>
      <c r="H46" s="91">
        <f>RateData!B19</f>
        <v>1.3</v>
      </c>
      <c r="I46" s="6"/>
    </row>
    <row r="47" spans="1:9">
      <c r="A47" s="6" t="s">
        <v>75</v>
      </c>
      <c r="B47" s="91">
        <f>RateData!B21</f>
        <v>1.5</v>
      </c>
      <c r="C47" s="6"/>
      <c r="D47" s="80" t="s">
        <v>346</v>
      </c>
      <c r="E47" s="80">
        <f>CEILING(E46/H47,1)</f>
        <v>0</v>
      </c>
      <c r="F47" s="47" t="s">
        <v>43</v>
      </c>
      <c r="G47" s="6" t="s">
        <v>74</v>
      </c>
      <c r="H47" s="91">
        <f>RateData!B20</f>
        <v>108</v>
      </c>
      <c r="I47" s="6"/>
    </row>
    <row r="48" spans="1:9">
      <c r="A48" s="6" t="s">
        <v>72</v>
      </c>
      <c r="B48" s="91">
        <f>RateData!B18</f>
        <v>14.25</v>
      </c>
      <c r="C48" s="6"/>
      <c r="D48" s="80" t="s">
        <v>76</v>
      </c>
      <c r="E48" s="98">
        <f>RateData!B22</f>
        <v>50</v>
      </c>
      <c r="F48" s="47"/>
      <c r="G48" s="6"/>
      <c r="H48" s="6"/>
      <c r="I48" s="6"/>
    </row>
    <row r="49" spans="1:9">
      <c r="A49" s="6" t="s">
        <v>295</v>
      </c>
      <c r="B49" s="6">
        <f>CEILING(B46/32,0.5)</f>
        <v>0</v>
      </c>
      <c r="C49" s="6"/>
      <c r="D49" s="6"/>
      <c r="E49" s="6"/>
      <c r="F49" s="6"/>
      <c r="G49" s="6"/>
      <c r="H49" s="6"/>
      <c r="I49" s="6"/>
    </row>
    <row r="50" spans="1:9">
      <c r="A50" s="6"/>
      <c r="B50" s="6"/>
      <c r="C50" s="6"/>
      <c r="D50" s="6"/>
      <c r="E50" s="6"/>
      <c r="F50" s="6"/>
      <c r="G50" s="6" t="s">
        <v>320</v>
      </c>
      <c r="H50" s="6"/>
      <c r="I50" s="6"/>
    </row>
    <row r="51" spans="1:9">
      <c r="A51" s="6"/>
      <c r="B51" s="6"/>
      <c r="C51" s="6"/>
      <c r="D51" s="6"/>
      <c r="E51" s="6"/>
      <c r="F51" s="6"/>
      <c r="G51" s="6" t="s">
        <v>309</v>
      </c>
      <c r="H51" s="6"/>
      <c r="I51" s="6"/>
    </row>
  </sheetData>
  <dataValidations count="2">
    <dataValidation allowBlank="1" showInputMessage="1" showErrorMessage="1" sqref="B17:B30" xr:uid="{496BE9B9-314B-4404-9D84-C98B5691E459}"/>
    <dataValidation type="list" allowBlank="1" showInputMessage="1" showErrorMessage="1" sqref="B5" xr:uid="{6FA90471-9148-44FB-AC20-314F1967384D}">
      <formula1>$G$50:$G$51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5A3EABA-9AD1-47B6-99DD-4F6C154366AE}">
          <x14:formula1>
            <xm:f>Inv!$A$2:$A$2002</xm:f>
          </x14:formula1>
          <xm:sqref>A17:A30</xm:sqref>
        </x14:dataValidation>
        <x14:dataValidation type="list" allowBlank="1" showInputMessage="1" showErrorMessage="1" xr:uid="{3188FB1D-2450-4CB5-90AB-A7A03AE0D39E}">
          <x14:formula1>
            <xm:f>WC!$A$6:$A$55</xm:f>
          </x14:formula1>
          <xm:sqref>A34:A44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72D3-F5F2-48B9-9775-FF7A236456AC}">
  <dimension ref="A1:K48"/>
  <sheetViews>
    <sheetView workbookViewId="0">
      <selection activeCell="B2" sqref="B2"/>
    </sheetView>
  </sheetViews>
  <sheetFormatPr defaultRowHeight="15"/>
  <cols>
    <col min="1" max="1" width="27.7109375" customWidth="1"/>
    <col min="2" max="2" width="21.85546875" customWidth="1"/>
    <col min="3" max="3" width="19.5703125" customWidth="1"/>
    <col min="4" max="4" width="15.42578125" customWidth="1"/>
    <col min="5" max="5" width="16.7109375" customWidth="1"/>
    <col min="6" max="6" width="18.140625" customWidth="1"/>
    <col min="7" max="7" width="15.7109375" customWidth="1"/>
    <col min="8" max="8" width="12.42578125" customWidth="1"/>
    <col min="9" max="9" width="14.140625" style="1" customWidth="1"/>
  </cols>
  <sheetData>
    <row r="1" spans="1:11">
      <c r="A1" s="21" t="s">
        <v>473</v>
      </c>
      <c r="B1" s="22"/>
      <c r="C1" s="22"/>
      <c r="D1" s="22"/>
      <c r="E1" s="22"/>
      <c r="F1" s="22"/>
      <c r="G1" s="22"/>
      <c r="H1" s="22"/>
      <c r="I1" s="23"/>
    </row>
    <row r="2" spans="1:11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90" t="s">
        <v>474</v>
      </c>
      <c r="C5" s="53"/>
      <c r="D5" s="53"/>
      <c r="E5" s="54"/>
      <c r="F5" s="53"/>
      <c r="G5" s="53"/>
      <c r="H5" s="53"/>
      <c r="I5" s="53"/>
      <c r="K5" s="1"/>
    </row>
    <row r="6" spans="1:11">
      <c r="A6" s="53" t="s">
        <v>306</v>
      </c>
      <c r="B6" s="52">
        <v>1</v>
      </c>
      <c r="C6" s="53"/>
      <c r="D6" s="53"/>
      <c r="E6" s="53"/>
      <c r="F6" s="53"/>
      <c r="G6" s="53"/>
      <c r="H6" s="53"/>
      <c r="I6" s="54"/>
    </row>
    <row r="7" spans="1:11">
      <c r="A7" s="53" t="s">
        <v>210</v>
      </c>
      <c r="B7" s="52">
        <v>0</v>
      </c>
      <c r="C7" s="53"/>
      <c r="D7" s="53"/>
      <c r="E7" s="53"/>
      <c r="F7" s="53"/>
      <c r="G7" s="53"/>
      <c r="H7" s="53"/>
      <c r="I7" s="54"/>
    </row>
    <row r="8" spans="1:11">
      <c r="A8" s="53" t="s">
        <v>211</v>
      </c>
      <c r="B8" s="52">
        <v>0</v>
      </c>
      <c r="C8" s="53"/>
      <c r="D8" s="53"/>
      <c r="E8" s="53"/>
      <c r="F8" s="53"/>
      <c r="G8" s="53"/>
      <c r="H8" s="53"/>
      <c r="I8" s="54"/>
    </row>
    <row r="9" spans="1:11">
      <c r="A9" s="50" t="s">
        <v>232</v>
      </c>
      <c r="B9" s="51">
        <f ca="1">SUM(I17:I44)</f>
        <v>0</v>
      </c>
      <c r="C9" s="50"/>
      <c r="D9" s="50"/>
      <c r="E9" s="50"/>
      <c r="F9" s="50"/>
      <c r="G9" s="50"/>
      <c r="H9" s="50"/>
      <c r="I9" s="51"/>
    </row>
    <row r="10" spans="1:11">
      <c r="C10" s="1"/>
    </row>
    <row r="11" spans="1:11">
      <c r="C11" s="1"/>
    </row>
    <row r="12" spans="1:11">
      <c r="C12" s="1"/>
    </row>
    <row r="13" spans="1:11">
      <c r="C13" s="1"/>
      <c r="F13" s="5" t="s">
        <v>474</v>
      </c>
    </row>
    <row r="14" spans="1:11">
      <c r="A14" s="12" t="s">
        <v>192</v>
      </c>
      <c r="B14" s="10"/>
      <c r="C14" s="10"/>
      <c r="D14" s="11"/>
      <c r="E14" s="10"/>
      <c r="F14" s="10"/>
      <c r="G14" s="10"/>
      <c r="H14" s="11"/>
      <c r="I14" s="11"/>
    </row>
    <row r="15" spans="1:11">
      <c r="A15" s="70" t="s">
        <v>475</v>
      </c>
      <c r="B15" s="3"/>
      <c r="C15" s="3"/>
      <c r="D15" s="4"/>
      <c r="E15" s="3"/>
      <c r="F15" s="3"/>
      <c r="G15" s="3"/>
      <c r="H15" s="4"/>
      <c r="I15" s="4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289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v>0</v>
      </c>
      <c r="I17" s="1">
        <f t="shared" ref="I17:I30" ca="1" si="0">IFERROR(E17*G17,"")</f>
        <v>0</v>
      </c>
    </row>
    <row r="18" spans="1:9">
      <c r="A18" t="s">
        <v>476</v>
      </c>
      <c r="B18" s="14" t="str">
        <f ca="1">IFERROR(VLOOKUP(A18,Inv!$A$3:'Inv'!$E$2002,2,FALSE),"")</f>
        <v>57000</v>
      </c>
      <c r="C18">
        <f ca="1">IFERROR(VLOOKUP(A18,Inv!$A$3:'Inv'!$E$2002,3,FALSE),"")</f>
        <v>0.87</v>
      </c>
      <c r="E18">
        <f ca="1">IFERROR(VLOOKUP(A18,Inv!$A$3:'Inv'!$E$2002,4,FALSE),"")</f>
        <v>1.5660000000000001</v>
      </c>
      <c r="F18" s="14" t="str">
        <f ca="1">IFERROR(VLOOKUP(A18,Inv!$A$3:'Inv'!$E$2002,5,FALSE),"")</f>
        <v>FT</v>
      </c>
      <c r="G18" s="19">
        <v>0</v>
      </c>
      <c r="I18" s="1">
        <f t="shared" ca="1" si="0"/>
        <v>0</v>
      </c>
    </row>
    <row r="19" spans="1:9">
      <c r="A19" t="s">
        <v>477</v>
      </c>
      <c r="B19" s="14" t="str">
        <f ca="1">IFERROR(VLOOKUP(A19,Inv!$A$3:'Inv'!$E$2002,2,FALSE),"")</f>
        <v>57005</v>
      </c>
      <c r="C19">
        <f ca="1">IFERROR(VLOOKUP(A19,Inv!$A$3:'Inv'!$E$2002,3,FALSE),"")</f>
        <v>0.85299999999999998</v>
      </c>
      <c r="E19">
        <f ca="1">IFERROR(VLOOKUP(A19,Inv!$A$3:'Inv'!$E$2002,4,FALSE),"")</f>
        <v>1.536</v>
      </c>
      <c r="F19" s="14" t="str">
        <f ca="1">IFERROR(VLOOKUP(A19,Inv!$A$3:'Inv'!$E$2002,5,FALSE),"")</f>
        <v>FT</v>
      </c>
      <c r="G19" s="19">
        <v>0</v>
      </c>
      <c r="I19" s="1">
        <f t="shared" ca="1" si="0"/>
        <v>0</v>
      </c>
    </row>
    <row r="20" spans="1:9">
      <c r="A20" t="s">
        <v>478</v>
      </c>
      <c r="B20" s="14" t="str">
        <f ca="1">IFERROR(VLOOKUP(A20,Inv!$A$3:'Inv'!$E$2002,2,FALSE),"")</f>
        <v>57010</v>
      </c>
      <c r="C20">
        <f ca="1">IFERROR(VLOOKUP(A20,Inv!$A$3:'Inv'!$E$2002,3,FALSE),"")</f>
        <v>0.64900000000000002</v>
      </c>
      <c r="E20">
        <f ca="1">IFERROR(VLOOKUP(A20,Inv!$A$3:'Inv'!$E$2002,4,FALSE),"")</f>
        <v>1.1679999999999999</v>
      </c>
      <c r="F20" s="14" t="str">
        <f ca="1">IFERROR(VLOOKUP(A20,Inv!$A$3:'Inv'!$E$2002,5,FALSE),"")</f>
        <v>FT</v>
      </c>
      <c r="G20" s="19">
        <v>0</v>
      </c>
      <c r="I20" s="1">
        <f t="shared" ca="1" si="0"/>
        <v>0</v>
      </c>
    </row>
    <row r="21" spans="1:9">
      <c r="A21" t="s">
        <v>200</v>
      </c>
      <c r="B21" s="14" t="str">
        <f ca="1">IFERROR(VLOOKUP(A21,Inv!$A$3:'Inv'!$E$2002,2,FALSE),"")</f>
        <v>EST HARDWARE-ADHESIV</v>
      </c>
      <c r="C21">
        <f ca="1">IFERROR(VLOOKUP(A21,Inv!$A$3:'Inv'!$E$2002,3,FALSE),"")</f>
        <v>0</v>
      </c>
      <c r="E21">
        <f ca="1">IFERROR(VLOOKUP(A21,Inv!$A$3:'Inv'!$E$2002,4,FALSE),"")</f>
        <v>3</v>
      </c>
      <c r="F21" s="14" t="str">
        <f ca="1">IFERROR(VLOOKUP(A21,Inv!$A$3:'Inv'!$E$2002,5,FALSE),"")</f>
        <v>SQFT</v>
      </c>
      <c r="G21" s="19">
        <v>0</v>
      </c>
      <c r="I21" s="1">
        <f t="shared" ca="1" si="0"/>
        <v>0</v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2"/>
      <c r="C31" s="12"/>
      <c r="D31" s="13"/>
      <c r="E31" s="12"/>
      <c r="F31" s="12"/>
      <c r="G31" s="12"/>
      <c r="H31" s="13"/>
      <c r="I31" s="11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2315</v>
      </c>
      <c r="B33" t="str">
        <f ca="1">IFERROR(VLOOKUP(A33,WC!$A$6:'WC'!$C$30,2,FALSE),"")</f>
        <v>Face Assembly Labor</v>
      </c>
      <c r="C33" t="s">
        <v>479</v>
      </c>
      <c r="E33" s="19">
        <f>B46</f>
        <v>0</v>
      </c>
      <c r="F33" s="19">
        <f>B48</f>
        <v>72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2315</v>
      </c>
      <c r="B34" t="str">
        <f ca="1">IFERROR(VLOOKUP(A34,WC!$A$6:'WC'!$C$30,2,FALSE),"")</f>
        <v>Face Assembly Labor</v>
      </c>
      <c r="C34" t="s">
        <v>480</v>
      </c>
      <c r="E34" s="19">
        <f>G18+G19+G20</f>
        <v>0</v>
      </c>
      <c r="F34">
        <f>B47</f>
        <v>16</v>
      </c>
      <c r="G34" s="1">
        <f>E34/F34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25"/>
      <c r="E45" s="25"/>
      <c r="F45" s="25"/>
      <c r="G45" s="25"/>
      <c r="H45" s="25"/>
      <c r="I45" s="74"/>
    </row>
    <row r="46" spans="1:9">
      <c r="A46" s="6" t="s">
        <v>292</v>
      </c>
      <c r="B46" s="6">
        <f>(B7*B8/144)*B6</f>
        <v>0</v>
      </c>
      <c r="C46" s="6"/>
      <c r="D46" s="6"/>
      <c r="E46" s="6"/>
      <c r="F46" s="6"/>
      <c r="G46" s="6"/>
      <c r="H46" s="6"/>
      <c r="I46" s="7"/>
    </row>
    <row r="47" spans="1:9">
      <c r="A47" s="6" t="s">
        <v>94</v>
      </c>
      <c r="B47" s="91">
        <f>RateData!B40</f>
        <v>16</v>
      </c>
      <c r="C47" s="6"/>
      <c r="D47" s="6"/>
      <c r="E47" s="6"/>
      <c r="F47" s="6"/>
      <c r="G47" s="6"/>
      <c r="H47" s="6"/>
      <c r="I47" s="7"/>
    </row>
    <row r="48" spans="1:9">
      <c r="A48" s="6" t="s">
        <v>481</v>
      </c>
      <c r="B48" s="91">
        <f>RateData!B23</f>
        <v>72</v>
      </c>
      <c r="C48" s="6"/>
      <c r="D48" s="6"/>
      <c r="E48" s="6"/>
      <c r="F48" s="6"/>
      <c r="G48" s="6"/>
      <c r="H48" s="6"/>
      <c r="I48" s="7"/>
    </row>
  </sheetData>
  <dataValidations count="1">
    <dataValidation allowBlank="1" showInputMessage="1" showErrorMessage="1" sqref="B17:B30" xr:uid="{9C739E64-AD67-4C71-9009-DFE4D4DAA1E0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02464E-1C86-45E0-9B51-086F5FCA7BD2}">
          <x14:formula1>
            <xm:f>Inv!$A$2:$A$2002</xm:f>
          </x14:formula1>
          <xm:sqref>A17:A30</xm:sqref>
        </x14:dataValidation>
        <x14:dataValidation type="list" allowBlank="1" showInputMessage="1" showErrorMessage="1" xr:uid="{0EE0D7BF-9B8B-414C-8C24-813BB584B892}">
          <x14:formula1>
            <xm:f>WC!$A$6:$A$55</xm:f>
          </x14:formula1>
          <xm:sqref>A34:A44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9D4F-E137-4A9D-BD01-8645C5713A75}">
  <dimension ref="A1:I58"/>
  <sheetViews>
    <sheetView workbookViewId="0">
      <selection activeCell="B2" sqref="B2"/>
    </sheetView>
  </sheetViews>
  <sheetFormatPr defaultRowHeight="15"/>
  <cols>
    <col min="1" max="1" width="26.5703125" customWidth="1"/>
    <col min="2" max="2" width="20.28515625" customWidth="1"/>
    <col min="4" max="4" width="12.5703125" customWidth="1"/>
    <col min="5" max="5" width="16" style="1" customWidth="1"/>
    <col min="6" max="6" width="16.42578125" customWidth="1"/>
    <col min="7" max="7" width="15" style="1" customWidth="1"/>
    <col min="8" max="8" width="14.42578125" customWidth="1"/>
  </cols>
  <sheetData>
    <row r="1" spans="1:9">
      <c r="A1" s="21" t="s">
        <v>482</v>
      </c>
      <c r="B1" s="22"/>
      <c r="C1" s="22"/>
      <c r="D1" s="22"/>
      <c r="E1" s="23"/>
      <c r="F1" s="22"/>
      <c r="G1" s="23"/>
      <c r="H1" s="22"/>
      <c r="I1" s="22"/>
    </row>
    <row r="2" spans="1:9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 t="s">
        <v>306</v>
      </c>
      <c r="B6" s="52">
        <v>1</v>
      </c>
      <c r="C6" s="53"/>
      <c r="D6" s="53"/>
      <c r="E6" s="54"/>
      <c r="F6" s="53"/>
      <c r="G6" s="54"/>
      <c r="H6" s="53"/>
      <c r="I6" s="53"/>
    </row>
    <row r="7" spans="1:9">
      <c r="A7" s="53" t="s">
        <v>210</v>
      </c>
      <c r="B7" s="52">
        <v>0</v>
      </c>
      <c r="C7" s="53"/>
      <c r="D7" s="53"/>
      <c r="E7" s="54"/>
      <c r="F7" s="53"/>
      <c r="G7" s="54"/>
      <c r="H7" s="53"/>
      <c r="I7" s="53"/>
    </row>
    <row r="8" spans="1:9">
      <c r="A8" s="53" t="s">
        <v>211</v>
      </c>
      <c r="B8" s="52">
        <v>0</v>
      </c>
      <c r="C8" s="53"/>
      <c r="D8" s="53"/>
      <c r="E8" s="54"/>
      <c r="F8" s="53"/>
      <c r="G8" s="54"/>
      <c r="H8" s="53"/>
      <c r="I8" s="53"/>
    </row>
    <row r="9" spans="1:9">
      <c r="A9" s="53" t="s">
        <v>483</v>
      </c>
      <c r="B9" s="93" t="s">
        <v>309</v>
      </c>
      <c r="C9" s="53" t="s">
        <v>484</v>
      </c>
      <c r="D9" s="53"/>
      <c r="E9" s="54"/>
      <c r="F9" s="53"/>
      <c r="G9" s="54"/>
      <c r="H9" s="53"/>
      <c r="I9" s="53"/>
    </row>
    <row r="10" spans="1:9">
      <c r="A10" s="53" t="s">
        <v>485</v>
      </c>
      <c r="B10" s="93" t="s">
        <v>486</v>
      </c>
      <c r="C10" s="53" t="s">
        <v>487</v>
      </c>
      <c r="D10" s="53"/>
      <c r="E10" s="54"/>
      <c r="F10" s="53"/>
      <c r="G10" s="54"/>
      <c r="H10" s="53"/>
      <c r="I10" s="53"/>
    </row>
    <row r="11" spans="1:9">
      <c r="A11" s="50" t="s">
        <v>232</v>
      </c>
      <c r="B11" s="51">
        <f ca="1">SUM(I17:I44)</f>
        <v>0</v>
      </c>
      <c r="C11" s="50"/>
      <c r="D11" s="50"/>
      <c r="E11" s="51"/>
      <c r="F11" s="50"/>
      <c r="G11" s="51"/>
      <c r="H11" s="50"/>
      <c r="I11" s="50"/>
    </row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405</v>
      </c>
      <c r="B17" s="14" t="str">
        <f ca="1">IFERROR(VLOOKUP(A17,Inv!$A$3:'Inv'!$E$2002,2,FALSE),"")</f>
        <v>50000</v>
      </c>
      <c r="C17">
        <f ca="1">IFERROR(VLOOKUP(A17,Inv!$A$3:'Inv'!$E$2002,3,FALSE),"")</f>
        <v>2.1520000000000001</v>
      </c>
      <c r="E17">
        <f ca="1">IFERROR(VLOOKUP(A17,Inv!$A$3:'Inv'!$E$2002,4,FALSE),"")</f>
        <v>3.8740000000000001</v>
      </c>
      <c r="F17" s="14" t="str">
        <f ca="1">IFERROR(VLOOKUP(A17,Inv!$A$3:'Inv'!$E$2002,5,FALSE),"")</f>
        <v>EA</v>
      </c>
      <c r="G17" s="19">
        <f>IF(B9 = "Yes",IF(B10 = "Metal",CEILING(B48*B56,1),0),0)</f>
        <v>0</v>
      </c>
      <c r="I17" s="1">
        <f t="shared" ref="I17:I30" ca="1" si="0">IFERROR(E17*G17,"")</f>
        <v>0</v>
      </c>
    </row>
    <row r="18" spans="1:9">
      <c r="A18" t="s">
        <v>406</v>
      </c>
      <c r="B18" s="14" t="str">
        <f ca="1">IFERROR(VLOOKUP(A18,Inv!$A$3:'Inv'!$E$2002,2,FALSE),"")</f>
        <v>50005</v>
      </c>
      <c r="C18">
        <f ca="1">IFERROR(VLOOKUP(A18,Inv!$A$3:'Inv'!$E$2002,3,FALSE),"")</f>
        <v>0.12</v>
      </c>
      <c r="E18">
        <f ca="1">IFERROR(VLOOKUP(A18,Inv!$A$3:'Inv'!$E$2002,4,FALSE),"")</f>
        <v>0.216</v>
      </c>
      <c r="F18" s="14" t="str">
        <f ca="1">IFERROR(VLOOKUP(A18,Inv!$A$3:'Inv'!$E$2002,5,FALSE),"")</f>
        <v>EA</v>
      </c>
      <c r="G18" s="19">
        <f>IF(B9="Yes",IF(B10="Plastic",CEILING(B48*B57,1),0),0)</f>
        <v>0</v>
      </c>
      <c r="I18" s="1">
        <f ca="1">IFERROR(E18*G18,"")</f>
        <v>0</v>
      </c>
    </row>
    <row r="19" spans="1:9">
      <c r="A19" t="s">
        <v>200</v>
      </c>
      <c r="B19" s="14" t="str">
        <f ca="1">IFERROR(VLOOKUP(A19,Inv!$A$3:'Inv'!$E$2002,2,FALSE),"")</f>
        <v>EST HARDWARE-ADHESIV</v>
      </c>
      <c r="C19">
        <f ca="1">IFERROR(VLOOKUP(A19,Inv!$A$3:'Inv'!$E$2002,3,FALSE),"")</f>
        <v>0</v>
      </c>
      <c r="E19">
        <f ca="1">IFERROR(VLOOKUP(A19,Inv!$A$3:'Inv'!$E$2002,4,FALSE),"")</f>
        <v>3</v>
      </c>
      <c r="F19" s="14" t="str">
        <f ca="1">IFERROR(VLOOKUP(A19,Inv!$A$3:'Inv'!$E$2002,5,FALSE),"")</f>
        <v>SQFT</v>
      </c>
      <c r="G19" s="19">
        <f>IF(B9 = "No",CEILING(B48/2,1),0)</f>
        <v>0</v>
      </c>
      <c r="I19" s="1">
        <f t="shared" ca="1" si="0"/>
        <v>0</v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2"/>
      <c r="D31" s="13"/>
      <c r="E31" s="12"/>
      <c r="F31" s="12"/>
      <c r="G31" s="12"/>
      <c r="H31" s="13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2316</v>
      </c>
      <c r="B33" t="str">
        <f ca="1">IFERROR(VLOOKUP(A33,WC!$A$6:'WC'!$C$30,2,FALSE),"")</f>
        <v>Flex Face Assembly Labor</v>
      </c>
      <c r="E33" s="19">
        <f>B46</f>
        <v>0</v>
      </c>
      <c r="F33" s="19">
        <f>B47</f>
        <v>15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/>
      <c r="B34" t="str">
        <f ca="1">IFERROR(VLOOKUP(A34,WC!$A$6:'WC'!$C$30,2,FALSE),"")</f>
        <v/>
      </c>
      <c r="H34" t="str">
        <f ca="1">IFERROR(VLOOKUP(A34,WC!$A$6:'WC'!$C$30,3,FALSE),"")</f>
        <v/>
      </c>
      <c r="I34" s="1" t="str">
        <f t="shared" ref="I34:I44" ca="1" si="1">IFERROR(G34*H34,"")</f>
        <v/>
      </c>
    </row>
    <row r="35" spans="1:9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25"/>
      <c r="D45" s="25"/>
      <c r="E45" s="92" t="s">
        <v>225</v>
      </c>
      <c r="F45" s="91"/>
      <c r="G45" s="74"/>
      <c r="H45" s="25"/>
      <c r="I45" s="74"/>
    </row>
    <row r="46" spans="1:9">
      <c r="A46" s="6" t="s">
        <v>237</v>
      </c>
      <c r="B46" s="6">
        <f>(B7*B8*B6)/144</f>
        <v>0</v>
      </c>
      <c r="C46" s="6"/>
      <c r="D46" s="6" t="s">
        <v>488</v>
      </c>
      <c r="E46" s="7"/>
      <c r="F46" s="6"/>
      <c r="G46" s="7"/>
      <c r="H46" s="6"/>
      <c r="I46" s="6"/>
    </row>
    <row r="47" spans="1:9">
      <c r="A47" s="6" t="s">
        <v>90</v>
      </c>
      <c r="B47" s="91">
        <f>RateData!B36</f>
        <v>15</v>
      </c>
      <c r="C47" s="6"/>
      <c r="D47" s="6"/>
      <c r="E47" s="6"/>
      <c r="F47" s="6"/>
      <c r="G47" s="6"/>
      <c r="H47" s="6"/>
      <c r="I47" s="6"/>
    </row>
    <row r="48" spans="1:9">
      <c r="A48" s="6" t="s">
        <v>318</v>
      </c>
      <c r="B48" s="6">
        <f>(B7+B8)*2/12*B6</f>
        <v>0</v>
      </c>
      <c r="C48" s="6"/>
      <c r="D48" s="6"/>
      <c r="E48" s="6"/>
      <c r="F48" s="6"/>
      <c r="G48" s="6"/>
      <c r="H48" s="6"/>
      <c r="I48" s="6"/>
    </row>
    <row r="49" spans="1:9">
      <c r="A49" s="6" t="s">
        <v>309</v>
      </c>
      <c r="B49" s="6"/>
      <c r="C49" s="6"/>
      <c r="D49" s="6"/>
      <c r="E49" s="7"/>
      <c r="F49" s="6"/>
      <c r="G49" s="7"/>
      <c r="H49" s="6"/>
      <c r="I49" s="6"/>
    </row>
    <row r="50" spans="1:9">
      <c r="A50" s="6" t="s">
        <v>320</v>
      </c>
      <c r="B50" s="6"/>
      <c r="C50" s="6"/>
      <c r="D50" s="6"/>
      <c r="E50" s="7"/>
      <c r="F50" s="6"/>
      <c r="G50" s="7"/>
      <c r="H50" s="6"/>
      <c r="I50" s="6"/>
    </row>
    <row r="51" spans="1:9">
      <c r="A51" s="6"/>
      <c r="B51" s="6"/>
      <c r="C51" s="6"/>
      <c r="D51" s="6"/>
      <c r="E51" s="7"/>
      <c r="F51" s="6"/>
      <c r="G51" s="7"/>
      <c r="H51" s="6"/>
      <c r="I51" s="6"/>
    </row>
    <row r="52" spans="1:9">
      <c r="A52" s="6" t="s">
        <v>489</v>
      </c>
      <c r="B52" s="6"/>
      <c r="C52" s="6"/>
      <c r="D52" s="6"/>
      <c r="E52" s="7"/>
      <c r="F52" s="6"/>
      <c r="G52" s="7"/>
      <c r="H52" s="6"/>
      <c r="I52" s="6"/>
    </row>
    <row r="53" spans="1:9">
      <c r="A53" s="6" t="s">
        <v>490</v>
      </c>
      <c r="B53" s="6"/>
      <c r="C53" s="6"/>
      <c r="D53" s="6"/>
      <c r="E53" s="7"/>
      <c r="F53" s="6"/>
      <c r="G53" s="7"/>
      <c r="H53" s="6"/>
      <c r="I53" s="6"/>
    </row>
    <row r="54" spans="1:9">
      <c r="A54" s="6" t="s">
        <v>491</v>
      </c>
      <c r="B54" s="6"/>
      <c r="C54" s="6"/>
      <c r="D54" s="6"/>
      <c r="E54" s="7"/>
      <c r="F54" s="6"/>
      <c r="G54" s="7"/>
      <c r="H54" s="6"/>
      <c r="I54" s="6"/>
    </row>
    <row r="55" spans="1:9">
      <c r="A55" s="6" t="s">
        <v>309</v>
      </c>
      <c r="B55" s="6">
        <v>0</v>
      </c>
      <c r="C55" s="6"/>
      <c r="D55" s="6"/>
      <c r="E55" s="7"/>
      <c r="F55" s="6"/>
      <c r="G55" s="7"/>
      <c r="H55" s="6"/>
      <c r="I55" s="6"/>
    </row>
    <row r="56" spans="1:9">
      <c r="A56" s="6" t="s">
        <v>486</v>
      </c>
      <c r="B56" s="91">
        <f>RateData!B38</f>
        <v>1.34</v>
      </c>
      <c r="C56" s="6"/>
      <c r="D56" s="6"/>
      <c r="E56" s="7"/>
      <c r="F56" s="6"/>
      <c r="G56" s="7"/>
      <c r="H56" s="6"/>
      <c r="I56" s="6"/>
    </row>
    <row r="57" spans="1:9">
      <c r="A57" s="6" t="s">
        <v>492</v>
      </c>
      <c r="B57" s="91">
        <f>RateData!B37</f>
        <v>2</v>
      </c>
      <c r="C57" s="6"/>
      <c r="D57" s="6"/>
      <c r="E57" s="7"/>
      <c r="F57" s="6"/>
      <c r="G57" s="7"/>
      <c r="H57" s="6"/>
      <c r="I57" s="6"/>
    </row>
    <row r="58" spans="1:9">
      <c r="A58" s="6"/>
    </row>
  </sheetData>
  <dataValidations count="3">
    <dataValidation type="list" allowBlank="1" showInputMessage="1" showErrorMessage="1" sqref="B9" xr:uid="{EC41C3AD-AD0C-4309-9E7D-83751F0F64D1}">
      <formula1>$A$49:$A$50</formula1>
    </dataValidation>
    <dataValidation type="list" allowBlank="1" showInputMessage="1" showErrorMessage="1" sqref="B10" xr:uid="{3E576DBF-D646-4E60-850F-66E9B69DBDC9}">
      <formula1>$A$56:$A$57</formula1>
    </dataValidation>
    <dataValidation allowBlank="1" showInputMessage="1" showErrorMessage="1" sqref="B17:B30" xr:uid="{2FBFD83D-9472-4717-AAED-2B355ADE84E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90CAF08-4E1E-48FD-BDC4-8550CC402BB3}">
          <x14:formula1>
            <xm:f>Inv!$A$2:$A$2002</xm:f>
          </x14:formula1>
          <xm:sqref>A17:A30</xm:sqref>
        </x14:dataValidation>
        <x14:dataValidation type="list" allowBlank="1" showInputMessage="1" showErrorMessage="1" xr:uid="{BB18CBB0-1B31-4812-9483-6AE43E57BB83}">
          <x14:formula1>
            <xm:f>WC!$A$6:$A$55</xm:f>
          </x14:formula1>
          <xm:sqref>A34:A44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6788-2369-45AC-9152-214D8E9AD9DA}">
  <dimension ref="A1:I47"/>
  <sheetViews>
    <sheetView workbookViewId="0">
      <selection activeCell="B2" sqref="B2"/>
    </sheetView>
  </sheetViews>
  <sheetFormatPr defaultRowHeight="15"/>
  <cols>
    <col min="1" max="1" width="28.5703125" customWidth="1"/>
    <col min="2" max="2" width="17.85546875" customWidth="1"/>
    <col min="3" max="3" width="14.28515625" customWidth="1"/>
    <col min="4" max="4" width="17.42578125" customWidth="1"/>
    <col min="5" max="5" width="16.42578125" customWidth="1"/>
    <col min="6" max="6" width="15.5703125" customWidth="1"/>
    <col min="7" max="7" width="17.28515625" customWidth="1"/>
    <col min="8" max="8" width="16.42578125" customWidth="1"/>
    <col min="9" max="9" width="12.28515625" customWidth="1"/>
  </cols>
  <sheetData>
    <row r="1" spans="1:9">
      <c r="A1" s="21" t="s">
        <v>493</v>
      </c>
      <c r="B1" s="22"/>
      <c r="C1" s="22"/>
      <c r="D1" s="22"/>
      <c r="E1" s="22"/>
      <c r="F1" s="22"/>
      <c r="G1" s="22"/>
      <c r="H1" s="22"/>
      <c r="I1" s="22"/>
    </row>
    <row r="2" spans="1:9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53"/>
      <c r="C5" s="53"/>
      <c r="D5" s="53"/>
      <c r="E5" s="54"/>
      <c r="F5" s="53"/>
      <c r="G5" s="53"/>
      <c r="H5" s="53"/>
      <c r="I5" s="53"/>
    </row>
    <row r="6" spans="1:9">
      <c r="A6" s="53" t="s">
        <v>306</v>
      </c>
      <c r="B6" s="52">
        <v>1</v>
      </c>
      <c r="C6" s="53"/>
      <c r="D6" s="53"/>
      <c r="E6" s="53"/>
      <c r="F6" s="53"/>
      <c r="G6" s="53"/>
      <c r="H6" s="53"/>
      <c r="I6" s="53"/>
    </row>
    <row r="7" spans="1:9">
      <c r="A7" s="53" t="s">
        <v>210</v>
      </c>
      <c r="B7" s="52">
        <v>0</v>
      </c>
      <c r="C7" s="53"/>
      <c r="D7" s="53"/>
      <c r="E7" s="53"/>
      <c r="F7" s="53"/>
      <c r="G7" s="53"/>
      <c r="H7" s="53"/>
      <c r="I7" s="53"/>
    </row>
    <row r="8" spans="1:9">
      <c r="A8" s="53" t="s">
        <v>211</v>
      </c>
      <c r="B8" s="52">
        <v>0</v>
      </c>
      <c r="C8" s="53"/>
      <c r="D8" s="53"/>
      <c r="E8" s="53"/>
      <c r="F8" s="53"/>
      <c r="G8" s="53"/>
      <c r="H8" s="53"/>
      <c r="I8" s="53"/>
    </row>
    <row r="9" spans="1:9">
      <c r="A9" s="50" t="s">
        <v>232</v>
      </c>
      <c r="B9" s="51">
        <f ca="1">SUM(I17:I44)</f>
        <v>0</v>
      </c>
      <c r="C9" s="50"/>
      <c r="D9" s="50"/>
      <c r="E9" s="50"/>
      <c r="F9" s="50"/>
      <c r="G9" s="50"/>
      <c r="H9" s="50"/>
      <c r="I9" s="50"/>
    </row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200</v>
      </c>
      <c r="B17" s="14" t="str">
        <f ca="1">IFERROR(VLOOKUP(A17,Inv!$A$3:'Inv'!$E$2002,2,FALSE),"")</f>
        <v>EST HARDWARE-ADHESIV</v>
      </c>
      <c r="C17">
        <f ca="1">IFERROR(VLOOKUP(A17,Inv!$A$3:'Inv'!$E$2002,3,FALSE),"")</f>
        <v>0</v>
      </c>
      <c r="E17">
        <f ca="1">IFERROR(VLOOKUP(A17,Inv!$A$3:'Inv'!$E$2002,4,FALSE),"")</f>
        <v>3</v>
      </c>
      <c r="F17" s="14" t="str">
        <f ca="1">IFERROR(VLOOKUP(A17,Inv!$A$3:'Inv'!$E$2002,5,FALSE),"")</f>
        <v>SQFT</v>
      </c>
      <c r="G17" s="19">
        <f>CEILING(B46,1)</f>
        <v>0</v>
      </c>
      <c r="I17" s="1">
        <f t="shared" ref="I17:I30" ca="1" si="0">IFERROR(E17*G17,"")</f>
        <v>0</v>
      </c>
    </row>
    <row r="18" spans="1:9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2313</v>
      </c>
      <c r="B33" t="str">
        <f ca="1">IFERROR(VLOOKUP(A33,WC!$A$6:'WC'!$C$30,2,FALSE),"")</f>
        <v>Routed Face Labor</v>
      </c>
      <c r="E33" s="19">
        <f>B46</f>
        <v>0</v>
      </c>
      <c r="F33" s="19">
        <f>B47</f>
        <v>15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/>
      <c r="B34" t="str">
        <f ca="1">IFERROR(VLOOKUP(A34,WC!$A$6:'WC'!$C$30,2,FALSE),"")</f>
        <v/>
      </c>
      <c r="H34" t="str">
        <f ca="1">IFERROR(VLOOKUP(A34,WC!$A$6:'WC'!$C$30,3,FALSE),"")</f>
        <v/>
      </c>
      <c r="I34" s="1" t="str">
        <f t="shared" ref="I34:I44" ca="1" si="1">IFERROR(G34*H34,"")</f>
        <v/>
      </c>
    </row>
    <row r="35" spans="1:9">
      <c r="A35" s="78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91" t="s">
        <v>225</v>
      </c>
      <c r="D45" s="91"/>
      <c r="E45" s="25"/>
      <c r="F45" s="25"/>
      <c r="G45" s="25"/>
      <c r="H45" s="25"/>
      <c r="I45" s="74"/>
    </row>
    <row r="46" spans="1:9">
      <c r="A46" s="6" t="s">
        <v>237</v>
      </c>
      <c r="B46" s="6">
        <f>(B7*B8)*B6/144</f>
        <v>0</v>
      </c>
      <c r="C46" s="6"/>
      <c r="D46" s="6"/>
      <c r="E46" s="6"/>
      <c r="F46" s="6"/>
      <c r="G46" s="6"/>
      <c r="H46" s="6"/>
      <c r="I46" s="6"/>
    </row>
    <row r="47" spans="1:9">
      <c r="A47" s="6" t="s">
        <v>87</v>
      </c>
      <c r="B47" s="91">
        <f>RateData!B33</f>
        <v>15</v>
      </c>
      <c r="C47" s="6"/>
      <c r="D47" s="6"/>
      <c r="E47" s="6"/>
      <c r="F47" s="6"/>
      <c r="G47" s="6"/>
      <c r="H47" s="6"/>
      <c r="I47" s="6"/>
    </row>
  </sheetData>
  <dataValidations count="1">
    <dataValidation allowBlank="1" showInputMessage="1" showErrorMessage="1" sqref="B17:B30" xr:uid="{4EFD63E5-32E1-49C3-A57B-A5DF67114A2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536508-83EB-4807-BD60-27EA52599FED}">
          <x14:formula1>
            <xm:f>Inv!$A$2:$A$2002</xm:f>
          </x14:formula1>
          <xm:sqref>A17:A30</xm:sqref>
        </x14:dataValidation>
        <x14:dataValidation type="list" allowBlank="1" showInputMessage="1" showErrorMessage="1" xr:uid="{224FD8FD-F53D-4F76-A722-BED3E955DE0E}">
          <x14:formula1>
            <xm:f>WC!$A$6:$A$55</xm:f>
          </x14:formula1>
          <xm:sqref>A34:A43</xm:sqref>
        </x14:dataValidation>
        <x14:dataValidation type="list" allowBlank="1" showInputMessage="1" showErrorMessage="1" xr:uid="{CC1E8496-2E89-4598-B895-3AF7FBBDB25C}">
          <x14:formula1>
            <xm:f>WC!$A$6:$A$30</xm:f>
          </x14:formula1>
          <xm:sqref>A44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4D56-0312-41A0-8AF7-69464D9CD8B3}">
  <dimension ref="A1:I51"/>
  <sheetViews>
    <sheetView workbookViewId="0">
      <selection activeCell="B2" sqref="B2"/>
    </sheetView>
  </sheetViews>
  <sheetFormatPr defaultRowHeight="15"/>
  <cols>
    <col min="1" max="1" width="26" customWidth="1"/>
    <col min="2" max="2" width="20.85546875" customWidth="1"/>
    <col min="4" max="4" width="22.42578125" customWidth="1"/>
    <col min="5" max="5" width="15.5703125" customWidth="1"/>
    <col min="6" max="6" width="18.140625" style="1" customWidth="1"/>
    <col min="7" max="7" width="18.7109375" customWidth="1"/>
    <col min="8" max="8" width="16" style="1" customWidth="1"/>
    <col min="9" max="9" width="11" customWidth="1"/>
  </cols>
  <sheetData>
    <row r="1" spans="1:9">
      <c r="A1" s="21" t="s">
        <v>494</v>
      </c>
      <c r="B1" s="22"/>
      <c r="C1" s="22"/>
      <c r="D1" s="22"/>
      <c r="E1" s="22"/>
      <c r="F1" s="23"/>
      <c r="G1" s="22"/>
      <c r="H1" s="23"/>
      <c r="I1" s="22"/>
    </row>
    <row r="2" spans="1:9">
      <c r="A2" s="55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</row>
    <row r="3" spans="1:9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</row>
    <row r="4" spans="1:9">
      <c r="A4" s="53"/>
      <c r="B4" s="53"/>
      <c r="C4" s="53"/>
      <c r="D4" s="53"/>
      <c r="E4" s="54"/>
      <c r="F4" s="53"/>
      <c r="G4" s="53"/>
      <c r="H4" s="53"/>
      <c r="I4" s="53"/>
    </row>
    <row r="5" spans="1:9">
      <c r="A5" s="53"/>
      <c r="B5" s="89">
        <v>0</v>
      </c>
      <c r="C5" s="53" t="s">
        <v>242</v>
      </c>
      <c r="D5" s="53"/>
      <c r="E5" s="54"/>
      <c r="F5" s="53"/>
      <c r="G5" s="53"/>
      <c r="H5" s="53"/>
      <c r="I5" s="53"/>
    </row>
    <row r="6" spans="1:9">
      <c r="A6" s="53" t="s">
        <v>306</v>
      </c>
      <c r="B6" s="52">
        <v>1</v>
      </c>
      <c r="C6" s="53"/>
      <c r="D6" s="53"/>
      <c r="E6" s="53"/>
      <c r="F6" s="54"/>
      <c r="G6" s="53"/>
      <c r="H6" s="54"/>
      <c r="I6" s="53"/>
    </row>
    <row r="7" spans="1:9">
      <c r="A7" s="53" t="s">
        <v>210</v>
      </c>
      <c r="B7" s="52">
        <v>0</v>
      </c>
      <c r="C7" s="53"/>
      <c r="D7" s="53"/>
      <c r="E7" s="53"/>
      <c r="F7" s="54"/>
      <c r="G7" s="53"/>
      <c r="H7" s="54"/>
      <c r="I7" s="53"/>
    </row>
    <row r="8" spans="1:9">
      <c r="A8" s="53" t="s">
        <v>211</v>
      </c>
      <c r="B8" s="52">
        <v>0</v>
      </c>
      <c r="C8" s="53"/>
      <c r="D8" s="53"/>
      <c r="E8" s="53"/>
      <c r="F8" s="54"/>
      <c r="G8" s="53"/>
      <c r="H8" s="54"/>
      <c r="I8" s="53"/>
    </row>
    <row r="9" spans="1:9">
      <c r="A9" s="53" t="s">
        <v>495</v>
      </c>
      <c r="B9" s="52">
        <v>0</v>
      </c>
      <c r="C9" s="53"/>
      <c r="D9" s="53"/>
      <c r="E9" s="53"/>
      <c r="F9" s="54"/>
      <c r="G9" s="53"/>
      <c r="H9" s="54"/>
      <c r="I9" s="53"/>
    </row>
    <row r="10" spans="1:9">
      <c r="A10" s="50" t="s">
        <v>232</v>
      </c>
      <c r="B10" s="51">
        <f ca="1">SUM(I17:I44)</f>
        <v>0</v>
      </c>
      <c r="C10" s="50"/>
      <c r="D10" s="50"/>
      <c r="E10" s="50"/>
      <c r="F10" s="51"/>
      <c r="G10" s="50"/>
      <c r="H10" s="51"/>
      <c r="I10" s="50"/>
    </row>
    <row r="15" spans="1:9">
      <c r="A15" s="12" t="s">
        <v>192</v>
      </c>
      <c r="B15" s="10"/>
      <c r="C15" s="10"/>
      <c r="D15" s="11"/>
      <c r="E15" s="10"/>
      <c r="F15" s="10"/>
      <c r="G15" s="10"/>
      <c r="H15" s="11"/>
      <c r="I15" s="10"/>
    </row>
    <row r="16" spans="1:9">
      <c r="A16" s="12" t="s">
        <v>194</v>
      </c>
      <c r="B16" s="2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198</v>
      </c>
      <c r="B17" s="14" t="str">
        <f ca="1">IFERROR(VLOOKUP(A17,Inv!$A$3:'Inv'!$E$2002,2,FALSE),"")</f>
        <v>EST PAINT - CUSTOM</v>
      </c>
      <c r="C17">
        <f ca="1">IFERROR(VLOOKUP(A17,Inv!$A$3:'Inv'!$E$2002,3,FALSE),"")</f>
        <v>2.8559999999999999E-2</v>
      </c>
      <c r="E17">
        <f ca="1">IFERROR(VLOOKUP(A17,Inv!$A$3:'Inv'!$E$2002,4,FALSE),"")</f>
        <v>5.0999999999999997E-2</v>
      </c>
      <c r="F17" s="14" t="str">
        <f ca="1">IFERROR(VLOOKUP(A17,Inv!$A$3:'Inv'!$E$2002,5,FALSE),"")</f>
        <v>GM</v>
      </c>
      <c r="G17" s="19">
        <f>IF(B46&lt;&gt;0,MAX(1471,(B46*B49)+E47),0)</f>
        <v>0</v>
      </c>
      <c r="I17" s="1">
        <f t="shared" ref="I17:I30" ca="1" si="0">IFERROR(E17*G17,"")</f>
        <v>0</v>
      </c>
    </row>
    <row r="18" spans="1:9">
      <c r="A18" t="s">
        <v>43</v>
      </c>
      <c r="B18" s="14" t="str">
        <f ca="1">IFERROR(VLOOKUP(A18,Inv!$A$3:'Inv'!$E$2002,2,FALSE),"")</f>
        <v/>
      </c>
      <c r="C18" t="str">
        <f ca="1">IFERROR(VLOOKUP(A18,Inv!$A$3:'Inv'!$E$2002,3,FALSE),"")</f>
        <v/>
      </c>
      <c r="E18" t="str">
        <f ca="1">IFERROR(VLOOKUP(A18,Inv!$A$3:'Inv'!$E$2002,4,FALSE),"")</f>
        <v/>
      </c>
      <c r="F18" s="14" t="str">
        <f ca="1">IFERROR(VLOOKUP(A18,Inv!$A$3:'Inv'!$E$2002,5,FALSE),"")</f>
        <v/>
      </c>
      <c r="I18" s="1" t="str">
        <f t="shared" ca="1" si="0"/>
        <v/>
      </c>
    </row>
    <row r="19" spans="1:9">
      <c r="A19" t="s">
        <v>43</v>
      </c>
      <c r="B19" s="14" t="str">
        <f ca="1">IFERROR(VLOOKUP(A19,Inv!$A$3:'Inv'!$E$2002,2,FALSE),"")</f>
        <v/>
      </c>
      <c r="C19" t="str">
        <f ca="1">IFERROR(VLOOKUP(A19,Inv!$A$3:'Inv'!$E$2002,3,FALSE),"")</f>
        <v/>
      </c>
      <c r="E19" t="str">
        <f ca="1">IFERROR(VLOOKUP(A19,Inv!$A$3:'Inv'!$E$2002,4,FALSE),"")</f>
        <v/>
      </c>
      <c r="F19" s="14" t="str">
        <f ca="1">IFERROR(VLOOKUP(A19,Inv!$A$3:'Inv'!$E$2002,5,FALSE),"")</f>
        <v/>
      </c>
      <c r="I19" s="1" t="str">
        <f t="shared" ca="1" si="0"/>
        <v/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 ht="18" customHeight="1">
      <c r="A31" s="12" t="s">
        <v>236</v>
      </c>
      <c r="B31" s="10"/>
      <c r="C31" s="10"/>
      <c r="D31" s="11"/>
      <c r="E31" s="10"/>
      <c r="F31" s="10"/>
      <c r="G31" s="10"/>
      <c r="H31" s="11"/>
      <c r="I31" s="10"/>
    </row>
    <row r="32" spans="1:9">
      <c r="A32" s="76" t="s">
        <v>203</v>
      </c>
      <c r="B32" s="12" t="s">
        <v>204</v>
      </c>
      <c r="C32" s="12"/>
      <c r="D32" s="15"/>
      <c r="E32" s="16" t="s">
        <v>223</v>
      </c>
      <c r="F32" s="15" t="s">
        <v>224</v>
      </c>
      <c r="G32" s="17" t="s">
        <v>205</v>
      </c>
      <c r="H32" s="15" t="s">
        <v>6</v>
      </c>
      <c r="I32" s="16" t="s">
        <v>8</v>
      </c>
    </row>
    <row r="33" spans="1:9">
      <c r="A33" s="78">
        <v>2110</v>
      </c>
      <c r="B33" t="str">
        <f ca="1">IFERROR(VLOOKUP(A33,WC!$A$6:'WC'!$C$30,2,FALSE),"")</f>
        <v>Paint Prep Labor</v>
      </c>
      <c r="E33" s="19">
        <f>B48</f>
        <v>0</v>
      </c>
      <c r="F33" s="19">
        <f>B50</f>
        <v>19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>
        <v>2112</v>
      </c>
      <c r="B34" t="str">
        <f ca="1">IFERROR(VLOOKUP(A34,WC!$A$6:'WC'!$C$30,2,FALSE),"")</f>
        <v>Paint Cabinet &amp; Letters Labor</v>
      </c>
      <c r="E34" s="19">
        <f>B48</f>
        <v>0</v>
      </c>
      <c r="F34" s="19">
        <f>B51</f>
        <v>23.75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9">
      <c r="A35" s="78">
        <v>2110</v>
      </c>
      <c r="B35" t="str">
        <f ca="1">IFERROR(VLOOKUP(A35,WC!$A$6:'WC'!$C$30,2,FALSE),"")</f>
        <v>Paint Prep Labor</v>
      </c>
      <c r="D35" t="s">
        <v>390</v>
      </c>
      <c r="G35" s="1">
        <f>IF(B48&lt;&gt; 0,B5,0)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9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8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25"/>
      <c r="D45" s="91" t="s">
        <v>225</v>
      </c>
      <c r="E45" s="25"/>
      <c r="F45" s="74"/>
      <c r="G45" s="25"/>
      <c r="H45" s="25"/>
      <c r="I45" s="74"/>
    </row>
    <row r="46" spans="1:9">
      <c r="A46" s="6" t="s">
        <v>237</v>
      </c>
      <c r="B46" s="6">
        <f>(B7*B8*B6)/144</f>
        <v>0</v>
      </c>
      <c r="C46" s="6"/>
      <c r="D46" s="6" t="s">
        <v>54</v>
      </c>
      <c r="E46" s="91">
        <f>RateData!B5</f>
        <v>0.1</v>
      </c>
      <c r="F46" s="7"/>
      <c r="G46" s="6">
        <v>0</v>
      </c>
      <c r="H46" s="7" t="s">
        <v>249</v>
      </c>
      <c r="I46" s="6"/>
    </row>
    <row r="47" spans="1:9">
      <c r="A47" s="6" t="s">
        <v>319</v>
      </c>
      <c r="B47" s="6">
        <f>((B7+B8)*2)*B9/144</f>
        <v>0</v>
      </c>
      <c r="C47" s="6"/>
      <c r="D47" s="6" t="s">
        <v>250</v>
      </c>
      <c r="E47" s="6">
        <f>B48*E46*B49*B5</f>
        <v>0</v>
      </c>
      <c r="F47" s="7"/>
      <c r="G47" s="6">
        <v>1</v>
      </c>
      <c r="H47" s="7"/>
      <c r="I47" s="6"/>
    </row>
    <row r="48" spans="1:9">
      <c r="A48" s="6" t="s">
        <v>496</v>
      </c>
      <c r="B48" s="6">
        <f>B46+B47</f>
        <v>0</v>
      </c>
      <c r="C48" s="6"/>
      <c r="D48" s="6"/>
      <c r="E48" s="6"/>
      <c r="F48" s="7"/>
      <c r="G48" s="6">
        <v>2</v>
      </c>
      <c r="H48" s="7"/>
      <c r="I48" s="6"/>
    </row>
    <row r="49" spans="1:9">
      <c r="A49" s="6" t="s">
        <v>53</v>
      </c>
      <c r="B49" s="91">
        <f>RateData!B4</f>
        <v>100</v>
      </c>
      <c r="C49" s="6"/>
      <c r="D49" s="6"/>
      <c r="E49" s="6"/>
      <c r="F49" s="7"/>
      <c r="G49" s="6">
        <v>3</v>
      </c>
      <c r="H49" s="7"/>
      <c r="I49" s="6"/>
    </row>
    <row r="50" spans="1:9">
      <c r="A50" s="6" t="s">
        <v>58</v>
      </c>
      <c r="B50" s="91">
        <f>RateData!B6</f>
        <v>19</v>
      </c>
      <c r="C50" s="6"/>
      <c r="D50" s="6"/>
      <c r="E50" s="6"/>
      <c r="F50" s="7"/>
      <c r="G50" s="6">
        <v>4</v>
      </c>
      <c r="H50" s="7"/>
      <c r="I50" s="6"/>
    </row>
    <row r="51" spans="1:9">
      <c r="A51" s="6" t="s">
        <v>60</v>
      </c>
      <c r="B51" s="91">
        <f>RateData!B7</f>
        <v>23.75</v>
      </c>
      <c r="C51" s="6"/>
      <c r="D51" s="6"/>
      <c r="E51" s="6"/>
      <c r="F51" s="7"/>
      <c r="G51" s="6">
        <v>5</v>
      </c>
      <c r="H51" s="7"/>
      <c r="I51" s="6"/>
    </row>
  </sheetData>
  <dataValidations count="2">
    <dataValidation allowBlank="1" showInputMessage="1" showErrorMessage="1" sqref="B17:B30" xr:uid="{5D46BA86-899D-4545-A515-E832C3E6722A}"/>
    <dataValidation type="list" allowBlank="1" showInputMessage="1" showErrorMessage="1" sqref="B5" xr:uid="{7016B502-2C8F-4E89-A7FC-BB39DC2E03CB}">
      <formula1>$G$46:$G$51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F60218-88E7-4D67-BFEE-EF84DB90436B}">
          <x14:formula1>
            <xm:f>Inv!$A$2:$A$2002</xm:f>
          </x14:formula1>
          <xm:sqref>A17:A30</xm:sqref>
        </x14:dataValidation>
        <x14:dataValidation type="list" allowBlank="1" showInputMessage="1" showErrorMessage="1" xr:uid="{DD7C6873-3EB0-477C-9F09-16C4BF25E15B}">
          <x14:formula1>
            <xm:f>WC!$A$6:$A$55</xm:f>
          </x14:formula1>
          <xm:sqref>A35:A44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E2D9-11EF-400E-8F4C-92F67A57DC94}">
  <dimension ref="A1:K51"/>
  <sheetViews>
    <sheetView workbookViewId="0">
      <selection activeCell="B2" sqref="B2"/>
    </sheetView>
  </sheetViews>
  <sheetFormatPr defaultRowHeight="15"/>
  <cols>
    <col min="1" max="1" width="26.5703125" customWidth="1"/>
    <col min="2" max="2" width="22.85546875" customWidth="1"/>
    <col min="3" max="3" width="12.85546875" customWidth="1"/>
    <col min="5" max="5" width="21.7109375" customWidth="1"/>
    <col min="6" max="6" width="16.42578125" customWidth="1"/>
    <col min="7" max="7" width="17.140625" customWidth="1"/>
    <col min="8" max="8" width="14.42578125" customWidth="1"/>
    <col min="9" max="9" width="9.140625" style="1"/>
  </cols>
  <sheetData>
    <row r="1" spans="1:11">
      <c r="A1" s="21" t="s">
        <v>497</v>
      </c>
      <c r="B1" s="22"/>
      <c r="C1" s="22"/>
      <c r="D1" s="22"/>
      <c r="E1" s="22"/>
      <c r="F1" s="22"/>
      <c r="G1" s="22"/>
      <c r="H1" s="22"/>
      <c r="I1" s="23"/>
    </row>
    <row r="2" spans="1:11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>
      <c r="A6" s="59" t="s">
        <v>498</v>
      </c>
      <c r="B6" s="52">
        <v>1</v>
      </c>
      <c r="C6" s="53"/>
      <c r="D6" s="53"/>
      <c r="E6" s="53"/>
      <c r="F6" s="53"/>
      <c r="G6" s="53"/>
      <c r="H6" s="53"/>
      <c r="I6" s="54"/>
    </row>
    <row r="7" spans="1:11">
      <c r="A7" s="53" t="s">
        <v>499</v>
      </c>
      <c r="B7" s="52">
        <v>0</v>
      </c>
      <c r="C7" s="53"/>
      <c r="D7" s="53"/>
      <c r="E7" s="53"/>
      <c r="F7" s="53"/>
      <c r="G7" s="53"/>
      <c r="H7" s="53"/>
      <c r="I7" s="54"/>
    </row>
    <row r="8" spans="1:11">
      <c r="A8" s="50" t="s">
        <v>232</v>
      </c>
      <c r="B8" s="51">
        <f ca="1">SUM(I17:I44)</f>
        <v>0</v>
      </c>
      <c r="C8" s="50"/>
      <c r="D8" s="50"/>
      <c r="E8" s="50"/>
      <c r="F8" s="50"/>
      <c r="G8" s="50"/>
      <c r="H8" s="50"/>
      <c r="I8" s="51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1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289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CEILING(B49,4)</f>
        <v>0</v>
      </c>
      <c r="I17" s="1">
        <f t="shared" ref="I17:I30" ca="1" si="0">IFERROR(E17*G17,"")</f>
        <v>0</v>
      </c>
    </row>
    <row r="18" spans="1:9">
      <c r="A18" t="s">
        <v>500</v>
      </c>
      <c r="B18" s="14" t="str">
        <f ca="1">IFERROR(VLOOKUP(A18,Inv!$A$3:'Inv'!$E$2002,2,FALSE),"")</f>
        <v>51075</v>
      </c>
      <c r="C18">
        <f ca="1">IFERROR(VLOOKUP(A18,Inv!$A$3:'Inv'!$E$2002,3,FALSE),"")</f>
        <v>0.39800000000000002</v>
      </c>
      <c r="E18">
        <f ca="1">IFERROR(VLOOKUP(A18,Inv!$A$3:'Inv'!$E$2002,4,FALSE),"")</f>
        <v>0.71599999999999997</v>
      </c>
      <c r="F18" s="14" t="str">
        <f ca="1">IFERROR(VLOOKUP(A18,Inv!$A$3:'Inv'!$E$2002,5,FALSE),"")</f>
        <v>FT</v>
      </c>
      <c r="G18" s="19">
        <f>CEILING(B48/12,12)</f>
        <v>0</v>
      </c>
      <c r="I18" s="1">
        <f t="shared" ca="1" si="0"/>
        <v>0</v>
      </c>
    </row>
    <row r="19" spans="1:9">
      <c r="A19" t="s">
        <v>200</v>
      </c>
      <c r="B19" s="14" t="str">
        <f ca="1">IFERROR(VLOOKUP(A19,Inv!$A$3:'Inv'!$E$2002,2,FALSE),"")</f>
        <v>EST HARDWARE-ADHESIV</v>
      </c>
      <c r="C19">
        <f ca="1">IFERROR(VLOOKUP(A19,Inv!$A$3:'Inv'!$E$2002,3,FALSE),"")</f>
        <v>0</v>
      </c>
      <c r="E19">
        <f ca="1">IFERROR(VLOOKUP(A19,Inv!$A$3:'Inv'!$E$2002,4,FALSE),"")</f>
        <v>3</v>
      </c>
      <c r="F19" s="14" t="str">
        <f ca="1">IFERROR(VLOOKUP(A19,Inv!$A$3:'Inv'!$E$2002,5,FALSE),"")</f>
        <v>SQFT</v>
      </c>
      <c r="G19" s="19">
        <f>IF(B47&lt;&gt;0,MAX(13,B49),0)</f>
        <v>0</v>
      </c>
      <c r="I19" s="1">
        <f t="shared" ca="1" si="0"/>
        <v>0</v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1"/>
    </row>
    <row r="32" spans="1:9">
      <c r="A32" s="76" t="s">
        <v>203</v>
      </c>
      <c r="B32" s="12" t="s">
        <v>204</v>
      </c>
      <c r="C32" s="12"/>
      <c r="D32" s="15"/>
      <c r="E32" s="16" t="s">
        <v>323</v>
      </c>
      <c r="F32" s="15" t="s">
        <v>324</v>
      </c>
      <c r="G32" s="17" t="s">
        <v>205</v>
      </c>
      <c r="H32" s="15" t="s">
        <v>6</v>
      </c>
      <c r="I32" s="16" t="s">
        <v>8</v>
      </c>
    </row>
    <row r="33" spans="1:9">
      <c r="A33" s="78">
        <v>2314</v>
      </c>
      <c r="B33" t="str">
        <f ca="1">IFERROR(VLOOKUP(A33,WC!$A$6:'WC'!$C$30,2,FALSE),"")</f>
        <v>Trim Cap Labor</v>
      </c>
      <c r="E33" s="19">
        <f>B47</f>
        <v>0</v>
      </c>
      <c r="F33" s="19">
        <f>G46</f>
        <v>21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/>
      <c r="B34" t="str">
        <f ca="1">IFERROR(VLOOKUP(A34,WC!$A$6:'WC'!$C$30,2,FALSE),"")</f>
        <v/>
      </c>
      <c r="G34" s="1"/>
      <c r="H34" t="str">
        <f ca="1">IFERROR(VLOOKUP(A34,WC!$A$6:'WC'!$C$30,3,FALSE),"")</f>
        <v/>
      </c>
      <c r="I34" s="1" t="str">
        <f t="shared" ref="I34:I44" ca="1" si="1">IFERROR(G34*H34,"")</f>
        <v/>
      </c>
    </row>
    <row r="35" spans="1:9">
      <c r="A35" s="79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9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9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9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9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9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9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9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9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9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25"/>
      <c r="D45" s="25"/>
      <c r="E45" s="91" t="s">
        <v>225</v>
      </c>
      <c r="F45" s="25"/>
      <c r="G45" s="25"/>
      <c r="H45" s="25"/>
      <c r="I45" s="74"/>
    </row>
    <row r="46" spans="1:9">
      <c r="A46" s="6" t="s">
        <v>82</v>
      </c>
      <c r="B46" s="91">
        <f>RateData!B28</f>
        <v>6</v>
      </c>
      <c r="C46" s="6"/>
      <c r="D46" s="6"/>
      <c r="E46" s="6" t="s">
        <v>95</v>
      </c>
      <c r="F46" s="6"/>
      <c r="G46" s="91">
        <f>RateData!B41</f>
        <v>21</v>
      </c>
      <c r="H46" s="6" t="s">
        <v>501</v>
      </c>
      <c r="I46" s="7"/>
    </row>
    <row r="47" spans="1:9">
      <c r="A47" s="6" t="s">
        <v>502</v>
      </c>
      <c r="B47" s="6">
        <f>B6*B7</f>
        <v>0</v>
      </c>
      <c r="C47" s="6"/>
      <c r="D47" s="6"/>
      <c r="E47" s="6"/>
      <c r="F47" s="6"/>
      <c r="G47" s="6"/>
      <c r="H47" s="6"/>
      <c r="I47" s="7"/>
    </row>
    <row r="48" spans="1:9">
      <c r="A48" s="6" t="s">
        <v>503</v>
      </c>
      <c r="B48" s="6">
        <f>(B47*B46)</f>
        <v>0</v>
      </c>
      <c r="C48" s="6"/>
      <c r="D48" s="6"/>
      <c r="E48" s="6"/>
      <c r="F48" s="6"/>
      <c r="G48" s="6"/>
      <c r="H48" s="6"/>
      <c r="I48" s="7"/>
    </row>
    <row r="49" spans="1:9">
      <c r="A49" s="6" t="s">
        <v>504</v>
      </c>
      <c r="B49" s="6">
        <f>(B6*B7*(B7*0.75))/144</f>
        <v>0</v>
      </c>
      <c r="C49" s="6"/>
      <c r="D49" s="6"/>
      <c r="E49" s="6"/>
      <c r="F49" s="6"/>
      <c r="G49" s="6"/>
      <c r="H49" s="6"/>
      <c r="I49" s="7"/>
    </row>
    <row r="50" spans="1:9">
      <c r="A50" s="5"/>
    </row>
    <row r="51" spans="1:9">
      <c r="A51" s="5"/>
    </row>
  </sheetData>
  <dataValidations count="1">
    <dataValidation allowBlank="1" showInputMessage="1" showErrorMessage="1" sqref="B17:B30" xr:uid="{B78157BE-08AC-46FD-B298-D70536BED3B4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E972E08-77EC-4968-A590-97B2ACF32784}">
          <x14:formula1>
            <xm:f>Inv!$A$2:$A$2002</xm:f>
          </x14:formula1>
          <xm:sqref>A17:A30</xm:sqref>
        </x14:dataValidation>
        <x14:dataValidation type="list" allowBlank="1" showInputMessage="1" showErrorMessage="1" xr:uid="{E36874A5-F7C7-4246-9329-4268830F2EFF}">
          <x14:formula1>
            <xm:f>WC!$A$6:$A$55</xm:f>
          </x14:formula1>
          <xm:sqref>A34:A44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7CBC-23F2-4E35-8FE4-847007E139B6}">
  <dimension ref="A1:K51"/>
  <sheetViews>
    <sheetView workbookViewId="0">
      <selection activeCell="B2" sqref="B2"/>
    </sheetView>
  </sheetViews>
  <sheetFormatPr defaultRowHeight="15"/>
  <cols>
    <col min="1" max="1" width="26.5703125" customWidth="1"/>
    <col min="2" max="2" width="22.85546875" customWidth="1"/>
    <col min="3" max="3" width="12.85546875" customWidth="1"/>
    <col min="5" max="5" width="21.7109375" customWidth="1"/>
    <col min="6" max="6" width="16.42578125" customWidth="1"/>
    <col min="7" max="7" width="17.140625" customWidth="1"/>
    <col min="8" max="8" width="14.42578125" customWidth="1"/>
    <col min="9" max="9" width="9.140625" style="1"/>
  </cols>
  <sheetData>
    <row r="1" spans="1:11">
      <c r="A1" s="21" t="s">
        <v>497</v>
      </c>
      <c r="B1" s="22"/>
      <c r="C1" s="22"/>
      <c r="D1" s="22"/>
      <c r="E1" s="22"/>
      <c r="F1" s="22"/>
      <c r="G1" s="22"/>
      <c r="H1" s="22"/>
      <c r="I1" s="23"/>
    </row>
    <row r="2" spans="1:11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>
      <c r="A6" s="59" t="s">
        <v>498</v>
      </c>
      <c r="B6" s="52">
        <v>1</v>
      </c>
      <c r="C6" s="53"/>
      <c r="D6" s="53"/>
      <c r="E6" s="53"/>
      <c r="F6" s="53"/>
      <c r="G6" s="53"/>
      <c r="H6" s="53"/>
      <c r="I6" s="54"/>
    </row>
    <row r="7" spans="1:11">
      <c r="A7" s="53" t="s">
        <v>499</v>
      </c>
      <c r="B7" s="52">
        <v>0</v>
      </c>
      <c r="C7" s="53"/>
      <c r="D7" s="53"/>
      <c r="E7" s="53"/>
      <c r="F7" s="53"/>
      <c r="G7" s="53"/>
      <c r="H7" s="53"/>
      <c r="I7" s="54"/>
    </row>
    <row r="8" spans="1:11" ht="15.75" thickBot="1">
      <c r="A8" s="50" t="s">
        <v>232</v>
      </c>
      <c r="B8" s="51">
        <f ca="1">SUM(I17:I44)</f>
        <v>0</v>
      </c>
      <c r="C8" s="50"/>
      <c r="D8" s="50"/>
      <c r="E8" s="50"/>
      <c r="F8" s="50"/>
      <c r="G8" s="50"/>
      <c r="H8" s="50"/>
      <c r="I8" s="51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1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289</v>
      </c>
      <c r="B17" s="14" t="str">
        <f ca="1">IFERROR(VLOOKUP(A17,Inv!$A$3:'Inv'!$E$2002,2,FALSE),"")</f>
        <v>53105</v>
      </c>
      <c r="C17">
        <f ca="1">IFERROR(VLOOKUP(A17,Inv!$A$3:'Inv'!$E$2002,3,FALSE),"")</f>
        <v>3.738</v>
      </c>
      <c r="E17">
        <f ca="1">IFERROR(VLOOKUP(A17,Inv!$A$3:'Inv'!$E$2002,4,FALSE),"")</f>
        <v>6.7290000000000001</v>
      </c>
      <c r="F17" s="14" t="str">
        <f ca="1">IFERROR(VLOOKUP(A17,Inv!$A$3:'Inv'!$E$2002,5,FALSE),"")</f>
        <v>SQFT</v>
      </c>
      <c r="G17" s="19">
        <f>CEILING(B49,4)</f>
        <v>0</v>
      </c>
      <c r="I17" s="1">
        <f t="shared" ref="I17:I30" ca="1" si="0">IFERROR(E17*G17,"")</f>
        <v>0</v>
      </c>
    </row>
    <row r="18" spans="1:9">
      <c r="A18" t="s">
        <v>500</v>
      </c>
      <c r="B18" s="14" t="str">
        <f ca="1">IFERROR(VLOOKUP(A18,Inv!$A$3:'Inv'!$E$2002,2,FALSE),"")</f>
        <v>51075</v>
      </c>
      <c r="C18">
        <f ca="1">IFERROR(VLOOKUP(A18,Inv!$A$3:'Inv'!$E$2002,3,FALSE),"")</f>
        <v>0.39800000000000002</v>
      </c>
      <c r="E18">
        <f ca="1">IFERROR(VLOOKUP(A18,Inv!$A$3:'Inv'!$E$2002,4,FALSE),"")</f>
        <v>0.71599999999999997</v>
      </c>
      <c r="F18" s="14" t="str">
        <f ca="1">IFERROR(VLOOKUP(A18,Inv!$A$3:'Inv'!$E$2002,5,FALSE),"")</f>
        <v>FT</v>
      </c>
      <c r="G18" s="19">
        <f>CEILING(B48/12,12)</f>
        <v>0</v>
      </c>
      <c r="I18" s="1">
        <f t="shared" ca="1" si="0"/>
        <v>0</v>
      </c>
    </row>
    <row r="19" spans="1:9">
      <c r="A19" t="s">
        <v>200</v>
      </c>
      <c r="B19" s="14" t="str">
        <f ca="1">IFERROR(VLOOKUP(A19,Inv!$A$3:'Inv'!$E$2002,2,FALSE),"")</f>
        <v>EST HARDWARE-ADHESIV</v>
      </c>
      <c r="C19">
        <f ca="1">IFERROR(VLOOKUP(A19,Inv!$A$3:'Inv'!$E$2002,3,FALSE),"")</f>
        <v>0</v>
      </c>
      <c r="E19">
        <f ca="1">IFERROR(VLOOKUP(A19,Inv!$A$3:'Inv'!$E$2002,4,FALSE),"")</f>
        <v>3</v>
      </c>
      <c r="F19" s="14" t="str">
        <f ca="1">IFERROR(VLOOKUP(A19,Inv!$A$3:'Inv'!$E$2002,5,FALSE),"")</f>
        <v>SQFT</v>
      </c>
      <c r="G19" s="19">
        <f>IF(B47&lt;&gt;0,MAX(13,B49),0)</f>
        <v>0</v>
      </c>
      <c r="I19" s="1">
        <f t="shared" ca="1" si="0"/>
        <v>0</v>
      </c>
    </row>
    <row r="20" spans="1:9">
      <c r="A20" t="s">
        <v>43</v>
      </c>
      <c r="B20" s="14" t="str">
        <f ca="1">IFERROR(VLOOKUP(A20,Inv!$A$3:'Inv'!$E$2002,2,FALSE),"")</f>
        <v/>
      </c>
      <c r="C20" t="str">
        <f ca="1">IFERROR(VLOOKUP(A20,Inv!$A$3:'Inv'!$E$2002,3,FALSE),"")</f>
        <v/>
      </c>
      <c r="E20" t="str">
        <f ca="1">IFERROR(VLOOKUP(A20,Inv!$A$3:'Inv'!$E$2002,4,FALSE),"")</f>
        <v/>
      </c>
      <c r="F20" s="14" t="str">
        <f ca="1">IFERROR(VLOOKUP(A20,Inv!$A$3:'Inv'!$E$2002,5,FALSE),"")</f>
        <v/>
      </c>
      <c r="I20" s="1" t="str">
        <f t="shared" ca="1" si="0"/>
        <v/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1"/>
    </row>
    <row r="32" spans="1:9">
      <c r="A32" s="76" t="s">
        <v>203</v>
      </c>
      <c r="B32" s="12" t="s">
        <v>204</v>
      </c>
      <c r="C32" s="12"/>
      <c r="D32" s="15"/>
      <c r="E32" s="16" t="s">
        <v>323</v>
      </c>
      <c r="F32" s="15" t="s">
        <v>324</v>
      </c>
      <c r="G32" s="17" t="s">
        <v>205</v>
      </c>
      <c r="H32" s="15" t="s">
        <v>6</v>
      </c>
      <c r="I32" s="16" t="s">
        <v>8</v>
      </c>
    </row>
    <row r="33" spans="1:9">
      <c r="A33" s="78">
        <v>2314</v>
      </c>
      <c r="B33" t="str">
        <f ca="1">IFERROR(VLOOKUP(A33,WC!$A$6:'WC'!$C$30,2,FALSE),"")</f>
        <v>Trim Cap Labor</v>
      </c>
      <c r="E33" s="19">
        <f>B47</f>
        <v>0</v>
      </c>
      <c r="F33" s="19">
        <f>G46</f>
        <v>21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9">
      <c r="A34" s="78"/>
      <c r="B34" t="str">
        <f ca="1">IFERROR(VLOOKUP(A34,WC!$A$6:'WC'!$C$30,2,FALSE),"")</f>
        <v/>
      </c>
      <c r="G34" s="1"/>
      <c r="H34" t="str">
        <f ca="1">IFERROR(VLOOKUP(A34,WC!$A$6:'WC'!$C$30,3,FALSE),"")</f>
        <v/>
      </c>
      <c r="I34" s="1" t="str">
        <f t="shared" ref="I34:I44" ca="1" si="1">IFERROR(G34*H34,"")</f>
        <v/>
      </c>
    </row>
    <row r="35" spans="1:9">
      <c r="A35" s="79"/>
      <c r="B35" t="str">
        <f ca="1">IFERROR(VLOOKUP(A35,WC!$A$6:'WC'!$C$30,2,FALSE),"")</f>
        <v/>
      </c>
      <c r="H35" t="str">
        <f ca="1">IFERROR(VLOOKUP(A35,WC!$A$6:'WC'!$C$30,3,FALSE),"")</f>
        <v/>
      </c>
      <c r="I35" s="1" t="str">
        <f t="shared" ca="1" si="1"/>
        <v/>
      </c>
    </row>
    <row r="36" spans="1:9">
      <c r="A36" s="79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9">
      <c r="A37" s="79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9">
      <c r="A38" s="79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9">
      <c r="A39" s="79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9">
      <c r="A40" s="79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9">
      <c r="A41" s="79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9">
      <c r="A42" s="79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9">
      <c r="A43" s="79"/>
      <c r="B43" t="str">
        <f ca="1">IFERROR(VLOOKUP(A43,WC!$A$6:'WC'!$C$30,2,FALSE),"")</f>
        <v/>
      </c>
      <c r="H43" t="str">
        <f ca="1">IFERROR(VLOOKUP(A43,WC!$A$6:'WC'!$C$30,3,FALSE),"")</f>
        <v/>
      </c>
      <c r="I43" s="1" t="str">
        <f t="shared" ca="1" si="1"/>
        <v/>
      </c>
    </row>
    <row r="44" spans="1:9">
      <c r="A44" s="79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9">
      <c r="A45" s="25" t="s">
        <v>207</v>
      </c>
      <c r="B45" s="25"/>
      <c r="C45" s="25"/>
      <c r="D45" s="25"/>
      <c r="E45" s="91" t="s">
        <v>225</v>
      </c>
      <c r="F45" s="25"/>
      <c r="G45" s="25"/>
      <c r="H45" s="25"/>
      <c r="I45" s="74"/>
    </row>
    <row r="46" spans="1:9">
      <c r="A46" s="6" t="s">
        <v>82</v>
      </c>
      <c r="B46" s="91">
        <f>RateData!B28</f>
        <v>6</v>
      </c>
      <c r="C46" s="6"/>
      <c r="D46" s="6"/>
      <c r="E46" s="6" t="s">
        <v>95</v>
      </c>
      <c r="F46" s="6"/>
      <c r="G46" s="91">
        <f>RateData!B41</f>
        <v>21</v>
      </c>
      <c r="H46" s="6" t="s">
        <v>501</v>
      </c>
      <c r="I46" s="7"/>
    </row>
    <row r="47" spans="1:9">
      <c r="A47" s="6" t="s">
        <v>502</v>
      </c>
      <c r="B47" s="6">
        <f>B6*B7</f>
        <v>0</v>
      </c>
      <c r="C47" s="6"/>
      <c r="D47" s="6"/>
      <c r="E47" s="6"/>
      <c r="F47" s="6"/>
      <c r="G47" s="6"/>
      <c r="H47" s="6"/>
      <c r="I47" s="7"/>
    </row>
    <row r="48" spans="1:9">
      <c r="A48" s="6" t="s">
        <v>503</v>
      </c>
      <c r="B48" s="6">
        <f>(B47*B46)</f>
        <v>0</v>
      </c>
      <c r="C48" s="6"/>
      <c r="D48" s="6"/>
      <c r="E48" s="6"/>
      <c r="F48" s="6"/>
      <c r="G48" s="6"/>
      <c r="H48" s="6"/>
      <c r="I48" s="7"/>
    </row>
    <row r="49" spans="1:9">
      <c r="A49" s="6" t="s">
        <v>504</v>
      </c>
      <c r="B49" s="6">
        <f>(B6*B7*(B7*0.75))/144</f>
        <v>0</v>
      </c>
      <c r="C49" s="6"/>
      <c r="D49" s="6"/>
      <c r="E49" s="6"/>
      <c r="F49" s="6"/>
      <c r="G49" s="6"/>
      <c r="H49" s="6"/>
      <c r="I49" s="7"/>
    </row>
    <row r="50" spans="1:9">
      <c r="A50" s="5"/>
    </row>
    <row r="51" spans="1:9">
      <c r="A51" s="5"/>
    </row>
  </sheetData>
  <dataValidations count="1">
    <dataValidation allowBlank="1" showInputMessage="1" showErrorMessage="1" sqref="B17:B30" xr:uid="{66855E7F-8070-422D-8037-8AAA290045C2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488886-A511-4130-ADBF-B2682F1B718C}">
          <x14:formula1>
            <xm:f>WC!$A$6:$A$55</xm:f>
          </x14:formula1>
          <xm:sqref>A34:A44</xm:sqref>
        </x14:dataValidation>
        <x14:dataValidation type="list" allowBlank="1" showInputMessage="1" showErrorMessage="1" xr:uid="{EF6DA8D1-D170-45C7-83C2-0C58C626A795}">
          <x14:formula1>
            <xm:f>Inv!$A$2:$A$2002</xm:f>
          </x14:formula1>
          <xm:sqref>A17:A30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14A1-01F3-4497-9BC3-33EF18B45FBB}">
  <sheetPr codeName="Sheet4"/>
  <dimension ref="A1:XFD59"/>
  <sheetViews>
    <sheetView workbookViewId="0">
      <selection activeCell="B2" sqref="B2"/>
    </sheetView>
  </sheetViews>
  <sheetFormatPr defaultRowHeight="15"/>
  <cols>
    <col min="1" max="1" width="22" customWidth="1"/>
    <col min="2" max="2" width="24.85546875" customWidth="1"/>
    <col min="3" max="3" width="11" customWidth="1"/>
    <col min="4" max="4" width="13.140625" customWidth="1"/>
    <col min="5" max="5" width="21.5703125" customWidth="1"/>
    <col min="6" max="6" width="17.85546875" customWidth="1"/>
    <col min="7" max="7" width="17.7109375" customWidth="1"/>
    <col min="8" max="8" width="15" customWidth="1"/>
    <col min="9" max="9" width="12" style="1" customWidth="1"/>
  </cols>
  <sheetData>
    <row r="1" spans="1:11">
      <c r="A1" s="21" t="s">
        <v>505</v>
      </c>
      <c r="B1" s="22"/>
      <c r="C1" s="22"/>
      <c r="D1" s="22"/>
      <c r="E1" s="22"/>
      <c r="F1" s="22"/>
      <c r="G1" s="22"/>
      <c r="H1" s="22"/>
      <c r="I1" s="23"/>
    </row>
    <row r="2" spans="1:11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>
      <c r="A6" s="59" t="s">
        <v>498</v>
      </c>
      <c r="B6" s="52">
        <v>1</v>
      </c>
      <c r="C6" s="53"/>
      <c r="D6" s="53"/>
      <c r="E6" s="53"/>
      <c r="F6" s="53"/>
      <c r="G6" s="53"/>
      <c r="H6" s="53"/>
      <c r="I6" s="54"/>
    </row>
    <row r="7" spans="1:11">
      <c r="A7" s="53" t="s">
        <v>506</v>
      </c>
      <c r="B7" s="93" t="s">
        <v>507</v>
      </c>
      <c r="C7" s="53" t="s">
        <v>508</v>
      </c>
      <c r="D7" s="53"/>
      <c r="E7" s="53"/>
      <c r="F7" s="53"/>
      <c r="G7" s="53"/>
      <c r="H7" s="53"/>
      <c r="I7" s="54"/>
    </row>
    <row r="8" spans="1:11">
      <c r="A8" s="53" t="s">
        <v>499</v>
      </c>
      <c r="B8" s="52">
        <v>0</v>
      </c>
      <c r="C8" s="53"/>
      <c r="D8" s="53"/>
      <c r="E8" s="53"/>
      <c r="F8" s="53"/>
      <c r="G8" s="53"/>
      <c r="H8" s="53"/>
      <c r="I8" s="54"/>
    </row>
    <row r="9" spans="1:11">
      <c r="A9" s="53" t="s">
        <v>509</v>
      </c>
      <c r="B9" s="52">
        <v>0</v>
      </c>
      <c r="C9" s="53"/>
      <c r="D9" s="53"/>
      <c r="E9" s="53"/>
      <c r="F9" s="53"/>
      <c r="G9" s="53"/>
      <c r="H9" s="53"/>
      <c r="I9" s="54"/>
    </row>
    <row r="10" spans="1:11">
      <c r="A10" s="50" t="s">
        <v>232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1"/>
    </row>
    <row r="11" spans="1:11">
      <c r="B11" s="1"/>
    </row>
    <row r="12" spans="1:11">
      <c r="B12" s="1"/>
    </row>
    <row r="13" spans="1:11">
      <c r="B13" s="1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1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301</v>
      </c>
      <c r="B17" s="14" t="str">
        <f ca="1">IFERROR(VLOOKUP(A17,Inv!$A$3:'Inv'!$E$2002,2,FALSE),"")</f>
        <v>24065</v>
      </c>
      <c r="C17">
        <f ca="1">IFERROR(VLOOKUP(A17,Inv!$A$3:'Inv'!$E$2002,3,FALSE),"")</f>
        <v>5.516</v>
      </c>
      <c r="E17">
        <f ca="1">IFERROR(VLOOKUP(A17,Inv!$A$3:'Inv'!$E$2002,4,FALSE),"")</f>
        <v>9.93</v>
      </c>
      <c r="F17" s="14" t="str">
        <f ca="1">IFERROR(VLOOKUP(A17,Inv!$A$3:'Inv'!$E$2002,5,FALSE),"")</f>
        <v>SQFT</v>
      </c>
      <c r="G17" s="19">
        <f>CEILING(B49,20)</f>
        <v>0</v>
      </c>
      <c r="I17" s="1">
        <f t="shared" ref="I17:I30" ca="1" si="0">IFERROR(E17*G17,"")</f>
        <v>0</v>
      </c>
    </row>
    <row r="18" spans="1:9">
      <c r="A18" t="s">
        <v>510</v>
      </c>
      <c r="B18" s="14" t="str">
        <f ca="1">IFERROR(VLOOKUP(A18,Inv!$A$3:'Inv'!$E$2002,2,FALSE),"")</f>
        <v>24030</v>
      </c>
      <c r="C18">
        <f ca="1">IFERROR(VLOOKUP(A18,Inv!$A$3:'Inv'!$E$2002,3,FALSE),"")</f>
        <v>2.56</v>
      </c>
      <c r="E18">
        <f ca="1">IFERROR(VLOOKUP(A18,Inv!$A$3:'Inv'!$E$2002,4,FALSE),"")</f>
        <v>4.6079999999999997</v>
      </c>
      <c r="F18" s="14" t="str">
        <f ca="1">IFERROR(VLOOKUP(A18,Inv!$A$3:'Inv'!$E$2002,5,FALSE),"")</f>
        <v>SQFT</v>
      </c>
      <c r="G18" s="19">
        <f>CEILING(B50,20)</f>
        <v>0</v>
      </c>
      <c r="I18" s="1">
        <f t="shared" ca="1" si="0"/>
        <v>0</v>
      </c>
    </row>
    <row r="19" spans="1:9">
      <c r="A19" t="s">
        <v>198</v>
      </c>
      <c r="B19" s="14" t="str">
        <f ca="1">IFERROR(VLOOKUP(A19,Inv!$A$3:'Inv'!$E$2002,2,FALSE),"")</f>
        <v>EST PAINT - CUSTOM</v>
      </c>
      <c r="C19">
        <f ca="1">IFERROR(VLOOKUP(A19,Inv!$A$3:'Inv'!$E$2002,3,FALSE),"")</f>
        <v>2.8559999999999999E-2</v>
      </c>
      <c r="E19">
        <f ca="1">IFERROR(VLOOKUP(A19,Inv!$A$3:'Inv'!$E$2002,4,FALSE),"")</f>
        <v>5.0999999999999997E-2</v>
      </c>
      <c r="F19" s="14" t="str">
        <f ca="1">IFERROR(VLOOKUP(A19,Inv!$A$3:'Inv'!$E$2002,5,FALSE),"")</f>
        <v>GM</v>
      </c>
      <c r="G19" s="19">
        <f>IF(B47&lt;&gt;0,MAX(1471,(B51*G48)),0)</f>
        <v>0</v>
      </c>
      <c r="I19" s="1">
        <f t="shared" ca="1" si="0"/>
        <v>0</v>
      </c>
    </row>
    <row r="20" spans="1:9">
      <c r="A20" t="s">
        <v>200</v>
      </c>
      <c r="B20" s="14" t="str">
        <f ca="1">IFERROR(VLOOKUP(A20,Inv!$A$3:'Inv'!$E$2002,2,FALSE),"")</f>
        <v>EST HARDWARE-ADHESIV</v>
      </c>
      <c r="C20">
        <f ca="1">IFERROR(VLOOKUP(A20,Inv!$A$3:'Inv'!$E$2002,3,FALSE),"")</f>
        <v>0</v>
      </c>
      <c r="E20">
        <f ca="1">IFERROR(VLOOKUP(A20,Inv!$A$3:'Inv'!$E$2002,4,FALSE),"")</f>
        <v>3</v>
      </c>
      <c r="F20" s="14" t="str">
        <f ca="1">IFERROR(VLOOKUP(A20,Inv!$A$3:'Inv'!$E$2002,5,FALSE),"")</f>
        <v>SQFT</v>
      </c>
      <c r="G20" s="19">
        <f>CEILING(B51,1)</f>
        <v>0</v>
      </c>
      <c r="I20" s="1">
        <f t="shared" ca="1" si="0"/>
        <v>0</v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1"/>
    </row>
    <row r="32" spans="1:9">
      <c r="A32" s="76" t="s">
        <v>203</v>
      </c>
      <c r="B32" s="12" t="s">
        <v>204</v>
      </c>
      <c r="C32" s="12"/>
      <c r="D32" s="15"/>
      <c r="E32" s="16" t="s">
        <v>313</v>
      </c>
      <c r="F32" s="15" t="s">
        <v>511</v>
      </c>
      <c r="G32" s="17" t="s">
        <v>205</v>
      </c>
      <c r="H32" s="15" t="s">
        <v>6</v>
      </c>
      <c r="I32" s="16" t="s">
        <v>8</v>
      </c>
    </row>
    <row r="33" spans="1:16384" customFormat="1">
      <c r="A33" s="78">
        <v>2014</v>
      </c>
      <c r="B33" t="str">
        <f ca="1">IFERROR(VLOOKUP(A33,WC!$A$6:'WC'!$C$30,2,FALSE),"")</f>
        <v>Letter Metal Labor</v>
      </c>
      <c r="E33" s="19">
        <f>B47</f>
        <v>0</v>
      </c>
      <c r="F33" s="19">
        <f>VLOOKUP(B7,A54:B56,2,FALSE)</f>
        <v>18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16384" customFormat="1">
      <c r="A34" s="78">
        <v>2110</v>
      </c>
      <c r="B34" t="str">
        <f ca="1">IFERROR(VLOOKUP(A34,WC!$A$6:'WC'!$C$30,2,FALSE),"")</f>
        <v>Paint Prep Labor</v>
      </c>
      <c r="E34" s="19">
        <f>B51</f>
        <v>0</v>
      </c>
      <c r="F34" s="19">
        <f>G46</f>
        <v>15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16384" customFormat="1">
      <c r="A35" s="78">
        <v>2112</v>
      </c>
      <c r="B35" t="str">
        <f ca="1">IFERROR(VLOOKUP(A35,WC!$A$6:'WC'!$C$30,2,FALSE),"")</f>
        <v>Paint Cabinet &amp; Letters Labor</v>
      </c>
      <c r="E35" s="19">
        <f>B51</f>
        <v>0</v>
      </c>
      <c r="F35" s="19">
        <f>G47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16384" customFormat="1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16384" customFormat="1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16384" customFormat="1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16384" customFormat="1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16384" customFormat="1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16384" customFormat="1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16384" customFormat="1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16384" customFormat="1">
      <c r="A43" s="78" t="str">
        <f>IFERROR(#REF!*#REF!,"")</f>
        <v/>
      </c>
      <c r="B43" t="str">
        <f ca="1">IFERROR(VLOOKUP(A43,WC!$A$6:'WC'!$C$30,2,FALSE),"")</f>
        <v/>
      </c>
      <c r="C43" t="str">
        <f>IFERROR(#REF!*A43,"")</f>
        <v/>
      </c>
      <c r="D43" t="str">
        <f ca="1">IFERROR(#REF!*B43,"")</f>
        <v/>
      </c>
      <c r="E43" t="str">
        <f t="shared" ref="E43:BP43" si="2">IFERROR(A43*C43,"")</f>
        <v/>
      </c>
      <c r="F43" t="str">
        <f t="shared" ca="1" si="2"/>
        <v/>
      </c>
      <c r="G43" t="str">
        <f t="shared" si="2"/>
        <v/>
      </c>
      <c r="H43" t="str">
        <f ca="1">IFERROR(VLOOKUP(A43,WC!$A$6:'WC'!$C$30,3,FALSE),"")</f>
        <v/>
      </c>
      <c r="I43" s="1" t="str">
        <f t="shared" ca="1" si="1"/>
        <v/>
      </c>
      <c r="J43" t="str">
        <f t="shared" ca="1" si="2"/>
        <v/>
      </c>
      <c r="K43" t="str">
        <f t="shared" ca="1" si="2"/>
        <v/>
      </c>
      <c r="L43" t="str">
        <f t="shared" ca="1" si="2"/>
        <v/>
      </c>
      <c r="M43" t="str">
        <f t="shared" ca="1" si="2"/>
        <v/>
      </c>
      <c r="N43" t="str">
        <f t="shared" ca="1" si="2"/>
        <v/>
      </c>
      <c r="O43" t="str">
        <f t="shared" ca="1" si="2"/>
        <v/>
      </c>
      <c r="P43" t="str">
        <f t="shared" ca="1" si="2"/>
        <v/>
      </c>
      <c r="Q43" t="str">
        <f t="shared" ca="1" si="2"/>
        <v/>
      </c>
      <c r="R43" t="str">
        <f t="shared" ca="1" si="2"/>
        <v/>
      </c>
      <c r="S43" t="str">
        <f t="shared" ca="1" si="2"/>
        <v/>
      </c>
      <c r="T43" t="str">
        <f t="shared" ca="1" si="2"/>
        <v/>
      </c>
      <c r="U43" t="str">
        <f t="shared" ca="1" si="2"/>
        <v/>
      </c>
      <c r="V43" t="str">
        <f t="shared" ca="1" si="2"/>
        <v/>
      </c>
      <c r="W43" t="str">
        <f t="shared" ca="1" si="2"/>
        <v/>
      </c>
      <c r="X43" t="str">
        <f t="shared" ca="1" si="2"/>
        <v/>
      </c>
      <c r="Y43" t="str">
        <f t="shared" ca="1" si="2"/>
        <v/>
      </c>
      <c r="Z43" t="str">
        <f t="shared" ca="1" si="2"/>
        <v/>
      </c>
      <c r="AA43" t="str">
        <f t="shared" ca="1" si="2"/>
        <v/>
      </c>
      <c r="AB43" t="str">
        <f t="shared" ca="1" si="2"/>
        <v/>
      </c>
      <c r="AC43" t="str">
        <f t="shared" ca="1" si="2"/>
        <v/>
      </c>
      <c r="AD43" t="str">
        <f t="shared" ca="1" si="2"/>
        <v/>
      </c>
      <c r="AE43" t="str">
        <f t="shared" ca="1" si="2"/>
        <v/>
      </c>
      <c r="AF43" t="str">
        <f t="shared" ca="1" si="2"/>
        <v/>
      </c>
      <c r="AG43" t="str">
        <f t="shared" ca="1" si="2"/>
        <v/>
      </c>
      <c r="AH43" t="str">
        <f t="shared" ca="1" si="2"/>
        <v/>
      </c>
      <c r="AI43" t="str">
        <f t="shared" ca="1" si="2"/>
        <v/>
      </c>
      <c r="AJ43" t="str">
        <f t="shared" ca="1" si="2"/>
        <v/>
      </c>
      <c r="AK43" t="str">
        <f t="shared" ca="1" si="2"/>
        <v/>
      </c>
      <c r="AL43" t="str">
        <f t="shared" ca="1" si="2"/>
        <v/>
      </c>
      <c r="AM43" t="str">
        <f t="shared" ca="1" si="2"/>
        <v/>
      </c>
      <c r="AN43" t="str">
        <f t="shared" ca="1" si="2"/>
        <v/>
      </c>
      <c r="AO43" t="str">
        <f t="shared" ca="1" si="2"/>
        <v/>
      </c>
      <c r="AP43" t="str">
        <f t="shared" ca="1" si="2"/>
        <v/>
      </c>
      <c r="AQ43" t="str">
        <f t="shared" ca="1" si="2"/>
        <v/>
      </c>
      <c r="AR43" t="str">
        <f t="shared" ca="1" si="2"/>
        <v/>
      </c>
      <c r="AS43" t="str">
        <f t="shared" ca="1" si="2"/>
        <v/>
      </c>
      <c r="AT43" t="str">
        <f t="shared" ca="1" si="2"/>
        <v/>
      </c>
      <c r="AU43" t="str">
        <f t="shared" ca="1" si="2"/>
        <v/>
      </c>
      <c r="AV43" t="str">
        <f t="shared" ca="1" si="2"/>
        <v/>
      </c>
      <c r="AW43" t="str">
        <f t="shared" ca="1" si="2"/>
        <v/>
      </c>
      <c r="AX43" t="str">
        <f t="shared" ca="1" si="2"/>
        <v/>
      </c>
      <c r="AY43" t="str">
        <f t="shared" ca="1" si="2"/>
        <v/>
      </c>
      <c r="AZ43" t="str">
        <f t="shared" ca="1" si="2"/>
        <v/>
      </c>
      <c r="BA43" t="str">
        <f t="shared" ca="1" si="2"/>
        <v/>
      </c>
      <c r="BB43" t="str">
        <f t="shared" ca="1" si="2"/>
        <v/>
      </c>
      <c r="BC43" t="str">
        <f t="shared" ca="1" si="2"/>
        <v/>
      </c>
      <c r="BD43" t="str">
        <f t="shared" ca="1" si="2"/>
        <v/>
      </c>
      <c r="BE43" t="str">
        <f t="shared" ca="1" si="2"/>
        <v/>
      </c>
      <c r="BF43" t="str">
        <f t="shared" ca="1" si="2"/>
        <v/>
      </c>
      <c r="BG43" t="str">
        <f t="shared" ca="1" si="2"/>
        <v/>
      </c>
      <c r="BH43" t="str">
        <f t="shared" ca="1" si="2"/>
        <v/>
      </c>
      <c r="BI43" t="str">
        <f t="shared" ca="1" si="2"/>
        <v/>
      </c>
      <c r="BJ43" t="str">
        <f t="shared" ca="1" si="2"/>
        <v/>
      </c>
      <c r="BK43" t="str">
        <f t="shared" ca="1" si="2"/>
        <v/>
      </c>
      <c r="BL43" t="str">
        <f t="shared" ca="1" si="2"/>
        <v/>
      </c>
      <c r="BM43" t="str">
        <f t="shared" ca="1" si="2"/>
        <v/>
      </c>
      <c r="BN43" t="str">
        <f t="shared" ca="1" si="2"/>
        <v/>
      </c>
      <c r="BO43" t="str">
        <f t="shared" ca="1" si="2"/>
        <v/>
      </c>
      <c r="BP43" t="str">
        <f t="shared" ca="1" si="2"/>
        <v/>
      </c>
      <c r="BQ43" t="str">
        <f t="shared" ref="BQ43:EB43" ca="1" si="3">IFERROR(BM43*BO43,"")</f>
        <v/>
      </c>
      <c r="BR43" t="str">
        <f t="shared" ca="1" si="3"/>
        <v/>
      </c>
      <c r="BS43" t="str">
        <f t="shared" ca="1" si="3"/>
        <v/>
      </c>
      <c r="BT43" t="str">
        <f t="shared" ca="1" si="3"/>
        <v/>
      </c>
      <c r="BU43" t="str">
        <f t="shared" ca="1" si="3"/>
        <v/>
      </c>
      <c r="BV43" t="str">
        <f t="shared" ca="1" si="3"/>
        <v/>
      </c>
      <c r="BW43" t="str">
        <f t="shared" ca="1" si="3"/>
        <v/>
      </c>
      <c r="BX43" t="str">
        <f t="shared" ca="1" si="3"/>
        <v/>
      </c>
      <c r="BY43" t="str">
        <f t="shared" ca="1" si="3"/>
        <v/>
      </c>
      <c r="BZ43" t="str">
        <f t="shared" ca="1" si="3"/>
        <v/>
      </c>
      <c r="CA43" t="str">
        <f t="shared" ca="1" si="3"/>
        <v/>
      </c>
      <c r="CB43" t="str">
        <f t="shared" ca="1" si="3"/>
        <v/>
      </c>
      <c r="CC43" t="str">
        <f t="shared" ca="1" si="3"/>
        <v/>
      </c>
      <c r="CD43" t="str">
        <f t="shared" ca="1" si="3"/>
        <v/>
      </c>
      <c r="CE43" t="str">
        <f t="shared" ca="1" si="3"/>
        <v/>
      </c>
      <c r="CF43" t="str">
        <f t="shared" ca="1" si="3"/>
        <v/>
      </c>
      <c r="CG43" t="str">
        <f t="shared" ca="1" si="3"/>
        <v/>
      </c>
      <c r="CH43" t="str">
        <f t="shared" ca="1" si="3"/>
        <v/>
      </c>
      <c r="CI43" t="str">
        <f t="shared" ca="1" si="3"/>
        <v/>
      </c>
      <c r="CJ43" t="str">
        <f t="shared" ca="1" si="3"/>
        <v/>
      </c>
      <c r="CK43" t="str">
        <f t="shared" ca="1" si="3"/>
        <v/>
      </c>
      <c r="CL43" t="str">
        <f t="shared" ca="1" si="3"/>
        <v/>
      </c>
      <c r="CM43" t="str">
        <f t="shared" ca="1" si="3"/>
        <v/>
      </c>
      <c r="CN43" t="str">
        <f t="shared" ca="1" si="3"/>
        <v/>
      </c>
      <c r="CO43" t="str">
        <f t="shared" ca="1" si="3"/>
        <v/>
      </c>
      <c r="CP43" t="str">
        <f t="shared" ca="1" si="3"/>
        <v/>
      </c>
      <c r="CQ43" t="str">
        <f t="shared" ca="1" si="3"/>
        <v/>
      </c>
      <c r="CR43" t="str">
        <f t="shared" ca="1" si="3"/>
        <v/>
      </c>
      <c r="CS43" t="str">
        <f t="shared" ca="1" si="3"/>
        <v/>
      </c>
      <c r="CT43" t="str">
        <f t="shared" ca="1" si="3"/>
        <v/>
      </c>
      <c r="CU43" t="str">
        <f t="shared" ca="1" si="3"/>
        <v/>
      </c>
      <c r="CV43" t="str">
        <f t="shared" ca="1" si="3"/>
        <v/>
      </c>
      <c r="CW43" t="str">
        <f t="shared" ca="1" si="3"/>
        <v/>
      </c>
      <c r="CX43" t="str">
        <f t="shared" ca="1" si="3"/>
        <v/>
      </c>
      <c r="CY43" t="str">
        <f t="shared" ca="1" si="3"/>
        <v/>
      </c>
      <c r="CZ43" t="str">
        <f t="shared" ca="1" si="3"/>
        <v/>
      </c>
      <c r="DA43" t="str">
        <f t="shared" ca="1" si="3"/>
        <v/>
      </c>
      <c r="DB43" t="str">
        <f t="shared" ca="1" si="3"/>
        <v/>
      </c>
      <c r="DC43" t="str">
        <f t="shared" ca="1" si="3"/>
        <v/>
      </c>
      <c r="DD43" t="str">
        <f t="shared" ca="1" si="3"/>
        <v/>
      </c>
      <c r="DE43" t="str">
        <f t="shared" ca="1" si="3"/>
        <v/>
      </c>
      <c r="DF43" t="str">
        <f t="shared" ca="1" si="3"/>
        <v/>
      </c>
      <c r="DG43" t="str">
        <f t="shared" ca="1" si="3"/>
        <v/>
      </c>
      <c r="DH43" t="str">
        <f t="shared" ca="1" si="3"/>
        <v/>
      </c>
      <c r="DI43" t="str">
        <f t="shared" ca="1" si="3"/>
        <v/>
      </c>
      <c r="DJ43" t="str">
        <f t="shared" ca="1" si="3"/>
        <v/>
      </c>
      <c r="DK43" t="str">
        <f t="shared" ca="1" si="3"/>
        <v/>
      </c>
      <c r="DL43" t="str">
        <f t="shared" ca="1" si="3"/>
        <v/>
      </c>
      <c r="DM43" t="str">
        <f t="shared" ca="1" si="3"/>
        <v/>
      </c>
      <c r="DN43" t="str">
        <f t="shared" ca="1" si="3"/>
        <v/>
      </c>
      <c r="DO43" t="str">
        <f t="shared" ca="1" si="3"/>
        <v/>
      </c>
      <c r="DP43" t="str">
        <f t="shared" ca="1" si="3"/>
        <v/>
      </c>
      <c r="DQ43" t="str">
        <f t="shared" ca="1" si="3"/>
        <v/>
      </c>
      <c r="DR43" t="str">
        <f t="shared" ca="1" si="3"/>
        <v/>
      </c>
      <c r="DS43" t="str">
        <f t="shared" ca="1" si="3"/>
        <v/>
      </c>
      <c r="DT43" t="str">
        <f t="shared" ca="1" si="3"/>
        <v/>
      </c>
      <c r="DU43" t="str">
        <f t="shared" ca="1" si="3"/>
        <v/>
      </c>
      <c r="DV43" t="str">
        <f t="shared" ca="1" si="3"/>
        <v/>
      </c>
      <c r="DW43" t="str">
        <f t="shared" ca="1" si="3"/>
        <v/>
      </c>
      <c r="DX43" t="str">
        <f t="shared" ca="1" si="3"/>
        <v/>
      </c>
      <c r="DY43" t="str">
        <f t="shared" ca="1" si="3"/>
        <v/>
      </c>
      <c r="DZ43" t="str">
        <f t="shared" ca="1" si="3"/>
        <v/>
      </c>
      <c r="EA43" t="str">
        <f t="shared" ca="1" si="3"/>
        <v/>
      </c>
      <c r="EB43" t="str">
        <f t="shared" ca="1" si="3"/>
        <v/>
      </c>
      <c r="EC43" t="str">
        <f t="shared" ref="EC43:GN43" ca="1" si="4">IFERROR(DY43*EA43,"")</f>
        <v/>
      </c>
      <c r="ED43" t="str">
        <f t="shared" ca="1" si="4"/>
        <v/>
      </c>
      <c r="EE43" t="str">
        <f t="shared" ca="1" si="4"/>
        <v/>
      </c>
      <c r="EF43" t="str">
        <f t="shared" ca="1" si="4"/>
        <v/>
      </c>
      <c r="EG43" t="str">
        <f t="shared" ca="1" si="4"/>
        <v/>
      </c>
      <c r="EH43" t="str">
        <f t="shared" ca="1" si="4"/>
        <v/>
      </c>
      <c r="EI43" t="str">
        <f t="shared" ca="1" si="4"/>
        <v/>
      </c>
      <c r="EJ43" t="str">
        <f t="shared" ca="1" si="4"/>
        <v/>
      </c>
      <c r="EK43" t="str">
        <f t="shared" ca="1" si="4"/>
        <v/>
      </c>
      <c r="EL43" t="str">
        <f t="shared" ca="1" si="4"/>
        <v/>
      </c>
      <c r="EM43" t="str">
        <f t="shared" ca="1" si="4"/>
        <v/>
      </c>
      <c r="EN43" t="str">
        <f t="shared" ca="1" si="4"/>
        <v/>
      </c>
      <c r="EO43" t="str">
        <f t="shared" ca="1" si="4"/>
        <v/>
      </c>
      <c r="EP43" t="str">
        <f t="shared" ca="1" si="4"/>
        <v/>
      </c>
      <c r="EQ43" t="str">
        <f t="shared" ca="1" si="4"/>
        <v/>
      </c>
      <c r="ER43" t="str">
        <f t="shared" ca="1" si="4"/>
        <v/>
      </c>
      <c r="ES43" t="str">
        <f t="shared" ca="1" si="4"/>
        <v/>
      </c>
      <c r="ET43" t="str">
        <f t="shared" ca="1" si="4"/>
        <v/>
      </c>
      <c r="EU43" t="str">
        <f t="shared" ca="1" si="4"/>
        <v/>
      </c>
      <c r="EV43" t="str">
        <f t="shared" ca="1" si="4"/>
        <v/>
      </c>
      <c r="EW43" t="str">
        <f t="shared" ca="1" si="4"/>
        <v/>
      </c>
      <c r="EX43" t="str">
        <f t="shared" ca="1" si="4"/>
        <v/>
      </c>
      <c r="EY43" t="str">
        <f t="shared" ca="1" si="4"/>
        <v/>
      </c>
      <c r="EZ43" t="str">
        <f t="shared" ca="1" si="4"/>
        <v/>
      </c>
      <c r="FA43" t="str">
        <f t="shared" ca="1" si="4"/>
        <v/>
      </c>
      <c r="FB43" t="str">
        <f t="shared" ca="1" si="4"/>
        <v/>
      </c>
      <c r="FC43" t="str">
        <f t="shared" ca="1" si="4"/>
        <v/>
      </c>
      <c r="FD43" t="str">
        <f t="shared" ca="1" si="4"/>
        <v/>
      </c>
      <c r="FE43" t="str">
        <f t="shared" ca="1" si="4"/>
        <v/>
      </c>
      <c r="FF43" t="str">
        <f t="shared" ca="1" si="4"/>
        <v/>
      </c>
      <c r="FG43" t="str">
        <f t="shared" ca="1" si="4"/>
        <v/>
      </c>
      <c r="FH43" t="str">
        <f t="shared" ca="1" si="4"/>
        <v/>
      </c>
      <c r="FI43" t="str">
        <f t="shared" ca="1" si="4"/>
        <v/>
      </c>
      <c r="FJ43" t="str">
        <f t="shared" ca="1" si="4"/>
        <v/>
      </c>
      <c r="FK43" t="str">
        <f t="shared" ca="1" si="4"/>
        <v/>
      </c>
      <c r="FL43" t="str">
        <f t="shared" ca="1" si="4"/>
        <v/>
      </c>
      <c r="FM43" t="str">
        <f t="shared" ca="1" si="4"/>
        <v/>
      </c>
      <c r="FN43" t="str">
        <f t="shared" ca="1" si="4"/>
        <v/>
      </c>
      <c r="FO43" t="str">
        <f t="shared" ca="1" si="4"/>
        <v/>
      </c>
      <c r="FP43" t="str">
        <f t="shared" ca="1" si="4"/>
        <v/>
      </c>
      <c r="FQ43" t="str">
        <f t="shared" ca="1" si="4"/>
        <v/>
      </c>
      <c r="FR43" t="str">
        <f t="shared" ca="1" si="4"/>
        <v/>
      </c>
      <c r="FS43" t="str">
        <f t="shared" ca="1" si="4"/>
        <v/>
      </c>
      <c r="FT43" t="str">
        <f t="shared" ca="1" si="4"/>
        <v/>
      </c>
      <c r="FU43" t="str">
        <f t="shared" ca="1" si="4"/>
        <v/>
      </c>
      <c r="FV43" t="str">
        <f t="shared" ca="1" si="4"/>
        <v/>
      </c>
      <c r="FW43" t="str">
        <f t="shared" ca="1" si="4"/>
        <v/>
      </c>
      <c r="FX43" t="str">
        <f t="shared" ca="1" si="4"/>
        <v/>
      </c>
      <c r="FY43" t="str">
        <f t="shared" ca="1" si="4"/>
        <v/>
      </c>
      <c r="FZ43" t="str">
        <f t="shared" ca="1" si="4"/>
        <v/>
      </c>
      <c r="GA43" t="str">
        <f t="shared" ca="1" si="4"/>
        <v/>
      </c>
      <c r="GB43" t="str">
        <f t="shared" ca="1" si="4"/>
        <v/>
      </c>
      <c r="GC43" t="str">
        <f t="shared" ca="1" si="4"/>
        <v/>
      </c>
      <c r="GD43" t="str">
        <f t="shared" ca="1" si="4"/>
        <v/>
      </c>
      <c r="GE43" t="str">
        <f t="shared" ca="1" si="4"/>
        <v/>
      </c>
      <c r="GF43" t="str">
        <f t="shared" ca="1" si="4"/>
        <v/>
      </c>
      <c r="GG43" t="str">
        <f t="shared" ca="1" si="4"/>
        <v/>
      </c>
      <c r="GH43" t="str">
        <f t="shared" ca="1" si="4"/>
        <v/>
      </c>
      <c r="GI43" t="str">
        <f t="shared" ca="1" si="4"/>
        <v/>
      </c>
      <c r="GJ43" t="str">
        <f t="shared" ca="1" si="4"/>
        <v/>
      </c>
      <c r="GK43" t="str">
        <f t="shared" ca="1" si="4"/>
        <v/>
      </c>
      <c r="GL43" t="str">
        <f t="shared" ca="1" si="4"/>
        <v/>
      </c>
      <c r="GM43" t="str">
        <f t="shared" ca="1" si="4"/>
        <v/>
      </c>
      <c r="GN43" t="str">
        <f t="shared" ca="1" si="4"/>
        <v/>
      </c>
      <c r="GO43" t="str">
        <f t="shared" ref="GO43:IZ43" ca="1" si="5">IFERROR(GK43*GM43,"")</f>
        <v/>
      </c>
      <c r="GP43" t="str">
        <f t="shared" ca="1" si="5"/>
        <v/>
      </c>
      <c r="GQ43" t="str">
        <f t="shared" ca="1" si="5"/>
        <v/>
      </c>
      <c r="GR43" t="str">
        <f t="shared" ca="1" si="5"/>
        <v/>
      </c>
      <c r="GS43" t="str">
        <f t="shared" ca="1" si="5"/>
        <v/>
      </c>
      <c r="GT43" t="str">
        <f t="shared" ca="1" si="5"/>
        <v/>
      </c>
      <c r="GU43" t="str">
        <f t="shared" ca="1" si="5"/>
        <v/>
      </c>
      <c r="GV43" t="str">
        <f t="shared" ca="1" si="5"/>
        <v/>
      </c>
      <c r="GW43" t="str">
        <f t="shared" ca="1" si="5"/>
        <v/>
      </c>
      <c r="GX43" t="str">
        <f t="shared" ca="1" si="5"/>
        <v/>
      </c>
      <c r="GY43" t="str">
        <f t="shared" ca="1" si="5"/>
        <v/>
      </c>
      <c r="GZ43" t="str">
        <f t="shared" ca="1" si="5"/>
        <v/>
      </c>
      <c r="HA43" t="str">
        <f t="shared" ca="1" si="5"/>
        <v/>
      </c>
      <c r="HB43" t="str">
        <f t="shared" ca="1" si="5"/>
        <v/>
      </c>
      <c r="HC43" t="str">
        <f t="shared" ca="1" si="5"/>
        <v/>
      </c>
      <c r="HD43" t="str">
        <f t="shared" ca="1" si="5"/>
        <v/>
      </c>
      <c r="HE43" t="str">
        <f t="shared" ca="1" si="5"/>
        <v/>
      </c>
      <c r="HF43" t="str">
        <f t="shared" ca="1" si="5"/>
        <v/>
      </c>
      <c r="HG43" t="str">
        <f t="shared" ca="1" si="5"/>
        <v/>
      </c>
      <c r="HH43" t="str">
        <f t="shared" ca="1" si="5"/>
        <v/>
      </c>
      <c r="HI43" t="str">
        <f t="shared" ca="1" si="5"/>
        <v/>
      </c>
      <c r="HJ43" t="str">
        <f t="shared" ca="1" si="5"/>
        <v/>
      </c>
      <c r="HK43" t="str">
        <f t="shared" ca="1" si="5"/>
        <v/>
      </c>
      <c r="HL43" t="str">
        <f t="shared" ca="1" si="5"/>
        <v/>
      </c>
      <c r="HM43" t="str">
        <f t="shared" ca="1" si="5"/>
        <v/>
      </c>
      <c r="HN43" t="str">
        <f t="shared" ca="1" si="5"/>
        <v/>
      </c>
      <c r="HO43" t="str">
        <f t="shared" ca="1" si="5"/>
        <v/>
      </c>
      <c r="HP43" t="str">
        <f t="shared" ca="1" si="5"/>
        <v/>
      </c>
      <c r="HQ43" t="str">
        <f t="shared" ca="1" si="5"/>
        <v/>
      </c>
      <c r="HR43" t="str">
        <f t="shared" ca="1" si="5"/>
        <v/>
      </c>
      <c r="HS43" t="str">
        <f t="shared" ca="1" si="5"/>
        <v/>
      </c>
      <c r="HT43" t="str">
        <f t="shared" ca="1" si="5"/>
        <v/>
      </c>
      <c r="HU43" t="str">
        <f t="shared" ca="1" si="5"/>
        <v/>
      </c>
      <c r="HV43" t="str">
        <f t="shared" ca="1" si="5"/>
        <v/>
      </c>
      <c r="HW43" t="str">
        <f t="shared" ca="1" si="5"/>
        <v/>
      </c>
      <c r="HX43" t="str">
        <f t="shared" ca="1" si="5"/>
        <v/>
      </c>
      <c r="HY43" t="str">
        <f t="shared" ca="1" si="5"/>
        <v/>
      </c>
      <c r="HZ43" t="str">
        <f t="shared" ca="1" si="5"/>
        <v/>
      </c>
      <c r="IA43" t="str">
        <f t="shared" ca="1" si="5"/>
        <v/>
      </c>
      <c r="IB43" t="str">
        <f t="shared" ca="1" si="5"/>
        <v/>
      </c>
      <c r="IC43" t="str">
        <f t="shared" ca="1" si="5"/>
        <v/>
      </c>
      <c r="ID43" t="str">
        <f t="shared" ca="1" si="5"/>
        <v/>
      </c>
      <c r="IE43" t="str">
        <f t="shared" ca="1" si="5"/>
        <v/>
      </c>
      <c r="IF43" t="str">
        <f t="shared" ca="1" si="5"/>
        <v/>
      </c>
      <c r="IG43" t="str">
        <f t="shared" ca="1" si="5"/>
        <v/>
      </c>
      <c r="IH43" t="str">
        <f t="shared" ca="1" si="5"/>
        <v/>
      </c>
      <c r="II43" t="str">
        <f t="shared" ca="1" si="5"/>
        <v/>
      </c>
      <c r="IJ43" t="str">
        <f t="shared" ca="1" si="5"/>
        <v/>
      </c>
      <c r="IK43" t="str">
        <f t="shared" ca="1" si="5"/>
        <v/>
      </c>
      <c r="IL43" t="str">
        <f t="shared" ca="1" si="5"/>
        <v/>
      </c>
      <c r="IM43" t="str">
        <f t="shared" ca="1" si="5"/>
        <v/>
      </c>
      <c r="IN43" t="str">
        <f t="shared" ca="1" si="5"/>
        <v/>
      </c>
      <c r="IO43" t="str">
        <f t="shared" ca="1" si="5"/>
        <v/>
      </c>
      <c r="IP43" t="str">
        <f t="shared" ca="1" si="5"/>
        <v/>
      </c>
      <c r="IQ43" t="str">
        <f t="shared" ca="1" si="5"/>
        <v/>
      </c>
      <c r="IR43" t="str">
        <f t="shared" ca="1" si="5"/>
        <v/>
      </c>
      <c r="IS43" t="str">
        <f t="shared" ca="1" si="5"/>
        <v/>
      </c>
      <c r="IT43" t="str">
        <f t="shared" ca="1" si="5"/>
        <v/>
      </c>
      <c r="IU43" t="str">
        <f t="shared" ca="1" si="5"/>
        <v/>
      </c>
      <c r="IV43" t="str">
        <f t="shared" ca="1" si="5"/>
        <v/>
      </c>
      <c r="IW43" t="str">
        <f t="shared" ca="1" si="5"/>
        <v/>
      </c>
      <c r="IX43" t="str">
        <f t="shared" ca="1" si="5"/>
        <v/>
      </c>
      <c r="IY43" t="str">
        <f t="shared" ca="1" si="5"/>
        <v/>
      </c>
      <c r="IZ43" t="str">
        <f t="shared" ca="1" si="5"/>
        <v/>
      </c>
      <c r="JA43" t="str">
        <f t="shared" ref="JA43:LL43" ca="1" si="6">IFERROR(IW43*IY43,"")</f>
        <v/>
      </c>
      <c r="JB43" t="str">
        <f t="shared" ca="1" si="6"/>
        <v/>
      </c>
      <c r="JC43" t="str">
        <f t="shared" ca="1" si="6"/>
        <v/>
      </c>
      <c r="JD43" t="str">
        <f t="shared" ca="1" si="6"/>
        <v/>
      </c>
      <c r="JE43" t="str">
        <f t="shared" ca="1" si="6"/>
        <v/>
      </c>
      <c r="JF43" t="str">
        <f t="shared" ca="1" si="6"/>
        <v/>
      </c>
      <c r="JG43" t="str">
        <f t="shared" ca="1" si="6"/>
        <v/>
      </c>
      <c r="JH43" t="str">
        <f t="shared" ca="1" si="6"/>
        <v/>
      </c>
      <c r="JI43" t="str">
        <f t="shared" ca="1" si="6"/>
        <v/>
      </c>
      <c r="JJ43" t="str">
        <f t="shared" ca="1" si="6"/>
        <v/>
      </c>
      <c r="JK43" t="str">
        <f t="shared" ca="1" si="6"/>
        <v/>
      </c>
      <c r="JL43" t="str">
        <f t="shared" ca="1" si="6"/>
        <v/>
      </c>
      <c r="JM43" t="str">
        <f t="shared" ca="1" si="6"/>
        <v/>
      </c>
      <c r="JN43" t="str">
        <f t="shared" ca="1" si="6"/>
        <v/>
      </c>
      <c r="JO43" t="str">
        <f t="shared" ca="1" si="6"/>
        <v/>
      </c>
      <c r="JP43" t="str">
        <f t="shared" ca="1" si="6"/>
        <v/>
      </c>
      <c r="JQ43" t="str">
        <f t="shared" ca="1" si="6"/>
        <v/>
      </c>
      <c r="JR43" t="str">
        <f t="shared" ca="1" si="6"/>
        <v/>
      </c>
      <c r="JS43" t="str">
        <f t="shared" ca="1" si="6"/>
        <v/>
      </c>
      <c r="JT43" t="str">
        <f t="shared" ca="1" si="6"/>
        <v/>
      </c>
      <c r="JU43" t="str">
        <f t="shared" ca="1" si="6"/>
        <v/>
      </c>
      <c r="JV43" t="str">
        <f t="shared" ca="1" si="6"/>
        <v/>
      </c>
      <c r="JW43" t="str">
        <f t="shared" ca="1" si="6"/>
        <v/>
      </c>
      <c r="JX43" t="str">
        <f t="shared" ca="1" si="6"/>
        <v/>
      </c>
      <c r="JY43" t="str">
        <f t="shared" ca="1" si="6"/>
        <v/>
      </c>
      <c r="JZ43" t="str">
        <f t="shared" ca="1" si="6"/>
        <v/>
      </c>
      <c r="KA43" t="str">
        <f t="shared" ca="1" si="6"/>
        <v/>
      </c>
      <c r="KB43" t="str">
        <f t="shared" ca="1" si="6"/>
        <v/>
      </c>
      <c r="KC43" t="str">
        <f t="shared" ca="1" si="6"/>
        <v/>
      </c>
      <c r="KD43" t="str">
        <f t="shared" ca="1" si="6"/>
        <v/>
      </c>
      <c r="KE43" t="str">
        <f t="shared" ca="1" si="6"/>
        <v/>
      </c>
      <c r="KF43" t="str">
        <f t="shared" ca="1" si="6"/>
        <v/>
      </c>
      <c r="KG43" t="str">
        <f t="shared" ca="1" si="6"/>
        <v/>
      </c>
      <c r="KH43" t="str">
        <f t="shared" ca="1" si="6"/>
        <v/>
      </c>
      <c r="KI43" t="str">
        <f t="shared" ca="1" si="6"/>
        <v/>
      </c>
      <c r="KJ43" t="str">
        <f t="shared" ca="1" si="6"/>
        <v/>
      </c>
      <c r="KK43" t="str">
        <f t="shared" ca="1" si="6"/>
        <v/>
      </c>
      <c r="KL43" t="str">
        <f t="shared" ca="1" si="6"/>
        <v/>
      </c>
      <c r="KM43" t="str">
        <f t="shared" ca="1" si="6"/>
        <v/>
      </c>
      <c r="KN43" t="str">
        <f t="shared" ca="1" si="6"/>
        <v/>
      </c>
      <c r="KO43" t="str">
        <f t="shared" ca="1" si="6"/>
        <v/>
      </c>
      <c r="KP43" t="str">
        <f t="shared" ca="1" si="6"/>
        <v/>
      </c>
      <c r="KQ43" t="str">
        <f t="shared" ca="1" si="6"/>
        <v/>
      </c>
      <c r="KR43" t="str">
        <f t="shared" ca="1" si="6"/>
        <v/>
      </c>
      <c r="KS43" t="str">
        <f t="shared" ca="1" si="6"/>
        <v/>
      </c>
      <c r="KT43" t="str">
        <f t="shared" ca="1" si="6"/>
        <v/>
      </c>
      <c r="KU43" t="str">
        <f t="shared" ca="1" si="6"/>
        <v/>
      </c>
      <c r="KV43" t="str">
        <f t="shared" ca="1" si="6"/>
        <v/>
      </c>
      <c r="KW43" t="str">
        <f t="shared" ca="1" si="6"/>
        <v/>
      </c>
      <c r="KX43" t="str">
        <f t="shared" ca="1" si="6"/>
        <v/>
      </c>
      <c r="KY43" t="str">
        <f t="shared" ca="1" si="6"/>
        <v/>
      </c>
      <c r="KZ43" t="str">
        <f t="shared" ca="1" si="6"/>
        <v/>
      </c>
      <c r="LA43" t="str">
        <f t="shared" ca="1" si="6"/>
        <v/>
      </c>
      <c r="LB43" t="str">
        <f t="shared" ca="1" si="6"/>
        <v/>
      </c>
      <c r="LC43" t="str">
        <f t="shared" ca="1" si="6"/>
        <v/>
      </c>
      <c r="LD43" t="str">
        <f t="shared" ca="1" si="6"/>
        <v/>
      </c>
      <c r="LE43" t="str">
        <f t="shared" ca="1" si="6"/>
        <v/>
      </c>
      <c r="LF43" t="str">
        <f t="shared" ca="1" si="6"/>
        <v/>
      </c>
      <c r="LG43" t="str">
        <f t="shared" ca="1" si="6"/>
        <v/>
      </c>
      <c r="LH43" t="str">
        <f t="shared" ca="1" si="6"/>
        <v/>
      </c>
      <c r="LI43" t="str">
        <f t="shared" ca="1" si="6"/>
        <v/>
      </c>
      <c r="LJ43" t="str">
        <f t="shared" ca="1" si="6"/>
        <v/>
      </c>
      <c r="LK43" t="str">
        <f t="shared" ca="1" si="6"/>
        <v/>
      </c>
      <c r="LL43" t="str">
        <f t="shared" ca="1" si="6"/>
        <v/>
      </c>
      <c r="LM43" t="str">
        <f t="shared" ref="LM43:NX43" ca="1" si="7">IFERROR(LI43*LK43,"")</f>
        <v/>
      </c>
      <c r="LN43" t="str">
        <f t="shared" ca="1" si="7"/>
        <v/>
      </c>
      <c r="LO43" t="str">
        <f t="shared" ca="1" si="7"/>
        <v/>
      </c>
      <c r="LP43" t="str">
        <f t="shared" ca="1" si="7"/>
        <v/>
      </c>
      <c r="LQ43" t="str">
        <f t="shared" ca="1" si="7"/>
        <v/>
      </c>
      <c r="LR43" t="str">
        <f t="shared" ca="1" si="7"/>
        <v/>
      </c>
      <c r="LS43" t="str">
        <f t="shared" ca="1" si="7"/>
        <v/>
      </c>
      <c r="LT43" t="str">
        <f t="shared" ca="1" si="7"/>
        <v/>
      </c>
      <c r="LU43" t="str">
        <f t="shared" ca="1" si="7"/>
        <v/>
      </c>
      <c r="LV43" t="str">
        <f t="shared" ca="1" si="7"/>
        <v/>
      </c>
      <c r="LW43" t="str">
        <f t="shared" ca="1" si="7"/>
        <v/>
      </c>
      <c r="LX43" t="str">
        <f t="shared" ca="1" si="7"/>
        <v/>
      </c>
      <c r="LY43" t="str">
        <f t="shared" ca="1" si="7"/>
        <v/>
      </c>
      <c r="LZ43" t="str">
        <f t="shared" ca="1" si="7"/>
        <v/>
      </c>
      <c r="MA43" t="str">
        <f t="shared" ca="1" si="7"/>
        <v/>
      </c>
      <c r="MB43" t="str">
        <f t="shared" ca="1" si="7"/>
        <v/>
      </c>
      <c r="MC43" t="str">
        <f t="shared" ca="1" si="7"/>
        <v/>
      </c>
      <c r="MD43" t="str">
        <f t="shared" ca="1" si="7"/>
        <v/>
      </c>
      <c r="ME43" t="str">
        <f t="shared" ca="1" si="7"/>
        <v/>
      </c>
      <c r="MF43" t="str">
        <f t="shared" ca="1" si="7"/>
        <v/>
      </c>
      <c r="MG43" t="str">
        <f t="shared" ca="1" si="7"/>
        <v/>
      </c>
      <c r="MH43" t="str">
        <f t="shared" ca="1" si="7"/>
        <v/>
      </c>
      <c r="MI43" t="str">
        <f t="shared" ca="1" si="7"/>
        <v/>
      </c>
      <c r="MJ43" t="str">
        <f t="shared" ca="1" si="7"/>
        <v/>
      </c>
      <c r="MK43" t="str">
        <f t="shared" ca="1" si="7"/>
        <v/>
      </c>
      <c r="ML43" t="str">
        <f t="shared" ca="1" si="7"/>
        <v/>
      </c>
      <c r="MM43" t="str">
        <f t="shared" ca="1" si="7"/>
        <v/>
      </c>
      <c r="MN43" t="str">
        <f t="shared" ca="1" si="7"/>
        <v/>
      </c>
      <c r="MO43" t="str">
        <f t="shared" ca="1" si="7"/>
        <v/>
      </c>
      <c r="MP43" t="str">
        <f t="shared" ca="1" si="7"/>
        <v/>
      </c>
      <c r="MQ43" t="str">
        <f t="shared" ca="1" si="7"/>
        <v/>
      </c>
      <c r="MR43" t="str">
        <f t="shared" ca="1" si="7"/>
        <v/>
      </c>
      <c r="MS43" t="str">
        <f t="shared" ca="1" si="7"/>
        <v/>
      </c>
      <c r="MT43" t="str">
        <f t="shared" ca="1" si="7"/>
        <v/>
      </c>
      <c r="MU43" t="str">
        <f t="shared" ca="1" si="7"/>
        <v/>
      </c>
      <c r="MV43" t="str">
        <f t="shared" ca="1" si="7"/>
        <v/>
      </c>
      <c r="MW43" t="str">
        <f t="shared" ca="1" si="7"/>
        <v/>
      </c>
      <c r="MX43" t="str">
        <f t="shared" ca="1" si="7"/>
        <v/>
      </c>
      <c r="MY43" t="str">
        <f t="shared" ca="1" si="7"/>
        <v/>
      </c>
      <c r="MZ43" t="str">
        <f t="shared" ca="1" si="7"/>
        <v/>
      </c>
      <c r="NA43" t="str">
        <f t="shared" ca="1" si="7"/>
        <v/>
      </c>
      <c r="NB43" t="str">
        <f t="shared" ca="1" si="7"/>
        <v/>
      </c>
      <c r="NC43" t="str">
        <f t="shared" ca="1" si="7"/>
        <v/>
      </c>
      <c r="ND43" t="str">
        <f t="shared" ca="1" si="7"/>
        <v/>
      </c>
      <c r="NE43" t="str">
        <f t="shared" ca="1" si="7"/>
        <v/>
      </c>
      <c r="NF43" t="str">
        <f t="shared" ca="1" si="7"/>
        <v/>
      </c>
      <c r="NG43" t="str">
        <f t="shared" ca="1" si="7"/>
        <v/>
      </c>
      <c r="NH43" t="str">
        <f t="shared" ca="1" si="7"/>
        <v/>
      </c>
      <c r="NI43" t="str">
        <f t="shared" ca="1" si="7"/>
        <v/>
      </c>
      <c r="NJ43" t="str">
        <f t="shared" ca="1" si="7"/>
        <v/>
      </c>
      <c r="NK43" t="str">
        <f t="shared" ca="1" si="7"/>
        <v/>
      </c>
      <c r="NL43" t="str">
        <f t="shared" ca="1" si="7"/>
        <v/>
      </c>
      <c r="NM43" t="str">
        <f t="shared" ca="1" si="7"/>
        <v/>
      </c>
      <c r="NN43" t="str">
        <f t="shared" ca="1" si="7"/>
        <v/>
      </c>
      <c r="NO43" t="str">
        <f t="shared" ca="1" si="7"/>
        <v/>
      </c>
      <c r="NP43" t="str">
        <f t="shared" ca="1" si="7"/>
        <v/>
      </c>
      <c r="NQ43" t="str">
        <f t="shared" ca="1" si="7"/>
        <v/>
      </c>
      <c r="NR43" t="str">
        <f t="shared" ca="1" si="7"/>
        <v/>
      </c>
      <c r="NS43" t="str">
        <f t="shared" ca="1" si="7"/>
        <v/>
      </c>
      <c r="NT43" t="str">
        <f t="shared" ca="1" si="7"/>
        <v/>
      </c>
      <c r="NU43" t="str">
        <f t="shared" ca="1" si="7"/>
        <v/>
      </c>
      <c r="NV43" t="str">
        <f t="shared" ca="1" si="7"/>
        <v/>
      </c>
      <c r="NW43" t="str">
        <f t="shared" ca="1" si="7"/>
        <v/>
      </c>
      <c r="NX43" t="str">
        <f t="shared" ca="1" si="7"/>
        <v/>
      </c>
      <c r="NY43" t="str">
        <f t="shared" ref="NY43:QJ43" ca="1" si="8">IFERROR(NU43*NW43,"")</f>
        <v/>
      </c>
      <c r="NZ43" t="str">
        <f t="shared" ca="1" si="8"/>
        <v/>
      </c>
      <c r="OA43" t="str">
        <f t="shared" ca="1" si="8"/>
        <v/>
      </c>
      <c r="OB43" t="str">
        <f t="shared" ca="1" si="8"/>
        <v/>
      </c>
      <c r="OC43" t="str">
        <f t="shared" ca="1" si="8"/>
        <v/>
      </c>
      <c r="OD43" t="str">
        <f t="shared" ca="1" si="8"/>
        <v/>
      </c>
      <c r="OE43" t="str">
        <f t="shared" ca="1" si="8"/>
        <v/>
      </c>
      <c r="OF43" t="str">
        <f t="shared" ca="1" si="8"/>
        <v/>
      </c>
      <c r="OG43" t="str">
        <f t="shared" ca="1" si="8"/>
        <v/>
      </c>
      <c r="OH43" t="str">
        <f t="shared" ca="1" si="8"/>
        <v/>
      </c>
      <c r="OI43" t="str">
        <f t="shared" ca="1" si="8"/>
        <v/>
      </c>
      <c r="OJ43" t="str">
        <f t="shared" ca="1" si="8"/>
        <v/>
      </c>
      <c r="OK43" t="str">
        <f t="shared" ca="1" si="8"/>
        <v/>
      </c>
      <c r="OL43" t="str">
        <f t="shared" ca="1" si="8"/>
        <v/>
      </c>
      <c r="OM43" t="str">
        <f t="shared" ca="1" si="8"/>
        <v/>
      </c>
      <c r="ON43" t="str">
        <f t="shared" ca="1" si="8"/>
        <v/>
      </c>
      <c r="OO43" t="str">
        <f t="shared" ca="1" si="8"/>
        <v/>
      </c>
      <c r="OP43" t="str">
        <f t="shared" ca="1" si="8"/>
        <v/>
      </c>
      <c r="OQ43" t="str">
        <f t="shared" ca="1" si="8"/>
        <v/>
      </c>
      <c r="OR43" t="str">
        <f t="shared" ca="1" si="8"/>
        <v/>
      </c>
      <c r="OS43" t="str">
        <f t="shared" ca="1" si="8"/>
        <v/>
      </c>
      <c r="OT43" t="str">
        <f t="shared" ca="1" si="8"/>
        <v/>
      </c>
      <c r="OU43" t="str">
        <f t="shared" ca="1" si="8"/>
        <v/>
      </c>
      <c r="OV43" t="str">
        <f t="shared" ca="1" si="8"/>
        <v/>
      </c>
      <c r="OW43" t="str">
        <f t="shared" ca="1" si="8"/>
        <v/>
      </c>
      <c r="OX43" t="str">
        <f t="shared" ca="1" si="8"/>
        <v/>
      </c>
      <c r="OY43" t="str">
        <f t="shared" ca="1" si="8"/>
        <v/>
      </c>
      <c r="OZ43" t="str">
        <f t="shared" ca="1" si="8"/>
        <v/>
      </c>
      <c r="PA43" t="str">
        <f t="shared" ca="1" si="8"/>
        <v/>
      </c>
      <c r="PB43" t="str">
        <f t="shared" ca="1" si="8"/>
        <v/>
      </c>
      <c r="PC43" t="str">
        <f t="shared" ca="1" si="8"/>
        <v/>
      </c>
      <c r="PD43" t="str">
        <f t="shared" ca="1" si="8"/>
        <v/>
      </c>
      <c r="PE43" t="str">
        <f t="shared" ca="1" si="8"/>
        <v/>
      </c>
      <c r="PF43" t="str">
        <f t="shared" ca="1" si="8"/>
        <v/>
      </c>
      <c r="PG43" t="str">
        <f t="shared" ca="1" si="8"/>
        <v/>
      </c>
      <c r="PH43" t="str">
        <f t="shared" ca="1" si="8"/>
        <v/>
      </c>
      <c r="PI43" t="str">
        <f t="shared" ca="1" si="8"/>
        <v/>
      </c>
      <c r="PJ43" t="str">
        <f t="shared" ca="1" si="8"/>
        <v/>
      </c>
      <c r="PK43" t="str">
        <f t="shared" ca="1" si="8"/>
        <v/>
      </c>
      <c r="PL43" t="str">
        <f t="shared" ca="1" si="8"/>
        <v/>
      </c>
      <c r="PM43" t="str">
        <f t="shared" ca="1" si="8"/>
        <v/>
      </c>
      <c r="PN43" t="str">
        <f t="shared" ca="1" si="8"/>
        <v/>
      </c>
      <c r="PO43" t="str">
        <f t="shared" ca="1" si="8"/>
        <v/>
      </c>
      <c r="PP43" t="str">
        <f t="shared" ca="1" si="8"/>
        <v/>
      </c>
      <c r="PQ43" t="str">
        <f t="shared" ca="1" si="8"/>
        <v/>
      </c>
      <c r="PR43" t="str">
        <f t="shared" ca="1" si="8"/>
        <v/>
      </c>
      <c r="PS43" t="str">
        <f t="shared" ca="1" si="8"/>
        <v/>
      </c>
      <c r="PT43" t="str">
        <f t="shared" ca="1" si="8"/>
        <v/>
      </c>
      <c r="PU43" t="str">
        <f t="shared" ca="1" si="8"/>
        <v/>
      </c>
      <c r="PV43" t="str">
        <f t="shared" ca="1" si="8"/>
        <v/>
      </c>
      <c r="PW43" t="str">
        <f t="shared" ca="1" si="8"/>
        <v/>
      </c>
      <c r="PX43" t="str">
        <f t="shared" ca="1" si="8"/>
        <v/>
      </c>
      <c r="PY43" t="str">
        <f t="shared" ca="1" si="8"/>
        <v/>
      </c>
      <c r="PZ43" t="str">
        <f t="shared" ca="1" si="8"/>
        <v/>
      </c>
      <c r="QA43" t="str">
        <f t="shared" ca="1" si="8"/>
        <v/>
      </c>
      <c r="QB43" t="str">
        <f t="shared" ca="1" si="8"/>
        <v/>
      </c>
      <c r="QC43" t="str">
        <f t="shared" ca="1" si="8"/>
        <v/>
      </c>
      <c r="QD43" t="str">
        <f t="shared" ca="1" si="8"/>
        <v/>
      </c>
      <c r="QE43" t="str">
        <f t="shared" ca="1" si="8"/>
        <v/>
      </c>
      <c r="QF43" t="str">
        <f t="shared" ca="1" si="8"/>
        <v/>
      </c>
      <c r="QG43" t="str">
        <f t="shared" ca="1" si="8"/>
        <v/>
      </c>
      <c r="QH43" t="str">
        <f t="shared" ca="1" si="8"/>
        <v/>
      </c>
      <c r="QI43" t="str">
        <f t="shared" ca="1" si="8"/>
        <v/>
      </c>
      <c r="QJ43" t="str">
        <f t="shared" ca="1" si="8"/>
        <v/>
      </c>
      <c r="QK43" t="str">
        <f t="shared" ref="QK43:SV43" ca="1" si="9">IFERROR(QG43*QI43,"")</f>
        <v/>
      </c>
      <c r="QL43" t="str">
        <f t="shared" ca="1" si="9"/>
        <v/>
      </c>
      <c r="QM43" t="str">
        <f t="shared" ca="1" si="9"/>
        <v/>
      </c>
      <c r="QN43" t="str">
        <f t="shared" ca="1" si="9"/>
        <v/>
      </c>
      <c r="QO43" t="str">
        <f t="shared" ca="1" si="9"/>
        <v/>
      </c>
      <c r="QP43" t="str">
        <f t="shared" ca="1" si="9"/>
        <v/>
      </c>
      <c r="QQ43" t="str">
        <f t="shared" ca="1" si="9"/>
        <v/>
      </c>
      <c r="QR43" t="str">
        <f t="shared" ca="1" si="9"/>
        <v/>
      </c>
      <c r="QS43" t="str">
        <f t="shared" ca="1" si="9"/>
        <v/>
      </c>
      <c r="QT43" t="str">
        <f t="shared" ca="1" si="9"/>
        <v/>
      </c>
      <c r="QU43" t="str">
        <f t="shared" ca="1" si="9"/>
        <v/>
      </c>
      <c r="QV43" t="str">
        <f t="shared" ca="1" si="9"/>
        <v/>
      </c>
      <c r="QW43" t="str">
        <f t="shared" ca="1" si="9"/>
        <v/>
      </c>
      <c r="QX43" t="str">
        <f t="shared" ca="1" si="9"/>
        <v/>
      </c>
      <c r="QY43" t="str">
        <f t="shared" ca="1" si="9"/>
        <v/>
      </c>
      <c r="QZ43" t="str">
        <f t="shared" ca="1" si="9"/>
        <v/>
      </c>
      <c r="RA43" t="str">
        <f t="shared" ca="1" si="9"/>
        <v/>
      </c>
      <c r="RB43" t="str">
        <f t="shared" ca="1" si="9"/>
        <v/>
      </c>
      <c r="RC43" t="str">
        <f t="shared" ca="1" si="9"/>
        <v/>
      </c>
      <c r="RD43" t="str">
        <f t="shared" ca="1" si="9"/>
        <v/>
      </c>
      <c r="RE43" t="str">
        <f t="shared" ca="1" si="9"/>
        <v/>
      </c>
      <c r="RF43" t="str">
        <f t="shared" ca="1" si="9"/>
        <v/>
      </c>
      <c r="RG43" t="str">
        <f t="shared" ca="1" si="9"/>
        <v/>
      </c>
      <c r="RH43" t="str">
        <f t="shared" ca="1" si="9"/>
        <v/>
      </c>
      <c r="RI43" t="str">
        <f t="shared" ca="1" si="9"/>
        <v/>
      </c>
      <c r="RJ43" t="str">
        <f t="shared" ca="1" si="9"/>
        <v/>
      </c>
      <c r="RK43" t="str">
        <f t="shared" ca="1" si="9"/>
        <v/>
      </c>
      <c r="RL43" t="str">
        <f t="shared" ca="1" si="9"/>
        <v/>
      </c>
      <c r="RM43" t="str">
        <f t="shared" ca="1" si="9"/>
        <v/>
      </c>
      <c r="RN43" t="str">
        <f t="shared" ca="1" si="9"/>
        <v/>
      </c>
      <c r="RO43" t="str">
        <f t="shared" ca="1" si="9"/>
        <v/>
      </c>
      <c r="RP43" t="str">
        <f t="shared" ca="1" si="9"/>
        <v/>
      </c>
      <c r="RQ43" t="str">
        <f t="shared" ca="1" si="9"/>
        <v/>
      </c>
      <c r="RR43" t="str">
        <f t="shared" ca="1" si="9"/>
        <v/>
      </c>
      <c r="RS43" t="str">
        <f t="shared" ca="1" si="9"/>
        <v/>
      </c>
      <c r="RT43" t="str">
        <f t="shared" ca="1" si="9"/>
        <v/>
      </c>
      <c r="RU43" t="str">
        <f t="shared" ca="1" si="9"/>
        <v/>
      </c>
      <c r="RV43" t="str">
        <f t="shared" ca="1" si="9"/>
        <v/>
      </c>
      <c r="RW43" t="str">
        <f t="shared" ca="1" si="9"/>
        <v/>
      </c>
      <c r="RX43" t="str">
        <f t="shared" ca="1" si="9"/>
        <v/>
      </c>
      <c r="RY43" t="str">
        <f t="shared" ca="1" si="9"/>
        <v/>
      </c>
      <c r="RZ43" t="str">
        <f t="shared" ca="1" si="9"/>
        <v/>
      </c>
      <c r="SA43" t="str">
        <f t="shared" ca="1" si="9"/>
        <v/>
      </c>
      <c r="SB43" t="str">
        <f t="shared" ca="1" si="9"/>
        <v/>
      </c>
      <c r="SC43" t="str">
        <f t="shared" ca="1" si="9"/>
        <v/>
      </c>
      <c r="SD43" t="str">
        <f t="shared" ca="1" si="9"/>
        <v/>
      </c>
      <c r="SE43" t="str">
        <f t="shared" ca="1" si="9"/>
        <v/>
      </c>
      <c r="SF43" t="str">
        <f t="shared" ca="1" si="9"/>
        <v/>
      </c>
      <c r="SG43" t="str">
        <f t="shared" ca="1" si="9"/>
        <v/>
      </c>
      <c r="SH43" t="str">
        <f t="shared" ca="1" si="9"/>
        <v/>
      </c>
      <c r="SI43" t="str">
        <f t="shared" ca="1" si="9"/>
        <v/>
      </c>
      <c r="SJ43" t="str">
        <f t="shared" ca="1" si="9"/>
        <v/>
      </c>
      <c r="SK43" t="str">
        <f t="shared" ca="1" si="9"/>
        <v/>
      </c>
      <c r="SL43" t="str">
        <f t="shared" ca="1" si="9"/>
        <v/>
      </c>
      <c r="SM43" t="str">
        <f t="shared" ca="1" si="9"/>
        <v/>
      </c>
      <c r="SN43" t="str">
        <f t="shared" ca="1" si="9"/>
        <v/>
      </c>
      <c r="SO43" t="str">
        <f t="shared" ca="1" si="9"/>
        <v/>
      </c>
      <c r="SP43" t="str">
        <f t="shared" ca="1" si="9"/>
        <v/>
      </c>
      <c r="SQ43" t="str">
        <f t="shared" ca="1" si="9"/>
        <v/>
      </c>
      <c r="SR43" t="str">
        <f t="shared" ca="1" si="9"/>
        <v/>
      </c>
      <c r="SS43" t="str">
        <f t="shared" ca="1" si="9"/>
        <v/>
      </c>
      <c r="ST43" t="str">
        <f t="shared" ca="1" si="9"/>
        <v/>
      </c>
      <c r="SU43" t="str">
        <f t="shared" ca="1" si="9"/>
        <v/>
      </c>
      <c r="SV43" t="str">
        <f t="shared" ca="1" si="9"/>
        <v/>
      </c>
      <c r="SW43" t="str">
        <f t="shared" ref="SW43:VH43" ca="1" si="10">IFERROR(SS43*SU43,"")</f>
        <v/>
      </c>
      <c r="SX43" t="str">
        <f t="shared" ca="1" si="10"/>
        <v/>
      </c>
      <c r="SY43" t="str">
        <f t="shared" ca="1" si="10"/>
        <v/>
      </c>
      <c r="SZ43" t="str">
        <f t="shared" ca="1" si="10"/>
        <v/>
      </c>
      <c r="TA43" t="str">
        <f t="shared" ca="1" si="10"/>
        <v/>
      </c>
      <c r="TB43" t="str">
        <f t="shared" ca="1" si="10"/>
        <v/>
      </c>
      <c r="TC43" t="str">
        <f t="shared" ca="1" si="10"/>
        <v/>
      </c>
      <c r="TD43" t="str">
        <f t="shared" ca="1" si="10"/>
        <v/>
      </c>
      <c r="TE43" t="str">
        <f t="shared" ca="1" si="10"/>
        <v/>
      </c>
      <c r="TF43" t="str">
        <f t="shared" ca="1" si="10"/>
        <v/>
      </c>
      <c r="TG43" t="str">
        <f t="shared" ca="1" si="10"/>
        <v/>
      </c>
      <c r="TH43" t="str">
        <f t="shared" ca="1" si="10"/>
        <v/>
      </c>
      <c r="TI43" t="str">
        <f t="shared" ca="1" si="10"/>
        <v/>
      </c>
      <c r="TJ43" t="str">
        <f t="shared" ca="1" si="10"/>
        <v/>
      </c>
      <c r="TK43" t="str">
        <f t="shared" ca="1" si="10"/>
        <v/>
      </c>
      <c r="TL43" t="str">
        <f t="shared" ca="1" si="10"/>
        <v/>
      </c>
      <c r="TM43" t="str">
        <f t="shared" ca="1" si="10"/>
        <v/>
      </c>
      <c r="TN43" t="str">
        <f t="shared" ca="1" si="10"/>
        <v/>
      </c>
      <c r="TO43" t="str">
        <f t="shared" ca="1" si="10"/>
        <v/>
      </c>
      <c r="TP43" t="str">
        <f t="shared" ca="1" si="10"/>
        <v/>
      </c>
      <c r="TQ43" t="str">
        <f t="shared" ca="1" si="10"/>
        <v/>
      </c>
      <c r="TR43" t="str">
        <f t="shared" ca="1" si="10"/>
        <v/>
      </c>
      <c r="TS43" t="str">
        <f t="shared" ca="1" si="10"/>
        <v/>
      </c>
      <c r="TT43" t="str">
        <f t="shared" ca="1" si="10"/>
        <v/>
      </c>
      <c r="TU43" t="str">
        <f t="shared" ca="1" si="10"/>
        <v/>
      </c>
      <c r="TV43" t="str">
        <f t="shared" ca="1" si="10"/>
        <v/>
      </c>
      <c r="TW43" t="str">
        <f t="shared" ca="1" si="10"/>
        <v/>
      </c>
      <c r="TX43" t="str">
        <f t="shared" ca="1" si="10"/>
        <v/>
      </c>
      <c r="TY43" t="str">
        <f t="shared" ca="1" si="10"/>
        <v/>
      </c>
      <c r="TZ43" t="str">
        <f t="shared" ca="1" si="10"/>
        <v/>
      </c>
      <c r="UA43" t="str">
        <f t="shared" ca="1" si="10"/>
        <v/>
      </c>
      <c r="UB43" t="str">
        <f t="shared" ca="1" si="10"/>
        <v/>
      </c>
      <c r="UC43" t="str">
        <f t="shared" ca="1" si="10"/>
        <v/>
      </c>
      <c r="UD43" t="str">
        <f t="shared" ca="1" si="10"/>
        <v/>
      </c>
      <c r="UE43" t="str">
        <f t="shared" ca="1" si="10"/>
        <v/>
      </c>
      <c r="UF43" t="str">
        <f t="shared" ca="1" si="10"/>
        <v/>
      </c>
      <c r="UG43" t="str">
        <f t="shared" ca="1" si="10"/>
        <v/>
      </c>
      <c r="UH43" t="str">
        <f t="shared" ca="1" si="10"/>
        <v/>
      </c>
      <c r="UI43" t="str">
        <f t="shared" ca="1" si="10"/>
        <v/>
      </c>
      <c r="UJ43" t="str">
        <f t="shared" ca="1" si="10"/>
        <v/>
      </c>
      <c r="UK43" t="str">
        <f t="shared" ca="1" si="10"/>
        <v/>
      </c>
      <c r="UL43" t="str">
        <f t="shared" ca="1" si="10"/>
        <v/>
      </c>
      <c r="UM43" t="str">
        <f t="shared" ca="1" si="10"/>
        <v/>
      </c>
      <c r="UN43" t="str">
        <f t="shared" ca="1" si="10"/>
        <v/>
      </c>
      <c r="UO43" t="str">
        <f t="shared" ca="1" si="10"/>
        <v/>
      </c>
      <c r="UP43" t="str">
        <f t="shared" ca="1" si="10"/>
        <v/>
      </c>
      <c r="UQ43" t="str">
        <f t="shared" ca="1" si="10"/>
        <v/>
      </c>
      <c r="UR43" t="str">
        <f t="shared" ca="1" si="10"/>
        <v/>
      </c>
      <c r="US43" t="str">
        <f t="shared" ca="1" si="10"/>
        <v/>
      </c>
      <c r="UT43" t="str">
        <f t="shared" ca="1" si="10"/>
        <v/>
      </c>
      <c r="UU43" t="str">
        <f t="shared" ca="1" si="10"/>
        <v/>
      </c>
      <c r="UV43" t="str">
        <f t="shared" ca="1" si="10"/>
        <v/>
      </c>
      <c r="UW43" t="str">
        <f t="shared" ca="1" si="10"/>
        <v/>
      </c>
      <c r="UX43" t="str">
        <f t="shared" ca="1" si="10"/>
        <v/>
      </c>
      <c r="UY43" t="str">
        <f t="shared" ca="1" si="10"/>
        <v/>
      </c>
      <c r="UZ43" t="str">
        <f t="shared" ca="1" si="10"/>
        <v/>
      </c>
      <c r="VA43" t="str">
        <f t="shared" ca="1" si="10"/>
        <v/>
      </c>
      <c r="VB43" t="str">
        <f t="shared" ca="1" si="10"/>
        <v/>
      </c>
      <c r="VC43" t="str">
        <f t="shared" ca="1" si="10"/>
        <v/>
      </c>
      <c r="VD43" t="str">
        <f t="shared" ca="1" si="10"/>
        <v/>
      </c>
      <c r="VE43" t="str">
        <f t="shared" ca="1" si="10"/>
        <v/>
      </c>
      <c r="VF43" t="str">
        <f t="shared" ca="1" si="10"/>
        <v/>
      </c>
      <c r="VG43" t="str">
        <f t="shared" ca="1" si="10"/>
        <v/>
      </c>
      <c r="VH43" t="str">
        <f t="shared" ca="1" si="10"/>
        <v/>
      </c>
      <c r="VI43" t="str">
        <f t="shared" ref="VI43:XT43" ca="1" si="11">IFERROR(VE43*VG43,"")</f>
        <v/>
      </c>
      <c r="VJ43" t="str">
        <f t="shared" ca="1" si="11"/>
        <v/>
      </c>
      <c r="VK43" t="str">
        <f t="shared" ca="1" si="11"/>
        <v/>
      </c>
      <c r="VL43" t="str">
        <f t="shared" ca="1" si="11"/>
        <v/>
      </c>
      <c r="VM43" t="str">
        <f t="shared" ca="1" si="11"/>
        <v/>
      </c>
      <c r="VN43" t="str">
        <f t="shared" ca="1" si="11"/>
        <v/>
      </c>
      <c r="VO43" t="str">
        <f t="shared" ca="1" si="11"/>
        <v/>
      </c>
      <c r="VP43" t="str">
        <f t="shared" ca="1" si="11"/>
        <v/>
      </c>
      <c r="VQ43" t="str">
        <f t="shared" ca="1" si="11"/>
        <v/>
      </c>
      <c r="VR43" t="str">
        <f t="shared" ca="1" si="11"/>
        <v/>
      </c>
      <c r="VS43" t="str">
        <f t="shared" ca="1" si="11"/>
        <v/>
      </c>
      <c r="VT43" t="str">
        <f t="shared" ca="1" si="11"/>
        <v/>
      </c>
      <c r="VU43" t="str">
        <f t="shared" ca="1" si="11"/>
        <v/>
      </c>
      <c r="VV43" t="str">
        <f t="shared" ca="1" si="11"/>
        <v/>
      </c>
      <c r="VW43" t="str">
        <f t="shared" ca="1" si="11"/>
        <v/>
      </c>
      <c r="VX43" t="str">
        <f t="shared" ca="1" si="11"/>
        <v/>
      </c>
      <c r="VY43" t="str">
        <f t="shared" ca="1" si="11"/>
        <v/>
      </c>
      <c r="VZ43" t="str">
        <f t="shared" ca="1" si="11"/>
        <v/>
      </c>
      <c r="WA43" t="str">
        <f t="shared" ca="1" si="11"/>
        <v/>
      </c>
      <c r="WB43" t="str">
        <f t="shared" ca="1" si="11"/>
        <v/>
      </c>
      <c r="WC43" t="str">
        <f t="shared" ca="1" si="11"/>
        <v/>
      </c>
      <c r="WD43" t="str">
        <f t="shared" ca="1" si="11"/>
        <v/>
      </c>
      <c r="WE43" t="str">
        <f t="shared" ca="1" si="11"/>
        <v/>
      </c>
      <c r="WF43" t="str">
        <f t="shared" ca="1" si="11"/>
        <v/>
      </c>
      <c r="WG43" t="str">
        <f t="shared" ca="1" si="11"/>
        <v/>
      </c>
      <c r="WH43" t="str">
        <f t="shared" ca="1" si="11"/>
        <v/>
      </c>
      <c r="WI43" t="str">
        <f t="shared" ca="1" si="11"/>
        <v/>
      </c>
      <c r="WJ43" t="str">
        <f t="shared" ca="1" si="11"/>
        <v/>
      </c>
      <c r="WK43" t="str">
        <f t="shared" ca="1" si="11"/>
        <v/>
      </c>
      <c r="WL43" t="str">
        <f t="shared" ca="1" si="11"/>
        <v/>
      </c>
      <c r="WM43" t="str">
        <f t="shared" ca="1" si="11"/>
        <v/>
      </c>
      <c r="WN43" t="str">
        <f t="shared" ca="1" si="11"/>
        <v/>
      </c>
      <c r="WO43" t="str">
        <f t="shared" ca="1" si="11"/>
        <v/>
      </c>
      <c r="WP43" t="str">
        <f t="shared" ca="1" si="11"/>
        <v/>
      </c>
      <c r="WQ43" t="str">
        <f t="shared" ca="1" si="11"/>
        <v/>
      </c>
      <c r="WR43" t="str">
        <f t="shared" ca="1" si="11"/>
        <v/>
      </c>
      <c r="WS43" t="str">
        <f t="shared" ca="1" si="11"/>
        <v/>
      </c>
      <c r="WT43" t="str">
        <f t="shared" ca="1" si="11"/>
        <v/>
      </c>
      <c r="WU43" t="str">
        <f t="shared" ca="1" si="11"/>
        <v/>
      </c>
      <c r="WV43" t="str">
        <f t="shared" ca="1" si="11"/>
        <v/>
      </c>
      <c r="WW43" t="str">
        <f t="shared" ca="1" si="11"/>
        <v/>
      </c>
      <c r="WX43" t="str">
        <f t="shared" ca="1" si="11"/>
        <v/>
      </c>
      <c r="WY43" t="str">
        <f t="shared" ca="1" si="11"/>
        <v/>
      </c>
      <c r="WZ43" t="str">
        <f t="shared" ca="1" si="11"/>
        <v/>
      </c>
      <c r="XA43" t="str">
        <f t="shared" ca="1" si="11"/>
        <v/>
      </c>
      <c r="XB43" t="str">
        <f t="shared" ca="1" si="11"/>
        <v/>
      </c>
      <c r="XC43" t="str">
        <f t="shared" ca="1" si="11"/>
        <v/>
      </c>
      <c r="XD43" t="str">
        <f t="shared" ca="1" si="11"/>
        <v/>
      </c>
      <c r="XE43" t="str">
        <f t="shared" ca="1" si="11"/>
        <v/>
      </c>
      <c r="XF43" t="str">
        <f t="shared" ca="1" si="11"/>
        <v/>
      </c>
      <c r="XG43" t="str">
        <f t="shared" ca="1" si="11"/>
        <v/>
      </c>
      <c r="XH43" t="str">
        <f t="shared" ca="1" si="11"/>
        <v/>
      </c>
      <c r="XI43" t="str">
        <f t="shared" ca="1" si="11"/>
        <v/>
      </c>
      <c r="XJ43" t="str">
        <f t="shared" ca="1" si="11"/>
        <v/>
      </c>
      <c r="XK43" t="str">
        <f t="shared" ca="1" si="11"/>
        <v/>
      </c>
      <c r="XL43" t="str">
        <f t="shared" ca="1" si="11"/>
        <v/>
      </c>
      <c r="XM43" t="str">
        <f t="shared" ca="1" si="11"/>
        <v/>
      </c>
      <c r="XN43" t="str">
        <f t="shared" ca="1" si="11"/>
        <v/>
      </c>
      <c r="XO43" t="str">
        <f t="shared" ca="1" si="11"/>
        <v/>
      </c>
      <c r="XP43" t="str">
        <f t="shared" ca="1" si="11"/>
        <v/>
      </c>
      <c r="XQ43" t="str">
        <f t="shared" ca="1" si="11"/>
        <v/>
      </c>
      <c r="XR43" t="str">
        <f t="shared" ca="1" si="11"/>
        <v/>
      </c>
      <c r="XS43" t="str">
        <f t="shared" ca="1" si="11"/>
        <v/>
      </c>
      <c r="XT43" t="str">
        <f t="shared" ca="1" si="11"/>
        <v/>
      </c>
      <c r="XU43" t="str">
        <f t="shared" ref="XU43:AAF43" ca="1" si="12">IFERROR(XQ43*XS43,"")</f>
        <v/>
      </c>
      <c r="XV43" t="str">
        <f t="shared" ca="1" si="12"/>
        <v/>
      </c>
      <c r="XW43" t="str">
        <f t="shared" ca="1" si="12"/>
        <v/>
      </c>
      <c r="XX43" t="str">
        <f t="shared" ca="1" si="12"/>
        <v/>
      </c>
      <c r="XY43" t="str">
        <f t="shared" ca="1" si="12"/>
        <v/>
      </c>
      <c r="XZ43" t="str">
        <f t="shared" ca="1" si="12"/>
        <v/>
      </c>
      <c r="YA43" t="str">
        <f t="shared" ca="1" si="12"/>
        <v/>
      </c>
      <c r="YB43" t="str">
        <f t="shared" ca="1" si="12"/>
        <v/>
      </c>
      <c r="YC43" t="str">
        <f t="shared" ca="1" si="12"/>
        <v/>
      </c>
      <c r="YD43" t="str">
        <f t="shared" ca="1" si="12"/>
        <v/>
      </c>
      <c r="YE43" t="str">
        <f t="shared" ca="1" si="12"/>
        <v/>
      </c>
      <c r="YF43" t="str">
        <f t="shared" ca="1" si="12"/>
        <v/>
      </c>
      <c r="YG43" t="str">
        <f t="shared" ca="1" si="12"/>
        <v/>
      </c>
      <c r="YH43" t="str">
        <f t="shared" ca="1" si="12"/>
        <v/>
      </c>
      <c r="YI43" t="str">
        <f t="shared" ca="1" si="12"/>
        <v/>
      </c>
      <c r="YJ43" t="str">
        <f t="shared" ca="1" si="12"/>
        <v/>
      </c>
      <c r="YK43" t="str">
        <f t="shared" ca="1" si="12"/>
        <v/>
      </c>
      <c r="YL43" t="str">
        <f t="shared" ca="1" si="12"/>
        <v/>
      </c>
      <c r="YM43" t="str">
        <f t="shared" ca="1" si="12"/>
        <v/>
      </c>
      <c r="YN43" t="str">
        <f t="shared" ca="1" si="12"/>
        <v/>
      </c>
      <c r="YO43" t="str">
        <f t="shared" ca="1" si="12"/>
        <v/>
      </c>
      <c r="YP43" t="str">
        <f t="shared" ca="1" si="12"/>
        <v/>
      </c>
      <c r="YQ43" t="str">
        <f t="shared" ca="1" si="12"/>
        <v/>
      </c>
      <c r="YR43" t="str">
        <f t="shared" ca="1" si="12"/>
        <v/>
      </c>
      <c r="YS43" t="str">
        <f t="shared" ca="1" si="12"/>
        <v/>
      </c>
      <c r="YT43" t="str">
        <f t="shared" ca="1" si="12"/>
        <v/>
      </c>
      <c r="YU43" t="str">
        <f t="shared" ca="1" si="12"/>
        <v/>
      </c>
      <c r="YV43" t="str">
        <f t="shared" ca="1" si="12"/>
        <v/>
      </c>
      <c r="YW43" t="str">
        <f t="shared" ca="1" si="12"/>
        <v/>
      </c>
      <c r="YX43" t="str">
        <f t="shared" ca="1" si="12"/>
        <v/>
      </c>
      <c r="YY43" t="str">
        <f t="shared" ca="1" si="12"/>
        <v/>
      </c>
      <c r="YZ43" t="str">
        <f t="shared" ca="1" si="12"/>
        <v/>
      </c>
      <c r="ZA43" t="str">
        <f t="shared" ca="1" si="12"/>
        <v/>
      </c>
      <c r="ZB43" t="str">
        <f t="shared" ca="1" si="12"/>
        <v/>
      </c>
      <c r="ZC43" t="str">
        <f t="shared" ca="1" si="12"/>
        <v/>
      </c>
      <c r="ZD43" t="str">
        <f t="shared" ca="1" si="12"/>
        <v/>
      </c>
      <c r="ZE43" t="str">
        <f t="shared" ca="1" si="12"/>
        <v/>
      </c>
      <c r="ZF43" t="str">
        <f t="shared" ca="1" si="12"/>
        <v/>
      </c>
      <c r="ZG43" t="str">
        <f t="shared" ca="1" si="12"/>
        <v/>
      </c>
      <c r="ZH43" t="str">
        <f t="shared" ca="1" si="12"/>
        <v/>
      </c>
      <c r="ZI43" t="str">
        <f t="shared" ca="1" si="12"/>
        <v/>
      </c>
      <c r="ZJ43" t="str">
        <f t="shared" ca="1" si="12"/>
        <v/>
      </c>
      <c r="ZK43" t="str">
        <f t="shared" ca="1" si="12"/>
        <v/>
      </c>
      <c r="ZL43" t="str">
        <f t="shared" ca="1" si="12"/>
        <v/>
      </c>
      <c r="ZM43" t="str">
        <f t="shared" ca="1" si="12"/>
        <v/>
      </c>
      <c r="ZN43" t="str">
        <f t="shared" ca="1" si="12"/>
        <v/>
      </c>
      <c r="ZO43" t="str">
        <f t="shared" ca="1" si="12"/>
        <v/>
      </c>
      <c r="ZP43" t="str">
        <f t="shared" ca="1" si="12"/>
        <v/>
      </c>
      <c r="ZQ43" t="str">
        <f t="shared" ca="1" si="12"/>
        <v/>
      </c>
      <c r="ZR43" t="str">
        <f t="shared" ca="1" si="12"/>
        <v/>
      </c>
      <c r="ZS43" t="str">
        <f t="shared" ca="1" si="12"/>
        <v/>
      </c>
      <c r="ZT43" t="str">
        <f t="shared" ca="1" si="12"/>
        <v/>
      </c>
      <c r="ZU43" t="str">
        <f t="shared" ca="1" si="12"/>
        <v/>
      </c>
      <c r="ZV43" t="str">
        <f t="shared" ca="1" si="12"/>
        <v/>
      </c>
      <c r="ZW43" t="str">
        <f t="shared" ca="1" si="12"/>
        <v/>
      </c>
      <c r="ZX43" t="str">
        <f t="shared" ca="1" si="12"/>
        <v/>
      </c>
      <c r="ZY43" t="str">
        <f t="shared" ca="1" si="12"/>
        <v/>
      </c>
      <c r="ZZ43" t="str">
        <f t="shared" ca="1" si="12"/>
        <v/>
      </c>
      <c r="AAA43" t="str">
        <f t="shared" ca="1" si="12"/>
        <v/>
      </c>
      <c r="AAB43" t="str">
        <f t="shared" ca="1" si="12"/>
        <v/>
      </c>
      <c r="AAC43" t="str">
        <f t="shared" ca="1" si="12"/>
        <v/>
      </c>
      <c r="AAD43" t="str">
        <f t="shared" ca="1" si="12"/>
        <v/>
      </c>
      <c r="AAE43" t="str">
        <f t="shared" ca="1" si="12"/>
        <v/>
      </c>
      <c r="AAF43" t="str">
        <f t="shared" ca="1" si="12"/>
        <v/>
      </c>
      <c r="AAG43" t="str">
        <f t="shared" ref="AAG43:ACR43" ca="1" si="13">IFERROR(AAC43*AAE43,"")</f>
        <v/>
      </c>
      <c r="AAH43" t="str">
        <f t="shared" ca="1" si="13"/>
        <v/>
      </c>
      <c r="AAI43" t="str">
        <f t="shared" ca="1" si="13"/>
        <v/>
      </c>
      <c r="AAJ43" t="str">
        <f t="shared" ca="1" si="13"/>
        <v/>
      </c>
      <c r="AAK43" t="str">
        <f t="shared" ca="1" si="13"/>
        <v/>
      </c>
      <c r="AAL43" t="str">
        <f t="shared" ca="1" si="13"/>
        <v/>
      </c>
      <c r="AAM43" t="str">
        <f t="shared" ca="1" si="13"/>
        <v/>
      </c>
      <c r="AAN43" t="str">
        <f t="shared" ca="1" si="13"/>
        <v/>
      </c>
      <c r="AAO43" t="str">
        <f t="shared" ca="1" si="13"/>
        <v/>
      </c>
      <c r="AAP43" t="str">
        <f t="shared" ca="1" si="13"/>
        <v/>
      </c>
      <c r="AAQ43" t="str">
        <f t="shared" ca="1" si="13"/>
        <v/>
      </c>
      <c r="AAR43" t="str">
        <f t="shared" ca="1" si="13"/>
        <v/>
      </c>
      <c r="AAS43" t="str">
        <f t="shared" ca="1" si="13"/>
        <v/>
      </c>
      <c r="AAT43" t="str">
        <f t="shared" ca="1" si="13"/>
        <v/>
      </c>
      <c r="AAU43" t="str">
        <f t="shared" ca="1" si="13"/>
        <v/>
      </c>
      <c r="AAV43" t="str">
        <f t="shared" ca="1" si="13"/>
        <v/>
      </c>
      <c r="AAW43" t="str">
        <f t="shared" ca="1" si="13"/>
        <v/>
      </c>
      <c r="AAX43" t="str">
        <f t="shared" ca="1" si="13"/>
        <v/>
      </c>
      <c r="AAY43" t="str">
        <f t="shared" ca="1" si="13"/>
        <v/>
      </c>
      <c r="AAZ43" t="str">
        <f t="shared" ca="1" si="13"/>
        <v/>
      </c>
      <c r="ABA43" t="str">
        <f t="shared" ca="1" si="13"/>
        <v/>
      </c>
      <c r="ABB43" t="str">
        <f t="shared" ca="1" si="13"/>
        <v/>
      </c>
      <c r="ABC43" t="str">
        <f t="shared" ca="1" si="13"/>
        <v/>
      </c>
      <c r="ABD43" t="str">
        <f t="shared" ca="1" si="13"/>
        <v/>
      </c>
      <c r="ABE43" t="str">
        <f t="shared" ca="1" si="13"/>
        <v/>
      </c>
      <c r="ABF43" t="str">
        <f t="shared" ca="1" si="13"/>
        <v/>
      </c>
      <c r="ABG43" t="str">
        <f t="shared" ca="1" si="13"/>
        <v/>
      </c>
      <c r="ABH43" t="str">
        <f t="shared" ca="1" si="13"/>
        <v/>
      </c>
      <c r="ABI43" t="str">
        <f t="shared" ca="1" si="13"/>
        <v/>
      </c>
      <c r="ABJ43" t="str">
        <f t="shared" ca="1" si="13"/>
        <v/>
      </c>
      <c r="ABK43" t="str">
        <f t="shared" ca="1" si="13"/>
        <v/>
      </c>
      <c r="ABL43" t="str">
        <f t="shared" ca="1" si="13"/>
        <v/>
      </c>
      <c r="ABM43" t="str">
        <f t="shared" ca="1" si="13"/>
        <v/>
      </c>
      <c r="ABN43" t="str">
        <f t="shared" ca="1" si="13"/>
        <v/>
      </c>
      <c r="ABO43" t="str">
        <f t="shared" ca="1" si="13"/>
        <v/>
      </c>
      <c r="ABP43" t="str">
        <f t="shared" ca="1" si="13"/>
        <v/>
      </c>
      <c r="ABQ43" t="str">
        <f t="shared" ca="1" si="13"/>
        <v/>
      </c>
      <c r="ABR43" t="str">
        <f t="shared" ca="1" si="13"/>
        <v/>
      </c>
      <c r="ABS43" t="str">
        <f t="shared" ca="1" si="13"/>
        <v/>
      </c>
      <c r="ABT43" t="str">
        <f t="shared" ca="1" si="13"/>
        <v/>
      </c>
      <c r="ABU43" t="str">
        <f t="shared" ca="1" si="13"/>
        <v/>
      </c>
      <c r="ABV43" t="str">
        <f t="shared" ca="1" si="13"/>
        <v/>
      </c>
      <c r="ABW43" t="str">
        <f t="shared" ca="1" si="13"/>
        <v/>
      </c>
      <c r="ABX43" t="str">
        <f t="shared" ca="1" si="13"/>
        <v/>
      </c>
      <c r="ABY43" t="str">
        <f t="shared" ca="1" si="13"/>
        <v/>
      </c>
      <c r="ABZ43" t="str">
        <f t="shared" ca="1" si="13"/>
        <v/>
      </c>
      <c r="ACA43" t="str">
        <f t="shared" ca="1" si="13"/>
        <v/>
      </c>
      <c r="ACB43" t="str">
        <f t="shared" ca="1" si="13"/>
        <v/>
      </c>
      <c r="ACC43" t="str">
        <f t="shared" ca="1" si="13"/>
        <v/>
      </c>
      <c r="ACD43" t="str">
        <f t="shared" ca="1" si="13"/>
        <v/>
      </c>
      <c r="ACE43" t="str">
        <f t="shared" ca="1" si="13"/>
        <v/>
      </c>
      <c r="ACF43" t="str">
        <f t="shared" ca="1" si="13"/>
        <v/>
      </c>
      <c r="ACG43" t="str">
        <f t="shared" ca="1" si="13"/>
        <v/>
      </c>
      <c r="ACH43" t="str">
        <f t="shared" ca="1" si="13"/>
        <v/>
      </c>
      <c r="ACI43" t="str">
        <f t="shared" ca="1" si="13"/>
        <v/>
      </c>
      <c r="ACJ43" t="str">
        <f t="shared" ca="1" si="13"/>
        <v/>
      </c>
      <c r="ACK43" t="str">
        <f t="shared" ca="1" si="13"/>
        <v/>
      </c>
      <c r="ACL43" t="str">
        <f t="shared" ca="1" si="13"/>
        <v/>
      </c>
      <c r="ACM43" t="str">
        <f t="shared" ca="1" si="13"/>
        <v/>
      </c>
      <c r="ACN43" t="str">
        <f t="shared" ca="1" si="13"/>
        <v/>
      </c>
      <c r="ACO43" t="str">
        <f t="shared" ca="1" si="13"/>
        <v/>
      </c>
      <c r="ACP43" t="str">
        <f t="shared" ca="1" si="13"/>
        <v/>
      </c>
      <c r="ACQ43" t="str">
        <f t="shared" ca="1" si="13"/>
        <v/>
      </c>
      <c r="ACR43" t="str">
        <f t="shared" ca="1" si="13"/>
        <v/>
      </c>
      <c r="ACS43" t="str">
        <f t="shared" ref="ACS43:AFD43" ca="1" si="14">IFERROR(ACO43*ACQ43,"")</f>
        <v/>
      </c>
      <c r="ACT43" t="str">
        <f t="shared" ca="1" si="14"/>
        <v/>
      </c>
      <c r="ACU43" t="str">
        <f t="shared" ca="1" si="14"/>
        <v/>
      </c>
      <c r="ACV43" t="str">
        <f t="shared" ca="1" si="14"/>
        <v/>
      </c>
      <c r="ACW43" t="str">
        <f t="shared" ca="1" si="14"/>
        <v/>
      </c>
      <c r="ACX43" t="str">
        <f t="shared" ca="1" si="14"/>
        <v/>
      </c>
      <c r="ACY43" t="str">
        <f t="shared" ca="1" si="14"/>
        <v/>
      </c>
      <c r="ACZ43" t="str">
        <f t="shared" ca="1" si="14"/>
        <v/>
      </c>
      <c r="ADA43" t="str">
        <f t="shared" ca="1" si="14"/>
        <v/>
      </c>
      <c r="ADB43" t="str">
        <f t="shared" ca="1" si="14"/>
        <v/>
      </c>
      <c r="ADC43" t="str">
        <f t="shared" ca="1" si="14"/>
        <v/>
      </c>
      <c r="ADD43" t="str">
        <f t="shared" ca="1" si="14"/>
        <v/>
      </c>
      <c r="ADE43" t="str">
        <f t="shared" ca="1" si="14"/>
        <v/>
      </c>
      <c r="ADF43" t="str">
        <f t="shared" ca="1" si="14"/>
        <v/>
      </c>
      <c r="ADG43" t="str">
        <f t="shared" ca="1" si="14"/>
        <v/>
      </c>
      <c r="ADH43" t="str">
        <f t="shared" ca="1" si="14"/>
        <v/>
      </c>
      <c r="ADI43" t="str">
        <f t="shared" ca="1" si="14"/>
        <v/>
      </c>
      <c r="ADJ43" t="str">
        <f t="shared" ca="1" si="14"/>
        <v/>
      </c>
      <c r="ADK43" t="str">
        <f t="shared" ca="1" si="14"/>
        <v/>
      </c>
      <c r="ADL43" t="str">
        <f t="shared" ca="1" si="14"/>
        <v/>
      </c>
      <c r="ADM43" t="str">
        <f t="shared" ca="1" si="14"/>
        <v/>
      </c>
      <c r="ADN43" t="str">
        <f t="shared" ca="1" si="14"/>
        <v/>
      </c>
      <c r="ADO43" t="str">
        <f t="shared" ca="1" si="14"/>
        <v/>
      </c>
      <c r="ADP43" t="str">
        <f t="shared" ca="1" si="14"/>
        <v/>
      </c>
      <c r="ADQ43" t="str">
        <f t="shared" ca="1" si="14"/>
        <v/>
      </c>
      <c r="ADR43" t="str">
        <f t="shared" ca="1" si="14"/>
        <v/>
      </c>
      <c r="ADS43" t="str">
        <f t="shared" ca="1" si="14"/>
        <v/>
      </c>
      <c r="ADT43" t="str">
        <f t="shared" ca="1" si="14"/>
        <v/>
      </c>
      <c r="ADU43" t="str">
        <f t="shared" ca="1" si="14"/>
        <v/>
      </c>
      <c r="ADV43" t="str">
        <f t="shared" ca="1" si="14"/>
        <v/>
      </c>
      <c r="ADW43" t="str">
        <f t="shared" ca="1" si="14"/>
        <v/>
      </c>
      <c r="ADX43" t="str">
        <f t="shared" ca="1" si="14"/>
        <v/>
      </c>
      <c r="ADY43" t="str">
        <f t="shared" ca="1" si="14"/>
        <v/>
      </c>
      <c r="ADZ43" t="str">
        <f t="shared" ca="1" si="14"/>
        <v/>
      </c>
      <c r="AEA43" t="str">
        <f t="shared" ca="1" si="14"/>
        <v/>
      </c>
      <c r="AEB43" t="str">
        <f t="shared" ca="1" si="14"/>
        <v/>
      </c>
      <c r="AEC43" t="str">
        <f t="shared" ca="1" si="14"/>
        <v/>
      </c>
      <c r="AED43" t="str">
        <f t="shared" ca="1" si="14"/>
        <v/>
      </c>
      <c r="AEE43" t="str">
        <f t="shared" ca="1" si="14"/>
        <v/>
      </c>
      <c r="AEF43" t="str">
        <f t="shared" ca="1" si="14"/>
        <v/>
      </c>
      <c r="AEG43" t="str">
        <f t="shared" ca="1" si="14"/>
        <v/>
      </c>
      <c r="AEH43" t="str">
        <f t="shared" ca="1" si="14"/>
        <v/>
      </c>
      <c r="AEI43" t="str">
        <f t="shared" ca="1" si="14"/>
        <v/>
      </c>
      <c r="AEJ43" t="str">
        <f t="shared" ca="1" si="14"/>
        <v/>
      </c>
      <c r="AEK43" t="str">
        <f t="shared" ca="1" si="14"/>
        <v/>
      </c>
      <c r="AEL43" t="str">
        <f t="shared" ca="1" si="14"/>
        <v/>
      </c>
      <c r="AEM43" t="str">
        <f t="shared" ca="1" si="14"/>
        <v/>
      </c>
      <c r="AEN43" t="str">
        <f t="shared" ca="1" si="14"/>
        <v/>
      </c>
      <c r="AEO43" t="str">
        <f t="shared" ca="1" si="14"/>
        <v/>
      </c>
      <c r="AEP43" t="str">
        <f t="shared" ca="1" si="14"/>
        <v/>
      </c>
      <c r="AEQ43" t="str">
        <f t="shared" ca="1" si="14"/>
        <v/>
      </c>
      <c r="AER43" t="str">
        <f t="shared" ca="1" si="14"/>
        <v/>
      </c>
      <c r="AES43" t="str">
        <f t="shared" ca="1" si="14"/>
        <v/>
      </c>
      <c r="AET43" t="str">
        <f t="shared" ca="1" si="14"/>
        <v/>
      </c>
      <c r="AEU43" t="str">
        <f t="shared" ca="1" si="14"/>
        <v/>
      </c>
      <c r="AEV43" t="str">
        <f t="shared" ca="1" si="14"/>
        <v/>
      </c>
      <c r="AEW43" t="str">
        <f t="shared" ca="1" si="14"/>
        <v/>
      </c>
      <c r="AEX43" t="str">
        <f t="shared" ca="1" si="14"/>
        <v/>
      </c>
      <c r="AEY43" t="str">
        <f t="shared" ca="1" si="14"/>
        <v/>
      </c>
      <c r="AEZ43" t="str">
        <f t="shared" ca="1" si="14"/>
        <v/>
      </c>
      <c r="AFA43" t="str">
        <f t="shared" ca="1" si="14"/>
        <v/>
      </c>
      <c r="AFB43" t="str">
        <f t="shared" ca="1" si="14"/>
        <v/>
      </c>
      <c r="AFC43" t="str">
        <f t="shared" ca="1" si="14"/>
        <v/>
      </c>
      <c r="AFD43" t="str">
        <f t="shared" ca="1" si="14"/>
        <v/>
      </c>
      <c r="AFE43" t="str">
        <f t="shared" ref="AFE43:AHP43" ca="1" si="15">IFERROR(AFA43*AFC43,"")</f>
        <v/>
      </c>
      <c r="AFF43" t="str">
        <f t="shared" ca="1" si="15"/>
        <v/>
      </c>
      <c r="AFG43" t="str">
        <f t="shared" ca="1" si="15"/>
        <v/>
      </c>
      <c r="AFH43" t="str">
        <f t="shared" ca="1" si="15"/>
        <v/>
      </c>
      <c r="AFI43" t="str">
        <f t="shared" ca="1" si="15"/>
        <v/>
      </c>
      <c r="AFJ43" t="str">
        <f t="shared" ca="1" si="15"/>
        <v/>
      </c>
      <c r="AFK43" t="str">
        <f t="shared" ca="1" si="15"/>
        <v/>
      </c>
      <c r="AFL43" t="str">
        <f t="shared" ca="1" si="15"/>
        <v/>
      </c>
      <c r="AFM43" t="str">
        <f t="shared" ca="1" si="15"/>
        <v/>
      </c>
      <c r="AFN43" t="str">
        <f t="shared" ca="1" si="15"/>
        <v/>
      </c>
      <c r="AFO43" t="str">
        <f t="shared" ca="1" si="15"/>
        <v/>
      </c>
      <c r="AFP43" t="str">
        <f t="shared" ca="1" si="15"/>
        <v/>
      </c>
      <c r="AFQ43" t="str">
        <f t="shared" ca="1" si="15"/>
        <v/>
      </c>
      <c r="AFR43" t="str">
        <f t="shared" ca="1" si="15"/>
        <v/>
      </c>
      <c r="AFS43" t="str">
        <f t="shared" ca="1" si="15"/>
        <v/>
      </c>
      <c r="AFT43" t="str">
        <f t="shared" ca="1" si="15"/>
        <v/>
      </c>
      <c r="AFU43" t="str">
        <f t="shared" ca="1" si="15"/>
        <v/>
      </c>
      <c r="AFV43" t="str">
        <f t="shared" ca="1" si="15"/>
        <v/>
      </c>
      <c r="AFW43" t="str">
        <f t="shared" ca="1" si="15"/>
        <v/>
      </c>
      <c r="AFX43" t="str">
        <f t="shared" ca="1" si="15"/>
        <v/>
      </c>
      <c r="AFY43" t="str">
        <f t="shared" ca="1" si="15"/>
        <v/>
      </c>
      <c r="AFZ43" t="str">
        <f t="shared" ca="1" si="15"/>
        <v/>
      </c>
      <c r="AGA43" t="str">
        <f t="shared" ca="1" si="15"/>
        <v/>
      </c>
      <c r="AGB43" t="str">
        <f t="shared" ca="1" si="15"/>
        <v/>
      </c>
      <c r="AGC43" t="str">
        <f t="shared" ca="1" si="15"/>
        <v/>
      </c>
      <c r="AGD43" t="str">
        <f t="shared" ca="1" si="15"/>
        <v/>
      </c>
      <c r="AGE43" t="str">
        <f t="shared" ca="1" si="15"/>
        <v/>
      </c>
      <c r="AGF43" t="str">
        <f t="shared" ca="1" si="15"/>
        <v/>
      </c>
      <c r="AGG43" t="str">
        <f t="shared" ca="1" si="15"/>
        <v/>
      </c>
      <c r="AGH43" t="str">
        <f t="shared" ca="1" si="15"/>
        <v/>
      </c>
      <c r="AGI43" t="str">
        <f t="shared" ca="1" si="15"/>
        <v/>
      </c>
      <c r="AGJ43" t="str">
        <f t="shared" ca="1" si="15"/>
        <v/>
      </c>
      <c r="AGK43" t="str">
        <f t="shared" ca="1" si="15"/>
        <v/>
      </c>
      <c r="AGL43" t="str">
        <f t="shared" ca="1" si="15"/>
        <v/>
      </c>
      <c r="AGM43" t="str">
        <f t="shared" ca="1" si="15"/>
        <v/>
      </c>
      <c r="AGN43" t="str">
        <f t="shared" ca="1" si="15"/>
        <v/>
      </c>
      <c r="AGO43" t="str">
        <f t="shared" ca="1" si="15"/>
        <v/>
      </c>
      <c r="AGP43" t="str">
        <f t="shared" ca="1" si="15"/>
        <v/>
      </c>
      <c r="AGQ43" t="str">
        <f t="shared" ca="1" si="15"/>
        <v/>
      </c>
      <c r="AGR43" t="str">
        <f t="shared" ca="1" si="15"/>
        <v/>
      </c>
      <c r="AGS43" t="str">
        <f t="shared" ca="1" si="15"/>
        <v/>
      </c>
      <c r="AGT43" t="str">
        <f t="shared" ca="1" si="15"/>
        <v/>
      </c>
      <c r="AGU43" t="str">
        <f t="shared" ca="1" si="15"/>
        <v/>
      </c>
      <c r="AGV43" t="str">
        <f t="shared" ca="1" si="15"/>
        <v/>
      </c>
      <c r="AGW43" t="str">
        <f t="shared" ca="1" si="15"/>
        <v/>
      </c>
      <c r="AGX43" t="str">
        <f t="shared" ca="1" si="15"/>
        <v/>
      </c>
      <c r="AGY43" t="str">
        <f t="shared" ca="1" si="15"/>
        <v/>
      </c>
      <c r="AGZ43" t="str">
        <f t="shared" ca="1" si="15"/>
        <v/>
      </c>
      <c r="AHA43" t="str">
        <f t="shared" ca="1" si="15"/>
        <v/>
      </c>
      <c r="AHB43" t="str">
        <f t="shared" ca="1" si="15"/>
        <v/>
      </c>
      <c r="AHC43" t="str">
        <f t="shared" ca="1" si="15"/>
        <v/>
      </c>
      <c r="AHD43" t="str">
        <f t="shared" ca="1" si="15"/>
        <v/>
      </c>
      <c r="AHE43" t="str">
        <f t="shared" ca="1" si="15"/>
        <v/>
      </c>
      <c r="AHF43" t="str">
        <f t="shared" ca="1" si="15"/>
        <v/>
      </c>
      <c r="AHG43" t="str">
        <f t="shared" ca="1" si="15"/>
        <v/>
      </c>
      <c r="AHH43" t="str">
        <f t="shared" ca="1" si="15"/>
        <v/>
      </c>
      <c r="AHI43" t="str">
        <f t="shared" ca="1" si="15"/>
        <v/>
      </c>
      <c r="AHJ43" t="str">
        <f t="shared" ca="1" si="15"/>
        <v/>
      </c>
      <c r="AHK43" t="str">
        <f t="shared" ca="1" si="15"/>
        <v/>
      </c>
      <c r="AHL43" t="str">
        <f t="shared" ca="1" si="15"/>
        <v/>
      </c>
      <c r="AHM43" t="str">
        <f t="shared" ca="1" si="15"/>
        <v/>
      </c>
      <c r="AHN43" t="str">
        <f t="shared" ca="1" si="15"/>
        <v/>
      </c>
      <c r="AHO43" t="str">
        <f t="shared" ca="1" si="15"/>
        <v/>
      </c>
      <c r="AHP43" t="str">
        <f t="shared" ca="1" si="15"/>
        <v/>
      </c>
      <c r="AHQ43" t="str">
        <f t="shared" ref="AHQ43:AKB43" ca="1" si="16">IFERROR(AHM43*AHO43,"")</f>
        <v/>
      </c>
      <c r="AHR43" t="str">
        <f t="shared" ca="1" si="16"/>
        <v/>
      </c>
      <c r="AHS43" t="str">
        <f t="shared" ca="1" si="16"/>
        <v/>
      </c>
      <c r="AHT43" t="str">
        <f t="shared" ca="1" si="16"/>
        <v/>
      </c>
      <c r="AHU43" t="str">
        <f t="shared" ca="1" si="16"/>
        <v/>
      </c>
      <c r="AHV43" t="str">
        <f t="shared" ca="1" si="16"/>
        <v/>
      </c>
      <c r="AHW43" t="str">
        <f t="shared" ca="1" si="16"/>
        <v/>
      </c>
      <c r="AHX43" t="str">
        <f t="shared" ca="1" si="16"/>
        <v/>
      </c>
      <c r="AHY43" t="str">
        <f t="shared" ca="1" si="16"/>
        <v/>
      </c>
      <c r="AHZ43" t="str">
        <f t="shared" ca="1" si="16"/>
        <v/>
      </c>
      <c r="AIA43" t="str">
        <f t="shared" ca="1" si="16"/>
        <v/>
      </c>
      <c r="AIB43" t="str">
        <f t="shared" ca="1" si="16"/>
        <v/>
      </c>
      <c r="AIC43" t="str">
        <f t="shared" ca="1" si="16"/>
        <v/>
      </c>
      <c r="AID43" t="str">
        <f t="shared" ca="1" si="16"/>
        <v/>
      </c>
      <c r="AIE43" t="str">
        <f t="shared" ca="1" si="16"/>
        <v/>
      </c>
      <c r="AIF43" t="str">
        <f t="shared" ca="1" si="16"/>
        <v/>
      </c>
      <c r="AIG43" t="str">
        <f t="shared" ca="1" si="16"/>
        <v/>
      </c>
      <c r="AIH43" t="str">
        <f t="shared" ca="1" si="16"/>
        <v/>
      </c>
      <c r="AII43" t="str">
        <f t="shared" ca="1" si="16"/>
        <v/>
      </c>
      <c r="AIJ43" t="str">
        <f t="shared" ca="1" si="16"/>
        <v/>
      </c>
      <c r="AIK43" t="str">
        <f t="shared" ca="1" si="16"/>
        <v/>
      </c>
      <c r="AIL43" t="str">
        <f t="shared" ca="1" si="16"/>
        <v/>
      </c>
      <c r="AIM43" t="str">
        <f t="shared" ca="1" si="16"/>
        <v/>
      </c>
      <c r="AIN43" t="str">
        <f t="shared" ca="1" si="16"/>
        <v/>
      </c>
      <c r="AIO43" t="str">
        <f t="shared" ca="1" si="16"/>
        <v/>
      </c>
      <c r="AIP43" t="str">
        <f t="shared" ca="1" si="16"/>
        <v/>
      </c>
      <c r="AIQ43" t="str">
        <f t="shared" ca="1" si="16"/>
        <v/>
      </c>
      <c r="AIR43" t="str">
        <f t="shared" ca="1" si="16"/>
        <v/>
      </c>
      <c r="AIS43" t="str">
        <f t="shared" ca="1" si="16"/>
        <v/>
      </c>
      <c r="AIT43" t="str">
        <f t="shared" ca="1" si="16"/>
        <v/>
      </c>
      <c r="AIU43" t="str">
        <f t="shared" ca="1" si="16"/>
        <v/>
      </c>
      <c r="AIV43" t="str">
        <f t="shared" ca="1" si="16"/>
        <v/>
      </c>
      <c r="AIW43" t="str">
        <f t="shared" ca="1" si="16"/>
        <v/>
      </c>
      <c r="AIX43" t="str">
        <f t="shared" ca="1" si="16"/>
        <v/>
      </c>
      <c r="AIY43" t="str">
        <f t="shared" ca="1" si="16"/>
        <v/>
      </c>
      <c r="AIZ43" t="str">
        <f t="shared" ca="1" si="16"/>
        <v/>
      </c>
      <c r="AJA43" t="str">
        <f t="shared" ca="1" si="16"/>
        <v/>
      </c>
      <c r="AJB43" t="str">
        <f t="shared" ca="1" si="16"/>
        <v/>
      </c>
      <c r="AJC43" t="str">
        <f t="shared" ca="1" si="16"/>
        <v/>
      </c>
      <c r="AJD43" t="str">
        <f t="shared" ca="1" si="16"/>
        <v/>
      </c>
      <c r="AJE43" t="str">
        <f t="shared" ca="1" si="16"/>
        <v/>
      </c>
      <c r="AJF43" t="str">
        <f t="shared" ca="1" si="16"/>
        <v/>
      </c>
      <c r="AJG43" t="str">
        <f t="shared" ca="1" si="16"/>
        <v/>
      </c>
      <c r="AJH43" t="str">
        <f t="shared" ca="1" si="16"/>
        <v/>
      </c>
      <c r="AJI43" t="str">
        <f t="shared" ca="1" si="16"/>
        <v/>
      </c>
      <c r="AJJ43" t="str">
        <f t="shared" ca="1" si="16"/>
        <v/>
      </c>
      <c r="AJK43" t="str">
        <f t="shared" ca="1" si="16"/>
        <v/>
      </c>
      <c r="AJL43" t="str">
        <f t="shared" ca="1" si="16"/>
        <v/>
      </c>
      <c r="AJM43" t="str">
        <f t="shared" ca="1" si="16"/>
        <v/>
      </c>
      <c r="AJN43" t="str">
        <f t="shared" ca="1" si="16"/>
        <v/>
      </c>
      <c r="AJO43" t="str">
        <f t="shared" ca="1" si="16"/>
        <v/>
      </c>
      <c r="AJP43" t="str">
        <f t="shared" ca="1" si="16"/>
        <v/>
      </c>
      <c r="AJQ43" t="str">
        <f t="shared" ca="1" si="16"/>
        <v/>
      </c>
      <c r="AJR43" t="str">
        <f t="shared" ca="1" si="16"/>
        <v/>
      </c>
      <c r="AJS43" t="str">
        <f t="shared" ca="1" si="16"/>
        <v/>
      </c>
      <c r="AJT43" t="str">
        <f t="shared" ca="1" si="16"/>
        <v/>
      </c>
      <c r="AJU43" t="str">
        <f t="shared" ca="1" si="16"/>
        <v/>
      </c>
      <c r="AJV43" t="str">
        <f t="shared" ca="1" si="16"/>
        <v/>
      </c>
      <c r="AJW43" t="str">
        <f t="shared" ca="1" si="16"/>
        <v/>
      </c>
      <c r="AJX43" t="str">
        <f t="shared" ca="1" si="16"/>
        <v/>
      </c>
      <c r="AJY43" t="str">
        <f t="shared" ca="1" si="16"/>
        <v/>
      </c>
      <c r="AJZ43" t="str">
        <f t="shared" ca="1" si="16"/>
        <v/>
      </c>
      <c r="AKA43" t="str">
        <f t="shared" ca="1" si="16"/>
        <v/>
      </c>
      <c r="AKB43" t="str">
        <f t="shared" ca="1" si="16"/>
        <v/>
      </c>
      <c r="AKC43" t="str">
        <f t="shared" ref="AKC43:AMN43" ca="1" si="17">IFERROR(AJY43*AKA43,"")</f>
        <v/>
      </c>
      <c r="AKD43" t="str">
        <f t="shared" ca="1" si="17"/>
        <v/>
      </c>
      <c r="AKE43" t="str">
        <f t="shared" ca="1" si="17"/>
        <v/>
      </c>
      <c r="AKF43" t="str">
        <f t="shared" ca="1" si="17"/>
        <v/>
      </c>
      <c r="AKG43" t="str">
        <f t="shared" ca="1" si="17"/>
        <v/>
      </c>
      <c r="AKH43" t="str">
        <f t="shared" ca="1" si="17"/>
        <v/>
      </c>
      <c r="AKI43" t="str">
        <f t="shared" ca="1" si="17"/>
        <v/>
      </c>
      <c r="AKJ43" t="str">
        <f t="shared" ca="1" si="17"/>
        <v/>
      </c>
      <c r="AKK43" t="str">
        <f t="shared" ca="1" si="17"/>
        <v/>
      </c>
      <c r="AKL43" t="str">
        <f t="shared" ca="1" si="17"/>
        <v/>
      </c>
      <c r="AKM43" t="str">
        <f t="shared" ca="1" si="17"/>
        <v/>
      </c>
      <c r="AKN43" t="str">
        <f t="shared" ca="1" si="17"/>
        <v/>
      </c>
      <c r="AKO43" t="str">
        <f t="shared" ca="1" si="17"/>
        <v/>
      </c>
      <c r="AKP43" t="str">
        <f t="shared" ca="1" si="17"/>
        <v/>
      </c>
      <c r="AKQ43" t="str">
        <f t="shared" ca="1" si="17"/>
        <v/>
      </c>
      <c r="AKR43" t="str">
        <f t="shared" ca="1" si="17"/>
        <v/>
      </c>
      <c r="AKS43" t="str">
        <f t="shared" ca="1" si="17"/>
        <v/>
      </c>
      <c r="AKT43" t="str">
        <f t="shared" ca="1" si="17"/>
        <v/>
      </c>
      <c r="AKU43" t="str">
        <f t="shared" ca="1" si="17"/>
        <v/>
      </c>
      <c r="AKV43" t="str">
        <f t="shared" ca="1" si="17"/>
        <v/>
      </c>
      <c r="AKW43" t="str">
        <f t="shared" ca="1" si="17"/>
        <v/>
      </c>
      <c r="AKX43" t="str">
        <f t="shared" ca="1" si="17"/>
        <v/>
      </c>
      <c r="AKY43" t="str">
        <f t="shared" ca="1" si="17"/>
        <v/>
      </c>
      <c r="AKZ43" t="str">
        <f t="shared" ca="1" si="17"/>
        <v/>
      </c>
      <c r="ALA43" t="str">
        <f t="shared" ca="1" si="17"/>
        <v/>
      </c>
      <c r="ALB43" t="str">
        <f t="shared" ca="1" si="17"/>
        <v/>
      </c>
      <c r="ALC43" t="str">
        <f t="shared" ca="1" si="17"/>
        <v/>
      </c>
      <c r="ALD43" t="str">
        <f t="shared" ca="1" si="17"/>
        <v/>
      </c>
      <c r="ALE43" t="str">
        <f t="shared" ca="1" si="17"/>
        <v/>
      </c>
      <c r="ALF43" t="str">
        <f t="shared" ca="1" si="17"/>
        <v/>
      </c>
      <c r="ALG43" t="str">
        <f t="shared" ca="1" si="17"/>
        <v/>
      </c>
      <c r="ALH43" t="str">
        <f t="shared" ca="1" si="17"/>
        <v/>
      </c>
      <c r="ALI43" t="str">
        <f t="shared" ca="1" si="17"/>
        <v/>
      </c>
      <c r="ALJ43" t="str">
        <f t="shared" ca="1" si="17"/>
        <v/>
      </c>
      <c r="ALK43" t="str">
        <f t="shared" ca="1" si="17"/>
        <v/>
      </c>
      <c r="ALL43" t="str">
        <f t="shared" ca="1" si="17"/>
        <v/>
      </c>
      <c r="ALM43" t="str">
        <f t="shared" ca="1" si="17"/>
        <v/>
      </c>
      <c r="ALN43" t="str">
        <f t="shared" ca="1" si="17"/>
        <v/>
      </c>
      <c r="ALO43" t="str">
        <f t="shared" ca="1" si="17"/>
        <v/>
      </c>
      <c r="ALP43" t="str">
        <f t="shared" ca="1" si="17"/>
        <v/>
      </c>
      <c r="ALQ43" t="str">
        <f t="shared" ca="1" si="17"/>
        <v/>
      </c>
      <c r="ALR43" t="str">
        <f t="shared" ca="1" si="17"/>
        <v/>
      </c>
      <c r="ALS43" t="str">
        <f t="shared" ca="1" si="17"/>
        <v/>
      </c>
      <c r="ALT43" t="str">
        <f t="shared" ca="1" si="17"/>
        <v/>
      </c>
      <c r="ALU43" t="str">
        <f t="shared" ca="1" si="17"/>
        <v/>
      </c>
      <c r="ALV43" t="str">
        <f t="shared" ca="1" si="17"/>
        <v/>
      </c>
      <c r="ALW43" t="str">
        <f t="shared" ca="1" si="17"/>
        <v/>
      </c>
      <c r="ALX43" t="str">
        <f t="shared" ca="1" si="17"/>
        <v/>
      </c>
      <c r="ALY43" t="str">
        <f t="shared" ca="1" si="17"/>
        <v/>
      </c>
      <c r="ALZ43" t="str">
        <f t="shared" ca="1" si="17"/>
        <v/>
      </c>
      <c r="AMA43" t="str">
        <f t="shared" ca="1" si="17"/>
        <v/>
      </c>
      <c r="AMB43" t="str">
        <f t="shared" ca="1" si="17"/>
        <v/>
      </c>
      <c r="AMC43" t="str">
        <f t="shared" ca="1" si="17"/>
        <v/>
      </c>
      <c r="AMD43" t="str">
        <f t="shared" ca="1" si="17"/>
        <v/>
      </c>
      <c r="AME43" t="str">
        <f t="shared" ca="1" si="17"/>
        <v/>
      </c>
      <c r="AMF43" t="str">
        <f t="shared" ca="1" si="17"/>
        <v/>
      </c>
      <c r="AMG43" t="str">
        <f t="shared" ca="1" si="17"/>
        <v/>
      </c>
      <c r="AMH43" t="str">
        <f t="shared" ca="1" si="17"/>
        <v/>
      </c>
      <c r="AMI43" t="str">
        <f t="shared" ca="1" si="17"/>
        <v/>
      </c>
      <c r="AMJ43" t="str">
        <f t="shared" ca="1" si="17"/>
        <v/>
      </c>
      <c r="AMK43" t="str">
        <f t="shared" ca="1" si="17"/>
        <v/>
      </c>
      <c r="AML43" t="str">
        <f t="shared" ca="1" si="17"/>
        <v/>
      </c>
      <c r="AMM43" t="str">
        <f t="shared" ca="1" si="17"/>
        <v/>
      </c>
      <c r="AMN43" t="str">
        <f t="shared" ca="1" si="17"/>
        <v/>
      </c>
      <c r="AMO43" t="str">
        <f t="shared" ref="AMO43:AOZ43" ca="1" si="18">IFERROR(AMK43*AMM43,"")</f>
        <v/>
      </c>
      <c r="AMP43" t="str">
        <f t="shared" ca="1" si="18"/>
        <v/>
      </c>
      <c r="AMQ43" t="str">
        <f t="shared" ca="1" si="18"/>
        <v/>
      </c>
      <c r="AMR43" t="str">
        <f t="shared" ca="1" si="18"/>
        <v/>
      </c>
      <c r="AMS43" t="str">
        <f t="shared" ca="1" si="18"/>
        <v/>
      </c>
      <c r="AMT43" t="str">
        <f t="shared" ca="1" si="18"/>
        <v/>
      </c>
      <c r="AMU43" t="str">
        <f t="shared" ca="1" si="18"/>
        <v/>
      </c>
      <c r="AMV43" t="str">
        <f t="shared" ca="1" si="18"/>
        <v/>
      </c>
      <c r="AMW43" t="str">
        <f t="shared" ca="1" si="18"/>
        <v/>
      </c>
      <c r="AMX43" t="str">
        <f t="shared" ca="1" si="18"/>
        <v/>
      </c>
      <c r="AMY43" t="str">
        <f t="shared" ca="1" si="18"/>
        <v/>
      </c>
      <c r="AMZ43" t="str">
        <f t="shared" ca="1" si="18"/>
        <v/>
      </c>
      <c r="ANA43" t="str">
        <f t="shared" ca="1" si="18"/>
        <v/>
      </c>
      <c r="ANB43" t="str">
        <f t="shared" ca="1" si="18"/>
        <v/>
      </c>
      <c r="ANC43" t="str">
        <f t="shared" ca="1" si="18"/>
        <v/>
      </c>
      <c r="AND43" t="str">
        <f t="shared" ca="1" si="18"/>
        <v/>
      </c>
      <c r="ANE43" t="str">
        <f t="shared" ca="1" si="18"/>
        <v/>
      </c>
      <c r="ANF43" t="str">
        <f t="shared" ca="1" si="18"/>
        <v/>
      </c>
      <c r="ANG43" t="str">
        <f t="shared" ca="1" si="18"/>
        <v/>
      </c>
      <c r="ANH43" t="str">
        <f t="shared" ca="1" si="18"/>
        <v/>
      </c>
      <c r="ANI43" t="str">
        <f t="shared" ca="1" si="18"/>
        <v/>
      </c>
      <c r="ANJ43" t="str">
        <f t="shared" ca="1" si="18"/>
        <v/>
      </c>
      <c r="ANK43" t="str">
        <f t="shared" ca="1" si="18"/>
        <v/>
      </c>
      <c r="ANL43" t="str">
        <f t="shared" ca="1" si="18"/>
        <v/>
      </c>
      <c r="ANM43" t="str">
        <f t="shared" ca="1" si="18"/>
        <v/>
      </c>
      <c r="ANN43" t="str">
        <f t="shared" ca="1" si="18"/>
        <v/>
      </c>
      <c r="ANO43" t="str">
        <f t="shared" ca="1" si="18"/>
        <v/>
      </c>
      <c r="ANP43" t="str">
        <f t="shared" ca="1" si="18"/>
        <v/>
      </c>
      <c r="ANQ43" t="str">
        <f t="shared" ca="1" si="18"/>
        <v/>
      </c>
      <c r="ANR43" t="str">
        <f t="shared" ca="1" si="18"/>
        <v/>
      </c>
      <c r="ANS43" t="str">
        <f t="shared" ca="1" si="18"/>
        <v/>
      </c>
      <c r="ANT43" t="str">
        <f t="shared" ca="1" si="18"/>
        <v/>
      </c>
      <c r="ANU43" t="str">
        <f t="shared" ca="1" si="18"/>
        <v/>
      </c>
      <c r="ANV43" t="str">
        <f t="shared" ca="1" si="18"/>
        <v/>
      </c>
      <c r="ANW43" t="str">
        <f t="shared" ca="1" si="18"/>
        <v/>
      </c>
      <c r="ANX43" t="str">
        <f t="shared" ca="1" si="18"/>
        <v/>
      </c>
      <c r="ANY43" t="str">
        <f t="shared" ca="1" si="18"/>
        <v/>
      </c>
      <c r="ANZ43" t="str">
        <f t="shared" ca="1" si="18"/>
        <v/>
      </c>
      <c r="AOA43" t="str">
        <f t="shared" ca="1" si="18"/>
        <v/>
      </c>
      <c r="AOB43" t="str">
        <f t="shared" ca="1" si="18"/>
        <v/>
      </c>
      <c r="AOC43" t="str">
        <f t="shared" ca="1" si="18"/>
        <v/>
      </c>
      <c r="AOD43" t="str">
        <f t="shared" ca="1" si="18"/>
        <v/>
      </c>
      <c r="AOE43" t="str">
        <f t="shared" ca="1" si="18"/>
        <v/>
      </c>
      <c r="AOF43" t="str">
        <f t="shared" ca="1" si="18"/>
        <v/>
      </c>
      <c r="AOG43" t="str">
        <f t="shared" ca="1" si="18"/>
        <v/>
      </c>
      <c r="AOH43" t="str">
        <f t="shared" ca="1" si="18"/>
        <v/>
      </c>
      <c r="AOI43" t="str">
        <f t="shared" ca="1" si="18"/>
        <v/>
      </c>
      <c r="AOJ43" t="str">
        <f t="shared" ca="1" si="18"/>
        <v/>
      </c>
      <c r="AOK43" t="str">
        <f t="shared" ca="1" si="18"/>
        <v/>
      </c>
      <c r="AOL43" t="str">
        <f t="shared" ca="1" si="18"/>
        <v/>
      </c>
      <c r="AOM43" t="str">
        <f t="shared" ca="1" si="18"/>
        <v/>
      </c>
      <c r="AON43" t="str">
        <f t="shared" ca="1" si="18"/>
        <v/>
      </c>
      <c r="AOO43" t="str">
        <f t="shared" ca="1" si="18"/>
        <v/>
      </c>
      <c r="AOP43" t="str">
        <f t="shared" ca="1" si="18"/>
        <v/>
      </c>
      <c r="AOQ43" t="str">
        <f t="shared" ca="1" si="18"/>
        <v/>
      </c>
      <c r="AOR43" t="str">
        <f t="shared" ca="1" si="18"/>
        <v/>
      </c>
      <c r="AOS43" t="str">
        <f t="shared" ca="1" si="18"/>
        <v/>
      </c>
      <c r="AOT43" t="str">
        <f t="shared" ca="1" si="18"/>
        <v/>
      </c>
      <c r="AOU43" t="str">
        <f t="shared" ca="1" si="18"/>
        <v/>
      </c>
      <c r="AOV43" t="str">
        <f t="shared" ca="1" si="18"/>
        <v/>
      </c>
      <c r="AOW43" t="str">
        <f t="shared" ca="1" si="18"/>
        <v/>
      </c>
      <c r="AOX43" t="str">
        <f t="shared" ca="1" si="18"/>
        <v/>
      </c>
      <c r="AOY43" t="str">
        <f t="shared" ca="1" si="18"/>
        <v/>
      </c>
      <c r="AOZ43" t="str">
        <f t="shared" ca="1" si="18"/>
        <v/>
      </c>
      <c r="APA43" t="str">
        <f t="shared" ref="APA43:ARL43" ca="1" si="19">IFERROR(AOW43*AOY43,"")</f>
        <v/>
      </c>
      <c r="APB43" t="str">
        <f t="shared" ca="1" si="19"/>
        <v/>
      </c>
      <c r="APC43" t="str">
        <f t="shared" ca="1" si="19"/>
        <v/>
      </c>
      <c r="APD43" t="str">
        <f t="shared" ca="1" si="19"/>
        <v/>
      </c>
      <c r="APE43" t="str">
        <f t="shared" ca="1" si="19"/>
        <v/>
      </c>
      <c r="APF43" t="str">
        <f t="shared" ca="1" si="19"/>
        <v/>
      </c>
      <c r="APG43" t="str">
        <f t="shared" ca="1" si="19"/>
        <v/>
      </c>
      <c r="APH43" t="str">
        <f t="shared" ca="1" si="19"/>
        <v/>
      </c>
      <c r="API43" t="str">
        <f t="shared" ca="1" si="19"/>
        <v/>
      </c>
      <c r="APJ43" t="str">
        <f t="shared" ca="1" si="19"/>
        <v/>
      </c>
      <c r="APK43" t="str">
        <f t="shared" ca="1" si="19"/>
        <v/>
      </c>
      <c r="APL43" t="str">
        <f t="shared" ca="1" si="19"/>
        <v/>
      </c>
      <c r="APM43" t="str">
        <f t="shared" ca="1" si="19"/>
        <v/>
      </c>
      <c r="APN43" t="str">
        <f t="shared" ca="1" si="19"/>
        <v/>
      </c>
      <c r="APO43" t="str">
        <f t="shared" ca="1" si="19"/>
        <v/>
      </c>
      <c r="APP43" t="str">
        <f t="shared" ca="1" si="19"/>
        <v/>
      </c>
      <c r="APQ43" t="str">
        <f t="shared" ca="1" si="19"/>
        <v/>
      </c>
      <c r="APR43" t="str">
        <f t="shared" ca="1" si="19"/>
        <v/>
      </c>
      <c r="APS43" t="str">
        <f t="shared" ca="1" si="19"/>
        <v/>
      </c>
      <c r="APT43" t="str">
        <f t="shared" ca="1" si="19"/>
        <v/>
      </c>
      <c r="APU43" t="str">
        <f t="shared" ca="1" si="19"/>
        <v/>
      </c>
      <c r="APV43" t="str">
        <f t="shared" ca="1" si="19"/>
        <v/>
      </c>
      <c r="APW43" t="str">
        <f t="shared" ca="1" si="19"/>
        <v/>
      </c>
      <c r="APX43" t="str">
        <f t="shared" ca="1" si="19"/>
        <v/>
      </c>
      <c r="APY43" t="str">
        <f t="shared" ca="1" si="19"/>
        <v/>
      </c>
      <c r="APZ43" t="str">
        <f t="shared" ca="1" si="19"/>
        <v/>
      </c>
      <c r="AQA43" t="str">
        <f t="shared" ca="1" si="19"/>
        <v/>
      </c>
      <c r="AQB43" t="str">
        <f t="shared" ca="1" si="19"/>
        <v/>
      </c>
      <c r="AQC43" t="str">
        <f t="shared" ca="1" si="19"/>
        <v/>
      </c>
      <c r="AQD43" t="str">
        <f t="shared" ca="1" si="19"/>
        <v/>
      </c>
      <c r="AQE43" t="str">
        <f t="shared" ca="1" si="19"/>
        <v/>
      </c>
      <c r="AQF43" t="str">
        <f t="shared" ca="1" si="19"/>
        <v/>
      </c>
      <c r="AQG43" t="str">
        <f t="shared" ca="1" si="19"/>
        <v/>
      </c>
      <c r="AQH43" t="str">
        <f t="shared" ca="1" si="19"/>
        <v/>
      </c>
      <c r="AQI43" t="str">
        <f t="shared" ca="1" si="19"/>
        <v/>
      </c>
      <c r="AQJ43" t="str">
        <f t="shared" ca="1" si="19"/>
        <v/>
      </c>
      <c r="AQK43" t="str">
        <f t="shared" ca="1" si="19"/>
        <v/>
      </c>
      <c r="AQL43" t="str">
        <f t="shared" ca="1" si="19"/>
        <v/>
      </c>
      <c r="AQM43" t="str">
        <f t="shared" ca="1" si="19"/>
        <v/>
      </c>
      <c r="AQN43" t="str">
        <f t="shared" ca="1" si="19"/>
        <v/>
      </c>
      <c r="AQO43" t="str">
        <f t="shared" ca="1" si="19"/>
        <v/>
      </c>
      <c r="AQP43" t="str">
        <f t="shared" ca="1" si="19"/>
        <v/>
      </c>
      <c r="AQQ43" t="str">
        <f t="shared" ca="1" si="19"/>
        <v/>
      </c>
      <c r="AQR43" t="str">
        <f t="shared" ca="1" si="19"/>
        <v/>
      </c>
      <c r="AQS43" t="str">
        <f t="shared" ca="1" si="19"/>
        <v/>
      </c>
      <c r="AQT43" t="str">
        <f t="shared" ca="1" si="19"/>
        <v/>
      </c>
      <c r="AQU43" t="str">
        <f t="shared" ca="1" si="19"/>
        <v/>
      </c>
      <c r="AQV43" t="str">
        <f t="shared" ca="1" si="19"/>
        <v/>
      </c>
      <c r="AQW43" t="str">
        <f t="shared" ca="1" si="19"/>
        <v/>
      </c>
      <c r="AQX43" t="str">
        <f t="shared" ca="1" si="19"/>
        <v/>
      </c>
      <c r="AQY43" t="str">
        <f t="shared" ca="1" si="19"/>
        <v/>
      </c>
      <c r="AQZ43" t="str">
        <f t="shared" ca="1" si="19"/>
        <v/>
      </c>
      <c r="ARA43" t="str">
        <f t="shared" ca="1" si="19"/>
        <v/>
      </c>
      <c r="ARB43" t="str">
        <f t="shared" ca="1" si="19"/>
        <v/>
      </c>
      <c r="ARC43" t="str">
        <f t="shared" ca="1" si="19"/>
        <v/>
      </c>
      <c r="ARD43" t="str">
        <f t="shared" ca="1" si="19"/>
        <v/>
      </c>
      <c r="ARE43" t="str">
        <f t="shared" ca="1" si="19"/>
        <v/>
      </c>
      <c r="ARF43" t="str">
        <f t="shared" ca="1" si="19"/>
        <v/>
      </c>
      <c r="ARG43" t="str">
        <f t="shared" ca="1" si="19"/>
        <v/>
      </c>
      <c r="ARH43" t="str">
        <f t="shared" ca="1" si="19"/>
        <v/>
      </c>
      <c r="ARI43" t="str">
        <f t="shared" ca="1" si="19"/>
        <v/>
      </c>
      <c r="ARJ43" t="str">
        <f t="shared" ca="1" si="19"/>
        <v/>
      </c>
      <c r="ARK43" t="str">
        <f t="shared" ca="1" si="19"/>
        <v/>
      </c>
      <c r="ARL43" t="str">
        <f t="shared" ca="1" si="19"/>
        <v/>
      </c>
      <c r="ARM43" t="str">
        <f t="shared" ref="ARM43:ATX43" ca="1" si="20">IFERROR(ARI43*ARK43,"")</f>
        <v/>
      </c>
      <c r="ARN43" t="str">
        <f t="shared" ca="1" si="20"/>
        <v/>
      </c>
      <c r="ARO43" t="str">
        <f t="shared" ca="1" si="20"/>
        <v/>
      </c>
      <c r="ARP43" t="str">
        <f t="shared" ca="1" si="20"/>
        <v/>
      </c>
      <c r="ARQ43" t="str">
        <f t="shared" ca="1" si="20"/>
        <v/>
      </c>
      <c r="ARR43" t="str">
        <f t="shared" ca="1" si="20"/>
        <v/>
      </c>
      <c r="ARS43" t="str">
        <f t="shared" ca="1" si="20"/>
        <v/>
      </c>
      <c r="ART43" t="str">
        <f t="shared" ca="1" si="20"/>
        <v/>
      </c>
      <c r="ARU43" t="str">
        <f t="shared" ca="1" si="20"/>
        <v/>
      </c>
      <c r="ARV43" t="str">
        <f t="shared" ca="1" si="20"/>
        <v/>
      </c>
      <c r="ARW43" t="str">
        <f t="shared" ca="1" si="20"/>
        <v/>
      </c>
      <c r="ARX43" t="str">
        <f t="shared" ca="1" si="20"/>
        <v/>
      </c>
      <c r="ARY43" t="str">
        <f t="shared" ca="1" si="20"/>
        <v/>
      </c>
      <c r="ARZ43" t="str">
        <f t="shared" ca="1" si="20"/>
        <v/>
      </c>
      <c r="ASA43" t="str">
        <f t="shared" ca="1" si="20"/>
        <v/>
      </c>
      <c r="ASB43" t="str">
        <f t="shared" ca="1" si="20"/>
        <v/>
      </c>
      <c r="ASC43" t="str">
        <f t="shared" ca="1" si="20"/>
        <v/>
      </c>
      <c r="ASD43" t="str">
        <f t="shared" ca="1" si="20"/>
        <v/>
      </c>
      <c r="ASE43" t="str">
        <f t="shared" ca="1" si="20"/>
        <v/>
      </c>
      <c r="ASF43" t="str">
        <f t="shared" ca="1" si="20"/>
        <v/>
      </c>
      <c r="ASG43" t="str">
        <f t="shared" ca="1" si="20"/>
        <v/>
      </c>
      <c r="ASH43" t="str">
        <f t="shared" ca="1" si="20"/>
        <v/>
      </c>
      <c r="ASI43" t="str">
        <f t="shared" ca="1" si="20"/>
        <v/>
      </c>
      <c r="ASJ43" t="str">
        <f t="shared" ca="1" si="20"/>
        <v/>
      </c>
      <c r="ASK43" t="str">
        <f t="shared" ca="1" si="20"/>
        <v/>
      </c>
      <c r="ASL43" t="str">
        <f t="shared" ca="1" si="20"/>
        <v/>
      </c>
      <c r="ASM43" t="str">
        <f t="shared" ca="1" si="20"/>
        <v/>
      </c>
      <c r="ASN43" t="str">
        <f t="shared" ca="1" si="20"/>
        <v/>
      </c>
      <c r="ASO43" t="str">
        <f t="shared" ca="1" si="20"/>
        <v/>
      </c>
      <c r="ASP43" t="str">
        <f t="shared" ca="1" si="20"/>
        <v/>
      </c>
      <c r="ASQ43" t="str">
        <f t="shared" ca="1" si="20"/>
        <v/>
      </c>
      <c r="ASR43" t="str">
        <f t="shared" ca="1" si="20"/>
        <v/>
      </c>
      <c r="ASS43" t="str">
        <f t="shared" ca="1" si="20"/>
        <v/>
      </c>
      <c r="AST43" t="str">
        <f t="shared" ca="1" si="20"/>
        <v/>
      </c>
      <c r="ASU43" t="str">
        <f t="shared" ca="1" si="20"/>
        <v/>
      </c>
      <c r="ASV43" t="str">
        <f t="shared" ca="1" si="20"/>
        <v/>
      </c>
      <c r="ASW43" t="str">
        <f t="shared" ca="1" si="20"/>
        <v/>
      </c>
      <c r="ASX43" t="str">
        <f t="shared" ca="1" si="20"/>
        <v/>
      </c>
      <c r="ASY43" t="str">
        <f t="shared" ca="1" si="20"/>
        <v/>
      </c>
      <c r="ASZ43" t="str">
        <f t="shared" ca="1" si="20"/>
        <v/>
      </c>
      <c r="ATA43" t="str">
        <f t="shared" ca="1" si="20"/>
        <v/>
      </c>
      <c r="ATB43" t="str">
        <f t="shared" ca="1" si="20"/>
        <v/>
      </c>
      <c r="ATC43" t="str">
        <f t="shared" ca="1" si="20"/>
        <v/>
      </c>
      <c r="ATD43" t="str">
        <f t="shared" ca="1" si="20"/>
        <v/>
      </c>
      <c r="ATE43" t="str">
        <f t="shared" ca="1" si="20"/>
        <v/>
      </c>
      <c r="ATF43" t="str">
        <f t="shared" ca="1" si="20"/>
        <v/>
      </c>
      <c r="ATG43" t="str">
        <f t="shared" ca="1" si="20"/>
        <v/>
      </c>
      <c r="ATH43" t="str">
        <f t="shared" ca="1" si="20"/>
        <v/>
      </c>
      <c r="ATI43" t="str">
        <f t="shared" ca="1" si="20"/>
        <v/>
      </c>
      <c r="ATJ43" t="str">
        <f t="shared" ca="1" si="20"/>
        <v/>
      </c>
      <c r="ATK43" t="str">
        <f t="shared" ca="1" si="20"/>
        <v/>
      </c>
      <c r="ATL43" t="str">
        <f t="shared" ca="1" si="20"/>
        <v/>
      </c>
      <c r="ATM43" t="str">
        <f t="shared" ca="1" si="20"/>
        <v/>
      </c>
      <c r="ATN43" t="str">
        <f t="shared" ca="1" si="20"/>
        <v/>
      </c>
      <c r="ATO43" t="str">
        <f t="shared" ca="1" si="20"/>
        <v/>
      </c>
      <c r="ATP43" t="str">
        <f t="shared" ca="1" si="20"/>
        <v/>
      </c>
      <c r="ATQ43" t="str">
        <f t="shared" ca="1" si="20"/>
        <v/>
      </c>
      <c r="ATR43" t="str">
        <f t="shared" ca="1" si="20"/>
        <v/>
      </c>
      <c r="ATS43" t="str">
        <f t="shared" ca="1" si="20"/>
        <v/>
      </c>
      <c r="ATT43" t="str">
        <f t="shared" ca="1" si="20"/>
        <v/>
      </c>
      <c r="ATU43" t="str">
        <f t="shared" ca="1" si="20"/>
        <v/>
      </c>
      <c r="ATV43" t="str">
        <f t="shared" ca="1" si="20"/>
        <v/>
      </c>
      <c r="ATW43" t="str">
        <f t="shared" ca="1" si="20"/>
        <v/>
      </c>
      <c r="ATX43" t="str">
        <f t="shared" ca="1" si="20"/>
        <v/>
      </c>
      <c r="ATY43" t="str">
        <f t="shared" ref="ATY43:AWJ43" ca="1" si="21">IFERROR(ATU43*ATW43,"")</f>
        <v/>
      </c>
      <c r="ATZ43" t="str">
        <f t="shared" ca="1" si="21"/>
        <v/>
      </c>
      <c r="AUA43" t="str">
        <f t="shared" ca="1" si="21"/>
        <v/>
      </c>
      <c r="AUB43" t="str">
        <f t="shared" ca="1" si="21"/>
        <v/>
      </c>
      <c r="AUC43" t="str">
        <f t="shared" ca="1" si="21"/>
        <v/>
      </c>
      <c r="AUD43" t="str">
        <f t="shared" ca="1" si="21"/>
        <v/>
      </c>
      <c r="AUE43" t="str">
        <f t="shared" ca="1" si="21"/>
        <v/>
      </c>
      <c r="AUF43" t="str">
        <f t="shared" ca="1" si="21"/>
        <v/>
      </c>
      <c r="AUG43" t="str">
        <f t="shared" ca="1" si="21"/>
        <v/>
      </c>
      <c r="AUH43" t="str">
        <f t="shared" ca="1" si="21"/>
        <v/>
      </c>
      <c r="AUI43" t="str">
        <f t="shared" ca="1" si="21"/>
        <v/>
      </c>
      <c r="AUJ43" t="str">
        <f t="shared" ca="1" si="21"/>
        <v/>
      </c>
      <c r="AUK43" t="str">
        <f t="shared" ca="1" si="21"/>
        <v/>
      </c>
      <c r="AUL43" t="str">
        <f t="shared" ca="1" si="21"/>
        <v/>
      </c>
      <c r="AUM43" t="str">
        <f t="shared" ca="1" si="21"/>
        <v/>
      </c>
      <c r="AUN43" t="str">
        <f t="shared" ca="1" si="21"/>
        <v/>
      </c>
      <c r="AUO43" t="str">
        <f t="shared" ca="1" si="21"/>
        <v/>
      </c>
      <c r="AUP43" t="str">
        <f t="shared" ca="1" si="21"/>
        <v/>
      </c>
      <c r="AUQ43" t="str">
        <f t="shared" ca="1" si="21"/>
        <v/>
      </c>
      <c r="AUR43" t="str">
        <f t="shared" ca="1" si="21"/>
        <v/>
      </c>
      <c r="AUS43" t="str">
        <f t="shared" ca="1" si="21"/>
        <v/>
      </c>
      <c r="AUT43" t="str">
        <f t="shared" ca="1" si="21"/>
        <v/>
      </c>
      <c r="AUU43" t="str">
        <f t="shared" ca="1" si="21"/>
        <v/>
      </c>
      <c r="AUV43" t="str">
        <f t="shared" ca="1" si="21"/>
        <v/>
      </c>
      <c r="AUW43" t="str">
        <f t="shared" ca="1" si="21"/>
        <v/>
      </c>
      <c r="AUX43" t="str">
        <f t="shared" ca="1" si="21"/>
        <v/>
      </c>
      <c r="AUY43" t="str">
        <f t="shared" ca="1" si="21"/>
        <v/>
      </c>
      <c r="AUZ43" t="str">
        <f t="shared" ca="1" si="21"/>
        <v/>
      </c>
      <c r="AVA43" t="str">
        <f t="shared" ca="1" si="21"/>
        <v/>
      </c>
      <c r="AVB43" t="str">
        <f t="shared" ca="1" si="21"/>
        <v/>
      </c>
      <c r="AVC43" t="str">
        <f t="shared" ca="1" si="21"/>
        <v/>
      </c>
      <c r="AVD43" t="str">
        <f t="shared" ca="1" si="21"/>
        <v/>
      </c>
      <c r="AVE43" t="str">
        <f t="shared" ca="1" si="21"/>
        <v/>
      </c>
      <c r="AVF43" t="str">
        <f t="shared" ca="1" si="21"/>
        <v/>
      </c>
      <c r="AVG43" t="str">
        <f t="shared" ca="1" si="21"/>
        <v/>
      </c>
      <c r="AVH43" t="str">
        <f t="shared" ca="1" si="21"/>
        <v/>
      </c>
      <c r="AVI43" t="str">
        <f t="shared" ca="1" si="21"/>
        <v/>
      </c>
      <c r="AVJ43" t="str">
        <f t="shared" ca="1" si="21"/>
        <v/>
      </c>
      <c r="AVK43" t="str">
        <f t="shared" ca="1" si="21"/>
        <v/>
      </c>
      <c r="AVL43" t="str">
        <f t="shared" ca="1" si="21"/>
        <v/>
      </c>
      <c r="AVM43" t="str">
        <f t="shared" ca="1" si="21"/>
        <v/>
      </c>
      <c r="AVN43" t="str">
        <f t="shared" ca="1" si="21"/>
        <v/>
      </c>
      <c r="AVO43" t="str">
        <f t="shared" ca="1" si="21"/>
        <v/>
      </c>
      <c r="AVP43" t="str">
        <f t="shared" ca="1" si="21"/>
        <v/>
      </c>
      <c r="AVQ43" t="str">
        <f t="shared" ca="1" si="21"/>
        <v/>
      </c>
      <c r="AVR43" t="str">
        <f t="shared" ca="1" si="21"/>
        <v/>
      </c>
      <c r="AVS43" t="str">
        <f t="shared" ca="1" si="21"/>
        <v/>
      </c>
      <c r="AVT43" t="str">
        <f t="shared" ca="1" si="21"/>
        <v/>
      </c>
      <c r="AVU43" t="str">
        <f t="shared" ca="1" si="21"/>
        <v/>
      </c>
      <c r="AVV43" t="str">
        <f t="shared" ca="1" si="21"/>
        <v/>
      </c>
      <c r="AVW43" t="str">
        <f t="shared" ca="1" si="21"/>
        <v/>
      </c>
      <c r="AVX43" t="str">
        <f t="shared" ca="1" si="21"/>
        <v/>
      </c>
      <c r="AVY43" t="str">
        <f t="shared" ca="1" si="21"/>
        <v/>
      </c>
      <c r="AVZ43" t="str">
        <f t="shared" ca="1" si="21"/>
        <v/>
      </c>
      <c r="AWA43" t="str">
        <f t="shared" ca="1" si="21"/>
        <v/>
      </c>
      <c r="AWB43" t="str">
        <f t="shared" ca="1" si="21"/>
        <v/>
      </c>
      <c r="AWC43" t="str">
        <f t="shared" ca="1" si="21"/>
        <v/>
      </c>
      <c r="AWD43" t="str">
        <f t="shared" ca="1" si="21"/>
        <v/>
      </c>
      <c r="AWE43" t="str">
        <f t="shared" ca="1" si="21"/>
        <v/>
      </c>
      <c r="AWF43" t="str">
        <f t="shared" ca="1" si="21"/>
        <v/>
      </c>
      <c r="AWG43" t="str">
        <f t="shared" ca="1" si="21"/>
        <v/>
      </c>
      <c r="AWH43" t="str">
        <f t="shared" ca="1" si="21"/>
        <v/>
      </c>
      <c r="AWI43" t="str">
        <f t="shared" ca="1" si="21"/>
        <v/>
      </c>
      <c r="AWJ43" t="str">
        <f t="shared" ca="1" si="21"/>
        <v/>
      </c>
      <c r="AWK43" t="str">
        <f t="shared" ref="AWK43:AYV43" ca="1" si="22">IFERROR(AWG43*AWI43,"")</f>
        <v/>
      </c>
      <c r="AWL43" t="str">
        <f t="shared" ca="1" si="22"/>
        <v/>
      </c>
      <c r="AWM43" t="str">
        <f t="shared" ca="1" si="22"/>
        <v/>
      </c>
      <c r="AWN43" t="str">
        <f t="shared" ca="1" si="22"/>
        <v/>
      </c>
      <c r="AWO43" t="str">
        <f t="shared" ca="1" si="22"/>
        <v/>
      </c>
      <c r="AWP43" t="str">
        <f t="shared" ca="1" si="22"/>
        <v/>
      </c>
      <c r="AWQ43" t="str">
        <f t="shared" ca="1" si="22"/>
        <v/>
      </c>
      <c r="AWR43" t="str">
        <f t="shared" ca="1" si="22"/>
        <v/>
      </c>
      <c r="AWS43" t="str">
        <f t="shared" ca="1" si="22"/>
        <v/>
      </c>
      <c r="AWT43" t="str">
        <f t="shared" ca="1" si="22"/>
        <v/>
      </c>
      <c r="AWU43" t="str">
        <f t="shared" ca="1" si="22"/>
        <v/>
      </c>
      <c r="AWV43" t="str">
        <f t="shared" ca="1" si="22"/>
        <v/>
      </c>
      <c r="AWW43" t="str">
        <f t="shared" ca="1" si="22"/>
        <v/>
      </c>
      <c r="AWX43" t="str">
        <f t="shared" ca="1" si="22"/>
        <v/>
      </c>
      <c r="AWY43" t="str">
        <f t="shared" ca="1" si="22"/>
        <v/>
      </c>
      <c r="AWZ43" t="str">
        <f t="shared" ca="1" si="22"/>
        <v/>
      </c>
      <c r="AXA43" t="str">
        <f t="shared" ca="1" si="22"/>
        <v/>
      </c>
      <c r="AXB43" t="str">
        <f t="shared" ca="1" si="22"/>
        <v/>
      </c>
      <c r="AXC43" t="str">
        <f t="shared" ca="1" si="22"/>
        <v/>
      </c>
      <c r="AXD43" t="str">
        <f t="shared" ca="1" si="22"/>
        <v/>
      </c>
      <c r="AXE43" t="str">
        <f t="shared" ca="1" si="22"/>
        <v/>
      </c>
      <c r="AXF43" t="str">
        <f t="shared" ca="1" si="22"/>
        <v/>
      </c>
      <c r="AXG43" t="str">
        <f t="shared" ca="1" si="22"/>
        <v/>
      </c>
      <c r="AXH43" t="str">
        <f t="shared" ca="1" si="22"/>
        <v/>
      </c>
      <c r="AXI43" t="str">
        <f t="shared" ca="1" si="22"/>
        <v/>
      </c>
      <c r="AXJ43" t="str">
        <f t="shared" ca="1" si="22"/>
        <v/>
      </c>
      <c r="AXK43" t="str">
        <f t="shared" ca="1" si="22"/>
        <v/>
      </c>
      <c r="AXL43" t="str">
        <f t="shared" ca="1" si="22"/>
        <v/>
      </c>
      <c r="AXM43" t="str">
        <f t="shared" ca="1" si="22"/>
        <v/>
      </c>
      <c r="AXN43" t="str">
        <f t="shared" ca="1" si="22"/>
        <v/>
      </c>
      <c r="AXO43" t="str">
        <f t="shared" ca="1" si="22"/>
        <v/>
      </c>
      <c r="AXP43" t="str">
        <f t="shared" ca="1" si="22"/>
        <v/>
      </c>
      <c r="AXQ43" t="str">
        <f t="shared" ca="1" si="22"/>
        <v/>
      </c>
      <c r="AXR43" t="str">
        <f t="shared" ca="1" si="22"/>
        <v/>
      </c>
      <c r="AXS43" t="str">
        <f t="shared" ca="1" si="22"/>
        <v/>
      </c>
      <c r="AXT43" t="str">
        <f t="shared" ca="1" si="22"/>
        <v/>
      </c>
      <c r="AXU43" t="str">
        <f t="shared" ca="1" si="22"/>
        <v/>
      </c>
      <c r="AXV43" t="str">
        <f t="shared" ca="1" si="22"/>
        <v/>
      </c>
      <c r="AXW43" t="str">
        <f t="shared" ca="1" si="22"/>
        <v/>
      </c>
      <c r="AXX43" t="str">
        <f t="shared" ca="1" si="22"/>
        <v/>
      </c>
      <c r="AXY43" t="str">
        <f t="shared" ca="1" si="22"/>
        <v/>
      </c>
      <c r="AXZ43" t="str">
        <f t="shared" ca="1" si="22"/>
        <v/>
      </c>
      <c r="AYA43" t="str">
        <f t="shared" ca="1" si="22"/>
        <v/>
      </c>
      <c r="AYB43" t="str">
        <f t="shared" ca="1" si="22"/>
        <v/>
      </c>
      <c r="AYC43" t="str">
        <f t="shared" ca="1" si="22"/>
        <v/>
      </c>
      <c r="AYD43" t="str">
        <f t="shared" ca="1" si="22"/>
        <v/>
      </c>
      <c r="AYE43" t="str">
        <f t="shared" ca="1" si="22"/>
        <v/>
      </c>
      <c r="AYF43" t="str">
        <f t="shared" ca="1" si="22"/>
        <v/>
      </c>
      <c r="AYG43" t="str">
        <f t="shared" ca="1" si="22"/>
        <v/>
      </c>
      <c r="AYH43" t="str">
        <f t="shared" ca="1" si="22"/>
        <v/>
      </c>
      <c r="AYI43" t="str">
        <f t="shared" ca="1" si="22"/>
        <v/>
      </c>
      <c r="AYJ43" t="str">
        <f t="shared" ca="1" si="22"/>
        <v/>
      </c>
      <c r="AYK43" t="str">
        <f t="shared" ca="1" si="22"/>
        <v/>
      </c>
      <c r="AYL43" t="str">
        <f t="shared" ca="1" si="22"/>
        <v/>
      </c>
      <c r="AYM43" t="str">
        <f t="shared" ca="1" si="22"/>
        <v/>
      </c>
      <c r="AYN43" t="str">
        <f t="shared" ca="1" si="22"/>
        <v/>
      </c>
      <c r="AYO43" t="str">
        <f t="shared" ca="1" si="22"/>
        <v/>
      </c>
      <c r="AYP43" t="str">
        <f t="shared" ca="1" si="22"/>
        <v/>
      </c>
      <c r="AYQ43" t="str">
        <f t="shared" ca="1" si="22"/>
        <v/>
      </c>
      <c r="AYR43" t="str">
        <f t="shared" ca="1" si="22"/>
        <v/>
      </c>
      <c r="AYS43" t="str">
        <f t="shared" ca="1" si="22"/>
        <v/>
      </c>
      <c r="AYT43" t="str">
        <f t="shared" ca="1" si="22"/>
        <v/>
      </c>
      <c r="AYU43" t="str">
        <f t="shared" ca="1" si="22"/>
        <v/>
      </c>
      <c r="AYV43" t="str">
        <f t="shared" ca="1" si="22"/>
        <v/>
      </c>
      <c r="AYW43" t="str">
        <f t="shared" ref="AYW43:BBH43" ca="1" si="23">IFERROR(AYS43*AYU43,"")</f>
        <v/>
      </c>
      <c r="AYX43" t="str">
        <f t="shared" ca="1" si="23"/>
        <v/>
      </c>
      <c r="AYY43" t="str">
        <f t="shared" ca="1" si="23"/>
        <v/>
      </c>
      <c r="AYZ43" t="str">
        <f t="shared" ca="1" si="23"/>
        <v/>
      </c>
      <c r="AZA43" t="str">
        <f t="shared" ca="1" si="23"/>
        <v/>
      </c>
      <c r="AZB43" t="str">
        <f t="shared" ca="1" si="23"/>
        <v/>
      </c>
      <c r="AZC43" t="str">
        <f t="shared" ca="1" si="23"/>
        <v/>
      </c>
      <c r="AZD43" t="str">
        <f t="shared" ca="1" si="23"/>
        <v/>
      </c>
      <c r="AZE43" t="str">
        <f t="shared" ca="1" si="23"/>
        <v/>
      </c>
      <c r="AZF43" t="str">
        <f t="shared" ca="1" si="23"/>
        <v/>
      </c>
      <c r="AZG43" t="str">
        <f t="shared" ca="1" si="23"/>
        <v/>
      </c>
      <c r="AZH43" t="str">
        <f t="shared" ca="1" si="23"/>
        <v/>
      </c>
      <c r="AZI43" t="str">
        <f t="shared" ca="1" si="23"/>
        <v/>
      </c>
      <c r="AZJ43" t="str">
        <f t="shared" ca="1" si="23"/>
        <v/>
      </c>
      <c r="AZK43" t="str">
        <f t="shared" ca="1" si="23"/>
        <v/>
      </c>
      <c r="AZL43" t="str">
        <f t="shared" ca="1" si="23"/>
        <v/>
      </c>
      <c r="AZM43" t="str">
        <f t="shared" ca="1" si="23"/>
        <v/>
      </c>
      <c r="AZN43" t="str">
        <f t="shared" ca="1" si="23"/>
        <v/>
      </c>
      <c r="AZO43" t="str">
        <f t="shared" ca="1" si="23"/>
        <v/>
      </c>
      <c r="AZP43" t="str">
        <f t="shared" ca="1" si="23"/>
        <v/>
      </c>
      <c r="AZQ43" t="str">
        <f t="shared" ca="1" si="23"/>
        <v/>
      </c>
      <c r="AZR43" t="str">
        <f t="shared" ca="1" si="23"/>
        <v/>
      </c>
      <c r="AZS43" t="str">
        <f t="shared" ca="1" si="23"/>
        <v/>
      </c>
      <c r="AZT43" t="str">
        <f t="shared" ca="1" si="23"/>
        <v/>
      </c>
      <c r="AZU43" t="str">
        <f t="shared" ca="1" si="23"/>
        <v/>
      </c>
      <c r="AZV43" t="str">
        <f t="shared" ca="1" si="23"/>
        <v/>
      </c>
      <c r="AZW43" t="str">
        <f t="shared" ca="1" si="23"/>
        <v/>
      </c>
      <c r="AZX43" t="str">
        <f t="shared" ca="1" si="23"/>
        <v/>
      </c>
      <c r="AZY43" t="str">
        <f t="shared" ca="1" si="23"/>
        <v/>
      </c>
      <c r="AZZ43" t="str">
        <f t="shared" ca="1" si="23"/>
        <v/>
      </c>
      <c r="BAA43" t="str">
        <f t="shared" ca="1" si="23"/>
        <v/>
      </c>
      <c r="BAB43" t="str">
        <f t="shared" ca="1" si="23"/>
        <v/>
      </c>
      <c r="BAC43" t="str">
        <f t="shared" ca="1" si="23"/>
        <v/>
      </c>
      <c r="BAD43" t="str">
        <f t="shared" ca="1" si="23"/>
        <v/>
      </c>
      <c r="BAE43" t="str">
        <f t="shared" ca="1" si="23"/>
        <v/>
      </c>
      <c r="BAF43" t="str">
        <f t="shared" ca="1" si="23"/>
        <v/>
      </c>
      <c r="BAG43" t="str">
        <f t="shared" ca="1" si="23"/>
        <v/>
      </c>
      <c r="BAH43" t="str">
        <f t="shared" ca="1" si="23"/>
        <v/>
      </c>
      <c r="BAI43" t="str">
        <f t="shared" ca="1" si="23"/>
        <v/>
      </c>
      <c r="BAJ43" t="str">
        <f t="shared" ca="1" si="23"/>
        <v/>
      </c>
      <c r="BAK43" t="str">
        <f t="shared" ca="1" si="23"/>
        <v/>
      </c>
      <c r="BAL43" t="str">
        <f t="shared" ca="1" si="23"/>
        <v/>
      </c>
      <c r="BAM43" t="str">
        <f t="shared" ca="1" si="23"/>
        <v/>
      </c>
      <c r="BAN43" t="str">
        <f t="shared" ca="1" si="23"/>
        <v/>
      </c>
      <c r="BAO43" t="str">
        <f t="shared" ca="1" si="23"/>
        <v/>
      </c>
      <c r="BAP43" t="str">
        <f t="shared" ca="1" si="23"/>
        <v/>
      </c>
      <c r="BAQ43" t="str">
        <f t="shared" ca="1" si="23"/>
        <v/>
      </c>
      <c r="BAR43" t="str">
        <f t="shared" ca="1" si="23"/>
        <v/>
      </c>
      <c r="BAS43" t="str">
        <f t="shared" ca="1" si="23"/>
        <v/>
      </c>
      <c r="BAT43" t="str">
        <f t="shared" ca="1" si="23"/>
        <v/>
      </c>
      <c r="BAU43" t="str">
        <f t="shared" ca="1" si="23"/>
        <v/>
      </c>
      <c r="BAV43" t="str">
        <f t="shared" ca="1" si="23"/>
        <v/>
      </c>
      <c r="BAW43" t="str">
        <f t="shared" ca="1" si="23"/>
        <v/>
      </c>
      <c r="BAX43" t="str">
        <f t="shared" ca="1" si="23"/>
        <v/>
      </c>
      <c r="BAY43" t="str">
        <f t="shared" ca="1" si="23"/>
        <v/>
      </c>
      <c r="BAZ43" t="str">
        <f t="shared" ca="1" si="23"/>
        <v/>
      </c>
      <c r="BBA43" t="str">
        <f t="shared" ca="1" si="23"/>
        <v/>
      </c>
      <c r="BBB43" t="str">
        <f t="shared" ca="1" si="23"/>
        <v/>
      </c>
      <c r="BBC43" t="str">
        <f t="shared" ca="1" si="23"/>
        <v/>
      </c>
      <c r="BBD43" t="str">
        <f t="shared" ca="1" si="23"/>
        <v/>
      </c>
      <c r="BBE43" t="str">
        <f t="shared" ca="1" si="23"/>
        <v/>
      </c>
      <c r="BBF43" t="str">
        <f t="shared" ca="1" si="23"/>
        <v/>
      </c>
      <c r="BBG43" t="str">
        <f t="shared" ca="1" si="23"/>
        <v/>
      </c>
      <c r="BBH43" t="str">
        <f t="shared" ca="1" si="23"/>
        <v/>
      </c>
      <c r="BBI43" t="str">
        <f t="shared" ref="BBI43:BDT43" ca="1" si="24">IFERROR(BBE43*BBG43,"")</f>
        <v/>
      </c>
      <c r="BBJ43" t="str">
        <f t="shared" ca="1" si="24"/>
        <v/>
      </c>
      <c r="BBK43" t="str">
        <f t="shared" ca="1" si="24"/>
        <v/>
      </c>
      <c r="BBL43" t="str">
        <f t="shared" ca="1" si="24"/>
        <v/>
      </c>
      <c r="BBM43" t="str">
        <f t="shared" ca="1" si="24"/>
        <v/>
      </c>
      <c r="BBN43" t="str">
        <f t="shared" ca="1" si="24"/>
        <v/>
      </c>
      <c r="BBO43" t="str">
        <f t="shared" ca="1" si="24"/>
        <v/>
      </c>
      <c r="BBP43" t="str">
        <f t="shared" ca="1" si="24"/>
        <v/>
      </c>
      <c r="BBQ43" t="str">
        <f t="shared" ca="1" si="24"/>
        <v/>
      </c>
      <c r="BBR43" t="str">
        <f t="shared" ca="1" si="24"/>
        <v/>
      </c>
      <c r="BBS43" t="str">
        <f t="shared" ca="1" si="24"/>
        <v/>
      </c>
      <c r="BBT43" t="str">
        <f t="shared" ca="1" si="24"/>
        <v/>
      </c>
      <c r="BBU43" t="str">
        <f t="shared" ca="1" si="24"/>
        <v/>
      </c>
      <c r="BBV43" t="str">
        <f t="shared" ca="1" si="24"/>
        <v/>
      </c>
      <c r="BBW43" t="str">
        <f t="shared" ca="1" si="24"/>
        <v/>
      </c>
      <c r="BBX43" t="str">
        <f t="shared" ca="1" si="24"/>
        <v/>
      </c>
      <c r="BBY43" t="str">
        <f t="shared" ca="1" si="24"/>
        <v/>
      </c>
      <c r="BBZ43" t="str">
        <f t="shared" ca="1" si="24"/>
        <v/>
      </c>
      <c r="BCA43" t="str">
        <f t="shared" ca="1" si="24"/>
        <v/>
      </c>
      <c r="BCB43" t="str">
        <f t="shared" ca="1" si="24"/>
        <v/>
      </c>
      <c r="BCC43" t="str">
        <f t="shared" ca="1" si="24"/>
        <v/>
      </c>
      <c r="BCD43" t="str">
        <f t="shared" ca="1" si="24"/>
        <v/>
      </c>
      <c r="BCE43" t="str">
        <f t="shared" ca="1" si="24"/>
        <v/>
      </c>
      <c r="BCF43" t="str">
        <f t="shared" ca="1" si="24"/>
        <v/>
      </c>
      <c r="BCG43" t="str">
        <f t="shared" ca="1" si="24"/>
        <v/>
      </c>
      <c r="BCH43" t="str">
        <f t="shared" ca="1" si="24"/>
        <v/>
      </c>
      <c r="BCI43" t="str">
        <f t="shared" ca="1" si="24"/>
        <v/>
      </c>
      <c r="BCJ43" t="str">
        <f t="shared" ca="1" si="24"/>
        <v/>
      </c>
      <c r="BCK43" t="str">
        <f t="shared" ca="1" si="24"/>
        <v/>
      </c>
      <c r="BCL43" t="str">
        <f t="shared" ca="1" si="24"/>
        <v/>
      </c>
      <c r="BCM43" t="str">
        <f t="shared" ca="1" si="24"/>
        <v/>
      </c>
      <c r="BCN43" t="str">
        <f t="shared" ca="1" si="24"/>
        <v/>
      </c>
      <c r="BCO43" t="str">
        <f t="shared" ca="1" si="24"/>
        <v/>
      </c>
      <c r="BCP43" t="str">
        <f t="shared" ca="1" si="24"/>
        <v/>
      </c>
      <c r="BCQ43" t="str">
        <f t="shared" ca="1" si="24"/>
        <v/>
      </c>
      <c r="BCR43" t="str">
        <f t="shared" ca="1" si="24"/>
        <v/>
      </c>
      <c r="BCS43" t="str">
        <f t="shared" ca="1" si="24"/>
        <v/>
      </c>
      <c r="BCT43" t="str">
        <f t="shared" ca="1" si="24"/>
        <v/>
      </c>
      <c r="BCU43" t="str">
        <f t="shared" ca="1" si="24"/>
        <v/>
      </c>
      <c r="BCV43" t="str">
        <f t="shared" ca="1" si="24"/>
        <v/>
      </c>
      <c r="BCW43" t="str">
        <f t="shared" ca="1" si="24"/>
        <v/>
      </c>
      <c r="BCX43" t="str">
        <f t="shared" ca="1" si="24"/>
        <v/>
      </c>
      <c r="BCY43" t="str">
        <f t="shared" ca="1" si="24"/>
        <v/>
      </c>
      <c r="BCZ43" t="str">
        <f t="shared" ca="1" si="24"/>
        <v/>
      </c>
      <c r="BDA43" t="str">
        <f t="shared" ca="1" si="24"/>
        <v/>
      </c>
      <c r="BDB43" t="str">
        <f t="shared" ca="1" si="24"/>
        <v/>
      </c>
      <c r="BDC43" t="str">
        <f t="shared" ca="1" si="24"/>
        <v/>
      </c>
      <c r="BDD43" t="str">
        <f t="shared" ca="1" si="24"/>
        <v/>
      </c>
      <c r="BDE43" t="str">
        <f t="shared" ca="1" si="24"/>
        <v/>
      </c>
      <c r="BDF43" t="str">
        <f t="shared" ca="1" si="24"/>
        <v/>
      </c>
      <c r="BDG43" t="str">
        <f t="shared" ca="1" si="24"/>
        <v/>
      </c>
      <c r="BDH43" t="str">
        <f t="shared" ca="1" si="24"/>
        <v/>
      </c>
      <c r="BDI43" t="str">
        <f t="shared" ca="1" si="24"/>
        <v/>
      </c>
      <c r="BDJ43" t="str">
        <f t="shared" ca="1" si="24"/>
        <v/>
      </c>
      <c r="BDK43" t="str">
        <f t="shared" ca="1" si="24"/>
        <v/>
      </c>
      <c r="BDL43" t="str">
        <f t="shared" ca="1" si="24"/>
        <v/>
      </c>
      <c r="BDM43" t="str">
        <f t="shared" ca="1" si="24"/>
        <v/>
      </c>
      <c r="BDN43" t="str">
        <f t="shared" ca="1" si="24"/>
        <v/>
      </c>
      <c r="BDO43" t="str">
        <f t="shared" ca="1" si="24"/>
        <v/>
      </c>
      <c r="BDP43" t="str">
        <f t="shared" ca="1" si="24"/>
        <v/>
      </c>
      <c r="BDQ43" t="str">
        <f t="shared" ca="1" si="24"/>
        <v/>
      </c>
      <c r="BDR43" t="str">
        <f t="shared" ca="1" si="24"/>
        <v/>
      </c>
      <c r="BDS43" t="str">
        <f t="shared" ca="1" si="24"/>
        <v/>
      </c>
      <c r="BDT43" t="str">
        <f t="shared" ca="1" si="24"/>
        <v/>
      </c>
      <c r="BDU43" t="str">
        <f t="shared" ref="BDU43:BGF43" ca="1" si="25">IFERROR(BDQ43*BDS43,"")</f>
        <v/>
      </c>
      <c r="BDV43" t="str">
        <f t="shared" ca="1" si="25"/>
        <v/>
      </c>
      <c r="BDW43" t="str">
        <f t="shared" ca="1" si="25"/>
        <v/>
      </c>
      <c r="BDX43" t="str">
        <f t="shared" ca="1" si="25"/>
        <v/>
      </c>
      <c r="BDY43" t="str">
        <f t="shared" ca="1" si="25"/>
        <v/>
      </c>
      <c r="BDZ43" t="str">
        <f t="shared" ca="1" si="25"/>
        <v/>
      </c>
      <c r="BEA43" t="str">
        <f t="shared" ca="1" si="25"/>
        <v/>
      </c>
      <c r="BEB43" t="str">
        <f t="shared" ca="1" si="25"/>
        <v/>
      </c>
      <c r="BEC43" t="str">
        <f t="shared" ca="1" si="25"/>
        <v/>
      </c>
      <c r="BED43" t="str">
        <f t="shared" ca="1" si="25"/>
        <v/>
      </c>
      <c r="BEE43" t="str">
        <f t="shared" ca="1" si="25"/>
        <v/>
      </c>
      <c r="BEF43" t="str">
        <f t="shared" ca="1" si="25"/>
        <v/>
      </c>
      <c r="BEG43" t="str">
        <f t="shared" ca="1" si="25"/>
        <v/>
      </c>
      <c r="BEH43" t="str">
        <f t="shared" ca="1" si="25"/>
        <v/>
      </c>
      <c r="BEI43" t="str">
        <f t="shared" ca="1" si="25"/>
        <v/>
      </c>
      <c r="BEJ43" t="str">
        <f t="shared" ca="1" si="25"/>
        <v/>
      </c>
      <c r="BEK43" t="str">
        <f t="shared" ca="1" si="25"/>
        <v/>
      </c>
      <c r="BEL43" t="str">
        <f t="shared" ca="1" si="25"/>
        <v/>
      </c>
      <c r="BEM43" t="str">
        <f t="shared" ca="1" si="25"/>
        <v/>
      </c>
      <c r="BEN43" t="str">
        <f t="shared" ca="1" si="25"/>
        <v/>
      </c>
      <c r="BEO43" t="str">
        <f t="shared" ca="1" si="25"/>
        <v/>
      </c>
      <c r="BEP43" t="str">
        <f t="shared" ca="1" si="25"/>
        <v/>
      </c>
      <c r="BEQ43" t="str">
        <f t="shared" ca="1" si="25"/>
        <v/>
      </c>
      <c r="BER43" t="str">
        <f t="shared" ca="1" si="25"/>
        <v/>
      </c>
      <c r="BES43" t="str">
        <f t="shared" ca="1" si="25"/>
        <v/>
      </c>
      <c r="BET43" t="str">
        <f t="shared" ca="1" si="25"/>
        <v/>
      </c>
      <c r="BEU43" t="str">
        <f t="shared" ca="1" si="25"/>
        <v/>
      </c>
      <c r="BEV43" t="str">
        <f t="shared" ca="1" si="25"/>
        <v/>
      </c>
      <c r="BEW43" t="str">
        <f t="shared" ca="1" si="25"/>
        <v/>
      </c>
      <c r="BEX43" t="str">
        <f t="shared" ca="1" si="25"/>
        <v/>
      </c>
      <c r="BEY43" t="str">
        <f t="shared" ca="1" si="25"/>
        <v/>
      </c>
      <c r="BEZ43" t="str">
        <f t="shared" ca="1" si="25"/>
        <v/>
      </c>
      <c r="BFA43" t="str">
        <f t="shared" ca="1" si="25"/>
        <v/>
      </c>
      <c r="BFB43" t="str">
        <f t="shared" ca="1" si="25"/>
        <v/>
      </c>
      <c r="BFC43" t="str">
        <f t="shared" ca="1" si="25"/>
        <v/>
      </c>
      <c r="BFD43" t="str">
        <f t="shared" ca="1" si="25"/>
        <v/>
      </c>
      <c r="BFE43" t="str">
        <f t="shared" ca="1" si="25"/>
        <v/>
      </c>
      <c r="BFF43" t="str">
        <f t="shared" ca="1" si="25"/>
        <v/>
      </c>
      <c r="BFG43" t="str">
        <f t="shared" ca="1" si="25"/>
        <v/>
      </c>
      <c r="BFH43" t="str">
        <f t="shared" ca="1" si="25"/>
        <v/>
      </c>
      <c r="BFI43" t="str">
        <f t="shared" ca="1" si="25"/>
        <v/>
      </c>
      <c r="BFJ43" t="str">
        <f t="shared" ca="1" si="25"/>
        <v/>
      </c>
      <c r="BFK43" t="str">
        <f t="shared" ca="1" si="25"/>
        <v/>
      </c>
      <c r="BFL43" t="str">
        <f t="shared" ca="1" si="25"/>
        <v/>
      </c>
      <c r="BFM43" t="str">
        <f t="shared" ca="1" si="25"/>
        <v/>
      </c>
      <c r="BFN43" t="str">
        <f t="shared" ca="1" si="25"/>
        <v/>
      </c>
      <c r="BFO43" t="str">
        <f t="shared" ca="1" si="25"/>
        <v/>
      </c>
      <c r="BFP43" t="str">
        <f t="shared" ca="1" si="25"/>
        <v/>
      </c>
      <c r="BFQ43" t="str">
        <f t="shared" ca="1" si="25"/>
        <v/>
      </c>
      <c r="BFR43" t="str">
        <f t="shared" ca="1" si="25"/>
        <v/>
      </c>
      <c r="BFS43" t="str">
        <f t="shared" ca="1" si="25"/>
        <v/>
      </c>
      <c r="BFT43" t="str">
        <f t="shared" ca="1" si="25"/>
        <v/>
      </c>
      <c r="BFU43" t="str">
        <f t="shared" ca="1" si="25"/>
        <v/>
      </c>
      <c r="BFV43" t="str">
        <f t="shared" ca="1" si="25"/>
        <v/>
      </c>
      <c r="BFW43" t="str">
        <f t="shared" ca="1" si="25"/>
        <v/>
      </c>
      <c r="BFX43" t="str">
        <f t="shared" ca="1" si="25"/>
        <v/>
      </c>
      <c r="BFY43" t="str">
        <f t="shared" ca="1" si="25"/>
        <v/>
      </c>
      <c r="BFZ43" t="str">
        <f t="shared" ca="1" si="25"/>
        <v/>
      </c>
      <c r="BGA43" t="str">
        <f t="shared" ca="1" si="25"/>
        <v/>
      </c>
      <c r="BGB43" t="str">
        <f t="shared" ca="1" si="25"/>
        <v/>
      </c>
      <c r="BGC43" t="str">
        <f t="shared" ca="1" si="25"/>
        <v/>
      </c>
      <c r="BGD43" t="str">
        <f t="shared" ca="1" si="25"/>
        <v/>
      </c>
      <c r="BGE43" t="str">
        <f t="shared" ca="1" si="25"/>
        <v/>
      </c>
      <c r="BGF43" t="str">
        <f t="shared" ca="1" si="25"/>
        <v/>
      </c>
      <c r="BGG43" t="str">
        <f t="shared" ref="BGG43:BIR43" ca="1" si="26">IFERROR(BGC43*BGE43,"")</f>
        <v/>
      </c>
      <c r="BGH43" t="str">
        <f t="shared" ca="1" si="26"/>
        <v/>
      </c>
      <c r="BGI43" t="str">
        <f t="shared" ca="1" si="26"/>
        <v/>
      </c>
      <c r="BGJ43" t="str">
        <f t="shared" ca="1" si="26"/>
        <v/>
      </c>
      <c r="BGK43" t="str">
        <f t="shared" ca="1" si="26"/>
        <v/>
      </c>
      <c r="BGL43" t="str">
        <f t="shared" ca="1" si="26"/>
        <v/>
      </c>
      <c r="BGM43" t="str">
        <f t="shared" ca="1" si="26"/>
        <v/>
      </c>
      <c r="BGN43" t="str">
        <f t="shared" ca="1" si="26"/>
        <v/>
      </c>
      <c r="BGO43" t="str">
        <f t="shared" ca="1" si="26"/>
        <v/>
      </c>
      <c r="BGP43" t="str">
        <f t="shared" ca="1" si="26"/>
        <v/>
      </c>
      <c r="BGQ43" t="str">
        <f t="shared" ca="1" si="26"/>
        <v/>
      </c>
      <c r="BGR43" t="str">
        <f t="shared" ca="1" si="26"/>
        <v/>
      </c>
      <c r="BGS43" t="str">
        <f t="shared" ca="1" si="26"/>
        <v/>
      </c>
      <c r="BGT43" t="str">
        <f t="shared" ca="1" si="26"/>
        <v/>
      </c>
      <c r="BGU43" t="str">
        <f t="shared" ca="1" si="26"/>
        <v/>
      </c>
      <c r="BGV43" t="str">
        <f t="shared" ca="1" si="26"/>
        <v/>
      </c>
      <c r="BGW43" t="str">
        <f t="shared" ca="1" si="26"/>
        <v/>
      </c>
      <c r="BGX43" t="str">
        <f t="shared" ca="1" si="26"/>
        <v/>
      </c>
      <c r="BGY43" t="str">
        <f t="shared" ca="1" si="26"/>
        <v/>
      </c>
      <c r="BGZ43" t="str">
        <f t="shared" ca="1" si="26"/>
        <v/>
      </c>
      <c r="BHA43" t="str">
        <f t="shared" ca="1" si="26"/>
        <v/>
      </c>
      <c r="BHB43" t="str">
        <f t="shared" ca="1" si="26"/>
        <v/>
      </c>
      <c r="BHC43" t="str">
        <f t="shared" ca="1" si="26"/>
        <v/>
      </c>
      <c r="BHD43" t="str">
        <f t="shared" ca="1" si="26"/>
        <v/>
      </c>
      <c r="BHE43" t="str">
        <f t="shared" ca="1" si="26"/>
        <v/>
      </c>
      <c r="BHF43" t="str">
        <f t="shared" ca="1" si="26"/>
        <v/>
      </c>
      <c r="BHG43" t="str">
        <f t="shared" ca="1" si="26"/>
        <v/>
      </c>
      <c r="BHH43" t="str">
        <f t="shared" ca="1" si="26"/>
        <v/>
      </c>
      <c r="BHI43" t="str">
        <f t="shared" ca="1" si="26"/>
        <v/>
      </c>
      <c r="BHJ43" t="str">
        <f t="shared" ca="1" si="26"/>
        <v/>
      </c>
      <c r="BHK43" t="str">
        <f t="shared" ca="1" si="26"/>
        <v/>
      </c>
      <c r="BHL43" t="str">
        <f t="shared" ca="1" si="26"/>
        <v/>
      </c>
      <c r="BHM43" t="str">
        <f t="shared" ca="1" si="26"/>
        <v/>
      </c>
      <c r="BHN43" t="str">
        <f t="shared" ca="1" si="26"/>
        <v/>
      </c>
      <c r="BHO43" t="str">
        <f t="shared" ca="1" si="26"/>
        <v/>
      </c>
      <c r="BHP43" t="str">
        <f t="shared" ca="1" si="26"/>
        <v/>
      </c>
      <c r="BHQ43" t="str">
        <f t="shared" ca="1" si="26"/>
        <v/>
      </c>
      <c r="BHR43" t="str">
        <f t="shared" ca="1" si="26"/>
        <v/>
      </c>
      <c r="BHS43" t="str">
        <f t="shared" ca="1" si="26"/>
        <v/>
      </c>
      <c r="BHT43" t="str">
        <f t="shared" ca="1" si="26"/>
        <v/>
      </c>
      <c r="BHU43" t="str">
        <f t="shared" ca="1" si="26"/>
        <v/>
      </c>
      <c r="BHV43" t="str">
        <f t="shared" ca="1" si="26"/>
        <v/>
      </c>
      <c r="BHW43" t="str">
        <f t="shared" ca="1" si="26"/>
        <v/>
      </c>
      <c r="BHX43" t="str">
        <f t="shared" ca="1" si="26"/>
        <v/>
      </c>
      <c r="BHY43" t="str">
        <f t="shared" ca="1" si="26"/>
        <v/>
      </c>
      <c r="BHZ43" t="str">
        <f t="shared" ca="1" si="26"/>
        <v/>
      </c>
      <c r="BIA43" t="str">
        <f t="shared" ca="1" si="26"/>
        <v/>
      </c>
      <c r="BIB43" t="str">
        <f t="shared" ca="1" si="26"/>
        <v/>
      </c>
      <c r="BIC43" t="str">
        <f t="shared" ca="1" si="26"/>
        <v/>
      </c>
      <c r="BID43" t="str">
        <f t="shared" ca="1" si="26"/>
        <v/>
      </c>
      <c r="BIE43" t="str">
        <f t="shared" ca="1" si="26"/>
        <v/>
      </c>
      <c r="BIF43" t="str">
        <f t="shared" ca="1" si="26"/>
        <v/>
      </c>
      <c r="BIG43" t="str">
        <f t="shared" ca="1" si="26"/>
        <v/>
      </c>
      <c r="BIH43" t="str">
        <f t="shared" ca="1" si="26"/>
        <v/>
      </c>
      <c r="BII43" t="str">
        <f t="shared" ca="1" si="26"/>
        <v/>
      </c>
      <c r="BIJ43" t="str">
        <f t="shared" ca="1" si="26"/>
        <v/>
      </c>
      <c r="BIK43" t="str">
        <f t="shared" ca="1" si="26"/>
        <v/>
      </c>
      <c r="BIL43" t="str">
        <f t="shared" ca="1" si="26"/>
        <v/>
      </c>
      <c r="BIM43" t="str">
        <f t="shared" ca="1" si="26"/>
        <v/>
      </c>
      <c r="BIN43" t="str">
        <f t="shared" ca="1" si="26"/>
        <v/>
      </c>
      <c r="BIO43" t="str">
        <f t="shared" ca="1" si="26"/>
        <v/>
      </c>
      <c r="BIP43" t="str">
        <f t="shared" ca="1" si="26"/>
        <v/>
      </c>
      <c r="BIQ43" t="str">
        <f t="shared" ca="1" si="26"/>
        <v/>
      </c>
      <c r="BIR43" t="str">
        <f t="shared" ca="1" si="26"/>
        <v/>
      </c>
      <c r="BIS43" t="str">
        <f t="shared" ref="BIS43:BLD43" ca="1" si="27">IFERROR(BIO43*BIQ43,"")</f>
        <v/>
      </c>
      <c r="BIT43" t="str">
        <f t="shared" ca="1" si="27"/>
        <v/>
      </c>
      <c r="BIU43" t="str">
        <f t="shared" ca="1" si="27"/>
        <v/>
      </c>
      <c r="BIV43" t="str">
        <f t="shared" ca="1" si="27"/>
        <v/>
      </c>
      <c r="BIW43" t="str">
        <f t="shared" ca="1" si="27"/>
        <v/>
      </c>
      <c r="BIX43" t="str">
        <f t="shared" ca="1" si="27"/>
        <v/>
      </c>
      <c r="BIY43" t="str">
        <f t="shared" ca="1" si="27"/>
        <v/>
      </c>
      <c r="BIZ43" t="str">
        <f t="shared" ca="1" si="27"/>
        <v/>
      </c>
      <c r="BJA43" t="str">
        <f t="shared" ca="1" si="27"/>
        <v/>
      </c>
      <c r="BJB43" t="str">
        <f t="shared" ca="1" si="27"/>
        <v/>
      </c>
      <c r="BJC43" t="str">
        <f t="shared" ca="1" si="27"/>
        <v/>
      </c>
      <c r="BJD43" t="str">
        <f t="shared" ca="1" si="27"/>
        <v/>
      </c>
      <c r="BJE43" t="str">
        <f t="shared" ca="1" si="27"/>
        <v/>
      </c>
      <c r="BJF43" t="str">
        <f t="shared" ca="1" si="27"/>
        <v/>
      </c>
      <c r="BJG43" t="str">
        <f t="shared" ca="1" si="27"/>
        <v/>
      </c>
      <c r="BJH43" t="str">
        <f t="shared" ca="1" si="27"/>
        <v/>
      </c>
      <c r="BJI43" t="str">
        <f t="shared" ca="1" si="27"/>
        <v/>
      </c>
      <c r="BJJ43" t="str">
        <f t="shared" ca="1" si="27"/>
        <v/>
      </c>
      <c r="BJK43" t="str">
        <f t="shared" ca="1" si="27"/>
        <v/>
      </c>
      <c r="BJL43" t="str">
        <f t="shared" ca="1" si="27"/>
        <v/>
      </c>
      <c r="BJM43" t="str">
        <f t="shared" ca="1" si="27"/>
        <v/>
      </c>
      <c r="BJN43" t="str">
        <f t="shared" ca="1" si="27"/>
        <v/>
      </c>
      <c r="BJO43" t="str">
        <f t="shared" ca="1" si="27"/>
        <v/>
      </c>
      <c r="BJP43" t="str">
        <f t="shared" ca="1" si="27"/>
        <v/>
      </c>
      <c r="BJQ43" t="str">
        <f t="shared" ca="1" si="27"/>
        <v/>
      </c>
      <c r="BJR43" t="str">
        <f t="shared" ca="1" si="27"/>
        <v/>
      </c>
      <c r="BJS43" t="str">
        <f t="shared" ca="1" si="27"/>
        <v/>
      </c>
      <c r="BJT43" t="str">
        <f t="shared" ca="1" si="27"/>
        <v/>
      </c>
      <c r="BJU43" t="str">
        <f t="shared" ca="1" si="27"/>
        <v/>
      </c>
      <c r="BJV43" t="str">
        <f t="shared" ca="1" si="27"/>
        <v/>
      </c>
      <c r="BJW43" t="str">
        <f t="shared" ca="1" si="27"/>
        <v/>
      </c>
      <c r="BJX43" t="str">
        <f t="shared" ca="1" si="27"/>
        <v/>
      </c>
      <c r="BJY43" t="str">
        <f t="shared" ca="1" si="27"/>
        <v/>
      </c>
      <c r="BJZ43" t="str">
        <f t="shared" ca="1" si="27"/>
        <v/>
      </c>
      <c r="BKA43" t="str">
        <f t="shared" ca="1" si="27"/>
        <v/>
      </c>
      <c r="BKB43" t="str">
        <f t="shared" ca="1" si="27"/>
        <v/>
      </c>
      <c r="BKC43" t="str">
        <f t="shared" ca="1" si="27"/>
        <v/>
      </c>
      <c r="BKD43" t="str">
        <f t="shared" ca="1" si="27"/>
        <v/>
      </c>
      <c r="BKE43" t="str">
        <f t="shared" ca="1" si="27"/>
        <v/>
      </c>
      <c r="BKF43" t="str">
        <f t="shared" ca="1" si="27"/>
        <v/>
      </c>
      <c r="BKG43" t="str">
        <f t="shared" ca="1" si="27"/>
        <v/>
      </c>
      <c r="BKH43" t="str">
        <f t="shared" ca="1" si="27"/>
        <v/>
      </c>
      <c r="BKI43" t="str">
        <f t="shared" ca="1" si="27"/>
        <v/>
      </c>
      <c r="BKJ43" t="str">
        <f t="shared" ca="1" si="27"/>
        <v/>
      </c>
      <c r="BKK43" t="str">
        <f t="shared" ca="1" si="27"/>
        <v/>
      </c>
      <c r="BKL43" t="str">
        <f t="shared" ca="1" si="27"/>
        <v/>
      </c>
      <c r="BKM43" t="str">
        <f t="shared" ca="1" si="27"/>
        <v/>
      </c>
      <c r="BKN43" t="str">
        <f t="shared" ca="1" si="27"/>
        <v/>
      </c>
      <c r="BKO43" t="str">
        <f t="shared" ca="1" si="27"/>
        <v/>
      </c>
      <c r="BKP43" t="str">
        <f t="shared" ca="1" si="27"/>
        <v/>
      </c>
      <c r="BKQ43" t="str">
        <f t="shared" ca="1" si="27"/>
        <v/>
      </c>
      <c r="BKR43" t="str">
        <f t="shared" ca="1" si="27"/>
        <v/>
      </c>
      <c r="BKS43" t="str">
        <f t="shared" ca="1" si="27"/>
        <v/>
      </c>
      <c r="BKT43" t="str">
        <f t="shared" ca="1" si="27"/>
        <v/>
      </c>
      <c r="BKU43" t="str">
        <f t="shared" ca="1" si="27"/>
        <v/>
      </c>
      <c r="BKV43" t="str">
        <f t="shared" ca="1" si="27"/>
        <v/>
      </c>
      <c r="BKW43" t="str">
        <f t="shared" ca="1" si="27"/>
        <v/>
      </c>
      <c r="BKX43" t="str">
        <f t="shared" ca="1" si="27"/>
        <v/>
      </c>
      <c r="BKY43" t="str">
        <f t="shared" ca="1" si="27"/>
        <v/>
      </c>
      <c r="BKZ43" t="str">
        <f t="shared" ca="1" si="27"/>
        <v/>
      </c>
      <c r="BLA43" t="str">
        <f t="shared" ca="1" si="27"/>
        <v/>
      </c>
      <c r="BLB43" t="str">
        <f t="shared" ca="1" si="27"/>
        <v/>
      </c>
      <c r="BLC43" t="str">
        <f t="shared" ca="1" si="27"/>
        <v/>
      </c>
      <c r="BLD43" t="str">
        <f t="shared" ca="1" si="27"/>
        <v/>
      </c>
      <c r="BLE43" t="str">
        <f t="shared" ref="BLE43:BNP43" ca="1" si="28">IFERROR(BLA43*BLC43,"")</f>
        <v/>
      </c>
      <c r="BLF43" t="str">
        <f t="shared" ca="1" si="28"/>
        <v/>
      </c>
      <c r="BLG43" t="str">
        <f t="shared" ca="1" si="28"/>
        <v/>
      </c>
      <c r="BLH43" t="str">
        <f t="shared" ca="1" si="28"/>
        <v/>
      </c>
      <c r="BLI43" t="str">
        <f t="shared" ca="1" si="28"/>
        <v/>
      </c>
      <c r="BLJ43" t="str">
        <f t="shared" ca="1" si="28"/>
        <v/>
      </c>
      <c r="BLK43" t="str">
        <f t="shared" ca="1" si="28"/>
        <v/>
      </c>
      <c r="BLL43" t="str">
        <f t="shared" ca="1" si="28"/>
        <v/>
      </c>
      <c r="BLM43" t="str">
        <f t="shared" ca="1" si="28"/>
        <v/>
      </c>
      <c r="BLN43" t="str">
        <f t="shared" ca="1" si="28"/>
        <v/>
      </c>
      <c r="BLO43" t="str">
        <f t="shared" ca="1" si="28"/>
        <v/>
      </c>
      <c r="BLP43" t="str">
        <f t="shared" ca="1" si="28"/>
        <v/>
      </c>
      <c r="BLQ43" t="str">
        <f t="shared" ca="1" si="28"/>
        <v/>
      </c>
      <c r="BLR43" t="str">
        <f t="shared" ca="1" si="28"/>
        <v/>
      </c>
      <c r="BLS43" t="str">
        <f t="shared" ca="1" si="28"/>
        <v/>
      </c>
      <c r="BLT43" t="str">
        <f t="shared" ca="1" si="28"/>
        <v/>
      </c>
      <c r="BLU43" t="str">
        <f t="shared" ca="1" si="28"/>
        <v/>
      </c>
      <c r="BLV43" t="str">
        <f t="shared" ca="1" si="28"/>
        <v/>
      </c>
      <c r="BLW43" t="str">
        <f t="shared" ca="1" si="28"/>
        <v/>
      </c>
      <c r="BLX43" t="str">
        <f t="shared" ca="1" si="28"/>
        <v/>
      </c>
      <c r="BLY43" t="str">
        <f t="shared" ca="1" si="28"/>
        <v/>
      </c>
      <c r="BLZ43" t="str">
        <f t="shared" ca="1" si="28"/>
        <v/>
      </c>
      <c r="BMA43" t="str">
        <f t="shared" ca="1" si="28"/>
        <v/>
      </c>
      <c r="BMB43" t="str">
        <f t="shared" ca="1" si="28"/>
        <v/>
      </c>
      <c r="BMC43" t="str">
        <f t="shared" ca="1" si="28"/>
        <v/>
      </c>
      <c r="BMD43" t="str">
        <f t="shared" ca="1" si="28"/>
        <v/>
      </c>
      <c r="BME43" t="str">
        <f t="shared" ca="1" si="28"/>
        <v/>
      </c>
      <c r="BMF43" t="str">
        <f t="shared" ca="1" si="28"/>
        <v/>
      </c>
      <c r="BMG43" t="str">
        <f t="shared" ca="1" si="28"/>
        <v/>
      </c>
      <c r="BMH43" t="str">
        <f t="shared" ca="1" si="28"/>
        <v/>
      </c>
      <c r="BMI43" t="str">
        <f t="shared" ca="1" si="28"/>
        <v/>
      </c>
      <c r="BMJ43" t="str">
        <f t="shared" ca="1" si="28"/>
        <v/>
      </c>
      <c r="BMK43" t="str">
        <f t="shared" ca="1" si="28"/>
        <v/>
      </c>
      <c r="BML43" t="str">
        <f t="shared" ca="1" si="28"/>
        <v/>
      </c>
      <c r="BMM43" t="str">
        <f t="shared" ca="1" si="28"/>
        <v/>
      </c>
      <c r="BMN43" t="str">
        <f t="shared" ca="1" si="28"/>
        <v/>
      </c>
      <c r="BMO43" t="str">
        <f t="shared" ca="1" si="28"/>
        <v/>
      </c>
      <c r="BMP43" t="str">
        <f t="shared" ca="1" si="28"/>
        <v/>
      </c>
      <c r="BMQ43" t="str">
        <f t="shared" ca="1" si="28"/>
        <v/>
      </c>
      <c r="BMR43" t="str">
        <f t="shared" ca="1" si="28"/>
        <v/>
      </c>
      <c r="BMS43" t="str">
        <f t="shared" ca="1" si="28"/>
        <v/>
      </c>
      <c r="BMT43" t="str">
        <f t="shared" ca="1" si="28"/>
        <v/>
      </c>
      <c r="BMU43" t="str">
        <f t="shared" ca="1" si="28"/>
        <v/>
      </c>
      <c r="BMV43" t="str">
        <f t="shared" ca="1" si="28"/>
        <v/>
      </c>
      <c r="BMW43" t="str">
        <f t="shared" ca="1" si="28"/>
        <v/>
      </c>
      <c r="BMX43" t="str">
        <f t="shared" ca="1" si="28"/>
        <v/>
      </c>
      <c r="BMY43" t="str">
        <f t="shared" ca="1" si="28"/>
        <v/>
      </c>
      <c r="BMZ43" t="str">
        <f t="shared" ca="1" si="28"/>
        <v/>
      </c>
      <c r="BNA43" t="str">
        <f t="shared" ca="1" si="28"/>
        <v/>
      </c>
      <c r="BNB43" t="str">
        <f t="shared" ca="1" si="28"/>
        <v/>
      </c>
      <c r="BNC43" t="str">
        <f t="shared" ca="1" si="28"/>
        <v/>
      </c>
      <c r="BND43" t="str">
        <f t="shared" ca="1" si="28"/>
        <v/>
      </c>
      <c r="BNE43" t="str">
        <f t="shared" ca="1" si="28"/>
        <v/>
      </c>
      <c r="BNF43" t="str">
        <f t="shared" ca="1" si="28"/>
        <v/>
      </c>
      <c r="BNG43" t="str">
        <f t="shared" ca="1" si="28"/>
        <v/>
      </c>
      <c r="BNH43" t="str">
        <f t="shared" ca="1" si="28"/>
        <v/>
      </c>
      <c r="BNI43" t="str">
        <f t="shared" ca="1" si="28"/>
        <v/>
      </c>
      <c r="BNJ43" t="str">
        <f t="shared" ca="1" si="28"/>
        <v/>
      </c>
      <c r="BNK43" t="str">
        <f t="shared" ca="1" si="28"/>
        <v/>
      </c>
      <c r="BNL43" t="str">
        <f t="shared" ca="1" si="28"/>
        <v/>
      </c>
      <c r="BNM43" t="str">
        <f t="shared" ca="1" si="28"/>
        <v/>
      </c>
      <c r="BNN43" t="str">
        <f t="shared" ca="1" si="28"/>
        <v/>
      </c>
      <c r="BNO43" t="str">
        <f t="shared" ca="1" si="28"/>
        <v/>
      </c>
      <c r="BNP43" t="str">
        <f t="shared" ca="1" si="28"/>
        <v/>
      </c>
      <c r="BNQ43" t="str">
        <f t="shared" ref="BNQ43:BQB43" ca="1" si="29">IFERROR(BNM43*BNO43,"")</f>
        <v/>
      </c>
      <c r="BNR43" t="str">
        <f t="shared" ca="1" si="29"/>
        <v/>
      </c>
      <c r="BNS43" t="str">
        <f t="shared" ca="1" si="29"/>
        <v/>
      </c>
      <c r="BNT43" t="str">
        <f t="shared" ca="1" si="29"/>
        <v/>
      </c>
      <c r="BNU43" t="str">
        <f t="shared" ca="1" si="29"/>
        <v/>
      </c>
      <c r="BNV43" t="str">
        <f t="shared" ca="1" si="29"/>
        <v/>
      </c>
      <c r="BNW43" t="str">
        <f t="shared" ca="1" si="29"/>
        <v/>
      </c>
      <c r="BNX43" t="str">
        <f t="shared" ca="1" si="29"/>
        <v/>
      </c>
      <c r="BNY43" t="str">
        <f t="shared" ca="1" si="29"/>
        <v/>
      </c>
      <c r="BNZ43" t="str">
        <f t="shared" ca="1" si="29"/>
        <v/>
      </c>
      <c r="BOA43" t="str">
        <f t="shared" ca="1" si="29"/>
        <v/>
      </c>
      <c r="BOB43" t="str">
        <f t="shared" ca="1" si="29"/>
        <v/>
      </c>
      <c r="BOC43" t="str">
        <f t="shared" ca="1" si="29"/>
        <v/>
      </c>
      <c r="BOD43" t="str">
        <f t="shared" ca="1" si="29"/>
        <v/>
      </c>
      <c r="BOE43" t="str">
        <f t="shared" ca="1" si="29"/>
        <v/>
      </c>
      <c r="BOF43" t="str">
        <f t="shared" ca="1" si="29"/>
        <v/>
      </c>
      <c r="BOG43" t="str">
        <f t="shared" ca="1" si="29"/>
        <v/>
      </c>
      <c r="BOH43" t="str">
        <f t="shared" ca="1" si="29"/>
        <v/>
      </c>
      <c r="BOI43" t="str">
        <f t="shared" ca="1" si="29"/>
        <v/>
      </c>
      <c r="BOJ43" t="str">
        <f t="shared" ca="1" si="29"/>
        <v/>
      </c>
      <c r="BOK43" t="str">
        <f t="shared" ca="1" si="29"/>
        <v/>
      </c>
      <c r="BOL43" t="str">
        <f t="shared" ca="1" si="29"/>
        <v/>
      </c>
      <c r="BOM43" t="str">
        <f t="shared" ca="1" si="29"/>
        <v/>
      </c>
      <c r="BON43" t="str">
        <f t="shared" ca="1" si="29"/>
        <v/>
      </c>
      <c r="BOO43" t="str">
        <f t="shared" ca="1" si="29"/>
        <v/>
      </c>
      <c r="BOP43" t="str">
        <f t="shared" ca="1" si="29"/>
        <v/>
      </c>
      <c r="BOQ43" t="str">
        <f t="shared" ca="1" si="29"/>
        <v/>
      </c>
      <c r="BOR43" t="str">
        <f t="shared" ca="1" si="29"/>
        <v/>
      </c>
      <c r="BOS43" t="str">
        <f t="shared" ca="1" si="29"/>
        <v/>
      </c>
      <c r="BOT43" t="str">
        <f t="shared" ca="1" si="29"/>
        <v/>
      </c>
      <c r="BOU43" t="str">
        <f t="shared" ca="1" si="29"/>
        <v/>
      </c>
      <c r="BOV43" t="str">
        <f t="shared" ca="1" si="29"/>
        <v/>
      </c>
      <c r="BOW43" t="str">
        <f t="shared" ca="1" si="29"/>
        <v/>
      </c>
      <c r="BOX43" t="str">
        <f t="shared" ca="1" si="29"/>
        <v/>
      </c>
      <c r="BOY43" t="str">
        <f t="shared" ca="1" si="29"/>
        <v/>
      </c>
      <c r="BOZ43" t="str">
        <f t="shared" ca="1" si="29"/>
        <v/>
      </c>
      <c r="BPA43" t="str">
        <f t="shared" ca="1" si="29"/>
        <v/>
      </c>
      <c r="BPB43" t="str">
        <f t="shared" ca="1" si="29"/>
        <v/>
      </c>
      <c r="BPC43" t="str">
        <f t="shared" ca="1" si="29"/>
        <v/>
      </c>
      <c r="BPD43" t="str">
        <f t="shared" ca="1" si="29"/>
        <v/>
      </c>
      <c r="BPE43" t="str">
        <f t="shared" ca="1" si="29"/>
        <v/>
      </c>
      <c r="BPF43" t="str">
        <f t="shared" ca="1" si="29"/>
        <v/>
      </c>
      <c r="BPG43" t="str">
        <f t="shared" ca="1" si="29"/>
        <v/>
      </c>
      <c r="BPH43" t="str">
        <f t="shared" ca="1" si="29"/>
        <v/>
      </c>
      <c r="BPI43" t="str">
        <f t="shared" ca="1" si="29"/>
        <v/>
      </c>
      <c r="BPJ43" t="str">
        <f t="shared" ca="1" si="29"/>
        <v/>
      </c>
      <c r="BPK43" t="str">
        <f t="shared" ca="1" si="29"/>
        <v/>
      </c>
      <c r="BPL43" t="str">
        <f t="shared" ca="1" si="29"/>
        <v/>
      </c>
      <c r="BPM43" t="str">
        <f t="shared" ca="1" si="29"/>
        <v/>
      </c>
      <c r="BPN43" t="str">
        <f t="shared" ca="1" si="29"/>
        <v/>
      </c>
      <c r="BPO43" t="str">
        <f t="shared" ca="1" si="29"/>
        <v/>
      </c>
      <c r="BPP43" t="str">
        <f t="shared" ca="1" si="29"/>
        <v/>
      </c>
      <c r="BPQ43" t="str">
        <f t="shared" ca="1" si="29"/>
        <v/>
      </c>
      <c r="BPR43" t="str">
        <f t="shared" ca="1" si="29"/>
        <v/>
      </c>
      <c r="BPS43" t="str">
        <f t="shared" ca="1" si="29"/>
        <v/>
      </c>
      <c r="BPT43" t="str">
        <f t="shared" ca="1" si="29"/>
        <v/>
      </c>
      <c r="BPU43" t="str">
        <f t="shared" ca="1" si="29"/>
        <v/>
      </c>
      <c r="BPV43" t="str">
        <f t="shared" ca="1" si="29"/>
        <v/>
      </c>
      <c r="BPW43" t="str">
        <f t="shared" ca="1" si="29"/>
        <v/>
      </c>
      <c r="BPX43" t="str">
        <f t="shared" ca="1" si="29"/>
        <v/>
      </c>
      <c r="BPY43" t="str">
        <f t="shared" ca="1" si="29"/>
        <v/>
      </c>
      <c r="BPZ43" t="str">
        <f t="shared" ca="1" si="29"/>
        <v/>
      </c>
      <c r="BQA43" t="str">
        <f t="shared" ca="1" si="29"/>
        <v/>
      </c>
      <c r="BQB43" t="str">
        <f t="shared" ca="1" si="29"/>
        <v/>
      </c>
      <c r="BQC43" t="str">
        <f t="shared" ref="BQC43:BSN43" ca="1" si="30">IFERROR(BPY43*BQA43,"")</f>
        <v/>
      </c>
      <c r="BQD43" t="str">
        <f t="shared" ca="1" si="30"/>
        <v/>
      </c>
      <c r="BQE43" t="str">
        <f t="shared" ca="1" si="30"/>
        <v/>
      </c>
      <c r="BQF43" t="str">
        <f t="shared" ca="1" si="30"/>
        <v/>
      </c>
      <c r="BQG43" t="str">
        <f t="shared" ca="1" si="30"/>
        <v/>
      </c>
      <c r="BQH43" t="str">
        <f t="shared" ca="1" si="30"/>
        <v/>
      </c>
      <c r="BQI43" t="str">
        <f t="shared" ca="1" si="30"/>
        <v/>
      </c>
      <c r="BQJ43" t="str">
        <f t="shared" ca="1" si="30"/>
        <v/>
      </c>
      <c r="BQK43" t="str">
        <f t="shared" ca="1" si="30"/>
        <v/>
      </c>
      <c r="BQL43" t="str">
        <f t="shared" ca="1" si="30"/>
        <v/>
      </c>
      <c r="BQM43" t="str">
        <f t="shared" ca="1" si="30"/>
        <v/>
      </c>
      <c r="BQN43" t="str">
        <f t="shared" ca="1" si="30"/>
        <v/>
      </c>
      <c r="BQO43" t="str">
        <f t="shared" ca="1" si="30"/>
        <v/>
      </c>
      <c r="BQP43" t="str">
        <f t="shared" ca="1" si="30"/>
        <v/>
      </c>
      <c r="BQQ43" t="str">
        <f t="shared" ca="1" si="30"/>
        <v/>
      </c>
      <c r="BQR43" t="str">
        <f t="shared" ca="1" si="30"/>
        <v/>
      </c>
      <c r="BQS43" t="str">
        <f t="shared" ca="1" si="30"/>
        <v/>
      </c>
      <c r="BQT43" t="str">
        <f t="shared" ca="1" si="30"/>
        <v/>
      </c>
      <c r="BQU43" t="str">
        <f t="shared" ca="1" si="30"/>
        <v/>
      </c>
      <c r="BQV43" t="str">
        <f t="shared" ca="1" si="30"/>
        <v/>
      </c>
      <c r="BQW43" t="str">
        <f t="shared" ca="1" si="30"/>
        <v/>
      </c>
      <c r="BQX43" t="str">
        <f t="shared" ca="1" si="30"/>
        <v/>
      </c>
      <c r="BQY43" t="str">
        <f t="shared" ca="1" si="30"/>
        <v/>
      </c>
      <c r="BQZ43" t="str">
        <f t="shared" ca="1" si="30"/>
        <v/>
      </c>
      <c r="BRA43" t="str">
        <f t="shared" ca="1" si="30"/>
        <v/>
      </c>
      <c r="BRB43" t="str">
        <f t="shared" ca="1" si="30"/>
        <v/>
      </c>
      <c r="BRC43" t="str">
        <f t="shared" ca="1" si="30"/>
        <v/>
      </c>
      <c r="BRD43" t="str">
        <f t="shared" ca="1" si="30"/>
        <v/>
      </c>
      <c r="BRE43" t="str">
        <f t="shared" ca="1" si="30"/>
        <v/>
      </c>
      <c r="BRF43" t="str">
        <f t="shared" ca="1" si="30"/>
        <v/>
      </c>
      <c r="BRG43" t="str">
        <f t="shared" ca="1" si="30"/>
        <v/>
      </c>
      <c r="BRH43" t="str">
        <f t="shared" ca="1" si="30"/>
        <v/>
      </c>
      <c r="BRI43" t="str">
        <f t="shared" ca="1" si="30"/>
        <v/>
      </c>
      <c r="BRJ43" t="str">
        <f t="shared" ca="1" si="30"/>
        <v/>
      </c>
      <c r="BRK43" t="str">
        <f t="shared" ca="1" si="30"/>
        <v/>
      </c>
      <c r="BRL43" t="str">
        <f t="shared" ca="1" si="30"/>
        <v/>
      </c>
      <c r="BRM43" t="str">
        <f t="shared" ca="1" si="30"/>
        <v/>
      </c>
      <c r="BRN43" t="str">
        <f t="shared" ca="1" si="30"/>
        <v/>
      </c>
      <c r="BRO43" t="str">
        <f t="shared" ca="1" si="30"/>
        <v/>
      </c>
      <c r="BRP43" t="str">
        <f t="shared" ca="1" si="30"/>
        <v/>
      </c>
      <c r="BRQ43" t="str">
        <f t="shared" ca="1" si="30"/>
        <v/>
      </c>
      <c r="BRR43" t="str">
        <f t="shared" ca="1" si="30"/>
        <v/>
      </c>
      <c r="BRS43" t="str">
        <f t="shared" ca="1" si="30"/>
        <v/>
      </c>
      <c r="BRT43" t="str">
        <f t="shared" ca="1" si="30"/>
        <v/>
      </c>
      <c r="BRU43" t="str">
        <f t="shared" ca="1" si="30"/>
        <v/>
      </c>
      <c r="BRV43" t="str">
        <f t="shared" ca="1" si="30"/>
        <v/>
      </c>
      <c r="BRW43" t="str">
        <f t="shared" ca="1" si="30"/>
        <v/>
      </c>
      <c r="BRX43" t="str">
        <f t="shared" ca="1" si="30"/>
        <v/>
      </c>
      <c r="BRY43" t="str">
        <f t="shared" ca="1" si="30"/>
        <v/>
      </c>
      <c r="BRZ43" t="str">
        <f t="shared" ca="1" si="30"/>
        <v/>
      </c>
      <c r="BSA43" t="str">
        <f t="shared" ca="1" si="30"/>
        <v/>
      </c>
      <c r="BSB43" t="str">
        <f t="shared" ca="1" si="30"/>
        <v/>
      </c>
      <c r="BSC43" t="str">
        <f t="shared" ca="1" si="30"/>
        <v/>
      </c>
      <c r="BSD43" t="str">
        <f t="shared" ca="1" si="30"/>
        <v/>
      </c>
      <c r="BSE43" t="str">
        <f t="shared" ca="1" si="30"/>
        <v/>
      </c>
      <c r="BSF43" t="str">
        <f t="shared" ca="1" si="30"/>
        <v/>
      </c>
      <c r="BSG43" t="str">
        <f t="shared" ca="1" si="30"/>
        <v/>
      </c>
      <c r="BSH43" t="str">
        <f t="shared" ca="1" si="30"/>
        <v/>
      </c>
      <c r="BSI43" t="str">
        <f t="shared" ca="1" si="30"/>
        <v/>
      </c>
      <c r="BSJ43" t="str">
        <f t="shared" ca="1" si="30"/>
        <v/>
      </c>
      <c r="BSK43" t="str">
        <f t="shared" ca="1" si="30"/>
        <v/>
      </c>
      <c r="BSL43" t="str">
        <f t="shared" ca="1" si="30"/>
        <v/>
      </c>
      <c r="BSM43" t="str">
        <f t="shared" ca="1" si="30"/>
        <v/>
      </c>
      <c r="BSN43" t="str">
        <f t="shared" ca="1" si="30"/>
        <v/>
      </c>
      <c r="BSO43" t="str">
        <f t="shared" ref="BSO43:BUZ43" ca="1" si="31">IFERROR(BSK43*BSM43,"")</f>
        <v/>
      </c>
      <c r="BSP43" t="str">
        <f t="shared" ca="1" si="31"/>
        <v/>
      </c>
      <c r="BSQ43" t="str">
        <f t="shared" ca="1" si="31"/>
        <v/>
      </c>
      <c r="BSR43" t="str">
        <f t="shared" ca="1" si="31"/>
        <v/>
      </c>
      <c r="BSS43" t="str">
        <f t="shared" ca="1" si="31"/>
        <v/>
      </c>
      <c r="BST43" t="str">
        <f t="shared" ca="1" si="31"/>
        <v/>
      </c>
      <c r="BSU43" t="str">
        <f t="shared" ca="1" si="31"/>
        <v/>
      </c>
      <c r="BSV43" t="str">
        <f t="shared" ca="1" si="31"/>
        <v/>
      </c>
      <c r="BSW43" t="str">
        <f t="shared" ca="1" si="31"/>
        <v/>
      </c>
      <c r="BSX43" t="str">
        <f t="shared" ca="1" si="31"/>
        <v/>
      </c>
      <c r="BSY43" t="str">
        <f t="shared" ca="1" si="31"/>
        <v/>
      </c>
      <c r="BSZ43" t="str">
        <f t="shared" ca="1" si="31"/>
        <v/>
      </c>
      <c r="BTA43" t="str">
        <f t="shared" ca="1" si="31"/>
        <v/>
      </c>
      <c r="BTB43" t="str">
        <f t="shared" ca="1" si="31"/>
        <v/>
      </c>
      <c r="BTC43" t="str">
        <f t="shared" ca="1" si="31"/>
        <v/>
      </c>
      <c r="BTD43" t="str">
        <f t="shared" ca="1" si="31"/>
        <v/>
      </c>
      <c r="BTE43" t="str">
        <f t="shared" ca="1" si="31"/>
        <v/>
      </c>
      <c r="BTF43" t="str">
        <f t="shared" ca="1" si="31"/>
        <v/>
      </c>
      <c r="BTG43" t="str">
        <f t="shared" ca="1" si="31"/>
        <v/>
      </c>
      <c r="BTH43" t="str">
        <f t="shared" ca="1" si="31"/>
        <v/>
      </c>
      <c r="BTI43" t="str">
        <f t="shared" ca="1" si="31"/>
        <v/>
      </c>
      <c r="BTJ43" t="str">
        <f t="shared" ca="1" si="31"/>
        <v/>
      </c>
      <c r="BTK43" t="str">
        <f t="shared" ca="1" si="31"/>
        <v/>
      </c>
      <c r="BTL43" t="str">
        <f t="shared" ca="1" si="31"/>
        <v/>
      </c>
      <c r="BTM43" t="str">
        <f t="shared" ca="1" si="31"/>
        <v/>
      </c>
      <c r="BTN43" t="str">
        <f t="shared" ca="1" si="31"/>
        <v/>
      </c>
      <c r="BTO43" t="str">
        <f t="shared" ca="1" si="31"/>
        <v/>
      </c>
      <c r="BTP43" t="str">
        <f t="shared" ca="1" si="31"/>
        <v/>
      </c>
      <c r="BTQ43" t="str">
        <f t="shared" ca="1" si="31"/>
        <v/>
      </c>
      <c r="BTR43" t="str">
        <f t="shared" ca="1" si="31"/>
        <v/>
      </c>
      <c r="BTS43" t="str">
        <f t="shared" ca="1" si="31"/>
        <v/>
      </c>
      <c r="BTT43" t="str">
        <f t="shared" ca="1" si="31"/>
        <v/>
      </c>
      <c r="BTU43" t="str">
        <f t="shared" ca="1" si="31"/>
        <v/>
      </c>
      <c r="BTV43" t="str">
        <f t="shared" ca="1" si="31"/>
        <v/>
      </c>
      <c r="BTW43" t="str">
        <f t="shared" ca="1" si="31"/>
        <v/>
      </c>
      <c r="BTX43" t="str">
        <f t="shared" ca="1" si="31"/>
        <v/>
      </c>
      <c r="BTY43" t="str">
        <f t="shared" ca="1" si="31"/>
        <v/>
      </c>
      <c r="BTZ43" t="str">
        <f t="shared" ca="1" si="31"/>
        <v/>
      </c>
      <c r="BUA43" t="str">
        <f t="shared" ca="1" si="31"/>
        <v/>
      </c>
      <c r="BUB43" t="str">
        <f t="shared" ca="1" si="31"/>
        <v/>
      </c>
      <c r="BUC43" t="str">
        <f t="shared" ca="1" si="31"/>
        <v/>
      </c>
      <c r="BUD43" t="str">
        <f t="shared" ca="1" si="31"/>
        <v/>
      </c>
      <c r="BUE43" t="str">
        <f t="shared" ca="1" si="31"/>
        <v/>
      </c>
      <c r="BUF43" t="str">
        <f t="shared" ca="1" si="31"/>
        <v/>
      </c>
      <c r="BUG43" t="str">
        <f t="shared" ca="1" si="31"/>
        <v/>
      </c>
      <c r="BUH43" t="str">
        <f t="shared" ca="1" si="31"/>
        <v/>
      </c>
      <c r="BUI43" t="str">
        <f t="shared" ca="1" si="31"/>
        <v/>
      </c>
      <c r="BUJ43" t="str">
        <f t="shared" ca="1" si="31"/>
        <v/>
      </c>
      <c r="BUK43" t="str">
        <f t="shared" ca="1" si="31"/>
        <v/>
      </c>
      <c r="BUL43" t="str">
        <f t="shared" ca="1" si="31"/>
        <v/>
      </c>
      <c r="BUM43" t="str">
        <f t="shared" ca="1" si="31"/>
        <v/>
      </c>
      <c r="BUN43" t="str">
        <f t="shared" ca="1" si="31"/>
        <v/>
      </c>
      <c r="BUO43" t="str">
        <f t="shared" ca="1" si="31"/>
        <v/>
      </c>
      <c r="BUP43" t="str">
        <f t="shared" ca="1" si="31"/>
        <v/>
      </c>
      <c r="BUQ43" t="str">
        <f t="shared" ca="1" si="31"/>
        <v/>
      </c>
      <c r="BUR43" t="str">
        <f t="shared" ca="1" si="31"/>
        <v/>
      </c>
      <c r="BUS43" t="str">
        <f t="shared" ca="1" si="31"/>
        <v/>
      </c>
      <c r="BUT43" t="str">
        <f t="shared" ca="1" si="31"/>
        <v/>
      </c>
      <c r="BUU43" t="str">
        <f t="shared" ca="1" si="31"/>
        <v/>
      </c>
      <c r="BUV43" t="str">
        <f t="shared" ca="1" si="31"/>
        <v/>
      </c>
      <c r="BUW43" t="str">
        <f t="shared" ca="1" si="31"/>
        <v/>
      </c>
      <c r="BUX43" t="str">
        <f t="shared" ca="1" si="31"/>
        <v/>
      </c>
      <c r="BUY43" t="str">
        <f t="shared" ca="1" si="31"/>
        <v/>
      </c>
      <c r="BUZ43" t="str">
        <f t="shared" ca="1" si="31"/>
        <v/>
      </c>
      <c r="BVA43" t="str">
        <f t="shared" ref="BVA43:BXL43" ca="1" si="32">IFERROR(BUW43*BUY43,"")</f>
        <v/>
      </c>
      <c r="BVB43" t="str">
        <f t="shared" ca="1" si="32"/>
        <v/>
      </c>
      <c r="BVC43" t="str">
        <f t="shared" ca="1" si="32"/>
        <v/>
      </c>
      <c r="BVD43" t="str">
        <f t="shared" ca="1" si="32"/>
        <v/>
      </c>
      <c r="BVE43" t="str">
        <f t="shared" ca="1" si="32"/>
        <v/>
      </c>
      <c r="BVF43" t="str">
        <f t="shared" ca="1" si="32"/>
        <v/>
      </c>
      <c r="BVG43" t="str">
        <f t="shared" ca="1" si="32"/>
        <v/>
      </c>
      <c r="BVH43" t="str">
        <f t="shared" ca="1" si="32"/>
        <v/>
      </c>
      <c r="BVI43" t="str">
        <f t="shared" ca="1" si="32"/>
        <v/>
      </c>
      <c r="BVJ43" t="str">
        <f t="shared" ca="1" si="32"/>
        <v/>
      </c>
      <c r="BVK43" t="str">
        <f t="shared" ca="1" si="32"/>
        <v/>
      </c>
      <c r="BVL43" t="str">
        <f t="shared" ca="1" si="32"/>
        <v/>
      </c>
      <c r="BVM43" t="str">
        <f t="shared" ca="1" si="32"/>
        <v/>
      </c>
      <c r="BVN43" t="str">
        <f t="shared" ca="1" si="32"/>
        <v/>
      </c>
      <c r="BVO43" t="str">
        <f t="shared" ca="1" si="32"/>
        <v/>
      </c>
      <c r="BVP43" t="str">
        <f t="shared" ca="1" si="32"/>
        <v/>
      </c>
      <c r="BVQ43" t="str">
        <f t="shared" ca="1" si="32"/>
        <v/>
      </c>
      <c r="BVR43" t="str">
        <f t="shared" ca="1" si="32"/>
        <v/>
      </c>
      <c r="BVS43" t="str">
        <f t="shared" ca="1" si="32"/>
        <v/>
      </c>
      <c r="BVT43" t="str">
        <f t="shared" ca="1" si="32"/>
        <v/>
      </c>
      <c r="BVU43" t="str">
        <f t="shared" ca="1" si="32"/>
        <v/>
      </c>
      <c r="BVV43" t="str">
        <f t="shared" ca="1" si="32"/>
        <v/>
      </c>
      <c r="BVW43" t="str">
        <f t="shared" ca="1" si="32"/>
        <v/>
      </c>
      <c r="BVX43" t="str">
        <f t="shared" ca="1" si="32"/>
        <v/>
      </c>
      <c r="BVY43" t="str">
        <f t="shared" ca="1" si="32"/>
        <v/>
      </c>
      <c r="BVZ43" t="str">
        <f t="shared" ca="1" si="32"/>
        <v/>
      </c>
      <c r="BWA43" t="str">
        <f t="shared" ca="1" si="32"/>
        <v/>
      </c>
      <c r="BWB43" t="str">
        <f t="shared" ca="1" si="32"/>
        <v/>
      </c>
      <c r="BWC43" t="str">
        <f t="shared" ca="1" si="32"/>
        <v/>
      </c>
      <c r="BWD43" t="str">
        <f t="shared" ca="1" si="32"/>
        <v/>
      </c>
      <c r="BWE43" t="str">
        <f t="shared" ca="1" si="32"/>
        <v/>
      </c>
      <c r="BWF43" t="str">
        <f t="shared" ca="1" si="32"/>
        <v/>
      </c>
      <c r="BWG43" t="str">
        <f t="shared" ca="1" si="32"/>
        <v/>
      </c>
      <c r="BWH43" t="str">
        <f t="shared" ca="1" si="32"/>
        <v/>
      </c>
      <c r="BWI43" t="str">
        <f t="shared" ca="1" si="32"/>
        <v/>
      </c>
      <c r="BWJ43" t="str">
        <f t="shared" ca="1" si="32"/>
        <v/>
      </c>
      <c r="BWK43" t="str">
        <f t="shared" ca="1" si="32"/>
        <v/>
      </c>
      <c r="BWL43" t="str">
        <f t="shared" ca="1" si="32"/>
        <v/>
      </c>
      <c r="BWM43" t="str">
        <f t="shared" ca="1" si="32"/>
        <v/>
      </c>
      <c r="BWN43" t="str">
        <f t="shared" ca="1" si="32"/>
        <v/>
      </c>
      <c r="BWO43" t="str">
        <f t="shared" ca="1" si="32"/>
        <v/>
      </c>
      <c r="BWP43" t="str">
        <f t="shared" ca="1" si="32"/>
        <v/>
      </c>
      <c r="BWQ43" t="str">
        <f t="shared" ca="1" si="32"/>
        <v/>
      </c>
      <c r="BWR43" t="str">
        <f t="shared" ca="1" si="32"/>
        <v/>
      </c>
      <c r="BWS43" t="str">
        <f t="shared" ca="1" si="32"/>
        <v/>
      </c>
      <c r="BWT43" t="str">
        <f t="shared" ca="1" si="32"/>
        <v/>
      </c>
      <c r="BWU43" t="str">
        <f t="shared" ca="1" si="32"/>
        <v/>
      </c>
      <c r="BWV43" t="str">
        <f t="shared" ca="1" si="32"/>
        <v/>
      </c>
      <c r="BWW43" t="str">
        <f t="shared" ca="1" si="32"/>
        <v/>
      </c>
      <c r="BWX43" t="str">
        <f t="shared" ca="1" si="32"/>
        <v/>
      </c>
      <c r="BWY43" t="str">
        <f t="shared" ca="1" si="32"/>
        <v/>
      </c>
      <c r="BWZ43" t="str">
        <f t="shared" ca="1" si="32"/>
        <v/>
      </c>
      <c r="BXA43" t="str">
        <f t="shared" ca="1" si="32"/>
        <v/>
      </c>
      <c r="BXB43" t="str">
        <f t="shared" ca="1" si="32"/>
        <v/>
      </c>
      <c r="BXC43" t="str">
        <f t="shared" ca="1" si="32"/>
        <v/>
      </c>
      <c r="BXD43" t="str">
        <f t="shared" ca="1" si="32"/>
        <v/>
      </c>
      <c r="BXE43" t="str">
        <f t="shared" ca="1" si="32"/>
        <v/>
      </c>
      <c r="BXF43" t="str">
        <f t="shared" ca="1" si="32"/>
        <v/>
      </c>
      <c r="BXG43" t="str">
        <f t="shared" ca="1" si="32"/>
        <v/>
      </c>
      <c r="BXH43" t="str">
        <f t="shared" ca="1" si="32"/>
        <v/>
      </c>
      <c r="BXI43" t="str">
        <f t="shared" ca="1" si="32"/>
        <v/>
      </c>
      <c r="BXJ43" t="str">
        <f t="shared" ca="1" si="32"/>
        <v/>
      </c>
      <c r="BXK43" t="str">
        <f t="shared" ca="1" si="32"/>
        <v/>
      </c>
      <c r="BXL43" t="str">
        <f t="shared" ca="1" si="32"/>
        <v/>
      </c>
      <c r="BXM43" t="str">
        <f t="shared" ref="BXM43:BZX43" ca="1" si="33">IFERROR(BXI43*BXK43,"")</f>
        <v/>
      </c>
      <c r="BXN43" t="str">
        <f t="shared" ca="1" si="33"/>
        <v/>
      </c>
      <c r="BXO43" t="str">
        <f t="shared" ca="1" si="33"/>
        <v/>
      </c>
      <c r="BXP43" t="str">
        <f t="shared" ca="1" si="33"/>
        <v/>
      </c>
      <c r="BXQ43" t="str">
        <f t="shared" ca="1" si="33"/>
        <v/>
      </c>
      <c r="BXR43" t="str">
        <f t="shared" ca="1" si="33"/>
        <v/>
      </c>
      <c r="BXS43" t="str">
        <f t="shared" ca="1" si="33"/>
        <v/>
      </c>
      <c r="BXT43" t="str">
        <f t="shared" ca="1" si="33"/>
        <v/>
      </c>
      <c r="BXU43" t="str">
        <f t="shared" ca="1" si="33"/>
        <v/>
      </c>
      <c r="BXV43" t="str">
        <f t="shared" ca="1" si="33"/>
        <v/>
      </c>
      <c r="BXW43" t="str">
        <f t="shared" ca="1" si="33"/>
        <v/>
      </c>
      <c r="BXX43" t="str">
        <f t="shared" ca="1" si="33"/>
        <v/>
      </c>
      <c r="BXY43" t="str">
        <f t="shared" ca="1" si="33"/>
        <v/>
      </c>
      <c r="BXZ43" t="str">
        <f t="shared" ca="1" si="33"/>
        <v/>
      </c>
      <c r="BYA43" t="str">
        <f t="shared" ca="1" si="33"/>
        <v/>
      </c>
      <c r="BYB43" t="str">
        <f t="shared" ca="1" si="33"/>
        <v/>
      </c>
      <c r="BYC43" t="str">
        <f t="shared" ca="1" si="33"/>
        <v/>
      </c>
      <c r="BYD43" t="str">
        <f t="shared" ca="1" si="33"/>
        <v/>
      </c>
      <c r="BYE43" t="str">
        <f t="shared" ca="1" si="33"/>
        <v/>
      </c>
      <c r="BYF43" t="str">
        <f t="shared" ca="1" si="33"/>
        <v/>
      </c>
      <c r="BYG43" t="str">
        <f t="shared" ca="1" si="33"/>
        <v/>
      </c>
      <c r="BYH43" t="str">
        <f t="shared" ca="1" si="33"/>
        <v/>
      </c>
      <c r="BYI43" t="str">
        <f t="shared" ca="1" si="33"/>
        <v/>
      </c>
      <c r="BYJ43" t="str">
        <f t="shared" ca="1" si="33"/>
        <v/>
      </c>
      <c r="BYK43" t="str">
        <f t="shared" ca="1" si="33"/>
        <v/>
      </c>
      <c r="BYL43" t="str">
        <f t="shared" ca="1" si="33"/>
        <v/>
      </c>
      <c r="BYM43" t="str">
        <f t="shared" ca="1" si="33"/>
        <v/>
      </c>
      <c r="BYN43" t="str">
        <f t="shared" ca="1" si="33"/>
        <v/>
      </c>
      <c r="BYO43" t="str">
        <f t="shared" ca="1" si="33"/>
        <v/>
      </c>
      <c r="BYP43" t="str">
        <f t="shared" ca="1" si="33"/>
        <v/>
      </c>
      <c r="BYQ43" t="str">
        <f t="shared" ca="1" si="33"/>
        <v/>
      </c>
      <c r="BYR43" t="str">
        <f t="shared" ca="1" si="33"/>
        <v/>
      </c>
      <c r="BYS43" t="str">
        <f t="shared" ca="1" si="33"/>
        <v/>
      </c>
      <c r="BYT43" t="str">
        <f t="shared" ca="1" si="33"/>
        <v/>
      </c>
      <c r="BYU43" t="str">
        <f t="shared" ca="1" si="33"/>
        <v/>
      </c>
      <c r="BYV43" t="str">
        <f t="shared" ca="1" si="33"/>
        <v/>
      </c>
      <c r="BYW43" t="str">
        <f t="shared" ca="1" si="33"/>
        <v/>
      </c>
      <c r="BYX43" t="str">
        <f t="shared" ca="1" si="33"/>
        <v/>
      </c>
      <c r="BYY43" t="str">
        <f t="shared" ca="1" si="33"/>
        <v/>
      </c>
      <c r="BYZ43" t="str">
        <f t="shared" ca="1" si="33"/>
        <v/>
      </c>
      <c r="BZA43" t="str">
        <f t="shared" ca="1" si="33"/>
        <v/>
      </c>
      <c r="BZB43" t="str">
        <f t="shared" ca="1" si="33"/>
        <v/>
      </c>
      <c r="BZC43" t="str">
        <f t="shared" ca="1" si="33"/>
        <v/>
      </c>
      <c r="BZD43" t="str">
        <f t="shared" ca="1" si="33"/>
        <v/>
      </c>
      <c r="BZE43" t="str">
        <f t="shared" ca="1" si="33"/>
        <v/>
      </c>
      <c r="BZF43" t="str">
        <f t="shared" ca="1" si="33"/>
        <v/>
      </c>
      <c r="BZG43" t="str">
        <f t="shared" ca="1" si="33"/>
        <v/>
      </c>
      <c r="BZH43" t="str">
        <f t="shared" ca="1" si="33"/>
        <v/>
      </c>
      <c r="BZI43" t="str">
        <f t="shared" ca="1" si="33"/>
        <v/>
      </c>
      <c r="BZJ43" t="str">
        <f t="shared" ca="1" si="33"/>
        <v/>
      </c>
      <c r="BZK43" t="str">
        <f t="shared" ca="1" si="33"/>
        <v/>
      </c>
      <c r="BZL43" t="str">
        <f t="shared" ca="1" si="33"/>
        <v/>
      </c>
      <c r="BZM43" t="str">
        <f t="shared" ca="1" si="33"/>
        <v/>
      </c>
      <c r="BZN43" t="str">
        <f t="shared" ca="1" si="33"/>
        <v/>
      </c>
      <c r="BZO43" t="str">
        <f t="shared" ca="1" si="33"/>
        <v/>
      </c>
      <c r="BZP43" t="str">
        <f t="shared" ca="1" si="33"/>
        <v/>
      </c>
      <c r="BZQ43" t="str">
        <f t="shared" ca="1" si="33"/>
        <v/>
      </c>
      <c r="BZR43" t="str">
        <f t="shared" ca="1" si="33"/>
        <v/>
      </c>
      <c r="BZS43" t="str">
        <f t="shared" ca="1" si="33"/>
        <v/>
      </c>
      <c r="BZT43" t="str">
        <f t="shared" ca="1" si="33"/>
        <v/>
      </c>
      <c r="BZU43" t="str">
        <f t="shared" ca="1" si="33"/>
        <v/>
      </c>
      <c r="BZV43" t="str">
        <f t="shared" ca="1" si="33"/>
        <v/>
      </c>
      <c r="BZW43" t="str">
        <f t="shared" ca="1" si="33"/>
        <v/>
      </c>
      <c r="BZX43" t="str">
        <f t="shared" ca="1" si="33"/>
        <v/>
      </c>
      <c r="BZY43" t="str">
        <f t="shared" ref="BZY43:CCJ43" ca="1" si="34">IFERROR(BZU43*BZW43,"")</f>
        <v/>
      </c>
      <c r="BZZ43" t="str">
        <f t="shared" ca="1" si="34"/>
        <v/>
      </c>
      <c r="CAA43" t="str">
        <f t="shared" ca="1" si="34"/>
        <v/>
      </c>
      <c r="CAB43" t="str">
        <f t="shared" ca="1" si="34"/>
        <v/>
      </c>
      <c r="CAC43" t="str">
        <f t="shared" ca="1" si="34"/>
        <v/>
      </c>
      <c r="CAD43" t="str">
        <f t="shared" ca="1" si="34"/>
        <v/>
      </c>
      <c r="CAE43" t="str">
        <f t="shared" ca="1" si="34"/>
        <v/>
      </c>
      <c r="CAF43" t="str">
        <f t="shared" ca="1" si="34"/>
        <v/>
      </c>
      <c r="CAG43" t="str">
        <f t="shared" ca="1" si="34"/>
        <v/>
      </c>
      <c r="CAH43" t="str">
        <f t="shared" ca="1" si="34"/>
        <v/>
      </c>
      <c r="CAI43" t="str">
        <f t="shared" ca="1" si="34"/>
        <v/>
      </c>
      <c r="CAJ43" t="str">
        <f t="shared" ca="1" si="34"/>
        <v/>
      </c>
      <c r="CAK43" t="str">
        <f t="shared" ca="1" si="34"/>
        <v/>
      </c>
      <c r="CAL43" t="str">
        <f t="shared" ca="1" si="34"/>
        <v/>
      </c>
      <c r="CAM43" t="str">
        <f t="shared" ca="1" si="34"/>
        <v/>
      </c>
      <c r="CAN43" t="str">
        <f t="shared" ca="1" si="34"/>
        <v/>
      </c>
      <c r="CAO43" t="str">
        <f t="shared" ca="1" si="34"/>
        <v/>
      </c>
      <c r="CAP43" t="str">
        <f t="shared" ca="1" si="34"/>
        <v/>
      </c>
      <c r="CAQ43" t="str">
        <f t="shared" ca="1" si="34"/>
        <v/>
      </c>
      <c r="CAR43" t="str">
        <f t="shared" ca="1" si="34"/>
        <v/>
      </c>
      <c r="CAS43" t="str">
        <f t="shared" ca="1" si="34"/>
        <v/>
      </c>
      <c r="CAT43" t="str">
        <f t="shared" ca="1" si="34"/>
        <v/>
      </c>
      <c r="CAU43" t="str">
        <f t="shared" ca="1" si="34"/>
        <v/>
      </c>
      <c r="CAV43" t="str">
        <f t="shared" ca="1" si="34"/>
        <v/>
      </c>
      <c r="CAW43" t="str">
        <f t="shared" ca="1" si="34"/>
        <v/>
      </c>
      <c r="CAX43" t="str">
        <f t="shared" ca="1" si="34"/>
        <v/>
      </c>
      <c r="CAY43" t="str">
        <f t="shared" ca="1" si="34"/>
        <v/>
      </c>
      <c r="CAZ43" t="str">
        <f t="shared" ca="1" si="34"/>
        <v/>
      </c>
      <c r="CBA43" t="str">
        <f t="shared" ca="1" si="34"/>
        <v/>
      </c>
      <c r="CBB43" t="str">
        <f t="shared" ca="1" si="34"/>
        <v/>
      </c>
      <c r="CBC43" t="str">
        <f t="shared" ca="1" si="34"/>
        <v/>
      </c>
      <c r="CBD43" t="str">
        <f t="shared" ca="1" si="34"/>
        <v/>
      </c>
      <c r="CBE43" t="str">
        <f t="shared" ca="1" si="34"/>
        <v/>
      </c>
      <c r="CBF43" t="str">
        <f t="shared" ca="1" si="34"/>
        <v/>
      </c>
      <c r="CBG43" t="str">
        <f t="shared" ca="1" si="34"/>
        <v/>
      </c>
      <c r="CBH43" t="str">
        <f t="shared" ca="1" si="34"/>
        <v/>
      </c>
      <c r="CBI43" t="str">
        <f t="shared" ca="1" si="34"/>
        <v/>
      </c>
      <c r="CBJ43" t="str">
        <f t="shared" ca="1" si="34"/>
        <v/>
      </c>
      <c r="CBK43" t="str">
        <f t="shared" ca="1" si="34"/>
        <v/>
      </c>
      <c r="CBL43" t="str">
        <f t="shared" ca="1" si="34"/>
        <v/>
      </c>
      <c r="CBM43" t="str">
        <f t="shared" ca="1" si="34"/>
        <v/>
      </c>
      <c r="CBN43" t="str">
        <f t="shared" ca="1" si="34"/>
        <v/>
      </c>
      <c r="CBO43" t="str">
        <f t="shared" ca="1" si="34"/>
        <v/>
      </c>
      <c r="CBP43" t="str">
        <f t="shared" ca="1" si="34"/>
        <v/>
      </c>
      <c r="CBQ43" t="str">
        <f t="shared" ca="1" si="34"/>
        <v/>
      </c>
      <c r="CBR43" t="str">
        <f t="shared" ca="1" si="34"/>
        <v/>
      </c>
      <c r="CBS43" t="str">
        <f t="shared" ca="1" si="34"/>
        <v/>
      </c>
      <c r="CBT43" t="str">
        <f t="shared" ca="1" si="34"/>
        <v/>
      </c>
      <c r="CBU43" t="str">
        <f t="shared" ca="1" si="34"/>
        <v/>
      </c>
      <c r="CBV43" t="str">
        <f t="shared" ca="1" si="34"/>
        <v/>
      </c>
      <c r="CBW43" t="str">
        <f t="shared" ca="1" si="34"/>
        <v/>
      </c>
      <c r="CBX43" t="str">
        <f t="shared" ca="1" si="34"/>
        <v/>
      </c>
      <c r="CBY43" t="str">
        <f t="shared" ca="1" si="34"/>
        <v/>
      </c>
      <c r="CBZ43" t="str">
        <f t="shared" ca="1" si="34"/>
        <v/>
      </c>
      <c r="CCA43" t="str">
        <f t="shared" ca="1" si="34"/>
        <v/>
      </c>
      <c r="CCB43" t="str">
        <f t="shared" ca="1" si="34"/>
        <v/>
      </c>
      <c r="CCC43" t="str">
        <f t="shared" ca="1" si="34"/>
        <v/>
      </c>
      <c r="CCD43" t="str">
        <f t="shared" ca="1" si="34"/>
        <v/>
      </c>
      <c r="CCE43" t="str">
        <f t="shared" ca="1" si="34"/>
        <v/>
      </c>
      <c r="CCF43" t="str">
        <f t="shared" ca="1" si="34"/>
        <v/>
      </c>
      <c r="CCG43" t="str">
        <f t="shared" ca="1" si="34"/>
        <v/>
      </c>
      <c r="CCH43" t="str">
        <f t="shared" ca="1" si="34"/>
        <v/>
      </c>
      <c r="CCI43" t="str">
        <f t="shared" ca="1" si="34"/>
        <v/>
      </c>
      <c r="CCJ43" t="str">
        <f t="shared" ca="1" si="34"/>
        <v/>
      </c>
      <c r="CCK43" t="str">
        <f t="shared" ref="CCK43:CEV43" ca="1" si="35">IFERROR(CCG43*CCI43,"")</f>
        <v/>
      </c>
      <c r="CCL43" t="str">
        <f t="shared" ca="1" si="35"/>
        <v/>
      </c>
      <c r="CCM43" t="str">
        <f t="shared" ca="1" si="35"/>
        <v/>
      </c>
      <c r="CCN43" t="str">
        <f t="shared" ca="1" si="35"/>
        <v/>
      </c>
      <c r="CCO43" t="str">
        <f t="shared" ca="1" si="35"/>
        <v/>
      </c>
      <c r="CCP43" t="str">
        <f t="shared" ca="1" si="35"/>
        <v/>
      </c>
      <c r="CCQ43" t="str">
        <f t="shared" ca="1" si="35"/>
        <v/>
      </c>
      <c r="CCR43" t="str">
        <f t="shared" ca="1" si="35"/>
        <v/>
      </c>
      <c r="CCS43" t="str">
        <f t="shared" ca="1" si="35"/>
        <v/>
      </c>
      <c r="CCT43" t="str">
        <f t="shared" ca="1" si="35"/>
        <v/>
      </c>
      <c r="CCU43" t="str">
        <f t="shared" ca="1" si="35"/>
        <v/>
      </c>
      <c r="CCV43" t="str">
        <f t="shared" ca="1" si="35"/>
        <v/>
      </c>
      <c r="CCW43" t="str">
        <f t="shared" ca="1" si="35"/>
        <v/>
      </c>
      <c r="CCX43" t="str">
        <f t="shared" ca="1" si="35"/>
        <v/>
      </c>
      <c r="CCY43" t="str">
        <f t="shared" ca="1" si="35"/>
        <v/>
      </c>
      <c r="CCZ43" t="str">
        <f t="shared" ca="1" si="35"/>
        <v/>
      </c>
      <c r="CDA43" t="str">
        <f t="shared" ca="1" si="35"/>
        <v/>
      </c>
      <c r="CDB43" t="str">
        <f t="shared" ca="1" si="35"/>
        <v/>
      </c>
      <c r="CDC43" t="str">
        <f t="shared" ca="1" si="35"/>
        <v/>
      </c>
      <c r="CDD43" t="str">
        <f t="shared" ca="1" si="35"/>
        <v/>
      </c>
      <c r="CDE43" t="str">
        <f t="shared" ca="1" si="35"/>
        <v/>
      </c>
      <c r="CDF43" t="str">
        <f t="shared" ca="1" si="35"/>
        <v/>
      </c>
      <c r="CDG43" t="str">
        <f t="shared" ca="1" si="35"/>
        <v/>
      </c>
      <c r="CDH43" t="str">
        <f t="shared" ca="1" si="35"/>
        <v/>
      </c>
      <c r="CDI43" t="str">
        <f t="shared" ca="1" si="35"/>
        <v/>
      </c>
      <c r="CDJ43" t="str">
        <f t="shared" ca="1" si="35"/>
        <v/>
      </c>
      <c r="CDK43" t="str">
        <f t="shared" ca="1" si="35"/>
        <v/>
      </c>
      <c r="CDL43" t="str">
        <f t="shared" ca="1" si="35"/>
        <v/>
      </c>
      <c r="CDM43" t="str">
        <f t="shared" ca="1" si="35"/>
        <v/>
      </c>
      <c r="CDN43" t="str">
        <f t="shared" ca="1" si="35"/>
        <v/>
      </c>
      <c r="CDO43" t="str">
        <f t="shared" ca="1" si="35"/>
        <v/>
      </c>
      <c r="CDP43" t="str">
        <f t="shared" ca="1" si="35"/>
        <v/>
      </c>
      <c r="CDQ43" t="str">
        <f t="shared" ca="1" si="35"/>
        <v/>
      </c>
      <c r="CDR43" t="str">
        <f t="shared" ca="1" si="35"/>
        <v/>
      </c>
      <c r="CDS43" t="str">
        <f t="shared" ca="1" si="35"/>
        <v/>
      </c>
      <c r="CDT43" t="str">
        <f t="shared" ca="1" si="35"/>
        <v/>
      </c>
      <c r="CDU43" t="str">
        <f t="shared" ca="1" si="35"/>
        <v/>
      </c>
      <c r="CDV43" t="str">
        <f t="shared" ca="1" si="35"/>
        <v/>
      </c>
      <c r="CDW43" t="str">
        <f t="shared" ca="1" si="35"/>
        <v/>
      </c>
      <c r="CDX43" t="str">
        <f t="shared" ca="1" si="35"/>
        <v/>
      </c>
      <c r="CDY43" t="str">
        <f t="shared" ca="1" si="35"/>
        <v/>
      </c>
      <c r="CDZ43" t="str">
        <f t="shared" ca="1" si="35"/>
        <v/>
      </c>
      <c r="CEA43" t="str">
        <f t="shared" ca="1" si="35"/>
        <v/>
      </c>
      <c r="CEB43" t="str">
        <f t="shared" ca="1" si="35"/>
        <v/>
      </c>
      <c r="CEC43" t="str">
        <f t="shared" ca="1" si="35"/>
        <v/>
      </c>
      <c r="CED43" t="str">
        <f t="shared" ca="1" si="35"/>
        <v/>
      </c>
      <c r="CEE43" t="str">
        <f t="shared" ca="1" si="35"/>
        <v/>
      </c>
      <c r="CEF43" t="str">
        <f t="shared" ca="1" si="35"/>
        <v/>
      </c>
      <c r="CEG43" t="str">
        <f t="shared" ca="1" si="35"/>
        <v/>
      </c>
      <c r="CEH43" t="str">
        <f t="shared" ca="1" si="35"/>
        <v/>
      </c>
      <c r="CEI43" t="str">
        <f t="shared" ca="1" si="35"/>
        <v/>
      </c>
      <c r="CEJ43" t="str">
        <f t="shared" ca="1" si="35"/>
        <v/>
      </c>
      <c r="CEK43" t="str">
        <f t="shared" ca="1" si="35"/>
        <v/>
      </c>
      <c r="CEL43" t="str">
        <f t="shared" ca="1" si="35"/>
        <v/>
      </c>
      <c r="CEM43" t="str">
        <f t="shared" ca="1" si="35"/>
        <v/>
      </c>
      <c r="CEN43" t="str">
        <f t="shared" ca="1" si="35"/>
        <v/>
      </c>
      <c r="CEO43" t="str">
        <f t="shared" ca="1" si="35"/>
        <v/>
      </c>
      <c r="CEP43" t="str">
        <f t="shared" ca="1" si="35"/>
        <v/>
      </c>
      <c r="CEQ43" t="str">
        <f t="shared" ca="1" si="35"/>
        <v/>
      </c>
      <c r="CER43" t="str">
        <f t="shared" ca="1" si="35"/>
        <v/>
      </c>
      <c r="CES43" t="str">
        <f t="shared" ca="1" si="35"/>
        <v/>
      </c>
      <c r="CET43" t="str">
        <f t="shared" ca="1" si="35"/>
        <v/>
      </c>
      <c r="CEU43" t="str">
        <f t="shared" ca="1" si="35"/>
        <v/>
      </c>
      <c r="CEV43" t="str">
        <f t="shared" ca="1" si="35"/>
        <v/>
      </c>
      <c r="CEW43" t="str">
        <f t="shared" ref="CEW43:CHH43" ca="1" si="36">IFERROR(CES43*CEU43,"")</f>
        <v/>
      </c>
      <c r="CEX43" t="str">
        <f t="shared" ca="1" si="36"/>
        <v/>
      </c>
      <c r="CEY43" t="str">
        <f t="shared" ca="1" si="36"/>
        <v/>
      </c>
      <c r="CEZ43" t="str">
        <f t="shared" ca="1" si="36"/>
        <v/>
      </c>
      <c r="CFA43" t="str">
        <f t="shared" ca="1" si="36"/>
        <v/>
      </c>
      <c r="CFB43" t="str">
        <f t="shared" ca="1" si="36"/>
        <v/>
      </c>
      <c r="CFC43" t="str">
        <f t="shared" ca="1" si="36"/>
        <v/>
      </c>
      <c r="CFD43" t="str">
        <f t="shared" ca="1" si="36"/>
        <v/>
      </c>
      <c r="CFE43" t="str">
        <f t="shared" ca="1" si="36"/>
        <v/>
      </c>
      <c r="CFF43" t="str">
        <f t="shared" ca="1" si="36"/>
        <v/>
      </c>
      <c r="CFG43" t="str">
        <f t="shared" ca="1" si="36"/>
        <v/>
      </c>
      <c r="CFH43" t="str">
        <f t="shared" ca="1" si="36"/>
        <v/>
      </c>
      <c r="CFI43" t="str">
        <f t="shared" ca="1" si="36"/>
        <v/>
      </c>
      <c r="CFJ43" t="str">
        <f t="shared" ca="1" si="36"/>
        <v/>
      </c>
      <c r="CFK43" t="str">
        <f t="shared" ca="1" si="36"/>
        <v/>
      </c>
      <c r="CFL43" t="str">
        <f t="shared" ca="1" si="36"/>
        <v/>
      </c>
      <c r="CFM43" t="str">
        <f t="shared" ca="1" si="36"/>
        <v/>
      </c>
      <c r="CFN43" t="str">
        <f t="shared" ca="1" si="36"/>
        <v/>
      </c>
      <c r="CFO43" t="str">
        <f t="shared" ca="1" si="36"/>
        <v/>
      </c>
      <c r="CFP43" t="str">
        <f t="shared" ca="1" si="36"/>
        <v/>
      </c>
      <c r="CFQ43" t="str">
        <f t="shared" ca="1" si="36"/>
        <v/>
      </c>
      <c r="CFR43" t="str">
        <f t="shared" ca="1" si="36"/>
        <v/>
      </c>
      <c r="CFS43" t="str">
        <f t="shared" ca="1" si="36"/>
        <v/>
      </c>
      <c r="CFT43" t="str">
        <f t="shared" ca="1" si="36"/>
        <v/>
      </c>
      <c r="CFU43" t="str">
        <f t="shared" ca="1" si="36"/>
        <v/>
      </c>
      <c r="CFV43" t="str">
        <f t="shared" ca="1" si="36"/>
        <v/>
      </c>
      <c r="CFW43" t="str">
        <f t="shared" ca="1" si="36"/>
        <v/>
      </c>
      <c r="CFX43" t="str">
        <f t="shared" ca="1" si="36"/>
        <v/>
      </c>
      <c r="CFY43" t="str">
        <f t="shared" ca="1" si="36"/>
        <v/>
      </c>
      <c r="CFZ43" t="str">
        <f t="shared" ca="1" si="36"/>
        <v/>
      </c>
      <c r="CGA43" t="str">
        <f t="shared" ca="1" si="36"/>
        <v/>
      </c>
      <c r="CGB43" t="str">
        <f t="shared" ca="1" si="36"/>
        <v/>
      </c>
      <c r="CGC43" t="str">
        <f t="shared" ca="1" si="36"/>
        <v/>
      </c>
      <c r="CGD43" t="str">
        <f t="shared" ca="1" si="36"/>
        <v/>
      </c>
      <c r="CGE43" t="str">
        <f t="shared" ca="1" si="36"/>
        <v/>
      </c>
      <c r="CGF43" t="str">
        <f t="shared" ca="1" si="36"/>
        <v/>
      </c>
      <c r="CGG43" t="str">
        <f t="shared" ca="1" si="36"/>
        <v/>
      </c>
      <c r="CGH43" t="str">
        <f t="shared" ca="1" si="36"/>
        <v/>
      </c>
      <c r="CGI43" t="str">
        <f t="shared" ca="1" si="36"/>
        <v/>
      </c>
      <c r="CGJ43" t="str">
        <f t="shared" ca="1" si="36"/>
        <v/>
      </c>
      <c r="CGK43" t="str">
        <f t="shared" ca="1" si="36"/>
        <v/>
      </c>
      <c r="CGL43" t="str">
        <f t="shared" ca="1" si="36"/>
        <v/>
      </c>
      <c r="CGM43" t="str">
        <f t="shared" ca="1" si="36"/>
        <v/>
      </c>
      <c r="CGN43" t="str">
        <f t="shared" ca="1" si="36"/>
        <v/>
      </c>
      <c r="CGO43" t="str">
        <f t="shared" ca="1" si="36"/>
        <v/>
      </c>
      <c r="CGP43" t="str">
        <f t="shared" ca="1" si="36"/>
        <v/>
      </c>
      <c r="CGQ43" t="str">
        <f t="shared" ca="1" si="36"/>
        <v/>
      </c>
      <c r="CGR43" t="str">
        <f t="shared" ca="1" si="36"/>
        <v/>
      </c>
      <c r="CGS43" t="str">
        <f t="shared" ca="1" si="36"/>
        <v/>
      </c>
      <c r="CGT43" t="str">
        <f t="shared" ca="1" si="36"/>
        <v/>
      </c>
      <c r="CGU43" t="str">
        <f t="shared" ca="1" si="36"/>
        <v/>
      </c>
      <c r="CGV43" t="str">
        <f t="shared" ca="1" si="36"/>
        <v/>
      </c>
      <c r="CGW43" t="str">
        <f t="shared" ca="1" si="36"/>
        <v/>
      </c>
      <c r="CGX43" t="str">
        <f t="shared" ca="1" si="36"/>
        <v/>
      </c>
      <c r="CGY43" t="str">
        <f t="shared" ca="1" si="36"/>
        <v/>
      </c>
      <c r="CGZ43" t="str">
        <f t="shared" ca="1" si="36"/>
        <v/>
      </c>
      <c r="CHA43" t="str">
        <f t="shared" ca="1" si="36"/>
        <v/>
      </c>
      <c r="CHB43" t="str">
        <f t="shared" ca="1" si="36"/>
        <v/>
      </c>
      <c r="CHC43" t="str">
        <f t="shared" ca="1" si="36"/>
        <v/>
      </c>
      <c r="CHD43" t="str">
        <f t="shared" ca="1" si="36"/>
        <v/>
      </c>
      <c r="CHE43" t="str">
        <f t="shared" ca="1" si="36"/>
        <v/>
      </c>
      <c r="CHF43" t="str">
        <f t="shared" ca="1" si="36"/>
        <v/>
      </c>
      <c r="CHG43" t="str">
        <f t="shared" ca="1" si="36"/>
        <v/>
      </c>
      <c r="CHH43" t="str">
        <f t="shared" ca="1" si="36"/>
        <v/>
      </c>
      <c r="CHI43" t="str">
        <f t="shared" ref="CHI43:CJT43" ca="1" si="37">IFERROR(CHE43*CHG43,"")</f>
        <v/>
      </c>
      <c r="CHJ43" t="str">
        <f t="shared" ca="1" si="37"/>
        <v/>
      </c>
      <c r="CHK43" t="str">
        <f t="shared" ca="1" si="37"/>
        <v/>
      </c>
      <c r="CHL43" t="str">
        <f t="shared" ca="1" si="37"/>
        <v/>
      </c>
      <c r="CHM43" t="str">
        <f t="shared" ca="1" si="37"/>
        <v/>
      </c>
      <c r="CHN43" t="str">
        <f t="shared" ca="1" si="37"/>
        <v/>
      </c>
      <c r="CHO43" t="str">
        <f t="shared" ca="1" si="37"/>
        <v/>
      </c>
      <c r="CHP43" t="str">
        <f t="shared" ca="1" si="37"/>
        <v/>
      </c>
      <c r="CHQ43" t="str">
        <f t="shared" ca="1" si="37"/>
        <v/>
      </c>
      <c r="CHR43" t="str">
        <f t="shared" ca="1" si="37"/>
        <v/>
      </c>
      <c r="CHS43" t="str">
        <f t="shared" ca="1" si="37"/>
        <v/>
      </c>
      <c r="CHT43" t="str">
        <f t="shared" ca="1" si="37"/>
        <v/>
      </c>
      <c r="CHU43" t="str">
        <f t="shared" ca="1" si="37"/>
        <v/>
      </c>
      <c r="CHV43" t="str">
        <f t="shared" ca="1" si="37"/>
        <v/>
      </c>
      <c r="CHW43" t="str">
        <f t="shared" ca="1" si="37"/>
        <v/>
      </c>
      <c r="CHX43" t="str">
        <f t="shared" ca="1" si="37"/>
        <v/>
      </c>
      <c r="CHY43" t="str">
        <f t="shared" ca="1" si="37"/>
        <v/>
      </c>
      <c r="CHZ43" t="str">
        <f t="shared" ca="1" si="37"/>
        <v/>
      </c>
      <c r="CIA43" t="str">
        <f t="shared" ca="1" si="37"/>
        <v/>
      </c>
      <c r="CIB43" t="str">
        <f t="shared" ca="1" si="37"/>
        <v/>
      </c>
      <c r="CIC43" t="str">
        <f t="shared" ca="1" si="37"/>
        <v/>
      </c>
      <c r="CID43" t="str">
        <f t="shared" ca="1" si="37"/>
        <v/>
      </c>
      <c r="CIE43" t="str">
        <f t="shared" ca="1" si="37"/>
        <v/>
      </c>
      <c r="CIF43" t="str">
        <f t="shared" ca="1" si="37"/>
        <v/>
      </c>
      <c r="CIG43" t="str">
        <f t="shared" ca="1" si="37"/>
        <v/>
      </c>
      <c r="CIH43" t="str">
        <f t="shared" ca="1" si="37"/>
        <v/>
      </c>
      <c r="CII43" t="str">
        <f t="shared" ca="1" si="37"/>
        <v/>
      </c>
      <c r="CIJ43" t="str">
        <f t="shared" ca="1" si="37"/>
        <v/>
      </c>
      <c r="CIK43" t="str">
        <f t="shared" ca="1" si="37"/>
        <v/>
      </c>
      <c r="CIL43" t="str">
        <f t="shared" ca="1" si="37"/>
        <v/>
      </c>
      <c r="CIM43" t="str">
        <f t="shared" ca="1" si="37"/>
        <v/>
      </c>
      <c r="CIN43" t="str">
        <f t="shared" ca="1" si="37"/>
        <v/>
      </c>
      <c r="CIO43" t="str">
        <f t="shared" ca="1" si="37"/>
        <v/>
      </c>
      <c r="CIP43" t="str">
        <f t="shared" ca="1" si="37"/>
        <v/>
      </c>
      <c r="CIQ43" t="str">
        <f t="shared" ca="1" si="37"/>
        <v/>
      </c>
      <c r="CIR43" t="str">
        <f t="shared" ca="1" si="37"/>
        <v/>
      </c>
      <c r="CIS43" t="str">
        <f t="shared" ca="1" si="37"/>
        <v/>
      </c>
      <c r="CIT43" t="str">
        <f t="shared" ca="1" si="37"/>
        <v/>
      </c>
      <c r="CIU43" t="str">
        <f t="shared" ca="1" si="37"/>
        <v/>
      </c>
      <c r="CIV43" t="str">
        <f t="shared" ca="1" si="37"/>
        <v/>
      </c>
      <c r="CIW43" t="str">
        <f t="shared" ca="1" si="37"/>
        <v/>
      </c>
      <c r="CIX43" t="str">
        <f t="shared" ca="1" si="37"/>
        <v/>
      </c>
      <c r="CIY43" t="str">
        <f t="shared" ca="1" si="37"/>
        <v/>
      </c>
      <c r="CIZ43" t="str">
        <f t="shared" ca="1" si="37"/>
        <v/>
      </c>
      <c r="CJA43" t="str">
        <f t="shared" ca="1" si="37"/>
        <v/>
      </c>
      <c r="CJB43" t="str">
        <f t="shared" ca="1" si="37"/>
        <v/>
      </c>
      <c r="CJC43" t="str">
        <f t="shared" ca="1" si="37"/>
        <v/>
      </c>
      <c r="CJD43" t="str">
        <f t="shared" ca="1" si="37"/>
        <v/>
      </c>
      <c r="CJE43" t="str">
        <f t="shared" ca="1" si="37"/>
        <v/>
      </c>
      <c r="CJF43" t="str">
        <f t="shared" ca="1" si="37"/>
        <v/>
      </c>
      <c r="CJG43" t="str">
        <f t="shared" ca="1" si="37"/>
        <v/>
      </c>
      <c r="CJH43" t="str">
        <f t="shared" ca="1" si="37"/>
        <v/>
      </c>
      <c r="CJI43" t="str">
        <f t="shared" ca="1" si="37"/>
        <v/>
      </c>
      <c r="CJJ43" t="str">
        <f t="shared" ca="1" si="37"/>
        <v/>
      </c>
      <c r="CJK43" t="str">
        <f t="shared" ca="1" si="37"/>
        <v/>
      </c>
      <c r="CJL43" t="str">
        <f t="shared" ca="1" si="37"/>
        <v/>
      </c>
      <c r="CJM43" t="str">
        <f t="shared" ca="1" si="37"/>
        <v/>
      </c>
      <c r="CJN43" t="str">
        <f t="shared" ca="1" si="37"/>
        <v/>
      </c>
      <c r="CJO43" t="str">
        <f t="shared" ca="1" si="37"/>
        <v/>
      </c>
      <c r="CJP43" t="str">
        <f t="shared" ca="1" si="37"/>
        <v/>
      </c>
      <c r="CJQ43" t="str">
        <f t="shared" ca="1" si="37"/>
        <v/>
      </c>
      <c r="CJR43" t="str">
        <f t="shared" ca="1" si="37"/>
        <v/>
      </c>
      <c r="CJS43" t="str">
        <f t="shared" ca="1" si="37"/>
        <v/>
      </c>
      <c r="CJT43" t="str">
        <f t="shared" ca="1" si="37"/>
        <v/>
      </c>
      <c r="CJU43" t="str">
        <f t="shared" ref="CJU43:CMF43" ca="1" si="38">IFERROR(CJQ43*CJS43,"")</f>
        <v/>
      </c>
      <c r="CJV43" t="str">
        <f t="shared" ca="1" si="38"/>
        <v/>
      </c>
      <c r="CJW43" t="str">
        <f t="shared" ca="1" si="38"/>
        <v/>
      </c>
      <c r="CJX43" t="str">
        <f t="shared" ca="1" si="38"/>
        <v/>
      </c>
      <c r="CJY43" t="str">
        <f t="shared" ca="1" si="38"/>
        <v/>
      </c>
      <c r="CJZ43" t="str">
        <f t="shared" ca="1" si="38"/>
        <v/>
      </c>
      <c r="CKA43" t="str">
        <f t="shared" ca="1" si="38"/>
        <v/>
      </c>
      <c r="CKB43" t="str">
        <f t="shared" ca="1" si="38"/>
        <v/>
      </c>
      <c r="CKC43" t="str">
        <f t="shared" ca="1" si="38"/>
        <v/>
      </c>
      <c r="CKD43" t="str">
        <f t="shared" ca="1" si="38"/>
        <v/>
      </c>
      <c r="CKE43" t="str">
        <f t="shared" ca="1" si="38"/>
        <v/>
      </c>
      <c r="CKF43" t="str">
        <f t="shared" ca="1" si="38"/>
        <v/>
      </c>
      <c r="CKG43" t="str">
        <f t="shared" ca="1" si="38"/>
        <v/>
      </c>
      <c r="CKH43" t="str">
        <f t="shared" ca="1" si="38"/>
        <v/>
      </c>
      <c r="CKI43" t="str">
        <f t="shared" ca="1" si="38"/>
        <v/>
      </c>
      <c r="CKJ43" t="str">
        <f t="shared" ca="1" si="38"/>
        <v/>
      </c>
      <c r="CKK43" t="str">
        <f t="shared" ca="1" si="38"/>
        <v/>
      </c>
      <c r="CKL43" t="str">
        <f t="shared" ca="1" si="38"/>
        <v/>
      </c>
      <c r="CKM43" t="str">
        <f t="shared" ca="1" si="38"/>
        <v/>
      </c>
      <c r="CKN43" t="str">
        <f t="shared" ca="1" si="38"/>
        <v/>
      </c>
      <c r="CKO43" t="str">
        <f t="shared" ca="1" si="38"/>
        <v/>
      </c>
      <c r="CKP43" t="str">
        <f t="shared" ca="1" si="38"/>
        <v/>
      </c>
      <c r="CKQ43" t="str">
        <f t="shared" ca="1" si="38"/>
        <v/>
      </c>
      <c r="CKR43" t="str">
        <f t="shared" ca="1" si="38"/>
        <v/>
      </c>
      <c r="CKS43" t="str">
        <f t="shared" ca="1" si="38"/>
        <v/>
      </c>
      <c r="CKT43" t="str">
        <f t="shared" ca="1" si="38"/>
        <v/>
      </c>
      <c r="CKU43" t="str">
        <f t="shared" ca="1" si="38"/>
        <v/>
      </c>
      <c r="CKV43" t="str">
        <f t="shared" ca="1" si="38"/>
        <v/>
      </c>
      <c r="CKW43" t="str">
        <f t="shared" ca="1" si="38"/>
        <v/>
      </c>
      <c r="CKX43" t="str">
        <f t="shared" ca="1" si="38"/>
        <v/>
      </c>
      <c r="CKY43" t="str">
        <f t="shared" ca="1" si="38"/>
        <v/>
      </c>
      <c r="CKZ43" t="str">
        <f t="shared" ca="1" si="38"/>
        <v/>
      </c>
      <c r="CLA43" t="str">
        <f t="shared" ca="1" si="38"/>
        <v/>
      </c>
      <c r="CLB43" t="str">
        <f t="shared" ca="1" si="38"/>
        <v/>
      </c>
      <c r="CLC43" t="str">
        <f t="shared" ca="1" si="38"/>
        <v/>
      </c>
      <c r="CLD43" t="str">
        <f t="shared" ca="1" si="38"/>
        <v/>
      </c>
      <c r="CLE43" t="str">
        <f t="shared" ca="1" si="38"/>
        <v/>
      </c>
      <c r="CLF43" t="str">
        <f t="shared" ca="1" si="38"/>
        <v/>
      </c>
      <c r="CLG43" t="str">
        <f t="shared" ca="1" si="38"/>
        <v/>
      </c>
      <c r="CLH43" t="str">
        <f t="shared" ca="1" si="38"/>
        <v/>
      </c>
      <c r="CLI43" t="str">
        <f t="shared" ca="1" si="38"/>
        <v/>
      </c>
      <c r="CLJ43" t="str">
        <f t="shared" ca="1" si="38"/>
        <v/>
      </c>
      <c r="CLK43" t="str">
        <f t="shared" ca="1" si="38"/>
        <v/>
      </c>
      <c r="CLL43" t="str">
        <f t="shared" ca="1" si="38"/>
        <v/>
      </c>
      <c r="CLM43" t="str">
        <f t="shared" ca="1" si="38"/>
        <v/>
      </c>
      <c r="CLN43" t="str">
        <f t="shared" ca="1" si="38"/>
        <v/>
      </c>
      <c r="CLO43" t="str">
        <f t="shared" ca="1" si="38"/>
        <v/>
      </c>
      <c r="CLP43" t="str">
        <f t="shared" ca="1" si="38"/>
        <v/>
      </c>
      <c r="CLQ43" t="str">
        <f t="shared" ca="1" si="38"/>
        <v/>
      </c>
      <c r="CLR43" t="str">
        <f t="shared" ca="1" si="38"/>
        <v/>
      </c>
      <c r="CLS43" t="str">
        <f t="shared" ca="1" si="38"/>
        <v/>
      </c>
      <c r="CLT43" t="str">
        <f t="shared" ca="1" si="38"/>
        <v/>
      </c>
      <c r="CLU43" t="str">
        <f t="shared" ca="1" si="38"/>
        <v/>
      </c>
      <c r="CLV43" t="str">
        <f t="shared" ca="1" si="38"/>
        <v/>
      </c>
      <c r="CLW43" t="str">
        <f t="shared" ca="1" si="38"/>
        <v/>
      </c>
      <c r="CLX43" t="str">
        <f t="shared" ca="1" si="38"/>
        <v/>
      </c>
      <c r="CLY43" t="str">
        <f t="shared" ca="1" si="38"/>
        <v/>
      </c>
      <c r="CLZ43" t="str">
        <f t="shared" ca="1" si="38"/>
        <v/>
      </c>
      <c r="CMA43" t="str">
        <f t="shared" ca="1" si="38"/>
        <v/>
      </c>
      <c r="CMB43" t="str">
        <f t="shared" ca="1" si="38"/>
        <v/>
      </c>
      <c r="CMC43" t="str">
        <f t="shared" ca="1" si="38"/>
        <v/>
      </c>
      <c r="CMD43" t="str">
        <f t="shared" ca="1" si="38"/>
        <v/>
      </c>
      <c r="CME43" t="str">
        <f t="shared" ca="1" si="38"/>
        <v/>
      </c>
      <c r="CMF43" t="str">
        <f t="shared" ca="1" si="38"/>
        <v/>
      </c>
      <c r="CMG43" t="str">
        <f t="shared" ref="CMG43:COR43" ca="1" si="39">IFERROR(CMC43*CME43,"")</f>
        <v/>
      </c>
      <c r="CMH43" t="str">
        <f t="shared" ca="1" si="39"/>
        <v/>
      </c>
      <c r="CMI43" t="str">
        <f t="shared" ca="1" si="39"/>
        <v/>
      </c>
      <c r="CMJ43" t="str">
        <f t="shared" ca="1" si="39"/>
        <v/>
      </c>
      <c r="CMK43" t="str">
        <f t="shared" ca="1" si="39"/>
        <v/>
      </c>
      <c r="CML43" t="str">
        <f t="shared" ca="1" si="39"/>
        <v/>
      </c>
      <c r="CMM43" t="str">
        <f t="shared" ca="1" si="39"/>
        <v/>
      </c>
      <c r="CMN43" t="str">
        <f t="shared" ca="1" si="39"/>
        <v/>
      </c>
      <c r="CMO43" t="str">
        <f t="shared" ca="1" si="39"/>
        <v/>
      </c>
      <c r="CMP43" t="str">
        <f t="shared" ca="1" si="39"/>
        <v/>
      </c>
      <c r="CMQ43" t="str">
        <f t="shared" ca="1" si="39"/>
        <v/>
      </c>
      <c r="CMR43" t="str">
        <f t="shared" ca="1" si="39"/>
        <v/>
      </c>
      <c r="CMS43" t="str">
        <f t="shared" ca="1" si="39"/>
        <v/>
      </c>
      <c r="CMT43" t="str">
        <f t="shared" ca="1" si="39"/>
        <v/>
      </c>
      <c r="CMU43" t="str">
        <f t="shared" ca="1" si="39"/>
        <v/>
      </c>
      <c r="CMV43" t="str">
        <f t="shared" ca="1" si="39"/>
        <v/>
      </c>
      <c r="CMW43" t="str">
        <f t="shared" ca="1" si="39"/>
        <v/>
      </c>
      <c r="CMX43" t="str">
        <f t="shared" ca="1" si="39"/>
        <v/>
      </c>
      <c r="CMY43" t="str">
        <f t="shared" ca="1" si="39"/>
        <v/>
      </c>
      <c r="CMZ43" t="str">
        <f t="shared" ca="1" si="39"/>
        <v/>
      </c>
      <c r="CNA43" t="str">
        <f t="shared" ca="1" si="39"/>
        <v/>
      </c>
      <c r="CNB43" t="str">
        <f t="shared" ca="1" si="39"/>
        <v/>
      </c>
      <c r="CNC43" t="str">
        <f t="shared" ca="1" si="39"/>
        <v/>
      </c>
      <c r="CND43" t="str">
        <f t="shared" ca="1" si="39"/>
        <v/>
      </c>
      <c r="CNE43" t="str">
        <f t="shared" ca="1" si="39"/>
        <v/>
      </c>
      <c r="CNF43" t="str">
        <f t="shared" ca="1" si="39"/>
        <v/>
      </c>
      <c r="CNG43" t="str">
        <f t="shared" ca="1" si="39"/>
        <v/>
      </c>
      <c r="CNH43" t="str">
        <f t="shared" ca="1" si="39"/>
        <v/>
      </c>
      <c r="CNI43" t="str">
        <f t="shared" ca="1" si="39"/>
        <v/>
      </c>
      <c r="CNJ43" t="str">
        <f t="shared" ca="1" si="39"/>
        <v/>
      </c>
      <c r="CNK43" t="str">
        <f t="shared" ca="1" si="39"/>
        <v/>
      </c>
      <c r="CNL43" t="str">
        <f t="shared" ca="1" si="39"/>
        <v/>
      </c>
      <c r="CNM43" t="str">
        <f t="shared" ca="1" si="39"/>
        <v/>
      </c>
      <c r="CNN43" t="str">
        <f t="shared" ca="1" si="39"/>
        <v/>
      </c>
      <c r="CNO43" t="str">
        <f t="shared" ca="1" si="39"/>
        <v/>
      </c>
      <c r="CNP43" t="str">
        <f t="shared" ca="1" si="39"/>
        <v/>
      </c>
      <c r="CNQ43" t="str">
        <f t="shared" ca="1" si="39"/>
        <v/>
      </c>
      <c r="CNR43" t="str">
        <f t="shared" ca="1" si="39"/>
        <v/>
      </c>
      <c r="CNS43" t="str">
        <f t="shared" ca="1" si="39"/>
        <v/>
      </c>
      <c r="CNT43" t="str">
        <f t="shared" ca="1" si="39"/>
        <v/>
      </c>
      <c r="CNU43" t="str">
        <f t="shared" ca="1" si="39"/>
        <v/>
      </c>
      <c r="CNV43" t="str">
        <f t="shared" ca="1" si="39"/>
        <v/>
      </c>
      <c r="CNW43" t="str">
        <f t="shared" ca="1" si="39"/>
        <v/>
      </c>
      <c r="CNX43" t="str">
        <f t="shared" ca="1" si="39"/>
        <v/>
      </c>
      <c r="CNY43" t="str">
        <f t="shared" ca="1" si="39"/>
        <v/>
      </c>
      <c r="CNZ43" t="str">
        <f t="shared" ca="1" si="39"/>
        <v/>
      </c>
      <c r="COA43" t="str">
        <f t="shared" ca="1" si="39"/>
        <v/>
      </c>
      <c r="COB43" t="str">
        <f t="shared" ca="1" si="39"/>
        <v/>
      </c>
      <c r="COC43" t="str">
        <f t="shared" ca="1" si="39"/>
        <v/>
      </c>
      <c r="COD43" t="str">
        <f t="shared" ca="1" si="39"/>
        <v/>
      </c>
      <c r="COE43" t="str">
        <f t="shared" ca="1" si="39"/>
        <v/>
      </c>
      <c r="COF43" t="str">
        <f t="shared" ca="1" si="39"/>
        <v/>
      </c>
      <c r="COG43" t="str">
        <f t="shared" ca="1" si="39"/>
        <v/>
      </c>
      <c r="COH43" t="str">
        <f t="shared" ca="1" si="39"/>
        <v/>
      </c>
      <c r="COI43" t="str">
        <f t="shared" ca="1" si="39"/>
        <v/>
      </c>
      <c r="COJ43" t="str">
        <f t="shared" ca="1" si="39"/>
        <v/>
      </c>
      <c r="COK43" t="str">
        <f t="shared" ca="1" si="39"/>
        <v/>
      </c>
      <c r="COL43" t="str">
        <f t="shared" ca="1" si="39"/>
        <v/>
      </c>
      <c r="COM43" t="str">
        <f t="shared" ca="1" si="39"/>
        <v/>
      </c>
      <c r="CON43" t="str">
        <f t="shared" ca="1" si="39"/>
        <v/>
      </c>
      <c r="COO43" t="str">
        <f t="shared" ca="1" si="39"/>
        <v/>
      </c>
      <c r="COP43" t="str">
        <f t="shared" ca="1" si="39"/>
        <v/>
      </c>
      <c r="COQ43" t="str">
        <f t="shared" ca="1" si="39"/>
        <v/>
      </c>
      <c r="COR43" t="str">
        <f t="shared" ca="1" si="39"/>
        <v/>
      </c>
      <c r="COS43" t="str">
        <f t="shared" ref="COS43:CRD43" ca="1" si="40">IFERROR(COO43*COQ43,"")</f>
        <v/>
      </c>
      <c r="COT43" t="str">
        <f t="shared" ca="1" si="40"/>
        <v/>
      </c>
      <c r="COU43" t="str">
        <f t="shared" ca="1" si="40"/>
        <v/>
      </c>
      <c r="COV43" t="str">
        <f t="shared" ca="1" si="40"/>
        <v/>
      </c>
      <c r="COW43" t="str">
        <f t="shared" ca="1" si="40"/>
        <v/>
      </c>
      <c r="COX43" t="str">
        <f t="shared" ca="1" si="40"/>
        <v/>
      </c>
      <c r="COY43" t="str">
        <f t="shared" ca="1" si="40"/>
        <v/>
      </c>
      <c r="COZ43" t="str">
        <f t="shared" ca="1" si="40"/>
        <v/>
      </c>
      <c r="CPA43" t="str">
        <f t="shared" ca="1" si="40"/>
        <v/>
      </c>
      <c r="CPB43" t="str">
        <f t="shared" ca="1" si="40"/>
        <v/>
      </c>
      <c r="CPC43" t="str">
        <f t="shared" ca="1" si="40"/>
        <v/>
      </c>
      <c r="CPD43" t="str">
        <f t="shared" ca="1" si="40"/>
        <v/>
      </c>
      <c r="CPE43" t="str">
        <f t="shared" ca="1" si="40"/>
        <v/>
      </c>
      <c r="CPF43" t="str">
        <f t="shared" ca="1" si="40"/>
        <v/>
      </c>
      <c r="CPG43" t="str">
        <f t="shared" ca="1" si="40"/>
        <v/>
      </c>
      <c r="CPH43" t="str">
        <f t="shared" ca="1" si="40"/>
        <v/>
      </c>
      <c r="CPI43" t="str">
        <f t="shared" ca="1" si="40"/>
        <v/>
      </c>
      <c r="CPJ43" t="str">
        <f t="shared" ca="1" si="40"/>
        <v/>
      </c>
      <c r="CPK43" t="str">
        <f t="shared" ca="1" si="40"/>
        <v/>
      </c>
      <c r="CPL43" t="str">
        <f t="shared" ca="1" si="40"/>
        <v/>
      </c>
      <c r="CPM43" t="str">
        <f t="shared" ca="1" si="40"/>
        <v/>
      </c>
      <c r="CPN43" t="str">
        <f t="shared" ca="1" si="40"/>
        <v/>
      </c>
      <c r="CPO43" t="str">
        <f t="shared" ca="1" si="40"/>
        <v/>
      </c>
      <c r="CPP43" t="str">
        <f t="shared" ca="1" si="40"/>
        <v/>
      </c>
      <c r="CPQ43" t="str">
        <f t="shared" ca="1" si="40"/>
        <v/>
      </c>
      <c r="CPR43" t="str">
        <f t="shared" ca="1" si="40"/>
        <v/>
      </c>
      <c r="CPS43" t="str">
        <f t="shared" ca="1" si="40"/>
        <v/>
      </c>
      <c r="CPT43" t="str">
        <f t="shared" ca="1" si="40"/>
        <v/>
      </c>
      <c r="CPU43" t="str">
        <f t="shared" ca="1" si="40"/>
        <v/>
      </c>
      <c r="CPV43" t="str">
        <f t="shared" ca="1" si="40"/>
        <v/>
      </c>
      <c r="CPW43" t="str">
        <f t="shared" ca="1" si="40"/>
        <v/>
      </c>
      <c r="CPX43" t="str">
        <f t="shared" ca="1" si="40"/>
        <v/>
      </c>
      <c r="CPY43" t="str">
        <f t="shared" ca="1" si="40"/>
        <v/>
      </c>
      <c r="CPZ43" t="str">
        <f t="shared" ca="1" si="40"/>
        <v/>
      </c>
      <c r="CQA43" t="str">
        <f t="shared" ca="1" si="40"/>
        <v/>
      </c>
      <c r="CQB43" t="str">
        <f t="shared" ca="1" si="40"/>
        <v/>
      </c>
      <c r="CQC43" t="str">
        <f t="shared" ca="1" si="40"/>
        <v/>
      </c>
      <c r="CQD43" t="str">
        <f t="shared" ca="1" si="40"/>
        <v/>
      </c>
      <c r="CQE43" t="str">
        <f t="shared" ca="1" si="40"/>
        <v/>
      </c>
      <c r="CQF43" t="str">
        <f t="shared" ca="1" si="40"/>
        <v/>
      </c>
      <c r="CQG43" t="str">
        <f t="shared" ca="1" si="40"/>
        <v/>
      </c>
      <c r="CQH43" t="str">
        <f t="shared" ca="1" si="40"/>
        <v/>
      </c>
      <c r="CQI43" t="str">
        <f t="shared" ca="1" si="40"/>
        <v/>
      </c>
      <c r="CQJ43" t="str">
        <f t="shared" ca="1" si="40"/>
        <v/>
      </c>
      <c r="CQK43" t="str">
        <f t="shared" ca="1" si="40"/>
        <v/>
      </c>
      <c r="CQL43" t="str">
        <f t="shared" ca="1" si="40"/>
        <v/>
      </c>
      <c r="CQM43" t="str">
        <f t="shared" ca="1" si="40"/>
        <v/>
      </c>
      <c r="CQN43" t="str">
        <f t="shared" ca="1" si="40"/>
        <v/>
      </c>
      <c r="CQO43" t="str">
        <f t="shared" ca="1" si="40"/>
        <v/>
      </c>
      <c r="CQP43" t="str">
        <f t="shared" ca="1" si="40"/>
        <v/>
      </c>
      <c r="CQQ43" t="str">
        <f t="shared" ca="1" si="40"/>
        <v/>
      </c>
      <c r="CQR43" t="str">
        <f t="shared" ca="1" si="40"/>
        <v/>
      </c>
      <c r="CQS43" t="str">
        <f t="shared" ca="1" si="40"/>
        <v/>
      </c>
      <c r="CQT43" t="str">
        <f t="shared" ca="1" si="40"/>
        <v/>
      </c>
      <c r="CQU43" t="str">
        <f t="shared" ca="1" si="40"/>
        <v/>
      </c>
      <c r="CQV43" t="str">
        <f t="shared" ca="1" si="40"/>
        <v/>
      </c>
      <c r="CQW43" t="str">
        <f t="shared" ca="1" si="40"/>
        <v/>
      </c>
      <c r="CQX43" t="str">
        <f t="shared" ca="1" si="40"/>
        <v/>
      </c>
      <c r="CQY43" t="str">
        <f t="shared" ca="1" si="40"/>
        <v/>
      </c>
      <c r="CQZ43" t="str">
        <f t="shared" ca="1" si="40"/>
        <v/>
      </c>
      <c r="CRA43" t="str">
        <f t="shared" ca="1" si="40"/>
        <v/>
      </c>
      <c r="CRB43" t="str">
        <f t="shared" ca="1" si="40"/>
        <v/>
      </c>
      <c r="CRC43" t="str">
        <f t="shared" ca="1" si="40"/>
        <v/>
      </c>
      <c r="CRD43" t="str">
        <f t="shared" ca="1" si="40"/>
        <v/>
      </c>
      <c r="CRE43" t="str">
        <f t="shared" ref="CRE43:CTP43" ca="1" si="41">IFERROR(CRA43*CRC43,"")</f>
        <v/>
      </c>
      <c r="CRF43" t="str">
        <f t="shared" ca="1" si="41"/>
        <v/>
      </c>
      <c r="CRG43" t="str">
        <f t="shared" ca="1" si="41"/>
        <v/>
      </c>
      <c r="CRH43" t="str">
        <f t="shared" ca="1" si="41"/>
        <v/>
      </c>
      <c r="CRI43" t="str">
        <f t="shared" ca="1" si="41"/>
        <v/>
      </c>
      <c r="CRJ43" t="str">
        <f t="shared" ca="1" si="41"/>
        <v/>
      </c>
      <c r="CRK43" t="str">
        <f t="shared" ca="1" si="41"/>
        <v/>
      </c>
      <c r="CRL43" t="str">
        <f t="shared" ca="1" si="41"/>
        <v/>
      </c>
      <c r="CRM43" t="str">
        <f t="shared" ca="1" si="41"/>
        <v/>
      </c>
      <c r="CRN43" t="str">
        <f t="shared" ca="1" si="41"/>
        <v/>
      </c>
      <c r="CRO43" t="str">
        <f t="shared" ca="1" si="41"/>
        <v/>
      </c>
      <c r="CRP43" t="str">
        <f t="shared" ca="1" si="41"/>
        <v/>
      </c>
      <c r="CRQ43" t="str">
        <f t="shared" ca="1" si="41"/>
        <v/>
      </c>
      <c r="CRR43" t="str">
        <f t="shared" ca="1" si="41"/>
        <v/>
      </c>
      <c r="CRS43" t="str">
        <f t="shared" ca="1" si="41"/>
        <v/>
      </c>
      <c r="CRT43" t="str">
        <f t="shared" ca="1" si="41"/>
        <v/>
      </c>
      <c r="CRU43" t="str">
        <f t="shared" ca="1" si="41"/>
        <v/>
      </c>
      <c r="CRV43" t="str">
        <f t="shared" ca="1" si="41"/>
        <v/>
      </c>
      <c r="CRW43" t="str">
        <f t="shared" ca="1" si="41"/>
        <v/>
      </c>
      <c r="CRX43" t="str">
        <f t="shared" ca="1" si="41"/>
        <v/>
      </c>
      <c r="CRY43" t="str">
        <f t="shared" ca="1" si="41"/>
        <v/>
      </c>
      <c r="CRZ43" t="str">
        <f t="shared" ca="1" si="41"/>
        <v/>
      </c>
      <c r="CSA43" t="str">
        <f t="shared" ca="1" si="41"/>
        <v/>
      </c>
      <c r="CSB43" t="str">
        <f t="shared" ca="1" si="41"/>
        <v/>
      </c>
      <c r="CSC43" t="str">
        <f t="shared" ca="1" si="41"/>
        <v/>
      </c>
      <c r="CSD43" t="str">
        <f t="shared" ca="1" si="41"/>
        <v/>
      </c>
      <c r="CSE43" t="str">
        <f t="shared" ca="1" si="41"/>
        <v/>
      </c>
      <c r="CSF43" t="str">
        <f t="shared" ca="1" si="41"/>
        <v/>
      </c>
      <c r="CSG43" t="str">
        <f t="shared" ca="1" si="41"/>
        <v/>
      </c>
      <c r="CSH43" t="str">
        <f t="shared" ca="1" si="41"/>
        <v/>
      </c>
      <c r="CSI43" t="str">
        <f t="shared" ca="1" si="41"/>
        <v/>
      </c>
      <c r="CSJ43" t="str">
        <f t="shared" ca="1" si="41"/>
        <v/>
      </c>
      <c r="CSK43" t="str">
        <f t="shared" ca="1" si="41"/>
        <v/>
      </c>
      <c r="CSL43" t="str">
        <f t="shared" ca="1" si="41"/>
        <v/>
      </c>
      <c r="CSM43" t="str">
        <f t="shared" ca="1" si="41"/>
        <v/>
      </c>
      <c r="CSN43" t="str">
        <f t="shared" ca="1" si="41"/>
        <v/>
      </c>
      <c r="CSO43" t="str">
        <f t="shared" ca="1" si="41"/>
        <v/>
      </c>
      <c r="CSP43" t="str">
        <f t="shared" ca="1" si="41"/>
        <v/>
      </c>
      <c r="CSQ43" t="str">
        <f t="shared" ca="1" si="41"/>
        <v/>
      </c>
      <c r="CSR43" t="str">
        <f t="shared" ca="1" si="41"/>
        <v/>
      </c>
      <c r="CSS43" t="str">
        <f t="shared" ca="1" si="41"/>
        <v/>
      </c>
      <c r="CST43" t="str">
        <f t="shared" ca="1" si="41"/>
        <v/>
      </c>
      <c r="CSU43" t="str">
        <f t="shared" ca="1" si="41"/>
        <v/>
      </c>
      <c r="CSV43" t="str">
        <f t="shared" ca="1" si="41"/>
        <v/>
      </c>
      <c r="CSW43" t="str">
        <f t="shared" ca="1" si="41"/>
        <v/>
      </c>
      <c r="CSX43" t="str">
        <f t="shared" ca="1" si="41"/>
        <v/>
      </c>
      <c r="CSY43" t="str">
        <f t="shared" ca="1" si="41"/>
        <v/>
      </c>
      <c r="CSZ43" t="str">
        <f t="shared" ca="1" si="41"/>
        <v/>
      </c>
      <c r="CTA43" t="str">
        <f t="shared" ca="1" si="41"/>
        <v/>
      </c>
      <c r="CTB43" t="str">
        <f t="shared" ca="1" si="41"/>
        <v/>
      </c>
      <c r="CTC43" t="str">
        <f t="shared" ca="1" si="41"/>
        <v/>
      </c>
      <c r="CTD43" t="str">
        <f t="shared" ca="1" si="41"/>
        <v/>
      </c>
      <c r="CTE43" t="str">
        <f t="shared" ca="1" si="41"/>
        <v/>
      </c>
      <c r="CTF43" t="str">
        <f t="shared" ca="1" si="41"/>
        <v/>
      </c>
      <c r="CTG43" t="str">
        <f t="shared" ca="1" si="41"/>
        <v/>
      </c>
      <c r="CTH43" t="str">
        <f t="shared" ca="1" si="41"/>
        <v/>
      </c>
      <c r="CTI43" t="str">
        <f t="shared" ca="1" si="41"/>
        <v/>
      </c>
      <c r="CTJ43" t="str">
        <f t="shared" ca="1" si="41"/>
        <v/>
      </c>
      <c r="CTK43" t="str">
        <f t="shared" ca="1" si="41"/>
        <v/>
      </c>
      <c r="CTL43" t="str">
        <f t="shared" ca="1" si="41"/>
        <v/>
      </c>
      <c r="CTM43" t="str">
        <f t="shared" ca="1" si="41"/>
        <v/>
      </c>
      <c r="CTN43" t="str">
        <f t="shared" ca="1" si="41"/>
        <v/>
      </c>
      <c r="CTO43" t="str">
        <f t="shared" ca="1" si="41"/>
        <v/>
      </c>
      <c r="CTP43" t="str">
        <f t="shared" ca="1" si="41"/>
        <v/>
      </c>
      <c r="CTQ43" t="str">
        <f t="shared" ref="CTQ43:CWB43" ca="1" si="42">IFERROR(CTM43*CTO43,"")</f>
        <v/>
      </c>
      <c r="CTR43" t="str">
        <f t="shared" ca="1" si="42"/>
        <v/>
      </c>
      <c r="CTS43" t="str">
        <f t="shared" ca="1" si="42"/>
        <v/>
      </c>
      <c r="CTT43" t="str">
        <f t="shared" ca="1" si="42"/>
        <v/>
      </c>
      <c r="CTU43" t="str">
        <f t="shared" ca="1" si="42"/>
        <v/>
      </c>
      <c r="CTV43" t="str">
        <f t="shared" ca="1" si="42"/>
        <v/>
      </c>
      <c r="CTW43" t="str">
        <f t="shared" ca="1" si="42"/>
        <v/>
      </c>
      <c r="CTX43" t="str">
        <f t="shared" ca="1" si="42"/>
        <v/>
      </c>
      <c r="CTY43" t="str">
        <f t="shared" ca="1" si="42"/>
        <v/>
      </c>
      <c r="CTZ43" t="str">
        <f t="shared" ca="1" si="42"/>
        <v/>
      </c>
      <c r="CUA43" t="str">
        <f t="shared" ca="1" si="42"/>
        <v/>
      </c>
      <c r="CUB43" t="str">
        <f t="shared" ca="1" si="42"/>
        <v/>
      </c>
      <c r="CUC43" t="str">
        <f t="shared" ca="1" si="42"/>
        <v/>
      </c>
      <c r="CUD43" t="str">
        <f t="shared" ca="1" si="42"/>
        <v/>
      </c>
      <c r="CUE43" t="str">
        <f t="shared" ca="1" si="42"/>
        <v/>
      </c>
      <c r="CUF43" t="str">
        <f t="shared" ca="1" si="42"/>
        <v/>
      </c>
      <c r="CUG43" t="str">
        <f t="shared" ca="1" si="42"/>
        <v/>
      </c>
      <c r="CUH43" t="str">
        <f t="shared" ca="1" si="42"/>
        <v/>
      </c>
      <c r="CUI43" t="str">
        <f t="shared" ca="1" si="42"/>
        <v/>
      </c>
      <c r="CUJ43" t="str">
        <f t="shared" ca="1" si="42"/>
        <v/>
      </c>
      <c r="CUK43" t="str">
        <f t="shared" ca="1" si="42"/>
        <v/>
      </c>
      <c r="CUL43" t="str">
        <f t="shared" ca="1" si="42"/>
        <v/>
      </c>
      <c r="CUM43" t="str">
        <f t="shared" ca="1" si="42"/>
        <v/>
      </c>
      <c r="CUN43" t="str">
        <f t="shared" ca="1" si="42"/>
        <v/>
      </c>
      <c r="CUO43" t="str">
        <f t="shared" ca="1" si="42"/>
        <v/>
      </c>
      <c r="CUP43" t="str">
        <f t="shared" ca="1" si="42"/>
        <v/>
      </c>
      <c r="CUQ43" t="str">
        <f t="shared" ca="1" si="42"/>
        <v/>
      </c>
      <c r="CUR43" t="str">
        <f t="shared" ca="1" si="42"/>
        <v/>
      </c>
      <c r="CUS43" t="str">
        <f t="shared" ca="1" si="42"/>
        <v/>
      </c>
      <c r="CUT43" t="str">
        <f t="shared" ca="1" si="42"/>
        <v/>
      </c>
      <c r="CUU43" t="str">
        <f t="shared" ca="1" si="42"/>
        <v/>
      </c>
      <c r="CUV43" t="str">
        <f t="shared" ca="1" si="42"/>
        <v/>
      </c>
      <c r="CUW43" t="str">
        <f t="shared" ca="1" si="42"/>
        <v/>
      </c>
      <c r="CUX43" t="str">
        <f t="shared" ca="1" si="42"/>
        <v/>
      </c>
      <c r="CUY43" t="str">
        <f t="shared" ca="1" si="42"/>
        <v/>
      </c>
      <c r="CUZ43" t="str">
        <f t="shared" ca="1" si="42"/>
        <v/>
      </c>
      <c r="CVA43" t="str">
        <f t="shared" ca="1" si="42"/>
        <v/>
      </c>
      <c r="CVB43" t="str">
        <f t="shared" ca="1" si="42"/>
        <v/>
      </c>
      <c r="CVC43" t="str">
        <f t="shared" ca="1" si="42"/>
        <v/>
      </c>
      <c r="CVD43" t="str">
        <f t="shared" ca="1" si="42"/>
        <v/>
      </c>
      <c r="CVE43" t="str">
        <f t="shared" ca="1" si="42"/>
        <v/>
      </c>
      <c r="CVF43" t="str">
        <f t="shared" ca="1" si="42"/>
        <v/>
      </c>
      <c r="CVG43" t="str">
        <f t="shared" ca="1" si="42"/>
        <v/>
      </c>
      <c r="CVH43" t="str">
        <f t="shared" ca="1" si="42"/>
        <v/>
      </c>
      <c r="CVI43" t="str">
        <f t="shared" ca="1" si="42"/>
        <v/>
      </c>
      <c r="CVJ43" t="str">
        <f t="shared" ca="1" si="42"/>
        <v/>
      </c>
      <c r="CVK43" t="str">
        <f t="shared" ca="1" si="42"/>
        <v/>
      </c>
      <c r="CVL43" t="str">
        <f t="shared" ca="1" si="42"/>
        <v/>
      </c>
      <c r="CVM43" t="str">
        <f t="shared" ca="1" si="42"/>
        <v/>
      </c>
      <c r="CVN43" t="str">
        <f t="shared" ca="1" si="42"/>
        <v/>
      </c>
      <c r="CVO43" t="str">
        <f t="shared" ca="1" si="42"/>
        <v/>
      </c>
      <c r="CVP43" t="str">
        <f t="shared" ca="1" si="42"/>
        <v/>
      </c>
      <c r="CVQ43" t="str">
        <f t="shared" ca="1" si="42"/>
        <v/>
      </c>
      <c r="CVR43" t="str">
        <f t="shared" ca="1" si="42"/>
        <v/>
      </c>
      <c r="CVS43" t="str">
        <f t="shared" ca="1" si="42"/>
        <v/>
      </c>
      <c r="CVT43" t="str">
        <f t="shared" ca="1" si="42"/>
        <v/>
      </c>
      <c r="CVU43" t="str">
        <f t="shared" ca="1" si="42"/>
        <v/>
      </c>
      <c r="CVV43" t="str">
        <f t="shared" ca="1" si="42"/>
        <v/>
      </c>
      <c r="CVW43" t="str">
        <f t="shared" ca="1" si="42"/>
        <v/>
      </c>
      <c r="CVX43" t="str">
        <f t="shared" ca="1" si="42"/>
        <v/>
      </c>
      <c r="CVY43" t="str">
        <f t="shared" ca="1" si="42"/>
        <v/>
      </c>
      <c r="CVZ43" t="str">
        <f t="shared" ca="1" si="42"/>
        <v/>
      </c>
      <c r="CWA43" t="str">
        <f t="shared" ca="1" si="42"/>
        <v/>
      </c>
      <c r="CWB43" t="str">
        <f t="shared" ca="1" si="42"/>
        <v/>
      </c>
      <c r="CWC43" t="str">
        <f t="shared" ref="CWC43:CYN43" ca="1" si="43">IFERROR(CVY43*CWA43,"")</f>
        <v/>
      </c>
      <c r="CWD43" t="str">
        <f t="shared" ca="1" si="43"/>
        <v/>
      </c>
      <c r="CWE43" t="str">
        <f t="shared" ca="1" si="43"/>
        <v/>
      </c>
      <c r="CWF43" t="str">
        <f t="shared" ca="1" si="43"/>
        <v/>
      </c>
      <c r="CWG43" t="str">
        <f t="shared" ca="1" si="43"/>
        <v/>
      </c>
      <c r="CWH43" t="str">
        <f t="shared" ca="1" si="43"/>
        <v/>
      </c>
      <c r="CWI43" t="str">
        <f t="shared" ca="1" si="43"/>
        <v/>
      </c>
      <c r="CWJ43" t="str">
        <f t="shared" ca="1" si="43"/>
        <v/>
      </c>
      <c r="CWK43" t="str">
        <f t="shared" ca="1" si="43"/>
        <v/>
      </c>
      <c r="CWL43" t="str">
        <f t="shared" ca="1" si="43"/>
        <v/>
      </c>
      <c r="CWM43" t="str">
        <f t="shared" ca="1" si="43"/>
        <v/>
      </c>
      <c r="CWN43" t="str">
        <f t="shared" ca="1" si="43"/>
        <v/>
      </c>
      <c r="CWO43" t="str">
        <f t="shared" ca="1" si="43"/>
        <v/>
      </c>
      <c r="CWP43" t="str">
        <f t="shared" ca="1" si="43"/>
        <v/>
      </c>
      <c r="CWQ43" t="str">
        <f t="shared" ca="1" si="43"/>
        <v/>
      </c>
      <c r="CWR43" t="str">
        <f t="shared" ca="1" si="43"/>
        <v/>
      </c>
      <c r="CWS43" t="str">
        <f t="shared" ca="1" si="43"/>
        <v/>
      </c>
      <c r="CWT43" t="str">
        <f t="shared" ca="1" si="43"/>
        <v/>
      </c>
      <c r="CWU43" t="str">
        <f t="shared" ca="1" si="43"/>
        <v/>
      </c>
      <c r="CWV43" t="str">
        <f t="shared" ca="1" si="43"/>
        <v/>
      </c>
      <c r="CWW43" t="str">
        <f t="shared" ca="1" si="43"/>
        <v/>
      </c>
      <c r="CWX43" t="str">
        <f t="shared" ca="1" si="43"/>
        <v/>
      </c>
      <c r="CWY43" t="str">
        <f t="shared" ca="1" si="43"/>
        <v/>
      </c>
      <c r="CWZ43" t="str">
        <f t="shared" ca="1" si="43"/>
        <v/>
      </c>
      <c r="CXA43" t="str">
        <f t="shared" ca="1" si="43"/>
        <v/>
      </c>
      <c r="CXB43" t="str">
        <f t="shared" ca="1" si="43"/>
        <v/>
      </c>
      <c r="CXC43" t="str">
        <f t="shared" ca="1" si="43"/>
        <v/>
      </c>
      <c r="CXD43" t="str">
        <f t="shared" ca="1" si="43"/>
        <v/>
      </c>
      <c r="CXE43" t="str">
        <f t="shared" ca="1" si="43"/>
        <v/>
      </c>
      <c r="CXF43" t="str">
        <f t="shared" ca="1" si="43"/>
        <v/>
      </c>
      <c r="CXG43" t="str">
        <f t="shared" ca="1" si="43"/>
        <v/>
      </c>
      <c r="CXH43" t="str">
        <f t="shared" ca="1" si="43"/>
        <v/>
      </c>
      <c r="CXI43" t="str">
        <f t="shared" ca="1" si="43"/>
        <v/>
      </c>
      <c r="CXJ43" t="str">
        <f t="shared" ca="1" si="43"/>
        <v/>
      </c>
      <c r="CXK43" t="str">
        <f t="shared" ca="1" si="43"/>
        <v/>
      </c>
      <c r="CXL43" t="str">
        <f t="shared" ca="1" si="43"/>
        <v/>
      </c>
      <c r="CXM43" t="str">
        <f t="shared" ca="1" si="43"/>
        <v/>
      </c>
      <c r="CXN43" t="str">
        <f t="shared" ca="1" si="43"/>
        <v/>
      </c>
      <c r="CXO43" t="str">
        <f t="shared" ca="1" si="43"/>
        <v/>
      </c>
      <c r="CXP43" t="str">
        <f t="shared" ca="1" si="43"/>
        <v/>
      </c>
      <c r="CXQ43" t="str">
        <f t="shared" ca="1" si="43"/>
        <v/>
      </c>
      <c r="CXR43" t="str">
        <f t="shared" ca="1" si="43"/>
        <v/>
      </c>
      <c r="CXS43" t="str">
        <f t="shared" ca="1" si="43"/>
        <v/>
      </c>
      <c r="CXT43" t="str">
        <f t="shared" ca="1" si="43"/>
        <v/>
      </c>
      <c r="CXU43" t="str">
        <f t="shared" ca="1" si="43"/>
        <v/>
      </c>
      <c r="CXV43" t="str">
        <f t="shared" ca="1" si="43"/>
        <v/>
      </c>
      <c r="CXW43" t="str">
        <f t="shared" ca="1" si="43"/>
        <v/>
      </c>
      <c r="CXX43" t="str">
        <f t="shared" ca="1" si="43"/>
        <v/>
      </c>
      <c r="CXY43" t="str">
        <f t="shared" ca="1" si="43"/>
        <v/>
      </c>
      <c r="CXZ43" t="str">
        <f t="shared" ca="1" si="43"/>
        <v/>
      </c>
      <c r="CYA43" t="str">
        <f t="shared" ca="1" si="43"/>
        <v/>
      </c>
      <c r="CYB43" t="str">
        <f t="shared" ca="1" si="43"/>
        <v/>
      </c>
      <c r="CYC43" t="str">
        <f t="shared" ca="1" si="43"/>
        <v/>
      </c>
      <c r="CYD43" t="str">
        <f t="shared" ca="1" si="43"/>
        <v/>
      </c>
      <c r="CYE43" t="str">
        <f t="shared" ca="1" si="43"/>
        <v/>
      </c>
      <c r="CYF43" t="str">
        <f t="shared" ca="1" si="43"/>
        <v/>
      </c>
      <c r="CYG43" t="str">
        <f t="shared" ca="1" si="43"/>
        <v/>
      </c>
      <c r="CYH43" t="str">
        <f t="shared" ca="1" si="43"/>
        <v/>
      </c>
      <c r="CYI43" t="str">
        <f t="shared" ca="1" si="43"/>
        <v/>
      </c>
      <c r="CYJ43" t="str">
        <f t="shared" ca="1" si="43"/>
        <v/>
      </c>
      <c r="CYK43" t="str">
        <f t="shared" ca="1" si="43"/>
        <v/>
      </c>
      <c r="CYL43" t="str">
        <f t="shared" ca="1" si="43"/>
        <v/>
      </c>
      <c r="CYM43" t="str">
        <f t="shared" ca="1" si="43"/>
        <v/>
      </c>
      <c r="CYN43" t="str">
        <f t="shared" ca="1" si="43"/>
        <v/>
      </c>
      <c r="CYO43" t="str">
        <f t="shared" ref="CYO43:DAZ43" ca="1" si="44">IFERROR(CYK43*CYM43,"")</f>
        <v/>
      </c>
      <c r="CYP43" t="str">
        <f t="shared" ca="1" si="44"/>
        <v/>
      </c>
      <c r="CYQ43" t="str">
        <f t="shared" ca="1" si="44"/>
        <v/>
      </c>
      <c r="CYR43" t="str">
        <f t="shared" ca="1" si="44"/>
        <v/>
      </c>
      <c r="CYS43" t="str">
        <f t="shared" ca="1" si="44"/>
        <v/>
      </c>
      <c r="CYT43" t="str">
        <f t="shared" ca="1" si="44"/>
        <v/>
      </c>
      <c r="CYU43" t="str">
        <f t="shared" ca="1" si="44"/>
        <v/>
      </c>
      <c r="CYV43" t="str">
        <f t="shared" ca="1" si="44"/>
        <v/>
      </c>
      <c r="CYW43" t="str">
        <f t="shared" ca="1" si="44"/>
        <v/>
      </c>
      <c r="CYX43" t="str">
        <f t="shared" ca="1" si="44"/>
        <v/>
      </c>
      <c r="CYY43" t="str">
        <f t="shared" ca="1" si="44"/>
        <v/>
      </c>
      <c r="CYZ43" t="str">
        <f t="shared" ca="1" si="44"/>
        <v/>
      </c>
      <c r="CZA43" t="str">
        <f t="shared" ca="1" si="44"/>
        <v/>
      </c>
      <c r="CZB43" t="str">
        <f t="shared" ca="1" si="44"/>
        <v/>
      </c>
      <c r="CZC43" t="str">
        <f t="shared" ca="1" si="44"/>
        <v/>
      </c>
      <c r="CZD43" t="str">
        <f t="shared" ca="1" si="44"/>
        <v/>
      </c>
      <c r="CZE43" t="str">
        <f t="shared" ca="1" si="44"/>
        <v/>
      </c>
      <c r="CZF43" t="str">
        <f t="shared" ca="1" si="44"/>
        <v/>
      </c>
      <c r="CZG43" t="str">
        <f t="shared" ca="1" si="44"/>
        <v/>
      </c>
      <c r="CZH43" t="str">
        <f t="shared" ca="1" si="44"/>
        <v/>
      </c>
      <c r="CZI43" t="str">
        <f t="shared" ca="1" si="44"/>
        <v/>
      </c>
      <c r="CZJ43" t="str">
        <f t="shared" ca="1" si="44"/>
        <v/>
      </c>
      <c r="CZK43" t="str">
        <f t="shared" ca="1" si="44"/>
        <v/>
      </c>
      <c r="CZL43" t="str">
        <f t="shared" ca="1" si="44"/>
        <v/>
      </c>
      <c r="CZM43" t="str">
        <f t="shared" ca="1" si="44"/>
        <v/>
      </c>
      <c r="CZN43" t="str">
        <f t="shared" ca="1" si="44"/>
        <v/>
      </c>
      <c r="CZO43" t="str">
        <f t="shared" ca="1" si="44"/>
        <v/>
      </c>
      <c r="CZP43" t="str">
        <f t="shared" ca="1" si="44"/>
        <v/>
      </c>
      <c r="CZQ43" t="str">
        <f t="shared" ca="1" si="44"/>
        <v/>
      </c>
      <c r="CZR43" t="str">
        <f t="shared" ca="1" si="44"/>
        <v/>
      </c>
      <c r="CZS43" t="str">
        <f t="shared" ca="1" si="44"/>
        <v/>
      </c>
      <c r="CZT43" t="str">
        <f t="shared" ca="1" si="44"/>
        <v/>
      </c>
      <c r="CZU43" t="str">
        <f t="shared" ca="1" si="44"/>
        <v/>
      </c>
      <c r="CZV43" t="str">
        <f t="shared" ca="1" si="44"/>
        <v/>
      </c>
      <c r="CZW43" t="str">
        <f t="shared" ca="1" si="44"/>
        <v/>
      </c>
      <c r="CZX43" t="str">
        <f t="shared" ca="1" si="44"/>
        <v/>
      </c>
      <c r="CZY43" t="str">
        <f t="shared" ca="1" si="44"/>
        <v/>
      </c>
      <c r="CZZ43" t="str">
        <f t="shared" ca="1" si="44"/>
        <v/>
      </c>
      <c r="DAA43" t="str">
        <f t="shared" ca="1" si="44"/>
        <v/>
      </c>
      <c r="DAB43" t="str">
        <f t="shared" ca="1" si="44"/>
        <v/>
      </c>
      <c r="DAC43" t="str">
        <f t="shared" ca="1" si="44"/>
        <v/>
      </c>
      <c r="DAD43" t="str">
        <f t="shared" ca="1" si="44"/>
        <v/>
      </c>
      <c r="DAE43" t="str">
        <f t="shared" ca="1" si="44"/>
        <v/>
      </c>
      <c r="DAF43" t="str">
        <f t="shared" ca="1" si="44"/>
        <v/>
      </c>
      <c r="DAG43" t="str">
        <f t="shared" ca="1" si="44"/>
        <v/>
      </c>
      <c r="DAH43" t="str">
        <f t="shared" ca="1" si="44"/>
        <v/>
      </c>
      <c r="DAI43" t="str">
        <f t="shared" ca="1" si="44"/>
        <v/>
      </c>
      <c r="DAJ43" t="str">
        <f t="shared" ca="1" si="44"/>
        <v/>
      </c>
      <c r="DAK43" t="str">
        <f t="shared" ca="1" si="44"/>
        <v/>
      </c>
      <c r="DAL43" t="str">
        <f t="shared" ca="1" si="44"/>
        <v/>
      </c>
      <c r="DAM43" t="str">
        <f t="shared" ca="1" si="44"/>
        <v/>
      </c>
      <c r="DAN43" t="str">
        <f t="shared" ca="1" si="44"/>
        <v/>
      </c>
      <c r="DAO43" t="str">
        <f t="shared" ca="1" si="44"/>
        <v/>
      </c>
      <c r="DAP43" t="str">
        <f t="shared" ca="1" si="44"/>
        <v/>
      </c>
      <c r="DAQ43" t="str">
        <f t="shared" ca="1" si="44"/>
        <v/>
      </c>
      <c r="DAR43" t="str">
        <f t="shared" ca="1" si="44"/>
        <v/>
      </c>
      <c r="DAS43" t="str">
        <f t="shared" ca="1" si="44"/>
        <v/>
      </c>
      <c r="DAT43" t="str">
        <f t="shared" ca="1" si="44"/>
        <v/>
      </c>
      <c r="DAU43" t="str">
        <f t="shared" ca="1" si="44"/>
        <v/>
      </c>
      <c r="DAV43" t="str">
        <f t="shared" ca="1" si="44"/>
        <v/>
      </c>
      <c r="DAW43" t="str">
        <f t="shared" ca="1" si="44"/>
        <v/>
      </c>
      <c r="DAX43" t="str">
        <f t="shared" ca="1" si="44"/>
        <v/>
      </c>
      <c r="DAY43" t="str">
        <f t="shared" ca="1" si="44"/>
        <v/>
      </c>
      <c r="DAZ43" t="str">
        <f t="shared" ca="1" si="44"/>
        <v/>
      </c>
      <c r="DBA43" t="str">
        <f t="shared" ref="DBA43:DDL43" ca="1" si="45">IFERROR(DAW43*DAY43,"")</f>
        <v/>
      </c>
      <c r="DBB43" t="str">
        <f t="shared" ca="1" si="45"/>
        <v/>
      </c>
      <c r="DBC43" t="str">
        <f t="shared" ca="1" si="45"/>
        <v/>
      </c>
      <c r="DBD43" t="str">
        <f t="shared" ca="1" si="45"/>
        <v/>
      </c>
      <c r="DBE43" t="str">
        <f t="shared" ca="1" si="45"/>
        <v/>
      </c>
      <c r="DBF43" t="str">
        <f t="shared" ca="1" si="45"/>
        <v/>
      </c>
      <c r="DBG43" t="str">
        <f t="shared" ca="1" si="45"/>
        <v/>
      </c>
      <c r="DBH43" t="str">
        <f t="shared" ca="1" si="45"/>
        <v/>
      </c>
      <c r="DBI43" t="str">
        <f t="shared" ca="1" si="45"/>
        <v/>
      </c>
      <c r="DBJ43" t="str">
        <f t="shared" ca="1" si="45"/>
        <v/>
      </c>
      <c r="DBK43" t="str">
        <f t="shared" ca="1" si="45"/>
        <v/>
      </c>
      <c r="DBL43" t="str">
        <f t="shared" ca="1" si="45"/>
        <v/>
      </c>
      <c r="DBM43" t="str">
        <f t="shared" ca="1" si="45"/>
        <v/>
      </c>
      <c r="DBN43" t="str">
        <f t="shared" ca="1" si="45"/>
        <v/>
      </c>
      <c r="DBO43" t="str">
        <f t="shared" ca="1" si="45"/>
        <v/>
      </c>
      <c r="DBP43" t="str">
        <f t="shared" ca="1" si="45"/>
        <v/>
      </c>
      <c r="DBQ43" t="str">
        <f t="shared" ca="1" si="45"/>
        <v/>
      </c>
      <c r="DBR43" t="str">
        <f t="shared" ca="1" si="45"/>
        <v/>
      </c>
      <c r="DBS43" t="str">
        <f t="shared" ca="1" si="45"/>
        <v/>
      </c>
      <c r="DBT43" t="str">
        <f t="shared" ca="1" si="45"/>
        <v/>
      </c>
      <c r="DBU43" t="str">
        <f t="shared" ca="1" si="45"/>
        <v/>
      </c>
      <c r="DBV43" t="str">
        <f t="shared" ca="1" si="45"/>
        <v/>
      </c>
      <c r="DBW43" t="str">
        <f t="shared" ca="1" si="45"/>
        <v/>
      </c>
      <c r="DBX43" t="str">
        <f t="shared" ca="1" si="45"/>
        <v/>
      </c>
      <c r="DBY43" t="str">
        <f t="shared" ca="1" si="45"/>
        <v/>
      </c>
      <c r="DBZ43" t="str">
        <f t="shared" ca="1" si="45"/>
        <v/>
      </c>
      <c r="DCA43" t="str">
        <f t="shared" ca="1" si="45"/>
        <v/>
      </c>
      <c r="DCB43" t="str">
        <f t="shared" ca="1" si="45"/>
        <v/>
      </c>
      <c r="DCC43" t="str">
        <f t="shared" ca="1" si="45"/>
        <v/>
      </c>
      <c r="DCD43" t="str">
        <f t="shared" ca="1" si="45"/>
        <v/>
      </c>
      <c r="DCE43" t="str">
        <f t="shared" ca="1" si="45"/>
        <v/>
      </c>
      <c r="DCF43" t="str">
        <f t="shared" ca="1" si="45"/>
        <v/>
      </c>
      <c r="DCG43" t="str">
        <f t="shared" ca="1" si="45"/>
        <v/>
      </c>
      <c r="DCH43" t="str">
        <f t="shared" ca="1" si="45"/>
        <v/>
      </c>
      <c r="DCI43" t="str">
        <f t="shared" ca="1" si="45"/>
        <v/>
      </c>
      <c r="DCJ43" t="str">
        <f t="shared" ca="1" si="45"/>
        <v/>
      </c>
      <c r="DCK43" t="str">
        <f t="shared" ca="1" si="45"/>
        <v/>
      </c>
      <c r="DCL43" t="str">
        <f t="shared" ca="1" si="45"/>
        <v/>
      </c>
      <c r="DCM43" t="str">
        <f t="shared" ca="1" si="45"/>
        <v/>
      </c>
      <c r="DCN43" t="str">
        <f t="shared" ca="1" si="45"/>
        <v/>
      </c>
      <c r="DCO43" t="str">
        <f t="shared" ca="1" si="45"/>
        <v/>
      </c>
      <c r="DCP43" t="str">
        <f t="shared" ca="1" si="45"/>
        <v/>
      </c>
      <c r="DCQ43" t="str">
        <f t="shared" ca="1" si="45"/>
        <v/>
      </c>
      <c r="DCR43" t="str">
        <f t="shared" ca="1" si="45"/>
        <v/>
      </c>
      <c r="DCS43" t="str">
        <f t="shared" ca="1" si="45"/>
        <v/>
      </c>
      <c r="DCT43" t="str">
        <f t="shared" ca="1" si="45"/>
        <v/>
      </c>
      <c r="DCU43" t="str">
        <f t="shared" ca="1" si="45"/>
        <v/>
      </c>
      <c r="DCV43" t="str">
        <f t="shared" ca="1" si="45"/>
        <v/>
      </c>
      <c r="DCW43" t="str">
        <f t="shared" ca="1" si="45"/>
        <v/>
      </c>
      <c r="DCX43" t="str">
        <f t="shared" ca="1" si="45"/>
        <v/>
      </c>
      <c r="DCY43" t="str">
        <f t="shared" ca="1" si="45"/>
        <v/>
      </c>
      <c r="DCZ43" t="str">
        <f t="shared" ca="1" si="45"/>
        <v/>
      </c>
      <c r="DDA43" t="str">
        <f t="shared" ca="1" si="45"/>
        <v/>
      </c>
      <c r="DDB43" t="str">
        <f t="shared" ca="1" si="45"/>
        <v/>
      </c>
      <c r="DDC43" t="str">
        <f t="shared" ca="1" si="45"/>
        <v/>
      </c>
      <c r="DDD43" t="str">
        <f t="shared" ca="1" si="45"/>
        <v/>
      </c>
      <c r="DDE43" t="str">
        <f t="shared" ca="1" si="45"/>
        <v/>
      </c>
      <c r="DDF43" t="str">
        <f t="shared" ca="1" si="45"/>
        <v/>
      </c>
      <c r="DDG43" t="str">
        <f t="shared" ca="1" si="45"/>
        <v/>
      </c>
      <c r="DDH43" t="str">
        <f t="shared" ca="1" si="45"/>
        <v/>
      </c>
      <c r="DDI43" t="str">
        <f t="shared" ca="1" si="45"/>
        <v/>
      </c>
      <c r="DDJ43" t="str">
        <f t="shared" ca="1" si="45"/>
        <v/>
      </c>
      <c r="DDK43" t="str">
        <f t="shared" ca="1" si="45"/>
        <v/>
      </c>
      <c r="DDL43" t="str">
        <f t="shared" ca="1" si="45"/>
        <v/>
      </c>
      <c r="DDM43" t="str">
        <f t="shared" ref="DDM43:DFX43" ca="1" si="46">IFERROR(DDI43*DDK43,"")</f>
        <v/>
      </c>
      <c r="DDN43" t="str">
        <f t="shared" ca="1" si="46"/>
        <v/>
      </c>
      <c r="DDO43" t="str">
        <f t="shared" ca="1" si="46"/>
        <v/>
      </c>
      <c r="DDP43" t="str">
        <f t="shared" ca="1" si="46"/>
        <v/>
      </c>
      <c r="DDQ43" t="str">
        <f t="shared" ca="1" si="46"/>
        <v/>
      </c>
      <c r="DDR43" t="str">
        <f t="shared" ca="1" si="46"/>
        <v/>
      </c>
      <c r="DDS43" t="str">
        <f t="shared" ca="1" si="46"/>
        <v/>
      </c>
      <c r="DDT43" t="str">
        <f t="shared" ca="1" si="46"/>
        <v/>
      </c>
      <c r="DDU43" t="str">
        <f t="shared" ca="1" si="46"/>
        <v/>
      </c>
      <c r="DDV43" t="str">
        <f t="shared" ca="1" si="46"/>
        <v/>
      </c>
      <c r="DDW43" t="str">
        <f t="shared" ca="1" si="46"/>
        <v/>
      </c>
      <c r="DDX43" t="str">
        <f t="shared" ca="1" si="46"/>
        <v/>
      </c>
      <c r="DDY43" t="str">
        <f t="shared" ca="1" si="46"/>
        <v/>
      </c>
      <c r="DDZ43" t="str">
        <f t="shared" ca="1" si="46"/>
        <v/>
      </c>
      <c r="DEA43" t="str">
        <f t="shared" ca="1" si="46"/>
        <v/>
      </c>
      <c r="DEB43" t="str">
        <f t="shared" ca="1" si="46"/>
        <v/>
      </c>
      <c r="DEC43" t="str">
        <f t="shared" ca="1" si="46"/>
        <v/>
      </c>
      <c r="DED43" t="str">
        <f t="shared" ca="1" si="46"/>
        <v/>
      </c>
      <c r="DEE43" t="str">
        <f t="shared" ca="1" si="46"/>
        <v/>
      </c>
      <c r="DEF43" t="str">
        <f t="shared" ca="1" si="46"/>
        <v/>
      </c>
      <c r="DEG43" t="str">
        <f t="shared" ca="1" si="46"/>
        <v/>
      </c>
      <c r="DEH43" t="str">
        <f t="shared" ca="1" si="46"/>
        <v/>
      </c>
      <c r="DEI43" t="str">
        <f t="shared" ca="1" si="46"/>
        <v/>
      </c>
      <c r="DEJ43" t="str">
        <f t="shared" ca="1" si="46"/>
        <v/>
      </c>
      <c r="DEK43" t="str">
        <f t="shared" ca="1" si="46"/>
        <v/>
      </c>
      <c r="DEL43" t="str">
        <f t="shared" ca="1" si="46"/>
        <v/>
      </c>
      <c r="DEM43" t="str">
        <f t="shared" ca="1" si="46"/>
        <v/>
      </c>
      <c r="DEN43" t="str">
        <f t="shared" ca="1" si="46"/>
        <v/>
      </c>
      <c r="DEO43" t="str">
        <f t="shared" ca="1" si="46"/>
        <v/>
      </c>
      <c r="DEP43" t="str">
        <f t="shared" ca="1" si="46"/>
        <v/>
      </c>
      <c r="DEQ43" t="str">
        <f t="shared" ca="1" si="46"/>
        <v/>
      </c>
      <c r="DER43" t="str">
        <f t="shared" ca="1" si="46"/>
        <v/>
      </c>
      <c r="DES43" t="str">
        <f t="shared" ca="1" si="46"/>
        <v/>
      </c>
      <c r="DET43" t="str">
        <f t="shared" ca="1" si="46"/>
        <v/>
      </c>
      <c r="DEU43" t="str">
        <f t="shared" ca="1" si="46"/>
        <v/>
      </c>
      <c r="DEV43" t="str">
        <f t="shared" ca="1" si="46"/>
        <v/>
      </c>
      <c r="DEW43" t="str">
        <f t="shared" ca="1" si="46"/>
        <v/>
      </c>
      <c r="DEX43" t="str">
        <f t="shared" ca="1" si="46"/>
        <v/>
      </c>
      <c r="DEY43" t="str">
        <f t="shared" ca="1" si="46"/>
        <v/>
      </c>
      <c r="DEZ43" t="str">
        <f t="shared" ca="1" si="46"/>
        <v/>
      </c>
      <c r="DFA43" t="str">
        <f t="shared" ca="1" si="46"/>
        <v/>
      </c>
      <c r="DFB43" t="str">
        <f t="shared" ca="1" si="46"/>
        <v/>
      </c>
      <c r="DFC43" t="str">
        <f t="shared" ca="1" si="46"/>
        <v/>
      </c>
      <c r="DFD43" t="str">
        <f t="shared" ca="1" si="46"/>
        <v/>
      </c>
      <c r="DFE43" t="str">
        <f t="shared" ca="1" si="46"/>
        <v/>
      </c>
      <c r="DFF43" t="str">
        <f t="shared" ca="1" si="46"/>
        <v/>
      </c>
      <c r="DFG43" t="str">
        <f t="shared" ca="1" si="46"/>
        <v/>
      </c>
      <c r="DFH43" t="str">
        <f t="shared" ca="1" si="46"/>
        <v/>
      </c>
      <c r="DFI43" t="str">
        <f t="shared" ca="1" si="46"/>
        <v/>
      </c>
      <c r="DFJ43" t="str">
        <f t="shared" ca="1" si="46"/>
        <v/>
      </c>
      <c r="DFK43" t="str">
        <f t="shared" ca="1" si="46"/>
        <v/>
      </c>
      <c r="DFL43" t="str">
        <f t="shared" ca="1" si="46"/>
        <v/>
      </c>
      <c r="DFM43" t="str">
        <f t="shared" ca="1" si="46"/>
        <v/>
      </c>
      <c r="DFN43" t="str">
        <f t="shared" ca="1" si="46"/>
        <v/>
      </c>
      <c r="DFO43" t="str">
        <f t="shared" ca="1" si="46"/>
        <v/>
      </c>
      <c r="DFP43" t="str">
        <f t="shared" ca="1" si="46"/>
        <v/>
      </c>
      <c r="DFQ43" t="str">
        <f t="shared" ca="1" si="46"/>
        <v/>
      </c>
      <c r="DFR43" t="str">
        <f t="shared" ca="1" si="46"/>
        <v/>
      </c>
      <c r="DFS43" t="str">
        <f t="shared" ca="1" si="46"/>
        <v/>
      </c>
      <c r="DFT43" t="str">
        <f t="shared" ca="1" si="46"/>
        <v/>
      </c>
      <c r="DFU43" t="str">
        <f t="shared" ca="1" si="46"/>
        <v/>
      </c>
      <c r="DFV43" t="str">
        <f t="shared" ca="1" si="46"/>
        <v/>
      </c>
      <c r="DFW43" t="str">
        <f t="shared" ca="1" si="46"/>
        <v/>
      </c>
      <c r="DFX43" t="str">
        <f t="shared" ca="1" si="46"/>
        <v/>
      </c>
      <c r="DFY43" t="str">
        <f t="shared" ref="DFY43:DIJ43" ca="1" si="47">IFERROR(DFU43*DFW43,"")</f>
        <v/>
      </c>
      <c r="DFZ43" t="str">
        <f t="shared" ca="1" si="47"/>
        <v/>
      </c>
      <c r="DGA43" t="str">
        <f t="shared" ca="1" si="47"/>
        <v/>
      </c>
      <c r="DGB43" t="str">
        <f t="shared" ca="1" si="47"/>
        <v/>
      </c>
      <c r="DGC43" t="str">
        <f t="shared" ca="1" si="47"/>
        <v/>
      </c>
      <c r="DGD43" t="str">
        <f t="shared" ca="1" si="47"/>
        <v/>
      </c>
      <c r="DGE43" t="str">
        <f t="shared" ca="1" si="47"/>
        <v/>
      </c>
      <c r="DGF43" t="str">
        <f t="shared" ca="1" si="47"/>
        <v/>
      </c>
      <c r="DGG43" t="str">
        <f t="shared" ca="1" si="47"/>
        <v/>
      </c>
      <c r="DGH43" t="str">
        <f t="shared" ca="1" si="47"/>
        <v/>
      </c>
      <c r="DGI43" t="str">
        <f t="shared" ca="1" si="47"/>
        <v/>
      </c>
      <c r="DGJ43" t="str">
        <f t="shared" ca="1" si="47"/>
        <v/>
      </c>
      <c r="DGK43" t="str">
        <f t="shared" ca="1" si="47"/>
        <v/>
      </c>
      <c r="DGL43" t="str">
        <f t="shared" ca="1" si="47"/>
        <v/>
      </c>
      <c r="DGM43" t="str">
        <f t="shared" ca="1" si="47"/>
        <v/>
      </c>
      <c r="DGN43" t="str">
        <f t="shared" ca="1" si="47"/>
        <v/>
      </c>
      <c r="DGO43" t="str">
        <f t="shared" ca="1" si="47"/>
        <v/>
      </c>
      <c r="DGP43" t="str">
        <f t="shared" ca="1" si="47"/>
        <v/>
      </c>
      <c r="DGQ43" t="str">
        <f t="shared" ca="1" si="47"/>
        <v/>
      </c>
      <c r="DGR43" t="str">
        <f t="shared" ca="1" si="47"/>
        <v/>
      </c>
      <c r="DGS43" t="str">
        <f t="shared" ca="1" si="47"/>
        <v/>
      </c>
      <c r="DGT43" t="str">
        <f t="shared" ca="1" si="47"/>
        <v/>
      </c>
      <c r="DGU43" t="str">
        <f t="shared" ca="1" si="47"/>
        <v/>
      </c>
      <c r="DGV43" t="str">
        <f t="shared" ca="1" si="47"/>
        <v/>
      </c>
      <c r="DGW43" t="str">
        <f t="shared" ca="1" si="47"/>
        <v/>
      </c>
      <c r="DGX43" t="str">
        <f t="shared" ca="1" si="47"/>
        <v/>
      </c>
      <c r="DGY43" t="str">
        <f t="shared" ca="1" si="47"/>
        <v/>
      </c>
      <c r="DGZ43" t="str">
        <f t="shared" ca="1" si="47"/>
        <v/>
      </c>
      <c r="DHA43" t="str">
        <f t="shared" ca="1" si="47"/>
        <v/>
      </c>
      <c r="DHB43" t="str">
        <f t="shared" ca="1" si="47"/>
        <v/>
      </c>
      <c r="DHC43" t="str">
        <f t="shared" ca="1" si="47"/>
        <v/>
      </c>
      <c r="DHD43" t="str">
        <f t="shared" ca="1" si="47"/>
        <v/>
      </c>
      <c r="DHE43" t="str">
        <f t="shared" ca="1" si="47"/>
        <v/>
      </c>
      <c r="DHF43" t="str">
        <f t="shared" ca="1" si="47"/>
        <v/>
      </c>
      <c r="DHG43" t="str">
        <f t="shared" ca="1" si="47"/>
        <v/>
      </c>
      <c r="DHH43" t="str">
        <f t="shared" ca="1" si="47"/>
        <v/>
      </c>
      <c r="DHI43" t="str">
        <f t="shared" ca="1" si="47"/>
        <v/>
      </c>
      <c r="DHJ43" t="str">
        <f t="shared" ca="1" si="47"/>
        <v/>
      </c>
      <c r="DHK43" t="str">
        <f t="shared" ca="1" si="47"/>
        <v/>
      </c>
      <c r="DHL43" t="str">
        <f t="shared" ca="1" si="47"/>
        <v/>
      </c>
      <c r="DHM43" t="str">
        <f t="shared" ca="1" si="47"/>
        <v/>
      </c>
      <c r="DHN43" t="str">
        <f t="shared" ca="1" si="47"/>
        <v/>
      </c>
      <c r="DHO43" t="str">
        <f t="shared" ca="1" si="47"/>
        <v/>
      </c>
      <c r="DHP43" t="str">
        <f t="shared" ca="1" si="47"/>
        <v/>
      </c>
      <c r="DHQ43" t="str">
        <f t="shared" ca="1" si="47"/>
        <v/>
      </c>
      <c r="DHR43" t="str">
        <f t="shared" ca="1" si="47"/>
        <v/>
      </c>
      <c r="DHS43" t="str">
        <f t="shared" ca="1" si="47"/>
        <v/>
      </c>
      <c r="DHT43" t="str">
        <f t="shared" ca="1" si="47"/>
        <v/>
      </c>
      <c r="DHU43" t="str">
        <f t="shared" ca="1" si="47"/>
        <v/>
      </c>
      <c r="DHV43" t="str">
        <f t="shared" ca="1" si="47"/>
        <v/>
      </c>
      <c r="DHW43" t="str">
        <f t="shared" ca="1" si="47"/>
        <v/>
      </c>
      <c r="DHX43" t="str">
        <f t="shared" ca="1" si="47"/>
        <v/>
      </c>
      <c r="DHY43" t="str">
        <f t="shared" ca="1" si="47"/>
        <v/>
      </c>
      <c r="DHZ43" t="str">
        <f t="shared" ca="1" si="47"/>
        <v/>
      </c>
      <c r="DIA43" t="str">
        <f t="shared" ca="1" si="47"/>
        <v/>
      </c>
      <c r="DIB43" t="str">
        <f t="shared" ca="1" si="47"/>
        <v/>
      </c>
      <c r="DIC43" t="str">
        <f t="shared" ca="1" si="47"/>
        <v/>
      </c>
      <c r="DID43" t="str">
        <f t="shared" ca="1" si="47"/>
        <v/>
      </c>
      <c r="DIE43" t="str">
        <f t="shared" ca="1" si="47"/>
        <v/>
      </c>
      <c r="DIF43" t="str">
        <f t="shared" ca="1" si="47"/>
        <v/>
      </c>
      <c r="DIG43" t="str">
        <f t="shared" ca="1" si="47"/>
        <v/>
      </c>
      <c r="DIH43" t="str">
        <f t="shared" ca="1" si="47"/>
        <v/>
      </c>
      <c r="DII43" t="str">
        <f t="shared" ca="1" si="47"/>
        <v/>
      </c>
      <c r="DIJ43" t="str">
        <f t="shared" ca="1" si="47"/>
        <v/>
      </c>
      <c r="DIK43" t="str">
        <f t="shared" ref="DIK43:DKV43" ca="1" si="48">IFERROR(DIG43*DII43,"")</f>
        <v/>
      </c>
      <c r="DIL43" t="str">
        <f t="shared" ca="1" si="48"/>
        <v/>
      </c>
      <c r="DIM43" t="str">
        <f t="shared" ca="1" si="48"/>
        <v/>
      </c>
      <c r="DIN43" t="str">
        <f t="shared" ca="1" si="48"/>
        <v/>
      </c>
      <c r="DIO43" t="str">
        <f t="shared" ca="1" si="48"/>
        <v/>
      </c>
      <c r="DIP43" t="str">
        <f t="shared" ca="1" si="48"/>
        <v/>
      </c>
      <c r="DIQ43" t="str">
        <f t="shared" ca="1" si="48"/>
        <v/>
      </c>
      <c r="DIR43" t="str">
        <f t="shared" ca="1" si="48"/>
        <v/>
      </c>
      <c r="DIS43" t="str">
        <f t="shared" ca="1" si="48"/>
        <v/>
      </c>
      <c r="DIT43" t="str">
        <f t="shared" ca="1" si="48"/>
        <v/>
      </c>
      <c r="DIU43" t="str">
        <f t="shared" ca="1" si="48"/>
        <v/>
      </c>
      <c r="DIV43" t="str">
        <f t="shared" ca="1" si="48"/>
        <v/>
      </c>
      <c r="DIW43" t="str">
        <f t="shared" ca="1" si="48"/>
        <v/>
      </c>
      <c r="DIX43" t="str">
        <f t="shared" ca="1" si="48"/>
        <v/>
      </c>
      <c r="DIY43" t="str">
        <f t="shared" ca="1" si="48"/>
        <v/>
      </c>
      <c r="DIZ43" t="str">
        <f t="shared" ca="1" si="48"/>
        <v/>
      </c>
      <c r="DJA43" t="str">
        <f t="shared" ca="1" si="48"/>
        <v/>
      </c>
      <c r="DJB43" t="str">
        <f t="shared" ca="1" si="48"/>
        <v/>
      </c>
      <c r="DJC43" t="str">
        <f t="shared" ca="1" si="48"/>
        <v/>
      </c>
      <c r="DJD43" t="str">
        <f t="shared" ca="1" si="48"/>
        <v/>
      </c>
      <c r="DJE43" t="str">
        <f t="shared" ca="1" si="48"/>
        <v/>
      </c>
      <c r="DJF43" t="str">
        <f t="shared" ca="1" si="48"/>
        <v/>
      </c>
      <c r="DJG43" t="str">
        <f t="shared" ca="1" si="48"/>
        <v/>
      </c>
      <c r="DJH43" t="str">
        <f t="shared" ca="1" si="48"/>
        <v/>
      </c>
      <c r="DJI43" t="str">
        <f t="shared" ca="1" si="48"/>
        <v/>
      </c>
      <c r="DJJ43" t="str">
        <f t="shared" ca="1" si="48"/>
        <v/>
      </c>
      <c r="DJK43" t="str">
        <f t="shared" ca="1" si="48"/>
        <v/>
      </c>
      <c r="DJL43" t="str">
        <f t="shared" ca="1" si="48"/>
        <v/>
      </c>
      <c r="DJM43" t="str">
        <f t="shared" ca="1" si="48"/>
        <v/>
      </c>
      <c r="DJN43" t="str">
        <f t="shared" ca="1" si="48"/>
        <v/>
      </c>
      <c r="DJO43" t="str">
        <f t="shared" ca="1" si="48"/>
        <v/>
      </c>
      <c r="DJP43" t="str">
        <f t="shared" ca="1" si="48"/>
        <v/>
      </c>
      <c r="DJQ43" t="str">
        <f t="shared" ca="1" si="48"/>
        <v/>
      </c>
      <c r="DJR43" t="str">
        <f t="shared" ca="1" si="48"/>
        <v/>
      </c>
      <c r="DJS43" t="str">
        <f t="shared" ca="1" si="48"/>
        <v/>
      </c>
      <c r="DJT43" t="str">
        <f t="shared" ca="1" si="48"/>
        <v/>
      </c>
      <c r="DJU43" t="str">
        <f t="shared" ca="1" si="48"/>
        <v/>
      </c>
      <c r="DJV43" t="str">
        <f t="shared" ca="1" si="48"/>
        <v/>
      </c>
      <c r="DJW43" t="str">
        <f t="shared" ca="1" si="48"/>
        <v/>
      </c>
      <c r="DJX43" t="str">
        <f t="shared" ca="1" si="48"/>
        <v/>
      </c>
      <c r="DJY43" t="str">
        <f t="shared" ca="1" si="48"/>
        <v/>
      </c>
      <c r="DJZ43" t="str">
        <f t="shared" ca="1" si="48"/>
        <v/>
      </c>
      <c r="DKA43" t="str">
        <f t="shared" ca="1" si="48"/>
        <v/>
      </c>
      <c r="DKB43" t="str">
        <f t="shared" ca="1" si="48"/>
        <v/>
      </c>
      <c r="DKC43" t="str">
        <f t="shared" ca="1" si="48"/>
        <v/>
      </c>
      <c r="DKD43" t="str">
        <f t="shared" ca="1" si="48"/>
        <v/>
      </c>
      <c r="DKE43" t="str">
        <f t="shared" ca="1" si="48"/>
        <v/>
      </c>
      <c r="DKF43" t="str">
        <f t="shared" ca="1" si="48"/>
        <v/>
      </c>
      <c r="DKG43" t="str">
        <f t="shared" ca="1" si="48"/>
        <v/>
      </c>
      <c r="DKH43" t="str">
        <f t="shared" ca="1" si="48"/>
        <v/>
      </c>
      <c r="DKI43" t="str">
        <f t="shared" ca="1" si="48"/>
        <v/>
      </c>
      <c r="DKJ43" t="str">
        <f t="shared" ca="1" si="48"/>
        <v/>
      </c>
      <c r="DKK43" t="str">
        <f t="shared" ca="1" si="48"/>
        <v/>
      </c>
      <c r="DKL43" t="str">
        <f t="shared" ca="1" si="48"/>
        <v/>
      </c>
      <c r="DKM43" t="str">
        <f t="shared" ca="1" si="48"/>
        <v/>
      </c>
      <c r="DKN43" t="str">
        <f t="shared" ca="1" si="48"/>
        <v/>
      </c>
      <c r="DKO43" t="str">
        <f t="shared" ca="1" si="48"/>
        <v/>
      </c>
      <c r="DKP43" t="str">
        <f t="shared" ca="1" si="48"/>
        <v/>
      </c>
      <c r="DKQ43" t="str">
        <f t="shared" ca="1" si="48"/>
        <v/>
      </c>
      <c r="DKR43" t="str">
        <f t="shared" ca="1" si="48"/>
        <v/>
      </c>
      <c r="DKS43" t="str">
        <f t="shared" ca="1" si="48"/>
        <v/>
      </c>
      <c r="DKT43" t="str">
        <f t="shared" ca="1" si="48"/>
        <v/>
      </c>
      <c r="DKU43" t="str">
        <f t="shared" ca="1" si="48"/>
        <v/>
      </c>
      <c r="DKV43" t="str">
        <f t="shared" ca="1" si="48"/>
        <v/>
      </c>
      <c r="DKW43" t="str">
        <f t="shared" ref="DKW43:DNH43" ca="1" si="49">IFERROR(DKS43*DKU43,"")</f>
        <v/>
      </c>
      <c r="DKX43" t="str">
        <f t="shared" ca="1" si="49"/>
        <v/>
      </c>
      <c r="DKY43" t="str">
        <f t="shared" ca="1" si="49"/>
        <v/>
      </c>
      <c r="DKZ43" t="str">
        <f t="shared" ca="1" si="49"/>
        <v/>
      </c>
      <c r="DLA43" t="str">
        <f t="shared" ca="1" si="49"/>
        <v/>
      </c>
      <c r="DLB43" t="str">
        <f t="shared" ca="1" si="49"/>
        <v/>
      </c>
      <c r="DLC43" t="str">
        <f t="shared" ca="1" si="49"/>
        <v/>
      </c>
      <c r="DLD43" t="str">
        <f t="shared" ca="1" si="49"/>
        <v/>
      </c>
      <c r="DLE43" t="str">
        <f t="shared" ca="1" si="49"/>
        <v/>
      </c>
      <c r="DLF43" t="str">
        <f t="shared" ca="1" si="49"/>
        <v/>
      </c>
      <c r="DLG43" t="str">
        <f t="shared" ca="1" si="49"/>
        <v/>
      </c>
      <c r="DLH43" t="str">
        <f t="shared" ca="1" si="49"/>
        <v/>
      </c>
      <c r="DLI43" t="str">
        <f t="shared" ca="1" si="49"/>
        <v/>
      </c>
      <c r="DLJ43" t="str">
        <f t="shared" ca="1" si="49"/>
        <v/>
      </c>
      <c r="DLK43" t="str">
        <f t="shared" ca="1" si="49"/>
        <v/>
      </c>
      <c r="DLL43" t="str">
        <f t="shared" ca="1" si="49"/>
        <v/>
      </c>
      <c r="DLM43" t="str">
        <f t="shared" ca="1" si="49"/>
        <v/>
      </c>
      <c r="DLN43" t="str">
        <f t="shared" ca="1" si="49"/>
        <v/>
      </c>
      <c r="DLO43" t="str">
        <f t="shared" ca="1" si="49"/>
        <v/>
      </c>
      <c r="DLP43" t="str">
        <f t="shared" ca="1" si="49"/>
        <v/>
      </c>
      <c r="DLQ43" t="str">
        <f t="shared" ca="1" si="49"/>
        <v/>
      </c>
      <c r="DLR43" t="str">
        <f t="shared" ca="1" si="49"/>
        <v/>
      </c>
      <c r="DLS43" t="str">
        <f t="shared" ca="1" si="49"/>
        <v/>
      </c>
      <c r="DLT43" t="str">
        <f t="shared" ca="1" si="49"/>
        <v/>
      </c>
      <c r="DLU43" t="str">
        <f t="shared" ca="1" si="49"/>
        <v/>
      </c>
      <c r="DLV43" t="str">
        <f t="shared" ca="1" si="49"/>
        <v/>
      </c>
      <c r="DLW43" t="str">
        <f t="shared" ca="1" si="49"/>
        <v/>
      </c>
      <c r="DLX43" t="str">
        <f t="shared" ca="1" si="49"/>
        <v/>
      </c>
      <c r="DLY43" t="str">
        <f t="shared" ca="1" si="49"/>
        <v/>
      </c>
      <c r="DLZ43" t="str">
        <f t="shared" ca="1" si="49"/>
        <v/>
      </c>
      <c r="DMA43" t="str">
        <f t="shared" ca="1" si="49"/>
        <v/>
      </c>
      <c r="DMB43" t="str">
        <f t="shared" ca="1" si="49"/>
        <v/>
      </c>
      <c r="DMC43" t="str">
        <f t="shared" ca="1" si="49"/>
        <v/>
      </c>
      <c r="DMD43" t="str">
        <f t="shared" ca="1" si="49"/>
        <v/>
      </c>
      <c r="DME43" t="str">
        <f t="shared" ca="1" si="49"/>
        <v/>
      </c>
      <c r="DMF43" t="str">
        <f t="shared" ca="1" si="49"/>
        <v/>
      </c>
      <c r="DMG43" t="str">
        <f t="shared" ca="1" si="49"/>
        <v/>
      </c>
      <c r="DMH43" t="str">
        <f t="shared" ca="1" si="49"/>
        <v/>
      </c>
      <c r="DMI43" t="str">
        <f t="shared" ca="1" si="49"/>
        <v/>
      </c>
      <c r="DMJ43" t="str">
        <f t="shared" ca="1" si="49"/>
        <v/>
      </c>
      <c r="DMK43" t="str">
        <f t="shared" ca="1" si="49"/>
        <v/>
      </c>
      <c r="DML43" t="str">
        <f t="shared" ca="1" si="49"/>
        <v/>
      </c>
      <c r="DMM43" t="str">
        <f t="shared" ca="1" si="49"/>
        <v/>
      </c>
      <c r="DMN43" t="str">
        <f t="shared" ca="1" si="49"/>
        <v/>
      </c>
      <c r="DMO43" t="str">
        <f t="shared" ca="1" si="49"/>
        <v/>
      </c>
      <c r="DMP43" t="str">
        <f t="shared" ca="1" si="49"/>
        <v/>
      </c>
      <c r="DMQ43" t="str">
        <f t="shared" ca="1" si="49"/>
        <v/>
      </c>
      <c r="DMR43" t="str">
        <f t="shared" ca="1" si="49"/>
        <v/>
      </c>
      <c r="DMS43" t="str">
        <f t="shared" ca="1" si="49"/>
        <v/>
      </c>
      <c r="DMT43" t="str">
        <f t="shared" ca="1" si="49"/>
        <v/>
      </c>
      <c r="DMU43" t="str">
        <f t="shared" ca="1" si="49"/>
        <v/>
      </c>
      <c r="DMV43" t="str">
        <f t="shared" ca="1" si="49"/>
        <v/>
      </c>
      <c r="DMW43" t="str">
        <f t="shared" ca="1" si="49"/>
        <v/>
      </c>
      <c r="DMX43" t="str">
        <f t="shared" ca="1" si="49"/>
        <v/>
      </c>
      <c r="DMY43" t="str">
        <f t="shared" ca="1" si="49"/>
        <v/>
      </c>
      <c r="DMZ43" t="str">
        <f t="shared" ca="1" si="49"/>
        <v/>
      </c>
      <c r="DNA43" t="str">
        <f t="shared" ca="1" si="49"/>
        <v/>
      </c>
      <c r="DNB43" t="str">
        <f t="shared" ca="1" si="49"/>
        <v/>
      </c>
      <c r="DNC43" t="str">
        <f t="shared" ca="1" si="49"/>
        <v/>
      </c>
      <c r="DND43" t="str">
        <f t="shared" ca="1" si="49"/>
        <v/>
      </c>
      <c r="DNE43" t="str">
        <f t="shared" ca="1" si="49"/>
        <v/>
      </c>
      <c r="DNF43" t="str">
        <f t="shared" ca="1" si="49"/>
        <v/>
      </c>
      <c r="DNG43" t="str">
        <f t="shared" ca="1" si="49"/>
        <v/>
      </c>
      <c r="DNH43" t="str">
        <f t="shared" ca="1" si="49"/>
        <v/>
      </c>
      <c r="DNI43" t="str">
        <f t="shared" ref="DNI43:DPT43" ca="1" si="50">IFERROR(DNE43*DNG43,"")</f>
        <v/>
      </c>
      <c r="DNJ43" t="str">
        <f t="shared" ca="1" si="50"/>
        <v/>
      </c>
      <c r="DNK43" t="str">
        <f t="shared" ca="1" si="50"/>
        <v/>
      </c>
      <c r="DNL43" t="str">
        <f t="shared" ca="1" si="50"/>
        <v/>
      </c>
      <c r="DNM43" t="str">
        <f t="shared" ca="1" si="50"/>
        <v/>
      </c>
      <c r="DNN43" t="str">
        <f t="shared" ca="1" si="50"/>
        <v/>
      </c>
      <c r="DNO43" t="str">
        <f t="shared" ca="1" si="50"/>
        <v/>
      </c>
      <c r="DNP43" t="str">
        <f t="shared" ca="1" si="50"/>
        <v/>
      </c>
      <c r="DNQ43" t="str">
        <f t="shared" ca="1" si="50"/>
        <v/>
      </c>
      <c r="DNR43" t="str">
        <f t="shared" ca="1" si="50"/>
        <v/>
      </c>
      <c r="DNS43" t="str">
        <f t="shared" ca="1" si="50"/>
        <v/>
      </c>
      <c r="DNT43" t="str">
        <f t="shared" ca="1" si="50"/>
        <v/>
      </c>
      <c r="DNU43" t="str">
        <f t="shared" ca="1" si="50"/>
        <v/>
      </c>
      <c r="DNV43" t="str">
        <f t="shared" ca="1" si="50"/>
        <v/>
      </c>
      <c r="DNW43" t="str">
        <f t="shared" ca="1" si="50"/>
        <v/>
      </c>
      <c r="DNX43" t="str">
        <f t="shared" ca="1" si="50"/>
        <v/>
      </c>
      <c r="DNY43" t="str">
        <f t="shared" ca="1" si="50"/>
        <v/>
      </c>
      <c r="DNZ43" t="str">
        <f t="shared" ca="1" si="50"/>
        <v/>
      </c>
      <c r="DOA43" t="str">
        <f t="shared" ca="1" si="50"/>
        <v/>
      </c>
      <c r="DOB43" t="str">
        <f t="shared" ca="1" si="50"/>
        <v/>
      </c>
      <c r="DOC43" t="str">
        <f t="shared" ca="1" si="50"/>
        <v/>
      </c>
      <c r="DOD43" t="str">
        <f t="shared" ca="1" si="50"/>
        <v/>
      </c>
      <c r="DOE43" t="str">
        <f t="shared" ca="1" si="50"/>
        <v/>
      </c>
      <c r="DOF43" t="str">
        <f t="shared" ca="1" si="50"/>
        <v/>
      </c>
      <c r="DOG43" t="str">
        <f t="shared" ca="1" si="50"/>
        <v/>
      </c>
      <c r="DOH43" t="str">
        <f t="shared" ca="1" si="50"/>
        <v/>
      </c>
      <c r="DOI43" t="str">
        <f t="shared" ca="1" si="50"/>
        <v/>
      </c>
      <c r="DOJ43" t="str">
        <f t="shared" ca="1" si="50"/>
        <v/>
      </c>
      <c r="DOK43" t="str">
        <f t="shared" ca="1" si="50"/>
        <v/>
      </c>
      <c r="DOL43" t="str">
        <f t="shared" ca="1" si="50"/>
        <v/>
      </c>
      <c r="DOM43" t="str">
        <f t="shared" ca="1" si="50"/>
        <v/>
      </c>
      <c r="DON43" t="str">
        <f t="shared" ca="1" si="50"/>
        <v/>
      </c>
      <c r="DOO43" t="str">
        <f t="shared" ca="1" si="50"/>
        <v/>
      </c>
      <c r="DOP43" t="str">
        <f t="shared" ca="1" si="50"/>
        <v/>
      </c>
      <c r="DOQ43" t="str">
        <f t="shared" ca="1" si="50"/>
        <v/>
      </c>
      <c r="DOR43" t="str">
        <f t="shared" ca="1" si="50"/>
        <v/>
      </c>
      <c r="DOS43" t="str">
        <f t="shared" ca="1" si="50"/>
        <v/>
      </c>
      <c r="DOT43" t="str">
        <f t="shared" ca="1" si="50"/>
        <v/>
      </c>
      <c r="DOU43" t="str">
        <f t="shared" ca="1" si="50"/>
        <v/>
      </c>
      <c r="DOV43" t="str">
        <f t="shared" ca="1" si="50"/>
        <v/>
      </c>
      <c r="DOW43" t="str">
        <f t="shared" ca="1" si="50"/>
        <v/>
      </c>
      <c r="DOX43" t="str">
        <f t="shared" ca="1" si="50"/>
        <v/>
      </c>
      <c r="DOY43" t="str">
        <f t="shared" ca="1" si="50"/>
        <v/>
      </c>
      <c r="DOZ43" t="str">
        <f t="shared" ca="1" si="50"/>
        <v/>
      </c>
      <c r="DPA43" t="str">
        <f t="shared" ca="1" si="50"/>
        <v/>
      </c>
      <c r="DPB43" t="str">
        <f t="shared" ca="1" si="50"/>
        <v/>
      </c>
      <c r="DPC43" t="str">
        <f t="shared" ca="1" si="50"/>
        <v/>
      </c>
      <c r="DPD43" t="str">
        <f t="shared" ca="1" si="50"/>
        <v/>
      </c>
      <c r="DPE43" t="str">
        <f t="shared" ca="1" si="50"/>
        <v/>
      </c>
      <c r="DPF43" t="str">
        <f t="shared" ca="1" si="50"/>
        <v/>
      </c>
      <c r="DPG43" t="str">
        <f t="shared" ca="1" si="50"/>
        <v/>
      </c>
      <c r="DPH43" t="str">
        <f t="shared" ca="1" si="50"/>
        <v/>
      </c>
      <c r="DPI43" t="str">
        <f t="shared" ca="1" si="50"/>
        <v/>
      </c>
      <c r="DPJ43" t="str">
        <f t="shared" ca="1" si="50"/>
        <v/>
      </c>
      <c r="DPK43" t="str">
        <f t="shared" ca="1" si="50"/>
        <v/>
      </c>
      <c r="DPL43" t="str">
        <f t="shared" ca="1" si="50"/>
        <v/>
      </c>
      <c r="DPM43" t="str">
        <f t="shared" ca="1" si="50"/>
        <v/>
      </c>
      <c r="DPN43" t="str">
        <f t="shared" ca="1" si="50"/>
        <v/>
      </c>
      <c r="DPO43" t="str">
        <f t="shared" ca="1" si="50"/>
        <v/>
      </c>
      <c r="DPP43" t="str">
        <f t="shared" ca="1" si="50"/>
        <v/>
      </c>
      <c r="DPQ43" t="str">
        <f t="shared" ca="1" si="50"/>
        <v/>
      </c>
      <c r="DPR43" t="str">
        <f t="shared" ca="1" si="50"/>
        <v/>
      </c>
      <c r="DPS43" t="str">
        <f t="shared" ca="1" si="50"/>
        <v/>
      </c>
      <c r="DPT43" t="str">
        <f t="shared" ca="1" si="50"/>
        <v/>
      </c>
      <c r="DPU43" t="str">
        <f t="shared" ref="DPU43:DSF43" ca="1" si="51">IFERROR(DPQ43*DPS43,"")</f>
        <v/>
      </c>
      <c r="DPV43" t="str">
        <f t="shared" ca="1" si="51"/>
        <v/>
      </c>
      <c r="DPW43" t="str">
        <f t="shared" ca="1" si="51"/>
        <v/>
      </c>
      <c r="DPX43" t="str">
        <f t="shared" ca="1" si="51"/>
        <v/>
      </c>
      <c r="DPY43" t="str">
        <f t="shared" ca="1" si="51"/>
        <v/>
      </c>
      <c r="DPZ43" t="str">
        <f t="shared" ca="1" si="51"/>
        <v/>
      </c>
      <c r="DQA43" t="str">
        <f t="shared" ca="1" si="51"/>
        <v/>
      </c>
      <c r="DQB43" t="str">
        <f t="shared" ca="1" si="51"/>
        <v/>
      </c>
      <c r="DQC43" t="str">
        <f t="shared" ca="1" si="51"/>
        <v/>
      </c>
      <c r="DQD43" t="str">
        <f t="shared" ca="1" si="51"/>
        <v/>
      </c>
      <c r="DQE43" t="str">
        <f t="shared" ca="1" si="51"/>
        <v/>
      </c>
      <c r="DQF43" t="str">
        <f t="shared" ca="1" si="51"/>
        <v/>
      </c>
      <c r="DQG43" t="str">
        <f t="shared" ca="1" si="51"/>
        <v/>
      </c>
      <c r="DQH43" t="str">
        <f t="shared" ca="1" si="51"/>
        <v/>
      </c>
      <c r="DQI43" t="str">
        <f t="shared" ca="1" si="51"/>
        <v/>
      </c>
      <c r="DQJ43" t="str">
        <f t="shared" ca="1" si="51"/>
        <v/>
      </c>
      <c r="DQK43" t="str">
        <f t="shared" ca="1" si="51"/>
        <v/>
      </c>
      <c r="DQL43" t="str">
        <f t="shared" ca="1" si="51"/>
        <v/>
      </c>
      <c r="DQM43" t="str">
        <f t="shared" ca="1" si="51"/>
        <v/>
      </c>
      <c r="DQN43" t="str">
        <f t="shared" ca="1" si="51"/>
        <v/>
      </c>
      <c r="DQO43" t="str">
        <f t="shared" ca="1" si="51"/>
        <v/>
      </c>
      <c r="DQP43" t="str">
        <f t="shared" ca="1" si="51"/>
        <v/>
      </c>
      <c r="DQQ43" t="str">
        <f t="shared" ca="1" si="51"/>
        <v/>
      </c>
      <c r="DQR43" t="str">
        <f t="shared" ca="1" si="51"/>
        <v/>
      </c>
      <c r="DQS43" t="str">
        <f t="shared" ca="1" si="51"/>
        <v/>
      </c>
      <c r="DQT43" t="str">
        <f t="shared" ca="1" si="51"/>
        <v/>
      </c>
      <c r="DQU43" t="str">
        <f t="shared" ca="1" si="51"/>
        <v/>
      </c>
      <c r="DQV43" t="str">
        <f t="shared" ca="1" si="51"/>
        <v/>
      </c>
      <c r="DQW43" t="str">
        <f t="shared" ca="1" si="51"/>
        <v/>
      </c>
      <c r="DQX43" t="str">
        <f t="shared" ca="1" si="51"/>
        <v/>
      </c>
      <c r="DQY43" t="str">
        <f t="shared" ca="1" si="51"/>
        <v/>
      </c>
      <c r="DQZ43" t="str">
        <f t="shared" ca="1" si="51"/>
        <v/>
      </c>
      <c r="DRA43" t="str">
        <f t="shared" ca="1" si="51"/>
        <v/>
      </c>
      <c r="DRB43" t="str">
        <f t="shared" ca="1" si="51"/>
        <v/>
      </c>
      <c r="DRC43" t="str">
        <f t="shared" ca="1" si="51"/>
        <v/>
      </c>
      <c r="DRD43" t="str">
        <f t="shared" ca="1" si="51"/>
        <v/>
      </c>
      <c r="DRE43" t="str">
        <f t="shared" ca="1" si="51"/>
        <v/>
      </c>
      <c r="DRF43" t="str">
        <f t="shared" ca="1" si="51"/>
        <v/>
      </c>
      <c r="DRG43" t="str">
        <f t="shared" ca="1" si="51"/>
        <v/>
      </c>
      <c r="DRH43" t="str">
        <f t="shared" ca="1" si="51"/>
        <v/>
      </c>
      <c r="DRI43" t="str">
        <f t="shared" ca="1" si="51"/>
        <v/>
      </c>
      <c r="DRJ43" t="str">
        <f t="shared" ca="1" si="51"/>
        <v/>
      </c>
      <c r="DRK43" t="str">
        <f t="shared" ca="1" si="51"/>
        <v/>
      </c>
      <c r="DRL43" t="str">
        <f t="shared" ca="1" si="51"/>
        <v/>
      </c>
      <c r="DRM43" t="str">
        <f t="shared" ca="1" si="51"/>
        <v/>
      </c>
      <c r="DRN43" t="str">
        <f t="shared" ca="1" si="51"/>
        <v/>
      </c>
      <c r="DRO43" t="str">
        <f t="shared" ca="1" si="51"/>
        <v/>
      </c>
      <c r="DRP43" t="str">
        <f t="shared" ca="1" si="51"/>
        <v/>
      </c>
      <c r="DRQ43" t="str">
        <f t="shared" ca="1" si="51"/>
        <v/>
      </c>
      <c r="DRR43" t="str">
        <f t="shared" ca="1" si="51"/>
        <v/>
      </c>
      <c r="DRS43" t="str">
        <f t="shared" ca="1" si="51"/>
        <v/>
      </c>
      <c r="DRT43" t="str">
        <f t="shared" ca="1" si="51"/>
        <v/>
      </c>
      <c r="DRU43" t="str">
        <f t="shared" ca="1" si="51"/>
        <v/>
      </c>
      <c r="DRV43" t="str">
        <f t="shared" ca="1" si="51"/>
        <v/>
      </c>
      <c r="DRW43" t="str">
        <f t="shared" ca="1" si="51"/>
        <v/>
      </c>
      <c r="DRX43" t="str">
        <f t="shared" ca="1" si="51"/>
        <v/>
      </c>
      <c r="DRY43" t="str">
        <f t="shared" ca="1" si="51"/>
        <v/>
      </c>
      <c r="DRZ43" t="str">
        <f t="shared" ca="1" si="51"/>
        <v/>
      </c>
      <c r="DSA43" t="str">
        <f t="shared" ca="1" si="51"/>
        <v/>
      </c>
      <c r="DSB43" t="str">
        <f t="shared" ca="1" si="51"/>
        <v/>
      </c>
      <c r="DSC43" t="str">
        <f t="shared" ca="1" si="51"/>
        <v/>
      </c>
      <c r="DSD43" t="str">
        <f t="shared" ca="1" si="51"/>
        <v/>
      </c>
      <c r="DSE43" t="str">
        <f t="shared" ca="1" si="51"/>
        <v/>
      </c>
      <c r="DSF43" t="str">
        <f t="shared" ca="1" si="51"/>
        <v/>
      </c>
      <c r="DSG43" t="str">
        <f t="shared" ref="DSG43:DUR43" ca="1" si="52">IFERROR(DSC43*DSE43,"")</f>
        <v/>
      </c>
      <c r="DSH43" t="str">
        <f t="shared" ca="1" si="52"/>
        <v/>
      </c>
      <c r="DSI43" t="str">
        <f t="shared" ca="1" si="52"/>
        <v/>
      </c>
      <c r="DSJ43" t="str">
        <f t="shared" ca="1" si="52"/>
        <v/>
      </c>
      <c r="DSK43" t="str">
        <f t="shared" ca="1" si="52"/>
        <v/>
      </c>
      <c r="DSL43" t="str">
        <f t="shared" ca="1" si="52"/>
        <v/>
      </c>
      <c r="DSM43" t="str">
        <f t="shared" ca="1" si="52"/>
        <v/>
      </c>
      <c r="DSN43" t="str">
        <f t="shared" ca="1" si="52"/>
        <v/>
      </c>
      <c r="DSO43" t="str">
        <f t="shared" ca="1" si="52"/>
        <v/>
      </c>
      <c r="DSP43" t="str">
        <f t="shared" ca="1" si="52"/>
        <v/>
      </c>
      <c r="DSQ43" t="str">
        <f t="shared" ca="1" si="52"/>
        <v/>
      </c>
      <c r="DSR43" t="str">
        <f t="shared" ca="1" si="52"/>
        <v/>
      </c>
      <c r="DSS43" t="str">
        <f t="shared" ca="1" si="52"/>
        <v/>
      </c>
      <c r="DST43" t="str">
        <f t="shared" ca="1" si="52"/>
        <v/>
      </c>
      <c r="DSU43" t="str">
        <f t="shared" ca="1" si="52"/>
        <v/>
      </c>
      <c r="DSV43" t="str">
        <f t="shared" ca="1" si="52"/>
        <v/>
      </c>
      <c r="DSW43" t="str">
        <f t="shared" ca="1" si="52"/>
        <v/>
      </c>
      <c r="DSX43" t="str">
        <f t="shared" ca="1" si="52"/>
        <v/>
      </c>
      <c r="DSY43" t="str">
        <f t="shared" ca="1" si="52"/>
        <v/>
      </c>
      <c r="DSZ43" t="str">
        <f t="shared" ca="1" si="52"/>
        <v/>
      </c>
      <c r="DTA43" t="str">
        <f t="shared" ca="1" si="52"/>
        <v/>
      </c>
      <c r="DTB43" t="str">
        <f t="shared" ca="1" si="52"/>
        <v/>
      </c>
      <c r="DTC43" t="str">
        <f t="shared" ca="1" si="52"/>
        <v/>
      </c>
      <c r="DTD43" t="str">
        <f t="shared" ca="1" si="52"/>
        <v/>
      </c>
      <c r="DTE43" t="str">
        <f t="shared" ca="1" si="52"/>
        <v/>
      </c>
      <c r="DTF43" t="str">
        <f t="shared" ca="1" si="52"/>
        <v/>
      </c>
      <c r="DTG43" t="str">
        <f t="shared" ca="1" si="52"/>
        <v/>
      </c>
      <c r="DTH43" t="str">
        <f t="shared" ca="1" si="52"/>
        <v/>
      </c>
      <c r="DTI43" t="str">
        <f t="shared" ca="1" si="52"/>
        <v/>
      </c>
      <c r="DTJ43" t="str">
        <f t="shared" ca="1" si="52"/>
        <v/>
      </c>
      <c r="DTK43" t="str">
        <f t="shared" ca="1" si="52"/>
        <v/>
      </c>
      <c r="DTL43" t="str">
        <f t="shared" ca="1" si="52"/>
        <v/>
      </c>
      <c r="DTM43" t="str">
        <f t="shared" ca="1" si="52"/>
        <v/>
      </c>
      <c r="DTN43" t="str">
        <f t="shared" ca="1" si="52"/>
        <v/>
      </c>
      <c r="DTO43" t="str">
        <f t="shared" ca="1" si="52"/>
        <v/>
      </c>
      <c r="DTP43" t="str">
        <f t="shared" ca="1" si="52"/>
        <v/>
      </c>
      <c r="DTQ43" t="str">
        <f t="shared" ca="1" si="52"/>
        <v/>
      </c>
      <c r="DTR43" t="str">
        <f t="shared" ca="1" si="52"/>
        <v/>
      </c>
      <c r="DTS43" t="str">
        <f t="shared" ca="1" si="52"/>
        <v/>
      </c>
      <c r="DTT43" t="str">
        <f t="shared" ca="1" si="52"/>
        <v/>
      </c>
      <c r="DTU43" t="str">
        <f t="shared" ca="1" si="52"/>
        <v/>
      </c>
      <c r="DTV43" t="str">
        <f t="shared" ca="1" si="52"/>
        <v/>
      </c>
      <c r="DTW43" t="str">
        <f t="shared" ca="1" si="52"/>
        <v/>
      </c>
      <c r="DTX43" t="str">
        <f t="shared" ca="1" si="52"/>
        <v/>
      </c>
      <c r="DTY43" t="str">
        <f t="shared" ca="1" si="52"/>
        <v/>
      </c>
      <c r="DTZ43" t="str">
        <f t="shared" ca="1" si="52"/>
        <v/>
      </c>
      <c r="DUA43" t="str">
        <f t="shared" ca="1" si="52"/>
        <v/>
      </c>
      <c r="DUB43" t="str">
        <f t="shared" ca="1" si="52"/>
        <v/>
      </c>
      <c r="DUC43" t="str">
        <f t="shared" ca="1" si="52"/>
        <v/>
      </c>
      <c r="DUD43" t="str">
        <f t="shared" ca="1" si="52"/>
        <v/>
      </c>
      <c r="DUE43" t="str">
        <f t="shared" ca="1" si="52"/>
        <v/>
      </c>
      <c r="DUF43" t="str">
        <f t="shared" ca="1" si="52"/>
        <v/>
      </c>
      <c r="DUG43" t="str">
        <f t="shared" ca="1" si="52"/>
        <v/>
      </c>
      <c r="DUH43" t="str">
        <f t="shared" ca="1" si="52"/>
        <v/>
      </c>
      <c r="DUI43" t="str">
        <f t="shared" ca="1" si="52"/>
        <v/>
      </c>
      <c r="DUJ43" t="str">
        <f t="shared" ca="1" si="52"/>
        <v/>
      </c>
      <c r="DUK43" t="str">
        <f t="shared" ca="1" si="52"/>
        <v/>
      </c>
      <c r="DUL43" t="str">
        <f t="shared" ca="1" si="52"/>
        <v/>
      </c>
      <c r="DUM43" t="str">
        <f t="shared" ca="1" si="52"/>
        <v/>
      </c>
      <c r="DUN43" t="str">
        <f t="shared" ca="1" si="52"/>
        <v/>
      </c>
      <c r="DUO43" t="str">
        <f t="shared" ca="1" si="52"/>
        <v/>
      </c>
      <c r="DUP43" t="str">
        <f t="shared" ca="1" si="52"/>
        <v/>
      </c>
      <c r="DUQ43" t="str">
        <f t="shared" ca="1" si="52"/>
        <v/>
      </c>
      <c r="DUR43" t="str">
        <f t="shared" ca="1" si="52"/>
        <v/>
      </c>
      <c r="DUS43" t="str">
        <f t="shared" ref="DUS43:DXD43" ca="1" si="53">IFERROR(DUO43*DUQ43,"")</f>
        <v/>
      </c>
      <c r="DUT43" t="str">
        <f t="shared" ca="1" si="53"/>
        <v/>
      </c>
      <c r="DUU43" t="str">
        <f t="shared" ca="1" si="53"/>
        <v/>
      </c>
      <c r="DUV43" t="str">
        <f t="shared" ca="1" si="53"/>
        <v/>
      </c>
      <c r="DUW43" t="str">
        <f t="shared" ca="1" si="53"/>
        <v/>
      </c>
      <c r="DUX43" t="str">
        <f t="shared" ca="1" si="53"/>
        <v/>
      </c>
      <c r="DUY43" t="str">
        <f t="shared" ca="1" si="53"/>
        <v/>
      </c>
      <c r="DUZ43" t="str">
        <f t="shared" ca="1" si="53"/>
        <v/>
      </c>
      <c r="DVA43" t="str">
        <f t="shared" ca="1" si="53"/>
        <v/>
      </c>
      <c r="DVB43" t="str">
        <f t="shared" ca="1" si="53"/>
        <v/>
      </c>
      <c r="DVC43" t="str">
        <f t="shared" ca="1" si="53"/>
        <v/>
      </c>
      <c r="DVD43" t="str">
        <f t="shared" ca="1" si="53"/>
        <v/>
      </c>
      <c r="DVE43" t="str">
        <f t="shared" ca="1" si="53"/>
        <v/>
      </c>
      <c r="DVF43" t="str">
        <f t="shared" ca="1" si="53"/>
        <v/>
      </c>
      <c r="DVG43" t="str">
        <f t="shared" ca="1" si="53"/>
        <v/>
      </c>
      <c r="DVH43" t="str">
        <f t="shared" ca="1" si="53"/>
        <v/>
      </c>
      <c r="DVI43" t="str">
        <f t="shared" ca="1" si="53"/>
        <v/>
      </c>
      <c r="DVJ43" t="str">
        <f t="shared" ca="1" si="53"/>
        <v/>
      </c>
      <c r="DVK43" t="str">
        <f t="shared" ca="1" si="53"/>
        <v/>
      </c>
      <c r="DVL43" t="str">
        <f t="shared" ca="1" si="53"/>
        <v/>
      </c>
      <c r="DVM43" t="str">
        <f t="shared" ca="1" si="53"/>
        <v/>
      </c>
      <c r="DVN43" t="str">
        <f t="shared" ca="1" si="53"/>
        <v/>
      </c>
      <c r="DVO43" t="str">
        <f t="shared" ca="1" si="53"/>
        <v/>
      </c>
      <c r="DVP43" t="str">
        <f t="shared" ca="1" si="53"/>
        <v/>
      </c>
      <c r="DVQ43" t="str">
        <f t="shared" ca="1" si="53"/>
        <v/>
      </c>
      <c r="DVR43" t="str">
        <f t="shared" ca="1" si="53"/>
        <v/>
      </c>
      <c r="DVS43" t="str">
        <f t="shared" ca="1" si="53"/>
        <v/>
      </c>
      <c r="DVT43" t="str">
        <f t="shared" ca="1" si="53"/>
        <v/>
      </c>
      <c r="DVU43" t="str">
        <f t="shared" ca="1" si="53"/>
        <v/>
      </c>
      <c r="DVV43" t="str">
        <f t="shared" ca="1" si="53"/>
        <v/>
      </c>
      <c r="DVW43" t="str">
        <f t="shared" ca="1" si="53"/>
        <v/>
      </c>
      <c r="DVX43" t="str">
        <f t="shared" ca="1" si="53"/>
        <v/>
      </c>
      <c r="DVY43" t="str">
        <f t="shared" ca="1" si="53"/>
        <v/>
      </c>
      <c r="DVZ43" t="str">
        <f t="shared" ca="1" si="53"/>
        <v/>
      </c>
      <c r="DWA43" t="str">
        <f t="shared" ca="1" si="53"/>
        <v/>
      </c>
      <c r="DWB43" t="str">
        <f t="shared" ca="1" si="53"/>
        <v/>
      </c>
      <c r="DWC43" t="str">
        <f t="shared" ca="1" si="53"/>
        <v/>
      </c>
      <c r="DWD43" t="str">
        <f t="shared" ca="1" si="53"/>
        <v/>
      </c>
      <c r="DWE43" t="str">
        <f t="shared" ca="1" si="53"/>
        <v/>
      </c>
      <c r="DWF43" t="str">
        <f t="shared" ca="1" si="53"/>
        <v/>
      </c>
      <c r="DWG43" t="str">
        <f t="shared" ca="1" si="53"/>
        <v/>
      </c>
      <c r="DWH43" t="str">
        <f t="shared" ca="1" si="53"/>
        <v/>
      </c>
      <c r="DWI43" t="str">
        <f t="shared" ca="1" si="53"/>
        <v/>
      </c>
      <c r="DWJ43" t="str">
        <f t="shared" ca="1" si="53"/>
        <v/>
      </c>
      <c r="DWK43" t="str">
        <f t="shared" ca="1" si="53"/>
        <v/>
      </c>
      <c r="DWL43" t="str">
        <f t="shared" ca="1" si="53"/>
        <v/>
      </c>
      <c r="DWM43" t="str">
        <f t="shared" ca="1" si="53"/>
        <v/>
      </c>
      <c r="DWN43" t="str">
        <f t="shared" ca="1" si="53"/>
        <v/>
      </c>
      <c r="DWO43" t="str">
        <f t="shared" ca="1" si="53"/>
        <v/>
      </c>
      <c r="DWP43" t="str">
        <f t="shared" ca="1" si="53"/>
        <v/>
      </c>
      <c r="DWQ43" t="str">
        <f t="shared" ca="1" si="53"/>
        <v/>
      </c>
      <c r="DWR43" t="str">
        <f t="shared" ca="1" si="53"/>
        <v/>
      </c>
      <c r="DWS43" t="str">
        <f t="shared" ca="1" si="53"/>
        <v/>
      </c>
      <c r="DWT43" t="str">
        <f t="shared" ca="1" si="53"/>
        <v/>
      </c>
      <c r="DWU43" t="str">
        <f t="shared" ca="1" si="53"/>
        <v/>
      </c>
      <c r="DWV43" t="str">
        <f t="shared" ca="1" si="53"/>
        <v/>
      </c>
      <c r="DWW43" t="str">
        <f t="shared" ca="1" si="53"/>
        <v/>
      </c>
      <c r="DWX43" t="str">
        <f t="shared" ca="1" si="53"/>
        <v/>
      </c>
      <c r="DWY43" t="str">
        <f t="shared" ca="1" si="53"/>
        <v/>
      </c>
      <c r="DWZ43" t="str">
        <f t="shared" ca="1" si="53"/>
        <v/>
      </c>
      <c r="DXA43" t="str">
        <f t="shared" ca="1" si="53"/>
        <v/>
      </c>
      <c r="DXB43" t="str">
        <f t="shared" ca="1" si="53"/>
        <v/>
      </c>
      <c r="DXC43" t="str">
        <f t="shared" ca="1" si="53"/>
        <v/>
      </c>
      <c r="DXD43" t="str">
        <f t="shared" ca="1" si="53"/>
        <v/>
      </c>
      <c r="DXE43" t="str">
        <f t="shared" ref="DXE43:DZP43" ca="1" si="54">IFERROR(DXA43*DXC43,"")</f>
        <v/>
      </c>
      <c r="DXF43" t="str">
        <f t="shared" ca="1" si="54"/>
        <v/>
      </c>
      <c r="DXG43" t="str">
        <f t="shared" ca="1" si="54"/>
        <v/>
      </c>
      <c r="DXH43" t="str">
        <f t="shared" ca="1" si="54"/>
        <v/>
      </c>
      <c r="DXI43" t="str">
        <f t="shared" ca="1" si="54"/>
        <v/>
      </c>
      <c r="DXJ43" t="str">
        <f t="shared" ca="1" si="54"/>
        <v/>
      </c>
      <c r="DXK43" t="str">
        <f t="shared" ca="1" si="54"/>
        <v/>
      </c>
      <c r="DXL43" t="str">
        <f t="shared" ca="1" si="54"/>
        <v/>
      </c>
      <c r="DXM43" t="str">
        <f t="shared" ca="1" si="54"/>
        <v/>
      </c>
      <c r="DXN43" t="str">
        <f t="shared" ca="1" si="54"/>
        <v/>
      </c>
      <c r="DXO43" t="str">
        <f t="shared" ca="1" si="54"/>
        <v/>
      </c>
      <c r="DXP43" t="str">
        <f t="shared" ca="1" si="54"/>
        <v/>
      </c>
      <c r="DXQ43" t="str">
        <f t="shared" ca="1" si="54"/>
        <v/>
      </c>
      <c r="DXR43" t="str">
        <f t="shared" ca="1" si="54"/>
        <v/>
      </c>
      <c r="DXS43" t="str">
        <f t="shared" ca="1" si="54"/>
        <v/>
      </c>
      <c r="DXT43" t="str">
        <f t="shared" ca="1" si="54"/>
        <v/>
      </c>
      <c r="DXU43" t="str">
        <f t="shared" ca="1" si="54"/>
        <v/>
      </c>
      <c r="DXV43" t="str">
        <f t="shared" ca="1" si="54"/>
        <v/>
      </c>
      <c r="DXW43" t="str">
        <f t="shared" ca="1" si="54"/>
        <v/>
      </c>
      <c r="DXX43" t="str">
        <f t="shared" ca="1" si="54"/>
        <v/>
      </c>
      <c r="DXY43" t="str">
        <f t="shared" ca="1" si="54"/>
        <v/>
      </c>
      <c r="DXZ43" t="str">
        <f t="shared" ca="1" si="54"/>
        <v/>
      </c>
      <c r="DYA43" t="str">
        <f t="shared" ca="1" si="54"/>
        <v/>
      </c>
      <c r="DYB43" t="str">
        <f t="shared" ca="1" si="54"/>
        <v/>
      </c>
      <c r="DYC43" t="str">
        <f t="shared" ca="1" si="54"/>
        <v/>
      </c>
      <c r="DYD43" t="str">
        <f t="shared" ca="1" si="54"/>
        <v/>
      </c>
      <c r="DYE43" t="str">
        <f t="shared" ca="1" si="54"/>
        <v/>
      </c>
      <c r="DYF43" t="str">
        <f t="shared" ca="1" si="54"/>
        <v/>
      </c>
      <c r="DYG43" t="str">
        <f t="shared" ca="1" si="54"/>
        <v/>
      </c>
      <c r="DYH43" t="str">
        <f t="shared" ca="1" si="54"/>
        <v/>
      </c>
      <c r="DYI43" t="str">
        <f t="shared" ca="1" si="54"/>
        <v/>
      </c>
      <c r="DYJ43" t="str">
        <f t="shared" ca="1" si="54"/>
        <v/>
      </c>
      <c r="DYK43" t="str">
        <f t="shared" ca="1" si="54"/>
        <v/>
      </c>
      <c r="DYL43" t="str">
        <f t="shared" ca="1" si="54"/>
        <v/>
      </c>
      <c r="DYM43" t="str">
        <f t="shared" ca="1" si="54"/>
        <v/>
      </c>
      <c r="DYN43" t="str">
        <f t="shared" ca="1" si="54"/>
        <v/>
      </c>
      <c r="DYO43" t="str">
        <f t="shared" ca="1" si="54"/>
        <v/>
      </c>
      <c r="DYP43" t="str">
        <f t="shared" ca="1" si="54"/>
        <v/>
      </c>
      <c r="DYQ43" t="str">
        <f t="shared" ca="1" si="54"/>
        <v/>
      </c>
      <c r="DYR43" t="str">
        <f t="shared" ca="1" si="54"/>
        <v/>
      </c>
      <c r="DYS43" t="str">
        <f t="shared" ca="1" si="54"/>
        <v/>
      </c>
      <c r="DYT43" t="str">
        <f t="shared" ca="1" si="54"/>
        <v/>
      </c>
      <c r="DYU43" t="str">
        <f t="shared" ca="1" si="54"/>
        <v/>
      </c>
      <c r="DYV43" t="str">
        <f t="shared" ca="1" si="54"/>
        <v/>
      </c>
      <c r="DYW43" t="str">
        <f t="shared" ca="1" si="54"/>
        <v/>
      </c>
      <c r="DYX43" t="str">
        <f t="shared" ca="1" si="54"/>
        <v/>
      </c>
      <c r="DYY43" t="str">
        <f t="shared" ca="1" si="54"/>
        <v/>
      </c>
      <c r="DYZ43" t="str">
        <f t="shared" ca="1" si="54"/>
        <v/>
      </c>
      <c r="DZA43" t="str">
        <f t="shared" ca="1" si="54"/>
        <v/>
      </c>
      <c r="DZB43" t="str">
        <f t="shared" ca="1" si="54"/>
        <v/>
      </c>
      <c r="DZC43" t="str">
        <f t="shared" ca="1" si="54"/>
        <v/>
      </c>
      <c r="DZD43" t="str">
        <f t="shared" ca="1" si="54"/>
        <v/>
      </c>
      <c r="DZE43" t="str">
        <f t="shared" ca="1" si="54"/>
        <v/>
      </c>
      <c r="DZF43" t="str">
        <f t="shared" ca="1" si="54"/>
        <v/>
      </c>
      <c r="DZG43" t="str">
        <f t="shared" ca="1" si="54"/>
        <v/>
      </c>
      <c r="DZH43" t="str">
        <f t="shared" ca="1" si="54"/>
        <v/>
      </c>
      <c r="DZI43" t="str">
        <f t="shared" ca="1" si="54"/>
        <v/>
      </c>
      <c r="DZJ43" t="str">
        <f t="shared" ca="1" si="54"/>
        <v/>
      </c>
      <c r="DZK43" t="str">
        <f t="shared" ca="1" si="54"/>
        <v/>
      </c>
      <c r="DZL43" t="str">
        <f t="shared" ca="1" si="54"/>
        <v/>
      </c>
      <c r="DZM43" t="str">
        <f t="shared" ca="1" si="54"/>
        <v/>
      </c>
      <c r="DZN43" t="str">
        <f t="shared" ca="1" si="54"/>
        <v/>
      </c>
      <c r="DZO43" t="str">
        <f t="shared" ca="1" si="54"/>
        <v/>
      </c>
      <c r="DZP43" t="str">
        <f t="shared" ca="1" si="54"/>
        <v/>
      </c>
      <c r="DZQ43" t="str">
        <f t="shared" ref="DZQ43:ECB43" ca="1" si="55">IFERROR(DZM43*DZO43,"")</f>
        <v/>
      </c>
      <c r="DZR43" t="str">
        <f t="shared" ca="1" si="55"/>
        <v/>
      </c>
      <c r="DZS43" t="str">
        <f t="shared" ca="1" si="55"/>
        <v/>
      </c>
      <c r="DZT43" t="str">
        <f t="shared" ca="1" si="55"/>
        <v/>
      </c>
      <c r="DZU43" t="str">
        <f t="shared" ca="1" si="55"/>
        <v/>
      </c>
      <c r="DZV43" t="str">
        <f t="shared" ca="1" si="55"/>
        <v/>
      </c>
      <c r="DZW43" t="str">
        <f t="shared" ca="1" si="55"/>
        <v/>
      </c>
      <c r="DZX43" t="str">
        <f t="shared" ca="1" si="55"/>
        <v/>
      </c>
      <c r="DZY43" t="str">
        <f t="shared" ca="1" si="55"/>
        <v/>
      </c>
      <c r="DZZ43" t="str">
        <f t="shared" ca="1" si="55"/>
        <v/>
      </c>
      <c r="EAA43" t="str">
        <f t="shared" ca="1" si="55"/>
        <v/>
      </c>
      <c r="EAB43" t="str">
        <f t="shared" ca="1" si="55"/>
        <v/>
      </c>
      <c r="EAC43" t="str">
        <f t="shared" ca="1" si="55"/>
        <v/>
      </c>
      <c r="EAD43" t="str">
        <f t="shared" ca="1" si="55"/>
        <v/>
      </c>
      <c r="EAE43" t="str">
        <f t="shared" ca="1" si="55"/>
        <v/>
      </c>
      <c r="EAF43" t="str">
        <f t="shared" ca="1" si="55"/>
        <v/>
      </c>
      <c r="EAG43" t="str">
        <f t="shared" ca="1" si="55"/>
        <v/>
      </c>
      <c r="EAH43" t="str">
        <f t="shared" ca="1" si="55"/>
        <v/>
      </c>
      <c r="EAI43" t="str">
        <f t="shared" ca="1" si="55"/>
        <v/>
      </c>
      <c r="EAJ43" t="str">
        <f t="shared" ca="1" si="55"/>
        <v/>
      </c>
      <c r="EAK43" t="str">
        <f t="shared" ca="1" si="55"/>
        <v/>
      </c>
      <c r="EAL43" t="str">
        <f t="shared" ca="1" si="55"/>
        <v/>
      </c>
      <c r="EAM43" t="str">
        <f t="shared" ca="1" si="55"/>
        <v/>
      </c>
      <c r="EAN43" t="str">
        <f t="shared" ca="1" si="55"/>
        <v/>
      </c>
      <c r="EAO43" t="str">
        <f t="shared" ca="1" si="55"/>
        <v/>
      </c>
      <c r="EAP43" t="str">
        <f t="shared" ca="1" si="55"/>
        <v/>
      </c>
      <c r="EAQ43" t="str">
        <f t="shared" ca="1" si="55"/>
        <v/>
      </c>
      <c r="EAR43" t="str">
        <f t="shared" ca="1" si="55"/>
        <v/>
      </c>
      <c r="EAS43" t="str">
        <f t="shared" ca="1" si="55"/>
        <v/>
      </c>
      <c r="EAT43" t="str">
        <f t="shared" ca="1" si="55"/>
        <v/>
      </c>
      <c r="EAU43" t="str">
        <f t="shared" ca="1" si="55"/>
        <v/>
      </c>
      <c r="EAV43" t="str">
        <f t="shared" ca="1" si="55"/>
        <v/>
      </c>
      <c r="EAW43" t="str">
        <f t="shared" ca="1" si="55"/>
        <v/>
      </c>
      <c r="EAX43" t="str">
        <f t="shared" ca="1" si="55"/>
        <v/>
      </c>
      <c r="EAY43" t="str">
        <f t="shared" ca="1" si="55"/>
        <v/>
      </c>
      <c r="EAZ43" t="str">
        <f t="shared" ca="1" si="55"/>
        <v/>
      </c>
      <c r="EBA43" t="str">
        <f t="shared" ca="1" si="55"/>
        <v/>
      </c>
      <c r="EBB43" t="str">
        <f t="shared" ca="1" si="55"/>
        <v/>
      </c>
      <c r="EBC43" t="str">
        <f t="shared" ca="1" si="55"/>
        <v/>
      </c>
      <c r="EBD43" t="str">
        <f t="shared" ca="1" si="55"/>
        <v/>
      </c>
      <c r="EBE43" t="str">
        <f t="shared" ca="1" si="55"/>
        <v/>
      </c>
      <c r="EBF43" t="str">
        <f t="shared" ca="1" si="55"/>
        <v/>
      </c>
      <c r="EBG43" t="str">
        <f t="shared" ca="1" si="55"/>
        <v/>
      </c>
      <c r="EBH43" t="str">
        <f t="shared" ca="1" si="55"/>
        <v/>
      </c>
      <c r="EBI43" t="str">
        <f t="shared" ca="1" si="55"/>
        <v/>
      </c>
      <c r="EBJ43" t="str">
        <f t="shared" ca="1" si="55"/>
        <v/>
      </c>
      <c r="EBK43" t="str">
        <f t="shared" ca="1" si="55"/>
        <v/>
      </c>
      <c r="EBL43" t="str">
        <f t="shared" ca="1" si="55"/>
        <v/>
      </c>
      <c r="EBM43" t="str">
        <f t="shared" ca="1" si="55"/>
        <v/>
      </c>
      <c r="EBN43" t="str">
        <f t="shared" ca="1" si="55"/>
        <v/>
      </c>
      <c r="EBO43" t="str">
        <f t="shared" ca="1" si="55"/>
        <v/>
      </c>
      <c r="EBP43" t="str">
        <f t="shared" ca="1" si="55"/>
        <v/>
      </c>
      <c r="EBQ43" t="str">
        <f t="shared" ca="1" si="55"/>
        <v/>
      </c>
      <c r="EBR43" t="str">
        <f t="shared" ca="1" si="55"/>
        <v/>
      </c>
      <c r="EBS43" t="str">
        <f t="shared" ca="1" si="55"/>
        <v/>
      </c>
      <c r="EBT43" t="str">
        <f t="shared" ca="1" si="55"/>
        <v/>
      </c>
      <c r="EBU43" t="str">
        <f t="shared" ca="1" si="55"/>
        <v/>
      </c>
      <c r="EBV43" t="str">
        <f t="shared" ca="1" si="55"/>
        <v/>
      </c>
      <c r="EBW43" t="str">
        <f t="shared" ca="1" si="55"/>
        <v/>
      </c>
      <c r="EBX43" t="str">
        <f t="shared" ca="1" si="55"/>
        <v/>
      </c>
      <c r="EBY43" t="str">
        <f t="shared" ca="1" si="55"/>
        <v/>
      </c>
      <c r="EBZ43" t="str">
        <f t="shared" ca="1" si="55"/>
        <v/>
      </c>
      <c r="ECA43" t="str">
        <f t="shared" ca="1" si="55"/>
        <v/>
      </c>
      <c r="ECB43" t="str">
        <f t="shared" ca="1" si="55"/>
        <v/>
      </c>
      <c r="ECC43" t="str">
        <f t="shared" ref="ECC43:EEN43" ca="1" si="56">IFERROR(EBY43*ECA43,"")</f>
        <v/>
      </c>
      <c r="ECD43" t="str">
        <f t="shared" ca="1" si="56"/>
        <v/>
      </c>
      <c r="ECE43" t="str">
        <f t="shared" ca="1" si="56"/>
        <v/>
      </c>
      <c r="ECF43" t="str">
        <f t="shared" ca="1" si="56"/>
        <v/>
      </c>
      <c r="ECG43" t="str">
        <f t="shared" ca="1" si="56"/>
        <v/>
      </c>
      <c r="ECH43" t="str">
        <f t="shared" ca="1" si="56"/>
        <v/>
      </c>
      <c r="ECI43" t="str">
        <f t="shared" ca="1" si="56"/>
        <v/>
      </c>
      <c r="ECJ43" t="str">
        <f t="shared" ca="1" si="56"/>
        <v/>
      </c>
      <c r="ECK43" t="str">
        <f t="shared" ca="1" si="56"/>
        <v/>
      </c>
      <c r="ECL43" t="str">
        <f t="shared" ca="1" si="56"/>
        <v/>
      </c>
      <c r="ECM43" t="str">
        <f t="shared" ca="1" si="56"/>
        <v/>
      </c>
      <c r="ECN43" t="str">
        <f t="shared" ca="1" si="56"/>
        <v/>
      </c>
      <c r="ECO43" t="str">
        <f t="shared" ca="1" si="56"/>
        <v/>
      </c>
      <c r="ECP43" t="str">
        <f t="shared" ca="1" si="56"/>
        <v/>
      </c>
      <c r="ECQ43" t="str">
        <f t="shared" ca="1" si="56"/>
        <v/>
      </c>
      <c r="ECR43" t="str">
        <f t="shared" ca="1" si="56"/>
        <v/>
      </c>
      <c r="ECS43" t="str">
        <f t="shared" ca="1" si="56"/>
        <v/>
      </c>
      <c r="ECT43" t="str">
        <f t="shared" ca="1" si="56"/>
        <v/>
      </c>
      <c r="ECU43" t="str">
        <f t="shared" ca="1" si="56"/>
        <v/>
      </c>
      <c r="ECV43" t="str">
        <f t="shared" ca="1" si="56"/>
        <v/>
      </c>
      <c r="ECW43" t="str">
        <f t="shared" ca="1" si="56"/>
        <v/>
      </c>
      <c r="ECX43" t="str">
        <f t="shared" ca="1" si="56"/>
        <v/>
      </c>
      <c r="ECY43" t="str">
        <f t="shared" ca="1" si="56"/>
        <v/>
      </c>
      <c r="ECZ43" t="str">
        <f t="shared" ca="1" si="56"/>
        <v/>
      </c>
      <c r="EDA43" t="str">
        <f t="shared" ca="1" si="56"/>
        <v/>
      </c>
      <c r="EDB43" t="str">
        <f t="shared" ca="1" si="56"/>
        <v/>
      </c>
      <c r="EDC43" t="str">
        <f t="shared" ca="1" si="56"/>
        <v/>
      </c>
      <c r="EDD43" t="str">
        <f t="shared" ca="1" si="56"/>
        <v/>
      </c>
      <c r="EDE43" t="str">
        <f t="shared" ca="1" si="56"/>
        <v/>
      </c>
      <c r="EDF43" t="str">
        <f t="shared" ca="1" si="56"/>
        <v/>
      </c>
      <c r="EDG43" t="str">
        <f t="shared" ca="1" si="56"/>
        <v/>
      </c>
      <c r="EDH43" t="str">
        <f t="shared" ca="1" si="56"/>
        <v/>
      </c>
      <c r="EDI43" t="str">
        <f t="shared" ca="1" si="56"/>
        <v/>
      </c>
      <c r="EDJ43" t="str">
        <f t="shared" ca="1" si="56"/>
        <v/>
      </c>
      <c r="EDK43" t="str">
        <f t="shared" ca="1" si="56"/>
        <v/>
      </c>
      <c r="EDL43" t="str">
        <f t="shared" ca="1" si="56"/>
        <v/>
      </c>
      <c r="EDM43" t="str">
        <f t="shared" ca="1" si="56"/>
        <v/>
      </c>
      <c r="EDN43" t="str">
        <f t="shared" ca="1" si="56"/>
        <v/>
      </c>
      <c r="EDO43" t="str">
        <f t="shared" ca="1" si="56"/>
        <v/>
      </c>
      <c r="EDP43" t="str">
        <f t="shared" ca="1" si="56"/>
        <v/>
      </c>
      <c r="EDQ43" t="str">
        <f t="shared" ca="1" si="56"/>
        <v/>
      </c>
      <c r="EDR43" t="str">
        <f t="shared" ca="1" si="56"/>
        <v/>
      </c>
      <c r="EDS43" t="str">
        <f t="shared" ca="1" si="56"/>
        <v/>
      </c>
      <c r="EDT43" t="str">
        <f t="shared" ca="1" si="56"/>
        <v/>
      </c>
      <c r="EDU43" t="str">
        <f t="shared" ca="1" si="56"/>
        <v/>
      </c>
      <c r="EDV43" t="str">
        <f t="shared" ca="1" si="56"/>
        <v/>
      </c>
      <c r="EDW43" t="str">
        <f t="shared" ca="1" si="56"/>
        <v/>
      </c>
      <c r="EDX43" t="str">
        <f t="shared" ca="1" si="56"/>
        <v/>
      </c>
      <c r="EDY43" t="str">
        <f t="shared" ca="1" si="56"/>
        <v/>
      </c>
      <c r="EDZ43" t="str">
        <f t="shared" ca="1" si="56"/>
        <v/>
      </c>
      <c r="EEA43" t="str">
        <f t="shared" ca="1" si="56"/>
        <v/>
      </c>
      <c r="EEB43" t="str">
        <f t="shared" ca="1" si="56"/>
        <v/>
      </c>
      <c r="EEC43" t="str">
        <f t="shared" ca="1" si="56"/>
        <v/>
      </c>
      <c r="EED43" t="str">
        <f t="shared" ca="1" si="56"/>
        <v/>
      </c>
      <c r="EEE43" t="str">
        <f t="shared" ca="1" si="56"/>
        <v/>
      </c>
      <c r="EEF43" t="str">
        <f t="shared" ca="1" si="56"/>
        <v/>
      </c>
      <c r="EEG43" t="str">
        <f t="shared" ca="1" si="56"/>
        <v/>
      </c>
      <c r="EEH43" t="str">
        <f t="shared" ca="1" si="56"/>
        <v/>
      </c>
      <c r="EEI43" t="str">
        <f t="shared" ca="1" si="56"/>
        <v/>
      </c>
      <c r="EEJ43" t="str">
        <f t="shared" ca="1" si="56"/>
        <v/>
      </c>
      <c r="EEK43" t="str">
        <f t="shared" ca="1" si="56"/>
        <v/>
      </c>
      <c r="EEL43" t="str">
        <f t="shared" ca="1" si="56"/>
        <v/>
      </c>
      <c r="EEM43" t="str">
        <f t="shared" ca="1" si="56"/>
        <v/>
      </c>
      <c r="EEN43" t="str">
        <f t="shared" ca="1" si="56"/>
        <v/>
      </c>
      <c r="EEO43" t="str">
        <f t="shared" ref="EEO43:EGZ43" ca="1" si="57">IFERROR(EEK43*EEM43,"")</f>
        <v/>
      </c>
      <c r="EEP43" t="str">
        <f t="shared" ca="1" si="57"/>
        <v/>
      </c>
      <c r="EEQ43" t="str">
        <f t="shared" ca="1" si="57"/>
        <v/>
      </c>
      <c r="EER43" t="str">
        <f t="shared" ca="1" si="57"/>
        <v/>
      </c>
      <c r="EES43" t="str">
        <f t="shared" ca="1" si="57"/>
        <v/>
      </c>
      <c r="EET43" t="str">
        <f t="shared" ca="1" si="57"/>
        <v/>
      </c>
      <c r="EEU43" t="str">
        <f t="shared" ca="1" si="57"/>
        <v/>
      </c>
      <c r="EEV43" t="str">
        <f t="shared" ca="1" si="57"/>
        <v/>
      </c>
      <c r="EEW43" t="str">
        <f t="shared" ca="1" si="57"/>
        <v/>
      </c>
      <c r="EEX43" t="str">
        <f t="shared" ca="1" si="57"/>
        <v/>
      </c>
      <c r="EEY43" t="str">
        <f t="shared" ca="1" si="57"/>
        <v/>
      </c>
      <c r="EEZ43" t="str">
        <f t="shared" ca="1" si="57"/>
        <v/>
      </c>
      <c r="EFA43" t="str">
        <f t="shared" ca="1" si="57"/>
        <v/>
      </c>
      <c r="EFB43" t="str">
        <f t="shared" ca="1" si="57"/>
        <v/>
      </c>
      <c r="EFC43" t="str">
        <f t="shared" ca="1" si="57"/>
        <v/>
      </c>
      <c r="EFD43" t="str">
        <f t="shared" ca="1" si="57"/>
        <v/>
      </c>
      <c r="EFE43" t="str">
        <f t="shared" ca="1" si="57"/>
        <v/>
      </c>
      <c r="EFF43" t="str">
        <f t="shared" ca="1" si="57"/>
        <v/>
      </c>
      <c r="EFG43" t="str">
        <f t="shared" ca="1" si="57"/>
        <v/>
      </c>
      <c r="EFH43" t="str">
        <f t="shared" ca="1" si="57"/>
        <v/>
      </c>
      <c r="EFI43" t="str">
        <f t="shared" ca="1" si="57"/>
        <v/>
      </c>
      <c r="EFJ43" t="str">
        <f t="shared" ca="1" si="57"/>
        <v/>
      </c>
      <c r="EFK43" t="str">
        <f t="shared" ca="1" si="57"/>
        <v/>
      </c>
      <c r="EFL43" t="str">
        <f t="shared" ca="1" si="57"/>
        <v/>
      </c>
      <c r="EFM43" t="str">
        <f t="shared" ca="1" si="57"/>
        <v/>
      </c>
      <c r="EFN43" t="str">
        <f t="shared" ca="1" si="57"/>
        <v/>
      </c>
      <c r="EFO43" t="str">
        <f t="shared" ca="1" si="57"/>
        <v/>
      </c>
      <c r="EFP43" t="str">
        <f t="shared" ca="1" si="57"/>
        <v/>
      </c>
      <c r="EFQ43" t="str">
        <f t="shared" ca="1" si="57"/>
        <v/>
      </c>
      <c r="EFR43" t="str">
        <f t="shared" ca="1" si="57"/>
        <v/>
      </c>
      <c r="EFS43" t="str">
        <f t="shared" ca="1" si="57"/>
        <v/>
      </c>
      <c r="EFT43" t="str">
        <f t="shared" ca="1" si="57"/>
        <v/>
      </c>
      <c r="EFU43" t="str">
        <f t="shared" ca="1" si="57"/>
        <v/>
      </c>
      <c r="EFV43" t="str">
        <f t="shared" ca="1" si="57"/>
        <v/>
      </c>
      <c r="EFW43" t="str">
        <f t="shared" ca="1" si="57"/>
        <v/>
      </c>
      <c r="EFX43" t="str">
        <f t="shared" ca="1" si="57"/>
        <v/>
      </c>
      <c r="EFY43" t="str">
        <f t="shared" ca="1" si="57"/>
        <v/>
      </c>
      <c r="EFZ43" t="str">
        <f t="shared" ca="1" si="57"/>
        <v/>
      </c>
      <c r="EGA43" t="str">
        <f t="shared" ca="1" si="57"/>
        <v/>
      </c>
      <c r="EGB43" t="str">
        <f t="shared" ca="1" si="57"/>
        <v/>
      </c>
      <c r="EGC43" t="str">
        <f t="shared" ca="1" si="57"/>
        <v/>
      </c>
      <c r="EGD43" t="str">
        <f t="shared" ca="1" si="57"/>
        <v/>
      </c>
      <c r="EGE43" t="str">
        <f t="shared" ca="1" si="57"/>
        <v/>
      </c>
      <c r="EGF43" t="str">
        <f t="shared" ca="1" si="57"/>
        <v/>
      </c>
      <c r="EGG43" t="str">
        <f t="shared" ca="1" si="57"/>
        <v/>
      </c>
      <c r="EGH43" t="str">
        <f t="shared" ca="1" si="57"/>
        <v/>
      </c>
      <c r="EGI43" t="str">
        <f t="shared" ca="1" si="57"/>
        <v/>
      </c>
      <c r="EGJ43" t="str">
        <f t="shared" ca="1" si="57"/>
        <v/>
      </c>
      <c r="EGK43" t="str">
        <f t="shared" ca="1" si="57"/>
        <v/>
      </c>
      <c r="EGL43" t="str">
        <f t="shared" ca="1" si="57"/>
        <v/>
      </c>
      <c r="EGM43" t="str">
        <f t="shared" ca="1" si="57"/>
        <v/>
      </c>
      <c r="EGN43" t="str">
        <f t="shared" ca="1" si="57"/>
        <v/>
      </c>
      <c r="EGO43" t="str">
        <f t="shared" ca="1" si="57"/>
        <v/>
      </c>
      <c r="EGP43" t="str">
        <f t="shared" ca="1" si="57"/>
        <v/>
      </c>
      <c r="EGQ43" t="str">
        <f t="shared" ca="1" si="57"/>
        <v/>
      </c>
      <c r="EGR43" t="str">
        <f t="shared" ca="1" si="57"/>
        <v/>
      </c>
      <c r="EGS43" t="str">
        <f t="shared" ca="1" si="57"/>
        <v/>
      </c>
      <c r="EGT43" t="str">
        <f t="shared" ca="1" si="57"/>
        <v/>
      </c>
      <c r="EGU43" t="str">
        <f t="shared" ca="1" si="57"/>
        <v/>
      </c>
      <c r="EGV43" t="str">
        <f t="shared" ca="1" si="57"/>
        <v/>
      </c>
      <c r="EGW43" t="str">
        <f t="shared" ca="1" si="57"/>
        <v/>
      </c>
      <c r="EGX43" t="str">
        <f t="shared" ca="1" si="57"/>
        <v/>
      </c>
      <c r="EGY43" t="str">
        <f t="shared" ca="1" si="57"/>
        <v/>
      </c>
      <c r="EGZ43" t="str">
        <f t="shared" ca="1" si="57"/>
        <v/>
      </c>
      <c r="EHA43" t="str">
        <f t="shared" ref="EHA43:EJL43" ca="1" si="58">IFERROR(EGW43*EGY43,"")</f>
        <v/>
      </c>
      <c r="EHB43" t="str">
        <f t="shared" ca="1" si="58"/>
        <v/>
      </c>
      <c r="EHC43" t="str">
        <f t="shared" ca="1" si="58"/>
        <v/>
      </c>
      <c r="EHD43" t="str">
        <f t="shared" ca="1" si="58"/>
        <v/>
      </c>
      <c r="EHE43" t="str">
        <f t="shared" ca="1" si="58"/>
        <v/>
      </c>
      <c r="EHF43" t="str">
        <f t="shared" ca="1" si="58"/>
        <v/>
      </c>
      <c r="EHG43" t="str">
        <f t="shared" ca="1" si="58"/>
        <v/>
      </c>
      <c r="EHH43" t="str">
        <f t="shared" ca="1" si="58"/>
        <v/>
      </c>
      <c r="EHI43" t="str">
        <f t="shared" ca="1" si="58"/>
        <v/>
      </c>
      <c r="EHJ43" t="str">
        <f t="shared" ca="1" si="58"/>
        <v/>
      </c>
      <c r="EHK43" t="str">
        <f t="shared" ca="1" si="58"/>
        <v/>
      </c>
      <c r="EHL43" t="str">
        <f t="shared" ca="1" si="58"/>
        <v/>
      </c>
      <c r="EHM43" t="str">
        <f t="shared" ca="1" si="58"/>
        <v/>
      </c>
      <c r="EHN43" t="str">
        <f t="shared" ca="1" si="58"/>
        <v/>
      </c>
      <c r="EHO43" t="str">
        <f t="shared" ca="1" si="58"/>
        <v/>
      </c>
      <c r="EHP43" t="str">
        <f t="shared" ca="1" si="58"/>
        <v/>
      </c>
      <c r="EHQ43" t="str">
        <f t="shared" ca="1" si="58"/>
        <v/>
      </c>
      <c r="EHR43" t="str">
        <f t="shared" ca="1" si="58"/>
        <v/>
      </c>
      <c r="EHS43" t="str">
        <f t="shared" ca="1" si="58"/>
        <v/>
      </c>
      <c r="EHT43" t="str">
        <f t="shared" ca="1" si="58"/>
        <v/>
      </c>
      <c r="EHU43" t="str">
        <f t="shared" ca="1" si="58"/>
        <v/>
      </c>
      <c r="EHV43" t="str">
        <f t="shared" ca="1" si="58"/>
        <v/>
      </c>
      <c r="EHW43" t="str">
        <f t="shared" ca="1" si="58"/>
        <v/>
      </c>
      <c r="EHX43" t="str">
        <f t="shared" ca="1" si="58"/>
        <v/>
      </c>
      <c r="EHY43" t="str">
        <f t="shared" ca="1" si="58"/>
        <v/>
      </c>
      <c r="EHZ43" t="str">
        <f t="shared" ca="1" si="58"/>
        <v/>
      </c>
      <c r="EIA43" t="str">
        <f t="shared" ca="1" si="58"/>
        <v/>
      </c>
      <c r="EIB43" t="str">
        <f t="shared" ca="1" si="58"/>
        <v/>
      </c>
      <c r="EIC43" t="str">
        <f t="shared" ca="1" si="58"/>
        <v/>
      </c>
      <c r="EID43" t="str">
        <f t="shared" ca="1" si="58"/>
        <v/>
      </c>
      <c r="EIE43" t="str">
        <f t="shared" ca="1" si="58"/>
        <v/>
      </c>
      <c r="EIF43" t="str">
        <f t="shared" ca="1" si="58"/>
        <v/>
      </c>
      <c r="EIG43" t="str">
        <f t="shared" ca="1" si="58"/>
        <v/>
      </c>
      <c r="EIH43" t="str">
        <f t="shared" ca="1" si="58"/>
        <v/>
      </c>
      <c r="EII43" t="str">
        <f t="shared" ca="1" si="58"/>
        <v/>
      </c>
      <c r="EIJ43" t="str">
        <f t="shared" ca="1" si="58"/>
        <v/>
      </c>
      <c r="EIK43" t="str">
        <f t="shared" ca="1" si="58"/>
        <v/>
      </c>
      <c r="EIL43" t="str">
        <f t="shared" ca="1" si="58"/>
        <v/>
      </c>
      <c r="EIM43" t="str">
        <f t="shared" ca="1" si="58"/>
        <v/>
      </c>
      <c r="EIN43" t="str">
        <f t="shared" ca="1" si="58"/>
        <v/>
      </c>
      <c r="EIO43" t="str">
        <f t="shared" ca="1" si="58"/>
        <v/>
      </c>
      <c r="EIP43" t="str">
        <f t="shared" ca="1" si="58"/>
        <v/>
      </c>
      <c r="EIQ43" t="str">
        <f t="shared" ca="1" si="58"/>
        <v/>
      </c>
      <c r="EIR43" t="str">
        <f t="shared" ca="1" si="58"/>
        <v/>
      </c>
      <c r="EIS43" t="str">
        <f t="shared" ca="1" si="58"/>
        <v/>
      </c>
      <c r="EIT43" t="str">
        <f t="shared" ca="1" si="58"/>
        <v/>
      </c>
      <c r="EIU43" t="str">
        <f t="shared" ca="1" si="58"/>
        <v/>
      </c>
      <c r="EIV43" t="str">
        <f t="shared" ca="1" si="58"/>
        <v/>
      </c>
      <c r="EIW43" t="str">
        <f t="shared" ca="1" si="58"/>
        <v/>
      </c>
      <c r="EIX43" t="str">
        <f t="shared" ca="1" si="58"/>
        <v/>
      </c>
      <c r="EIY43" t="str">
        <f t="shared" ca="1" si="58"/>
        <v/>
      </c>
      <c r="EIZ43" t="str">
        <f t="shared" ca="1" si="58"/>
        <v/>
      </c>
      <c r="EJA43" t="str">
        <f t="shared" ca="1" si="58"/>
        <v/>
      </c>
      <c r="EJB43" t="str">
        <f t="shared" ca="1" si="58"/>
        <v/>
      </c>
      <c r="EJC43" t="str">
        <f t="shared" ca="1" si="58"/>
        <v/>
      </c>
      <c r="EJD43" t="str">
        <f t="shared" ca="1" si="58"/>
        <v/>
      </c>
      <c r="EJE43" t="str">
        <f t="shared" ca="1" si="58"/>
        <v/>
      </c>
      <c r="EJF43" t="str">
        <f t="shared" ca="1" si="58"/>
        <v/>
      </c>
      <c r="EJG43" t="str">
        <f t="shared" ca="1" si="58"/>
        <v/>
      </c>
      <c r="EJH43" t="str">
        <f t="shared" ca="1" si="58"/>
        <v/>
      </c>
      <c r="EJI43" t="str">
        <f t="shared" ca="1" si="58"/>
        <v/>
      </c>
      <c r="EJJ43" t="str">
        <f t="shared" ca="1" si="58"/>
        <v/>
      </c>
      <c r="EJK43" t="str">
        <f t="shared" ca="1" si="58"/>
        <v/>
      </c>
      <c r="EJL43" t="str">
        <f t="shared" ca="1" si="58"/>
        <v/>
      </c>
      <c r="EJM43" t="str">
        <f t="shared" ref="EJM43:ELX43" ca="1" si="59">IFERROR(EJI43*EJK43,"")</f>
        <v/>
      </c>
      <c r="EJN43" t="str">
        <f t="shared" ca="1" si="59"/>
        <v/>
      </c>
      <c r="EJO43" t="str">
        <f t="shared" ca="1" si="59"/>
        <v/>
      </c>
      <c r="EJP43" t="str">
        <f t="shared" ca="1" si="59"/>
        <v/>
      </c>
      <c r="EJQ43" t="str">
        <f t="shared" ca="1" si="59"/>
        <v/>
      </c>
      <c r="EJR43" t="str">
        <f t="shared" ca="1" si="59"/>
        <v/>
      </c>
      <c r="EJS43" t="str">
        <f t="shared" ca="1" si="59"/>
        <v/>
      </c>
      <c r="EJT43" t="str">
        <f t="shared" ca="1" si="59"/>
        <v/>
      </c>
      <c r="EJU43" t="str">
        <f t="shared" ca="1" si="59"/>
        <v/>
      </c>
      <c r="EJV43" t="str">
        <f t="shared" ca="1" si="59"/>
        <v/>
      </c>
      <c r="EJW43" t="str">
        <f t="shared" ca="1" si="59"/>
        <v/>
      </c>
      <c r="EJX43" t="str">
        <f t="shared" ca="1" si="59"/>
        <v/>
      </c>
      <c r="EJY43" t="str">
        <f t="shared" ca="1" si="59"/>
        <v/>
      </c>
      <c r="EJZ43" t="str">
        <f t="shared" ca="1" si="59"/>
        <v/>
      </c>
      <c r="EKA43" t="str">
        <f t="shared" ca="1" si="59"/>
        <v/>
      </c>
      <c r="EKB43" t="str">
        <f t="shared" ca="1" si="59"/>
        <v/>
      </c>
      <c r="EKC43" t="str">
        <f t="shared" ca="1" si="59"/>
        <v/>
      </c>
      <c r="EKD43" t="str">
        <f t="shared" ca="1" si="59"/>
        <v/>
      </c>
      <c r="EKE43" t="str">
        <f t="shared" ca="1" si="59"/>
        <v/>
      </c>
      <c r="EKF43" t="str">
        <f t="shared" ca="1" si="59"/>
        <v/>
      </c>
      <c r="EKG43" t="str">
        <f t="shared" ca="1" si="59"/>
        <v/>
      </c>
      <c r="EKH43" t="str">
        <f t="shared" ca="1" si="59"/>
        <v/>
      </c>
      <c r="EKI43" t="str">
        <f t="shared" ca="1" si="59"/>
        <v/>
      </c>
      <c r="EKJ43" t="str">
        <f t="shared" ca="1" si="59"/>
        <v/>
      </c>
      <c r="EKK43" t="str">
        <f t="shared" ca="1" si="59"/>
        <v/>
      </c>
      <c r="EKL43" t="str">
        <f t="shared" ca="1" si="59"/>
        <v/>
      </c>
      <c r="EKM43" t="str">
        <f t="shared" ca="1" si="59"/>
        <v/>
      </c>
      <c r="EKN43" t="str">
        <f t="shared" ca="1" si="59"/>
        <v/>
      </c>
      <c r="EKO43" t="str">
        <f t="shared" ca="1" si="59"/>
        <v/>
      </c>
      <c r="EKP43" t="str">
        <f t="shared" ca="1" si="59"/>
        <v/>
      </c>
      <c r="EKQ43" t="str">
        <f t="shared" ca="1" si="59"/>
        <v/>
      </c>
      <c r="EKR43" t="str">
        <f t="shared" ca="1" si="59"/>
        <v/>
      </c>
      <c r="EKS43" t="str">
        <f t="shared" ca="1" si="59"/>
        <v/>
      </c>
      <c r="EKT43" t="str">
        <f t="shared" ca="1" si="59"/>
        <v/>
      </c>
      <c r="EKU43" t="str">
        <f t="shared" ca="1" si="59"/>
        <v/>
      </c>
      <c r="EKV43" t="str">
        <f t="shared" ca="1" si="59"/>
        <v/>
      </c>
      <c r="EKW43" t="str">
        <f t="shared" ca="1" si="59"/>
        <v/>
      </c>
      <c r="EKX43" t="str">
        <f t="shared" ca="1" si="59"/>
        <v/>
      </c>
      <c r="EKY43" t="str">
        <f t="shared" ca="1" si="59"/>
        <v/>
      </c>
      <c r="EKZ43" t="str">
        <f t="shared" ca="1" si="59"/>
        <v/>
      </c>
      <c r="ELA43" t="str">
        <f t="shared" ca="1" si="59"/>
        <v/>
      </c>
      <c r="ELB43" t="str">
        <f t="shared" ca="1" si="59"/>
        <v/>
      </c>
      <c r="ELC43" t="str">
        <f t="shared" ca="1" si="59"/>
        <v/>
      </c>
      <c r="ELD43" t="str">
        <f t="shared" ca="1" si="59"/>
        <v/>
      </c>
      <c r="ELE43" t="str">
        <f t="shared" ca="1" si="59"/>
        <v/>
      </c>
      <c r="ELF43" t="str">
        <f t="shared" ca="1" si="59"/>
        <v/>
      </c>
      <c r="ELG43" t="str">
        <f t="shared" ca="1" si="59"/>
        <v/>
      </c>
      <c r="ELH43" t="str">
        <f t="shared" ca="1" si="59"/>
        <v/>
      </c>
      <c r="ELI43" t="str">
        <f t="shared" ca="1" si="59"/>
        <v/>
      </c>
      <c r="ELJ43" t="str">
        <f t="shared" ca="1" si="59"/>
        <v/>
      </c>
      <c r="ELK43" t="str">
        <f t="shared" ca="1" si="59"/>
        <v/>
      </c>
      <c r="ELL43" t="str">
        <f t="shared" ca="1" si="59"/>
        <v/>
      </c>
      <c r="ELM43" t="str">
        <f t="shared" ca="1" si="59"/>
        <v/>
      </c>
      <c r="ELN43" t="str">
        <f t="shared" ca="1" si="59"/>
        <v/>
      </c>
      <c r="ELO43" t="str">
        <f t="shared" ca="1" si="59"/>
        <v/>
      </c>
      <c r="ELP43" t="str">
        <f t="shared" ca="1" si="59"/>
        <v/>
      </c>
      <c r="ELQ43" t="str">
        <f t="shared" ca="1" si="59"/>
        <v/>
      </c>
      <c r="ELR43" t="str">
        <f t="shared" ca="1" si="59"/>
        <v/>
      </c>
      <c r="ELS43" t="str">
        <f t="shared" ca="1" si="59"/>
        <v/>
      </c>
      <c r="ELT43" t="str">
        <f t="shared" ca="1" si="59"/>
        <v/>
      </c>
      <c r="ELU43" t="str">
        <f t="shared" ca="1" si="59"/>
        <v/>
      </c>
      <c r="ELV43" t="str">
        <f t="shared" ca="1" si="59"/>
        <v/>
      </c>
      <c r="ELW43" t="str">
        <f t="shared" ca="1" si="59"/>
        <v/>
      </c>
      <c r="ELX43" t="str">
        <f t="shared" ca="1" si="59"/>
        <v/>
      </c>
      <c r="ELY43" t="str">
        <f t="shared" ref="ELY43:EOJ43" ca="1" si="60">IFERROR(ELU43*ELW43,"")</f>
        <v/>
      </c>
      <c r="ELZ43" t="str">
        <f t="shared" ca="1" si="60"/>
        <v/>
      </c>
      <c r="EMA43" t="str">
        <f t="shared" ca="1" si="60"/>
        <v/>
      </c>
      <c r="EMB43" t="str">
        <f t="shared" ca="1" si="60"/>
        <v/>
      </c>
      <c r="EMC43" t="str">
        <f t="shared" ca="1" si="60"/>
        <v/>
      </c>
      <c r="EMD43" t="str">
        <f t="shared" ca="1" si="60"/>
        <v/>
      </c>
      <c r="EME43" t="str">
        <f t="shared" ca="1" si="60"/>
        <v/>
      </c>
      <c r="EMF43" t="str">
        <f t="shared" ca="1" si="60"/>
        <v/>
      </c>
      <c r="EMG43" t="str">
        <f t="shared" ca="1" si="60"/>
        <v/>
      </c>
      <c r="EMH43" t="str">
        <f t="shared" ca="1" si="60"/>
        <v/>
      </c>
      <c r="EMI43" t="str">
        <f t="shared" ca="1" si="60"/>
        <v/>
      </c>
      <c r="EMJ43" t="str">
        <f t="shared" ca="1" si="60"/>
        <v/>
      </c>
      <c r="EMK43" t="str">
        <f t="shared" ca="1" si="60"/>
        <v/>
      </c>
      <c r="EML43" t="str">
        <f t="shared" ca="1" si="60"/>
        <v/>
      </c>
      <c r="EMM43" t="str">
        <f t="shared" ca="1" si="60"/>
        <v/>
      </c>
      <c r="EMN43" t="str">
        <f t="shared" ca="1" si="60"/>
        <v/>
      </c>
      <c r="EMO43" t="str">
        <f t="shared" ca="1" si="60"/>
        <v/>
      </c>
      <c r="EMP43" t="str">
        <f t="shared" ca="1" si="60"/>
        <v/>
      </c>
      <c r="EMQ43" t="str">
        <f t="shared" ca="1" si="60"/>
        <v/>
      </c>
      <c r="EMR43" t="str">
        <f t="shared" ca="1" si="60"/>
        <v/>
      </c>
      <c r="EMS43" t="str">
        <f t="shared" ca="1" si="60"/>
        <v/>
      </c>
      <c r="EMT43" t="str">
        <f t="shared" ca="1" si="60"/>
        <v/>
      </c>
      <c r="EMU43" t="str">
        <f t="shared" ca="1" si="60"/>
        <v/>
      </c>
      <c r="EMV43" t="str">
        <f t="shared" ca="1" si="60"/>
        <v/>
      </c>
      <c r="EMW43" t="str">
        <f t="shared" ca="1" si="60"/>
        <v/>
      </c>
      <c r="EMX43" t="str">
        <f t="shared" ca="1" si="60"/>
        <v/>
      </c>
      <c r="EMY43" t="str">
        <f t="shared" ca="1" si="60"/>
        <v/>
      </c>
      <c r="EMZ43" t="str">
        <f t="shared" ca="1" si="60"/>
        <v/>
      </c>
      <c r="ENA43" t="str">
        <f t="shared" ca="1" si="60"/>
        <v/>
      </c>
      <c r="ENB43" t="str">
        <f t="shared" ca="1" si="60"/>
        <v/>
      </c>
      <c r="ENC43" t="str">
        <f t="shared" ca="1" si="60"/>
        <v/>
      </c>
      <c r="END43" t="str">
        <f t="shared" ca="1" si="60"/>
        <v/>
      </c>
      <c r="ENE43" t="str">
        <f t="shared" ca="1" si="60"/>
        <v/>
      </c>
      <c r="ENF43" t="str">
        <f t="shared" ca="1" si="60"/>
        <v/>
      </c>
      <c r="ENG43" t="str">
        <f t="shared" ca="1" si="60"/>
        <v/>
      </c>
      <c r="ENH43" t="str">
        <f t="shared" ca="1" si="60"/>
        <v/>
      </c>
      <c r="ENI43" t="str">
        <f t="shared" ca="1" si="60"/>
        <v/>
      </c>
      <c r="ENJ43" t="str">
        <f t="shared" ca="1" si="60"/>
        <v/>
      </c>
      <c r="ENK43" t="str">
        <f t="shared" ca="1" si="60"/>
        <v/>
      </c>
      <c r="ENL43" t="str">
        <f t="shared" ca="1" si="60"/>
        <v/>
      </c>
      <c r="ENM43" t="str">
        <f t="shared" ca="1" si="60"/>
        <v/>
      </c>
      <c r="ENN43" t="str">
        <f t="shared" ca="1" si="60"/>
        <v/>
      </c>
      <c r="ENO43" t="str">
        <f t="shared" ca="1" si="60"/>
        <v/>
      </c>
      <c r="ENP43" t="str">
        <f t="shared" ca="1" si="60"/>
        <v/>
      </c>
      <c r="ENQ43" t="str">
        <f t="shared" ca="1" si="60"/>
        <v/>
      </c>
      <c r="ENR43" t="str">
        <f t="shared" ca="1" si="60"/>
        <v/>
      </c>
      <c r="ENS43" t="str">
        <f t="shared" ca="1" si="60"/>
        <v/>
      </c>
      <c r="ENT43" t="str">
        <f t="shared" ca="1" si="60"/>
        <v/>
      </c>
      <c r="ENU43" t="str">
        <f t="shared" ca="1" si="60"/>
        <v/>
      </c>
      <c r="ENV43" t="str">
        <f t="shared" ca="1" si="60"/>
        <v/>
      </c>
      <c r="ENW43" t="str">
        <f t="shared" ca="1" si="60"/>
        <v/>
      </c>
      <c r="ENX43" t="str">
        <f t="shared" ca="1" si="60"/>
        <v/>
      </c>
      <c r="ENY43" t="str">
        <f t="shared" ca="1" si="60"/>
        <v/>
      </c>
      <c r="ENZ43" t="str">
        <f t="shared" ca="1" si="60"/>
        <v/>
      </c>
      <c r="EOA43" t="str">
        <f t="shared" ca="1" si="60"/>
        <v/>
      </c>
      <c r="EOB43" t="str">
        <f t="shared" ca="1" si="60"/>
        <v/>
      </c>
      <c r="EOC43" t="str">
        <f t="shared" ca="1" si="60"/>
        <v/>
      </c>
      <c r="EOD43" t="str">
        <f t="shared" ca="1" si="60"/>
        <v/>
      </c>
      <c r="EOE43" t="str">
        <f t="shared" ca="1" si="60"/>
        <v/>
      </c>
      <c r="EOF43" t="str">
        <f t="shared" ca="1" si="60"/>
        <v/>
      </c>
      <c r="EOG43" t="str">
        <f t="shared" ca="1" si="60"/>
        <v/>
      </c>
      <c r="EOH43" t="str">
        <f t="shared" ca="1" si="60"/>
        <v/>
      </c>
      <c r="EOI43" t="str">
        <f t="shared" ca="1" si="60"/>
        <v/>
      </c>
      <c r="EOJ43" t="str">
        <f t="shared" ca="1" si="60"/>
        <v/>
      </c>
      <c r="EOK43" t="str">
        <f t="shared" ref="EOK43:EQV43" ca="1" si="61">IFERROR(EOG43*EOI43,"")</f>
        <v/>
      </c>
      <c r="EOL43" t="str">
        <f t="shared" ca="1" si="61"/>
        <v/>
      </c>
      <c r="EOM43" t="str">
        <f t="shared" ca="1" si="61"/>
        <v/>
      </c>
      <c r="EON43" t="str">
        <f t="shared" ca="1" si="61"/>
        <v/>
      </c>
      <c r="EOO43" t="str">
        <f t="shared" ca="1" si="61"/>
        <v/>
      </c>
      <c r="EOP43" t="str">
        <f t="shared" ca="1" si="61"/>
        <v/>
      </c>
      <c r="EOQ43" t="str">
        <f t="shared" ca="1" si="61"/>
        <v/>
      </c>
      <c r="EOR43" t="str">
        <f t="shared" ca="1" si="61"/>
        <v/>
      </c>
      <c r="EOS43" t="str">
        <f t="shared" ca="1" si="61"/>
        <v/>
      </c>
      <c r="EOT43" t="str">
        <f t="shared" ca="1" si="61"/>
        <v/>
      </c>
      <c r="EOU43" t="str">
        <f t="shared" ca="1" si="61"/>
        <v/>
      </c>
      <c r="EOV43" t="str">
        <f t="shared" ca="1" si="61"/>
        <v/>
      </c>
      <c r="EOW43" t="str">
        <f t="shared" ca="1" si="61"/>
        <v/>
      </c>
      <c r="EOX43" t="str">
        <f t="shared" ca="1" si="61"/>
        <v/>
      </c>
      <c r="EOY43" t="str">
        <f t="shared" ca="1" si="61"/>
        <v/>
      </c>
      <c r="EOZ43" t="str">
        <f t="shared" ca="1" si="61"/>
        <v/>
      </c>
      <c r="EPA43" t="str">
        <f t="shared" ca="1" si="61"/>
        <v/>
      </c>
      <c r="EPB43" t="str">
        <f t="shared" ca="1" si="61"/>
        <v/>
      </c>
      <c r="EPC43" t="str">
        <f t="shared" ca="1" si="61"/>
        <v/>
      </c>
      <c r="EPD43" t="str">
        <f t="shared" ca="1" si="61"/>
        <v/>
      </c>
      <c r="EPE43" t="str">
        <f t="shared" ca="1" si="61"/>
        <v/>
      </c>
      <c r="EPF43" t="str">
        <f t="shared" ca="1" si="61"/>
        <v/>
      </c>
      <c r="EPG43" t="str">
        <f t="shared" ca="1" si="61"/>
        <v/>
      </c>
      <c r="EPH43" t="str">
        <f t="shared" ca="1" si="61"/>
        <v/>
      </c>
      <c r="EPI43" t="str">
        <f t="shared" ca="1" si="61"/>
        <v/>
      </c>
      <c r="EPJ43" t="str">
        <f t="shared" ca="1" si="61"/>
        <v/>
      </c>
      <c r="EPK43" t="str">
        <f t="shared" ca="1" si="61"/>
        <v/>
      </c>
      <c r="EPL43" t="str">
        <f t="shared" ca="1" si="61"/>
        <v/>
      </c>
      <c r="EPM43" t="str">
        <f t="shared" ca="1" si="61"/>
        <v/>
      </c>
      <c r="EPN43" t="str">
        <f t="shared" ca="1" si="61"/>
        <v/>
      </c>
      <c r="EPO43" t="str">
        <f t="shared" ca="1" si="61"/>
        <v/>
      </c>
      <c r="EPP43" t="str">
        <f t="shared" ca="1" si="61"/>
        <v/>
      </c>
      <c r="EPQ43" t="str">
        <f t="shared" ca="1" si="61"/>
        <v/>
      </c>
      <c r="EPR43" t="str">
        <f t="shared" ca="1" si="61"/>
        <v/>
      </c>
      <c r="EPS43" t="str">
        <f t="shared" ca="1" si="61"/>
        <v/>
      </c>
      <c r="EPT43" t="str">
        <f t="shared" ca="1" si="61"/>
        <v/>
      </c>
      <c r="EPU43" t="str">
        <f t="shared" ca="1" si="61"/>
        <v/>
      </c>
      <c r="EPV43" t="str">
        <f t="shared" ca="1" si="61"/>
        <v/>
      </c>
      <c r="EPW43" t="str">
        <f t="shared" ca="1" si="61"/>
        <v/>
      </c>
      <c r="EPX43" t="str">
        <f t="shared" ca="1" si="61"/>
        <v/>
      </c>
      <c r="EPY43" t="str">
        <f t="shared" ca="1" si="61"/>
        <v/>
      </c>
      <c r="EPZ43" t="str">
        <f t="shared" ca="1" si="61"/>
        <v/>
      </c>
      <c r="EQA43" t="str">
        <f t="shared" ca="1" si="61"/>
        <v/>
      </c>
      <c r="EQB43" t="str">
        <f t="shared" ca="1" si="61"/>
        <v/>
      </c>
      <c r="EQC43" t="str">
        <f t="shared" ca="1" si="61"/>
        <v/>
      </c>
      <c r="EQD43" t="str">
        <f t="shared" ca="1" si="61"/>
        <v/>
      </c>
      <c r="EQE43" t="str">
        <f t="shared" ca="1" si="61"/>
        <v/>
      </c>
      <c r="EQF43" t="str">
        <f t="shared" ca="1" si="61"/>
        <v/>
      </c>
      <c r="EQG43" t="str">
        <f t="shared" ca="1" si="61"/>
        <v/>
      </c>
      <c r="EQH43" t="str">
        <f t="shared" ca="1" si="61"/>
        <v/>
      </c>
      <c r="EQI43" t="str">
        <f t="shared" ca="1" si="61"/>
        <v/>
      </c>
      <c r="EQJ43" t="str">
        <f t="shared" ca="1" si="61"/>
        <v/>
      </c>
      <c r="EQK43" t="str">
        <f t="shared" ca="1" si="61"/>
        <v/>
      </c>
      <c r="EQL43" t="str">
        <f t="shared" ca="1" si="61"/>
        <v/>
      </c>
      <c r="EQM43" t="str">
        <f t="shared" ca="1" si="61"/>
        <v/>
      </c>
      <c r="EQN43" t="str">
        <f t="shared" ca="1" si="61"/>
        <v/>
      </c>
      <c r="EQO43" t="str">
        <f t="shared" ca="1" si="61"/>
        <v/>
      </c>
      <c r="EQP43" t="str">
        <f t="shared" ca="1" si="61"/>
        <v/>
      </c>
      <c r="EQQ43" t="str">
        <f t="shared" ca="1" si="61"/>
        <v/>
      </c>
      <c r="EQR43" t="str">
        <f t="shared" ca="1" si="61"/>
        <v/>
      </c>
      <c r="EQS43" t="str">
        <f t="shared" ca="1" si="61"/>
        <v/>
      </c>
      <c r="EQT43" t="str">
        <f t="shared" ca="1" si="61"/>
        <v/>
      </c>
      <c r="EQU43" t="str">
        <f t="shared" ca="1" si="61"/>
        <v/>
      </c>
      <c r="EQV43" t="str">
        <f t="shared" ca="1" si="61"/>
        <v/>
      </c>
      <c r="EQW43" t="str">
        <f t="shared" ref="EQW43:ETH43" ca="1" si="62">IFERROR(EQS43*EQU43,"")</f>
        <v/>
      </c>
      <c r="EQX43" t="str">
        <f t="shared" ca="1" si="62"/>
        <v/>
      </c>
      <c r="EQY43" t="str">
        <f t="shared" ca="1" si="62"/>
        <v/>
      </c>
      <c r="EQZ43" t="str">
        <f t="shared" ca="1" si="62"/>
        <v/>
      </c>
      <c r="ERA43" t="str">
        <f t="shared" ca="1" si="62"/>
        <v/>
      </c>
      <c r="ERB43" t="str">
        <f t="shared" ca="1" si="62"/>
        <v/>
      </c>
      <c r="ERC43" t="str">
        <f t="shared" ca="1" si="62"/>
        <v/>
      </c>
      <c r="ERD43" t="str">
        <f t="shared" ca="1" si="62"/>
        <v/>
      </c>
      <c r="ERE43" t="str">
        <f t="shared" ca="1" si="62"/>
        <v/>
      </c>
      <c r="ERF43" t="str">
        <f t="shared" ca="1" si="62"/>
        <v/>
      </c>
      <c r="ERG43" t="str">
        <f t="shared" ca="1" si="62"/>
        <v/>
      </c>
      <c r="ERH43" t="str">
        <f t="shared" ca="1" si="62"/>
        <v/>
      </c>
      <c r="ERI43" t="str">
        <f t="shared" ca="1" si="62"/>
        <v/>
      </c>
      <c r="ERJ43" t="str">
        <f t="shared" ca="1" si="62"/>
        <v/>
      </c>
      <c r="ERK43" t="str">
        <f t="shared" ca="1" si="62"/>
        <v/>
      </c>
      <c r="ERL43" t="str">
        <f t="shared" ca="1" si="62"/>
        <v/>
      </c>
      <c r="ERM43" t="str">
        <f t="shared" ca="1" si="62"/>
        <v/>
      </c>
      <c r="ERN43" t="str">
        <f t="shared" ca="1" si="62"/>
        <v/>
      </c>
      <c r="ERO43" t="str">
        <f t="shared" ca="1" si="62"/>
        <v/>
      </c>
      <c r="ERP43" t="str">
        <f t="shared" ca="1" si="62"/>
        <v/>
      </c>
      <c r="ERQ43" t="str">
        <f t="shared" ca="1" si="62"/>
        <v/>
      </c>
      <c r="ERR43" t="str">
        <f t="shared" ca="1" si="62"/>
        <v/>
      </c>
      <c r="ERS43" t="str">
        <f t="shared" ca="1" si="62"/>
        <v/>
      </c>
      <c r="ERT43" t="str">
        <f t="shared" ca="1" si="62"/>
        <v/>
      </c>
      <c r="ERU43" t="str">
        <f t="shared" ca="1" si="62"/>
        <v/>
      </c>
      <c r="ERV43" t="str">
        <f t="shared" ca="1" si="62"/>
        <v/>
      </c>
      <c r="ERW43" t="str">
        <f t="shared" ca="1" si="62"/>
        <v/>
      </c>
      <c r="ERX43" t="str">
        <f t="shared" ca="1" si="62"/>
        <v/>
      </c>
      <c r="ERY43" t="str">
        <f t="shared" ca="1" si="62"/>
        <v/>
      </c>
      <c r="ERZ43" t="str">
        <f t="shared" ca="1" si="62"/>
        <v/>
      </c>
      <c r="ESA43" t="str">
        <f t="shared" ca="1" si="62"/>
        <v/>
      </c>
      <c r="ESB43" t="str">
        <f t="shared" ca="1" si="62"/>
        <v/>
      </c>
      <c r="ESC43" t="str">
        <f t="shared" ca="1" si="62"/>
        <v/>
      </c>
      <c r="ESD43" t="str">
        <f t="shared" ca="1" si="62"/>
        <v/>
      </c>
      <c r="ESE43" t="str">
        <f t="shared" ca="1" si="62"/>
        <v/>
      </c>
      <c r="ESF43" t="str">
        <f t="shared" ca="1" si="62"/>
        <v/>
      </c>
      <c r="ESG43" t="str">
        <f t="shared" ca="1" si="62"/>
        <v/>
      </c>
      <c r="ESH43" t="str">
        <f t="shared" ca="1" si="62"/>
        <v/>
      </c>
      <c r="ESI43" t="str">
        <f t="shared" ca="1" si="62"/>
        <v/>
      </c>
      <c r="ESJ43" t="str">
        <f t="shared" ca="1" si="62"/>
        <v/>
      </c>
      <c r="ESK43" t="str">
        <f t="shared" ca="1" si="62"/>
        <v/>
      </c>
      <c r="ESL43" t="str">
        <f t="shared" ca="1" si="62"/>
        <v/>
      </c>
      <c r="ESM43" t="str">
        <f t="shared" ca="1" si="62"/>
        <v/>
      </c>
      <c r="ESN43" t="str">
        <f t="shared" ca="1" si="62"/>
        <v/>
      </c>
      <c r="ESO43" t="str">
        <f t="shared" ca="1" si="62"/>
        <v/>
      </c>
      <c r="ESP43" t="str">
        <f t="shared" ca="1" si="62"/>
        <v/>
      </c>
      <c r="ESQ43" t="str">
        <f t="shared" ca="1" si="62"/>
        <v/>
      </c>
      <c r="ESR43" t="str">
        <f t="shared" ca="1" si="62"/>
        <v/>
      </c>
      <c r="ESS43" t="str">
        <f t="shared" ca="1" si="62"/>
        <v/>
      </c>
      <c r="EST43" t="str">
        <f t="shared" ca="1" si="62"/>
        <v/>
      </c>
      <c r="ESU43" t="str">
        <f t="shared" ca="1" si="62"/>
        <v/>
      </c>
      <c r="ESV43" t="str">
        <f t="shared" ca="1" si="62"/>
        <v/>
      </c>
      <c r="ESW43" t="str">
        <f t="shared" ca="1" si="62"/>
        <v/>
      </c>
      <c r="ESX43" t="str">
        <f t="shared" ca="1" si="62"/>
        <v/>
      </c>
      <c r="ESY43" t="str">
        <f t="shared" ca="1" si="62"/>
        <v/>
      </c>
      <c r="ESZ43" t="str">
        <f t="shared" ca="1" si="62"/>
        <v/>
      </c>
      <c r="ETA43" t="str">
        <f t="shared" ca="1" si="62"/>
        <v/>
      </c>
      <c r="ETB43" t="str">
        <f t="shared" ca="1" si="62"/>
        <v/>
      </c>
      <c r="ETC43" t="str">
        <f t="shared" ca="1" si="62"/>
        <v/>
      </c>
      <c r="ETD43" t="str">
        <f t="shared" ca="1" si="62"/>
        <v/>
      </c>
      <c r="ETE43" t="str">
        <f t="shared" ca="1" si="62"/>
        <v/>
      </c>
      <c r="ETF43" t="str">
        <f t="shared" ca="1" si="62"/>
        <v/>
      </c>
      <c r="ETG43" t="str">
        <f t="shared" ca="1" si="62"/>
        <v/>
      </c>
      <c r="ETH43" t="str">
        <f t="shared" ca="1" si="62"/>
        <v/>
      </c>
      <c r="ETI43" t="str">
        <f t="shared" ref="ETI43:EVT43" ca="1" si="63">IFERROR(ETE43*ETG43,"")</f>
        <v/>
      </c>
      <c r="ETJ43" t="str">
        <f t="shared" ca="1" si="63"/>
        <v/>
      </c>
      <c r="ETK43" t="str">
        <f t="shared" ca="1" si="63"/>
        <v/>
      </c>
      <c r="ETL43" t="str">
        <f t="shared" ca="1" si="63"/>
        <v/>
      </c>
      <c r="ETM43" t="str">
        <f t="shared" ca="1" si="63"/>
        <v/>
      </c>
      <c r="ETN43" t="str">
        <f t="shared" ca="1" si="63"/>
        <v/>
      </c>
      <c r="ETO43" t="str">
        <f t="shared" ca="1" si="63"/>
        <v/>
      </c>
      <c r="ETP43" t="str">
        <f t="shared" ca="1" si="63"/>
        <v/>
      </c>
      <c r="ETQ43" t="str">
        <f t="shared" ca="1" si="63"/>
        <v/>
      </c>
      <c r="ETR43" t="str">
        <f t="shared" ca="1" si="63"/>
        <v/>
      </c>
      <c r="ETS43" t="str">
        <f t="shared" ca="1" si="63"/>
        <v/>
      </c>
      <c r="ETT43" t="str">
        <f t="shared" ca="1" si="63"/>
        <v/>
      </c>
      <c r="ETU43" t="str">
        <f t="shared" ca="1" si="63"/>
        <v/>
      </c>
      <c r="ETV43" t="str">
        <f t="shared" ca="1" si="63"/>
        <v/>
      </c>
      <c r="ETW43" t="str">
        <f t="shared" ca="1" si="63"/>
        <v/>
      </c>
      <c r="ETX43" t="str">
        <f t="shared" ca="1" si="63"/>
        <v/>
      </c>
      <c r="ETY43" t="str">
        <f t="shared" ca="1" si="63"/>
        <v/>
      </c>
      <c r="ETZ43" t="str">
        <f t="shared" ca="1" si="63"/>
        <v/>
      </c>
      <c r="EUA43" t="str">
        <f t="shared" ca="1" si="63"/>
        <v/>
      </c>
      <c r="EUB43" t="str">
        <f t="shared" ca="1" si="63"/>
        <v/>
      </c>
      <c r="EUC43" t="str">
        <f t="shared" ca="1" si="63"/>
        <v/>
      </c>
      <c r="EUD43" t="str">
        <f t="shared" ca="1" si="63"/>
        <v/>
      </c>
      <c r="EUE43" t="str">
        <f t="shared" ca="1" si="63"/>
        <v/>
      </c>
      <c r="EUF43" t="str">
        <f t="shared" ca="1" si="63"/>
        <v/>
      </c>
      <c r="EUG43" t="str">
        <f t="shared" ca="1" si="63"/>
        <v/>
      </c>
      <c r="EUH43" t="str">
        <f t="shared" ca="1" si="63"/>
        <v/>
      </c>
      <c r="EUI43" t="str">
        <f t="shared" ca="1" si="63"/>
        <v/>
      </c>
      <c r="EUJ43" t="str">
        <f t="shared" ca="1" si="63"/>
        <v/>
      </c>
      <c r="EUK43" t="str">
        <f t="shared" ca="1" si="63"/>
        <v/>
      </c>
      <c r="EUL43" t="str">
        <f t="shared" ca="1" si="63"/>
        <v/>
      </c>
      <c r="EUM43" t="str">
        <f t="shared" ca="1" si="63"/>
        <v/>
      </c>
      <c r="EUN43" t="str">
        <f t="shared" ca="1" si="63"/>
        <v/>
      </c>
      <c r="EUO43" t="str">
        <f t="shared" ca="1" si="63"/>
        <v/>
      </c>
      <c r="EUP43" t="str">
        <f t="shared" ca="1" si="63"/>
        <v/>
      </c>
      <c r="EUQ43" t="str">
        <f t="shared" ca="1" si="63"/>
        <v/>
      </c>
      <c r="EUR43" t="str">
        <f t="shared" ca="1" si="63"/>
        <v/>
      </c>
      <c r="EUS43" t="str">
        <f t="shared" ca="1" si="63"/>
        <v/>
      </c>
      <c r="EUT43" t="str">
        <f t="shared" ca="1" si="63"/>
        <v/>
      </c>
      <c r="EUU43" t="str">
        <f t="shared" ca="1" si="63"/>
        <v/>
      </c>
      <c r="EUV43" t="str">
        <f t="shared" ca="1" si="63"/>
        <v/>
      </c>
      <c r="EUW43" t="str">
        <f t="shared" ca="1" si="63"/>
        <v/>
      </c>
      <c r="EUX43" t="str">
        <f t="shared" ca="1" si="63"/>
        <v/>
      </c>
      <c r="EUY43" t="str">
        <f t="shared" ca="1" si="63"/>
        <v/>
      </c>
      <c r="EUZ43" t="str">
        <f t="shared" ca="1" si="63"/>
        <v/>
      </c>
      <c r="EVA43" t="str">
        <f t="shared" ca="1" si="63"/>
        <v/>
      </c>
      <c r="EVB43" t="str">
        <f t="shared" ca="1" si="63"/>
        <v/>
      </c>
      <c r="EVC43" t="str">
        <f t="shared" ca="1" si="63"/>
        <v/>
      </c>
      <c r="EVD43" t="str">
        <f t="shared" ca="1" si="63"/>
        <v/>
      </c>
      <c r="EVE43" t="str">
        <f t="shared" ca="1" si="63"/>
        <v/>
      </c>
      <c r="EVF43" t="str">
        <f t="shared" ca="1" si="63"/>
        <v/>
      </c>
      <c r="EVG43" t="str">
        <f t="shared" ca="1" si="63"/>
        <v/>
      </c>
      <c r="EVH43" t="str">
        <f t="shared" ca="1" si="63"/>
        <v/>
      </c>
      <c r="EVI43" t="str">
        <f t="shared" ca="1" si="63"/>
        <v/>
      </c>
      <c r="EVJ43" t="str">
        <f t="shared" ca="1" si="63"/>
        <v/>
      </c>
      <c r="EVK43" t="str">
        <f t="shared" ca="1" si="63"/>
        <v/>
      </c>
      <c r="EVL43" t="str">
        <f t="shared" ca="1" si="63"/>
        <v/>
      </c>
      <c r="EVM43" t="str">
        <f t="shared" ca="1" si="63"/>
        <v/>
      </c>
      <c r="EVN43" t="str">
        <f t="shared" ca="1" si="63"/>
        <v/>
      </c>
      <c r="EVO43" t="str">
        <f t="shared" ca="1" si="63"/>
        <v/>
      </c>
      <c r="EVP43" t="str">
        <f t="shared" ca="1" si="63"/>
        <v/>
      </c>
      <c r="EVQ43" t="str">
        <f t="shared" ca="1" si="63"/>
        <v/>
      </c>
      <c r="EVR43" t="str">
        <f t="shared" ca="1" si="63"/>
        <v/>
      </c>
      <c r="EVS43" t="str">
        <f t="shared" ca="1" si="63"/>
        <v/>
      </c>
      <c r="EVT43" t="str">
        <f t="shared" ca="1" si="63"/>
        <v/>
      </c>
      <c r="EVU43" t="str">
        <f t="shared" ref="EVU43:EYF43" ca="1" si="64">IFERROR(EVQ43*EVS43,"")</f>
        <v/>
      </c>
      <c r="EVV43" t="str">
        <f t="shared" ca="1" si="64"/>
        <v/>
      </c>
      <c r="EVW43" t="str">
        <f t="shared" ca="1" si="64"/>
        <v/>
      </c>
      <c r="EVX43" t="str">
        <f t="shared" ca="1" si="64"/>
        <v/>
      </c>
      <c r="EVY43" t="str">
        <f t="shared" ca="1" si="64"/>
        <v/>
      </c>
      <c r="EVZ43" t="str">
        <f t="shared" ca="1" si="64"/>
        <v/>
      </c>
      <c r="EWA43" t="str">
        <f t="shared" ca="1" si="64"/>
        <v/>
      </c>
      <c r="EWB43" t="str">
        <f t="shared" ca="1" si="64"/>
        <v/>
      </c>
      <c r="EWC43" t="str">
        <f t="shared" ca="1" si="64"/>
        <v/>
      </c>
      <c r="EWD43" t="str">
        <f t="shared" ca="1" si="64"/>
        <v/>
      </c>
      <c r="EWE43" t="str">
        <f t="shared" ca="1" si="64"/>
        <v/>
      </c>
      <c r="EWF43" t="str">
        <f t="shared" ca="1" si="64"/>
        <v/>
      </c>
      <c r="EWG43" t="str">
        <f t="shared" ca="1" si="64"/>
        <v/>
      </c>
      <c r="EWH43" t="str">
        <f t="shared" ca="1" si="64"/>
        <v/>
      </c>
      <c r="EWI43" t="str">
        <f t="shared" ca="1" si="64"/>
        <v/>
      </c>
      <c r="EWJ43" t="str">
        <f t="shared" ca="1" si="64"/>
        <v/>
      </c>
      <c r="EWK43" t="str">
        <f t="shared" ca="1" si="64"/>
        <v/>
      </c>
      <c r="EWL43" t="str">
        <f t="shared" ca="1" si="64"/>
        <v/>
      </c>
      <c r="EWM43" t="str">
        <f t="shared" ca="1" si="64"/>
        <v/>
      </c>
      <c r="EWN43" t="str">
        <f t="shared" ca="1" si="64"/>
        <v/>
      </c>
      <c r="EWO43" t="str">
        <f t="shared" ca="1" si="64"/>
        <v/>
      </c>
      <c r="EWP43" t="str">
        <f t="shared" ca="1" si="64"/>
        <v/>
      </c>
      <c r="EWQ43" t="str">
        <f t="shared" ca="1" si="64"/>
        <v/>
      </c>
      <c r="EWR43" t="str">
        <f t="shared" ca="1" si="64"/>
        <v/>
      </c>
      <c r="EWS43" t="str">
        <f t="shared" ca="1" si="64"/>
        <v/>
      </c>
      <c r="EWT43" t="str">
        <f t="shared" ca="1" si="64"/>
        <v/>
      </c>
      <c r="EWU43" t="str">
        <f t="shared" ca="1" si="64"/>
        <v/>
      </c>
      <c r="EWV43" t="str">
        <f t="shared" ca="1" si="64"/>
        <v/>
      </c>
      <c r="EWW43" t="str">
        <f t="shared" ca="1" si="64"/>
        <v/>
      </c>
      <c r="EWX43" t="str">
        <f t="shared" ca="1" si="64"/>
        <v/>
      </c>
      <c r="EWY43" t="str">
        <f t="shared" ca="1" si="64"/>
        <v/>
      </c>
      <c r="EWZ43" t="str">
        <f t="shared" ca="1" si="64"/>
        <v/>
      </c>
      <c r="EXA43" t="str">
        <f t="shared" ca="1" si="64"/>
        <v/>
      </c>
      <c r="EXB43" t="str">
        <f t="shared" ca="1" si="64"/>
        <v/>
      </c>
      <c r="EXC43" t="str">
        <f t="shared" ca="1" si="64"/>
        <v/>
      </c>
      <c r="EXD43" t="str">
        <f t="shared" ca="1" si="64"/>
        <v/>
      </c>
      <c r="EXE43" t="str">
        <f t="shared" ca="1" si="64"/>
        <v/>
      </c>
      <c r="EXF43" t="str">
        <f t="shared" ca="1" si="64"/>
        <v/>
      </c>
      <c r="EXG43" t="str">
        <f t="shared" ca="1" si="64"/>
        <v/>
      </c>
      <c r="EXH43" t="str">
        <f t="shared" ca="1" si="64"/>
        <v/>
      </c>
      <c r="EXI43" t="str">
        <f t="shared" ca="1" si="64"/>
        <v/>
      </c>
      <c r="EXJ43" t="str">
        <f t="shared" ca="1" si="64"/>
        <v/>
      </c>
      <c r="EXK43" t="str">
        <f t="shared" ca="1" si="64"/>
        <v/>
      </c>
      <c r="EXL43" t="str">
        <f t="shared" ca="1" si="64"/>
        <v/>
      </c>
      <c r="EXM43" t="str">
        <f t="shared" ca="1" si="64"/>
        <v/>
      </c>
      <c r="EXN43" t="str">
        <f t="shared" ca="1" si="64"/>
        <v/>
      </c>
      <c r="EXO43" t="str">
        <f t="shared" ca="1" si="64"/>
        <v/>
      </c>
      <c r="EXP43" t="str">
        <f t="shared" ca="1" si="64"/>
        <v/>
      </c>
      <c r="EXQ43" t="str">
        <f t="shared" ca="1" si="64"/>
        <v/>
      </c>
      <c r="EXR43" t="str">
        <f t="shared" ca="1" si="64"/>
        <v/>
      </c>
      <c r="EXS43" t="str">
        <f t="shared" ca="1" si="64"/>
        <v/>
      </c>
      <c r="EXT43" t="str">
        <f t="shared" ca="1" si="64"/>
        <v/>
      </c>
      <c r="EXU43" t="str">
        <f t="shared" ca="1" si="64"/>
        <v/>
      </c>
      <c r="EXV43" t="str">
        <f t="shared" ca="1" si="64"/>
        <v/>
      </c>
      <c r="EXW43" t="str">
        <f t="shared" ca="1" si="64"/>
        <v/>
      </c>
      <c r="EXX43" t="str">
        <f t="shared" ca="1" si="64"/>
        <v/>
      </c>
      <c r="EXY43" t="str">
        <f t="shared" ca="1" si="64"/>
        <v/>
      </c>
      <c r="EXZ43" t="str">
        <f t="shared" ca="1" si="64"/>
        <v/>
      </c>
      <c r="EYA43" t="str">
        <f t="shared" ca="1" si="64"/>
        <v/>
      </c>
      <c r="EYB43" t="str">
        <f t="shared" ca="1" si="64"/>
        <v/>
      </c>
      <c r="EYC43" t="str">
        <f t="shared" ca="1" si="64"/>
        <v/>
      </c>
      <c r="EYD43" t="str">
        <f t="shared" ca="1" si="64"/>
        <v/>
      </c>
      <c r="EYE43" t="str">
        <f t="shared" ca="1" si="64"/>
        <v/>
      </c>
      <c r="EYF43" t="str">
        <f t="shared" ca="1" si="64"/>
        <v/>
      </c>
      <c r="EYG43" t="str">
        <f t="shared" ref="EYG43:FAR43" ca="1" si="65">IFERROR(EYC43*EYE43,"")</f>
        <v/>
      </c>
      <c r="EYH43" t="str">
        <f t="shared" ca="1" si="65"/>
        <v/>
      </c>
      <c r="EYI43" t="str">
        <f t="shared" ca="1" si="65"/>
        <v/>
      </c>
      <c r="EYJ43" t="str">
        <f t="shared" ca="1" si="65"/>
        <v/>
      </c>
      <c r="EYK43" t="str">
        <f t="shared" ca="1" si="65"/>
        <v/>
      </c>
      <c r="EYL43" t="str">
        <f t="shared" ca="1" si="65"/>
        <v/>
      </c>
      <c r="EYM43" t="str">
        <f t="shared" ca="1" si="65"/>
        <v/>
      </c>
      <c r="EYN43" t="str">
        <f t="shared" ca="1" si="65"/>
        <v/>
      </c>
      <c r="EYO43" t="str">
        <f t="shared" ca="1" si="65"/>
        <v/>
      </c>
      <c r="EYP43" t="str">
        <f t="shared" ca="1" si="65"/>
        <v/>
      </c>
      <c r="EYQ43" t="str">
        <f t="shared" ca="1" si="65"/>
        <v/>
      </c>
      <c r="EYR43" t="str">
        <f t="shared" ca="1" si="65"/>
        <v/>
      </c>
      <c r="EYS43" t="str">
        <f t="shared" ca="1" si="65"/>
        <v/>
      </c>
      <c r="EYT43" t="str">
        <f t="shared" ca="1" si="65"/>
        <v/>
      </c>
      <c r="EYU43" t="str">
        <f t="shared" ca="1" si="65"/>
        <v/>
      </c>
      <c r="EYV43" t="str">
        <f t="shared" ca="1" si="65"/>
        <v/>
      </c>
      <c r="EYW43" t="str">
        <f t="shared" ca="1" si="65"/>
        <v/>
      </c>
      <c r="EYX43" t="str">
        <f t="shared" ca="1" si="65"/>
        <v/>
      </c>
      <c r="EYY43" t="str">
        <f t="shared" ca="1" si="65"/>
        <v/>
      </c>
      <c r="EYZ43" t="str">
        <f t="shared" ca="1" si="65"/>
        <v/>
      </c>
      <c r="EZA43" t="str">
        <f t="shared" ca="1" si="65"/>
        <v/>
      </c>
      <c r="EZB43" t="str">
        <f t="shared" ca="1" si="65"/>
        <v/>
      </c>
      <c r="EZC43" t="str">
        <f t="shared" ca="1" si="65"/>
        <v/>
      </c>
      <c r="EZD43" t="str">
        <f t="shared" ca="1" si="65"/>
        <v/>
      </c>
      <c r="EZE43" t="str">
        <f t="shared" ca="1" si="65"/>
        <v/>
      </c>
      <c r="EZF43" t="str">
        <f t="shared" ca="1" si="65"/>
        <v/>
      </c>
      <c r="EZG43" t="str">
        <f t="shared" ca="1" si="65"/>
        <v/>
      </c>
      <c r="EZH43" t="str">
        <f t="shared" ca="1" si="65"/>
        <v/>
      </c>
      <c r="EZI43" t="str">
        <f t="shared" ca="1" si="65"/>
        <v/>
      </c>
      <c r="EZJ43" t="str">
        <f t="shared" ca="1" si="65"/>
        <v/>
      </c>
      <c r="EZK43" t="str">
        <f t="shared" ca="1" si="65"/>
        <v/>
      </c>
      <c r="EZL43" t="str">
        <f t="shared" ca="1" si="65"/>
        <v/>
      </c>
      <c r="EZM43" t="str">
        <f t="shared" ca="1" si="65"/>
        <v/>
      </c>
      <c r="EZN43" t="str">
        <f t="shared" ca="1" si="65"/>
        <v/>
      </c>
      <c r="EZO43" t="str">
        <f t="shared" ca="1" si="65"/>
        <v/>
      </c>
      <c r="EZP43" t="str">
        <f t="shared" ca="1" si="65"/>
        <v/>
      </c>
      <c r="EZQ43" t="str">
        <f t="shared" ca="1" si="65"/>
        <v/>
      </c>
      <c r="EZR43" t="str">
        <f t="shared" ca="1" si="65"/>
        <v/>
      </c>
      <c r="EZS43" t="str">
        <f t="shared" ca="1" si="65"/>
        <v/>
      </c>
      <c r="EZT43" t="str">
        <f t="shared" ca="1" si="65"/>
        <v/>
      </c>
      <c r="EZU43" t="str">
        <f t="shared" ca="1" si="65"/>
        <v/>
      </c>
      <c r="EZV43" t="str">
        <f t="shared" ca="1" si="65"/>
        <v/>
      </c>
      <c r="EZW43" t="str">
        <f t="shared" ca="1" si="65"/>
        <v/>
      </c>
      <c r="EZX43" t="str">
        <f t="shared" ca="1" si="65"/>
        <v/>
      </c>
      <c r="EZY43" t="str">
        <f t="shared" ca="1" si="65"/>
        <v/>
      </c>
      <c r="EZZ43" t="str">
        <f t="shared" ca="1" si="65"/>
        <v/>
      </c>
      <c r="FAA43" t="str">
        <f t="shared" ca="1" si="65"/>
        <v/>
      </c>
      <c r="FAB43" t="str">
        <f t="shared" ca="1" si="65"/>
        <v/>
      </c>
      <c r="FAC43" t="str">
        <f t="shared" ca="1" si="65"/>
        <v/>
      </c>
      <c r="FAD43" t="str">
        <f t="shared" ca="1" si="65"/>
        <v/>
      </c>
      <c r="FAE43" t="str">
        <f t="shared" ca="1" si="65"/>
        <v/>
      </c>
      <c r="FAF43" t="str">
        <f t="shared" ca="1" si="65"/>
        <v/>
      </c>
      <c r="FAG43" t="str">
        <f t="shared" ca="1" si="65"/>
        <v/>
      </c>
      <c r="FAH43" t="str">
        <f t="shared" ca="1" si="65"/>
        <v/>
      </c>
      <c r="FAI43" t="str">
        <f t="shared" ca="1" si="65"/>
        <v/>
      </c>
      <c r="FAJ43" t="str">
        <f t="shared" ca="1" si="65"/>
        <v/>
      </c>
      <c r="FAK43" t="str">
        <f t="shared" ca="1" si="65"/>
        <v/>
      </c>
      <c r="FAL43" t="str">
        <f t="shared" ca="1" si="65"/>
        <v/>
      </c>
      <c r="FAM43" t="str">
        <f t="shared" ca="1" si="65"/>
        <v/>
      </c>
      <c r="FAN43" t="str">
        <f t="shared" ca="1" si="65"/>
        <v/>
      </c>
      <c r="FAO43" t="str">
        <f t="shared" ca="1" si="65"/>
        <v/>
      </c>
      <c r="FAP43" t="str">
        <f t="shared" ca="1" si="65"/>
        <v/>
      </c>
      <c r="FAQ43" t="str">
        <f t="shared" ca="1" si="65"/>
        <v/>
      </c>
      <c r="FAR43" t="str">
        <f t="shared" ca="1" si="65"/>
        <v/>
      </c>
      <c r="FAS43" t="str">
        <f t="shared" ref="FAS43:FDD43" ca="1" si="66">IFERROR(FAO43*FAQ43,"")</f>
        <v/>
      </c>
      <c r="FAT43" t="str">
        <f t="shared" ca="1" si="66"/>
        <v/>
      </c>
      <c r="FAU43" t="str">
        <f t="shared" ca="1" si="66"/>
        <v/>
      </c>
      <c r="FAV43" t="str">
        <f t="shared" ca="1" si="66"/>
        <v/>
      </c>
      <c r="FAW43" t="str">
        <f t="shared" ca="1" si="66"/>
        <v/>
      </c>
      <c r="FAX43" t="str">
        <f t="shared" ca="1" si="66"/>
        <v/>
      </c>
      <c r="FAY43" t="str">
        <f t="shared" ca="1" si="66"/>
        <v/>
      </c>
      <c r="FAZ43" t="str">
        <f t="shared" ca="1" si="66"/>
        <v/>
      </c>
      <c r="FBA43" t="str">
        <f t="shared" ca="1" si="66"/>
        <v/>
      </c>
      <c r="FBB43" t="str">
        <f t="shared" ca="1" si="66"/>
        <v/>
      </c>
      <c r="FBC43" t="str">
        <f t="shared" ca="1" si="66"/>
        <v/>
      </c>
      <c r="FBD43" t="str">
        <f t="shared" ca="1" si="66"/>
        <v/>
      </c>
      <c r="FBE43" t="str">
        <f t="shared" ca="1" si="66"/>
        <v/>
      </c>
      <c r="FBF43" t="str">
        <f t="shared" ca="1" si="66"/>
        <v/>
      </c>
      <c r="FBG43" t="str">
        <f t="shared" ca="1" si="66"/>
        <v/>
      </c>
      <c r="FBH43" t="str">
        <f t="shared" ca="1" si="66"/>
        <v/>
      </c>
      <c r="FBI43" t="str">
        <f t="shared" ca="1" si="66"/>
        <v/>
      </c>
      <c r="FBJ43" t="str">
        <f t="shared" ca="1" si="66"/>
        <v/>
      </c>
      <c r="FBK43" t="str">
        <f t="shared" ca="1" si="66"/>
        <v/>
      </c>
      <c r="FBL43" t="str">
        <f t="shared" ca="1" si="66"/>
        <v/>
      </c>
      <c r="FBM43" t="str">
        <f t="shared" ca="1" si="66"/>
        <v/>
      </c>
      <c r="FBN43" t="str">
        <f t="shared" ca="1" si="66"/>
        <v/>
      </c>
      <c r="FBO43" t="str">
        <f t="shared" ca="1" si="66"/>
        <v/>
      </c>
      <c r="FBP43" t="str">
        <f t="shared" ca="1" si="66"/>
        <v/>
      </c>
      <c r="FBQ43" t="str">
        <f t="shared" ca="1" si="66"/>
        <v/>
      </c>
      <c r="FBR43" t="str">
        <f t="shared" ca="1" si="66"/>
        <v/>
      </c>
      <c r="FBS43" t="str">
        <f t="shared" ca="1" si="66"/>
        <v/>
      </c>
      <c r="FBT43" t="str">
        <f t="shared" ca="1" si="66"/>
        <v/>
      </c>
      <c r="FBU43" t="str">
        <f t="shared" ca="1" si="66"/>
        <v/>
      </c>
      <c r="FBV43" t="str">
        <f t="shared" ca="1" si="66"/>
        <v/>
      </c>
      <c r="FBW43" t="str">
        <f t="shared" ca="1" si="66"/>
        <v/>
      </c>
      <c r="FBX43" t="str">
        <f t="shared" ca="1" si="66"/>
        <v/>
      </c>
      <c r="FBY43" t="str">
        <f t="shared" ca="1" si="66"/>
        <v/>
      </c>
      <c r="FBZ43" t="str">
        <f t="shared" ca="1" si="66"/>
        <v/>
      </c>
      <c r="FCA43" t="str">
        <f t="shared" ca="1" si="66"/>
        <v/>
      </c>
      <c r="FCB43" t="str">
        <f t="shared" ca="1" si="66"/>
        <v/>
      </c>
      <c r="FCC43" t="str">
        <f t="shared" ca="1" si="66"/>
        <v/>
      </c>
      <c r="FCD43" t="str">
        <f t="shared" ca="1" si="66"/>
        <v/>
      </c>
      <c r="FCE43" t="str">
        <f t="shared" ca="1" si="66"/>
        <v/>
      </c>
      <c r="FCF43" t="str">
        <f t="shared" ca="1" si="66"/>
        <v/>
      </c>
      <c r="FCG43" t="str">
        <f t="shared" ca="1" si="66"/>
        <v/>
      </c>
      <c r="FCH43" t="str">
        <f t="shared" ca="1" si="66"/>
        <v/>
      </c>
      <c r="FCI43" t="str">
        <f t="shared" ca="1" si="66"/>
        <v/>
      </c>
      <c r="FCJ43" t="str">
        <f t="shared" ca="1" si="66"/>
        <v/>
      </c>
      <c r="FCK43" t="str">
        <f t="shared" ca="1" si="66"/>
        <v/>
      </c>
      <c r="FCL43" t="str">
        <f t="shared" ca="1" si="66"/>
        <v/>
      </c>
      <c r="FCM43" t="str">
        <f t="shared" ca="1" si="66"/>
        <v/>
      </c>
      <c r="FCN43" t="str">
        <f t="shared" ca="1" si="66"/>
        <v/>
      </c>
      <c r="FCO43" t="str">
        <f t="shared" ca="1" si="66"/>
        <v/>
      </c>
      <c r="FCP43" t="str">
        <f t="shared" ca="1" si="66"/>
        <v/>
      </c>
      <c r="FCQ43" t="str">
        <f t="shared" ca="1" si="66"/>
        <v/>
      </c>
      <c r="FCR43" t="str">
        <f t="shared" ca="1" si="66"/>
        <v/>
      </c>
      <c r="FCS43" t="str">
        <f t="shared" ca="1" si="66"/>
        <v/>
      </c>
      <c r="FCT43" t="str">
        <f t="shared" ca="1" si="66"/>
        <v/>
      </c>
      <c r="FCU43" t="str">
        <f t="shared" ca="1" si="66"/>
        <v/>
      </c>
      <c r="FCV43" t="str">
        <f t="shared" ca="1" si="66"/>
        <v/>
      </c>
      <c r="FCW43" t="str">
        <f t="shared" ca="1" si="66"/>
        <v/>
      </c>
      <c r="FCX43" t="str">
        <f t="shared" ca="1" si="66"/>
        <v/>
      </c>
      <c r="FCY43" t="str">
        <f t="shared" ca="1" si="66"/>
        <v/>
      </c>
      <c r="FCZ43" t="str">
        <f t="shared" ca="1" si="66"/>
        <v/>
      </c>
      <c r="FDA43" t="str">
        <f t="shared" ca="1" si="66"/>
        <v/>
      </c>
      <c r="FDB43" t="str">
        <f t="shared" ca="1" si="66"/>
        <v/>
      </c>
      <c r="FDC43" t="str">
        <f t="shared" ca="1" si="66"/>
        <v/>
      </c>
      <c r="FDD43" t="str">
        <f t="shared" ca="1" si="66"/>
        <v/>
      </c>
      <c r="FDE43" t="str">
        <f t="shared" ref="FDE43:FFP43" ca="1" si="67">IFERROR(FDA43*FDC43,"")</f>
        <v/>
      </c>
      <c r="FDF43" t="str">
        <f t="shared" ca="1" si="67"/>
        <v/>
      </c>
      <c r="FDG43" t="str">
        <f t="shared" ca="1" si="67"/>
        <v/>
      </c>
      <c r="FDH43" t="str">
        <f t="shared" ca="1" si="67"/>
        <v/>
      </c>
      <c r="FDI43" t="str">
        <f t="shared" ca="1" si="67"/>
        <v/>
      </c>
      <c r="FDJ43" t="str">
        <f t="shared" ca="1" si="67"/>
        <v/>
      </c>
      <c r="FDK43" t="str">
        <f t="shared" ca="1" si="67"/>
        <v/>
      </c>
      <c r="FDL43" t="str">
        <f t="shared" ca="1" si="67"/>
        <v/>
      </c>
      <c r="FDM43" t="str">
        <f t="shared" ca="1" si="67"/>
        <v/>
      </c>
      <c r="FDN43" t="str">
        <f t="shared" ca="1" si="67"/>
        <v/>
      </c>
      <c r="FDO43" t="str">
        <f t="shared" ca="1" si="67"/>
        <v/>
      </c>
      <c r="FDP43" t="str">
        <f t="shared" ca="1" si="67"/>
        <v/>
      </c>
      <c r="FDQ43" t="str">
        <f t="shared" ca="1" si="67"/>
        <v/>
      </c>
      <c r="FDR43" t="str">
        <f t="shared" ca="1" si="67"/>
        <v/>
      </c>
      <c r="FDS43" t="str">
        <f t="shared" ca="1" si="67"/>
        <v/>
      </c>
      <c r="FDT43" t="str">
        <f t="shared" ca="1" si="67"/>
        <v/>
      </c>
      <c r="FDU43" t="str">
        <f t="shared" ca="1" si="67"/>
        <v/>
      </c>
      <c r="FDV43" t="str">
        <f t="shared" ca="1" si="67"/>
        <v/>
      </c>
      <c r="FDW43" t="str">
        <f t="shared" ca="1" si="67"/>
        <v/>
      </c>
      <c r="FDX43" t="str">
        <f t="shared" ca="1" si="67"/>
        <v/>
      </c>
      <c r="FDY43" t="str">
        <f t="shared" ca="1" si="67"/>
        <v/>
      </c>
      <c r="FDZ43" t="str">
        <f t="shared" ca="1" si="67"/>
        <v/>
      </c>
      <c r="FEA43" t="str">
        <f t="shared" ca="1" si="67"/>
        <v/>
      </c>
      <c r="FEB43" t="str">
        <f t="shared" ca="1" si="67"/>
        <v/>
      </c>
      <c r="FEC43" t="str">
        <f t="shared" ca="1" si="67"/>
        <v/>
      </c>
      <c r="FED43" t="str">
        <f t="shared" ca="1" si="67"/>
        <v/>
      </c>
      <c r="FEE43" t="str">
        <f t="shared" ca="1" si="67"/>
        <v/>
      </c>
      <c r="FEF43" t="str">
        <f t="shared" ca="1" si="67"/>
        <v/>
      </c>
      <c r="FEG43" t="str">
        <f t="shared" ca="1" si="67"/>
        <v/>
      </c>
      <c r="FEH43" t="str">
        <f t="shared" ca="1" si="67"/>
        <v/>
      </c>
      <c r="FEI43" t="str">
        <f t="shared" ca="1" si="67"/>
        <v/>
      </c>
      <c r="FEJ43" t="str">
        <f t="shared" ca="1" si="67"/>
        <v/>
      </c>
      <c r="FEK43" t="str">
        <f t="shared" ca="1" si="67"/>
        <v/>
      </c>
      <c r="FEL43" t="str">
        <f t="shared" ca="1" si="67"/>
        <v/>
      </c>
      <c r="FEM43" t="str">
        <f t="shared" ca="1" si="67"/>
        <v/>
      </c>
      <c r="FEN43" t="str">
        <f t="shared" ca="1" si="67"/>
        <v/>
      </c>
      <c r="FEO43" t="str">
        <f t="shared" ca="1" si="67"/>
        <v/>
      </c>
      <c r="FEP43" t="str">
        <f t="shared" ca="1" si="67"/>
        <v/>
      </c>
      <c r="FEQ43" t="str">
        <f t="shared" ca="1" si="67"/>
        <v/>
      </c>
      <c r="FER43" t="str">
        <f t="shared" ca="1" si="67"/>
        <v/>
      </c>
      <c r="FES43" t="str">
        <f t="shared" ca="1" si="67"/>
        <v/>
      </c>
      <c r="FET43" t="str">
        <f t="shared" ca="1" si="67"/>
        <v/>
      </c>
      <c r="FEU43" t="str">
        <f t="shared" ca="1" si="67"/>
        <v/>
      </c>
      <c r="FEV43" t="str">
        <f t="shared" ca="1" si="67"/>
        <v/>
      </c>
      <c r="FEW43" t="str">
        <f t="shared" ca="1" si="67"/>
        <v/>
      </c>
      <c r="FEX43" t="str">
        <f t="shared" ca="1" si="67"/>
        <v/>
      </c>
      <c r="FEY43" t="str">
        <f t="shared" ca="1" si="67"/>
        <v/>
      </c>
      <c r="FEZ43" t="str">
        <f t="shared" ca="1" si="67"/>
        <v/>
      </c>
      <c r="FFA43" t="str">
        <f t="shared" ca="1" si="67"/>
        <v/>
      </c>
      <c r="FFB43" t="str">
        <f t="shared" ca="1" si="67"/>
        <v/>
      </c>
      <c r="FFC43" t="str">
        <f t="shared" ca="1" si="67"/>
        <v/>
      </c>
      <c r="FFD43" t="str">
        <f t="shared" ca="1" si="67"/>
        <v/>
      </c>
      <c r="FFE43" t="str">
        <f t="shared" ca="1" si="67"/>
        <v/>
      </c>
      <c r="FFF43" t="str">
        <f t="shared" ca="1" si="67"/>
        <v/>
      </c>
      <c r="FFG43" t="str">
        <f t="shared" ca="1" si="67"/>
        <v/>
      </c>
      <c r="FFH43" t="str">
        <f t="shared" ca="1" si="67"/>
        <v/>
      </c>
      <c r="FFI43" t="str">
        <f t="shared" ca="1" si="67"/>
        <v/>
      </c>
      <c r="FFJ43" t="str">
        <f t="shared" ca="1" si="67"/>
        <v/>
      </c>
      <c r="FFK43" t="str">
        <f t="shared" ca="1" si="67"/>
        <v/>
      </c>
      <c r="FFL43" t="str">
        <f t="shared" ca="1" si="67"/>
        <v/>
      </c>
      <c r="FFM43" t="str">
        <f t="shared" ca="1" si="67"/>
        <v/>
      </c>
      <c r="FFN43" t="str">
        <f t="shared" ca="1" si="67"/>
        <v/>
      </c>
      <c r="FFO43" t="str">
        <f t="shared" ca="1" si="67"/>
        <v/>
      </c>
      <c r="FFP43" t="str">
        <f t="shared" ca="1" si="67"/>
        <v/>
      </c>
      <c r="FFQ43" t="str">
        <f t="shared" ref="FFQ43:FIB43" ca="1" si="68">IFERROR(FFM43*FFO43,"")</f>
        <v/>
      </c>
      <c r="FFR43" t="str">
        <f t="shared" ca="1" si="68"/>
        <v/>
      </c>
      <c r="FFS43" t="str">
        <f t="shared" ca="1" si="68"/>
        <v/>
      </c>
      <c r="FFT43" t="str">
        <f t="shared" ca="1" si="68"/>
        <v/>
      </c>
      <c r="FFU43" t="str">
        <f t="shared" ca="1" si="68"/>
        <v/>
      </c>
      <c r="FFV43" t="str">
        <f t="shared" ca="1" si="68"/>
        <v/>
      </c>
      <c r="FFW43" t="str">
        <f t="shared" ca="1" si="68"/>
        <v/>
      </c>
      <c r="FFX43" t="str">
        <f t="shared" ca="1" si="68"/>
        <v/>
      </c>
      <c r="FFY43" t="str">
        <f t="shared" ca="1" si="68"/>
        <v/>
      </c>
      <c r="FFZ43" t="str">
        <f t="shared" ca="1" si="68"/>
        <v/>
      </c>
      <c r="FGA43" t="str">
        <f t="shared" ca="1" si="68"/>
        <v/>
      </c>
      <c r="FGB43" t="str">
        <f t="shared" ca="1" si="68"/>
        <v/>
      </c>
      <c r="FGC43" t="str">
        <f t="shared" ca="1" si="68"/>
        <v/>
      </c>
      <c r="FGD43" t="str">
        <f t="shared" ca="1" si="68"/>
        <v/>
      </c>
      <c r="FGE43" t="str">
        <f t="shared" ca="1" si="68"/>
        <v/>
      </c>
      <c r="FGF43" t="str">
        <f t="shared" ca="1" si="68"/>
        <v/>
      </c>
      <c r="FGG43" t="str">
        <f t="shared" ca="1" si="68"/>
        <v/>
      </c>
      <c r="FGH43" t="str">
        <f t="shared" ca="1" si="68"/>
        <v/>
      </c>
      <c r="FGI43" t="str">
        <f t="shared" ca="1" si="68"/>
        <v/>
      </c>
      <c r="FGJ43" t="str">
        <f t="shared" ca="1" si="68"/>
        <v/>
      </c>
      <c r="FGK43" t="str">
        <f t="shared" ca="1" si="68"/>
        <v/>
      </c>
      <c r="FGL43" t="str">
        <f t="shared" ca="1" si="68"/>
        <v/>
      </c>
      <c r="FGM43" t="str">
        <f t="shared" ca="1" si="68"/>
        <v/>
      </c>
      <c r="FGN43" t="str">
        <f t="shared" ca="1" si="68"/>
        <v/>
      </c>
      <c r="FGO43" t="str">
        <f t="shared" ca="1" si="68"/>
        <v/>
      </c>
      <c r="FGP43" t="str">
        <f t="shared" ca="1" si="68"/>
        <v/>
      </c>
      <c r="FGQ43" t="str">
        <f t="shared" ca="1" si="68"/>
        <v/>
      </c>
      <c r="FGR43" t="str">
        <f t="shared" ca="1" si="68"/>
        <v/>
      </c>
      <c r="FGS43" t="str">
        <f t="shared" ca="1" si="68"/>
        <v/>
      </c>
      <c r="FGT43" t="str">
        <f t="shared" ca="1" si="68"/>
        <v/>
      </c>
      <c r="FGU43" t="str">
        <f t="shared" ca="1" si="68"/>
        <v/>
      </c>
      <c r="FGV43" t="str">
        <f t="shared" ca="1" si="68"/>
        <v/>
      </c>
      <c r="FGW43" t="str">
        <f t="shared" ca="1" si="68"/>
        <v/>
      </c>
      <c r="FGX43" t="str">
        <f t="shared" ca="1" si="68"/>
        <v/>
      </c>
      <c r="FGY43" t="str">
        <f t="shared" ca="1" si="68"/>
        <v/>
      </c>
      <c r="FGZ43" t="str">
        <f t="shared" ca="1" si="68"/>
        <v/>
      </c>
      <c r="FHA43" t="str">
        <f t="shared" ca="1" si="68"/>
        <v/>
      </c>
      <c r="FHB43" t="str">
        <f t="shared" ca="1" si="68"/>
        <v/>
      </c>
      <c r="FHC43" t="str">
        <f t="shared" ca="1" si="68"/>
        <v/>
      </c>
      <c r="FHD43" t="str">
        <f t="shared" ca="1" si="68"/>
        <v/>
      </c>
      <c r="FHE43" t="str">
        <f t="shared" ca="1" si="68"/>
        <v/>
      </c>
      <c r="FHF43" t="str">
        <f t="shared" ca="1" si="68"/>
        <v/>
      </c>
      <c r="FHG43" t="str">
        <f t="shared" ca="1" si="68"/>
        <v/>
      </c>
      <c r="FHH43" t="str">
        <f t="shared" ca="1" si="68"/>
        <v/>
      </c>
      <c r="FHI43" t="str">
        <f t="shared" ca="1" si="68"/>
        <v/>
      </c>
      <c r="FHJ43" t="str">
        <f t="shared" ca="1" si="68"/>
        <v/>
      </c>
      <c r="FHK43" t="str">
        <f t="shared" ca="1" si="68"/>
        <v/>
      </c>
      <c r="FHL43" t="str">
        <f t="shared" ca="1" si="68"/>
        <v/>
      </c>
      <c r="FHM43" t="str">
        <f t="shared" ca="1" si="68"/>
        <v/>
      </c>
      <c r="FHN43" t="str">
        <f t="shared" ca="1" si="68"/>
        <v/>
      </c>
      <c r="FHO43" t="str">
        <f t="shared" ca="1" si="68"/>
        <v/>
      </c>
      <c r="FHP43" t="str">
        <f t="shared" ca="1" si="68"/>
        <v/>
      </c>
      <c r="FHQ43" t="str">
        <f t="shared" ca="1" si="68"/>
        <v/>
      </c>
      <c r="FHR43" t="str">
        <f t="shared" ca="1" si="68"/>
        <v/>
      </c>
      <c r="FHS43" t="str">
        <f t="shared" ca="1" si="68"/>
        <v/>
      </c>
      <c r="FHT43" t="str">
        <f t="shared" ca="1" si="68"/>
        <v/>
      </c>
      <c r="FHU43" t="str">
        <f t="shared" ca="1" si="68"/>
        <v/>
      </c>
      <c r="FHV43" t="str">
        <f t="shared" ca="1" si="68"/>
        <v/>
      </c>
      <c r="FHW43" t="str">
        <f t="shared" ca="1" si="68"/>
        <v/>
      </c>
      <c r="FHX43" t="str">
        <f t="shared" ca="1" si="68"/>
        <v/>
      </c>
      <c r="FHY43" t="str">
        <f t="shared" ca="1" si="68"/>
        <v/>
      </c>
      <c r="FHZ43" t="str">
        <f t="shared" ca="1" si="68"/>
        <v/>
      </c>
      <c r="FIA43" t="str">
        <f t="shared" ca="1" si="68"/>
        <v/>
      </c>
      <c r="FIB43" t="str">
        <f t="shared" ca="1" si="68"/>
        <v/>
      </c>
      <c r="FIC43" t="str">
        <f t="shared" ref="FIC43:FKN43" ca="1" si="69">IFERROR(FHY43*FIA43,"")</f>
        <v/>
      </c>
      <c r="FID43" t="str">
        <f t="shared" ca="1" si="69"/>
        <v/>
      </c>
      <c r="FIE43" t="str">
        <f t="shared" ca="1" si="69"/>
        <v/>
      </c>
      <c r="FIF43" t="str">
        <f t="shared" ca="1" si="69"/>
        <v/>
      </c>
      <c r="FIG43" t="str">
        <f t="shared" ca="1" si="69"/>
        <v/>
      </c>
      <c r="FIH43" t="str">
        <f t="shared" ca="1" si="69"/>
        <v/>
      </c>
      <c r="FII43" t="str">
        <f t="shared" ca="1" si="69"/>
        <v/>
      </c>
      <c r="FIJ43" t="str">
        <f t="shared" ca="1" si="69"/>
        <v/>
      </c>
      <c r="FIK43" t="str">
        <f t="shared" ca="1" si="69"/>
        <v/>
      </c>
      <c r="FIL43" t="str">
        <f t="shared" ca="1" si="69"/>
        <v/>
      </c>
      <c r="FIM43" t="str">
        <f t="shared" ca="1" si="69"/>
        <v/>
      </c>
      <c r="FIN43" t="str">
        <f t="shared" ca="1" si="69"/>
        <v/>
      </c>
      <c r="FIO43" t="str">
        <f t="shared" ca="1" si="69"/>
        <v/>
      </c>
      <c r="FIP43" t="str">
        <f t="shared" ca="1" si="69"/>
        <v/>
      </c>
      <c r="FIQ43" t="str">
        <f t="shared" ca="1" si="69"/>
        <v/>
      </c>
      <c r="FIR43" t="str">
        <f t="shared" ca="1" si="69"/>
        <v/>
      </c>
      <c r="FIS43" t="str">
        <f t="shared" ca="1" si="69"/>
        <v/>
      </c>
      <c r="FIT43" t="str">
        <f t="shared" ca="1" si="69"/>
        <v/>
      </c>
      <c r="FIU43" t="str">
        <f t="shared" ca="1" si="69"/>
        <v/>
      </c>
      <c r="FIV43" t="str">
        <f t="shared" ca="1" si="69"/>
        <v/>
      </c>
      <c r="FIW43" t="str">
        <f t="shared" ca="1" si="69"/>
        <v/>
      </c>
      <c r="FIX43" t="str">
        <f t="shared" ca="1" si="69"/>
        <v/>
      </c>
      <c r="FIY43" t="str">
        <f t="shared" ca="1" si="69"/>
        <v/>
      </c>
      <c r="FIZ43" t="str">
        <f t="shared" ca="1" si="69"/>
        <v/>
      </c>
      <c r="FJA43" t="str">
        <f t="shared" ca="1" si="69"/>
        <v/>
      </c>
      <c r="FJB43" t="str">
        <f t="shared" ca="1" si="69"/>
        <v/>
      </c>
      <c r="FJC43" t="str">
        <f t="shared" ca="1" si="69"/>
        <v/>
      </c>
      <c r="FJD43" t="str">
        <f t="shared" ca="1" si="69"/>
        <v/>
      </c>
      <c r="FJE43" t="str">
        <f t="shared" ca="1" si="69"/>
        <v/>
      </c>
      <c r="FJF43" t="str">
        <f t="shared" ca="1" si="69"/>
        <v/>
      </c>
      <c r="FJG43" t="str">
        <f t="shared" ca="1" si="69"/>
        <v/>
      </c>
      <c r="FJH43" t="str">
        <f t="shared" ca="1" si="69"/>
        <v/>
      </c>
      <c r="FJI43" t="str">
        <f t="shared" ca="1" si="69"/>
        <v/>
      </c>
      <c r="FJJ43" t="str">
        <f t="shared" ca="1" si="69"/>
        <v/>
      </c>
      <c r="FJK43" t="str">
        <f t="shared" ca="1" si="69"/>
        <v/>
      </c>
      <c r="FJL43" t="str">
        <f t="shared" ca="1" si="69"/>
        <v/>
      </c>
      <c r="FJM43" t="str">
        <f t="shared" ca="1" si="69"/>
        <v/>
      </c>
      <c r="FJN43" t="str">
        <f t="shared" ca="1" si="69"/>
        <v/>
      </c>
      <c r="FJO43" t="str">
        <f t="shared" ca="1" si="69"/>
        <v/>
      </c>
      <c r="FJP43" t="str">
        <f t="shared" ca="1" si="69"/>
        <v/>
      </c>
      <c r="FJQ43" t="str">
        <f t="shared" ca="1" si="69"/>
        <v/>
      </c>
      <c r="FJR43" t="str">
        <f t="shared" ca="1" si="69"/>
        <v/>
      </c>
      <c r="FJS43" t="str">
        <f t="shared" ca="1" si="69"/>
        <v/>
      </c>
      <c r="FJT43" t="str">
        <f t="shared" ca="1" si="69"/>
        <v/>
      </c>
      <c r="FJU43" t="str">
        <f t="shared" ca="1" si="69"/>
        <v/>
      </c>
      <c r="FJV43" t="str">
        <f t="shared" ca="1" si="69"/>
        <v/>
      </c>
      <c r="FJW43" t="str">
        <f t="shared" ca="1" si="69"/>
        <v/>
      </c>
      <c r="FJX43" t="str">
        <f t="shared" ca="1" si="69"/>
        <v/>
      </c>
      <c r="FJY43" t="str">
        <f t="shared" ca="1" si="69"/>
        <v/>
      </c>
      <c r="FJZ43" t="str">
        <f t="shared" ca="1" si="69"/>
        <v/>
      </c>
      <c r="FKA43" t="str">
        <f t="shared" ca="1" si="69"/>
        <v/>
      </c>
      <c r="FKB43" t="str">
        <f t="shared" ca="1" si="69"/>
        <v/>
      </c>
      <c r="FKC43" t="str">
        <f t="shared" ca="1" si="69"/>
        <v/>
      </c>
      <c r="FKD43" t="str">
        <f t="shared" ca="1" si="69"/>
        <v/>
      </c>
      <c r="FKE43" t="str">
        <f t="shared" ca="1" si="69"/>
        <v/>
      </c>
      <c r="FKF43" t="str">
        <f t="shared" ca="1" si="69"/>
        <v/>
      </c>
      <c r="FKG43" t="str">
        <f t="shared" ca="1" si="69"/>
        <v/>
      </c>
      <c r="FKH43" t="str">
        <f t="shared" ca="1" si="69"/>
        <v/>
      </c>
      <c r="FKI43" t="str">
        <f t="shared" ca="1" si="69"/>
        <v/>
      </c>
      <c r="FKJ43" t="str">
        <f t="shared" ca="1" si="69"/>
        <v/>
      </c>
      <c r="FKK43" t="str">
        <f t="shared" ca="1" si="69"/>
        <v/>
      </c>
      <c r="FKL43" t="str">
        <f t="shared" ca="1" si="69"/>
        <v/>
      </c>
      <c r="FKM43" t="str">
        <f t="shared" ca="1" si="69"/>
        <v/>
      </c>
      <c r="FKN43" t="str">
        <f t="shared" ca="1" si="69"/>
        <v/>
      </c>
      <c r="FKO43" t="str">
        <f t="shared" ref="FKO43:FMZ43" ca="1" si="70">IFERROR(FKK43*FKM43,"")</f>
        <v/>
      </c>
      <c r="FKP43" t="str">
        <f t="shared" ca="1" si="70"/>
        <v/>
      </c>
      <c r="FKQ43" t="str">
        <f t="shared" ca="1" si="70"/>
        <v/>
      </c>
      <c r="FKR43" t="str">
        <f t="shared" ca="1" si="70"/>
        <v/>
      </c>
      <c r="FKS43" t="str">
        <f t="shared" ca="1" si="70"/>
        <v/>
      </c>
      <c r="FKT43" t="str">
        <f t="shared" ca="1" si="70"/>
        <v/>
      </c>
      <c r="FKU43" t="str">
        <f t="shared" ca="1" si="70"/>
        <v/>
      </c>
      <c r="FKV43" t="str">
        <f t="shared" ca="1" si="70"/>
        <v/>
      </c>
      <c r="FKW43" t="str">
        <f t="shared" ca="1" si="70"/>
        <v/>
      </c>
      <c r="FKX43" t="str">
        <f t="shared" ca="1" si="70"/>
        <v/>
      </c>
      <c r="FKY43" t="str">
        <f t="shared" ca="1" si="70"/>
        <v/>
      </c>
      <c r="FKZ43" t="str">
        <f t="shared" ca="1" si="70"/>
        <v/>
      </c>
      <c r="FLA43" t="str">
        <f t="shared" ca="1" si="70"/>
        <v/>
      </c>
      <c r="FLB43" t="str">
        <f t="shared" ca="1" si="70"/>
        <v/>
      </c>
      <c r="FLC43" t="str">
        <f t="shared" ca="1" si="70"/>
        <v/>
      </c>
      <c r="FLD43" t="str">
        <f t="shared" ca="1" si="70"/>
        <v/>
      </c>
      <c r="FLE43" t="str">
        <f t="shared" ca="1" si="70"/>
        <v/>
      </c>
      <c r="FLF43" t="str">
        <f t="shared" ca="1" si="70"/>
        <v/>
      </c>
      <c r="FLG43" t="str">
        <f t="shared" ca="1" si="70"/>
        <v/>
      </c>
      <c r="FLH43" t="str">
        <f t="shared" ca="1" si="70"/>
        <v/>
      </c>
      <c r="FLI43" t="str">
        <f t="shared" ca="1" si="70"/>
        <v/>
      </c>
      <c r="FLJ43" t="str">
        <f t="shared" ca="1" si="70"/>
        <v/>
      </c>
      <c r="FLK43" t="str">
        <f t="shared" ca="1" si="70"/>
        <v/>
      </c>
      <c r="FLL43" t="str">
        <f t="shared" ca="1" si="70"/>
        <v/>
      </c>
      <c r="FLM43" t="str">
        <f t="shared" ca="1" si="70"/>
        <v/>
      </c>
      <c r="FLN43" t="str">
        <f t="shared" ca="1" si="70"/>
        <v/>
      </c>
      <c r="FLO43" t="str">
        <f t="shared" ca="1" si="70"/>
        <v/>
      </c>
      <c r="FLP43" t="str">
        <f t="shared" ca="1" si="70"/>
        <v/>
      </c>
      <c r="FLQ43" t="str">
        <f t="shared" ca="1" si="70"/>
        <v/>
      </c>
      <c r="FLR43" t="str">
        <f t="shared" ca="1" si="70"/>
        <v/>
      </c>
      <c r="FLS43" t="str">
        <f t="shared" ca="1" si="70"/>
        <v/>
      </c>
      <c r="FLT43" t="str">
        <f t="shared" ca="1" si="70"/>
        <v/>
      </c>
      <c r="FLU43" t="str">
        <f t="shared" ca="1" si="70"/>
        <v/>
      </c>
      <c r="FLV43" t="str">
        <f t="shared" ca="1" si="70"/>
        <v/>
      </c>
      <c r="FLW43" t="str">
        <f t="shared" ca="1" si="70"/>
        <v/>
      </c>
      <c r="FLX43" t="str">
        <f t="shared" ca="1" si="70"/>
        <v/>
      </c>
      <c r="FLY43" t="str">
        <f t="shared" ca="1" si="70"/>
        <v/>
      </c>
      <c r="FLZ43" t="str">
        <f t="shared" ca="1" si="70"/>
        <v/>
      </c>
      <c r="FMA43" t="str">
        <f t="shared" ca="1" si="70"/>
        <v/>
      </c>
      <c r="FMB43" t="str">
        <f t="shared" ca="1" si="70"/>
        <v/>
      </c>
      <c r="FMC43" t="str">
        <f t="shared" ca="1" si="70"/>
        <v/>
      </c>
      <c r="FMD43" t="str">
        <f t="shared" ca="1" si="70"/>
        <v/>
      </c>
      <c r="FME43" t="str">
        <f t="shared" ca="1" si="70"/>
        <v/>
      </c>
      <c r="FMF43" t="str">
        <f t="shared" ca="1" si="70"/>
        <v/>
      </c>
      <c r="FMG43" t="str">
        <f t="shared" ca="1" si="70"/>
        <v/>
      </c>
      <c r="FMH43" t="str">
        <f t="shared" ca="1" si="70"/>
        <v/>
      </c>
      <c r="FMI43" t="str">
        <f t="shared" ca="1" si="70"/>
        <v/>
      </c>
      <c r="FMJ43" t="str">
        <f t="shared" ca="1" si="70"/>
        <v/>
      </c>
      <c r="FMK43" t="str">
        <f t="shared" ca="1" si="70"/>
        <v/>
      </c>
      <c r="FML43" t="str">
        <f t="shared" ca="1" si="70"/>
        <v/>
      </c>
      <c r="FMM43" t="str">
        <f t="shared" ca="1" si="70"/>
        <v/>
      </c>
      <c r="FMN43" t="str">
        <f t="shared" ca="1" si="70"/>
        <v/>
      </c>
      <c r="FMO43" t="str">
        <f t="shared" ca="1" si="70"/>
        <v/>
      </c>
      <c r="FMP43" t="str">
        <f t="shared" ca="1" si="70"/>
        <v/>
      </c>
      <c r="FMQ43" t="str">
        <f t="shared" ca="1" si="70"/>
        <v/>
      </c>
      <c r="FMR43" t="str">
        <f t="shared" ca="1" si="70"/>
        <v/>
      </c>
      <c r="FMS43" t="str">
        <f t="shared" ca="1" si="70"/>
        <v/>
      </c>
      <c r="FMT43" t="str">
        <f t="shared" ca="1" si="70"/>
        <v/>
      </c>
      <c r="FMU43" t="str">
        <f t="shared" ca="1" si="70"/>
        <v/>
      </c>
      <c r="FMV43" t="str">
        <f t="shared" ca="1" si="70"/>
        <v/>
      </c>
      <c r="FMW43" t="str">
        <f t="shared" ca="1" si="70"/>
        <v/>
      </c>
      <c r="FMX43" t="str">
        <f t="shared" ca="1" si="70"/>
        <v/>
      </c>
      <c r="FMY43" t="str">
        <f t="shared" ca="1" si="70"/>
        <v/>
      </c>
      <c r="FMZ43" t="str">
        <f t="shared" ca="1" si="70"/>
        <v/>
      </c>
      <c r="FNA43" t="str">
        <f t="shared" ref="FNA43:FPL43" ca="1" si="71">IFERROR(FMW43*FMY43,"")</f>
        <v/>
      </c>
      <c r="FNB43" t="str">
        <f t="shared" ca="1" si="71"/>
        <v/>
      </c>
      <c r="FNC43" t="str">
        <f t="shared" ca="1" si="71"/>
        <v/>
      </c>
      <c r="FND43" t="str">
        <f t="shared" ca="1" si="71"/>
        <v/>
      </c>
      <c r="FNE43" t="str">
        <f t="shared" ca="1" si="71"/>
        <v/>
      </c>
      <c r="FNF43" t="str">
        <f t="shared" ca="1" si="71"/>
        <v/>
      </c>
      <c r="FNG43" t="str">
        <f t="shared" ca="1" si="71"/>
        <v/>
      </c>
      <c r="FNH43" t="str">
        <f t="shared" ca="1" si="71"/>
        <v/>
      </c>
      <c r="FNI43" t="str">
        <f t="shared" ca="1" si="71"/>
        <v/>
      </c>
      <c r="FNJ43" t="str">
        <f t="shared" ca="1" si="71"/>
        <v/>
      </c>
      <c r="FNK43" t="str">
        <f t="shared" ca="1" si="71"/>
        <v/>
      </c>
      <c r="FNL43" t="str">
        <f t="shared" ca="1" si="71"/>
        <v/>
      </c>
      <c r="FNM43" t="str">
        <f t="shared" ca="1" si="71"/>
        <v/>
      </c>
      <c r="FNN43" t="str">
        <f t="shared" ca="1" si="71"/>
        <v/>
      </c>
      <c r="FNO43" t="str">
        <f t="shared" ca="1" si="71"/>
        <v/>
      </c>
      <c r="FNP43" t="str">
        <f t="shared" ca="1" si="71"/>
        <v/>
      </c>
      <c r="FNQ43" t="str">
        <f t="shared" ca="1" si="71"/>
        <v/>
      </c>
      <c r="FNR43" t="str">
        <f t="shared" ca="1" si="71"/>
        <v/>
      </c>
      <c r="FNS43" t="str">
        <f t="shared" ca="1" si="71"/>
        <v/>
      </c>
      <c r="FNT43" t="str">
        <f t="shared" ca="1" si="71"/>
        <v/>
      </c>
      <c r="FNU43" t="str">
        <f t="shared" ca="1" si="71"/>
        <v/>
      </c>
      <c r="FNV43" t="str">
        <f t="shared" ca="1" si="71"/>
        <v/>
      </c>
      <c r="FNW43" t="str">
        <f t="shared" ca="1" si="71"/>
        <v/>
      </c>
      <c r="FNX43" t="str">
        <f t="shared" ca="1" si="71"/>
        <v/>
      </c>
      <c r="FNY43" t="str">
        <f t="shared" ca="1" si="71"/>
        <v/>
      </c>
      <c r="FNZ43" t="str">
        <f t="shared" ca="1" si="71"/>
        <v/>
      </c>
      <c r="FOA43" t="str">
        <f t="shared" ca="1" si="71"/>
        <v/>
      </c>
      <c r="FOB43" t="str">
        <f t="shared" ca="1" si="71"/>
        <v/>
      </c>
      <c r="FOC43" t="str">
        <f t="shared" ca="1" si="71"/>
        <v/>
      </c>
      <c r="FOD43" t="str">
        <f t="shared" ca="1" si="71"/>
        <v/>
      </c>
      <c r="FOE43" t="str">
        <f t="shared" ca="1" si="71"/>
        <v/>
      </c>
      <c r="FOF43" t="str">
        <f t="shared" ca="1" si="71"/>
        <v/>
      </c>
      <c r="FOG43" t="str">
        <f t="shared" ca="1" si="71"/>
        <v/>
      </c>
      <c r="FOH43" t="str">
        <f t="shared" ca="1" si="71"/>
        <v/>
      </c>
      <c r="FOI43" t="str">
        <f t="shared" ca="1" si="71"/>
        <v/>
      </c>
      <c r="FOJ43" t="str">
        <f t="shared" ca="1" si="71"/>
        <v/>
      </c>
      <c r="FOK43" t="str">
        <f t="shared" ca="1" si="71"/>
        <v/>
      </c>
      <c r="FOL43" t="str">
        <f t="shared" ca="1" si="71"/>
        <v/>
      </c>
      <c r="FOM43" t="str">
        <f t="shared" ca="1" si="71"/>
        <v/>
      </c>
      <c r="FON43" t="str">
        <f t="shared" ca="1" si="71"/>
        <v/>
      </c>
      <c r="FOO43" t="str">
        <f t="shared" ca="1" si="71"/>
        <v/>
      </c>
      <c r="FOP43" t="str">
        <f t="shared" ca="1" si="71"/>
        <v/>
      </c>
      <c r="FOQ43" t="str">
        <f t="shared" ca="1" si="71"/>
        <v/>
      </c>
      <c r="FOR43" t="str">
        <f t="shared" ca="1" si="71"/>
        <v/>
      </c>
      <c r="FOS43" t="str">
        <f t="shared" ca="1" si="71"/>
        <v/>
      </c>
      <c r="FOT43" t="str">
        <f t="shared" ca="1" si="71"/>
        <v/>
      </c>
      <c r="FOU43" t="str">
        <f t="shared" ca="1" si="71"/>
        <v/>
      </c>
      <c r="FOV43" t="str">
        <f t="shared" ca="1" si="71"/>
        <v/>
      </c>
      <c r="FOW43" t="str">
        <f t="shared" ca="1" si="71"/>
        <v/>
      </c>
      <c r="FOX43" t="str">
        <f t="shared" ca="1" si="71"/>
        <v/>
      </c>
      <c r="FOY43" t="str">
        <f t="shared" ca="1" si="71"/>
        <v/>
      </c>
      <c r="FOZ43" t="str">
        <f t="shared" ca="1" si="71"/>
        <v/>
      </c>
      <c r="FPA43" t="str">
        <f t="shared" ca="1" si="71"/>
        <v/>
      </c>
      <c r="FPB43" t="str">
        <f t="shared" ca="1" si="71"/>
        <v/>
      </c>
      <c r="FPC43" t="str">
        <f t="shared" ca="1" si="71"/>
        <v/>
      </c>
      <c r="FPD43" t="str">
        <f t="shared" ca="1" si="71"/>
        <v/>
      </c>
      <c r="FPE43" t="str">
        <f t="shared" ca="1" si="71"/>
        <v/>
      </c>
      <c r="FPF43" t="str">
        <f t="shared" ca="1" si="71"/>
        <v/>
      </c>
      <c r="FPG43" t="str">
        <f t="shared" ca="1" si="71"/>
        <v/>
      </c>
      <c r="FPH43" t="str">
        <f t="shared" ca="1" si="71"/>
        <v/>
      </c>
      <c r="FPI43" t="str">
        <f t="shared" ca="1" si="71"/>
        <v/>
      </c>
      <c r="FPJ43" t="str">
        <f t="shared" ca="1" si="71"/>
        <v/>
      </c>
      <c r="FPK43" t="str">
        <f t="shared" ca="1" si="71"/>
        <v/>
      </c>
      <c r="FPL43" t="str">
        <f t="shared" ca="1" si="71"/>
        <v/>
      </c>
      <c r="FPM43" t="str">
        <f t="shared" ref="FPM43:FRX43" ca="1" si="72">IFERROR(FPI43*FPK43,"")</f>
        <v/>
      </c>
      <c r="FPN43" t="str">
        <f t="shared" ca="1" si="72"/>
        <v/>
      </c>
      <c r="FPO43" t="str">
        <f t="shared" ca="1" si="72"/>
        <v/>
      </c>
      <c r="FPP43" t="str">
        <f t="shared" ca="1" si="72"/>
        <v/>
      </c>
      <c r="FPQ43" t="str">
        <f t="shared" ca="1" si="72"/>
        <v/>
      </c>
      <c r="FPR43" t="str">
        <f t="shared" ca="1" si="72"/>
        <v/>
      </c>
      <c r="FPS43" t="str">
        <f t="shared" ca="1" si="72"/>
        <v/>
      </c>
      <c r="FPT43" t="str">
        <f t="shared" ca="1" si="72"/>
        <v/>
      </c>
      <c r="FPU43" t="str">
        <f t="shared" ca="1" si="72"/>
        <v/>
      </c>
      <c r="FPV43" t="str">
        <f t="shared" ca="1" si="72"/>
        <v/>
      </c>
      <c r="FPW43" t="str">
        <f t="shared" ca="1" si="72"/>
        <v/>
      </c>
      <c r="FPX43" t="str">
        <f t="shared" ca="1" si="72"/>
        <v/>
      </c>
      <c r="FPY43" t="str">
        <f t="shared" ca="1" si="72"/>
        <v/>
      </c>
      <c r="FPZ43" t="str">
        <f t="shared" ca="1" si="72"/>
        <v/>
      </c>
      <c r="FQA43" t="str">
        <f t="shared" ca="1" si="72"/>
        <v/>
      </c>
      <c r="FQB43" t="str">
        <f t="shared" ca="1" si="72"/>
        <v/>
      </c>
      <c r="FQC43" t="str">
        <f t="shared" ca="1" si="72"/>
        <v/>
      </c>
      <c r="FQD43" t="str">
        <f t="shared" ca="1" si="72"/>
        <v/>
      </c>
      <c r="FQE43" t="str">
        <f t="shared" ca="1" si="72"/>
        <v/>
      </c>
      <c r="FQF43" t="str">
        <f t="shared" ca="1" si="72"/>
        <v/>
      </c>
      <c r="FQG43" t="str">
        <f t="shared" ca="1" si="72"/>
        <v/>
      </c>
      <c r="FQH43" t="str">
        <f t="shared" ca="1" si="72"/>
        <v/>
      </c>
      <c r="FQI43" t="str">
        <f t="shared" ca="1" si="72"/>
        <v/>
      </c>
      <c r="FQJ43" t="str">
        <f t="shared" ca="1" si="72"/>
        <v/>
      </c>
      <c r="FQK43" t="str">
        <f t="shared" ca="1" si="72"/>
        <v/>
      </c>
      <c r="FQL43" t="str">
        <f t="shared" ca="1" si="72"/>
        <v/>
      </c>
      <c r="FQM43" t="str">
        <f t="shared" ca="1" si="72"/>
        <v/>
      </c>
      <c r="FQN43" t="str">
        <f t="shared" ca="1" si="72"/>
        <v/>
      </c>
      <c r="FQO43" t="str">
        <f t="shared" ca="1" si="72"/>
        <v/>
      </c>
      <c r="FQP43" t="str">
        <f t="shared" ca="1" si="72"/>
        <v/>
      </c>
      <c r="FQQ43" t="str">
        <f t="shared" ca="1" si="72"/>
        <v/>
      </c>
      <c r="FQR43" t="str">
        <f t="shared" ca="1" si="72"/>
        <v/>
      </c>
      <c r="FQS43" t="str">
        <f t="shared" ca="1" si="72"/>
        <v/>
      </c>
      <c r="FQT43" t="str">
        <f t="shared" ca="1" si="72"/>
        <v/>
      </c>
      <c r="FQU43" t="str">
        <f t="shared" ca="1" si="72"/>
        <v/>
      </c>
      <c r="FQV43" t="str">
        <f t="shared" ca="1" si="72"/>
        <v/>
      </c>
      <c r="FQW43" t="str">
        <f t="shared" ca="1" si="72"/>
        <v/>
      </c>
      <c r="FQX43" t="str">
        <f t="shared" ca="1" si="72"/>
        <v/>
      </c>
      <c r="FQY43" t="str">
        <f t="shared" ca="1" si="72"/>
        <v/>
      </c>
      <c r="FQZ43" t="str">
        <f t="shared" ca="1" si="72"/>
        <v/>
      </c>
      <c r="FRA43" t="str">
        <f t="shared" ca="1" si="72"/>
        <v/>
      </c>
      <c r="FRB43" t="str">
        <f t="shared" ca="1" si="72"/>
        <v/>
      </c>
      <c r="FRC43" t="str">
        <f t="shared" ca="1" si="72"/>
        <v/>
      </c>
      <c r="FRD43" t="str">
        <f t="shared" ca="1" si="72"/>
        <v/>
      </c>
      <c r="FRE43" t="str">
        <f t="shared" ca="1" si="72"/>
        <v/>
      </c>
      <c r="FRF43" t="str">
        <f t="shared" ca="1" si="72"/>
        <v/>
      </c>
      <c r="FRG43" t="str">
        <f t="shared" ca="1" si="72"/>
        <v/>
      </c>
      <c r="FRH43" t="str">
        <f t="shared" ca="1" si="72"/>
        <v/>
      </c>
      <c r="FRI43" t="str">
        <f t="shared" ca="1" si="72"/>
        <v/>
      </c>
      <c r="FRJ43" t="str">
        <f t="shared" ca="1" si="72"/>
        <v/>
      </c>
      <c r="FRK43" t="str">
        <f t="shared" ca="1" si="72"/>
        <v/>
      </c>
      <c r="FRL43" t="str">
        <f t="shared" ca="1" si="72"/>
        <v/>
      </c>
      <c r="FRM43" t="str">
        <f t="shared" ca="1" si="72"/>
        <v/>
      </c>
      <c r="FRN43" t="str">
        <f t="shared" ca="1" si="72"/>
        <v/>
      </c>
      <c r="FRO43" t="str">
        <f t="shared" ca="1" si="72"/>
        <v/>
      </c>
      <c r="FRP43" t="str">
        <f t="shared" ca="1" si="72"/>
        <v/>
      </c>
      <c r="FRQ43" t="str">
        <f t="shared" ca="1" si="72"/>
        <v/>
      </c>
      <c r="FRR43" t="str">
        <f t="shared" ca="1" si="72"/>
        <v/>
      </c>
      <c r="FRS43" t="str">
        <f t="shared" ca="1" si="72"/>
        <v/>
      </c>
      <c r="FRT43" t="str">
        <f t="shared" ca="1" si="72"/>
        <v/>
      </c>
      <c r="FRU43" t="str">
        <f t="shared" ca="1" si="72"/>
        <v/>
      </c>
      <c r="FRV43" t="str">
        <f t="shared" ca="1" si="72"/>
        <v/>
      </c>
      <c r="FRW43" t="str">
        <f t="shared" ca="1" si="72"/>
        <v/>
      </c>
      <c r="FRX43" t="str">
        <f t="shared" ca="1" si="72"/>
        <v/>
      </c>
      <c r="FRY43" t="str">
        <f t="shared" ref="FRY43:FUJ43" ca="1" si="73">IFERROR(FRU43*FRW43,"")</f>
        <v/>
      </c>
      <c r="FRZ43" t="str">
        <f t="shared" ca="1" si="73"/>
        <v/>
      </c>
      <c r="FSA43" t="str">
        <f t="shared" ca="1" si="73"/>
        <v/>
      </c>
      <c r="FSB43" t="str">
        <f t="shared" ca="1" si="73"/>
        <v/>
      </c>
      <c r="FSC43" t="str">
        <f t="shared" ca="1" si="73"/>
        <v/>
      </c>
      <c r="FSD43" t="str">
        <f t="shared" ca="1" si="73"/>
        <v/>
      </c>
      <c r="FSE43" t="str">
        <f t="shared" ca="1" si="73"/>
        <v/>
      </c>
      <c r="FSF43" t="str">
        <f t="shared" ca="1" si="73"/>
        <v/>
      </c>
      <c r="FSG43" t="str">
        <f t="shared" ca="1" si="73"/>
        <v/>
      </c>
      <c r="FSH43" t="str">
        <f t="shared" ca="1" si="73"/>
        <v/>
      </c>
      <c r="FSI43" t="str">
        <f t="shared" ca="1" si="73"/>
        <v/>
      </c>
      <c r="FSJ43" t="str">
        <f t="shared" ca="1" si="73"/>
        <v/>
      </c>
      <c r="FSK43" t="str">
        <f t="shared" ca="1" si="73"/>
        <v/>
      </c>
      <c r="FSL43" t="str">
        <f t="shared" ca="1" si="73"/>
        <v/>
      </c>
      <c r="FSM43" t="str">
        <f t="shared" ca="1" si="73"/>
        <v/>
      </c>
      <c r="FSN43" t="str">
        <f t="shared" ca="1" si="73"/>
        <v/>
      </c>
      <c r="FSO43" t="str">
        <f t="shared" ca="1" si="73"/>
        <v/>
      </c>
      <c r="FSP43" t="str">
        <f t="shared" ca="1" si="73"/>
        <v/>
      </c>
      <c r="FSQ43" t="str">
        <f t="shared" ca="1" si="73"/>
        <v/>
      </c>
      <c r="FSR43" t="str">
        <f t="shared" ca="1" si="73"/>
        <v/>
      </c>
      <c r="FSS43" t="str">
        <f t="shared" ca="1" si="73"/>
        <v/>
      </c>
      <c r="FST43" t="str">
        <f t="shared" ca="1" si="73"/>
        <v/>
      </c>
      <c r="FSU43" t="str">
        <f t="shared" ca="1" si="73"/>
        <v/>
      </c>
      <c r="FSV43" t="str">
        <f t="shared" ca="1" si="73"/>
        <v/>
      </c>
      <c r="FSW43" t="str">
        <f t="shared" ca="1" si="73"/>
        <v/>
      </c>
      <c r="FSX43" t="str">
        <f t="shared" ca="1" si="73"/>
        <v/>
      </c>
      <c r="FSY43" t="str">
        <f t="shared" ca="1" si="73"/>
        <v/>
      </c>
      <c r="FSZ43" t="str">
        <f t="shared" ca="1" si="73"/>
        <v/>
      </c>
      <c r="FTA43" t="str">
        <f t="shared" ca="1" si="73"/>
        <v/>
      </c>
      <c r="FTB43" t="str">
        <f t="shared" ca="1" si="73"/>
        <v/>
      </c>
      <c r="FTC43" t="str">
        <f t="shared" ca="1" si="73"/>
        <v/>
      </c>
      <c r="FTD43" t="str">
        <f t="shared" ca="1" si="73"/>
        <v/>
      </c>
      <c r="FTE43" t="str">
        <f t="shared" ca="1" si="73"/>
        <v/>
      </c>
      <c r="FTF43" t="str">
        <f t="shared" ca="1" si="73"/>
        <v/>
      </c>
      <c r="FTG43" t="str">
        <f t="shared" ca="1" si="73"/>
        <v/>
      </c>
      <c r="FTH43" t="str">
        <f t="shared" ca="1" si="73"/>
        <v/>
      </c>
      <c r="FTI43" t="str">
        <f t="shared" ca="1" si="73"/>
        <v/>
      </c>
      <c r="FTJ43" t="str">
        <f t="shared" ca="1" si="73"/>
        <v/>
      </c>
      <c r="FTK43" t="str">
        <f t="shared" ca="1" si="73"/>
        <v/>
      </c>
      <c r="FTL43" t="str">
        <f t="shared" ca="1" si="73"/>
        <v/>
      </c>
      <c r="FTM43" t="str">
        <f t="shared" ca="1" si="73"/>
        <v/>
      </c>
      <c r="FTN43" t="str">
        <f t="shared" ca="1" si="73"/>
        <v/>
      </c>
      <c r="FTO43" t="str">
        <f t="shared" ca="1" si="73"/>
        <v/>
      </c>
      <c r="FTP43" t="str">
        <f t="shared" ca="1" si="73"/>
        <v/>
      </c>
      <c r="FTQ43" t="str">
        <f t="shared" ca="1" si="73"/>
        <v/>
      </c>
      <c r="FTR43" t="str">
        <f t="shared" ca="1" si="73"/>
        <v/>
      </c>
      <c r="FTS43" t="str">
        <f t="shared" ca="1" si="73"/>
        <v/>
      </c>
      <c r="FTT43" t="str">
        <f t="shared" ca="1" si="73"/>
        <v/>
      </c>
      <c r="FTU43" t="str">
        <f t="shared" ca="1" si="73"/>
        <v/>
      </c>
      <c r="FTV43" t="str">
        <f t="shared" ca="1" si="73"/>
        <v/>
      </c>
      <c r="FTW43" t="str">
        <f t="shared" ca="1" si="73"/>
        <v/>
      </c>
      <c r="FTX43" t="str">
        <f t="shared" ca="1" si="73"/>
        <v/>
      </c>
      <c r="FTY43" t="str">
        <f t="shared" ca="1" si="73"/>
        <v/>
      </c>
      <c r="FTZ43" t="str">
        <f t="shared" ca="1" si="73"/>
        <v/>
      </c>
      <c r="FUA43" t="str">
        <f t="shared" ca="1" si="73"/>
        <v/>
      </c>
      <c r="FUB43" t="str">
        <f t="shared" ca="1" si="73"/>
        <v/>
      </c>
      <c r="FUC43" t="str">
        <f t="shared" ca="1" si="73"/>
        <v/>
      </c>
      <c r="FUD43" t="str">
        <f t="shared" ca="1" si="73"/>
        <v/>
      </c>
      <c r="FUE43" t="str">
        <f t="shared" ca="1" si="73"/>
        <v/>
      </c>
      <c r="FUF43" t="str">
        <f t="shared" ca="1" si="73"/>
        <v/>
      </c>
      <c r="FUG43" t="str">
        <f t="shared" ca="1" si="73"/>
        <v/>
      </c>
      <c r="FUH43" t="str">
        <f t="shared" ca="1" si="73"/>
        <v/>
      </c>
      <c r="FUI43" t="str">
        <f t="shared" ca="1" si="73"/>
        <v/>
      </c>
      <c r="FUJ43" t="str">
        <f t="shared" ca="1" si="73"/>
        <v/>
      </c>
      <c r="FUK43" t="str">
        <f t="shared" ref="FUK43:FWV43" ca="1" si="74">IFERROR(FUG43*FUI43,"")</f>
        <v/>
      </c>
      <c r="FUL43" t="str">
        <f t="shared" ca="1" si="74"/>
        <v/>
      </c>
      <c r="FUM43" t="str">
        <f t="shared" ca="1" si="74"/>
        <v/>
      </c>
      <c r="FUN43" t="str">
        <f t="shared" ca="1" si="74"/>
        <v/>
      </c>
      <c r="FUO43" t="str">
        <f t="shared" ca="1" si="74"/>
        <v/>
      </c>
      <c r="FUP43" t="str">
        <f t="shared" ca="1" si="74"/>
        <v/>
      </c>
      <c r="FUQ43" t="str">
        <f t="shared" ca="1" si="74"/>
        <v/>
      </c>
      <c r="FUR43" t="str">
        <f t="shared" ca="1" si="74"/>
        <v/>
      </c>
      <c r="FUS43" t="str">
        <f t="shared" ca="1" si="74"/>
        <v/>
      </c>
      <c r="FUT43" t="str">
        <f t="shared" ca="1" si="74"/>
        <v/>
      </c>
      <c r="FUU43" t="str">
        <f t="shared" ca="1" si="74"/>
        <v/>
      </c>
      <c r="FUV43" t="str">
        <f t="shared" ca="1" si="74"/>
        <v/>
      </c>
      <c r="FUW43" t="str">
        <f t="shared" ca="1" si="74"/>
        <v/>
      </c>
      <c r="FUX43" t="str">
        <f t="shared" ca="1" si="74"/>
        <v/>
      </c>
      <c r="FUY43" t="str">
        <f t="shared" ca="1" si="74"/>
        <v/>
      </c>
      <c r="FUZ43" t="str">
        <f t="shared" ca="1" si="74"/>
        <v/>
      </c>
      <c r="FVA43" t="str">
        <f t="shared" ca="1" si="74"/>
        <v/>
      </c>
      <c r="FVB43" t="str">
        <f t="shared" ca="1" si="74"/>
        <v/>
      </c>
      <c r="FVC43" t="str">
        <f t="shared" ca="1" si="74"/>
        <v/>
      </c>
      <c r="FVD43" t="str">
        <f t="shared" ca="1" si="74"/>
        <v/>
      </c>
      <c r="FVE43" t="str">
        <f t="shared" ca="1" si="74"/>
        <v/>
      </c>
      <c r="FVF43" t="str">
        <f t="shared" ca="1" si="74"/>
        <v/>
      </c>
      <c r="FVG43" t="str">
        <f t="shared" ca="1" si="74"/>
        <v/>
      </c>
      <c r="FVH43" t="str">
        <f t="shared" ca="1" si="74"/>
        <v/>
      </c>
      <c r="FVI43" t="str">
        <f t="shared" ca="1" si="74"/>
        <v/>
      </c>
      <c r="FVJ43" t="str">
        <f t="shared" ca="1" si="74"/>
        <v/>
      </c>
      <c r="FVK43" t="str">
        <f t="shared" ca="1" si="74"/>
        <v/>
      </c>
      <c r="FVL43" t="str">
        <f t="shared" ca="1" si="74"/>
        <v/>
      </c>
      <c r="FVM43" t="str">
        <f t="shared" ca="1" si="74"/>
        <v/>
      </c>
      <c r="FVN43" t="str">
        <f t="shared" ca="1" si="74"/>
        <v/>
      </c>
      <c r="FVO43" t="str">
        <f t="shared" ca="1" si="74"/>
        <v/>
      </c>
      <c r="FVP43" t="str">
        <f t="shared" ca="1" si="74"/>
        <v/>
      </c>
      <c r="FVQ43" t="str">
        <f t="shared" ca="1" si="74"/>
        <v/>
      </c>
      <c r="FVR43" t="str">
        <f t="shared" ca="1" si="74"/>
        <v/>
      </c>
      <c r="FVS43" t="str">
        <f t="shared" ca="1" si="74"/>
        <v/>
      </c>
      <c r="FVT43" t="str">
        <f t="shared" ca="1" si="74"/>
        <v/>
      </c>
      <c r="FVU43" t="str">
        <f t="shared" ca="1" si="74"/>
        <v/>
      </c>
      <c r="FVV43" t="str">
        <f t="shared" ca="1" si="74"/>
        <v/>
      </c>
      <c r="FVW43" t="str">
        <f t="shared" ca="1" si="74"/>
        <v/>
      </c>
      <c r="FVX43" t="str">
        <f t="shared" ca="1" si="74"/>
        <v/>
      </c>
      <c r="FVY43" t="str">
        <f t="shared" ca="1" si="74"/>
        <v/>
      </c>
      <c r="FVZ43" t="str">
        <f t="shared" ca="1" si="74"/>
        <v/>
      </c>
      <c r="FWA43" t="str">
        <f t="shared" ca="1" si="74"/>
        <v/>
      </c>
      <c r="FWB43" t="str">
        <f t="shared" ca="1" si="74"/>
        <v/>
      </c>
      <c r="FWC43" t="str">
        <f t="shared" ca="1" si="74"/>
        <v/>
      </c>
      <c r="FWD43" t="str">
        <f t="shared" ca="1" si="74"/>
        <v/>
      </c>
      <c r="FWE43" t="str">
        <f t="shared" ca="1" si="74"/>
        <v/>
      </c>
      <c r="FWF43" t="str">
        <f t="shared" ca="1" si="74"/>
        <v/>
      </c>
      <c r="FWG43" t="str">
        <f t="shared" ca="1" si="74"/>
        <v/>
      </c>
      <c r="FWH43" t="str">
        <f t="shared" ca="1" si="74"/>
        <v/>
      </c>
      <c r="FWI43" t="str">
        <f t="shared" ca="1" si="74"/>
        <v/>
      </c>
      <c r="FWJ43" t="str">
        <f t="shared" ca="1" si="74"/>
        <v/>
      </c>
      <c r="FWK43" t="str">
        <f t="shared" ca="1" si="74"/>
        <v/>
      </c>
      <c r="FWL43" t="str">
        <f t="shared" ca="1" si="74"/>
        <v/>
      </c>
      <c r="FWM43" t="str">
        <f t="shared" ca="1" si="74"/>
        <v/>
      </c>
      <c r="FWN43" t="str">
        <f t="shared" ca="1" si="74"/>
        <v/>
      </c>
      <c r="FWO43" t="str">
        <f t="shared" ca="1" si="74"/>
        <v/>
      </c>
      <c r="FWP43" t="str">
        <f t="shared" ca="1" si="74"/>
        <v/>
      </c>
      <c r="FWQ43" t="str">
        <f t="shared" ca="1" si="74"/>
        <v/>
      </c>
      <c r="FWR43" t="str">
        <f t="shared" ca="1" si="74"/>
        <v/>
      </c>
      <c r="FWS43" t="str">
        <f t="shared" ca="1" si="74"/>
        <v/>
      </c>
      <c r="FWT43" t="str">
        <f t="shared" ca="1" si="74"/>
        <v/>
      </c>
      <c r="FWU43" t="str">
        <f t="shared" ca="1" si="74"/>
        <v/>
      </c>
      <c r="FWV43" t="str">
        <f t="shared" ca="1" si="74"/>
        <v/>
      </c>
      <c r="FWW43" t="str">
        <f t="shared" ref="FWW43:FZH43" ca="1" si="75">IFERROR(FWS43*FWU43,"")</f>
        <v/>
      </c>
      <c r="FWX43" t="str">
        <f t="shared" ca="1" si="75"/>
        <v/>
      </c>
      <c r="FWY43" t="str">
        <f t="shared" ca="1" si="75"/>
        <v/>
      </c>
      <c r="FWZ43" t="str">
        <f t="shared" ca="1" si="75"/>
        <v/>
      </c>
      <c r="FXA43" t="str">
        <f t="shared" ca="1" si="75"/>
        <v/>
      </c>
      <c r="FXB43" t="str">
        <f t="shared" ca="1" si="75"/>
        <v/>
      </c>
      <c r="FXC43" t="str">
        <f t="shared" ca="1" si="75"/>
        <v/>
      </c>
      <c r="FXD43" t="str">
        <f t="shared" ca="1" si="75"/>
        <v/>
      </c>
      <c r="FXE43" t="str">
        <f t="shared" ca="1" si="75"/>
        <v/>
      </c>
      <c r="FXF43" t="str">
        <f t="shared" ca="1" si="75"/>
        <v/>
      </c>
      <c r="FXG43" t="str">
        <f t="shared" ca="1" si="75"/>
        <v/>
      </c>
      <c r="FXH43" t="str">
        <f t="shared" ca="1" si="75"/>
        <v/>
      </c>
      <c r="FXI43" t="str">
        <f t="shared" ca="1" si="75"/>
        <v/>
      </c>
      <c r="FXJ43" t="str">
        <f t="shared" ca="1" si="75"/>
        <v/>
      </c>
      <c r="FXK43" t="str">
        <f t="shared" ca="1" si="75"/>
        <v/>
      </c>
      <c r="FXL43" t="str">
        <f t="shared" ca="1" si="75"/>
        <v/>
      </c>
      <c r="FXM43" t="str">
        <f t="shared" ca="1" si="75"/>
        <v/>
      </c>
      <c r="FXN43" t="str">
        <f t="shared" ca="1" si="75"/>
        <v/>
      </c>
      <c r="FXO43" t="str">
        <f t="shared" ca="1" si="75"/>
        <v/>
      </c>
      <c r="FXP43" t="str">
        <f t="shared" ca="1" si="75"/>
        <v/>
      </c>
      <c r="FXQ43" t="str">
        <f t="shared" ca="1" si="75"/>
        <v/>
      </c>
      <c r="FXR43" t="str">
        <f t="shared" ca="1" si="75"/>
        <v/>
      </c>
      <c r="FXS43" t="str">
        <f t="shared" ca="1" si="75"/>
        <v/>
      </c>
      <c r="FXT43" t="str">
        <f t="shared" ca="1" si="75"/>
        <v/>
      </c>
      <c r="FXU43" t="str">
        <f t="shared" ca="1" si="75"/>
        <v/>
      </c>
      <c r="FXV43" t="str">
        <f t="shared" ca="1" si="75"/>
        <v/>
      </c>
      <c r="FXW43" t="str">
        <f t="shared" ca="1" si="75"/>
        <v/>
      </c>
      <c r="FXX43" t="str">
        <f t="shared" ca="1" si="75"/>
        <v/>
      </c>
      <c r="FXY43" t="str">
        <f t="shared" ca="1" si="75"/>
        <v/>
      </c>
      <c r="FXZ43" t="str">
        <f t="shared" ca="1" si="75"/>
        <v/>
      </c>
      <c r="FYA43" t="str">
        <f t="shared" ca="1" si="75"/>
        <v/>
      </c>
      <c r="FYB43" t="str">
        <f t="shared" ca="1" si="75"/>
        <v/>
      </c>
      <c r="FYC43" t="str">
        <f t="shared" ca="1" si="75"/>
        <v/>
      </c>
      <c r="FYD43" t="str">
        <f t="shared" ca="1" si="75"/>
        <v/>
      </c>
      <c r="FYE43" t="str">
        <f t="shared" ca="1" si="75"/>
        <v/>
      </c>
      <c r="FYF43" t="str">
        <f t="shared" ca="1" si="75"/>
        <v/>
      </c>
      <c r="FYG43" t="str">
        <f t="shared" ca="1" si="75"/>
        <v/>
      </c>
      <c r="FYH43" t="str">
        <f t="shared" ca="1" si="75"/>
        <v/>
      </c>
      <c r="FYI43" t="str">
        <f t="shared" ca="1" si="75"/>
        <v/>
      </c>
      <c r="FYJ43" t="str">
        <f t="shared" ca="1" si="75"/>
        <v/>
      </c>
      <c r="FYK43" t="str">
        <f t="shared" ca="1" si="75"/>
        <v/>
      </c>
      <c r="FYL43" t="str">
        <f t="shared" ca="1" si="75"/>
        <v/>
      </c>
      <c r="FYM43" t="str">
        <f t="shared" ca="1" si="75"/>
        <v/>
      </c>
      <c r="FYN43" t="str">
        <f t="shared" ca="1" si="75"/>
        <v/>
      </c>
      <c r="FYO43" t="str">
        <f t="shared" ca="1" si="75"/>
        <v/>
      </c>
      <c r="FYP43" t="str">
        <f t="shared" ca="1" si="75"/>
        <v/>
      </c>
      <c r="FYQ43" t="str">
        <f t="shared" ca="1" si="75"/>
        <v/>
      </c>
      <c r="FYR43" t="str">
        <f t="shared" ca="1" si="75"/>
        <v/>
      </c>
      <c r="FYS43" t="str">
        <f t="shared" ca="1" si="75"/>
        <v/>
      </c>
      <c r="FYT43" t="str">
        <f t="shared" ca="1" si="75"/>
        <v/>
      </c>
      <c r="FYU43" t="str">
        <f t="shared" ca="1" si="75"/>
        <v/>
      </c>
      <c r="FYV43" t="str">
        <f t="shared" ca="1" si="75"/>
        <v/>
      </c>
      <c r="FYW43" t="str">
        <f t="shared" ca="1" si="75"/>
        <v/>
      </c>
      <c r="FYX43" t="str">
        <f t="shared" ca="1" si="75"/>
        <v/>
      </c>
      <c r="FYY43" t="str">
        <f t="shared" ca="1" si="75"/>
        <v/>
      </c>
      <c r="FYZ43" t="str">
        <f t="shared" ca="1" si="75"/>
        <v/>
      </c>
      <c r="FZA43" t="str">
        <f t="shared" ca="1" si="75"/>
        <v/>
      </c>
      <c r="FZB43" t="str">
        <f t="shared" ca="1" si="75"/>
        <v/>
      </c>
      <c r="FZC43" t="str">
        <f t="shared" ca="1" si="75"/>
        <v/>
      </c>
      <c r="FZD43" t="str">
        <f t="shared" ca="1" si="75"/>
        <v/>
      </c>
      <c r="FZE43" t="str">
        <f t="shared" ca="1" si="75"/>
        <v/>
      </c>
      <c r="FZF43" t="str">
        <f t="shared" ca="1" si="75"/>
        <v/>
      </c>
      <c r="FZG43" t="str">
        <f t="shared" ca="1" si="75"/>
        <v/>
      </c>
      <c r="FZH43" t="str">
        <f t="shared" ca="1" si="75"/>
        <v/>
      </c>
      <c r="FZI43" t="str">
        <f t="shared" ref="FZI43:GBT43" ca="1" si="76">IFERROR(FZE43*FZG43,"")</f>
        <v/>
      </c>
      <c r="FZJ43" t="str">
        <f t="shared" ca="1" si="76"/>
        <v/>
      </c>
      <c r="FZK43" t="str">
        <f t="shared" ca="1" si="76"/>
        <v/>
      </c>
      <c r="FZL43" t="str">
        <f t="shared" ca="1" si="76"/>
        <v/>
      </c>
      <c r="FZM43" t="str">
        <f t="shared" ca="1" si="76"/>
        <v/>
      </c>
      <c r="FZN43" t="str">
        <f t="shared" ca="1" si="76"/>
        <v/>
      </c>
      <c r="FZO43" t="str">
        <f t="shared" ca="1" si="76"/>
        <v/>
      </c>
      <c r="FZP43" t="str">
        <f t="shared" ca="1" si="76"/>
        <v/>
      </c>
      <c r="FZQ43" t="str">
        <f t="shared" ca="1" si="76"/>
        <v/>
      </c>
      <c r="FZR43" t="str">
        <f t="shared" ca="1" si="76"/>
        <v/>
      </c>
      <c r="FZS43" t="str">
        <f t="shared" ca="1" si="76"/>
        <v/>
      </c>
      <c r="FZT43" t="str">
        <f t="shared" ca="1" si="76"/>
        <v/>
      </c>
      <c r="FZU43" t="str">
        <f t="shared" ca="1" si="76"/>
        <v/>
      </c>
      <c r="FZV43" t="str">
        <f t="shared" ca="1" si="76"/>
        <v/>
      </c>
      <c r="FZW43" t="str">
        <f t="shared" ca="1" si="76"/>
        <v/>
      </c>
      <c r="FZX43" t="str">
        <f t="shared" ca="1" si="76"/>
        <v/>
      </c>
      <c r="FZY43" t="str">
        <f t="shared" ca="1" si="76"/>
        <v/>
      </c>
      <c r="FZZ43" t="str">
        <f t="shared" ca="1" si="76"/>
        <v/>
      </c>
      <c r="GAA43" t="str">
        <f t="shared" ca="1" si="76"/>
        <v/>
      </c>
      <c r="GAB43" t="str">
        <f t="shared" ca="1" si="76"/>
        <v/>
      </c>
      <c r="GAC43" t="str">
        <f t="shared" ca="1" si="76"/>
        <v/>
      </c>
      <c r="GAD43" t="str">
        <f t="shared" ca="1" si="76"/>
        <v/>
      </c>
      <c r="GAE43" t="str">
        <f t="shared" ca="1" si="76"/>
        <v/>
      </c>
      <c r="GAF43" t="str">
        <f t="shared" ca="1" si="76"/>
        <v/>
      </c>
      <c r="GAG43" t="str">
        <f t="shared" ca="1" si="76"/>
        <v/>
      </c>
      <c r="GAH43" t="str">
        <f t="shared" ca="1" si="76"/>
        <v/>
      </c>
      <c r="GAI43" t="str">
        <f t="shared" ca="1" si="76"/>
        <v/>
      </c>
      <c r="GAJ43" t="str">
        <f t="shared" ca="1" si="76"/>
        <v/>
      </c>
      <c r="GAK43" t="str">
        <f t="shared" ca="1" si="76"/>
        <v/>
      </c>
      <c r="GAL43" t="str">
        <f t="shared" ca="1" si="76"/>
        <v/>
      </c>
      <c r="GAM43" t="str">
        <f t="shared" ca="1" si="76"/>
        <v/>
      </c>
      <c r="GAN43" t="str">
        <f t="shared" ca="1" si="76"/>
        <v/>
      </c>
      <c r="GAO43" t="str">
        <f t="shared" ca="1" si="76"/>
        <v/>
      </c>
      <c r="GAP43" t="str">
        <f t="shared" ca="1" si="76"/>
        <v/>
      </c>
      <c r="GAQ43" t="str">
        <f t="shared" ca="1" si="76"/>
        <v/>
      </c>
      <c r="GAR43" t="str">
        <f t="shared" ca="1" si="76"/>
        <v/>
      </c>
      <c r="GAS43" t="str">
        <f t="shared" ca="1" si="76"/>
        <v/>
      </c>
      <c r="GAT43" t="str">
        <f t="shared" ca="1" si="76"/>
        <v/>
      </c>
      <c r="GAU43" t="str">
        <f t="shared" ca="1" si="76"/>
        <v/>
      </c>
      <c r="GAV43" t="str">
        <f t="shared" ca="1" si="76"/>
        <v/>
      </c>
      <c r="GAW43" t="str">
        <f t="shared" ca="1" si="76"/>
        <v/>
      </c>
      <c r="GAX43" t="str">
        <f t="shared" ca="1" si="76"/>
        <v/>
      </c>
      <c r="GAY43" t="str">
        <f t="shared" ca="1" si="76"/>
        <v/>
      </c>
      <c r="GAZ43" t="str">
        <f t="shared" ca="1" si="76"/>
        <v/>
      </c>
      <c r="GBA43" t="str">
        <f t="shared" ca="1" si="76"/>
        <v/>
      </c>
      <c r="GBB43" t="str">
        <f t="shared" ca="1" si="76"/>
        <v/>
      </c>
      <c r="GBC43" t="str">
        <f t="shared" ca="1" si="76"/>
        <v/>
      </c>
      <c r="GBD43" t="str">
        <f t="shared" ca="1" si="76"/>
        <v/>
      </c>
      <c r="GBE43" t="str">
        <f t="shared" ca="1" si="76"/>
        <v/>
      </c>
      <c r="GBF43" t="str">
        <f t="shared" ca="1" si="76"/>
        <v/>
      </c>
      <c r="GBG43" t="str">
        <f t="shared" ca="1" si="76"/>
        <v/>
      </c>
      <c r="GBH43" t="str">
        <f t="shared" ca="1" si="76"/>
        <v/>
      </c>
      <c r="GBI43" t="str">
        <f t="shared" ca="1" si="76"/>
        <v/>
      </c>
      <c r="GBJ43" t="str">
        <f t="shared" ca="1" si="76"/>
        <v/>
      </c>
      <c r="GBK43" t="str">
        <f t="shared" ca="1" si="76"/>
        <v/>
      </c>
      <c r="GBL43" t="str">
        <f t="shared" ca="1" si="76"/>
        <v/>
      </c>
      <c r="GBM43" t="str">
        <f t="shared" ca="1" si="76"/>
        <v/>
      </c>
      <c r="GBN43" t="str">
        <f t="shared" ca="1" si="76"/>
        <v/>
      </c>
      <c r="GBO43" t="str">
        <f t="shared" ca="1" si="76"/>
        <v/>
      </c>
      <c r="GBP43" t="str">
        <f t="shared" ca="1" si="76"/>
        <v/>
      </c>
      <c r="GBQ43" t="str">
        <f t="shared" ca="1" si="76"/>
        <v/>
      </c>
      <c r="GBR43" t="str">
        <f t="shared" ca="1" si="76"/>
        <v/>
      </c>
      <c r="GBS43" t="str">
        <f t="shared" ca="1" si="76"/>
        <v/>
      </c>
      <c r="GBT43" t="str">
        <f t="shared" ca="1" si="76"/>
        <v/>
      </c>
      <c r="GBU43" t="str">
        <f t="shared" ref="GBU43:GEF43" ca="1" si="77">IFERROR(GBQ43*GBS43,"")</f>
        <v/>
      </c>
      <c r="GBV43" t="str">
        <f t="shared" ca="1" si="77"/>
        <v/>
      </c>
      <c r="GBW43" t="str">
        <f t="shared" ca="1" si="77"/>
        <v/>
      </c>
      <c r="GBX43" t="str">
        <f t="shared" ca="1" si="77"/>
        <v/>
      </c>
      <c r="GBY43" t="str">
        <f t="shared" ca="1" si="77"/>
        <v/>
      </c>
      <c r="GBZ43" t="str">
        <f t="shared" ca="1" si="77"/>
        <v/>
      </c>
      <c r="GCA43" t="str">
        <f t="shared" ca="1" si="77"/>
        <v/>
      </c>
      <c r="GCB43" t="str">
        <f t="shared" ca="1" si="77"/>
        <v/>
      </c>
      <c r="GCC43" t="str">
        <f t="shared" ca="1" si="77"/>
        <v/>
      </c>
      <c r="GCD43" t="str">
        <f t="shared" ca="1" si="77"/>
        <v/>
      </c>
      <c r="GCE43" t="str">
        <f t="shared" ca="1" si="77"/>
        <v/>
      </c>
      <c r="GCF43" t="str">
        <f t="shared" ca="1" si="77"/>
        <v/>
      </c>
      <c r="GCG43" t="str">
        <f t="shared" ca="1" si="77"/>
        <v/>
      </c>
      <c r="GCH43" t="str">
        <f t="shared" ca="1" si="77"/>
        <v/>
      </c>
      <c r="GCI43" t="str">
        <f t="shared" ca="1" si="77"/>
        <v/>
      </c>
      <c r="GCJ43" t="str">
        <f t="shared" ca="1" si="77"/>
        <v/>
      </c>
      <c r="GCK43" t="str">
        <f t="shared" ca="1" si="77"/>
        <v/>
      </c>
      <c r="GCL43" t="str">
        <f t="shared" ca="1" si="77"/>
        <v/>
      </c>
      <c r="GCM43" t="str">
        <f t="shared" ca="1" si="77"/>
        <v/>
      </c>
      <c r="GCN43" t="str">
        <f t="shared" ca="1" si="77"/>
        <v/>
      </c>
      <c r="GCO43" t="str">
        <f t="shared" ca="1" si="77"/>
        <v/>
      </c>
      <c r="GCP43" t="str">
        <f t="shared" ca="1" si="77"/>
        <v/>
      </c>
      <c r="GCQ43" t="str">
        <f t="shared" ca="1" si="77"/>
        <v/>
      </c>
      <c r="GCR43" t="str">
        <f t="shared" ca="1" si="77"/>
        <v/>
      </c>
      <c r="GCS43" t="str">
        <f t="shared" ca="1" si="77"/>
        <v/>
      </c>
      <c r="GCT43" t="str">
        <f t="shared" ca="1" si="77"/>
        <v/>
      </c>
      <c r="GCU43" t="str">
        <f t="shared" ca="1" si="77"/>
        <v/>
      </c>
      <c r="GCV43" t="str">
        <f t="shared" ca="1" si="77"/>
        <v/>
      </c>
      <c r="GCW43" t="str">
        <f t="shared" ca="1" si="77"/>
        <v/>
      </c>
      <c r="GCX43" t="str">
        <f t="shared" ca="1" si="77"/>
        <v/>
      </c>
      <c r="GCY43" t="str">
        <f t="shared" ca="1" si="77"/>
        <v/>
      </c>
      <c r="GCZ43" t="str">
        <f t="shared" ca="1" si="77"/>
        <v/>
      </c>
      <c r="GDA43" t="str">
        <f t="shared" ca="1" si="77"/>
        <v/>
      </c>
      <c r="GDB43" t="str">
        <f t="shared" ca="1" si="77"/>
        <v/>
      </c>
      <c r="GDC43" t="str">
        <f t="shared" ca="1" si="77"/>
        <v/>
      </c>
      <c r="GDD43" t="str">
        <f t="shared" ca="1" si="77"/>
        <v/>
      </c>
      <c r="GDE43" t="str">
        <f t="shared" ca="1" si="77"/>
        <v/>
      </c>
      <c r="GDF43" t="str">
        <f t="shared" ca="1" si="77"/>
        <v/>
      </c>
      <c r="GDG43" t="str">
        <f t="shared" ca="1" si="77"/>
        <v/>
      </c>
      <c r="GDH43" t="str">
        <f t="shared" ca="1" si="77"/>
        <v/>
      </c>
      <c r="GDI43" t="str">
        <f t="shared" ca="1" si="77"/>
        <v/>
      </c>
      <c r="GDJ43" t="str">
        <f t="shared" ca="1" si="77"/>
        <v/>
      </c>
      <c r="GDK43" t="str">
        <f t="shared" ca="1" si="77"/>
        <v/>
      </c>
      <c r="GDL43" t="str">
        <f t="shared" ca="1" si="77"/>
        <v/>
      </c>
      <c r="GDM43" t="str">
        <f t="shared" ca="1" si="77"/>
        <v/>
      </c>
      <c r="GDN43" t="str">
        <f t="shared" ca="1" si="77"/>
        <v/>
      </c>
      <c r="GDO43" t="str">
        <f t="shared" ca="1" si="77"/>
        <v/>
      </c>
      <c r="GDP43" t="str">
        <f t="shared" ca="1" si="77"/>
        <v/>
      </c>
      <c r="GDQ43" t="str">
        <f t="shared" ca="1" si="77"/>
        <v/>
      </c>
      <c r="GDR43" t="str">
        <f t="shared" ca="1" si="77"/>
        <v/>
      </c>
      <c r="GDS43" t="str">
        <f t="shared" ca="1" si="77"/>
        <v/>
      </c>
      <c r="GDT43" t="str">
        <f t="shared" ca="1" si="77"/>
        <v/>
      </c>
      <c r="GDU43" t="str">
        <f t="shared" ca="1" si="77"/>
        <v/>
      </c>
      <c r="GDV43" t="str">
        <f t="shared" ca="1" si="77"/>
        <v/>
      </c>
      <c r="GDW43" t="str">
        <f t="shared" ca="1" si="77"/>
        <v/>
      </c>
      <c r="GDX43" t="str">
        <f t="shared" ca="1" si="77"/>
        <v/>
      </c>
      <c r="GDY43" t="str">
        <f t="shared" ca="1" si="77"/>
        <v/>
      </c>
      <c r="GDZ43" t="str">
        <f t="shared" ca="1" si="77"/>
        <v/>
      </c>
      <c r="GEA43" t="str">
        <f t="shared" ca="1" si="77"/>
        <v/>
      </c>
      <c r="GEB43" t="str">
        <f t="shared" ca="1" si="77"/>
        <v/>
      </c>
      <c r="GEC43" t="str">
        <f t="shared" ca="1" si="77"/>
        <v/>
      </c>
      <c r="GED43" t="str">
        <f t="shared" ca="1" si="77"/>
        <v/>
      </c>
      <c r="GEE43" t="str">
        <f t="shared" ca="1" si="77"/>
        <v/>
      </c>
      <c r="GEF43" t="str">
        <f t="shared" ca="1" si="77"/>
        <v/>
      </c>
      <c r="GEG43" t="str">
        <f t="shared" ref="GEG43:GGR43" ca="1" si="78">IFERROR(GEC43*GEE43,"")</f>
        <v/>
      </c>
      <c r="GEH43" t="str">
        <f t="shared" ca="1" si="78"/>
        <v/>
      </c>
      <c r="GEI43" t="str">
        <f t="shared" ca="1" si="78"/>
        <v/>
      </c>
      <c r="GEJ43" t="str">
        <f t="shared" ca="1" si="78"/>
        <v/>
      </c>
      <c r="GEK43" t="str">
        <f t="shared" ca="1" si="78"/>
        <v/>
      </c>
      <c r="GEL43" t="str">
        <f t="shared" ca="1" si="78"/>
        <v/>
      </c>
      <c r="GEM43" t="str">
        <f t="shared" ca="1" si="78"/>
        <v/>
      </c>
      <c r="GEN43" t="str">
        <f t="shared" ca="1" si="78"/>
        <v/>
      </c>
      <c r="GEO43" t="str">
        <f t="shared" ca="1" si="78"/>
        <v/>
      </c>
      <c r="GEP43" t="str">
        <f t="shared" ca="1" si="78"/>
        <v/>
      </c>
      <c r="GEQ43" t="str">
        <f t="shared" ca="1" si="78"/>
        <v/>
      </c>
      <c r="GER43" t="str">
        <f t="shared" ca="1" si="78"/>
        <v/>
      </c>
      <c r="GES43" t="str">
        <f t="shared" ca="1" si="78"/>
        <v/>
      </c>
      <c r="GET43" t="str">
        <f t="shared" ca="1" si="78"/>
        <v/>
      </c>
      <c r="GEU43" t="str">
        <f t="shared" ca="1" si="78"/>
        <v/>
      </c>
      <c r="GEV43" t="str">
        <f t="shared" ca="1" si="78"/>
        <v/>
      </c>
      <c r="GEW43" t="str">
        <f t="shared" ca="1" si="78"/>
        <v/>
      </c>
      <c r="GEX43" t="str">
        <f t="shared" ca="1" si="78"/>
        <v/>
      </c>
      <c r="GEY43" t="str">
        <f t="shared" ca="1" si="78"/>
        <v/>
      </c>
      <c r="GEZ43" t="str">
        <f t="shared" ca="1" si="78"/>
        <v/>
      </c>
      <c r="GFA43" t="str">
        <f t="shared" ca="1" si="78"/>
        <v/>
      </c>
      <c r="GFB43" t="str">
        <f t="shared" ca="1" si="78"/>
        <v/>
      </c>
      <c r="GFC43" t="str">
        <f t="shared" ca="1" si="78"/>
        <v/>
      </c>
      <c r="GFD43" t="str">
        <f t="shared" ca="1" si="78"/>
        <v/>
      </c>
      <c r="GFE43" t="str">
        <f t="shared" ca="1" si="78"/>
        <v/>
      </c>
      <c r="GFF43" t="str">
        <f t="shared" ca="1" si="78"/>
        <v/>
      </c>
      <c r="GFG43" t="str">
        <f t="shared" ca="1" si="78"/>
        <v/>
      </c>
      <c r="GFH43" t="str">
        <f t="shared" ca="1" si="78"/>
        <v/>
      </c>
      <c r="GFI43" t="str">
        <f t="shared" ca="1" si="78"/>
        <v/>
      </c>
      <c r="GFJ43" t="str">
        <f t="shared" ca="1" si="78"/>
        <v/>
      </c>
      <c r="GFK43" t="str">
        <f t="shared" ca="1" si="78"/>
        <v/>
      </c>
      <c r="GFL43" t="str">
        <f t="shared" ca="1" si="78"/>
        <v/>
      </c>
      <c r="GFM43" t="str">
        <f t="shared" ca="1" si="78"/>
        <v/>
      </c>
      <c r="GFN43" t="str">
        <f t="shared" ca="1" si="78"/>
        <v/>
      </c>
      <c r="GFO43" t="str">
        <f t="shared" ca="1" si="78"/>
        <v/>
      </c>
      <c r="GFP43" t="str">
        <f t="shared" ca="1" si="78"/>
        <v/>
      </c>
      <c r="GFQ43" t="str">
        <f t="shared" ca="1" si="78"/>
        <v/>
      </c>
      <c r="GFR43" t="str">
        <f t="shared" ca="1" si="78"/>
        <v/>
      </c>
      <c r="GFS43" t="str">
        <f t="shared" ca="1" si="78"/>
        <v/>
      </c>
      <c r="GFT43" t="str">
        <f t="shared" ca="1" si="78"/>
        <v/>
      </c>
      <c r="GFU43" t="str">
        <f t="shared" ca="1" si="78"/>
        <v/>
      </c>
      <c r="GFV43" t="str">
        <f t="shared" ca="1" si="78"/>
        <v/>
      </c>
      <c r="GFW43" t="str">
        <f t="shared" ca="1" si="78"/>
        <v/>
      </c>
      <c r="GFX43" t="str">
        <f t="shared" ca="1" si="78"/>
        <v/>
      </c>
      <c r="GFY43" t="str">
        <f t="shared" ca="1" si="78"/>
        <v/>
      </c>
      <c r="GFZ43" t="str">
        <f t="shared" ca="1" si="78"/>
        <v/>
      </c>
      <c r="GGA43" t="str">
        <f t="shared" ca="1" si="78"/>
        <v/>
      </c>
      <c r="GGB43" t="str">
        <f t="shared" ca="1" si="78"/>
        <v/>
      </c>
      <c r="GGC43" t="str">
        <f t="shared" ca="1" si="78"/>
        <v/>
      </c>
      <c r="GGD43" t="str">
        <f t="shared" ca="1" si="78"/>
        <v/>
      </c>
      <c r="GGE43" t="str">
        <f t="shared" ca="1" si="78"/>
        <v/>
      </c>
      <c r="GGF43" t="str">
        <f t="shared" ca="1" si="78"/>
        <v/>
      </c>
      <c r="GGG43" t="str">
        <f t="shared" ca="1" si="78"/>
        <v/>
      </c>
      <c r="GGH43" t="str">
        <f t="shared" ca="1" si="78"/>
        <v/>
      </c>
      <c r="GGI43" t="str">
        <f t="shared" ca="1" si="78"/>
        <v/>
      </c>
      <c r="GGJ43" t="str">
        <f t="shared" ca="1" si="78"/>
        <v/>
      </c>
      <c r="GGK43" t="str">
        <f t="shared" ca="1" si="78"/>
        <v/>
      </c>
      <c r="GGL43" t="str">
        <f t="shared" ca="1" si="78"/>
        <v/>
      </c>
      <c r="GGM43" t="str">
        <f t="shared" ca="1" si="78"/>
        <v/>
      </c>
      <c r="GGN43" t="str">
        <f t="shared" ca="1" si="78"/>
        <v/>
      </c>
      <c r="GGO43" t="str">
        <f t="shared" ca="1" si="78"/>
        <v/>
      </c>
      <c r="GGP43" t="str">
        <f t="shared" ca="1" si="78"/>
        <v/>
      </c>
      <c r="GGQ43" t="str">
        <f t="shared" ca="1" si="78"/>
        <v/>
      </c>
      <c r="GGR43" t="str">
        <f t="shared" ca="1" si="78"/>
        <v/>
      </c>
      <c r="GGS43" t="str">
        <f t="shared" ref="GGS43:GJD43" ca="1" si="79">IFERROR(GGO43*GGQ43,"")</f>
        <v/>
      </c>
      <c r="GGT43" t="str">
        <f t="shared" ca="1" si="79"/>
        <v/>
      </c>
      <c r="GGU43" t="str">
        <f t="shared" ca="1" si="79"/>
        <v/>
      </c>
      <c r="GGV43" t="str">
        <f t="shared" ca="1" si="79"/>
        <v/>
      </c>
      <c r="GGW43" t="str">
        <f t="shared" ca="1" si="79"/>
        <v/>
      </c>
      <c r="GGX43" t="str">
        <f t="shared" ca="1" si="79"/>
        <v/>
      </c>
      <c r="GGY43" t="str">
        <f t="shared" ca="1" si="79"/>
        <v/>
      </c>
      <c r="GGZ43" t="str">
        <f t="shared" ca="1" si="79"/>
        <v/>
      </c>
      <c r="GHA43" t="str">
        <f t="shared" ca="1" si="79"/>
        <v/>
      </c>
      <c r="GHB43" t="str">
        <f t="shared" ca="1" si="79"/>
        <v/>
      </c>
      <c r="GHC43" t="str">
        <f t="shared" ca="1" si="79"/>
        <v/>
      </c>
      <c r="GHD43" t="str">
        <f t="shared" ca="1" si="79"/>
        <v/>
      </c>
      <c r="GHE43" t="str">
        <f t="shared" ca="1" si="79"/>
        <v/>
      </c>
      <c r="GHF43" t="str">
        <f t="shared" ca="1" si="79"/>
        <v/>
      </c>
      <c r="GHG43" t="str">
        <f t="shared" ca="1" si="79"/>
        <v/>
      </c>
      <c r="GHH43" t="str">
        <f t="shared" ca="1" si="79"/>
        <v/>
      </c>
      <c r="GHI43" t="str">
        <f t="shared" ca="1" si="79"/>
        <v/>
      </c>
      <c r="GHJ43" t="str">
        <f t="shared" ca="1" si="79"/>
        <v/>
      </c>
      <c r="GHK43" t="str">
        <f t="shared" ca="1" si="79"/>
        <v/>
      </c>
      <c r="GHL43" t="str">
        <f t="shared" ca="1" si="79"/>
        <v/>
      </c>
      <c r="GHM43" t="str">
        <f t="shared" ca="1" si="79"/>
        <v/>
      </c>
      <c r="GHN43" t="str">
        <f t="shared" ca="1" si="79"/>
        <v/>
      </c>
      <c r="GHO43" t="str">
        <f t="shared" ca="1" si="79"/>
        <v/>
      </c>
      <c r="GHP43" t="str">
        <f t="shared" ca="1" si="79"/>
        <v/>
      </c>
      <c r="GHQ43" t="str">
        <f t="shared" ca="1" si="79"/>
        <v/>
      </c>
      <c r="GHR43" t="str">
        <f t="shared" ca="1" si="79"/>
        <v/>
      </c>
      <c r="GHS43" t="str">
        <f t="shared" ca="1" si="79"/>
        <v/>
      </c>
      <c r="GHT43" t="str">
        <f t="shared" ca="1" si="79"/>
        <v/>
      </c>
      <c r="GHU43" t="str">
        <f t="shared" ca="1" si="79"/>
        <v/>
      </c>
      <c r="GHV43" t="str">
        <f t="shared" ca="1" si="79"/>
        <v/>
      </c>
      <c r="GHW43" t="str">
        <f t="shared" ca="1" si="79"/>
        <v/>
      </c>
      <c r="GHX43" t="str">
        <f t="shared" ca="1" si="79"/>
        <v/>
      </c>
      <c r="GHY43" t="str">
        <f t="shared" ca="1" si="79"/>
        <v/>
      </c>
      <c r="GHZ43" t="str">
        <f t="shared" ca="1" si="79"/>
        <v/>
      </c>
      <c r="GIA43" t="str">
        <f t="shared" ca="1" si="79"/>
        <v/>
      </c>
      <c r="GIB43" t="str">
        <f t="shared" ca="1" si="79"/>
        <v/>
      </c>
      <c r="GIC43" t="str">
        <f t="shared" ca="1" si="79"/>
        <v/>
      </c>
      <c r="GID43" t="str">
        <f t="shared" ca="1" si="79"/>
        <v/>
      </c>
      <c r="GIE43" t="str">
        <f t="shared" ca="1" si="79"/>
        <v/>
      </c>
      <c r="GIF43" t="str">
        <f t="shared" ca="1" si="79"/>
        <v/>
      </c>
      <c r="GIG43" t="str">
        <f t="shared" ca="1" si="79"/>
        <v/>
      </c>
      <c r="GIH43" t="str">
        <f t="shared" ca="1" si="79"/>
        <v/>
      </c>
      <c r="GII43" t="str">
        <f t="shared" ca="1" si="79"/>
        <v/>
      </c>
      <c r="GIJ43" t="str">
        <f t="shared" ca="1" si="79"/>
        <v/>
      </c>
      <c r="GIK43" t="str">
        <f t="shared" ca="1" si="79"/>
        <v/>
      </c>
      <c r="GIL43" t="str">
        <f t="shared" ca="1" si="79"/>
        <v/>
      </c>
      <c r="GIM43" t="str">
        <f t="shared" ca="1" si="79"/>
        <v/>
      </c>
      <c r="GIN43" t="str">
        <f t="shared" ca="1" si="79"/>
        <v/>
      </c>
      <c r="GIO43" t="str">
        <f t="shared" ca="1" si="79"/>
        <v/>
      </c>
      <c r="GIP43" t="str">
        <f t="shared" ca="1" si="79"/>
        <v/>
      </c>
      <c r="GIQ43" t="str">
        <f t="shared" ca="1" si="79"/>
        <v/>
      </c>
      <c r="GIR43" t="str">
        <f t="shared" ca="1" si="79"/>
        <v/>
      </c>
      <c r="GIS43" t="str">
        <f t="shared" ca="1" si="79"/>
        <v/>
      </c>
      <c r="GIT43" t="str">
        <f t="shared" ca="1" si="79"/>
        <v/>
      </c>
      <c r="GIU43" t="str">
        <f t="shared" ca="1" si="79"/>
        <v/>
      </c>
      <c r="GIV43" t="str">
        <f t="shared" ca="1" si="79"/>
        <v/>
      </c>
      <c r="GIW43" t="str">
        <f t="shared" ca="1" si="79"/>
        <v/>
      </c>
      <c r="GIX43" t="str">
        <f t="shared" ca="1" si="79"/>
        <v/>
      </c>
      <c r="GIY43" t="str">
        <f t="shared" ca="1" si="79"/>
        <v/>
      </c>
      <c r="GIZ43" t="str">
        <f t="shared" ca="1" si="79"/>
        <v/>
      </c>
      <c r="GJA43" t="str">
        <f t="shared" ca="1" si="79"/>
        <v/>
      </c>
      <c r="GJB43" t="str">
        <f t="shared" ca="1" si="79"/>
        <v/>
      </c>
      <c r="GJC43" t="str">
        <f t="shared" ca="1" si="79"/>
        <v/>
      </c>
      <c r="GJD43" t="str">
        <f t="shared" ca="1" si="79"/>
        <v/>
      </c>
      <c r="GJE43" t="str">
        <f t="shared" ref="GJE43:GLP43" ca="1" si="80">IFERROR(GJA43*GJC43,"")</f>
        <v/>
      </c>
      <c r="GJF43" t="str">
        <f t="shared" ca="1" si="80"/>
        <v/>
      </c>
      <c r="GJG43" t="str">
        <f t="shared" ca="1" si="80"/>
        <v/>
      </c>
      <c r="GJH43" t="str">
        <f t="shared" ca="1" si="80"/>
        <v/>
      </c>
      <c r="GJI43" t="str">
        <f t="shared" ca="1" si="80"/>
        <v/>
      </c>
      <c r="GJJ43" t="str">
        <f t="shared" ca="1" si="80"/>
        <v/>
      </c>
      <c r="GJK43" t="str">
        <f t="shared" ca="1" si="80"/>
        <v/>
      </c>
      <c r="GJL43" t="str">
        <f t="shared" ca="1" si="80"/>
        <v/>
      </c>
      <c r="GJM43" t="str">
        <f t="shared" ca="1" si="80"/>
        <v/>
      </c>
      <c r="GJN43" t="str">
        <f t="shared" ca="1" si="80"/>
        <v/>
      </c>
      <c r="GJO43" t="str">
        <f t="shared" ca="1" si="80"/>
        <v/>
      </c>
      <c r="GJP43" t="str">
        <f t="shared" ca="1" si="80"/>
        <v/>
      </c>
      <c r="GJQ43" t="str">
        <f t="shared" ca="1" si="80"/>
        <v/>
      </c>
      <c r="GJR43" t="str">
        <f t="shared" ca="1" si="80"/>
        <v/>
      </c>
      <c r="GJS43" t="str">
        <f t="shared" ca="1" si="80"/>
        <v/>
      </c>
      <c r="GJT43" t="str">
        <f t="shared" ca="1" si="80"/>
        <v/>
      </c>
      <c r="GJU43" t="str">
        <f t="shared" ca="1" si="80"/>
        <v/>
      </c>
      <c r="GJV43" t="str">
        <f t="shared" ca="1" si="80"/>
        <v/>
      </c>
      <c r="GJW43" t="str">
        <f t="shared" ca="1" si="80"/>
        <v/>
      </c>
      <c r="GJX43" t="str">
        <f t="shared" ca="1" si="80"/>
        <v/>
      </c>
      <c r="GJY43" t="str">
        <f t="shared" ca="1" si="80"/>
        <v/>
      </c>
      <c r="GJZ43" t="str">
        <f t="shared" ca="1" si="80"/>
        <v/>
      </c>
      <c r="GKA43" t="str">
        <f t="shared" ca="1" si="80"/>
        <v/>
      </c>
      <c r="GKB43" t="str">
        <f t="shared" ca="1" si="80"/>
        <v/>
      </c>
      <c r="GKC43" t="str">
        <f t="shared" ca="1" si="80"/>
        <v/>
      </c>
      <c r="GKD43" t="str">
        <f t="shared" ca="1" si="80"/>
        <v/>
      </c>
      <c r="GKE43" t="str">
        <f t="shared" ca="1" si="80"/>
        <v/>
      </c>
      <c r="GKF43" t="str">
        <f t="shared" ca="1" si="80"/>
        <v/>
      </c>
      <c r="GKG43" t="str">
        <f t="shared" ca="1" si="80"/>
        <v/>
      </c>
      <c r="GKH43" t="str">
        <f t="shared" ca="1" si="80"/>
        <v/>
      </c>
      <c r="GKI43" t="str">
        <f t="shared" ca="1" si="80"/>
        <v/>
      </c>
      <c r="GKJ43" t="str">
        <f t="shared" ca="1" si="80"/>
        <v/>
      </c>
      <c r="GKK43" t="str">
        <f t="shared" ca="1" si="80"/>
        <v/>
      </c>
      <c r="GKL43" t="str">
        <f t="shared" ca="1" si="80"/>
        <v/>
      </c>
      <c r="GKM43" t="str">
        <f t="shared" ca="1" si="80"/>
        <v/>
      </c>
      <c r="GKN43" t="str">
        <f t="shared" ca="1" si="80"/>
        <v/>
      </c>
      <c r="GKO43" t="str">
        <f t="shared" ca="1" si="80"/>
        <v/>
      </c>
      <c r="GKP43" t="str">
        <f t="shared" ca="1" si="80"/>
        <v/>
      </c>
      <c r="GKQ43" t="str">
        <f t="shared" ca="1" si="80"/>
        <v/>
      </c>
      <c r="GKR43" t="str">
        <f t="shared" ca="1" si="80"/>
        <v/>
      </c>
      <c r="GKS43" t="str">
        <f t="shared" ca="1" si="80"/>
        <v/>
      </c>
      <c r="GKT43" t="str">
        <f t="shared" ca="1" si="80"/>
        <v/>
      </c>
      <c r="GKU43" t="str">
        <f t="shared" ca="1" si="80"/>
        <v/>
      </c>
      <c r="GKV43" t="str">
        <f t="shared" ca="1" si="80"/>
        <v/>
      </c>
      <c r="GKW43" t="str">
        <f t="shared" ca="1" si="80"/>
        <v/>
      </c>
      <c r="GKX43" t="str">
        <f t="shared" ca="1" si="80"/>
        <v/>
      </c>
      <c r="GKY43" t="str">
        <f t="shared" ca="1" si="80"/>
        <v/>
      </c>
      <c r="GKZ43" t="str">
        <f t="shared" ca="1" si="80"/>
        <v/>
      </c>
      <c r="GLA43" t="str">
        <f t="shared" ca="1" si="80"/>
        <v/>
      </c>
      <c r="GLB43" t="str">
        <f t="shared" ca="1" si="80"/>
        <v/>
      </c>
      <c r="GLC43" t="str">
        <f t="shared" ca="1" si="80"/>
        <v/>
      </c>
      <c r="GLD43" t="str">
        <f t="shared" ca="1" si="80"/>
        <v/>
      </c>
      <c r="GLE43" t="str">
        <f t="shared" ca="1" si="80"/>
        <v/>
      </c>
      <c r="GLF43" t="str">
        <f t="shared" ca="1" si="80"/>
        <v/>
      </c>
      <c r="GLG43" t="str">
        <f t="shared" ca="1" si="80"/>
        <v/>
      </c>
      <c r="GLH43" t="str">
        <f t="shared" ca="1" si="80"/>
        <v/>
      </c>
      <c r="GLI43" t="str">
        <f t="shared" ca="1" si="80"/>
        <v/>
      </c>
      <c r="GLJ43" t="str">
        <f t="shared" ca="1" si="80"/>
        <v/>
      </c>
      <c r="GLK43" t="str">
        <f t="shared" ca="1" si="80"/>
        <v/>
      </c>
      <c r="GLL43" t="str">
        <f t="shared" ca="1" si="80"/>
        <v/>
      </c>
      <c r="GLM43" t="str">
        <f t="shared" ca="1" si="80"/>
        <v/>
      </c>
      <c r="GLN43" t="str">
        <f t="shared" ca="1" si="80"/>
        <v/>
      </c>
      <c r="GLO43" t="str">
        <f t="shared" ca="1" si="80"/>
        <v/>
      </c>
      <c r="GLP43" t="str">
        <f t="shared" ca="1" si="80"/>
        <v/>
      </c>
      <c r="GLQ43" t="str">
        <f t="shared" ref="GLQ43:GOB43" ca="1" si="81">IFERROR(GLM43*GLO43,"")</f>
        <v/>
      </c>
      <c r="GLR43" t="str">
        <f t="shared" ca="1" si="81"/>
        <v/>
      </c>
      <c r="GLS43" t="str">
        <f t="shared" ca="1" si="81"/>
        <v/>
      </c>
      <c r="GLT43" t="str">
        <f t="shared" ca="1" si="81"/>
        <v/>
      </c>
      <c r="GLU43" t="str">
        <f t="shared" ca="1" si="81"/>
        <v/>
      </c>
      <c r="GLV43" t="str">
        <f t="shared" ca="1" si="81"/>
        <v/>
      </c>
      <c r="GLW43" t="str">
        <f t="shared" ca="1" si="81"/>
        <v/>
      </c>
      <c r="GLX43" t="str">
        <f t="shared" ca="1" si="81"/>
        <v/>
      </c>
      <c r="GLY43" t="str">
        <f t="shared" ca="1" si="81"/>
        <v/>
      </c>
      <c r="GLZ43" t="str">
        <f t="shared" ca="1" si="81"/>
        <v/>
      </c>
      <c r="GMA43" t="str">
        <f t="shared" ca="1" si="81"/>
        <v/>
      </c>
      <c r="GMB43" t="str">
        <f t="shared" ca="1" si="81"/>
        <v/>
      </c>
      <c r="GMC43" t="str">
        <f t="shared" ca="1" si="81"/>
        <v/>
      </c>
      <c r="GMD43" t="str">
        <f t="shared" ca="1" si="81"/>
        <v/>
      </c>
      <c r="GME43" t="str">
        <f t="shared" ca="1" si="81"/>
        <v/>
      </c>
      <c r="GMF43" t="str">
        <f t="shared" ca="1" si="81"/>
        <v/>
      </c>
      <c r="GMG43" t="str">
        <f t="shared" ca="1" si="81"/>
        <v/>
      </c>
      <c r="GMH43" t="str">
        <f t="shared" ca="1" si="81"/>
        <v/>
      </c>
      <c r="GMI43" t="str">
        <f t="shared" ca="1" si="81"/>
        <v/>
      </c>
      <c r="GMJ43" t="str">
        <f t="shared" ca="1" si="81"/>
        <v/>
      </c>
      <c r="GMK43" t="str">
        <f t="shared" ca="1" si="81"/>
        <v/>
      </c>
      <c r="GML43" t="str">
        <f t="shared" ca="1" si="81"/>
        <v/>
      </c>
      <c r="GMM43" t="str">
        <f t="shared" ca="1" si="81"/>
        <v/>
      </c>
      <c r="GMN43" t="str">
        <f t="shared" ca="1" si="81"/>
        <v/>
      </c>
      <c r="GMO43" t="str">
        <f t="shared" ca="1" si="81"/>
        <v/>
      </c>
      <c r="GMP43" t="str">
        <f t="shared" ca="1" si="81"/>
        <v/>
      </c>
      <c r="GMQ43" t="str">
        <f t="shared" ca="1" si="81"/>
        <v/>
      </c>
      <c r="GMR43" t="str">
        <f t="shared" ca="1" si="81"/>
        <v/>
      </c>
      <c r="GMS43" t="str">
        <f t="shared" ca="1" si="81"/>
        <v/>
      </c>
      <c r="GMT43" t="str">
        <f t="shared" ca="1" si="81"/>
        <v/>
      </c>
      <c r="GMU43" t="str">
        <f t="shared" ca="1" si="81"/>
        <v/>
      </c>
      <c r="GMV43" t="str">
        <f t="shared" ca="1" si="81"/>
        <v/>
      </c>
      <c r="GMW43" t="str">
        <f t="shared" ca="1" si="81"/>
        <v/>
      </c>
      <c r="GMX43" t="str">
        <f t="shared" ca="1" si="81"/>
        <v/>
      </c>
      <c r="GMY43" t="str">
        <f t="shared" ca="1" si="81"/>
        <v/>
      </c>
      <c r="GMZ43" t="str">
        <f t="shared" ca="1" si="81"/>
        <v/>
      </c>
      <c r="GNA43" t="str">
        <f t="shared" ca="1" si="81"/>
        <v/>
      </c>
      <c r="GNB43" t="str">
        <f t="shared" ca="1" si="81"/>
        <v/>
      </c>
      <c r="GNC43" t="str">
        <f t="shared" ca="1" si="81"/>
        <v/>
      </c>
      <c r="GND43" t="str">
        <f t="shared" ca="1" si="81"/>
        <v/>
      </c>
      <c r="GNE43" t="str">
        <f t="shared" ca="1" si="81"/>
        <v/>
      </c>
      <c r="GNF43" t="str">
        <f t="shared" ca="1" si="81"/>
        <v/>
      </c>
      <c r="GNG43" t="str">
        <f t="shared" ca="1" si="81"/>
        <v/>
      </c>
      <c r="GNH43" t="str">
        <f t="shared" ca="1" si="81"/>
        <v/>
      </c>
      <c r="GNI43" t="str">
        <f t="shared" ca="1" si="81"/>
        <v/>
      </c>
      <c r="GNJ43" t="str">
        <f t="shared" ca="1" si="81"/>
        <v/>
      </c>
      <c r="GNK43" t="str">
        <f t="shared" ca="1" si="81"/>
        <v/>
      </c>
      <c r="GNL43" t="str">
        <f t="shared" ca="1" si="81"/>
        <v/>
      </c>
      <c r="GNM43" t="str">
        <f t="shared" ca="1" si="81"/>
        <v/>
      </c>
      <c r="GNN43" t="str">
        <f t="shared" ca="1" si="81"/>
        <v/>
      </c>
      <c r="GNO43" t="str">
        <f t="shared" ca="1" si="81"/>
        <v/>
      </c>
      <c r="GNP43" t="str">
        <f t="shared" ca="1" si="81"/>
        <v/>
      </c>
      <c r="GNQ43" t="str">
        <f t="shared" ca="1" si="81"/>
        <v/>
      </c>
      <c r="GNR43" t="str">
        <f t="shared" ca="1" si="81"/>
        <v/>
      </c>
      <c r="GNS43" t="str">
        <f t="shared" ca="1" si="81"/>
        <v/>
      </c>
      <c r="GNT43" t="str">
        <f t="shared" ca="1" si="81"/>
        <v/>
      </c>
      <c r="GNU43" t="str">
        <f t="shared" ca="1" si="81"/>
        <v/>
      </c>
      <c r="GNV43" t="str">
        <f t="shared" ca="1" si="81"/>
        <v/>
      </c>
      <c r="GNW43" t="str">
        <f t="shared" ca="1" si="81"/>
        <v/>
      </c>
      <c r="GNX43" t="str">
        <f t="shared" ca="1" si="81"/>
        <v/>
      </c>
      <c r="GNY43" t="str">
        <f t="shared" ca="1" si="81"/>
        <v/>
      </c>
      <c r="GNZ43" t="str">
        <f t="shared" ca="1" si="81"/>
        <v/>
      </c>
      <c r="GOA43" t="str">
        <f t="shared" ca="1" si="81"/>
        <v/>
      </c>
      <c r="GOB43" t="str">
        <f t="shared" ca="1" si="81"/>
        <v/>
      </c>
      <c r="GOC43" t="str">
        <f t="shared" ref="GOC43:GQN43" ca="1" si="82">IFERROR(GNY43*GOA43,"")</f>
        <v/>
      </c>
      <c r="GOD43" t="str">
        <f t="shared" ca="1" si="82"/>
        <v/>
      </c>
      <c r="GOE43" t="str">
        <f t="shared" ca="1" si="82"/>
        <v/>
      </c>
      <c r="GOF43" t="str">
        <f t="shared" ca="1" si="82"/>
        <v/>
      </c>
      <c r="GOG43" t="str">
        <f t="shared" ca="1" si="82"/>
        <v/>
      </c>
      <c r="GOH43" t="str">
        <f t="shared" ca="1" si="82"/>
        <v/>
      </c>
      <c r="GOI43" t="str">
        <f t="shared" ca="1" si="82"/>
        <v/>
      </c>
      <c r="GOJ43" t="str">
        <f t="shared" ca="1" si="82"/>
        <v/>
      </c>
      <c r="GOK43" t="str">
        <f t="shared" ca="1" si="82"/>
        <v/>
      </c>
      <c r="GOL43" t="str">
        <f t="shared" ca="1" si="82"/>
        <v/>
      </c>
      <c r="GOM43" t="str">
        <f t="shared" ca="1" si="82"/>
        <v/>
      </c>
      <c r="GON43" t="str">
        <f t="shared" ca="1" si="82"/>
        <v/>
      </c>
      <c r="GOO43" t="str">
        <f t="shared" ca="1" si="82"/>
        <v/>
      </c>
      <c r="GOP43" t="str">
        <f t="shared" ca="1" si="82"/>
        <v/>
      </c>
      <c r="GOQ43" t="str">
        <f t="shared" ca="1" si="82"/>
        <v/>
      </c>
      <c r="GOR43" t="str">
        <f t="shared" ca="1" si="82"/>
        <v/>
      </c>
      <c r="GOS43" t="str">
        <f t="shared" ca="1" si="82"/>
        <v/>
      </c>
      <c r="GOT43" t="str">
        <f t="shared" ca="1" si="82"/>
        <v/>
      </c>
      <c r="GOU43" t="str">
        <f t="shared" ca="1" si="82"/>
        <v/>
      </c>
      <c r="GOV43" t="str">
        <f t="shared" ca="1" si="82"/>
        <v/>
      </c>
      <c r="GOW43" t="str">
        <f t="shared" ca="1" si="82"/>
        <v/>
      </c>
      <c r="GOX43" t="str">
        <f t="shared" ca="1" si="82"/>
        <v/>
      </c>
      <c r="GOY43" t="str">
        <f t="shared" ca="1" si="82"/>
        <v/>
      </c>
      <c r="GOZ43" t="str">
        <f t="shared" ca="1" si="82"/>
        <v/>
      </c>
      <c r="GPA43" t="str">
        <f t="shared" ca="1" si="82"/>
        <v/>
      </c>
      <c r="GPB43" t="str">
        <f t="shared" ca="1" si="82"/>
        <v/>
      </c>
      <c r="GPC43" t="str">
        <f t="shared" ca="1" si="82"/>
        <v/>
      </c>
      <c r="GPD43" t="str">
        <f t="shared" ca="1" si="82"/>
        <v/>
      </c>
      <c r="GPE43" t="str">
        <f t="shared" ca="1" si="82"/>
        <v/>
      </c>
      <c r="GPF43" t="str">
        <f t="shared" ca="1" si="82"/>
        <v/>
      </c>
      <c r="GPG43" t="str">
        <f t="shared" ca="1" si="82"/>
        <v/>
      </c>
      <c r="GPH43" t="str">
        <f t="shared" ca="1" si="82"/>
        <v/>
      </c>
      <c r="GPI43" t="str">
        <f t="shared" ca="1" si="82"/>
        <v/>
      </c>
      <c r="GPJ43" t="str">
        <f t="shared" ca="1" si="82"/>
        <v/>
      </c>
      <c r="GPK43" t="str">
        <f t="shared" ca="1" si="82"/>
        <v/>
      </c>
      <c r="GPL43" t="str">
        <f t="shared" ca="1" si="82"/>
        <v/>
      </c>
      <c r="GPM43" t="str">
        <f t="shared" ca="1" si="82"/>
        <v/>
      </c>
      <c r="GPN43" t="str">
        <f t="shared" ca="1" si="82"/>
        <v/>
      </c>
      <c r="GPO43" t="str">
        <f t="shared" ca="1" si="82"/>
        <v/>
      </c>
      <c r="GPP43" t="str">
        <f t="shared" ca="1" si="82"/>
        <v/>
      </c>
      <c r="GPQ43" t="str">
        <f t="shared" ca="1" si="82"/>
        <v/>
      </c>
      <c r="GPR43" t="str">
        <f t="shared" ca="1" si="82"/>
        <v/>
      </c>
      <c r="GPS43" t="str">
        <f t="shared" ca="1" si="82"/>
        <v/>
      </c>
      <c r="GPT43" t="str">
        <f t="shared" ca="1" si="82"/>
        <v/>
      </c>
      <c r="GPU43" t="str">
        <f t="shared" ca="1" si="82"/>
        <v/>
      </c>
      <c r="GPV43" t="str">
        <f t="shared" ca="1" si="82"/>
        <v/>
      </c>
      <c r="GPW43" t="str">
        <f t="shared" ca="1" si="82"/>
        <v/>
      </c>
      <c r="GPX43" t="str">
        <f t="shared" ca="1" si="82"/>
        <v/>
      </c>
      <c r="GPY43" t="str">
        <f t="shared" ca="1" si="82"/>
        <v/>
      </c>
      <c r="GPZ43" t="str">
        <f t="shared" ca="1" si="82"/>
        <v/>
      </c>
      <c r="GQA43" t="str">
        <f t="shared" ca="1" si="82"/>
        <v/>
      </c>
      <c r="GQB43" t="str">
        <f t="shared" ca="1" si="82"/>
        <v/>
      </c>
      <c r="GQC43" t="str">
        <f t="shared" ca="1" si="82"/>
        <v/>
      </c>
      <c r="GQD43" t="str">
        <f t="shared" ca="1" si="82"/>
        <v/>
      </c>
      <c r="GQE43" t="str">
        <f t="shared" ca="1" si="82"/>
        <v/>
      </c>
      <c r="GQF43" t="str">
        <f t="shared" ca="1" si="82"/>
        <v/>
      </c>
      <c r="GQG43" t="str">
        <f t="shared" ca="1" si="82"/>
        <v/>
      </c>
      <c r="GQH43" t="str">
        <f t="shared" ca="1" si="82"/>
        <v/>
      </c>
      <c r="GQI43" t="str">
        <f t="shared" ca="1" si="82"/>
        <v/>
      </c>
      <c r="GQJ43" t="str">
        <f t="shared" ca="1" si="82"/>
        <v/>
      </c>
      <c r="GQK43" t="str">
        <f t="shared" ca="1" si="82"/>
        <v/>
      </c>
      <c r="GQL43" t="str">
        <f t="shared" ca="1" si="82"/>
        <v/>
      </c>
      <c r="GQM43" t="str">
        <f t="shared" ca="1" si="82"/>
        <v/>
      </c>
      <c r="GQN43" t="str">
        <f t="shared" ca="1" si="82"/>
        <v/>
      </c>
      <c r="GQO43" t="str">
        <f t="shared" ref="GQO43:GSZ43" ca="1" si="83">IFERROR(GQK43*GQM43,"")</f>
        <v/>
      </c>
      <c r="GQP43" t="str">
        <f t="shared" ca="1" si="83"/>
        <v/>
      </c>
      <c r="GQQ43" t="str">
        <f t="shared" ca="1" si="83"/>
        <v/>
      </c>
      <c r="GQR43" t="str">
        <f t="shared" ca="1" si="83"/>
        <v/>
      </c>
      <c r="GQS43" t="str">
        <f t="shared" ca="1" si="83"/>
        <v/>
      </c>
      <c r="GQT43" t="str">
        <f t="shared" ca="1" si="83"/>
        <v/>
      </c>
      <c r="GQU43" t="str">
        <f t="shared" ca="1" si="83"/>
        <v/>
      </c>
      <c r="GQV43" t="str">
        <f t="shared" ca="1" si="83"/>
        <v/>
      </c>
      <c r="GQW43" t="str">
        <f t="shared" ca="1" si="83"/>
        <v/>
      </c>
      <c r="GQX43" t="str">
        <f t="shared" ca="1" si="83"/>
        <v/>
      </c>
      <c r="GQY43" t="str">
        <f t="shared" ca="1" si="83"/>
        <v/>
      </c>
      <c r="GQZ43" t="str">
        <f t="shared" ca="1" si="83"/>
        <v/>
      </c>
      <c r="GRA43" t="str">
        <f t="shared" ca="1" si="83"/>
        <v/>
      </c>
      <c r="GRB43" t="str">
        <f t="shared" ca="1" si="83"/>
        <v/>
      </c>
      <c r="GRC43" t="str">
        <f t="shared" ca="1" si="83"/>
        <v/>
      </c>
      <c r="GRD43" t="str">
        <f t="shared" ca="1" si="83"/>
        <v/>
      </c>
      <c r="GRE43" t="str">
        <f t="shared" ca="1" si="83"/>
        <v/>
      </c>
      <c r="GRF43" t="str">
        <f t="shared" ca="1" si="83"/>
        <v/>
      </c>
      <c r="GRG43" t="str">
        <f t="shared" ca="1" si="83"/>
        <v/>
      </c>
      <c r="GRH43" t="str">
        <f t="shared" ca="1" si="83"/>
        <v/>
      </c>
      <c r="GRI43" t="str">
        <f t="shared" ca="1" si="83"/>
        <v/>
      </c>
      <c r="GRJ43" t="str">
        <f t="shared" ca="1" si="83"/>
        <v/>
      </c>
      <c r="GRK43" t="str">
        <f t="shared" ca="1" si="83"/>
        <v/>
      </c>
      <c r="GRL43" t="str">
        <f t="shared" ca="1" si="83"/>
        <v/>
      </c>
      <c r="GRM43" t="str">
        <f t="shared" ca="1" si="83"/>
        <v/>
      </c>
      <c r="GRN43" t="str">
        <f t="shared" ca="1" si="83"/>
        <v/>
      </c>
      <c r="GRO43" t="str">
        <f t="shared" ca="1" si="83"/>
        <v/>
      </c>
      <c r="GRP43" t="str">
        <f t="shared" ca="1" si="83"/>
        <v/>
      </c>
      <c r="GRQ43" t="str">
        <f t="shared" ca="1" si="83"/>
        <v/>
      </c>
      <c r="GRR43" t="str">
        <f t="shared" ca="1" si="83"/>
        <v/>
      </c>
      <c r="GRS43" t="str">
        <f t="shared" ca="1" si="83"/>
        <v/>
      </c>
      <c r="GRT43" t="str">
        <f t="shared" ca="1" si="83"/>
        <v/>
      </c>
      <c r="GRU43" t="str">
        <f t="shared" ca="1" si="83"/>
        <v/>
      </c>
      <c r="GRV43" t="str">
        <f t="shared" ca="1" si="83"/>
        <v/>
      </c>
      <c r="GRW43" t="str">
        <f t="shared" ca="1" si="83"/>
        <v/>
      </c>
      <c r="GRX43" t="str">
        <f t="shared" ca="1" si="83"/>
        <v/>
      </c>
      <c r="GRY43" t="str">
        <f t="shared" ca="1" si="83"/>
        <v/>
      </c>
      <c r="GRZ43" t="str">
        <f t="shared" ca="1" si="83"/>
        <v/>
      </c>
      <c r="GSA43" t="str">
        <f t="shared" ca="1" si="83"/>
        <v/>
      </c>
      <c r="GSB43" t="str">
        <f t="shared" ca="1" si="83"/>
        <v/>
      </c>
      <c r="GSC43" t="str">
        <f t="shared" ca="1" si="83"/>
        <v/>
      </c>
      <c r="GSD43" t="str">
        <f t="shared" ca="1" si="83"/>
        <v/>
      </c>
      <c r="GSE43" t="str">
        <f t="shared" ca="1" si="83"/>
        <v/>
      </c>
      <c r="GSF43" t="str">
        <f t="shared" ca="1" si="83"/>
        <v/>
      </c>
      <c r="GSG43" t="str">
        <f t="shared" ca="1" si="83"/>
        <v/>
      </c>
      <c r="GSH43" t="str">
        <f t="shared" ca="1" si="83"/>
        <v/>
      </c>
      <c r="GSI43" t="str">
        <f t="shared" ca="1" si="83"/>
        <v/>
      </c>
      <c r="GSJ43" t="str">
        <f t="shared" ca="1" si="83"/>
        <v/>
      </c>
      <c r="GSK43" t="str">
        <f t="shared" ca="1" si="83"/>
        <v/>
      </c>
      <c r="GSL43" t="str">
        <f t="shared" ca="1" si="83"/>
        <v/>
      </c>
      <c r="GSM43" t="str">
        <f t="shared" ca="1" si="83"/>
        <v/>
      </c>
      <c r="GSN43" t="str">
        <f t="shared" ca="1" si="83"/>
        <v/>
      </c>
      <c r="GSO43" t="str">
        <f t="shared" ca="1" si="83"/>
        <v/>
      </c>
      <c r="GSP43" t="str">
        <f t="shared" ca="1" si="83"/>
        <v/>
      </c>
      <c r="GSQ43" t="str">
        <f t="shared" ca="1" si="83"/>
        <v/>
      </c>
      <c r="GSR43" t="str">
        <f t="shared" ca="1" si="83"/>
        <v/>
      </c>
      <c r="GSS43" t="str">
        <f t="shared" ca="1" si="83"/>
        <v/>
      </c>
      <c r="GST43" t="str">
        <f t="shared" ca="1" si="83"/>
        <v/>
      </c>
      <c r="GSU43" t="str">
        <f t="shared" ca="1" si="83"/>
        <v/>
      </c>
      <c r="GSV43" t="str">
        <f t="shared" ca="1" si="83"/>
        <v/>
      </c>
      <c r="GSW43" t="str">
        <f t="shared" ca="1" si="83"/>
        <v/>
      </c>
      <c r="GSX43" t="str">
        <f t="shared" ca="1" si="83"/>
        <v/>
      </c>
      <c r="GSY43" t="str">
        <f t="shared" ca="1" si="83"/>
        <v/>
      </c>
      <c r="GSZ43" t="str">
        <f t="shared" ca="1" si="83"/>
        <v/>
      </c>
      <c r="GTA43" t="str">
        <f t="shared" ref="GTA43:GVL43" ca="1" si="84">IFERROR(GSW43*GSY43,"")</f>
        <v/>
      </c>
      <c r="GTB43" t="str">
        <f t="shared" ca="1" si="84"/>
        <v/>
      </c>
      <c r="GTC43" t="str">
        <f t="shared" ca="1" si="84"/>
        <v/>
      </c>
      <c r="GTD43" t="str">
        <f t="shared" ca="1" si="84"/>
        <v/>
      </c>
      <c r="GTE43" t="str">
        <f t="shared" ca="1" si="84"/>
        <v/>
      </c>
      <c r="GTF43" t="str">
        <f t="shared" ca="1" si="84"/>
        <v/>
      </c>
      <c r="GTG43" t="str">
        <f t="shared" ca="1" si="84"/>
        <v/>
      </c>
      <c r="GTH43" t="str">
        <f t="shared" ca="1" si="84"/>
        <v/>
      </c>
      <c r="GTI43" t="str">
        <f t="shared" ca="1" si="84"/>
        <v/>
      </c>
      <c r="GTJ43" t="str">
        <f t="shared" ca="1" si="84"/>
        <v/>
      </c>
      <c r="GTK43" t="str">
        <f t="shared" ca="1" si="84"/>
        <v/>
      </c>
      <c r="GTL43" t="str">
        <f t="shared" ca="1" si="84"/>
        <v/>
      </c>
      <c r="GTM43" t="str">
        <f t="shared" ca="1" si="84"/>
        <v/>
      </c>
      <c r="GTN43" t="str">
        <f t="shared" ca="1" si="84"/>
        <v/>
      </c>
      <c r="GTO43" t="str">
        <f t="shared" ca="1" si="84"/>
        <v/>
      </c>
      <c r="GTP43" t="str">
        <f t="shared" ca="1" si="84"/>
        <v/>
      </c>
      <c r="GTQ43" t="str">
        <f t="shared" ca="1" si="84"/>
        <v/>
      </c>
      <c r="GTR43" t="str">
        <f t="shared" ca="1" si="84"/>
        <v/>
      </c>
      <c r="GTS43" t="str">
        <f t="shared" ca="1" si="84"/>
        <v/>
      </c>
      <c r="GTT43" t="str">
        <f t="shared" ca="1" si="84"/>
        <v/>
      </c>
      <c r="GTU43" t="str">
        <f t="shared" ca="1" si="84"/>
        <v/>
      </c>
      <c r="GTV43" t="str">
        <f t="shared" ca="1" si="84"/>
        <v/>
      </c>
      <c r="GTW43" t="str">
        <f t="shared" ca="1" si="84"/>
        <v/>
      </c>
      <c r="GTX43" t="str">
        <f t="shared" ca="1" si="84"/>
        <v/>
      </c>
      <c r="GTY43" t="str">
        <f t="shared" ca="1" si="84"/>
        <v/>
      </c>
      <c r="GTZ43" t="str">
        <f t="shared" ca="1" si="84"/>
        <v/>
      </c>
      <c r="GUA43" t="str">
        <f t="shared" ca="1" si="84"/>
        <v/>
      </c>
      <c r="GUB43" t="str">
        <f t="shared" ca="1" si="84"/>
        <v/>
      </c>
      <c r="GUC43" t="str">
        <f t="shared" ca="1" si="84"/>
        <v/>
      </c>
      <c r="GUD43" t="str">
        <f t="shared" ca="1" si="84"/>
        <v/>
      </c>
      <c r="GUE43" t="str">
        <f t="shared" ca="1" si="84"/>
        <v/>
      </c>
      <c r="GUF43" t="str">
        <f t="shared" ca="1" si="84"/>
        <v/>
      </c>
      <c r="GUG43" t="str">
        <f t="shared" ca="1" si="84"/>
        <v/>
      </c>
      <c r="GUH43" t="str">
        <f t="shared" ca="1" si="84"/>
        <v/>
      </c>
      <c r="GUI43" t="str">
        <f t="shared" ca="1" si="84"/>
        <v/>
      </c>
      <c r="GUJ43" t="str">
        <f t="shared" ca="1" si="84"/>
        <v/>
      </c>
      <c r="GUK43" t="str">
        <f t="shared" ca="1" si="84"/>
        <v/>
      </c>
      <c r="GUL43" t="str">
        <f t="shared" ca="1" si="84"/>
        <v/>
      </c>
      <c r="GUM43" t="str">
        <f t="shared" ca="1" si="84"/>
        <v/>
      </c>
      <c r="GUN43" t="str">
        <f t="shared" ca="1" si="84"/>
        <v/>
      </c>
      <c r="GUO43" t="str">
        <f t="shared" ca="1" si="84"/>
        <v/>
      </c>
      <c r="GUP43" t="str">
        <f t="shared" ca="1" si="84"/>
        <v/>
      </c>
      <c r="GUQ43" t="str">
        <f t="shared" ca="1" si="84"/>
        <v/>
      </c>
      <c r="GUR43" t="str">
        <f t="shared" ca="1" si="84"/>
        <v/>
      </c>
      <c r="GUS43" t="str">
        <f t="shared" ca="1" si="84"/>
        <v/>
      </c>
      <c r="GUT43" t="str">
        <f t="shared" ca="1" si="84"/>
        <v/>
      </c>
      <c r="GUU43" t="str">
        <f t="shared" ca="1" si="84"/>
        <v/>
      </c>
      <c r="GUV43" t="str">
        <f t="shared" ca="1" si="84"/>
        <v/>
      </c>
      <c r="GUW43" t="str">
        <f t="shared" ca="1" si="84"/>
        <v/>
      </c>
      <c r="GUX43" t="str">
        <f t="shared" ca="1" si="84"/>
        <v/>
      </c>
      <c r="GUY43" t="str">
        <f t="shared" ca="1" si="84"/>
        <v/>
      </c>
      <c r="GUZ43" t="str">
        <f t="shared" ca="1" si="84"/>
        <v/>
      </c>
      <c r="GVA43" t="str">
        <f t="shared" ca="1" si="84"/>
        <v/>
      </c>
      <c r="GVB43" t="str">
        <f t="shared" ca="1" si="84"/>
        <v/>
      </c>
      <c r="GVC43" t="str">
        <f t="shared" ca="1" si="84"/>
        <v/>
      </c>
      <c r="GVD43" t="str">
        <f t="shared" ca="1" si="84"/>
        <v/>
      </c>
      <c r="GVE43" t="str">
        <f t="shared" ca="1" si="84"/>
        <v/>
      </c>
      <c r="GVF43" t="str">
        <f t="shared" ca="1" si="84"/>
        <v/>
      </c>
      <c r="GVG43" t="str">
        <f t="shared" ca="1" si="84"/>
        <v/>
      </c>
      <c r="GVH43" t="str">
        <f t="shared" ca="1" si="84"/>
        <v/>
      </c>
      <c r="GVI43" t="str">
        <f t="shared" ca="1" si="84"/>
        <v/>
      </c>
      <c r="GVJ43" t="str">
        <f t="shared" ca="1" si="84"/>
        <v/>
      </c>
      <c r="GVK43" t="str">
        <f t="shared" ca="1" si="84"/>
        <v/>
      </c>
      <c r="GVL43" t="str">
        <f t="shared" ca="1" si="84"/>
        <v/>
      </c>
      <c r="GVM43" t="str">
        <f t="shared" ref="GVM43:GXX43" ca="1" si="85">IFERROR(GVI43*GVK43,"")</f>
        <v/>
      </c>
      <c r="GVN43" t="str">
        <f t="shared" ca="1" si="85"/>
        <v/>
      </c>
      <c r="GVO43" t="str">
        <f t="shared" ca="1" si="85"/>
        <v/>
      </c>
      <c r="GVP43" t="str">
        <f t="shared" ca="1" si="85"/>
        <v/>
      </c>
      <c r="GVQ43" t="str">
        <f t="shared" ca="1" si="85"/>
        <v/>
      </c>
      <c r="GVR43" t="str">
        <f t="shared" ca="1" si="85"/>
        <v/>
      </c>
      <c r="GVS43" t="str">
        <f t="shared" ca="1" si="85"/>
        <v/>
      </c>
      <c r="GVT43" t="str">
        <f t="shared" ca="1" si="85"/>
        <v/>
      </c>
      <c r="GVU43" t="str">
        <f t="shared" ca="1" si="85"/>
        <v/>
      </c>
      <c r="GVV43" t="str">
        <f t="shared" ca="1" si="85"/>
        <v/>
      </c>
      <c r="GVW43" t="str">
        <f t="shared" ca="1" si="85"/>
        <v/>
      </c>
      <c r="GVX43" t="str">
        <f t="shared" ca="1" si="85"/>
        <v/>
      </c>
      <c r="GVY43" t="str">
        <f t="shared" ca="1" si="85"/>
        <v/>
      </c>
      <c r="GVZ43" t="str">
        <f t="shared" ca="1" si="85"/>
        <v/>
      </c>
      <c r="GWA43" t="str">
        <f t="shared" ca="1" si="85"/>
        <v/>
      </c>
      <c r="GWB43" t="str">
        <f t="shared" ca="1" si="85"/>
        <v/>
      </c>
      <c r="GWC43" t="str">
        <f t="shared" ca="1" si="85"/>
        <v/>
      </c>
      <c r="GWD43" t="str">
        <f t="shared" ca="1" si="85"/>
        <v/>
      </c>
      <c r="GWE43" t="str">
        <f t="shared" ca="1" si="85"/>
        <v/>
      </c>
      <c r="GWF43" t="str">
        <f t="shared" ca="1" si="85"/>
        <v/>
      </c>
      <c r="GWG43" t="str">
        <f t="shared" ca="1" si="85"/>
        <v/>
      </c>
      <c r="GWH43" t="str">
        <f t="shared" ca="1" si="85"/>
        <v/>
      </c>
      <c r="GWI43" t="str">
        <f t="shared" ca="1" si="85"/>
        <v/>
      </c>
      <c r="GWJ43" t="str">
        <f t="shared" ca="1" si="85"/>
        <v/>
      </c>
      <c r="GWK43" t="str">
        <f t="shared" ca="1" si="85"/>
        <v/>
      </c>
      <c r="GWL43" t="str">
        <f t="shared" ca="1" si="85"/>
        <v/>
      </c>
      <c r="GWM43" t="str">
        <f t="shared" ca="1" si="85"/>
        <v/>
      </c>
      <c r="GWN43" t="str">
        <f t="shared" ca="1" si="85"/>
        <v/>
      </c>
      <c r="GWO43" t="str">
        <f t="shared" ca="1" si="85"/>
        <v/>
      </c>
      <c r="GWP43" t="str">
        <f t="shared" ca="1" si="85"/>
        <v/>
      </c>
      <c r="GWQ43" t="str">
        <f t="shared" ca="1" si="85"/>
        <v/>
      </c>
      <c r="GWR43" t="str">
        <f t="shared" ca="1" si="85"/>
        <v/>
      </c>
      <c r="GWS43" t="str">
        <f t="shared" ca="1" si="85"/>
        <v/>
      </c>
      <c r="GWT43" t="str">
        <f t="shared" ca="1" si="85"/>
        <v/>
      </c>
      <c r="GWU43" t="str">
        <f t="shared" ca="1" si="85"/>
        <v/>
      </c>
      <c r="GWV43" t="str">
        <f t="shared" ca="1" si="85"/>
        <v/>
      </c>
      <c r="GWW43" t="str">
        <f t="shared" ca="1" si="85"/>
        <v/>
      </c>
      <c r="GWX43" t="str">
        <f t="shared" ca="1" si="85"/>
        <v/>
      </c>
      <c r="GWY43" t="str">
        <f t="shared" ca="1" si="85"/>
        <v/>
      </c>
      <c r="GWZ43" t="str">
        <f t="shared" ca="1" si="85"/>
        <v/>
      </c>
      <c r="GXA43" t="str">
        <f t="shared" ca="1" si="85"/>
        <v/>
      </c>
      <c r="GXB43" t="str">
        <f t="shared" ca="1" si="85"/>
        <v/>
      </c>
      <c r="GXC43" t="str">
        <f t="shared" ca="1" si="85"/>
        <v/>
      </c>
      <c r="GXD43" t="str">
        <f t="shared" ca="1" si="85"/>
        <v/>
      </c>
      <c r="GXE43" t="str">
        <f t="shared" ca="1" si="85"/>
        <v/>
      </c>
      <c r="GXF43" t="str">
        <f t="shared" ca="1" si="85"/>
        <v/>
      </c>
      <c r="GXG43" t="str">
        <f t="shared" ca="1" si="85"/>
        <v/>
      </c>
      <c r="GXH43" t="str">
        <f t="shared" ca="1" si="85"/>
        <v/>
      </c>
      <c r="GXI43" t="str">
        <f t="shared" ca="1" si="85"/>
        <v/>
      </c>
      <c r="GXJ43" t="str">
        <f t="shared" ca="1" si="85"/>
        <v/>
      </c>
      <c r="GXK43" t="str">
        <f t="shared" ca="1" si="85"/>
        <v/>
      </c>
      <c r="GXL43" t="str">
        <f t="shared" ca="1" si="85"/>
        <v/>
      </c>
      <c r="GXM43" t="str">
        <f t="shared" ca="1" si="85"/>
        <v/>
      </c>
      <c r="GXN43" t="str">
        <f t="shared" ca="1" si="85"/>
        <v/>
      </c>
      <c r="GXO43" t="str">
        <f t="shared" ca="1" si="85"/>
        <v/>
      </c>
      <c r="GXP43" t="str">
        <f t="shared" ca="1" si="85"/>
        <v/>
      </c>
      <c r="GXQ43" t="str">
        <f t="shared" ca="1" si="85"/>
        <v/>
      </c>
      <c r="GXR43" t="str">
        <f t="shared" ca="1" si="85"/>
        <v/>
      </c>
      <c r="GXS43" t="str">
        <f t="shared" ca="1" si="85"/>
        <v/>
      </c>
      <c r="GXT43" t="str">
        <f t="shared" ca="1" si="85"/>
        <v/>
      </c>
      <c r="GXU43" t="str">
        <f t="shared" ca="1" si="85"/>
        <v/>
      </c>
      <c r="GXV43" t="str">
        <f t="shared" ca="1" si="85"/>
        <v/>
      </c>
      <c r="GXW43" t="str">
        <f t="shared" ca="1" si="85"/>
        <v/>
      </c>
      <c r="GXX43" t="str">
        <f t="shared" ca="1" si="85"/>
        <v/>
      </c>
      <c r="GXY43" t="str">
        <f t="shared" ref="GXY43:HAJ43" ca="1" si="86">IFERROR(GXU43*GXW43,"")</f>
        <v/>
      </c>
      <c r="GXZ43" t="str">
        <f t="shared" ca="1" si="86"/>
        <v/>
      </c>
      <c r="GYA43" t="str">
        <f t="shared" ca="1" si="86"/>
        <v/>
      </c>
      <c r="GYB43" t="str">
        <f t="shared" ca="1" si="86"/>
        <v/>
      </c>
      <c r="GYC43" t="str">
        <f t="shared" ca="1" si="86"/>
        <v/>
      </c>
      <c r="GYD43" t="str">
        <f t="shared" ca="1" si="86"/>
        <v/>
      </c>
      <c r="GYE43" t="str">
        <f t="shared" ca="1" si="86"/>
        <v/>
      </c>
      <c r="GYF43" t="str">
        <f t="shared" ca="1" si="86"/>
        <v/>
      </c>
      <c r="GYG43" t="str">
        <f t="shared" ca="1" si="86"/>
        <v/>
      </c>
      <c r="GYH43" t="str">
        <f t="shared" ca="1" si="86"/>
        <v/>
      </c>
      <c r="GYI43" t="str">
        <f t="shared" ca="1" si="86"/>
        <v/>
      </c>
      <c r="GYJ43" t="str">
        <f t="shared" ca="1" si="86"/>
        <v/>
      </c>
      <c r="GYK43" t="str">
        <f t="shared" ca="1" si="86"/>
        <v/>
      </c>
      <c r="GYL43" t="str">
        <f t="shared" ca="1" si="86"/>
        <v/>
      </c>
      <c r="GYM43" t="str">
        <f t="shared" ca="1" si="86"/>
        <v/>
      </c>
      <c r="GYN43" t="str">
        <f t="shared" ca="1" si="86"/>
        <v/>
      </c>
      <c r="GYO43" t="str">
        <f t="shared" ca="1" si="86"/>
        <v/>
      </c>
      <c r="GYP43" t="str">
        <f t="shared" ca="1" si="86"/>
        <v/>
      </c>
      <c r="GYQ43" t="str">
        <f t="shared" ca="1" si="86"/>
        <v/>
      </c>
      <c r="GYR43" t="str">
        <f t="shared" ca="1" si="86"/>
        <v/>
      </c>
      <c r="GYS43" t="str">
        <f t="shared" ca="1" si="86"/>
        <v/>
      </c>
      <c r="GYT43" t="str">
        <f t="shared" ca="1" si="86"/>
        <v/>
      </c>
      <c r="GYU43" t="str">
        <f t="shared" ca="1" si="86"/>
        <v/>
      </c>
      <c r="GYV43" t="str">
        <f t="shared" ca="1" si="86"/>
        <v/>
      </c>
      <c r="GYW43" t="str">
        <f t="shared" ca="1" si="86"/>
        <v/>
      </c>
      <c r="GYX43" t="str">
        <f t="shared" ca="1" si="86"/>
        <v/>
      </c>
      <c r="GYY43" t="str">
        <f t="shared" ca="1" si="86"/>
        <v/>
      </c>
      <c r="GYZ43" t="str">
        <f t="shared" ca="1" si="86"/>
        <v/>
      </c>
      <c r="GZA43" t="str">
        <f t="shared" ca="1" si="86"/>
        <v/>
      </c>
      <c r="GZB43" t="str">
        <f t="shared" ca="1" si="86"/>
        <v/>
      </c>
      <c r="GZC43" t="str">
        <f t="shared" ca="1" si="86"/>
        <v/>
      </c>
      <c r="GZD43" t="str">
        <f t="shared" ca="1" si="86"/>
        <v/>
      </c>
      <c r="GZE43" t="str">
        <f t="shared" ca="1" si="86"/>
        <v/>
      </c>
      <c r="GZF43" t="str">
        <f t="shared" ca="1" si="86"/>
        <v/>
      </c>
      <c r="GZG43" t="str">
        <f t="shared" ca="1" si="86"/>
        <v/>
      </c>
      <c r="GZH43" t="str">
        <f t="shared" ca="1" si="86"/>
        <v/>
      </c>
      <c r="GZI43" t="str">
        <f t="shared" ca="1" si="86"/>
        <v/>
      </c>
      <c r="GZJ43" t="str">
        <f t="shared" ca="1" si="86"/>
        <v/>
      </c>
      <c r="GZK43" t="str">
        <f t="shared" ca="1" si="86"/>
        <v/>
      </c>
      <c r="GZL43" t="str">
        <f t="shared" ca="1" si="86"/>
        <v/>
      </c>
      <c r="GZM43" t="str">
        <f t="shared" ca="1" si="86"/>
        <v/>
      </c>
      <c r="GZN43" t="str">
        <f t="shared" ca="1" si="86"/>
        <v/>
      </c>
      <c r="GZO43" t="str">
        <f t="shared" ca="1" si="86"/>
        <v/>
      </c>
      <c r="GZP43" t="str">
        <f t="shared" ca="1" si="86"/>
        <v/>
      </c>
      <c r="GZQ43" t="str">
        <f t="shared" ca="1" si="86"/>
        <v/>
      </c>
      <c r="GZR43" t="str">
        <f t="shared" ca="1" si="86"/>
        <v/>
      </c>
      <c r="GZS43" t="str">
        <f t="shared" ca="1" si="86"/>
        <v/>
      </c>
      <c r="GZT43" t="str">
        <f t="shared" ca="1" si="86"/>
        <v/>
      </c>
      <c r="GZU43" t="str">
        <f t="shared" ca="1" si="86"/>
        <v/>
      </c>
      <c r="GZV43" t="str">
        <f t="shared" ca="1" si="86"/>
        <v/>
      </c>
      <c r="GZW43" t="str">
        <f t="shared" ca="1" si="86"/>
        <v/>
      </c>
      <c r="GZX43" t="str">
        <f t="shared" ca="1" si="86"/>
        <v/>
      </c>
      <c r="GZY43" t="str">
        <f t="shared" ca="1" si="86"/>
        <v/>
      </c>
      <c r="GZZ43" t="str">
        <f t="shared" ca="1" si="86"/>
        <v/>
      </c>
      <c r="HAA43" t="str">
        <f t="shared" ca="1" si="86"/>
        <v/>
      </c>
      <c r="HAB43" t="str">
        <f t="shared" ca="1" si="86"/>
        <v/>
      </c>
      <c r="HAC43" t="str">
        <f t="shared" ca="1" si="86"/>
        <v/>
      </c>
      <c r="HAD43" t="str">
        <f t="shared" ca="1" si="86"/>
        <v/>
      </c>
      <c r="HAE43" t="str">
        <f t="shared" ca="1" si="86"/>
        <v/>
      </c>
      <c r="HAF43" t="str">
        <f t="shared" ca="1" si="86"/>
        <v/>
      </c>
      <c r="HAG43" t="str">
        <f t="shared" ca="1" si="86"/>
        <v/>
      </c>
      <c r="HAH43" t="str">
        <f t="shared" ca="1" si="86"/>
        <v/>
      </c>
      <c r="HAI43" t="str">
        <f t="shared" ca="1" si="86"/>
        <v/>
      </c>
      <c r="HAJ43" t="str">
        <f t="shared" ca="1" si="86"/>
        <v/>
      </c>
      <c r="HAK43" t="str">
        <f t="shared" ref="HAK43:HCV43" ca="1" si="87">IFERROR(HAG43*HAI43,"")</f>
        <v/>
      </c>
      <c r="HAL43" t="str">
        <f t="shared" ca="1" si="87"/>
        <v/>
      </c>
      <c r="HAM43" t="str">
        <f t="shared" ca="1" si="87"/>
        <v/>
      </c>
      <c r="HAN43" t="str">
        <f t="shared" ca="1" si="87"/>
        <v/>
      </c>
      <c r="HAO43" t="str">
        <f t="shared" ca="1" si="87"/>
        <v/>
      </c>
      <c r="HAP43" t="str">
        <f t="shared" ca="1" si="87"/>
        <v/>
      </c>
      <c r="HAQ43" t="str">
        <f t="shared" ca="1" si="87"/>
        <v/>
      </c>
      <c r="HAR43" t="str">
        <f t="shared" ca="1" si="87"/>
        <v/>
      </c>
      <c r="HAS43" t="str">
        <f t="shared" ca="1" si="87"/>
        <v/>
      </c>
      <c r="HAT43" t="str">
        <f t="shared" ca="1" si="87"/>
        <v/>
      </c>
      <c r="HAU43" t="str">
        <f t="shared" ca="1" si="87"/>
        <v/>
      </c>
      <c r="HAV43" t="str">
        <f t="shared" ca="1" si="87"/>
        <v/>
      </c>
      <c r="HAW43" t="str">
        <f t="shared" ca="1" si="87"/>
        <v/>
      </c>
      <c r="HAX43" t="str">
        <f t="shared" ca="1" si="87"/>
        <v/>
      </c>
      <c r="HAY43" t="str">
        <f t="shared" ca="1" si="87"/>
        <v/>
      </c>
      <c r="HAZ43" t="str">
        <f t="shared" ca="1" si="87"/>
        <v/>
      </c>
      <c r="HBA43" t="str">
        <f t="shared" ca="1" si="87"/>
        <v/>
      </c>
      <c r="HBB43" t="str">
        <f t="shared" ca="1" si="87"/>
        <v/>
      </c>
      <c r="HBC43" t="str">
        <f t="shared" ca="1" si="87"/>
        <v/>
      </c>
      <c r="HBD43" t="str">
        <f t="shared" ca="1" si="87"/>
        <v/>
      </c>
      <c r="HBE43" t="str">
        <f t="shared" ca="1" si="87"/>
        <v/>
      </c>
      <c r="HBF43" t="str">
        <f t="shared" ca="1" si="87"/>
        <v/>
      </c>
      <c r="HBG43" t="str">
        <f t="shared" ca="1" si="87"/>
        <v/>
      </c>
      <c r="HBH43" t="str">
        <f t="shared" ca="1" si="87"/>
        <v/>
      </c>
      <c r="HBI43" t="str">
        <f t="shared" ca="1" si="87"/>
        <v/>
      </c>
      <c r="HBJ43" t="str">
        <f t="shared" ca="1" si="87"/>
        <v/>
      </c>
      <c r="HBK43" t="str">
        <f t="shared" ca="1" si="87"/>
        <v/>
      </c>
      <c r="HBL43" t="str">
        <f t="shared" ca="1" si="87"/>
        <v/>
      </c>
      <c r="HBM43" t="str">
        <f t="shared" ca="1" si="87"/>
        <v/>
      </c>
      <c r="HBN43" t="str">
        <f t="shared" ca="1" si="87"/>
        <v/>
      </c>
      <c r="HBO43" t="str">
        <f t="shared" ca="1" si="87"/>
        <v/>
      </c>
      <c r="HBP43" t="str">
        <f t="shared" ca="1" si="87"/>
        <v/>
      </c>
      <c r="HBQ43" t="str">
        <f t="shared" ca="1" si="87"/>
        <v/>
      </c>
      <c r="HBR43" t="str">
        <f t="shared" ca="1" si="87"/>
        <v/>
      </c>
      <c r="HBS43" t="str">
        <f t="shared" ca="1" si="87"/>
        <v/>
      </c>
      <c r="HBT43" t="str">
        <f t="shared" ca="1" si="87"/>
        <v/>
      </c>
      <c r="HBU43" t="str">
        <f t="shared" ca="1" si="87"/>
        <v/>
      </c>
      <c r="HBV43" t="str">
        <f t="shared" ca="1" si="87"/>
        <v/>
      </c>
      <c r="HBW43" t="str">
        <f t="shared" ca="1" si="87"/>
        <v/>
      </c>
      <c r="HBX43" t="str">
        <f t="shared" ca="1" si="87"/>
        <v/>
      </c>
      <c r="HBY43" t="str">
        <f t="shared" ca="1" si="87"/>
        <v/>
      </c>
      <c r="HBZ43" t="str">
        <f t="shared" ca="1" si="87"/>
        <v/>
      </c>
      <c r="HCA43" t="str">
        <f t="shared" ca="1" si="87"/>
        <v/>
      </c>
      <c r="HCB43" t="str">
        <f t="shared" ca="1" si="87"/>
        <v/>
      </c>
      <c r="HCC43" t="str">
        <f t="shared" ca="1" si="87"/>
        <v/>
      </c>
      <c r="HCD43" t="str">
        <f t="shared" ca="1" si="87"/>
        <v/>
      </c>
      <c r="HCE43" t="str">
        <f t="shared" ca="1" si="87"/>
        <v/>
      </c>
      <c r="HCF43" t="str">
        <f t="shared" ca="1" si="87"/>
        <v/>
      </c>
      <c r="HCG43" t="str">
        <f t="shared" ca="1" si="87"/>
        <v/>
      </c>
      <c r="HCH43" t="str">
        <f t="shared" ca="1" si="87"/>
        <v/>
      </c>
      <c r="HCI43" t="str">
        <f t="shared" ca="1" si="87"/>
        <v/>
      </c>
      <c r="HCJ43" t="str">
        <f t="shared" ca="1" si="87"/>
        <v/>
      </c>
      <c r="HCK43" t="str">
        <f t="shared" ca="1" si="87"/>
        <v/>
      </c>
      <c r="HCL43" t="str">
        <f t="shared" ca="1" si="87"/>
        <v/>
      </c>
      <c r="HCM43" t="str">
        <f t="shared" ca="1" si="87"/>
        <v/>
      </c>
      <c r="HCN43" t="str">
        <f t="shared" ca="1" si="87"/>
        <v/>
      </c>
      <c r="HCO43" t="str">
        <f t="shared" ca="1" si="87"/>
        <v/>
      </c>
      <c r="HCP43" t="str">
        <f t="shared" ca="1" si="87"/>
        <v/>
      </c>
      <c r="HCQ43" t="str">
        <f t="shared" ca="1" si="87"/>
        <v/>
      </c>
      <c r="HCR43" t="str">
        <f t="shared" ca="1" si="87"/>
        <v/>
      </c>
      <c r="HCS43" t="str">
        <f t="shared" ca="1" si="87"/>
        <v/>
      </c>
      <c r="HCT43" t="str">
        <f t="shared" ca="1" si="87"/>
        <v/>
      </c>
      <c r="HCU43" t="str">
        <f t="shared" ca="1" si="87"/>
        <v/>
      </c>
      <c r="HCV43" t="str">
        <f t="shared" ca="1" si="87"/>
        <v/>
      </c>
      <c r="HCW43" t="str">
        <f t="shared" ref="HCW43:HFH43" ca="1" si="88">IFERROR(HCS43*HCU43,"")</f>
        <v/>
      </c>
      <c r="HCX43" t="str">
        <f t="shared" ca="1" si="88"/>
        <v/>
      </c>
      <c r="HCY43" t="str">
        <f t="shared" ca="1" si="88"/>
        <v/>
      </c>
      <c r="HCZ43" t="str">
        <f t="shared" ca="1" si="88"/>
        <v/>
      </c>
      <c r="HDA43" t="str">
        <f t="shared" ca="1" si="88"/>
        <v/>
      </c>
      <c r="HDB43" t="str">
        <f t="shared" ca="1" si="88"/>
        <v/>
      </c>
      <c r="HDC43" t="str">
        <f t="shared" ca="1" si="88"/>
        <v/>
      </c>
      <c r="HDD43" t="str">
        <f t="shared" ca="1" si="88"/>
        <v/>
      </c>
      <c r="HDE43" t="str">
        <f t="shared" ca="1" si="88"/>
        <v/>
      </c>
      <c r="HDF43" t="str">
        <f t="shared" ca="1" si="88"/>
        <v/>
      </c>
      <c r="HDG43" t="str">
        <f t="shared" ca="1" si="88"/>
        <v/>
      </c>
      <c r="HDH43" t="str">
        <f t="shared" ca="1" si="88"/>
        <v/>
      </c>
      <c r="HDI43" t="str">
        <f t="shared" ca="1" si="88"/>
        <v/>
      </c>
      <c r="HDJ43" t="str">
        <f t="shared" ca="1" si="88"/>
        <v/>
      </c>
      <c r="HDK43" t="str">
        <f t="shared" ca="1" si="88"/>
        <v/>
      </c>
      <c r="HDL43" t="str">
        <f t="shared" ca="1" si="88"/>
        <v/>
      </c>
      <c r="HDM43" t="str">
        <f t="shared" ca="1" si="88"/>
        <v/>
      </c>
      <c r="HDN43" t="str">
        <f t="shared" ca="1" si="88"/>
        <v/>
      </c>
      <c r="HDO43" t="str">
        <f t="shared" ca="1" si="88"/>
        <v/>
      </c>
      <c r="HDP43" t="str">
        <f t="shared" ca="1" si="88"/>
        <v/>
      </c>
      <c r="HDQ43" t="str">
        <f t="shared" ca="1" si="88"/>
        <v/>
      </c>
      <c r="HDR43" t="str">
        <f t="shared" ca="1" si="88"/>
        <v/>
      </c>
      <c r="HDS43" t="str">
        <f t="shared" ca="1" si="88"/>
        <v/>
      </c>
      <c r="HDT43" t="str">
        <f t="shared" ca="1" si="88"/>
        <v/>
      </c>
      <c r="HDU43" t="str">
        <f t="shared" ca="1" si="88"/>
        <v/>
      </c>
      <c r="HDV43" t="str">
        <f t="shared" ca="1" si="88"/>
        <v/>
      </c>
      <c r="HDW43" t="str">
        <f t="shared" ca="1" si="88"/>
        <v/>
      </c>
      <c r="HDX43" t="str">
        <f t="shared" ca="1" si="88"/>
        <v/>
      </c>
      <c r="HDY43" t="str">
        <f t="shared" ca="1" si="88"/>
        <v/>
      </c>
      <c r="HDZ43" t="str">
        <f t="shared" ca="1" si="88"/>
        <v/>
      </c>
      <c r="HEA43" t="str">
        <f t="shared" ca="1" si="88"/>
        <v/>
      </c>
      <c r="HEB43" t="str">
        <f t="shared" ca="1" si="88"/>
        <v/>
      </c>
      <c r="HEC43" t="str">
        <f t="shared" ca="1" si="88"/>
        <v/>
      </c>
      <c r="HED43" t="str">
        <f t="shared" ca="1" si="88"/>
        <v/>
      </c>
      <c r="HEE43" t="str">
        <f t="shared" ca="1" si="88"/>
        <v/>
      </c>
      <c r="HEF43" t="str">
        <f t="shared" ca="1" si="88"/>
        <v/>
      </c>
      <c r="HEG43" t="str">
        <f t="shared" ca="1" si="88"/>
        <v/>
      </c>
      <c r="HEH43" t="str">
        <f t="shared" ca="1" si="88"/>
        <v/>
      </c>
      <c r="HEI43" t="str">
        <f t="shared" ca="1" si="88"/>
        <v/>
      </c>
      <c r="HEJ43" t="str">
        <f t="shared" ca="1" si="88"/>
        <v/>
      </c>
      <c r="HEK43" t="str">
        <f t="shared" ca="1" si="88"/>
        <v/>
      </c>
      <c r="HEL43" t="str">
        <f t="shared" ca="1" si="88"/>
        <v/>
      </c>
      <c r="HEM43" t="str">
        <f t="shared" ca="1" si="88"/>
        <v/>
      </c>
      <c r="HEN43" t="str">
        <f t="shared" ca="1" si="88"/>
        <v/>
      </c>
      <c r="HEO43" t="str">
        <f t="shared" ca="1" si="88"/>
        <v/>
      </c>
      <c r="HEP43" t="str">
        <f t="shared" ca="1" si="88"/>
        <v/>
      </c>
      <c r="HEQ43" t="str">
        <f t="shared" ca="1" si="88"/>
        <v/>
      </c>
      <c r="HER43" t="str">
        <f t="shared" ca="1" si="88"/>
        <v/>
      </c>
      <c r="HES43" t="str">
        <f t="shared" ca="1" si="88"/>
        <v/>
      </c>
      <c r="HET43" t="str">
        <f t="shared" ca="1" si="88"/>
        <v/>
      </c>
      <c r="HEU43" t="str">
        <f t="shared" ca="1" si="88"/>
        <v/>
      </c>
      <c r="HEV43" t="str">
        <f t="shared" ca="1" si="88"/>
        <v/>
      </c>
      <c r="HEW43" t="str">
        <f t="shared" ca="1" si="88"/>
        <v/>
      </c>
      <c r="HEX43" t="str">
        <f t="shared" ca="1" si="88"/>
        <v/>
      </c>
      <c r="HEY43" t="str">
        <f t="shared" ca="1" si="88"/>
        <v/>
      </c>
      <c r="HEZ43" t="str">
        <f t="shared" ca="1" si="88"/>
        <v/>
      </c>
      <c r="HFA43" t="str">
        <f t="shared" ca="1" si="88"/>
        <v/>
      </c>
      <c r="HFB43" t="str">
        <f t="shared" ca="1" si="88"/>
        <v/>
      </c>
      <c r="HFC43" t="str">
        <f t="shared" ca="1" si="88"/>
        <v/>
      </c>
      <c r="HFD43" t="str">
        <f t="shared" ca="1" si="88"/>
        <v/>
      </c>
      <c r="HFE43" t="str">
        <f t="shared" ca="1" si="88"/>
        <v/>
      </c>
      <c r="HFF43" t="str">
        <f t="shared" ca="1" si="88"/>
        <v/>
      </c>
      <c r="HFG43" t="str">
        <f t="shared" ca="1" si="88"/>
        <v/>
      </c>
      <c r="HFH43" t="str">
        <f t="shared" ca="1" si="88"/>
        <v/>
      </c>
      <c r="HFI43" t="str">
        <f t="shared" ref="HFI43:HHT43" ca="1" si="89">IFERROR(HFE43*HFG43,"")</f>
        <v/>
      </c>
      <c r="HFJ43" t="str">
        <f t="shared" ca="1" si="89"/>
        <v/>
      </c>
      <c r="HFK43" t="str">
        <f t="shared" ca="1" si="89"/>
        <v/>
      </c>
      <c r="HFL43" t="str">
        <f t="shared" ca="1" si="89"/>
        <v/>
      </c>
      <c r="HFM43" t="str">
        <f t="shared" ca="1" si="89"/>
        <v/>
      </c>
      <c r="HFN43" t="str">
        <f t="shared" ca="1" si="89"/>
        <v/>
      </c>
      <c r="HFO43" t="str">
        <f t="shared" ca="1" si="89"/>
        <v/>
      </c>
      <c r="HFP43" t="str">
        <f t="shared" ca="1" si="89"/>
        <v/>
      </c>
      <c r="HFQ43" t="str">
        <f t="shared" ca="1" si="89"/>
        <v/>
      </c>
      <c r="HFR43" t="str">
        <f t="shared" ca="1" si="89"/>
        <v/>
      </c>
      <c r="HFS43" t="str">
        <f t="shared" ca="1" si="89"/>
        <v/>
      </c>
      <c r="HFT43" t="str">
        <f t="shared" ca="1" si="89"/>
        <v/>
      </c>
      <c r="HFU43" t="str">
        <f t="shared" ca="1" si="89"/>
        <v/>
      </c>
      <c r="HFV43" t="str">
        <f t="shared" ca="1" si="89"/>
        <v/>
      </c>
      <c r="HFW43" t="str">
        <f t="shared" ca="1" si="89"/>
        <v/>
      </c>
      <c r="HFX43" t="str">
        <f t="shared" ca="1" si="89"/>
        <v/>
      </c>
      <c r="HFY43" t="str">
        <f t="shared" ca="1" si="89"/>
        <v/>
      </c>
      <c r="HFZ43" t="str">
        <f t="shared" ca="1" si="89"/>
        <v/>
      </c>
      <c r="HGA43" t="str">
        <f t="shared" ca="1" si="89"/>
        <v/>
      </c>
      <c r="HGB43" t="str">
        <f t="shared" ca="1" si="89"/>
        <v/>
      </c>
      <c r="HGC43" t="str">
        <f t="shared" ca="1" si="89"/>
        <v/>
      </c>
      <c r="HGD43" t="str">
        <f t="shared" ca="1" si="89"/>
        <v/>
      </c>
      <c r="HGE43" t="str">
        <f t="shared" ca="1" si="89"/>
        <v/>
      </c>
      <c r="HGF43" t="str">
        <f t="shared" ca="1" si="89"/>
        <v/>
      </c>
      <c r="HGG43" t="str">
        <f t="shared" ca="1" si="89"/>
        <v/>
      </c>
      <c r="HGH43" t="str">
        <f t="shared" ca="1" si="89"/>
        <v/>
      </c>
      <c r="HGI43" t="str">
        <f t="shared" ca="1" si="89"/>
        <v/>
      </c>
      <c r="HGJ43" t="str">
        <f t="shared" ca="1" si="89"/>
        <v/>
      </c>
      <c r="HGK43" t="str">
        <f t="shared" ca="1" si="89"/>
        <v/>
      </c>
      <c r="HGL43" t="str">
        <f t="shared" ca="1" si="89"/>
        <v/>
      </c>
      <c r="HGM43" t="str">
        <f t="shared" ca="1" si="89"/>
        <v/>
      </c>
      <c r="HGN43" t="str">
        <f t="shared" ca="1" si="89"/>
        <v/>
      </c>
      <c r="HGO43" t="str">
        <f t="shared" ca="1" si="89"/>
        <v/>
      </c>
      <c r="HGP43" t="str">
        <f t="shared" ca="1" si="89"/>
        <v/>
      </c>
      <c r="HGQ43" t="str">
        <f t="shared" ca="1" si="89"/>
        <v/>
      </c>
      <c r="HGR43" t="str">
        <f t="shared" ca="1" si="89"/>
        <v/>
      </c>
      <c r="HGS43" t="str">
        <f t="shared" ca="1" si="89"/>
        <v/>
      </c>
      <c r="HGT43" t="str">
        <f t="shared" ca="1" si="89"/>
        <v/>
      </c>
      <c r="HGU43" t="str">
        <f t="shared" ca="1" si="89"/>
        <v/>
      </c>
      <c r="HGV43" t="str">
        <f t="shared" ca="1" si="89"/>
        <v/>
      </c>
      <c r="HGW43" t="str">
        <f t="shared" ca="1" si="89"/>
        <v/>
      </c>
      <c r="HGX43" t="str">
        <f t="shared" ca="1" si="89"/>
        <v/>
      </c>
      <c r="HGY43" t="str">
        <f t="shared" ca="1" si="89"/>
        <v/>
      </c>
      <c r="HGZ43" t="str">
        <f t="shared" ca="1" si="89"/>
        <v/>
      </c>
      <c r="HHA43" t="str">
        <f t="shared" ca="1" si="89"/>
        <v/>
      </c>
      <c r="HHB43" t="str">
        <f t="shared" ca="1" si="89"/>
        <v/>
      </c>
      <c r="HHC43" t="str">
        <f t="shared" ca="1" si="89"/>
        <v/>
      </c>
      <c r="HHD43" t="str">
        <f t="shared" ca="1" si="89"/>
        <v/>
      </c>
      <c r="HHE43" t="str">
        <f t="shared" ca="1" si="89"/>
        <v/>
      </c>
      <c r="HHF43" t="str">
        <f t="shared" ca="1" si="89"/>
        <v/>
      </c>
      <c r="HHG43" t="str">
        <f t="shared" ca="1" si="89"/>
        <v/>
      </c>
      <c r="HHH43" t="str">
        <f t="shared" ca="1" si="89"/>
        <v/>
      </c>
      <c r="HHI43" t="str">
        <f t="shared" ca="1" si="89"/>
        <v/>
      </c>
      <c r="HHJ43" t="str">
        <f t="shared" ca="1" si="89"/>
        <v/>
      </c>
      <c r="HHK43" t="str">
        <f t="shared" ca="1" si="89"/>
        <v/>
      </c>
      <c r="HHL43" t="str">
        <f t="shared" ca="1" si="89"/>
        <v/>
      </c>
      <c r="HHM43" t="str">
        <f t="shared" ca="1" si="89"/>
        <v/>
      </c>
      <c r="HHN43" t="str">
        <f t="shared" ca="1" si="89"/>
        <v/>
      </c>
      <c r="HHO43" t="str">
        <f t="shared" ca="1" si="89"/>
        <v/>
      </c>
      <c r="HHP43" t="str">
        <f t="shared" ca="1" si="89"/>
        <v/>
      </c>
      <c r="HHQ43" t="str">
        <f t="shared" ca="1" si="89"/>
        <v/>
      </c>
      <c r="HHR43" t="str">
        <f t="shared" ca="1" si="89"/>
        <v/>
      </c>
      <c r="HHS43" t="str">
        <f t="shared" ca="1" si="89"/>
        <v/>
      </c>
      <c r="HHT43" t="str">
        <f t="shared" ca="1" si="89"/>
        <v/>
      </c>
      <c r="HHU43" t="str">
        <f t="shared" ref="HHU43:HKF43" ca="1" si="90">IFERROR(HHQ43*HHS43,"")</f>
        <v/>
      </c>
      <c r="HHV43" t="str">
        <f t="shared" ca="1" si="90"/>
        <v/>
      </c>
      <c r="HHW43" t="str">
        <f t="shared" ca="1" si="90"/>
        <v/>
      </c>
      <c r="HHX43" t="str">
        <f t="shared" ca="1" si="90"/>
        <v/>
      </c>
      <c r="HHY43" t="str">
        <f t="shared" ca="1" si="90"/>
        <v/>
      </c>
      <c r="HHZ43" t="str">
        <f t="shared" ca="1" si="90"/>
        <v/>
      </c>
      <c r="HIA43" t="str">
        <f t="shared" ca="1" si="90"/>
        <v/>
      </c>
      <c r="HIB43" t="str">
        <f t="shared" ca="1" si="90"/>
        <v/>
      </c>
      <c r="HIC43" t="str">
        <f t="shared" ca="1" si="90"/>
        <v/>
      </c>
      <c r="HID43" t="str">
        <f t="shared" ca="1" si="90"/>
        <v/>
      </c>
      <c r="HIE43" t="str">
        <f t="shared" ca="1" si="90"/>
        <v/>
      </c>
      <c r="HIF43" t="str">
        <f t="shared" ca="1" si="90"/>
        <v/>
      </c>
      <c r="HIG43" t="str">
        <f t="shared" ca="1" si="90"/>
        <v/>
      </c>
      <c r="HIH43" t="str">
        <f t="shared" ca="1" si="90"/>
        <v/>
      </c>
      <c r="HII43" t="str">
        <f t="shared" ca="1" si="90"/>
        <v/>
      </c>
      <c r="HIJ43" t="str">
        <f t="shared" ca="1" si="90"/>
        <v/>
      </c>
      <c r="HIK43" t="str">
        <f t="shared" ca="1" si="90"/>
        <v/>
      </c>
      <c r="HIL43" t="str">
        <f t="shared" ca="1" si="90"/>
        <v/>
      </c>
      <c r="HIM43" t="str">
        <f t="shared" ca="1" si="90"/>
        <v/>
      </c>
      <c r="HIN43" t="str">
        <f t="shared" ca="1" si="90"/>
        <v/>
      </c>
      <c r="HIO43" t="str">
        <f t="shared" ca="1" si="90"/>
        <v/>
      </c>
      <c r="HIP43" t="str">
        <f t="shared" ca="1" si="90"/>
        <v/>
      </c>
      <c r="HIQ43" t="str">
        <f t="shared" ca="1" si="90"/>
        <v/>
      </c>
      <c r="HIR43" t="str">
        <f t="shared" ca="1" si="90"/>
        <v/>
      </c>
      <c r="HIS43" t="str">
        <f t="shared" ca="1" si="90"/>
        <v/>
      </c>
      <c r="HIT43" t="str">
        <f t="shared" ca="1" si="90"/>
        <v/>
      </c>
      <c r="HIU43" t="str">
        <f t="shared" ca="1" si="90"/>
        <v/>
      </c>
      <c r="HIV43" t="str">
        <f t="shared" ca="1" si="90"/>
        <v/>
      </c>
      <c r="HIW43" t="str">
        <f t="shared" ca="1" si="90"/>
        <v/>
      </c>
      <c r="HIX43" t="str">
        <f t="shared" ca="1" si="90"/>
        <v/>
      </c>
      <c r="HIY43" t="str">
        <f t="shared" ca="1" si="90"/>
        <v/>
      </c>
      <c r="HIZ43" t="str">
        <f t="shared" ca="1" si="90"/>
        <v/>
      </c>
      <c r="HJA43" t="str">
        <f t="shared" ca="1" si="90"/>
        <v/>
      </c>
      <c r="HJB43" t="str">
        <f t="shared" ca="1" si="90"/>
        <v/>
      </c>
      <c r="HJC43" t="str">
        <f t="shared" ca="1" si="90"/>
        <v/>
      </c>
      <c r="HJD43" t="str">
        <f t="shared" ca="1" si="90"/>
        <v/>
      </c>
      <c r="HJE43" t="str">
        <f t="shared" ca="1" si="90"/>
        <v/>
      </c>
      <c r="HJF43" t="str">
        <f t="shared" ca="1" si="90"/>
        <v/>
      </c>
      <c r="HJG43" t="str">
        <f t="shared" ca="1" si="90"/>
        <v/>
      </c>
      <c r="HJH43" t="str">
        <f t="shared" ca="1" si="90"/>
        <v/>
      </c>
      <c r="HJI43" t="str">
        <f t="shared" ca="1" si="90"/>
        <v/>
      </c>
      <c r="HJJ43" t="str">
        <f t="shared" ca="1" si="90"/>
        <v/>
      </c>
      <c r="HJK43" t="str">
        <f t="shared" ca="1" si="90"/>
        <v/>
      </c>
      <c r="HJL43" t="str">
        <f t="shared" ca="1" si="90"/>
        <v/>
      </c>
      <c r="HJM43" t="str">
        <f t="shared" ca="1" si="90"/>
        <v/>
      </c>
      <c r="HJN43" t="str">
        <f t="shared" ca="1" si="90"/>
        <v/>
      </c>
      <c r="HJO43" t="str">
        <f t="shared" ca="1" si="90"/>
        <v/>
      </c>
      <c r="HJP43" t="str">
        <f t="shared" ca="1" si="90"/>
        <v/>
      </c>
      <c r="HJQ43" t="str">
        <f t="shared" ca="1" si="90"/>
        <v/>
      </c>
      <c r="HJR43" t="str">
        <f t="shared" ca="1" si="90"/>
        <v/>
      </c>
      <c r="HJS43" t="str">
        <f t="shared" ca="1" si="90"/>
        <v/>
      </c>
      <c r="HJT43" t="str">
        <f t="shared" ca="1" si="90"/>
        <v/>
      </c>
      <c r="HJU43" t="str">
        <f t="shared" ca="1" si="90"/>
        <v/>
      </c>
      <c r="HJV43" t="str">
        <f t="shared" ca="1" si="90"/>
        <v/>
      </c>
      <c r="HJW43" t="str">
        <f t="shared" ca="1" si="90"/>
        <v/>
      </c>
      <c r="HJX43" t="str">
        <f t="shared" ca="1" si="90"/>
        <v/>
      </c>
      <c r="HJY43" t="str">
        <f t="shared" ca="1" si="90"/>
        <v/>
      </c>
      <c r="HJZ43" t="str">
        <f t="shared" ca="1" si="90"/>
        <v/>
      </c>
      <c r="HKA43" t="str">
        <f t="shared" ca="1" si="90"/>
        <v/>
      </c>
      <c r="HKB43" t="str">
        <f t="shared" ca="1" si="90"/>
        <v/>
      </c>
      <c r="HKC43" t="str">
        <f t="shared" ca="1" si="90"/>
        <v/>
      </c>
      <c r="HKD43" t="str">
        <f t="shared" ca="1" si="90"/>
        <v/>
      </c>
      <c r="HKE43" t="str">
        <f t="shared" ca="1" si="90"/>
        <v/>
      </c>
      <c r="HKF43" t="str">
        <f t="shared" ca="1" si="90"/>
        <v/>
      </c>
      <c r="HKG43" t="str">
        <f t="shared" ref="HKG43:HMR43" ca="1" si="91">IFERROR(HKC43*HKE43,"")</f>
        <v/>
      </c>
      <c r="HKH43" t="str">
        <f t="shared" ca="1" si="91"/>
        <v/>
      </c>
      <c r="HKI43" t="str">
        <f t="shared" ca="1" si="91"/>
        <v/>
      </c>
      <c r="HKJ43" t="str">
        <f t="shared" ca="1" si="91"/>
        <v/>
      </c>
      <c r="HKK43" t="str">
        <f t="shared" ca="1" si="91"/>
        <v/>
      </c>
      <c r="HKL43" t="str">
        <f t="shared" ca="1" si="91"/>
        <v/>
      </c>
      <c r="HKM43" t="str">
        <f t="shared" ca="1" si="91"/>
        <v/>
      </c>
      <c r="HKN43" t="str">
        <f t="shared" ca="1" si="91"/>
        <v/>
      </c>
      <c r="HKO43" t="str">
        <f t="shared" ca="1" si="91"/>
        <v/>
      </c>
      <c r="HKP43" t="str">
        <f t="shared" ca="1" si="91"/>
        <v/>
      </c>
      <c r="HKQ43" t="str">
        <f t="shared" ca="1" si="91"/>
        <v/>
      </c>
      <c r="HKR43" t="str">
        <f t="shared" ca="1" si="91"/>
        <v/>
      </c>
      <c r="HKS43" t="str">
        <f t="shared" ca="1" si="91"/>
        <v/>
      </c>
      <c r="HKT43" t="str">
        <f t="shared" ca="1" si="91"/>
        <v/>
      </c>
      <c r="HKU43" t="str">
        <f t="shared" ca="1" si="91"/>
        <v/>
      </c>
      <c r="HKV43" t="str">
        <f t="shared" ca="1" si="91"/>
        <v/>
      </c>
      <c r="HKW43" t="str">
        <f t="shared" ca="1" si="91"/>
        <v/>
      </c>
      <c r="HKX43" t="str">
        <f t="shared" ca="1" si="91"/>
        <v/>
      </c>
      <c r="HKY43" t="str">
        <f t="shared" ca="1" si="91"/>
        <v/>
      </c>
      <c r="HKZ43" t="str">
        <f t="shared" ca="1" si="91"/>
        <v/>
      </c>
      <c r="HLA43" t="str">
        <f t="shared" ca="1" si="91"/>
        <v/>
      </c>
      <c r="HLB43" t="str">
        <f t="shared" ca="1" si="91"/>
        <v/>
      </c>
      <c r="HLC43" t="str">
        <f t="shared" ca="1" si="91"/>
        <v/>
      </c>
      <c r="HLD43" t="str">
        <f t="shared" ca="1" si="91"/>
        <v/>
      </c>
      <c r="HLE43" t="str">
        <f t="shared" ca="1" si="91"/>
        <v/>
      </c>
      <c r="HLF43" t="str">
        <f t="shared" ca="1" si="91"/>
        <v/>
      </c>
      <c r="HLG43" t="str">
        <f t="shared" ca="1" si="91"/>
        <v/>
      </c>
      <c r="HLH43" t="str">
        <f t="shared" ca="1" si="91"/>
        <v/>
      </c>
      <c r="HLI43" t="str">
        <f t="shared" ca="1" si="91"/>
        <v/>
      </c>
      <c r="HLJ43" t="str">
        <f t="shared" ca="1" si="91"/>
        <v/>
      </c>
      <c r="HLK43" t="str">
        <f t="shared" ca="1" si="91"/>
        <v/>
      </c>
      <c r="HLL43" t="str">
        <f t="shared" ca="1" si="91"/>
        <v/>
      </c>
      <c r="HLM43" t="str">
        <f t="shared" ca="1" si="91"/>
        <v/>
      </c>
      <c r="HLN43" t="str">
        <f t="shared" ca="1" si="91"/>
        <v/>
      </c>
      <c r="HLO43" t="str">
        <f t="shared" ca="1" si="91"/>
        <v/>
      </c>
      <c r="HLP43" t="str">
        <f t="shared" ca="1" si="91"/>
        <v/>
      </c>
      <c r="HLQ43" t="str">
        <f t="shared" ca="1" si="91"/>
        <v/>
      </c>
      <c r="HLR43" t="str">
        <f t="shared" ca="1" si="91"/>
        <v/>
      </c>
      <c r="HLS43" t="str">
        <f t="shared" ca="1" si="91"/>
        <v/>
      </c>
      <c r="HLT43" t="str">
        <f t="shared" ca="1" si="91"/>
        <v/>
      </c>
      <c r="HLU43" t="str">
        <f t="shared" ca="1" si="91"/>
        <v/>
      </c>
      <c r="HLV43" t="str">
        <f t="shared" ca="1" si="91"/>
        <v/>
      </c>
      <c r="HLW43" t="str">
        <f t="shared" ca="1" si="91"/>
        <v/>
      </c>
      <c r="HLX43" t="str">
        <f t="shared" ca="1" si="91"/>
        <v/>
      </c>
      <c r="HLY43" t="str">
        <f t="shared" ca="1" si="91"/>
        <v/>
      </c>
      <c r="HLZ43" t="str">
        <f t="shared" ca="1" si="91"/>
        <v/>
      </c>
      <c r="HMA43" t="str">
        <f t="shared" ca="1" si="91"/>
        <v/>
      </c>
      <c r="HMB43" t="str">
        <f t="shared" ca="1" si="91"/>
        <v/>
      </c>
      <c r="HMC43" t="str">
        <f t="shared" ca="1" si="91"/>
        <v/>
      </c>
      <c r="HMD43" t="str">
        <f t="shared" ca="1" si="91"/>
        <v/>
      </c>
      <c r="HME43" t="str">
        <f t="shared" ca="1" si="91"/>
        <v/>
      </c>
      <c r="HMF43" t="str">
        <f t="shared" ca="1" si="91"/>
        <v/>
      </c>
      <c r="HMG43" t="str">
        <f t="shared" ca="1" si="91"/>
        <v/>
      </c>
      <c r="HMH43" t="str">
        <f t="shared" ca="1" si="91"/>
        <v/>
      </c>
      <c r="HMI43" t="str">
        <f t="shared" ca="1" si="91"/>
        <v/>
      </c>
      <c r="HMJ43" t="str">
        <f t="shared" ca="1" si="91"/>
        <v/>
      </c>
      <c r="HMK43" t="str">
        <f t="shared" ca="1" si="91"/>
        <v/>
      </c>
      <c r="HML43" t="str">
        <f t="shared" ca="1" si="91"/>
        <v/>
      </c>
      <c r="HMM43" t="str">
        <f t="shared" ca="1" si="91"/>
        <v/>
      </c>
      <c r="HMN43" t="str">
        <f t="shared" ca="1" si="91"/>
        <v/>
      </c>
      <c r="HMO43" t="str">
        <f t="shared" ca="1" si="91"/>
        <v/>
      </c>
      <c r="HMP43" t="str">
        <f t="shared" ca="1" si="91"/>
        <v/>
      </c>
      <c r="HMQ43" t="str">
        <f t="shared" ca="1" si="91"/>
        <v/>
      </c>
      <c r="HMR43" t="str">
        <f t="shared" ca="1" si="91"/>
        <v/>
      </c>
      <c r="HMS43" t="str">
        <f t="shared" ref="HMS43:HPD43" ca="1" si="92">IFERROR(HMO43*HMQ43,"")</f>
        <v/>
      </c>
      <c r="HMT43" t="str">
        <f t="shared" ca="1" si="92"/>
        <v/>
      </c>
      <c r="HMU43" t="str">
        <f t="shared" ca="1" si="92"/>
        <v/>
      </c>
      <c r="HMV43" t="str">
        <f t="shared" ca="1" si="92"/>
        <v/>
      </c>
      <c r="HMW43" t="str">
        <f t="shared" ca="1" si="92"/>
        <v/>
      </c>
      <c r="HMX43" t="str">
        <f t="shared" ca="1" si="92"/>
        <v/>
      </c>
      <c r="HMY43" t="str">
        <f t="shared" ca="1" si="92"/>
        <v/>
      </c>
      <c r="HMZ43" t="str">
        <f t="shared" ca="1" si="92"/>
        <v/>
      </c>
      <c r="HNA43" t="str">
        <f t="shared" ca="1" si="92"/>
        <v/>
      </c>
      <c r="HNB43" t="str">
        <f t="shared" ca="1" si="92"/>
        <v/>
      </c>
      <c r="HNC43" t="str">
        <f t="shared" ca="1" si="92"/>
        <v/>
      </c>
      <c r="HND43" t="str">
        <f t="shared" ca="1" si="92"/>
        <v/>
      </c>
      <c r="HNE43" t="str">
        <f t="shared" ca="1" si="92"/>
        <v/>
      </c>
      <c r="HNF43" t="str">
        <f t="shared" ca="1" si="92"/>
        <v/>
      </c>
      <c r="HNG43" t="str">
        <f t="shared" ca="1" si="92"/>
        <v/>
      </c>
      <c r="HNH43" t="str">
        <f t="shared" ca="1" si="92"/>
        <v/>
      </c>
      <c r="HNI43" t="str">
        <f t="shared" ca="1" si="92"/>
        <v/>
      </c>
      <c r="HNJ43" t="str">
        <f t="shared" ca="1" si="92"/>
        <v/>
      </c>
      <c r="HNK43" t="str">
        <f t="shared" ca="1" si="92"/>
        <v/>
      </c>
      <c r="HNL43" t="str">
        <f t="shared" ca="1" si="92"/>
        <v/>
      </c>
      <c r="HNM43" t="str">
        <f t="shared" ca="1" si="92"/>
        <v/>
      </c>
      <c r="HNN43" t="str">
        <f t="shared" ca="1" si="92"/>
        <v/>
      </c>
      <c r="HNO43" t="str">
        <f t="shared" ca="1" si="92"/>
        <v/>
      </c>
      <c r="HNP43" t="str">
        <f t="shared" ca="1" si="92"/>
        <v/>
      </c>
      <c r="HNQ43" t="str">
        <f t="shared" ca="1" si="92"/>
        <v/>
      </c>
      <c r="HNR43" t="str">
        <f t="shared" ca="1" si="92"/>
        <v/>
      </c>
      <c r="HNS43" t="str">
        <f t="shared" ca="1" si="92"/>
        <v/>
      </c>
      <c r="HNT43" t="str">
        <f t="shared" ca="1" si="92"/>
        <v/>
      </c>
      <c r="HNU43" t="str">
        <f t="shared" ca="1" si="92"/>
        <v/>
      </c>
      <c r="HNV43" t="str">
        <f t="shared" ca="1" si="92"/>
        <v/>
      </c>
      <c r="HNW43" t="str">
        <f t="shared" ca="1" si="92"/>
        <v/>
      </c>
      <c r="HNX43" t="str">
        <f t="shared" ca="1" si="92"/>
        <v/>
      </c>
      <c r="HNY43" t="str">
        <f t="shared" ca="1" si="92"/>
        <v/>
      </c>
      <c r="HNZ43" t="str">
        <f t="shared" ca="1" si="92"/>
        <v/>
      </c>
      <c r="HOA43" t="str">
        <f t="shared" ca="1" si="92"/>
        <v/>
      </c>
      <c r="HOB43" t="str">
        <f t="shared" ca="1" si="92"/>
        <v/>
      </c>
      <c r="HOC43" t="str">
        <f t="shared" ca="1" si="92"/>
        <v/>
      </c>
      <c r="HOD43" t="str">
        <f t="shared" ca="1" si="92"/>
        <v/>
      </c>
      <c r="HOE43" t="str">
        <f t="shared" ca="1" si="92"/>
        <v/>
      </c>
      <c r="HOF43" t="str">
        <f t="shared" ca="1" si="92"/>
        <v/>
      </c>
      <c r="HOG43" t="str">
        <f t="shared" ca="1" si="92"/>
        <v/>
      </c>
      <c r="HOH43" t="str">
        <f t="shared" ca="1" si="92"/>
        <v/>
      </c>
      <c r="HOI43" t="str">
        <f t="shared" ca="1" si="92"/>
        <v/>
      </c>
      <c r="HOJ43" t="str">
        <f t="shared" ca="1" si="92"/>
        <v/>
      </c>
      <c r="HOK43" t="str">
        <f t="shared" ca="1" si="92"/>
        <v/>
      </c>
      <c r="HOL43" t="str">
        <f t="shared" ca="1" si="92"/>
        <v/>
      </c>
      <c r="HOM43" t="str">
        <f t="shared" ca="1" si="92"/>
        <v/>
      </c>
      <c r="HON43" t="str">
        <f t="shared" ca="1" si="92"/>
        <v/>
      </c>
      <c r="HOO43" t="str">
        <f t="shared" ca="1" si="92"/>
        <v/>
      </c>
      <c r="HOP43" t="str">
        <f t="shared" ca="1" si="92"/>
        <v/>
      </c>
      <c r="HOQ43" t="str">
        <f t="shared" ca="1" si="92"/>
        <v/>
      </c>
      <c r="HOR43" t="str">
        <f t="shared" ca="1" si="92"/>
        <v/>
      </c>
      <c r="HOS43" t="str">
        <f t="shared" ca="1" si="92"/>
        <v/>
      </c>
      <c r="HOT43" t="str">
        <f t="shared" ca="1" si="92"/>
        <v/>
      </c>
      <c r="HOU43" t="str">
        <f t="shared" ca="1" si="92"/>
        <v/>
      </c>
      <c r="HOV43" t="str">
        <f t="shared" ca="1" si="92"/>
        <v/>
      </c>
      <c r="HOW43" t="str">
        <f t="shared" ca="1" si="92"/>
        <v/>
      </c>
      <c r="HOX43" t="str">
        <f t="shared" ca="1" si="92"/>
        <v/>
      </c>
      <c r="HOY43" t="str">
        <f t="shared" ca="1" si="92"/>
        <v/>
      </c>
      <c r="HOZ43" t="str">
        <f t="shared" ca="1" si="92"/>
        <v/>
      </c>
      <c r="HPA43" t="str">
        <f t="shared" ca="1" si="92"/>
        <v/>
      </c>
      <c r="HPB43" t="str">
        <f t="shared" ca="1" si="92"/>
        <v/>
      </c>
      <c r="HPC43" t="str">
        <f t="shared" ca="1" si="92"/>
        <v/>
      </c>
      <c r="HPD43" t="str">
        <f t="shared" ca="1" si="92"/>
        <v/>
      </c>
      <c r="HPE43" t="str">
        <f t="shared" ref="HPE43:HRP43" ca="1" si="93">IFERROR(HPA43*HPC43,"")</f>
        <v/>
      </c>
      <c r="HPF43" t="str">
        <f t="shared" ca="1" si="93"/>
        <v/>
      </c>
      <c r="HPG43" t="str">
        <f t="shared" ca="1" si="93"/>
        <v/>
      </c>
      <c r="HPH43" t="str">
        <f t="shared" ca="1" si="93"/>
        <v/>
      </c>
      <c r="HPI43" t="str">
        <f t="shared" ca="1" si="93"/>
        <v/>
      </c>
      <c r="HPJ43" t="str">
        <f t="shared" ca="1" si="93"/>
        <v/>
      </c>
      <c r="HPK43" t="str">
        <f t="shared" ca="1" si="93"/>
        <v/>
      </c>
      <c r="HPL43" t="str">
        <f t="shared" ca="1" si="93"/>
        <v/>
      </c>
      <c r="HPM43" t="str">
        <f t="shared" ca="1" si="93"/>
        <v/>
      </c>
      <c r="HPN43" t="str">
        <f t="shared" ca="1" si="93"/>
        <v/>
      </c>
      <c r="HPO43" t="str">
        <f t="shared" ca="1" si="93"/>
        <v/>
      </c>
      <c r="HPP43" t="str">
        <f t="shared" ca="1" si="93"/>
        <v/>
      </c>
      <c r="HPQ43" t="str">
        <f t="shared" ca="1" si="93"/>
        <v/>
      </c>
      <c r="HPR43" t="str">
        <f t="shared" ca="1" si="93"/>
        <v/>
      </c>
      <c r="HPS43" t="str">
        <f t="shared" ca="1" si="93"/>
        <v/>
      </c>
      <c r="HPT43" t="str">
        <f t="shared" ca="1" si="93"/>
        <v/>
      </c>
      <c r="HPU43" t="str">
        <f t="shared" ca="1" si="93"/>
        <v/>
      </c>
      <c r="HPV43" t="str">
        <f t="shared" ca="1" si="93"/>
        <v/>
      </c>
      <c r="HPW43" t="str">
        <f t="shared" ca="1" si="93"/>
        <v/>
      </c>
      <c r="HPX43" t="str">
        <f t="shared" ca="1" si="93"/>
        <v/>
      </c>
      <c r="HPY43" t="str">
        <f t="shared" ca="1" si="93"/>
        <v/>
      </c>
      <c r="HPZ43" t="str">
        <f t="shared" ca="1" si="93"/>
        <v/>
      </c>
      <c r="HQA43" t="str">
        <f t="shared" ca="1" si="93"/>
        <v/>
      </c>
      <c r="HQB43" t="str">
        <f t="shared" ca="1" si="93"/>
        <v/>
      </c>
      <c r="HQC43" t="str">
        <f t="shared" ca="1" si="93"/>
        <v/>
      </c>
      <c r="HQD43" t="str">
        <f t="shared" ca="1" si="93"/>
        <v/>
      </c>
      <c r="HQE43" t="str">
        <f t="shared" ca="1" si="93"/>
        <v/>
      </c>
      <c r="HQF43" t="str">
        <f t="shared" ca="1" si="93"/>
        <v/>
      </c>
      <c r="HQG43" t="str">
        <f t="shared" ca="1" si="93"/>
        <v/>
      </c>
      <c r="HQH43" t="str">
        <f t="shared" ca="1" si="93"/>
        <v/>
      </c>
      <c r="HQI43" t="str">
        <f t="shared" ca="1" si="93"/>
        <v/>
      </c>
      <c r="HQJ43" t="str">
        <f t="shared" ca="1" si="93"/>
        <v/>
      </c>
      <c r="HQK43" t="str">
        <f t="shared" ca="1" si="93"/>
        <v/>
      </c>
      <c r="HQL43" t="str">
        <f t="shared" ca="1" si="93"/>
        <v/>
      </c>
      <c r="HQM43" t="str">
        <f t="shared" ca="1" si="93"/>
        <v/>
      </c>
      <c r="HQN43" t="str">
        <f t="shared" ca="1" si="93"/>
        <v/>
      </c>
      <c r="HQO43" t="str">
        <f t="shared" ca="1" si="93"/>
        <v/>
      </c>
      <c r="HQP43" t="str">
        <f t="shared" ca="1" si="93"/>
        <v/>
      </c>
      <c r="HQQ43" t="str">
        <f t="shared" ca="1" si="93"/>
        <v/>
      </c>
      <c r="HQR43" t="str">
        <f t="shared" ca="1" si="93"/>
        <v/>
      </c>
      <c r="HQS43" t="str">
        <f t="shared" ca="1" si="93"/>
        <v/>
      </c>
      <c r="HQT43" t="str">
        <f t="shared" ca="1" si="93"/>
        <v/>
      </c>
      <c r="HQU43" t="str">
        <f t="shared" ca="1" si="93"/>
        <v/>
      </c>
      <c r="HQV43" t="str">
        <f t="shared" ca="1" si="93"/>
        <v/>
      </c>
      <c r="HQW43" t="str">
        <f t="shared" ca="1" si="93"/>
        <v/>
      </c>
      <c r="HQX43" t="str">
        <f t="shared" ca="1" si="93"/>
        <v/>
      </c>
      <c r="HQY43" t="str">
        <f t="shared" ca="1" si="93"/>
        <v/>
      </c>
      <c r="HQZ43" t="str">
        <f t="shared" ca="1" si="93"/>
        <v/>
      </c>
      <c r="HRA43" t="str">
        <f t="shared" ca="1" si="93"/>
        <v/>
      </c>
      <c r="HRB43" t="str">
        <f t="shared" ca="1" si="93"/>
        <v/>
      </c>
      <c r="HRC43" t="str">
        <f t="shared" ca="1" si="93"/>
        <v/>
      </c>
      <c r="HRD43" t="str">
        <f t="shared" ca="1" si="93"/>
        <v/>
      </c>
      <c r="HRE43" t="str">
        <f t="shared" ca="1" si="93"/>
        <v/>
      </c>
      <c r="HRF43" t="str">
        <f t="shared" ca="1" si="93"/>
        <v/>
      </c>
      <c r="HRG43" t="str">
        <f t="shared" ca="1" si="93"/>
        <v/>
      </c>
      <c r="HRH43" t="str">
        <f t="shared" ca="1" si="93"/>
        <v/>
      </c>
      <c r="HRI43" t="str">
        <f t="shared" ca="1" si="93"/>
        <v/>
      </c>
      <c r="HRJ43" t="str">
        <f t="shared" ca="1" si="93"/>
        <v/>
      </c>
      <c r="HRK43" t="str">
        <f t="shared" ca="1" si="93"/>
        <v/>
      </c>
      <c r="HRL43" t="str">
        <f t="shared" ca="1" si="93"/>
        <v/>
      </c>
      <c r="HRM43" t="str">
        <f t="shared" ca="1" si="93"/>
        <v/>
      </c>
      <c r="HRN43" t="str">
        <f t="shared" ca="1" si="93"/>
        <v/>
      </c>
      <c r="HRO43" t="str">
        <f t="shared" ca="1" si="93"/>
        <v/>
      </c>
      <c r="HRP43" t="str">
        <f t="shared" ca="1" si="93"/>
        <v/>
      </c>
      <c r="HRQ43" t="str">
        <f t="shared" ref="HRQ43:HUB43" ca="1" si="94">IFERROR(HRM43*HRO43,"")</f>
        <v/>
      </c>
      <c r="HRR43" t="str">
        <f t="shared" ca="1" si="94"/>
        <v/>
      </c>
      <c r="HRS43" t="str">
        <f t="shared" ca="1" si="94"/>
        <v/>
      </c>
      <c r="HRT43" t="str">
        <f t="shared" ca="1" si="94"/>
        <v/>
      </c>
      <c r="HRU43" t="str">
        <f t="shared" ca="1" si="94"/>
        <v/>
      </c>
      <c r="HRV43" t="str">
        <f t="shared" ca="1" si="94"/>
        <v/>
      </c>
      <c r="HRW43" t="str">
        <f t="shared" ca="1" si="94"/>
        <v/>
      </c>
      <c r="HRX43" t="str">
        <f t="shared" ca="1" si="94"/>
        <v/>
      </c>
      <c r="HRY43" t="str">
        <f t="shared" ca="1" si="94"/>
        <v/>
      </c>
      <c r="HRZ43" t="str">
        <f t="shared" ca="1" si="94"/>
        <v/>
      </c>
      <c r="HSA43" t="str">
        <f t="shared" ca="1" si="94"/>
        <v/>
      </c>
      <c r="HSB43" t="str">
        <f t="shared" ca="1" si="94"/>
        <v/>
      </c>
      <c r="HSC43" t="str">
        <f t="shared" ca="1" si="94"/>
        <v/>
      </c>
      <c r="HSD43" t="str">
        <f t="shared" ca="1" si="94"/>
        <v/>
      </c>
      <c r="HSE43" t="str">
        <f t="shared" ca="1" si="94"/>
        <v/>
      </c>
      <c r="HSF43" t="str">
        <f t="shared" ca="1" si="94"/>
        <v/>
      </c>
      <c r="HSG43" t="str">
        <f t="shared" ca="1" si="94"/>
        <v/>
      </c>
      <c r="HSH43" t="str">
        <f t="shared" ca="1" si="94"/>
        <v/>
      </c>
      <c r="HSI43" t="str">
        <f t="shared" ca="1" si="94"/>
        <v/>
      </c>
      <c r="HSJ43" t="str">
        <f t="shared" ca="1" si="94"/>
        <v/>
      </c>
      <c r="HSK43" t="str">
        <f t="shared" ca="1" si="94"/>
        <v/>
      </c>
      <c r="HSL43" t="str">
        <f t="shared" ca="1" si="94"/>
        <v/>
      </c>
      <c r="HSM43" t="str">
        <f t="shared" ca="1" si="94"/>
        <v/>
      </c>
      <c r="HSN43" t="str">
        <f t="shared" ca="1" si="94"/>
        <v/>
      </c>
      <c r="HSO43" t="str">
        <f t="shared" ca="1" si="94"/>
        <v/>
      </c>
      <c r="HSP43" t="str">
        <f t="shared" ca="1" si="94"/>
        <v/>
      </c>
      <c r="HSQ43" t="str">
        <f t="shared" ca="1" si="94"/>
        <v/>
      </c>
      <c r="HSR43" t="str">
        <f t="shared" ca="1" si="94"/>
        <v/>
      </c>
      <c r="HSS43" t="str">
        <f t="shared" ca="1" si="94"/>
        <v/>
      </c>
      <c r="HST43" t="str">
        <f t="shared" ca="1" si="94"/>
        <v/>
      </c>
      <c r="HSU43" t="str">
        <f t="shared" ca="1" si="94"/>
        <v/>
      </c>
      <c r="HSV43" t="str">
        <f t="shared" ca="1" si="94"/>
        <v/>
      </c>
      <c r="HSW43" t="str">
        <f t="shared" ca="1" si="94"/>
        <v/>
      </c>
      <c r="HSX43" t="str">
        <f t="shared" ca="1" si="94"/>
        <v/>
      </c>
      <c r="HSY43" t="str">
        <f t="shared" ca="1" si="94"/>
        <v/>
      </c>
      <c r="HSZ43" t="str">
        <f t="shared" ca="1" si="94"/>
        <v/>
      </c>
      <c r="HTA43" t="str">
        <f t="shared" ca="1" si="94"/>
        <v/>
      </c>
      <c r="HTB43" t="str">
        <f t="shared" ca="1" si="94"/>
        <v/>
      </c>
      <c r="HTC43" t="str">
        <f t="shared" ca="1" si="94"/>
        <v/>
      </c>
      <c r="HTD43" t="str">
        <f t="shared" ca="1" si="94"/>
        <v/>
      </c>
      <c r="HTE43" t="str">
        <f t="shared" ca="1" si="94"/>
        <v/>
      </c>
      <c r="HTF43" t="str">
        <f t="shared" ca="1" si="94"/>
        <v/>
      </c>
      <c r="HTG43" t="str">
        <f t="shared" ca="1" si="94"/>
        <v/>
      </c>
      <c r="HTH43" t="str">
        <f t="shared" ca="1" si="94"/>
        <v/>
      </c>
      <c r="HTI43" t="str">
        <f t="shared" ca="1" si="94"/>
        <v/>
      </c>
      <c r="HTJ43" t="str">
        <f t="shared" ca="1" si="94"/>
        <v/>
      </c>
      <c r="HTK43" t="str">
        <f t="shared" ca="1" si="94"/>
        <v/>
      </c>
      <c r="HTL43" t="str">
        <f t="shared" ca="1" si="94"/>
        <v/>
      </c>
      <c r="HTM43" t="str">
        <f t="shared" ca="1" si="94"/>
        <v/>
      </c>
      <c r="HTN43" t="str">
        <f t="shared" ca="1" si="94"/>
        <v/>
      </c>
      <c r="HTO43" t="str">
        <f t="shared" ca="1" si="94"/>
        <v/>
      </c>
      <c r="HTP43" t="str">
        <f t="shared" ca="1" si="94"/>
        <v/>
      </c>
      <c r="HTQ43" t="str">
        <f t="shared" ca="1" si="94"/>
        <v/>
      </c>
      <c r="HTR43" t="str">
        <f t="shared" ca="1" si="94"/>
        <v/>
      </c>
      <c r="HTS43" t="str">
        <f t="shared" ca="1" si="94"/>
        <v/>
      </c>
      <c r="HTT43" t="str">
        <f t="shared" ca="1" si="94"/>
        <v/>
      </c>
      <c r="HTU43" t="str">
        <f t="shared" ca="1" si="94"/>
        <v/>
      </c>
      <c r="HTV43" t="str">
        <f t="shared" ca="1" si="94"/>
        <v/>
      </c>
      <c r="HTW43" t="str">
        <f t="shared" ca="1" si="94"/>
        <v/>
      </c>
      <c r="HTX43" t="str">
        <f t="shared" ca="1" si="94"/>
        <v/>
      </c>
      <c r="HTY43" t="str">
        <f t="shared" ca="1" si="94"/>
        <v/>
      </c>
      <c r="HTZ43" t="str">
        <f t="shared" ca="1" si="94"/>
        <v/>
      </c>
      <c r="HUA43" t="str">
        <f t="shared" ca="1" si="94"/>
        <v/>
      </c>
      <c r="HUB43" t="str">
        <f t="shared" ca="1" si="94"/>
        <v/>
      </c>
      <c r="HUC43" t="str">
        <f t="shared" ref="HUC43:HWN43" ca="1" si="95">IFERROR(HTY43*HUA43,"")</f>
        <v/>
      </c>
      <c r="HUD43" t="str">
        <f t="shared" ca="1" si="95"/>
        <v/>
      </c>
      <c r="HUE43" t="str">
        <f t="shared" ca="1" si="95"/>
        <v/>
      </c>
      <c r="HUF43" t="str">
        <f t="shared" ca="1" si="95"/>
        <v/>
      </c>
      <c r="HUG43" t="str">
        <f t="shared" ca="1" si="95"/>
        <v/>
      </c>
      <c r="HUH43" t="str">
        <f t="shared" ca="1" si="95"/>
        <v/>
      </c>
      <c r="HUI43" t="str">
        <f t="shared" ca="1" si="95"/>
        <v/>
      </c>
      <c r="HUJ43" t="str">
        <f t="shared" ca="1" si="95"/>
        <v/>
      </c>
      <c r="HUK43" t="str">
        <f t="shared" ca="1" si="95"/>
        <v/>
      </c>
      <c r="HUL43" t="str">
        <f t="shared" ca="1" si="95"/>
        <v/>
      </c>
      <c r="HUM43" t="str">
        <f t="shared" ca="1" si="95"/>
        <v/>
      </c>
      <c r="HUN43" t="str">
        <f t="shared" ca="1" si="95"/>
        <v/>
      </c>
      <c r="HUO43" t="str">
        <f t="shared" ca="1" si="95"/>
        <v/>
      </c>
      <c r="HUP43" t="str">
        <f t="shared" ca="1" si="95"/>
        <v/>
      </c>
      <c r="HUQ43" t="str">
        <f t="shared" ca="1" si="95"/>
        <v/>
      </c>
      <c r="HUR43" t="str">
        <f t="shared" ca="1" si="95"/>
        <v/>
      </c>
      <c r="HUS43" t="str">
        <f t="shared" ca="1" si="95"/>
        <v/>
      </c>
      <c r="HUT43" t="str">
        <f t="shared" ca="1" si="95"/>
        <v/>
      </c>
      <c r="HUU43" t="str">
        <f t="shared" ca="1" si="95"/>
        <v/>
      </c>
      <c r="HUV43" t="str">
        <f t="shared" ca="1" si="95"/>
        <v/>
      </c>
      <c r="HUW43" t="str">
        <f t="shared" ca="1" si="95"/>
        <v/>
      </c>
      <c r="HUX43" t="str">
        <f t="shared" ca="1" si="95"/>
        <v/>
      </c>
      <c r="HUY43" t="str">
        <f t="shared" ca="1" si="95"/>
        <v/>
      </c>
      <c r="HUZ43" t="str">
        <f t="shared" ca="1" si="95"/>
        <v/>
      </c>
      <c r="HVA43" t="str">
        <f t="shared" ca="1" si="95"/>
        <v/>
      </c>
      <c r="HVB43" t="str">
        <f t="shared" ca="1" si="95"/>
        <v/>
      </c>
      <c r="HVC43" t="str">
        <f t="shared" ca="1" si="95"/>
        <v/>
      </c>
      <c r="HVD43" t="str">
        <f t="shared" ca="1" si="95"/>
        <v/>
      </c>
      <c r="HVE43" t="str">
        <f t="shared" ca="1" si="95"/>
        <v/>
      </c>
      <c r="HVF43" t="str">
        <f t="shared" ca="1" si="95"/>
        <v/>
      </c>
      <c r="HVG43" t="str">
        <f t="shared" ca="1" si="95"/>
        <v/>
      </c>
      <c r="HVH43" t="str">
        <f t="shared" ca="1" si="95"/>
        <v/>
      </c>
      <c r="HVI43" t="str">
        <f t="shared" ca="1" si="95"/>
        <v/>
      </c>
      <c r="HVJ43" t="str">
        <f t="shared" ca="1" si="95"/>
        <v/>
      </c>
      <c r="HVK43" t="str">
        <f t="shared" ca="1" si="95"/>
        <v/>
      </c>
      <c r="HVL43" t="str">
        <f t="shared" ca="1" si="95"/>
        <v/>
      </c>
      <c r="HVM43" t="str">
        <f t="shared" ca="1" si="95"/>
        <v/>
      </c>
      <c r="HVN43" t="str">
        <f t="shared" ca="1" si="95"/>
        <v/>
      </c>
      <c r="HVO43" t="str">
        <f t="shared" ca="1" si="95"/>
        <v/>
      </c>
      <c r="HVP43" t="str">
        <f t="shared" ca="1" si="95"/>
        <v/>
      </c>
      <c r="HVQ43" t="str">
        <f t="shared" ca="1" si="95"/>
        <v/>
      </c>
      <c r="HVR43" t="str">
        <f t="shared" ca="1" si="95"/>
        <v/>
      </c>
      <c r="HVS43" t="str">
        <f t="shared" ca="1" si="95"/>
        <v/>
      </c>
      <c r="HVT43" t="str">
        <f t="shared" ca="1" si="95"/>
        <v/>
      </c>
      <c r="HVU43" t="str">
        <f t="shared" ca="1" si="95"/>
        <v/>
      </c>
      <c r="HVV43" t="str">
        <f t="shared" ca="1" si="95"/>
        <v/>
      </c>
      <c r="HVW43" t="str">
        <f t="shared" ca="1" si="95"/>
        <v/>
      </c>
      <c r="HVX43" t="str">
        <f t="shared" ca="1" si="95"/>
        <v/>
      </c>
      <c r="HVY43" t="str">
        <f t="shared" ca="1" si="95"/>
        <v/>
      </c>
      <c r="HVZ43" t="str">
        <f t="shared" ca="1" si="95"/>
        <v/>
      </c>
      <c r="HWA43" t="str">
        <f t="shared" ca="1" si="95"/>
        <v/>
      </c>
      <c r="HWB43" t="str">
        <f t="shared" ca="1" si="95"/>
        <v/>
      </c>
      <c r="HWC43" t="str">
        <f t="shared" ca="1" si="95"/>
        <v/>
      </c>
      <c r="HWD43" t="str">
        <f t="shared" ca="1" si="95"/>
        <v/>
      </c>
      <c r="HWE43" t="str">
        <f t="shared" ca="1" si="95"/>
        <v/>
      </c>
      <c r="HWF43" t="str">
        <f t="shared" ca="1" si="95"/>
        <v/>
      </c>
      <c r="HWG43" t="str">
        <f t="shared" ca="1" si="95"/>
        <v/>
      </c>
      <c r="HWH43" t="str">
        <f t="shared" ca="1" si="95"/>
        <v/>
      </c>
      <c r="HWI43" t="str">
        <f t="shared" ca="1" si="95"/>
        <v/>
      </c>
      <c r="HWJ43" t="str">
        <f t="shared" ca="1" si="95"/>
        <v/>
      </c>
      <c r="HWK43" t="str">
        <f t="shared" ca="1" si="95"/>
        <v/>
      </c>
      <c r="HWL43" t="str">
        <f t="shared" ca="1" si="95"/>
        <v/>
      </c>
      <c r="HWM43" t="str">
        <f t="shared" ca="1" si="95"/>
        <v/>
      </c>
      <c r="HWN43" t="str">
        <f t="shared" ca="1" si="95"/>
        <v/>
      </c>
      <c r="HWO43" t="str">
        <f t="shared" ref="HWO43:HYZ43" ca="1" si="96">IFERROR(HWK43*HWM43,"")</f>
        <v/>
      </c>
      <c r="HWP43" t="str">
        <f t="shared" ca="1" si="96"/>
        <v/>
      </c>
      <c r="HWQ43" t="str">
        <f t="shared" ca="1" si="96"/>
        <v/>
      </c>
      <c r="HWR43" t="str">
        <f t="shared" ca="1" si="96"/>
        <v/>
      </c>
      <c r="HWS43" t="str">
        <f t="shared" ca="1" si="96"/>
        <v/>
      </c>
      <c r="HWT43" t="str">
        <f t="shared" ca="1" si="96"/>
        <v/>
      </c>
      <c r="HWU43" t="str">
        <f t="shared" ca="1" si="96"/>
        <v/>
      </c>
      <c r="HWV43" t="str">
        <f t="shared" ca="1" si="96"/>
        <v/>
      </c>
      <c r="HWW43" t="str">
        <f t="shared" ca="1" si="96"/>
        <v/>
      </c>
      <c r="HWX43" t="str">
        <f t="shared" ca="1" si="96"/>
        <v/>
      </c>
      <c r="HWY43" t="str">
        <f t="shared" ca="1" si="96"/>
        <v/>
      </c>
      <c r="HWZ43" t="str">
        <f t="shared" ca="1" si="96"/>
        <v/>
      </c>
      <c r="HXA43" t="str">
        <f t="shared" ca="1" si="96"/>
        <v/>
      </c>
      <c r="HXB43" t="str">
        <f t="shared" ca="1" si="96"/>
        <v/>
      </c>
      <c r="HXC43" t="str">
        <f t="shared" ca="1" si="96"/>
        <v/>
      </c>
      <c r="HXD43" t="str">
        <f t="shared" ca="1" si="96"/>
        <v/>
      </c>
      <c r="HXE43" t="str">
        <f t="shared" ca="1" si="96"/>
        <v/>
      </c>
      <c r="HXF43" t="str">
        <f t="shared" ca="1" si="96"/>
        <v/>
      </c>
      <c r="HXG43" t="str">
        <f t="shared" ca="1" si="96"/>
        <v/>
      </c>
      <c r="HXH43" t="str">
        <f t="shared" ca="1" si="96"/>
        <v/>
      </c>
      <c r="HXI43" t="str">
        <f t="shared" ca="1" si="96"/>
        <v/>
      </c>
      <c r="HXJ43" t="str">
        <f t="shared" ca="1" si="96"/>
        <v/>
      </c>
      <c r="HXK43" t="str">
        <f t="shared" ca="1" si="96"/>
        <v/>
      </c>
      <c r="HXL43" t="str">
        <f t="shared" ca="1" si="96"/>
        <v/>
      </c>
      <c r="HXM43" t="str">
        <f t="shared" ca="1" si="96"/>
        <v/>
      </c>
      <c r="HXN43" t="str">
        <f t="shared" ca="1" si="96"/>
        <v/>
      </c>
      <c r="HXO43" t="str">
        <f t="shared" ca="1" si="96"/>
        <v/>
      </c>
      <c r="HXP43" t="str">
        <f t="shared" ca="1" si="96"/>
        <v/>
      </c>
      <c r="HXQ43" t="str">
        <f t="shared" ca="1" si="96"/>
        <v/>
      </c>
      <c r="HXR43" t="str">
        <f t="shared" ca="1" si="96"/>
        <v/>
      </c>
      <c r="HXS43" t="str">
        <f t="shared" ca="1" si="96"/>
        <v/>
      </c>
      <c r="HXT43" t="str">
        <f t="shared" ca="1" si="96"/>
        <v/>
      </c>
      <c r="HXU43" t="str">
        <f t="shared" ca="1" si="96"/>
        <v/>
      </c>
      <c r="HXV43" t="str">
        <f t="shared" ca="1" si="96"/>
        <v/>
      </c>
      <c r="HXW43" t="str">
        <f t="shared" ca="1" si="96"/>
        <v/>
      </c>
      <c r="HXX43" t="str">
        <f t="shared" ca="1" si="96"/>
        <v/>
      </c>
      <c r="HXY43" t="str">
        <f t="shared" ca="1" si="96"/>
        <v/>
      </c>
      <c r="HXZ43" t="str">
        <f t="shared" ca="1" si="96"/>
        <v/>
      </c>
      <c r="HYA43" t="str">
        <f t="shared" ca="1" si="96"/>
        <v/>
      </c>
      <c r="HYB43" t="str">
        <f t="shared" ca="1" si="96"/>
        <v/>
      </c>
      <c r="HYC43" t="str">
        <f t="shared" ca="1" si="96"/>
        <v/>
      </c>
      <c r="HYD43" t="str">
        <f t="shared" ca="1" si="96"/>
        <v/>
      </c>
      <c r="HYE43" t="str">
        <f t="shared" ca="1" si="96"/>
        <v/>
      </c>
      <c r="HYF43" t="str">
        <f t="shared" ca="1" si="96"/>
        <v/>
      </c>
      <c r="HYG43" t="str">
        <f t="shared" ca="1" si="96"/>
        <v/>
      </c>
      <c r="HYH43" t="str">
        <f t="shared" ca="1" si="96"/>
        <v/>
      </c>
      <c r="HYI43" t="str">
        <f t="shared" ca="1" si="96"/>
        <v/>
      </c>
      <c r="HYJ43" t="str">
        <f t="shared" ca="1" si="96"/>
        <v/>
      </c>
      <c r="HYK43" t="str">
        <f t="shared" ca="1" si="96"/>
        <v/>
      </c>
      <c r="HYL43" t="str">
        <f t="shared" ca="1" si="96"/>
        <v/>
      </c>
      <c r="HYM43" t="str">
        <f t="shared" ca="1" si="96"/>
        <v/>
      </c>
      <c r="HYN43" t="str">
        <f t="shared" ca="1" si="96"/>
        <v/>
      </c>
      <c r="HYO43" t="str">
        <f t="shared" ca="1" si="96"/>
        <v/>
      </c>
      <c r="HYP43" t="str">
        <f t="shared" ca="1" si="96"/>
        <v/>
      </c>
      <c r="HYQ43" t="str">
        <f t="shared" ca="1" si="96"/>
        <v/>
      </c>
      <c r="HYR43" t="str">
        <f t="shared" ca="1" si="96"/>
        <v/>
      </c>
      <c r="HYS43" t="str">
        <f t="shared" ca="1" si="96"/>
        <v/>
      </c>
      <c r="HYT43" t="str">
        <f t="shared" ca="1" si="96"/>
        <v/>
      </c>
      <c r="HYU43" t="str">
        <f t="shared" ca="1" si="96"/>
        <v/>
      </c>
      <c r="HYV43" t="str">
        <f t="shared" ca="1" si="96"/>
        <v/>
      </c>
      <c r="HYW43" t="str">
        <f t="shared" ca="1" si="96"/>
        <v/>
      </c>
      <c r="HYX43" t="str">
        <f t="shared" ca="1" si="96"/>
        <v/>
      </c>
      <c r="HYY43" t="str">
        <f t="shared" ca="1" si="96"/>
        <v/>
      </c>
      <c r="HYZ43" t="str">
        <f t="shared" ca="1" si="96"/>
        <v/>
      </c>
      <c r="HZA43" t="str">
        <f t="shared" ref="HZA43:IBL43" ca="1" si="97">IFERROR(HYW43*HYY43,"")</f>
        <v/>
      </c>
      <c r="HZB43" t="str">
        <f t="shared" ca="1" si="97"/>
        <v/>
      </c>
      <c r="HZC43" t="str">
        <f t="shared" ca="1" si="97"/>
        <v/>
      </c>
      <c r="HZD43" t="str">
        <f t="shared" ca="1" si="97"/>
        <v/>
      </c>
      <c r="HZE43" t="str">
        <f t="shared" ca="1" si="97"/>
        <v/>
      </c>
      <c r="HZF43" t="str">
        <f t="shared" ca="1" si="97"/>
        <v/>
      </c>
      <c r="HZG43" t="str">
        <f t="shared" ca="1" si="97"/>
        <v/>
      </c>
      <c r="HZH43" t="str">
        <f t="shared" ca="1" si="97"/>
        <v/>
      </c>
      <c r="HZI43" t="str">
        <f t="shared" ca="1" si="97"/>
        <v/>
      </c>
      <c r="HZJ43" t="str">
        <f t="shared" ca="1" si="97"/>
        <v/>
      </c>
      <c r="HZK43" t="str">
        <f t="shared" ca="1" si="97"/>
        <v/>
      </c>
      <c r="HZL43" t="str">
        <f t="shared" ca="1" si="97"/>
        <v/>
      </c>
      <c r="HZM43" t="str">
        <f t="shared" ca="1" si="97"/>
        <v/>
      </c>
      <c r="HZN43" t="str">
        <f t="shared" ca="1" si="97"/>
        <v/>
      </c>
      <c r="HZO43" t="str">
        <f t="shared" ca="1" si="97"/>
        <v/>
      </c>
      <c r="HZP43" t="str">
        <f t="shared" ca="1" si="97"/>
        <v/>
      </c>
      <c r="HZQ43" t="str">
        <f t="shared" ca="1" si="97"/>
        <v/>
      </c>
      <c r="HZR43" t="str">
        <f t="shared" ca="1" si="97"/>
        <v/>
      </c>
      <c r="HZS43" t="str">
        <f t="shared" ca="1" si="97"/>
        <v/>
      </c>
      <c r="HZT43" t="str">
        <f t="shared" ca="1" si="97"/>
        <v/>
      </c>
      <c r="HZU43" t="str">
        <f t="shared" ca="1" si="97"/>
        <v/>
      </c>
      <c r="HZV43" t="str">
        <f t="shared" ca="1" si="97"/>
        <v/>
      </c>
      <c r="HZW43" t="str">
        <f t="shared" ca="1" si="97"/>
        <v/>
      </c>
      <c r="HZX43" t="str">
        <f t="shared" ca="1" si="97"/>
        <v/>
      </c>
      <c r="HZY43" t="str">
        <f t="shared" ca="1" si="97"/>
        <v/>
      </c>
      <c r="HZZ43" t="str">
        <f t="shared" ca="1" si="97"/>
        <v/>
      </c>
      <c r="IAA43" t="str">
        <f t="shared" ca="1" si="97"/>
        <v/>
      </c>
      <c r="IAB43" t="str">
        <f t="shared" ca="1" si="97"/>
        <v/>
      </c>
      <c r="IAC43" t="str">
        <f t="shared" ca="1" si="97"/>
        <v/>
      </c>
      <c r="IAD43" t="str">
        <f t="shared" ca="1" si="97"/>
        <v/>
      </c>
      <c r="IAE43" t="str">
        <f t="shared" ca="1" si="97"/>
        <v/>
      </c>
      <c r="IAF43" t="str">
        <f t="shared" ca="1" si="97"/>
        <v/>
      </c>
      <c r="IAG43" t="str">
        <f t="shared" ca="1" si="97"/>
        <v/>
      </c>
      <c r="IAH43" t="str">
        <f t="shared" ca="1" si="97"/>
        <v/>
      </c>
      <c r="IAI43" t="str">
        <f t="shared" ca="1" si="97"/>
        <v/>
      </c>
      <c r="IAJ43" t="str">
        <f t="shared" ca="1" si="97"/>
        <v/>
      </c>
      <c r="IAK43" t="str">
        <f t="shared" ca="1" si="97"/>
        <v/>
      </c>
      <c r="IAL43" t="str">
        <f t="shared" ca="1" si="97"/>
        <v/>
      </c>
      <c r="IAM43" t="str">
        <f t="shared" ca="1" si="97"/>
        <v/>
      </c>
      <c r="IAN43" t="str">
        <f t="shared" ca="1" si="97"/>
        <v/>
      </c>
      <c r="IAO43" t="str">
        <f t="shared" ca="1" si="97"/>
        <v/>
      </c>
      <c r="IAP43" t="str">
        <f t="shared" ca="1" si="97"/>
        <v/>
      </c>
      <c r="IAQ43" t="str">
        <f t="shared" ca="1" si="97"/>
        <v/>
      </c>
      <c r="IAR43" t="str">
        <f t="shared" ca="1" si="97"/>
        <v/>
      </c>
      <c r="IAS43" t="str">
        <f t="shared" ca="1" si="97"/>
        <v/>
      </c>
      <c r="IAT43" t="str">
        <f t="shared" ca="1" si="97"/>
        <v/>
      </c>
      <c r="IAU43" t="str">
        <f t="shared" ca="1" si="97"/>
        <v/>
      </c>
      <c r="IAV43" t="str">
        <f t="shared" ca="1" si="97"/>
        <v/>
      </c>
      <c r="IAW43" t="str">
        <f t="shared" ca="1" si="97"/>
        <v/>
      </c>
      <c r="IAX43" t="str">
        <f t="shared" ca="1" si="97"/>
        <v/>
      </c>
      <c r="IAY43" t="str">
        <f t="shared" ca="1" si="97"/>
        <v/>
      </c>
      <c r="IAZ43" t="str">
        <f t="shared" ca="1" si="97"/>
        <v/>
      </c>
      <c r="IBA43" t="str">
        <f t="shared" ca="1" si="97"/>
        <v/>
      </c>
      <c r="IBB43" t="str">
        <f t="shared" ca="1" si="97"/>
        <v/>
      </c>
      <c r="IBC43" t="str">
        <f t="shared" ca="1" si="97"/>
        <v/>
      </c>
      <c r="IBD43" t="str">
        <f t="shared" ca="1" si="97"/>
        <v/>
      </c>
      <c r="IBE43" t="str">
        <f t="shared" ca="1" si="97"/>
        <v/>
      </c>
      <c r="IBF43" t="str">
        <f t="shared" ca="1" si="97"/>
        <v/>
      </c>
      <c r="IBG43" t="str">
        <f t="shared" ca="1" si="97"/>
        <v/>
      </c>
      <c r="IBH43" t="str">
        <f t="shared" ca="1" si="97"/>
        <v/>
      </c>
      <c r="IBI43" t="str">
        <f t="shared" ca="1" si="97"/>
        <v/>
      </c>
      <c r="IBJ43" t="str">
        <f t="shared" ca="1" si="97"/>
        <v/>
      </c>
      <c r="IBK43" t="str">
        <f t="shared" ca="1" si="97"/>
        <v/>
      </c>
      <c r="IBL43" t="str">
        <f t="shared" ca="1" si="97"/>
        <v/>
      </c>
      <c r="IBM43" t="str">
        <f t="shared" ref="IBM43:IDX43" ca="1" si="98">IFERROR(IBI43*IBK43,"")</f>
        <v/>
      </c>
      <c r="IBN43" t="str">
        <f t="shared" ca="1" si="98"/>
        <v/>
      </c>
      <c r="IBO43" t="str">
        <f t="shared" ca="1" si="98"/>
        <v/>
      </c>
      <c r="IBP43" t="str">
        <f t="shared" ca="1" si="98"/>
        <v/>
      </c>
      <c r="IBQ43" t="str">
        <f t="shared" ca="1" si="98"/>
        <v/>
      </c>
      <c r="IBR43" t="str">
        <f t="shared" ca="1" si="98"/>
        <v/>
      </c>
      <c r="IBS43" t="str">
        <f t="shared" ca="1" si="98"/>
        <v/>
      </c>
      <c r="IBT43" t="str">
        <f t="shared" ca="1" si="98"/>
        <v/>
      </c>
      <c r="IBU43" t="str">
        <f t="shared" ca="1" si="98"/>
        <v/>
      </c>
      <c r="IBV43" t="str">
        <f t="shared" ca="1" si="98"/>
        <v/>
      </c>
      <c r="IBW43" t="str">
        <f t="shared" ca="1" si="98"/>
        <v/>
      </c>
      <c r="IBX43" t="str">
        <f t="shared" ca="1" si="98"/>
        <v/>
      </c>
      <c r="IBY43" t="str">
        <f t="shared" ca="1" si="98"/>
        <v/>
      </c>
      <c r="IBZ43" t="str">
        <f t="shared" ca="1" si="98"/>
        <v/>
      </c>
      <c r="ICA43" t="str">
        <f t="shared" ca="1" si="98"/>
        <v/>
      </c>
      <c r="ICB43" t="str">
        <f t="shared" ca="1" si="98"/>
        <v/>
      </c>
      <c r="ICC43" t="str">
        <f t="shared" ca="1" si="98"/>
        <v/>
      </c>
      <c r="ICD43" t="str">
        <f t="shared" ca="1" si="98"/>
        <v/>
      </c>
      <c r="ICE43" t="str">
        <f t="shared" ca="1" si="98"/>
        <v/>
      </c>
      <c r="ICF43" t="str">
        <f t="shared" ca="1" si="98"/>
        <v/>
      </c>
      <c r="ICG43" t="str">
        <f t="shared" ca="1" si="98"/>
        <v/>
      </c>
      <c r="ICH43" t="str">
        <f t="shared" ca="1" si="98"/>
        <v/>
      </c>
      <c r="ICI43" t="str">
        <f t="shared" ca="1" si="98"/>
        <v/>
      </c>
      <c r="ICJ43" t="str">
        <f t="shared" ca="1" si="98"/>
        <v/>
      </c>
      <c r="ICK43" t="str">
        <f t="shared" ca="1" si="98"/>
        <v/>
      </c>
      <c r="ICL43" t="str">
        <f t="shared" ca="1" si="98"/>
        <v/>
      </c>
      <c r="ICM43" t="str">
        <f t="shared" ca="1" si="98"/>
        <v/>
      </c>
      <c r="ICN43" t="str">
        <f t="shared" ca="1" si="98"/>
        <v/>
      </c>
      <c r="ICO43" t="str">
        <f t="shared" ca="1" si="98"/>
        <v/>
      </c>
      <c r="ICP43" t="str">
        <f t="shared" ca="1" si="98"/>
        <v/>
      </c>
      <c r="ICQ43" t="str">
        <f t="shared" ca="1" si="98"/>
        <v/>
      </c>
      <c r="ICR43" t="str">
        <f t="shared" ca="1" si="98"/>
        <v/>
      </c>
      <c r="ICS43" t="str">
        <f t="shared" ca="1" si="98"/>
        <v/>
      </c>
      <c r="ICT43" t="str">
        <f t="shared" ca="1" si="98"/>
        <v/>
      </c>
      <c r="ICU43" t="str">
        <f t="shared" ca="1" si="98"/>
        <v/>
      </c>
      <c r="ICV43" t="str">
        <f t="shared" ca="1" si="98"/>
        <v/>
      </c>
      <c r="ICW43" t="str">
        <f t="shared" ca="1" si="98"/>
        <v/>
      </c>
      <c r="ICX43" t="str">
        <f t="shared" ca="1" si="98"/>
        <v/>
      </c>
      <c r="ICY43" t="str">
        <f t="shared" ca="1" si="98"/>
        <v/>
      </c>
      <c r="ICZ43" t="str">
        <f t="shared" ca="1" si="98"/>
        <v/>
      </c>
      <c r="IDA43" t="str">
        <f t="shared" ca="1" si="98"/>
        <v/>
      </c>
      <c r="IDB43" t="str">
        <f t="shared" ca="1" si="98"/>
        <v/>
      </c>
      <c r="IDC43" t="str">
        <f t="shared" ca="1" si="98"/>
        <v/>
      </c>
      <c r="IDD43" t="str">
        <f t="shared" ca="1" si="98"/>
        <v/>
      </c>
      <c r="IDE43" t="str">
        <f t="shared" ca="1" si="98"/>
        <v/>
      </c>
      <c r="IDF43" t="str">
        <f t="shared" ca="1" si="98"/>
        <v/>
      </c>
      <c r="IDG43" t="str">
        <f t="shared" ca="1" si="98"/>
        <v/>
      </c>
      <c r="IDH43" t="str">
        <f t="shared" ca="1" si="98"/>
        <v/>
      </c>
      <c r="IDI43" t="str">
        <f t="shared" ca="1" si="98"/>
        <v/>
      </c>
      <c r="IDJ43" t="str">
        <f t="shared" ca="1" si="98"/>
        <v/>
      </c>
      <c r="IDK43" t="str">
        <f t="shared" ca="1" si="98"/>
        <v/>
      </c>
      <c r="IDL43" t="str">
        <f t="shared" ca="1" si="98"/>
        <v/>
      </c>
      <c r="IDM43" t="str">
        <f t="shared" ca="1" si="98"/>
        <v/>
      </c>
      <c r="IDN43" t="str">
        <f t="shared" ca="1" si="98"/>
        <v/>
      </c>
      <c r="IDO43" t="str">
        <f t="shared" ca="1" si="98"/>
        <v/>
      </c>
      <c r="IDP43" t="str">
        <f t="shared" ca="1" si="98"/>
        <v/>
      </c>
      <c r="IDQ43" t="str">
        <f t="shared" ca="1" si="98"/>
        <v/>
      </c>
      <c r="IDR43" t="str">
        <f t="shared" ca="1" si="98"/>
        <v/>
      </c>
      <c r="IDS43" t="str">
        <f t="shared" ca="1" si="98"/>
        <v/>
      </c>
      <c r="IDT43" t="str">
        <f t="shared" ca="1" si="98"/>
        <v/>
      </c>
      <c r="IDU43" t="str">
        <f t="shared" ca="1" si="98"/>
        <v/>
      </c>
      <c r="IDV43" t="str">
        <f t="shared" ca="1" si="98"/>
        <v/>
      </c>
      <c r="IDW43" t="str">
        <f t="shared" ca="1" si="98"/>
        <v/>
      </c>
      <c r="IDX43" t="str">
        <f t="shared" ca="1" si="98"/>
        <v/>
      </c>
      <c r="IDY43" t="str">
        <f t="shared" ref="IDY43:IGJ43" ca="1" si="99">IFERROR(IDU43*IDW43,"")</f>
        <v/>
      </c>
      <c r="IDZ43" t="str">
        <f t="shared" ca="1" si="99"/>
        <v/>
      </c>
      <c r="IEA43" t="str">
        <f t="shared" ca="1" si="99"/>
        <v/>
      </c>
      <c r="IEB43" t="str">
        <f t="shared" ca="1" si="99"/>
        <v/>
      </c>
      <c r="IEC43" t="str">
        <f t="shared" ca="1" si="99"/>
        <v/>
      </c>
      <c r="IED43" t="str">
        <f t="shared" ca="1" si="99"/>
        <v/>
      </c>
      <c r="IEE43" t="str">
        <f t="shared" ca="1" si="99"/>
        <v/>
      </c>
      <c r="IEF43" t="str">
        <f t="shared" ca="1" si="99"/>
        <v/>
      </c>
      <c r="IEG43" t="str">
        <f t="shared" ca="1" si="99"/>
        <v/>
      </c>
      <c r="IEH43" t="str">
        <f t="shared" ca="1" si="99"/>
        <v/>
      </c>
      <c r="IEI43" t="str">
        <f t="shared" ca="1" si="99"/>
        <v/>
      </c>
      <c r="IEJ43" t="str">
        <f t="shared" ca="1" si="99"/>
        <v/>
      </c>
      <c r="IEK43" t="str">
        <f t="shared" ca="1" si="99"/>
        <v/>
      </c>
      <c r="IEL43" t="str">
        <f t="shared" ca="1" si="99"/>
        <v/>
      </c>
      <c r="IEM43" t="str">
        <f t="shared" ca="1" si="99"/>
        <v/>
      </c>
      <c r="IEN43" t="str">
        <f t="shared" ca="1" si="99"/>
        <v/>
      </c>
      <c r="IEO43" t="str">
        <f t="shared" ca="1" si="99"/>
        <v/>
      </c>
      <c r="IEP43" t="str">
        <f t="shared" ca="1" si="99"/>
        <v/>
      </c>
      <c r="IEQ43" t="str">
        <f t="shared" ca="1" si="99"/>
        <v/>
      </c>
      <c r="IER43" t="str">
        <f t="shared" ca="1" si="99"/>
        <v/>
      </c>
      <c r="IES43" t="str">
        <f t="shared" ca="1" si="99"/>
        <v/>
      </c>
      <c r="IET43" t="str">
        <f t="shared" ca="1" si="99"/>
        <v/>
      </c>
      <c r="IEU43" t="str">
        <f t="shared" ca="1" si="99"/>
        <v/>
      </c>
      <c r="IEV43" t="str">
        <f t="shared" ca="1" si="99"/>
        <v/>
      </c>
      <c r="IEW43" t="str">
        <f t="shared" ca="1" si="99"/>
        <v/>
      </c>
      <c r="IEX43" t="str">
        <f t="shared" ca="1" si="99"/>
        <v/>
      </c>
      <c r="IEY43" t="str">
        <f t="shared" ca="1" si="99"/>
        <v/>
      </c>
      <c r="IEZ43" t="str">
        <f t="shared" ca="1" si="99"/>
        <v/>
      </c>
      <c r="IFA43" t="str">
        <f t="shared" ca="1" si="99"/>
        <v/>
      </c>
      <c r="IFB43" t="str">
        <f t="shared" ca="1" si="99"/>
        <v/>
      </c>
      <c r="IFC43" t="str">
        <f t="shared" ca="1" si="99"/>
        <v/>
      </c>
      <c r="IFD43" t="str">
        <f t="shared" ca="1" si="99"/>
        <v/>
      </c>
      <c r="IFE43" t="str">
        <f t="shared" ca="1" si="99"/>
        <v/>
      </c>
      <c r="IFF43" t="str">
        <f t="shared" ca="1" si="99"/>
        <v/>
      </c>
      <c r="IFG43" t="str">
        <f t="shared" ca="1" si="99"/>
        <v/>
      </c>
      <c r="IFH43" t="str">
        <f t="shared" ca="1" si="99"/>
        <v/>
      </c>
      <c r="IFI43" t="str">
        <f t="shared" ca="1" si="99"/>
        <v/>
      </c>
      <c r="IFJ43" t="str">
        <f t="shared" ca="1" si="99"/>
        <v/>
      </c>
      <c r="IFK43" t="str">
        <f t="shared" ca="1" si="99"/>
        <v/>
      </c>
      <c r="IFL43" t="str">
        <f t="shared" ca="1" si="99"/>
        <v/>
      </c>
      <c r="IFM43" t="str">
        <f t="shared" ca="1" si="99"/>
        <v/>
      </c>
      <c r="IFN43" t="str">
        <f t="shared" ca="1" si="99"/>
        <v/>
      </c>
      <c r="IFO43" t="str">
        <f t="shared" ca="1" si="99"/>
        <v/>
      </c>
      <c r="IFP43" t="str">
        <f t="shared" ca="1" si="99"/>
        <v/>
      </c>
      <c r="IFQ43" t="str">
        <f t="shared" ca="1" si="99"/>
        <v/>
      </c>
      <c r="IFR43" t="str">
        <f t="shared" ca="1" si="99"/>
        <v/>
      </c>
      <c r="IFS43" t="str">
        <f t="shared" ca="1" si="99"/>
        <v/>
      </c>
      <c r="IFT43" t="str">
        <f t="shared" ca="1" si="99"/>
        <v/>
      </c>
      <c r="IFU43" t="str">
        <f t="shared" ca="1" si="99"/>
        <v/>
      </c>
      <c r="IFV43" t="str">
        <f t="shared" ca="1" si="99"/>
        <v/>
      </c>
      <c r="IFW43" t="str">
        <f t="shared" ca="1" si="99"/>
        <v/>
      </c>
      <c r="IFX43" t="str">
        <f t="shared" ca="1" si="99"/>
        <v/>
      </c>
      <c r="IFY43" t="str">
        <f t="shared" ca="1" si="99"/>
        <v/>
      </c>
      <c r="IFZ43" t="str">
        <f t="shared" ca="1" si="99"/>
        <v/>
      </c>
      <c r="IGA43" t="str">
        <f t="shared" ca="1" si="99"/>
        <v/>
      </c>
      <c r="IGB43" t="str">
        <f t="shared" ca="1" si="99"/>
        <v/>
      </c>
      <c r="IGC43" t="str">
        <f t="shared" ca="1" si="99"/>
        <v/>
      </c>
      <c r="IGD43" t="str">
        <f t="shared" ca="1" si="99"/>
        <v/>
      </c>
      <c r="IGE43" t="str">
        <f t="shared" ca="1" si="99"/>
        <v/>
      </c>
      <c r="IGF43" t="str">
        <f t="shared" ca="1" si="99"/>
        <v/>
      </c>
      <c r="IGG43" t="str">
        <f t="shared" ca="1" si="99"/>
        <v/>
      </c>
      <c r="IGH43" t="str">
        <f t="shared" ca="1" si="99"/>
        <v/>
      </c>
      <c r="IGI43" t="str">
        <f t="shared" ca="1" si="99"/>
        <v/>
      </c>
      <c r="IGJ43" t="str">
        <f t="shared" ca="1" si="99"/>
        <v/>
      </c>
      <c r="IGK43" t="str">
        <f t="shared" ref="IGK43:IIV43" ca="1" si="100">IFERROR(IGG43*IGI43,"")</f>
        <v/>
      </c>
      <c r="IGL43" t="str">
        <f t="shared" ca="1" si="100"/>
        <v/>
      </c>
      <c r="IGM43" t="str">
        <f t="shared" ca="1" si="100"/>
        <v/>
      </c>
      <c r="IGN43" t="str">
        <f t="shared" ca="1" si="100"/>
        <v/>
      </c>
      <c r="IGO43" t="str">
        <f t="shared" ca="1" si="100"/>
        <v/>
      </c>
      <c r="IGP43" t="str">
        <f t="shared" ca="1" si="100"/>
        <v/>
      </c>
      <c r="IGQ43" t="str">
        <f t="shared" ca="1" si="100"/>
        <v/>
      </c>
      <c r="IGR43" t="str">
        <f t="shared" ca="1" si="100"/>
        <v/>
      </c>
      <c r="IGS43" t="str">
        <f t="shared" ca="1" si="100"/>
        <v/>
      </c>
      <c r="IGT43" t="str">
        <f t="shared" ca="1" si="100"/>
        <v/>
      </c>
      <c r="IGU43" t="str">
        <f t="shared" ca="1" si="100"/>
        <v/>
      </c>
      <c r="IGV43" t="str">
        <f t="shared" ca="1" si="100"/>
        <v/>
      </c>
      <c r="IGW43" t="str">
        <f t="shared" ca="1" si="100"/>
        <v/>
      </c>
      <c r="IGX43" t="str">
        <f t="shared" ca="1" si="100"/>
        <v/>
      </c>
      <c r="IGY43" t="str">
        <f t="shared" ca="1" si="100"/>
        <v/>
      </c>
      <c r="IGZ43" t="str">
        <f t="shared" ca="1" si="100"/>
        <v/>
      </c>
      <c r="IHA43" t="str">
        <f t="shared" ca="1" si="100"/>
        <v/>
      </c>
      <c r="IHB43" t="str">
        <f t="shared" ca="1" si="100"/>
        <v/>
      </c>
      <c r="IHC43" t="str">
        <f t="shared" ca="1" si="100"/>
        <v/>
      </c>
      <c r="IHD43" t="str">
        <f t="shared" ca="1" si="100"/>
        <v/>
      </c>
      <c r="IHE43" t="str">
        <f t="shared" ca="1" si="100"/>
        <v/>
      </c>
      <c r="IHF43" t="str">
        <f t="shared" ca="1" si="100"/>
        <v/>
      </c>
      <c r="IHG43" t="str">
        <f t="shared" ca="1" si="100"/>
        <v/>
      </c>
      <c r="IHH43" t="str">
        <f t="shared" ca="1" si="100"/>
        <v/>
      </c>
      <c r="IHI43" t="str">
        <f t="shared" ca="1" si="100"/>
        <v/>
      </c>
      <c r="IHJ43" t="str">
        <f t="shared" ca="1" si="100"/>
        <v/>
      </c>
      <c r="IHK43" t="str">
        <f t="shared" ca="1" si="100"/>
        <v/>
      </c>
      <c r="IHL43" t="str">
        <f t="shared" ca="1" si="100"/>
        <v/>
      </c>
      <c r="IHM43" t="str">
        <f t="shared" ca="1" si="100"/>
        <v/>
      </c>
      <c r="IHN43" t="str">
        <f t="shared" ca="1" si="100"/>
        <v/>
      </c>
      <c r="IHO43" t="str">
        <f t="shared" ca="1" si="100"/>
        <v/>
      </c>
      <c r="IHP43" t="str">
        <f t="shared" ca="1" si="100"/>
        <v/>
      </c>
      <c r="IHQ43" t="str">
        <f t="shared" ca="1" si="100"/>
        <v/>
      </c>
      <c r="IHR43" t="str">
        <f t="shared" ca="1" si="100"/>
        <v/>
      </c>
      <c r="IHS43" t="str">
        <f t="shared" ca="1" si="100"/>
        <v/>
      </c>
      <c r="IHT43" t="str">
        <f t="shared" ca="1" si="100"/>
        <v/>
      </c>
      <c r="IHU43" t="str">
        <f t="shared" ca="1" si="100"/>
        <v/>
      </c>
      <c r="IHV43" t="str">
        <f t="shared" ca="1" si="100"/>
        <v/>
      </c>
      <c r="IHW43" t="str">
        <f t="shared" ca="1" si="100"/>
        <v/>
      </c>
      <c r="IHX43" t="str">
        <f t="shared" ca="1" si="100"/>
        <v/>
      </c>
      <c r="IHY43" t="str">
        <f t="shared" ca="1" si="100"/>
        <v/>
      </c>
      <c r="IHZ43" t="str">
        <f t="shared" ca="1" si="100"/>
        <v/>
      </c>
      <c r="IIA43" t="str">
        <f t="shared" ca="1" si="100"/>
        <v/>
      </c>
      <c r="IIB43" t="str">
        <f t="shared" ca="1" si="100"/>
        <v/>
      </c>
      <c r="IIC43" t="str">
        <f t="shared" ca="1" si="100"/>
        <v/>
      </c>
      <c r="IID43" t="str">
        <f t="shared" ca="1" si="100"/>
        <v/>
      </c>
      <c r="IIE43" t="str">
        <f t="shared" ca="1" si="100"/>
        <v/>
      </c>
      <c r="IIF43" t="str">
        <f t="shared" ca="1" si="100"/>
        <v/>
      </c>
      <c r="IIG43" t="str">
        <f t="shared" ca="1" si="100"/>
        <v/>
      </c>
      <c r="IIH43" t="str">
        <f t="shared" ca="1" si="100"/>
        <v/>
      </c>
      <c r="III43" t="str">
        <f t="shared" ca="1" si="100"/>
        <v/>
      </c>
      <c r="IIJ43" t="str">
        <f t="shared" ca="1" si="100"/>
        <v/>
      </c>
      <c r="IIK43" t="str">
        <f t="shared" ca="1" si="100"/>
        <v/>
      </c>
      <c r="IIL43" t="str">
        <f t="shared" ca="1" si="100"/>
        <v/>
      </c>
      <c r="IIM43" t="str">
        <f t="shared" ca="1" si="100"/>
        <v/>
      </c>
      <c r="IIN43" t="str">
        <f t="shared" ca="1" si="100"/>
        <v/>
      </c>
      <c r="IIO43" t="str">
        <f t="shared" ca="1" si="100"/>
        <v/>
      </c>
      <c r="IIP43" t="str">
        <f t="shared" ca="1" si="100"/>
        <v/>
      </c>
      <c r="IIQ43" t="str">
        <f t="shared" ca="1" si="100"/>
        <v/>
      </c>
      <c r="IIR43" t="str">
        <f t="shared" ca="1" si="100"/>
        <v/>
      </c>
      <c r="IIS43" t="str">
        <f t="shared" ca="1" si="100"/>
        <v/>
      </c>
      <c r="IIT43" t="str">
        <f t="shared" ca="1" si="100"/>
        <v/>
      </c>
      <c r="IIU43" t="str">
        <f t="shared" ca="1" si="100"/>
        <v/>
      </c>
      <c r="IIV43" t="str">
        <f t="shared" ca="1" si="100"/>
        <v/>
      </c>
      <c r="IIW43" t="str">
        <f t="shared" ref="IIW43:ILH43" ca="1" si="101">IFERROR(IIS43*IIU43,"")</f>
        <v/>
      </c>
      <c r="IIX43" t="str">
        <f t="shared" ca="1" si="101"/>
        <v/>
      </c>
      <c r="IIY43" t="str">
        <f t="shared" ca="1" si="101"/>
        <v/>
      </c>
      <c r="IIZ43" t="str">
        <f t="shared" ca="1" si="101"/>
        <v/>
      </c>
      <c r="IJA43" t="str">
        <f t="shared" ca="1" si="101"/>
        <v/>
      </c>
      <c r="IJB43" t="str">
        <f t="shared" ca="1" si="101"/>
        <v/>
      </c>
      <c r="IJC43" t="str">
        <f t="shared" ca="1" si="101"/>
        <v/>
      </c>
      <c r="IJD43" t="str">
        <f t="shared" ca="1" si="101"/>
        <v/>
      </c>
      <c r="IJE43" t="str">
        <f t="shared" ca="1" si="101"/>
        <v/>
      </c>
      <c r="IJF43" t="str">
        <f t="shared" ca="1" si="101"/>
        <v/>
      </c>
      <c r="IJG43" t="str">
        <f t="shared" ca="1" si="101"/>
        <v/>
      </c>
      <c r="IJH43" t="str">
        <f t="shared" ca="1" si="101"/>
        <v/>
      </c>
      <c r="IJI43" t="str">
        <f t="shared" ca="1" si="101"/>
        <v/>
      </c>
      <c r="IJJ43" t="str">
        <f t="shared" ca="1" si="101"/>
        <v/>
      </c>
      <c r="IJK43" t="str">
        <f t="shared" ca="1" si="101"/>
        <v/>
      </c>
      <c r="IJL43" t="str">
        <f t="shared" ca="1" si="101"/>
        <v/>
      </c>
      <c r="IJM43" t="str">
        <f t="shared" ca="1" si="101"/>
        <v/>
      </c>
      <c r="IJN43" t="str">
        <f t="shared" ca="1" si="101"/>
        <v/>
      </c>
      <c r="IJO43" t="str">
        <f t="shared" ca="1" si="101"/>
        <v/>
      </c>
      <c r="IJP43" t="str">
        <f t="shared" ca="1" si="101"/>
        <v/>
      </c>
      <c r="IJQ43" t="str">
        <f t="shared" ca="1" si="101"/>
        <v/>
      </c>
      <c r="IJR43" t="str">
        <f t="shared" ca="1" si="101"/>
        <v/>
      </c>
      <c r="IJS43" t="str">
        <f t="shared" ca="1" si="101"/>
        <v/>
      </c>
      <c r="IJT43" t="str">
        <f t="shared" ca="1" si="101"/>
        <v/>
      </c>
      <c r="IJU43" t="str">
        <f t="shared" ca="1" si="101"/>
        <v/>
      </c>
      <c r="IJV43" t="str">
        <f t="shared" ca="1" si="101"/>
        <v/>
      </c>
      <c r="IJW43" t="str">
        <f t="shared" ca="1" si="101"/>
        <v/>
      </c>
      <c r="IJX43" t="str">
        <f t="shared" ca="1" si="101"/>
        <v/>
      </c>
      <c r="IJY43" t="str">
        <f t="shared" ca="1" si="101"/>
        <v/>
      </c>
      <c r="IJZ43" t="str">
        <f t="shared" ca="1" si="101"/>
        <v/>
      </c>
      <c r="IKA43" t="str">
        <f t="shared" ca="1" si="101"/>
        <v/>
      </c>
      <c r="IKB43" t="str">
        <f t="shared" ca="1" si="101"/>
        <v/>
      </c>
      <c r="IKC43" t="str">
        <f t="shared" ca="1" si="101"/>
        <v/>
      </c>
      <c r="IKD43" t="str">
        <f t="shared" ca="1" si="101"/>
        <v/>
      </c>
      <c r="IKE43" t="str">
        <f t="shared" ca="1" si="101"/>
        <v/>
      </c>
      <c r="IKF43" t="str">
        <f t="shared" ca="1" si="101"/>
        <v/>
      </c>
      <c r="IKG43" t="str">
        <f t="shared" ca="1" si="101"/>
        <v/>
      </c>
      <c r="IKH43" t="str">
        <f t="shared" ca="1" si="101"/>
        <v/>
      </c>
      <c r="IKI43" t="str">
        <f t="shared" ca="1" si="101"/>
        <v/>
      </c>
      <c r="IKJ43" t="str">
        <f t="shared" ca="1" si="101"/>
        <v/>
      </c>
      <c r="IKK43" t="str">
        <f t="shared" ca="1" si="101"/>
        <v/>
      </c>
      <c r="IKL43" t="str">
        <f t="shared" ca="1" si="101"/>
        <v/>
      </c>
      <c r="IKM43" t="str">
        <f t="shared" ca="1" si="101"/>
        <v/>
      </c>
      <c r="IKN43" t="str">
        <f t="shared" ca="1" si="101"/>
        <v/>
      </c>
      <c r="IKO43" t="str">
        <f t="shared" ca="1" si="101"/>
        <v/>
      </c>
      <c r="IKP43" t="str">
        <f t="shared" ca="1" si="101"/>
        <v/>
      </c>
      <c r="IKQ43" t="str">
        <f t="shared" ca="1" si="101"/>
        <v/>
      </c>
      <c r="IKR43" t="str">
        <f t="shared" ca="1" si="101"/>
        <v/>
      </c>
      <c r="IKS43" t="str">
        <f t="shared" ca="1" si="101"/>
        <v/>
      </c>
      <c r="IKT43" t="str">
        <f t="shared" ca="1" si="101"/>
        <v/>
      </c>
      <c r="IKU43" t="str">
        <f t="shared" ca="1" si="101"/>
        <v/>
      </c>
      <c r="IKV43" t="str">
        <f t="shared" ca="1" si="101"/>
        <v/>
      </c>
      <c r="IKW43" t="str">
        <f t="shared" ca="1" si="101"/>
        <v/>
      </c>
      <c r="IKX43" t="str">
        <f t="shared" ca="1" si="101"/>
        <v/>
      </c>
      <c r="IKY43" t="str">
        <f t="shared" ca="1" si="101"/>
        <v/>
      </c>
      <c r="IKZ43" t="str">
        <f t="shared" ca="1" si="101"/>
        <v/>
      </c>
      <c r="ILA43" t="str">
        <f t="shared" ca="1" si="101"/>
        <v/>
      </c>
      <c r="ILB43" t="str">
        <f t="shared" ca="1" si="101"/>
        <v/>
      </c>
      <c r="ILC43" t="str">
        <f t="shared" ca="1" si="101"/>
        <v/>
      </c>
      <c r="ILD43" t="str">
        <f t="shared" ca="1" si="101"/>
        <v/>
      </c>
      <c r="ILE43" t="str">
        <f t="shared" ca="1" si="101"/>
        <v/>
      </c>
      <c r="ILF43" t="str">
        <f t="shared" ca="1" si="101"/>
        <v/>
      </c>
      <c r="ILG43" t="str">
        <f t="shared" ca="1" si="101"/>
        <v/>
      </c>
      <c r="ILH43" t="str">
        <f t="shared" ca="1" si="101"/>
        <v/>
      </c>
      <c r="ILI43" t="str">
        <f t="shared" ref="ILI43:INT43" ca="1" si="102">IFERROR(ILE43*ILG43,"")</f>
        <v/>
      </c>
      <c r="ILJ43" t="str">
        <f t="shared" ca="1" si="102"/>
        <v/>
      </c>
      <c r="ILK43" t="str">
        <f t="shared" ca="1" si="102"/>
        <v/>
      </c>
      <c r="ILL43" t="str">
        <f t="shared" ca="1" si="102"/>
        <v/>
      </c>
      <c r="ILM43" t="str">
        <f t="shared" ca="1" si="102"/>
        <v/>
      </c>
      <c r="ILN43" t="str">
        <f t="shared" ca="1" si="102"/>
        <v/>
      </c>
      <c r="ILO43" t="str">
        <f t="shared" ca="1" si="102"/>
        <v/>
      </c>
      <c r="ILP43" t="str">
        <f t="shared" ca="1" si="102"/>
        <v/>
      </c>
      <c r="ILQ43" t="str">
        <f t="shared" ca="1" si="102"/>
        <v/>
      </c>
      <c r="ILR43" t="str">
        <f t="shared" ca="1" si="102"/>
        <v/>
      </c>
      <c r="ILS43" t="str">
        <f t="shared" ca="1" si="102"/>
        <v/>
      </c>
      <c r="ILT43" t="str">
        <f t="shared" ca="1" si="102"/>
        <v/>
      </c>
      <c r="ILU43" t="str">
        <f t="shared" ca="1" si="102"/>
        <v/>
      </c>
      <c r="ILV43" t="str">
        <f t="shared" ca="1" si="102"/>
        <v/>
      </c>
      <c r="ILW43" t="str">
        <f t="shared" ca="1" si="102"/>
        <v/>
      </c>
      <c r="ILX43" t="str">
        <f t="shared" ca="1" si="102"/>
        <v/>
      </c>
      <c r="ILY43" t="str">
        <f t="shared" ca="1" si="102"/>
        <v/>
      </c>
      <c r="ILZ43" t="str">
        <f t="shared" ca="1" si="102"/>
        <v/>
      </c>
      <c r="IMA43" t="str">
        <f t="shared" ca="1" si="102"/>
        <v/>
      </c>
      <c r="IMB43" t="str">
        <f t="shared" ca="1" si="102"/>
        <v/>
      </c>
      <c r="IMC43" t="str">
        <f t="shared" ca="1" si="102"/>
        <v/>
      </c>
      <c r="IMD43" t="str">
        <f t="shared" ca="1" si="102"/>
        <v/>
      </c>
      <c r="IME43" t="str">
        <f t="shared" ca="1" si="102"/>
        <v/>
      </c>
      <c r="IMF43" t="str">
        <f t="shared" ca="1" si="102"/>
        <v/>
      </c>
      <c r="IMG43" t="str">
        <f t="shared" ca="1" si="102"/>
        <v/>
      </c>
      <c r="IMH43" t="str">
        <f t="shared" ca="1" si="102"/>
        <v/>
      </c>
      <c r="IMI43" t="str">
        <f t="shared" ca="1" si="102"/>
        <v/>
      </c>
      <c r="IMJ43" t="str">
        <f t="shared" ca="1" si="102"/>
        <v/>
      </c>
      <c r="IMK43" t="str">
        <f t="shared" ca="1" si="102"/>
        <v/>
      </c>
      <c r="IML43" t="str">
        <f t="shared" ca="1" si="102"/>
        <v/>
      </c>
      <c r="IMM43" t="str">
        <f t="shared" ca="1" si="102"/>
        <v/>
      </c>
      <c r="IMN43" t="str">
        <f t="shared" ca="1" si="102"/>
        <v/>
      </c>
      <c r="IMO43" t="str">
        <f t="shared" ca="1" si="102"/>
        <v/>
      </c>
      <c r="IMP43" t="str">
        <f t="shared" ca="1" si="102"/>
        <v/>
      </c>
      <c r="IMQ43" t="str">
        <f t="shared" ca="1" si="102"/>
        <v/>
      </c>
      <c r="IMR43" t="str">
        <f t="shared" ca="1" si="102"/>
        <v/>
      </c>
      <c r="IMS43" t="str">
        <f t="shared" ca="1" si="102"/>
        <v/>
      </c>
      <c r="IMT43" t="str">
        <f t="shared" ca="1" si="102"/>
        <v/>
      </c>
      <c r="IMU43" t="str">
        <f t="shared" ca="1" si="102"/>
        <v/>
      </c>
      <c r="IMV43" t="str">
        <f t="shared" ca="1" si="102"/>
        <v/>
      </c>
      <c r="IMW43" t="str">
        <f t="shared" ca="1" si="102"/>
        <v/>
      </c>
      <c r="IMX43" t="str">
        <f t="shared" ca="1" si="102"/>
        <v/>
      </c>
      <c r="IMY43" t="str">
        <f t="shared" ca="1" si="102"/>
        <v/>
      </c>
      <c r="IMZ43" t="str">
        <f t="shared" ca="1" si="102"/>
        <v/>
      </c>
      <c r="INA43" t="str">
        <f t="shared" ca="1" si="102"/>
        <v/>
      </c>
      <c r="INB43" t="str">
        <f t="shared" ca="1" si="102"/>
        <v/>
      </c>
      <c r="INC43" t="str">
        <f t="shared" ca="1" si="102"/>
        <v/>
      </c>
      <c r="IND43" t="str">
        <f t="shared" ca="1" si="102"/>
        <v/>
      </c>
      <c r="INE43" t="str">
        <f t="shared" ca="1" si="102"/>
        <v/>
      </c>
      <c r="INF43" t="str">
        <f t="shared" ca="1" si="102"/>
        <v/>
      </c>
      <c r="ING43" t="str">
        <f t="shared" ca="1" si="102"/>
        <v/>
      </c>
      <c r="INH43" t="str">
        <f t="shared" ca="1" si="102"/>
        <v/>
      </c>
      <c r="INI43" t="str">
        <f t="shared" ca="1" si="102"/>
        <v/>
      </c>
      <c r="INJ43" t="str">
        <f t="shared" ca="1" si="102"/>
        <v/>
      </c>
      <c r="INK43" t="str">
        <f t="shared" ca="1" si="102"/>
        <v/>
      </c>
      <c r="INL43" t="str">
        <f t="shared" ca="1" si="102"/>
        <v/>
      </c>
      <c r="INM43" t="str">
        <f t="shared" ca="1" si="102"/>
        <v/>
      </c>
      <c r="INN43" t="str">
        <f t="shared" ca="1" si="102"/>
        <v/>
      </c>
      <c r="INO43" t="str">
        <f t="shared" ca="1" si="102"/>
        <v/>
      </c>
      <c r="INP43" t="str">
        <f t="shared" ca="1" si="102"/>
        <v/>
      </c>
      <c r="INQ43" t="str">
        <f t="shared" ca="1" si="102"/>
        <v/>
      </c>
      <c r="INR43" t="str">
        <f t="shared" ca="1" si="102"/>
        <v/>
      </c>
      <c r="INS43" t="str">
        <f t="shared" ca="1" si="102"/>
        <v/>
      </c>
      <c r="INT43" t="str">
        <f t="shared" ca="1" si="102"/>
        <v/>
      </c>
      <c r="INU43" t="str">
        <f t="shared" ref="INU43:IQF43" ca="1" si="103">IFERROR(INQ43*INS43,"")</f>
        <v/>
      </c>
      <c r="INV43" t="str">
        <f t="shared" ca="1" si="103"/>
        <v/>
      </c>
      <c r="INW43" t="str">
        <f t="shared" ca="1" si="103"/>
        <v/>
      </c>
      <c r="INX43" t="str">
        <f t="shared" ca="1" si="103"/>
        <v/>
      </c>
      <c r="INY43" t="str">
        <f t="shared" ca="1" si="103"/>
        <v/>
      </c>
      <c r="INZ43" t="str">
        <f t="shared" ca="1" si="103"/>
        <v/>
      </c>
      <c r="IOA43" t="str">
        <f t="shared" ca="1" si="103"/>
        <v/>
      </c>
      <c r="IOB43" t="str">
        <f t="shared" ca="1" si="103"/>
        <v/>
      </c>
      <c r="IOC43" t="str">
        <f t="shared" ca="1" si="103"/>
        <v/>
      </c>
      <c r="IOD43" t="str">
        <f t="shared" ca="1" si="103"/>
        <v/>
      </c>
      <c r="IOE43" t="str">
        <f t="shared" ca="1" si="103"/>
        <v/>
      </c>
      <c r="IOF43" t="str">
        <f t="shared" ca="1" si="103"/>
        <v/>
      </c>
      <c r="IOG43" t="str">
        <f t="shared" ca="1" si="103"/>
        <v/>
      </c>
      <c r="IOH43" t="str">
        <f t="shared" ca="1" si="103"/>
        <v/>
      </c>
      <c r="IOI43" t="str">
        <f t="shared" ca="1" si="103"/>
        <v/>
      </c>
      <c r="IOJ43" t="str">
        <f t="shared" ca="1" si="103"/>
        <v/>
      </c>
      <c r="IOK43" t="str">
        <f t="shared" ca="1" si="103"/>
        <v/>
      </c>
      <c r="IOL43" t="str">
        <f t="shared" ca="1" si="103"/>
        <v/>
      </c>
      <c r="IOM43" t="str">
        <f t="shared" ca="1" si="103"/>
        <v/>
      </c>
      <c r="ION43" t="str">
        <f t="shared" ca="1" si="103"/>
        <v/>
      </c>
      <c r="IOO43" t="str">
        <f t="shared" ca="1" si="103"/>
        <v/>
      </c>
      <c r="IOP43" t="str">
        <f t="shared" ca="1" si="103"/>
        <v/>
      </c>
      <c r="IOQ43" t="str">
        <f t="shared" ca="1" si="103"/>
        <v/>
      </c>
      <c r="IOR43" t="str">
        <f t="shared" ca="1" si="103"/>
        <v/>
      </c>
      <c r="IOS43" t="str">
        <f t="shared" ca="1" si="103"/>
        <v/>
      </c>
      <c r="IOT43" t="str">
        <f t="shared" ca="1" si="103"/>
        <v/>
      </c>
      <c r="IOU43" t="str">
        <f t="shared" ca="1" si="103"/>
        <v/>
      </c>
      <c r="IOV43" t="str">
        <f t="shared" ca="1" si="103"/>
        <v/>
      </c>
      <c r="IOW43" t="str">
        <f t="shared" ca="1" si="103"/>
        <v/>
      </c>
      <c r="IOX43" t="str">
        <f t="shared" ca="1" si="103"/>
        <v/>
      </c>
      <c r="IOY43" t="str">
        <f t="shared" ca="1" si="103"/>
        <v/>
      </c>
      <c r="IOZ43" t="str">
        <f t="shared" ca="1" si="103"/>
        <v/>
      </c>
      <c r="IPA43" t="str">
        <f t="shared" ca="1" si="103"/>
        <v/>
      </c>
      <c r="IPB43" t="str">
        <f t="shared" ca="1" si="103"/>
        <v/>
      </c>
      <c r="IPC43" t="str">
        <f t="shared" ca="1" si="103"/>
        <v/>
      </c>
      <c r="IPD43" t="str">
        <f t="shared" ca="1" si="103"/>
        <v/>
      </c>
      <c r="IPE43" t="str">
        <f t="shared" ca="1" si="103"/>
        <v/>
      </c>
      <c r="IPF43" t="str">
        <f t="shared" ca="1" si="103"/>
        <v/>
      </c>
      <c r="IPG43" t="str">
        <f t="shared" ca="1" si="103"/>
        <v/>
      </c>
      <c r="IPH43" t="str">
        <f t="shared" ca="1" si="103"/>
        <v/>
      </c>
      <c r="IPI43" t="str">
        <f t="shared" ca="1" si="103"/>
        <v/>
      </c>
      <c r="IPJ43" t="str">
        <f t="shared" ca="1" si="103"/>
        <v/>
      </c>
      <c r="IPK43" t="str">
        <f t="shared" ca="1" si="103"/>
        <v/>
      </c>
      <c r="IPL43" t="str">
        <f t="shared" ca="1" si="103"/>
        <v/>
      </c>
      <c r="IPM43" t="str">
        <f t="shared" ca="1" si="103"/>
        <v/>
      </c>
      <c r="IPN43" t="str">
        <f t="shared" ca="1" si="103"/>
        <v/>
      </c>
      <c r="IPO43" t="str">
        <f t="shared" ca="1" si="103"/>
        <v/>
      </c>
      <c r="IPP43" t="str">
        <f t="shared" ca="1" si="103"/>
        <v/>
      </c>
      <c r="IPQ43" t="str">
        <f t="shared" ca="1" si="103"/>
        <v/>
      </c>
      <c r="IPR43" t="str">
        <f t="shared" ca="1" si="103"/>
        <v/>
      </c>
      <c r="IPS43" t="str">
        <f t="shared" ca="1" si="103"/>
        <v/>
      </c>
      <c r="IPT43" t="str">
        <f t="shared" ca="1" si="103"/>
        <v/>
      </c>
      <c r="IPU43" t="str">
        <f t="shared" ca="1" si="103"/>
        <v/>
      </c>
      <c r="IPV43" t="str">
        <f t="shared" ca="1" si="103"/>
        <v/>
      </c>
      <c r="IPW43" t="str">
        <f t="shared" ca="1" si="103"/>
        <v/>
      </c>
      <c r="IPX43" t="str">
        <f t="shared" ca="1" si="103"/>
        <v/>
      </c>
      <c r="IPY43" t="str">
        <f t="shared" ca="1" si="103"/>
        <v/>
      </c>
      <c r="IPZ43" t="str">
        <f t="shared" ca="1" si="103"/>
        <v/>
      </c>
      <c r="IQA43" t="str">
        <f t="shared" ca="1" si="103"/>
        <v/>
      </c>
      <c r="IQB43" t="str">
        <f t="shared" ca="1" si="103"/>
        <v/>
      </c>
      <c r="IQC43" t="str">
        <f t="shared" ca="1" si="103"/>
        <v/>
      </c>
      <c r="IQD43" t="str">
        <f t="shared" ca="1" si="103"/>
        <v/>
      </c>
      <c r="IQE43" t="str">
        <f t="shared" ca="1" si="103"/>
        <v/>
      </c>
      <c r="IQF43" t="str">
        <f t="shared" ca="1" si="103"/>
        <v/>
      </c>
      <c r="IQG43" t="str">
        <f t="shared" ref="IQG43:ISR43" ca="1" si="104">IFERROR(IQC43*IQE43,"")</f>
        <v/>
      </c>
      <c r="IQH43" t="str">
        <f t="shared" ca="1" si="104"/>
        <v/>
      </c>
      <c r="IQI43" t="str">
        <f t="shared" ca="1" si="104"/>
        <v/>
      </c>
      <c r="IQJ43" t="str">
        <f t="shared" ca="1" si="104"/>
        <v/>
      </c>
      <c r="IQK43" t="str">
        <f t="shared" ca="1" si="104"/>
        <v/>
      </c>
      <c r="IQL43" t="str">
        <f t="shared" ca="1" si="104"/>
        <v/>
      </c>
      <c r="IQM43" t="str">
        <f t="shared" ca="1" si="104"/>
        <v/>
      </c>
      <c r="IQN43" t="str">
        <f t="shared" ca="1" si="104"/>
        <v/>
      </c>
      <c r="IQO43" t="str">
        <f t="shared" ca="1" si="104"/>
        <v/>
      </c>
      <c r="IQP43" t="str">
        <f t="shared" ca="1" si="104"/>
        <v/>
      </c>
      <c r="IQQ43" t="str">
        <f t="shared" ca="1" si="104"/>
        <v/>
      </c>
      <c r="IQR43" t="str">
        <f t="shared" ca="1" si="104"/>
        <v/>
      </c>
      <c r="IQS43" t="str">
        <f t="shared" ca="1" si="104"/>
        <v/>
      </c>
      <c r="IQT43" t="str">
        <f t="shared" ca="1" si="104"/>
        <v/>
      </c>
      <c r="IQU43" t="str">
        <f t="shared" ca="1" si="104"/>
        <v/>
      </c>
      <c r="IQV43" t="str">
        <f t="shared" ca="1" si="104"/>
        <v/>
      </c>
      <c r="IQW43" t="str">
        <f t="shared" ca="1" si="104"/>
        <v/>
      </c>
      <c r="IQX43" t="str">
        <f t="shared" ca="1" si="104"/>
        <v/>
      </c>
      <c r="IQY43" t="str">
        <f t="shared" ca="1" si="104"/>
        <v/>
      </c>
      <c r="IQZ43" t="str">
        <f t="shared" ca="1" si="104"/>
        <v/>
      </c>
      <c r="IRA43" t="str">
        <f t="shared" ca="1" si="104"/>
        <v/>
      </c>
      <c r="IRB43" t="str">
        <f t="shared" ca="1" si="104"/>
        <v/>
      </c>
      <c r="IRC43" t="str">
        <f t="shared" ca="1" si="104"/>
        <v/>
      </c>
      <c r="IRD43" t="str">
        <f t="shared" ca="1" si="104"/>
        <v/>
      </c>
      <c r="IRE43" t="str">
        <f t="shared" ca="1" si="104"/>
        <v/>
      </c>
      <c r="IRF43" t="str">
        <f t="shared" ca="1" si="104"/>
        <v/>
      </c>
      <c r="IRG43" t="str">
        <f t="shared" ca="1" si="104"/>
        <v/>
      </c>
      <c r="IRH43" t="str">
        <f t="shared" ca="1" si="104"/>
        <v/>
      </c>
      <c r="IRI43" t="str">
        <f t="shared" ca="1" si="104"/>
        <v/>
      </c>
      <c r="IRJ43" t="str">
        <f t="shared" ca="1" si="104"/>
        <v/>
      </c>
      <c r="IRK43" t="str">
        <f t="shared" ca="1" si="104"/>
        <v/>
      </c>
      <c r="IRL43" t="str">
        <f t="shared" ca="1" si="104"/>
        <v/>
      </c>
      <c r="IRM43" t="str">
        <f t="shared" ca="1" si="104"/>
        <v/>
      </c>
      <c r="IRN43" t="str">
        <f t="shared" ca="1" si="104"/>
        <v/>
      </c>
      <c r="IRO43" t="str">
        <f t="shared" ca="1" si="104"/>
        <v/>
      </c>
      <c r="IRP43" t="str">
        <f t="shared" ca="1" si="104"/>
        <v/>
      </c>
      <c r="IRQ43" t="str">
        <f t="shared" ca="1" si="104"/>
        <v/>
      </c>
      <c r="IRR43" t="str">
        <f t="shared" ca="1" si="104"/>
        <v/>
      </c>
      <c r="IRS43" t="str">
        <f t="shared" ca="1" si="104"/>
        <v/>
      </c>
      <c r="IRT43" t="str">
        <f t="shared" ca="1" si="104"/>
        <v/>
      </c>
      <c r="IRU43" t="str">
        <f t="shared" ca="1" si="104"/>
        <v/>
      </c>
      <c r="IRV43" t="str">
        <f t="shared" ca="1" si="104"/>
        <v/>
      </c>
      <c r="IRW43" t="str">
        <f t="shared" ca="1" si="104"/>
        <v/>
      </c>
      <c r="IRX43" t="str">
        <f t="shared" ca="1" si="104"/>
        <v/>
      </c>
      <c r="IRY43" t="str">
        <f t="shared" ca="1" si="104"/>
        <v/>
      </c>
      <c r="IRZ43" t="str">
        <f t="shared" ca="1" si="104"/>
        <v/>
      </c>
      <c r="ISA43" t="str">
        <f t="shared" ca="1" si="104"/>
        <v/>
      </c>
      <c r="ISB43" t="str">
        <f t="shared" ca="1" si="104"/>
        <v/>
      </c>
      <c r="ISC43" t="str">
        <f t="shared" ca="1" si="104"/>
        <v/>
      </c>
      <c r="ISD43" t="str">
        <f t="shared" ca="1" si="104"/>
        <v/>
      </c>
      <c r="ISE43" t="str">
        <f t="shared" ca="1" si="104"/>
        <v/>
      </c>
      <c r="ISF43" t="str">
        <f t="shared" ca="1" si="104"/>
        <v/>
      </c>
      <c r="ISG43" t="str">
        <f t="shared" ca="1" si="104"/>
        <v/>
      </c>
      <c r="ISH43" t="str">
        <f t="shared" ca="1" si="104"/>
        <v/>
      </c>
      <c r="ISI43" t="str">
        <f t="shared" ca="1" si="104"/>
        <v/>
      </c>
      <c r="ISJ43" t="str">
        <f t="shared" ca="1" si="104"/>
        <v/>
      </c>
      <c r="ISK43" t="str">
        <f t="shared" ca="1" si="104"/>
        <v/>
      </c>
      <c r="ISL43" t="str">
        <f t="shared" ca="1" si="104"/>
        <v/>
      </c>
      <c r="ISM43" t="str">
        <f t="shared" ca="1" si="104"/>
        <v/>
      </c>
      <c r="ISN43" t="str">
        <f t="shared" ca="1" si="104"/>
        <v/>
      </c>
      <c r="ISO43" t="str">
        <f t="shared" ca="1" si="104"/>
        <v/>
      </c>
      <c r="ISP43" t="str">
        <f t="shared" ca="1" si="104"/>
        <v/>
      </c>
      <c r="ISQ43" t="str">
        <f t="shared" ca="1" si="104"/>
        <v/>
      </c>
      <c r="ISR43" t="str">
        <f t="shared" ca="1" si="104"/>
        <v/>
      </c>
      <c r="ISS43" t="str">
        <f t="shared" ref="ISS43:IVD43" ca="1" si="105">IFERROR(ISO43*ISQ43,"")</f>
        <v/>
      </c>
      <c r="IST43" t="str">
        <f t="shared" ca="1" si="105"/>
        <v/>
      </c>
      <c r="ISU43" t="str">
        <f t="shared" ca="1" si="105"/>
        <v/>
      </c>
      <c r="ISV43" t="str">
        <f t="shared" ca="1" si="105"/>
        <v/>
      </c>
      <c r="ISW43" t="str">
        <f t="shared" ca="1" si="105"/>
        <v/>
      </c>
      <c r="ISX43" t="str">
        <f t="shared" ca="1" si="105"/>
        <v/>
      </c>
      <c r="ISY43" t="str">
        <f t="shared" ca="1" si="105"/>
        <v/>
      </c>
      <c r="ISZ43" t="str">
        <f t="shared" ca="1" si="105"/>
        <v/>
      </c>
      <c r="ITA43" t="str">
        <f t="shared" ca="1" si="105"/>
        <v/>
      </c>
      <c r="ITB43" t="str">
        <f t="shared" ca="1" si="105"/>
        <v/>
      </c>
      <c r="ITC43" t="str">
        <f t="shared" ca="1" si="105"/>
        <v/>
      </c>
      <c r="ITD43" t="str">
        <f t="shared" ca="1" si="105"/>
        <v/>
      </c>
      <c r="ITE43" t="str">
        <f t="shared" ca="1" si="105"/>
        <v/>
      </c>
      <c r="ITF43" t="str">
        <f t="shared" ca="1" si="105"/>
        <v/>
      </c>
      <c r="ITG43" t="str">
        <f t="shared" ca="1" si="105"/>
        <v/>
      </c>
      <c r="ITH43" t="str">
        <f t="shared" ca="1" si="105"/>
        <v/>
      </c>
      <c r="ITI43" t="str">
        <f t="shared" ca="1" si="105"/>
        <v/>
      </c>
      <c r="ITJ43" t="str">
        <f t="shared" ca="1" si="105"/>
        <v/>
      </c>
      <c r="ITK43" t="str">
        <f t="shared" ca="1" si="105"/>
        <v/>
      </c>
      <c r="ITL43" t="str">
        <f t="shared" ca="1" si="105"/>
        <v/>
      </c>
      <c r="ITM43" t="str">
        <f t="shared" ca="1" si="105"/>
        <v/>
      </c>
      <c r="ITN43" t="str">
        <f t="shared" ca="1" si="105"/>
        <v/>
      </c>
      <c r="ITO43" t="str">
        <f t="shared" ca="1" si="105"/>
        <v/>
      </c>
      <c r="ITP43" t="str">
        <f t="shared" ca="1" si="105"/>
        <v/>
      </c>
      <c r="ITQ43" t="str">
        <f t="shared" ca="1" si="105"/>
        <v/>
      </c>
      <c r="ITR43" t="str">
        <f t="shared" ca="1" si="105"/>
        <v/>
      </c>
      <c r="ITS43" t="str">
        <f t="shared" ca="1" si="105"/>
        <v/>
      </c>
      <c r="ITT43" t="str">
        <f t="shared" ca="1" si="105"/>
        <v/>
      </c>
      <c r="ITU43" t="str">
        <f t="shared" ca="1" si="105"/>
        <v/>
      </c>
      <c r="ITV43" t="str">
        <f t="shared" ca="1" si="105"/>
        <v/>
      </c>
      <c r="ITW43" t="str">
        <f t="shared" ca="1" si="105"/>
        <v/>
      </c>
      <c r="ITX43" t="str">
        <f t="shared" ca="1" si="105"/>
        <v/>
      </c>
      <c r="ITY43" t="str">
        <f t="shared" ca="1" si="105"/>
        <v/>
      </c>
      <c r="ITZ43" t="str">
        <f t="shared" ca="1" si="105"/>
        <v/>
      </c>
      <c r="IUA43" t="str">
        <f t="shared" ca="1" si="105"/>
        <v/>
      </c>
      <c r="IUB43" t="str">
        <f t="shared" ca="1" si="105"/>
        <v/>
      </c>
      <c r="IUC43" t="str">
        <f t="shared" ca="1" si="105"/>
        <v/>
      </c>
      <c r="IUD43" t="str">
        <f t="shared" ca="1" si="105"/>
        <v/>
      </c>
      <c r="IUE43" t="str">
        <f t="shared" ca="1" si="105"/>
        <v/>
      </c>
      <c r="IUF43" t="str">
        <f t="shared" ca="1" si="105"/>
        <v/>
      </c>
      <c r="IUG43" t="str">
        <f t="shared" ca="1" si="105"/>
        <v/>
      </c>
      <c r="IUH43" t="str">
        <f t="shared" ca="1" si="105"/>
        <v/>
      </c>
      <c r="IUI43" t="str">
        <f t="shared" ca="1" si="105"/>
        <v/>
      </c>
      <c r="IUJ43" t="str">
        <f t="shared" ca="1" si="105"/>
        <v/>
      </c>
      <c r="IUK43" t="str">
        <f t="shared" ca="1" si="105"/>
        <v/>
      </c>
      <c r="IUL43" t="str">
        <f t="shared" ca="1" si="105"/>
        <v/>
      </c>
      <c r="IUM43" t="str">
        <f t="shared" ca="1" si="105"/>
        <v/>
      </c>
      <c r="IUN43" t="str">
        <f t="shared" ca="1" si="105"/>
        <v/>
      </c>
      <c r="IUO43" t="str">
        <f t="shared" ca="1" si="105"/>
        <v/>
      </c>
      <c r="IUP43" t="str">
        <f t="shared" ca="1" si="105"/>
        <v/>
      </c>
      <c r="IUQ43" t="str">
        <f t="shared" ca="1" si="105"/>
        <v/>
      </c>
      <c r="IUR43" t="str">
        <f t="shared" ca="1" si="105"/>
        <v/>
      </c>
      <c r="IUS43" t="str">
        <f t="shared" ca="1" si="105"/>
        <v/>
      </c>
      <c r="IUT43" t="str">
        <f t="shared" ca="1" si="105"/>
        <v/>
      </c>
      <c r="IUU43" t="str">
        <f t="shared" ca="1" si="105"/>
        <v/>
      </c>
      <c r="IUV43" t="str">
        <f t="shared" ca="1" si="105"/>
        <v/>
      </c>
      <c r="IUW43" t="str">
        <f t="shared" ca="1" si="105"/>
        <v/>
      </c>
      <c r="IUX43" t="str">
        <f t="shared" ca="1" si="105"/>
        <v/>
      </c>
      <c r="IUY43" t="str">
        <f t="shared" ca="1" si="105"/>
        <v/>
      </c>
      <c r="IUZ43" t="str">
        <f t="shared" ca="1" si="105"/>
        <v/>
      </c>
      <c r="IVA43" t="str">
        <f t="shared" ca="1" si="105"/>
        <v/>
      </c>
      <c r="IVB43" t="str">
        <f t="shared" ca="1" si="105"/>
        <v/>
      </c>
      <c r="IVC43" t="str">
        <f t="shared" ca="1" si="105"/>
        <v/>
      </c>
      <c r="IVD43" t="str">
        <f t="shared" ca="1" si="105"/>
        <v/>
      </c>
      <c r="IVE43" t="str">
        <f t="shared" ref="IVE43:IXP43" ca="1" si="106">IFERROR(IVA43*IVC43,"")</f>
        <v/>
      </c>
      <c r="IVF43" t="str">
        <f t="shared" ca="1" si="106"/>
        <v/>
      </c>
      <c r="IVG43" t="str">
        <f t="shared" ca="1" si="106"/>
        <v/>
      </c>
      <c r="IVH43" t="str">
        <f t="shared" ca="1" si="106"/>
        <v/>
      </c>
      <c r="IVI43" t="str">
        <f t="shared" ca="1" si="106"/>
        <v/>
      </c>
      <c r="IVJ43" t="str">
        <f t="shared" ca="1" si="106"/>
        <v/>
      </c>
      <c r="IVK43" t="str">
        <f t="shared" ca="1" si="106"/>
        <v/>
      </c>
      <c r="IVL43" t="str">
        <f t="shared" ca="1" si="106"/>
        <v/>
      </c>
      <c r="IVM43" t="str">
        <f t="shared" ca="1" si="106"/>
        <v/>
      </c>
      <c r="IVN43" t="str">
        <f t="shared" ca="1" si="106"/>
        <v/>
      </c>
      <c r="IVO43" t="str">
        <f t="shared" ca="1" si="106"/>
        <v/>
      </c>
      <c r="IVP43" t="str">
        <f t="shared" ca="1" si="106"/>
        <v/>
      </c>
      <c r="IVQ43" t="str">
        <f t="shared" ca="1" si="106"/>
        <v/>
      </c>
      <c r="IVR43" t="str">
        <f t="shared" ca="1" si="106"/>
        <v/>
      </c>
      <c r="IVS43" t="str">
        <f t="shared" ca="1" si="106"/>
        <v/>
      </c>
      <c r="IVT43" t="str">
        <f t="shared" ca="1" si="106"/>
        <v/>
      </c>
      <c r="IVU43" t="str">
        <f t="shared" ca="1" si="106"/>
        <v/>
      </c>
      <c r="IVV43" t="str">
        <f t="shared" ca="1" si="106"/>
        <v/>
      </c>
      <c r="IVW43" t="str">
        <f t="shared" ca="1" si="106"/>
        <v/>
      </c>
      <c r="IVX43" t="str">
        <f t="shared" ca="1" si="106"/>
        <v/>
      </c>
      <c r="IVY43" t="str">
        <f t="shared" ca="1" si="106"/>
        <v/>
      </c>
      <c r="IVZ43" t="str">
        <f t="shared" ca="1" si="106"/>
        <v/>
      </c>
      <c r="IWA43" t="str">
        <f t="shared" ca="1" si="106"/>
        <v/>
      </c>
      <c r="IWB43" t="str">
        <f t="shared" ca="1" si="106"/>
        <v/>
      </c>
      <c r="IWC43" t="str">
        <f t="shared" ca="1" si="106"/>
        <v/>
      </c>
      <c r="IWD43" t="str">
        <f t="shared" ca="1" si="106"/>
        <v/>
      </c>
      <c r="IWE43" t="str">
        <f t="shared" ca="1" si="106"/>
        <v/>
      </c>
      <c r="IWF43" t="str">
        <f t="shared" ca="1" si="106"/>
        <v/>
      </c>
      <c r="IWG43" t="str">
        <f t="shared" ca="1" si="106"/>
        <v/>
      </c>
      <c r="IWH43" t="str">
        <f t="shared" ca="1" si="106"/>
        <v/>
      </c>
      <c r="IWI43" t="str">
        <f t="shared" ca="1" si="106"/>
        <v/>
      </c>
      <c r="IWJ43" t="str">
        <f t="shared" ca="1" si="106"/>
        <v/>
      </c>
      <c r="IWK43" t="str">
        <f t="shared" ca="1" si="106"/>
        <v/>
      </c>
      <c r="IWL43" t="str">
        <f t="shared" ca="1" si="106"/>
        <v/>
      </c>
      <c r="IWM43" t="str">
        <f t="shared" ca="1" si="106"/>
        <v/>
      </c>
      <c r="IWN43" t="str">
        <f t="shared" ca="1" si="106"/>
        <v/>
      </c>
      <c r="IWO43" t="str">
        <f t="shared" ca="1" si="106"/>
        <v/>
      </c>
      <c r="IWP43" t="str">
        <f t="shared" ca="1" si="106"/>
        <v/>
      </c>
      <c r="IWQ43" t="str">
        <f t="shared" ca="1" si="106"/>
        <v/>
      </c>
      <c r="IWR43" t="str">
        <f t="shared" ca="1" si="106"/>
        <v/>
      </c>
      <c r="IWS43" t="str">
        <f t="shared" ca="1" si="106"/>
        <v/>
      </c>
      <c r="IWT43" t="str">
        <f t="shared" ca="1" si="106"/>
        <v/>
      </c>
      <c r="IWU43" t="str">
        <f t="shared" ca="1" si="106"/>
        <v/>
      </c>
      <c r="IWV43" t="str">
        <f t="shared" ca="1" si="106"/>
        <v/>
      </c>
      <c r="IWW43" t="str">
        <f t="shared" ca="1" si="106"/>
        <v/>
      </c>
      <c r="IWX43" t="str">
        <f t="shared" ca="1" si="106"/>
        <v/>
      </c>
      <c r="IWY43" t="str">
        <f t="shared" ca="1" si="106"/>
        <v/>
      </c>
      <c r="IWZ43" t="str">
        <f t="shared" ca="1" si="106"/>
        <v/>
      </c>
      <c r="IXA43" t="str">
        <f t="shared" ca="1" si="106"/>
        <v/>
      </c>
      <c r="IXB43" t="str">
        <f t="shared" ca="1" si="106"/>
        <v/>
      </c>
      <c r="IXC43" t="str">
        <f t="shared" ca="1" si="106"/>
        <v/>
      </c>
      <c r="IXD43" t="str">
        <f t="shared" ca="1" si="106"/>
        <v/>
      </c>
      <c r="IXE43" t="str">
        <f t="shared" ca="1" si="106"/>
        <v/>
      </c>
      <c r="IXF43" t="str">
        <f t="shared" ca="1" si="106"/>
        <v/>
      </c>
      <c r="IXG43" t="str">
        <f t="shared" ca="1" si="106"/>
        <v/>
      </c>
      <c r="IXH43" t="str">
        <f t="shared" ca="1" si="106"/>
        <v/>
      </c>
      <c r="IXI43" t="str">
        <f t="shared" ca="1" si="106"/>
        <v/>
      </c>
      <c r="IXJ43" t="str">
        <f t="shared" ca="1" si="106"/>
        <v/>
      </c>
      <c r="IXK43" t="str">
        <f t="shared" ca="1" si="106"/>
        <v/>
      </c>
      <c r="IXL43" t="str">
        <f t="shared" ca="1" si="106"/>
        <v/>
      </c>
      <c r="IXM43" t="str">
        <f t="shared" ca="1" si="106"/>
        <v/>
      </c>
      <c r="IXN43" t="str">
        <f t="shared" ca="1" si="106"/>
        <v/>
      </c>
      <c r="IXO43" t="str">
        <f t="shared" ca="1" si="106"/>
        <v/>
      </c>
      <c r="IXP43" t="str">
        <f t="shared" ca="1" si="106"/>
        <v/>
      </c>
      <c r="IXQ43" t="str">
        <f t="shared" ref="IXQ43:JAB43" ca="1" si="107">IFERROR(IXM43*IXO43,"")</f>
        <v/>
      </c>
      <c r="IXR43" t="str">
        <f t="shared" ca="1" si="107"/>
        <v/>
      </c>
      <c r="IXS43" t="str">
        <f t="shared" ca="1" si="107"/>
        <v/>
      </c>
      <c r="IXT43" t="str">
        <f t="shared" ca="1" si="107"/>
        <v/>
      </c>
      <c r="IXU43" t="str">
        <f t="shared" ca="1" si="107"/>
        <v/>
      </c>
      <c r="IXV43" t="str">
        <f t="shared" ca="1" si="107"/>
        <v/>
      </c>
      <c r="IXW43" t="str">
        <f t="shared" ca="1" si="107"/>
        <v/>
      </c>
      <c r="IXX43" t="str">
        <f t="shared" ca="1" si="107"/>
        <v/>
      </c>
      <c r="IXY43" t="str">
        <f t="shared" ca="1" si="107"/>
        <v/>
      </c>
      <c r="IXZ43" t="str">
        <f t="shared" ca="1" si="107"/>
        <v/>
      </c>
      <c r="IYA43" t="str">
        <f t="shared" ca="1" si="107"/>
        <v/>
      </c>
      <c r="IYB43" t="str">
        <f t="shared" ca="1" si="107"/>
        <v/>
      </c>
      <c r="IYC43" t="str">
        <f t="shared" ca="1" si="107"/>
        <v/>
      </c>
      <c r="IYD43" t="str">
        <f t="shared" ca="1" si="107"/>
        <v/>
      </c>
      <c r="IYE43" t="str">
        <f t="shared" ca="1" si="107"/>
        <v/>
      </c>
      <c r="IYF43" t="str">
        <f t="shared" ca="1" si="107"/>
        <v/>
      </c>
      <c r="IYG43" t="str">
        <f t="shared" ca="1" si="107"/>
        <v/>
      </c>
      <c r="IYH43" t="str">
        <f t="shared" ca="1" si="107"/>
        <v/>
      </c>
      <c r="IYI43" t="str">
        <f t="shared" ca="1" si="107"/>
        <v/>
      </c>
      <c r="IYJ43" t="str">
        <f t="shared" ca="1" si="107"/>
        <v/>
      </c>
      <c r="IYK43" t="str">
        <f t="shared" ca="1" si="107"/>
        <v/>
      </c>
      <c r="IYL43" t="str">
        <f t="shared" ca="1" si="107"/>
        <v/>
      </c>
      <c r="IYM43" t="str">
        <f t="shared" ca="1" si="107"/>
        <v/>
      </c>
      <c r="IYN43" t="str">
        <f t="shared" ca="1" si="107"/>
        <v/>
      </c>
      <c r="IYO43" t="str">
        <f t="shared" ca="1" si="107"/>
        <v/>
      </c>
      <c r="IYP43" t="str">
        <f t="shared" ca="1" si="107"/>
        <v/>
      </c>
      <c r="IYQ43" t="str">
        <f t="shared" ca="1" si="107"/>
        <v/>
      </c>
      <c r="IYR43" t="str">
        <f t="shared" ca="1" si="107"/>
        <v/>
      </c>
      <c r="IYS43" t="str">
        <f t="shared" ca="1" si="107"/>
        <v/>
      </c>
      <c r="IYT43" t="str">
        <f t="shared" ca="1" si="107"/>
        <v/>
      </c>
      <c r="IYU43" t="str">
        <f t="shared" ca="1" si="107"/>
        <v/>
      </c>
      <c r="IYV43" t="str">
        <f t="shared" ca="1" si="107"/>
        <v/>
      </c>
      <c r="IYW43" t="str">
        <f t="shared" ca="1" si="107"/>
        <v/>
      </c>
      <c r="IYX43" t="str">
        <f t="shared" ca="1" si="107"/>
        <v/>
      </c>
      <c r="IYY43" t="str">
        <f t="shared" ca="1" si="107"/>
        <v/>
      </c>
      <c r="IYZ43" t="str">
        <f t="shared" ca="1" si="107"/>
        <v/>
      </c>
      <c r="IZA43" t="str">
        <f t="shared" ca="1" si="107"/>
        <v/>
      </c>
      <c r="IZB43" t="str">
        <f t="shared" ca="1" si="107"/>
        <v/>
      </c>
      <c r="IZC43" t="str">
        <f t="shared" ca="1" si="107"/>
        <v/>
      </c>
      <c r="IZD43" t="str">
        <f t="shared" ca="1" si="107"/>
        <v/>
      </c>
      <c r="IZE43" t="str">
        <f t="shared" ca="1" si="107"/>
        <v/>
      </c>
      <c r="IZF43" t="str">
        <f t="shared" ca="1" si="107"/>
        <v/>
      </c>
      <c r="IZG43" t="str">
        <f t="shared" ca="1" si="107"/>
        <v/>
      </c>
      <c r="IZH43" t="str">
        <f t="shared" ca="1" si="107"/>
        <v/>
      </c>
      <c r="IZI43" t="str">
        <f t="shared" ca="1" si="107"/>
        <v/>
      </c>
      <c r="IZJ43" t="str">
        <f t="shared" ca="1" si="107"/>
        <v/>
      </c>
      <c r="IZK43" t="str">
        <f t="shared" ca="1" si="107"/>
        <v/>
      </c>
      <c r="IZL43" t="str">
        <f t="shared" ca="1" si="107"/>
        <v/>
      </c>
      <c r="IZM43" t="str">
        <f t="shared" ca="1" si="107"/>
        <v/>
      </c>
      <c r="IZN43" t="str">
        <f t="shared" ca="1" si="107"/>
        <v/>
      </c>
      <c r="IZO43" t="str">
        <f t="shared" ca="1" si="107"/>
        <v/>
      </c>
      <c r="IZP43" t="str">
        <f t="shared" ca="1" si="107"/>
        <v/>
      </c>
      <c r="IZQ43" t="str">
        <f t="shared" ca="1" si="107"/>
        <v/>
      </c>
      <c r="IZR43" t="str">
        <f t="shared" ca="1" si="107"/>
        <v/>
      </c>
      <c r="IZS43" t="str">
        <f t="shared" ca="1" si="107"/>
        <v/>
      </c>
      <c r="IZT43" t="str">
        <f t="shared" ca="1" si="107"/>
        <v/>
      </c>
      <c r="IZU43" t="str">
        <f t="shared" ca="1" si="107"/>
        <v/>
      </c>
      <c r="IZV43" t="str">
        <f t="shared" ca="1" si="107"/>
        <v/>
      </c>
      <c r="IZW43" t="str">
        <f t="shared" ca="1" si="107"/>
        <v/>
      </c>
      <c r="IZX43" t="str">
        <f t="shared" ca="1" si="107"/>
        <v/>
      </c>
      <c r="IZY43" t="str">
        <f t="shared" ca="1" si="107"/>
        <v/>
      </c>
      <c r="IZZ43" t="str">
        <f t="shared" ca="1" si="107"/>
        <v/>
      </c>
      <c r="JAA43" t="str">
        <f t="shared" ca="1" si="107"/>
        <v/>
      </c>
      <c r="JAB43" t="str">
        <f t="shared" ca="1" si="107"/>
        <v/>
      </c>
      <c r="JAC43" t="str">
        <f t="shared" ref="JAC43:JCN43" ca="1" si="108">IFERROR(IZY43*JAA43,"")</f>
        <v/>
      </c>
      <c r="JAD43" t="str">
        <f t="shared" ca="1" si="108"/>
        <v/>
      </c>
      <c r="JAE43" t="str">
        <f t="shared" ca="1" si="108"/>
        <v/>
      </c>
      <c r="JAF43" t="str">
        <f t="shared" ca="1" si="108"/>
        <v/>
      </c>
      <c r="JAG43" t="str">
        <f t="shared" ca="1" si="108"/>
        <v/>
      </c>
      <c r="JAH43" t="str">
        <f t="shared" ca="1" si="108"/>
        <v/>
      </c>
      <c r="JAI43" t="str">
        <f t="shared" ca="1" si="108"/>
        <v/>
      </c>
      <c r="JAJ43" t="str">
        <f t="shared" ca="1" si="108"/>
        <v/>
      </c>
      <c r="JAK43" t="str">
        <f t="shared" ca="1" si="108"/>
        <v/>
      </c>
      <c r="JAL43" t="str">
        <f t="shared" ca="1" si="108"/>
        <v/>
      </c>
      <c r="JAM43" t="str">
        <f t="shared" ca="1" si="108"/>
        <v/>
      </c>
      <c r="JAN43" t="str">
        <f t="shared" ca="1" si="108"/>
        <v/>
      </c>
      <c r="JAO43" t="str">
        <f t="shared" ca="1" si="108"/>
        <v/>
      </c>
      <c r="JAP43" t="str">
        <f t="shared" ca="1" si="108"/>
        <v/>
      </c>
      <c r="JAQ43" t="str">
        <f t="shared" ca="1" si="108"/>
        <v/>
      </c>
      <c r="JAR43" t="str">
        <f t="shared" ca="1" si="108"/>
        <v/>
      </c>
      <c r="JAS43" t="str">
        <f t="shared" ca="1" si="108"/>
        <v/>
      </c>
      <c r="JAT43" t="str">
        <f t="shared" ca="1" si="108"/>
        <v/>
      </c>
      <c r="JAU43" t="str">
        <f t="shared" ca="1" si="108"/>
        <v/>
      </c>
      <c r="JAV43" t="str">
        <f t="shared" ca="1" si="108"/>
        <v/>
      </c>
      <c r="JAW43" t="str">
        <f t="shared" ca="1" si="108"/>
        <v/>
      </c>
      <c r="JAX43" t="str">
        <f t="shared" ca="1" si="108"/>
        <v/>
      </c>
      <c r="JAY43" t="str">
        <f t="shared" ca="1" si="108"/>
        <v/>
      </c>
      <c r="JAZ43" t="str">
        <f t="shared" ca="1" si="108"/>
        <v/>
      </c>
      <c r="JBA43" t="str">
        <f t="shared" ca="1" si="108"/>
        <v/>
      </c>
      <c r="JBB43" t="str">
        <f t="shared" ca="1" si="108"/>
        <v/>
      </c>
      <c r="JBC43" t="str">
        <f t="shared" ca="1" si="108"/>
        <v/>
      </c>
      <c r="JBD43" t="str">
        <f t="shared" ca="1" si="108"/>
        <v/>
      </c>
      <c r="JBE43" t="str">
        <f t="shared" ca="1" si="108"/>
        <v/>
      </c>
      <c r="JBF43" t="str">
        <f t="shared" ca="1" si="108"/>
        <v/>
      </c>
      <c r="JBG43" t="str">
        <f t="shared" ca="1" si="108"/>
        <v/>
      </c>
      <c r="JBH43" t="str">
        <f t="shared" ca="1" si="108"/>
        <v/>
      </c>
      <c r="JBI43" t="str">
        <f t="shared" ca="1" si="108"/>
        <v/>
      </c>
      <c r="JBJ43" t="str">
        <f t="shared" ca="1" si="108"/>
        <v/>
      </c>
      <c r="JBK43" t="str">
        <f t="shared" ca="1" si="108"/>
        <v/>
      </c>
      <c r="JBL43" t="str">
        <f t="shared" ca="1" si="108"/>
        <v/>
      </c>
      <c r="JBM43" t="str">
        <f t="shared" ca="1" si="108"/>
        <v/>
      </c>
      <c r="JBN43" t="str">
        <f t="shared" ca="1" si="108"/>
        <v/>
      </c>
      <c r="JBO43" t="str">
        <f t="shared" ca="1" si="108"/>
        <v/>
      </c>
      <c r="JBP43" t="str">
        <f t="shared" ca="1" si="108"/>
        <v/>
      </c>
      <c r="JBQ43" t="str">
        <f t="shared" ca="1" si="108"/>
        <v/>
      </c>
      <c r="JBR43" t="str">
        <f t="shared" ca="1" si="108"/>
        <v/>
      </c>
      <c r="JBS43" t="str">
        <f t="shared" ca="1" si="108"/>
        <v/>
      </c>
      <c r="JBT43" t="str">
        <f t="shared" ca="1" si="108"/>
        <v/>
      </c>
      <c r="JBU43" t="str">
        <f t="shared" ca="1" si="108"/>
        <v/>
      </c>
      <c r="JBV43" t="str">
        <f t="shared" ca="1" si="108"/>
        <v/>
      </c>
      <c r="JBW43" t="str">
        <f t="shared" ca="1" si="108"/>
        <v/>
      </c>
      <c r="JBX43" t="str">
        <f t="shared" ca="1" si="108"/>
        <v/>
      </c>
      <c r="JBY43" t="str">
        <f t="shared" ca="1" si="108"/>
        <v/>
      </c>
      <c r="JBZ43" t="str">
        <f t="shared" ca="1" si="108"/>
        <v/>
      </c>
      <c r="JCA43" t="str">
        <f t="shared" ca="1" si="108"/>
        <v/>
      </c>
      <c r="JCB43" t="str">
        <f t="shared" ca="1" si="108"/>
        <v/>
      </c>
      <c r="JCC43" t="str">
        <f t="shared" ca="1" si="108"/>
        <v/>
      </c>
      <c r="JCD43" t="str">
        <f t="shared" ca="1" si="108"/>
        <v/>
      </c>
      <c r="JCE43" t="str">
        <f t="shared" ca="1" si="108"/>
        <v/>
      </c>
      <c r="JCF43" t="str">
        <f t="shared" ca="1" si="108"/>
        <v/>
      </c>
      <c r="JCG43" t="str">
        <f t="shared" ca="1" si="108"/>
        <v/>
      </c>
      <c r="JCH43" t="str">
        <f t="shared" ca="1" si="108"/>
        <v/>
      </c>
      <c r="JCI43" t="str">
        <f t="shared" ca="1" si="108"/>
        <v/>
      </c>
      <c r="JCJ43" t="str">
        <f t="shared" ca="1" si="108"/>
        <v/>
      </c>
      <c r="JCK43" t="str">
        <f t="shared" ca="1" si="108"/>
        <v/>
      </c>
      <c r="JCL43" t="str">
        <f t="shared" ca="1" si="108"/>
        <v/>
      </c>
      <c r="JCM43" t="str">
        <f t="shared" ca="1" si="108"/>
        <v/>
      </c>
      <c r="JCN43" t="str">
        <f t="shared" ca="1" si="108"/>
        <v/>
      </c>
      <c r="JCO43" t="str">
        <f t="shared" ref="JCO43:JEZ43" ca="1" si="109">IFERROR(JCK43*JCM43,"")</f>
        <v/>
      </c>
      <c r="JCP43" t="str">
        <f t="shared" ca="1" si="109"/>
        <v/>
      </c>
      <c r="JCQ43" t="str">
        <f t="shared" ca="1" si="109"/>
        <v/>
      </c>
      <c r="JCR43" t="str">
        <f t="shared" ca="1" si="109"/>
        <v/>
      </c>
      <c r="JCS43" t="str">
        <f t="shared" ca="1" si="109"/>
        <v/>
      </c>
      <c r="JCT43" t="str">
        <f t="shared" ca="1" si="109"/>
        <v/>
      </c>
      <c r="JCU43" t="str">
        <f t="shared" ca="1" si="109"/>
        <v/>
      </c>
      <c r="JCV43" t="str">
        <f t="shared" ca="1" si="109"/>
        <v/>
      </c>
      <c r="JCW43" t="str">
        <f t="shared" ca="1" si="109"/>
        <v/>
      </c>
      <c r="JCX43" t="str">
        <f t="shared" ca="1" si="109"/>
        <v/>
      </c>
      <c r="JCY43" t="str">
        <f t="shared" ca="1" si="109"/>
        <v/>
      </c>
      <c r="JCZ43" t="str">
        <f t="shared" ca="1" si="109"/>
        <v/>
      </c>
      <c r="JDA43" t="str">
        <f t="shared" ca="1" si="109"/>
        <v/>
      </c>
      <c r="JDB43" t="str">
        <f t="shared" ca="1" si="109"/>
        <v/>
      </c>
      <c r="JDC43" t="str">
        <f t="shared" ca="1" si="109"/>
        <v/>
      </c>
      <c r="JDD43" t="str">
        <f t="shared" ca="1" si="109"/>
        <v/>
      </c>
      <c r="JDE43" t="str">
        <f t="shared" ca="1" si="109"/>
        <v/>
      </c>
      <c r="JDF43" t="str">
        <f t="shared" ca="1" si="109"/>
        <v/>
      </c>
      <c r="JDG43" t="str">
        <f t="shared" ca="1" si="109"/>
        <v/>
      </c>
      <c r="JDH43" t="str">
        <f t="shared" ca="1" si="109"/>
        <v/>
      </c>
      <c r="JDI43" t="str">
        <f t="shared" ca="1" si="109"/>
        <v/>
      </c>
      <c r="JDJ43" t="str">
        <f t="shared" ca="1" si="109"/>
        <v/>
      </c>
      <c r="JDK43" t="str">
        <f t="shared" ca="1" si="109"/>
        <v/>
      </c>
      <c r="JDL43" t="str">
        <f t="shared" ca="1" si="109"/>
        <v/>
      </c>
      <c r="JDM43" t="str">
        <f t="shared" ca="1" si="109"/>
        <v/>
      </c>
      <c r="JDN43" t="str">
        <f t="shared" ca="1" si="109"/>
        <v/>
      </c>
      <c r="JDO43" t="str">
        <f t="shared" ca="1" si="109"/>
        <v/>
      </c>
      <c r="JDP43" t="str">
        <f t="shared" ca="1" si="109"/>
        <v/>
      </c>
      <c r="JDQ43" t="str">
        <f t="shared" ca="1" si="109"/>
        <v/>
      </c>
      <c r="JDR43" t="str">
        <f t="shared" ca="1" si="109"/>
        <v/>
      </c>
      <c r="JDS43" t="str">
        <f t="shared" ca="1" si="109"/>
        <v/>
      </c>
      <c r="JDT43" t="str">
        <f t="shared" ca="1" si="109"/>
        <v/>
      </c>
      <c r="JDU43" t="str">
        <f t="shared" ca="1" si="109"/>
        <v/>
      </c>
      <c r="JDV43" t="str">
        <f t="shared" ca="1" si="109"/>
        <v/>
      </c>
      <c r="JDW43" t="str">
        <f t="shared" ca="1" si="109"/>
        <v/>
      </c>
      <c r="JDX43" t="str">
        <f t="shared" ca="1" si="109"/>
        <v/>
      </c>
      <c r="JDY43" t="str">
        <f t="shared" ca="1" si="109"/>
        <v/>
      </c>
      <c r="JDZ43" t="str">
        <f t="shared" ca="1" si="109"/>
        <v/>
      </c>
      <c r="JEA43" t="str">
        <f t="shared" ca="1" si="109"/>
        <v/>
      </c>
      <c r="JEB43" t="str">
        <f t="shared" ca="1" si="109"/>
        <v/>
      </c>
      <c r="JEC43" t="str">
        <f t="shared" ca="1" si="109"/>
        <v/>
      </c>
      <c r="JED43" t="str">
        <f t="shared" ca="1" si="109"/>
        <v/>
      </c>
      <c r="JEE43" t="str">
        <f t="shared" ca="1" si="109"/>
        <v/>
      </c>
      <c r="JEF43" t="str">
        <f t="shared" ca="1" si="109"/>
        <v/>
      </c>
      <c r="JEG43" t="str">
        <f t="shared" ca="1" si="109"/>
        <v/>
      </c>
      <c r="JEH43" t="str">
        <f t="shared" ca="1" si="109"/>
        <v/>
      </c>
      <c r="JEI43" t="str">
        <f t="shared" ca="1" si="109"/>
        <v/>
      </c>
      <c r="JEJ43" t="str">
        <f t="shared" ca="1" si="109"/>
        <v/>
      </c>
      <c r="JEK43" t="str">
        <f t="shared" ca="1" si="109"/>
        <v/>
      </c>
      <c r="JEL43" t="str">
        <f t="shared" ca="1" si="109"/>
        <v/>
      </c>
      <c r="JEM43" t="str">
        <f t="shared" ca="1" si="109"/>
        <v/>
      </c>
      <c r="JEN43" t="str">
        <f t="shared" ca="1" si="109"/>
        <v/>
      </c>
      <c r="JEO43" t="str">
        <f t="shared" ca="1" si="109"/>
        <v/>
      </c>
      <c r="JEP43" t="str">
        <f t="shared" ca="1" si="109"/>
        <v/>
      </c>
      <c r="JEQ43" t="str">
        <f t="shared" ca="1" si="109"/>
        <v/>
      </c>
      <c r="JER43" t="str">
        <f t="shared" ca="1" si="109"/>
        <v/>
      </c>
      <c r="JES43" t="str">
        <f t="shared" ca="1" si="109"/>
        <v/>
      </c>
      <c r="JET43" t="str">
        <f t="shared" ca="1" si="109"/>
        <v/>
      </c>
      <c r="JEU43" t="str">
        <f t="shared" ca="1" si="109"/>
        <v/>
      </c>
      <c r="JEV43" t="str">
        <f t="shared" ca="1" si="109"/>
        <v/>
      </c>
      <c r="JEW43" t="str">
        <f t="shared" ca="1" si="109"/>
        <v/>
      </c>
      <c r="JEX43" t="str">
        <f t="shared" ca="1" si="109"/>
        <v/>
      </c>
      <c r="JEY43" t="str">
        <f t="shared" ca="1" si="109"/>
        <v/>
      </c>
      <c r="JEZ43" t="str">
        <f t="shared" ca="1" si="109"/>
        <v/>
      </c>
      <c r="JFA43" t="str">
        <f t="shared" ref="JFA43:JHL43" ca="1" si="110">IFERROR(JEW43*JEY43,"")</f>
        <v/>
      </c>
      <c r="JFB43" t="str">
        <f t="shared" ca="1" si="110"/>
        <v/>
      </c>
      <c r="JFC43" t="str">
        <f t="shared" ca="1" si="110"/>
        <v/>
      </c>
      <c r="JFD43" t="str">
        <f t="shared" ca="1" si="110"/>
        <v/>
      </c>
      <c r="JFE43" t="str">
        <f t="shared" ca="1" si="110"/>
        <v/>
      </c>
      <c r="JFF43" t="str">
        <f t="shared" ca="1" si="110"/>
        <v/>
      </c>
      <c r="JFG43" t="str">
        <f t="shared" ca="1" si="110"/>
        <v/>
      </c>
      <c r="JFH43" t="str">
        <f t="shared" ca="1" si="110"/>
        <v/>
      </c>
      <c r="JFI43" t="str">
        <f t="shared" ca="1" si="110"/>
        <v/>
      </c>
      <c r="JFJ43" t="str">
        <f t="shared" ca="1" si="110"/>
        <v/>
      </c>
      <c r="JFK43" t="str">
        <f t="shared" ca="1" si="110"/>
        <v/>
      </c>
      <c r="JFL43" t="str">
        <f t="shared" ca="1" si="110"/>
        <v/>
      </c>
      <c r="JFM43" t="str">
        <f t="shared" ca="1" si="110"/>
        <v/>
      </c>
      <c r="JFN43" t="str">
        <f t="shared" ca="1" si="110"/>
        <v/>
      </c>
      <c r="JFO43" t="str">
        <f t="shared" ca="1" si="110"/>
        <v/>
      </c>
      <c r="JFP43" t="str">
        <f t="shared" ca="1" si="110"/>
        <v/>
      </c>
      <c r="JFQ43" t="str">
        <f t="shared" ca="1" si="110"/>
        <v/>
      </c>
      <c r="JFR43" t="str">
        <f t="shared" ca="1" si="110"/>
        <v/>
      </c>
      <c r="JFS43" t="str">
        <f t="shared" ca="1" si="110"/>
        <v/>
      </c>
      <c r="JFT43" t="str">
        <f t="shared" ca="1" si="110"/>
        <v/>
      </c>
      <c r="JFU43" t="str">
        <f t="shared" ca="1" si="110"/>
        <v/>
      </c>
      <c r="JFV43" t="str">
        <f t="shared" ca="1" si="110"/>
        <v/>
      </c>
      <c r="JFW43" t="str">
        <f t="shared" ca="1" si="110"/>
        <v/>
      </c>
      <c r="JFX43" t="str">
        <f t="shared" ca="1" si="110"/>
        <v/>
      </c>
      <c r="JFY43" t="str">
        <f t="shared" ca="1" si="110"/>
        <v/>
      </c>
      <c r="JFZ43" t="str">
        <f t="shared" ca="1" si="110"/>
        <v/>
      </c>
      <c r="JGA43" t="str">
        <f t="shared" ca="1" si="110"/>
        <v/>
      </c>
      <c r="JGB43" t="str">
        <f t="shared" ca="1" si="110"/>
        <v/>
      </c>
      <c r="JGC43" t="str">
        <f t="shared" ca="1" si="110"/>
        <v/>
      </c>
      <c r="JGD43" t="str">
        <f t="shared" ca="1" si="110"/>
        <v/>
      </c>
      <c r="JGE43" t="str">
        <f t="shared" ca="1" si="110"/>
        <v/>
      </c>
      <c r="JGF43" t="str">
        <f t="shared" ca="1" si="110"/>
        <v/>
      </c>
      <c r="JGG43" t="str">
        <f t="shared" ca="1" si="110"/>
        <v/>
      </c>
      <c r="JGH43" t="str">
        <f t="shared" ca="1" si="110"/>
        <v/>
      </c>
      <c r="JGI43" t="str">
        <f t="shared" ca="1" si="110"/>
        <v/>
      </c>
      <c r="JGJ43" t="str">
        <f t="shared" ca="1" si="110"/>
        <v/>
      </c>
      <c r="JGK43" t="str">
        <f t="shared" ca="1" si="110"/>
        <v/>
      </c>
      <c r="JGL43" t="str">
        <f t="shared" ca="1" si="110"/>
        <v/>
      </c>
      <c r="JGM43" t="str">
        <f t="shared" ca="1" si="110"/>
        <v/>
      </c>
      <c r="JGN43" t="str">
        <f t="shared" ca="1" si="110"/>
        <v/>
      </c>
      <c r="JGO43" t="str">
        <f t="shared" ca="1" si="110"/>
        <v/>
      </c>
      <c r="JGP43" t="str">
        <f t="shared" ca="1" si="110"/>
        <v/>
      </c>
      <c r="JGQ43" t="str">
        <f t="shared" ca="1" si="110"/>
        <v/>
      </c>
      <c r="JGR43" t="str">
        <f t="shared" ca="1" si="110"/>
        <v/>
      </c>
      <c r="JGS43" t="str">
        <f t="shared" ca="1" si="110"/>
        <v/>
      </c>
      <c r="JGT43" t="str">
        <f t="shared" ca="1" si="110"/>
        <v/>
      </c>
      <c r="JGU43" t="str">
        <f t="shared" ca="1" si="110"/>
        <v/>
      </c>
      <c r="JGV43" t="str">
        <f t="shared" ca="1" si="110"/>
        <v/>
      </c>
      <c r="JGW43" t="str">
        <f t="shared" ca="1" si="110"/>
        <v/>
      </c>
      <c r="JGX43" t="str">
        <f t="shared" ca="1" si="110"/>
        <v/>
      </c>
      <c r="JGY43" t="str">
        <f t="shared" ca="1" si="110"/>
        <v/>
      </c>
      <c r="JGZ43" t="str">
        <f t="shared" ca="1" si="110"/>
        <v/>
      </c>
      <c r="JHA43" t="str">
        <f t="shared" ca="1" si="110"/>
        <v/>
      </c>
      <c r="JHB43" t="str">
        <f t="shared" ca="1" si="110"/>
        <v/>
      </c>
      <c r="JHC43" t="str">
        <f t="shared" ca="1" si="110"/>
        <v/>
      </c>
      <c r="JHD43" t="str">
        <f t="shared" ca="1" si="110"/>
        <v/>
      </c>
      <c r="JHE43" t="str">
        <f t="shared" ca="1" si="110"/>
        <v/>
      </c>
      <c r="JHF43" t="str">
        <f t="shared" ca="1" si="110"/>
        <v/>
      </c>
      <c r="JHG43" t="str">
        <f t="shared" ca="1" si="110"/>
        <v/>
      </c>
      <c r="JHH43" t="str">
        <f t="shared" ca="1" si="110"/>
        <v/>
      </c>
      <c r="JHI43" t="str">
        <f t="shared" ca="1" si="110"/>
        <v/>
      </c>
      <c r="JHJ43" t="str">
        <f t="shared" ca="1" si="110"/>
        <v/>
      </c>
      <c r="JHK43" t="str">
        <f t="shared" ca="1" si="110"/>
        <v/>
      </c>
      <c r="JHL43" t="str">
        <f t="shared" ca="1" si="110"/>
        <v/>
      </c>
      <c r="JHM43" t="str">
        <f t="shared" ref="JHM43:JJX43" ca="1" si="111">IFERROR(JHI43*JHK43,"")</f>
        <v/>
      </c>
      <c r="JHN43" t="str">
        <f t="shared" ca="1" si="111"/>
        <v/>
      </c>
      <c r="JHO43" t="str">
        <f t="shared" ca="1" si="111"/>
        <v/>
      </c>
      <c r="JHP43" t="str">
        <f t="shared" ca="1" si="111"/>
        <v/>
      </c>
      <c r="JHQ43" t="str">
        <f t="shared" ca="1" si="111"/>
        <v/>
      </c>
      <c r="JHR43" t="str">
        <f t="shared" ca="1" si="111"/>
        <v/>
      </c>
      <c r="JHS43" t="str">
        <f t="shared" ca="1" si="111"/>
        <v/>
      </c>
      <c r="JHT43" t="str">
        <f t="shared" ca="1" si="111"/>
        <v/>
      </c>
      <c r="JHU43" t="str">
        <f t="shared" ca="1" si="111"/>
        <v/>
      </c>
      <c r="JHV43" t="str">
        <f t="shared" ca="1" si="111"/>
        <v/>
      </c>
      <c r="JHW43" t="str">
        <f t="shared" ca="1" si="111"/>
        <v/>
      </c>
      <c r="JHX43" t="str">
        <f t="shared" ca="1" si="111"/>
        <v/>
      </c>
      <c r="JHY43" t="str">
        <f t="shared" ca="1" si="111"/>
        <v/>
      </c>
      <c r="JHZ43" t="str">
        <f t="shared" ca="1" si="111"/>
        <v/>
      </c>
      <c r="JIA43" t="str">
        <f t="shared" ca="1" si="111"/>
        <v/>
      </c>
      <c r="JIB43" t="str">
        <f t="shared" ca="1" si="111"/>
        <v/>
      </c>
      <c r="JIC43" t="str">
        <f t="shared" ca="1" si="111"/>
        <v/>
      </c>
      <c r="JID43" t="str">
        <f t="shared" ca="1" si="111"/>
        <v/>
      </c>
      <c r="JIE43" t="str">
        <f t="shared" ca="1" si="111"/>
        <v/>
      </c>
      <c r="JIF43" t="str">
        <f t="shared" ca="1" si="111"/>
        <v/>
      </c>
      <c r="JIG43" t="str">
        <f t="shared" ca="1" si="111"/>
        <v/>
      </c>
      <c r="JIH43" t="str">
        <f t="shared" ca="1" si="111"/>
        <v/>
      </c>
      <c r="JII43" t="str">
        <f t="shared" ca="1" si="111"/>
        <v/>
      </c>
      <c r="JIJ43" t="str">
        <f t="shared" ca="1" si="111"/>
        <v/>
      </c>
      <c r="JIK43" t="str">
        <f t="shared" ca="1" si="111"/>
        <v/>
      </c>
      <c r="JIL43" t="str">
        <f t="shared" ca="1" si="111"/>
        <v/>
      </c>
      <c r="JIM43" t="str">
        <f t="shared" ca="1" si="111"/>
        <v/>
      </c>
      <c r="JIN43" t="str">
        <f t="shared" ca="1" si="111"/>
        <v/>
      </c>
      <c r="JIO43" t="str">
        <f t="shared" ca="1" si="111"/>
        <v/>
      </c>
      <c r="JIP43" t="str">
        <f t="shared" ca="1" si="111"/>
        <v/>
      </c>
      <c r="JIQ43" t="str">
        <f t="shared" ca="1" si="111"/>
        <v/>
      </c>
      <c r="JIR43" t="str">
        <f t="shared" ca="1" si="111"/>
        <v/>
      </c>
      <c r="JIS43" t="str">
        <f t="shared" ca="1" si="111"/>
        <v/>
      </c>
      <c r="JIT43" t="str">
        <f t="shared" ca="1" si="111"/>
        <v/>
      </c>
      <c r="JIU43" t="str">
        <f t="shared" ca="1" si="111"/>
        <v/>
      </c>
      <c r="JIV43" t="str">
        <f t="shared" ca="1" si="111"/>
        <v/>
      </c>
      <c r="JIW43" t="str">
        <f t="shared" ca="1" si="111"/>
        <v/>
      </c>
      <c r="JIX43" t="str">
        <f t="shared" ca="1" si="111"/>
        <v/>
      </c>
      <c r="JIY43" t="str">
        <f t="shared" ca="1" si="111"/>
        <v/>
      </c>
      <c r="JIZ43" t="str">
        <f t="shared" ca="1" si="111"/>
        <v/>
      </c>
      <c r="JJA43" t="str">
        <f t="shared" ca="1" si="111"/>
        <v/>
      </c>
      <c r="JJB43" t="str">
        <f t="shared" ca="1" si="111"/>
        <v/>
      </c>
      <c r="JJC43" t="str">
        <f t="shared" ca="1" si="111"/>
        <v/>
      </c>
      <c r="JJD43" t="str">
        <f t="shared" ca="1" si="111"/>
        <v/>
      </c>
      <c r="JJE43" t="str">
        <f t="shared" ca="1" si="111"/>
        <v/>
      </c>
      <c r="JJF43" t="str">
        <f t="shared" ca="1" si="111"/>
        <v/>
      </c>
      <c r="JJG43" t="str">
        <f t="shared" ca="1" si="111"/>
        <v/>
      </c>
      <c r="JJH43" t="str">
        <f t="shared" ca="1" si="111"/>
        <v/>
      </c>
      <c r="JJI43" t="str">
        <f t="shared" ca="1" si="111"/>
        <v/>
      </c>
      <c r="JJJ43" t="str">
        <f t="shared" ca="1" si="111"/>
        <v/>
      </c>
      <c r="JJK43" t="str">
        <f t="shared" ca="1" si="111"/>
        <v/>
      </c>
      <c r="JJL43" t="str">
        <f t="shared" ca="1" si="111"/>
        <v/>
      </c>
      <c r="JJM43" t="str">
        <f t="shared" ca="1" si="111"/>
        <v/>
      </c>
      <c r="JJN43" t="str">
        <f t="shared" ca="1" si="111"/>
        <v/>
      </c>
      <c r="JJO43" t="str">
        <f t="shared" ca="1" si="111"/>
        <v/>
      </c>
      <c r="JJP43" t="str">
        <f t="shared" ca="1" si="111"/>
        <v/>
      </c>
      <c r="JJQ43" t="str">
        <f t="shared" ca="1" si="111"/>
        <v/>
      </c>
      <c r="JJR43" t="str">
        <f t="shared" ca="1" si="111"/>
        <v/>
      </c>
      <c r="JJS43" t="str">
        <f t="shared" ca="1" si="111"/>
        <v/>
      </c>
      <c r="JJT43" t="str">
        <f t="shared" ca="1" si="111"/>
        <v/>
      </c>
      <c r="JJU43" t="str">
        <f t="shared" ca="1" si="111"/>
        <v/>
      </c>
      <c r="JJV43" t="str">
        <f t="shared" ca="1" si="111"/>
        <v/>
      </c>
      <c r="JJW43" t="str">
        <f t="shared" ca="1" si="111"/>
        <v/>
      </c>
      <c r="JJX43" t="str">
        <f t="shared" ca="1" si="111"/>
        <v/>
      </c>
      <c r="JJY43" t="str">
        <f t="shared" ref="JJY43:JMJ43" ca="1" si="112">IFERROR(JJU43*JJW43,"")</f>
        <v/>
      </c>
      <c r="JJZ43" t="str">
        <f t="shared" ca="1" si="112"/>
        <v/>
      </c>
      <c r="JKA43" t="str">
        <f t="shared" ca="1" si="112"/>
        <v/>
      </c>
      <c r="JKB43" t="str">
        <f t="shared" ca="1" si="112"/>
        <v/>
      </c>
      <c r="JKC43" t="str">
        <f t="shared" ca="1" si="112"/>
        <v/>
      </c>
      <c r="JKD43" t="str">
        <f t="shared" ca="1" si="112"/>
        <v/>
      </c>
      <c r="JKE43" t="str">
        <f t="shared" ca="1" si="112"/>
        <v/>
      </c>
      <c r="JKF43" t="str">
        <f t="shared" ca="1" si="112"/>
        <v/>
      </c>
      <c r="JKG43" t="str">
        <f t="shared" ca="1" si="112"/>
        <v/>
      </c>
      <c r="JKH43" t="str">
        <f t="shared" ca="1" si="112"/>
        <v/>
      </c>
      <c r="JKI43" t="str">
        <f t="shared" ca="1" si="112"/>
        <v/>
      </c>
      <c r="JKJ43" t="str">
        <f t="shared" ca="1" si="112"/>
        <v/>
      </c>
      <c r="JKK43" t="str">
        <f t="shared" ca="1" si="112"/>
        <v/>
      </c>
      <c r="JKL43" t="str">
        <f t="shared" ca="1" si="112"/>
        <v/>
      </c>
      <c r="JKM43" t="str">
        <f t="shared" ca="1" si="112"/>
        <v/>
      </c>
      <c r="JKN43" t="str">
        <f t="shared" ca="1" si="112"/>
        <v/>
      </c>
      <c r="JKO43" t="str">
        <f t="shared" ca="1" si="112"/>
        <v/>
      </c>
      <c r="JKP43" t="str">
        <f t="shared" ca="1" si="112"/>
        <v/>
      </c>
      <c r="JKQ43" t="str">
        <f t="shared" ca="1" si="112"/>
        <v/>
      </c>
      <c r="JKR43" t="str">
        <f t="shared" ca="1" si="112"/>
        <v/>
      </c>
      <c r="JKS43" t="str">
        <f t="shared" ca="1" si="112"/>
        <v/>
      </c>
      <c r="JKT43" t="str">
        <f t="shared" ca="1" si="112"/>
        <v/>
      </c>
      <c r="JKU43" t="str">
        <f t="shared" ca="1" si="112"/>
        <v/>
      </c>
      <c r="JKV43" t="str">
        <f t="shared" ca="1" si="112"/>
        <v/>
      </c>
      <c r="JKW43" t="str">
        <f t="shared" ca="1" si="112"/>
        <v/>
      </c>
      <c r="JKX43" t="str">
        <f t="shared" ca="1" si="112"/>
        <v/>
      </c>
      <c r="JKY43" t="str">
        <f t="shared" ca="1" si="112"/>
        <v/>
      </c>
      <c r="JKZ43" t="str">
        <f t="shared" ca="1" si="112"/>
        <v/>
      </c>
      <c r="JLA43" t="str">
        <f t="shared" ca="1" si="112"/>
        <v/>
      </c>
      <c r="JLB43" t="str">
        <f t="shared" ca="1" si="112"/>
        <v/>
      </c>
      <c r="JLC43" t="str">
        <f t="shared" ca="1" si="112"/>
        <v/>
      </c>
      <c r="JLD43" t="str">
        <f t="shared" ca="1" si="112"/>
        <v/>
      </c>
      <c r="JLE43" t="str">
        <f t="shared" ca="1" si="112"/>
        <v/>
      </c>
      <c r="JLF43" t="str">
        <f t="shared" ca="1" si="112"/>
        <v/>
      </c>
      <c r="JLG43" t="str">
        <f t="shared" ca="1" si="112"/>
        <v/>
      </c>
      <c r="JLH43" t="str">
        <f t="shared" ca="1" si="112"/>
        <v/>
      </c>
      <c r="JLI43" t="str">
        <f t="shared" ca="1" si="112"/>
        <v/>
      </c>
      <c r="JLJ43" t="str">
        <f t="shared" ca="1" si="112"/>
        <v/>
      </c>
      <c r="JLK43" t="str">
        <f t="shared" ca="1" si="112"/>
        <v/>
      </c>
      <c r="JLL43" t="str">
        <f t="shared" ca="1" si="112"/>
        <v/>
      </c>
      <c r="JLM43" t="str">
        <f t="shared" ca="1" si="112"/>
        <v/>
      </c>
      <c r="JLN43" t="str">
        <f t="shared" ca="1" si="112"/>
        <v/>
      </c>
      <c r="JLO43" t="str">
        <f t="shared" ca="1" si="112"/>
        <v/>
      </c>
      <c r="JLP43" t="str">
        <f t="shared" ca="1" si="112"/>
        <v/>
      </c>
      <c r="JLQ43" t="str">
        <f t="shared" ca="1" si="112"/>
        <v/>
      </c>
      <c r="JLR43" t="str">
        <f t="shared" ca="1" si="112"/>
        <v/>
      </c>
      <c r="JLS43" t="str">
        <f t="shared" ca="1" si="112"/>
        <v/>
      </c>
      <c r="JLT43" t="str">
        <f t="shared" ca="1" si="112"/>
        <v/>
      </c>
      <c r="JLU43" t="str">
        <f t="shared" ca="1" si="112"/>
        <v/>
      </c>
      <c r="JLV43" t="str">
        <f t="shared" ca="1" si="112"/>
        <v/>
      </c>
      <c r="JLW43" t="str">
        <f t="shared" ca="1" si="112"/>
        <v/>
      </c>
      <c r="JLX43" t="str">
        <f t="shared" ca="1" si="112"/>
        <v/>
      </c>
      <c r="JLY43" t="str">
        <f t="shared" ca="1" si="112"/>
        <v/>
      </c>
      <c r="JLZ43" t="str">
        <f t="shared" ca="1" si="112"/>
        <v/>
      </c>
      <c r="JMA43" t="str">
        <f t="shared" ca="1" si="112"/>
        <v/>
      </c>
      <c r="JMB43" t="str">
        <f t="shared" ca="1" si="112"/>
        <v/>
      </c>
      <c r="JMC43" t="str">
        <f t="shared" ca="1" si="112"/>
        <v/>
      </c>
      <c r="JMD43" t="str">
        <f t="shared" ca="1" si="112"/>
        <v/>
      </c>
      <c r="JME43" t="str">
        <f t="shared" ca="1" si="112"/>
        <v/>
      </c>
      <c r="JMF43" t="str">
        <f t="shared" ca="1" si="112"/>
        <v/>
      </c>
      <c r="JMG43" t="str">
        <f t="shared" ca="1" si="112"/>
        <v/>
      </c>
      <c r="JMH43" t="str">
        <f t="shared" ca="1" si="112"/>
        <v/>
      </c>
      <c r="JMI43" t="str">
        <f t="shared" ca="1" si="112"/>
        <v/>
      </c>
      <c r="JMJ43" t="str">
        <f t="shared" ca="1" si="112"/>
        <v/>
      </c>
      <c r="JMK43" t="str">
        <f t="shared" ref="JMK43:JOV43" ca="1" si="113">IFERROR(JMG43*JMI43,"")</f>
        <v/>
      </c>
      <c r="JML43" t="str">
        <f t="shared" ca="1" si="113"/>
        <v/>
      </c>
      <c r="JMM43" t="str">
        <f t="shared" ca="1" si="113"/>
        <v/>
      </c>
      <c r="JMN43" t="str">
        <f t="shared" ca="1" si="113"/>
        <v/>
      </c>
      <c r="JMO43" t="str">
        <f t="shared" ca="1" si="113"/>
        <v/>
      </c>
      <c r="JMP43" t="str">
        <f t="shared" ca="1" si="113"/>
        <v/>
      </c>
      <c r="JMQ43" t="str">
        <f t="shared" ca="1" si="113"/>
        <v/>
      </c>
      <c r="JMR43" t="str">
        <f t="shared" ca="1" si="113"/>
        <v/>
      </c>
      <c r="JMS43" t="str">
        <f t="shared" ca="1" si="113"/>
        <v/>
      </c>
      <c r="JMT43" t="str">
        <f t="shared" ca="1" si="113"/>
        <v/>
      </c>
      <c r="JMU43" t="str">
        <f t="shared" ca="1" si="113"/>
        <v/>
      </c>
      <c r="JMV43" t="str">
        <f t="shared" ca="1" si="113"/>
        <v/>
      </c>
      <c r="JMW43" t="str">
        <f t="shared" ca="1" si="113"/>
        <v/>
      </c>
      <c r="JMX43" t="str">
        <f t="shared" ca="1" si="113"/>
        <v/>
      </c>
      <c r="JMY43" t="str">
        <f t="shared" ca="1" si="113"/>
        <v/>
      </c>
      <c r="JMZ43" t="str">
        <f t="shared" ca="1" si="113"/>
        <v/>
      </c>
      <c r="JNA43" t="str">
        <f t="shared" ca="1" si="113"/>
        <v/>
      </c>
      <c r="JNB43" t="str">
        <f t="shared" ca="1" si="113"/>
        <v/>
      </c>
      <c r="JNC43" t="str">
        <f t="shared" ca="1" si="113"/>
        <v/>
      </c>
      <c r="JND43" t="str">
        <f t="shared" ca="1" si="113"/>
        <v/>
      </c>
      <c r="JNE43" t="str">
        <f t="shared" ca="1" si="113"/>
        <v/>
      </c>
      <c r="JNF43" t="str">
        <f t="shared" ca="1" si="113"/>
        <v/>
      </c>
      <c r="JNG43" t="str">
        <f t="shared" ca="1" si="113"/>
        <v/>
      </c>
      <c r="JNH43" t="str">
        <f t="shared" ca="1" si="113"/>
        <v/>
      </c>
      <c r="JNI43" t="str">
        <f t="shared" ca="1" si="113"/>
        <v/>
      </c>
      <c r="JNJ43" t="str">
        <f t="shared" ca="1" si="113"/>
        <v/>
      </c>
      <c r="JNK43" t="str">
        <f t="shared" ca="1" si="113"/>
        <v/>
      </c>
      <c r="JNL43" t="str">
        <f t="shared" ca="1" si="113"/>
        <v/>
      </c>
      <c r="JNM43" t="str">
        <f t="shared" ca="1" si="113"/>
        <v/>
      </c>
      <c r="JNN43" t="str">
        <f t="shared" ca="1" si="113"/>
        <v/>
      </c>
      <c r="JNO43" t="str">
        <f t="shared" ca="1" si="113"/>
        <v/>
      </c>
      <c r="JNP43" t="str">
        <f t="shared" ca="1" si="113"/>
        <v/>
      </c>
      <c r="JNQ43" t="str">
        <f t="shared" ca="1" si="113"/>
        <v/>
      </c>
      <c r="JNR43" t="str">
        <f t="shared" ca="1" si="113"/>
        <v/>
      </c>
      <c r="JNS43" t="str">
        <f t="shared" ca="1" si="113"/>
        <v/>
      </c>
      <c r="JNT43" t="str">
        <f t="shared" ca="1" si="113"/>
        <v/>
      </c>
      <c r="JNU43" t="str">
        <f t="shared" ca="1" si="113"/>
        <v/>
      </c>
      <c r="JNV43" t="str">
        <f t="shared" ca="1" si="113"/>
        <v/>
      </c>
      <c r="JNW43" t="str">
        <f t="shared" ca="1" si="113"/>
        <v/>
      </c>
      <c r="JNX43" t="str">
        <f t="shared" ca="1" si="113"/>
        <v/>
      </c>
      <c r="JNY43" t="str">
        <f t="shared" ca="1" si="113"/>
        <v/>
      </c>
      <c r="JNZ43" t="str">
        <f t="shared" ca="1" si="113"/>
        <v/>
      </c>
      <c r="JOA43" t="str">
        <f t="shared" ca="1" si="113"/>
        <v/>
      </c>
      <c r="JOB43" t="str">
        <f t="shared" ca="1" si="113"/>
        <v/>
      </c>
      <c r="JOC43" t="str">
        <f t="shared" ca="1" si="113"/>
        <v/>
      </c>
      <c r="JOD43" t="str">
        <f t="shared" ca="1" si="113"/>
        <v/>
      </c>
      <c r="JOE43" t="str">
        <f t="shared" ca="1" si="113"/>
        <v/>
      </c>
      <c r="JOF43" t="str">
        <f t="shared" ca="1" si="113"/>
        <v/>
      </c>
      <c r="JOG43" t="str">
        <f t="shared" ca="1" si="113"/>
        <v/>
      </c>
      <c r="JOH43" t="str">
        <f t="shared" ca="1" si="113"/>
        <v/>
      </c>
      <c r="JOI43" t="str">
        <f t="shared" ca="1" si="113"/>
        <v/>
      </c>
      <c r="JOJ43" t="str">
        <f t="shared" ca="1" si="113"/>
        <v/>
      </c>
      <c r="JOK43" t="str">
        <f t="shared" ca="1" si="113"/>
        <v/>
      </c>
      <c r="JOL43" t="str">
        <f t="shared" ca="1" si="113"/>
        <v/>
      </c>
      <c r="JOM43" t="str">
        <f t="shared" ca="1" si="113"/>
        <v/>
      </c>
      <c r="JON43" t="str">
        <f t="shared" ca="1" si="113"/>
        <v/>
      </c>
      <c r="JOO43" t="str">
        <f t="shared" ca="1" si="113"/>
        <v/>
      </c>
      <c r="JOP43" t="str">
        <f t="shared" ca="1" si="113"/>
        <v/>
      </c>
      <c r="JOQ43" t="str">
        <f t="shared" ca="1" si="113"/>
        <v/>
      </c>
      <c r="JOR43" t="str">
        <f t="shared" ca="1" si="113"/>
        <v/>
      </c>
      <c r="JOS43" t="str">
        <f t="shared" ca="1" si="113"/>
        <v/>
      </c>
      <c r="JOT43" t="str">
        <f t="shared" ca="1" si="113"/>
        <v/>
      </c>
      <c r="JOU43" t="str">
        <f t="shared" ca="1" si="113"/>
        <v/>
      </c>
      <c r="JOV43" t="str">
        <f t="shared" ca="1" si="113"/>
        <v/>
      </c>
      <c r="JOW43" t="str">
        <f t="shared" ref="JOW43:JRH43" ca="1" si="114">IFERROR(JOS43*JOU43,"")</f>
        <v/>
      </c>
      <c r="JOX43" t="str">
        <f t="shared" ca="1" si="114"/>
        <v/>
      </c>
      <c r="JOY43" t="str">
        <f t="shared" ca="1" si="114"/>
        <v/>
      </c>
      <c r="JOZ43" t="str">
        <f t="shared" ca="1" si="114"/>
        <v/>
      </c>
      <c r="JPA43" t="str">
        <f t="shared" ca="1" si="114"/>
        <v/>
      </c>
      <c r="JPB43" t="str">
        <f t="shared" ca="1" si="114"/>
        <v/>
      </c>
      <c r="JPC43" t="str">
        <f t="shared" ca="1" si="114"/>
        <v/>
      </c>
      <c r="JPD43" t="str">
        <f t="shared" ca="1" si="114"/>
        <v/>
      </c>
      <c r="JPE43" t="str">
        <f t="shared" ca="1" si="114"/>
        <v/>
      </c>
      <c r="JPF43" t="str">
        <f t="shared" ca="1" si="114"/>
        <v/>
      </c>
      <c r="JPG43" t="str">
        <f t="shared" ca="1" si="114"/>
        <v/>
      </c>
      <c r="JPH43" t="str">
        <f t="shared" ca="1" si="114"/>
        <v/>
      </c>
      <c r="JPI43" t="str">
        <f t="shared" ca="1" si="114"/>
        <v/>
      </c>
      <c r="JPJ43" t="str">
        <f t="shared" ca="1" si="114"/>
        <v/>
      </c>
      <c r="JPK43" t="str">
        <f t="shared" ca="1" si="114"/>
        <v/>
      </c>
      <c r="JPL43" t="str">
        <f t="shared" ca="1" si="114"/>
        <v/>
      </c>
      <c r="JPM43" t="str">
        <f t="shared" ca="1" si="114"/>
        <v/>
      </c>
      <c r="JPN43" t="str">
        <f t="shared" ca="1" si="114"/>
        <v/>
      </c>
      <c r="JPO43" t="str">
        <f t="shared" ca="1" si="114"/>
        <v/>
      </c>
      <c r="JPP43" t="str">
        <f t="shared" ca="1" si="114"/>
        <v/>
      </c>
      <c r="JPQ43" t="str">
        <f t="shared" ca="1" si="114"/>
        <v/>
      </c>
      <c r="JPR43" t="str">
        <f t="shared" ca="1" si="114"/>
        <v/>
      </c>
      <c r="JPS43" t="str">
        <f t="shared" ca="1" si="114"/>
        <v/>
      </c>
      <c r="JPT43" t="str">
        <f t="shared" ca="1" si="114"/>
        <v/>
      </c>
      <c r="JPU43" t="str">
        <f t="shared" ca="1" si="114"/>
        <v/>
      </c>
      <c r="JPV43" t="str">
        <f t="shared" ca="1" si="114"/>
        <v/>
      </c>
      <c r="JPW43" t="str">
        <f t="shared" ca="1" si="114"/>
        <v/>
      </c>
      <c r="JPX43" t="str">
        <f t="shared" ca="1" si="114"/>
        <v/>
      </c>
      <c r="JPY43" t="str">
        <f t="shared" ca="1" si="114"/>
        <v/>
      </c>
      <c r="JPZ43" t="str">
        <f t="shared" ca="1" si="114"/>
        <v/>
      </c>
      <c r="JQA43" t="str">
        <f t="shared" ca="1" si="114"/>
        <v/>
      </c>
      <c r="JQB43" t="str">
        <f t="shared" ca="1" si="114"/>
        <v/>
      </c>
      <c r="JQC43" t="str">
        <f t="shared" ca="1" si="114"/>
        <v/>
      </c>
      <c r="JQD43" t="str">
        <f t="shared" ca="1" si="114"/>
        <v/>
      </c>
      <c r="JQE43" t="str">
        <f t="shared" ca="1" si="114"/>
        <v/>
      </c>
      <c r="JQF43" t="str">
        <f t="shared" ca="1" si="114"/>
        <v/>
      </c>
      <c r="JQG43" t="str">
        <f t="shared" ca="1" si="114"/>
        <v/>
      </c>
      <c r="JQH43" t="str">
        <f t="shared" ca="1" si="114"/>
        <v/>
      </c>
      <c r="JQI43" t="str">
        <f t="shared" ca="1" si="114"/>
        <v/>
      </c>
      <c r="JQJ43" t="str">
        <f t="shared" ca="1" si="114"/>
        <v/>
      </c>
      <c r="JQK43" t="str">
        <f t="shared" ca="1" si="114"/>
        <v/>
      </c>
      <c r="JQL43" t="str">
        <f t="shared" ca="1" si="114"/>
        <v/>
      </c>
      <c r="JQM43" t="str">
        <f t="shared" ca="1" si="114"/>
        <v/>
      </c>
      <c r="JQN43" t="str">
        <f t="shared" ca="1" si="114"/>
        <v/>
      </c>
      <c r="JQO43" t="str">
        <f t="shared" ca="1" si="114"/>
        <v/>
      </c>
      <c r="JQP43" t="str">
        <f t="shared" ca="1" si="114"/>
        <v/>
      </c>
      <c r="JQQ43" t="str">
        <f t="shared" ca="1" si="114"/>
        <v/>
      </c>
      <c r="JQR43" t="str">
        <f t="shared" ca="1" si="114"/>
        <v/>
      </c>
      <c r="JQS43" t="str">
        <f t="shared" ca="1" si="114"/>
        <v/>
      </c>
      <c r="JQT43" t="str">
        <f t="shared" ca="1" si="114"/>
        <v/>
      </c>
      <c r="JQU43" t="str">
        <f t="shared" ca="1" si="114"/>
        <v/>
      </c>
      <c r="JQV43" t="str">
        <f t="shared" ca="1" si="114"/>
        <v/>
      </c>
      <c r="JQW43" t="str">
        <f t="shared" ca="1" si="114"/>
        <v/>
      </c>
      <c r="JQX43" t="str">
        <f t="shared" ca="1" si="114"/>
        <v/>
      </c>
      <c r="JQY43" t="str">
        <f t="shared" ca="1" si="114"/>
        <v/>
      </c>
      <c r="JQZ43" t="str">
        <f t="shared" ca="1" si="114"/>
        <v/>
      </c>
      <c r="JRA43" t="str">
        <f t="shared" ca="1" si="114"/>
        <v/>
      </c>
      <c r="JRB43" t="str">
        <f t="shared" ca="1" si="114"/>
        <v/>
      </c>
      <c r="JRC43" t="str">
        <f t="shared" ca="1" si="114"/>
        <v/>
      </c>
      <c r="JRD43" t="str">
        <f t="shared" ca="1" si="114"/>
        <v/>
      </c>
      <c r="JRE43" t="str">
        <f t="shared" ca="1" si="114"/>
        <v/>
      </c>
      <c r="JRF43" t="str">
        <f t="shared" ca="1" si="114"/>
        <v/>
      </c>
      <c r="JRG43" t="str">
        <f t="shared" ca="1" si="114"/>
        <v/>
      </c>
      <c r="JRH43" t="str">
        <f t="shared" ca="1" si="114"/>
        <v/>
      </c>
      <c r="JRI43" t="str">
        <f t="shared" ref="JRI43:JTT43" ca="1" si="115">IFERROR(JRE43*JRG43,"")</f>
        <v/>
      </c>
      <c r="JRJ43" t="str">
        <f t="shared" ca="1" si="115"/>
        <v/>
      </c>
      <c r="JRK43" t="str">
        <f t="shared" ca="1" si="115"/>
        <v/>
      </c>
      <c r="JRL43" t="str">
        <f t="shared" ca="1" si="115"/>
        <v/>
      </c>
      <c r="JRM43" t="str">
        <f t="shared" ca="1" si="115"/>
        <v/>
      </c>
      <c r="JRN43" t="str">
        <f t="shared" ca="1" si="115"/>
        <v/>
      </c>
      <c r="JRO43" t="str">
        <f t="shared" ca="1" si="115"/>
        <v/>
      </c>
      <c r="JRP43" t="str">
        <f t="shared" ca="1" si="115"/>
        <v/>
      </c>
      <c r="JRQ43" t="str">
        <f t="shared" ca="1" si="115"/>
        <v/>
      </c>
      <c r="JRR43" t="str">
        <f t="shared" ca="1" si="115"/>
        <v/>
      </c>
      <c r="JRS43" t="str">
        <f t="shared" ca="1" si="115"/>
        <v/>
      </c>
      <c r="JRT43" t="str">
        <f t="shared" ca="1" si="115"/>
        <v/>
      </c>
      <c r="JRU43" t="str">
        <f t="shared" ca="1" si="115"/>
        <v/>
      </c>
      <c r="JRV43" t="str">
        <f t="shared" ca="1" si="115"/>
        <v/>
      </c>
      <c r="JRW43" t="str">
        <f t="shared" ca="1" si="115"/>
        <v/>
      </c>
      <c r="JRX43" t="str">
        <f t="shared" ca="1" si="115"/>
        <v/>
      </c>
      <c r="JRY43" t="str">
        <f t="shared" ca="1" si="115"/>
        <v/>
      </c>
      <c r="JRZ43" t="str">
        <f t="shared" ca="1" si="115"/>
        <v/>
      </c>
      <c r="JSA43" t="str">
        <f t="shared" ca="1" si="115"/>
        <v/>
      </c>
      <c r="JSB43" t="str">
        <f t="shared" ca="1" si="115"/>
        <v/>
      </c>
      <c r="JSC43" t="str">
        <f t="shared" ca="1" si="115"/>
        <v/>
      </c>
      <c r="JSD43" t="str">
        <f t="shared" ca="1" si="115"/>
        <v/>
      </c>
      <c r="JSE43" t="str">
        <f t="shared" ca="1" si="115"/>
        <v/>
      </c>
      <c r="JSF43" t="str">
        <f t="shared" ca="1" si="115"/>
        <v/>
      </c>
      <c r="JSG43" t="str">
        <f t="shared" ca="1" si="115"/>
        <v/>
      </c>
      <c r="JSH43" t="str">
        <f t="shared" ca="1" si="115"/>
        <v/>
      </c>
      <c r="JSI43" t="str">
        <f t="shared" ca="1" si="115"/>
        <v/>
      </c>
      <c r="JSJ43" t="str">
        <f t="shared" ca="1" si="115"/>
        <v/>
      </c>
      <c r="JSK43" t="str">
        <f t="shared" ca="1" si="115"/>
        <v/>
      </c>
      <c r="JSL43" t="str">
        <f t="shared" ca="1" si="115"/>
        <v/>
      </c>
      <c r="JSM43" t="str">
        <f t="shared" ca="1" si="115"/>
        <v/>
      </c>
      <c r="JSN43" t="str">
        <f t="shared" ca="1" si="115"/>
        <v/>
      </c>
      <c r="JSO43" t="str">
        <f t="shared" ca="1" si="115"/>
        <v/>
      </c>
      <c r="JSP43" t="str">
        <f t="shared" ca="1" si="115"/>
        <v/>
      </c>
      <c r="JSQ43" t="str">
        <f t="shared" ca="1" si="115"/>
        <v/>
      </c>
      <c r="JSR43" t="str">
        <f t="shared" ca="1" si="115"/>
        <v/>
      </c>
      <c r="JSS43" t="str">
        <f t="shared" ca="1" si="115"/>
        <v/>
      </c>
      <c r="JST43" t="str">
        <f t="shared" ca="1" si="115"/>
        <v/>
      </c>
      <c r="JSU43" t="str">
        <f t="shared" ca="1" si="115"/>
        <v/>
      </c>
      <c r="JSV43" t="str">
        <f t="shared" ca="1" si="115"/>
        <v/>
      </c>
      <c r="JSW43" t="str">
        <f t="shared" ca="1" si="115"/>
        <v/>
      </c>
      <c r="JSX43" t="str">
        <f t="shared" ca="1" si="115"/>
        <v/>
      </c>
      <c r="JSY43" t="str">
        <f t="shared" ca="1" si="115"/>
        <v/>
      </c>
      <c r="JSZ43" t="str">
        <f t="shared" ca="1" si="115"/>
        <v/>
      </c>
      <c r="JTA43" t="str">
        <f t="shared" ca="1" si="115"/>
        <v/>
      </c>
      <c r="JTB43" t="str">
        <f t="shared" ca="1" si="115"/>
        <v/>
      </c>
      <c r="JTC43" t="str">
        <f t="shared" ca="1" si="115"/>
        <v/>
      </c>
      <c r="JTD43" t="str">
        <f t="shared" ca="1" si="115"/>
        <v/>
      </c>
      <c r="JTE43" t="str">
        <f t="shared" ca="1" si="115"/>
        <v/>
      </c>
      <c r="JTF43" t="str">
        <f t="shared" ca="1" si="115"/>
        <v/>
      </c>
      <c r="JTG43" t="str">
        <f t="shared" ca="1" si="115"/>
        <v/>
      </c>
      <c r="JTH43" t="str">
        <f t="shared" ca="1" si="115"/>
        <v/>
      </c>
      <c r="JTI43" t="str">
        <f t="shared" ca="1" si="115"/>
        <v/>
      </c>
      <c r="JTJ43" t="str">
        <f t="shared" ca="1" si="115"/>
        <v/>
      </c>
      <c r="JTK43" t="str">
        <f t="shared" ca="1" si="115"/>
        <v/>
      </c>
      <c r="JTL43" t="str">
        <f t="shared" ca="1" si="115"/>
        <v/>
      </c>
      <c r="JTM43" t="str">
        <f t="shared" ca="1" si="115"/>
        <v/>
      </c>
      <c r="JTN43" t="str">
        <f t="shared" ca="1" si="115"/>
        <v/>
      </c>
      <c r="JTO43" t="str">
        <f t="shared" ca="1" si="115"/>
        <v/>
      </c>
      <c r="JTP43" t="str">
        <f t="shared" ca="1" si="115"/>
        <v/>
      </c>
      <c r="JTQ43" t="str">
        <f t="shared" ca="1" si="115"/>
        <v/>
      </c>
      <c r="JTR43" t="str">
        <f t="shared" ca="1" si="115"/>
        <v/>
      </c>
      <c r="JTS43" t="str">
        <f t="shared" ca="1" si="115"/>
        <v/>
      </c>
      <c r="JTT43" t="str">
        <f t="shared" ca="1" si="115"/>
        <v/>
      </c>
      <c r="JTU43" t="str">
        <f t="shared" ref="JTU43:JWF43" ca="1" si="116">IFERROR(JTQ43*JTS43,"")</f>
        <v/>
      </c>
      <c r="JTV43" t="str">
        <f t="shared" ca="1" si="116"/>
        <v/>
      </c>
      <c r="JTW43" t="str">
        <f t="shared" ca="1" si="116"/>
        <v/>
      </c>
      <c r="JTX43" t="str">
        <f t="shared" ca="1" si="116"/>
        <v/>
      </c>
      <c r="JTY43" t="str">
        <f t="shared" ca="1" si="116"/>
        <v/>
      </c>
      <c r="JTZ43" t="str">
        <f t="shared" ca="1" si="116"/>
        <v/>
      </c>
      <c r="JUA43" t="str">
        <f t="shared" ca="1" si="116"/>
        <v/>
      </c>
      <c r="JUB43" t="str">
        <f t="shared" ca="1" si="116"/>
        <v/>
      </c>
      <c r="JUC43" t="str">
        <f t="shared" ca="1" si="116"/>
        <v/>
      </c>
      <c r="JUD43" t="str">
        <f t="shared" ca="1" si="116"/>
        <v/>
      </c>
      <c r="JUE43" t="str">
        <f t="shared" ca="1" si="116"/>
        <v/>
      </c>
      <c r="JUF43" t="str">
        <f t="shared" ca="1" si="116"/>
        <v/>
      </c>
      <c r="JUG43" t="str">
        <f t="shared" ca="1" si="116"/>
        <v/>
      </c>
      <c r="JUH43" t="str">
        <f t="shared" ca="1" si="116"/>
        <v/>
      </c>
      <c r="JUI43" t="str">
        <f t="shared" ca="1" si="116"/>
        <v/>
      </c>
      <c r="JUJ43" t="str">
        <f t="shared" ca="1" si="116"/>
        <v/>
      </c>
      <c r="JUK43" t="str">
        <f t="shared" ca="1" si="116"/>
        <v/>
      </c>
      <c r="JUL43" t="str">
        <f t="shared" ca="1" si="116"/>
        <v/>
      </c>
      <c r="JUM43" t="str">
        <f t="shared" ca="1" si="116"/>
        <v/>
      </c>
      <c r="JUN43" t="str">
        <f t="shared" ca="1" si="116"/>
        <v/>
      </c>
      <c r="JUO43" t="str">
        <f t="shared" ca="1" si="116"/>
        <v/>
      </c>
      <c r="JUP43" t="str">
        <f t="shared" ca="1" si="116"/>
        <v/>
      </c>
      <c r="JUQ43" t="str">
        <f t="shared" ca="1" si="116"/>
        <v/>
      </c>
      <c r="JUR43" t="str">
        <f t="shared" ca="1" si="116"/>
        <v/>
      </c>
      <c r="JUS43" t="str">
        <f t="shared" ca="1" si="116"/>
        <v/>
      </c>
      <c r="JUT43" t="str">
        <f t="shared" ca="1" si="116"/>
        <v/>
      </c>
      <c r="JUU43" t="str">
        <f t="shared" ca="1" si="116"/>
        <v/>
      </c>
      <c r="JUV43" t="str">
        <f t="shared" ca="1" si="116"/>
        <v/>
      </c>
      <c r="JUW43" t="str">
        <f t="shared" ca="1" si="116"/>
        <v/>
      </c>
      <c r="JUX43" t="str">
        <f t="shared" ca="1" si="116"/>
        <v/>
      </c>
      <c r="JUY43" t="str">
        <f t="shared" ca="1" si="116"/>
        <v/>
      </c>
      <c r="JUZ43" t="str">
        <f t="shared" ca="1" si="116"/>
        <v/>
      </c>
      <c r="JVA43" t="str">
        <f t="shared" ca="1" si="116"/>
        <v/>
      </c>
      <c r="JVB43" t="str">
        <f t="shared" ca="1" si="116"/>
        <v/>
      </c>
      <c r="JVC43" t="str">
        <f t="shared" ca="1" si="116"/>
        <v/>
      </c>
      <c r="JVD43" t="str">
        <f t="shared" ca="1" si="116"/>
        <v/>
      </c>
      <c r="JVE43" t="str">
        <f t="shared" ca="1" si="116"/>
        <v/>
      </c>
      <c r="JVF43" t="str">
        <f t="shared" ca="1" si="116"/>
        <v/>
      </c>
      <c r="JVG43" t="str">
        <f t="shared" ca="1" si="116"/>
        <v/>
      </c>
      <c r="JVH43" t="str">
        <f t="shared" ca="1" si="116"/>
        <v/>
      </c>
      <c r="JVI43" t="str">
        <f t="shared" ca="1" si="116"/>
        <v/>
      </c>
      <c r="JVJ43" t="str">
        <f t="shared" ca="1" si="116"/>
        <v/>
      </c>
      <c r="JVK43" t="str">
        <f t="shared" ca="1" si="116"/>
        <v/>
      </c>
      <c r="JVL43" t="str">
        <f t="shared" ca="1" si="116"/>
        <v/>
      </c>
      <c r="JVM43" t="str">
        <f t="shared" ca="1" si="116"/>
        <v/>
      </c>
      <c r="JVN43" t="str">
        <f t="shared" ca="1" si="116"/>
        <v/>
      </c>
      <c r="JVO43" t="str">
        <f t="shared" ca="1" si="116"/>
        <v/>
      </c>
      <c r="JVP43" t="str">
        <f t="shared" ca="1" si="116"/>
        <v/>
      </c>
      <c r="JVQ43" t="str">
        <f t="shared" ca="1" si="116"/>
        <v/>
      </c>
      <c r="JVR43" t="str">
        <f t="shared" ca="1" si="116"/>
        <v/>
      </c>
      <c r="JVS43" t="str">
        <f t="shared" ca="1" si="116"/>
        <v/>
      </c>
      <c r="JVT43" t="str">
        <f t="shared" ca="1" si="116"/>
        <v/>
      </c>
      <c r="JVU43" t="str">
        <f t="shared" ca="1" si="116"/>
        <v/>
      </c>
      <c r="JVV43" t="str">
        <f t="shared" ca="1" si="116"/>
        <v/>
      </c>
      <c r="JVW43" t="str">
        <f t="shared" ca="1" si="116"/>
        <v/>
      </c>
      <c r="JVX43" t="str">
        <f t="shared" ca="1" si="116"/>
        <v/>
      </c>
      <c r="JVY43" t="str">
        <f t="shared" ca="1" si="116"/>
        <v/>
      </c>
      <c r="JVZ43" t="str">
        <f t="shared" ca="1" si="116"/>
        <v/>
      </c>
      <c r="JWA43" t="str">
        <f t="shared" ca="1" si="116"/>
        <v/>
      </c>
      <c r="JWB43" t="str">
        <f t="shared" ca="1" si="116"/>
        <v/>
      </c>
      <c r="JWC43" t="str">
        <f t="shared" ca="1" si="116"/>
        <v/>
      </c>
      <c r="JWD43" t="str">
        <f t="shared" ca="1" si="116"/>
        <v/>
      </c>
      <c r="JWE43" t="str">
        <f t="shared" ca="1" si="116"/>
        <v/>
      </c>
      <c r="JWF43" t="str">
        <f t="shared" ca="1" si="116"/>
        <v/>
      </c>
      <c r="JWG43" t="str">
        <f t="shared" ref="JWG43:JYR43" ca="1" si="117">IFERROR(JWC43*JWE43,"")</f>
        <v/>
      </c>
      <c r="JWH43" t="str">
        <f t="shared" ca="1" si="117"/>
        <v/>
      </c>
      <c r="JWI43" t="str">
        <f t="shared" ca="1" si="117"/>
        <v/>
      </c>
      <c r="JWJ43" t="str">
        <f t="shared" ca="1" si="117"/>
        <v/>
      </c>
      <c r="JWK43" t="str">
        <f t="shared" ca="1" si="117"/>
        <v/>
      </c>
      <c r="JWL43" t="str">
        <f t="shared" ca="1" si="117"/>
        <v/>
      </c>
      <c r="JWM43" t="str">
        <f t="shared" ca="1" si="117"/>
        <v/>
      </c>
      <c r="JWN43" t="str">
        <f t="shared" ca="1" si="117"/>
        <v/>
      </c>
      <c r="JWO43" t="str">
        <f t="shared" ca="1" si="117"/>
        <v/>
      </c>
      <c r="JWP43" t="str">
        <f t="shared" ca="1" si="117"/>
        <v/>
      </c>
      <c r="JWQ43" t="str">
        <f t="shared" ca="1" si="117"/>
        <v/>
      </c>
      <c r="JWR43" t="str">
        <f t="shared" ca="1" si="117"/>
        <v/>
      </c>
      <c r="JWS43" t="str">
        <f t="shared" ca="1" si="117"/>
        <v/>
      </c>
      <c r="JWT43" t="str">
        <f t="shared" ca="1" si="117"/>
        <v/>
      </c>
      <c r="JWU43" t="str">
        <f t="shared" ca="1" si="117"/>
        <v/>
      </c>
      <c r="JWV43" t="str">
        <f t="shared" ca="1" si="117"/>
        <v/>
      </c>
      <c r="JWW43" t="str">
        <f t="shared" ca="1" si="117"/>
        <v/>
      </c>
      <c r="JWX43" t="str">
        <f t="shared" ca="1" si="117"/>
        <v/>
      </c>
      <c r="JWY43" t="str">
        <f t="shared" ca="1" si="117"/>
        <v/>
      </c>
      <c r="JWZ43" t="str">
        <f t="shared" ca="1" si="117"/>
        <v/>
      </c>
      <c r="JXA43" t="str">
        <f t="shared" ca="1" si="117"/>
        <v/>
      </c>
      <c r="JXB43" t="str">
        <f t="shared" ca="1" si="117"/>
        <v/>
      </c>
      <c r="JXC43" t="str">
        <f t="shared" ca="1" si="117"/>
        <v/>
      </c>
      <c r="JXD43" t="str">
        <f t="shared" ca="1" si="117"/>
        <v/>
      </c>
      <c r="JXE43" t="str">
        <f t="shared" ca="1" si="117"/>
        <v/>
      </c>
      <c r="JXF43" t="str">
        <f t="shared" ca="1" si="117"/>
        <v/>
      </c>
      <c r="JXG43" t="str">
        <f t="shared" ca="1" si="117"/>
        <v/>
      </c>
      <c r="JXH43" t="str">
        <f t="shared" ca="1" si="117"/>
        <v/>
      </c>
      <c r="JXI43" t="str">
        <f t="shared" ca="1" si="117"/>
        <v/>
      </c>
      <c r="JXJ43" t="str">
        <f t="shared" ca="1" si="117"/>
        <v/>
      </c>
      <c r="JXK43" t="str">
        <f t="shared" ca="1" si="117"/>
        <v/>
      </c>
      <c r="JXL43" t="str">
        <f t="shared" ca="1" si="117"/>
        <v/>
      </c>
      <c r="JXM43" t="str">
        <f t="shared" ca="1" si="117"/>
        <v/>
      </c>
      <c r="JXN43" t="str">
        <f t="shared" ca="1" si="117"/>
        <v/>
      </c>
      <c r="JXO43" t="str">
        <f t="shared" ca="1" si="117"/>
        <v/>
      </c>
      <c r="JXP43" t="str">
        <f t="shared" ca="1" si="117"/>
        <v/>
      </c>
      <c r="JXQ43" t="str">
        <f t="shared" ca="1" si="117"/>
        <v/>
      </c>
      <c r="JXR43" t="str">
        <f t="shared" ca="1" si="117"/>
        <v/>
      </c>
      <c r="JXS43" t="str">
        <f t="shared" ca="1" si="117"/>
        <v/>
      </c>
      <c r="JXT43" t="str">
        <f t="shared" ca="1" si="117"/>
        <v/>
      </c>
      <c r="JXU43" t="str">
        <f t="shared" ca="1" si="117"/>
        <v/>
      </c>
      <c r="JXV43" t="str">
        <f t="shared" ca="1" si="117"/>
        <v/>
      </c>
      <c r="JXW43" t="str">
        <f t="shared" ca="1" si="117"/>
        <v/>
      </c>
      <c r="JXX43" t="str">
        <f t="shared" ca="1" si="117"/>
        <v/>
      </c>
      <c r="JXY43" t="str">
        <f t="shared" ca="1" si="117"/>
        <v/>
      </c>
      <c r="JXZ43" t="str">
        <f t="shared" ca="1" si="117"/>
        <v/>
      </c>
      <c r="JYA43" t="str">
        <f t="shared" ca="1" si="117"/>
        <v/>
      </c>
      <c r="JYB43" t="str">
        <f t="shared" ca="1" si="117"/>
        <v/>
      </c>
      <c r="JYC43" t="str">
        <f t="shared" ca="1" si="117"/>
        <v/>
      </c>
      <c r="JYD43" t="str">
        <f t="shared" ca="1" si="117"/>
        <v/>
      </c>
      <c r="JYE43" t="str">
        <f t="shared" ca="1" si="117"/>
        <v/>
      </c>
      <c r="JYF43" t="str">
        <f t="shared" ca="1" si="117"/>
        <v/>
      </c>
      <c r="JYG43" t="str">
        <f t="shared" ca="1" si="117"/>
        <v/>
      </c>
      <c r="JYH43" t="str">
        <f t="shared" ca="1" si="117"/>
        <v/>
      </c>
      <c r="JYI43" t="str">
        <f t="shared" ca="1" si="117"/>
        <v/>
      </c>
      <c r="JYJ43" t="str">
        <f t="shared" ca="1" si="117"/>
        <v/>
      </c>
      <c r="JYK43" t="str">
        <f t="shared" ca="1" si="117"/>
        <v/>
      </c>
      <c r="JYL43" t="str">
        <f t="shared" ca="1" si="117"/>
        <v/>
      </c>
      <c r="JYM43" t="str">
        <f t="shared" ca="1" si="117"/>
        <v/>
      </c>
      <c r="JYN43" t="str">
        <f t="shared" ca="1" si="117"/>
        <v/>
      </c>
      <c r="JYO43" t="str">
        <f t="shared" ca="1" si="117"/>
        <v/>
      </c>
      <c r="JYP43" t="str">
        <f t="shared" ca="1" si="117"/>
        <v/>
      </c>
      <c r="JYQ43" t="str">
        <f t="shared" ca="1" si="117"/>
        <v/>
      </c>
      <c r="JYR43" t="str">
        <f t="shared" ca="1" si="117"/>
        <v/>
      </c>
      <c r="JYS43" t="str">
        <f t="shared" ref="JYS43:KBD43" ca="1" si="118">IFERROR(JYO43*JYQ43,"")</f>
        <v/>
      </c>
      <c r="JYT43" t="str">
        <f t="shared" ca="1" si="118"/>
        <v/>
      </c>
      <c r="JYU43" t="str">
        <f t="shared" ca="1" si="118"/>
        <v/>
      </c>
      <c r="JYV43" t="str">
        <f t="shared" ca="1" si="118"/>
        <v/>
      </c>
      <c r="JYW43" t="str">
        <f t="shared" ca="1" si="118"/>
        <v/>
      </c>
      <c r="JYX43" t="str">
        <f t="shared" ca="1" si="118"/>
        <v/>
      </c>
      <c r="JYY43" t="str">
        <f t="shared" ca="1" si="118"/>
        <v/>
      </c>
      <c r="JYZ43" t="str">
        <f t="shared" ca="1" si="118"/>
        <v/>
      </c>
      <c r="JZA43" t="str">
        <f t="shared" ca="1" si="118"/>
        <v/>
      </c>
      <c r="JZB43" t="str">
        <f t="shared" ca="1" si="118"/>
        <v/>
      </c>
      <c r="JZC43" t="str">
        <f t="shared" ca="1" si="118"/>
        <v/>
      </c>
      <c r="JZD43" t="str">
        <f t="shared" ca="1" si="118"/>
        <v/>
      </c>
      <c r="JZE43" t="str">
        <f t="shared" ca="1" si="118"/>
        <v/>
      </c>
      <c r="JZF43" t="str">
        <f t="shared" ca="1" si="118"/>
        <v/>
      </c>
      <c r="JZG43" t="str">
        <f t="shared" ca="1" si="118"/>
        <v/>
      </c>
      <c r="JZH43" t="str">
        <f t="shared" ca="1" si="118"/>
        <v/>
      </c>
      <c r="JZI43" t="str">
        <f t="shared" ca="1" si="118"/>
        <v/>
      </c>
      <c r="JZJ43" t="str">
        <f t="shared" ca="1" si="118"/>
        <v/>
      </c>
      <c r="JZK43" t="str">
        <f t="shared" ca="1" si="118"/>
        <v/>
      </c>
      <c r="JZL43" t="str">
        <f t="shared" ca="1" si="118"/>
        <v/>
      </c>
      <c r="JZM43" t="str">
        <f t="shared" ca="1" si="118"/>
        <v/>
      </c>
      <c r="JZN43" t="str">
        <f t="shared" ca="1" si="118"/>
        <v/>
      </c>
      <c r="JZO43" t="str">
        <f t="shared" ca="1" si="118"/>
        <v/>
      </c>
      <c r="JZP43" t="str">
        <f t="shared" ca="1" si="118"/>
        <v/>
      </c>
      <c r="JZQ43" t="str">
        <f t="shared" ca="1" si="118"/>
        <v/>
      </c>
      <c r="JZR43" t="str">
        <f t="shared" ca="1" si="118"/>
        <v/>
      </c>
      <c r="JZS43" t="str">
        <f t="shared" ca="1" si="118"/>
        <v/>
      </c>
      <c r="JZT43" t="str">
        <f t="shared" ca="1" si="118"/>
        <v/>
      </c>
      <c r="JZU43" t="str">
        <f t="shared" ca="1" si="118"/>
        <v/>
      </c>
      <c r="JZV43" t="str">
        <f t="shared" ca="1" si="118"/>
        <v/>
      </c>
      <c r="JZW43" t="str">
        <f t="shared" ca="1" si="118"/>
        <v/>
      </c>
      <c r="JZX43" t="str">
        <f t="shared" ca="1" si="118"/>
        <v/>
      </c>
      <c r="JZY43" t="str">
        <f t="shared" ca="1" si="118"/>
        <v/>
      </c>
      <c r="JZZ43" t="str">
        <f t="shared" ca="1" si="118"/>
        <v/>
      </c>
      <c r="KAA43" t="str">
        <f t="shared" ca="1" si="118"/>
        <v/>
      </c>
      <c r="KAB43" t="str">
        <f t="shared" ca="1" si="118"/>
        <v/>
      </c>
      <c r="KAC43" t="str">
        <f t="shared" ca="1" si="118"/>
        <v/>
      </c>
      <c r="KAD43" t="str">
        <f t="shared" ca="1" si="118"/>
        <v/>
      </c>
      <c r="KAE43" t="str">
        <f t="shared" ca="1" si="118"/>
        <v/>
      </c>
      <c r="KAF43" t="str">
        <f t="shared" ca="1" si="118"/>
        <v/>
      </c>
      <c r="KAG43" t="str">
        <f t="shared" ca="1" si="118"/>
        <v/>
      </c>
      <c r="KAH43" t="str">
        <f t="shared" ca="1" si="118"/>
        <v/>
      </c>
      <c r="KAI43" t="str">
        <f t="shared" ca="1" si="118"/>
        <v/>
      </c>
      <c r="KAJ43" t="str">
        <f t="shared" ca="1" si="118"/>
        <v/>
      </c>
      <c r="KAK43" t="str">
        <f t="shared" ca="1" si="118"/>
        <v/>
      </c>
      <c r="KAL43" t="str">
        <f t="shared" ca="1" si="118"/>
        <v/>
      </c>
      <c r="KAM43" t="str">
        <f t="shared" ca="1" si="118"/>
        <v/>
      </c>
      <c r="KAN43" t="str">
        <f t="shared" ca="1" si="118"/>
        <v/>
      </c>
      <c r="KAO43" t="str">
        <f t="shared" ca="1" si="118"/>
        <v/>
      </c>
      <c r="KAP43" t="str">
        <f t="shared" ca="1" si="118"/>
        <v/>
      </c>
      <c r="KAQ43" t="str">
        <f t="shared" ca="1" si="118"/>
        <v/>
      </c>
      <c r="KAR43" t="str">
        <f t="shared" ca="1" si="118"/>
        <v/>
      </c>
      <c r="KAS43" t="str">
        <f t="shared" ca="1" si="118"/>
        <v/>
      </c>
      <c r="KAT43" t="str">
        <f t="shared" ca="1" si="118"/>
        <v/>
      </c>
      <c r="KAU43" t="str">
        <f t="shared" ca="1" si="118"/>
        <v/>
      </c>
      <c r="KAV43" t="str">
        <f t="shared" ca="1" si="118"/>
        <v/>
      </c>
      <c r="KAW43" t="str">
        <f t="shared" ca="1" si="118"/>
        <v/>
      </c>
      <c r="KAX43" t="str">
        <f t="shared" ca="1" si="118"/>
        <v/>
      </c>
      <c r="KAY43" t="str">
        <f t="shared" ca="1" si="118"/>
        <v/>
      </c>
      <c r="KAZ43" t="str">
        <f t="shared" ca="1" si="118"/>
        <v/>
      </c>
      <c r="KBA43" t="str">
        <f t="shared" ca="1" si="118"/>
        <v/>
      </c>
      <c r="KBB43" t="str">
        <f t="shared" ca="1" si="118"/>
        <v/>
      </c>
      <c r="KBC43" t="str">
        <f t="shared" ca="1" si="118"/>
        <v/>
      </c>
      <c r="KBD43" t="str">
        <f t="shared" ca="1" si="118"/>
        <v/>
      </c>
      <c r="KBE43" t="str">
        <f t="shared" ref="KBE43:KDP43" ca="1" si="119">IFERROR(KBA43*KBC43,"")</f>
        <v/>
      </c>
      <c r="KBF43" t="str">
        <f t="shared" ca="1" si="119"/>
        <v/>
      </c>
      <c r="KBG43" t="str">
        <f t="shared" ca="1" si="119"/>
        <v/>
      </c>
      <c r="KBH43" t="str">
        <f t="shared" ca="1" si="119"/>
        <v/>
      </c>
      <c r="KBI43" t="str">
        <f t="shared" ca="1" si="119"/>
        <v/>
      </c>
      <c r="KBJ43" t="str">
        <f t="shared" ca="1" si="119"/>
        <v/>
      </c>
      <c r="KBK43" t="str">
        <f t="shared" ca="1" si="119"/>
        <v/>
      </c>
      <c r="KBL43" t="str">
        <f t="shared" ca="1" si="119"/>
        <v/>
      </c>
      <c r="KBM43" t="str">
        <f t="shared" ca="1" si="119"/>
        <v/>
      </c>
      <c r="KBN43" t="str">
        <f t="shared" ca="1" si="119"/>
        <v/>
      </c>
      <c r="KBO43" t="str">
        <f t="shared" ca="1" si="119"/>
        <v/>
      </c>
      <c r="KBP43" t="str">
        <f t="shared" ca="1" si="119"/>
        <v/>
      </c>
      <c r="KBQ43" t="str">
        <f t="shared" ca="1" si="119"/>
        <v/>
      </c>
      <c r="KBR43" t="str">
        <f t="shared" ca="1" si="119"/>
        <v/>
      </c>
      <c r="KBS43" t="str">
        <f t="shared" ca="1" si="119"/>
        <v/>
      </c>
      <c r="KBT43" t="str">
        <f t="shared" ca="1" si="119"/>
        <v/>
      </c>
      <c r="KBU43" t="str">
        <f t="shared" ca="1" si="119"/>
        <v/>
      </c>
      <c r="KBV43" t="str">
        <f t="shared" ca="1" si="119"/>
        <v/>
      </c>
      <c r="KBW43" t="str">
        <f t="shared" ca="1" si="119"/>
        <v/>
      </c>
      <c r="KBX43" t="str">
        <f t="shared" ca="1" si="119"/>
        <v/>
      </c>
      <c r="KBY43" t="str">
        <f t="shared" ca="1" si="119"/>
        <v/>
      </c>
      <c r="KBZ43" t="str">
        <f t="shared" ca="1" si="119"/>
        <v/>
      </c>
      <c r="KCA43" t="str">
        <f t="shared" ca="1" si="119"/>
        <v/>
      </c>
      <c r="KCB43" t="str">
        <f t="shared" ca="1" si="119"/>
        <v/>
      </c>
      <c r="KCC43" t="str">
        <f t="shared" ca="1" si="119"/>
        <v/>
      </c>
      <c r="KCD43" t="str">
        <f t="shared" ca="1" si="119"/>
        <v/>
      </c>
      <c r="KCE43" t="str">
        <f t="shared" ca="1" si="119"/>
        <v/>
      </c>
      <c r="KCF43" t="str">
        <f t="shared" ca="1" si="119"/>
        <v/>
      </c>
      <c r="KCG43" t="str">
        <f t="shared" ca="1" si="119"/>
        <v/>
      </c>
      <c r="KCH43" t="str">
        <f t="shared" ca="1" si="119"/>
        <v/>
      </c>
      <c r="KCI43" t="str">
        <f t="shared" ca="1" si="119"/>
        <v/>
      </c>
      <c r="KCJ43" t="str">
        <f t="shared" ca="1" si="119"/>
        <v/>
      </c>
      <c r="KCK43" t="str">
        <f t="shared" ca="1" si="119"/>
        <v/>
      </c>
      <c r="KCL43" t="str">
        <f t="shared" ca="1" si="119"/>
        <v/>
      </c>
      <c r="KCM43" t="str">
        <f t="shared" ca="1" si="119"/>
        <v/>
      </c>
      <c r="KCN43" t="str">
        <f t="shared" ca="1" si="119"/>
        <v/>
      </c>
      <c r="KCO43" t="str">
        <f t="shared" ca="1" si="119"/>
        <v/>
      </c>
      <c r="KCP43" t="str">
        <f t="shared" ca="1" si="119"/>
        <v/>
      </c>
      <c r="KCQ43" t="str">
        <f t="shared" ca="1" si="119"/>
        <v/>
      </c>
      <c r="KCR43" t="str">
        <f t="shared" ca="1" si="119"/>
        <v/>
      </c>
      <c r="KCS43" t="str">
        <f t="shared" ca="1" si="119"/>
        <v/>
      </c>
      <c r="KCT43" t="str">
        <f t="shared" ca="1" si="119"/>
        <v/>
      </c>
      <c r="KCU43" t="str">
        <f t="shared" ca="1" si="119"/>
        <v/>
      </c>
      <c r="KCV43" t="str">
        <f t="shared" ca="1" si="119"/>
        <v/>
      </c>
      <c r="KCW43" t="str">
        <f t="shared" ca="1" si="119"/>
        <v/>
      </c>
      <c r="KCX43" t="str">
        <f t="shared" ca="1" si="119"/>
        <v/>
      </c>
      <c r="KCY43" t="str">
        <f t="shared" ca="1" si="119"/>
        <v/>
      </c>
      <c r="KCZ43" t="str">
        <f t="shared" ca="1" si="119"/>
        <v/>
      </c>
      <c r="KDA43" t="str">
        <f t="shared" ca="1" si="119"/>
        <v/>
      </c>
      <c r="KDB43" t="str">
        <f t="shared" ca="1" si="119"/>
        <v/>
      </c>
      <c r="KDC43" t="str">
        <f t="shared" ca="1" si="119"/>
        <v/>
      </c>
      <c r="KDD43" t="str">
        <f t="shared" ca="1" si="119"/>
        <v/>
      </c>
      <c r="KDE43" t="str">
        <f t="shared" ca="1" si="119"/>
        <v/>
      </c>
      <c r="KDF43" t="str">
        <f t="shared" ca="1" si="119"/>
        <v/>
      </c>
      <c r="KDG43" t="str">
        <f t="shared" ca="1" si="119"/>
        <v/>
      </c>
      <c r="KDH43" t="str">
        <f t="shared" ca="1" si="119"/>
        <v/>
      </c>
      <c r="KDI43" t="str">
        <f t="shared" ca="1" si="119"/>
        <v/>
      </c>
      <c r="KDJ43" t="str">
        <f t="shared" ca="1" si="119"/>
        <v/>
      </c>
      <c r="KDK43" t="str">
        <f t="shared" ca="1" si="119"/>
        <v/>
      </c>
      <c r="KDL43" t="str">
        <f t="shared" ca="1" si="119"/>
        <v/>
      </c>
      <c r="KDM43" t="str">
        <f t="shared" ca="1" si="119"/>
        <v/>
      </c>
      <c r="KDN43" t="str">
        <f t="shared" ca="1" si="119"/>
        <v/>
      </c>
      <c r="KDO43" t="str">
        <f t="shared" ca="1" si="119"/>
        <v/>
      </c>
      <c r="KDP43" t="str">
        <f t="shared" ca="1" si="119"/>
        <v/>
      </c>
      <c r="KDQ43" t="str">
        <f t="shared" ref="KDQ43:KGB43" ca="1" si="120">IFERROR(KDM43*KDO43,"")</f>
        <v/>
      </c>
      <c r="KDR43" t="str">
        <f t="shared" ca="1" si="120"/>
        <v/>
      </c>
      <c r="KDS43" t="str">
        <f t="shared" ca="1" si="120"/>
        <v/>
      </c>
      <c r="KDT43" t="str">
        <f t="shared" ca="1" si="120"/>
        <v/>
      </c>
      <c r="KDU43" t="str">
        <f t="shared" ca="1" si="120"/>
        <v/>
      </c>
      <c r="KDV43" t="str">
        <f t="shared" ca="1" si="120"/>
        <v/>
      </c>
      <c r="KDW43" t="str">
        <f t="shared" ca="1" si="120"/>
        <v/>
      </c>
      <c r="KDX43" t="str">
        <f t="shared" ca="1" si="120"/>
        <v/>
      </c>
      <c r="KDY43" t="str">
        <f t="shared" ca="1" si="120"/>
        <v/>
      </c>
      <c r="KDZ43" t="str">
        <f t="shared" ca="1" si="120"/>
        <v/>
      </c>
      <c r="KEA43" t="str">
        <f t="shared" ca="1" si="120"/>
        <v/>
      </c>
      <c r="KEB43" t="str">
        <f t="shared" ca="1" si="120"/>
        <v/>
      </c>
      <c r="KEC43" t="str">
        <f t="shared" ca="1" si="120"/>
        <v/>
      </c>
      <c r="KED43" t="str">
        <f t="shared" ca="1" si="120"/>
        <v/>
      </c>
      <c r="KEE43" t="str">
        <f t="shared" ca="1" si="120"/>
        <v/>
      </c>
      <c r="KEF43" t="str">
        <f t="shared" ca="1" si="120"/>
        <v/>
      </c>
      <c r="KEG43" t="str">
        <f t="shared" ca="1" si="120"/>
        <v/>
      </c>
      <c r="KEH43" t="str">
        <f t="shared" ca="1" si="120"/>
        <v/>
      </c>
      <c r="KEI43" t="str">
        <f t="shared" ca="1" si="120"/>
        <v/>
      </c>
      <c r="KEJ43" t="str">
        <f t="shared" ca="1" si="120"/>
        <v/>
      </c>
      <c r="KEK43" t="str">
        <f t="shared" ca="1" si="120"/>
        <v/>
      </c>
      <c r="KEL43" t="str">
        <f t="shared" ca="1" si="120"/>
        <v/>
      </c>
      <c r="KEM43" t="str">
        <f t="shared" ca="1" si="120"/>
        <v/>
      </c>
      <c r="KEN43" t="str">
        <f t="shared" ca="1" si="120"/>
        <v/>
      </c>
      <c r="KEO43" t="str">
        <f t="shared" ca="1" si="120"/>
        <v/>
      </c>
      <c r="KEP43" t="str">
        <f t="shared" ca="1" si="120"/>
        <v/>
      </c>
      <c r="KEQ43" t="str">
        <f t="shared" ca="1" si="120"/>
        <v/>
      </c>
      <c r="KER43" t="str">
        <f t="shared" ca="1" si="120"/>
        <v/>
      </c>
      <c r="KES43" t="str">
        <f t="shared" ca="1" si="120"/>
        <v/>
      </c>
      <c r="KET43" t="str">
        <f t="shared" ca="1" si="120"/>
        <v/>
      </c>
      <c r="KEU43" t="str">
        <f t="shared" ca="1" si="120"/>
        <v/>
      </c>
      <c r="KEV43" t="str">
        <f t="shared" ca="1" si="120"/>
        <v/>
      </c>
      <c r="KEW43" t="str">
        <f t="shared" ca="1" si="120"/>
        <v/>
      </c>
      <c r="KEX43" t="str">
        <f t="shared" ca="1" si="120"/>
        <v/>
      </c>
      <c r="KEY43" t="str">
        <f t="shared" ca="1" si="120"/>
        <v/>
      </c>
      <c r="KEZ43" t="str">
        <f t="shared" ca="1" si="120"/>
        <v/>
      </c>
      <c r="KFA43" t="str">
        <f t="shared" ca="1" si="120"/>
        <v/>
      </c>
      <c r="KFB43" t="str">
        <f t="shared" ca="1" si="120"/>
        <v/>
      </c>
      <c r="KFC43" t="str">
        <f t="shared" ca="1" si="120"/>
        <v/>
      </c>
      <c r="KFD43" t="str">
        <f t="shared" ca="1" si="120"/>
        <v/>
      </c>
      <c r="KFE43" t="str">
        <f t="shared" ca="1" si="120"/>
        <v/>
      </c>
      <c r="KFF43" t="str">
        <f t="shared" ca="1" si="120"/>
        <v/>
      </c>
      <c r="KFG43" t="str">
        <f t="shared" ca="1" si="120"/>
        <v/>
      </c>
      <c r="KFH43" t="str">
        <f t="shared" ca="1" si="120"/>
        <v/>
      </c>
      <c r="KFI43" t="str">
        <f t="shared" ca="1" si="120"/>
        <v/>
      </c>
      <c r="KFJ43" t="str">
        <f t="shared" ca="1" si="120"/>
        <v/>
      </c>
      <c r="KFK43" t="str">
        <f t="shared" ca="1" si="120"/>
        <v/>
      </c>
      <c r="KFL43" t="str">
        <f t="shared" ca="1" si="120"/>
        <v/>
      </c>
      <c r="KFM43" t="str">
        <f t="shared" ca="1" si="120"/>
        <v/>
      </c>
      <c r="KFN43" t="str">
        <f t="shared" ca="1" si="120"/>
        <v/>
      </c>
      <c r="KFO43" t="str">
        <f t="shared" ca="1" si="120"/>
        <v/>
      </c>
      <c r="KFP43" t="str">
        <f t="shared" ca="1" si="120"/>
        <v/>
      </c>
      <c r="KFQ43" t="str">
        <f t="shared" ca="1" si="120"/>
        <v/>
      </c>
      <c r="KFR43" t="str">
        <f t="shared" ca="1" si="120"/>
        <v/>
      </c>
      <c r="KFS43" t="str">
        <f t="shared" ca="1" si="120"/>
        <v/>
      </c>
      <c r="KFT43" t="str">
        <f t="shared" ca="1" si="120"/>
        <v/>
      </c>
      <c r="KFU43" t="str">
        <f t="shared" ca="1" si="120"/>
        <v/>
      </c>
      <c r="KFV43" t="str">
        <f t="shared" ca="1" si="120"/>
        <v/>
      </c>
      <c r="KFW43" t="str">
        <f t="shared" ca="1" si="120"/>
        <v/>
      </c>
      <c r="KFX43" t="str">
        <f t="shared" ca="1" si="120"/>
        <v/>
      </c>
      <c r="KFY43" t="str">
        <f t="shared" ca="1" si="120"/>
        <v/>
      </c>
      <c r="KFZ43" t="str">
        <f t="shared" ca="1" si="120"/>
        <v/>
      </c>
      <c r="KGA43" t="str">
        <f t="shared" ca="1" si="120"/>
        <v/>
      </c>
      <c r="KGB43" t="str">
        <f t="shared" ca="1" si="120"/>
        <v/>
      </c>
      <c r="KGC43" t="str">
        <f t="shared" ref="KGC43:KIN43" ca="1" si="121">IFERROR(KFY43*KGA43,"")</f>
        <v/>
      </c>
      <c r="KGD43" t="str">
        <f t="shared" ca="1" si="121"/>
        <v/>
      </c>
      <c r="KGE43" t="str">
        <f t="shared" ca="1" si="121"/>
        <v/>
      </c>
      <c r="KGF43" t="str">
        <f t="shared" ca="1" si="121"/>
        <v/>
      </c>
      <c r="KGG43" t="str">
        <f t="shared" ca="1" si="121"/>
        <v/>
      </c>
      <c r="KGH43" t="str">
        <f t="shared" ca="1" si="121"/>
        <v/>
      </c>
      <c r="KGI43" t="str">
        <f t="shared" ca="1" si="121"/>
        <v/>
      </c>
      <c r="KGJ43" t="str">
        <f t="shared" ca="1" si="121"/>
        <v/>
      </c>
      <c r="KGK43" t="str">
        <f t="shared" ca="1" si="121"/>
        <v/>
      </c>
      <c r="KGL43" t="str">
        <f t="shared" ca="1" si="121"/>
        <v/>
      </c>
      <c r="KGM43" t="str">
        <f t="shared" ca="1" si="121"/>
        <v/>
      </c>
      <c r="KGN43" t="str">
        <f t="shared" ca="1" si="121"/>
        <v/>
      </c>
      <c r="KGO43" t="str">
        <f t="shared" ca="1" si="121"/>
        <v/>
      </c>
      <c r="KGP43" t="str">
        <f t="shared" ca="1" si="121"/>
        <v/>
      </c>
      <c r="KGQ43" t="str">
        <f t="shared" ca="1" si="121"/>
        <v/>
      </c>
      <c r="KGR43" t="str">
        <f t="shared" ca="1" si="121"/>
        <v/>
      </c>
      <c r="KGS43" t="str">
        <f t="shared" ca="1" si="121"/>
        <v/>
      </c>
      <c r="KGT43" t="str">
        <f t="shared" ca="1" si="121"/>
        <v/>
      </c>
      <c r="KGU43" t="str">
        <f t="shared" ca="1" si="121"/>
        <v/>
      </c>
      <c r="KGV43" t="str">
        <f t="shared" ca="1" si="121"/>
        <v/>
      </c>
      <c r="KGW43" t="str">
        <f t="shared" ca="1" si="121"/>
        <v/>
      </c>
      <c r="KGX43" t="str">
        <f t="shared" ca="1" si="121"/>
        <v/>
      </c>
      <c r="KGY43" t="str">
        <f t="shared" ca="1" si="121"/>
        <v/>
      </c>
      <c r="KGZ43" t="str">
        <f t="shared" ca="1" si="121"/>
        <v/>
      </c>
      <c r="KHA43" t="str">
        <f t="shared" ca="1" si="121"/>
        <v/>
      </c>
      <c r="KHB43" t="str">
        <f t="shared" ca="1" si="121"/>
        <v/>
      </c>
      <c r="KHC43" t="str">
        <f t="shared" ca="1" si="121"/>
        <v/>
      </c>
      <c r="KHD43" t="str">
        <f t="shared" ca="1" si="121"/>
        <v/>
      </c>
      <c r="KHE43" t="str">
        <f t="shared" ca="1" si="121"/>
        <v/>
      </c>
      <c r="KHF43" t="str">
        <f t="shared" ca="1" si="121"/>
        <v/>
      </c>
      <c r="KHG43" t="str">
        <f t="shared" ca="1" si="121"/>
        <v/>
      </c>
      <c r="KHH43" t="str">
        <f t="shared" ca="1" si="121"/>
        <v/>
      </c>
      <c r="KHI43" t="str">
        <f t="shared" ca="1" si="121"/>
        <v/>
      </c>
      <c r="KHJ43" t="str">
        <f t="shared" ca="1" si="121"/>
        <v/>
      </c>
      <c r="KHK43" t="str">
        <f t="shared" ca="1" si="121"/>
        <v/>
      </c>
      <c r="KHL43" t="str">
        <f t="shared" ca="1" si="121"/>
        <v/>
      </c>
      <c r="KHM43" t="str">
        <f t="shared" ca="1" si="121"/>
        <v/>
      </c>
      <c r="KHN43" t="str">
        <f t="shared" ca="1" si="121"/>
        <v/>
      </c>
      <c r="KHO43" t="str">
        <f t="shared" ca="1" si="121"/>
        <v/>
      </c>
      <c r="KHP43" t="str">
        <f t="shared" ca="1" si="121"/>
        <v/>
      </c>
      <c r="KHQ43" t="str">
        <f t="shared" ca="1" si="121"/>
        <v/>
      </c>
      <c r="KHR43" t="str">
        <f t="shared" ca="1" si="121"/>
        <v/>
      </c>
      <c r="KHS43" t="str">
        <f t="shared" ca="1" si="121"/>
        <v/>
      </c>
      <c r="KHT43" t="str">
        <f t="shared" ca="1" si="121"/>
        <v/>
      </c>
      <c r="KHU43" t="str">
        <f t="shared" ca="1" si="121"/>
        <v/>
      </c>
      <c r="KHV43" t="str">
        <f t="shared" ca="1" si="121"/>
        <v/>
      </c>
      <c r="KHW43" t="str">
        <f t="shared" ca="1" si="121"/>
        <v/>
      </c>
      <c r="KHX43" t="str">
        <f t="shared" ca="1" si="121"/>
        <v/>
      </c>
      <c r="KHY43" t="str">
        <f t="shared" ca="1" si="121"/>
        <v/>
      </c>
      <c r="KHZ43" t="str">
        <f t="shared" ca="1" si="121"/>
        <v/>
      </c>
      <c r="KIA43" t="str">
        <f t="shared" ca="1" si="121"/>
        <v/>
      </c>
      <c r="KIB43" t="str">
        <f t="shared" ca="1" si="121"/>
        <v/>
      </c>
      <c r="KIC43" t="str">
        <f t="shared" ca="1" si="121"/>
        <v/>
      </c>
      <c r="KID43" t="str">
        <f t="shared" ca="1" si="121"/>
        <v/>
      </c>
      <c r="KIE43" t="str">
        <f t="shared" ca="1" si="121"/>
        <v/>
      </c>
      <c r="KIF43" t="str">
        <f t="shared" ca="1" si="121"/>
        <v/>
      </c>
      <c r="KIG43" t="str">
        <f t="shared" ca="1" si="121"/>
        <v/>
      </c>
      <c r="KIH43" t="str">
        <f t="shared" ca="1" si="121"/>
        <v/>
      </c>
      <c r="KII43" t="str">
        <f t="shared" ca="1" si="121"/>
        <v/>
      </c>
      <c r="KIJ43" t="str">
        <f t="shared" ca="1" si="121"/>
        <v/>
      </c>
      <c r="KIK43" t="str">
        <f t="shared" ca="1" si="121"/>
        <v/>
      </c>
      <c r="KIL43" t="str">
        <f t="shared" ca="1" si="121"/>
        <v/>
      </c>
      <c r="KIM43" t="str">
        <f t="shared" ca="1" si="121"/>
        <v/>
      </c>
      <c r="KIN43" t="str">
        <f t="shared" ca="1" si="121"/>
        <v/>
      </c>
      <c r="KIO43" t="str">
        <f t="shared" ref="KIO43:KKZ43" ca="1" si="122">IFERROR(KIK43*KIM43,"")</f>
        <v/>
      </c>
      <c r="KIP43" t="str">
        <f t="shared" ca="1" si="122"/>
        <v/>
      </c>
      <c r="KIQ43" t="str">
        <f t="shared" ca="1" si="122"/>
        <v/>
      </c>
      <c r="KIR43" t="str">
        <f t="shared" ca="1" si="122"/>
        <v/>
      </c>
      <c r="KIS43" t="str">
        <f t="shared" ca="1" si="122"/>
        <v/>
      </c>
      <c r="KIT43" t="str">
        <f t="shared" ca="1" si="122"/>
        <v/>
      </c>
      <c r="KIU43" t="str">
        <f t="shared" ca="1" si="122"/>
        <v/>
      </c>
      <c r="KIV43" t="str">
        <f t="shared" ca="1" si="122"/>
        <v/>
      </c>
      <c r="KIW43" t="str">
        <f t="shared" ca="1" si="122"/>
        <v/>
      </c>
      <c r="KIX43" t="str">
        <f t="shared" ca="1" si="122"/>
        <v/>
      </c>
      <c r="KIY43" t="str">
        <f t="shared" ca="1" si="122"/>
        <v/>
      </c>
      <c r="KIZ43" t="str">
        <f t="shared" ca="1" si="122"/>
        <v/>
      </c>
      <c r="KJA43" t="str">
        <f t="shared" ca="1" si="122"/>
        <v/>
      </c>
      <c r="KJB43" t="str">
        <f t="shared" ca="1" si="122"/>
        <v/>
      </c>
      <c r="KJC43" t="str">
        <f t="shared" ca="1" si="122"/>
        <v/>
      </c>
      <c r="KJD43" t="str">
        <f t="shared" ca="1" si="122"/>
        <v/>
      </c>
      <c r="KJE43" t="str">
        <f t="shared" ca="1" si="122"/>
        <v/>
      </c>
      <c r="KJF43" t="str">
        <f t="shared" ca="1" si="122"/>
        <v/>
      </c>
      <c r="KJG43" t="str">
        <f t="shared" ca="1" si="122"/>
        <v/>
      </c>
      <c r="KJH43" t="str">
        <f t="shared" ca="1" si="122"/>
        <v/>
      </c>
      <c r="KJI43" t="str">
        <f t="shared" ca="1" si="122"/>
        <v/>
      </c>
      <c r="KJJ43" t="str">
        <f t="shared" ca="1" si="122"/>
        <v/>
      </c>
      <c r="KJK43" t="str">
        <f t="shared" ca="1" si="122"/>
        <v/>
      </c>
      <c r="KJL43" t="str">
        <f t="shared" ca="1" si="122"/>
        <v/>
      </c>
      <c r="KJM43" t="str">
        <f t="shared" ca="1" si="122"/>
        <v/>
      </c>
      <c r="KJN43" t="str">
        <f t="shared" ca="1" si="122"/>
        <v/>
      </c>
      <c r="KJO43" t="str">
        <f t="shared" ca="1" si="122"/>
        <v/>
      </c>
      <c r="KJP43" t="str">
        <f t="shared" ca="1" si="122"/>
        <v/>
      </c>
      <c r="KJQ43" t="str">
        <f t="shared" ca="1" si="122"/>
        <v/>
      </c>
      <c r="KJR43" t="str">
        <f t="shared" ca="1" si="122"/>
        <v/>
      </c>
      <c r="KJS43" t="str">
        <f t="shared" ca="1" si="122"/>
        <v/>
      </c>
      <c r="KJT43" t="str">
        <f t="shared" ca="1" si="122"/>
        <v/>
      </c>
      <c r="KJU43" t="str">
        <f t="shared" ca="1" si="122"/>
        <v/>
      </c>
      <c r="KJV43" t="str">
        <f t="shared" ca="1" si="122"/>
        <v/>
      </c>
      <c r="KJW43" t="str">
        <f t="shared" ca="1" si="122"/>
        <v/>
      </c>
      <c r="KJX43" t="str">
        <f t="shared" ca="1" si="122"/>
        <v/>
      </c>
      <c r="KJY43" t="str">
        <f t="shared" ca="1" si="122"/>
        <v/>
      </c>
      <c r="KJZ43" t="str">
        <f t="shared" ca="1" si="122"/>
        <v/>
      </c>
      <c r="KKA43" t="str">
        <f t="shared" ca="1" si="122"/>
        <v/>
      </c>
      <c r="KKB43" t="str">
        <f t="shared" ca="1" si="122"/>
        <v/>
      </c>
      <c r="KKC43" t="str">
        <f t="shared" ca="1" si="122"/>
        <v/>
      </c>
      <c r="KKD43" t="str">
        <f t="shared" ca="1" si="122"/>
        <v/>
      </c>
      <c r="KKE43" t="str">
        <f t="shared" ca="1" si="122"/>
        <v/>
      </c>
      <c r="KKF43" t="str">
        <f t="shared" ca="1" si="122"/>
        <v/>
      </c>
      <c r="KKG43" t="str">
        <f t="shared" ca="1" si="122"/>
        <v/>
      </c>
      <c r="KKH43" t="str">
        <f t="shared" ca="1" si="122"/>
        <v/>
      </c>
      <c r="KKI43" t="str">
        <f t="shared" ca="1" si="122"/>
        <v/>
      </c>
      <c r="KKJ43" t="str">
        <f t="shared" ca="1" si="122"/>
        <v/>
      </c>
      <c r="KKK43" t="str">
        <f t="shared" ca="1" si="122"/>
        <v/>
      </c>
      <c r="KKL43" t="str">
        <f t="shared" ca="1" si="122"/>
        <v/>
      </c>
      <c r="KKM43" t="str">
        <f t="shared" ca="1" si="122"/>
        <v/>
      </c>
      <c r="KKN43" t="str">
        <f t="shared" ca="1" si="122"/>
        <v/>
      </c>
      <c r="KKO43" t="str">
        <f t="shared" ca="1" si="122"/>
        <v/>
      </c>
      <c r="KKP43" t="str">
        <f t="shared" ca="1" si="122"/>
        <v/>
      </c>
      <c r="KKQ43" t="str">
        <f t="shared" ca="1" si="122"/>
        <v/>
      </c>
      <c r="KKR43" t="str">
        <f t="shared" ca="1" si="122"/>
        <v/>
      </c>
      <c r="KKS43" t="str">
        <f t="shared" ca="1" si="122"/>
        <v/>
      </c>
      <c r="KKT43" t="str">
        <f t="shared" ca="1" si="122"/>
        <v/>
      </c>
      <c r="KKU43" t="str">
        <f t="shared" ca="1" si="122"/>
        <v/>
      </c>
      <c r="KKV43" t="str">
        <f t="shared" ca="1" si="122"/>
        <v/>
      </c>
      <c r="KKW43" t="str">
        <f t="shared" ca="1" si="122"/>
        <v/>
      </c>
      <c r="KKX43" t="str">
        <f t="shared" ca="1" si="122"/>
        <v/>
      </c>
      <c r="KKY43" t="str">
        <f t="shared" ca="1" si="122"/>
        <v/>
      </c>
      <c r="KKZ43" t="str">
        <f t="shared" ca="1" si="122"/>
        <v/>
      </c>
      <c r="KLA43" t="str">
        <f t="shared" ref="KLA43:KNL43" ca="1" si="123">IFERROR(KKW43*KKY43,"")</f>
        <v/>
      </c>
      <c r="KLB43" t="str">
        <f t="shared" ca="1" si="123"/>
        <v/>
      </c>
      <c r="KLC43" t="str">
        <f t="shared" ca="1" si="123"/>
        <v/>
      </c>
      <c r="KLD43" t="str">
        <f t="shared" ca="1" si="123"/>
        <v/>
      </c>
      <c r="KLE43" t="str">
        <f t="shared" ca="1" si="123"/>
        <v/>
      </c>
      <c r="KLF43" t="str">
        <f t="shared" ca="1" si="123"/>
        <v/>
      </c>
      <c r="KLG43" t="str">
        <f t="shared" ca="1" si="123"/>
        <v/>
      </c>
      <c r="KLH43" t="str">
        <f t="shared" ca="1" si="123"/>
        <v/>
      </c>
      <c r="KLI43" t="str">
        <f t="shared" ca="1" si="123"/>
        <v/>
      </c>
      <c r="KLJ43" t="str">
        <f t="shared" ca="1" si="123"/>
        <v/>
      </c>
      <c r="KLK43" t="str">
        <f t="shared" ca="1" si="123"/>
        <v/>
      </c>
      <c r="KLL43" t="str">
        <f t="shared" ca="1" si="123"/>
        <v/>
      </c>
      <c r="KLM43" t="str">
        <f t="shared" ca="1" si="123"/>
        <v/>
      </c>
      <c r="KLN43" t="str">
        <f t="shared" ca="1" si="123"/>
        <v/>
      </c>
      <c r="KLO43" t="str">
        <f t="shared" ca="1" si="123"/>
        <v/>
      </c>
      <c r="KLP43" t="str">
        <f t="shared" ca="1" si="123"/>
        <v/>
      </c>
      <c r="KLQ43" t="str">
        <f t="shared" ca="1" si="123"/>
        <v/>
      </c>
      <c r="KLR43" t="str">
        <f t="shared" ca="1" si="123"/>
        <v/>
      </c>
      <c r="KLS43" t="str">
        <f t="shared" ca="1" si="123"/>
        <v/>
      </c>
      <c r="KLT43" t="str">
        <f t="shared" ca="1" si="123"/>
        <v/>
      </c>
      <c r="KLU43" t="str">
        <f t="shared" ca="1" si="123"/>
        <v/>
      </c>
      <c r="KLV43" t="str">
        <f t="shared" ca="1" si="123"/>
        <v/>
      </c>
      <c r="KLW43" t="str">
        <f t="shared" ca="1" si="123"/>
        <v/>
      </c>
      <c r="KLX43" t="str">
        <f t="shared" ca="1" si="123"/>
        <v/>
      </c>
      <c r="KLY43" t="str">
        <f t="shared" ca="1" si="123"/>
        <v/>
      </c>
      <c r="KLZ43" t="str">
        <f t="shared" ca="1" si="123"/>
        <v/>
      </c>
      <c r="KMA43" t="str">
        <f t="shared" ca="1" si="123"/>
        <v/>
      </c>
      <c r="KMB43" t="str">
        <f t="shared" ca="1" si="123"/>
        <v/>
      </c>
      <c r="KMC43" t="str">
        <f t="shared" ca="1" si="123"/>
        <v/>
      </c>
      <c r="KMD43" t="str">
        <f t="shared" ca="1" si="123"/>
        <v/>
      </c>
      <c r="KME43" t="str">
        <f t="shared" ca="1" si="123"/>
        <v/>
      </c>
      <c r="KMF43" t="str">
        <f t="shared" ca="1" si="123"/>
        <v/>
      </c>
      <c r="KMG43" t="str">
        <f t="shared" ca="1" si="123"/>
        <v/>
      </c>
      <c r="KMH43" t="str">
        <f t="shared" ca="1" si="123"/>
        <v/>
      </c>
      <c r="KMI43" t="str">
        <f t="shared" ca="1" si="123"/>
        <v/>
      </c>
      <c r="KMJ43" t="str">
        <f t="shared" ca="1" si="123"/>
        <v/>
      </c>
      <c r="KMK43" t="str">
        <f t="shared" ca="1" si="123"/>
        <v/>
      </c>
      <c r="KML43" t="str">
        <f t="shared" ca="1" si="123"/>
        <v/>
      </c>
      <c r="KMM43" t="str">
        <f t="shared" ca="1" si="123"/>
        <v/>
      </c>
      <c r="KMN43" t="str">
        <f t="shared" ca="1" si="123"/>
        <v/>
      </c>
      <c r="KMO43" t="str">
        <f t="shared" ca="1" si="123"/>
        <v/>
      </c>
      <c r="KMP43" t="str">
        <f t="shared" ca="1" si="123"/>
        <v/>
      </c>
      <c r="KMQ43" t="str">
        <f t="shared" ca="1" si="123"/>
        <v/>
      </c>
      <c r="KMR43" t="str">
        <f t="shared" ca="1" si="123"/>
        <v/>
      </c>
      <c r="KMS43" t="str">
        <f t="shared" ca="1" si="123"/>
        <v/>
      </c>
      <c r="KMT43" t="str">
        <f t="shared" ca="1" si="123"/>
        <v/>
      </c>
      <c r="KMU43" t="str">
        <f t="shared" ca="1" si="123"/>
        <v/>
      </c>
      <c r="KMV43" t="str">
        <f t="shared" ca="1" si="123"/>
        <v/>
      </c>
      <c r="KMW43" t="str">
        <f t="shared" ca="1" si="123"/>
        <v/>
      </c>
      <c r="KMX43" t="str">
        <f t="shared" ca="1" si="123"/>
        <v/>
      </c>
      <c r="KMY43" t="str">
        <f t="shared" ca="1" si="123"/>
        <v/>
      </c>
      <c r="KMZ43" t="str">
        <f t="shared" ca="1" si="123"/>
        <v/>
      </c>
      <c r="KNA43" t="str">
        <f t="shared" ca="1" si="123"/>
        <v/>
      </c>
      <c r="KNB43" t="str">
        <f t="shared" ca="1" si="123"/>
        <v/>
      </c>
      <c r="KNC43" t="str">
        <f t="shared" ca="1" si="123"/>
        <v/>
      </c>
      <c r="KND43" t="str">
        <f t="shared" ca="1" si="123"/>
        <v/>
      </c>
      <c r="KNE43" t="str">
        <f t="shared" ca="1" si="123"/>
        <v/>
      </c>
      <c r="KNF43" t="str">
        <f t="shared" ca="1" si="123"/>
        <v/>
      </c>
      <c r="KNG43" t="str">
        <f t="shared" ca="1" si="123"/>
        <v/>
      </c>
      <c r="KNH43" t="str">
        <f t="shared" ca="1" si="123"/>
        <v/>
      </c>
      <c r="KNI43" t="str">
        <f t="shared" ca="1" si="123"/>
        <v/>
      </c>
      <c r="KNJ43" t="str">
        <f t="shared" ca="1" si="123"/>
        <v/>
      </c>
      <c r="KNK43" t="str">
        <f t="shared" ca="1" si="123"/>
        <v/>
      </c>
      <c r="KNL43" t="str">
        <f t="shared" ca="1" si="123"/>
        <v/>
      </c>
      <c r="KNM43" t="str">
        <f t="shared" ref="KNM43:KPX43" ca="1" si="124">IFERROR(KNI43*KNK43,"")</f>
        <v/>
      </c>
      <c r="KNN43" t="str">
        <f t="shared" ca="1" si="124"/>
        <v/>
      </c>
      <c r="KNO43" t="str">
        <f t="shared" ca="1" si="124"/>
        <v/>
      </c>
      <c r="KNP43" t="str">
        <f t="shared" ca="1" si="124"/>
        <v/>
      </c>
      <c r="KNQ43" t="str">
        <f t="shared" ca="1" si="124"/>
        <v/>
      </c>
      <c r="KNR43" t="str">
        <f t="shared" ca="1" si="124"/>
        <v/>
      </c>
      <c r="KNS43" t="str">
        <f t="shared" ca="1" si="124"/>
        <v/>
      </c>
      <c r="KNT43" t="str">
        <f t="shared" ca="1" si="124"/>
        <v/>
      </c>
      <c r="KNU43" t="str">
        <f t="shared" ca="1" si="124"/>
        <v/>
      </c>
      <c r="KNV43" t="str">
        <f t="shared" ca="1" si="124"/>
        <v/>
      </c>
      <c r="KNW43" t="str">
        <f t="shared" ca="1" si="124"/>
        <v/>
      </c>
      <c r="KNX43" t="str">
        <f t="shared" ca="1" si="124"/>
        <v/>
      </c>
      <c r="KNY43" t="str">
        <f t="shared" ca="1" si="124"/>
        <v/>
      </c>
      <c r="KNZ43" t="str">
        <f t="shared" ca="1" si="124"/>
        <v/>
      </c>
      <c r="KOA43" t="str">
        <f t="shared" ca="1" si="124"/>
        <v/>
      </c>
      <c r="KOB43" t="str">
        <f t="shared" ca="1" si="124"/>
        <v/>
      </c>
      <c r="KOC43" t="str">
        <f t="shared" ca="1" si="124"/>
        <v/>
      </c>
      <c r="KOD43" t="str">
        <f t="shared" ca="1" si="124"/>
        <v/>
      </c>
      <c r="KOE43" t="str">
        <f t="shared" ca="1" si="124"/>
        <v/>
      </c>
      <c r="KOF43" t="str">
        <f t="shared" ca="1" si="124"/>
        <v/>
      </c>
      <c r="KOG43" t="str">
        <f t="shared" ca="1" si="124"/>
        <v/>
      </c>
      <c r="KOH43" t="str">
        <f t="shared" ca="1" si="124"/>
        <v/>
      </c>
      <c r="KOI43" t="str">
        <f t="shared" ca="1" si="124"/>
        <v/>
      </c>
      <c r="KOJ43" t="str">
        <f t="shared" ca="1" si="124"/>
        <v/>
      </c>
      <c r="KOK43" t="str">
        <f t="shared" ca="1" si="124"/>
        <v/>
      </c>
      <c r="KOL43" t="str">
        <f t="shared" ca="1" si="124"/>
        <v/>
      </c>
      <c r="KOM43" t="str">
        <f t="shared" ca="1" si="124"/>
        <v/>
      </c>
      <c r="KON43" t="str">
        <f t="shared" ca="1" si="124"/>
        <v/>
      </c>
      <c r="KOO43" t="str">
        <f t="shared" ca="1" si="124"/>
        <v/>
      </c>
      <c r="KOP43" t="str">
        <f t="shared" ca="1" si="124"/>
        <v/>
      </c>
      <c r="KOQ43" t="str">
        <f t="shared" ca="1" si="124"/>
        <v/>
      </c>
      <c r="KOR43" t="str">
        <f t="shared" ca="1" si="124"/>
        <v/>
      </c>
      <c r="KOS43" t="str">
        <f t="shared" ca="1" si="124"/>
        <v/>
      </c>
      <c r="KOT43" t="str">
        <f t="shared" ca="1" si="124"/>
        <v/>
      </c>
      <c r="KOU43" t="str">
        <f t="shared" ca="1" si="124"/>
        <v/>
      </c>
      <c r="KOV43" t="str">
        <f t="shared" ca="1" si="124"/>
        <v/>
      </c>
      <c r="KOW43" t="str">
        <f t="shared" ca="1" si="124"/>
        <v/>
      </c>
      <c r="KOX43" t="str">
        <f t="shared" ca="1" si="124"/>
        <v/>
      </c>
      <c r="KOY43" t="str">
        <f t="shared" ca="1" si="124"/>
        <v/>
      </c>
      <c r="KOZ43" t="str">
        <f t="shared" ca="1" si="124"/>
        <v/>
      </c>
      <c r="KPA43" t="str">
        <f t="shared" ca="1" si="124"/>
        <v/>
      </c>
      <c r="KPB43" t="str">
        <f t="shared" ca="1" si="124"/>
        <v/>
      </c>
      <c r="KPC43" t="str">
        <f t="shared" ca="1" si="124"/>
        <v/>
      </c>
      <c r="KPD43" t="str">
        <f t="shared" ca="1" si="124"/>
        <v/>
      </c>
      <c r="KPE43" t="str">
        <f t="shared" ca="1" si="124"/>
        <v/>
      </c>
      <c r="KPF43" t="str">
        <f t="shared" ca="1" si="124"/>
        <v/>
      </c>
      <c r="KPG43" t="str">
        <f t="shared" ca="1" si="124"/>
        <v/>
      </c>
      <c r="KPH43" t="str">
        <f t="shared" ca="1" si="124"/>
        <v/>
      </c>
      <c r="KPI43" t="str">
        <f t="shared" ca="1" si="124"/>
        <v/>
      </c>
      <c r="KPJ43" t="str">
        <f t="shared" ca="1" si="124"/>
        <v/>
      </c>
      <c r="KPK43" t="str">
        <f t="shared" ca="1" si="124"/>
        <v/>
      </c>
      <c r="KPL43" t="str">
        <f t="shared" ca="1" si="124"/>
        <v/>
      </c>
      <c r="KPM43" t="str">
        <f t="shared" ca="1" si="124"/>
        <v/>
      </c>
      <c r="KPN43" t="str">
        <f t="shared" ca="1" si="124"/>
        <v/>
      </c>
      <c r="KPO43" t="str">
        <f t="shared" ca="1" si="124"/>
        <v/>
      </c>
      <c r="KPP43" t="str">
        <f t="shared" ca="1" si="124"/>
        <v/>
      </c>
      <c r="KPQ43" t="str">
        <f t="shared" ca="1" si="124"/>
        <v/>
      </c>
      <c r="KPR43" t="str">
        <f t="shared" ca="1" si="124"/>
        <v/>
      </c>
      <c r="KPS43" t="str">
        <f t="shared" ca="1" si="124"/>
        <v/>
      </c>
      <c r="KPT43" t="str">
        <f t="shared" ca="1" si="124"/>
        <v/>
      </c>
      <c r="KPU43" t="str">
        <f t="shared" ca="1" si="124"/>
        <v/>
      </c>
      <c r="KPV43" t="str">
        <f t="shared" ca="1" si="124"/>
        <v/>
      </c>
      <c r="KPW43" t="str">
        <f t="shared" ca="1" si="124"/>
        <v/>
      </c>
      <c r="KPX43" t="str">
        <f t="shared" ca="1" si="124"/>
        <v/>
      </c>
      <c r="KPY43" t="str">
        <f t="shared" ref="KPY43:KSJ43" ca="1" si="125">IFERROR(KPU43*KPW43,"")</f>
        <v/>
      </c>
      <c r="KPZ43" t="str">
        <f t="shared" ca="1" si="125"/>
        <v/>
      </c>
      <c r="KQA43" t="str">
        <f t="shared" ca="1" si="125"/>
        <v/>
      </c>
      <c r="KQB43" t="str">
        <f t="shared" ca="1" si="125"/>
        <v/>
      </c>
      <c r="KQC43" t="str">
        <f t="shared" ca="1" si="125"/>
        <v/>
      </c>
      <c r="KQD43" t="str">
        <f t="shared" ca="1" si="125"/>
        <v/>
      </c>
      <c r="KQE43" t="str">
        <f t="shared" ca="1" si="125"/>
        <v/>
      </c>
      <c r="KQF43" t="str">
        <f t="shared" ca="1" si="125"/>
        <v/>
      </c>
      <c r="KQG43" t="str">
        <f t="shared" ca="1" si="125"/>
        <v/>
      </c>
      <c r="KQH43" t="str">
        <f t="shared" ca="1" si="125"/>
        <v/>
      </c>
      <c r="KQI43" t="str">
        <f t="shared" ca="1" si="125"/>
        <v/>
      </c>
      <c r="KQJ43" t="str">
        <f t="shared" ca="1" si="125"/>
        <v/>
      </c>
      <c r="KQK43" t="str">
        <f t="shared" ca="1" si="125"/>
        <v/>
      </c>
      <c r="KQL43" t="str">
        <f t="shared" ca="1" si="125"/>
        <v/>
      </c>
      <c r="KQM43" t="str">
        <f t="shared" ca="1" si="125"/>
        <v/>
      </c>
      <c r="KQN43" t="str">
        <f t="shared" ca="1" si="125"/>
        <v/>
      </c>
      <c r="KQO43" t="str">
        <f t="shared" ca="1" si="125"/>
        <v/>
      </c>
      <c r="KQP43" t="str">
        <f t="shared" ca="1" si="125"/>
        <v/>
      </c>
      <c r="KQQ43" t="str">
        <f t="shared" ca="1" si="125"/>
        <v/>
      </c>
      <c r="KQR43" t="str">
        <f t="shared" ca="1" si="125"/>
        <v/>
      </c>
      <c r="KQS43" t="str">
        <f t="shared" ca="1" si="125"/>
        <v/>
      </c>
      <c r="KQT43" t="str">
        <f t="shared" ca="1" si="125"/>
        <v/>
      </c>
      <c r="KQU43" t="str">
        <f t="shared" ca="1" si="125"/>
        <v/>
      </c>
      <c r="KQV43" t="str">
        <f t="shared" ca="1" si="125"/>
        <v/>
      </c>
      <c r="KQW43" t="str">
        <f t="shared" ca="1" si="125"/>
        <v/>
      </c>
      <c r="KQX43" t="str">
        <f t="shared" ca="1" si="125"/>
        <v/>
      </c>
      <c r="KQY43" t="str">
        <f t="shared" ca="1" si="125"/>
        <v/>
      </c>
      <c r="KQZ43" t="str">
        <f t="shared" ca="1" si="125"/>
        <v/>
      </c>
      <c r="KRA43" t="str">
        <f t="shared" ca="1" si="125"/>
        <v/>
      </c>
      <c r="KRB43" t="str">
        <f t="shared" ca="1" si="125"/>
        <v/>
      </c>
      <c r="KRC43" t="str">
        <f t="shared" ca="1" si="125"/>
        <v/>
      </c>
      <c r="KRD43" t="str">
        <f t="shared" ca="1" si="125"/>
        <v/>
      </c>
      <c r="KRE43" t="str">
        <f t="shared" ca="1" si="125"/>
        <v/>
      </c>
      <c r="KRF43" t="str">
        <f t="shared" ca="1" si="125"/>
        <v/>
      </c>
      <c r="KRG43" t="str">
        <f t="shared" ca="1" si="125"/>
        <v/>
      </c>
      <c r="KRH43" t="str">
        <f t="shared" ca="1" si="125"/>
        <v/>
      </c>
      <c r="KRI43" t="str">
        <f t="shared" ca="1" si="125"/>
        <v/>
      </c>
      <c r="KRJ43" t="str">
        <f t="shared" ca="1" si="125"/>
        <v/>
      </c>
      <c r="KRK43" t="str">
        <f t="shared" ca="1" si="125"/>
        <v/>
      </c>
      <c r="KRL43" t="str">
        <f t="shared" ca="1" si="125"/>
        <v/>
      </c>
      <c r="KRM43" t="str">
        <f t="shared" ca="1" si="125"/>
        <v/>
      </c>
      <c r="KRN43" t="str">
        <f t="shared" ca="1" si="125"/>
        <v/>
      </c>
      <c r="KRO43" t="str">
        <f t="shared" ca="1" si="125"/>
        <v/>
      </c>
      <c r="KRP43" t="str">
        <f t="shared" ca="1" si="125"/>
        <v/>
      </c>
      <c r="KRQ43" t="str">
        <f t="shared" ca="1" si="125"/>
        <v/>
      </c>
      <c r="KRR43" t="str">
        <f t="shared" ca="1" si="125"/>
        <v/>
      </c>
      <c r="KRS43" t="str">
        <f t="shared" ca="1" si="125"/>
        <v/>
      </c>
      <c r="KRT43" t="str">
        <f t="shared" ca="1" si="125"/>
        <v/>
      </c>
      <c r="KRU43" t="str">
        <f t="shared" ca="1" si="125"/>
        <v/>
      </c>
      <c r="KRV43" t="str">
        <f t="shared" ca="1" si="125"/>
        <v/>
      </c>
      <c r="KRW43" t="str">
        <f t="shared" ca="1" si="125"/>
        <v/>
      </c>
      <c r="KRX43" t="str">
        <f t="shared" ca="1" si="125"/>
        <v/>
      </c>
      <c r="KRY43" t="str">
        <f t="shared" ca="1" si="125"/>
        <v/>
      </c>
      <c r="KRZ43" t="str">
        <f t="shared" ca="1" si="125"/>
        <v/>
      </c>
      <c r="KSA43" t="str">
        <f t="shared" ca="1" si="125"/>
        <v/>
      </c>
      <c r="KSB43" t="str">
        <f t="shared" ca="1" si="125"/>
        <v/>
      </c>
      <c r="KSC43" t="str">
        <f t="shared" ca="1" si="125"/>
        <v/>
      </c>
      <c r="KSD43" t="str">
        <f t="shared" ca="1" si="125"/>
        <v/>
      </c>
      <c r="KSE43" t="str">
        <f t="shared" ca="1" si="125"/>
        <v/>
      </c>
      <c r="KSF43" t="str">
        <f t="shared" ca="1" si="125"/>
        <v/>
      </c>
      <c r="KSG43" t="str">
        <f t="shared" ca="1" si="125"/>
        <v/>
      </c>
      <c r="KSH43" t="str">
        <f t="shared" ca="1" si="125"/>
        <v/>
      </c>
      <c r="KSI43" t="str">
        <f t="shared" ca="1" si="125"/>
        <v/>
      </c>
      <c r="KSJ43" t="str">
        <f t="shared" ca="1" si="125"/>
        <v/>
      </c>
      <c r="KSK43" t="str">
        <f t="shared" ref="KSK43:KUV43" ca="1" si="126">IFERROR(KSG43*KSI43,"")</f>
        <v/>
      </c>
      <c r="KSL43" t="str">
        <f t="shared" ca="1" si="126"/>
        <v/>
      </c>
      <c r="KSM43" t="str">
        <f t="shared" ca="1" si="126"/>
        <v/>
      </c>
      <c r="KSN43" t="str">
        <f t="shared" ca="1" si="126"/>
        <v/>
      </c>
      <c r="KSO43" t="str">
        <f t="shared" ca="1" si="126"/>
        <v/>
      </c>
      <c r="KSP43" t="str">
        <f t="shared" ca="1" si="126"/>
        <v/>
      </c>
      <c r="KSQ43" t="str">
        <f t="shared" ca="1" si="126"/>
        <v/>
      </c>
      <c r="KSR43" t="str">
        <f t="shared" ca="1" si="126"/>
        <v/>
      </c>
      <c r="KSS43" t="str">
        <f t="shared" ca="1" si="126"/>
        <v/>
      </c>
      <c r="KST43" t="str">
        <f t="shared" ca="1" si="126"/>
        <v/>
      </c>
      <c r="KSU43" t="str">
        <f t="shared" ca="1" si="126"/>
        <v/>
      </c>
      <c r="KSV43" t="str">
        <f t="shared" ca="1" si="126"/>
        <v/>
      </c>
      <c r="KSW43" t="str">
        <f t="shared" ca="1" si="126"/>
        <v/>
      </c>
      <c r="KSX43" t="str">
        <f t="shared" ca="1" si="126"/>
        <v/>
      </c>
      <c r="KSY43" t="str">
        <f t="shared" ca="1" si="126"/>
        <v/>
      </c>
      <c r="KSZ43" t="str">
        <f t="shared" ca="1" si="126"/>
        <v/>
      </c>
      <c r="KTA43" t="str">
        <f t="shared" ca="1" si="126"/>
        <v/>
      </c>
      <c r="KTB43" t="str">
        <f t="shared" ca="1" si="126"/>
        <v/>
      </c>
      <c r="KTC43" t="str">
        <f t="shared" ca="1" si="126"/>
        <v/>
      </c>
      <c r="KTD43" t="str">
        <f t="shared" ca="1" si="126"/>
        <v/>
      </c>
      <c r="KTE43" t="str">
        <f t="shared" ca="1" si="126"/>
        <v/>
      </c>
      <c r="KTF43" t="str">
        <f t="shared" ca="1" si="126"/>
        <v/>
      </c>
      <c r="KTG43" t="str">
        <f t="shared" ca="1" si="126"/>
        <v/>
      </c>
      <c r="KTH43" t="str">
        <f t="shared" ca="1" si="126"/>
        <v/>
      </c>
      <c r="KTI43" t="str">
        <f t="shared" ca="1" si="126"/>
        <v/>
      </c>
      <c r="KTJ43" t="str">
        <f t="shared" ca="1" si="126"/>
        <v/>
      </c>
      <c r="KTK43" t="str">
        <f t="shared" ca="1" si="126"/>
        <v/>
      </c>
      <c r="KTL43" t="str">
        <f t="shared" ca="1" si="126"/>
        <v/>
      </c>
      <c r="KTM43" t="str">
        <f t="shared" ca="1" si="126"/>
        <v/>
      </c>
      <c r="KTN43" t="str">
        <f t="shared" ca="1" si="126"/>
        <v/>
      </c>
      <c r="KTO43" t="str">
        <f t="shared" ca="1" si="126"/>
        <v/>
      </c>
      <c r="KTP43" t="str">
        <f t="shared" ca="1" si="126"/>
        <v/>
      </c>
      <c r="KTQ43" t="str">
        <f t="shared" ca="1" si="126"/>
        <v/>
      </c>
      <c r="KTR43" t="str">
        <f t="shared" ca="1" si="126"/>
        <v/>
      </c>
      <c r="KTS43" t="str">
        <f t="shared" ca="1" si="126"/>
        <v/>
      </c>
      <c r="KTT43" t="str">
        <f t="shared" ca="1" si="126"/>
        <v/>
      </c>
      <c r="KTU43" t="str">
        <f t="shared" ca="1" si="126"/>
        <v/>
      </c>
      <c r="KTV43" t="str">
        <f t="shared" ca="1" si="126"/>
        <v/>
      </c>
      <c r="KTW43" t="str">
        <f t="shared" ca="1" si="126"/>
        <v/>
      </c>
      <c r="KTX43" t="str">
        <f t="shared" ca="1" si="126"/>
        <v/>
      </c>
      <c r="KTY43" t="str">
        <f t="shared" ca="1" si="126"/>
        <v/>
      </c>
      <c r="KTZ43" t="str">
        <f t="shared" ca="1" si="126"/>
        <v/>
      </c>
      <c r="KUA43" t="str">
        <f t="shared" ca="1" si="126"/>
        <v/>
      </c>
      <c r="KUB43" t="str">
        <f t="shared" ca="1" si="126"/>
        <v/>
      </c>
      <c r="KUC43" t="str">
        <f t="shared" ca="1" si="126"/>
        <v/>
      </c>
      <c r="KUD43" t="str">
        <f t="shared" ca="1" si="126"/>
        <v/>
      </c>
      <c r="KUE43" t="str">
        <f t="shared" ca="1" si="126"/>
        <v/>
      </c>
      <c r="KUF43" t="str">
        <f t="shared" ca="1" si="126"/>
        <v/>
      </c>
      <c r="KUG43" t="str">
        <f t="shared" ca="1" si="126"/>
        <v/>
      </c>
      <c r="KUH43" t="str">
        <f t="shared" ca="1" si="126"/>
        <v/>
      </c>
      <c r="KUI43" t="str">
        <f t="shared" ca="1" si="126"/>
        <v/>
      </c>
      <c r="KUJ43" t="str">
        <f t="shared" ca="1" si="126"/>
        <v/>
      </c>
      <c r="KUK43" t="str">
        <f t="shared" ca="1" si="126"/>
        <v/>
      </c>
      <c r="KUL43" t="str">
        <f t="shared" ca="1" si="126"/>
        <v/>
      </c>
      <c r="KUM43" t="str">
        <f t="shared" ca="1" si="126"/>
        <v/>
      </c>
      <c r="KUN43" t="str">
        <f t="shared" ca="1" si="126"/>
        <v/>
      </c>
      <c r="KUO43" t="str">
        <f t="shared" ca="1" si="126"/>
        <v/>
      </c>
      <c r="KUP43" t="str">
        <f t="shared" ca="1" si="126"/>
        <v/>
      </c>
      <c r="KUQ43" t="str">
        <f t="shared" ca="1" si="126"/>
        <v/>
      </c>
      <c r="KUR43" t="str">
        <f t="shared" ca="1" si="126"/>
        <v/>
      </c>
      <c r="KUS43" t="str">
        <f t="shared" ca="1" si="126"/>
        <v/>
      </c>
      <c r="KUT43" t="str">
        <f t="shared" ca="1" si="126"/>
        <v/>
      </c>
      <c r="KUU43" t="str">
        <f t="shared" ca="1" si="126"/>
        <v/>
      </c>
      <c r="KUV43" t="str">
        <f t="shared" ca="1" si="126"/>
        <v/>
      </c>
      <c r="KUW43" t="str">
        <f t="shared" ref="KUW43:KXH43" ca="1" si="127">IFERROR(KUS43*KUU43,"")</f>
        <v/>
      </c>
      <c r="KUX43" t="str">
        <f t="shared" ca="1" si="127"/>
        <v/>
      </c>
      <c r="KUY43" t="str">
        <f t="shared" ca="1" si="127"/>
        <v/>
      </c>
      <c r="KUZ43" t="str">
        <f t="shared" ca="1" si="127"/>
        <v/>
      </c>
      <c r="KVA43" t="str">
        <f t="shared" ca="1" si="127"/>
        <v/>
      </c>
      <c r="KVB43" t="str">
        <f t="shared" ca="1" si="127"/>
        <v/>
      </c>
      <c r="KVC43" t="str">
        <f t="shared" ca="1" si="127"/>
        <v/>
      </c>
      <c r="KVD43" t="str">
        <f t="shared" ca="1" si="127"/>
        <v/>
      </c>
      <c r="KVE43" t="str">
        <f t="shared" ca="1" si="127"/>
        <v/>
      </c>
      <c r="KVF43" t="str">
        <f t="shared" ca="1" si="127"/>
        <v/>
      </c>
      <c r="KVG43" t="str">
        <f t="shared" ca="1" si="127"/>
        <v/>
      </c>
      <c r="KVH43" t="str">
        <f t="shared" ca="1" si="127"/>
        <v/>
      </c>
      <c r="KVI43" t="str">
        <f t="shared" ca="1" si="127"/>
        <v/>
      </c>
      <c r="KVJ43" t="str">
        <f t="shared" ca="1" si="127"/>
        <v/>
      </c>
      <c r="KVK43" t="str">
        <f t="shared" ca="1" si="127"/>
        <v/>
      </c>
      <c r="KVL43" t="str">
        <f t="shared" ca="1" si="127"/>
        <v/>
      </c>
      <c r="KVM43" t="str">
        <f t="shared" ca="1" si="127"/>
        <v/>
      </c>
      <c r="KVN43" t="str">
        <f t="shared" ca="1" si="127"/>
        <v/>
      </c>
      <c r="KVO43" t="str">
        <f t="shared" ca="1" si="127"/>
        <v/>
      </c>
      <c r="KVP43" t="str">
        <f t="shared" ca="1" si="127"/>
        <v/>
      </c>
      <c r="KVQ43" t="str">
        <f t="shared" ca="1" si="127"/>
        <v/>
      </c>
      <c r="KVR43" t="str">
        <f t="shared" ca="1" si="127"/>
        <v/>
      </c>
      <c r="KVS43" t="str">
        <f t="shared" ca="1" si="127"/>
        <v/>
      </c>
      <c r="KVT43" t="str">
        <f t="shared" ca="1" si="127"/>
        <v/>
      </c>
      <c r="KVU43" t="str">
        <f t="shared" ca="1" si="127"/>
        <v/>
      </c>
      <c r="KVV43" t="str">
        <f t="shared" ca="1" si="127"/>
        <v/>
      </c>
      <c r="KVW43" t="str">
        <f t="shared" ca="1" si="127"/>
        <v/>
      </c>
      <c r="KVX43" t="str">
        <f t="shared" ca="1" si="127"/>
        <v/>
      </c>
      <c r="KVY43" t="str">
        <f t="shared" ca="1" si="127"/>
        <v/>
      </c>
      <c r="KVZ43" t="str">
        <f t="shared" ca="1" si="127"/>
        <v/>
      </c>
      <c r="KWA43" t="str">
        <f t="shared" ca="1" si="127"/>
        <v/>
      </c>
      <c r="KWB43" t="str">
        <f t="shared" ca="1" si="127"/>
        <v/>
      </c>
      <c r="KWC43" t="str">
        <f t="shared" ca="1" si="127"/>
        <v/>
      </c>
      <c r="KWD43" t="str">
        <f t="shared" ca="1" si="127"/>
        <v/>
      </c>
      <c r="KWE43" t="str">
        <f t="shared" ca="1" si="127"/>
        <v/>
      </c>
      <c r="KWF43" t="str">
        <f t="shared" ca="1" si="127"/>
        <v/>
      </c>
      <c r="KWG43" t="str">
        <f t="shared" ca="1" si="127"/>
        <v/>
      </c>
      <c r="KWH43" t="str">
        <f t="shared" ca="1" si="127"/>
        <v/>
      </c>
      <c r="KWI43" t="str">
        <f t="shared" ca="1" si="127"/>
        <v/>
      </c>
      <c r="KWJ43" t="str">
        <f t="shared" ca="1" si="127"/>
        <v/>
      </c>
      <c r="KWK43" t="str">
        <f t="shared" ca="1" si="127"/>
        <v/>
      </c>
      <c r="KWL43" t="str">
        <f t="shared" ca="1" si="127"/>
        <v/>
      </c>
      <c r="KWM43" t="str">
        <f t="shared" ca="1" si="127"/>
        <v/>
      </c>
      <c r="KWN43" t="str">
        <f t="shared" ca="1" si="127"/>
        <v/>
      </c>
      <c r="KWO43" t="str">
        <f t="shared" ca="1" si="127"/>
        <v/>
      </c>
      <c r="KWP43" t="str">
        <f t="shared" ca="1" si="127"/>
        <v/>
      </c>
      <c r="KWQ43" t="str">
        <f t="shared" ca="1" si="127"/>
        <v/>
      </c>
      <c r="KWR43" t="str">
        <f t="shared" ca="1" si="127"/>
        <v/>
      </c>
      <c r="KWS43" t="str">
        <f t="shared" ca="1" si="127"/>
        <v/>
      </c>
      <c r="KWT43" t="str">
        <f t="shared" ca="1" si="127"/>
        <v/>
      </c>
      <c r="KWU43" t="str">
        <f t="shared" ca="1" si="127"/>
        <v/>
      </c>
      <c r="KWV43" t="str">
        <f t="shared" ca="1" si="127"/>
        <v/>
      </c>
      <c r="KWW43" t="str">
        <f t="shared" ca="1" si="127"/>
        <v/>
      </c>
      <c r="KWX43" t="str">
        <f t="shared" ca="1" si="127"/>
        <v/>
      </c>
      <c r="KWY43" t="str">
        <f t="shared" ca="1" si="127"/>
        <v/>
      </c>
      <c r="KWZ43" t="str">
        <f t="shared" ca="1" si="127"/>
        <v/>
      </c>
      <c r="KXA43" t="str">
        <f t="shared" ca="1" si="127"/>
        <v/>
      </c>
      <c r="KXB43" t="str">
        <f t="shared" ca="1" si="127"/>
        <v/>
      </c>
      <c r="KXC43" t="str">
        <f t="shared" ca="1" si="127"/>
        <v/>
      </c>
      <c r="KXD43" t="str">
        <f t="shared" ca="1" si="127"/>
        <v/>
      </c>
      <c r="KXE43" t="str">
        <f t="shared" ca="1" si="127"/>
        <v/>
      </c>
      <c r="KXF43" t="str">
        <f t="shared" ca="1" si="127"/>
        <v/>
      </c>
      <c r="KXG43" t="str">
        <f t="shared" ca="1" si="127"/>
        <v/>
      </c>
      <c r="KXH43" t="str">
        <f t="shared" ca="1" si="127"/>
        <v/>
      </c>
      <c r="KXI43" t="str">
        <f t="shared" ref="KXI43:KZT43" ca="1" si="128">IFERROR(KXE43*KXG43,"")</f>
        <v/>
      </c>
      <c r="KXJ43" t="str">
        <f t="shared" ca="1" si="128"/>
        <v/>
      </c>
      <c r="KXK43" t="str">
        <f t="shared" ca="1" si="128"/>
        <v/>
      </c>
      <c r="KXL43" t="str">
        <f t="shared" ca="1" si="128"/>
        <v/>
      </c>
      <c r="KXM43" t="str">
        <f t="shared" ca="1" si="128"/>
        <v/>
      </c>
      <c r="KXN43" t="str">
        <f t="shared" ca="1" si="128"/>
        <v/>
      </c>
      <c r="KXO43" t="str">
        <f t="shared" ca="1" si="128"/>
        <v/>
      </c>
      <c r="KXP43" t="str">
        <f t="shared" ca="1" si="128"/>
        <v/>
      </c>
      <c r="KXQ43" t="str">
        <f t="shared" ca="1" si="128"/>
        <v/>
      </c>
      <c r="KXR43" t="str">
        <f t="shared" ca="1" si="128"/>
        <v/>
      </c>
      <c r="KXS43" t="str">
        <f t="shared" ca="1" si="128"/>
        <v/>
      </c>
      <c r="KXT43" t="str">
        <f t="shared" ca="1" si="128"/>
        <v/>
      </c>
      <c r="KXU43" t="str">
        <f t="shared" ca="1" si="128"/>
        <v/>
      </c>
      <c r="KXV43" t="str">
        <f t="shared" ca="1" si="128"/>
        <v/>
      </c>
      <c r="KXW43" t="str">
        <f t="shared" ca="1" si="128"/>
        <v/>
      </c>
      <c r="KXX43" t="str">
        <f t="shared" ca="1" si="128"/>
        <v/>
      </c>
      <c r="KXY43" t="str">
        <f t="shared" ca="1" si="128"/>
        <v/>
      </c>
      <c r="KXZ43" t="str">
        <f t="shared" ca="1" si="128"/>
        <v/>
      </c>
      <c r="KYA43" t="str">
        <f t="shared" ca="1" si="128"/>
        <v/>
      </c>
      <c r="KYB43" t="str">
        <f t="shared" ca="1" si="128"/>
        <v/>
      </c>
      <c r="KYC43" t="str">
        <f t="shared" ca="1" si="128"/>
        <v/>
      </c>
      <c r="KYD43" t="str">
        <f t="shared" ca="1" si="128"/>
        <v/>
      </c>
      <c r="KYE43" t="str">
        <f t="shared" ca="1" si="128"/>
        <v/>
      </c>
      <c r="KYF43" t="str">
        <f t="shared" ca="1" si="128"/>
        <v/>
      </c>
      <c r="KYG43" t="str">
        <f t="shared" ca="1" si="128"/>
        <v/>
      </c>
      <c r="KYH43" t="str">
        <f t="shared" ca="1" si="128"/>
        <v/>
      </c>
      <c r="KYI43" t="str">
        <f t="shared" ca="1" si="128"/>
        <v/>
      </c>
      <c r="KYJ43" t="str">
        <f t="shared" ca="1" si="128"/>
        <v/>
      </c>
      <c r="KYK43" t="str">
        <f t="shared" ca="1" si="128"/>
        <v/>
      </c>
      <c r="KYL43" t="str">
        <f t="shared" ca="1" si="128"/>
        <v/>
      </c>
      <c r="KYM43" t="str">
        <f t="shared" ca="1" si="128"/>
        <v/>
      </c>
      <c r="KYN43" t="str">
        <f t="shared" ca="1" si="128"/>
        <v/>
      </c>
      <c r="KYO43" t="str">
        <f t="shared" ca="1" si="128"/>
        <v/>
      </c>
      <c r="KYP43" t="str">
        <f t="shared" ca="1" si="128"/>
        <v/>
      </c>
      <c r="KYQ43" t="str">
        <f t="shared" ca="1" si="128"/>
        <v/>
      </c>
      <c r="KYR43" t="str">
        <f t="shared" ca="1" si="128"/>
        <v/>
      </c>
      <c r="KYS43" t="str">
        <f t="shared" ca="1" si="128"/>
        <v/>
      </c>
      <c r="KYT43" t="str">
        <f t="shared" ca="1" si="128"/>
        <v/>
      </c>
      <c r="KYU43" t="str">
        <f t="shared" ca="1" si="128"/>
        <v/>
      </c>
      <c r="KYV43" t="str">
        <f t="shared" ca="1" si="128"/>
        <v/>
      </c>
      <c r="KYW43" t="str">
        <f t="shared" ca="1" si="128"/>
        <v/>
      </c>
      <c r="KYX43" t="str">
        <f t="shared" ca="1" si="128"/>
        <v/>
      </c>
      <c r="KYY43" t="str">
        <f t="shared" ca="1" si="128"/>
        <v/>
      </c>
      <c r="KYZ43" t="str">
        <f t="shared" ca="1" si="128"/>
        <v/>
      </c>
      <c r="KZA43" t="str">
        <f t="shared" ca="1" si="128"/>
        <v/>
      </c>
      <c r="KZB43" t="str">
        <f t="shared" ca="1" si="128"/>
        <v/>
      </c>
      <c r="KZC43" t="str">
        <f t="shared" ca="1" si="128"/>
        <v/>
      </c>
      <c r="KZD43" t="str">
        <f t="shared" ca="1" si="128"/>
        <v/>
      </c>
      <c r="KZE43" t="str">
        <f t="shared" ca="1" si="128"/>
        <v/>
      </c>
      <c r="KZF43" t="str">
        <f t="shared" ca="1" si="128"/>
        <v/>
      </c>
      <c r="KZG43" t="str">
        <f t="shared" ca="1" si="128"/>
        <v/>
      </c>
      <c r="KZH43" t="str">
        <f t="shared" ca="1" si="128"/>
        <v/>
      </c>
      <c r="KZI43" t="str">
        <f t="shared" ca="1" si="128"/>
        <v/>
      </c>
      <c r="KZJ43" t="str">
        <f t="shared" ca="1" si="128"/>
        <v/>
      </c>
      <c r="KZK43" t="str">
        <f t="shared" ca="1" si="128"/>
        <v/>
      </c>
      <c r="KZL43" t="str">
        <f t="shared" ca="1" si="128"/>
        <v/>
      </c>
      <c r="KZM43" t="str">
        <f t="shared" ca="1" si="128"/>
        <v/>
      </c>
      <c r="KZN43" t="str">
        <f t="shared" ca="1" si="128"/>
        <v/>
      </c>
      <c r="KZO43" t="str">
        <f t="shared" ca="1" si="128"/>
        <v/>
      </c>
      <c r="KZP43" t="str">
        <f t="shared" ca="1" si="128"/>
        <v/>
      </c>
      <c r="KZQ43" t="str">
        <f t="shared" ca="1" si="128"/>
        <v/>
      </c>
      <c r="KZR43" t="str">
        <f t="shared" ca="1" si="128"/>
        <v/>
      </c>
      <c r="KZS43" t="str">
        <f t="shared" ca="1" si="128"/>
        <v/>
      </c>
      <c r="KZT43" t="str">
        <f t="shared" ca="1" si="128"/>
        <v/>
      </c>
      <c r="KZU43" t="str">
        <f t="shared" ref="KZU43:LCF43" ca="1" si="129">IFERROR(KZQ43*KZS43,"")</f>
        <v/>
      </c>
      <c r="KZV43" t="str">
        <f t="shared" ca="1" si="129"/>
        <v/>
      </c>
      <c r="KZW43" t="str">
        <f t="shared" ca="1" si="129"/>
        <v/>
      </c>
      <c r="KZX43" t="str">
        <f t="shared" ca="1" si="129"/>
        <v/>
      </c>
      <c r="KZY43" t="str">
        <f t="shared" ca="1" si="129"/>
        <v/>
      </c>
      <c r="KZZ43" t="str">
        <f t="shared" ca="1" si="129"/>
        <v/>
      </c>
      <c r="LAA43" t="str">
        <f t="shared" ca="1" si="129"/>
        <v/>
      </c>
      <c r="LAB43" t="str">
        <f t="shared" ca="1" si="129"/>
        <v/>
      </c>
      <c r="LAC43" t="str">
        <f t="shared" ca="1" si="129"/>
        <v/>
      </c>
      <c r="LAD43" t="str">
        <f t="shared" ca="1" si="129"/>
        <v/>
      </c>
      <c r="LAE43" t="str">
        <f t="shared" ca="1" si="129"/>
        <v/>
      </c>
      <c r="LAF43" t="str">
        <f t="shared" ca="1" si="129"/>
        <v/>
      </c>
      <c r="LAG43" t="str">
        <f t="shared" ca="1" si="129"/>
        <v/>
      </c>
      <c r="LAH43" t="str">
        <f t="shared" ca="1" si="129"/>
        <v/>
      </c>
      <c r="LAI43" t="str">
        <f t="shared" ca="1" si="129"/>
        <v/>
      </c>
      <c r="LAJ43" t="str">
        <f t="shared" ca="1" si="129"/>
        <v/>
      </c>
      <c r="LAK43" t="str">
        <f t="shared" ca="1" si="129"/>
        <v/>
      </c>
      <c r="LAL43" t="str">
        <f t="shared" ca="1" si="129"/>
        <v/>
      </c>
      <c r="LAM43" t="str">
        <f t="shared" ca="1" si="129"/>
        <v/>
      </c>
      <c r="LAN43" t="str">
        <f t="shared" ca="1" si="129"/>
        <v/>
      </c>
      <c r="LAO43" t="str">
        <f t="shared" ca="1" si="129"/>
        <v/>
      </c>
      <c r="LAP43" t="str">
        <f t="shared" ca="1" si="129"/>
        <v/>
      </c>
      <c r="LAQ43" t="str">
        <f t="shared" ca="1" si="129"/>
        <v/>
      </c>
      <c r="LAR43" t="str">
        <f t="shared" ca="1" si="129"/>
        <v/>
      </c>
      <c r="LAS43" t="str">
        <f t="shared" ca="1" si="129"/>
        <v/>
      </c>
      <c r="LAT43" t="str">
        <f t="shared" ca="1" si="129"/>
        <v/>
      </c>
      <c r="LAU43" t="str">
        <f t="shared" ca="1" si="129"/>
        <v/>
      </c>
      <c r="LAV43" t="str">
        <f t="shared" ca="1" si="129"/>
        <v/>
      </c>
      <c r="LAW43" t="str">
        <f t="shared" ca="1" si="129"/>
        <v/>
      </c>
      <c r="LAX43" t="str">
        <f t="shared" ca="1" si="129"/>
        <v/>
      </c>
      <c r="LAY43" t="str">
        <f t="shared" ca="1" si="129"/>
        <v/>
      </c>
      <c r="LAZ43" t="str">
        <f t="shared" ca="1" si="129"/>
        <v/>
      </c>
      <c r="LBA43" t="str">
        <f t="shared" ca="1" si="129"/>
        <v/>
      </c>
      <c r="LBB43" t="str">
        <f t="shared" ca="1" si="129"/>
        <v/>
      </c>
      <c r="LBC43" t="str">
        <f t="shared" ca="1" si="129"/>
        <v/>
      </c>
      <c r="LBD43" t="str">
        <f t="shared" ca="1" si="129"/>
        <v/>
      </c>
      <c r="LBE43" t="str">
        <f t="shared" ca="1" si="129"/>
        <v/>
      </c>
      <c r="LBF43" t="str">
        <f t="shared" ca="1" si="129"/>
        <v/>
      </c>
      <c r="LBG43" t="str">
        <f t="shared" ca="1" si="129"/>
        <v/>
      </c>
      <c r="LBH43" t="str">
        <f t="shared" ca="1" si="129"/>
        <v/>
      </c>
      <c r="LBI43" t="str">
        <f t="shared" ca="1" si="129"/>
        <v/>
      </c>
      <c r="LBJ43" t="str">
        <f t="shared" ca="1" si="129"/>
        <v/>
      </c>
      <c r="LBK43" t="str">
        <f t="shared" ca="1" si="129"/>
        <v/>
      </c>
      <c r="LBL43" t="str">
        <f t="shared" ca="1" si="129"/>
        <v/>
      </c>
      <c r="LBM43" t="str">
        <f t="shared" ca="1" si="129"/>
        <v/>
      </c>
      <c r="LBN43" t="str">
        <f t="shared" ca="1" si="129"/>
        <v/>
      </c>
      <c r="LBO43" t="str">
        <f t="shared" ca="1" si="129"/>
        <v/>
      </c>
      <c r="LBP43" t="str">
        <f t="shared" ca="1" si="129"/>
        <v/>
      </c>
      <c r="LBQ43" t="str">
        <f t="shared" ca="1" si="129"/>
        <v/>
      </c>
      <c r="LBR43" t="str">
        <f t="shared" ca="1" si="129"/>
        <v/>
      </c>
      <c r="LBS43" t="str">
        <f t="shared" ca="1" si="129"/>
        <v/>
      </c>
      <c r="LBT43" t="str">
        <f t="shared" ca="1" si="129"/>
        <v/>
      </c>
      <c r="LBU43" t="str">
        <f t="shared" ca="1" si="129"/>
        <v/>
      </c>
      <c r="LBV43" t="str">
        <f t="shared" ca="1" si="129"/>
        <v/>
      </c>
      <c r="LBW43" t="str">
        <f t="shared" ca="1" si="129"/>
        <v/>
      </c>
      <c r="LBX43" t="str">
        <f t="shared" ca="1" si="129"/>
        <v/>
      </c>
      <c r="LBY43" t="str">
        <f t="shared" ca="1" si="129"/>
        <v/>
      </c>
      <c r="LBZ43" t="str">
        <f t="shared" ca="1" si="129"/>
        <v/>
      </c>
      <c r="LCA43" t="str">
        <f t="shared" ca="1" si="129"/>
        <v/>
      </c>
      <c r="LCB43" t="str">
        <f t="shared" ca="1" si="129"/>
        <v/>
      </c>
      <c r="LCC43" t="str">
        <f t="shared" ca="1" si="129"/>
        <v/>
      </c>
      <c r="LCD43" t="str">
        <f t="shared" ca="1" si="129"/>
        <v/>
      </c>
      <c r="LCE43" t="str">
        <f t="shared" ca="1" si="129"/>
        <v/>
      </c>
      <c r="LCF43" t="str">
        <f t="shared" ca="1" si="129"/>
        <v/>
      </c>
      <c r="LCG43" t="str">
        <f t="shared" ref="LCG43:LER43" ca="1" si="130">IFERROR(LCC43*LCE43,"")</f>
        <v/>
      </c>
      <c r="LCH43" t="str">
        <f t="shared" ca="1" si="130"/>
        <v/>
      </c>
      <c r="LCI43" t="str">
        <f t="shared" ca="1" si="130"/>
        <v/>
      </c>
      <c r="LCJ43" t="str">
        <f t="shared" ca="1" si="130"/>
        <v/>
      </c>
      <c r="LCK43" t="str">
        <f t="shared" ca="1" si="130"/>
        <v/>
      </c>
      <c r="LCL43" t="str">
        <f t="shared" ca="1" si="130"/>
        <v/>
      </c>
      <c r="LCM43" t="str">
        <f t="shared" ca="1" si="130"/>
        <v/>
      </c>
      <c r="LCN43" t="str">
        <f t="shared" ca="1" si="130"/>
        <v/>
      </c>
      <c r="LCO43" t="str">
        <f t="shared" ca="1" si="130"/>
        <v/>
      </c>
      <c r="LCP43" t="str">
        <f t="shared" ca="1" si="130"/>
        <v/>
      </c>
      <c r="LCQ43" t="str">
        <f t="shared" ca="1" si="130"/>
        <v/>
      </c>
      <c r="LCR43" t="str">
        <f t="shared" ca="1" si="130"/>
        <v/>
      </c>
      <c r="LCS43" t="str">
        <f t="shared" ca="1" si="130"/>
        <v/>
      </c>
      <c r="LCT43" t="str">
        <f t="shared" ca="1" si="130"/>
        <v/>
      </c>
      <c r="LCU43" t="str">
        <f t="shared" ca="1" si="130"/>
        <v/>
      </c>
      <c r="LCV43" t="str">
        <f t="shared" ca="1" si="130"/>
        <v/>
      </c>
      <c r="LCW43" t="str">
        <f t="shared" ca="1" si="130"/>
        <v/>
      </c>
      <c r="LCX43" t="str">
        <f t="shared" ca="1" si="130"/>
        <v/>
      </c>
      <c r="LCY43" t="str">
        <f t="shared" ca="1" si="130"/>
        <v/>
      </c>
      <c r="LCZ43" t="str">
        <f t="shared" ca="1" si="130"/>
        <v/>
      </c>
      <c r="LDA43" t="str">
        <f t="shared" ca="1" si="130"/>
        <v/>
      </c>
      <c r="LDB43" t="str">
        <f t="shared" ca="1" si="130"/>
        <v/>
      </c>
      <c r="LDC43" t="str">
        <f t="shared" ca="1" si="130"/>
        <v/>
      </c>
      <c r="LDD43" t="str">
        <f t="shared" ca="1" si="130"/>
        <v/>
      </c>
      <c r="LDE43" t="str">
        <f t="shared" ca="1" si="130"/>
        <v/>
      </c>
      <c r="LDF43" t="str">
        <f t="shared" ca="1" si="130"/>
        <v/>
      </c>
      <c r="LDG43" t="str">
        <f t="shared" ca="1" si="130"/>
        <v/>
      </c>
      <c r="LDH43" t="str">
        <f t="shared" ca="1" si="130"/>
        <v/>
      </c>
      <c r="LDI43" t="str">
        <f t="shared" ca="1" si="130"/>
        <v/>
      </c>
      <c r="LDJ43" t="str">
        <f t="shared" ca="1" si="130"/>
        <v/>
      </c>
      <c r="LDK43" t="str">
        <f t="shared" ca="1" si="130"/>
        <v/>
      </c>
      <c r="LDL43" t="str">
        <f t="shared" ca="1" si="130"/>
        <v/>
      </c>
      <c r="LDM43" t="str">
        <f t="shared" ca="1" si="130"/>
        <v/>
      </c>
      <c r="LDN43" t="str">
        <f t="shared" ca="1" si="130"/>
        <v/>
      </c>
      <c r="LDO43" t="str">
        <f t="shared" ca="1" si="130"/>
        <v/>
      </c>
      <c r="LDP43" t="str">
        <f t="shared" ca="1" si="130"/>
        <v/>
      </c>
      <c r="LDQ43" t="str">
        <f t="shared" ca="1" si="130"/>
        <v/>
      </c>
      <c r="LDR43" t="str">
        <f t="shared" ca="1" si="130"/>
        <v/>
      </c>
      <c r="LDS43" t="str">
        <f t="shared" ca="1" si="130"/>
        <v/>
      </c>
      <c r="LDT43" t="str">
        <f t="shared" ca="1" si="130"/>
        <v/>
      </c>
      <c r="LDU43" t="str">
        <f t="shared" ca="1" si="130"/>
        <v/>
      </c>
      <c r="LDV43" t="str">
        <f t="shared" ca="1" si="130"/>
        <v/>
      </c>
      <c r="LDW43" t="str">
        <f t="shared" ca="1" si="130"/>
        <v/>
      </c>
      <c r="LDX43" t="str">
        <f t="shared" ca="1" si="130"/>
        <v/>
      </c>
      <c r="LDY43" t="str">
        <f t="shared" ca="1" si="130"/>
        <v/>
      </c>
      <c r="LDZ43" t="str">
        <f t="shared" ca="1" si="130"/>
        <v/>
      </c>
      <c r="LEA43" t="str">
        <f t="shared" ca="1" si="130"/>
        <v/>
      </c>
      <c r="LEB43" t="str">
        <f t="shared" ca="1" si="130"/>
        <v/>
      </c>
      <c r="LEC43" t="str">
        <f t="shared" ca="1" si="130"/>
        <v/>
      </c>
      <c r="LED43" t="str">
        <f t="shared" ca="1" si="130"/>
        <v/>
      </c>
      <c r="LEE43" t="str">
        <f t="shared" ca="1" si="130"/>
        <v/>
      </c>
      <c r="LEF43" t="str">
        <f t="shared" ca="1" si="130"/>
        <v/>
      </c>
      <c r="LEG43" t="str">
        <f t="shared" ca="1" si="130"/>
        <v/>
      </c>
      <c r="LEH43" t="str">
        <f t="shared" ca="1" si="130"/>
        <v/>
      </c>
      <c r="LEI43" t="str">
        <f t="shared" ca="1" si="130"/>
        <v/>
      </c>
      <c r="LEJ43" t="str">
        <f t="shared" ca="1" si="130"/>
        <v/>
      </c>
      <c r="LEK43" t="str">
        <f t="shared" ca="1" si="130"/>
        <v/>
      </c>
      <c r="LEL43" t="str">
        <f t="shared" ca="1" si="130"/>
        <v/>
      </c>
      <c r="LEM43" t="str">
        <f t="shared" ca="1" si="130"/>
        <v/>
      </c>
      <c r="LEN43" t="str">
        <f t="shared" ca="1" si="130"/>
        <v/>
      </c>
      <c r="LEO43" t="str">
        <f t="shared" ca="1" si="130"/>
        <v/>
      </c>
      <c r="LEP43" t="str">
        <f t="shared" ca="1" si="130"/>
        <v/>
      </c>
      <c r="LEQ43" t="str">
        <f t="shared" ca="1" si="130"/>
        <v/>
      </c>
      <c r="LER43" t="str">
        <f t="shared" ca="1" si="130"/>
        <v/>
      </c>
      <c r="LES43" t="str">
        <f t="shared" ref="LES43:LHD43" ca="1" si="131">IFERROR(LEO43*LEQ43,"")</f>
        <v/>
      </c>
      <c r="LET43" t="str">
        <f t="shared" ca="1" si="131"/>
        <v/>
      </c>
      <c r="LEU43" t="str">
        <f t="shared" ca="1" si="131"/>
        <v/>
      </c>
      <c r="LEV43" t="str">
        <f t="shared" ca="1" si="131"/>
        <v/>
      </c>
      <c r="LEW43" t="str">
        <f t="shared" ca="1" si="131"/>
        <v/>
      </c>
      <c r="LEX43" t="str">
        <f t="shared" ca="1" si="131"/>
        <v/>
      </c>
      <c r="LEY43" t="str">
        <f t="shared" ca="1" si="131"/>
        <v/>
      </c>
      <c r="LEZ43" t="str">
        <f t="shared" ca="1" si="131"/>
        <v/>
      </c>
      <c r="LFA43" t="str">
        <f t="shared" ca="1" si="131"/>
        <v/>
      </c>
      <c r="LFB43" t="str">
        <f t="shared" ca="1" si="131"/>
        <v/>
      </c>
      <c r="LFC43" t="str">
        <f t="shared" ca="1" si="131"/>
        <v/>
      </c>
      <c r="LFD43" t="str">
        <f t="shared" ca="1" si="131"/>
        <v/>
      </c>
      <c r="LFE43" t="str">
        <f t="shared" ca="1" si="131"/>
        <v/>
      </c>
      <c r="LFF43" t="str">
        <f t="shared" ca="1" si="131"/>
        <v/>
      </c>
      <c r="LFG43" t="str">
        <f t="shared" ca="1" si="131"/>
        <v/>
      </c>
      <c r="LFH43" t="str">
        <f t="shared" ca="1" si="131"/>
        <v/>
      </c>
      <c r="LFI43" t="str">
        <f t="shared" ca="1" si="131"/>
        <v/>
      </c>
      <c r="LFJ43" t="str">
        <f t="shared" ca="1" si="131"/>
        <v/>
      </c>
      <c r="LFK43" t="str">
        <f t="shared" ca="1" si="131"/>
        <v/>
      </c>
      <c r="LFL43" t="str">
        <f t="shared" ca="1" si="131"/>
        <v/>
      </c>
      <c r="LFM43" t="str">
        <f t="shared" ca="1" si="131"/>
        <v/>
      </c>
      <c r="LFN43" t="str">
        <f t="shared" ca="1" si="131"/>
        <v/>
      </c>
      <c r="LFO43" t="str">
        <f t="shared" ca="1" si="131"/>
        <v/>
      </c>
      <c r="LFP43" t="str">
        <f t="shared" ca="1" si="131"/>
        <v/>
      </c>
      <c r="LFQ43" t="str">
        <f t="shared" ca="1" si="131"/>
        <v/>
      </c>
      <c r="LFR43" t="str">
        <f t="shared" ca="1" si="131"/>
        <v/>
      </c>
      <c r="LFS43" t="str">
        <f t="shared" ca="1" si="131"/>
        <v/>
      </c>
      <c r="LFT43" t="str">
        <f t="shared" ca="1" si="131"/>
        <v/>
      </c>
      <c r="LFU43" t="str">
        <f t="shared" ca="1" si="131"/>
        <v/>
      </c>
      <c r="LFV43" t="str">
        <f t="shared" ca="1" si="131"/>
        <v/>
      </c>
      <c r="LFW43" t="str">
        <f t="shared" ca="1" si="131"/>
        <v/>
      </c>
      <c r="LFX43" t="str">
        <f t="shared" ca="1" si="131"/>
        <v/>
      </c>
      <c r="LFY43" t="str">
        <f t="shared" ca="1" si="131"/>
        <v/>
      </c>
      <c r="LFZ43" t="str">
        <f t="shared" ca="1" si="131"/>
        <v/>
      </c>
      <c r="LGA43" t="str">
        <f t="shared" ca="1" si="131"/>
        <v/>
      </c>
      <c r="LGB43" t="str">
        <f t="shared" ca="1" si="131"/>
        <v/>
      </c>
      <c r="LGC43" t="str">
        <f t="shared" ca="1" si="131"/>
        <v/>
      </c>
      <c r="LGD43" t="str">
        <f t="shared" ca="1" si="131"/>
        <v/>
      </c>
      <c r="LGE43" t="str">
        <f t="shared" ca="1" si="131"/>
        <v/>
      </c>
      <c r="LGF43" t="str">
        <f t="shared" ca="1" si="131"/>
        <v/>
      </c>
      <c r="LGG43" t="str">
        <f t="shared" ca="1" si="131"/>
        <v/>
      </c>
      <c r="LGH43" t="str">
        <f t="shared" ca="1" si="131"/>
        <v/>
      </c>
      <c r="LGI43" t="str">
        <f t="shared" ca="1" si="131"/>
        <v/>
      </c>
      <c r="LGJ43" t="str">
        <f t="shared" ca="1" si="131"/>
        <v/>
      </c>
      <c r="LGK43" t="str">
        <f t="shared" ca="1" si="131"/>
        <v/>
      </c>
      <c r="LGL43" t="str">
        <f t="shared" ca="1" si="131"/>
        <v/>
      </c>
      <c r="LGM43" t="str">
        <f t="shared" ca="1" si="131"/>
        <v/>
      </c>
      <c r="LGN43" t="str">
        <f t="shared" ca="1" si="131"/>
        <v/>
      </c>
      <c r="LGO43" t="str">
        <f t="shared" ca="1" si="131"/>
        <v/>
      </c>
      <c r="LGP43" t="str">
        <f t="shared" ca="1" si="131"/>
        <v/>
      </c>
      <c r="LGQ43" t="str">
        <f t="shared" ca="1" si="131"/>
        <v/>
      </c>
      <c r="LGR43" t="str">
        <f t="shared" ca="1" si="131"/>
        <v/>
      </c>
      <c r="LGS43" t="str">
        <f t="shared" ca="1" si="131"/>
        <v/>
      </c>
      <c r="LGT43" t="str">
        <f t="shared" ca="1" si="131"/>
        <v/>
      </c>
      <c r="LGU43" t="str">
        <f t="shared" ca="1" si="131"/>
        <v/>
      </c>
      <c r="LGV43" t="str">
        <f t="shared" ca="1" si="131"/>
        <v/>
      </c>
      <c r="LGW43" t="str">
        <f t="shared" ca="1" si="131"/>
        <v/>
      </c>
      <c r="LGX43" t="str">
        <f t="shared" ca="1" si="131"/>
        <v/>
      </c>
      <c r="LGY43" t="str">
        <f t="shared" ca="1" si="131"/>
        <v/>
      </c>
      <c r="LGZ43" t="str">
        <f t="shared" ca="1" si="131"/>
        <v/>
      </c>
      <c r="LHA43" t="str">
        <f t="shared" ca="1" si="131"/>
        <v/>
      </c>
      <c r="LHB43" t="str">
        <f t="shared" ca="1" si="131"/>
        <v/>
      </c>
      <c r="LHC43" t="str">
        <f t="shared" ca="1" si="131"/>
        <v/>
      </c>
      <c r="LHD43" t="str">
        <f t="shared" ca="1" si="131"/>
        <v/>
      </c>
      <c r="LHE43" t="str">
        <f t="shared" ref="LHE43:LJP43" ca="1" si="132">IFERROR(LHA43*LHC43,"")</f>
        <v/>
      </c>
      <c r="LHF43" t="str">
        <f t="shared" ca="1" si="132"/>
        <v/>
      </c>
      <c r="LHG43" t="str">
        <f t="shared" ca="1" si="132"/>
        <v/>
      </c>
      <c r="LHH43" t="str">
        <f t="shared" ca="1" si="132"/>
        <v/>
      </c>
      <c r="LHI43" t="str">
        <f t="shared" ca="1" si="132"/>
        <v/>
      </c>
      <c r="LHJ43" t="str">
        <f t="shared" ca="1" si="132"/>
        <v/>
      </c>
      <c r="LHK43" t="str">
        <f t="shared" ca="1" si="132"/>
        <v/>
      </c>
      <c r="LHL43" t="str">
        <f t="shared" ca="1" si="132"/>
        <v/>
      </c>
      <c r="LHM43" t="str">
        <f t="shared" ca="1" si="132"/>
        <v/>
      </c>
      <c r="LHN43" t="str">
        <f t="shared" ca="1" si="132"/>
        <v/>
      </c>
      <c r="LHO43" t="str">
        <f t="shared" ca="1" si="132"/>
        <v/>
      </c>
      <c r="LHP43" t="str">
        <f t="shared" ca="1" si="132"/>
        <v/>
      </c>
      <c r="LHQ43" t="str">
        <f t="shared" ca="1" si="132"/>
        <v/>
      </c>
      <c r="LHR43" t="str">
        <f t="shared" ca="1" si="132"/>
        <v/>
      </c>
      <c r="LHS43" t="str">
        <f t="shared" ca="1" si="132"/>
        <v/>
      </c>
      <c r="LHT43" t="str">
        <f t="shared" ca="1" si="132"/>
        <v/>
      </c>
      <c r="LHU43" t="str">
        <f t="shared" ca="1" si="132"/>
        <v/>
      </c>
      <c r="LHV43" t="str">
        <f t="shared" ca="1" si="132"/>
        <v/>
      </c>
      <c r="LHW43" t="str">
        <f t="shared" ca="1" si="132"/>
        <v/>
      </c>
      <c r="LHX43" t="str">
        <f t="shared" ca="1" si="132"/>
        <v/>
      </c>
      <c r="LHY43" t="str">
        <f t="shared" ca="1" si="132"/>
        <v/>
      </c>
      <c r="LHZ43" t="str">
        <f t="shared" ca="1" si="132"/>
        <v/>
      </c>
      <c r="LIA43" t="str">
        <f t="shared" ca="1" si="132"/>
        <v/>
      </c>
      <c r="LIB43" t="str">
        <f t="shared" ca="1" si="132"/>
        <v/>
      </c>
      <c r="LIC43" t="str">
        <f t="shared" ca="1" si="132"/>
        <v/>
      </c>
      <c r="LID43" t="str">
        <f t="shared" ca="1" si="132"/>
        <v/>
      </c>
      <c r="LIE43" t="str">
        <f t="shared" ca="1" si="132"/>
        <v/>
      </c>
      <c r="LIF43" t="str">
        <f t="shared" ca="1" si="132"/>
        <v/>
      </c>
      <c r="LIG43" t="str">
        <f t="shared" ca="1" si="132"/>
        <v/>
      </c>
      <c r="LIH43" t="str">
        <f t="shared" ca="1" si="132"/>
        <v/>
      </c>
      <c r="LII43" t="str">
        <f t="shared" ca="1" si="132"/>
        <v/>
      </c>
      <c r="LIJ43" t="str">
        <f t="shared" ca="1" si="132"/>
        <v/>
      </c>
      <c r="LIK43" t="str">
        <f t="shared" ca="1" si="132"/>
        <v/>
      </c>
      <c r="LIL43" t="str">
        <f t="shared" ca="1" si="132"/>
        <v/>
      </c>
      <c r="LIM43" t="str">
        <f t="shared" ca="1" si="132"/>
        <v/>
      </c>
      <c r="LIN43" t="str">
        <f t="shared" ca="1" si="132"/>
        <v/>
      </c>
      <c r="LIO43" t="str">
        <f t="shared" ca="1" si="132"/>
        <v/>
      </c>
      <c r="LIP43" t="str">
        <f t="shared" ca="1" si="132"/>
        <v/>
      </c>
      <c r="LIQ43" t="str">
        <f t="shared" ca="1" si="132"/>
        <v/>
      </c>
      <c r="LIR43" t="str">
        <f t="shared" ca="1" si="132"/>
        <v/>
      </c>
      <c r="LIS43" t="str">
        <f t="shared" ca="1" si="132"/>
        <v/>
      </c>
      <c r="LIT43" t="str">
        <f t="shared" ca="1" si="132"/>
        <v/>
      </c>
      <c r="LIU43" t="str">
        <f t="shared" ca="1" si="132"/>
        <v/>
      </c>
      <c r="LIV43" t="str">
        <f t="shared" ca="1" si="132"/>
        <v/>
      </c>
      <c r="LIW43" t="str">
        <f t="shared" ca="1" si="132"/>
        <v/>
      </c>
      <c r="LIX43" t="str">
        <f t="shared" ca="1" si="132"/>
        <v/>
      </c>
      <c r="LIY43" t="str">
        <f t="shared" ca="1" si="132"/>
        <v/>
      </c>
      <c r="LIZ43" t="str">
        <f t="shared" ca="1" si="132"/>
        <v/>
      </c>
      <c r="LJA43" t="str">
        <f t="shared" ca="1" si="132"/>
        <v/>
      </c>
      <c r="LJB43" t="str">
        <f t="shared" ca="1" si="132"/>
        <v/>
      </c>
      <c r="LJC43" t="str">
        <f t="shared" ca="1" si="132"/>
        <v/>
      </c>
      <c r="LJD43" t="str">
        <f t="shared" ca="1" si="132"/>
        <v/>
      </c>
      <c r="LJE43" t="str">
        <f t="shared" ca="1" si="132"/>
        <v/>
      </c>
      <c r="LJF43" t="str">
        <f t="shared" ca="1" si="132"/>
        <v/>
      </c>
      <c r="LJG43" t="str">
        <f t="shared" ca="1" si="132"/>
        <v/>
      </c>
      <c r="LJH43" t="str">
        <f t="shared" ca="1" si="132"/>
        <v/>
      </c>
      <c r="LJI43" t="str">
        <f t="shared" ca="1" si="132"/>
        <v/>
      </c>
      <c r="LJJ43" t="str">
        <f t="shared" ca="1" si="132"/>
        <v/>
      </c>
      <c r="LJK43" t="str">
        <f t="shared" ca="1" si="132"/>
        <v/>
      </c>
      <c r="LJL43" t="str">
        <f t="shared" ca="1" si="132"/>
        <v/>
      </c>
      <c r="LJM43" t="str">
        <f t="shared" ca="1" si="132"/>
        <v/>
      </c>
      <c r="LJN43" t="str">
        <f t="shared" ca="1" si="132"/>
        <v/>
      </c>
      <c r="LJO43" t="str">
        <f t="shared" ca="1" si="132"/>
        <v/>
      </c>
      <c r="LJP43" t="str">
        <f t="shared" ca="1" si="132"/>
        <v/>
      </c>
      <c r="LJQ43" t="str">
        <f t="shared" ref="LJQ43:LMB43" ca="1" si="133">IFERROR(LJM43*LJO43,"")</f>
        <v/>
      </c>
      <c r="LJR43" t="str">
        <f t="shared" ca="1" si="133"/>
        <v/>
      </c>
      <c r="LJS43" t="str">
        <f t="shared" ca="1" si="133"/>
        <v/>
      </c>
      <c r="LJT43" t="str">
        <f t="shared" ca="1" si="133"/>
        <v/>
      </c>
      <c r="LJU43" t="str">
        <f t="shared" ca="1" si="133"/>
        <v/>
      </c>
      <c r="LJV43" t="str">
        <f t="shared" ca="1" si="133"/>
        <v/>
      </c>
      <c r="LJW43" t="str">
        <f t="shared" ca="1" si="133"/>
        <v/>
      </c>
      <c r="LJX43" t="str">
        <f t="shared" ca="1" si="133"/>
        <v/>
      </c>
      <c r="LJY43" t="str">
        <f t="shared" ca="1" si="133"/>
        <v/>
      </c>
      <c r="LJZ43" t="str">
        <f t="shared" ca="1" si="133"/>
        <v/>
      </c>
      <c r="LKA43" t="str">
        <f t="shared" ca="1" si="133"/>
        <v/>
      </c>
      <c r="LKB43" t="str">
        <f t="shared" ca="1" si="133"/>
        <v/>
      </c>
      <c r="LKC43" t="str">
        <f t="shared" ca="1" si="133"/>
        <v/>
      </c>
      <c r="LKD43" t="str">
        <f t="shared" ca="1" si="133"/>
        <v/>
      </c>
      <c r="LKE43" t="str">
        <f t="shared" ca="1" si="133"/>
        <v/>
      </c>
      <c r="LKF43" t="str">
        <f t="shared" ca="1" si="133"/>
        <v/>
      </c>
      <c r="LKG43" t="str">
        <f t="shared" ca="1" si="133"/>
        <v/>
      </c>
      <c r="LKH43" t="str">
        <f t="shared" ca="1" si="133"/>
        <v/>
      </c>
      <c r="LKI43" t="str">
        <f t="shared" ca="1" si="133"/>
        <v/>
      </c>
      <c r="LKJ43" t="str">
        <f t="shared" ca="1" si="133"/>
        <v/>
      </c>
      <c r="LKK43" t="str">
        <f t="shared" ca="1" si="133"/>
        <v/>
      </c>
      <c r="LKL43" t="str">
        <f t="shared" ca="1" si="133"/>
        <v/>
      </c>
      <c r="LKM43" t="str">
        <f t="shared" ca="1" si="133"/>
        <v/>
      </c>
      <c r="LKN43" t="str">
        <f t="shared" ca="1" si="133"/>
        <v/>
      </c>
      <c r="LKO43" t="str">
        <f t="shared" ca="1" si="133"/>
        <v/>
      </c>
      <c r="LKP43" t="str">
        <f t="shared" ca="1" si="133"/>
        <v/>
      </c>
      <c r="LKQ43" t="str">
        <f t="shared" ca="1" si="133"/>
        <v/>
      </c>
      <c r="LKR43" t="str">
        <f t="shared" ca="1" si="133"/>
        <v/>
      </c>
      <c r="LKS43" t="str">
        <f t="shared" ca="1" si="133"/>
        <v/>
      </c>
      <c r="LKT43" t="str">
        <f t="shared" ca="1" si="133"/>
        <v/>
      </c>
      <c r="LKU43" t="str">
        <f t="shared" ca="1" si="133"/>
        <v/>
      </c>
      <c r="LKV43" t="str">
        <f t="shared" ca="1" si="133"/>
        <v/>
      </c>
      <c r="LKW43" t="str">
        <f t="shared" ca="1" si="133"/>
        <v/>
      </c>
      <c r="LKX43" t="str">
        <f t="shared" ca="1" si="133"/>
        <v/>
      </c>
      <c r="LKY43" t="str">
        <f t="shared" ca="1" si="133"/>
        <v/>
      </c>
      <c r="LKZ43" t="str">
        <f t="shared" ca="1" si="133"/>
        <v/>
      </c>
      <c r="LLA43" t="str">
        <f t="shared" ca="1" si="133"/>
        <v/>
      </c>
      <c r="LLB43" t="str">
        <f t="shared" ca="1" si="133"/>
        <v/>
      </c>
      <c r="LLC43" t="str">
        <f t="shared" ca="1" si="133"/>
        <v/>
      </c>
      <c r="LLD43" t="str">
        <f t="shared" ca="1" si="133"/>
        <v/>
      </c>
      <c r="LLE43" t="str">
        <f t="shared" ca="1" si="133"/>
        <v/>
      </c>
      <c r="LLF43" t="str">
        <f t="shared" ca="1" si="133"/>
        <v/>
      </c>
      <c r="LLG43" t="str">
        <f t="shared" ca="1" si="133"/>
        <v/>
      </c>
      <c r="LLH43" t="str">
        <f t="shared" ca="1" si="133"/>
        <v/>
      </c>
      <c r="LLI43" t="str">
        <f t="shared" ca="1" si="133"/>
        <v/>
      </c>
      <c r="LLJ43" t="str">
        <f t="shared" ca="1" si="133"/>
        <v/>
      </c>
      <c r="LLK43" t="str">
        <f t="shared" ca="1" si="133"/>
        <v/>
      </c>
      <c r="LLL43" t="str">
        <f t="shared" ca="1" si="133"/>
        <v/>
      </c>
      <c r="LLM43" t="str">
        <f t="shared" ca="1" si="133"/>
        <v/>
      </c>
      <c r="LLN43" t="str">
        <f t="shared" ca="1" si="133"/>
        <v/>
      </c>
      <c r="LLO43" t="str">
        <f t="shared" ca="1" si="133"/>
        <v/>
      </c>
      <c r="LLP43" t="str">
        <f t="shared" ca="1" si="133"/>
        <v/>
      </c>
      <c r="LLQ43" t="str">
        <f t="shared" ca="1" si="133"/>
        <v/>
      </c>
      <c r="LLR43" t="str">
        <f t="shared" ca="1" si="133"/>
        <v/>
      </c>
      <c r="LLS43" t="str">
        <f t="shared" ca="1" si="133"/>
        <v/>
      </c>
      <c r="LLT43" t="str">
        <f t="shared" ca="1" si="133"/>
        <v/>
      </c>
      <c r="LLU43" t="str">
        <f t="shared" ca="1" si="133"/>
        <v/>
      </c>
      <c r="LLV43" t="str">
        <f t="shared" ca="1" si="133"/>
        <v/>
      </c>
      <c r="LLW43" t="str">
        <f t="shared" ca="1" si="133"/>
        <v/>
      </c>
      <c r="LLX43" t="str">
        <f t="shared" ca="1" si="133"/>
        <v/>
      </c>
      <c r="LLY43" t="str">
        <f t="shared" ca="1" si="133"/>
        <v/>
      </c>
      <c r="LLZ43" t="str">
        <f t="shared" ca="1" si="133"/>
        <v/>
      </c>
      <c r="LMA43" t="str">
        <f t="shared" ca="1" si="133"/>
        <v/>
      </c>
      <c r="LMB43" t="str">
        <f t="shared" ca="1" si="133"/>
        <v/>
      </c>
      <c r="LMC43" t="str">
        <f t="shared" ref="LMC43:LON43" ca="1" si="134">IFERROR(LLY43*LMA43,"")</f>
        <v/>
      </c>
      <c r="LMD43" t="str">
        <f t="shared" ca="1" si="134"/>
        <v/>
      </c>
      <c r="LME43" t="str">
        <f t="shared" ca="1" si="134"/>
        <v/>
      </c>
      <c r="LMF43" t="str">
        <f t="shared" ca="1" si="134"/>
        <v/>
      </c>
      <c r="LMG43" t="str">
        <f t="shared" ca="1" si="134"/>
        <v/>
      </c>
      <c r="LMH43" t="str">
        <f t="shared" ca="1" si="134"/>
        <v/>
      </c>
      <c r="LMI43" t="str">
        <f t="shared" ca="1" si="134"/>
        <v/>
      </c>
      <c r="LMJ43" t="str">
        <f t="shared" ca="1" si="134"/>
        <v/>
      </c>
      <c r="LMK43" t="str">
        <f t="shared" ca="1" si="134"/>
        <v/>
      </c>
      <c r="LML43" t="str">
        <f t="shared" ca="1" si="134"/>
        <v/>
      </c>
      <c r="LMM43" t="str">
        <f t="shared" ca="1" si="134"/>
        <v/>
      </c>
      <c r="LMN43" t="str">
        <f t="shared" ca="1" si="134"/>
        <v/>
      </c>
      <c r="LMO43" t="str">
        <f t="shared" ca="1" si="134"/>
        <v/>
      </c>
      <c r="LMP43" t="str">
        <f t="shared" ca="1" si="134"/>
        <v/>
      </c>
      <c r="LMQ43" t="str">
        <f t="shared" ca="1" si="134"/>
        <v/>
      </c>
      <c r="LMR43" t="str">
        <f t="shared" ca="1" si="134"/>
        <v/>
      </c>
      <c r="LMS43" t="str">
        <f t="shared" ca="1" si="134"/>
        <v/>
      </c>
      <c r="LMT43" t="str">
        <f t="shared" ca="1" si="134"/>
        <v/>
      </c>
      <c r="LMU43" t="str">
        <f t="shared" ca="1" si="134"/>
        <v/>
      </c>
      <c r="LMV43" t="str">
        <f t="shared" ca="1" si="134"/>
        <v/>
      </c>
      <c r="LMW43" t="str">
        <f t="shared" ca="1" si="134"/>
        <v/>
      </c>
      <c r="LMX43" t="str">
        <f t="shared" ca="1" si="134"/>
        <v/>
      </c>
      <c r="LMY43" t="str">
        <f t="shared" ca="1" si="134"/>
        <v/>
      </c>
      <c r="LMZ43" t="str">
        <f t="shared" ca="1" si="134"/>
        <v/>
      </c>
      <c r="LNA43" t="str">
        <f t="shared" ca="1" si="134"/>
        <v/>
      </c>
      <c r="LNB43" t="str">
        <f t="shared" ca="1" si="134"/>
        <v/>
      </c>
      <c r="LNC43" t="str">
        <f t="shared" ca="1" si="134"/>
        <v/>
      </c>
      <c r="LND43" t="str">
        <f t="shared" ca="1" si="134"/>
        <v/>
      </c>
      <c r="LNE43" t="str">
        <f t="shared" ca="1" si="134"/>
        <v/>
      </c>
      <c r="LNF43" t="str">
        <f t="shared" ca="1" si="134"/>
        <v/>
      </c>
      <c r="LNG43" t="str">
        <f t="shared" ca="1" si="134"/>
        <v/>
      </c>
      <c r="LNH43" t="str">
        <f t="shared" ca="1" si="134"/>
        <v/>
      </c>
      <c r="LNI43" t="str">
        <f t="shared" ca="1" si="134"/>
        <v/>
      </c>
      <c r="LNJ43" t="str">
        <f t="shared" ca="1" si="134"/>
        <v/>
      </c>
      <c r="LNK43" t="str">
        <f t="shared" ca="1" si="134"/>
        <v/>
      </c>
      <c r="LNL43" t="str">
        <f t="shared" ca="1" si="134"/>
        <v/>
      </c>
      <c r="LNM43" t="str">
        <f t="shared" ca="1" si="134"/>
        <v/>
      </c>
      <c r="LNN43" t="str">
        <f t="shared" ca="1" si="134"/>
        <v/>
      </c>
      <c r="LNO43" t="str">
        <f t="shared" ca="1" si="134"/>
        <v/>
      </c>
      <c r="LNP43" t="str">
        <f t="shared" ca="1" si="134"/>
        <v/>
      </c>
      <c r="LNQ43" t="str">
        <f t="shared" ca="1" si="134"/>
        <v/>
      </c>
      <c r="LNR43" t="str">
        <f t="shared" ca="1" si="134"/>
        <v/>
      </c>
      <c r="LNS43" t="str">
        <f t="shared" ca="1" si="134"/>
        <v/>
      </c>
      <c r="LNT43" t="str">
        <f t="shared" ca="1" si="134"/>
        <v/>
      </c>
      <c r="LNU43" t="str">
        <f t="shared" ca="1" si="134"/>
        <v/>
      </c>
      <c r="LNV43" t="str">
        <f t="shared" ca="1" si="134"/>
        <v/>
      </c>
      <c r="LNW43" t="str">
        <f t="shared" ca="1" si="134"/>
        <v/>
      </c>
      <c r="LNX43" t="str">
        <f t="shared" ca="1" si="134"/>
        <v/>
      </c>
      <c r="LNY43" t="str">
        <f t="shared" ca="1" si="134"/>
        <v/>
      </c>
      <c r="LNZ43" t="str">
        <f t="shared" ca="1" si="134"/>
        <v/>
      </c>
      <c r="LOA43" t="str">
        <f t="shared" ca="1" si="134"/>
        <v/>
      </c>
      <c r="LOB43" t="str">
        <f t="shared" ca="1" si="134"/>
        <v/>
      </c>
      <c r="LOC43" t="str">
        <f t="shared" ca="1" si="134"/>
        <v/>
      </c>
      <c r="LOD43" t="str">
        <f t="shared" ca="1" si="134"/>
        <v/>
      </c>
      <c r="LOE43" t="str">
        <f t="shared" ca="1" si="134"/>
        <v/>
      </c>
      <c r="LOF43" t="str">
        <f t="shared" ca="1" si="134"/>
        <v/>
      </c>
      <c r="LOG43" t="str">
        <f t="shared" ca="1" si="134"/>
        <v/>
      </c>
      <c r="LOH43" t="str">
        <f t="shared" ca="1" si="134"/>
        <v/>
      </c>
      <c r="LOI43" t="str">
        <f t="shared" ca="1" si="134"/>
        <v/>
      </c>
      <c r="LOJ43" t="str">
        <f t="shared" ca="1" si="134"/>
        <v/>
      </c>
      <c r="LOK43" t="str">
        <f t="shared" ca="1" si="134"/>
        <v/>
      </c>
      <c r="LOL43" t="str">
        <f t="shared" ca="1" si="134"/>
        <v/>
      </c>
      <c r="LOM43" t="str">
        <f t="shared" ca="1" si="134"/>
        <v/>
      </c>
      <c r="LON43" t="str">
        <f t="shared" ca="1" si="134"/>
        <v/>
      </c>
      <c r="LOO43" t="str">
        <f t="shared" ref="LOO43:LQZ43" ca="1" si="135">IFERROR(LOK43*LOM43,"")</f>
        <v/>
      </c>
      <c r="LOP43" t="str">
        <f t="shared" ca="1" si="135"/>
        <v/>
      </c>
      <c r="LOQ43" t="str">
        <f t="shared" ca="1" si="135"/>
        <v/>
      </c>
      <c r="LOR43" t="str">
        <f t="shared" ca="1" si="135"/>
        <v/>
      </c>
      <c r="LOS43" t="str">
        <f t="shared" ca="1" si="135"/>
        <v/>
      </c>
      <c r="LOT43" t="str">
        <f t="shared" ca="1" si="135"/>
        <v/>
      </c>
      <c r="LOU43" t="str">
        <f t="shared" ca="1" si="135"/>
        <v/>
      </c>
      <c r="LOV43" t="str">
        <f t="shared" ca="1" si="135"/>
        <v/>
      </c>
      <c r="LOW43" t="str">
        <f t="shared" ca="1" si="135"/>
        <v/>
      </c>
      <c r="LOX43" t="str">
        <f t="shared" ca="1" si="135"/>
        <v/>
      </c>
      <c r="LOY43" t="str">
        <f t="shared" ca="1" si="135"/>
        <v/>
      </c>
      <c r="LOZ43" t="str">
        <f t="shared" ca="1" si="135"/>
        <v/>
      </c>
      <c r="LPA43" t="str">
        <f t="shared" ca="1" si="135"/>
        <v/>
      </c>
      <c r="LPB43" t="str">
        <f t="shared" ca="1" si="135"/>
        <v/>
      </c>
      <c r="LPC43" t="str">
        <f t="shared" ca="1" si="135"/>
        <v/>
      </c>
      <c r="LPD43" t="str">
        <f t="shared" ca="1" si="135"/>
        <v/>
      </c>
      <c r="LPE43" t="str">
        <f t="shared" ca="1" si="135"/>
        <v/>
      </c>
      <c r="LPF43" t="str">
        <f t="shared" ca="1" si="135"/>
        <v/>
      </c>
      <c r="LPG43" t="str">
        <f t="shared" ca="1" si="135"/>
        <v/>
      </c>
      <c r="LPH43" t="str">
        <f t="shared" ca="1" si="135"/>
        <v/>
      </c>
      <c r="LPI43" t="str">
        <f t="shared" ca="1" si="135"/>
        <v/>
      </c>
      <c r="LPJ43" t="str">
        <f t="shared" ca="1" si="135"/>
        <v/>
      </c>
      <c r="LPK43" t="str">
        <f t="shared" ca="1" si="135"/>
        <v/>
      </c>
      <c r="LPL43" t="str">
        <f t="shared" ca="1" si="135"/>
        <v/>
      </c>
      <c r="LPM43" t="str">
        <f t="shared" ca="1" si="135"/>
        <v/>
      </c>
      <c r="LPN43" t="str">
        <f t="shared" ca="1" si="135"/>
        <v/>
      </c>
      <c r="LPO43" t="str">
        <f t="shared" ca="1" si="135"/>
        <v/>
      </c>
      <c r="LPP43" t="str">
        <f t="shared" ca="1" si="135"/>
        <v/>
      </c>
      <c r="LPQ43" t="str">
        <f t="shared" ca="1" si="135"/>
        <v/>
      </c>
      <c r="LPR43" t="str">
        <f t="shared" ca="1" si="135"/>
        <v/>
      </c>
      <c r="LPS43" t="str">
        <f t="shared" ca="1" si="135"/>
        <v/>
      </c>
      <c r="LPT43" t="str">
        <f t="shared" ca="1" si="135"/>
        <v/>
      </c>
      <c r="LPU43" t="str">
        <f t="shared" ca="1" si="135"/>
        <v/>
      </c>
      <c r="LPV43" t="str">
        <f t="shared" ca="1" si="135"/>
        <v/>
      </c>
      <c r="LPW43" t="str">
        <f t="shared" ca="1" si="135"/>
        <v/>
      </c>
      <c r="LPX43" t="str">
        <f t="shared" ca="1" si="135"/>
        <v/>
      </c>
      <c r="LPY43" t="str">
        <f t="shared" ca="1" si="135"/>
        <v/>
      </c>
      <c r="LPZ43" t="str">
        <f t="shared" ca="1" si="135"/>
        <v/>
      </c>
      <c r="LQA43" t="str">
        <f t="shared" ca="1" si="135"/>
        <v/>
      </c>
      <c r="LQB43" t="str">
        <f t="shared" ca="1" si="135"/>
        <v/>
      </c>
      <c r="LQC43" t="str">
        <f t="shared" ca="1" si="135"/>
        <v/>
      </c>
      <c r="LQD43" t="str">
        <f t="shared" ca="1" si="135"/>
        <v/>
      </c>
      <c r="LQE43" t="str">
        <f t="shared" ca="1" si="135"/>
        <v/>
      </c>
      <c r="LQF43" t="str">
        <f t="shared" ca="1" si="135"/>
        <v/>
      </c>
      <c r="LQG43" t="str">
        <f t="shared" ca="1" si="135"/>
        <v/>
      </c>
      <c r="LQH43" t="str">
        <f t="shared" ca="1" si="135"/>
        <v/>
      </c>
      <c r="LQI43" t="str">
        <f t="shared" ca="1" si="135"/>
        <v/>
      </c>
      <c r="LQJ43" t="str">
        <f t="shared" ca="1" si="135"/>
        <v/>
      </c>
      <c r="LQK43" t="str">
        <f t="shared" ca="1" si="135"/>
        <v/>
      </c>
      <c r="LQL43" t="str">
        <f t="shared" ca="1" si="135"/>
        <v/>
      </c>
      <c r="LQM43" t="str">
        <f t="shared" ca="1" si="135"/>
        <v/>
      </c>
      <c r="LQN43" t="str">
        <f t="shared" ca="1" si="135"/>
        <v/>
      </c>
      <c r="LQO43" t="str">
        <f t="shared" ca="1" si="135"/>
        <v/>
      </c>
      <c r="LQP43" t="str">
        <f t="shared" ca="1" si="135"/>
        <v/>
      </c>
      <c r="LQQ43" t="str">
        <f t="shared" ca="1" si="135"/>
        <v/>
      </c>
      <c r="LQR43" t="str">
        <f t="shared" ca="1" si="135"/>
        <v/>
      </c>
      <c r="LQS43" t="str">
        <f t="shared" ca="1" si="135"/>
        <v/>
      </c>
      <c r="LQT43" t="str">
        <f t="shared" ca="1" si="135"/>
        <v/>
      </c>
      <c r="LQU43" t="str">
        <f t="shared" ca="1" si="135"/>
        <v/>
      </c>
      <c r="LQV43" t="str">
        <f t="shared" ca="1" si="135"/>
        <v/>
      </c>
      <c r="LQW43" t="str">
        <f t="shared" ca="1" si="135"/>
        <v/>
      </c>
      <c r="LQX43" t="str">
        <f t="shared" ca="1" si="135"/>
        <v/>
      </c>
      <c r="LQY43" t="str">
        <f t="shared" ca="1" si="135"/>
        <v/>
      </c>
      <c r="LQZ43" t="str">
        <f t="shared" ca="1" si="135"/>
        <v/>
      </c>
      <c r="LRA43" t="str">
        <f t="shared" ref="LRA43:LTL43" ca="1" si="136">IFERROR(LQW43*LQY43,"")</f>
        <v/>
      </c>
      <c r="LRB43" t="str">
        <f t="shared" ca="1" si="136"/>
        <v/>
      </c>
      <c r="LRC43" t="str">
        <f t="shared" ca="1" si="136"/>
        <v/>
      </c>
      <c r="LRD43" t="str">
        <f t="shared" ca="1" si="136"/>
        <v/>
      </c>
      <c r="LRE43" t="str">
        <f t="shared" ca="1" si="136"/>
        <v/>
      </c>
      <c r="LRF43" t="str">
        <f t="shared" ca="1" si="136"/>
        <v/>
      </c>
      <c r="LRG43" t="str">
        <f t="shared" ca="1" si="136"/>
        <v/>
      </c>
      <c r="LRH43" t="str">
        <f t="shared" ca="1" si="136"/>
        <v/>
      </c>
      <c r="LRI43" t="str">
        <f t="shared" ca="1" si="136"/>
        <v/>
      </c>
      <c r="LRJ43" t="str">
        <f t="shared" ca="1" si="136"/>
        <v/>
      </c>
      <c r="LRK43" t="str">
        <f t="shared" ca="1" si="136"/>
        <v/>
      </c>
      <c r="LRL43" t="str">
        <f t="shared" ca="1" si="136"/>
        <v/>
      </c>
      <c r="LRM43" t="str">
        <f t="shared" ca="1" si="136"/>
        <v/>
      </c>
      <c r="LRN43" t="str">
        <f t="shared" ca="1" si="136"/>
        <v/>
      </c>
      <c r="LRO43" t="str">
        <f t="shared" ca="1" si="136"/>
        <v/>
      </c>
      <c r="LRP43" t="str">
        <f t="shared" ca="1" si="136"/>
        <v/>
      </c>
      <c r="LRQ43" t="str">
        <f t="shared" ca="1" si="136"/>
        <v/>
      </c>
      <c r="LRR43" t="str">
        <f t="shared" ca="1" si="136"/>
        <v/>
      </c>
      <c r="LRS43" t="str">
        <f t="shared" ca="1" si="136"/>
        <v/>
      </c>
      <c r="LRT43" t="str">
        <f t="shared" ca="1" si="136"/>
        <v/>
      </c>
      <c r="LRU43" t="str">
        <f t="shared" ca="1" si="136"/>
        <v/>
      </c>
      <c r="LRV43" t="str">
        <f t="shared" ca="1" si="136"/>
        <v/>
      </c>
      <c r="LRW43" t="str">
        <f t="shared" ca="1" si="136"/>
        <v/>
      </c>
      <c r="LRX43" t="str">
        <f t="shared" ca="1" si="136"/>
        <v/>
      </c>
      <c r="LRY43" t="str">
        <f t="shared" ca="1" si="136"/>
        <v/>
      </c>
      <c r="LRZ43" t="str">
        <f t="shared" ca="1" si="136"/>
        <v/>
      </c>
      <c r="LSA43" t="str">
        <f t="shared" ca="1" si="136"/>
        <v/>
      </c>
      <c r="LSB43" t="str">
        <f t="shared" ca="1" si="136"/>
        <v/>
      </c>
      <c r="LSC43" t="str">
        <f t="shared" ca="1" si="136"/>
        <v/>
      </c>
      <c r="LSD43" t="str">
        <f t="shared" ca="1" si="136"/>
        <v/>
      </c>
      <c r="LSE43" t="str">
        <f t="shared" ca="1" si="136"/>
        <v/>
      </c>
      <c r="LSF43" t="str">
        <f t="shared" ca="1" si="136"/>
        <v/>
      </c>
      <c r="LSG43" t="str">
        <f t="shared" ca="1" si="136"/>
        <v/>
      </c>
      <c r="LSH43" t="str">
        <f t="shared" ca="1" si="136"/>
        <v/>
      </c>
      <c r="LSI43" t="str">
        <f t="shared" ca="1" si="136"/>
        <v/>
      </c>
      <c r="LSJ43" t="str">
        <f t="shared" ca="1" si="136"/>
        <v/>
      </c>
      <c r="LSK43" t="str">
        <f t="shared" ca="1" si="136"/>
        <v/>
      </c>
      <c r="LSL43" t="str">
        <f t="shared" ca="1" si="136"/>
        <v/>
      </c>
      <c r="LSM43" t="str">
        <f t="shared" ca="1" si="136"/>
        <v/>
      </c>
      <c r="LSN43" t="str">
        <f t="shared" ca="1" si="136"/>
        <v/>
      </c>
      <c r="LSO43" t="str">
        <f t="shared" ca="1" si="136"/>
        <v/>
      </c>
      <c r="LSP43" t="str">
        <f t="shared" ca="1" si="136"/>
        <v/>
      </c>
      <c r="LSQ43" t="str">
        <f t="shared" ca="1" si="136"/>
        <v/>
      </c>
      <c r="LSR43" t="str">
        <f t="shared" ca="1" si="136"/>
        <v/>
      </c>
      <c r="LSS43" t="str">
        <f t="shared" ca="1" si="136"/>
        <v/>
      </c>
      <c r="LST43" t="str">
        <f t="shared" ca="1" si="136"/>
        <v/>
      </c>
      <c r="LSU43" t="str">
        <f t="shared" ca="1" si="136"/>
        <v/>
      </c>
      <c r="LSV43" t="str">
        <f t="shared" ca="1" si="136"/>
        <v/>
      </c>
      <c r="LSW43" t="str">
        <f t="shared" ca="1" si="136"/>
        <v/>
      </c>
      <c r="LSX43" t="str">
        <f t="shared" ca="1" si="136"/>
        <v/>
      </c>
      <c r="LSY43" t="str">
        <f t="shared" ca="1" si="136"/>
        <v/>
      </c>
      <c r="LSZ43" t="str">
        <f t="shared" ca="1" si="136"/>
        <v/>
      </c>
      <c r="LTA43" t="str">
        <f t="shared" ca="1" si="136"/>
        <v/>
      </c>
      <c r="LTB43" t="str">
        <f t="shared" ca="1" si="136"/>
        <v/>
      </c>
      <c r="LTC43" t="str">
        <f t="shared" ca="1" si="136"/>
        <v/>
      </c>
      <c r="LTD43" t="str">
        <f t="shared" ca="1" si="136"/>
        <v/>
      </c>
      <c r="LTE43" t="str">
        <f t="shared" ca="1" si="136"/>
        <v/>
      </c>
      <c r="LTF43" t="str">
        <f t="shared" ca="1" si="136"/>
        <v/>
      </c>
      <c r="LTG43" t="str">
        <f t="shared" ca="1" si="136"/>
        <v/>
      </c>
      <c r="LTH43" t="str">
        <f t="shared" ca="1" si="136"/>
        <v/>
      </c>
      <c r="LTI43" t="str">
        <f t="shared" ca="1" si="136"/>
        <v/>
      </c>
      <c r="LTJ43" t="str">
        <f t="shared" ca="1" si="136"/>
        <v/>
      </c>
      <c r="LTK43" t="str">
        <f t="shared" ca="1" si="136"/>
        <v/>
      </c>
      <c r="LTL43" t="str">
        <f t="shared" ca="1" si="136"/>
        <v/>
      </c>
      <c r="LTM43" t="str">
        <f t="shared" ref="LTM43:LVX43" ca="1" si="137">IFERROR(LTI43*LTK43,"")</f>
        <v/>
      </c>
      <c r="LTN43" t="str">
        <f t="shared" ca="1" si="137"/>
        <v/>
      </c>
      <c r="LTO43" t="str">
        <f t="shared" ca="1" si="137"/>
        <v/>
      </c>
      <c r="LTP43" t="str">
        <f t="shared" ca="1" si="137"/>
        <v/>
      </c>
      <c r="LTQ43" t="str">
        <f t="shared" ca="1" si="137"/>
        <v/>
      </c>
      <c r="LTR43" t="str">
        <f t="shared" ca="1" si="137"/>
        <v/>
      </c>
      <c r="LTS43" t="str">
        <f t="shared" ca="1" si="137"/>
        <v/>
      </c>
      <c r="LTT43" t="str">
        <f t="shared" ca="1" si="137"/>
        <v/>
      </c>
      <c r="LTU43" t="str">
        <f t="shared" ca="1" si="137"/>
        <v/>
      </c>
      <c r="LTV43" t="str">
        <f t="shared" ca="1" si="137"/>
        <v/>
      </c>
      <c r="LTW43" t="str">
        <f t="shared" ca="1" si="137"/>
        <v/>
      </c>
      <c r="LTX43" t="str">
        <f t="shared" ca="1" si="137"/>
        <v/>
      </c>
      <c r="LTY43" t="str">
        <f t="shared" ca="1" si="137"/>
        <v/>
      </c>
      <c r="LTZ43" t="str">
        <f t="shared" ca="1" si="137"/>
        <v/>
      </c>
      <c r="LUA43" t="str">
        <f t="shared" ca="1" si="137"/>
        <v/>
      </c>
      <c r="LUB43" t="str">
        <f t="shared" ca="1" si="137"/>
        <v/>
      </c>
      <c r="LUC43" t="str">
        <f t="shared" ca="1" si="137"/>
        <v/>
      </c>
      <c r="LUD43" t="str">
        <f t="shared" ca="1" si="137"/>
        <v/>
      </c>
      <c r="LUE43" t="str">
        <f t="shared" ca="1" si="137"/>
        <v/>
      </c>
      <c r="LUF43" t="str">
        <f t="shared" ca="1" si="137"/>
        <v/>
      </c>
      <c r="LUG43" t="str">
        <f t="shared" ca="1" si="137"/>
        <v/>
      </c>
      <c r="LUH43" t="str">
        <f t="shared" ca="1" si="137"/>
        <v/>
      </c>
      <c r="LUI43" t="str">
        <f t="shared" ca="1" si="137"/>
        <v/>
      </c>
      <c r="LUJ43" t="str">
        <f t="shared" ca="1" si="137"/>
        <v/>
      </c>
      <c r="LUK43" t="str">
        <f t="shared" ca="1" si="137"/>
        <v/>
      </c>
      <c r="LUL43" t="str">
        <f t="shared" ca="1" si="137"/>
        <v/>
      </c>
      <c r="LUM43" t="str">
        <f t="shared" ca="1" si="137"/>
        <v/>
      </c>
      <c r="LUN43" t="str">
        <f t="shared" ca="1" si="137"/>
        <v/>
      </c>
      <c r="LUO43" t="str">
        <f t="shared" ca="1" si="137"/>
        <v/>
      </c>
      <c r="LUP43" t="str">
        <f t="shared" ca="1" si="137"/>
        <v/>
      </c>
      <c r="LUQ43" t="str">
        <f t="shared" ca="1" si="137"/>
        <v/>
      </c>
      <c r="LUR43" t="str">
        <f t="shared" ca="1" si="137"/>
        <v/>
      </c>
      <c r="LUS43" t="str">
        <f t="shared" ca="1" si="137"/>
        <v/>
      </c>
      <c r="LUT43" t="str">
        <f t="shared" ca="1" si="137"/>
        <v/>
      </c>
      <c r="LUU43" t="str">
        <f t="shared" ca="1" si="137"/>
        <v/>
      </c>
      <c r="LUV43" t="str">
        <f t="shared" ca="1" si="137"/>
        <v/>
      </c>
      <c r="LUW43" t="str">
        <f t="shared" ca="1" si="137"/>
        <v/>
      </c>
      <c r="LUX43" t="str">
        <f t="shared" ca="1" si="137"/>
        <v/>
      </c>
      <c r="LUY43" t="str">
        <f t="shared" ca="1" si="137"/>
        <v/>
      </c>
      <c r="LUZ43" t="str">
        <f t="shared" ca="1" si="137"/>
        <v/>
      </c>
      <c r="LVA43" t="str">
        <f t="shared" ca="1" si="137"/>
        <v/>
      </c>
      <c r="LVB43" t="str">
        <f t="shared" ca="1" si="137"/>
        <v/>
      </c>
      <c r="LVC43" t="str">
        <f t="shared" ca="1" si="137"/>
        <v/>
      </c>
      <c r="LVD43" t="str">
        <f t="shared" ca="1" si="137"/>
        <v/>
      </c>
      <c r="LVE43" t="str">
        <f t="shared" ca="1" si="137"/>
        <v/>
      </c>
      <c r="LVF43" t="str">
        <f t="shared" ca="1" si="137"/>
        <v/>
      </c>
      <c r="LVG43" t="str">
        <f t="shared" ca="1" si="137"/>
        <v/>
      </c>
      <c r="LVH43" t="str">
        <f t="shared" ca="1" si="137"/>
        <v/>
      </c>
      <c r="LVI43" t="str">
        <f t="shared" ca="1" si="137"/>
        <v/>
      </c>
      <c r="LVJ43" t="str">
        <f t="shared" ca="1" si="137"/>
        <v/>
      </c>
      <c r="LVK43" t="str">
        <f t="shared" ca="1" si="137"/>
        <v/>
      </c>
      <c r="LVL43" t="str">
        <f t="shared" ca="1" si="137"/>
        <v/>
      </c>
      <c r="LVM43" t="str">
        <f t="shared" ca="1" si="137"/>
        <v/>
      </c>
      <c r="LVN43" t="str">
        <f t="shared" ca="1" si="137"/>
        <v/>
      </c>
      <c r="LVO43" t="str">
        <f t="shared" ca="1" si="137"/>
        <v/>
      </c>
      <c r="LVP43" t="str">
        <f t="shared" ca="1" si="137"/>
        <v/>
      </c>
      <c r="LVQ43" t="str">
        <f t="shared" ca="1" si="137"/>
        <v/>
      </c>
      <c r="LVR43" t="str">
        <f t="shared" ca="1" si="137"/>
        <v/>
      </c>
      <c r="LVS43" t="str">
        <f t="shared" ca="1" si="137"/>
        <v/>
      </c>
      <c r="LVT43" t="str">
        <f t="shared" ca="1" si="137"/>
        <v/>
      </c>
      <c r="LVU43" t="str">
        <f t="shared" ca="1" si="137"/>
        <v/>
      </c>
      <c r="LVV43" t="str">
        <f t="shared" ca="1" si="137"/>
        <v/>
      </c>
      <c r="LVW43" t="str">
        <f t="shared" ca="1" si="137"/>
        <v/>
      </c>
      <c r="LVX43" t="str">
        <f t="shared" ca="1" si="137"/>
        <v/>
      </c>
      <c r="LVY43" t="str">
        <f t="shared" ref="LVY43:LYJ43" ca="1" si="138">IFERROR(LVU43*LVW43,"")</f>
        <v/>
      </c>
      <c r="LVZ43" t="str">
        <f t="shared" ca="1" si="138"/>
        <v/>
      </c>
      <c r="LWA43" t="str">
        <f t="shared" ca="1" si="138"/>
        <v/>
      </c>
      <c r="LWB43" t="str">
        <f t="shared" ca="1" si="138"/>
        <v/>
      </c>
      <c r="LWC43" t="str">
        <f t="shared" ca="1" si="138"/>
        <v/>
      </c>
      <c r="LWD43" t="str">
        <f t="shared" ca="1" si="138"/>
        <v/>
      </c>
      <c r="LWE43" t="str">
        <f t="shared" ca="1" si="138"/>
        <v/>
      </c>
      <c r="LWF43" t="str">
        <f t="shared" ca="1" si="138"/>
        <v/>
      </c>
      <c r="LWG43" t="str">
        <f t="shared" ca="1" si="138"/>
        <v/>
      </c>
      <c r="LWH43" t="str">
        <f t="shared" ca="1" si="138"/>
        <v/>
      </c>
      <c r="LWI43" t="str">
        <f t="shared" ca="1" si="138"/>
        <v/>
      </c>
      <c r="LWJ43" t="str">
        <f t="shared" ca="1" si="138"/>
        <v/>
      </c>
      <c r="LWK43" t="str">
        <f t="shared" ca="1" si="138"/>
        <v/>
      </c>
      <c r="LWL43" t="str">
        <f t="shared" ca="1" si="138"/>
        <v/>
      </c>
      <c r="LWM43" t="str">
        <f t="shared" ca="1" si="138"/>
        <v/>
      </c>
      <c r="LWN43" t="str">
        <f t="shared" ca="1" si="138"/>
        <v/>
      </c>
      <c r="LWO43" t="str">
        <f t="shared" ca="1" si="138"/>
        <v/>
      </c>
      <c r="LWP43" t="str">
        <f t="shared" ca="1" si="138"/>
        <v/>
      </c>
      <c r="LWQ43" t="str">
        <f t="shared" ca="1" si="138"/>
        <v/>
      </c>
      <c r="LWR43" t="str">
        <f t="shared" ca="1" si="138"/>
        <v/>
      </c>
      <c r="LWS43" t="str">
        <f t="shared" ca="1" si="138"/>
        <v/>
      </c>
      <c r="LWT43" t="str">
        <f t="shared" ca="1" si="138"/>
        <v/>
      </c>
      <c r="LWU43" t="str">
        <f t="shared" ca="1" si="138"/>
        <v/>
      </c>
      <c r="LWV43" t="str">
        <f t="shared" ca="1" si="138"/>
        <v/>
      </c>
      <c r="LWW43" t="str">
        <f t="shared" ca="1" si="138"/>
        <v/>
      </c>
      <c r="LWX43" t="str">
        <f t="shared" ca="1" si="138"/>
        <v/>
      </c>
      <c r="LWY43" t="str">
        <f t="shared" ca="1" si="138"/>
        <v/>
      </c>
      <c r="LWZ43" t="str">
        <f t="shared" ca="1" si="138"/>
        <v/>
      </c>
      <c r="LXA43" t="str">
        <f t="shared" ca="1" si="138"/>
        <v/>
      </c>
      <c r="LXB43" t="str">
        <f t="shared" ca="1" si="138"/>
        <v/>
      </c>
      <c r="LXC43" t="str">
        <f t="shared" ca="1" si="138"/>
        <v/>
      </c>
      <c r="LXD43" t="str">
        <f t="shared" ca="1" si="138"/>
        <v/>
      </c>
      <c r="LXE43" t="str">
        <f t="shared" ca="1" si="138"/>
        <v/>
      </c>
      <c r="LXF43" t="str">
        <f t="shared" ca="1" si="138"/>
        <v/>
      </c>
      <c r="LXG43" t="str">
        <f t="shared" ca="1" si="138"/>
        <v/>
      </c>
      <c r="LXH43" t="str">
        <f t="shared" ca="1" si="138"/>
        <v/>
      </c>
      <c r="LXI43" t="str">
        <f t="shared" ca="1" si="138"/>
        <v/>
      </c>
      <c r="LXJ43" t="str">
        <f t="shared" ca="1" si="138"/>
        <v/>
      </c>
      <c r="LXK43" t="str">
        <f t="shared" ca="1" si="138"/>
        <v/>
      </c>
      <c r="LXL43" t="str">
        <f t="shared" ca="1" si="138"/>
        <v/>
      </c>
      <c r="LXM43" t="str">
        <f t="shared" ca="1" si="138"/>
        <v/>
      </c>
      <c r="LXN43" t="str">
        <f t="shared" ca="1" si="138"/>
        <v/>
      </c>
      <c r="LXO43" t="str">
        <f t="shared" ca="1" si="138"/>
        <v/>
      </c>
      <c r="LXP43" t="str">
        <f t="shared" ca="1" si="138"/>
        <v/>
      </c>
      <c r="LXQ43" t="str">
        <f t="shared" ca="1" si="138"/>
        <v/>
      </c>
      <c r="LXR43" t="str">
        <f t="shared" ca="1" si="138"/>
        <v/>
      </c>
      <c r="LXS43" t="str">
        <f t="shared" ca="1" si="138"/>
        <v/>
      </c>
      <c r="LXT43" t="str">
        <f t="shared" ca="1" si="138"/>
        <v/>
      </c>
      <c r="LXU43" t="str">
        <f t="shared" ca="1" si="138"/>
        <v/>
      </c>
      <c r="LXV43" t="str">
        <f t="shared" ca="1" si="138"/>
        <v/>
      </c>
      <c r="LXW43" t="str">
        <f t="shared" ca="1" si="138"/>
        <v/>
      </c>
      <c r="LXX43" t="str">
        <f t="shared" ca="1" si="138"/>
        <v/>
      </c>
      <c r="LXY43" t="str">
        <f t="shared" ca="1" si="138"/>
        <v/>
      </c>
      <c r="LXZ43" t="str">
        <f t="shared" ca="1" si="138"/>
        <v/>
      </c>
      <c r="LYA43" t="str">
        <f t="shared" ca="1" si="138"/>
        <v/>
      </c>
      <c r="LYB43" t="str">
        <f t="shared" ca="1" si="138"/>
        <v/>
      </c>
      <c r="LYC43" t="str">
        <f t="shared" ca="1" si="138"/>
        <v/>
      </c>
      <c r="LYD43" t="str">
        <f t="shared" ca="1" si="138"/>
        <v/>
      </c>
      <c r="LYE43" t="str">
        <f t="shared" ca="1" si="138"/>
        <v/>
      </c>
      <c r="LYF43" t="str">
        <f t="shared" ca="1" si="138"/>
        <v/>
      </c>
      <c r="LYG43" t="str">
        <f t="shared" ca="1" si="138"/>
        <v/>
      </c>
      <c r="LYH43" t="str">
        <f t="shared" ca="1" si="138"/>
        <v/>
      </c>
      <c r="LYI43" t="str">
        <f t="shared" ca="1" si="138"/>
        <v/>
      </c>
      <c r="LYJ43" t="str">
        <f t="shared" ca="1" si="138"/>
        <v/>
      </c>
      <c r="LYK43" t="str">
        <f t="shared" ref="LYK43:MAV43" ca="1" si="139">IFERROR(LYG43*LYI43,"")</f>
        <v/>
      </c>
      <c r="LYL43" t="str">
        <f t="shared" ca="1" si="139"/>
        <v/>
      </c>
      <c r="LYM43" t="str">
        <f t="shared" ca="1" si="139"/>
        <v/>
      </c>
      <c r="LYN43" t="str">
        <f t="shared" ca="1" si="139"/>
        <v/>
      </c>
      <c r="LYO43" t="str">
        <f t="shared" ca="1" si="139"/>
        <v/>
      </c>
      <c r="LYP43" t="str">
        <f t="shared" ca="1" si="139"/>
        <v/>
      </c>
      <c r="LYQ43" t="str">
        <f t="shared" ca="1" si="139"/>
        <v/>
      </c>
      <c r="LYR43" t="str">
        <f t="shared" ca="1" si="139"/>
        <v/>
      </c>
      <c r="LYS43" t="str">
        <f t="shared" ca="1" si="139"/>
        <v/>
      </c>
      <c r="LYT43" t="str">
        <f t="shared" ca="1" si="139"/>
        <v/>
      </c>
      <c r="LYU43" t="str">
        <f t="shared" ca="1" si="139"/>
        <v/>
      </c>
      <c r="LYV43" t="str">
        <f t="shared" ca="1" si="139"/>
        <v/>
      </c>
      <c r="LYW43" t="str">
        <f t="shared" ca="1" si="139"/>
        <v/>
      </c>
      <c r="LYX43" t="str">
        <f t="shared" ca="1" si="139"/>
        <v/>
      </c>
      <c r="LYY43" t="str">
        <f t="shared" ca="1" si="139"/>
        <v/>
      </c>
      <c r="LYZ43" t="str">
        <f t="shared" ca="1" si="139"/>
        <v/>
      </c>
      <c r="LZA43" t="str">
        <f t="shared" ca="1" si="139"/>
        <v/>
      </c>
      <c r="LZB43" t="str">
        <f t="shared" ca="1" si="139"/>
        <v/>
      </c>
      <c r="LZC43" t="str">
        <f t="shared" ca="1" si="139"/>
        <v/>
      </c>
      <c r="LZD43" t="str">
        <f t="shared" ca="1" si="139"/>
        <v/>
      </c>
      <c r="LZE43" t="str">
        <f t="shared" ca="1" si="139"/>
        <v/>
      </c>
      <c r="LZF43" t="str">
        <f t="shared" ca="1" si="139"/>
        <v/>
      </c>
      <c r="LZG43" t="str">
        <f t="shared" ca="1" si="139"/>
        <v/>
      </c>
      <c r="LZH43" t="str">
        <f t="shared" ca="1" si="139"/>
        <v/>
      </c>
      <c r="LZI43" t="str">
        <f t="shared" ca="1" si="139"/>
        <v/>
      </c>
      <c r="LZJ43" t="str">
        <f t="shared" ca="1" si="139"/>
        <v/>
      </c>
      <c r="LZK43" t="str">
        <f t="shared" ca="1" si="139"/>
        <v/>
      </c>
      <c r="LZL43" t="str">
        <f t="shared" ca="1" si="139"/>
        <v/>
      </c>
      <c r="LZM43" t="str">
        <f t="shared" ca="1" si="139"/>
        <v/>
      </c>
      <c r="LZN43" t="str">
        <f t="shared" ca="1" si="139"/>
        <v/>
      </c>
      <c r="LZO43" t="str">
        <f t="shared" ca="1" si="139"/>
        <v/>
      </c>
      <c r="LZP43" t="str">
        <f t="shared" ca="1" si="139"/>
        <v/>
      </c>
      <c r="LZQ43" t="str">
        <f t="shared" ca="1" si="139"/>
        <v/>
      </c>
      <c r="LZR43" t="str">
        <f t="shared" ca="1" si="139"/>
        <v/>
      </c>
      <c r="LZS43" t="str">
        <f t="shared" ca="1" si="139"/>
        <v/>
      </c>
      <c r="LZT43" t="str">
        <f t="shared" ca="1" si="139"/>
        <v/>
      </c>
      <c r="LZU43" t="str">
        <f t="shared" ca="1" si="139"/>
        <v/>
      </c>
      <c r="LZV43" t="str">
        <f t="shared" ca="1" si="139"/>
        <v/>
      </c>
      <c r="LZW43" t="str">
        <f t="shared" ca="1" si="139"/>
        <v/>
      </c>
      <c r="LZX43" t="str">
        <f t="shared" ca="1" si="139"/>
        <v/>
      </c>
      <c r="LZY43" t="str">
        <f t="shared" ca="1" si="139"/>
        <v/>
      </c>
      <c r="LZZ43" t="str">
        <f t="shared" ca="1" si="139"/>
        <v/>
      </c>
      <c r="MAA43" t="str">
        <f t="shared" ca="1" si="139"/>
        <v/>
      </c>
      <c r="MAB43" t="str">
        <f t="shared" ca="1" si="139"/>
        <v/>
      </c>
      <c r="MAC43" t="str">
        <f t="shared" ca="1" si="139"/>
        <v/>
      </c>
      <c r="MAD43" t="str">
        <f t="shared" ca="1" si="139"/>
        <v/>
      </c>
      <c r="MAE43" t="str">
        <f t="shared" ca="1" si="139"/>
        <v/>
      </c>
      <c r="MAF43" t="str">
        <f t="shared" ca="1" si="139"/>
        <v/>
      </c>
      <c r="MAG43" t="str">
        <f t="shared" ca="1" si="139"/>
        <v/>
      </c>
      <c r="MAH43" t="str">
        <f t="shared" ca="1" si="139"/>
        <v/>
      </c>
      <c r="MAI43" t="str">
        <f t="shared" ca="1" si="139"/>
        <v/>
      </c>
      <c r="MAJ43" t="str">
        <f t="shared" ca="1" si="139"/>
        <v/>
      </c>
      <c r="MAK43" t="str">
        <f t="shared" ca="1" si="139"/>
        <v/>
      </c>
      <c r="MAL43" t="str">
        <f t="shared" ca="1" si="139"/>
        <v/>
      </c>
      <c r="MAM43" t="str">
        <f t="shared" ca="1" si="139"/>
        <v/>
      </c>
      <c r="MAN43" t="str">
        <f t="shared" ca="1" si="139"/>
        <v/>
      </c>
      <c r="MAO43" t="str">
        <f t="shared" ca="1" si="139"/>
        <v/>
      </c>
      <c r="MAP43" t="str">
        <f t="shared" ca="1" si="139"/>
        <v/>
      </c>
      <c r="MAQ43" t="str">
        <f t="shared" ca="1" si="139"/>
        <v/>
      </c>
      <c r="MAR43" t="str">
        <f t="shared" ca="1" si="139"/>
        <v/>
      </c>
      <c r="MAS43" t="str">
        <f t="shared" ca="1" si="139"/>
        <v/>
      </c>
      <c r="MAT43" t="str">
        <f t="shared" ca="1" si="139"/>
        <v/>
      </c>
      <c r="MAU43" t="str">
        <f t="shared" ca="1" si="139"/>
        <v/>
      </c>
      <c r="MAV43" t="str">
        <f t="shared" ca="1" si="139"/>
        <v/>
      </c>
      <c r="MAW43" t="str">
        <f t="shared" ref="MAW43:MDH43" ca="1" si="140">IFERROR(MAS43*MAU43,"")</f>
        <v/>
      </c>
      <c r="MAX43" t="str">
        <f t="shared" ca="1" si="140"/>
        <v/>
      </c>
      <c r="MAY43" t="str">
        <f t="shared" ca="1" si="140"/>
        <v/>
      </c>
      <c r="MAZ43" t="str">
        <f t="shared" ca="1" si="140"/>
        <v/>
      </c>
      <c r="MBA43" t="str">
        <f t="shared" ca="1" si="140"/>
        <v/>
      </c>
      <c r="MBB43" t="str">
        <f t="shared" ca="1" si="140"/>
        <v/>
      </c>
      <c r="MBC43" t="str">
        <f t="shared" ca="1" si="140"/>
        <v/>
      </c>
      <c r="MBD43" t="str">
        <f t="shared" ca="1" si="140"/>
        <v/>
      </c>
      <c r="MBE43" t="str">
        <f t="shared" ca="1" si="140"/>
        <v/>
      </c>
      <c r="MBF43" t="str">
        <f t="shared" ca="1" si="140"/>
        <v/>
      </c>
      <c r="MBG43" t="str">
        <f t="shared" ca="1" si="140"/>
        <v/>
      </c>
      <c r="MBH43" t="str">
        <f t="shared" ca="1" si="140"/>
        <v/>
      </c>
      <c r="MBI43" t="str">
        <f t="shared" ca="1" si="140"/>
        <v/>
      </c>
      <c r="MBJ43" t="str">
        <f t="shared" ca="1" si="140"/>
        <v/>
      </c>
      <c r="MBK43" t="str">
        <f t="shared" ca="1" si="140"/>
        <v/>
      </c>
      <c r="MBL43" t="str">
        <f t="shared" ca="1" si="140"/>
        <v/>
      </c>
      <c r="MBM43" t="str">
        <f t="shared" ca="1" si="140"/>
        <v/>
      </c>
      <c r="MBN43" t="str">
        <f t="shared" ca="1" si="140"/>
        <v/>
      </c>
      <c r="MBO43" t="str">
        <f t="shared" ca="1" si="140"/>
        <v/>
      </c>
      <c r="MBP43" t="str">
        <f t="shared" ca="1" si="140"/>
        <v/>
      </c>
      <c r="MBQ43" t="str">
        <f t="shared" ca="1" si="140"/>
        <v/>
      </c>
      <c r="MBR43" t="str">
        <f t="shared" ca="1" si="140"/>
        <v/>
      </c>
      <c r="MBS43" t="str">
        <f t="shared" ca="1" si="140"/>
        <v/>
      </c>
      <c r="MBT43" t="str">
        <f t="shared" ca="1" si="140"/>
        <v/>
      </c>
      <c r="MBU43" t="str">
        <f t="shared" ca="1" si="140"/>
        <v/>
      </c>
      <c r="MBV43" t="str">
        <f t="shared" ca="1" si="140"/>
        <v/>
      </c>
      <c r="MBW43" t="str">
        <f t="shared" ca="1" si="140"/>
        <v/>
      </c>
      <c r="MBX43" t="str">
        <f t="shared" ca="1" si="140"/>
        <v/>
      </c>
      <c r="MBY43" t="str">
        <f t="shared" ca="1" si="140"/>
        <v/>
      </c>
      <c r="MBZ43" t="str">
        <f t="shared" ca="1" si="140"/>
        <v/>
      </c>
      <c r="MCA43" t="str">
        <f t="shared" ca="1" si="140"/>
        <v/>
      </c>
      <c r="MCB43" t="str">
        <f t="shared" ca="1" si="140"/>
        <v/>
      </c>
      <c r="MCC43" t="str">
        <f t="shared" ca="1" si="140"/>
        <v/>
      </c>
      <c r="MCD43" t="str">
        <f t="shared" ca="1" si="140"/>
        <v/>
      </c>
      <c r="MCE43" t="str">
        <f t="shared" ca="1" si="140"/>
        <v/>
      </c>
      <c r="MCF43" t="str">
        <f t="shared" ca="1" si="140"/>
        <v/>
      </c>
      <c r="MCG43" t="str">
        <f t="shared" ca="1" si="140"/>
        <v/>
      </c>
      <c r="MCH43" t="str">
        <f t="shared" ca="1" si="140"/>
        <v/>
      </c>
      <c r="MCI43" t="str">
        <f t="shared" ca="1" si="140"/>
        <v/>
      </c>
      <c r="MCJ43" t="str">
        <f t="shared" ca="1" si="140"/>
        <v/>
      </c>
      <c r="MCK43" t="str">
        <f t="shared" ca="1" si="140"/>
        <v/>
      </c>
      <c r="MCL43" t="str">
        <f t="shared" ca="1" si="140"/>
        <v/>
      </c>
      <c r="MCM43" t="str">
        <f t="shared" ca="1" si="140"/>
        <v/>
      </c>
      <c r="MCN43" t="str">
        <f t="shared" ca="1" si="140"/>
        <v/>
      </c>
      <c r="MCO43" t="str">
        <f t="shared" ca="1" si="140"/>
        <v/>
      </c>
      <c r="MCP43" t="str">
        <f t="shared" ca="1" si="140"/>
        <v/>
      </c>
      <c r="MCQ43" t="str">
        <f t="shared" ca="1" si="140"/>
        <v/>
      </c>
      <c r="MCR43" t="str">
        <f t="shared" ca="1" si="140"/>
        <v/>
      </c>
      <c r="MCS43" t="str">
        <f t="shared" ca="1" si="140"/>
        <v/>
      </c>
      <c r="MCT43" t="str">
        <f t="shared" ca="1" si="140"/>
        <v/>
      </c>
      <c r="MCU43" t="str">
        <f t="shared" ca="1" si="140"/>
        <v/>
      </c>
      <c r="MCV43" t="str">
        <f t="shared" ca="1" si="140"/>
        <v/>
      </c>
      <c r="MCW43" t="str">
        <f t="shared" ca="1" si="140"/>
        <v/>
      </c>
      <c r="MCX43" t="str">
        <f t="shared" ca="1" si="140"/>
        <v/>
      </c>
      <c r="MCY43" t="str">
        <f t="shared" ca="1" si="140"/>
        <v/>
      </c>
      <c r="MCZ43" t="str">
        <f t="shared" ca="1" si="140"/>
        <v/>
      </c>
      <c r="MDA43" t="str">
        <f t="shared" ca="1" si="140"/>
        <v/>
      </c>
      <c r="MDB43" t="str">
        <f t="shared" ca="1" si="140"/>
        <v/>
      </c>
      <c r="MDC43" t="str">
        <f t="shared" ca="1" si="140"/>
        <v/>
      </c>
      <c r="MDD43" t="str">
        <f t="shared" ca="1" si="140"/>
        <v/>
      </c>
      <c r="MDE43" t="str">
        <f t="shared" ca="1" si="140"/>
        <v/>
      </c>
      <c r="MDF43" t="str">
        <f t="shared" ca="1" si="140"/>
        <v/>
      </c>
      <c r="MDG43" t="str">
        <f t="shared" ca="1" si="140"/>
        <v/>
      </c>
      <c r="MDH43" t="str">
        <f t="shared" ca="1" si="140"/>
        <v/>
      </c>
      <c r="MDI43" t="str">
        <f t="shared" ref="MDI43:MFT43" ca="1" si="141">IFERROR(MDE43*MDG43,"")</f>
        <v/>
      </c>
      <c r="MDJ43" t="str">
        <f t="shared" ca="1" si="141"/>
        <v/>
      </c>
      <c r="MDK43" t="str">
        <f t="shared" ca="1" si="141"/>
        <v/>
      </c>
      <c r="MDL43" t="str">
        <f t="shared" ca="1" si="141"/>
        <v/>
      </c>
      <c r="MDM43" t="str">
        <f t="shared" ca="1" si="141"/>
        <v/>
      </c>
      <c r="MDN43" t="str">
        <f t="shared" ca="1" si="141"/>
        <v/>
      </c>
      <c r="MDO43" t="str">
        <f t="shared" ca="1" si="141"/>
        <v/>
      </c>
      <c r="MDP43" t="str">
        <f t="shared" ca="1" si="141"/>
        <v/>
      </c>
      <c r="MDQ43" t="str">
        <f t="shared" ca="1" si="141"/>
        <v/>
      </c>
      <c r="MDR43" t="str">
        <f t="shared" ca="1" si="141"/>
        <v/>
      </c>
      <c r="MDS43" t="str">
        <f t="shared" ca="1" si="141"/>
        <v/>
      </c>
      <c r="MDT43" t="str">
        <f t="shared" ca="1" si="141"/>
        <v/>
      </c>
      <c r="MDU43" t="str">
        <f t="shared" ca="1" si="141"/>
        <v/>
      </c>
      <c r="MDV43" t="str">
        <f t="shared" ca="1" si="141"/>
        <v/>
      </c>
      <c r="MDW43" t="str">
        <f t="shared" ca="1" si="141"/>
        <v/>
      </c>
      <c r="MDX43" t="str">
        <f t="shared" ca="1" si="141"/>
        <v/>
      </c>
      <c r="MDY43" t="str">
        <f t="shared" ca="1" si="141"/>
        <v/>
      </c>
      <c r="MDZ43" t="str">
        <f t="shared" ca="1" si="141"/>
        <v/>
      </c>
      <c r="MEA43" t="str">
        <f t="shared" ca="1" si="141"/>
        <v/>
      </c>
      <c r="MEB43" t="str">
        <f t="shared" ca="1" si="141"/>
        <v/>
      </c>
      <c r="MEC43" t="str">
        <f t="shared" ca="1" si="141"/>
        <v/>
      </c>
      <c r="MED43" t="str">
        <f t="shared" ca="1" si="141"/>
        <v/>
      </c>
      <c r="MEE43" t="str">
        <f t="shared" ca="1" si="141"/>
        <v/>
      </c>
      <c r="MEF43" t="str">
        <f t="shared" ca="1" si="141"/>
        <v/>
      </c>
      <c r="MEG43" t="str">
        <f t="shared" ca="1" si="141"/>
        <v/>
      </c>
      <c r="MEH43" t="str">
        <f t="shared" ca="1" si="141"/>
        <v/>
      </c>
      <c r="MEI43" t="str">
        <f t="shared" ca="1" si="141"/>
        <v/>
      </c>
      <c r="MEJ43" t="str">
        <f t="shared" ca="1" si="141"/>
        <v/>
      </c>
      <c r="MEK43" t="str">
        <f t="shared" ca="1" si="141"/>
        <v/>
      </c>
      <c r="MEL43" t="str">
        <f t="shared" ca="1" si="141"/>
        <v/>
      </c>
      <c r="MEM43" t="str">
        <f t="shared" ca="1" si="141"/>
        <v/>
      </c>
      <c r="MEN43" t="str">
        <f t="shared" ca="1" si="141"/>
        <v/>
      </c>
      <c r="MEO43" t="str">
        <f t="shared" ca="1" si="141"/>
        <v/>
      </c>
      <c r="MEP43" t="str">
        <f t="shared" ca="1" si="141"/>
        <v/>
      </c>
      <c r="MEQ43" t="str">
        <f t="shared" ca="1" si="141"/>
        <v/>
      </c>
      <c r="MER43" t="str">
        <f t="shared" ca="1" si="141"/>
        <v/>
      </c>
      <c r="MES43" t="str">
        <f t="shared" ca="1" si="141"/>
        <v/>
      </c>
      <c r="MET43" t="str">
        <f t="shared" ca="1" si="141"/>
        <v/>
      </c>
      <c r="MEU43" t="str">
        <f t="shared" ca="1" si="141"/>
        <v/>
      </c>
      <c r="MEV43" t="str">
        <f t="shared" ca="1" si="141"/>
        <v/>
      </c>
      <c r="MEW43" t="str">
        <f t="shared" ca="1" si="141"/>
        <v/>
      </c>
      <c r="MEX43" t="str">
        <f t="shared" ca="1" si="141"/>
        <v/>
      </c>
      <c r="MEY43" t="str">
        <f t="shared" ca="1" si="141"/>
        <v/>
      </c>
      <c r="MEZ43" t="str">
        <f t="shared" ca="1" si="141"/>
        <v/>
      </c>
      <c r="MFA43" t="str">
        <f t="shared" ca="1" si="141"/>
        <v/>
      </c>
      <c r="MFB43" t="str">
        <f t="shared" ca="1" si="141"/>
        <v/>
      </c>
      <c r="MFC43" t="str">
        <f t="shared" ca="1" si="141"/>
        <v/>
      </c>
      <c r="MFD43" t="str">
        <f t="shared" ca="1" si="141"/>
        <v/>
      </c>
      <c r="MFE43" t="str">
        <f t="shared" ca="1" si="141"/>
        <v/>
      </c>
      <c r="MFF43" t="str">
        <f t="shared" ca="1" si="141"/>
        <v/>
      </c>
      <c r="MFG43" t="str">
        <f t="shared" ca="1" si="141"/>
        <v/>
      </c>
      <c r="MFH43" t="str">
        <f t="shared" ca="1" si="141"/>
        <v/>
      </c>
      <c r="MFI43" t="str">
        <f t="shared" ca="1" si="141"/>
        <v/>
      </c>
      <c r="MFJ43" t="str">
        <f t="shared" ca="1" si="141"/>
        <v/>
      </c>
      <c r="MFK43" t="str">
        <f t="shared" ca="1" si="141"/>
        <v/>
      </c>
      <c r="MFL43" t="str">
        <f t="shared" ca="1" si="141"/>
        <v/>
      </c>
      <c r="MFM43" t="str">
        <f t="shared" ca="1" si="141"/>
        <v/>
      </c>
      <c r="MFN43" t="str">
        <f t="shared" ca="1" si="141"/>
        <v/>
      </c>
      <c r="MFO43" t="str">
        <f t="shared" ca="1" si="141"/>
        <v/>
      </c>
      <c r="MFP43" t="str">
        <f t="shared" ca="1" si="141"/>
        <v/>
      </c>
      <c r="MFQ43" t="str">
        <f t="shared" ca="1" si="141"/>
        <v/>
      </c>
      <c r="MFR43" t="str">
        <f t="shared" ca="1" si="141"/>
        <v/>
      </c>
      <c r="MFS43" t="str">
        <f t="shared" ca="1" si="141"/>
        <v/>
      </c>
      <c r="MFT43" t="str">
        <f t="shared" ca="1" si="141"/>
        <v/>
      </c>
      <c r="MFU43" t="str">
        <f t="shared" ref="MFU43:MIF43" ca="1" si="142">IFERROR(MFQ43*MFS43,"")</f>
        <v/>
      </c>
      <c r="MFV43" t="str">
        <f t="shared" ca="1" si="142"/>
        <v/>
      </c>
      <c r="MFW43" t="str">
        <f t="shared" ca="1" si="142"/>
        <v/>
      </c>
      <c r="MFX43" t="str">
        <f t="shared" ca="1" si="142"/>
        <v/>
      </c>
      <c r="MFY43" t="str">
        <f t="shared" ca="1" si="142"/>
        <v/>
      </c>
      <c r="MFZ43" t="str">
        <f t="shared" ca="1" si="142"/>
        <v/>
      </c>
      <c r="MGA43" t="str">
        <f t="shared" ca="1" si="142"/>
        <v/>
      </c>
      <c r="MGB43" t="str">
        <f t="shared" ca="1" si="142"/>
        <v/>
      </c>
      <c r="MGC43" t="str">
        <f t="shared" ca="1" si="142"/>
        <v/>
      </c>
      <c r="MGD43" t="str">
        <f t="shared" ca="1" si="142"/>
        <v/>
      </c>
      <c r="MGE43" t="str">
        <f t="shared" ca="1" si="142"/>
        <v/>
      </c>
      <c r="MGF43" t="str">
        <f t="shared" ca="1" si="142"/>
        <v/>
      </c>
      <c r="MGG43" t="str">
        <f t="shared" ca="1" si="142"/>
        <v/>
      </c>
      <c r="MGH43" t="str">
        <f t="shared" ca="1" si="142"/>
        <v/>
      </c>
      <c r="MGI43" t="str">
        <f t="shared" ca="1" si="142"/>
        <v/>
      </c>
      <c r="MGJ43" t="str">
        <f t="shared" ca="1" si="142"/>
        <v/>
      </c>
      <c r="MGK43" t="str">
        <f t="shared" ca="1" si="142"/>
        <v/>
      </c>
      <c r="MGL43" t="str">
        <f t="shared" ca="1" si="142"/>
        <v/>
      </c>
      <c r="MGM43" t="str">
        <f t="shared" ca="1" si="142"/>
        <v/>
      </c>
      <c r="MGN43" t="str">
        <f t="shared" ca="1" si="142"/>
        <v/>
      </c>
      <c r="MGO43" t="str">
        <f t="shared" ca="1" si="142"/>
        <v/>
      </c>
      <c r="MGP43" t="str">
        <f t="shared" ca="1" si="142"/>
        <v/>
      </c>
      <c r="MGQ43" t="str">
        <f t="shared" ca="1" si="142"/>
        <v/>
      </c>
      <c r="MGR43" t="str">
        <f t="shared" ca="1" si="142"/>
        <v/>
      </c>
      <c r="MGS43" t="str">
        <f t="shared" ca="1" si="142"/>
        <v/>
      </c>
      <c r="MGT43" t="str">
        <f t="shared" ca="1" si="142"/>
        <v/>
      </c>
      <c r="MGU43" t="str">
        <f t="shared" ca="1" si="142"/>
        <v/>
      </c>
      <c r="MGV43" t="str">
        <f t="shared" ca="1" si="142"/>
        <v/>
      </c>
      <c r="MGW43" t="str">
        <f t="shared" ca="1" si="142"/>
        <v/>
      </c>
      <c r="MGX43" t="str">
        <f t="shared" ca="1" si="142"/>
        <v/>
      </c>
      <c r="MGY43" t="str">
        <f t="shared" ca="1" si="142"/>
        <v/>
      </c>
      <c r="MGZ43" t="str">
        <f t="shared" ca="1" si="142"/>
        <v/>
      </c>
      <c r="MHA43" t="str">
        <f t="shared" ca="1" si="142"/>
        <v/>
      </c>
      <c r="MHB43" t="str">
        <f t="shared" ca="1" si="142"/>
        <v/>
      </c>
      <c r="MHC43" t="str">
        <f t="shared" ca="1" si="142"/>
        <v/>
      </c>
      <c r="MHD43" t="str">
        <f t="shared" ca="1" si="142"/>
        <v/>
      </c>
      <c r="MHE43" t="str">
        <f t="shared" ca="1" si="142"/>
        <v/>
      </c>
      <c r="MHF43" t="str">
        <f t="shared" ca="1" si="142"/>
        <v/>
      </c>
      <c r="MHG43" t="str">
        <f t="shared" ca="1" si="142"/>
        <v/>
      </c>
      <c r="MHH43" t="str">
        <f t="shared" ca="1" si="142"/>
        <v/>
      </c>
      <c r="MHI43" t="str">
        <f t="shared" ca="1" si="142"/>
        <v/>
      </c>
      <c r="MHJ43" t="str">
        <f t="shared" ca="1" si="142"/>
        <v/>
      </c>
      <c r="MHK43" t="str">
        <f t="shared" ca="1" si="142"/>
        <v/>
      </c>
      <c r="MHL43" t="str">
        <f t="shared" ca="1" si="142"/>
        <v/>
      </c>
      <c r="MHM43" t="str">
        <f t="shared" ca="1" si="142"/>
        <v/>
      </c>
      <c r="MHN43" t="str">
        <f t="shared" ca="1" si="142"/>
        <v/>
      </c>
      <c r="MHO43" t="str">
        <f t="shared" ca="1" si="142"/>
        <v/>
      </c>
      <c r="MHP43" t="str">
        <f t="shared" ca="1" si="142"/>
        <v/>
      </c>
      <c r="MHQ43" t="str">
        <f t="shared" ca="1" si="142"/>
        <v/>
      </c>
      <c r="MHR43" t="str">
        <f t="shared" ca="1" si="142"/>
        <v/>
      </c>
      <c r="MHS43" t="str">
        <f t="shared" ca="1" si="142"/>
        <v/>
      </c>
      <c r="MHT43" t="str">
        <f t="shared" ca="1" si="142"/>
        <v/>
      </c>
      <c r="MHU43" t="str">
        <f t="shared" ca="1" si="142"/>
        <v/>
      </c>
      <c r="MHV43" t="str">
        <f t="shared" ca="1" si="142"/>
        <v/>
      </c>
      <c r="MHW43" t="str">
        <f t="shared" ca="1" si="142"/>
        <v/>
      </c>
      <c r="MHX43" t="str">
        <f t="shared" ca="1" si="142"/>
        <v/>
      </c>
      <c r="MHY43" t="str">
        <f t="shared" ca="1" si="142"/>
        <v/>
      </c>
      <c r="MHZ43" t="str">
        <f t="shared" ca="1" si="142"/>
        <v/>
      </c>
      <c r="MIA43" t="str">
        <f t="shared" ca="1" si="142"/>
        <v/>
      </c>
      <c r="MIB43" t="str">
        <f t="shared" ca="1" si="142"/>
        <v/>
      </c>
      <c r="MIC43" t="str">
        <f t="shared" ca="1" si="142"/>
        <v/>
      </c>
      <c r="MID43" t="str">
        <f t="shared" ca="1" si="142"/>
        <v/>
      </c>
      <c r="MIE43" t="str">
        <f t="shared" ca="1" si="142"/>
        <v/>
      </c>
      <c r="MIF43" t="str">
        <f t="shared" ca="1" si="142"/>
        <v/>
      </c>
      <c r="MIG43" t="str">
        <f t="shared" ref="MIG43:MKR43" ca="1" si="143">IFERROR(MIC43*MIE43,"")</f>
        <v/>
      </c>
      <c r="MIH43" t="str">
        <f t="shared" ca="1" si="143"/>
        <v/>
      </c>
      <c r="MII43" t="str">
        <f t="shared" ca="1" si="143"/>
        <v/>
      </c>
      <c r="MIJ43" t="str">
        <f t="shared" ca="1" si="143"/>
        <v/>
      </c>
      <c r="MIK43" t="str">
        <f t="shared" ca="1" si="143"/>
        <v/>
      </c>
      <c r="MIL43" t="str">
        <f t="shared" ca="1" si="143"/>
        <v/>
      </c>
      <c r="MIM43" t="str">
        <f t="shared" ca="1" si="143"/>
        <v/>
      </c>
      <c r="MIN43" t="str">
        <f t="shared" ca="1" si="143"/>
        <v/>
      </c>
      <c r="MIO43" t="str">
        <f t="shared" ca="1" si="143"/>
        <v/>
      </c>
      <c r="MIP43" t="str">
        <f t="shared" ca="1" si="143"/>
        <v/>
      </c>
      <c r="MIQ43" t="str">
        <f t="shared" ca="1" si="143"/>
        <v/>
      </c>
      <c r="MIR43" t="str">
        <f t="shared" ca="1" si="143"/>
        <v/>
      </c>
      <c r="MIS43" t="str">
        <f t="shared" ca="1" si="143"/>
        <v/>
      </c>
      <c r="MIT43" t="str">
        <f t="shared" ca="1" si="143"/>
        <v/>
      </c>
      <c r="MIU43" t="str">
        <f t="shared" ca="1" si="143"/>
        <v/>
      </c>
      <c r="MIV43" t="str">
        <f t="shared" ca="1" si="143"/>
        <v/>
      </c>
      <c r="MIW43" t="str">
        <f t="shared" ca="1" si="143"/>
        <v/>
      </c>
      <c r="MIX43" t="str">
        <f t="shared" ca="1" si="143"/>
        <v/>
      </c>
      <c r="MIY43" t="str">
        <f t="shared" ca="1" si="143"/>
        <v/>
      </c>
      <c r="MIZ43" t="str">
        <f t="shared" ca="1" si="143"/>
        <v/>
      </c>
      <c r="MJA43" t="str">
        <f t="shared" ca="1" si="143"/>
        <v/>
      </c>
      <c r="MJB43" t="str">
        <f t="shared" ca="1" si="143"/>
        <v/>
      </c>
      <c r="MJC43" t="str">
        <f t="shared" ca="1" si="143"/>
        <v/>
      </c>
      <c r="MJD43" t="str">
        <f t="shared" ca="1" si="143"/>
        <v/>
      </c>
      <c r="MJE43" t="str">
        <f t="shared" ca="1" si="143"/>
        <v/>
      </c>
      <c r="MJF43" t="str">
        <f t="shared" ca="1" si="143"/>
        <v/>
      </c>
      <c r="MJG43" t="str">
        <f t="shared" ca="1" si="143"/>
        <v/>
      </c>
      <c r="MJH43" t="str">
        <f t="shared" ca="1" si="143"/>
        <v/>
      </c>
      <c r="MJI43" t="str">
        <f t="shared" ca="1" si="143"/>
        <v/>
      </c>
      <c r="MJJ43" t="str">
        <f t="shared" ca="1" si="143"/>
        <v/>
      </c>
      <c r="MJK43" t="str">
        <f t="shared" ca="1" si="143"/>
        <v/>
      </c>
      <c r="MJL43" t="str">
        <f t="shared" ca="1" si="143"/>
        <v/>
      </c>
      <c r="MJM43" t="str">
        <f t="shared" ca="1" si="143"/>
        <v/>
      </c>
      <c r="MJN43" t="str">
        <f t="shared" ca="1" si="143"/>
        <v/>
      </c>
      <c r="MJO43" t="str">
        <f t="shared" ca="1" si="143"/>
        <v/>
      </c>
      <c r="MJP43" t="str">
        <f t="shared" ca="1" si="143"/>
        <v/>
      </c>
      <c r="MJQ43" t="str">
        <f t="shared" ca="1" si="143"/>
        <v/>
      </c>
      <c r="MJR43" t="str">
        <f t="shared" ca="1" si="143"/>
        <v/>
      </c>
      <c r="MJS43" t="str">
        <f t="shared" ca="1" si="143"/>
        <v/>
      </c>
      <c r="MJT43" t="str">
        <f t="shared" ca="1" si="143"/>
        <v/>
      </c>
      <c r="MJU43" t="str">
        <f t="shared" ca="1" si="143"/>
        <v/>
      </c>
      <c r="MJV43" t="str">
        <f t="shared" ca="1" si="143"/>
        <v/>
      </c>
      <c r="MJW43" t="str">
        <f t="shared" ca="1" si="143"/>
        <v/>
      </c>
      <c r="MJX43" t="str">
        <f t="shared" ca="1" si="143"/>
        <v/>
      </c>
      <c r="MJY43" t="str">
        <f t="shared" ca="1" si="143"/>
        <v/>
      </c>
      <c r="MJZ43" t="str">
        <f t="shared" ca="1" si="143"/>
        <v/>
      </c>
      <c r="MKA43" t="str">
        <f t="shared" ca="1" si="143"/>
        <v/>
      </c>
      <c r="MKB43" t="str">
        <f t="shared" ca="1" si="143"/>
        <v/>
      </c>
      <c r="MKC43" t="str">
        <f t="shared" ca="1" si="143"/>
        <v/>
      </c>
      <c r="MKD43" t="str">
        <f t="shared" ca="1" si="143"/>
        <v/>
      </c>
      <c r="MKE43" t="str">
        <f t="shared" ca="1" si="143"/>
        <v/>
      </c>
      <c r="MKF43" t="str">
        <f t="shared" ca="1" si="143"/>
        <v/>
      </c>
      <c r="MKG43" t="str">
        <f t="shared" ca="1" si="143"/>
        <v/>
      </c>
      <c r="MKH43" t="str">
        <f t="shared" ca="1" si="143"/>
        <v/>
      </c>
      <c r="MKI43" t="str">
        <f t="shared" ca="1" si="143"/>
        <v/>
      </c>
      <c r="MKJ43" t="str">
        <f t="shared" ca="1" si="143"/>
        <v/>
      </c>
      <c r="MKK43" t="str">
        <f t="shared" ca="1" si="143"/>
        <v/>
      </c>
      <c r="MKL43" t="str">
        <f t="shared" ca="1" si="143"/>
        <v/>
      </c>
      <c r="MKM43" t="str">
        <f t="shared" ca="1" si="143"/>
        <v/>
      </c>
      <c r="MKN43" t="str">
        <f t="shared" ca="1" si="143"/>
        <v/>
      </c>
      <c r="MKO43" t="str">
        <f t="shared" ca="1" si="143"/>
        <v/>
      </c>
      <c r="MKP43" t="str">
        <f t="shared" ca="1" si="143"/>
        <v/>
      </c>
      <c r="MKQ43" t="str">
        <f t="shared" ca="1" si="143"/>
        <v/>
      </c>
      <c r="MKR43" t="str">
        <f t="shared" ca="1" si="143"/>
        <v/>
      </c>
      <c r="MKS43" t="str">
        <f t="shared" ref="MKS43:MND43" ca="1" si="144">IFERROR(MKO43*MKQ43,"")</f>
        <v/>
      </c>
      <c r="MKT43" t="str">
        <f t="shared" ca="1" si="144"/>
        <v/>
      </c>
      <c r="MKU43" t="str">
        <f t="shared" ca="1" si="144"/>
        <v/>
      </c>
      <c r="MKV43" t="str">
        <f t="shared" ca="1" si="144"/>
        <v/>
      </c>
      <c r="MKW43" t="str">
        <f t="shared" ca="1" si="144"/>
        <v/>
      </c>
      <c r="MKX43" t="str">
        <f t="shared" ca="1" si="144"/>
        <v/>
      </c>
      <c r="MKY43" t="str">
        <f t="shared" ca="1" si="144"/>
        <v/>
      </c>
      <c r="MKZ43" t="str">
        <f t="shared" ca="1" si="144"/>
        <v/>
      </c>
      <c r="MLA43" t="str">
        <f t="shared" ca="1" si="144"/>
        <v/>
      </c>
      <c r="MLB43" t="str">
        <f t="shared" ca="1" si="144"/>
        <v/>
      </c>
      <c r="MLC43" t="str">
        <f t="shared" ca="1" si="144"/>
        <v/>
      </c>
      <c r="MLD43" t="str">
        <f t="shared" ca="1" si="144"/>
        <v/>
      </c>
      <c r="MLE43" t="str">
        <f t="shared" ca="1" si="144"/>
        <v/>
      </c>
      <c r="MLF43" t="str">
        <f t="shared" ca="1" si="144"/>
        <v/>
      </c>
      <c r="MLG43" t="str">
        <f t="shared" ca="1" si="144"/>
        <v/>
      </c>
      <c r="MLH43" t="str">
        <f t="shared" ca="1" si="144"/>
        <v/>
      </c>
      <c r="MLI43" t="str">
        <f t="shared" ca="1" si="144"/>
        <v/>
      </c>
      <c r="MLJ43" t="str">
        <f t="shared" ca="1" si="144"/>
        <v/>
      </c>
      <c r="MLK43" t="str">
        <f t="shared" ca="1" si="144"/>
        <v/>
      </c>
      <c r="MLL43" t="str">
        <f t="shared" ca="1" si="144"/>
        <v/>
      </c>
      <c r="MLM43" t="str">
        <f t="shared" ca="1" si="144"/>
        <v/>
      </c>
      <c r="MLN43" t="str">
        <f t="shared" ca="1" si="144"/>
        <v/>
      </c>
      <c r="MLO43" t="str">
        <f t="shared" ca="1" si="144"/>
        <v/>
      </c>
      <c r="MLP43" t="str">
        <f t="shared" ca="1" si="144"/>
        <v/>
      </c>
      <c r="MLQ43" t="str">
        <f t="shared" ca="1" si="144"/>
        <v/>
      </c>
      <c r="MLR43" t="str">
        <f t="shared" ca="1" si="144"/>
        <v/>
      </c>
      <c r="MLS43" t="str">
        <f t="shared" ca="1" si="144"/>
        <v/>
      </c>
      <c r="MLT43" t="str">
        <f t="shared" ca="1" si="144"/>
        <v/>
      </c>
      <c r="MLU43" t="str">
        <f t="shared" ca="1" si="144"/>
        <v/>
      </c>
      <c r="MLV43" t="str">
        <f t="shared" ca="1" si="144"/>
        <v/>
      </c>
      <c r="MLW43" t="str">
        <f t="shared" ca="1" si="144"/>
        <v/>
      </c>
      <c r="MLX43" t="str">
        <f t="shared" ca="1" si="144"/>
        <v/>
      </c>
      <c r="MLY43" t="str">
        <f t="shared" ca="1" si="144"/>
        <v/>
      </c>
      <c r="MLZ43" t="str">
        <f t="shared" ca="1" si="144"/>
        <v/>
      </c>
      <c r="MMA43" t="str">
        <f t="shared" ca="1" si="144"/>
        <v/>
      </c>
      <c r="MMB43" t="str">
        <f t="shared" ca="1" si="144"/>
        <v/>
      </c>
      <c r="MMC43" t="str">
        <f t="shared" ca="1" si="144"/>
        <v/>
      </c>
      <c r="MMD43" t="str">
        <f t="shared" ca="1" si="144"/>
        <v/>
      </c>
      <c r="MME43" t="str">
        <f t="shared" ca="1" si="144"/>
        <v/>
      </c>
      <c r="MMF43" t="str">
        <f t="shared" ca="1" si="144"/>
        <v/>
      </c>
      <c r="MMG43" t="str">
        <f t="shared" ca="1" si="144"/>
        <v/>
      </c>
      <c r="MMH43" t="str">
        <f t="shared" ca="1" si="144"/>
        <v/>
      </c>
      <c r="MMI43" t="str">
        <f t="shared" ca="1" si="144"/>
        <v/>
      </c>
      <c r="MMJ43" t="str">
        <f t="shared" ca="1" si="144"/>
        <v/>
      </c>
      <c r="MMK43" t="str">
        <f t="shared" ca="1" si="144"/>
        <v/>
      </c>
      <c r="MML43" t="str">
        <f t="shared" ca="1" si="144"/>
        <v/>
      </c>
      <c r="MMM43" t="str">
        <f t="shared" ca="1" si="144"/>
        <v/>
      </c>
      <c r="MMN43" t="str">
        <f t="shared" ca="1" si="144"/>
        <v/>
      </c>
      <c r="MMO43" t="str">
        <f t="shared" ca="1" si="144"/>
        <v/>
      </c>
      <c r="MMP43" t="str">
        <f t="shared" ca="1" si="144"/>
        <v/>
      </c>
      <c r="MMQ43" t="str">
        <f t="shared" ca="1" si="144"/>
        <v/>
      </c>
      <c r="MMR43" t="str">
        <f t="shared" ca="1" si="144"/>
        <v/>
      </c>
      <c r="MMS43" t="str">
        <f t="shared" ca="1" si="144"/>
        <v/>
      </c>
      <c r="MMT43" t="str">
        <f t="shared" ca="1" si="144"/>
        <v/>
      </c>
      <c r="MMU43" t="str">
        <f t="shared" ca="1" si="144"/>
        <v/>
      </c>
      <c r="MMV43" t="str">
        <f t="shared" ca="1" si="144"/>
        <v/>
      </c>
      <c r="MMW43" t="str">
        <f t="shared" ca="1" si="144"/>
        <v/>
      </c>
      <c r="MMX43" t="str">
        <f t="shared" ca="1" si="144"/>
        <v/>
      </c>
      <c r="MMY43" t="str">
        <f t="shared" ca="1" si="144"/>
        <v/>
      </c>
      <c r="MMZ43" t="str">
        <f t="shared" ca="1" si="144"/>
        <v/>
      </c>
      <c r="MNA43" t="str">
        <f t="shared" ca="1" si="144"/>
        <v/>
      </c>
      <c r="MNB43" t="str">
        <f t="shared" ca="1" si="144"/>
        <v/>
      </c>
      <c r="MNC43" t="str">
        <f t="shared" ca="1" si="144"/>
        <v/>
      </c>
      <c r="MND43" t="str">
        <f t="shared" ca="1" si="144"/>
        <v/>
      </c>
      <c r="MNE43" t="str">
        <f t="shared" ref="MNE43:MPP43" ca="1" si="145">IFERROR(MNA43*MNC43,"")</f>
        <v/>
      </c>
      <c r="MNF43" t="str">
        <f t="shared" ca="1" si="145"/>
        <v/>
      </c>
      <c r="MNG43" t="str">
        <f t="shared" ca="1" si="145"/>
        <v/>
      </c>
      <c r="MNH43" t="str">
        <f t="shared" ca="1" si="145"/>
        <v/>
      </c>
      <c r="MNI43" t="str">
        <f t="shared" ca="1" si="145"/>
        <v/>
      </c>
      <c r="MNJ43" t="str">
        <f t="shared" ca="1" si="145"/>
        <v/>
      </c>
      <c r="MNK43" t="str">
        <f t="shared" ca="1" si="145"/>
        <v/>
      </c>
      <c r="MNL43" t="str">
        <f t="shared" ca="1" si="145"/>
        <v/>
      </c>
      <c r="MNM43" t="str">
        <f t="shared" ca="1" si="145"/>
        <v/>
      </c>
      <c r="MNN43" t="str">
        <f t="shared" ca="1" si="145"/>
        <v/>
      </c>
      <c r="MNO43" t="str">
        <f t="shared" ca="1" si="145"/>
        <v/>
      </c>
      <c r="MNP43" t="str">
        <f t="shared" ca="1" si="145"/>
        <v/>
      </c>
      <c r="MNQ43" t="str">
        <f t="shared" ca="1" si="145"/>
        <v/>
      </c>
      <c r="MNR43" t="str">
        <f t="shared" ca="1" si="145"/>
        <v/>
      </c>
      <c r="MNS43" t="str">
        <f t="shared" ca="1" si="145"/>
        <v/>
      </c>
      <c r="MNT43" t="str">
        <f t="shared" ca="1" si="145"/>
        <v/>
      </c>
      <c r="MNU43" t="str">
        <f t="shared" ca="1" si="145"/>
        <v/>
      </c>
      <c r="MNV43" t="str">
        <f t="shared" ca="1" si="145"/>
        <v/>
      </c>
      <c r="MNW43" t="str">
        <f t="shared" ca="1" si="145"/>
        <v/>
      </c>
      <c r="MNX43" t="str">
        <f t="shared" ca="1" si="145"/>
        <v/>
      </c>
      <c r="MNY43" t="str">
        <f t="shared" ca="1" si="145"/>
        <v/>
      </c>
      <c r="MNZ43" t="str">
        <f t="shared" ca="1" si="145"/>
        <v/>
      </c>
      <c r="MOA43" t="str">
        <f t="shared" ca="1" si="145"/>
        <v/>
      </c>
      <c r="MOB43" t="str">
        <f t="shared" ca="1" si="145"/>
        <v/>
      </c>
      <c r="MOC43" t="str">
        <f t="shared" ca="1" si="145"/>
        <v/>
      </c>
      <c r="MOD43" t="str">
        <f t="shared" ca="1" si="145"/>
        <v/>
      </c>
      <c r="MOE43" t="str">
        <f t="shared" ca="1" si="145"/>
        <v/>
      </c>
      <c r="MOF43" t="str">
        <f t="shared" ca="1" si="145"/>
        <v/>
      </c>
      <c r="MOG43" t="str">
        <f t="shared" ca="1" si="145"/>
        <v/>
      </c>
      <c r="MOH43" t="str">
        <f t="shared" ca="1" si="145"/>
        <v/>
      </c>
      <c r="MOI43" t="str">
        <f t="shared" ca="1" si="145"/>
        <v/>
      </c>
      <c r="MOJ43" t="str">
        <f t="shared" ca="1" si="145"/>
        <v/>
      </c>
      <c r="MOK43" t="str">
        <f t="shared" ca="1" si="145"/>
        <v/>
      </c>
      <c r="MOL43" t="str">
        <f t="shared" ca="1" si="145"/>
        <v/>
      </c>
      <c r="MOM43" t="str">
        <f t="shared" ca="1" si="145"/>
        <v/>
      </c>
      <c r="MON43" t="str">
        <f t="shared" ca="1" si="145"/>
        <v/>
      </c>
      <c r="MOO43" t="str">
        <f t="shared" ca="1" si="145"/>
        <v/>
      </c>
      <c r="MOP43" t="str">
        <f t="shared" ca="1" si="145"/>
        <v/>
      </c>
      <c r="MOQ43" t="str">
        <f t="shared" ca="1" si="145"/>
        <v/>
      </c>
      <c r="MOR43" t="str">
        <f t="shared" ca="1" si="145"/>
        <v/>
      </c>
      <c r="MOS43" t="str">
        <f t="shared" ca="1" si="145"/>
        <v/>
      </c>
      <c r="MOT43" t="str">
        <f t="shared" ca="1" si="145"/>
        <v/>
      </c>
      <c r="MOU43" t="str">
        <f t="shared" ca="1" si="145"/>
        <v/>
      </c>
      <c r="MOV43" t="str">
        <f t="shared" ca="1" si="145"/>
        <v/>
      </c>
      <c r="MOW43" t="str">
        <f t="shared" ca="1" si="145"/>
        <v/>
      </c>
      <c r="MOX43" t="str">
        <f t="shared" ca="1" si="145"/>
        <v/>
      </c>
      <c r="MOY43" t="str">
        <f t="shared" ca="1" si="145"/>
        <v/>
      </c>
      <c r="MOZ43" t="str">
        <f t="shared" ca="1" si="145"/>
        <v/>
      </c>
      <c r="MPA43" t="str">
        <f t="shared" ca="1" si="145"/>
        <v/>
      </c>
      <c r="MPB43" t="str">
        <f t="shared" ca="1" si="145"/>
        <v/>
      </c>
      <c r="MPC43" t="str">
        <f t="shared" ca="1" si="145"/>
        <v/>
      </c>
      <c r="MPD43" t="str">
        <f t="shared" ca="1" si="145"/>
        <v/>
      </c>
      <c r="MPE43" t="str">
        <f t="shared" ca="1" si="145"/>
        <v/>
      </c>
      <c r="MPF43" t="str">
        <f t="shared" ca="1" si="145"/>
        <v/>
      </c>
      <c r="MPG43" t="str">
        <f t="shared" ca="1" si="145"/>
        <v/>
      </c>
      <c r="MPH43" t="str">
        <f t="shared" ca="1" si="145"/>
        <v/>
      </c>
      <c r="MPI43" t="str">
        <f t="shared" ca="1" si="145"/>
        <v/>
      </c>
      <c r="MPJ43" t="str">
        <f t="shared" ca="1" si="145"/>
        <v/>
      </c>
      <c r="MPK43" t="str">
        <f t="shared" ca="1" si="145"/>
        <v/>
      </c>
      <c r="MPL43" t="str">
        <f t="shared" ca="1" si="145"/>
        <v/>
      </c>
      <c r="MPM43" t="str">
        <f t="shared" ca="1" si="145"/>
        <v/>
      </c>
      <c r="MPN43" t="str">
        <f t="shared" ca="1" si="145"/>
        <v/>
      </c>
      <c r="MPO43" t="str">
        <f t="shared" ca="1" si="145"/>
        <v/>
      </c>
      <c r="MPP43" t="str">
        <f t="shared" ca="1" si="145"/>
        <v/>
      </c>
      <c r="MPQ43" t="str">
        <f t="shared" ref="MPQ43:MSB43" ca="1" si="146">IFERROR(MPM43*MPO43,"")</f>
        <v/>
      </c>
      <c r="MPR43" t="str">
        <f t="shared" ca="1" si="146"/>
        <v/>
      </c>
      <c r="MPS43" t="str">
        <f t="shared" ca="1" si="146"/>
        <v/>
      </c>
      <c r="MPT43" t="str">
        <f t="shared" ca="1" si="146"/>
        <v/>
      </c>
      <c r="MPU43" t="str">
        <f t="shared" ca="1" si="146"/>
        <v/>
      </c>
      <c r="MPV43" t="str">
        <f t="shared" ca="1" si="146"/>
        <v/>
      </c>
      <c r="MPW43" t="str">
        <f t="shared" ca="1" si="146"/>
        <v/>
      </c>
      <c r="MPX43" t="str">
        <f t="shared" ca="1" si="146"/>
        <v/>
      </c>
      <c r="MPY43" t="str">
        <f t="shared" ca="1" si="146"/>
        <v/>
      </c>
      <c r="MPZ43" t="str">
        <f t="shared" ca="1" si="146"/>
        <v/>
      </c>
      <c r="MQA43" t="str">
        <f t="shared" ca="1" si="146"/>
        <v/>
      </c>
      <c r="MQB43" t="str">
        <f t="shared" ca="1" si="146"/>
        <v/>
      </c>
      <c r="MQC43" t="str">
        <f t="shared" ca="1" si="146"/>
        <v/>
      </c>
      <c r="MQD43" t="str">
        <f t="shared" ca="1" si="146"/>
        <v/>
      </c>
      <c r="MQE43" t="str">
        <f t="shared" ca="1" si="146"/>
        <v/>
      </c>
      <c r="MQF43" t="str">
        <f t="shared" ca="1" si="146"/>
        <v/>
      </c>
      <c r="MQG43" t="str">
        <f t="shared" ca="1" si="146"/>
        <v/>
      </c>
      <c r="MQH43" t="str">
        <f t="shared" ca="1" si="146"/>
        <v/>
      </c>
      <c r="MQI43" t="str">
        <f t="shared" ca="1" si="146"/>
        <v/>
      </c>
      <c r="MQJ43" t="str">
        <f t="shared" ca="1" si="146"/>
        <v/>
      </c>
      <c r="MQK43" t="str">
        <f t="shared" ca="1" si="146"/>
        <v/>
      </c>
      <c r="MQL43" t="str">
        <f t="shared" ca="1" si="146"/>
        <v/>
      </c>
      <c r="MQM43" t="str">
        <f t="shared" ca="1" si="146"/>
        <v/>
      </c>
      <c r="MQN43" t="str">
        <f t="shared" ca="1" si="146"/>
        <v/>
      </c>
      <c r="MQO43" t="str">
        <f t="shared" ca="1" si="146"/>
        <v/>
      </c>
      <c r="MQP43" t="str">
        <f t="shared" ca="1" si="146"/>
        <v/>
      </c>
      <c r="MQQ43" t="str">
        <f t="shared" ca="1" si="146"/>
        <v/>
      </c>
      <c r="MQR43" t="str">
        <f t="shared" ca="1" si="146"/>
        <v/>
      </c>
      <c r="MQS43" t="str">
        <f t="shared" ca="1" si="146"/>
        <v/>
      </c>
      <c r="MQT43" t="str">
        <f t="shared" ca="1" si="146"/>
        <v/>
      </c>
      <c r="MQU43" t="str">
        <f t="shared" ca="1" si="146"/>
        <v/>
      </c>
      <c r="MQV43" t="str">
        <f t="shared" ca="1" si="146"/>
        <v/>
      </c>
      <c r="MQW43" t="str">
        <f t="shared" ca="1" si="146"/>
        <v/>
      </c>
      <c r="MQX43" t="str">
        <f t="shared" ca="1" si="146"/>
        <v/>
      </c>
      <c r="MQY43" t="str">
        <f t="shared" ca="1" si="146"/>
        <v/>
      </c>
      <c r="MQZ43" t="str">
        <f t="shared" ca="1" si="146"/>
        <v/>
      </c>
      <c r="MRA43" t="str">
        <f t="shared" ca="1" si="146"/>
        <v/>
      </c>
      <c r="MRB43" t="str">
        <f t="shared" ca="1" si="146"/>
        <v/>
      </c>
      <c r="MRC43" t="str">
        <f t="shared" ca="1" si="146"/>
        <v/>
      </c>
      <c r="MRD43" t="str">
        <f t="shared" ca="1" si="146"/>
        <v/>
      </c>
      <c r="MRE43" t="str">
        <f t="shared" ca="1" si="146"/>
        <v/>
      </c>
      <c r="MRF43" t="str">
        <f t="shared" ca="1" si="146"/>
        <v/>
      </c>
      <c r="MRG43" t="str">
        <f t="shared" ca="1" si="146"/>
        <v/>
      </c>
      <c r="MRH43" t="str">
        <f t="shared" ca="1" si="146"/>
        <v/>
      </c>
      <c r="MRI43" t="str">
        <f t="shared" ca="1" si="146"/>
        <v/>
      </c>
      <c r="MRJ43" t="str">
        <f t="shared" ca="1" si="146"/>
        <v/>
      </c>
      <c r="MRK43" t="str">
        <f t="shared" ca="1" si="146"/>
        <v/>
      </c>
      <c r="MRL43" t="str">
        <f t="shared" ca="1" si="146"/>
        <v/>
      </c>
      <c r="MRM43" t="str">
        <f t="shared" ca="1" si="146"/>
        <v/>
      </c>
      <c r="MRN43" t="str">
        <f t="shared" ca="1" si="146"/>
        <v/>
      </c>
      <c r="MRO43" t="str">
        <f t="shared" ca="1" si="146"/>
        <v/>
      </c>
      <c r="MRP43" t="str">
        <f t="shared" ca="1" si="146"/>
        <v/>
      </c>
      <c r="MRQ43" t="str">
        <f t="shared" ca="1" si="146"/>
        <v/>
      </c>
      <c r="MRR43" t="str">
        <f t="shared" ca="1" si="146"/>
        <v/>
      </c>
      <c r="MRS43" t="str">
        <f t="shared" ca="1" si="146"/>
        <v/>
      </c>
      <c r="MRT43" t="str">
        <f t="shared" ca="1" si="146"/>
        <v/>
      </c>
      <c r="MRU43" t="str">
        <f t="shared" ca="1" si="146"/>
        <v/>
      </c>
      <c r="MRV43" t="str">
        <f t="shared" ca="1" si="146"/>
        <v/>
      </c>
      <c r="MRW43" t="str">
        <f t="shared" ca="1" si="146"/>
        <v/>
      </c>
      <c r="MRX43" t="str">
        <f t="shared" ca="1" si="146"/>
        <v/>
      </c>
      <c r="MRY43" t="str">
        <f t="shared" ca="1" si="146"/>
        <v/>
      </c>
      <c r="MRZ43" t="str">
        <f t="shared" ca="1" si="146"/>
        <v/>
      </c>
      <c r="MSA43" t="str">
        <f t="shared" ca="1" si="146"/>
        <v/>
      </c>
      <c r="MSB43" t="str">
        <f t="shared" ca="1" si="146"/>
        <v/>
      </c>
      <c r="MSC43" t="str">
        <f t="shared" ref="MSC43:MUN43" ca="1" si="147">IFERROR(MRY43*MSA43,"")</f>
        <v/>
      </c>
      <c r="MSD43" t="str">
        <f t="shared" ca="1" si="147"/>
        <v/>
      </c>
      <c r="MSE43" t="str">
        <f t="shared" ca="1" si="147"/>
        <v/>
      </c>
      <c r="MSF43" t="str">
        <f t="shared" ca="1" si="147"/>
        <v/>
      </c>
      <c r="MSG43" t="str">
        <f t="shared" ca="1" si="147"/>
        <v/>
      </c>
      <c r="MSH43" t="str">
        <f t="shared" ca="1" si="147"/>
        <v/>
      </c>
      <c r="MSI43" t="str">
        <f t="shared" ca="1" si="147"/>
        <v/>
      </c>
      <c r="MSJ43" t="str">
        <f t="shared" ca="1" si="147"/>
        <v/>
      </c>
      <c r="MSK43" t="str">
        <f t="shared" ca="1" si="147"/>
        <v/>
      </c>
      <c r="MSL43" t="str">
        <f t="shared" ca="1" si="147"/>
        <v/>
      </c>
      <c r="MSM43" t="str">
        <f t="shared" ca="1" si="147"/>
        <v/>
      </c>
      <c r="MSN43" t="str">
        <f t="shared" ca="1" si="147"/>
        <v/>
      </c>
      <c r="MSO43" t="str">
        <f t="shared" ca="1" si="147"/>
        <v/>
      </c>
      <c r="MSP43" t="str">
        <f t="shared" ca="1" si="147"/>
        <v/>
      </c>
      <c r="MSQ43" t="str">
        <f t="shared" ca="1" si="147"/>
        <v/>
      </c>
      <c r="MSR43" t="str">
        <f t="shared" ca="1" si="147"/>
        <v/>
      </c>
      <c r="MSS43" t="str">
        <f t="shared" ca="1" si="147"/>
        <v/>
      </c>
      <c r="MST43" t="str">
        <f t="shared" ca="1" si="147"/>
        <v/>
      </c>
      <c r="MSU43" t="str">
        <f t="shared" ca="1" si="147"/>
        <v/>
      </c>
      <c r="MSV43" t="str">
        <f t="shared" ca="1" si="147"/>
        <v/>
      </c>
      <c r="MSW43" t="str">
        <f t="shared" ca="1" si="147"/>
        <v/>
      </c>
      <c r="MSX43" t="str">
        <f t="shared" ca="1" si="147"/>
        <v/>
      </c>
      <c r="MSY43" t="str">
        <f t="shared" ca="1" si="147"/>
        <v/>
      </c>
      <c r="MSZ43" t="str">
        <f t="shared" ca="1" si="147"/>
        <v/>
      </c>
      <c r="MTA43" t="str">
        <f t="shared" ca="1" si="147"/>
        <v/>
      </c>
      <c r="MTB43" t="str">
        <f t="shared" ca="1" si="147"/>
        <v/>
      </c>
      <c r="MTC43" t="str">
        <f t="shared" ca="1" si="147"/>
        <v/>
      </c>
      <c r="MTD43" t="str">
        <f t="shared" ca="1" si="147"/>
        <v/>
      </c>
      <c r="MTE43" t="str">
        <f t="shared" ca="1" si="147"/>
        <v/>
      </c>
      <c r="MTF43" t="str">
        <f t="shared" ca="1" si="147"/>
        <v/>
      </c>
      <c r="MTG43" t="str">
        <f t="shared" ca="1" si="147"/>
        <v/>
      </c>
      <c r="MTH43" t="str">
        <f t="shared" ca="1" si="147"/>
        <v/>
      </c>
      <c r="MTI43" t="str">
        <f t="shared" ca="1" si="147"/>
        <v/>
      </c>
      <c r="MTJ43" t="str">
        <f t="shared" ca="1" si="147"/>
        <v/>
      </c>
      <c r="MTK43" t="str">
        <f t="shared" ca="1" si="147"/>
        <v/>
      </c>
      <c r="MTL43" t="str">
        <f t="shared" ca="1" si="147"/>
        <v/>
      </c>
      <c r="MTM43" t="str">
        <f t="shared" ca="1" si="147"/>
        <v/>
      </c>
      <c r="MTN43" t="str">
        <f t="shared" ca="1" si="147"/>
        <v/>
      </c>
      <c r="MTO43" t="str">
        <f t="shared" ca="1" si="147"/>
        <v/>
      </c>
      <c r="MTP43" t="str">
        <f t="shared" ca="1" si="147"/>
        <v/>
      </c>
      <c r="MTQ43" t="str">
        <f t="shared" ca="1" si="147"/>
        <v/>
      </c>
      <c r="MTR43" t="str">
        <f t="shared" ca="1" si="147"/>
        <v/>
      </c>
      <c r="MTS43" t="str">
        <f t="shared" ca="1" si="147"/>
        <v/>
      </c>
      <c r="MTT43" t="str">
        <f t="shared" ca="1" si="147"/>
        <v/>
      </c>
      <c r="MTU43" t="str">
        <f t="shared" ca="1" si="147"/>
        <v/>
      </c>
      <c r="MTV43" t="str">
        <f t="shared" ca="1" si="147"/>
        <v/>
      </c>
      <c r="MTW43" t="str">
        <f t="shared" ca="1" si="147"/>
        <v/>
      </c>
      <c r="MTX43" t="str">
        <f t="shared" ca="1" si="147"/>
        <v/>
      </c>
      <c r="MTY43" t="str">
        <f t="shared" ca="1" si="147"/>
        <v/>
      </c>
      <c r="MTZ43" t="str">
        <f t="shared" ca="1" si="147"/>
        <v/>
      </c>
      <c r="MUA43" t="str">
        <f t="shared" ca="1" si="147"/>
        <v/>
      </c>
      <c r="MUB43" t="str">
        <f t="shared" ca="1" si="147"/>
        <v/>
      </c>
      <c r="MUC43" t="str">
        <f t="shared" ca="1" si="147"/>
        <v/>
      </c>
      <c r="MUD43" t="str">
        <f t="shared" ca="1" si="147"/>
        <v/>
      </c>
      <c r="MUE43" t="str">
        <f t="shared" ca="1" si="147"/>
        <v/>
      </c>
      <c r="MUF43" t="str">
        <f t="shared" ca="1" si="147"/>
        <v/>
      </c>
      <c r="MUG43" t="str">
        <f t="shared" ca="1" si="147"/>
        <v/>
      </c>
      <c r="MUH43" t="str">
        <f t="shared" ca="1" si="147"/>
        <v/>
      </c>
      <c r="MUI43" t="str">
        <f t="shared" ca="1" si="147"/>
        <v/>
      </c>
      <c r="MUJ43" t="str">
        <f t="shared" ca="1" si="147"/>
        <v/>
      </c>
      <c r="MUK43" t="str">
        <f t="shared" ca="1" si="147"/>
        <v/>
      </c>
      <c r="MUL43" t="str">
        <f t="shared" ca="1" si="147"/>
        <v/>
      </c>
      <c r="MUM43" t="str">
        <f t="shared" ca="1" si="147"/>
        <v/>
      </c>
      <c r="MUN43" t="str">
        <f t="shared" ca="1" si="147"/>
        <v/>
      </c>
      <c r="MUO43" t="str">
        <f t="shared" ref="MUO43:MWZ43" ca="1" si="148">IFERROR(MUK43*MUM43,"")</f>
        <v/>
      </c>
      <c r="MUP43" t="str">
        <f t="shared" ca="1" si="148"/>
        <v/>
      </c>
      <c r="MUQ43" t="str">
        <f t="shared" ca="1" si="148"/>
        <v/>
      </c>
      <c r="MUR43" t="str">
        <f t="shared" ca="1" si="148"/>
        <v/>
      </c>
      <c r="MUS43" t="str">
        <f t="shared" ca="1" si="148"/>
        <v/>
      </c>
      <c r="MUT43" t="str">
        <f t="shared" ca="1" si="148"/>
        <v/>
      </c>
      <c r="MUU43" t="str">
        <f t="shared" ca="1" si="148"/>
        <v/>
      </c>
      <c r="MUV43" t="str">
        <f t="shared" ca="1" si="148"/>
        <v/>
      </c>
      <c r="MUW43" t="str">
        <f t="shared" ca="1" si="148"/>
        <v/>
      </c>
      <c r="MUX43" t="str">
        <f t="shared" ca="1" si="148"/>
        <v/>
      </c>
      <c r="MUY43" t="str">
        <f t="shared" ca="1" si="148"/>
        <v/>
      </c>
      <c r="MUZ43" t="str">
        <f t="shared" ca="1" si="148"/>
        <v/>
      </c>
      <c r="MVA43" t="str">
        <f t="shared" ca="1" si="148"/>
        <v/>
      </c>
      <c r="MVB43" t="str">
        <f t="shared" ca="1" si="148"/>
        <v/>
      </c>
      <c r="MVC43" t="str">
        <f t="shared" ca="1" si="148"/>
        <v/>
      </c>
      <c r="MVD43" t="str">
        <f t="shared" ca="1" si="148"/>
        <v/>
      </c>
      <c r="MVE43" t="str">
        <f t="shared" ca="1" si="148"/>
        <v/>
      </c>
      <c r="MVF43" t="str">
        <f t="shared" ca="1" si="148"/>
        <v/>
      </c>
      <c r="MVG43" t="str">
        <f t="shared" ca="1" si="148"/>
        <v/>
      </c>
      <c r="MVH43" t="str">
        <f t="shared" ca="1" si="148"/>
        <v/>
      </c>
      <c r="MVI43" t="str">
        <f t="shared" ca="1" si="148"/>
        <v/>
      </c>
      <c r="MVJ43" t="str">
        <f t="shared" ca="1" si="148"/>
        <v/>
      </c>
      <c r="MVK43" t="str">
        <f t="shared" ca="1" si="148"/>
        <v/>
      </c>
      <c r="MVL43" t="str">
        <f t="shared" ca="1" si="148"/>
        <v/>
      </c>
      <c r="MVM43" t="str">
        <f t="shared" ca="1" si="148"/>
        <v/>
      </c>
      <c r="MVN43" t="str">
        <f t="shared" ca="1" si="148"/>
        <v/>
      </c>
      <c r="MVO43" t="str">
        <f t="shared" ca="1" si="148"/>
        <v/>
      </c>
      <c r="MVP43" t="str">
        <f t="shared" ca="1" si="148"/>
        <v/>
      </c>
      <c r="MVQ43" t="str">
        <f t="shared" ca="1" si="148"/>
        <v/>
      </c>
      <c r="MVR43" t="str">
        <f t="shared" ca="1" si="148"/>
        <v/>
      </c>
      <c r="MVS43" t="str">
        <f t="shared" ca="1" si="148"/>
        <v/>
      </c>
      <c r="MVT43" t="str">
        <f t="shared" ca="1" si="148"/>
        <v/>
      </c>
      <c r="MVU43" t="str">
        <f t="shared" ca="1" si="148"/>
        <v/>
      </c>
      <c r="MVV43" t="str">
        <f t="shared" ca="1" si="148"/>
        <v/>
      </c>
      <c r="MVW43" t="str">
        <f t="shared" ca="1" si="148"/>
        <v/>
      </c>
      <c r="MVX43" t="str">
        <f t="shared" ca="1" si="148"/>
        <v/>
      </c>
      <c r="MVY43" t="str">
        <f t="shared" ca="1" si="148"/>
        <v/>
      </c>
      <c r="MVZ43" t="str">
        <f t="shared" ca="1" si="148"/>
        <v/>
      </c>
      <c r="MWA43" t="str">
        <f t="shared" ca="1" si="148"/>
        <v/>
      </c>
      <c r="MWB43" t="str">
        <f t="shared" ca="1" si="148"/>
        <v/>
      </c>
      <c r="MWC43" t="str">
        <f t="shared" ca="1" si="148"/>
        <v/>
      </c>
      <c r="MWD43" t="str">
        <f t="shared" ca="1" si="148"/>
        <v/>
      </c>
      <c r="MWE43" t="str">
        <f t="shared" ca="1" si="148"/>
        <v/>
      </c>
      <c r="MWF43" t="str">
        <f t="shared" ca="1" si="148"/>
        <v/>
      </c>
      <c r="MWG43" t="str">
        <f t="shared" ca="1" si="148"/>
        <v/>
      </c>
      <c r="MWH43" t="str">
        <f t="shared" ca="1" si="148"/>
        <v/>
      </c>
      <c r="MWI43" t="str">
        <f t="shared" ca="1" si="148"/>
        <v/>
      </c>
      <c r="MWJ43" t="str">
        <f t="shared" ca="1" si="148"/>
        <v/>
      </c>
      <c r="MWK43" t="str">
        <f t="shared" ca="1" si="148"/>
        <v/>
      </c>
      <c r="MWL43" t="str">
        <f t="shared" ca="1" si="148"/>
        <v/>
      </c>
      <c r="MWM43" t="str">
        <f t="shared" ca="1" si="148"/>
        <v/>
      </c>
      <c r="MWN43" t="str">
        <f t="shared" ca="1" si="148"/>
        <v/>
      </c>
      <c r="MWO43" t="str">
        <f t="shared" ca="1" si="148"/>
        <v/>
      </c>
      <c r="MWP43" t="str">
        <f t="shared" ca="1" si="148"/>
        <v/>
      </c>
      <c r="MWQ43" t="str">
        <f t="shared" ca="1" si="148"/>
        <v/>
      </c>
      <c r="MWR43" t="str">
        <f t="shared" ca="1" si="148"/>
        <v/>
      </c>
      <c r="MWS43" t="str">
        <f t="shared" ca="1" si="148"/>
        <v/>
      </c>
      <c r="MWT43" t="str">
        <f t="shared" ca="1" si="148"/>
        <v/>
      </c>
      <c r="MWU43" t="str">
        <f t="shared" ca="1" si="148"/>
        <v/>
      </c>
      <c r="MWV43" t="str">
        <f t="shared" ca="1" si="148"/>
        <v/>
      </c>
      <c r="MWW43" t="str">
        <f t="shared" ca="1" si="148"/>
        <v/>
      </c>
      <c r="MWX43" t="str">
        <f t="shared" ca="1" si="148"/>
        <v/>
      </c>
      <c r="MWY43" t="str">
        <f t="shared" ca="1" si="148"/>
        <v/>
      </c>
      <c r="MWZ43" t="str">
        <f t="shared" ca="1" si="148"/>
        <v/>
      </c>
      <c r="MXA43" t="str">
        <f t="shared" ref="MXA43:MZL43" ca="1" si="149">IFERROR(MWW43*MWY43,"")</f>
        <v/>
      </c>
      <c r="MXB43" t="str">
        <f t="shared" ca="1" si="149"/>
        <v/>
      </c>
      <c r="MXC43" t="str">
        <f t="shared" ca="1" si="149"/>
        <v/>
      </c>
      <c r="MXD43" t="str">
        <f t="shared" ca="1" si="149"/>
        <v/>
      </c>
      <c r="MXE43" t="str">
        <f t="shared" ca="1" si="149"/>
        <v/>
      </c>
      <c r="MXF43" t="str">
        <f t="shared" ca="1" si="149"/>
        <v/>
      </c>
      <c r="MXG43" t="str">
        <f t="shared" ca="1" si="149"/>
        <v/>
      </c>
      <c r="MXH43" t="str">
        <f t="shared" ca="1" si="149"/>
        <v/>
      </c>
      <c r="MXI43" t="str">
        <f t="shared" ca="1" si="149"/>
        <v/>
      </c>
      <c r="MXJ43" t="str">
        <f t="shared" ca="1" si="149"/>
        <v/>
      </c>
      <c r="MXK43" t="str">
        <f t="shared" ca="1" si="149"/>
        <v/>
      </c>
      <c r="MXL43" t="str">
        <f t="shared" ca="1" si="149"/>
        <v/>
      </c>
      <c r="MXM43" t="str">
        <f t="shared" ca="1" si="149"/>
        <v/>
      </c>
      <c r="MXN43" t="str">
        <f t="shared" ca="1" si="149"/>
        <v/>
      </c>
      <c r="MXO43" t="str">
        <f t="shared" ca="1" si="149"/>
        <v/>
      </c>
      <c r="MXP43" t="str">
        <f t="shared" ca="1" si="149"/>
        <v/>
      </c>
      <c r="MXQ43" t="str">
        <f t="shared" ca="1" si="149"/>
        <v/>
      </c>
      <c r="MXR43" t="str">
        <f t="shared" ca="1" si="149"/>
        <v/>
      </c>
      <c r="MXS43" t="str">
        <f t="shared" ca="1" si="149"/>
        <v/>
      </c>
      <c r="MXT43" t="str">
        <f t="shared" ca="1" si="149"/>
        <v/>
      </c>
      <c r="MXU43" t="str">
        <f t="shared" ca="1" si="149"/>
        <v/>
      </c>
      <c r="MXV43" t="str">
        <f t="shared" ca="1" si="149"/>
        <v/>
      </c>
      <c r="MXW43" t="str">
        <f t="shared" ca="1" si="149"/>
        <v/>
      </c>
      <c r="MXX43" t="str">
        <f t="shared" ca="1" si="149"/>
        <v/>
      </c>
      <c r="MXY43" t="str">
        <f t="shared" ca="1" si="149"/>
        <v/>
      </c>
      <c r="MXZ43" t="str">
        <f t="shared" ca="1" si="149"/>
        <v/>
      </c>
      <c r="MYA43" t="str">
        <f t="shared" ca="1" si="149"/>
        <v/>
      </c>
      <c r="MYB43" t="str">
        <f t="shared" ca="1" si="149"/>
        <v/>
      </c>
      <c r="MYC43" t="str">
        <f t="shared" ca="1" si="149"/>
        <v/>
      </c>
      <c r="MYD43" t="str">
        <f t="shared" ca="1" si="149"/>
        <v/>
      </c>
      <c r="MYE43" t="str">
        <f t="shared" ca="1" si="149"/>
        <v/>
      </c>
      <c r="MYF43" t="str">
        <f t="shared" ca="1" si="149"/>
        <v/>
      </c>
      <c r="MYG43" t="str">
        <f t="shared" ca="1" si="149"/>
        <v/>
      </c>
      <c r="MYH43" t="str">
        <f t="shared" ca="1" si="149"/>
        <v/>
      </c>
      <c r="MYI43" t="str">
        <f t="shared" ca="1" si="149"/>
        <v/>
      </c>
      <c r="MYJ43" t="str">
        <f t="shared" ca="1" si="149"/>
        <v/>
      </c>
      <c r="MYK43" t="str">
        <f t="shared" ca="1" si="149"/>
        <v/>
      </c>
      <c r="MYL43" t="str">
        <f t="shared" ca="1" si="149"/>
        <v/>
      </c>
      <c r="MYM43" t="str">
        <f t="shared" ca="1" si="149"/>
        <v/>
      </c>
      <c r="MYN43" t="str">
        <f t="shared" ca="1" si="149"/>
        <v/>
      </c>
      <c r="MYO43" t="str">
        <f t="shared" ca="1" si="149"/>
        <v/>
      </c>
      <c r="MYP43" t="str">
        <f t="shared" ca="1" si="149"/>
        <v/>
      </c>
      <c r="MYQ43" t="str">
        <f t="shared" ca="1" si="149"/>
        <v/>
      </c>
      <c r="MYR43" t="str">
        <f t="shared" ca="1" si="149"/>
        <v/>
      </c>
      <c r="MYS43" t="str">
        <f t="shared" ca="1" si="149"/>
        <v/>
      </c>
      <c r="MYT43" t="str">
        <f t="shared" ca="1" si="149"/>
        <v/>
      </c>
      <c r="MYU43" t="str">
        <f t="shared" ca="1" si="149"/>
        <v/>
      </c>
      <c r="MYV43" t="str">
        <f t="shared" ca="1" si="149"/>
        <v/>
      </c>
      <c r="MYW43" t="str">
        <f t="shared" ca="1" si="149"/>
        <v/>
      </c>
      <c r="MYX43" t="str">
        <f t="shared" ca="1" si="149"/>
        <v/>
      </c>
      <c r="MYY43" t="str">
        <f t="shared" ca="1" si="149"/>
        <v/>
      </c>
      <c r="MYZ43" t="str">
        <f t="shared" ca="1" si="149"/>
        <v/>
      </c>
      <c r="MZA43" t="str">
        <f t="shared" ca="1" si="149"/>
        <v/>
      </c>
      <c r="MZB43" t="str">
        <f t="shared" ca="1" si="149"/>
        <v/>
      </c>
      <c r="MZC43" t="str">
        <f t="shared" ca="1" si="149"/>
        <v/>
      </c>
      <c r="MZD43" t="str">
        <f t="shared" ca="1" si="149"/>
        <v/>
      </c>
      <c r="MZE43" t="str">
        <f t="shared" ca="1" si="149"/>
        <v/>
      </c>
      <c r="MZF43" t="str">
        <f t="shared" ca="1" si="149"/>
        <v/>
      </c>
      <c r="MZG43" t="str">
        <f t="shared" ca="1" si="149"/>
        <v/>
      </c>
      <c r="MZH43" t="str">
        <f t="shared" ca="1" si="149"/>
        <v/>
      </c>
      <c r="MZI43" t="str">
        <f t="shared" ca="1" si="149"/>
        <v/>
      </c>
      <c r="MZJ43" t="str">
        <f t="shared" ca="1" si="149"/>
        <v/>
      </c>
      <c r="MZK43" t="str">
        <f t="shared" ca="1" si="149"/>
        <v/>
      </c>
      <c r="MZL43" t="str">
        <f t="shared" ca="1" si="149"/>
        <v/>
      </c>
      <c r="MZM43" t="str">
        <f t="shared" ref="MZM43:NBX43" ca="1" si="150">IFERROR(MZI43*MZK43,"")</f>
        <v/>
      </c>
      <c r="MZN43" t="str">
        <f t="shared" ca="1" si="150"/>
        <v/>
      </c>
      <c r="MZO43" t="str">
        <f t="shared" ca="1" si="150"/>
        <v/>
      </c>
      <c r="MZP43" t="str">
        <f t="shared" ca="1" si="150"/>
        <v/>
      </c>
      <c r="MZQ43" t="str">
        <f t="shared" ca="1" si="150"/>
        <v/>
      </c>
      <c r="MZR43" t="str">
        <f t="shared" ca="1" si="150"/>
        <v/>
      </c>
      <c r="MZS43" t="str">
        <f t="shared" ca="1" si="150"/>
        <v/>
      </c>
      <c r="MZT43" t="str">
        <f t="shared" ca="1" si="150"/>
        <v/>
      </c>
      <c r="MZU43" t="str">
        <f t="shared" ca="1" si="150"/>
        <v/>
      </c>
      <c r="MZV43" t="str">
        <f t="shared" ca="1" si="150"/>
        <v/>
      </c>
      <c r="MZW43" t="str">
        <f t="shared" ca="1" si="150"/>
        <v/>
      </c>
      <c r="MZX43" t="str">
        <f t="shared" ca="1" si="150"/>
        <v/>
      </c>
      <c r="MZY43" t="str">
        <f t="shared" ca="1" si="150"/>
        <v/>
      </c>
      <c r="MZZ43" t="str">
        <f t="shared" ca="1" si="150"/>
        <v/>
      </c>
      <c r="NAA43" t="str">
        <f t="shared" ca="1" si="150"/>
        <v/>
      </c>
      <c r="NAB43" t="str">
        <f t="shared" ca="1" si="150"/>
        <v/>
      </c>
      <c r="NAC43" t="str">
        <f t="shared" ca="1" si="150"/>
        <v/>
      </c>
      <c r="NAD43" t="str">
        <f t="shared" ca="1" si="150"/>
        <v/>
      </c>
      <c r="NAE43" t="str">
        <f t="shared" ca="1" si="150"/>
        <v/>
      </c>
      <c r="NAF43" t="str">
        <f t="shared" ca="1" si="150"/>
        <v/>
      </c>
      <c r="NAG43" t="str">
        <f t="shared" ca="1" si="150"/>
        <v/>
      </c>
      <c r="NAH43" t="str">
        <f t="shared" ca="1" si="150"/>
        <v/>
      </c>
      <c r="NAI43" t="str">
        <f t="shared" ca="1" si="150"/>
        <v/>
      </c>
      <c r="NAJ43" t="str">
        <f t="shared" ca="1" si="150"/>
        <v/>
      </c>
      <c r="NAK43" t="str">
        <f t="shared" ca="1" si="150"/>
        <v/>
      </c>
      <c r="NAL43" t="str">
        <f t="shared" ca="1" si="150"/>
        <v/>
      </c>
      <c r="NAM43" t="str">
        <f t="shared" ca="1" si="150"/>
        <v/>
      </c>
      <c r="NAN43" t="str">
        <f t="shared" ca="1" si="150"/>
        <v/>
      </c>
      <c r="NAO43" t="str">
        <f t="shared" ca="1" si="150"/>
        <v/>
      </c>
      <c r="NAP43" t="str">
        <f t="shared" ca="1" si="150"/>
        <v/>
      </c>
      <c r="NAQ43" t="str">
        <f t="shared" ca="1" si="150"/>
        <v/>
      </c>
      <c r="NAR43" t="str">
        <f t="shared" ca="1" si="150"/>
        <v/>
      </c>
      <c r="NAS43" t="str">
        <f t="shared" ca="1" si="150"/>
        <v/>
      </c>
      <c r="NAT43" t="str">
        <f t="shared" ca="1" si="150"/>
        <v/>
      </c>
      <c r="NAU43" t="str">
        <f t="shared" ca="1" si="150"/>
        <v/>
      </c>
      <c r="NAV43" t="str">
        <f t="shared" ca="1" si="150"/>
        <v/>
      </c>
      <c r="NAW43" t="str">
        <f t="shared" ca="1" si="150"/>
        <v/>
      </c>
      <c r="NAX43" t="str">
        <f t="shared" ca="1" si="150"/>
        <v/>
      </c>
      <c r="NAY43" t="str">
        <f t="shared" ca="1" si="150"/>
        <v/>
      </c>
      <c r="NAZ43" t="str">
        <f t="shared" ca="1" si="150"/>
        <v/>
      </c>
      <c r="NBA43" t="str">
        <f t="shared" ca="1" si="150"/>
        <v/>
      </c>
      <c r="NBB43" t="str">
        <f t="shared" ca="1" si="150"/>
        <v/>
      </c>
      <c r="NBC43" t="str">
        <f t="shared" ca="1" si="150"/>
        <v/>
      </c>
      <c r="NBD43" t="str">
        <f t="shared" ca="1" si="150"/>
        <v/>
      </c>
      <c r="NBE43" t="str">
        <f t="shared" ca="1" si="150"/>
        <v/>
      </c>
      <c r="NBF43" t="str">
        <f t="shared" ca="1" si="150"/>
        <v/>
      </c>
      <c r="NBG43" t="str">
        <f t="shared" ca="1" si="150"/>
        <v/>
      </c>
      <c r="NBH43" t="str">
        <f t="shared" ca="1" si="150"/>
        <v/>
      </c>
      <c r="NBI43" t="str">
        <f t="shared" ca="1" si="150"/>
        <v/>
      </c>
      <c r="NBJ43" t="str">
        <f t="shared" ca="1" si="150"/>
        <v/>
      </c>
      <c r="NBK43" t="str">
        <f t="shared" ca="1" si="150"/>
        <v/>
      </c>
      <c r="NBL43" t="str">
        <f t="shared" ca="1" si="150"/>
        <v/>
      </c>
      <c r="NBM43" t="str">
        <f t="shared" ca="1" si="150"/>
        <v/>
      </c>
      <c r="NBN43" t="str">
        <f t="shared" ca="1" si="150"/>
        <v/>
      </c>
      <c r="NBO43" t="str">
        <f t="shared" ca="1" si="150"/>
        <v/>
      </c>
      <c r="NBP43" t="str">
        <f t="shared" ca="1" si="150"/>
        <v/>
      </c>
      <c r="NBQ43" t="str">
        <f t="shared" ca="1" si="150"/>
        <v/>
      </c>
      <c r="NBR43" t="str">
        <f t="shared" ca="1" si="150"/>
        <v/>
      </c>
      <c r="NBS43" t="str">
        <f t="shared" ca="1" si="150"/>
        <v/>
      </c>
      <c r="NBT43" t="str">
        <f t="shared" ca="1" si="150"/>
        <v/>
      </c>
      <c r="NBU43" t="str">
        <f t="shared" ca="1" si="150"/>
        <v/>
      </c>
      <c r="NBV43" t="str">
        <f t="shared" ca="1" si="150"/>
        <v/>
      </c>
      <c r="NBW43" t="str">
        <f t="shared" ca="1" si="150"/>
        <v/>
      </c>
      <c r="NBX43" t="str">
        <f t="shared" ca="1" si="150"/>
        <v/>
      </c>
      <c r="NBY43" t="str">
        <f t="shared" ref="NBY43:NEJ43" ca="1" si="151">IFERROR(NBU43*NBW43,"")</f>
        <v/>
      </c>
      <c r="NBZ43" t="str">
        <f t="shared" ca="1" si="151"/>
        <v/>
      </c>
      <c r="NCA43" t="str">
        <f t="shared" ca="1" si="151"/>
        <v/>
      </c>
      <c r="NCB43" t="str">
        <f t="shared" ca="1" si="151"/>
        <v/>
      </c>
      <c r="NCC43" t="str">
        <f t="shared" ca="1" si="151"/>
        <v/>
      </c>
      <c r="NCD43" t="str">
        <f t="shared" ca="1" si="151"/>
        <v/>
      </c>
      <c r="NCE43" t="str">
        <f t="shared" ca="1" si="151"/>
        <v/>
      </c>
      <c r="NCF43" t="str">
        <f t="shared" ca="1" si="151"/>
        <v/>
      </c>
      <c r="NCG43" t="str">
        <f t="shared" ca="1" si="151"/>
        <v/>
      </c>
      <c r="NCH43" t="str">
        <f t="shared" ca="1" si="151"/>
        <v/>
      </c>
      <c r="NCI43" t="str">
        <f t="shared" ca="1" si="151"/>
        <v/>
      </c>
      <c r="NCJ43" t="str">
        <f t="shared" ca="1" si="151"/>
        <v/>
      </c>
      <c r="NCK43" t="str">
        <f t="shared" ca="1" si="151"/>
        <v/>
      </c>
      <c r="NCL43" t="str">
        <f t="shared" ca="1" si="151"/>
        <v/>
      </c>
      <c r="NCM43" t="str">
        <f t="shared" ca="1" si="151"/>
        <v/>
      </c>
      <c r="NCN43" t="str">
        <f t="shared" ca="1" si="151"/>
        <v/>
      </c>
      <c r="NCO43" t="str">
        <f t="shared" ca="1" si="151"/>
        <v/>
      </c>
      <c r="NCP43" t="str">
        <f t="shared" ca="1" si="151"/>
        <v/>
      </c>
      <c r="NCQ43" t="str">
        <f t="shared" ca="1" si="151"/>
        <v/>
      </c>
      <c r="NCR43" t="str">
        <f t="shared" ca="1" si="151"/>
        <v/>
      </c>
      <c r="NCS43" t="str">
        <f t="shared" ca="1" si="151"/>
        <v/>
      </c>
      <c r="NCT43" t="str">
        <f t="shared" ca="1" si="151"/>
        <v/>
      </c>
      <c r="NCU43" t="str">
        <f t="shared" ca="1" si="151"/>
        <v/>
      </c>
      <c r="NCV43" t="str">
        <f t="shared" ca="1" si="151"/>
        <v/>
      </c>
      <c r="NCW43" t="str">
        <f t="shared" ca="1" si="151"/>
        <v/>
      </c>
      <c r="NCX43" t="str">
        <f t="shared" ca="1" si="151"/>
        <v/>
      </c>
      <c r="NCY43" t="str">
        <f t="shared" ca="1" si="151"/>
        <v/>
      </c>
      <c r="NCZ43" t="str">
        <f t="shared" ca="1" si="151"/>
        <v/>
      </c>
      <c r="NDA43" t="str">
        <f t="shared" ca="1" si="151"/>
        <v/>
      </c>
      <c r="NDB43" t="str">
        <f t="shared" ca="1" si="151"/>
        <v/>
      </c>
      <c r="NDC43" t="str">
        <f t="shared" ca="1" si="151"/>
        <v/>
      </c>
      <c r="NDD43" t="str">
        <f t="shared" ca="1" si="151"/>
        <v/>
      </c>
      <c r="NDE43" t="str">
        <f t="shared" ca="1" si="151"/>
        <v/>
      </c>
      <c r="NDF43" t="str">
        <f t="shared" ca="1" si="151"/>
        <v/>
      </c>
      <c r="NDG43" t="str">
        <f t="shared" ca="1" si="151"/>
        <v/>
      </c>
      <c r="NDH43" t="str">
        <f t="shared" ca="1" si="151"/>
        <v/>
      </c>
      <c r="NDI43" t="str">
        <f t="shared" ca="1" si="151"/>
        <v/>
      </c>
      <c r="NDJ43" t="str">
        <f t="shared" ca="1" si="151"/>
        <v/>
      </c>
      <c r="NDK43" t="str">
        <f t="shared" ca="1" si="151"/>
        <v/>
      </c>
      <c r="NDL43" t="str">
        <f t="shared" ca="1" si="151"/>
        <v/>
      </c>
      <c r="NDM43" t="str">
        <f t="shared" ca="1" si="151"/>
        <v/>
      </c>
      <c r="NDN43" t="str">
        <f t="shared" ca="1" si="151"/>
        <v/>
      </c>
      <c r="NDO43" t="str">
        <f t="shared" ca="1" si="151"/>
        <v/>
      </c>
      <c r="NDP43" t="str">
        <f t="shared" ca="1" si="151"/>
        <v/>
      </c>
      <c r="NDQ43" t="str">
        <f t="shared" ca="1" si="151"/>
        <v/>
      </c>
      <c r="NDR43" t="str">
        <f t="shared" ca="1" si="151"/>
        <v/>
      </c>
      <c r="NDS43" t="str">
        <f t="shared" ca="1" si="151"/>
        <v/>
      </c>
      <c r="NDT43" t="str">
        <f t="shared" ca="1" si="151"/>
        <v/>
      </c>
      <c r="NDU43" t="str">
        <f t="shared" ca="1" si="151"/>
        <v/>
      </c>
      <c r="NDV43" t="str">
        <f t="shared" ca="1" si="151"/>
        <v/>
      </c>
      <c r="NDW43" t="str">
        <f t="shared" ca="1" si="151"/>
        <v/>
      </c>
      <c r="NDX43" t="str">
        <f t="shared" ca="1" si="151"/>
        <v/>
      </c>
      <c r="NDY43" t="str">
        <f t="shared" ca="1" si="151"/>
        <v/>
      </c>
      <c r="NDZ43" t="str">
        <f t="shared" ca="1" si="151"/>
        <v/>
      </c>
      <c r="NEA43" t="str">
        <f t="shared" ca="1" si="151"/>
        <v/>
      </c>
      <c r="NEB43" t="str">
        <f t="shared" ca="1" si="151"/>
        <v/>
      </c>
      <c r="NEC43" t="str">
        <f t="shared" ca="1" si="151"/>
        <v/>
      </c>
      <c r="NED43" t="str">
        <f t="shared" ca="1" si="151"/>
        <v/>
      </c>
      <c r="NEE43" t="str">
        <f t="shared" ca="1" si="151"/>
        <v/>
      </c>
      <c r="NEF43" t="str">
        <f t="shared" ca="1" si="151"/>
        <v/>
      </c>
      <c r="NEG43" t="str">
        <f t="shared" ca="1" si="151"/>
        <v/>
      </c>
      <c r="NEH43" t="str">
        <f t="shared" ca="1" si="151"/>
        <v/>
      </c>
      <c r="NEI43" t="str">
        <f t="shared" ca="1" si="151"/>
        <v/>
      </c>
      <c r="NEJ43" t="str">
        <f t="shared" ca="1" si="151"/>
        <v/>
      </c>
      <c r="NEK43" t="str">
        <f t="shared" ref="NEK43:NGV43" ca="1" si="152">IFERROR(NEG43*NEI43,"")</f>
        <v/>
      </c>
      <c r="NEL43" t="str">
        <f t="shared" ca="1" si="152"/>
        <v/>
      </c>
      <c r="NEM43" t="str">
        <f t="shared" ca="1" si="152"/>
        <v/>
      </c>
      <c r="NEN43" t="str">
        <f t="shared" ca="1" si="152"/>
        <v/>
      </c>
      <c r="NEO43" t="str">
        <f t="shared" ca="1" si="152"/>
        <v/>
      </c>
      <c r="NEP43" t="str">
        <f t="shared" ca="1" si="152"/>
        <v/>
      </c>
      <c r="NEQ43" t="str">
        <f t="shared" ca="1" si="152"/>
        <v/>
      </c>
      <c r="NER43" t="str">
        <f t="shared" ca="1" si="152"/>
        <v/>
      </c>
      <c r="NES43" t="str">
        <f t="shared" ca="1" si="152"/>
        <v/>
      </c>
      <c r="NET43" t="str">
        <f t="shared" ca="1" si="152"/>
        <v/>
      </c>
      <c r="NEU43" t="str">
        <f t="shared" ca="1" si="152"/>
        <v/>
      </c>
      <c r="NEV43" t="str">
        <f t="shared" ca="1" si="152"/>
        <v/>
      </c>
      <c r="NEW43" t="str">
        <f t="shared" ca="1" si="152"/>
        <v/>
      </c>
      <c r="NEX43" t="str">
        <f t="shared" ca="1" si="152"/>
        <v/>
      </c>
      <c r="NEY43" t="str">
        <f t="shared" ca="1" si="152"/>
        <v/>
      </c>
      <c r="NEZ43" t="str">
        <f t="shared" ca="1" si="152"/>
        <v/>
      </c>
      <c r="NFA43" t="str">
        <f t="shared" ca="1" si="152"/>
        <v/>
      </c>
      <c r="NFB43" t="str">
        <f t="shared" ca="1" si="152"/>
        <v/>
      </c>
      <c r="NFC43" t="str">
        <f t="shared" ca="1" si="152"/>
        <v/>
      </c>
      <c r="NFD43" t="str">
        <f t="shared" ca="1" si="152"/>
        <v/>
      </c>
      <c r="NFE43" t="str">
        <f t="shared" ca="1" si="152"/>
        <v/>
      </c>
      <c r="NFF43" t="str">
        <f t="shared" ca="1" si="152"/>
        <v/>
      </c>
      <c r="NFG43" t="str">
        <f t="shared" ca="1" si="152"/>
        <v/>
      </c>
      <c r="NFH43" t="str">
        <f t="shared" ca="1" si="152"/>
        <v/>
      </c>
      <c r="NFI43" t="str">
        <f t="shared" ca="1" si="152"/>
        <v/>
      </c>
      <c r="NFJ43" t="str">
        <f t="shared" ca="1" si="152"/>
        <v/>
      </c>
      <c r="NFK43" t="str">
        <f t="shared" ca="1" si="152"/>
        <v/>
      </c>
      <c r="NFL43" t="str">
        <f t="shared" ca="1" si="152"/>
        <v/>
      </c>
      <c r="NFM43" t="str">
        <f t="shared" ca="1" si="152"/>
        <v/>
      </c>
      <c r="NFN43" t="str">
        <f t="shared" ca="1" si="152"/>
        <v/>
      </c>
      <c r="NFO43" t="str">
        <f t="shared" ca="1" si="152"/>
        <v/>
      </c>
      <c r="NFP43" t="str">
        <f t="shared" ca="1" si="152"/>
        <v/>
      </c>
      <c r="NFQ43" t="str">
        <f t="shared" ca="1" si="152"/>
        <v/>
      </c>
      <c r="NFR43" t="str">
        <f t="shared" ca="1" si="152"/>
        <v/>
      </c>
      <c r="NFS43" t="str">
        <f t="shared" ca="1" si="152"/>
        <v/>
      </c>
      <c r="NFT43" t="str">
        <f t="shared" ca="1" si="152"/>
        <v/>
      </c>
      <c r="NFU43" t="str">
        <f t="shared" ca="1" si="152"/>
        <v/>
      </c>
      <c r="NFV43" t="str">
        <f t="shared" ca="1" si="152"/>
        <v/>
      </c>
      <c r="NFW43" t="str">
        <f t="shared" ca="1" si="152"/>
        <v/>
      </c>
      <c r="NFX43" t="str">
        <f t="shared" ca="1" si="152"/>
        <v/>
      </c>
      <c r="NFY43" t="str">
        <f t="shared" ca="1" si="152"/>
        <v/>
      </c>
      <c r="NFZ43" t="str">
        <f t="shared" ca="1" si="152"/>
        <v/>
      </c>
      <c r="NGA43" t="str">
        <f t="shared" ca="1" si="152"/>
        <v/>
      </c>
      <c r="NGB43" t="str">
        <f t="shared" ca="1" si="152"/>
        <v/>
      </c>
      <c r="NGC43" t="str">
        <f t="shared" ca="1" si="152"/>
        <v/>
      </c>
      <c r="NGD43" t="str">
        <f t="shared" ca="1" si="152"/>
        <v/>
      </c>
      <c r="NGE43" t="str">
        <f t="shared" ca="1" si="152"/>
        <v/>
      </c>
      <c r="NGF43" t="str">
        <f t="shared" ca="1" si="152"/>
        <v/>
      </c>
      <c r="NGG43" t="str">
        <f t="shared" ca="1" si="152"/>
        <v/>
      </c>
      <c r="NGH43" t="str">
        <f t="shared" ca="1" si="152"/>
        <v/>
      </c>
      <c r="NGI43" t="str">
        <f t="shared" ca="1" si="152"/>
        <v/>
      </c>
      <c r="NGJ43" t="str">
        <f t="shared" ca="1" si="152"/>
        <v/>
      </c>
      <c r="NGK43" t="str">
        <f t="shared" ca="1" si="152"/>
        <v/>
      </c>
      <c r="NGL43" t="str">
        <f t="shared" ca="1" si="152"/>
        <v/>
      </c>
      <c r="NGM43" t="str">
        <f t="shared" ca="1" si="152"/>
        <v/>
      </c>
      <c r="NGN43" t="str">
        <f t="shared" ca="1" si="152"/>
        <v/>
      </c>
      <c r="NGO43" t="str">
        <f t="shared" ca="1" si="152"/>
        <v/>
      </c>
      <c r="NGP43" t="str">
        <f t="shared" ca="1" si="152"/>
        <v/>
      </c>
      <c r="NGQ43" t="str">
        <f t="shared" ca="1" si="152"/>
        <v/>
      </c>
      <c r="NGR43" t="str">
        <f t="shared" ca="1" si="152"/>
        <v/>
      </c>
      <c r="NGS43" t="str">
        <f t="shared" ca="1" si="152"/>
        <v/>
      </c>
      <c r="NGT43" t="str">
        <f t="shared" ca="1" si="152"/>
        <v/>
      </c>
      <c r="NGU43" t="str">
        <f t="shared" ca="1" si="152"/>
        <v/>
      </c>
      <c r="NGV43" t="str">
        <f t="shared" ca="1" si="152"/>
        <v/>
      </c>
      <c r="NGW43" t="str">
        <f t="shared" ref="NGW43:NJH43" ca="1" si="153">IFERROR(NGS43*NGU43,"")</f>
        <v/>
      </c>
      <c r="NGX43" t="str">
        <f t="shared" ca="1" si="153"/>
        <v/>
      </c>
      <c r="NGY43" t="str">
        <f t="shared" ca="1" si="153"/>
        <v/>
      </c>
      <c r="NGZ43" t="str">
        <f t="shared" ca="1" si="153"/>
        <v/>
      </c>
      <c r="NHA43" t="str">
        <f t="shared" ca="1" si="153"/>
        <v/>
      </c>
      <c r="NHB43" t="str">
        <f t="shared" ca="1" si="153"/>
        <v/>
      </c>
      <c r="NHC43" t="str">
        <f t="shared" ca="1" si="153"/>
        <v/>
      </c>
      <c r="NHD43" t="str">
        <f t="shared" ca="1" si="153"/>
        <v/>
      </c>
      <c r="NHE43" t="str">
        <f t="shared" ca="1" si="153"/>
        <v/>
      </c>
      <c r="NHF43" t="str">
        <f t="shared" ca="1" si="153"/>
        <v/>
      </c>
      <c r="NHG43" t="str">
        <f t="shared" ca="1" si="153"/>
        <v/>
      </c>
      <c r="NHH43" t="str">
        <f t="shared" ca="1" si="153"/>
        <v/>
      </c>
      <c r="NHI43" t="str">
        <f t="shared" ca="1" si="153"/>
        <v/>
      </c>
      <c r="NHJ43" t="str">
        <f t="shared" ca="1" si="153"/>
        <v/>
      </c>
      <c r="NHK43" t="str">
        <f t="shared" ca="1" si="153"/>
        <v/>
      </c>
      <c r="NHL43" t="str">
        <f t="shared" ca="1" si="153"/>
        <v/>
      </c>
      <c r="NHM43" t="str">
        <f t="shared" ca="1" si="153"/>
        <v/>
      </c>
      <c r="NHN43" t="str">
        <f t="shared" ca="1" si="153"/>
        <v/>
      </c>
      <c r="NHO43" t="str">
        <f t="shared" ca="1" si="153"/>
        <v/>
      </c>
      <c r="NHP43" t="str">
        <f t="shared" ca="1" si="153"/>
        <v/>
      </c>
      <c r="NHQ43" t="str">
        <f t="shared" ca="1" si="153"/>
        <v/>
      </c>
      <c r="NHR43" t="str">
        <f t="shared" ca="1" si="153"/>
        <v/>
      </c>
      <c r="NHS43" t="str">
        <f t="shared" ca="1" si="153"/>
        <v/>
      </c>
      <c r="NHT43" t="str">
        <f t="shared" ca="1" si="153"/>
        <v/>
      </c>
      <c r="NHU43" t="str">
        <f t="shared" ca="1" si="153"/>
        <v/>
      </c>
      <c r="NHV43" t="str">
        <f t="shared" ca="1" si="153"/>
        <v/>
      </c>
      <c r="NHW43" t="str">
        <f t="shared" ca="1" si="153"/>
        <v/>
      </c>
      <c r="NHX43" t="str">
        <f t="shared" ca="1" si="153"/>
        <v/>
      </c>
      <c r="NHY43" t="str">
        <f t="shared" ca="1" si="153"/>
        <v/>
      </c>
      <c r="NHZ43" t="str">
        <f t="shared" ca="1" si="153"/>
        <v/>
      </c>
      <c r="NIA43" t="str">
        <f t="shared" ca="1" si="153"/>
        <v/>
      </c>
      <c r="NIB43" t="str">
        <f t="shared" ca="1" si="153"/>
        <v/>
      </c>
      <c r="NIC43" t="str">
        <f t="shared" ca="1" si="153"/>
        <v/>
      </c>
      <c r="NID43" t="str">
        <f t="shared" ca="1" si="153"/>
        <v/>
      </c>
      <c r="NIE43" t="str">
        <f t="shared" ca="1" si="153"/>
        <v/>
      </c>
      <c r="NIF43" t="str">
        <f t="shared" ca="1" si="153"/>
        <v/>
      </c>
      <c r="NIG43" t="str">
        <f t="shared" ca="1" si="153"/>
        <v/>
      </c>
      <c r="NIH43" t="str">
        <f t="shared" ca="1" si="153"/>
        <v/>
      </c>
      <c r="NII43" t="str">
        <f t="shared" ca="1" si="153"/>
        <v/>
      </c>
      <c r="NIJ43" t="str">
        <f t="shared" ca="1" si="153"/>
        <v/>
      </c>
      <c r="NIK43" t="str">
        <f t="shared" ca="1" si="153"/>
        <v/>
      </c>
      <c r="NIL43" t="str">
        <f t="shared" ca="1" si="153"/>
        <v/>
      </c>
      <c r="NIM43" t="str">
        <f t="shared" ca="1" si="153"/>
        <v/>
      </c>
      <c r="NIN43" t="str">
        <f t="shared" ca="1" si="153"/>
        <v/>
      </c>
      <c r="NIO43" t="str">
        <f t="shared" ca="1" si="153"/>
        <v/>
      </c>
      <c r="NIP43" t="str">
        <f t="shared" ca="1" si="153"/>
        <v/>
      </c>
      <c r="NIQ43" t="str">
        <f t="shared" ca="1" si="153"/>
        <v/>
      </c>
      <c r="NIR43" t="str">
        <f t="shared" ca="1" si="153"/>
        <v/>
      </c>
      <c r="NIS43" t="str">
        <f t="shared" ca="1" si="153"/>
        <v/>
      </c>
      <c r="NIT43" t="str">
        <f t="shared" ca="1" si="153"/>
        <v/>
      </c>
      <c r="NIU43" t="str">
        <f t="shared" ca="1" si="153"/>
        <v/>
      </c>
      <c r="NIV43" t="str">
        <f t="shared" ca="1" si="153"/>
        <v/>
      </c>
      <c r="NIW43" t="str">
        <f t="shared" ca="1" si="153"/>
        <v/>
      </c>
      <c r="NIX43" t="str">
        <f t="shared" ca="1" si="153"/>
        <v/>
      </c>
      <c r="NIY43" t="str">
        <f t="shared" ca="1" si="153"/>
        <v/>
      </c>
      <c r="NIZ43" t="str">
        <f t="shared" ca="1" si="153"/>
        <v/>
      </c>
      <c r="NJA43" t="str">
        <f t="shared" ca="1" si="153"/>
        <v/>
      </c>
      <c r="NJB43" t="str">
        <f t="shared" ca="1" si="153"/>
        <v/>
      </c>
      <c r="NJC43" t="str">
        <f t="shared" ca="1" si="153"/>
        <v/>
      </c>
      <c r="NJD43" t="str">
        <f t="shared" ca="1" si="153"/>
        <v/>
      </c>
      <c r="NJE43" t="str">
        <f t="shared" ca="1" si="153"/>
        <v/>
      </c>
      <c r="NJF43" t="str">
        <f t="shared" ca="1" si="153"/>
        <v/>
      </c>
      <c r="NJG43" t="str">
        <f t="shared" ca="1" si="153"/>
        <v/>
      </c>
      <c r="NJH43" t="str">
        <f t="shared" ca="1" si="153"/>
        <v/>
      </c>
      <c r="NJI43" t="str">
        <f t="shared" ref="NJI43:NLT43" ca="1" si="154">IFERROR(NJE43*NJG43,"")</f>
        <v/>
      </c>
      <c r="NJJ43" t="str">
        <f t="shared" ca="1" si="154"/>
        <v/>
      </c>
      <c r="NJK43" t="str">
        <f t="shared" ca="1" si="154"/>
        <v/>
      </c>
      <c r="NJL43" t="str">
        <f t="shared" ca="1" si="154"/>
        <v/>
      </c>
      <c r="NJM43" t="str">
        <f t="shared" ca="1" si="154"/>
        <v/>
      </c>
      <c r="NJN43" t="str">
        <f t="shared" ca="1" si="154"/>
        <v/>
      </c>
      <c r="NJO43" t="str">
        <f t="shared" ca="1" si="154"/>
        <v/>
      </c>
      <c r="NJP43" t="str">
        <f t="shared" ca="1" si="154"/>
        <v/>
      </c>
      <c r="NJQ43" t="str">
        <f t="shared" ca="1" si="154"/>
        <v/>
      </c>
      <c r="NJR43" t="str">
        <f t="shared" ca="1" si="154"/>
        <v/>
      </c>
      <c r="NJS43" t="str">
        <f t="shared" ca="1" si="154"/>
        <v/>
      </c>
      <c r="NJT43" t="str">
        <f t="shared" ca="1" si="154"/>
        <v/>
      </c>
      <c r="NJU43" t="str">
        <f t="shared" ca="1" si="154"/>
        <v/>
      </c>
      <c r="NJV43" t="str">
        <f t="shared" ca="1" si="154"/>
        <v/>
      </c>
      <c r="NJW43" t="str">
        <f t="shared" ca="1" si="154"/>
        <v/>
      </c>
      <c r="NJX43" t="str">
        <f t="shared" ca="1" si="154"/>
        <v/>
      </c>
      <c r="NJY43" t="str">
        <f t="shared" ca="1" si="154"/>
        <v/>
      </c>
      <c r="NJZ43" t="str">
        <f t="shared" ca="1" si="154"/>
        <v/>
      </c>
      <c r="NKA43" t="str">
        <f t="shared" ca="1" si="154"/>
        <v/>
      </c>
      <c r="NKB43" t="str">
        <f t="shared" ca="1" si="154"/>
        <v/>
      </c>
      <c r="NKC43" t="str">
        <f t="shared" ca="1" si="154"/>
        <v/>
      </c>
      <c r="NKD43" t="str">
        <f t="shared" ca="1" si="154"/>
        <v/>
      </c>
      <c r="NKE43" t="str">
        <f t="shared" ca="1" si="154"/>
        <v/>
      </c>
      <c r="NKF43" t="str">
        <f t="shared" ca="1" si="154"/>
        <v/>
      </c>
      <c r="NKG43" t="str">
        <f t="shared" ca="1" si="154"/>
        <v/>
      </c>
      <c r="NKH43" t="str">
        <f t="shared" ca="1" si="154"/>
        <v/>
      </c>
      <c r="NKI43" t="str">
        <f t="shared" ca="1" si="154"/>
        <v/>
      </c>
      <c r="NKJ43" t="str">
        <f t="shared" ca="1" si="154"/>
        <v/>
      </c>
      <c r="NKK43" t="str">
        <f t="shared" ca="1" si="154"/>
        <v/>
      </c>
      <c r="NKL43" t="str">
        <f t="shared" ca="1" si="154"/>
        <v/>
      </c>
      <c r="NKM43" t="str">
        <f t="shared" ca="1" si="154"/>
        <v/>
      </c>
      <c r="NKN43" t="str">
        <f t="shared" ca="1" si="154"/>
        <v/>
      </c>
      <c r="NKO43" t="str">
        <f t="shared" ca="1" si="154"/>
        <v/>
      </c>
      <c r="NKP43" t="str">
        <f t="shared" ca="1" si="154"/>
        <v/>
      </c>
      <c r="NKQ43" t="str">
        <f t="shared" ca="1" si="154"/>
        <v/>
      </c>
      <c r="NKR43" t="str">
        <f t="shared" ca="1" si="154"/>
        <v/>
      </c>
      <c r="NKS43" t="str">
        <f t="shared" ca="1" si="154"/>
        <v/>
      </c>
      <c r="NKT43" t="str">
        <f t="shared" ca="1" si="154"/>
        <v/>
      </c>
      <c r="NKU43" t="str">
        <f t="shared" ca="1" si="154"/>
        <v/>
      </c>
      <c r="NKV43" t="str">
        <f t="shared" ca="1" si="154"/>
        <v/>
      </c>
      <c r="NKW43" t="str">
        <f t="shared" ca="1" si="154"/>
        <v/>
      </c>
      <c r="NKX43" t="str">
        <f t="shared" ca="1" si="154"/>
        <v/>
      </c>
      <c r="NKY43" t="str">
        <f t="shared" ca="1" si="154"/>
        <v/>
      </c>
      <c r="NKZ43" t="str">
        <f t="shared" ca="1" si="154"/>
        <v/>
      </c>
      <c r="NLA43" t="str">
        <f t="shared" ca="1" si="154"/>
        <v/>
      </c>
      <c r="NLB43" t="str">
        <f t="shared" ca="1" si="154"/>
        <v/>
      </c>
      <c r="NLC43" t="str">
        <f t="shared" ca="1" si="154"/>
        <v/>
      </c>
      <c r="NLD43" t="str">
        <f t="shared" ca="1" si="154"/>
        <v/>
      </c>
      <c r="NLE43" t="str">
        <f t="shared" ca="1" si="154"/>
        <v/>
      </c>
      <c r="NLF43" t="str">
        <f t="shared" ca="1" si="154"/>
        <v/>
      </c>
      <c r="NLG43" t="str">
        <f t="shared" ca="1" si="154"/>
        <v/>
      </c>
      <c r="NLH43" t="str">
        <f t="shared" ca="1" si="154"/>
        <v/>
      </c>
      <c r="NLI43" t="str">
        <f t="shared" ca="1" si="154"/>
        <v/>
      </c>
      <c r="NLJ43" t="str">
        <f t="shared" ca="1" si="154"/>
        <v/>
      </c>
      <c r="NLK43" t="str">
        <f t="shared" ca="1" si="154"/>
        <v/>
      </c>
      <c r="NLL43" t="str">
        <f t="shared" ca="1" si="154"/>
        <v/>
      </c>
      <c r="NLM43" t="str">
        <f t="shared" ca="1" si="154"/>
        <v/>
      </c>
      <c r="NLN43" t="str">
        <f t="shared" ca="1" si="154"/>
        <v/>
      </c>
      <c r="NLO43" t="str">
        <f t="shared" ca="1" si="154"/>
        <v/>
      </c>
      <c r="NLP43" t="str">
        <f t="shared" ca="1" si="154"/>
        <v/>
      </c>
      <c r="NLQ43" t="str">
        <f t="shared" ca="1" si="154"/>
        <v/>
      </c>
      <c r="NLR43" t="str">
        <f t="shared" ca="1" si="154"/>
        <v/>
      </c>
      <c r="NLS43" t="str">
        <f t="shared" ca="1" si="154"/>
        <v/>
      </c>
      <c r="NLT43" t="str">
        <f t="shared" ca="1" si="154"/>
        <v/>
      </c>
      <c r="NLU43" t="str">
        <f t="shared" ref="NLU43:NOF43" ca="1" si="155">IFERROR(NLQ43*NLS43,"")</f>
        <v/>
      </c>
      <c r="NLV43" t="str">
        <f t="shared" ca="1" si="155"/>
        <v/>
      </c>
      <c r="NLW43" t="str">
        <f t="shared" ca="1" si="155"/>
        <v/>
      </c>
      <c r="NLX43" t="str">
        <f t="shared" ca="1" si="155"/>
        <v/>
      </c>
      <c r="NLY43" t="str">
        <f t="shared" ca="1" si="155"/>
        <v/>
      </c>
      <c r="NLZ43" t="str">
        <f t="shared" ca="1" si="155"/>
        <v/>
      </c>
      <c r="NMA43" t="str">
        <f t="shared" ca="1" si="155"/>
        <v/>
      </c>
      <c r="NMB43" t="str">
        <f t="shared" ca="1" si="155"/>
        <v/>
      </c>
      <c r="NMC43" t="str">
        <f t="shared" ca="1" si="155"/>
        <v/>
      </c>
      <c r="NMD43" t="str">
        <f t="shared" ca="1" si="155"/>
        <v/>
      </c>
      <c r="NME43" t="str">
        <f t="shared" ca="1" si="155"/>
        <v/>
      </c>
      <c r="NMF43" t="str">
        <f t="shared" ca="1" si="155"/>
        <v/>
      </c>
      <c r="NMG43" t="str">
        <f t="shared" ca="1" si="155"/>
        <v/>
      </c>
      <c r="NMH43" t="str">
        <f t="shared" ca="1" si="155"/>
        <v/>
      </c>
      <c r="NMI43" t="str">
        <f t="shared" ca="1" si="155"/>
        <v/>
      </c>
      <c r="NMJ43" t="str">
        <f t="shared" ca="1" si="155"/>
        <v/>
      </c>
      <c r="NMK43" t="str">
        <f t="shared" ca="1" si="155"/>
        <v/>
      </c>
      <c r="NML43" t="str">
        <f t="shared" ca="1" si="155"/>
        <v/>
      </c>
      <c r="NMM43" t="str">
        <f t="shared" ca="1" si="155"/>
        <v/>
      </c>
      <c r="NMN43" t="str">
        <f t="shared" ca="1" si="155"/>
        <v/>
      </c>
      <c r="NMO43" t="str">
        <f t="shared" ca="1" si="155"/>
        <v/>
      </c>
      <c r="NMP43" t="str">
        <f t="shared" ca="1" si="155"/>
        <v/>
      </c>
      <c r="NMQ43" t="str">
        <f t="shared" ca="1" si="155"/>
        <v/>
      </c>
      <c r="NMR43" t="str">
        <f t="shared" ca="1" si="155"/>
        <v/>
      </c>
      <c r="NMS43" t="str">
        <f t="shared" ca="1" si="155"/>
        <v/>
      </c>
      <c r="NMT43" t="str">
        <f t="shared" ca="1" si="155"/>
        <v/>
      </c>
      <c r="NMU43" t="str">
        <f t="shared" ca="1" si="155"/>
        <v/>
      </c>
      <c r="NMV43" t="str">
        <f t="shared" ca="1" si="155"/>
        <v/>
      </c>
      <c r="NMW43" t="str">
        <f t="shared" ca="1" si="155"/>
        <v/>
      </c>
      <c r="NMX43" t="str">
        <f t="shared" ca="1" si="155"/>
        <v/>
      </c>
      <c r="NMY43" t="str">
        <f t="shared" ca="1" si="155"/>
        <v/>
      </c>
      <c r="NMZ43" t="str">
        <f t="shared" ca="1" si="155"/>
        <v/>
      </c>
      <c r="NNA43" t="str">
        <f t="shared" ca="1" si="155"/>
        <v/>
      </c>
      <c r="NNB43" t="str">
        <f t="shared" ca="1" si="155"/>
        <v/>
      </c>
      <c r="NNC43" t="str">
        <f t="shared" ca="1" si="155"/>
        <v/>
      </c>
      <c r="NND43" t="str">
        <f t="shared" ca="1" si="155"/>
        <v/>
      </c>
      <c r="NNE43" t="str">
        <f t="shared" ca="1" si="155"/>
        <v/>
      </c>
      <c r="NNF43" t="str">
        <f t="shared" ca="1" si="155"/>
        <v/>
      </c>
      <c r="NNG43" t="str">
        <f t="shared" ca="1" si="155"/>
        <v/>
      </c>
      <c r="NNH43" t="str">
        <f t="shared" ca="1" si="155"/>
        <v/>
      </c>
      <c r="NNI43" t="str">
        <f t="shared" ca="1" si="155"/>
        <v/>
      </c>
      <c r="NNJ43" t="str">
        <f t="shared" ca="1" si="155"/>
        <v/>
      </c>
      <c r="NNK43" t="str">
        <f t="shared" ca="1" si="155"/>
        <v/>
      </c>
      <c r="NNL43" t="str">
        <f t="shared" ca="1" si="155"/>
        <v/>
      </c>
      <c r="NNM43" t="str">
        <f t="shared" ca="1" si="155"/>
        <v/>
      </c>
      <c r="NNN43" t="str">
        <f t="shared" ca="1" si="155"/>
        <v/>
      </c>
      <c r="NNO43" t="str">
        <f t="shared" ca="1" si="155"/>
        <v/>
      </c>
      <c r="NNP43" t="str">
        <f t="shared" ca="1" si="155"/>
        <v/>
      </c>
      <c r="NNQ43" t="str">
        <f t="shared" ca="1" si="155"/>
        <v/>
      </c>
      <c r="NNR43" t="str">
        <f t="shared" ca="1" si="155"/>
        <v/>
      </c>
      <c r="NNS43" t="str">
        <f t="shared" ca="1" si="155"/>
        <v/>
      </c>
      <c r="NNT43" t="str">
        <f t="shared" ca="1" si="155"/>
        <v/>
      </c>
      <c r="NNU43" t="str">
        <f t="shared" ca="1" si="155"/>
        <v/>
      </c>
      <c r="NNV43" t="str">
        <f t="shared" ca="1" si="155"/>
        <v/>
      </c>
      <c r="NNW43" t="str">
        <f t="shared" ca="1" si="155"/>
        <v/>
      </c>
      <c r="NNX43" t="str">
        <f t="shared" ca="1" si="155"/>
        <v/>
      </c>
      <c r="NNY43" t="str">
        <f t="shared" ca="1" si="155"/>
        <v/>
      </c>
      <c r="NNZ43" t="str">
        <f t="shared" ca="1" si="155"/>
        <v/>
      </c>
      <c r="NOA43" t="str">
        <f t="shared" ca="1" si="155"/>
        <v/>
      </c>
      <c r="NOB43" t="str">
        <f t="shared" ca="1" si="155"/>
        <v/>
      </c>
      <c r="NOC43" t="str">
        <f t="shared" ca="1" si="155"/>
        <v/>
      </c>
      <c r="NOD43" t="str">
        <f t="shared" ca="1" si="155"/>
        <v/>
      </c>
      <c r="NOE43" t="str">
        <f t="shared" ca="1" si="155"/>
        <v/>
      </c>
      <c r="NOF43" t="str">
        <f t="shared" ca="1" si="155"/>
        <v/>
      </c>
      <c r="NOG43" t="str">
        <f t="shared" ref="NOG43:NQR43" ca="1" si="156">IFERROR(NOC43*NOE43,"")</f>
        <v/>
      </c>
      <c r="NOH43" t="str">
        <f t="shared" ca="1" si="156"/>
        <v/>
      </c>
      <c r="NOI43" t="str">
        <f t="shared" ca="1" si="156"/>
        <v/>
      </c>
      <c r="NOJ43" t="str">
        <f t="shared" ca="1" si="156"/>
        <v/>
      </c>
      <c r="NOK43" t="str">
        <f t="shared" ca="1" si="156"/>
        <v/>
      </c>
      <c r="NOL43" t="str">
        <f t="shared" ca="1" si="156"/>
        <v/>
      </c>
      <c r="NOM43" t="str">
        <f t="shared" ca="1" si="156"/>
        <v/>
      </c>
      <c r="NON43" t="str">
        <f t="shared" ca="1" si="156"/>
        <v/>
      </c>
      <c r="NOO43" t="str">
        <f t="shared" ca="1" si="156"/>
        <v/>
      </c>
      <c r="NOP43" t="str">
        <f t="shared" ca="1" si="156"/>
        <v/>
      </c>
      <c r="NOQ43" t="str">
        <f t="shared" ca="1" si="156"/>
        <v/>
      </c>
      <c r="NOR43" t="str">
        <f t="shared" ca="1" si="156"/>
        <v/>
      </c>
      <c r="NOS43" t="str">
        <f t="shared" ca="1" si="156"/>
        <v/>
      </c>
      <c r="NOT43" t="str">
        <f t="shared" ca="1" si="156"/>
        <v/>
      </c>
      <c r="NOU43" t="str">
        <f t="shared" ca="1" si="156"/>
        <v/>
      </c>
      <c r="NOV43" t="str">
        <f t="shared" ca="1" si="156"/>
        <v/>
      </c>
      <c r="NOW43" t="str">
        <f t="shared" ca="1" si="156"/>
        <v/>
      </c>
      <c r="NOX43" t="str">
        <f t="shared" ca="1" si="156"/>
        <v/>
      </c>
      <c r="NOY43" t="str">
        <f t="shared" ca="1" si="156"/>
        <v/>
      </c>
      <c r="NOZ43" t="str">
        <f t="shared" ca="1" si="156"/>
        <v/>
      </c>
      <c r="NPA43" t="str">
        <f t="shared" ca="1" si="156"/>
        <v/>
      </c>
      <c r="NPB43" t="str">
        <f t="shared" ca="1" si="156"/>
        <v/>
      </c>
      <c r="NPC43" t="str">
        <f t="shared" ca="1" si="156"/>
        <v/>
      </c>
      <c r="NPD43" t="str">
        <f t="shared" ca="1" si="156"/>
        <v/>
      </c>
      <c r="NPE43" t="str">
        <f t="shared" ca="1" si="156"/>
        <v/>
      </c>
      <c r="NPF43" t="str">
        <f t="shared" ca="1" si="156"/>
        <v/>
      </c>
      <c r="NPG43" t="str">
        <f t="shared" ca="1" si="156"/>
        <v/>
      </c>
      <c r="NPH43" t="str">
        <f t="shared" ca="1" si="156"/>
        <v/>
      </c>
      <c r="NPI43" t="str">
        <f t="shared" ca="1" si="156"/>
        <v/>
      </c>
      <c r="NPJ43" t="str">
        <f t="shared" ca="1" si="156"/>
        <v/>
      </c>
      <c r="NPK43" t="str">
        <f t="shared" ca="1" si="156"/>
        <v/>
      </c>
      <c r="NPL43" t="str">
        <f t="shared" ca="1" si="156"/>
        <v/>
      </c>
      <c r="NPM43" t="str">
        <f t="shared" ca="1" si="156"/>
        <v/>
      </c>
      <c r="NPN43" t="str">
        <f t="shared" ca="1" si="156"/>
        <v/>
      </c>
      <c r="NPO43" t="str">
        <f t="shared" ca="1" si="156"/>
        <v/>
      </c>
      <c r="NPP43" t="str">
        <f t="shared" ca="1" si="156"/>
        <v/>
      </c>
      <c r="NPQ43" t="str">
        <f t="shared" ca="1" si="156"/>
        <v/>
      </c>
      <c r="NPR43" t="str">
        <f t="shared" ca="1" si="156"/>
        <v/>
      </c>
      <c r="NPS43" t="str">
        <f t="shared" ca="1" si="156"/>
        <v/>
      </c>
      <c r="NPT43" t="str">
        <f t="shared" ca="1" si="156"/>
        <v/>
      </c>
      <c r="NPU43" t="str">
        <f t="shared" ca="1" si="156"/>
        <v/>
      </c>
      <c r="NPV43" t="str">
        <f t="shared" ca="1" si="156"/>
        <v/>
      </c>
      <c r="NPW43" t="str">
        <f t="shared" ca="1" si="156"/>
        <v/>
      </c>
      <c r="NPX43" t="str">
        <f t="shared" ca="1" si="156"/>
        <v/>
      </c>
      <c r="NPY43" t="str">
        <f t="shared" ca="1" si="156"/>
        <v/>
      </c>
      <c r="NPZ43" t="str">
        <f t="shared" ca="1" si="156"/>
        <v/>
      </c>
      <c r="NQA43" t="str">
        <f t="shared" ca="1" si="156"/>
        <v/>
      </c>
      <c r="NQB43" t="str">
        <f t="shared" ca="1" si="156"/>
        <v/>
      </c>
      <c r="NQC43" t="str">
        <f t="shared" ca="1" si="156"/>
        <v/>
      </c>
      <c r="NQD43" t="str">
        <f t="shared" ca="1" si="156"/>
        <v/>
      </c>
      <c r="NQE43" t="str">
        <f t="shared" ca="1" si="156"/>
        <v/>
      </c>
      <c r="NQF43" t="str">
        <f t="shared" ca="1" si="156"/>
        <v/>
      </c>
      <c r="NQG43" t="str">
        <f t="shared" ca="1" si="156"/>
        <v/>
      </c>
      <c r="NQH43" t="str">
        <f t="shared" ca="1" si="156"/>
        <v/>
      </c>
      <c r="NQI43" t="str">
        <f t="shared" ca="1" si="156"/>
        <v/>
      </c>
      <c r="NQJ43" t="str">
        <f t="shared" ca="1" si="156"/>
        <v/>
      </c>
      <c r="NQK43" t="str">
        <f t="shared" ca="1" si="156"/>
        <v/>
      </c>
      <c r="NQL43" t="str">
        <f t="shared" ca="1" si="156"/>
        <v/>
      </c>
      <c r="NQM43" t="str">
        <f t="shared" ca="1" si="156"/>
        <v/>
      </c>
      <c r="NQN43" t="str">
        <f t="shared" ca="1" si="156"/>
        <v/>
      </c>
      <c r="NQO43" t="str">
        <f t="shared" ca="1" si="156"/>
        <v/>
      </c>
      <c r="NQP43" t="str">
        <f t="shared" ca="1" si="156"/>
        <v/>
      </c>
      <c r="NQQ43" t="str">
        <f t="shared" ca="1" si="156"/>
        <v/>
      </c>
      <c r="NQR43" t="str">
        <f t="shared" ca="1" si="156"/>
        <v/>
      </c>
      <c r="NQS43" t="str">
        <f t="shared" ref="NQS43:NTD43" ca="1" si="157">IFERROR(NQO43*NQQ43,"")</f>
        <v/>
      </c>
      <c r="NQT43" t="str">
        <f t="shared" ca="1" si="157"/>
        <v/>
      </c>
      <c r="NQU43" t="str">
        <f t="shared" ca="1" si="157"/>
        <v/>
      </c>
      <c r="NQV43" t="str">
        <f t="shared" ca="1" si="157"/>
        <v/>
      </c>
      <c r="NQW43" t="str">
        <f t="shared" ca="1" si="157"/>
        <v/>
      </c>
      <c r="NQX43" t="str">
        <f t="shared" ca="1" si="157"/>
        <v/>
      </c>
      <c r="NQY43" t="str">
        <f t="shared" ca="1" si="157"/>
        <v/>
      </c>
      <c r="NQZ43" t="str">
        <f t="shared" ca="1" si="157"/>
        <v/>
      </c>
      <c r="NRA43" t="str">
        <f t="shared" ca="1" si="157"/>
        <v/>
      </c>
      <c r="NRB43" t="str">
        <f t="shared" ca="1" si="157"/>
        <v/>
      </c>
      <c r="NRC43" t="str">
        <f t="shared" ca="1" si="157"/>
        <v/>
      </c>
      <c r="NRD43" t="str">
        <f t="shared" ca="1" si="157"/>
        <v/>
      </c>
      <c r="NRE43" t="str">
        <f t="shared" ca="1" si="157"/>
        <v/>
      </c>
      <c r="NRF43" t="str">
        <f t="shared" ca="1" si="157"/>
        <v/>
      </c>
      <c r="NRG43" t="str">
        <f t="shared" ca="1" si="157"/>
        <v/>
      </c>
      <c r="NRH43" t="str">
        <f t="shared" ca="1" si="157"/>
        <v/>
      </c>
      <c r="NRI43" t="str">
        <f t="shared" ca="1" si="157"/>
        <v/>
      </c>
      <c r="NRJ43" t="str">
        <f t="shared" ca="1" si="157"/>
        <v/>
      </c>
      <c r="NRK43" t="str">
        <f t="shared" ca="1" si="157"/>
        <v/>
      </c>
      <c r="NRL43" t="str">
        <f t="shared" ca="1" si="157"/>
        <v/>
      </c>
      <c r="NRM43" t="str">
        <f t="shared" ca="1" si="157"/>
        <v/>
      </c>
      <c r="NRN43" t="str">
        <f t="shared" ca="1" si="157"/>
        <v/>
      </c>
      <c r="NRO43" t="str">
        <f t="shared" ca="1" si="157"/>
        <v/>
      </c>
      <c r="NRP43" t="str">
        <f t="shared" ca="1" si="157"/>
        <v/>
      </c>
      <c r="NRQ43" t="str">
        <f t="shared" ca="1" si="157"/>
        <v/>
      </c>
      <c r="NRR43" t="str">
        <f t="shared" ca="1" si="157"/>
        <v/>
      </c>
      <c r="NRS43" t="str">
        <f t="shared" ca="1" si="157"/>
        <v/>
      </c>
      <c r="NRT43" t="str">
        <f t="shared" ca="1" si="157"/>
        <v/>
      </c>
      <c r="NRU43" t="str">
        <f t="shared" ca="1" si="157"/>
        <v/>
      </c>
      <c r="NRV43" t="str">
        <f t="shared" ca="1" si="157"/>
        <v/>
      </c>
      <c r="NRW43" t="str">
        <f t="shared" ca="1" si="157"/>
        <v/>
      </c>
      <c r="NRX43" t="str">
        <f t="shared" ca="1" si="157"/>
        <v/>
      </c>
      <c r="NRY43" t="str">
        <f t="shared" ca="1" si="157"/>
        <v/>
      </c>
      <c r="NRZ43" t="str">
        <f t="shared" ca="1" si="157"/>
        <v/>
      </c>
      <c r="NSA43" t="str">
        <f t="shared" ca="1" si="157"/>
        <v/>
      </c>
      <c r="NSB43" t="str">
        <f t="shared" ca="1" si="157"/>
        <v/>
      </c>
      <c r="NSC43" t="str">
        <f t="shared" ca="1" si="157"/>
        <v/>
      </c>
      <c r="NSD43" t="str">
        <f t="shared" ca="1" si="157"/>
        <v/>
      </c>
      <c r="NSE43" t="str">
        <f t="shared" ca="1" si="157"/>
        <v/>
      </c>
      <c r="NSF43" t="str">
        <f t="shared" ca="1" si="157"/>
        <v/>
      </c>
      <c r="NSG43" t="str">
        <f t="shared" ca="1" si="157"/>
        <v/>
      </c>
      <c r="NSH43" t="str">
        <f t="shared" ca="1" si="157"/>
        <v/>
      </c>
      <c r="NSI43" t="str">
        <f t="shared" ca="1" si="157"/>
        <v/>
      </c>
      <c r="NSJ43" t="str">
        <f t="shared" ca="1" si="157"/>
        <v/>
      </c>
      <c r="NSK43" t="str">
        <f t="shared" ca="1" si="157"/>
        <v/>
      </c>
      <c r="NSL43" t="str">
        <f t="shared" ca="1" si="157"/>
        <v/>
      </c>
      <c r="NSM43" t="str">
        <f t="shared" ca="1" si="157"/>
        <v/>
      </c>
      <c r="NSN43" t="str">
        <f t="shared" ca="1" si="157"/>
        <v/>
      </c>
      <c r="NSO43" t="str">
        <f t="shared" ca="1" si="157"/>
        <v/>
      </c>
      <c r="NSP43" t="str">
        <f t="shared" ca="1" si="157"/>
        <v/>
      </c>
      <c r="NSQ43" t="str">
        <f t="shared" ca="1" si="157"/>
        <v/>
      </c>
      <c r="NSR43" t="str">
        <f t="shared" ca="1" si="157"/>
        <v/>
      </c>
      <c r="NSS43" t="str">
        <f t="shared" ca="1" si="157"/>
        <v/>
      </c>
      <c r="NST43" t="str">
        <f t="shared" ca="1" si="157"/>
        <v/>
      </c>
      <c r="NSU43" t="str">
        <f t="shared" ca="1" si="157"/>
        <v/>
      </c>
      <c r="NSV43" t="str">
        <f t="shared" ca="1" si="157"/>
        <v/>
      </c>
      <c r="NSW43" t="str">
        <f t="shared" ca="1" si="157"/>
        <v/>
      </c>
      <c r="NSX43" t="str">
        <f t="shared" ca="1" si="157"/>
        <v/>
      </c>
      <c r="NSY43" t="str">
        <f t="shared" ca="1" si="157"/>
        <v/>
      </c>
      <c r="NSZ43" t="str">
        <f t="shared" ca="1" si="157"/>
        <v/>
      </c>
      <c r="NTA43" t="str">
        <f t="shared" ca="1" si="157"/>
        <v/>
      </c>
      <c r="NTB43" t="str">
        <f t="shared" ca="1" si="157"/>
        <v/>
      </c>
      <c r="NTC43" t="str">
        <f t="shared" ca="1" si="157"/>
        <v/>
      </c>
      <c r="NTD43" t="str">
        <f t="shared" ca="1" si="157"/>
        <v/>
      </c>
      <c r="NTE43" t="str">
        <f t="shared" ref="NTE43:NVP43" ca="1" si="158">IFERROR(NTA43*NTC43,"")</f>
        <v/>
      </c>
      <c r="NTF43" t="str">
        <f t="shared" ca="1" si="158"/>
        <v/>
      </c>
      <c r="NTG43" t="str">
        <f t="shared" ca="1" si="158"/>
        <v/>
      </c>
      <c r="NTH43" t="str">
        <f t="shared" ca="1" si="158"/>
        <v/>
      </c>
      <c r="NTI43" t="str">
        <f t="shared" ca="1" si="158"/>
        <v/>
      </c>
      <c r="NTJ43" t="str">
        <f t="shared" ca="1" si="158"/>
        <v/>
      </c>
      <c r="NTK43" t="str">
        <f t="shared" ca="1" si="158"/>
        <v/>
      </c>
      <c r="NTL43" t="str">
        <f t="shared" ca="1" si="158"/>
        <v/>
      </c>
      <c r="NTM43" t="str">
        <f t="shared" ca="1" si="158"/>
        <v/>
      </c>
      <c r="NTN43" t="str">
        <f t="shared" ca="1" si="158"/>
        <v/>
      </c>
      <c r="NTO43" t="str">
        <f t="shared" ca="1" si="158"/>
        <v/>
      </c>
      <c r="NTP43" t="str">
        <f t="shared" ca="1" si="158"/>
        <v/>
      </c>
      <c r="NTQ43" t="str">
        <f t="shared" ca="1" si="158"/>
        <v/>
      </c>
      <c r="NTR43" t="str">
        <f t="shared" ca="1" si="158"/>
        <v/>
      </c>
      <c r="NTS43" t="str">
        <f t="shared" ca="1" si="158"/>
        <v/>
      </c>
      <c r="NTT43" t="str">
        <f t="shared" ca="1" si="158"/>
        <v/>
      </c>
      <c r="NTU43" t="str">
        <f t="shared" ca="1" si="158"/>
        <v/>
      </c>
      <c r="NTV43" t="str">
        <f t="shared" ca="1" si="158"/>
        <v/>
      </c>
      <c r="NTW43" t="str">
        <f t="shared" ca="1" si="158"/>
        <v/>
      </c>
      <c r="NTX43" t="str">
        <f t="shared" ca="1" si="158"/>
        <v/>
      </c>
      <c r="NTY43" t="str">
        <f t="shared" ca="1" si="158"/>
        <v/>
      </c>
      <c r="NTZ43" t="str">
        <f t="shared" ca="1" si="158"/>
        <v/>
      </c>
      <c r="NUA43" t="str">
        <f t="shared" ca="1" si="158"/>
        <v/>
      </c>
      <c r="NUB43" t="str">
        <f t="shared" ca="1" si="158"/>
        <v/>
      </c>
      <c r="NUC43" t="str">
        <f t="shared" ca="1" si="158"/>
        <v/>
      </c>
      <c r="NUD43" t="str">
        <f t="shared" ca="1" si="158"/>
        <v/>
      </c>
      <c r="NUE43" t="str">
        <f t="shared" ca="1" si="158"/>
        <v/>
      </c>
      <c r="NUF43" t="str">
        <f t="shared" ca="1" si="158"/>
        <v/>
      </c>
      <c r="NUG43" t="str">
        <f t="shared" ca="1" si="158"/>
        <v/>
      </c>
      <c r="NUH43" t="str">
        <f t="shared" ca="1" si="158"/>
        <v/>
      </c>
      <c r="NUI43" t="str">
        <f t="shared" ca="1" si="158"/>
        <v/>
      </c>
      <c r="NUJ43" t="str">
        <f t="shared" ca="1" si="158"/>
        <v/>
      </c>
      <c r="NUK43" t="str">
        <f t="shared" ca="1" si="158"/>
        <v/>
      </c>
      <c r="NUL43" t="str">
        <f t="shared" ca="1" si="158"/>
        <v/>
      </c>
      <c r="NUM43" t="str">
        <f t="shared" ca="1" si="158"/>
        <v/>
      </c>
      <c r="NUN43" t="str">
        <f t="shared" ca="1" si="158"/>
        <v/>
      </c>
      <c r="NUO43" t="str">
        <f t="shared" ca="1" si="158"/>
        <v/>
      </c>
      <c r="NUP43" t="str">
        <f t="shared" ca="1" si="158"/>
        <v/>
      </c>
      <c r="NUQ43" t="str">
        <f t="shared" ca="1" si="158"/>
        <v/>
      </c>
      <c r="NUR43" t="str">
        <f t="shared" ca="1" si="158"/>
        <v/>
      </c>
      <c r="NUS43" t="str">
        <f t="shared" ca="1" si="158"/>
        <v/>
      </c>
      <c r="NUT43" t="str">
        <f t="shared" ca="1" si="158"/>
        <v/>
      </c>
      <c r="NUU43" t="str">
        <f t="shared" ca="1" si="158"/>
        <v/>
      </c>
      <c r="NUV43" t="str">
        <f t="shared" ca="1" si="158"/>
        <v/>
      </c>
      <c r="NUW43" t="str">
        <f t="shared" ca="1" si="158"/>
        <v/>
      </c>
      <c r="NUX43" t="str">
        <f t="shared" ca="1" si="158"/>
        <v/>
      </c>
      <c r="NUY43" t="str">
        <f t="shared" ca="1" si="158"/>
        <v/>
      </c>
      <c r="NUZ43" t="str">
        <f t="shared" ca="1" si="158"/>
        <v/>
      </c>
      <c r="NVA43" t="str">
        <f t="shared" ca="1" si="158"/>
        <v/>
      </c>
      <c r="NVB43" t="str">
        <f t="shared" ca="1" si="158"/>
        <v/>
      </c>
      <c r="NVC43" t="str">
        <f t="shared" ca="1" si="158"/>
        <v/>
      </c>
      <c r="NVD43" t="str">
        <f t="shared" ca="1" si="158"/>
        <v/>
      </c>
      <c r="NVE43" t="str">
        <f t="shared" ca="1" si="158"/>
        <v/>
      </c>
      <c r="NVF43" t="str">
        <f t="shared" ca="1" si="158"/>
        <v/>
      </c>
      <c r="NVG43" t="str">
        <f t="shared" ca="1" si="158"/>
        <v/>
      </c>
      <c r="NVH43" t="str">
        <f t="shared" ca="1" si="158"/>
        <v/>
      </c>
      <c r="NVI43" t="str">
        <f t="shared" ca="1" si="158"/>
        <v/>
      </c>
      <c r="NVJ43" t="str">
        <f t="shared" ca="1" si="158"/>
        <v/>
      </c>
      <c r="NVK43" t="str">
        <f t="shared" ca="1" si="158"/>
        <v/>
      </c>
      <c r="NVL43" t="str">
        <f t="shared" ca="1" si="158"/>
        <v/>
      </c>
      <c r="NVM43" t="str">
        <f t="shared" ca="1" si="158"/>
        <v/>
      </c>
      <c r="NVN43" t="str">
        <f t="shared" ca="1" si="158"/>
        <v/>
      </c>
      <c r="NVO43" t="str">
        <f t="shared" ca="1" si="158"/>
        <v/>
      </c>
      <c r="NVP43" t="str">
        <f t="shared" ca="1" si="158"/>
        <v/>
      </c>
      <c r="NVQ43" t="str">
        <f t="shared" ref="NVQ43:NYB43" ca="1" si="159">IFERROR(NVM43*NVO43,"")</f>
        <v/>
      </c>
      <c r="NVR43" t="str">
        <f t="shared" ca="1" si="159"/>
        <v/>
      </c>
      <c r="NVS43" t="str">
        <f t="shared" ca="1" si="159"/>
        <v/>
      </c>
      <c r="NVT43" t="str">
        <f t="shared" ca="1" si="159"/>
        <v/>
      </c>
      <c r="NVU43" t="str">
        <f t="shared" ca="1" si="159"/>
        <v/>
      </c>
      <c r="NVV43" t="str">
        <f t="shared" ca="1" si="159"/>
        <v/>
      </c>
      <c r="NVW43" t="str">
        <f t="shared" ca="1" si="159"/>
        <v/>
      </c>
      <c r="NVX43" t="str">
        <f t="shared" ca="1" si="159"/>
        <v/>
      </c>
      <c r="NVY43" t="str">
        <f t="shared" ca="1" si="159"/>
        <v/>
      </c>
      <c r="NVZ43" t="str">
        <f t="shared" ca="1" si="159"/>
        <v/>
      </c>
      <c r="NWA43" t="str">
        <f t="shared" ca="1" si="159"/>
        <v/>
      </c>
      <c r="NWB43" t="str">
        <f t="shared" ca="1" si="159"/>
        <v/>
      </c>
      <c r="NWC43" t="str">
        <f t="shared" ca="1" si="159"/>
        <v/>
      </c>
      <c r="NWD43" t="str">
        <f t="shared" ca="1" si="159"/>
        <v/>
      </c>
      <c r="NWE43" t="str">
        <f t="shared" ca="1" si="159"/>
        <v/>
      </c>
      <c r="NWF43" t="str">
        <f t="shared" ca="1" si="159"/>
        <v/>
      </c>
      <c r="NWG43" t="str">
        <f t="shared" ca="1" si="159"/>
        <v/>
      </c>
      <c r="NWH43" t="str">
        <f t="shared" ca="1" si="159"/>
        <v/>
      </c>
      <c r="NWI43" t="str">
        <f t="shared" ca="1" si="159"/>
        <v/>
      </c>
      <c r="NWJ43" t="str">
        <f t="shared" ca="1" si="159"/>
        <v/>
      </c>
      <c r="NWK43" t="str">
        <f t="shared" ca="1" si="159"/>
        <v/>
      </c>
      <c r="NWL43" t="str">
        <f t="shared" ca="1" si="159"/>
        <v/>
      </c>
      <c r="NWM43" t="str">
        <f t="shared" ca="1" si="159"/>
        <v/>
      </c>
      <c r="NWN43" t="str">
        <f t="shared" ca="1" si="159"/>
        <v/>
      </c>
      <c r="NWO43" t="str">
        <f t="shared" ca="1" si="159"/>
        <v/>
      </c>
      <c r="NWP43" t="str">
        <f t="shared" ca="1" si="159"/>
        <v/>
      </c>
      <c r="NWQ43" t="str">
        <f t="shared" ca="1" si="159"/>
        <v/>
      </c>
      <c r="NWR43" t="str">
        <f t="shared" ca="1" si="159"/>
        <v/>
      </c>
      <c r="NWS43" t="str">
        <f t="shared" ca="1" si="159"/>
        <v/>
      </c>
      <c r="NWT43" t="str">
        <f t="shared" ca="1" si="159"/>
        <v/>
      </c>
      <c r="NWU43" t="str">
        <f t="shared" ca="1" si="159"/>
        <v/>
      </c>
      <c r="NWV43" t="str">
        <f t="shared" ca="1" si="159"/>
        <v/>
      </c>
      <c r="NWW43" t="str">
        <f t="shared" ca="1" si="159"/>
        <v/>
      </c>
      <c r="NWX43" t="str">
        <f t="shared" ca="1" si="159"/>
        <v/>
      </c>
      <c r="NWY43" t="str">
        <f t="shared" ca="1" si="159"/>
        <v/>
      </c>
      <c r="NWZ43" t="str">
        <f t="shared" ca="1" si="159"/>
        <v/>
      </c>
      <c r="NXA43" t="str">
        <f t="shared" ca="1" si="159"/>
        <v/>
      </c>
      <c r="NXB43" t="str">
        <f t="shared" ca="1" si="159"/>
        <v/>
      </c>
      <c r="NXC43" t="str">
        <f t="shared" ca="1" si="159"/>
        <v/>
      </c>
      <c r="NXD43" t="str">
        <f t="shared" ca="1" si="159"/>
        <v/>
      </c>
      <c r="NXE43" t="str">
        <f t="shared" ca="1" si="159"/>
        <v/>
      </c>
      <c r="NXF43" t="str">
        <f t="shared" ca="1" si="159"/>
        <v/>
      </c>
      <c r="NXG43" t="str">
        <f t="shared" ca="1" si="159"/>
        <v/>
      </c>
      <c r="NXH43" t="str">
        <f t="shared" ca="1" si="159"/>
        <v/>
      </c>
      <c r="NXI43" t="str">
        <f t="shared" ca="1" si="159"/>
        <v/>
      </c>
      <c r="NXJ43" t="str">
        <f t="shared" ca="1" si="159"/>
        <v/>
      </c>
      <c r="NXK43" t="str">
        <f t="shared" ca="1" si="159"/>
        <v/>
      </c>
      <c r="NXL43" t="str">
        <f t="shared" ca="1" si="159"/>
        <v/>
      </c>
      <c r="NXM43" t="str">
        <f t="shared" ca="1" si="159"/>
        <v/>
      </c>
      <c r="NXN43" t="str">
        <f t="shared" ca="1" si="159"/>
        <v/>
      </c>
      <c r="NXO43" t="str">
        <f t="shared" ca="1" si="159"/>
        <v/>
      </c>
      <c r="NXP43" t="str">
        <f t="shared" ca="1" si="159"/>
        <v/>
      </c>
      <c r="NXQ43" t="str">
        <f t="shared" ca="1" si="159"/>
        <v/>
      </c>
      <c r="NXR43" t="str">
        <f t="shared" ca="1" si="159"/>
        <v/>
      </c>
      <c r="NXS43" t="str">
        <f t="shared" ca="1" si="159"/>
        <v/>
      </c>
      <c r="NXT43" t="str">
        <f t="shared" ca="1" si="159"/>
        <v/>
      </c>
      <c r="NXU43" t="str">
        <f t="shared" ca="1" si="159"/>
        <v/>
      </c>
      <c r="NXV43" t="str">
        <f t="shared" ca="1" si="159"/>
        <v/>
      </c>
      <c r="NXW43" t="str">
        <f t="shared" ca="1" si="159"/>
        <v/>
      </c>
      <c r="NXX43" t="str">
        <f t="shared" ca="1" si="159"/>
        <v/>
      </c>
      <c r="NXY43" t="str">
        <f t="shared" ca="1" si="159"/>
        <v/>
      </c>
      <c r="NXZ43" t="str">
        <f t="shared" ca="1" si="159"/>
        <v/>
      </c>
      <c r="NYA43" t="str">
        <f t="shared" ca="1" si="159"/>
        <v/>
      </c>
      <c r="NYB43" t="str">
        <f t="shared" ca="1" si="159"/>
        <v/>
      </c>
      <c r="NYC43" t="str">
        <f t="shared" ref="NYC43:OAN43" ca="1" si="160">IFERROR(NXY43*NYA43,"")</f>
        <v/>
      </c>
      <c r="NYD43" t="str">
        <f t="shared" ca="1" si="160"/>
        <v/>
      </c>
      <c r="NYE43" t="str">
        <f t="shared" ca="1" si="160"/>
        <v/>
      </c>
      <c r="NYF43" t="str">
        <f t="shared" ca="1" si="160"/>
        <v/>
      </c>
      <c r="NYG43" t="str">
        <f t="shared" ca="1" si="160"/>
        <v/>
      </c>
      <c r="NYH43" t="str">
        <f t="shared" ca="1" si="160"/>
        <v/>
      </c>
      <c r="NYI43" t="str">
        <f t="shared" ca="1" si="160"/>
        <v/>
      </c>
      <c r="NYJ43" t="str">
        <f t="shared" ca="1" si="160"/>
        <v/>
      </c>
      <c r="NYK43" t="str">
        <f t="shared" ca="1" si="160"/>
        <v/>
      </c>
      <c r="NYL43" t="str">
        <f t="shared" ca="1" si="160"/>
        <v/>
      </c>
      <c r="NYM43" t="str">
        <f t="shared" ca="1" si="160"/>
        <v/>
      </c>
      <c r="NYN43" t="str">
        <f t="shared" ca="1" si="160"/>
        <v/>
      </c>
      <c r="NYO43" t="str">
        <f t="shared" ca="1" si="160"/>
        <v/>
      </c>
      <c r="NYP43" t="str">
        <f t="shared" ca="1" si="160"/>
        <v/>
      </c>
      <c r="NYQ43" t="str">
        <f t="shared" ca="1" si="160"/>
        <v/>
      </c>
      <c r="NYR43" t="str">
        <f t="shared" ca="1" si="160"/>
        <v/>
      </c>
      <c r="NYS43" t="str">
        <f t="shared" ca="1" si="160"/>
        <v/>
      </c>
      <c r="NYT43" t="str">
        <f t="shared" ca="1" si="160"/>
        <v/>
      </c>
      <c r="NYU43" t="str">
        <f t="shared" ca="1" si="160"/>
        <v/>
      </c>
      <c r="NYV43" t="str">
        <f t="shared" ca="1" si="160"/>
        <v/>
      </c>
      <c r="NYW43" t="str">
        <f t="shared" ca="1" si="160"/>
        <v/>
      </c>
      <c r="NYX43" t="str">
        <f t="shared" ca="1" si="160"/>
        <v/>
      </c>
      <c r="NYY43" t="str">
        <f t="shared" ca="1" si="160"/>
        <v/>
      </c>
      <c r="NYZ43" t="str">
        <f t="shared" ca="1" si="160"/>
        <v/>
      </c>
      <c r="NZA43" t="str">
        <f t="shared" ca="1" si="160"/>
        <v/>
      </c>
      <c r="NZB43" t="str">
        <f t="shared" ca="1" si="160"/>
        <v/>
      </c>
      <c r="NZC43" t="str">
        <f t="shared" ca="1" si="160"/>
        <v/>
      </c>
      <c r="NZD43" t="str">
        <f t="shared" ca="1" si="160"/>
        <v/>
      </c>
      <c r="NZE43" t="str">
        <f t="shared" ca="1" si="160"/>
        <v/>
      </c>
      <c r="NZF43" t="str">
        <f t="shared" ca="1" si="160"/>
        <v/>
      </c>
      <c r="NZG43" t="str">
        <f t="shared" ca="1" si="160"/>
        <v/>
      </c>
      <c r="NZH43" t="str">
        <f t="shared" ca="1" si="160"/>
        <v/>
      </c>
      <c r="NZI43" t="str">
        <f t="shared" ca="1" si="160"/>
        <v/>
      </c>
      <c r="NZJ43" t="str">
        <f t="shared" ca="1" si="160"/>
        <v/>
      </c>
      <c r="NZK43" t="str">
        <f t="shared" ca="1" si="160"/>
        <v/>
      </c>
      <c r="NZL43" t="str">
        <f t="shared" ca="1" si="160"/>
        <v/>
      </c>
      <c r="NZM43" t="str">
        <f t="shared" ca="1" si="160"/>
        <v/>
      </c>
      <c r="NZN43" t="str">
        <f t="shared" ca="1" si="160"/>
        <v/>
      </c>
      <c r="NZO43" t="str">
        <f t="shared" ca="1" si="160"/>
        <v/>
      </c>
      <c r="NZP43" t="str">
        <f t="shared" ca="1" si="160"/>
        <v/>
      </c>
      <c r="NZQ43" t="str">
        <f t="shared" ca="1" si="160"/>
        <v/>
      </c>
      <c r="NZR43" t="str">
        <f t="shared" ca="1" si="160"/>
        <v/>
      </c>
      <c r="NZS43" t="str">
        <f t="shared" ca="1" si="160"/>
        <v/>
      </c>
      <c r="NZT43" t="str">
        <f t="shared" ca="1" si="160"/>
        <v/>
      </c>
      <c r="NZU43" t="str">
        <f t="shared" ca="1" si="160"/>
        <v/>
      </c>
      <c r="NZV43" t="str">
        <f t="shared" ca="1" si="160"/>
        <v/>
      </c>
      <c r="NZW43" t="str">
        <f t="shared" ca="1" si="160"/>
        <v/>
      </c>
      <c r="NZX43" t="str">
        <f t="shared" ca="1" si="160"/>
        <v/>
      </c>
      <c r="NZY43" t="str">
        <f t="shared" ca="1" si="160"/>
        <v/>
      </c>
      <c r="NZZ43" t="str">
        <f t="shared" ca="1" si="160"/>
        <v/>
      </c>
      <c r="OAA43" t="str">
        <f t="shared" ca="1" si="160"/>
        <v/>
      </c>
      <c r="OAB43" t="str">
        <f t="shared" ca="1" si="160"/>
        <v/>
      </c>
      <c r="OAC43" t="str">
        <f t="shared" ca="1" si="160"/>
        <v/>
      </c>
      <c r="OAD43" t="str">
        <f t="shared" ca="1" si="160"/>
        <v/>
      </c>
      <c r="OAE43" t="str">
        <f t="shared" ca="1" si="160"/>
        <v/>
      </c>
      <c r="OAF43" t="str">
        <f t="shared" ca="1" si="160"/>
        <v/>
      </c>
      <c r="OAG43" t="str">
        <f t="shared" ca="1" si="160"/>
        <v/>
      </c>
      <c r="OAH43" t="str">
        <f t="shared" ca="1" si="160"/>
        <v/>
      </c>
      <c r="OAI43" t="str">
        <f t="shared" ca="1" si="160"/>
        <v/>
      </c>
      <c r="OAJ43" t="str">
        <f t="shared" ca="1" si="160"/>
        <v/>
      </c>
      <c r="OAK43" t="str">
        <f t="shared" ca="1" si="160"/>
        <v/>
      </c>
      <c r="OAL43" t="str">
        <f t="shared" ca="1" si="160"/>
        <v/>
      </c>
      <c r="OAM43" t="str">
        <f t="shared" ca="1" si="160"/>
        <v/>
      </c>
      <c r="OAN43" t="str">
        <f t="shared" ca="1" si="160"/>
        <v/>
      </c>
      <c r="OAO43" t="str">
        <f t="shared" ref="OAO43:OCZ43" ca="1" si="161">IFERROR(OAK43*OAM43,"")</f>
        <v/>
      </c>
      <c r="OAP43" t="str">
        <f t="shared" ca="1" si="161"/>
        <v/>
      </c>
      <c r="OAQ43" t="str">
        <f t="shared" ca="1" si="161"/>
        <v/>
      </c>
      <c r="OAR43" t="str">
        <f t="shared" ca="1" si="161"/>
        <v/>
      </c>
      <c r="OAS43" t="str">
        <f t="shared" ca="1" si="161"/>
        <v/>
      </c>
      <c r="OAT43" t="str">
        <f t="shared" ca="1" si="161"/>
        <v/>
      </c>
      <c r="OAU43" t="str">
        <f t="shared" ca="1" si="161"/>
        <v/>
      </c>
      <c r="OAV43" t="str">
        <f t="shared" ca="1" si="161"/>
        <v/>
      </c>
      <c r="OAW43" t="str">
        <f t="shared" ca="1" si="161"/>
        <v/>
      </c>
      <c r="OAX43" t="str">
        <f t="shared" ca="1" si="161"/>
        <v/>
      </c>
      <c r="OAY43" t="str">
        <f t="shared" ca="1" si="161"/>
        <v/>
      </c>
      <c r="OAZ43" t="str">
        <f t="shared" ca="1" si="161"/>
        <v/>
      </c>
      <c r="OBA43" t="str">
        <f t="shared" ca="1" si="161"/>
        <v/>
      </c>
      <c r="OBB43" t="str">
        <f t="shared" ca="1" si="161"/>
        <v/>
      </c>
      <c r="OBC43" t="str">
        <f t="shared" ca="1" si="161"/>
        <v/>
      </c>
      <c r="OBD43" t="str">
        <f t="shared" ca="1" si="161"/>
        <v/>
      </c>
      <c r="OBE43" t="str">
        <f t="shared" ca="1" si="161"/>
        <v/>
      </c>
      <c r="OBF43" t="str">
        <f t="shared" ca="1" si="161"/>
        <v/>
      </c>
      <c r="OBG43" t="str">
        <f t="shared" ca="1" si="161"/>
        <v/>
      </c>
      <c r="OBH43" t="str">
        <f t="shared" ca="1" si="161"/>
        <v/>
      </c>
      <c r="OBI43" t="str">
        <f t="shared" ca="1" si="161"/>
        <v/>
      </c>
      <c r="OBJ43" t="str">
        <f t="shared" ca="1" si="161"/>
        <v/>
      </c>
      <c r="OBK43" t="str">
        <f t="shared" ca="1" si="161"/>
        <v/>
      </c>
      <c r="OBL43" t="str">
        <f t="shared" ca="1" si="161"/>
        <v/>
      </c>
      <c r="OBM43" t="str">
        <f t="shared" ca="1" si="161"/>
        <v/>
      </c>
      <c r="OBN43" t="str">
        <f t="shared" ca="1" si="161"/>
        <v/>
      </c>
      <c r="OBO43" t="str">
        <f t="shared" ca="1" si="161"/>
        <v/>
      </c>
      <c r="OBP43" t="str">
        <f t="shared" ca="1" si="161"/>
        <v/>
      </c>
      <c r="OBQ43" t="str">
        <f t="shared" ca="1" si="161"/>
        <v/>
      </c>
      <c r="OBR43" t="str">
        <f t="shared" ca="1" si="161"/>
        <v/>
      </c>
      <c r="OBS43" t="str">
        <f t="shared" ca="1" si="161"/>
        <v/>
      </c>
      <c r="OBT43" t="str">
        <f t="shared" ca="1" si="161"/>
        <v/>
      </c>
      <c r="OBU43" t="str">
        <f t="shared" ca="1" si="161"/>
        <v/>
      </c>
      <c r="OBV43" t="str">
        <f t="shared" ca="1" si="161"/>
        <v/>
      </c>
      <c r="OBW43" t="str">
        <f t="shared" ca="1" si="161"/>
        <v/>
      </c>
      <c r="OBX43" t="str">
        <f t="shared" ca="1" si="161"/>
        <v/>
      </c>
      <c r="OBY43" t="str">
        <f t="shared" ca="1" si="161"/>
        <v/>
      </c>
      <c r="OBZ43" t="str">
        <f t="shared" ca="1" si="161"/>
        <v/>
      </c>
      <c r="OCA43" t="str">
        <f t="shared" ca="1" si="161"/>
        <v/>
      </c>
      <c r="OCB43" t="str">
        <f t="shared" ca="1" si="161"/>
        <v/>
      </c>
      <c r="OCC43" t="str">
        <f t="shared" ca="1" si="161"/>
        <v/>
      </c>
      <c r="OCD43" t="str">
        <f t="shared" ca="1" si="161"/>
        <v/>
      </c>
      <c r="OCE43" t="str">
        <f t="shared" ca="1" si="161"/>
        <v/>
      </c>
      <c r="OCF43" t="str">
        <f t="shared" ca="1" si="161"/>
        <v/>
      </c>
      <c r="OCG43" t="str">
        <f t="shared" ca="1" si="161"/>
        <v/>
      </c>
      <c r="OCH43" t="str">
        <f t="shared" ca="1" si="161"/>
        <v/>
      </c>
      <c r="OCI43" t="str">
        <f t="shared" ca="1" si="161"/>
        <v/>
      </c>
      <c r="OCJ43" t="str">
        <f t="shared" ca="1" si="161"/>
        <v/>
      </c>
      <c r="OCK43" t="str">
        <f t="shared" ca="1" si="161"/>
        <v/>
      </c>
      <c r="OCL43" t="str">
        <f t="shared" ca="1" si="161"/>
        <v/>
      </c>
      <c r="OCM43" t="str">
        <f t="shared" ca="1" si="161"/>
        <v/>
      </c>
      <c r="OCN43" t="str">
        <f t="shared" ca="1" si="161"/>
        <v/>
      </c>
      <c r="OCO43" t="str">
        <f t="shared" ca="1" si="161"/>
        <v/>
      </c>
      <c r="OCP43" t="str">
        <f t="shared" ca="1" si="161"/>
        <v/>
      </c>
      <c r="OCQ43" t="str">
        <f t="shared" ca="1" si="161"/>
        <v/>
      </c>
      <c r="OCR43" t="str">
        <f t="shared" ca="1" si="161"/>
        <v/>
      </c>
      <c r="OCS43" t="str">
        <f t="shared" ca="1" si="161"/>
        <v/>
      </c>
      <c r="OCT43" t="str">
        <f t="shared" ca="1" si="161"/>
        <v/>
      </c>
      <c r="OCU43" t="str">
        <f t="shared" ca="1" si="161"/>
        <v/>
      </c>
      <c r="OCV43" t="str">
        <f t="shared" ca="1" si="161"/>
        <v/>
      </c>
      <c r="OCW43" t="str">
        <f t="shared" ca="1" si="161"/>
        <v/>
      </c>
      <c r="OCX43" t="str">
        <f t="shared" ca="1" si="161"/>
        <v/>
      </c>
      <c r="OCY43" t="str">
        <f t="shared" ca="1" si="161"/>
        <v/>
      </c>
      <c r="OCZ43" t="str">
        <f t="shared" ca="1" si="161"/>
        <v/>
      </c>
      <c r="ODA43" t="str">
        <f t="shared" ref="ODA43:OFL43" ca="1" si="162">IFERROR(OCW43*OCY43,"")</f>
        <v/>
      </c>
      <c r="ODB43" t="str">
        <f t="shared" ca="1" si="162"/>
        <v/>
      </c>
      <c r="ODC43" t="str">
        <f t="shared" ca="1" si="162"/>
        <v/>
      </c>
      <c r="ODD43" t="str">
        <f t="shared" ca="1" si="162"/>
        <v/>
      </c>
      <c r="ODE43" t="str">
        <f t="shared" ca="1" si="162"/>
        <v/>
      </c>
      <c r="ODF43" t="str">
        <f t="shared" ca="1" si="162"/>
        <v/>
      </c>
      <c r="ODG43" t="str">
        <f t="shared" ca="1" si="162"/>
        <v/>
      </c>
      <c r="ODH43" t="str">
        <f t="shared" ca="1" si="162"/>
        <v/>
      </c>
      <c r="ODI43" t="str">
        <f t="shared" ca="1" si="162"/>
        <v/>
      </c>
      <c r="ODJ43" t="str">
        <f t="shared" ca="1" si="162"/>
        <v/>
      </c>
      <c r="ODK43" t="str">
        <f t="shared" ca="1" si="162"/>
        <v/>
      </c>
      <c r="ODL43" t="str">
        <f t="shared" ca="1" si="162"/>
        <v/>
      </c>
      <c r="ODM43" t="str">
        <f t="shared" ca="1" si="162"/>
        <v/>
      </c>
      <c r="ODN43" t="str">
        <f t="shared" ca="1" si="162"/>
        <v/>
      </c>
      <c r="ODO43" t="str">
        <f t="shared" ca="1" si="162"/>
        <v/>
      </c>
      <c r="ODP43" t="str">
        <f t="shared" ca="1" si="162"/>
        <v/>
      </c>
      <c r="ODQ43" t="str">
        <f t="shared" ca="1" si="162"/>
        <v/>
      </c>
      <c r="ODR43" t="str">
        <f t="shared" ca="1" si="162"/>
        <v/>
      </c>
      <c r="ODS43" t="str">
        <f t="shared" ca="1" si="162"/>
        <v/>
      </c>
      <c r="ODT43" t="str">
        <f t="shared" ca="1" si="162"/>
        <v/>
      </c>
      <c r="ODU43" t="str">
        <f t="shared" ca="1" si="162"/>
        <v/>
      </c>
      <c r="ODV43" t="str">
        <f t="shared" ca="1" si="162"/>
        <v/>
      </c>
      <c r="ODW43" t="str">
        <f t="shared" ca="1" si="162"/>
        <v/>
      </c>
      <c r="ODX43" t="str">
        <f t="shared" ca="1" si="162"/>
        <v/>
      </c>
      <c r="ODY43" t="str">
        <f t="shared" ca="1" si="162"/>
        <v/>
      </c>
      <c r="ODZ43" t="str">
        <f t="shared" ca="1" si="162"/>
        <v/>
      </c>
      <c r="OEA43" t="str">
        <f t="shared" ca="1" si="162"/>
        <v/>
      </c>
      <c r="OEB43" t="str">
        <f t="shared" ca="1" si="162"/>
        <v/>
      </c>
      <c r="OEC43" t="str">
        <f t="shared" ca="1" si="162"/>
        <v/>
      </c>
      <c r="OED43" t="str">
        <f t="shared" ca="1" si="162"/>
        <v/>
      </c>
      <c r="OEE43" t="str">
        <f t="shared" ca="1" si="162"/>
        <v/>
      </c>
      <c r="OEF43" t="str">
        <f t="shared" ca="1" si="162"/>
        <v/>
      </c>
      <c r="OEG43" t="str">
        <f t="shared" ca="1" si="162"/>
        <v/>
      </c>
      <c r="OEH43" t="str">
        <f t="shared" ca="1" si="162"/>
        <v/>
      </c>
      <c r="OEI43" t="str">
        <f t="shared" ca="1" si="162"/>
        <v/>
      </c>
      <c r="OEJ43" t="str">
        <f t="shared" ca="1" si="162"/>
        <v/>
      </c>
      <c r="OEK43" t="str">
        <f t="shared" ca="1" si="162"/>
        <v/>
      </c>
      <c r="OEL43" t="str">
        <f t="shared" ca="1" si="162"/>
        <v/>
      </c>
      <c r="OEM43" t="str">
        <f t="shared" ca="1" si="162"/>
        <v/>
      </c>
      <c r="OEN43" t="str">
        <f t="shared" ca="1" si="162"/>
        <v/>
      </c>
      <c r="OEO43" t="str">
        <f t="shared" ca="1" si="162"/>
        <v/>
      </c>
      <c r="OEP43" t="str">
        <f t="shared" ca="1" si="162"/>
        <v/>
      </c>
      <c r="OEQ43" t="str">
        <f t="shared" ca="1" si="162"/>
        <v/>
      </c>
      <c r="OER43" t="str">
        <f t="shared" ca="1" si="162"/>
        <v/>
      </c>
      <c r="OES43" t="str">
        <f t="shared" ca="1" si="162"/>
        <v/>
      </c>
      <c r="OET43" t="str">
        <f t="shared" ca="1" si="162"/>
        <v/>
      </c>
      <c r="OEU43" t="str">
        <f t="shared" ca="1" si="162"/>
        <v/>
      </c>
      <c r="OEV43" t="str">
        <f t="shared" ca="1" si="162"/>
        <v/>
      </c>
      <c r="OEW43" t="str">
        <f t="shared" ca="1" si="162"/>
        <v/>
      </c>
      <c r="OEX43" t="str">
        <f t="shared" ca="1" si="162"/>
        <v/>
      </c>
      <c r="OEY43" t="str">
        <f t="shared" ca="1" si="162"/>
        <v/>
      </c>
      <c r="OEZ43" t="str">
        <f t="shared" ca="1" si="162"/>
        <v/>
      </c>
      <c r="OFA43" t="str">
        <f t="shared" ca="1" si="162"/>
        <v/>
      </c>
      <c r="OFB43" t="str">
        <f t="shared" ca="1" si="162"/>
        <v/>
      </c>
      <c r="OFC43" t="str">
        <f t="shared" ca="1" si="162"/>
        <v/>
      </c>
      <c r="OFD43" t="str">
        <f t="shared" ca="1" si="162"/>
        <v/>
      </c>
      <c r="OFE43" t="str">
        <f t="shared" ca="1" si="162"/>
        <v/>
      </c>
      <c r="OFF43" t="str">
        <f t="shared" ca="1" si="162"/>
        <v/>
      </c>
      <c r="OFG43" t="str">
        <f t="shared" ca="1" si="162"/>
        <v/>
      </c>
      <c r="OFH43" t="str">
        <f t="shared" ca="1" si="162"/>
        <v/>
      </c>
      <c r="OFI43" t="str">
        <f t="shared" ca="1" si="162"/>
        <v/>
      </c>
      <c r="OFJ43" t="str">
        <f t="shared" ca="1" si="162"/>
        <v/>
      </c>
      <c r="OFK43" t="str">
        <f t="shared" ca="1" si="162"/>
        <v/>
      </c>
      <c r="OFL43" t="str">
        <f t="shared" ca="1" si="162"/>
        <v/>
      </c>
      <c r="OFM43" t="str">
        <f t="shared" ref="OFM43:OHX43" ca="1" si="163">IFERROR(OFI43*OFK43,"")</f>
        <v/>
      </c>
      <c r="OFN43" t="str">
        <f t="shared" ca="1" si="163"/>
        <v/>
      </c>
      <c r="OFO43" t="str">
        <f t="shared" ca="1" si="163"/>
        <v/>
      </c>
      <c r="OFP43" t="str">
        <f t="shared" ca="1" si="163"/>
        <v/>
      </c>
      <c r="OFQ43" t="str">
        <f t="shared" ca="1" si="163"/>
        <v/>
      </c>
      <c r="OFR43" t="str">
        <f t="shared" ca="1" si="163"/>
        <v/>
      </c>
      <c r="OFS43" t="str">
        <f t="shared" ca="1" si="163"/>
        <v/>
      </c>
      <c r="OFT43" t="str">
        <f t="shared" ca="1" si="163"/>
        <v/>
      </c>
      <c r="OFU43" t="str">
        <f t="shared" ca="1" si="163"/>
        <v/>
      </c>
      <c r="OFV43" t="str">
        <f t="shared" ca="1" si="163"/>
        <v/>
      </c>
      <c r="OFW43" t="str">
        <f t="shared" ca="1" si="163"/>
        <v/>
      </c>
      <c r="OFX43" t="str">
        <f t="shared" ca="1" si="163"/>
        <v/>
      </c>
      <c r="OFY43" t="str">
        <f t="shared" ca="1" si="163"/>
        <v/>
      </c>
      <c r="OFZ43" t="str">
        <f t="shared" ca="1" si="163"/>
        <v/>
      </c>
      <c r="OGA43" t="str">
        <f t="shared" ca="1" si="163"/>
        <v/>
      </c>
      <c r="OGB43" t="str">
        <f t="shared" ca="1" si="163"/>
        <v/>
      </c>
      <c r="OGC43" t="str">
        <f t="shared" ca="1" si="163"/>
        <v/>
      </c>
      <c r="OGD43" t="str">
        <f t="shared" ca="1" si="163"/>
        <v/>
      </c>
      <c r="OGE43" t="str">
        <f t="shared" ca="1" si="163"/>
        <v/>
      </c>
      <c r="OGF43" t="str">
        <f t="shared" ca="1" si="163"/>
        <v/>
      </c>
      <c r="OGG43" t="str">
        <f t="shared" ca="1" si="163"/>
        <v/>
      </c>
      <c r="OGH43" t="str">
        <f t="shared" ca="1" si="163"/>
        <v/>
      </c>
      <c r="OGI43" t="str">
        <f t="shared" ca="1" si="163"/>
        <v/>
      </c>
      <c r="OGJ43" t="str">
        <f t="shared" ca="1" si="163"/>
        <v/>
      </c>
      <c r="OGK43" t="str">
        <f t="shared" ca="1" si="163"/>
        <v/>
      </c>
      <c r="OGL43" t="str">
        <f t="shared" ca="1" si="163"/>
        <v/>
      </c>
      <c r="OGM43" t="str">
        <f t="shared" ca="1" si="163"/>
        <v/>
      </c>
      <c r="OGN43" t="str">
        <f t="shared" ca="1" si="163"/>
        <v/>
      </c>
      <c r="OGO43" t="str">
        <f t="shared" ca="1" si="163"/>
        <v/>
      </c>
      <c r="OGP43" t="str">
        <f t="shared" ca="1" si="163"/>
        <v/>
      </c>
      <c r="OGQ43" t="str">
        <f t="shared" ca="1" si="163"/>
        <v/>
      </c>
      <c r="OGR43" t="str">
        <f t="shared" ca="1" si="163"/>
        <v/>
      </c>
      <c r="OGS43" t="str">
        <f t="shared" ca="1" si="163"/>
        <v/>
      </c>
      <c r="OGT43" t="str">
        <f t="shared" ca="1" si="163"/>
        <v/>
      </c>
      <c r="OGU43" t="str">
        <f t="shared" ca="1" si="163"/>
        <v/>
      </c>
      <c r="OGV43" t="str">
        <f t="shared" ca="1" si="163"/>
        <v/>
      </c>
      <c r="OGW43" t="str">
        <f t="shared" ca="1" si="163"/>
        <v/>
      </c>
      <c r="OGX43" t="str">
        <f t="shared" ca="1" si="163"/>
        <v/>
      </c>
      <c r="OGY43" t="str">
        <f t="shared" ca="1" si="163"/>
        <v/>
      </c>
      <c r="OGZ43" t="str">
        <f t="shared" ca="1" si="163"/>
        <v/>
      </c>
      <c r="OHA43" t="str">
        <f t="shared" ca="1" si="163"/>
        <v/>
      </c>
      <c r="OHB43" t="str">
        <f t="shared" ca="1" si="163"/>
        <v/>
      </c>
      <c r="OHC43" t="str">
        <f t="shared" ca="1" si="163"/>
        <v/>
      </c>
      <c r="OHD43" t="str">
        <f t="shared" ca="1" si="163"/>
        <v/>
      </c>
      <c r="OHE43" t="str">
        <f t="shared" ca="1" si="163"/>
        <v/>
      </c>
      <c r="OHF43" t="str">
        <f t="shared" ca="1" si="163"/>
        <v/>
      </c>
      <c r="OHG43" t="str">
        <f t="shared" ca="1" si="163"/>
        <v/>
      </c>
      <c r="OHH43" t="str">
        <f t="shared" ca="1" si="163"/>
        <v/>
      </c>
      <c r="OHI43" t="str">
        <f t="shared" ca="1" si="163"/>
        <v/>
      </c>
      <c r="OHJ43" t="str">
        <f t="shared" ca="1" si="163"/>
        <v/>
      </c>
      <c r="OHK43" t="str">
        <f t="shared" ca="1" si="163"/>
        <v/>
      </c>
      <c r="OHL43" t="str">
        <f t="shared" ca="1" si="163"/>
        <v/>
      </c>
      <c r="OHM43" t="str">
        <f t="shared" ca="1" si="163"/>
        <v/>
      </c>
      <c r="OHN43" t="str">
        <f t="shared" ca="1" si="163"/>
        <v/>
      </c>
      <c r="OHO43" t="str">
        <f t="shared" ca="1" si="163"/>
        <v/>
      </c>
      <c r="OHP43" t="str">
        <f t="shared" ca="1" si="163"/>
        <v/>
      </c>
      <c r="OHQ43" t="str">
        <f t="shared" ca="1" si="163"/>
        <v/>
      </c>
      <c r="OHR43" t="str">
        <f t="shared" ca="1" si="163"/>
        <v/>
      </c>
      <c r="OHS43" t="str">
        <f t="shared" ca="1" si="163"/>
        <v/>
      </c>
      <c r="OHT43" t="str">
        <f t="shared" ca="1" si="163"/>
        <v/>
      </c>
      <c r="OHU43" t="str">
        <f t="shared" ca="1" si="163"/>
        <v/>
      </c>
      <c r="OHV43" t="str">
        <f t="shared" ca="1" si="163"/>
        <v/>
      </c>
      <c r="OHW43" t="str">
        <f t="shared" ca="1" si="163"/>
        <v/>
      </c>
      <c r="OHX43" t="str">
        <f t="shared" ca="1" si="163"/>
        <v/>
      </c>
      <c r="OHY43" t="str">
        <f t="shared" ref="OHY43:OKJ43" ca="1" si="164">IFERROR(OHU43*OHW43,"")</f>
        <v/>
      </c>
      <c r="OHZ43" t="str">
        <f t="shared" ca="1" si="164"/>
        <v/>
      </c>
      <c r="OIA43" t="str">
        <f t="shared" ca="1" si="164"/>
        <v/>
      </c>
      <c r="OIB43" t="str">
        <f t="shared" ca="1" si="164"/>
        <v/>
      </c>
      <c r="OIC43" t="str">
        <f t="shared" ca="1" si="164"/>
        <v/>
      </c>
      <c r="OID43" t="str">
        <f t="shared" ca="1" si="164"/>
        <v/>
      </c>
      <c r="OIE43" t="str">
        <f t="shared" ca="1" si="164"/>
        <v/>
      </c>
      <c r="OIF43" t="str">
        <f t="shared" ca="1" si="164"/>
        <v/>
      </c>
      <c r="OIG43" t="str">
        <f t="shared" ca="1" si="164"/>
        <v/>
      </c>
      <c r="OIH43" t="str">
        <f t="shared" ca="1" si="164"/>
        <v/>
      </c>
      <c r="OII43" t="str">
        <f t="shared" ca="1" si="164"/>
        <v/>
      </c>
      <c r="OIJ43" t="str">
        <f t="shared" ca="1" si="164"/>
        <v/>
      </c>
      <c r="OIK43" t="str">
        <f t="shared" ca="1" si="164"/>
        <v/>
      </c>
      <c r="OIL43" t="str">
        <f t="shared" ca="1" si="164"/>
        <v/>
      </c>
      <c r="OIM43" t="str">
        <f t="shared" ca="1" si="164"/>
        <v/>
      </c>
      <c r="OIN43" t="str">
        <f t="shared" ca="1" si="164"/>
        <v/>
      </c>
      <c r="OIO43" t="str">
        <f t="shared" ca="1" si="164"/>
        <v/>
      </c>
      <c r="OIP43" t="str">
        <f t="shared" ca="1" si="164"/>
        <v/>
      </c>
      <c r="OIQ43" t="str">
        <f t="shared" ca="1" si="164"/>
        <v/>
      </c>
      <c r="OIR43" t="str">
        <f t="shared" ca="1" si="164"/>
        <v/>
      </c>
      <c r="OIS43" t="str">
        <f t="shared" ca="1" si="164"/>
        <v/>
      </c>
      <c r="OIT43" t="str">
        <f t="shared" ca="1" si="164"/>
        <v/>
      </c>
      <c r="OIU43" t="str">
        <f t="shared" ca="1" si="164"/>
        <v/>
      </c>
      <c r="OIV43" t="str">
        <f t="shared" ca="1" si="164"/>
        <v/>
      </c>
      <c r="OIW43" t="str">
        <f t="shared" ca="1" si="164"/>
        <v/>
      </c>
      <c r="OIX43" t="str">
        <f t="shared" ca="1" si="164"/>
        <v/>
      </c>
      <c r="OIY43" t="str">
        <f t="shared" ca="1" si="164"/>
        <v/>
      </c>
      <c r="OIZ43" t="str">
        <f t="shared" ca="1" si="164"/>
        <v/>
      </c>
      <c r="OJA43" t="str">
        <f t="shared" ca="1" si="164"/>
        <v/>
      </c>
      <c r="OJB43" t="str">
        <f t="shared" ca="1" si="164"/>
        <v/>
      </c>
      <c r="OJC43" t="str">
        <f t="shared" ca="1" si="164"/>
        <v/>
      </c>
      <c r="OJD43" t="str">
        <f t="shared" ca="1" si="164"/>
        <v/>
      </c>
      <c r="OJE43" t="str">
        <f t="shared" ca="1" si="164"/>
        <v/>
      </c>
      <c r="OJF43" t="str">
        <f t="shared" ca="1" si="164"/>
        <v/>
      </c>
      <c r="OJG43" t="str">
        <f t="shared" ca="1" si="164"/>
        <v/>
      </c>
      <c r="OJH43" t="str">
        <f t="shared" ca="1" si="164"/>
        <v/>
      </c>
      <c r="OJI43" t="str">
        <f t="shared" ca="1" si="164"/>
        <v/>
      </c>
      <c r="OJJ43" t="str">
        <f t="shared" ca="1" si="164"/>
        <v/>
      </c>
      <c r="OJK43" t="str">
        <f t="shared" ca="1" si="164"/>
        <v/>
      </c>
      <c r="OJL43" t="str">
        <f t="shared" ca="1" si="164"/>
        <v/>
      </c>
      <c r="OJM43" t="str">
        <f t="shared" ca="1" si="164"/>
        <v/>
      </c>
      <c r="OJN43" t="str">
        <f t="shared" ca="1" si="164"/>
        <v/>
      </c>
      <c r="OJO43" t="str">
        <f t="shared" ca="1" si="164"/>
        <v/>
      </c>
      <c r="OJP43" t="str">
        <f t="shared" ca="1" si="164"/>
        <v/>
      </c>
      <c r="OJQ43" t="str">
        <f t="shared" ca="1" si="164"/>
        <v/>
      </c>
      <c r="OJR43" t="str">
        <f t="shared" ca="1" si="164"/>
        <v/>
      </c>
      <c r="OJS43" t="str">
        <f t="shared" ca="1" si="164"/>
        <v/>
      </c>
      <c r="OJT43" t="str">
        <f t="shared" ca="1" si="164"/>
        <v/>
      </c>
      <c r="OJU43" t="str">
        <f t="shared" ca="1" si="164"/>
        <v/>
      </c>
      <c r="OJV43" t="str">
        <f t="shared" ca="1" si="164"/>
        <v/>
      </c>
      <c r="OJW43" t="str">
        <f t="shared" ca="1" si="164"/>
        <v/>
      </c>
      <c r="OJX43" t="str">
        <f t="shared" ca="1" si="164"/>
        <v/>
      </c>
      <c r="OJY43" t="str">
        <f t="shared" ca="1" si="164"/>
        <v/>
      </c>
      <c r="OJZ43" t="str">
        <f t="shared" ca="1" si="164"/>
        <v/>
      </c>
      <c r="OKA43" t="str">
        <f t="shared" ca="1" si="164"/>
        <v/>
      </c>
      <c r="OKB43" t="str">
        <f t="shared" ca="1" si="164"/>
        <v/>
      </c>
      <c r="OKC43" t="str">
        <f t="shared" ca="1" si="164"/>
        <v/>
      </c>
      <c r="OKD43" t="str">
        <f t="shared" ca="1" si="164"/>
        <v/>
      </c>
      <c r="OKE43" t="str">
        <f t="shared" ca="1" si="164"/>
        <v/>
      </c>
      <c r="OKF43" t="str">
        <f t="shared" ca="1" si="164"/>
        <v/>
      </c>
      <c r="OKG43" t="str">
        <f t="shared" ca="1" si="164"/>
        <v/>
      </c>
      <c r="OKH43" t="str">
        <f t="shared" ca="1" si="164"/>
        <v/>
      </c>
      <c r="OKI43" t="str">
        <f t="shared" ca="1" si="164"/>
        <v/>
      </c>
      <c r="OKJ43" t="str">
        <f t="shared" ca="1" si="164"/>
        <v/>
      </c>
      <c r="OKK43" t="str">
        <f t="shared" ref="OKK43:OMV43" ca="1" si="165">IFERROR(OKG43*OKI43,"")</f>
        <v/>
      </c>
      <c r="OKL43" t="str">
        <f t="shared" ca="1" si="165"/>
        <v/>
      </c>
      <c r="OKM43" t="str">
        <f t="shared" ca="1" si="165"/>
        <v/>
      </c>
      <c r="OKN43" t="str">
        <f t="shared" ca="1" si="165"/>
        <v/>
      </c>
      <c r="OKO43" t="str">
        <f t="shared" ca="1" si="165"/>
        <v/>
      </c>
      <c r="OKP43" t="str">
        <f t="shared" ca="1" si="165"/>
        <v/>
      </c>
      <c r="OKQ43" t="str">
        <f t="shared" ca="1" si="165"/>
        <v/>
      </c>
      <c r="OKR43" t="str">
        <f t="shared" ca="1" si="165"/>
        <v/>
      </c>
      <c r="OKS43" t="str">
        <f t="shared" ca="1" si="165"/>
        <v/>
      </c>
      <c r="OKT43" t="str">
        <f t="shared" ca="1" si="165"/>
        <v/>
      </c>
      <c r="OKU43" t="str">
        <f t="shared" ca="1" si="165"/>
        <v/>
      </c>
      <c r="OKV43" t="str">
        <f t="shared" ca="1" si="165"/>
        <v/>
      </c>
      <c r="OKW43" t="str">
        <f t="shared" ca="1" si="165"/>
        <v/>
      </c>
      <c r="OKX43" t="str">
        <f t="shared" ca="1" si="165"/>
        <v/>
      </c>
      <c r="OKY43" t="str">
        <f t="shared" ca="1" si="165"/>
        <v/>
      </c>
      <c r="OKZ43" t="str">
        <f t="shared" ca="1" si="165"/>
        <v/>
      </c>
      <c r="OLA43" t="str">
        <f t="shared" ca="1" si="165"/>
        <v/>
      </c>
      <c r="OLB43" t="str">
        <f t="shared" ca="1" si="165"/>
        <v/>
      </c>
      <c r="OLC43" t="str">
        <f t="shared" ca="1" si="165"/>
        <v/>
      </c>
      <c r="OLD43" t="str">
        <f t="shared" ca="1" si="165"/>
        <v/>
      </c>
      <c r="OLE43" t="str">
        <f t="shared" ca="1" si="165"/>
        <v/>
      </c>
      <c r="OLF43" t="str">
        <f t="shared" ca="1" si="165"/>
        <v/>
      </c>
      <c r="OLG43" t="str">
        <f t="shared" ca="1" si="165"/>
        <v/>
      </c>
      <c r="OLH43" t="str">
        <f t="shared" ca="1" si="165"/>
        <v/>
      </c>
      <c r="OLI43" t="str">
        <f t="shared" ca="1" si="165"/>
        <v/>
      </c>
      <c r="OLJ43" t="str">
        <f t="shared" ca="1" si="165"/>
        <v/>
      </c>
      <c r="OLK43" t="str">
        <f t="shared" ca="1" si="165"/>
        <v/>
      </c>
      <c r="OLL43" t="str">
        <f t="shared" ca="1" si="165"/>
        <v/>
      </c>
      <c r="OLM43" t="str">
        <f t="shared" ca="1" si="165"/>
        <v/>
      </c>
      <c r="OLN43" t="str">
        <f t="shared" ca="1" si="165"/>
        <v/>
      </c>
      <c r="OLO43" t="str">
        <f t="shared" ca="1" si="165"/>
        <v/>
      </c>
      <c r="OLP43" t="str">
        <f t="shared" ca="1" si="165"/>
        <v/>
      </c>
      <c r="OLQ43" t="str">
        <f t="shared" ca="1" si="165"/>
        <v/>
      </c>
      <c r="OLR43" t="str">
        <f t="shared" ca="1" si="165"/>
        <v/>
      </c>
      <c r="OLS43" t="str">
        <f t="shared" ca="1" si="165"/>
        <v/>
      </c>
      <c r="OLT43" t="str">
        <f t="shared" ca="1" si="165"/>
        <v/>
      </c>
      <c r="OLU43" t="str">
        <f t="shared" ca="1" si="165"/>
        <v/>
      </c>
      <c r="OLV43" t="str">
        <f t="shared" ca="1" si="165"/>
        <v/>
      </c>
      <c r="OLW43" t="str">
        <f t="shared" ca="1" si="165"/>
        <v/>
      </c>
      <c r="OLX43" t="str">
        <f t="shared" ca="1" si="165"/>
        <v/>
      </c>
      <c r="OLY43" t="str">
        <f t="shared" ca="1" si="165"/>
        <v/>
      </c>
      <c r="OLZ43" t="str">
        <f t="shared" ca="1" si="165"/>
        <v/>
      </c>
      <c r="OMA43" t="str">
        <f t="shared" ca="1" si="165"/>
        <v/>
      </c>
      <c r="OMB43" t="str">
        <f t="shared" ca="1" si="165"/>
        <v/>
      </c>
      <c r="OMC43" t="str">
        <f t="shared" ca="1" si="165"/>
        <v/>
      </c>
      <c r="OMD43" t="str">
        <f t="shared" ca="1" si="165"/>
        <v/>
      </c>
      <c r="OME43" t="str">
        <f t="shared" ca="1" si="165"/>
        <v/>
      </c>
      <c r="OMF43" t="str">
        <f t="shared" ca="1" si="165"/>
        <v/>
      </c>
      <c r="OMG43" t="str">
        <f t="shared" ca="1" si="165"/>
        <v/>
      </c>
      <c r="OMH43" t="str">
        <f t="shared" ca="1" si="165"/>
        <v/>
      </c>
      <c r="OMI43" t="str">
        <f t="shared" ca="1" si="165"/>
        <v/>
      </c>
      <c r="OMJ43" t="str">
        <f t="shared" ca="1" si="165"/>
        <v/>
      </c>
      <c r="OMK43" t="str">
        <f t="shared" ca="1" si="165"/>
        <v/>
      </c>
      <c r="OML43" t="str">
        <f t="shared" ca="1" si="165"/>
        <v/>
      </c>
      <c r="OMM43" t="str">
        <f t="shared" ca="1" si="165"/>
        <v/>
      </c>
      <c r="OMN43" t="str">
        <f t="shared" ca="1" si="165"/>
        <v/>
      </c>
      <c r="OMO43" t="str">
        <f t="shared" ca="1" si="165"/>
        <v/>
      </c>
      <c r="OMP43" t="str">
        <f t="shared" ca="1" si="165"/>
        <v/>
      </c>
      <c r="OMQ43" t="str">
        <f t="shared" ca="1" si="165"/>
        <v/>
      </c>
      <c r="OMR43" t="str">
        <f t="shared" ca="1" si="165"/>
        <v/>
      </c>
      <c r="OMS43" t="str">
        <f t="shared" ca="1" si="165"/>
        <v/>
      </c>
      <c r="OMT43" t="str">
        <f t="shared" ca="1" si="165"/>
        <v/>
      </c>
      <c r="OMU43" t="str">
        <f t="shared" ca="1" si="165"/>
        <v/>
      </c>
      <c r="OMV43" t="str">
        <f t="shared" ca="1" si="165"/>
        <v/>
      </c>
      <c r="OMW43" t="str">
        <f t="shared" ref="OMW43:OPH43" ca="1" si="166">IFERROR(OMS43*OMU43,"")</f>
        <v/>
      </c>
      <c r="OMX43" t="str">
        <f t="shared" ca="1" si="166"/>
        <v/>
      </c>
      <c r="OMY43" t="str">
        <f t="shared" ca="1" si="166"/>
        <v/>
      </c>
      <c r="OMZ43" t="str">
        <f t="shared" ca="1" si="166"/>
        <v/>
      </c>
      <c r="ONA43" t="str">
        <f t="shared" ca="1" si="166"/>
        <v/>
      </c>
      <c r="ONB43" t="str">
        <f t="shared" ca="1" si="166"/>
        <v/>
      </c>
      <c r="ONC43" t="str">
        <f t="shared" ca="1" si="166"/>
        <v/>
      </c>
      <c r="OND43" t="str">
        <f t="shared" ca="1" si="166"/>
        <v/>
      </c>
      <c r="ONE43" t="str">
        <f t="shared" ca="1" si="166"/>
        <v/>
      </c>
      <c r="ONF43" t="str">
        <f t="shared" ca="1" si="166"/>
        <v/>
      </c>
      <c r="ONG43" t="str">
        <f t="shared" ca="1" si="166"/>
        <v/>
      </c>
      <c r="ONH43" t="str">
        <f t="shared" ca="1" si="166"/>
        <v/>
      </c>
      <c r="ONI43" t="str">
        <f t="shared" ca="1" si="166"/>
        <v/>
      </c>
      <c r="ONJ43" t="str">
        <f t="shared" ca="1" si="166"/>
        <v/>
      </c>
      <c r="ONK43" t="str">
        <f t="shared" ca="1" si="166"/>
        <v/>
      </c>
      <c r="ONL43" t="str">
        <f t="shared" ca="1" si="166"/>
        <v/>
      </c>
      <c r="ONM43" t="str">
        <f t="shared" ca="1" si="166"/>
        <v/>
      </c>
      <c r="ONN43" t="str">
        <f t="shared" ca="1" si="166"/>
        <v/>
      </c>
      <c r="ONO43" t="str">
        <f t="shared" ca="1" si="166"/>
        <v/>
      </c>
      <c r="ONP43" t="str">
        <f t="shared" ca="1" si="166"/>
        <v/>
      </c>
      <c r="ONQ43" t="str">
        <f t="shared" ca="1" si="166"/>
        <v/>
      </c>
      <c r="ONR43" t="str">
        <f t="shared" ca="1" si="166"/>
        <v/>
      </c>
      <c r="ONS43" t="str">
        <f t="shared" ca="1" si="166"/>
        <v/>
      </c>
      <c r="ONT43" t="str">
        <f t="shared" ca="1" si="166"/>
        <v/>
      </c>
      <c r="ONU43" t="str">
        <f t="shared" ca="1" si="166"/>
        <v/>
      </c>
      <c r="ONV43" t="str">
        <f t="shared" ca="1" si="166"/>
        <v/>
      </c>
      <c r="ONW43" t="str">
        <f t="shared" ca="1" si="166"/>
        <v/>
      </c>
      <c r="ONX43" t="str">
        <f t="shared" ca="1" si="166"/>
        <v/>
      </c>
      <c r="ONY43" t="str">
        <f t="shared" ca="1" si="166"/>
        <v/>
      </c>
      <c r="ONZ43" t="str">
        <f t="shared" ca="1" si="166"/>
        <v/>
      </c>
      <c r="OOA43" t="str">
        <f t="shared" ca="1" si="166"/>
        <v/>
      </c>
      <c r="OOB43" t="str">
        <f t="shared" ca="1" si="166"/>
        <v/>
      </c>
      <c r="OOC43" t="str">
        <f t="shared" ca="1" si="166"/>
        <v/>
      </c>
      <c r="OOD43" t="str">
        <f t="shared" ca="1" si="166"/>
        <v/>
      </c>
      <c r="OOE43" t="str">
        <f t="shared" ca="1" si="166"/>
        <v/>
      </c>
      <c r="OOF43" t="str">
        <f t="shared" ca="1" si="166"/>
        <v/>
      </c>
      <c r="OOG43" t="str">
        <f t="shared" ca="1" si="166"/>
        <v/>
      </c>
      <c r="OOH43" t="str">
        <f t="shared" ca="1" si="166"/>
        <v/>
      </c>
      <c r="OOI43" t="str">
        <f t="shared" ca="1" si="166"/>
        <v/>
      </c>
      <c r="OOJ43" t="str">
        <f t="shared" ca="1" si="166"/>
        <v/>
      </c>
      <c r="OOK43" t="str">
        <f t="shared" ca="1" si="166"/>
        <v/>
      </c>
      <c r="OOL43" t="str">
        <f t="shared" ca="1" si="166"/>
        <v/>
      </c>
      <c r="OOM43" t="str">
        <f t="shared" ca="1" si="166"/>
        <v/>
      </c>
      <c r="OON43" t="str">
        <f t="shared" ca="1" si="166"/>
        <v/>
      </c>
      <c r="OOO43" t="str">
        <f t="shared" ca="1" si="166"/>
        <v/>
      </c>
      <c r="OOP43" t="str">
        <f t="shared" ca="1" si="166"/>
        <v/>
      </c>
      <c r="OOQ43" t="str">
        <f t="shared" ca="1" si="166"/>
        <v/>
      </c>
      <c r="OOR43" t="str">
        <f t="shared" ca="1" si="166"/>
        <v/>
      </c>
      <c r="OOS43" t="str">
        <f t="shared" ca="1" si="166"/>
        <v/>
      </c>
      <c r="OOT43" t="str">
        <f t="shared" ca="1" si="166"/>
        <v/>
      </c>
      <c r="OOU43" t="str">
        <f t="shared" ca="1" si="166"/>
        <v/>
      </c>
      <c r="OOV43" t="str">
        <f t="shared" ca="1" si="166"/>
        <v/>
      </c>
      <c r="OOW43" t="str">
        <f t="shared" ca="1" si="166"/>
        <v/>
      </c>
      <c r="OOX43" t="str">
        <f t="shared" ca="1" si="166"/>
        <v/>
      </c>
      <c r="OOY43" t="str">
        <f t="shared" ca="1" si="166"/>
        <v/>
      </c>
      <c r="OOZ43" t="str">
        <f t="shared" ca="1" si="166"/>
        <v/>
      </c>
      <c r="OPA43" t="str">
        <f t="shared" ca="1" si="166"/>
        <v/>
      </c>
      <c r="OPB43" t="str">
        <f t="shared" ca="1" si="166"/>
        <v/>
      </c>
      <c r="OPC43" t="str">
        <f t="shared" ca="1" si="166"/>
        <v/>
      </c>
      <c r="OPD43" t="str">
        <f t="shared" ca="1" si="166"/>
        <v/>
      </c>
      <c r="OPE43" t="str">
        <f t="shared" ca="1" si="166"/>
        <v/>
      </c>
      <c r="OPF43" t="str">
        <f t="shared" ca="1" si="166"/>
        <v/>
      </c>
      <c r="OPG43" t="str">
        <f t="shared" ca="1" si="166"/>
        <v/>
      </c>
      <c r="OPH43" t="str">
        <f t="shared" ca="1" si="166"/>
        <v/>
      </c>
      <c r="OPI43" t="str">
        <f t="shared" ref="OPI43:ORT43" ca="1" si="167">IFERROR(OPE43*OPG43,"")</f>
        <v/>
      </c>
      <c r="OPJ43" t="str">
        <f t="shared" ca="1" si="167"/>
        <v/>
      </c>
      <c r="OPK43" t="str">
        <f t="shared" ca="1" si="167"/>
        <v/>
      </c>
      <c r="OPL43" t="str">
        <f t="shared" ca="1" si="167"/>
        <v/>
      </c>
      <c r="OPM43" t="str">
        <f t="shared" ca="1" si="167"/>
        <v/>
      </c>
      <c r="OPN43" t="str">
        <f t="shared" ca="1" si="167"/>
        <v/>
      </c>
      <c r="OPO43" t="str">
        <f t="shared" ca="1" si="167"/>
        <v/>
      </c>
      <c r="OPP43" t="str">
        <f t="shared" ca="1" si="167"/>
        <v/>
      </c>
      <c r="OPQ43" t="str">
        <f t="shared" ca="1" si="167"/>
        <v/>
      </c>
      <c r="OPR43" t="str">
        <f t="shared" ca="1" si="167"/>
        <v/>
      </c>
      <c r="OPS43" t="str">
        <f t="shared" ca="1" si="167"/>
        <v/>
      </c>
      <c r="OPT43" t="str">
        <f t="shared" ca="1" si="167"/>
        <v/>
      </c>
      <c r="OPU43" t="str">
        <f t="shared" ca="1" si="167"/>
        <v/>
      </c>
      <c r="OPV43" t="str">
        <f t="shared" ca="1" si="167"/>
        <v/>
      </c>
      <c r="OPW43" t="str">
        <f t="shared" ca="1" si="167"/>
        <v/>
      </c>
      <c r="OPX43" t="str">
        <f t="shared" ca="1" si="167"/>
        <v/>
      </c>
      <c r="OPY43" t="str">
        <f t="shared" ca="1" si="167"/>
        <v/>
      </c>
      <c r="OPZ43" t="str">
        <f t="shared" ca="1" si="167"/>
        <v/>
      </c>
      <c r="OQA43" t="str">
        <f t="shared" ca="1" si="167"/>
        <v/>
      </c>
      <c r="OQB43" t="str">
        <f t="shared" ca="1" si="167"/>
        <v/>
      </c>
      <c r="OQC43" t="str">
        <f t="shared" ca="1" si="167"/>
        <v/>
      </c>
      <c r="OQD43" t="str">
        <f t="shared" ca="1" si="167"/>
        <v/>
      </c>
      <c r="OQE43" t="str">
        <f t="shared" ca="1" si="167"/>
        <v/>
      </c>
      <c r="OQF43" t="str">
        <f t="shared" ca="1" si="167"/>
        <v/>
      </c>
      <c r="OQG43" t="str">
        <f t="shared" ca="1" si="167"/>
        <v/>
      </c>
      <c r="OQH43" t="str">
        <f t="shared" ca="1" si="167"/>
        <v/>
      </c>
      <c r="OQI43" t="str">
        <f t="shared" ca="1" si="167"/>
        <v/>
      </c>
      <c r="OQJ43" t="str">
        <f t="shared" ca="1" si="167"/>
        <v/>
      </c>
      <c r="OQK43" t="str">
        <f t="shared" ca="1" si="167"/>
        <v/>
      </c>
      <c r="OQL43" t="str">
        <f t="shared" ca="1" si="167"/>
        <v/>
      </c>
      <c r="OQM43" t="str">
        <f t="shared" ca="1" si="167"/>
        <v/>
      </c>
      <c r="OQN43" t="str">
        <f t="shared" ca="1" si="167"/>
        <v/>
      </c>
      <c r="OQO43" t="str">
        <f t="shared" ca="1" si="167"/>
        <v/>
      </c>
      <c r="OQP43" t="str">
        <f t="shared" ca="1" si="167"/>
        <v/>
      </c>
      <c r="OQQ43" t="str">
        <f t="shared" ca="1" si="167"/>
        <v/>
      </c>
      <c r="OQR43" t="str">
        <f t="shared" ca="1" si="167"/>
        <v/>
      </c>
      <c r="OQS43" t="str">
        <f t="shared" ca="1" si="167"/>
        <v/>
      </c>
      <c r="OQT43" t="str">
        <f t="shared" ca="1" si="167"/>
        <v/>
      </c>
      <c r="OQU43" t="str">
        <f t="shared" ca="1" si="167"/>
        <v/>
      </c>
      <c r="OQV43" t="str">
        <f t="shared" ca="1" si="167"/>
        <v/>
      </c>
      <c r="OQW43" t="str">
        <f t="shared" ca="1" si="167"/>
        <v/>
      </c>
      <c r="OQX43" t="str">
        <f t="shared" ca="1" si="167"/>
        <v/>
      </c>
      <c r="OQY43" t="str">
        <f t="shared" ca="1" si="167"/>
        <v/>
      </c>
      <c r="OQZ43" t="str">
        <f t="shared" ca="1" si="167"/>
        <v/>
      </c>
      <c r="ORA43" t="str">
        <f t="shared" ca="1" si="167"/>
        <v/>
      </c>
      <c r="ORB43" t="str">
        <f t="shared" ca="1" si="167"/>
        <v/>
      </c>
      <c r="ORC43" t="str">
        <f t="shared" ca="1" si="167"/>
        <v/>
      </c>
      <c r="ORD43" t="str">
        <f t="shared" ca="1" si="167"/>
        <v/>
      </c>
      <c r="ORE43" t="str">
        <f t="shared" ca="1" si="167"/>
        <v/>
      </c>
      <c r="ORF43" t="str">
        <f t="shared" ca="1" si="167"/>
        <v/>
      </c>
      <c r="ORG43" t="str">
        <f t="shared" ca="1" si="167"/>
        <v/>
      </c>
      <c r="ORH43" t="str">
        <f t="shared" ca="1" si="167"/>
        <v/>
      </c>
      <c r="ORI43" t="str">
        <f t="shared" ca="1" si="167"/>
        <v/>
      </c>
      <c r="ORJ43" t="str">
        <f t="shared" ca="1" si="167"/>
        <v/>
      </c>
      <c r="ORK43" t="str">
        <f t="shared" ca="1" si="167"/>
        <v/>
      </c>
      <c r="ORL43" t="str">
        <f t="shared" ca="1" si="167"/>
        <v/>
      </c>
      <c r="ORM43" t="str">
        <f t="shared" ca="1" si="167"/>
        <v/>
      </c>
      <c r="ORN43" t="str">
        <f t="shared" ca="1" si="167"/>
        <v/>
      </c>
      <c r="ORO43" t="str">
        <f t="shared" ca="1" si="167"/>
        <v/>
      </c>
      <c r="ORP43" t="str">
        <f t="shared" ca="1" si="167"/>
        <v/>
      </c>
      <c r="ORQ43" t="str">
        <f t="shared" ca="1" si="167"/>
        <v/>
      </c>
      <c r="ORR43" t="str">
        <f t="shared" ca="1" si="167"/>
        <v/>
      </c>
      <c r="ORS43" t="str">
        <f t="shared" ca="1" si="167"/>
        <v/>
      </c>
      <c r="ORT43" t="str">
        <f t="shared" ca="1" si="167"/>
        <v/>
      </c>
      <c r="ORU43" t="str">
        <f t="shared" ref="ORU43:OUF43" ca="1" si="168">IFERROR(ORQ43*ORS43,"")</f>
        <v/>
      </c>
      <c r="ORV43" t="str">
        <f t="shared" ca="1" si="168"/>
        <v/>
      </c>
      <c r="ORW43" t="str">
        <f t="shared" ca="1" si="168"/>
        <v/>
      </c>
      <c r="ORX43" t="str">
        <f t="shared" ca="1" si="168"/>
        <v/>
      </c>
      <c r="ORY43" t="str">
        <f t="shared" ca="1" si="168"/>
        <v/>
      </c>
      <c r="ORZ43" t="str">
        <f t="shared" ca="1" si="168"/>
        <v/>
      </c>
      <c r="OSA43" t="str">
        <f t="shared" ca="1" si="168"/>
        <v/>
      </c>
      <c r="OSB43" t="str">
        <f t="shared" ca="1" si="168"/>
        <v/>
      </c>
      <c r="OSC43" t="str">
        <f t="shared" ca="1" si="168"/>
        <v/>
      </c>
      <c r="OSD43" t="str">
        <f t="shared" ca="1" si="168"/>
        <v/>
      </c>
      <c r="OSE43" t="str">
        <f t="shared" ca="1" si="168"/>
        <v/>
      </c>
      <c r="OSF43" t="str">
        <f t="shared" ca="1" si="168"/>
        <v/>
      </c>
      <c r="OSG43" t="str">
        <f t="shared" ca="1" si="168"/>
        <v/>
      </c>
      <c r="OSH43" t="str">
        <f t="shared" ca="1" si="168"/>
        <v/>
      </c>
      <c r="OSI43" t="str">
        <f t="shared" ca="1" si="168"/>
        <v/>
      </c>
      <c r="OSJ43" t="str">
        <f t="shared" ca="1" si="168"/>
        <v/>
      </c>
      <c r="OSK43" t="str">
        <f t="shared" ca="1" si="168"/>
        <v/>
      </c>
      <c r="OSL43" t="str">
        <f t="shared" ca="1" si="168"/>
        <v/>
      </c>
      <c r="OSM43" t="str">
        <f t="shared" ca="1" si="168"/>
        <v/>
      </c>
      <c r="OSN43" t="str">
        <f t="shared" ca="1" si="168"/>
        <v/>
      </c>
      <c r="OSO43" t="str">
        <f t="shared" ca="1" si="168"/>
        <v/>
      </c>
      <c r="OSP43" t="str">
        <f t="shared" ca="1" si="168"/>
        <v/>
      </c>
      <c r="OSQ43" t="str">
        <f t="shared" ca="1" si="168"/>
        <v/>
      </c>
      <c r="OSR43" t="str">
        <f t="shared" ca="1" si="168"/>
        <v/>
      </c>
      <c r="OSS43" t="str">
        <f t="shared" ca="1" si="168"/>
        <v/>
      </c>
      <c r="OST43" t="str">
        <f t="shared" ca="1" si="168"/>
        <v/>
      </c>
      <c r="OSU43" t="str">
        <f t="shared" ca="1" si="168"/>
        <v/>
      </c>
      <c r="OSV43" t="str">
        <f t="shared" ca="1" si="168"/>
        <v/>
      </c>
      <c r="OSW43" t="str">
        <f t="shared" ca="1" si="168"/>
        <v/>
      </c>
      <c r="OSX43" t="str">
        <f t="shared" ca="1" si="168"/>
        <v/>
      </c>
      <c r="OSY43" t="str">
        <f t="shared" ca="1" si="168"/>
        <v/>
      </c>
      <c r="OSZ43" t="str">
        <f t="shared" ca="1" si="168"/>
        <v/>
      </c>
      <c r="OTA43" t="str">
        <f t="shared" ca="1" si="168"/>
        <v/>
      </c>
      <c r="OTB43" t="str">
        <f t="shared" ca="1" si="168"/>
        <v/>
      </c>
      <c r="OTC43" t="str">
        <f t="shared" ca="1" si="168"/>
        <v/>
      </c>
      <c r="OTD43" t="str">
        <f t="shared" ca="1" si="168"/>
        <v/>
      </c>
      <c r="OTE43" t="str">
        <f t="shared" ca="1" si="168"/>
        <v/>
      </c>
      <c r="OTF43" t="str">
        <f t="shared" ca="1" si="168"/>
        <v/>
      </c>
      <c r="OTG43" t="str">
        <f t="shared" ca="1" si="168"/>
        <v/>
      </c>
      <c r="OTH43" t="str">
        <f t="shared" ca="1" si="168"/>
        <v/>
      </c>
      <c r="OTI43" t="str">
        <f t="shared" ca="1" si="168"/>
        <v/>
      </c>
      <c r="OTJ43" t="str">
        <f t="shared" ca="1" si="168"/>
        <v/>
      </c>
      <c r="OTK43" t="str">
        <f t="shared" ca="1" si="168"/>
        <v/>
      </c>
      <c r="OTL43" t="str">
        <f t="shared" ca="1" si="168"/>
        <v/>
      </c>
      <c r="OTM43" t="str">
        <f t="shared" ca="1" si="168"/>
        <v/>
      </c>
      <c r="OTN43" t="str">
        <f t="shared" ca="1" si="168"/>
        <v/>
      </c>
      <c r="OTO43" t="str">
        <f t="shared" ca="1" si="168"/>
        <v/>
      </c>
      <c r="OTP43" t="str">
        <f t="shared" ca="1" si="168"/>
        <v/>
      </c>
      <c r="OTQ43" t="str">
        <f t="shared" ca="1" si="168"/>
        <v/>
      </c>
      <c r="OTR43" t="str">
        <f t="shared" ca="1" si="168"/>
        <v/>
      </c>
      <c r="OTS43" t="str">
        <f t="shared" ca="1" si="168"/>
        <v/>
      </c>
      <c r="OTT43" t="str">
        <f t="shared" ca="1" si="168"/>
        <v/>
      </c>
      <c r="OTU43" t="str">
        <f t="shared" ca="1" si="168"/>
        <v/>
      </c>
      <c r="OTV43" t="str">
        <f t="shared" ca="1" si="168"/>
        <v/>
      </c>
      <c r="OTW43" t="str">
        <f t="shared" ca="1" si="168"/>
        <v/>
      </c>
      <c r="OTX43" t="str">
        <f t="shared" ca="1" si="168"/>
        <v/>
      </c>
      <c r="OTY43" t="str">
        <f t="shared" ca="1" si="168"/>
        <v/>
      </c>
      <c r="OTZ43" t="str">
        <f t="shared" ca="1" si="168"/>
        <v/>
      </c>
      <c r="OUA43" t="str">
        <f t="shared" ca="1" si="168"/>
        <v/>
      </c>
      <c r="OUB43" t="str">
        <f t="shared" ca="1" si="168"/>
        <v/>
      </c>
      <c r="OUC43" t="str">
        <f t="shared" ca="1" si="168"/>
        <v/>
      </c>
      <c r="OUD43" t="str">
        <f t="shared" ca="1" si="168"/>
        <v/>
      </c>
      <c r="OUE43" t="str">
        <f t="shared" ca="1" si="168"/>
        <v/>
      </c>
      <c r="OUF43" t="str">
        <f t="shared" ca="1" si="168"/>
        <v/>
      </c>
      <c r="OUG43" t="str">
        <f t="shared" ref="OUG43:OWR43" ca="1" si="169">IFERROR(OUC43*OUE43,"")</f>
        <v/>
      </c>
      <c r="OUH43" t="str">
        <f t="shared" ca="1" si="169"/>
        <v/>
      </c>
      <c r="OUI43" t="str">
        <f t="shared" ca="1" si="169"/>
        <v/>
      </c>
      <c r="OUJ43" t="str">
        <f t="shared" ca="1" si="169"/>
        <v/>
      </c>
      <c r="OUK43" t="str">
        <f t="shared" ca="1" si="169"/>
        <v/>
      </c>
      <c r="OUL43" t="str">
        <f t="shared" ca="1" si="169"/>
        <v/>
      </c>
      <c r="OUM43" t="str">
        <f t="shared" ca="1" si="169"/>
        <v/>
      </c>
      <c r="OUN43" t="str">
        <f t="shared" ca="1" si="169"/>
        <v/>
      </c>
      <c r="OUO43" t="str">
        <f t="shared" ca="1" si="169"/>
        <v/>
      </c>
      <c r="OUP43" t="str">
        <f t="shared" ca="1" si="169"/>
        <v/>
      </c>
      <c r="OUQ43" t="str">
        <f t="shared" ca="1" si="169"/>
        <v/>
      </c>
      <c r="OUR43" t="str">
        <f t="shared" ca="1" si="169"/>
        <v/>
      </c>
      <c r="OUS43" t="str">
        <f t="shared" ca="1" si="169"/>
        <v/>
      </c>
      <c r="OUT43" t="str">
        <f t="shared" ca="1" si="169"/>
        <v/>
      </c>
      <c r="OUU43" t="str">
        <f t="shared" ca="1" si="169"/>
        <v/>
      </c>
      <c r="OUV43" t="str">
        <f t="shared" ca="1" si="169"/>
        <v/>
      </c>
      <c r="OUW43" t="str">
        <f t="shared" ca="1" si="169"/>
        <v/>
      </c>
      <c r="OUX43" t="str">
        <f t="shared" ca="1" si="169"/>
        <v/>
      </c>
      <c r="OUY43" t="str">
        <f t="shared" ca="1" si="169"/>
        <v/>
      </c>
      <c r="OUZ43" t="str">
        <f t="shared" ca="1" si="169"/>
        <v/>
      </c>
      <c r="OVA43" t="str">
        <f t="shared" ca="1" si="169"/>
        <v/>
      </c>
      <c r="OVB43" t="str">
        <f t="shared" ca="1" si="169"/>
        <v/>
      </c>
      <c r="OVC43" t="str">
        <f t="shared" ca="1" si="169"/>
        <v/>
      </c>
      <c r="OVD43" t="str">
        <f t="shared" ca="1" si="169"/>
        <v/>
      </c>
      <c r="OVE43" t="str">
        <f t="shared" ca="1" si="169"/>
        <v/>
      </c>
      <c r="OVF43" t="str">
        <f t="shared" ca="1" si="169"/>
        <v/>
      </c>
      <c r="OVG43" t="str">
        <f t="shared" ca="1" si="169"/>
        <v/>
      </c>
      <c r="OVH43" t="str">
        <f t="shared" ca="1" si="169"/>
        <v/>
      </c>
      <c r="OVI43" t="str">
        <f t="shared" ca="1" si="169"/>
        <v/>
      </c>
      <c r="OVJ43" t="str">
        <f t="shared" ca="1" si="169"/>
        <v/>
      </c>
      <c r="OVK43" t="str">
        <f t="shared" ca="1" si="169"/>
        <v/>
      </c>
      <c r="OVL43" t="str">
        <f t="shared" ca="1" si="169"/>
        <v/>
      </c>
      <c r="OVM43" t="str">
        <f t="shared" ca="1" si="169"/>
        <v/>
      </c>
      <c r="OVN43" t="str">
        <f t="shared" ca="1" si="169"/>
        <v/>
      </c>
      <c r="OVO43" t="str">
        <f t="shared" ca="1" si="169"/>
        <v/>
      </c>
      <c r="OVP43" t="str">
        <f t="shared" ca="1" si="169"/>
        <v/>
      </c>
      <c r="OVQ43" t="str">
        <f t="shared" ca="1" si="169"/>
        <v/>
      </c>
      <c r="OVR43" t="str">
        <f t="shared" ca="1" si="169"/>
        <v/>
      </c>
      <c r="OVS43" t="str">
        <f t="shared" ca="1" si="169"/>
        <v/>
      </c>
      <c r="OVT43" t="str">
        <f t="shared" ca="1" si="169"/>
        <v/>
      </c>
      <c r="OVU43" t="str">
        <f t="shared" ca="1" si="169"/>
        <v/>
      </c>
      <c r="OVV43" t="str">
        <f t="shared" ca="1" si="169"/>
        <v/>
      </c>
      <c r="OVW43" t="str">
        <f t="shared" ca="1" si="169"/>
        <v/>
      </c>
      <c r="OVX43" t="str">
        <f t="shared" ca="1" si="169"/>
        <v/>
      </c>
      <c r="OVY43" t="str">
        <f t="shared" ca="1" si="169"/>
        <v/>
      </c>
      <c r="OVZ43" t="str">
        <f t="shared" ca="1" si="169"/>
        <v/>
      </c>
      <c r="OWA43" t="str">
        <f t="shared" ca="1" si="169"/>
        <v/>
      </c>
      <c r="OWB43" t="str">
        <f t="shared" ca="1" si="169"/>
        <v/>
      </c>
      <c r="OWC43" t="str">
        <f t="shared" ca="1" si="169"/>
        <v/>
      </c>
      <c r="OWD43" t="str">
        <f t="shared" ca="1" si="169"/>
        <v/>
      </c>
      <c r="OWE43" t="str">
        <f t="shared" ca="1" si="169"/>
        <v/>
      </c>
      <c r="OWF43" t="str">
        <f t="shared" ca="1" si="169"/>
        <v/>
      </c>
      <c r="OWG43" t="str">
        <f t="shared" ca="1" si="169"/>
        <v/>
      </c>
      <c r="OWH43" t="str">
        <f t="shared" ca="1" si="169"/>
        <v/>
      </c>
      <c r="OWI43" t="str">
        <f t="shared" ca="1" si="169"/>
        <v/>
      </c>
      <c r="OWJ43" t="str">
        <f t="shared" ca="1" si="169"/>
        <v/>
      </c>
      <c r="OWK43" t="str">
        <f t="shared" ca="1" si="169"/>
        <v/>
      </c>
      <c r="OWL43" t="str">
        <f t="shared" ca="1" si="169"/>
        <v/>
      </c>
      <c r="OWM43" t="str">
        <f t="shared" ca="1" si="169"/>
        <v/>
      </c>
      <c r="OWN43" t="str">
        <f t="shared" ca="1" si="169"/>
        <v/>
      </c>
      <c r="OWO43" t="str">
        <f t="shared" ca="1" si="169"/>
        <v/>
      </c>
      <c r="OWP43" t="str">
        <f t="shared" ca="1" si="169"/>
        <v/>
      </c>
      <c r="OWQ43" t="str">
        <f t="shared" ca="1" si="169"/>
        <v/>
      </c>
      <c r="OWR43" t="str">
        <f t="shared" ca="1" si="169"/>
        <v/>
      </c>
      <c r="OWS43" t="str">
        <f t="shared" ref="OWS43:OZD43" ca="1" si="170">IFERROR(OWO43*OWQ43,"")</f>
        <v/>
      </c>
      <c r="OWT43" t="str">
        <f t="shared" ca="1" si="170"/>
        <v/>
      </c>
      <c r="OWU43" t="str">
        <f t="shared" ca="1" si="170"/>
        <v/>
      </c>
      <c r="OWV43" t="str">
        <f t="shared" ca="1" si="170"/>
        <v/>
      </c>
      <c r="OWW43" t="str">
        <f t="shared" ca="1" si="170"/>
        <v/>
      </c>
      <c r="OWX43" t="str">
        <f t="shared" ca="1" si="170"/>
        <v/>
      </c>
      <c r="OWY43" t="str">
        <f t="shared" ca="1" si="170"/>
        <v/>
      </c>
      <c r="OWZ43" t="str">
        <f t="shared" ca="1" si="170"/>
        <v/>
      </c>
      <c r="OXA43" t="str">
        <f t="shared" ca="1" si="170"/>
        <v/>
      </c>
      <c r="OXB43" t="str">
        <f t="shared" ca="1" si="170"/>
        <v/>
      </c>
      <c r="OXC43" t="str">
        <f t="shared" ca="1" si="170"/>
        <v/>
      </c>
      <c r="OXD43" t="str">
        <f t="shared" ca="1" si="170"/>
        <v/>
      </c>
      <c r="OXE43" t="str">
        <f t="shared" ca="1" si="170"/>
        <v/>
      </c>
      <c r="OXF43" t="str">
        <f t="shared" ca="1" si="170"/>
        <v/>
      </c>
      <c r="OXG43" t="str">
        <f t="shared" ca="1" si="170"/>
        <v/>
      </c>
      <c r="OXH43" t="str">
        <f t="shared" ca="1" si="170"/>
        <v/>
      </c>
      <c r="OXI43" t="str">
        <f t="shared" ca="1" si="170"/>
        <v/>
      </c>
      <c r="OXJ43" t="str">
        <f t="shared" ca="1" si="170"/>
        <v/>
      </c>
      <c r="OXK43" t="str">
        <f t="shared" ca="1" si="170"/>
        <v/>
      </c>
      <c r="OXL43" t="str">
        <f t="shared" ca="1" si="170"/>
        <v/>
      </c>
      <c r="OXM43" t="str">
        <f t="shared" ca="1" si="170"/>
        <v/>
      </c>
      <c r="OXN43" t="str">
        <f t="shared" ca="1" si="170"/>
        <v/>
      </c>
      <c r="OXO43" t="str">
        <f t="shared" ca="1" si="170"/>
        <v/>
      </c>
      <c r="OXP43" t="str">
        <f t="shared" ca="1" si="170"/>
        <v/>
      </c>
      <c r="OXQ43" t="str">
        <f t="shared" ca="1" si="170"/>
        <v/>
      </c>
      <c r="OXR43" t="str">
        <f t="shared" ca="1" si="170"/>
        <v/>
      </c>
      <c r="OXS43" t="str">
        <f t="shared" ca="1" si="170"/>
        <v/>
      </c>
      <c r="OXT43" t="str">
        <f t="shared" ca="1" si="170"/>
        <v/>
      </c>
      <c r="OXU43" t="str">
        <f t="shared" ca="1" si="170"/>
        <v/>
      </c>
      <c r="OXV43" t="str">
        <f t="shared" ca="1" si="170"/>
        <v/>
      </c>
      <c r="OXW43" t="str">
        <f t="shared" ca="1" si="170"/>
        <v/>
      </c>
      <c r="OXX43" t="str">
        <f t="shared" ca="1" si="170"/>
        <v/>
      </c>
      <c r="OXY43" t="str">
        <f t="shared" ca="1" si="170"/>
        <v/>
      </c>
      <c r="OXZ43" t="str">
        <f t="shared" ca="1" si="170"/>
        <v/>
      </c>
      <c r="OYA43" t="str">
        <f t="shared" ca="1" si="170"/>
        <v/>
      </c>
      <c r="OYB43" t="str">
        <f t="shared" ca="1" si="170"/>
        <v/>
      </c>
      <c r="OYC43" t="str">
        <f t="shared" ca="1" si="170"/>
        <v/>
      </c>
      <c r="OYD43" t="str">
        <f t="shared" ca="1" si="170"/>
        <v/>
      </c>
      <c r="OYE43" t="str">
        <f t="shared" ca="1" si="170"/>
        <v/>
      </c>
      <c r="OYF43" t="str">
        <f t="shared" ca="1" si="170"/>
        <v/>
      </c>
      <c r="OYG43" t="str">
        <f t="shared" ca="1" si="170"/>
        <v/>
      </c>
      <c r="OYH43" t="str">
        <f t="shared" ca="1" si="170"/>
        <v/>
      </c>
      <c r="OYI43" t="str">
        <f t="shared" ca="1" si="170"/>
        <v/>
      </c>
      <c r="OYJ43" t="str">
        <f t="shared" ca="1" si="170"/>
        <v/>
      </c>
      <c r="OYK43" t="str">
        <f t="shared" ca="1" si="170"/>
        <v/>
      </c>
      <c r="OYL43" t="str">
        <f t="shared" ca="1" si="170"/>
        <v/>
      </c>
      <c r="OYM43" t="str">
        <f t="shared" ca="1" si="170"/>
        <v/>
      </c>
      <c r="OYN43" t="str">
        <f t="shared" ca="1" si="170"/>
        <v/>
      </c>
      <c r="OYO43" t="str">
        <f t="shared" ca="1" si="170"/>
        <v/>
      </c>
      <c r="OYP43" t="str">
        <f t="shared" ca="1" si="170"/>
        <v/>
      </c>
      <c r="OYQ43" t="str">
        <f t="shared" ca="1" si="170"/>
        <v/>
      </c>
      <c r="OYR43" t="str">
        <f t="shared" ca="1" si="170"/>
        <v/>
      </c>
      <c r="OYS43" t="str">
        <f t="shared" ca="1" si="170"/>
        <v/>
      </c>
      <c r="OYT43" t="str">
        <f t="shared" ca="1" si="170"/>
        <v/>
      </c>
      <c r="OYU43" t="str">
        <f t="shared" ca="1" si="170"/>
        <v/>
      </c>
      <c r="OYV43" t="str">
        <f t="shared" ca="1" si="170"/>
        <v/>
      </c>
      <c r="OYW43" t="str">
        <f t="shared" ca="1" si="170"/>
        <v/>
      </c>
      <c r="OYX43" t="str">
        <f t="shared" ca="1" si="170"/>
        <v/>
      </c>
      <c r="OYY43" t="str">
        <f t="shared" ca="1" si="170"/>
        <v/>
      </c>
      <c r="OYZ43" t="str">
        <f t="shared" ca="1" si="170"/>
        <v/>
      </c>
      <c r="OZA43" t="str">
        <f t="shared" ca="1" si="170"/>
        <v/>
      </c>
      <c r="OZB43" t="str">
        <f t="shared" ca="1" si="170"/>
        <v/>
      </c>
      <c r="OZC43" t="str">
        <f t="shared" ca="1" si="170"/>
        <v/>
      </c>
      <c r="OZD43" t="str">
        <f t="shared" ca="1" si="170"/>
        <v/>
      </c>
      <c r="OZE43" t="str">
        <f t="shared" ref="OZE43:PBP43" ca="1" si="171">IFERROR(OZA43*OZC43,"")</f>
        <v/>
      </c>
      <c r="OZF43" t="str">
        <f t="shared" ca="1" si="171"/>
        <v/>
      </c>
      <c r="OZG43" t="str">
        <f t="shared" ca="1" si="171"/>
        <v/>
      </c>
      <c r="OZH43" t="str">
        <f t="shared" ca="1" si="171"/>
        <v/>
      </c>
      <c r="OZI43" t="str">
        <f t="shared" ca="1" si="171"/>
        <v/>
      </c>
      <c r="OZJ43" t="str">
        <f t="shared" ca="1" si="171"/>
        <v/>
      </c>
      <c r="OZK43" t="str">
        <f t="shared" ca="1" si="171"/>
        <v/>
      </c>
      <c r="OZL43" t="str">
        <f t="shared" ca="1" si="171"/>
        <v/>
      </c>
      <c r="OZM43" t="str">
        <f t="shared" ca="1" si="171"/>
        <v/>
      </c>
      <c r="OZN43" t="str">
        <f t="shared" ca="1" si="171"/>
        <v/>
      </c>
      <c r="OZO43" t="str">
        <f t="shared" ca="1" si="171"/>
        <v/>
      </c>
      <c r="OZP43" t="str">
        <f t="shared" ca="1" si="171"/>
        <v/>
      </c>
      <c r="OZQ43" t="str">
        <f t="shared" ca="1" si="171"/>
        <v/>
      </c>
      <c r="OZR43" t="str">
        <f t="shared" ca="1" si="171"/>
        <v/>
      </c>
      <c r="OZS43" t="str">
        <f t="shared" ca="1" si="171"/>
        <v/>
      </c>
      <c r="OZT43" t="str">
        <f t="shared" ca="1" si="171"/>
        <v/>
      </c>
      <c r="OZU43" t="str">
        <f t="shared" ca="1" si="171"/>
        <v/>
      </c>
      <c r="OZV43" t="str">
        <f t="shared" ca="1" si="171"/>
        <v/>
      </c>
      <c r="OZW43" t="str">
        <f t="shared" ca="1" si="171"/>
        <v/>
      </c>
      <c r="OZX43" t="str">
        <f t="shared" ca="1" si="171"/>
        <v/>
      </c>
      <c r="OZY43" t="str">
        <f t="shared" ca="1" si="171"/>
        <v/>
      </c>
      <c r="OZZ43" t="str">
        <f t="shared" ca="1" si="171"/>
        <v/>
      </c>
      <c r="PAA43" t="str">
        <f t="shared" ca="1" si="171"/>
        <v/>
      </c>
      <c r="PAB43" t="str">
        <f t="shared" ca="1" si="171"/>
        <v/>
      </c>
      <c r="PAC43" t="str">
        <f t="shared" ca="1" si="171"/>
        <v/>
      </c>
      <c r="PAD43" t="str">
        <f t="shared" ca="1" si="171"/>
        <v/>
      </c>
      <c r="PAE43" t="str">
        <f t="shared" ca="1" si="171"/>
        <v/>
      </c>
      <c r="PAF43" t="str">
        <f t="shared" ca="1" si="171"/>
        <v/>
      </c>
      <c r="PAG43" t="str">
        <f t="shared" ca="1" si="171"/>
        <v/>
      </c>
      <c r="PAH43" t="str">
        <f t="shared" ca="1" si="171"/>
        <v/>
      </c>
      <c r="PAI43" t="str">
        <f t="shared" ca="1" si="171"/>
        <v/>
      </c>
      <c r="PAJ43" t="str">
        <f t="shared" ca="1" si="171"/>
        <v/>
      </c>
      <c r="PAK43" t="str">
        <f t="shared" ca="1" si="171"/>
        <v/>
      </c>
      <c r="PAL43" t="str">
        <f t="shared" ca="1" si="171"/>
        <v/>
      </c>
      <c r="PAM43" t="str">
        <f t="shared" ca="1" si="171"/>
        <v/>
      </c>
      <c r="PAN43" t="str">
        <f t="shared" ca="1" si="171"/>
        <v/>
      </c>
      <c r="PAO43" t="str">
        <f t="shared" ca="1" si="171"/>
        <v/>
      </c>
      <c r="PAP43" t="str">
        <f t="shared" ca="1" si="171"/>
        <v/>
      </c>
      <c r="PAQ43" t="str">
        <f t="shared" ca="1" si="171"/>
        <v/>
      </c>
      <c r="PAR43" t="str">
        <f t="shared" ca="1" si="171"/>
        <v/>
      </c>
      <c r="PAS43" t="str">
        <f t="shared" ca="1" si="171"/>
        <v/>
      </c>
      <c r="PAT43" t="str">
        <f t="shared" ca="1" si="171"/>
        <v/>
      </c>
      <c r="PAU43" t="str">
        <f t="shared" ca="1" si="171"/>
        <v/>
      </c>
      <c r="PAV43" t="str">
        <f t="shared" ca="1" si="171"/>
        <v/>
      </c>
      <c r="PAW43" t="str">
        <f t="shared" ca="1" si="171"/>
        <v/>
      </c>
      <c r="PAX43" t="str">
        <f t="shared" ca="1" si="171"/>
        <v/>
      </c>
      <c r="PAY43" t="str">
        <f t="shared" ca="1" si="171"/>
        <v/>
      </c>
      <c r="PAZ43" t="str">
        <f t="shared" ca="1" si="171"/>
        <v/>
      </c>
      <c r="PBA43" t="str">
        <f t="shared" ca="1" si="171"/>
        <v/>
      </c>
      <c r="PBB43" t="str">
        <f t="shared" ca="1" si="171"/>
        <v/>
      </c>
      <c r="PBC43" t="str">
        <f t="shared" ca="1" si="171"/>
        <v/>
      </c>
      <c r="PBD43" t="str">
        <f t="shared" ca="1" si="171"/>
        <v/>
      </c>
      <c r="PBE43" t="str">
        <f t="shared" ca="1" si="171"/>
        <v/>
      </c>
      <c r="PBF43" t="str">
        <f t="shared" ca="1" si="171"/>
        <v/>
      </c>
      <c r="PBG43" t="str">
        <f t="shared" ca="1" si="171"/>
        <v/>
      </c>
      <c r="PBH43" t="str">
        <f t="shared" ca="1" si="171"/>
        <v/>
      </c>
      <c r="PBI43" t="str">
        <f t="shared" ca="1" si="171"/>
        <v/>
      </c>
      <c r="PBJ43" t="str">
        <f t="shared" ca="1" si="171"/>
        <v/>
      </c>
      <c r="PBK43" t="str">
        <f t="shared" ca="1" si="171"/>
        <v/>
      </c>
      <c r="PBL43" t="str">
        <f t="shared" ca="1" si="171"/>
        <v/>
      </c>
      <c r="PBM43" t="str">
        <f t="shared" ca="1" si="171"/>
        <v/>
      </c>
      <c r="PBN43" t="str">
        <f t="shared" ca="1" si="171"/>
        <v/>
      </c>
      <c r="PBO43" t="str">
        <f t="shared" ca="1" si="171"/>
        <v/>
      </c>
      <c r="PBP43" t="str">
        <f t="shared" ca="1" si="171"/>
        <v/>
      </c>
      <c r="PBQ43" t="str">
        <f t="shared" ref="PBQ43:PEB43" ca="1" si="172">IFERROR(PBM43*PBO43,"")</f>
        <v/>
      </c>
      <c r="PBR43" t="str">
        <f t="shared" ca="1" si="172"/>
        <v/>
      </c>
      <c r="PBS43" t="str">
        <f t="shared" ca="1" si="172"/>
        <v/>
      </c>
      <c r="PBT43" t="str">
        <f t="shared" ca="1" si="172"/>
        <v/>
      </c>
      <c r="PBU43" t="str">
        <f t="shared" ca="1" si="172"/>
        <v/>
      </c>
      <c r="PBV43" t="str">
        <f t="shared" ca="1" si="172"/>
        <v/>
      </c>
      <c r="PBW43" t="str">
        <f t="shared" ca="1" si="172"/>
        <v/>
      </c>
      <c r="PBX43" t="str">
        <f t="shared" ca="1" si="172"/>
        <v/>
      </c>
      <c r="PBY43" t="str">
        <f t="shared" ca="1" si="172"/>
        <v/>
      </c>
      <c r="PBZ43" t="str">
        <f t="shared" ca="1" si="172"/>
        <v/>
      </c>
      <c r="PCA43" t="str">
        <f t="shared" ca="1" si="172"/>
        <v/>
      </c>
      <c r="PCB43" t="str">
        <f t="shared" ca="1" si="172"/>
        <v/>
      </c>
      <c r="PCC43" t="str">
        <f t="shared" ca="1" si="172"/>
        <v/>
      </c>
      <c r="PCD43" t="str">
        <f t="shared" ca="1" si="172"/>
        <v/>
      </c>
      <c r="PCE43" t="str">
        <f t="shared" ca="1" si="172"/>
        <v/>
      </c>
      <c r="PCF43" t="str">
        <f t="shared" ca="1" si="172"/>
        <v/>
      </c>
      <c r="PCG43" t="str">
        <f t="shared" ca="1" si="172"/>
        <v/>
      </c>
      <c r="PCH43" t="str">
        <f t="shared" ca="1" si="172"/>
        <v/>
      </c>
      <c r="PCI43" t="str">
        <f t="shared" ca="1" si="172"/>
        <v/>
      </c>
      <c r="PCJ43" t="str">
        <f t="shared" ca="1" si="172"/>
        <v/>
      </c>
      <c r="PCK43" t="str">
        <f t="shared" ca="1" si="172"/>
        <v/>
      </c>
      <c r="PCL43" t="str">
        <f t="shared" ca="1" si="172"/>
        <v/>
      </c>
      <c r="PCM43" t="str">
        <f t="shared" ca="1" si="172"/>
        <v/>
      </c>
      <c r="PCN43" t="str">
        <f t="shared" ca="1" si="172"/>
        <v/>
      </c>
      <c r="PCO43" t="str">
        <f t="shared" ca="1" si="172"/>
        <v/>
      </c>
      <c r="PCP43" t="str">
        <f t="shared" ca="1" si="172"/>
        <v/>
      </c>
      <c r="PCQ43" t="str">
        <f t="shared" ca="1" si="172"/>
        <v/>
      </c>
      <c r="PCR43" t="str">
        <f t="shared" ca="1" si="172"/>
        <v/>
      </c>
      <c r="PCS43" t="str">
        <f t="shared" ca="1" si="172"/>
        <v/>
      </c>
      <c r="PCT43" t="str">
        <f t="shared" ca="1" si="172"/>
        <v/>
      </c>
      <c r="PCU43" t="str">
        <f t="shared" ca="1" si="172"/>
        <v/>
      </c>
      <c r="PCV43" t="str">
        <f t="shared" ca="1" si="172"/>
        <v/>
      </c>
      <c r="PCW43" t="str">
        <f t="shared" ca="1" si="172"/>
        <v/>
      </c>
      <c r="PCX43" t="str">
        <f t="shared" ca="1" si="172"/>
        <v/>
      </c>
      <c r="PCY43" t="str">
        <f t="shared" ca="1" si="172"/>
        <v/>
      </c>
      <c r="PCZ43" t="str">
        <f t="shared" ca="1" si="172"/>
        <v/>
      </c>
      <c r="PDA43" t="str">
        <f t="shared" ca="1" si="172"/>
        <v/>
      </c>
      <c r="PDB43" t="str">
        <f t="shared" ca="1" si="172"/>
        <v/>
      </c>
      <c r="PDC43" t="str">
        <f t="shared" ca="1" si="172"/>
        <v/>
      </c>
      <c r="PDD43" t="str">
        <f t="shared" ca="1" si="172"/>
        <v/>
      </c>
      <c r="PDE43" t="str">
        <f t="shared" ca="1" si="172"/>
        <v/>
      </c>
      <c r="PDF43" t="str">
        <f t="shared" ca="1" si="172"/>
        <v/>
      </c>
      <c r="PDG43" t="str">
        <f t="shared" ca="1" si="172"/>
        <v/>
      </c>
      <c r="PDH43" t="str">
        <f t="shared" ca="1" si="172"/>
        <v/>
      </c>
      <c r="PDI43" t="str">
        <f t="shared" ca="1" si="172"/>
        <v/>
      </c>
      <c r="PDJ43" t="str">
        <f t="shared" ca="1" si="172"/>
        <v/>
      </c>
      <c r="PDK43" t="str">
        <f t="shared" ca="1" si="172"/>
        <v/>
      </c>
      <c r="PDL43" t="str">
        <f t="shared" ca="1" si="172"/>
        <v/>
      </c>
      <c r="PDM43" t="str">
        <f t="shared" ca="1" si="172"/>
        <v/>
      </c>
      <c r="PDN43" t="str">
        <f t="shared" ca="1" si="172"/>
        <v/>
      </c>
      <c r="PDO43" t="str">
        <f t="shared" ca="1" si="172"/>
        <v/>
      </c>
      <c r="PDP43" t="str">
        <f t="shared" ca="1" si="172"/>
        <v/>
      </c>
      <c r="PDQ43" t="str">
        <f t="shared" ca="1" si="172"/>
        <v/>
      </c>
      <c r="PDR43" t="str">
        <f t="shared" ca="1" si="172"/>
        <v/>
      </c>
      <c r="PDS43" t="str">
        <f t="shared" ca="1" si="172"/>
        <v/>
      </c>
      <c r="PDT43" t="str">
        <f t="shared" ca="1" si="172"/>
        <v/>
      </c>
      <c r="PDU43" t="str">
        <f t="shared" ca="1" si="172"/>
        <v/>
      </c>
      <c r="PDV43" t="str">
        <f t="shared" ca="1" si="172"/>
        <v/>
      </c>
      <c r="PDW43" t="str">
        <f t="shared" ca="1" si="172"/>
        <v/>
      </c>
      <c r="PDX43" t="str">
        <f t="shared" ca="1" si="172"/>
        <v/>
      </c>
      <c r="PDY43" t="str">
        <f t="shared" ca="1" si="172"/>
        <v/>
      </c>
      <c r="PDZ43" t="str">
        <f t="shared" ca="1" si="172"/>
        <v/>
      </c>
      <c r="PEA43" t="str">
        <f t="shared" ca="1" si="172"/>
        <v/>
      </c>
      <c r="PEB43" t="str">
        <f t="shared" ca="1" si="172"/>
        <v/>
      </c>
      <c r="PEC43" t="str">
        <f t="shared" ref="PEC43:PGN43" ca="1" si="173">IFERROR(PDY43*PEA43,"")</f>
        <v/>
      </c>
      <c r="PED43" t="str">
        <f t="shared" ca="1" si="173"/>
        <v/>
      </c>
      <c r="PEE43" t="str">
        <f t="shared" ca="1" si="173"/>
        <v/>
      </c>
      <c r="PEF43" t="str">
        <f t="shared" ca="1" si="173"/>
        <v/>
      </c>
      <c r="PEG43" t="str">
        <f t="shared" ca="1" si="173"/>
        <v/>
      </c>
      <c r="PEH43" t="str">
        <f t="shared" ca="1" si="173"/>
        <v/>
      </c>
      <c r="PEI43" t="str">
        <f t="shared" ca="1" si="173"/>
        <v/>
      </c>
      <c r="PEJ43" t="str">
        <f t="shared" ca="1" si="173"/>
        <v/>
      </c>
      <c r="PEK43" t="str">
        <f t="shared" ca="1" si="173"/>
        <v/>
      </c>
      <c r="PEL43" t="str">
        <f t="shared" ca="1" si="173"/>
        <v/>
      </c>
      <c r="PEM43" t="str">
        <f t="shared" ca="1" si="173"/>
        <v/>
      </c>
      <c r="PEN43" t="str">
        <f t="shared" ca="1" si="173"/>
        <v/>
      </c>
      <c r="PEO43" t="str">
        <f t="shared" ca="1" si="173"/>
        <v/>
      </c>
      <c r="PEP43" t="str">
        <f t="shared" ca="1" si="173"/>
        <v/>
      </c>
      <c r="PEQ43" t="str">
        <f t="shared" ca="1" si="173"/>
        <v/>
      </c>
      <c r="PER43" t="str">
        <f t="shared" ca="1" si="173"/>
        <v/>
      </c>
      <c r="PES43" t="str">
        <f t="shared" ca="1" si="173"/>
        <v/>
      </c>
      <c r="PET43" t="str">
        <f t="shared" ca="1" si="173"/>
        <v/>
      </c>
      <c r="PEU43" t="str">
        <f t="shared" ca="1" si="173"/>
        <v/>
      </c>
      <c r="PEV43" t="str">
        <f t="shared" ca="1" si="173"/>
        <v/>
      </c>
      <c r="PEW43" t="str">
        <f t="shared" ca="1" si="173"/>
        <v/>
      </c>
      <c r="PEX43" t="str">
        <f t="shared" ca="1" si="173"/>
        <v/>
      </c>
      <c r="PEY43" t="str">
        <f t="shared" ca="1" si="173"/>
        <v/>
      </c>
      <c r="PEZ43" t="str">
        <f t="shared" ca="1" si="173"/>
        <v/>
      </c>
      <c r="PFA43" t="str">
        <f t="shared" ca="1" si="173"/>
        <v/>
      </c>
      <c r="PFB43" t="str">
        <f t="shared" ca="1" si="173"/>
        <v/>
      </c>
      <c r="PFC43" t="str">
        <f t="shared" ca="1" si="173"/>
        <v/>
      </c>
      <c r="PFD43" t="str">
        <f t="shared" ca="1" si="173"/>
        <v/>
      </c>
      <c r="PFE43" t="str">
        <f t="shared" ca="1" si="173"/>
        <v/>
      </c>
      <c r="PFF43" t="str">
        <f t="shared" ca="1" si="173"/>
        <v/>
      </c>
      <c r="PFG43" t="str">
        <f t="shared" ca="1" si="173"/>
        <v/>
      </c>
      <c r="PFH43" t="str">
        <f t="shared" ca="1" si="173"/>
        <v/>
      </c>
      <c r="PFI43" t="str">
        <f t="shared" ca="1" si="173"/>
        <v/>
      </c>
      <c r="PFJ43" t="str">
        <f t="shared" ca="1" si="173"/>
        <v/>
      </c>
      <c r="PFK43" t="str">
        <f t="shared" ca="1" si="173"/>
        <v/>
      </c>
      <c r="PFL43" t="str">
        <f t="shared" ca="1" si="173"/>
        <v/>
      </c>
      <c r="PFM43" t="str">
        <f t="shared" ca="1" si="173"/>
        <v/>
      </c>
      <c r="PFN43" t="str">
        <f t="shared" ca="1" si="173"/>
        <v/>
      </c>
      <c r="PFO43" t="str">
        <f t="shared" ca="1" si="173"/>
        <v/>
      </c>
      <c r="PFP43" t="str">
        <f t="shared" ca="1" si="173"/>
        <v/>
      </c>
      <c r="PFQ43" t="str">
        <f t="shared" ca="1" si="173"/>
        <v/>
      </c>
      <c r="PFR43" t="str">
        <f t="shared" ca="1" si="173"/>
        <v/>
      </c>
      <c r="PFS43" t="str">
        <f t="shared" ca="1" si="173"/>
        <v/>
      </c>
      <c r="PFT43" t="str">
        <f t="shared" ca="1" si="173"/>
        <v/>
      </c>
      <c r="PFU43" t="str">
        <f t="shared" ca="1" si="173"/>
        <v/>
      </c>
      <c r="PFV43" t="str">
        <f t="shared" ca="1" si="173"/>
        <v/>
      </c>
      <c r="PFW43" t="str">
        <f t="shared" ca="1" si="173"/>
        <v/>
      </c>
      <c r="PFX43" t="str">
        <f t="shared" ca="1" si="173"/>
        <v/>
      </c>
      <c r="PFY43" t="str">
        <f t="shared" ca="1" si="173"/>
        <v/>
      </c>
      <c r="PFZ43" t="str">
        <f t="shared" ca="1" si="173"/>
        <v/>
      </c>
      <c r="PGA43" t="str">
        <f t="shared" ca="1" si="173"/>
        <v/>
      </c>
      <c r="PGB43" t="str">
        <f t="shared" ca="1" si="173"/>
        <v/>
      </c>
      <c r="PGC43" t="str">
        <f t="shared" ca="1" si="173"/>
        <v/>
      </c>
      <c r="PGD43" t="str">
        <f t="shared" ca="1" si="173"/>
        <v/>
      </c>
      <c r="PGE43" t="str">
        <f t="shared" ca="1" si="173"/>
        <v/>
      </c>
      <c r="PGF43" t="str">
        <f t="shared" ca="1" si="173"/>
        <v/>
      </c>
      <c r="PGG43" t="str">
        <f t="shared" ca="1" si="173"/>
        <v/>
      </c>
      <c r="PGH43" t="str">
        <f t="shared" ca="1" si="173"/>
        <v/>
      </c>
      <c r="PGI43" t="str">
        <f t="shared" ca="1" si="173"/>
        <v/>
      </c>
      <c r="PGJ43" t="str">
        <f t="shared" ca="1" si="173"/>
        <v/>
      </c>
      <c r="PGK43" t="str">
        <f t="shared" ca="1" si="173"/>
        <v/>
      </c>
      <c r="PGL43" t="str">
        <f t="shared" ca="1" si="173"/>
        <v/>
      </c>
      <c r="PGM43" t="str">
        <f t="shared" ca="1" si="173"/>
        <v/>
      </c>
      <c r="PGN43" t="str">
        <f t="shared" ca="1" si="173"/>
        <v/>
      </c>
      <c r="PGO43" t="str">
        <f t="shared" ref="PGO43:PIZ43" ca="1" si="174">IFERROR(PGK43*PGM43,"")</f>
        <v/>
      </c>
      <c r="PGP43" t="str">
        <f t="shared" ca="1" si="174"/>
        <v/>
      </c>
      <c r="PGQ43" t="str">
        <f t="shared" ca="1" si="174"/>
        <v/>
      </c>
      <c r="PGR43" t="str">
        <f t="shared" ca="1" si="174"/>
        <v/>
      </c>
      <c r="PGS43" t="str">
        <f t="shared" ca="1" si="174"/>
        <v/>
      </c>
      <c r="PGT43" t="str">
        <f t="shared" ca="1" si="174"/>
        <v/>
      </c>
      <c r="PGU43" t="str">
        <f t="shared" ca="1" si="174"/>
        <v/>
      </c>
      <c r="PGV43" t="str">
        <f t="shared" ca="1" si="174"/>
        <v/>
      </c>
      <c r="PGW43" t="str">
        <f t="shared" ca="1" si="174"/>
        <v/>
      </c>
      <c r="PGX43" t="str">
        <f t="shared" ca="1" si="174"/>
        <v/>
      </c>
      <c r="PGY43" t="str">
        <f t="shared" ca="1" si="174"/>
        <v/>
      </c>
      <c r="PGZ43" t="str">
        <f t="shared" ca="1" si="174"/>
        <v/>
      </c>
      <c r="PHA43" t="str">
        <f t="shared" ca="1" si="174"/>
        <v/>
      </c>
      <c r="PHB43" t="str">
        <f t="shared" ca="1" si="174"/>
        <v/>
      </c>
      <c r="PHC43" t="str">
        <f t="shared" ca="1" si="174"/>
        <v/>
      </c>
      <c r="PHD43" t="str">
        <f t="shared" ca="1" si="174"/>
        <v/>
      </c>
      <c r="PHE43" t="str">
        <f t="shared" ca="1" si="174"/>
        <v/>
      </c>
      <c r="PHF43" t="str">
        <f t="shared" ca="1" si="174"/>
        <v/>
      </c>
      <c r="PHG43" t="str">
        <f t="shared" ca="1" si="174"/>
        <v/>
      </c>
      <c r="PHH43" t="str">
        <f t="shared" ca="1" si="174"/>
        <v/>
      </c>
      <c r="PHI43" t="str">
        <f t="shared" ca="1" si="174"/>
        <v/>
      </c>
      <c r="PHJ43" t="str">
        <f t="shared" ca="1" si="174"/>
        <v/>
      </c>
      <c r="PHK43" t="str">
        <f t="shared" ca="1" si="174"/>
        <v/>
      </c>
      <c r="PHL43" t="str">
        <f t="shared" ca="1" si="174"/>
        <v/>
      </c>
      <c r="PHM43" t="str">
        <f t="shared" ca="1" si="174"/>
        <v/>
      </c>
      <c r="PHN43" t="str">
        <f t="shared" ca="1" si="174"/>
        <v/>
      </c>
      <c r="PHO43" t="str">
        <f t="shared" ca="1" si="174"/>
        <v/>
      </c>
      <c r="PHP43" t="str">
        <f t="shared" ca="1" si="174"/>
        <v/>
      </c>
      <c r="PHQ43" t="str">
        <f t="shared" ca="1" si="174"/>
        <v/>
      </c>
      <c r="PHR43" t="str">
        <f t="shared" ca="1" si="174"/>
        <v/>
      </c>
      <c r="PHS43" t="str">
        <f t="shared" ca="1" si="174"/>
        <v/>
      </c>
      <c r="PHT43" t="str">
        <f t="shared" ca="1" si="174"/>
        <v/>
      </c>
      <c r="PHU43" t="str">
        <f t="shared" ca="1" si="174"/>
        <v/>
      </c>
      <c r="PHV43" t="str">
        <f t="shared" ca="1" si="174"/>
        <v/>
      </c>
      <c r="PHW43" t="str">
        <f t="shared" ca="1" si="174"/>
        <v/>
      </c>
      <c r="PHX43" t="str">
        <f t="shared" ca="1" si="174"/>
        <v/>
      </c>
      <c r="PHY43" t="str">
        <f t="shared" ca="1" si="174"/>
        <v/>
      </c>
      <c r="PHZ43" t="str">
        <f t="shared" ca="1" si="174"/>
        <v/>
      </c>
      <c r="PIA43" t="str">
        <f t="shared" ca="1" si="174"/>
        <v/>
      </c>
      <c r="PIB43" t="str">
        <f t="shared" ca="1" si="174"/>
        <v/>
      </c>
      <c r="PIC43" t="str">
        <f t="shared" ca="1" si="174"/>
        <v/>
      </c>
      <c r="PID43" t="str">
        <f t="shared" ca="1" si="174"/>
        <v/>
      </c>
      <c r="PIE43" t="str">
        <f t="shared" ca="1" si="174"/>
        <v/>
      </c>
      <c r="PIF43" t="str">
        <f t="shared" ca="1" si="174"/>
        <v/>
      </c>
      <c r="PIG43" t="str">
        <f t="shared" ca="1" si="174"/>
        <v/>
      </c>
      <c r="PIH43" t="str">
        <f t="shared" ca="1" si="174"/>
        <v/>
      </c>
      <c r="PII43" t="str">
        <f t="shared" ca="1" si="174"/>
        <v/>
      </c>
      <c r="PIJ43" t="str">
        <f t="shared" ca="1" si="174"/>
        <v/>
      </c>
      <c r="PIK43" t="str">
        <f t="shared" ca="1" si="174"/>
        <v/>
      </c>
      <c r="PIL43" t="str">
        <f t="shared" ca="1" si="174"/>
        <v/>
      </c>
      <c r="PIM43" t="str">
        <f t="shared" ca="1" si="174"/>
        <v/>
      </c>
      <c r="PIN43" t="str">
        <f t="shared" ca="1" si="174"/>
        <v/>
      </c>
      <c r="PIO43" t="str">
        <f t="shared" ca="1" si="174"/>
        <v/>
      </c>
      <c r="PIP43" t="str">
        <f t="shared" ca="1" si="174"/>
        <v/>
      </c>
      <c r="PIQ43" t="str">
        <f t="shared" ca="1" si="174"/>
        <v/>
      </c>
      <c r="PIR43" t="str">
        <f t="shared" ca="1" si="174"/>
        <v/>
      </c>
      <c r="PIS43" t="str">
        <f t="shared" ca="1" si="174"/>
        <v/>
      </c>
      <c r="PIT43" t="str">
        <f t="shared" ca="1" si="174"/>
        <v/>
      </c>
      <c r="PIU43" t="str">
        <f t="shared" ca="1" si="174"/>
        <v/>
      </c>
      <c r="PIV43" t="str">
        <f t="shared" ca="1" si="174"/>
        <v/>
      </c>
      <c r="PIW43" t="str">
        <f t="shared" ca="1" si="174"/>
        <v/>
      </c>
      <c r="PIX43" t="str">
        <f t="shared" ca="1" si="174"/>
        <v/>
      </c>
      <c r="PIY43" t="str">
        <f t="shared" ca="1" si="174"/>
        <v/>
      </c>
      <c r="PIZ43" t="str">
        <f t="shared" ca="1" si="174"/>
        <v/>
      </c>
      <c r="PJA43" t="str">
        <f t="shared" ref="PJA43:PLL43" ca="1" si="175">IFERROR(PIW43*PIY43,"")</f>
        <v/>
      </c>
      <c r="PJB43" t="str">
        <f t="shared" ca="1" si="175"/>
        <v/>
      </c>
      <c r="PJC43" t="str">
        <f t="shared" ca="1" si="175"/>
        <v/>
      </c>
      <c r="PJD43" t="str">
        <f t="shared" ca="1" si="175"/>
        <v/>
      </c>
      <c r="PJE43" t="str">
        <f t="shared" ca="1" si="175"/>
        <v/>
      </c>
      <c r="PJF43" t="str">
        <f t="shared" ca="1" si="175"/>
        <v/>
      </c>
      <c r="PJG43" t="str">
        <f t="shared" ca="1" si="175"/>
        <v/>
      </c>
      <c r="PJH43" t="str">
        <f t="shared" ca="1" si="175"/>
        <v/>
      </c>
      <c r="PJI43" t="str">
        <f t="shared" ca="1" si="175"/>
        <v/>
      </c>
      <c r="PJJ43" t="str">
        <f t="shared" ca="1" si="175"/>
        <v/>
      </c>
      <c r="PJK43" t="str">
        <f t="shared" ca="1" si="175"/>
        <v/>
      </c>
      <c r="PJL43" t="str">
        <f t="shared" ca="1" si="175"/>
        <v/>
      </c>
      <c r="PJM43" t="str">
        <f t="shared" ca="1" si="175"/>
        <v/>
      </c>
      <c r="PJN43" t="str">
        <f t="shared" ca="1" si="175"/>
        <v/>
      </c>
      <c r="PJO43" t="str">
        <f t="shared" ca="1" si="175"/>
        <v/>
      </c>
      <c r="PJP43" t="str">
        <f t="shared" ca="1" si="175"/>
        <v/>
      </c>
      <c r="PJQ43" t="str">
        <f t="shared" ca="1" si="175"/>
        <v/>
      </c>
      <c r="PJR43" t="str">
        <f t="shared" ca="1" si="175"/>
        <v/>
      </c>
      <c r="PJS43" t="str">
        <f t="shared" ca="1" si="175"/>
        <v/>
      </c>
      <c r="PJT43" t="str">
        <f t="shared" ca="1" si="175"/>
        <v/>
      </c>
      <c r="PJU43" t="str">
        <f t="shared" ca="1" si="175"/>
        <v/>
      </c>
      <c r="PJV43" t="str">
        <f t="shared" ca="1" si="175"/>
        <v/>
      </c>
      <c r="PJW43" t="str">
        <f t="shared" ca="1" si="175"/>
        <v/>
      </c>
      <c r="PJX43" t="str">
        <f t="shared" ca="1" si="175"/>
        <v/>
      </c>
      <c r="PJY43" t="str">
        <f t="shared" ca="1" si="175"/>
        <v/>
      </c>
      <c r="PJZ43" t="str">
        <f t="shared" ca="1" si="175"/>
        <v/>
      </c>
      <c r="PKA43" t="str">
        <f t="shared" ca="1" si="175"/>
        <v/>
      </c>
      <c r="PKB43" t="str">
        <f t="shared" ca="1" si="175"/>
        <v/>
      </c>
      <c r="PKC43" t="str">
        <f t="shared" ca="1" si="175"/>
        <v/>
      </c>
      <c r="PKD43" t="str">
        <f t="shared" ca="1" si="175"/>
        <v/>
      </c>
      <c r="PKE43" t="str">
        <f t="shared" ca="1" si="175"/>
        <v/>
      </c>
      <c r="PKF43" t="str">
        <f t="shared" ca="1" si="175"/>
        <v/>
      </c>
      <c r="PKG43" t="str">
        <f t="shared" ca="1" si="175"/>
        <v/>
      </c>
      <c r="PKH43" t="str">
        <f t="shared" ca="1" si="175"/>
        <v/>
      </c>
      <c r="PKI43" t="str">
        <f t="shared" ca="1" si="175"/>
        <v/>
      </c>
      <c r="PKJ43" t="str">
        <f t="shared" ca="1" si="175"/>
        <v/>
      </c>
      <c r="PKK43" t="str">
        <f t="shared" ca="1" si="175"/>
        <v/>
      </c>
      <c r="PKL43" t="str">
        <f t="shared" ca="1" si="175"/>
        <v/>
      </c>
      <c r="PKM43" t="str">
        <f t="shared" ca="1" si="175"/>
        <v/>
      </c>
      <c r="PKN43" t="str">
        <f t="shared" ca="1" si="175"/>
        <v/>
      </c>
      <c r="PKO43" t="str">
        <f t="shared" ca="1" si="175"/>
        <v/>
      </c>
      <c r="PKP43" t="str">
        <f t="shared" ca="1" si="175"/>
        <v/>
      </c>
      <c r="PKQ43" t="str">
        <f t="shared" ca="1" si="175"/>
        <v/>
      </c>
      <c r="PKR43" t="str">
        <f t="shared" ca="1" si="175"/>
        <v/>
      </c>
      <c r="PKS43" t="str">
        <f t="shared" ca="1" si="175"/>
        <v/>
      </c>
      <c r="PKT43" t="str">
        <f t="shared" ca="1" si="175"/>
        <v/>
      </c>
      <c r="PKU43" t="str">
        <f t="shared" ca="1" si="175"/>
        <v/>
      </c>
      <c r="PKV43" t="str">
        <f t="shared" ca="1" si="175"/>
        <v/>
      </c>
      <c r="PKW43" t="str">
        <f t="shared" ca="1" si="175"/>
        <v/>
      </c>
      <c r="PKX43" t="str">
        <f t="shared" ca="1" si="175"/>
        <v/>
      </c>
      <c r="PKY43" t="str">
        <f t="shared" ca="1" si="175"/>
        <v/>
      </c>
      <c r="PKZ43" t="str">
        <f t="shared" ca="1" si="175"/>
        <v/>
      </c>
      <c r="PLA43" t="str">
        <f t="shared" ca="1" si="175"/>
        <v/>
      </c>
      <c r="PLB43" t="str">
        <f t="shared" ca="1" si="175"/>
        <v/>
      </c>
      <c r="PLC43" t="str">
        <f t="shared" ca="1" si="175"/>
        <v/>
      </c>
      <c r="PLD43" t="str">
        <f t="shared" ca="1" si="175"/>
        <v/>
      </c>
      <c r="PLE43" t="str">
        <f t="shared" ca="1" si="175"/>
        <v/>
      </c>
      <c r="PLF43" t="str">
        <f t="shared" ca="1" si="175"/>
        <v/>
      </c>
      <c r="PLG43" t="str">
        <f t="shared" ca="1" si="175"/>
        <v/>
      </c>
      <c r="PLH43" t="str">
        <f t="shared" ca="1" si="175"/>
        <v/>
      </c>
      <c r="PLI43" t="str">
        <f t="shared" ca="1" si="175"/>
        <v/>
      </c>
      <c r="PLJ43" t="str">
        <f t="shared" ca="1" si="175"/>
        <v/>
      </c>
      <c r="PLK43" t="str">
        <f t="shared" ca="1" si="175"/>
        <v/>
      </c>
      <c r="PLL43" t="str">
        <f t="shared" ca="1" si="175"/>
        <v/>
      </c>
      <c r="PLM43" t="str">
        <f t="shared" ref="PLM43:PNX43" ca="1" si="176">IFERROR(PLI43*PLK43,"")</f>
        <v/>
      </c>
      <c r="PLN43" t="str">
        <f t="shared" ca="1" si="176"/>
        <v/>
      </c>
      <c r="PLO43" t="str">
        <f t="shared" ca="1" si="176"/>
        <v/>
      </c>
      <c r="PLP43" t="str">
        <f t="shared" ca="1" si="176"/>
        <v/>
      </c>
      <c r="PLQ43" t="str">
        <f t="shared" ca="1" si="176"/>
        <v/>
      </c>
      <c r="PLR43" t="str">
        <f t="shared" ca="1" si="176"/>
        <v/>
      </c>
      <c r="PLS43" t="str">
        <f t="shared" ca="1" si="176"/>
        <v/>
      </c>
      <c r="PLT43" t="str">
        <f t="shared" ca="1" si="176"/>
        <v/>
      </c>
      <c r="PLU43" t="str">
        <f t="shared" ca="1" si="176"/>
        <v/>
      </c>
      <c r="PLV43" t="str">
        <f t="shared" ca="1" si="176"/>
        <v/>
      </c>
      <c r="PLW43" t="str">
        <f t="shared" ca="1" si="176"/>
        <v/>
      </c>
      <c r="PLX43" t="str">
        <f t="shared" ca="1" si="176"/>
        <v/>
      </c>
      <c r="PLY43" t="str">
        <f t="shared" ca="1" si="176"/>
        <v/>
      </c>
      <c r="PLZ43" t="str">
        <f t="shared" ca="1" si="176"/>
        <v/>
      </c>
      <c r="PMA43" t="str">
        <f t="shared" ca="1" si="176"/>
        <v/>
      </c>
      <c r="PMB43" t="str">
        <f t="shared" ca="1" si="176"/>
        <v/>
      </c>
      <c r="PMC43" t="str">
        <f t="shared" ca="1" si="176"/>
        <v/>
      </c>
      <c r="PMD43" t="str">
        <f t="shared" ca="1" si="176"/>
        <v/>
      </c>
      <c r="PME43" t="str">
        <f t="shared" ca="1" si="176"/>
        <v/>
      </c>
      <c r="PMF43" t="str">
        <f t="shared" ca="1" si="176"/>
        <v/>
      </c>
      <c r="PMG43" t="str">
        <f t="shared" ca="1" si="176"/>
        <v/>
      </c>
      <c r="PMH43" t="str">
        <f t="shared" ca="1" si="176"/>
        <v/>
      </c>
      <c r="PMI43" t="str">
        <f t="shared" ca="1" si="176"/>
        <v/>
      </c>
      <c r="PMJ43" t="str">
        <f t="shared" ca="1" si="176"/>
        <v/>
      </c>
      <c r="PMK43" t="str">
        <f t="shared" ca="1" si="176"/>
        <v/>
      </c>
      <c r="PML43" t="str">
        <f t="shared" ca="1" si="176"/>
        <v/>
      </c>
      <c r="PMM43" t="str">
        <f t="shared" ca="1" si="176"/>
        <v/>
      </c>
      <c r="PMN43" t="str">
        <f t="shared" ca="1" si="176"/>
        <v/>
      </c>
      <c r="PMO43" t="str">
        <f t="shared" ca="1" si="176"/>
        <v/>
      </c>
      <c r="PMP43" t="str">
        <f t="shared" ca="1" si="176"/>
        <v/>
      </c>
      <c r="PMQ43" t="str">
        <f t="shared" ca="1" si="176"/>
        <v/>
      </c>
      <c r="PMR43" t="str">
        <f t="shared" ca="1" si="176"/>
        <v/>
      </c>
      <c r="PMS43" t="str">
        <f t="shared" ca="1" si="176"/>
        <v/>
      </c>
      <c r="PMT43" t="str">
        <f t="shared" ca="1" si="176"/>
        <v/>
      </c>
      <c r="PMU43" t="str">
        <f t="shared" ca="1" si="176"/>
        <v/>
      </c>
      <c r="PMV43" t="str">
        <f t="shared" ca="1" si="176"/>
        <v/>
      </c>
      <c r="PMW43" t="str">
        <f t="shared" ca="1" si="176"/>
        <v/>
      </c>
      <c r="PMX43" t="str">
        <f t="shared" ca="1" si="176"/>
        <v/>
      </c>
      <c r="PMY43" t="str">
        <f t="shared" ca="1" si="176"/>
        <v/>
      </c>
      <c r="PMZ43" t="str">
        <f t="shared" ca="1" si="176"/>
        <v/>
      </c>
      <c r="PNA43" t="str">
        <f t="shared" ca="1" si="176"/>
        <v/>
      </c>
      <c r="PNB43" t="str">
        <f t="shared" ca="1" si="176"/>
        <v/>
      </c>
      <c r="PNC43" t="str">
        <f t="shared" ca="1" si="176"/>
        <v/>
      </c>
      <c r="PND43" t="str">
        <f t="shared" ca="1" si="176"/>
        <v/>
      </c>
      <c r="PNE43" t="str">
        <f t="shared" ca="1" si="176"/>
        <v/>
      </c>
      <c r="PNF43" t="str">
        <f t="shared" ca="1" si="176"/>
        <v/>
      </c>
      <c r="PNG43" t="str">
        <f t="shared" ca="1" si="176"/>
        <v/>
      </c>
      <c r="PNH43" t="str">
        <f t="shared" ca="1" si="176"/>
        <v/>
      </c>
      <c r="PNI43" t="str">
        <f t="shared" ca="1" si="176"/>
        <v/>
      </c>
      <c r="PNJ43" t="str">
        <f t="shared" ca="1" si="176"/>
        <v/>
      </c>
      <c r="PNK43" t="str">
        <f t="shared" ca="1" si="176"/>
        <v/>
      </c>
      <c r="PNL43" t="str">
        <f t="shared" ca="1" si="176"/>
        <v/>
      </c>
      <c r="PNM43" t="str">
        <f t="shared" ca="1" si="176"/>
        <v/>
      </c>
      <c r="PNN43" t="str">
        <f t="shared" ca="1" si="176"/>
        <v/>
      </c>
      <c r="PNO43" t="str">
        <f t="shared" ca="1" si="176"/>
        <v/>
      </c>
      <c r="PNP43" t="str">
        <f t="shared" ca="1" si="176"/>
        <v/>
      </c>
      <c r="PNQ43" t="str">
        <f t="shared" ca="1" si="176"/>
        <v/>
      </c>
      <c r="PNR43" t="str">
        <f t="shared" ca="1" si="176"/>
        <v/>
      </c>
      <c r="PNS43" t="str">
        <f t="shared" ca="1" si="176"/>
        <v/>
      </c>
      <c r="PNT43" t="str">
        <f t="shared" ca="1" si="176"/>
        <v/>
      </c>
      <c r="PNU43" t="str">
        <f t="shared" ca="1" si="176"/>
        <v/>
      </c>
      <c r="PNV43" t="str">
        <f t="shared" ca="1" si="176"/>
        <v/>
      </c>
      <c r="PNW43" t="str">
        <f t="shared" ca="1" si="176"/>
        <v/>
      </c>
      <c r="PNX43" t="str">
        <f t="shared" ca="1" si="176"/>
        <v/>
      </c>
      <c r="PNY43" t="str">
        <f t="shared" ref="PNY43:PQJ43" ca="1" si="177">IFERROR(PNU43*PNW43,"")</f>
        <v/>
      </c>
      <c r="PNZ43" t="str">
        <f t="shared" ca="1" si="177"/>
        <v/>
      </c>
      <c r="POA43" t="str">
        <f t="shared" ca="1" si="177"/>
        <v/>
      </c>
      <c r="POB43" t="str">
        <f t="shared" ca="1" si="177"/>
        <v/>
      </c>
      <c r="POC43" t="str">
        <f t="shared" ca="1" si="177"/>
        <v/>
      </c>
      <c r="POD43" t="str">
        <f t="shared" ca="1" si="177"/>
        <v/>
      </c>
      <c r="POE43" t="str">
        <f t="shared" ca="1" si="177"/>
        <v/>
      </c>
      <c r="POF43" t="str">
        <f t="shared" ca="1" si="177"/>
        <v/>
      </c>
      <c r="POG43" t="str">
        <f t="shared" ca="1" si="177"/>
        <v/>
      </c>
      <c r="POH43" t="str">
        <f t="shared" ca="1" si="177"/>
        <v/>
      </c>
      <c r="POI43" t="str">
        <f t="shared" ca="1" si="177"/>
        <v/>
      </c>
      <c r="POJ43" t="str">
        <f t="shared" ca="1" si="177"/>
        <v/>
      </c>
      <c r="POK43" t="str">
        <f t="shared" ca="1" si="177"/>
        <v/>
      </c>
      <c r="POL43" t="str">
        <f t="shared" ca="1" si="177"/>
        <v/>
      </c>
      <c r="POM43" t="str">
        <f t="shared" ca="1" si="177"/>
        <v/>
      </c>
      <c r="PON43" t="str">
        <f t="shared" ca="1" si="177"/>
        <v/>
      </c>
      <c r="POO43" t="str">
        <f t="shared" ca="1" si="177"/>
        <v/>
      </c>
      <c r="POP43" t="str">
        <f t="shared" ca="1" si="177"/>
        <v/>
      </c>
      <c r="POQ43" t="str">
        <f t="shared" ca="1" si="177"/>
        <v/>
      </c>
      <c r="POR43" t="str">
        <f t="shared" ca="1" si="177"/>
        <v/>
      </c>
      <c r="POS43" t="str">
        <f t="shared" ca="1" si="177"/>
        <v/>
      </c>
      <c r="POT43" t="str">
        <f t="shared" ca="1" si="177"/>
        <v/>
      </c>
      <c r="POU43" t="str">
        <f t="shared" ca="1" si="177"/>
        <v/>
      </c>
      <c r="POV43" t="str">
        <f t="shared" ca="1" si="177"/>
        <v/>
      </c>
      <c r="POW43" t="str">
        <f t="shared" ca="1" si="177"/>
        <v/>
      </c>
      <c r="POX43" t="str">
        <f t="shared" ca="1" si="177"/>
        <v/>
      </c>
      <c r="POY43" t="str">
        <f t="shared" ca="1" si="177"/>
        <v/>
      </c>
      <c r="POZ43" t="str">
        <f t="shared" ca="1" si="177"/>
        <v/>
      </c>
      <c r="PPA43" t="str">
        <f t="shared" ca="1" si="177"/>
        <v/>
      </c>
      <c r="PPB43" t="str">
        <f t="shared" ca="1" si="177"/>
        <v/>
      </c>
      <c r="PPC43" t="str">
        <f t="shared" ca="1" si="177"/>
        <v/>
      </c>
      <c r="PPD43" t="str">
        <f t="shared" ca="1" si="177"/>
        <v/>
      </c>
      <c r="PPE43" t="str">
        <f t="shared" ca="1" si="177"/>
        <v/>
      </c>
      <c r="PPF43" t="str">
        <f t="shared" ca="1" si="177"/>
        <v/>
      </c>
      <c r="PPG43" t="str">
        <f t="shared" ca="1" si="177"/>
        <v/>
      </c>
      <c r="PPH43" t="str">
        <f t="shared" ca="1" si="177"/>
        <v/>
      </c>
      <c r="PPI43" t="str">
        <f t="shared" ca="1" si="177"/>
        <v/>
      </c>
      <c r="PPJ43" t="str">
        <f t="shared" ca="1" si="177"/>
        <v/>
      </c>
      <c r="PPK43" t="str">
        <f t="shared" ca="1" si="177"/>
        <v/>
      </c>
      <c r="PPL43" t="str">
        <f t="shared" ca="1" si="177"/>
        <v/>
      </c>
      <c r="PPM43" t="str">
        <f t="shared" ca="1" si="177"/>
        <v/>
      </c>
      <c r="PPN43" t="str">
        <f t="shared" ca="1" si="177"/>
        <v/>
      </c>
      <c r="PPO43" t="str">
        <f t="shared" ca="1" si="177"/>
        <v/>
      </c>
      <c r="PPP43" t="str">
        <f t="shared" ca="1" si="177"/>
        <v/>
      </c>
      <c r="PPQ43" t="str">
        <f t="shared" ca="1" si="177"/>
        <v/>
      </c>
      <c r="PPR43" t="str">
        <f t="shared" ca="1" si="177"/>
        <v/>
      </c>
      <c r="PPS43" t="str">
        <f t="shared" ca="1" si="177"/>
        <v/>
      </c>
      <c r="PPT43" t="str">
        <f t="shared" ca="1" si="177"/>
        <v/>
      </c>
      <c r="PPU43" t="str">
        <f t="shared" ca="1" si="177"/>
        <v/>
      </c>
      <c r="PPV43" t="str">
        <f t="shared" ca="1" si="177"/>
        <v/>
      </c>
      <c r="PPW43" t="str">
        <f t="shared" ca="1" si="177"/>
        <v/>
      </c>
      <c r="PPX43" t="str">
        <f t="shared" ca="1" si="177"/>
        <v/>
      </c>
      <c r="PPY43" t="str">
        <f t="shared" ca="1" si="177"/>
        <v/>
      </c>
      <c r="PPZ43" t="str">
        <f t="shared" ca="1" si="177"/>
        <v/>
      </c>
      <c r="PQA43" t="str">
        <f t="shared" ca="1" si="177"/>
        <v/>
      </c>
      <c r="PQB43" t="str">
        <f t="shared" ca="1" si="177"/>
        <v/>
      </c>
      <c r="PQC43" t="str">
        <f t="shared" ca="1" si="177"/>
        <v/>
      </c>
      <c r="PQD43" t="str">
        <f t="shared" ca="1" si="177"/>
        <v/>
      </c>
      <c r="PQE43" t="str">
        <f t="shared" ca="1" si="177"/>
        <v/>
      </c>
      <c r="PQF43" t="str">
        <f t="shared" ca="1" si="177"/>
        <v/>
      </c>
      <c r="PQG43" t="str">
        <f t="shared" ca="1" si="177"/>
        <v/>
      </c>
      <c r="PQH43" t="str">
        <f t="shared" ca="1" si="177"/>
        <v/>
      </c>
      <c r="PQI43" t="str">
        <f t="shared" ca="1" si="177"/>
        <v/>
      </c>
      <c r="PQJ43" t="str">
        <f t="shared" ca="1" si="177"/>
        <v/>
      </c>
      <c r="PQK43" t="str">
        <f t="shared" ref="PQK43:PSV43" ca="1" si="178">IFERROR(PQG43*PQI43,"")</f>
        <v/>
      </c>
      <c r="PQL43" t="str">
        <f t="shared" ca="1" si="178"/>
        <v/>
      </c>
      <c r="PQM43" t="str">
        <f t="shared" ca="1" si="178"/>
        <v/>
      </c>
      <c r="PQN43" t="str">
        <f t="shared" ca="1" si="178"/>
        <v/>
      </c>
      <c r="PQO43" t="str">
        <f t="shared" ca="1" si="178"/>
        <v/>
      </c>
      <c r="PQP43" t="str">
        <f t="shared" ca="1" si="178"/>
        <v/>
      </c>
      <c r="PQQ43" t="str">
        <f t="shared" ca="1" si="178"/>
        <v/>
      </c>
      <c r="PQR43" t="str">
        <f t="shared" ca="1" si="178"/>
        <v/>
      </c>
      <c r="PQS43" t="str">
        <f t="shared" ca="1" si="178"/>
        <v/>
      </c>
      <c r="PQT43" t="str">
        <f t="shared" ca="1" si="178"/>
        <v/>
      </c>
      <c r="PQU43" t="str">
        <f t="shared" ca="1" si="178"/>
        <v/>
      </c>
      <c r="PQV43" t="str">
        <f t="shared" ca="1" si="178"/>
        <v/>
      </c>
      <c r="PQW43" t="str">
        <f t="shared" ca="1" si="178"/>
        <v/>
      </c>
      <c r="PQX43" t="str">
        <f t="shared" ca="1" si="178"/>
        <v/>
      </c>
      <c r="PQY43" t="str">
        <f t="shared" ca="1" si="178"/>
        <v/>
      </c>
      <c r="PQZ43" t="str">
        <f t="shared" ca="1" si="178"/>
        <v/>
      </c>
      <c r="PRA43" t="str">
        <f t="shared" ca="1" si="178"/>
        <v/>
      </c>
      <c r="PRB43" t="str">
        <f t="shared" ca="1" si="178"/>
        <v/>
      </c>
      <c r="PRC43" t="str">
        <f t="shared" ca="1" si="178"/>
        <v/>
      </c>
      <c r="PRD43" t="str">
        <f t="shared" ca="1" si="178"/>
        <v/>
      </c>
      <c r="PRE43" t="str">
        <f t="shared" ca="1" si="178"/>
        <v/>
      </c>
      <c r="PRF43" t="str">
        <f t="shared" ca="1" si="178"/>
        <v/>
      </c>
      <c r="PRG43" t="str">
        <f t="shared" ca="1" si="178"/>
        <v/>
      </c>
      <c r="PRH43" t="str">
        <f t="shared" ca="1" si="178"/>
        <v/>
      </c>
      <c r="PRI43" t="str">
        <f t="shared" ca="1" si="178"/>
        <v/>
      </c>
      <c r="PRJ43" t="str">
        <f t="shared" ca="1" si="178"/>
        <v/>
      </c>
      <c r="PRK43" t="str">
        <f t="shared" ca="1" si="178"/>
        <v/>
      </c>
      <c r="PRL43" t="str">
        <f t="shared" ca="1" si="178"/>
        <v/>
      </c>
      <c r="PRM43" t="str">
        <f t="shared" ca="1" si="178"/>
        <v/>
      </c>
      <c r="PRN43" t="str">
        <f t="shared" ca="1" si="178"/>
        <v/>
      </c>
      <c r="PRO43" t="str">
        <f t="shared" ca="1" si="178"/>
        <v/>
      </c>
      <c r="PRP43" t="str">
        <f t="shared" ca="1" si="178"/>
        <v/>
      </c>
      <c r="PRQ43" t="str">
        <f t="shared" ca="1" si="178"/>
        <v/>
      </c>
      <c r="PRR43" t="str">
        <f t="shared" ca="1" si="178"/>
        <v/>
      </c>
      <c r="PRS43" t="str">
        <f t="shared" ca="1" si="178"/>
        <v/>
      </c>
      <c r="PRT43" t="str">
        <f t="shared" ca="1" si="178"/>
        <v/>
      </c>
      <c r="PRU43" t="str">
        <f t="shared" ca="1" si="178"/>
        <v/>
      </c>
      <c r="PRV43" t="str">
        <f t="shared" ca="1" si="178"/>
        <v/>
      </c>
      <c r="PRW43" t="str">
        <f t="shared" ca="1" si="178"/>
        <v/>
      </c>
      <c r="PRX43" t="str">
        <f t="shared" ca="1" si="178"/>
        <v/>
      </c>
      <c r="PRY43" t="str">
        <f t="shared" ca="1" si="178"/>
        <v/>
      </c>
      <c r="PRZ43" t="str">
        <f t="shared" ca="1" si="178"/>
        <v/>
      </c>
      <c r="PSA43" t="str">
        <f t="shared" ca="1" si="178"/>
        <v/>
      </c>
      <c r="PSB43" t="str">
        <f t="shared" ca="1" si="178"/>
        <v/>
      </c>
      <c r="PSC43" t="str">
        <f t="shared" ca="1" si="178"/>
        <v/>
      </c>
      <c r="PSD43" t="str">
        <f t="shared" ca="1" si="178"/>
        <v/>
      </c>
      <c r="PSE43" t="str">
        <f t="shared" ca="1" si="178"/>
        <v/>
      </c>
      <c r="PSF43" t="str">
        <f t="shared" ca="1" si="178"/>
        <v/>
      </c>
      <c r="PSG43" t="str">
        <f t="shared" ca="1" si="178"/>
        <v/>
      </c>
      <c r="PSH43" t="str">
        <f t="shared" ca="1" si="178"/>
        <v/>
      </c>
      <c r="PSI43" t="str">
        <f t="shared" ca="1" si="178"/>
        <v/>
      </c>
      <c r="PSJ43" t="str">
        <f t="shared" ca="1" si="178"/>
        <v/>
      </c>
      <c r="PSK43" t="str">
        <f t="shared" ca="1" si="178"/>
        <v/>
      </c>
      <c r="PSL43" t="str">
        <f t="shared" ca="1" si="178"/>
        <v/>
      </c>
      <c r="PSM43" t="str">
        <f t="shared" ca="1" si="178"/>
        <v/>
      </c>
      <c r="PSN43" t="str">
        <f t="shared" ca="1" si="178"/>
        <v/>
      </c>
      <c r="PSO43" t="str">
        <f t="shared" ca="1" si="178"/>
        <v/>
      </c>
      <c r="PSP43" t="str">
        <f t="shared" ca="1" si="178"/>
        <v/>
      </c>
      <c r="PSQ43" t="str">
        <f t="shared" ca="1" si="178"/>
        <v/>
      </c>
      <c r="PSR43" t="str">
        <f t="shared" ca="1" si="178"/>
        <v/>
      </c>
      <c r="PSS43" t="str">
        <f t="shared" ca="1" si="178"/>
        <v/>
      </c>
      <c r="PST43" t="str">
        <f t="shared" ca="1" si="178"/>
        <v/>
      </c>
      <c r="PSU43" t="str">
        <f t="shared" ca="1" si="178"/>
        <v/>
      </c>
      <c r="PSV43" t="str">
        <f t="shared" ca="1" si="178"/>
        <v/>
      </c>
      <c r="PSW43" t="str">
        <f t="shared" ref="PSW43:PVH43" ca="1" si="179">IFERROR(PSS43*PSU43,"")</f>
        <v/>
      </c>
      <c r="PSX43" t="str">
        <f t="shared" ca="1" si="179"/>
        <v/>
      </c>
      <c r="PSY43" t="str">
        <f t="shared" ca="1" si="179"/>
        <v/>
      </c>
      <c r="PSZ43" t="str">
        <f t="shared" ca="1" si="179"/>
        <v/>
      </c>
      <c r="PTA43" t="str">
        <f t="shared" ca="1" si="179"/>
        <v/>
      </c>
      <c r="PTB43" t="str">
        <f t="shared" ca="1" si="179"/>
        <v/>
      </c>
      <c r="PTC43" t="str">
        <f t="shared" ca="1" si="179"/>
        <v/>
      </c>
      <c r="PTD43" t="str">
        <f t="shared" ca="1" si="179"/>
        <v/>
      </c>
      <c r="PTE43" t="str">
        <f t="shared" ca="1" si="179"/>
        <v/>
      </c>
      <c r="PTF43" t="str">
        <f t="shared" ca="1" si="179"/>
        <v/>
      </c>
      <c r="PTG43" t="str">
        <f t="shared" ca="1" si="179"/>
        <v/>
      </c>
      <c r="PTH43" t="str">
        <f t="shared" ca="1" si="179"/>
        <v/>
      </c>
      <c r="PTI43" t="str">
        <f t="shared" ca="1" si="179"/>
        <v/>
      </c>
      <c r="PTJ43" t="str">
        <f t="shared" ca="1" si="179"/>
        <v/>
      </c>
      <c r="PTK43" t="str">
        <f t="shared" ca="1" si="179"/>
        <v/>
      </c>
      <c r="PTL43" t="str">
        <f t="shared" ca="1" si="179"/>
        <v/>
      </c>
      <c r="PTM43" t="str">
        <f t="shared" ca="1" si="179"/>
        <v/>
      </c>
      <c r="PTN43" t="str">
        <f t="shared" ca="1" si="179"/>
        <v/>
      </c>
      <c r="PTO43" t="str">
        <f t="shared" ca="1" si="179"/>
        <v/>
      </c>
      <c r="PTP43" t="str">
        <f t="shared" ca="1" si="179"/>
        <v/>
      </c>
      <c r="PTQ43" t="str">
        <f t="shared" ca="1" si="179"/>
        <v/>
      </c>
      <c r="PTR43" t="str">
        <f t="shared" ca="1" si="179"/>
        <v/>
      </c>
      <c r="PTS43" t="str">
        <f t="shared" ca="1" si="179"/>
        <v/>
      </c>
      <c r="PTT43" t="str">
        <f t="shared" ca="1" si="179"/>
        <v/>
      </c>
      <c r="PTU43" t="str">
        <f t="shared" ca="1" si="179"/>
        <v/>
      </c>
      <c r="PTV43" t="str">
        <f t="shared" ca="1" si="179"/>
        <v/>
      </c>
      <c r="PTW43" t="str">
        <f t="shared" ca="1" si="179"/>
        <v/>
      </c>
      <c r="PTX43" t="str">
        <f t="shared" ca="1" si="179"/>
        <v/>
      </c>
      <c r="PTY43" t="str">
        <f t="shared" ca="1" si="179"/>
        <v/>
      </c>
      <c r="PTZ43" t="str">
        <f t="shared" ca="1" si="179"/>
        <v/>
      </c>
      <c r="PUA43" t="str">
        <f t="shared" ca="1" si="179"/>
        <v/>
      </c>
      <c r="PUB43" t="str">
        <f t="shared" ca="1" si="179"/>
        <v/>
      </c>
      <c r="PUC43" t="str">
        <f t="shared" ca="1" si="179"/>
        <v/>
      </c>
      <c r="PUD43" t="str">
        <f t="shared" ca="1" si="179"/>
        <v/>
      </c>
      <c r="PUE43" t="str">
        <f t="shared" ca="1" si="179"/>
        <v/>
      </c>
      <c r="PUF43" t="str">
        <f t="shared" ca="1" si="179"/>
        <v/>
      </c>
      <c r="PUG43" t="str">
        <f t="shared" ca="1" si="179"/>
        <v/>
      </c>
      <c r="PUH43" t="str">
        <f t="shared" ca="1" si="179"/>
        <v/>
      </c>
      <c r="PUI43" t="str">
        <f t="shared" ca="1" si="179"/>
        <v/>
      </c>
      <c r="PUJ43" t="str">
        <f t="shared" ca="1" si="179"/>
        <v/>
      </c>
      <c r="PUK43" t="str">
        <f t="shared" ca="1" si="179"/>
        <v/>
      </c>
      <c r="PUL43" t="str">
        <f t="shared" ca="1" si="179"/>
        <v/>
      </c>
      <c r="PUM43" t="str">
        <f t="shared" ca="1" si="179"/>
        <v/>
      </c>
      <c r="PUN43" t="str">
        <f t="shared" ca="1" si="179"/>
        <v/>
      </c>
      <c r="PUO43" t="str">
        <f t="shared" ca="1" si="179"/>
        <v/>
      </c>
      <c r="PUP43" t="str">
        <f t="shared" ca="1" si="179"/>
        <v/>
      </c>
      <c r="PUQ43" t="str">
        <f t="shared" ca="1" si="179"/>
        <v/>
      </c>
      <c r="PUR43" t="str">
        <f t="shared" ca="1" si="179"/>
        <v/>
      </c>
      <c r="PUS43" t="str">
        <f t="shared" ca="1" si="179"/>
        <v/>
      </c>
      <c r="PUT43" t="str">
        <f t="shared" ca="1" si="179"/>
        <v/>
      </c>
      <c r="PUU43" t="str">
        <f t="shared" ca="1" si="179"/>
        <v/>
      </c>
      <c r="PUV43" t="str">
        <f t="shared" ca="1" si="179"/>
        <v/>
      </c>
      <c r="PUW43" t="str">
        <f t="shared" ca="1" si="179"/>
        <v/>
      </c>
      <c r="PUX43" t="str">
        <f t="shared" ca="1" si="179"/>
        <v/>
      </c>
      <c r="PUY43" t="str">
        <f t="shared" ca="1" si="179"/>
        <v/>
      </c>
      <c r="PUZ43" t="str">
        <f t="shared" ca="1" si="179"/>
        <v/>
      </c>
      <c r="PVA43" t="str">
        <f t="shared" ca="1" si="179"/>
        <v/>
      </c>
      <c r="PVB43" t="str">
        <f t="shared" ca="1" si="179"/>
        <v/>
      </c>
      <c r="PVC43" t="str">
        <f t="shared" ca="1" si="179"/>
        <v/>
      </c>
      <c r="PVD43" t="str">
        <f t="shared" ca="1" si="179"/>
        <v/>
      </c>
      <c r="PVE43" t="str">
        <f t="shared" ca="1" si="179"/>
        <v/>
      </c>
      <c r="PVF43" t="str">
        <f t="shared" ca="1" si="179"/>
        <v/>
      </c>
      <c r="PVG43" t="str">
        <f t="shared" ca="1" si="179"/>
        <v/>
      </c>
      <c r="PVH43" t="str">
        <f t="shared" ca="1" si="179"/>
        <v/>
      </c>
      <c r="PVI43" t="str">
        <f t="shared" ref="PVI43:PXT43" ca="1" si="180">IFERROR(PVE43*PVG43,"")</f>
        <v/>
      </c>
      <c r="PVJ43" t="str">
        <f t="shared" ca="1" si="180"/>
        <v/>
      </c>
      <c r="PVK43" t="str">
        <f t="shared" ca="1" si="180"/>
        <v/>
      </c>
      <c r="PVL43" t="str">
        <f t="shared" ca="1" si="180"/>
        <v/>
      </c>
      <c r="PVM43" t="str">
        <f t="shared" ca="1" si="180"/>
        <v/>
      </c>
      <c r="PVN43" t="str">
        <f t="shared" ca="1" si="180"/>
        <v/>
      </c>
      <c r="PVO43" t="str">
        <f t="shared" ca="1" si="180"/>
        <v/>
      </c>
      <c r="PVP43" t="str">
        <f t="shared" ca="1" si="180"/>
        <v/>
      </c>
      <c r="PVQ43" t="str">
        <f t="shared" ca="1" si="180"/>
        <v/>
      </c>
      <c r="PVR43" t="str">
        <f t="shared" ca="1" si="180"/>
        <v/>
      </c>
      <c r="PVS43" t="str">
        <f t="shared" ca="1" si="180"/>
        <v/>
      </c>
      <c r="PVT43" t="str">
        <f t="shared" ca="1" si="180"/>
        <v/>
      </c>
      <c r="PVU43" t="str">
        <f t="shared" ca="1" si="180"/>
        <v/>
      </c>
      <c r="PVV43" t="str">
        <f t="shared" ca="1" si="180"/>
        <v/>
      </c>
      <c r="PVW43" t="str">
        <f t="shared" ca="1" si="180"/>
        <v/>
      </c>
      <c r="PVX43" t="str">
        <f t="shared" ca="1" si="180"/>
        <v/>
      </c>
      <c r="PVY43" t="str">
        <f t="shared" ca="1" si="180"/>
        <v/>
      </c>
      <c r="PVZ43" t="str">
        <f t="shared" ca="1" si="180"/>
        <v/>
      </c>
      <c r="PWA43" t="str">
        <f t="shared" ca="1" si="180"/>
        <v/>
      </c>
      <c r="PWB43" t="str">
        <f t="shared" ca="1" si="180"/>
        <v/>
      </c>
      <c r="PWC43" t="str">
        <f t="shared" ca="1" si="180"/>
        <v/>
      </c>
      <c r="PWD43" t="str">
        <f t="shared" ca="1" si="180"/>
        <v/>
      </c>
      <c r="PWE43" t="str">
        <f t="shared" ca="1" si="180"/>
        <v/>
      </c>
      <c r="PWF43" t="str">
        <f t="shared" ca="1" si="180"/>
        <v/>
      </c>
      <c r="PWG43" t="str">
        <f t="shared" ca="1" si="180"/>
        <v/>
      </c>
      <c r="PWH43" t="str">
        <f t="shared" ca="1" si="180"/>
        <v/>
      </c>
      <c r="PWI43" t="str">
        <f t="shared" ca="1" si="180"/>
        <v/>
      </c>
      <c r="PWJ43" t="str">
        <f t="shared" ca="1" si="180"/>
        <v/>
      </c>
      <c r="PWK43" t="str">
        <f t="shared" ca="1" si="180"/>
        <v/>
      </c>
      <c r="PWL43" t="str">
        <f t="shared" ca="1" si="180"/>
        <v/>
      </c>
      <c r="PWM43" t="str">
        <f t="shared" ca="1" si="180"/>
        <v/>
      </c>
      <c r="PWN43" t="str">
        <f t="shared" ca="1" si="180"/>
        <v/>
      </c>
      <c r="PWO43" t="str">
        <f t="shared" ca="1" si="180"/>
        <v/>
      </c>
      <c r="PWP43" t="str">
        <f t="shared" ca="1" si="180"/>
        <v/>
      </c>
      <c r="PWQ43" t="str">
        <f t="shared" ca="1" si="180"/>
        <v/>
      </c>
      <c r="PWR43" t="str">
        <f t="shared" ca="1" si="180"/>
        <v/>
      </c>
      <c r="PWS43" t="str">
        <f t="shared" ca="1" si="180"/>
        <v/>
      </c>
      <c r="PWT43" t="str">
        <f t="shared" ca="1" si="180"/>
        <v/>
      </c>
      <c r="PWU43" t="str">
        <f t="shared" ca="1" si="180"/>
        <v/>
      </c>
      <c r="PWV43" t="str">
        <f t="shared" ca="1" si="180"/>
        <v/>
      </c>
      <c r="PWW43" t="str">
        <f t="shared" ca="1" si="180"/>
        <v/>
      </c>
      <c r="PWX43" t="str">
        <f t="shared" ca="1" si="180"/>
        <v/>
      </c>
      <c r="PWY43" t="str">
        <f t="shared" ca="1" si="180"/>
        <v/>
      </c>
      <c r="PWZ43" t="str">
        <f t="shared" ca="1" si="180"/>
        <v/>
      </c>
      <c r="PXA43" t="str">
        <f t="shared" ca="1" si="180"/>
        <v/>
      </c>
      <c r="PXB43" t="str">
        <f t="shared" ca="1" si="180"/>
        <v/>
      </c>
      <c r="PXC43" t="str">
        <f t="shared" ca="1" si="180"/>
        <v/>
      </c>
      <c r="PXD43" t="str">
        <f t="shared" ca="1" si="180"/>
        <v/>
      </c>
      <c r="PXE43" t="str">
        <f t="shared" ca="1" si="180"/>
        <v/>
      </c>
      <c r="PXF43" t="str">
        <f t="shared" ca="1" si="180"/>
        <v/>
      </c>
      <c r="PXG43" t="str">
        <f t="shared" ca="1" si="180"/>
        <v/>
      </c>
      <c r="PXH43" t="str">
        <f t="shared" ca="1" si="180"/>
        <v/>
      </c>
      <c r="PXI43" t="str">
        <f t="shared" ca="1" si="180"/>
        <v/>
      </c>
      <c r="PXJ43" t="str">
        <f t="shared" ca="1" si="180"/>
        <v/>
      </c>
      <c r="PXK43" t="str">
        <f t="shared" ca="1" si="180"/>
        <v/>
      </c>
      <c r="PXL43" t="str">
        <f t="shared" ca="1" si="180"/>
        <v/>
      </c>
      <c r="PXM43" t="str">
        <f t="shared" ca="1" si="180"/>
        <v/>
      </c>
      <c r="PXN43" t="str">
        <f t="shared" ca="1" si="180"/>
        <v/>
      </c>
      <c r="PXO43" t="str">
        <f t="shared" ca="1" si="180"/>
        <v/>
      </c>
      <c r="PXP43" t="str">
        <f t="shared" ca="1" si="180"/>
        <v/>
      </c>
      <c r="PXQ43" t="str">
        <f t="shared" ca="1" si="180"/>
        <v/>
      </c>
      <c r="PXR43" t="str">
        <f t="shared" ca="1" si="180"/>
        <v/>
      </c>
      <c r="PXS43" t="str">
        <f t="shared" ca="1" si="180"/>
        <v/>
      </c>
      <c r="PXT43" t="str">
        <f t="shared" ca="1" si="180"/>
        <v/>
      </c>
      <c r="PXU43" t="str">
        <f t="shared" ref="PXU43:QAF43" ca="1" si="181">IFERROR(PXQ43*PXS43,"")</f>
        <v/>
      </c>
      <c r="PXV43" t="str">
        <f t="shared" ca="1" si="181"/>
        <v/>
      </c>
      <c r="PXW43" t="str">
        <f t="shared" ca="1" si="181"/>
        <v/>
      </c>
      <c r="PXX43" t="str">
        <f t="shared" ca="1" si="181"/>
        <v/>
      </c>
      <c r="PXY43" t="str">
        <f t="shared" ca="1" si="181"/>
        <v/>
      </c>
      <c r="PXZ43" t="str">
        <f t="shared" ca="1" si="181"/>
        <v/>
      </c>
      <c r="PYA43" t="str">
        <f t="shared" ca="1" si="181"/>
        <v/>
      </c>
      <c r="PYB43" t="str">
        <f t="shared" ca="1" si="181"/>
        <v/>
      </c>
      <c r="PYC43" t="str">
        <f t="shared" ca="1" si="181"/>
        <v/>
      </c>
      <c r="PYD43" t="str">
        <f t="shared" ca="1" si="181"/>
        <v/>
      </c>
      <c r="PYE43" t="str">
        <f t="shared" ca="1" si="181"/>
        <v/>
      </c>
      <c r="PYF43" t="str">
        <f t="shared" ca="1" si="181"/>
        <v/>
      </c>
      <c r="PYG43" t="str">
        <f t="shared" ca="1" si="181"/>
        <v/>
      </c>
      <c r="PYH43" t="str">
        <f t="shared" ca="1" si="181"/>
        <v/>
      </c>
      <c r="PYI43" t="str">
        <f t="shared" ca="1" si="181"/>
        <v/>
      </c>
      <c r="PYJ43" t="str">
        <f t="shared" ca="1" si="181"/>
        <v/>
      </c>
      <c r="PYK43" t="str">
        <f t="shared" ca="1" si="181"/>
        <v/>
      </c>
      <c r="PYL43" t="str">
        <f t="shared" ca="1" si="181"/>
        <v/>
      </c>
      <c r="PYM43" t="str">
        <f t="shared" ca="1" si="181"/>
        <v/>
      </c>
      <c r="PYN43" t="str">
        <f t="shared" ca="1" si="181"/>
        <v/>
      </c>
      <c r="PYO43" t="str">
        <f t="shared" ca="1" si="181"/>
        <v/>
      </c>
      <c r="PYP43" t="str">
        <f t="shared" ca="1" si="181"/>
        <v/>
      </c>
      <c r="PYQ43" t="str">
        <f t="shared" ca="1" si="181"/>
        <v/>
      </c>
      <c r="PYR43" t="str">
        <f t="shared" ca="1" si="181"/>
        <v/>
      </c>
      <c r="PYS43" t="str">
        <f t="shared" ca="1" si="181"/>
        <v/>
      </c>
      <c r="PYT43" t="str">
        <f t="shared" ca="1" si="181"/>
        <v/>
      </c>
      <c r="PYU43" t="str">
        <f t="shared" ca="1" si="181"/>
        <v/>
      </c>
      <c r="PYV43" t="str">
        <f t="shared" ca="1" si="181"/>
        <v/>
      </c>
      <c r="PYW43" t="str">
        <f t="shared" ca="1" si="181"/>
        <v/>
      </c>
      <c r="PYX43" t="str">
        <f t="shared" ca="1" si="181"/>
        <v/>
      </c>
      <c r="PYY43" t="str">
        <f t="shared" ca="1" si="181"/>
        <v/>
      </c>
      <c r="PYZ43" t="str">
        <f t="shared" ca="1" si="181"/>
        <v/>
      </c>
      <c r="PZA43" t="str">
        <f t="shared" ca="1" si="181"/>
        <v/>
      </c>
      <c r="PZB43" t="str">
        <f t="shared" ca="1" si="181"/>
        <v/>
      </c>
      <c r="PZC43" t="str">
        <f t="shared" ca="1" si="181"/>
        <v/>
      </c>
      <c r="PZD43" t="str">
        <f t="shared" ca="1" si="181"/>
        <v/>
      </c>
      <c r="PZE43" t="str">
        <f t="shared" ca="1" si="181"/>
        <v/>
      </c>
      <c r="PZF43" t="str">
        <f t="shared" ca="1" si="181"/>
        <v/>
      </c>
      <c r="PZG43" t="str">
        <f t="shared" ca="1" si="181"/>
        <v/>
      </c>
      <c r="PZH43" t="str">
        <f t="shared" ca="1" si="181"/>
        <v/>
      </c>
      <c r="PZI43" t="str">
        <f t="shared" ca="1" si="181"/>
        <v/>
      </c>
      <c r="PZJ43" t="str">
        <f t="shared" ca="1" si="181"/>
        <v/>
      </c>
      <c r="PZK43" t="str">
        <f t="shared" ca="1" si="181"/>
        <v/>
      </c>
      <c r="PZL43" t="str">
        <f t="shared" ca="1" si="181"/>
        <v/>
      </c>
      <c r="PZM43" t="str">
        <f t="shared" ca="1" si="181"/>
        <v/>
      </c>
      <c r="PZN43" t="str">
        <f t="shared" ca="1" si="181"/>
        <v/>
      </c>
      <c r="PZO43" t="str">
        <f t="shared" ca="1" si="181"/>
        <v/>
      </c>
      <c r="PZP43" t="str">
        <f t="shared" ca="1" si="181"/>
        <v/>
      </c>
      <c r="PZQ43" t="str">
        <f t="shared" ca="1" si="181"/>
        <v/>
      </c>
      <c r="PZR43" t="str">
        <f t="shared" ca="1" si="181"/>
        <v/>
      </c>
      <c r="PZS43" t="str">
        <f t="shared" ca="1" si="181"/>
        <v/>
      </c>
      <c r="PZT43" t="str">
        <f t="shared" ca="1" si="181"/>
        <v/>
      </c>
      <c r="PZU43" t="str">
        <f t="shared" ca="1" si="181"/>
        <v/>
      </c>
      <c r="PZV43" t="str">
        <f t="shared" ca="1" si="181"/>
        <v/>
      </c>
      <c r="PZW43" t="str">
        <f t="shared" ca="1" si="181"/>
        <v/>
      </c>
      <c r="PZX43" t="str">
        <f t="shared" ca="1" si="181"/>
        <v/>
      </c>
      <c r="PZY43" t="str">
        <f t="shared" ca="1" si="181"/>
        <v/>
      </c>
      <c r="PZZ43" t="str">
        <f t="shared" ca="1" si="181"/>
        <v/>
      </c>
      <c r="QAA43" t="str">
        <f t="shared" ca="1" si="181"/>
        <v/>
      </c>
      <c r="QAB43" t="str">
        <f t="shared" ca="1" si="181"/>
        <v/>
      </c>
      <c r="QAC43" t="str">
        <f t="shared" ca="1" si="181"/>
        <v/>
      </c>
      <c r="QAD43" t="str">
        <f t="shared" ca="1" si="181"/>
        <v/>
      </c>
      <c r="QAE43" t="str">
        <f t="shared" ca="1" si="181"/>
        <v/>
      </c>
      <c r="QAF43" t="str">
        <f t="shared" ca="1" si="181"/>
        <v/>
      </c>
      <c r="QAG43" t="str">
        <f t="shared" ref="QAG43:QCR43" ca="1" si="182">IFERROR(QAC43*QAE43,"")</f>
        <v/>
      </c>
      <c r="QAH43" t="str">
        <f t="shared" ca="1" si="182"/>
        <v/>
      </c>
      <c r="QAI43" t="str">
        <f t="shared" ca="1" si="182"/>
        <v/>
      </c>
      <c r="QAJ43" t="str">
        <f t="shared" ca="1" si="182"/>
        <v/>
      </c>
      <c r="QAK43" t="str">
        <f t="shared" ca="1" si="182"/>
        <v/>
      </c>
      <c r="QAL43" t="str">
        <f t="shared" ca="1" si="182"/>
        <v/>
      </c>
      <c r="QAM43" t="str">
        <f t="shared" ca="1" si="182"/>
        <v/>
      </c>
      <c r="QAN43" t="str">
        <f t="shared" ca="1" si="182"/>
        <v/>
      </c>
      <c r="QAO43" t="str">
        <f t="shared" ca="1" si="182"/>
        <v/>
      </c>
      <c r="QAP43" t="str">
        <f t="shared" ca="1" si="182"/>
        <v/>
      </c>
      <c r="QAQ43" t="str">
        <f t="shared" ca="1" si="182"/>
        <v/>
      </c>
      <c r="QAR43" t="str">
        <f t="shared" ca="1" si="182"/>
        <v/>
      </c>
      <c r="QAS43" t="str">
        <f t="shared" ca="1" si="182"/>
        <v/>
      </c>
      <c r="QAT43" t="str">
        <f t="shared" ca="1" si="182"/>
        <v/>
      </c>
      <c r="QAU43" t="str">
        <f t="shared" ca="1" si="182"/>
        <v/>
      </c>
      <c r="QAV43" t="str">
        <f t="shared" ca="1" si="182"/>
        <v/>
      </c>
      <c r="QAW43" t="str">
        <f t="shared" ca="1" si="182"/>
        <v/>
      </c>
      <c r="QAX43" t="str">
        <f t="shared" ca="1" si="182"/>
        <v/>
      </c>
      <c r="QAY43" t="str">
        <f t="shared" ca="1" si="182"/>
        <v/>
      </c>
      <c r="QAZ43" t="str">
        <f t="shared" ca="1" si="182"/>
        <v/>
      </c>
      <c r="QBA43" t="str">
        <f t="shared" ca="1" si="182"/>
        <v/>
      </c>
      <c r="QBB43" t="str">
        <f t="shared" ca="1" si="182"/>
        <v/>
      </c>
      <c r="QBC43" t="str">
        <f t="shared" ca="1" si="182"/>
        <v/>
      </c>
      <c r="QBD43" t="str">
        <f t="shared" ca="1" si="182"/>
        <v/>
      </c>
      <c r="QBE43" t="str">
        <f t="shared" ca="1" si="182"/>
        <v/>
      </c>
      <c r="QBF43" t="str">
        <f t="shared" ca="1" si="182"/>
        <v/>
      </c>
      <c r="QBG43" t="str">
        <f t="shared" ca="1" si="182"/>
        <v/>
      </c>
      <c r="QBH43" t="str">
        <f t="shared" ca="1" si="182"/>
        <v/>
      </c>
      <c r="QBI43" t="str">
        <f t="shared" ca="1" si="182"/>
        <v/>
      </c>
      <c r="QBJ43" t="str">
        <f t="shared" ca="1" si="182"/>
        <v/>
      </c>
      <c r="QBK43" t="str">
        <f t="shared" ca="1" si="182"/>
        <v/>
      </c>
      <c r="QBL43" t="str">
        <f t="shared" ca="1" si="182"/>
        <v/>
      </c>
      <c r="QBM43" t="str">
        <f t="shared" ca="1" si="182"/>
        <v/>
      </c>
      <c r="QBN43" t="str">
        <f t="shared" ca="1" si="182"/>
        <v/>
      </c>
      <c r="QBO43" t="str">
        <f t="shared" ca="1" si="182"/>
        <v/>
      </c>
      <c r="QBP43" t="str">
        <f t="shared" ca="1" si="182"/>
        <v/>
      </c>
      <c r="QBQ43" t="str">
        <f t="shared" ca="1" si="182"/>
        <v/>
      </c>
      <c r="QBR43" t="str">
        <f t="shared" ca="1" si="182"/>
        <v/>
      </c>
      <c r="QBS43" t="str">
        <f t="shared" ca="1" si="182"/>
        <v/>
      </c>
      <c r="QBT43" t="str">
        <f t="shared" ca="1" si="182"/>
        <v/>
      </c>
      <c r="QBU43" t="str">
        <f t="shared" ca="1" si="182"/>
        <v/>
      </c>
      <c r="QBV43" t="str">
        <f t="shared" ca="1" si="182"/>
        <v/>
      </c>
      <c r="QBW43" t="str">
        <f t="shared" ca="1" si="182"/>
        <v/>
      </c>
      <c r="QBX43" t="str">
        <f t="shared" ca="1" si="182"/>
        <v/>
      </c>
      <c r="QBY43" t="str">
        <f t="shared" ca="1" si="182"/>
        <v/>
      </c>
      <c r="QBZ43" t="str">
        <f t="shared" ca="1" si="182"/>
        <v/>
      </c>
      <c r="QCA43" t="str">
        <f t="shared" ca="1" si="182"/>
        <v/>
      </c>
      <c r="QCB43" t="str">
        <f t="shared" ca="1" si="182"/>
        <v/>
      </c>
      <c r="QCC43" t="str">
        <f t="shared" ca="1" si="182"/>
        <v/>
      </c>
      <c r="QCD43" t="str">
        <f t="shared" ca="1" si="182"/>
        <v/>
      </c>
      <c r="QCE43" t="str">
        <f t="shared" ca="1" si="182"/>
        <v/>
      </c>
      <c r="QCF43" t="str">
        <f t="shared" ca="1" si="182"/>
        <v/>
      </c>
      <c r="QCG43" t="str">
        <f t="shared" ca="1" si="182"/>
        <v/>
      </c>
      <c r="QCH43" t="str">
        <f t="shared" ca="1" si="182"/>
        <v/>
      </c>
      <c r="QCI43" t="str">
        <f t="shared" ca="1" si="182"/>
        <v/>
      </c>
      <c r="QCJ43" t="str">
        <f t="shared" ca="1" si="182"/>
        <v/>
      </c>
      <c r="QCK43" t="str">
        <f t="shared" ca="1" si="182"/>
        <v/>
      </c>
      <c r="QCL43" t="str">
        <f t="shared" ca="1" si="182"/>
        <v/>
      </c>
      <c r="QCM43" t="str">
        <f t="shared" ca="1" si="182"/>
        <v/>
      </c>
      <c r="QCN43" t="str">
        <f t="shared" ca="1" si="182"/>
        <v/>
      </c>
      <c r="QCO43" t="str">
        <f t="shared" ca="1" si="182"/>
        <v/>
      </c>
      <c r="QCP43" t="str">
        <f t="shared" ca="1" si="182"/>
        <v/>
      </c>
      <c r="QCQ43" t="str">
        <f t="shared" ca="1" si="182"/>
        <v/>
      </c>
      <c r="QCR43" t="str">
        <f t="shared" ca="1" si="182"/>
        <v/>
      </c>
      <c r="QCS43" t="str">
        <f t="shared" ref="QCS43:QFD43" ca="1" si="183">IFERROR(QCO43*QCQ43,"")</f>
        <v/>
      </c>
      <c r="QCT43" t="str">
        <f t="shared" ca="1" si="183"/>
        <v/>
      </c>
      <c r="QCU43" t="str">
        <f t="shared" ca="1" si="183"/>
        <v/>
      </c>
      <c r="QCV43" t="str">
        <f t="shared" ca="1" si="183"/>
        <v/>
      </c>
      <c r="QCW43" t="str">
        <f t="shared" ca="1" si="183"/>
        <v/>
      </c>
      <c r="QCX43" t="str">
        <f t="shared" ca="1" si="183"/>
        <v/>
      </c>
      <c r="QCY43" t="str">
        <f t="shared" ca="1" si="183"/>
        <v/>
      </c>
      <c r="QCZ43" t="str">
        <f t="shared" ca="1" si="183"/>
        <v/>
      </c>
      <c r="QDA43" t="str">
        <f t="shared" ca="1" si="183"/>
        <v/>
      </c>
      <c r="QDB43" t="str">
        <f t="shared" ca="1" si="183"/>
        <v/>
      </c>
      <c r="QDC43" t="str">
        <f t="shared" ca="1" si="183"/>
        <v/>
      </c>
      <c r="QDD43" t="str">
        <f t="shared" ca="1" si="183"/>
        <v/>
      </c>
      <c r="QDE43" t="str">
        <f t="shared" ca="1" si="183"/>
        <v/>
      </c>
      <c r="QDF43" t="str">
        <f t="shared" ca="1" si="183"/>
        <v/>
      </c>
      <c r="QDG43" t="str">
        <f t="shared" ca="1" si="183"/>
        <v/>
      </c>
      <c r="QDH43" t="str">
        <f t="shared" ca="1" si="183"/>
        <v/>
      </c>
      <c r="QDI43" t="str">
        <f t="shared" ca="1" si="183"/>
        <v/>
      </c>
      <c r="QDJ43" t="str">
        <f t="shared" ca="1" si="183"/>
        <v/>
      </c>
      <c r="QDK43" t="str">
        <f t="shared" ca="1" si="183"/>
        <v/>
      </c>
      <c r="QDL43" t="str">
        <f t="shared" ca="1" si="183"/>
        <v/>
      </c>
      <c r="QDM43" t="str">
        <f t="shared" ca="1" si="183"/>
        <v/>
      </c>
      <c r="QDN43" t="str">
        <f t="shared" ca="1" si="183"/>
        <v/>
      </c>
      <c r="QDO43" t="str">
        <f t="shared" ca="1" si="183"/>
        <v/>
      </c>
      <c r="QDP43" t="str">
        <f t="shared" ca="1" si="183"/>
        <v/>
      </c>
      <c r="QDQ43" t="str">
        <f t="shared" ca="1" si="183"/>
        <v/>
      </c>
      <c r="QDR43" t="str">
        <f t="shared" ca="1" si="183"/>
        <v/>
      </c>
      <c r="QDS43" t="str">
        <f t="shared" ca="1" si="183"/>
        <v/>
      </c>
      <c r="QDT43" t="str">
        <f t="shared" ca="1" si="183"/>
        <v/>
      </c>
      <c r="QDU43" t="str">
        <f t="shared" ca="1" si="183"/>
        <v/>
      </c>
      <c r="QDV43" t="str">
        <f t="shared" ca="1" si="183"/>
        <v/>
      </c>
      <c r="QDW43" t="str">
        <f t="shared" ca="1" si="183"/>
        <v/>
      </c>
      <c r="QDX43" t="str">
        <f t="shared" ca="1" si="183"/>
        <v/>
      </c>
      <c r="QDY43" t="str">
        <f t="shared" ca="1" si="183"/>
        <v/>
      </c>
      <c r="QDZ43" t="str">
        <f t="shared" ca="1" si="183"/>
        <v/>
      </c>
      <c r="QEA43" t="str">
        <f t="shared" ca="1" si="183"/>
        <v/>
      </c>
      <c r="QEB43" t="str">
        <f t="shared" ca="1" si="183"/>
        <v/>
      </c>
      <c r="QEC43" t="str">
        <f t="shared" ca="1" si="183"/>
        <v/>
      </c>
      <c r="QED43" t="str">
        <f t="shared" ca="1" si="183"/>
        <v/>
      </c>
      <c r="QEE43" t="str">
        <f t="shared" ca="1" si="183"/>
        <v/>
      </c>
      <c r="QEF43" t="str">
        <f t="shared" ca="1" si="183"/>
        <v/>
      </c>
      <c r="QEG43" t="str">
        <f t="shared" ca="1" si="183"/>
        <v/>
      </c>
      <c r="QEH43" t="str">
        <f t="shared" ca="1" si="183"/>
        <v/>
      </c>
      <c r="QEI43" t="str">
        <f t="shared" ca="1" si="183"/>
        <v/>
      </c>
      <c r="QEJ43" t="str">
        <f t="shared" ca="1" si="183"/>
        <v/>
      </c>
      <c r="QEK43" t="str">
        <f t="shared" ca="1" si="183"/>
        <v/>
      </c>
      <c r="QEL43" t="str">
        <f t="shared" ca="1" si="183"/>
        <v/>
      </c>
      <c r="QEM43" t="str">
        <f t="shared" ca="1" si="183"/>
        <v/>
      </c>
      <c r="QEN43" t="str">
        <f t="shared" ca="1" si="183"/>
        <v/>
      </c>
      <c r="QEO43" t="str">
        <f t="shared" ca="1" si="183"/>
        <v/>
      </c>
      <c r="QEP43" t="str">
        <f t="shared" ca="1" si="183"/>
        <v/>
      </c>
      <c r="QEQ43" t="str">
        <f t="shared" ca="1" si="183"/>
        <v/>
      </c>
      <c r="QER43" t="str">
        <f t="shared" ca="1" si="183"/>
        <v/>
      </c>
      <c r="QES43" t="str">
        <f t="shared" ca="1" si="183"/>
        <v/>
      </c>
      <c r="QET43" t="str">
        <f t="shared" ca="1" si="183"/>
        <v/>
      </c>
      <c r="QEU43" t="str">
        <f t="shared" ca="1" si="183"/>
        <v/>
      </c>
      <c r="QEV43" t="str">
        <f t="shared" ca="1" si="183"/>
        <v/>
      </c>
      <c r="QEW43" t="str">
        <f t="shared" ca="1" si="183"/>
        <v/>
      </c>
      <c r="QEX43" t="str">
        <f t="shared" ca="1" si="183"/>
        <v/>
      </c>
      <c r="QEY43" t="str">
        <f t="shared" ca="1" si="183"/>
        <v/>
      </c>
      <c r="QEZ43" t="str">
        <f t="shared" ca="1" si="183"/>
        <v/>
      </c>
      <c r="QFA43" t="str">
        <f t="shared" ca="1" si="183"/>
        <v/>
      </c>
      <c r="QFB43" t="str">
        <f t="shared" ca="1" si="183"/>
        <v/>
      </c>
      <c r="QFC43" t="str">
        <f t="shared" ca="1" si="183"/>
        <v/>
      </c>
      <c r="QFD43" t="str">
        <f t="shared" ca="1" si="183"/>
        <v/>
      </c>
      <c r="QFE43" t="str">
        <f t="shared" ref="QFE43:QHP43" ca="1" si="184">IFERROR(QFA43*QFC43,"")</f>
        <v/>
      </c>
      <c r="QFF43" t="str">
        <f t="shared" ca="1" si="184"/>
        <v/>
      </c>
      <c r="QFG43" t="str">
        <f t="shared" ca="1" si="184"/>
        <v/>
      </c>
      <c r="QFH43" t="str">
        <f t="shared" ca="1" si="184"/>
        <v/>
      </c>
      <c r="QFI43" t="str">
        <f t="shared" ca="1" si="184"/>
        <v/>
      </c>
      <c r="QFJ43" t="str">
        <f t="shared" ca="1" si="184"/>
        <v/>
      </c>
      <c r="QFK43" t="str">
        <f t="shared" ca="1" si="184"/>
        <v/>
      </c>
      <c r="QFL43" t="str">
        <f t="shared" ca="1" si="184"/>
        <v/>
      </c>
      <c r="QFM43" t="str">
        <f t="shared" ca="1" si="184"/>
        <v/>
      </c>
      <c r="QFN43" t="str">
        <f t="shared" ca="1" si="184"/>
        <v/>
      </c>
      <c r="QFO43" t="str">
        <f t="shared" ca="1" si="184"/>
        <v/>
      </c>
      <c r="QFP43" t="str">
        <f t="shared" ca="1" si="184"/>
        <v/>
      </c>
      <c r="QFQ43" t="str">
        <f t="shared" ca="1" si="184"/>
        <v/>
      </c>
      <c r="QFR43" t="str">
        <f t="shared" ca="1" si="184"/>
        <v/>
      </c>
      <c r="QFS43" t="str">
        <f t="shared" ca="1" si="184"/>
        <v/>
      </c>
      <c r="QFT43" t="str">
        <f t="shared" ca="1" si="184"/>
        <v/>
      </c>
      <c r="QFU43" t="str">
        <f t="shared" ca="1" si="184"/>
        <v/>
      </c>
      <c r="QFV43" t="str">
        <f t="shared" ca="1" si="184"/>
        <v/>
      </c>
      <c r="QFW43" t="str">
        <f t="shared" ca="1" si="184"/>
        <v/>
      </c>
      <c r="QFX43" t="str">
        <f t="shared" ca="1" si="184"/>
        <v/>
      </c>
      <c r="QFY43" t="str">
        <f t="shared" ca="1" si="184"/>
        <v/>
      </c>
      <c r="QFZ43" t="str">
        <f t="shared" ca="1" si="184"/>
        <v/>
      </c>
      <c r="QGA43" t="str">
        <f t="shared" ca="1" si="184"/>
        <v/>
      </c>
      <c r="QGB43" t="str">
        <f t="shared" ca="1" si="184"/>
        <v/>
      </c>
      <c r="QGC43" t="str">
        <f t="shared" ca="1" si="184"/>
        <v/>
      </c>
      <c r="QGD43" t="str">
        <f t="shared" ca="1" si="184"/>
        <v/>
      </c>
      <c r="QGE43" t="str">
        <f t="shared" ca="1" si="184"/>
        <v/>
      </c>
      <c r="QGF43" t="str">
        <f t="shared" ca="1" si="184"/>
        <v/>
      </c>
      <c r="QGG43" t="str">
        <f t="shared" ca="1" si="184"/>
        <v/>
      </c>
      <c r="QGH43" t="str">
        <f t="shared" ca="1" si="184"/>
        <v/>
      </c>
      <c r="QGI43" t="str">
        <f t="shared" ca="1" si="184"/>
        <v/>
      </c>
      <c r="QGJ43" t="str">
        <f t="shared" ca="1" si="184"/>
        <v/>
      </c>
      <c r="QGK43" t="str">
        <f t="shared" ca="1" si="184"/>
        <v/>
      </c>
      <c r="QGL43" t="str">
        <f t="shared" ca="1" si="184"/>
        <v/>
      </c>
      <c r="QGM43" t="str">
        <f t="shared" ca="1" si="184"/>
        <v/>
      </c>
      <c r="QGN43" t="str">
        <f t="shared" ca="1" si="184"/>
        <v/>
      </c>
      <c r="QGO43" t="str">
        <f t="shared" ca="1" si="184"/>
        <v/>
      </c>
      <c r="QGP43" t="str">
        <f t="shared" ca="1" si="184"/>
        <v/>
      </c>
      <c r="QGQ43" t="str">
        <f t="shared" ca="1" si="184"/>
        <v/>
      </c>
      <c r="QGR43" t="str">
        <f t="shared" ca="1" si="184"/>
        <v/>
      </c>
      <c r="QGS43" t="str">
        <f t="shared" ca="1" si="184"/>
        <v/>
      </c>
      <c r="QGT43" t="str">
        <f t="shared" ca="1" si="184"/>
        <v/>
      </c>
      <c r="QGU43" t="str">
        <f t="shared" ca="1" si="184"/>
        <v/>
      </c>
      <c r="QGV43" t="str">
        <f t="shared" ca="1" si="184"/>
        <v/>
      </c>
      <c r="QGW43" t="str">
        <f t="shared" ca="1" si="184"/>
        <v/>
      </c>
      <c r="QGX43" t="str">
        <f t="shared" ca="1" si="184"/>
        <v/>
      </c>
      <c r="QGY43" t="str">
        <f t="shared" ca="1" si="184"/>
        <v/>
      </c>
      <c r="QGZ43" t="str">
        <f t="shared" ca="1" si="184"/>
        <v/>
      </c>
      <c r="QHA43" t="str">
        <f t="shared" ca="1" si="184"/>
        <v/>
      </c>
      <c r="QHB43" t="str">
        <f t="shared" ca="1" si="184"/>
        <v/>
      </c>
      <c r="QHC43" t="str">
        <f t="shared" ca="1" si="184"/>
        <v/>
      </c>
      <c r="QHD43" t="str">
        <f t="shared" ca="1" si="184"/>
        <v/>
      </c>
      <c r="QHE43" t="str">
        <f t="shared" ca="1" si="184"/>
        <v/>
      </c>
      <c r="QHF43" t="str">
        <f t="shared" ca="1" si="184"/>
        <v/>
      </c>
      <c r="QHG43" t="str">
        <f t="shared" ca="1" si="184"/>
        <v/>
      </c>
      <c r="QHH43" t="str">
        <f t="shared" ca="1" si="184"/>
        <v/>
      </c>
      <c r="QHI43" t="str">
        <f t="shared" ca="1" si="184"/>
        <v/>
      </c>
      <c r="QHJ43" t="str">
        <f t="shared" ca="1" si="184"/>
        <v/>
      </c>
      <c r="QHK43" t="str">
        <f t="shared" ca="1" si="184"/>
        <v/>
      </c>
      <c r="QHL43" t="str">
        <f t="shared" ca="1" si="184"/>
        <v/>
      </c>
      <c r="QHM43" t="str">
        <f t="shared" ca="1" si="184"/>
        <v/>
      </c>
      <c r="QHN43" t="str">
        <f t="shared" ca="1" si="184"/>
        <v/>
      </c>
      <c r="QHO43" t="str">
        <f t="shared" ca="1" si="184"/>
        <v/>
      </c>
      <c r="QHP43" t="str">
        <f t="shared" ca="1" si="184"/>
        <v/>
      </c>
      <c r="QHQ43" t="str">
        <f t="shared" ref="QHQ43:QKB43" ca="1" si="185">IFERROR(QHM43*QHO43,"")</f>
        <v/>
      </c>
      <c r="QHR43" t="str">
        <f t="shared" ca="1" si="185"/>
        <v/>
      </c>
      <c r="QHS43" t="str">
        <f t="shared" ca="1" si="185"/>
        <v/>
      </c>
      <c r="QHT43" t="str">
        <f t="shared" ca="1" si="185"/>
        <v/>
      </c>
      <c r="QHU43" t="str">
        <f t="shared" ca="1" si="185"/>
        <v/>
      </c>
      <c r="QHV43" t="str">
        <f t="shared" ca="1" si="185"/>
        <v/>
      </c>
      <c r="QHW43" t="str">
        <f t="shared" ca="1" si="185"/>
        <v/>
      </c>
      <c r="QHX43" t="str">
        <f t="shared" ca="1" si="185"/>
        <v/>
      </c>
      <c r="QHY43" t="str">
        <f t="shared" ca="1" si="185"/>
        <v/>
      </c>
      <c r="QHZ43" t="str">
        <f t="shared" ca="1" si="185"/>
        <v/>
      </c>
      <c r="QIA43" t="str">
        <f t="shared" ca="1" si="185"/>
        <v/>
      </c>
      <c r="QIB43" t="str">
        <f t="shared" ca="1" si="185"/>
        <v/>
      </c>
      <c r="QIC43" t="str">
        <f t="shared" ca="1" si="185"/>
        <v/>
      </c>
      <c r="QID43" t="str">
        <f t="shared" ca="1" si="185"/>
        <v/>
      </c>
      <c r="QIE43" t="str">
        <f t="shared" ca="1" si="185"/>
        <v/>
      </c>
      <c r="QIF43" t="str">
        <f t="shared" ca="1" si="185"/>
        <v/>
      </c>
      <c r="QIG43" t="str">
        <f t="shared" ca="1" si="185"/>
        <v/>
      </c>
      <c r="QIH43" t="str">
        <f t="shared" ca="1" si="185"/>
        <v/>
      </c>
      <c r="QII43" t="str">
        <f t="shared" ca="1" si="185"/>
        <v/>
      </c>
      <c r="QIJ43" t="str">
        <f t="shared" ca="1" si="185"/>
        <v/>
      </c>
      <c r="QIK43" t="str">
        <f t="shared" ca="1" si="185"/>
        <v/>
      </c>
      <c r="QIL43" t="str">
        <f t="shared" ca="1" si="185"/>
        <v/>
      </c>
      <c r="QIM43" t="str">
        <f t="shared" ca="1" si="185"/>
        <v/>
      </c>
      <c r="QIN43" t="str">
        <f t="shared" ca="1" si="185"/>
        <v/>
      </c>
      <c r="QIO43" t="str">
        <f t="shared" ca="1" si="185"/>
        <v/>
      </c>
      <c r="QIP43" t="str">
        <f t="shared" ca="1" si="185"/>
        <v/>
      </c>
      <c r="QIQ43" t="str">
        <f t="shared" ca="1" si="185"/>
        <v/>
      </c>
      <c r="QIR43" t="str">
        <f t="shared" ca="1" si="185"/>
        <v/>
      </c>
      <c r="QIS43" t="str">
        <f t="shared" ca="1" si="185"/>
        <v/>
      </c>
      <c r="QIT43" t="str">
        <f t="shared" ca="1" si="185"/>
        <v/>
      </c>
      <c r="QIU43" t="str">
        <f t="shared" ca="1" si="185"/>
        <v/>
      </c>
      <c r="QIV43" t="str">
        <f t="shared" ca="1" si="185"/>
        <v/>
      </c>
      <c r="QIW43" t="str">
        <f t="shared" ca="1" si="185"/>
        <v/>
      </c>
      <c r="QIX43" t="str">
        <f t="shared" ca="1" si="185"/>
        <v/>
      </c>
      <c r="QIY43" t="str">
        <f t="shared" ca="1" si="185"/>
        <v/>
      </c>
      <c r="QIZ43" t="str">
        <f t="shared" ca="1" si="185"/>
        <v/>
      </c>
      <c r="QJA43" t="str">
        <f t="shared" ca="1" si="185"/>
        <v/>
      </c>
      <c r="QJB43" t="str">
        <f t="shared" ca="1" si="185"/>
        <v/>
      </c>
      <c r="QJC43" t="str">
        <f t="shared" ca="1" si="185"/>
        <v/>
      </c>
      <c r="QJD43" t="str">
        <f t="shared" ca="1" si="185"/>
        <v/>
      </c>
      <c r="QJE43" t="str">
        <f t="shared" ca="1" si="185"/>
        <v/>
      </c>
      <c r="QJF43" t="str">
        <f t="shared" ca="1" si="185"/>
        <v/>
      </c>
      <c r="QJG43" t="str">
        <f t="shared" ca="1" si="185"/>
        <v/>
      </c>
      <c r="QJH43" t="str">
        <f t="shared" ca="1" si="185"/>
        <v/>
      </c>
      <c r="QJI43" t="str">
        <f t="shared" ca="1" si="185"/>
        <v/>
      </c>
      <c r="QJJ43" t="str">
        <f t="shared" ca="1" si="185"/>
        <v/>
      </c>
      <c r="QJK43" t="str">
        <f t="shared" ca="1" si="185"/>
        <v/>
      </c>
      <c r="QJL43" t="str">
        <f t="shared" ca="1" si="185"/>
        <v/>
      </c>
      <c r="QJM43" t="str">
        <f t="shared" ca="1" si="185"/>
        <v/>
      </c>
      <c r="QJN43" t="str">
        <f t="shared" ca="1" si="185"/>
        <v/>
      </c>
      <c r="QJO43" t="str">
        <f t="shared" ca="1" si="185"/>
        <v/>
      </c>
      <c r="QJP43" t="str">
        <f t="shared" ca="1" si="185"/>
        <v/>
      </c>
      <c r="QJQ43" t="str">
        <f t="shared" ca="1" si="185"/>
        <v/>
      </c>
      <c r="QJR43" t="str">
        <f t="shared" ca="1" si="185"/>
        <v/>
      </c>
      <c r="QJS43" t="str">
        <f t="shared" ca="1" si="185"/>
        <v/>
      </c>
      <c r="QJT43" t="str">
        <f t="shared" ca="1" si="185"/>
        <v/>
      </c>
      <c r="QJU43" t="str">
        <f t="shared" ca="1" si="185"/>
        <v/>
      </c>
      <c r="QJV43" t="str">
        <f t="shared" ca="1" si="185"/>
        <v/>
      </c>
      <c r="QJW43" t="str">
        <f t="shared" ca="1" si="185"/>
        <v/>
      </c>
      <c r="QJX43" t="str">
        <f t="shared" ca="1" si="185"/>
        <v/>
      </c>
      <c r="QJY43" t="str">
        <f t="shared" ca="1" si="185"/>
        <v/>
      </c>
      <c r="QJZ43" t="str">
        <f t="shared" ca="1" si="185"/>
        <v/>
      </c>
      <c r="QKA43" t="str">
        <f t="shared" ca="1" si="185"/>
        <v/>
      </c>
      <c r="QKB43" t="str">
        <f t="shared" ca="1" si="185"/>
        <v/>
      </c>
      <c r="QKC43" t="str">
        <f t="shared" ref="QKC43:QMN43" ca="1" si="186">IFERROR(QJY43*QKA43,"")</f>
        <v/>
      </c>
      <c r="QKD43" t="str">
        <f t="shared" ca="1" si="186"/>
        <v/>
      </c>
      <c r="QKE43" t="str">
        <f t="shared" ca="1" si="186"/>
        <v/>
      </c>
      <c r="QKF43" t="str">
        <f t="shared" ca="1" si="186"/>
        <v/>
      </c>
      <c r="QKG43" t="str">
        <f t="shared" ca="1" si="186"/>
        <v/>
      </c>
      <c r="QKH43" t="str">
        <f t="shared" ca="1" si="186"/>
        <v/>
      </c>
      <c r="QKI43" t="str">
        <f t="shared" ca="1" si="186"/>
        <v/>
      </c>
      <c r="QKJ43" t="str">
        <f t="shared" ca="1" si="186"/>
        <v/>
      </c>
      <c r="QKK43" t="str">
        <f t="shared" ca="1" si="186"/>
        <v/>
      </c>
      <c r="QKL43" t="str">
        <f t="shared" ca="1" si="186"/>
        <v/>
      </c>
      <c r="QKM43" t="str">
        <f t="shared" ca="1" si="186"/>
        <v/>
      </c>
      <c r="QKN43" t="str">
        <f t="shared" ca="1" si="186"/>
        <v/>
      </c>
      <c r="QKO43" t="str">
        <f t="shared" ca="1" si="186"/>
        <v/>
      </c>
      <c r="QKP43" t="str">
        <f t="shared" ca="1" si="186"/>
        <v/>
      </c>
      <c r="QKQ43" t="str">
        <f t="shared" ca="1" si="186"/>
        <v/>
      </c>
      <c r="QKR43" t="str">
        <f t="shared" ca="1" si="186"/>
        <v/>
      </c>
      <c r="QKS43" t="str">
        <f t="shared" ca="1" si="186"/>
        <v/>
      </c>
      <c r="QKT43" t="str">
        <f t="shared" ca="1" si="186"/>
        <v/>
      </c>
      <c r="QKU43" t="str">
        <f t="shared" ca="1" si="186"/>
        <v/>
      </c>
      <c r="QKV43" t="str">
        <f t="shared" ca="1" si="186"/>
        <v/>
      </c>
      <c r="QKW43" t="str">
        <f t="shared" ca="1" si="186"/>
        <v/>
      </c>
      <c r="QKX43" t="str">
        <f t="shared" ca="1" si="186"/>
        <v/>
      </c>
      <c r="QKY43" t="str">
        <f t="shared" ca="1" si="186"/>
        <v/>
      </c>
      <c r="QKZ43" t="str">
        <f t="shared" ca="1" si="186"/>
        <v/>
      </c>
      <c r="QLA43" t="str">
        <f t="shared" ca="1" si="186"/>
        <v/>
      </c>
      <c r="QLB43" t="str">
        <f t="shared" ca="1" si="186"/>
        <v/>
      </c>
      <c r="QLC43" t="str">
        <f t="shared" ca="1" si="186"/>
        <v/>
      </c>
      <c r="QLD43" t="str">
        <f t="shared" ca="1" si="186"/>
        <v/>
      </c>
      <c r="QLE43" t="str">
        <f t="shared" ca="1" si="186"/>
        <v/>
      </c>
      <c r="QLF43" t="str">
        <f t="shared" ca="1" si="186"/>
        <v/>
      </c>
      <c r="QLG43" t="str">
        <f t="shared" ca="1" si="186"/>
        <v/>
      </c>
      <c r="QLH43" t="str">
        <f t="shared" ca="1" si="186"/>
        <v/>
      </c>
      <c r="QLI43" t="str">
        <f t="shared" ca="1" si="186"/>
        <v/>
      </c>
      <c r="QLJ43" t="str">
        <f t="shared" ca="1" si="186"/>
        <v/>
      </c>
      <c r="QLK43" t="str">
        <f t="shared" ca="1" si="186"/>
        <v/>
      </c>
      <c r="QLL43" t="str">
        <f t="shared" ca="1" si="186"/>
        <v/>
      </c>
      <c r="QLM43" t="str">
        <f t="shared" ca="1" si="186"/>
        <v/>
      </c>
      <c r="QLN43" t="str">
        <f t="shared" ca="1" si="186"/>
        <v/>
      </c>
      <c r="QLO43" t="str">
        <f t="shared" ca="1" si="186"/>
        <v/>
      </c>
      <c r="QLP43" t="str">
        <f t="shared" ca="1" si="186"/>
        <v/>
      </c>
      <c r="QLQ43" t="str">
        <f t="shared" ca="1" si="186"/>
        <v/>
      </c>
      <c r="QLR43" t="str">
        <f t="shared" ca="1" si="186"/>
        <v/>
      </c>
      <c r="QLS43" t="str">
        <f t="shared" ca="1" si="186"/>
        <v/>
      </c>
      <c r="QLT43" t="str">
        <f t="shared" ca="1" si="186"/>
        <v/>
      </c>
      <c r="QLU43" t="str">
        <f t="shared" ca="1" si="186"/>
        <v/>
      </c>
      <c r="QLV43" t="str">
        <f t="shared" ca="1" si="186"/>
        <v/>
      </c>
      <c r="QLW43" t="str">
        <f t="shared" ca="1" si="186"/>
        <v/>
      </c>
      <c r="QLX43" t="str">
        <f t="shared" ca="1" si="186"/>
        <v/>
      </c>
      <c r="QLY43" t="str">
        <f t="shared" ca="1" si="186"/>
        <v/>
      </c>
      <c r="QLZ43" t="str">
        <f t="shared" ca="1" si="186"/>
        <v/>
      </c>
      <c r="QMA43" t="str">
        <f t="shared" ca="1" si="186"/>
        <v/>
      </c>
      <c r="QMB43" t="str">
        <f t="shared" ca="1" si="186"/>
        <v/>
      </c>
      <c r="QMC43" t="str">
        <f t="shared" ca="1" si="186"/>
        <v/>
      </c>
      <c r="QMD43" t="str">
        <f t="shared" ca="1" si="186"/>
        <v/>
      </c>
      <c r="QME43" t="str">
        <f t="shared" ca="1" si="186"/>
        <v/>
      </c>
      <c r="QMF43" t="str">
        <f t="shared" ca="1" si="186"/>
        <v/>
      </c>
      <c r="QMG43" t="str">
        <f t="shared" ca="1" si="186"/>
        <v/>
      </c>
      <c r="QMH43" t="str">
        <f t="shared" ca="1" si="186"/>
        <v/>
      </c>
      <c r="QMI43" t="str">
        <f t="shared" ca="1" si="186"/>
        <v/>
      </c>
      <c r="QMJ43" t="str">
        <f t="shared" ca="1" si="186"/>
        <v/>
      </c>
      <c r="QMK43" t="str">
        <f t="shared" ca="1" si="186"/>
        <v/>
      </c>
      <c r="QML43" t="str">
        <f t="shared" ca="1" si="186"/>
        <v/>
      </c>
      <c r="QMM43" t="str">
        <f t="shared" ca="1" si="186"/>
        <v/>
      </c>
      <c r="QMN43" t="str">
        <f t="shared" ca="1" si="186"/>
        <v/>
      </c>
      <c r="QMO43" t="str">
        <f t="shared" ref="QMO43:QOZ43" ca="1" si="187">IFERROR(QMK43*QMM43,"")</f>
        <v/>
      </c>
      <c r="QMP43" t="str">
        <f t="shared" ca="1" si="187"/>
        <v/>
      </c>
      <c r="QMQ43" t="str">
        <f t="shared" ca="1" si="187"/>
        <v/>
      </c>
      <c r="QMR43" t="str">
        <f t="shared" ca="1" si="187"/>
        <v/>
      </c>
      <c r="QMS43" t="str">
        <f t="shared" ca="1" si="187"/>
        <v/>
      </c>
      <c r="QMT43" t="str">
        <f t="shared" ca="1" si="187"/>
        <v/>
      </c>
      <c r="QMU43" t="str">
        <f t="shared" ca="1" si="187"/>
        <v/>
      </c>
      <c r="QMV43" t="str">
        <f t="shared" ca="1" si="187"/>
        <v/>
      </c>
      <c r="QMW43" t="str">
        <f t="shared" ca="1" si="187"/>
        <v/>
      </c>
      <c r="QMX43" t="str">
        <f t="shared" ca="1" si="187"/>
        <v/>
      </c>
      <c r="QMY43" t="str">
        <f t="shared" ca="1" si="187"/>
        <v/>
      </c>
      <c r="QMZ43" t="str">
        <f t="shared" ca="1" si="187"/>
        <v/>
      </c>
      <c r="QNA43" t="str">
        <f t="shared" ca="1" si="187"/>
        <v/>
      </c>
      <c r="QNB43" t="str">
        <f t="shared" ca="1" si="187"/>
        <v/>
      </c>
      <c r="QNC43" t="str">
        <f t="shared" ca="1" si="187"/>
        <v/>
      </c>
      <c r="QND43" t="str">
        <f t="shared" ca="1" si="187"/>
        <v/>
      </c>
      <c r="QNE43" t="str">
        <f t="shared" ca="1" si="187"/>
        <v/>
      </c>
      <c r="QNF43" t="str">
        <f t="shared" ca="1" si="187"/>
        <v/>
      </c>
      <c r="QNG43" t="str">
        <f t="shared" ca="1" si="187"/>
        <v/>
      </c>
      <c r="QNH43" t="str">
        <f t="shared" ca="1" si="187"/>
        <v/>
      </c>
      <c r="QNI43" t="str">
        <f t="shared" ca="1" si="187"/>
        <v/>
      </c>
      <c r="QNJ43" t="str">
        <f t="shared" ca="1" si="187"/>
        <v/>
      </c>
      <c r="QNK43" t="str">
        <f t="shared" ca="1" si="187"/>
        <v/>
      </c>
      <c r="QNL43" t="str">
        <f t="shared" ca="1" si="187"/>
        <v/>
      </c>
      <c r="QNM43" t="str">
        <f t="shared" ca="1" si="187"/>
        <v/>
      </c>
      <c r="QNN43" t="str">
        <f t="shared" ca="1" si="187"/>
        <v/>
      </c>
      <c r="QNO43" t="str">
        <f t="shared" ca="1" si="187"/>
        <v/>
      </c>
      <c r="QNP43" t="str">
        <f t="shared" ca="1" si="187"/>
        <v/>
      </c>
      <c r="QNQ43" t="str">
        <f t="shared" ca="1" si="187"/>
        <v/>
      </c>
      <c r="QNR43" t="str">
        <f t="shared" ca="1" si="187"/>
        <v/>
      </c>
      <c r="QNS43" t="str">
        <f t="shared" ca="1" si="187"/>
        <v/>
      </c>
      <c r="QNT43" t="str">
        <f t="shared" ca="1" si="187"/>
        <v/>
      </c>
      <c r="QNU43" t="str">
        <f t="shared" ca="1" si="187"/>
        <v/>
      </c>
      <c r="QNV43" t="str">
        <f t="shared" ca="1" si="187"/>
        <v/>
      </c>
      <c r="QNW43" t="str">
        <f t="shared" ca="1" si="187"/>
        <v/>
      </c>
      <c r="QNX43" t="str">
        <f t="shared" ca="1" si="187"/>
        <v/>
      </c>
      <c r="QNY43" t="str">
        <f t="shared" ca="1" si="187"/>
        <v/>
      </c>
      <c r="QNZ43" t="str">
        <f t="shared" ca="1" si="187"/>
        <v/>
      </c>
      <c r="QOA43" t="str">
        <f t="shared" ca="1" si="187"/>
        <v/>
      </c>
      <c r="QOB43" t="str">
        <f t="shared" ca="1" si="187"/>
        <v/>
      </c>
      <c r="QOC43" t="str">
        <f t="shared" ca="1" si="187"/>
        <v/>
      </c>
      <c r="QOD43" t="str">
        <f t="shared" ca="1" si="187"/>
        <v/>
      </c>
      <c r="QOE43" t="str">
        <f t="shared" ca="1" si="187"/>
        <v/>
      </c>
      <c r="QOF43" t="str">
        <f t="shared" ca="1" si="187"/>
        <v/>
      </c>
      <c r="QOG43" t="str">
        <f t="shared" ca="1" si="187"/>
        <v/>
      </c>
      <c r="QOH43" t="str">
        <f t="shared" ca="1" si="187"/>
        <v/>
      </c>
      <c r="QOI43" t="str">
        <f t="shared" ca="1" si="187"/>
        <v/>
      </c>
      <c r="QOJ43" t="str">
        <f t="shared" ca="1" si="187"/>
        <v/>
      </c>
      <c r="QOK43" t="str">
        <f t="shared" ca="1" si="187"/>
        <v/>
      </c>
      <c r="QOL43" t="str">
        <f t="shared" ca="1" si="187"/>
        <v/>
      </c>
      <c r="QOM43" t="str">
        <f t="shared" ca="1" si="187"/>
        <v/>
      </c>
      <c r="QON43" t="str">
        <f t="shared" ca="1" si="187"/>
        <v/>
      </c>
      <c r="QOO43" t="str">
        <f t="shared" ca="1" si="187"/>
        <v/>
      </c>
      <c r="QOP43" t="str">
        <f t="shared" ca="1" si="187"/>
        <v/>
      </c>
      <c r="QOQ43" t="str">
        <f t="shared" ca="1" si="187"/>
        <v/>
      </c>
      <c r="QOR43" t="str">
        <f t="shared" ca="1" si="187"/>
        <v/>
      </c>
      <c r="QOS43" t="str">
        <f t="shared" ca="1" si="187"/>
        <v/>
      </c>
      <c r="QOT43" t="str">
        <f t="shared" ca="1" si="187"/>
        <v/>
      </c>
      <c r="QOU43" t="str">
        <f t="shared" ca="1" si="187"/>
        <v/>
      </c>
      <c r="QOV43" t="str">
        <f t="shared" ca="1" si="187"/>
        <v/>
      </c>
      <c r="QOW43" t="str">
        <f t="shared" ca="1" si="187"/>
        <v/>
      </c>
      <c r="QOX43" t="str">
        <f t="shared" ca="1" si="187"/>
        <v/>
      </c>
      <c r="QOY43" t="str">
        <f t="shared" ca="1" si="187"/>
        <v/>
      </c>
      <c r="QOZ43" t="str">
        <f t="shared" ca="1" si="187"/>
        <v/>
      </c>
      <c r="QPA43" t="str">
        <f t="shared" ref="QPA43:QRL43" ca="1" si="188">IFERROR(QOW43*QOY43,"")</f>
        <v/>
      </c>
      <c r="QPB43" t="str">
        <f t="shared" ca="1" si="188"/>
        <v/>
      </c>
      <c r="QPC43" t="str">
        <f t="shared" ca="1" si="188"/>
        <v/>
      </c>
      <c r="QPD43" t="str">
        <f t="shared" ca="1" si="188"/>
        <v/>
      </c>
      <c r="QPE43" t="str">
        <f t="shared" ca="1" si="188"/>
        <v/>
      </c>
      <c r="QPF43" t="str">
        <f t="shared" ca="1" si="188"/>
        <v/>
      </c>
      <c r="QPG43" t="str">
        <f t="shared" ca="1" si="188"/>
        <v/>
      </c>
      <c r="QPH43" t="str">
        <f t="shared" ca="1" si="188"/>
        <v/>
      </c>
      <c r="QPI43" t="str">
        <f t="shared" ca="1" si="188"/>
        <v/>
      </c>
      <c r="QPJ43" t="str">
        <f t="shared" ca="1" si="188"/>
        <v/>
      </c>
      <c r="QPK43" t="str">
        <f t="shared" ca="1" si="188"/>
        <v/>
      </c>
      <c r="QPL43" t="str">
        <f t="shared" ca="1" si="188"/>
        <v/>
      </c>
      <c r="QPM43" t="str">
        <f t="shared" ca="1" si="188"/>
        <v/>
      </c>
      <c r="QPN43" t="str">
        <f t="shared" ca="1" si="188"/>
        <v/>
      </c>
      <c r="QPO43" t="str">
        <f t="shared" ca="1" si="188"/>
        <v/>
      </c>
      <c r="QPP43" t="str">
        <f t="shared" ca="1" si="188"/>
        <v/>
      </c>
      <c r="QPQ43" t="str">
        <f t="shared" ca="1" si="188"/>
        <v/>
      </c>
      <c r="QPR43" t="str">
        <f t="shared" ca="1" si="188"/>
        <v/>
      </c>
      <c r="QPS43" t="str">
        <f t="shared" ca="1" si="188"/>
        <v/>
      </c>
      <c r="QPT43" t="str">
        <f t="shared" ca="1" si="188"/>
        <v/>
      </c>
      <c r="QPU43" t="str">
        <f t="shared" ca="1" si="188"/>
        <v/>
      </c>
      <c r="QPV43" t="str">
        <f t="shared" ca="1" si="188"/>
        <v/>
      </c>
      <c r="QPW43" t="str">
        <f t="shared" ca="1" si="188"/>
        <v/>
      </c>
      <c r="QPX43" t="str">
        <f t="shared" ca="1" si="188"/>
        <v/>
      </c>
      <c r="QPY43" t="str">
        <f t="shared" ca="1" si="188"/>
        <v/>
      </c>
      <c r="QPZ43" t="str">
        <f t="shared" ca="1" si="188"/>
        <v/>
      </c>
      <c r="QQA43" t="str">
        <f t="shared" ca="1" si="188"/>
        <v/>
      </c>
      <c r="QQB43" t="str">
        <f t="shared" ca="1" si="188"/>
        <v/>
      </c>
      <c r="QQC43" t="str">
        <f t="shared" ca="1" si="188"/>
        <v/>
      </c>
      <c r="QQD43" t="str">
        <f t="shared" ca="1" si="188"/>
        <v/>
      </c>
      <c r="QQE43" t="str">
        <f t="shared" ca="1" si="188"/>
        <v/>
      </c>
      <c r="QQF43" t="str">
        <f t="shared" ca="1" si="188"/>
        <v/>
      </c>
      <c r="QQG43" t="str">
        <f t="shared" ca="1" si="188"/>
        <v/>
      </c>
      <c r="QQH43" t="str">
        <f t="shared" ca="1" si="188"/>
        <v/>
      </c>
      <c r="QQI43" t="str">
        <f t="shared" ca="1" si="188"/>
        <v/>
      </c>
      <c r="QQJ43" t="str">
        <f t="shared" ca="1" si="188"/>
        <v/>
      </c>
      <c r="QQK43" t="str">
        <f t="shared" ca="1" si="188"/>
        <v/>
      </c>
      <c r="QQL43" t="str">
        <f t="shared" ca="1" si="188"/>
        <v/>
      </c>
      <c r="QQM43" t="str">
        <f t="shared" ca="1" si="188"/>
        <v/>
      </c>
      <c r="QQN43" t="str">
        <f t="shared" ca="1" si="188"/>
        <v/>
      </c>
      <c r="QQO43" t="str">
        <f t="shared" ca="1" si="188"/>
        <v/>
      </c>
      <c r="QQP43" t="str">
        <f t="shared" ca="1" si="188"/>
        <v/>
      </c>
      <c r="QQQ43" t="str">
        <f t="shared" ca="1" si="188"/>
        <v/>
      </c>
      <c r="QQR43" t="str">
        <f t="shared" ca="1" si="188"/>
        <v/>
      </c>
      <c r="QQS43" t="str">
        <f t="shared" ca="1" si="188"/>
        <v/>
      </c>
      <c r="QQT43" t="str">
        <f t="shared" ca="1" si="188"/>
        <v/>
      </c>
      <c r="QQU43" t="str">
        <f t="shared" ca="1" si="188"/>
        <v/>
      </c>
      <c r="QQV43" t="str">
        <f t="shared" ca="1" si="188"/>
        <v/>
      </c>
      <c r="QQW43" t="str">
        <f t="shared" ca="1" si="188"/>
        <v/>
      </c>
      <c r="QQX43" t="str">
        <f t="shared" ca="1" si="188"/>
        <v/>
      </c>
      <c r="QQY43" t="str">
        <f t="shared" ca="1" si="188"/>
        <v/>
      </c>
      <c r="QQZ43" t="str">
        <f t="shared" ca="1" si="188"/>
        <v/>
      </c>
      <c r="QRA43" t="str">
        <f t="shared" ca="1" si="188"/>
        <v/>
      </c>
      <c r="QRB43" t="str">
        <f t="shared" ca="1" si="188"/>
        <v/>
      </c>
      <c r="QRC43" t="str">
        <f t="shared" ca="1" si="188"/>
        <v/>
      </c>
      <c r="QRD43" t="str">
        <f t="shared" ca="1" si="188"/>
        <v/>
      </c>
      <c r="QRE43" t="str">
        <f t="shared" ca="1" si="188"/>
        <v/>
      </c>
      <c r="QRF43" t="str">
        <f t="shared" ca="1" si="188"/>
        <v/>
      </c>
      <c r="QRG43" t="str">
        <f t="shared" ca="1" si="188"/>
        <v/>
      </c>
      <c r="QRH43" t="str">
        <f t="shared" ca="1" si="188"/>
        <v/>
      </c>
      <c r="QRI43" t="str">
        <f t="shared" ca="1" si="188"/>
        <v/>
      </c>
      <c r="QRJ43" t="str">
        <f t="shared" ca="1" si="188"/>
        <v/>
      </c>
      <c r="QRK43" t="str">
        <f t="shared" ca="1" si="188"/>
        <v/>
      </c>
      <c r="QRL43" t="str">
        <f t="shared" ca="1" si="188"/>
        <v/>
      </c>
      <c r="QRM43" t="str">
        <f t="shared" ref="QRM43:QTX43" ca="1" si="189">IFERROR(QRI43*QRK43,"")</f>
        <v/>
      </c>
      <c r="QRN43" t="str">
        <f t="shared" ca="1" si="189"/>
        <v/>
      </c>
      <c r="QRO43" t="str">
        <f t="shared" ca="1" si="189"/>
        <v/>
      </c>
      <c r="QRP43" t="str">
        <f t="shared" ca="1" si="189"/>
        <v/>
      </c>
      <c r="QRQ43" t="str">
        <f t="shared" ca="1" si="189"/>
        <v/>
      </c>
      <c r="QRR43" t="str">
        <f t="shared" ca="1" si="189"/>
        <v/>
      </c>
      <c r="QRS43" t="str">
        <f t="shared" ca="1" si="189"/>
        <v/>
      </c>
      <c r="QRT43" t="str">
        <f t="shared" ca="1" si="189"/>
        <v/>
      </c>
      <c r="QRU43" t="str">
        <f t="shared" ca="1" si="189"/>
        <v/>
      </c>
      <c r="QRV43" t="str">
        <f t="shared" ca="1" si="189"/>
        <v/>
      </c>
      <c r="QRW43" t="str">
        <f t="shared" ca="1" si="189"/>
        <v/>
      </c>
      <c r="QRX43" t="str">
        <f t="shared" ca="1" si="189"/>
        <v/>
      </c>
      <c r="QRY43" t="str">
        <f t="shared" ca="1" si="189"/>
        <v/>
      </c>
      <c r="QRZ43" t="str">
        <f t="shared" ca="1" si="189"/>
        <v/>
      </c>
      <c r="QSA43" t="str">
        <f t="shared" ca="1" si="189"/>
        <v/>
      </c>
      <c r="QSB43" t="str">
        <f t="shared" ca="1" si="189"/>
        <v/>
      </c>
      <c r="QSC43" t="str">
        <f t="shared" ca="1" si="189"/>
        <v/>
      </c>
      <c r="QSD43" t="str">
        <f t="shared" ca="1" si="189"/>
        <v/>
      </c>
      <c r="QSE43" t="str">
        <f t="shared" ca="1" si="189"/>
        <v/>
      </c>
      <c r="QSF43" t="str">
        <f t="shared" ca="1" si="189"/>
        <v/>
      </c>
      <c r="QSG43" t="str">
        <f t="shared" ca="1" si="189"/>
        <v/>
      </c>
      <c r="QSH43" t="str">
        <f t="shared" ca="1" si="189"/>
        <v/>
      </c>
      <c r="QSI43" t="str">
        <f t="shared" ca="1" si="189"/>
        <v/>
      </c>
      <c r="QSJ43" t="str">
        <f t="shared" ca="1" si="189"/>
        <v/>
      </c>
      <c r="QSK43" t="str">
        <f t="shared" ca="1" si="189"/>
        <v/>
      </c>
      <c r="QSL43" t="str">
        <f t="shared" ca="1" si="189"/>
        <v/>
      </c>
      <c r="QSM43" t="str">
        <f t="shared" ca="1" si="189"/>
        <v/>
      </c>
      <c r="QSN43" t="str">
        <f t="shared" ca="1" si="189"/>
        <v/>
      </c>
      <c r="QSO43" t="str">
        <f t="shared" ca="1" si="189"/>
        <v/>
      </c>
      <c r="QSP43" t="str">
        <f t="shared" ca="1" si="189"/>
        <v/>
      </c>
      <c r="QSQ43" t="str">
        <f t="shared" ca="1" si="189"/>
        <v/>
      </c>
      <c r="QSR43" t="str">
        <f t="shared" ca="1" si="189"/>
        <v/>
      </c>
      <c r="QSS43" t="str">
        <f t="shared" ca="1" si="189"/>
        <v/>
      </c>
      <c r="QST43" t="str">
        <f t="shared" ca="1" si="189"/>
        <v/>
      </c>
      <c r="QSU43" t="str">
        <f t="shared" ca="1" si="189"/>
        <v/>
      </c>
      <c r="QSV43" t="str">
        <f t="shared" ca="1" si="189"/>
        <v/>
      </c>
      <c r="QSW43" t="str">
        <f t="shared" ca="1" si="189"/>
        <v/>
      </c>
      <c r="QSX43" t="str">
        <f t="shared" ca="1" si="189"/>
        <v/>
      </c>
      <c r="QSY43" t="str">
        <f t="shared" ca="1" si="189"/>
        <v/>
      </c>
      <c r="QSZ43" t="str">
        <f t="shared" ca="1" si="189"/>
        <v/>
      </c>
      <c r="QTA43" t="str">
        <f t="shared" ca="1" si="189"/>
        <v/>
      </c>
      <c r="QTB43" t="str">
        <f t="shared" ca="1" si="189"/>
        <v/>
      </c>
      <c r="QTC43" t="str">
        <f t="shared" ca="1" si="189"/>
        <v/>
      </c>
      <c r="QTD43" t="str">
        <f t="shared" ca="1" si="189"/>
        <v/>
      </c>
      <c r="QTE43" t="str">
        <f t="shared" ca="1" si="189"/>
        <v/>
      </c>
      <c r="QTF43" t="str">
        <f t="shared" ca="1" si="189"/>
        <v/>
      </c>
      <c r="QTG43" t="str">
        <f t="shared" ca="1" si="189"/>
        <v/>
      </c>
      <c r="QTH43" t="str">
        <f t="shared" ca="1" si="189"/>
        <v/>
      </c>
      <c r="QTI43" t="str">
        <f t="shared" ca="1" si="189"/>
        <v/>
      </c>
      <c r="QTJ43" t="str">
        <f t="shared" ca="1" si="189"/>
        <v/>
      </c>
      <c r="QTK43" t="str">
        <f t="shared" ca="1" si="189"/>
        <v/>
      </c>
      <c r="QTL43" t="str">
        <f t="shared" ca="1" si="189"/>
        <v/>
      </c>
      <c r="QTM43" t="str">
        <f t="shared" ca="1" si="189"/>
        <v/>
      </c>
      <c r="QTN43" t="str">
        <f t="shared" ca="1" si="189"/>
        <v/>
      </c>
      <c r="QTO43" t="str">
        <f t="shared" ca="1" si="189"/>
        <v/>
      </c>
      <c r="QTP43" t="str">
        <f t="shared" ca="1" si="189"/>
        <v/>
      </c>
      <c r="QTQ43" t="str">
        <f t="shared" ca="1" si="189"/>
        <v/>
      </c>
      <c r="QTR43" t="str">
        <f t="shared" ca="1" si="189"/>
        <v/>
      </c>
      <c r="QTS43" t="str">
        <f t="shared" ca="1" si="189"/>
        <v/>
      </c>
      <c r="QTT43" t="str">
        <f t="shared" ca="1" si="189"/>
        <v/>
      </c>
      <c r="QTU43" t="str">
        <f t="shared" ca="1" si="189"/>
        <v/>
      </c>
      <c r="QTV43" t="str">
        <f t="shared" ca="1" si="189"/>
        <v/>
      </c>
      <c r="QTW43" t="str">
        <f t="shared" ca="1" si="189"/>
        <v/>
      </c>
      <c r="QTX43" t="str">
        <f t="shared" ca="1" si="189"/>
        <v/>
      </c>
      <c r="QTY43" t="str">
        <f t="shared" ref="QTY43:QWJ43" ca="1" si="190">IFERROR(QTU43*QTW43,"")</f>
        <v/>
      </c>
      <c r="QTZ43" t="str">
        <f t="shared" ca="1" si="190"/>
        <v/>
      </c>
      <c r="QUA43" t="str">
        <f t="shared" ca="1" si="190"/>
        <v/>
      </c>
      <c r="QUB43" t="str">
        <f t="shared" ca="1" si="190"/>
        <v/>
      </c>
      <c r="QUC43" t="str">
        <f t="shared" ca="1" si="190"/>
        <v/>
      </c>
      <c r="QUD43" t="str">
        <f t="shared" ca="1" si="190"/>
        <v/>
      </c>
      <c r="QUE43" t="str">
        <f t="shared" ca="1" si="190"/>
        <v/>
      </c>
      <c r="QUF43" t="str">
        <f t="shared" ca="1" si="190"/>
        <v/>
      </c>
      <c r="QUG43" t="str">
        <f t="shared" ca="1" si="190"/>
        <v/>
      </c>
      <c r="QUH43" t="str">
        <f t="shared" ca="1" si="190"/>
        <v/>
      </c>
      <c r="QUI43" t="str">
        <f t="shared" ca="1" si="190"/>
        <v/>
      </c>
      <c r="QUJ43" t="str">
        <f t="shared" ca="1" si="190"/>
        <v/>
      </c>
      <c r="QUK43" t="str">
        <f t="shared" ca="1" si="190"/>
        <v/>
      </c>
      <c r="QUL43" t="str">
        <f t="shared" ca="1" si="190"/>
        <v/>
      </c>
      <c r="QUM43" t="str">
        <f t="shared" ca="1" si="190"/>
        <v/>
      </c>
      <c r="QUN43" t="str">
        <f t="shared" ca="1" si="190"/>
        <v/>
      </c>
      <c r="QUO43" t="str">
        <f t="shared" ca="1" si="190"/>
        <v/>
      </c>
      <c r="QUP43" t="str">
        <f t="shared" ca="1" si="190"/>
        <v/>
      </c>
      <c r="QUQ43" t="str">
        <f t="shared" ca="1" si="190"/>
        <v/>
      </c>
      <c r="QUR43" t="str">
        <f t="shared" ca="1" si="190"/>
        <v/>
      </c>
      <c r="QUS43" t="str">
        <f t="shared" ca="1" si="190"/>
        <v/>
      </c>
      <c r="QUT43" t="str">
        <f t="shared" ca="1" si="190"/>
        <v/>
      </c>
      <c r="QUU43" t="str">
        <f t="shared" ca="1" si="190"/>
        <v/>
      </c>
      <c r="QUV43" t="str">
        <f t="shared" ca="1" si="190"/>
        <v/>
      </c>
      <c r="QUW43" t="str">
        <f t="shared" ca="1" si="190"/>
        <v/>
      </c>
      <c r="QUX43" t="str">
        <f t="shared" ca="1" si="190"/>
        <v/>
      </c>
      <c r="QUY43" t="str">
        <f t="shared" ca="1" si="190"/>
        <v/>
      </c>
      <c r="QUZ43" t="str">
        <f t="shared" ca="1" si="190"/>
        <v/>
      </c>
      <c r="QVA43" t="str">
        <f t="shared" ca="1" si="190"/>
        <v/>
      </c>
      <c r="QVB43" t="str">
        <f t="shared" ca="1" si="190"/>
        <v/>
      </c>
      <c r="QVC43" t="str">
        <f t="shared" ca="1" si="190"/>
        <v/>
      </c>
      <c r="QVD43" t="str">
        <f t="shared" ca="1" si="190"/>
        <v/>
      </c>
      <c r="QVE43" t="str">
        <f t="shared" ca="1" si="190"/>
        <v/>
      </c>
      <c r="QVF43" t="str">
        <f t="shared" ca="1" si="190"/>
        <v/>
      </c>
      <c r="QVG43" t="str">
        <f t="shared" ca="1" si="190"/>
        <v/>
      </c>
      <c r="QVH43" t="str">
        <f t="shared" ca="1" si="190"/>
        <v/>
      </c>
      <c r="QVI43" t="str">
        <f t="shared" ca="1" si="190"/>
        <v/>
      </c>
      <c r="QVJ43" t="str">
        <f t="shared" ca="1" si="190"/>
        <v/>
      </c>
      <c r="QVK43" t="str">
        <f t="shared" ca="1" si="190"/>
        <v/>
      </c>
      <c r="QVL43" t="str">
        <f t="shared" ca="1" si="190"/>
        <v/>
      </c>
      <c r="QVM43" t="str">
        <f t="shared" ca="1" si="190"/>
        <v/>
      </c>
      <c r="QVN43" t="str">
        <f t="shared" ca="1" si="190"/>
        <v/>
      </c>
      <c r="QVO43" t="str">
        <f t="shared" ca="1" si="190"/>
        <v/>
      </c>
      <c r="QVP43" t="str">
        <f t="shared" ca="1" si="190"/>
        <v/>
      </c>
      <c r="QVQ43" t="str">
        <f t="shared" ca="1" si="190"/>
        <v/>
      </c>
      <c r="QVR43" t="str">
        <f t="shared" ca="1" si="190"/>
        <v/>
      </c>
      <c r="QVS43" t="str">
        <f t="shared" ca="1" si="190"/>
        <v/>
      </c>
      <c r="QVT43" t="str">
        <f t="shared" ca="1" si="190"/>
        <v/>
      </c>
      <c r="QVU43" t="str">
        <f t="shared" ca="1" si="190"/>
        <v/>
      </c>
      <c r="QVV43" t="str">
        <f t="shared" ca="1" si="190"/>
        <v/>
      </c>
      <c r="QVW43" t="str">
        <f t="shared" ca="1" si="190"/>
        <v/>
      </c>
      <c r="QVX43" t="str">
        <f t="shared" ca="1" si="190"/>
        <v/>
      </c>
      <c r="QVY43" t="str">
        <f t="shared" ca="1" si="190"/>
        <v/>
      </c>
      <c r="QVZ43" t="str">
        <f t="shared" ca="1" si="190"/>
        <v/>
      </c>
      <c r="QWA43" t="str">
        <f t="shared" ca="1" si="190"/>
        <v/>
      </c>
      <c r="QWB43" t="str">
        <f t="shared" ca="1" si="190"/>
        <v/>
      </c>
      <c r="QWC43" t="str">
        <f t="shared" ca="1" si="190"/>
        <v/>
      </c>
      <c r="QWD43" t="str">
        <f t="shared" ca="1" si="190"/>
        <v/>
      </c>
      <c r="QWE43" t="str">
        <f t="shared" ca="1" si="190"/>
        <v/>
      </c>
      <c r="QWF43" t="str">
        <f t="shared" ca="1" si="190"/>
        <v/>
      </c>
      <c r="QWG43" t="str">
        <f t="shared" ca="1" si="190"/>
        <v/>
      </c>
      <c r="QWH43" t="str">
        <f t="shared" ca="1" si="190"/>
        <v/>
      </c>
      <c r="QWI43" t="str">
        <f t="shared" ca="1" si="190"/>
        <v/>
      </c>
      <c r="QWJ43" t="str">
        <f t="shared" ca="1" si="190"/>
        <v/>
      </c>
      <c r="QWK43" t="str">
        <f t="shared" ref="QWK43:QYV43" ca="1" si="191">IFERROR(QWG43*QWI43,"")</f>
        <v/>
      </c>
      <c r="QWL43" t="str">
        <f t="shared" ca="1" si="191"/>
        <v/>
      </c>
      <c r="QWM43" t="str">
        <f t="shared" ca="1" si="191"/>
        <v/>
      </c>
      <c r="QWN43" t="str">
        <f t="shared" ca="1" si="191"/>
        <v/>
      </c>
      <c r="QWO43" t="str">
        <f t="shared" ca="1" si="191"/>
        <v/>
      </c>
      <c r="QWP43" t="str">
        <f t="shared" ca="1" si="191"/>
        <v/>
      </c>
      <c r="QWQ43" t="str">
        <f t="shared" ca="1" si="191"/>
        <v/>
      </c>
      <c r="QWR43" t="str">
        <f t="shared" ca="1" si="191"/>
        <v/>
      </c>
      <c r="QWS43" t="str">
        <f t="shared" ca="1" si="191"/>
        <v/>
      </c>
      <c r="QWT43" t="str">
        <f t="shared" ca="1" si="191"/>
        <v/>
      </c>
      <c r="QWU43" t="str">
        <f t="shared" ca="1" si="191"/>
        <v/>
      </c>
      <c r="QWV43" t="str">
        <f t="shared" ca="1" si="191"/>
        <v/>
      </c>
      <c r="QWW43" t="str">
        <f t="shared" ca="1" si="191"/>
        <v/>
      </c>
      <c r="QWX43" t="str">
        <f t="shared" ca="1" si="191"/>
        <v/>
      </c>
      <c r="QWY43" t="str">
        <f t="shared" ca="1" si="191"/>
        <v/>
      </c>
      <c r="QWZ43" t="str">
        <f t="shared" ca="1" si="191"/>
        <v/>
      </c>
      <c r="QXA43" t="str">
        <f t="shared" ca="1" si="191"/>
        <v/>
      </c>
      <c r="QXB43" t="str">
        <f t="shared" ca="1" si="191"/>
        <v/>
      </c>
      <c r="QXC43" t="str">
        <f t="shared" ca="1" si="191"/>
        <v/>
      </c>
      <c r="QXD43" t="str">
        <f t="shared" ca="1" si="191"/>
        <v/>
      </c>
      <c r="QXE43" t="str">
        <f t="shared" ca="1" si="191"/>
        <v/>
      </c>
      <c r="QXF43" t="str">
        <f t="shared" ca="1" si="191"/>
        <v/>
      </c>
      <c r="QXG43" t="str">
        <f t="shared" ca="1" si="191"/>
        <v/>
      </c>
      <c r="QXH43" t="str">
        <f t="shared" ca="1" si="191"/>
        <v/>
      </c>
      <c r="QXI43" t="str">
        <f t="shared" ca="1" si="191"/>
        <v/>
      </c>
      <c r="QXJ43" t="str">
        <f t="shared" ca="1" si="191"/>
        <v/>
      </c>
      <c r="QXK43" t="str">
        <f t="shared" ca="1" si="191"/>
        <v/>
      </c>
      <c r="QXL43" t="str">
        <f t="shared" ca="1" si="191"/>
        <v/>
      </c>
      <c r="QXM43" t="str">
        <f t="shared" ca="1" si="191"/>
        <v/>
      </c>
      <c r="QXN43" t="str">
        <f t="shared" ca="1" si="191"/>
        <v/>
      </c>
      <c r="QXO43" t="str">
        <f t="shared" ca="1" si="191"/>
        <v/>
      </c>
      <c r="QXP43" t="str">
        <f t="shared" ca="1" si="191"/>
        <v/>
      </c>
      <c r="QXQ43" t="str">
        <f t="shared" ca="1" si="191"/>
        <v/>
      </c>
      <c r="QXR43" t="str">
        <f t="shared" ca="1" si="191"/>
        <v/>
      </c>
      <c r="QXS43" t="str">
        <f t="shared" ca="1" si="191"/>
        <v/>
      </c>
      <c r="QXT43" t="str">
        <f t="shared" ca="1" si="191"/>
        <v/>
      </c>
      <c r="QXU43" t="str">
        <f t="shared" ca="1" si="191"/>
        <v/>
      </c>
      <c r="QXV43" t="str">
        <f t="shared" ca="1" si="191"/>
        <v/>
      </c>
      <c r="QXW43" t="str">
        <f t="shared" ca="1" si="191"/>
        <v/>
      </c>
      <c r="QXX43" t="str">
        <f t="shared" ca="1" si="191"/>
        <v/>
      </c>
      <c r="QXY43" t="str">
        <f t="shared" ca="1" si="191"/>
        <v/>
      </c>
      <c r="QXZ43" t="str">
        <f t="shared" ca="1" si="191"/>
        <v/>
      </c>
      <c r="QYA43" t="str">
        <f t="shared" ca="1" si="191"/>
        <v/>
      </c>
      <c r="QYB43" t="str">
        <f t="shared" ca="1" si="191"/>
        <v/>
      </c>
      <c r="QYC43" t="str">
        <f t="shared" ca="1" si="191"/>
        <v/>
      </c>
      <c r="QYD43" t="str">
        <f t="shared" ca="1" si="191"/>
        <v/>
      </c>
      <c r="QYE43" t="str">
        <f t="shared" ca="1" si="191"/>
        <v/>
      </c>
      <c r="QYF43" t="str">
        <f t="shared" ca="1" si="191"/>
        <v/>
      </c>
      <c r="QYG43" t="str">
        <f t="shared" ca="1" si="191"/>
        <v/>
      </c>
      <c r="QYH43" t="str">
        <f t="shared" ca="1" si="191"/>
        <v/>
      </c>
      <c r="QYI43" t="str">
        <f t="shared" ca="1" si="191"/>
        <v/>
      </c>
      <c r="QYJ43" t="str">
        <f t="shared" ca="1" si="191"/>
        <v/>
      </c>
      <c r="QYK43" t="str">
        <f t="shared" ca="1" si="191"/>
        <v/>
      </c>
      <c r="QYL43" t="str">
        <f t="shared" ca="1" si="191"/>
        <v/>
      </c>
      <c r="QYM43" t="str">
        <f t="shared" ca="1" si="191"/>
        <v/>
      </c>
      <c r="QYN43" t="str">
        <f t="shared" ca="1" si="191"/>
        <v/>
      </c>
      <c r="QYO43" t="str">
        <f t="shared" ca="1" si="191"/>
        <v/>
      </c>
      <c r="QYP43" t="str">
        <f t="shared" ca="1" si="191"/>
        <v/>
      </c>
      <c r="QYQ43" t="str">
        <f t="shared" ca="1" si="191"/>
        <v/>
      </c>
      <c r="QYR43" t="str">
        <f t="shared" ca="1" si="191"/>
        <v/>
      </c>
      <c r="QYS43" t="str">
        <f t="shared" ca="1" si="191"/>
        <v/>
      </c>
      <c r="QYT43" t="str">
        <f t="shared" ca="1" si="191"/>
        <v/>
      </c>
      <c r="QYU43" t="str">
        <f t="shared" ca="1" si="191"/>
        <v/>
      </c>
      <c r="QYV43" t="str">
        <f t="shared" ca="1" si="191"/>
        <v/>
      </c>
      <c r="QYW43" t="str">
        <f t="shared" ref="QYW43:RBH43" ca="1" si="192">IFERROR(QYS43*QYU43,"")</f>
        <v/>
      </c>
      <c r="QYX43" t="str">
        <f t="shared" ca="1" si="192"/>
        <v/>
      </c>
      <c r="QYY43" t="str">
        <f t="shared" ca="1" si="192"/>
        <v/>
      </c>
      <c r="QYZ43" t="str">
        <f t="shared" ca="1" si="192"/>
        <v/>
      </c>
      <c r="QZA43" t="str">
        <f t="shared" ca="1" si="192"/>
        <v/>
      </c>
      <c r="QZB43" t="str">
        <f t="shared" ca="1" si="192"/>
        <v/>
      </c>
      <c r="QZC43" t="str">
        <f t="shared" ca="1" si="192"/>
        <v/>
      </c>
      <c r="QZD43" t="str">
        <f t="shared" ca="1" si="192"/>
        <v/>
      </c>
      <c r="QZE43" t="str">
        <f t="shared" ca="1" si="192"/>
        <v/>
      </c>
      <c r="QZF43" t="str">
        <f t="shared" ca="1" si="192"/>
        <v/>
      </c>
      <c r="QZG43" t="str">
        <f t="shared" ca="1" si="192"/>
        <v/>
      </c>
      <c r="QZH43" t="str">
        <f t="shared" ca="1" si="192"/>
        <v/>
      </c>
      <c r="QZI43" t="str">
        <f t="shared" ca="1" si="192"/>
        <v/>
      </c>
      <c r="QZJ43" t="str">
        <f t="shared" ca="1" si="192"/>
        <v/>
      </c>
      <c r="QZK43" t="str">
        <f t="shared" ca="1" si="192"/>
        <v/>
      </c>
      <c r="QZL43" t="str">
        <f t="shared" ca="1" si="192"/>
        <v/>
      </c>
      <c r="QZM43" t="str">
        <f t="shared" ca="1" si="192"/>
        <v/>
      </c>
      <c r="QZN43" t="str">
        <f t="shared" ca="1" si="192"/>
        <v/>
      </c>
      <c r="QZO43" t="str">
        <f t="shared" ca="1" si="192"/>
        <v/>
      </c>
      <c r="QZP43" t="str">
        <f t="shared" ca="1" si="192"/>
        <v/>
      </c>
      <c r="QZQ43" t="str">
        <f t="shared" ca="1" si="192"/>
        <v/>
      </c>
      <c r="QZR43" t="str">
        <f t="shared" ca="1" si="192"/>
        <v/>
      </c>
      <c r="QZS43" t="str">
        <f t="shared" ca="1" si="192"/>
        <v/>
      </c>
      <c r="QZT43" t="str">
        <f t="shared" ca="1" si="192"/>
        <v/>
      </c>
      <c r="QZU43" t="str">
        <f t="shared" ca="1" si="192"/>
        <v/>
      </c>
      <c r="QZV43" t="str">
        <f t="shared" ca="1" si="192"/>
        <v/>
      </c>
      <c r="QZW43" t="str">
        <f t="shared" ca="1" si="192"/>
        <v/>
      </c>
      <c r="QZX43" t="str">
        <f t="shared" ca="1" si="192"/>
        <v/>
      </c>
      <c r="QZY43" t="str">
        <f t="shared" ca="1" si="192"/>
        <v/>
      </c>
      <c r="QZZ43" t="str">
        <f t="shared" ca="1" si="192"/>
        <v/>
      </c>
      <c r="RAA43" t="str">
        <f t="shared" ca="1" si="192"/>
        <v/>
      </c>
      <c r="RAB43" t="str">
        <f t="shared" ca="1" si="192"/>
        <v/>
      </c>
      <c r="RAC43" t="str">
        <f t="shared" ca="1" si="192"/>
        <v/>
      </c>
      <c r="RAD43" t="str">
        <f t="shared" ca="1" si="192"/>
        <v/>
      </c>
      <c r="RAE43" t="str">
        <f t="shared" ca="1" si="192"/>
        <v/>
      </c>
      <c r="RAF43" t="str">
        <f t="shared" ca="1" si="192"/>
        <v/>
      </c>
      <c r="RAG43" t="str">
        <f t="shared" ca="1" si="192"/>
        <v/>
      </c>
      <c r="RAH43" t="str">
        <f t="shared" ca="1" si="192"/>
        <v/>
      </c>
      <c r="RAI43" t="str">
        <f t="shared" ca="1" si="192"/>
        <v/>
      </c>
      <c r="RAJ43" t="str">
        <f t="shared" ca="1" si="192"/>
        <v/>
      </c>
      <c r="RAK43" t="str">
        <f t="shared" ca="1" si="192"/>
        <v/>
      </c>
      <c r="RAL43" t="str">
        <f t="shared" ca="1" si="192"/>
        <v/>
      </c>
      <c r="RAM43" t="str">
        <f t="shared" ca="1" si="192"/>
        <v/>
      </c>
      <c r="RAN43" t="str">
        <f t="shared" ca="1" si="192"/>
        <v/>
      </c>
      <c r="RAO43" t="str">
        <f t="shared" ca="1" si="192"/>
        <v/>
      </c>
      <c r="RAP43" t="str">
        <f t="shared" ca="1" si="192"/>
        <v/>
      </c>
      <c r="RAQ43" t="str">
        <f t="shared" ca="1" si="192"/>
        <v/>
      </c>
      <c r="RAR43" t="str">
        <f t="shared" ca="1" si="192"/>
        <v/>
      </c>
      <c r="RAS43" t="str">
        <f t="shared" ca="1" si="192"/>
        <v/>
      </c>
      <c r="RAT43" t="str">
        <f t="shared" ca="1" si="192"/>
        <v/>
      </c>
      <c r="RAU43" t="str">
        <f t="shared" ca="1" si="192"/>
        <v/>
      </c>
      <c r="RAV43" t="str">
        <f t="shared" ca="1" si="192"/>
        <v/>
      </c>
      <c r="RAW43" t="str">
        <f t="shared" ca="1" si="192"/>
        <v/>
      </c>
      <c r="RAX43" t="str">
        <f t="shared" ca="1" si="192"/>
        <v/>
      </c>
      <c r="RAY43" t="str">
        <f t="shared" ca="1" si="192"/>
        <v/>
      </c>
      <c r="RAZ43" t="str">
        <f t="shared" ca="1" si="192"/>
        <v/>
      </c>
      <c r="RBA43" t="str">
        <f t="shared" ca="1" si="192"/>
        <v/>
      </c>
      <c r="RBB43" t="str">
        <f t="shared" ca="1" si="192"/>
        <v/>
      </c>
      <c r="RBC43" t="str">
        <f t="shared" ca="1" si="192"/>
        <v/>
      </c>
      <c r="RBD43" t="str">
        <f t="shared" ca="1" si="192"/>
        <v/>
      </c>
      <c r="RBE43" t="str">
        <f t="shared" ca="1" si="192"/>
        <v/>
      </c>
      <c r="RBF43" t="str">
        <f t="shared" ca="1" si="192"/>
        <v/>
      </c>
      <c r="RBG43" t="str">
        <f t="shared" ca="1" si="192"/>
        <v/>
      </c>
      <c r="RBH43" t="str">
        <f t="shared" ca="1" si="192"/>
        <v/>
      </c>
      <c r="RBI43" t="str">
        <f t="shared" ref="RBI43:RDT43" ca="1" si="193">IFERROR(RBE43*RBG43,"")</f>
        <v/>
      </c>
      <c r="RBJ43" t="str">
        <f t="shared" ca="1" si="193"/>
        <v/>
      </c>
      <c r="RBK43" t="str">
        <f t="shared" ca="1" si="193"/>
        <v/>
      </c>
      <c r="RBL43" t="str">
        <f t="shared" ca="1" si="193"/>
        <v/>
      </c>
      <c r="RBM43" t="str">
        <f t="shared" ca="1" si="193"/>
        <v/>
      </c>
      <c r="RBN43" t="str">
        <f t="shared" ca="1" si="193"/>
        <v/>
      </c>
      <c r="RBO43" t="str">
        <f t="shared" ca="1" si="193"/>
        <v/>
      </c>
      <c r="RBP43" t="str">
        <f t="shared" ca="1" si="193"/>
        <v/>
      </c>
      <c r="RBQ43" t="str">
        <f t="shared" ca="1" si="193"/>
        <v/>
      </c>
      <c r="RBR43" t="str">
        <f t="shared" ca="1" si="193"/>
        <v/>
      </c>
      <c r="RBS43" t="str">
        <f t="shared" ca="1" si="193"/>
        <v/>
      </c>
      <c r="RBT43" t="str">
        <f t="shared" ca="1" si="193"/>
        <v/>
      </c>
      <c r="RBU43" t="str">
        <f t="shared" ca="1" si="193"/>
        <v/>
      </c>
      <c r="RBV43" t="str">
        <f t="shared" ca="1" si="193"/>
        <v/>
      </c>
      <c r="RBW43" t="str">
        <f t="shared" ca="1" si="193"/>
        <v/>
      </c>
      <c r="RBX43" t="str">
        <f t="shared" ca="1" si="193"/>
        <v/>
      </c>
      <c r="RBY43" t="str">
        <f t="shared" ca="1" si="193"/>
        <v/>
      </c>
      <c r="RBZ43" t="str">
        <f t="shared" ca="1" si="193"/>
        <v/>
      </c>
      <c r="RCA43" t="str">
        <f t="shared" ca="1" si="193"/>
        <v/>
      </c>
      <c r="RCB43" t="str">
        <f t="shared" ca="1" si="193"/>
        <v/>
      </c>
      <c r="RCC43" t="str">
        <f t="shared" ca="1" si="193"/>
        <v/>
      </c>
      <c r="RCD43" t="str">
        <f t="shared" ca="1" si="193"/>
        <v/>
      </c>
      <c r="RCE43" t="str">
        <f t="shared" ca="1" si="193"/>
        <v/>
      </c>
      <c r="RCF43" t="str">
        <f t="shared" ca="1" si="193"/>
        <v/>
      </c>
      <c r="RCG43" t="str">
        <f t="shared" ca="1" si="193"/>
        <v/>
      </c>
      <c r="RCH43" t="str">
        <f t="shared" ca="1" si="193"/>
        <v/>
      </c>
      <c r="RCI43" t="str">
        <f t="shared" ca="1" si="193"/>
        <v/>
      </c>
      <c r="RCJ43" t="str">
        <f t="shared" ca="1" si="193"/>
        <v/>
      </c>
      <c r="RCK43" t="str">
        <f t="shared" ca="1" si="193"/>
        <v/>
      </c>
      <c r="RCL43" t="str">
        <f t="shared" ca="1" si="193"/>
        <v/>
      </c>
      <c r="RCM43" t="str">
        <f t="shared" ca="1" si="193"/>
        <v/>
      </c>
      <c r="RCN43" t="str">
        <f t="shared" ca="1" si="193"/>
        <v/>
      </c>
      <c r="RCO43" t="str">
        <f t="shared" ca="1" si="193"/>
        <v/>
      </c>
      <c r="RCP43" t="str">
        <f t="shared" ca="1" si="193"/>
        <v/>
      </c>
      <c r="RCQ43" t="str">
        <f t="shared" ca="1" si="193"/>
        <v/>
      </c>
      <c r="RCR43" t="str">
        <f t="shared" ca="1" si="193"/>
        <v/>
      </c>
      <c r="RCS43" t="str">
        <f t="shared" ca="1" si="193"/>
        <v/>
      </c>
      <c r="RCT43" t="str">
        <f t="shared" ca="1" si="193"/>
        <v/>
      </c>
      <c r="RCU43" t="str">
        <f t="shared" ca="1" si="193"/>
        <v/>
      </c>
      <c r="RCV43" t="str">
        <f t="shared" ca="1" si="193"/>
        <v/>
      </c>
      <c r="RCW43" t="str">
        <f t="shared" ca="1" si="193"/>
        <v/>
      </c>
      <c r="RCX43" t="str">
        <f t="shared" ca="1" si="193"/>
        <v/>
      </c>
      <c r="RCY43" t="str">
        <f t="shared" ca="1" si="193"/>
        <v/>
      </c>
      <c r="RCZ43" t="str">
        <f t="shared" ca="1" si="193"/>
        <v/>
      </c>
      <c r="RDA43" t="str">
        <f t="shared" ca="1" si="193"/>
        <v/>
      </c>
      <c r="RDB43" t="str">
        <f t="shared" ca="1" si="193"/>
        <v/>
      </c>
      <c r="RDC43" t="str">
        <f t="shared" ca="1" si="193"/>
        <v/>
      </c>
      <c r="RDD43" t="str">
        <f t="shared" ca="1" si="193"/>
        <v/>
      </c>
      <c r="RDE43" t="str">
        <f t="shared" ca="1" si="193"/>
        <v/>
      </c>
      <c r="RDF43" t="str">
        <f t="shared" ca="1" si="193"/>
        <v/>
      </c>
      <c r="RDG43" t="str">
        <f t="shared" ca="1" si="193"/>
        <v/>
      </c>
      <c r="RDH43" t="str">
        <f t="shared" ca="1" si="193"/>
        <v/>
      </c>
      <c r="RDI43" t="str">
        <f t="shared" ca="1" si="193"/>
        <v/>
      </c>
      <c r="RDJ43" t="str">
        <f t="shared" ca="1" si="193"/>
        <v/>
      </c>
      <c r="RDK43" t="str">
        <f t="shared" ca="1" si="193"/>
        <v/>
      </c>
      <c r="RDL43" t="str">
        <f t="shared" ca="1" si="193"/>
        <v/>
      </c>
      <c r="RDM43" t="str">
        <f t="shared" ca="1" si="193"/>
        <v/>
      </c>
      <c r="RDN43" t="str">
        <f t="shared" ca="1" si="193"/>
        <v/>
      </c>
      <c r="RDO43" t="str">
        <f t="shared" ca="1" si="193"/>
        <v/>
      </c>
      <c r="RDP43" t="str">
        <f t="shared" ca="1" si="193"/>
        <v/>
      </c>
      <c r="RDQ43" t="str">
        <f t="shared" ca="1" si="193"/>
        <v/>
      </c>
      <c r="RDR43" t="str">
        <f t="shared" ca="1" si="193"/>
        <v/>
      </c>
      <c r="RDS43" t="str">
        <f t="shared" ca="1" si="193"/>
        <v/>
      </c>
      <c r="RDT43" t="str">
        <f t="shared" ca="1" si="193"/>
        <v/>
      </c>
      <c r="RDU43" t="str">
        <f t="shared" ref="RDU43:RGF43" ca="1" si="194">IFERROR(RDQ43*RDS43,"")</f>
        <v/>
      </c>
      <c r="RDV43" t="str">
        <f t="shared" ca="1" si="194"/>
        <v/>
      </c>
      <c r="RDW43" t="str">
        <f t="shared" ca="1" si="194"/>
        <v/>
      </c>
      <c r="RDX43" t="str">
        <f t="shared" ca="1" si="194"/>
        <v/>
      </c>
      <c r="RDY43" t="str">
        <f t="shared" ca="1" si="194"/>
        <v/>
      </c>
      <c r="RDZ43" t="str">
        <f t="shared" ca="1" si="194"/>
        <v/>
      </c>
      <c r="REA43" t="str">
        <f t="shared" ca="1" si="194"/>
        <v/>
      </c>
      <c r="REB43" t="str">
        <f t="shared" ca="1" si="194"/>
        <v/>
      </c>
      <c r="REC43" t="str">
        <f t="shared" ca="1" si="194"/>
        <v/>
      </c>
      <c r="RED43" t="str">
        <f t="shared" ca="1" si="194"/>
        <v/>
      </c>
      <c r="REE43" t="str">
        <f t="shared" ca="1" si="194"/>
        <v/>
      </c>
      <c r="REF43" t="str">
        <f t="shared" ca="1" si="194"/>
        <v/>
      </c>
      <c r="REG43" t="str">
        <f t="shared" ca="1" si="194"/>
        <v/>
      </c>
      <c r="REH43" t="str">
        <f t="shared" ca="1" si="194"/>
        <v/>
      </c>
      <c r="REI43" t="str">
        <f t="shared" ca="1" si="194"/>
        <v/>
      </c>
      <c r="REJ43" t="str">
        <f t="shared" ca="1" si="194"/>
        <v/>
      </c>
      <c r="REK43" t="str">
        <f t="shared" ca="1" si="194"/>
        <v/>
      </c>
      <c r="REL43" t="str">
        <f t="shared" ca="1" si="194"/>
        <v/>
      </c>
      <c r="REM43" t="str">
        <f t="shared" ca="1" si="194"/>
        <v/>
      </c>
      <c r="REN43" t="str">
        <f t="shared" ca="1" si="194"/>
        <v/>
      </c>
      <c r="REO43" t="str">
        <f t="shared" ca="1" si="194"/>
        <v/>
      </c>
      <c r="REP43" t="str">
        <f t="shared" ca="1" si="194"/>
        <v/>
      </c>
      <c r="REQ43" t="str">
        <f t="shared" ca="1" si="194"/>
        <v/>
      </c>
      <c r="RER43" t="str">
        <f t="shared" ca="1" si="194"/>
        <v/>
      </c>
      <c r="RES43" t="str">
        <f t="shared" ca="1" si="194"/>
        <v/>
      </c>
      <c r="RET43" t="str">
        <f t="shared" ca="1" si="194"/>
        <v/>
      </c>
      <c r="REU43" t="str">
        <f t="shared" ca="1" si="194"/>
        <v/>
      </c>
      <c r="REV43" t="str">
        <f t="shared" ca="1" si="194"/>
        <v/>
      </c>
      <c r="REW43" t="str">
        <f t="shared" ca="1" si="194"/>
        <v/>
      </c>
      <c r="REX43" t="str">
        <f t="shared" ca="1" si="194"/>
        <v/>
      </c>
      <c r="REY43" t="str">
        <f t="shared" ca="1" si="194"/>
        <v/>
      </c>
      <c r="REZ43" t="str">
        <f t="shared" ca="1" si="194"/>
        <v/>
      </c>
      <c r="RFA43" t="str">
        <f t="shared" ca="1" si="194"/>
        <v/>
      </c>
      <c r="RFB43" t="str">
        <f t="shared" ca="1" si="194"/>
        <v/>
      </c>
      <c r="RFC43" t="str">
        <f t="shared" ca="1" si="194"/>
        <v/>
      </c>
      <c r="RFD43" t="str">
        <f t="shared" ca="1" si="194"/>
        <v/>
      </c>
      <c r="RFE43" t="str">
        <f t="shared" ca="1" si="194"/>
        <v/>
      </c>
      <c r="RFF43" t="str">
        <f t="shared" ca="1" si="194"/>
        <v/>
      </c>
      <c r="RFG43" t="str">
        <f t="shared" ca="1" si="194"/>
        <v/>
      </c>
      <c r="RFH43" t="str">
        <f t="shared" ca="1" si="194"/>
        <v/>
      </c>
      <c r="RFI43" t="str">
        <f t="shared" ca="1" si="194"/>
        <v/>
      </c>
      <c r="RFJ43" t="str">
        <f t="shared" ca="1" si="194"/>
        <v/>
      </c>
      <c r="RFK43" t="str">
        <f t="shared" ca="1" si="194"/>
        <v/>
      </c>
      <c r="RFL43" t="str">
        <f t="shared" ca="1" si="194"/>
        <v/>
      </c>
      <c r="RFM43" t="str">
        <f t="shared" ca="1" si="194"/>
        <v/>
      </c>
      <c r="RFN43" t="str">
        <f t="shared" ca="1" si="194"/>
        <v/>
      </c>
      <c r="RFO43" t="str">
        <f t="shared" ca="1" si="194"/>
        <v/>
      </c>
      <c r="RFP43" t="str">
        <f t="shared" ca="1" si="194"/>
        <v/>
      </c>
      <c r="RFQ43" t="str">
        <f t="shared" ca="1" si="194"/>
        <v/>
      </c>
      <c r="RFR43" t="str">
        <f t="shared" ca="1" si="194"/>
        <v/>
      </c>
      <c r="RFS43" t="str">
        <f t="shared" ca="1" si="194"/>
        <v/>
      </c>
      <c r="RFT43" t="str">
        <f t="shared" ca="1" si="194"/>
        <v/>
      </c>
      <c r="RFU43" t="str">
        <f t="shared" ca="1" si="194"/>
        <v/>
      </c>
      <c r="RFV43" t="str">
        <f t="shared" ca="1" si="194"/>
        <v/>
      </c>
      <c r="RFW43" t="str">
        <f t="shared" ca="1" si="194"/>
        <v/>
      </c>
      <c r="RFX43" t="str">
        <f t="shared" ca="1" si="194"/>
        <v/>
      </c>
      <c r="RFY43" t="str">
        <f t="shared" ca="1" si="194"/>
        <v/>
      </c>
      <c r="RFZ43" t="str">
        <f t="shared" ca="1" si="194"/>
        <v/>
      </c>
      <c r="RGA43" t="str">
        <f t="shared" ca="1" si="194"/>
        <v/>
      </c>
      <c r="RGB43" t="str">
        <f t="shared" ca="1" si="194"/>
        <v/>
      </c>
      <c r="RGC43" t="str">
        <f t="shared" ca="1" si="194"/>
        <v/>
      </c>
      <c r="RGD43" t="str">
        <f t="shared" ca="1" si="194"/>
        <v/>
      </c>
      <c r="RGE43" t="str">
        <f t="shared" ca="1" si="194"/>
        <v/>
      </c>
      <c r="RGF43" t="str">
        <f t="shared" ca="1" si="194"/>
        <v/>
      </c>
      <c r="RGG43" t="str">
        <f t="shared" ref="RGG43:RIR43" ca="1" si="195">IFERROR(RGC43*RGE43,"")</f>
        <v/>
      </c>
      <c r="RGH43" t="str">
        <f t="shared" ca="1" si="195"/>
        <v/>
      </c>
      <c r="RGI43" t="str">
        <f t="shared" ca="1" si="195"/>
        <v/>
      </c>
      <c r="RGJ43" t="str">
        <f t="shared" ca="1" si="195"/>
        <v/>
      </c>
      <c r="RGK43" t="str">
        <f t="shared" ca="1" si="195"/>
        <v/>
      </c>
      <c r="RGL43" t="str">
        <f t="shared" ca="1" si="195"/>
        <v/>
      </c>
      <c r="RGM43" t="str">
        <f t="shared" ca="1" si="195"/>
        <v/>
      </c>
      <c r="RGN43" t="str">
        <f t="shared" ca="1" si="195"/>
        <v/>
      </c>
      <c r="RGO43" t="str">
        <f t="shared" ca="1" si="195"/>
        <v/>
      </c>
      <c r="RGP43" t="str">
        <f t="shared" ca="1" si="195"/>
        <v/>
      </c>
      <c r="RGQ43" t="str">
        <f t="shared" ca="1" si="195"/>
        <v/>
      </c>
      <c r="RGR43" t="str">
        <f t="shared" ca="1" si="195"/>
        <v/>
      </c>
      <c r="RGS43" t="str">
        <f t="shared" ca="1" si="195"/>
        <v/>
      </c>
      <c r="RGT43" t="str">
        <f t="shared" ca="1" si="195"/>
        <v/>
      </c>
      <c r="RGU43" t="str">
        <f t="shared" ca="1" si="195"/>
        <v/>
      </c>
      <c r="RGV43" t="str">
        <f t="shared" ca="1" si="195"/>
        <v/>
      </c>
      <c r="RGW43" t="str">
        <f t="shared" ca="1" si="195"/>
        <v/>
      </c>
      <c r="RGX43" t="str">
        <f t="shared" ca="1" si="195"/>
        <v/>
      </c>
      <c r="RGY43" t="str">
        <f t="shared" ca="1" si="195"/>
        <v/>
      </c>
      <c r="RGZ43" t="str">
        <f t="shared" ca="1" si="195"/>
        <v/>
      </c>
      <c r="RHA43" t="str">
        <f t="shared" ca="1" si="195"/>
        <v/>
      </c>
      <c r="RHB43" t="str">
        <f t="shared" ca="1" si="195"/>
        <v/>
      </c>
      <c r="RHC43" t="str">
        <f t="shared" ca="1" si="195"/>
        <v/>
      </c>
      <c r="RHD43" t="str">
        <f t="shared" ca="1" si="195"/>
        <v/>
      </c>
      <c r="RHE43" t="str">
        <f t="shared" ca="1" si="195"/>
        <v/>
      </c>
      <c r="RHF43" t="str">
        <f t="shared" ca="1" si="195"/>
        <v/>
      </c>
      <c r="RHG43" t="str">
        <f t="shared" ca="1" si="195"/>
        <v/>
      </c>
      <c r="RHH43" t="str">
        <f t="shared" ca="1" si="195"/>
        <v/>
      </c>
      <c r="RHI43" t="str">
        <f t="shared" ca="1" si="195"/>
        <v/>
      </c>
      <c r="RHJ43" t="str">
        <f t="shared" ca="1" si="195"/>
        <v/>
      </c>
      <c r="RHK43" t="str">
        <f t="shared" ca="1" si="195"/>
        <v/>
      </c>
      <c r="RHL43" t="str">
        <f t="shared" ca="1" si="195"/>
        <v/>
      </c>
      <c r="RHM43" t="str">
        <f t="shared" ca="1" si="195"/>
        <v/>
      </c>
      <c r="RHN43" t="str">
        <f t="shared" ca="1" si="195"/>
        <v/>
      </c>
      <c r="RHO43" t="str">
        <f t="shared" ca="1" si="195"/>
        <v/>
      </c>
      <c r="RHP43" t="str">
        <f t="shared" ca="1" si="195"/>
        <v/>
      </c>
      <c r="RHQ43" t="str">
        <f t="shared" ca="1" si="195"/>
        <v/>
      </c>
      <c r="RHR43" t="str">
        <f t="shared" ca="1" si="195"/>
        <v/>
      </c>
      <c r="RHS43" t="str">
        <f t="shared" ca="1" si="195"/>
        <v/>
      </c>
      <c r="RHT43" t="str">
        <f t="shared" ca="1" si="195"/>
        <v/>
      </c>
      <c r="RHU43" t="str">
        <f t="shared" ca="1" si="195"/>
        <v/>
      </c>
      <c r="RHV43" t="str">
        <f t="shared" ca="1" si="195"/>
        <v/>
      </c>
      <c r="RHW43" t="str">
        <f t="shared" ca="1" si="195"/>
        <v/>
      </c>
      <c r="RHX43" t="str">
        <f t="shared" ca="1" si="195"/>
        <v/>
      </c>
      <c r="RHY43" t="str">
        <f t="shared" ca="1" si="195"/>
        <v/>
      </c>
      <c r="RHZ43" t="str">
        <f t="shared" ca="1" si="195"/>
        <v/>
      </c>
      <c r="RIA43" t="str">
        <f t="shared" ca="1" si="195"/>
        <v/>
      </c>
      <c r="RIB43" t="str">
        <f t="shared" ca="1" si="195"/>
        <v/>
      </c>
      <c r="RIC43" t="str">
        <f t="shared" ca="1" si="195"/>
        <v/>
      </c>
      <c r="RID43" t="str">
        <f t="shared" ca="1" si="195"/>
        <v/>
      </c>
      <c r="RIE43" t="str">
        <f t="shared" ca="1" si="195"/>
        <v/>
      </c>
      <c r="RIF43" t="str">
        <f t="shared" ca="1" si="195"/>
        <v/>
      </c>
      <c r="RIG43" t="str">
        <f t="shared" ca="1" si="195"/>
        <v/>
      </c>
      <c r="RIH43" t="str">
        <f t="shared" ca="1" si="195"/>
        <v/>
      </c>
      <c r="RII43" t="str">
        <f t="shared" ca="1" si="195"/>
        <v/>
      </c>
      <c r="RIJ43" t="str">
        <f t="shared" ca="1" si="195"/>
        <v/>
      </c>
      <c r="RIK43" t="str">
        <f t="shared" ca="1" si="195"/>
        <v/>
      </c>
      <c r="RIL43" t="str">
        <f t="shared" ca="1" si="195"/>
        <v/>
      </c>
      <c r="RIM43" t="str">
        <f t="shared" ca="1" si="195"/>
        <v/>
      </c>
      <c r="RIN43" t="str">
        <f t="shared" ca="1" si="195"/>
        <v/>
      </c>
      <c r="RIO43" t="str">
        <f t="shared" ca="1" si="195"/>
        <v/>
      </c>
      <c r="RIP43" t="str">
        <f t="shared" ca="1" si="195"/>
        <v/>
      </c>
      <c r="RIQ43" t="str">
        <f t="shared" ca="1" si="195"/>
        <v/>
      </c>
      <c r="RIR43" t="str">
        <f t="shared" ca="1" si="195"/>
        <v/>
      </c>
      <c r="RIS43" t="str">
        <f t="shared" ref="RIS43:RLD43" ca="1" si="196">IFERROR(RIO43*RIQ43,"")</f>
        <v/>
      </c>
      <c r="RIT43" t="str">
        <f t="shared" ca="1" si="196"/>
        <v/>
      </c>
      <c r="RIU43" t="str">
        <f t="shared" ca="1" si="196"/>
        <v/>
      </c>
      <c r="RIV43" t="str">
        <f t="shared" ca="1" si="196"/>
        <v/>
      </c>
      <c r="RIW43" t="str">
        <f t="shared" ca="1" si="196"/>
        <v/>
      </c>
      <c r="RIX43" t="str">
        <f t="shared" ca="1" si="196"/>
        <v/>
      </c>
      <c r="RIY43" t="str">
        <f t="shared" ca="1" si="196"/>
        <v/>
      </c>
      <c r="RIZ43" t="str">
        <f t="shared" ca="1" si="196"/>
        <v/>
      </c>
      <c r="RJA43" t="str">
        <f t="shared" ca="1" si="196"/>
        <v/>
      </c>
      <c r="RJB43" t="str">
        <f t="shared" ca="1" si="196"/>
        <v/>
      </c>
      <c r="RJC43" t="str">
        <f t="shared" ca="1" si="196"/>
        <v/>
      </c>
      <c r="RJD43" t="str">
        <f t="shared" ca="1" si="196"/>
        <v/>
      </c>
      <c r="RJE43" t="str">
        <f t="shared" ca="1" si="196"/>
        <v/>
      </c>
      <c r="RJF43" t="str">
        <f t="shared" ca="1" si="196"/>
        <v/>
      </c>
      <c r="RJG43" t="str">
        <f t="shared" ca="1" si="196"/>
        <v/>
      </c>
      <c r="RJH43" t="str">
        <f t="shared" ca="1" si="196"/>
        <v/>
      </c>
      <c r="RJI43" t="str">
        <f t="shared" ca="1" si="196"/>
        <v/>
      </c>
      <c r="RJJ43" t="str">
        <f t="shared" ca="1" si="196"/>
        <v/>
      </c>
      <c r="RJK43" t="str">
        <f t="shared" ca="1" si="196"/>
        <v/>
      </c>
      <c r="RJL43" t="str">
        <f t="shared" ca="1" si="196"/>
        <v/>
      </c>
      <c r="RJM43" t="str">
        <f t="shared" ca="1" si="196"/>
        <v/>
      </c>
      <c r="RJN43" t="str">
        <f t="shared" ca="1" si="196"/>
        <v/>
      </c>
      <c r="RJO43" t="str">
        <f t="shared" ca="1" si="196"/>
        <v/>
      </c>
      <c r="RJP43" t="str">
        <f t="shared" ca="1" si="196"/>
        <v/>
      </c>
      <c r="RJQ43" t="str">
        <f t="shared" ca="1" si="196"/>
        <v/>
      </c>
      <c r="RJR43" t="str">
        <f t="shared" ca="1" si="196"/>
        <v/>
      </c>
      <c r="RJS43" t="str">
        <f t="shared" ca="1" si="196"/>
        <v/>
      </c>
      <c r="RJT43" t="str">
        <f t="shared" ca="1" si="196"/>
        <v/>
      </c>
      <c r="RJU43" t="str">
        <f t="shared" ca="1" si="196"/>
        <v/>
      </c>
      <c r="RJV43" t="str">
        <f t="shared" ca="1" si="196"/>
        <v/>
      </c>
      <c r="RJW43" t="str">
        <f t="shared" ca="1" si="196"/>
        <v/>
      </c>
      <c r="RJX43" t="str">
        <f t="shared" ca="1" si="196"/>
        <v/>
      </c>
      <c r="RJY43" t="str">
        <f t="shared" ca="1" si="196"/>
        <v/>
      </c>
      <c r="RJZ43" t="str">
        <f t="shared" ca="1" si="196"/>
        <v/>
      </c>
      <c r="RKA43" t="str">
        <f t="shared" ca="1" si="196"/>
        <v/>
      </c>
      <c r="RKB43" t="str">
        <f t="shared" ca="1" si="196"/>
        <v/>
      </c>
      <c r="RKC43" t="str">
        <f t="shared" ca="1" si="196"/>
        <v/>
      </c>
      <c r="RKD43" t="str">
        <f t="shared" ca="1" si="196"/>
        <v/>
      </c>
      <c r="RKE43" t="str">
        <f t="shared" ca="1" si="196"/>
        <v/>
      </c>
      <c r="RKF43" t="str">
        <f t="shared" ca="1" si="196"/>
        <v/>
      </c>
      <c r="RKG43" t="str">
        <f t="shared" ca="1" si="196"/>
        <v/>
      </c>
      <c r="RKH43" t="str">
        <f t="shared" ca="1" si="196"/>
        <v/>
      </c>
      <c r="RKI43" t="str">
        <f t="shared" ca="1" si="196"/>
        <v/>
      </c>
      <c r="RKJ43" t="str">
        <f t="shared" ca="1" si="196"/>
        <v/>
      </c>
      <c r="RKK43" t="str">
        <f t="shared" ca="1" si="196"/>
        <v/>
      </c>
      <c r="RKL43" t="str">
        <f t="shared" ca="1" si="196"/>
        <v/>
      </c>
      <c r="RKM43" t="str">
        <f t="shared" ca="1" si="196"/>
        <v/>
      </c>
      <c r="RKN43" t="str">
        <f t="shared" ca="1" si="196"/>
        <v/>
      </c>
      <c r="RKO43" t="str">
        <f t="shared" ca="1" si="196"/>
        <v/>
      </c>
      <c r="RKP43" t="str">
        <f t="shared" ca="1" si="196"/>
        <v/>
      </c>
      <c r="RKQ43" t="str">
        <f t="shared" ca="1" si="196"/>
        <v/>
      </c>
      <c r="RKR43" t="str">
        <f t="shared" ca="1" si="196"/>
        <v/>
      </c>
      <c r="RKS43" t="str">
        <f t="shared" ca="1" si="196"/>
        <v/>
      </c>
      <c r="RKT43" t="str">
        <f t="shared" ca="1" si="196"/>
        <v/>
      </c>
      <c r="RKU43" t="str">
        <f t="shared" ca="1" si="196"/>
        <v/>
      </c>
      <c r="RKV43" t="str">
        <f t="shared" ca="1" si="196"/>
        <v/>
      </c>
      <c r="RKW43" t="str">
        <f t="shared" ca="1" si="196"/>
        <v/>
      </c>
      <c r="RKX43" t="str">
        <f t="shared" ca="1" si="196"/>
        <v/>
      </c>
      <c r="RKY43" t="str">
        <f t="shared" ca="1" si="196"/>
        <v/>
      </c>
      <c r="RKZ43" t="str">
        <f t="shared" ca="1" si="196"/>
        <v/>
      </c>
      <c r="RLA43" t="str">
        <f t="shared" ca="1" si="196"/>
        <v/>
      </c>
      <c r="RLB43" t="str">
        <f t="shared" ca="1" si="196"/>
        <v/>
      </c>
      <c r="RLC43" t="str">
        <f t="shared" ca="1" si="196"/>
        <v/>
      </c>
      <c r="RLD43" t="str">
        <f t="shared" ca="1" si="196"/>
        <v/>
      </c>
      <c r="RLE43" t="str">
        <f t="shared" ref="RLE43:RNP43" ca="1" si="197">IFERROR(RLA43*RLC43,"")</f>
        <v/>
      </c>
      <c r="RLF43" t="str">
        <f t="shared" ca="1" si="197"/>
        <v/>
      </c>
      <c r="RLG43" t="str">
        <f t="shared" ca="1" si="197"/>
        <v/>
      </c>
      <c r="RLH43" t="str">
        <f t="shared" ca="1" si="197"/>
        <v/>
      </c>
      <c r="RLI43" t="str">
        <f t="shared" ca="1" si="197"/>
        <v/>
      </c>
      <c r="RLJ43" t="str">
        <f t="shared" ca="1" si="197"/>
        <v/>
      </c>
      <c r="RLK43" t="str">
        <f t="shared" ca="1" si="197"/>
        <v/>
      </c>
      <c r="RLL43" t="str">
        <f t="shared" ca="1" si="197"/>
        <v/>
      </c>
      <c r="RLM43" t="str">
        <f t="shared" ca="1" si="197"/>
        <v/>
      </c>
      <c r="RLN43" t="str">
        <f t="shared" ca="1" si="197"/>
        <v/>
      </c>
      <c r="RLO43" t="str">
        <f t="shared" ca="1" si="197"/>
        <v/>
      </c>
      <c r="RLP43" t="str">
        <f t="shared" ca="1" si="197"/>
        <v/>
      </c>
      <c r="RLQ43" t="str">
        <f t="shared" ca="1" si="197"/>
        <v/>
      </c>
      <c r="RLR43" t="str">
        <f t="shared" ca="1" si="197"/>
        <v/>
      </c>
      <c r="RLS43" t="str">
        <f t="shared" ca="1" si="197"/>
        <v/>
      </c>
      <c r="RLT43" t="str">
        <f t="shared" ca="1" si="197"/>
        <v/>
      </c>
      <c r="RLU43" t="str">
        <f t="shared" ca="1" si="197"/>
        <v/>
      </c>
      <c r="RLV43" t="str">
        <f t="shared" ca="1" si="197"/>
        <v/>
      </c>
      <c r="RLW43" t="str">
        <f t="shared" ca="1" si="197"/>
        <v/>
      </c>
      <c r="RLX43" t="str">
        <f t="shared" ca="1" si="197"/>
        <v/>
      </c>
      <c r="RLY43" t="str">
        <f t="shared" ca="1" si="197"/>
        <v/>
      </c>
      <c r="RLZ43" t="str">
        <f t="shared" ca="1" si="197"/>
        <v/>
      </c>
      <c r="RMA43" t="str">
        <f t="shared" ca="1" si="197"/>
        <v/>
      </c>
      <c r="RMB43" t="str">
        <f t="shared" ca="1" si="197"/>
        <v/>
      </c>
      <c r="RMC43" t="str">
        <f t="shared" ca="1" si="197"/>
        <v/>
      </c>
      <c r="RMD43" t="str">
        <f t="shared" ca="1" si="197"/>
        <v/>
      </c>
      <c r="RME43" t="str">
        <f t="shared" ca="1" si="197"/>
        <v/>
      </c>
      <c r="RMF43" t="str">
        <f t="shared" ca="1" si="197"/>
        <v/>
      </c>
      <c r="RMG43" t="str">
        <f t="shared" ca="1" si="197"/>
        <v/>
      </c>
      <c r="RMH43" t="str">
        <f t="shared" ca="1" si="197"/>
        <v/>
      </c>
      <c r="RMI43" t="str">
        <f t="shared" ca="1" si="197"/>
        <v/>
      </c>
      <c r="RMJ43" t="str">
        <f t="shared" ca="1" si="197"/>
        <v/>
      </c>
      <c r="RMK43" t="str">
        <f t="shared" ca="1" si="197"/>
        <v/>
      </c>
      <c r="RML43" t="str">
        <f t="shared" ca="1" si="197"/>
        <v/>
      </c>
      <c r="RMM43" t="str">
        <f t="shared" ca="1" si="197"/>
        <v/>
      </c>
      <c r="RMN43" t="str">
        <f t="shared" ca="1" si="197"/>
        <v/>
      </c>
      <c r="RMO43" t="str">
        <f t="shared" ca="1" si="197"/>
        <v/>
      </c>
      <c r="RMP43" t="str">
        <f t="shared" ca="1" si="197"/>
        <v/>
      </c>
      <c r="RMQ43" t="str">
        <f t="shared" ca="1" si="197"/>
        <v/>
      </c>
      <c r="RMR43" t="str">
        <f t="shared" ca="1" si="197"/>
        <v/>
      </c>
      <c r="RMS43" t="str">
        <f t="shared" ca="1" si="197"/>
        <v/>
      </c>
      <c r="RMT43" t="str">
        <f t="shared" ca="1" si="197"/>
        <v/>
      </c>
      <c r="RMU43" t="str">
        <f t="shared" ca="1" si="197"/>
        <v/>
      </c>
      <c r="RMV43" t="str">
        <f t="shared" ca="1" si="197"/>
        <v/>
      </c>
      <c r="RMW43" t="str">
        <f t="shared" ca="1" si="197"/>
        <v/>
      </c>
      <c r="RMX43" t="str">
        <f t="shared" ca="1" si="197"/>
        <v/>
      </c>
      <c r="RMY43" t="str">
        <f t="shared" ca="1" si="197"/>
        <v/>
      </c>
      <c r="RMZ43" t="str">
        <f t="shared" ca="1" si="197"/>
        <v/>
      </c>
      <c r="RNA43" t="str">
        <f t="shared" ca="1" si="197"/>
        <v/>
      </c>
      <c r="RNB43" t="str">
        <f t="shared" ca="1" si="197"/>
        <v/>
      </c>
      <c r="RNC43" t="str">
        <f t="shared" ca="1" si="197"/>
        <v/>
      </c>
      <c r="RND43" t="str">
        <f t="shared" ca="1" si="197"/>
        <v/>
      </c>
      <c r="RNE43" t="str">
        <f t="shared" ca="1" si="197"/>
        <v/>
      </c>
      <c r="RNF43" t="str">
        <f t="shared" ca="1" si="197"/>
        <v/>
      </c>
      <c r="RNG43" t="str">
        <f t="shared" ca="1" si="197"/>
        <v/>
      </c>
      <c r="RNH43" t="str">
        <f t="shared" ca="1" si="197"/>
        <v/>
      </c>
      <c r="RNI43" t="str">
        <f t="shared" ca="1" si="197"/>
        <v/>
      </c>
      <c r="RNJ43" t="str">
        <f t="shared" ca="1" si="197"/>
        <v/>
      </c>
      <c r="RNK43" t="str">
        <f t="shared" ca="1" si="197"/>
        <v/>
      </c>
      <c r="RNL43" t="str">
        <f t="shared" ca="1" si="197"/>
        <v/>
      </c>
      <c r="RNM43" t="str">
        <f t="shared" ca="1" si="197"/>
        <v/>
      </c>
      <c r="RNN43" t="str">
        <f t="shared" ca="1" si="197"/>
        <v/>
      </c>
      <c r="RNO43" t="str">
        <f t="shared" ca="1" si="197"/>
        <v/>
      </c>
      <c r="RNP43" t="str">
        <f t="shared" ca="1" si="197"/>
        <v/>
      </c>
      <c r="RNQ43" t="str">
        <f t="shared" ref="RNQ43:RQB43" ca="1" si="198">IFERROR(RNM43*RNO43,"")</f>
        <v/>
      </c>
      <c r="RNR43" t="str">
        <f t="shared" ca="1" si="198"/>
        <v/>
      </c>
      <c r="RNS43" t="str">
        <f t="shared" ca="1" si="198"/>
        <v/>
      </c>
      <c r="RNT43" t="str">
        <f t="shared" ca="1" si="198"/>
        <v/>
      </c>
      <c r="RNU43" t="str">
        <f t="shared" ca="1" si="198"/>
        <v/>
      </c>
      <c r="RNV43" t="str">
        <f t="shared" ca="1" si="198"/>
        <v/>
      </c>
      <c r="RNW43" t="str">
        <f t="shared" ca="1" si="198"/>
        <v/>
      </c>
      <c r="RNX43" t="str">
        <f t="shared" ca="1" si="198"/>
        <v/>
      </c>
      <c r="RNY43" t="str">
        <f t="shared" ca="1" si="198"/>
        <v/>
      </c>
      <c r="RNZ43" t="str">
        <f t="shared" ca="1" si="198"/>
        <v/>
      </c>
      <c r="ROA43" t="str">
        <f t="shared" ca="1" si="198"/>
        <v/>
      </c>
      <c r="ROB43" t="str">
        <f t="shared" ca="1" si="198"/>
        <v/>
      </c>
      <c r="ROC43" t="str">
        <f t="shared" ca="1" si="198"/>
        <v/>
      </c>
      <c r="ROD43" t="str">
        <f t="shared" ca="1" si="198"/>
        <v/>
      </c>
      <c r="ROE43" t="str">
        <f t="shared" ca="1" si="198"/>
        <v/>
      </c>
      <c r="ROF43" t="str">
        <f t="shared" ca="1" si="198"/>
        <v/>
      </c>
      <c r="ROG43" t="str">
        <f t="shared" ca="1" si="198"/>
        <v/>
      </c>
      <c r="ROH43" t="str">
        <f t="shared" ca="1" si="198"/>
        <v/>
      </c>
      <c r="ROI43" t="str">
        <f t="shared" ca="1" si="198"/>
        <v/>
      </c>
      <c r="ROJ43" t="str">
        <f t="shared" ca="1" si="198"/>
        <v/>
      </c>
      <c r="ROK43" t="str">
        <f t="shared" ca="1" si="198"/>
        <v/>
      </c>
      <c r="ROL43" t="str">
        <f t="shared" ca="1" si="198"/>
        <v/>
      </c>
      <c r="ROM43" t="str">
        <f t="shared" ca="1" si="198"/>
        <v/>
      </c>
      <c r="RON43" t="str">
        <f t="shared" ca="1" si="198"/>
        <v/>
      </c>
      <c r="ROO43" t="str">
        <f t="shared" ca="1" si="198"/>
        <v/>
      </c>
      <c r="ROP43" t="str">
        <f t="shared" ca="1" si="198"/>
        <v/>
      </c>
      <c r="ROQ43" t="str">
        <f t="shared" ca="1" si="198"/>
        <v/>
      </c>
      <c r="ROR43" t="str">
        <f t="shared" ca="1" si="198"/>
        <v/>
      </c>
      <c r="ROS43" t="str">
        <f t="shared" ca="1" si="198"/>
        <v/>
      </c>
      <c r="ROT43" t="str">
        <f t="shared" ca="1" si="198"/>
        <v/>
      </c>
      <c r="ROU43" t="str">
        <f t="shared" ca="1" si="198"/>
        <v/>
      </c>
      <c r="ROV43" t="str">
        <f t="shared" ca="1" si="198"/>
        <v/>
      </c>
      <c r="ROW43" t="str">
        <f t="shared" ca="1" si="198"/>
        <v/>
      </c>
      <c r="ROX43" t="str">
        <f t="shared" ca="1" si="198"/>
        <v/>
      </c>
      <c r="ROY43" t="str">
        <f t="shared" ca="1" si="198"/>
        <v/>
      </c>
      <c r="ROZ43" t="str">
        <f t="shared" ca="1" si="198"/>
        <v/>
      </c>
      <c r="RPA43" t="str">
        <f t="shared" ca="1" si="198"/>
        <v/>
      </c>
      <c r="RPB43" t="str">
        <f t="shared" ca="1" si="198"/>
        <v/>
      </c>
      <c r="RPC43" t="str">
        <f t="shared" ca="1" si="198"/>
        <v/>
      </c>
      <c r="RPD43" t="str">
        <f t="shared" ca="1" si="198"/>
        <v/>
      </c>
      <c r="RPE43" t="str">
        <f t="shared" ca="1" si="198"/>
        <v/>
      </c>
      <c r="RPF43" t="str">
        <f t="shared" ca="1" si="198"/>
        <v/>
      </c>
      <c r="RPG43" t="str">
        <f t="shared" ca="1" si="198"/>
        <v/>
      </c>
      <c r="RPH43" t="str">
        <f t="shared" ca="1" si="198"/>
        <v/>
      </c>
      <c r="RPI43" t="str">
        <f t="shared" ca="1" si="198"/>
        <v/>
      </c>
      <c r="RPJ43" t="str">
        <f t="shared" ca="1" si="198"/>
        <v/>
      </c>
      <c r="RPK43" t="str">
        <f t="shared" ca="1" si="198"/>
        <v/>
      </c>
      <c r="RPL43" t="str">
        <f t="shared" ca="1" si="198"/>
        <v/>
      </c>
      <c r="RPM43" t="str">
        <f t="shared" ca="1" si="198"/>
        <v/>
      </c>
      <c r="RPN43" t="str">
        <f t="shared" ca="1" si="198"/>
        <v/>
      </c>
      <c r="RPO43" t="str">
        <f t="shared" ca="1" si="198"/>
        <v/>
      </c>
      <c r="RPP43" t="str">
        <f t="shared" ca="1" si="198"/>
        <v/>
      </c>
      <c r="RPQ43" t="str">
        <f t="shared" ca="1" si="198"/>
        <v/>
      </c>
      <c r="RPR43" t="str">
        <f t="shared" ca="1" si="198"/>
        <v/>
      </c>
      <c r="RPS43" t="str">
        <f t="shared" ca="1" si="198"/>
        <v/>
      </c>
      <c r="RPT43" t="str">
        <f t="shared" ca="1" si="198"/>
        <v/>
      </c>
      <c r="RPU43" t="str">
        <f t="shared" ca="1" si="198"/>
        <v/>
      </c>
      <c r="RPV43" t="str">
        <f t="shared" ca="1" si="198"/>
        <v/>
      </c>
      <c r="RPW43" t="str">
        <f t="shared" ca="1" si="198"/>
        <v/>
      </c>
      <c r="RPX43" t="str">
        <f t="shared" ca="1" si="198"/>
        <v/>
      </c>
      <c r="RPY43" t="str">
        <f t="shared" ca="1" si="198"/>
        <v/>
      </c>
      <c r="RPZ43" t="str">
        <f t="shared" ca="1" si="198"/>
        <v/>
      </c>
      <c r="RQA43" t="str">
        <f t="shared" ca="1" si="198"/>
        <v/>
      </c>
      <c r="RQB43" t="str">
        <f t="shared" ca="1" si="198"/>
        <v/>
      </c>
      <c r="RQC43" t="str">
        <f t="shared" ref="RQC43:RSN43" ca="1" si="199">IFERROR(RPY43*RQA43,"")</f>
        <v/>
      </c>
      <c r="RQD43" t="str">
        <f t="shared" ca="1" si="199"/>
        <v/>
      </c>
      <c r="RQE43" t="str">
        <f t="shared" ca="1" si="199"/>
        <v/>
      </c>
      <c r="RQF43" t="str">
        <f t="shared" ca="1" si="199"/>
        <v/>
      </c>
      <c r="RQG43" t="str">
        <f t="shared" ca="1" si="199"/>
        <v/>
      </c>
      <c r="RQH43" t="str">
        <f t="shared" ca="1" si="199"/>
        <v/>
      </c>
      <c r="RQI43" t="str">
        <f t="shared" ca="1" si="199"/>
        <v/>
      </c>
      <c r="RQJ43" t="str">
        <f t="shared" ca="1" si="199"/>
        <v/>
      </c>
      <c r="RQK43" t="str">
        <f t="shared" ca="1" si="199"/>
        <v/>
      </c>
      <c r="RQL43" t="str">
        <f t="shared" ca="1" si="199"/>
        <v/>
      </c>
      <c r="RQM43" t="str">
        <f t="shared" ca="1" si="199"/>
        <v/>
      </c>
      <c r="RQN43" t="str">
        <f t="shared" ca="1" si="199"/>
        <v/>
      </c>
      <c r="RQO43" t="str">
        <f t="shared" ca="1" si="199"/>
        <v/>
      </c>
      <c r="RQP43" t="str">
        <f t="shared" ca="1" si="199"/>
        <v/>
      </c>
      <c r="RQQ43" t="str">
        <f t="shared" ca="1" si="199"/>
        <v/>
      </c>
      <c r="RQR43" t="str">
        <f t="shared" ca="1" si="199"/>
        <v/>
      </c>
      <c r="RQS43" t="str">
        <f t="shared" ca="1" si="199"/>
        <v/>
      </c>
      <c r="RQT43" t="str">
        <f t="shared" ca="1" si="199"/>
        <v/>
      </c>
      <c r="RQU43" t="str">
        <f t="shared" ca="1" si="199"/>
        <v/>
      </c>
      <c r="RQV43" t="str">
        <f t="shared" ca="1" si="199"/>
        <v/>
      </c>
      <c r="RQW43" t="str">
        <f t="shared" ca="1" si="199"/>
        <v/>
      </c>
      <c r="RQX43" t="str">
        <f t="shared" ca="1" si="199"/>
        <v/>
      </c>
      <c r="RQY43" t="str">
        <f t="shared" ca="1" si="199"/>
        <v/>
      </c>
      <c r="RQZ43" t="str">
        <f t="shared" ca="1" si="199"/>
        <v/>
      </c>
      <c r="RRA43" t="str">
        <f t="shared" ca="1" si="199"/>
        <v/>
      </c>
      <c r="RRB43" t="str">
        <f t="shared" ca="1" si="199"/>
        <v/>
      </c>
      <c r="RRC43" t="str">
        <f t="shared" ca="1" si="199"/>
        <v/>
      </c>
      <c r="RRD43" t="str">
        <f t="shared" ca="1" si="199"/>
        <v/>
      </c>
      <c r="RRE43" t="str">
        <f t="shared" ca="1" si="199"/>
        <v/>
      </c>
      <c r="RRF43" t="str">
        <f t="shared" ca="1" si="199"/>
        <v/>
      </c>
      <c r="RRG43" t="str">
        <f t="shared" ca="1" si="199"/>
        <v/>
      </c>
      <c r="RRH43" t="str">
        <f t="shared" ca="1" si="199"/>
        <v/>
      </c>
      <c r="RRI43" t="str">
        <f t="shared" ca="1" si="199"/>
        <v/>
      </c>
      <c r="RRJ43" t="str">
        <f t="shared" ca="1" si="199"/>
        <v/>
      </c>
      <c r="RRK43" t="str">
        <f t="shared" ca="1" si="199"/>
        <v/>
      </c>
      <c r="RRL43" t="str">
        <f t="shared" ca="1" si="199"/>
        <v/>
      </c>
      <c r="RRM43" t="str">
        <f t="shared" ca="1" si="199"/>
        <v/>
      </c>
      <c r="RRN43" t="str">
        <f t="shared" ca="1" si="199"/>
        <v/>
      </c>
      <c r="RRO43" t="str">
        <f t="shared" ca="1" si="199"/>
        <v/>
      </c>
      <c r="RRP43" t="str">
        <f t="shared" ca="1" si="199"/>
        <v/>
      </c>
      <c r="RRQ43" t="str">
        <f t="shared" ca="1" si="199"/>
        <v/>
      </c>
      <c r="RRR43" t="str">
        <f t="shared" ca="1" si="199"/>
        <v/>
      </c>
      <c r="RRS43" t="str">
        <f t="shared" ca="1" si="199"/>
        <v/>
      </c>
      <c r="RRT43" t="str">
        <f t="shared" ca="1" si="199"/>
        <v/>
      </c>
      <c r="RRU43" t="str">
        <f t="shared" ca="1" si="199"/>
        <v/>
      </c>
      <c r="RRV43" t="str">
        <f t="shared" ca="1" si="199"/>
        <v/>
      </c>
      <c r="RRW43" t="str">
        <f t="shared" ca="1" si="199"/>
        <v/>
      </c>
      <c r="RRX43" t="str">
        <f t="shared" ca="1" si="199"/>
        <v/>
      </c>
      <c r="RRY43" t="str">
        <f t="shared" ca="1" si="199"/>
        <v/>
      </c>
      <c r="RRZ43" t="str">
        <f t="shared" ca="1" si="199"/>
        <v/>
      </c>
      <c r="RSA43" t="str">
        <f t="shared" ca="1" si="199"/>
        <v/>
      </c>
      <c r="RSB43" t="str">
        <f t="shared" ca="1" si="199"/>
        <v/>
      </c>
      <c r="RSC43" t="str">
        <f t="shared" ca="1" si="199"/>
        <v/>
      </c>
      <c r="RSD43" t="str">
        <f t="shared" ca="1" si="199"/>
        <v/>
      </c>
      <c r="RSE43" t="str">
        <f t="shared" ca="1" si="199"/>
        <v/>
      </c>
      <c r="RSF43" t="str">
        <f t="shared" ca="1" si="199"/>
        <v/>
      </c>
      <c r="RSG43" t="str">
        <f t="shared" ca="1" si="199"/>
        <v/>
      </c>
      <c r="RSH43" t="str">
        <f t="shared" ca="1" si="199"/>
        <v/>
      </c>
      <c r="RSI43" t="str">
        <f t="shared" ca="1" si="199"/>
        <v/>
      </c>
      <c r="RSJ43" t="str">
        <f t="shared" ca="1" si="199"/>
        <v/>
      </c>
      <c r="RSK43" t="str">
        <f t="shared" ca="1" si="199"/>
        <v/>
      </c>
      <c r="RSL43" t="str">
        <f t="shared" ca="1" si="199"/>
        <v/>
      </c>
      <c r="RSM43" t="str">
        <f t="shared" ca="1" si="199"/>
        <v/>
      </c>
      <c r="RSN43" t="str">
        <f t="shared" ca="1" si="199"/>
        <v/>
      </c>
      <c r="RSO43" t="str">
        <f t="shared" ref="RSO43:RUZ43" ca="1" si="200">IFERROR(RSK43*RSM43,"")</f>
        <v/>
      </c>
      <c r="RSP43" t="str">
        <f t="shared" ca="1" si="200"/>
        <v/>
      </c>
      <c r="RSQ43" t="str">
        <f t="shared" ca="1" si="200"/>
        <v/>
      </c>
      <c r="RSR43" t="str">
        <f t="shared" ca="1" si="200"/>
        <v/>
      </c>
      <c r="RSS43" t="str">
        <f t="shared" ca="1" si="200"/>
        <v/>
      </c>
      <c r="RST43" t="str">
        <f t="shared" ca="1" si="200"/>
        <v/>
      </c>
      <c r="RSU43" t="str">
        <f t="shared" ca="1" si="200"/>
        <v/>
      </c>
      <c r="RSV43" t="str">
        <f t="shared" ca="1" si="200"/>
        <v/>
      </c>
      <c r="RSW43" t="str">
        <f t="shared" ca="1" si="200"/>
        <v/>
      </c>
      <c r="RSX43" t="str">
        <f t="shared" ca="1" si="200"/>
        <v/>
      </c>
      <c r="RSY43" t="str">
        <f t="shared" ca="1" si="200"/>
        <v/>
      </c>
      <c r="RSZ43" t="str">
        <f t="shared" ca="1" si="200"/>
        <v/>
      </c>
      <c r="RTA43" t="str">
        <f t="shared" ca="1" si="200"/>
        <v/>
      </c>
      <c r="RTB43" t="str">
        <f t="shared" ca="1" si="200"/>
        <v/>
      </c>
      <c r="RTC43" t="str">
        <f t="shared" ca="1" si="200"/>
        <v/>
      </c>
      <c r="RTD43" t="str">
        <f t="shared" ca="1" si="200"/>
        <v/>
      </c>
      <c r="RTE43" t="str">
        <f t="shared" ca="1" si="200"/>
        <v/>
      </c>
      <c r="RTF43" t="str">
        <f t="shared" ca="1" si="200"/>
        <v/>
      </c>
      <c r="RTG43" t="str">
        <f t="shared" ca="1" si="200"/>
        <v/>
      </c>
      <c r="RTH43" t="str">
        <f t="shared" ca="1" si="200"/>
        <v/>
      </c>
      <c r="RTI43" t="str">
        <f t="shared" ca="1" si="200"/>
        <v/>
      </c>
      <c r="RTJ43" t="str">
        <f t="shared" ca="1" si="200"/>
        <v/>
      </c>
      <c r="RTK43" t="str">
        <f t="shared" ca="1" si="200"/>
        <v/>
      </c>
      <c r="RTL43" t="str">
        <f t="shared" ca="1" si="200"/>
        <v/>
      </c>
      <c r="RTM43" t="str">
        <f t="shared" ca="1" si="200"/>
        <v/>
      </c>
      <c r="RTN43" t="str">
        <f t="shared" ca="1" si="200"/>
        <v/>
      </c>
      <c r="RTO43" t="str">
        <f t="shared" ca="1" si="200"/>
        <v/>
      </c>
      <c r="RTP43" t="str">
        <f t="shared" ca="1" si="200"/>
        <v/>
      </c>
      <c r="RTQ43" t="str">
        <f t="shared" ca="1" si="200"/>
        <v/>
      </c>
      <c r="RTR43" t="str">
        <f t="shared" ca="1" si="200"/>
        <v/>
      </c>
      <c r="RTS43" t="str">
        <f t="shared" ca="1" si="200"/>
        <v/>
      </c>
      <c r="RTT43" t="str">
        <f t="shared" ca="1" si="200"/>
        <v/>
      </c>
      <c r="RTU43" t="str">
        <f t="shared" ca="1" si="200"/>
        <v/>
      </c>
      <c r="RTV43" t="str">
        <f t="shared" ca="1" si="200"/>
        <v/>
      </c>
      <c r="RTW43" t="str">
        <f t="shared" ca="1" si="200"/>
        <v/>
      </c>
      <c r="RTX43" t="str">
        <f t="shared" ca="1" si="200"/>
        <v/>
      </c>
      <c r="RTY43" t="str">
        <f t="shared" ca="1" si="200"/>
        <v/>
      </c>
      <c r="RTZ43" t="str">
        <f t="shared" ca="1" si="200"/>
        <v/>
      </c>
      <c r="RUA43" t="str">
        <f t="shared" ca="1" si="200"/>
        <v/>
      </c>
      <c r="RUB43" t="str">
        <f t="shared" ca="1" si="200"/>
        <v/>
      </c>
      <c r="RUC43" t="str">
        <f t="shared" ca="1" si="200"/>
        <v/>
      </c>
      <c r="RUD43" t="str">
        <f t="shared" ca="1" si="200"/>
        <v/>
      </c>
      <c r="RUE43" t="str">
        <f t="shared" ca="1" si="200"/>
        <v/>
      </c>
      <c r="RUF43" t="str">
        <f t="shared" ca="1" si="200"/>
        <v/>
      </c>
      <c r="RUG43" t="str">
        <f t="shared" ca="1" si="200"/>
        <v/>
      </c>
      <c r="RUH43" t="str">
        <f t="shared" ca="1" si="200"/>
        <v/>
      </c>
      <c r="RUI43" t="str">
        <f t="shared" ca="1" si="200"/>
        <v/>
      </c>
      <c r="RUJ43" t="str">
        <f t="shared" ca="1" si="200"/>
        <v/>
      </c>
      <c r="RUK43" t="str">
        <f t="shared" ca="1" si="200"/>
        <v/>
      </c>
      <c r="RUL43" t="str">
        <f t="shared" ca="1" si="200"/>
        <v/>
      </c>
      <c r="RUM43" t="str">
        <f t="shared" ca="1" si="200"/>
        <v/>
      </c>
      <c r="RUN43" t="str">
        <f t="shared" ca="1" si="200"/>
        <v/>
      </c>
      <c r="RUO43" t="str">
        <f t="shared" ca="1" si="200"/>
        <v/>
      </c>
      <c r="RUP43" t="str">
        <f t="shared" ca="1" si="200"/>
        <v/>
      </c>
      <c r="RUQ43" t="str">
        <f t="shared" ca="1" si="200"/>
        <v/>
      </c>
      <c r="RUR43" t="str">
        <f t="shared" ca="1" si="200"/>
        <v/>
      </c>
      <c r="RUS43" t="str">
        <f t="shared" ca="1" si="200"/>
        <v/>
      </c>
      <c r="RUT43" t="str">
        <f t="shared" ca="1" si="200"/>
        <v/>
      </c>
      <c r="RUU43" t="str">
        <f t="shared" ca="1" si="200"/>
        <v/>
      </c>
      <c r="RUV43" t="str">
        <f t="shared" ca="1" si="200"/>
        <v/>
      </c>
      <c r="RUW43" t="str">
        <f t="shared" ca="1" si="200"/>
        <v/>
      </c>
      <c r="RUX43" t="str">
        <f t="shared" ca="1" si="200"/>
        <v/>
      </c>
      <c r="RUY43" t="str">
        <f t="shared" ca="1" si="200"/>
        <v/>
      </c>
      <c r="RUZ43" t="str">
        <f t="shared" ca="1" si="200"/>
        <v/>
      </c>
      <c r="RVA43" t="str">
        <f t="shared" ref="RVA43:RXL43" ca="1" si="201">IFERROR(RUW43*RUY43,"")</f>
        <v/>
      </c>
      <c r="RVB43" t="str">
        <f t="shared" ca="1" si="201"/>
        <v/>
      </c>
      <c r="RVC43" t="str">
        <f t="shared" ca="1" si="201"/>
        <v/>
      </c>
      <c r="RVD43" t="str">
        <f t="shared" ca="1" si="201"/>
        <v/>
      </c>
      <c r="RVE43" t="str">
        <f t="shared" ca="1" si="201"/>
        <v/>
      </c>
      <c r="RVF43" t="str">
        <f t="shared" ca="1" si="201"/>
        <v/>
      </c>
      <c r="RVG43" t="str">
        <f t="shared" ca="1" si="201"/>
        <v/>
      </c>
      <c r="RVH43" t="str">
        <f t="shared" ca="1" si="201"/>
        <v/>
      </c>
      <c r="RVI43" t="str">
        <f t="shared" ca="1" si="201"/>
        <v/>
      </c>
      <c r="RVJ43" t="str">
        <f t="shared" ca="1" si="201"/>
        <v/>
      </c>
      <c r="RVK43" t="str">
        <f t="shared" ca="1" si="201"/>
        <v/>
      </c>
      <c r="RVL43" t="str">
        <f t="shared" ca="1" si="201"/>
        <v/>
      </c>
      <c r="RVM43" t="str">
        <f t="shared" ca="1" si="201"/>
        <v/>
      </c>
      <c r="RVN43" t="str">
        <f t="shared" ca="1" si="201"/>
        <v/>
      </c>
      <c r="RVO43" t="str">
        <f t="shared" ca="1" si="201"/>
        <v/>
      </c>
      <c r="RVP43" t="str">
        <f t="shared" ca="1" si="201"/>
        <v/>
      </c>
      <c r="RVQ43" t="str">
        <f t="shared" ca="1" si="201"/>
        <v/>
      </c>
      <c r="RVR43" t="str">
        <f t="shared" ca="1" si="201"/>
        <v/>
      </c>
      <c r="RVS43" t="str">
        <f t="shared" ca="1" si="201"/>
        <v/>
      </c>
      <c r="RVT43" t="str">
        <f t="shared" ca="1" si="201"/>
        <v/>
      </c>
      <c r="RVU43" t="str">
        <f t="shared" ca="1" si="201"/>
        <v/>
      </c>
      <c r="RVV43" t="str">
        <f t="shared" ca="1" si="201"/>
        <v/>
      </c>
      <c r="RVW43" t="str">
        <f t="shared" ca="1" si="201"/>
        <v/>
      </c>
      <c r="RVX43" t="str">
        <f t="shared" ca="1" si="201"/>
        <v/>
      </c>
      <c r="RVY43" t="str">
        <f t="shared" ca="1" si="201"/>
        <v/>
      </c>
      <c r="RVZ43" t="str">
        <f t="shared" ca="1" si="201"/>
        <v/>
      </c>
      <c r="RWA43" t="str">
        <f t="shared" ca="1" si="201"/>
        <v/>
      </c>
      <c r="RWB43" t="str">
        <f t="shared" ca="1" si="201"/>
        <v/>
      </c>
      <c r="RWC43" t="str">
        <f t="shared" ca="1" si="201"/>
        <v/>
      </c>
      <c r="RWD43" t="str">
        <f t="shared" ca="1" si="201"/>
        <v/>
      </c>
      <c r="RWE43" t="str">
        <f t="shared" ca="1" si="201"/>
        <v/>
      </c>
      <c r="RWF43" t="str">
        <f t="shared" ca="1" si="201"/>
        <v/>
      </c>
      <c r="RWG43" t="str">
        <f t="shared" ca="1" si="201"/>
        <v/>
      </c>
      <c r="RWH43" t="str">
        <f t="shared" ca="1" si="201"/>
        <v/>
      </c>
      <c r="RWI43" t="str">
        <f t="shared" ca="1" si="201"/>
        <v/>
      </c>
      <c r="RWJ43" t="str">
        <f t="shared" ca="1" si="201"/>
        <v/>
      </c>
      <c r="RWK43" t="str">
        <f t="shared" ca="1" si="201"/>
        <v/>
      </c>
      <c r="RWL43" t="str">
        <f t="shared" ca="1" si="201"/>
        <v/>
      </c>
      <c r="RWM43" t="str">
        <f t="shared" ca="1" si="201"/>
        <v/>
      </c>
      <c r="RWN43" t="str">
        <f t="shared" ca="1" si="201"/>
        <v/>
      </c>
      <c r="RWO43" t="str">
        <f t="shared" ca="1" si="201"/>
        <v/>
      </c>
      <c r="RWP43" t="str">
        <f t="shared" ca="1" si="201"/>
        <v/>
      </c>
      <c r="RWQ43" t="str">
        <f t="shared" ca="1" si="201"/>
        <v/>
      </c>
      <c r="RWR43" t="str">
        <f t="shared" ca="1" si="201"/>
        <v/>
      </c>
      <c r="RWS43" t="str">
        <f t="shared" ca="1" si="201"/>
        <v/>
      </c>
      <c r="RWT43" t="str">
        <f t="shared" ca="1" si="201"/>
        <v/>
      </c>
      <c r="RWU43" t="str">
        <f t="shared" ca="1" si="201"/>
        <v/>
      </c>
      <c r="RWV43" t="str">
        <f t="shared" ca="1" si="201"/>
        <v/>
      </c>
      <c r="RWW43" t="str">
        <f t="shared" ca="1" si="201"/>
        <v/>
      </c>
      <c r="RWX43" t="str">
        <f t="shared" ca="1" si="201"/>
        <v/>
      </c>
      <c r="RWY43" t="str">
        <f t="shared" ca="1" si="201"/>
        <v/>
      </c>
      <c r="RWZ43" t="str">
        <f t="shared" ca="1" si="201"/>
        <v/>
      </c>
      <c r="RXA43" t="str">
        <f t="shared" ca="1" si="201"/>
        <v/>
      </c>
      <c r="RXB43" t="str">
        <f t="shared" ca="1" si="201"/>
        <v/>
      </c>
      <c r="RXC43" t="str">
        <f t="shared" ca="1" si="201"/>
        <v/>
      </c>
      <c r="RXD43" t="str">
        <f t="shared" ca="1" si="201"/>
        <v/>
      </c>
      <c r="RXE43" t="str">
        <f t="shared" ca="1" si="201"/>
        <v/>
      </c>
      <c r="RXF43" t="str">
        <f t="shared" ca="1" si="201"/>
        <v/>
      </c>
      <c r="RXG43" t="str">
        <f t="shared" ca="1" si="201"/>
        <v/>
      </c>
      <c r="RXH43" t="str">
        <f t="shared" ca="1" si="201"/>
        <v/>
      </c>
      <c r="RXI43" t="str">
        <f t="shared" ca="1" si="201"/>
        <v/>
      </c>
      <c r="RXJ43" t="str">
        <f t="shared" ca="1" si="201"/>
        <v/>
      </c>
      <c r="RXK43" t="str">
        <f t="shared" ca="1" si="201"/>
        <v/>
      </c>
      <c r="RXL43" t="str">
        <f t="shared" ca="1" si="201"/>
        <v/>
      </c>
      <c r="RXM43" t="str">
        <f t="shared" ref="RXM43:RZX43" ca="1" si="202">IFERROR(RXI43*RXK43,"")</f>
        <v/>
      </c>
      <c r="RXN43" t="str">
        <f t="shared" ca="1" si="202"/>
        <v/>
      </c>
      <c r="RXO43" t="str">
        <f t="shared" ca="1" si="202"/>
        <v/>
      </c>
      <c r="RXP43" t="str">
        <f t="shared" ca="1" si="202"/>
        <v/>
      </c>
      <c r="RXQ43" t="str">
        <f t="shared" ca="1" si="202"/>
        <v/>
      </c>
      <c r="RXR43" t="str">
        <f t="shared" ca="1" si="202"/>
        <v/>
      </c>
      <c r="RXS43" t="str">
        <f t="shared" ca="1" si="202"/>
        <v/>
      </c>
      <c r="RXT43" t="str">
        <f t="shared" ca="1" si="202"/>
        <v/>
      </c>
      <c r="RXU43" t="str">
        <f t="shared" ca="1" si="202"/>
        <v/>
      </c>
      <c r="RXV43" t="str">
        <f t="shared" ca="1" si="202"/>
        <v/>
      </c>
      <c r="RXW43" t="str">
        <f t="shared" ca="1" si="202"/>
        <v/>
      </c>
      <c r="RXX43" t="str">
        <f t="shared" ca="1" si="202"/>
        <v/>
      </c>
      <c r="RXY43" t="str">
        <f t="shared" ca="1" si="202"/>
        <v/>
      </c>
      <c r="RXZ43" t="str">
        <f t="shared" ca="1" si="202"/>
        <v/>
      </c>
      <c r="RYA43" t="str">
        <f t="shared" ca="1" si="202"/>
        <v/>
      </c>
      <c r="RYB43" t="str">
        <f t="shared" ca="1" si="202"/>
        <v/>
      </c>
      <c r="RYC43" t="str">
        <f t="shared" ca="1" si="202"/>
        <v/>
      </c>
      <c r="RYD43" t="str">
        <f t="shared" ca="1" si="202"/>
        <v/>
      </c>
      <c r="RYE43" t="str">
        <f t="shared" ca="1" si="202"/>
        <v/>
      </c>
      <c r="RYF43" t="str">
        <f t="shared" ca="1" si="202"/>
        <v/>
      </c>
      <c r="RYG43" t="str">
        <f t="shared" ca="1" si="202"/>
        <v/>
      </c>
      <c r="RYH43" t="str">
        <f t="shared" ca="1" si="202"/>
        <v/>
      </c>
      <c r="RYI43" t="str">
        <f t="shared" ca="1" si="202"/>
        <v/>
      </c>
      <c r="RYJ43" t="str">
        <f t="shared" ca="1" si="202"/>
        <v/>
      </c>
      <c r="RYK43" t="str">
        <f t="shared" ca="1" si="202"/>
        <v/>
      </c>
      <c r="RYL43" t="str">
        <f t="shared" ca="1" si="202"/>
        <v/>
      </c>
      <c r="RYM43" t="str">
        <f t="shared" ca="1" si="202"/>
        <v/>
      </c>
      <c r="RYN43" t="str">
        <f t="shared" ca="1" si="202"/>
        <v/>
      </c>
      <c r="RYO43" t="str">
        <f t="shared" ca="1" si="202"/>
        <v/>
      </c>
      <c r="RYP43" t="str">
        <f t="shared" ca="1" si="202"/>
        <v/>
      </c>
      <c r="RYQ43" t="str">
        <f t="shared" ca="1" si="202"/>
        <v/>
      </c>
      <c r="RYR43" t="str">
        <f t="shared" ca="1" si="202"/>
        <v/>
      </c>
      <c r="RYS43" t="str">
        <f t="shared" ca="1" si="202"/>
        <v/>
      </c>
      <c r="RYT43" t="str">
        <f t="shared" ca="1" si="202"/>
        <v/>
      </c>
      <c r="RYU43" t="str">
        <f t="shared" ca="1" si="202"/>
        <v/>
      </c>
      <c r="RYV43" t="str">
        <f t="shared" ca="1" si="202"/>
        <v/>
      </c>
      <c r="RYW43" t="str">
        <f t="shared" ca="1" si="202"/>
        <v/>
      </c>
      <c r="RYX43" t="str">
        <f t="shared" ca="1" si="202"/>
        <v/>
      </c>
      <c r="RYY43" t="str">
        <f t="shared" ca="1" si="202"/>
        <v/>
      </c>
      <c r="RYZ43" t="str">
        <f t="shared" ca="1" si="202"/>
        <v/>
      </c>
      <c r="RZA43" t="str">
        <f t="shared" ca="1" si="202"/>
        <v/>
      </c>
      <c r="RZB43" t="str">
        <f t="shared" ca="1" si="202"/>
        <v/>
      </c>
      <c r="RZC43" t="str">
        <f t="shared" ca="1" si="202"/>
        <v/>
      </c>
      <c r="RZD43" t="str">
        <f t="shared" ca="1" si="202"/>
        <v/>
      </c>
      <c r="RZE43" t="str">
        <f t="shared" ca="1" si="202"/>
        <v/>
      </c>
      <c r="RZF43" t="str">
        <f t="shared" ca="1" si="202"/>
        <v/>
      </c>
      <c r="RZG43" t="str">
        <f t="shared" ca="1" si="202"/>
        <v/>
      </c>
      <c r="RZH43" t="str">
        <f t="shared" ca="1" si="202"/>
        <v/>
      </c>
      <c r="RZI43" t="str">
        <f t="shared" ca="1" si="202"/>
        <v/>
      </c>
      <c r="RZJ43" t="str">
        <f t="shared" ca="1" si="202"/>
        <v/>
      </c>
      <c r="RZK43" t="str">
        <f t="shared" ca="1" si="202"/>
        <v/>
      </c>
      <c r="RZL43" t="str">
        <f t="shared" ca="1" si="202"/>
        <v/>
      </c>
      <c r="RZM43" t="str">
        <f t="shared" ca="1" si="202"/>
        <v/>
      </c>
      <c r="RZN43" t="str">
        <f t="shared" ca="1" si="202"/>
        <v/>
      </c>
      <c r="RZO43" t="str">
        <f t="shared" ca="1" si="202"/>
        <v/>
      </c>
      <c r="RZP43" t="str">
        <f t="shared" ca="1" si="202"/>
        <v/>
      </c>
      <c r="RZQ43" t="str">
        <f t="shared" ca="1" si="202"/>
        <v/>
      </c>
      <c r="RZR43" t="str">
        <f t="shared" ca="1" si="202"/>
        <v/>
      </c>
      <c r="RZS43" t="str">
        <f t="shared" ca="1" si="202"/>
        <v/>
      </c>
      <c r="RZT43" t="str">
        <f t="shared" ca="1" si="202"/>
        <v/>
      </c>
      <c r="RZU43" t="str">
        <f t="shared" ca="1" si="202"/>
        <v/>
      </c>
      <c r="RZV43" t="str">
        <f t="shared" ca="1" si="202"/>
        <v/>
      </c>
      <c r="RZW43" t="str">
        <f t="shared" ca="1" si="202"/>
        <v/>
      </c>
      <c r="RZX43" t="str">
        <f t="shared" ca="1" si="202"/>
        <v/>
      </c>
      <c r="RZY43" t="str">
        <f t="shared" ref="RZY43:SCJ43" ca="1" si="203">IFERROR(RZU43*RZW43,"")</f>
        <v/>
      </c>
      <c r="RZZ43" t="str">
        <f t="shared" ca="1" si="203"/>
        <v/>
      </c>
      <c r="SAA43" t="str">
        <f t="shared" ca="1" si="203"/>
        <v/>
      </c>
      <c r="SAB43" t="str">
        <f t="shared" ca="1" si="203"/>
        <v/>
      </c>
      <c r="SAC43" t="str">
        <f t="shared" ca="1" si="203"/>
        <v/>
      </c>
      <c r="SAD43" t="str">
        <f t="shared" ca="1" si="203"/>
        <v/>
      </c>
      <c r="SAE43" t="str">
        <f t="shared" ca="1" si="203"/>
        <v/>
      </c>
      <c r="SAF43" t="str">
        <f t="shared" ca="1" si="203"/>
        <v/>
      </c>
      <c r="SAG43" t="str">
        <f t="shared" ca="1" si="203"/>
        <v/>
      </c>
      <c r="SAH43" t="str">
        <f t="shared" ca="1" si="203"/>
        <v/>
      </c>
      <c r="SAI43" t="str">
        <f t="shared" ca="1" si="203"/>
        <v/>
      </c>
      <c r="SAJ43" t="str">
        <f t="shared" ca="1" si="203"/>
        <v/>
      </c>
      <c r="SAK43" t="str">
        <f t="shared" ca="1" si="203"/>
        <v/>
      </c>
      <c r="SAL43" t="str">
        <f t="shared" ca="1" si="203"/>
        <v/>
      </c>
      <c r="SAM43" t="str">
        <f t="shared" ca="1" si="203"/>
        <v/>
      </c>
      <c r="SAN43" t="str">
        <f t="shared" ca="1" si="203"/>
        <v/>
      </c>
      <c r="SAO43" t="str">
        <f t="shared" ca="1" si="203"/>
        <v/>
      </c>
      <c r="SAP43" t="str">
        <f t="shared" ca="1" si="203"/>
        <v/>
      </c>
      <c r="SAQ43" t="str">
        <f t="shared" ca="1" si="203"/>
        <v/>
      </c>
      <c r="SAR43" t="str">
        <f t="shared" ca="1" si="203"/>
        <v/>
      </c>
      <c r="SAS43" t="str">
        <f t="shared" ca="1" si="203"/>
        <v/>
      </c>
      <c r="SAT43" t="str">
        <f t="shared" ca="1" si="203"/>
        <v/>
      </c>
      <c r="SAU43" t="str">
        <f t="shared" ca="1" si="203"/>
        <v/>
      </c>
      <c r="SAV43" t="str">
        <f t="shared" ca="1" si="203"/>
        <v/>
      </c>
      <c r="SAW43" t="str">
        <f t="shared" ca="1" si="203"/>
        <v/>
      </c>
      <c r="SAX43" t="str">
        <f t="shared" ca="1" si="203"/>
        <v/>
      </c>
      <c r="SAY43" t="str">
        <f t="shared" ca="1" si="203"/>
        <v/>
      </c>
      <c r="SAZ43" t="str">
        <f t="shared" ca="1" si="203"/>
        <v/>
      </c>
      <c r="SBA43" t="str">
        <f t="shared" ca="1" si="203"/>
        <v/>
      </c>
      <c r="SBB43" t="str">
        <f t="shared" ca="1" si="203"/>
        <v/>
      </c>
      <c r="SBC43" t="str">
        <f t="shared" ca="1" si="203"/>
        <v/>
      </c>
      <c r="SBD43" t="str">
        <f t="shared" ca="1" si="203"/>
        <v/>
      </c>
      <c r="SBE43" t="str">
        <f t="shared" ca="1" si="203"/>
        <v/>
      </c>
      <c r="SBF43" t="str">
        <f t="shared" ca="1" si="203"/>
        <v/>
      </c>
      <c r="SBG43" t="str">
        <f t="shared" ca="1" si="203"/>
        <v/>
      </c>
      <c r="SBH43" t="str">
        <f t="shared" ca="1" si="203"/>
        <v/>
      </c>
      <c r="SBI43" t="str">
        <f t="shared" ca="1" si="203"/>
        <v/>
      </c>
      <c r="SBJ43" t="str">
        <f t="shared" ca="1" si="203"/>
        <v/>
      </c>
      <c r="SBK43" t="str">
        <f t="shared" ca="1" si="203"/>
        <v/>
      </c>
      <c r="SBL43" t="str">
        <f t="shared" ca="1" si="203"/>
        <v/>
      </c>
      <c r="SBM43" t="str">
        <f t="shared" ca="1" si="203"/>
        <v/>
      </c>
      <c r="SBN43" t="str">
        <f t="shared" ca="1" si="203"/>
        <v/>
      </c>
      <c r="SBO43" t="str">
        <f t="shared" ca="1" si="203"/>
        <v/>
      </c>
      <c r="SBP43" t="str">
        <f t="shared" ca="1" si="203"/>
        <v/>
      </c>
      <c r="SBQ43" t="str">
        <f t="shared" ca="1" si="203"/>
        <v/>
      </c>
      <c r="SBR43" t="str">
        <f t="shared" ca="1" si="203"/>
        <v/>
      </c>
      <c r="SBS43" t="str">
        <f t="shared" ca="1" si="203"/>
        <v/>
      </c>
      <c r="SBT43" t="str">
        <f t="shared" ca="1" si="203"/>
        <v/>
      </c>
      <c r="SBU43" t="str">
        <f t="shared" ca="1" si="203"/>
        <v/>
      </c>
      <c r="SBV43" t="str">
        <f t="shared" ca="1" si="203"/>
        <v/>
      </c>
      <c r="SBW43" t="str">
        <f t="shared" ca="1" si="203"/>
        <v/>
      </c>
      <c r="SBX43" t="str">
        <f t="shared" ca="1" si="203"/>
        <v/>
      </c>
      <c r="SBY43" t="str">
        <f t="shared" ca="1" si="203"/>
        <v/>
      </c>
      <c r="SBZ43" t="str">
        <f t="shared" ca="1" si="203"/>
        <v/>
      </c>
      <c r="SCA43" t="str">
        <f t="shared" ca="1" si="203"/>
        <v/>
      </c>
      <c r="SCB43" t="str">
        <f t="shared" ca="1" si="203"/>
        <v/>
      </c>
      <c r="SCC43" t="str">
        <f t="shared" ca="1" si="203"/>
        <v/>
      </c>
      <c r="SCD43" t="str">
        <f t="shared" ca="1" si="203"/>
        <v/>
      </c>
      <c r="SCE43" t="str">
        <f t="shared" ca="1" si="203"/>
        <v/>
      </c>
      <c r="SCF43" t="str">
        <f t="shared" ca="1" si="203"/>
        <v/>
      </c>
      <c r="SCG43" t="str">
        <f t="shared" ca="1" si="203"/>
        <v/>
      </c>
      <c r="SCH43" t="str">
        <f t="shared" ca="1" si="203"/>
        <v/>
      </c>
      <c r="SCI43" t="str">
        <f t="shared" ca="1" si="203"/>
        <v/>
      </c>
      <c r="SCJ43" t="str">
        <f t="shared" ca="1" si="203"/>
        <v/>
      </c>
      <c r="SCK43" t="str">
        <f t="shared" ref="SCK43:SEV43" ca="1" si="204">IFERROR(SCG43*SCI43,"")</f>
        <v/>
      </c>
      <c r="SCL43" t="str">
        <f t="shared" ca="1" si="204"/>
        <v/>
      </c>
      <c r="SCM43" t="str">
        <f t="shared" ca="1" si="204"/>
        <v/>
      </c>
      <c r="SCN43" t="str">
        <f t="shared" ca="1" si="204"/>
        <v/>
      </c>
      <c r="SCO43" t="str">
        <f t="shared" ca="1" si="204"/>
        <v/>
      </c>
      <c r="SCP43" t="str">
        <f t="shared" ca="1" si="204"/>
        <v/>
      </c>
      <c r="SCQ43" t="str">
        <f t="shared" ca="1" si="204"/>
        <v/>
      </c>
      <c r="SCR43" t="str">
        <f t="shared" ca="1" si="204"/>
        <v/>
      </c>
      <c r="SCS43" t="str">
        <f t="shared" ca="1" si="204"/>
        <v/>
      </c>
      <c r="SCT43" t="str">
        <f t="shared" ca="1" si="204"/>
        <v/>
      </c>
      <c r="SCU43" t="str">
        <f t="shared" ca="1" si="204"/>
        <v/>
      </c>
      <c r="SCV43" t="str">
        <f t="shared" ca="1" si="204"/>
        <v/>
      </c>
      <c r="SCW43" t="str">
        <f t="shared" ca="1" si="204"/>
        <v/>
      </c>
      <c r="SCX43" t="str">
        <f t="shared" ca="1" si="204"/>
        <v/>
      </c>
      <c r="SCY43" t="str">
        <f t="shared" ca="1" si="204"/>
        <v/>
      </c>
      <c r="SCZ43" t="str">
        <f t="shared" ca="1" si="204"/>
        <v/>
      </c>
      <c r="SDA43" t="str">
        <f t="shared" ca="1" si="204"/>
        <v/>
      </c>
      <c r="SDB43" t="str">
        <f t="shared" ca="1" si="204"/>
        <v/>
      </c>
      <c r="SDC43" t="str">
        <f t="shared" ca="1" si="204"/>
        <v/>
      </c>
      <c r="SDD43" t="str">
        <f t="shared" ca="1" si="204"/>
        <v/>
      </c>
      <c r="SDE43" t="str">
        <f t="shared" ca="1" si="204"/>
        <v/>
      </c>
      <c r="SDF43" t="str">
        <f t="shared" ca="1" si="204"/>
        <v/>
      </c>
      <c r="SDG43" t="str">
        <f t="shared" ca="1" si="204"/>
        <v/>
      </c>
      <c r="SDH43" t="str">
        <f t="shared" ca="1" si="204"/>
        <v/>
      </c>
      <c r="SDI43" t="str">
        <f t="shared" ca="1" si="204"/>
        <v/>
      </c>
      <c r="SDJ43" t="str">
        <f t="shared" ca="1" si="204"/>
        <v/>
      </c>
      <c r="SDK43" t="str">
        <f t="shared" ca="1" si="204"/>
        <v/>
      </c>
      <c r="SDL43" t="str">
        <f t="shared" ca="1" si="204"/>
        <v/>
      </c>
      <c r="SDM43" t="str">
        <f t="shared" ca="1" si="204"/>
        <v/>
      </c>
      <c r="SDN43" t="str">
        <f t="shared" ca="1" si="204"/>
        <v/>
      </c>
      <c r="SDO43" t="str">
        <f t="shared" ca="1" si="204"/>
        <v/>
      </c>
      <c r="SDP43" t="str">
        <f t="shared" ca="1" si="204"/>
        <v/>
      </c>
      <c r="SDQ43" t="str">
        <f t="shared" ca="1" si="204"/>
        <v/>
      </c>
      <c r="SDR43" t="str">
        <f t="shared" ca="1" si="204"/>
        <v/>
      </c>
      <c r="SDS43" t="str">
        <f t="shared" ca="1" si="204"/>
        <v/>
      </c>
      <c r="SDT43" t="str">
        <f t="shared" ca="1" si="204"/>
        <v/>
      </c>
      <c r="SDU43" t="str">
        <f t="shared" ca="1" si="204"/>
        <v/>
      </c>
      <c r="SDV43" t="str">
        <f t="shared" ca="1" si="204"/>
        <v/>
      </c>
      <c r="SDW43" t="str">
        <f t="shared" ca="1" si="204"/>
        <v/>
      </c>
      <c r="SDX43" t="str">
        <f t="shared" ca="1" si="204"/>
        <v/>
      </c>
      <c r="SDY43" t="str">
        <f t="shared" ca="1" si="204"/>
        <v/>
      </c>
      <c r="SDZ43" t="str">
        <f t="shared" ca="1" si="204"/>
        <v/>
      </c>
      <c r="SEA43" t="str">
        <f t="shared" ca="1" si="204"/>
        <v/>
      </c>
      <c r="SEB43" t="str">
        <f t="shared" ca="1" si="204"/>
        <v/>
      </c>
      <c r="SEC43" t="str">
        <f t="shared" ca="1" si="204"/>
        <v/>
      </c>
      <c r="SED43" t="str">
        <f t="shared" ca="1" si="204"/>
        <v/>
      </c>
      <c r="SEE43" t="str">
        <f t="shared" ca="1" si="204"/>
        <v/>
      </c>
      <c r="SEF43" t="str">
        <f t="shared" ca="1" si="204"/>
        <v/>
      </c>
      <c r="SEG43" t="str">
        <f t="shared" ca="1" si="204"/>
        <v/>
      </c>
      <c r="SEH43" t="str">
        <f t="shared" ca="1" si="204"/>
        <v/>
      </c>
      <c r="SEI43" t="str">
        <f t="shared" ca="1" si="204"/>
        <v/>
      </c>
      <c r="SEJ43" t="str">
        <f t="shared" ca="1" si="204"/>
        <v/>
      </c>
      <c r="SEK43" t="str">
        <f t="shared" ca="1" si="204"/>
        <v/>
      </c>
      <c r="SEL43" t="str">
        <f t="shared" ca="1" si="204"/>
        <v/>
      </c>
      <c r="SEM43" t="str">
        <f t="shared" ca="1" si="204"/>
        <v/>
      </c>
      <c r="SEN43" t="str">
        <f t="shared" ca="1" si="204"/>
        <v/>
      </c>
      <c r="SEO43" t="str">
        <f t="shared" ca="1" si="204"/>
        <v/>
      </c>
      <c r="SEP43" t="str">
        <f t="shared" ca="1" si="204"/>
        <v/>
      </c>
      <c r="SEQ43" t="str">
        <f t="shared" ca="1" si="204"/>
        <v/>
      </c>
      <c r="SER43" t="str">
        <f t="shared" ca="1" si="204"/>
        <v/>
      </c>
      <c r="SES43" t="str">
        <f t="shared" ca="1" si="204"/>
        <v/>
      </c>
      <c r="SET43" t="str">
        <f t="shared" ca="1" si="204"/>
        <v/>
      </c>
      <c r="SEU43" t="str">
        <f t="shared" ca="1" si="204"/>
        <v/>
      </c>
      <c r="SEV43" t="str">
        <f t="shared" ca="1" si="204"/>
        <v/>
      </c>
      <c r="SEW43" t="str">
        <f t="shared" ref="SEW43:SHH43" ca="1" si="205">IFERROR(SES43*SEU43,"")</f>
        <v/>
      </c>
      <c r="SEX43" t="str">
        <f t="shared" ca="1" si="205"/>
        <v/>
      </c>
      <c r="SEY43" t="str">
        <f t="shared" ca="1" si="205"/>
        <v/>
      </c>
      <c r="SEZ43" t="str">
        <f t="shared" ca="1" si="205"/>
        <v/>
      </c>
      <c r="SFA43" t="str">
        <f t="shared" ca="1" si="205"/>
        <v/>
      </c>
      <c r="SFB43" t="str">
        <f t="shared" ca="1" si="205"/>
        <v/>
      </c>
      <c r="SFC43" t="str">
        <f t="shared" ca="1" si="205"/>
        <v/>
      </c>
      <c r="SFD43" t="str">
        <f t="shared" ca="1" si="205"/>
        <v/>
      </c>
      <c r="SFE43" t="str">
        <f t="shared" ca="1" si="205"/>
        <v/>
      </c>
      <c r="SFF43" t="str">
        <f t="shared" ca="1" si="205"/>
        <v/>
      </c>
      <c r="SFG43" t="str">
        <f t="shared" ca="1" si="205"/>
        <v/>
      </c>
      <c r="SFH43" t="str">
        <f t="shared" ca="1" si="205"/>
        <v/>
      </c>
      <c r="SFI43" t="str">
        <f t="shared" ca="1" si="205"/>
        <v/>
      </c>
      <c r="SFJ43" t="str">
        <f t="shared" ca="1" si="205"/>
        <v/>
      </c>
      <c r="SFK43" t="str">
        <f t="shared" ca="1" si="205"/>
        <v/>
      </c>
      <c r="SFL43" t="str">
        <f t="shared" ca="1" si="205"/>
        <v/>
      </c>
      <c r="SFM43" t="str">
        <f t="shared" ca="1" si="205"/>
        <v/>
      </c>
      <c r="SFN43" t="str">
        <f t="shared" ca="1" si="205"/>
        <v/>
      </c>
      <c r="SFO43" t="str">
        <f t="shared" ca="1" si="205"/>
        <v/>
      </c>
      <c r="SFP43" t="str">
        <f t="shared" ca="1" si="205"/>
        <v/>
      </c>
      <c r="SFQ43" t="str">
        <f t="shared" ca="1" si="205"/>
        <v/>
      </c>
      <c r="SFR43" t="str">
        <f t="shared" ca="1" si="205"/>
        <v/>
      </c>
      <c r="SFS43" t="str">
        <f t="shared" ca="1" si="205"/>
        <v/>
      </c>
      <c r="SFT43" t="str">
        <f t="shared" ca="1" si="205"/>
        <v/>
      </c>
      <c r="SFU43" t="str">
        <f t="shared" ca="1" si="205"/>
        <v/>
      </c>
      <c r="SFV43" t="str">
        <f t="shared" ca="1" si="205"/>
        <v/>
      </c>
      <c r="SFW43" t="str">
        <f t="shared" ca="1" si="205"/>
        <v/>
      </c>
      <c r="SFX43" t="str">
        <f t="shared" ca="1" si="205"/>
        <v/>
      </c>
      <c r="SFY43" t="str">
        <f t="shared" ca="1" si="205"/>
        <v/>
      </c>
      <c r="SFZ43" t="str">
        <f t="shared" ca="1" si="205"/>
        <v/>
      </c>
      <c r="SGA43" t="str">
        <f t="shared" ca="1" si="205"/>
        <v/>
      </c>
      <c r="SGB43" t="str">
        <f t="shared" ca="1" si="205"/>
        <v/>
      </c>
      <c r="SGC43" t="str">
        <f t="shared" ca="1" si="205"/>
        <v/>
      </c>
      <c r="SGD43" t="str">
        <f t="shared" ca="1" si="205"/>
        <v/>
      </c>
      <c r="SGE43" t="str">
        <f t="shared" ca="1" si="205"/>
        <v/>
      </c>
      <c r="SGF43" t="str">
        <f t="shared" ca="1" si="205"/>
        <v/>
      </c>
      <c r="SGG43" t="str">
        <f t="shared" ca="1" si="205"/>
        <v/>
      </c>
      <c r="SGH43" t="str">
        <f t="shared" ca="1" si="205"/>
        <v/>
      </c>
      <c r="SGI43" t="str">
        <f t="shared" ca="1" si="205"/>
        <v/>
      </c>
      <c r="SGJ43" t="str">
        <f t="shared" ca="1" si="205"/>
        <v/>
      </c>
      <c r="SGK43" t="str">
        <f t="shared" ca="1" si="205"/>
        <v/>
      </c>
      <c r="SGL43" t="str">
        <f t="shared" ca="1" si="205"/>
        <v/>
      </c>
      <c r="SGM43" t="str">
        <f t="shared" ca="1" si="205"/>
        <v/>
      </c>
      <c r="SGN43" t="str">
        <f t="shared" ca="1" si="205"/>
        <v/>
      </c>
      <c r="SGO43" t="str">
        <f t="shared" ca="1" si="205"/>
        <v/>
      </c>
      <c r="SGP43" t="str">
        <f t="shared" ca="1" si="205"/>
        <v/>
      </c>
      <c r="SGQ43" t="str">
        <f t="shared" ca="1" si="205"/>
        <v/>
      </c>
      <c r="SGR43" t="str">
        <f t="shared" ca="1" si="205"/>
        <v/>
      </c>
      <c r="SGS43" t="str">
        <f t="shared" ca="1" si="205"/>
        <v/>
      </c>
      <c r="SGT43" t="str">
        <f t="shared" ca="1" si="205"/>
        <v/>
      </c>
      <c r="SGU43" t="str">
        <f t="shared" ca="1" si="205"/>
        <v/>
      </c>
      <c r="SGV43" t="str">
        <f t="shared" ca="1" si="205"/>
        <v/>
      </c>
      <c r="SGW43" t="str">
        <f t="shared" ca="1" si="205"/>
        <v/>
      </c>
      <c r="SGX43" t="str">
        <f t="shared" ca="1" si="205"/>
        <v/>
      </c>
      <c r="SGY43" t="str">
        <f t="shared" ca="1" si="205"/>
        <v/>
      </c>
      <c r="SGZ43" t="str">
        <f t="shared" ca="1" si="205"/>
        <v/>
      </c>
      <c r="SHA43" t="str">
        <f t="shared" ca="1" si="205"/>
        <v/>
      </c>
      <c r="SHB43" t="str">
        <f t="shared" ca="1" si="205"/>
        <v/>
      </c>
      <c r="SHC43" t="str">
        <f t="shared" ca="1" si="205"/>
        <v/>
      </c>
      <c r="SHD43" t="str">
        <f t="shared" ca="1" si="205"/>
        <v/>
      </c>
      <c r="SHE43" t="str">
        <f t="shared" ca="1" si="205"/>
        <v/>
      </c>
      <c r="SHF43" t="str">
        <f t="shared" ca="1" si="205"/>
        <v/>
      </c>
      <c r="SHG43" t="str">
        <f t="shared" ca="1" si="205"/>
        <v/>
      </c>
      <c r="SHH43" t="str">
        <f t="shared" ca="1" si="205"/>
        <v/>
      </c>
      <c r="SHI43" t="str">
        <f t="shared" ref="SHI43:SJT43" ca="1" si="206">IFERROR(SHE43*SHG43,"")</f>
        <v/>
      </c>
      <c r="SHJ43" t="str">
        <f t="shared" ca="1" si="206"/>
        <v/>
      </c>
      <c r="SHK43" t="str">
        <f t="shared" ca="1" si="206"/>
        <v/>
      </c>
      <c r="SHL43" t="str">
        <f t="shared" ca="1" si="206"/>
        <v/>
      </c>
      <c r="SHM43" t="str">
        <f t="shared" ca="1" si="206"/>
        <v/>
      </c>
      <c r="SHN43" t="str">
        <f t="shared" ca="1" si="206"/>
        <v/>
      </c>
      <c r="SHO43" t="str">
        <f t="shared" ca="1" si="206"/>
        <v/>
      </c>
      <c r="SHP43" t="str">
        <f t="shared" ca="1" si="206"/>
        <v/>
      </c>
      <c r="SHQ43" t="str">
        <f t="shared" ca="1" si="206"/>
        <v/>
      </c>
      <c r="SHR43" t="str">
        <f t="shared" ca="1" si="206"/>
        <v/>
      </c>
      <c r="SHS43" t="str">
        <f t="shared" ca="1" si="206"/>
        <v/>
      </c>
      <c r="SHT43" t="str">
        <f t="shared" ca="1" si="206"/>
        <v/>
      </c>
      <c r="SHU43" t="str">
        <f t="shared" ca="1" si="206"/>
        <v/>
      </c>
      <c r="SHV43" t="str">
        <f t="shared" ca="1" si="206"/>
        <v/>
      </c>
      <c r="SHW43" t="str">
        <f t="shared" ca="1" si="206"/>
        <v/>
      </c>
      <c r="SHX43" t="str">
        <f t="shared" ca="1" si="206"/>
        <v/>
      </c>
      <c r="SHY43" t="str">
        <f t="shared" ca="1" si="206"/>
        <v/>
      </c>
      <c r="SHZ43" t="str">
        <f t="shared" ca="1" si="206"/>
        <v/>
      </c>
      <c r="SIA43" t="str">
        <f t="shared" ca="1" si="206"/>
        <v/>
      </c>
      <c r="SIB43" t="str">
        <f t="shared" ca="1" si="206"/>
        <v/>
      </c>
      <c r="SIC43" t="str">
        <f t="shared" ca="1" si="206"/>
        <v/>
      </c>
      <c r="SID43" t="str">
        <f t="shared" ca="1" si="206"/>
        <v/>
      </c>
      <c r="SIE43" t="str">
        <f t="shared" ca="1" si="206"/>
        <v/>
      </c>
      <c r="SIF43" t="str">
        <f t="shared" ca="1" si="206"/>
        <v/>
      </c>
      <c r="SIG43" t="str">
        <f t="shared" ca="1" si="206"/>
        <v/>
      </c>
      <c r="SIH43" t="str">
        <f t="shared" ca="1" si="206"/>
        <v/>
      </c>
      <c r="SII43" t="str">
        <f t="shared" ca="1" si="206"/>
        <v/>
      </c>
      <c r="SIJ43" t="str">
        <f t="shared" ca="1" si="206"/>
        <v/>
      </c>
      <c r="SIK43" t="str">
        <f t="shared" ca="1" si="206"/>
        <v/>
      </c>
      <c r="SIL43" t="str">
        <f t="shared" ca="1" si="206"/>
        <v/>
      </c>
      <c r="SIM43" t="str">
        <f t="shared" ca="1" si="206"/>
        <v/>
      </c>
      <c r="SIN43" t="str">
        <f t="shared" ca="1" si="206"/>
        <v/>
      </c>
      <c r="SIO43" t="str">
        <f t="shared" ca="1" si="206"/>
        <v/>
      </c>
      <c r="SIP43" t="str">
        <f t="shared" ca="1" si="206"/>
        <v/>
      </c>
      <c r="SIQ43" t="str">
        <f t="shared" ca="1" si="206"/>
        <v/>
      </c>
      <c r="SIR43" t="str">
        <f t="shared" ca="1" si="206"/>
        <v/>
      </c>
      <c r="SIS43" t="str">
        <f t="shared" ca="1" si="206"/>
        <v/>
      </c>
      <c r="SIT43" t="str">
        <f t="shared" ca="1" si="206"/>
        <v/>
      </c>
      <c r="SIU43" t="str">
        <f t="shared" ca="1" si="206"/>
        <v/>
      </c>
      <c r="SIV43" t="str">
        <f t="shared" ca="1" si="206"/>
        <v/>
      </c>
      <c r="SIW43" t="str">
        <f t="shared" ca="1" si="206"/>
        <v/>
      </c>
      <c r="SIX43" t="str">
        <f t="shared" ca="1" si="206"/>
        <v/>
      </c>
      <c r="SIY43" t="str">
        <f t="shared" ca="1" si="206"/>
        <v/>
      </c>
      <c r="SIZ43" t="str">
        <f t="shared" ca="1" si="206"/>
        <v/>
      </c>
      <c r="SJA43" t="str">
        <f t="shared" ca="1" si="206"/>
        <v/>
      </c>
      <c r="SJB43" t="str">
        <f t="shared" ca="1" si="206"/>
        <v/>
      </c>
      <c r="SJC43" t="str">
        <f t="shared" ca="1" si="206"/>
        <v/>
      </c>
      <c r="SJD43" t="str">
        <f t="shared" ca="1" si="206"/>
        <v/>
      </c>
      <c r="SJE43" t="str">
        <f t="shared" ca="1" si="206"/>
        <v/>
      </c>
      <c r="SJF43" t="str">
        <f t="shared" ca="1" si="206"/>
        <v/>
      </c>
      <c r="SJG43" t="str">
        <f t="shared" ca="1" si="206"/>
        <v/>
      </c>
      <c r="SJH43" t="str">
        <f t="shared" ca="1" si="206"/>
        <v/>
      </c>
      <c r="SJI43" t="str">
        <f t="shared" ca="1" si="206"/>
        <v/>
      </c>
      <c r="SJJ43" t="str">
        <f t="shared" ca="1" si="206"/>
        <v/>
      </c>
      <c r="SJK43" t="str">
        <f t="shared" ca="1" si="206"/>
        <v/>
      </c>
      <c r="SJL43" t="str">
        <f t="shared" ca="1" si="206"/>
        <v/>
      </c>
      <c r="SJM43" t="str">
        <f t="shared" ca="1" si="206"/>
        <v/>
      </c>
      <c r="SJN43" t="str">
        <f t="shared" ca="1" si="206"/>
        <v/>
      </c>
      <c r="SJO43" t="str">
        <f t="shared" ca="1" si="206"/>
        <v/>
      </c>
      <c r="SJP43" t="str">
        <f t="shared" ca="1" si="206"/>
        <v/>
      </c>
      <c r="SJQ43" t="str">
        <f t="shared" ca="1" si="206"/>
        <v/>
      </c>
      <c r="SJR43" t="str">
        <f t="shared" ca="1" si="206"/>
        <v/>
      </c>
      <c r="SJS43" t="str">
        <f t="shared" ca="1" si="206"/>
        <v/>
      </c>
      <c r="SJT43" t="str">
        <f t="shared" ca="1" si="206"/>
        <v/>
      </c>
      <c r="SJU43" t="str">
        <f t="shared" ref="SJU43:SMF43" ca="1" si="207">IFERROR(SJQ43*SJS43,"")</f>
        <v/>
      </c>
      <c r="SJV43" t="str">
        <f t="shared" ca="1" si="207"/>
        <v/>
      </c>
      <c r="SJW43" t="str">
        <f t="shared" ca="1" si="207"/>
        <v/>
      </c>
      <c r="SJX43" t="str">
        <f t="shared" ca="1" si="207"/>
        <v/>
      </c>
      <c r="SJY43" t="str">
        <f t="shared" ca="1" si="207"/>
        <v/>
      </c>
      <c r="SJZ43" t="str">
        <f t="shared" ca="1" si="207"/>
        <v/>
      </c>
      <c r="SKA43" t="str">
        <f t="shared" ca="1" si="207"/>
        <v/>
      </c>
      <c r="SKB43" t="str">
        <f t="shared" ca="1" si="207"/>
        <v/>
      </c>
      <c r="SKC43" t="str">
        <f t="shared" ca="1" si="207"/>
        <v/>
      </c>
      <c r="SKD43" t="str">
        <f t="shared" ca="1" si="207"/>
        <v/>
      </c>
      <c r="SKE43" t="str">
        <f t="shared" ca="1" si="207"/>
        <v/>
      </c>
      <c r="SKF43" t="str">
        <f t="shared" ca="1" si="207"/>
        <v/>
      </c>
      <c r="SKG43" t="str">
        <f t="shared" ca="1" si="207"/>
        <v/>
      </c>
      <c r="SKH43" t="str">
        <f t="shared" ca="1" si="207"/>
        <v/>
      </c>
      <c r="SKI43" t="str">
        <f t="shared" ca="1" si="207"/>
        <v/>
      </c>
      <c r="SKJ43" t="str">
        <f t="shared" ca="1" si="207"/>
        <v/>
      </c>
      <c r="SKK43" t="str">
        <f t="shared" ca="1" si="207"/>
        <v/>
      </c>
      <c r="SKL43" t="str">
        <f t="shared" ca="1" si="207"/>
        <v/>
      </c>
      <c r="SKM43" t="str">
        <f t="shared" ca="1" si="207"/>
        <v/>
      </c>
      <c r="SKN43" t="str">
        <f t="shared" ca="1" si="207"/>
        <v/>
      </c>
      <c r="SKO43" t="str">
        <f t="shared" ca="1" si="207"/>
        <v/>
      </c>
      <c r="SKP43" t="str">
        <f t="shared" ca="1" si="207"/>
        <v/>
      </c>
      <c r="SKQ43" t="str">
        <f t="shared" ca="1" si="207"/>
        <v/>
      </c>
      <c r="SKR43" t="str">
        <f t="shared" ca="1" si="207"/>
        <v/>
      </c>
      <c r="SKS43" t="str">
        <f t="shared" ca="1" si="207"/>
        <v/>
      </c>
      <c r="SKT43" t="str">
        <f t="shared" ca="1" si="207"/>
        <v/>
      </c>
      <c r="SKU43" t="str">
        <f t="shared" ca="1" si="207"/>
        <v/>
      </c>
      <c r="SKV43" t="str">
        <f t="shared" ca="1" si="207"/>
        <v/>
      </c>
      <c r="SKW43" t="str">
        <f t="shared" ca="1" si="207"/>
        <v/>
      </c>
      <c r="SKX43" t="str">
        <f t="shared" ca="1" si="207"/>
        <v/>
      </c>
      <c r="SKY43" t="str">
        <f t="shared" ca="1" si="207"/>
        <v/>
      </c>
      <c r="SKZ43" t="str">
        <f t="shared" ca="1" si="207"/>
        <v/>
      </c>
      <c r="SLA43" t="str">
        <f t="shared" ca="1" si="207"/>
        <v/>
      </c>
      <c r="SLB43" t="str">
        <f t="shared" ca="1" si="207"/>
        <v/>
      </c>
      <c r="SLC43" t="str">
        <f t="shared" ca="1" si="207"/>
        <v/>
      </c>
      <c r="SLD43" t="str">
        <f t="shared" ca="1" si="207"/>
        <v/>
      </c>
      <c r="SLE43" t="str">
        <f t="shared" ca="1" si="207"/>
        <v/>
      </c>
      <c r="SLF43" t="str">
        <f t="shared" ca="1" si="207"/>
        <v/>
      </c>
      <c r="SLG43" t="str">
        <f t="shared" ca="1" si="207"/>
        <v/>
      </c>
      <c r="SLH43" t="str">
        <f t="shared" ca="1" si="207"/>
        <v/>
      </c>
      <c r="SLI43" t="str">
        <f t="shared" ca="1" si="207"/>
        <v/>
      </c>
      <c r="SLJ43" t="str">
        <f t="shared" ca="1" si="207"/>
        <v/>
      </c>
      <c r="SLK43" t="str">
        <f t="shared" ca="1" si="207"/>
        <v/>
      </c>
      <c r="SLL43" t="str">
        <f t="shared" ca="1" si="207"/>
        <v/>
      </c>
      <c r="SLM43" t="str">
        <f t="shared" ca="1" si="207"/>
        <v/>
      </c>
      <c r="SLN43" t="str">
        <f t="shared" ca="1" si="207"/>
        <v/>
      </c>
      <c r="SLO43" t="str">
        <f t="shared" ca="1" si="207"/>
        <v/>
      </c>
      <c r="SLP43" t="str">
        <f t="shared" ca="1" si="207"/>
        <v/>
      </c>
      <c r="SLQ43" t="str">
        <f t="shared" ca="1" si="207"/>
        <v/>
      </c>
      <c r="SLR43" t="str">
        <f t="shared" ca="1" si="207"/>
        <v/>
      </c>
      <c r="SLS43" t="str">
        <f t="shared" ca="1" si="207"/>
        <v/>
      </c>
      <c r="SLT43" t="str">
        <f t="shared" ca="1" si="207"/>
        <v/>
      </c>
      <c r="SLU43" t="str">
        <f t="shared" ca="1" si="207"/>
        <v/>
      </c>
      <c r="SLV43" t="str">
        <f t="shared" ca="1" si="207"/>
        <v/>
      </c>
      <c r="SLW43" t="str">
        <f t="shared" ca="1" si="207"/>
        <v/>
      </c>
      <c r="SLX43" t="str">
        <f t="shared" ca="1" si="207"/>
        <v/>
      </c>
      <c r="SLY43" t="str">
        <f t="shared" ca="1" si="207"/>
        <v/>
      </c>
      <c r="SLZ43" t="str">
        <f t="shared" ca="1" si="207"/>
        <v/>
      </c>
      <c r="SMA43" t="str">
        <f t="shared" ca="1" si="207"/>
        <v/>
      </c>
      <c r="SMB43" t="str">
        <f t="shared" ca="1" si="207"/>
        <v/>
      </c>
      <c r="SMC43" t="str">
        <f t="shared" ca="1" si="207"/>
        <v/>
      </c>
      <c r="SMD43" t="str">
        <f t="shared" ca="1" si="207"/>
        <v/>
      </c>
      <c r="SME43" t="str">
        <f t="shared" ca="1" si="207"/>
        <v/>
      </c>
      <c r="SMF43" t="str">
        <f t="shared" ca="1" si="207"/>
        <v/>
      </c>
      <c r="SMG43" t="str">
        <f t="shared" ref="SMG43:SOR43" ca="1" si="208">IFERROR(SMC43*SME43,"")</f>
        <v/>
      </c>
      <c r="SMH43" t="str">
        <f t="shared" ca="1" si="208"/>
        <v/>
      </c>
      <c r="SMI43" t="str">
        <f t="shared" ca="1" si="208"/>
        <v/>
      </c>
      <c r="SMJ43" t="str">
        <f t="shared" ca="1" si="208"/>
        <v/>
      </c>
      <c r="SMK43" t="str">
        <f t="shared" ca="1" si="208"/>
        <v/>
      </c>
      <c r="SML43" t="str">
        <f t="shared" ca="1" si="208"/>
        <v/>
      </c>
      <c r="SMM43" t="str">
        <f t="shared" ca="1" si="208"/>
        <v/>
      </c>
      <c r="SMN43" t="str">
        <f t="shared" ca="1" si="208"/>
        <v/>
      </c>
      <c r="SMO43" t="str">
        <f t="shared" ca="1" si="208"/>
        <v/>
      </c>
      <c r="SMP43" t="str">
        <f t="shared" ca="1" si="208"/>
        <v/>
      </c>
      <c r="SMQ43" t="str">
        <f t="shared" ca="1" si="208"/>
        <v/>
      </c>
      <c r="SMR43" t="str">
        <f t="shared" ca="1" si="208"/>
        <v/>
      </c>
      <c r="SMS43" t="str">
        <f t="shared" ca="1" si="208"/>
        <v/>
      </c>
      <c r="SMT43" t="str">
        <f t="shared" ca="1" si="208"/>
        <v/>
      </c>
      <c r="SMU43" t="str">
        <f t="shared" ca="1" si="208"/>
        <v/>
      </c>
      <c r="SMV43" t="str">
        <f t="shared" ca="1" si="208"/>
        <v/>
      </c>
      <c r="SMW43" t="str">
        <f t="shared" ca="1" si="208"/>
        <v/>
      </c>
      <c r="SMX43" t="str">
        <f t="shared" ca="1" si="208"/>
        <v/>
      </c>
      <c r="SMY43" t="str">
        <f t="shared" ca="1" si="208"/>
        <v/>
      </c>
      <c r="SMZ43" t="str">
        <f t="shared" ca="1" si="208"/>
        <v/>
      </c>
      <c r="SNA43" t="str">
        <f t="shared" ca="1" si="208"/>
        <v/>
      </c>
      <c r="SNB43" t="str">
        <f t="shared" ca="1" si="208"/>
        <v/>
      </c>
      <c r="SNC43" t="str">
        <f t="shared" ca="1" si="208"/>
        <v/>
      </c>
      <c r="SND43" t="str">
        <f t="shared" ca="1" si="208"/>
        <v/>
      </c>
      <c r="SNE43" t="str">
        <f t="shared" ca="1" si="208"/>
        <v/>
      </c>
      <c r="SNF43" t="str">
        <f t="shared" ca="1" si="208"/>
        <v/>
      </c>
      <c r="SNG43" t="str">
        <f t="shared" ca="1" si="208"/>
        <v/>
      </c>
      <c r="SNH43" t="str">
        <f t="shared" ca="1" si="208"/>
        <v/>
      </c>
      <c r="SNI43" t="str">
        <f t="shared" ca="1" si="208"/>
        <v/>
      </c>
      <c r="SNJ43" t="str">
        <f t="shared" ca="1" si="208"/>
        <v/>
      </c>
      <c r="SNK43" t="str">
        <f t="shared" ca="1" si="208"/>
        <v/>
      </c>
      <c r="SNL43" t="str">
        <f t="shared" ca="1" si="208"/>
        <v/>
      </c>
      <c r="SNM43" t="str">
        <f t="shared" ca="1" si="208"/>
        <v/>
      </c>
      <c r="SNN43" t="str">
        <f t="shared" ca="1" si="208"/>
        <v/>
      </c>
      <c r="SNO43" t="str">
        <f t="shared" ca="1" si="208"/>
        <v/>
      </c>
      <c r="SNP43" t="str">
        <f t="shared" ca="1" si="208"/>
        <v/>
      </c>
      <c r="SNQ43" t="str">
        <f t="shared" ca="1" si="208"/>
        <v/>
      </c>
      <c r="SNR43" t="str">
        <f t="shared" ca="1" si="208"/>
        <v/>
      </c>
      <c r="SNS43" t="str">
        <f t="shared" ca="1" si="208"/>
        <v/>
      </c>
      <c r="SNT43" t="str">
        <f t="shared" ca="1" si="208"/>
        <v/>
      </c>
      <c r="SNU43" t="str">
        <f t="shared" ca="1" si="208"/>
        <v/>
      </c>
      <c r="SNV43" t="str">
        <f t="shared" ca="1" si="208"/>
        <v/>
      </c>
      <c r="SNW43" t="str">
        <f t="shared" ca="1" si="208"/>
        <v/>
      </c>
      <c r="SNX43" t="str">
        <f t="shared" ca="1" si="208"/>
        <v/>
      </c>
      <c r="SNY43" t="str">
        <f t="shared" ca="1" si="208"/>
        <v/>
      </c>
      <c r="SNZ43" t="str">
        <f t="shared" ca="1" si="208"/>
        <v/>
      </c>
      <c r="SOA43" t="str">
        <f t="shared" ca="1" si="208"/>
        <v/>
      </c>
      <c r="SOB43" t="str">
        <f t="shared" ca="1" si="208"/>
        <v/>
      </c>
      <c r="SOC43" t="str">
        <f t="shared" ca="1" si="208"/>
        <v/>
      </c>
      <c r="SOD43" t="str">
        <f t="shared" ca="1" si="208"/>
        <v/>
      </c>
      <c r="SOE43" t="str">
        <f t="shared" ca="1" si="208"/>
        <v/>
      </c>
      <c r="SOF43" t="str">
        <f t="shared" ca="1" si="208"/>
        <v/>
      </c>
      <c r="SOG43" t="str">
        <f t="shared" ca="1" si="208"/>
        <v/>
      </c>
      <c r="SOH43" t="str">
        <f t="shared" ca="1" si="208"/>
        <v/>
      </c>
      <c r="SOI43" t="str">
        <f t="shared" ca="1" si="208"/>
        <v/>
      </c>
      <c r="SOJ43" t="str">
        <f t="shared" ca="1" si="208"/>
        <v/>
      </c>
      <c r="SOK43" t="str">
        <f t="shared" ca="1" si="208"/>
        <v/>
      </c>
      <c r="SOL43" t="str">
        <f t="shared" ca="1" si="208"/>
        <v/>
      </c>
      <c r="SOM43" t="str">
        <f t="shared" ca="1" si="208"/>
        <v/>
      </c>
      <c r="SON43" t="str">
        <f t="shared" ca="1" si="208"/>
        <v/>
      </c>
      <c r="SOO43" t="str">
        <f t="shared" ca="1" si="208"/>
        <v/>
      </c>
      <c r="SOP43" t="str">
        <f t="shared" ca="1" si="208"/>
        <v/>
      </c>
      <c r="SOQ43" t="str">
        <f t="shared" ca="1" si="208"/>
        <v/>
      </c>
      <c r="SOR43" t="str">
        <f t="shared" ca="1" si="208"/>
        <v/>
      </c>
      <c r="SOS43" t="str">
        <f t="shared" ref="SOS43:SRD43" ca="1" si="209">IFERROR(SOO43*SOQ43,"")</f>
        <v/>
      </c>
      <c r="SOT43" t="str">
        <f t="shared" ca="1" si="209"/>
        <v/>
      </c>
      <c r="SOU43" t="str">
        <f t="shared" ca="1" si="209"/>
        <v/>
      </c>
      <c r="SOV43" t="str">
        <f t="shared" ca="1" si="209"/>
        <v/>
      </c>
      <c r="SOW43" t="str">
        <f t="shared" ca="1" si="209"/>
        <v/>
      </c>
      <c r="SOX43" t="str">
        <f t="shared" ca="1" si="209"/>
        <v/>
      </c>
      <c r="SOY43" t="str">
        <f t="shared" ca="1" si="209"/>
        <v/>
      </c>
      <c r="SOZ43" t="str">
        <f t="shared" ca="1" si="209"/>
        <v/>
      </c>
      <c r="SPA43" t="str">
        <f t="shared" ca="1" si="209"/>
        <v/>
      </c>
      <c r="SPB43" t="str">
        <f t="shared" ca="1" si="209"/>
        <v/>
      </c>
      <c r="SPC43" t="str">
        <f t="shared" ca="1" si="209"/>
        <v/>
      </c>
      <c r="SPD43" t="str">
        <f t="shared" ca="1" si="209"/>
        <v/>
      </c>
      <c r="SPE43" t="str">
        <f t="shared" ca="1" si="209"/>
        <v/>
      </c>
      <c r="SPF43" t="str">
        <f t="shared" ca="1" si="209"/>
        <v/>
      </c>
      <c r="SPG43" t="str">
        <f t="shared" ca="1" si="209"/>
        <v/>
      </c>
      <c r="SPH43" t="str">
        <f t="shared" ca="1" si="209"/>
        <v/>
      </c>
      <c r="SPI43" t="str">
        <f t="shared" ca="1" si="209"/>
        <v/>
      </c>
      <c r="SPJ43" t="str">
        <f t="shared" ca="1" si="209"/>
        <v/>
      </c>
      <c r="SPK43" t="str">
        <f t="shared" ca="1" si="209"/>
        <v/>
      </c>
      <c r="SPL43" t="str">
        <f t="shared" ca="1" si="209"/>
        <v/>
      </c>
      <c r="SPM43" t="str">
        <f t="shared" ca="1" si="209"/>
        <v/>
      </c>
      <c r="SPN43" t="str">
        <f t="shared" ca="1" si="209"/>
        <v/>
      </c>
      <c r="SPO43" t="str">
        <f t="shared" ca="1" si="209"/>
        <v/>
      </c>
      <c r="SPP43" t="str">
        <f t="shared" ca="1" si="209"/>
        <v/>
      </c>
      <c r="SPQ43" t="str">
        <f t="shared" ca="1" si="209"/>
        <v/>
      </c>
      <c r="SPR43" t="str">
        <f t="shared" ca="1" si="209"/>
        <v/>
      </c>
      <c r="SPS43" t="str">
        <f t="shared" ca="1" si="209"/>
        <v/>
      </c>
      <c r="SPT43" t="str">
        <f t="shared" ca="1" si="209"/>
        <v/>
      </c>
      <c r="SPU43" t="str">
        <f t="shared" ca="1" si="209"/>
        <v/>
      </c>
      <c r="SPV43" t="str">
        <f t="shared" ca="1" si="209"/>
        <v/>
      </c>
      <c r="SPW43" t="str">
        <f t="shared" ca="1" si="209"/>
        <v/>
      </c>
      <c r="SPX43" t="str">
        <f t="shared" ca="1" si="209"/>
        <v/>
      </c>
      <c r="SPY43" t="str">
        <f t="shared" ca="1" si="209"/>
        <v/>
      </c>
      <c r="SPZ43" t="str">
        <f t="shared" ca="1" si="209"/>
        <v/>
      </c>
      <c r="SQA43" t="str">
        <f t="shared" ca="1" si="209"/>
        <v/>
      </c>
      <c r="SQB43" t="str">
        <f t="shared" ca="1" si="209"/>
        <v/>
      </c>
      <c r="SQC43" t="str">
        <f t="shared" ca="1" si="209"/>
        <v/>
      </c>
      <c r="SQD43" t="str">
        <f t="shared" ca="1" si="209"/>
        <v/>
      </c>
      <c r="SQE43" t="str">
        <f t="shared" ca="1" si="209"/>
        <v/>
      </c>
      <c r="SQF43" t="str">
        <f t="shared" ca="1" si="209"/>
        <v/>
      </c>
      <c r="SQG43" t="str">
        <f t="shared" ca="1" si="209"/>
        <v/>
      </c>
      <c r="SQH43" t="str">
        <f t="shared" ca="1" si="209"/>
        <v/>
      </c>
      <c r="SQI43" t="str">
        <f t="shared" ca="1" si="209"/>
        <v/>
      </c>
      <c r="SQJ43" t="str">
        <f t="shared" ca="1" si="209"/>
        <v/>
      </c>
      <c r="SQK43" t="str">
        <f t="shared" ca="1" si="209"/>
        <v/>
      </c>
      <c r="SQL43" t="str">
        <f t="shared" ca="1" si="209"/>
        <v/>
      </c>
      <c r="SQM43" t="str">
        <f t="shared" ca="1" si="209"/>
        <v/>
      </c>
      <c r="SQN43" t="str">
        <f t="shared" ca="1" si="209"/>
        <v/>
      </c>
      <c r="SQO43" t="str">
        <f t="shared" ca="1" si="209"/>
        <v/>
      </c>
      <c r="SQP43" t="str">
        <f t="shared" ca="1" si="209"/>
        <v/>
      </c>
      <c r="SQQ43" t="str">
        <f t="shared" ca="1" si="209"/>
        <v/>
      </c>
      <c r="SQR43" t="str">
        <f t="shared" ca="1" si="209"/>
        <v/>
      </c>
      <c r="SQS43" t="str">
        <f t="shared" ca="1" si="209"/>
        <v/>
      </c>
      <c r="SQT43" t="str">
        <f t="shared" ca="1" si="209"/>
        <v/>
      </c>
      <c r="SQU43" t="str">
        <f t="shared" ca="1" si="209"/>
        <v/>
      </c>
      <c r="SQV43" t="str">
        <f t="shared" ca="1" si="209"/>
        <v/>
      </c>
      <c r="SQW43" t="str">
        <f t="shared" ca="1" si="209"/>
        <v/>
      </c>
      <c r="SQX43" t="str">
        <f t="shared" ca="1" si="209"/>
        <v/>
      </c>
      <c r="SQY43" t="str">
        <f t="shared" ca="1" si="209"/>
        <v/>
      </c>
      <c r="SQZ43" t="str">
        <f t="shared" ca="1" si="209"/>
        <v/>
      </c>
      <c r="SRA43" t="str">
        <f t="shared" ca="1" si="209"/>
        <v/>
      </c>
      <c r="SRB43" t="str">
        <f t="shared" ca="1" si="209"/>
        <v/>
      </c>
      <c r="SRC43" t="str">
        <f t="shared" ca="1" si="209"/>
        <v/>
      </c>
      <c r="SRD43" t="str">
        <f t="shared" ca="1" si="209"/>
        <v/>
      </c>
      <c r="SRE43" t="str">
        <f t="shared" ref="SRE43:STP43" ca="1" si="210">IFERROR(SRA43*SRC43,"")</f>
        <v/>
      </c>
      <c r="SRF43" t="str">
        <f t="shared" ca="1" si="210"/>
        <v/>
      </c>
      <c r="SRG43" t="str">
        <f t="shared" ca="1" si="210"/>
        <v/>
      </c>
      <c r="SRH43" t="str">
        <f t="shared" ca="1" si="210"/>
        <v/>
      </c>
      <c r="SRI43" t="str">
        <f t="shared" ca="1" si="210"/>
        <v/>
      </c>
      <c r="SRJ43" t="str">
        <f t="shared" ca="1" si="210"/>
        <v/>
      </c>
      <c r="SRK43" t="str">
        <f t="shared" ca="1" si="210"/>
        <v/>
      </c>
      <c r="SRL43" t="str">
        <f t="shared" ca="1" si="210"/>
        <v/>
      </c>
      <c r="SRM43" t="str">
        <f t="shared" ca="1" si="210"/>
        <v/>
      </c>
      <c r="SRN43" t="str">
        <f t="shared" ca="1" si="210"/>
        <v/>
      </c>
      <c r="SRO43" t="str">
        <f t="shared" ca="1" si="210"/>
        <v/>
      </c>
      <c r="SRP43" t="str">
        <f t="shared" ca="1" si="210"/>
        <v/>
      </c>
      <c r="SRQ43" t="str">
        <f t="shared" ca="1" si="210"/>
        <v/>
      </c>
      <c r="SRR43" t="str">
        <f t="shared" ca="1" si="210"/>
        <v/>
      </c>
      <c r="SRS43" t="str">
        <f t="shared" ca="1" si="210"/>
        <v/>
      </c>
      <c r="SRT43" t="str">
        <f t="shared" ca="1" si="210"/>
        <v/>
      </c>
      <c r="SRU43" t="str">
        <f t="shared" ca="1" si="210"/>
        <v/>
      </c>
      <c r="SRV43" t="str">
        <f t="shared" ca="1" si="210"/>
        <v/>
      </c>
      <c r="SRW43" t="str">
        <f t="shared" ca="1" si="210"/>
        <v/>
      </c>
      <c r="SRX43" t="str">
        <f t="shared" ca="1" si="210"/>
        <v/>
      </c>
      <c r="SRY43" t="str">
        <f t="shared" ca="1" si="210"/>
        <v/>
      </c>
      <c r="SRZ43" t="str">
        <f t="shared" ca="1" si="210"/>
        <v/>
      </c>
      <c r="SSA43" t="str">
        <f t="shared" ca="1" si="210"/>
        <v/>
      </c>
      <c r="SSB43" t="str">
        <f t="shared" ca="1" si="210"/>
        <v/>
      </c>
      <c r="SSC43" t="str">
        <f t="shared" ca="1" si="210"/>
        <v/>
      </c>
      <c r="SSD43" t="str">
        <f t="shared" ca="1" si="210"/>
        <v/>
      </c>
      <c r="SSE43" t="str">
        <f t="shared" ca="1" si="210"/>
        <v/>
      </c>
      <c r="SSF43" t="str">
        <f t="shared" ca="1" si="210"/>
        <v/>
      </c>
      <c r="SSG43" t="str">
        <f t="shared" ca="1" si="210"/>
        <v/>
      </c>
      <c r="SSH43" t="str">
        <f t="shared" ca="1" si="210"/>
        <v/>
      </c>
      <c r="SSI43" t="str">
        <f t="shared" ca="1" si="210"/>
        <v/>
      </c>
      <c r="SSJ43" t="str">
        <f t="shared" ca="1" si="210"/>
        <v/>
      </c>
      <c r="SSK43" t="str">
        <f t="shared" ca="1" si="210"/>
        <v/>
      </c>
      <c r="SSL43" t="str">
        <f t="shared" ca="1" si="210"/>
        <v/>
      </c>
      <c r="SSM43" t="str">
        <f t="shared" ca="1" si="210"/>
        <v/>
      </c>
      <c r="SSN43" t="str">
        <f t="shared" ca="1" si="210"/>
        <v/>
      </c>
      <c r="SSO43" t="str">
        <f t="shared" ca="1" si="210"/>
        <v/>
      </c>
      <c r="SSP43" t="str">
        <f t="shared" ca="1" si="210"/>
        <v/>
      </c>
      <c r="SSQ43" t="str">
        <f t="shared" ca="1" si="210"/>
        <v/>
      </c>
      <c r="SSR43" t="str">
        <f t="shared" ca="1" si="210"/>
        <v/>
      </c>
      <c r="SSS43" t="str">
        <f t="shared" ca="1" si="210"/>
        <v/>
      </c>
      <c r="SST43" t="str">
        <f t="shared" ca="1" si="210"/>
        <v/>
      </c>
      <c r="SSU43" t="str">
        <f t="shared" ca="1" si="210"/>
        <v/>
      </c>
      <c r="SSV43" t="str">
        <f t="shared" ca="1" si="210"/>
        <v/>
      </c>
      <c r="SSW43" t="str">
        <f t="shared" ca="1" si="210"/>
        <v/>
      </c>
      <c r="SSX43" t="str">
        <f t="shared" ca="1" si="210"/>
        <v/>
      </c>
      <c r="SSY43" t="str">
        <f t="shared" ca="1" si="210"/>
        <v/>
      </c>
      <c r="SSZ43" t="str">
        <f t="shared" ca="1" si="210"/>
        <v/>
      </c>
      <c r="STA43" t="str">
        <f t="shared" ca="1" si="210"/>
        <v/>
      </c>
      <c r="STB43" t="str">
        <f t="shared" ca="1" si="210"/>
        <v/>
      </c>
      <c r="STC43" t="str">
        <f t="shared" ca="1" si="210"/>
        <v/>
      </c>
      <c r="STD43" t="str">
        <f t="shared" ca="1" si="210"/>
        <v/>
      </c>
      <c r="STE43" t="str">
        <f t="shared" ca="1" si="210"/>
        <v/>
      </c>
      <c r="STF43" t="str">
        <f t="shared" ca="1" si="210"/>
        <v/>
      </c>
      <c r="STG43" t="str">
        <f t="shared" ca="1" si="210"/>
        <v/>
      </c>
      <c r="STH43" t="str">
        <f t="shared" ca="1" si="210"/>
        <v/>
      </c>
      <c r="STI43" t="str">
        <f t="shared" ca="1" si="210"/>
        <v/>
      </c>
      <c r="STJ43" t="str">
        <f t="shared" ca="1" si="210"/>
        <v/>
      </c>
      <c r="STK43" t="str">
        <f t="shared" ca="1" si="210"/>
        <v/>
      </c>
      <c r="STL43" t="str">
        <f t="shared" ca="1" si="210"/>
        <v/>
      </c>
      <c r="STM43" t="str">
        <f t="shared" ca="1" si="210"/>
        <v/>
      </c>
      <c r="STN43" t="str">
        <f t="shared" ca="1" si="210"/>
        <v/>
      </c>
      <c r="STO43" t="str">
        <f t="shared" ca="1" si="210"/>
        <v/>
      </c>
      <c r="STP43" t="str">
        <f t="shared" ca="1" si="210"/>
        <v/>
      </c>
      <c r="STQ43" t="str">
        <f t="shared" ref="STQ43:SWB43" ca="1" si="211">IFERROR(STM43*STO43,"")</f>
        <v/>
      </c>
      <c r="STR43" t="str">
        <f t="shared" ca="1" si="211"/>
        <v/>
      </c>
      <c r="STS43" t="str">
        <f t="shared" ca="1" si="211"/>
        <v/>
      </c>
      <c r="STT43" t="str">
        <f t="shared" ca="1" si="211"/>
        <v/>
      </c>
      <c r="STU43" t="str">
        <f t="shared" ca="1" si="211"/>
        <v/>
      </c>
      <c r="STV43" t="str">
        <f t="shared" ca="1" si="211"/>
        <v/>
      </c>
      <c r="STW43" t="str">
        <f t="shared" ca="1" si="211"/>
        <v/>
      </c>
      <c r="STX43" t="str">
        <f t="shared" ca="1" si="211"/>
        <v/>
      </c>
      <c r="STY43" t="str">
        <f t="shared" ca="1" si="211"/>
        <v/>
      </c>
      <c r="STZ43" t="str">
        <f t="shared" ca="1" si="211"/>
        <v/>
      </c>
      <c r="SUA43" t="str">
        <f t="shared" ca="1" si="211"/>
        <v/>
      </c>
      <c r="SUB43" t="str">
        <f t="shared" ca="1" si="211"/>
        <v/>
      </c>
      <c r="SUC43" t="str">
        <f t="shared" ca="1" si="211"/>
        <v/>
      </c>
      <c r="SUD43" t="str">
        <f t="shared" ca="1" si="211"/>
        <v/>
      </c>
      <c r="SUE43" t="str">
        <f t="shared" ca="1" si="211"/>
        <v/>
      </c>
      <c r="SUF43" t="str">
        <f t="shared" ca="1" si="211"/>
        <v/>
      </c>
      <c r="SUG43" t="str">
        <f t="shared" ca="1" si="211"/>
        <v/>
      </c>
      <c r="SUH43" t="str">
        <f t="shared" ca="1" si="211"/>
        <v/>
      </c>
      <c r="SUI43" t="str">
        <f t="shared" ca="1" si="211"/>
        <v/>
      </c>
      <c r="SUJ43" t="str">
        <f t="shared" ca="1" si="211"/>
        <v/>
      </c>
      <c r="SUK43" t="str">
        <f t="shared" ca="1" si="211"/>
        <v/>
      </c>
      <c r="SUL43" t="str">
        <f t="shared" ca="1" si="211"/>
        <v/>
      </c>
      <c r="SUM43" t="str">
        <f t="shared" ca="1" si="211"/>
        <v/>
      </c>
      <c r="SUN43" t="str">
        <f t="shared" ca="1" si="211"/>
        <v/>
      </c>
      <c r="SUO43" t="str">
        <f t="shared" ca="1" si="211"/>
        <v/>
      </c>
      <c r="SUP43" t="str">
        <f t="shared" ca="1" si="211"/>
        <v/>
      </c>
      <c r="SUQ43" t="str">
        <f t="shared" ca="1" si="211"/>
        <v/>
      </c>
      <c r="SUR43" t="str">
        <f t="shared" ca="1" si="211"/>
        <v/>
      </c>
      <c r="SUS43" t="str">
        <f t="shared" ca="1" si="211"/>
        <v/>
      </c>
      <c r="SUT43" t="str">
        <f t="shared" ca="1" si="211"/>
        <v/>
      </c>
      <c r="SUU43" t="str">
        <f t="shared" ca="1" si="211"/>
        <v/>
      </c>
      <c r="SUV43" t="str">
        <f t="shared" ca="1" si="211"/>
        <v/>
      </c>
      <c r="SUW43" t="str">
        <f t="shared" ca="1" si="211"/>
        <v/>
      </c>
      <c r="SUX43" t="str">
        <f t="shared" ca="1" si="211"/>
        <v/>
      </c>
      <c r="SUY43" t="str">
        <f t="shared" ca="1" si="211"/>
        <v/>
      </c>
      <c r="SUZ43" t="str">
        <f t="shared" ca="1" si="211"/>
        <v/>
      </c>
      <c r="SVA43" t="str">
        <f t="shared" ca="1" si="211"/>
        <v/>
      </c>
      <c r="SVB43" t="str">
        <f t="shared" ca="1" si="211"/>
        <v/>
      </c>
      <c r="SVC43" t="str">
        <f t="shared" ca="1" si="211"/>
        <v/>
      </c>
      <c r="SVD43" t="str">
        <f t="shared" ca="1" si="211"/>
        <v/>
      </c>
      <c r="SVE43" t="str">
        <f t="shared" ca="1" si="211"/>
        <v/>
      </c>
      <c r="SVF43" t="str">
        <f t="shared" ca="1" si="211"/>
        <v/>
      </c>
      <c r="SVG43" t="str">
        <f t="shared" ca="1" si="211"/>
        <v/>
      </c>
      <c r="SVH43" t="str">
        <f t="shared" ca="1" si="211"/>
        <v/>
      </c>
      <c r="SVI43" t="str">
        <f t="shared" ca="1" si="211"/>
        <v/>
      </c>
      <c r="SVJ43" t="str">
        <f t="shared" ca="1" si="211"/>
        <v/>
      </c>
      <c r="SVK43" t="str">
        <f t="shared" ca="1" si="211"/>
        <v/>
      </c>
      <c r="SVL43" t="str">
        <f t="shared" ca="1" si="211"/>
        <v/>
      </c>
      <c r="SVM43" t="str">
        <f t="shared" ca="1" si="211"/>
        <v/>
      </c>
      <c r="SVN43" t="str">
        <f t="shared" ca="1" si="211"/>
        <v/>
      </c>
      <c r="SVO43" t="str">
        <f t="shared" ca="1" si="211"/>
        <v/>
      </c>
      <c r="SVP43" t="str">
        <f t="shared" ca="1" si="211"/>
        <v/>
      </c>
      <c r="SVQ43" t="str">
        <f t="shared" ca="1" si="211"/>
        <v/>
      </c>
      <c r="SVR43" t="str">
        <f t="shared" ca="1" si="211"/>
        <v/>
      </c>
      <c r="SVS43" t="str">
        <f t="shared" ca="1" si="211"/>
        <v/>
      </c>
      <c r="SVT43" t="str">
        <f t="shared" ca="1" si="211"/>
        <v/>
      </c>
      <c r="SVU43" t="str">
        <f t="shared" ca="1" si="211"/>
        <v/>
      </c>
      <c r="SVV43" t="str">
        <f t="shared" ca="1" si="211"/>
        <v/>
      </c>
      <c r="SVW43" t="str">
        <f t="shared" ca="1" si="211"/>
        <v/>
      </c>
      <c r="SVX43" t="str">
        <f t="shared" ca="1" si="211"/>
        <v/>
      </c>
      <c r="SVY43" t="str">
        <f t="shared" ca="1" si="211"/>
        <v/>
      </c>
      <c r="SVZ43" t="str">
        <f t="shared" ca="1" si="211"/>
        <v/>
      </c>
      <c r="SWA43" t="str">
        <f t="shared" ca="1" si="211"/>
        <v/>
      </c>
      <c r="SWB43" t="str">
        <f t="shared" ca="1" si="211"/>
        <v/>
      </c>
      <c r="SWC43" t="str">
        <f t="shared" ref="SWC43:SYN43" ca="1" si="212">IFERROR(SVY43*SWA43,"")</f>
        <v/>
      </c>
      <c r="SWD43" t="str">
        <f t="shared" ca="1" si="212"/>
        <v/>
      </c>
      <c r="SWE43" t="str">
        <f t="shared" ca="1" si="212"/>
        <v/>
      </c>
      <c r="SWF43" t="str">
        <f t="shared" ca="1" si="212"/>
        <v/>
      </c>
      <c r="SWG43" t="str">
        <f t="shared" ca="1" si="212"/>
        <v/>
      </c>
      <c r="SWH43" t="str">
        <f t="shared" ca="1" si="212"/>
        <v/>
      </c>
      <c r="SWI43" t="str">
        <f t="shared" ca="1" si="212"/>
        <v/>
      </c>
      <c r="SWJ43" t="str">
        <f t="shared" ca="1" si="212"/>
        <v/>
      </c>
      <c r="SWK43" t="str">
        <f t="shared" ca="1" si="212"/>
        <v/>
      </c>
      <c r="SWL43" t="str">
        <f t="shared" ca="1" si="212"/>
        <v/>
      </c>
      <c r="SWM43" t="str">
        <f t="shared" ca="1" si="212"/>
        <v/>
      </c>
      <c r="SWN43" t="str">
        <f t="shared" ca="1" si="212"/>
        <v/>
      </c>
      <c r="SWO43" t="str">
        <f t="shared" ca="1" si="212"/>
        <v/>
      </c>
      <c r="SWP43" t="str">
        <f t="shared" ca="1" si="212"/>
        <v/>
      </c>
      <c r="SWQ43" t="str">
        <f t="shared" ca="1" si="212"/>
        <v/>
      </c>
      <c r="SWR43" t="str">
        <f t="shared" ca="1" si="212"/>
        <v/>
      </c>
      <c r="SWS43" t="str">
        <f t="shared" ca="1" si="212"/>
        <v/>
      </c>
      <c r="SWT43" t="str">
        <f t="shared" ca="1" si="212"/>
        <v/>
      </c>
      <c r="SWU43" t="str">
        <f t="shared" ca="1" si="212"/>
        <v/>
      </c>
      <c r="SWV43" t="str">
        <f t="shared" ca="1" si="212"/>
        <v/>
      </c>
      <c r="SWW43" t="str">
        <f t="shared" ca="1" si="212"/>
        <v/>
      </c>
      <c r="SWX43" t="str">
        <f t="shared" ca="1" si="212"/>
        <v/>
      </c>
      <c r="SWY43" t="str">
        <f t="shared" ca="1" si="212"/>
        <v/>
      </c>
      <c r="SWZ43" t="str">
        <f t="shared" ca="1" si="212"/>
        <v/>
      </c>
      <c r="SXA43" t="str">
        <f t="shared" ca="1" si="212"/>
        <v/>
      </c>
      <c r="SXB43" t="str">
        <f t="shared" ca="1" si="212"/>
        <v/>
      </c>
      <c r="SXC43" t="str">
        <f t="shared" ca="1" si="212"/>
        <v/>
      </c>
      <c r="SXD43" t="str">
        <f t="shared" ca="1" si="212"/>
        <v/>
      </c>
      <c r="SXE43" t="str">
        <f t="shared" ca="1" si="212"/>
        <v/>
      </c>
      <c r="SXF43" t="str">
        <f t="shared" ca="1" si="212"/>
        <v/>
      </c>
      <c r="SXG43" t="str">
        <f t="shared" ca="1" si="212"/>
        <v/>
      </c>
      <c r="SXH43" t="str">
        <f t="shared" ca="1" si="212"/>
        <v/>
      </c>
      <c r="SXI43" t="str">
        <f t="shared" ca="1" si="212"/>
        <v/>
      </c>
      <c r="SXJ43" t="str">
        <f t="shared" ca="1" si="212"/>
        <v/>
      </c>
      <c r="SXK43" t="str">
        <f t="shared" ca="1" si="212"/>
        <v/>
      </c>
      <c r="SXL43" t="str">
        <f t="shared" ca="1" si="212"/>
        <v/>
      </c>
      <c r="SXM43" t="str">
        <f t="shared" ca="1" si="212"/>
        <v/>
      </c>
      <c r="SXN43" t="str">
        <f t="shared" ca="1" si="212"/>
        <v/>
      </c>
      <c r="SXO43" t="str">
        <f t="shared" ca="1" si="212"/>
        <v/>
      </c>
      <c r="SXP43" t="str">
        <f t="shared" ca="1" si="212"/>
        <v/>
      </c>
      <c r="SXQ43" t="str">
        <f t="shared" ca="1" si="212"/>
        <v/>
      </c>
      <c r="SXR43" t="str">
        <f t="shared" ca="1" si="212"/>
        <v/>
      </c>
      <c r="SXS43" t="str">
        <f t="shared" ca="1" si="212"/>
        <v/>
      </c>
      <c r="SXT43" t="str">
        <f t="shared" ca="1" si="212"/>
        <v/>
      </c>
      <c r="SXU43" t="str">
        <f t="shared" ca="1" si="212"/>
        <v/>
      </c>
      <c r="SXV43" t="str">
        <f t="shared" ca="1" si="212"/>
        <v/>
      </c>
      <c r="SXW43" t="str">
        <f t="shared" ca="1" si="212"/>
        <v/>
      </c>
      <c r="SXX43" t="str">
        <f t="shared" ca="1" si="212"/>
        <v/>
      </c>
      <c r="SXY43" t="str">
        <f t="shared" ca="1" si="212"/>
        <v/>
      </c>
      <c r="SXZ43" t="str">
        <f t="shared" ca="1" si="212"/>
        <v/>
      </c>
      <c r="SYA43" t="str">
        <f t="shared" ca="1" si="212"/>
        <v/>
      </c>
      <c r="SYB43" t="str">
        <f t="shared" ca="1" si="212"/>
        <v/>
      </c>
      <c r="SYC43" t="str">
        <f t="shared" ca="1" si="212"/>
        <v/>
      </c>
      <c r="SYD43" t="str">
        <f t="shared" ca="1" si="212"/>
        <v/>
      </c>
      <c r="SYE43" t="str">
        <f t="shared" ca="1" si="212"/>
        <v/>
      </c>
      <c r="SYF43" t="str">
        <f t="shared" ca="1" si="212"/>
        <v/>
      </c>
      <c r="SYG43" t="str">
        <f t="shared" ca="1" si="212"/>
        <v/>
      </c>
      <c r="SYH43" t="str">
        <f t="shared" ca="1" si="212"/>
        <v/>
      </c>
      <c r="SYI43" t="str">
        <f t="shared" ca="1" si="212"/>
        <v/>
      </c>
      <c r="SYJ43" t="str">
        <f t="shared" ca="1" si="212"/>
        <v/>
      </c>
      <c r="SYK43" t="str">
        <f t="shared" ca="1" si="212"/>
        <v/>
      </c>
      <c r="SYL43" t="str">
        <f t="shared" ca="1" si="212"/>
        <v/>
      </c>
      <c r="SYM43" t="str">
        <f t="shared" ca="1" si="212"/>
        <v/>
      </c>
      <c r="SYN43" t="str">
        <f t="shared" ca="1" si="212"/>
        <v/>
      </c>
      <c r="SYO43" t="str">
        <f t="shared" ref="SYO43:TAZ43" ca="1" si="213">IFERROR(SYK43*SYM43,"")</f>
        <v/>
      </c>
      <c r="SYP43" t="str">
        <f t="shared" ca="1" si="213"/>
        <v/>
      </c>
      <c r="SYQ43" t="str">
        <f t="shared" ca="1" si="213"/>
        <v/>
      </c>
      <c r="SYR43" t="str">
        <f t="shared" ca="1" si="213"/>
        <v/>
      </c>
      <c r="SYS43" t="str">
        <f t="shared" ca="1" si="213"/>
        <v/>
      </c>
      <c r="SYT43" t="str">
        <f t="shared" ca="1" si="213"/>
        <v/>
      </c>
      <c r="SYU43" t="str">
        <f t="shared" ca="1" si="213"/>
        <v/>
      </c>
      <c r="SYV43" t="str">
        <f t="shared" ca="1" si="213"/>
        <v/>
      </c>
      <c r="SYW43" t="str">
        <f t="shared" ca="1" si="213"/>
        <v/>
      </c>
      <c r="SYX43" t="str">
        <f t="shared" ca="1" si="213"/>
        <v/>
      </c>
      <c r="SYY43" t="str">
        <f t="shared" ca="1" si="213"/>
        <v/>
      </c>
      <c r="SYZ43" t="str">
        <f t="shared" ca="1" si="213"/>
        <v/>
      </c>
      <c r="SZA43" t="str">
        <f t="shared" ca="1" si="213"/>
        <v/>
      </c>
      <c r="SZB43" t="str">
        <f t="shared" ca="1" si="213"/>
        <v/>
      </c>
      <c r="SZC43" t="str">
        <f t="shared" ca="1" si="213"/>
        <v/>
      </c>
      <c r="SZD43" t="str">
        <f t="shared" ca="1" si="213"/>
        <v/>
      </c>
      <c r="SZE43" t="str">
        <f t="shared" ca="1" si="213"/>
        <v/>
      </c>
      <c r="SZF43" t="str">
        <f t="shared" ca="1" si="213"/>
        <v/>
      </c>
      <c r="SZG43" t="str">
        <f t="shared" ca="1" si="213"/>
        <v/>
      </c>
      <c r="SZH43" t="str">
        <f t="shared" ca="1" si="213"/>
        <v/>
      </c>
      <c r="SZI43" t="str">
        <f t="shared" ca="1" si="213"/>
        <v/>
      </c>
      <c r="SZJ43" t="str">
        <f t="shared" ca="1" si="213"/>
        <v/>
      </c>
      <c r="SZK43" t="str">
        <f t="shared" ca="1" si="213"/>
        <v/>
      </c>
      <c r="SZL43" t="str">
        <f t="shared" ca="1" si="213"/>
        <v/>
      </c>
      <c r="SZM43" t="str">
        <f t="shared" ca="1" si="213"/>
        <v/>
      </c>
      <c r="SZN43" t="str">
        <f t="shared" ca="1" si="213"/>
        <v/>
      </c>
      <c r="SZO43" t="str">
        <f t="shared" ca="1" si="213"/>
        <v/>
      </c>
      <c r="SZP43" t="str">
        <f t="shared" ca="1" si="213"/>
        <v/>
      </c>
      <c r="SZQ43" t="str">
        <f t="shared" ca="1" si="213"/>
        <v/>
      </c>
      <c r="SZR43" t="str">
        <f t="shared" ca="1" si="213"/>
        <v/>
      </c>
      <c r="SZS43" t="str">
        <f t="shared" ca="1" si="213"/>
        <v/>
      </c>
      <c r="SZT43" t="str">
        <f t="shared" ca="1" si="213"/>
        <v/>
      </c>
      <c r="SZU43" t="str">
        <f t="shared" ca="1" si="213"/>
        <v/>
      </c>
      <c r="SZV43" t="str">
        <f t="shared" ca="1" si="213"/>
        <v/>
      </c>
      <c r="SZW43" t="str">
        <f t="shared" ca="1" si="213"/>
        <v/>
      </c>
      <c r="SZX43" t="str">
        <f t="shared" ca="1" si="213"/>
        <v/>
      </c>
      <c r="SZY43" t="str">
        <f t="shared" ca="1" si="213"/>
        <v/>
      </c>
      <c r="SZZ43" t="str">
        <f t="shared" ca="1" si="213"/>
        <v/>
      </c>
      <c r="TAA43" t="str">
        <f t="shared" ca="1" si="213"/>
        <v/>
      </c>
      <c r="TAB43" t="str">
        <f t="shared" ca="1" si="213"/>
        <v/>
      </c>
      <c r="TAC43" t="str">
        <f t="shared" ca="1" si="213"/>
        <v/>
      </c>
      <c r="TAD43" t="str">
        <f t="shared" ca="1" si="213"/>
        <v/>
      </c>
      <c r="TAE43" t="str">
        <f t="shared" ca="1" si="213"/>
        <v/>
      </c>
      <c r="TAF43" t="str">
        <f t="shared" ca="1" si="213"/>
        <v/>
      </c>
      <c r="TAG43" t="str">
        <f t="shared" ca="1" si="213"/>
        <v/>
      </c>
      <c r="TAH43" t="str">
        <f t="shared" ca="1" si="213"/>
        <v/>
      </c>
      <c r="TAI43" t="str">
        <f t="shared" ca="1" si="213"/>
        <v/>
      </c>
      <c r="TAJ43" t="str">
        <f t="shared" ca="1" si="213"/>
        <v/>
      </c>
      <c r="TAK43" t="str">
        <f t="shared" ca="1" si="213"/>
        <v/>
      </c>
      <c r="TAL43" t="str">
        <f t="shared" ca="1" si="213"/>
        <v/>
      </c>
      <c r="TAM43" t="str">
        <f t="shared" ca="1" si="213"/>
        <v/>
      </c>
      <c r="TAN43" t="str">
        <f t="shared" ca="1" si="213"/>
        <v/>
      </c>
      <c r="TAO43" t="str">
        <f t="shared" ca="1" si="213"/>
        <v/>
      </c>
      <c r="TAP43" t="str">
        <f t="shared" ca="1" si="213"/>
        <v/>
      </c>
      <c r="TAQ43" t="str">
        <f t="shared" ca="1" si="213"/>
        <v/>
      </c>
      <c r="TAR43" t="str">
        <f t="shared" ca="1" si="213"/>
        <v/>
      </c>
      <c r="TAS43" t="str">
        <f t="shared" ca="1" si="213"/>
        <v/>
      </c>
      <c r="TAT43" t="str">
        <f t="shared" ca="1" si="213"/>
        <v/>
      </c>
      <c r="TAU43" t="str">
        <f t="shared" ca="1" si="213"/>
        <v/>
      </c>
      <c r="TAV43" t="str">
        <f t="shared" ca="1" si="213"/>
        <v/>
      </c>
      <c r="TAW43" t="str">
        <f t="shared" ca="1" si="213"/>
        <v/>
      </c>
      <c r="TAX43" t="str">
        <f t="shared" ca="1" si="213"/>
        <v/>
      </c>
      <c r="TAY43" t="str">
        <f t="shared" ca="1" si="213"/>
        <v/>
      </c>
      <c r="TAZ43" t="str">
        <f t="shared" ca="1" si="213"/>
        <v/>
      </c>
      <c r="TBA43" t="str">
        <f t="shared" ref="TBA43:TDL43" ca="1" si="214">IFERROR(TAW43*TAY43,"")</f>
        <v/>
      </c>
      <c r="TBB43" t="str">
        <f t="shared" ca="1" si="214"/>
        <v/>
      </c>
      <c r="TBC43" t="str">
        <f t="shared" ca="1" si="214"/>
        <v/>
      </c>
      <c r="TBD43" t="str">
        <f t="shared" ca="1" si="214"/>
        <v/>
      </c>
      <c r="TBE43" t="str">
        <f t="shared" ca="1" si="214"/>
        <v/>
      </c>
      <c r="TBF43" t="str">
        <f t="shared" ca="1" si="214"/>
        <v/>
      </c>
      <c r="TBG43" t="str">
        <f t="shared" ca="1" si="214"/>
        <v/>
      </c>
      <c r="TBH43" t="str">
        <f t="shared" ca="1" si="214"/>
        <v/>
      </c>
      <c r="TBI43" t="str">
        <f t="shared" ca="1" si="214"/>
        <v/>
      </c>
      <c r="TBJ43" t="str">
        <f t="shared" ca="1" si="214"/>
        <v/>
      </c>
      <c r="TBK43" t="str">
        <f t="shared" ca="1" si="214"/>
        <v/>
      </c>
      <c r="TBL43" t="str">
        <f t="shared" ca="1" si="214"/>
        <v/>
      </c>
      <c r="TBM43" t="str">
        <f t="shared" ca="1" si="214"/>
        <v/>
      </c>
      <c r="TBN43" t="str">
        <f t="shared" ca="1" si="214"/>
        <v/>
      </c>
      <c r="TBO43" t="str">
        <f t="shared" ca="1" si="214"/>
        <v/>
      </c>
      <c r="TBP43" t="str">
        <f t="shared" ca="1" si="214"/>
        <v/>
      </c>
      <c r="TBQ43" t="str">
        <f t="shared" ca="1" si="214"/>
        <v/>
      </c>
      <c r="TBR43" t="str">
        <f t="shared" ca="1" si="214"/>
        <v/>
      </c>
      <c r="TBS43" t="str">
        <f t="shared" ca="1" si="214"/>
        <v/>
      </c>
      <c r="TBT43" t="str">
        <f t="shared" ca="1" si="214"/>
        <v/>
      </c>
      <c r="TBU43" t="str">
        <f t="shared" ca="1" si="214"/>
        <v/>
      </c>
      <c r="TBV43" t="str">
        <f t="shared" ca="1" si="214"/>
        <v/>
      </c>
      <c r="TBW43" t="str">
        <f t="shared" ca="1" si="214"/>
        <v/>
      </c>
      <c r="TBX43" t="str">
        <f t="shared" ca="1" si="214"/>
        <v/>
      </c>
      <c r="TBY43" t="str">
        <f t="shared" ca="1" si="214"/>
        <v/>
      </c>
      <c r="TBZ43" t="str">
        <f t="shared" ca="1" si="214"/>
        <v/>
      </c>
      <c r="TCA43" t="str">
        <f t="shared" ca="1" si="214"/>
        <v/>
      </c>
      <c r="TCB43" t="str">
        <f t="shared" ca="1" si="214"/>
        <v/>
      </c>
      <c r="TCC43" t="str">
        <f t="shared" ca="1" si="214"/>
        <v/>
      </c>
      <c r="TCD43" t="str">
        <f t="shared" ca="1" si="214"/>
        <v/>
      </c>
      <c r="TCE43" t="str">
        <f t="shared" ca="1" si="214"/>
        <v/>
      </c>
      <c r="TCF43" t="str">
        <f t="shared" ca="1" si="214"/>
        <v/>
      </c>
      <c r="TCG43" t="str">
        <f t="shared" ca="1" si="214"/>
        <v/>
      </c>
      <c r="TCH43" t="str">
        <f t="shared" ca="1" si="214"/>
        <v/>
      </c>
      <c r="TCI43" t="str">
        <f t="shared" ca="1" si="214"/>
        <v/>
      </c>
      <c r="TCJ43" t="str">
        <f t="shared" ca="1" si="214"/>
        <v/>
      </c>
      <c r="TCK43" t="str">
        <f t="shared" ca="1" si="214"/>
        <v/>
      </c>
      <c r="TCL43" t="str">
        <f t="shared" ca="1" si="214"/>
        <v/>
      </c>
      <c r="TCM43" t="str">
        <f t="shared" ca="1" si="214"/>
        <v/>
      </c>
      <c r="TCN43" t="str">
        <f t="shared" ca="1" si="214"/>
        <v/>
      </c>
      <c r="TCO43" t="str">
        <f t="shared" ca="1" si="214"/>
        <v/>
      </c>
      <c r="TCP43" t="str">
        <f t="shared" ca="1" si="214"/>
        <v/>
      </c>
      <c r="TCQ43" t="str">
        <f t="shared" ca="1" si="214"/>
        <v/>
      </c>
      <c r="TCR43" t="str">
        <f t="shared" ca="1" si="214"/>
        <v/>
      </c>
      <c r="TCS43" t="str">
        <f t="shared" ca="1" si="214"/>
        <v/>
      </c>
      <c r="TCT43" t="str">
        <f t="shared" ca="1" si="214"/>
        <v/>
      </c>
      <c r="TCU43" t="str">
        <f t="shared" ca="1" si="214"/>
        <v/>
      </c>
      <c r="TCV43" t="str">
        <f t="shared" ca="1" si="214"/>
        <v/>
      </c>
      <c r="TCW43" t="str">
        <f t="shared" ca="1" si="214"/>
        <v/>
      </c>
      <c r="TCX43" t="str">
        <f t="shared" ca="1" si="214"/>
        <v/>
      </c>
      <c r="TCY43" t="str">
        <f t="shared" ca="1" si="214"/>
        <v/>
      </c>
      <c r="TCZ43" t="str">
        <f t="shared" ca="1" si="214"/>
        <v/>
      </c>
      <c r="TDA43" t="str">
        <f t="shared" ca="1" si="214"/>
        <v/>
      </c>
      <c r="TDB43" t="str">
        <f t="shared" ca="1" si="214"/>
        <v/>
      </c>
      <c r="TDC43" t="str">
        <f t="shared" ca="1" si="214"/>
        <v/>
      </c>
      <c r="TDD43" t="str">
        <f t="shared" ca="1" si="214"/>
        <v/>
      </c>
      <c r="TDE43" t="str">
        <f t="shared" ca="1" si="214"/>
        <v/>
      </c>
      <c r="TDF43" t="str">
        <f t="shared" ca="1" si="214"/>
        <v/>
      </c>
      <c r="TDG43" t="str">
        <f t="shared" ca="1" si="214"/>
        <v/>
      </c>
      <c r="TDH43" t="str">
        <f t="shared" ca="1" si="214"/>
        <v/>
      </c>
      <c r="TDI43" t="str">
        <f t="shared" ca="1" si="214"/>
        <v/>
      </c>
      <c r="TDJ43" t="str">
        <f t="shared" ca="1" si="214"/>
        <v/>
      </c>
      <c r="TDK43" t="str">
        <f t="shared" ca="1" si="214"/>
        <v/>
      </c>
      <c r="TDL43" t="str">
        <f t="shared" ca="1" si="214"/>
        <v/>
      </c>
      <c r="TDM43" t="str">
        <f t="shared" ref="TDM43:TFX43" ca="1" si="215">IFERROR(TDI43*TDK43,"")</f>
        <v/>
      </c>
      <c r="TDN43" t="str">
        <f t="shared" ca="1" si="215"/>
        <v/>
      </c>
      <c r="TDO43" t="str">
        <f t="shared" ca="1" si="215"/>
        <v/>
      </c>
      <c r="TDP43" t="str">
        <f t="shared" ca="1" si="215"/>
        <v/>
      </c>
      <c r="TDQ43" t="str">
        <f t="shared" ca="1" si="215"/>
        <v/>
      </c>
      <c r="TDR43" t="str">
        <f t="shared" ca="1" si="215"/>
        <v/>
      </c>
      <c r="TDS43" t="str">
        <f t="shared" ca="1" si="215"/>
        <v/>
      </c>
      <c r="TDT43" t="str">
        <f t="shared" ca="1" si="215"/>
        <v/>
      </c>
      <c r="TDU43" t="str">
        <f t="shared" ca="1" si="215"/>
        <v/>
      </c>
      <c r="TDV43" t="str">
        <f t="shared" ca="1" si="215"/>
        <v/>
      </c>
      <c r="TDW43" t="str">
        <f t="shared" ca="1" si="215"/>
        <v/>
      </c>
      <c r="TDX43" t="str">
        <f t="shared" ca="1" si="215"/>
        <v/>
      </c>
      <c r="TDY43" t="str">
        <f t="shared" ca="1" si="215"/>
        <v/>
      </c>
      <c r="TDZ43" t="str">
        <f t="shared" ca="1" si="215"/>
        <v/>
      </c>
      <c r="TEA43" t="str">
        <f t="shared" ca="1" si="215"/>
        <v/>
      </c>
      <c r="TEB43" t="str">
        <f t="shared" ca="1" si="215"/>
        <v/>
      </c>
      <c r="TEC43" t="str">
        <f t="shared" ca="1" si="215"/>
        <v/>
      </c>
      <c r="TED43" t="str">
        <f t="shared" ca="1" si="215"/>
        <v/>
      </c>
      <c r="TEE43" t="str">
        <f t="shared" ca="1" si="215"/>
        <v/>
      </c>
      <c r="TEF43" t="str">
        <f t="shared" ca="1" si="215"/>
        <v/>
      </c>
      <c r="TEG43" t="str">
        <f t="shared" ca="1" si="215"/>
        <v/>
      </c>
      <c r="TEH43" t="str">
        <f t="shared" ca="1" si="215"/>
        <v/>
      </c>
      <c r="TEI43" t="str">
        <f t="shared" ca="1" si="215"/>
        <v/>
      </c>
      <c r="TEJ43" t="str">
        <f t="shared" ca="1" si="215"/>
        <v/>
      </c>
      <c r="TEK43" t="str">
        <f t="shared" ca="1" si="215"/>
        <v/>
      </c>
      <c r="TEL43" t="str">
        <f t="shared" ca="1" si="215"/>
        <v/>
      </c>
      <c r="TEM43" t="str">
        <f t="shared" ca="1" si="215"/>
        <v/>
      </c>
      <c r="TEN43" t="str">
        <f t="shared" ca="1" si="215"/>
        <v/>
      </c>
      <c r="TEO43" t="str">
        <f t="shared" ca="1" si="215"/>
        <v/>
      </c>
      <c r="TEP43" t="str">
        <f t="shared" ca="1" si="215"/>
        <v/>
      </c>
      <c r="TEQ43" t="str">
        <f t="shared" ca="1" si="215"/>
        <v/>
      </c>
      <c r="TER43" t="str">
        <f t="shared" ca="1" si="215"/>
        <v/>
      </c>
      <c r="TES43" t="str">
        <f t="shared" ca="1" si="215"/>
        <v/>
      </c>
      <c r="TET43" t="str">
        <f t="shared" ca="1" si="215"/>
        <v/>
      </c>
      <c r="TEU43" t="str">
        <f t="shared" ca="1" si="215"/>
        <v/>
      </c>
      <c r="TEV43" t="str">
        <f t="shared" ca="1" si="215"/>
        <v/>
      </c>
      <c r="TEW43" t="str">
        <f t="shared" ca="1" si="215"/>
        <v/>
      </c>
      <c r="TEX43" t="str">
        <f t="shared" ca="1" si="215"/>
        <v/>
      </c>
      <c r="TEY43" t="str">
        <f t="shared" ca="1" si="215"/>
        <v/>
      </c>
      <c r="TEZ43" t="str">
        <f t="shared" ca="1" si="215"/>
        <v/>
      </c>
      <c r="TFA43" t="str">
        <f t="shared" ca="1" si="215"/>
        <v/>
      </c>
      <c r="TFB43" t="str">
        <f t="shared" ca="1" si="215"/>
        <v/>
      </c>
      <c r="TFC43" t="str">
        <f t="shared" ca="1" si="215"/>
        <v/>
      </c>
      <c r="TFD43" t="str">
        <f t="shared" ca="1" si="215"/>
        <v/>
      </c>
      <c r="TFE43" t="str">
        <f t="shared" ca="1" si="215"/>
        <v/>
      </c>
      <c r="TFF43" t="str">
        <f t="shared" ca="1" si="215"/>
        <v/>
      </c>
      <c r="TFG43" t="str">
        <f t="shared" ca="1" si="215"/>
        <v/>
      </c>
      <c r="TFH43" t="str">
        <f t="shared" ca="1" si="215"/>
        <v/>
      </c>
      <c r="TFI43" t="str">
        <f t="shared" ca="1" si="215"/>
        <v/>
      </c>
      <c r="TFJ43" t="str">
        <f t="shared" ca="1" si="215"/>
        <v/>
      </c>
      <c r="TFK43" t="str">
        <f t="shared" ca="1" si="215"/>
        <v/>
      </c>
      <c r="TFL43" t="str">
        <f t="shared" ca="1" si="215"/>
        <v/>
      </c>
      <c r="TFM43" t="str">
        <f t="shared" ca="1" si="215"/>
        <v/>
      </c>
      <c r="TFN43" t="str">
        <f t="shared" ca="1" si="215"/>
        <v/>
      </c>
      <c r="TFO43" t="str">
        <f t="shared" ca="1" si="215"/>
        <v/>
      </c>
      <c r="TFP43" t="str">
        <f t="shared" ca="1" si="215"/>
        <v/>
      </c>
      <c r="TFQ43" t="str">
        <f t="shared" ca="1" si="215"/>
        <v/>
      </c>
      <c r="TFR43" t="str">
        <f t="shared" ca="1" si="215"/>
        <v/>
      </c>
      <c r="TFS43" t="str">
        <f t="shared" ca="1" si="215"/>
        <v/>
      </c>
      <c r="TFT43" t="str">
        <f t="shared" ca="1" si="215"/>
        <v/>
      </c>
      <c r="TFU43" t="str">
        <f t="shared" ca="1" si="215"/>
        <v/>
      </c>
      <c r="TFV43" t="str">
        <f t="shared" ca="1" si="215"/>
        <v/>
      </c>
      <c r="TFW43" t="str">
        <f t="shared" ca="1" si="215"/>
        <v/>
      </c>
      <c r="TFX43" t="str">
        <f t="shared" ca="1" si="215"/>
        <v/>
      </c>
      <c r="TFY43" t="str">
        <f t="shared" ref="TFY43:TIJ43" ca="1" si="216">IFERROR(TFU43*TFW43,"")</f>
        <v/>
      </c>
      <c r="TFZ43" t="str">
        <f t="shared" ca="1" si="216"/>
        <v/>
      </c>
      <c r="TGA43" t="str">
        <f t="shared" ca="1" si="216"/>
        <v/>
      </c>
      <c r="TGB43" t="str">
        <f t="shared" ca="1" si="216"/>
        <v/>
      </c>
      <c r="TGC43" t="str">
        <f t="shared" ca="1" si="216"/>
        <v/>
      </c>
      <c r="TGD43" t="str">
        <f t="shared" ca="1" si="216"/>
        <v/>
      </c>
      <c r="TGE43" t="str">
        <f t="shared" ca="1" si="216"/>
        <v/>
      </c>
      <c r="TGF43" t="str">
        <f t="shared" ca="1" si="216"/>
        <v/>
      </c>
      <c r="TGG43" t="str">
        <f t="shared" ca="1" si="216"/>
        <v/>
      </c>
      <c r="TGH43" t="str">
        <f t="shared" ca="1" si="216"/>
        <v/>
      </c>
      <c r="TGI43" t="str">
        <f t="shared" ca="1" si="216"/>
        <v/>
      </c>
      <c r="TGJ43" t="str">
        <f t="shared" ca="1" si="216"/>
        <v/>
      </c>
      <c r="TGK43" t="str">
        <f t="shared" ca="1" si="216"/>
        <v/>
      </c>
      <c r="TGL43" t="str">
        <f t="shared" ca="1" si="216"/>
        <v/>
      </c>
      <c r="TGM43" t="str">
        <f t="shared" ca="1" si="216"/>
        <v/>
      </c>
      <c r="TGN43" t="str">
        <f t="shared" ca="1" si="216"/>
        <v/>
      </c>
      <c r="TGO43" t="str">
        <f t="shared" ca="1" si="216"/>
        <v/>
      </c>
      <c r="TGP43" t="str">
        <f t="shared" ca="1" si="216"/>
        <v/>
      </c>
      <c r="TGQ43" t="str">
        <f t="shared" ca="1" si="216"/>
        <v/>
      </c>
      <c r="TGR43" t="str">
        <f t="shared" ca="1" si="216"/>
        <v/>
      </c>
      <c r="TGS43" t="str">
        <f t="shared" ca="1" si="216"/>
        <v/>
      </c>
      <c r="TGT43" t="str">
        <f t="shared" ca="1" si="216"/>
        <v/>
      </c>
      <c r="TGU43" t="str">
        <f t="shared" ca="1" si="216"/>
        <v/>
      </c>
      <c r="TGV43" t="str">
        <f t="shared" ca="1" si="216"/>
        <v/>
      </c>
      <c r="TGW43" t="str">
        <f t="shared" ca="1" si="216"/>
        <v/>
      </c>
      <c r="TGX43" t="str">
        <f t="shared" ca="1" si="216"/>
        <v/>
      </c>
      <c r="TGY43" t="str">
        <f t="shared" ca="1" si="216"/>
        <v/>
      </c>
      <c r="TGZ43" t="str">
        <f t="shared" ca="1" si="216"/>
        <v/>
      </c>
      <c r="THA43" t="str">
        <f t="shared" ca="1" si="216"/>
        <v/>
      </c>
      <c r="THB43" t="str">
        <f t="shared" ca="1" si="216"/>
        <v/>
      </c>
      <c r="THC43" t="str">
        <f t="shared" ca="1" si="216"/>
        <v/>
      </c>
      <c r="THD43" t="str">
        <f t="shared" ca="1" si="216"/>
        <v/>
      </c>
      <c r="THE43" t="str">
        <f t="shared" ca="1" si="216"/>
        <v/>
      </c>
      <c r="THF43" t="str">
        <f t="shared" ca="1" si="216"/>
        <v/>
      </c>
      <c r="THG43" t="str">
        <f t="shared" ca="1" si="216"/>
        <v/>
      </c>
      <c r="THH43" t="str">
        <f t="shared" ca="1" si="216"/>
        <v/>
      </c>
      <c r="THI43" t="str">
        <f t="shared" ca="1" si="216"/>
        <v/>
      </c>
      <c r="THJ43" t="str">
        <f t="shared" ca="1" si="216"/>
        <v/>
      </c>
      <c r="THK43" t="str">
        <f t="shared" ca="1" si="216"/>
        <v/>
      </c>
      <c r="THL43" t="str">
        <f t="shared" ca="1" si="216"/>
        <v/>
      </c>
      <c r="THM43" t="str">
        <f t="shared" ca="1" si="216"/>
        <v/>
      </c>
      <c r="THN43" t="str">
        <f t="shared" ca="1" si="216"/>
        <v/>
      </c>
      <c r="THO43" t="str">
        <f t="shared" ca="1" si="216"/>
        <v/>
      </c>
      <c r="THP43" t="str">
        <f t="shared" ca="1" si="216"/>
        <v/>
      </c>
      <c r="THQ43" t="str">
        <f t="shared" ca="1" si="216"/>
        <v/>
      </c>
      <c r="THR43" t="str">
        <f t="shared" ca="1" si="216"/>
        <v/>
      </c>
      <c r="THS43" t="str">
        <f t="shared" ca="1" si="216"/>
        <v/>
      </c>
      <c r="THT43" t="str">
        <f t="shared" ca="1" si="216"/>
        <v/>
      </c>
      <c r="THU43" t="str">
        <f t="shared" ca="1" si="216"/>
        <v/>
      </c>
      <c r="THV43" t="str">
        <f t="shared" ca="1" si="216"/>
        <v/>
      </c>
      <c r="THW43" t="str">
        <f t="shared" ca="1" si="216"/>
        <v/>
      </c>
      <c r="THX43" t="str">
        <f t="shared" ca="1" si="216"/>
        <v/>
      </c>
      <c r="THY43" t="str">
        <f t="shared" ca="1" si="216"/>
        <v/>
      </c>
      <c r="THZ43" t="str">
        <f t="shared" ca="1" si="216"/>
        <v/>
      </c>
      <c r="TIA43" t="str">
        <f t="shared" ca="1" si="216"/>
        <v/>
      </c>
      <c r="TIB43" t="str">
        <f t="shared" ca="1" si="216"/>
        <v/>
      </c>
      <c r="TIC43" t="str">
        <f t="shared" ca="1" si="216"/>
        <v/>
      </c>
      <c r="TID43" t="str">
        <f t="shared" ca="1" si="216"/>
        <v/>
      </c>
      <c r="TIE43" t="str">
        <f t="shared" ca="1" si="216"/>
        <v/>
      </c>
      <c r="TIF43" t="str">
        <f t="shared" ca="1" si="216"/>
        <v/>
      </c>
      <c r="TIG43" t="str">
        <f t="shared" ca="1" si="216"/>
        <v/>
      </c>
      <c r="TIH43" t="str">
        <f t="shared" ca="1" si="216"/>
        <v/>
      </c>
      <c r="TII43" t="str">
        <f t="shared" ca="1" si="216"/>
        <v/>
      </c>
      <c r="TIJ43" t="str">
        <f t="shared" ca="1" si="216"/>
        <v/>
      </c>
      <c r="TIK43" t="str">
        <f t="shared" ref="TIK43:TKV43" ca="1" si="217">IFERROR(TIG43*TII43,"")</f>
        <v/>
      </c>
      <c r="TIL43" t="str">
        <f t="shared" ca="1" si="217"/>
        <v/>
      </c>
      <c r="TIM43" t="str">
        <f t="shared" ca="1" si="217"/>
        <v/>
      </c>
      <c r="TIN43" t="str">
        <f t="shared" ca="1" si="217"/>
        <v/>
      </c>
      <c r="TIO43" t="str">
        <f t="shared" ca="1" si="217"/>
        <v/>
      </c>
      <c r="TIP43" t="str">
        <f t="shared" ca="1" si="217"/>
        <v/>
      </c>
      <c r="TIQ43" t="str">
        <f t="shared" ca="1" si="217"/>
        <v/>
      </c>
      <c r="TIR43" t="str">
        <f t="shared" ca="1" si="217"/>
        <v/>
      </c>
      <c r="TIS43" t="str">
        <f t="shared" ca="1" si="217"/>
        <v/>
      </c>
      <c r="TIT43" t="str">
        <f t="shared" ca="1" si="217"/>
        <v/>
      </c>
      <c r="TIU43" t="str">
        <f t="shared" ca="1" si="217"/>
        <v/>
      </c>
      <c r="TIV43" t="str">
        <f t="shared" ca="1" si="217"/>
        <v/>
      </c>
      <c r="TIW43" t="str">
        <f t="shared" ca="1" si="217"/>
        <v/>
      </c>
      <c r="TIX43" t="str">
        <f t="shared" ca="1" si="217"/>
        <v/>
      </c>
      <c r="TIY43" t="str">
        <f t="shared" ca="1" si="217"/>
        <v/>
      </c>
      <c r="TIZ43" t="str">
        <f t="shared" ca="1" si="217"/>
        <v/>
      </c>
      <c r="TJA43" t="str">
        <f t="shared" ca="1" si="217"/>
        <v/>
      </c>
      <c r="TJB43" t="str">
        <f t="shared" ca="1" si="217"/>
        <v/>
      </c>
      <c r="TJC43" t="str">
        <f t="shared" ca="1" si="217"/>
        <v/>
      </c>
      <c r="TJD43" t="str">
        <f t="shared" ca="1" si="217"/>
        <v/>
      </c>
      <c r="TJE43" t="str">
        <f t="shared" ca="1" si="217"/>
        <v/>
      </c>
      <c r="TJF43" t="str">
        <f t="shared" ca="1" si="217"/>
        <v/>
      </c>
      <c r="TJG43" t="str">
        <f t="shared" ca="1" si="217"/>
        <v/>
      </c>
      <c r="TJH43" t="str">
        <f t="shared" ca="1" si="217"/>
        <v/>
      </c>
      <c r="TJI43" t="str">
        <f t="shared" ca="1" si="217"/>
        <v/>
      </c>
      <c r="TJJ43" t="str">
        <f t="shared" ca="1" si="217"/>
        <v/>
      </c>
      <c r="TJK43" t="str">
        <f t="shared" ca="1" si="217"/>
        <v/>
      </c>
      <c r="TJL43" t="str">
        <f t="shared" ca="1" si="217"/>
        <v/>
      </c>
      <c r="TJM43" t="str">
        <f t="shared" ca="1" si="217"/>
        <v/>
      </c>
      <c r="TJN43" t="str">
        <f t="shared" ca="1" si="217"/>
        <v/>
      </c>
      <c r="TJO43" t="str">
        <f t="shared" ca="1" si="217"/>
        <v/>
      </c>
      <c r="TJP43" t="str">
        <f t="shared" ca="1" si="217"/>
        <v/>
      </c>
      <c r="TJQ43" t="str">
        <f t="shared" ca="1" si="217"/>
        <v/>
      </c>
      <c r="TJR43" t="str">
        <f t="shared" ca="1" si="217"/>
        <v/>
      </c>
      <c r="TJS43" t="str">
        <f t="shared" ca="1" si="217"/>
        <v/>
      </c>
      <c r="TJT43" t="str">
        <f t="shared" ca="1" si="217"/>
        <v/>
      </c>
      <c r="TJU43" t="str">
        <f t="shared" ca="1" si="217"/>
        <v/>
      </c>
      <c r="TJV43" t="str">
        <f t="shared" ca="1" si="217"/>
        <v/>
      </c>
      <c r="TJW43" t="str">
        <f t="shared" ca="1" si="217"/>
        <v/>
      </c>
      <c r="TJX43" t="str">
        <f t="shared" ca="1" si="217"/>
        <v/>
      </c>
      <c r="TJY43" t="str">
        <f t="shared" ca="1" si="217"/>
        <v/>
      </c>
      <c r="TJZ43" t="str">
        <f t="shared" ca="1" si="217"/>
        <v/>
      </c>
      <c r="TKA43" t="str">
        <f t="shared" ca="1" si="217"/>
        <v/>
      </c>
      <c r="TKB43" t="str">
        <f t="shared" ca="1" si="217"/>
        <v/>
      </c>
      <c r="TKC43" t="str">
        <f t="shared" ca="1" si="217"/>
        <v/>
      </c>
      <c r="TKD43" t="str">
        <f t="shared" ca="1" si="217"/>
        <v/>
      </c>
      <c r="TKE43" t="str">
        <f t="shared" ca="1" si="217"/>
        <v/>
      </c>
      <c r="TKF43" t="str">
        <f t="shared" ca="1" si="217"/>
        <v/>
      </c>
      <c r="TKG43" t="str">
        <f t="shared" ca="1" si="217"/>
        <v/>
      </c>
      <c r="TKH43" t="str">
        <f t="shared" ca="1" si="217"/>
        <v/>
      </c>
      <c r="TKI43" t="str">
        <f t="shared" ca="1" si="217"/>
        <v/>
      </c>
      <c r="TKJ43" t="str">
        <f t="shared" ca="1" si="217"/>
        <v/>
      </c>
      <c r="TKK43" t="str">
        <f t="shared" ca="1" si="217"/>
        <v/>
      </c>
      <c r="TKL43" t="str">
        <f t="shared" ca="1" si="217"/>
        <v/>
      </c>
      <c r="TKM43" t="str">
        <f t="shared" ca="1" si="217"/>
        <v/>
      </c>
      <c r="TKN43" t="str">
        <f t="shared" ca="1" si="217"/>
        <v/>
      </c>
      <c r="TKO43" t="str">
        <f t="shared" ca="1" si="217"/>
        <v/>
      </c>
      <c r="TKP43" t="str">
        <f t="shared" ca="1" si="217"/>
        <v/>
      </c>
      <c r="TKQ43" t="str">
        <f t="shared" ca="1" si="217"/>
        <v/>
      </c>
      <c r="TKR43" t="str">
        <f t="shared" ca="1" si="217"/>
        <v/>
      </c>
      <c r="TKS43" t="str">
        <f t="shared" ca="1" si="217"/>
        <v/>
      </c>
      <c r="TKT43" t="str">
        <f t="shared" ca="1" si="217"/>
        <v/>
      </c>
      <c r="TKU43" t="str">
        <f t="shared" ca="1" si="217"/>
        <v/>
      </c>
      <c r="TKV43" t="str">
        <f t="shared" ca="1" si="217"/>
        <v/>
      </c>
      <c r="TKW43" t="str">
        <f t="shared" ref="TKW43:TNH43" ca="1" si="218">IFERROR(TKS43*TKU43,"")</f>
        <v/>
      </c>
      <c r="TKX43" t="str">
        <f t="shared" ca="1" si="218"/>
        <v/>
      </c>
      <c r="TKY43" t="str">
        <f t="shared" ca="1" si="218"/>
        <v/>
      </c>
      <c r="TKZ43" t="str">
        <f t="shared" ca="1" si="218"/>
        <v/>
      </c>
      <c r="TLA43" t="str">
        <f t="shared" ca="1" si="218"/>
        <v/>
      </c>
      <c r="TLB43" t="str">
        <f t="shared" ca="1" si="218"/>
        <v/>
      </c>
      <c r="TLC43" t="str">
        <f t="shared" ca="1" si="218"/>
        <v/>
      </c>
      <c r="TLD43" t="str">
        <f t="shared" ca="1" si="218"/>
        <v/>
      </c>
      <c r="TLE43" t="str">
        <f t="shared" ca="1" si="218"/>
        <v/>
      </c>
      <c r="TLF43" t="str">
        <f t="shared" ca="1" si="218"/>
        <v/>
      </c>
      <c r="TLG43" t="str">
        <f t="shared" ca="1" si="218"/>
        <v/>
      </c>
      <c r="TLH43" t="str">
        <f t="shared" ca="1" si="218"/>
        <v/>
      </c>
      <c r="TLI43" t="str">
        <f t="shared" ca="1" si="218"/>
        <v/>
      </c>
      <c r="TLJ43" t="str">
        <f t="shared" ca="1" si="218"/>
        <v/>
      </c>
      <c r="TLK43" t="str">
        <f t="shared" ca="1" si="218"/>
        <v/>
      </c>
      <c r="TLL43" t="str">
        <f t="shared" ca="1" si="218"/>
        <v/>
      </c>
      <c r="TLM43" t="str">
        <f t="shared" ca="1" si="218"/>
        <v/>
      </c>
      <c r="TLN43" t="str">
        <f t="shared" ca="1" si="218"/>
        <v/>
      </c>
      <c r="TLO43" t="str">
        <f t="shared" ca="1" si="218"/>
        <v/>
      </c>
      <c r="TLP43" t="str">
        <f t="shared" ca="1" si="218"/>
        <v/>
      </c>
      <c r="TLQ43" t="str">
        <f t="shared" ca="1" si="218"/>
        <v/>
      </c>
      <c r="TLR43" t="str">
        <f t="shared" ca="1" si="218"/>
        <v/>
      </c>
      <c r="TLS43" t="str">
        <f t="shared" ca="1" si="218"/>
        <v/>
      </c>
      <c r="TLT43" t="str">
        <f t="shared" ca="1" si="218"/>
        <v/>
      </c>
      <c r="TLU43" t="str">
        <f t="shared" ca="1" si="218"/>
        <v/>
      </c>
      <c r="TLV43" t="str">
        <f t="shared" ca="1" si="218"/>
        <v/>
      </c>
      <c r="TLW43" t="str">
        <f t="shared" ca="1" si="218"/>
        <v/>
      </c>
      <c r="TLX43" t="str">
        <f t="shared" ca="1" si="218"/>
        <v/>
      </c>
      <c r="TLY43" t="str">
        <f t="shared" ca="1" si="218"/>
        <v/>
      </c>
      <c r="TLZ43" t="str">
        <f t="shared" ca="1" si="218"/>
        <v/>
      </c>
      <c r="TMA43" t="str">
        <f t="shared" ca="1" si="218"/>
        <v/>
      </c>
      <c r="TMB43" t="str">
        <f t="shared" ca="1" si="218"/>
        <v/>
      </c>
      <c r="TMC43" t="str">
        <f t="shared" ca="1" si="218"/>
        <v/>
      </c>
      <c r="TMD43" t="str">
        <f t="shared" ca="1" si="218"/>
        <v/>
      </c>
      <c r="TME43" t="str">
        <f t="shared" ca="1" si="218"/>
        <v/>
      </c>
      <c r="TMF43" t="str">
        <f t="shared" ca="1" si="218"/>
        <v/>
      </c>
      <c r="TMG43" t="str">
        <f t="shared" ca="1" si="218"/>
        <v/>
      </c>
      <c r="TMH43" t="str">
        <f t="shared" ca="1" si="218"/>
        <v/>
      </c>
      <c r="TMI43" t="str">
        <f t="shared" ca="1" si="218"/>
        <v/>
      </c>
      <c r="TMJ43" t="str">
        <f t="shared" ca="1" si="218"/>
        <v/>
      </c>
      <c r="TMK43" t="str">
        <f t="shared" ca="1" si="218"/>
        <v/>
      </c>
      <c r="TML43" t="str">
        <f t="shared" ca="1" si="218"/>
        <v/>
      </c>
      <c r="TMM43" t="str">
        <f t="shared" ca="1" si="218"/>
        <v/>
      </c>
      <c r="TMN43" t="str">
        <f t="shared" ca="1" si="218"/>
        <v/>
      </c>
      <c r="TMO43" t="str">
        <f t="shared" ca="1" si="218"/>
        <v/>
      </c>
      <c r="TMP43" t="str">
        <f t="shared" ca="1" si="218"/>
        <v/>
      </c>
      <c r="TMQ43" t="str">
        <f t="shared" ca="1" si="218"/>
        <v/>
      </c>
      <c r="TMR43" t="str">
        <f t="shared" ca="1" si="218"/>
        <v/>
      </c>
      <c r="TMS43" t="str">
        <f t="shared" ca="1" si="218"/>
        <v/>
      </c>
      <c r="TMT43" t="str">
        <f t="shared" ca="1" si="218"/>
        <v/>
      </c>
      <c r="TMU43" t="str">
        <f t="shared" ca="1" si="218"/>
        <v/>
      </c>
      <c r="TMV43" t="str">
        <f t="shared" ca="1" si="218"/>
        <v/>
      </c>
      <c r="TMW43" t="str">
        <f t="shared" ca="1" si="218"/>
        <v/>
      </c>
      <c r="TMX43" t="str">
        <f t="shared" ca="1" si="218"/>
        <v/>
      </c>
      <c r="TMY43" t="str">
        <f t="shared" ca="1" si="218"/>
        <v/>
      </c>
      <c r="TMZ43" t="str">
        <f t="shared" ca="1" si="218"/>
        <v/>
      </c>
      <c r="TNA43" t="str">
        <f t="shared" ca="1" si="218"/>
        <v/>
      </c>
      <c r="TNB43" t="str">
        <f t="shared" ca="1" si="218"/>
        <v/>
      </c>
      <c r="TNC43" t="str">
        <f t="shared" ca="1" si="218"/>
        <v/>
      </c>
      <c r="TND43" t="str">
        <f t="shared" ca="1" si="218"/>
        <v/>
      </c>
      <c r="TNE43" t="str">
        <f t="shared" ca="1" si="218"/>
        <v/>
      </c>
      <c r="TNF43" t="str">
        <f t="shared" ca="1" si="218"/>
        <v/>
      </c>
      <c r="TNG43" t="str">
        <f t="shared" ca="1" si="218"/>
        <v/>
      </c>
      <c r="TNH43" t="str">
        <f t="shared" ca="1" si="218"/>
        <v/>
      </c>
      <c r="TNI43" t="str">
        <f t="shared" ref="TNI43:TPT43" ca="1" si="219">IFERROR(TNE43*TNG43,"")</f>
        <v/>
      </c>
      <c r="TNJ43" t="str">
        <f t="shared" ca="1" si="219"/>
        <v/>
      </c>
      <c r="TNK43" t="str">
        <f t="shared" ca="1" si="219"/>
        <v/>
      </c>
      <c r="TNL43" t="str">
        <f t="shared" ca="1" si="219"/>
        <v/>
      </c>
      <c r="TNM43" t="str">
        <f t="shared" ca="1" si="219"/>
        <v/>
      </c>
      <c r="TNN43" t="str">
        <f t="shared" ca="1" si="219"/>
        <v/>
      </c>
      <c r="TNO43" t="str">
        <f t="shared" ca="1" si="219"/>
        <v/>
      </c>
      <c r="TNP43" t="str">
        <f t="shared" ca="1" si="219"/>
        <v/>
      </c>
      <c r="TNQ43" t="str">
        <f t="shared" ca="1" si="219"/>
        <v/>
      </c>
      <c r="TNR43" t="str">
        <f t="shared" ca="1" si="219"/>
        <v/>
      </c>
      <c r="TNS43" t="str">
        <f t="shared" ca="1" si="219"/>
        <v/>
      </c>
      <c r="TNT43" t="str">
        <f t="shared" ca="1" si="219"/>
        <v/>
      </c>
      <c r="TNU43" t="str">
        <f t="shared" ca="1" si="219"/>
        <v/>
      </c>
      <c r="TNV43" t="str">
        <f t="shared" ca="1" si="219"/>
        <v/>
      </c>
      <c r="TNW43" t="str">
        <f t="shared" ca="1" si="219"/>
        <v/>
      </c>
      <c r="TNX43" t="str">
        <f t="shared" ca="1" si="219"/>
        <v/>
      </c>
      <c r="TNY43" t="str">
        <f t="shared" ca="1" si="219"/>
        <v/>
      </c>
      <c r="TNZ43" t="str">
        <f t="shared" ca="1" si="219"/>
        <v/>
      </c>
      <c r="TOA43" t="str">
        <f t="shared" ca="1" si="219"/>
        <v/>
      </c>
      <c r="TOB43" t="str">
        <f t="shared" ca="1" si="219"/>
        <v/>
      </c>
      <c r="TOC43" t="str">
        <f t="shared" ca="1" si="219"/>
        <v/>
      </c>
      <c r="TOD43" t="str">
        <f t="shared" ca="1" si="219"/>
        <v/>
      </c>
      <c r="TOE43" t="str">
        <f t="shared" ca="1" si="219"/>
        <v/>
      </c>
      <c r="TOF43" t="str">
        <f t="shared" ca="1" si="219"/>
        <v/>
      </c>
      <c r="TOG43" t="str">
        <f t="shared" ca="1" si="219"/>
        <v/>
      </c>
      <c r="TOH43" t="str">
        <f t="shared" ca="1" si="219"/>
        <v/>
      </c>
      <c r="TOI43" t="str">
        <f t="shared" ca="1" si="219"/>
        <v/>
      </c>
      <c r="TOJ43" t="str">
        <f t="shared" ca="1" si="219"/>
        <v/>
      </c>
      <c r="TOK43" t="str">
        <f t="shared" ca="1" si="219"/>
        <v/>
      </c>
      <c r="TOL43" t="str">
        <f t="shared" ca="1" si="219"/>
        <v/>
      </c>
      <c r="TOM43" t="str">
        <f t="shared" ca="1" si="219"/>
        <v/>
      </c>
      <c r="TON43" t="str">
        <f t="shared" ca="1" si="219"/>
        <v/>
      </c>
      <c r="TOO43" t="str">
        <f t="shared" ca="1" si="219"/>
        <v/>
      </c>
      <c r="TOP43" t="str">
        <f t="shared" ca="1" si="219"/>
        <v/>
      </c>
      <c r="TOQ43" t="str">
        <f t="shared" ca="1" si="219"/>
        <v/>
      </c>
      <c r="TOR43" t="str">
        <f t="shared" ca="1" si="219"/>
        <v/>
      </c>
      <c r="TOS43" t="str">
        <f t="shared" ca="1" si="219"/>
        <v/>
      </c>
      <c r="TOT43" t="str">
        <f t="shared" ca="1" si="219"/>
        <v/>
      </c>
      <c r="TOU43" t="str">
        <f t="shared" ca="1" si="219"/>
        <v/>
      </c>
      <c r="TOV43" t="str">
        <f t="shared" ca="1" si="219"/>
        <v/>
      </c>
      <c r="TOW43" t="str">
        <f t="shared" ca="1" si="219"/>
        <v/>
      </c>
      <c r="TOX43" t="str">
        <f t="shared" ca="1" si="219"/>
        <v/>
      </c>
      <c r="TOY43" t="str">
        <f t="shared" ca="1" si="219"/>
        <v/>
      </c>
      <c r="TOZ43" t="str">
        <f t="shared" ca="1" si="219"/>
        <v/>
      </c>
      <c r="TPA43" t="str">
        <f t="shared" ca="1" si="219"/>
        <v/>
      </c>
      <c r="TPB43" t="str">
        <f t="shared" ca="1" si="219"/>
        <v/>
      </c>
      <c r="TPC43" t="str">
        <f t="shared" ca="1" si="219"/>
        <v/>
      </c>
      <c r="TPD43" t="str">
        <f t="shared" ca="1" si="219"/>
        <v/>
      </c>
      <c r="TPE43" t="str">
        <f t="shared" ca="1" si="219"/>
        <v/>
      </c>
      <c r="TPF43" t="str">
        <f t="shared" ca="1" si="219"/>
        <v/>
      </c>
      <c r="TPG43" t="str">
        <f t="shared" ca="1" si="219"/>
        <v/>
      </c>
      <c r="TPH43" t="str">
        <f t="shared" ca="1" si="219"/>
        <v/>
      </c>
      <c r="TPI43" t="str">
        <f t="shared" ca="1" si="219"/>
        <v/>
      </c>
      <c r="TPJ43" t="str">
        <f t="shared" ca="1" si="219"/>
        <v/>
      </c>
      <c r="TPK43" t="str">
        <f t="shared" ca="1" si="219"/>
        <v/>
      </c>
      <c r="TPL43" t="str">
        <f t="shared" ca="1" si="219"/>
        <v/>
      </c>
      <c r="TPM43" t="str">
        <f t="shared" ca="1" si="219"/>
        <v/>
      </c>
      <c r="TPN43" t="str">
        <f t="shared" ca="1" si="219"/>
        <v/>
      </c>
      <c r="TPO43" t="str">
        <f t="shared" ca="1" si="219"/>
        <v/>
      </c>
      <c r="TPP43" t="str">
        <f t="shared" ca="1" si="219"/>
        <v/>
      </c>
      <c r="TPQ43" t="str">
        <f t="shared" ca="1" si="219"/>
        <v/>
      </c>
      <c r="TPR43" t="str">
        <f t="shared" ca="1" si="219"/>
        <v/>
      </c>
      <c r="TPS43" t="str">
        <f t="shared" ca="1" si="219"/>
        <v/>
      </c>
      <c r="TPT43" t="str">
        <f t="shared" ca="1" si="219"/>
        <v/>
      </c>
      <c r="TPU43" t="str">
        <f t="shared" ref="TPU43:TSF43" ca="1" si="220">IFERROR(TPQ43*TPS43,"")</f>
        <v/>
      </c>
      <c r="TPV43" t="str">
        <f t="shared" ca="1" si="220"/>
        <v/>
      </c>
      <c r="TPW43" t="str">
        <f t="shared" ca="1" si="220"/>
        <v/>
      </c>
      <c r="TPX43" t="str">
        <f t="shared" ca="1" si="220"/>
        <v/>
      </c>
      <c r="TPY43" t="str">
        <f t="shared" ca="1" si="220"/>
        <v/>
      </c>
      <c r="TPZ43" t="str">
        <f t="shared" ca="1" si="220"/>
        <v/>
      </c>
      <c r="TQA43" t="str">
        <f t="shared" ca="1" si="220"/>
        <v/>
      </c>
      <c r="TQB43" t="str">
        <f t="shared" ca="1" si="220"/>
        <v/>
      </c>
      <c r="TQC43" t="str">
        <f t="shared" ca="1" si="220"/>
        <v/>
      </c>
      <c r="TQD43" t="str">
        <f t="shared" ca="1" si="220"/>
        <v/>
      </c>
      <c r="TQE43" t="str">
        <f t="shared" ca="1" si="220"/>
        <v/>
      </c>
      <c r="TQF43" t="str">
        <f t="shared" ca="1" si="220"/>
        <v/>
      </c>
      <c r="TQG43" t="str">
        <f t="shared" ca="1" si="220"/>
        <v/>
      </c>
      <c r="TQH43" t="str">
        <f t="shared" ca="1" si="220"/>
        <v/>
      </c>
      <c r="TQI43" t="str">
        <f t="shared" ca="1" si="220"/>
        <v/>
      </c>
      <c r="TQJ43" t="str">
        <f t="shared" ca="1" si="220"/>
        <v/>
      </c>
      <c r="TQK43" t="str">
        <f t="shared" ca="1" si="220"/>
        <v/>
      </c>
      <c r="TQL43" t="str">
        <f t="shared" ca="1" si="220"/>
        <v/>
      </c>
      <c r="TQM43" t="str">
        <f t="shared" ca="1" si="220"/>
        <v/>
      </c>
      <c r="TQN43" t="str">
        <f t="shared" ca="1" si="220"/>
        <v/>
      </c>
      <c r="TQO43" t="str">
        <f t="shared" ca="1" si="220"/>
        <v/>
      </c>
      <c r="TQP43" t="str">
        <f t="shared" ca="1" si="220"/>
        <v/>
      </c>
      <c r="TQQ43" t="str">
        <f t="shared" ca="1" si="220"/>
        <v/>
      </c>
      <c r="TQR43" t="str">
        <f t="shared" ca="1" si="220"/>
        <v/>
      </c>
      <c r="TQS43" t="str">
        <f t="shared" ca="1" si="220"/>
        <v/>
      </c>
      <c r="TQT43" t="str">
        <f t="shared" ca="1" si="220"/>
        <v/>
      </c>
      <c r="TQU43" t="str">
        <f t="shared" ca="1" si="220"/>
        <v/>
      </c>
      <c r="TQV43" t="str">
        <f t="shared" ca="1" si="220"/>
        <v/>
      </c>
      <c r="TQW43" t="str">
        <f t="shared" ca="1" si="220"/>
        <v/>
      </c>
      <c r="TQX43" t="str">
        <f t="shared" ca="1" si="220"/>
        <v/>
      </c>
      <c r="TQY43" t="str">
        <f t="shared" ca="1" si="220"/>
        <v/>
      </c>
      <c r="TQZ43" t="str">
        <f t="shared" ca="1" si="220"/>
        <v/>
      </c>
      <c r="TRA43" t="str">
        <f t="shared" ca="1" si="220"/>
        <v/>
      </c>
      <c r="TRB43" t="str">
        <f t="shared" ca="1" si="220"/>
        <v/>
      </c>
      <c r="TRC43" t="str">
        <f t="shared" ca="1" si="220"/>
        <v/>
      </c>
      <c r="TRD43" t="str">
        <f t="shared" ca="1" si="220"/>
        <v/>
      </c>
      <c r="TRE43" t="str">
        <f t="shared" ca="1" si="220"/>
        <v/>
      </c>
      <c r="TRF43" t="str">
        <f t="shared" ca="1" si="220"/>
        <v/>
      </c>
      <c r="TRG43" t="str">
        <f t="shared" ca="1" si="220"/>
        <v/>
      </c>
      <c r="TRH43" t="str">
        <f t="shared" ca="1" si="220"/>
        <v/>
      </c>
      <c r="TRI43" t="str">
        <f t="shared" ca="1" si="220"/>
        <v/>
      </c>
      <c r="TRJ43" t="str">
        <f t="shared" ca="1" si="220"/>
        <v/>
      </c>
      <c r="TRK43" t="str">
        <f t="shared" ca="1" si="220"/>
        <v/>
      </c>
      <c r="TRL43" t="str">
        <f t="shared" ca="1" si="220"/>
        <v/>
      </c>
      <c r="TRM43" t="str">
        <f t="shared" ca="1" si="220"/>
        <v/>
      </c>
      <c r="TRN43" t="str">
        <f t="shared" ca="1" si="220"/>
        <v/>
      </c>
      <c r="TRO43" t="str">
        <f t="shared" ca="1" si="220"/>
        <v/>
      </c>
      <c r="TRP43" t="str">
        <f t="shared" ca="1" si="220"/>
        <v/>
      </c>
      <c r="TRQ43" t="str">
        <f t="shared" ca="1" si="220"/>
        <v/>
      </c>
      <c r="TRR43" t="str">
        <f t="shared" ca="1" si="220"/>
        <v/>
      </c>
      <c r="TRS43" t="str">
        <f t="shared" ca="1" si="220"/>
        <v/>
      </c>
      <c r="TRT43" t="str">
        <f t="shared" ca="1" si="220"/>
        <v/>
      </c>
      <c r="TRU43" t="str">
        <f t="shared" ca="1" si="220"/>
        <v/>
      </c>
      <c r="TRV43" t="str">
        <f t="shared" ca="1" si="220"/>
        <v/>
      </c>
      <c r="TRW43" t="str">
        <f t="shared" ca="1" si="220"/>
        <v/>
      </c>
      <c r="TRX43" t="str">
        <f t="shared" ca="1" si="220"/>
        <v/>
      </c>
      <c r="TRY43" t="str">
        <f t="shared" ca="1" si="220"/>
        <v/>
      </c>
      <c r="TRZ43" t="str">
        <f t="shared" ca="1" si="220"/>
        <v/>
      </c>
      <c r="TSA43" t="str">
        <f t="shared" ca="1" si="220"/>
        <v/>
      </c>
      <c r="TSB43" t="str">
        <f t="shared" ca="1" si="220"/>
        <v/>
      </c>
      <c r="TSC43" t="str">
        <f t="shared" ca="1" si="220"/>
        <v/>
      </c>
      <c r="TSD43" t="str">
        <f t="shared" ca="1" si="220"/>
        <v/>
      </c>
      <c r="TSE43" t="str">
        <f t="shared" ca="1" si="220"/>
        <v/>
      </c>
      <c r="TSF43" t="str">
        <f t="shared" ca="1" si="220"/>
        <v/>
      </c>
      <c r="TSG43" t="str">
        <f t="shared" ref="TSG43:TUR43" ca="1" si="221">IFERROR(TSC43*TSE43,"")</f>
        <v/>
      </c>
      <c r="TSH43" t="str">
        <f t="shared" ca="1" si="221"/>
        <v/>
      </c>
      <c r="TSI43" t="str">
        <f t="shared" ca="1" si="221"/>
        <v/>
      </c>
      <c r="TSJ43" t="str">
        <f t="shared" ca="1" si="221"/>
        <v/>
      </c>
      <c r="TSK43" t="str">
        <f t="shared" ca="1" si="221"/>
        <v/>
      </c>
      <c r="TSL43" t="str">
        <f t="shared" ca="1" si="221"/>
        <v/>
      </c>
      <c r="TSM43" t="str">
        <f t="shared" ca="1" si="221"/>
        <v/>
      </c>
      <c r="TSN43" t="str">
        <f t="shared" ca="1" si="221"/>
        <v/>
      </c>
      <c r="TSO43" t="str">
        <f t="shared" ca="1" si="221"/>
        <v/>
      </c>
      <c r="TSP43" t="str">
        <f t="shared" ca="1" si="221"/>
        <v/>
      </c>
      <c r="TSQ43" t="str">
        <f t="shared" ca="1" si="221"/>
        <v/>
      </c>
      <c r="TSR43" t="str">
        <f t="shared" ca="1" si="221"/>
        <v/>
      </c>
      <c r="TSS43" t="str">
        <f t="shared" ca="1" si="221"/>
        <v/>
      </c>
      <c r="TST43" t="str">
        <f t="shared" ca="1" si="221"/>
        <v/>
      </c>
      <c r="TSU43" t="str">
        <f t="shared" ca="1" si="221"/>
        <v/>
      </c>
      <c r="TSV43" t="str">
        <f t="shared" ca="1" si="221"/>
        <v/>
      </c>
      <c r="TSW43" t="str">
        <f t="shared" ca="1" si="221"/>
        <v/>
      </c>
      <c r="TSX43" t="str">
        <f t="shared" ca="1" si="221"/>
        <v/>
      </c>
      <c r="TSY43" t="str">
        <f t="shared" ca="1" si="221"/>
        <v/>
      </c>
      <c r="TSZ43" t="str">
        <f t="shared" ca="1" si="221"/>
        <v/>
      </c>
      <c r="TTA43" t="str">
        <f t="shared" ca="1" si="221"/>
        <v/>
      </c>
      <c r="TTB43" t="str">
        <f t="shared" ca="1" si="221"/>
        <v/>
      </c>
      <c r="TTC43" t="str">
        <f t="shared" ca="1" si="221"/>
        <v/>
      </c>
      <c r="TTD43" t="str">
        <f t="shared" ca="1" si="221"/>
        <v/>
      </c>
      <c r="TTE43" t="str">
        <f t="shared" ca="1" si="221"/>
        <v/>
      </c>
      <c r="TTF43" t="str">
        <f t="shared" ca="1" si="221"/>
        <v/>
      </c>
      <c r="TTG43" t="str">
        <f t="shared" ca="1" si="221"/>
        <v/>
      </c>
      <c r="TTH43" t="str">
        <f t="shared" ca="1" si="221"/>
        <v/>
      </c>
      <c r="TTI43" t="str">
        <f t="shared" ca="1" si="221"/>
        <v/>
      </c>
      <c r="TTJ43" t="str">
        <f t="shared" ca="1" si="221"/>
        <v/>
      </c>
      <c r="TTK43" t="str">
        <f t="shared" ca="1" si="221"/>
        <v/>
      </c>
      <c r="TTL43" t="str">
        <f t="shared" ca="1" si="221"/>
        <v/>
      </c>
      <c r="TTM43" t="str">
        <f t="shared" ca="1" si="221"/>
        <v/>
      </c>
      <c r="TTN43" t="str">
        <f t="shared" ca="1" si="221"/>
        <v/>
      </c>
      <c r="TTO43" t="str">
        <f t="shared" ca="1" si="221"/>
        <v/>
      </c>
      <c r="TTP43" t="str">
        <f t="shared" ca="1" si="221"/>
        <v/>
      </c>
      <c r="TTQ43" t="str">
        <f t="shared" ca="1" si="221"/>
        <v/>
      </c>
      <c r="TTR43" t="str">
        <f t="shared" ca="1" si="221"/>
        <v/>
      </c>
      <c r="TTS43" t="str">
        <f t="shared" ca="1" si="221"/>
        <v/>
      </c>
      <c r="TTT43" t="str">
        <f t="shared" ca="1" si="221"/>
        <v/>
      </c>
      <c r="TTU43" t="str">
        <f t="shared" ca="1" si="221"/>
        <v/>
      </c>
      <c r="TTV43" t="str">
        <f t="shared" ca="1" si="221"/>
        <v/>
      </c>
      <c r="TTW43" t="str">
        <f t="shared" ca="1" si="221"/>
        <v/>
      </c>
      <c r="TTX43" t="str">
        <f t="shared" ca="1" si="221"/>
        <v/>
      </c>
      <c r="TTY43" t="str">
        <f t="shared" ca="1" si="221"/>
        <v/>
      </c>
      <c r="TTZ43" t="str">
        <f t="shared" ca="1" si="221"/>
        <v/>
      </c>
      <c r="TUA43" t="str">
        <f t="shared" ca="1" si="221"/>
        <v/>
      </c>
      <c r="TUB43" t="str">
        <f t="shared" ca="1" si="221"/>
        <v/>
      </c>
      <c r="TUC43" t="str">
        <f t="shared" ca="1" si="221"/>
        <v/>
      </c>
      <c r="TUD43" t="str">
        <f t="shared" ca="1" si="221"/>
        <v/>
      </c>
      <c r="TUE43" t="str">
        <f t="shared" ca="1" si="221"/>
        <v/>
      </c>
      <c r="TUF43" t="str">
        <f t="shared" ca="1" si="221"/>
        <v/>
      </c>
      <c r="TUG43" t="str">
        <f t="shared" ca="1" si="221"/>
        <v/>
      </c>
      <c r="TUH43" t="str">
        <f t="shared" ca="1" si="221"/>
        <v/>
      </c>
      <c r="TUI43" t="str">
        <f t="shared" ca="1" si="221"/>
        <v/>
      </c>
      <c r="TUJ43" t="str">
        <f t="shared" ca="1" si="221"/>
        <v/>
      </c>
      <c r="TUK43" t="str">
        <f t="shared" ca="1" si="221"/>
        <v/>
      </c>
      <c r="TUL43" t="str">
        <f t="shared" ca="1" si="221"/>
        <v/>
      </c>
      <c r="TUM43" t="str">
        <f t="shared" ca="1" si="221"/>
        <v/>
      </c>
      <c r="TUN43" t="str">
        <f t="shared" ca="1" si="221"/>
        <v/>
      </c>
      <c r="TUO43" t="str">
        <f t="shared" ca="1" si="221"/>
        <v/>
      </c>
      <c r="TUP43" t="str">
        <f t="shared" ca="1" si="221"/>
        <v/>
      </c>
      <c r="TUQ43" t="str">
        <f t="shared" ca="1" si="221"/>
        <v/>
      </c>
      <c r="TUR43" t="str">
        <f t="shared" ca="1" si="221"/>
        <v/>
      </c>
      <c r="TUS43" t="str">
        <f t="shared" ref="TUS43:TXD43" ca="1" si="222">IFERROR(TUO43*TUQ43,"")</f>
        <v/>
      </c>
      <c r="TUT43" t="str">
        <f t="shared" ca="1" si="222"/>
        <v/>
      </c>
      <c r="TUU43" t="str">
        <f t="shared" ca="1" si="222"/>
        <v/>
      </c>
      <c r="TUV43" t="str">
        <f t="shared" ca="1" si="222"/>
        <v/>
      </c>
      <c r="TUW43" t="str">
        <f t="shared" ca="1" si="222"/>
        <v/>
      </c>
      <c r="TUX43" t="str">
        <f t="shared" ca="1" si="222"/>
        <v/>
      </c>
      <c r="TUY43" t="str">
        <f t="shared" ca="1" si="222"/>
        <v/>
      </c>
      <c r="TUZ43" t="str">
        <f t="shared" ca="1" si="222"/>
        <v/>
      </c>
      <c r="TVA43" t="str">
        <f t="shared" ca="1" si="222"/>
        <v/>
      </c>
      <c r="TVB43" t="str">
        <f t="shared" ca="1" si="222"/>
        <v/>
      </c>
      <c r="TVC43" t="str">
        <f t="shared" ca="1" si="222"/>
        <v/>
      </c>
      <c r="TVD43" t="str">
        <f t="shared" ca="1" si="222"/>
        <v/>
      </c>
      <c r="TVE43" t="str">
        <f t="shared" ca="1" si="222"/>
        <v/>
      </c>
      <c r="TVF43" t="str">
        <f t="shared" ca="1" si="222"/>
        <v/>
      </c>
      <c r="TVG43" t="str">
        <f t="shared" ca="1" si="222"/>
        <v/>
      </c>
      <c r="TVH43" t="str">
        <f t="shared" ca="1" si="222"/>
        <v/>
      </c>
      <c r="TVI43" t="str">
        <f t="shared" ca="1" si="222"/>
        <v/>
      </c>
      <c r="TVJ43" t="str">
        <f t="shared" ca="1" si="222"/>
        <v/>
      </c>
      <c r="TVK43" t="str">
        <f t="shared" ca="1" si="222"/>
        <v/>
      </c>
      <c r="TVL43" t="str">
        <f t="shared" ca="1" si="222"/>
        <v/>
      </c>
      <c r="TVM43" t="str">
        <f t="shared" ca="1" si="222"/>
        <v/>
      </c>
      <c r="TVN43" t="str">
        <f t="shared" ca="1" si="222"/>
        <v/>
      </c>
      <c r="TVO43" t="str">
        <f t="shared" ca="1" si="222"/>
        <v/>
      </c>
      <c r="TVP43" t="str">
        <f t="shared" ca="1" si="222"/>
        <v/>
      </c>
      <c r="TVQ43" t="str">
        <f t="shared" ca="1" si="222"/>
        <v/>
      </c>
      <c r="TVR43" t="str">
        <f t="shared" ca="1" si="222"/>
        <v/>
      </c>
      <c r="TVS43" t="str">
        <f t="shared" ca="1" si="222"/>
        <v/>
      </c>
      <c r="TVT43" t="str">
        <f t="shared" ca="1" si="222"/>
        <v/>
      </c>
      <c r="TVU43" t="str">
        <f t="shared" ca="1" si="222"/>
        <v/>
      </c>
      <c r="TVV43" t="str">
        <f t="shared" ca="1" si="222"/>
        <v/>
      </c>
      <c r="TVW43" t="str">
        <f t="shared" ca="1" si="222"/>
        <v/>
      </c>
      <c r="TVX43" t="str">
        <f t="shared" ca="1" si="222"/>
        <v/>
      </c>
      <c r="TVY43" t="str">
        <f t="shared" ca="1" si="222"/>
        <v/>
      </c>
      <c r="TVZ43" t="str">
        <f t="shared" ca="1" si="222"/>
        <v/>
      </c>
      <c r="TWA43" t="str">
        <f t="shared" ca="1" si="222"/>
        <v/>
      </c>
      <c r="TWB43" t="str">
        <f t="shared" ca="1" si="222"/>
        <v/>
      </c>
      <c r="TWC43" t="str">
        <f t="shared" ca="1" si="222"/>
        <v/>
      </c>
      <c r="TWD43" t="str">
        <f t="shared" ca="1" si="222"/>
        <v/>
      </c>
      <c r="TWE43" t="str">
        <f t="shared" ca="1" si="222"/>
        <v/>
      </c>
      <c r="TWF43" t="str">
        <f t="shared" ca="1" si="222"/>
        <v/>
      </c>
      <c r="TWG43" t="str">
        <f t="shared" ca="1" si="222"/>
        <v/>
      </c>
      <c r="TWH43" t="str">
        <f t="shared" ca="1" si="222"/>
        <v/>
      </c>
      <c r="TWI43" t="str">
        <f t="shared" ca="1" si="222"/>
        <v/>
      </c>
      <c r="TWJ43" t="str">
        <f t="shared" ca="1" si="222"/>
        <v/>
      </c>
      <c r="TWK43" t="str">
        <f t="shared" ca="1" si="222"/>
        <v/>
      </c>
      <c r="TWL43" t="str">
        <f t="shared" ca="1" si="222"/>
        <v/>
      </c>
      <c r="TWM43" t="str">
        <f t="shared" ca="1" si="222"/>
        <v/>
      </c>
      <c r="TWN43" t="str">
        <f t="shared" ca="1" si="222"/>
        <v/>
      </c>
      <c r="TWO43" t="str">
        <f t="shared" ca="1" si="222"/>
        <v/>
      </c>
      <c r="TWP43" t="str">
        <f t="shared" ca="1" si="222"/>
        <v/>
      </c>
      <c r="TWQ43" t="str">
        <f t="shared" ca="1" si="222"/>
        <v/>
      </c>
      <c r="TWR43" t="str">
        <f t="shared" ca="1" si="222"/>
        <v/>
      </c>
      <c r="TWS43" t="str">
        <f t="shared" ca="1" si="222"/>
        <v/>
      </c>
      <c r="TWT43" t="str">
        <f t="shared" ca="1" si="222"/>
        <v/>
      </c>
      <c r="TWU43" t="str">
        <f t="shared" ca="1" si="222"/>
        <v/>
      </c>
      <c r="TWV43" t="str">
        <f t="shared" ca="1" si="222"/>
        <v/>
      </c>
      <c r="TWW43" t="str">
        <f t="shared" ca="1" si="222"/>
        <v/>
      </c>
      <c r="TWX43" t="str">
        <f t="shared" ca="1" si="222"/>
        <v/>
      </c>
      <c r="TWY43" t="str">
        <f t="shared" ca="1" si="222"/>
        <v/>
      </c>
      <c r="TWZ43" t="str">
        <f t="shared" ca="1" si="222"/>
        <v/>
      </c>
      <c r="TXA43" t="str">
        <f t="shared" ca="1" si="222"/>
        <v/>
      </c>
      <c r="TXB43" t="str">
        <f t="shared" ca="1" si="222"/>
        <v/>
      </c>
      <c r="TXC43" t="str">
        <f t="shared" ca="1" si="222"/>
        <v/>
      </c>
      <c r="TXD43" t="str">
        <f t="shared" ca="1" si="222"/>
        <v/>
      </c>
      <c r="TXE43" t="str">
        <f t="shared" ref="TXE43:TZP43" ca="1" si="223">IFERROR(TXA43*TXC43,"")</f>
        <v/>
      </c>
      <c r="TXF43" t="str">
        <f t="shared" ca="1" si="223"/>
        <v/>
      </c>
      <c r="TXG43" t="str">
        <f t="shared" ca="1" si="223"/>
        <v/>
      </c>
      <c r="TXH43" t="str">
        <f t="shared" ca="1" si="223"/>
        <v/>
      </c>
      <c r="TXI43" t="str">
        <f t="shared" ca="1" si="223"/>
        <v/>
      </c>
      <c r="TXJ43" t="str">
        <f t="shared" ca="1" si="223"/>
        <v/>
      </c>
      <c r="TXK43" t="str">
        <f t="shared" ca="1" si="223"/>
        <v/>
      </c>
      <c r="TXL43" t="str">
        <f t="shared" ca="1" si="223"/>
        <v/>
      </c>
      <c r="TXM43" t="str">
        <f t="shared" ca="1" si="223"/>
        <v/>
      </c>
      <c r="TXN43" t="str">
        <f t="shared" ca="1" si="223"/>
        <v/>
      </c>
      <c r="TXO43" t="str">
        <f t="shared" ca="1" si="223"/>
        <v/>
      </c>
      <c r="TXP43" t="str">
        <f t="shared" ca="1" si="223"/>
        <v/>
      </c>
      <c r="TXQ43" t="str">
        <f t="shared" ca="1" si="223"/>
        <v/>
      </c>
      <c r="TXR43" t="str">
        <f t="shared" ca="1" si="223"/>
        <v/>
      </c>
      <c r="TXS43" t="str">
        <f t="shared" ca="1" si="223"/>
        <v/>
      </c>
      <c r="TXT43" t="str">
        <f t="shared" ca="1" si="223"/>
        <v/>
      </c>
      <c r="TXU43" t="str">
        <f t="shared" ca="1" si="223"/>
        <v/>
      </c>
      <c r="TXV43" t="str">
        <f t="shared" ca="1" si="223"/>
        <v/>
      </c>
      <c r="TXW43" t="str">
        <f t="shared" ca="1" si="223"/>
        <v/>
      </c>
      <c r="TXX43" t="str">
        <f t="shared" ca="1" si="223"/>
        <v/>
      </c>
      <c r="TXY43" t="str">
        <f t="shared" ca="1" si="223"/>
        <v/>
      </c>
      <c r="TXZ43" t="str">
        <f t="shared" ca="1" si="223"/>
        <v/>
      </c>
      <c r="TYA43" t="str">
        <f t="shared" ca="1" si="223"/>
        <v/>
      </c>
      <c r="TYB43" t="str">
        <f t="shared" ca="1" si="223"/>
        <v/>
      </c>
      <c r="TYC43" t="str">
        <f t="shared" ca="1" si="223"/>
        <v/>
      </c>
      <c r="TYD43" t="str">
        <f t="shared" ca="1" si="223"/>
        <v/>
      </c>
      <c r="TYE43" t="str">
        <f t="shared" ca="1" si="223"/>
        <v/>
      </c>
      <c r="TYF43" t="str">
        <f t="shared" ca="1" si="223"/>
        <v/>
      </c>
      <c r="TYG43" t="str">
        <f t="shared" ca="1" si="223"/>
        <v/>
      </c>
      <c r="TYH43" t="str">
        <f t="shared" ca="1" si="223"/>
        <v/>
      </c>
      <c r="TYI43" t="str">
        <f t="shared" ca="1" si="223"/>
        <v/>
      </c>
      <c r="TYJ43" t="str">
        <f t="shared" ca="1" si="223"/>
        <v/>
      </c>
      <c r="TYK43" t="str">
        <f t="shared" ca="1" si="223"/>
        <v/>
      </c>
      <c r="TYL43" t="str">
        <f t="shared" ca="1" si="223"/>
        <v/>
      </c>
      <c r="TYM43" t="str">
        <f t="shared" ca="1" si="223"/>
        <v/>
      </c>
      <c r="TYN43" t="str">
        <f t="shared" ca="1" si="223"/>
        <v/>
      </c>
      <c r="TYO43" t="str">
        <f t="shared" ca="1" si="223"/>
        <v/>
      </c>
      <c r="TYP43" t="str">
        <f t="shared" ca="1" si="223"/>
        <v/>
      </c>
      <c r="TYQ43" t="str">
        <f t="shared" ca="1" si="223"/>
        <v/>
      </c>
      <c r="TYR43" t="str">
        <f t="shared" ca="1" si="223"/>
        <v/>
      </c>
      <c r="TYS43" t="str">
        <f t="shared" ca="1" si="223"/>
        <v/>
      </c>
      <c r="TYT43" t="str">
        <f t="shared" ca="1" si="223"/>
        <v/>
      </c>
      <c r="TYU43" t="str">
        <f t="shared" ca="1" si="223"/>
        <v/>
      </c>
      <c r="TYV43" t="str">
        <f t="shared" ca="1" si="223"/>
        <v/>
      </c>
      <c r="TYW43" t="str">
        <f t="shared" ca="1" si="223"/>
        <v/>
      </c>
      <c r="TYX43" t="str">
        <f t="shared" ca="1" si="223"/>
        <v/>
      </c>
      <c r="TYY43" t="str">
        <f t="shared" ca="1" si="223"/>
        <v/>
      </c>
      <c r="TYZ43" t="str">
        <f t="shared" ca="1" si="223"/>
        <v/>
      </c>
      <c r="TZA43" t="str">
        <f t="shared" ca="1" si="223"/>
        <v/>
      </c>
      <c r="TZB43" t="str">
        <f t="shared" ca="1" si="223"/>
        <v/>
      </c>
      <c r="TZC43" t="str">
        <f t="shared" ca="1" si="223"/>
        <v/>
      </c>
      <c r="TZD43" t="str">
        <f t="shared" ca="1" si="223"/>
        <v/>
      </c>
      <c r="TZE43" t="str">
        <f t="shared" ca="1" si="223"/>
        <v/>
      </c>
      <c r="TZF43" t="str">
        <f t="shared" ca="1" si="223"/>
        <v/>
      </c>
      <c r="TZG43" t="str">
        <f t="shared" ca="1" si="223"/>
        <v/>
      </c>
      <c r="TZH43" t="str">
        <f t="shared" ca="1" si="223"/>
        <v/>
      </c>
      <c r="TZI43" t="str">
        <f t="shared" ca="1" si="223"/>
        <v/>
      </c>
      <c r="TZJ43" t="str">
        <f t="shared" ca="1" si="223"/>
        <v/>
      </c>
      <c r="TZK43" t="str">
        <f t="shared" ca="1" si="223"/>
        <v/>
      </c>
      <c r="TZL43" t="str">
        <f t="shared" ca="1" si="223"/>
        <v/>
      </c>
      <c r="TZM43" t="str">
        <f t="shared" ca="1" si="223"/>
        <v/>
      </c>
      <c r="TZN43" t="str">
        <f t="shared" ca="1" si="223"/>
        <v/>
      </c>
      <c r="TZO43" t="str">
        <f t="shared" ca="1" si="223"/>
        <v/>
      </c>
      <c r="TZP43" t="str">
        <f t="shared" ca="1" si="223"/>
        <v/>
      </c>
      <c r="TZQ43" t="str">
        <f t="shared" ref="TZQ43:UCB43" ca="1" si="224">IFERROR(TZM43*TZO43,"")</f>
        <v/>
      </c>
      <c r="TZR43" t="str">
        <f t="shared" ca="1" si="224"/>
        <v/>
      </c>
      <c r="TZS43" t="str">
        <f t="shared" ca="1" si="224"/>
        <v/>
      </c>
      <c r="TZT43" t="str">
        <f t="shared" ca="1" si="224"/>
        <v/>
      </c>
      <c r="TZU43" t="str">
        <f t="shared" ca="1" si="224"/>
        <v/>
      </c>
      <c r="TZV43" t="str">
        <f t="shared" ca="1" si="224"/>
        <v/>
      </c>
      <c r="TZW43" t="str">
        <f t="shared" ca="1" si="224"/>
        <v/>
      </c>
      <c r="TZX43" t="str">
        <f t="shared" ca="1" si="224"/>
        <v/>
      </c>
      <c r="TZY43" t="str">
        <f t="shared" ca="1" si="224"/>
        <v/>
      </c>
      <c r="TZZ43" t="str">
        <f t="shared" ca="1" si="224"/>
        <v/>
      </c>
      <c r="UAA43" t="str">
        <f t="shared" ca="1" si="224"/>
        <v/>
      </c>
      <c r="UAB43" t="str">
        <f t="shared" ca="1" si="224"/>
        <v/>
      </c>
      <c r="UAC43" t="str">
        <f t="shared" ca="1" si="224"/>
        <v/>
      </c>
      <c r="UAD43" t="str">
        <f t="shared" ca="1" si="224"/>
        <v/>
      </c>
      <c r="UAE43" t="str">
        <f t="shared" ca="1" si="224"/>
        <v/>
      </c>
      <c r="UAF43" t="str">
        <f t="shared" ca="1" si="224"/>
        <v/>
      </c>
      <c r="UAG43" t="str">
        <f t="shared" ca="1" si="224"/>
        <v/>
      </c>
      <c r="UAH43" t="str">
        <f t="shared" ca="1" si="224"/>
        <v/>
      </c>
      <c r="UAI43" t="str">
        <f t="shared" ca="1" si="224"/>
        <v/>
      </c>
      <c r="UAJ43" t="str">
        <f t="shared" ca="1" si="224"/>
        <v/>
      </c>
      <c r="UAK43" t="str">
        <f t="shared" ca="1" si="224"/>
        <v/>
      </c>
      <c r="UAL43" t="str">
        <f t="shared" ca="1" si="224"/>
        <v/>
      </c>
      <c r="UAM43" t="str">
        <f t="shared" ca="1" si="224"/>
        <v/>
      </c>
      <c r="UAN43" t="str">
        <f t="shared" ca="1" si="224"/>
        <v/>
      </c>
      <c r="UAO43" t="str">
        <f t="shared" ca="1" si="224"/>
        <v/>
      </c>
      <c r="UAP43" t="str">
        <f t="shared" ca="1" si="224"/>
        <v/>
      </c>
      <c r="UAQ43" t="str">
        <f t="shared" ca="1" si="224"/>
        <v/>
      </c>
      <c r="UAR43" t="str">
        <f t="shared" ca="1" si="224"/>
        <v/>
      </c>
      <c r="UAS43" t="str">
        <f t="shared" ca="1" si="224"/>
        <v/>
      </c>
      <c r="UAT43" t="str">
        <f t="shared" ca="1" si="224"/>
        <v/>
      </c>
      <c r="UAU43" t="str">
        <f t="shared" ca="1" si="224"/>
        <v/>
      </c>
      <c r="UAV43" t="str">
        <f t="shared" ca="1" si="224"/>
        <v/>
      </c>
      <c r="UAW43" t="str">
        <f t="shared" ca="1" si="224"/>
        <v/>
      </c>
      <c r="UAX43" t="str">
        <f t="shared" ca="1" si="224"/>
        <v/>
      </c>
      <c r="UAY43" t="str">
        <f t="shared" ca="1" si="224"/>
        <v/>
      </c>
      <c r="UAZ43" t="str">
        <f t="shared" ca="1" si="224"/>
        <v/>
      </c>
      <c r="UBA43" t="str">
        <f t="shared" ca="1" si="224"/>
        <v/>
      </c>
      <c r="UBB43" t="str">
        <f t="shared" ca="1" si="224"/>
        <v/>
      </c>
      <c r="UBC43" t="str">
        <f t="shared" ca="1" si="224"/>
        <v/>
      </c>
      <c r="UBD43" t="str">
        <f t="shared" ca="1" si="224"/>
        <v/>
      </c>
      <c r="UBE43" t="str">
        <f t="shared" ca="1" si="224"/>
        <v/>
      </c>
      <c r="UBF43" t="str">
        <f t="shared" ca="1" si="224"/>
        <v/>
      </c>
      <c r="UBG43" t="str">
        <f t="shared" ca="1" si="224"/>
        <v/>
      </c>
      <c r="UBH43" t="str">
        <f t="shared" ca="1" si="224"/>
        <v/>
      </c>
      <c r="UBI43" t="str">
        <f t="shared" ca="1" si="224"/>
        <v/>
      </c>
      <c r="UBJ43" t="str">
        <f t="shared" ca="1" si="224"/>
        <v/>
      </c>
      <c r="UBK43" t="str">
        <f t="shared" ca="1" si="224"/>
        <v/>
      </c>
      <c r="UBL43" t="str">
        <f t="shared" ca="1" si="224"/>
        <v/>
      </c>
      <c r="UBM43" t="str">
        <f t="shared" ca="1" si="224"/>
        <v/>
      </c>
      <c r="UBN43" t="str">
        <f t="shared" ca="1" si="224"/>
        <v/>
      </c>
      <c r="UBO43" t="str">
        <f t="shared" ca="1" si="224"/>
        <v/>
      </c>
      <c r="UBP43" t="str">
        <f t="shared" ca="1" si="224"/>
        <v/>
      </c>
      <c r="UBQ43" t="str">
        <f t="shared" ca="1" si="224"/>
        <v/>
      </c>
      <c r="UBR43" t="str">
        <f t="shared" ca="1" si="224"/>
        <v/>
      </c>
      <c r="UBS43" t="str">
        <f t="shared" ca="1" si="224"/>
        <v/>
      </c>
      <c r="UBT43" t="str">
        <f t="shared" ca="1" si="224"/>
        <v/>
      </c>
      <c r="UBU43" t="str">
        <f t="shared" ca="1" si="224"/>
        <v/>
      </c>
      <c r="UBV43" t="str">
        <f t="shared" ca="1" si="224"/>
        <v/>
      </c>
      <c r="UBW43" t="str">
        <f t="shared" ca="1" si="224"/>
        <v/>
      </c>
      <c r="UBX43" t="str">
        <f t="shared" ca="1" si="224"/>
        <v/>
      </c>
      <c r="UBY43" t="str">
        <f t="shared" ca="1" si="224"/>
        <v/>
      </c>
      <c r="UBZ43" t="str">
        <f t="shared" ca="1" si="224"/>
        <v/>
      </c>
      <c r="UCA43" t="str">
        <f t="shared" ca="1" si="224"/>
        <v/>
      </c>
      <c r="UCB43" t="str">
        <f t="shared" ca="1" si="224"/>
        <v/>
      </c>
      <c r="UCC43" t="str">
        <f t="shared" ref="UCC43:UEN43" ca="1" si="225">IFERROR(UBY43*UCA43,"")</f>
        <v/>
      </c>
      <c r="UCD43" t="str">
        <f t="shared" ca="1" si="225"/>
        <v/>
      </c>
      <c r="UCE43" t="str">
        <f t="shared" ca="1" si="225"/>
        <v/>
      </c>
      <c r="UCF43" t="str">
        <f t="shared" ca="1" si="225"/>
        <v/>
      </c>
      <c r="UCG43" t="str">
        <f t="shared" ca="1" si="225"/>
        <v/>
      </c>
      <c r="UCH43" t="str">
        <f t="shared" ca="1" si="225"/>
        <v/>
      </c>
      <c r="UCI43" t="str">
        <f t="shared" ca="1" si="225"/>
        <v/>
      </c>
      <c r="UCJ43" t="str">
        <f t="shared" ca="1" si="225"/>
        <v/>
      </c>
      <c r="UCK43" t="str">
        <f t="shared" ca="1" si="225"/>
        <v/>
      </c>
      <c r="UCL43" t="str">
        <f t="shared" ca="1" si="225"/>
        <v/>
      </c>
      <c r="UCM43" t="str">
        <f t="shared" ca="1" si="225"/>
        <v/>
      </c>
      <c r="UCN43" t="str">
        <f t="shared" ca="1" si="225"/>
        <v/>
      </c>
      <c r="UCO43" t="str">
        <f t="shared" ca="1" si="225"/>
        <v/>
      </c>
      <c r="UCP43" t="str">
        <f t="shared" ca="1" si="225"/>
        <v/>
      </c>
      <c r="UCQ43" t="str">
        <f t="shared" ca="1" si="225"/>
        <v/>
      </c>
      <c r="UCR43" t="str">
        <f t="shared" ca="1" si="225"/>
        <v/>
      </c>
      <c r="UCS43" t="str">
        <f t="shared" ca="1" si="225"/>
        <v/>
      </c>
      <c r="UCT43" t="str">
        <f t="shared" ca="1" si="225"/>
        <v/>
      </c>
      <c r="UCU43" t="str">
        <f t="shared" ca="1" si="225"/>
        <v/>
      </c>
      <c r="UCV43" t="str">
        <f t="shared" ca="1" si="225"/>
        <v/>
      </c>
      <c r="UCW43" t="str">
        <f t="shared" ca="1" si="225"/>
        <v/>
      </c>
      <c r="UCX43" t="str">
        <f t="shared" ca="1" si="225"/>
        <v/>
      </c>
      <c r="UCY43" t="str">
        <f t="shared" ca="1" si="225"/>
        <v/>
      </c>
      <c r="UCZ43" t="str">
        <f t="shared" ca="1" si="225"/>
        <v/>
      </c>
      <c r="UDA43" t="str">
        <f t="shared" ca="1" si="225"/>
        <v/>
      </c>
      <c r="UDB43" t="str">
        <f t="shared" ca="1" si="225"/>
        <v/>
      </c>
      <c r="UDC43" t="str">
        <f t="shared" ca="1" si="225"/>
        <v/>
      </c>
      <c r="UDD43" t="str">
        <f t="shared" ca="1" si="225"/>
        <v/>
      </c>
      <c r="UDE43" t="str">
        <f t="shared" ca="1" si="225"/>
        <v/>
      </c>
      <c r="UDF43" t="str">
        <f t="shared" ca="1" si="225"/>
        <v/>
      </c>
      <c r="UDG43" t="str">
        <f t="shared" ca="1" si="225"/>
        <v/>
      </c>
      <c r="UDH43" t="str">
        <f t="shared" ca="1" si="225"/>
        <v/>
      </c>
      <c r="UDI43" t="str">
        <f t="shared" ca="1" si="225"/>
        <v/>
      </c>
      <c r="UDJ43" t="str">
        <f t="shared" ca="1" si="225"/>
        <v/>
      </c>
      <c r="UDK43" t="str">
        <f t="shared" ca="1" si="225"/>
        <v/>
      </c>
      <c r="UDL43" t="str">
        <f t="shared" ca="1" si="225"/>
        <v/>
      </c>
      <c r="UDM43" t="str">
        <f t="shared" ca="1" si="225"/>
        <v/>
      </c>
      <c r="UDN43" t="str">
        <f t="shared" ca="1" si="225"/>
        <v/>
      </c>
      <c r="UDO43" t="str">
        <f t="shared" ca="1" si="225"/>
        <v/>
      </c>
      <c r="UDP43" t="str">
        <f t="shared" ca="1" si="225"/>
        <v/>
      </c>
      <c r="UDQ43" t="str">
        <f t="shared" ca="1" si="225"/>
        <v/>
      </c>
      <c r="UDR43" t="str">
        <f t="shared" ca="1" si="225"/>
        <v/>
      </c>
      <c r="UDS43" t="str">
        <f t="shared" ca="1" si="225"/>
        <v/>
      </c>
      <c r="UDT43" t="str">
        <f t="shared" ca="1" si="225"/>
        <v/>
      </c>
      <c r="UDU43" t="str">
        <f t="shared" ca="1" si="225"/>
        <v/>
      </c>
      <c r="UDV43" t="str">
        <f t="shared" ca="1" si="225"/>
        <v/>
      </c>
      <c r="UDW43" t="str">
        <f t="shared" ca="1" si="225"/>
        <v/>
      </c>
      <c r="UDX43" t="str">
        <f t="shared" ca="1" si="225"/>
        <v/>
      </c>
      <c r="UDY43" t="str">
        <f t="shared" ca="1" si="225"/>
        <v/>
      </c>
      <c r="UDZ43" t="str">
        <f t="shared" ca="1" si="225"/>
        <v/>
      </c>
      <c r="UEA43" t="str">
        <f t="shared" ca="1" si="225"/>
        <v/>
      </c>
      <c r="UEB43" t="str">
        <f t="shared" ca="1" si="225"/>
        <v/>
      </c>
      <c r="UEC43" t="str">
        <f t="shared" ca="1" si="225"/>
        <v/>
      </c>
      <c r="UED43" t="str">
        <f t="shared" ca="1" si="225"/>
        <v/>
      </c>
      <c r="UEE43" t="str">
        <f t="shared" ca="1" si="225"/>
        <v/>
      </c>
      <c r="UEF43" t="str">
        <f t="shared" ca="1" si="225"/>
        <v/>
      </c>
      <c r="UEG43" t="str">
        <f t="shared" ca="1" si="225"/>
        <v/>
      </c>
      <c r="UEH43" t="str">
        <f t="shared" ca="1" si="225"/>
        <v/>
      </c>
      <c r="UEI43" t="str">
        <f t="shared" ca="1" si="225"/>
        <v/>
      </c>
      <c r="UEJ43" t="str">
        <f t="shared" ca="1" si="225"/>
        <v/>
      </c>
      <c r="UEK43" t="str">
        <f t="shared" ca="1" si="225"/>
        <v/>
      </c>
      <c r="UEL43" t="str">
        <f t="shared" ca="1" si="225"/>
        <v/>
      </c>
      <c r="UEM43" t="str">
        <f t="shared" ca="1" si="225"/>
        <v/>
      </c>
      <c r="UEN43" t="str">
        <f t="shared" ca="1" si="225"/>
        <v/>
      </c>
      <c r="UEO43" t="str">
        <f t="shared" ref="UEO43:UGZ43" ca="1" si="226">IFERROR(UEK43*UEM43,"")</f>
        <v/>
      </c>
      <c r="UEP43" t="str">
        <f t="shared" ca="1" si="226"/>
        <v/>
      </c>
      <c r="UEQ43" t="str">
        <f t="shared" ca="1" si="226"/>
        <v/>
      </c>
      <c r="UER43" t="str">
        <f t="shared" ca="1" si="226"/>
        <v/>
      </c>
      <c r="UES43" t="str">
        <f t="shared" ca="1" si="226"/>
        <v/>
      </c>
      <c r="UET43" t="str">
        <f t="shared" ca="1" si="226"/>
        <v/>
      </c>
      <c r="UEU43" t="str">
        <f t="shared" ca="1" si="226"/>
        <v/>
      </c>
      <c r="UEV43" t="str">
        <f t="shared" ca="1" si="226"/>
        <v/>
      </c>
      <c r="UEW43" t="str">
        <f t="shared" ca="1" si="226"/>
        <v/>
      </c>
      <c r="UEX43" t="str">
        <f t="shared" ca="1" si="226"/>
        <v/>
      </c>
      <c r="UEY43" t="str">
        <f t="shared" ca="1" si="226"/>
        <v/>
      </c>
      <c r="UEZ43" t="str">
        <f t="shared" ca="1" si="226"/>
        <v/>
      </c>
      <c r="UFA43" t="str">
        <f t="shared" ca="1" si="226"/>
        <v/>
      </c>
      <c r="UFB43" t="str">
        <f t="shared" ca="1" si="226"/>
        <v/>
      </c>
      <c r="UFC43" t="str">
        <f t="shared" ca="1" si="226"/>
        <v/>
      </c>
      <c r="UFD43" t="str">
        <f t="shared" ca="1" si="226"/>
        <v/>
      </c>
      <c r="UFE43" t="str">
        <f t="shared" ca="1" si="226"/>
        <v/>
      </c>
      <c r="UFF43" t="str">
        <f t="shared" ca="1" si="226"/>
        <v/>
      </c>
      <c r="UFG43" t="str">
        <f t="shared" ca="1" si="226"/>
        <v/>
      </c>
      <c r="UFH43" t="str">
        <f t="shared" ca="1" si="226"/>
        <v/>
      </c>
      <c r="UFI43" t="str">
        <f t="shared" ca="1" si="226"/>
        <v/>
      </c>
      <c r="UFJ43" t="str">
        <f t="shared" ca="1" si="226"/>
        <v/>
      </c>
      <c r="UFK43" t="str">
        <f t="shared" ca="1" si="226"/>
        <v/>
      </c>
      <c r="UFL43" t="str">
        <f t="shared" ca="1" si="226"/>
        <v/>
      </c>
      <c r="UFM43" t="str">
        <f t="shared" ca="1" si="226"/>
        <v/>
      </c>
      <c r="UFN43" t="str">
        <f t="shared" ca="1" si="226"/>
        <v/>
      </c>
      <c r="UFO43" t="str">
        <f t="shared" ca="1" si="226"/>
        <v/>
      </c>
      <c r="UFP43" t="str">
        <f t="shared" ca="1" si="226"/>
        <v/>
      </c>
      <c r="UFQ43" t="str">
        <f t="shared" ca="1" si="226"/>
        <v/>
      </c>
      <c r="UFR43" t="str">
        <f t="shared" ca="1" si="226"/>
        <v/>
      </c>
      <c r="UFS43" t="str">
        <f t="shared" ca="1" si="226"/>
        <v/>
      </c>
      <c r="UFT43" t="str">
        <f t="shared" ca="1" si="226"/>
        <v/>
      </c>
      <c r="UFU43" t="str">
        <f t="shared" ca="1" si="226"/>
        <v/>
      </c>
      <c r="UFV43" t="str">
        <f t="shared" ca="1" si="226"/>
        <v/>
      </c>
      <c r="UFW43" t="str">
        <f t="shared" ca="1" si="226"/>
        <v/>
      </c>
      <c r="UFX43" t="str">
        <f t="shared" ca="1" si="226"/>
        <v/>
      </c>
      <c r="UFY43" t="str">
        <f t="shared" ca="1" si="226"/>
        <v/>
      </c>
      <c r="UFZ43" t="str">
        <f t="shared" ca="1" si="226"/>
        <v/>
      </c>
      <c r="UGA43" t="str">
        <f t="shared" ca="1" si="226"/>
        <v/>
      </c>
      <c r="UGB43" t="str">
        <f t="shared" ca="1" si="226"/>
        <v/>
      </c>
      <c r="UGC43" t="str">
        <f t="shared" ca="1" si="226"/>
        <v/>
      </c>
      <c r="UGD43" t="str">
        <f t="shared" ca="1" si="226"/>
        <v/>
      </c>
      <c r="UGE43" t="str">
        <f t="shared" ca="1" si="226"/>
        <v/>
      </c>
      <c r="UGF43" t="str">
        <f t="shared" ca="1" si="226"/>
        <v/>
      </c>
      <c r="UGG43" t="str">
        <f t="shared" ca="1" si="226"/>
        <v/>
      </c>
      <c r="UGH43" t="str">
        <f t="shared" ca="1" si="226"/>
        <v/>
      </c>
      <c r="UGI43" t="str">
        <f t="shared" ca="1" si="226"/>
        <v/>
      </c>
      <c r="UGJ43" t="str">
        <f t="shared" ca="1" si="226"/>
        <v/>
      </c>
      <c r="UGK43" t="str">
        <f t="shared" ca="1" si="226"/>
        <v/>
      </c>
      <c r="UGL43" t="str">
        <f t="shared" ca="1" si="226"/>
        <v/>
      </c>
      <c r="UGM43" t="str">
        <f t="shared" ca="1" si="226"/>
        <v/>
      </c>
      <c r="UGN43" t="str">
        <f t="shared" ca="1" si="226"/>
        <v/>
      </c>
      <c r="UGO43" t="str">
        <f t="shared" ca="1" si="226"/>
        <v/>
      </c>
      <c r="UGP43" t="str">
        <f t="shared" ca="1" si="226"/>
        <v/>
      </c>
      <c r="UGQ43" t="str">
        <f t="shared" ca="1" si="226"/>
        <v/>
      </c>
      <c r="UGR43" t="str">
        <f t="shared" ca="1" si="226"/>
        <v/>
      </c>
      <c r="UGS43" t="str">
        <f t="shared" ca="1" si="226"/>
        <v/>
      </c>
      <c r="UGT43" t="str">
        <f t="shared" ca="1" si="226"/>
        <v/>
      </c>
      <c r="UGU43" t="str">
        <f t="shared" ca="1" si="226"/>
        <v/>
      </c>
      <c r="UGV43" t="str">
        <f t="shared" ca="1" si="226"/>
        <v/>
      </c>
      <c r="UGW43" t="str">
        <f t="shared" ca="1" si="226"/>
        <v/>
      </c>
      <c r="UGX43" t="str">
        <f t="shared" ca="1" si="226"/>
        <v/>
      </c>
      <c r="UGY43" t="str">
        <f t="shared" ca="1" si="226"/>
        <v/>
      </c>
      <c r="UGZ43" t="str">
        <f t="shared" ca="1" si="226"/>
        <v/>
      </c>
      <c r="UHA43" t="str">
        <f t="shared" ref="UHA43:UJL43" ca="1" si="227">IFERROR(UGW43*UGY43,"")</f>
        <v/>
      </c>
      <c r="UHB43" t="str">
        <f t="shared" ca="1" si="227"/>
        <v/>
      </c>
      <c r="UHC43" t="str">
        <f t="shared" ca="1" si="227"/>
        <v/>
      </c>
      <c r="UHD43" t="str">
        <f t="shared" ca="1" si="227"/>
        <v/>
      </c>
      <c r="UHE43" t="str">
        <f t="shared" ca="1" si="227"/>
        <v/>
      </c>
      <c r="UHF43" t="str">
        <f t="shared" ca="1" si="227"/>
        <v/>
      </c>
      <c r="UHG43" t="str">
        <f t="shared" ca="1" si="227"/>
        <v/>
      </c>
      <c r="UHH43" t="str">
        <f t="shared" ca="1" si="227"/>
        <v/>
      </c>
      <c r="UHI43" t="str">
        <f t="shared" ca="1" si="227"/>
        <v/>
      </c>
      <c r="UHJ43" t="str">
        <f t="shared" ca="1" si="227"/>
        <v/>
      </c>
      <c r="UHK43" t="str">
        <f t="shared" ca="1" si="227"/>
        <v/>
      </c>
      <c r="UHL43" t="str">
        <f t="shared" ca="1" si="227"/>
        <v/>
      </c>
      <c r="UHM43" t="str">
        <f t="shared" ca="1" si="227"/>
        <v/>
      </c>
      <c r="UHN43" t="str">
        <f t="shared" ca="1" si="227"/>
        <v/>
      </c>
      <c r="UHO43" t="str">
        <f t="shared" ca="1" si="227"/>
        <v/>
      </c>
      <c r="UHP43" t="str">
        <f t="shared" ca="1" si="227"/>
        <v/>
      </c>
      <c r="UHQ43" t="str">
        <f t="shared" ca="1" si="227"/>
        <v/>
      </c>
      <c r="UHR43" t="str">
        <f t="shared" ca="1" si="227"/>
        <v/>
      </c>
      <c r="UHS43" t="str">
        <f t="shared" ca="1" si="227"/>
        <v/>
      </c>
      <c r="UHT43" t="str">
        <f t="shared" ca="1" si="227"/>
        <v/>
      </c>
      <c r="UHU43" t="str">
        <f t="shared" ca="1" si="227"/>
        <v/>
      </c>
      <c r="UHV43" t="str">
        <f t="shared" ca="1" si="227"/>
        <v/>
      </c>
      <c r="UHW43" t="str">
        <f t="shared" ca="1" si="227"/>
        <v/>
      </c>
      <c r="UHX43" t="str">
        <f t="shared" ca="1" si="227"/>
        <v/>
      </c>
      <c r="UHY43" t="str">
        <f t="shared" ca="1" si="227"/>
        <v/>
      </c>
      <c r="UHZ43" t="str">
        <f t="shared" ca="1" si="227"/>
        <v/>
      </c>
      <c r="UIA43" t="str">
        <f t="shared" ca="1" si="227"/>
        <v/>
      </c>
      <c r="UIB43" t="str">
        <f t="shared" ca="1" si="227"/>
        <v/>
      </c>
      <c r="UIC43" t="str">
        <f t="shared" ca="1" si="227"/>
        <v/>
      </c>
      <c r="UID43" t="str">
        <f t="shared" ca="1" si="227"/>
        <v/>
      </c>
      <c r="UIE43" t="str">
        <f t="shared" ca="1" si="227"/>
        <v/>
      </c>
      <c r="UIF43" t="str">
        <f t="shared" ca="1" si="227"/>
        <v/>
      </c>
      <c r="UIG43" t="str">
        <f t="shared" ca="1" si="227"/>
        <v/>
      </c>
      <c r="UIH43" t="str">
        <f t="shared" ca="1" si="227"/>
        <v/>
      </c>
      <c r="UII43" t="str">
        <f t="shared" ca="1" si="227"/>
        <v/>
      </c>
      <c r="UIJ43" t="str">
        <f t="shared" ca="1" si="227"/>
        <v/>
      </c>
      <c r="UIK43" t="str">
        <f t="shared" ca="1" si="227"/>
        <v/>
      </c>
      <c r="UIL43" t="str">
        <f t="shared" ca="1" si="227"/>
        <v/>
      </c>
      <c r="UIM43" t="str">
        <f t="shared" ca="1" si="227"/>
        <v/>
      </c>
      <c r="UIN43" t="str">
        <f t="shared" ca="1" si="227"/>
        <v/>
      </c>
      <c r="UIO43" t="str">
        <f t="shared" ca="1" si="227"/>
        <v/>
      </c>
      <c r="UIP43" t="str">
        <f t="shared" ca="1" si="227"/>
        <v/>
      </c>
      <c r="UIQ43" t="str">
        <f t="shared" ca="1" si="227"/>
        <v/>
      </c>
      <c r="UIR43" t="str">
        <f t="shared" ca="1" si="227"/>
        <v/>
      </c>
      <c r="UIS43" t="str">
        <f t="shared" ca="1" si="227"/>
        <v/>
      </c>
      <c r="UIT43" t="str">
        <f t="shared" ca="1" si="227"/>
        <v/>
      </c>
      <c r="UIU43" t="str">
        <f t="shared" ca="1" si="227"/>
        <v/>
      </c>
      <c r="UIV43" t="str">
        <f t="shared" ca="1" si="227"/>
        <v/>
      </c>
      <c r="UIW43" t="str">
        <f t="shared" ca="1" si="227"/>
        <v/>
      </c>
      <c r="UIX43" t="str">
        <f t="shared" ca="1" si="227"/>
        <v/>
      </c>
      <c r="UIY43" t="str">
        <f t="shared" ca="1" si="227"/>
        <v/>
      </c>
      <c r="UIZ43" t="str">
        <f t="shared" ca="1" si="227"/>
        <v/>
      </c>
      <c r="UJA43" t="str">
        <f t="shared" ca="1" si="227"/>
        <v/>
      </c>
      <c r="UJB43" t="str">
        <f t="shared" ca="1" si="227"/>
        <v/>
      </c>
      <c r="UJC43" t="str">
        <f t="shared" ca="1" si="227"/>
        <v/>
      </c>
      <c r="UJD43" t="str">
        <f t="shared" ca="1" si="227"/>
        <v/>
      </c>
      <c r="UJE43" t="str">
        <f t="shared" ca="1" si="227"/>
        <v/>
      </c>
      <c r="UJF43" t="str">
        <f t="shared" ca="1" si="227"/>
        <v/>
      </c>
      <c r="UJG43" t="str">
        <f t="shared" ca="1" si="227"/>
        <v/>
      </c>
      <c r="UJH43" t="str">
        <f t="shared" ca="1" si="227"/>
        <v/>
      </c>
      <c r="UJI43" t="str">
        <f t="shared" ca="1" si="227"/>
        <v/>
      </c>
      <c r="UJJ43" t="str">
        <f t="shared" ca="1" si="227"/>
        <v/>
      </c>
      <c r="UJK43" t="str">
        <f t="shared" ca="1" si="227"/>
        <v/>
      </c>
      <c r="UJL43" t="str">
        <f t="shared" ca="1" si="227"/>
        <v/>
      </c>
      <c r="UJM43" t="str">
        <f t="shared" ref="UJM43:ULX43" ca="1" si="228">IFERROR(UJI43*UJK43,"")</f>
        <v/>
      </c>
      <c r="UJN43" t="str">
        <f t="shared" ca="1" si="228"/>
        <v/>
      </c>
      <c r="UJO43" t="str">
        <f t="shared" ca="1" si="228"/>
        <v/>
      </c>
      <c r="UJP43" t="str">
        <f t="shared" ca="1" si="228"/>
        <v/>
      </c>
      <c r="UJQ43" t="str">
        <f t="shared" ca="1" si="228"/>
        <v/>
      </c>
      <c r="UJR43" t="str">
        <f t="shared" ca="1" si="228"/>
        <v/>
      </c>
      <c r="UJS43" t="str">
        <f t="shared" ca="1" si="228"/>
        <v/>
      </c>
      <c r="UJT43" t="str">
        <f t="shared" ca="1" si="228"/>
        <v/>
      </c>
      <c r="UJU43" t="str">
        <f t="shared" ca="1" si="228"/>
        <v/>
      </c>
      <c r="UJV43" t="str">
        <f t="shared" ca="1" si="228"/>
        <v/>
      </c>
      <c r="UJW43" t="str">
        <f t="shared" ca="1" si="228"/>
        <v/>
      </c>
      <c r="UJX43" t="str">
        <f t="shared" ca="1" si="228"/>
        <v/>
      </c>
      <c r="UJY43" t="str">
        <f t="shared" ca="1" si="228"/>
        <v/>
      </c>
      <c r="UJZ43" t="str">
        <f t="shared" ca="1" si="228"/>
        <v/>
      </c>
      <c r="UKA43" t="str">
        <f t="shared" ca="1" si="228"/>
        <v/>
      </c>
      <c r="UKB43" t="str">
        <f t="shared" ca="1" si="228"/>
        <v/>
      </c>
      <c r="UKC43" t="str">
        <f t="shared" ca="1" si="228"/>
        <v/>
      </c>
      <c r="UKD43" t="str">
        <f t="shared" ca="1" si="228"/>
        <v/>
      </c>
      <c r="UKE43" t="str">
        <f t="shared" ca="1" si="228"/>
        <v/>
      </c>
      <c r="UKF43" t="str">
        <f t="shared" ca="1" si="228"/>
        <v/>
      </c>
      <c r="UKG43" t="str">
        <f t="shared" ca="1" si="228"/>
        <v/>
      </c>
      <c r="UKH43" t="str">
        <f t="shared" ca="1" si="228"/>
        <v/>
      </c>
      <c r="UKI43" t="str">
        <f t="shared" ca="1" si="228"/>
        <v/>
      </c>
      <c r="UKJ43" t="str">
        <f t="shared" ca="1" si="228"/>
        <v/>
      </c>
      <c r="UKK43" t="str">
        <f t="shared" ca="1" si="228"/>
        <v/>
      </c>
      <c r="UKL43" t="str">
        <f t="shared" ca="1" si="228"/>
        <v/>
      </c>
      <c r="UKM43" t="str">
        <f t="shared" ca="1" si="228"/>
        <v/>
      </c>
      <c r="UKN43" t="str">
        <f t="shared" ca="1" si="228"/>
        <v/>
      </c>
      <c r="UKO43" t="str">
        <f t="shared" ca="1" si="228"/>
        <v/>
      </c>
      <c r="UKP43" t="str">
        <f t="shared" ca="1" si="228"/>
        <v/>
      </c>
      <c r="UKQ43" t="str">
        <f t="shared" ca="1" si="228"/>
        <v/>
      </c>
      <c r="UKR43" t="str">
        <f t="shared" ca="1" si="228"/>
        <v/>
      </c>
      <c r="UKS43" t="str">
        <f t="shared" ca="1" si="228"/>
        <v/>
      </c>
      <c r="UKT43" t="str">
        <f t="shared" ca="1" si="228"/>
        <v/>
      </c>
      <c r="UKU43" t="str">
        <f t="shared" ca="1" si="228"/>
        <v/>
      </c>
      <c r="UKV43" t="str">
        <f t="shared" ca="1" si="228"/>
        <v/>
      </c>
      <c r="UKW43" t="str">
        <f t="shared" ca="1" si="228"/>
        <v/>
      </c>
      <c r="UKX43" t="str">
        <f t="shared" ca="1" si="228"/>
        <v/>
      </c>
      <c r="UKY43" t="str">
        <f t="shared" ca="1" si="228"/>
        <v/>
      </c>
      <c r="UKZ43" t="str">
        <f t="shared" ca="1" si="228"/>
        <v/>
      </c>
      <c r="ULA43" t="str">
        <f t="shared" ca="1" si="228"/>
        <v/>
      </c>
      <c r="ULB43" t="str">
        <f t="shared" ca="1" si="228"/>
        <v/>
      </c>
      <c r="ULC43" t="str">
        <f t="shared" ca="1" si="228"/>
        <v/>
      </c>
      <c r="ULD43" t="str">
        <f t="shared" ca="1" si="228"/>
        <v/>
      </c>
      <c r="ULE43" t="str">
        <f t="shared" ca="1" si="228"/>
        <v/>
      </c>
      <c r="ULF43" t="str">
        <f t="shared" ca="1" si="228"/>
        <v/>
      </c>
      <c r="ULG43" t="str">
        <f t="shared" ca="1" si="228"/>
        <v/>
      </c>
      <c r="ULH43" t="str">
        <f t="shared" ca="1" si="228"/>
        <v/>
      </c>
      <c r="ULI43" t="str">
        <f t="shared" ca="1" si="228"/>
        <v/>
      </c>
      <c r="ULJ43" t="str">
        <f t="shared" ca="1" si="228"/>
        <v/>
      </c>
      <c r="ULK43" t="str">
        <f t="shared" ca="1" si="228"/>
        <v/>
      </c>
      <c r="ULL43" t="str">
        <f t="shared" ca="1" si="228"/>
        <v/>
      </c>
      <c r="ULM43" t="str">
        <f t="shared" ca="1" si="228"/>
        <v/>
      </c>
      <c r="ULN43" t="str">
        <f t="shared" ca="1" si="228"/>
        <v/>
      </c>
      <c r="ULO43" t="str">
        <f t="shared" ca="1" si="228"/>
        <v/>
      </c>
      <c r="ULP43" t="str">
        <f t="shared" ca="1" si="228"/>
        <v/>
      </c>
      <c r="ULQ43" t="str">
        <f t="shared" ca="1" si="228"/>
        <v/>
      </c>
      <c r="ULR43" t="str">
        <f t="shared" ca="1" si="228"/>
        <v/>
      </c>
      <c r="ULS43" t="str">
        <f t="shared" ca="1" si="228"/>
        <v/>
      </c>
      <c r="ULT43" t="str">
        <f t="shared" ca="1" si="228"/>
        <v/>
      </c>
      <c r="ULU43" t="str">
        <f t="shared" ca="1" si="228"/>
        <v/>
      </c>
      <c r="ULV43" t="str">
        <f t="shared" ca="1" si="228"/>
        <v/>
      </c>
      <c r="ULW43" t="str">
        <f t="shared" ca="1" si="228"/>
        <v/>
      </c>
      <c r="ULX43" t="str">
        <f t="shared" ca="1" si="228"/>
        <v/>
      </c>
      <c r="ULY43" t="str">
        <f t="shared" ref="ULY43:UOJ43" ca="1" si="229">IFERROR(ULU43*ULW43,"")</f>
        <v/>
      </c>
      <c r="ULZ43" t="str">
        <f t="shared" ca="1" si="229"/>
        <v/>
      </c>
      <c r="UMA43" t="str">
        <f t="shared" ca="1" si="229"/>
        <v/>
      </c>
      <c r="UMB43" t="str">
        <f t="shared" ca="1" si="229"/>
        <v/>
      </c>
      <c r="UMC43" t="str">
        <f t="shared" ca="1" si="229"/>
        <v/>
      </c>
      <c r="UMD43" t="str">
        <f t="shared" ca="1" si="229"/>
        <v/>
      </c>
      <c r="UME43" t="str">
        <f t="shared" ca="1" si="229"/>
        <v/>
      </c>
      <c r="UMF43" t="str">
        <f t="shared" ca="1" si="229"/>
        <v/>
      </c>
      <c r="UMG43" t="str">
        <f t="shared" ca="1" si="229"/>
        <v/>
      </c>
      <c r="UMH43" t="str">
        <f t="shared" ca="1" si="229"/>
        <v/>
      </c>
      <c r="UMI43" t="str">
        <f t="shared" ca="1" si="229"/>
        <v/>
      </c>
      <c r="UMJ43" t="str">
        <f t="shared" ca="1" si="229"/>
        <v/>
      </c>
      <c r="UMK43" t="str">
        <f t="shared" ca="1" si="229"/>
        <v/>
      </c>
      <c r="UML43" t="str">
        <f t="shared" ca="1" si="229"/>
        <v/>
      </c>
      <c r="UMM43" t="str">
        <f t="shared" ca="1" si="229"/>
        <v/>
      </c>
      <c r="UMN43" t="str">
        <f t="shared" ca="1" si="229"/>
        <v/>
      </c>
      <c r="UMO43" t="str">
        <f t="shared" ca="1" si="229"/>
        <v/>
      </c>
      <c r="UMP43" t="str">
        <f t="shared" ca="1" si="229"/>
        <v/>
      </c>
      <c r="UMQ43" t="str">
        <f t="shared" ca="1" si="229"/>
        <v/>
      </c>
      <c r="UMR43" t="str">
        <f t="shared" ca="1" si="229"/>
        <v/>
      </c>
      <c r="UMS43" t="str">
        <f t="shared" ca="1" si="229"/>
        <v/>
      </c>
      <c r="UMT43" t="str">
        <f t="shared" ca="1" si="229"/>
        <v/>
      </c>
      <c r="UMU43" t="str">
        <f t="shared" ca="1" si="229"/>
        <v/>
      </c>
      <c r="UMV43" t="str">
        <f t="shared" ca="1" si="229"/>
        <v/>
      </c>
      <c r="UMW43" t="str">
        <f t="shared" ca="1" si="229"/>
        <v/>
      </c>
      <c r="UMX43" t="str">
        <f t="shared" ca="1" si="229"/>
        <v/>
      </c>
      <c r="UMY43" t="str">
        <f t="shared" ca="1" si="229"/>
        <v/>
      </c>
      <c r="UMZ43" t="str">
        <f t="shared" ca="1" si="229"/>
        <v/>
      </c>
      <c r="UNA43" t="str">
        <f t="shared" ca="1" si="229"/>
        <v/>
      </c>
      <c r="UNB43" t="str">
        <f t="shared" ca="1" si="229"/>
        <v/>
      </c>
      <c r="UNC43" t="str">
        <f t="shared" ca="1" si="229"/>
        <v/>
      </c>
      <c r="UND43" t="str">
        <f t="shared" ca="1" si="229"/>
        <v/>
      </c>
      <c r="UNE43" t="str">
        <f t="shared" ca="1" si="229"/>
        <v/>
      </c>
      <c r="UNF43" t="str">
        <f t="shared" ca="1" si="229"/>
        <v/>
      </c>
      <c r="UNG43" t="str">
        <f t="shared" ca="1" si="229"/>
        <v/>
      </c>
      <c r="UNH43" t="str">
        <f t="shared" ca="1" si="229"/>
        <v/>
      </c>
      <c r="UNI43" t="str">
        <f t="shared" ca="1" si="229"/>
        <v/>
      </c>
      <c r="UNJ43" t="str">
        <f t="shared" ca="1" si="229"/>
        <v/>
      </c>
      <c r="UNK43" t="str">
        <f t="shared" ca="1" si="229"/>
        <v/>
      </c>
      <c r="UNL43" t="str">
        <f t="shared" ca="1" si="229"/>
        <v/>
      </c>
      <c r="UNM43" t="str">
        <f t="shared" ca="1" si="229"/>
        <v/>
      </c>
      <c r="UNN43" t="str">
        <f t="shared" ca="1" si="229"/>
        <v/>
      </c>
      <c r="UNO43" t="str">
        <f t="shared" ca="1" si="229"/>
        <v/>
      </c>
      <c r="UNP43" t="str">
        <f t="shared" ca="1" si="229"/>
        <v/>
      </c>
      <c r="UNQ43" t="str">
        <f t="shared" ca="1" si="229"/>
        <v/>
      </c>
      <c r="UNR43" t="str">
        <f t="shared" ca="1" si="229"/>
        <v/>
      </c>
      <c r="UNS43" t="str">
        <f t="shared" ca="1" si="229"/>
        <v/>
      </c>
      <c r="UNT43" t="str">
        <f t="shared" ca="1" si="229"/>
        <v/>
      </c>
      <c r="UNU43" t="str">
        <f t="shared" ca="1" si="229"/>
        <v/>
      </c>
      <c r="UNV43" t="str">
        <f t="shared" ca="1" si="229"/>
        <v/>
      </c>
      <c r="UNW43" t="str">
        <f t="shared" ca="1" si="229"/>
        <v/>
      </c>
      <c r="UNX43" t="str">
        <f t="shared" ca="1" si="229"/>
        <v/>
      </c>
      <c r="UNY43" t="str">
        <f t="shared" ca="1" si="229"/>
        <v/>
      </c>
      <c r="UNZ43" t="str">
        <f t="shared" ca="1" si="229"/>
        <v/>
      </c>
      <c r="UOA43" t="str">
        <f t="shared" ca="1" si="229"/>
        <v/>
      </c>
      <c r="UOB43" t="str">
        <f t="shared" ca="1" si="229"/>
        <v/>
      </c>
      <c r="UOC43" t="str">
        <f t="shared" ca="1" si="229"/>
        <v/>
      </c>
      <c r="UOD43" t="str">
        <f t="shared" ca="1" si="229"/>
        <v/>
      </c>
      <c r="UOE43" t="str">
        <f t="shared" ca="1" si="229"/>
        <v/>
      </c>
      <c r="UOF43" t="str">
        <f t="shared" ca="1" si="229"/>
        <v/>
      </c>
      <c r="UOG43" t="str">
        <f t="shared" ca="1" si="229"/>
        <v/>
      </c>
      <c r="UOH43" t="str">
        <f t="shared" ca="1" si="229"/>
        <v/>
      </c>
      <c r="UOI43" t="str">
        <f t="shared" ca="1" si="229"/>
        <v/>
      </c>
      <c r="UOJ43" t="str">
        <f t="shared" ca="1" si="229"/>
        <v/>
      </c>
      <c r="UOK43" t="str">
        <f t="shared" ref="UOK43:UQV43" ca="1" si="230">IFERROR(UOG43*UOI43,"")</f>
        <v/>
      </c>
      <c r="UOL43" t="str">
        <f t="shared" ca="1" si="230"/>
        <v/>
      </c>
      <c r="UOM43" t="str">
        <f t="shared" ca="1" si="230"/>
        <v/>
      </c>
      <c r="UON43" t="str">
        <f t="shared" ca="1" si="230"/>
        <v/>
      </c>
      <c r="UOO43" t="str">
        <f t="shared" ca="1" si="230"/>
        <v/>
      </c>
      <c r="UOP43" t="str">
        <f t="shared" ca="1" si="230"/>
        <v/>
      </c>
      <c r="UOQ43" t="str">
        <f t="shared" ca="1" si="230"/>
        <v/>
      </c>
      <c r="UOR43" t="str">
        <f t="shared" ca="1" si="230"/>
        <v/>
      </c>
      <c r="UOS43" t="str">
        <f t="shared" ca="1" si="230"/>
        <v/>
      </c>
      <c r="UOT43" t="str">
        <f t="shared" ca="1" si="230"/>
        <v/>
      </c>
      <c r="UOU43" t="str">
        <f t="shared" ca="1" si="230"/>
        <v/>
      </c>
      <c r="UOV43" t="str">
        <f t="shared" ca="1" si="230"/>
        <v/>
      </c>
      <c r="UOW43" t="str">
        <f t="shared" ca="1" si="230"/>
        <v/>
      </c>
      <c r="UOX43" t="str">
        <f t="shared" ca="1" si="230"/>
        <v/>
      </c>
      <c r="UOY43" t="str">
        <f t="shared" ca="1" si="230"/>
        <v/>
      </c>
      <c r="UOZ43" t="str">
        <f t="shared" ca="1" si="230"/>
        <v/>
      </c>
      <c r="UPA43" t="str">
        <f t="shared" ca="1" si="230"/>
        <v/>
      </c>
      <c r="UPB43" t="str">
        <f t="shared" ca="1" si="230"/>
        <v/>
      </c>
      <c r="UPC43" t="str">
        <f t="shared" ca="1" si="230"/>
        <v/>
      </c>
      <c r="UPD43" t="str">
        <f t="shared" ca="1" si="230"/>
        <v/>
      </c>
      <c r="UPE43" t="str">
        <f t="shared" ca="1" si="230"/>
        <v/>
      </c>
      <c r="UPF43" t="str">
        <f t="shared" ca="1" si="230"/>
        <v/>
      </c>
      <c r="UPG43" t="str">
        <f t="shared" ca="1" si="230"/>
        <v/>
      </c>
      <c r="UPH43" t="str">
        <f t="shared" ca="1" si="230"/>
        <v/>
      </c>
      <c r="UPI43" t="str">
        <f t="shared" ca="1" si="230"/>
        <v/>
      </c>
      <c r="UPJ43" t="str">
        <f t="shared" ca="1" si="230"/>
        <v/>
      </c>
      <c r="UPK43" t="str">
        <f t="shared" ca="1" si="230"/>
        <v/>
      </c>
      <c r="UPL43" t="str">
        <f t="shared" ca="1" si="230"/>
        <v/>
      </c>
      <c r="UPM43" t="str">
        <f t="shared" ca="1" si="230"/>
        <v/>
      </c>
      <c r="UPN43" t="str">
        <f t="shared" ca="1" si="230"/>
        <v/>
      </c>
      <c r="UPO43" t="str">
        <f t="shared" ca="1" si="230"/>
        <v/>
      </c>
      <c r="UPP43" t="str">
        <f t="shared" ca="1" si="230"/>
        <v/>
      </c>
      <c r="UPQ43" t="str">
        <f t="shared" ca="1" si="230"/>
        <v/>
      </c>
      <c r="UPR43" t="str">
        <f t="shared" ca="1" si="230"/>
        <v/>
      </c>
      <c r="UPS43" t="str">
        <f t="shared" ca="1" si="230"/>
        <v/>
      </c>
      <c r="UPT43" t="str">
        <f t="shared" ca="1" si="230"/>
        <v/>
      </c>
      <c r="UPU43" t="str">
        <f t="shared" ca="1" si="230"/>
        <v/>
      </c>
      <c r="UPV43" t="str">
        <f t="shared" ca="1" si="230"/>
        <v/>
      </c>
      <c r="UPW43" t="str">
        <f t="shared" ca="1" si="230"/>
        <v/>
      </c>
      <c r="UPX43" t="str">
        <f t="shared" ca="1" si="230"/>
        <v/>
      </c>
      <c r="UPY43" t="str">
        <f t="shared" ca="1" si="230"/>
        <v/>
      </c>
      <c r="UPZ43" t="str">
        <f t="shared" ca="1" si="230"/>
        <v/>
      </c>
      <c r="UQA43" t="str">
        <f t="shared" ca="1" si="230"/>
        <v/>
      </c>
      <c r="UQB43" t="str">
        <f t="shared" ca="1" si="230"/>
        <v/>
      </c>
      <c r="UQC43" t="str">
        <f t="shared" ca="1" si="230"/>
        <v/>
      </c>
      <c r="UQD43" t="str">
        <f t="shared" ca="1" si="230"/>
        <v/>
      </c>
      <c r="UQE43" t="str">
        <f t="shared" ca="1" si="230"/>
        <v/>
      </c>
      <c r="UQF43" t="str">
        <f t="shared" ca="1" si="230"/>
        <v/>
      </c>
      <c r="UQG43" t="str">
        <f t="shared" ca="1" si="230"/>
        <v/>
      </c>
      <c r="UQH43" t="str">
        <f t="shared" ca="1" si="230"/>
        <v/>
      </c>
      <c r="UQI43" t="str">
        <f t="shared" ca="1" si="230"/>
        <v/>
      </c>
      <c r="UQJ43" t="str">
        <f t="shared" ca="1" si="230"/>
        <v/>
      </c>
      <c r="UQK43" t="str">
        <f t="shared" ca="1" si="230"/>
        <v/>
      </c>
      <c r="UQL43" t="str">
        <f t="shared" ca="1" si="230"/>
        <v/>
      </c>
      <c r="UQM43" t="str">
        <f t="shared" ca="1" si="230"/>
        <v/>
      </c>
      <c r="UQN43" t="str">
        <f t="shared" ca="1" si="230"/>
        <v/>
      </c>
      <c r="UQO43" t="str">
        <f t="shared" ca="1" si="230"/>
        <v/>
      </c>
      <c r="UQP43" t="str">
        <f t="shared" ca="1" si="230"/>
        <v/>
      </c>
      <c r="UQQ43" t="str">
        <f t="shared" ca="1" si="230"/>
        <v/>
      </c>
      <c r="UQR43" t="str">
        <f t="shared" ca="1" si="230"/>
        <v/>
      </c>
      <c r="UQS43" t="str">
        <f t="shared" ca="1" si="230"/>
        <v/>
      </c>
      <c r="UQT43" t="str">
        <f t="shared" ca="1" si="230"/>
        <v/>
      </c>
      <c r="UQU43" t="str">
        <f t="shared" ca="1" si="230"/>
        <v/>
      </c>
      <c r="UQV43" t="str">
        <f t="shared" ca="1" si="230"/>
        <v/>
      </c>
      <c r="UQW43" t="str">
        <f t="shared" ref="UQW43:UTH43" ca="1" si="231">IFERROR(UQS43*UQU43,"")</f>
        <v/>
      </c>
      <c r="UQX43" t="str">
        <f t="shared" ca="1" si="231"/>
        <v/>
      </c>
      <c r="UQY43" t="str">
        <f t="shared" ca="1" si="231"/>
        <v/>
      </c>
      <c r="UQZ43" t="str">
        <f t="shared" ca="1" si="231"/>
        <v/>
      </c>
      <c r="URA43" t="str">
        <f t="shared" ca="1" si="231"/>
        <v/>
      </c>
      <c r="URB43" t="str">
        <f t="shared" ca="1" si="231"/>
        <v/>
      </c>
      <c r="URC43" t="str">
        <f t="shared" ca="1" si="231"/>
        <v/>
      </c>
      <c r="URD43" t="str">
        <f t="shared" ca="1" si="231"/>
        <v/>
      </c>
      <c r="URE43" t="str">
        <f t="shared" ca="1" si="231"/>
        <v/>
      </c>
      <c r="URF43" t="str">
        <f t="shared" ca="1" si="231"/>
        <v/>
      </c>
      <c r="URG43" t="str">
        <f t="shared" ca="1" si="231"/>
        <v/>
      </c>
      <c r="URH43" t="str">
        <f t="shared" ca="1" si="231"/>
        <v/>
      </c>
      <c r="URI43" t="str">
        <f t="shared" ca="1" si="231"/>
        <v/>
      </c>
      <c r="URJ43" t="str">
        <f t="shared" ca="1" si="231"/>
        <v/>
      </c>
      <c r="URK43" t="str">
        <f t="shared" ca="1" si="231"/>
        <v/>
      </c>
      <c r="URL43" t="str">
        <f t="shared" ca="1" si="231"/>
        <v/>
      </c>
      <c r="URM43" t="str">
        <f t="shared" ca="1" si="231"/>
        <v/>
      </c>
      <c r="URN43" t="str">
        <f t="shared" ca="1" si="231"/>
        <v/>
      </c>
      <c r="URO43" t="str">
        <f t="shared" ca="1" si="231"/>
        <v/>
      </c>
      <c r="URP43" t="str">
        <f t="shared" ca="1" si="231"/>
        <v/>
      </c>
      <c r="URQ43" t="str">
        <f t="shared" ca="1" si="231"/>
        <v/>
      </c>
      <c r="URR43" t="str">
        <f t="shared" ca="1" si="231"/>
        <v/>
      </c>
      <c r="URS43" t="str">
        <f t="shared" ca="1" si="231"/>
        <v/>
      </c>
      <c r="URT43" t="str">
        <f t="shared" ca="1" si="231"/>
        <v/>
      </c>
      <c r="URU43" t="str">
        <f t="shared" ca="1" si="231"/>
        <v/>
      </c>
      <c r="URV43" t="str">
        <f t="shared" ca="1" si="231"/>
        <v/>
      </c>
      <c r="URW43" t="str">
        <f t="shared" ca="1" si="231"/>
        <v/>
      </c>
      <c r="URX43" t="str">
        <f t="shared" ca="1" si="231"/>
        <v/>
      </c>
      <c r="URY43" t="str">
        <f t="shared" ca="1" si="231"/>
        <v/>
      </c>
      <c r="URZ43" t="str">
        <f t="shared" ca="1" si="231"/>
        <v/>
      </c>
      <c r="USA43" t="str">
        <f t="shared" ca="1" si="231"/>
        <v/>
      </c>
      <c r="USB43" t="str">
        <f t="shared" ca="1" si="231"/>
        <v/>
      </c>
      <c r="USC43" t="str">
        <f t="shared" ca="1" si="231"/>
        <v/>
      </c>
      <c r="USD43" t="str">
        <f t="shared" ca="1" si="231"/>
        <v/>
      </c>
      <c r="USE43" t="str">
        <f t="shared" ca="1" si="231"/>
        <v/>
      </c>
      <c r="USF43" t="str">
        <f t="shared" ca="1" si="231"/>
        <v/>
      </c>
      <c r="USG43" t="str">
        <f t="shared" ca="1" si="231"/>
        <v/>
      </c>
      <c r="USH43" t="str">
        <f t="shared" ca="1" si="231"/>
        <v/>
      </c>
      <c r="USI43" t="str">
        <f t="shared" ca="1" si="231"/>
        <v/>
      </c>
      <c r="USJ43" t="str">
        <f t="shared" ca="1" si="231"/>
        <v/>
      </c>
      <c r="USK43" t="str">
        <f t="shared" ca="1" si="231"/>
        <v/>
      </c>
      <c r="USL43" t="str">
        <f t="shared" ca="1" si="231"/>
        <v/>
      </c>
      <c r="USM43" t="str">
        <f t="shared" ca="1" si="231"/>
        <v/>
      </c>
      <c r="USN43" t="str">
        <f t="shared" ca="1" si="231"/>
        <v/>
      </c>
      <c r="USO43" t="str">
        <f t="shared" ca="1" si="231"/>
        <v/>
      </c>
      <c r="USP43" t="str">
        <f t="shared" ca="1" si="231"/>
        <v/>
      </c>
      <c r="USQ43" t="str">
        <f t="shared" ca="1" si="231"/>
        <v/>
      </c>
      <c r="USR43" t="str">
        <f t="shared" ca="1" si="231"/>
        <v/>
      </c>
      <c r="USS43" t="str">
        <f t="shared" ca="1" si="231"/>
        <v/>
      </c>
      <c r="UST43" t="str">
        <f t="shared" ca="1" si="231"/>
        <v/>
      </c>
      <c r="USU43" t="str">
        <f t="shared" ca="1" si="231"/>
        <v/>
      </c>
      <c r="USV43" t="str">
        <f t="shared" ca="1" si="231"/>
        <v/>
      </c>
      <c r="USW43" t="str">
        <f t="shared" ca="1" si="231"/>
        <v/>
      </c>
      <c r="USX43" t="str">
        <f t="shared" ca="1" si="231"/>
        <v/>
      </c>
      <c r="USY43" t="str">
        <f t="shared" ca="1" si="231"/>
        <v/>
      </c>
      <c r="USZ43" t="str">
        <f t="shared" ca="1" si="231"/>
        <v/>
      </c>
      <c r="UTA43" t="str">
        <f t="shared" ca="1" si="231"/>
        <v/>
      </c>
      <c r="UTB43" t="str">
        <f t="shared" ca="1" si="231"/>
        <v/>
      </c>
      <c r="UTC43" t="str">
        <f t="shared" ca="1" si="231"/>
        <v/>
      </c>
      <c r="UTD43" t="str">
        <f t="shared" ca="1" si="231"/>
        <v/>
      </c>
      <c r="UTE43" t="str">
        <f t="shared" ca="1" si="231"/>
        <v/>
      </c>
      <c r="UTF43" t="str">
        <f t="shared" ca="1" si="231"/>
        <v/>
      </c>
      <c r="UTG43" t="str">
        <f t="shared" ca="1" si="231"/>
        <v/>
      </c>
      <c r="UTH43" t="str">
        <f t="shared" ca="1" si="231"/>
        <v/>
      </c>
      <c r="UTI43" t="str">
        <f t="shared" ref="UTI43:UVT43" ca="1" si="232">IFERROR(UTE43*UTG43,"")</f>
        <v/>
      </c>
      <c r="UTJ43" t="str">
        <f t="shared" ca="1" si="232"/>
        <v/>
      </c>
      <c r="UTK43" t="str">
        <f t="shared" ca="1" si="232"/>
        <v/>
      </c>
      <c r="UTL43" t="str">
        <f t="shared" ca="1" si="232"/>
        <v/>
      </c>
      <c r="UTM43" t="str">
        <f t="shared" ca="1" si="232"/>
        <v/>
      </c>
      <c r="UTN43" t="str">
        <f t="shared" ca="1" si="232"/>
        <v/>
      </c>
      <c r="UTO43" t="str">
        <f t="shared" ca="1" si="232"/>
        <v/>
      </c>
      <c r="UTP43" t="str">
        <f t="shared" ca="1" si="232"/>
        <v/>
      </c>
      <c r="UTQ43" t="str">
        <f t="shared" ca="1" si="232"/>
        <v/>
      </c>
      <c r="UTR43" t="str">
        <f t="shared" ca="1" si="232"/>
        <v/>
      </c>
      <c r="UTS43" t="str">
        <f t="shared" ca="1" si="232"/>
        <v/>
      </c>
      <c r="UTT43" t="str">
        <f t="shared" ca="1" si="232"/>
        <v/>
      </c>
      <c r="UTU43" t="str">
        <f t="shared" ca="1" si="232"/>
        <v/>
      </c>
      <c r="UTV43" t="str">
        <f t="shared" ca="1" si="232"/>
        <v/>
      </c>
      <c r="UTW43" t="str">
        <f t="shared" ca="1" si="232"/>
        <v/>
      </c>
      <c r="UTX43" t="str">
        <f t="shared" ca="1" si="232"/>
        <v/>
      </c>
      <c r="UTY43" t="str">
        <f t="shared" ca="1" si="232"/>
        <v/>
      </c>
      <c r="UTZ43" t="str">
        <f t="shared" ca="1" si="232"/>
        <v/>
      </c>
      <c r="UUA43" t="str">
        <f t="shared" ca="1" si="232"/>
        <v/>
      </c>
      <c r="UUB43" t="str">
        <f t="shared" ca="1" si="232"/>
        <v/>
      </c>
      <c r="UUC43" t="str">
        <f t="shared" ca="1" si="232"/>
        <v/>
      </c>
      <c r="UUD43" t="str">
        <f t="shared" ca="1" si="232"/>
        <v/>
      </c>
      <c r="UUE43" t="str">
        <f t="shared" ca="1" si="232"/>
        <v/>
      </c>
      <c r="UUF43" t="str">
        <f t="shared" ca="1" si="232"/>
        <v/>
      </c>
      <c r="UUG43" t="str">
        <f t="shared" ca="1" si="232"/>
        <v/>
      </c>
      <c r="UUH43" t="str">
        <f t="shared" ca="1" si="232"/>
        <v/>
      </c>
      <c r="UUI43" t="str">
        <f t="shared" ca="1" si="232"/>
        <v/>
      </c>
      <c r="UUJ43" t="str">
        <f t="shared" ca="1" si="232"/>
        <v/>
      </c>
      <c r="UUK43" t="str">
        <f t="shared" ca="1" si="232"/>
        <v/>
      </c>
      <c r="UUL43" t="str">
        <f t="shared" ca="1" si="232"/>
        <v/>
      </c>
      <c r="UUM43" t="str">
        <f t="shared" ca="1" si="232"/>
        <v/>
      </c>
      <c r="UUN43" t="str">
        <f t="shared" ca="1" si="232"/>
        <v/>
      </c>
      <c r="UUO43" t="str">
        <f t="shared" ca="1" si="232"/>
        <v/>
      </c>
      <c r="UUP43" t="str">
        <f t="shared" ca="1" si="232"/>
        <v/>
      </c>
      <c r="UUQ43" t="str">
        <f t="shared" ca="1" si="232"/>
        <v/>
      </c>
      <c r="UUR43" t="str">
        <f t="shared" ca="1" si="232"/>
        <v/>
      </c>
      <c r="UUS43" t="str">
        <f t="shared" ca="1" si="232"/>
        <v/>
      </c>
      <c r="UUT43" t="str">
        <f t="shared" ca="1" si="232"/>
        <v/>
      </c>
      <c r="UUU43" t="str">
        <f t="shared" ca="1" si="232"/>
        <v/>
      </c>
      <c r="UUV43" t="str">
        <f t="shared" ca="1" si="232"/>
        <v/>
      </c>
      <c r="UUW43" t="str">
        <f t="shared" ca="1" si="232"/>
        <v/>
      </c>
      <c r="UUX43" t="str">
        <f t="shared" ca="1" si="232"/>
        <v/>
      </c>
      <c r="UUY43" t="str">
        <f t="shared" ca="1" si="232"/>
        <v/>
      </c>
      <c r="UUZ43" t="str">
        <f t="shared" ca="1" si="232"/>
        <v/>
      </c>
      <c r="UVA43" t="str">
        <f t="shared" ca="1" si="232"/>
        <v/>
      </c>
      <c r="UVB43" t="str">
        <f t="shared" ca="1" si="232"/>
        <v/>
      </c>
      <c r="UVC43" t="str">
        <f t="shared" ca="1" si="232"/>
        <v/>
      </c>
      <c r="UVD43" t="str">
        <f t="shared" ca="1" si="232"/>
        <v/>
      </c>
      <c r="UVE43" t="str">
        <f t="shared" ca="1" si="232"/>
        <v/>
      </c>
      <c r="UVF43" t="str">
        <f t="shared" ca="1" si="232"/>
        <v/>
      </c>
      <c r="UVG43" t="str">
        <f t="shared" ca="1" si="232"/>
        <v/>
      </c>
      <c r="UVH43" t="str">
        <f t="shared" ca="1" si="232"/>
        <v/>
      </c>
      <c r="UVI43" t="str">
        <f t="shared" ca="1" si="232"/>
        <v/>
      </c>
      <c r="UVJ43" t="str">
        <f t="shared" ca="1" si="232"/>
        <v/>
      </c>
      <c r="UVK43" t="str">
        <f t="shared" ca="1" si="232"/>
        <v/>
      </c>
      <c r="UVL43" t="str">
        <f t="shared" ca="1" si="232"/>
        <v/>
      </c>
      <c r="UVM43" t="str">
        <f t="shared" ca="1" si="232"/>
        <v/>
      </c>
      <c r="UVN43" t="str">
        <f t="shared" ca="1" si="232"/>
        <v/>
      </c>
      <c r="UVO43" t="str">
        <f t="shared" ca="1" si="232"/>
        <v/>
      </c>
      <c r="UVP43" t="str">
        <f t="shared" ca="1" si="232"/>
        <v/>
      </c>
      <c r="UVQ43" t="str">
        <f t="shared" ca="1" si="232"/>
        <v/>
      </c>
      <c r="UVR43" t="str">
        <f t="shared" ca="1" si="232"/>
        <v/>
      </c>
      <c r="UVS43" t="str">
        <f t="shared" ca="1" si="232"/>
        <v/>
      </c>
      <c r="UVT43" t="str">
        <f t="shared" ca="1" si="232"/>
        <v/>
      </c>
      <c r="UVU43" t="str">
        <f t="shared" ref="UVU43:UYF43" ca="1" si="233">IFERROR(UVQ43*UVS43,"")</f>
        <v/>
      </c>
      <c r="UVV43" t="str">
        <f t="shared" ca="1" si="233"/>
        <v/>
      </c>
      <c r="UVW43" t="str">
        <f t="shared" ca="1" si="233"/>
        <v/>
      </c>
      <c r="UVX43" t="str">
        <f t="shared" ca="1" si="233"/>
        <v/>
      </c>
      <c r="UVY43" t="str">
        <f t="shared" ca="1" si="233"/>
        <v/>
      </c>
      <c r="UVZ43" t="str">
        <f t="shared" ca="1" si="233"/>
        <v/>
      </c>
      <c r="UWA43" t="str">
        <f t="shared" ca="1" si="233"/>
        <v/>
      </c>
      <c r="UWB43" t="str">
        <f t="shared" ca="1" si="233"/>
        <v/>
      </c>
      <c r="UWC43" t="str">
        <f t="shared" ca="1" si="233"/>
        <v/>
      </c>
      <c r="UWD43" t="str">
        <f t="shared" ca="1" si="233"/>
        <v/>
      </c>
      <c r="UWE43" t="str">
        <f t="shared" ca="1" si="233"/>
        <v/>
      </c>
      <c r="UWF43" t="str">
        <f t="shared" ca="1" si="233"/>
        <v/>
      </c>
      <c r="UWG43" t="str">
        <f t="shared" ca="1" si="233"/>
        <v/>
      </c>
      <c r="UWH43" t="str">
        <f t="shared" ca="1" si="233"/>
        <v/>
      </c>
      <c r="UWI43" t="str">
        <f t="shared" ca="1" si="233"/>
        <v/>
      </c>
      <c r="UWJ43" t="str">
        <f t="shared" ca="1" si="233"/>
        <v/>
      </c>
      <c r="UWK43" t="str">
        <f t="shared" ca="1" si="233"/>
        <v/>
      </c>
      <c r="UWL43" t="str">
        <f t="shared" ca="1" si="233"/>
        <v/>
      </c>
      <c r="UWM43" t="str">
        <f t="shared" ca="1" si="233"/>
        <v/>
      </c>
      <c r="UWN43" t="str">
        <f t="shared" ca="1" si="233"/>
        <v/>
      </c>
      <c r="UWO43" t="str">
        <f t="shared" ca="1" si="233"/>
        <v/>
      </c>
      <c r="UWP43" t="str">
        <f t="shared" ca="1" si="233"/>
        <v/>
      </c>
      <c r="UWQ43" t="str">
        <f t="shared" ca="1" si="233"/>
        <v/>
      </c>
      <c r="UWR43" t="str">
        <f t="shared" ca="1" si="233"/>
        <v/>
      </c>
      <c r="UWS43" t="str">
        <f t="shared" ca="1" si="233"/>
        <v/>
      </c>
      <c r="UWT43" t="str">
        <f t="shared" ca="1" si="233"/>
        <v/>
      </c>
      <c r="UWU43" t="str">
        <f t="shared" ca="1" si="233"/>
        <v/>
      </c>
      <c r="UWV43" t="str">
        <f t="shared" ca="1" si="233"/>
        <v/>
      </c>
      <c r="UWW43" t="str">
        <f t="shared" ca="1" si="233"/>
        <v/>
      </c>
      <c r="UWX43" t="str">
        <f t="shared" ca="1" si="233"/>
        <v/>
      </c>
      <c r="UWY43" t="str">
        <f t="shared" ca="1" si="233"/>
        <v/>
      </c>
      <c r="UWZ43" t="str">
        <f t="shared" ca="1" si="233"/>
        <v/>
      </c>
      <c r="UXA43" t="str">
        <f t="shared" ca="1" si="233"/>
        <v/>
      </c>
      <c r="UXB43" t="str">
        <f t="shared" ca="1" si="233"/>
        <v/>
      </c>
      <c r="UXC43" t="str">
        <f t="shared" ca="1" si="233"/>
        <v/>
      </c>
      <c r="UXD43" t="str">
        <f t="shared" ca="1" si="233"/>
        <v/>
      </c>
      <c r="UXE43" t="str">
        <f t="shared" ca="1" si="233"/>
        <v/>
      </c>
      <c r="UXF43" t="str">
        <f t="shared" ca="1" si="233"/>
        <v/>
      </c>
      <c r="UXG43" t="str">
        <f t="shared" ca="1" si="233"/>
        <v/>
      </c>
      <c r="UXH43" t="str">
        <f t="shared" ca="1" si="233"/>
        <v/>
      </c>
      <c r="UXI43" t="str">
        <f t="shared" ca="1" si="233"/>
        <v/>
      </c>
      <c r="UXJ43" t="str">
        <f t="shared" ca="1" si="233"/>
        <v/>
      </c>
      <c r="UXK43" t="str">
        <f t="shared" ca="1" si="233"/>
        <v/>
      </c>
      <c r="UXL43" t="str">
        <f t="shared" ca="1" si="233"/>
        <v/>
      </c>
      <c r="UXM43" t="str">
        <f t="shared" ca="1" si="233"/>
        <v/>
      </c>
      <c r="UXN43" t="str">
        <f t="shared" ca="1" si="233"/>
        <v/>
      </c>
      <c r="UXO43" t="str">
        <f t="shared" ca="1" si="233"/>
        <v/>
      </c>
      <c r="UXP43" t="str">
        <f t="shared" ca="1" si="233"/>
        <v/>
      </c>
      <c r="UXQ43" t="str">
        <f t="shared" ca="1" si="233"/>
        <v/>
      </c>
      <c r="UXR43" t="str">
        <f t="shared" ca="1" si="233"/>
        <v/>
      </c>
      <c r="UXS43" t="str">
        <f t="shared" ca="1" si="233"/>
        <v/>
      </c>
      <c r="UXT43" t="str">
        <f t="shared" ca="1" si="233"/>
        <v/>
      </c>
      <c r="UXU43" t="str">
        <f t="shared" ca="1" si="233"/>
        <v/>
      </c>
      <c r="UXV43" t="str">
        <f t="shared" ca="1" si="233"/>
        <v/>
      </c>
      <c r="UXW43" t="str">
        <f t="shared" ca="1" si="233"/>
        <v/>
      </c>
      <c r="UXX43" t="str">
        <f t="shared" ca="1" si="233"/>
        <v/>
      </c>
      <c r="UXY43" t="str">
        <f t="shared" ca="1" si="233"/>
        <v/>
      </c>
      <c r="UXZ43" t="str">
        <f t="shared" ca="1" si="233"/>
        <v/>
      </c>
      <c r="UYA43" t="str">
        <f t="shared" ca="1" si="233"/>
        <v/>
      </c>
      <c r="UYB43" t="str">
        <f t="shared" ca="1" si="233"/>
        <v/>
      </c>
      <c r="UYC43" t="str">
        <f t="shared" ca="1" si="233"/>
        <v/>
      </c>
      <c r="UYD43" t="str">
        <f t="shared" ca="1" si="233"/>
        <v/>
      </c>
      <c r="UYE43" t="str">
        <f t="shared" ca="1" si="233"/>
        <v/>
      </c>
      <c r="UYF43" t="str">
        <f t="shared" ca="1" si="233"/>
        <v/>
      </c>
      <c r="UYG43" t="str">
        <f t="shared" ref="UYG43:VAR43" ca="1" si="234">IFERROR(UYC43*UYE43,"")</f>
        <v/>
      </c>
      <c r="UYH43" t="str">
        <f t="shared" ca="1" si="234"/>
        <v/>
      </c>
      <c r="UYI43" t="str">
        <f t="shared" ca="1" si="234"/>
        <v/>
      </c>
      <c r="UYJ43" t="str">
        <f t="shared" ca="1" si="234"/>
        <v/>
      </c>
      <c r="UYK43" t="str">
        <f t="shared" ca="1" si="234"/>
        <v/>
      </c>
      <c r="UYL43" t="str">
        <f t="shared" ca="1" si="234"/>
        <v/>
      </c>
      <c r="UYM43" t="str">
        <f t="shared" ca="1" si="234"/>
        <v/>
      </c>
      <c r="UYN43" t="str">
        <f t="shared" ca="1" si="234"/>
        <v/>
      </c>
      <c r="UYO43" t="str">
        <f t="shared" ca="1" si="234"/>
        <v/>
      </c>
      <c r="UYP43" t="str">
        <f t="shared" ca="1" si="234"/>
        <v/>
      </c>
      <c r="UYQ43" t="str">
        <f t="shared" ca="1" si="234"/>
        <v/>
      </c>
      <c r="UYR43" t="str">
        <f t="shared" ca="1" si="234"/>
        <v/>
      </c>
      <c r="UYS43" t="str">
        <f t="shared" ca="1" si="234"/>
        <v/>
      </c>
      <c r="UYT43" t="str">
        <f t="shared" ca="1" si="234"/>
        <v/>
      </c>
      <c r="UYU43" t="str">
        <f t="shared" ca="1" si="234"/>
        <v/>
      </c>
      <c r="UYV43" t="str">
        <f t="shared" ca="1" si="234"/>
        <v/>
      </c>
      <c r="UYW43" t="str">
        <f t="shared" ca="1" si="234"/>
        <v/>
      </c>
      <c r="UYX43" t="str">
        <f t="shared" ca="1" si="234"/>
        <v/>
      </c>
      <c r="UYY43" t="str">
        <f t="shared" ca="1" si="234"/>
        <v/>
      </c>
      <c r="UYZ43" t="str">
        <f t="shared" ca="1" si="234"/>
        <v/>
      </c>
      <c r="UZA43" t="str">
        <f t="shared" ca="1" si="234"/>
        <v/>
      </c>
      <c r="UZB43" t="str">
        <f t="shared" ca="1" si="234"/>
        <v/>
      </c>
      <c r="UZC43" t="str">
        <f t="shared" ca="1" si="234"/>
        <v/>
      </c>
      <c r="UZD43" t="str">
        <f t="shared" ca="1" si="234"/>
        <v/>
      </c>
      <c r="UZE43" t="str">
        <f t="shared" ca="1" si="234"/>
        <v/>
      </c>
      <c r="UZF43" t="str">
        <f t="shared" ca="1" si="234"/>
        <v/>
      </c>
      <c r="UZG43" t="str">
        <f t="shared" ca="1" si="234"/>
        <v/>
      </c>
      <c r="UZH43" t="str">
        <f t="shared" ca="1" si="234"/>
        <v/>
      </c>
      <c r="UZI43" t="str">
        <f t="shared" ca="1" si="234"/>
        <v/>
      </c>
      <c r="UZJ43" t="str">
        <f t="shared" ca="1" si="234"/>
        <v/>
      </c>
      <c r="UZK43" t="str">
        <f t="shared" ca="1" si="234"/>
        <v/>
      </c>
      <c r="UZL43" t="str">
        <f t="shared" ca="1" si="234"/>
        <v/>
      </c>
      <c r="UZM43" t="str">
        <f t="shared" ca="1" si="234"/>
        <v/>
      </c>
      <c r="UZN43" t="str">
        <f t="shared" ca="1" si="234"/>
        <v/>
      </c>
      <c r="UZO43" t="str">
        <f t="shared" ca="1" si="234"/>
        <v/>
      </c>
      <c r="UZP43" t="str">
        <f t="shared" ca="1" si="234"/>
        <v/>
      </c>
      <c r="UZQ43" t="str">
        <f t="shared" ca="1" si="234"/>
        <v/>
      </c>
      <c r="UZR43" t="str">
        <f t="shared" ca="1" si="234"/>
        <v/>
      </c>
      <c r="UZS43" t="str">
        <f t="shared" ca="1" si="234"/>
        <v/>
      </c>
      <c r="UZT43" t="str">
        <f t="shared" ca="1" si="234"/>
        <v/>
      </c>
      <c r="UZU43" t="str">
        <f t="shared" ca="1" si="234"/>
        <v/>
      </c>
      <c r="UZV43" t="str">
        <f t="shared" ca="1" si="234"/>
        <v/>
      </c>
      <c r="UZW43" t="str">
        <f t="shared" ca="1" si="234"/>
        <v/>
      </c>
      <c r="UZX43" t="str">
        <f t="shared" ca="1" si="234"/>
        <v/>
      </c>
      <c r="UZY43" t="str">
        <f t="shared" ca="1" si="234"/>
        <v/>
      </c>
      <c r="UZZ43" t="str">
        <f t="shared" ca="1" si="234"/>
        <v/>
      </c>
      <c r="VAA43" t="str">
        <f t="shared" ca="1" si="234"/>
        <v/>
      </c>
      <c r="VAB43" t="str">
        <f t="shared" ca="1" si="234"/>
        <v/>
      </c>
      <c r="VAC43" t="str">
        <f t="shared" ca="1" si="234"/>
        <v/>
      </c>
      <c r="VAD43" t="str">
        <f t="shared" ca="1" si="234"/>
        <v/>
      </c>
      <c r="VAE43" t="str">
        <f t="shared" ca="1" si="234"/>
        <v/>
      </c>
      <c r="VAF43" t="str">
        <f t="shared" ca="1" si="234"/>
        <v/>
      </c>
      <c r="VAG43" t="str">
        <f t="shared" ca="1" si="234"/>
        <v/>
      </c>
      <c r="VAH43" t="str">
        <f t="shared" ca="1" si="234"/>
        <v/>
      </c>
      <c r="VAI43" t="str">
        <f t="shared" ca="1" si="234"/>
        <v/>
      </c>
      <c r="VAJ43" t="str">
        <f t="shared" ca="1" si="234"/>
        <v/>
      </c>
      <c r="VAK43" t="str">
        <f t="shared" ca="1" si="234"/>
        <v/>
      </c>
      <c r="VAL43" t="str">
        <f t="shared" ca="1" si="234"/>
        <v/>
      </c>
      <c r="VAM43" t="str">
        <f t="shared" ca="1" si="234"/>
        <v/>
      </c>
      <c r="VAN43" t="str">
        <f t="shared" ca="1" si="234"/>
        <v/>
      </c>
      <c r="VAO43" t="str">
        <f t="shared" ca="1" si="234"/>
        <v/>
      </c>
      <c r="VAP43" t="str">
        <f t="shared" ca="1" si="234"/>
        <v/>
      </c>
      <c r="VAQ43" t="str">
        <f t="shared" ca="1" si="234"/>
        <v/>
      </c>
      <c r="VAR43" t="str">
        <f t="shared" ca="1" si="234"/>
        <v/>
      </c>
      <c r="VAS43" t="str">
        <f t="shared" ref="VAS43:VDD43" ca="1" si="235">IFERROR(VAO43*VAQ43,"")</f>
        <v/>
      </c>
      <c r="VAT43" t="str">
        <f t="shared" ca="1" si="235"/>
        <v/>
      </c>
      <c r="VAU43" t="str">
        <f t="shared" ca="1" si="235"/>
        <v/>
      </c>
      <c r="VAV43" t="str">
        <f t="shared" ca="1" si="235"/>
        <v/>
      </c>
      <c r="VAW43" t="str">
        <f t="shared" ca="1" si="235"/>
        <v/>
      </c>
      <c r="VAX43" t="str">
        <f t="shared" ca="1" si="235"/>
        <v/>
      </c>
      <c r="VAY43" t="str">
        <f t="shared" ca="1" si="235"/>
        <v/>
      </c>
      <c r="VAZ43" t="str">
        <f t="shared" ca="1" si="235"/>
        <v/>
      </c>
      <c r="VBA43" t="str">
        <f t="shared" ca="1" si="235"/>
        <v/>
      </c>
      <c r="VBB43" t="str">
        <f t="shared" ca="1" si="235"/>
        <v/>
      </c>
      <c r="VBC43" t="str">
        <f t="shared" ca="1" si="235"/>
        <v/>
      </c>
      <c r="VBD43" t="str">
        <f t="shared" ca="1" si="235"/>
        <v/>
      </c>
      <c r="VBE43" t="str">
        <f t="shared" ca="1" si="235"/>
        <v/>
      </c>
      <c r="VBF43" t="str">
        <f t="shared" ca="1" si="235"/>
        <v/>
      </c>
      <c r="VBG43" t="str">
        <f t="shared" ca="1" si="235"/>
        <v/>
      </c>
      <c r="VBH43" t="str">
        <f t="shared" ca="1" si="235"/>
        <v/>
      </c>
      <c r="VBI43" t="str">
        <f t="shared" ca="1" si="235"/>
        <v/>
      </c>
      <c r="VBJ43" t="str">
        <f t="shared" ca="1" si="235"/>
        <v/>
      </c>
      <c r="VBK43" t="str">
        <f t="shared" ca="1" si="235"/>
        <v/>
      </c>
      <c r="VBL43" t="str">
        <f t="shared" ca="1" si="235"/>
        <v/>
      </c>
      <c r="VBM43" t="str">
        <f t="shared" ca="1" si="235"/>
        <v/>
      </c>
      <c r="VBN43" t="str">
        <f t="shared" ca="1" si="235"/>
        <v/>
      </c>
      <c r="VBO43" t="str">
        <f t="shared" ca="1" si="235"/>
        <v/>
      </c>
      <c r="VBP43" t="str">
        <f t="shared" ca="1" si="235"/>
        <v/>
      </c>
      <c r="VBQ43" t="str">
        <f t="shared" ca="1" si="235"/>
        <v/>
      </c>
      <c r="VBR43" t="str">
        <f t="shared" ca="1" si="235"/>
        <v/>
      </c>
      <c r="VBS43" t="str">
        <f t="shared" ca="1" si="235"/>
        <v/>
      </c>
      <c r="VBT43" t="str">
        <f t="shared" ca="1" si="235"/>
        <v/>
      </c>
      <c r="VBU43" t="str">
        <f t="shared" ca="1" si="235"/>
        <v/>
      </c>
      <c r="VBV43" t="str">
        <f t="shared" ca="1" si="235"/>
        <v/>
      </c>
      <c r="VBW43" t="str">
        <f t="shared" ca="1" si="235"/>
        <v/>
      </c>
      <c r="VBX43" t="str">
        <f t="shared" ca="1" si="235"/>
        <v/>
      </c>
      <c r="VBY43" t="str">
        <f t="shared" ca="1" si="235"/>
        <v/>
      </c>
      <c r="VBZ43" t="str">
        <f t="shared" ca="1" si="235"/>
        <v/>
      </c>
      <c r="VCA43" t="str">
        <f t="shared" ca="1" si="235"/>
        <v/>
      </c>
      <c r="VCB43" t="str">
        <f t="shared" ca="1" si="235"/>
        <v/>
      </c>
      <c r="VCC43" t="str">
        <f t="shared" ca="1" si="235"/>
        <v/>
      </c>
      <c r="VCD43" t="str">
        <f t="shared" ca="1" si="235"/>
        <v/>
      </c>
      <c r="VCE43" t="str">
        <f t="shared" ca="1" si="235"/>
        <v/>
      </c>
      <c r="VCF43" t="str">
        <f t="shared" ca="1" si="235"/>
        <v/>
      </c>
      <c r="VCG43" t="str">
        <f t="shared" ca="1" si="235"/>
        <v/>
      </c>
      <c r="VCH43" t="str">
        <f t="shared" ca="1" si="235"/>
        <v/>
      </c>
      <c r="VCI43" t="str">
        <f t="shared" ca="1" si="235"/>
        <v/>
      </c>
      <c r="VCJ43" t="str">
        <f t="shared" ca="1" si="235"/>
        <v/>
      </c>
      <c r="VCK43" t="str">
        <f t="shared" ca="1" si="235"/>
        <v/>
      </c>
      <c r="VCL43" t="str">
        <f t="shared" ca="1" si="235"/>
        <v/>
      </c>
      <c r="VCM43" t="str">
        <f t="shared" ca="1" si="235"/>
        <v/>
      </c>
      <c r="VCN43" t="str">
        <f t="shared" ca="1" si="235"/>
        <v/>
      </c>
      <c r="VCO43" t="str">
        <f t="shared" ca="1" si="235"/>
        <v/>
      </c>
      <c r="VCP43" t="str">
        <f t="shared" ca="1" si="235"/>
        <v/>
      </c>
      <c r="VCQ43" t="str">
        <f t="shared" ca="1" si="235"/>
        <v/>
      </c>
      <c r="VCR43" t="str">
        <f t="shared" ca="1" si="235"/>
        <v/>
      </c>
      <c r="VCS43" t="str">
        <f t="shared" ca="1" si="235"/>
        <v/>
      </c>
      <c r="VCT43" t="str">
        <f t="shared" ca="1" si="235"/>
        <v/>
      </c>
      <c r="VCU43" t="str">
        <f t="shared" ca="1" si="235"/>
        <v/>
      </c>
      <c r="VCV43" t="str">
        <f t="shared" ca="1" si="235"/>
        <v/>
      </c>
      <c r="VCW43" t="str">
        <f t="shared" ca="1" si="235"/>
        <v/>
      </c>
      <c r="VCX43" t="str">
        <f t="shared" ca="1" si="235"/>
        <v/>
      </c>
      <c r="VCY43" t="str">
        <f t="shared" ca="1" si="235"/>
        <v/>
      </c>
      <c r="VCZ43" t="str">
        <f t="shared" ca="1" si="235"/>
        <v/>
      </c>
      <c r="VDA43" t="str">
        <f t="shared" ca="1" si="235"/>
        <v/>
      </c>
      <c r="VDB43" t="str">
        <f t="shared" ca="1" si="235"/>
        <v/>
      </c>
      <c r="VDC43" t="str">
        <f t="shared" ca="1" si="235"/>
        <v/>
      </c>
      <c r="VDD43" t="str">
        <f t="shared" ca="1" si="235"/>
        <v/>
      </c>
      <c r="VDE43" t="str">
        <f t="shared" ref="VDE43:VFP43" ca="1" si="236">IFERROR(VDA43*VDC43,"")</f>
        <v/>
      </c>
      <c r="VDF43" t="str">
        <f t="shared" ca="1" si="236"/>
        <v/>
      </c>
      <c r="VDG43" t="str">
        <f t="shared" ca="1" si="236"/>
        <v/>
      </c>
      <c r="VDH43" t="str">
        <f t="shared" ca="1" si="236"/>
        <v/>
      </c>
      <c r="VDI43" t="str">
        <f t="shared" ca="1" si="236"/>
        <v/>
      </c>
      <c r="VDJ43" t="str">
        <f t="shared" ca="1" si="236"/>
        <v/>
      </c>
      <c r="VDK43" t="str">
        <f t="shared" ca="1" si="236"/>
        <v/>
      </c>
      <c r="VDL43" t="str">
        <f t="shared" ca="1" si="236"/>
        <v/>
      </c>
      <c r="VDM43" t="str">
        <f t="shared" ca="1" si="236"/>
        <v/>
      </c>
      <c r="VDN43" t="str">
        <f t="shared" ca="1" si="236"/>
        <v/>
      </c>
      <c r="VDO43" t="str">
        <f t="shared" ca="1" si="236"/>
        <v/>
      </c>
      <c r="VDP43" t="str">
        <f t="shared" ca="1" si="236"/>
        <v/>
      </c>
      <c r="VDQ43" t="str">
        <f t="shared" ca="1" si="236"/>
        <v/>
      </c>
      <c r="VDR43" t="str">
        <f t="shared" ca="1" si="236"/>
        <v/>
      </c>
      <c r="VDS43" t="str">
        <f t="shared" ca="1" si="236"/>
        <v/>
      </c>
      <c r="VDT43" t="str">
        <f t="shared" ca="1" si="236"/>
        <v/>
      </c>
      <c r="VDU43" t="str">
        <f t="shared" ca="1" si="236"/>
        <v/>
      </c>
      <c r="VDV43" t="str">
        <f t="shared" ca="1" si="236"/>
        <v/>
      </c>
      <c r="VDW43" t="str">
        <f t="shared" ca="1" si="236"/>
        <v/>
      </c>
      <c r="VDX43" t="str">
        <f t="shared" ca="1" si="236"/>
        <v/>
      </c>
      <c r="VDY43" t="str">
        <f t="shared" ca="1" si="236"/>
        <v/>
      </c>
      <c r="VDZ43" t="str">
        <f t="shared" ca="1" si="236"/>
        <v/>
      </c>
      <c r="VEA43" t="str">
        <f t="shared" ca="1" si="236"/>
        <v/>
      </c>
      <c r="VEB43" t="str">
        <f t="shared" ca="1" si="236"/>
        <v/>
      </c>
      <c r="VEC43" t="str">
        <f t="shared" ca="1" si="236"/>
        <v/>
      </c>
      <c r="VED43" t="str">
        <f t="shared" ca="1" si="236"/>
        <v/>
      </c>
      <c r="VEE43" t="str">
        <f t="shared" ca="1" si="236"/>
        <v/>
      </c>
      <c r="VEF43" t="str">
        <f t="shared" ca="1" si="236"/>
        <v/>
      </c>
      <c r="VEG43" t="str">
        <f t="shared" ca="1" si="236"/>
        <v/>
      </c>
      <c r="VEH43" t="str">
        <f t="shared" ca="1" si="236"/>
        <v/>
      </c>
      <c r="VEI43" t="str">
        <f t="shared" ca="1" si="236"/>
        <v/>
      </c>
      <c r="VEJ43" t="str">
        <f t="shared" ca="1" si="236"/>
        <v/>
      </c>
      <c r="VEK43" t="str">
        <f t="shared" ca="1" si="236"/>
        <v/>
      </c>
      <c r="VEL43" t="str">
        <f t="shared" ca="1" si="236"/>
        <v/>
      </c>
      <c r="VEM43" t="str">
        <f t="shared" ca="1" si="236"/>
        <v/>
      </c>
      <c r="VEN43" t="str">
        <f t="shared" ca="1" si="236"/>
        <v/>
      </c>
      <c r="VEO43" t="str">
        <f t="shared" ca="1" si="236"/>
        <v/>
      </c>
      <c r="VEP43" t="str">
        <f t="shared" ca="1" si="236"/>
        <v/>
      </c>
      <c r="VEQ43" t="str">
        <f t="shared" ca="1" si="236"/>
        <v/>
      </c>
      <c r="VER43" t="str">
        <f t="shared" ca="1" si="236"/>
        <v/>
      </c>
      <c r="VES43" t="str">
        <f t="shared" ca="1" si="236"/>
        <v/>
      </c>
      <c r="VET43" t="str">
        <f t="shared" ca="1" si="236"/>
        <v/>
      </c>
      <c r="VEU43" t="str">
        <f t="shared" ca="1" si="236"/>
        <v/>
      </c>
      <c r="VEV43" t="str">
        <f t="shared" ca="1" si="236"/>
        <v/>
      </c>
      <c r="VEW43" t="str">
        <f t="shared" ca="1" si="236"/>
        <v/>
      </c>
      <c r="VEX43" t="str">
        <f t="shared" ca="1" si="236"/>
        <v/>
      </c>
      <c r="VEY43" t="str">
        <f t="shared" ca="1" si="236"/>
        <v/>
      </c>
      <c r="VEZ43" t="str">
        <f t="shared" ca="1" si="236"/>
        <v/>
      </c>
      <c r="VFA43" t="str">
        <f t="shared" ca="1" si="236"/>
        <v/>
      </c>
      <c r="VFB43" t="str">
        <f t="shared" ca="1" si="236"/>
        <v/>
      </c>
      <c r="VFC43" t="str">
        <f t="shared" ca="1" si="236"/>
        <v/>
      </c>
      <c r="VFD43" t="str">
        <f t="shared" ca="1" si="236"/>
        <v/>
      </c>
      <c r="VFE43" t="str">
        <f t="shared" ca="1" si="236"/>
        <v/>
      </c>
      <c r="VFF43" t="str">
        <f t="shared" ca="1" si="236"/>
        <v/>
      </c>
      <c r="VFG43" t="str">
        <f t="shared" ca="1" si="236"/>
        <v/>
      </c>
      <c r="VFH43" t="str">
        <f t="shared" ca="1" si="236"/>
        <v/>
      </c>
      <c r="VFI43" t="str">
        <f t="shared" ca="1" si="236"/>
        <v/>
      </c>
      <c r="VFJ43" t="str">
        <f t="shared" ca="1" si="236"/>
        <v/>
      </c>
      <c r="VFK43" t="str">
        <f t="shared" ca="1" si="236"/>
        <v/>
      </c>
      <c r="VFL43" t="str">
        <f t="shared" ca="1" si="236"/>
        <v/>
      </c>
      <c r="VFM43" t="str">
        <f t="shared" ca="1" si="236"/>
        <v/>
      </c>
      <c r="VFN43" t="str">
        <f t="shared" ca="1" si="236"/>
        <v/>
      </c>
      <c r="VFO43" t="str">
        <f t="shared" ca="1" si="236"/>
        <v/>
      </c>
      <c r="VFP43" t="str">
        <f t="shared" ca="1" si="236"/>
        <v/>
      </c>
      <c r="VFQ43" t="str">
        <f t="shared" ref="VFQ43:VIB43" ca="1" si="237">IFERROR(VFM43*VFO43,"")</f>
        <v/>
      </c>
      <c r="VFR43" t="str">
        <f t="shared" ca="1" si="237"/>
        <v/>
      </c>
      <c r="VFS43" t="str">
        <f t="shared" ca="1" si="237"/>
        <v/>
      </c>
      <c r="VFT43" t="str">
        <f t="shared" ca="1" si="237"/>
        <v/>
      </c>
      <c r="VFU43" t="str">
        <f t="shared" ca="1" si="237"/>
        <v/>
      </c>
      <c r="VFV43" t="str">
        <f t="shared" ca="1" si="237"/>
        <v/>
      </c>
      <c r="VFW43" t="str">
        <f t="shared" ca="1" si="237"/>
        <v/>
      </c>
      <c r="VFX43" t="str">
        <f t="shared" ca="1" si="237"/>
        <v/>
      </c>
      <c r="VFY43" t="str">
        <f t="shared" ca="1" si="237"/>
        <v/>
      </c>
      <c r="VFZ43" t="str">
        <f t="shared" ca="1" si="237"/>
        <v/>
      </c>
      <c r="VGA43" t="str">
        <f t="shared" ca="1" si="237"/>
        <v/>
      </c>
      <c r="VGB43" t="str">
        <f t="shared" ca="1" si="237"/>
        <v/>
      </c>
      <c r="VGC43" t="str">
        <f t="shared" ca="1" si="237"/>
        <v/>
      </c>
      <c r="VGD43" t="str">
        <f t="shared" ca="1" si="237"/>
        <v/>
      </c>
      <c r="VGE43" t="str">
        <f t="shared" ca="1" si="237"/>
        <v/>
      </c>
      <c r="VGF43" t="str">
        <f t="shared" ca="1" si="237"/>
        <v/>
      </c>
      <c r="VGG43" t="str">
        <f t="shared" ca="1" si="237"/>
        <v/>
      </c>
      <c r="VGH43" t="str">
        <f t="shared" ca="1" si="237"/>
        <v/>
      </c>
      <c r="VGI43" t="str">
        <f t="shared" ca="1" si="237"/>
        <v/>
      </c>
      <c r="VGJ43" t="str">
        <f t="shared" ca="1" si="237"/>
        <v/>
      </c>
      <c r="VGK43" t="str">
        <f t="shared" ca="1" si="237"/>
        <v/>
      </c>
      <c r="VGL43" t="str">
        <f t="shared" ca="1" si="237"/>
        <v/>
      </c>
      <c r="VGM43" t="str">
        <f t="shared" ca="1" si="237"/>
        <v/>
      </c>
      <c r="VGN43" t="str">
        <f t="shared" ca="1" si="237"/>
        <v/>
      </c>
      <c r="VGO43" t="str">
        <f t="shared" ca="1" si="237"/>
        <v/>
      </c>
      <c r="VGP43" t="str">
        <f t="shared" ca="1" si="237"/>
        <v/>
      </c>
      <c r="VGQ43" t="str">
        <f t="shared" ca="1" si="237"/>
        <v/>
      </c>
      <c r="VGR43" t="str">
        <f t="shared" ca="1" si="237"/>
        <v/>
      </c>
      <c r="VGS43" t="str">
        <f t="shared" ca="1" si="237"/>
        <v/>
      </c>
      <c r="VGT43" t="str">
        <f t="shared" ca="1" si="237"/>
        <v/>
      </c>
      <c r="VGU43" t="str">
        <f t="shared" ca="1" si="237"/>
        <v/>
      </c>
      <c r="VGV43" t="str">
        <f t="shared" ca="1" si="237"/>
        <v/>
      </c>
      <c r="VGW43" t="str">
        <f t="shared" ca="1" si="237"/>
        <v/>
      </c>
      <c r="VGX43" t="str">
        <f t="shared" ca="1" si="237"/>
        <v/>
      </c>
      <c r="VGY43" t="str">
        <f t="shared" ca="1" si="237"/>
        <v/>
      </c>
      <c r="VGZ43" t="str">
        <f t="shared" ca="1" si="237"/>
        <v/>
      </c>
      <c r="VHA43" t="str">
        <f t="shared" ca="1" si="237"/>
        <v/>
      </c>
      <c r="VHB43" t="str">
        <f t="shared" ca="1" si="237"/>
        <v/>
      </c>
      <c r="VHC43" t="str">
        <f t="shared" ca="1" si="237"/>
        <v/>
      </c>
      <c r="VHD43" t="str">
        <f t="shared" ca="1" si="237"/>
        <v/>
      </c>
      <c r="VHE43" t="str">
        <f t="shared" ca="1" si="237"/>
        <v/>
      </c>
      <c r="VHF43" t="str">
        <f t="shared" ca="1" si="237"/>
        <v/>
      </c>
      <c r="VHG43" t="str">
        <f t="shared" ca="1" si="237"/>
        <v/>
      </c>
      <c r="VHH43" t="str">
        <f t="shared" ca="1" si="237"/>
        <v/>
      </c>
      <c r="VHI43" t="str">
        <f t="shared" ca="1" si="237"/>
        <v/>
      </c>
      <c r="VHJ43" t="str">
        <f t="shared" ca="1" si="237"/>
        <v/>
      </c>
      <c r="VHK43" t="str">
        <f t="shared" ca="1" si="237"/>
        <v/>
      </c>
      <c r="VHL43" t="str">
        <f t="shared" ca="1" si="237"/>
        <v/>
      </c>
      <c r="VHM43" t="str">
        <f t="shared" ca="1" si="237"/>
        <v/>
      </c>
      <c r="VHN43" t="str">
        <f t="shared" ca="1" si="237"/>
        <v/>
      </c>
      <c r="VHO43" t="str">
        <f t="shared" ca="1" si="237"/>
        <v/>
      </c>
      <c r="VHP43" t="str">
        <f t="shared" ca="1" si="237"/>
        <v/>
      </c>
      <c r="VHQ43" t="str">
        <f t="shared" ca="1" si="237"/>
        <v/>
      </c>
      <c r="VHR43" t="str">
        <f t="shared" ca="1" si="237"/>
        <v/>
      </c>
      <c r="VHS43" t="str">
        <f t="shared" ca="1" si="237"/>
        <v/>
      </c>
      <c r="VHT43" t="str">
        <f t="shared" ca="1" si="237"/>
        <v/>
      </c>
      <c r="VHU43" t="str">
        <f t="shared" ca="1" si="237"/>
        <v/>
      </c>
      <c r="VHV43" t="str">
        <f t="shared" ca="1" si="237"/>
        <v/>
      </c>
      <c r="VHW43" t="str">
        <f t="shared" ca="1" si="237"/>
        <v/>
      </c>
      <c r="VHX43" t="str">
        <f t="shared" ca="1" si="237"/>
        <v/>
      </c>
      <c r="VHY43" t="str">
        <f t="shared" ca="1" si="237"/>
        <v/>
      </c>
      <c r="VHZ43" t="str">
        <f t="shared" ca="1" si="237"/>
        <v/>
      </c>
      <c r="VIA43" t="str">
        <f t="shared" ca="1" si="237"/>
        <v/>
      </c>
      <c r="VIB43" t="str">
        <f t="shared" ca="1" si="237"/>
        <v/>
      </c>
      <c r="VIC43" t="str">
        <f t="shared" ref="VIC43:VKN43" ca="1" si="238">IFERROR(VHY43*VIA43,"")</f>
        <v/>
      </c>
      <c r="VID43" t="str">
        <f t="shared" ca="1" si="238"/>
        <v/>
      </c>
      <c r="VIE43" t="str">
        <f t="shared" ca="1" si="238"/>
        <v/>
      </c>
      <c r="VIF43" t="str">
        <f t="shared" ca="1" si="238"/>
        <v/>
      </c>
      <c r="VIG43" t="str">
        <f t="shared" ca="1" si="238"/>
        <v/>
      </c>
      <c r="VIH43" t="str">
        <f t="shared" ca="1" si="238"/>
        <v/>
      </c>
      <c r="VII43" t="str">
        <f t="shared" ca="1" si="238"/>
        <v/>
      </c>
      <c r="VIJ43" t="str">
        <f t="shared" ca="1" si="238"/>
        <v/>
      </c>
      <c r="VIK43" t="str">
        <f t="shared" ca="1" si="238"/>
        <v/>
      </c>
      <c r="VIL43" t="str">
        <f t="shared" ca="1" si="238"/>
        <v/>
      </c>
      <c r="VIM43" t="str">
        <f t="shared" ca="1" si="238"/>
        <v/>
      </c>
      <c r="VIN43" t="str">
        <f t="shared" ca="1" si="238"/>
        <v/>
      </c>
      <c r="VIO43" t="str">
        <f t="shared" ca="1" si="238"/>
        <v/>
      </c>
      <c r="VIP43" t="str">
        <f t="shared" ca="1" si="238"/>
        <v/>
      </c>
      <c r="VIQ43" t="str">
        <f t="shared" ca="1" si="238"/>
        <v/>
      </c>
      <c r="VIR43" t="str">
        <f t="shared" ca="1" si="238"/>
        <v/>
      </c>
      <c r="VIS43" t="str">
        <f t="shared" ca="1" si="238"/>
        <v/>
      </c>
      <c r="VIT43" t="str">
        <f t="shared" ca="1" si="238"/>
        <v/>
      </c>
      <c r="VIU43" t="str">
        <f t="shared" ca="1" si="238"/>
        <v/>
      </c>
      <c r="VIV43" t="str">
        <f t="shared" ca="1" si="238"/>
        <v/>
      </c>
      <c r="VIW43" t="str">
        <f t="shared" ca="1" si="238"/>
        <v/>
      </c>
      <c r="VIX43" t="str">
        <f t="shared" ca="1" si="238"/>
        <v/>
      </c>
      <c r="VIY43" t="str">
        <f t="shared" ca="1" si="238"/>
        <v/>
      </c>
      <c r="VIZ43" t="str">
        <f t="shared" ca="1" si="238"/>
        <v/>
      </c>
      <c r="VJA43" t="str">
        <f t="shared" ca="1" si="238"/>
        <v/>
      </c>
      <c r="VJB43" t="str">
        <f t="shared" ca="1" si="238"/>
        <v/>
      </c>
      <c r="VJC43" t="str">
        <f t="shared" ca="1" si="238"/>
        <v/>
      </c>
      <c r="VJD43" t="str">
        <f t="shared" ca="1" si="238"/>
        <v/>
      </c>
      <c r="VJE43" t="str">
        <f t="shared" ca="1" si="238"/>
        <v/>
      </c>
      <c r="VJF43" t="str">
        <f t="shared" ca="1" si="238"/>
        <v/>
      </c>
      <c r="VJG43" t="str">
        <f t="shared" ca="1" si="238"/>
        <v/>
      </c>
      <c r="VJH43" t="str">
        <f t="shared" ca="1" si="238"/>
        <v/>
      </c>
      <c r="VJI43" t="str">
        <f t="shared" ca="1" si="238"/>
        <v/>
      </c>
      <c r="VJJ43" t="str">
        <f t="shared" ca="1" si="238"/>
        <v/>
      </c>
      <c r="VJK43" t="str">
        <f t="shared" ca="1" si="238"/>
        <v/>
      </c>
      <c r="VJL43" t="str">
        <f t="shared" ca="1" si="238"/>
        <v/>
      </c>
      <c r="VJM43" t="str">
        <f t="shared" ca="1" si="238"/>
        <v/>
      </c>
      <c r="VJN43" t="str">
        <f t="shared" ca="1" si="238"/>
        <v/>
      </c>
      <c r="VJO43" t="str">
        <f t="shared" ca="1" si="238"/>
        <v/>
      </c>
      <c r="VJP43" t="str">
        <f t="shared" ca="1" si="238"/>
        <v/>
      </c>
      <c r="VJQ43" t="str">
        <f t="shared" ca="1" si="238"/>
        <v/>
      </c>
      <c r="VJR43" t="str">
        <f t="shared" ca="1" si="238"/>
        <v/>
      </c>
      <c r="VJS43" t="str">
        <f t="shared" ca="1" si="238"/>
        <v/>
      </c>
      <c r="VJT43" t="str">
        <f t="shared" ca="1" si="238"/>
        <v/>
      </c>
      <c r="VJU43" t="str">
        <f t="shared" ca="1" si="238"/>
        <v/>
      </c>
      <c r="VJV43" t="str">
        <f t="shared" ca="1" si="238"/>
        <v/>
      </c>
      <c r="VJW43" t="str">
        <f t="shared" ca="1" si="238"/>
        <v/>
      </c>
      <c r="VJX43" t="str">
        <f t="shared" ca="1" si="238"/>
        <v/>
      </c>
      <c r="VJY43" t="str">
        <f t="shared" ca="1" si="238"/>
        <v/>
      </c>
      <c r="VJZ43" t="str">
        <f t="shared" ca="1" si="238"/>
        <v/>
      </c>
      <c r="VKA43" t="str">
        <f t="shared" ca="1" si="238"/>
        <v/>
      </c>
      <c r="VKB43" t="str">
        <f t="shared" ca="1" si="238"/>
        <v/>
      </c>
      <c r="VKC43" t="str">
        <f t="shared" ca="1" si="238"/>
        <v/>
      </c>
      <c r="VKD43" t="str">
        <f t="shared" ca="1" si="238"/>
        <v/>
      </c>
      <c r="VKE43" t="str">
        <f t="shared" ca="1" si="238"/>
        <v/>
      </c>
      <c r="VKF43" t="str">
        <f t="shared" ca="1" si="238"/>
        <v/>
      </c>
      <c r="VKG43" t="str">
        <f t="shared" ca="1" si="238"/>
        <v/>
      </c>
      <c r="VKH43" t="str">
        <f t="shared" ca="1" si="238"/>
        <v/>
      </c>
      <c r="VKI43" t="str">
        <f t="shared" ca="1" si="238"/>
        <v/>
      </c>
      <c r="VKJ43" t="str">
        <f t="shared" ca="1" si="238"/>
        <v/>
      </c>
      <c r="VKK43" t="str">
        <f t="shared" ca="1" si="238"/>
        <v/>
      </c>
      <c r="VKL43" t="str">
        <f t="shared" ca="1" si="238"/>
        <v/>
      </c>
      <c r="VKM43" t="str">
        <f t="shared" ca="1" si="238"/>
        <v/>
      </c>
      <c r="VKN43" t="str">
        <f t="shared" ca="1" si="238"/>
        <v/>
      </c>
      <c r="VKO43" t="str">
        <f t="shared" ref="VKO43:VMZ43" ca="1" si="239">IFERROR(VKK43*VKM43,"")</f>
        <v/>
      </c>
      <c r="VKP43" t="str">
        <f t="shared" ca="1" si="239"/>
        <v/>
      </c>
      <c r="VKQ43" t="str">
        <f t="shared" ca="1" si="239"/>
        <v/>
      </c>
      <c r="VKR43" t="str">
        <f t="shared" ca="1" si="239"/>
        <v/>
      </c>
      <c r="VKS43" t="str">
        <f t="shared" ca="1" si="239"/>
        <v/>
      </c>
      <c r="VKT43" t="str">
        <f t="shared" ca="1" si="239"/>
        <v/>
      </c>
      <c r="VKU43" t="str">
        <f t="shared" ca="1" si="239"/>
        <v/>
      </c>
      <c r="VKV43" t="str">
        <f t="shared" ca="1" si="239"/>
        <v/>
      </c>
      <c r="VKW43" t="str">
        <f t="shared" ca="1" si="239"/>
        <v/>
      </c>
      <c r="VKX43" t="str">
        <f t="shared" ca="1" si="239"/>
        <v/>
      </c>
      <c r="VKY43" t="str">
        <f t="shared" ca="1" si="239"/>
        <v/>
      </c>
      <c r="VKZ43" t="str">
        <f t="shared" ca="1" si="239"/>
        <v/>
      </c>
      <c r="VLA43" t="str">
        <f t="shared" ca="1" si="239"/>
        <v/>
      </c>
      <c r="VLB43" t="str">
        <f t="shared" ca="1" si="239"/>
        <v/>
      </c>
      <c r="VLC43" t="str">
        <f t="shared" ca="1" si="239"/>
        <v/>
      </c>
      <c r="VLD43" t="str">
        <f t="shared" ca="1" si="239"/>
        <v/>
      </c>
      <c r="VLE43" t="str">
        <f t="shared" ca="1" si="239"/>
        <v/>
      </c>
      <c r="VLF43" t="str">
        <f t="shared" ca="1" si="239"/>
        <v/>
      </c>
      <c r="VLG43" t="str">
        <f t="shared" ca="1" si="239"/>
        <v/>
      </c>
      <c r="VLH43" t="str">
        <f t="shared" ca="1" si="239"/>
        <v/>
      </c>
      <c r="VLI43" t="str">
        <f t="shared" ca="1" si="239"/>
        <v/>
      </c>
      <c r="VLJ43" t="str">
        <f t="shared" ca="1" si="239"/>
        <v/>
      </c>
      <c r="VLK43" t="str">
        <f t="shared" ca="1" si="239"/>
        <v/>
      </c>
      <c r="VLL43" t="str">
        <f t="shared" ca="1" si="239"/>
        <v/>
      </c>
      <c r="VLM43" t="str">
        <f t="shared" ca="1" si="239"/>
        <v/>
      </c>
      <c r="VLN43" t="str">
        <f t="shared" ca="1" si="239"/>
        <v/>
      </c>
      <c r="VLO43" t="str">
        <f t="shared" ca="1" si="239"/>
        <v/>
      </c>
      <c r="VLP43" t="str">
        <f t="shared" ca="1" si="239"/>
        <v/>
      </c>
      <c r="VLQ43" t="str">
        <f t="shared" ca="1" si="239"/>
        <v/>
      </c>
      <c r="VLR43" t="str">
        <f t="shared" ca="1" si="239"/>
        <v/>
      </c>
      <c r="VLS43" t="str">
        <f t="shared" ca="1" si="239"/>
        <v/>
      </c>
      <c r="VLT43" t="str">
        <f t="shared" ca="1" si="239"/>
        <v/>
      </c>
      <c r="VLU43" t="str">
        <f t="shared" ca="1" si="239"/>
        <v/>
      </c>
      <c r="VLV43" t="str">
        <f t="shared" ca="1" si="239"/>
        <v/>
      </c>
      <c r="VLW43" t="str">
        <f t="shared" ca="1" si="239"/>
        <v/>
      </c>
      <c r="VLX43" t="str">
        <f t="shared" ca="1" si="239"/>
        <v/>
      </c>
      <c r="VLY43" t="str">
        <f t="shared" ca="1" si="239"/>
        <v/>
      </c>
      <c r="VLZ43" t="str">
        <f t="shared" ca="1" si="239"/>
        <v/>
      </c>
      <c r="VMA43" t="str">
        <f t="shared" ca="1" si="239"/>
        <v/>
      </c>
      <c r="VMB43" t="str">
        <f t="shared" ca="1" si="239"/>
        <v/>
      </c>
      <c r="VMC43" t="str">
        <f t="shared" ca="1" si="239"/>
        <v/>
      </c>
      <c r="VMD43" t="str">
        <f t="shared" ca="1" si="239"/>
        <v/>
      </c>
      <c r="VME43" t="str">
        <f t="shared" ca="1" si="239"/>
        <v/>
      </c>
      <c r="VMF43" t="str">
        <f t="shared" ca="1" si="239"/>
        <v/>
      </c>
      <c r="VMG43" t="str">
        <f t="shared" ca="1" si="239"/>
        <v/>
      </c>
      <c r="VMH43" t="str">
        <f t="shared" ca="1" si="239"/>
        <v/>
      </c>
      <c r="VMI43" t="str">
        <f t="shared" ca="1" si="239"/>
        <v/>
      </c>
      <c r="VMJ43" t="str">
        <f t="shared" ca="1" si="239"/>
        <v/>
      </c>
      <c r="VMK43" t="str">
        <f t="shared" ca="1" si="239"/>
        <v/>
      </c>
      <c r="VML43" t="str">
        <f t="shared" ca="1" si="239"/>
        <v/>
      </c>
      <c r="VMM43" t="str">
        <f t="shared" ca="1" si="239"/>
        <v/>
      </c>
      <c r="VMN43" t="str">
        <f t="shared" ca="1" si="239"/>
        <v/>
      </c>
      <c r="VMO43" t="str">
        <f t="shared" ca="1" si="239"/>
        <v/>
      </c>
      <c r="VMP43" t="str">
        <f t="shared" ca="1" si="239"/>
        <v/>
      </c>
      <c r="VMQ43" t="str">
        <f t="shared" ca="1" si="239"/>
        <v/>
      </c>
      <c r="VMR43" t="str">
        <f t="shared" ca="1" si="239"/>
        <v/>
      </c>
      <c r="VMS43" t="str">
        <f t="shared" ca="1" si="239"/>
        <v/>
      </c>
      <c r="VMT43" t="str">
        <f t="shared" ca="1" si="239"/>
        <v/>
      </c>
      <c r="VMU43" t="str">
        <f t="shared" ca="1" si="239"/>
        <v/>
      </c>
      <c r="VMV43" t="str">
        <f t="shared" ca="1" si="239"/>
        <v/>
      </c>
      <c r="VMW43" t="str">
        <f t="shared" ca="1" si="239"/>
        <v/>
      </c>
      <c r="VMX43" t="str">
        <f t="shared" ca="1" si="239"/>
        <v/>
      </c>
      <c r="VMY43" t="str">
        <f t="shared" ca="1" si="239"/>
        <v/>
      </c>
      <c r="VMZ43" t="str">
        <f t="shared" ca="1" si="239"/>
        <v/>
      </c>
      <c r="VNA43" t="str">
        <f t="shared" ref="VNA43:VPL43" ca="1" si="240">IFERROR(VMW43*VMY43,"")</f>
        <v/>
      </c>
      <c r="VNB43" t="str">
        <f t="shared" ca="1" si="240"/>
        <v/>
      </c>
      <c r="VNC43" t="str">
        <f t="shared" ca="1" si="240"/>
        <v/>
      </c>
      <c r="VND43" t="str">
        <f t="shared" ca="1" si="240"/>
        <v/>
      </c>
      <c r="VNE43" t="str">
        <f t="shared" ca="1" si="240"/>
        <v/>
      </c>
      <c r="VNF43" t="str">
        <f t="shared" ca="1" si="240"/>
        <v/>
      </c>
      <c r="VNG43" t="str">
        <f t="shared" ca="1" si="240"/>
        <v/>
      </c>
      <c r="VNH43" t="str">
        <f t="shared" ca="1" si="240"/>
        <v/>
      </c>
      <c r="VNI43" t="str">
        <f t="shared" ca="1" si="240"/>
        <v/>
      </c>
      <c r="VNJ43" t="str">
        <f t="shared" ca="1" si="240"/>
        <v/>
      </c>
      <c r="VNK43" t="str">
        <f t="shared" ca="1" si="240"/>
        <v/>
      </c>
      <c r="VNL43" t="str">
        <f t="shared" ca="1" si="240"/>
        <v/>
      </c>
      <c r="VNM43" t="str">
        <f t="shared" ca="1" si="240"/>
        <v/>
      </c>
      <c r="VNN43" t="str">
        <f t="shared" ca="1" si="240"/>
        <v/>
      </c>
      <c r="VNO43" t="str">
        <f t="shared" ca="1" si="240"/>
        <v/>
      </c>
      <c r="VNP43" t="str">
        <f t="shared" ca="1" si="240"/>
        <v/>
      </c>
      <c r="VNQ43" t="str">
        <f t="shared" ca="1" si="240"/>
        <v/>
      </c>
      <c r="VNR43" t="str">
        <f t="shared" ca="1" si="240"/>
        <v/>
      </c>
      <c r="VNS43" t="str">
        <f t="shared" ca="1" si="240"/>
        <v/>
      </c>
      <c r="VNT43" t="str">
        <f t="shared" ca="1" si="240"/>
        <v/>
      </c>
      <c r="VNU43" t="str">
        <f t="shared" ca="1" si="240"/>
        <v/>
      </c>
      <c r="VNV43" t="str">
        <f t="shared" ca="1" si="240"/>
        <v/>
      </c>
      <c r="VNW43" t="str">
        <f t="shared" ca="1" si="240"/>
        <v/>
      </c>
      <c r="VNX43" t="str">
        <f t="shared" ca="1" si="240"/>
        <v/>
      </c>
      <c r="VNY43" t="str">
        <f t="shared" ca="1" si="240"/>
        <v/>
      </c>
      <c r="VNZ43" t="str">
        <f t="shared" ca="1" si="240"/>
        <v/>
      </c>
      <c r="VOA43" t="str">
        <f t="shared" ca="1" si="240"/>
        <v/>
      </c>
      <c r="VOB43" t="str">
        <f t="shared" ca="1" si="240"/>
        <v/>
      </c>
      <c r="VOC43" t="str">
        <f t="shared" ca="1" si="240"/>
        <v/>
      </c>
      <c r="VOD43" t="str">
        <f t="shared" ca="1" si="240"/>
        <v/>
      </c>
      <c r="VOE43" t="str">
        <f t="shared" ca="1" si="240"/>
        <v/>
      </c>
      <c r="VOF43" t="str">
        <f t="shared" ca="1" si="240"/>
        <v/>
      </c>
      <c r="VOG43" t="str">
        <f t="shared" ca="1" si="240"/>
        <v/>
      </c>
      <c r="VOH43" t="str">
        <f t="shared" ca="1" si="240"/>
        <v/>
      </c>
      <c r="VOI43" t="str">
        <f t="shared" ca="1" si="240"/>
        <v/>
      </c>
      <c r="VOJ43" t="str">
        <f t="shared" ca="1" si="240"/>
        <v/>
      </c>
      <c r="VOK43" t="str">
        <f t="shared" ca="1" si="240"/>
        <v/>
      </c>
      <c r="VOL43" t="str">
        <f t="shared" ca="1" si="240"/>
        <v/>
      </c>
      <c r="VOM43" t="str">
        <f t="shared" ca="1" si="240"/>
        <v/>
      </c>
      <c r="VON43" t="str">
        <f t="shared" ca="1" si="240"/>
        <v/>
      </c>
      <c r="VOO43" t="str">
        <f t="shared" ca="1" si="240"/>
        <v/>
      </c>
      <c r="VOP43" t="str">
        <f t="shared" ca="1" si="240"/>
        <v/>
      </c>
      <c r="VOQ43" t="str">
        <f t="shared" ca="1" si="240"/>
        <v/>
      </c>
      <c r="VOR43" t="str">
        <f t="shared" ca="1" si="240"/>
        <v/>
      </c>
      <c r="VOS43" t="str">
        <f t="shared" ca="1" si="240"/>
        <v/>
      </c>
      <c r="VOT43" t="str">
        <f t="shared" ca="1" si="240"/>
        <v/>
      </c>
      <c r="VOU43" t="str">
        <f t="shared" ca="1" si="240"/>
        <v/>
      </c>
      <c r="VOV43" t="str">
        <f t="shared" ca="1" si="240"/>
        <v/>
      </c>
      <c r="VOW43" t="str">
        <f t="shared" ca="1" si="240"/>
        <v/>
      </c>
      <c r="VOX43" t="str">
        <f t="shared" ca="1" si="240"/>
        <v/>
      </c>
      <c r="VOY43" t="str">
        <f t="shared" ca="1" si="240"/>
        <v/>
      </c>
      <c r="VOZ43" t="str">
        <f t="shared" ca="1" si="240"/>
        <v/>
      </c>
      <c r="VPA43" t="str">
        <f t="shared" ca="1" si="240"/>
        <v/>
      </c>
      <c r="VPB43" t="str">
        <f t="shared" ca="1" si="240"/>
        <v/>
      </c>
      <c r="VPC43" t="str">
        <f t="shared" ca="1" si="240"/>
        <v/>
      </c>
      <c r="VPD43" t="str">
        <f t="shared" ca="1" si="240"/>
        <v/>
      </c>
      <c r="VPE43" t="str">
        <f t="shared" ca="1" si="240"/>
        <v/>
      </c>
      <c r="VPF43" t="str">
        <f t="shared" ca="1" si="240"/>
        <v/>
      </c>
      <c r="VPG43" t="str">
        <f t="shared" ca="1" si="240"/>
        <v/>
      </c>
      <c r="VPH43" t="str">
        <f t="shared" ca="1" si="240"/>
        <v/>
      </c>
      <c r="VPI43" t="str">
        <f t="shared" ca="1" si="240"/>
        <v/>
      </c>
      <c r="VPJ43" t="str">
        <f t="shared" ca="1" si="240"/>
        <v/>
      </c>
      <c r="VPK43" t="str">
        <f t="shared" ca="1" si="240"/>
        <v/>
      </c>
      <c r="VPL43" t="str">
        <f t="shared" ca="1" si="240"/>
        <v/>
      </c>
      <c r="VPM43" t="str">
        <f t="shared" ref="VPM43:VRX43" ca="1" si="241">IFERROR(VPI43*VPK43,"")</f>
        <v/>
      </c>
      <c r="VPN43" t="str">
        <f t="shared" ca="1" si="241"/>
        <v/>
      </c>
      <c r="VPO43" t="str">
        <f t="shared" ca="1" si="241"/>
        <v/>
      </c>
      <c r="VPP43" t="str">
        <f t="shared" ca="1" si="241"/>
        <v/>
      </c>
      <c r="VPQ43" t="str">
        <f t="shared" ca="1" si="241"/>
        <v/>
      </c>
      <c r="VPR43" t="str">
        <f t="shared" ca="1" si="241"/>
        <v/>
      </c>
      <c r="VPS43" t="str">
        <f t="shared" ca="1" si="241"/>
        <v/>
      </c>
      <c r="VPT43" t="str">
        <f t="shared" ca="1" si="241"/>
        <v/>
      </c>
      <c r="VPU43" t="str">
        <f t="shared" ca="1" si="241"/>
        <v/>
      </c>
      <c r="VPV43" t="str">
        <f t="shared" ca="1" si="241"/>
        <v/>
      </c>
      <c r="VPW43" t="str">
        <f t="shared" ca="1" si="241"/>
        <v/>
      </c>
      <c r="VPX43" t="str">
        <f t="shared" ca="1" si="241"/>
        <v/>
      </c>
      <c r="VPY43" t="str">
        <f t="shared" ca="1" si="241"/>
        <v/>
      </c>
      <c r="VPZ43" t="str">
        <f t="shared" ca="1" si="241"/>
        <v/>
      </c>
      <c r="VQA43" t="str">
        <f t="shared" ca="1" si="241"/>
        <v/>
      </c>
      <c r="VQB43" t="str">
        <f t="shared" ca="1" si="241"/>
        <v/>
      </c>
      <c r="VQC43" t="str">
        <f t="shared" ca="1" si="241"/>
        <v/>
      </c>
      <c r="VQD43" t="str">
        <f t="shared" ca="1" si="241"/>
        <v/>
      </c>
      <c r="VQE43" t="str">
        <f t="shared" ca="1" si="241"/>
        <v/>
      </c>
      <c r="VQF43" t="str">
        <f t="shared" ca="1" si="241"/>
        <v/>
      </c>
      <c r="VQG43" t="str">
        <f t="shared" ca="1" si="241"/>
        <v/>
      </c>
      <c r="VQH43" t="str">
        <f t="shared" ca="1" si="241"/>
        <v/>
      </c>
      <c r="VQI43" t="str">
        <f t="shared" ca="1" si="241"/>
        <v/>
      </c>
      <c r="VQJ43" t="str">
        <f t="shared" ca="1" si="241"/>
        <v/>
      </c>
      <c r="VQK43" t="str">
        <f t="shared" ca="1" si="241"/>
        <v/>
      </c>
      <c r="VQL43" t="str">
        <f t="shared" ca="1" si="241"/>
        <v/>
      </c>
      <c r="VQM43" t="str">
        <f t="shared" ca="1" si="241"/>
        <v/>
      </c>
      <c r="VQN43" t="str">
        <f t="shared" ca="1" si="241"/>
        <v/>
      </c>
      <c r="VQO43" t="str">
        <f t="shared" ca="1" si="241"/>
        <v/>
      </c>
      <c r="VQP43" t="str">
        <f t="shared" ca="1" si="241"/>
        <v/>
      </c>
      <c r="VQQ43" t="str">
        <f t="shared" ca="1" si="241"/>
        <v/>
      </c>
      <c r="VQR43" t="str">
        <f t="shared" ca="1" si="241"/>
        <v/>
      </c>
      <c r="VQS43" t="str">
        <f t="shared" ca="1" si="241"/>
        <v/>
      </c>
      <c r="VQT43" t="str">
        <f t="shared" ca="1" si="241"/>
        <v/>
      </c>
      <c r="VQU43" t="str">
        <f t="shared" ca="1" si="241"/>
        <v/>
      </c>
      <c r="VQV43" t="str">
        <f t="shared" ca="1" si="241"/>
        <v/>
      </c>
      <c r="VQW43" t="str">
        <f t="shared" ca="1" si="241"/>
        <v/>
      </c>
      <c r="VQX43" t="str">
        <f t="shared" ca="1" si="241"/>
        <v/>
      </c>
      <c r="VQY43" t="str">
        <f t="shared" ca="1" si="241"/>
        <v/>
      </c>
      <c r="VQZ43" t="str">
        <f t="shared" ca="1" si="241"/>
        <v/>
      </c>
      <c r="VRA43" t="str">
        <f t="shared" ca="1" si="241"/>
        <v/>
      </c>
      <c r="VRB43" t="str">
        <f t="shared" ca="1" si="241"/>
        <v/>
      </c>
      <c r="VRC43" t="str">
        <f t="shared" ca="1" si="241"/>
        <v/>
      </c>
      <c r="VRD43" t="str">
        <f t="shared" ca="1" si="241"/>
        <v/>
      </c>
      <c r="VRE43" t="str">
        <f t="shared" ca="1" si="241"/>
        <v/>
      </c>
      <c r="VRF43" t="str">
        <f t="shared" ca="1" si="241"/>
        <v/>
      </c>
      <c r="VRG43" t="str">
        <f t="shared" ca="1" si="241"/>
        <v/>
      </c>
      <c r="VRH43" t="str">
        <f t="shared" ca="1" si="241"/>
        <v/>
      </c>
      <c r="VRI43" t="str">
        <f t="shared" ca="1" si="241"/>
        <v/>
      </c>
      <c r="VRJ43" t="str">
        <f t="shared" ca="1" si="241"/>
        <v/>
      </c>
      <c r="VRK43" t="str">
        <f t="shared" ca="1" si="241"/>
        <v/>
      </c>
      <c r="VRL43" t="str">
        <f t="shared" ca="1" si="241"/>
        <v/>
      </c>
      <c r="VRM43" t="str">
        <f t="shared" ca="1" si="241"/>
        <v/>
      </c>
      <c r="VRN43" t="str">
        <f t="shared" ca="1" si="241"/>
        <v/>
      </c>
      <c r="VRO43" t="str">
        <f t="shared" ca="1" si="241"/>
        <v/>
      </c>
      <c r="VRP43" t="str">
        <f t="shared" ca="1" si="241"/>
        <v/>
      </c>
      <c r="VRQ43" t="str">
        <f t="shared" ca="1" si="241"/>
        <v/>
      </c>
      <c r="VRR43" t="str">
        <f t="shared" ca="1" si="241"/>
        <v/>
      </c>
      <c r="VRS43" t="str">
        <f t="shared" ca="1" si="241"/>
        <v/>
      </c>
      <c r="VRT43" t="str">
        <f t="shared" ca="1" si="241"/>
        <v/>
      </c>
      <c r="VRU43" t="str">
        <f t="shared" ca="1" si="241"/>
        <v/>
      </c>
      <c r="VRV43" t="str">
        <f t="shared" ca="1" si="241"/>
        <v/>
      </c>
      <c r="VRW43" t="str">
        <f t="shared" ca="1" si="241"/>
        <v/>
      </c>
      <c r="VRX43" t="str">
        <f t="shared" ca="1" si="241"/>
        <v/>
      </c>
      <c r="VRY43" t="str">
        <f t="shared" ref="VRY43:VUJ43" ca="1" si="242">IFERROR(VRU43*VRW43,"")</f>
        <v/>
      </c>
      <c r="VRZ43" t="str">
        <f t="shared" ca="1" si="242"/>
        <v/>
      </c>
      <c r="VSA43" t="str">
        <f t="shared" ca="1" si="242"/>
        <v/>
      </c>
      <c r="VSB43" t="str">
        <f t="shared" ca="1" si="242"/>
        <v/>
      </c>
      <c r="VSC43" t="str">
        <f t="shared" ca="1" si="242"/>
        <v/>
      </c>
      <c r="VSD43" t="str">
        <f t="shared" ca="1" si="242"/>
        <v/>
      </c>
      <c r="VSE43" t="str">
        <f t="shared" ca="1" si="242"/>
        <v/>
      </c>
      <c r="VSF43" t="str">
        <f t="shared" ca="1" si="242"/>
        <v/>
      </c>
      <c r="VSG43" t="str">
        <f t="shared" ca="1" si="242"/>
        <v/>
      </c>
      <c r="VSH43" t="str">
        <f t="shared" ca="1" si="242"/>
        <v/>
      </c>
      <c r="VSI43" t="str">
        <f t="shared" ca="1" si="242"/>
        <v/>
      </c>
      <c r="VSJ43" t="str">
        <f t="shared" ca="1" si="242"/>
        <v/>
      </c>
      <c r="VSK43" t="str">
        <f t="shared" ca="1" si="242"/>
        <v/>
      </c>
      <c r="VSL43" t="str">
        <f t="shared" ca="1" si="242"/>
        <v/>
      </c>
      <c r="VSM43" t="str">
        <f t="shared" ca="1" si="242"/>
        <v/>
      </c>
      <c r="VSN43" t="str">
        <f t="shared" ca="1" si="242"/>
        <v/>
      </c>
      <c r="VSO43" t="str">
        <f t="shared" ca="1" si="242"/>
        <v/>
      </c>
      <c r="VSP43" t="str">
        <f t="shared" ca="1" si="242"/>
        <v/>
      </c>
      <c r="VSQ43" t="str">
        <f t="shared" ca="1" si="242"/>
        <v/>
      </c>
      <c r="VSR43" t="str">
        <f t="shared" ca="1" si="242"/>
        <v/>
      </c>
      <c r="VSS43" t="str">
        <f t="shared" ca="1" si="242"/>
        <v/>
      </c>
      <c r="VST43" t="str">
        <f t="shared" ca="1" si="242"/>
        <v/>
      </c>
      <c r="VSU43" t="str">
        <f t="shared" ca="1" si="242"/>
        <v/>
      </c>
      <c r="VSV43" t="str">
        <f t="shared" ca="1" si="242"/>
        <v/>
      </c>
      <c r="VSW43" t="str">
        <f t="shared" ca="1" si="242"/>
        <v/>
      </c>
      <c r="VSX43" t="str">
        <f t="shared" ca="1" si="242"/>
        <v/>
      </c>
      <c r="VSY43" t="str">
        <f t="shared" ca="1" si="242"/>
        <v/>
      </c>
      <c r="VSZ43" t="str">
        <f t="shared" ca="1" si="242"/>
        <v/>
      </c>
      <c r="VTA43" t="str">
        <f t="shared" ca="1" si="242"/>
        <v/>
      </c>
      <c r="VTB43" t="str">
        <f t="shared" ca="1" si="242"/>
        <v/>
      </c>
      <c r="VTC43" t="str">
        <f t="shared" ca="1" si="242"/>
        <v/>
      </c>
      <c r="VTD43" t="str">
        <f t="shared" ca="1" si="242"/>
        <v/>
      </c>
      <c r="VTE43" t="str">
        <f t="shared" ca="1" si="242"/>
        <v/>
      </c>
      <c r="VTF43" t="str">
        <f t="shared" ca="1" si="242"/>
        <v/>
      </c>
      <c r="VTG43" t="str">
        <f t="shared" ca="1" si="242"/>
        <v/>
      </c>
      <c r="VTH43" t="str">
        <f t="shared" ca="1" si="242"/>
        <v/>
      </c>
      <c r="VTI43" t="str">
        <f t="shared" ca="1" si="242"/>
        <v/>
      </c>
      <c r="VTJ43" t="str">
        <f t="shared" ca="1" si="242"/>
        <v/>
      </c>
      <c r="VTK43" t="str">
        <f t="shared" ca="1" si="242"/>
        <v/>
      </c>
      <c r="VTL43" t="str">
        <f t="shared" ca="1" si="242"/>
        <v/>
      </c>
      <c r="VTM43" t="str">
        <f t="shared" ca="1" si="242"/>
        <v/>
      </c>
      <c r="VTN43" t="str">
        <f t="shared" ca="1" si="242"/>
        <v/>
      </c>
      <c r="VTO43" t="str">
        <f t="shared" ca="1" si="242"/>
        <v/>
      </c>
      <c r="VTP43" t="str">
        <f t="shared" ca="1" si="242"/>
        <v/>
      </c>
      <c r="VTQ43" t="str">
        <f t="shared" ca="1" si="242"/>
        <v/>
      </c>
      <c r="VTR43" t="str">
        <f t="shared" ca="1" si="242"/>
        <v/>
      </c>
      <c r="VTS43" t="str">
        <f t="shared" ca="1" si="242"/>
        <v/>
      </c>
      <c r="VTT43" t="str">
        <f t="shared" ca="1" si="242"/>
        <v/>
      </c>
      <c r="VTU43" t="str">
        <f t="shared" ca="1" si="242"/>
        <v/>
      </c>
      <c r="VTV43" t="str">
        <f t="shared" ca="1" si="242"/>
        <v/>
      </c>
      <c r="VTW43" t="str">
        <f t="shared" ca="1" si="242"/>
        <v/>
      </c>
      <c r="VTX43" t="str">
        <f t="shared" ca="1" si="242"/>
        <v/>
      </c>
      <c r="VTY43" t="str">
        <f t="shared" ca="1" si="242"/>
        <v/>
      </c>
      <c r="VTZ43" t="str">
        <f t="shared" ca="1" si="242"/>
        <v/>
      </c>
      <c r="VUA43" t="str">
        <f t="shared" ca="1" si="242"/>
        <v/>
      </c>
      <c r="VUB43" t="str">
        <f t="shared" ca="1" si="242"/>
        <v/>
      </c>
      <c r="VUC43" t="str">
        <f t="shared" ca="1" si="242"/>
        <v/>
      </c>
      <c r="VUD43" t="str">
        <f t="shared" ca="1" si="242"/>
        <v/>
      </c>
      <c r="VUE43" t="str">
        <f t="shared" ca="1" si="242"/>
        <v/>
      </c>
      <c r="VUF43" t="str">
        <f t="shared" ca="1" si="242"/>
        <v/>
      </c>
      <c r="VUG43" t="str">
        <f t="shared" ca="1" si="242"/>
        <v/>
      </c>
      <c r="VUH43" t="str">
        <f t="shared" ca="1" si="242"/>
        <v/>
      </c>
      <c r="VUI43" t="str">
        <f t="shared" ca="1" si="242"/>
        <v/>
      </c>
      <c r="VUJ43" t="str">
        <f t="shared" ca="1" si="242"/>
        <v/>
      </c>
      <c r="VUK43" t="str">
        <f t="shared" ref="VUK43:VWV43" ca="1" si="243">IFERROR(VUG43*VUI43,"")</f>
        <v/>
      </c>
      <c r="VUL43" t="str">
        <f t="shared" ca="1" si="243"/>
        <v/>
      </c>
      <c r="VUM43" t="str">
        <f t="shared" ca="1" si="243"/>
        <v/>
      </c>
      <c r="VUN43" t="str">
        <f t="shared" ca="1" si="243"/>
        <v/>
      </c>
      <c r="VUO43" t="str">
        <f t="shared" ca="1" si="243"/>
        <v/>
      </c>
      <c r="VUP43" t="str">
        <f t="shared" ca="1" si="243"/>
        <v/>
      </c>
      <c r="VUQ43" t="str">
        <f t="shared" ca="1" si="243"/>
        <v/>
      </c>
      <c r="VUR43" t="str">
        <f t="shared" ca="1" si="243"/>
        <v/>
      </c>
      <c r="VUS43" t="str">
        <f t="shared" ca="1" si="243"/>
        <v/>
      </c>
      <c r="VUT43" t="str">
        <f t="shared" ca="1" si="243"/>
        <v/>
      </c>
      <c r="VUU43" t="str">
        <f t="shared" ca="1" si="243"/>
        <v/>
      </c>
      <c r="VUV43" t="str">
        <f t="shared" ca="1" si="243"/>
        <v/>
      </c>
      <c r="VUW43" t="str">
        <f t="shared" ca="1" si="243"/>
        <v/>
      </c>
      <c r="VUX43" t="str">
        <f t="shared" ca="1" si="243"/>
        <v/>
      </c>
      <c r="VUY43" t="str">
        <f t="shared" ca="1" si="243"/>
        <v/>
      </c>
      <c r="VUZ43" t="str">
        <f t="shared" ca="1" si="243"/>
        <v/>
      </c>
      <c r="VVA43" t="str">
        <f t="shared" ca="1" si="243"/>
        <v/>
      </c>
      <c r="VVB43" t="str">
        <f t="shared" ca="1" si="243"/>
        <v/>
      </c>
      <c r="VVC43" t="str">
        <f t="shared" ca="1" si="243"/>
        <v/>
      </c>
      <c r="VVD43" t="str">
        <f t="shared" ca="1" si="243"/>
        <v/>
      </c>
      <c r="VVE43" t="str">
        <f t="shared" ca="1" si="243"/>
        <v/>
      </c>
      <c r="VVF43" t="str">
        <f t="shared" ca="1" si="243"/>
        <v/>
      </c>
      <c r="VVG43" t="str">
        <f t="shared" ca="1" si="243"/>
        <v/>
      </c>
      <c r="VVH43" t="str">
        <f t="shared" ca="1" si="243"/>
        <v/>
      </c>
      <c r="VVI43" t="str">
        <f t="shared" ca="1" si="243"/>
        <v/>
      </c>
      <c r="VVJ43" t="str">
        <f t="shared" ca="1" si="243"/>
        <v/>
      </c>
      <c r="VVK43" t="str">
        <f t="shared" ca="1" si="243"/>
        <v/>
      </c>
      <c r="VVL43" t="str">
        <f t="shared" ca="1" si="243"/>
        <v/>
      </c>
      <c r="VVM43" t="str">
        <f t="shared" ca="1" si="243"/>
        <v/>
      </c>
      <c r="VVN43" t="str">
        <f t="shared" ca="1" si="243"/>
        <v/>
      </c>
      <c r="VVO43" t="str">
        <f t="shared" ca="1" si="243"/>
        <v/>
      </c>
      <c r="VVP43" t="str">
        <f t="shared" ca="1" si="243"/>
        <v/>
      </c>
      <c r="VVQ43" t="str">
        <f t="shared" ca="1" si="243"/>
        <v/>
      </c>
      <c r="VVR43" t="str">
        <f t="shared" ca="1" si="243"/>
        <v/>
      </c>
      <c r="VVS43" t="str">
        <f t="shared" ca="1" si="243"/>
        <v/>
      </c>
      <c r="VVT43" t="str">
        <f t="shared" ca="1" si="243"/>
        <v/>
      </c>
      <c r="VVU43" t="str">
        <f t="shared" ca="1" si="243"/>
        <v/>
      </c>
      <c r="VVV43" t="str">
        <f t="shared" ca="1" si="243"/>
        <v/>
      </c>
      <c r="VVW43" t="str">
        <f t="shared" ca="1" si="243"/>
        <v/>
      </c>
      <c r="VVX43" t="str">
        <f t="shared" ca="1" si="243"/>
        <v/>
      </c>
      <c r="VVY43" t="str">
        <f t="shared" ca="1" si="243"/>
        <v/>
      </c>
      <c r="VVZ43" t="str">
        <f t="shared" ca="1" si="243"/>
        <v/>
      </c>
      <c r="VWA43" t="str">
        <f t="shared" ca="1" si="243"/>
        <v/>
      </c>
      <c r="VWB43" t="str">
        <f t="shared" ca="1" si="243"/>
        <v/>
      </c>
      <c r="VWC43" t="str">
        <f t="shared" ca="1" si="243"/>
        <v/>
      </c>
      <c r="VWD43" t="str">
        <f t="shared" ca="1" si="243"/>
        <v/>
      </c>
      <c r="VWE43" t="str">
        <f t="shared" ca="1" si="243"/>
        <v/>
      </c>
      <c r="VWF43" t="str">
        <f t="shared" ca="1" si="243"/>
        <v/>
      </c>
      <c r="VWG43" t="str">
        <f t="shared" ca="1" si="243"/>
        <v/>
      </c>
      <c r="VWH43" t="str">
        <f t="shared" ca="1" si="243"/>
        <v/>
      </c>
      <c r="VWI43" t="str">
        <f t="shared" ca="1" si="243"/>
        <v/>
      </c>
      <c r="VWJ43" t="str">
        <f t="shared" ca="1" si="243"/>
        <v/>
      </c>
      <c r="VWK43" t="str">
        <f t="shared" ca="1" si="243"/>
        <v/>
      </c>
      <c r="VWL43" t="str">
        <f t="shared" ca="1" si="243"/>
        <v/>
      </c>
      <c r="VWM43" t="str">
        <f t="shared" ca="1" si="243"/>
        <v/>
      </c>
      <c r="VWN43" t="str">
        <f t="shared" ca="1" si="243"/>
        <v/>
      </c>
      <c r="VWO43" t="str">
        <f t="shared" ca="1" si="243"/>
        <v/>
      </c>
      <c r="VWP43" t="str">
        <f t="shared" ca="1" si="243"/>
        <v/>
      </c>
      <c r="VWQ43" t="str">
        <f t="shared" ca="1" si="243"/>
        <v/>
      </c>
      <c r="VWR43" t="str">
        <f t="shared" ca="1" si="243"/>
        <v/>
      </c>
      <c r="VWS43" t="str">
        <f t="shared" ca="1" si="243"/>
        <v/>
      </c>
      <c r="VWT43" t="str">
        <f t="shared" ca="1" si="243"/>
        <v/>
      </c>
      <c r="VWU43" t="str">
        <f t="shared" ca="1" si="243"/>
        <v/>
      </c>
      <c r="VWV43" t="str">
        <f t="shared" ca="1" si="243"/>
        <v/>
      </c>
      <c r="VWW43" t="str">
        <f t="shared" ref="VWW43:VZH43" ca="1" si="244">IFERROR(VWS43*VWU43,"")</f>
        <v/>
      </c>
      <c r="VWX43" t="str">
        <f t="shared" ca="1" si="244"/>
        <v/>
      </c>
      <c r="VWY43" t="str">
        <f t="shared" ca="1" si="244"/>
        <v/>
      </c>
      <c r="VWZ43" t="str">
        <f t="shared" ca="1" si="244"/>
        <v/>
      </c>
      <c r="VXA43" t="str">
        <f t="shared" ca="1" si="244"/>
        <v/>
      </c>
      <c r="VXB43" t="str">
        <f t="shared" ca="1" si="244"/>
        <v/>
      </c>
      <c r="VXC43" t="str">
        <f t="shared" ca="1" si="244"/>
        <v/>
      </c>
      <c r="VXD43" t="str">
        <f t="shared" ca="1" si="244"/>
        <v/>
      </c>
      <c r="VXE43" t="str">
        <f t="shared" ca="1" si="244"/>
        <v/>
      </c>
      <c r="VXF43" t="str">
        <f t="shared" ca="1" si="244"/>
        <v/>
      </c>
      <c r="VXG43" t="str">
        <f t="shared" ca="1" si="244"/>
        <v/>
      </c>
      <c r="VXH43" t="str">
        <f t="shared" ca="1" si="244"/>
        <v/>
      </c>
      <c r="VXI43" t="str">
        <f t="shared" ca="1" si="244"/>
        <v/>
      </c>
      <c r="VXJ43" t="str">
        <f t="shared" ca="1" si="244"/>
        <v/>
      </c>
      <c r="VXK43" t="str">
        <f t="shared" ca="1" si="244"/>
        <v/>
      </c>
      <c r="VXL43" t="str">
        <f t="shared" ca="1" si="244"/>
        <v/>
      </c>
      <c r="VXM43" t="str">
        <f t="shared" ca="1" si="244"/>
        <v/>
      </c>
      <c r="VXN43" t="str">
        <f t="shared" ca="1" si="244"/>
        <v/>
      </c>
      <c r="VXO43" t="str">
        <f t="shared" ca="1" si="244"/>
        <v/>
      </c>
      <c r="VXP43" t="str">
        <f t="shared" ca="1" si="244"/>
        <v/>
      </c>
      <c r="VXQ43" t="str">
        <f t="shared" ca="1" si="244"/>
        <v/>
      </c>
      <c r="VXR43" t="str">
        <f t="shared" ca="1" si="244"/>
        <v/>
      </c>
      <c r="VXS43" t="str">
        <f t="shared" ca="1" si="244"/>
        <v/>
      </c>
      <c r="VXT43" t="str">
        <f t="shared" ca="1" si="244"/>
        <v/>
      </c>
      <c r="VXU43" t="str">
        <f t="shared" ca="1" si="244"/>
        <v/>
      </c>
      <c r="VXV43" t="str">
        <f t="shared" ca="1" si="244"/>
        <v/>
      </c>
      <c r="VXW43" t="str">
        <f t="shared" ca="1" si="244"/>
        <v/>
      </c>
      <c r="VXX43" t="str">
        <f t="shared" ca="1" si="244"/>
        <v/>
      </c>
      <c r="VXY43" t="str">
        <f t="shared" ca="1" si="244"/>
        <v/>
      </c>
      <c r="VXZ43" t="str">
        <f t="shared" ca="1" si="244"/>
        <v/>
      </c>
      <c r="VYA43" t="str">
        <f t="shared" ca="1" si="244"/>
        <v/>
      </c>
      <c r="VYB43" t="str">
        <f t="shared" ca="1" si="244"/>
        <v/>
      </c>
      <c r="VYC43" t="str">
        <f t="shared" ca="1" si="244"/>
        <v/>
      </c>
      <c r="VYD43" t="str">
        <f t="shared" ca="1" si="244"/>
        <v/>
      </c>
      <c r="VYE43" t="str">
        <f t="shared" ca="1" si="244"/>
        <v/>
      </c>
      <c r="VYF43" t="str">
        <f t="shared" ca="1" si="244"/>
        <v/>
      </c>
      <c r="VYG43" t="str">
        <f t="shared" ca="1" si="244"/>
        <v/>
      </c>
      <c r="VYH43" t="str">
        <f t="shared" ca="1" si="244"/>
        <v/>
      </c>
      <c r="VYI43" t="str">
        <f t="shared" ca="1" si="244"/>
        <v/>
      </c>
      <c r="VYJ43" t="str">
        <f t="shared" ca="1" si="244"/>
        <v/>
      </c>
      <c r="VYK43" t="str">
        <f t="shared" ca="1" si="244"/>
        <v/>
      </c>
      <c r="VYL43" t="str">
        <f t="shared" ca="1" si="244"/>
        <v/>
      </c>
      <c r="VYM43" t="str">
        <f t="shared" ca="1" si="244"/>
        <v/>
      </c>
      <c r="VYN43" t="str">
        <f t="shared" ca="1" si="244"/>
        <v/>
      </c>
      <c r="VYO43" t="str">
        <f t="shared" ca="1" si="244"/>
        <v/>
      </c>
      <c r="VYP43" t="str">
        <f t="shared" ca="1" si="244"/>
        <v/>
      </c>
      <c r="VYQ43" t="str">
        <f t="shared" ca="1" si="244"/>
        <v/>
      </c>
      <c r="VYR43" t="str">
        <f t="shared" ca="1" si="244"/>
        <v/>
      </c>
      <c r="VYS43" t="str">
        <f t="shared" ca="1" si="244"/>
        <v/>
      </c>
      <c r="VYT43" t="str">
        <f t="shared" ca="1" si="244"/>
        <v/>
      </c>
      <c r="VYU43" t="str">
        <f t="shared" ca="1" si="244"/>
        <v/>
      </c>
      <c r="VYV43" t="str">
        <f t="shared" ca="1" si="244"/>
        <v/>
      </c>
      <c r="VYW43" t="str">
        <f t="shared" ca="1" si="244"/>
        <v/>
      </c>
      <c r="VYX43" t="str">
        <f t="shared" ca="1" si="244"/>
        <v/>
      </c>
      <c r="VYY43" t="str">
        <f t="shared" ca="1" si="244"/>
        <v/>
      </c>
      <c r="VYZ43" t="str">
        <f t="shared" ca="1" si="244"/>
        <v/>
      </c>
      <c r="VZA43" t="str">
        <f t="shared" ca="1" si="244"/>
        <v/>
      </c>
      <c r="VZB43" t="str">
        <f t="shared" ca="1" si="244"/>
        <v/>
      </c>
      <c r="VZC43" t="str">
        <f t="shared" ca="1" si="244"/>
        <v/>
      </c>
      <c r="VZD43" t="str">
        <f t="shared" ca="1" si="244"/>
        <v/>
      </c>
      <c r="VZE43" t="str">
        <f t="shared" ca="1" si="244"/>
        <v/>
      </c>
      <c r="VZF43" t="str">
        <f t="shared" ca="1" si="244"/>
        <v/>
      </c>
      <c r="VZG43" t="str">
        <f t="shared" ca="1" si="244"/>
        <v/>
      </c>
      <c r="VZH43" t="str">
        <f t="shared" ca="1" si="244"/>
        <v/>
      </c>
      <c r="VZI43" t="str">
        <f t="shared" ref="VZI43:WBT43" ca="1" si="245">IFERROR(VZE43*VZG43,"")</f>
        <v/>
      </c>
      <c r="VZJ43" t="str">
        <f t="shared" ca="1" si="245"/>
        <v/>
      </c>
      <c r="VZK43" t="str">
        <f t="shared" ca="1" si="245"/>
        <v/>
      </c>
      <c r="VZL43" t="str">
        <f t="shared" ca="1" si="245"/>
        <v/>
      </c>
      <c r="VZM43" t="str">
        <f t="shared" ca="1" si="245"/>
        <v/>
      </c>
      <c r="VZN43" t="str">
        <f t="shared" ca="1" si="245"/>
        <v/>
      </c>
      <c r="VZO43" t="str">
        <f t="shared" ca="1" si="245"/>
        <v/>
      </c>
      <c r="VZP43" t="str">
        <f t="shared" ca="1" si="245"/>
        <v/>
      </c>
      <c r="VZQ43" t="str">
        <f t="shared" ca="1" si="245"/>
        <v/>
      </c>
      <c r="VZR43" t="str">
        <f t="shared" ca="1" si="245"/>
        <v/>
      </c>
      <c r="VZS43" t="str">
        <f t="shared" ca="1" si="245"/>
        <v/>
      </c>
      <c r="VZT43" t="str">
        <f t="shared" ca="1" si="245"/>
        <v/>
      </c>
      <c r="VZU43" t="str">
        <f t="shared" ca="1" si="245"/>
        <v/>
      </c>
      <c r="VZV43" t="str">
        <f t="shared" ca="1" si="245"/>
        <v/>
      </c>
      <c r="VZW43" t="str">
        <f t="shared" ca="1" si="245"/>
        <v/>
      </c>
      <c r="VZX43" t="str">
        <f t="shared" ca="1" si="245"/>
        <v/>
      </c>
      <c r="VZY43" t="str">
        <f t="shared" ca="1" si="245"/>
        <v/>
      </c>
      <c r="VZZ43" t="str">
        <f t="shared" ca="1" si="245"/>
        <v/>
      </c>
      <c r="WAA43" t="str">
        <f t="shared" ca="1" si="245"/>
        <v/>
      </c>
      <c r="WAB43" t="str">
        <f t="shared" ca="1" si="245"/>
        <v/>
      </c>
      <c r="WAC43" t="str">
        <f t="shared" ca="1" si="245"/>
        <v/>
      </c>
      <c r="WAD43" t="str">
        <f t="shared" ca="1" si="245"/>
        <v/>
      </c>
      <c r="WAE43" t="str">
        <f t="shared" ca="1" si="245"/>
        <v/>
      </c>
      <c r="WAF43" t="str">
        <f t="shared" ca="1" si="245"/>
        <v/>
      </c>
      <c r="WAG43" t="str">
        <f t="shared" ca="1" si="245"/>
        <v/>
      </c>
      <c r="WAH43" t="str">
        <f t="shared" ca="1" si="245"/>
        <v/>
      </c>
      <c r="WAI43" t="str">
        <f t="shared" ca="1" si="245"/>
        <v/>
      </c>
      <c r="WAJ43" t="str">
        <f t="shared" ca="1" si="245"/>
        <v/>
      </c>
      <c r="WAK43" t="str">
        <f t="shared" ca="1" si="245"/>
        <v/>
      </c>
      <c r="WAL43" t="str">
        <f t="shared" ca="1" si="245"/>
        <v/>
      </c>
      <c r="WAM43" t="str">
        <f t="shared" ca="1" si="245"/>
        <v/>
      </c>
      <c r="WAN43" t="str">
        <f t="shared" ca="1" si="245"/>
        <v/>
      </c>
      <c r="WAO43" t="str">
        <f t="shared" ca="1" si="245"/>
        <v/>
      </c>
      <c r="WAP43" t="str">
        <f t="shared" ca="1" si="245"/>
        <v/>
      </c>
      <c r="WAQ43" t="str">
        <f t="shared" ca="1" si="245"/>
        <v/>
      </c>
      <c r="WAR43" t="str">
        <f t="shared" ca="1" si="245"/>
        <v/>
      </c>
      <c r="WAS43" t="str">
        <f t="shared" ca="1" si="245"/>
        <v/>
      </c>
      <c r="WAT43" t="str">
        <f t="shared" ca="1" si="245"/>
        <v/>
      </c>
      <c r="WAU43" t="str">
        <f t="shared" ca="1" si="245"/>
        <v/>
      </c>
      <c r="WAV43" t="str">
        <f t="shared" ca="1" si="245"/>
        <v/>
      </c>
      <c r="WAW43" t="str">
        <f t="shared" ca="1" si="245"/>
        <v/>
      </c>
      <c r="WAX43" t="str">
        <f t="shared" ca="1" si="245"/>
        <v/>
      </c>
      <c r="WAY43" t="str">
        <f t="shared" ca="1" si="245"/>
        <v/>
      </c>
      <c r="WAZ43" t="str">
        <f t="shared" ca="1" si="245"/>
        <v/>
      </c>
      <c r="WBA43" t="str">
        <f t="shared" ca="1" si="245"/>
        <v/>
      </c>
      <c r="WBB43" t="str">
        <f t="shared" ca="1" si="245"/>
        <v/>
      </c>
      <c r="WBC43" t="str">
        <f t="shared" ca="1" si="245"/>
        <v/>
      </c>
      <c r="WBD43" t="str">
        <f t="shared" ca="1" si="245"/>
        <v/>
      </c>
      <c r="WBE43" t="str">
        <f t="shared" ca="1" si="245"/>
        <v/>
      </c>
      <c r="WBF43" t="str">
        <f t="shared" ca="1" si="245"/>
        <v/>
      </c>
      <c r="WBG43" t="str">
        <f t="shared" ca="1" si="245"/>
        <v/>
      </c>
      <c r="WBH43" t="str">
        <f t="shared" ca="1" si="245"/>
        <v/>
      </c>
      <c r="WBI43" t="str">
        <f t="shared" ca="1" si="245"/>
        <v/>
      </c>
      <c r="WBJ43" t="str">
        <f t="shared" ca="1" si="245"/>
        <v/>
      </c>
      <c r="WBK43" t="str">
        <f t="shared" ca="1" si="245"/>
        <v/>
      </c>
      <c r="WBL43" t="str">
        <f t="shared" ca="1" si="245"/>
        <v/>
      </c>
      <c r="WBM43" t="str">
        <f t="shared" ca="1" si="245"/>
        <v/>
      </c>
      <c r="WBN43" t="str">
        <f t="shared" ca="1" si="245"/>
        <v/>
      </c>
      <c r="WBO43" t="str">
        <f t="shared" ca="1" si="245"/>
        <v/>
      </c>
      <c r="WBP43" t="str">
        <f t="shared" ca="1" si="245"/>
        <v/>
      </c>
      <c r="WBQ43" t="str">
        <f t="shared" ca="1" si="245"/>
        <v/>
      </c>
      <c r="WBR43" t="str">
        <f t="shared" ca="1" si="245"/>
        <v/>
      </c>
      <c r="WBS43" t="str">
        <f t="shared" ca="1" si="245"/>
        <v/>
      </c>
      <c r="WBT43" t="str">
        <f t="shared" ca="1" si="245"/>
        <v/>
      </c>
      <c r="WBU43" t="str">
        <f t="shared" ref="WBU43:WEF43" ca="1" si="246">IFERROR(WBQ43*WBS43,"")</f>
        <v/>
      </c>
      <c r="WBV43" t="str">
        <f t="shared" ca="1" si="246"/>
        <v/>
      </c>
      <c r="WBW43" t="str">
        <f t="shared" ca="1" si="246"/>
        <v/>
      </c>
      <c r="WBX43" t="str">
        <f t="shared" ca="1" si="246"/>
        <v/>
      </c>
      <c r="WBY43" t="str">
        <f t="shared" ca="1" si="246"/>
        <v/>
      </c>
      <c r="WBZ43" t="str">
        <f t="shared" ca="1" si="246"/>
        <v/>
      </c>
      <c r="WCA43" t="str">
        <f t="shared" ca="1" si="246"/>
        <v/>
      </c>
      <c r="WCB43" t="str">
        <f t="shared" ca="1" si="246"/>
        <v/>
      </c>
      <c r="WCC43" t="str">
        <f t="shared" ca="1" si="246"/>
        <v/>
      </c>
      <c r="WCD43" t="str">
        <f t="shared" ca="1" si="246"/>
        <v/>
      </c>
      <c r="WCE43" t="str">
        <f t="shared" ca="1" si="246"/>
        <v/>
      </c>
      <c r="WCF43" t="str">
        <f t="shared" ca="1" si="246"/>
        <v/>
      </c>
      <c r="WCG43" t="str">
        <f t="shared" ca="1" si="246"/>
        <v/>
      </c>
      <c r="WCH43" t="str">
        <f t="shared" ca="1" si="246"/>
        <v/>
      </c>
      <c r="WCI43" t="str">
        <f t="shared" ca="1" si="246"/>
        <v/>
      </c>
      <c r="WCJ43" t="str">
        <f t="shared" ca="1" si="246"/>
        <v/>
      </c>
      <c r="WCK43" t="str">
        <f t="shared" ca="1" si="246"/>
        <v/>
      </c>
      <c r="WCL43" t="str">
        <f t="shared" ca="1" si="246"/>
        <v/>
      </c>
      <c r="WCM43" t="str">
        <f t="shared" ca="1" si="246"/>
        <v/>
      </c>
      <c r="WCN43" t="str">
        <f t="shared" ca="1" si="246"/>
        <v/>
      </c>
      <c r="WCO43" t="str">
        <f t="shared" ca="1" si="246"/>
        <v/>
      </c>
      <c r="WCP43" t="str">
        <f t="shared" ca="1" si="246"/>
        <v/>
      </c>
      <c r="WCQ43" t="str">
        <f t="shared" ca="1" si="246"/>
        <v/>
      </c>
      <c r="WCR43" t="str">
        <f t="shared" ca="1" si="246"/>
        <v/>
      </c>
      <c r="WCS43" t="str">
        <f t="shared" ca="1" si="246"/>
        <v/>
      </c>
      <c r="WCT43" t="str">
        <f t="shared" ca="1" si="246"/>
        <v/>
      </c>
      <c r="WCU43" t="str">
        <f t="shared" ca="1" si="246"/>
        <v/>
      </c>
      <c r="WCV43" t="str">
        <f t="shared" ca="1" si="246"/>
        <v/>
      </c>
      <c r="WCW43" t="str">
        <f t="shared" ca="1" si="246"/>
        <v/>
      </c>
      <c r="WCX43" t="str">
        <f t="shared" ca="1" si="246"/>
        <v/>
      </c>
      <c r="WCY43" t="str">
        <f t="shared" ca="1" si="246"/>
        <v/>
      </c>
      <c r="WCZ43" t="str">
        <f t="shared" ca="1" si="246"/>
        <v/>
      </c>
      <c r="WDA43" t="str">
        <f t="shared" ca="1" si="246"/>
        <v/>
      </c>
      <c r="WDB43" t="str">
        <f t="shared" ca="1" si="246"/>
        <v/>
      </c>
      <c r="WDC43" t="str">
        <f t="shared" ca="1" si="246"/>
        <v/>
      </c>
      <c r="WDD43" t="str">
        <f t="shared" ca="1" si="246"/>
        <v/>
      </c>
      <c r="WDE43" t="str">
        <f t="shared" ca="1" si="246"/>
        <v/>
      </c>
      <c r="WDF43" t="str">
        <f t="shared" ca="1" si="246"/>
        <v/>
      </c>
      <c r="WDG43" t="str">
        <f t="shared" ca="1" si="246"/>
        <v/>
      </c>
      <c r="WDH43" t="str">
        <f t="shared" ca="1" si="246"/>
        <v/>
      </c>
      <c r="WDI43" t="str">
        <f t="shared" ca="1" si="246"/>
        <v/>
      </c>
      <c r="WDJ43" t="str">
        <f t="shared" ca="1" si="246"/>
        <v/>
      </c>
      <c r="WDK43" t="str">
        <f t="shared" ca="1" si="246"/>
        <v/>
      </c>
      <c r="WDL43" t="str">
        <f t="shared" ca="1" si="246"/>
        <v/>
      </c>
      <c r="WDM43" t="str">
        <f t="shared" ca="1" si="246"/>
        <v/>
      </c>
      <c r="WDN43" t="str">
        <f t="shared" ca="1" si="246"/>
        <v/>
      </c>
      <c r="WDO43" t="str">
        <f t="shared" ca="1" si="246"/>
        <v/>
      </c>
      <c r="WDP43" t="str">
        <f t="shared" ca="1" si="246"/>
        <v/>
      </c>
      <c r="WDQ43" t="str">
        <f t="shared" ca="1" si="246"/>
        <v/>
      </c>
      <c r="WDR43" t="str">
        <f t="shared" ca="1" si="246"/>
        <v/>
      </c>
      <c r="WDS43" t="str">
        <f t="shared" ca="1" si="246"/>
        <v/>
      </c>
      <c r="WDT43" t="str">
        <f t="shared" ca="1" si="246"/>
        <v/>
      </c>
      <c r="WDU43" t="str">
        <f t="shared" ca="1" si="246"/>
        <v/>
      </c>
      <c r="WDV43" t="str">
        <f t="shared" ca="1" si="246"/>
        <v/>
      </c>
      <c r="WDW43" t="str">
        <f t="shared" ca="1" si="246"/>
        <v/>
      </c>
      <c r="WDX43" t="str">
        <f t="shared" ca="1" si="246"/>
        <v/>
      </c>
      <c r="WDY43" t="str">
        <f t="shared" ca="1" si="246"/>
        <v/>
      </c>
      <c r="WDZ43" t="str">
        <f t="shared" ca="1" si="246"/>
        <v/>
      </c>
      <c r="WEA43" t="str">
        <f t="shared" ca="1" si="246"/>
        <v/>
      </c>
      <c r="WEB43" t="str">
        <f t="shared" ca="1" si="246"/>
        <v/>
      </c>
      <c r="WEC43" t="str">
        <f t="shared" ca="1" si="246"/>
        <v/>
      </c>
      <c r="WED43" t="str">
        <f t="shared" ca="1" si="246"/>
        <v/>
      </c>
      <c r="WEE43" t="str">
        <f t="shared" ca="1" si="246"/>
        <v/>
      </c>
      <c r="WEF43" t="str">
        <f t="shared" ca="1" si="246"/>
        <v/>
      </c>
      <c r="WEG43" t="str">
        <f t="shared" ref="WEG43:WGR43" ca="1" si="247">IFERROR(WEC43*WEE43,"")</f>
        <v/>
      </c>
      <c r="WEH43" t="str">
        <f t="shared" ca="1" si="247"/>
        <v/>
      </c>
      <c r="WEI43" t="str">
        <f t="shared" ca="1" si="247"/>
        <v/>
      </c>
      <c r="WEJ43" t="str">
        <f t="shared" ca="1" si="247"/>
        <v/>
      </c>
      <c r="WEK43" t="str">
        <f t="shared" ca="1" si="247"/>
        <v/>
      </c>
      <c r="WEL43" t="str">
        <f t="shared" ca="1" si="247"/>
        <v/>
      </c>
      <c r="WEM43" t="str">
        <f t="shared" ca="1" si="247"/>
        <v/>
      </c>
      <c r="WEN43" t="str">
        <f t="shared" ca="1" si="247"/>
        <v/>
      </c>
      <c r="WEO43" t="str">
        <f t="shared" ca="1" si="247"/>
        <v/>
      </c>
      <c r="WEP43" t="str">
        <f t="shared" ca="1" si="247"/>
        <v/>
      </c>
      <c r="WEQ43" t="str">
        <f t="shared" ca="1" si="247"/>
        <v/>
      </c>
      <c r="WER43" t="str">
        <f t="shared" ca="1" si="247"/>
        <v/>
      </c>
      <c r="WES43" t="str">
        <f t="shared" ca="1" si="247"/>
        <v/>
      </c>
      <c r="WET43" t="str">
        <f t="shared" ca="1" si="247"/>
        <v/>
      </c>
      <c r="WEU43" t="str">
        <f t="shared" ca="1" si="247"/>
        <v/>
      </c>
      <c r="WEV43" t="str">
        <f t="shared" ca="1" si="247"/>
        <v/>
      </c>
      <c r="WEW43" t="str">
        <f t="shared" ca="1" si="247"/>
        <v/>
      </c>
      <c r="WEX43" t="str">
        <f t="shared" ca="1" si="247"/>
        <v/>
      </c>
      <c r="WEY43" t="str">
        <f t="shared" ca="1" si="247"/>
        <v/>
      </c>
      <c r="WEZ43" t="str">
        <f t="shared" ca="1" si="247"/>
        <v/>
      </c>
      <c r="WFA43" t="str">
        <f t="shared" ca="1" si="247"/>
        <v/>
      </c>
      <c r="WFB43" t="str">
        <f t="shared" ca="1" si="247"/>
        <v/>
      </c>
      <c r="WFC43" t="str">
        <f t="shared" ca="1" si="247"/>
        <v/>
      </c>
      <c r="WFD43" t="str">
        <f t="shared" ca="1" si="247"/>
        <v/>
      </c>
      <c r="WFE43" t="str">
        <f t="shared" ca="1" si="247"/>
        <v/>
      </c>
      <c r="WFF43" t="str">
        <f t="shared" ca="1" si="247"/>
        <v/>
      </c>
      <c r="WFG43" t="str">
        <f t="shared" ca="1" si="247"/>
        <v/>
      </c>
      <c r="WFH43" t="str">
        <f t="shared" ca="1" si="247"/>
        <v/>
      </c>
      <c r="WFI43" t="str">
        <f t="shared" ca="1" si="247"/>
        <v/>
      </c>
      <c r="WFJ43" t="str">
        <f t="shared" ca="1" si="247"/>
        <v/>
      </c>
      <c r="WFK43" t="str">
        <f t="shared" ca="1" si="247"/>
        <v/>
      </c>
      <c r="WFL43" t="str">
        <f t="shared" ca="1" si="247"/>
        <v/>
      </c>
      <c r="WFM43" t="str">
        <f t="shared" ca="1" si="247"/>
        <v/>
      </c>
      <c r="WFN43" t="str">
        <f t="shared" ca="1" si="247"/>
        <v/>
      </c>
      <c r="WFO43" t="str">
        <f t="shared" ca="1" si="247"/>
        <v/>
      </c>
      <c r="WFP43" t="str">
        <f t="shared" ca="1" si="247"/>
        <v/>
      </c>
      <c r="WFQ43" t="str">
        <f t="shared" ca="1" si="247"/>
        <v/>
      </c>
      <c r="WFR43" t="str">
        <f t="shared" ca="1" si="247"/>
        <v/>
      </c>
      <c r="WFS43" t="str">
        <f t="shared" ca="1" si="247"/>
        <v/>
      </c>
      <c r="WFT43" t="str">
        <f t="shared" ca="1" si="247"/>
        <v/>
      </c>
      <c r="WFU43" t="str">
        <f t="shared" ca="1" si="247"/>
        <v/>
      </c>
      <c r="WFV43" t="str">
        <f t="shared" ca="1" si="247"/>
        <v/>
      </c>
      <c r="WFW43" t="str">
        <f t="shared" ca="1" si="247"/>
        <v/>
      </c>
      <c r="WFX43" t="str">
        <f t="shared" ca="1" si="247"/>
        <v/>
      </c>
      <c r="WFY43" t="str">
        <f t="shared" ca="1" si="247"/>
        <v/>
      </c>
      <c r="WFZ43" t="str">
        <f t="shared" ca="1" si="247"/>
        <v/>
      </c>
      <c r="WGA43" t="str">
        <f t="shared" ca="1" si="247"/>
        <v/>
      </c>
      <c r="WGB43" t="str">
        <f t="shared" ca="1" si="247"/>
        <v/>
      </c>
      <c r="WGC43" t="str">
        <f t="shared" ca="1" si="247"/>
        <v/>
      </c>
      <c r="WGD43" t="str">
        <f t="shared" ca="1" si="247"/>
        <v/>
      </c>
      <c r="WGE43" t="str">
        <f t="shared" ca="1" si="247"/>
        <v/>
      </c>
      <c r="WGF43" t="str">
        <f t="shared" ca="1" si="247"/>
        <v/>
      </c>
      <c r="WGG43" t="str">
        <f t="shared" ca="1" si="247"/>
        <v/>
      </c>
      <c r="WGH43" t="str">
        <f t="shared" ca="1" si="247"/>
        <v/>
      </c>
      <c r="WGI43" t="str">
        <f t="shared" ca="1" si="247"/>
        <v/>
      </c>
      <c r="WGJ43" t="str">
        <f t="shared" ca="1" si="247"/>
        <v/>
      </c>
      <c r="WGK43" t="str">
        <f t="shared" ca="1" si="247"/>
        <v/>
      </c>
      <c r="WGL43" t="str">
        <f t="shared" ca="1" si="247"/>
        <v/>
      </c>
      <c r="WGM43" t="str">
        <f t="shared" ca="1" si="247"/>
        <v/>
      </c>
      <c r="WGN43" t="str">
        <f t="shared" ca="1" si="247"/>
        <v/>
      </c>
      <c r="WGO43" t="str">
        <f t="shared" ca="1" si="247"/>
        <v/>
      </c>
      <c r="WGP43" t="str">
        <f t="shared" ca="1" si="247"/>
        <v/>
      </c>
      <c r="WGQ43" t="str">
        <f t="shared" ca="1" si="247"/>
        <v/>
      </c>
      <c r="WGR43" t="str">
        <f t="shared" ca="1" si="247"/>
        <v/>
      </c>
      <c r="WGS43" t="str">
        <f t="shared" ref="WGS43:WJD43" ca="1" si="248">IFERROR(WGO43*WGQ43,"")</f>
        <v/>
      </c>
      <c r="WGT43" t="str">
        <f t="shared" ca="1" si="248"/>
        <v/>
      </c>
      <c r="WGU43" t="str">
        <f t="shared" ca="1" si="248"/>
        <v/>
      </c>
      <c r="WGV43" t="str">
        <f t="shared" ca="1" si="248"/>
        <v/>
      </c>
      <c r="WGW43" t="str">
        <f t="shared" ca="1" si="248"/>
        <v/>
      </c>
      <c r="WGX43" t="str">
        <f t="shared" ca="1" si="248"/>
        <v/>
      </c>
      <c r="WGY43" t="str">
        <f t="shared" ca="1" si="248"/>
        <v/>
      </c>
      <c r="WGZ43" t="str">
        <f t="shared" ca="1" si="248"/>
        <v/>
      </c>
      <c r="WHA43" t="str">
        <f t="shared" ca="1" si="248"/>
        <v/>
      </c>
      <c r="WHB43" t="str">
        <f t="shared" ca="1" si="248"/>
        <v/>
      </c>
      <c r="WHC43" t="str">
        <f t="shared" ca="1" si="248"/>
        <v/>
      </c>
      <c r="WHD43" t="str">
        <f t="shared" ca="1" si="248"/>
        <v/>
      </c>
      <c r="WHE43" t="str">
        <f t="shared" ca="1" si="248"/>
        <v/>
      </c>
      <c r="WHF43" t="str">
        <f t="shared" ca="1" si="248"/>
        <v/>
      </c>
      <c r="WHG43" t="str">
        <f t="shared" ca="1" si="248"/>
        <v/>
      </c>
      <c r="WHH43" t="str">
        <f t="shared" ca="1" si="248"/>
        <v/>
      </c>
      <c r="WHI43" t="str">
        <f t="shared" ca="1" si="248"/>
        <v/>
      </c>
      <c r="WHJ43" t="str">
        <f t="shared" ca="1" si="248"/>
        <v/>
      </c>
      <c r="WHK43" t="str">
        <f t="shared" ca="1" si="248"/>
        <v/>
      </c>
      <c r="WHL43" t="str">
        <f t="shared" ca="1" si="248"/>
        <v/>
      </c>
      <c r="WHM43" t="str">
        <f t="shared" ca="1" si="248"/>
        <v/>
      </c>
      <c r="WHN43" t="str">
        <f t="shared" ca="1" si="248"/>
        <v/>
      </c>
      <c r="WHO43" t="str">
        <f t="shared" ca="1" si="248"/>
        <v/>
      </c>
      <c r="WHP43" t="str">
        <f t="shared" ca="1" si="248"/>
        <v/>
      </c>
      <c r="WHQ43" t="str">
        <f t="shared" ca="1" si="248"/>
        <v/>
      </c>
      <c r="WHR43" t="str">
        <f t="shared" ca="1" si="248"/>
        <v/>
      </c>
      <c r="WHS43" t="str">
        <f t="shared" ca="1" si="248"/>
        <v/>
      </c>
      <c r="WHT43" t="str">
        <f t="shared" ca="1" si="248"/>
        <v/>
      </c>
      <c r="WHU43" t="str">
        <f t="shared" ca="1" si="248"/>
        <v/>
      </c>
      <c r="WHV43" t="str">
        <f t="shared" ca="1" si="248"/>
        <v/>
      </c>
      <c r="WHW43" t="str">
        <f t="shared" ca="1" si="248"/>
        <v/>
      </c>
      <c r="WHX43" t="str">
        <f t="shared" ca="1" si="248"/>
        <v/>
      </c>
      <c r="WHY43" t="str">
        <f t="shared" ca="1" si="248"/>
        <v/>
      </c>
      <c r="WHZ43" t="str">
        <f t="shared" ca="1" si="248"/>
        <v/>
      </c>
      <c r="WIA43" t="str">
        <f t="shared" ca="1" si="248"/>
        <v/>
      </c>
      <c r="WIB43" t="str">
        <f t="shared" ca="1" si="248"/>
        <v/>
      </c>
      <c r="WIC43" t="str">
        <f t="shared" ca="1" si="248"/>
        <v/>
      </c>
      <c r="WID43" t="str">
        <f t="shared" ca="1" si="248"/>
        <v/>
      </c>
      <c r="WIE43" t="str">
        <f t="shared" ca="1" si="248"/>
        <v/>
      </c>
      <c r="WIF43" t="str">
        <f t="shared" ca="1" si="248"/>
        <v/>
      </c>
      <c r="WIG43" t="str">
        <f t="shared" ca="1" si="248"/>
        <v/>
      </c>
      <c r="WIH43" t="str">
        <f t="shared" ca="1" si="248"/>
        <v/>
      </c>
      <c r="WII43" t="str">
        <f t="shared" ca="1" si="248"/>
        <v/>
      </c>
      <c r="WIJ43" t="str">
        <f t="shared" ca="1" si="248"/>
        <v/>
      </c>
      <c r="WIK43" t="str">
        <f t="shared" ca="1" si="248"/>
        <v/>
      </c>
      <c r="WIL43" t="str">
        <f t="shared" ca="1" si="248"/>
        <v/>
      </c>
      <c r="WIM43" t="str">
        <f t="shared" ca="1" si="248"/>
        <v/>
      </c>
      <c r="WIN43" t="str">
        <f t="shared" ca="1" si="248"/>
        <v/>
      </c>
      <c r="WIO43" t="str">
        <f t="shared" ca="1" si="248"/>
        <v/>
      </c>
      <c r="WIP43" t="str">
        <f t="shared" ca="1" si="248"/>
        <v/>
      </c>
      <c r="WIQ43" t="str">
        <f t="shared" ca="1" si="248"/>
        <v/>
      </c>
      <c r="WIR43" t="str">
        <f t="shared" ca="1" si="248"/>
        <v/>
      </c>
      <c r="WIS43" t="str">
        <f t="shared" ca="1" si="248"/>
        <v/>
      </c>
      <c r="WIT43" t="str">
        <f t="shared" ca="1" si="248"/>
        <v/>
      </c>
      <c r="WIU43" t="str">
        <f t="shared" ca="1" si="248"/>
        <v/>
      </c>
      <c r="WIV43" t="str">
        <f t="shared" ca="1" si="248"/>
        <v/>
      </c>
      <c r="WIW43" t="str">
        <f t="shared" ca="1" si="248"/>
        <v/>
      </c>
      <c r="WIX43" t="str">
        <f t="shared" ca="1" si="248"/>
        <v/>
      </c>
      <c r="WIY43" t="str">
        <f t="shared" ca="1" si="248"/>
        <v/>
      </c>
      <c r="WIZ43" t="str">
        <f t="shared" ca="1" si="248"/>
        <v/>
      </c>
      <c r="WJA43" t="str">
        <f t="shared" ca="1" si="248"/>
        <v/>
      </c>
      <c r="WJB43" t="str">
        <f t="shared" ca="1" si="248"/>
        <v/>
      </c>
      <c r="WJC43" t="str">
        <f t="shared" ca="1" si="248"/>
        <v/>
      </c>
      <c r="WJD43" t="str">
        <f t="shared" ca="1" si="248"/>
        <v/>
      </c>
      <c r="WJE43" t="str">
        <f t="shared" ref="WJE43:WLP43" ca="1" si="249">IFERROR(WJA43*WJC43,"")</f>
        <v/>
      </c>
      <c r="WJF43" t="str">
        <f t="shared" ca="1" si="249"/>
        <v/>
      </c>
      <c r="WJG43" t="str">
        <f t="shared" ca="1" si="249"/>
        <v/>
      </c>
      <c r="WJH43" t="str">
        <f t="shared" ca="1" si="249"/>
        <v/>
      </c>
      <c r="WJI43" t="str">
        <f t="shared" ca="1" si="249"/>
        <v/>
      </c>
      <c r="WJJ43" t="str">
        <f t="shared" ca="1" si="249"/>
        <v/>
      </c>
      <c r="WJK43" t="str">
        <f t="shared" ca="1" si="249"/>
        <v/>
      </c>
      <c r="WJL43" t="str">
        <f t="shared" ca="1" si="249"/>
        <v/>
      </c>
      <c r="WJM43" t="str">
        <f t="shared" ca="1" si="249"/>
        <v/>
      </c>
      <c r="WJN43" t="str">
        <f t="shared" ca="1" si="249"/>
        <v/>
      </c>
      <c r="WJO43" t="str">
        <f t="shared" ca="1" si="249"/>
        <v/>
      </c>
      <c r="WJP43" t="str">
        <f t="shared" ca="1" si="249"/>
        <v/>
      </c>
      <c r="WJQ43" t="str">
        <f t="shared" ca="1" si="249"/>
        <v/>
      </c>
      <c r="WJR43" t="str">
        <f t="shared" ca="1" si="249"/>
        <v/>
      </c>
      <c r="WJS43" t="str">
        <f t="shared" ca="1" si="249"/>
        <v/>
      </c>
      <c r="WJT43" t="str">
        <f t="shared" ca="1" si="249"/>
        <v/>
      </c>
      <c r="WJU43" t="str">
        <f t="shared" ca="1" si="249"/>
        <v/>
      </c>
      <c r="WJV43" t="str">
        <f t="shared" ca="1" si="249"/>
        <v/>
      </c>
      <c r="WJW43" t="str">
        <f t="shared" ca="1" si="249"/>
        <v/>
      </c>
      <c r="WJX43" t="str">
        <f t="shared" ca="1" si="249"/>
        <v/>
      </c>
      <c r="WJY43" t="str">
        <f t="shared" ca="1" si="249"/>
        <v/>
      </c>
      <c r="WJZ43" t="str">
        <f t="shared" ca="1" si="249"/>
        <v/>
      </c>
      <c r="WKA43" t="str">
        <f t="shared" ca="1" si="249"/>
        <v/>
      </c>
      <c r="WKB43" t="str">
        <f t="shared" ca="1" si="249"/>
        <v/>
      </c>
      <c r="WKC43" t="str">
        <f t="shared" ca="1" si="249"/>
        <v/>
      </c>
      <c r="WKD43" t="str">
        <f t="shared" ca="1" si="249"/>
        <v/>
      </c>
      <c r="WKE43" t="str">
        <f t="shared" ca="1" si="249"/>
        <v/>
      </c>
      <c r="WKF43" t="str">
        <f t="shared" ca="1" si="249"/>
        <v/>
      </c>
      <c r="WKG43" t="str">
        <f t="shared" ca="1" si="249"/>
        <v/>
      </c>
      <c r="WKH43" t="str">
        <f t="shared" ca="1" si="249"/>
        <v/>
      </c>
      <c r="WKI43" t="str">
        <f t="shared" ca="1" si="249"/>
        <v/>
      </c>
      <c r="WKJ43" t="str">
        <f t="shared" ca="1" si="249"/>
        <v/>
      </c>
      <c r="WKK43" t="str">
        <f t="shared" ca="1" si="249"/>
        <v/>
      </c>
      <c r="WKL43" t="str">
        <f t="shared" ca="1" si="249"/>
        <v/>
      </c>
      <c r="WKM43" t="str">
        <f t="shared" ca="1" si="249"/>
        <v/>
      </c>
      <c r="WKN43" t="str">
        <f t="shared" ca="1" si="249"/>
        <v/>
      </c>
      <c r="WKO43" t="str">
        <f t="shared" ca="1" si="249"/>
        <v/>
      </c>
      <c r="WKP43" t="str">
        <f t="shared" ca="1" si="249"/>
        <v/>
      </c>
      <c r="WKQ43" t="str">
        <f t="shared" ca="1" si="249"/>
        <v/>
      </c>
      <c r="WKR43" t="str">
        <f t="shared" ca="1" si="249"/>
        <v/>
      </c>
      <c r="WKS43" t="str">
        <f t="shared" ca="1" si="249"/>
        <v/>
      </c>
      <c r="WKT43" t="str">
        <f t="shared" ca="1" si="249"/>
        <v/>
      </c>
      <c r="WKU43" t="str">
        <f t="shared" ca="1" si="249"/>
        <v/>
      </c>
      <c r="WKV43" t="str">
        <f t="shared" ca="1" si="249"/>
        <v/>
      </c>
      <c r="WKW43" t="str">
        <f t="shared" ca="1" si="249"/>
        <v/>
      </c>
      <c r="WKX43" t="str">
        <f t="shared" ca="1" si="249"/>
        <v/>
      </c>
      <c r="WKY43" t="str">
        <f t="shared" ca="1" si="249"/>
        <v/>
      </c>
      <c r="WKZ43" t="str">
        <f t="shared" ca="1" si="249"/>
        <v/>
      </c>
      <c r="WLA43" t="str">
        <f t="shared" ca="1" si="249"/>
        <v/>
      </c>
      <c r="WLB43" t="str">
        <f t="shared" ca="1" si="249"/>
        <v/>
      </c>
      <c r="WLC43" t="str">
        <f t="shared" ca="1" si="249"/>
        <v/>
      </c>
      <c r="WLD43" t="str">
        <f t="shared" ca="1" si="249"/>
        <v/>
      </c>
      <c r="WLE43" t="str">
        <f t="shared" ca="1" si="249"/>
        <v/>
      </c>
      <c r="WLF43" t="str">
        <f t="shared" ca="1" si="249"/>
        <v/>
      </c>
      <c r="WLG43" t="str">
        <f t="shared" ca="1" si="249"/>
        <v/>
      </c>
      <c r="WLH43" t="str">
        <f t="shared" ca="1" si="249"/>
        <v/>
      </c>
      <c r="WLI43" t="str">
        <f t="shared" ca="1" si="249"/>
        <v/>
      </c>
      <c r="WLJ43" t="str">
        <f t="shared" ca="1" si="249"/>
        <v/>
      </c>
      <c r="WLK43" t="str">
        <f t="shared" ca="1" si="249"/>
        <v/>
      </c>
      <c r="WLL43" t="str">
        <f t="shared" ca="1" si="249"/>
        <v/>
      </c>
      <c r="WLM43" t="str">
        <f t="shared" ca="1" si="249"/>
        <v/>
      </c>
      <c r="WLN43" t="str">
        <f t="shared" ca="1" si="249"/>
        <v/>
      </c>
      <c r="WLO43" t="str">
        <f t="shared" ca="1" si="249"/>
        <v/>
      </c>
      <c r="WLP43" t="str">
        <f t="shared" ca="1" si="249"/>
        <v/>
      </c>
      <c r="WLQ43" t="str">
        <f t="shared" ref="WLQ43:WOB43" ca="1" si="250">IFERROR(WLM43*WLO43,"")</f>
        <v/>
      </c>
      <c r="WLR43" t="str">
        <f t="shared" ca="1" si="250"/>
        <v/>
      </c>
      <c r="WLS43" t="str">
        <f t="shared" ca="1" si="250"/>
        <v/>
      </c>
      <c r="WLT43" t="str">
        <f t="shared" ca="1" si="250"/>
        <v/>
      </c>
      <c r="WLU43" t="str">
        <f t="shared" ca="1" si="250"/>
        <v/>
      </c>
      <c r="WLV43" t="str">
        <f t="shared" ca="1" si="250"/>
        <v/>
      </c>
      <c r="WLW43" t="str">
        <f t="shared" ca="1" si="250"/>
        <v/>
      </c>
      <c r="WLX43" t="str">
        <f t="shared" ca="1" si="250"/>
        <v/>
      </c>
      <c r="WLY43" t="str">
        <f t="shared" ca="1" si="250"/>
        <v/>
      </c>
      <c r="WLZ43" t="str">
        <f t="shared" ca="1" si="250"/>
        <v/>
      </c>
      <c r="WMA43" t="str">
        <f t="shared" ca="1" si="250"/>
        <v/>
      </c>
      <c r="WMB43" t="str">
        <f t="shared" ca="1" si="250"/>
        <v/>
      </c>
      <c r="WMC43" t="str">
        <f t="shared" ca="1" si="250"/>
        <v/>
      </c>
      <c r="WMD43" t="str">
        <f t="shared" ca="1" si="250"/>
        <v/>
      </c>
      <c r="WME43" t="str">
        <f t="shared" ca="1" si="250"/>
        <v/>
      </c>
      <c r="WMF43" t="str">
        <f t="shared" ca="1" si="250"/>
        <v/>
      </c>
      <c r="WMG43" t="str">
        <f t="shared" ca="1" si="250"/>
        <v/>
      </c>
      <c r="WMH43" t="str">
        <f t="shared" ca="1" si="250"/>
        <v/>
      </c>
      <c r="WMI43" t="str">
        <f t="shared" ca="1" si="250"/>
        <v/>
      </c>
      <c r="WMJ43" t="str">
        <f t="shared" ca="1" si="250"/>
        <v/>
      </c>
      <c r="WMK43" t="str">
        <f t="shared" ca="1" si="250"/>
        <v/>
      </c>
      <c r="WML43" t="str">
        <f t="shared" ca="1" si="250"/>
        <v/>
      </c>
      <c r="WMM43" t="str">
        <f t="shared" ca="1" si="250"/>
        <v/>
      </c>
      <c r="WMN43" t="str">
        <f t="shared" ca="1" si="250"/>
        <v/>
      </c>
      <c r="WMO43" t="str">
        <f t="shared" ca="1" si="250"/>
        <v/>
      </c>
      <c r="WMP43" t="str">
        <f t="shared" ca="1" si="250"/>
        <v/>
      </c>
      <c r="WMQ43" t="str">
        <f t="shared" ca="1" si="250"/>
        <v/>
      </c>
      <c r="WMR43" t="str">
        <f t="shared" ca="1" si="250"/>
        <v/>
      </c>
      <c r="WMS43" t="str">
        <f t="shared" ca="1" si="250"/>
        <v/>
      </c>
      <c r="WMT43" t="str">
        <f t="shared" ca="1" si="250"/>
        <v/>
      </c>
      <c r="WMU43" t="str">
        <f t="shared" ca="1" si="250"/>
        <v/>
      </c>
      <c r="WMV43" t="str">
        <f t="shared" ca="1" si="250"/>
        <v/>
      </c>
      <c r="WMW43" t="str">
        <f t="shared" ca="1" si="250"/>
        <v/>
      </c>
      <c r="WMX43" t="str">
        <f t="shared" ca="1" si="250"/>
        <v/>
      </c>
      <c r="WMY43" t="str">
        <f t="shared" ca="1" si="250"/>
        <v/>
      </c>
      <c r="WMZ43" t="str">
        <f t="shared" ca="1" si="250"/>
        <v/>
      </c>
      <c r="WNA43" t="str">
        <f t="shared" ca="1" si="250"/>
        <v/>
      </c>
      <c r="WNB43" t="str">
        <f t="shared" ca="1" si="250"/>
        <v/>
      </c>
      <c r="WNC43" t="str">
        <f t="shared" ca="1" si="250"/>
        <v/>
      </c>
      <c r="WND43" t="str">
        <f t="shared" ca="1" si="250"/>
        <v/>
      </c>
      <c r="WNE43" t="str">
        <f t="shared" ca="1" si="250"/>
        <v/>
      </c>
      <c r="WNF43" t="str">
        <f t="shared" ca="1" si="250"/>
        <v/>
      </c>
      <c r="WNG43" t="str">
        <f t="shared" ca="1" si="250"/>
        <v/>
      </c>
      <c r="WNH43" t="str">
        <f t="shared" ca="1" si="250"/>
        <v/>
      </c>
      <c r="WNI43" t="str">
        <f t="shared" ca="1" si="250"/>
        <v/>
      </c>
      <c r="WNJ43" t="str">
        <f t="shared" ca="1" si="250"/>
        <v/>
      </c>
      <c r="WNK43" t="str">
        <f t="shared" ca="1" si="250"/>
        <v/>
      </c>
      <c r="WNL43" t="str">
        <f t="shared" ca="1" si="250"/>
        <v/>
      </c>
      <c r="WNM43" t="str">
        <f t="shared" ca="1" si="250"/>
        <v/>
      </c>
      <c r="WNN43" t="str">
        <f t="shared" ca="1" si="250"/>
        <v/>
      </c>
      <c r="WNO43" t="str">
        <f t="shared" ca="1" si="250"/>
        <v/>
      </c>
      <c r="WNP43" t="str">
        <f t="shared" ca="1" si="250"/>
        <v/>
      </c>
      <c r="WNQ43" t="str">
        <f t="shared" ca="1" si="250"/>
        <v/>
      </c>
      <c r="WNR43" t="str">
        <f t="shared" ca="1" si="250"/>
        <v/>
      </c>
      <c r="WNS43" t="str">
        <f t="shared" ca="1" si="250"/>
        <v/>
      </c>
      <c r="WNT43" t="str">
        <f t="shared" ca="1" si="250"/>
        <v/>
      </c>
      <c r="WNU43" t="str">
        <f t="shared" ca="1" si="250"/>
        <v/>
      </c>
      <c r="WNV43" t="str">
        <f t="shared" ca="1" si="250"/>
        <v/>
      </c>
      <c r="WNW43" t="str">
        <f t="shared" ca="1" si="250"/>
        <v/>
      </c>
      <c r="WNX43" t="str">
        <f t="shared" ca="1" si="250"/>
        <v/>
      </c>
      <c r="WNY43" t="str">
        <f t="shared" ca="1" si="250"/>
        <v/>
      </c>
      <c r="WNZ43" t="str">
        <f t="shared" ca="1" si="250"/>
        <v/>
      </c>
      <c r="WOA43" t="str">
        <f t="shared" ca="1" si="250"/>
        <v/>
      </c>
      <c r="WOB43" t="str">
        <f t="shared" ca="1" si="250"/>
        <v/>
      </c>
      <c r="WOC43" t="str">
        <f t="shared" ref="WOC43:WQN43" ca="1" si="251">IFERROR(WNY43*WOA43,"")</f>
        <v/>
      </c>
      <c r="WOD43" t="str">
        <f t="shared" ca="1" si="251"/>
        <v/>
      </c>
      <c r="WOE43" t="str">
        <f t="shared" ca="1" si="251"/>
        <v/>
      </c>
      <c r="WOF43" t="str">
        <f t="shared" ca="1" si="251"/>
        <v/>
      </c>
      <c r="WOG43" t="str">
        <f t="shared" ca="1" si="251"/>
        <v/>
      </c>
      <c r="WOH43" t="str">
        <f t="shared" ca="1" si="251"/>
        <v/>
      </c>
      <c r="WOI43" t="str">
        <f t="shared" ca="1" si="251"/>
        <v/>
      </c>
      <c r="WOJ43" t="str">
        <f t="shared" ca="1" si="251"/>
        <v/>
      </c>
      <c r="WOK43" t="str">
        <f t="shared" ca="1" si="251"/>
        <v/>
      </c>
      <c r="WOL43" t="str">
        <f t="shared" ca="1" si="251"/>
        <v/>
      </c>
      <c r="WOM43" t="str">
        <f t="shared" ca="1" si="251"/>
        <v/>
      </c>
      <c r="WON43" t="str">
        <f t="shared" ca="1" si="251"/>
        <v/>
      </c>
      <c r="WOO43" t="str">
        <f t="shared" ca="1" si="251"/>
        <v/>
      </c>
      <c r="WOP43" t="str">
        <f t="shared" ca="1" si="251"/>
        <v/>
      </c>
      <c r="WOQ43" t="str">
        <f t="shared" ca="1" si="251"/>
        <v/>
      </c>
      <c r="WOR43" t="str">
        <f t="shared" ca="1" si="251"/>
        <v/>
      </c>
      <c r="WOS43" t="str">
        <f t="shared" ca="1" si="251"/>
        <v/>
      </c>
      <c r="WOT43" t="str">
        <f t="shared" ca="1" si="251"/>
        <v/>
      </c>
      <c r="WOU43" t="str">
        <f t="shared" ca="1" si="251"/>
        <v/>
      </c>
      <c r="WOV43" t="str">
        <f t="shared" ca="1" si="251"/>
        <v/>
      </c>
      <c r="WOW43" t="str">
        <f t="shared" ca="1" si="251"/>
        <v/>
      </c>
      <c r="WOX43" t="str">
        <f t="shared" ca="1" si="251"/>
        <v/>
      </c>
      <c r="WOY43" t="str">
        <f t="shared" ca="1" si="251"/>
        <v/>
      </c>
      <c r="WOZ43" t="str">
        <f t="shared" ca="1" si="251"/>
        <v/>
      </c>
      <c r="WPA43" t="str">
        <f t="shared" ca="1" si="251"/>
        <v/>
      </c>
      <c r="WPB43" t="str">
        <f t="shared" ca="1" si="251"/>
        <v/>
      </c>
      <c r="WPC43" t="str">
        <f t="shared" ca="1" si="251"/>
        <v/>
      </c>
      <c r="WPD43" t="str">
        <f t="shared" ca="1" si="251"/>
        <v/>
      </c>
      <c r="WPE43" t="str">
        <f t="shared" ca="1" si="251"/>
        <v/>
      </c>
      <c r="WPF43" t="str">
        <f t="shared" ca="1" si="251"/>
        <v/>
      </c>
      <c r="WPG43" t="str">
        <f t="shared" ca="1" si="251"/>
        <v/>
      </c>
      <c r="WPH43" t="str">
        <f t="shared" ca="1" si="251"/>
        <v/>
      </c>
      <c r="WPI43" t="str">
        <f t="shared" ca="1" si="251"/>
        <v/>
      </c>
      <c r="WPJ43" t="str">
        <f t="shared" ca="1" si="251"/>
        <v/>
      </c>
      <c r="WPK43" t="str">
        <f t="shared" ca="1" si="251"/>
        <v/>
      </c>
      <c r="WPL43" t="str">
        <f t="shared" ca="1" si="251"/>
        <v/>
      </c>
      <c r="WPM43" t="str">
        <f t="shared" ca="1" si="251"/>
        <v/>
      </c>
      <c r="WPN43" t="str">
        <f t="shared" ca="1" si="251"/>
        <v/>
      </c>
      <c r="WPO43" t="str">
        <f t="shared" ca="1" si="251"/>
        <v/>
      </c>
      <c r="WPP43" t="str">
        <f t="shared" ca="1" si="251"/>
        <v/>
      </c>
      <c r="WPQ43" t="str">
        <f t="shared" ca="1" si="251"/>
        <v/>
      </c>
      <c r="WPR43" t="str">
        <f t="shared" ca="1" si="251"/>
        <v/>
      </c>
      <c r="WPS43" t="str">
        <f t="shared" ca="1" si="251"/>
        <v/>
      </c>
      <c r="WPT43" t="str">
        <f t="shared" ca="1" si="251"/>
        <v/>
      </c>
      <c r="WPU43" t="str">
        <f t="shared" ca="1" si="251"/>
        <v/>
      </c>
      <c r="WPV43" t="str">
        <f t="shared" ca="1" si="251"/>
        <v/>
      </c>
      <c r="WPW43" t="str">
        <f t="shared" ca="1" si="251"/>
        <v/>
      </c>
      <c r="WPX43" t="str">
        <f t="shared" ca="1" si="251"/>
        <v/>
      </c>
      <c r="WPY43" t="str">
        <f t="shared" ca="1" si="251"/>
        <v/>
      </c>
      <c r="WPZ43" t="str">
        <f t="shared" ca="1" si="251"/>
        <v/>
      </c>
      <c r="WQA43" t="str">
        <f t="shared" ca="1" si="251"/>
        <v/>
      </c>
      <c r="WQB43" t="str">
        <f t="shared" ca="1" si="251"/>
        <v/>
      </c>
      <c r="WQC43" t="str">
        <f t="shared" ca="1" si="251"/>
        <v/>
      </c>
      <c r="WQD43" t="str">
        <f t="shared" ca="1" si="251"/>
        <v/>
      </c>
      <c r="WQE43" t="str">
        <f t="shared" ca="1" si="251"/>
        <v/>
      </c>
      <c r="WQF43" t="str">
        <f t="shared" ca="1" si="251"/>
        <v/>
      </c>
      <c r="WQG43" t="str">
        <f t="shared" ca="1" si="251"/>
        <v/>
      </c>
      <c r="WQH43" t="str">
        <f t="shared" ca="1" si="251"/>
        <v/>
      </c>
      <c r="WQI43" t="str">
        <f t="shared" ca="1" si="251"/>
        <v/>
      </c>
      <c r="WQJ43" t="str">
        <f t="shared" ca="1" si="251"/>
        <v/>
      </c>
      <c r="WQK43" t="str">
        <f t="shared" ca="1" si="251"/>
        <v/>
      </c>
      <c r="WQL43" t="str">
        <f t="shared" ca="1" si="251"/>
        <v/>
      </c>
      <c r="WQM43" t="str">
        <f t="shared" ca="1" si="251"/>
        <v/>
      </c>
      <c r="WQN43" t="str">
        <f t="shared" ca="1" si="251"/>
        <v/>
      </c>
      <c r="WQO43" t="str">
        <f t="shared" ref="WQO43:WSZ43" ca="1" si="252">IFERROR(WQK43*WQM43,"")</f>
        <v/>
      </c>
      <c r="WQP43" t="str">
        <f t="shared" ca="1" si="252"/>
        <v/>
      </c>
      <c r="WQQ43" t="str">
        <f t="shared" ca="1" si="252"/>
        <v/>
      </c>
      <c r="WQR43" t="str">
        <f t="shared" ca="1" si="252"/>
        <v/>
      </c>
      <c r="WQS43" t="str">
        <f t="shared" ca="1" si="252"/>
        <v/>
      </c>
      <c r="WQT43" t="str">
        <f t="shared" ca="1" si="252"/>
        <v/>
      </c>
      <c r="WQU43" t="str">
        <f t="shared" ca="1" si="252"/>
        <v/>
      </c>
      <c r="WQV43" t="str">
        <f t="shared" ca="1" si="252"/>
        <v/>
      </c>
      <c r="WQW43" t="str">
        <f t="shared" ca="1" si="252"/>
        <v/>
      </c>
      <c r="WQX43" t="str">
        <f t="shared" ca="1" si="252"/>
        <v/>
      </c>
      <c r="WQY43" t="str">
        <f t="shared" ca="1" si="252"/>
        <v/>
      </c>
      <c r="WQZ43" t="str">
        <f t="shared" ca="1" si="252"/>
        <v/>
      </c>
      <c r="WRA43" t="str">
        <f t="shared" ca="1" si="252"/>
        <v/>
      </c>
      <c r="WRB43" t="str">
        <f t="shared" ca="1" si="252"/>
        <v/>
      </c>
      <c r="WRC43" t="str">
        <f t="shared" ca="1" si="252"/>
        <v/>
      </c>
      <c r="WRD43" t="str">
        <f t="shared" ca="1" si="252"/>
        <v/>
      </c>
      <c r="WRE43" t="str">
        <f t="shared" ca="1" si="252"/>
        <v/>
      </c>
      <c r="WRF43" t="str">
        <f t="shared" ca="1" si="252"/>
        <v/>
      </c>
      <c r="WRG43" t="str">
        <f t="shared" ca="1" si="252"/>
        <v/>
      </c>
      <c r="WRH43" t="str">
        <f t="shared" ca="1" si="252"/>
        <v/>
      </c>
      <c r="WRI43" t="str">
        <f t="shared" ca="1" si="252"/>
        <v/>
      </c>
      <c r="WRJ43" t="str">
        <f t="shared" ca="1" si="252"/>
        <v/>
      </c>
      <c r="WRK43" t="str">
        <f t="shared" ca="1" si="252"/>
        <v/>
      </c>
      <c r="WRL43" t="str">
        <f t="shared" ca="1" si="252"/>
        <v/>
      </c>
      <c r="WRM43" t="str">
        <f t="shared" ca="1" si="252"/>
        <v/>
      </c>
      <c r="WRN43" t="str">
        <f t="shared" ca="1" si="252"/>
        <v/>
      </c>
      <c r="WRO43" t="str">
        <f t="shared" ca="1" si="252"/>
        <v/>
      </c>
      <c r="WRP43" t="str">
        <f t="shared" ca="1" si="252"/>
        <v/>
      </c>
      <c r="WRQ43" t="str">
        <f t="shared" ca="1" si="252"/>
        <v/>
      </c>
      <c r="WRR43" t="str">
        <f t="shared" ca="1" si="252"/>
        <v/>
      </c>
      <c r="WRS43" t="str">
        <f t="shared" ca="1" si="252"/>
        <v/>
      </c>
      <c r="WRT43" t="str">
        <f t="shared" ca="1" si="252"/>
        <v/>
      </c>
      <c r="WRU43" t="str">
        <f t="shared" ca="1" si="252"/>
        <v/>
      </c>
      <c r="WRV43" t="str">
        <f t="shared" ca="1" si="252"/>
        <v/>
      </c>
      <c r="WRW43" t="str">
        <f t="shared" ca="1" si="252"/>
        <v/>
      </c>
      <c r="WRX43" t="str">
        <f t="shared" ca="1" si="252"/>
        <v/>
      </c>
      <c r="WRY43" t="str">
        <f t="shared" ca="1" si="252"/>
        <v/>
      </c>
      <c r="WRZ43" t="str">
        <f t="shared" ca="1" si="252"/>
        <v/>
      </c>
      <c r="WSA43" t="str">
        <f t="shared" ca="1" si="252"/>
        <v/>
      </c>
      <c r="WSB43" t="str">
        <f t="shared" ca="1" si="252"/>
        <v/>
      </c>
      <c r="WSC43" t="str">
        <f t="shared" ca="1" si="252"/>
        <v/>
      </c>
      <c r="WSD43" t="str">
        <f t="shared" ca="1" si="252"/>
        <v/>
      </c>
      <c r="WSE43" t="str">
        <f t="shared" ca="1" si="252"/>
        <v/>
      </c>
      <c r="WSF43" t="str">
        <f t="shared" ca="1" si="252"/>
        <v/>
      </c>
      <c r="WSG43" t="str">
        <f t="shared" ca="1" si="252"/>
        <v/>
      </c>
      <c r="WSH43" t="str">
        <f t="shared" ca="1" si="252"/>
        <v/>
      </c>
      <c r="WSI43" t="str">
        <f t="shared" ca="1" si="252"/>
        <v/>
      </c>
      <c r="WSJ43" t="str">
        <f t="shared" ca="1" si="252"/>
        <v/>
      </c>
      <c r="WSK43" t="str">
        <f t="shared" ca="1" si="252"/>
        <v/>
      </c>
      <c r="WSL43" t="str">
        <f t="shared" ca="1" si="252"/>
        <v/>
      </c>
      <c r="WSM43" t="str">
        <f t="shared" ca="1" si="252"/>
        <v/>
      </c>
      <c r="WSN43" t="str">
        <f t="shared" ca="1" si="252"/>
        <v/>
      </c>
      <c r="WSO43" t="str">
        <f t="shared" ca="1" si="252"/>
        <v/>
      </c>
      <c r="WSP43" t="str">
        <f t="shared" ca="1" si="252"/>
        <v/>
      </c>
      <c r="WSQ43" t="str">
        <f t="shared" ca="1" si="252"/>
        <v/>
      </c>
      <c r="WSR43" t="str">
        <f t="shared" ca="1" si="252"/>
        <v/>
      </c>
      <c r="WSS43" t="str">
        <f t="shared" ca="1" si="252"/>
        <v/>
      </c>
      <c r="WST43" t="str">
        <f t="shared" ca="1" si="252"/>
        <v/>
      </c>
      <c r="WSU43" t="str">
        <f t="shared" ca="1" si="252"/>
        <v/>
      </c>
      <c r="WSV43" t="str">
        <f t="shared" ca="1" si="252"/>
        <v/>
      </c>
      <c r="WSW43" t="str">
        <f t="shared" ca="1" si="252"/>
        <v/>
      </c>
      <c r="WSX43" t="str">
        <f t="shared" ca="1" si="252"/>
        <v/>
      </c>
      <c r="WSY43" t="str">
        <f t="shared" ca="1" si="252"/>
        <v/>
      </c>
      <c r="WSZ43" t="str">
        <f t="shared" ca="1" si="252"/>
        <v/>
      </c>
      <c r="WTA43" t="str">
        <f t="shared" ref="WTA43:WVL43" ca="1" si="253">IFERROR(WSW43*WSY43,"")</f>
        <v/>
      </c>
      <c r="WTB43" t="str">
        <f t="shared" ca="1" si="253"/>
        <v/>
      </c>
      <c r="WTC43" t="str">
        <f t="shared" ca="1" si="253"/>
        <v/>
      </c>
      <c r="WTD43" t="str">
        <f t="shared" ca="1" si="253"/>
        <v/>
      </c>
      <c r="WTE43" t="str">
        <f t="shared" ca="1" si="253"/>
        <v/>
      </c>
      <c r="WTF43" t="str">
        <f t="shared" ca="1" si="253"/>
        <v/>
      </c>
      <c r="WTG43" t="str">
        <f t="shared" ca="1" si="253"/>
        <v/>
      </c>
      <c r="WTH43" t="str">
        <f t="shared" ca="1" si="253"/>
        <v/>
      </c>
      <c r="WTI43" t="str">
        <f t="shared" ca="1" si="253"/>
        <v/>
      </c>
      <c r="WTJ43" t="str">
        <f t="shared" ca="1" si="253"/>
        <v/>
      </c>
      <c r="WTK43" t="str">
        <f t="shared" ca="1" si="253"/>
        <v/>
      </c>
      <c r="WTL43" t="str">
        <f t="shared" ca="1" si="253"/>
        <v/>
      </c>
      <c r="WTM43" t="str">
        <f t="shared" ca="1" si="253"/>
        <v/>
      </c>
      <c r="WTN43" t="str">
        <f t="shared" ca="1" si="253"/>
        <v/>
      </c>
      <c r="WTO43" t="str">
        <f t="shared" ca="1" si="253"/>
        <v/>
      </c>
      <c r="WTP43" t="str">
        <f t="shared" ca="1" si="253"/>
        <v/>
      </c>
      <c r="WTQ43" t="str">
        <f t="shared" ca="1" si="253"/>
        <v/>
      </c>
      <c r="WTR43" t="str">
        <f t="shared" ca="1" si="253"/>
        <v/>
      </c>
      <c r="WTS43" t="str">
        <f t="shared" ca="1" si="253"/>
        <v/>
      </c>
      <c r="WTT43" t="str">
        <f t="shared" ca="1" si="253"/>
        <v/>
      </c>
      <c r="WTU43" t="str">
        <f t="shared" ca="1" si="253"/>
        <v/>
      </c>
      <c r="WTV43" t="str">
        <f t="shared" ca="1" si="253"/>
        <v/>
      </c>
      <c r="WTW43" t="str">
        <f t="shared" ca="1" si="253"/>
        <v/>
      </c>
      <c r="WTX43" t="str">
        <f t="shared" ca="1" si="253"/>
        <v/>
      </c>
      <c r="WTY43" t="str">
        <f t="shared" ca="1" si="253"/>
        <v/>
      </c>
      <c r="WTZ43" t="str">
        <f t="shared" ca="1" si="253"/>
        <v/>
      </c>
      <c r="WUA43" t="str">
        <f t="shared" ca="1" si="253"/>
        <v/>
      </c>
      <c r="WUB43" t="str">
        <f t="shared" ca="1" si="253"/>
        <v/>
      </c>
      <c r="WUC43" t="str">
        <f t="shared" ca="1" si="253"/>
        <v/>
      </c>
      <c r="WUD43" t="str">
        <f t="shared" ca="1" si="253"/>
        <v/>
      </c>
      <c r="WUE43" t="str">
        <f t="shared" ca="1" si="253"/>
        <v/>
      </c>
      <c r="WUF43" t="str">
        <f t="shared" ca="1" si="253"/>
        <v/>
      </c>
      <c r="WUG43" t="str">
        <f t="shared" ca="1" si="253"/>
        <v/>
      </c>
      <c r="WUH43" t="str">
        <f t="shared" ca="1" si="253"/>
        <v/>
      </c>
      <c r="WUI43" t="str">
        <f t="shared" ca="1" si="253"/>
        <v/>
      </c>
      <c r="WUJ43" t="str">
        <f t="shared" ca="1" si="253"/>
        <v/>
      </c>
      <c r="WUK43" t="str">
        <f t="shared" ca="1" si="253"/>
        <v/>
      </c>
      <c r="WUL43" t="str">
        <f t="shared" ca="1" si="253"/>
        <v/>
      </c>
      <c r="WUM43" t="str">
        <f t="shared" ca="1" si="253"/>
        <v/>
      </c>
      <c r="WUN43" t="str">
        <f t="shared" ca="1" si="253"/>
        <v/>
      </c>
      <c r="WUO43" t="str">
        <f t="shared" ca="1" si="253"/>
        <v/>
      </c>
      <c r="WUP43" t="str">
        <f t="shared" ca="1" si="253"/>
        <v/>
      </c>
      <c r="WUQ43" t="str">
        <f t="shared" ca="1" si="253"/>
        <v/>
      </c>
      <c r="WUR43" t="str">
        <f t="shared" ca="1" si="253"/>
        <v/>
      </c>
      <c r="WUS43" t="str">
        <f t="shared" ca="1" si="253"/>
        <v/>
      </c>
      <c r="WUT43" t="str">
        <f t="shared" ca="1" si="253"/>
        <v/>
      </c>
      <c r="WUU43" t="str">
        <f t="shared" ca="1" si="253"/>
        <v/>
      </c>
      <c r="WUV43" t="str">
        <f t="shared" ca="1" si="253"/>
        <v/>
      </c>
      <c r="WUW43" t="str">
        <f t="shared" ca="1" si="253"/>
        <v/>
      </c>
      <c r="WUX43" t="str">
        <f t="shared" ca="1" si="253"/>
        <v/>
      </c>
      <c r="WUY43" t="str">
        <f t="shared" ca="1" si="253"/>
        <v/>
      </c>
      <c r="WUZ43" t="str">
        <f t="shared" ca="1" si="253"/>
        <v/>
      </c>
      <c r="WVA43" t="str">
        <f t="shared" ca="1" si="253"/>
        <v/>
      </c>
      <c r="WVB43" t="str">
        <f t="shared" ca="1" si="253"/>
        <v/>
      </c>
      <c r="WVC43" t="str">
        <f t="shared" ca="1" si="253"/>
        <v/>
      </c>
      <c r="WVD43" t="str">
        <f t="shared" ca="1" si="253"/>
        <v/>
      </c>
      <c r="WVE43" t="str">
        <f t="shared" ca="1" si="253"/>
        <v/>
      </c>
      <c r="WVF43" t="str">
        <f t="shared" ca="1" si="253"/>
        <v/>
      </c>
      <c r="WVG43" t="str">
        <f t="shared" ca="1" si="253"/>
        <v/>
      </c>
      <c r="WVH43" t="str">
        <f t="shared" ca="1" si="253"/>
        <v/>
      </c>
      <c r="WVI43" t="str">
        <f t="shared" ca="1" si="253"/>
        <v/>
      </c>
      <c r="WVJ43" t="str">
        <f t="shared" ca="1" si="253"/>
        <v/>
      </c>
      <c r="WVK43" t="str">
        <f t="shared" ca="1" si="253"/>
        <v/>
      </c>
      <c r="WVL43" t="str">
        <f t="shared" ca="1" si="253"/>
        <v/>
      </c>
      <c r="WVM43" t="str">
        <f t="shared" ref="WVM43:WXX43" ca="1" si="254">IFERROR(WVI43*WVK43,"")</f>
        <v/>
      </c>
      <c r="WVN43" t="str">
        <f t="shared" ca="1" si="254"/>
        <v/>
      </c>
      <c r="WVO43" t="str">
        <f t="shared" ca="1" si="254"/>
        <v/>
      </c>
      <c r="WVP43" t="str">
        <f t="shared" ca="1" si="254"/>
        <v/>
      </c>
      <c r="WVQ43" t="str">
        <f t="shared" ca="1" si="254"/>
        <v/>
      </c>
      <c r="WVR43" t="str">
        <f t="shared" ca="1" si="254"/>
        <v/>
      </c>
      <c r="WVS43" t="str">
        <f t="shared" ca="1" si="254"/>
        <v/>
      </c>
      <c r="WVT43" t="str">
        <f t="shared" ca="1" si="254"/>
        <v/>
      </c>
      <c r="WVU43" t="str">
        <f t="shared" ca="1" si="254"/>
        <v/>
      </c>
      <c r="WVV43" t="str">
        <f t="shared" ca="1" si="254"/>
        <v/>
      </c>
      <c r="WVW43" t="str">
        <f t="shared" ca="1" si="254"/>
        <v/>
      </c>
      <c r="WVX43" t="str">
        <f t="shared" ca="1" si="254"/>
        <v/>
      </c>
      <c r="WVY43" t="str">
        <f t="shared" ca="1" si="254"/>
        <v/>
      </c>
      <c r="WVZ43" t="str">
        <f t="shared" ca="1" si="254"/>
        <v/>
      </c>
      <c r="WWA43" t="str">
        <f t="shared" ca="1" si="254"/>
        <v/>
      </c>
      <c r="WWB43" t="str">
        <f t="shared" ca="1" si="254"/>
        <v/>
      </c>
      <c r="WWC43" t="str">
        <f t="shared" ca="1" si="254"/>
        <v/>
      </c>
      <c r="WWD43" t="str">
        <f t="shared" ca="1" si="254"/>
        <v/>
      </c>
      <c r="WWE43" t="str">
        <f t="shared" ca="1" si="254"/>
        <v/>
      </c>
      <c r="WWF43" t="str">
        <f t="shared" ca="1" si="254"/>
        <v/>
      </c>
      <c r="WWG43" t="str">
        <f t="shared" ca="1" si="254"/>
        <v/>
      </c>
      <c r="WWH43" t="str">
        <f t="shared" ca="1" si="254"/>
        <v/>
      </c>
      <c r="WWI43" t="str">
        <f t="shared" ca="1" si="254"/>
        <v/>
      </c>
      <c r="WWJ43" t="str">
        <f t="shared" ca="1" si="254"/>
        <v/>
      </c>
      <c r="WWK43" t="str">
        <f t="shared" ca="1" si="254"/>
        <v/>
      </c>
      <c r="WWL43" t="str">
        <f t="shared" ca="1" si="254"/>
        <v/>
      </c>
      <c r="WWM43" t="str">
        <f t="shared" ca="1" si="254"/>
        <v/>
      </c>
      <c r="WWN43" t="str">
        <f t="shared" ca="1" si="254"/>
        <v/>
      </c>
      <c r="WWO43" t="str">
        <f t="shared" ca="1" si="254"/>
        <v/>
      </c>
      <c r="WWP43" t="str">
        <f t="shared" ca="1" si="254"/>
        <v/>
      </c>
      <c r="WWQ43" t="str">
        <f t="shared" ca="1" si="254"/>
        <v/>
      </c>
      <c r="WWR43" t="str">
        <f t="shared" ca="1" si="254"/>
        <v/>
      </c>
      <c r="WWS43" t="str">
        <f t="shared" ca="1" si="254"/>
        <v/>
      </c>
      <c r="WWT43" t="str">
        <f t="shared" ca="1" si="254"/>
        <v/>
      </c>
      <c r="WWU43" t="str">
        <f t="shared" ca="1" si="254"/>
        <v/>
      </c>
      <c r="WWV43" t="str">
        <f t="shared" ca="1" si="254"/>
        <v/>
      </c>
      <c r="WWW43" t="str">
        <f t="shared" ca="1" si="254"/>
        <v/>
      </c>
      <c r="WWX43" t="str">
        <f t="shared" ca="1" si="254"/>
        <v/>
      </c>
      <c r="WWY43" t="str">
        <f t="shared" ca="1" si="254"/>
        <v/>
      </c>
      <c r="WWZ43" t="str">
        <f t="shared" ca="1" si="254"/>
        <v/>
      </c>
      <c r="WXA43" t="str">
        <f t="shared" ca="1" si="254"/>
        <v/>
      </c>
      <c r="WXB43" t="str">
        <f t="shared" ca="1" si="254"/>
        <v/>
      </c>
      <c r="WXC43" t="str">
        <f t="shared" ca="1" si="254"/>
        <v/>
      </c>
      <c r="WXD43" t="str">
        <f t="shared" ca="1" si="254"/>
        <v/>
      </c>
      <c r="WXE43" t="str">
        <f t="shared" ca="1" si="254"/>
        <v/>
      </c>
      <c r="WXF43" t="str">
        <f t="shared" ca="1" si="254"/>
        <v/>
      </c>
      <c r="WXG43" t="str">
        <f t="shared" ca="1" si="254"/>
        <v/>
      </c>
      <c r="WXH43" t="str">
        <f t="shared" ca="1" si="254"/>
        <v/>
      </c>
      <c r="WXI43" t="str">
        <f t="shared" ca="1" si="254"/>
        <v/>
      </c>
      <c r="WXJ43" t="str">
        <f t="shared" ca="1" si="254"/>
        <v/>
      </c>
      <c r="WXK43" t="str">
        <f t="shared" ca="1" si="254"/>
        <v/>
      </c>
      <c r="WXL43" t="str">
        <f t="shared" ca="1" si="254"/>
        <v/>
      </c>
      <c r="WXM43" t="str">
        <f t="shared" ca="1" si="254"/>
        <v/>
      </c>
      <c r="WXN43" t="str">
        <f t="shared" ca="1" si="254"/>
        <v/>
      </c>
      <c r="WXO43" t="str">
        <f t="shared" ca="1" si="254"/>
        <v/>
      </c>
      <c r="WXP43" t="str">
        <f t="shared" ca="1" si="254"/>
        <v/>
      </c>
      <c r="WXQ43" t="str">
        <f t="shared" ca="1" si="254"/>
        <v/>
      </c>
      <c r="WXR43" t="str">
        <f t="shared" ca="1" si="254"/>
        <v/>
      </c>
      <c r="WXS43" t="str">
        <f t="shared" ca="1" si="254"/>
        <v/>
      </c>
      <c r="WXT43" t="str">
        <f t="shared" ca="1" si="254"/>
        <v/>
      </c>
      <c r="WXU43" t="str">
        <f t="shared" ca="1" si="254"/>
        <v/>
      </c>
      <c r="WXV43" t="str">
        <f t="shared" ca="1" si="254"/>
        <v/>
      </c>
      <c r="WXW43" t="str">
        <f t="shared" ca="1" si="254"/>
        <v/>
      </c>
      <c r="WXX43" t="str">
        <f t="shared" ca="1" si="254"/>
        <v/>
      </c>
      <c r="WXY43" t="str">
        <f t="shared" ref="WXY43:XAJ43" ca="1" si="255">IFERROR(WXU43*WXW43,"")</f>
        <v/>
      </c>
      <c r="WXZ43" t="str">
        <f t="shared" ca="1" si="255"/>
        <v/>
      </c>
      <c r="WYA43" t="str">
        <f t="shared" ca="1" si="255"/>
        <v/>
      </c>
      <c r="WYB43" t="str">
        <f t="shared" ca="1" si="255"/>
        <v/>
      </c>
      <c r="WYC43" t="str">
        <f t="shared" ca="1" si="255"/>
        <v/>
      </c>
      <c r="WYD43" t="str">
        <f t="shared" ca="1" si="255"/>
        <v/>
      </c>
      <c r="WYE43" t="str">
        <f t="shared" ca="1" si="255"/>
        <v/>
      </c>
      <c r="WYF43" t="str">
        <f t="shared" ca="1" si="255"/>
        <v/>
      </c>
      <c r="WYG43" t="str">
        <f t="shared" ca="1" si="255"/>
        <v/>
      </c>
      <c r="WYH43" t="str">
        <f t="shared" ca="1" si="255"/>
        <v/>
      </c>
      <c r="WYI43" t="str">
        <f t="shared" ca="1" si="255"/>
        <v/>
      </c>
      <c r="WYJ43" t="str">
        <f t="shared" ca="1" si="255"/>
        <v/>
      </c>
      <c r="WYK43" t="str">
        <f t="shared" ca="1" si="255"/>
        <v/>
      </c>
      <c r="WYL43" t="str">
        <f t="shared" ca="1" si="255"/>
        <v/>
      </c>
      <c r="WYM43" t="str">
        <f t="shared" ca="1" si="255"/>
        <v/>
      </c>
      <c r="WYN43" t="str">
        <f t="shared" ca="1" si="255"/>
        <v/>
      </c>
      <c r="WYO43" t="str">
        <f t="shared" ca="1" si="255"/>
        <v/>
      </c>
      <c r="WYP43" t="str">
        <f t="shared" ca="1" si="255"/>
        <v/>
      </c>
      <c r="WYQ43" t="str">
        <f t="shared" ca="1" si="255"/>
        <v/>
      </c>
      <c r="WYR43" t="str">
        <f t="shared" ca="1" si="255"/>
        <v/>
      </c>
      <c r="WYS43" t="str">
        <f t="shared" ca="1" si="255"/>
        <v/>
      </c>
      <c r="WYT43" t="str">
        <f t="shared" ca="1" si="255"/>
        <v/>
      </c>
      <c r="WYU43" t="str">
        <f t="shared" ca="1" si="255"/>
        <v/>
      </c>
      <c r="WYV43" t="str">
        <f t="shared" ca="1" si="255"/>
        <v/>
      </c>
      <c r="WYW43" t="str">
        <f t="shared" ca="1" si="255"/>
        <v/>
      </c>
      <c r="WYX43" t="str">
        <f t="shared" ca="1" si="255"/>
        <v/>
      </c>
      <c r="WYY43" t="str">
        <f t="shared" ca="1" si="255"/>
        <v/>
      </c>
      <c r="WYZ43" t="str">
        <f t="shared" ca="1" si="255"/>
        <v/>
      </c>
      <c r="WZA43" t="str">
        <f t="shared" ca="1" si="255"/>
        <v/>
      </c>
      <c r="WZB43" t="str">
        <f t="shared" ca="1" si="255"/>
        <v/>
      </c>
      <c r="WZC43" t="str">
        <f t="shared" ca="1" si="255"/>
        <v/>
      </c>
      <c r="WZD43" t="str">
        <f t="shared" ca="1" si="255"/>
        <v/>
      </c>
      <c r="WZE43" t="str">
        <f t="shared" ca="1" si="255"/>
        <v/>
      </c>
      <c r="WZF43" t="str">
        <f t="shared" ca="1" si="255"/>
        <v/>
      </c>
      <c r="WZG43" t="str">
        <f t="shared" ca="1" si="255"/>
        <v/>
      </c>
      <c r="WZH43" t="str">
        <f t="shared" ca="1" si="255"/>
        <v/>
      </c>
      <c r="WZI43" t="str">
        <f t="shared" ca="1" si="255"/>
        <v/>
      </c>
      <c r="WZJ43" t="str">
        <f t="shared" ca="1" si="255"/>
        <v/>
      </c>
      <c r="WZK43" t="str">
        <f t="shared" ca="1" si="255"/>
        <v/>
      </c>
      <c r="WZL43" t="str">
        <f t="shared" ca="1" si="255"/>
        <v/>
      </c>
      <c r="WZM43" t="str">
        <f t="shared" ca="1" si="255"/>
        <v/>
      </c>
      <c r="WZN43" t="str">
        <f t="shared" ca="1" si="255"/>
        <v/>
      </c>
      <c r="WZO43" t="str">
        <f t="shared" ca="1" si="255"/>
        <v/>
      </c>
      <c r="WZP43" t="str">
        <f t="shared" ca="1" si="255"/>
        <v/>
      </c>
      <c r="WZQ43" t="str">
        <f t="shared" ca="1" si="255"/>
        <v/>
      </c>
      <c r="WZR43" t="str">
        <f t="shared" ca="1" si="255"/>
        <v/>
      </c>
      <c r="WZS43" t="str">
        <f t="shared" ca="1" si="255"/>
        <v/>
      </c>
      <c r="WZT43" t="str">
        <f t="shared" ca="1" si="255"/>
        <v/>
      </c>
      <c r="WZU43" t="str">
        <f t="shared" ca="1" si="255"/>
        <v/>
      </c>
      <c r="WZV43" t="str">
        <f t="shared" ca="1" si="255"/>
        <v/>
      </c>
      <c r="WZW43" t="str">
        <f t="shared" ca="1" si="255"/>
        <v/>
      </c>
      <c r="WZX43" t="str">
        <f t="shared" ca="1" si="255"/>
        <v/>
      </c>
      <c r="WZY43" t="str">
        <f t="shared" ca="1" si="255"/>
        <v/>
      </c>
      <c r="WZZ43" t="str">
        <f t="shared" ca="1" si="255"/>
        <v/>
      </c>
      <c r="XAA43" t="str">
        <f t="shared" ca="1" si="255"/>
        <v/>
      </c>
      <c r="XAB43" t="str">
        <f t="shared" ca="1" si="255"/>
        <v/>
      </c>
      <c r="XAC43" t="str">
        <f t="shared" ca="1" si="255"/>
        <v/>
      </c>
      <c r="XAD43" t="str">
        <f t="shared" ca="1" si="255"/>
        <v/>
      </c>
      <c r="XAE43" t="str">
        <f t="shared" ca="1" si="255"/>
        <v/>
      </c>
      <c r="XAF43" t="str">
        <f t="shared" ca="1" si="255"/>
        <v/>
      </c>
      <c r="XAG43" t="str">
        <f t="shared" ca="1" si="255"/>
        <v/>
      </c>
      <c r="XAH43" t="str">
        <f t="shared" ca="1" si="255"/>
        <v/>
      </c>
      <c r="XAI43" t="str">
        <f t="shared" ca="1" si="255"/>
        <v/>
      </c>
      <c r="XAJ43" t="str">
        <f t="shared" ca="1" si="255"/>
        <v/>
      </c>
      <c r="XAK43" t="str">
        <f t="shared" ref="XAK43:XCV43" ca="1" si="256">IFERROR(XAG43*XAI43,"")</f>
        <v/>
      </c>
      <c r="XAL43" t="str">
        <f t="shared" ca="1" si="256"/>
        <v/>
      </c>
      <c r="XAM43" t="str">
        <f t="shared" ca="1" si="256"/>
        <v/>
      </c>
      <c r="XAN43" t="str">
        <f t="shared" ca="1" si="256"/>
        <v/>
      </c>
      <c r="XAO43" t="str">
        <f t="shared" ca="1" si="256"/>
        <v/>
      </c>
      <c r="XAP43" t="str">
        <f t="shared" ca="1" si="256"/>
        <v/>
      </c>
      <c r="XAQ43" t="str">
        <f t="shared" ca="1" si="256"/>
        <v/>
      </c>
      <c r="XAR43" t="str">
        <f t="shared" ca="1" si="256"/>
        <v/>
      </c>
      <c r="XAS43" t="str">
        <f t="shared" ca="1" si="256"/>
        <v/>
      </c>
      <c r="XAT43" t="str">
        <f t="shared" ca="1" si="256"/>
        <v/>
      </c>
      <c r="XAU43" t="str">
        <f t="shared" ca="1" si="256"/>
        <v/>
      </c>
      <c r="XAV43" t="str">
        <f t="shared" ca="1" si="256"/>
        <v/>
      </c>
      <c r="XAW43" t="str">
        <f t="shared" ca="1" si="256"/>
        <v/>
      </c>
      <c r="XAX43" t="str">
        <f t="shared" ca="1" si="256"/>
        <v/>
      </c>
      <c r="XAY43" t="str">
        <f t="shared" ca="1" si="256"/>
        <v/>
      </c>
      <c r="XAZ43" t="str">
        <f t="shared" ca="1" si="256"/>
        <v/>
      </c>
      <c r="XBA43" t="str">
        <f t="shared" ca="1" si="256"/>
        <v/>
      </c>
      <c r="XBB43" t="str">
        <f t="shared" ca="1" si="256"/>
        <v/>
      </c>
      <c r="XBC43" t="str">
        <f t="shared" ca="1" si="256"/>
        <v/>
      </c>
      <c r="XBD43" t="str">
        <f t="shared" ca="1" si="256"/>
        <v/>
      </c>
      <c r="XBE43" t="str">
        <f t="shared" ca="1" si="256"/>
        <v/>
      </c>
      <c r="XBF43" t="str">
        <f t="shared" ca="1" si="256"/>
        <v/>
      </c>
      <c r="XBG43" t="str">
        <f t="shared" ca="1" si="256"/>
        <v/>
      </c>
      <c r="XBH43" t="str">
        <f t="shared" ca="1" si="256"/>
        <v/>
      </c>
      <c r="XBI43" t="str">
        <f t="shared" ca="1" si="256"/>
        <v/>
      </c>
      <c r="XBJ43" t="str">
        <f t="shared" ca="1" si="256"/>
        <v/>
      </c>
      <c r="XBK43" t="str">
        <f t="shared" ca="1" si="256"/>
        <v/>
      </c>
      <c r="XBL43" t="str">
        <f t="shared" ca="1" si="256"/>
        <v/>
      </c>
      <c r="XBM43" t="str">
        <f t="shared" ca="1" si="256"/>
        <v/>
      </c>
      <c r="XBN43" t="str">
        <f t="shared" ca="1" si="256"/>
        <v/>
      </c>
      <c r="XBO43" t="str">
        <f t="shared" ca="1" si="256"/>
        <v/>
      </c>
      <c r="XBP43" t="str">
        <f t="shared" ca="1" si="256"/>
        <v/>
      </c>
      <c r="XBQ43" t="str">
        <f t="shared" ca="1" si="256"/>
        <v/>
      </c>
      <c r="XBR43" t="str">
        <f t="shared" ca="1" si="256"/>
        <v/>
      </c>
      <c r="XBS43" t="str">
        <f t="shared" ca="1" si="256"/>
        <v/>
      </c>
      <c r="XBT43" t="str">
        <f t="shared" ca="1" si="256"/>
        <v/>
      </c>
      <c r="XBU43" t="str">
        <f t="shared" ca="1" si="256"/>
        <v/>
      </c>
      <c r="XBV43" t="str">
        <f t="shared" ca="1" si="256"/>
        <v/>
      </c>
      <c r="XBW43" t="str">
        <f t="shared" ca="1" si="256"/>
        <v/>
      </c>
      <c r="XBX43" t="str">
        <f t="shared" ca="1" si="256"/>
        <v/>
      </c>
      <c r="XBY43" t="str">
        <f t="shared" ca="1" si="256"/>
        <v/>
      </c>
      <c r="XBZ43" t="str">
        <f t="shared" ca="1" si="256"/>
        <v/>
      </c>
      <c r="XCA43" t="str">
        <f t="shared" ca="1" si="256"/>
        <v/>
      </c>
      <c r="XCB43" t="str">
        <f t="shared" ca="1" si="256"/>
        <v/>
      </c>
      <c r="XCC43" t="str">
        <f t="shared" ca="1" si="256"/>
        <v/>
      </c>
      <c r="XCD43" t="str">
        <f t="shared" ca="1" si="256"/>
        <v/>
      </c>
      <c r="XCE43" t="str">
        <f t="shared" ca="1" si="256"/>
        <v/>
      </c>
      <c r="XCF43" t="str">
        <f t="shared" ca="1" si="256"/>
        <v/>
      </c>
      <c r="XCG43" t="str">
        <f t="shared" ca="1" si="256"/>
        <v/>
      </c>
      <c r="XCH43" t="str">
        <f t="shared" ca="1" si="256"/>
        <v/>
      </c>
      <c r="XCI43" t="str">
        <f t="shared" ca="1" si="256"/>
        <v/>
      </c>
      <c r="XCJ43" t="str">
        <f t="shared" ca="1" si="256"/>
        <v/>
      </c>
      <c r="XCK43" t="str">
        <f t="shared" ca="1" si="256"/>
        <v/>
      </c>
      <c r="XCL43" t="str">
        <f t="shared" ca="1" si="256"/>
        <v/>
      </c>
      <c r="XCM43" t="str">
        <f t="shared" ca="1" si="256"/>
        <v/>
      </c>
      <c r="XCN43" t="str">
        <f t="shared" ca="1" si="256"/>
        <v/>
      </c>
      <c r="XCO43" t="str">
        <f t="shared" ca="1" si="256"/>
        <v/>
      </c>
      <c r="XCP43" t="str">
        <f t="shared" ca="1" si="256"/>
        <v/>
      </c>
      <c r="XCQ43" t="str">
        <f t="shared" ca="1" si="256"/>
        <v/>
      </c>
      <c r="XCR43" t="str">
        <f t="shared" ca="1" si="256"/>
        <v/>
      </c>
      <c r="XCS43" t="str">
        <f t="shared" ca="1" si="256"/>
        <v/>
      </c>
      <c r="XCT43" t="str">
        <f t="shared" ca="1" si="256"/>
        <v/>
      </c>
      <c r="XCU43" t="str">
        <f t="shared" ca="1" si="256"/>
        <v/>
      </c>
      <c r="XCV43" t="str">
        <f t="shared" ca="1" si="256"/>
        <v/>
      </c>
      <c r="XCW43" t="str">
        <f t="shared" ref="XCW43:XFD43" ca="1" si="257">IFERROR(XCS43*XCU43,"")</f>
        <v/>
      </c>
      <c r="XCX43" t="str">
        <f t="shared" ca="1" si="257"/>
        <v/>
      </c>
      <c r="XCY43" t="str">
        <f t="shared" ca="1" si="257"/>
        <v/>
      </c>
      <c r="XCZ43" t="str">
        <f t="shared" ca="1" si="257"/>
        <v/>
      </c>
      <c r="XDA43" t="str">
        <f t="shared" ca="1" si="257"/>
        <v/>
      </c>
      <c r="XDB43" t="str">
        <f t="shared" ca="1" si="257"/>
        <v/>
      </c>
      <c r="XDC43" t="str">
        <f t="shared" ca="1" si="257"/>
        <v/>
      </c>
      <c r="XDD43" t="str">
        <f t="shared" ca="1" si="257"/>
        <v/>
      </c>
      <c r="XDE43" t="str">
        <f t="shared" ca="1" si="257"/>
        <v/>
      </c>
      <c r="XDF43" t="str">
        <f t="shared" ca="1" si="257"/>
        <v/>
      </c>
      <c r="XDG43" t="str">
        <f t="shared" ca="1" si="257"/>
        <v/>
      </c>
      <c r="XDH43" t="str">
        <f t="shared" ca="1" si="257"/>
        <v/>
      </c>
      <c r="XDI43" t="str">
        <f t="shared" ca="1" si="257"/>
        <v/>
      </c>
      <c r="XDJ43" t="str">
        <f t="shared" ca="1" si="257"/>
        <v/>
      </c>
      <c r="XDK43" t="str">
        <f t="shared" ca="1" si="257"/>
        <v/>
      </c>
      <c r="XDL43" t="str">
        <f t="shared" ca="1" si="257"/>
        <v/>
      </c>
      <c r="XDM43" t="str">
        <f t="shared" ca="1" si="257"/>
        <v/>
      </c>
      <c r="XDN43" t="str">
        <f t="shared" ca="1" si="257"/>
        <v/>
      </c>
      <c r="XDO43" t="str">
        <f t="shared" ca="1" si="257"/>
        <v/>
      </c>
      <c r="XDP43" t="str">
        <f t="shared" ca="1" si="257"/>
        <v/>
      </c>
      <c r="XDQ43" t="str">
        <f t="shared" ca="1" si="257"/>
        <v/>
      </c>
      <c r="XDR43" t="str">
        <f t="shared" ca="1" si="257"/>
        <v/>
      </c>
      <c r="XDS43" t="str">
        <f t="shared" ca="1" si="257"/>
        <v/>
      </c>
      <c r="XDT43" t="str">
        <f t="shared" ca="1" si="257"/>
        <v/>
      </c>
      <c r="XDU43" t="str">
        <f t="shared" ca="1" si="257"/>
        <v/>
      </c>
      <c r="XDV43" t="str">
        <f t="shared" ca="1" si="257"/>
        <v/>
      </c>
      <c r="XDW43" t="str">
        <f t="shared" ca="1" si="257"/>
        <v/>
      </c>
      <c r="XDX43" t="str">
        <f t="shared" ca="1" si="257"/>
        <v/>
      </c>
      <c r="XDY43" t="str">
        <f t="shared" ca="1" si="257"/>
        <v/>
      </c>
      <c r="XDZ43" t="str">
        <f t="shared" ca="1" si="257"/>
        <v/>
      </c>
      <c r="XEA43" t="str">
        <f t="shared" ca="1" si="257"/>
        <v/>
      </c>
      <c r="XEB43" t="str">
        <f t="shared" ca="1" si="257"/>
        <v/>
      </c>
      <c r="XEC43" t="str">
        <f t="shared" ca="1" si="257"/>
        <v/>
      </c>
      <c r="XED43" t="str">
        <f t="shared" ca="1" si="257"/>
        <v/>
      </c>
      <c r="XEE43" t="str">
        <f t="shared" ca="1" si="257"/>
        <v/>
      </c>
      <c r="XEF43" t="str">
        <f t="shared" ca="1" si="257"/>
        <v/>
      </c>
      <c r="XEG43" t="str">
        <f t="shared" ca="1" si="257"/>
        <v/>
      </c>
      <c r="XEH43" t="str">
        <f t="shared" ca="1" si="257"/>
        <v/>
      </c>
      <c r="XEI43" t="str">
        <f t="shared" ca="1" si="257"/>
        <v/>
      </c>
      <c r="XEJ43" t="str">
        <f t="shared" ca="1" si="257"/>
        <v/>
      </c>
      <c r="XEK43" t="str">
        <f t="shared" ca="1" si="257"/>
        <v/>
      </c>
      <c r="XEL43" t="str">
        <f t="shared" ca="1" si="257"/>
        <v/>
      </c>
      <c r="XEM43" t="str">
        <f t="shared" ca="1" si="257"/>
        <v/>
      </c>
      <c r="XEN43" t="str">
        <f t="shared" ca="1" si="257"/>
        <v/>
      </c>
      <c r="XEO43" t="str">
        <f t="shared" ca="1" si="257"/>
        <v/>
      </c>
      <c r="XEP43" t="str">
        <f t="shared" ca="1" si="257"/>
        <v/>
      </c>
      <c r="XEQ43" t="str">
        <f t="shared" ca="1" si="257"/>
        <v/>
      </c>
      <c r="XER43" t="str">
        <f t="shared" ca="1" si="257"/>
        <v/>
      </c>
      <c r="XES43" t="str">
        <f t="shared" ca="1" si="257"/>
        <v/>
      </c>
      <c r="XET43" t="str">
        <f t="shared" ca="1" si="257"/>
        <v/>
      </c>
      <c r="XEU43" t="str">
        <f t="shared" ca="1" si="257"/>
        <v/>
      </c>
      <c r="XEV43" t="str">
        <f t="shared" ca="1" si="257"/>
        <v/>
      </c>
      <c r="XEW43" t="str">
        <f t="shared" ca="1" si="257"/>
        <v/>
      </c>
      <c r="XEX43" t="str">
        <f t="shared" ca="1" si="257"/>
        <v/>
      </c>
      <c r="XEY43" t="str">
        <f t="shared" ca="1" si="257"/>
        <v/>
      </c>
      <c r="XEZ43" t="str">
        <f t="shared" ca="1" si="257"/>
        <v/>
      </c>
      <c r="XFA43" t="str">
        <f t="shared" ca="1" si="257"/>
        <v/>
      </c>
      <c r="XFB43" t="str">
        <f t="shared" ca="1" si="257"/>
        <v/>
      </c>
      <c r="XFC43" t="str">
        <f t="shared" ca="1" si="257"/>
        <v/>
      </c>
      <c r="XFD43" t="str">
        <f t="shared" ca="1" si="257"/>
        <v/>
      </c>
    </row>
    <row r="44" spans="1:16384" customFormat="1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16384" customFormat="1">
      <c r="A45" s="25" t="s">
        <v>207</v>
      </c>
      <c r="B45" s="25"/>
      <c r="C45" s="25"/>
      <c r="D45" s="25"/>
      <c r="E45" s="91" t="s">
        <v>225</v>
      </c>
      <c r="F45" s="25"/>
      <c r="G45" s="25"/>
      <c r="H45" s="25"/>
      <c r="I45" s="74"/>
    </row>
    <row r="46" spans="1:16384" customFormat="1">
      <c r="A46" s="6" t="s">
        <v>82</v>
      </c>
      <c r="B46" s="91">
        <f>RateData!B28</f>
        <v>6</v>
      </c>
      <c r="C46" s="6"/>
      <c r="D46" s="6"/>
      <c r="E46" s="6" t="s">
        <v>99</v>
      </c>
      <c r="F46" s="6"/>
      <c r="G46" s="91">
        <f>RateData!B45</f>
        <v>15</v>
      </c>
      <c r="H46" s="6"/>
      <c r="I46" s="7"/>
    </row>
    <row r="47" spans="1:16384" customFormat="1">
      <c r="A47" s="6" t="s">
        <v>502</v>
      </c>
      <c r="B47" s="6">
        <f>B6*B8</f>
        <v>0</v>
      </c>
      <c r="C47" s="6"/>
      <c r="D47" s="6"/>
      <c r="E47" s="6" t="s">
        <v>100</v>
      </c>
      <c r="F47" s="6"/>
      <c r="G47" s="91">
        <f>RateData!B46</f>
        <v>15</v>
      </c>
      <c r="H47" s="6"/>
      <c r="I47" s="7"/>
    </row>
    <row r="48" spans="1:16384" customFormat="1">
      <c r="A48" s="6" t="s">
        <v>503</v>
      </c>
      <c r="B48" s="6">
        <f>(B47*B46)</f>
        <v>0</v>
      </c>
      <c r="C48" s="6"/>
      <c r="D48" s="6"/>
      <c r="E48" s="6" t="s">
        <v>53</v>
      </c>
      <c r="F48" s="6"/>
      <c r="G48" s="91">
        <f>RateData!B4</f>
        <v>100</v>
      </c>
      <c r="H48" s="6"/>
      <c r="I48" s="7"/>
    </row>
    <row r="49" spans="1:9">
      <c r="A49" s="6" t="s">
        <v>504</v>
      </c>
      <c r="B49" s="6">
        <f>CEILING((B8*B8)/144,10)*B6</f>
        <v>0</v>
      </c>
      <c r="C49" s="6"/>
      <c r="D49" s="6"/>
      <c r="E49" s="6"/>
      <c r="F49" s="6"/>
      <c r="G49" s="6"/>
      <c r="H49" s="6"/>
      <c r="I49" s="7"/>
    </row>
    <row r="50" spans="1:9">
      <c r="A50" s="6" t="s">
        <v>319</v>
      </c>
      <c r="B50" s="6">
        <f>(B48*B9)/144</f>
        <v>0</v>
      </c>
      <c r="C50" s="6"/>
      <c r="D50" s="6"/>
      <c r="E50" s="6"/>
      <c r="F50" s="6"/>
      <c r="G50" s="6"/>
      <c r="H50" s="6"/>
      <c r="I50" s="7"/>
    </row>
    <row r="51" spans="1:9">
      <c r="A51" s="6" t="s">
        <v>452</v>
      </c>
      <c r="B51" s="6">
        <f>B49+B50</f>
        <v>0</v>
      </c>
      <c r="C51" s="6"/>
      <c r="D51" s="6"/>
      <c r="E51" s="6"/>
      <c r="F51" s="6"/>
      <c r="G51" s="6"/>
      <c r="H51" s="6"/>
      <c r="I51" s="7"/>
    </row>
    <row r="52" spans="1:9">
      <c r="A52" s="6"/>
      <c r="B52" s="6"/>
      <c r="C52" s="6"/>
      <c r="D52" s="6"/>
      <c r="E52" s="6"/>
      <c r="F52" s="6"/>
      <c r="G52" s="6"/>
      <c r="H52" s="6"/>
      <c r="I52" s="7"/>
    </row>
    <row r="53" spans="1:9">
      <c r="A53" s="6" t="s">
        <v>512</v>
      </c>
      <c r="B53" s="6"/>
      <c r="C53" s="6"/>
      <c r="D53" s="6"/>
      <c r="E53" s="6"/>
      <c r="F53" s="6"/>
      <c r="G53" s="6"/>
      <c r="H53" s="6"/>
      <c r="I53" s="7"/>
    </row>
    <row r="54" spans="1:9">
      <c r="A54" s="6" t="s">
        <v>507</v>
      </c>
      <c r="B54" s="91">
        <f>RateData!B42</f>
        <v>18</v>
      </c>
      <c r="C54" s="6"/>
      <c r="D54" s="6"/>
      <c r="E54" s="6"/>
      <c r="F54" s="6"/>
      <c r="G54" s="6"/>
      <c r="H54" s="6"/>
      <c r="I54" s="7"/>
    </row>
    <row r="55" spans="1:9">
      <c r="A55" s="6" t="s">
        <v>513</v>
      </c>
      <c r="B55" s="91">
        <f>RateData!B43</f>
        <v>12</v>
      </c>
      <c r="C55" s="6"/>
      <c r="D55" s="6"/>
      <c r="E55" s="6"/>
      <c r="F55" s="6"/>
      <c r="G55" s="6"/>
      <c r="H55" s="6"/>
      <c r="I55" s="7"/>
    </row>
    <row r="56" spans="1:9">
      <c r="A56" s="6" t="s">
        <v>514</v>
      </c>
      <c r="B56" s="91">
        <f>RateData!B44</f>
        <v>8</v>
      </c>
      <c r="C56" s="6"/>
      <c r="D56" s="6"/>
      <c r="E56" s="6"/>
      <c r="F56" s="6"/>
      <c r="G56" s="6"/>
      <c r="H56" s="6"/>
      <c r="I56" s="7"/>
    </row>
    <row r="57" spans="1:9">
      <c r="A57" s="6"/>
    </row>
    <row r="58" spans="1:9">
      <c r="A58" s="6"/>
    </row>
    <row r="59" spans="1:9">
      <c r="A59" s="6"/>
    </row>
  </sheetData>
  <dataValidations count="2">
    <dataValidation type="list" allowBlank="1" showInputMessage="1" showErrorMessage="1" sqref="B7" xr:uid="{98B59D0D-8C2A-48B4-9D0A-1EA68342201F}">
      <formula1>$A$54:$A$56</formula1>
    </dataValidation>
    <dataValidation allowBlank="1" showInputMessage="1" showErrorMessage="1" sqref="B17:B30" xr:uid="{4BDC0142-0E69-4A78-8F72-A8A83275D99D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C7B3ADC-2908-4422-8726-E58B073D95CF}">
          <x14:formula1>
            <xm:f>Inv!$A$2:$A$2002</xm:f>
          </x14:formula1>
          <xm:sqref>A17:A30</xm:sqref>
        </x14:dataValidation>
        <x14:dataValidation type="list" allowBlank="1" showInputMessage="1" showErrorMessage="1" xr:uid="{D768B6ED-6CF4-473A-991C-8FDBF80F61F7}">
          <x14:formula1>
            <xm:f>WC!$A$6:$A$55</xm:f>
          </x14:formula1>
          <xm:sqref>A36:A44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C370-280D-4B45-8116-654724F73A40}">
  <dimension ref="A1:XFD59"/>
  <sheetViews>
    <sheetView workbookViewId="0">
      <selection activeCell="B2" sqref="B2"/>
    </sheetView>
  </sheetViews>
  <sheetFormatPr defaultRowHeight="15"/>
  <cols>
    <col min="1" max="1" width="22" customWidth="1"/>
    <col min="2" max="2" width="24.85546875" customWidth="1"/>
    <col min="3" max="3" width="11" customWidth="1"/>
    <col min="4" max="4" width="13.140625" customWidth="1"/>
    <col min="5" max="5" width="21.5703125" customWidth="1"/>
    <col min="6" max="6" width="17.85546875" customWidth="1"/>
    <col min="7" max="7" width="17.7109375" customWidth="1"/>
    <col min="8" max="8" width="15" customWidth="1"/>
    <col min="9" max="9" width="12" style="1" customWidth="1"/>
  </cols>
  <sheetData>
    <row r="1" spans="1:11">
      <c r="A1" s="21" t="s">
        <v>505</v>
      </c>
      <c r="B1" s="22"/>
      <c r="C1" s="22"/>
      <c r="D1" s="22"/>
      <c r="E1" s="22"/>
      <c r="F1" s="22"/>
      <c r="G1" s="22"/>
      <c r="H1" s="22"/>
      <c r="I1" s="23"/>
    </row>
    <row r="2" spans="1:11">
      <c r="A2" s="58" t="s">
        <v>188</v>
      </c>
      <c r="B2" s="52" t="str">
        <f>'HEADER INFO'!B2</f>
        <v>J36938</v>
      </c>
      <c r="C2" s="53"/>
      <c r="D2" s="53"/>
      <c r="E2" s="54"/>
      <c r="F2" s="53"/>
      <c r="G2" s="53"/>
      <c r="H2" s="53"/>
      <c r="I2" s="53"/>
      <c r="K2" s="1"/>
    </row>
    <row r="3" spans="1:11">
      <c r="A3" s="53" t="s">
        <v>189</v>
      </c>
      <c r="B3" s="52" t="str">
        <f>'HEADER INFO'!B3</f>
        <v>Community National Bank and Trust</v>
      </c>
      <c r="C3" s="53"/>
      <c r="D3" s="53"/>
      <c r="E3" s="54"/>
      <c r="F3" s="53"/>
      <c r="G3" s="53"/>
      <c r="H3" s="53"/>
      <c r="I3" s="53"/>
      <c r="K3" s="1"/>
    </row>
    <row r="4" spans="1:11">
      <c r="A4" s="53"/>
      <c r="B4" s="53"/>
      <c r="C4" s="53"/>
      <c r="D4" s="53"/>
      <c r="E4" s="54"/>
      <c r="F4" s="53"/>
      <c r="G4" s="53"/>
      <c r="H4" s="53"/>
      <c r="I4" s="53"/>
      <c r="K4" s="1"/>
    </row>
    <row r="5" spans="1:11">
      <c r="A5" s="53"/>
      <c r="B5" s="53"/>
      <c r="C5" s="53"/>
      <c r="D5" s="53"/>
      <c r="E5" s="54"/>
      <c r="F5" s="53"/>
      <c r="G5" s="53"/>
      <c r="H5" s="53"/>
      <c r="I5" s="53"/>
      <c r="K5" s="1"/>
    </row>
    <row r="6" spans="1:11">
      <c r="A6" s="59" t="s">
        <v>498</v>
      </c>
      <c r="B6" s="52">
        <v>1</v>
      </c>
      <c r="C6" s="53"/>
      <c r="D6" s="53"/>
      <c r="E6" s="53"/>
      <c r="F6" s="53"/>
      <c r="G6" s="53"/>
      <c r="H6" s="53"/>
      <c r="I6" s="54"/>
    </row>
    <row r="7" spans="1:11">
      <c r="A7" s="53" t="s">
        <v>506</v>
      </c>
      <c r="B7" s="93" t="s">
        <v>507</v>
      </c>
      <c r="C7" s="53" t="s">
        <v>508</v>
      </c>
      <c r="D7" s="53"/>
      <c r="E7" s="53"/>
      <c r="F7" s="53"/>
      <c r="G7" s="53"/>
      <c r="H7" s="53"/>
      <c r="I7" s="54"/>
    </row>
    <row r="8" spans="1:11">
      <c r="A8" s="53" t="s">
        <v>499</v>
      </c>
      <c r="B8" s="52">
        <v>0</v>
      </c>
      <c r="C8" s="53"/>
      <c r="D8" s="53"/>
      <c r="E8" s="53"/>
      <c r="F8" s="53"/>
      <c r="G8" s="53"/>
      <c r="H8" s="53"/>
      <c r="I8" s="54"/>
    </row>
    <row r="9" spans="1:11">
      <c r="A9" s="53" t="s">
        <v>509</v>
      </c>
      <c r="B9" s="52">
        <v>0</v>
      </c>
      <c r="C9" s="53"/>
      <c r="D9" s="53"/>
      <c r="E9" s="53"/>
      <c r="F9" s="53"/>
      <c r="G9" s="53"/>
      <c r="H9" s="53"/>
      <c r="I9" s="54"/>
    </row>
    <row r="10" spans="1:11" ht="15.75" thickBot="1">
      <c r="A10" s="50" t="s">
        <v>232</v>
      </c>
      <c r="B10" s="51">
        <f ca="1">SUM(I17:I44)</f>
        <v>0</v>
      </c>
      <c r="C10" s="50"/>
      <c r="D10" s="50"/>
      <c r="E10" s="50"/>
      <c r="F10" s="50"/>
      <c r="G10" s="50"/>
      <c r="H10" s="50"/>
      <c r="I10" s="51"/>
    </row>
    <row r="11" spans="1:11" ht="15.75" thickTop="1">
      <c r="B11" s="1"/>
    </row>
    <row r="12" spans="1:11">
      <c r="B12" s="1"/>
    </row>
    <row r="13" spans="1:11">
      <c r="B13" s="1"/>
    </row>
    <row r="15" spans="1:11">
      <c r="A15" s="12" t="s">
        <v>192</v>
      </c>
      <c r="B15" s="10"/>
      <c r="C15" s="10"/>
      <c r="D15" s="11"/>
      <c r="E15" s="10"/>
      <c r="F15" s="10"/>
      <c r="G15" s="10"/>
      <c r="H15" s="11"/>
      <c r="I15" s="11"/>
    </row>
    <row r="16" spans="1:11">
      <c r="A16" s="12" t="s">
        <v>194</v>
      </c>
      <c r="B16" s="17" t="s">
        <v>195</v>
      </c>
      <c r="C16" s="15" t="s">
        <v>35</v>
      </c>
      <c r="D16" s="12"/>
      <c r="E16" s="15" t="s">
        <v>36</v>
      </c>
      <c r="F16" s="15" t="s">
        <v>196</v>
      </c>
      <c r="G16" s="17" t="s">
        <v>197</v>
      </c>
      <c r="H16" s="12"/>
      <c r="I16" s="16" t="s">
        <v>8</v>
      </c>
    </row>
    <row r="17" spans="1:9">
      <c r="A17" t="s">
        <v>301</v>
      </c>
      <c r="B17" s="14" t="str">
        <f ca="1">IFERROR(VLOOKUP(A17,Inv!$A$3:'Inv'!$E$2002,2,FALSE),"")</f>
        <v>24065</v>
      </c>
      <c r="C17">
        <f ca="1">IFERROR(VLOOKUP(A17,Inv!$A$3:'Inv'!$E$2002,3,FALSE),"")</f>
        <v>5.516</v>
      </c>
      <c r="E17">
        <f ca="1">IFERROR(VLOOKUP(A17,Inv!$A$3:'Inv'!$E$2002,4,FALSE),"")</f>
        <v>9.93</v>
      </c>
      <c r="F17" s="14" t="str">
        <f ca="1">IFERROR(VLOOKUP(A17,Inv!$A$3:'Inv'!$E$2002,5,FALSE),"")</f>
        <v>SQFT</v>
      </c>
      <c r="G17" s="19">
        <f>CEILING(B49,20)</f>
        <v>0</v>
      </c>
      <c r="I17" s="1">
        <f t="shared" ref="I17:I30" ca="1" si="0">IFERROR(E17*G17,"")</f>
        <v>0</v>
      </c>
    </row>
    <row r="18" spans="1:9">
      <c r="A18" t="s">
        <v>510</v>
      </c>
      <c r="B18" s="14" t="str">
        <f ca="1">IFERROR(VLOOKUP(A18,Inv!$A$3:'Inv'!$E$2002,2,FALSE),"")</f>
        <v>24030</v>
      </c>
      <c r="C18">
        <f ca="1">IFERROR(VLOOKUP(A18,Inv!$A$3:'Inv'!$E$2002,3,FALSE),"")</f>
        <v>2.56</v>
      </c>
      <c r="E18">
        <f ca="1">IFERROR(VLOOKUP(A18,Inv!$A$3:'Inv'!$E$2002,4,FALSE),"")</f>
        <v>4.6079999999999997</v>
      </c>
      <c r="F18" s="14" t="str">
        <f ca="1">IFERROR(VLOOKUP(A18,Inv!$A$3:'Inv'!$E$2002,5,FALSE),"")</f>
        <v>SQFT</v>
      </c>
      <c r="G18" s="19">
        <f>CEILING(B50,20)</f>
        <v>0</v>
      </c>
      <c r="I18" s="1">
        <f t="shared" ca="1" si="0"/>
        <v>0</v>
      </c>
    </row>
    <row r="19" spans="1:9">
      <c r="A19" t="s">
        <v>198</v>
      </c>
      <c r="B19" s="14" t="str">
        <f ca="1">IFERROR(VLOOKUP(A19,Inv!$A$3:'Inv'!$E$2002,2,FALSE),"")</f>
        <v>EST PAINT - CUSTOM</v>
      </c>
      <c r="C19">
        <f ca="1">IFERROR(VLOOKUP(A19,Inv!$A$3:'Inv'!$E$2002,3,FALSE),"")</f>
        <v>2.8559999999999999E-2</v>
      </c>
      <c r="E19">
        <f ca="1">IFERROR(VLOOKUP(A19,Inv!$A$3:'Inv'!$E$2002,4,FALSE),"")</f>
        <v>5.0999999999999997E-2</v>
      </c>
      <c r="F19" s="14" t="str">
        <f ca="1">IFERROR(VLOOKUP(A19,Inv!$A$3:'Inv'!$E$2002,5,FALSE),"")</f>
        <v>GM</v>
      </c>
      <c r="G19" s="19">
        <f>IF(B47&lt;&gt;0,MAX(1471,(B51*G48)),0)</f>
        <v>0</v>
      </c>
      <c r="I19" s="1">
        <f t="shared" ca="1" si="0"/>
        <v>0</v>
      </c>
    </row>
    <row r="20" spans="1:9">
      <c r="A20" t="s">
        <v>200</v>
      </c>
      <c r="B20" s="14" t="str">
        <f ca="1">IFERROR(VLOOKUP(A20,Inv!$A$3:'Inv'!$E$2002,2,FALSE),"")</f>
        <v>EST HARDWARE-ADHESIV</v>
      </c>
      <c r="C20">
        <f ca="1">IFERROR(VLOOKUP(A20,Inv!$A$3:'Inv'!$E$2002,3,FALSE),"")</f>
        <v>0</v>
      </c>
      <c r="E20">
        <f ca="1">IFERROR(VLOOKUP(A20,Inv!$A$3:'Inv'!$E$2002,4,FALSE),"")</f>
        <v>3</v>
      </c>
      <c r="F20" s="14" t="str">
        <f ca="1">IFERROR(VLOOKUP(A20,Inv!$A$3:'Inv'!$E$2002,5,FALSE),"")</f>
        <v>SQFT</v>
      </c>
      <c r="G20" s="19">
        <f>CEILING(B51,1)</f>
        <v>0</v>
      </c>
      <c r="I20" s="1">
        <f t="shared" ca="1" si="0"/>
        <v>0</v>
      </c>
    </row>
    <row r="21" spans="1:9">
      <c r="A21" t="s">
        <v>43</v>
      </c>
      <c r="B21" s="14" t="str">
        <f ca="1">IFERROR(VLOOKUP(A21,Inv!$A$3:'Inv'!$E$2002,2,FALSE),"")</f>
        <v/>
      </c>
      <c r="C21" t="str">
        <f ca="1">IFERROR(VLOOKUP(A21,Inv!$A$3:'Inv'!$E$2002,3,FALSE),"")</f>
        <v/>
      </c>
      <c r="E21" t="str">
        <f ca="1">IFERROR(VLOOKUP(A21,Inv!$A$3:'Inv'!$E$2002,4,FALSE),"")</f>
        <v/>
      </c>
      <c r="F21" s="14" t="str">
        <f ca="1">IFERROR(VLOOKUP(A21,Inv!$A$3:'Inv'!$E$2002,5,FALSE),"")</f>
        <v/>
      </c>
      <c r="I21" s="1" t="str">
        <f t="shared" ca="1" si="0"/>
        <v/>
      </c>
    </row>
    <row r="22" spans="1:9">
      <c r="A22" t="s">
        <v>43</v>
      </c>
      <c r="B22" s="14" t="str">
        <f ca="1">IFERROR(VLOOKUP(A22,Inv!$A$3:'Inv'!$E$2002,2,FALSE),"")</f>
        <v/>
      </c>
      <c r="C22" t="str">
        <f ca="1">IFERROR(VLOOKUP(A22,Inv!$A$3:'Inv'!$E$2002,3,FALSE),"")</f>
        <v/>
      </c>
      <c r="E22" t="str">
        <f ca="1">IFERROR(VLOOKUP(A22,Inv!$A$3:'Inv'!$E$2002,4,FALSE),"")</f>
        <v/>
      </c>
      <c r="F22" s="14" t="str">
        <f ca="1">IFERROR(VLOOKUP(A22,Inv!$A$3:'Inv'!$E$2002,5,FALSE),"")</f>
        <v/>
      </c>
      <c r="I22" s="1" t="str">
        <f t="shared" ca="1" si="0"/>
        <v/>
      </c>
    </row>
    <row r="23" spans="1:9">
      <c r="A23" t="s">
        <v>43</v>
      </c>
      <c r="B23" s="14" t="str">
        <f ca="1">IFERROR(VLOOKUP(A23,Inv!$A$3:'Inv'!$E$2002,2,FALSE),"")</f>
        <v/>
      </c>
      <c r="C23" t="str">
        <f ca="1">IFERROR(VLOOKUP(A23,Inv!$A$3:'Inv'!$E$2002,3,FALSE),"")</f>
        <v/>
      </c>
      <c r="E23" t="str">
        <f ca="1">IFERROR(VLOOKUP(A23,Inv!$A$3:'Inv'!$E$2002,4,FALSE),"")</f>
        <v/>
      </c>
      <c r="F23" s="14" t="str">
        <f ca="1">IFERROR(VLOOKUP(A23,Inv!$A$3:'Inv'!$E$2002,5,FALSE),"")</f>
        <v/>
      </c>
      <c r="I23" s="1" t="str">
        <f t="shared" ca="1" si="0"/>
        <v/>
      </c>
    </row>
    <row r="24" spans="1:9">
      <c r="A24" t="s">
        <v>43</v>
      </c>
      <c r="B24" s="14" t="str">
        <f ca="1">IFERROR(VLOOKUP(A24,Inv!$A$3:'Inv'!$E$2002,2,FALSE),"")</f>
        <v/>
      </c>
      <c r="C24" t="str">
        <f ca="1">IFERROR(VLOOKUP(A24,Inv!$A$3:'Inv'!$E$2002,3,FALSE),"")</f>
        <v/>
      </c>
      <c r="E24" t="str">
        <f ca="1">IFERROR(VLOOKUP(A24,Inv!$A$3:'Inv'!$E$2002,4,FALSE),"")</f>
        <v/>
      </c>
      <c r="F24" s="14" t="str">
        <f ca="1">IFERROR(VLOOKUP(A24,Inv!$A$3:'Inv'!$E$2002,5,FALSE),"")</f>
        <v/>
      </c>
      <c r="I24" s="1" t="str">
        <f t="shared" ca="1" si="0"/>
        <v/>
      </c>
    </row>
    <row r="25" spans="1:9">
      <c r="A25" t="s">
        <v>43</v>
      </c>
      <c r="B25" s="14" t="str">
        <f ca="1">IFERROR(VLOOKUP(A25,Inv!$A$3:'Inv'!$E$2002,2,FALSE),"")</f>
        <v/>
      </c>
      <c r="C25" t="str">
        <f ca="1">IFERROR(VLOOKUP(A25,Inv!$A$3:'Inv'!$E$2002,3,FALSE),"")</f>
        <v/>
      </c>
      <c r="E25" t="str">
        <f ca="1">IFERROR(VLOOKUP(A25,Inv!$A$3:'Inv'!$E$2002,4,FALSE),"")</f>
        <v/>
      </c>
      <c r="F25" s="14" t="str">
        <f ca="1">IFERROR(VLOOKUP(A25,Inv!$A$3:'Inv'!$E$2002,5,FALSE),"")</f>
        <v/>
      </c>
      <c r="I25" s="1" t="str">
        <f t="shared" ca="1" si="0"/>
        <v/>
      </c>
    </row>
    <row r="26" spans="1:9">
      <c r="A26" t="s">
        <v>43</v>
      </c>
      <c r="B26" s="14" t="str">
        <f ca="1">IFERROR(VLOOKUP(A26,Inv!$A$3:'Inv'!$E$2002,2,FALSE),"")</f>
        <v/>
      </c>
      <c r="C26" t="str">
        <f ca="1">IFERROR(VLOOKUP(A26,Inv!$A$3:'Inv'!$E$2002,3,FALSE),"")</f>
        <v/>
      </c>
      <c r="E26" t="str">
        <f ca="1">IFERROR(VLOOKUP(A26,Inv!$A$3:'Inv'!$E$2002,4,FALSE),"")</f>
        <v/>
      </c>
      <c r="F26" s="14" t="str">
        <f ca="1">IFERROR(VLOOKUP(A26,Inv!$A$3:'Inv'!$E$2002,5,FALSE),"")</f>
        <v/>
      </c>
      <c r="I26" s="1" t="str">
        <f t="shared" ca="1" si="0"/>
        <v/>
      </c>
    </row>
    <row r="27" spans="1:9">
      <c r="A27" t="s">
        <v>43</v>
      </c>
      <c r="B27" s="14" t="str">
        <f ca="1">IFERROR(VLOOKUP(A27,Inv!$A$3:'Inv'!$E$2002,2,FALSE),"")</f>
        <v/>
      </c>
      <c r="C27" t="str">
        <f ca="1">IFERROR(VLOOKUP(A27,Inv!$A$3:'Inv'!$E$2002,3,FALSE),"")</f>
        <v/>
      </c>
      <c r="E27" t="str">
        <f ca="1">IFERROR(VLOOKUP(A27,Inv!$A$3:'Inv'!$E$2002,4,FALSE),"")</f>
        <v/>
      </c>
      <c r="F27" s="14" t="str">
        <f ca="1">IFERROR(VLOOKUP(A27,Inv!$A$3:'Inv'!$E$2002,5,FALSE),"")</f>
        <v/>
      </c>
      <c r="I27" s="1" t="str">
        <f t="shared" ca="1" si="0"/>
        <v/>
      </c>
    </row>
    <row r="28" spans="1:9">
      <c r="A28" t="s">
        <v>43</v>
      </c>
      <c r="B28" s="14" t="str">
        <f ca="1">IFERROR(VLOOKUP(A28,Inv!$A$3:'Inv'!$E$2002,2,FALSE),"")</f>
        <v/>
      </c>
      <c r="C28" t="str">
        <f ca="1">IFERROR(VLOOKUP(A28,Inv!$A$3:'Inv'!$E$2002,3,FALSE),"")</f>
        <v/>
      </c>
      <c r="E28" t="str">
        <f ca="1">IFERROR(VLOOKUP(A28,Inv!$A$3:'Inv'!$E$2002,4,FALSE),"")</f>
        <v/>
      </c>
      <c r="F28" s="14" t="str">
        <f ca="1">IFERROR(VLOOKUP(A28,Inv!$A$3:'Inv'!$E$2002,5,FALSE),"")</f>
        <v/>
      </c>
      <c r="I28" s="1" t="str">
        <f t="shared" ca="1" si="0"/>
        <v/>
      </c>
    </row>
    <row r="29" spans="1:9">
      <c r="A29" t="s">
        <v>43</v>
      </c>
      <c r="B29" s="14" t="str">
        <f ca="1">IFERROR(VLOOKUP(A29,Inv!$A$3:'Inv'!$E$2002,2,FALSE),"")</f>
        <v/>
      </c>
      <c r="C29" t="str">
        <f ca="1">IFERROR(VLOOKUP(A29,Inv!$A$3:'Inv'!$E$2002,3,FALSE),"")</f>
        <v/>
      </c>
      <c r="E29" t="str">
        <f ca="1">IFERROR(VLOOKUP(A29,Inv!$A$3:'Inv'!$E$2002,4,FALSE),"")</f>
        <v/>
      </c>
      <c r="F29" s="14" t="str">
        <f ca="1">IFERROR(VLOOKUP(A29,Inv!$A$3:'Inv'!$E$2002,5,FALSE),"")</f>
        <v/>
      </c>
      <c r="I29" s="1" t="str">
        <f t="shared" ca="1" si="0"/>
        <v/>
      </c>
    </row>
    <row r="30" spans="1:9">
      <c r="A30" t="s">
        <v>43</v>
      </c>
      <c r="B30" s="14" t="str">
        <f ca="1">IFERROR(VLOOKUP(A30,Inv!$A$3:'Inv'!$E$2002,2,FALSE),"")</f>
        <v/>
      </c>
      <c r="C30" t="str">
        <f ca="1">IFERROR(VLOOKUP(A30,Inv!$A$3:'Inv'!$E$2002,3,FALSE),"")</f>
        <v/>
      </c>
      <c r="E30" t="str">
        <f ca="1">IFERROR(VLOOKUP(A30,Inv!$A$3:'Inv'!$E$2002,4,FALSE),"")</f>
        <v/>
      </c>
      <c r="F30" s="14" t="str">
        <f ca="1">IFERROR(VLOOKUP(A30,Inv!$A$3:'Inv'!$E$2002,5,FALSE),"")</f>
        <v/>
      </c>
      <c r="I30" s="1" t="str">
        <f t="shared" ca="1" si="0"/>
        <v/>
      </c>
    </row>
    <row r="31" spans="1:9">
      <c r="A31" s="12" t="s">
        <v>236</v>
      </c>
      <c r="B31" s="10"/>
      <c r="C31" s="10"/>
      <c r="D31" s="11"/>
      <c r="E31" s="10"/>
      <c r="F31" s="10"/>
      <c r="G31" s="10"/>
      <c r="H31" s="11"/>
      <c r="I31" s="11"/>
    </row>
    <row r="32" spans="1:9">
      <c r="A32" s="76" t="s">
        <v>203</v>
      </c>
      <c r="B32" s="12" t="s">
        <v>204</v>
      </c>
      <c r="C32" s="12"/>
      <c r="D32" s="15"/>
      <c r="E32" s="16" t="s">
        <v>313</v>
      </c>
      <c r="F32" s="15" t="s">
        <v>511</v>
      </c>
      <c r="G32" s="17" t="s">
        <v>205</v>
      </c>
      <c r="H32" s="15" t="s">
        <v>6</v>
      </c>
      <c r="I32" s="16" t="s">
        <v>8</v>
      </c>
    </row>
    <row r="33" spans="1:16384" customFormat="1">
      <c r="A33" s="78">
        <v>2014</v>
      </c>
      <c r="B33" t="str">
        <f ca="1">IFERROR(VLOOKUP(A33,WC!$A$6:'WC'!$C$30,2,FALSE),"")</f>
        <v>Letter Metal Labor</v>
      </c>
      <c r="E33" s="19">
        <f>B47</f>
        <v>0</v>
      </c>
      <c r="F33" s="19">
        <f>VLOOKUP(B7,A54:B56,2,FALSE)</f>
        <v>18</v>
      </c>
      <c r="G33" s="1">
        <f>CEILING(E33/F33,RateData!B84)</f>
        <v>0</v>
      </c>
      <c r="H33" s="1">
        <f ca="1">IFERROR(VLOOKUP(A33,WC!$A$6:'WC'!$C$30,3,FALSE),"")</f>
        <v>97</v>
      </c>
      <c r="I33" s="1">
        <f ca="1">IFERROR(G33*H33,"")</f>
        <v>0</v>
      </c>
    </row>
    <row r="34" spans="1:16384" customFormat="1">
      <c r="A34" s="78">
        <v>2110</v>
      </c>
      <c r="B34" t="str">
        <f ca="1">IFERROR(VLOOKUP(A34,WC!$A$6:'WC'!$C$30,2,FALSE),"")</f>
        <v>Paint Prep Labor</v>
      </c>
      <c r="E34" s="19">
        <f>B51</f>
        <v>0</v>
      </c>
      <c r="F34" s="19">
        <f>G46</f>
        <v>15</v>
      </c>
      <c r="G34" s="1">
        <f>CEILING(E34/F34,RateData!B84)</f>
        <v>0</v>
      </c>
      <c r="H34" s="1">
        <f ca="1">IFERROR(VLOOKUP(A34,WC!$A$6:'WC'!$C$30,3,FALSE),"")</f>
        <v>97</v>
      </c>
      <c r="I34" s="1">
        <f t="shared" ref="I34:I44" ca="1" si="1">IFERROR(G34*H34,"")</f>
        <v>0</v>
      </c>
    </row>
    <row r="35" spans="1:16384" customFormat="1">
      <c r="A35" s="78">
        <v>2112</v>
      </c>
      <c r="B35" t="str">
        <f ca="1">IFERROR(VLOOKUP(A35,WC!$A$6:'WC'!$C$30,2,FALSE),"")</f>
        <v>Paint Cabinet &amp; Letters Labor</v>
      </c>
      <c r="E35" s="19">
        <f>B51</f>
        <v>0</v>
      </c>
      <c r="F35" s="19">
        <f>G47</f>
        <v>15</v>
      </c>
      <c r="G35" s="1">
        <f>CEILING(E35/F35,RateData!B84)</f>
        <v>0</v>
      </c>
      <c r="H35" s="1">
        <f ca="1">IFERROR(VLOOKUP(A35,WC!$A$6:'WC'!$C$30,3,FALSE),"")</f>
        <v>97</v>
      </c>
      <c r="I35" s="1">
        <f t="shared" ca="1" si="1"/>
        <v>0</v>
      </c>
    </row>
    <row r="36" spans="1:16384" customFormat="1">
      <c r="A36" s="78"/>
      <c r="B36" t="str">
        <f ca="1">IFERROR(VLOOKUP(A36,WC!$A$6:'WC'!$C$30,2,FALSE),"")</f>
        <v/>
      </c>
      <c r="H36" t="str">
        <f ca="1">IFERROR(VLOOKUP(A36,WC!$A$6:'WC'!$C$30,3,FALSE),"")</f>
        <v/>
      </c>
      <c r="I36" s="1" t="str">
        <f t="shared" ca="1" si="1"/>
        <v/>
      </c>
    </row>
    <row r="37" spans="1:16384" customFormat="1">
      <c r="A37" s="78"/>
      <c r="B37" t="str">
        <f ca="1">IFERROR(VLOOKUP(A37,WC!$A$6:'WC'!$C$30,2,FALSE),"")</f>
        <v/>
      </c>
      <c r="H37" t="str">
        <f ca="1">IFERROR(VLOOKUP(A37,WC!$A$6:'WC'!$C$30,3,FALSE),"")</f>
        <v/>
      </c>
      <c r="I37" s="1" t="str">
        <f t="shared" ca="1" si="1"/>
        <v/>
      </c>
    </row>
    <row r="38" spans="1:16384" customFormat="1">
      <c r="A38" s="78"/>
      <c r="B38" t="str">
        <f ca="1">IFERROR(VLOOKUP(A38,WC!$A$6:'WC'!$C$30,2,FALSE),"")</f>
        <v/>
      </c>
      <c r="H38" t="str">
        <f ca="1">IFERROR(VLOOKUP(A38,WC!$A$6:'WC'!$C$30,3,FALSE),"")</f>
        <v/>
      </c>
      <c r="I38" s="1" t="str">
        <f t="shared" ca="1" si="1"/>
        <v/>
      </c>
    </row>
    <row r="39" spans="1:16384" customFormat="1">
      <c r="A39" s="78"/>
      <c r="B39" t="str">
        <f ca="1">IFERROR(VLOOKUP(A39,WC!$A$6:'WC'!$C$30,2,FALSE),"")</f>
        <v/>
      </c>
      <c r="H39" t="str">
        <f ca="1">IFERROR(VLOOKUP(A39,WC!$A$6:'WC'!$C$30,3,FALSE),"")</f>
        <v/>
      </c>
      <c r="I39" s="1" t="str">
        <f t="shared" ca="1" si="1"/>
        <v/>
      </c>
    </row>
    <row r="40" spans="1:16384" customFormat="1">
      <c r="A40" s="78"/>
      <c r="B40" t="str">
        <f ca="1">IFERROR(VLOOKUP(A40,WC!$A$6:'WC'!$C$30,2,FALSE),"")</f>
        <v/>
      </c>
      <c r="H40" t="str">
        <f ca="1">IFERROR(VLOOKUP(A40,WC!$A$6:'WC'!$C$30,3,FALSE),"")</f>
        <v/>
      </c>
      <c r="I40" s="1" t="str">
        <f t="shared" ca="1" si="1"/>
        <v/>
      </c>
    </row>
    <row r="41" spans="1:16384" customFormat="1">
      <c r="A41" s="78"/>
      <c r="B41" t="str">
        <f ca="1">IFERROR(VLOOKUP(A41,WC!$A$6:'WC'!$C$30,2,FALSE),"")</f>
        <v/>
      </c>
      <c r="H41" t="str">
        <f ca="1">IFERROR(VLOOKUP(A41,WC!$A$6:'WC'!$C$30,3,FALSE),"")</f>
        <v/>
      </c>
      <c r="I41" s="1" t="str">
        <f t="shared" ca="1" si="1"/>
        <v/>
      </c>
    </row>
    <row r="42" spans="1:16384" customFormat="1">
      <c r="A42" s="78"/>
      <c r="B42" t="str">
        <f ca="1">IFERROR(VLOOKUP(A42,WC!$A$6:'WC'!$C$30,2,FALSE),"")</f>
        <v/>
      </c>
      <c r="H42" t="str">
        <f ca="1">IFERROR(VLOOKUP(A42,WC!$A$6:'WC'!$C$30,3,FALSE),"")</f>
        <v/>
      </c>
      <c r="I42" s="1" t="str">
        <f t="shared" ca="1" si="1"/>
        <v/>
      </c>
    </row>
    <row r="43" spans="1:16384" customFormat="1">
      <c r="A43" s="78" t="str">
        <f>IFERROR(#REF!*#REF!,"")</f>
        <v/>
      </c>
      <c r="B43" t="str">
        <f ca="1">IFERROR(VLOOKUP(A43,WC!$A$6:'WC'!$C$30,2,FALSE),"")</f>
        <v/>
      </c>
      <c r="C43" t="str">
        <f>IFERROR(#REF!*A43,"")</f>
        <v/>
      </c>
      <c r="D43" t="str">
        <f ca="1">IFERROR(#REF!*B43,"")</f>
        <v/>
      </c>
      <c r="E43" t="str">
        <f t="shared" ref="E43:BP43" si="2">IFERROR(A43*C43,"")</f>
        <v/>
      </c>
      <c r="F43" t="str">
        <f t="shared" ca="1" si="2"/>
        <v/>
      </c>
      <c r="G43" t="str">
        <f t="shared" si="2"/>
        <v/>
      </c>
      <c r="H43" t="str">
        <f ca="1">IFERROR(VLOOKUP(A43,WC!$A$6:'WC'!$C$30,3,FALSE),"")</f>
        <v/>
      </c>
      <c r="I43" s="1" t="str">
        <f t="shared" ca="1" si="1"/>
        <v/>
      </c>
      <c r="J43" t="str">
        <f t="shared" ca="1" si="2"/>
        <v/>
      </c>
      <c r="K43" t="str">
        <f t="shared" ca="1" si="2"/>
        <v/>
      </c>
      <c r="L43" t="str">
        <f t="shared" ca="1" si="2"/>
        <v/>
      </c>
      <c r="M43" t="str">
        <f t="shared" ca="1" si="2"/>
        <v/>
      </c>
      <c r="N43" t="str">
        <f t="shared" ca="1" si="2"/>
        <v/>
      </c>
      <c r="O43" t="str">
        <f t="shared" ca="1" si="2"/>
        <v/>
      </c>
      <c r="P43" t="str">
        <f t="shared" ca="1" si="2"/>
        <v/>
      </c>
      <c r="Q43" t="str">
        <f t="shared" ca="1" si="2"/>
        <v/>
      </c>
      <c r="R43" t="str">
        <f t="shared" ca="1" si="2"/>
        <v/>
      </c>
      <c r="S43" t="str">
        <f t="shared" ca="1" si="2"/>
        <v/>
      </c>
      <c r="T43" t="str">
        <f t="shared" ca="1" si="2"/>
        <v/>
      </c>
      <c r="U43" t="str">
        <f t="shared" ca="1" si="2"/>
        <v/>
      </c>
      <c r="V43" t="str">
        <f t="shared" ca="1" si="2"/>
        <v/>
      </c>
      <c r="W43" t="str">
        <f t="shared" ca="1" si="2"/>
        <v/>
      </c>
      <c r="X43" t="str">
        <f t="shared" ca="1" si="2"/>
        <v/>
      </c>
      <c r="Y43" t="str">
        <f t="shared" ca="1" si="2"/>
        <v/>
      </c>
      <c r="Z43" t="str">
        <f t="shared" ca="1" si="2"/>
        <v/>
      </c>
      <c r="AA43" t="str">
        <f t="shared" ca="1" si="2"/>
        <v/>
      </c>
      <c r="AB43" t="str">
        <f t="shared" ca="1" si="2"/>
        <v/>
      </c>
      <c r="AC43" t="str">
        <f t="shared" ca="1" si="2"/>
        <v/>
      </c>
      <c r="AD43" t="str">
        <f t="shared" ca="1" si="2"/>
        <v/>
      </c>
      <c r="AE43" t="str">
        <f t="shared" ca="1" si="2"/>
        <v/>
      </c>
      <c r="AF43" t="str">
        <f t="shared" ca="1" si="2"/>
        <v/>
      </c>
      <c r="AG43" t="str">
        <f t="shared" ca="1" si="2"/>
        <v/>
      </c>
      <c r="AH43" t="str">
        <f t="shared" ca="1" si="2"/>
        <v/>
      </c>
      <c r="AI43" t="str">
        <f t="shared" ca="1" si="2"/>
        <v/>
      </c>
      <c r="AJ43" t="str">
        <f t="shared" ca="1" si="2"/>
        <v/>
      </c>
      <c r="AK43" t="str">
        <f t="shared" ca="1" si="2"/>
        <v/>
      </c>
      <c r="AL43" t="str">
        <f t="shared" ca="1" si="2"/>
        <v/>
      </c>
      <c r="AM43" t="str">
        <f t="shared" ca="1" si="2"/>
        <v/>
      </c>
      <c r="AN43" t="str">
        <f t="shared" ca="1" si="2"/>
        <v/>
      </c>
      <c r="AO43" t="str">
        <f t="shared" ca="1" si="2"/>
        <v/>
      </c>
      <c r="AP43" t="str">
        <f t="shared" ca="1" si="2"/>
        <v/>
      </c>
      <c r="AQ43" t="str">
        <f t="shared" ca="1" si="2"/>
        <v/>
      </c>
      <c r="AR43" t="str">
        <f t="shared" ca="1" si="2"/>
        <v/>
      </c>
      <c r="AS43" t="str">
        <f t="shared" ca="1" si="2"/>
        <v/>
      </c>
      <c r="AT43" t="str">
        <f t="shared" ca="1" si="2"/>
        <v/>
      </c>
      <c r="AU43" t="str">
        <f t="shared" ca="1" si="2"/>
        <v/>
      </c>
      <c r="AV43" t="str">
        <f t="shared" ca="1" si="2"/>
        <v/>
      </c>
      <c r="AW43" t="str">
        <f t="shared" ca="1" si="2"/>
        <v/>
      </c>
      <c r="AX43" t="str">
        <f t="shared" ca="1" si="2"/>
        <v/>
      </c>
      <c r="AY43" t="str">
        <f t="shared" ca="1" si="2"/>
        <v/>
      </c>
      <c r="AZ43" t="str">
        <f t="shared" ca="1" si="2"/>
        <v/>
      </c>
      <c r="BA43" t="str">
        <f t="shared" ca="1" si="2"/>
        <v/>
      </c>
      <c r="BB43" t="str">
        <f t="shared" ca="1" si="2"/>
        <v/>
      </c>
      <c r="BC43" t="str">
        <f t="shared" ca="1" si="2"/>
        <v/>
      </c>
      <c r="BD43" t="str">
        <f t="shared" ca="1" si="2"/>
        <v/>
      </c>
      <c r="BE43" t="str">
        <f t="shared" ca="1" si="2"/>
        <v/>
      </c>
      <c r="BF43" t="str">
        <f t="shared" ca="1" si="2"/>
        <v/>
      </c>
      <c r="BG43" t="str">
        <f t="shared" ca="1" si="2"/>
        <v/>
      </c>
      <c r="BH43" t="str">
        <f t="shared" ca="1" si="2"/>
        <v/>
      </c>
      <c r="BI43" t="str">
        <f t="shared" ca="1" si="2"/>
        <v/>
      </c>
      <c r="BJ43" t="str">
        <f t="shared" ca="1" si="2"/>
        <v/>
      </c>
      <c r="BK43" t="str">
        <f t="shared" ca="1" si="2"/>
        <v/>
      </c>
      <c r="BL43" t="str">
        <f t="shared" ca="1" si="2"/>
        <v/>
      </c>
      <c r="BM43" t="str">
        <f t="shared" ca="1" si="2"/>
        <v/>
      </c>
      <c r="BN43" t="str">
        <f t="shared" ca="1" si="2"/>
        <v/>
      </c>
      <c r="BO43" t="str">
        <f t="shared" ca="1" si="2"/>
        <v/>
      </c>
      <c r="BP43" t="str">
        <f t="shared" ca="1" si="2"/>
        <v/>
      </c>
      <c r="BQ43" t="str">
        <f t="shared" ref="BQ43:EB43" ca="1" si="3">IFERROR(BM43*BO43,"")</f>
        <v/>
      </c>
      <c r="BR43" t="str">
        <f t="shared" ca="1" si="3"/>
        <v/>
      </c>
      <c r="BS43" t="str">
        <f t="shared" ca="1" si="3"/>
        <v/>
      </c>
      <c r="BT43" t="str">
        <f t="shared" ca="1" si="3"/>
        <v/>
      </c>
      <c r="BU43" t="str">
        <f t="shared" ca="1" si="3"/>
        <v/>
      </c>
      <c r="BV43" t="str">
        <f t="shared" ca="1" si="3"/>
        <v/>
      </c>
      <c r="BW43" t="str">
        <f t="shared" ca="1" si="3"/>
        <v/>
      </c>
      <c r="BX43" t="str">
        <f t="shared" ca="1" si="3"/>
        <v/>
      </c>
      <c r="BY43" t="str">
        <f t="shared" ca="1" si="3"/>
        <v/>
      </c>
      <c r="BZ43" t="str">
        <f t="shared" ca="1" si="3"/>
        <v/>
      </c>
      <c r="CA43" t="str">
        <f t="shared" ca="1" si="3"/>
        <v/>
      </c>
      <c r="CB43" t="str">
        <f t="shared" ca="1" si="3"/>
        <v/>
      </c>
      <c r="CC43" t="str">
        <f t="shared" ca="1" si="3"/>
        <v/>
      </c>
      <c r="CD43" t="str">
        <f t="shared" ca="1" si="3"/>
        <v/>
      </c>
      <c r="CE43" t="str">
        <f t="shared" ca="1" si="3"/>
        <v/>
      </c>
      <c r="CF43" t="str">
        <f t="shared" ca="1" si="3"/>
        <v/>
      </c>
      <c r="CG43" t="str">
        <f t="shared" ca="1" si="3"/>
        <v/>
      </c>
      <c r="CH43" t="str">
        <f t="shared" ca="1" si="3"/>
        <v/>
      </c>
      <c r="CI43" t="str">
        <f t="shared" ca="1" si="3"/>
        <v/>
      </c>
      <c r="CJ43" t="str">
        <f t="shared" ca="1" si="3"/>
        <v/>
      </c>
      <c r="CK43" t="str">
        <f t="shared" ca="1" si="3"/>
        <v/>
      </c>
      <c r="CL43" t="str">
        <f t="shared" ca="1" si="3"/>
        <v/>
      </c>
      <c r="CM43" t="str">
        <f t="shared" ca="1" si="3"/>
        <v/>
      </c>
      <c r="CN43" t="str">
        <f t="shared" ca="1" si="3"/>
        <v/>
      </c>
      <c r="CO43" t="str">
        <f t="shared" ca="1" si="3"/>
        <v/>
      </c>
      <c r="CP43" t="str">
        <f t="shared" ca="1" si="3"/>
        <v/>
      </c>
      <c r="CQ43" t="str">
        <f t="shared" ca="1" si="3"/>
        <v/>
      </c>
      <c r="CR43" t="str">
        <f t="shared" ca="1" si="3"/>
        <v/>
      </c>
      <c r="CS43" t="str">
        <f t="shared" ca="1" si="3"/>
        <v/>
      </c>
      <c r="CT43" t="str">
        <f t="shared" ca="1" si="3"/>
        <v/>
      </c>
      <c r="CU43" t="str">
        <f t="shared" ca="1" si="3"/>
        <v/>
      </c>
      <c r="CV43" t="str">
        <f t="shared" ca="1" si="3"/>
        <v/>
      </c>
      <c r="CW43" t="str">
        <f t="shared" ca="1" si="3"/>
        <v/>
      </c>
      <c r="CX43" t="str">
        <f t="shared" ca="1" si="3"/>
        <v/>
      </c>
      <c r="CY43" t="str">
        <f t="shared" ca="1" si="3"/>
        <v/>
      </c>
      <c r="CZ43" t="str">
        <f t="shared" ca="1" si="3"/>
        <v/>
      </c>
      <c r="DA43" t="str">
        <f t="shared" ca="1" si="3"/>
        <v/>
      </c>
      <c r="DB43" t="str">
        <f t="shared" ca="1" si="3"/>
        <v/>
      </c>
      <c r="DC43" t="str">
        <f t="shared" ca="1" si="3"/>
        <v/>
      </c>
      <c r="DD43" t="str">
        <f t="shared" ca="1" si="3"/>
        <v/>
      </c>
      <c r="DE43" t="str">
        <f t="shared" ca="1" si="3"/>
        <v/>
      </c>
      <c r="DF43" t="str">
        <f t="shared" ca="1" si="3"/>
        <v/>
      </c>
      <c r="DG43" t="str">
        <f t="shared" ca="1" si="3"/>
        <v/>
      </c>
      <c r="DH43" t="str">
        <f t="shared" ca="1" si="3"/>
        <v/>
      </c>
      <c r="DI43" t="str">
        <f t="shared" ca="1" si="3"/>
        <v/>
      </c>
      <c r="DJ43" t="str">
        <f t="shared" ca="1" si="3"/>
        <v/>
      </c>
      <c r="DK43" t="str">
        <f t="shared" ca="1" si="3"/>
        <v/>
      </c>
      <c r="DL43" t="str">
        <f t="shared" ca="1" si="3"/>
        <v/>
      </c>
      <c r="DM43" t="str">
        <f t="shared" ca="1" si="3"/>
        <v/>
      </c>
      <c r="DN43" t="str">
        <f t="shared" ca="1" si="3"/>
        <v/>
      </c>
      <c r="DO43" t="str">
        <f t="shared" ca="1" si="3"/>
        <v/>
      </c>
      <c r="DP43" t="str">
        <f t="shared" ca="1" si="3"/>
        <v/>
      </c>
      <c r="DQ43" t="str">
        <f t="shared" ca="1" si="3"/>
        <v/>
      </c>
      <c r="DR43" t="str">
        <f t="shared" ca="1" si="3"/>
        <v/>
      </c>
      <c r="DS43" t="str">
        <f t="shared" ca="1" si="3"/>
        <v/>
      </c>
      <c r="DT43" t="str">
        <f t="shared" ca="1" si="3"/>
        <v/>
      </c>
      <c r="DU43" t="str">
        <f t="shared" ca="1" si="3"/>
        <v/>
      </c>
      <c r="DV43" t="str">
        <f t="shared" ca="1" si="3"/>
        <v/>
      </c>
      <c r="DW43" t="str">
        <f t="shared" ca="1" si="3"/>
        <v/>
      </c>
      <c r="DX43" t="str">
        <f t="shared" ca="1" si="3"/>
        <v/>
      </c>
      <c r="DY43" t="str">
        <f t="shared" ca="1" si="3"/>
        <v/>
      </c>
      <c r="DZ43" t="str">
        <f t="shared" ca="1" si="3"/>
        <v/>
      </c>
      <c r="EA43" t="str">
        <f t="shared" ca="1" si="3"/>
        <v/>
      </c>
      <c r="EB43" t="str">
        <f t="shared" ca="1" si="3"/>
        <v/>
      </c>
      <c r="EC43" t="str">
        <f t="shared" ref="EC43:GN43" ca="1" si="4">IFERROR(DY43*EA43,"")</f>
        <v/>
      </c>
      <c r="ED43" t="str">
        <f t="shared" ca="1" si="4"/>
        <v/>
      </c>
      <c r="EE43" t="str">
        <f t="shared" ca="1" si="4"/>
        <v/>
      </c>
      <c r="EF43" t="str">
        <f t="shared" ca="1" si="4"/>
        <v/>
      </c>
      <c r="EG43" t="str">
        <f t="shared" ca="1" si="4"/>
        <v/>
      </c>
      <c r="EH43" t="str">
        <f t="shared" ca="1" si="4"/>
        <v/>
      </c>
      <c r="EI43" t="str">
        <f t="shared" ca="1" si="4"/>
        <v/>
      </c>
      <c r="EJ43" t="str">
        <f t="shared" ca="1" si="4"/>
        <v/>
      </c>
      <c r="EK43" t="str">
        <f t="shared" ca="1" si="4"/>
        <v/>
      </c>
      <c r="EL43" t="str">
        <f t="shared" ca="1" si="4"/>
        <v/>
      </c>
      <c r="EM43" t="str">
        <f t="shared" ca="1" si="4"/>
        <v/>
      </c>
      <c r="EN43" t="str">
        <f t="shared" ca="1" si="4"/>
        <v/>
      </c>
      <c r="EO43" t="str">
        <f t="shared" ca="1" si="4"/>
        <v/>
      </c>
      <c r="EP43" t="str">
        <f t="shared" ca="1" si="4"/>
        <v/>
      </c>
      <c r="EQ43" t="str">
        <f t="shared" ca="1" si="4"/>
        <v/>
      </c>
      <c r="ER43" t="str">
        <f t="shared" ca="1" si="4"/>
        <v/>
      </c>
      <c r="ES43" t="str">
        <f t="shared" ca="1" si="4"/>
        <v/>
      </c>
      <c r="ET43" t="str">
        <f t="shared" ca="1" si="4"/>
        <v/>
      </c>
      <c r="EU43" t="str">
        <f t="shared" ca="1" si="4"/>
        <v/>
      </c>
      <c r="EV43" t="str">
        <f t="shared" ca="1" si="4"/>
        <v/>
      </c>
      <c r="EW43" t="str">
        <f t="shared" ca="1" si="4"/>
        <v/>
      </c>
      <c r="EX43" t="str">
        <f t="shared" ca="1" si="4"/>
        <v/>
      </c>
      <c r="EY43" t="str">
        <f t="shared" ca="1" si="4"/>
        <v/>
      </c>
      <c r="EZ43" t="str">
        <f t="shared" ca="1" si="4"/>
        <v/>
      </c>
      <c r="FA43" t="str">
        <f t="shared" ca="1" si="4"/>
        <v/>
      </c>
      <c r="FB43" t="str">
        <f t="shared" ca="1" si="4"/>
        <v/>
      </c>
      <c r="FC43" t="str">
        <f t="shared" ca="1" si="4"/>
        <v/>
      </c>
      <c r="FD43" t="str">
        <f t="shared" ca="1" si="4"/>
        <v/>
      </c>
      <c r="FE43" t="str">
        <f t="shared" ca="1" si="4"/>
        <v/>
      </c>
      <c r="FF43" t="str">
        <f t="shared" ca="1" si="4"/>
        <v/>
      </c>
      <c r="FG43" t="str">
        <f t="shared" ca="1" si="4"/>
        <v/>
      </c>
      <c r="FH43" t="str">
        <f t="shared" ca="1" si="4"/>
        <v/>
      </c>
      <c r="FI43" t="str">
        <f t="shared" ca="1" si="4"/>
        <v/>
      </c>
      <c r="FJ43" t="str">
        <f t="shared" ca="1" si="4"/>
        <v/>
      </c>
      <c r="FK43" t="str">
        <f t="shared" ca="1" si="4"/>
        <v/>
      </c>
      <c r="FL43" t="str">
        <f t="shared" ca="1" si="4"/>
        <v/>
      </c>
      <c r="FM43" t="str">
        <f t="shared" ca="1" si="4"/>
        <v/>
      </c>
      <c r="FN43" t="str">
        <f t="shared" ca="1" si="4"/>
        <v/>
      </c>
      <c r="FO43" t="str">
        <f t="shared" ca="1" si="4"/>
        <v/>
      </c>
      <c r="FP43" t="str">
        <f t="shared" ca="1" si="4"/>
        <v/>
      </c>
      <c r="FQ43" t="str">
        <f t="shared" ca="1" si="4"/>
        <v/>
      </c>
      <c r="FR43" t="str">
        <f t="shared" ca="1" si="4"/>
        <v/>
      </c>
      <c r="FS43" t="str">
        <f t="shared" ca="1" si="4"/>
        <v/>
      </c>
      <c r="FT43" t="str">
        <f t="shared" ca="1" si="4"/>
        <v/>
      </c>
      <c r="FU43" t="str">
        <f t="shared" ca="1" si="4"/>
        <v/>
      </c>
      <c r="FV43" t="str">
        <f t="shared" ca="1" si="4"/>
        <v/>
      </c>
      <c r="FW43" t="str">
        <f t="shared" ca="1" si="4"/>
        <v/>
      </c>
      <c r="FX43" t="str">
        <f t="shared" ca="1" si="4"/>
        <v/>
      </c>
      <c r="FY43" t="str">
        <f t="shared" ca="1" si="4"/>
        <v/>
      </c>
      <c r="FZ43" t="str">
        <f t="shared" ca="1" si="4"/>
        <v/>
      </c>
      <c r="GA43" t="str">
        <f t="shared" ca="1" si="4"/>
        <v/>
      </c>
      <c r="GB43" t="str">
        <f t="shared" ca="1" si="4"/>
        <v/>
      </c>
      <c r="GC43" t="str">
        <f t="shared" ca="1" si="4"/>
        <v/>
      </c>
      <c r="GD43" t="str">
        <f t="shared" ca="1" si="4"/>
        <v/>
      </c>
      <c r="GE43" t="str">
        <f t="shared" ca="1" si="4"/>
        <v/>
      </c>
      <c r="GF43" t="str">
        <f t="shared" ca="1" si="4"/>
        <v/>
      </c>
      <c r="GG43" t="str">
        <f t="shared" ca="1" si="4"/>
        <v/>
      </c>
      <c r="GH43" t="str">
        <f t="shared" ca="1" si="4"/>
        <v/>
      </c>
      <c r="GI43" t="str">
        <f t="shared" ca="1" si="4"/>
        <v/>
      </c>
      <c r="GJ43" t="str">
        <f t="shared" ca="1" si="4"/>
        <v/>
      </c>
      <c r="GK43" t="str">
        <f t="shared" ca="1" si="4"/>
        <v/>
      </c>
      <c r="GL43" t="str">
        <f t="shared" ca="1" si="4"/>
        <v/>
      </c>
      <c r="GM43" t="str">
        <f t="shared" ca="1" si="4"/>
        <v/>
      </c>
      <c r="GN43" t="str">
        <f t="shared" ca="1" si="4"/>
        <v/>
      </c>
      <c r="GO43" t="str">
        <f t="shared" ref="GO43:IZ43" ca="1" si="5">IFERROR(GK43*GM43,"")</f>
        <v/>
      </c>
      <c r="GP43" t="str">
        <f t="shared" ca="1" si="5"/>
        <v/>
      </c>
      <c r="GQ43" t="str">
        <f t="shared" ca="1" si="5"/>
        <v/>
      </c>
      <c r="GR43" t="str">
        <f t="shared" ca="1" si="5"/>
        <v/>
      </c>
      <c r="GS43" t="str">
        <f t="shared" ca="1" si="5"/>
        <v/>
      </c>
      <c r="GT43" t="str">
        <f t="shared" ca="1" si="5"/>
        <v/>
      </c>
      <c r="GU43" t="str">
        <f t="shared" ca="1" si="5"/>
        <v/>
      </c>
      <c r="GV43" t="str">
        <f t="shared" ca="1" si="5"/>
        <v/>
      </c>
      <c r="GW43" t="str">
        <f t="shared" ca="1" si="5"/>
        <v/>
      </c>
      <c r="GX43" t="str">
        <f t="shared" ca="1" si="5"/>
        <v/>
      </c>
      <c r="GY43" t="str">
        <f t="shared" ca="1" si="5"/>
        <v/>
      </c>
      <c r="GZ43" t="str">
        <f t="shared" ca="1" si="5"/>
        <v/>
      </c>
      <c r="HA43" t="str">
        <f t="shared" ca="1" si="5"/>
        <v/>
      </c>
      <c r="HB43" t="str">
        <f t="shared" ca="1" si="5"/>
        <v/>
      </c>
      <c r="HC43" t="str">
        <f t="shared" ca="1" si="5"/>
        <v/>
      </c>
      <c r="HD43" t="str">
        <f t="shared" ca="1" si="5"/>
        <v/>
      </c>
      <c r="HE43" t="str">
        <f t="shared" ca="1" si="5"/>
        <v/>
      </c>
      <c r="HF43" t="str">
        <f t="shared" ca="1" si="5"/>
        <v/>
      </c>
      <c r="HG43" t="str">
        <f t="shared" ca="1" si="5"/>
        <v/>
      </c>
      <c r="HH43" t="str">
        <f t="shared" ca="1" si="5"/>
        <v/>
      </c>
      <c r="HI43" t="str">
        <f t="shared" ca="1" si="5"/>
        <v/>
      </c>
      <c r="HJ43" t="str">
        <f t="shared" ca="1" si="5"/>
        <v/>
      </c>
      <c r="HK43" t="str">
        <f t="shared" ca="1" si="5"/>
        <v/>
      </c>
      <c r="HL43" t="str">
        <f t="shared" ca="1" si="5"/>
        <v/>
      </c>
      <c r="HM43" t="str">
        <f t="shared" ca="1" si="5"/>
        <v/>
      </c>
      <c r="HN43" t="str">
        <f t="shared" ca="1" si="5"/>
        <v/>
      </c>
      <c r="HO43" t="str">
        <f t="shared" ca="1" si="5"/>
        <v/>
      </c>
      <c r="HP43" t="str">
        <f t="shared" ca="1" si="5"/>
        <v/>
      </c>
      <c r="HQ43" t="str">
        <f t="shared" ca="1" si="5"/>
        <v/>
      </c>
      <c r="HR43" t="str">
        <f t="shared" ca="1" si="5"/>
        <v/>
      </c>
      <c r="HS43" t="str">
        <f t="shared" ca="1" si="5"/>
        <v/>
      </c>
      <c r="HT43" t="str">
        <f t="shared" ca="1" si="5"/>
        <v/>
      </c>
      <c r="HU43" t="str">
        <f t="shared" ca="1" si="5"/>
        <v/>
      </c>
      <c r="HV43" t="str">
        <f t="shared" ca="1" si="5"/>
        <v/>
      </c>
      <c r="HW43" t="str">
        <f t="shared" ca="1" si="5"/>
        <v/>
      </c>
      <c r="HX43" t="str">
        <f t="shared" ca="1" si="5"/>
        <v/>
      </c>
      <c r="HY43" t="str">
        <f t="shared" ca="1" si="5"/>
        <v/>
      </c>
      <c r="HZ43" t="str">
        <f t="shared" ca="1" si="5"/>
        <v/>
      </c>
      <c r="IA43" t="str">
        <f t="shared" ca="1" si="5"/>
        <v/>
      </c>
      <c r="IB43" t="str">
        <f t="shared" ca="1" si="5"/>
        <v/>
      </c>
      <c r="IC43" t="str">
        <f t="shared" ca="1" si="5"/>
        <v/>
      </c>
      <c r="ID43" t="str">
        <f t="shared" ca="1" si="5"/>
        <v/>
      </c>
      <c r="IE43" t="str">
        <f t="shared" ca="1" si="5"/>
        <v/>
      </c>
      <c r="IF43" t="str">
        <f t="shared" ca="1" si="5"/>
        <v/>
      </c>
      <c r="IG43" t="str">
        <f t="shared" ca="1" si="5"/>
        <v/>
      </c>
      <c r="IH43" t="str">
        <f t="shared" ca="1" si="5"/>
        <v/>
      </c>
      <c r="II43" t="str">
        <f t="shared" ca="1" si="5"/>
        <v/>
      </c>
      <c r="IJ43" t="str">
        <f t="shared" ca="1" si="5"/>
        <v/>
      </c>
      <c r="IK43" t="str">
        <f t="shared" ca="1" si="5"/>
        <v/>
      </c>
      <c r="IL43" t="str">
        <f t="shared" ca="1" si="5"/>
        <v/>
      </c>
      <c r="IM43" t="str">
        <f t="shared" ca="1" si="5"/>
        <v/>
      </c>
      <c r="IN43" t="str">
        <f t="shared" ca="1" si="5"/>
        <v/>
      </c>
      <c r="IO43" t="str">
        <f t="shared" ca="1" si="5"/>
        <v/>
      </c>
      <c r="IP43" t="str">
        <f t="shared" ca="1" si="5"/>
        <v/>
      </c>
      <c r="IQ43" t="str">
        <f t="shared" ca="1" si="5"/>
        <v/>
      </c>
      <c r="IR43" t="str">
        <f t="shared" ca="1" si="5"/>
        <v/>
      </c>
      <c r="IS43" t="str">
        <f t="shared" ca="1" si="5"/>
        <v/>
      </c>
      <c r="IT43" t="str">
        <f t="shared" ca="1" si="5"/>
        <v/>
      </c>
      <c r="IU43" t="str">
        <f t="shared" ca="1" si="5"/>
        <v/>
      </c>
      <c r="IV43" t="str">
        <f t="shared" ca="1" si="5"/>
        <v/>
      </c>
      <c r="IW43" t="str">
        <f t="shared" ca="1" si="5"/>
        <v/>
      </c>
      <c r="IX43" t="str">
        <f t="shared" ca="1" si="5"/>
        <v/>
      </c>
      <c r="IY43" t="str">
        <f t="shared" ca="1" si="5"/>
        <v/>
      </c>
      <c r="IZ43" t="str">
        <f t="shared" ca="1" si="5"/>
        <v/>
      </c>
      <c r="JA43" t="str">
        <f t="shared" ref="JA43:LL43" ca="1" si="6">IFERROR(IW43*IY43,"")</f>
        <v/>
      </c>
      <c r="JB43" t="str">
        <f t="shared" ca="1" si="6"/>
        <v/>
      </c>
      <c r="JC43" t="str">
        <f t="shared" ca="1" si="6"/>
        <v/>
      </c>
      <c r="JD43" t="str">
        <f t="shared" ca="1" si="6"/>
        <v/>
      </c>
      <c r="JE43" t="str">
        <f t="shared" ca="1" si="6"/>
        <v/>
      </c>
      <c r="JF43" t="str">
        <f t="shared" ca="1" si="6"/>
        <v/>
      </c>
      <c r="JG43" t="str">
        <f t="shared" ca="1" si="6"/>
        <v/>
      </c>
      <c r="JH43" t="str">
        <f t="shared" ca="1" si="6"/>
        <v/>
      </c>
      <c r="JI43" t="str">
        <f t="shared" ca="1" si="6"/>
        <v/>
      </c>
      <c r="JJ43" t="str">
        <f t="shared" ca="1" si="6"/>
        <v/>
      </c>
      <c r="JK43" t="str">
        <f t="shared" ca="1" si="6"/>
        <v/>
      </c>
      <c r="JL43" t="str">
        <f t="shared" ca="1" si="6"/>
        <v/>
      </c>
      <c r="JM43" t="str">
        <f t="shared" ca="1" si="6"/>
        <v/>
      </c>
      <c r="JN43" t="str">
        <f t="shared" ca="1" si="6"/>
        <v/>
      </c>
      <c r="JO43" t="str">
        <f t="shared" ca="1" si="6"/>
        <v/>
      </c>
      <c r="JP43" t="str">
        <f t="shared" ca="1" si="6"/>
        <v/>
      </c>
      <c r="JQ43" t="str">
        <f t="shared" ca="1" si="6"/>
        <v/>
      </c>
      <c r="JR43" t="str">
        <f t="shared" ca="1" si="6"/>
        <v/>
      </c>
      <c r="JS43" t="str">
        <f t="shared" ca="1" si="6"/>
        <v/>
      </c>
      <c r="JT43" t="str">
        <f t="shared" ca="1" si="6"/>
        <v/>
      </c>
      <c r="JU43" t="str">
        <f t="shared" ca="1" si="6"/>
        <v/>
      </c>
      <c r="JV43" t="str">
        <f t="shared" ca="1" si="6"/>
        <v/>
      </c>
      <c r="JW43" t="str">
        <f t="shared" ca="1" si="6"/>
        <v/>
      </c>
      <c r="JX43" t="str">
        <f t="shared" ca="1" si="6"/>
        <v/>
      </c>
      <c r="JY43" t="str">
        <f t="shared" ca="1" si="6"/>
        <v/>
      </c>
      <c r="JZ43" t="str">
        <f t="shared" ca="1" si="6"/>
        <v/>
      </c>
      <c r="KA43" t="str">
        <f t="shared" ca="1" si="6"/>
        <v/>
      </c>
      <c r="KB43" t="str">
        <f t="shared" ca="1" si="6"/>
        <v/>
      </c>
      <c r="KC43" t="str">
        <f t="shared" ca="1" si="6"/>
        <v/>
      </c>
      <c r="KD43" t="str">
        <f t="shared" ca="1" si="6"/>
        <v/>
      </c>
      <c r="KE43" t="str">
        <f t="shared" ca="1" si="6"/>
        <v/>
      </c>
      <c r="KF43" t="str">
        <f t="shared" ca="1" si="6"/>
        <v/>
      </c>
      <c r="KG43" t="str">
        <f t="shared" ca="1" si="6"/>
        <v/>
      </c>
      <c r="KH43" t="str">
        <f t="shared" ca="1" si="6"/>
        <v/>
      </c>
      <c r="KI43" t="str">
        <f t="shared" ca="1" si="6"/>
        <v/>
      </c>
      <c r="KJ43" t="str">
        <f t="shared" ca="1" si="6"/>
        <v/>
      </c>
      <c r="KK43" t="str">
        <f t="shared" ca="1" si="6"/>
        <v/>
      </c>
      <c r="KL43" t="str">
        <f t="shared" ca="1" si="6"/>
        <v/>
      </c>
      <c r="KM43" t="str">
        <f t="shared" ca="1" si="6"/>
        <v/>
      </c>
      <c r="KN43" t="str">
        <f t="shared" ca="1" si="6"/>
        <v/>
      </c>
      <c r="KO43" t="str">
        <f t="shared" ca="1" si="6"/>
        <v/>
      </c>
      <c r="KP43" t="str">
        <f t="shared" ca="1" si="6"/>
        <v/>
      </c>
      <c r="KQ43" t="str">
        <f t="shared" ca="1" si="6"/>
        <v/>
      </c>
      <c r="KR43" t="str">
        <f t="shared" ca="1" si="6"/>
        <v/>
      </c>
      <c r="KS43" t="str">
        <f t="shared" ca="1" si="6"/>
        <v/>
      </c>
      <c r="KT43" t="str">
        <f t="shared" ca="1" si="6"/>
        <v/>
      </c>
      <c r="KU43" t="str">
        <f t="shared" ca="1" si="6"/>
        <v/>
      </c>
      <c r="KV43" t="str">
        <f t="shared" ca="1" si="6"/>
        <v/>
      </c>
      <c r="KW43" t="str">
        <f t="shared" ca="1" si="6"/>
        <v/>
      </c>
      <c r="KX43" t="str">
        <f t="shared" ca="1" si="6"/>
        <v/>
      </c>
      <c r="KY43" t="str">
        <f t="shared" ca="1" si="6"/>
        <v/>
      </c>
      <c r="KZ43" t="str">
        <f t="shared" ca="1" si="6"/>
        <v/>
      </c>
      <c r="LA43" t="str">
        <f t="shared" ca="1" si="6"/>
        <v/>
      </c>
      <c r="LB43" t="str">
        <f t="shared" ca="1" si="6"/>
        <v/>
      </c>
      <c r="LC43" t="str">
        <f t="shared" ca="1" si="6"/>
        <v/>
      </c>
      <c r="LD43" t="str">
        <f t="shared" ca="1" si="6"/>
        <v/>
      </c>
      <c r="LE43" t="str">
        <f t="shared" ca="1" si="6"/>
        <v/>
      </c>
      <c r="LF43" t="str">
        <f t="shared" ca="1" si="6"/>
        <v/>
      </c>
      <c r="LG43" t="str">
        <f t="shared" ca="1" si="6"/>
        <v/>
      </c>
      <c r="LH43" t="str">
        <f t="shared" ca="1" si="6"/>
        <v/>
      </c>
      <c r="LI43" t="str">
        <f t="shared" ca="1" si="6"/>
        <v/>
      </c>
      <c r="LJ43" t="str">
        <f t="shared" ca="1" si="6"/>
        <v/>
      </c>
      <c r="LK43" t="str">
        <f t="shared" ca="1" si="6"/>
        <v/>
      </c>
      <c r="LL43" t="str">
        <f t="shared" ca="1" si="6"/>
        <v/>
      </c>
      <c r="LM43" t="str">
        <f t="shared" ref="LM43:NX43" ca="1" si="7">IFERROR(LI43*LK43,"")</f>
        <v/>
      </c>
      <c r="LN43" t="str">
        <f t="shared" ca="1" si="7"/>
        <v/>
      </c>
      <c r="LO43" t="str">
        <f t="shared" ca="1" si="7"/>
        <v/>
      </c>
      <c r="LP43" t="str">
        <f t="shared" ca="1" si="7"/>
        <v/>
      </c>
      <c r="LQ43" t="str">
        <f t="shared" ca="1" si="7"/>
        <v/>
      </c>
      <c r="LR43" t="str">
        <f t="shared" ca="1" si="7"/>
        <v/>
      </c>
      <c r="LS43" t="str">
        <f t="shared" ca="1" si="7"/>
        <v/>
      </c>
      <c r="LT43" t="str">
        <f t="shared" ca="1" si="7"/>
        <v/>
      </c>
      <c r="LU43" t="str">
        <f t="shared" ca="1" si="7"/>
        <v/>
      </c>
      <c r="LV43" t="str">
        <f t="shared" ca="1" si="7"/>
        <v/>
      </c>
      <c r="LW43" t="str">
        <f t="shared" ca="1" si="7"/>
        <v/>
      </c>
      <c r="LX43" t="str">
        <f t="shared" ca="1" si="7"/>
        <v/>
      </c>
      <c r="LY43" t="str">
        <f t="shared" ca="1" si="7"/>
        <v/>
      </c>
      <c r="LZ43" t="str">
        <f t="shared" ca="1" si="7"/>
        <v/>
      </c>
      <c r="MA43" t="str">
        <f t="shared" ca="1" si="7"/>
        <v/>
      </c>
      <c r="MB43" t="str">
        <f t="shared" ca="1" si="7"/>
        <v/>
      </c>
      <c r="MC43" t="str">
        <f t="shared" ca="1" si="7"/>
        <v/>
      </c>
      <c r="MD43" t="str">
        <f t="shared" ca="1" si="7"/>
        <v/>
      </c>
      <c r="ME43" t="str">
        <f t="shared" ca="1" si="7"/>
        <v/>
      </c>
      <c r="MF43" t="str">
        <f t="shared" ca="1" si="7"/>
        <v/>
      </c>
      <c r="MG43" t="str">
        <f t="shared" ca="1" si="7"/>
        <v/>
      </c>
      <c r="MH43" t="str">
        <f t="shared" ca="1" si="7"/>
        <v/>
      </c>
      <c r="MI43" t="str">
        <f t="shared" ca="1" si="7"/>
        <v/>
      </c>
      <c r="MJ43" t="str">
        <f t="shared" ca="1" si="7"/>
        <v/>
      </c>
      <c r="MK43" t="str">
        <f t="shared" ca="1" si="7"/>
        <v/>
      </c>
      <c r="ML43" t="str">
        <f t="shared" ca="1" si="7"/>
        <v/>
      </c>
      <c r="MM43" t="str">
        <f t="shared" ca="1" si="7"/>
        <v/>
      </c>
      <c r="MN43" t="str">
        <f t="shared" ca="1" si="7"/>
        <v/>
      </c>
      <c r="MO43" t="str">
        <f t="shared" ca="1" si="7"/>
        <v/>
      </c>
      <c r="MP43" t="str">
        <f t="shared" ca="1" si="7"/>
        <v/>
      </c>
      <c r="MQ43" t="str">
        <f t="shared" ca="1" si="7"/>
        <v/>
      </c>
      <c r="MR43" t="str">
        <f t="shared" ca="1" si="7"/>
        <v/>
      </c>
      <c r="MS43" t="str">
        <f t="shared" ca="1" si="7"/>
        <v/>
      </c>
      <c r="MT43" t="str">
        <f t="shared" ca="1" si="7"/>
        <v/>
      </c>
      <c r="MU43" t="str">
        <f t="shared" ca="1" si="7"/>
        <v/>
      </c>
      <c r="MV43" t="str">
        <f t="shared" ca="1" si="7"/>
        <v/>
      </c>
      <c r="MW43" t="str">
        <f t="shared" ca="1" si="7"/>
        <v/>
      </c>
      <c r="MX43" t="str">
        <f t="shared" ca="1" si="7"/>
        <v/>
      </c>
      <c r="MY43" t="str">
        <f t="shared" ca="1" si="7"/>
        <v/>
      </c>
      <c r="MZ43" t="str">
        <f t="shared" ca="1" si="7"/>
        <v/>
      </c>
      <c r="NA43" t="str">
        <f t="shared" ca="1" si="7"/>
        <v/>
      </c>
      <c r="NB43" t="str">
        <f t="shared" ca="1" si="7"/>
        <v/>
      </c>
      <c r="NC43" t="str">
        <f t="shared" ca="1" si="7"/>
        <v/>
      </c>
      <c r="ND43" t="str">
        <f t="shared" ca="1" si="7"/>
        <v/>
      </c>
      <c r="NE43" t="str">
        <f t="shared" ca="1" si="7"/>
        <v/>
      </c>
      <c r="NF43" t="str">
        <f t="shared" ca="1" si="7"/>
        <v/>
      </c>
      <c r="NG43" t="str">
        <f t="shared" ca="1" si="7"/>
        <v/>
      </c>
      <c r="NH43" t="str">
        <f t="shared" ca="1" si="7"/>
        <v/>
      </c>
      <c r="NI43" t="str">
        <f t="shared" ca="1" si="7"/>
        <v/>
      </c>
      <c r="NJ43" t="str">
        <f t="shared" ca="1" si="7"/>
        <v/>
      </c>
      <c r="NK43" t="str">
        <f t="shared" ca="1" si="7"/>
        <v/>
      </c>
      <c r="NL43" t="str">
        <f t="shared" ca="1" si="7"/>
        <v/>
      </c>
      <c r="NM43" t="str">
        <f t="shared" ca="1" si="7"/>
        <v/>
      </c>
      <c r="NN43" t="str">
        <f t="shared" ca="1" si="7"/>
        <v/>
      </c>
      <c r="NO43" t="str">
        <f t="shared" ca="1" si="7"/>
        <v/>
      </c>
      <c r="NP43" t="str">
        <f t="shared" ca="1" si="7"/>
        <v/>
      </c>
      <c r="NQ43" t="str">
        <f t="shared" ca="1" si="7"/>
        <v/>
      </c>
      <c r="NR43" t="str">
        <f t="shared" ca="1" si="7"/>
        <v/>
      </c>
      <c r="NS43" t="str">
        <f t="shared" ca="1" si="7"/>
        <v/>
      </c>
      <c r="NT43" t="str">
        <f t="shared" ca="1" si="7"/>
        <v/>
      </c>
      <c r="NU43" t="str">
        <f t="shared" ca="1" si="7"/>
        <v/>
      </c>
      <c r="NV43" t="str">
        <f t="shared" ca="1" si="7"/>
        <v/>
      </c>
      <c r="NW43" t="str">
        <f t="shared" ca="1" si="7"/>
        <v/>
      </c>
      <c r="NX43" t="str">
        <f t="shared" ca="1" si="7"/>
        <v/>
      </c>
      <c r="NY43" t="str">
        <f t="shared" ref="NY43:QJ43" ca="1" si="8">IFERROR(NU43*NW43,"")</f>
        <v/>
      </c>
      <c r="NZ43" t="str">
        <f t="shared" ca="1" si="8"/>
        <v/>
      </c>
      <c r="OA43" t="str">
        <f t="shared" ca="1" si="8"/>
        <v/>
      </c>
      <c r="OB43" t="str">
        <f t="shared" ca="1" si="8"/>
        <v/>
      </c>
      <c r="OC43" t="str">
        <f t="shared" ca="1" si="8"/>
        <v/>
      </c>
      <c r="OD43" t="str">
        <f t="shared" ca="1" si="8"/>
        <v/>
      </c>
      <c r="OE43" t="str">
        <f t="shared" ca="1" si="8"/>
        <v/>
      </c>
      <c r="OF43" t="str">
        <f t="shared" ca="1" si="8"/>
        <v/>
      </c>
      <c r="OG43" t="str">
        <f t="shared" ca="1" si="8"/>
        <v/>
      </c>
      <c r="OH43" t="str">
        <f t="shared" ca="1" si="8"/>
        <v/>
      </c>
      <c r="OI43" t="str">
        <f t="shared" ca="1" si="8"/>
        <v/>
      </c>
      <c r="OJ43" t="str">
        <f t="shared" ca="1" si="8"/>
        <v/>
      </c>
      <c r="OK43" t="str">
        <f t="shared" ca="1" si="8"/>
        <v/>
      </c>
      <c r="OL43" t="str">
        <f t="shared" ca="1" si="8"/>
        <v/>
      </c>
      <c r="OM43" t="str">
        <f t="shared" ca="1" si="8"/>
        <v/>
      </c>
      <c r="ON43" t="str">
        <f t="shared" ca="1" si="8"/>
        <v/>
      </c>
      <c r="OO43" t="str">
        <f t="shared" ca="1" si="8"/>
        <v/>
      </c>
      <c r="OP43" t="str">
        <f t="shared" ca="1" si="8"/>
        <v/>
      </c>
      <c r="OQ43" t="str">
        <f t="shared" ca="1" si="8"/>
        <v/>
      </c>
      <c r="OR43" t="str">
        <f t="shared" ca="1" si="8"/>
        <v/>
      </c>
      <c r="OS43" t="str">
        <f t="shared" ca="1" si="8"/>
        <v/>
      </c>
      <c r="OT43" t="str">
        <f t="shared" ca="1" si="8"/>
        <v/>
      </c>
      <c r="OU43" t="str">
        <f t="shared" ca="1" si="8"/>
        <v/>
      </c>
      <c r="OV43" t="str">
        <f t="shared" ca="1" si="8"/>
        <v/>
      </c>
      <c r="OW43" t="str">
        <f t="shared" ca="1" si="8"/>
        <v/>
      </c>
      <c r="OX43" t="str">
        <f t="shared" ca="1" si="8"/>
        <v/>
      </c>
      <c r="OY43" t="str">
        <f t="shared" ca="1" si="8"/>
        <v/>
      </c>
      <c r="OZ43" t="str">
        <f t="shared" ca="1" si="8"/>
        <v/>
      </c>
      <c r="PA43" t="str">
        <f t="shared" ca="1" si="8"/>
        <v/>
      </c>
      <c r="PB43" t="str">
        <f t="shared" ca="1" si="8"/>
        <v/>
      </c>
      <c r="PC43" t="str">
        <f t="shared" ca="1" si="8"/>
        <v/>
      </c>
      <c r="PD43" t="str">
        <f t="shared" ca="1" si="8"/>
        <v/>
      </c>
      <c r="PE43" t="str">
        <f t="shared" ca="1" si="8"/>
        <v/>
      </c>
      <c r="PF43" t="str">
        <f t="shared" ca="1" si="8"/>
        <v/>
      </c>
      <c r="PG43" t="str">
        <f t="shared" ca="1" si="8"/>
        <v/>
      </c>
      <c r="PH43" t="str">
        <f t="shared" ca="1" si="8"/>
        <v/>
      </c>
      <c r="PI43" t="str">
        <f t="shared" ca="1" si="8"/>
        <v/>
      </c>
      <c r="PJ43" t="str">
        <f t="shared" ca="1" si="8"/>
        <v/>
      </c>
      <c r="PK43" t="str">
        <f t="shared" ca="1" si="8"/>
        <v/>
      </c>
      <c r="PL43" t="str">
        <f t="shared" ca="1" si="8"/>
        <v/>
      </c>
      <c r="PM43" t="str">
        <f t="shared" ca="1" si="8"/>
        <v/>
      </c>
      <c r="PN43" t="str">
        <f t="shared" ca="1" si="8"/>
        <v/>
      </c>
      <c r="PO43" t="str">
        <f t="shared" ca="1" si="8"/>
        <v/>
      </c>
      <c r="PP43" t="str">
        <f t="shared" ca="1" si="8"/>
        <v/>
      </c>
      <c r="PQ43" t="str">
        <f t="shared" ca="1" si="8"/>
        <v/>
      </c>
      <c r="PR43" t="str">
        <f t="shared" ca="1" si="8"/>
        <v/>
      </c>
      <c r="PS43" t="str">
        <f t="shared" ca="1" si="8"/>
        <v/>
      </c>
      <c r="PT43" t="str">
        <f t="shared" ca="1" si="8"/>
        <v/>
      </c>
      <c r="PU43" t="str">
        <f t="shared" ca="1" si="8"/>
        <v/>
      </c>
      <c r="PV43" t="str">
        <f t="shared" ca="1" si="8"/>
        <v/>
      </c>
      <c r="PW43" t="str">
        <f t="shared" ca="1" si="8"/>
        <v/>
      </c>
      <c r="PX43" t="str">
        <f t="shared" ca="1" si="8"/>
        <v/>
      </c>
      <c r="PY43" t="str">
        <f t="shared" ca="1" si="8"/>
        <v/>
      </c>
      <c r="PZ43" t="str">
        <f t="shared" ca="1" si="8"/>
        <v/>
      </c>
      <c r="QA43" t="str">
        <f t="shared" ca="1" si="8"/>
        <v/>
      </c>
      <c r="QB43" t="str">
        <f t="shared" ca="1" si="8"/>
        <v/>
      </c>
      <c r="QC43" t="str">
        <f t="shared" ca="1" si="8"/>
        <v/>
      </c>
      <c r="QD43" t="str">
        <f t="shared" ca="1" si="8"/>
        <v/>
      </c>
      <c r="QE43" t="str">
        <f t="shared" ca="1" si="8"/>
        <v/>
      </c>
      <c r="QF43" t="str">
        <f t="shared" ca="1" si="8"/>
        <v/>
      </c>
      <c r="QG43" t="str">
        <f t="shared" ca="1" si="8"/>
        <v/>
      </c>
      <c r="QH43" t="str">
        <f t="shared" ca="1" si="8"/>
        <v/>
      </c>
      <c r="QI43" t="str">
        <f t="shared" ca="1" si="8"/>
        <v/>
      </c>
      <c r="QJ43" t="str">
        <f t="shared" ca="1" si="8"/>
        <v/>
      </c>
      <c r="QK43" t="str">
        <f t="shared" ref="QK43:SV43" ca="1" si="9">IFERROR(QG43*QI43,"")</f>
        <v/>
      </c>
      <c r="QL43" t="str">
        <f t="shared" ca="1" si="9"/>
        <v/>
      </c>
      <c r="QM43" t="str">
        <f t="shared" ca="1" si="9"/>
        <v/>
      </c>
      <c r="QN43" t="str">
        <f t="shared" ca="1" si="9"/>
        <v/>
      </c>
      <c r="QO43" t="str">
        <f t="shared" ca="1" si="9"/>
        <v/>
      </c>
      <c r="QP43" t="str">
        <f t="shared" ca="1" si="9"/>
        <v/>
      </c>
      <c r="QQ43" t="str">
        <f t="shared" ca="1" si="9"/>
        <v/>
      </c>
      <c r="QR43" t="str">
        <f t="shared" ca="1" si="9"/>
        <v/>
      </c>
      <c r="QS43" t="str">
        <f t="shared" ca="1" si="9"/>
        <v/>
      </c>
      <c r="QT43" t="str">
        <f t="shared" ca="1" si="9"/>
        <v/>
      </c>
      <c r="QU43" t="str">
        <f t="shared" ca="1" si="9"/>
        <v/>
      </c>
      <c r="QV43" t="str">
        <f t="shared" ca="1" si="9"/>
        <v/>
      </c>
      <c r="QW43" t="str">
        <f t="shared" ca="1" si="9"/>
        <v/>
      </c>
      <c r="QX43" t="str">
        <f t="shared" ca="1" si="9"/>
        <v/>
      </c>
      <c r="QY43" t="str">
        <f t="shared" ca="1" si="9"/>
        <v/>
      </c>
      <c r="QZ43" t="str">
        <f t="shared" ca="1" si="9"/>
        <v/>
      </c>
      <c r="RA43" t="str">
        <f t="shared" ca="1" si="9"/>
        <v/>
      </c>
      <c r="RB43" t="str">
        <f t="shared" ca="1" si="9"/>
        <v/>
      </c>
      <c r="RC43" t="str">
        <f t="shared" ca="1" si="9"/>
        <v/>
      </c>
      <c r="RD43" t="str">
        <f t="shared" ca="1" si="9"/>
        <v/>
      </c>
      <c r="RE43" t="str">
        <f t="shared" ca="1" si="9"/>
        <v/>
      </c>
      <c r="RF43" t="str">
        <f t="shared" ca="1" si="9"/>
        <v/>
      </c>
      <c r="RG43" t="str">
        <f t="shared" ca="1" si="9"/>
        <v/>
      </c>
      <c r="RH43" t="str">
        <f t="shared" ca="1" si="9"/>
        <v/>
      </c>
      <c r="RI43" t="str">
        <f t="shared" ca="1" si="9"/>
        <v/>
      </c>
      <c r="RJ43" t="str">
        <f t="shared" ca="1" si="9"/>
        <v/>
      </c>
      <c r="RK43" t="str">
        <f t="shared" ca="1" si="9"/>
        <v/>
      </c>
      <c r="RL43" t="str">
        <f t="shared" ca="1" si="9"/>
        <v/>
      </c>
      <c r="RM43" t="str">
        <f t="shared" ca="1" si="9"/>
        <v/>
      </c>
      <c r="RN43" t="str">
        <f t="shared" ca="1" si="9"/>
        <v/>
      </c>
      <c r="RO43" t="str">
        <f t="shared" ca="1" si="9"/>
        <v/>
      </c>
      <c r="RP43" t="str">
        <f t="shared" ca="1" si="9"/>
        <v/>
      </c>
      <c r="RQ43" t="str">
        <f t="shared" ca="1" si="9"/>
        <v/>
      </c>
      <c r="RR43" t="str">
        <f t="shared" ca="1" si="9"/>
        <v/>
      </c>
      <c r="RS43" t="str">
        <f t="shared" ca="1" si="9"/>
        <v/>
      </c>
      <c r="RT43" t="str">
        <f t="shared" ca="1" si="9"/>
        <v/>
      </c>
      <c r="RU43" t="str">
        <f t="shared" ca="1" si="9"/>
        <v/>
      </c>
      <c r="RV43" t="str">
        <f t="shared" ca="1" si="9"/>
        <v/>
      </c>
      <c r="RW43" t="str">
        <f t="shared" ca="1" si="9"/>
        <v/>
      </c>
      <c r="RX43" t="str">
        <f t="shared" ca="1" si="9"/>
        <v/>
      </c>
      <c r="RY43" t="str">
        <f t="shared" ca="1" si="9"/>
        <v/>
      </c>
      <c r="RZ43" t="str">
        <f t="shared" ca="1" si="9"/>
        <v/>
      </c>
      <c r="SA43" t="str">
        <f t="shared" ca="1" si="9"/>
        <v/>
      </c>
      <c r="SB43" t="str">
        <f t="shared" ca="1" si="9"/>
        <v/>
      </c>
      <c r="SC43" t="str">
        <f t="shared" ca="1" si="9"/>
        <v/>
      </c>
      <c r="SD43" t="str">
        <f t="shared" ca="1" si="9"/>
        <v/>
      </c>
      <c r="SE43" t="str">
        <f t="shared" ca="1" si="9"/>
        <v/>
      </c>
      <c r="SF43" t="str">
        <f t="shared" ca="1" si="9"/>
        <v/>
      </c>
      <c r="SG43" t="str">
        <f t="shared" ca="1" si="9"/>
        <v/>
      </c>
      <c r="SH43" t="str">
        <f t="shared" ca="1" si="9"/>
        <v/>
      </c>
      <c r="SI43" t="str">
        <f t="shared" ca="1" si="9"/>
        <v/>
      </c>
      <c r="SJ43" t="str">
        <f t="shared" ca="1" si="9"/>
        <v/>
      </c>
      <c r="SK43" t="str">
        <f t="shared" ca="1" si="9"/>
        <v/>
      </c>
      <c r="SL43" t="str">
        <f t="shared" ca="1" si="9"/>
        <v/>
      </c>
      <c r="SM43" t="str">
        <f t="shared" ca="1" si="9"/>
        <v/>
      </c>
      <c r="SN43" t="str">
        <f t="shared" ca="1" si="9"/>
        <v/>
      </c>
      <c r="SO43" t="str">
        <f t="shared" ca="1" si="9"/>
        <v/>
      </c>
      <c r="SP43" t="str">
        <f t="shared" ca="1" si="9"/>
        <v/>
      </c>
      <c r="SQ43" t="str">
        <f t="shared" ca="1" si="9"/>
        <v/>
      </c>
      <c r="SR43" t="str">
        <f t="shared" ca="1" si="9"/>
        <v/>
      </c>
      <c r="SS43" t="str">
        <f t="shared" ca="1" si="9"/>
        <v/>
      </c>
      <c r="ST43" t="str">
        <f t="shared" ca="1" si="9"/>
        <v/>
      </c>
      <c r="SU43" t="str">
        <f t="shared" ca="1" si="9"/>
        <v/>
      </c>
      <c r="SV43" t="str">
        <f t="shared" ca="1" si="9"/>
        <v/>
      </c>
      <c r="SW43" t="str">
        <f t="shared" ref="SW43:VH43" ca="1" si="10">IFERROR(SS43*SU43,"")</f>
        <v/>
      </c>
      <c r="SX43" t="str">
        <f t="shared" ca="1" si="10"/>
        <v/>
      </c>
      <c r="SY43" t="str">
        <f t="shared" ca="1" si="10"/>
        <v/>
      </c>
      <c r="SZ43" t="str">
        <f t="shared" ca="1" si="10"/>
        <v/>
      </c>
      <c r="TA43" t="str">
        <f t="shared" ca="1" si="10"/>
        <v/>
      </c>
      <c r="TB43" t="str">
        <f t="shared" ca="1" si="10"/>
        <v/>
      </c>
      <c r="TC43" t="str">
        <f t="shared" ca="1" si="10"/>
        <v/>
      </c>
      <c r="TD43" t="str">
        <f t="shared" ca="1" si="10"/>
        <v/>
      </c>
      <c r="TE43" t="str">
        <f t="shared" ca="1" si="10"/>
        <v/>
      </c>
      <c r="TF43" t="str">
        <f t="shared" ca="1" si="10"/>
        <v/>
      </c>
      <c r="TG43" t="str">
        <f t="shared" ca="1" si="10"/>
        <v/>
      </c>
      <c r="TH43" t="str">
        <f t="shared" ca="1" si="10"/>
        <v/>
      </c>
      <c r="TI43" t="str">
        <f t="shared" ca="1" si="10"/>
        <v/>
      </c>
      <c r="TJ43" t="str">
        <f t="shared" ca="1" si="10"/>
        <v/>
      </c>
      <c r="TK43" t="str">
        <f t="shared" ca="1" si="10"/>
        <v/>
      </c>
      <c r="TL43" t="str">
        <f t="shared" ca="1" si="10"/>
        <v/>
      </c>
      <c r="TM43" t="str">
        <f t="shared" ca="1" si="10"/>
        <v/>
      </c>
      <c r="TN43" t="str">
        <f t="shared" ca="1" si="10"/>
        <v/>
      </c>
      <c r="TO43" t="str">
        <f t="shared" ca="1" si="10"/>
        <v/>
      </c>
      <c r="TP43" t="str">
        <f t="shared" ca="1" si="10"/>
        <v/>
      </c>
      <c r="TQ43" t="str">
        <f t="shared" ca="1" si="10"/>
        <v/>
      </c>
      <c r="TR43" t="str">
        <f t="shared" ca="1" si="10"/>
        <v/>
      </c>
      <c r="TS43" t="str">
        <f t="shared" ca="1" si="10"/>
        <v/>
      </c>
      <c r="TT43" t="str">
        <f t="shared" ca="1" si="10"/>
        <v/>
      </c>
      <c r="TU43" t="str">
        <f t="shared" ca="1" si="10"/>
        <v/>
      </c>
      <c r="TV43" t="str">
        <f t="shared" ca="1" si="10"/>
        <v/>
      </c>
      <c r="TW43" t="str">
        <f t="shared" ca="1" si="10"/>
        <v/>
      </c>
      <c r="TX43" t="str">
        <f t="shared" ca="1" si="10"/>
        <v/>
      </c>
      <c r="TY43" t="str">
        <f t="shared" ca="1" si="10"/>
        <v/>
      </c>
      <c r="TZ43" t="str">
        <f t="shared" ca="1" si="10"/>
        <v/>
      </c>
      <c r="UA43" t="str">
        <f t="shared" ca="1" si="10"/>
        <v/>
      </c>
      <c r="UB43" t="str">
        <f t="shared" ca="1" si="10"/>
        <v/>
      </c>
      <c r="UC43" t="str">
        <f t="shared" ca="1" si="10"/>
        <v/>
      </c>
      <c r="UD43" t="str">
        <f t="shared" ca="1" si="10"/>
        <v/>
      </c>
      <c r="UE43" t="str">
        <f t="shared" ca="1" si="10"/>
        <v/>
      </c>
      <c r="UF43" t="str">
        <f t="shared" ca="1" si="10"/>
        <v/>
      </c>
      <c r="UG43" t="str">
        <f t="shared" ca="1" si="10"/>
        <v/>
      </c>
      <c r="UH43" t="str">
        <f t="shared" ca="1" si="10"/>
        <v/>
      </c>
      <c r="UI43" t="str">
        <f t="shared" ca="1" si="10"/>
        <v/>
      </c>
      <c r="UJ43" t="str">
        <f t="shared" ca="1" si="10"/>
        <v/>
      </c>
      <c r="UK43" t="str">
        <f t="shared" ca="1" si="10"/>
        <v/>
      </c>
      <c r="UL43" t="str">
        <f t="shared" ca="1" si="10"/>
        <v/>
      </c>
      <c r="UM43" t="str">
        <f t="shared" ca="1" si="10"/>
        <v/>
      </c>
      <c r="UN43" t="str">
        <f t="shared" ca="1" si="10"/>
        <v/>
      </c>
      <c r="UO43" t="str">
        <f t="shared" ca="1" si="10"/>
        <v/>
      </c>
      <c r="UP43" t="str">
        <f t="shared" ca="1" si="10"/>
        <v/>
      </c>
      <c r="UQ43" t="str">
        <f t="shared" ca="1" si="10"/>
        <v/>
      </c>
      <c r="UR43" t="str">
        <f t="shared" ca="1" si="10"/>
        <v/>
      </c>
      <c r="US43" t="str">
        <f t="shared" ca="1" si="10"/>
        <v/>
      </c>
      <c r="UT43" t="str">
        <f t="shared" ca="1" si="10"/>
        <v/>
      </c>
      <c r="UU43" t="str">
        <f t="shared" ca="1" si="10"/>
        <v/>
      </c>
      <c r="UV43" t="str">
        <f t="shared" ca="1" si="10"/>
        <v/>
      </c>
      <c r="UW43" t="str">
        <f t="shared" ca="1" si="10"/>
        <v/>
      </c>
      <c r="UX43" t="str">
        <f t="shared" ca="1" si="10"/>
        <v/>
      </c>
      <c r="UY43" t="str">
        <f t="shared" ca="1" si="10"/>
        <v/>
      </c>
      <c r="UZ43" t="str">
        <f t="shared" ca="1" si="10"/>
        <v/>
      </c>
      <c r="VA43" t="str">
        <f t="shared" ca="1" si="10"/>
        <v/>
      </c>
      <c r="VB43" t="str">
        <f t="shared" ca="1" si="10"/>
        <v/>
      </c>
      <c r="VC43" t="str">
        <f t="shared" ca="1" si="10"/>
        <v/>
      </c>
      <c r="VD43" t="str">
        <f t="shared" ca="1" si="10"/>
        <v/>
      </c>
      <c r="VE43" t="str">
        <f t="shared" ca="1" si="10"/>
        <v/>
      </c>
      <c r="VF43" t="str">
        <f t="shared" ca="1" si="10"/>
        <v/>
      </c>
      <c r="VG43" t="str">
        <f t="shared" ca="1" si="10"/>
        <v/>
      </c>
      <c r="VH43" t="str">
        <f t="shared" ca="1" si="10"/>
        <v/>
      </c>
      <c r="VI43" t="str">
        <f t="shared" ref="VI43:XT43" ca="1" si="11">IFERROR(VE43*VG43,"")</f>
        <v/>
      </c>
      <c r="VJ43" t="str">
        <f t="shared" ca="1" si="11"/>
        <v/>
      </c>
      <c r="VK43" t="str">
        <f t="shared" ca="1" si="11"/>
        <v/>
      </c>
      <c r="VL43" t="str">
        <f t="shared" ca="1" si="11"/>
        <v/>
      </c>
      <c r="VM43" t="str">
        <f t="shared" ca="1" si="11"/>
        <v/>
      </c>
      <c r="VN43" t="str">
        <f t="shared" ca="1" si="11"/>
        <v/>
      </c>
      <c r="VO43" t="str">
        <f t="shared" ca="1" si="11"/>
        <v/>
      </c>
      <c r="VP43" t="str">
        <f t="shared" ca="1" si="11"/>
        <v/>
      </c>
      <c r="VQ43" t="str">
        <f t="shared" ca="1" si="11"/>
        <v/>
      </c>
      <c r="VR43" t="str">
        <f t="shared" ca="1" si="11"/>
        <v/>
      </c>
      <c r="VS43" t="str">
        <f t="shared" ca="1" si="11"/>
        <v/>
      </c>
      <c r="VT43" t="str">
        <f t="shared" ca="1" si="11"/>
        <v/>
      </c>
      <c r="VU43" t="str">
        <f t="shared" ca="1" si="11"/>
        <v/>
      </c>
      <c r="VV43" t="str">
        <f t="shared" ca="1" si="11"/>
        <v/>
      </c>
      <c r="VW43" t="str">
        <f t="shared" ca="1" si="11"/>
        <v/>
      </c>
      <c r="VX43" t="str">
        <f t="shared" ca="1" si="11"/>
        <v/>
      </c>
      <c r="VY43" t="str">
        <f t="shared" ca="1" si="11"/>
        <v/>
      </c>
      <c r="VZ43" t="str">
        <f t="shared" ca="1" si="11"/>
        <v/>
      </c>
      <c r="WA43" t="str">
        <f t="shared" ca="1" si="11"/>
        <v/>
      </c>
      <c r="WB43" t="str">
        <f t="shared" ca="1" si="11"/>
        <v/>
      </c>
      <c r="WC43" t="str">
        <f t="shared" ca="1" si="11"/>
        <v/>
      </c>
      <c r="WD43" t="str">
        <f t="shared" ca="1" si="11"/>
        <v/>
      </c>
      <c r="WE43" t="str">
        <f t="shared" ca="1" si="11"/>
        <v/>
      </c>
      <c r="WF43" t="str">
        <f t="shared" ca="1" si="11"/>
        <v/>
      </c>
      <c r="WG43" t="str">
        <f t="shared" ca="1" si="11"/>
        <v/>
      </c>
      <c r="WH43" t="str">
        <f t="shared" ca="1" si="11"/>
        <v/>
      </c>
      <c r="WI43" t="str">
        <f t="shared" ca="1" si="11"/>
        <v/>
      </c>
      <c r="WJ43" t="str">
        <f t="shared" ca="1" si="11"/>
        <v/>
      </c>
      <c r="WK43" t="str">
        <f t="shared" ca="1" si="11"/>
        <v/>
      </c>
      <c r="WL43" t="str">
        <f t="shared" ca="1" si="11"/>
        <v/>
      </c>
      <c r="WM43" t="str">
        <f t="shared" ca="1" si="11"/>
        <v/>
      </c>
      <c r="WN43" t="str">
        <f t="shared" ca="1" si="11"/>
        <v/>
      </c>
      <c r="WO43" t="str">
        <f t="shared" ca="1" si="11"/>
        <v/>
      </c>
      <c r="WP43" t="str">
        <f t="shared" ca="1" si="11"/>
        <v/>
      </c>
      <c r="WQ43" t="str">
        <f t="shared" ca="1" si="11"/>
        <v/>
      </c>
      <c r="WR43" t="str">
        <f t="shared" ca="1" si="11"/>
        <v/>
      </c>
      <c r="WS43" t="str">
        <f t="shared" ca="1" si="11"/>
        <v/>
      </c>
      <c r="WT43" t="str">
        <f t="shared" ca="1" si="11"/>
        <v/>
      </c>
      <c r="WU43" t="str">
        <f t="shared" ca="1" si="11"/>
        <v/>
      </c>
      <c r="WV43" t="str">
        <f t="shared" ca="1" si="11"/>
        <v/>
      </c>
      <c r="WW43" t="str">
        <f t="shared" ca="1" si="11"/>
        <v/>
      </c>
      <c r="WX43" t="str">
        <f t="shared" ca="1" si="11"/>
        <v/>
      </c>
      <c r="WY43" t="str">
        <f t="shared" ca="1" si="11"/>
        <v/>
      </c>
      <c r="WZ43" t="str">
        <f t="shared" ca="1" si="11"/>
        <v/>
      </c>
      <c r="XA43" t="str">
        <f t="shared" ca="1" si="11"/>
        <v/>
      </c>
      <c r="XB43" t="str">
        <f t="shared" ca="1" si="11"/>
        <v/>
      </c>
      <c r="XC43" t="str">
        <f t="shared" ca="1" si="11"/>
        <v/>
      </c>
      <c r="XD43" t="str">
        <f t="shared" ca="1" si="11"/>
        <v/>
      </c>
      <c r="XE43" t="str">
        <f t="shared" ca="1" si="11"/>
        <v/>
      </c>
      <c r="XF43" t="str">
        <f t="shared" ca="1" si="11"/>
        <v/>
      </c>
      <c r="XG43" t="str">
        <f t="shared" ca="1" si="11"/>
        <v/>
      </c>
      <c r="XH43" t="str">
        <f t="shared" ca="1" si="11"/>
        <v/>
      </c>
      <c r="XI43" t="str">
        <f t="shared" ca="1" si="11"/>
        <v/>
      </c>
      <c r="XJ43" t="str">
        <f t="shared" ca="1" si="11"/>
        <v/>
      </c>
      <c r="XK43" t="str">
        <f t="shared" ca="1" si="11"/>
        <v/>
      </c>
      <c r="XL43" t="str">
        <f t="shared" ca="1" si="11"/>
        <v/>
      </c>
      <c r="XM43" t="str">
        <f t="shared" ca="1" si="11"/>
        <v/>
      </c>
      <c r="XN43" t="str">
        <f t="shared" ca="1" si="11"/>
        <v/>
      </c>
      <c r="XO43" t="str">
        <f t="shared" ca="1" si="11"/>
        <v/>
      </c>
      <c r="XP43" t="str">
        <f t="shared" ca="1" si="11"/>
        <v/>
      </c>
      <c r="XQ43" t="str">
        <f t="shared" ca="1" si="11"/>
        <v/>
      </c>
      <c r="XR43" t="str">
        <f t="shared" ca="1" si="11"/>
        <v/>
      </c>
      <c r="XS43" t="str">
        <f t="shared" ca="1" si="11"/>
        <v/>
      </c>
      <c r="XT43" t="str">
        <f t="shared" ca="1" si="11"/>
        <v/>
      </c>
      <c r="XU43" t="str">
        <f t="shared" ref="XU43:AAF43" ca="1" si="12">IFERROR(XQ43*XS43,"")</f>
        <v/>
      </c>
      <c r="XV43" t="str">
        <f t="shared" ca="1" si="12"/>
        <v/>
      </c>
      <c r="XW43" t="str">
        <f t="shared" ca="1" si="12"/>
        <v/>
      </c>
      <c r="XX43" t="str">
        <f t="shared" ca="1" si="12"/>
        <v/>
      </c>
      <c r="XY43" t="str">
        <f t="shared" ca="1" si="12"/>
        <v/>
      </c>
      <c r="XZ43" t="str">
        <f t="shared" ca="1" si="12"/>
        <v/>
      </c>
      <c r="YA43" t="str">
        <f t="shared" ca="1" si="12"/>
        <v/>
      </c>
      <c r="YB43" t="str">
        <f t="shared" ca="1" si="12"/>
        <v/>
      </c>
      <c r="YC43" t="str">
        <f t="shared" ca="1" si="12"/>
        <v/>
      </c>
      <c r="YD43" t="str">
        <f t="shared" ca="1" si="12"/>
        <v/>
      </c>
      <c r="YE43" t="str">
        <f t="shared" ca="1" si="12"/>
        <v/>
      </c>
      <c r="YF43" t="str">
        <f t="shared" ca="1" si="12"/>
        <v/>
      </c>
      <c r="YG43" t="str">
        <f t="shared" ca="1" si="12"/>
        <v/>
      </c>
      <c r="YH43" t="str">
        <f t="shared" ca="1" si="12"/>
        <v/>
      </c>
      <c r="YI43" t="str">
        <f t="shared" ca="1" si="12"/>
        <v/>
      </c>
      <c r="YJ43" t="str">
        <f t="shared" ca="1" si="12"/>
        <v/>
      </c>
      <c r="YK43" t="str">
        <f t="shared" ca="1" si="12"/>
        <v/>
      </c>
      <c r="YL43" t="str">
        <f t="shared" ca="1" si="12"/>
        <v/>
      </c>
      <c r="YM43" t="str">
        <f t="shared" ca="1" si="12"/>
        <v/>
      </c>
      <c r="YN43" t="str">
        <f t="shared" ca="1" si="12"/>
        <v/>
      </c>
      <c r="YO43" t="str">
        <f t="shared" ca="1" si="12"/>
        <v/>
      </c>
      <c r="YP43" t="str">
        <f t="shared" ca="1" si="12"/>
        <v/>
      </c>
      <c r="YQ43" t="str">
        <f t="shared" ca="1" si="12"/>
        <v/>
      </c>
      <c r="YR43" t="str">
        <f t="shared" ca="1" si="12"/>
        <v/>
      </c>
      <c r="YS43" t="str">
        <f t="shared" ca="1" si="12"/>
        <v/>
      </c>
      <c r="YT43" t="str">
        <f t="shared" ca="1" si="12"/>
        <v/>
      </c>
      <c r="YU43" t="str">
        <f t="shared" ca="1" si="12"/>
        <v/>
      </c>
      <c r="YV43" t="str">
        <f t="shared" ca="1" si="12"/>
        <v/>
      </c>
      <c r="YW43" t="str">
        <f t="shared" ca="1" si="12"/>
        <v/>
      </c>
      <c r="YX43" t="str">
        <f t="shared" ca="1" si="12"/>
        <v/>
      </c>
      <c r="YY43" t="str">
        <f t="shared" ca="1" si="12"/>
        <v/>
      </c>
      <c r="YZ43" t="str">
        <f t="shared" ca="1" si="12"/>
        <v/>
      </c>
      <c r="ZA43" t="str">
        <f t="shared" ca="1" si="12"/>
        <v/>
      </c>
      <c r="ZB43" t="str">
        <f t="shared" ca="1" si="12"/>
        <v/>
      </c>
      <c r="ZC43" t="str">
        <f t="shared" ca="1" si="12"/>
        <v/>
      </c>
      <c r="ZD43" t="str">
        <f t="shared" ca="1" si="12"/>
        <v/>
      </c>
      <c r="ZE43" t="str">
        <f t="shared" ca="1" si="12"/>
        <v/>
      </c>
      <c r="ZF43" t="str">
        <f t="shared" ca="1" si="12"/>
        <v/>
      </c>
      <c r="ZG43" t="str">
        <f t="shared" ca="1" si="12"/>
        <v/>
      </c>
      <c r="ZH43" t="str">
        <f t="shared" ca="1" si="12"/>
        <v/>
      </c>
      <c r="ZI43" t="str">
        <f t="shared" ca="1" si="12"/>
        <v/>
      </c>
      <c r="ZJ43" t="str">
        <f t="shared" ca="1" si="12"/>
        <v/>
      </c>
      <c r="ZK43" t="str">
        <f t="shared" ca="1" si="12"/>
        <v/>
      </c>
      <c r="ZL43" t="str">
        <f t="shared" ca="1" si="12"/>
        <v/>
      </c>
      <c r="ZM43" t="str">
        <f t="shared" ca="1" si="12"/>
        <v/>
      </c>
      <c r="ZN43" t="str">
        <f t="shared" ca="1" si="12"/>
        <v/>
      </c>
      <c r="ZO43" t="str">
        <f t="shared" ca="1" si="12"/>
        <v/>
      </c>
      <c r="ZP43" t="str">
        <f t="shared" ca="1" si="12"/>
        <v/>
      </c>
      <c r="ZQ43" t="str">
        <f t="shared" ca="1" si="12"/>
        <v/>
      </c>
      <c r="ZR43" t="str">
        <f t="shared" ca="1" si="12"/>
        <v/>
      </c>
      <c r="ZS43" t="str">
        <f t="shared" ca="1" si="12"/>
        <v/>
      </c>
      <c r="ZT43" t="str">
        <f t="shared" ca="1" si="12"/>
        <v/>
      </c>
      <c r="ZU43" t="str">
        <f t="shared" ca="1" si="12"/>
        <v/>
      </c>
      <c r="ZV43" t="str">
        <f t="shared" ca="1" si="12"/>
        <v/>
      </c>
      <c r="ZW43" t="str">
        <f t="shared" ca="1" si="12"/>
        <v/>
      </c>
      <c r="ZX43" t="str">
        <f t="shared" ca="1" si="12"/>
        <v/>
      </c>
      <c r="ZY43" t="str">
        <f t="shared" ca="1" si="12"/>
        <v/>
      </c>
      <c r="ZZ43" t="str">
        <f t="shared" ca="1" si="12"/>
        <v/>
      </c>
      <c r="AAA43" t="str">
        <f t="shared" ca="1" si="12"/>
        <v/>
      </c>
      <c r="AAB43" t="str">
        <f t="shared" ca="1" si="12"/>
        <v/>
      </c>
      <c r="AAC43" t="str">
        <f t="shared" ca="1" si="12"/>
        <v/>
      </c>
      <c r="AAD43" t="str">
        <f t="shared" ca="1" si="12"/>
        <v/>
      </c>
      <c r="AAE43" t="str">
        <f t="shared" ca="1" si="12"/>
        <v/>
      </c>
      <c r="AAF43" t="str">
        <f t="shared" ca="1" si="12"/>
        <v/>
      </c>
      <c r="AAG43" t="str">
        <f t="shared" ref="AAG43:ACR43" ca="1" si="13">IFERROR(AAC43*AAE43,"")</f>
        <v/>
      </c>
      <c r="AAH43" t="str">
        <f t="shared" ca="1" si="13"/>
        <v/>
      </c>
      <c r="AAI43" t="str">
        <f t="shared" ca="1" si="13"/>
        <v/>
      </c>
      <c r="AAJ43" t="str">
        <f t="shared" ca="1" si="13"/>
        <v/>
      </c>
      <c r="AAK43" t="str">
        <f t="shared" ca="1" si="13"/>
        <v/>
      </c>
      <c r="AAL43" t="str">
        <f t="shared" ca="1" si="13"/>
        <v/>
      </c>
      <c r="AAM43" t="str">
        <f t="shared" ca="1" si="13"/>
        <v/>
      </c>
      <c r="AAN43" t="str">
        <f t="shared" ca="1" si="13"/>
        <v/>
      </c>
      <c r="AAO43" t="str">
        <f t="shared" ca="1" si="13"/>
        <v/>
      </c>
      <c r="AAP43" t="str">
        <f t="shared" ca="1" si="13"/>
        <v/>
      </c>
      <c r="AAQ43" t="str">
        <f t="shared" ca="1" si="13"/>
        <v/>
      </c>
      <c r="AAR43" t="str">
        <f t="shared" ca="1" si="13"/>
        <v/>
      </c>
      <c r="AAS43" t="str">
        <f t="shared" ca="1" si="13"/>
        <v/>
      </c>
      <c r="AAT43" t="str">
        <f t="shared" ca="1" si="13"/>
        <v/>
      </c>
      <c r="AAU43" t="str">
        <f t="shared" ca="1" si="13"/>
        <v/>
      </c>
      <c r="AAV43" t="str">
        <f t="shared" ca="1" si="13"/>
        <v/>
      </c>
      <c r="AAW43" t="str">
        <f t="shared" ca="1" si="13"/>
        <v/>
      </c>
      <c r="AAX43" t="str">
        <f t="shared" ca="1" si="13"/>
        <v/>
      </c>
      <c r="AAY43" t="str">
        <f t="shared" ca="1" si="13"/>
        <v/>
      </c>
      <c r="AAZ43" t="str">
        <f t="shared" ca="1" si="13"/>
        <v/>
      </c>
      <c r="ABA43" t="str">
        <f t="shared" ca="1" si="13"/>
        <v/>
      </c>
      <c r="ABB43" t="str">
        <f t="shared" ca="1" si="13"/>
        <v/>
      </c>
      <c r="ABC43" t="str">
        <f t="shared" ca="1" si="13"/>
        <v/>
      </c>
      <c r="ABD43" t="str">
        <f t="shared" ca="1" si="13"/>
        <v/>
      </c>
      <c r="ABE43" t="str">
        <f t="shared" ca="1" si="13"/>
        <v/>
      </c>
      <c r="ABF43" t="str">
        <f t="shared" ca="1" si="13"/>
        <v/>
      </c>
      <c r="ABG43" t="str">
        <f t="shared" ca="1" si="13"/>
        <v/>
      </c>
      <c r="ABH43" t="str">
        <f t="shared" ca="1" si="13"/>
        <v/>
      </c>
      <c r="ABI43" t="str">
        <f t="shared" ca="1" si="13"/>
        <v/>
      </c>
      <c r="ABJ43" t="str">
        <f t="shared" ca="1" si="13"/>
        <v/>
      </c>
      <c r="ABK43" t="str">
        <f t="shared" ca="1" si="13"/>
        <v/>
      </c>
      <c r="ABL43" t="str">
        <f t="shared" ca="1" si="13"/>
        <v/>
      </c>
      <c r="ABM43" t="str">
        <f t="shared" ca="1" si="13"/>
        <v/>
      </c>
      <c r="ABN43" t="str">
        <f t="shared" ca="1" si="13"/>
        <v/>
      </c>
      <c r="ABO43" t="str">
        <f t="shared" ca="1" si="13"/>
        <v/>
      </c>
      <c r="ABP43" t="str">
        <f t="shared" ca="1" si="13"/>
        <v/>
      </c>
      <c r="ABQ43" t="str">
        <f t="shared" ca="1" si="13"/>
        <v/>
      </c>
      <c r="ABR43" t="str">
        <f t="shared" ca="1" si="13"/>
        <v/>
      </c>
      <c r="ABS43" t="str">
        <f t="shared" ca="1" si="13"/>
        <v/>
      </c>
      <c r="ABT43" t="str">
        <f t="shared" ca="1" si="13"/>
        <v/>
      </c>
      <c r="ABU43" t="str">
        <f t="shared" ca="1" si="13"/>
        <v/>
      </c>
      <c r="ABV43" t="str">
        <f t="shared" ca="1" si="13"/>
        <v/>
      </c>
      <c r="ABW43" t="str">
        <f t="shared" ca="1" si="13"/>
        <v/>
      </c>
      <c r="ABX43" t="str">
        <f t="shared" ca="1" si="13"/>
        <v/>
      </c>
      <c r="ABY43" t="str">
        <f t="shared" ca="1" si="13"/>
        <v/>
      </c>
      <c r="ABZ43" t="str">
        <f t="shared" ca="1" si="13"/>
        <v/>
      </c>
      <c r="ACA43" t="str">
        <f t="shared" ca="1" si="13"/>
        <v/>
      </c>
      <c r="ACB43" t="str">
        <f t="shared" ca="1" si="13"/>
        <v/>
      </c>
      <c r="ACC43" t="str">
        <f t="shared" ca="1" si="13"/>
        <v/>
      </c>
      <c r="ACD43" t="str">
        <f t="shared" ca="1" si="13"/>
        <v/>
      </c>
      <c r="ACE43" t="str">
        <f t="shared" ca="1" si="13"/>
        <v/>
      </c>
      <c r="ACF43" t="str">
        <f t="shared" ca="1" si="13"/>
        <v/>
      </c>
      <c r="ACG43" t="str">
        <f t="shared" ca="1" si="13"/>
        <v/>
      </c>
      <c r="ACH43" t="str">
        <f t="shared" ca="1" si="13"/>
        <v/>
      </c>
      <c r="ACI43" t="str">
        <f t="shared" ca="1" si="13"/>
        <v/>
      </c>
      <c r="ACJ43" t="str">
        <f t="shared" ca="1" si="13"/>
        <v/>
      </c>
      <c r="ACK43" t="str">
        <f t="shared" ca="1" si="13"/>
        <v/>
      </c>
      <c r="ACL43" t="str">
        <f t="shared" ca="1" si="13"/>
        <v/>
      </c>
      <c r="ACM43" t="str">
        <f t="shared" ca="1" si="13"/>
        <v/>
      </c>
      <c r="ACN43" t="str">
        <f t="shared" ca="1" si="13"/>
        <v/>
      </c>
      <c r="ACO43" t="str">
        <f t="shared" ca="1" si="13"/>
        <v/>
      </c>
      <c r="ACP43" t="str">
        <f t="shared" ca="1" si="13"/>
        <v/>
      </c>
      <c r="ACQ43" t="str">
        <f t="shared" ca="1" si="13"/>
        <v/>
      </c>
      <c r="ACR43" t="str">
        <f t="shared" ca="1" si="13"/>
        <v/>
      </c>
      <c r="ACS43" t="str">
        <f t="shared" ref="ACS43:AFD43" ca="1" si="14">IFERROR(ACO43*ACQ43,"")</f>
        <v/>
      </c>
      <c r="ACT43" t="str">
        <f t="shared" ca="1" si="14"/>
        <v/>
      </c>
      <c r="ACU43" t="str">
        <f t="shared" ca="1" si="14"/>
        <v/>
      </c>
      <c r="ACV43" t="str">
        <f t="shared" ca="1" si="14"/>
        <v/>
      </c>
      <c r="ACW43" t="str">
        <f t="shared" ca="1" si="14"/>
        <v/>
      </c>
      <c r="ACX43" t="str">
        <f t="shared" ca="1" si="14"/>
        <v/>
      </c>
      <c r="ACY43" t="str">
        <f t="shared" ca="1" si="14"/>
        <v/>
      </c>
      <c r="ACZ43" t="str">
        <f t="shared" ca="1" si="14"/>
        <v/>
      </c>
      <c r="ADA43" t="str">
        <f t="shared" ca="1" si="14"/>
        <v/>
      </c>
      <c r="ADB43" t="str">
        <f t="shared" ca="1" si="14"/>
        <v/>
      </c>
      <c r="ADC43" t="str">
        <f t="shared" ca="1" si="14"/>
        <v/>
      </c>
      <c r="ADD43" t="str">
        <f t="shared" ca="1" si="14"/>
        <v/>
      </c>
      <c r="ADE43" t="str">
        <f t="shared" ca="1" si="14"/>
        <v/>
      </c>
      <c r="ADF43" t="str">
        <f t="shared" ca="1" si="14"/>
        <v/>
      </c>
      <c r="ADG43" t="str">
        <f t="shared" ca="1" si="14"/>
        <v/>
      </c>
      <c r="ADH43" t="str">
        <f t="shared" ca="1" si="14"/>
        <v/>
      </c>
      <c r="ADI43" t="str">
        <f t="shared" ca="1" si="14"/>
        <v/>
      </c>
      <c r="ADJ43" t="str">
        <f t="shared" ca="1" si="14"/>
        <v/>
      </c>
      <c r="ADK43" t="str">
        <f t="shared" ca="1" si="14"/>
        <v/>
      </c>
      <c r="ADL43" t="str">
        <f t="shared" ca="1" si="14"/>
        <v/>
      </c>
      <c r="ADM43" t="str">
        <f t="shared" ca="1" si="14"/>
        <v/>
      </c>
      <c r="ADN43" t="str">
        <f t="shared" ca="1" si="14"/>
        <v/>
      </c>
      <c r="ADO43" t="str">
        <f t="shared" ca="1" si="14"/>
        <v/>
      </c>
      <c r="ADP43" t="str">
        <f t="shared" ca="1" si="14"/>
        <v/>
      </c>
      <c r="ADQ43" t="str">
        <f t="shared" ca="1" si="14"/>
        <v/>
      </c>
      <c r="ADR43" t="str">
        <f t="shared" ca="1" si="14"/>
        <v/>
      </c>
      <c r="ADS43" t="str">
        <f t="shared" ca="1" si="14"/>
        <v/>
      </c>
      <c r="ADT43" t="str">
        <f t="shared" ca="1" si="14"/>
        <v/>
      </c>
      <c r="ADU43" t="str">
        <f t="shared" ca="1" si="14"/>
        <v/>
      </c>
      <c r="ADV43" t="str">
        <f t="shared" ca="1" si="14"/>
        <v/>
      </c>
      <c r="ADW43" t="str">
        <f t="shared" ca="1" si="14"/>
        <v/>
      </c>
      <c r="ADX43" t="str">
        <f t="shared" ca="1" si="14"/>
        <v/>
      </c>
      <c r="ADY43" t="str">
        <f t="shared" ca="1" si="14"/>
        <v/>
      </c>
      <c r="ADZ43" t="str">
        <f t="shared" ca="1" si="14"/>
        <v/>
      </c>
      <c r="AEA43" t="str">
        <f t="shared" ca="1" si="14"/>
        <v/>
      </c>
      <c r="AEB43" t="str">
        <f t="shared" ca="1" si="14"/>
        <v/>
      </c>
      <c r="AEC43" t="str">
        <f t="shared" ca="1" si="14"/>
        <v/>
      </c>
      <c r="AED43" t="str">
        <f t="shared" ca="1" si="14"/>
        <v/>
      </c>
      <c r="AEE43" t="str">
        <f t="shared" ca="1" si="14"/>
        <v/>
      </c>
      <c r="AEF43" t="str">
        <f t="shared" ca="1" si="14"/>
        <v/>
      </c>
      <c r="AEG43" t="str">
        <f t="shared" ca="1" si="14"/>
        <v/>
      </c>
      <c r="AEH43" t="str">
        <f t="shared" ca="1" si="14"/>
        <v/>
      </c>
      <c r="AEI43" t="str">
        <f t="shared" ca="1" si="14"/>
        <v/>
      </c>
      <c r="AEJ43" t="str">
        <f t="shared" ca="1" si="14"/>
        <v/>
      </c>
      <c r="AEK43" t="str">
        <f t="shared" ca="1" si="14"/>
        <v/>
      </c>
      <c r="AEL43" t="str">
        <f t="shared" ca="1" si="14"/>
        <v/>
      </c>
      <c r="AEM43" t="str">
        <f t="shared" ca="1" si="14"/>
        <v/>
      </c>
      <c r="AEN43" t="str">
        <f t="shared" ca="1" si="14"/>
        <v/>
      </c>
      <c r="AEO43" t="str">
        <f t="shared" ca="1" si="14"/>
        <v/>
      </c>
      <c r="AEP43" t="str">
        <f t="shared" ca="1" si="14"/>
        <v/>
      </c>
      <c r="AEQ43" t="str">
        <f t="shared" ca="1" si="14"/>
        <v/>
      </c>
      <c r="AER43" t="str">
        <f t="shared" ca="1" si="14"/>
        <v/>
      </c>
      <c r="AES43" t="str">
        <f t="shared" ca="1" si="14"/>
        <v/>
      </c>
      <c r="AET43" t="str">
        <f t="shared" ca="1" si="14"/>
        <v/>
      </c>
      <c r="AEU43" t="str">
        <f t="shared" ca="1" si="14"/>
        <v/>
      </c>
      <c r="AEV43" t="str">
        <f t="shared" ca="1" si="14"/>
        <v/>
      </c>
      <c r="AEW43" t="str">
        <f t="shared" ca="1" si="14"/>
        <v/>
      </c>
      <c r="AEX43" t="str">
        <f t="shared" ca="1" si="14"/>
        <v/>
      </c>
      <c r="AEY43" t="str">
        <f t="shared" ca="1" si="14"/>
        <v/>
      </c>
      <c r="AEZ43" t="str">
        <f t="shared" ca="1" si="14"/>
        <v/>
      </c>
      <c r="AFA43" t="str">
        <f t="shared" ca="1" si="14"/>
        <v/>
      </c>
      <c r="AFB43" t="str">
        <f t="shared" ca="1" si="14"/>
        <v/>
      </c>
      <c r="AFC43" t="str">
        <f t="shared" ca="1" si="14"/>
        <v/>
      </c>
      <c r="AFD43" t="str">
        <f t="shared" ca="1" si="14"/>
        <v/>
      </c>
      <c r="AFE43" t="str">
        <f t="shared" ref="AFE43:AHP43" ca="1" si="15">IFERROR(AFA43*AFC43,"")</f>
        <v/>
      </c>
      <c r="AFF43" t="str">
        <f t="shared" ca="1" si="15"/>
        <v/>
      </c>
      <c r="AFG43" t="str">
        <f t="shared" ca="1" si="15"/>
        <v/>
      </c>
      <c r="AFH43" t="str">
        <f t="shared" ca="1" si="15"/>
        <v/>
      </c>
      <c r="AFI43" t="str">
        <f t="shared" ca="1" si="15"/>
        <v/>
      </c>
      <c r="AFJ43" t="str">
        <f t="shared" ca="1" si="15"/>
        <v/>
      </c>
      <c r="AFK43" t="str">
        <f t="shared" ca="1" si="15"/>
        <v/>
      </c>
      <c r="AFL43" t="str">
        <f t="shared" ca="1" si="15"/>
        <v/>
      </c>
      <c r="AFM43" t="str">
        <f t="shared" ca="1" si="15"/>
        <v/>
      </c>
      <c r="AFN43" t="str">
        <f t="shared" ca="1" si="15"/>
        <v/>
      </c>
      <c r="AFO43" t="str">
        <f t="shared" ca="1" si="15"/>
        <v/>
      </c>
      <c r="AFP43" t="str">
        <f t="shared" ca="1" si="15"/>
        <v/>
      </c>
      <c r="AFQ43" t="str">
        <f t="shared" ca="1" si="15"/>
        <v/>
      </c>
      <c r="AFR43" t="str">
        <f t="shared" ca="1" si="15"/>
        <v/>
      </c>
      <c r="AFS43" t="str">
        <f t="shared" ca="1" si="15"/>
        <v/>
      </c>
      <c r="AFT43" t="str">
        <f t="shared" ca="1" si="15"/>
        <v/>
      </c>
      <c r="AFU43" t="str">
        <f t="shared" ca="1" si="15"/>
        <v/>
      </c>
      <c r="AFV43" t="str">
        <f t="shared" ca="1" si="15"/>
        <v/>
      </c>
      <c r="AFW43" t="str">
        <f t="shared" ca="1" si="15"/>
        <v/>
      </c>
      <c r="AFX43" t="str">
        <f t="shared" ca="1" si="15"/>
        <v/>
      </c>
      <c r="AFY43" t="str">
        <f t="shared" ca="1" si="15"/>
        <v/>
      </c>
      <c r="AFZ43" t="str">
        <f t="shared" ca="1" si="15"/>
        <v/>
      </c>
      <c r="AGA43" t="str">
        <f t="shared" ca="1" si="15"/>
        <v/>
      </c>
      <c r="AGB43" t="str">
        <f t="shared" ca="1" si="15"/>
        <v/>
      </c>
      <c r="AGC43" t="str">
        <f t="shared" ca="1" si="15"/>
        <v/>
      </c>
      <c r="AGD43" t="str">
        <f t="shared" ca="1" si="15"/>
        <v/>
      </c>
      <c r="AGE43" t="str">
        <f t="shared" ca="1" si="15"/>
        <v/>
      </c>
      <c r="AGF43" t="str">
        <f t="shared" ca="1" si="15"/>
        <v/>
      </c>
      <c r="AGG43" t="str">
        <f t="shared" ca="1" si="15"/>
        <v/>
      </c>
      <c r="AGH43" t="str">
        <f t="shared" ca="1" si="15"/>
        <v/>
      </c>
      <c r="AGI43" t="str">
        <f t="shared" ca="1" si="15"/>
        <v/>
      </c>
      <c r="AGJ43" t="str">
        <f t="shared" ca="1" si="15"/>
        <v/>
      </c>
      <c r="AGK43" t="str">
        <f t="shared" ca="1" si="15"/>
        <v/>
      </c>
      <c r="AGL43" t="str">
        <f t="shared" ca="1" si="15"/>
        <v/>
      </c>
      <c r="AGM43" t="str">
        <f t="shared" ca="1" si="15"/>
        <v/>
      </c>
      <c r="AGN43" t="str">
        <f t="shared" ca="1" si="15"/>
        <v/>
      </c>
      <c r="AGO43" t="str">
        <f t="shared" ca="1" si="15"/>
        <v/>
      </c>
      <c r="AGP43" t="str">
        <f t="shared" ca="1" si="15"/>
        <v/>
      </c>
      <c r="AGQ43" t="str">
        <f t="shared" ca="1" si="15"/>
        <v/>
      </c>
      <c r="AGR43" t="str">
        <f t="shared" ca="1" si="15"/>
        <v/>
      </c>
      <c r="AGS43" t="str">
        <f t="shared" ca="1" si="15"/>
        <v/>
      </c>
      <c r="AGT43" t="str">
        <f t="shared" ca="1" si="15"/>
        <v/>
      </c>
      <c r="AGU43" t="str">
        <f t="shared" ca="1" si="15"/>
        <v/>
      </c>
      <c r="AGV43" t="str">
        <f t="shared" ca="1" si="15"/>
        <v/>
      </c>
      <c r="AGW43" t="str">
        <f t="shared" ca="1" si="15"/>
        <v/>
      </c>
      <c r="AGX43" t="str">
        <f t="shared" ca="1" si="15"/>
        <v/>
      </c>
      <c r="AGY43" t="str">
        <f t="shared" ca="1" si="15"/>
        <v/>
      </c>
      <c r="AGZ43" t="str">
        <f t="shared" ca="1" si="15"/>
        <v/>
      </c>
      <c r="AHA43" t="str">
        <f t="shared" ca="1" si="15"/>
        <v/>
      </c>
      <c r="AHB43" t="str">
        <f t="shared" ca="1" si="15"/>
        <v/>
      </c>
      <c r="AHC43" t="str">
        <f t="shared" ca="1" si="15"/>
        <v/>
      </c>
      <c r="AHD43" t="str">
        <f t="shared" ca="1" si="15"/>
        <v/>
      </c>
      <c r="AHE43" t="str">
        <f t="shared" ca="1" si="15"/>
        <v/>
      </c>
      <c r="AHF43" t="str">
        <f t="shared" ca="1" si="15"/>
        <v/>
      </c>
      <c r="AHG43" t="str">
        <f t="shared" ca="1" si="15"/>
        <v/>
      </c>
      <c r="AHH43" t="str">
        <f t="shared" ca="1" si="15"/>
        <v/>
      </c>
      <c r="AHI43" t="str">
        <f t="shared" ca="1" si="15"/>
        <v/>
      </c>
      <c r="AHJ43" t="str">
        <f t="shared" ca="1" si="15"/>
        <v/>
      </c>
      <c r="AHK43" t="str">
        <f t="shared" ca="1" si="15"/>
        <v/>
      </c>
      <c r="AHL43" t="str">
        <f t="shared" ca="1" si="15"/>
        <v/>
      </c>
      <c r="AHM43" t="str">
        <f t="shared" ca="1" si="15"/>
        <v/>
      </c>
      <c r="AHN43" t="str">
        <f t="shared" ca="1" si="15"/>
        <v/>
      </c>
      <c r="AHO43" t="str">
        <f t="shared" ca="1" si="15"/>
        <v/>
      </c>
      <c r="AHP43" t="str">
        <f t="shared" ca="1" si="15"/>
        <v/>
      </c>
      <c r="AHQ43" t="str">
        <f t="shared" ref="AHQ43:AKB43" ca="1" si="16">IFERROR(AHM43*AHO43,"")</f>
        <v/>
      </c>
      <c r="AHR43" t="str">
        <f t="shared" ca="1" si="16"/>
        <v/>
      </c>
      <c r="AHS43" t="str">
        <f t="shared" ca="1" si="16"/>
        <v/>
      </c>
      <c r="AHT43" t="str">
        <f t="shared" ca="1" si="16"/>
        <v/>
      </c>
      <c r="AHU43" t="str">
        <f t="shared" ca="1" si="16"/>
        <v/>
      </c>
      <c r="AHV43" t="str">
        <f t="shared" ca="1" si="16"/>
        <v/>
      </c>
      <c r="AHW43" t="str">
        <f t="shared" ca="1" si="16"/>
        <v/>
      </c>
      <c r="AHX43" t="str">
        <f t="shared" ca="1" si="16"/>
        <v/>
      </c>
      <c r="AHY43" t="str">
        <f t="shared" ca="1" si="16"/>
        <v/>
      </c>
      <c r="AHZ43" t="str">
        <f t="shared" ca="1" si="16"/>
        <v/>
      </c>
      <c r="AIA43" t="str">
        <f t="shared" ca="1" si="16"/>
        <v/>
      </c>
      <c r="AIB43" t="str">
        <f t="shared" ca="1" si="16"/>
        <v/>
      </c>
      <c r="AIC43" t="str">
        <f t="shared" ca="1" si="16"/>
        <v/>
      </c>
      <c r="AID43" t="str">
        <f t="shared" ca="1" si="16"/>
        <v/>
      </c>
      <c r="AIE43" t="str">
        <f t="shared" ca="1" si="16"/>
        <v/>
      </c>
      <c r="AIF43" t="str">
        <f t="shared" ca="1" si="16"/>
        <v/>
      </c>
      <c r="AIG43" t="str">
        <f t="shared" ca="1" si="16"/>
        <v/>
      </c>
      <c r="AIH43" t="str">
        <f t="shared" ca="1" si="16"/>
        <v/>
      </c>
      <c r="AII43" t="str">
        <f t="shared" ca="1" si="16"/>
        <v/>
      </c>
      <c r="AIJ43" t="str">
        <f t="shared" ca="1" si="16"/>
        <v/>
      </c>
      <c r="AIK43" t="str">
        <f t="shared" ca="1" si="16"/>
        <v/>
      </c>
      <c r="AIL43" t="str">
        <f t="shared" ca="1" si="16"/>
        <v/>
      </c>
      <c r="AIM43" t="str">
        <f t="shared" ca="1" si="16"/>
        <v/>
      </c>
      <c r="AIN43" t="str">
        <f t="shared" ca="1" si="16"/>
        <v/>
      </c>
      <c r="AIO43" t="str">
        <f t="shared" ca="1" si="16"/>
        <v/>
      </c>
      <c r="AIP43" t="str">
        <f t="shared" ca="1" si="16"/>
        <v/>
      </c>
      <c r="AIQ43" t="str">
        <f t="shared" ca="1" si="16"/>
        <v/>
      </c>
      <c r="AIR43" t="str">
        <f t="shared" ca="1" si="16"/>
        <v/>
      </c>
      <c r="AIS43" t="str">
        <f t="shared" ca="1" si="16"/>
        <v/>
      </c>
      <c r="AIT43" t="str">
        <f t="shared" ca="1" si="16"/>
        <v/>
      </c>
      <c r="AIU43" t="str">
        <f t="shared" ca="1" si="16"/>
        <v/>
      </c>
      <c r="AIV43" t="str">
        <f t="shared" ca="1" si="16"/>
        <v/>
      </c>
      <c r="AIW43" t="str">
        <f t="shared" ca="1" si="16"/>
        <v/>
      </c>
      <c r="AIX43" t="str">
        <f t="shared" ca="1" si="16"/>
        <v/>
      </c>
      <c r="AIY43" t="str">
        <f t="shared" ca="1" si="16"/>
        <v/>
      </c>
      <c r="AIZ43" t="str">
        <f t="shared" ca="1" si="16"/>
        <v/>
      </c>
      <c r="AJA43" t="str">
        <f t="shared" ca="1" si="16"/>
        <v/>
      </c>
      <c r="AJB43" t="str">
        <f t="shared" ca="1" si="16"/>
        <v/>
      </c>
      <c r="AJC43" t="str">
        <f t="shared" ca="1" si="16"/>
        <v/>
      </c>
      <c r="AJD43" t="str">
        <f t="shared" ca="1" si="16"/>
        <v/>
      </c>
      <c r="AJE43" t="str">
        <f t="shared" ca="1" si="16"/>
        <v/>
      </c>
      <c r="AJF43" t="str">
        <f t="shared" ca="1" si="16"/>
        <v/>
      </c>
      <c r="AJG43" t="str">
        <f t="shared" ca="1" si="16"/>
        <v/>
      </c>
      <c r="AJH43" t="str">
        <f t="shared" ca="1" si="16"/>
        <v/>
      </c>
      <c r="AJI43" t="str">
        <f t="shared" ca="1" si="16"/>
        <v/>
      </c>
      <c r="AJJ43" t="str">
        <f t="shared" ca="1" si="16"/>
        <v/>
      </c>
      <c r="AJK43" t="str">
        <f t="shared" ca="1" si="16"/>
        <v/>
      </c>
      <c r="AJL43" t="str">
        <f t="shared" ca="1" si="16"/>
        <v/>
      </c>
      <c r="AJM43" t="str">
        <f t="shared" ca="1" si="16"/>
        <v/>
      </c>
      <c r="AJN43" t="str">
        <f t="shared" ca="1" si="16"/>
        <v/>
      </c>
      <c r="AJO43" t="str">
        <f t="shared" ca="1" si="16"/>
        <v/>
      </c>
      <c r="AJP43" t="str">
        <f t="shared" ca="1" si="16"/>
        <v/>
      </c>
      <c r="AJQ43" t="str">
        <f t="shared" ca="1" si="16"/>
        <v/>
      </c>
      <c r="AJR43" t="str">
        <f t="shared" ca="1" si="16"/>
        <v/>
      </c>
      <c r="AJS43" t="str">
        <f t="shared" ca="1" si="16"/>
        <v/>
      </c>
      <c r="AJT43" t="str">
        <f t="shared" ca="1" si="16"/>
        <v/>
      </c>
      <c r="AJU43" t="str">
        <f t="shared" ca="1" si="16"/>
        <v/>
      </c>
      <c r="AJV43" t="str">
        <f t="shared" ca="1" si="16"/>
        <v/>
      </c>
      <c r="AJW43" t="str">
        <f t="shared" ca="1" si="16"/>
        <v/>
      </c>
      <c r="AJX43" t="str">
        <f t="shared" ca="1" si="16"/>
        <v/>
      </c>
      <c r="AJY43" t="str">
        <f t="shared" ca="1" si="16"/>
        <v/>
      </c>
      <c r="AJZ43" t="str">
        <f t="shared" ca="1" si="16"/>
        <v/>
      </c>
      <c r="AKA43" t="str">
        <f t="shared" ca="1" si="16"/>
        <v/>
      </c>
      <c r="AKB43" t="str">
        <f t="shared" ca="1" si="16"/>
        <v/>
      </c>
      <c r="AKC43" t="str">
        <f t="shared" ref="AKC43:AMN43" ca="1" si="17">IFERROR(AJY43*AKA43,"")</f>
        <v/>
      </c>
      <c r="AKD43" t="str">
        <f t="shared" ca="1" si="17"/>
        <v/>
      </c>
      <c r="AKE43" t="str">
        <f t="shared" ca="1" si="17"/>
        <v/>
      </c>
      <c r="AKF43" t="str">
        <f t="shared" ca="1" si="17"/>
        <v/>
      </c>
      <c r="AKG43" t="str">
        <f t="shared" ca="1" si="17"/>
        <v/>
      </c>
      <c r="AKH43" t="str">
        <f t="shared" ca="1" si="17"/>
        <v/>
      </c>
      <c r="AKI43" t="str">
        <f t="shared" ca="1" si="17"/>
        <v/>
      </c>
      <c r="AKJ43" t="str">
        <f t="shared" ca="1" si="17"/>
        <v/>
      </c>
      <c r="AKK43" t="str">
        <f t="shared" ca="1" si="17"/>
        <v/>
      </c>
      <c r="AKL43" t="str">
        <f t="shared" ca="1" si="17"/>
        <v/>
      </c>
      <c r="AKM43" t="str">
        <f t="shared" ca="1" si="17"/>
        <v/>
      </c>
      <c r="AKN43" t="str">
        <f t="shared" ca="1" si="17"/>
        <v/>
      </c>
      <c r="AKO43" t="str">
        <f t="shared" ca="1" si="17"/>
        <v/>
      </c>
      <c r="AKP43" t="str">
        <f t="shared" ca="1" si="17"/>
        <v/>
      </c>
      <c r="AKQ43" t="str">
        <f t="shared" ca="1" si="17"/>
        <v/>
      </c>
      <c r="AKR43" t="str">
        <f t="shared" ca="1" si="17"/>
        <v/>
      </c>
      <c r="AKS43" t="str">
        <f t="shared" ca="1" si="17"/>
        <v/>
      </c>
      <c r="AKT43" t="str">
        <f t="shared" ca="1" si="17"/>
        <v/>
      </c>
      <c r="AKU43" t="str">
        <f t="shared" ca="1" si="17"/>
        <v/>
      </c>
      <c r="AKV43" t="str">
        <f t="shared" ca="1" si="17"/>
        <v/>
      </c>
      <c r="AKW43" t="str">
        <f t="shared" ca="1" si="17"/>
        <v/>
      </c>
      <c r="AKX43" t="str">
        <f t="shared" ca="1" si="17"/>
        <v/>
      </c>
      <c r="AKY43" t="str">
        <f t="shared" ca="1" si="17"/>
        <v/>
      </c>
      <c r="AKZ43" t="str">
        <f t="shared" ca="1" si="17"/>
        <v/>
      </c>
      <c r="ALA43" t="str">
        <f t="shared" ca="1" si="17"/>
        <v/>
      </c>
      <c r="ALB43" t="str">
        <f t="shared" ca="1" si="17"/>
        <v/>
      </c>
      <c r="ALC43" t="str">
        <f t="shared" ca="1" si="17"/>
        <v/>
      </c>
      <c r="ALD43" t="str">
        <f t="shared" ca="1" si="17"/>
        <v/>
      </c>
      <c r="ALE43" t="str">
        <f t="shared" ca="1" si="17"/>
        <v/>
      </c>
      <c r="ALF43" t="str">
        <f t="shared" ca="1" si="17"/>
        <v/>
      </c>
      <c r="ALG43" t="str">
        <f t="shared" ca="1" si="17"/>
        <v/>
      </c>
      <c r="ALH43" t="str">
        <f t="shared" ca="1" si="17"/>
        <v/>
      </c>
      <c r="ALI43" t="str">
        <f t="shared" ca="1" si="17"/>
        <v/>
      </c>
      <c r="ALJ43" t="str">
        <f t="shared" ca="1" si="17"/>
        <v/>
      </c>
      <c r="ALK43" t="str">
        <f t="shared" ca="1" si="17"/>
        <v/>
      </c>
      <c r="ALL43" t="str">
        <f t="shared" ca="1" si="17"/>
        <v/>
      </c>
      <c r="ALM43" t="str">
        <f t="shared" ca="1" si="17"/>
        <v/>
      </c>
      <c r="ALN43" t="str">
        <f t="shared" ca="1" si="17"/>
        <v/>
      </c>
      <c r="ALO43" t="str">
        <f t="shared" ca="1" si="17"/>
        <v/>
      </c>
      <c r="ALP43" t="str">
        <f t="shared" ca="1" si="17"/>
        <v/>
      </c>
      <c r="ALQ43" t="str">
        <f t="shared" ca="1" si="17"/>
        <v/>
      </c>
      <c r="ALR43" t="str">
        <f t="shared" ca="1" si="17"/>
        <v/>
      </c>
      <c r="ALS43" t="str">
        <f t="shared" ca="1" si="17"/>
        <v/>
      </c>
      <c r="ALT43" t="str">
        <f t="shared" ca="1" si="17"/>
        <v/>
      </c>
      <c r="ALU43" t="str">
        <f t="shared" ca="1" si="17"/>
        <v/>
      </c>
      <c r="ALV43" t="str">
        <f t="shared" ca="1" si="17"/>
        <v/>
      </c>
      <c r="ALW43" t="str">
        <f t="shared" ca="1" si="17"/>
        <v/>
      </c>
      <c r="ALX43" t="str">
        <f t="shared" ca="1" si="17"/>
        <v/>
      </c>
      <c r="ALY43" t="str">
        <f t="shared" ca="1" si="17"/>
        <v/>
      </c>
      <c r="ALZ43" t="str">
        <f t="shared" ca="1" si="17"/>
        <v/>
      </c>
      <c r="AMA43" t="str">
        <f t="shared" ca="1" si="17"/>
        <v/>
      </c>
      <c r="AMB43" t="str">
        <f t="shared" ca="1" si="17"/>
        <v/>
      </c>
      <c r="AMC43" t="str">
        <f t="shared" ca="1" si="17"/>
        <v/>
      </c>
      <c r="AMD43" t="str">
        <f t="shared" ca="1" si="17"/>
        <v/>
      </c>
      <c r="AME43" t="str">
        <f t="shared" ca="1" si="17"/>
        <v/>
      </c>
      <c r="AMF43" t="str">
        <f t="shared" ca="1" si="17"/>
        <v/>
      </c>
      <c r="AMG43" t="str">
        <f t="shared" ca="1" si="17"/>
        <v/>
      </c>
      <c r="AMH43" t="str">
        <f t="shared" ca="1" si="17"/>
        <v/>
      </c>
      <c r="AMI43" t="str">
        <f t="shared" ca="1" si="17"/>
        <v/>
      </c>
      <c r="AMJ43" t="str">
        <f t="shared" ca="1" si="17"/>
        <v/>
      </c>
      <c r="AMK43" t="str">
        <f t="shared" ca="1" si="17"/>
        <v/>
      </c>
      <c r="AML43" t="str">
        <f t="shared" ca="1" si="17"/>
        <v/>
      </c>
      <c r="AMM43" t="str">
        <f t="shared" ca="1" si="17"/>
        <v/>
      </c>
      <c r="AMN43" t="str">
        <f t="shared" ca="1" si="17"/>
        <v/>
      </c>
      <c r="AMO43" t="str">
        <f t="shared" ref="AMO43:AOZ43" ca="1" si="18">IFERROR(AMK43*AMM43,"")</f>
        <v/>
      </c>
      <c r="AMP43" t="str">
        <f t="shared" ca="1" si="18"/>
        <v/>
      </c>
      <c r="AMQ43" t="str">
        <f t="shared" ca="1" si="18"/>
        <v/>
      </c>
      <c r="AMR43" t="str">
        <f t="shared" ca="1" si="18"/>
        <v/>
      </c>
      <c r="AMS43" t="str">
        <f t="shared" ca="1" si="18"/>
        <v/>
      </c>
      <c r="AMT43" t="str">
        <f t="shared" ca="1" si="18"/>
        <v/>
      </c>
      <c r="AMU43" t="str">
        <f t="shared" ca="1" si="18"/>
        <v/>
      </c>
      <c r="AMV43" t="str">
        <f t="shared" ca="1" si="18"/>
        <v/>
      </c>
      <c r="AMW43" t="str">
        <f t="shared" ca="1" si="18"/>
        <v/>
      </c>
      <c r="AMX43" t="str">
        <f t="shared" ca="1" si="18"/>
        <v/>
      </c>
      <c r="AMY43" t="str">
        <f t="shared" ca="1" si="18"/>
        <v/>
      </c>
      <c r="AMZ43" t="str">
        <f t="shared" ca="1" si="18"/>
        <v/>
      </c>
      <c r="ANA43" t="str">
        <f t="shared" ca="1" si="18"/>
        <v/>
      </c>
      <c r="ANB43" t="str">
        <f t="shared" ca="1" si="18"/>
        <v/>
      </c>
      <c r="ANC43" t="str">
        <f t="shared" ca="1" si="18"/>
        <v/>
      </c>
      <c r="AND43" t="str">
        <f t="shared" ca="1" si="18"/>
        <v/>
      </c>
      <c r="ANE43" t="str">
        <f t="shared" ca="1" si="18"/>
        <v/>
      </c>
      <c r="ANF43" t="str">
        <f t="shared" ca="1" si="18"/>
        <v/>
      </c>
      <c r="ANG43" t="str">
        <f t="shared" ca="1" si="18"/>
        <v/>
      </c>
      <c r="ANH43" t="str">
        <f t="shared" ca="1" si="18"/>
        <v/>
      </c>
      <c r="ANI43" t="str">
        <f t="shared" ca="1" si="18"/>
        <v/>
      </c>
      <c r="ANJ43" t="str">
        <f t="shared" ca="1" si="18"/>
        <v/>
      </c>
      <c r="ANK43" t="str">
        <f t="shared" ca="1" si="18"/>
        <v/>
      </c>
      <c r="ANL43" t="str">
        <f t="shared" ca="1" si="18"/>
        <v/>
      </c>
      <c r="ANM43" t="str">
        <f t="shared" ca="1" si="18"/>
        <v/>
      </c>
      <c r="ANN43" t="str">
        <f t="shared" ca="1" si="18"/>
        <v/>
      </c>
      <c r="ANO43" t="str">
        <f t="shared" ca="1" si="18"/>
        <v/>
      </c>
      <c r="ANP43" t="str">
        <f t="shared" ca="1" si="18"/>
        <v/>
      </c>
      <c r="ANQ43" t="str">
        <f t="shared" ca="1" si="18"/>
        <v/>
      </c>
      <c r="ANR43" t="str">
        <f t="shared" ca="1" si="18"/>
        <v/>
      </c>
      <c r="ANS43" t="str">
        <f t="shared" ca="1" si="18"/>
        <v/>
      </c>
      <c r="ANT43" t="str">
        <f t="shared" ca="1" si="18"/>
        <v/>
      </c>
      <c r="ANU43" t="str">
        <f t="shared" ca="1" si="18"/>
        <v/>
      </c>
      <c r="ANV43" t="str">
        <f t="shared" ca="1" si="18"/>
        <v/>
      </c>
      <c r="ANW43" t="str">
        <f t="shared" ca="1" si="18"/>
        <v/>
      </c>
      <c r="ANX43" t="str">
        <f t="shared" ca="1" si="18"/>
        <v/>
      </c>
      <c r="ANY43" t="str">
        <f t="shared" ca="1" si="18"/>
        <v/>
      </c>
      <c r="ANZ43" t="str">
        <f t="shared" ca="1" si="18"/>
        <v/>
      </c>
      <c r="AOA43" t="str">
        <f t="shared" ca="1" si="18"/>
        <v/>
      </c>
      <c r="AOB43" t="str">
        <f t="shared" ca="1" si="18"/>
        <v/>
      </c>
      <c r="AOC43" t="str">
        <f t="shared" ca="1" si="18"/>
        <v/>
      </c>
      <c r="AOD43" t="str">
        <f t="shared" ca="1" si="18"/>
        <v/>
      </c>
      <c r="AOE43" t="str">
        <f t="shared" ca="1" si="18"/>
        <v/>
      </c>
      <c r="AOF43" t="str">
        <f t="shared" ca="1" si="18"/>
        <v/>
      </c>
      <c r="AOG43" t="str">
        <f t="shared" ca="1" si="18"/>
        <v/>
      </c>
      <c r="AOH43" t="str">
        <f t="shared" ca="1" si="18"/>
        <v/>
      </c>
      <c r="AOI43" t="str">
        <f t="shared" ca="1" si="18"/>
        <v/>
      </c>
      <c r="AOJ43" t="str">
        <f t="shared" ca="1" si="18"/>
        <v/>
      </c>
      <c r="AOK43" t="str">
        <f t="shared" ca="1" si="18"/>
        <v/>
      </c>
      <c r="AOL43" t="str">
        <f t="shared" ca="1" si="18"/>
        <v/>
      </c>
      <c r="AOM43" t="str">
        <f t="shared" ca="1" si="18"/>
        <v/>
      </c>
      <c r="AON43" t="str">
        <f t="shared" ca="1" si="18"/>
        <v/>
      </c>
      <c r="AOO43" t="str">
        <f t="shared" ca="1" si="18"/>
        <v/>
      </c>
      <c r="AOP43" t="str">
        <f t="shared" ca="1" si="18"/>
        <v/>
      </c>
      <c r="AOQ43" t="str">
        <f t="shared" ca="1" si="18"/>
        <v/>
      </c>
      <c r="AOR43" t="str">
        <f t="shared" ca="1" si="18"/>
        <v/>
      </c>
      <c r="AOS43" t="str">
        <f t="shared" ca="1" si="18"/>
        <v/>
      </c>
      <c r="AOT43" t="str">
        <f t="shared" ca="1" si="18"/>
        <v/>
      </c>
      <c r="AOU43" t="str">
        <f t="shared" ca="1" si="18"/>
        <v/>
      </c>
      <c r="AOV43" t="str">
        <f t="shared" ca="1" si="18"/>
        <v/>
      </c>
      <c r="AOW43" t="str">
        <f t="shared" ca="1" si="18"/>
        <v/>
      </c>
      <c r="AOX43" t="str">
        <f t="shared" ca="1" si="18"/>
        <v/>
      </c>
      <c r="AOY43" t="str">
        <f t="shared" ca="1" si="18"/>
        <v/>
      </c>
      <c r="AOZ43" t="str">
        <f t="shared" ca="1" si="18"/>
        <v/>
      </c>
      <c r="APA43" t="str">
        <f t="shared" ref="APA43:ARL43" ca="1" si="19">IFERROR(AOW43*AOY43,"")</f>
        <v/>
      </c>
      <c r="APB43" t="str">
        <f t="shared" ca="1" si="19"/>
        <v/>
      </c>
      <c r="APC43" t="str">
        <f t="shared" ca="1" si="19"/>
        <v/>
      </c>
      <c r="APD43" t="str">
        <f t="shared" ca="1" si="19"/>
        <v/>
      </c>
      <c r="APE43" t="str">
        <f t="shared" ca="1" si="19"/>
        <v/>
      </c>
      <c r="APF43" t="str">
        <f t="shared" ca="1" si="19"/>
        <v/>
      </c>
      <c r="APG43" t="str">
        <f t="shared" ca="1" si="19"/>
        <v/>
      </c>
      <c r="APH43" t="str">
        <f t="shared" ca="1" si="19"/>
        <v/>
      </c>
      <c r="API43" t="str">
        <f t="shared" ca="1" si="19"/>
        <v/>
      </c>
      <c r="APJ43" t="str">
        <f t="shared" ca="1" si="19"/>
        <v/>
      </c>
      <c r="APK43" t="str">
        <f t="shared" ca="1" si="19"/>
        <v/>
      </c>
      <c r="APL43" t="str">
        <f t="shared" ca="1" si="19"/>
        <v/>
      </c>
      <c r="APM43" t="str">
        <f t="shared" ca="1" si="19"/>
        <v/>
      </c>
      <c r="APN43" t="str">
        <f t="shared" ca="1" si="19"/>
        <v/>
      </c>
      <c r="APO43" t="str">
        <f t="shared" ca="1" si="19"/>
        <v/>
      </c>
      <c r="APP43" t="str">
        <f t="shared" ca="1" si="19"/>
        <v/>
      </c>
      <c r="APQ43" t="str">
        <f t="shared" ca="1" si="19"/>
        <v/>
      </c>
      <c r="APR43" t="str">
        <f t="shared" ca="1" si="19"/>
        <v/>
      </c>
      <c r="APS43" t="str">
        <f t="shared" ca="1" si="19"/>
        <v/>
      </c>
      <c r="APT43" t="str">
        <f t="shared" ca="1" si="19"/>
        <v/>
      </c>
      <c r="APU43" t="str">
        <f t="shared" ca="1" si="19"/>
        <v/>
      </c>
      <c r="APV43" t="str">
        <f t="shared" ca="1" si="19"/>
        <v/>
      </c>
      <c r="APW43" t="str">
        <f t="shared" ca="1" si="19"/>
        <v/>
      </c>
      <c r="APX43" t="str">
        <f t="shared" ca="1" si="19"/>
        <v/>
      </c>
      <c r="APY43" t="str">
        <f t="shared" ca="1" si="19"/>
        <v/>
      </c>
      <c r="APZ43" t="str">
        <f t="shared" ca="1" si="19"/>
        <v/>
      </c>
      <c r="AQA43" t="str">
        <f t="shared" ca="1" si="19"/>
        <v/>
      </c>
      <c r="AQB43" t="str">
        <f t="shared" ca="1" si="19"/>
        <v/>
      </c>
      <c r="AQC43" t="str">
        <f t="shared" ca="1" si="19"/>
        <v/>
      </c>
      <c r="AQD43" t="str">
        <f t="shared" ca="1" si="19"/>
        <v/>
      </c>
      <c r="AQE43" t="str">
        <f t="shared" ca="1" si="19"/>
        <v/>
      </c>
      <c r="AQF43" t="str">
        <f t="shared" ca="1" si="19"/>
        <v/>
      </c>
      <c r="AQG43" t="str">
        <f t="shared" ca="1" si="19"/>
        <v/>
      </c>
      <c r="AQH43" t="str">
        <f t="shared" ca="1" si="19"/>
        <v/>
      </c>
      <c r="AQI43" t="str">
        <f t="shared" ca="1" si="19"/>
        <v/>
      </c>
      <c r="AQJ43" t="str">
        <f t="shared" ca="1" si="19"/>
        <v/>
      </c>
      <c r="AQK43" t="str">
        <f t="shared" ca="1" si="19"/>
        <v/>
      </c>
      <c r="AQL43" t="str">
        <f t="shared" ca="1" si="19"/>
        <v/>
      </c>
      <c r="AQM43" t="str">
        <f t="shared" ca="1" si="19"/>
        <v/>
      </c>
      <c r="AQN43" t="str">
        <f t="shared" ca="1" si="19"/>
        <v/>
      </c>
      <c r="AQO43" t="str">
        <f t="shared" ca="1" si="19"/>
        <v/>
      </c>
      <c r="AQP43" t="str">
        <f t="shared" ca="1" si="19"/>
        <v/>
      </c>
      <c r="AQQ43" t="str">
        <f t="shared" ca="1" si="19"/>
        <v/>
      </c>
      <c r="AQR43" t="str">
        <f t="shared" ca="1" si="19"/>
        <v/>
      </c>
      <c r="AQS43" t="str">
        <f t="shared" ca="1" si="19"/>
        <v/>
      </c>
      <c r="AQT43" t="str">
        <f t="shared" ca="1" si="19"/>
        <v/>
      </c>
      <c r="AQU43" t="str">
        <f t="shared" ca="1" si="19"/>
        <v/>
      </c>
      <c r="AQV43" t="str">
        <f t="shared" ca="1" si="19"/>
        <v/>
      </c>
      <c r="AQW43" t="str">
        <f t="shared" ca="1" si="19"/>
        <v/>
      </c>
      <c r="AQX43" t="str">
        <f t="shared" ca="1" si="19"/>
        <v/>
      </c>
      <c r="AQY43" t="str">
        <f t="shared" ca="1" si="19"/>
        <v/>
      </c>
      <c r="AQZ43" t="str">
        <f t="shared" ca="1" si="19"/>
        <v/>
      </c>
      <c r="ARA43" t="str">
        <f t="shared" ca="1" si="19"/>
        <v/>
      </c>
      <c r="ARB43" t="str">
        <f t="shared" ca="1" si="19"/>
        <v/>
      </c>
      <c r="ARC43" t="str">
        <f t="shared" ca="1" si="19"/>
        <v/>
      </c>
      <c r="ARD43" t="str">
        <f t="shared" ca="1" si="19"/>
        <v/>
      </c>
      <c r="ARE43" t="str">
        <f t="shared" ca="1" si="19"/>
        <v/>
      </c>
      <c r="ARF43" t="str">
        <f t="shared" ca="1" si="19"/>
        <v/>
      </c>
      <c r="ARG43" t="str">
        <f t="shared" ca="1" si="19"/>
        <v/>
      </c>
      <c r="ARH43" t="str">
        <f t="shared" ca="1" si="19"/>
        <v/>
      </c>
      <c r="ARI43" t="str">
        <f t="shared" ca="1" si="19"/>
        <v/>
      </c>
      <c r="ARJ43" t="str">
        <f t="shared" ca="1" si="19"/>
        <v/>
      </c>
      <c r="ARK43" t="str">
        <f t="shared" ca="1" si="19"/>
        <v/>
      </c>
      <c r="ARL43" t="str">
        <f t="shared" ca="1" si="19"/>
        <v/>
      </c>
      <c r="ARM43" t="str">
        <f t="shared" ref="ARM43:ATX43" ca="1" si="20">IFERROR(ARI43*ARK43,"")</f>
        <v/>
      </c>
      <c r="ARN43" t="str">
        <f t="shared" ca="1" si="20"/>
        <v/>
      </c>
      <c r="ARO43" t="str">
        <f t="shared" ca="1" si="20"/>
        <v/>
      </c>
      <c r="ARP43" t="str">
        <f t="shared" ca="1" si="20"/>
        <v/>
      </c>
      <c r="ARQ43" t="str">
        <f t="shared" ca="1" si="20"/>
        <v/>
      </c>
      <c r="ARR43" t="str">
        <f t="shared" ca="1" si="20"/>
        <v/>
      </c>
      <c r="ARS43" t="str">
        <f t="shared" ca="1" si="20"/>
        <v/>
      </c>
      <c r="ART43" t="str">
        <f t="shared" ca="1" si="20"/>
        <v/>
      </c>
      <c r="ARU43" t="str">
        <f t="shared" ca="1" si="20"/>
        <v/>
      </c>
      <c r="ARV43" t="str">
        <f t="shared" ca="1" si="20"/>
        <v/>
      </c>
      <c r="ARW43" t="str">
        <f t="shared" ca="1" si="20"/>
        <v/>
      </c>
      <c r="ARX43" t="str">
        <f t="shared" ca="1" si="20"/>
        <v/>
      </c>
      <c r="ARY43" t="str">
        <f t="shared" ca="1" si="20"/>
        <v/>
      </c>
      <c r="ARZ43" t="str">
        <f t="shared" ca="1" si="20"/>
        <v/>
      </c>
      <c r="ASA43" t="str">
        <f t="shared" ca="1" si="20"/>
        <v/>
      </c>
      <c r="ASB43" t="str">
        <f t="shared" ca="1" si="20"/>
        <v/>
      </c>
      <c r="ASC43" t="str">
        <f t="shared" ca="1" si="20"/>
        <v/>
      </c>
      <c r="ASD43" t="str">
        <f t="shared" ca="1" si="20"/>
        <v/>
      </c>
      <c r="ASE43" t="str">
        <f t="shared" ca="1" si="20"/>
        <v/>
      </c>
      <c r="ASF43" t="str">
        <f t="shared" ca="1" si="20"/>
        <v/>
      </c>
      <c r="ASG43" t="str">
        <f t="shared" ca="1" si="20"/>
        <v/>
      </c>
      <c r="ASH43" t="str">
        <f t="shared" ca="1" si="20"/>
        <v/>
      </c>
      <c r="ASI43" t="str">
        <f t="shared" ca="1" si="20"/>
        <v/>
      </c>
      <c r="ASJ43" t="str">
        <f t="shared" ca="1" si="20"/>
        <v/>
      </c>
      <c r="ASK43" t="str">
        <f t="shared" ca="1" si="20"/>
        <v/>
      </c>
      <c r="ASL43" t="str">
        <f t="shared" ca="1" si="20"/>
        <v/>
      </c>
      <c r="ASM43" t="str">
        <f t="shared" ca="1" si="20"/>
        <v/>
      </c>
      <c r="ASN43" t="str">
        <f t="shared" ca="1" si="20"/>
        <v/>
      </c>
      <c r="ASO43" t="str">
        <f t="shared" ca="1" si="20"/>
        <v/>
      </c>
      <c r="ASP43" t="str">
        <f t="shared" ca="1" si="20"/>
        <v/>
      </c>
      <c r="ASQ43" t="str">
        <f t="shared" ca="1" si="20"/>
        <v/>
      </c>
      <c r="ASR43" t="str">
        <f t="shared" ca="1" si="20"/>
        <v/>
      </c>
      <c r="ASS43" t="str">
        <f t="shared" ca="1" si="20"/>
        <v/>
      </c>
      <c r="AST43" t="str">
        <f t="shared" ca="1" si="20"/>
        <v/>
      </c>
      <c r="ASU43" t="str">
        <f t="shared" ca="1" si="20"/>
        <v/>
      </c>
      <c r="ASV43" t="str">
        <f t="shared" ca="1" si="20"/>
        <v/>
      </c>
      <c r="ASW43" t="str">
        <f t="shared" ca="1" si="20"/>
        <v/>
      </c>
      <c r="ASX43" t="str">
        <f t="shared" ca="1" si="20"/>
        <v/>
      </c>
      <c r="ASY43" t="str">
        <f t="shared" ca="1" si="20"/>
        <v/>
      </c>
      <c r="ASZ43" t="str">
        <f t="shared" ca="1" si="20"/>
        <v/>
      </c>
      <c r="ATA43" t="str">
        <f t="shared" ca="1" si="20"/>
        <v/>
      </c>
      <c r="ATB43" t="str">
        <f t="shared" ca="1" si="20"/>
        <v/>
      </c>
      <c r="ATC43" t="str">
        <f t="shared" ca="1" si="20"/>
        <v/>
      </c>
      <c r="ATD43" t="str">
        <f t="shared" ca="1" si="20"/>
        <v/>
      </c>
      <c r="ATE43" t="str">
        <f t="shared" ca="1" si="20"/>
        <v/>
      </c>
      <c r="ATF43" t="str">
        <f t="shared" ca="1" si="20"/>
        <v/>
      </c>
      <c r="ATG43" t="str">
        <f t="shared" ca="1" si="20"/>
        <v/>
      </c>
      <c r="ATH43" t="str">
        <f t="shared" ca="1" si="20"/>
        <v/>
      </c>
      <c r="ATI43" t="str">
        <f t="shared" ca="1" si="20"/>
        <v/>
      </c>
      <c r="ATJ43" t="str">
        <f t="shared" ca="1" si="20"/>
        <v/>
      </c>
      <c r="ATK43" t="str">
        <f t="shared" ca="1" si="20"/>
        <v/>
      </c>
      <c r="ATL43" t="str">
        <f t="shared" ca="1" si="20"/>
        <v/>
      </c>
      <c r="ATM43" t="str">
        <f t="shared" ca="1" si="20"/>
        <v/>
      </c>
      <c r="ATN43" t="str">
        <f t="shared" ca="1" si="20"/>
        <v/>
      </c>
      <c r="ATO43" t="str">
        <f t="shared" ca="1" si="20"/>
        <v/>
      </c>
      <c r="ATP43" t="str">
        <f t="shared" ca="1" si="20"/>
        <v/>
      </c>
      <c r="ATQ43" t="str">
        <f t="shared" ca="1" si="20"/>
        <v/>
      </c>
      <c r="ATR43" t="str">
        <f t="shared" ca="1" si="20"/>
        <v/>
      </c>
      <c r="ATS43" t="str">
        <f t="shared" ca="1" si="20"/>
        <v/>
      </c>
      <c r="ATT43" t="str">
        <f t="shared" ca="1" si="20"/>
        <v/>
      </c>
      <c r="ATU43" t="str">
        <f t="shared" ca="1" si="20"/>
        <v/>
      </c>
      <c r="ATV43" t="str">
        <f t="shared" ca="1" si="20"/>
        <v/>
      </c>
      <c r="ATW43" t="str">
        <f t="shared" ca="1" si="20"/>
        <v/>
      </c>
      <c r="ATX43" t="str">
        <f t="shared" ca="1" si="20"/>
        <v/>
      </c>
      <c r="ATY43" t="str">
        <f t="shared" ref="ATY43:AWJ43" ca="1" si="21">IFERROR(ATU43*ATW43,"")</f>
        <v/>
      </c>
      <c r="ATZ43" t="str">
        <f t="shared" ca="1" si="21"/>
        <v/>
      </c>
      <c r="AUA43" t="str">
        <f t="shared" ca="1" si="21"/>
        <v/>
      </c>
      <c r="AUB43" t="str">
        <f t="shared" ca="1" si="21"/>
        <v/>
      </c>
      <c r="AUC43" t="str">
        <f t="shared" ca="1" si="21"/>
        <v/>
      </c>
      <c r="AUD43" t="str">
        <f t="shared" ca="1" si="21"/>
        <v/>
      </c>
      <c r="AUE43" t="str">
        <f t="shared" ca="1" si="21"/>
        <v/>
      </c>
      <c r="AUF43" t="str">
        <f t="shared" ca="1" si="21"/>
        <v/>
      </c>
      <c r="AUG43" t="str">
        <f t="shared" ca="1" si="21"/>
        <v/>
      </c>
      <c r="AUH43" t="str">
        <f t="shared" ca="1" si="21"/>
        <v/>
      </c>
      <c r="AUI43" t="str">
        <f t="shared" ca="1" si="21"/>
        <v/>
      </c>
      <c r="AUJ43" t="str">
        <f t="shared" ca="1" si="21"/>
        <v/>
      </c>
      <c r="AUK43" t="str">
        <f t="shared" ca="1" si="21"/>
        <v/>
      </c>
      <c r="AUL43" t="str">
        <f t="shared" ca="1" si="21"/>
        <v/>
      </c>
      <c r="AUM43" t="str">
        <f t="shared" ca="1" si="21"/>
        <v/>
      </c>
      <c r="AUN43" t="str">
        <f t="shared" ca="1" si="21"/>
        <v/>
      </c>
      <c r="AUO43" t="str">
        <f t="shared" ca="1" si="21"/>
        <v/>
      </c>
      <c r="AUP43" t="str">
        <f t="shared" ca="1" si="21"/>
        <v/>
      </c>
      <c r="AUQ43" t="str">
        <f t="shared" ca="1" si="21"/>
        <v/>
      </c>
      <c r="AUR43" t="str">
        <f t="shared" ca="1" si="21"/>
        <v/>
      </c>
      <c r="AUS43" t="str">
        <f t="shared" ca="1" si="21"/>
        <v/>
      </c>
      <c r="AUT43" t="str">
        <f t="shared" ca="1" si="21"/>
        <v/>
      </c>
      <c r="AUU43" t="str">
        <f t="shared" ca="1" si="21"/>
        <v/>
      </c>
      <c r="AUV43" t="str">
        <f t="shared" ca="1" si="21"/>
        <v/>
      </c>
      <c r="AUW43" t="str">
        <f t="shared" ca="1" si="21"/>
        <v/>
      </c>
      <c r="AUX43" t="str">
        <f t="shared" ca="1" si="21"/>
        <v/>
      </c>
      <c r="AUY43" t="str">
        <f t="shared" ca="1" si="21"/>
        <v/>
      </c>
      <c r="AUZ43" t="str">
        <f t="shared" ca="1" si="21"/>
        <v/>
      </c>
      <c r="AVA43" t="str">
        <f t="shared" ca="1" si="21"/>
        <v/>
      </c>
      <c r="AVB43" t="str">
        <f t="shared" ca="1" si="21"/>
        <v/>
      </c>
      <c r="AVC43" t="str">
        <f t="shared" ca="1" si="21"/>
        <v/>
      </c>
      <c r="AVD43" t="str">
        <f t="shared" ca="1" si="21"/>
        <v/>
      </c>
      <c r="AVE43" t="str">
        <f t="shared" ca="1" si="21"/>
        <v/>
      </c>
      <c r="AVF43" t="str">
        <f t="shared" ca="1" si="21"/>
        <v/>
      </c>
      <c r="AVG43" t="str">
        <f t="shared" ca="1" si="21"/>
        <v/>
      </c>
      <c r="AVH43" t="str">
        <f t="shared" ca="1" si="21"/>
        <v/>
      </c>
      <c r="AVI43" t="str">
        <f t="shared" ca="1" si="21"/>
        <v/>
      </c>
      <c r="AVJ43" t="str">
        <f t="shared" ca="1" si="21"/>
        <v/>
      </c>
      <c r="AVK43" t="str">
        <f t="shared" ca="1" si="21"/>
        <v/>
      </c>
      <c r="AVL43" t="str">
        <f t="shared" ca="1" si="21"/>
        <v/>
      </c>
      <c r="AVM43" t="str">
        <f t="shared" ca="1" si="21"/>
        <v/>
      </c>
      <c r="AVN43" t="str">
        <f t="shared" ca="1" si="21"/>
        <v/>
      </c>
      <c r="AVO43" t="str">
        <f t="shared" ca="1" si="21"/>
        <v/>
      </c>
      <c r="AVP43" t="str">
        <f t="shared" ca="1" si="21"/>
        <v/>
      </c>
      <c r="AVQ43" t="str">
        <f t="shared" ca="1" si="21"/>
        <v/>
      </c>
      <c r="AVR43" t="str">
        <f t="shared" ca="1" si="21"/>
        <v/>
      </c>
      <c r="AVS43" t="str">
        <f t="shared" ca="1" si="21"/>
        <v/>
      </c>
      <c r="AVT43" t="str">
        <f t="shared" ca="1" si="21"/>
        <v/>
      </c>
      <c r="AVU43" t="str">
        <f t="shared" ca="1" si="21"/>
        <v/>
      </c>
      <c r="AVV43" t="str">
        <f t="shared" ca="1" si="21"/>
        <v/>
      </c>
      <c r="AVW43" t="str">
        <f t="shared" ca="1" si="21"/>
        <v/>
      </c>
      <c r="AVX43" t="str">
        <f t="shared" ca="1" si="21"/>
        <v/>
      </c>
      <c r="AVY43" t="str">
        <f t="shared" ca="1" si="21"/>
        <v/>
      </c>
      <c r="AVZ43" t="str">
        <f t="shared" ca="1" si="21"/>
        <v/>
      </c>
      <c r="AWA43" t="str">
        <f t="shared" ca="1" si="21"/>
        <v/>
      </c>
      <c r="AWB43" t="str">
        <f t="shared" ca="1" si="21"/>
        <v/>
      </c>
      <c r="AWC43" t="str">
        <f t="shared" ca="1" si="21"/>
        <v/>
      </c>
      <c r="AWD43" t="str">
        <f t="shared" ca="1" si="21"/>
        <v/>
      </c>
      <c r="AWE43" t="str">
        <f t="shared" ca="1" si="21"/>
        <v/>
      </c>
      <c r="AWF43" t="str">
        <f t="shared" ca="1" si="21"/>
        <v/>
      </c>
      <c r="AWG43" t="str">
        <f t="shared" ca="1" si="21"/>
        <v/>
      </c>
      <c r="AWH43" t="str">
        <f t="shared" ca="1" si="21"/>
        <v/>
      </c>
      <c r="AWI43" t="str">
        <f t="shared" ca="1" si="21"/>
        <v/>
      </c>
      <c r="AWJ43" t="str">
        <f t="shared" ca="1" si="21"/>
        <v/>
      </c>
      <c r="AWK43" t="str">
        <f t="shared" ref="AWK43:AYV43" ca="1" si="22">IFERROR(AWG43*AWI43,"")</f>
        <v/>
      </c>
      <c r="AWL43" t="str">
        <f t="shared" ca="1" si="22"/>
        <v/>
      </c>
      <c r="AWM43" t="str">
        <f t="shared" ca="1" si="22"/>
        <v/>
      </c>
      <c r="AWN43" t="str">
        <f t="shared" ca="1" si="22"/>
        <v/>
      </c>
      <c r="AWO43" t="str">
        <f t="shared" ca="1" si="22"/>
        <v/>
      </c>
      <c r="AWP43" t="str">
        <f t="shared" ca="1" si="22"/>
        <v/>
      </c>
      <c r="AWQ43" t="str">
        <f t="shared" ca="1" si="22"/>
        <v/>
      </c>
      <c r="AWR43" t="str">
        <f t="shared" ca="1" si="22"/>
        <v/>
      </c>
      <c r="AWS43" t="str">
        <f t="shared" ca="1" si="22"/>
        <v/>
      </c>
      <c r="AWT43" t="str">
        <f t="shared" ca="1" si="22"/>
        <v/>
      </c>
      <c r="AWU43" t="str">
        <f t="shared" ca="1" si="22"/>
        <v/>
      </c>
      <c r="AWV43" t="str">
        <f t="shared" ca="1" si="22"/>
        <v/>
      </c>
      <c r="AWW43" t="str">
        <f t="shared" ca="1" si="22"/>
        <v/>
      </c>
      <c r="AWX43" t="str">
        <f t="shared" ca="1" si="22"/>
        <v/>
      </c>
      <c r="AWY43" t="str">
        <f t="shared" ca="1" si="22"/>
        <v/>
      </c>
      <c r="AWZ43" t="str">
        <f t="shared" ca="1" si="22"/>
        <v/>
      </c>
      <c r="AXA43" t="str">
        <f t="shared" ca="1" si="22"/>
        <v/>
      </c>
      <c r="AXB43" t="str">
        <f t="shared" ca="1" si="22"/>
        <v/>
      </c>
      <c r="AXC43" t="str">
        <f t="shared" ca="1" si="22"/>
        <v/>
      </c>
      <c r="AXD43" t="str">
        <f t="shared" ca="1" si="22"/>
        <v/>
      </c>
      <c r="AXE43" t="str">
        <f t="shared" ca="1" si="22"/>
        <v/>
      </c>
      <c r="AXF43" t="str">
        <f t="shared" ca="1" si="22"/>
        <v/>
      </c>
      <c r="AXG43" t="str">
        <f t="shared" ca="1" si="22"/>
        <v/>
      </c>
      <c r="AXH43" t="str">
        <f t="shared" ca="1" si="22"/>
        <v/>
      </c>
      <c r="AXI43" t="str">
        <f t="shared" ca="1" si="22"/>
        <v/>
      </c>
      <c r="AXJ43" t="str">
        <f t="shared" ca="1" si="22"/>
        <v/>
      </c>
      <c r="AXK43" t="str">
        <f t="shared" ca="1" si="22"/>
        <v/>
      </c>
      <c r="AXL43" t="str">
        <f t="shared" ca="1" si="22"/>
        <v/>
      </c>
      <c r="AXM43" t="str">
        <f t="shared" ca="1" si="22"/>
        <v/>
      </c>
      <c r="AXN43" t="str">
        <f t="shared" ca="1" si="22"/>
        <v/>
      </c>
      <c r="AXO43" t="str">
        <f t="shared" ca="1" si="22"/>
        <v/>
      </c>
      <c r="AXP43" t="str">
        <f t="shared" ca="1" si="22"/>
        <v/>
      </c>
      <c r="AXQ43" t="str">
        <f t="shared" ca="1" si="22"/>
        <v/>
      </c>
      <c r="AXR43" t="str">
        <f t="shared" ca="1" si="22"/>
        <v/>
      </c>
      <c r="AXS43" t="str">
        <f t="shared" ca="1" si="22"/>
        <v/>
      </c>
      <c r="AXT43" t="str">
        <f t="shared" ca="1" si="22"/>
        <v/>
      </c>
      <c r="AXU43" t="str">
        <f t="shared" ca="1" si="22"/>
        <v/>
      </c>
      <c r="AXV43" t="str">
        <f t="shared" ca="1" si="22"/>
        <v/>
      </c>
      <c r="AXW43" t="str">
        <f t="shared" ca="1" si="22"/>
        <v/>
      </c>
      <c r="AXX43" t="str">
        <f t="shared" ca="1" si="22"/>
        <v/>
      </c>
      <c r="AXY43" t="str">
        <f t="shared" ca="1" si="22"/>
        <v/>
      </c>
      <c r="AXZ43" t="str">
        <f t="shared" ca="1" si="22"/>
        <v/>
      </c>
      <c r="AYA43" t="str">
        <f t="shared" ca="1" si="22"/>
        <v/>
      </c>
      <c r="AYB43" t="str">
        <f t="shared" ca="1" si="22"/>
        <v/>
      </c>
      <c r="AYC43" t="str">
        <f t="shared" ca="1" si="22"/>
        <v/>
      </c>
      <c r="AYD43" t="str">
        <f t="shared" ca="1" si="22"/>
        <v/>
      </c>
      <c r="AYE43" t="str">
        <f t="shared" ca="1" si="22"/>
        <v/>
      </c>
      <c r="AYF43" t="str">
        <f t="shared" ca="1" si="22"/>
        <v/>
      </c>
      <c r="AYG43" t="str">
        <f t="shared" ca="1" si="22"/>
        <v/>
      </c>
      <c r="AYH43" t="str">
        <f t="shared" ca="1" si="22"/>
        <v/>
      </c>
      <c r="AYI43" t="str">
        <f t="shared" ca="1" si="22"/>
        <v/>
      </c>
      <c r="AYJ43" t="str">
        <f t="shared" ca="1" si="22"/>
        <v/>
      </c>
      <c r="AYK43" t="str">
        <f t="shared" ca="1" si="22"/>
        <v/>
      </c>
      <c r="AYL43" t="str">
        <f t="shared" ca="1" si="22"/>
        <v/>
      </c>
      <c r="AYM43" t="str">
        <f t="shared" ca="1" si="22"/>
        <v/>
      </c>
      <c r="AYN43" t="str">
        <f t="shared" ca="1" si="22"/>
        <v/>
      </c>
      <c r="AYO43" t="str">
        <f t="shared" ca="1" si="22"/>
        <v/>
      </c>
      <c r="AYP43" t="str">
        <f t="shared" ca="1" si="22"/>
        <v/>
      </c>
      <c r="AYQ43" t="str">
        <f t="shared" ca="1" si="22"/>
        <v/>
      </c>
      <c r="AYR43" t="str">
        <f t="shared" ca="1" si="22"/>
        <v/>
      </c>
      <c r="AYS43" t="str">
        <f t="shared" ca="1" si="22"/>
        <v/>
      </c>
      <c r="AYT43" t="str">
        <f t="shared" ca="1" si="22"/>
        <v/>
      </c>
      <c r="AYU43" t="str">
        <f t="shared" ca="1" si="22"/>
        <v/>
      </c>
      <c r="AYV43" t="str">
        <f t="shared" ca="1" si="22"/>
        <v/>
      </c>
      <c r="AYW43" t="str">
        <f t="shared" ref="AYW43:BBH43" ca="1" si="23">IFERROR(AYS43*AYU43,"")</f>
        <v/>
      </c>
      <c r="AYX43" t="str">
        <f t="shared" ca="1" si="23"/>
        <v/>
      </c>
      <c r="AYY43" t="str">
        <f t="shared" ca="1" si="23"/>
        <v/>
      </c>
      <c r="AYZ43" t="str">
        <f t="shared" ca="1" si="23"/>
        <v/>
      </c>
      <c r="AZA43" t="str">
        <f t="shared" ca="1" si="23"/>
        <v/>
      </c>
      <c r="AZB43" t="str">
        <f t="shared" ca="1" si="23"/>
        <v/>
      </c>
      <c r="AZC43" t="str">
        <f t="shared" ca="1" si="23"/>
        <v/>
      </c>
      <c r="AZD43" t="str">
        <f t="shared" ca="1" si="23"/>
        <v/>
      </c>
      <c r="AZE43" t="str">
        <f t="shared" ca="1" si="23"/>
        <v/>
      </c>
      <c r="AZF43" t="str">
        <f t="shared" ca="1" si="23"/>
        <v/>
      </c>
      <c r="AZG43" t="str">
        <f t="shared" ca="1" si="23"/>
        <v/>
      </c>
      <c r="AZH43" t="str">
        <f t="shared" ca="1" si="23"/>
        <v/>
      </c>
      <c r="AZI43" t="str">
        <f t="shared" ca="1" si="23"/>
        <v/>
      </c>
      <c r="AZJ43" t="str">
        <f t="shared" ca="1" si="23"/>
        <v/>
      </c>
      <c r="AZK43" t="str">
        <f t="shared" ca="1" si="23"/>
        <v/>
      </c>
      <c r="AZL43" t="str">
        <f t="shared" ca="1" si="23"/>
        <v/>
      </c>
      <c r="AZM43" t="str">
        <f t="shared" ca="1" si="23"/>
        <v/>
      </c>
      <c r="AZN43" t="str">
        <f t="shared" ca="1" si="23"/>
        <v/>
      </c>
      <c r="AZO43" t="str">
        <f t="shared" ca="1" si="23"/>
        <v/>
      </c>
      <c r="AZP43" t="str">
        <f t="shared" ca="1" si="23"/>
        <v/>
      </c>
      <c r="AZQ43" t="str">
        <f t="shared" ca="1" si="23"/>
        <v/>
      </c>
      <c r="AZR43" t="str">
        <f t="shared" ca="1" si="23"/>
        <v/>
      </c>
      <c r="AZS43" t="str">
        <f t="shared" ca="1" si="23"/>
        <v/>
      </c>
      <c r="AZT43" t="str">
        <f t="shared" ca="1" si="23"/>
        <v/>
      </c>
      <c r="AZU43" t="str">
        <f t="shared" ca="1" si="23"/>
        <v/>
      </c>
      <c r="AZV43" t="str">
        <f t="shared" ca="1" si="23"/>
        <v/>
      </c>
      <c r="AZW43" t="str">
        <f t="shared" ca="1" si="23"/>
        <v/>
      </c>
      <c r="AZX43" t="str">
        <f t="shared" ca="1" si="23"/>
        <v/>
      </c>
      <c r="AZY43" t="str">
        <f t="shared" ca="1" si="23"/>
        <v/>
      </c>
      <c r="AZZ43" t="str">
        <f t="shared" ca="1" si="23"/>
        <v/>
      </c>
      <c r="BAA43" t="str">
        <f t="shared" ca="1" si="23"/>
        <v/>
      </c>
      <c r="BAB43" t="str">
        <f t="shared" ca="1" si="23"/>
        <v/>
      </c>
      <c r="BAC43" t="str">
        <f t="shared" ca="1" si="23"/>
        <v/>
      </c>
      <c r="BAD43" t="str">
        <f t="shared" ca="1" si="23"/>
        <v/>
      </c>
      <c r="BAE43" t="str">
        <f t="shared" ca="1" si="23"/>
        <v/>
      </c>
      <c r="BAF43" t="str">
        <f t="shared" ca="1" si="23"/>
        <v/>
      </c>
      <c r="BAG43" t="str">
        <f t="shared" ca="1" si="23"/>
        <v/>
      </c>
      <c r="BAH43" t="str">
        <f t="shared" ca="1" si="23"/>
        <v/>
      </c>
      <c r="BAI43" t="str">
        <f t="shared" ca="1" si="23"/>
        <v/>
      </c>
      <c r="BAJ43" t="str">
        <f t="shared" ca="1" si="23"/>
        <v/>
      </c>
      <c r="BAK43" t="str">
        <f t="shared" ca="1" si="23"/>
        <v/>
      </c>
      <c r="BAL43" t="str">
        <f t="shared" ca="1" si="23"/>
        <v/>
      </c>
      <c r="BAM43" t="str">
        <f t="shared" ca="1" si="23"/>
        <v/>
      </c>
      <c r="BAN43" t="str">
        <f t="shared" ca="1" si="23"/>
        <v/>
      </c>
      <c r="BAO43" t="str">
        <f t="shared" ca="1" si="23"/>
        <v/>
      </c>
      <c r="BAP43" t="str">
        <f t="shared" ca="1" si="23"/>
        <v/>
      </c>
      <c r="BAQ43" t="str">
        <f t="shared" ca="1" si="23"/>
        <v/>
      </c>
      <c r="BAR43" t="str">
        <f t="shared" ca="1" si="23"/>
        <v/>
      </c>
      <c r="BAS43" t="str">
        <f t="shared" ca="1" si="23"/>
        <v/>
      </c>
      <c r="BAT43" t="str">
        <f t="shared" ca="1" si="23"/>
        <v/>
      </c>
      <c r="BAU43" t="str">
        <f t="shared" ca="1" si="23"/>
        <v/>
      </c>
      <c r="BAV43" t="str">
        <f t="shared" ca="1" si="23"/>
        <v/>
      </c>
      <c r="BAW43" t="str">
        <f t="shared" ca="1" si="23"/>
        <v/>
      </c>
      <c r="BAX43" t="str">
        <f t="shared" ca="1" si="23"/>
        <v/>
      </c>
      <c r="BAY43" t="str">
        <f t="shared" ca="1" si="23"/>
        <v/>
      </c>
      <c r="BAZ43" t="str">
        <f t="shared" ca="1" si="23"/>
        <v/>
      </c>
      <c r="BBA43" t="str">
        <f t="shared" ca="1" si="23"/>
        <v/>
      </c>
      <c r="BBB43" t="str">
        <f t="shared" ca="1" si="23"/>
        <v/>
      </c>
      <c r="BBC43" t="str">
        <f t="shared" ca="1" si="23"/>
        <v/>
      </c>
      <c r="BBD43" t="str">
        <f t="shared" ca="1" si="23"/>
        <v/>
      </c>
      <c r="BBE43" t="str">
        <f t="shared" ca="1" si="23"/>
        <v/>
      </c>
      <c r="BBF43" t="str">
        <f t="shared" ca="1" si="23"/>
        <v/>
      </c>
      <c r="BBG43" t="str">
        <f t="shared" ca="1" si="23"/>
        <v/>
      </c>
      <c r="BBH43" t="str">
        <f t="shared" ca="1" si="23"/>
        <v/>
      </c>
      <c r="BBI43" t="str">
        <f t="shared" ref="BBI43:BDT43" ca="1" si="24">IFERROR(BBE43*BBG43,"")</f>
        <v/>
      </c>
      <c r="BBJ43" t="str">
        <f t="shared" ca="1" si="24"/>
        <v/>
      </c>
      <c r="BBK43" t="str">
        <f t="shared" ca="1" si="24"/>
        <v/>
      </c>
      <c r="BBL43" t="str">
        <f t="shared" ca="1" si="24"/>
        <v/>
      </c>
      <c r="BBM43" t="str">
        <f t="shared" ca="1" si="24"/>
        <v/>
      </c>
      <c r="BBN43" t="str">
        <f t="shared" ca="1" si="24"/>
        <v/>
      </c>
      <c r="BBO43" t="str">
        <f t="shared" ca="1" si="24"/>
        <v/>
      </c>
      <c r="BBP43" t="str">
        <f t="shared" ca="1" si="24"/>
        <v/>
      </c>
      <c r="BBQ43" t="str">
        <f t="shared" ca="1" si="24"/>
        <v/>
      </c>
      <c r="BBR43" t="str">
        <f t="shared" ca="1" si="24"/>
        <v/>
      </c>
      <c r="BBS43" t="str">
        <f t="shared" ca="1" si="24"/>
        <v/>
      </c>
      <c r="BBT43" t="str">
        <f t="shared" ca="1" si="24"/>
        <v/>
      </c>
      <c r="BBU43" t="str">
        <f t="shared" ca="1" si="24"/>
        <v/>
      </c>
      <c r="BBV43" t="str">
        <f t="shared" ca="1" si="24"/>
        <v/>
      </c>
      <c r="BBW43" t="str">
        <f t="shared" ca="1" si="24"/>
        <v/>
      </c>
      <c r="BBX43" t="str">
        <f t="shared" ca="1" si="24"/>
        <v/>
      </c>
      <c r="BBY43" t="str">
        <f t="shared" ca="1" si="24"/>
        <v/>
      </c>
      <c r="BBZ43" t="str">
        <f t="shared" ca="1" si="24"/>
        <v/>
      </c>
      <c r="BCA43" t="str">
        <f t="shared" ca="1" si="24"/>
        <v/>
      </c>
      <c r="BCB43" t="str">
        <f t="shared" ca="1" si="24"/>
        <v/>
      </c>
      <c r="BCC43" t="str">
        <f t="shared" ca="1" si="24"/>
        <v/>
      </c>
      <c r="BCD43" t="str">
        <f t="shared" ca="1" si="24"/>
        <v/>
      </c>
      <c r="BCE43" t="str">
        <f t="shared" ca="1" si="24"/>
        <v/>
      </c>
      <c r="BCF43" t="str">
        <f t="shared" ca="1" si="24"/>
        <v/>
      </c>
      <c r="BCG43" t="str">
        <f t="shared" ca="1" si="24"/>
        <v/>
      </c>
      <c r="BCH43" t="str">
        <f t="shared" ca="1" si="24"/>
        <v/>
      </c>
      <c r="BCI43" t="str">
        <f t="shared" ca="1" si="24"/>
        <v/>
      </c>
      <c r="BCJ43" t="str">
        <f t="shared" ca="1" si="24"/>
        <v/>
      </c>
      <c r="BCK43" t="str">
        <f t="shared" ca="1" si="24"/>
        <v/>
      </c>
      <c r="BCL43" t="str">
        <f t="shared" ca="1" si="24"/>
        <v/>
      </c>
      <c r="BCM43" t="str">
        <f t="shared" ca="1" si="24"/>
        <v/>
      </c>
      <c r="BCN43" t="str">
        <f t="shared" ca="1" si="24"/>
        <v/>
      </c>
      <c r="BCO43" t="str">
        <f t="shared" ca="1" si="24"/>
        <v/>
      </c>
      <c r="BCP43" t="str">
        <f t="shared" ca="1" si="24"/>
        <v/>
      </c>
      <c r="BCQ43" t="str">
        <f t="shared" ca="1" si="24"/>
        <v/>
      </c>
      <c r="BCR43" t="str">
        <f t="shared" ca="1" si="24"/>
        <v/>
      </c>
      <c r="BCS43" t="str">
        <f t="shared" ca="1" si="24"/>
        <v/>
      </c>
      <c r="BCT43" t="str">
        <f t="shared" ca="1" si="24"/>
        <v/>
      </c>
      <c r="BCU43" t="str">
        <f t="shared" ca="1" si="24"/>
        <v/>
      </c>
      <c r="BCV43" t="str">
        <f t="shared" ca="1" si="24"/>
        <v/>
      </c>
      <c r="BCW43" t="str">
        <f t="shared" ca="1" si="24"/>
        <v/>
      </c>
      <c r="BCX43" t="str">
        <f t="shared" ca="1" si="24"/>
        <v/>
      </c>
      <c r="BCY43" t="str">
        <f t="shared" ca="1" si="24"/>
        <v/>
      </c>
      <c r="BCZ43" t="str">
        <f t="shared" ca="1" si="24"/>
        <v/>
      </c>
      <c r="BDA43" t="str">
        <f t="shared" ca="1" si="24"/>
        <v/>
      </c>
      <c r="BDB43" t="str">
        <f t="shared" ca="1" si="24"/>
        <v/>
      </c>
      <c r="BDC43" t="str">
        <f t="shared" ca="1" si="24"/>
        <v/>
      </c>
      <c r="BDD43" t="str">
        <f t="shared" ca="1" si="24"/>
        <v/>
      </c>
      <c r="BDE43" t="str">
        <f t="shared" ca="1" si="24"/>
        <v/>
      </c>
      <c r="BDF43" t="str">
        <f t="shared" ca="1" si="24"/>
        <v/>
      </c>
      <c r="BDG43" t="str">
        <f t="shared" ca="1" si="24"/>
        <v/>
      </c>
      <c r="BDH43" t="str">
        <f t="shared" ca="1" si="24"/>
        <v/>
      </c>
      <c r="BDI43" t="str">
        <f t="shared" ca="1" si="24"/>
        <v/>
      </c>
      <c r="BDJ43" t="str">
        <f t="shared" ca="1" si="24"/>
        <v/>
      </c>
      <c r="BDK43" t="str">
        <f t="shared" ca="1" si="24"/>
        <v/>
      </c>
      <c r="BDL43" t="str">
        <f t="shared" ca="1" si="24"/>
        <v/>
      </c>
      <c r="BDM43" t="str">
        <f t="shared" ca="1" si="24"/>
        <v/>
      </c>
      <c r="BDN43" t="str">
        <f t="shared" ca="1" si="24"/>
        <v/>
      </c>
      <c r="BDO43" t="str">
        <f t="shared" ca="1" si="24"/>
        <v/>
      </c>
      <c r="BDP43" t="str">
        <f t="shared" ca="1" si="24"/>
        <v/>
      </c>
      <c r="BDQ43" t="str">
        <f t="shared" ca="1" si="24"/>
        <v/>
      </c>
      <c r="BDR43" t="str">
        <f t="shared" ca="1" si="24"/>
        <v/>
      </c>
      <c r="BDS43" t="str">
        <f t="shared" ca="1" si="24"/>
        <v/>
      </c>
      <c r="BDT43" t="str">
        <f t="shared" ca="1" si="24"/>
        <v/>
      </c>
      <c r="BDU43" t="str">
        <f t="shared" ref="BDU43:BGF43" ca="1" si="25">IFERROR(BDQ43*BDS43,"")</f>
        <v/>
      </c>
      <c r="BDV43" t="str">
        <f t="shared" ca="1" si="25"/>
        <v/>
      </c>
      <c r="BDW43" t="str">
        <f t="shared" ca="1" si="25"/>
        <v/>
      </c>
      <c r="BDX43" t="str">
        <f t="shared" ca="1" si="25"/>
        <v/>
      </c>
      <c r="BDY43" t="str">
        <f t="shared" ca="1" si="25"/>
        <v/>
      </c>
      <c r="BDZ43" t="str">
        <f t="shared" ca="1" si="25"/>
        <v/>
      </c>
      <c r="BEA43" t="str">
        <f t="shared" ca="1" si="25"/>
        <v/>
      </c>
      <c r="BEB43" t="str">
        <f t="shared" ca="1" si="25"/>
        <v/>
      </c>
      <c r="BEC43" t="str">
        <f t="shared" ca="1" si="25"/>
        <v/>
      </c>
      <c r="BED43" t="str">
        <f t="shared" ca="1" si="25"/>
        <v/>
      </c>
      <c r="BEE43" t="str">
        <f t="shared" ca="1" si="25"/>
        <v/>
      </c>
      <c r="BEF43" t="str">
        <f t="shared" ca="1" si="25"/>
        <v/>
      </c>
      <c r="BEG43" t="str">
        <f t="shared" ca="1" si="25"/>
        <v/>
      </c>
      <c r="BEH43" t="str">
        <f t="shared" ca="1" si="25"/>
        <v/>
      </c>
      <c r="BEI43" t="str">
        <f t="shared" ca="1" si="25"/>
        <v/>
      </c>
      <c r="BEJ43" t="str">
        <f t="shared" ca="1" si="25"/>
        <v/>
      </c>
      <c r="BEK43" t="str">
        <f t="shared" ca="1" si="25"/>
        <v/>
      </c>
      <c r="BEL43" t="str">
        <f t="shared" ca="1" si="25"/>
        <v/>
      </c>
      <c r="BEM43" t="str">
        <f t="shared" ca="1" si="25"/>
        <v/>
      </c>
      <c r="BEN43" t="str">
        <f t="shared" ca="1" si="25"/>
        <v/>
      </c>
      <c r="BEO43" t="str">
        <f t="shared" ca="1" si="25"/>
        <v/>
      </c>
      <c r="BEP43" t="str">
        <f t="shared" ca="1" si="25"/>
        <v/>
      </c>
      <c r="BEQ43" t="str">
        <f t="shared" ca="1" si="25"/>
        <v/>
      </c>
      <c r="BER43" t="str">
        <f t="shared" ca="1" si="25"/>
        <v/>
      </c>
      <c r="BES43" t="str">
        <f t="shared" ca="1" si="25"/>
        <v/>
      </c>
      <c r="BET43" t="str">
        <f t="shared" ca="1" si="25"/>
        <v/>
      </c>
      <c r="BEU43" t="str">
        <f t="shared" ca="1" si="25"/>
        <v/>
      </c>
      <c r="BEV43" t="str">
        <f t="shared" ca="1" si="25"/>
        <v/>
      </c>
      <c r="BEW43" t="str">
        <f t="shared" ca="1" si="25"/>
        <v/>
      </c>
      <c r="BEX43" t="str">
        <f t="shared" ca="1" si="25"/>
        <v/>
      </c>
      <c r="BEY43" t="str">
        <f t="shared" ca="1" si="25"/>
        <v/>
      </c>
      <c r="BEZ43" t="str">
        <f t="shared" ca="1" si="25"/>
        <v/>
      </c>
      <c r="BFA43" t="str">
        <f t="shared" ca="1" si="25"/>
        <v/>
      </c>
      <c r="BFB43" t="str">
        <f t="shared" ca="1" si="25"/>
        <v/>
      </c>
      <c r="BFC43" t="str">
        <f t="shared" ca="1" si="25"/>
        <v/>
      </c>
      <c r="BFD43" t="str">
        <f t="shared" ca="1" si="25"/>
        <v/>
      </c>
      <c r="BFE43" t="str">
        <f t="shared" ca="1" si="25"/>
        <v/>
      </c>
      <c r="BFF43" t="str">
        <f t="shared" ca="1" si="25"/>
        <v/>
      </c>
      <c r="BFG43" t="str">
        <f t="shared" ca="1" si="25"/>
        <v/>
      </c>
      <c r="BFH43" t="str">
        <f t="shared" ca="1" si="25"/>
        <v/>
      </c>
      <c r="BFI43" t="str">
        <f t="shared" ca="1" si="25"/>
        <v/>
      </c>
      <c r="BFJ43" t="str">
        <f t="shared" ca="1" si="25"/>
        <v/>
      </c>
      <c r="BFK43" t="str">
        <f t="shared" ca="1" si="25"/>
        <v/>
      </c>
      <c r="BFL43" t="str">
        <f t="shared" ca="1" si="25"/>
        <v/>
      </c>
      <c r="BFM43" t="str">
        <f t="shared" ca="1" si="25"/>
        <v/>
      </c>
      <c r="BFN43" t="str">
        <f t="shared" ca="1" si="25"/>
        <v/>
      </c>
      <c r="BFO43" t="str">
        <f t="shared" ca="1" si="25"/>
        <v/>
      </c>
      <c r="BFP43" t="str">
        <f t="shared" ca="1" si="25"/>
        <v/>
      </c>
      <c r="BFQ43" t="str">
        <f t="shared" ca="1" si="25"/>
        <v/>
      </c>
      <c r="BFR43" t="str">
        <f t="shared" ca="1" si="25"/>
        <v/>
      </c>
      <c r="BFS43" t="str">
        <f t="shared" ca="1" si="25"/>
        <v/>
      </c>
      <c r="BFT43" t="str">
        <f t="shared" ca="1" si="25"/>
        <v/>
      </c>
      <c r="BFU43" t="str">
        <f t="shared" ca="1" si="25"/>
        <v/>
      </c>
      <c r="BFV43" t="str">
        <f t="shared" ca="1" si="25"/>
        <v/>
      </c>
      <c r="BFW43" t="str">
        <f t="shared" ca="1" si="25"/>
        <v/>
      </c>
      <c r="BFX43" t="str">
        <f t="shared" ca="1" si="25"/>
        <v/>
      </c>
      <c r="BFY43" t="str">
        <f t="shared" ca="1" si="25"/>
        <v/>
      </c>
      <c r="BFZ43" t="str">
        <f t="shared" ca="1" si="25"/>
        <v/>
      </c>
      <c r="BGA43" t="str">
        <f t="shared" ca="1" si="25"/>
        <v/>
      </c>
      <c r="BGB43" t="str">
        <f t="shared" ca="1" si="25"/>
        <v/>
      </c>
      <c r="BGC43" t="str">
        <f t="shared" ca="1" si="25"/>
        <v/>
      </c>
      <c r="BGD43" t="str">
        <f t="shared" ca="1" si="25"/>
        <v/>
      </c>
      <c r="BGE43" t="str">
        <f t="shared" ca="1" si="25"/>
        <v/>
      </c>
      <c r="BGF43" t="str">
        <f t="shared" ca="1" si="25"/>
        <v/>
      </c>
      <c r="BGG43" t="str">
        <f t="shared" ref="BGG43:BIR43" ca="1" si="26">IFERROR(BGC43*BGE43,"")</f>
        <v/>
      </c>
      <c r="BGH43" t="str">
        <f t="shared" ca="1" si="26"/>
        <v/>
      </c>
      <c r="BGI43" t="str">
        <f t="shared" ca="1" si="26"/>
        <v/>
      </c>
      <c r="BGJ43" t="str">
        <f t="shared" ca="1" si="26"/>
        <v/>
      </c>
      <c r="BGK43" t="str">
        <f t="shared" ca="1" si="26"/>
        <v/>
      </c>
      <c r="BGL43" t="str">
        <f t="shared" ca="1" si="26"/>
        <v/>
      </c>
      <c r="BGM43" t="str">
        <f t="shared" ca="1" si="26"/>
        <v/>
      </c>
      <c r="BGN43" t="str">
        <f t="shared" ca="1" si="26"/>
        <v/>
      </c>
      <c r="BGO43" t="str">
        <f t="shared" ca="1" si="26"/>
        <v/>
      </c>
      <c r="BGP43" t="str">
        <f t="shared" ca="1" si="26"/>
        <v/>
      </c>
      <c r="BGQ43" t="str">
        <f t="shared" ca="1" si="26"/>
        <v/>
      </c>
      <c r="BGR43" t="str">
        <f t="shared" ca="1" si="26"/>
        <v/>
      </c>
      <c r="BGS43" t="str">
        <f t="shared" ca="1" si="26"/>
        <v/>
      </c>
      <c r="BGT43" t="str">
        <f t="shared" ca="1" si="26"/>
        <v/>
      </c>
      <c r="BGU43" t="str">
        <f t="shared" ca="1" si="26"/>
        <v/>
      </c>
      <c r="BGV43" t="str">
        <f t="shared" ca="1" si="26"/>
        <v/>
      </c>
      <c r="BGW43" t="str">
        <f t="shared" ca="1" si="26"/>
        <v/>
      </c>
      <c r="BGX43" t="str">
        <f t="shared" ca="1" si="26"/>
        <v/>
      </c>
      <c r="BGY43" t="str">
        <f t="shared" ca="1" si="26"/>
        <v/>
      </c>
      <c r="BGZ43" t="str">
        <f t="shared" ca="1" si="26"/>
        <v/>
      </c>
      <c r="BHA43" t="str">
        <f t="shared" ca="1" si="26"/>
        <v/>
      </c>
      <c r="BHB43" t="str">
        <f t="shared" ca="1" si="26"/>
        <v/>
      </c>
      <c r="BHC43" t="str">
        <f t="shared" ca="1" si="26"/>
        <v/>
      </c>
      <c r="BHD43" t="str">
        <f t="shared" ca="1" si="26"/>
        <v/>
      </c>
      <c r="BHE43" t="str">
        <f t="shared" ca="1" si="26"/>
        <v/>
      </c>
      <c r="BHF43" t="str">
        <f t="shared" ca="1" si="26"/>
        <v/>
      </c>
      <c r="BHG43" t="str">
        <f t="shared" ca="1" si="26"/>
        <v/>
      </c>
      <c r="BHH43" t="str">
        <f t="shared" ca="1" si="26"/>
        <v/>
      </c>
      <c r="BHI43" t="str">
        <f t="shared" ca="1" si="26"/>
        <v/>
      </c>
      <c r="BHJ43" t="str">
        <f t="shared" ca="1" si="26"/>
        <v/>
      </c>
      <c r="BHK43" t="str">
        <f t="shared" ca="1" si="26"/>
        <v/>
      </c>
      <c r="BHL43" t="str">
        <f t="shared" ca="1" si="26"/>
        <v/>
      </c>
      <c r="BHM43" t="str">
        <f t="shared" ca="1" si="26"/>
        <v/>
      </c>
      <c r="BHN43" t="str">
        <f t="shared" ca="1" si="26"/>
        <v/>
      </c>
      <c r="BHO43" t="str">
        <f t="shared" ca="1" si="26"/>
        <v/>
      </c>
      <c r="BHP43" t="str">
        <f t="shared" ca="1" si="26"/>
        <v/>
      </c>
      <c r="BHQ43" t="str">
        <f t="shared" ca="1" si="26"/>
        <v/>
      </c>
      <c r="BHR43" t="str">
        <f t="shared" ca="1" si="26"/>
        <v/>
      </c>
      <c r="BHS43" t="str">
        <f t="shared" ca="1" si="26"/>
        <v/>
      </c>
      <c r="BHT43" t="str">
        <f t="shared" ca="1" si="26"/>
        <v/>
      </c>
      <c r="BHU43" t="str">
        <f t="shared" ca="1" si="26"/>
        <v/>
      </c>
      <c r="BHV43" t="str">
        <f t="shared" ca="1" si="26"/>
        <v/>
      </c>
      <c r="BHW43" t="str">
        <f t="shared" ca="1" si="26"/>
        <v/>
      </c>
      <c r="BHX43" t="str">
        <f t="shared" ca="1" si="26"/>
        <v/>
      </c>
      <c r="BHY43" t="str">
        <f t="shared" ca="1" si="26"/>
        <v/>
      </c>
      <c r="BHZ43" t="str">
        <f t="shared" ca="1" si="26"/>
        <v/>
      </c>
      <c r="BIA43" t="str">
        <f t="shared" ca="1" si="26"/>
        <v/>
      </c>
      <c r="BIB43" t="str">
        <f t="shared" ca="1" si="26"/>
        <v/>
      </c>
      <c r="BIC43" t="str">
        <f t="shared" ca="1" si="26"/>
        <v/>
      </c>
      <c r="BID43" t="str">
        <f t="shared" ca="1" si="26"/>
        <v/>
      </c>
      <c r="BIE43" t="str">
        <f t="shared" ca="1" si="26"/>
        <v/>
      </c>
      <c r="BIF43" t="str">
        <f t="shared" ca="1" si="26"/>
        <v/>
      </c>
      <c r="BIG43" t="str">
        <f t="shared" ca="1" si="26"/>
        <v/>
      </c>
      <c r="BIH43" t="str">
        <f t="shared" ca="1" si="26"/>
        <v/>
      </c>
      <c r="BII43" t="str">
        <f t="shared" ca="1" si="26"/>
        <v/>
      </c>
      <c r="BIJ43" t="str">
        <f t="shared" ca="1" si="26"/>
        <v/>
      </c>
      <c r="BIK43" t="str">
        <f t="shared" ca="1" si="26"/>
        <v/>
      </c>
      <c r="BIL43" t="str">
        <f t="shared" ca="1" si="26"/>
        <v/>
      </c>
      <c r="BIM43" t="str">
        <f t="shared" ca="1" si="26"/>
        <v/>
      </c>
      <c r="BIN43" t="str">
        <f t="shared" ca="1" si="26"/>
        <v/>
      </c>
      <c r="BIO43" t="str">
        <f t="shared" ca="1" si="26"/>
        <v/>
      </c>
      <c r="BIP43" t="str">
        <f t="shared" ca="1" si="26"/>
        <v/>
      </c>
      <c r="BIQ43" t="str">
        <f t="shared" ca="1" si="26"/>
        <v/>
      </c>
      <c r="BIR43" t="str">
        <f t="shared" ca="1" si="26"/>
        <v/>
      </c>
      <c r="BIS43" t="str">
        <f t="shared" ref="BIS43:BLD43" ca="1" si="27">IFERROR(BIO43*BIQ43,"")</f>
        <v/>
      </c>
      <c r="BIT43" t="str">
        <f t="shared" ca="1" si="27"/>
        <v/>
      </c>
      <c r="BIU43" t="str">
        <f t="shared" ca="1" si="27"/>
        <v/>
      </c>
      <c r="BIV43" t="str">
        <f t="shared" ca="1" si="27"/>
        <v/>
      </c>
      <c r="BIW43" t="str">
        <f t="shared" ca="1" si="27"/>
        <v/>
      </c>
      <c r="BIX43" t="str">
        <f t="shared" ca="1" si="27"/>
        <v/>
      </c>
      <c r="BIY43" t="str">
        <f t="shared" ca="1" si="27"/>
        <v/>
      </c>
      <c r="BIZ43" t="str">
        <f t="shared" ca="1" si="27"/>
        <v/>
      </c>
      <c r="BJA43" t="str">
        <f t="shared" ca="1" si="27"/>
        <v/>
      </c>
      <c r="BJB43" t="str">
        <f t="shared" ca="1" si="27"/>
        <v/>
      </c>
      <c r="BJC43" t="str">
        <f t="shared" ca="1" si="27"/>
        <v/>
      </c>
      <c r="BJD43" t="str">
        <f t="shared" ca="1" si="27"/>
        <v/>
      </c>
      <c r="BJE43" t="str">
        <f t="shared" ca="1" si="27"/>
        <v/>
      </c>
      <c r="BJF43" t="str">
        <f t="shared" ca="1" si="27"/>
        <v/>
      </c>
      <c r="BJG43" t="str">
        <f t="shared" ca="1" si="27"/>
        <v/>
      </c>
      <c r="BJH43" t="str">
        <f t="shared" ca="1" si="27"/>
        <v/>
      </c>
      <c r="BJI43" t="str">
        <f t="shared" ca="1" si="27"/>
        <v/>
      </c>
      <c r="BJJ43" t="str">
        <f t="shared" ca="1" si="27"/>
        <v/>
      </c>
      <c r="BJK43" t="str">
        <f t="shared" ca="1" si="27"/>
        <v/>
      </c>
      <c r="BJL43" t="str">
        <f t="shared" ca="1" si="27"/>
        <v/>
      </c>
      <c r="BJM43" t="str">
        <f t="shared" ca="1" si="27"/>
        <v/>
      </c>
      <c r="BJN43" t="str">
        <f t="shared" ca="1" si="27"/>
        <v/>
      </c>
      <c r="BJO43" t="str">
        <f t="shared" ca="1" si="27"/>
        <v/>
      </c>
      <c r="BJP43" t="str">
        <f t="shared" ca="1" si="27"/>
        <v/>
      </c>
      <c r="BJQ43" t="str">
        <f t="shared" ca="1" si="27"/>
        <v/>
      </c>
      <c r="BJR43" t="str">
        <f t="shared" ca="1" si="27"/>
        <v/>
      </c>
      <c r="BJS43" t="str">
        <f t="shared" ca="1" si="27"/>
        <v/>
      </c>
      <c r="BJT43" t="str">
        <f t="shared" ca="1" si="27"/>
        <v/>
      </c>
      <c r="BJU43" t="str">
        <f t="shared" ca="1" si="27"/>
        <v/>
      </c>
      <c r="BJV43" t="str">
        <f t="shared" ca="1" si="27"/>
        <v/>
      </c>
      <c r="BJW43" t="str">
        <f t="shared" ca="1" si="27"/>
        <v/>
      </c>
      <c r="BJX43" t="str">
        <f t="shared" ca="1" si="27"/>
        <v/>
      </c>
      <c r="BJY43" t="str">
        <f t="shared" ca="1" si="27"/>
        <v/>
      </c>
      <c r="BJZ43" t="str">
        <f t="shared" ca="1" si="27"/>
        <v/>
      </c>
      <c r="BKA43" t="str">
        <f t="shared" ca="1" si="27"/>
        <v/>
      </c>
      <c r="BKB43" t="str">
        <f t="shared" ca="1" si="27"/>
        <v/>
      </c>
      <c r="BKC43" t="str">
        <f t="shared" ca="1" si="27"/>
        <v/>
      </c>
      <c r="BKD43" t="str">
        <f t="shared" ca="1" si="27"/>
        <v/>
      </c>
      <c r="BKE43" t="str">
        <f t="shared" ca="1" si="27"/>
        <v/>
      </c>
      <c r="BKF43" t="str">
        <f t="shared" ca="1" si="27"/>
        <v/>
      </c>
      <c r="BKG43" t="str">
        <f t="shared" ca="1" si="27"/>
        <v/>
      </c>
      <c r="BKH43" t="str">
        <f t="shared" ca="1" si="27"/>
        <v/>
      </c>
      <c r="BKI43" t="str">
        <f t="shared" ca="1" si="27"/>
        <v/>
      </c>
      <c r="BKJ43" t="str">
        <f t="shared" ca="1" si="27"/>
        <v/>
      </c>
      <c r="BKK43" t="str">
        <f t="shared" ca="1" si="27"/>
        <v/>
      </c>
      <c r="BKL43" t="str">
        <f t="shared" ca="1" si="27"/>
        <v/>
      </c>
      <c r="BKM43" t="str">
        <f t="shared" ca="1" si="27"/>
        <v/>
      </c>
      <c r="BKN43" t="str">
        <f t="shared" ca="1" si="27"/>
        <v/>
      </c>
      <c r="BKO43" t="str">
        <f t="shared" ca="1" si="27"/>
        <v/>
      </c>
      <c r="BKP43" t="str">
        <f t="shared" ca="1" si="27"/>
        <v/>
      </c>
      <c r="BKQ43" t="str">
        <f t="shared" ca="1" si="27"/>
        <v/>
      </c>
      <c r="BKR43" t="str">
        <f t="shared" ca="1" si="27"/>
        <v/>
      </c>
      <c r="BKS43" t="str">
        <f t="shared" ca="1" si="27"/>
        <v/>
      </c>
      <c r="BKT43" t="str">
        <f t="shared" ca="1" si="27"/>
        <v/>
      </c>
      <c r="BKU43" t="str">
        <f t="shared" ca="1" si="27"/>
        <v/>
      </c>
      <c r="BKV43" t="str">
        <f t="shared" ca="1" si="27"/>
        <v/>
      </c>
      <c r="BKW43" t="str">
        <f t="shared" ca="1" si="27"/>
        <v/>
      </c>
      <c r="BKX43" t="str">
        <f t="shared" ca="1" si="27"/>
        <v/>
      </c>
      <c r="BKY43" t="str">
        <f t="shared" ca="1" si="27"/>
        <v/>
      </c>
      <c r="BKZ43" t="str">
        <f t="shared" ca="1" si="27"/>
        <v/>
      </c>
      <c r="BLA43" t="str">
        <f t="shared" ca="1" si="27"/>
        <v/>
      </c>
      <c r="BLB43" t="str">
        <f t="shared" ca="1" si="27"/>
        <v/>
      </c>
      <c r="BLC43" t="str">
        <f t="shared" ca="1" si="27"/>
        <v/>
      </c>
      <c r="BLD43" t="str">
        <f t="shared" ca="1" si="27"/>
        <v/>
      </c>
      <c r="BLE43" t="str">
        <f t="shared" ref="BLE43:BNP43" ca="1" si="28">IFERROR(BLA43*BLC43,"")</f>
        <v/>
      </c>
      <c r="BLF43" t="str">
        <f t="shared" ca="1" si="28"/>
        <v/>
      </c>
      <c r="BLG43" t="str">
        <f t="shared" ca="1" si="28"/>
        <v/>
      </c>
      <c r="BLH43" t="str">
        <f t="shared" ca="1" si="28"/>
        <v/>
      </c>
      <c r="BLI43" t="str">
        <f t="shared" ca="1" si="28"/>
        <v/>
      </c>
      <c r="BLJ43" t="str">
        <f t="shared" ca="1" si="28"/>
        <v/>
      </c>
      <c r="BLK43" t="str">
        <f t="shared" ca="1" si="28"/>
        <v/>
      </c>
      <c r="BLL43" t="str">
        <f t="shared" ca="1" si="28"/>
        <v/>
      </c>
      <c r="BLM43" t="str">
        <f t="shared" ca="1" si="28"/>
        <v/>
      </c>
      <c r="BLN43" t="str">
        <f t="shared" ca="1" si="28"/>
        <v/>
      </c>
      <c r="BLO43" t="str">
        <f t="shared" ca="1" si="28"/>
        <v/>
      </c>
      <c r="BLP43" t="str">
        <f t="shared" ca="1" si="28"/>
        <v/>
      </c>
      <c r="BLQ43" t="str">
        <f t="shared" ca="1" si="28"/>
        <v/>
      </c>
      <c r="BLR43" t="str">
        <f t="shared" ca="1" si="28"/>
        <v/>
      </c>
      <c r="BLS43" t="str">
        <f t="shared" ca="1" si="28"/>
        <v/>
      </c>
      <c r="BLT43" t="str">
        <f t="shared" ca="1" si="28"/>
        <v/>
      </c>
      <c r="BLU43" t="str">
        <f t="shared" ca="1" si="28"/>
        <v/>
      </c>
      <c r="BLV43" t="str">
        <f t="shared" ca="1" si="28"/>
        <v/>
      </c>
      <c r="BLW43" t="str">
        <f t="shared" ca="1" si="28"/>
        <v/>
      </c>
      <c r="BLX43" t="str">
        <f t="shared" ca="1" si="28"/>
        <v/>
      </c>
      <c r="BLY43" t="str">
        <f t="shared" ca="1" si="28"/>
        <v/>
      </c>
      <c r="BLZ43" t="str">
        <f t="shared" ca="1" si="28"/>
        <v/>
      </c>
      <c r="BMA43" t="str">
        <f t="shared" ca="1" si="28"/>
        <v/>
      </c>
      <c r="BMB43" t="str">
        <f t="shared" ca="1" si="28"/>
        <v/>
      </c>
      <c r="BMC43" t="str">
        <f t="shared" ca="1" si="28"/>
        <v/>
      </c>
      <c r="BMD43" t="str">
        <f t="shared" ca="1" si="28"/>
        <v/>
      </c>
      <c r="BME43" t="str">
        <f t="shared" ca="1" si="28"/>
        <v/>
      </c>
      <c r="BMF43" t="str">
        <f t="shared" ca="1" si="28"/>
        <v/>
      </c>
      <c r="BMG43" t="str">
        <f t="shared" ca="1" si="28"/>
        <v/>
      </c>
      <c r="BMH43" t="str">
        <f t="shared" ca="1" si="28"/>
        <v/>
      </c>
      <c r="BMI43" t="str">
        <f t="shared" ca="1" si="28"/>
        <v/>
      </c>
      <c r="BMJ43" t="str">
        <f t="shared" ca="1" si="28"/>
        <v/>
      </c>
      <c r="BMK43" t="str">
        <f t="shared" ca="1" si="28"/>
        <v/>
      </c>
      <c r="BML43" t="str">
        <f t="shared" ca="1" si="28"/>
        <v/>
      </c>
      <c r="BMM43" t="str">
        <f t="shared" ca="1" si="28"/>
        <v/>
      </c>
      <c r="BMN43" t="str">
        <f t="shared" ca="1" si="28"/>
        <v/>
      </c>
      <c r="BMO43" t="str">
        <f t="shared" ca="1" si="28"/>
        <v/>
      </c>
      <c r="BMP43" t="str">
        <f t="shared" ca="1" si="28"/>
        <v/>
      </c>
      <c r="BMQ43" t="str">
        <f t="shared" ca="1" si="28"/>
        <v/>
      </c>
      <c r="BMR43" t="str">
        <f t="shared" ca="1" si="28"/>
        <v/>
      </c>
      <c r="BMS43" t="str">
        <f t="shared" ca="1" si="28"/>
        <v/>
      </c>
      <c r="BMT43" t="str">
        <f t="shared" ca="1" si="28"/>
        <v/>
      </c>
      <c r="BMU43" t="str">
        <f t="shared" ca="1" si="28"/>
        <v/>
      </c>
      <c r="BMV43" t="str">
        <f t="shared" ca="1" si="28"/>
        <v/>
      </c>
      <c r="BMW43" t="str">
        <f t="shared" ca="1" si="28"/>
        <v/>
      </c>
      <c r="BMX43" t="str">
        <f t="shared" ca="1" si="28"/>
        <v/>
      </c>
      <c r="BMY43" t="str">
        <f t="shared" ca="1" si="28"/>
        <v/>
      </c>
      <c r="BMZ43" t="str">
        <f t="shared" ca="1" si="28"/>
        <v/>
      </c>
      <c r="BNA43" t="str">
        <f t="shared" ca="1" si="28"/>
        <v/>
      </c>
      <c r="BNB43" t="str">
        <f t="shared" ca="1" si="28"/>
        <v/>
      </c>
      <c r="BNC43" t="str">
        <f t="shared" ca="1" si="28"/>
        <v/>
      </c>
      <c r="BND43" t="str">
        <f t="shared" ca="1" si="28"/>
        <v/>
      </c>
      <c r="BNE43" t="str">
        <f t="shared" ca="1" si="28"/>
        <v/>
      </c>
      <c r="BNF43" t="str">
        <f t="shared" ca="1" si="28"/>
        <v/>
      </c>
      <c r="BNG43" t="str">
        <f t="shared" ca="1" si="28"/>
        <v/>
      </c>
      <c r="BNH43" t="str">
        <f t="shared" ca="1" si="28"/>
        <v/>
      </c>
      <c r="BNI43" t="str">
        <f t="shared" ca="1" si="28"/>
        <v/>
      </c>
      <c r="BNJ43" t="str">
        <f t="shared" ca="1" si="28"/>
        <v/>
      </c>
      <c r="BNK43" t="str">
        <f t="shared" ca="1" si="28"/>
        <v/>
      </c>
      <c r="BNL43" t="str">
        <f t="shared" ca="1" si="28"/>
        <v/>
      </c>
      <c r="BNM43" t="str">
        <f t="shared" ca="1" si="28"/>
        <v/>
      </c>
      <c r="BNN43" t="str">
        <f t="shared" ca="1" si="28"/>
        <v/>
      </c>
      <c r="BNO43" t="str">
        <f t="shared" ca="1" si="28"/>
        <v/>
      </c>
      <c r="BNP43" t="str">
        <f t="shared" ca="1" si="28"/>
        <v/>
      </c>
      <c r="BNQ43" t="str">
        <f t="shared" ref="BNQ43:BQB43" ca="1" si="29">IFERROR(BNM43*BNO43,"")</f>
        <v/>
      </c>
      <c r="BNR43" t="str">
        <f t="shared" ca="1" si="29"/>
        <v/>
      </c>
      <c r="BNS43" t="str">
        <f t="shared" ca="1" si="29"/>
        <v/>
      </c>
      <c r="BNT43" t="str">
        <f t="shared" ca="1" si="29"/>
        <v/>
      </c>
      <c r="BNU43" t="str">
        <f t="shared" ca="1" si="29"/>
        <v/>
      </c>
      <c r="BNV43" t="str">
        <f t="shared" ca="1" si="29"/>
        <v/>
      </c>
      <c r="BNW43" t="str">
        <f t="shared" ca="1" si="29"/>
        <v/>
      </c>
      <c r="BNX43" t="str">
        <f t="shared" ca="1" si="29"/>
        <v/>
      </c>
      <c r="BNY43" t="str">
        <f t="shared" ca="1" si="29"/>
        <v/>
      </c>
      <c r="BNZ43" t="str">
        <f t="shared" ca="1" si="29"/>
        <v/>
      </c>
      <c r="BOA43" t="str">
        <f t="shared" ca="1" si="29"/>
        <v/>
      </c>
      <c r="BOB43" t="str">
        <f t="shared" ca="1" si="29"/>
        <v/>
      </c>
      <c r="BOC43" t="str">
        <f t="shared" ca="1" si="29"/>
        <v/>
      </c>
      <c r="BOD43" t="str">
        <f t="shared" ca="1" si="29"/>
        <v/>
      </c>
      <c r="BOE43" t="str">
        <f t="shared" ca="1" si="29"/>
        <v/>
      </c>
      <c r="BOF43" t="str">
        <f t="shared" ca="1" si="29"/>
        <v/>
      </c>
      <c r="BOG43" t="str">
        <f t="shared" ca="1" si="29"/>
        <v/>
      </c>
      <c r="BOH43" t="str">
        <f t="shared" ca="1" si="29"/>
        <v/>
      </c>
      <c r="BOI43" t="str">
        <f t="shared" ca="1" si="29"/>
        <v/>
      </c>
      <c r="BOJ43" t="str">
        <f t="shared" ca="1" si="29"/>
        <v/>
      </c>
      <c r="BOK43" t="str">
        <f t="shared" ca="1" si="29"/>
        <v/>
      </c>
      <c r="BOL43" t="str">
        <f t="shared" ca="1" si="29"/>
        <v/>
      </c>
      <c r="BOM43" t="str">
        <f t="shared" ca="1" si="29"/>
        <v/>
      </c>
      <c r="BON43" t="str">
        <f t="shared" ca="1" si="29"/>
        <v/>
      </c>
      <c r="BOO43" t="str">
        <f t="shared" ca="1" si="29"/>
        <v/>
      </c>
      <c r="BOP43" t="str">
        <f t="shared" ca="1" si="29"/>
        <v/>
      </c>
      <c r="BOQ43" t="str">
        <f t="shared" ca="1" si="29"/>
        <v/>
      </c>
      <c r="BOR43" t="str">
        <f t="shared" ca="1" si="29"/>
        <v/>
      </c>
      <c r="BOS43" t="str">
        <f t="shared" ca="1" si="29"/>
        <v/>
      </c>
      <c r="BOT43" t="str">
        <f t="shared" ca="1" si="29"/>
        <v/>
      </c>
      <c r="BOU43" t="str">
        <f t="shared" ca="1" si="29"/>
        <v/>
      </c>
      <c r="BOV43" t="str">
        <f t="shared" ca="1" si="29"/>
        <v/>
      </c>
      <c r="BOW43" t="str">
        <f t="shared" ca="1" si="29"/>
        <v/>
      </c>
      <c r="BOX43" t="str">
        <f t="shared" ca="1" si="29"/>
        <v/>
      </c>
      <c r="BOY43" t="str">
        <f t="shared" ca="1" si="29"/>
        <v/>
      </c>
      <c r="BOZ43" t="str">
        <f t="shared" ca="1" si="29"/>
        <v/>
      </c>
      <c r="BPA43" t="str">
        <f t="shared" ca="1" si="29"/>
        <v/>
      </c>
      <c r="BPB43" t="str">
        <f t="shared" ca="1" si="29"/>
        <v/>
      </c>
      <c r="BPC43" t="str">
        <f t="shared" ca="1" si="29"/>
        <v/>
      </c>
      <c r="BPD43" t="str">
        <f t="shared" ca="1" si="29"/>
        <v/>
      </c>
      <c r="BPE43" t="str">
        <f t="shared" ca="1" si="29"/>
        <v/>
      </c>
      <c r="BPF43" t="str">
        <f t="shared" ca="1" si="29"/>
        <v/>
      </c>
      <c r="BPG43" t="str">
        <f t="shared" ca="1" si="29"/>
        <v/>
      </c>
      <c r="BPH43" t="str">
        <f t="shared" ca="1" si="29"/>
        <v/>
      </c>
      <c r="BPI43" t="str">
        <f t="shared" ca="1" si="29"/>
        <v/>
      </c>
      <c r="BPJ43" t="str">
        <f t="shared" ca="1" si="29"/>
        <v/>
      </c>
      <c r="BPK43" t="str">
        <f t="shared" ca="1" si="29"/>
        <v/>
      </c>
      <c r="BPL43" t="str">
        <f t="shared" ca="1" si="29"/>
        <v/>
      </c>
      <c r="BPM43" t="str">
        <f t="shared" ca="1" si="29"/>
        <v/>
      </c>
      <c r="BPN43" t="str">
        <f t="shared" ca="1" si="29"/>
        <v/>
      </c>
      <c r="BPO43" t="str">
        <f t="shared" ca="1" si="29"/>
        <v/>
      </c>
      <c r="BPP43" t="str">
        <f t="shared" ca="1" si="29"/>
        <v/>
      </c>
      <c r="BPQ43" t="str">
        <f t="shared" ca="1" si="29"/>
        <v/>
      </c>
      <c r="BPR43" t="str">
        <f t="shared" ca="1" si="29"/>
        <v/>
      </c>
      <c r="BPS43" t="str">
        <f t="shared" ca="1" si="29"/>
        <v/>
      </c>
      <c r="BPT43" t="str">
        <f t="shared" ca="1" si="29"/>
        <v/>
      </c>
      <c r="BPU43" t="str">
        <f t="shared" ca="1" si="29"/>
        <v/>
      </c>
      <c r="BPV43" t="str">
        <f t="shared" ca="1" si="29"/>
        <v/>
      </c>
      <c r="BPW43" t="str">
        <f t="shared" ca="1" si="29"/>
        <v/>
      </c>
      <c r="BPX43" t="str">
        <f t="shared" ca="1" si="29"/>
        <v/>
      </c>
      <c r="BPY43" t="str">
        <f t="shared" ca="1" si="29"/>
        <v/>
      </c>
      <c r="BPZ43" t="str">
        <f t="shared" ca="1" si="29"/>
        <v/>
      </c>
      <c r="BQA43" t="str">
        <f t="shared" ca="1" si="29"/>
        <v/>
      </c>
      <c r="BQB43" t="str">
        <f t="shared" ca="1" si="29"/>
        <v/>
      </c>
      <c r="BQC43" t="str">
        <f t="shared" ref="BQC43:BSN43" ca="1" si="30">IFERROR(BPY43*BQA43,"")</f>
        <v/>
      </c>
      <c r="BQD43" t="str">
        <f t="shared" ca="1" si="30"/>
        <v/>
      </c>
      <c r="BQE43" t="str">
        <f t="shared" ca="1" si="30"/>
        <v/>
      </c>
      <c r="BQF43" t="str">
        <f t="shared" ca="1" si="30"/>
        <v/>
      </c>
      <c r="BQG43" t="str">
        <f t="shared" ca="1" si="30"/>
        <v/>
      </c>
      <c r="BQH43" t="str">
        <f t="shared" ca="1" si="30"/>
        <v/>
      </c>
      <c r="BQI43" t="str">
        <f t="shared" ca="1" si="30"/>
        <v/>
      </c>
      <c r="BQJ43" t="str">
        <f t="shared" ca="1" si="30"/>
        <v/>
      </c>
      <c r="BQK43" t="str">
        <f t="shared" ca="1" si="30"/>
        <v/>
      </c>
      <c r="BQL43" t="str">
        <f t="shared" ca="1" si="30"/>
        <v/>
      </c>
      <c r="BQM43" t="str">
        <f t="shared" ca="1" si="30"/>
        <v/>
      </c>
      <c r="BQN43" t="str">
        <f t="shared" ca="1" si="30"/>
        <v/>
      </c>
      <c r="BQO43" t="str">
        <f t="shared" ca="1" si="30"/>
        <v/>
      </c>
      <c r="BQP43" t="str">
        <f t="shared" ca="1" si="30"/>
        <v/>
      </c>
      <c r="BQQ43" t="str">
        <f t="shared" ca="1" si="30"/>
        <v/>
      </c>
      <c r="BQR43" t="str">
        <f t="shared" ca="1" si="30"/>
        <v/>
      </c>
      <c r="BQS43" t="str">
        <f t="shared" ca="1" si="30"/>
        <v/>
      </c>
      <c r="BQT43" t="str">
        <f t="shared" ca="1" si="30"/>
        <v/>
      </c>
      <c r="BQU43" t="str">
        <f t="shared" ca="1" si="30"/>
        <v/>
      </c>
      <c r="BQV43" t="str">
        <f t="shared" ca="1" si="30"/>
        <v/>
      </c>
      <c r="BQW43" t="str">
        <f t="shared" ca="1" si="30"/>
        <v/>
      </c>
      <c r="BQX43" t="str">
        <f t="shared" ca="1" si="30"/>
        <v/>
      </c>
      <c r="BQY43" t="str">
        <f t="shared" ca="1" si="30"/>
        <v/>
      </c>
      <c r="BQZ43" t="str">
        <f t="shared" ca="1" si="30"/>
        <v/>
      </c>
      <c r="BRA43" t="str">
        <f t="shared" ca="1" si="30"/>
        <v/>
      </c>
      <c r="BRB43" t="str">
        <f t="shared" ca="1" si="30"/>
        <v/>
      </c>
      <c r="BRC43" t="str">
        <f t="shared" ca="1" si="30"/>
        <v/>
      </c>
      <c r="BRD43" t="str">
        <f t="shared" ca="1" si="30"/>
        <v/>
      </c>
      <c r="BRE43" t="str">
        <f t="shared" ca="1" si="30"/>
        <v/>
      </c>
      <c r="BRF43" t="str">
        <f t="shared" ca="1" si="30"/>
        <v/>
      </c>
      <c r="BRG43" t="str">
        <f t="shared" ca="1" si="30"/>
        <v/>
      </c>
      <c r="BRH43" t="str">
        <f t="shared" ca="1" si="30"/>
        <v/>
      </c>
      <c r="BRI43" t="str">
        <f t="shared" ca="1" si="30"/>
        <v/>
      </c>
      <c r="BRJ43" t="str">
        <f t="shared" ca="1" si="30"/>
        <v/>
      </c>
      <c r="BRK43" t="str">
        <f t="shared" ca="1" si="30"/>
        <v/>
      </c>
      <c r="BRL43" t="str">
        <f t="shared" ca="1" si="30"/>
        <v/>
      </c>
      <c r="BRM43" t="str">
        <f t="shared" ca="1" si="30"/>
        <v/>
      </c>
      <c r="BRN43" t="str">
        <f t="shared" ca="1" si="30"/>
        <v/>
      </c>
      <c r="BRO43" t="str">
        <f t="shared" ca="1" si="30"/>
        <v/>
      </c>
      <c r="BRP43" t="str">
        <f t="shared" ca="1" si="30"/>
        <v/>
      </c>
      <c r="BRQ43" t="str">
        <f t="shared" ca="1" si="30"/>
        <v/>
      </c>
      <c r="BRR43" t="str">
        <f t="shared" ca="1" si="30"/>
        <v/>
      </c>
      <c r="BRS43" t="str">
        <f t="shared" ca="1" si="30"/>
        <v/>
      </c>
      <c r="BRT43" t="str">
        <f t="shared" ca="1" si="30"/>
        <v/>
      </c>
      <c r="BRU43" t="str">
        <f t="shared" ca="1" si="30"/>
        <v/>
      </c>
      <c r="BRV43" t="str">
        <f t="shared" ca="1" si="30"/>
        <v/>
      </c>
      <c r="BRW43" t="str">
        <f t="shared" ca="1" si="30"/>
        <v/>
      </c>
      <c r="BRX43" t="str">
        <f t="shared" ca="1" si="30"/>
        <v/>
      </c>
      <c r="BRY43" t="str">
        <f t="shared" ca="1" si="30"/>
        <v/>
      </c>
      <c r="BRZ43" t="str">
        <f t="shared" ca="1" si="30"/>
        <v/>
      </c>
      <c r="BSA43" t="str">
        <f t="shared" ca="1" si="30"/>
        <v/>
      </c>
      <c r="BSB43" t="str">
        <f t="shared" ca="1" si="30"/>
        <v/>
      </c>
      <c r="BSC43" t="str">
        <f t="shared" ca="1" si="30"/>
        <v/>
      </c>
      <c r="BSD43" t="str">
        <f t="shared" ca="1" si="30"/>
        <v/>
      </c>
      <c r="BSE43" t="str">
        <f t="shared" ca="1" si="30"/>
        <v/>
      </c>
      <c r="BSF43" t="str">
        <f t="shared" ca="1" si="30"/>
        <v/>
      </c>
      <c r="BSG43" t="str">
        <f t="shared" ca="1" si="30"/>
        <v/>
      </c>
      <c r="BSH43" t="str">
        <f t="shared" ca="1" si="30"/>
        <v/>
      </c>
      <c r="BSI43" t="str">
        <f t="shared" ca="1" si="30"/>
        <v/>
      </c>
      <c r="BSJ43" t="str">
        <f t="shared" ca="1" si="30"/>
        <v/>
      </c>
      <c r="BSK43" t="str">
        <f t="shared" ca="1" si="30"/>
        <v/>
      </c>
      <c r="BSL43" t="str">
        <f t="shared" ca="1" si="30"/>
        <v/>
      </c>
      <c r="BSM43" t="str">
        <f t="shared" ca="1" si="30"/>
        <v/>
      </c>
      <c r="BSN43" t="str">
        <f t="shared" ca="1" si="30"/>
        <v/>
      </c>
      <c r="BSO43" t="str">
        <f t="shared" ref="BSO43:BUZ43" ca="1" si="31">IFERROR(BSK43*BSM43,"")</f>
        <v/>
      </c>
      <c r="BSP43" t="str">
        <f t="shared" ca="1" si="31"/>
        <v/>
      </c>
      <c r="BSQ43" t="str">
        <f t="shared" ca="1" si="31"/>
        <v/>
      </c>
      <c r="BSR43" t="str">
        <f t="shared" ca="1" si="31"/>
        <v/>
      </c>
      <c r="BSS43" t="str">
        <f t="shared" ca="1" si="31"/>
        <v/>
      </c>
      <c r="BST43" t="str">
        <f t="shared" ca="1" si="31"/>
        <v/>
      </c>
      <c r="BSU43" t="str">
        <f t="shared" ca="1" si="31"/>
        <v/>
      </c>
      <c r="BSV43" t="str">
        <f t="shared" ca="1" si="31"/>
        <v/>
      </c>
      <c r="BSW43" t="str">
        <f t="shared" ca="1" si="31"/>
        <v/>
      </c>
      <c r="BSX43" t="str">
        <f t="shared" ca="1" si="31"/>
        <v/>
      </c>
      <c r="BSY43" t="str">
        <f t="shared" ca="1" si="31"/>
        <v/>
      </c>
      <c r="BSZ43" t="str">
        <f t="shared" ca="1" si="31"/>
        <v/>
      </c>
      <c r="BTA43" t="str">
        <f t="shared" ca="1" si="31"/>
        <v/>
      </c>
      <c r="BTB43" t="str">
        <f t="shared" ca="1" si="31"/>
        <v/>
      </c>
      <c r="BTC43" t="str">
        <f t="shared" ca="1" si="31"/>
        <v/>
      </c>
      <c r="BTD43" t="str">
        <f t="shared" ca="1" si="31"/>
        <v/>
      </c>
      <c r="BTE43" t="str">
        <f t="shared" ca="1" si="31"/>
        <v/>
      </c>
      <c r="BTF43" t="str">
        <f t="shared" ca="1" si="31"/>
        <v/>
      </c>
      <c r="BTG43" t="str">
        <f t="shared" ca="1" si="31"/>
        <v/>
      </c>
      <c r="BTH43" t="str">
        <f t="shared" ca="1" si="31"/>
        <v/>
      </c>
      <c r="BTI43" t="str">
        <f t="shared" ca="1" si="31"/>
        <v/>
      </c>
      <c r="BTJ43" t="str">
        <f t="shared" ca="1" si="31"/>
        <v/>
      </c>
      <c r="BTK43" t="str">
        <f t="shared" ca="1" si="31"/>
        <v/>
      </c>
      <c r="BTL43" t="str">
        <f t="shared" ca="1" si="31"/>
        <v/>
      </c>
      <c r="BTM43" t="str">
        <f t="shared" ca="1" si="31"/>
        <v/>
      </c>
      <c r="BTN43" t="str">
        <f t="shared" ca="1" si="31"/>
        <v/>
      </c>
      <c r="BTO43" t="str">
        <f t="shared" ca="1" si="31"/>
        <v/>
      </c>
      <c r="BTP43" t="str">
        <f t="shared" ca="1" si="31"/>
        <v/>
      </c>
      <c r="BTQ43" t="str">
        <f t="shared" ca="1" si="31"/>
        <v/>
      </c>
      <c r="BTR43" t="str">
        <f t="shared" ca="1" si="31"/>
        <v/>
      </c>
      <c r="BTS43" t="str">
        <f t="shared" ca="1" si="31"/>
        <v/>
      </c>
      <c r="BTT43" t="str">
        <f t="shared" ca="1" si="31"/>
        <v/>
      </c>
      <c r="BTU43" t="str">
        <f t="shared" ca="1" si="31"/>
        <v/>
      </c>
      <c r="BTV43" t="str">
        <f t="shared" ca="1" si="31"/>
        <v/>
      </c>
      <c r="BTW43" t="str">
        <f t="shared" ca="1" si="31"/>
        <v/>
      </c>
      <c r="BTX43" t="str">
        <f t="shared" ca="1" si="31"/>
        <v/>
      </c>
      <c r="BTY43" t="str">
        <f t="shared" ca="1" si="31"/>
        <v/>
      </c>
      <c r="BTZ43" t="str">
        <f t="shared" ca="1" si="31"/>
        <v/>
      </c>
      <c r="BUA43" t="str">
        <f t="shared" ca="1" si="31"/>
        <v/>
      </c>
      <c r="BUB43" t="str">
        <f t="shared" ca="1" si="31"/>
        <v/>
      </c>
      <c r="BUC43" t="str">
        <f t="shared" ca="1" si="31"/>
        <v/>
      </c>
      <c r="BUD43" t="str">
        <f t="shared" ca="1" si="31"/>
        <v/>
      </c>
      <c r="BUE43" t="str">
        <f t="shared" ca="1" si="31"/>
        <v/>
      </c>
      <c r="BUF43" t="str">
        <f t="shared" ca="1" si="31"/>
        <v/>
      </c>
      <c r="BUG43" t="str">
        <f t="shared" ca="1" si="31"/>
        <v/>
      </c>
      <c r="BUH43" t="str">
        <f t="shared" ca="1" si="31"/>
        <v/>
      </c>
      <c r="BUI43" t="str">
        <f t="shared" ca="1" si="31"/>
        <v/>
      </c>
      <c r="BUJ43" t="str">
        <f t="shared" ca="1" si="31"/>
        <v/>
      </c>
      <c r="BUK43" t="str">
        <f t="shared" ca="1" si="31"/>
        <v/>
      </c>
      <c r="BUL43" t="str">
        <f t="shared" ca="1" si="31"/>
        <v/>
      </c>
      <c r="BUM43" t="str">
        <f t="shared" ca="1" si="31"/>
        <v/>
      </c>
      <c r="BUN43" t="str">
        <f t="shared" ca="1" si="31"/>
        <v/>
      </c>
      <c r="BUO43" t="str">
        <f t="shared" ca="1" si="31"/>
        <v/>
      </c>
      <c r="BUP43" t="str">
        <f t="shared" ca="1" si="31"/>
        <v/>
      </c>
      <c r="BUQ43" t="str">
        <f t="shared" ca="1" si="31"/>
        <v/>
      </c>
      <c r="BUR43" t="str">
        <f t="shared" ca="1" si="31"/>
        <v/>
      </c>
      <c r="BUS43" t="str">
        <f t="shared" ca="1" si="31"/>
        <v/>
      </c>
      <c r="BUT43" t="str">
        <f t="shared" ca="1" si="31"/>
        <v/>
      </c>
      <c r="BUU43" t="str">
        <f t="shared" ca="1" si="31"/>
        <v/>
      </c>
      <c r="BUV43" t="str">
        <f t="shared" ca="1" si="31"/>
        <v/>
      </c>
      <c r="BUW43" t="str">
        <f t="shared" ca="1" si="31"/>
        <v/>
      </c>
      <c r="BUX43" t="str">
        <f t="shared" ca="1" si="31"/>
        <v/>
      </c>
      <c r="BUY43" t="str">
        <f t="shared" ca="1" si="31"/>
        <v/>
      </c>
      <c r="BUZ43" t="str">
        <f t="shared" ca="1" si="31"/>
        <v/>
      </c>
      <c r="BVA43" t="str">
        <f t="shared" ref="BVA43:BXL43" ca="1" si="32">IFERROR(BUW43*BUY43,"")</f>
        <v/>
      </c>
      <c r="BVB43" t="str">
        <f t="shared" ca="1" si="32"/>
        <v/>
      </c>
      <c r="BVC43" t="str">
        <f t="shared" ca="1" si="32"/>
        <v/>
      </c>
      <c r="BVD43" t="str">
        <f t="shared" ca="1" si="32"/>
        <v/>
      </c>
      <c r="BVE43" t="str">
        <f t="shared" ca="1" si="32"/>
        <v/>
      </c>
      <c r="BVF43" t="str">
        <f t="shared" ca="1" si="32"/>
        <v/>
      </c>
      <c r="BVG43" t="str">
        <f t="shared" ca="1" si="32"/>
        <v/>
      </c>
      <c r="BVH43" t="str">
        <f t="shared" ca="1" si="32"/>
        <v/>
      </c>
      <c r="BVI43" t="str">
        <f t="shared" ca="1" si="32"/>
        <v/>
      </c>
      <c r="BVJ43" t="str">
        <f t="shared" ca="1" si="32"/>
        <v/>
      </c>
      <c r="BVK43" t="str">
        <f t="shared" ca="1" si="32"/>
        <v/>
      </c>
      <c r="BVL43" t="str">
        <f t="shared" ca="1" si="32"/>
        <v/>
      </c>
      <c r="BVM43" t="str">
        <f t="shared" ca="1" si="32"/>
        <v/>
      </c>
      <c r="BVN43" t="str">
        <f t="shared" ca="1" si="32"/>
        <v/>
      </c>
      <c r="BVO43" t="str">
        <f t="shared" ca="1" si="32"/>
        <v/>
      </c>
      <c r="BVP43" t="str">
        <f t="shared" ca="1" si="32"/>
        <v/>
      </c>
      <c r="BVQ43" t="str">
        <f t="shared" ca="1" si="32"/>
        <v/>
      </c>
      <c r="BVR43" t="str">
        <f t="shared" ca="1" si="32"/>
        <v/>
      </c>
      <c r="BVS43" t="str">
        <f t="shared" ca="1" si="32"/>
        <v/>
      </c>
      <c r="BVT43" t="str">
        <f t="shared" ca="1" si="32"/>
        <v/>
      </c>
      <c r="BVU43" t="str">
        <f t="shared" ca="1" si="32"/>
        <v/>
      </c>
      <c r="BVV43" t="str">
        <f t="shared" ca="1" si="32"/>
        <v/>
      </c>
      <c r="BVW43" t="str">
        <f t="shared" ca="1" si="32"/>
        <v/>
      </c>
      <c r="BVX43" t="str">
        <f t="shared" ca="1" si="32"/>
        <v/>
      </c>
      <c r="BVY43" t="str">
        <f t="shared" ca="1" si="32"/>
        <v/>
      </c>
      <c r="BVZ43" t="str">
        <f t="shared" ca="1" si="32"/>
        <v/>
      </c>
      <c r="BWA43" t="str">
        <f t="shared" ca="1" si="32"/>
        <v/>
      </c>
      <c r="BWB43" t="str">
        <f t="shared" ca="1" si="32"/>
        <v/>
      </c>
      <c r="BWC43" t="str">
        <f t="shared" ca="1" si="32"/>
        <v/>
      </c>
      <c r="BWD43" t="str">
        <f t="shared" ca="1" si="32"/>
        <v/>
      </c>
      <c r="BWE43" t="str">
        <f t="shared" ca="1" si="32"/>
        <v/>
      </c>
      <c r="BWF43" t="str">
        <f t="shared" ca="1" si="32"/>
        <v/>
      </c>
      <c r="BWG43" t="str">
        <f t="shared" ca="1" si="32"/>
        <v/>
      </c>
      <c r="BWH43" t="str">
        <f t="shared" ca="1" si="32"/>
        <v/>
      </c>
      <c r="BWI43" t="str">
        <f t="shared" ca="1" si="32"/>
        <v/>
      </c>
      <c r="BWJ43" t="str">
        <f t="shared" ca="1" si="32"/>
        <v/>
      </c>
      <c r="BWK43" t="str">
        <f t="shared" ca="1" si="32"/>
        <v/>
      </c>
      <c r="BWL43" t="str">
        <f t="shared" ca="1" si="32"/>
        <v/>
      </c>
      <c r="BWM43" t="str">
        <f t="shared" ca="1" si="32"/>
        <v/>
      </c>
      <c r="BWN43" t="str">
        <f t="shared" ca="1" si="32"/>
        <v/>
      </c>
      <c r="BWO43" t="str">
        <f t="shared" ca="1" si="32"/>
        <v/>
      </c>
      <c r="BWP43" t="str">
        <f t="shared" ca="1" si="32"/>
        <v/>
      </c>
      <c r="BWQ43" t="str">
        <f t="shared" ca="1" si="32"/>
        <v/>
      </c>
      <c r="BWR43" t="str">
        <f t="shared" ca="1" si="32"/>
        <v/>
      </c>
      <c r="BWS43" t="str">
        <f t="shared" ca="1" si="32"/>
        <v/>
      </c>
      <c r="BWT43" t="str">
        <f t="shared" ca="1" si="32"/>
        <v/>
      </c>
      <c r="BWU43" t="str">
        <f t="shared" ca="1" si="32"/>
        <v/>
      </c>
      <c r="BWV43" t="str">
        <f t="shared" ca="1" si="32"/>
        <v/>
      </c>
      <c r="BWW43" t="str">
        <f t="shared" ca="1" si="32"/>
        <v/>
      </c>
      <c r="BWX43" t="str">
        <f t="shared" ca="1" si="32"/>
        <v/>
      </c>
      <c r="BWY43" t="str">
        <f t="shared" ca="1" si="32"/>
        <v/>
      </c>
      <c r="BWZ43" t="str">
        <f t="shared" ca="1" si="32"/>
        <v/>
      </c>
      <c r="BXA43" t="str">
        <f t="shared" ca="1" si="32"/>
        <v/>
      </c>
      <c r="BXB43" t="str">
        <f t="shared" ca="1" si="32"/>
        <v/>
      </c>
      <c r="BXC43" t="str">
        <f t="shared" ca="1" si="32"/>
        <v/>
      </c>
      <c r="BXD43" t="str">
        <f t="shared" ca="1" si="32"/>
        <v/>
      </c>
      <c r="BXE43" t="str">
        <f t="shared" ca="1" si="32"/>
        <v/>
      </c>
      <c r="BXF43" t="str">
        <f t="shared" ca="1" si="32"/>
        <v/>
      </c>
      <c r="BXG43" t="str">
        <f t="shared" ca="1" si="32"/>
        <v/>
      </c>
      <c r="BXH43" t="str">
        <f t="shared" ca="1" si="32"/>
        <v/>
      </c>
      <c r="BXI43" t="str">
        <f t="shared" ca="1" si="32"/>
        <v/>
      </c>
      <c r="BXJ43" t="str">
        <f t="shared" ca="1" si="32"/>
        <v/>
      </c>
      <c r="BXK43" t="str">
        <f t="shared" ca="1" si="32"/>
        <v/>
      </c>
      <c r="BXL43" t="str">
        <f t="shared" ca="1" si="32"/>
        <v/>
      </c>
      <c r="BXM43" t="str">
        <f t="shared" ref="BXM43:BZX43" ca="1" si="33">IFERROR(BXI43*BXK43,"")</f>
        <v/>
      </c>
      <c r="BXN43" t="str">
        <f t="shared" ca="1" si="33"/>
        <v/>
      </c>
      <c r="BXO43" t="str">
        <f t="shared" ca="1" si="33"/>
        <v/>
      </c>
      <c r="BXP43" t="str">
        <f t="shared" ca="1" si="33"/>
        <v/>
      </c>
      <c r="BXQ43" t="str">
        <f t="shared" ca="1" si="33"/>
        <v/>
      </c>
      <c r="BXR43" t="str">
        <f t="shared" ca="1" si="33"/>
        <v/>
      </c>
      <c r="BXS43" t="str">
        <f t="shared" ca="1" si="33"/>
        <v/>
      </c>
      <c r="BXT43" t="str">
        <f t="shared" ca="1" si="33"/>
        <v/>
      </c>
      <c r="BXU43" t="str">
        <f t="shared" ca="1" si="33"/>
        <v/>
      </c>
      <c r="BXV43" t="str">
        <f t="shared" ca="1" si="33"/>
        <v/>
      </c>
      <c r="BXW43" t="str">
        <f t="shared" ca="1" si="33"/>
        <v/>
      </c>
      <c r="BXX43" t="str">
        <f t="shared" ca="1" si="33"/>
        <v/>
      </c>
      <c r="BXY43" t="str">
        <f t="shared" ca="1" si="33"/>
        <v/>
      </c>
      <c r="BXZ43" t="str">
        <f t="shared" ca="1" si="33"/>
        <v/>
      </c>
      <c r="BYA43" t="str">
        <f t="shared" ca="1" si="33"/>
        <v/>
      </c>
      <c r="BYB43" t="str">
        <f t="shared" ca="1" si="33"/>
        <v/>
      </c>
      <c r="BYC43" t="str">
        <f t="shared" ca="1" si="33"/>
        <v/>
      </c>
      <c r="BYD43" t="str">
        <f t="shared" ca="1" si="33"/>
        <v/>
      </c>
      <c r="BYE43" t="str">
        <f t="shared" ca="1" si="33"/>
        <v/>
      </c>
      <c r="BYF43" t="str">
        <f t="shared" ca="1" si="33"/>
        <v/>
      </c>
      <c r="BYG43" t="str">
        <f t="shared" ca="1" si="33"/>
        <v/>
      </c>
      <c r="BYH43" t="str">
        <f t="shared" ca="1" si="33"/>
        <v/>
      </c>
      <c r="BYI43" t="str">
        <f t="shared" ca="1" si="33"/>
        <v/>
      </c>
      <c r="BYJ43" t="str">
        <f t="shared" ca="1" si="33"/>
        <v/>
      </c>
      <c r="BYK43" t="str">
        <f t="shared" ca="1" si="33"/>
        <v/>
      </c>
      <c r="BYL43" t="str">
        <f t="shared" ca="1" si="33"/>
        <v/>
      </c>
      <c r="BYM43" t="str">
        <f t="shared" ca="1" si="33"/>
        <v/>
      </c>
      <c r="BYN43" t="str">
        <f t="shared" ca="1" si="33"/>
        <v/>
      </c>
      <c r="BYO43" t="str">
        <f t="shared" ca="1" si="33"/>
        <v/>
      </c>
      <c r="BYP43" t="str">
        <f t="shared" ca="1" si="33"/>
        <v/>
      </c>
      <c r="BYQ43" t="str">
        <f t="shared" ca="1" si="33"/>
        <v/>
      </c>
      <c r="BYR43" t="str">
        <f t="shared" ca="1" si="33"/>
        <v/>
      </c>
      <c r="BYS43" t="str">
        <f t="shared" ca="1" si="33"/>
        <v/>
      </c>
      <c r="BYT43" t="str">
        <f t="shared" ca="1" si="33"/>
        <v/>
      </c>
      <c r="BYU43" t="str">
        <f t="shared" ca="1" si="33"/>
        <v/>
      </c>
      <c r="BYV43" t="str">
        <f t="shared" ca="1" si="33"/>
        <v/>
      </c>
      <c r="BYW43" t="str">
        <f t="shared" ca="1" si="33"/>
        <v/>
      </c>
      <c r="BYX43" t="str">
        <f t="shared" ca="1" si="33"/>
        <v/>
      </c>
      <c r="BYY43" t="str">
        <f t="shared" ca="1" si="33"/>
        <v/>
      </c>
      <c r="BYZ43" t="str">
        <f t="shared" ca="1" si="33"/>
        <v/>
      </c>
      <c r="BZA43" t="str">
        <f t="shared" ca="1" si="33"/>
        <v/>
      </c>
      <c r="BZB43" t="str">
        <f t="shared" ca="1" si="33"/>
        <v/>
      </c>
      <c r="BZC43" t="str">
        <f t="shared" ca="1" si="33"/>
        <v/>
      </c>
      <c r="BZD43" t="str">
        <f t="shared" ca="1" si="33"/>
        <v/>
      </c>
      <c r="BZE43" t="str">
        <f t="shared" ca="1" si="33"/>
        <v/>
      </c>
      <c r="BZF43" t="str">
        <f t="shared" ca="1" si="33"/>
        <v/>
      </c>
      <c r="BZG43" t="str">
        <f t="shared" ca="1" si="33"/>
        <v/>
      </c>
      <c r="BZH43" t="str">
        <f t="shared" ca="1" si="33"/>
        <v/>
      </c>
      <c r="BZI43" t="str">
        <f t="shared" ca="1" si="33"/>
        <v/>
      </c>
      <c r="BZJ43" t="str">
        <f t="shared" ca="1" si="33"/>
        <v/>
      </c>
      <c r="BZK43" t="str">
        <f t="shared" ca="1" si="33"/>
        <v/>
      </c>
      <c r="BZL43" t="str">
        <f t="shared" ca="1" si="33"/>
        <v/>
      </c>
      <c r="BZM43" t="str">
        <f t="shared" ca="1" si="33"/>
        <v/>
      </c>
      <c r="BZN43" t="str">
        <f t="shared" ca="1" si="33"/>
        <v/>
      </c>
      <c r="BZO43" t="str">
        <f t="shared" ca="1" si="33"/>
        <v/>
      </c>
      <c r="BZP43" t="str">
        <f t="shared" ca="1" si="33"/>
        <v/>
      </c>
      <c r="BZQ43" t="str">
        <f t="shared" ca="1" si="33"/>
        <v/>
      </c>
      <c r="BZR43" t="str">
        <f t="shared" ca="1" si="33"/>
        <v/>
      </c>
      <c r="BZS43" t="str">
        <f t="shared" ca="1" si="33"/>
        <v/>
      </c>
      <c r="BZT43" t="str">
        <f t="shared" ca="1" si="33"/>
        <v/>
      </c>
      <c r="BZU43" t="str">
        <f t="shared" ca="1" si="33"/>
        <v/>
      </c>
      <c r="BZV43" t="str">
        <f t="shared" ca="1" si="33"/>
        <v/>
      </c>
      <c r="BZW43" t="str">
        <f t="shared" ca="1" si="33"/>
        <v/>
      </c>
      <c r="BZX43" t="str">
        <f t="shared" ca="1" si="33"/>
        <v/>
      </c>
      <c r="BZY43" t="str">
        <f t="shared" ref="BZY43:CCJ43" ca="1" si="34">IFERROR(BZU43*BZW43,"")</f>
        <v/>
      </c>
      <c r="BZZ43" t="str">
        <f t="shared" ca="1" si="34"/>
        <v/>
      </c>
      <c r="CAA43" t="str">
        <f t="shared" ca="1" si="34"/>
        <v/>
      </c>
      <c r="CAB43" t="str">
        <f t="shared" ca="1" si="34"/>
        <v/>
      </c>
      <c r="CAC43" t="str">
        <f t="shared" ca="1" si="34"/>
        <v/>
      </c>
      <c r="CAD43" t="str">
        <f t="shared" ca="1" si="34"/>
        <v/>
      </c>
      <c r="CAE43" t="str">
        <f t="shared" ca="1" si="34"/>
        <v/>
      </c>
      <c r="CAF43" t="str">
        <f t="shared" ca="1" si="34"/>
        <v/>
      </c>
      <c r="CAG43" t="str">
        <f t="shared" ca="1" si="34"/>
        <v/>
      </c>
      <c r="CAH43" t="str">
        <f t="shared" ca="1" si="34"/>
        <v/>
      </c>
      <c r="CAI43" t="str">
        <f t="shared" ca="1" si="34"/>
        <v/>
      </c>
      <c r="CAJ43" t="str">
        <f t="shared" ca="1" si="34"/>
        <v/>
      </c>
      <c r="CAK43" t="str">
        <f t="shared" ca="1" si="34"/>
        <v/>
      </c>
      <c r="CAL43" t="str">
        <f t="shared" ca="1" si="34"/>
        <v/>
      </c>
      <c r="CAM43" t="str">
        <f t="shared" ca="1" si="34"/>
        <v/>
      </c>
      <c r="CAN43" t="str">
        <f t="shared" ca="1" si="34"/>
        <v/>
      </c>
      <c r="CAO43" t="str">
        <f t="shared" ca="1" si="34"/>
        <v/>
      </c>
      <c r="CAP43" t="str">
        <f t="shared" ca="1" si="34"/>
        <v/>
      </c>
      <c r="CAQ43" t="str">
        <f t="shared" ca="1" si="34"/>
        <v/>
      </c>
      <c r="CAR43" t="str">
        <f t="shared" ca="1" si="34"/>
        <v/>
      </c>
      <c r="CAS43" t="str">
        <f t="shared" ca="1" si="34"/>
        <v/>
      </c>
      <c r="CAT43" t="str">
        <f t="shared" ca="1" si="34"/>
        <v/>
      </c>
      <c r="CAU43" t="str">
        <f t="shared" ca="1" si="34"/>
        <v/>
      </c>
      <c r="CAV43" t="str">
        <f t="shared" ca="1" si="34"/>
        <v/>
      </c>
      <c r="CAW43" t="str">
        <f t="shared" ca="1" si="34"/>
        <v/>
      </c>
      <c r="CAX43" t="str">
        <f t="shared" ca="1" si="34"/>
        <v/>
      </c>
      <c r="CAY43" t="str">
        <f t="shared" ca="1" si="34"/>
        <v/>
      </c>
      <c r="CAZ43" t="str">
        <f t="shared" ca="1" si="34"/>
        <v/>
      </c>
      <c r="CBA43" t="str">
        <f t="shared" ca="1" si="34"/>
        <v/>
      </c>
      <c r="CBB43" t="str">
        <f t="shared" ca="1" si="34"/>
        <v/>
      </c>
      <c r="CBC43" t="str">
        <f t="shared" ca="1" si="34"/>
        <v/>
      </c>
      <c r="CBD43" t="str">
        <f t="shared" ca="1" si="34"/>
        <v/>
      </c>
      <c r="CBE43" t="str">
        <f t="shared" ca="1" si="34"/>
        <v/>
      </c>
      <c r="CBF43" t="str">
        <f t="shared" ca="1" si="34"/>
        <v/>
      </c>
      <c r="CBG43" t="str">
        <f t="shared" ca="1" si="34"/>
        <v/>
      </c>
      <c r="CBH43" t="str">
        <f t="shared" ca="1" si="34"/>
        <v/>
      </c>
      <c r="CBI43" t="str">
        <f t="shared" ca="1" si="34"/>
        <v/>
      </c>
      <c r="CBJ43" t="str">
        <f t="shared" ca="1" si="34"/>
        <v/>
      </c>
      <c r="CBK43" t="str">
        <f t="shared" ca="1" si="34"/>
        <v/>
      </c>
      <c r="CBL43" t="str">
        <f t="shared" ca="1" si="34"/>
        <v/>
      </c>
      <c r="CBM43" t="str">
        <f t="shared" ca="1" si="34"/>
        <v/>
      </c>
      <c r="CBN43" t="str">
        <f t="shared" ca="1" si="34"/>
        <v/>
      </c>
      <c r="CBO43" t="str">
        <f t="shared" ca="1" si="34"/>
        <v/>
      </c>
      <c r="CBP43" t="str">
        <f t="shared" ca="1" si="34"/>
        <v/>
      </c>
      <c r="CBQ43" t="str">
        <f t="shared" ca="1" si="34"/>
        <v/>
      </c>
      <c r="CBR43" t="str">
        <f t="shared" ca="1" si="34"/>
        <v/>
      </c>
      <c r="CBS43" t="str">
        <f t="shared" ca="1" si="34"/>
        <v/>
      </c>
      <c r="CBT43" t="str">
        <f t="shared" ca="1" si="34"/>
        <v/>
      </c>
      <c r="CBU43" t="str">
        <f t="shared" ca="1" si="34"/>
        <v/>
      </c>
      <c r="CBV43" t="str">
        <f t="shared" ca="1" si="34"/>
        <v/>
      </c>
      <c r="CBW43" t="str">
        <f t="shared" ca="1" si="34"/>
        <v/>
      </c>
      <c r="CBX43" t="str">
        <f t="shared" ca="1" si="34"/>
        <v/>
      </c>
      <c r="CBY43" t="str">
        <f t="shared" ca="1" si="34"/>
        <v/>
      </c>
      <c r="CBZ43" t="str">
        <f t="shared" ca="1" si="34"/>
        <v/>
      </c>
      <c r="CCA43" t="str">
        <f t="shared" ca="1" si="34"/>
        <v/>
      </c>
      <c r="CCB43" t="str">
        <f t="shared" ca="1" si="34"/>
        <v/>
      </c>
      <c r="CCC43" t="str">
        <f t="shared" ca="1" si="34"/>
        <v/>
      </c>
      <c r="CCD43" t="str">
        <f t="shared" ca="1" si="34"/>
        <v/>
      </c>
      <c r="CCE43" t="str">
        <f t="shared" ca="1" si="34"/>
        <v/>
      </c>
      <c r="CCF43" t="str">
        <f t="shared" ca="1" si="34"/>
        <v/>
      </c>
      <c r="CCG43" t="str">
        <f t="shared" ca="1" si="34"/>
        <v/>
      </c>
      <c r="CCH43" t="str">
        <f t="shared" ca="1" si="34"/>
        <v/>
      </c>
      <c r="CCI43" t="str">
        <f t="shared" ca="1" si="34"/>
        <v/>
      </c>
      <c r="CCJ43" t="str">
        <f t="shared" ca="1" si="34"/>
        <v/>
      </c>
      <c r="CCK43" t="str">
        <f t="shared" ref="CCK43:CEV43" ca="1" si="35">IFERROR(CCG43*CCI43,"")</f>
        <v/>
      </c>
      <c r="CCL43" t="str">
        <f t="shared" ca="1" si="35"/>
        <v/>
      </c>
      <c r="CCM43" t="str">
        <f t="shared" ca="1" si="35"/>
        <v/>
      </c>
      <c r="CCN43" t="str">
        <f t="shared" ca="1" si="35"/>
        <v/>
      </c>
      <c r="CCO43" t="str">
        <f t="shared" ca="1" si="35"/>
        <v/>
      </c>
      <c r="CCP43" t="str">
        <f t="shared" ca="1" si="35"/>
        <v/>
      </c>
      <c r="CCQ43" t="str">
        <f t="shared" ca="1" si="35"/>
        <v/>
      </c>
      <c r="CCR43" t="str">
        <f t="shared" ca="1" si="35"/>
        <v/>
      </c>
      <c r="CCS43" t="str">
        <f t="shared" ca="1" si="35"/>
        <v/>
      </c>
      <c r="CCT43" t="str">
        <f t="shared" ca="1" si="35"/>
        <v/>
      </c>
      <c r="CCU43" t="str">
        <f t="shared" ca="1" si="35"/>
        <v/>
      </c>
      <c r="CCV43" t="str">
        <f t="shared" ca="1" si="35"/>
        <v/>
      </c>
      <c r="CCW43" t="str">
        <f t="shared" ca="1" si="35"/>
        <v/>
      </c>
      <c r="CCX43" t="str">
        <f t="shared" ca="1" si="35"/>
        <v/>
      </c>
      <c r="CCY43" t="str">
        <f t="shared" ca="1" si="35"/>
        <v/>
      </c>
      <c r="CCZ43" t="str">
        <f t="shared" ca="1" si="35"/>
        <v/>
      </c>
      <c r="CDA43" t="str">
        <f t="shared" ca="1" si="35"/>
        <v/>
      </c>
      <c r="CDB43" t="str">
        <f t="shared" ca="1" si="35"/>
        <v/>
      </c>
      <c r="CDC43" t="str">
        <f t="shared" ca="1" si="35"/>
        <v/>
      </c>
      <c r="CDD43" t="str">
        <f t="shared" ca="1" si="35"/>
        <v/>
      </c>
      <c r="CDE43" t="str">
        <f t="shared" ca="1" si="35"/>
        <v/>
      </c>
      <c r="CDF43" t="str">
        <f t="shared" ca="1" si="35"/>
        <v/>
      </c>
      <c r="CDG43" t="str">
        <f t="shared" ca="1" si="35"/>
        <v/>
      </c>
      <c r="CDH43" t="str">
        <f t="shared" ca="1" si="35"/>
        <v/>
      </c>
      <c r="CDI43" t="str">
        <f t="shared" ca="1" si="35"/>
        <v/>
      </c>
      <c r="CDJ43" t="str">
        <f t="shared" ca="1" si="35"/>
        <v/>
      </c>
      <c r="CDK43" t="str">
        <f t="shared" ca="1" si="35"/>
        <v/>
      </c>
      <c r="CDL43" t="str">
        <f t="shared" ca="1" si="35"/>
        <v/>
      </c>
      <c r="CDM43" t="str">
        <f t="shared" ca="1" si="35"/>
        <v/>
      </c>
      <c r="CDN43" t="str">
        <f t="shared" ca="1" si="35"/>
        <v/>
      </c>
      <c r="CDO43" t="str">
        <f t="shared" ca="1" si="35"/>
        <v/>
      </c>
      <c r="CDP43" t="str">
        <f t="shared" ca="1" si="35"/>
        <v/>
      </c>
      <c r="CDQ43" t="str">
        <f t="shared" ca="1" si="35"/>
        <v/>
      </c>
      <c r="CDR43" t="str">
        <f t="shared" ca="1" si="35"/>
        <v/>
      </c>
      <c r="CDS43" t="str">
        <f t="shared" ca="1" si="35"/>
        <v/>
      </c>
      <c r="CDT43" t="str">
        <f t="shared" ca="1" si="35"/>
        <v/>
      </c>
      <c r="CDU43" t="str">
        <f t="shared" ca="1" si="35"/>
        <v/>
      </c>
      <c r="CDV43" t="str">
        <f t="shared" ca="1" si="35"/>
        <v/>
      </c>
      <c r="CDW43" t="str">
        <f t="shared" ca="1" si="35"/>
        <v/>
      </c>
      <c r="CDX43" t="str">
        <f t="shared" ca="1" si="35"/>
        <v/>
      </c>
      <c r="CDY43" t="str">
        <f t="shared" ca="1" si="35"/>
        <v/>
      </c>
      <c r="CDZ43" t="str">
        <f t="shared" ca="1" si="35"/>
        <v/>
      </c>
      <c r="CEA43" t="str">
        <f t="shared" ca="1" si="35"/>
        <v/>
      </c>
      <c r="CEB43" t="str">
        <f t="shared" ca="1" si="35"/>
        <v/>
      </c>
      <c r="CEC43" t="str">
        <f t="shared" ca="1" si="35"/>
        <v/>
      </c>
      <c r="CED43" t="str">
        <f t="shared" ca="1" si="35"/>
        <v/>
      </c>
      <c r="CEE43" t="str">
        <f t="shared" ca="1" si="35"/>
        <v/>
      </c>
      <c r="CEF43" t="str">
        <f t="shared" ca="1" si="35"/>
        <v/>
      </c>
      <c r="CEG43" t="str">
        <f t="shared" ca="1" si="35"/>
        <v/>
      </c>
      <c r="CEH43" t="str">
        <f t="shared" ca="1" si="35"/>
        <v/>
      </c>
      <c r="CEI43" t="str">
        <f t="shared" ca="1" si="35"/>
        <v/>
      </c>
      <c r="CEJ43" t="str">
        <f t="shared" ca="1" si="35"/>
        <v/>
      </c>
      <c r="CEK43" t="str">
        <f t="shared" ca="1" si="35"/>
        <v/>
      </c>
      <c r="CEL43" t="str">
        <f t="shared" ca="1" si="35"/>
        <v/>
      </c>
      <c r="CEM43" t="str">
        <f t="shared" ca="1" si="35"/>
        <v/>
      </c>
      <c r="CEN43" t="str">
        <f t="shared" ca="1" si="35"/>
        <v/>
      </c>
      <c r="CEO43" t="str">
        <f t="shared" ca="1" si="35"/>
        <v/>
      </c>
      <c r="CEP43" t="str">
        <f t="shared" ca="1" si="35"/>
        <v/>
      </c>
      <c r="CEQ43" t="str">
        <f t="shared" ca="1" si="35"/>
        <v/>
      </c>
      <c r="CER43" t="str">
        <f t="shared" ca="1" si="35"/>
        <v/>
      </c>
      <c r="CES43" t="str">
        <f t="shared" ca="1" si="35"/>
        <v/>
      </c>
      <c r="CET43" t="str">
        <f t="shared" ca="1" si="35"/>
        <v/>
      </c>
      <c r="CEU43" t="str">
        <f t="shared" ca="1" si="35"/>
        <v/>
      </c>
      <c r="CEV43" t="str">
        <f t="shared" ca="1" si="35"/>
        <v/>
      </c>
      <c r="CEW43" t="str">
        <f t="shared" ref="CEW43:CHH43" ca="1" si="36">IFERROR(CES43*CEU43,"")</f>
        <v/>
      </c>
      <c r="CEX43" t="str">
        <f t="shared" ca="1" si="36"/>
        <v/>
      </c>
      <c r="CEY43" t="str">
        <f t="shared" ca="1" si="36"/>
        <v/>
      </c>
      <c r="CEZ43" t="str">
        <f t="shared" ca="1" si="36"/>
        <v/>
      </c>
      <c r="CFA43" t="str">
        <f t="shared" ca="1" si="36"/>
        <v/>
      </c>
      <c r="CFB43" t="str">
        <f t="shared" ca="1" si="36"/>
        <v/>
      </c>
      <c r="CFC43" t="str">
        <f t="shared" ca="1" si="36"/>
        <v/>
      </c>
      <c r="CFD43" t="str">
        <f t="shared" ca="1" si="36"/>
        <v/>
      </c>
      <c r="CFE43" t="str">
        <f t="shared" ca="1" si="36"/>
        <v/>
      </c>
      <c r="CFF43" t="str">
        <f t="shared" ca="1" si="36"/>
        <v/>
      </c>
      <c r="CFG43" t="str">
        <f t="shared" ca="1" si="36"/>
        <v/>
      </c>
      <c r="CFH43" t="str">
        <f t="shared" ca="1" si="36"/>
        <v/>
      </c>
      <c r="CFI43" t="str">
        <f t="shared" ca="1" si="36"/>
        <v/>
      </c>
      <c r="CFJ43" t="str">
        <f t="shared" ca="1" si="36"/>
        <v/>
      </c>
      <c r="CFK43" t="str">
        <f t="shared" ca="1" si="36"/>
        <v/>
      </c>
      <c r="CFL43" t="str">
        <f t="shared" ca="1" si="36"/>
        <v/>
      </c>
      <c r="CFM43" t="str">
        <f t="shared" ca="1" si="36"/>
        <v/>
      </c>
      <c r="CFN43" t="str">
        <f t="shared" ca="1" si="36"/>
        <v/>
      </c>
      <c r="CFO43" t="str">
        <f t="shared" ca="1" si="36"/>
        <v/>
      </c>
      <c r="CFP43" t="str">
        <f t="shared" ca="1" si="36"/>
        <v/>
      </c>
      <c r="CFQ43" t="str">
        <f t="shared" ca="1" si="36"/>
        <v/>
      </c>
      <c r="CFR43" t="str">
        <f t="shared" ca="1" si="36"/>
        <v/>
      </c>
      <c r="CFS43" t="str">
        <f t="shared" ca="1" si="36"/>
        <v/>
      </c>
      <c r="CFT43" t="str">
        <f t="shared" ca="1" si="36"/>
        <v/>
      </c>
      <c r="CFU43" t="str">
        <f t="shared" ca="1" si="36"/>
        <v/>
      </c>
      <c r="CFV43" t="str">
        <f t="shared" ca="1" si="36"/>
        <v/>
      </c>
      <c r="CFW43" t="str">
        <f t="shared" ca="1" si="36"/>
        <v/>
      </c>
      <c r="CFX43" t="str">
        <f t="shared" ca="1" si="36"/>
        <v/>
      </c>
      <c r="CFY43" t="str">
        <f t="shared" ca="1" si="36"/>
        <v/>
      </c>
      <c r="CFZ43" t="str">
        <f t="shared" ca="1" si="36"/>
        <v/>
      </c>
      <c r="CGA43" t="str">
        <f t="shared" ca="1" si="36"/>
        <v/>
      </c>
      <c r="CGB43" t="str">
        <f t="shared" ca="1" si="36"/>
        <v/>
      </c>
      <c r="CGC43" t="str">
        <f t="shared" ca="1" si="36"/>
        <v/>
      </c>
      <c r="CGD43" t="str">
        <f t="shared" ca="1" si="36"/>
        <v/>
      </c>
      <c r="CGE43" t="str">
        <f t="shared" ca="1" si="36"/>
        <v/>
      </c>
      <c r="CGF43" t="str">
        <f t="shared" ca="1" si="36"/>
        <v/>
      </c>
      <c r="CGG43" t="str">
        <f t="shared" ca="1" si="36"/>
        <v/>
      </c>
      <c r="CGH43" t="str">
        <f t="shared" ca="1" si="36"/>
        <v/>
      </c>
      <c r="CGI43" t="str">
        <f t="shared" ca="1" si="36"/>
        <v/>
      </c>
      <c r="CGJ43" t="str">
        <f t="shared" ca="1" si="36"/>
        <v/>
      </c>
      <c r="CGK43" t="str">
        <f t="shared" ca="1" si="36"/>
        <v/>
      </c>
      <c r="CGL43" t="str">
        <f t="shared" ca="1" si="36"/>
        <v/>
      </c>
      <c r="CGM43" t="str">
        <f t="shared" ca="1" si="36"/>
        <v/>
      </c>
      <c r="CGN43" t="str">
        <f t="shared" ca="1" si="36"/>
        <v/>
      </c>
      <c r="CGO43" t="str">
        <f t="shared" ca="1" si="36"/>
        <v/>
      </c>
      <c r="CGP43" t="str">
        <f t="shared" ca="1" si="36"/>
        <v/>
      </c>
      <c r="CGQ43" t="str">
        <f t="shared" ca="1" si="36"/>
        <v/>
      </c>
      <c r="CGR43" t="str">
        <f t="shared" ca="1" si="36"/>
        <v/>
      </c>
      <c r="CGS43" t="str">
        <f t="shared" ca="1" si="36"/>
        <v/>
      </c>
      <c r="CGT43" t="str">
        <f t="shared" ca="1" si="36"/>
        <v/>
      </c>
      <c r="CGU43" t="str">
        <f t="shared" ca="1" si="36"/>
        <v/>
      </c>
      <c r="CGV43" t="str">
        <f t="shared" ca="1" si="36"/>
        <v/>
      </c>
      <c r="CGW43" t="str">
        <f t="shared" ca="1" si="36"/>
        <v/>
      </c>
      <c r="CGX43" t="str">
        <f t="shared" ca="1" si="36"/>
        <v/>
      </c>
      <c r="CGY43" t="str">
        <f t="shared" ca="1" si="36"/>
        <v/>
      </c>
      <c r="CGZ43" t="str">
        <f t="shared" ca="1" si="36"/>
        <v/>
      </c>
      <c r="CHA43" t="str">
        <f t="shared" ca="1" si="36"/>
        <v/>
      </c>
      <c r="CHB43" t="str">
        <f t="shared" ca="1" si="36"/>
        <v/>
      </c>
      <c r="CHC43" t="str">
        <f t="shared" ca="1" si="36"/>
        <v/>
      </c>
      <c r="CHD43" t="str">
        <f t="shared" ca="1" si="36"/>
        <v/>
      </c>
      <c r="CHE43" t="str">
        <f t="shared" ca="1" si="36"/>
        <v/>
      </c>
      <c r="CHF43" t="str">
        <f t="shared" ca="1" si="36"/>
        <v/>
      </c>
      <c r="CHG43" t="str">
        <f t="shared" ca="1" si="36"/>
        <v/>
      </c>
      <c r="CHH43" t="str">
        <f t="shared" ca="1" si="36"/>
        <v/>
      </c>
      <c r="CHI43" t="str">
        <f t="shared" ref="CHI43:CJT43" ca="1" si="37">IFERROR(CHE43*CHG43,"")</f>
        <v/>
      </c>
      <c r="CHJ43" t="str">
        <f t="shared" ca="1" si="37"/>
        <v/>
      </c>
      <c r="CHK43" t="str">
        <f t="shared" ca="1" si="37"/>
        <v/>
      </c>
      <c r="CHL43" t="str">
        <f t="shared" ca="1" si="37"/>
        <v/>
      </c>
      <c r="CHM43" t="str">
        <f t="shared" ca="1" si="37"/>
        <v/>
      </c>
      <c r="CHN43" t="str">
        <f t="shared" ca="1" si="37"/>
        <v/>
      </c>
      <c r="CHO43" t="str">
        <f t="shared" ca="1" si="37"/>
        <v/>
      </c>
      <c r="CHP43" t="str">
        <f t="shared" ca="1" si="37"/>
        <v/>
      </c>
      <c r="CHQ43" t="str">
        <f t="shared" ca="1" si="37"/>
        <v/>
      </c>
      <c r="CHR43" t="str">
        <f t="shared" ca="1" si="37"/>
        <v/>
      </c>
      <c r="CHS43" t="str">
        <f t="shared" ca="1" si="37"/>
        <v/>
      </c>
      <c r="CHT43" t="str">
        <f t="shared" ca="1" si="37"/>
        <v/>
      </c>
      <c r="CHU43" t="str">
        <f t="shared" ca="1" si="37"/>
        <v/>
      </c>
      <c r="CHV43" t="str">
        <f t="shared" ca="1" si="37"/>
        <v/>
      </c>
      <c r="CHW43" t="str">
        <f t="shared" ca="1" si="37"/>
        <v/>
      </c>
      <c r="CHX43" t="str">
        <f t="shared" ca="1" si="37"/>
        <v/>
      </c>
      <c r="CHY43" t="str">
        <f t="shared" ca="1" si="37"/>
        <v/>
      </c>
      <c r="CHZ43" t="str">
        <f t="shared" ca="1" si="37"/>
        <v/>
      </c>
      <c r="CIA43" t="str">
        <f t="shared" ca="1" si="37"/>
        <v/>
      </c>
      <c r="CIB43" t="str">
        <f t="shared" ca="1" si="37"/>
        <v/>
      </c>
      <c r="CIC43" t="str">
        <f t="shared" ca="1" si="37"/>
        <v/>
      </c>
      <c r="CID43" t="str">
        <f t="shared" ca="1" si="37"/>
        <v/>
      </c>
      <c r="CIE43" t="str">
        <f t="shared" ca="1" si="37"/>
        <v/>
      </c>
      <c r="CIF43" t="str">
        <f t="shared" ca="1" si="37"/>
        <v/>
      </c>
      <c r="CIG43" t="str">
        <f t="shared" ca="1" si="37"/>
        <v/>
      </c>
      <c r="CIH43" t="str">
        <f t="shared" ca="1" si="37"/>
        <v/>
      </c>
      <c r="CII43" t="str">
        <f t="shared" ca="1" si="37"/>
        <v/>
      </c>
      <c r="CIJ43" t="str">
        <f t="shared" ca="1" si="37"/>
        <v/>
      </c>
      <c r="CIK43" t="str">
        <f t="shared" ca="1" si="37"/>
        <v/>
      </c>
      <c r="CIL43" t="str">
        <f t="shared" ca="1" si="37"/>
        <v/>
      </c>
      <c r="CIM43" t="str">
        <f t="shared" ca="1" si="37"/>
        <v/>
      </c>
      <c r="CIN43" t="str">
        <f t="shared" ca="1" si="37"/>
        <v/>
      </c>
      <c r="CIO43" t="str">
        <f t="shared" ca="1" si="37"/>
        <v/>
      </c>
      <c r="CIP43" t="str">
        <f t="shared" ca="1" si="37"/>
        <v/>
      </c>
      <c r="CIQ43" t="str">
        <f t="shared" ca="1" si="37"/>
        <v/>
      </c>
      <c r="CIR43" t="str">
        <f t="shared" ca="1" si="37"/>
        <v/>
      </c>
      <c r="CIS43" t="str">
        <f t="shared" ca="1" si="37"/>
        <v/>
      </c>
      <c r="CIT43" t="str">
        <f t="shared" ca="1" si="37"/>
        <v/>
      </c>
      <c r="CIU43" t="str">
        <f t="shared" ca="1" si="37"/>
        <v/>
      </c>
      <c r="CIV43" t="str">
        <f t="shared" ca="1" si="37"/>
        <v/>
      </c>
      <c r="CIW43" t="str">
        <f t="shared" ca="1" si="37"/>
        <v/>
      </c>
      <c r="CIX43" t="str">
        <f t="shared" ca="1" si="37"/>
        <v/>
      </c>
      <c r="CIY43" t="str">
        <f t="shared" ca="1" si="37"/>
        <v/>
      </c>
      <c r="CIZ43" t="str">
        <f t="shared" ca="1" si="37"/>
        <v/>
      </c>
      <c r="CJA43" t="str">
        <f t="shared" ca="1" si="37"/>
        <v/>
      </c>
      <c r="CJB43" t="str">
        <f t="shared" ca="1" si="37"/>
        <v/>
      </c>
      <c r="CJC43" t="str">
        <f t="shared" ca="1" si="37"/>
        <v/>
      </c>
      <c r="CJD43" t="str">
        <f t="shared" ca="1" si="37"/>
        <v/>
      </c>
      <c r="CJE43" t="str">
        <f t="shared" ca="1" si="37"/>
        <v/>
      </c>
      <c r="CJF43" t="str">
        <f t="shared" ca="1" si="37"/>
        <v/>
      </c>
      <c r="CJG43" t="str">
        <f t="shared" ca="1" si="37"/>
        <v/>
      </c>
      <c r="CJH43" t="str">
        <f t="shared" ca="1" si="37"/>
        <v/>
      </c>
      <c r="CJI43" t="str">
        <f t="shared" ca="1" si="37"/>
        <v/>
      </c>
      <c r="CJJ43" t="str">
        <f t="shared" ca="1" si="37"/>
        <v/>
      </c>
      <c r="CJK43" t="str">
        <f t="shared" ca="1" si="37"/>
        <v/>
      </c>
      <c r="CJL43" t="str">
        <f t="shared" ca="1" si="37"/>
        <v/>
      </c>
      <c r="CJM43" t="str">
        <f t="shared" ca="1" si="37"/>
        <v/>
      </c>
      <c r="CJN43" t="str">
        <f t="shared" ca="1" si="37"/>
        <v/>
      </c>
      <c r="CJO43" t="str">
        <f t="shared" ca="1" si="37"/>
        <v/>
      </c>
      <c r="CJP43" t="str">
        <f t="shared" ca="1" si="37"/>
        <v/>
      </c>
      <c r="CJQ43" t="str">
        <f t="shared" ca="1" si="37"/>
        <v/>
      </c>
      <c r="CJR43" t="str">
        <f t="shared" ca="1" si="37"/>
        <v/>
      </c>
      <c r="CJS43" t="str">
        <f t="shared" ca="1" si="37"/>
        <v/>
      </c>
      <c r="CJT43" t="str">
        <f t="shared" ca="1" si="37"/>
        <v/>
      </c>
      <c r="CJU43" t="str">
        <f t="shared" ref="CJU43:CMF43" ca="1" si="38">IFERROR(CJQ43*CJS43,"")</f>
        <v/>
      </c>
      <c r="CJV43" t="str">
        <f t="shared" ca="1" si="38"/>
        <v/>
      </c>
      <c r="CJW43" t="str">
        <f t="shared" ca="1" si="38"/>
        <v/>
      </c>
      <c r="CJX43" t="str">
        <f t="shared" ca="1" si="38"/>
        <v/>
      </c>
      <c r="CJY43" t="str">
        <f t="shared" ca="1" si="38"/>
        <v/>
      </c>
      <c r="CJZ43" t="str">
        <f t="shared" ca="1" si="38"/>
        <v/>
      </c>
      <c r="CKA43" t="str">
        <f t="shared" ca="1" si="38"/>
        <v/>
      </c>
      <c r="CKB43" t="str">
        <f t="shared" ca="1" si="38"/>
        <v/>
      </c>
      <c r="CKC43" t="str">
        <f t="shared" ca="1" si="38"/>
        <v/>
      </c>
      <c r="CKD43" t="str">
        <f t="shared" ca="1" si="38"/>
        <v/>
      </c>
      <c r="CKE43" t="str">
        <f t="shared" ca="1" si="38"/>
        <v/>
      </c>
      <c r="CKF43" t="str">
        <f t="shared" ca="1" si="38"/>
        <v/>
      </c>
      <c r="CKG43" t="str">
        <f t="shared" ca="1" si="38"/>
        <v/>
      </c>
      <c r="CKH43" t="str">
        <f t="shared" ca="1" si="38"/>
        <v/>
      </c>
      <c r="CKI43" t="str">
        <f t="shared" ca="1" si="38"/>
        <v/>
      </c>
      <c r="CKJ43" t="str">
        <f t="shared" ca="1" si="38"/>
        <v/>
      </c>
      <c r="CKK43" t="str">
        <f t="shared" ca="1" si="38"/>
        <v/>
      </c>
      <c r="CKL43" t="str">
        <f t="shared" ca="1" si="38"/>
        <v/>
      </c>
      <c r="CKM43" t="str">
        <f t="shared" ca="1" si="38"/>
        <v/>
      </c>
      <c r="CKN43" t="str">
        <f t="shared" ca="1" si="38"/>
        <v/>
      </c>
      <c r="CKO43" t="str">
        <f t="shared" ca="1" si="38"/>
        <v/>
      </c>
      <c r="CKP43" t="str">
        <f t="shared" ca="1" si="38"/>
        <v/>
      </c>
      <c r="CKQ43" t="str">
        <f t="shared" ca="1" si="38"/>
        <v/>
      </c>
      <c r="CKR43" t="str">
        <f t="shared" ca="1" si="38"/>
        <v/>
      </c>
      <c r="CKS43" t="str">
        <f t="shared" ca="1" si="38"/>
        <v/>
      </c>
      <c r="CKT43" t="str">
        <f t="shared" ca="1" si="38"/>
        <v/>
      </c>
      <c r="CKU43" t="str">
        <f t="shared" ca="1" si="38"/>
        <v/>
      </c>
      <c r="CKV43" t="str">
        <f t="shared" ca="1" si="38"/>
        <v/>
      </c>
      <c r="CKW43" t="str">
        <f t="shared" ca="1" si="38"/>
        <v/>
      </c>
      <c r="CKX43" t="str">
        <f t="shared" ca="1" si="38"/>
        <v/>
      </c>
      <c r="CKY43" t="str">
        <f t="shared" ca="1" si="38"/>
        <v/>
      </c>
      <c r="CKZ43" t="str">
        <f t="shared" ca="1" si="38"/>
        <v/>
      </c>
      <c r="CLA43" t="str">
        <f t="shared" ca="1" si="38"/>
        <v/>
      </c>
      <c r="CLB43" t="str">
        <f t="shared" ca="1" si="38"/>
        <v/>
      </c>
      <c r="CLC43" t="str">
        <f t="shared" ca="1" si="38"/>
        <v/>
      </c>
      <c r="CLD43" t="str">
        <f t="shared" ca="1" si="38"/>
        <v/>
      </c>
      <c r="CLE43" t="str">
        <f t="shared" ca="1" si="38"/>
        <v/>
      </c>
      <c r="CLF43" t="str">
        <f t="shared" ca="1" si="38"/>
        <v/>
      </c>
      <c r="CLG43" t="str">
        <f t="shared" ca="1" si="38"/>
        <v/>
      </c>
      <c r="CLH43" t="str">
        <f t="shared" ca="1" si="38"/>
        <v/>
      </c>
      <c r="CLI43" t="str">
        <f t="shared" ca="1" si="38"/>
        <v/>
      </c>
      <c r="CLJ43" t="str">
        <f t="shared" ca="1" si="38"/>
        <v/>
      </c>
      <c r="CLK43" t="str">
        <f t="shared" ca="1" si="38"/>
        <v/>
      </c>
      <c r="CLL43" t="str">
        <f t="shared" ca="1" si="38"/>
        <v/>
      </c>
      <c r="CLM43" t="str">
        <f t="shared" ca="1" si="38"/>
        <v/>
      </c>
      <c r="CLN43" t="str">
        <f t="shared" ca="1" si="38"/>
        <v/>
      </c>
      <c r="CLO43" t="str">
        <f t="shared" ca="1" si="38"/>
        <v/>
      </c>
      <c r="CLP43" t="str">
        <f t="shared" ca="1" si="38"/>
        <v/>
      </c>
      <c r="CLQ43" t="str">
        <f t="shared" ca="1" si="38"/>
        <v/>
      </c>
      <c r="CLR43" t="str">
        <f t="shared" ca="1" si="38"/>
        <v/>
      </c>
      <c r="CLS43" t="str">
        <f t="shared" ca="1" si="38"/>
        <v/>
      </c>
      <c r="CLT43" t="str">
        <f t="shared" ca="1" si="38"/>
        <v/>
      </c>
      <c r="CLU43" t="str">
        <f t="shared" ca="1" si="38"/>
        <v/>
      </c>
      <c r="CLV43" t="str">
        <f t="shared" ca="1" si="38"/>
        <v/>
      </c>
      <c r="CLW43" t="str">
        <f t="shared" ca="1" si="38"/>
        <v/>
      </c>
      <c r="CLX43" t="str">
        <f t="shared" ca="1" si="38"/>
        <v/>
      </c>
      <c r="CLY43" t="str">
        <f t="shared" ca="1" si="38"/>
        <v/>
      </c>
      <c r="CLZ43" t="str">
        <f t="shared" ca="1" si="38"/>
        <v/>
      </c>
      <c r="CMA43" t="str">
        <f t="shared" ca="1" si="38"/>
        <v/>
      </c>
      <c r="CMB43" t="str">
        <f t="shared" ca="1" si="38"/>
        <v/>
      </c>
      <c r="CMC43" t="str">
        <f t="shared" ca="1" si="38"/>
        <v/>
      </c>
      <c r="CMD43" t="str">
        <f t="shared" ca="1" si="38"/>
        <v/>
      </c>
      <c r="CME43" t="str">
        <f t="shared" ca="1" si="38"/>
        <v/>
      </c>
      <c r="CMF43" t="str">
        <f t="shared" ca="1" si="38"/>
        <v/>
      </c>
      <c r="CMG43" t="str">
        <f t="shared" ref="CMG43:COR43" ca="1" si="39">IFERROR(CMC43*CME43,"")</f>
        <v/>
      </c>
      <c r="CMH43" t="str">
        <f t="shared" ca="1" si="39"/>
        <v/>
      </c>
      <c r="CMI43" t="str">
        <f t="shared" ca="1" si="39"/>
        <v/>
      </c>
      <c r="CMJ43" t="str">
        <f t="shared" ca="1" si="39"/>
        <v/>
      </c>
      <c r="CMK43" t="str">
        <f t="shared" ca="1" si="39"/>
        <v/>
      </c>
      <c r="CML43" t="str">
        <f t="shared" ca="1" si="39"/>
        <v/>
      </c>
      <c r="CMM43" t="str">
        <f t="shared" ca="1" si="39"/>
        <v/>
      </c>
      <c r="CMN43" t="str">
        <f t="shared" ca="1" si="39"/>
        <v/>
      </c>
      <c r="CMO43" t="str">
        <f t="shared" ca="1" si="39"/>
        <v/>
      </c>
      <c r="CMP43" t="str">
        <f t="shared" ca="1" si="39"/>
        <v/>
      </c>
      <c r="CMQ43" t="str">
        <f t="shared" ca="1" si="39"/>
        <v/>
      </c>
      <c r="CMR43" t="str">
        <f t="shared" ca="1" si="39"/>
        <v/>
      </c>
      <c r="CMS43" t="str">
        <f t="shared" ca="1" si="39"/>
        <v/>
      </c>
      <c r="CMT43" t="str">
        <f t="shared" ca="1" si="39"/>
        <v/>
      </c>
      <c r="CMU43" t="str">
        <f t="shared" ca="1" si="39"/>
        <v/>
      </c>
      <c r="CMV43" t="str">
        <f t="shared" ca="1" si="39"/>
        <v/>
      </c>
      <c r="CMW43" t="str">
        <f t="shared" ca="1" si="39"/>
        <v/>
      </c>
      <c r="CMX43" t="str">
        <f t="shared" ca="1" si="39"/>
        <v/>
      </c>
      <c r="CMY43" t="str">
        <f t="shared" ca="1" si="39"/>
        <v/>
      </c>
      <c r="CMZ43" t="str">
        <f t="shared" ca="1" si="39"/>
        <v/>
      </c>
      <c r="CNA43" t="str">
        <f t="shared" ca="1" si="39"/>
        <v/>
      </c>
      <c r="CNB43" t="str">
        <f t="shared" ca="1" si="39"/>
        <v/>
      </c>
      <c r="CNC43" t="str">
        <f t="shared" ca="1" si="39"/>
        <v/>
      </c>
      <c r="CND43" t="str">
        <f t="shared" ca="1" si="39"/>
        <v/>
      </c>
      <c r="CNE43" t="str">
        <f t="shared" ca="1" si="39"/>
        <v/>
      </c>
      <c r="CNF43" t="str">
        <f t="shared" ca="1" si="39"/>
        <v/>
      </c>
      <c r="CNG43" t="str">
        <f t="shared" ca="1" si="39"/>
        <v/>
      </c>
      <c r="CNH43" t="str">
        <f t="shared" ca="1" si="39"/>
        <v/>
      </c>
      <c r="CNI43" t="str">
        <f t="shared" ca="1" si="39"/>
        <v/>
      </c>
      <c r="CNJ43" t="str">
        <f t="shared" ca="1" si="39"/>
        <v/>
      </c>
      <c r="CNK43" t="str">
        <f t="shared" ca="1" si="39"/>
        <v/>
      </c>
      <c r="CNL43" t="str">
        <f t="shared" ca="1" si="39"/>
        <v/>
      </c>
      <c r="CNM43" t="str">
        <f t="shared" ca="1" si="39"/>
        <v/>
      </c>
      <c r="CNN43" t="str">
        <f t="shared" ca="1" si="39"/>
        <v/>
      </c>
      <c r="CNO43" t="str">
        <f t="shared" ca="1" si="39"/>
        <v/>
      </c>
      <c r="CNP43" t="str">
        <f t="shared" ca="1" si="39"/>
        <v/>
      </c>
      <c r="CNQ43" t="str">
        <f t="shared" ca="1" si="39"/>
        <v/>
      </c>
      <c r="CNR43" t="str">
        <f t="shared" ca="1" si="39"/>
        <v/>
      </c>
      <c r="CNS43" t="str">
        <f t="shared" ca="1" si="39"/>
        <v/>
      </c>
      <c r="CNT43" t="str">
        <f t="shared" ca="1" si="39"/>
        <v/>
      </c>
      <c r="CNU43" t="str">
        <f t="shared" ca="1" si="39"/>
        <v/>
      </c>
      <c r="CNV43" t="str">
        <f t="shared" ca="1" si="39"/>
        <v/>
      </c>
      <c r="CNW43" t="str">
        <f t="shared" ca="1" si="39"/>
        <v/>
      </c>
      <c r="CNX43" t="str">
        <f t="shared" ca="1" si="39"/>
        <v/>
      </c>
      <c r="CNY43" t="str">
        <f t="shared" ca="1" si="39"/>
        <v/>
      </c>
      <c r="CNZ43" t="str">
        <f t="shared" ca="1" si="39"/>
        <v/>
      </c>
      <c r="COA43" t="str">
        <f t="shared" ca="1" si="39"/>
        <v/>
      </c>
      <c r="COB43" t="str">
        <f t="shared" ca="1" si="39"/>
        <v/>
      </c>
      <c r="COC43" t="str">
        <f t="shared" ca="1" si="39"/>
        <v/>
      </c>
      <c r="COD43" t="str">
        <f t="shared" ca="1" si="39"/>
        <v/>
      </c>
      <c r="COE43" t="str">
        <f t="shared" ca="1" si="39"/>
        <v/>
      </c>
      <c r="COF43" t="str">
        <f t="shared" ca="1" si="39"/>
        <v/>
      </c>
      <c r="COG43" t="str">
        <f t="shared" ca="1" si="39"/>
        <v/>
      </c>
      <c r="COH43" t="str">
        <f t="shared" ca="1" si="39"/>
        <v/>
      </c>
      <c r="COI43" t="str">
        <f t="shared" ca="1" si="39"/>
        <v/>
      </c>
      <c r="COJ43" t="str">
        <f t="shared" ca="1" si="39"/>
        <v/>
      </c>
      <c r="COK43" t="str">
        <f t="shared" ca="1" si="39"/>
        <v/>
      </c>
      <c r="COL43" t="str">
        <f t="shared" ca="1" si="39"/>
        <v/>
      </c>
      <c r="COM43" t="str">
        <f t="shared" ca="1" si="39"/>
        <v/>
      </c>
      <c r="CON43" t="str">
        <f t="shared" ca="1" si="39"/>
        <v/>
      </c>
      <c r="COO43" t="str">
        <f t="shared" ca="1" si="39"/>
        <v/>
      </c>
      <c r="COP43" t="str">
        <f t="shared" ca="1" si="39"/>
        <v/>
      </c>
      <c r="COQ43" t="str">
        <f t="shared" ca="1" si="39"/>
        <v/>
      </c>
      <c r="COR43" t="str">
        <f t="shared" ca="1" si="39"/>
        <v/>
      </c>
      <c r="COS43" t="str">
        <f t="shared" ref="COS43:CRD43" ca="1" si="40">IFERROR(COO43*COQ43,"")</f>
        <v/>
      </c>
      <c r="COT43" t="str">
        <f t="shared" ca="1" si="40"/>
        <v/>
      </c>
      <c r="COU43" t="str">
        <f t="shared" ca="1" si="40"/>
        <v/>
      </c>
      <c r="COV43" t="str">
        <f t="shared" ca="1" si="40"/>
        <v/>
      </c>
      <c r="COW43" t="str">
        <f t="shared" ca="1" si="40"/>
        <v/>
      </c>
      <c r="COX43" t="str">
        <f t="shared" ca="1" si="40"/>
        <v/>
      </c>
      <c r="COY43" t="str">
        <f t="shared" ca="1" si="40"/>
        <v/>
      </c>
      <c r="COZ43" t="str">
        <f t="shared" ca="1" si="40"/>
        <v/>
      </c>
      <c r="CPA43" t="str">
        <f t="shared" ca="1" si="40"/>
        <v/>
      </c>
      <c r="CPB43" t="str">
        <f t="shared" ca="1" si="40"/>
        <v/>
      </c>
      <c r="CPC43" t="str">
        <f t="shared" ca="1" si="40"/>
        <v/>
      </c>
      <c r="CPD43" t="str">
        <f t="shared" ca="1" si="40"/>
        <v/>
      </c>
      <c r="CPE43" t="str">
        <f t="shared" ca="1" si="40"/>
        <v/>
      </c>
      <c r="CPF43" t="str">
        <f t="shared" ca="1" si="40"/>
        <v/>
      </c>
      <c r="CPG43" t="str">
        <f t="shared" ca="1" si="40"/>
        <v/>
      </c>
      <c r="CPH43" t="str">
        <f t="shared" ca="1" si="40"/>
        <v/>
      </c>
      <c r="CPI43" t="str">
        <f t="shared" ca="1" si="40"/>
        <v/>
      </c>
      <c r="CPJ43" t="str">
        <f t="shared" ca="1" si="40"/>
        <v/>
      </c>
      <c r="CPK43" t="str">
        <f t="shared" ca="1" si="40"/>
        <v/>
      </c>
      <c r="CPL43" t="str">
        <f t="shared" ca="1" si="40"/>
        <v/>
      </c>
      <c r="CPM43" t="str">
        <f t="shared" ca="1" si="40"/>
        <v/>
      </c>
      <c r="CPN43" t="str">
        <f t="shared" ca="1" si="40"/>
        <v/>
      </c>
      <c r="CPO43" t="str">
        <f t="shared" ca="1" si="40"/>
        <v/>
      </c>
      <c r="CPP43" t="str">
        <f t="shared" ca="1" si="40"/>
        <v/>
      </c>
      <c r="CPQ43" t="str">
        <f t="shared" ca="1" si="40"/>
        <v/>
      </c>
      <c r="CPR43" t="str">
        <f t="shared" ca="1" si="40"/>
        <v/>
      </c>
      <c r="CPS43" t="str">
        <f t="shared" ca="1" si="40"/>
        <v/>
      </c>
      <c r="CPT43" t="str">
        <f t="shared" ca="1" si="40"/>
        <v/>
      </c>
      <c r="CPU43" t="str">
        <f t="shared" ca="1" si="40"/>
        <v/>
      </c>
      <c r="CPV43" t="str">
        <f t="shared" ca="1" si="40"/>
        <v/>
      </c>
      <c r="CPW43" t="str">
        <f t="shared" ca="1" si="40"/>
        <v/>
      </c>
      <c r="CPX43" t="str">
        <f t="shared" ca="1" si="40"/>
        <v/>
      </c>
      <c r="CPY43" t="str">
        <f t="shared" ca="1" si="40"/>
        <v/>
      </c>
      <c r="CPZ43" t="str">
        <f t="shared" ca="1" si="40"/>
        <v/>
      </c>
      <c r="CQA43" t="str">
        <f t="shared" ca="1" si="40"/>
        <v/>
      </c>
      <c r="CQB43" t="str">
        <f t="shared" ca="1" si="40"/>
        <v/>
      </c>
      <c r="CQC43" t="str">
        <f t="shared" ca="1" si="40"/>
        <v/>
      </c>
      <c r="CQD43" t="str">
        <f t="shared" ca="1" si="40"/>
        <v/>
      </c>
      <c r="CQE43" t="str">
        <f t="shared" ca="1" si="40"/>
        <v/>
      </c>
      <c r="CQF43" t="str">
        <f t="shared" ca="1" si="40"/>
        <v/>
      </c>
      <c r="CQG43" t="str">
        <f t="shared" ca="1" si="40"/>
        <v/>
      </c>
      <c r="CQH43" t="str">
        <f t="shared" ca="1" si="40"/>
        <v/>
      </c>
      <c r="CQI43" t="str">
        <f t="shared" ca="1" si="40"/>
        <v/>
      </c>
      <c r="CQJ43" t="str">
        <f t="shared" ca="1" si="40"/>
        <v/>
      </c>
      <c r="CQK43" t="str">
        <f t="shared" ca="1" si="40"/>
        <v/>
      </c>
      <c r="CQL43" t="str">
        <f t="shared" ca="1" si="40"/>
        <v/>
      </c>
      <c r="CQM43" t="str">
        <f t="shared" ca="1" si="40"/>
        <v/>
      </c>
      <c r="CQN43" t="str">
        <f t="shared" ca="1" si="40"/>
        <v/>
      </c>
      <c r="CQO43" t="str">
        <f t="shared" ca="1" si="40"/>
        <v/>
      </c>
      <c r="CQP43" t="str">
        <f t="shared" ca="1" si="40"/>
        <v/>
      </c>
      <c r="CQQ43" t="str">
        <f t="shared" ca="1" si="40"/>
        <v/>
      </c>
      <c r="CQR43" t="str">
        <f t="shared" ca="1" si="40"/>
        <v/>
      </c>
      <c r="CQS43" t="str">
        <f t="shared" ca="1" si="40"/>
        <v/>
      </c>
      <c r="CQT43" t="str">
        <f t="shared" ca="1" si="40"/>
        <v/>
      </c>
      <c r="CQU43" t="str">
        <f t="shared" ca="1" si="40"/>
        <v/>
      </c>
      <c r="CQV43" t="str">
        <f t="shared" ca="1" si="40"/>
        <v/>
      </c>
      <c r="CQW43" t="str">
        <f t="shared" ca="1" si="40"/>
        <v/>
      </c>
      <c r="CQX43" t="str">
        <f t="shared" ca="1" si="40"/>
        <v/>
      </c>
      <c r="CQY43" t="str">
        <f t="shared" ca="1" si="40"/>
        <v/>
      </c>
      <c r="CQZ43" t="str">
        <f t="shared" ca="1" si="40"/>
        <v/>
      </c>
      <c r="CRA43" t="str">
        <f t="shared" ca="1" si="40"/>
        <v/>
      </c>
      <c r="CRB43" t="str">
        <f t="shared" ca="1" si="40"/>
        <v/>
      </c>
      <c r="CRC43" t="str">
        <f t="shared" ca="1" si="40"/>
        <v/>
      </c>
      <c r="CRD43" t="str">
        <f t="shared" ca="1" si="40"/>
        <v/>
      </c>
      <c r="CRE43" t="str">
        <f t="shared" ref="CRE43:CTP43" ca="1" si="41">IFERROR(CRA43*CRC43,"")</f>
        <v/>
      </c>
      <c r="CRF43" t="str">
        <f t="shared" ca="1" si="41"/>
        <v/>
      </c>
      <c r="CRG43" t="str">
        <f t="shared" ca="1" si="41"/>
        <v/>
      </c>
      <c r="CRH43" t="str">
        <f t="shared" ca="1" si="41"/>
        <v/>
      </c>
      <c r="CRI43" t="str">
        <f t="shared" ca="1" si="41"/>
        <v/>
      </c>
      <c r="CRJ43" t="str">
        <f t="shared" ca="1" si="41"/>
        <v/>
      </c>
      <c r="CRK43" t="str">
        <f t="shared" ca="1" si="41"/>
        <v/>
      </c>
      <c r="CRL43" t="str">
        <f t="shared" ca="1" si="41"/>
        <v/>
      </c>
      <c r="CRM43" t="str">
        <f t="shared" ca="1" si="41"/>
        <v/>
      </c>
      <c r="CRN43" t="str">
        <f t="shared" ca="1" si="41"/>
        <v/>
      </c>
      <c r="CRO43" t="str">
        <f t="shared" ca="1" si="41"/>
        <v/>
      </c>
      <c r="CRP43" t="str">
        <f t="shared" ca="1" si="41"/>
        <v/>
      </c>
      <c r="CRQ43" t="str">
        <f t="shared" ca="1" si="41"/>
        <v/>
      </c>
      <c r="CRR43" t="str">
        <f t="shared" ca="1" si="41"/>
        <v/>
      </c>
      <c r="CRS43" t="str">
        <f t="shared" ca="1" si="41"/>
        <v/>
      </c>
      <c r="CRT43" t="str">
        <f t="shared" ca="1" si="41"/>
        <v/>
      </c>
      <c r="CRU43" t="str">
        <f t="shared" ca="1" si="41"/>
        <v/>
      </c>
      <c r="CRV43" t="str">
        <f t="shared" ca="1" si="41"/>
        <v/>
      </c>
      <c r="CRW43" t="str">
        <f t="shared" ca="1" si="41"/>
        <v/>
      </c>
      <c r="CRX43" t="str">
        <f t="shared" ca="1" si="41"/>
        <v/>
      </c>
      <c r="CRY43" t="str">
        <f t="shared" ca="1" si="41"/>
        <v/>
      </c>
      <c r="CRZ43" t="str">
        <f t="shared" ca="1" si="41"/>
        <v/>
      </c>
      <c r="CSA43" t="str">
        <f t="shared" ca="1" si="41"/>
        <v/>
      </c>
      <c r="CSB43" t="str">
        <f t="shared" ca="1" si="41"/>
        <v/>
      </c>
      <c r="CSC43" t="str">
        <f t="shared" ca="1" si="41"/>
        <v/>
      </c>
      <c r="CSD43" t="str">
        <f t="shared" ca="1" si="41"/>
        <v/>
      </c>
      <c r="CSE43" t="str">
        <f t="shared" ca="1" si="41"/>
        <v/>
      </c>
      <c r="CSF43" t="str">
        <f t="shared" ca="1" si="41"/>
        <v/>
      </c>
      <c r="CSG43" t="str">
        <f t="shared" ca="1" si="41"/>
        <v/>
      </c>
      <c r="CSH43" t="str">
        <f t="shared" ca="1" si="41"/>
        <v/>
      </c>
      <c r="CSI43" t="str">
        <f t="shared" ca="1" si="41"/>
        <v/>
      </c>
      <c r="CSJ43" t="str">
        <f t="shared" ca="1" si="41"/>
        <v/>
      </c>
      <c r="CSK43" t="str">
        <f t="shared" ca="1" si="41"/>
        <v/>
      </c>
      <c r="CSL43" t="str">
        <f t="shared" ca="1" si="41"/>
        <v/>
      </c>
      <c r="CSM43" t="str">
        <f t="shared" ca="1" si="41"/>
        <v/>
      </c>
      <c r="CSN43" t="str">
        <f t="shared" ca="1" si="41"/>
        <v/>
      </c>
      <c r="CSO43" t="str">
        <f t="shared" ca="1" si="41"/>
        <v/>
      </c>
      <c r="CSP43" t="str">
        <f t="shared" ca="1" si="41"/>
        <v/>
      </c>
      <c r="CSQ43" t="str">
        <f t="shared" ca="1" si="41"/>
        <v/>
      </c>
      <c r="CSR43" t="str">
        <f t="shared" ca="1" si="41"/>
        <v/>
      </c>
      <c r="CSS43" t="str">
        <f t="shared" ca="1" si="41"/>
        <v/>
      </c>
      <c r="CST43" t="str">
        <f t="shared" ca="1" si="41"/>
        <v/>
      </c>
      <c r="CSU43" t="str">
        <f t="shared" ca="1" si="41"/>
        <v/>
      </c>
      <c r="CSV43" t="str">
        <f t="shared" ca="1" si="41"/>
        <v/>
      </c>
      <c r="CSW43" t="str">
        <f t="shared" ca="1" si="41"/>
        <v/>
      </c>
      <c r="CSX43" t="str">
        <f t="shared" ca="1" si="41"/>
        <v/>
      </c>
      <c r="CSY43" t="str">
        <f t="shared" ca="1" si="41"/>
        <v/>
      </c>
      <c r="CSZ43" t="str">
        <f t="shared" ca="1" si="41"/>
        <v/>
      </c>
      <c r="CTA43" t="str">
        <f t="shared" ca="1" si="41"/>
        <v/>
      </c>
      <c r="CTB43" t="str">
        <f t="shared" ca="1" si="41"/>
        <v/>
      </c>
      <c r="CTC43" t="str">
        <f t="shared" ca="1" si="41"/>
        <v/>
      </c>
      <c r="CTD43" t="str">
        <f t="shared" ca="1" si="41"/>
        <v/>
      </c>
      <c r="CTE43" t="str">
        <f t="shared" ca="1" si="41"/>
        <v/>
      </c>
      <c r="CTF43" t="str">
        <f t="shared" ca="1" si="41"/>
        <v/>
      </c>
      <c r="CTG43" t="str">
        <f t="shared" ca="1" si="41"/>
        <v/>
      </c>
      <c r="CTH43" t="str">
        <f t="shared" ca="1" si="41"/>
        <v/>
      </c>
      <c r="CTI43" t="str">
        <f t="shared" ca="1" si="41"/>
        <v/>
      </c>
      <c r="CTJ43" t="str">
        <f t="shared" ca="1" si="41"/>
        <v/>
      </c>
      <c r="CTK43" t="str">
        <f t="shared" ca="1" si="41"/>
        <v/>
      </c>
      <c r="CTL43" t="str">
        <f t="shared" ca="1" si="41"/>
        <v/>
      </c>
      <c r="CTM43" t="str">
        <f t="shared" ca="1" si="41"/>
        <v/>
      </c>
      <c r="CTN43" t="str">
        <f t="shared" ca="1" si="41"/>
        <v/>
      </c>
      <c r="CTO43" t="str">
        <f t="shared" ca="1" si="41"/>
        <v/>
      </c>
      <c r="CTP43" t="str">
        <f t="shared" ca="1" si="41"/>
        <v/>
      </c>
      <c r="CTQ43" t="str">
        <f t="shared" ref="CTQ43:CWB43" ca="1" si="42">IFERROR(CTM43*CTO43,"")</f>
        <v/>
      </c>
      <c r="CTR43" t="str">
        <f t="shared" ca="1" si="42"/>
        <v/>
      </c>
      <c r="CTS43" t="str">
        <f t="shared" ca="1" si="42"/>
        <v/>
      </c>
      <c r="CTT43" t="str">
        <f t="shared" ca="1" si="42"/>
        <v/>
      </c>
      <c r="CTU43" t="str">
        <f t="shared" ca="1" si="42"/>
        <v/>
      </c>
      <c r="CTV43" t="str">
        <f t="shared" ca="1" si="42"/>
        <v/>
      </c>
      <c r="CTW43" t="str">
        <f t="shared" ca="1" si="42"/>
        <v/>
      </c>
      <c r="CTX43" t="str">
        <f t="shared" ca="1" si="42"/>
        <v/>
      </c>
      <c r="CTY43" t="str">
        <f t="shared" ca="1" si="42"/>
        <v/>
      </c>
      <c r="CTZ43" t="str">
        <f t="shared" ca="1" si="42"/>
        <v/>
      </c>
      <c r="CUA43" t="str">
        <f t="shared" ca="1" si="42"/>
        <v/>
      </c>
      <c r="CUB43" t="str">
        <f t="shared" ca="1" si="42"/>
        <v/>
      </c>
      <c r="CUC43" t="str">
        <f t="shared" ca="1" si="42"/>
        <v/>
      </c>
      <c r="CUD43" t="str">
        <f t="shared" ca="1" si="42"/>
        <v/>
      </c>
      <c r="CUE43" t="str">
        <f t="shared" ca="1" si="42"/>
        <v/>
      </c>
      <c r="CUF43" t="str">
        <f t="shared" ca="1" si="42"/>
        <v/>
      </c>
      <c r="CUG43" t="str">
        <f t="shared" ca="1" si="42"/>
        <v/>
      </c>
      <c r="CUH43" t="str">
        <f t="shared" ca="1" si="42"/>
        <v/>
      </c>
      <c r="CUI43" t="str">
        <f t="shared" ca="1" si="42"/>
        <v/>
      </c>
      <c r="CUJ43" t="str">
        <f t="shared" ca="1" si="42"/>
        <v/>
      </c>
      <c r="CUK43" t="str">
        <f t="shared" ca="1" si="42"/>
        <v/>
      </c>
      <c r="CUL43" t="str">
        <f t="shared" ca="1" si="42"/>
        <v/>
      </c>
      <c r="CUM43" t="str">
        <f t="shared" ca="1" si="42"/>
        <v/>
      </c>
      <c r="CUN43" t="str">
        <f t="shared" ca="1" si="42"/>
        <v/>
      </c>
      <c r="CUO43" t="str">
        <f t="shared" ca="1" si="42"/>
        <v/>
      </c>
      <c r="CUP43" t="str">
        <f t="shared" ca="1" si="42"/>
        <v/>
      </c>
      <c r="CUQ43" t="str">
        <f t="shared" ca="1" si="42"/>
        <v/>
      </c>
      <c r="CUR43" t="str">
        <f t="shared" ca="1" si="42"/>
        <v/>
      </c>
      <c r="CUS43" t="str">
        <f t="shared" ca="1" si="42"/>
        <v/>
      </c>
      <c r="CUT43" t="str">
        <f t="shared" ca="1" si="42"/>
        <v/>
      </c>
      <c r="CUU43" t="str">
        <f t="shared" ca="1" si="42"/>
        <v/>
      </c>
      <c r="CUV43" t="str">
        <f t="shared" ca="1" si="42"/>
        <v/>
      </c>
      <c r="CUW43" t="str">
        <f t="shared" ca="1" si="42"/>
        <v/>
      </c>
      <c r="CUX43" t="str">
        <f t="shared" ca="1" si="42"/>
        <v/>
      </c>
      <c r="CUY43" t="str">
        <f t="shared" ca="1" si="42"/>
        <v/>
      </c>
      <c r="CUZ43" t="str">
        <f t="shared" ca="1" si="42"/>
        <v/>
      </c>
      <c r="CVA43" t="str">
        <f t="shared" ca="1" si="42"/>
        <v/>
      </c>
      <c r="CVB43" t="str">
        <f t="shared" ca="1" si="42"/>
        <v/>
      </c>
      <c r="CVC43" t="str">
        <f t="shared" ca="1" si="42"/>
        <v/>
      </c>
      <c r="CVD43" t="str">
        <f t="shared" ca="1" si="42"/>
        <v/>
      </c>
      <c r="CVE43" t="str">
        <f t="shared" ca="1" si="42"/>
        <v/>
      </c>
      <c r="CVF43" t="str">
        <f t="shared" ca="1" si="42"/>
        <v/>
      </c>
      <c r="CVG43" t="str">
        <f t="shared" ca="1" si="42"/>
        <v/>
      </c>
      <c r="CVH43" t="str">
        <f t="shared" ca="1" si="42"/>
        <v/>
      </c>
      <c r="CVI43" t="str">
        <f t="shared" ca="1" si="42"/>
        <v/>
      </c>
      <c r="CVJ43" t="str">
        <f t="shared" ca="1" si="42"/>
        <v/>
      </c>
      <c r="CVK43" t="str">
        <f t="shared" ca="1" si="42"/>
        <v/>
      </c>
      <c r="CVL43" t="str">
        <f t="shared" ca="1" si="42"/>
        <v/>
      </c>
      <c r="CVM43" t="str">
        <f t="shared" ca="1" si="42"/>
        <v/>
      </c>
      <c r="CVN43" t="str">
        <f t="shared" ca="1" si="42"/>
        <v/>
      </c>
      <c r="CVO43" t="str">
        <f t="shared" ca="1" si="42"/>
        <v/>
      </c>
      <c r="CVP43" t="str">
        <f t="shared" ca="1" si="42"/>
        <v/>
      </c>
      <c r="CVQ43" t="str">
        <f t="shared" ca="1" si="42"/>
        <v/>
      </c>
      <c r="CVR43" t="str">
        <f t="shared" ca="1" si="42"/>
        <v/>
      </c>
      <c r="CVS43" t="str">
        <f t="shared" ca="1" si="42"/>
        <v/>
      </c>
      <c r="CVT43" t="str">
        <f t="shared" ca="1" si="42"/>
        <v/>
      </c>
      <c r="CVU43" t="str">
        <f t="shared" ca="1" si="42"/>
        <v/>
      </c>
      <c r="CVV43" t="str">
        <f t="shared" ca="1" si="42"/>
        <v/>
      </c>
      <c r="CVW43" t="str">
        <f t="shared" ca="1" si="42"/>
        <v/>
      </c>
      <c r="CVX43" t="str">
        <f t="shared" ca="1" si="42"/>
        <v/>
      </c>
      <c r="CVY43" t="str">
        <f t="shared" ca="1" si="42"/>
        <v/>
      </c>
      <c r="CVZ43" t="str">
        <f t="shared" ca="1" si="42"/>
        <v/>
      </c>
      <c r="CWA43" t="str">
        <f t="shared" ca="1" si="42"/>
        <v/>
      </c>
      <c r="CWB43" t="str">
        <f t="shared" ca="1" si="42"/>
        <v/>
      </c>
      <c r="CWC43" t="str">
        <f t="shared" ref="CWC43:CYN43" ca="1" si="43">IFERROR(CVY43*CWA43,"")</f>
        <v/>
      </c>
      <c r="CWD43" t="str">
        <f t="shared" ca="1" si="43"/>
        <v/>
      </c>
      <c r="CWE43" t="str">
        <f t="shared" ca="1" si="43"/>
        <v/>
      </c>
      <c r="CWF43" t="str">
        <f t="shared" ca="1" si="43"/>
        <v/>
      </c>
      <c r="CWG43" t="str">
        <f t="shared" ca="1" si="43"/>
        <v/>
      </c>
      <c r="CWH43" t="str">
        <f t="shared" ca="1" si="43"/>
        <v/>
      </c>
      <c r="CWI43" t="str">
        <f t="shared" ca="1" si="43"/>
        <v/>
      </c>
      <c r="CWJ43" t="str">
        <f t="shared" ca="1" si="43"/>
        <v/>
      </c>
      <c r="CWK43" t="str">
        <f t="shared" ca="1" si="43"/>
        <v/>
      </c>
      <c r="CWL43" t="str">
        <f t="shared" ca="1" si="43"/>
        <v/>
      </c>
      <c r="CWM43" t="str">
        <f t="shared" ca="1" si="43"/>
        <v/>
      </c>
      <c r="CWN43" t="str">
        <f t="shared" ca="1" si="43"/>
        <v/>
      </c>
      <c r="CWO43" t="str">
        <f t="shared" ca="1" si="43"/>
        <v/>
      </c>
      <c r="CWP43" t="str">
        <f t="shared" ca="1" si="43"/>
        <v/>
      </c>
      <c r="CWQ43" t="str">
        <f t="shared" ca="1" si="43"/>
        <v/>
      </c>
      <c r="CWR43" t="str">
        <f t="shared" ca="1" si="43"/>
        <v/>
      </c>
      <c r="CWS43" t="str">
        <f t="shared" ca="1" si="43"/>
        <v/>
      </c>
      <c r="CWT43" t="str">
        <f t="shared" ca="1" si="43"/>
        <v/>
      </c>
      <c r="CWU43" t="str">
        <f t="shared" ca="1" si="43"/>
        <v/>
      </c>
      <c r="CWV43" t="str">
        <f t="shared" ca="1" si="43"/>
        <v/>
      </c>
      <c r="CWW43" t="str">
        <f t="shared" ca="1" si="43"/>
        <v/>
      </c>
      <c r="CWX43" t="str">
        <f t="shared" ca="1" si="43"/>
        <v/>
      </c>
      <c r="CWY43" t="str">
        <f t="shared" ca="1" si="43"/>
        <v/>
      </c>
      <c r="CWZ43" t="str">
        <f t="shared" ca="1" si="43"/>
        <v/>
      </c>
      <c r="CXA43" t="str">
        <f t="shared" ca="1" si="43"/>
        <v/>
      </c>
      <c r="CXB43" t="str">
        <f t="shared" ca="1" si="43"/>
        <v/>
      </c>
      <c r="CXC43" t="str">
        <f t="shared" ca="1" si="43"/>
        <v/>
      </c>
      <c r="CXD43" t="str">
        <f t="shared" ca="1" si="43"/>
        <v/>
      </c>
      <c r="CXE43" t="str">
        <f t="shared" ca="1" si="43"/>
        <v/>
      </c>
      <c r="CXF43" t="str">
        <f t="shared" ca="1" si="43"/>
        <v/>
      </c>
      <c r="CXG43" t="str">
        <f t="shared" ca="1" si="43"/>
        <v/>
      </c>
      <c r="CXH43" t="str">
        <f t="shared" ca="1" si="43"/>
        <v/>
      </c>
      <c r="CXI43" t="str">
        <f t="shared" ca="1" si="43"/>
        <v/>
      </c>
      <c r="CXJ43" t="str">
        <f t="shared" ca="1" si="43"/>
        <v/>
      </c>
      <c r="CXK43" t="str">
        <f t="shared" ca="1" si="43"/>
        <v/>
      </c>
      <c r="CXL43" t="str">
        <f t="shared" ca="1" si="43"/>
        <v/>
      </c>
      <c r="CXM43" t="str">
        <f t="shared" ca="1" si="43"/>
        <v/>
      </c>
      <c r="CXN43" t="str">
        <f t="shared" ca="1" si="43"/>
        <v/>
      </c>
      <c r="CXO43" t="str">
        <f t="shared" ca="1" si="43"/>
        <v/>
      </c>
      <c r="CXP43" t="str">
        <f t="shared" ca="1" si="43"/>
        <v/>
      </c>
      <c r="CXQ43" t="str">
        <f t="shared" ca="1" si="43"/>
        <v/>
      </c>
      <c r="CXR43" t="str">
        <f t="shared" ca="1" si="43"/>
        <v/>
      </c>
      <c r="CXS43" t="str">
        <f t="shared" ca="1" si="43"/>
        <v/>
      </c>
      <c r="CXT43" t="str">
        <f t="shared" ca="1" si="43"/>
        <v/>
      </c>
      <c r="CXU43" t="str">
        <f t="shared" ca="1" si="43"/>
        <v/>
      </c>
      <c r="CXV43" t="str">
        <f t="shared" ca="1" si="43"/>
        <v/>
      </c>
      <c r="CXW43" t="str">
        <f t="shared" ca="1" si="43"/>
        <v/>
      </c>
      <c r="CXX43" t="str">
        <f t="shared" ca="1" si="43"/>
        <v/>
      </c>
      <c r="CXY43" t="str">
        <f t="shared" ca="1" si="43"/>
        <v/>
      </c>
      <c r="CXZ43" t="str">
        <f t="shared" ca="1" si="43"/>
        <v/>
      </c>
      <c r="CYA43" t="str">
        <f t="shared" ca="1" si="43"/>
        <v/>
      </c>
      <c r="CYB43" t="str">
        <f t="shared" ca="1" si="43"/>
        <v/>
      </c>
      <c r="CYC43" t="str">
        <f t="shared" ca="1" si="43"/>
        <v/>
      </c>
      <c r="CYD43" t="str">
        <f t="shared" ca="1" si="43"/>
        <v/>
      </c>
      <c r="CYE43" t="str">
        <f t="shared" ca="1" si="43"/>
        <v/>
      </c>
      <c r="CYF43" t="str">
        <f t="shared" ca="1" si="43"/>
        <v/>
      </c>
      <c r="CYG43" t="str">
        <f t="shared" ca="1" si="43"/>
        <v/>
      </c>
      <c r="CYH43" t="str">
        <f t="shared" ca="1" si="43"/>
        <v/>
      </c>
      <c r="CYI43" t="str">
        <f t="shared" ca="1" si="43"/>
        <v/>
      </c>
      <c r="CYJ43" t="str">
        <f t="shared" ca="1" si="43"/>
        <v/>
      </c>
      <c r="CYK43" t="str">
        <f t="shared" ca="1" si="43"/>
        <v/>
      </c>
      <c r="CYL43" t="str">
        <f t="shared" ca="1" si="43"/>
        <v/>
      </c>
      <c r="CYM43" t="str">
        <f t="shared" ca="1" si="43"/>
        <v/>
      </c>
      <c r="CYN43" t="str">
        <f t="shared" ca="1" si="43"/>
        <v/>
      </c>
      <c r="CYO43" t="str">
        <f t="shared" ref="CYO43:DAZ43" ca="1" si="44">IFERROR(CYK43*CYM43,"")</f>
        <v/>
      </c>
      <c r="CYP43" t="str">
        <f t="shared" ca="1" si="44"/>
        <v/>
      </c>
      <c r="CYQ43" t="str">
        <f t="shared" ca="1" si="44"/>
        <v/>
      </c>
      <c r="CYR43" t="str">
        <f t="shared" ca="1" si="44"/>
        <v/>
      </c>
      <c r="CYS43" t="str">
        <f t="shared" ca="1" si="44"/>
        <v/>
      </c>
      <c r="CYT43" t="str">
        <f t="shared" ca="1" si="44"/>
        <v/>
      </c>
      <c r="CYU43" t="str">
        <f t="shared" ca="1" si="44"/>
        <v/>
      </c>
      <c r="CYV43" t="str">
        <f t="shared" ca="1" si="44"/>
        <v/>
      </c>
      <c r="CYW43" t="str">
        <f t="shared" ca="1" si="44"/>
        <v/>
      </c>
      <c r="CYX43" t="str">
        <f t="shared" ca="1" si="44"/>
        <v/>
      </c>
      <c r="CYY43" t="str">
        <f t="shared" ca="1" si="44"/>
        <v/>
      </c>
      <c r="CYZ43" t="str">
        <f t="shared" ca="1" si="44"/>
        <v/>
      </c>
      <c r="CZA43" t="str">
        <f t="shared" ca="1" si="44"/>
        <v/>
      </c>
      <c r="CZB43" t="str">
        <f t="shared" ca="1" si="44"/>
        <v/>
      </c>
      <c r="CZC43" t="str">
        <f t="shared" ca="1" si="44"/>
        <v/>
      </c>
      <c r="CZD43" t="str">
        <f t="shared" ca="1" si="44"/>
        <v/>
      </c>
      <c r="CZE43" t="str">
        <f t="shared" ca="1" si="44"/>
        <v/>
      </c>
      <c r="CZF43" t="str">
        <f t="shared" ca="1" si="44"/>
        <v/>
      </c>
      <c r="CZG43" t="str">
        <f t="shared" ca="1" si="44"/>
        <v/>
      </c>
      <c r="CZH43" t="str">
        <f t="shared" ca="1" si="44"/>
        <v/>
      </c>
      <c r="CZI43" t="str">
        <f t="shared" ca="1" si="44"/>
        <v/>
      </c>
      <c r="CZJ43" t="str">
        <f t="shared" ca="1" si="44"/>
        <v/>
      </c>
      <c r="CZK43" t="str">
        <f t="shared" ca="1" si="44"/>
        <v/>
      </c>
      <c r="CZL43" t="str">
        <f t="shared" ca="1" si="44"/>
        <v/>
      </c>
      <c r="CZM43" t="str">
        <f t="shared" ca="1" si="44"/>
        <v/>
      </c>
      <c r="CZN43" t="str">
        <f t="shared" ca="1" si="44"/>
        <v/>
      </c>
      <c r="CZO43" t="str">
        <f t="shared" ca="1" si="44"/>
        <v/>
      </c>
      <c r="CZP43" t="str">
        <f t="shared" ca="1" si="44"/>
        <v/>
      </c>
      <c r="CZQ43" t="str">
        <f t="shared" ca="1" si="44"/>
        <v/>
      </c>
      <c r="CZR43" t="str">
        <f t="shared" ca="1" si="44"/>
        <v/>
      </c>
      <c r="CZS43" t="str">
        <f t="shared" ca="1" si="44"/>
        <v/>
      </c>
      <c r="CZT43" t="str">
        <f t="shared" ca="1" si="44"/>
        <v/>
      </c>
      <c r="CZU43" t="str">
        <f t="shared" ca="1" si="44"/>
        <v/>
      </c>
      <c r="CZV43" t="str">
        <f t="shared" ca="1" si="44"/>
        <v/>
      </c>
      <c r="CZW43" t="str">
        <f t="shared" ca="1" si="44"/>
        <v/>
      </c>
      <c r="CZX43" t="str">
        <f t="shared" ca="1" si="44"/>
        <v/>
      </c>
      <c r="CZY43" t="str">
        <f t="shared" ca="1" si="44"/>
        <v/>
      </c>
      <c r="CZZ43" t="str">
        <f t="shared" ca="1" si="44"/>
        <v/>
      </c>
      <c r="DAA43" t="str">
        <f t="shared" ca="1" si="44"/>
        <v/>
      </c>
      <c r="DAB43" t="str">
        <f t="shared" ca="1" si="44"/>
        <v/>
      </c>
      <c r="DAC43" t="str">
        <f t="shared" ca="1" si="44"/>
        <v/>
      </c>
      <c r="DAD43" t="str">
        <f t="shared" ca="1" si="44"/>
        <v/>
      </c>
      <c r="DAE43" t="str">
        <f t="shared" ca="1" si="44"/>
        <v/>
      </c>
      <c r="DAF43" t="str">
        <f t="shared" ca="1" si="44"/>
        <v/>
      </c>
      <c r="DAG43" t="str">
        <f t="shared" ca="1" si="44"/>
        <v/>
      </c>
      <c r="DAH43" t="str">
        <f t="shared" ca="1" si="44"/>
        <v/>
      </c>
      <c r="DAI43" t="str">
        <f t="shared" ca="1" si="44"/>
        <v/>
      </c>
      <c r="DAJ43" t="str">
        <f t="shared" ca="1" si="44"/>
        <v/>
      </c>
      <c r="DAK43" t="str">
        <f t="shared" ca="1" si="44"/>
        <v/>
      </c>
      <c r="DAL43" t="str">
        <f t="shared" ca="1" si="44"/>
        <v/>
      </c>
      <c r="DAM43" t="str">
        <f t="shared" ca="1" si="44"/>
        <v/>
      </c>
      <c r="DAN43" t="str">
        <f t="shared" ca="1" si="44"/>
        <v/>
      </c>
      <c r="DAO43" t="str">
        <f t="shared" ca="1" si="44"/>
        <v/>
      </c>
      <c r="DAP43" t="str">
        <f t="shared" ca="1" si="44"/>
        <v/>
      </c>
      <c r="DAQ43" t="str">
        <f t="shared" ca="1" si="44"/>
        <v/>
      </c>
      <c r="DAR43" t="str">
        <f t="shared" ca="1" si="44"/>
        <v/>
      </c>
      <c r="DAS43" t="str">
        <f t="shared" ca="1" si="44"/>
        <v/>
      </c>
      <c r="DAT43" t="str">
        <f t="shared" ca="1" si="44"/>
        <v/>
      </c>
      <c r="DAU43" t="str">
        <f t="shared" ca="1" si="44"/>
        <v/>
      </c>
      <c r="DAV43" t="str">
        <f t="shared" ca="1" si="44"/>
        <v/>
      </c>
      <c r="DAW43" t="str">
        <f t="shared" ca="1" si="44"/>
        <v/>
      </c>
      <c r="DAX43" t="str">
        <f t="shared" ca="1" si="44"/>
        <v/>
      </c>
      <c r="DAY43" t="str">
        <f t="shared" ca="1" si="44"/>
        <v/>
      </c>
      <c r="DAZ43" t="str">
        <f t="shared" ca="1" si="44"/>
        <v/>
      </c>
      <c r="DBA43" t="str">
        <f t="shared" ref="DBA43:DDL43" ca="1" si="45">IFERROR(DAW43*DAY43,"")</f>
        <v/>
      </c>
      <c r="DBB43" t="str">
        <f t="shared" ca="1" si="45"/>
        <v/>
      </c>
      <c r="DBC43" t="str">
        <f t="shared" ca="1" si="45"/>
        <v/>
      </c>
      <c r="DBD43" t="str">
        <f t="shared" ca="1" si="45"/>
        <v/>
      </c>
      <c r="DBE43" t="str">
        <f t="shared" ca="1" si="45"/>
        <v/>
      </c>
      <c r="DBF43" t="str">
        <f t="shared" ca="1" si="45"/>
        <v/>
      </c>
      <c r="DBG43" t="str">
        <f t="shared" ca="1" si="45"/>
        <v/>
      </c>
      <c r="DBH43" t="str">
        <f t="shared" ca="1" si="45"/>
        <v/>
      </c>
      <c r="DBI43" t="str">
        <f t="shared" ca="1" si="45"/>
        <v/>
      </c>
      <c r="DBJ43" t="str">
        <f t="shared" ca="1" si="45"/>
        <v/>
      </c>
      <c r="DBK43" t="str">
        <f t="shared" ca="1" si="45"/>
        <v/>
      </c>
      <c r="DBL43" t="str">
        <f t="shared" ca="1" si="45"/>
        <v/>
      </c>
      <c r="DBM43" t="str">
        <f t="shared" ca="1" si="45"/>
        <v/>
      </c>
      <c r="DBN43" t="str">
        <f t="shared" ca="1" si="45"/>
        <v/>
      </c>
      <c r="DBO43" t="str">
        <f t="shared" ca="1" si="45"/>
        <v/>
      </c>
      <c r="DBP43" t="str">
        <f t="shared" ca="1" si="45"/>
        <v/>
      </c>
      <c r="DBQ43" t="str">
        <f t="shared" ca="1" si="45"/>
        <v/>
      </c>
      <c r="DBR43" t="str">
        <f t="shared" ca="1" si="45"/>
        <v/>
      </c>
      <c r="DBS43" t="str">
        <f t="shared" ca="1" si="45"/>
        <v/>
      </c>
      <c r="DBT43" t="str">
        <f t="shared" ca="1" si="45"/>
        <v/>
      </c>
      <c r="DBU43" t="str">
        <f t="shared" ca="1" si="45"/>
        <v/>
      </c>
      <c r="DBV43" t="str">
        <f t="shared" ca="1" si="45"/>
        <v/>
      </c>
      <c r="DBW43" t="str">
        <f t="shared" ca="1" si="45"/>
        <v/>
      </c>
      <c r="DBX43" t="str">
        <f t="shared" ca="1" si="45"/>
        <v/>
      </c>
      <c r="DBY43" t="str">
        <f t="shared" ca="1" si="45"/>
        <v/>
      </c>
      <c r="DBZ43" t="str">
        <f t="shared" ca="1" si="45"/>
        <v/>
      </c>
      <c r="DCA43" t="str">
        <f t="shared" ca="1" si="45"/>
        <v/>
      </c>
      <c r="DCB43" t="str">
        <f t="shared" ca="1" si="45"/>
        <v/>
      </c>
      <c r="DCC43" t="str">
        <f t="shared" ca="1" si="45"/>
        <v/>
      </c>
      <c r="DCD43" t="str">
        <f t="shared" ca="1" si="45"/>
        <v/>
      </c>
      <c r="DCE43" t="str">
        <f t="shared" ca="1" si="45"/>
        <v/>
      </c>
      <c r="DCF43" t="str">
        <f t="shared" ca="1" si="45"/>
        <v/>
      </c>
      <c r="DCG43" t="str">
        <f t="shared" ca="1" si="45"/>
        <v/>
      </c>
      <c r="DCH43" t="str">
        <f t="shared" ca="1" si="45"/>
        <v/>
      </c>
      <c r="DCI43" t="str">
        <f t="shared" ca="1" si="45"/>
        <v/>
      </c>
      <c r="DCJ43" t="str">
        <f t="shared" ca="1" si="45"/>
        <v/>
      </c>
      <c r="DCK43" t="str">
        <f t="shared" ca="1" si="45"/>
        <v/>
      </c>
      <c r="DCL43" t="str">
        <f t="shared" ca="1" si="45"/>
        <v/>
      </c>
      <c r="DCM43" t="str">
        <f t="shared" ca="1" si="45"/>
        <v/>
      </c>
      <c r="DCN43" t="str">
        <f t="shared" ca="1" si="45"/>
        <v/>
      </c>
      <c r="DCO43" t="str">
        <f t="shared" ca="1" si="45"/>
        <v/>
      </c>
      <c r="DCP43" t="str">
        <f t="shared" ca="1" si="45"/>
        <v/>
      </c>
      <c r="DCQ43" t="str">
        <f t="shared" ca="1" si="45"/>
        <v/>
      </c>
      <c r="DCR43" t="str">
        <f t="shared" ca="1" si="45"/>
        <v/>
      </c>
      <c r="DCS43" t="str">
        <f t="shared" ca="1" si="45"/>
        <v/>
      </c>
      <c r="DCT43" t="str">
        <f t="shared" ca="1" si="45"/>
        <v/>
      </c>
      <c r="DCU43" t="str">
        <f t="shared" ca="1" si="45"/>
        <v/>
      </c>
      <c r="DCV43" t="str">
        <f t="shared" ca="1" si="45"/>
        <v/>
      </c>
      <c r="DCW43" t="str">
        <f t="shared" ca="1" si="45"/>
        <v/>
      </c>
      <c r="DCX43" t="str">
        <f t="shared" ca="1" si="45"/>
        <v/>
      </c>
      <c r="DCY43" t="str">
        <f t="shared" ca="1" si="45"/>
        <v/>
      </c>
      <c r="DCZ43" t="str">
        <f t="shared" ca="1" si="45"/>
        <v/>
      </c>
      <c r="DDA43" t="str">
        <f t="shared" ca="1" si="45"/>
        <v/>
      </c>
      <c r="DDB43" t="str">
        <f t="shared" ca="1" si="45"/>
        <v/>
      </c>
      <c r="DDC43" t="str">
        <f t="shared" ca="1" si="45"/>
        <v/>
      </c>
      <c r="DDD43" t="str">
        <f t="shared" ca="1" si="45"/>
        <v/>
      </c>
      <c r="DDE43" t="str">
        <f t="shared" ca="1" si="45"/>
        <v/>
      </c>
      <c r="DDF43" t="str">
        <f t="shared" ca="1" si="45"/>
        <v/>
      </c>
      <c r="DDG43" t="str">
        <f t="shared" ca="1" si="45"/>
        <v/>
      </c>
      <c r="DDH43" t="str">
        <f t="shared" ca="1" si="45"/>
        <v/>
      </c>
      <c r="DDI43" t="str">
        <f t="shared" ca="1" si="45"/>
        <v/>
      </c>
      <c r="DDJ43" t="str">
        <f t="shared" ca="1" si="45"/>
        <v/>
      </c>
      <c r="DDK43" t="str">
        <f t="shared" ca="1" si="45"/>
        <v/>
      </c>
      <c r="DDL43" t="str">
        <f t="shared" ca="1" si="45"/>
        <v/>
      </c>
      <c r="DDM43" t="str">
        <f t="shared" ref="DDM43:DFX43" ca="1" si="46">IFERROR(DDI43*DDK43,"")</f>
        <v/>
      </c>
      <c r="DDN43" t="str">
        <f t="shared" ca="1" si="46"/>
        <v/>
      </c>
      <c r="DDO43" t="str">
        <f t="shared" ca="1" si="46"/>
        <v/>
      </c>
      <c r="DDP43" t="str">
        <f t="shared" ca="1" si="46"/>
        <v/>
      </c>
      <c r="DDQ43" t="str">
        <f t="shared" ca="1" si="46"/>
        <v/>
      </c>
      <c r="DDR43" t="str">
        <f t="shared" ca="1" si="46"/>
        <v/>
      </c>
      <c r="DDS43" t="str">
        <f t="shared" ca="1" si="46"/>
        <v/>
      </c>
      <c r="DDT43" t="str">
        <f t="shared" ca="1" si="46"/>
        <v/>
      </c>
      <c r="DDU43" t="str">
        <f t="shared" ca="1" si="46"/>
        <v/>
      </c>
      <c r="DDV43" t="str">
        <f t="shared" ca="1" si="46"/>
        <v/>
      </c>
      <c r="DDW43" t="str">
        <f t="shared" ca="1" si="46"/>
        <v/>
      </c>
      <c r="DDX43" t="str">
        <f t="shared" ca="1" si="46"/>
        <v/>
      </c>
      <c r="DDY43" t="str">
        <f t="shared" ca="1" si="46"/>
        <v/>
      </c>
      <c r="DDZ43" t="str">
        <f t="shared" ca="1" si="46"/>
        <v/>
      </c>
      <c r="DEA43" t="str">
        <f t="shared" ca="1" si="46"/>
        <v/>
      </c>
      <c r="DEB43" t="str">
        <f t="shared" ca="1" si="46"/>
        <v/>
      </c>
      <c r="DEC43" t="str">
        <f t="shared" ca="1" si="46"/>
        <v/>
      </c>
      <c r="DED43" t="str">
        <f t="shared" ca="1" si="46"/>
        <v/>
      </c>
      <c r="DEE43" t="str">
        <f t="shared" ca="1" si="46"/>
        <v/>
      </c>
      <c r="DEF43" t="str">
        <f t="shared" ca="1" si="46"/>
        <v/>
      </c>
      <c r="DEG43" t="str">
        <f t="shared" ca="1" si="46"/>
        <v/>
      </c>
      <c r="DEH43" t="str">
        <f t="shared" ca="1" si="46"/>
        <v/>
      </c>
      <c r="DEI43" t="str">
        <f t="shared" ca="1" si="46"/>
        <v/>
      </c>
      <c r="DEJ43" t="str">
        <f t="shared" ca="1" si="46"/>
        <v/>
      </c>
      <c r="DEK43" t="str">
        <f t="shared" ca="1" si="46"/>
        <v/>
      </c>
      <c r="DEL43" t="str">
        <f t="shared" ca="1" si="46"/>
        <v/>
      </c>
      <c r="DEM43" t="str">
        <f t="shared" ca="1" si="46"/>
        <v/>
      </c>
      <c r="DEN43" t="str">
        <f t="shared" ca="1" si="46"/>
        <v/>
      </c>
      <c r="DEO43" t="str">
        <f t="shared" ca="1" si="46"/>
        <v/>
      </c>
      <c r="DEP43" t="str">
        <f t="shared" ca="1" si="46"/>
        <v/>
      </c>
      <c r="DEQ43" t="str">
        <f t="shared" ca="1" si="46"/>
        <v/>
      </c>
      <c r="DER43" t="str">
        <f t="shared" ca="1" si="46"/>
        <v/>
      </c>
      <c r="DES43" t="str">
        <f t="shared" ca="1" si="46"/>
        <v/>
      </c>
      <c r="DET43" t="str">
        <f t="shared" ca="1" si="46"/>
        <v/>
      </c>
      <c r="DEU43" t="str">
        <f t="shared" ca="1" si="46"/>
        <v/>
      </c>
      <c r="DEV43" t="str">
        <f t="shared" ca="1" si="46"/>
        <v/>
      </c>
      <c r="DEW43" t="str">
        <f t="shared" ca="1" si="46"/>
        <v/>
      </c>
      <c r="DEX43" t="str">
        <f t="shared" ca="1" si="46"/>
        <v/>
      </c>
      <c r="DEY43" t="str">
        <f t="shared" ca="1" si="46"/>
        <v/>
      </c>
      <c r="DEZ43" t="str">
        <f t="shared" ca="1" si="46"/>
        <v/>
      </c>
      <c r="DFA43" t="str">
        <f t="shared" ca="1" si="46"/>
        <v/>
      </c>
      <c r="DFB43" t="str">
        <f t="shared" ca="1" si="46"/>
        <v/>
      </c>
      <c r="DFC43" t="str">
        <f t="shared" ca="1" si="46"/>
        <v/>
      </c>
      <c r="DFD43" t="str">
        <f t="shared" ca="1" si="46"/>
        <v/>
      </c>
      <c r="DFE43" t="str">
        <f t="shared" ca="1" si="46"/>
        <v/>
      </c>
      <c r="DFF43" t="str">
        <f t="shared" ca="1" si="46"/>
        <v/>
      </c>
      <c r="DFG43" t="str">
        <f t="shared" ca="1" si="46"/>
        <v/>
      </c>
      <c r="DFH43" t="str">
        <f t="shared" ca="1" si="46"/>
        <v/>
      </c>
      <c r="DFI43" t="str">
        <f t="shared" ca="1" si="46"/>
        <v/>
      </c>
      <c r="DFJ43" t="str">
        <f t="shared" ca="1" si="46"/>
        <v/>
      </c>
      <c r="DFK43" t="str">
        <f t="shared" ca="1" si="46"/>
        <v/>
      </c>
      <c r="DFL43" t="str">
        <f t="shared" ca="1" si="46"/>
        <v/>
      </c>
      <c r="DFM43" t="str">
        <f t="shared" ca="1" si="46"/>
        <v/>
      </c>
      <c r="DFN43" t="str">
        <f t="shared" ca="1" si="46"/>
        <v/>
      </c>
      <c r="DFO43" t="str">
        <f t="shared" ca="1" si="46"/>
        <v/>
      </c>
      <c r="DFP43" t="str">
        <f t="shared" ca="1" si="46"/>
        <v/>
      </c>
      <c r="DFQ43" t="str">
        <f t="shared" ca="1" si="46"/>
        <v/>
      </c>
      <c r="DFR43" t="str">
        <f t="shared" ca="1" si="46"/>
        <v/>
      </c>
      <c r="DFS43" t="str">
        <f t="shared" ca="1" si="46"/>
        <v/>
      </c>
      <c r="DFT43" t="str">
        <f t="shared" ca="1" si="46"/>
        <v/>
      </c>
      <c r="DFU43" t="str">
        <f t="shared" ca="1" si="46"/>
        <v/>
      </c>
      <c r="DFV43" t="str">
        <f t="shared" ca="1" si="46"/>
        <v/>
      </c>
      <c r="DFW43" t="str">
        <f t="shared" ca="1" si="46"/>
        <v/>
      </c>
      <c r="DFX43" t="str">
        <f t="shared" ca="1" si="46"/>
        <v/>
      </c>
      <c r="DFY43" t="str">
        <f t="shared" ref="DFY43:DIJ43" ca="1" si="47">IFERROR(DFU43*DFW43,"")</f>
        <v/>
      </c>
      <c r="DFZ43" t="str">
        <f t="shared" ca="1" si="47"/>
        <v/>
      </c>
      <c r="DGA43" t="str">
        <f t="shared" ca="1" si="47"/>
        <v/>
      </c>
      <c r="DGB43" t="str">
        <f t="shared" ca="1" si="47"/>
        <v/>
      </c>
      <c r="DGC43" t="str">
        <f t="shared" ca="1" si="47"/>
        <v/>
      </c>
      <c r="DGD43" t="str">
        <f t="shared" ca="1" si="47"/>
        <v/>
      </c>
      <c r="DGE43" t="str">
        <f t="shared" ca="1" si="47"/>
        <v/>
      </c>
      <c r="DGF43" t="str">
        <f t="shared" ca="1" si="47"/>
        <v/>
      </c>
      <c r="DGG43" t="str">
        <f t="shared" ca="1" si="47"/>
        <v/>
      </c>
      <c r="DGH43" t="str">
        <f t="shared" ca="1" si="47"/>
        <v/>
      </c>
      <c r="DGI43" t="str">
        <f t="shared" ca="1" si="47"/>
        <v/>
      </c>
      <c r="DGJ43" t="str">
        <f t="shared" ca="1" si="47"/>
        <v/>
      </c>
      <c r="DGK43" t="str">
        <f t="shared" ca="1" si="47"/>
        <v/>
      </c>
      <c r="DGL43" t="str">
        <f t="shared" ca="1" si="47"/>
        <v/>
      </c>
      <c r="DGM43" t="str">
        <f t="shared" ca="1" si="47"/>
        <v/>
      </c>
      <c r="DGN43" t="str">
        <f t="shared" ca="1" si="47"/>
        <v/>
      </c>
      <c r="DGO43" t="str">
        <f t="shared" ca="1" si="47"/>
        <v/>
      </c>
      <c r="DGP43" t="str">
        <f t="shared" ca="1" si="47"/>
        <v/>
      </c>
      <c r="DGQ43" t="str">
        <f t="shared" ca="1" si="47"/>
        <v/>
      </c>
      <c r="DGR43" t="str">
        <f t="shared" ca="1" si="47"/>
        <v/>
      </c>
      <c r="DGS43" t="str">
        <f t="shared" ca="1" si="47"/>
        <v/>
      </c>
      <c r="DGT43" t="str">
        <f t="shared" ca="1" si="47"/>
        <v/>
      </c>
      <c r="DGU43" t="str">
        <f t="shared" ca="1" si="47"/>
        <v/>
      </c>
      <c r="DGV43" t="str">
        <f t="shared" ca="1" si="47"/>
        <v/>
      </c>
      <c r="DGW43" t="str">
        <f t="shared" ca="1" si="47"/>
        <v/>
      </c>
      <c r="DGX43" t="str">
        <f t="shared" ca="1" si="47"/>
        <v/>
      </c>
      <c r="DGY43" t="str">
        <f t="shared" ca="1" si="47"/>
        <v/>
      </c>
      <c r="DGZ43" t="str">
        <f t="shared" ca="1" si="47"/>
        <v/>
      </c>
      <c r="DHA43" t="str">
        <f t="shared" ca="1" si="47"/>
        <v/>
      </c>
      <c r="DHB43" t="str">
        <f t="shared" ca="1" si="47"/>
        <v/>
      </c>
      <c r="DHC43" t="str">
        <f t="shared" ca="1" si="47"/>
        <v/>
      </c>
      <c r="DHD43" t="str">
        <f t="shared" ca="1" si="47"/>
        <v/>
      </c>
      <c r="DHE43" t="str">
        <f t="shared" ca="1" si="47"/>
        <v/>
      </c>
      <c r="DHF43" t="str">
        <f t="shared" ca="1" si="47"/>
        <v/>
      </c>
      <c r="DHG43" t="str">
        <f t="shared" ca="1" si="47"/>
        <v/>
      </c>
      <c r="DHH43" t="str">
        <f t="shared" ca="1" si="47"/>
        <v/>
      </c>
      <c r="DHI43" t="str">
        <f t="shared" ca="1" si="47"/>
        <v/>
      </c>
      <c r="DHJ43" t="str">
        <f t="shared" ca="1" si="47"/>
        <v/>
      </c>
      <c r="DHK43" t="str">
        <f t="shared" ca="1" si="47"/>
        <v/>
      </c>
      <c r="DHL43" t="str">
        <f t="shared" ca="1" si="47"/>
        <v/>
      </c>
      <c r="DHM43" t="str">
        <f t="shared" ca="1" si="47"/>
        <v/>
      </c>
      <c r="DHN43" t="str">
        <f t="shared" ca="1" si="47"/>
        <v/>
      </c>
      <c r="DHO43" t="str">
        <f t="shared" ca="1" si="47"/>
        <v/>
      </c>
      <c r="DHP43" t="str">
        <f t="shared" ca="1" si="47"/>
        <v/>
      </c>
      <c r="DHQ43" t="str">
        <f t="shared" ca="1" si="47"/>
        <v/>
      </c>
      <c r="DHR43" t="str">
        <f t="shared" ca="1" si="47"/>
        <v/>
      </c>
      <c r="DHS43" t="str">
        <f t="shared" ca="1" si="47"/>
        <v/>
      </c>
      <c r="DHT43" t="str">
        <f t="shared" ca="1" si="47"/>
        <v/>
      </c>
      <c r="DHU43" t="str">
        <f t="shared" ca="1" si="47"/>
        <v/>
      </c>
      <c r="DHV43" t="str">
        <f t="shared" ca="1" si="47"/>
        <v/>
      </c>
      <c r="DHW43" t="str">
        <f t="shared" ca="1" si="47"/>
        <v/>
      </c>
      <c r="DHX43" t="str">
        <f t="shared" ca="1" si="47"/>
        <v/>
      </c>
      <c r="DHY43" t="str">
        <f t="shared" ca="1" si="47"/>
        <v/>
      </c>
      <c r="DHZ43" t="str">
        <f t="shared" ca="1" si="47"/>
        <v/>
      </c>
      <c r="DIA43" t="str">
        <f t="shared" ca="1" si="47"/>
        <v/>
      </c>
      <c r="DIB43" t="str">
        <f t="shared" ca="1" si="47"/>
        <v/>
      </c>
      <c r="DIC43" t="str">
        <f t="shared" ca="1" si="47"/>
        <v/>
      </c>
      <c r="DID43" t="str">
        <f t="shared" ca="1" si="47"/>
        <v/>
      </c>
      <c r="DIE43" t="str">
        <f t="shared" ca="1" si="47"/>
        <v/>
      </c>
      <c r="DIF43" t="str">
        <f t="shared" ca="1" si="47"/>
        <v/>
      </c>
      <c r="DIG43" t="str">
        <f t="shared" ca="1" si="47"/>
        <v/>
      </c>
      <c r="DIH43" t="str">
        <f t="shared" ca="1" si="47"/>
        <v/>
      </c>
      <c r="DII43" t="str">
        <f t="shared" ca="1" si="47"/>
        <v/>
      </c>
      <c r="DIJ43" t="str">
        <f t="shared" ca="1" si="47"/>
        <v/>
      </c>
      <c r="DIK43" t="str">
        <f t="shared" ref="DIK43:DKV43" ca="1" si="48">IFERROR(DIG43*DII43,"")</f>
        <v/>
      </c>
      <c r="DIL43" t="str">
        <f t="shared" ca="1" si="48"/>
        <v/>
      </c>
      <c r="DIM43" t="str">
        <f t="shared" ca="1" si="48"/>
        <v/>
      </c>
      <c r="DIN43" t="str">
        <f t="shared" ca="1" si="48"/>
        <v/>
      </c>
      <c r="DIO43" t="str">
        <f t="shared" ca="1" si="48"/>
        <v/>
      </c>
      <c r="DIP43" t="str">
        <f t="shared" ca="1" si="48"/>
        <v/>
      </c>
      <c r="DIQ43" t="str">
        <f t="shared" ca="1" si="48"/>
        <v/>
      </c>
      <c r="DIR43" t="str">
        <f t="shared" ca="1" si="48"/>
        <v/>
      </c>
      <c r="DIS43" t="str">
        <f t="shared" ca="1" si="48"/>
        <v/>
      </c>
      <c r="DIT43" t="str">
        <f t="shared" ca="1" si="48"/>
        <v/>
      </c>
      <c r="DIU43" t="str">
        <f t="shared" ca="1" si="48"/>
        <v/>
      </c>
      <c r="DIV43" t="str">
        <f t="shared" ca="1" si="48"/>
        <v/>
      </c>
      <c r="DIW43" t="str">
        <f t="shared" ca="1" si="48"/>
        <v/>
      </c>
      <c r="DIX43" t="str">
        <f t="shared" ca="1" si="48"/>
        <v/>
      </c>
      <c r="DIY43" t="str">
        <f t="shared" ca="1" si="48"/>
        <v/>
      </c>
      <c r="DIZ43" t="str">
        <f t="shared" ca="1" si="48"/>
        <v/>
      </c>
      <c r="DJA43" t="str">
        <f t="shared" ca="1" si="48"/>
        <v/>
      </c>
      <c r="DJB43" t="str">
        <f t="shared" ca="1" si="48"/>
        <v/>
      </c>
      <c r="DJC43" t="str">
        <f t="shared" ca="1" si="48"/>
        <v/>
      </c>
      <c r="DJD43" t="str">
        <f t="shared" ca="1" si="48"/>
        <v/>
      </c>
      <c r="DJE43" t="str">
        <f t="shared" ca="1" si="48"/>
        <v/>
      </c>
      <c r="DJF43" t="str">
        <f t="shared" ca="1" si="48"/>
        <v/>
      </c>
      <c r="DJG43" t="str">
        <f t="shared" ca="1" si="48"/>
        <v/>
      </c>
      <c r="DJH43" t="str">
        <f t="shared" ca="1" si="48"/>
        <v/>
      </c>
      <c r="DJI43" t="str">
        <f t="shared" ca="1" si="48"/>
        <v/>
      </c>
      <c r="DJJ43" t="str">
        <f t="shared" ca="1" si="48"/>
        <v/>
      </c>
      <c r="DJK43" t="str">
        <f t="shared" ca="1" si="48"/>
        <v/>
      </c>
      <c r="DJL43" t="str">
        <f t="shared" ca="1" si="48"/>
        <v/>
      </c>
      <c r="DJM43" t="str">
        <f t="shared" ca="1" si="48"/>
        <v/>
      </c>
      <c r="DJN43" t="str">
        <f t="shared" ca="1" si="48"/>
        <v/>
      </c>
      <c r="DJO43" t="str">
        <f t="shared" ca="1" si="48"/>
        <v/>
      </c>
      <c r="DJP43" t="str">
        <f t="shared" ca="1" si="48"/>
        <v/>
      </c>
      <c r="DJQ43" t="str">
        <f t="shared" ca="1" si="48"/>
        <v/>
      </c>
      <c r="DJR43" t="str">
        <f t="shared" ca="1" si="48"/>
        <v/>
      </c>
      <c r="DJS43" t="str">
        <f t="shared" ca="1" si="48"/>
        <v/>
      </c>
      <c r="DJT43" t="str">
        <f t="shared" ca="1" si="48"/>
        <v/>
      </c>
      <c r="DJU43" t="str">
        <f t="shared" ca="1" si="48"/>
        <v/>
      </c>
      <c r="DJV43" t="str">
        <f t="shared" ca="1" si="48"/>
        <v/>
      </c>
      <c r="DJW43" t="str">
        <f t="shared" ca="1" si="48"/>
        <v/>
      </c>
      <c r="DJX43" t="str">
        <f t="shared" ca="1" si="48"/>
        <v/>
      </c>
      <c r="DJY43" t="str">
        <f t="shared" ca="1" si="48"/>
        <v/>
      </c>
      <c r="DJZ43" t="str">
        <f t="shared" ca="1" si="48"/>
        <v/>
      </c>
      <c r="DKA43" t="str">
        <f t="shared" ca="1" si="48"/>
        <v/>
      </c>
      <c r="DKB43" t="str">
        <f t="shared" ca="1" si="48"/>
        <v/>
      </c>
      <c r="DKC43" t="str">
        <f t="shared" ca="1" si="48"/>
        <v/>
      </c>
      <c r="DKD43" t="str">
        <f t="shared" ca="1" si="48"/>
        <v/>
      </c>
      <c r="DKE43" t="str">
        <f t="shared" ca="1" si="48"/>
        <v/>
      </c>
      <c r="DKF43" t="str">
        <f t="shared" ca="1" si="48"/>
        <v/>
      </c>
      <c r="DKG43" t="str">
        <f t="shared" ca="1" si="48"/>
        <v/>
      </c>
      <c r="DKH43" t="str">
        <f t="shared" ca="1" si="48"/>
        <v/>
      </c>
      <c r="DKI43" t="str">
        <f t="shared" ca="1" si="48"/>
        <v/>
      </c>
      <c r="DKJ43" t="str">
        <f t="shared" ca="1" si="48"/>
        <v/>
      </c>
      <c r="DKK43" t="str">
        <f t="shared" ca="1" si="48"/>
        <v/>
      </c>
      <c r="DKL43" t="str">
        <f t="shared" ca="1" si="48"/>
        <v/>
      </c>
      <c r="DKM43" t="str">
        <f t="shared" ca="1" si="48"/>
        <v/>
      </c>
      <c r="DKN43" t="str">
        <f t="shared" ca="1" si="48"/>
        <v/>
      </c>
      <c r="DKO43" t="str">
        <f t="shared" ca="1" si="48"/>
        <v/>
      </c>
      <c r="DKP43" t="str">
        <f t="shared" ca="1" si="48"/>
        <v/>
      </c>
      <c r="DKQ43" t="str">
        <f t="shared" ca="1" si="48"/>
        <v/>
      </c>
      <c r="DKR43" t="str">
        <f t="shared" ca="1" si="48"/>
        <v/>
      </c>
      <c r="DKS43" t="str">
        <f t="shared" ca="1" si="48"/>
        <v/>
      </c>
      <c r="DKT43" t="str">
        <f t="shared" ca="1" si="48"/>
        <v/>
      </c>
      <c r="DKU43" t="str">
        <f t="shared" ca="1" si="48"/>
        <v/>
      </c>
      <c r="DKV43" t="str">
        <f t="shared" ca="1" si="48"/>
        <v/>
      </c>
      <c r="DKW43" t="str">
        <f t="shared" ref="DKW43:DNH43" ca="1" si="49">IFERROR(DKS43*DKU43,"")</f>
        <v/>
      </c>
      <c r="DKX43" t="str">
        <f t="shared" ca="1" si="49"/>
        <v/>
      </c>
      <c r="DKY43" t="str">
        <f t="shared" ca="1" si="49"/>
        <v/>
      </c>
      <c r="DKZ43" t="str">
        <f t="shared" ca="1" si="49"/>
        <v/>
      </c>
      <c r="DLA43" t="str">
        <f t="shared" ca="1" si="49"/>
        <v/>
      </c>
      <c r="DLB43" t="str">
        <f t="shared" ca="1" si="49"/>
        <v/>
      </c>
      <c r="DLC43" t="str">
        <f t="shared" ca="1" si="49"/>
        <v/>
      </c>
      <c r="DLD43" t="str">
        <f t="shared" ca="1" si="49"/>
        <v/>
      </c>
      <c r="DLE43" t="str">
        <f t="shared" ca="1" si="49"/>
        <v/>
      </c>
      <c r="DLF43" t="str">
        <f t="shared" ca="1" si="49"/>
        <v/>
      </c>
      <c r="DLG43" t="str">
        <f t="shared" ca="1" si="49"/>
        <v/>
      </c>
      <c r="DLH43" t="str">
        <f t="shared" ca="1" si="49"/>
        <v/>
      </c>
      <c r="DLI43" t="str">
        <f t="shared" ca="1" si="49"/>
        <v/>
      </c>
      <c r="DLJ43" t="str">
        <f t="shared" ca="1" si="49"/>
        <v/>
      </c>
      <c r="DLK43" t="str">
        <f t="shared" ca="1" si="49"/>
        <v/>
      </c>
      <c r="DLL43" t="str">
        <f t="shared" ca="1" si="49"/>
        <v/>
      </c>
      <c r="DLM43" t="str">
        <f t="shared" ca="1" si="49"/>
        <v/>
      </c>
      <c r="DLN43" t="str">
        <f t="shared" ca="1" si="49"/>
        <v/>
      </c>
      <c r="DLO43" t="str">
        <f t="shared" ca="1" si="49"/>
        <v/>
      </c>
      <c r="DLP43" t="str">
        <f t="shared" ca="1" si="49"/>
        <v/>
      </c>
      <c r="DLQ43" t="str">
        <f t="shared" ca="1" si="49"/>
        <v/>
      </c>
      <c r="DLR43" t="str">
        <f t="shared" ca="1" si="49"/>
        <v/>
      </c>
      <c r="DLS43" t="str">
        <f t="shared" ca="1" si="49"/>
        <v/>
      </c>
      <c r="DLT43" t="str">
        <f t="shared" ca="1" si="49"/>
        <v/>
      </c>
      <c r="DLU43" t="str">
        <f t="shared" ca="1" si="49"/>
        <v/>
      </c>
      <c r="DLV43" t="str">
        <f t="shared" ca="1" si="49"/>
        <v/>
      </c>
      <c r="DLW43" t="str">
        <f t="shared" ca="1" si="49"/>
        <v/>
      </c>
      <c r="DLX43" t="str">
        <f t="shared" ca="1" si="49"/>
        <v/>
      </c>
      <c r="DLY43" t="str">
        <f t="shared" ca="1" si="49"/>
        <v/>
      </c>
      <c r="DLZ43" t="str">
        <f t="shared" ca="1" si="49"/>
        <v/>
      </c>
      <c r="DMA43" t="str">
        <f t="shared" ca="1" si="49"/>
        <v/>
      </c>
      <c r="DMB43" t="str">
        <f t="shared" ca="1" si="49"/>
        <v/>
      </c>
      <c r="DMC43" t="str">
        <f t="shared" ca="1" si="49"/>
        <v/>
      </c>
      <c r="DMD43" t="str">
        <f t="shared" ca="1" si="49"/>
        <v/>
      </c>
      <c r="DME43" t="str">
        <f t="shared" ca="1" si="49"/>
        <v/>
      </c>
      <c r="DMF43" t="str">
        <f t="shared" ca="1" si="49"/>
        <v/>
      </c>
      <c r="DMG43" t="str">
        <f t="shared" ca="1" si="49"/>
        <v/>
      </c>
      <c r="DMH43" t="str">
        <f t="shared" ca="1" si="49"/>
        <v/>
      </c>
      <c r="DMI43" t="str">
        <f t="shared" ca="1" si="49"/>
        <v/>
      </c>
      <c r="DMJ43" t="str">
        <f t="shared" ca="1" si="49"/>
        <v/>
      </c>
      <c r="DMK43" t="str">
        <f t="shared" ca="1" si="49"/>
        <v/>
      </c>
      <c r="DML43" t="str">
        <f t="shared" ca="1" si="49"/>
        <v/>
      </c>
      <c r="DMM43" t="str">
        <f t="shared" ca="1" si="49"/>
        <v/>
      </c>
      <c r="DMN43" t="str">
        <f t="shared" ca="1" si="49"/>
        <v/>
      </c>
      <c r="DMO43" t="str">
        <f t="shared" ca="1" si="49"/>
        <v/>
      </c>
      <c r="DMP43" t="str">
        <f t="shared" ca="1" si="49"/>
        <v/>
      </c>
      <c r="DMQ43" t="str">
        <f t="shared" ca="1" si="49"/>
        <v/>
      </c>
      <c r="DMR43" t="str">
        <f t="shared" ca="1" si="49"/>
        <v/>
      </c>
      <c r="DMS43" t="str">
        <f t="shared" ca="1" si="49"/>
        <v/>
      </c>
      <c r="DMT43" t="str">
        <f t="shared" ca="1" si="49"/>
        <v/>
      </c>
      <c r="DMU43" t="str">
        <f t="shared" ca="1" si="49"/>
        <v/>
      </c>
      <c r="DMV43" t="str">
        <f t="shared" ca="1" si="49"/>
        <v/>
      </c>
      <c r="DMW43" t="str">
        <f t="shared" ca="1" si="49"/>
        <v/>
      </c>
      <c r="DMX43" t="str">
        <f t="shared" ca="1" si="49"/>
        <v/>
      </c>
      <c r="DMY43" t="str">
        <f t="shared" ca="1" si="49"/>
        <v/>
      </c>
      <c r="DMZ43" t="str">
        <f t="shared" ca="1" si="49"/>
        <v/>
      </c>
      <c r="DNA43" t="str">
        <f t="shared" ca="1" si="49"/>
        <v/>
      </c>
      <c r="DNB43" t="str">
        <f t="shared" ca="1" si="49"/>
        <v/>
      </c>
      <c r="DNC43" t="str">
        <f t="shared" ca="1" si="49"/>
        <v/>
      </c>
      <c r="DND43" t="str">
        <f t="shared" ca="1" si="49"/>
        <v/>
      </c>
      <c r="DNE43" t="str">
        <f t="shared" ca="1" si="49"/>
        <v/>
      </c>
      <c r="DNF43" t="str">
        <f t="shared" ca="1" si="49"/>
        <v/>
      </c>
      <c r="DNG43" t="str">
        <f t="shared" ca="1" si="49"/>
        <v/>
      </c>
      <c r="DNH43" t="str">
        <f t="shared" ca="1" si="49"/>
        <v/>
      </c>
      <c r="DNI43" t="str">
        <f t="shared" ref="DNI43:DPT43" ca="1" si="50">IFERROR(DNE43*DNG43,"")</f>
        <v/>
      </c>
      <c r="DNJ43" t="str">
        <f t="shared" ca="1" si="50"/>
        <v/>
      </c>
      <c r="DNK43" t="str">
        <f t="shared" ca="1" si="50"/>
        <v/>
      </c>
      <c r="DNL43" t="str">
        <f t="shared" ca="1" si="50"/>
        <v/>
      </c>
      <c r="DNM43" t="str">
        <f t="shared" ca="1" si="50"/>
        <v/>
      </c>
      <c r="DNN43" t="str">
        <f t="shared" ca="1" si="50"/>
        <v/>
      </c>
      <c r="DNO43" t="str">
        <f t="shared" ca="1" si="50"/>
        <v/>
      </c>
      <c r="DNP43" t="str">
        <f t="shared" ca="1" si="50"/>
        <v/>
      </c>
      <c r="DNQ43" t="str">
        <f t="shared" ca="1" si="50"/>
        <v/>
      </c>
      <c r="DNR43" t="str">
        <f t="shared" ca="1" si="50"/>
        <v/>
      </c>
      <c r="DNS43" t="str">
        <f t="shared" ca="1" si="50"/>
        <v/>
      </c>
      <c r="DNT43" t="str">
        <f t="shared" ca="1" si="50"/>
        <v/>
      </c>
      <c r="DNU43" t="str">
        <f t="shared" ca="1" si="50"/>
        <v/>
      </c>
      <c r="DNV43" t="str">
        <f t="shared" ca="1" si="50"/>
        <v/>
      </c>
      <c r="DNW43" t="str">
        <f t="shared" ca="1" si="50"/>
        <v/>
      </c>
      <c r="DNX43" t="str">
        <f t="shared" ca="1" si="50"/>
        <v/>
      </c>
      <c r="DNY43" t="str">
        <f t="shared" ca="1" si="50"/>
        <v/>
      </c>
      <c r="DNZ43" t="str">
        <f t="shared" ca="1" si="50"/>
        <v/>
      </c>
      <c r="DOA43" t="str">
        <f t="shared" ca="1" si="50"/>
        <v/>
      </c>
      <c r="DOB43" t="str">
        <f t="shared" ca="1" si="50"/>
        <v/>
      </c>
      <c r="DOC43" t="str">
        <f t="shared" ca="1" si="50"/>
        <v/>
      </c>
      <c r="DOD43" t="str">
        <f t="shared" ca="1" si="50"/>
        <v/>
      </c>
      <c r="DOE43" t="str">
        <f t="shared" ca="1" si="50"/>
        <v/>
      </c>
      <c r="DOF43" t="str">
        <f t="shared" ca="1" si="50"/>
        <v/>
      </c>
      <c r="DOG43" t="str">
        <f t="shared" ca="1" si="50"/>
        <v/>
      </c>
      <c r="DOH43" t="str">
        <f t="shared" ca="1" si="50"/>
        <v/>
      </c>
      <c r="DOI43" t="str">
        <f t="shared" ca="1" si="50"/>
        <v/>
      </c>
      <c r="DOJ43" t="str">
        <f t="shared" ca="1" si="50"/>
        <v/>
      </c>
      <c r="DOK43" t="str">
        <f t="shared" ca="1" si="50"/>
        <v/>
      </c>
      <c r="DOL43" t="str">
        <f t="shared" ca="1" si="50"/>
        <v/>
      </c>
      <c r="DOM43" t="str">
        <f t="shared" ca="1" si="50"/>
        <v/>
      </c>
      <c r="DON43" t="str">
        <f t="shared" ca="1" si="50"/>
        <v/>
      </c>
      <c r="DOO43" t="str">
        <f t="shared" ca="1" si="50"/>
        <v/>
      </c>
      <c r="DOP43" t="str">
        <f t="shared" ca="1" si="50"/>
        <v/>
      </c>
      <c r="DOQ43" t="str">
        <f t="shared" ca="1" si="50"/>
        <v/>
      </c>
      <c r="DOR43" t="str">
        <f t="shared" ca="1" si="50"/>
        <v/>
      </c>
      <c r="DOS43" t="str">
        <f t="shared" ca="1" si="50"/>
        <v/>
      </c>
      <c r="DOT43" t="str">
        <f t="shared" ca="1" si="50"/>
        <v/>
      </c>
      <c r="DOU43" t="str">
        <f t="shared" ca="1" si="50"/>
        <v/>
      </c>
      <c r="DOV43" t="str">
        <f t="shared" ca="1" si="50"/>
        <v/>
      </c>
      <c r="DOW43" t="str">
        <f t="shared" ca="1" si="50"/>
        <v/>
      </c>
      <c r="DOX43" t="str">
        <f t="shared" ca="1" si="50"/>
        <v/>
      </c>
      <c r="DOY43" t="str">
        <f t="shared" ca="1" si="50"/>
        <v/>
      </c>
      <c r="DOZ43" t="str">
        <f t="shared" ca="1" si="50"/>
        <v/>
      </c>
      <c r="DPA43" t="str">
        <f t="shared" ca="1" si="50"/>
        <v/>
      </c>
      <c r="DPB43" t="str">
        <f t="shared" ca="1" si="50"/>
        <v/>
      </c>
      <c r="DPC43" t="str">
        <f t="shared" ca="1" si="50"/>
        <v/>
      </c>
      <c r="DPD43" t="str">
        <f t="shared" ca="1" si="50"/>
        <v/>
      </c>
      <c r="DPE43" t="str">
        <f t="shared" ca="1" si="50"/>
        <v/>
      </c>
      <c r="DPF43" t="str">
        <f t="shared" ca="1" si="50"/>
        <v/>
      </c>
      <c r="DPG43" t="str">
        <f t="shared" ca="1" si="50"/>
        <v/>
      </c>
      <c r="DPH43" t="str">
        <f t="shared" ca="1" si="50"/>
        <v/>
      </c>
      <c r="DPI43" t="str">
        <f t="shared" ca="1" si="50"/>
        <v/>
      </c>
      <c r="DPJ43" t="str">
        <f t="shared" ca="1" si="50"/>
        <v/>
      </c>
      <c r="DPK43" t="str">
        <f t="shared" ca="1" si="50"/>
        <v/>
      </c>
      <c r="DPL43" t="str">
        <f t="shared" ca="1" si="50"/>
        <v/>
      </c>
      <c r="DPM43" t="str">
        <f t="shared" ca="1" si="50"/>
        <v/>
      </c>
      <c r="DPN43" t="str">
        <f t="shared" ca="1" si="50"/>
        <v/>
      </c>
      <c r="DPO43" t="str">
        <f t="shared" ca="1" si="50"/>
        <v/>
      </c>
      <c r="DPP43" t="str">
        <f t="shared" ca="1" si="50"/>
        <v/>
      </c>
      <c r="DPQ43" t="str">
        <f t="shared" ca="1" si="50"/>
        <v/>
      </c>
      <c r="DPR43" t="str">
        <f t="shared" ca="1" si="50"/>
        <v/>
      </c>
      <c r="DPS43" t="str">
        <f t="shared" ca="1" si="50"/>
        <v/>
      </c>
      <c r="DPT43" t="str">
        <f t="shared" ca="1" si="50"/>
        <v/>
      </c>
      <c r="DPU43" t="str">
        <f t="shared" ref="DPU43:DSF43" ca="1" si="51">IFERROR(DPQ43*DPS43,"")</f>
        <v/>
      </c>
      <c r="DPV43" t="str">
        <f t="shared" ca="1" si="51"/>
        <v/>
      </c>
      <c r="DPW43" t="str">
        <f t="shared" ca="1" si="51"/>
        <v/>
      </c>
      <c r="DPX43" t="str">
        <f t="shared" ca="1" si="51"/>
        <v/>
      </c>
      <c r="DPY43" t="str">
        <f t="shared" ca="1" si="51"/>
        <v/>
      </c>
      <c r="DPZ43" t="str">
        <f t="shared" ca="1" si="51"/>
        <v/>
      </c>
      <c r="DQA43" t="str">
        <f t="shared" ca="1" si="51"/>
        <v/>
      </c>
      <c r="DQB43" t="str">
        <f t="shared" ca="1" si="51"/>
        <v/>
      </c>
      <c r="DQC43" t="str">
        <f t="shared" ca="1" si="51"/>
        <v/>
      </c>
      <c r="DQD43" t="str">
        <f t="shared" ca="1" si="51"/>
        <v/>
      </c>
      <c r="DQE43" t="str">
        <f t="shared" ca="1" si="51"/>
        <v/>
      </c>
      <c r="DQF43" t="str">
        <f t="shared" ca="1" si="51"/>
        <v/>
      </c>
      <c r="DQG43" t="str">
        <f t="shared" ca="1" si="51"/>
        <v/>
      </c>
      <c r="DQH43" t="str">
        <f t="shared" ca="1" si="51"/>
        <v/>
      </c>
      <c r="DQI43" t="str">
        <f t="shared" ca="1" si="51"/>
        <v/>
      </c>
      <c r="DQJ43" t="str">
        <f t="shared" ca="1" si="51"/>
        <v/>
      </c>
      <c r="DQK43" t="str">
        <f t="shared" ca="1" si="51"/>
        <v/>
      </c>
      <c r="DQL43" t="str">
        <f t="shared" ca="1" si="51"/>
        <v/>
      </c>
      <c r="DQM43" t="str">
        <f t="shared" ca="1" si="51"/>
        <v/>
      </c>
      <c r="DQN43" t="str">
        <f t="shared" ca="1" si="51"/>
        <v/>
      </c>
      <c r="DQO43" t="str">
        <f t="shared" ca="1" si="51"/>
        <v/>
      </c>
      <c r="DQP43" t="str">
        <f t="shared" ca="1" si="51"/>
        <v/>
      </c>
      <c r="DQQ43" t="str">
        <f t="shared" ca="1" si="51"/>
        <v/>
      </c>
      <c r="DQR43" t="str">
        <f t="shared" ca="1" si="51"/>
        <v/>
      </c>
      <c r="DQS43" t="str">
        <f t="shared" ca="1" si="51"/>
        <v/>
      </c>
      <c r="DQT43" t="str">
        <f t="shared" ca="1" si="51"/>
        <v/>
      </c>
      <c r="DQU43" t="str">
        <f t="shared" ca="1" si="51"/>
        <v/>
      </c>
      <c r="DQV43" t="str">
        <f t="shared" ca="1" si="51"/>
        <v/>
      </c>
      <c r="DQW43" t="str">
        <f t="shared" ca="1" si="51"/>
        <v/>
      </c>
      <c r="DQX43" t="str">
        <f t="shared" ca="1" si="51"/>
        <v/>
      </c>
      <c r="DQY43" t="str">
        <f t="shared" ca="1" si="51"/>
        <v/>
      </c>
      <c r="DQZ43" t="str">
        <f t="shared" ca="1" si="51"/>
        <v/>
      </c>
      <c r="DRA43" t="str">
        <f t="shared" ca="1" si="51"/>
        <v/>
      </c>
      <c r="DRB43" t="str">
        <f t="shared" ca="1" si="51"/>
        <v/>
      </c>
      <c r="DRC43" t="str">
        <f t="shared" ca="1" si="51"/>
        <v/>
      </c>
      <c r="DRD43" t="str">
        <f t="shared" ca="1" si="51"/>
        <v/>
      </c>
      <c r="DRE43" t="str">
        <f t="shared" ca="1" si="51"/>
        <v/>
      </c>
      <c r="DRF43" t="str">
        <f t="shared" ca="1" si="51"/>
        <v/>
      </c>
      <c r="DRG43" t="str">
        <f t="shared" ca="1" si="51"/>
        <v/>
      </c>
      <c r="DRH43" t="str">
        <f t="shared" ca="1" si="51"/>
        <v/>
      </c>
      <c r="DRI43" t="str">
        <f t="shared" ca="1" si="51"/>
        <v/>
      </c>
      <c r="DRJ43" t="str">
        <f t="shared" ca="1" si="51"/>
        <v/>
      </c>
      <c r="DRK43" t="str">
        <f t="shared" ca="1" si="51"/>
        <v/>
      </c>
      <c r="DRL43" t="str">
        <f t="shared" ca="1" si="51"/>
        <v/>
      </c>
      <c r="DRM43" t="str">
        <f t="shared" ca="1" si="51"/>
        <v/>
      </c>
      <c r="DRN43" t="str">
        <f t="shared" ca="1" si="51"/>
        <v/>
      </c>
      <c r="DRO43" t="str">
        <f t="shared" ca="1" si="51"/>
        <v/>
      </c>
      <c r="DRP43" t="str">
        <f t="shared" ca="1" si="51"/>
        <v/>
      </c>
      <c r="DRQ43" t="str">
        <f t="shared" ca="1" si="51"/>
        <v/>
      </c>
      <c r="DRR43" t="str">
        <f t="shared" ca="1" si="51"/>
        <v/>
      </c>
      <c r="DRS43" t="str">
        <f t="shared" ca="1" si="51"/>
        <v/>
      </c>
      <c r="DRT43" t="str">
        <f t="shared" ca="1" si="51"/>
        <v/>
      </c>
      <c r="DRU43" t="str">
        <f t="shared" ca="1" si="51"/>
        <v/>
      </c>
      <c r="DRV43" t="str">
        <f t="shared" ca="1" si="51"/>
        <v/>
      </c>
      <c r="DRW43" t="str">
        <f t="shared" ca="1" si="51"/>
        <v/>
      </c>
      <c r="DRX43" t="str">
        <f t="shared" ca="1" si="51"/>
        <v/>
      </c>
      <c r="DRY43" t="str">
        <f t="shared" ca="1" si="51"/>
        <v/>
      </c>
      <c r="DRZ43" t="str">
        <f t="shared" ca="1" si="51"/>
        <v/>
      </c>
      <c r="DSA43" t="str">
        <f t="shared" ca="1" si="51"/>
        <v/>
      </c>
      <c r="DSB43" t="str">
        <f t="shared" ca="1" si="51"/>
        <v/>
      </c>
      <c r="DSC43" t="str">
        <f t="shared" ca="1" si="51"/>
        <v/>
      </c>
      <c r="DSD43" t="str">
        <f t="shared" ca="1" si="51"/>
        <v/>
      </c>
      <c r="DSE43" t="str">
        <f t="shared" ca="1" si="51"/>
        <v/>
      </c>
      <c r="DSF43" t="str">
        <f t="shared" ca="1" si="51"/>
        <v/>
      </c>
      <c r="DSG43" t="str">
        <f t="shared" ref="DSG43:DUR43" ca="1" si="52">IFERROR(DSC43*DSE43,"")</f>
        <v/>
      </c>
      <c r="DSH43" t="str">
        <f t="shared" ca="1" si="52"/>
        <v/>
      </c>
      <c r="DSI43" t="str">
        <f t="shared" ca="1" si="52"/>
        <v/>
      </c>
      <c r="DSJ43" t="str">
        <f t="shared" ca="1" si="52"/>
        <v/>
      </c>
      <c r="DSK43" t="str">
        <f t="shared" ca="1" si="52"/>
        <v/>
      </c>
      <c r="DSL43" t="str">
        <f t="shared" ca="1" si="52"/>
        <v/>
      </c>
      <c r="DSM43" t="str">
        <f t="shared" ca="1" si="52"/>
        <v/>
      </c>
      <c r="DSN43" t="str">
        <f t="shared" ca="1" si="52"/>
        <v/>
      </c>
      <c r="DSO43" t="str">
        <f t="shared" ca="1" si="52"/>
        <v/>
      </c>
      <c r="DSP43" t="str">
        <f t="shared" ca="1" si="52"/>
        <v/>
      </c>
      <c r="DSQ43" t="str">
        <f t="shared" ca="1" si="52"/>
        <v/>
      </c>
      <c r="DSR43" t="str">
        <f t="shared" ca="1" si="52"/>
        <v/>
      </c>
      <c r="DSS43" t="str">
        <f t="shared" ca="1" si="52"/>
        <v/>
      </c>
      <c r="DST43" t="str">
        <f t="shared" ca="1" si="52"/>
        <v/>
      </c>
      <c r="DSU43" t="str">
        <f t="shared" ca="1" si="52"/>
        <v/>
      </c>
      <c r="DSV43" t="str">
        <f t="shared" ca="1" si="52"/>
        <v/>
      </c>
      <c r="DSW43" t="str">
        <f t="shared" ca="1" si="52"/>
        <v/>
      </c>
      <c r="DSX43" t="str">
        <f t="shared" ca="1" si="52"/>
        <v/>
      </c>
      <c r="DSY43" t="str">
        <f t="shared" ca="1" si="52"/>
        <v/>
      </c>
      <c r="DSZ43" t="str">
        <f t="shared" ca="1" si="52"/>
        <v/>
      </c>
      <c r="DTA43" t="str">
        <f t="shared" ca="1" si="52"/>
        <v/>
      </c>
      <c r="DTB43" t="str">
        <f t="shared" ca="1" si="52"/>
        <v/>
      </c>
      <c r="DTC43" t="str">
        <f t="shared" ca="1" si="52"/>
        <v/>
      </c>
      <c r="DTD43" t="str">
        <f t="shared" ca="1" si="52"/>
        <v/>
      </c>
      <c r="DTE43" t="str">
        <f t="shared" ca="1" si="52"/>
        <v/>
      </c>
      <c r="DTF43" t="str">
        <f t="shared" ca="1" si="52"/>
        <v/>
      </c>
      <c r="DTG43" t="str">
        <f t="shared" ca="1" si="52"/>
        <v/>
      </c>
      <c r="DTH43" t="str">
        <f t="shared" ca="1" si="52"/>
        <v/>
      </c>
      <c r="DTI43" t="str">
        <f t="shared" ca="1" si="52"/>
        <v/>
      </c>
      <c r="DTJ43" t="str">
        <f t="shared" ca="1" si="52"/>
        <v/>
      </c>
      <c r="DTK43" t="str">
        <f t="shared" ca="1" si="52"/>
        <v/>
      </c>
      <c r="DTL43" t="str">
        <f t="shared" ca="1" si="52"/>
        <v/>
      </c>
      <c r="DTM43" t="str">
        <f t="shared" ca="1" si="52"/>
        <v/>
      </c>
      <c r="DTN43" t="str">
        <f t="shared" ca="1" si="52"/>
        <v/>
      </c>
      <c r="DTO43" t="str">
        <f t="shared" ca="1" si="52"/>
        <v/>
      </c>
      <c r="DTP43" t="str">
        <f t="shared" ca="1" si="52"/>
        <v/>
      </c>
      <c r="DTQ43" t="str">
        <f t="shared" ca="1" si="52"/>
        <v/>
      </c>
      <c r="DTR43" t="str">
        <f t="shared" ca="1" si="52"/>
        <v/>
      </c>
      <c r="DTS43" t="str">
        <f t="shared" ca="1" si="52"/>
        <v/>
      </c>
      <c r="DTT43" t="str">
        <f t="shared" ca="1" si="52"/>
        <v/>
      </c>
      <c r="DTU43" t="str">
        <f t="shared" ca="1" si="52"/>
        <v/>
      </c>
      <c r="DTV43" t="str">
        <f t="shared" ca="1" si="52"/>
        <v/>
      </c>
      <c r="DTW43" t="str">
        <f t="shared" ca="1" si="52"/>
        <v/>
      </c>
      <c r="DTX43" t="str">
        <f t="shared" ca="1" si="52"/>
        <v/>
      </c>
      <c r="DTY43" t="str">
        <f t="shared" ca="1" si="52"/>
        <v/>
      </c>
      <c r="DTZ43" t="str">
        <f t="shared" ca="1" si="52"/>
        <v/>
      </c>
      <c r="DUA43" t="str">
        <f t="shared" ca="1" si="52"/>
        <v/>
      </c>
      <c r="DUB43" t="str">
        <f t="shared" ca="1" si="52"/>
        <v/>
      </c>
      <c r="DUC43" t="str">
        <f t="shared" ca="1" si="52"/>
        <v/>
      </c>
      <c r="DUD43" t="str">
        <f t="shared" ca="1" si="52"/>
        <v/>
      </c>
      <c r="DUE43" t="str">
        <f t="shared" ca="1" si="52"/>
        <v/>
      </c>
      <c r="DUF43" t="str">
        <f t="shared" ca="1" si="52"/>
        <v/>
      </c>
      <c r="DUG43" t="str">
        <f t="shared" ca="1" si="52"/>
        <v/>
      </c>
      <c r="DUH43" t="str">
        <f t="shared" ca="1" si="52"/>
        <v/>
      </c>
      <c r="DUI43" t="str">
        <f t="shared" ca="1" si="52"/>
        <v/>
      </c>
      <c r="DUJ43" t="str">
        <f t="shared" ca="1" si="52"/>
        <v/>
      </c>
      <c r="DUK43" t="str">
        <f t="shared" ca="1" si="52"/>
        <v/>
      </c>
      <c r="DUL43" t="str">
        <f t="shared" ca="1" si="52"/>
        <v/>
      </c>
      <c r="DUM43" t="str">
        <f t="shared" ca="1" si="52"/>
        <v/>
      </c>
      <c r="DUN43" t="str">
        <f t="shared" ca="1" si="52"/>
        <v/>
      </c>
      <c r="DUO43" t="str">
        <f t="shared" ca="1" si="52"/>
        <v/>
      </c>
      <c r="DUP43" t="str">
        <f t="shared" ca="1" si="52"/>
        <v/>
      </c>
      <c r="DUQ43" t="str">
        <f t="shared" ca="1" si="52"/>
        <v/>
      </c>
      <c r="DUR43" t="str">
        <f t="shared" ca="1" si="52"/>
        <v/>
      </c>
      <c r="DUS43" t="str">
        <f t="shared" ref="DUS43:DXD43" ca="1" si="53">IFERROR(DUO43*DUQ43,"")</f>
        <v/>
      </c>
      <c r="DUT43" t="str">
        <f t="shared" ca="1" si="53"/>
        <v/>
      </c>
      <c r="DUU43" t="str">
        <f t="shared" ca="1" si="53"/>
        <v/>
      </c>
      <c r="DUV43" t="str">
        <f t="shared" ca="1" si="53"/>
        <v/>
      </c>
      <c r="DUW43" t="str">
        <f t="shared" ca="1" si="53"/>
        <v/>
      </c>
      <c r="DUX43" t="str">
        <f t="shared" ca="1" si="53"/>
        <v/>
      </c>
      <c r="DUY43" t="str">
        <f t="shared" ca="1" si="53"/>
        <v/>
      </c>
      <c r="DUZ43" t="str">
        <f t="shared" ca="1" si="53"/>
        <v/>
      </c>
      <c r="DVA43" t="str">
        <f t="shared" ca="1" si="53"/>
        <v/>
      </c>
      <c r="DVB43" t="str">
        <f t="shared" ca="1" si="53"/>
        <v/>
      </c>
      <c r="DVC43" t="str">
        <f t="shared" ca="1" si="53"/>
        <v/>
      </c>
      <c r="DVD43" t="str">
        <f t="shared" ca="1" si="53"/>
        <v/>
      </c>
      <c r="DVE43" t="str">
        <f t="shared" ca="1" si="53"/>
        <v/>
      </c>
      <c r="DVF43" t="str">
        <f t="shared" ca="1" si="53"/>
        <v/>
      </c>
      <c r="DVG43" t="str">
        <f t="shared" ca="1" si="53"/>
        <v/>
      </c>
      <c r="DVH43" t="str">
        <f t="shared" ca="1" si="53"/>
        <v/>
      </c>
      <c r="DVI43" t="str">
        <f t="shared" ca="1" si="53"/>
        <v/>
      </c>
      <c r="DVJ43" t="str">
        <f t="shared" ca="1" si="53"/>
        <v/>
      </c>
      <c r="DVK43" t="str">
        <f t="shared" ca="1" si="53"/>
        <v/>
      </c>
      <c r="DVL43" t="str">
        <f t="shared" ca="1" si="53"/>
        <v/>
      </c>
      <c r="DVM43" t="str">
        <f t="shared" ca="1" si="53"/>
        <v/>
      </c>
      <c r="DVN43" t="str">
        <f t="shared" ca="1" si="53"/>
        <v/>
      </c>
      <c r="DVO43" t="str">
        <f t="shared" ca="1" si="53"/>
        <v/>
      </c>
      <c r="DVP43" t="str">
        <f t="shared" ca="1" si="53"/>
        <v/>
      </c>
      <c r="DVQ43" t="str">
        <f t="shared" ca="1" si="53"/>
        <v/>
      </c>
      <c r="DVR43" t="str">
        <f t="shared" ca="1" si="53"/>
        <v/>
      </c>
      <c r="DVS43" t="str">
        <f t="shared" ca="1" si="53"/>
        <v/>
      </c>
      <c r="DVT43" t="str">
        <f t="shared" ca="1" si="53"/>
        <v/>
      </c>
      <c r="DVU43" t="str">
        <f t="shared" ca="1" si="53"/>
        <v/>
      </c>
      <c r="DVV43" t="str">
        <f t="shared" ca="1" si="53"/>
        <v/>
      </c>
      <c r="DVW43" t="str">
        <f t="shared" ca="1" si="53"/>
        <v/>
      </c>
      <c r="DVX43" t="str">
        <f t="shared" ca="1" si="53"/>
        <v/>
      </c>
      <c r="DVY43" t="str">
        <f t="shared" ca="1" si="53"/>
        <v/>
      </c>
      <c r="DVZ43" t="str">
        <f t="shared" ca="1" si="53"/>
        <v/>
      </c>
      <c r="DWA43" t="str">
        <f t="shared" ca="1" si="53"/>
        <v/>
      </c>
      <c r="DWB43" t="str">
        <f t="shared" ca="1" si="53"/>
        <v/>
      </c>
      <c r="DWC43" t="str">
        <f t="shared" ca="1" si="53"/>
        <v/>
      </c>
      <c r="DWD43" t="str">
        <f t="shared" ca="1" si="53"/>
        <v/>
      </c>
      <c r="DWE43" t="str">
        <f t="shared" ca="1" si="53"/>
        <v/>
      </c>
      <c r="DWF43" t="str">
        <f t="shared" ca="1" si="53"/>
        <v/>
      </c>
      <c r="DWG43" t="str">
        <f t="shared" ca="1" si="53"/>
        <v/>
      </c>
      <c r="DWH43" t="str">
        <f t="shared" ca="1" si="53"/>
        <v/>
      </c>
      <c r="DWI43" t="str">
        <f t="shared" ca="1" si="53"/>
        <v/>
      </c>
      <c r="DWJ43" t="str">
        <f t="shared" ca="1" si="53"/>
        <v/>
      </c>
      <c r="DWK43" t="str">
        <f t="shared" ca="1" si="53"/>
        <v/>
      </c>
      <c r="DWL43" t="str">
        <f t="shared" ca="1" si="53"/>
        <v/>
      </c>
      <c r="DWM43" t="str">
        <f t="shared" ca="1" si="53"/>
        <v/>
      </c>
      <c r="DWN43" t="str">
        <f t="shared" ca="1" si="53"/>
        <v/>
      </c>
      <c r="DWO43" t="str">
        <f t="shared" ca="1" si="53"/>
        <v/>
      </c>
      <c r="DWP43" t="str">
        <f t="shared" ca="1" si="53"/>
        <v/>
      </c>
      <c r="DWQ43" t="str">
        <f t="shared" ca="1" si="53"/>
        <v/>
      </c>
      <c r="DWR43" t="str">
        <f t="shared" ca="1" si="53"/>
        <v/>
      </c>
      <c r="DWS43" t="str">
        <f t="shared" ca="1" si="53"/>
        <v/>
      </c>
      <c r="DWT43" t="str">
        <f t="shared" ca="1" si="53"/>
        <v/>
      </c>
      <c r="DWU43" t="str">
        <f t="shared" ca="1" si="53"/>
        <v/>
      </c>
      <c r="DWV43" t="str">
        <f t="shared" ca="1" si="53"/>
        <v/>
      </c>
      <c r="DWW43" t="str">
        <f t="shared" ca="1" si="53"/>
        <v/>
      </c>
      <c r="DWX43" t="str">
        <f t="shared" ca="1" si="53"/>
        <v/>
      </c>
      <c r="DWY43" t="str">
        <f t="shared" ca="1" si="53"/>
        <v/>
      </c>
      <c r="DWZ43" t="str">
        <f t="shared" ca="1" si="53"/>
        <v/>
      </c>
      <c r="DXA43" t="str">
        <f t="shared" ca="1" si="53"/>
        <v/>
      </c>
      <c r="DXB43" t="str">
        <f t="shared" ca="1" si="53"/>
        <v/>
      </c>
      <c r="DXC43" t="str">
        <f t="shared" ca="1" si="53"/>
        <v/>
      </c>
      <c r="DXD43" t="str">
        <f t="shared" ca="1" si="53"/>
        <v/>
      </c>
      <c r="DXE43" t="str">
        <f t="shared" ref="DXE43:DZP43" ca="1" si="54">IFERROR(DXA43*DXC43,"")</f>
        <v/>
      </c>
      <c r="DXF43" t="str">
        <f t="shared" ca="1" si="54"/>
        <v/>
      </c>
      <c r="DXG43" t="str">
        <f t="shared" ca="1" si="54"/>
        <v/>
      </c>
      <c r="DXH43" t="str">
        <f t="shared" ca="1" si="54"/>
        <v/>
      </c>
      <c r="DXI43" t="str">
        <f t="shared" ca="1" si="54"/>
        <v/>
      </c>
      <c r="DXJ43" t="str">
        <f t="shared" ca="1" si="54"/>
        <v/>
      </c>
      <c r="DXK43" t="str">
        <f t="shared" ca="1" si="54"/>
        <v/>
      </c>
      <c r="DXL43" t="str">
        <f t="shared" ca="1" si="54"/>
        <v/>
      </c>
      <c r="DXM43" t="str">
        <f t="shared" ca="1" si="54"/>
        <v/>
      </c>
      <c r="DXN43" t="str">
        <f t="shared" ca="1" si="54"/>
        <v/>
      </c>
      <c r="DXO43" t="str">
        <f t="shared" ca="1" si="54"/>
        <v/>
      </c>
      <c r="DXP43" t="str">
        <f t="shared" ca="1" si="54"/>
        <v/>
      </c>
      <c r="DXQ43" t="str">
        <f t="shared" ca="1" si="54"/>
        <v/>
      </c>
      <c r="DXR43" t="str">
        <f t="shared" ca="1" si="54"/>
        <v/>
      </c>
      <c r="DXS43" t="str">
        <f t="shared" ca="1" si="54"/>
        <v/>
      </c>
      <c r="DXT43" t="str">
        <f t="shared" ca="1" si="54"/>
        <v/>
      </c>
      <c r="DXU43" t="str">
        <f t="shared" ca="1" si="54"/>
        <v/>
      </c>
      <c r="DXV43" t="str">
        <f t="shared" ca="1" si="54"/>
        <v/>
      </c>
      <c r="DXW43" t="str">
        <f t="shared" ca="1" si="54"/>
        <v/>
      </c>
      <c r="DXX43" t="str">
        <f t="shared" ca="1" si="54"/>
        <v/>
      </c>
      <c r="DXY43" t="str">
        <f t="shared" ca="1" si="54"/>
        <v/>
      </c>
      <c r="DXZ43" t="str">
        <f t="shared" ca="1" si="54"/>
        <v/>
      </c>
      <c r="DYA43" t="str">
        <f t="shared" ca="1" si="54"/>
        <v/>
      </c>
      <c r="DYB43" t="str">
        <f t="shared" ca="1" si="54"/>
        <v/>
      </c>
      <c r="DYC43" t="str">
        <f t="shared" ca="1" si="54"/>
        <v/>
      </c>
      <c r="DYD43" t="str">
        <f t="shared" ca="1" si="54"/>
        <v/>
      </c>
      <c r="DYE43" t="str">
        <f t="shared" ca="1" si="54"/>
        <v/>
      </c>
      <c r="DYF43" t="str">
        <f t="shared" ca="1" si="54"/>
        <v/>
      </c>
      <c r="DYG43" t="str">
        <f t="shared" ca="1" si="54"/>
        <v/>
      </c>
      <c r="DYH43" t="str">
        <f t="shared" ca="1" si="54"/>
        <v/>
      </c>
      <c r="DYI43" t="str">
        <f t="shared" ca="1" si="54"/>
        <v/>
      </c>
      <c r="DYJ43" t="str">
        <f t="shared" ca="1" si="54"/>
        <v/>
      </c>
      <c r="DYK43" t="str">
        <f t="shared" ca="1" si="54"/>
        <v/>
      </c>
      <c r="DYL43" t="str">
        <f t="shared" ca="1" si="54"/>
        <v/>
      </c>
      <c r="DYM43" t="str">
        <f t="shared" ca="1" si="54"/>
        <v/>
      </c>
      <c r="DYN43" t="str">
        <f t="shared" ca="1" si="54"/>
        <v/>
      </c>
      <c r="DYO43" t="str">
        <f t="shared" ca="1" si="54"/>
        <v/>
      </c>
      <c r="DYP43" t="str">
        <f t="shared" ca="1" si="54"/>
        <v/>
      </c>
      <c r="DYQ43" t="str">
        <f t="shared" ca="1" si="54"/>
        <v/>
      </c>
      <c r="DYR43" t="str">
        <f t="shared" ca="1" si="54"/>
        <v/>
      </c>
      <c r="DYS43" t="str">
        <f t="shared" ca="1" si="54"/>
        <v/>
      </c>
      <c r="DYT43" t="str">
        <f t="shared" ca="1" si="54"/>
        <v/>
      </c>
      <c r="DYU43" t="str">
        <f t="shared" ca="1" si="54"/>
        <v/>
      </c>
      <c r="DYV43" t="str">
        <f t="shared" ca="1" si="54"/>
        <v/>
      </c>
      <c r="DYW43" t="str">
        <f t="shared" ca="1" si="54"/>
        <v/>
      </c>
      <c r="DYX43" t="str">
        <f t="shared" ca="1" si="54"/>
        <v/>
      </c>
      <c r="DYY43" t="str">
        <f t="shared" ca="1" si="54"/>
        <v/>
      </c>
      <c r="DYZ43" t="str">
        <f t="shared" ca="1" si="54"/>
        <v/>
      </c>
      <c r="DZA43" t="str">
        <f t="shared" ca="1" si="54"/>
        <v/>
      </c>
      <c r="DZB43" t="str">
        <f t="shared" ca="1" si="54"/>
        <v/>
      </c>
      <c r="DZC43" t="str">
        <f t="shared" ca="1" si="54"/>
        <v/>
      </c>
      <c r="DZD43" t="str">
        <f t="shared" ca="1" si="54"/>
        <v/>
      </c>
      <c r="DZE43" t="str">
        <f t="shared" ca="1" si="54"/>
        <v/>
      </c>
      <c r="DZF43" t="str">
        <f t="shared" ca="1" si="54"/>
        <v/>
      </c>
      <c r="DZG43" t="str">
        <f t="shared" ca="1" si="54"/>
        <v/>
      </c>
      <c r="DZH43" t="str">
        <f t="shared" ca="1" si="54"/>
        <v/>
      </c>
      <c r="DZI43" t="str">
        <f t="shared" ca="1" si="54"/>
        <v/>
      </c>
      <c r="DZJ43" t="str">
        <f t="shared" ca="1" si="54"/>
        <v/>
      </c>
      <c r="DZK43" t="str">
        <f t="shared" ca="1" si="54"/>
        <v/>
      </c>
      <c r="DZL43" t="str">
        <f t="shared" ca="1" si="54"/>
        <v/>
      </c>
      <c r="DZM43" t="str">
        <f t="shared" ca="1" si="54"/>
        <v/>
      </c>
      <c r="DZN43" t="str">
        <f t="shared" ca="1" si="54"/>
        <v/>
      </c>
      <c r="DZO43" t="str">
        <f t="shared" ca="1" si="54"/>
        <v/>
      </c>
      <c r="DZP43" t="str">
        <f t="shared" ca="1" si="54"/>
        <v/>
      </c>
      <c r="DZQ43" t="str">
        <f t="shared" ref="DZQ43:ECB43" ca="1" si="55">IFERROR(DZM43*DZO43,"")</f>
        <v/>
      </c>
      <c r="DZR43" t="str">
        <f t="shared" ca="1" si="55"/>
        <v/>
      </c>
      <c r="DZS43" t="str">
        <f t="shared" ca="1" si="55"/>
        <v/>
      </c>
      <c r="DZT43" t="str">
        <f t="shared" ca="1" si="55"/>
        <v/>
      </c>
      <c r="DZU43" t="str">
        <f t="shared" ca="1" si="55"/>
        <v/>
      </c>
      <c r="DZV43" t="str">
        <f t="shared" ca="1" si="55"/>
        <v/>
      </c>
      <c r="DZW43" t="str">
        <f t="shared" ca="1" si="55"/>
        <v/>
      </c>
      <c r="DZX43" t="str">
        <f t="shared" ca="1" si="55"/>
        <v/>
      </c>
      <c r="DZY43" t="str">
        <f t="shared" ca="1" si="55"/>
        <v/>
      </c>
      <c r="DZZ43" t="str">
        <f t="shared" ca="1" si="55"/>
        <v/>
      </c>
      <c r="EAA43" t="str">
        <f t="shared" ca="1" si="55"/>
        <v/>
      </c>
      <c r="EAB43" t="str">
        <f t="shared" ca="1" si="55"/>
        <v/>
      </c>
      <c r="EAC43" t="str">
        <f t="shared" ca="1" si="55"/>
        <v/>
      </c>
      <c r="EAD43" t="str">
        <f t="shared" ca="1" si="55"/>
        <v/>
      </c>
      <c r="EAE43" t="str">
        <f t="shared" ca="1" si="55"/>
        <v/>
      </c>
      <c r="EAF43" t="str">
        <f t="shared" ca="1" si="55"/>
        <v/>
      </c>
      <c r="EAG43" t="str">
        <f t="shared" ca="1" si="55"/>
        <v/>
      </c>
      <c r="EAH43" t="str">
        <f t="shared" ca="1" si="55"/>
        <v/>
      </c>
      <c r="EAI43" t="str">
        <f t="shared" ca="1" si="55"/>
        <v/>
      </c>
      <c r="EAJ43" t="str">
        <f t="shared" ca="1" si="55"/>
        <v/>
      </c>
      <c r="EAK43" t="str">
        <f t="shared" ca="1" si="55"/>
        <v/>
      </c>
      <c r="EAL43" t="str">
        <f t="shared" ca="1" si="55"/>
        <v/>
      </c>
      <c r="EAM43" t="str">
        <f t="shared" ca="1" si="55"/>
        <v/>
      </c>
      <c r="EAN43" t="str">
        <f t="shared" ca="1" si="55"/>
        <v/>
      </c>
      <c r="EAO43" t="str">
        <f t="shared" ca="1" si="55"/>
        <v/>
      </c>
      <c r="EAP43" t="str">
        <f t="shared" ca="1" si="55"/>
        <v/>
      </c>
      <c r="EAQ43" t="str">
        <f t="shared" ca="1" si="55"/>
        <v/>
      </c>
      <c r="EAR43" t="str">
        <f t="shared" ca="1" si="55"/>
        <v/>
      </c>
      <c r="EAS43" t="str">
        <f t="shared" ca="1" si="55"/>
        <v/>
      </c>
      <c r="EAT43" t="str">
        <f t="shared" ca="1" si="55"/>
        <v/>
      </c>
      <c r="EAU43" t="str">
        <f t="shared" ca="1" si="55"/>
        <v/>
      </c>
      <c r="EAV43" t="str">
        <f t="shared" ca="1" si="55"/>
        <v/>
      </c>
      <c r="EAW43" t="str">
        <f t="shared" ca="1" si="55"/>
        <v/>
      </c>
      <c r="EAX43" t="str">
        <f t="shared" ca="1" si="55"/>
        <v/>
      </c>
      <c r="EAY43" t="str">
        <f t="shared" ca="1" si="55"/>
        <v/>
      </c>
      <c r="EAZ43" t="str">
        <f t="shared" ca="1" si="55"/>
        <v/>
      </c>
      <c r="EBA43" t="str">
        <f t="shared" ca="1" si="55"/>
        <v/>
      </c>
      <c r="EBB43" t="str">
        <f t="shared" ca="1" si="55"/>
        <v/>
      </c>
      <c r="EBC43" t="str">
        <f t="shared" ca="1" si="55"/>
        <v/>
      </c>
      <c r="EBD43" t="str">
        <f t="shared" ca="1" si="55"/>
        <v/>
      </c>
      <c r="EBE43" t="str">
        <f t="shared" ca="1" si="55"/>
        <v/>
      </c>
      <c r="EBF43" t="str">
        <f t="shared" ca="1" si="55"/>
        <v/>
      </c>
      <c r="EBG43" t="str">
        <f t="shared" ca="1" si="55"/>
        <v/>
      </c>
      <c r="EBH43" t="str">
        <f t="shared" ca="1" si="55"/>
        <v/>
      </c>
      <c r="EBI43" t="str">
        <f t="shared" ca="1" si="55"/>
        <v/>
      </c>
      <c r="EBJ43" t="str">
        <f t="shared" ca="1" si="55"/>
        <v/>
      </c>
      <c r="EBK43" t="str">
        <f t="shared" ca="1" si="55"/>
        <v/>
      </c>
      <c r="EBL43" t="str">
        <f t="shared" ca="1" si="55"/>
        <v/>
      </c>
      <c r="EBM43" t="str">
        <f t="shared" ca="1" si="55"/>
        <v/>
      </c>
      <c r="EBN43" t="str">
        <f t="shared" ca="1" si="55"/>
        <v/>
      </c>
      <c r="EBO43" t="str">
        <f t="shared" ca="1" si="55"/>
        <v/>
      </c>
      <c r="EBP43" t="str">
        <f t="shared" ca="1" si="55"/>
        <v/>
      </c>
      <c r="EBQ43" t="str">
        <f t="shared" ca="1" si="55"/>
        <v/>
      </c>
      <c r="EBR43" t="str">
        <f t="shared" ca="1" si="55"/>
        <v/>
      </c>
      <c r="EBS43" t="str">
        <f t="shared" ca="1" si="55"/>
        <v/>
      </c>
      <c r="EBT43" t="str">
        <f t="shared" ca="1" si="55"/>
        <v/>
      </c>
      <c r="EBU43" t="str">
        <f t="shared" ca="1" si="55"/>
        <v/>
      </c>
      <c r="EBV43" t="str">
        <f t="shared" ca="1" si="55"/>
        <v/>
      </c>
      <c r="EBW43" t="str">
        <f t="shared" ca="1" si="55"/>
        <v/>
      </c>
      <c r="EBX43" t="str">
        <f t="shared" ca="1" si="55"/>
        <v/>
      </c>
      <c r="EBY43" t="str">
        <f t="shared" ca="1" si="55"/>
        <v/>
      </c>
      <c r="EBZ43" t="str">
        <f t="shared" ca="1" si="55"/>
        <v/>
      </c>
      <c r="ECA43" t="str">
        <f t="shared" ca="1" si="55"/>
        <v/>
      </c>
      <c r="ECB43" t="str">
        <f t="shared" ca="1" si="55"/>
        <v/>
      </c>
      <c r="ECC43" t="str">
        <f t="shared" ref="ECC43:EEN43" ca="1" si="56">IFERROR(EBY43*ECA43,"")</f>
        <v/>
      </c>
      <c r="ECD43" t="str">
        <f t="shared" ca="1" si="56"/>
        <v/>
      </c>
      <c r="ECE43" t="str">
        <f t="shared" ca="1" si="56"/>
        <v/>
      </c>
      <c r="ECF43" t="str">
        <f t="shared" ca="1" si="56"/>
        <v/>
      </c>
      <c r="ECG43" t="str">
        <f t="shared" ca="1" si="56"/>
        <v/>
      </c>
      <c r="ECH43" t="str">
        <f t="shared" ca="1" si="56"/>
        <v/>
      </c>
      <c r="ECI43" t="str">
        <f t="shared" ca="1" si="56"/>
        <v/>
      </c>
      <c r="ECJ43" t="str">
        <f t="shared" ca="1" si="56"/>
        <v/>
      </c>
      <c r="ECK43" t="str">
        <f t="shared" ca="1" si="56"/>
        <v/>
      </c>
      <c r="ECL43" t="str">
        <f t="shared" ca="1" si="56"/>
        <v/>
      </c>
      <c r="ECM43" t="str">
        <f t="shared" ca="1" si="56"/>
        <v/>
      </c>
      <c r="ECN43" t="str">
        <f t="shared" ca="1" si="56"/>
        <v/>
      </c>
      <c r="ECO43" t="str">
        <f t="shared" ca="1" si="56"/>
        <v/>
      </c>
      <c r="ECP43" t="str">
        <f t="shared" ca="1" si="56"/>
        <v/>
      </c>
      <c r="ECQ43" t="str">
        <f t="shared" ca="1" si="56"/>
        <v/>
      </c>
      <c r="ECR43" t="str">
        <f t="shared" ca="1" si="56"/>
        <v/>
      </c>
      <c r="ECS43" t="str">
        <f t="shared" ca="1" si="56"/>
        <v/>
      </c>
      <c r="ECT43" t="str">
        <f t="shared" ca="1" si="56"/>
        <v/>
      </c>
      <c r="ECU43" t="str">
        <f t="shared" ca="1" si="56"/>
        <v/>
      </c>
      <c r="ECV43" t="str">
        <f t="shared" ca="1" si="56"/>
        <v/>
      </c>
      <c r="ECW43" t="str">
        <f t="shared" ca="1" si="56"/>
        <v/>
      </c>
      <c r="ECX43" t="str">
        <f t="shared" ca="1" si="56"/>
        <v/>
      </c>
      <c r="ECY43" t="str">
        <f t="shared" ca="1" si="56"/>
        <v/>
      </c>
      <c r="ECZ43" t="str">
        <f t="shared" ca="1" si="56"/>
        <v/>
      </c>
      <c r="EDA43" t="str">
        <f t="shared" ca="1" si="56"/>
        <v/>
      </c>
      <c r="EDB43" t="str">
        <f t="shared" ca="1" si="56"/>
        <v/>
      </c>
      <c r="EDC43" t="str">
        <f t="shared" ca="1" si="56"/>
        <v/>
      </c>
      <c r="EDD43" t="str">
        <f t="shared" ca="1" si="56"/>
        <v/>
      </c>
      <c r="EDE43" t="str">
        <f t="shared" ca="1" si="56"/>
        <v/>
      </c>
      <c r="EDF43" t="str">
        <f t="shared" ca="1" si="56"/>
        <v/>
      </c>
      <c r="EDG43" t="str">
        <f t="shared" ca="1" si="56"/>
        <v/>
      </c>
      <c r="EDH43" t="str">
        <f t="shared" ca="1" si="56"/>
        <v/>
      </c>
      <c r="EDI43" t="str">
        <f t="shared" ca="1" si="56"/>
        <v/>
      </c>
      <c r="EDJ43" t="str">
        <f t="shared" ca="1" si="56"/>
        <v/>
      </c>
      <c r="EDK43" t="str">
        <f t="shared" ca="1" si="56"/>
        <v/>
      </c>
      <c r="EDL43" t="str">
        <f t="shared" ca="1" si="56"/>
        <v/>
      </c>
      <c r="EDM43" t="str">
        <f t="shared" ca="1" si="56"/>
        <v/>
      </c>
      <c r="EDN43" t="str">
        <f t="shared" ca="1" si="56"/>
        <v/>
      </c>
      <c r="EDO43" t="str">
        <f t="shared" ca="1" si="56"/>
        <v/>
      </c>
      <c r="EDP43" t="str">
        <f t="shared" ca="1" si="56"/>
        <v/>
      </c>
      <c r="EDQ43" t="str">
        <f t="shared" ca="1" si="56"/>
        <v/>
      </c>
      <c r="EDR43" t="str">
        <f t="shared" ca="1" si="56"/>
        <v/>
      </c>
      <c r="EDS43" t="str">
        <f t="shared" ca="1" si="56"/>
        <v/>
      </c>
      <c r="EDT43" t="str">
        <f t="shared" ca="1" si="56"/>
        <v/>
      </c>
      <c r="EDU43" t="str">
        <f t="shared" ca="1" si="56"/>
        <v/>
      </c>
      <c r="EDV43" t="str">
        <f t="shared" ca="1" si="56"/>
        <v/>
      </c>
      <c r="EDW43" t="str">
        <f t="shared" ca="1" si="56"/>
        <v/>
      </c>
      <c r="EDX43" t="str">
        <f t="shared" ca="1" si="56"/>
        <v/>
      </c>
      <c r="EDY43" t="str">
        <f t="shared" ca="1" si="56"/>
        <v/>
      </c>
      <c r="EDZ43" t="str">
        <f t="shared" ca="1" si="56"/>
        <v/>
      </c>
      <c r="EEA43" t="str">
        <f t="shared" ca="1" si="56"/>
        <v/>
      </c>
      <c r="EEB43" t="str">
        <f t="shared" ca="1" si="56"/>
        <v/>
      </c>
      <c r="EEC43" t="str">
        <f t="shared" ca="1" si="56"/>
        <v/>
      </c>
      <c r="EED43" t="str">
        <f t="shared" ca="1" si="56"/>
        <v/>
      </c>
      <c r="EEE43" t="str">
        <f t="shared" ca="1" si="56"/>
        <v/>
      </c>
      <c r="EEF43" t="str">
        <f t="shared" ca="1" si="56"/>
        <v/>
      </c>
      <c r="EEG43" t="str">
        <f t="shared" ca="1" si="56"/>
        <v/>
      </c>
      <c r="EEH43" t="str">
        <f t="shared" ca="1" si="56"/>
        <v/>
      </c>
      <c r="EEI43" t="str">
        <f t="shared" ca="1" si="56"/>
        <v/>
      </c>
      <c r="EEJ43" t="str">
        <f t="shared" ca="1" si="56"/>
        <v/>
      </c>
      <c r="EEK43" t="str">
        <f t="shared" ca="1" si="56"/>
        <v/>
      </c>
      <c r="EEL43" t="str">
        <f t="shared" ca="1" si="56"/>
        <v/>
      </c>
      <c r="EEM43" t="str">
        <f t="shared" ca="1" si="56"/>
        <v/>
      </c>
      <c r="EEN43" t="str">
        <f t="shared" ca="1" si="56"/>
        <v/>
      </c>
      <c r="EEO43" t="str">
        <f t="shared" ref="EEO43:EGZ43" ca="1" si="57">IFERROR(EEK43*EEM43,"")</f>
        <v/>
      </c>
      <c r="EEP43" t="str">
        <f t="shared" ca="1" si="57"/>
        <v/>
      </c>
      <c r="EEQ43" t="str">
        <f t="shared" ca="1" si="57"/>
        <v/>
      </c>
      <c r="EER43" t="str">
        <f t="shared" ca="1" si="57"/>
        <v/>
      </c>
      <c r="EES43" t="str">
        <f t="shared" ca="1" si="57"/>
        <v/>
      </c>
      <c r="EET43" t="str">
        <f t="shared" ca="1" si="57"/>
        <v/>
      </c>
      <c r="EEU43" t="str">
        <f t="shared" ca="1" si="57"/>
        <v/>
      </c>
      <c r="EEV43" t="str">
        <f t="shared" ca="1" si="57"/>
        <v/>
      </c>
      <c r="EEW43" t="str">
        <f t="shared" ca="1" si="57"/>
        <v/>
      </c>
      <c r="EEX43" t="str">
        <f t="shared" ca="1" si="57"/>
        <v/>
      </c>
      <c r="EEY43" t="str">
        <f t="shared" ca="1" si="57"/>
        <v/>
      </c>
      <c r="EEZ43" t="str">
        <f t="shared" ca="1" si="57"/>
        <v/>
      </c>
      <c r="EFA43" t="str">
        <f t="shared" ca="1" si="57"/>
        <v/>
      </c>
      <c r="EFB43" t="str">
        <f t="shared" ca="1" si="57"/>
        <v/>
      </c>
      <c r="EFC43" t="str">
        <f t="shared" ca="1" si="57"/>
        <v/>
      </c>
      <c r="EFD43" t="str">
        <f t="shared" ca="1" si="57"/>
        <v/>
      </c>
      <c r="EFE43" t="str">
        <f t="shared" ca="1" si="57"/>
        <v/>
      </c>
      <c r="EFF43" t="str">
        <f t="shared" ca="1" si="57"/>
        <v/>
      </c>
      <c r="EFG43" t="str">
        <f t="shared" ca="1" si="57"/>
        <v/>
      </c>
      <c r="EFH43" t="str">
        <f t="shared" ca="1" si="57"/>
        <v/>
      </c>
      <c r="EFI43" t="str">
        <f t="shared" ca="1" si="57"/>
        <v/>
      </c>
      <c r="EFJ43" t="str">
        <f t="shared" ca="1" si="57"/>
        <v/>
      </c>
      <c r="EFK43" t="str">
        <f t="shared" ca="1" si="57"/>
        <v/>
      </c>
      <c r="EFL43" t="str">
        <f t="shared" ca="1" si="57"/>
        <v/>
      </c>
      <c r="EFM43" t="str">
        <f t="shared" ca="1" si="57"/>
        <v/>
      </c>
      <c r="EFN43" t="str">
        <f t="shared" ca="1" si="57"/>
        <v/>
      </c>
      <c r="EFO43" t="str">
        <f t="shared" ca="1" si="57"/>
        <v/>
      </c>
      <c r="EFP43" t="str">
        <f t="shared" ca="1" si="57"/>
        <v/>
      </c>
      <c r="EFQ43" t="str">
        <f t="shared" ca="1" si="57"/>
        <v/>
      </c>
      <c r="EFR43" t="str">
        <f t="shared" ca="1" si="57"/>
        <v/>
      </c>
      <c r="EFS43" t="str">
        <f t="shared" ca="1" si="57"/>
        <v/>
      </c>
      <c r="EFT43" t="str">
        <f t="shared" ca="1" si="57"/>
        <v/>
      </c>
      <c r="EFU43" t="str">
        <f t="shared" ca="1" si="57"/>
        <v/>
      </c>
      <c r="EFV43" t="str">
        <f t="shared" ca="1" si="57"/>
        <v/>
      </c>
      <c r="EFW43" t="str">
        <f t="shared" ca="1" si="57"/>
        <v/>
      </c>
      <c r="EFX43" t="str">
        <f t="shared" ca="1" si="57"/>
        <v/>
      </c>
      <c r="EFY43" t="str">
        <f t="shared" ca="1" si="57"/>
        <v/>
      </c>
      <c r="EFZ43" t="str">
        <f t="shared" ca="1" si="57"/>
        <v/>
      </c>
      <c r="EGA43" t="str">
        <f t="shared" ca="1" si="57"/>
        <v/>
      </c>
      <c r="EGB43" t="str">
        <f t="shared" ca="1" si="57"/>
        <v/>
      </c>
      <c r="EGC43" t="str">
        <f t="shared" ca="1" si="57"/>
        <v/>
      </c>
      <c r="EGD43" t="str">
        <f t="shared" ca="1" si="57"/>
        <v/>
      </c>
      <c r="EGE43" t="str">
        <f t="shared" ca="1" si="57"/>
        <v/>
      </c>
      <c r="EGF43" t="str">
        <f t="shared" ca="1" si="57"/>
        <v/>
      </c>
      <c r="EGG43" t="str">
        <f t="shared" ca="1" si="57"/>
        <v/>
      </c>
      <c r="EGH43" t="str">
        <f t="shared" ca="1" si="57"/>
        <v/>
      </c>
      <c r="EGI43" t="str">
        <f t="shared" ca="1" si="57"/>
        <v/>
      </c>
      <c r="EGJ43" t="str">
        <f t="shared" ca="1" si="57"/>
        <v/>
      </c>
      <c r="EGK43" t="str">
        <f t="shared" ca="1" si="57"/>
        <v/>
      </c>
      <c r="EGL43" t="str">
        <f t="shared" ca="1" si="57"/>
        <v/>
      </c>
      <c r="EGM43" t="str">
        <f t="shared" ca="1" si="57"/>
        <v/>
      </c>
      <c r="EGN43" t="str">
        <f t="shared" ca="1" si="57"/>
        <v/>
      </c>
      <c r="EGO43" t="str">
        <f t="shared" ca="1" si="57"/>
        <v/>
      </c>
      <c r="EGP43" t="str">
        <f t="shared" ca="1" si="57"/>
        <v/>
      </c>
      <c r="EGQ43" t="str">
        <f t="shared" ca="1" si="57"/>
        <v/>
      </c>
      <c r="EGR43" t="str">
        <f t="shared" ca="1" si="57"/>
        <v/>
      </c>
      <c r="EGS43" t="str">
        <f t="shared" ca="1" si="57"/>
        <v/>
      </c>
      <c r="EGT43" t="str">
        <f t="shared" ca="1" si="57"/>
        <v/>
      </c>
      <c r="EGU43" t="str">
        <f t="shared" ca="1" si="57"/>
        <v/>
      </c>
      <c r="EGV43" t="str">
        <f t="shared" ca="1" si="57"/>
        <v/>
      </c>
      <c r="EGW43" t="str">
        <f t="shared" ca="1" si="57"/>
        <v/>
      </c>
      <c r="EGX43" t="str">
        <f t="shared" ca="1" si="57"/>
        <v/>
      </c>
      <c r="EGY43" t="str">
        <f t="shared" ca="1" si="57"/>
        <v/>
      </c>
      <c r="EGZ43" t="str">
        <f t="shared" ca="1" si="57"/>
        <v/>
      </c>
      <c r="EHA43" t="str">
        <f t="shared" ref="EHA43:EJL43" ca="1" si="58">IFERROR(EGW43*EGY43,"")</f>
        <v/>
      </c>
      <c r="EHB43" t="str">
        <f t="shared" ca="1" si="58"/>
        <v/>
      </c>
      <c r="EHC43" t="str">
        <f t="shared" ca="1" si="58"/>
        <v/>
      </c>
      <c r="EHD43" t="str">
        <f t="shared" ca="1" si="58"/>
        <v/>
      </c>
      <c r="EHE43" t="str">
        <f t="shared" ca="1" si="58"/>
        <v/>
      </c>
      <c r="EHF43" t="str">
        <f t="shared" ca="1" si="58"/>
        <v/>
      </c>
      <c r="EHG43" t="str">
        <f t="shared" ca="1" si="58"/>
        <v/>
      </c>
      <c r="EHH43" t="str">
        <f t="shared" ca="1" si="58"/>
        <v/>
      </c>
      <c r="EHI43" t="str">
        <f t="shared" ca="1" si="58"/>
        <v/>
      </c>
      <c r="EHJ43" t="str">
        <f t="shared" ca="1" si="58"/>
        <v/>
      </c>
      <c r="EHK43" t="str">
        <f t="shared" ca="1" si="58"/>
        <v/>
      </c>
      <c r="EHL43" t="str">
        <f t="shared" ca="1" si="58"/>
        <v/>
      </c>
      <c r="EHM43" t="str">
        <f t="shared" ca="1" si="58"/>
        <v/>
      </c>
      <c r="EHN43" t="str">
        <f t="shared" ca="1" si="58"/>
        <v/>
      </c>
      <c r="EHO43" t="str">
        <f t="shared" ca="1" si="58"/>
        <v/>
      </c>
      <c r="EHP43" t="str">
        <f t="shared" ca="1" si="58"/>
        <v/>
      </c>
      <c r="EHQ43" t="str">
        <f t="shared" ca="1" si="58"/>
        <v/>
      </c>
      <c r="EHR43" t="str">
        <f t="shared" ca="1" si="58"/>
        <v/>
      </c>
      <c r="EHS43" t="str">
        <f t="shared" ca="1" si="58"/>
        <v/>
      </c>
      <c r="EHT43" t="str">
        <f t="shared" ca="1" si="58"/>
        <v/>
      </c>
      <c r="EHU43" t="str">
        <f t="shared" ca="1" si="58"/>
        <v/>
      </c>
      <c r="EHV43" t="str">
        <f t="shared" ca="1" si="58"/>
        <v/>
      </c>
      <c r="EHW43" t="str">
        <f t="shared" ca="1" si="58"/>
        <v/>
      </c>
      <c r="EHX43" t="str">
        <f t="shared" ca="1" si="58"/>
        <v/>
      </c>
      <c r="EHY43" t="str">
        <f t="shared" ca="1" si="58"/>
        <v/>
      </c>
      <c r="EHZ43" t="str">
        <f t="shared" ca="1" si="58"/>
        <v/>
      </c>
      <c r="EIA43" t="str">
        <f t="shared" ca="1" si="58"/>
        <v/>
      </c>
      <c r="EIB43" t="str">
        <f t="shared" ca="1" si="58"/>
        <v/>
      </c>
      <c r="EIC43" t="str">
        <f t="shared" ca="1" si="58"/>
        <v/>
      </c>
      <c r="EID43" t="str">
        <f t="shared" ca="1" si="58"/>
        <v/>
      </c>
      <c r="EIE43" t="str">
        <f t="shared" ca="1" si="58"/>
        <v/>
      </c>
      <c r="EIF43" t="str">
        <f t="shared" ca="1" si="58"/>
        <v/>
      </c>
      <c r="EIG43" t="str">
        <f t="shared" ca="1" si="58"/>
        <v/>
      </c>
      <c r="EIH43" t="str">
        <f t="shared" ca="1" si="58"/>
        <v/>
      </c>
      <c r="EII43" t="str">
        <f t="shared" ca="1" si="58"/>
        <v/>
      </c>
      <c r="EIJ43" t="str">
        <f t="shared" ca="1" si="58"/>
        <v/>
      </c>
      <c r="EIK43" t="str">
        <f t="shared" ca="1" si="58"/>
        <v/>
      </c>
      <c r="EIL43" t="str">
        <f t="shared" ca="1" si="58"/>
        <v/>
      </c>
      <c r="EIM43" t="str">
        <f t="shared" ca="1" si="58"/>
        <v/>
      </c>
      <c r="EIN43" t="str">
        <f t="shared" ca="1" si="58"/>
        <v/>
      </c>
      <c r="EIO43" t="str">
        <f t="shared" ca="1" si="58"/>
        <v/>
      </c>
      <c r="EIP43" t="str">
        <f t="shared" ca="1" si="58"/>
        <v/>
      </c>
      <c r="EIQ43" t="str">
        <f t="shared" ca="1" si="58"/>
        <v/>
      </c>
      <c r="EIR43" t="str">
        <f t="shared" ca="1" si="58"/>
        <v/>
      </c>
      <c r="EIS43" t="str">
        <f t="shared" ca="1" si="58"/>
        <v/>
      </c>
      <c r="EIT43" t="str">
        <f t="shared" ca="1" si="58"/>
        <v/>
      </c>
      <c r="EIU43" t="str">
        <f t="shared" ca="1" si="58"/>
        <v/>
      </c>
      <c r="EIV43" t="str">
        <f t="shared" ca="1" si="58"/>
        <v/>
      </c>
      <c r="EIW43" t="str">
        <f t="shared" ca="1" si="58"/>
        <v/>
      </c>
      <c r="EIX43" t="str">
        <f t="shared" ca="1" si="58"/>
        <v/>
      </c>
      <c r="EIY43" t="str">
        <f t="shared" ca="1" si="58"/>
        <v/>
      </c>
      <c r="EIZ43" t="str">
        <f t="shared" ca="1" si="58"/>
        <v/>
      </c>
      <c r="EJA43" t="str">
        <f t="shared" ca="1" si="58"/>
        <v/>
      </c>
      <c r="EJB43" t="str">
        <f t="shared" ca="1" si="58"/>
        <v/>
      </c>
      <c r="EJC43" t="str">
        <f t="shared" ca="1" si="58"/>
        <v/>
      </c>
      <c r="EJD43" t="str">
        <f t="shared" ca="1" si="58"/>
        <v/>
      </c>
      <c r="EJE43" t="str">
        <f t="shared" ca="1" si="58"/>
        <v/>
      </c>
      <c r="EJF43" t="str">
        <f t="shared" ca="1" si="58"/>
        <v/>
      </c>
      <c r="EJG43" t="str">
        <f t="shared" ca="1" si="58"/>
        <v/>
      </c>
      <c r="EJH43" t="str">
        <f t="shared" ca="1" si="58"/>
        <v/>
      </c>
      <c r="EJI43" t="str">
        <f t="shared" ca="1" si="58"/>
        <v/>
      </c>
      <c r="EJJ43" t="str">
        <f t="shared" ca="1" si="58"/>
        <v/>
      </c>
      <c r="EJK43" t="str">
        <f t="shared" ca="1" si="58"/>
        <v/>
      </c>
      <c r="EJL43" t="str">
        <f t="shared" ca="1" si="58"/>
        <v/>
      </c>
      <c r="EJM43" t="str">
        <f t="shared" ref="EJM43:ELX43" ca="1" si="59">IFERROR(EJI43*EJK43,"")</f>
        <v/>
      </c>
      <c r="EJN43" t="str">
        <f t="shared" ca="1" si="59"/>
        <v/>
      </c>
      <c r="EJO43" t="str">
        <f t="shared" ca="1" si="59"/>
        <v/>
      </c>
      <c r="EJP43" t="str">
        <f t="shared" ca="1" si="59"/>
        <v/>
      </c>
      <c r="EJQ43" t="str">
        <f t="shared" ca="1" si="59"/>
        <v/>
      </c>
      <c r="EJR43" t="str">
        <f t="shared" ca="1" si="59"/>
        <v/>
      </c>
      <c r="EJS43" t="str">
        <f t="shared" ca="1" si="59"/>
        <v/>
      </c>
      <c r="EJT43" t="str">
        <f t="shared" ca="1" si="59"/>
        <v/>
      </c>
      <c r="EJU43" t="str">
        <f t="shared" ca="1" si="59"/>
        <v/>
      </c>
      <c r="EJV43" t="str">
        <f t="shared" ca="1" si="59"/>
        <v/>
      </c>
      <c r="EJW43" t="str">
        <f t="shared" ca="1" si="59"/>
        <v/>
      </c>
      <c r="EJX43" t="str">
        <f t="shared" ca="1" si="59"/>
        <v/>
      </c>
      <c r="EJY43" t="str">
        <f t="shared" ca="1" si="59"/>
        <v/>
      </c>
      <c r="EJZ43" t="str">
        <f t="shared" ca="1" si="59"/>
        <v/>
      </c>
      <c r="EKA43" t="str">
        <f t="shared" ca="1" si="59"/>
        <v/>
      </c>
      <c r="EKB43" t="str">
        <f t="shared" ca="1" si="59"/>
        <v/>
      </c>
      <c r="EKC43" t="str">
        <f t="shared" ca="1" si="59"/>
        <v/>
      </c>
      <c r="EKD43" t="str">
        <f t="shared" ca="1" si="59"/>
        <v/>
      </c>
      <c r="EKE43" t="str">
        <f t="shared" ca="1" si="59"/>
        <v/>
      </c>
      <c r="EKF43" t="str">
        <f t="shared" ca="1" si="59"/>
        <v/>
      </c>
      <c r="EKG43" t="str">
        <f t="shared" ca="1" si="59"/>
        <v/>
      </c>
      <c r="EKH43" t="str">
        <f t="shared" ca="1" si="59"/>
        <v/>
      </c>
      <c r="EKI43" t="str">
        <f t="shared" ca="1" si="59"/>
        <v/>
      </c>
      <c r="EKJ43" t="str">
        <f t="shared" ca="1" si="59"/>
        <v/>
      </c>
      <c r="EKK43" t="str">
        <f t="shared" ca="1" si="59"/>
        <v/>
      </c>
      <c r="EKL43" t="str">
        <f t="shared" ca="1" si="59"/>
        <v/>
      </c>
      <c r="EKM43" t="str">
        <f t="shared" ca="1" si="59"/>
        <v/>
      </c>
      <c r="EKN43" t="str">
        <f t="shared" ca="1" si="59"/>
        <v/>
      </c>
      <c r="EKO43" t="str">
        <f t="shared" ca="1" si="59"/>
        <v/>
      </c>
      <c r="EKP43" t="str">
        <f t="shared" ca="1" si="59"/>
        <v/>
      </c>
      <c r="EKQ43" t="str">
        <f t="shared" ca="1" si="59"/>
        <v/>
      </c>
      <c r="EKR43" t="str">
        <f t="shared" ca="1" si="59"/>
        <v/>
      </c>
      <c r="EKS43" t="str">
        <f t="shared" ca="1" si="59"/>
        <v/>
      </c>
      <c r="EKT43" t="str">
        <f t="shared" ca="1" si="59"/>
        <v/>
      </c>
      <c r="EKU43" t="str">
        <f t="shared" ca="1" si="59"/>
        <v/>
      </c>
      <c r="EKV43" t="str">
        <f t="shared" ca="1" si="59"/>
        <v/>
      </c>
      <c r="EKW43" t="str">
        <f t="shared" ca="1" si="59"/>
        <v/>
      </c>
      <c r="EKX43" t="str">
        <f t="shared" ca="1" si="59"/>
        <v/>
      </c>
      <c r="EKY43" t="str">
        <f t="shared" ca="1" si="59"/>
        <v/>
      </c>
      <c r="EKZ43" t="str">
        <f t="shared" ca="1" si="59"/>
        <v/>
      </c>
      <c r="ELA43" t="str">
        <f t="shared" ca="1" si="59"/>
        <v/>
      </c>
      <c r="ELB43" t="str">
        <f t="shared" ca="1" si="59"/>
        <v/>
      </c>
      <c r="ELC43" t="str">
        <f t="shared" ca="1" si="59"/>
        <v/>
      </c>
      <c r="ELD43" t="str">
        <f t="shared" ca="1" si="59"/>
        <v/>
      </c>
      <c r="ELE43" t="str">
        <f t="shared" ca="1" si="59"/>
        <v/>
      </c>
      <c r="ELF43" t="str">
        <f t="shared" ca="1" si="59"/>
        <v/>
      </c>
      <c r="ELG43" t="str">
        <f t="shared" ca="1" si="59"/>
        <v/>
      </c>
      <c r="ELH43" t="str">
        <f t="shared" ca="1" si="59"/>
        <v/>
      </c>
      <c r="ELI43" t="str">
        <f t="shared" ca="1" si="59"/>
        <v/>
      </c>
      <c r="ELJ43" t="str">
        <f t="shared" ca="1" si="59"/>
        <v/>
      </c>
      <c r="ELK43" t="str">
        <f t="shared" ca="1" si="59"/>
        <v/>
      </c>
      <c r="ELL43" t="str">
        <f t="shared" ca="1" si="59"/>
        <v/>
      </c>
      <c r="ELM43" t="str">
        <f t="shared" ca="1" si="59"/>
        <v/>
      </c>
      <c r="ELN43" t="str">
        <f t="shared" ca="1" si="59"/>
        <v/>
      </c>
      <c r="ELO43" t="str">
        <f t="shared" ca="1" si="59"/>
        <v/>
      </c>
      <c r="ELP43" t="str">
        <f t="shared" ca="1" si="59"/>
        <v/>
      </c>
      <c r="ELQ43" t="str">
        <f t="shared" ca="1" si="59"/>
        <v/>
      </c>
      <c r="ELR43" t="str">
        <f t="shared" ca="1" si="59"/>
        <v/>
      </c>
      <c r="ELS43" t="str">
        <f t="shared" ca="1" si="59"/>
        <v/>
      </c>
      <c r="ELT43" t="str">
        <f t="shared" ca="1" si="59"/>
        <v/>
      </c>
      <c r="ELU43" t="str">
        <f t="shared" ca="1" si="59"/>
        <v/>
      </c>
      <c r="ELV43" t="str">
        <f t="shared" ca="1" si="59"/>
        <v/>
      </c>
      <c r="ELW43" t="str">
        <f t="shared" ca="1" si="59"/>
        <v/>
      </c>
      <c r="ELX43" t="str">
        <f t="shared" ca="1" si="59"/>
        <v/>
      </c>
      <c r="ELY43" t="str">
        <f t="shared" ref="ELY43:EOJ43" ca="1" si="60">IFERROR(ELU43*ELW43,"")</f>
        <v/>
      </c>
      <c r="ELZ43" t="str">
        <f t="shared" ca="1" si="60"/>
        <v/>
      </c>
      <c r="EMA43" t="str">
        <f t="shared" ca="1" si="60"/>
        <v/>
      </c>
      <c r="EMB43" t="str">
        <f t="shared" ca="1" si="60"/>
        <v/>
      </c>
      <c r="EMC43" t="str">
        <f t="shared" ca="1" si="60"/>
        <v/>
      </c>
      <c r="EMD43" t="str">
        <f t="shared" ca="1" si="60"/>
        <v/>
      </c>
      <c r="EME43" t="str">
        <f t="shared" ca="1" si="60"/>
        <v/>
      </c>
      <c r="EMF43" t="str">
        <f t="shared" ca="1" si="60"/>
        <v/>
      </c>
      <c r="EMG43" t="str">
        <f t="shared" ca="1" si="60"/>
        <v/>
      </c>
      <c r="EMH43" t="str">
        <f t="shared" ca="1" si="60"/>
        <v/>
      </c>
      <c r="EMI43" t="str">
        <f t="shared" ca="1" si="60"/>
        <v/>
      </c>
      <c r="EMJ43" t="str">
        <f t="shared" ca="1" si="60"/>
        <v/>
      </c>
      <c r="EMK43" t="str">
        <f t="shared" ca="1" si="60"/>
        <v/>
      </c>
      <c r="EML43" t="str">
        <f t="shared" ca="1" si="60"/>
        <v/>
      </c>
      <c r="EMM43" t="str">
        <f t="shared" ca="1" si="60"/>
        <v/>
      </c>
      <c r="EMN43" t="str">
        <f t="shared" ca="1" si="60"/>
        <v/>
      </c>
      <c r="EMO43" t="str">
        <f t="shared" ca="1" si="60"/>
        <v/>
      </c>
      <c r="EMP43" t="str">
        <f t="shared" ca="1" si="60"/>
        <v/>
      </c>
      <c r="EMQ43" t="str">
        <f t="shared" ca="1" si="60"/>
        <v/>
      </c>
      <c r="EMR43" t="str">
        <f t="shared" ca="1" si="60"/>
        <v/>
      </c>
      <c r="EMS43" t="str">
        <f t="shared" ca="1" si="60"/>
        <v/>
      </c>
      <c r="EMT43" t="str">
        <f t="shared" ca="1" si="60"/>
        <v/>
      </c>
      <c r="EMU43" t="str">
        <f t="shared" ca="1" si="60"/>
        <v/>
      </c>
      <c r="EMV43" t="str">
        <f t="shared" ca="1" si="60"/>
        <v/>
      </c>
      <c r="EMW43" t="str">
        <f t="shared" ca="1" si="60"/>
        <v/>
      </c>
      <c r="EMX43" t="str">
        <f t="shared" ca="1" si="60"/>
        <v/>
      </c>
      <c r="EMY43" t="str">
        <f t="shared" ca="1" si="60"/>
        <v/>
      </c>
      <c r="EMZ43" t="str">
        <f t="shared" ca="1" si="60"/>
        <v/>
      </c>
      <c r="ENA43" t="str">
        <f t="shared" ca="1" si="60"/>
        <v/>
      </c>
      <c r="ENB43" t="str">
        <f t="shared" ca="1" si="60"/>
        <v/>
      </c>
      <c r="ENC43" t="str">
        <f t="shared" ca="1" si="60"/>
        <v/>
      </c>
      <c r="END43" t="str">
        <f t="shared" ca="1" si="60"/>
        <v/>
      </c>
      <c r="ENE43" t="str">
        <f t="shared" ca="1" si="60"/>
        <v/>
      </c>
      <c r="ENF43" t="str">
        <f t="shared" ca="1" si="60"/>
        <v/>
      </c>
      <c r="ENG43" t="str">
        <f t="shared" ca="1" si="60"/>
        <v/>
      </c>
      <c r="ENH43" t="str">
        <f t="shared" ca="1" si="60"/>
        <v/>
      </c>
      <c r="ENI43" t="str">
        <f t="shared" ca="1" si="60"/>
        <v/>
      </c>
      <c r="ENJ43" t="str">
        <f t="shared" ca="1" si="60"/>
        <v/>
      </c>
      <c r="ENK43" t="str">
        <f t="shared" ca="1" si="60"/>
        <v/>
      </c>
      <c r="ENL43" t="str">
        <f t="shared" ca="1" si="60"/>
        <v/>
      </c>
      <c r="ENM43" t="str">
        <f t="shared" ca="1" si="60"/>
        <v/>
      </c>
      <c r="ENN43" t="str">
        <f t="shared" ca="1" si="60"/>
        <v/>
      </c>
      <c r="ENO43" t="str">
        <f t="shared" ca="1" si="60"/>
        <v/>
      </c>
      <c r="ENP43" t="str">
        <f t="shared" ca="1" si="60"/>
        <v/>
      </c>
      <c r="ENQ43" t="str">
        <f t="shared" ca="1" si="60"/>
        <v/>
      </c>
      <c r="ENR43" t="str">
        <f t="shared" ca="1" si="60"/>
        <v/>
      </c>
      <c r="ENS43" t="str">
        <f t="shared" ca="1" si="60"/>
        <v/>
      </c>
      <c r="ENT43" t="str">
        <f t="shared" ca="1" si="60"/>
        <v/>
      </c>
      <c r="ENU43" t="str">
        <f t="shared" ca="1" si="60"/>
        <v/>
      </c>
      <c r="ENV43" t="str">
        <f t="shared" ca="1" si="60"/>
        <v/>
      </c>
      <c r="ENW43" t="str">
        <f t="shared" ca="1" si="60"/>
        <v/>
      </c>
      <c r="ENX43" t="str">
        <f t="shared" ca="1" si="60"/>
        <v/>
      </c>
      <c r="ENY43" t="str">
        <f t="shared" ca="1" si="60"/>
        <v/>
      </c>
      <c r="ENZ43" t="str">
        <f t="shared" ca="1" si="60"/>
        <v/>
      </c>
      <c r="EOA43" t="str">
        <f t="shared" ca="1" si="60"/>
        <v/>
      </c>
      <c r="EOB43" t="str">
        <f t="shared" ca="1" si="60"/>
        <v/>
      </c>
      <c r="EOC43" t="str">
        <f t="shared" ca="1" si="60"/>
        <v/>
      </c>
      <c r="EOD43" t="str">
        <f t="shared" ca="1" si="60"/>
        <v/>
      </c>
      <c r="EOE43" t="str">
        <f t="shared" ca="1" si="60"/>
        <v/>
      </c>
      <c r="EOF43" t="str">
        <f t="shared" ca="1" si="60"/>
        <v/>
      </c>
      <c r="EOG43" t="str">
        <f t="shared" ca="1" si="60"/>
        <v/>
      </c>
      <c r="EOH43" t="str">
        <f t="shared" ca="1" si="60"/>
        <v/>
      </c>
      <c r="EOI43" t="str">
        <f t="shared" ca="1" si="60"/>
        <v/>
      </c>
      <c r="EOJ43" t="str">
        <f t="shared" ca="1" si="60"/>
        <v/>
      </c>
      <c r="EOK43" t="str">
        <f t="shared" ref="EOK43:EQV43" ca="1" si="61">IFERROR(EOG43*EOI43,"")</f>
        <v/>
      </c>
      <c r="EOL43" t="str">
        <f t="shared" ca="1" si="61"/>
        <v/>
      </c>
      <c r="EOM43" t="str">
        <f t="shared" ca="1" si="61"/>
        <v/>
      </c>
      <c r="EON43" t="str">
        <f t="shared" ca="1" si="61"/>
        <v/>
      </c>
      <c r="EOO43" t="str">
        <f t="shared" ca="1" si="61"/>
        <v/>
      </c>
      <c r="EOP43" t="str">
        <f t="shared" ca="1" si="61"/>
        <v/>
      </c>
      <c r="EOQ43" t="str">
        <f t="shared" ca="1" si="61"/>
        <v/>
      </c>
      <c r="EOR43" t="str">
        <f t="shared" ca="1" si="61"/>
        <v/>
      </c>
      <c r="EOS43" t="str">
        <f t="shared" ca="1" si="61"/>
        <v/>
      </c>
      <c r="EOT43" t="str">
        <f t="shared" ca="1" si="61"/>
        <v/>
      </c>
      <c r="EOU43" t="str">
        <f t="shared" ca="1" si="61"/>
        <v/>
      </c>
      <c r="EOV43" t="str">
        <f t="shared" ca="1" si="61"/>
        <v/>
      </c>
      <c r="EOW43" t="str">
        <f t="shared" ca="1" si="61"/>
        <v/>
      </c>
      <c r="EOX43" t="str">
        <f t="shared" ca="1" si="61"/>
        <v/>
      </c>
      <c r="EOY43" t="str">
        <f t="shared" ca="1" si="61"/>
        <v/>
      </c>
      <c r="EOZ43" t="str">
        <f t="shared" ca="1" si="61"/>
        <v/>
      </c>
      <c r="EPA43" t="str">
        <f t="shared" ca="1" si="61"/>
        <v/>
      </c>
      <c r="EPB43" t="str">
        <f t="shared" ca="1" si="61"/>
        <v/>
      </c>
      <c r="EPC43" t="str">
        <f t="shared" ca="1" si="61"/>
        <v/>
      </c>
      <c r="EPD43" t="str">
        <f t="shared" ca="1" si="61"/>
        <v/>
      </c>
      <c r="EPE43" t="str">
        <f t="shared" ca="1" si="61"/>
        <v/>
      </c>
      <c r="EPF43" t="str">
        <f t="shared" ca="1" si="61"/>
        <v/>
      </c>
      <c r="EPG43" t="str">
        <f t="shared" ca="1" si="61"/>
        <v/>
      </c>
      <c r="EPH43" t="str">
        <f t="shared" ca="1" si="61"/>
        <v/>
      </c>
      <c r="EPI43" t="str">
        <f t="shared" ca="1" si="61"/>
        <v/>
      </c>
      <c r="EPJ43" t="str">
        <f t="shared" ca="1" si="61"/>
        <v/>
      </c>
      <c r="EPK43" t="str">
        <f t="shared" ca="1" si="61"/>
        <v/>
      </c>
      <c r="EPL43" t="str">
        <f t="shared" ca="1" si="61"/>
        <v/>
      </c>
      <c r="EPM43" t="str">
        <f t="shared" ca="1" si="61"/>
        <v/>
      </c>
      <c r="EPN43" t="str">
        <f t="shared" ca="1" si="61"/>
        <v/>
      </c>
      <c r="EPO43" t="str">
        <f t="shared" ca="1" si="61"/>
        <v/>
      </c>
      <c r="EPP43" t="str">
        <f t="shared" ca="1" si="61"/>
        <v/>
      </c>
      <c r="EPQ43" t="str">
        <f t="shared" ca="1" si="61"/>
        <v/>
      </c>
      <c r="EPR43" t="str">
        <f t="shared" ca="1" si="61"/>
        <v/>
      </c>
      <c r="EPS43" t="str">
        <f t="shared" ca="1" si="61"/>
        <v/>
      </c>
      <c r="EPT43" t="str">
        <f t="shared" ca="1" si="61"/>
        <v/>
      </c>
      <c r="EPU43" t="str">
        <f t="shared" ca="1" si="61"/>
        <v/>
      </c>
      <c r="EPV43" t="str">
        <f t="shared" ca="1" si="61"/>
        <v/>
      </c>
      <c r="EPW43" t="str">
        <f t="shared" ca="1" si="61"/>
        <v/>
      </c>
      <c r="EPX43" t="str">
        <f t="shared" ca="1" si="61"/>
        <v/>
      </c>
      <c r="EPY43" t="str">
        <f t="shared" ca="1" si="61"/>
        <v/>
      </c>
      <c r="EPZ43" t="str">
        <f t="shared" ca="1" si="61"/>
        <v/>
      </c>
      <c r="EQA43" t="str">
        <f t="shared" ca="1" si="61"/>
        <v/>
      </c>
      <c r="EQB43" t="str">
        <f t="shared" ca="1" si="61"/>
        <v/>
      </c>
      <c r="EQC43" t="str">
        <f t="shared" ca="1" si="61"/>
        <v/>
      </c>
      <c r="EQD43" t="str">
        <f t="shared" ca="1" si="61"/>
        <v/>
      </c>
      <c r="EQE43" t="str">
        <f t="shared" ca="1" si="61"/>
        <v/>
      </c>
      <c r="EQF43" t="str">
        <f t="shared" ca="1" si="61"/>
        <v/>
      </c>
      <c r="EQG43" t="str">
        <f t="shared" ca="1" si="61"/>
        <v/>
      </c>
      <c r="EQH43" t="str">
        <f t="shared" ca="1" si="61"/>
        <v/>
      </c>
      <c r="EQI43" t="str">
        <f t="shared" ca="1" si="61"/>
        <v/>
      </c>
      <c r="EQJ43" t="str">
        <f t="shared" ca="1" si="61"/>
        <v/>
      </c>
      <c r="EQK43" t="str">
        <f t="shared" ca="1" si="61"/>
        <v/>
      </c>
      <c r="EQL43" t="str">
        <f t="shared" ca="1" si="61"/>
        <v/>
      </c>
      <c r="EQM43" t="str">
        <f t="shared" ca="1" si="61"/>
        <v/>
      </c>
      <c r="EQN43" t="str">
        <f t="shared" ca="1" si="61"/>
        <v/>
      </c>
      <c r="EQO43" t="str">
        <f t="shared" ca="1" si="61"/>
        <v/>
      </c>
      <c r="EQP43" t="str">
        <f t="shared" ca="1" si="61"/>
        <v/>
      </c>
      <c r="EQQ43" t="str">
        <f t="shared" ca="1" si="61"/>
        <v/>
      </c>
      <c r="EQR43" t="str">
        <f t="shared" ca="1" si="61"/>
        <v/>
      </c>
      <c r="EQS43" t="str">
        <f t="shared" ca="1" si="61"/>
        <v/>
      </c>
      <c r="EQT43" t="str">
        <f t="shared" ca="1" si="61"/>
        <v/>
      </c>
      <c r="EQU43" t="str">
        <f t="shared" ca="1" si="61"/>
        <v/>
      </c>
      <c r="EQV43" t="str">
        <f t="shared" ca="1" si="61"/>
        <v/>
      </c>
      <c r="EQW43" t="str">
        <f t="shared" ref="EQW43:ETH43" ca="1" si="62">IFERROR(EQS43*EQU43,"")</f>
        <v/>
      </c>
      <c r="EQX43" t="str">
        <f t="shared" ca="1" si="62"/>
        <v/>
      </c>
      <c r="EQY43" t="str">
        <f t="shared" ca="1" si="62"/>
        <v/>
      </c>
      <c r="EQZ43" t="str">
        <f t="shared" ca="1" si="62"/>
        <v/>
      </c>
      <c r="ERA43" t="str">
        <f t="shared" ca="1" si="62"/>
        <v/>
      </c>
      <c r="ERB43" t="str">
        <f t="shared" ca="1" si="62"/>
        <v/>
      </c>
      <c r="ERC43" t="str">
        <f t="shared" ca="1" si="62"/>
        <v/>
      </c>
      <c r="ERD43" t="str">
        <f t="shared" ca="1" si="62"/>
        <v/>
      </c>
      <c r="ERE43" t="str">
        <f t="shared" ca="1" si="62"/>
        <v/>
      </c>
      <c r="ERF43" t="str">
        <f t="shared" ca="1" si="62"/>
        <v/>
      </c>
      <c r="ERG43" t="str">
        <f t="shared" ca="1" si="62"/>
        <v/>
      </c>
      <c r="ERH43" t="str">
        <f t="shared" ca="1" si="62"/>
        <v/>
      </c>
      <c r="ERI43" t="str">
        <f t="shared" ca="1" si="62"/>
        <v/>
      </c>
      <c r="ERJ43" t="str">
        <f t="shared" ca="1" si="62"/>
        <v/>
      </c>
      <c r="ERK43" t="str">
        <f t="shared" ca="1" si="62"/>
        <v/>
      </c>
      <c r="ERL43" t="str">
        <f t="shared" ca="1" si="62"/>
        <v/>
      </c>
      <c r="ERM43" t="str">
        <f t="shared" ca="1" si="62"/>
        <v/>
      </c>
      <c r="ERN43" t="str">
        <f t="shared" ca="1" si="62"/>
        <v/>
      </c>
      <c r="ERO43" t="str">
        <f t="shared" ca="1" si="62"/>
        <v/>
      </c>
      <c r="ERP43" t="str">
        <f t="shared" ca="1" si="62"/>
        <v/>
      </c>
      <c r="ERQ43" t="str">
        <f t="shared" ca="1" si="62"/>
        <v/>
      </c>
      <c r="ERR43" t="str">
        <f t="shared" ca="1" si="62"/>
        <v/>
      </c>
      <c r="ERS43" t="str">
        <f t="shared" ca="1" si="62"/>
        <v/>
      </c>
      <c r="ERT43" t="str">
        <f t="shared" ca="1" si="62"/>
        <v/>
      </c>
      <c r="ERU43" t="str">
        <f t="shared" ca="1" si="62"/>
        <v/>
      </c>
      <c r="ERV43" t="str">
        <f t="shared" ca="1" si="62"/>
        <v/>
      </c>
      <c r="ERW43" t="str">
        <f t="shared" ca="1" si="62"/>
        <v/>
      </c>
      <c r="ERX43" t="str">
        <f t="shared" ca="1" si="62"/>
        <v/>
      </c>
      <c r="ERY43" t="str">
        <f t="shared" ca="1" si="62"/>
        <v/>
      </c>
      <c r="ERZ43" t="str">
        <f t="shared" ca="1" si="62"/>
        <v/>
      </c>
      <c r="ESA43" t="str">
        <f t="shared" ca="1" si="62"/>
        <v/>
      </c>
      <c r="ESB43" t="str">
        <f t="shared" ca="1" si="62"/>
        <v/>
      </c>
      <c r="ESC43" t="str">
        <f t="shared" ca="1" si="62"/>
        <v/>
      </c>
      <c r="ESD43" t="str">
        <f t="shared" ca="1" si="62"/>
        <v/>
      </c>
      <c r="ESE43" t="str">
        <f t="shared" ca="1" si="62"/>
        <v/>
      </c>
      <c r="ESF43" t="str">
        <f t="shared" ca="1" si="62"/>
        <v/>
      </c>
      <c r="ESG43" t="str">
        <f t="shared" ca="1" si="62"/>
        <v/>
      </c>
      <c r="ESH43" t="str">
        <f t="shared" ca="1" si="62"/>
        <v/>
      </c>
      <c r="ESI43" t="str">
        <f t="shared" ca="1" si="62"/>
        <v/>
      </c>
      <c r="ESJ43" t="str">
        <f t="shared" ca="1" si="62"/>
        <v/>
      </c>
      <c r="ESK43" t="str">
        <f t="shared" ca="1" si="62"/>
        <v/>
      </c>
      <c r="ESL43" t="str">
        <f t="shared" ca="1" si="62"/>
        <v/>
      </c>
      <c r="ESM43" t="str">
        <f t="shared" ca="1" si="62"/>
        <v/>
      </c>
      <c r="ESN43" t="str">
        <f t="shared" ca="1" si="62"/>
        <v/>
      </c>
      <c r="ESO43" t="str">
        <f t="shared" ca="1" si="62"/>
        <v/>
      </c>
      <c r="ESP43" t="str">
        <f t="shared" ca="1" si="62"/>
        <v/>
      </c>
      <c r="ESQ43" t="str">
        <f t="shared" ca="1" si="62"/>
        <v/>
      </c>
      <c r="ESR43" t="str">
        <f t="shared" ca="1" si="62"/>
        <v/>
      </c>
      <c r="ESS43" t="str">
        <f t="shared" ca="1" si="62"/>
        <v/>
      </c>
      <c r="EST43" t="str">
        <f t="shared" ca="1" si="62"/>
        <v/>
      </c>
      <c r="ESU43" t="str">
        <f t="shared" ca="1" si="62"/>
        <v/>
      </c>
      <c r="ESV43" t="str">
        <f t="shared" ca="1" si="62"/>
        <v/>
      </c>
      <c r="ESW43" t="str">
        <f t="shared" ca="1" si="62"/>
        <v/>
      </c>
      <c r="ESX43" t="str">
        <f t="shared" ca="1" si="62"/>
        <v/>
      </c>
      <c r="ESY43" t="str">
        <f t="shared" ca="1" si="62"/>
        <v/>
      </c>
      <c r="ESZ43" t="str">
        <f t="shared" ca="1" si="62"/>
        <v/>
      </c>
      <c r="ETA43" t="str">
        <f t="shared" ca="1" si="62"/>
        <v/>
      </c>
      <c r="ETB43" t="str">
        <f t="shared" ca="1" si="62"/>
        <v/>
      </c>
      <c r="ETC43" t="str">
        <f t="shared" ca="1" si="62"/>
        <v/>
      </c>
      <c r="ETD43" t="str">
        <f t="shared" ca="1" si="62"/>
        <v/>
      </c>
      <c r="ETE43" t="str">
        <f t="shared" ca="1" si="62"/>
        <v/>
      </c>
      <c r="ETF43" t="str">
        <f t="shared" ca="1" si="62"/>
        <v/>
      </c>
      <c r="ETG43" t="str">
        <f t="shared" ca="1" si="62"/>
        <v/>
      </c>
      <c r="ETH43" t="str">
        <f t="shared" ca="1" si="62"/>
        <v/>
      </c>
      <c r="ETI43" t="str">
        <f t="shared" ref="ETI43:EVT43" ca="1" si="63">IFERROR(ETE43*ETG43,"")</f>
        <v/>
      </c>
      <c r="ETJ43" t="str">
        <f t="shared" ca="1" si="63"/>
        <v/>
      </c>
      <c r="ETK43" t="str">
        <f t="shared" ca="1" si="63"/>
        <v/>
      </c>
      <c r="ETL43" t="str">
        <f t="shared" ca="1" si="63"/>
        <v/>
      </c>
      <c r="ETM43" t="str">
        <f t="shared" ca="1" si="63"/>
        <v/>
      </c>
      <c r="ETN43" t="str">
        <f t="shared" ca="1" si="63"/>
        <v/>
      </c>
      <c r="ETO43" t="str">
        <f t="shared" ca="1" si="63"/>
        <v/>
      </c>
      <c r="ETP43" t="str">
        <f t="shared" ca="1" si="63"/>
        <v/>
      </c>
      <c r="ETQ43" t="str">
        <f t="shared" ca="1" si="63"/>
        <v/>
      </c>
      <c r="ETR43" t="str">
        <f t="shared" ca="1" si="63"/>
        <v/>
      </c>
      <c r="ETS43" t="str">
        <f t="shared" ca="1" si="63"/>
        <v/>
      </c>
      <c r="ETT43" t="str">
        <f t="shared" ca="1" si="63"/>
        <v/>
      </c>
      <c r="ETU43" t="str">
        <f t="shared" ca="1" si="63"/>
        <v/>
      </c>
      <c r="ETV43" t="str">
        <f t="shared" ca="1" si="63"/>
        <v/>
      </c>
      <c r="ETW43" t="str">
        <f t="shared" ca="1" si="63"/>
        <v/>
      </c>
      <c r="ETX43" t="str">
        <f t="shared" ca="1" si="63"/>
        <v/>
      </c>
      <c r="ETY43" t="str">
        <f t="shared" ca="1" si="63"/>
        <v/>
      </c>
      <c r="ETZ43" t="str">
        <f t="shared" ca="1" si="63"/>
        <v/>
      </c>
      <c r="EUA43" t="str">
        <f t="shared" ca="1" si="63"/>
        <v/>
      </c>
      <c r="EUB43" t="str">
        <f t="shared" ca="1" si="63"/>
        <v/>
      </c>
      <c r="EUC43" t="str">
        <f t="shared" ca="1" si="63"/>
        <v/>
      </c>
      <c r="EUD43" t="str">
        <f t="shared" ca="1" si="63"/>
        <v/>
      </c>
      <c r="EUE43" t="str">
        <f t="shared" ca="1" si="63"/>
        <v/>
      </c>
      <c r="EUF43" t="str">
        <f t="shared" ca="1" si="63"/>
        <v/>
      </c>
      <c r="EUG43" t="str">
        <f t="shared" ca="1" si="63"/>
        <v/>
      </c>
      <c r="EUH43" t="str">
        <f t="shared" ca="1" si="63"/>
        <v/>
      </c>
      <c r="EUI43" t="str">
        <f t="shared" ca="1" si="63"/>
        <v/>
      </c>
      <c r="EUJ43" t="str">
        <f t="shared" ca="1" si="63"/>
        <v/>
      </c>
      <c r="EUK43" t="str">
        <f t="shared" ca="1" si="63"/>
        <v/>
      </c>
      <c r="EUL43" t="str">
        <f t="shared" ca="1" si="63"/>
        <v/>
      </c>
      <c r="EUM43" t="str">
        <f t="shared" ca="1" si="63"/>
        <v/>
      </c>
      <c r="EUN43" t="str">
        <f t="shared" ca="1" si="63"/>
        <v/>
      </c>
      <c r="EUO43" t="str">
        <f t="shared" ca="1" si="63"/>
        <v/>
      </c>
      <c r="EUP43" t="str">
        <f t="shared" ca="1" si="63"/>
        <v/>
      </c>
      <c r="EUQ43" t="str">
        <f t="shared" ca="1" si="63"/>
        <v/>
      </c>
      <c r="EUR43" t="str">
        <f t="shared" ca="1" si="63"/>
        <v/>
      </c>
      <c r="EUS43" t="str">
        <f t="shared" ca="1" si="63"/>
        <v/>
      </c>
      <c r="EUT43" t="str">
        <f t="shared" ca="1" si="63"/>
        <v/>
      </c>
      <c r="EUU43" t="str">
        <f t="shared" ca="1" si="63"/>
        <v/>
      </c>
      <c r="EUV43" t="str">
        <f t="shared" ca="1" si="63"/>
        <v/>
      </c>
      <c r="EUW43" t="str">
        <f t="shared" ca="1" si="63"/>
        <v/>
      </c>
      <c r="EUX43" t="str">
        <f t="shared" ca="1" si="63"/>
        <v/>
      </c>
      <c r="EUY43" t="str">
        <f t="shared" ca="1" si="63"/>
        <v/>
      </c>
      <c r="EUZ43" t="str">
        <f t="shared" ca="1" si="63"/>
        <v/>
      </c>
      <c r="EVA43" t="str">
        <f t="shared" ca="1" si="63"/>
        <v/>
      </c>
      <c r="EVB43" t="str">
        <f t="shared" ca="1" si="63"/>
        <v/>
      </c>
      <c r="EVC43" t="str">
        <f t="shared" ca="1" si="63"/>
        <v/>
      </c>
      <c r="EVD43" t="str">
        <f t="shared" ca="1" si="63"/>
        <v/>
      </c>
      <c r="EVE43" t="str">
        <f t="shared" ca="1" si="63"/>
        <v/>
      </c>
      <c r="EVF43" t="str">
        <f t="shared" ca="1" si="63"/>
        <v/>
      </c>
      <c r="EVG43" t="str">
        <f t="shared" ca="1" si="63"/>
        <v/>
      </c>
      <c r="EVH43" t="str">
        <f t="shared" ca="1" si="63"/>
        <v/>
      </c>
      <c r="EVI43" t="str">
        <f t="shared" ca="1" si="63"/>
        <v/>
      </c>
      <c r="EVJ43" t="str">
        <f t="shared" ca="1" si="63"/>
        <v/>
      </c>
      <c r="EVK43" t="str">
        <f t="shared" ca="1" si="63"/>
        <v/>
      </c>
      <c r="EVL43" t="str">
        <f t="shared" ca="1" si="63"/>
        <v/>
      </c>
      <c r="EVM43" t="str">
        <f t="shared" ca="1" si="63"/>
        <v/>
      </c>
      <c r="EVN43" t="str">
        <f t="shared" ca="1" si="63"/>
        <v/>
      </c>
      <c r="EVO43" t="str">
        <f t="shared" ca="1" si="63"/>
        <v/>
      </c>
      <c r="EVP43" t="str">
        <f t="shared" ca="1" si="63"/>
        <v/>
      </c>
      <c r="EVQ43" t="str">
        <f t="shared" ca="1" si="63"/>
        <v/>
      </c>
      <c r="EVR43" t="str">
        <f t="shared" ca="1" si="63"/>
        <v/>
      </c>
      <c r="EVS43" t="str">
        <f t="shared" ca="1" si="63"/>
        <v/>
      </c>
      <c r="EVT43" t="str">
        <f t="shared" ca="1" si="63"/>
        <v/>
      </c>
      <c r="EVU43" t="str">
        <f t="shared" ref="EVU43:EYF43" ca="1" si="64">IFERROR(EVQ43*EVS43,"")</f>
        <v/>
      </c>
      <c r="EVV43" t="str">
        <f t="shared" ca="1" si="64"/>
        <v/>
      </c>
      <c r="EVW43" t="str">
        <f t="shared" ca="1" si="64"/>
        <v/>
      </c>
      <c r="EVX43" t="str">
        <f t="shared" ca="1" si="64"/>
        <v/>
      </c>
      <c r="EVY43" t="str">
        <f t="shared" ca="1" si="64"/>
        <v/>
      </c>
      <c r="EVZ43" t="str">
        <f t="shared" ca="1" si="64"/>
        <v/>
      </c>
      <c r="EWA43" t="str">
        <f t="shared" ca="1" si="64"/>
        <v/>
      </c>
      <c r="EWB43" t="str">
        <f t="shared" ca="1" si="64"/>
        <v/>
      </c>
      <c r="EWC43" t="str">
        <f t="shared" ca="1" si="64"/>
        <v/>
      </c>
      <c r="EWD43" t="str">
        <f t="shared" ca="1" si="64"/>
        <v/>
      </c>
      <c r="EWE43" t="str">
        <f t="shared" ca="1" si="64"/>
        <v/>
      </c>
      <c r="EWF43" t="str">
        <f t="shared" ca="1" si="64"/>
        <v/>
      </c>
      <c r="EWG43" t="str">
        <f t="shared" ca="1" si="64"/>
        <v/>
      </c>
      <c r="EWH43" t="str">
        <f t="shared" ca="1" si="64"/>
        <v/>
      </c>
      <c r="EWI43" t="str">
        <f t="shared" ca="1" si="64"/>
        <v/>
      </c>
      <c r="EWJ43" t="str">
        <f t="shared" ca="1" si="64"/>
        <v/>
      </c>
      <c r="EWK43" t="str">
        <f t="shared" ca="1" si="64"/>
        <v/>
      </c>
      <c r="EWL43" t="str">
        <f t="shared" ca="1" si="64"/>
        <v/>
      </c>
      <c r="EWM43" t="str">
        <f t="shared" ca="1" si="64"/>
        <v/>
      </c>
      <c r="EWN43" t="str">
        <f t="shared" ca="1" si="64"/>
        <v/>
      </c>
      <c r="EWO43" t="str">
        <f t="shared" ca="1" si="64"/>
        <v/>
      </c>
      <c r="EWP43" t="str">
        <f t="shared" ca="1" si="64"/>
        <v/>
      </c>
      <c r="EWQ43" t="str">
        <f t="shared" ca="1" si="64"/>
        <v/>
      </c>
      <c r="EWR43" t="str">
        <f t="shared" ca="1" si="64"/>
        <v/>
      </c>
      <c r="EWS43" t="str">
        <f t="shared" ca="1" si="64"/>
        <v/>
      </c>
      <c r="EWT43" t="str">
        <f t="shared" ca="1" si="64"/>
        <v/>
      </c>
      <c r="EWU43" t="str">
        <f t="shared" ca="1" si="64"/>
        <v/>
      </c>
      <c r="EWV43" t="str">
        <f t="shared" ca="1" si="64"/>
        <v/>
      </c>
      <c r="EWW43" t="str">
        <f t="shared" ca="1" si="64"/>
        <v/>
      </c>
      <c r="EWX43" t="str">
        <f t="shared" ca="1" si="64"/>
        <v/>
      </c>
      <c r="EWY43" t="str">
        <f t="shared" ca="1" si="64"/>
        <v/>
      </c>
      <c r="EWZ43" t="str">
        <f t="shared" ca="1" si="64"/>
        <v/>
      </c>
      <c r="EXA43" t="str">
        <f t="shared" ca="1" si="64"/>
        <v/>
      </c>
      <c r="EXB43" t="str">
        <f t="shared" ca="1" si="64"/>
        <v/>
      </c>
      <c r="EXC43" t="str">
        <f t="shared" ca="1" si="64"/>
        <v/>
      </c>
      <c r="EXD43" t="str">
        <f t="shared" ca="1" si="64"/>
        <v/>
      </c>
      <c r="EXE43" t="str">
        <f t="shared" ca="1" si="64"/>
        <v/>
      </c>
      <c r="EXF43" t="str">
        <f t="shared" ca="1" si="64"/>
        <v/>
      </c>
      <c r="EXG43" t="str">
        <f t="shared" ca="1" si="64"/>
        <v/>
      </c>
      <c r="EXH43" t="str">
        <f t="shared" ca="1" si="64"/>
        <v/>
      </c>
      <c r="EXI43" t="str">
        <f t="shared" ca="1" si="64"/>
        <v/>
      </c>
      <c r="EXJ43" t="str">
        <f t="shared" ca="1" si="64"/>
        <v/>
      </c>
      <c r="EXK43" t="str">
        <f t="shared" ca="1" si="64"/>
        <v/>
      </c>
      <c r="EXL43" t="str">
        <f t="shared" ca="1" si="64"/>
        <v/>
      </c>
      <c r="EXM43" t="str">
        <f t="shared" ca="1" si="64"/>
        <v/>
      </c>
      <c r="EXN43" t="str">
        <f t="shared" ca="1" si="64"/>
        <v/>
      </c>
      <c r="EXO43" t="str">
        <f t="shared" ca="1" si="64"/>
        <v/>
      </c>
      <c r="EXP43" t="str">
        <f t="shared" ca="1" si="64"/>
        <v/>
      </c>
      <c r="EXQ43" t="str">
        <f t="shared" ca="1" si="64"/>
        <v/>
      </c>
      <c r="EXR43" t="str">
        <f t="shared" ca="1" si="64"/>
        <v/>
      </c>
      <c r="EXS43" t="str">
        <f t="shared" ca="1" si="64"/>
        <v/>
      </c>
      <c r="EXT43" t="str">
        <f t="shared" ca="1" si="64"/>
        <v/>
      </c>
      <c r="EXU43" t="str">
        <f t="shared" ca="1" si="64"/>
        <v/>
      </c>
      <c r="EXV43" t="str">
        <f t="shared" ca="1" si="64"/>
        <v/>
      </c>
      <c r="EXW43" t="str">
        <f t="shared" ca="1" si="64"/>
        <v/>
      </c>
      <c r="EXX43" t="str">
        <f t="shared" ca="1" si="64"/>
        <v/>
      </c>
      <c r="EXY43" t="str">
        <f t="shared" ca="1" si="64"/>
        <v/>
      </c>
      <c r="EXZ43" t="str">
        <f t="shared" ca="1" si="64"/>
        <v/>
      </c>
      <c r="EYA43" t="str">
        <f t="shared" ca="1" si="64"/>
        <v/>
      </c>
      <c r="EYB43" t="str">
        <f t="shared" ca="1" si="64"/>
        <v/>
      </c>
      <c r="EYC43" t="str">
        <f t="shared" ca="1" si="64"/>
        <v/>
      </c>
      <c r="EYD43" t="str">
        <f t="shared" ca="1" si="64"/>
        <v/>
      </c>
      <c r="EYE43" t="str">
        <f t="shared" ca="1" si="64"/>
        <v/>
      </c>
      <c r="EYF43" t="str">
        <f t="shared" ca="1" si="64"/>
        <v/>
      </c>
      <c r="EYG43" t="str">
        <f t="shared" ref="EYG43:FAR43" ca="1" si="65">IFERROR(EYC43*EYE43,"")</f>
        <v/>
      </c>
      <c r="EYH43" t="str">
        <f t="shared" ca="1" si="65"/>
        <v/>
      </c>
      <c r="EYI43" t="str">
        <f t="shared" ca="1" si="65"/>
        <v/>
      </c>
      <c r="EYJ43" t="str">
        <f t="shared" ca="1" si="65"/>
        <v/>
      </c>
      <c r="EYK43" t="str">
        <f t="shared" ca="1" si="65"/>
        <v/>
      </c>
      <c r="EYL43" t="str">
        <f t="shared" ca="1" si="65"/>
        <v/>
      </c>
      <c r="EYM43" t="str">
        <f t="shared" ca="1" si="65"/>
        <v/>
      </c>
      <c r="EYN43" t="str">
        <f t="shared" ca="1" si="65"/>
        <v/>
      </c>
      <c r="EYO43" t="str">
        <f t="shared" ca="1" si="65"/>
        <v/>
      </c>
      <c r="EYP43" t="str">
        <f t="shared" ca="1" si="65"/>
        <v/>
      </c>
      <c r="EYQ43" t="str">
        <f t="shared" ca="1" si="65"/>
        <v/>
      </c>
      <c r="EYR43" t="str">
        <f t="shared" ca="1" si="65"/>
        <v/>
      </c>
      <c r="EYS43" t="str">
        <f t="shared" ca="1" si="65"/>
        <v/>
      </c>
      <c r="EYT43" t="str">
        <f t="shared" ca="1" si="65"/>
        <v/>
      </c>
      <c r="EYU43" t="str">
        <f t="shared" ca="1" si="65"/>
        <v/>
      </c>
      <c r="EYV43" t="str">
        <f t="shared" ca="1" si="65"/>
        <v/>
      </c>
      <c r="EYW43" t="str">
        <f t="shared" ca="1" si="65"/>
        <v/>
      </c>
      <c r="EYX43" t="str">
        <f t="shared" ca="1" si="65"/>
        <v/>
      </c>
      <c r="EYY43" t="str">
        <f t="shared" ca="1" si="65"/>
        <v/>
      </c>
      <c r="EYZ43" t="str">
        <f t="shared" ca="1" si="65"/>
        <v/>
      </c>
      <c r="EZA43" t="str">
        <f t="shared" ca="1" si="65"/>
        <v/>
      </c>
      <c r="EZB43" t="str">
        <f t="shared" ca="1" si="65"/>
        <v/>
      </c>
      <c r="EZC43" t="str">
        <f t="shared" ca="1" si="65"/>
        <v/>
      </c>
      <c r="EZD43" t="str">
        <f t="shared" ca="1" si="65"/>
        <v/>
      </c>
      <c r="EZE43" t="str">
        <f t="shared" ca="1" si="65"/>
        <v/>
      </c>
      <c r="EZF43" t="str">
        <f t="shared" ca="1" si="65"/>
        <v/>
      </c>
      <c r="EZG43" t="str">
        <f t="shared" ca="1" si="65"/>
        <v/>
      </c>
      <c r="EZH43" t="str">
        <f t="shared" ca="1" si="65"/>
        <v/>
      </c>
      <c r="EZI43" t="str">
        <f t="shared" ca="1" si="65"/>
        <v/>
      </c>
      <c r="EZJ43" t="str">
        <f t="shared" ca="1" si="65"/>
        <v/>
      </c>
      <c r="EZK43" t="str">
        <f t="shared" ca="1" si="65"/>
        <v/>
      </c>
      <c r="EZL43" t="str">
        <f t="shared" ca="1" si="65"/>
        <v/>
      </c>
      <c r="EZM43" t="str">
        <f t="shared" ca="1" si="65"/>
        <v/>
      </c>
      <c r="EZN43" t="str">
        <f t="shared" ca="1" si="65"/>
        <v/>
      </c>
      <c r="EZO43" t="str">
        <f t="shared" ca="1" si="65"/>
        <v/>
      </c>
      <c r="EZP43" t="str">
        <f t="shared" ca="1" si="65"/>
        <v/>
      </c>
      <c r="EZQ43" t="str">
        <f t="shared" ca="1" si="65"/>
        <v/>
      </c>
      <c r="EZR43" t="str">
        <f t="shared" ca="1" si="65"/>
        <v/>
      </c>
      <c r="EZS43" t="str">
        <f t="shared" ca="1" si="65"/>
        <v/>
      </c>
      <c r="EZT43" t="str">
        <f t="shared" ca="1" si="65"/>
        <v/>
      </c>
      <c r="EZU43" t="str">
        <f t="shared" ca="1" si="65"/>
        <v/>
      </c>
      <c r="EZV43" t="str">
        <f t="shared" ca="1" si="65"/>
        <v/>
      </c>
      <c r="EZW43" t="str">
        <f t="shared" ca="1" si="65"/>
        <v/>
      </c>
      <c r="EZX43" t="str">
        <f t="shared" ca="1" si="65"/>
        <v/>
      </c>
      <c r="EZY43" t="str">
        <f t="shared" ca="1" si="65"/>
        <v/>
      </c>
      <c r="EZZ43" t="str">
        <f t="shared" ca="1" si="65"/>
        <v/>
      </c>
      <c r="FAA43" t="str">
        <f t="shared" ca="1" si="65"/>
        <v/>
      </c>
      <c r="FAB43" t="str">
        <f t="shared" ca="1" si="65"/>
        <v/>
      </c>
      <c r="FAC43" t="str">
        <f t="shared" ca="1" si="65"/>
        <v/>
      </c>
      <c r="FAD43" t="str">
        <f t="shared" ca="1" si="65"/>
        <v/>
      </c>
      <c r="FAE43" t="str">
        <f t="shared" ca="1" si="65"/>
        <v/>
      </c>
      <c r="FAF43" t="str">
        <f t="shared" ca="1" si="65"/>
        <v/>
      </c>
      <c r="FAG43" t="str">
        <f t="shared" ca="1" si="65"/>
        <v/>
      </c>
      <c r="FAH43" t="str">
        <f t="shared" ca="1" si="65"/>
        <v/>
      </c>
      <c r="FAI43" t="str">
        <f t="shared" ca="1" si="65"/>
        <v/>
      </c>
      <c r="FAJ43" t="str">
        <f t="shared" ca="1" si="65"/>
        <v/>
      </c>
      <c r="FAK43" t="str">
        <f t="shared" ca="1" si="65"/>
        <v/>
      </c>
      <c r="FAL43" t="str">
        <f t="shared" ca="1" si="65"/>
        <v/>
      </c>
      <c r="FAM43" t="str">
        <f t="shared" ca="1" si="65"/>
        <v/>
      </c>
      <c r="FAN43" t="str">
        <f t="shared" ca="1" si="65"/>
        <v/>
      </c>
      <c r="FAO43" t="str">
        <f t="shared" ca="1" si="65"/>
        <v/>
      </c>
      <c r="FAP43" t="str">
        <f t="shared" ca="1" si="65"/>
        <v/>
      </c>
      <c r="FAQ43" t="str">
        <f t="shared" ca="1" si="65"/>
        <v/>
      </c>
      <c r="FAR43" t="str">
        <f t="shared" ca="1" si="65"/>
        <v/>
      </c>
      <c r="FAS43" t="str">
        <f t="shared" ref="FAS43:FDD43" ca="1" si="66">IFERROR(FAO43*FAQ43,"")</f>
        <v/>
      </c>
      <c r="FAT43" t="str">
        <f t="shared" ca="1" si="66"/>
        <v/>
      </c>
      <c r="FAU43" t="str">
        <f t="shared" ca="1" si="66"/>
        <v/>
      </c>
      <c r="FAV43" t="str">
        <f t="shared" ca="1" si="66"/>
        <v/>
      </c>
      <c r="FAW43" t="str">
        <f t="shared" ca="1" si="66"/>
        <v/>
      </c>
      <c r="FAX43" t="str">
        <f t="shared" ca="1" si="66"/>
        <v/>
      </c>
      <c r="FAY43" t="str">
        <f t="shared" ca="1" si="66"/>
        <v/>
      </c>
      <c r="FAZ43" t="str">
        <f t="shared" ca="1" si="66"/>
        <v/>
      </c>
      <c r="FBA43" t="str">
        <f t="shared" ca="1" si="66"/>
        <v/>
      </c>
      <c r="FBB43" t="str">
        <f t="shared" ca="1" si="66"/>
        <v/>
      </c>
      <c r="FBC43" t="str">
        <f t="shared" ca="1" si="66"/>
        <v/>
      </c>
      <c r="FBD43" t="str">
        <f t="shared" ca="1" si="66"/>
        <v/>
      </c>
      <c r="FBE43" t="str">
        <f t="shared" ca="1" si="66"/>
        <v/>
      </c>
      <c r="FBF43" t="str">
        <f t="shared" ca="1" si="66"/>
        <v/>
      </c>
      <c r="FBG43" t="str">
        <f t="shared" ca="1" si="66"/>
        <v/>
      </c>
      <c r="FBH43" t="str">
        <f t="shared" ca="1" si="66"/>
        <v/>
      </c>
      <c r="FBI43" t="str">
        <f t="shared" ca="1" si="66"/>
        <v/>
      </c>
      <c r="FBJ43" t="str">
        <f t="shared" ca="1" si="66"/>
        <v/>
      </c>
      <c r="FBK43" t="str">
        <f t="shared" ca="1" si="66"/>
        <v/>
      </c>
      <c r="FBL43" t="str">
        <f t="shared" ca="1" si="66"/>
        <v/>
      </c>
      <c r="FBM43" t="str">
        <f t="shared" ca="1" si="66"/>
        <v/>
      </c>
      <c r="FBN43" t="str">
        <f t="shared" ca="1" si="66"/>
        <v/>
      </c>
      <c r="FBO43" t="str">
        <f t="shared" ca="1" si="66"/>
        <v/>
      </c>
      <c r="FBP43" t="str">
        <f t="shared" ca="1" si="66"/>
        <v/>
      </c>
      <c r="FBQ43" t="str">
        <f t="shared" ca="1" si="66"/>
        <v/>
      </c>
      <c r="FBR43" t="str">
        <f t="shared" ca="1" si="66"/>
        <v/>
      </c>
      <c r="FBS43" t="str">
        <f t="shared" ca="1" si="66"/>
        <v/>
      </c>
      <c r="FBT43" t="str">
        <f t="shared" ca="1" si="66"/>
        <v/>
      </c>
      <c r="FBU43" t="str">
        <f t="shared" ca="1" si="66"/>
        <v/>
      </c>
      <c r="FBV43" t="str">
        <f t="shared" ca="1" si="66"/>
        <v/>
      </c>
      <c r="FBW43" t="str">
        <f t="shared" ca="1" si="66"/>
        <v/>
      </c>
      <c r="FBX43" t="str">
        <f t="shared" ca="1" si="66"/>
        <v/>
      </c>
      <c r="FBY43" t="str">
        <f t="shared" ca="1" si="66"/>
        <v/>
      </c>
      <c r="FBZ43" t="str">
        <f t="shared" ca="1" si="66"/>
        <v/>
      </c>
      <c r="FCA43" t="str">
        <f t="shared" ca="1" si="66"/>
        <v/>
      </c>
      <c r="FCB43" t="str">
        <f t="shared" ca="1" si="66"/>
        <v/>
      </c>
      <c r="FCC43" t="str">
        <f t="shared" ca="1" si="66"/>
        <v/>
      </c>
      <c r="FCD43" t="str">
        <f t="shared" ca="1" si="66"/>
        <v/>
      </c>
      <c r="FCE43" t="str">
        <f t="shared" ca="1" si="66"/>
        <v/>
      </c>
      <c r="FCF43" t="str">
        <f t="shared" ca="1" si="66"/>
        <v/>
      </c>
      <c r="FCG43" t="str">
        <f t="shared" ca="1" si="66"/>
        <v/>
      </c>
      <c r="FCH43" t="str">
        <f t="shared" ca="1" si="66"/>
        <v/>
      </c>
      <c r="FCI43" t="str">
        <f t="shared" ca="1" si="66"/>
        <v/>
      </c>
      <c r="FCJ43" t="str">
        <f t="shared" ca="1" si="66"/>
        <v/>
      </c>
      <c r="FCK43" t="str">
        <f t="shared" ca="1" si="66"/>
        <v/>
      </c>
      <c r="FCL43" t="str">
        <f t="shared" ca="1" si="66"/>
        <v/>
      </c>
      <c r="FCM43" t="str">
        <f t="shared" ca="1" si="66"/>
        <v/>
      </c>
      <c r="FCN43" t="str">
        <f t="shared" ca="1" si="66"/>
        <v/>
      </c>
      <c r="FCO43" t="str">
        <f t="shared" ca="1" si="66"/>
        <v/>
      </c>
      <c r="FCP43" t="str">
        <f t="shared" ca="1" si="66"/>
        <v/>
      </c>
      <c r="FCQ43" t="str">
        <f t="shared" ca="1" si="66"/>
        <v/>
      </c>
      <c r="FCR43" t="str">
        <f t="shared" ca="1" si="66"/>
        <v/>
      </c>
      <c r="FCS43" t="str">
        <f t="shared" ca="1" si="66"/>
        <v/>
      </c>
      <c r="FCT43" t="str">
        <f t="shared" ca="1" si="66"/>
        <v/>
      </c>
      <c r="FCU43" t="str">
        <f t="shared" ca="1" si="66"/>
        <v/>
      </c>
      <c r="FCV43" t="str">
        <f t="shared" ca="1" si="66"/>
        <v/>
      </c>
      <c r="FCW43" t="str">
        <f t="shared" ca="1" si="66"/>
        <v/>
      </c>
      <c r="FCX43" t="str">
        <f t="shared" ca="1" si="66"/>
        <v/>
      </c>
      <c r="FCY43" t="str">
        <f t="shared" ca="1" si="66"/>
        <v/>
      </c>
      <c r="FCZ43" t="str">
        <f t="shared" ca="1" si="66"/>
        <v/>
      </c>
      <c r="FDA43" t="str">
        <f t="shared" ca="1" si="66"/>
        <v/>
      </c>
      <c r="FDB43" t="str">
        <f t="shared" ca="1" si="66"/>
        <v/>
      </c>
      <c r="FDC43" t="str">
        <f t="shared" ca="1" si="66"/>
        <v/>
      </c>
      <c r="FDD43" t="str">
        <f t="shared" ca="1" si="66"/>
        <v/>
      </c>
      <c r="FDE43" t="str">
        <f t="shared" ref="FDE43:FFP43" ca="1" si="67">IFERROR(FDA43*FDC43,"")</f>
        <v/>
      </c>
      <c r="FDF43" t="str">
        <f t="shared" ca="1" si="67"/>
        <v/>
      </c>
      <c r="FDG43" t="str">
        <f t="shared" ca="1" si="67"/>
        <v/>
      </c>
      <c r="FDH43" t="str">
        <f t="shared" ca="1" si="67"/>
        <v/>
      </c>
      <c r="FDI43" t="str">
        <f t="shared" ca="1" si="67"/>
        <v/>
      </c>
      <c r="FDJ43" t="str">
        <f t="shared" ca="1" si="67"/>
        <v/>
      </c>
      <c r="FDK43" t="str">
        <f t="shared" ca="1" si="67"/>
        <v/>
      </c>
      <c r="FDL43" t="str">
        <f t="shared" ca="1" si="67"/>
        <v/>
      </c>
      <c r="FDM43" t="str">
        <f t="shared" ca="1" si="67"/>
        <v/>
      </c>
      <c r="FDN43" t="str">
        <f t="shared" ca="1" si="67"/>
        <v/>
      </c>
      <c r="FDO43" t="str">
        <f t="shared" ca="1" si="67"/>
        <v/>
      </c>
      <c r="FDP43" t="str">
        <f t="shared" ca="1" si="67"/>
        <v/>
      </c>
      <c r="FDQ43" t="str">
        <f t="shared" ca="1" si="67"/>
        <v/>
      </c>
      <c r="FDR43" t="str">
        <f t="shared" ca="1" si="67"/>
        <v/>
      </c>
      <c r="FDS43" t="str">
        <f t="shared" ca="1" si="67"/>
        <v/>
      </c>
      <c r="FDT43" t="str">
        <f t="shared" ca="1" si="67"/>
        <v/>
      </c>
      <c r="FDU43" t="str">
        <f t="shared" ca="1" si="67"/>
        <v/>
      </c>
      <c r="FDV43" t="str">
        <f t="shared" ca="1" si="67"/>
        <v/>
      </c>
      <c r="FDW43" t="str">
        <f t="shared" ca="1" si="67"/>
        <v/>
      </c>
      <c r="FDX43" t="str">
        <f t="shared" ca="1" si="67"/>
        <v/>
      </c>
      <c r="FDY43" t="str">
        <f t="shared" ca="1" si="67"/>
        <v/>
      </c>
      <c r="FDZ43" t="str">
        <f t="shared" ca="1" si="67"/>
        <v/>
      </c>
      <c r="FEA43" t="str">
        <f t="shared" ca="1" si="67"/>
        <v/>
      </c>
      <c r="FEB43" t="str">
        <f t="shared" ca="1" si="67"/>
        <v/>
      </c>
      <c r="FEC43" t="str">
        <f t="shared" ca="1" si="67"/>
        <v/>
      </c>
      <c r="FED43" t="str">
        <f t="shared" ca="1" si="67"/>
        <v/>
      </c>
      <c r="FEE43" t="str">
        <f t="shared" ca="1" si="67"/>
        <v/>
      </c>
      <c r="FEF43" t="str">
        <f t="shared" ca="1" si="67"/>
        <v/>
      </c>
      <c r="FEG43" t="str">
        <f t="shared" ca="1" si="67"/>
        <v/>
      </c>
      <c r="FEH43" t="str">
        <f t="shared" ca="1" si="67"/>
        <v/>
      </c>
      <c r="FEI43" t="str">
        <f t="shared" ca="1" si="67"/>
        <v/>
      </c>
      <c r="FEJ43" t="str">
        <f t="shared" ca="1" si="67"/>
        <v/>
      </c>
      <c r="FEK43" t="str">
        <f t="shared" ca="1" si="67"/>
        <v/>
      </c>
      <c r="FEL43" t="str">
        <f t="shared" ca="1" si="67"/>
        <v/>
      </c>
      <c r="FEM43" t="str">
        <f t="shared" ca="1" si="67"/>
        <v/>
      </c>
      <c r="FEN43" t="str">
        <f t="shared" ca="1" si="67"/>
        <v/>
      </c>
      <c r="FEO43" t="str">
        <f t="shared" ca="1" si="67"/>
        <v/>
      </c>
      <c r="FEP43" t="str">
        <f t="shared" ca="1" si="67"/>
        <v/>
      </c>
      <c r="FEQ43" t="str">
        <f t="shared" ca="1" si="67"/>
        <v/>
      </c>
      <c r="FER43" t="str">
        <f t="shared" ca="1" si="67"/>
        <v/>
      </c>
      <c r="FES43" t="str">
        <f t="shared" ca="1" si="67"/>
        <v/>
      </c>
      <c r="FET43" t="str">
        <f t="shared" ca="1" si="67"/>
        <v/>
      </c>
      <c r="FEU43" t="str">
        <f t="shared" ca="1" si="67"/>
        <v/>
      </c>
      <c r="FEV43" t="str">
        <f t="shared" ca="1" si="67"/>
        <v/>
      </c>
      <c r="FEW43" t="str">
        <f t="shared" ca="1" si="67"/>
        <v/>
      </c>
      <c r="FEX43" t="str">
        <f t="shared" ca="1" si="67"/>
        <v/>
      </c>
      <c r="FEY43" t="str">
        <f t="shared" ca="1" si="67"/>
        <v/>
      </c>
      <c r="FEZ43" t="str">
        <f t="shared" ca="1" si="67"/>
        <v/>
      </c>
      <c r="FFA43" t="str">
        <f t="shared" ca="1" si="67"/>
        <v/>
      </c>
      <c r="FFB43" t="str">
        <f t="shared" ca="1" si="67"/>
        <v/>
      </c>
      <c r="FFC43" t="str">
        <f t="shared" ca="1" si="67"/>
        <v/>
      </c>
      <c r="FFD43" t="str">
        <f t="shared" ca="1" si="67"/>
        <v/>
      </c>
      <c r="FFE43" t="str">
        <f t="shared" ca="1" si="67"/>
        <v/>
      </c>
      <c r="FFF43" t="str">
        <f t="shared" ca="1" si="67"/>
        <v/>
      </c>
      <c r="FFG43" t="str">
        <f t="shared" ca="1" si="67"/>
        <v/>
      </c>
      <c r="FFH43" t="str">
        <f t="shared" ca="1" si="67"/>
        <v/>
      </c>
      <c r="FFI43" t="str">
        <f t="shared" ca="1" si="67"/>
        <v/>
      </c>
      <c r="FFJ43" t="str">
        <f t="shared" ca="1" si="67"/>
        <v/>
      </c>
      <c r="FFK43" t="str">
        <f t="shared" ca="1" si="67"/>
        <v/>
      </c>
      <c r="FFL43" t="str">
        <f t="shared" ca="1" si="67"/>
        <v/>
      </c>
      <c r="FFM43" t="str">
        <f t="shared" ca="1" si="67"/>
        <v/>
      </c>
      <c r="FFN43" t="str">
        <f t="shared" ca="1" si="67"/>
        <v/>
      </c>
      <c r="FFO43" t="str">
        <f t="shared" ca="1" si="67"/>
        <v/>
      </c>
      <c r="FFP43" t="str">
        <f t="shared" ca="1" si="67"/>
        <v/>
      </c>
      <c r="FFQ43" t="str">
        <f t="shared" ref="FFQ43:FIB43" ca="1" si="68">IFERROR(FFM43*FFO43,"")</f>
        <v/>
      </c>
      <c r="FFR43" t="str">
        <f t="shared" ca="1" si="68"/>
        <v/>
      </c>
      <c r="FFS43" t="str">
        <f t="shared" ca="1" si="68"/>
        <v/>
      </c>
      <c r="FFT43" t="str">
        <f t="shared" ca="1" si="68"/>
        <v/>
      </c>
      <c r="FFU43" t="str">
        <f t="shared" ca="1" si="68"/>
        <v/>
      </c>
      <c r="FFV43" t="str">
        <f t="shared" ca="1" si="68"/>
        <v/>
      </c>
      <c r="FFW43" t="str">
        <f t="shared" ca="1" si="68"/>
        <v/>
      </c>
      <c r="FFX43" t="str">
        <f t="shared" ca="1" si="68"/>
        <v/>
      </c>
      <c r="FFY43" t="str">
        <f t="shared" ca="1" si="68"/>
        <v/>
      </c>
      <c r="FFZ43" t="str">
        <f t="shared" ca="1" si="68"/>
        <v/>
      </c>
      <c r="FGA43" t="str">
        <f t="shared" ca="1" si="68"/>
        <v/>
      </c>
      <c r="FGB43" t="str">
        <f t="shared" ca="1" si="68"/>
        <v/>
      </c>
      <c r="FGC43" t="str">
        <f t="shared" ca="1" si="68"/>
        <v/>
      </c>
      <c r="FGD43" t="str">
        <f t="shared" ca="1" si="68"/>
        <v/>
      </c>
      <c r="FGE43" t="str">
        <f t="shared" ca="1" si="68"/>
        <v/>
      </c>
      <c r="FGF43" t="str">
        <f t="shared" ca="1" si="68"/>
        <v/>
      </c>
      <c r="FGG43" t="str">
        <f t="shared" ca="1" si="68"/>
        <v/>
      </c>
      <c r="FGH43" t="str">
        <f t="shared" ca="1" si="68"/>
        <v/>
      </c>
      <c r="FGI43" t="str">
        <f t="shared" ca="1" si="68"/>
        <v/>
      </c>
      <c r="FGJ43" t="str">
        <f t="shared" ca="1" si="68"/>
        <v/>
      </c>
      <c r="FGK43" t="str">
        <f t="shared" ca="1" si="68"/>
        <v/>
      </c>
      <c r="FGL43" t="str">
        <f t="shared" ca="1" si="68"/>
        <v/>
      </c>
      <c r="FGM43" t="str">
        <f t="shared" ca="1" si="68"/>
        <v/>
      </c>
      <c r="FGN43" t="str">
        <f t="shared" ca="1" si="68"/>
        <v/>
      </c>
      <c r="FGO43" t="str">
        <f t="shared" ca="1" si="68"/>
        <v/>
      </c>
      <c r="FGP43" t="str">
        <f t="shared" ca="1" si="68"/>
        <v/>
      </c>
      <c r="FGQ43" t="str">
        <f t="shared" ca="1" si="68"/>
        <v/>
      </c>
      <c r="FGR43" t="str">
        <f t="shared" ca="1" si="68"/>
        <v/>
      </c>
      <c r="FGS43" t="str">
        <f t="shared" ca="1" si="68"/>
        <v/>
      </c>
      <c r="FGT43" t="str">
        <f t="shared" ca="1" si="68"/>
        <v/>
      </c>
      <c r="FGU43" t="str">
        <f t="shared" ca="1" si="68"/>
        <v/>
      </c>
      <c r="FGV43" t="str">
        <f t="shared" ca="1" si="68"/>
        <v/>
      </c>
      <c r="FGW43" t="str">
        <f t="shared" ca="1" si="68"/>
        <v/>
      </c>
      <c r="FGX43" t="str">
        <f t="shared" ca="1" si="68"/>
        <v/>
      </c>
      <c r="FGY43" t="str">
        <f t="shared" ca="1" si="68"/>
        <v/>
      </c>
      <c r="FGZ43" t="str">
        <f t="shared" ca="1" si="68"/>
        <v/>
      </c>
      <c r="FHA43" t="str">
        <f t="shared" ca="1" si="68"/>
        <v/>
      </c>
      <c r="FHB43" t="str">
        <f t="shared" ca="1" si="68"/>
        <v/>
      </c>
      <c r="FHC43" t="str">
        <f t="shared" ca="1" si="68"/>
        <v/>
      </c>
      <c r="FHD43" t="str">
        <f t="shared" ca="1" si="68"/>
        <v/>
      </c>
      <c r="FHE43" t="str">
        <f t="shared" ca="1" si="68"/>
        <v/>
      </c>
      <c r="FHF43" t="str">
        <f t="shared" ca="1" si="68"/>
        <v/>
      </c>
      <c r="FHG43" t="str">
        <f t="shared" ca="1" si="68"/>
        <v/>
      </c>
      <c r="FHH43" t="str">
        <f t="shared" ca="1" si="68"/>
        <v/>
      </c>
      <c r="FHI43" t="str">
        <f t="shared" ca="1" si="68"/>
        <v/>
      </c>
      <c r="FHJ43" t="str">
        <f t="shared" ca="1" si="68"/>
        <v/>
      </c>
      <c r="FHK43" t="str">
        <f t="shared" ca="1" si="68"/>
        <v/>
      </c>
      <c r="FHL43" t="str">
        <f t="shared" ca="1" si="68"/>
        <v/>
      </c>
      <c r="FHM43" t="str">
        <f t="shared" ca="1" si="68"/>
        <v/>
      </c>
      <c r="FHN43" t="str">
        <f t="shared" ca="1" si="68"/>
        <v/>
      </c>
      <c r="FHO43" t="str">
        <f t="shared" ca="1" si="68"/>
        <v/>
      </c>
      <c r="FHP43" t="str">
        <f t="shared" ca="1" si="68"/>
        <v/>
      </c>
      <c r="FHQ43" t="str">
        <f t="shared" ca="1" si="68"/>
        <v/>
      </c>
      <c r="FHR43" t="str">
        <f t="shared" ca="1" si="68"/>
        <v/>
      </c>
      <c r="FHS43" t="str">
        <f t="shared" ca="1" si="68"/>
        <v/>
      </c>
      <c r="FHT43" t="str">
        <f t="shared" ca="1" si="68"/>
        <v/>
      </c>
      <c r="FHU43" t="str">
        <f t="shared" ca="1" si="68"/>
        <v/>
      </c>
      <c r="FHV43" t="str">
        <f t="shared" ca="1" si="68"/>
        <v/>
      </c>
      <c r="FHW43" t="str">
        <f t="shared" ca="1" si="68"/>
        <v/>
      </c>
      <c r="FHX43" t="str">
        <f t="shared" ca="1" si="68"/>
        <v/>
      </c>
      <c r="FHY43" t="str">
        <f t="shared" ca="1" si="68"/>
        <v/>
      </c>
      <c r="FHZ43" t="str">
        <f t="shared" ca="1" si="68"/>
        <v/>
      </c>
      <c r="FIA43" t="str">
        <f t="shared" ca="1" si="68"/>
        <v/>
      </c>
      <c r="FIB43" t="str">
        <f t="shared" ca="1" si="68"/>
        <v/>
      </c>
      <c r="FIC43" t="str">
        <f t="shared" ref="FIC43:FKN43" ca="1" si="69">IFERROR(FHY43*FIA43,"")</f>
        <v/>
      </c>
      <c r="FID43" t="str">
        <f t="shared" ca="1" si="69"/>
        <v/>
      </c>
      <c r="FIE43" t="str">
        <f t="shared" ca="1" si="69"/>
        <v/>
      </c>
      <c r="FIF43" t="str">
        <f t="shared" ca="1" si="69"/>
        <v/>
      </c>
      <c r="FIG43" t="str">
        <f t="shared" ca="1" si="69"/>
        <v/>
      </c>
      <c r="FIH43" t="str">
        <f t="shared" ca="1" si="69"/>
        <v/>
      </c>
      <c r="FII43" t="str">
        <f t="shared" ca="1" si="69"/>
        <v/>
      </c>
      <c r="FIJ43" t="str">
        <f t="shared" ca="1" si="69"/>
        <v/>
      </c>
      <c r="FIK43" t="str">
        <f t="shared" ca="1" si="69"/>
        <v/>
      </c>
      <c r="FIL43" t="str">
        <f t="shared" ca="1" si="69"/>
        <v/>
      </c>
      <c r="FIM43" t="str">
        <f t="shared" ca="1" si="69"/>
        <v/>
      </c>
      <c r="FIN43" t="str">
        <f t="shared" ca="1" si="69"/>
        <v/>
      </c>
      <c r="FIO43" t="str">
        <f t="shared" ca="1" si="69"/>
        <v/>
      </c>
      <c r="FIP43" t="str">
        <f t="shared" ca="1" si="69"/>
        <v/>
      </c>
      <c r="FIQ43" t="str">
        <f t="shared" ca="1" si="69"/>
        <v/>
      </c>
      <c r="FIR43" t="str">
        <f t="shared" ca="1" si="69"/>
        <v/>
      </c>
      <c r="FIS43" t="str">
        <f t="shared" ca="1" si="69"/>
        <v/>
      </c>
      <c r="FIT43" t="str">
        <f t="shared" ca="1" si="69"/>
        <v/>
      </c>
      <c r="FIU43" t="str">
        <f t="shared" ca="1" si="69"/>
        <v/>
      </c>
      <c r="FIV43" t="str">
        <f t="shared" ca="1" si="69"/>
        <v/>
      </c>
      <c r="FIW43" t="str">
        <f t="shared" ca="1" si="69"/>
        <v/>
      </c>
      <c r="FIX43" t="str">
        <f t="shared" ca="1" si="69"/>
        <v/>
      </c>
      <c r="FIY43" t="str">
        <f t="shared" ca="1" si="69"/>
        <v/>
      </c>
      <c r="FIZ43" t="str">
        <f t="shared" ca="1" si="69"/>
        <v/>
      </c>
      <c r="FJA43" t="str">
        <f t="shared" ca="1" si="69"/>
        <v/>
      </c>
      <c r="FJB43" t="str">
        <f t="shared" ca="1" si="69"/>
        <v/>
      </c>
      <c r="FJC43" t="str">
        <f t="shared" ca="1" si="69"/>
        <v/>
      </c>
      <c r="FJD43" t="str">
        <f t="shared" ca="1" si="69"/>
        <v/>
      </c>
      <c r="FJE43" t="str">
        <f t="shared" ca="1" si="69"/>
        <v/>
      </c>
      <c r="FJF43" t="str">
        <f t="shared" ca="1" si="69"/>
        <v/>
      </c>
      <c r="FJG43" t="str">
        <f t="shared" ca="1" si="69"/>
        <v/>
      </c>
      <c r="FJH43" t="str">
        <f t="shared" ca="1" si="69"/>
        <v/>
      </c>
      <c r="FJI43" t="str">
        <f t="shared" ca="1" si="69"/>
        <v/>
      </c>
      <c r="FJJ43" t="str">
        <f t="shared" ca="1" si="69"/>
        <v/>
      </c>
      <c r="FJK43" t="str">
        <f t="shared" ca="1" si="69"/>
        <v/>
      </c>
      <c r="FJL43" t="str">
        <f t="shared" ca="1" si="69"/>
        <v/>
      </c>
      <c r="FJM43" t="str">
        <f t="shared" ca="1" si="69"/>
        <v/>
      </c>
      <c r="FJN43" t="str">
        <f t="shared" ca="1" si="69"/>
        <v/>
      </c>
      <c r="FJO43" t="str">
        <f t="shared" ca="1" si="69"/>
        <v/>
      </c>
      <c r="FJP43" t="str">
        <f t="shared" ca="1" si="69"/>
        <v/>
      </c>
      <c r="FJQ43" t="str">
        <f t="shared" ca="1" si="69"/>
        <v/>
      </c>
      <c r="FJR43" t="str">
        <f t="shared" ca="1" si="69"/>
        <v/>
      </c>
      <c r="FJS43" t="str">
        <f t="shared" ca="1" si="69"/>
        <v/>
      </c>
      <c r="FJT43" t="str">
        <f t="shared" ca="1" si="69"/>
        <v/>
      </c>
      <c r="FJU43" t="str">
        <f t="shared" ca="1" si="69"/>
        <v/>
      </c>
      <c r="FJV43" t="str">
        <f t="shared" ca="1" si="69"/>
        <v/>
      </c>
      <c r="FJW43" t="str">
        <f t="shared" ca="1" si="69"/>
        <v/>
      </c>
      <c r="FJX43" t="str">
        <f t="shared" ca="1" si="69"/>
        <v/>
      </c>
      <c r="FJY43" t="str">
        <f t="shared" ca="1" si="69"/>
        <v/>
      </c>
      <c r="FJZ43" t="str">
        <f t="shared" ca="1" si="69"/>
        <v/>
      </c>
      <c r="FKA43" t="str">
        <f t="shared" ca="1" si="69"/>
        <v/>
      </c>
      <c r="FKB43" t="str">
        <f t="shared" ca="1" si="69"/>
        <v/>
      </c>
      <c r="FKC43" t="str">
        <f t="shared" ca="1" si="69"/>
        <v/>
      </c>
      <c r="FKD43" t="str">
        <f t="shared" ca="1" si="69"/>
        <v/>
      </c>
      <c r="FKE43" t="str">
        <f t="shared" ca="1" si="69"/>
        <v/>
      </c>
      <c r="FKF43" t="str">
        <f t="shared" ca="1" si="69"/>
        <v/>
      </c>
      <c r="FKG43" t="str">
        <f t="shared" ca="1" si="69"/>
        <v/>
      </c>
      <c r="FKH43" t="str">
        <f t="shared" ca="1" si="69"/>
        <v/>
      </c>
      <c r="FKI43" t="str">
        <f t="shared" ca="1" si="69"/>
        <v/>
      </c>
      <c r="FKJ43" t="str">
        <f t="shared" ca="1" si="69"/>
        <v/>
      </c>
      <c r="FKK43" t="str">
        <f t="shared" ca="1" si="69"/>
        <v/>
      </c>
      <c r="FKL43" t="str">
        <f t="shared" ca="1" si="69"/>
        <v/>
      </c>
      <c r="FKM43" t="str">
        <f t="shared" ca="1" si="69"/>
        <v/>
      </c>
      <c r="FKN43" t="str">
        <f t="shared" ca="1" si="69"/>
        <v/>
      </c>
      <c r="FKO43" t="str">
        <f t="shared" ref="FKO43:FMZ43" ca="1" si="70">IFERROR(FKK43*FKM43,"")</f>
        <v/>
      </c>
      <c r="FKP43" t="str">
        <f t="shared" ca="1" si="70"/>
        <v/>
      </c>
      <c r="FKQ43" t="str">
        <f t="shared" ca="1" si="70"/>
        <v/>
      </c>
      <c r="FKR43" t="str">
        <f t="shared" ca="1" si="70"/>
        <v/>
      </c>
      <c r="FKS43" t="str">
        <f t="shared" ca="1" si="70"/>
        <v/>
      </c>
      <c r="FKT43" t="str">
        <f t="shared" ca="1" si="70"/>
        <v/>
      </c>
      <c r="FKU43" t="str">
        <f t="shared" ca="1" si="70"/>
        <v/>
      </c>
      <c r="FKV43" t="str">
        <f t="shared" ca="1" si="70"/>
        <v/>
      </c>
      <c r="FKW43" t="str">
        <f t="shared" ca="1" si="70"/>
        <v/>
      </c>
      <c r="FKX43" t="str">
        <f t="shared" ca="1" si="70"/>
        <v/>
      </c>
      <c r="FKY43" t="str">
        <f t="shared" ca="1" si="70"/>
        <v/>
      </c>
      <c r="FKZ43" t="str">
        <f t="shared" ca="1" si="70"/>
        <v/>
      </c>
      <c r="FLA43" t="str">
        <f t="shared" ca="1" si="70"/>
        <v/>
      </c>
      <c r="FLB43" t="str">
        <f t="shared" ca="1" si="70"/>
        <v/>
      </c>
      <c r="FLC43" t="str">
        <f t="shared" ca="1" si="70"/>
        <v/>
      </c>
      <c r="FLD43" t="str">
        <f t="shared" ca="1" si="70"/>
        <v/>
      </c>
      <c r="FLE43" t="str">
        <f t="shared" ca="1" si="70"/>
        <v/>
      </c>
      <c r="FLF43" t="str">
        <f t="shared" ca="1" si="70"/>
        <v/>
      </c>
      <c r="FLG43" t="str">
        <f t="shared" ca="1" si="70"/>
        <v/>
      </c>
      <c r="FLH43" t="str">
        <f t="shared" ca="1" si="70"/>
        <v/>
      </c>
      <c r="FLI43" t="str">
        <f t="shared" ca="1" si="70"/>
        <v/>
      </c>
      <c r="FLJ43" t="str">
        <f t="shared" ca="1" si="70"/>
        <v/>
      </c>
      <c r="FLK43" t="str">
        <f t="shared" ca="1" si="70"/>
        <v/>
      </c>
      <c r="FLL43" t="str">
        <f t="shared" ca="1" si="70"/>
        <v/>
      </c>
      <c r="FLM43" t="str">
        <f t="shared" ca="1" si="70"/>
        <v/>
      </c>
      <c r="FLN43" t="str">
        <f t="shared" ca="1" si="70"/>
        <v/>
      </c>
      <c r="FLO43" t="str">
        <f t="shared" ca="1" si="70"/>
        <v/>
      </c>
      <c r="FLP43" t="str">
        <f t="shared" ca="1" si="70"/>
        <v/>
      </c>
      <c r="FLQ43" t="str">
        <f t="shared" ca="1" si="70"/>
        <v/>
      </c>
      <c r="FLR43" t="str">
        <f t="shared" ca="1" si="70"/>
        <v/>
      </c>
      <c r="FLS43" t="str">
        <f t="shared" ca="1" si="70"/>
        <v/>
      </c>
      <c r="FLT43" t="str">
        <f t="shared" ca="1" si="70"/>
        <v/>
      </c>
      <c r="FLU43" t="str">
        <f t="shared" ca="1" si="70"/>
        <v/>
      </c>
      <c r="FLV43" t="str">
        <f t="shared" ca="1" si="70"/>
        <v/>
      </c>
      <c r="FLW43" t="str">
        <f t="shared" ca="1" si="70"/>
        <v/>
      </c>
      <c r="FLX43" t="str">
        <f t="shared" ca="1" si="70"/>
        <v/>
      </c>
      <c r="FLY43" t="str">
        <f t="shared" ca="1" si="70"/>
        <v/>
      </c>
      <c r="FLZ43" t="str">
        <f t="shared" ca="1" si="70"/>
        <v/>
      </c>
      <c r="FMA43" t="str">
        <f t="shared" ca="1" si="70"/>
        <v/>
      </c>
      <c r="FMB43" t="str">
        <f t="shared" ca="1" si="70"/>
        <v/>
      </c>
      <c r="FMC43" t="str">
        <f t="shared" ca="1" si="70"/>
        <v/>
      </c>
      <c r="FMD43" t="str">
        <f t="shared" ca="1" si="70"/>
        <v/>
      </c>
      <c r="FME43" t="str">
        <f t="shared" ca="1" si="70"/>
        <v/>
      </c>
      <c r="FMF43" t="str">
        <f t="shared" ca="1" si="70"/>
        <v/>
      </c>
      <c r="FMG43" t="str">
        <f t="shared" ca="1" si="70"/>
        <v/>
      </c>
      <c r="FMH43" t="str">
        <f t="shared" ca="1" si="70"/>
        <v/>
      </c>
      <c r="FMI43" t="str">
        <f t="shared" ca="1" si="70"/>
        <v/>
      </c>
      <c r="FMJ43" t="str">
        <f t="shared" ca="1" si="70"/>
        <v/>
      </c>
      <c r="FMK43" t="str">
        <f t="shared" ca="1" si="70"/>
        <v/>
      </c>
      <c r="FML43" t="str">
        <f t="shared" ca="1" si="70"/>
        <v/>
      </c>
      <c r="FMM43" t="str">
        <f t="shared" ca="1" si="70"/>
        <v/>
      </c>
      <c r="FMN43" t="str">
        <f t="shared" ca="1" si="70"/>
        <v/>
      </c>
      <c r="FMO43" t="str">
        <f t="shared" ca="1" si="70"/>
        <v/>
      </c>
      <c r="FMP43" t="str">
        <f t="shared" ca="1" si="70"/>
        <v/>
      </c>
      <c r="FMQ43" t="str">
        <f t="shared" ca="1" si="70"/>
        <v/>
      </c>
      <c r="FMR43" t="str">
        <f t="shared" ca="1" si="70"/>
        <v/>
      </c>
      <c r="FMS43" t="str">
        <f t="shared" ca="1" si="70"/>
        <v/>
      </c>
      <c r="FMT43" t="str">
        <f t="shared" ca="1" si="70"/>
        <v/>
      </c>
      <c r="FMU43" t="str">
        <f t="shared" ca="1" si="70"/>
        <v/>
      </c>
      <c r="FMV43" t="str">
        <f t="shared" ca="1" si="70"/>
        <v/>
      </c>
      <c r="FMW43" t="str">
        <f t="shared" ca="1" si="70"/>
        <v/>
      </c>
      <c r="FMX43" t="str">
        <f t="shared" ca="1" si="70"/>
        <v/>
      </c>
      <c r="FMY43" t="str">
        <f t="shared" ca="1" si="70"/>
        <v/>
      </c>
      <c r="FMZ43" t="str">
        <f t="shared" ca="1" si="70"/>
        <v/>
      </c>
      <c r="FNA43" t="str">
        <f t="shared" ref="FNA43:FPL43" ca="1" si="71">IFERROR(FMW43*FMY43,"")</f>
        <v/>
      </c>
      <c r="FNB43" t="str">
        <f t="shared" ca="1" si="71"/>
        <v/>
      </c>
      <c r="FNC43" t="str">
        <f t="shared" ca="1" si="71"/>
        <v/>
      </c>
      <c r="FND43" t="str">
        <f t="shared" ca="1" si="71"/>
        <v/>
      </c>
      <c r="FNE43" t="str">
        <f t="shared" ca="1" si="71"/>
        <v/>
      </c>
      <c r="FNF43" t="str">
        <f t="shared" ca="1" si="71"/>
        <v/>
      </c>
      <c r="FNG43" t="str">
        <f t="shared" ca="1" si="71"/>
        <v/>
      </c>
      <c r="FNH43" t="str">
        <f t="shared" ca="1" si="71"/>
        <v/>
      </c>
      <c r="FNI43" t="str">
        <f t="shared" ca="1" si="71"/>
        <v/>
      </c>
      <c r="FNJ43" t="str">
        <f t="shared" ca="1" si="71"/>
        <v/>
      </c>
      <c r="FNK43" t="str">
        <f t="shared" ca="1" si="71"/>
        <v/>
      </c>
      <c r="FNL43" t="str">
        <f t="shared" ca="1" si="71"/>
        <v/>
      </c>
      <c r="FNM43" t="str">
        <f t="shared" ca="1" si="71"/>
        <v/>
      </c>
      <c r="FNN43" t="str">
        <f t="shared" ca="1" si="71"/>
        <v/>
      </c>
      <c r="FNO43" t="str">
        <f t="shared" ca="1" si="71"/>
        <v/>
      </c>
      <c r="FNP43" t="str">
        <f t="shared" ca="1" si="71"/>
        <v/>
      </c>
      <c r="FNQ43" t="str">
        <f t="shared" ca="1" si="71"/>
        <v/>
      </c>
      <c r="FNR43" t="str">
        <f t="shared" ca="1" si="71"/>
        <v/>
      </c>
      <c r="FNS43" t="str">
        <f t="shared" ca="1" si="71"/>
        <v/>
      </c>
      <c r="FNT43" t="str">
        <f t="shared" ca="1" si="71"/>
        <v/>
      </c>
      <c r="FNU43" t="str">
        <f t="shared" ca="1" si="71"/>
        <v/>
      </c>
      <c r="FNV43" t="str">
        <f t="shared" ca="1" si="71"/>
        <v/>
      </c>
      <c r="FNW43" t="str">
        <f t="shared" ca="1" si="71"/>
        <v/>
      </c>
      <c r="FNX43" t="str">
        <f t="shared" ca="1" si="71"/>
        <v/>
      </c>
      <c r="FNY43" t="str">
        <f t="shared" ca="1" si="71"/>
        <v/>
      </c>
      <c r="FNZ43" t="str">
        <f t="shared" ca="1" si="71"/>
        <v/>
      </c>
      <c r="FOA43" t="str">
        <f t="shared" ca="1" si="71"/>
        <v/>
      </c>
      <c r="FOB43" t="str">
        <f t="shared" ca="1" si="71"/>
        <v/>
      </c>
      <c r="FOC43" t="str">
        <f t="shared" ca="1" si="71"/>
        <v/>
      </c>
      <c r="FOD43" t="str">
        <f t="shared" ca="1" si="71"/>
        <v/>
      </c>
      <c r="FOE43" t="str">
        <f t="shared" ca="1" si="71"/>
        <v/>
      </c>
      <c r="FOF43" t="str">
        <f t="shared" ca="1" si="71"/>
        <v/>
      </c>
      <c r="FOG43" t="str">
        <f t="shared" ca="1" si="71"/>
        <v/>
      </c>
      <c r="FOH43" t="str">
        <f t="shared" ca="1" si="71"/>
        <v/>
      </c>
      <c r="FOI43" t="str">
        <f t="shared" ca="1" si="71"/>
        <v/>
      </c>
      <c r="FOJ43" t="str">
        <f t="shared" ca="1" si="71"/>
        <v/>
      </c>
      <c r="FOK43" t="str">
        <f t="shared" ca="1" si="71"/>
        <v/>
      </c>
      <c r="FOL43" t="str">
        <f t="shared" ca="1" si="71"/>
        <v/>
      </c>
      <c r="FOM43" t="str">
        <f t="shared" ca="1" si="71"/>
        <v/>
      </c>
      <c r="FON43" t="str">
        <f t="shared" ca="1" si="71"/>
        <v/>
      </c>
      <c r="FOO43" t="str">
        <f t="shared" ca="1" si="71"/>
        <v/>
      </c>
      <c r="FOP43" t="str">
        <f t="shared" ca="1" si="71"/>
        <v/>
      </c>
      <c r="FOQ43" t="str">
        <f t="shared" ca="1" si="71"/>
        <v/>
      </c>
      <c r="FOR43" t="str">
        <f t="shared" ca="1" si="71"/>
        <v/>
      </c>
      <c r="FOS43" t="str">
        <f t="shared" ca="1" si="71"/>
        <v/>
      </c>
      <c r="FOT43" t="str">
        <f t="shared" ca="1" si="71"/>
        <v/>
      </c>
      <c r="FOU43" t="str">
        <f t="shared" ca="1" si="71"/>
        <v/>
      </c>
      <c r="FOV43" t="str">
        <f t="shared" ca="1" si="71"/>
        <v/>
      </c>
      <c r="FOW43" t="str">
        <f t="shared" ca="1" si="71"/>
        <v/>
      </c>
      <c r="FOX43" t="str">
        <f t="shared" ca="1" si="71"/>
        <v/>
      </c>
      <c r="FOY43" t="str">
        <f t="shared" ca="1" si="71"/>
        <v/>
      </c>
      <c r="FOZ43" t="str">
        <f t="shared" ca="1" si="71"/>
        <v/>
      </c>
      <c r="FPA43" t="str">
        <f t="shared" ca="1" si="71"/>
        <v/>
      </c>
      <c r="FPB43" t="str">
        <f t="shared" ca="1" si="71"/>
        <v/>
      </c>
      <c r="FPC43" t="str">
        <f t="shared" ca="1" si="71"/>
        <v/>
      </c>
      <c r="FPD43" t="str">
        <f t="shared" ca="1" si="71"/>
        <v/>
      </c>
      <c r="FPE43" t="str">
        <f t="shared" ca="1" si="71"/>
        <v/>
      </c>
      <c r="FPF43" t="str">
        <f t="shared" ca="1" si="71"/>
        <v/>
      </c>
      <c r="FPG43" t="str">
        <f t="shared" ca="1" si="71"/>
        <v/>
      </c>
      <c r="FPH43" t="str">
        <f t="shared" ca="1" si="71"/>
        <v/>
      </c>
      <c r="FPI43" t="str">
        <f t="shared" ca="1" si="71"/>
        <v/>
      </c>
      <c r="FPJ43" t="str">
        <f t="shared" ca="1" si="71"/>
        <v/>
      </c>
      <c r="FPK43" t="str">
        <f t="shared" ca="1" si="71"/>
        <v/>
      </c>
      <c r="FPL43" t="str">
        <f t="shared" ca="1" si="71"/>
        <v/>
      </c>
      <c r="FPM43" t="str">
        <f t="shared" ref="FPM43:FRX43" ca="1" si="72">IFERROR(FPI43*FPK43,"")</f>
        <v/>
      </c>
      <c r="FPN43" t="str">
        <f t="shared" ca="1" si="72"/>
        <v/>
      </c>
      <c r="FPO43" t="str">
        <f t="shared" ca="1" si="72"/>
        <v/>
      </c>
      <c r="FPP43" t="str">
        <f t="shared" ca="1" si="72"/>
        <v/>
      </c>
      <c r="FPQ43" t="str">
        <f t="shared" ca="1" si="72"/>
        <v/>
      </c>
      <c r="FPR43" t="str">
        <f t="shared" ca="1" si="72"/>
        <v/>
      </c>
      <c r="FPS43" t="str">
        <f t="shared" ca="1" si="72"/>
        <v/>
      </c>
      <c r="FPT43" t="str">
        <f t="shared" ca="1" si="72"/>
        <v/>
      </c>
      <c r="FPU43" t="str">
        <f t="shared" ca="1" si="72"/>
        <v/>
      </c>
      <c r="FPV43" t="str">
        <f t="shared" ca="1" si="72"/>
        <v/>
      </c>
      <c r="FPW43" t="str">
        <f t="shared" ca="1" si="72"/>
        <v/>
      </c>
      <c r="FPX43" t="str">
        <f t="shared" ca="1" si="72"/>
        <v/>
      </c>
      <c r="FPY43" t="str">
        <f t="shared" ca="1" si="72"/>
        <v/>
      </c>
      <c r="FPZ43" t="str">
        <f t="shared" ca="1" si="72"/>
        <v/>
      </c>
      <c r="FQA43" t="str">
        <f t="shared" ca="1" si="72"/>
        <v/>
      </c>
      <c r="FQB43" t="str">
        <f t="shared" ca="1" si="72"/>
        <v/>
      </c>
      <c r="FQC43" t="str">
        <f t="shared" ca="1" si="72"/>
        <v/>
      </c>
      <c r="FQD43" t="str">
        <f t="shared" ca="1" si="72"/>
        <v/>
      </c>
      <c r="FQE43" t="str">
        <f t="shared" ca="1" si="72"/>
        <v/>
      </c>
      <c r="FQF43" t="str">
        <f t="shared" ca="1" si="72"/>
        <v/>
      </c>
      <c r="FQG43" t="str">
        <f t="shared" ca="1" si="72"/>
        <v/>
      </c>
      <c r="FQH43" t="str">
        <f t="shared" ca="1" si="72"/>
        <v/>
      </c>
      <c r="FQI43" t="str">
        <f t="shared" ca="1" si="72"/>
        <v/>
      </c>
      <c r="FQJ43" t="str">
        <f t="shared" ca="1" si="72"/>
        <v/>
      </c>
      <c r="FQK43" t="str">
        <f t="shared" ca="1" si="72"/>
        <v/>
      </c>
      <c r="FQL43" t="str">
        <f t="shared" ca="1" si="72"/>
        <v/>
      </c>
      <c r="FQM43" t="str">
        <f t="shared" ca="1" si="72"/>
        <v/>
      </c>
      <c r="FQN43" t="str">
        <f t="shared" ca="1" si="72"/>
        <v/>
      </c>
      <c r="FQO43" t="str">
        <f t="shared" ca="1" si="72"/>
        <v/>
      </c>
      <c r="FQP43" t="str">
        <f t="shared" ca="1" si="72"/>
        <v/>
      </c>
      <c r="FQQ43" t="str">
        <f t="shared" ca="1" si="72"/>
        <v/>
      </c>
      <c r="FQR43" t="str">
        <f t="shared" ca="1" si="72"/>
        <v/>
      </c>
      <c r="FQS43" t="str">
        <f t="shared" ca="1" si="72"/>
        <v/>
      </c>
      <c r="FQT43" t="str">
        <f t="shared" ca="1" si="72"/>
        <v/>
      </c>
      <c r="FQU43" t="str">
        <f t="shared" ca="1" si="72"/>
        <v/>
      </c>
      <c r="FQV43" t="str">
        <f t="shared" ca="1" si="72"/>
        <v/>
      </c>
      <c r="FQW43" t="str">
        <f t="shared" ca="1" si="72"/>
        <v/>
      </c>
      <c r="FQX43" t="str">
        <f t="shared" ca="1" si="72"/>
        <v/>
      </c>
      <c r="FQY43" t="str">
        <f t="shared" ca="1" si="72"/>
        <v/>
      </c>
      <c r="FQZ43" t="str">
        <f t="shared" ca="1" si="72"/>
        <v/>
      </c>
      <c r="FRA43" t="str">
        <f t="shared" ca="1" si="72"/>
        <v/>
      </c>
      <c r="FRB43" t="str">
        <f t="shared" ca="1" si="72"/>
        <v/>
      </c>
      <c r="FRC43" t="str">
        <f t="shared" ca="1" si="72"/>
        <v/>
      </c>
      <c r="FRD43" t="str">
        <f t="shared" ca="1" si="72"/>
        <v/>
      </c>
      <c r="FRE43" t="str">
        <f t="shared" ca="1" si="72"/>
        <v/>
      </c>
      <c r="FRF43" t="str">
        <f t="shared" ca="1" si="72"/>
        <v/>
      </c>
      <c r="FRG43" t="str">
        <f t="shared" ca="1" si="72"/>
        <v/>
      </c>
      <c r="FRH43" t="str">
        <f t="shared" ca="1" si="72"/>
        <v/>
      </c>
      <c r="FRI43" t="str">
        <f t="shared" ca="1" si="72"/>
        <v/>
      </c>
      <c r="FRJ43" t="str">
        <f t="shared" ca="1" si="72"/>
        <v/>
      </c>
      <c r="FRK43" t="str">
        <f t="shared" ca="1" si="72"/>
        <v/>
      </c>
      <c r="FRL43" t="str">
        <f t="shared" ca="1" si="72"/>
        <v/>
      </c>
      <c r="FRM43" t="str">
        <f t="shared" ca="1" si="72"/>
        <v/>
      </c>
      <c r="FRN43" t="str">
        <f t="shared" ca="1" si="72"/>
        <v/>
      </c>
      <c r="FRO43" t="str">
        <f t="shared" ca="1" si="72"/>
        <v/>
      </c>
      <c r="FRP43" t="str">
        <f t="shared" ca="1" si="72"/>
        <v/>
      </c>
      <c r="FRQ43" t="str">
        <f t="shared" ca="1" si="72"/>
        <v/>
      </c>
      <c r="FRR43" t="str">
        <f t="shared" ca="1" si="72"/>
        <v/>
      </c>
      <c r="FRS43" t="str">
        <f t="shared" ca="1" si="72"/>
        <v/>
      </c>
      <c r="FRT43" t="str">
        <f t="shared" ca="1" si="72"/>
        <v/>
      </c>
      <c r="FRU43" t="str">
        <f t="shared" ca="1" si="72"/>
        <v/>
      </c>
      <c r="FRV43" t="str">
        <f t="shared" ca="1" si="72"/>
        <v/>
      </c>
      <c r="FRW43" t="str">
        <f t="shared" ca="1" si="72"/>
        <v/>
      </c>
      <c r="FRX43" t="str">
        <f t="shared" ca="1" si="72"/>
        <v/>
      </c>
      <c r="FRY43" t="str">
        <f t="shared" ref="FRY43:FUJ43" ca="1" si="73">IFERROR(FRU43*FRW43,"")</f>
        <v/>
      </c>
      <c r="FRZ43" t="str">
        <f t="shared" ca="1" si="73"/>
        <v/>
      </c>
      <c r="FSA43" t="str">
        <f t="shared" ca="1" si="73"/>
        <v/>
      </c>
      <c r="FSB43" t="str">
        <f t="shared" ca="1" si="73"/>
        <v/>
      </c>
      <c r="FSC43" t="str">
        <f t="shared" ca="1" si="73"/>
        <v/>
      </c>
      <c r="FSD43" t="str">
        <f t="shared" ca="1" si="73"/>
        <v/>
      </c>
      <c r="FSE43" t="str">
        <f t="shared" ca="1" si="73"/>
        <v/>
      </c>
      <c r="FSF43" t="str">
        <f t="shared" ca="1" si="73"/>
        <v/>
      </c>
      <c r="FSG43" t="str">
        <f t="shared" ca="1" si="73"/>
        <v/>
      </c>
      <c r="FSH43" t="str">
        <f t="shared" ca="1" si="73"/>
        <v/>
      </c>
      <c r="FSI43" t="str">
        <f t="shared" ca="1" si="73"/>
        <v/>
      </c>
      <c r="FSJ43" t="str">
        <f t="shared" ca="1" si="73"/>
        <v/>
      </c>
      <c r="FSK43" t="str">
        <f t="shared" ca="1" si="73"/>
        <v/>
      </c>
      <c r="FSL43" t="str">
        <f t="shared" ca="1" si="73"/>
        <v/>
      </c>
      <c r="FSM43" t="str">
        <f t="shared" ca="1" si="73"/>
        <v/>
      </c>
      <c r="FSN43" t="str">
        <f t="shared" ca="1" si="73"/>
        <v/>
      </c>
      <c r="FSO43" t="str">
        <f t="shared" ca="1" si="73"/>
        <v/>
      </c>
      <c r="FSP43" t="str">
        <f t="shared" ca="1" si="73"/>
        <v/>
      </c>
      <c r="FSQ43" t="str">
        <f t="shared" ca="1" si="73"/>
        <v/>
      </c>
      <c r="FSR43" t="str">
        <f t="shared" ca="1" si="73"/>
        <v/>
      </c>
      <c r="FSS43" t="str">
        <f t="shared" ca="1" si="73"/>
        <v/>
      </c>
      <c r="FST43" t="str">
        <f t="shared" ca="1" si="73"/>
        <v/>
      </c>
      <c r="FSU43" t="str">
        <f t="shared" ca="1" si="73"/>
        <v/>
      </c>
      <c r="FSV43" t="str">
        <f t="shared" ca="1" si="73"/>
        <v/>
      </c>
      <c r="FSW43" t="str">
        <f t="shared" ca="1" si="73"/>
        <v/>
      </c>
      <c r="FSX43" t="str">
        <f t="shared" ca="1" si="73"/>
        <v/>
      </c>
      <c r="FSY43" t="str">
        <f t="shared" ca="1" si="73"/>
        <v/>
      </c>
      <c r="FSZ43" t="str">
        <f t="shared" ca="1" si="73"/>
        <v/>
      </c>
      <c r="FTA43" t="str">
        <f t="shared" ca="1" si="73"/>
        <v/>
      </c>
      <c r="FTB43" t="str">
        <f t="shared" ca="1" si="73"/>
        <v/>
      </c>
      <c r="FTC43" t="str">
        <f t="shared" ca="1" si="73"/>
        <v/>
      </c>
      <c r="FTD43" t="str">
        <f t="shared" ca="1" si="73"/>
        <v/>
      </c>
      <c r="FTE43" t="str">
        <f t="shared" ca="1" si="73"/>
        <v/>
      </c>
      <c r="FTF43" t="str">
        <f t="shared" ca="1" si="73"/>
        <v/>
      </c>
      <c r="FTG43" t="str">
        <f t="shared" ca="1" si="73"/>
        <v/>
      </c>
      <c r="FTH43" t="str">
        <f t="shared" ca="1" si="73"/>
        <v/>
      </c>
      <c r="FTI43" t="str">
        <f t="shared" ca="1" si="73"/>
        <v/>
      </c>
      <c r="FTJ43" t="str">
        <f t="shared" ca="1" si="73"/>
        <v/>
      </c>
      <c r="FTK43" t="str">
        <f t="shared" ca="1" si="73"/>
        <v/>
      </c>
      <c r="FTL43" t="str">
        <f t="shared" ca="1" si="73"/>
        <v/>
      </c>
      <c r="FTM43" t="str">
        <f t="shared" ca="1" si="73"/>
        <v/>
      </c>
      <c r="FTN43" t="str">
        <f t="shared" ca="1" si="73"/>
        <v/>
      </c>
      <c r="FTO43" t="str">
        <f t="shared" ca="1" si="73"/>
        <v/>
      </c>
      <c r="FTP43" t="str">
        <f t="shared" ca="1" si="73"/>
        <v/>
      </c>
      <c r="FTQ43" t="str">
        <f t="shared" ca="1" si="73"/>
        <v/>
      </c>
      <c r="FTR43" t="str">
        <f t="shared" ca="1" si="73"/>
        <v/>
      </c>
      <c r="FTS43" t="str">
        <f t="shared" ca="1" si="73"/>
        <v/>
      </c>
      <c r="FTT43" t="str">
        <f t="shared" ca="1" si="73"/>
        <v/>
      </c>
      <c r="FTU43" t="str">
        <f t="shared" ca="1" si="73"/>
        <v/>
      </c>
      <c r="FTV43" t="str">
        <f t="shared" ca="1" si="73"/>
        <v/>
      </c>
      <c r="FTW43" t="str">
        <f t="shared" ca="1" si="73"/>
        <v/>
      </c>
      <c r="FTX43" t="str">
        <f t="shared" ca="1" si="73"/>
        <v/>
      </c>
      <c r="FTY43" t="str">
        <f t="shared" ca="1" si="73"/>
        <v/>
      </c>
      <c r="FTZ43" t="str">
        <f t="shared" ca="1" si="73"/>
        <v/>
      </c>
      <c r="FUA43" t="str">
        <f t="shared" ca="1" si="73"/>
        <v/>
      </c>
      <c r="FUB43" t="str">
        <f t="shared" ca="1" si="73"/>
        <v/>
      </c>
      <c r="FUC43" t="str">
        <f t="shared" ca="1" si="73"/>
        <v/>
      </c>
      <c r="FUD43" t="str">
        <f t="shared" ca="1" si="73"/>
        <v/>
      </c>
      <c r="FUE43" t="str">
        <f t="shared" ca="1" si="73"/>
        <v/>
      </c>
      <c r="FUF43" t="str">
        <f t="shared" ca="1" si="73"/>
        <v/>
      </c>
      <c r="FUG43" t="str">
        <f t="shared" ca="1" si="73"/>
        <v/>
      </c>
      <c r="FUH43" t="str">
        <f t="shared" ca="1" si="73"/>
        <v/>
      </c>
      <c r="FUI43" t="str">
        <f t="shared" ca="1" si="73"/>
        <v/>
      </c>
      <c r="FUJ43" t="str">
        <f t="shared" ca="1" si="73"/>
        <v/>
      </c>
      <c r="FUK43" t="str">
        <f t="shared" ref="FUK43:FWV43" ca="1" si="74">IFERROR(FUG43*FUI43,"")</f>
        <v/>
      </c>
      <c r="FUL43" t="str">
        <f t="shared" ca="1" si="74"/>
        <v/>
      </c>
      <c r="FUM43" t="str">
        <f t="shared" ca="1" si="74"/>
        <v/>
      </c>
      <c r="FUN43" t="str">
        <f t="shared" ca="1" si="74"/>
        <v/>
      </c>
      <c r="FUO43" t="str">
        <f t="shared" ca="1" si="74"/>
        <v/>
      </c>
      <c r="FUP43" t="str">
        <f t="shared" ca="1" si="74"/>
        <v/>
      </c>
      <c r="FUQ43" t="str">
        <f t="shared" ca="1" si="74"/>
        <v/>
      </c>
      <c r="FUR43" t="str">
        <f t="shared" ca="1" si="74"/>
        <v/>
      </c>
      <c r="FUS43" t="str">
        <f t="shared" ca="1" si="74"/>
        <v/>
      </c>
      <c r="FUT43" t="str">
        <f t="shared" ca="1" si="74"/>
        <v/>
      </c>
      <c r="FUU43" t="str">
        <f t="shared" ca="1" si="74"/>
        <v/>
      </c>
      <c r="FUV43" t="str">
        <f t="shared" ca="1" si="74"/>
        <v/>
      </c>
      <c r="FUW43" t="str">
        <f t="shared" ca="1" si="74"/>
        <v/>
      </c>
      <c r="FUX43" t="str">
        <f t="shared" ca="1" si="74"/>
        <v/>
      </c>
      <c r="FUY43" t="str">
        <f t="shared" ca="1" si="74"/>
        <v/>
      </c>
      <c r="FUZ43" t="str">
        <f t="shared" ca="1" si="74"/>
        <v/>
      </c>
      <c r="FVA43" t="str">
        <f t="shared" ca="1" si="74"/>
        <v/>
      </c>
      <c r="FVB43" t="str">
        <f t="shared" ca="1" si="74"/>
        <v/>
      </c>
      <c r="FVC43" t="str">
        <f t="shared" ca="1" si="74"/>
        <v/>
      </c>
      <c r="FVD43" t="str">
        <f t="shared" ca="1" si="74"/>
        <v/>
      </c>
      <c r="FVE43" t="str">
        <f t="shared" ca="1" si="74"/>
        <v/>
      </c>
      <c r="FVF43" t="str">
        <f t="shared" ca="1" si="74"/>
        <v/>
      </c>
      <c r="FVG43" t="str">
        <f t="shared" ca="1" si="74"/>
        <v/>
      </c>
      <c r="FVH43" t="str">
        <f t="shared" ca="1" si="74"/>
        <v/>
      </c>
      <c r="FVI43" t="str">
        <f t="shared" ca="1" si="74"/>
        <v/>
      </c>
      <c r="FVJ43" t="str">
        <f t="shared" ca="1" si="74"/>
        <v/>
      </c>
      <c r="FVK43" t="str">
        <f t="shared" ca="1" si="74"/>
        <v/>
      </c>
      <c r="FVL43" t="str">
        <f t="shared" ca="1" si="74"/>
        <v/>
      </c>
      <c r="FVM43" t="str">
        <f t="shared" ca="1" si="74"/>
        <v/>
      </c>
      <c r="FVN43" t="str">
        <f t="shared" ca="1" si="74"/>
        <v/>
      </c>
      <c r="FVO43" t="str">
        <f t="shared" ca="1" si="74"/>
        <v/>
      </c>
      <c r="FVP43" t="str">
        <f t="shared" ca="1" si="74"/>
        <v/>
      </c>
      <c r="FVQ43" t="str">
        <f t="shared" ca="1" si="74"/>
        <v/>
      </c>
      <c r="FVR43" t="str">
        <f t="shared" ca="1" si="74"/>
        <v/>
      </c>
      <c r="FVS43" t="str">
        <f t="shared" ca="1" si="74"/>
        <v/>
      </c>
      <c r="FVT43" t="str">
        <f t="shared" ca="1" si="74"/>
        <v/>
      </c>
      <c r="FVU43" t="str">
        <f t="shared" ca="1" si="74"/>
        <v/>
      </c>
      <c r="FVV43" t="str">
        <f t="shared" ca="1" si="74"/>
        <v/>
      </c>
      <c r="FVW43" t="str">
        <f t="shared" ca="1" si="74"/>
        <v/>
      </c>
      <c r="FVX43" t="str">
        <f t="shared" ca="1" si="74"/>
        <v/>
      </c>
      <c r="FVY43" t="str">
        <f t="shared" ca="1" si="74"/>
        <v/>
      </c>
      <c r="FVZ43" t="str">
        <f t="shared" ca="1" si="74"/>
        <v/>
      </c>
      <c r="FWA43" t="str">
        <f t="shared" ca="1" si="74"/>
        <v/>
      </c>
      <c r="FWB43" t="str">
        <f t="shared" ca="1" si="74"/>
        <v/>
      </c>
      <c r="FWC43" t="str">
        <f t="shared" ca="1" si="74"/>
        <v/>
      </c>
      <c r="FWD43" t="str">
        <f t="shared" ca="1" si="74"/>
        <v/>
      </c>
      <c r="FWE43" t="str">
        <f t="shared" ca="1" si="74"/>
        <v/>
      </c>
      <c r="FWF43" t="str">
        <f t="shared" ca="1" si="74"/>
        <v/>
      </c>
      <c r="FWG43" t="str">
        <f t="shared" ca="1" si="74"/>
        <v/>
      </c>
      <c r="FWH43" t="str">
        <f t="shared" ca="1" si="74"/>
        <v/>
      </c>
      <c r="FWI43" t="str">
        <f t="shared" ca="1" si="74"/>
        <v/>
      </c>
      <c r="FWJ43" t="str">
        <f t="shared" ca="1" si="74"/>
        <v/>
      </c>
      <c r="FWK43" t="str">
        <f t="shared" ca="1" si="74"/>
        <v/>
      </c>
      <c r="FWL43" t="str">
        <f t="shared" ca="1" si="74"/>
        <v/>
      </c>
      <c r="FWM43" t="str">
        <f t="shared" ca="1" si="74"/>
        <v/>
      </c>
      <c r="FWN43" t="str">
        <f t="shared" ca="1" si="74"/>
        <v/>
      </c>
      <c r="FWO43" t="str">
        <f t="shared" ca="1" si="74"/>
        <v/>
      </c>
      <c r="FWP43" t="str">
        <f t="shared" ca="1" si="74"/>
        <v/>
      </c>
      <c r="FWQ43" t="str">
        <f t="shared" ca="1" si="74"/>
        <v/>
      </c>
      <c r="FWR43" t="str">
        <f t="shared" ca="1" si="74"/>
        <v/>
      </c>
      <c r="FWS43" t="str">
        <f t="shared" ca="1" si="74"/>
        <v/>
      </c>
      <c r="FWT43" t="str">
        <f t="shared" ca="1" si="74"/>
        <v/>
      </c>
      <c r="FWU43" t="str">
        <f t="shared" ca="1" si="74"/>
        <v/>
      </c>
      <c r="FWV43" t="str">
        <f t="shared" ca="1" si="74"/>
        <v/>
      </c>
      <c r="FWW43" t="str">
        <f t="shared" ref="FWW43:FZH43" ca="1" si="75">IFERROR(FWS43*FWU43,"")</f>
        <v/>
      </c>
      <c r="FWX43" t="str">
        <f t="shared" ca="1" si="75"/>
        <v/>
      </c>
      <c r="FWY43" t="str">
        <f t="shared" ca="1" si="75"/>
        <v/>
      </c>
      <c r="FWZ43" t="str">
        <f t="shared" ca="1" si="75"/>
        <v/>
      </c>
      <c r="FXA43" t="str">
        <f t="shared" ca="1" si="75"/>
        <v/>
      </c>
      <c r="FXB43" t="str">
        <f t="shared" ca="1" si="75"/>
        <v/>
      </c>
      <c r="FXC43" t="str">
        <f t="shared" ca="1" si="75"/>
        <v/>
      </c>
      <c r="FXD43" t="str">
        <f t="shared" ca="1" si="75"/>
        <v/>
      </c>
      <c r="FXE43" t="str">
        <f t="shared" ca="1" si="75"/>
        <v/>
      </c>
      <c r="FXF43" t="str">
        <f t="shared" ca="1" si="75"/>
        <v/>
      </c>
      <c r="FXG43" t="str">
        <f t="shared" ca="1" si="75"/>
        <v/>
      </c>
      <c r="FXH43" t="str">
        <f t="shared" ca="1" si="75"/>
        <v/>
      </c>
      <c r="FXI43" t="str">
        <f t="shared" ca="1" si="75"/>
        <v/>
      </c>
      <c r="FXJ43" t="str">
        <f t="shared" ca="1" si="75"/>
        <v/>
      </c>
      <c r="FXK43" t="str">
        <f t="shared" ca="1" si="75"/>
        <v/>
      </c>
      <c r="FXL43" t="str">
        <f t="shared" ca="1" si="75"/>
        <v/>
      </c>
      <c r="FXM43" t="str">
        <f t="shared" ca="1" si="75"/>
        <v/>
      </c>
      <c r="FXN43" t="str">
        <f t="shared" ca="1" si="75"/>
        <v/>
      </c>
      <c r="FXO43" t="str">
        <f t="shared" ca="1" si="75"/>
        <v/>
      </c>
      <c r="FXP43" t="str">
        <f t="shared" ca="1" si="75"/>
        <v/>
      </c>
      <c r="FXQ43" t="str">
        <f t="shared" ca="1" si="75"/>
        <v/>
      </c>
      <c r="FXR43" t="str">
        <f t="shared" ca="1" si="75"/>
        <v/>
      </c>
      <c r="FXS43" t="str">
        <f t="shared" ca="1" si="75"/>
        <v/>
      </c>
      <c r="FXT43" t="str">
        <f t="shared" ca="1" si="75"/>
        <v/>
      </c>
      <c r="FXU43" t="str">
        <f t="shared" ca="1" si="75"/>
        <v/>
      </c>
      <c r="FXV43" t="str">
        <f t="shared" ca="1" si="75"/>
        <v/>
      </c>
      <c r="FXW43" t="str">
        <f t="shared" ca="1" si="75"/>
        <v/>
      </c>
      <c r="FXX43" t="str">
        <f t="shared" ca="1" si="75"/>
        <v/>
      </c>
      <c r="FXY43" t="str">
        <f t="shared" ca="1" si="75"/>
        <v/>
      </c>
      <c r="FXZ43" t="str">
        <f t="shared" ca="1" si="75"/>
        <v/>
      </c>
      <c r="FYA43" t="str">
        <f t="shared" ca="1" si="75"/>
        <v/>
      </c>
      <c r="FYB43" t="str">
        <f t="shared" ca="1" si="75"/>
        <v/>
      </c>
      <c r="FYC43" t="str">
        <f t="shared" ca="1" si="75"/>
        <v/>
      </c>
      <c r="FYD43" t="str">
        <f t="shared" ca="1" si="75"/>
        <v/>
      </c>
      <c r="FYE43" t="str">
        <f t="shared" ca="1" si="75"/>
        <v/>
      </c>
      <c r="FYF43" t="str">
        <f t="shared" ca="1" si="75"/>
        <v/>
      </c>
      <c r="FYG43" t="str">
        <f t="shared" ca="1" si="75"/>
        <v/>
      </c>
      <c r="FYH43" t="str">
        <f t="shared" ca="1" si="75"/>
        <v/>
      </c>
      <c r="FYI43" t="str">
        <f t="shared" ca="1" si="75"/>
        <v/>
      </c>
      <c r="FYJ43" t="str">
        <f t="shared" ca="1" si="75"/>
        <v/>
      </c>
      <c r="FYK43" t="str">
        <f t="shared" ca="1" si="75"/>
        <v/>
      </c>
      <c r="FYL43" t="str">
        <f t="shared" ca="1" si="75"/>
        <v/>
      </c>
      <c r="FYM43" t="str">
        <f t="shared" ca="1" si="75"/>
        <v/>
      </c>
      <c r="FYN43" t="str">
        <f t="shared" ca="1" si="75"/>
        <v/>
      </c>
      <c r="FYO43" t="str">
        <f t="shared" ca="1" si="75"/>
        <v/>
      </c>
      <c r="FYP43" t="str">
        <f t="shared" ca="1" si="75"/>
        <v/>
      </c>
      <c r="FYQ43" t="str">
        <f t="shared" ca="1" si="75"/>
        <v/>
      </c>
      <c r="FYR43" t="str">
        <f t="shared" ca="1" si="75"/>
        <v/>
      </c>
      <c r="FYS43" t="str">
        <f t="shared" ca="1" si="75"/>
        <v/>
      </c>
      <c r="FYT43" t="str">
        <f t="shared" ca="1" si="75"/>
        <v/>
      </c>
      <c r="FYU43" t="str">
        <f t="shared" ca="1" si="75"/>
        <v/>
      </c>
      <c r="FYV43" t="str">
        <f t="shared" ca="1" si="75"/>
        <v/>
      </c>
      <c r="FYW43" t="str">
        <f t="shared" ca="1" si="75"/>
        <v/>
      </c>
      <c r="FYX43" t="str">
        <f t="shared" ca="1" si="75"/>
        <v/>
      </c>
      <c r="FYY43" t="str">
        <f t="shared" ca="1" si="75"/>
        <v/>
      </c>
      <c r="FYZ43" t="str">
        <f t="shared" ca="1" si="75"/>
        <v/>
      </c>
      <c r="FZA43" t="str">
        <f t="shared" ca="1" si="75"/>
        <v/>
      </c>
      <c r="FZB43" t="str">
        <f t="shared" ca="1" si="75"/>
        <v/>
      </c>
      <c r="FZC43" t="str">
        <f t="shared" ca="1" si="75"/>
        <v/>
      </c>
      <c r="FZD43" t="str">
        <f t="shared" ca="1" si="75"/>
        <v/>
      </c>
      <c r="FZE43" t="str">
        <f t="shared" ca="1" si="75"/>
        <v/>
      </c>
      <c r="FZF43" t="str">
        <f t="shared" ca="1" si="75"/>
        <v/>
      </c>
      <c r="FZG43" t="str">
        <f t="shared" ca="1" si="75"/>
        <v/>
      </c>
      <c r="FZH43" t="str">
        <f t="shared" ca="1" si="75"/>
        <v/>
      </c>
      <c r="FZI43" t="str">
        <f t="shared" ref="FZI43:GBT43" ca="1" si="76">IFERROR(FZE43*FZG43,"")</f>
        <v/>
      </c>
      <c r="FZJ43" t="str">
        <f t="shared" ca="1" si="76"/>
        <v/>
      </c>
      <c r="FZK43" t="str">
        <f t="shared" ca="1" si="76"/>
        <v/>
      </c>
      <c r="FZL43" t="str">
        <f t="shared" ca="1" si="76"/>
        <v/>
      </c>
      <c r="FZM43" t="str">
        <f t="shared" ca="1" si="76"/>
        <v/>
      </c>
      <c r="FZN43" t="str">
        <f t="shared" ca="1" si="76"/>
        <v/>
      </c>
      <c r="FZO43" t="str">
        <f t="shared" ca="1" si="76"/>
        <v/>
      </c>
      <c r="FZP43" t="str">
        <f t="shared" ca="1" si="76"/>
        <v/>
      </c>
      <c r="FZQ43" t="str">
        <f t="shared" ca="1" si="76"/>
        <v/>
      </c>
      <c r="FZR43" t="str">
        <f t="shared" ca="1" si="76"/>
        <v/>
      </c>
      <c r="FZS43" t="str">
        <f t="shared" ca="1" si="76"/>
        <v/>
      </c>
      <c r="FZT43" t="str">
        <f t="shared" ca="1" si="76"/>
        <v/>
      </c>
      <c r="FZU43" t="str">
        <f t="shared" ca="1" si="76"/>
        <v/>
      </c>
      <c r="FZV43" t="str">
        <f t="shared" ca="1" si="76"/>
        <v/>
      </c>
      <c r="FZW43" t="str">
        <f t="shared" ca="1" si="76"/>
        <v/>
      </c>
      <c r="FZX43" t="str">
        <f t="shared" ca="1" si="76"/>
        <v/>
      </c>
      <c r="FZY43" t="str">
        <f t="shared" ca="1" si="76"/>
        <v/>
      </c>
      <c r="FZZ43" t="str">
        <f t="shared" ca="1" si="76"/>
        <v/>
      </c>
      <c r="GAA43" t="str">
        <f t="shared" ca="1" si="76"/>
        <v/>
      </c>
      <c r="GAB43" t="str">
        <f t="shared" ca="1" si="76"/>
        <v/>
      </c>
      <c r="GAC43" t="str">
        <f t="shared" ca="1" si="76"/>
        <v/>
      </c>
      <c r="GAD43" t="str">
        <f t="shared" ca="1" si="76"/>
        <v/>
      </c>
      <c r="GAE43" t="str">
        <f t="shared" ca="1" si="76"/>
        <v/>
      </c>
      <c r="GAF43" t="str">
        <f t="shared" ca="1" si="76"/>
        <v/>
      </c>
      <c r="GAG43" t="str">
        <f t="shared" ca="1" si="76"/>
        <v/>
      </c>
      <c r="GAH43" t="str">
        <f t="shared" ca="1" si="76"/>
        <v/>
      </c>
      <c r="GAI43" t="str">
        <f t="shared" ca="1" si="76"/>
        <v/>
      </c>
      <c r="GAJ43" t="str">
        <f t="shared" ca="1" si="76"/>
        <v/>
      </c>
      <c r="GAK43" t="str">
        <f t="shared" ca="1" si="76"/>
        <v/>
      </c>
      <c r="GAL43" t="str">
        <f t="shared" ca="1" si="76"/>
        <v/>
      </c>
      <c r="GAM43" t="str">
        <f t="shared" ca="1" si="76"/>
        <v/>
      </c>
      <c r="GAN43" t="str">
        <f t="shared" ca="1" si="76"/>
        <v/>
      </c>
      <c r="GAO43" t="str">
        <f t="shared" ca="1" si="76"/>
        <v/>
      </c>
      <c r="GAP43" t="str">
        <f t="shared" ca="1" si="76"/>
        <v/>
      </c>
      <c r="GAQ43" t="str">
        <f t="shared" ca="1" si="76"/>
        <v/>
      </c>
      <c r="GAR43" t="str">
        <f t="shared" ca="1" si="76"/>
        <v/>
      </c>
      <c r="GAS43" t="str">
        <f t="shared" ca="1" si="76"/>
        <v/>
      </c>
      <c r="GAT43" t="str">
        <f t="shared" ca="1" si="76"/>
        <v/>
      </c>
      <c r="GAU43" t="str">
        <f t="shared" ca="1" si="76"/>
        <v/>
      </c>
      <c r="GAV43" t="str">
        <f t="shared" ca="1" si="76"/>
        <v/>
      </c>
      <c r="GAW43" t="str">
        <f t="shared" ca="1" si="76"/>
        <v/>
      </c>
      <c r="GAX43" t="str">
        <f t="shared" ca="1" si="76"/>
        <v/>
      </c>
      <c r="GAY43" t="str">
        <f t="shared" ca="1" si="76"/>
        <v/>
      </c>
      <c r="GAZ43" t="str">
        <f t="shared" ca="1" si="76"/>
        <v/>
      </c>
      <c r="GBA43" t="str">
        <f t="shared" ca="1" si="76"/>
        <v/>
      </c>
      <c r="GBB43" t="str">
        <f t="shared" ca="1" si="76"/>
        <v/>
      </c>
      <c r="GBC43" t="str">
        <f t="shared" ca="1" si="76"/>
        <v/>
      </c>
      <c r="GBD43" t="str">
        <f t="shared" ca="1" si="76"/>
        <v/>
      </c>
      <c r="GBE43" t="str">
        <f t="shared" ca="1" si="76"/>
        <v/>
      </c>
      <c r="GBF43" t="str">
        <f t="shared" ca="1" si="76"/>
        <v/>
      </c>
      <c r="GBG43" t="str">
        <f t="shared" ca="1" si="76"/>
        <v/>
      </c>
      <c r="GBH43" t="str">
        <f t="shared" ca="1" si="76"/>
        <v/>
      </c>
      <c r="GBI43" t="str">
        <f t="shared" ca="1" si="76"/>
        <v/>
      </c>
      <c r="GBJ43" t="str">
        <f t="shared" ca="1" si="76"/>
        <v/>
      </c>
      <c r="GBK43" t="str">
        <f t="shared" ca="1" si="76"/>
        <v/>
      </c>
      <c r="GBL43" t="str">
        <f t="shared" ca="1" si="76"/>
        <v/>
      </c>
      <c r="GBM43" t="str">
        <f t="shared" ca="1" si="76"/>
        <v/>
      </c>
      <c r="GBN43" t="str">
        <f t="shared" ca="1" si="76"/>
        <v/>
      </c>
      <c r="GBO43" t="str">
        <f t="shared" ca="1" si="76"/>
        <v/>
      </c>
      <c r="GBP43" t="str">
        <f t="shared" ca="1" si="76"/>
        <v/>
      </c>
      <c r="GBQ43" t="str">
        <f t="shared" ca="1" si="76"/>
        <v/>
      </c>
      <c r="GBR43" t="str">
        <f t="shared" ca="1" si="76"/>
        <v/>
      </c>
      <c r="GBS43" t="str">
        <f t="shared" ca="1" si="76"/>
        <v/>
      </c>
      <c r="GBT43" t="str">
        <f t="shared" ca="1" si="76"/>
        <v/>
      </c>
      <c r="GBU43" t="str">
        <f t="shared" ref="GBU43:GEF43" ca="1" si="77">IFERROR(GBQ43*GBS43,"")</f>
        <v/>
      </c>
      <c r="GBV43" t="str">
        <f t="shared" ca="1" si="77"/>
        <v/>
      </c>
      <c r="GBW43" t="str">
        <f t="shared" ca="1" si="77"/>
        <v/>
      </c>
      <c r="GBX43" t="str">
        <f t="shared" ca="1" si="77"/>
        <v/>
      </c>
      <c r="GBY43" t="str">
        <f t="shared" ca="1" si="77"/>
        <v/>
      </c>
      <c r="GBZ43" t="str">
        <f t="shared" ca="1" si="77"/>
        <v/>
      </c>
      <c r="GCA43" t="str">
        <f t="shared" ca="1" si="77"/>
        <v/>
      </c>
      <c r="GCB43" t="str">
        <f t="shared" ca="1" si="77"/>
        <v/>
      </c>
      <c r="GCC43" t="str">
        <f t="shared" ca="1" si="77"/>
        <v/>
      </c>
      <c r="GCD43" t="str">
        <f t="shared" ca="1" si="77"/>
        <v/>
      </c>
      <c r="GCE43" t="str">
        <f t="shared" ca="1" si="77"/>
        <v/>
      </c>
      <c r="GCF43" t="str">
        <f t="shared" ca="1" si="77"/>
        <v/>
      </c>
      <c r="GCG43" t="str">
        <f t="shared" ca="1" si="77"/>
        <v/>
      </c>
      <c r="GCH43" t="str">
        <f t="shared" ca="1" si="77"/>
        <v/>
      </c>
      <c r="GCI43" t="str">
        <f t="shared" ca="1" si="77"/>
        <v/>
      </c>
      <c r="GCJ43" t="str">
        <f t="shared" ca="1" si="77"/>
        <v/>
      </c>
      <c r="GCK43" t="str">
        <f t="shared" ca="1" si="77"/>
        <v/>
      </c>
      <c r="GCL43" t="str">
        <f t="shared" ca="1" si="77"/>
        <v/>
      </c>
      <c r="GCM43" t="str">
        <f t="shared" ca="1" si="77"/>
        <v/>
      </c>
      <c r="GCN43" t="str">
        <f t="shared" ca="1" si="77"/>
        <v/>
      </c>
      <c r="GCO43" t="str">
        <f t="shared" ca="1" si="77"/>
        <v/>
      </c>
      <c r="GCP43" t="str">
        <f t="shared" ca="1" si="77"/>
        <v/>
      </c>
      <c r="GCQ43" t="str">
        <f t="shared" ca="1" si="77"/>
        <v/>
      </c>
      <c r="GCR43" t="str">
        <f t="shared" ca="1" si="77"/>
        <v/>
      </c>
      <c r="GCS43" t="str">
        <f t="shared" ca="1" si="77"/>
        <v/>
      </c>
      <c r="GCT43" t="str">
        <f t="shared" ca="1" si="77"/>
        <v/>
      </c>
      <c r="GCU43" t="str">
        <f t="shared" ca="1" si="77"/>
        <v/>
      </c>
      <c r="GCV43" t="str">
        <f t="shared" ca="1" si="77"/>
        <v/>
      </c>
      <c r="GCW43" t="str">
        <f t="shared" ca="1" si="77"/>
        <v/>
      </c>
      <c r="GCX43" t="str">
        <f t="shared" ca="1" si="77"/>
        <v/>
      </c>
      <c r="GCY43" t="str">
        <f t="shared" ca="1" si="77"/>
        <v/>
      </c>
      <c r="GCZ43" t="str">
        <f t="shared" ca="1" si="77"/>
        <v/>
      </c>
      <c r="GDA43" t="str">
        <f t="shared" ca="1" si="77"/>
        <v/>
      </c>
      <c r="GDB43" t="str">
        <f t="shared" ca="1" si="77"/>
        <v/>
      </c>
      <c r="GDC43" t="str">
        <f t="shared" ca="1" si="77"/>
        <v/>
      </c>
      <c r="GDD43" t="str">
        <f t="shared" ca="1" si="77"/>
        <v/>
      </c>
      <c r="GDE43" t="str">
        <f t="shared" ca="1" si="77"/>
        <v/>
      </c>
      <c r="GDF43" t="str">
        <f t="shared" ca="1" si="77"/>
        <v/>
      </c>
      <c r="GDG43" t="str">
        <f t="shared" ca="1" si="77"/>
        <v/>
      </c>
      <c r="GDH43" t="str">
        <f t="shared" ca="1" si="77"/>
        <v/>
      </c>
      <c r="GDI43" t="str">
        <f t="shared" ca="1" si="77"/>
        <v/>
      </c>
      <c r="GDJ43" t="str">
        <f t="shared" ca="1" si="77"/>
        <v/>
      </c>
      <c r="GDK43" t="str">
        <f t="shared" ca="1" si="77"/>
        <v/>
      </c>
      <c r="GDL43" t="str">
        <f t="shared" ca="1" si="77"/>
        <v/>
      </c>
      <c r="GDM43" t="str">
        <f t="shared" ca="1" si="77"/>
        <v/>
      </c>
      <c r="GDN43" t="str">
        <f t="shared" ca="1" si="77"/>
        <v/>
      </c>
      <c r="GDO43" t="str">
        <f t="shared" ca="1" si="77"/>
        <v/>
      </c>
      <c r="GDP43" t="str">
        <f t="shared" ca="1" si="77"/>
        <v/>
      </c>
      <c r="GDQ43" t="str">
        <f t="shared" ca="1" si="77"/>
        <v/>
      </c>
      <c r="GDR43" t="str">
        <f t="shared" ca="1" si="77"/>
        <v/>
      </c>
      <c r="GDS43" t="str">
        <f t="shared" ca="1" si="77"/>
        <v/>
      </c>
      <c r="GDT43" t="str">
        <f t="shared" ca="1" si="77"/>
        <v/>
      </c>
      <c r="GDU43" t="str">
        <f t="shared" ca="1" si="77"/>
        <v/>
      </c>
      <c r="GDV43" t="str">
        <f t="shared" ca="1" si="77"/>
        <v/>
      </c>
      <c r="GDW43" t="str">
        <f t="shared" ca="1" si="77"/>
        <v/>
      </c>
      <c r="GDX43" t="str">
        <f t="shared" ca="1" si="77"/>
        <v/>
      </c>
      <c r="GDY43" t="str">
        <f t="shared" ca="1" si="77"/>
        <v/>
      </c>
      <c r="GDZ43" t="str">
        <f t="shared" ca="1" si="77"/>
        <v/>
      </c>
      <c r="GEA43" t="str">
        <f t="shared" ca="1" si="77"/>
        <v/>
      </c>
      <c r="GEB43" t="str">
        <f t="shared" ca="1" si="77"/>
        <v/>
      </c>
      <c r="GEC43" t="str">
        <f t="shared" ca="1" si="77"/>
        <v/>
      </c>
      <c r="GED43" t="str">
        <f t="shared" ca="1" si="77"/>
        <v/>
      </c>
      <c r="GEE43" t="str">
        <f t="shared" ca="1" si="77"/>
        <v/>
      </c>
      <c r="GEF43" t="str">
        <f t="shared" ca="1" si="77"/>
        <v/>
      </c>
      <c r="GEG43" t="str">
        <f t="shared" ref="GEG43:GGR43" ca="1" si="78">IFERROR(GEC43*GEE43,"")</f>
        <v/>
      </c>
      <c r="GEH43" t="str">
        <f t="shared" ca="1" si="78"/>
        <v/>
      </c>
      <c r="GEI43" t="str">
        <f t="shared" ca="1" si="78"/>
        <v/>
      </c>
      <c r="GEJ43" t="str">
        <f t="shared" ca="1" si="78"/>
        <v/>
      </c>
      <c r="GEK43" t="str">
        <f t="shared" ca="1" si="78"/>
        <v/>
      </c>
      <c r="GEL43" t="str">
        <f t="shared" ca="1" si="78"/>
        <v/>
      </c>
      <c r="GEM43" t="str">
        <f t="shared" ca="1" si="78"/>
        <v/>
      </c>
      <c r="GEN43" t="str">
        <f t="shared" ca="1" si="78"/>
        <v/>
      </c>
      <c r="GEO43" t="str">
        <f t="shared" ca="1" si="78"/>
        <v/>
      </c>
      <c r="GEP43" t="str">
        <f t="shared" ca="1" si="78"/>
        <v/>
      </c>
      <c r="GEQ43" t="str">
        <f t="shared" ca="1" si="78"/>
        <v/>
      </c>
      <c r="GER43" t="str">
        <f t="shared" ca="1" si="78"/>
        <v/>
      </c>
      <c r="GES43" t="str">
        <f t="shared" ca="1" si="78"/>
        <v/>
      </c>
      <c r="GET43" t="str">
        <f t="shared" ca="1" si="78"/>
        <v/>
      </c>
      <c r="GEU43" t="str">
        <f t="shared" ca="1" si="78"/>
        <v/>
      </c>
      <c r="GEV43" t="str">
        <f t="shared" ca="1" si="78"/>
        <v/>
      </c>
      <c r="GEW43" t="str">
        <f t="shared" ca="1" si="78"/>
        <v/>
      </c>
      <c r="GEX43" t="str">
        <f t="shared" ca="1" si="78"/>
        <v/>
      </c>
      <c r="GEY43" t="str">
        <f t="shared" ca="1" si="78"/>
        <v/>
      </c>
      <c r="GEZ43" t="str">
        <f t="shared" ca="1" si="78"/>
        <v/>
      </c>
      <c r="GFA43" t="str">
        <f t="shared" ca="1" si="78"/>
        <v/>
      </c>
      <c r="GFB43" t="str">
        <f t="shared" ca="1" si="78"/>
        <v/>
      </c>
      <c r="GFC43" t="str">
        <f t="shared" ca="1" si="78"/>
        <v/>
      </c>
      <c r="GFD43" t="str">
        <f t="shared" ca="1" si="78"/>
        <v/>
      </c>
      <c r="GFE43" t="str">
        <f t="shared" ca="1" si="78"/>
        <v/>
      </c>
      <c r="GFF43" t="str">
        <f t="shared" ca="1" si="78"/>
        <v/>
      </c>
      <c r="GFG43" t="str">
        <f t="shared" ca="1" si="78"/>
        <v/>
      </c>
      <c r="GFH43" t="str">
        <f t="shared" ca="1" si="78"/>
        <v/>
      </c>
      <c r="GFI43" t="str">
        <f t="shared" ca="1" si="78"/>
        <v/>
      </c>
      <c r="GFJ43" t="str">
        <f t="shared" ca="1" si="78"/>
        <v/>
      </c>
      <c r="GFK43" t="str">
        <f t="shared" ca="1" si="78"/>
        <v/>
      </c>
      <c r="GFL43" t="str">
        <f t="shared" ca="1" si="78"/>
        <v/>
      </c>
      <c r="GFM43" t="str">
        <f t="shared" ca="1" si="78"/>
        <v/>
      </c>
      <c r="GFN43" t="str">
        <f t="shared" ca="1" si="78"/>
        <v/>
      </c>
      <c r="GFO43" t="str">
        <f t="shared" ca="1" si="78"/>
        <v/>
      </c>
      <c r="GFP43" t="str">
        <f t="shared" ca="1" si="78"/>
        <v/>
      </c>
      <c r="GFQ43" t="str">
        <f t="shared" ca="1" si="78"/>
        <v/>
      </c>
      <c r="GFR43" t="str">
        <f t="shared" ca="1" si="78"/>
        <v/>
      </c>
      <c r="GFS43" t="str">
        <f t="shared" ca="1" si="78"/>
        <v/>
      </c>
      <c r="GFT43" t="str">
        <f t="shared" ca="1" si="78"/>
        <v/>
      </c>
      <c r="GFU43" t="str">
        <f t="shared" ca="1" si="78"/>
        <v/>
      </c>
      <c r="GFV43" t="str">
        <f t="shared" ca="1" si="78"/>
        <v/>
      </c>
      <c r="GFW43" t="str">
        <f t="shared" ca="1" si="78"/>
        <v/>
      </c>
      <c r="GFX43" t="str">
        <f t="shared" ca="1" si="78"/>
        <v/>
      </c>
      <c r="GFY43" t="str">
        <f t="shared" ca="1" si="78"/>
        <v/>
      </c>
      <c r="GFZ43" t="str">
        <f t="shared" ca="1" si="78"/>
        <v/>
      </c>
      <c r="GGA43" t="str">
        <f t="shared" ca="1" si="78"/>
        <v/>
      </c>
      <c r="GGB43" t="str">
        <f t="shared" ca="1" si="78"/>
        <v/>
      </c>
      <c r="GGC43" t="str">
        <f t="shared" ca="1" si="78"/>
        <v/>
      </c>
      <c r="GGD43" t="str">
        <f t="shared" ca="1" si="78"/>
        <v/>
      </c>
      <c r="GGE43" t="str">
        <f t="shared" ca="1" si="78"/>
        <v/>
      </c>
      <c r="GGF43" t="str">
        <f t="shared" ca="1" si="78"/>
        <v/>
      </c>
      <c r="GGG43" t="str">
        <f t="shared" ca="1" si="78"/>
        <v/>
      </c>
      <c r="GGH43" t="str">
        <f t="shared" ca="1" si="78"/>
        <v/>
      </c>
      <c r="GGI43" t="str">
        <f t="shared" ca="1" si="78"/>
        <v/>
      </c>
      <c r="GGJ43" t="str">
        <f t="shared" ca="1" si="78"/>
        <v/>
      </c>
      <c r="GGK43" t="str">
        <f t="shared" ca="1" si="78"/>
        <v/>
      </c>
      <c r="GGL43" t="str">
        <f t="shared" ca="1" si="78"/>
        <v/>
      </c>
      <c r="GGM43" t="str">
        <f t="shared" ca="1" si="78"/>
        <v/>
      </c>
      <c r="GGN43" t="str">
        <f t="shared" ca="1" si="78"/>
        <v/>
      </c>
      <c r="GGO43" t="str">
        <f t="shared" ca="1" si="78"/>
        <v/>
      </c>
      <c r="GGP43" t="str">
        <f t="shared" ca="1" si="78"/>
        <v/>
      </c>
      <c r="GGQ43" t="str">
        <f t="shared" ca="1" si="78"/>
        <v/>
      </c>
      <c r="GGR43" t="str">
        <f t="shared" ca="1" si="78"/>
        <v/>
      </c>
      <c r="GGS43" t="str">
        <f t="shared" ref="GGS43:GJD43" ca="1" si="79">IFERROR(GGO43*GGQ43,"")</f>
        <v/>
      </c>
      <c r="GGT43" t="str">
        <f t="shared" ca="1" si="79"/>
        <v/>
      </c>
      <c r="GGU43" t="str">
        <f t="shared" ca="1" si="79"/>
        <v/>
      </c>
      <c r="GGV43" t="str">
        <f t="shared" ca="1" si="79"/>
        <v/>
      </c>
      <c r="GGW43" t="str">
        <f t="shared" ca="1" si="79"/>
        <v/>
      </c>
      <c r="GGX43" t="str">
        <f t="shared" ca="1" si="79"/>
        <v/>
      </c>
      <c r="GGY43" t="str">
        <f t="shared" ca="1" si="79"/>
        <v/>
      </c>
      <c r="GGZ43" t="str">
        <f t="shared" ca="1" si="79"/>
        <v/>
      </c>
      <c r="GHA43" t="str">
        <f t="shared" ca="1" si="79"/>
        <v/>
      </c>
      <c r="GHB43" t="str">
        <f t="shared" ca="1" si="79"/>
        <v/>
      </c>
      <c r="GHC43" t="str">
        <f t="shared" ca="1" si="79"/>
        <v/>
      </c>
      <c r="GHD43" t="str">
        <f t="shared" ca="1" si="79"/>
        <v/>
      </c>
      <c r="GHE43" t="str">
        <f t="shared" ca="1" si="79"/>
        <v/>
      </c>
      <c r="GHF43" t="str">
        <f t="shared" ca="1" si="79"/>
        <v/>
      </c>
      <c r="GHG43" t="str">
        <f t="shared" ca="1" si="79"/>
        <v/>
      </c>
      <c r="GHH43" t="str">
        <f t="shared" ca="1" si="79"/>
        <v/>
      </c>
      <c r="GHI43" t="str">
        <f t="shared" ca="1" si="79"/>
        <v/>
      </c>
      <c r="GHJ43" t="str">
        <f t="shared" ca="1" si="79"/>
        <v/>
      </c>
      <c r="GHK43" t="str">
        <f t="shared" ca="1" si="79"/>
        <v/>
      </c>
      <c r="GHL43" t="str">
        <f t="shared" ca="1" si="79"/>
        <v/>
      </c>
      <c r="GHM43" t="str">
        <f t="shared" ca="1" si="79"/>
        <v/>
      </c>
      <c r="GHN43" t="str">
        <f t="shared" ca="1" si="79"/>
        <v/>
      </c>
      <c r="GHO43" t="str">
        <f t="shared" ca="1" si="79"/>
        <v/>
      </c>
      <c r="GHP43" t="str">
        <f t="shared" ca="1" si="79"/>
        <v/>
      </c>
      <c r="GHQ43" t="str">
        <f t="shared" ca="1" si="79"/>
        <v/>
      </c>
      <c r="GHR43" t="str">
        <f t="shared" ca="1" si="79"/>
        <v/>
      </c>
      <c r="GHS43" t="str">
        <f t="shared" ca="1" si="79"/>
        <v/>
      </c>
      <c r="GHT43" t="str">
        <f t="shared" ca="1" si="79"/>
        <v/>
      </c>
      <c r="GHU43" t="str">
        <f t="shared" ca="1" si="79"/>
        <v/>
      </c>
      <c r="GHV43" t="str">
        <f t="shared" ca="1" si="79"/>
        <v/>
      </c>
      <c r="GHW43" t="str">
        <f t="shared" ca="1" si="79"/>
        <v/>
      </c>
      <c r="GHX43" t="str">
        <f t="shared" ca="1" si="79"/>
        <v/>
      </c>
      <c r="GHY43" t="str">
        <f t="shared" ca="1" si="79"/>
        <v/>
      </c>
      <c r="GHZ43" t="str">
        <f t="shared" ca="1" si="79"/>
        <v/>
      </c>
      <c r="GIA43" t="str">
        <f t="shared" ca="1" si="79"/>
        <v/>
      </c>
      <c r="GIB43" t="str">
        <f t="shared" ca="1" si="79"/>
        <v/>
      </c>
      <c r="GIC43" t="str">
        <f t="shared" ca="1" si="79"/>
        <v/>
      </c>
      <c r="GID43" t="str">
        <f t="shared" ca="1" si="79"/>
        <v/>
      </c>
      <c r="GIE43" t="str">
        <f t="shared" ca="1" si="79"/>
        <v/>
      </c>
      <c r="GIF43" t="str">
        <f t="shared" ca="1" si="79"/>
        <v/>
      </c>
      <c r="GIG43" t="str">
        <f t="shared" ca="1" si="79"/>
        <v/>
      </c>
      <c r="GIH43" t="str">
        <f t="shared" ca="1" si="79"/>
        <v/>
      </c>
      <c r="GII43" t="str">
        <f t="shared" ca="1" si="79"/>
        <v/>
      </c>
      <c r="GIJ43" t="str">
        <f t="shared" ca="1" si="79"/>
        <v/>
      </c>
      <c r="GIK43" t="str">
        <f t="shared" ca="1" si="79"/>
        <v/>
      </c>
      <c r="GIL43" t="str">
        <f t="shared" ca="1" si="79"/>
        <v/>
      </c>
      <c r="GIM43" t="str">
        <f t="shared" ca="1" si="79"/>
        <v/>
      </c>
      <c r="GIN43" t="str">
        <f t="shared" ca="1" si="79"/>
        <v/>
      </c>
      <c r="GIO43" t="str">
        <f t="shared" ca="1" si="79"/>
        <v/>
      </c>
      <c r="GIP43" t="str">
        <f t="shared" ca="1" si="79"/>
        <v/>
      </c>
      <c r="GIQ43" t="str">
        <f t="shared" ca="1" si="79"/>
        <v/>
      </c>
      <c r="GIR43" t="str">
        <f t="shared" ca="1" si="79"/>
        <v/>
      </c>
      <c r="GIS43" t="str">
        <f t="shared" ca="1" si="79"/>
        <v/>
      </c>
      <c r="GIT43" t="str">
        <f t="shared" ca="1" si="79"/>
        <v/>
      </c>
      <c r="GIU43" t="str">
        <f t="shared" ca="1" si="79"/>
        <v/>
      </c>
      <c r="GIV43" t="str">
        <f t="shared" ca="1" si="79"/>
        <v/>
      </c>
      <c r="GIW43" t="str">
        <f t="shared" ca="1" si="79"/>
        <v/>
      </c>
      <c r="GIX43" t="str">
        <f t="shared" ca="1" si="79"/>
        <v/>
      </c>
      <c r="GIY43" t="str">
        <f t="shared" ca="1" si="79"/>
        <v/>
      </c>
      <c r="GIZ43" t="str">
        <f t="shared" ca="1" si="79"/>
        <v/>
      </c>
      <c r="GJA43" t="str">
        <f t="shared" ca="1" si="79"/>
        <v/>
      </c>
      <c r="GJB43" t="str">
        <f t="shared" ca="1" si="79"/>
        <v/>
      </c>
      <c r="GJC43" t="str">
        <f t="shared" ca="1" si="79"/>
        <v/>
      </c>
      <c r="GJD43" t="str">
        <f t="shared" ca="1" si="79"/>
        <v/>
      </c>
      <c r="GJE43" t="str">
        <f t="shared" ref="GJE43:GLP43" ca="1" si="80">IFERROR(GJA43*GJC43,"")</f>
        <v/>
      </c>
      <c r="GJF43" t="str">
        <f t="shared" ca="1" si="80"/>
        <v/>
      </c>
      <c r="GJG43" t="str">
        <f t="shared" ca="1" si="80"/>
        <v/>
      </c>
      <c r="GJH43" t="str">
        <f t="shared" ca="1" si="80"/>
        <v/>
      </c>
      <c r="GJI43" t="str">
        <f t="shared" ca="1" si="80"/>
        <v/>
      </c>
      <c r="GJJ43" t="str">
        <f t="shared" ca="1" si="80"/>
        <v/>
      </c>
      <c r="GJK43" t="str">
        <f t="shared" ca="1" si="80"/>
        <v/>
      </c>
      <c r="GJL43" t="str">
        <f t="shared" ca="1" si="80"/>
        <v/>
      </c>
      <c r="GJM43" t="str">
        <f t="shared" ca="1" si="80"/>
        <v/>
      </c>
      <c r="GJN43" t="str">
        <f t="shared" ca="1" si="80"/>
        <v/>
      </c>
      <c r="GJO43" t="str">
        <f t="shared" ca="1" si="80"/>
        <v/>
      </c>
      <c r="GJP43" t="str">
        <f t="shared" ca="1" si="80"/>
        <v/>
      </c>
      <c r="GJQ43" t="str">
        <f t="shared" ca="1" si="80"/>
        <v/>
      </c>
      <c r="GJR43" t="str">
        <f t="shared" ca="1" si="80"/>
        <v/>
      </c>
      <c r="GJS43" t="str">
        <f t="shared" ca="1" si="80"/>
        <v/>
      </c>
      <c r="GJT43" t="str">
        <f t="shared" ca="1" si="80"/>
        <v/>
      </c>
      <c r="GJU43" t="str">
        <f t="shared" ca="1" si="80"/>
        <v/>
      </c>
      <c r="GJV43" t="str">
        <f t="shared" ca="1" si="80"/>
        <v/>
      </c>
      <c r="GJW43" t="str">
        <f t="shared" ca="1" si="80"/>
        <v/>
      </c>
      <c r="GJX43" t="str">
        <f t="shared" ca="1" si="80"/>
        <v/>
      </c>
      <c r="GJY43" t="str">
        <f t="shared" ca="1" si="80"/>
        <v/>
      </c>
      <c r="GJZ43" t="str">
        <f t="shared" ca="1" si="80"/>
        <v/>
      </c>
      <c r="GKA43" t="str">
        <f t="shared" ca="1" si="80"/>
        <v/>
      </c>
      <c r="GKB43" t="str">
        <f t="shared" ca="1" si="80"/>
        <v/>
      </c>
      <c r="GKC43" t="str">
        <f t="shared" ca="1" si="80"/>
        <v/>
      </c>
      <c r="GKD43" t="str">
        <f t="shared" ca="1" si="80"/>
        <v/>
      </c>
      <c r="GKE43" t="str">
        <f t="shared" ca="1" si="80"/>
        <v/>
      </c>
      <c r="GKF43" t="str">
        <f t="shared" ca="1" si="80"/>
        <v/>
      </c>
      <c r="GKG43" t="str">
        <f t="shared" ca="1" si="80"/>
        <v/>
      </c>
      <c r="GKH43" t="str">
        <f t="shared" ca="1" si="80"/>
        <v/>
      </c>
      <c r="GKI43" t="str">
        <f t="shared" ca="1" si="80"/>
        <v/>
      </c>
      <c r="GKJ43" t="str">
        <f t="shared" ca="1" si="80"/>
        <v/>
      </c>
      <c r="GKK43" t="str">
        <f t="shared" ca="1" si="80"/>
        <v/>
      </c>
      <c r="GKL43" t="str">
        <f t="shared" ca="1" si="80"/>
        <v/>
      </c>
      <c r="GKM43" t="str">
        <f t="shared" ca="1" si="80"/>
        <v/>
      </c>
      <c r="GKN43" t="str">
        <f t="shared" ca="1" si="80"/>
        <v/>
      </c>
      <c r="GKO43" t="str">
        <f t="shared" ca="1" si="80"/>
        <v/>
      </c>
      <c r="GKP43" t="str">
        <f t="shared" ca="1" si="80"/>
        <v/>
      </c>
      <c r="GKQ43" t="str">
        <f t="shared" ca="1" si="80"/>
        <v/>
      </c>
      <c r="GKR43" t="str">
        <f t="shared" ca="1" si="80"/>
        <v/>
      </c>
      <c r="GKS43" t="str">
        <f t="shared" ca="1" si="80"/>
        <v/>
      </c>
      <c r="GKT43" t="str">
        <f t="shared" ca="1" si="80"/>
        <v/>
      </c>
      <c r="GKU43" t="str">
        <f t="shared" ca="1" si="80"/>
        <v/>
      </c>
      <c r="GKV43" t="str">
        <f t="shared" ca="1" si="80"/>
        <v/>
      </c>
      <c r="GKW43" t="str">
        <f t="shared" ca="1" si="80"/>
        <v/>
      </c>
      <c r="GKX43" t="str">
        <f t="shared" ca="1" si="80"/>
        <v/>
      </c>
      <c r="GKY43" t="str">
        <f t="shared" ca="1" si="80"/>
        <v/>
      </c>
      <c r="GKZ43" t="str">
        <f t="shared" ca="1" si="80"/>
        <v/>
      </c>
      <c r="GLA43" t="str">
        <f t="shared" ca="1" si="80"/>
        <v/>
      </c>
      <c r="GLB43" t="str">
        <f t="shared" ca="1" si="80"/>
        <v/>
      </c>
      <c r="GLC43" t="str">
        <f t="shared" ca="1" si="80"/>
        <v/>
      </c>
      <c r="GLD43" t="str">
        <f t="shared" ca="1" si="80"/>
        <v/>
      </c>
      <c r="GLE43" t="str">
        <f t="shared" ca="1" si="80"/>
        <v/>
      </c>
      <c r="GLF43" t="str">
        <f t="shared" ca="1" si="80"/>
        <v/>
      </c>
      <c r="GLG43" t="str">
        <f t="shared" ca="1" si="80"/>
        <v/>
      </c>
      <c r="GLH43" t="str">
        <f t="shared" ca="1" si="80"/>
        <v/>
      </c>
      <c r="GLI43" t="str">
        <f t="shared" ca="1" si="80"/>
        <v/>
      </c>
      <c r="GLJ43" t="str">
        <f t="shared" ca="1" si="80"/>
        <v/>
      </c>
      <c r="GLK43" t="str">
        <f t="shared" ca="1" si="80"/>
        <v/>
      </c>
      <c r="GLL43" t="str">
        <f t="shared" ca="1" si="80"/>
        <v/>
      </c>
      <c r="GLM43" t="str">
        <f t="shared" ca="1" si="80"/>
        <v/>
      </c>
      <c r="GLN43" t="str">
        <f t="shared" ca="1" si="80"/>
        <v/>
      </c>
      <c r="GLO43" t="str">
        <f t="shared" ca="1" si="80"/>
        <v/>
      </c>
      <c r="GLP43" t="str">
        <f t="shared" ca="1" si="80"/>
        <v/>
      </c>
      <c r="GLQ43" t="str">
        <f t="shared" ref="GLQ43:GOB43" ca="1" si="81">IFERROR(GLM43*GLO43,"")</f>
        <v/>
      </c>
      <c r="GLR43" t="str">
        <f t="shared" ca="1" si="81"/>
        <v/>
      </c>
      <c r="GLS43" t="str">
        <f t="shared" ca="1" si="81"/>
        <v/>
      </c>
      <c r="GLT43" t="str">
        <f t="shared" ca="1" si="81"/>
        <v/>
      </c>
      <c r="GLU43" t="str">
        <f t="shared" ca="1" si="81"/>
        <v/>
      </c>
      <c r="GLV43" t="str">
        <f t="shared" ca="1" si="81"/>
        <v/>
      </c>
      <c r="GLW43" t="str">
        <f t="shared" ca="1" si="81"/>
        <v/>
      </c>
      <c r="GLX43" t="str">
        <f t="shared" ca="1" si="81"/>
        <v/>
      </c>
      <c r="GLY43" t="str">
        <f t="shared" ca="1" si="81"/>
        <v/>
      </c>
      <c r="GLZ43" t="str">
        <f t="shared" ca="1" si="81"/>
        <v/>
      </c>
      <c r="GMA43" t="str">
        <f t="shared" ca="1" si="81"/>
        <v/>
      </c>
      <c r="GMB43" t="str">
        <f t="shared" ca="1" si="81"/>
        <v/>
      </c>
      <c r="GMC43" t="str">
        <f t="shared" ca="1" si="81"/>
        <v/>
      </c>
      <c r="GMD43" t="str">
        <f t="shared" ca="1" si="81"/>
        <v/>
      </c>
      <c r="GME43" t="str">
        <f t="shared" ca="1" si="81"/>
        <v/>
      </c>
      <c r="GMF43" t="str">
        <f t="shared" ca="1" si="81"/>
        <v/>
      </c>
      <c r="GMG43" t="str">
        <f t="shared" ca="1" si="81"/>
        <v/>
      </c>
      <c r="GMH43" t="str">
        <f t="shared" ca="1" si="81"/>
        <v/>
      </c>
      <c r="GMI43" t="str">
        <f t="shared" ca="1" si="81"/>
        <v/>
      </c>
      <c r="GMJ43" t="str">
        <f t="shared" ca="1" si="81"/>
        <v/>
      </c>
      <c r="GMK43" t="str">
        <f t="shared" ca="1" si="81"/>
        <v/>
      </c>
      <c r="GML43" t="str">
        <f t="shared" ca="1" si="81"/>
        <v/>
      </c>
      <c r="GMM43" t="str">
        <f t="shared" ca="1" si="81"/>
        <v/>
      </c>
      <c r="GMN43" t="str">
        <f t="shared" ca="1" si="81"/>
        <v/>
      </c>
      <c r="GMO43" t="str">
        <f t="shared" ca="1" si="81"/>
        <v/>
      </c>
      <c r="GMP43" t="str">
        <f t="shared" ca="1" si="81"/>
        <v/>
      </c>
      <c r="GMQ43" t="str">
        <f t="shared" ca="1" si="81"/>
        <v/>
      </c>
      <c r="GMR43" t="str">
        <f t="shared" ca="1" si="81"/>
        <v/>
      </c>
      <c r="GMS43" t="str">
        <f t="shared" ca="1" si="81"/>
        <v/>
      </c>
      <c r="GMT43" t="str">
        <f t="shared" ca="1" si="81"/>
        <v/>
      </c>
      <c r="GMU43" t="str">
        <f t="shared" ca="1" si="81"/>
        <v/>
      </c>
      <c r="GMV43" t="str">
        <f t="shared" ca="1" si="81"/>
        <v/>
      </c>
      <c r="GMW43" t="str">
        <f t="shared" ca="1" si="81"/>
        <v/>
      </c>
      <c r="GMX43" t="str">
        <f t="shared" ca="1" si="81"/>
        <v/>
      </c>
      <c r="GMY43" t="str">
        <f t="shared" ca="1" si="81"/>
        <v/>
      </c>
      <c r="GMZ43" t="str">
        <f t="shared" ca="1" si="81"/>
        <v/>
      </c>
      <c r="GNA43" t="str">
        <f t="shared" ca="1" si="81"/>
        <v/>
      </c>
      <c r="GNB43" t="str">
        <f t="shared" ca="1" si="81"/>
        <v/>
      </c>
      <c r="GNC43" t="str">
        <f t="shared" ca="1" si="81"/>
        <v/>
      </c>
      <c r="GND43" t="str">
        <f t="shared" ca="1" si="81"/>
        <v/>
      </c>
      <c r="GNE43" t="str">
        <f t="shared" ca="1" si="81"/>
        <v/>
      </c>
      <c r="GNF43" t="str">
        <f t="shared" ca="1" si="81"/>
        <v/>
      </c>
      <c r="GNG43" t="str">
        <f t="shared" ca="1" si="81"/>
        <v/>
      </c>
      <c r="GNH43" t="str">
        <f t="shared" ca="1" si="81"/>
        <v/>
      </c>
      <c r="GNI43" t="str">
        <f t="shared" ca="1" si="81"/>
        <v/>
      </c>
      <c r="GNJ43" t="str">
        <f t="shared" ca="1" si="81"/>
        <v/>
      </c>
      <c r="GNK43" t="str">
        <f t="shared" ca="1" si="81"/>
        <v/>
      </c>
      <c r="GNL43" t="str">
        <f t="shared" ca="1" si="81"/>
        <v/>
      </c>
      <c r="GNM43" t="str">
        <f t="shared" ca="1" si="81"/>
        <v/>
      </c>
      <c r="GNN43" t="str">
        <f t="shared" ca="1" si="81"/>
        <v/>
      </c>
      <c r="GNO43" t="str">
        <f t="shared" ca="1" si="81"/>
        <v/>
      </c>
      <c r="GNP43" t="str">
        <f t="shared" ca="1" si="81"/>
        <v/>
      </c>
      <c r="GNQ43" t="str">
        <f t="shared" ca="1" si="81"/>
        <v/>
      </c>
      <c r="GNR43" t="str">
        <f t="shared" ca="1" si="81"/>
        <v/>
      </c>
      <c r="GNS43" t="str">
        <f t="shared" ca="1" si="81"/>
        <v/>
      </c>
      <c r="GNT43" t="str">
        <f t="shared" ca="1" si="81"/>
        <v/>
      </c>
      <c r="GNU43" t="str">
        <f t="shared" ca="1" si="81"/>
        <v/>
      </c>
      <c r="GNV43" t="str">
        <f t="shared" ca="1" si="81"/>
        <v/>
      </c>
      <c r="GNW43" t="str">
        <f t="shared" ca="1" si="81"/>
        <v/>
      </c>
      <c r="GNX43" t="str">
        <f t="shared" ca="1" si="81"/>
        <v/>
      </c>
      <c r="GNY43" t="str">
        <f t="shared" ca="1" si="81"/>
        <v/>
      </c>
      <c r="GNZ43" t="str">
        <f t="shared" ca="1" si="81"/>
        <v/>
      </c>
      <c r="GOA43" t="str">
        <f t="shared" ca="1" si="81"/>
        <v/>
      </c>
      <c r="GOB43" t="str">
        <f t="shared" ca="1" si="81"/>
        <v/>
      </c>
      <c r="GOC43" t="str">
        <f t="shared" ref="GOC43:GQN43" ca="1" si="82">IFERROR(GNY43*GOA43,"")</f>
        <v/>
      </c>
      <c r="GOD43" t="str">
        <f t="shared" ca="1" si="82"/>
        <v/>
      </c>
      <c r="GOE43" t="str">
        <f t="shared" ca="1" si="82"/>
        <v/>
      </c>
      <c r="GOF43" t="str">
        <f t="shared" ca="1" si="82"/>
        <v/>
      </c>
      <c r="GOG43" t="str">
        <f t="shared" ca="1" si="82"/>
        <v/>
      </c>
      <c r="GOH43" t="str">
        <f t="shared" ca="1" si="82"/>
        <v/>
      </c>
      <c r="GOI43" t="str">
        <f t="shared" ca="1" si="82"/>
        <v/>
      </c>
      <c r="GOJ43" t="str">
        <f t="shared" ca="1" si="82"/>
        <v/>
      </c>
      <c r="GOK43" t="str">
        <f t="shared" ca="1" si="82"/>
        <v/>
      </c>
      <c r="GOL43" t="str">
        <f t="shared" ca="1" si="82"/>
        <v/>
      </c>
      <c r="GOM43" t="str">
        <f t="shared" ca="1" si="82"/>
        <v/>
      </c>
      <c r="GON43" t="str">
        <f t="shared" ca="1" si="82"/>
        <v/>
      </c>
      <c r="GOO43" t="str">
        <f t="shared" ca="1" si="82"/>
        <v/>
      </c>
      <c r="GOP43" t="str">
        <f t="shared" ca="1" si="82"/>
        <v/>
      </c>
      <c r="GOQ43" t="str">
        <f t="shared" ca="1" si="82"/>
        <v/>
      </c>
      <c r="GOR43" t="str">
        <f t="shared" ca="1" si="82"/>
        <v/>
      </c>
      <c r="GOS43" t="str">
        <f t="shared" ca="1" si="82"/>
        <v/>
      </c>
      <c r="GOT43" t="str">
        <f t="shared" ca="1" si="82"/>
        <v/>
      </c>
      <c r="GOU43" t="str">
        <f t="shared" ca="1" si="82"/>
        <v/>
      </c>
      <c r="GOV43" t="str">
        <f t="shared" ca="1" si="82"/>
        <v/>
      </c>
      <c r="GOW43" t="str">
        <f t="shared" ca="1" si="82"/>
        <v/>
      </c>
      <c r="GOX43" t="str">
        <f t="shared" ca="1" si="82"/>
        <v/>
      </c>
      <c r="GOY43" t="str">
        <f t="shared" ca="1" si="82"/>
        <v/>
      </c>
      <c r="GOZ43" t="str">
        <f t="shared" ca="1" si="82"/>
        <v/>
      </c>
      <c r="GPA43" t="str">
        <f t="shared" ca="1" si="82"/>
        <v/>
      </c>
      <c r="GPB43" t="str">
        <f t="shared" ca="1" si="82"/>
        <v/>
      </c>
      <c r="GPC43" t="str">
        <f t="shared" ca="1" si="82"/>
        <v/>
      </c>
      <c r="GPD43" t="str">
        <f t="shared" ca="1" si="82"/>
        <v/>
      </c>
      <c r="GPE43" t="str">
        <f t="shared" ca="1" si="82"/>
        <v/>
      </c>
      <c r="GPF43" t="str">
        <f t="shared" ca="1" si="82"/>
        <v/>
      </c>
      <c r="GPG43" t="str">
        <f t="shared" ca="1" si="82"/>
        <v/>
      </c>
      <c r="GPH43" t="str">
        <f t="shared" ca="1" si="82"/>
        <v/>
      </c>
      <c r="GPI43" t="str">
        <f t="shared" ca="1" si="82"/>
        <v/>
      </c>
      <c r="GPJ43" t="str">
        <f t="shared" ca="1" si="82"/>
        <v/>
      </c>
      <c r="GPK43" t="str">
        <f t="shared" ca="1" si="82"/>
        <v/>
      </c>
      <c r="GPL43" t="str">
        <f t="shared" ca="1" si="82"/>
        <v/>
      </c>
      <c r="GPM43" t="str">
        <f t="shared" ca="1" si="82"/>
        <v/>
      </c>
      <c r="GPN43" t="str">
        <f t="shared" ca="1" si="82"/>
        <v/>
      </c>
      <c r="GPO43" t="str">
        <f t="shared" ca="1" si="82"/>
        <v/>
      </c>
      <c r="GPP43" t="str">
        <f t="shared" ca="1" si="82"/>
        <v/>
      </c>
      <c r="GPQ43" t="str">
        <f t="shared" ca="1" si="82"/>
        <v/>
      </c>
      <c r="GPR43" t="str">
        <f t="shared" ca="1" si="82"/>
        <v/>
      </c>
      <c r="GPS43" t="str">
        <f t="shared" ca="1" si="82"/>
        <v/>
      </c>
      <c r="GPT43" t="str">
        <f t="shared" ca="1" si="82"/>
        <v/>
      </c>
      <c r="GPU43" t="str">
        <f t="shared" ca="1" si="82"/>
        <v/>
      </c>
      <c r="GPV43" t="str">
        <f t="shared" ca="1" si="82"/>
        <v/>
      </c>
      <c r="GPW43" t="str">
        <f t="shared" ca="1" si="82"/>
        <v/>
      </c>
      <c r="GPX43" t="str">
        <f t="shared" ca="1" si="82"/>
        <v/>
      </c>
      <c r="GPY43" t="str">
        <f t="shared" ca="1" si="82"/>
        <v/>
      </c>
      <c r="GPZ43" t="str">
        <f t="shared" ca="1" si="82"/>
        <v/>
      </c>
      <c r="GQA43" t="str">
        <f t="shared" ca="1" si="82"/>
        <v/>
      </c>
      <c r="GQB43" t="str">
        <f t="shared" ca="1" si="82"/>
        <v/>
      </c>
      <c r="GQC43" t="str">
        <f t="shared" ca="1" si="82"/>
        <v/>
      </c>
      <c r="GQD43" t="str">
        <f t="shared" ca="1" si="82"/>
        <v/>
      </c>
      <c r="GQE43" t="str">
        <f t="shared" ca="1" si="82"/>
        <v/>
      </c>
      <c r="GQF43" t="str">
        <f t="shared" ca="1" si="82"/>
        <v/>
      </c>
      <c r="GQG43" t="str">
        <f t="shared" ca="1" si="82"/>
        <v/>
      </c>
      <c r="GQH43" t="str">
        <f t="shared" ca="1" si="82"/>
        <v/>
      </c>
      <c r="GQI43" t="str">
        <f t="shared" ca="1" si="82"/>
        <v/>
      </c>
      <c r="GQJ43" t="str">
        <f t="shared" ca="1" si="82"/>
        <v/>
      </c>
      <c r="GQK43" t="str">
        <f t="shared" ca="1" si="82"/>
        <v/>
      </c>
      <c r="GQL43" t="str">
        <f t="shared" ca="1" si="82"/>
        <v/>
      </c>
      <c r="GQM43" t="str">
        <f t="shared" ca="1" si="82"/>
        <v/>
      </c>
      <c r="GQN43" t="str">
        <f t="shared" ca="1" si="82"/>
        <v/>
      </c>
      <c r="GQO43" t="str">
        <f t="shared" ref="GQO43:GSZ43" ca="1" si="83">IFERROR(GQK43*GQM43,"")</f>
        <v/>
      </c>
      <c r="GQP43" t="str">
        <f t="shared" ca="1" si="83"/>
        <v/>
      </c>
      <c r="GQQ43" t="str">
        <f t="shared" ca="1" si="83"/>
        <v/>
      </c>
      <c r="GQR43" t="str">
        <f t="shared" ca="1" si="83"/>
        <v/>
      </c>
      <c r="GQS43" t="str">
        <f t="shared" ca="1" si="83"/>
        <v/>
      </c>
      <c r="GQT43" t="str">
        <f t="shared" ca="1" si="83"/>
        <v/>
      </c>
      <c r="GQU43" t="str">
        <f t="shared" ca="1" si="83"/>
        <v/>
      </c>
      <c r="GQV43" t="str">
        <f t="shared" ca="1" si="83"/>
        <v/>
      </c>
      <c r="GQW43" t="str">
        <f t="shared" ca="1" si="83"/>
        <v/>
      </c>
      <c r="GQX43" t="str">
        <f t="shared" ca="1" si="83"/>
        <v/>
      </c>
      <c r="GQY43" t="str">
        <f t="shared" ca="1" si="83"/>
        <v/>
      </c>
      <c r="GQZ43" t="str">
        <f t="shared" ca="1" si="83"/>
        <v/>
      </c>
      <c r="GRA43" t="str">
        <f t="shared" ca="1" si="83"/>
        <v/>
      </c>
      <c r="GRB43" t="str">
        <f t="shared" ca="1" si="83"/>
        <v/>
      </c>
      <c r="GRC43" t="str">
        <f t="shared" ca="1" si="83"/>
        <v/>
      </c>
      <c r="GRD43" t="str">
        <f t="shared" ca="1" si="83"/>
        <v/>
      </c>
      <c r="GRE43" t="str">
        <f t="shared" ca="1" si="83"/>
        <v/>
      </c>
      <c r="GRF43" t="str">
        <f t="shared" ca="1" si="83"/>
        <v/>
      </c>
      <c r="GRG43" t="str">
        <f t="shared" ca="1" si="83"/>
        <v/>
      </c>
      <c r="GRH43" t="str">
        <f t="shared" ca="1" si="83"/>
        <v/>
      </c>
      <c r="GRI43" t="str">
        <f t="shared" ca="1" si="83"/>
        <v/>
      </c>
      <c r="GRJ43" t="str">
        <f t="shared" ca="1" si="83"/>
        <v/>
      </c>
      <c r="GRK43" t="str">
        <f t="shared" ca="1" si="83"/>
        <v/>
      </c>
      <c r="GRL43" t="str">
        <f t="shared" ca="1" si="83"/>
        <v/>
      </c>
      <c r="GRM43" t="str">
        <f t="shared" ca="1" si="83"/>
        <v/>
      </c>
      <c r="GRN43" t="str">
        <f t="shared" ca="1" si="83"/>
        <v/>
      </c>
      <c r="GRO43" t="str">
        <f t="shared" ca="1" si="83"/>
        <v/>
      </c>
      <c r="GRP43" t="str">
        <f t="shared" ca="1" si="83"/>
        <v/>
      </c>
      <c r="GRQ43" t="str">
        <f t="shared" ca="1" si="83"/>
        <v/>
      </c>
      <c r="GRR43" t="str">
        <f t="shared" ca="1" si="83"/>
        <v/>
      </c>
      <c r="GRS43" t="str">
        <f t="shared" ca="1" si="83"/>
        <v/>
      </c>
      <c r="GRT43" t="str">
        <f t="shared" ca="1" si="83"/>
        <v/>
      </c>
      <c r="GRU43" t="str">
        <f t="shared" ca="1" si="83"/>
        <v/>
      </c>
      <c r="GRV43" t="str">
        <f t="shared" ca="1" si="83"/>
        <v/>
      </c>
      <c r="GRW43" t="str">
        <f t="shared" ca="1" si="83"/>
        <v/>
      </c>
      <c r="GRX43" t="str">
        <f t="shared" ca="1" si="83"/>
        <v/>
      </c>
      <c r="GRY43" t="str">
        <f t="shared" ca="1" si="83"/>
        <v/>
      </c>
      <c r="GRZ43" t="str">
        <f t="shared" ca="1" si="83"/>
        <v/>
      </c>
      <c r="GSA43" t="str">
        <f t="shared" ca="1" si="83"/>
        <v/>
      </c>
      <c r="GSB43" t="str">
        <f t="shared" ca="1" si="83"/>
        <v/>
      </c>
      <c r="GSC43" t="str">
        <f t="shared" ca="1" si="83"/>
        <v/>
      </c>
      <c r="GSD43" t="str">
        <f t="shared" ca="1" si="83"/>
        <v/>
      </c>
      <c r="GSE43" t="str">
        <f t="shared" ca="1" si="83"/>
        <v/>
      </c>
      <c r="GSF43" t="str">
        <f t="shared" ca="1" si="83"/>
        <v/>
      </c>
      <c r="GSG43" t="str">
        <f t="shared" ca="1" si="83"/>
        <v/>
      </c>
      <c r="GSH43" t="str">
        <f t="shared" ca="1" si="83"/>
        <v/>
      </c>
      <c r="GSI43" t="str">
        <f t="shared" ca="1" si="83"/>
        <v/>
      </c>
      <c r="GSJ43" t="str">
        <f t="shared" ca="1" si="83"/>
        <v/>
      </c>
      <c r="GSK43" t="str">
        <f t="shared" ca="1" si="83"/>
        <v/>
      </c>
      <c r="GSL43" t="str">
        <f t="shared" ca="1" si="83"/>
        <v/>
      </c>
      <c r="GSM43" t="str">
        <f t="shared" ca="1" si="83"/>
        <v/>
      </c>
      <c r="GSN43" t="str">
        <f t="shared" ca="1" si="83"/>
        <v/>
      </c>
      <c r="GSO43" t="str">
        <f t="shared" ca="1" si="83"/>
        <v/>
      </c>
      <c r="GSP43" t="str">
        <f t="shared" ca="1" si="83"/>
        <v/>
      </c>
      <c r="GSQ43" t="str">
        <f t="shared" ca="1" si="83"/>
        <v/>
      </c>
      <c r="GSR43" t="str">
        <f t="shared" ca="1" si="83"/>
        <v/>
      </c>
      <c r="GSS43" t="str">
        <f t="shared" ca="1" si="83"/>
        <v/>
      </c>
      <c r="GST43" t="str">
        <f t="shared" ca="1" si="83"/>
        <v/>
      </c>
      <c r="GSU43" t="str">
        <f t="shared" ca="1" si="83"/>
        <v/>
      </c>
      <c r="GSV43" t="str">
        <f t="shared" ca="1" si="83"/>
        <v/>
      </c>
      <c r="GSW43" t="str">
        <f t="shared" ca="1" si="83"/>
        <v/>
      </c>
      <c r="GSX43" t="str">
        <f t="shared" ca="1" si="83"/>
        <v/>
      </c>
      <c r="GSY43" t="str">
        <f t="shared" ca="1" si="83"/>
        <v/>
      </c>
      <c r="GSZ43" t="str">
        <f t="shared" ca="1" si="83"/>
        <v/>
      </c>
      <c r="GTA43" t="str">
        <f t="shared" ref="GTA43:GVL43" ca="1" si="84">IFERROR(GSW43*GSY43,"")</f>
        <v/>
      </c>
      <c r="GTB43" t="str">
        <f t="shared" ca="1" si="84"/>
        <v/>
      </c>
      <c r="GTC43" t="str">
        <f t="shared" ca="1" si="84"/>
        <v/>
      </c>
      <c r="GTD43" t="str">
        <f t="shared" ca="1" si="84"/>
        <v/>
      </c>
      <c r="GTE43" t="str">
        <f t="shared" ca="1" si="84"/>
        <v/>
      </c>
      <c r="GTF43" t="str">
        <f t="shared" ca="1" si="84"/>
        <v/>
      </c>
      <c r="GTG43" t="str">
        <f t="shared" ca="1" si="84"/>
        <v/>
      </c>
      <c r="GTH43" t="str">
        <f t="shared" ca="1" si="84"/>
        <v/>
      </c>
      <c r="GTI43" t="str">
        <f t="shared" ca="1" si="84"/>
        <v/>
      </c>
      <c r="GTJ43" t="str">
        <f t="shared" ca="1" si="84"/>
        <v/>
      </c>
      <c r="GTK43" t="str">
        <f t="shared" ca="1" si="84"/>
        <v/>
      </c>
      <c r="GTL43" t="str">
        <f t="shared" ca="1" si="84"/>
        <v/>
      </c>
      <c r="GTM43" t="str">
        <f t="shared" ca="1" si="84"/>
        <v/>
      </c>
      <c r="GTN43" t="str">
        <f t="shared" ca="1" si="84"/>
        <v/>
      </c>
      <c r="GTO43" t="str">
        <f t="shared" ca="1" si="84"/>
        <v/>
      </c>
      <c r="GTP43" t="str">
        <f t="shared" ca="1" si="84"/>
        <v/>
      </c>
      <c r="GTQ43" t="str">
        <f t="shared" ca="1" si="84"/>
        <v/>
      </c>
      <c r="GTR43" t="str">
        <f t="shared" ca="1" si="84"/>
        <v/>
      </c>
      <c r="GTS43" t="str">
        <f t="shared" ca="1" si="84"/>
        <v/>
      </c>
      <c r="GTT43" t="str">
        <f t="shared" ca="1" si="84"/>
        <v/>
      </c>
      <c r="GTU43" t="str">
        <f t="shared" ca="1" si="84"/>
        <v/>
      </c>
      <c r="GTV43" t="str">
        <f t="shared" ca="1" si="84"/>
        <v/>
      </c>
      <c r="GTW43" t="str">
        <f t="shared" ca="1" si="84"/>
        <v/>
      </c>
      <c r="GTX43" t="str">
        <f t="shared" ca="1" si="84"/>
        <v/>
      </c>
      <c r="GTY43" t="str">
        <f t="shared" ca="1" si="84"/>
        <v/>
      </c>
      <c r="GTZ43" t="str">
        <f t="shared" ca="1" si="84"/>
        <v/>
      </c>
      <c r="GUA43" t="str">
        <f t="shared" ca="1" si="84"/>
        <v/>
      </c>
      <c r="GUB43" t="str">
        <f t="shared" ca="1" si="84"/>
        <v/>
      </c>
      <c r="GUC43" t="str">
        <f t="shared" ca="1" si="84"/>
        <v/>
      </c>
      <c r="GUD43" t="str">
        <f t="shared" ca="1" si="84"/>
        <v/>
      </c>
      <c r="GUE43" t="str">
        <f t="shared" ca="1" si="84"/>
        <v/>
      </c>
      <c r="GUF43" t="str">
        <f t="shared" ca="1" si="84"/>
        <v/>
      </c>
      <c r="GUG43" t="str">
        <f t="shared" ca="1" si="84"/>
        <v/>
      </c>
      <c r="GUH43" t="str">
        <f t="shared" ca="1" si="84"/>
        <v/>
      </c>
      <c r="GUI43" t="str">
        <f t="shared" ca="1" si="84"/>
        <v/>
      </c>
      <c r="GUJ43" t="str">
        <f t="shared" ca="1" si="84"/>
        <v/>
      </c>
      <c r="GUK43" t="str">
        <f t="shared" ca="1" si="84"/>
        <v/>
      </c>
      <c r="GUL43" t="str">
        <f t="shared" ca="1" si="84"/>
        <v/>
      </c>
      <c r="GUM43" t="str">
        <f t="shared" ca="1" si="84"/>
        <v/>
      </c>
      <c r="GUN43" t="str">
        <f t="shared" ca="1" si="84"/>
        <v/>
      </c>
      <c r="GUO43" t="str">
        <f t="shared" ca="1" si="84"/>
        <v/>
      </c>
      <c r="GUP43" t="str">
        <f t="shared" ca="1" si="84"/>
        <v/>
      </c>
      <c r="GUQ43" t="str">
        <f t="shared" ca="1" si="84"/>
        <v/>
      </c>
      <c r="GUR43" t="str">
        <f t="shared" ca="1" si="84"/>
        <v/>
      </c>
      <c r="GUS43" t="str">
        <f t="shared" ca="1" si="84"/>
        <v/>
      </c>
      <c r="GUT43" t="str">
        <f t="shared" ca="1" si="84"/>
        <v/>
      </c>
      <c r="GUU43" t="str">
        <f t="shared" ca="1" si="84"/>
        <v/>
      </c>
      <c r="GUV43" t="str">
        <f t="shared" ca="1" si="84"/>
        <v/>
      </c>
      <c r="GUW43" t="str">
        <f t="shared" ca="1" si="84"/>
        <v/>
      </c>
      <c r="GUX43" t="str">
        <f t="shared" ca="1" si="84"/>
        <v/>
      </c>
      <c r="GUY43" t="str">
        <f t="shared" ca="1" si="84"/>
        <v/>
      </c>
      <c r="GUZ43" t="str">
        <f t="shared" ca="1" si="84"/>
        <v/>
      </c>
      <c r="GVA43" t="str">
        <f t="shared" ca="1" si="84"/>
        <v/>
      </c>
      <c r="GVB43" t="str">
        <f t="shared" ca="1" si="84"/>
        <v/>
      </c>
      <c r="GVC43" t="str">
        <f t="shared" ca="1" si="84"/>
        <v/>
      </c>
      <c r="GVD43" t="str">
        <f t="shared" ca="1" si="84"/>
        <v/>
      </c>
      <c r="GVE43" t="str">
        <f t="shared" ca="1" si="84"/>
        <v/>
      </c>
      <c r="GVF43" t="str">
        <f t="shared" ca="1" si="84"/>
        <v/>
      </c>
      <c r="GVG43" t="str">
        <f t="shared" ca="1" si="84"/>
        <v/>
      </c>
      <c r="GVH43" t="str">
        <f t="shared" ca="1" si="84"/>
        <v/>
      </c>
      <c r="GVI43" t="str">
        <f t="shared" ca="1" si="84"/>
        <v/>
      </c>
      <c r="GVJ43" t="str">
        <f t="shared" ca="1" si="84"/>
        <v/>
      </c>
      <c r="GVK43" t="str">
        <f t="shared" ca="1" si="84"/>
        <v/>
      </c>
      <c r="GVL43" t="str">
        <f t="shared" ca="1" si="84"/>
        <v/>
      </c>
      <c r="GVM43" t="str">
        <f t="shared" ref="GVM43:GXX43" ca="1" si="85">IFERROR(GVI43*GVK43,"")</f>
        <v/>
      </c>
      <c r="GVN43" t="str">
        <f t="shared" ca="1" si="85"/>
        <v/>
      </c>
      <c r="GVO43" t="str">
        <f t="shared" ca="1" si="85"/>
        <v/>
      </c>
      <c r="GVP43" t="str">
        <f t="shared" ca="1" si="85"/>
        <v/>
      </c>
      <c r="GVQ43" t="str">
        <f t="shared" ca="1" si="85"/>
        <v/>
      </c>
      <c r="GVR43" t="str">
        <f t="shared" ca="1" si="85"/>
        <v/>
      </c>
      <c r="GVS43" t="str">
        <f t="shared" ca="1" si="85"/>
        <v/>
      </c>
      <c r="GVT43" t="str">
        <f t="shared" ca="1" si="85"/>
        <v/>
      </c>
      <c r="GVU43" t="str">
        <f t="shared" ca="1" si="85"/>
        <v/>
      </c>
      <c r="GVV43" t="str">
        <f t="shared" ca="1" si="85"/>
        <v/>
      </c>
      <c r="GVW43" t="str">
        <f t="shared" ca="1" si="85"/>
        <v/>
      </c>
      <c r="GVX43" t="str">
        <f t="shared" ca="1" si="85"/>
        <v/>
      </c>
      <c r="GVY43" t="str">
        <f t="shared" ca="1" si="85"/>
        <v/>
      </c>
      <c r="GVZ43" t="str">
        <f t="shared" ca="1" si="85"/>
        <v/>
      </c>
      <c r="GWA43" t="str">
        <f t="shared" ca="1" si="85"/>
        <v/>
      </c>
      <c r="GWB43" t="str">
        <f t="shared" ca="1" si="85"/>
        <v/>
      </c>
      <c r="GWC43" t="str">
        <f t="shared" ca="1" si="85"/>
        <v/>
      </c>
      <c r="GWD43" t="str">
        <f t="shared" ca="1" si="85"/>
        <v/>
      </c>
      <c r="GWE43" t="str">
        <f t="shared" ca="1" si="85"/>
        <v/>
      </c>
      <c r="GWF43" t="str">
        <f t="shared" ca="1" si="85"/>
        <v/>
      </c>
      <c r="GWG43" t="str">
        <f t="shared" ca="1" si="85"/>
        <v/>
      </c>
      <c r="GWH43" t="str">
        <f t="shared" ca="1" si="85"/>
        <v/>
      </c>
      <c r="GWI43" t="str">
        <f t="shared" ca="1" si="85"/>
        <v/>
      </c>
      <c r="GWJ43" t="str">
        <f t="shared" ca="1" si="85"/>
        <v/>
      </c>
      <c r="GWK43" t="str">
        <f t="shared" ca="1" si="85"/>
        <v/>
      </c>
      <c r="GWL43" t="str">
        <f t="shared" ca="1" si="85"/>
        <v/>
      </c>
      <c r="GWM43" t="str">
        <f t="shared" ca="1" si="85"/>
        <v/>
      </c>
      <c r="GWN43" t="str">
        <f t="shared" ca="1" si="85"/>
        <v/>
      </c>
      <c r="GWO43" t="str">
        <f t="shared" ca="1" si="85"/>
        <v/>
      </c>
      <c r="GWP43" t="str">
        <f t="shared" ca="1" si="85"/>
        <v/>
      </c>
      <c r="GWQ43" t="str">
        <f t="shared" ca="1" si="85"/>
        <v/>
      </c>
      <c r="GWR43" t="str">
        <f t="shared" ca="1" si="85"/>
        <v/>
      </c>
      <c r="GWS43" t="str">
        <f t="shared" ca="1" si="85"/>
        <v/>
      </c>
      <c r="GWT43" t="str">
        <f t="shared" ca="1" si="85"/>
        <v/>
      </c>
      <c r="GWU43" t="str">
        <f t="shared" ca="1" si="85"/>
        <v/>
      </c>
      <c r="GWV43" t="str">
        <f t="shared" ca="1" si="85"/>
        <v/>
      </c>
      <c r="GWW43" t="str">
        <f t="shared" ca="1" si="85"/>
        <v/>
      </c>
      <c r="GWX43" t="str">
        <f t="shared" ca="1" si="85"/>
        <v/>
      </c>
      <c r="GWY43" t="str">
        <f t="shared" ca="1" si="85"/>
        <v/>
      </c>
      <c r="GWZ43" t="str">
        <f t="shared" ca="1" si="85"/>
        <v/>
      </c>
      <c r="GXA43" t="str">
        <f t="shared" ca="1" si="85"/>
        <v/>
      </c>
      <c r="GXB43" t="str">
        <f t="shared" ca="1" si="85"/>
        <v/>
      </c>
      <c r="GXC43" t="str">
        <f t="shared" ca="1" si="85"/>
        <v/>
      </c>
      <c r="GXD43" t="str">
        <f t="shared" ca="1" si="85"/>
        <v/>
      </c>
      <c r="GXE43" t="str">
        <f t="shared" ca="1" si="85"/>
        <v/>
      </c>
      <c r="GXF43" t="str">
        <f t="shared" ca="1" si="85"/>
        <v/>
      </c>
      <c r="GXG43" t="str">
        <f t="shared" ca="1" si="85"/>
        <v/>
      </c>
      <c r="GXH43" t="str">
        <f t="shared" ca="1" si="85"/>
        <v/>
      </c>
      <c r="GXI43" t="str">
        <f t="shared" ca="1" si="85"/>
        <v/>
      </c>
      <c r="GXJ43" t="str">
        <f t="shared" ca="1" si="85"/>
        <v/>
      </c>
      <c r="GXK43" t="str">
        <f t="shared" ca="1" si="85"/>
        <v/>
      </c>
      <c r="GXL43" t="str">
        <f t="shared" ca="1" si="85"/>
        <v/>
      </c>
      <c r="GXM43" t="str">
        <f t="shared" ca="1" si="85"/>
        <v/>
      </c>
      <c r="GXN43" t="str">
        <f t="shared" ca="1" si="85"/>
        <v/>
      </c>
      <c r="GXO43" t="str">
        <f t="shared" ca="1" si="85"/>
        <v/>
      </c>
      <c r="GXP43" t="str">
        <f t="shared" ca="1" si="85"/>
        <v/>
      </c>
      <c r="GXQ43" t="str">
        <f t="shared" ca="1" si="85"/>
        <v/>
      </c>
      <c r="GXR43" t="str">
        <f t="shared" ca="1" si="85"/>
        <v/>
      </c>
      <c r="GXS43" t="str">
        <f t="shared" ca="1" si="85"/>
        <v/>
      </c>
      <c r="GXT43" t="str">
        <f t="shared" ca="1" si="85"/>
        <v/>
      </c>
      <c r="GXU43" t="str">
        <f t="shared" ca="1" si="85"/>
        <v/>
      </c>
      <c r="GXV43" t="str">
        <f t="shared" ca="1" si="85"/>
        <v/>
      </c>
      <c r="GXW43" t="str">
        <f t="shared" ca="1" si="85"/>
        <v/>
      </c>
      <c r="GXX43" t="str">
        <f t="shared" ca="1" si="85"/>
        <v/>
      </c>
      <c r="GXY43" t="str">
        <f t="shared" ref="GXY43:HAJ43" ca="1" si="86">IFERROR(GXU43*GXW43,"")</f>
        <v/>
      </c>
      <c r="GXZ43" t="str">
        <f t="shared" ca="1" si="86"/>
        <v/>
      </c>
      <c r="GYA43" t="str">
        <f t="shared" ca="1" si="86"/>
        <v/>
      </c>
      <c r="GYB43" t="str">
        <f t="shared" ca="1" si="86"/>
        <v/>
      </c>
      <c r="GYC43" t="str">
        <f t="shared" ca="1" si="86"/>
        <v/>
      </c>
      <c r="GYD43" t="str">
        <f t="shared" ca="1" si="86"/>
        <v/>
      </c>
      <c r="GYE43" t="str">
        <f t="shared" ca="1" si="86"/>
        <v/>
      </c>
      <c r="GYF43" t="str">
        <f t="shared" ca="1" si="86"/>
        <v/>
      </c>
      <c r="GYG43" t="str">
        <f t="shared" ca="1" si="86"/>
        <v/>
      </c>
      <c r="GYH43" t="str">
        <f t="shared" ca="1" si="86"/>
        <v/>
      </c>
      <c r="GYI43" t="str">
        <f t="shared" ca="1" si="86"/>
        <v/>
      </c>
      <c r="GYJ43" t="str">
        <f t="shared" ca="1" si="86"/>
        <v/>
      </c>
      <c r="GYK43" t="str">
        <f t="shared" ca="1" si="86"/>
        <v/>
      </c>
      <c r="GYL43" t="str">
        <f t="shared" ca="1" si="86"/>
        <v/>
      </c>
      <c r="GYM43" t="str">
        <f t="shared" ca="1" si="86"/>
        <v/>
      </c>
      <c r="GYN43" t="str">
        <f t="shared" ca="1" si="86"/>
        <v/>
      </c>
      <c r="GYO43" t="str">
        <f t="shared" ca="1" si="86"/>
        <v/>
      </c>
      <c r="GYP43" t="str">
        <f t="shared" ca="1" si="86"/>
        <v/>
      </c>
      <c r="GYQ43" t="str">
        <f t="shared" ca="1" si="86"/>
        <v/>
      </c>
      <c r="GYR43" t="str">
        <f t="shared" ca="1" si="86"/>
        <v/>
      </c>
      <c r="GYS43" t="str">
        <f t="shared" ca="1" si="86"/>
        <v/>
      </c>
      <c r="GYT43" t="str">
        <f t="shared" ca="1" si="86"/>
        <v/>
      </c>
      <c r="GYU43" t="str">
        <f t="shared" ca="1" si="86"/>
        <v/>
      </c>
      <c r="GYV43" t="str">
        <f t="shared" ca="1" si="86"/>
        <v/>
      </c>
      <c r="GYW43" t="str">
        <f t="shared" ca="1" si="86"/>
        <v/>
      </c>
      <c r="GYX43" t="str">
        <f t="shared" ca="1" si="86"/>
        <v/>
      </c>
      <c r="GYY43" t="str">
        <f t="shared" ca="1" si="86"/>
        <v/>
      </c>
      <c r="GYZ43" t="str">
        <f t="shared" ca="1" si="86"/>
        <v/>
      </c>
      <c r="GZA43" t="str">
        <f t="shared" ca="1" si="86"/>
        <v/>
      </c>
      <c r="GZB43" t="str">
        <f t="shared" ca="1" si="86"/>
        <v/>
      </c>
      <c r="GZC43" t="str">
        <f t="shared" ca="1" si="86"/>
        <v/>
      </c>
      <c r="GZD43" t="str">
        <f t="shared" ca="1" si="86"/>
        <v/>
      </c>
      <c r="GZE43" t="str">
        <f t="shared" ca="1" si="86"/>
        <v/>
      </c>
      <c r="GZF43" t="str">
        <f t="shared" ca="1" si="86"/>
        <v/>
      </c>
      <c r="GZG43" t="str">
        <f t="shared" ca="1" si="86"/>
        <v/>
      </c>
      <c r="GZH43" t="str">
        <f t="shared" ca="1" si="86"/>
        <v/>
      </c>
      <c r="GZI43" t="str">
        <f t="shared" ca="1" si="86"/>
        <v/>
      </c>
      <c r="GZJ43" t="str">
        <f t="shared" ca="1" si="86"/>
        <v/>
      </c>
      <c r="GZK43" t="str">
        <f t="shared" ca="1" si="86"/>
        <v/>
      </c>
      <c r="GZL43" t="str">
        <f t="shared" ca="1" si="86"/>
        <v/>
      </c>
      <c r="GZM43" t="str">
        <f t="shared" ca="1" si="86"/>
        <v/>
      </c>
      <c r="GZN43" t="str">
        <f t="shared" ca="1" si="86"/>
        <v/>
      </c>
      <c r="GZO43" t="str">
        <f t="shared" ca="1" si="86"/>
        <v/>
      </c>
      <c r="GZP43" t="str">
        <f t="shared" ca="1" si="86"/>
        <v/>
      </c>
      <c r="GZQ43" t="str">
        <f t="shared" ca="1" si="86"/>
        <v/>
      </c>
      <c r="GZR43" t="str">
        <f t="shared" ca="1" si="86"/>
        <v/>
      </c>
      <c r="GZS43" t="str">
        <f t="shared" ca="1" si="86"/>
        <v/>
      </c>
      <c r="GZT43" t="str">
        <f t="shared" ca="1" si="86"/>
        <v/>
      </c>
      <c r="GZU43" t="str">
        <f t="shared" ca="1" si="86"/>
        <v/>
      </c>
      <c r="GZV43" t="str">
        <f t="shared" ca="1" si="86"/>
        <v/>
      </c>
      <c r="GZW43" t="str">
        <f t="shared" ca="1" si="86"/>
        <v/>
      </c>
      <c r="GZX43" t="str">
        <f t="shared" ca="1" si="86"/>
        <v/>
      </c>
      <c r="GZY43" t="str">
        <f t="shared" ca="1" si="86"/>
        <v/>
      </c>
      <c r="GZZ43" t="str">
        <f t="shared" ca="1" si="86"/>
        <v/>
      </c>
      <c r="HAA43" t="str">
        <f t="shared" ca="1" si="86"/>
        <v/>
      </c>
      <c r="HAB43" t="str">
        <f t="shared" ca="1" si="86"/>
        <v/>
      </c>
      <c r="HAC43" t="str">
        <f t="shared" ca="1" si="86"/>
        <v/>
      </c>
      <c r="HAD43" t="str">
        <f t="shared" ca="1" si="86"/>
        <v/>
      </c>
      <c r="HAE43" t="str">
        <f t="shared" ca="1" si="86"/>
        <v/>
      </c>
      <c r="HAF43" t="str">
        <f t="shared" ca="1" si="86"/>
        <v/>
      </c>
      <c r="HAG43" t="str">
        <f t="shared" ca="1" si="86"/>
        <v/>
      </c>
      <c r="HAH43" t="str">
        <f t="shared" ca="1" si="86"/>
        <v/>
      </c>
      <c r="HAI43" t="str">
        <f t="shared" ca="1" si="86"/>
        <v/>
      </c>
      <c r="HAJ43" t="str">
        <f t="shared" ca="1" si="86"/>
        <v/>
      </c>
      <c r="HAK43" t="str">
        <f t="shared" ref="HAK43:HCV43" ca="1" si="87">IFERROR(HAG43*HAI43,"")</f>
        <v/>
      </c>
      <c r="HAL43" t="str">
        <f t="shared" ca="1" si="87"/>
        <v/>
      </c>
      <c r="HAM43" t="str">
        <f t="shared" ca="1" si="87"/>
        <v/>
      </c>
      <c r="HAN43" t="str">
        <f t="shared" ca="1" si="87"/>
        <v/>
      </c>
      <c r="HAO43" t="str">
        <f t="shared" ca="1" si="87"/>
        <v/>
      </c>
      <c r="HAP43" t="str">
        <f t="shared" ca="1" si="87"/>
        <v/>
      </c>
      <c r="HAQ43" t="str">
        <f t="shared" ca="1" si="87"/>
        <v/>
      </c>
      <c r="HAR43" t="str">
        <f t="shared" ca="1" si="87"/>
        <v/>
      </c>
      <c r="HAS43" t="str">
        <f t="shared" ca="1" si="87"/>
        <v/>
      </c>
      <c r="HAT43" t="str">
        <f t="shared" ca="1" si="87"/>
        <v/>
      </c>
      <c r="HAU43" t="str">
        <f t="shared" ca="1" si="87"/>
        <v/>
      </c>
      <c r="HAV43" t="str">
        <f t="shared" ca="1" si="87"/>
        <v/>
      </c>
      <c r="HAW43" t="str">
        <f t="shared" ca="1" si="87"/>
        <v/>
      </c>
      <c r="HAX43" t="str">
        <f t="shared" ca="1" si="87"/>
        <v/>
      </c>
      <c r="HAY43" t="str">
        <f t="shared" ca="1" si="87"/>
        <v/>
      </c>
      <c r="HAZ43" t="str">
        <f t="shared" ca="1" si="87"/>
        <v/>
      </c>
      <c r="HBA43" t="str">
        <f t="shared" ca="1" si="87"/>
        <v/>
      </c>
      <c r="HBB43" t="str">
        <f t="shared" ca="1" si="87"/>
        <v/>
      </c>
      <c r="HBC43" t="str">
        <f t="shared" ca="1" si="87"/>
        <v/>
      </c>
      <c r="HBD43" t="str">
        <f t="shared" ca="1" si="87"/>
        <v/>
      </c>
      <c r="HBE43" t="str">
        <f t="shared" ca="1" si="87"/>
        <v/>
      </c>
      <c r="HBF43" t="str">
        <f t="shared" ca="1" si="87"/>
        <v/>
      </c>
      <c r="HBG43" t="str">
        <f t="shared" ca="1" si="87"/>
        <v/>
      </c>
      <c r="HBH43" t="str">
        <f t="shared" ca="1" si="87"/>
        <v/>
      </c>
      <c r="HBI43" t="str">
        <f t="shared" ca="1" si="87"/>
        <v/>
      </c>
      <c r="HBJ43" t="str">
        <f t="shared" ca="1" si="87"/>
        <v/>
      </c>
      <c r="HBK43" t="str">
        <f t="shared" ca="1" si="87"/>
        <v/>
      </c>
      <c r="HBL43" t="str">
        <f t="shared" ca="1" si="87"/>
        <v/>
      </c>
      <c r="HBM43" t="str">
        <f t="shared" ca="1" si="87"/>
        <v/>
      </c>
      <c r="HBN43" t="str">
        <f t="shared" ca="1" si="87"/>
        <v/>
      </c>
      <c r="HBO43" t="str">
        <f t="shared" ca="1" si="87"/>
        <v/>
      </c>
      <c r="HBP43" t="str">
        <f t="shared" ca="1" si="87"/>
        <v/>
      </c>
      <c r="HBQ43" t="str">
        <f t="shared" ca="1" si="87"/>
        <v/>
      </c>
      <c r="HBR43" t="str">
        <f t="shared" ca="1" si="87"/>
        <v/>
      </c>
      <c r="HBS43" t="str">
        <f t="shared" ca="1" si="87"/>
        <v/>
      </c>
      <c r="HBT43" t="str">
        <f t="shared" ca="1" si="87"/>
        <v/>
      </c>
      <c r="HBU43" t="str">
        <f t="shared" ca="1" si="87"/>
        <v/>
      </c>
      <c r="HBV43" t="str">
        <f t="shared" ca="1" si="87"/>
        <v/>
      </c>
      <c r="HBW43" t="str">
        <f t="shared" ca="1" si="87"/>
        <v/>
      </c>
      <c r="HBX43" t="str">
        <f t="shared" ca="1" si="87"/>
        <v/>
      </c>
      <c r="HBY43" t="str">
        <f t="shared" ca="1" si="87"/>
        <v/>
      </c>
      <c r="HBZ43" t="str">
        <f t="shared" ca="1" si="87"/>
        <v/>
      </c>
      <c r="HCA43" t="str">
        <f t="shared" ca="1" si="87"/>
        <v/>
      </c>
      <c r="HCB43" t="str">
        <f t="shared" ca="1" si="87"/>
        <v/>
      </c>
      <c r="HCC43" t="str">
        <f t="shared" ca="1" si="87"/>
        <v/>
      </c>
      <c r="HCD43" t="str">
        <f t="shared" ca="1" si="87"/>
        <v/>
      </c>
      <c r="HCE43" t="str">
        <f t="shared" ca="1" si="87"/>
        <v/>
      </c>
      <c r="HCF43" t="str">
        <f t="shared" ca="1" si="87"/>
        <v/>
      </c>
      <c r="HCG43" t="str">
        <f t="shared" ca="1" si="87"/>
        <v/>
      </c>
      <c r="HCH43" t="str">
        <f t="shared" ca="1" si="87"/>
        <v/>
      </c>
      <c r="HCI43" t="str">
        <f t="shared" ca="1" si="87"/>
        <v/>
      </c>
      <c r="HCJ43" t="str">
        <f t="shared" ca="1" si="87"/>
        <v/>
      </c>
      <c r="HCK43" t="str">
        <f t="shared" ca="1" si="87"/>
        <v/>
      </c>
      <c r="HCL43" t="str">
        <f t="shared" ca="1" si="87"/>
        <v/>
      </c>
      <c r="HCM43" t="str">
        <f t="shared" ca="1" si="87"/>
        <v/>
      </c>
      <c r="HCN43" t="str">
        <f t="shared" ca="1" si="87"/>
        <v/>
      </c>
      <c r="HCO43" t="str">
        <f t="shared" ca="1" si="87"/>
        <v/>
      </c>
      <c r="HCP43" t="str">
        <f t="shared" ca="1" si="87"/>
        <v/>
      </c>
      <c r="HCQ43" t="str">
        <f t="shared" ca="1" si="87"/>
        <v/>
      </c>
      <c r="HCR43" t="str">
        <f t="shared" ca="1" si="87"/>
        <v/>
      </c>
      <c r="HCS43" t="str">
        <f t="shared" ca="1" si="87"/>
        <v/>
      </c>
      <c r="HCT43" t="str">
        <f t="shared" ca="1" si="87"/>
        <v/>
      </c>
      <c r="HCU43" t="str">
        <f t="shared" ca="1" si="87"/>
        <v/>
      </c>
      <c r="HCV43" t="str">
        <f t="shared" ca="1" si="87"/>
        <v/>
      </c>
      <c r="HCW43" t="str">
        <f t="shared" ref="HCW43:HFH43" ca="1" si="88">IFERROR(HCS43*HCU43,"")</f>
        <v/>
      </c>
      <c r="HCX43" t="str">
        <f t="shared" ca="1" si="88"/>
        <v/>
      </c>
      <c r="HCY43" t="str">
        <f t="shared" ca="1" si="88"/>
        <v/>
      </c>
      <c r="HCZ43" t="str">
        <f t="shared" ca="1" si="88"/>
        <v/>
      </c>
      <c r="HDA43" t="str">
        <f t="shared" ca="1" si="88"/>
        <v/>
      </c>
      <c r="HDB43" t="str">
        <f t="shared" ca="1" si="88"/>
        <v/>
      </c>
      <c r="HDC43" t="str">
        <f t="shared" ca="1" si="88"/>
        <v/>
      </c>
      <c r="HDD43" t="str">
        <f t="shared" ca="1" si="88"/>
        <v/>
      </c>
      <c r="HDE43" t="str">
        <f t="shared" ca="1" si="88"/>
        <v/>
      </c>
      <c r="HDF43" t="str">
        <f t="shared" ca="1" si="88"/>
        <v/>
      </c>
      <c r="HDG43" t="str">
        <f t="shared" ca="1" si="88"/>
        <v/>
      </c>
      <c r="HDH43" t="str">
        <f t="shared" ca="1" si="88"/>
        <v/>
      </c>
      <c r="HDI43" t="str">
        <f t="shared" ca="1" si="88"/>
        <v/>
      </c>
      <c r="HDJ43" t="str">
        <f t="shared" ca="1" si="88"/>
        <v/>
      </c>
      <c r="HDK43" t="str">
        <f t="shared" ca="1" si="88"/>
        <v/>
      </c>
      <c r="HDL43" t="str">
        <f t="shared" ca="1" si="88"/>
        <v/>
      </c>
      <c r="HDM43" t="str">
        <f t="shared" ca="1" si="88"/>
        <v/>
      </c>
      <c r="HDN43" t="str">
        <f t="shared" ca="1" si="88"/>
        <v/>
      </c>
      <c r="HDO43" t="str">
        <f t="shared" ca="1" si="88"/>
        <v/>
      </c>
      <c r="HDP43" t="str">
        <f t="shared" ca="1" si="88"/>
        <v/>
      </c>
      <c r="HDQ43" t="str">
        <f t="shared" ca="1" si="88"/>
        <v/>
      </c>
      <c r="HDR43" t="str">
        <f t="shared" ca="1" si="88"/>
        <v/>
      </c>
      <c r="HDS43" t="str">
        <f t="shared" ca="1" si="88"/>
        <v/>
      </c>
      <c r="HDT43" t="str">
        <f t="shared" ca="1" si="88"/>
        <v/>
      </c>
      <c r="HDU43" t="str">
        <f t="shared" ca="1" si="88"/>
        <v/>
      </c>
      <c r="HDV43" t="str">
        <f t="shared" ca="1" si="88"/>
        <v/>
      </c>
      <c r="HDW43" t="str">
        <f t="shared" ca="1" si="88"/>
        <v/>
      </c>
      <c r="HDX43" t="str">
        <f t="shared" ca="1" si="88"/>
        <v/>
      </c>
      <c r="HDY43" t="str">
        <f t="shared" ca="1" si="88"/>
        <v/>
      </c>
      <c r="HDZ43" t="str">
        <f t="shared" ca="1" si="88"/>
        <v/>
      </c>
      <c r="HEA43" t="str">
        <f t="shared" ca="1" si="88"/>
        <v/>
      </c>
      <c r="HEB43" t="str">
        <f t="shared" ca="1" si="88"/>
        <v/>
      </c>
      <c r="HEC43" t="str">
        <f t="shared" ca="1" si="88"/>
        <v/>
      </c>
      <c r="HED43" t="str">
        <f t="shared" ca="1" si="88"/>
        <v/>
      </c>
      <c r="HEE43" t="str">
        <f t="shared" ca="1" si="88"/>
        <v/>
      </c>
      <c r="HEF43" t="str">
        <f t="shared" ca="1" si="88"/>
        <v/>
      </c>
      <c r="HEG43" t="str">
        <f t="shared" ca="1" si="88"/>
        <v/>
      </c>
      <c r="HEH43" t="str">
        <f t="shared" ca="1" si="88"/>
        <v/>
      </c>
      <c r="HEI43" t="str">
        <f t="shared" ca="1" si="88"/>
        <v/>
      </c>
      <c r="HEJ43" t="str">
        <f t="shared" ca="1" si="88"/>
        <v/>
      </c>
      <c r="HEK43" t="str">
        <f t="shared" ca="1" si="88"/>
        <v/>
      </c>
      <c r="HEL43" t="str">
        <f t="shared" ca="1" si="88"/>
        <v/>
      </c>
      <c r="HEM43" t="str">
        <f t="shared" ca="1" si="88"/>
        <v/>
      </c>
      <c r="HEN43" t="str">
        <f t="shared" ca="1" si="88"/>
        <v/>
      </c>
      <c r="HEO43" t="str">
        <f t="shared" ca="1" si="88"/>
        <v/>
      </c>
      <c r="HEP43" t="str">
        <f t="shared" ca="1" si="88"/>
        <v/>
      </c>
      <c r="HEQ43" t="str">
        <f t="shared" ca="1" si="88"/>
        <v/>
      </c>
      <c r="HER43" t="str">
        <f t="shared" ca="1" si="88"/>
        <v/>
      </c>
      <c r="HES43" t="str">
        <f t="shared" ca="1" si="88"/>
        <v/>
      </c>
      <c r="HET43" t="str">
        <f t="shared" ca="1" si="88"/>
        <v/>
      </c>
      <c r="HEU43" t="str">
        <f t="shared" ca="1" si="88"/>
        <v/>
      </c>
      <c r="HEV43" t="str">
        <f t="shared" ca="1" si="88"/>
        <v/>
      </c>
      <c r="HEW43" t="str">
        <f t="shared" ca="1" si="88"/>
        <v/>
      </c>
      <c r="HEX43" t="str">
        <f t="shared" ca="1" si="88"/>
        <v/>
      </c>
      <c r="HEY43" t="str">
        <f t="shared" ca="1" si="88"/>
        <v/>
      </c>
      <c r="HEZ43" t="str">
        <f t="shared" ca="1" si="88"/>
        <v/>
      </c>
      <c r="HFA43" t="str">
        <f t="shared" ca="1" si="88"/>
        <v/>
      </c>
      <c r="HFB43" t="str">
        <f t="shared" ca="1" si="88"/>
        <v/>
      </c>
      <c r="HFC43" t="str">
        <f t="shared" ca="1" si="88"/>
        <v/>
      </c>
      <c r="HFD43" t="str">
        <f t="shared" ca="1" si="88"/>
        <v/>
      </c>
      <c r="HFE43" t="str">
        <f t="shared" ca="1" si="88"/>
        <v/>
      </c>
      <c r="HFF43" t="str">
        <f t="shared" ca="1" si="88"/>
        <v/>
      </c>
      <c r="HFG43" t="str">
        <f t="shared" ca="1" si="88"/>
        <v/>
      </c>
      <c r="HFH43" t="str">
        <f t="shared" ca="1" si="88"/>
        <v/>
      </c>
      <c r="HFI43" t="str">
        <f t="shared" ref="HFI43:HHT43" ca="1" si="89">IFERROR(HFE43*HFG43,"")</f>
        <v/>
      </c>
      <c r="HFJ43" t="str">
        <f t="shared" ca="1" si="89"/>
        <v/>
      </c>
      <c r="HFK43" t="str">
        <f t="shared" ca="1" si="89"/>
        <v/>
      </c>
      <c r="HFL43" t="str">
        <f t="shared" ca="1" si="89"/>
        <v/>
      </c>
      <c r="HFM43" t="str">
        <f t="shared" ca="1" si="89"/>
        <v/>
      </c>
      <c r="HFN43" t="str">
        <f t="shared" ca="1" si="89"/>
        <v/>
      </c>
      <c r="HFO43" t="str">
        <f t="shared" ca="1" si="89"/>
        <v/>
      </c>
      <c r="HFP43" t="str">
        <f t="shared" ca="1" si="89"/>
        <v/>
      </c>
      <c r="HFQ43" t="str">
        <f t="shared" ca="1" si="89"/>
        <v/>
      </c>
      <c r="HFR43" t="str">
        <f t="shared" ca="1" si="89"/>
        <v/>
      </c>
      <c r="HFS43" t="str">
        <f t="shared" ca="1" si="89"/>
        <v/>
      </c>
      <c r="HFT43" t="str">
        <f t="shared" ca="1" si="89"/>
        <v/>
      </c>
      <c r="HFU43" t="str">
        <f t="shared" ca="1" si="89"/>
        <v/>
      </c>
      <c r="HFV43" t="str">
        <f t="shared" ca="1" si="89"/>
        <v/>
      </c>
      <c r="HFW43" t="str">
        <f t="shared" ca="1" si="89"/>
        <v/>
      </c>
      <c r="HFX43" t="str">
        <f t="shared" ca="1" si="89"/>
        <v/>
      </c>
      <c r="HFY43" t="str">
        <f t="shared" ca="1" si="89"/>
        <v/>
      </c>
      <c r="HFZ43" t="str">
        <f t="shared" ca="1" si="89"/>
        <v/>
      </c>
      <c r="HGA43" t="str">
        <f t="shared" ca="1" si="89"/>
        <v/>
      </c>
      <c r="HGB43" t="str">
        <f t="shared" ca="1" si="89"/>
        <v/>
      </c>
      <c r="HGC43" t="str">
        <f t="shared" ca="1" si="89"/>
        <v/>
      </c>
      <c r="HGD43" t="str">
        <f t="shared" ca="1" si="89"/>
        <v/>
      </c>
      <c r="HGE43" t="str">
        <f t="shared" ca="1" si="89"/>
        <v/>
      </c>
      <c r="HGF43" t="str">
        <f t="shared" ca="1" si="89"/>
        <v/>
      </c>
      <c r="HGG43" t="str">
        <f t="shared" ca="1" si="89"/>
        <v/>
      </c>
      <c r="HGH43" t="str">
        <f t="shared" ca="1" si="89"/>
        <v/>
      </c>
      <c r="HGI43" t="str">
        <f t="shared" ca="1" si="89"/>
        <v/>
      </c>
      <c r="HGJ43" t="str">
        <f t="shared" ca="1" si="89"/>
        <v/>
      </c>
      <c r="HGK43" t="str">
        <f t="shared" ca="1" si="89"/>
        <v/>
      </c>
      <c r="HGL43" t="str">
        <f t="shared" ca="1" si="89"/>
        <v/>
      </c>
      <c r="HGM43" t="str">
        <f t="shared" ca="1" si="89"/>
        <v/>
      </c>
      <c r="HGN43" t="str">
        <f t="shared" ca="1" si="89"/>
        <v/>
      </c>
      <c r="HGO43" t="str">
        <f t="shared" ca="1" si="89"/>
        <v/>
      </c>
      <c r="HGP43" t="str">
        <f t="shared" ca="1" si="89"/>
        <v/>
      </c>
      <c r="HGQ43" t="str">
        <f t="shared" ca="1" si="89"/>
        <v/>
      </c>
      <c r="HGR43" t="str">
        <f t="shared" ca="1" si="89"/>
        <v/>
      </c>
      <c r="HGS43" t="str">
        <f t="shared" ca="1" si="89"/>
        <v/>
      </c>
      <c r="HGT43" t="str">
        <f t="shared" ca="1" si="89"/>
        <v/>
      </c>
      <c r="HGU43" t="str">
        <f t="shared" ca="1" si="89"/>
        <v/>
      </c>
      <c r="HGV43" t="str">
        <f t="shared" ca="1" si="89"/>
        <v/>
      </c>
      <c r="HGW43" t="str">
        <f t="shared" ca="1" si="89"/>
        <v/>
      </c>
      <c r="HGX43" t="str">
        <f t="shared" ca="1" si="89"/>
        <v/>
      </c>
      <c r="HGY43" t="str">
        <f t="shared" ca="1" si="89"/>
        <v/>
      </c>
      <c r="HGZ43" t="str">
        <f t="shared" ca="1" si="89"/>
        <v/>
      </c>
      <c r="HHA43" t="str">
        <f t="shared" ca="1" si="89"/>
        <v/>
      </c>
      <c r="HHB43" t="str">
        <f t="shared" ca="1" si="89"/>
        <v/>
      </c>
      <c r="HHC43" t="str">
        <f t="shared" ca="1" si="89"/>
        <v/>
      </c>
      <c r="HHD43" t="str">
        <f t="shared" ca="1" si="89"/>
        <v/>
      </c>
      <c r="HHE43" t="str">
        <f t="shared" ca="1" si="89"/>
        <v/>
      </c>
      <c r="HHF43" t="str">
        <f t="shared" ca="1" si="89"/>
        <v/>
      </c>
      <c r="HHG43" t="str">
        <f t="shared" ca="1" si="89"/>
        <v/>
      </c>
      <c r="HHH43" t="str">
        <f t="shared" ca="1" si="89"/>
        <v/>
      </c>
      <c r="HHI43" t="str">
        <f t="shared" ca="1" si="89"/>
        <v/>
      </c>
      <c r="HHJ43" t="str">
        <f t="shared" ca="1" si="89"/>
        <v/>
      </c>
      <c r="HHK43" t="str">
        <f t="shared" ca="1" si="89"/>
        <v/>
      </c>
      <c r="HHL43" t="str">
        <f t="shared" ca="1" si="89"/>
        <v/>
      </c>
      <c r="HHM43" t="str">
        <f t="shared" ca="1" si="89"/>
        <v/>
      </c>
      <c r="HHN43" t="str">
        <f t="shared" ca="1" si="89"/>
        <v/>
      </c>
      <c r="HHO43" t="str">
        <f t="shared" ca="1" si="89"/>
        <v/>
      </c>
      <c r="HHP43" t="str">
        <f t="shared" ca="1" si="89"/>
        <v/>
      </c>
      <c r="HHQ43" t="str">
        <f t="shared" ca="1" si="89"/>
        <v/>
      </c>
      <c r="HHR43" t="str">
        <f t="shared" ca="1" si="89"/>
        <v/>
      </c>
      <c r="HHS43" t="str">
        <f t="shared" ca="1" si="89"/>
        <v/>
      </c>
      <c r="HHT43" t="str">
        <f t="shared" ca="1" si="89"/>
        <v/>
      </c>
      <c r="HHU43" t="str">
        <f t="shared" ref="HHU43:HKF43" ca="1" si="90">IFERROR(HHQ43*HHS43,"")</f>
        <v/>
      </c>
      <c r="HHV43" t="str">
        <f t="shared" ca="1" si="90"/>
        <v/>
      </c>
      <c r="HHW43" t="str">
        <f t="shared" ca="1" si="90"/>
        <v/>
      </c>
      <c r="HHX43" t="str">
        <f t="shared" ca="1" si="90"/>
        <v/>
      </c>
      <c r="HHY43" t="str">
        <f t="shared" ca="1" si="90"/>
        <v/>
      </c>
      <c r="HHZ43" t="str">
        <f t="shared" ca="1" si="90"/>
        <v/>
      </c>
      <c r="HIA43" t="str">
        <f t="shared" ca="1" si="90"/>
        <v/>
      </c>
      <c r="HIB43" t="str">
        <f t="shared" ca="1" si="90"/>
        <v/>
      </c>
      <c r="HIC43" t="str">
        <f t="shared" ca="1" si="90"/>
        <v/>
      </c>
      <c r="HID43" t="str">
        <f t="shared" ca="1" si="90"/>
        <v/>
      </c>
      <c r="HIE43" t="str">
        <f t="shared" ca="1" si="90"/>
        <v/>
      </c>
      <c r="HIF43" t="str">
        <f t="shared" ca="1" si="90"/>
        <v/>
      </c>
      <c r="HIG43" t="str">
        <f t="shared" ca="1" si="90"/>
        <v/>
      </c>
      <c r="HIH43" t="str">
        <f t="shared" ca="1" si="90"/>
        <v/>
      </c>
      <c r="HII43" t="str">
        <f t="shared" ca="1" si="90"/>
        <v/>
      </c>
      <c r="HIJ43" t="str">
        <f t="shared" ca="1" si="90"/>
        <v/>
      </c>
      <c r="HIK43" t="str">
        <f t="shared" ca="1" si="90"/>
        <v/>
      </c>
      <c r="HIL43" t="str">
        <f t="shared" ca="1" si="90"/>
        <v/>
      </c>
      <c r="HIM43" t="str">
        <f t="shared" ca="1" si="90"/>
        <v/>
      </c>
      <c r="HIN43" t="str">
        <f t="shared" ca="1" si="90"/>
        <v/>
      </c>
      <c r="HIO43" t="str">
        <f t="shared" ca="1" si="90"/>
        <v/>
      </c>
      <c r="HIP43" t="str">
        <f t="shared" ca="1" si="90"/>
        <v/>
      </c>
      <c r="HIQ43" t="str">
        <f t="shared" ca="1" si="90"/>
        <v/>
      </c>
      <c r="HIR43" t="str">
        <f t="shared" ca="1" si="90"/>
        <v/>
      </c>
      <c r="HIS43" t="str">
        <f t="shared" ca="1" si="90"/>
        <v/>
      </c>
      <c r="HIT43" t="str">
        <f t="shared" ca="1" si="90"/>
        <v/>
      </c>
      <c r="HIU43" t="str">
        <f t="shared" ca="1" si="90"/>
        <v/>
      </c>
      <c r="HIV43" t="str">
        <f t="shared" ca="1" si="90"/>
        <v/>
      </c>
      <c r="HIW43" t="str">
        <f t="shared" ca="1" si="90"/>
        <v/>
      </c>
      <c r="HIX43" t="str">
        <f t="shared" ca="1" si="90"/>
        <v/>
      </c>
      <c r="HIY43" t="str">
        <f t="shared" ca="1" si="90"/>
        <v/>
      </c>
      <c r="HIZ43" t="str">
        <f t="shared" ca="1" si="90"/>
        <v/>
      </c>
      <c r="HJA43" t="str">
        <f t="shared" ca="1" si="90"/>
        <v/>
      </c>
      <c r="HJB43" t="str">
        <f t="shared" ca="1" si="90"/>
        <v/>
      </c>
      <c r="HJC43" t="str">
        <f t="shared" ca="1" si="90"/>
        <v/>
      </c>
      <c r="HJD43" t="str">
        <f t="shared" ca="1" si="90"/>
        <v/>
      </c>
      <c r="HJE43" t="str">
        <f t="shared" ca="1" si="90"/>
        <v/>
      </c>
      <c r="HJF43" t="str">
        <f t="shared" ca="1" si="90"/>
        <v/>
      </c>
      <c r="HJG43" t="str">
        <f t="shared" ca="1" si="90"/>
        <v/>
      </c>
      <c r="HJH43" t="str">
        <f t="shared" ca="1" si="90"/>
        <v/>
      </c>
      <c r="HJI43" t="str">
        <f t="shared" ca="1" si="90"/>
        <v/>
      </c>
      <c r="HJJ43" t="str">
        <f t="shared" ca="1" si="90"/>
        <v/>
      </c>
      <c r="HJK43" t="str">
        <f t="shared" ca="1" si="90"/>
        <v/>
      </c>
      <c r="HJL43" t="str">
        <f t="shared" ca="1" si="90"/>
        <v/>
      </c>
      <c r="HJM43" t="str">
        <f t="shared" ca="1" si="90"/>
        <v/>
      </c>
      <c r="HJN43" t="str">
        <f t="shared" ca="1" si="90"/>
        <v/>
      </c>
      <c r="HJO43" t="str">
        <f t="shared" ca="1" si="90"/>
        <v/>
      </c>
      <c r="HJP43" t="str">
        <f t="shared" ca="1" si="90"/>
        <v/>
      </c>
      <c r="HJQ43" t="str">
        <f t="shared" ca="1" si="90"/>
        <v/>
      </c>
      <c r="HJR43" t="str">
        <f t="shared" ca="1" si="90"/>
        <v/>
      </c>
      <c r="HJS43" t="str">
        <f t="shared" ca="1" si="90"/>
        <v/>
      </c>
      <c r="HJT43" t="str">
        <f t="shared" ca="1" si="90"/>
        <v/>
      </c>
      <c r="HJU43" t="str">
        <f t="shared" ca="1" si="90"/>
        <v/>
      </c>
      <c r="HJV43" t="str">
        <f t="shared" ca="1" si="90"/>
        <v/>
      </c>
      <c r="HJW43" t="str">
        <f t="shared" ca="1" si="90"/>
        <v/>
      </c>
      <c r="HJX43" t="str">
        <f t="shared" ca="1" si="90"/>
        <v/>
      </c>
      <c r="HJY43" t="str">
        <f t="shared" ca="1" si="90"/>
        <v/>
      </c>
      <c r="HJZ43" t="str">
        <f t="shared" ca="1" si="90"/>
        <v/>
      </c>
      <c r="HKA43" t="str">
        <f t="shared" ca="1" si="90"/>
        <v/>
      </c>
      <c r="HKB43" t="str">
        <f t="shared" ca="1" si="90"/>
        <v/>
      </c>
      <c r="HKC43" t="str">
        <f t="shared" ca="1" si="90"/>
        <v/>
      </c>
      <c r="HKD43" t="str">
        <f t="shared" ca="1" si="90"/>
        <v/>
      </c>
      <c r="HKE43" t="str">
        <f t="shared" ca="1" si="90"/>
        <v/>
      </c>
      <c r="HKF43" t="str">
        <f t="shared" ca="1" si="90"/>
        <v/>
      </c>
      <c r="HKG43" t="str">
        <f t="shared" ref="HKG43:HMR43" ca="1" si="91">IFERROR(HKC43*HKE43,"")</f>
        <v/>
      </c>
      <c r="HKH43" t="str">
        <f t="shared" ca="1" si="91"/>
        <v/>
      </c>
      <c r="HKI43" t="str">
        <f t="shared" ca="1" si="91"/>
        <v/>
      </c>
      <c r="HKJ43" t="str">
        <f t="shared" ca="1" si="91"/>
        <v/>
      </c>
      <c r="HKK43" t="str">
        <f t="shared" ca="1" si="91"/>
        <v/>
      </c>
      <c r="HKL43" t="str">
        <f t="shared" ca="1" si="91"/>
        <v/>
      </c>
      <c r="HKM43" t="str">
        <f t="shared" ca="1" si="91"/>
        <v/>
      </c>
      <c r="HKN43" t="str">
        <f t="shared" ca="1" si="91"/>
        <v/>
      </c>
      <c r="HKO43" t="str">
        <f t="shared" ca="1" si="91"/>
        <v/>
      </c>
      <c r="HKP43" t="str">
        <f t="shared" ca="1" si="91"/>
        <v/>
      </c>
      <c r="HKQ43" t="str">
        <f t="shared" ca="1" si="91"/>
        <v/>
      </c>
      <c r="HKR43" t="str">
        <f t="shared" ca="1" si="91"/>
        <v/>
      </c>
      <c r="HKS43" t="str">
        <f t="shared" ca="1" si="91"/>
        <v/>
      </c>
      <c r="HKT43" t="str">
        <f t="shared" ca="1" si="91"/>
        <v/>
      </c>
      <c r="HKU43" t="str">
        <f t="shared" ca="1" si="91"/>
        <v/>
      </c>
      <c r="HKV43" t="str">
        <f t="shared" ca="1" si="91"/>
        <v/>
      </c>
      <c r="HKW43" t="str">
        <f t="shared" ca="1" si="91"/>
        <v/>
      </c>
      <c r="HKX43" t="str">
        <f t="shared" ca="1" si="91"/>
        <v/>
      </c>
      <c r="HKY43" t="str">
        <f t="shared" ca="1" si="91"/>
        <v/>
      </c>
      <c r="HKZ43" t="str">
        <f t="shared" ca="1" si="91"/>
        <v/>
      </c>
      <c r="HLA43" t="str">
        <f t="shared" ca="1" si="91"/>
        <v/>
      </c>
      <c r="HLB43" t="str">
        <f t="shared" ca="1" si="91"/>
        <v/>
      </c>
      <c r="HLC43" t="str">
        <f t="shared" ca="1" si="91"/>
        <v/>
      </c>
      <c r="HLD43" t="str">
        <f t="shared" ca="1" si="91"/>
        <v/>
      </c>
      <c r="HLE43" t="str">
        <f t="shared" ca="1" si="91"/>
        <v/>
      </c>
      <c r="HLF43" t="str">
        <f t="shared" ca="1" si="91"/>
        <v/>
      </c>
      <c r="HLG43" t="str">
        <f t="shared" ca="1" si="91"/>
        <v/>
      </c>
      <c r="HLH43" t="str">
        <f t="shared" ca="1" si="91"/>
        <v/>
      </c>
      <c r="HLI43" t="str">
        <f t="shared" ca="1" si="91"/>
        <v/>
      </c>
      <c r="HLJ43" t="str">
        <f t="shared" ca="1" si="91"/>
        <v/>
      </c>
      <c r="HLK43" t="str">
        <f t="shared" ca="1" si="91"/>
        <v/>
      </c>
      <c r="HLL43" t="str">
        <f t="shared" ca="1" si="91"/>
        <v/>
      </c>
      <c r="HLM43" t="str">
        <f t="shared" ca="1" si="91"/>
        <v/>
      </c>
      <c r="HLN43" t="str">
        <f t="shared" ca="1" si="91"/>
        <v/>
      </c>
      <c r="HLO43" t="str">
        <f t="shared" ca="1" si="91"/>
        <v/>
      </c>
      <c r="HLP43" t="str">
        <f t="shared" ca="1" si="91"/>
        <v/>
      </c>
      <c r="HLQ43" t="str">
        <f t="shared" ca="1" si="91"/>
        <v/>
      </c>
      <c r="HLR43" t="str">
        <f t="shared" ca="1" si="91"/>
        <v/>
      </c>
      <c r="HLS43" t="str">
        <f t="shared" ca="1" si="91"/>
        <v/>
      </c>
      <c r="HLT43" t="str">
        <f t="shared" ca="1" si="91"/>
        <v/>
      </c>
      <c r="HLU43" t="str">
        <f t="shared" ca="1" si="91"/>
        <v/>
      </c>
      <c r="HLV43" t="str">
        <f t="shared" ca="1" si="91"/>
        <v/>
      </c>
      <c r="HLW43" t="str">
        <f t="shared" ca="1" si="91"/>
        <v/>
      </c>
      <c r="HLX43" t="str">
        <f t="shared" ca="1" si="91"/>
        <v/>
      </c>
      <c r="HLY43" t="str">
        <f t="shared" ca="1" si="91"/>
        <v/>
      </c>
      <c r="HLZ43" t="str">
        <f t="shared" ca="1" si="91"/>
        <v/>
      </c>
      <c r="HMA43" t="str">
        <f t="shared" ca="1" si="91"/>
        <v/>
      </c>
      <c r="HMB43" t="str">
        <f t="shared" ca="1" si="91"/>
        <v/>
      </c>
      <c r="HMC43" t="str">
        <f t="shared" ca="1" si="91"/>
        <v/>
      </c>
      <c r="HMD43" t="str">
        <f t="shared" ca="1" si="91"/>
        <v/>
      </c>
      <c r="HME43" t="str">
        <f t="shared" ca="1" si="91"/>
        <v/>
      </c>
      <c r="HMF43" t="str">
        <f t="shared" ca="1" si="91"/>
        <v/>
      </c>
      <c r="HMG43" t="str">
        <f t="shared" ca="1" si="91"/>
        <v/>
      </c>
      <c r="HMH43" t="str">
        <f t="shared" ca="1" si="91"/>
        <v/>
      </c>
      <c r="HMI43" t="str">
        <f t="shared" ca="1" si="91"/>
        <v/>
      </c>
      <c r="HMJ43" t="str">
        <f t="shared" ca="1" si="91"/>
        <v/>
      </c>
      <c r="HMK43" t="str">
        <f t="shared" ca="1" si="91"/>
        <v/>
      </c>
      <c r="HML43" t="str">
        <f t="shared" ca="1" si="91"/>
        <v/>
      </c>
      <c r="HMM43" t="str">
        <f t="shared" ca="1" si="91"/>
        <v/>
      </c>
      <c r="HMN43" t="str">
        <f t="shared" ca="1" si="91"/>
        <v/>
      </c>
      <c r="HMO43" t="str">
        <f t="shared" ca="1" si="91"/>
        <v/>
      </c>
      <c r="HMP43" t="str">
        <f t="shared" ca="1" si="91"/>
        <v/>
      </c>
      <c r="HMQ43" t="str">
        <f t="shared" ca="1" si="91"/>
        <v/>
      </c>
      <c r="HMR43" t="str">
        <f t="shared" ca="1" si="91"/>
        <v/>
      </c>
      <c r="HMS43" t="str">
        <f t="shared" ref="HMS43:HPD43" ca="1" si="92">IFERROR(HMO43*HMQ43,"")</f>
        <v/>
      </c>
      <c r="HMT43" t="str">
        <f t="shared" ca="1" si="92"/>
        <v/>
      </c>
      <c r="HMU43" t="str">
        <f t="shared" ca="1" si="92"/>
        <v/>
      </c>
      <c r="HMV43" t="str">
        <f t="shared" ca="1" si="92"/>
        <v/>
      </c>
      <c r="HMW43" t="str">
        <f t="shared" ca="1" si="92"/>
        <v/>
      </c>
      <c r="HMX43" t="str">
        <f t="shared" ca="1" si="92"/>
        <v/>
      </c>
      <c r="HMY43" t="str">
        <f t="shared" ca="1" si="92"/>
        <v/>
      </c>
      <c r="HMZ43" t="str">
        <f t="shared" ca="1" si="92"/>
        <v/>
      </c>
      <c r="HNA43" t="str">
        <f t="shared" ca="1" si="92"/>
        <v/>
      </c>
      <c r="HNB43" t="str">
        <f t="shared" ca="1" si="92"/>
        <v/>
      </c>
      <c r="HNC43" t="str">
        <f t="shared" ca="1" si="92"/>
        <v/>
      </c>
      <c r="HND43" t="str">
        <f t="shared" ca="1" si="92"/>
        <v/>
      </c>
      <c r="HNE43" t="str">
        <f t="shared" ca="1" si="92"/>
        <v/>
      </c>
      <c r="HNF43" t="str">
        <f t="shared" ca="1" si="92"/>
        <v/>
      </c>
      <c r="HNG43" t="str">
        <f t="shared" ca="1" si="92"/>
        <v/>
      </c>
      <c r="HNH43" t="str">
        <f t="shared" ca="1" si="92"/>
        <v/>
      </c>
      <c r="HNI43" t="str">
        <f t="shared" ca="1" si="92"/>
        <v/>
      </c>
      <c r="HNJ43" t="str">
        <f t="shared" ca="1" si="92"/>
        <v/>
      </c>
      <c r="HNK43" t="str">
        <f t="shared" ca="1" si="92"/>
        <v/>
      </c>
      <c r="HNL43" t="str">
        <f t="shared" ca="1" si="92"/>
        <v/>
      </c>
      <c r="HNM43" t="str">
        <f t="shared" ca="1" si="92"/>
        <v/>
      </c>
      <c r="HNN43" t="str">
        <f t="shared" ca="1" si="92"/>
        <v/>
      </c>
      <c r="HNO43" t="str">
        <f t="shared" ca="1" si="92"/>
        <v/>
      </c>
      <c r="HNP43" t="str">
        <f t="shared" ca="1" si="92"/>
        <v/>
      </c>
      <c r="HNQ43" t="str">
        <f t="shared" ca="1" si="92"/>
        <v/>
      </c>
      <c r="HNR43" t="str">
        <f t="shared" ca="1" si="92"/>
        <v/>
      </c>
      <c r="HNS43" t="str">
        <f t="shared" ca="1" si="92"/>
        <v/>
      </c>
      <c r="HNT43" t="str">
        <f t="shared" ca="1" si="92"/>
        <v/>
      </c>
      <c r="HNU43" t="str">
        <f t="shared" ca="1" si="92"/>
        <v/>
      </c>
      <c r="HNV43" t="str">
        <f t="shared" ca="1" si="92"/>
        <v/>
      </c>
      <c r="HNW43" t="str">
        <f t="shared" ca="1" si="92"/>
        <v/>
      </c>
      <c r="HNX43" t="str">
        <f t="shared" ca="1" si="92"/>
        <v/>
      </c>
      <c r="HNY43" t="str">
        <f t="shared" ca="1" si="92"/>
        <v/>
      </c>
      <c r="HNZ43" t="str">
        <f t="shared" ca="1" si="92"/>
        <v/>
      </c>
      <c r="HOA43" t="str">
        <f t="shared" ca="1" si="92"/>
        <v/>
      </c>
      <c r="HOB43" t="str">
        <f t="shared" ca="1" si="92"/>
        <v/>
      </c>
      <c r="HOC43" t="str">
        <f t="shared" ca="1" si="92"/>
        <v/>
      </c>
      <c r="HOD43" t="str">
        <f t="shared" ca="1" si="92"/>
        <v/>
      </c>
      <c r="HOE43" t="str">
        <f t="shared" ca="1" si="92"/>
        <v/>
      </c>
      <c r="HOF43" t="str">
        <f t="shared" ca="1" si="92"/>
        <v/>
      </c>
      <c r="HOG43" t="str">
        <f t="shared" ca="1" si="92"/>
        <v/>
      </c>
      <c r="HOH43" t="str">
        <f t="shared" ca="1" si="92"/>
        <v/>
      </c>
      <c r="HOI43" t="str">
        <f t="shared" ca="1" si="92"/>
        <v/>
      </c>
      <c r="HOJ43" t="str">
        <f t="shared" ca="1" si="92"/>
        <v/>
      </c>
      <c r="HOK43" t="str">
        <f t="shared" ca="1" si="92"/>
        <v/>
      </c>
      <c r="HOL43" t="str">
        <f t="shared" ca="1" si="92"/>
        <v/>
      </c>
      <c r="HOM43" t="str">
        <f t="shared" ca="1" si="92"/>
        <v/>
      </c>
      <c r="HON43" t="str">
        <f t="shared" ca="1" si="92"/>
        <v/>
      </c>
      <c r="HOO43" t="str">
        <f t="shared" ca="1" si="92"/>
        <v/>
      </c>
      <c r="HOP43" t="str">
        <f t="shared" ca="1" si="92"/>
        <v/>
      </c>
      <c r="HOQ43" t="str">
        <f t="shared" ca="1" si="92"/>
        <v/>
      </c>
      <c r="HOR43" t="str">
        <f t="shared" ca="1" si="92"/>
        <v/>
      </c>
      <c r="HOS43" t="str">
        <f t="shared" ca="1" si="92"/>
        <v/>
      </c>
      <c r="HOT43" t="str">
        <f t="shared" ca="1" si="92"/>
        <v/>
      </c>
      <c r="HOU43" t="str">
        <f t="shared" ca="1" si="92"/>
        <v/>
      </c>
      <c r="HOV43" t="str">
        <f t="shared" ca="1" si="92"/>
        <v/>
      </c>
      <c r="HOW43" t="str">
        <f t="shared" ca="1" si="92"/>
        <v/>
      </c>
      <c r="HOX43" t="str">
        <f t="shared" ca="1" si="92"/>
        <v/>
      </c>
      <c r="HOY43" t="str">
        <f t="shared" ca="1" si="92"/>
        <v/>
      </c>
      <c r="HOZ43" t="str">
        <f t="shared" ca="1" si="92"/>
        <v/>
      </c>
      <c r="HPA43" t="str">
        <f t="shared" ca="1" si="92"/>
        <v/>
      </c>
      <c r="HPB43" t="str">
        <f t="shared" ca="1" si="92"/>
        <v/>
      </c>
      <c r="HPC43" t="str">
        <f t="shared" ca="1" si="92"/>
        <v/>
      </c>
      <c r="HPD43" t="str">
        <f t="shared" ca="1" si="92"/>
        <v/>
      </c>
      <c r="HPE43" t="str">
        <f t="shared" ref="HPE43:HRP43" ca="1" si="93">IFERROR(HPA43*HPC43,"")</f>
        <v/>
      </c>
      <c r="HPF43" t="str">
        <f t="shared" ca="1" si="93"/>
        <v/>
      </c>
      <c r="HPG43" t="str">
        <f t="shared" ca="1" si="93"/>
        <v/>
      </c>
      <c r="HPH43" t="str">
        <f t="shared" ca="1" si="93"/>
        <v/>
      </c>
      <c r="HPI43" t="str">
        <f t="shared" ca="1" si="93"/>
        <v/>
      </c>
      <c r="HPJ43" t="str">
        <f t="shared" ca="1" si="93"/>
        <v/>
      </c>
      <c r="HPK43" t="str">
        <f t="shared" ca="1" si="93"/>
        <v/>
      </c>
      <c r="HPL43" t="str">
        <f t="shared" ca="1" si="93"/>
        <v/>
      </c>
      <c r="HPM43" t="str">
        <f t="shared" ca="1" si="93"/>
        <v/>
      </c>
      <c r="HPN43" t="str">
        <f t="shared" ca="1" si="93"/>
        <v/>
      </c>
      <c r="HPO43" t="str">
        <f t="shared" ca="1" si="93"/>
        <v/>
      </c>
      <c r="HPP43" t="str">
        <f t="shared" ca="1" si="93"/>
        <v/>
      </c>
      <c r="HPQ43" t="str">
        <f t="shared" ca="1" si="93"/>
        <v/>
      </c>
      <c r="HPR43" t="str">
        <f t="shared" ca="1" si="93"/>
        <v/>
      </c>
      <c r="HPS43" t="str">
        <f t="shared" ca="1" si="93"/>
        <v/>
      </c>
      <c r="HPT43" t="str">
        <f t="shared" ca="1" si="93"/>
        <v/>
      </c>
      <c r="HPU43" t="str">
        <f t="shared" ca="1" si="93"/>
        <v/>
      </c>
      <c r="HPV43" t="str">
        <f t="shared" ca="1" si="93"/>
        <v/>
      </c>
      <c r="HPW43" t="str">
        <f t="shared" ca="1" si="93"/>
        <v/>
      </c>
      <c r="HPX43" t="str">
        <f t="shared" ca="1" si="93"/>
        <v/>
      </c>
      <c r="HPY43" t="str">
        <f t="shared" ca="1" si="93"/>
        <v/>
      </c>
      <c r="HPZ43" t="str">
        <f t="shared" ca="1" si="93"/>
        <v/>
      </c>
      <c r="HQA43" t="str">
        <f t="shared" ca="1" si="93"/>
        <v/>
      </c>
      <c r="HQB43" t="str">
        <f t="shared" ca="1" si="93"/>
        <v/>
      </c>
      <c r="HQC43" t="str">
        <f t="shared" ca="1" si="93"/>
        <v/>
      </c>
      <c r="HQD43" t="str">
        <f t="shared" ca="1" si="93"/>
        <v/>
      </c>
      <c r="HQE43" t="str">
        <f t="shared" ca="1" si="93"/>
        <v/>
      </c>
      <c r="HQF43" t="str">
        <f t="shared" ca="1" si="93"/>
        <v/>
      </c>
      <c r="HQG43" t="str">
        <f t="shared" ca="1" si="93"/>
        <v/>
      </c>
      <c r="HQH43" t="str">
        <f t="shared" ca="1" si="93"/>
        <v/>
      </c>
      <c r="HQI43" t="str">
        <f t="shared" ca="1" si="93"/>
        <v/>
      </c>
      <c r="HQJ43" t="str">
        <f t="shared" ca="1" si="93"/>
        <v/>
      </c>
      <c r="HQK43" t="str">
        <f t="shared" ca="1" si="93"/>
        <v/>
      </c>
      <c r="HQL43" t="str">
        <f t="shared" ca="1" si="93"/>
        <v/>
      </c>
      <c r="HQM43" t="str">
        <f t="shared" ca="1" si="93"/>
        <v/>
      </c>
      <c r="HQN43" t="str">
        <f t="shared" ca="1" si="93"/>
        <v/>
      </c>
      <c r="HQO43" t="str">
        <f t="shared" ca="1" si="93"/>
        <v/>
      </c>
      <c r="HQP43" t="str">
        <f t="shared" ca="1" si="93"/>
        <v/>
      </c>
      <c r="HQQ43" t="str">
        <f t="shared" ca="1" si="93"/>
        <v/>
      </c>
      <c r="HQR43" t="str">
        <f t="shared" ca="1" si="93"/>
        <v/>
      </c>
      <c r="HQS43" t="str">
        <f t="shared" ca="1" si="93"/>
        <v/>
      </c>
      <c r="HQT43" t="str">
        <f t="shared" ca="1" si="93"/>
        <v/>
      </c>
      <c r="HQU43" t="str">
        <f t="shared" ca="1" si="93"/>
        <v/>
      </c>
      <c r="HQV43" t="str">
        <f t="shared" ca="1" si="93"/>
        <v/>
      </c>
      <c r="HQW43" t="str">
        <f t="shared" ca="1" si="93"/>
        <v/>
      </c>
      <c r="HQX43" t="str">
        <f t="shared" ca="1" si="93"/>
        <v/>
      </c>
      <c r="HQY43" t="str">
        <f t="shared" ca="1" si="93"/>
        <v/>
      </c>
      <c r="HQZ43" t="str">
        <f t="shared" ca="1" si="93"/>
        <v/>
      </c>
      <c r="HRA43" t="str">
        <f t="shared" ca="1" si="93"/>
        <v/>
      </c>
      <c r="HRB43" t="str">
        <f t="shared" ca="1" si="93"/>
        <v/>
      </c>
      <c r="HRC43" t="str">
        <f t="shared" ca="1" si="93"/>
        <v/>
      </c>
      <c r="HRD43" t="str">
        <f t="shared" ca="1" si="93"/>
        <v/>
      </c>
      <c r="HRE43" t="str">
        <f t="shared" ca="1" si="93"/>
        <v/>
      </c>
      <c r="HRF43" t="str">
        <f t="shared" ca="1" si="93"/>
        <v/>
      </c>
      <c r="HRG43" t="str">
        <f t="shared" ca="1" si="93"/>
        <v/>
      </c>
      <c r="HRH43" t="str">
        <f t="shared" ca="1" si="93"/>
        <v/>
      </c>
      <c r="HRI43" t="str">
        <f t="shared" ca="1" si="93"/>
        <v/>
      </c>
      <c r="HRJ43" t="str">
        <f t="shared" ca="1" si="93"/>
        <v/>
      </c>
      <c r="HRK43" t="str">
        <f t="shared" ca="1" si="93"/>
        <v/>
      </c>
      <c r="HRL43" t="str">
        <f t="shared" ca="1" si="93"/>
        <v/>
      </c>
      <c r="HRM43" t="str">
        <f t="shared" ca="1" si="93"/>
        <v/>
      </c>
      <c r="HRN43" t="str">
        <f t="shared" ca="1" si="93"/>
        <v/>
      </c>
      <c r="HRO43" t="str">
        <f t="shared" ca="1" si="93"/>
        <v/>
      </c>
      <c r="HRP43" t="str">
        <f t="shared" ca="1" si="93"/>
        <v/>
      </c>
      <c r="HRQ43" t="str">
        <f t="shared" ref="HRQ43:HUB43" ca="1" si="94">IFERROR(HRM43*HRO43,"")</f>
        <v/>
      </c>
      <c r="HRR43" t="str">
        <f t="shared" ca="1" si="94"/>
        <v/>
      </c>
      <c r="HRS43" t="str">
        <f t="shared" ca="1" si="94"/>
        <v/>
      </c>
      <c r="HRT43" t="str">
        <f t="shared" ca="1" si="94"/>
        <v/>
      </c>
      <c r="HRU43" t="str">
        <f t="shared" ca="1" si="94"/>
        <v/>
      </c>
      <c r="HRV43" t="str">
        <f t="shared" ca="1" si="94"/>
        <v/>
      </c>
      <c r="HRW43" t="str">
        <f t="shared" ca="1" si="94"/>
        <v/>
      </c>
      <c r="HRX43" t="str">
        <f t="shared" ca="1" si="94"/>
        <v/>
      </c>
      <c r="HRY43" t="str">
        <f t="shared" ca="1" si="94"/>
        <v/>
      </c>
      <c r="HRZ43" t="str">
        <f t="shared" ca="1" si="94"/>
        <v/>
      </c>
      <c r="HSA43" t="str">
        <f t="shared" ca="1" si="94"/>
        <v/>
      </c>
      <c r="HSB43" t="str">
        <f t="shared" ca="1" si="94"/>
        <v/>
      </c>
      <c r="HSC43" t="str">
        <f t="shared" ca="1" si="94"/>
        <v/>
      </c>
      <c r="HSD43" t="str">
        <f t="shared" ca="1" si="94"/>
        <v/>
      </c>
      <c r="HSE43" t="str">
        <f t="shared" ca="1" si="94"/>
        <v/>
      </c>
      <c r="HSF43" t="str">
        <f t="shared" ca="1" si="94"/>
        <v/>
      </c>
      <c r="HSG43" t="str">
        <f t="shared" ca="1" si="94"/>
        <v/>
      </c>
      <c r="HSH43" t="str">
        <f t="shared" ca="1" si="94"/>
        <v/>
      </c>
      <c r="HSI43" t="str">
        <f t="shared" ca="1" si="94"/>
        <v/>
      </c>
      <c r="HSJ43" t="str">
        <f t="shared" ca="1" si="94"/>
        <v/>
      </c>
      <c r="HSK43" t="str">
        <f t="shared" ca="1" si="94"/>
        <v/>
      </c>
      <c r="HSL43" t="str">
        <f t="shared" ca="1" si="94"/>
        <v/>
      </c>
      <c r="HSM43" t="str">
        <f t="shared" ca="1" si="94"/>
        <v/>
      </c>
      <c r="HSN43" t="str">
        <f t="shared" ca="1" si="94"/>
        <v/>
      </c>
      <c r="HSO43" t="str">
        <f t="shared" ca="1" si="94"/>
        <v/>
      </c>
      <c r="HSP43" t="str">
        <f t="shared" ca="1" si="94"/>
        <v/>
      </c>
      <c r="HSQ43" t="str">
        <f t="shared" ca="1" si="94"/>
        <v/>
      </c>
      <c r="HSR43" t="str">
        <f t="shared" ca="1" si="94"/>
        <v/>
      </c>
      <c r="HSS43" t="str">
        <f t="shared" ca="1" si="94"/>
        <v/>
      </c>
      <c r="HST43" t="str">
        <f t="shared" ca="1" si="94"/>
        <v/>
      </c>
      <c r="HSU43" t="str">
        <f t="shared" ca="1" si="94"/>
        <v/>
      </c>
      <c r="HSV43" t="str">
        <f t="shared" ca="1" si="94"/>
        <v/>
      </c>
      <c r="HSW43" t="str">
        <f t="shared" ca="1" si="94"/>
        <v/>
      </c>
      <c r="HSX43" t="str">
        <f t="shared" ca="1" si="94"/>
        <v/>
      </c>
      <c r="HSY43" t="str">
        <f t="shared" ca="1" si="94"/>
        <v/>
      </c>
      <c r="HSZ43" t="str">
        <f t="shared" ca="1" si="94"/>
        <v/>
      </c>
      <c r="HTA43" t="str">
        <f t="shared" ca="1" si="94"/>
        <v/>
      </c>
      <c r="HTB43" t="str">
        <f t="shared" ca="1" si="94"/>
        <v/>
      </c>
      <c r="HTC43" t="str">
        <f t="shared" ca="1" si="94"/>
        <v/>
      </c>
      <c r="HTD43" t="str">
        <f t="shared" ca="1" si="94"/>
        <v/>
      </c>
      <c r="HTE43" t="str">
        <f t="shared" ca="1" si="94"/>
        <v/>
      </c>
      <c r="HTF43" t="str">
        <f t="shared" ca="1" si="94"/>
        <v/>
      </c>
      <c r="HTG43" t="str">
        <f t="shared" ca="1" si="94"/>
        <v/>
      </c>
      <c r="HTH43" t="str">
        <f t="shared" ca="1" si="94"/>
        <v/>
      </c>
      <c r="HTI43" t="str">
        <f t="shared" ca="1" si="94"/>
        <v/>
      </c>
      <c r="HTJ43" t="str">
        <f t="shared" ca="1" si="94"/>
        <v/>
      </c>
      <c r="HTK43" t="str">
        <f t="shared" ca="1" si="94"/>
        <v/>
      </c>
      <c r="HTL43" t="str">
        <f t="shared" ca="1" si="94"/>
        <v/>
      </c>
      <c r="HTM43" t="str">
        <f t="shared" ca="1" si="94"/>
        <v/>
      </c>
      <c r="HTN43" t="str">
        <f t="shared" ca="1" si="94"/>
        <v/>
      </c>
      <c r="HTO43" t="str">
        <f t="shared" ca="1" si="94"/>
        <v/>
      </c>
      <c r="HTP43" t="str">
        <f t="shared" ca="1" si="94"/>
        <v/>
      </c>
      <c r="HTQ43" t="str">
        <f t="shared" ca="1" si="94"/>
        <v/>
      </c>
      <c r="HTR43" t="str">
        <f t="shared" ca="1" si="94"/>
        <v/>
      </c>
      <c r="HTS43" t="str">
        <f t="shared" ca="1" si="94"/>
        <v/>
      </c>
      <c r="HTT43" t="str">
        <f t="shared" ca="1" si="94"/>
        <v/>
      </c>
      <c r="HTU43" t="str">
        <f t="shared" ca="1" si="94"/>
        <v/>
      </c>
      <c r="HTV43" t="str">
        <f t="shared" ca="1" si="94"/>
        <v/>
      </c>
      <c r="HTW43" t="str">
        <f t="shared" ca="1" si="94"/>
        <v/>
      </c>
      <c r="HTX43" t="str">
        <f t="shared" ca="1" si="94"/>
        <v/>
      </c>
      <c r="HTY43" t="str">
        <f t="shared" ca="1" si="94"/>
        <v/>
      </c>
      <c r="HTZ43" t="str">
        <f t="shared" ca="1" si="94"/>
        <v/>
      </c>
      <c r="HUA43" t="str">
        <f t="shared" ca="1" si="94"/>
        <v/>
      </c>
      <c r="HUB43" t="str">
        <f t="shared" ca="1" si="94"/>
        <v/>
      </c>
      <c r="HUC43" t="str">
        <f t="shared" ref="HUC43:HWN43" ca="1" si="95">IFERROR(HTY43*HUA43,"")</f>
        <v/>
      </c>
      <c r="HUD43" t="str">
        <f t="shared" ca="1" si="95"/>
        <v/>
      </c>
      <c r="HUE43" t="str">
        <f t="shared" ca="1" si="95"/>
        <v/>
      </c>
      <c r="HUF43" t="str">
        <f t="shared" ca="1" si="95"/>
        <v/>
      </c>
      <c r="HUG43" t="str">
        <f t="shared" ca="1" si="95"/>
        <v/>
      </c>
      <c r="HUH43" t="str">
        <f t="shared" ca="1" si="95"/>
        <v/>
      </c>
      <c r="HUI43" t="str">
        <f t="shared" ca="1" si="95"/>
        <v/>
      </c>
      <c r="HUJ43" t="str">
        <f t="shared" ca="1" si="95"/>
        <v/>
      </c>
      <c r="HUK43" t="str">
        <f t="shared" ca="1" si="95"/>
        <v/>
      </c>
      <c r="HUL43" t="str">
        <f t="shared" ca="1" si="95"/>
        <v/>
      </c>
      <c r="HUM43" t="str">
        <f t="shared" ca="1" si="95"/>
        <v/>
      </c>
      <c r="HUN43" t="str">
        <f t="shared" ca="1" si="95"/>
        <v/>
      </c>
      <c r="HUO43" t="str">
        <f t="shared" ca="1" si="95"/>
        <v/>
      </c>
      <c r="HUP43" t="str">
        <f t="shared" ca="1" si="95"/>
        <v/>
      </c>
      <c r="HUQ43" t="str">
        <f t="shared" ca="1" si="95"/>
        <v/>
      </c>
      <c r="HUR43" t="str">
        <f t="shared" ca="1" si="95"/>
        <v/>
      </c>
      <c r="HUS43" t="str">
        <f t="shared" ca="1" si="95"/>
        <v/>
      </c>
      <c r="HUT43" t="str">
        <f t="shared" ca="1" si="95"/>
        <v/>
      </c>
      <c r="HUU43" t="str">
        <f t="shared" ca="1" si="95"/>
        <v/>
      </c>
      <c r="HUV43" t="str">
        <f t="shared" ca="1" si="95"/>
        <v/>
      </c>
      <c r="HUW43" t="str">
        <f t="shared" ca="1" si="95"/>
        <v/>
      </c>
      <c r="HUX43" t="str">
        <f t="shared" ca="1" si="95"/>
        <v/>
      </c>
      <c r="HUY43" t="str">
        <f t="shared" ca="1" si="95"/>
        <v/>
      </c>
      <c r="HUZ43" t="str">
        <f t="shared" ca="1" si="95"/>
        <v/>
      </c>
      <c r="HVA43" t="str">
        <f t="shared" ca="1" si="95"/>
        <v/>
      </c>
      <c r="HVB43" t="str">
        <f t="shared" ca="1" si="95"/>
        <v/>
      </c>
      <c r="HVC43" t="str">
        <f t="shared" ca="1" si="95"/>
        <v/>
      </c>
      <c r="HVD43" t="str">
        <f t="shared" ca="1" si="95"/>
        <v/>
      </c>
      <c r="HVE43" t="str">
        <f t="shared" ca="1" si="95"/>
        <v/>
      </c>
      <c r="HVF43" t="str">
        <f t="shared" ca="1" si="95"/>
        <v/>
      </c>
      <c r="HVG43" t="str">
        <f t="shared" ca="1" si="95"/>
        <v/>
      </c>
      <c r="HVH43" t="str">
        <f t="shared" ca="1" si="95"/>
        <v/>
      </c>
      <c r="HVI43" t="str">
        <f t="shared" ca="1" si="95"/>
        <v/>
      </c>
      <c r="HVJ43" t="str">
        <f t="shared" ca="1" si="95"/>
        <v/>
      </c>
      <c r="HVK43" t="str">
        <f t="shared" ca="1" si="95"/>
        <v/>
      </c>
      <c r="HVL43" t="str">
        <f t="shared" ca="1" si="95"/>
        <v/>
      </c>
      <c r="HVM43" t="str">
        <f t="shared" ca="1" si="95"/>
        <v/>
      </c>
      <c r="HVN43" t="str">
        <f t="shared" ca="1" si="95"/>
        <v/>
      </c>
      <c r="HVO43" t="str">
        <f t="shared" ca="1" si="95"/>
        <v/>
      </c>
      <c r="HVP43" t="str">
        <f t="shared" ca="1" si="95"/>
        <v/>
      </c>
      <c r="HVQ43" t="str">
        <f t="shared" ca="1" si="95"/>
        <v/>
      </c>
      <c r="HVR43" t="str">
        <f t="shared" ca="1" si="95"/>
        <v/>
      </c>
      <c r="HVS43" t="str">
        <f t="shared" ca="1" si="95"/>
        <v/>
      </c>
      <c r="HVT43" t="str">
        <f t="shared" ca="1" si="95"/>
        <v/>
      </c>
      <c r="HVU43" t="str">
        <f t="shared" ca="1" si="95"/>
        <v/>
      </c>
      <c r="HVV43" t="str">
        <f t="shared" ca="1" si="95"/>
        <v/>
      </c>
      <c r="HVW43" t="str">
        <f t="shared" ca="1" si="95"/>
        <v/>
      </c>
      <c r="HVX43" t="str">
        <f t="shared" ca="1" si="95"/>
        <v/>
      </c>
      <c r="HVY43" t="str">
        <f t="shared" ca="1" si="95"/>
        <v/>
      </c>
      <c r="HVZ43" t="str">
        <f t="shared" ca="1" si="95"/>
        <v/>
      </c>
      <c r="HWA43" t="str">
        <f t="shared" ca="1" si="95"/>
        <v/>
      </c>
      <c r="HWB43" t="str">
        <f t="shared" ca="1" si="95"/>
        <v/>
      </c>
      <c r="HWC43" t="str">
        <f t="shared" ca="1" si="95"/>
        <v/>
      </c>
      <c r="HWD43" t="str">
        <f t="shared" ca="1" si="95"/>
        <v/>
      </c>
      <c r="HWE43" t="str">
        <f t="shared" ca="1" si="95"/>
        <v/>
      </c>
      <c r="HWF43" t="str">
        <f t="shared" ca="1" si="95"/>
        <v/>
      </c>
      <c r="HWG43" t="str">
        <f t="shared" ca="1" si="95"/>
        <v/>
      </c>
      <c r="HWH43" t="str">
        <f t="shared" ca="1" si="95"/>
        <v/>
      </c>
      <c r="HWI43" t="str">
        <f t="shared" ca="1" si="95"/>
        <v/>
      </c>
      <c r="HWJ43" t="str">
        <f t="shared" ca="1" si="95"/>
        <v/>
      </c>
      <c r="HWK43" t="str">
        <f t="shared" ca="1" si="95"/>
        <v/>
      </c>
      <c r="HWL43" t="str">
        <f t="shared" ca="1" si="95"/>
        <v/>
      </c>
      <c r="HWM43" t="str">
        <f t="shared" ca="1" si="95"/>
        <v/>
      </c>
      <c r="HWN43" t="str">
        <f t="shared" ca="1" si="95"/>
        <v/>
      </c>
      <c r="HWO43" t="str">
        <f t="shared" ref="HWO43:HYZ43" ca="1" si="96">IFERROR(HWK43*HWM43,"")</f>
        <v/>
      </c>
      <c r="HWP43" t="str">
        <f t="shared" ca="1" si="96"/>
        <v/>
      </c>
      <c r="HWQ43" t="str">
        <f t="shared" ca="1" si="96"/>
        <v/>
      </c>
      <c r="HWR43" t="str">
        <f t="shared" ca="1" si="96"/>
        <v/>
      </c>
      <c r="HWS43" t="str">
        <f t="shared" ca="1" si="96"/>
        <v/>
      </c>
      <c r="HWT43" t="str">
        <f t="shared" ca="1" si="96"/>
        <v/>
      </c>
      <c r="HWU43" t="str">
        <f t="shared" ca="1" si="96"/>
        <v/>
      </c>
      <c r="HWV43" t="str">
        <f t="shared" ca="1" si="96"/>
        <v/>
      </c>
      <c r="HWW43" t="str">
        <f t="shared" ca="1" si="96"/>
        <v/>
      </c>
      <c r="HWX43" t="str">
        <f t="shared" ca="1" si="96"/>
        <v/>
      </c>
      <c r="HWY43" t="str">
        <f t="shared" ca="1" si="96"/>
        <v/>
      </c>
      <c r="HWZ43" t="str">
        <f t="shared" ca="1" si="96"/>
        <v/>
      </c>
      <c r="HXA43" t="str">
        <f t="shared" ca="1" si="96"/>
        <v/>
      </c>
      <c r="HXB43" t="str">
        <f t="shared" ca="1" si="96"/>
        <v/>
      </c>
      <c r="HXC43" t="str">
        <f t="shared" ca="1" si="96"/>
        <v/>
      </c>
      <c r="HXD43" t="str">
        <f t="shared" ca="1" si="96"/>
        <v/>
      </c>
      <c r="HXE43" t="str">
        <f t="shared" ca="1" si="96"/>
        <v/>
      </c>
      <c r="HXF43" t="str">
        <f t="shared" ca="1" si="96"/>
        <v/>
      </c>
      <c r="HXG43" t="str">
        <f t="shared" ca="1" si="96"/>
        <v/>
      </c>
      <c r="HXH43" t="str">
        <f t="shared" ca="1" si="96"/>
        <v/>
      </c>
      <c r="HXI43" t="str">
        <f t="shared" ca="1" si="96"/>
        <v/>
      </c>
      <c r="HXJ43" t="str">
        <f t="shared" ca="1" si="96"/>
        <v/>
      </c>
      <c r="HXK43" t="str">
        <f t="shared" ca="1" si="96"/>
        <v/>
      </c>
      <c r="HXL43" t="str">
        <f t="shared" ca="1" si="96"/>
        <v/>
      </c>
      <c r="HXM43" t="str">
        <f t="shared" ca="1" si="96"/>
        <v/>
      </c>
      <c r="HXN43" t="str">
        <f t="shared" ca="1" si="96"/>
        <v/>
      </c>
      <c r="HXO43" t="str">
        <f t="shared" ca="1" si="96"/>
        <v/>
      </c>
      <c r="HXP43" t="str">
        <f t="shared" ca="1" si="96"/>
        <v/>
      </c>
      <c r="HXQ43" t="str">
        <f t="shared" ca="1" si="96"/>
        <v/>
      </c>
      <c r="HXR43" t="str">
        <f t="shared" ca="1" si="96"/>
        <v/>
      </c>
      <c r="HXS43" t="str">
        <f t="shared" ca="1" si="96"/>
        <v/>
      </c>
      <c r="HXT43" t="str">
        <f t="shared" ca="1" si="96"/>
        <v/>
      </c>
      <c r="HXU43" t="str">
        <f t="shared" ca="1" si="96"/>
        <v/>
      </c>
      <c r="HXV43" t="str">
        <f t="shared" ca="1" si="96"/>
        <v/>
      </c>
      <c r="HXW43" t="str">
        <f t="shared" ca="1" si="96"/>
        <v/>
      </c>
      <c r="HXX43" t="str">
        <f t="shared" ca="1" si="96"/>
        <v/>
      </c>
      <c r="HXY43" t="str">
        <f t="shared" ca="1" si="96"/>
        <v/>
      </c>
      <c r="HXZ43" t="str">
        <f t="shared" ca="1" si="96"/>
        <v/>
      </c>
      <c r="HYA43" t="str">
        <f t="shared" ca="1" si="96"/>
        <v/>
      </c>
      <c r="HYB43" t="str">
        <f t="shared" ca="1" si="96"/>
        <v/>
      </c>
      <c r="HYC43" t="str">
        <f t="shared" ca="1" si="96"/>
        <v/>
      </c>
      <c r="HYD43" t="str">
        <f t="shared" ca="1" si="96"/>
        <v/>
      </c>
      <c r="HYE43" t="str">
        <f t="shared" ca="1" si="96"/>
        <v/>
      </c>
      <c r="HYF43" t="str">
        <f t="shared" ca="1" si="96"/>
        <v/>
      </c>
      <c r="HYG43" t="str">
        <f t="shared" ca="1" si="96"/>
        <v/>
      </c>
      <c r="HYH43" t="str">
        <f t="shared" ca="1" si="96"/>
        <v/>
      </c>
      <c r="HYI43" t="str">
        <f t="shared" ca="1" si="96"/>
        <v/>
      </c>
      <c r="HYJ43" t="str">
        <f t="shared" ca="1" si="96"/>
        <v/>
      </c>
      <c r="HYK43" t="str">
        <f t="shared" ca="1" si="96"/>
        <v/>
      </c>
      <c r="HYL43" t="str">
        <f t="shared" ca="1" si="96"/>
        <v/>
      </c>
      <c r="HYM43" t="str">
        <f t="shared" ca="1" si="96"/>
        <v/>
      </c>
      <c r="HYN43" t="str">
        <f t="shared" ca="1" si="96"/>
        <v/>
      </c>
      <c r="HYO43" t="str">
        <f t="shared" ca="1" si="96"/>
        <v/>
      </c>
      <c r="HYP43" t="str">
        <f t="shared" ca="1" si="96"/>
        <v/>
      </c>
      <c r="HYQ43" t="str">
        <f t="shared" ca="1" si="96"/>
        <v/>
      </c>
      <c r="HYR43" t="str">
        <f t="shared" ca="1" si="96"/>
        <v/>
      </c>
      <c r="HYS43" t="str">
        <f t="shared" ca="1" si="96"/>
        <v/>
      </c>
      <c r="HYT43" t="str">
        <f t="shared" ca="1" si="96"/>
        <v/>
      </c>
      <c r="HYU43" t="str">
        <f t="shared" ca="1" si="96"/>
        <v/>
      </c>
      <c r="HYV43" t="str">
        <f t="shared" ca="1" si="96"/>
        <v/>
      </c>
      <c r="HYW43" t="str">
        <f t="shared" ca="1" si="96"/>
        <v/>
      </c>
      <c r="HYX43" t="str">
        <f t="shared" ca="1" si="96"/>
        <v/>
      </c>
      <c r="HYY43" t="str">
        <f t="shared" ca="1" si="96"/>
        <v/>
      </c>
      <c r="HYZ43" t="str">
        <f t="shared" ca="1" si="96"/>
        <v/>
      </c>
      <c r="HZA43" t="str">
        <f t="shared" ref="HZA43:IBL43" ca="1" si="97">IFERROR(HYW43*HYY43,"")</f>
        <v/>
      </c>
      <c r="HZB43" t="str">
        <f t="shared" ca="1" si="97"/>
        <v/>
      </c>
      <c r="HZC43" t="str">
        <f t="shared" ca="1" si="97"/>
        <v/>
      </c>
      <c r="HZD43" t="str">
        <f t="shared" ca="1" si="97"/>
        <v/>
      </c>
      <c r="HZE43" t="str">
        <f t="shared" ca="1" si="97"/>
        <v/>
      </c>
      <c r="HZF43" t="str">
        <f t="shared" ca="1" si="97"/>
        <v/>
      </c>
      <c r="HZG43" t="str">
        <f t="shared" ca="1" si="97"/>
        <v/>
      </c>
      <c r="HZH43" t="str">
        <f t="shared" ca="1" si="97"/>
        <v/>
      </c>
      <c r="HZI43" t="str">
        <f t="shared" ca="1" si="97"/>
        <v/>
      </c>
      <c r="HZJ43" t="str">
        <f t="shared" ca="1" si="97"/>
        <v/>
      </c>
      <c r="HZK43" t="str">
        <f t="shared" ca="1" si="97"/>
        <v/>
      </c>
      <c r="HZL43" t="str">
        <f t="shared" ca="1" si="97"/>
        <v/>
      </c>
      <c r="HZM43" t="str">
        <f t="shared" ca="1" si="97"/>
        <v/>
      </c>
      <c r="HZN43" t="str">
        <f t="shared" ca="1" si="97"/>
        <v/>
      </c>
      <c r="HZO43" t="str">
        <f t="shared" ca="1" si="97"/>
        <v/>
      </c>
      <c r="HZP43" t="str">
        <f t="shared" ca="1" si="97"/>
        <v/>
      </c>
      <c r="HZQ43" t="str">
        <f t="shared" ca="1" si="97"/>
        <v/>
      </c>
      <c r="HZR43" t="str">
        <f t="shared" ca="1" si="97"/>
        <v/>
      </c>
      <c r="HZS43" t="str">
        <f t="shared" ca="1" si="97"/>
        <v/>
      </c>
      <c r="HZT43" t="str">
        <f t="shared" ca="1" si="97"/>
        <v/>
      </c>
      <c r="HZU43" t="str">
        <f t="shared" ca="1" si="97"/>
        <v/>
      </c>
      <c r="HZV43" t="str">
        <f t="shared" ca="1" si="97"/>
        <v/>
      </c>
      <c r="HZW43" t="str">
        <f t="shared" ca="1" si="97"/>
        <v/>
      </c>
      <c r="HZX43" t="str">
        <f t="shared" ca="1" si="97"/>
        <v/>
      </c>
      <c r="HZY43" t="str">
        <f t="shared" ca="1" si="97"/>
        <v/>
      </c>
      <c r="HZZ43" t="str">
        <f t="shared" ca="1" si="97"/>
        <v/>
      </c>
      <c r="IAA43" t="str">
        <f t="shared" ca="1" si="97"/>
        <v/>
      </c>
      <c r="IAB43" t="str">
        <f t="shared" ca="1" si="97"/>
        <v/>
      </c>
      <c r="IAC43" t="str">
        <f t="shared" ca="1" si="97"/>
        <v/>
      </c>
      <c r="IAD43" t="str">
        <f t="shared" ca="1" si="97"/>
        <v/>
      </c>
      <c r="IAE43" t="str">
        <f t="shared" ca="1" si="97"/>
        <v/>
      </c>
      <c r="IAF43" t="str">
        <f t="shared" ca="1" si="97"/>
        <v/>
      </c>
      <c r="IAG43" t="str">
        <f t="shared" ca="1" si="97"/>
        <v/>
      </c>
      <c r="IAH43" t="str">
        <f t="shared" ca="1" si="97"/>
        <v/>
      </c>
      <c r="IAI43" t="str">
        <f t="shared" ca="1" si="97"/>
        <v/>
      </c>
      <c r="IAJ43" t="str">
        <f t="shared" ca="1" si="97"/>
        <v/>
      </c>
      <c r="IAK43" t="str">
        <f t="shared" ca="1" si="97"/>
        <v/>
      </c>
      <c r="IAL43" t="str">
        <f t="shared" ca="1" si="97"/>
        <v/>
      </c>
      <c r="IAM43" t="str">
        <f t="shared" ca="1" si="97"/>
        <v/>
      </c>
      <c r="IAN43" t="str">
        <f t="shared" ca="1" si="97"/>
        <v/>
      </c>
      <c r="IAO43" t="str">
        <f t="shared" ca="1" si="97"/>
        <v/>
      </c>
      <c r="IAP43" t="str">
        <f t="shared" ca="1" si="97"/>
        <v/>
      </c>
      <c r="IAQ43" t="str">
        <f t="shared" ca="1" si="97"/>
        <v/>
      </c>
      <c r="IAR43" t="str">
        <f t="shared" ca="1" si="97"/>
        <v/>
      </c>
      <c r="IAS43" t="str">
        <f t="shared" ca="1" si="97"/>
        <v/>
      </c>
      <c r="IAT43" t="str">
        <f t="shared" ca="1" si="97"/>
        <v/>
      </c>
      <c r="IAU43" t="str">
        <f t="shared" ca="1" si="97"/>
        <v/>
      </c>
      <c r="IAV43" t="str">
        <f t="shared" ca="1" si="97"/>
        <v/>
      </c>
      <c r="IAW43" t="str">
        <f t="shared" ca="1" si="97"/>
        <v/>
      </c>
      <c r="IAX43" t="str">
        <f t="shared" ca="1" si="97"/>
        <v/>
      </c>
      <c r="IAY43" t="str">
        <f t="shared" ca="1" si="97"/>
        <v/>
      </c>
      <c r="IAZ43" t="str">
        <f t="shared" ca="1" si="97"/>
        <v/>
      </c>
      <c r="IBA43" t="str">
        <f t="shared" ca="1" si="97"/>
        <v/>
      </c>
      <c r="IBB43" t="str">
        <f t="shared" ca="1" si="97"/>
        <v/>
      </c>
      <c r="IBC43" t="str">
        <f t="shared" ca="1" si="97"/>
        <v/>
      </c>
      <c r="IBD43" t="str">
        <f t="shared" ca="1" si="97"/>
        <v/>
      </c>
      <c r="IBE43" t="str">
        <f t="shared" ca="1" si="97"/>
        <v/>
      </c>
      <c r="IBF43" t="str">
        <f t="shared" ca="1" si="97"/>
        <v/>
      </c>
      <c r="IBG43" t="str">
        <f t="shared" ca="1" si="97"/>
        <v/>
      </c>
      <c r="IBH43" t="str">
        <f t="shared" ca="1" si="97"/>
        <v/>
      </c>
      <c r="IBI43" t="str">
        <f t="shared" ca="1" si="97"/>
        <v/>
      </c>
      <c r="IBJ43" t="str">
        <f t="shared" ca="1" si="97"/>
        <v/>
      </c>
      <c r="IBK43" t="str">
        <f t="shared" ca="1" si="97"/>
        <v/>
      </c>
      <c r="IBL43" t="str">
        <f t="shared" ca="1" si="97"/>
        <v/>
      </c>
      <c r="IBM43" t="str">
        <f t="shared" ref="IBM43:IDX43" ca="1" si="98">IFERROR(IBI43*IBK43,"")</f>
        <v/>
      </c>
      <c r="IBN43" t="str">
        <f t="shared" ca="1" si="98"/>
        <v/>
      </c>
      <c r="IBO43" t="str">
        <f t="shared" ca="1" si="98"/>
        <v/>
      </c>
      <c r="IBP43" t="str">
        <f t="shared" ca="1" si="98"/>
        <v/>
      </c>
      <c r="IBQ43" t="str">
        <f t="shared" ca="1" si="98"/>
        <v/>
      </c>
      <c r="IBR43" t="str">
        <f t="shared" ca="1" si="98"/>
        <v/>
      </c>
      <c r="IBS43" t="str">
        <f t="shared" ca="1" si="98"/>
        <v/>
      </c>
      <c r="IBT43" t="str">
        <f t="shared" ca="1" si="98"/>
        <v/>
      </c>
      <c r="IBU43" t="str">
        <f t="shared" ca="1" si="98"/>
        <v/>
      </c>
      <c r="IBV43" t="str">
        <f t="shared" ca="1" si="98"/>
        <v/>
      </c>
      <c r="IBW43" t="str">
        <f t="shared" ca="1" si="98"/>
        <v/>
      </c>
      <c r="IBX43" t="str">
        <f t="shared" ca="1" si="98"/>
        <v/>
      </c>
      <c r="IBY43" t="str">
        <f t="shared" ca="1" si="98"/>
        <v/>
      </c>
      <c r="IBZ43" t="str">
        <f t="shared" ca="1" si="98"/>
        <v/>
      </c>
      <c r="ICA43" t="str">
        <f t="shared" ca="1" si="98"/>
        <v/>
      </c>
      <c r="ICB43" t="str">
        <f t="shared" ca="1" si="98"/>
        <v/>
      </c>
      <c r="ICC43" t="str">
        <f t="shared" ca="1" si="98"/>
        <v/>
      </c>
      <c r="ICD43" t="str">
        <f t="shared" ca="1" si="98"/>
        <v/>
      </c>
      <c r="ICE43" t="str">
        <f t="shared" ca="1" si="98"/>
        <v/>
      </c>
      <c r="ICF43" t="str">
        <f t="shared" ca="1" si="98"/>
        <v/>
      </c>
      <c r="ICG43" t="str">
        <f t="shared" ca="1" si="98"/>
        <v/>
      </c>
      <c r="ICH43" t="str">
        <f t="shared" ca="1" si="98"/>
        <v/>
      </c>
      <c r="ICI43" t="str">
        <f t="shared" ca="1" si="98"/>
        <v/>
      </c>
      <c r="ICJ43" t="str">
        <f t="shared" ca="1" si="98"/>
        <v/>
      </c>
      <c r="ICK43" t="str">
        <f t="shared" ca="1" si="98"/>
        <v/>
      </c>
      <c r="ICL43" t="str">
        <f t="shared" ca="1" si="98"/>
        <v/>
      </c>
      <c r="ICM43" t="str">
        <f t="shared" ca="1" si="98"/>
        <v/>
      </c>
      <c r="ICN43" t="str">
        <f t="shared" ca="1" si="98"/>
        <v/>
      </c>
      <c r="ICO43" t="str">
        <f t="shared" ca="1" si="98"/>
        <v/>
      </c>
      <c r="ICP43" t="str">
        <f t="shared" ca="1" si="98"/>
        <v/>
      </c>
      <c r="ICQ43" t="str">
        <f t="shared" ca="1" si="98"/>
        <v/>
      </c>
      <c r="ICR43" t="str">
        <f t="shared" ca="1" si="98"/>
        <v/>
      </c>
      <c r="ICS43" t="str">
        <f t="shared" ca="1" si="98"/>
        <v/>
      </c>
      <c r="ICT43" t="str">
        <f t="shared" ca="1" si="98"/>
        <v/>
      </c>
      <c r="ICU43" t="str">
        <f t="shared" ca="1" si="98"/>
        <v/>
      </c>
      <c r="ICV43" t="str">
        <f t="shared" ca="1" si="98"/>
        <v/>
      </c>
      <c r="ICW43" t="str">
        <f t="shared" ca="1" si="98"/>
        <v/>
      </c>
      <c r="ICX43" t="str">
        <f t="shared" ca="1" si="98"/>
        <v/>
      </c>
      <c r="ICY43" t="str">
        <f t="shared" ca="1" si="98"/>
        <v/>
      </c>
      <c r="ICZ43" t="str">
        <f t="shared" ca="1" si="98"/>
        <v/>
      </c>
      <c r="IDA43" t="str">
        <f t="shared" ca="1" si="98"/>
        <v/>
      </c>
      <c r="IDB43" t="str">
        <f t="shared" ca="1" si="98"/>
        <v/>
      </c>
      <c r="IDC43" t="str">
        <f t="shared" ca="1" si="98"/>
        <v/>
      </c>
      <c r="IDD43" t="str">
        <f t="shared" ca="1" si="98"/>
        <v/>
      </c>
      <c r="IDE43" t="str">
        <f t="shared" ca="1" si="98"/>
        <v/>
      </c>
      <c r="IDF43" t="str">
        <f t="shared" ca="1" si="98"/>
        <v/>
      </c>
      <c r="IDG43" t="str">
        <f t="shared" ca="1" si="98"/>
        <v/>
      </c>
      <c r="IDH43" t="str">
        <f t="shared" ca="1" si="98"/>
        <v/>
      </c>
      <c r="IDI43" t="str">
        <f t="shared" ca="1" si="98"/>
        <v/>
      </c>
      <c r="IDJ43" t="str">
        <f t="shared" ca="1" si="98"/>
        <v/>
      </c>
      <c r="IDK43" t="str">
        <f t="shared" ca="1" si="98"/>
        <v/>
      </c>
      <c r="IDL43" t="str">
        <f t="shared" ca="1" si="98"/>
        <v/>
      </c>
      <c r="IDM43" t="str">
        <f t="shared" ca="1" si="98"/>
        <v/>
      </c>
      <c r="IDN43" t="str">
        <f t="shared" ca="1" si="98"/>
        <v/>
      </c>
      <c r="IDO43" t="str">
        <f t="shared" ca="1" si="98"/>
        <v/>
      </c>
      <c r="IDP43" t="str">
        <f t="shared" ca="1" si="98"/>
        <v/>
      </c>
      <c r="IDQ43" t="str">
        <f t="shared" ca="1" si="98"/>
        <v/>
      </c>
      <c r="IDR43" t="str">
        <f t="shared" ca="1" si="98"/>
        <v/>
      </c>
      <c r="IDS43" t="str">
        <f t="shared" ca="1" si="98"/>
        <v/>
      </c>
      <c r="IDT43" t="str">
        <f t="shared" ca="1" si="98"/>
        <v/>
      </c>
      <c r="IDU43" t="str">
        <f t="shared" ca="1" si="98"/>
        <v/>
      </c>
      <c r="IDV43" t="str">
        <f t="shared" ca="1" si="98"/>
        <v/>
      </c>
      <c r="IDW43" t="str">
        <f t="shared" ca="1" si="98"/>
        <v/>
      </c>
      <c r="IDX43" t="str">
        <f t="shared" ca="1" si="98"/>
        <v/>
      </c>
      <c r="IDY43" t="str">
        <f t="shared" ref="IDY43:IGJ43" ca="1" si="99">IFERROR(IDU43*IDW43,"")</f>
        <v/>
      </c>
      <c r="IDZ43" t="str">
        <f t="shared" ca="1" si="99"/>
        <v/>
      </c>
      <c r="IEA43" t="str">
        <f t="shared" ca="1" si="99"/>
        <v/>
      </c>
      <c r="IEB43" t="str">
        <f t="shared" ca="1" si="99"/>
        <v/>
      </c>
      <c r="IEC43" t="str">
        <f t="shared" ca="1" si="99"/>
        <v/>
      </c>
      <c r="IED43" t="str">
        <f t="shared" ca="1" si="99"/>
        <v/>
      </c>
      <c r="IEE43" t="str">
        <f t="shared" ca="1" si="99"/>
        <v/>
      </c>
      <c r="IEF43" t="str">
        <f t="shared" ca="1" si="99"/>
        <v/>
      </c>
      <c r="IEG43" t="str">
        <f t="shared" ca="1" si="99"/>
        <v/>
      </c>
      <c r="IEH43" t="str">
        <f t="shared" ca="1" si="99"/>
        <v/>
      </c>
      <c r="IEI43" t="str">
        <f t="shared" ca="1" si="99"/>
        <v/>
      </c>
      <c r="IEJ43" t="str">
        <f t="shared" ca="1" si="99"/>
        <v/>
      </c>
      <c r="IEK43" t="str">
        <f t="shared" ca="1" si="99"/>
        <v/>
      </c>
      <c r="IEL43" t="str">
        <f t="shared" ca="1" si="99"/>
        <v/>
      </c>
      <c r="IEM43" t="str">
        <f t="shared" ca="1" si="99"/>
        <v/>
      </c>
      <c r="IEN43" t="str">
        <f t="shared" ca="1" si="99"/>
        <v/>
      </c>
      <c r="IEO43" t="str">
        <f t="shared" ca="1" si="99"/>
        <v/>
      </c>
      <c r="IEP43" t="str">
        <f t="shared" ca="1" si="99"/>
        <v/>
      </c>
      <c r="IEQ43" t="str">
        <f t="shared" ca="1" si="99"/>
        <v/>
      </c>
      <c r="IER43" t="str">
        <f t="shared" ca="1" si="99"/>
        <v/>
      </c>
      <c r="IES43" t="str">
        <f t="shared" ca="1" si="99"/>
        <v/>
      </c>
      <c r="IET43" t="str">
        <f t="shared" ca="1" si="99"/>
        <v/>
      </c>
      <c r="IEU43" t="str">
        <f t="shared" ca="1" si="99"/>
        <v/>
      </c>
      <c r="IEV43" t="str">
        <f t="shared" ca="1" si="99"/>
        <v/>
      </c>
      <c r="IEW43" t="str">
        <f t="shared" ca="1" si="99"/>
        <v/>
      </c>
      <c r="IEX43" t="str">
        <f t="shared" ca="1" si="99"/>
        <v/>
      </c>
      <c r="IEY43" t="str">
        <f t="shared" ca="1" si="99"/>
        <v/>
      </c>
      <c r="IEZ43" t="str">
        <f t="shared" ca="1" si="99"/>
        <v/>
      </c>
      <c r="IFA43" t="str">
        <f t="shared" ca="1" si="99"/>
        <v/>
      </c>
      <c r="IFB43" t="str">
        <f t="shared" ca="1" si="99"/>
        <v/>
      </c>
      <c r="IFC43" t="str">
        <f t="shared" ca="1" si="99"/>
        <v/>
      </c>
      <c r="IFD43" t="str">
        <f t="shared" ca="1" si="99"/>
        <v/>
      </c>
      <c r="IFE43" t="str">
        <f t="shared" ca="1" si="99"/>
        <v/>
      </c>
      <c r="IFF43" t="str">
        <f t="shared" ca="1" si="99"/>
        <v/>
      </c>
      <c r="IFG43" t="str">
        <f t="shared" ca="1" si="99"/>
        <v/>
      </c>
      <c r="IFH43" t="str">
        <f t="shared" ca="1" si="99"/>
        <v/>
      </c>
      <c r="IFI43" t="str">
        <f t="shared" ca="1" si="99"/>
        <v/>
      </c>
      <c r="IFJ43" t="str">
        <f t="shared" ca="1" si="99"/>
        <v/>
      </c>
      <c r="IFK43" t="str">
        <f t="shared" ca="1" si="99"/>
        <v/>
      </c>
      <c r="IFL43" t="str">
        <f t="shared" ca="1" si="99"/>
        <v/>
      </c>
      <c r="IFM43" t="str">
        <f t="shared" ca="1" si="99"/>
        <v/>
      </c>
      <c r="IFN43" t="str">
        <f t="shared" ca="1" si="99"/>
        <v/>
      </c>
      <c r="IFO43" t="str">
        <f t="shared" ca="1" si="99"/>
        <v/>
      </c>
      <c r="IFP43" t="str">
        <f t="shared" ca="1" si="99"/>
        <v/>
      </c>
      <c r="IFQ43" t="str">
        <f t="shared" ca="1" si="99"/>
        <v/>
      </c>
      <c r="IFR43" t="str">
        <f t="shared" ca="1" si="99"/>
        <v/>
      </c>
      <c r="IFS43" t="str">
        <f t="shared" ca="1" si="99"/>
        <v/>
      </c>
      <c r="IFT43" t="str">
        <f t="shared" ca="1" si="99"/>
        <v/>
      </c>
      <c r="IFU43" t="str">
        <f t="shared" ca="1" si="99"/>
        <v/>
      </c>
      <c r="IFV43" t="str">
        <f t="shared" ca="1" si="99"/>
        <v/>
      </c>
      <c r="IFW43" t="str">
        <f t="shared" ca="1" si="99"/>
        <v/>
      </c>
      <c r="IFX43" t="str">
        <f t="shared" ca="1" si="99"/>
        <v/>
      </c>
      <c r="IFY43" t="str">
        <f t="shared" ca="1" si="99"/>
        <v/>
      </c>
      <c r="IFZ43" t="str">
        <f t="shared" ca="1" si="99"/>
        <v/>
      </c>
      <c r="IGA43" t="str">
        <f t="shared" ca="1" si="99"/>
        <v/>
      </c>
      <c r="IGB43" t="str">
        <f t="shared" ca="1" si="99"/>
        <v/>
      </c>
      <c r="IGC43" t="str">
        <f t="shared" ca="1" si="99"/>
        <v/>
      </c>
      <c r="IGD43" t="str">
        <f t="shared" ca="1" si="99"/>
        <v/>
      </c>
      <c r="IGE43" t="str">
        <f t="shared" ca="1" si="99"/>
        <v/>
      </c>
      <c r="IGF43" t="str">
        <f t="shared" ca="1" si="99"/>
        <v/>
      </c>
      <c r="IGG43" t="str">
        <f t="shared" ca="1" si="99"/>
        <v/>
      </c>
      <c r="IGH43" t="str">
        <f t="shared" ca="1" si="99"/>
        <v/>
      </c>
      <c r="IGI43" t="str">
        <f t="shared" ca="1" si="99"/>
        <v/>
      </c>
      <c r="IGJ43" t="str">
        <f t="shared" ca="1" si="99"/>
        <v/>
      </c>
      <c r="IGK43" t="str">
        <f t="shared" ref="IGK43:IIV43" ca="1" si="100">IFERROR(IGG43*IGI43,"")</f>
        <v/>
      </c>
      <c r="IGL43" t="str">
        <f t="shared" ca="1" si="100"/>
        <v/>
      </c>
      <c r="IGM43" t="str">
        <f t="shared" ca="1" si="100"/>
        <v/>
      </c>
      <c r="IGN43" t="str">
        <f t="shared" ca="1" si="100"/>
        <v/>
      </c>
      <c r="IGO43" t="str">
        <f t="shared" ca="1" si="100"/>
        <v/>
      </c>
      <c r="IGP43" t="str">
        <f t="shared" ca="1" si="100"/>
        <v/>
      </c>
      <c r="IGQ43" t="str">
        <f t="shared" ca="1" si="100"/>
        <v/>
      </c>
      <c r="IGR43" t="str">
        <f t="shared" ca="1" si="100"/>
        <v/>
      </c>
      <c r="IGS43" t="str">
        <f t="shared" ca="1" si="100"/>
        <v/>
      </c>
      <c r="IGT43" t="str">
        <f t="shared" ca="1" si="100"/>
        <v/>
      </c>
      <c r="IGU43" t="str">
        <f t="shared" ca="1" si="100"/>
        <v/>
      </c>
      <c r="IGV43" t="str">
        <f t="shared" ca="1" si="100"/>
        <v/>
      </c>
      <c r="IGW43" t="str">
        <f t="shared" ca="1" si="100"/>
        <v/>
      </c>
      <c r="IGX43" t="str">
        <f t="shared" ca="1" si="100"/>
        <v/>
      </c>
      <c r="IGY43" t="str">
        <f t="shared" ca="1" si="100"/>
        <v/>
      </c>
      <c r="IGZ43" t="str">
        <f t="shared" ca="1" si="100"/>
        <v/>
      </c>
      <c r="IHA43" t="str">
        <f t="shared" ca="1" si="100"/>
        <v/>
      </c>
      <c r="IHB43" t="str">
        <f t="shared" ca="1" si="100"/>
        <v/>
      </c>
      <c r="IHC43" t="str">
        <f t="shared" ca="1" si="100"/>
        <v/>
      </c>
      <c r="IHD43" t="str">
        <f t="shared" ca="1" si="100"/>
        <v/>
      </c>
      <c r="IHE43" t="str">
        <f t="shared" ca="1" si="100"/>
        <v/>
      </c>
      <c r="IHF43" t="str">
        <f t="shared" ca="1" si="100"/>
        <v/>
      </c>
      <c r="IHG43" t="str">
        <f t="shared" ca="1" si="100"/>
        <v/>
      </c>
      <c r="IHH43" t="str">
        <f t="shared" ca="1" si="100"/>
        <v/>
      </c>
      <c r="IHI43" t="str">
        <f t="shared" ca="1" si="100"/>
        <v/>
      </c>
      <c r="IHJ43" t="str">
        <f t="shared" ca="1" si="100"/>
        <v/>
      </c>
      <c r="IHK43" t="str">
        <f t="shared" ca="1" si="100"/>
        <v/>
      </c>
      <c r="IHL43" t="str">
        <f t="shared" ca="1" si="100"/>
        <v/>
      </c>
      <c r="IHM43" t="str">
        <f t="shared" ca="1" si="100"/>
        <v/>
      </c>
      <c r="IHN43" t="str">
        <f t="shared" ca="1" si="100"/>
        <v/>
      </c>
      <c r="IHO43" t="str">
        <f t="shared" ca="1" si="100"/>
        <v/>
      </c>
      <c r="IHP43" t="str">
        <f t="shared" ca="1" si="100"/>
        <v/>
      </c>
      <c r="IHQ43" t="str">
        <f t="shared" ca="1" si="100"/>
        <v/>
      </c>
      <c r="IHR43" t="str">
        <f t="shared" ca="1" si="100"/>
        <v/>
      </c>
      <c r="IHS43" t="str">
        <f t="shared" ca="1" si="100"/>
        <v/>
      </c>
      <c r="IHT43" t="str">
        <f t="shared" ca="1" si="100"/>
        <v/>
      </c>
      <c r="IHU43" t="str">
        <f t="shared" ca="1" si="100"/>
        <v/>
      </c>
      <c r="IHV43" t="str">
        <f t="shared" ca="1" si="100"/>
        <v/>
      </c>
      <c r="IHW43" t="str">
        <f t="shared" ca="1" si="100"/>
        <v/>
      </c>
      <c r="IHX43" t="str">
        <f t="shared" ca="1" si="100"/>
        <v/>
      </c>
      <c r="IHY43" t="str">
        <f t="shared" ca="1" si="100"/>
        <v/>
      </c>
      <c r="IHZ43" t="str">
        <f t="shared" ca="1" si="100"/>
        <v/>
      </c>
      <c r="IIA43" t="str">
        <f t="shared" ca="1" si="100"/>
        <v/>
      </c>
      <c r="IIB43" t="str">
        <f t="shared" ca="1" si="100"/>
        <v/>
      </c>
      <c r="IIC43" t="str">
        <f t="shared" ca="1" si="100"/>
        <v/>
      </c>
      <c r="IID43" t="str">
        <f t="shared" ca="1" si="100"/>
        <v/>
      </c>
      <c r="IIE43" t="str">
        <f t="shared" ca="1" si="100"/>
        <v/>
      </c>
      <c r="IIF43" t="str">
        <f t="shared" ca="1" si="100"/>
        <v/>
      </c>
      <c r="IIG43" t="str">
        <f t="shared" ca="1" si="100"/>
        <v/>
      </c>
      <c r="IIH43" t="str">
        <f t="shared" ca="1" si="100"/>
        <v/>
      </c>
      <c r="III43" t="str">
        <f t="shared" ca="1" si="100"/>
        <v/>
      </c>
      <c r="IIJ43" t="str">
        <f t="shared" ca="1" si="100"/>
        <v/>
      </c>
      <c r="IIK43" t="str">
        <f t="shared" ca="1" si="100"/>
        <v/>
      </c>
      <c r="IIL43" t="str">
        <f t="shared" ca="1" si="100"/>
        <v/>
      </c>
      <c r="IIM43" t="str">
        <f t="shared" ca="1" si="100"/>
        <v/>
      </c>
      <c r="IIN43" t="str">
        <f t="shared" ca="1" si="100"/>
        <v/>
      </c>
      <c r="IIO43" t="str">
        <f t="shared" ca="1" si="100"/>
        <v/>
      </c>
      <c r="IIP43" t="str">
        <f t="shared" ca="1" si="100"/>
        <v/>
      </c>
      <c r="IIQ43" t="str">
        <f t="shared" ca="1" si="100"/>
        <v/>
      </c>
      <c r="IIR43" t="str">
        <f t="shared" ca="1" si="100"/>
        <v/>
      </c>
      <c r="IIS43" t="str">
        <f t="shared" ca="1" si="100"/>
        <v/>
      </c>
      <c r="IIT43" t="str">
        <f t="shared" ca="1" si="100"/>
        <v/>
      </c>
      <c r="IIU43" t="str">
        <f t="shared" ca="1" si="100"/>
        <v/>
      </c>
      <c r="IIV43" t="str">
        <f t="shared" ca="1" si="100"/>
        <v/>
      </c>
      <c r="IIW43" t="str">
        <f t="shared" ref="IIW43:ILH43" ca="1" si="101">IFERROR(IIS43*IIU43,"")</f>
        <v/>
      </c>
      <c r="IIX43" t="str">
        <f t="shared" ca="1" si="101"/>
        <v/>
      </c>
      <c r="IIY43" t="str">
        <f t="shared" ca="1" si="101"/>
        <v/>
      </c>
      <c r="IIZ43" t="str">
        <f t="shared" ca="1" si="101"/>
        <v/>
      </c>
      <c r="IJA43" t="str">
        <f t="shared" ca="1" si="101"/>
        <v/>
      </c>
      <c r="IJB43" t="str">
        <f t="shared" ca="1" si="101"/>
        <v/>
      </c>
      <c r="IJC43" t="str">
        <f t="shared" ca="1" si="101"/>
        <v/>
      </c>
      <c r="IJD43" t="str">
        <f t="shared" ca="1" si="101"/>
        <v/>
      </c>
      <c r="IJE43" t="str">
        <f t="shared" ca="1" si="101"/>
        <v/>
      </c>
      <c r="IJF43" t="str">
        <f t="shared" ca="1" si="101"/>
        <v/>
      </c>
      <c r="IJG43" t="str">
        <f t="shared" ca="1" si="101"/>
        <v/>
      </c>
      <c r="IJH43" t="str">
        <f t="shared" ca="1" si="101"/>
        <v/>
      </c>
      <c r="IJI43" t="str">
        <f t="shared" ca="1" si="101"/>
        <v/>
      </c>
      <c r="IJJ43" t="str">
        <f t="shared" ca="1" si="101"/>
        <v/>
      </c>
      <c r="IJK43" t="str">
        <f t="shared" ca="1" si="101"/>
        <v/>
      </c>
      <c r="IJL43" t="str">
        <f t="shared" ca="1" si="101"/>
        <v/>
      </c>
      <c r="IJM43" t="str">
        <f t="shared" ca="1" si="101"/>
        <v/>
      </c>
      <c r="IJN43" t="str">
        <f t="shared" ca="1" si="101"/>
        <v/>
      </c>
      <c r="IJO43" t="str">
        <f t="shared" ca="1" si="101"/>
        <v/>
      </c>
      <c r="IJP43" t="str">
        <f t="shared" ca="1" si="101"/>
        <v/>
      </c>
      <c r="IJQ43" t="str">
        <f t="shared" ca="1" si="101"/>
        <v/>
      </c>
      <c r="IJR43" t="str">
        <f t="shared" ca="1" si="101"/>
        <v/>
      </c>
      <c r="IJS43" t="str">
        <f t="shared" ca="1" si="101"/>
        <v/>
      </c>
      <c r="IJT43" t="str">
        <f t="shared" ca="1" si="101"/>
        <v/>
      </c>
      <c r="IJU43" t="str">
        <f t="shared" ca="1" si="101"/>
        <v/>
      </c>
      <c r="IJV43" t="str">
        <f t="shared" ca="1" si="101"/>
        <v/>
      </c>
      <c r="IJW43" t="str">
        <f t="shared" ca="1" si="101"/>
        <v/>
      </c>
      <c r="IJX43" t="str">
        <f t="shared" ca="1" si="101"/>
        <v/>
      </c>
      <c r="IJY43" t="str">
        <f t="shared" ca="1" si="101"/>
        <v/>
      </c>
      <c r="IJZ43" t="str">
        <f t="shared" ca="1" si="101"/>
        <v/>
      </c>
      <c r="IKA43" t="str">
        <f t="shared" ca="1" si="101"/>
        <v/>
      </c>
      <c r="IKB43" t="str">
        <f t="shared" ca="1" si="101"/>
        <v/>
      </c>
      <c r="IKC43" t="str">
        <f t="shared" ca="1" si="101"/>
        <v/>
      </c>
      <c r="IKD43" t="str">
        <f t="shared" ca="1" si="101"/>
        <v/>
      </c>
      <c r="IKE43" t="str">
        <f t="shared" ca="1" si="101"/>
        <v/>
      </c>
      <c r="IKF43" t="str">
        <f t="shared" ca="1" si="101"/>
        <v/>
      </c>
      <c r="IKG43" t="str">
        <f t="shared" ca="1" si="101"/>
        <v/>
      </c>
      <c r="IKH43" t="str">
        <f t="shared" ca="1" si="101"/>
        <v/>
      </c>
      <c r="IKI43" t="str">
        <f t="shared" ca="1" si="101"/>
        <v/>
      </c>
      <c r="IKJ43" t="str">
        <f t="shared" ca="1" si="101"/>
        <v/>
      </c>
      <c r="IKK43" t="str">
        <f t="shared" ca="1" si="101"/>
        <v/>
      </c>
      <c r="IKL43" t="str">
        <f t="shared" ca="1" si="101"/>
        <v/>
      </c>
      <c r="IKM43" t="str">
        <f t="shared" ca="1" si="101"/>
        <v/>
      </c>
      <c r="IKN43" t="str">
        <f t="shared" ca="1" si="101"/>
        <v/>
      </c>
      <c r="IKO43" t="str">
        <f t="shared" ca="1" si="101"/>
        <v/>
      </c>
      <c r="IKP43" t="str">
        <f t="shared" ca="1" si="101"/>
        <v/>
      </c>
      <c r="IKQ43" t="str">
        <f t="shared" ca="1" si="101"/>
        <v/>
      </c>
      <c r="IKR43" t="str">
        <f t="shared" ca="1" si="101"/>
        <v/>
      </c>
      <c r="IKS43" t="str">
        <f t="shared" ca="1" si="101"/>
        <v/>
      </c>
      <c r="IKT43" t="str">
        <f t="shared" ca="1" si="101"/>
        <v/>
      </c>
      <c r="IKU43" t="str">
        <f t="shared" ca="1" si="101"/>
        <v/>
      </c>
      <c r="IKV43" t="str">
        <f t="shared" ca="1" si="101"/>
        <v/>
      </c>
      <c r="IKW43" t="str">
        <f t="shared" ca="1" si="101"/>
        <v/>
      </c>
      <c r="IKX43" t="str">
        <f t="shared" ca="1" si="101"/>
        <v/>
      </c>
      <c r="IKY43" t="str">
        <f t="shared" ca="1" si="101"/>
        <v/>
      </c>
      <c r="IKZ43" t="str">
        <f t="shared" ca="1" si="101"/>
        <v/>
      </c>
      <c r="ILA43" t="str">
        <f t="shared" ca="1" si="101"/>
        <v/>
      </c>
      <c r="ILB43" t="str">
        <f t="shared" ca="1" si="101"/>
        <v/>
      </c>
      <c r="ILC43" t="str">
        <f t="shared" ca="1" si="101"/>
        <v/>
      </c>
      <c r="ILD43" t="str">
        <f t="shared" ca="1" si="101"/>
        <v/>
      </c>
      <c r="ILE43" t="str">
        <f t="shared" ca="1" si="101"/>
        <v/>
      </c>
      <c r="ILF43" t="str">
        <f t="shared" ca="1" si="101"/>
        <v/>
      </c>
      <c r="ILG43" t="str">
        <f t="shared" ca="1" si="101"/>
        <v/>
      </c>
      <c r="ILH43" t="str">
        <f t="shared" ca="1" si="101"/>
        <v/>
      </c>
      <c r="ILI43" t="str">
        <f t="shared" ref="ILI43:INT43" ca="1" si="102">IFERROR(ILE43*ILG43,"")</f>
        <v/>
      </c>
      <c r="ILJ43" t="str">
        <f t="shared" ca="1" si="102"/>
        <v/>
      </c>
      <c r="ILK43" t="str">
        <f t="shared" ca="1" si="102"/>
        <v/>
      </c>
      <c r="ILL43" t="str">
        <f t="shared" ca="1" si="102"/>
        <v/>
      </c>
      <c r="ILM43" t="str">
        <f t="shared" ca="1" si="102"/>
        <v/>
      </c>
      <c r="ILN43" t="str">
        <f t="shared" ca="1" si="102"/>
        <v/>
      </c>
      <c r="ILO43" t="str">
        <f t="shared" ca="1" si="102"/>
        <v/>
      </c>
      <c r="ILP43" t="str">
        <f t="shared" ca="1" si="102"/>
        <v/>
      </c>
      <c r="ILQ43" t="str">
        <f t="shared" ca="1" si="102"/>
        <v/>
      </c>
      <c r="ILR43" t="str">
        <f t="shared" ca="1" si="102"/>
        <v/>
      </c>
      <c r="ILS43" t="str">
        <f t="shared" ca="1" si="102"/>
        <v/>
      </c>
      <c r="ILT43" t="str">
        <f t="shared" ca="1" si="102"/>
        <v/>
      </c>
      <c r="ILU43" t="str">
        <f t="shared" ca="1" si="102"/>
        <v/>
      </c>
      <c r="ILV43" t="str">
        <f t="shared" ca="1" si="102"/>
        <v/>
      </c>
      <c r="ILW43" t="str">
        <f t="shared" ca="1" si="102"/>
        <v/>
      </c>
      <c r="ILX43" t="str">
        <f t="shared" ca="1" si="102"/>
        <v/>
      </c>
      <c r="ILY43" t="str">
        <f t="shared" ca="1" si="102"/>
        <v/>
      </c>
      <c r="ILZ43" t="str">
        <f t="shared" ca="1" si="102"/>
        <v/>
      </c>
      <c r="IMA43" t="str">
        <f t="shared" ca="1" si="102"/>
        <v/>
      </c>
      <c r="IMB43" t="str">
        <f t="shared" ca="1" si="102"/>
        <v/>
      </c>
      <c r="IMC43" t="str">
        <f t="shared" ca="1" si="102"/>
        <v/>
      </c>
      <c r="IMD43" t="str">
        <f t="shared" ca="1" si="102"/>
        <v/>
      </c>
      <c r="IME43" t="str">
        <f t="shared" ca="1" si="102"/>
        <v/>
      </c>
      <c r="IMF43" t="str">
        <f t="shared" ca="1" si="102"/>
        <v/>
      </c>
      <c r="IMG43" t="str">
        <f t="shared" ca="1" si="102"/>
        <v/>
      </c>
      <c r="IMH43" t="str">
        <f t="shared" ca="1" si="102"/>
        <v/>
      </c>
      <c r="IMI43" t="str">
        <f t="shared" ca="1" si="102"/>
        <v/>
      </c>
      <c r="IMJ43" t="str">
        <f t="shared" ca="1" si="102"/>
        <v/>
      </c>
      <c r="IMK43" t="str">
        <f t="shared" ca="1" si="102"/>
        <v/>
      </c>
      <c r="IML43" t="str">
        <f t="shared" ca="1" si="102"/>
        <v/>
      </c>
      <c r="IMM43" t="str">
        <f t="shared" ca="1" si="102"/>
        <v/>
      </c>
      <c r="IMN43" t="str">
        <f t="shared" ca="1" si="102"/>
        <v/>
      </c>
      <c r="IMO43" t="str">
        <f t="shared" ca="1" si="102"/>
        <v/>
      </c>
      <c r="IMP43" t="str">
        <f t="shared" ca="1" si="102"/>
        <v/>
      </c>
      <c r="IMQ43" t="str">
        <f t="shared" ca="1" si="102"/>
        <v/>
      </c>
      <c r="IMR43" t="str">
        <f t="shared" ca="1" si="102"/>
        <v/>
      </c>
      <c r="IMS43" t="str">
        <f t="shared" ca="1" si="102"/>
        <v/>
      </c>
      <c r="IMT43" t="str">
        <f t="shared" ca="1" si="102"/>
        <v/>
      </c>
      <c r="IMU43" t="str">
        <f t="shared" ca="1" si="102"/>
        <v/>
      </c>
      <c r="IMV43" t="str">
        <f t="shared" ca="1" si="102"/>
        <v/>
      </c>
      <c r="IMW43" t="str">
        <f t="shared" ca="1" si="102"/>
        <v/>
      </c>
      <c r="IMX43" t="str">
        <f t="shared" ca="1" si="102"/>
        <v/>
      </c>
      <c r="IMY43" t="str">
        <f t="shared" ca="1" si="102"/>
        <v/>
      </c>
      <c r="IMZ43" t="str">
        <f t="shared" ca="1" si="102"/>
        <v/>
      </c>
      <c r="INA43" t="str">
        <f t="shared" ca="1" si="102"/>
        <v/>
      </c>
      <c r="INB43" t="str">
        <f t="shared" ca="1" si="102"/>
        <v/>
      </c>
      <c r="INC43" t="str">
        <f t="shared" ca="1" si="102"/>
        <v/>
      </c>
      <c r="IND43" t="str">
        <f t="shared" ca="1" si="102"/>
        <v/>
      </c>
      <c r="INE43" t="str">
        <f t="shared" ca="1" si="102"/>
        <v/>
      </c>
      <c r="INF43" t="str">
        <f t="shared" ca="1" si="102"/>
        <v/>
      </c>
      <c r="ING43" t="str">
        <f t="shared" ca="1" si="102"/>
        <v/>
      </c>
      <c r="INH43" t="str">
        <f t="shared" ca="1" si="102"/>
        <v/>
      </c>
      <c r="INI43" t="str">
        <f t="shared" ca="1" si="102"/>
        <v/>
      </c>
      <c r="INJ43" t="str">
        <f t="shared" ca="1" si="102"/>
        <v/>
      </c>
      <c r="INK43" t="str">
        <f t="shared" ca="1" si="102"/>
        <v/>
      </c>
      <c r="INL43" t="str">
        <f t="shared" ca="1" si="102"/>
        <v/>
      </c>
      <c r="INM43" t="str">
        <f t="shared" ca="1" si="102"/>
        <v/>
      </c>
      <c r="INN43" t="str">
        <f t="shared" ca="1" si="102"/>
        <v/>
      </c>
      <c r="INO43" t="str">
        <f t="shared" ca="1" si="102"/>
        <v/>
      </c>
      <c r="INP43" t="str">
        <f t="shared" ca="1" si="102"/>
        <v/>
      </c>
      <c r="INQ43" t="str">
        <f t="shared" ca="1" si="102"/>
        <v/>
      </c>
      <c r="INR43" t="str">
        <f t="shared" ca="1" si="102"/>
        <v/>
      </c>
      <c r="INS43" t="str">
        <f t="shared" ca="1" si="102"/>
        <v/>
      </c>
      <c r="INT43" t="str">
        <f t="shared" ca="1" si="102"/>
        <v/>
      </c>
      <c r="INU43" t="str">
        <f t="shared" ref="INU43:IQF43" ca="1" si="103">IFERROR(INQ43*INS43,"")</f>
        <v/>
      </c>
      <c r="INV43" t="str">
        <f t="shared" ca="1" si="103"/>
        <v/>
      </c>
      <c r="INW43" t="str">
        <f t="shared" ca="1" si="103"/>
        <v/>
      </c>
      <c r="INX43" t="str">
        <f t="shared" ca="1" si="103"/>
        <v/>
      </c>
      <c r="INY43" t="str">
        <f t="shared" ca="1" si="103"/>
        <v/>
      </c>
      <c r="INZ43" t="str">
        <f t="shared" ca="1" si="103"/>
        <v/>
      </c>
      <c r="IOA43" t="str">
        <f t="shared" ca="1" si="103"/>
        <v/>
      </c>
      <c r="IOB43" t="str">
        <f t="shared" ca="1" si="103"/>
        <v/>
      </c>
      <c r="IOC43" t="str">
        <f t="shared" ca="1" si="103"/>
        <v/>
      </c>
      <c r="IOD43" t="str">
        <f t="shared" ca="1" si="103"/>
        <v/>
      </c>
      <c r="IOE43" t="str">
        <f t="shared" ca="1" si="103"/>
        <v/>
      </c>
      <c r="IOF43" t="str">
        <f t="shared" ca="1" si="103"/>
        <v/>
      </c>
      <c r="IOG43" t="str">
        <f t="shared" ca="1" si="103"/>
        <v/>
      </c>
      <c r="IOH43" t="str">
        <f t="shared" ca="1" si="103"/>
        <v/>
      </c>
      <c r="IOI43" t="str">
        <f t="shared" ca="1" si="103"/>
        <v/>
      </c>
      <c r="IOJ43" t="str">
        <f t="shared" ca="1" si="103"/>
        <v/>
      </c>
      <c r="IOK43" t="str">
        <f t="shared" ca="1" si="103"/>
        <v/>
      </c>
      <c r="IOL43" t="str">
        <f t="shared" ca="1" si="103"/>
        <v/>
      </c>
      <c r="IOM43" t="str">
        <f t="shared" ca="1" si="103"/>
        <v/>
      </c>
      <c r="ION43" t="str">
        <f t="shared" ca="1" si="103"/>
        <v/>
      </c>
      <c r="IOO43" t="str">
        <f t="shared" ca="1" si="103"/>
        <v/>
      </c>
      <c r="IOP43" t="str">
        <f t="shared" ca="1" si="103"/>
        <v/>
      </c>
      <c r="IOQ43" t="str">
        <f t="shared" ca="1" si="103"/>
        <v/>
      </c>
      <c r="IOR43" t="str">
        <f t="shared" ca="1" si="103"/>
        <v/>
      </c>
      <c r="IOS43" t="str">
        <f t="shared" ca="1" si="103"/>
        <v/>
      </c>
      <c r="IOT43" t="str">
        <f t="shared" ca="1" si="103"/>
        <v/>
      </c>
      <c r="IOU43" t="str">
        <f t="shared" ca="1" si="103"/>
        <v/>
      </c>
      <c r="IOV43" t="str">
        <f t="shared" ca="1" si="103"/>
        <v/>
      </c>
      <c r="IOW43" t="str">
        <f t="shared" ca="1" si="103"/>
        <v/>
      </c>
      <c r="IOX43" t="str">
        <f t="shared" ca="1" si="103"/>
        <v/>
      </c>
      <c r="IOY43" t="str">
        <f t="shared" ca="1" si="103"/>
        <v/>
      </c>
      <c r="IOZ43" t="str">
        <f t="shared" ca="1" si="103"/>
        <v/>
      </c>
      <c r="IPA43" t="str">
        <f t="shared" ca="1" si="103"/>
        <v/>
      </c>
      <c r="IPB43" t="str">
        <f t="shared" ca="1" si="103"/>
        <v/>
      </c>
      <c r="IPC43" t="str">
        <f t="shared" ca="1" si="103"/>
        <v/>
      </c>
      <c r="IPD43" t="str">
        <f t="shared" ca="1" si="103"/>
        <v/>
      </c>
      <c r="IPE43" t="str">
        <f t="shared" ca="1" si="103"/>
        <v/>
      </c>
      <c r="IPF43" t="str">
        <f t="shared" ca="1" si="103"/>
        <v/>
      </c>
      <c r="IPG43" t="str">
        <f t="shared" ca="1" si="103"/>
        <v/>
      </c>
      <c r="IPH43" t="str">
        <f t="shared" ca="1" si="103"/>
        <v/>
      </c>
      <c r="IPI43" t="str">
        <f t="shared" ca="1" si="103"/>
        <v/>
      </c>
      <c r="IPJ43" t="str">
        <f t="shared" ca="1" si="103"/>
        <v/>
      </c>
      <c r="IPK43" t="str">
        <f t="shared" ca="1" si="103"/>
        <v/>
      </c>
      <c r="IPL43" t="str">
        <f t="shared" ca="1" si="103"/>
        <v/>
      </c>
      <c r="IPM43" t="str">
        <f t="shared" ca="1" si="103"/>
        <v/>
      </c>
      <c r="IPN43" t="str">
        <f t="shared" ca="1" si="103"/>
        <v/>
      </c>
      <c r="IPO43" t="str">
        <f t="shared" ca="1" si="103"/>
        <v/>
      </c>
      <c r="IPP43" t="str">
        <f t="shared" ca="1" si="103"/>
        <v/>
      </c>
      <c r="IPQ43" t="str">
        <f t="shared" ca="1" si="103"/>
        <v/>
      </c>
      <c r="IPR43" t="str">
        <f t="shared" ca="1" si="103"/>
        <v/>
      </c>
      <c r="IPS43" t="str">
        <f t="shared" ca="1" si="103"/>
        <v/>
      </c>
      <c r="IPT43" t="str">
        <f t="shared" ca="1" si="103"/>
        <v/>
      </c>
      <c r="IPU43" t="str">
        <f t="shared" ca="1" si="103"/>
        <v/>
      </c>
      <c r="IPV43" t="str">
        <f t="shared" ca="1" si="103"/>
        <v/>
      </c>
      <c r="IPW43" t="str">
        <f t="shared" ca="1" si="103"/>
        <v/>
      </c>
      <c r="IPX43" t="str">
        <f t="shared" ca="1" si="103"/>
        <v/>
      </c>
      <c r="IPY43" t="str">
        <f t="shared" ca="1" si="103"/>
        <v/>
      </c>
      <c r="IPZ43" t="str">
        <f t="shared" ca="1" si="103"/>
        <v/>
      </c>
      <c r="IQA43" t="str">
        <f t="shared" ca="1" si="103"/>
        <v/>
      </c>
      <c r="IQB43" t="str">
        <f t="shared" ca="1" si="103"/>
        <v/>
      </c>
      <c r="IQC43" t="str">
        <f t="shared" ca="1" si="103"/>
        <v/>
      </c>
      <c r="IQD43" t="str">
        <f t="shared" ca="1" si="103"/>
        <v/>
      </c>
      <c r="IQE43" t="str">
        <f t="shared" ca="1" si="103"/>
        <v/>
      </c>
      <c r="IQF43" t="str">
        <f t="shared" ca="1" si="103"/>
        <v/>
      </c>
      <c r="IQG43" t="str">
        <f t="shared" ref="IQG43:ISR43" ca="1" si="104">IFERROR(IQC43*IQE43,"")</f>
        <v/>
      </c>
      <c r="IQH43" t="str">
        <f t="shared" ca="1" si="104"/>
        <v/>
      </c>
      <c r="IQI43" t="str">
        <f t="shared" ca="1" si="104"/>
        <v/>
      </c>
      <c r="IQJ43" t="str">
        <f t="shared" ca="1" si="104"/>
        <v/>
      </c>
      <c r="IQK43" t="str">
        <f t="shared" ca="1" si="104"/>
        <v/>
      </c>
      <c r="IQL43" t="str">
        <f t="shared" ca="1" si="104"/>
        <v/>
      </c>
      <c r="IQM43" t="str">
        <f t="shared" ca="1" si="104"/>
        <v/>
      </c>
      <c r="IQN43" t="str">
        <f t="shared" ca="1" si="104"/>
        <v/>
      </c>
      <c r="IQO43" t="str">
        <f t="shared" ca="1" si="104"/>
        <v/>
      </c>
      <c r="IQP43" t="str">
        <f t="shared" ca="1" si="104"/>
        <v/>
      </c>
      <c r="IQQ43" t="str">
        <f t="shared" ca="1" si="104"/>
        <v/>
      </c>
      <c r="IQR43" t="str">
        <f t="shared" ca="1" si="104"/>
        <v/>
      </c>
      <c r="IQS43" t="str">
        <f t="shared" ca="1" si="104"/>
        <v/>
      </c>
      <c r="IQT43" t="str">
        <f t="shared" ca="1" si="104"/>
        <v/>
      </c>
      <c r="IQU43" t="str">
        <f t="shared" ca="1" si="104"/>
        <v/>
      </c>
      <c r="IQV43" t="str">
        <f t="shared" ca="1" si="104"/>
        <v/>
      </c>
      <c r="IQW43" t="str">
        <f t="shared" ca="1" si="104"/>
        <v/>
      </c>
      <c r="IQX43" t="str">
        <f t="shared" ca="1" si="104"/>
        <v/>
      </c>
      <c r="IQY43" t="str">
        <f t="shared" ca="1" si="104"/>
        <v/>
      </c>
      <c r="IQZ43" t="str">
        <f t="shared" ca="1" si="104"/>
        <v/>
      </c>
      <c r="IRA43" t="str">
        <f t="shared" ca="1" si="104"/>
        <v/>
      </c>
      <c r="IRB43" t="str">
        <f t="shared" ca="1" si="104"/>
        <v/>
      </c>
      <c r="IRC43" t="str">
        <f t="shared" ca="1" si="104"/>
        <v/>
      </c>
      <c r="IRD43" t="str">
        <f t="shared" ca="1" si="104"/>
        <v/>
      </c>
      <c r="IRE43" t="str">
        <f t="shared" ca="1" si="104"/>
        <v/>
      </c>
      <c r="IRF43" t="str">
        <f t="shared" ca="1" si="104"/>
        <v/>
      </c>
      <c r="IRG43" t="str">
        <f t="shared" ca="1" si="104"/>
        <v/>
      </c>
      <c r="IRH43" t="str">
        <f t="shared" ca="1" si="104"/>
        <v/>
      </c>
      <c r="IRI43" t="str">
        <f t="shared" ca="1" si="104"/>
        <v/>
      </c>
      <c r="IRJ43" t="str">
        <f t="shared" ca="1" si="104"/>
        <v/>
      </c>
      <c r="IRK43" t="str">
        <f t="shared" ca="1" si="104"/>
        <v/>
      </c>
      <c r="IRL43" t="str">
        <f t="shared" ca="1" si="104"/>
        <v/>
      </c>
      <c r="IRM43" t="str">
        <f t="shared" ca="1" si="104"/>
        <v/>
      </c>
      <c r="IRN43" t="str">
        <f t="shared" ca="1" si="104"/>
        <v/>
      </c>
      <c r="IRO43" t="str">
        <f t="shared" ca="1" si="104"/>
        <v/>
      </c>
      <c r="IRP43" t="str">
        <f t="shared" ca="1" si="104"/>
        <v/>
      </c>
      <c r="IRQ43" t="str">
        <f t="shared" ca="1" si="104"/>
        <v/>
      </c>
      <c r="IRR43" t="str">
        <f t="shared" ca="1" si="104"/>
        <v/>
      </c>
      <c r="IRS43" t="str">
        <f t="shared" ca="1" si="104"/>
        <v/>
      </c>
      <c r="IRT43" t="str">
        <f t="shared" ca="1" si="104"/>
        <v/>
      </c>
      <c r="IRU43" t="str">
        <f t="shared" ca="1" si="104"/>
        <v/>
      </c>
      <c r="IRV43" t="str">
        <f t="shared" ca="1" si="104"/>
        <v/>
      </c>
      <c r="IRW43" t="str">
        <f t="shared" ca="1" si="104"/>
        <v/>
      </c>
      <c r="IRX43" t="str">
        <f t="shared" ca="1" si="104"/>
        <v/>
      </c>
      <c r="IRY43" t="str">
        <f t="shared" ca="1" si="104"/>
        <v/>
      </c>
      <c r="IRZ43" t="str">
        <f t="shared" ca="1" si="104"/>
        <v/>
      </c>
      <c r="ISA43" t="str">
        <f t="shared" ca="1" si="104"/>
        <v/>
      </c>
      <c r="ISB43" t="str">
        <f t="shared" ca="1" si="104"/>
        <v/>
      </c>
      <c r="ISC43" t="str">
        <f t="shared" ca="1" si="104"/>
        <v/>
      </c>
      <c r="ISD43" t="str">
        <f t="shared" ca="1" si="104"/>
        <v/>
      </c>
      <c r="ISE43" t="str">
        <f t="shared" ca="1" si="104"/>
        <v/>
      </c>
      <c r="ISF43" t="str">
        <f t="shared" ca="1" si="104"/>
        <v/>
      </c>
      <c r="ISG43" t="str">
        <f t="shared" ca="1" si="104"/>
        <v/>
      </c>
      <c r="ISH43" t="str">
        <f t="shared" ca="1" si="104"/>
        <v/>
      </c>
      <c r="ISI43" t="str">
        <f t="shared" ca="1" si="104"/>
        <v/>
      </c>
      <c r="ISJ43" t="str">
        <f t="shared" ca="1" si="104"/>
        <v/>
      </c>
      <c r="ISK43" t="str">
        <f t="shared" ca="1" si="104"/>
        <v/>
      </c>
      <c r="ISL43" t="str">
        <f t="shared" ca="1" si="104"/>
        <v/>
      </c>
      <c r="ISM43" t="str">
        <f t="shared" ca="1" si="104"/>
        <v/>
      </c>
      <c r="ISN43" t="str">
        <f t="shared" ca="1" si="104"/>
        <v/>
      </c>
      <c r="ISO43" t="str">
        <f t="shared" ca="1" si="104"/>
        <v/>
      </c>
      <c r="ISP43" t="str">
        <f t="shared" ca="1" si="104"/>
        <v/>
      </c>
      <c r="ISQ43" t="str">
        <f t="shared" ca="1" si="104"/>
        <v/>
      </c>
      <c r="ISR43" t="str">
        <f t="shared" ca="1" si="104"/>
        <v/>
      </c>
      <c r="ISS43" t="str">
        <f t="shared" ref="ISS43:IVD43" ca="1" si="105">IFERROR(ISO43*ISQ43,"")</f>
        <v/>
      </c>
      <c r="IST43" t="str">
        <f t="shared" ca="1" si="105"/>
        <v/>
      </c>
      <c r="ISU43" t="str">
        <f t="shared" ca="1" si="105"/>
        <v/>
      </c>
      <c r="ISV43" t="str">
        <f t="shared" ca="1" si="105"/>
        <v/>
      </c>
      <c r="ISW43" t="str">
        <f t="shared" ca="1" si="105"/>
        <v/>
      </c>
      <c r="ISX43" t="str">
        <f t="shared" ca="1" si="105"/>
        <v/>
      </c>
      <c r="ISY43" t="str">
        <f t="shared" ca="1" si="105"/>
        <v/>
      </c>
      <c r="ISZ43" t="str">
        <f t="shared" ca="1" si="105"/>
        <v/>
      </c>
      <c r="ITA43" t="str">
        <f t="shared" ca="1" si="105"/>
        <v/>
      </c>
      <c r="ITB43" t="str">
        <f t="shared" ca="1" si="105"/>
        <v/>
      </c>
      <c r="ITC43" t="str">
        <f t="shared" ca="1" si="105"/>
        <v/>
      </c>
      <c r="ITD43" t="str">
        <f t="shared" ca="1" si="105"/>
        <v/>
      </c>
      <c r="ITE43" t="str">
        <f t="shared" ca="1" si="105"/>
        <v/>
      </c>
      <c r="ITF43" t="str">
        <f t="shared" ca="1" si="105"/>
        <v/>
      </c>
      <c r="ITG43" t="str">
        <f t="shared" ca="1" si="105"/>
        <v/>
      </c>
      <c r="ITH43" t="str">
        <f t="shared" ca="1" si="105"/>
        <v/>
      </c>
      <c r="ITI43" t="str">
        <f t="shared" ca="1" si="105"/>
        <v/>
      </c>
      <c r="ITJ43" t="str">
        <f t="shared" ca="1" si="105"/>
        <v/>
      </c>
      <c r="ITK43" t="str">
        <f t="shared" ca="1" si="105"/>
        <v/>
      </c>
      <c r="ITL43" t="str">
        <f t="shared" ca="1" si="105"/>
        <v/>
      </c>
      <c r="ITM43" t="str">
        <f t="shared" ca="1" si="105"/>
        <v/>
      </c>
      <c r="ITN43" t="str">
        <f t="shared" ca="1" si="105"/>
        <v/>
      </c>
      <c r="ITO43" t="str">
        <f t="shared" ca="1" si="105"/>
        <v/>
      </c>
      <c r="ITP43" t="str">
        <f t="shared" ca="1" si="105"/>
        <v/>
      </c>
      <c r="ITQ43" t="str">
        <f t="shared" ca="1" si="105"/>
        <v/>
      </c>
      <c r="ITR43" t="str">
        <f t="shared" ca="1" si="105"/>
        <v/>
      </c>
      <c r="ITS43" t="str">
        <f t="shared" ca="1" si="105"/>
        <v/>
      </c>
      <c r="ITT43" t="str">
        <f t="shared" ca="1" si="105"/>
        <v/>
      </c>
      <c r="ITU43" t="str">
        <f t="shared" ca="1" si="105"/>
        <v/>
      </c>
      <c r="ITV43" t="str">
        <f t="shared" ca="1" si="105"/>
        <v/>
      </c>
      <c r="ITW43" t="str">
        <f t="shared" ca="1" si="105"/>
        <v/>
      </c>
      <c r="ITX43" t="str">
        <f t="shared" ca="1" si="105"/>
        <v/>
      </c>
      <c r="ITY43" t="str">
        <f t="shared" ca="1" si="105"/>
        <v/>
      </c>
      <c r="ITZ43" t="str">
        <f t="shared" ca="1" si="105"/>
        <v/>
      </c>
      <c r="IUA43" t="str">
        <f t="shared" ca="1" si="105"/>
        <v/>
      </c>
      <c r="IUB43" t="str">
        <f t="shared" ca="1" si="105"/>
        <v/>
      </c>
      <c r="IUC43" t="str">
        <f t="shared" ca="1" si="105"/>
        <v/>
      </c>
      <c r="IUD43" t="str">
        <f t="shared" ca="1" si="105"/>
        <v/>
      </c>
      <c r="IUE43" t="str">
        <f t="shared" ca="1" si="105"/>
        <v/>
      </c>
      <c r="IUF43" t="str">
        <f t="shared" ca="1" si="105"/>
        <v/>
      </c>
      <c r="IUG43" t="str">
        <f t="shared" ca="1" si="105"/>
        <v/>
      </c>
      <c r="IUH43" t="str">
        <f t="shared" ca="1" si="105"/>
        <v/>
      </c>
      <c r="IUI43" t="str">
        <f t="shared" ca="1" si="105"/>
        <v/>
      </c>
      <c r="IUJ43" t="str">
        <f t="shared" ca="1" si="105"/>
        <v/>
      </c>
      <c r="IUK43" t="str">
        <f t="shared" ca="1" si="105"/>
        <v/>
      </c>
      <c r="IUL43" t="str">
        <f t="shared" ca="1" si="105"/>
        <v/>
      </c>
      <c r="IUM43" t="str">
        <f t="shared" ca="1" si="105"/>
        <v/>
      </c>
      <c r="IUN43" t="str">
        <f t="shared" ca="1" si="105"/>
        <v/>
      </c>
      <c r="IUO43" t="str">
        <f t="shared" ca="1" si="105"/>
        <v/>
      </c>
      <c r="IUP43" t="str">
        <f t="shared" ca="1" si="105"/>
        <v/>
      </c>
      <c r="IUQ43" t="str">
        <f t="shared" ca="1" si="105"/>
        <v/>
      </c>
      <c r="IUR43" t="str">
        <f t="shared" ca="1" si="105"/>
        <v/>
      </c>
      <c r="IUS43" t="str">
        <f t="shared" ca="1" si="105"/>
        <v/>
      </c>
      <c r="IUT43" t="str">
        <f t="shared" ca="1" si="105"/>
        <v/>
      </c>
      <c r="IUU43" t="str">
        <f t="shared" ca="1" si="105"/>
        <v/>
      </c>
      <c r="IUV43" t="str">
        <f t="shared" ca="1" si="105"/>
        <v/>
      </c>
      <c r="IUW43" t="str">
        <f t="shared" ca="1" si="105"/>
        <v/>
      </c>
      <c r="IUX43" t="str">
        <f t="shared" ca="1" si="105"/>
        <v/>
      </c>
      <c r="IUY43" t="str">
        <f t="shared" ca="1" si="105"/>
        <v/>
      </c>
      <c r="IUZ43" t="str">
        <f t="shared" ca="1" si="105"/>
        <v/>
      </c>
      <c r="IVA43" t="str">
        <f t="shared" ca="1" si="105"/>
        <v/>
      </c>
      <c r="IVB43" t="str">
        <f t="shared" ca="1" si="105"/>
        <v/>
      </c>
      <c r="IVC43" t="str">
        <f t="shared" ca="1" si="105"/>
        <v/>
      </c>
      <c r="IVD43" t="str">
        <f t="shared" ca="1" si="105"/>
        <v/>
      </c>
      <c r="IVE43" t="str">
        <f t="shared" ref="IVE43:IXP43" ca="1" si="106">IFERROR(IVA43*IVC43,"")</f>
        <v/>
      </c>
      <c r="IVF43" t="str">
        <f t="shared" ca="1" si="106"/>
        <v/>
      </c>
      <c r="IVG43" t="str">
        <f t="shared" ca="1" si="106"/>
        <v/>
      </c>
      <c r="IVH43" t="str">
        <f t="shared" ca="1" si="106"/>
        <v/>
      </c>
      <c r="IVI43" t="str">
        <f t="shared" ca="1" si="106"/>
        <v/>
      </c>
      <c r="IVJ43" t="str">
        <f t="shared" ca="1" si="106"/>
        <v/>
      </c>
      <c r="IVK43" t="str">
        <f t="shared" ca="1" si="106"/>
        <v/>
      </c>
      <c r="IVL43" t="str">
        <f t="shared" ca="1" si="106"/>
        <v/>
      </c>
      <c r="IVM43" t="str">
        <f t="shared" ca="1" si="106"/>
        <v/>
      </c>
      <c r="IVN43" t="str">
        <f t="shared" ca="1" si="106"/>
        <v/>
      </c>
      <c r="IVO43" t="str">
        <f t="shared" ca="1" si="106"/>
        <v/>
      </c>
      <c r="IVP43" t="str">
        <f t="shared" ca="1" si="106"/>
        <v/>
      </c>
      <c r="IVQ43" t="str">
        <f t="shared" ca="1" si="106"/>
        <v/>
      </c>
      <c r="IVR43" t="str">
        <f t="shared" ca="1" si="106"/>
        <v/>
      </c>
      <c r="IVS43" t="str">
        <f t="shared" ca="1" si="106"/>
        <v/>
      </c>
      <c r="IVT43" t="str">
        <f t="shared" ca="1" si="106"/>
        <v/>
      </c>
      <c r="IVU43" t="str">
        <f t="shared" ca="1" si="106"/>
        <v/>
      </c>
      <c r="IVV43" t="str">
        <f t="shared" ca="1" si="106"/>
        <v/>
      </c>
      <c r="IVW43" t="str">
        <f t="shared" ca="1" si="106"/>
        <v/>
      </c>
      <c r="IVX43" t="str">
        <f t="shared" ca="1" si="106"/>
        <v/>
      </c>
      <c r="IVY43" t="str">
        <f t="shared" ca="1" si="106"/>
        <v/>
      </c>
      <c r="IVZ43" t="str">
        <f t="shared" ca="1" si="106"/>
        <v/>
      </c>
      <c r="IWA43" t="str">
        <f t="shared" ca="1" si="106"/>
        <v/>
      </c>
      <c r="IWB43" t="str">
        <f t="shared" ca="1" si="106"/>
        <v/>
      </c>
      <c r="IWC43" t="str">
        <f t="shared" ca="1" si="106"/>
        <v/>
      </c>
      <c r="IWD43" t="str">
        <f t="shared" ca="1" si="106"/>
        <v/>
      </c>
      <c r="IWE43" t="str">
        <f t="shared" ca="1" si="106"/>
        <v/>
      </c>
      <c r="IWF43" t="str">
        <f t="shared" ca="1" si="106"/>
        <v/>
      </c>
      <c r="IWG43" t="str">
        <f t="shared" ca="1" si="106"/>
        <v/>
      </c>
      <c r="IWH43" t="str">
        <f t="shared" ca="1" si="106"/>
        <v/>
      </c>
      <c r="IWI43" t="str">
        <f t="shared" ca="1" si="106"/>
        <v/>
      </c>
      <c r="IWJ43" t="str">
        <f t="shared" ca="1" si="106"/>
        <v/>
      </c>
      <c r="IWK43" t="str">
        <f t="shared" ca="1" si="106"/>
        <v/>
      </c>
      <c r="IWL43" t="str">
        <f t="shared" ca="1" si="106"/>
        <v/>
      </c>
      <c r="IWM43" t="str">
        <f t="shared" ca="1" si="106"/>
        <v/>
      </c>
      <c r="IWN43" t="str">
        <f t="shared" ca="1" si="106"/>
        <v/>
      </c>
      <c r="IWO43" t="str">
        <f t="shared" ca="1" si="106"/>
        <v/>
      </c>
      <c r="IWP43" t="str">
        <f t="shared" ca="1" si="106"/>
        <v/>
      </c>
      <c r="IWQ43" t="str">
        <f t="shared" ca="1" si="106"/>
        <v/>
      </c>
      <c r="IWR43" t="str">
        <f t="shared" ca="1" si="106"/>
        <v/>
      </c>
      <c r="IWS43" t="str">
        <f t="shared" ca="1" si="106"/>
        <v/>
      </c>
      <c r="IWT43" t="str">
        <f t="shared" ca="1" si="106"/>
        <v/>
      </c>
      <c r="IWU43" t="str">
        <f t="shared" ca="1" si="106"/>
        <v/>
      </c>
      <c r="IWV43" t="str">
        <f t="shared" ca="1" si="106"/>
        <v/>
      </c>
      <c r="IWW43" t="str">
        <f t="shared" ca="1" si="106"/>
        <v/>
      </c>
      <c r="IWX43" t="str">
        <f t="shared" ca="1" si="106"/>
        <v/>
      </c>
      <c r="IWY43" t="str">
        <f t="shared" ca="1" si="106"/>
        <v/>
      </c>
      <c r="IWZ43" t="str">
        <f t="shared" ca="1" si="106"/>
        <v/>
      </c>
      <c r="IXA43" t="str">
        <f t="shared" ca="1" si="106"/>
        <v/>
      </c>
      <c r="IXB43" t="str">
        <f t="shared" ca="1" si="106"/>
        <v/>
      </c>
      <c r="IXC43" t="str">
        <f t="shared" ca="1" si="106"/>
        <v/>
      </c>
      <c r="IXD43" t="str">
        <f t="shared" ca="1" si="106"/>
        <v/>
      </c>
      <c r="IXE43" t="str">
        <f t="shared" ca="1" si="106"/>
        <v/>
      </c>
      <c r="IXF43" t="str">
        <f t="shared" ca="1" si="106"/>
        <v/>
      </c>
      <c r="IXG43" t="str">
        <f t="shared" ca="1" si="106"/>
        <v/>
      </c>
      <c r="IXH43" t="str">
        <f t="shared" ca="1" si="106"/>
        <v/>
      </c>
      <c r="IXI43" t="str">
        <f t="shared" ca="1" si="106"/>
        <v/>
      </c>
      <c r="IXJ43" t="str">
        <f t="shared" ca="1" si="106"/>
        <v/>
      </c>
      <c r="IXK43" t="str">
        <f t="shared" ca="1" si="106"/>
        <v/>
      </c>
      <c r="IXL43" t="str">
        <f t="shared" ca="1" si="106"/>
        <v/>
      </c>
      <c r="IXM43" t="str">
        <f t="shared" ca="1" si="106"/>
        <v/>
      </c>
      <c r="IXN43" t="str">
        <f t="shared" ca="1" si="106"/>
        <v/>
      </c>
      <c r="IXO43" t="str">
        <f t="shared" ca="1" si="106"/>
        <v/>
      </c>
      <c r="IXP43" t="str">
        <f t="shared" ca="1" si="106"/>
        <v/>
      </c>
      <c r="IXQ43" t="str">
        <f t="shared" ref="IXQ43:JAB43" ca="1" si="107">IFERROR(IXM43*IXO43,"")</f>
        <v/>
      </c>
      <c r="IXR43" t="str">
        <f t="shared" ca="1" si="107"/>
        <v/>
      </c>
      <c r="IXS43" t="str">
        <f t="shared" ca="1" si="107"/>
        <v/>
      </c>
      <c r="IXT43" t="str">
        <f t="shared" ca="1" si="107"/>
        <v/>
      </c>
      <c r="IXU43" t="str">
        <f t="shared" ca="1" si="107"/>
        <v/>
      </c>
      <c r="IXV43" t="str">
        <f t="shared" ca="1" si="107"/>
        <v/>
      </c>
      <c r="IXW43" t="str">
        <f t="shared" ca="1" si="107"/>
        <v/>
      </c>
      <c r="IXX43" t="str">
        <f t="shared" ca="1" si="107"/>
        <v/>
      </c>
      <c r="IXY43" t="str">
        <f t="shared" ca="1" si="107"/>
        <v/>
      </c>
      <c r="IXZ43" t="str">
        <f t="shared" ca="1" si="107"/>
        <v/>
      </c>
      <c r="IYA43" t="str">
        <f t="shared" ca="1" si="107"/>
        <v/>
      </c>
      <c r="IYB43" t="str">
        <f t="shared" ca="1" si="107"/>
        <v/>
      </c>
      <c r="IYC43" t="str">
        <f t="shared" ca="1" si="107"/>
        <v/>
      </c>
      <c r="IYD43" t="str">
        <f t="shared" ca="1" si="107"/>
        <v/>
      </c>
      <c r="IYE43" t="str">
        <f t="shared" ca="1" si="107"/>
        <v/>
      </c>
      <c r="IYF43" t="str">
        <f t="shared" ca="1" si="107"/>
        <v/>
      </c>
      <c r="IYG43" t="str">
        <f t="shared" ca="1" si="107"/>
        <v/>
      </c>
      <c r="IYH43" t="str">
        <f t="shared" ca="1" si="107"/>
        <v/>
      </c>
      <c r="IYI43" t="str">
        <f t="shared" ca="1" si="107"/>
        <v/>
      </c>
      <c r="IYJ43" t="str">
        <f t="shared" ca="1" si="107"/>
        <v/>
      </c>
      <c r="IYK43" t="str">
        <f t="shared" ca="1" si="107"/>
        <v/>
      </c>
      <c r="IYL43" t="str">
        <f t="shared" ca="1" si="107"/>
        <v/>
      </c>
      <c r="IYM43" t="str">
        <f t="shared" ca="1" si="107"/>
        <v/>
      </c>
      <c r="IYN43" t="str">
        <f t="shared" ca="1" si="107"/>
        <v/>
      </c>
      <c r="IYO43" t="str">
        <f t="shared" ca="1" si="107"/>
        <v/>
      </c>
      <c r="IYP43" t="str">
        <f t="shared" ca="1" si="107"/>
        <v/>
      </c>
      <c r="IYQ43" t="str">
        <f t="shared" ca="1" si="107"/>
        <v/>
      </c>
      <c r="IYR43" t="str">
        <f t="shared" ca="1" si="107"/>
        <v/>
      </c>
      <c r="IYS43" t="str">
        <f t="shared" ca="1" si="107"/>
        <v/>
      </c>
      <c r="IYT43" t="str">
        <f t="shared" ca="1" si="107"/>
        <v/>
      </c>
      <c r="IYU43" t="str">
        <f t="shared" ca="1" si="107"/>
        <v/>
      </c>
      <c r="IYV43" t="str">
        <f t="shared" ca="1" si="107"/>
        <v/>
      </c>
      <c r="IYW43" t="str">
        <f t="shared" ca="1" si="107"/>
        <v/>
      </c>
      <c r="IYX43" t="str">
        <f t="shared" ca="1" si="107"/>
        <v/>
      </c>
      <c r="IYY43" t="str">
        <f t="shared" ca="1" si="107"/>
        <v/>
      </c>
      <c r="IYZ43" t="str">
        <f t="shared" ca="1" si="107"/>
        <v/>
      </c>
      <c r="IZA43" t="str">
        <f t="shared" ca="1" si="107"/>
        <v/>
      </c>
      <c r="IZB43" t="str">
        <f t="shared" ca="1" si="107"/>
        <v/>
      </c>
      <c r="IZC43" t="str">
        <f t="shared" ca="1" si="107"/>
        <v/>
      </c>
      <c r="IZD43" t="str">
        <f t="shared" ca="1" si="107"/>
        <v/>
      </c>
      <c r="IZE43" t="str">
        <f t="shared" ca="1" si="107"/>
        <v/>
      </c>
      <c r="IZF43" t="str">
        <f t="shared" ca="1" si="107"/>
        <v/>
      </c>
      <c r="IZG43" t="str">
        <f t="shared" ca="1" si="107"/>
        <v/>
      </c>
      <c r="IZH43" t="str">
        <f t="shared" ca="1" si="107"/>
        <v/>
      </c>
      <c r="IZI43" t="str">
        <f t="shared" ca="1" si="107"/>
        <v/>
      </c>
      <c r="IZJ43" t="str">
        <f t="shared" ca="1" si="107"/>
        <v/>
      </c>
      <c r="IZK43" t="str">
        <f t="shared" ca="1" si="107"/>
        <v/>
      </c>
      <c r="IZL43" t="str">
        <f t="shared" ca="1" si="107"/>
        <v/>
      </c>
      <c r="IZM43" t="str">
        <f t="shared" ca="1" si="107"/>
        <v/>
      </c>
      <c r="IZN43" t="str">
        <f t="shared" ca="1" si="107"/>
        <v/>
      </c>
      <c r="IZO43" t="str">
        <f t="shared" ca="1" si="107"/>
        <v/>
      </c>
      <c r="IZP43" t="str">
        <f t="shared" ca="1" si="107"/>
        <v/>
      </c>
      <c r="IZQ43" t="str">
        <f t="shared" ca="1" si="107"/>
        <v/>
      </c>
      <c r="IZR43" t="str">
        <f t="shared" ca="1" si="107"/>
        <v/>
      </c>
      <c r="IZS43" t="str">
        <f t="shared" ca="1" si="107"/>
        <v/>
      </c>
      <c r="IZT43" t="str">
        <f t="shared" ca="1" si="107"/>
        <v/>
      </c>
      <c r="IZU43" t="str">
        <f t="shared" ca="1" si="107"/>
        <v/>
      </c>
      <c r="IZV43" t="str">
        <f t="shared" ca="1" si="107"/>
        <v/>
      </c>
      <c r="IZW43" t="str">
        <f t="shared" ca="1" si="107"/>
        <v/>
      </c>
      <c r="IZX43" t="str">
        <f t="shared" ca="1" si="107"/>
        <v/>
      </c>
      <c r="IZY43" t="str">
        <f t="shared" ca="1" si="107"/>
        <v/>
      </c>
      <c r="IZZ43" t="str">
        <f t="shared" ca="1" si="107"/>
        <v/>
      </c>
      <c r="JAA43" t="str">
        <f t="shared" ca="1" si="107"/>
        <v/>
      </c>
      <c r="JAB43" t="str">
        <f t="shared" ca="1" si="107"/>
        <v/>
      </c>
      <c r="JAC43" t="str">
        <f t="shared" ref="JAC43:JCN43" ca="1" si="108">IFERROR(IZY43*JAA43,"")</f>
        <v/>
      </c>
      <c r="JAD43" t="str">
        <f t="shared" ca="1" si="108"/>
        <v/>
      </c>
      <c r="JAE43" t="str">
        <f t="shared" ca="1" si="108"/>
        <v/>
      </c>
      <c r="JAF43" t="str">
        <f t="shared" ca="1" si="108"/>
        <v/>
      </c>
      <c r="JAG43" t="str">
        <f t="shared" ca="1" si="108"/>
        <v/>
      </c>
      <c r="JAH43" t="str">
        <f t="shared" ca="1" si="108"/>
        <v/>
      </c>
      <c r="JAI43" t="str">
        <f t="shared" ca="1" si="108"/>
        <v/>
      </c>
      <c r="JAJ43" t="str">
        <f t="shared" ca="1" si="108"/>
        <v/>
      </c>
      <c r="JAK43" t="str">
        <f t="shared" ca="1" si="108"/>
        <v/>
      </c>
      <c r="JAL43" t="str">
        <f t="shared" ca="1" si="108"/>
        <v/>
      </c>
      <c r="JAM43" t="str">
        <f t="shared" ca="1" si="108"/>
        <v/>
      </c>
      <c r="JAN43" t="str">
        <f t="shared" ca="1" si="108"/>
        <v/>
      </c>
      <c r="JAO43" t="str">
        <f t="shared" ca="1" si="108"/>
        <v/>
      </c>
      <c r="JAP43" t="str">
        <f t="shared" ca="1" si="108"/>
        <v/>
      </c>
      <c r="JAQ43" t="str">
        <f t="shared" ca="1" si="108"/>
        <v/>
      </c>
      <c r="JAR43" t="str">
        <f t="shared" ca="1" si="108"/>
        <v/>
      </c>
      <c r="JAS43" t="str">
        <f t="shared" ca="1" si="108"/>
        <v/>
      </c>
      <c r="JAT43" t="str">
        <f t="shared" ca="1" si="108"/>
        <v/>
      </c>
      <c r="JAU43" t="str">
        <f t="shared" ca="1" si="108"/>
        <v/>
      </c>
      <c r="JAV43" t="str">
        <f t="shared" ca="1" si="108"/>
        <v/>
      </c>
      <c r="JAW43" t="str">
        <f t="shared" ca="1" si="108"/>
        <v/>
      </c>
      <c r="JAX43" t="str">
        <f t="shared" ca="1" si="108"/>
        <v/>
      </c>
      <c r="JAY43" t="str">
        <f t="shared" ca="1" si="108"/>
        <v/>
      </c>
      <c r="JAZ43" t="str">
        <f t="shared" ca="1" si="108"/>
        <v/>
      </c>
      <c r="JBA43" t="str">
        <f t="shared" ca="1" si="108"/>
        <v/>
      </c>
      <c r="JBB43" t="str">
        <f t="shared" ca="1" si="108"/>
        <v/>
      </c>
      <c r="JBC43" t="str">
        <f t="shared" ca="1" si="108"/>
        <v/>
      </c>
      <c r="JBD43" t="str">
        <f t="shared" ca="1" si="108"/>
        <v/>
      </c>
      <c r="JBE43" t="str">
        <f t="shared" ca="1" si="108"/>
        <v/>
      </c>
      <c r="JBF43" t="str">
        <f t="shared" ca="1" si="108"/>
        <v/>
      </c>
      <c r="JBG43" t="str">
        <f t="shared" ca="1" si="108"/>
        <v/>
      </c>
      <c r="JBH43" t="str">
        <f t="shared" ca="1" si="108"/>
        <v/>
      </c>
      <c r="JBI43" t="str">
        <f t="shared" ca="1" si="108"/>
        <v/>
      </c>
      <c r="JBJ43" t="str">
        <f t="shared" ca="1" si="108"/>
        <v/>
      </c>
      <c r="JBK43" t="str">
        <f t="shared" ca="1" si="108"/>
        <v/>
      </c>
      <c r="JBL43" t="str">
        <f t="shared" ca="1" si="108"/>
        <v/>
      </c>
      <c r="JBM43" t="str">
        <f t="shared" ca="1" si="108"/>
        <v/>
      </c>
      <c r="JBN43" t="str">
        <f t="shared" ca="1" si="108"/>
        <v/>
      </c>
      <c r="JBO43" t="str">
        <f t="shared" ca="1" si="108"/>
        <v/>
      </c>
      <c r="JBP43" t="str">
        <f t="shared" ca="1" si="108"/>
        <v/>
      </c>
      <c r="JBQ43" t="str">
        <f t="shared" ca="1" si="108"/>
        <v/>
      </c>
      <c r="JBR43" t="str">
        <f t="shared" ca="1" si="108"/>
        <v/>
      </c>
      <c r="JBS43" t="str">
        <f t="shared" ca="1" si="108"/>
        <v/>
      </c>
      <c r="JBT43" t="str">
        <f t="shared" ca="1" si="108"/>
        <v/>
      </c>
      <c r="JBU43" t="str">
        <f t="shared" ca="1" si="108"/>
        <v/>
      </c>
      <c r="JBV43" t="str">
        <f t="shared" ca="1" si="108"/>
        <v/>
      </c>
      <c r="JBW43" t="str">
        <f t="shared" ca="1" si="108"/>
        <v/>
      </c>
      <c r="JBX43" t="str">
        <f t="shared" ca="1" si="108"/>
        <v/>
      </c>
      <c r="JBY43" t="str">
        <f t="shared" ca="1" si="108"/>
        <v/>
      </c>
      <c r="JBZ43" t="str">
        <f t="shared" ca="1" si="108"/>
        <v/>
      </c>
      <c r="JCA43" t="str">
        <f t="shared" ca="1" si="108"/>
        <v/>
      </c>
      <c r="JCB43" t="str">
        <f t="shared" ca="1" si="108"/>
        <v/>
      </c>
      <c r="JCC43" t="str">
        <f t="shared" ca="1" si="108"/>
        <v/>
      </c>
      <c r="JCD43" t="str">
        <f t="shared" ca="1" si="108"/>
        <v/>
      </c>
      <c r="JCE43" t="str">
        <f t="shared" ca="1" si="108"/>
        <v/>
      </c>
      <c r="JCF43" t="str">
        <f t="shared" ca="1" si="108"/>
        <v/>
      </c>
      <c r="JCG43" t="str">
        <f t="shared" ca="1" si="108"/>
        <v/>
      </c>
      <c r="JCH43" t="str">
        <f t="shared" ca="1" si="108"/>
        <v/>
      </c>
      <c r="JCI43" t="str">
        <f t="shared" ca="1" si="108"/>
        <v/>
      </c>
      <c r="JCJ43" t="str">
        <f t="shared" ca="1" si="108"/>
        <v/>
      </c>
      <c r="JCK43" t="str">
        <f t="shared" ca="1" si="108"/>
        <v/>
      </c>
      <c r="JCL43" t="str">
        <f t="shared" ca="1" si="108"/>
        <v/>
      </c>
      <c r="JCM43" t="str">
        <f t="shared" ca="1" si="108"/>
        <v/>
      </c>
      <c r="JCN43" t="str">
        <f t="shared" ca="1" si="108"/>
        <v/>
      </c>
      <c r="JCO43" t="str">
        <f t="shared" ref="JCO43:JEZ43" ca="1" si="109">IFERROR(JCK43*JCM43,"")</f>
        <v/>
      </c>
      <c r="JCP43" t="str">
        <f t="shared" ca="1" si="109"/>
        <v/>
      </c>
      <c r="JCQ43" t="str">
        <f t="shared" ca="1" si="109"/>
        <v/>
      </c>
      <c r="JCR43" t="str">
        <f t="shared" ca="1" si="109"/>
        <v/>
      </c>
      <c r="JCS43" t="str">
        <f t="shared" ca="1" si="109"/>
        <v/>
      </c>
      <c r="JCT43" t="str">
        <f t="shared" ca="1" si="109"/>
        <v/>
      </c>
      <c r="JCU43" t="str">
        <f t="shared" ca="1" si="109"/>
        <v/>
      </c>
      <c r="JCV43" t="str">
        <f t="shared" ca="1" si="109"/>
        <v/>
      </c>
      <c r="JCW43" t="str">
        <f t="shared" ca="1" si="109"/>
        <v/>
      </c>
      <c r="JCX43" t="str">
        <f t="shared" ca="1" si="109"/>
        <v/>
      </c>
      <c r="JCY43" t="str">
        <f t="shared" ca="1" si="109"/>
        <v/>
      </c>
      <c r="JCZ43" t="str">
        <f t="shared" ca="1" si="109"/>
        <v/>
      </c>
      <c r="JDA43" t="str">
        <f t="shared" ca="1" si="109"/>
        <v/>
      </c>
      <c r="JDB43" t="str">
        <f t="shared" ca="1" si="109"/>
        <v/>
      </c>
      <c r="JDC43" t="str">
        <f t="shared" ca="1" si="109"/>
        <v/>
      </c>
      <c r="JDD43" t="str">
        <f t="shared" ca="1" si="109"/>
        <v/>
      </c>
      <c r="JDE43" t="str">
        <f t="shared" ca="1" si="109"/>
        <v/>
      </c>
      <c r="JDF43" t="str">
        <f t="shared" ca="1" si="109"/>
        <v/>
      </c>
      <c r="JDG43" t="str">
        <f t="shared" ca="1" si="109"/>
        <v/>
      </c>
      <c r="JDH43" t="str">
        <f t="shared" ca="1" si="109"/>
        <v/>
      </c>
      <c r="JDI43" t="str">
        <f t="shared" ca="1" si="109"/>
        <v/>
      </c>
      <c r="JDJ43" t="str">
        <f t="shared" ca="1" si="109"/>
        <v/>
      </c>
      <c r="JDK43" t="str">
        <f t="shared" ca="1" si="109"/>
        <v/>
      </c>
      <c r="JDL43" t="str">
        <f t="shared" ca="1" si="109"/>
        <v/>
      </c>
      <c r="JDM43" t="str">
        <f t="shared" ca="1" si="109"/>
        <v/>
      </c>
      <c r="JDN43" t="str">
        <f t="shared" ca="1" si="109"/>
        <v/>
      </c>
      <c r="JDO43" t="str">
        <f t="shared" ca="1" si="109"/>
        <v/>
      </c>
      <c r="JDP43" t="str">
        <f t="shared" ca="1" si="109"/>
        <v/>
      </c>
      <c r="JDQ43" t="str">
        <f t="shared" ca="1" si="109"/>
        <v/>
      </c>
      <c r="JDR43" t="str">
        <f t="shared" ca="1" si="109"/>
        <v/>
      </c>
      <c r="JDS43" t="str">
        <f t="shared" ca="1" si="109"/>
        <v/>
      </c>
      <c r="JDT43" t="str">
        <f t="shared" ca="1" si="109"/>
        <v/>
      </c>
      <c r="JDU43" t="str">
        <f t="shared" ca="1" si="109"/>
        <v/>
      </c>
      <c r="JDV43" t="str">
        <f t="shared" ca="1" si="109"/>
        <v/>
      </c>
      <c r="JDW43" t="str">
        <f t="shared" ca="1" si="109"/>
        <v/>
      </c>
      <c r="JDX43" t="str">
        <f t="shared" ca="1" si="109"/>
        <v/>
      </c>
      <c r="JDY43" t="str">
        <f t="shared" ca="1" si="109"/>
        <v/>
      </c>
      <c r="JDZ43" t="str">
        <f t="shared" ca="1" si="109"/>
        <v/>
      </c>
      <c r="JEA43" t="str">
        <f t="shared" ca="1" si="109"/>
        <v/>
      </c>
      <c r="JEB43" t="str">
        <f t="shared" ca="1" si="109"/>
        <v/>
      </c>
      <c r="JEC43" t="str">
        <f t="shared" ca="1" si="109"/>
        <v/>
      </c>
      <c r="JED43" t="str">
        <f t="shared" ca="1" si="109"/>
        <v/>
      </c>
      <c r="JEE43" t="str">
        <f t="shared" ca="1" si="109"/>
        <v/>
      </c>
      <c r="JEF43" t="str">
        <f t="shared" ca="1" si="109"/>
        <v/>
      </c>
      <c r="JEG43" t="str">
        <f t="shared" ca="1" si="109"/>
        <v/>
      </c>
      <c r="JEH43" t="str">
        <f t="shared" ca="1" si="109"/>
        <v/>
      </c>
      <c r="JEI43" t="str">
        <f t="shared" ca="1" si="109"/>
        <v/>
      </c>
      <c r="JEJ43" t="str">
        <f t="shared" ca="1" si="109"/>
        <v/>
      </c>
      <c r="JEK43" t="str">
        <f t="shared" ca="1" si="109"/>
        <v/>
      </c>
      <c r="JEL43" t="str">
        <f t="shared" ca="1" si="109"/>
        <v/>
      </c>
      <c r="JEM43" t="str">
        <f t="shared" ca="1" si="109"/>
        <v/>
      </c>
      <c r="JEN43" t="str">
        <f t="shared" ca="1" si="109"/>
        <v/>
      </c>
      <c r="JEO43" t="str">
        <f t="shared" ca="1" si="109"/>
        <v/>
      </c>
      <c r="JEP43" t="str">
        <f t="shared" ca="1" si="109"/>
        <v/>
      </c>
      <c r="JEQ43" t="str">
        <f t="shared" ca="1" si="109"/>
        <v/>
      </c>
      <c r="JER43" t="str">
        <f t="shared" ca="1" si="109"/>
        <v/>
      </c>
      <c r="JES43" t="str">
        <f t="shared" ca="1" si="109"/>
        <v/>
      </c>
      <c r="JET43" t="str">
        <f t="shared" ca="1" si="109"/>
        <v/>
      </c>
      <c r="JEU43" t="str">
        <f t="shared" ca="1" si="109"/>
        <v/>
      </c>
      <c r="JEV43" t="str">
        <f t="shared" ca="1" si="109"/>
        <v/>
      </c>
      <c r="JEW43" t="str">
        <f t="shared" ca="1" si="109"/>
        <v/>
      </c>
      <c r="JEX43" t="str">
        <f t="shared" ca="1" si="109"/>
        <v/>
      </c>
      <c r="JEY43" t="str">
        <f t="shared" ca="1" si="109"/>
        <v/>
      </c>
      <c r="JEZ43" t="str">
        <f t="shared" ca="1" si="109"/>
        <v/>
      </c>
      <c r="JFA43" t="str">
        <f t="shared" ref="JFA43:JHL43" ca="1" si="110">IFERROR(JEW43*JEY43,"")</f>
        <v/>
      </c>
      <c r="JFB43" t="str">
        <f t="shared" ca="1" si="110"/>
        <v/>
      </c>
      <c r="JFC43" t="str">
        <f t="shared" ca="1" si="110"/>
        <v/>
      </c>
      <c r="JFD43" t="str">
        <f t="shared" ca="1" si="110"/>
        <v/>
      </c>
      <c r="JFE43" t="str">
        <f t="shared" ca="1" si="110"/>
        <v/>
      </c>
      <c r="JFF43" t="str">
        <f t="shared" ca="1" si="110"/>
        <v/>
      </c>
      <c r="JFG43" t="str">
        <f t="shared" ca="1" si="110"/>
        <v/>
      </c>
      <c r="JFH43" t="str">
        <f t="shared" ca="1" si="110"/>
        <v/>
      </c>
      <c r="JFI43" t="str">
        <f t="shared" ca="1" si="110"/>
        <v/>
      </c>
      <c r="JFJ43" t="str">
        <f t="shared" ca="1" si="110"/>
        <v/>
      </c>
      <c r="JFK43" t="str">
        <f t="shared" ca="1" si="110"/>
        <v/>
      </c>
      <c r="JFL43" t="str">
        <f t="shared" ca="1" si="110"/>
        <v/>
      </c>
      <c r="JFM43" t="str">
        <f t="shared" ca="1" si="110"/>
        <v/>
      </c>
      <c r="JFN43" t="str">
        <f t="shared" ca="1" si="110"/>
        <v/>
      </c>
      <c r="JFO43" t="str">
        <f t="shared" ca="1" si="110"/>
        <v/>
      </c>
      <c r="JFP43" t="str">
        <f t="shared" ca="1" si="110"/>
        <v/>
      </c>
      <c r="JFQ43" t="str">
        <f t="shared" ca="1" si="110"/>
        <v/>
      </c>
      <c r="JFR43" t="str">
        <f t="shared" ca="1" si="110"/>
        <v/>
      </c>
      <c r="JFS43" t="str">
        <f t="shared" ca="1" si="110"/>
        <v/>
      </c>
      <c r="JFT43" t="str">
        <f t="shared" ca="1" si="110"/>
        <v/>
      </c>
      <c r="JFU43" t="str">
        <f t="shared" ca="1" si="110"/>
        <v/>
      </c>
      <c r="JFV43" t="str">
        <f t="shared" ca="1" si="110"/>
        <v/>
      </c>
      <c r="JFW43" t="str">
        <f t="shared" ca="1" si="110"/>
        <v/>
      </c>
      <c r="JFX43" t="str">
        <f t="shared" ca="1" si="110"/>
        <v/>
      </c>
      <c r="JFY43" t="str">
        <f t="shared" ca="1" si="110"/>
        <v/>
      </c>
      <c r="JFZ43" t="str">
        <f t="shared" ca="1" si="110"/>
        <v/>
      </c>
      <c r="JGA43" t="str">
        <f t="shared" ca="1" si="110"/>
        <v/>
      </c>
      <c r="JGB43" t="str">
        <f t="shared" ca="1" si="110"/>
        <v/>
      </c>
      <c r="JGC43" t="str">
        <f t="shared" ca="1" si="110"/>
        <v/>
      </c>
      <c r="JGD43" t="str">
        <f t="shared" ca="1" si="110"/>
        <v/>
      </c>
      <c r="JGE43" t="str">
        <f t="shared" ca="1" si="110"/>
        <v/>
      </c>
      <c r="JGF43" t="str">
        <f t="shared" ca="1" si="110"/>
        <v/>
      </c>
      <c r="JGG43" t="str">
        <f t="shared" ca="1" si="110"/>
        <v/>
      </c>
      <c r="JGH43" t="str">
        <f t="shared" ca="1" si="110"/>
        <v/>
      </c>
      <c r="JGI43" t="str">
        <f t="shared" ca="1" si="110"/>
        <v/>
      </c>
      <c r="JGJ43" t="str">
        <f t="shared" ca="1" si="110"/>
        <v/>
      </c>
      <c r="JGK43" t="str">
        <f t="shared" ca="1" si="110"/>
        <v/>
      </c>
      <c r="JGL43" t="str">
        <f t="shared" ca="1" si="110"/>
        <v/>
      </c>
      <c r="JGM43" t="str">
        <f t="shared" ca="1" si="110"/>
        <v/>
      </c>
      <c r="JGN43" t="str">
        <f t="shared" ca="1" si="110"/>
        <v/>
      </c>
      <c r="JGO43" t="str">
        <f t="shared" ca="1" si="110"/>
        <v/>
      </c>
      <c r="JGP43" t="str">
        <f t="shared" ca="1" si="110"/>
        <v/>
      </c>
      <c r="JGQ43" t="str">
        <f t="shared" ca="1" si="110"/>
        <v/>
      </c>
      <c r="JGR43" t="str">
        <f t="shared" ca="1" si="110"/>
        <v/>
      </c>
      <c r="JGS43" t="str">
        <f t="shared" ca="1" si="110"/>
        <v/>
      </c>
      <c r="JGT43" t="str">
        <f t="shared" ca="1" si="110"/>
        <v/>
      </c>
      <c r="JGU43" t="str">
        <f t="shared" ca="1" si="110"/>
        <v/>
      </c>
      <c r="JGV43" t="str">
        <f t="shared" ca="1" si="110"/>
        <v/>
      </c>
      <c r="JGW43" t="str">
        <f t="shared" ca="1" si="110"/>
        <v/>
      </c>
      <c r="JGX43" t="str">
        <f t="shared" ca="1" si="110"/>
        <v/>
      </c>
      <c r="JGY43" t="str">
        <f t="shared" ca="1" si="110"/>
        <v/>
      </c>
      <c r="JGZ43" t="str">
        <f t="shared" ca="1" si="110"/>
        <v/>
      </c>
      <c r="JHA43" t="str">
        <f t="shared" ca="1" si="110"/>
        <v/>
      </c>
      <c r="JHB43" t="str">
        <f t="shared" ca="1" si="110"/>
        <v/>
      </c>
      <c r="JHC43" t="str">
        <f t="shared" ca="1" si="110"/>
        <v/>
      </c>
      <c r="JHD43" t="str">
        <f t="shared" ca="1" si="110"/>
        <v/>
      </c>
      <c r="JHE43" t="str">
        <f t="shared" ca="1" si="110"/>
        <v/>
      </c>
      <c r="JHF43" t="str">
        <f t="shared" ca="1" si="110"/>
        <v/>
      </c>
      <c r="JHG43" t="str">
        <f t="shared" ca="1" si="110"/>
        <v/>
      </c>
      <c r="JHH43" t="str">
        <f t="shared" ca="1" si="110"/>
        <v/>
      </c>
      <c r="JHI43" t="str">
        <f t="shared" ca="1" si="110"/>
        <v/>
      </c>
      <c r="JHJ43" t="str">
        <f t="shared" ca="1" si="110"/>
        <v/>
      </c>
      <c r="JHK43" t="str">
        <f t="shared" ca="1" si="110"/>
        <v/>
      </c>
      <c r="JHL43" t="str">
        <f t="shared" ca="1" si="110"/>
        <v/>
      </c>
      <c r="JHM43" t="str">
        <f t="shared" ref="JHM43:JJX43" ca="1" si="111">IFERROR(JHI43*JHK43,"")</f>
        <v/>
      </c>
      <c r="JHN43" t="str">
        <f t="shared" ca="1" si="111"/>
        <v/>
      </c>
      <c r="JHO43" t="str">
        <f t="shared" ca="1" si="111"/>
        <v/>
      </c>
      <c r="JHP43" t="str">
        <f t="shared" ca="1" si="111"/>
        <v/>
      </c>
      <c r="JHQ43" t="str">
        <f t="shared" ca="1" si="111"/>
        <v/>
      </c>
      <c r="JHR43" t="str">
        <f t="shared" ca="1" si="111"/>
        <v/>
      </c>
      <c r="JHS43" t="str">
        <f t="shared" ca="1" si="111"/>
        <v/>
      </c>
      <c r="JHT43" t="str">
        <f t="shared" ca="1" si="111"/>
        <v/>
      </c>
      <c r="JHU43" t="str">
        <f t="shared" ca="1" si="111"/>
        <v/>
      </c>
      <c r="JHV43" t="str">
        <f t="shared" ca="1" si="111"/>
        <v/>
      </c>
      <c r="JHW43" t="str">
        <f t="shared" ca="1" si="111"/>
        <v/>
      </c>
      <c r="JHX43" t="str">
        <f t="shared" ca="1" si="111"/>
        <v/>
      </c>
      <c r="JHY43" t="str">
        <f t="shared" ca="1" si="111"/>
        <v/>
      </c>
      <c r="JHZ43" t="str">
        <f t="shared" ca="1" si="111"/>
        <v/>
      </c>
      <c r="JIA43" t="str">
        <f t="shared" ca="1" si="111"/>
        <v/>
      </c>
      <c r="JIB43" t="str">
        <f t="shared" ca="1" si="111"/>
        <v/>
      </c>
      <c r="JIC43" t="str">
        <f t="shared" ca="1" si="111"/>
        <v/>
      </c>
      <c r="JID43" t="str">
        <f t="shared" ca="1" si="111"/>
        <v/>
      </c>
      <c r="JIE43" t="str">
        <f t="shared" ca="1" si="111"/>
        <v/>
      </c>
      <c r="JIF43" t="str">
        <f t="shared" ca="1" si="111"/>
        <v/>
      </c>
      <c r="JIG43" t="str">
        <f t="shared" ca="1" si="111"/>
        <v/>
      </c>
      <c r="JIH43" t="str">
        <f t="shared" ca="1" si="111"/>
        <v/>
      </c>
      <c r="JII43" t="str">
        <f t="shared" ca="1" si="111"/>
        <v/>
      </c>
      <c r="JIJ43" t="str">
        <f t="shared" ca="1" si="111"/>
        <v/>
      </c>
      <c r="JIK43" t="str">
        <f t="shared" ca="1" si="111"/>
        <v/>
      </c>
      <c r="JIL43" t="str">
        <f t="shared" ca="1" si="111"/>
        <v/>
      </c>
      <c r="JIM43" t="str">
        <f t="shared" ca="1" si="111"/>
        <v/>
      </c>
      <c r="JIN43" t="str">
        <f t="shared" ca="1" si="111"/>
        <v/>
      </c>
      <c r="JIO43" t="str">
        <f t="shared" ca="1" si="111"/>
        <v/>
      </c>
      <c r="JIP43" t="str">
        <f t="shared" ca="1" si="111"/>
        <v/>
      </c>
      <c r="JIQ43" t="str">
        <f t="shared" ca="1" si="111"/>
        <v/>
      </c>
      <c r="JIR43" t="str">
        <f t="shared" ca="1" si="111"/>
        <v/>
      </c>
      <c r="JIS43" t="str">
        <f t="shared" ca="1" si="111"/>
        <v/>
      </c>
      <c r="JIT43" t="str">
        <f t="shared" ca="1" si="111"/>
        <v/>
      </c>
      <c r="JIU43" t="str">
        <f t="shared" ca="1" si="111"/>
        <v/>
      </c>
      <c r="JIV43" t="str">
        <f t="shared" ca="1" si="111"/>
        <v/>
      </c>
      <c r="JIW43" t="str">
        <f t="shared" ca="1" si="111"/>
        <v/>
      </c>
      <c r="JIX43" t="str">
        <f t="shared" ca="1" si="111"/>
        <v/>
      </c>
      <c r="JIY43" t="str">
        <f t="shared" ca="1" si="111"/>
        <v/>
      </c>
      <c r="JIZ43" t="str">
        <f t="shared" ca="1" si="111"/>
        <v/>
      </c>
      <c r="JJA43" t="str">
        <f t="shared" ca="1" si="111"/>
        <v/>
      </c>
      <c r="JJB43" t="str">
        <f t="shared" ca="1" si="111"/>
        <v/>
      </c>
      <c r="JJC43" t="str">
        <f t="shared" ca="1" si="111"/>
        <v/>
      </c>
      <c r="JJD43" t="str">
        <f t="shared" ca="1" si="111"/>
        <v/>
      </c>
      <c r="JJE43" t="str">
        <f t="shared" ca="1" si="111"/>
        <v/>
      </c>
      <c r="JJF43" t="str">
        <f t="shared" ca="1" si="111"/>
        <v/>
      </c>
      <c r="JJG43" t="str">
        <f t="shared" ca="1" si="111"/>
        <v/>
      </c>
      <c r="JJH43" t="str">
        <f t="shared" ca="1" si="111"/>
        <v/>
      </c>
      <c r="JJI43" t="str">
        <f t="shared" ca="1" si="111"/>
        <v/>
      </c>
      <c r="JJJ43" t="str">
        <f t="shared" ca="1" si="111"/>
        <v/>
      </c>
      <c r="JJK43" t="str">
        <f t="shared" ca="1" si="111"/>
        <v/>
      </c>
      <c r="JJL43" t="str">
        <f t="shared" ca="1" si="111"/>
        <v/>
      </c>
      <c r="JJM43" t="str">
        <f t="shared" ca="1" si="111"/>
        <v/>
      </c>
      <c r="JJN43" t="str">
        <f t="shared" ca="1" si="111"/>
        <v/>
      </c>
      <c r="JJO43" t="str">
        <f t="shared" ca="1" si="111"/>
        <v/>
      </c>
      <c r="JJP43" t="str">
        <f t="shared" ca="1" si="111"/>
        <v/>
      </c>
      <c r="JJQ43" t="str">
        <f t="shared" ca="1" si="111"/>
        <v/>
      </c>
      <c r="JJR43" t="str">
        <f t="shared" ca="1" si="111"/>
        <v/>
      </c>
      <c r="JJS43" t="str">
        <f t="shared" ca="1" si="111"/>
        <v/>
      </c>
      <c r="JJT43" t="str">
        <f t="shared" ca="1" si="111"/>
        <v/>
      </c>
      <c r="JJU43" t="str">
        <f t="shared" ca="1" si="111"/>
        <v/>
      </c>
      <c r="JJV43" t="str">
        <f t="shared" ca="1" si="111"/>
        <v/>
      </c>
      <c r="JJW43" t="str">
        <f t="shared" ca="1" si="111"/>
        <v/>
      </c>
      <c r="JJX43" t="str">
        <f t="shared" ca="1" si="111"/>
        <v/>
      </c>
      <c r="JJY43" t="str">
        <f t="shared" ref="JJY43:JMJ43" ca="1" si="112">IFERROR(JJU43*JJW43,"")</f>
        <v/>
      </c>
      <c r="JJZ43" t="str">
        <f t="shared" ca="1" si="112"/>
        <v/>
      </c>
      <c r="JKA43" t="str">
        <f t="shared" ca="1" si="112"/>
        <v/>
      </c>
      <c r="JKB43" t="str">
        <f t="shared" ca="1" si="112"/>
        <v/>
      </c>
      <c r="JKC43" t="str">
        <f t="shared" ca="1" si="112"/>
        <v/>
      </c>
      <c r="JKD43" t="str">
        <f t="shared" ca="1" si="112"/>
        <v/>
      </c>
      <c r="JKE43" t="str">
        <f t="shared" ca="1" si="112"/>
        <v/>
      </c>
      <c r="JKF43" t="str">
        <f t="shared" ca="1" si="112"/>
        <v/>
      </c>
      <c r="JKG43" t="str">
        <f t="shared" ca="1" si="112"/>
        <v/>
      </c>
      <c r="JKH43" t="str">
        <f t="shared" ca="1" si="112"/>
        <v/>
      </c>
      <c r="JKI43" t="str">
        <f t="shared" ca="1" si="112"/>
        <v/>
      </c>
      <c r="JKJ43" t="str">
        <f t="shared" ca="1" si="112"/>
        <v/>
      </c>
      <c r="JKK43" t="str">
        <f t="shared" ca="1" si="112"/>
        <v/>
      </c>
      <c r="JKL43" t="str">
        <f t="shared" ca="1" si="112"/>
        <v/>
      </c>
      <c r="JKM43" t="str">
        <f t="shared" ca="1" si="112"/>
        <v/>
      </c>
      <c r="JKN43" t="str">
        <f t="shared" ca="1" si="112"/>
        <v/>
      </c>
      <c r="JKO43" t="str">
        <f t="shared" ca="1" si="112"/>
        <v/>
      </c>
      <c r="JKP43" t="str">
        <f t="shared" ca="1" si="112"/>
        <v/>
      </c>
      <c r="JKQ43" t="str">
        <f t="shared" ca="1" si="112"/>
        <v/>
      </c>
      <c r="JKR43" t="str">
        <f t="shared" ca="1" si="112"/>
        <v/>
      </c>
      <c r="JKS43" t="str">
        <f t="shared" ca="1" si="112"/>
        <v/>
      </c>
      <c r="JKT43" t="str">
        <f t="shared" ca="1" si="112"/>
        <v/>
      </c>
      <c r="JKU43" t="str">
        <f t="shared" ca="1" si="112"/>
        <v/>
      </c>
      <c r="JKV43" t="str">
        <f t="shared" ca="1" si="112"/>
        <v/>
      </c>
      <c r="JKW43" t="str">
        <f t="shared" ca="1" si="112"/>
        <v/>
      </c>
      <c r="JKX43" t="str">
        <f t="shared" ca="1" si="112"/>
        <v/>
      </c>
      <c r="JKY43" t="str">
        <f t="shared" ca="1" si="112"/>
        <v/>
      </c>
      <c r="JKZ43" t="str">
        <f t="shared" ca="1" si="112"/>
        <v/>
      </c>
      <c r="JLA43" t="str">
        <f t="shared" ca="1" si="112"/>
        <v/>
      </c>
      <c r="JLB43" t="str">
        <f t="shared" ca="1" si="112"/>
        <v/>
      </c>
      <c r="JLC43" t="str">
        <f t="shared" ca="1" si="112"/>
        <v/>
      </c>
      <c r="JLD43" t="str">
        <f t="shared" ca="1" si="112"/>
        <v/>
      </c>
      <c r="JLE43" t="str">
        <f t="shared" ca="1" si="112"/>
        <v/>
      </c>
      <c r="JLF43" t="str">
        <f t="shared" ca="1" si="112"/>
        <v/>
      </c>
      <c r="JLG43" t="str">
        <f t="shared" ca="1" si="112"/>
        <v/>
      </c>
      <c r="JLH43" t="str">
        <f t="shared" ca="1" si="112"/>
        <v/>
      </c>
      <c r="JLI43" t="str">
        <f t="shared" ca="1" si="112"/>
        <v/>
      </c>
      <c r="JLJ43" t="str">
        <f t="shared" ca="1" si="112"/>
        <v/>
      </c>
      <c r="JLK43" t="str">
        <f t="shared" ca="1" si="112"/>
        <v/>
      </c>
      <c r="JLL43" t="str">
        <f t="shared" ca="1" si="112"/>
        <v/>
      </c>
      <c r="JLM43" t="str">
        <f t="shared" ca="1" si="112"/>
        <v/>
      </c>
      <c r="JLN43" t="str">
        <f t="shared" ca="1" si="112"/>
        <v/>
      </c>
      <c r="JLO43" t="str">
        <f t="shared" ca="1" si="112"/>
        <v/>
      </c>
      <c r="JLP43" t="str">
        <f t="shared" ca="1" si="112"/>
        <v/>
      </c>
      <c r="JLQ43" t="str">
        <f t="shared" ca="1" si="112"/>
        <v/>
      </c>
      <c r="JLR43" t="str">
        <f t="shared" ca="1" si="112"/>
        <v/>
      </c>
      <c r="JLS43" t="str">
        <f t="shared" ca="1" si="112"/>
        <v/>
      </c>
      <c r="JLT43" t="str">
        <f t="shared" ca="1" si="112"/>
        <v/>
      </c>
      <c r="JLU43" t="str">
        <f t="shared" ca="1" si="112"/>
        <v/>
      </c>
      <c r="JLV43" t="str">
        <f t="shared" ca="1" si="112"/>
        <v/>
      </c>
      <c r="JLW43" t="str">
        <f t="shared" ca="1" si="112"/>
        <v/>
      </c>
      <c r="JLX43" t="str">
        <f t="shared" ca="1" si="112"/>
        <v/>
      </c>
      <c r="JLY43" t="str">
        <f t="shared" ca="1" si="112"/>
        <v/>
      </c>
      <c r="JLZ43" t="str">
        <f t="shared" ca="1" si="112"/>
        <v/>
      </c>
      <c r="JMA43" t="str">
        <f t="shared" ca="1" si="112"/>
        <v/>
      </c>
      <c r="JMB43" t="str">
        <f t="shared" ca="1" si="112"/>
        <v/>
      </c>
      <c r="JMC43" t="str">
        <f t="shared" ca="1" si="112"/>
        <v/>
      </c>
      <c r="JMD43" t="str">
        <f t="shared" ca="1" si="112"/>
        <v/>
      </c>
      <c r="JME43" t="str">
        <f t="shared" ca="1" si="112"/>
        <v/>
      </c>
      <c r="JMF43" t="str">
        <f t="shared" ca="1" si="112"/>
        <v/>
      </c>
      <c r="JMG43" t="str">
        <f t="shared" ca="1" si="112"/>
        <v/>
      </c>
      <c r="JMH43" t="str">
        <f t="shared" ca="1" si="112"/>
        <v/>
      </c>
      <c r="JMI43" t="str">
        <f t="shared" ca="1" si="112"/>
        <v/>
      </c>
      <c r="JMJ43" t="str">
        <f t="shared" ca="1" si="112"/>
        <v/>
      </c>
      <c r="JMK43" t="str">
        <f t="shared" ref="JMK43:JOV43" ca="1" si="113">IFERROR(JMG43*JMI43,"")</f>
        <v/>
      </c>
      <c r="JML43" t="str">
        <f t="shared" ca="1" si="113"/>
        <v/>
      </c>
      <c r="JMM43" t="str">
        <f t="shared" ca="1" si="113"/>
        <v/>
      </c>
      <c r="JMN43" t="str">
        <f t="shared" ca="1" si="113"/>
        <v/>
      </c>
      <c r="JMO43" t="str">
        <f t="shared" ca="1" si="113"/>
        <v/>
      </c>
      <c r="JMP43" t="str">
        <f t="shared" ca="1" si="113"/>
        <v/>
      </c>
      <c r="JMQ43" t="str">
        <f t="shared" ca="1" si="113"/>
        <v/>
      </c>
      <c r="JMR43" t="str">
        <f t="shared" ca="1" si="113"/>
        <v/>
      </c>
      <c r="JMS43" t="str">
        <f t="shared" ca="1" si="113"/>
        <v/>
      </c>
      <c r="JMT43" t="str">
        <f t="shared" ca="1" si="113"/>
        <v/>
      </c>
      <c r="JMU43" t="str">
        <f t="shared" ca="1" si="113"/>
        <v/>
      </c>
      <c r="JMV43" t="str">
        <f t="shared" ca="1" si="113"/>
        <v/>
      </c>
      <c r="JMW43" t="str">
        <f t="shared" ca="1" si="113"/>
        <v/>
      </c>
      <c r="JMX43" t="str">
        <f t="shared" ca="1" si="113"/>
        <v/>
      </c>
      <c r="JMY43" t="str">
        <f t="shared" ca="1" si="113"/>
        <v/>
      </c>
      <c r="JMZ43" t="str">
        <f t="shared" ca="1" si="113"/>
        <v/>
      </c>
      <c r="JNA43" t="str">
        <f t="shared" ca="1" si="113"/>
        <v/>
      </c>
      <c r="JNB43" t="str">
        <f t="shared" ca="1" si="113"/>
        <v/>
      </c>
      <c r="JNC43" t="str">
        <f t="shared" ca="1" si="113"/>
        <v/>
      </c>
      <c r="JND43" t="str">
        <f t="shared" ca="1" si="113"/>
        <v/>
      </c>
      <c r="JNE43" t="str">
        <f t="shared" ca="1" si="113"/>
        <v/>
      </c>
      <c r="JNF43" t="str">
        <f t="shared" ca="1" si="113"/>
        <v/>
      </c>
      <c r="JNG43" t="str">
        <f t="shared" ca="1" si="113"/>
        <v/>
      </c>
      <c r="JNH43" t="str">
        <f t="shared" ca="1" si="113"/>
        <v/>
      </c>
      <c r="JNI43" t="str">
        <f t="shared" ca="1" si="113"/>
        <v/>
      </c>
      <c r="JNJ43" t="str">
        <f t="shared" ca="1" si="113"/>
        <v/>
      </c>
      <c r="JNK43" t="str">
        <f t="shared" ca="1" si="113"/>
        <v/>
      </c>
      <c r="JNL43" t="str">
        <f t="shared" ca="1" si="113"/>
        <v/>
      </c>
      <c r="JNM43" t="str">
        <f t="shared" ca="1" si="113"/>
        <v/>
      </c>
      <c r="JNN43" t="str">
        <f t="shared" ca="1" si="113"/>
        <v/>
      </c>
      <c r="JNO43" t="str">
        <f t="shared" ca="1" si="113"/>
        <v/>
      </c>
      <c r="JNP43" t="str">
        <f t="shared" ca="1" si="113"/>
        <v/>
      </c>
      <c r="JNQ43" t="str">
        <f t="shared" ca="1" si="113"/>
        <v/>
      </c>
      <c r="JNR43" t="str">
        <f t="shared" ca="1" si="113"/>
        <v/>
      </c>
      <c r="JNS43" t="str">
        <f t="shared" ca="1" si="113"/>
        <v/>
      </c>
      <c r="JNT43" t="str">
        <f t="shared" ca="1" si="113"/>
        <v/>
      </c>
      <c r="JNU43" t="str">
        <f t="shared" ca="1" si="113"/>
        <v/>
      </c>
      <c r="JNV43" t="str">
        <f t="shared" ca="1" si="113"/>
        <v/>
      </c>
      <c r="JNW43" t="str">
        <f t="shared" ca="1" si="113"/>
        <v/>
      </c>
      <c r="JNX43" t="str">
        <f t="shared" ca="1" si="113"/>
        <v/>
      </c>
      <c r="JNY43" t="str">
        <f t="shared" ca="1" si="113"/>
        <v/>
      </c>
      <c r="JNZ43" t="str">
        <f t="shared" ca="1" si="113"/>
        <v/>
      </c>
      <c r="JOA43" t="str">
        <f t="shared" ca="1" si="113"/>
        <v/>
      </c>
      <c r="JOB43" t="str">
        <f t="shared" ca="1" si="113"/>
        <v/>
      </c>
      <c r="JOC43" t="str">
        <f t="shared" ca="1" si="113"/>
        <v/>
      </c>
      <c r="JOD43" t="str">
        <f t="shared" ca="1" si="113"/>
        <v/>
      </c>
      <c r="JOE43" t="str">
        <f t="shared" ca="1" si="113"/>
        <v/>
      </c>
      <c r="JOF43" t="str">
        <f t="shared" ca="1" si="113"/>
        <v/>
      </c>
      <c r="JOG43" t="str">
        <f t="shared" ca="1" si="113"/>
        <v/>
      </c>
      <c r="JOH43" t="str">
        <f t="shared" ca="1" si="113"/>
        <v/>
      </c>
      <c r="JOI43" t="str">
        <f t="shared" ca="1" si="113"/>
        <v/>
      </c>
      <c r="JOJ43" t="str">
        <f t="shared" ca="1" si="113"/>
        <v/>
      </c>
      <c r="JOK43" t="str">
        <f t="shared" ca="1" si="113"/>
        <v/>
      </c>
      <c r="JOL43" t="str">
        <f t="shared" ca="1" si="113"/>
        <v/>
      </c>
      <c r="JOM43" t="str">
        <f t="shared" ca="1" si="113"/>
        <v/>
      </c>
      <c r="JON43" t="str">
        <f t="shared" ca="1" si="113"/>
        <v/>
      </c>
      <c r="JOO43" t="str">
        <f t="shared" ca="1" si="113"/>
        <v/>
      </c>
      <c r="JOP43" t="str">
        <f t="shared" ca="1" si="113"/>
        <v/>
      </c>
      <c r="JOQ43" t="str">
        <f t="shared" ca="1" si="113"/>
        <v/>
      </c>
      <c r="JOR43" t="str">
        <f t="shared" ca="1" si="113"/>
        <v/>
      </c>
      <c r="JOS43" t="str">
        <f t="shared" ca="1" si="113"/>
        <v/>
      </c>
      <c r="JOT43" t="str">
        <f t="shared" ca="1" si="113"/>
        <v/>
      </c>
      <c r="JOU43" t="str">
        <f t="shared" ca="1" si="113"/>
        <v/>
      </c>
      <c r="JOV43" t="str">
        <f t="shared" ca="1" si="113"/>
        <v/>
      </c>
      <c r="JOW43" t="str">
        <f t="shared" ref="JOW43:JRH43" ca="1" si="114">IFERROR(JOS43*JOU43,"")</f>
        <v/>
      </c>
      <c r="JOX43" t="str">
        <f t="shared" ca="1" si="114"/>
        <v/>
      </c>
      <c r="JOY43" t="str">
        <f t="shared" ca="1" si="114"/>
        <v/>
      </c>
      <c r="JOZ43" t="str">
        <f t="shared" ca="1" si="114"/>
        <v/>
      </c>
      <c r="JPA43" t="str">
        <f t="shared" ca="1" si="114"/>
        <v/>
      </c>
      <c r="JPB43" t="str">
        <f t="shared" ca="1" si="114"/>
        <v/>
      </c>
      <c r="JPC43" t="str">
        <f t="shared" ca="1" si="114"/>
        <v/>
      </c>
      <c r="JPD43" t="str">
        <f t="shared" ca="1" si="114"/>
        <v/>
      </c>
      <c r="JPE43" t="str">
        <f t="shared" ca="1" si="114"/>
        <v/>
      </c>
      <c r="JPF43" t="str">
        <f t="shared" ca="1" si="114"/>
        <v/>
      </c>
      <c r="JPG43" t="str">
        <f t="shared" ca="1" si="114"/>
        <v/>
      </c>
      <c r="JPH43" t="str">
        <f t="shared" ca="1" si="114"/>
        <v/>
      </c>
      <c r="JPI43" t="str">
        <f t="shared" ca="1" si="114"/>
        <v/>
      </c>
      <c r="JPJ43" t="str">
        <f t="shared" ca="1" si="114"/>
        <v/>
      </c>
      <c r="JPK43" t="str">
        <f t="shared" ca="1" si="114"/>
        <v/>
      </c>
      <c r="JPL43" t="str">
        <f t="shared" ca="1" si="114"/>
        <v/>
      </c>
      <c r="JPM43" t="str">
        <f t="shared" ca="1" si="114"/>
        <v/>
      </c>
      <c r="JPN43" t="str">
        <f t="shared" ca="1" si="114"/>
        <v/>
      </c>
      <c r="JPO43" t="str">
        <f t="shared" ca="1" si="114"/>
        <v/>
      </c>
      <c r="JPP43" t="str">
        <f t="shared" ca="1" si="114"/>
        <v/>
      </c>
      <c r="JPQ43" t="str">
        <f t="shared" ca="1" si="114"/>
        <v/>
      </c>
      <c r="JPR43" t="str">
        <f t="shared" ca="1" si="114"/>
        <v/>
      </c>
      <c r="JPS43" t="str">
        <f t="shared" ca="1" si="114"/>
        <v/>
      </c>
      <c r="JPT43" t="str">
        <f t="shared" ca="1" si="114"/>
        <v/>
      </c>
      <c r="JPU43" t="str">
        <f t="shared" ca="1" si="114"/>
        <v/>
      </c>
      <c r="JPV43" t="str">
        <f t="shared" ca="1" si="114"/>
        <v/>
      </c>
      <c r="JPW43" t="str">
        <f t="shared" ca="1" si="114"/>
        <v/>
      </c>
      <c r="JPX43" t="str">
        <f t="shared" ca="1" si="114"/>
        <v/>
      </c>
      <c r="JPY43" t="str">
        <f t="shared" ca="1" si="114"/>
        <v/>
      </c>
      <c r="JPZ43" t="str">
        <f t="shared" ca="1" si="114"/>
        <v/>
      </c>
      <c r="JQA43" t="str">
        <f t="shared" ca="1" si="114"/>
        <v/>
      </c>
      <c r="JQB43" t="str">
        <f t="shared" ca="1" si="114"/>
        <v/>
      </c>
      <c r="JQC43" t="str">
        <f t="shared" ca="1" si="114"/>
        <v/>
      </c>
      <c r="JQD43" t="str">
        <f t="shared" ca="1" si="114"/>
        <v/>
      </c>
      <c r="JQE43" t="str">
        <f t="shared" ca="1" si="114"/>
        <v/>
      </c>
      <c r="JQF43" t="str">
        <f t="shared" ca="1" si="114"/>
        <v/>
      </c>
      <c r="JQG43" t="str">
        <f t="shared" ca="1" si="114"/>
        <v/>
      </c>
      <c r="JQH43" t="str">
        <f t="shared" ca="1" si="114"/>
        <v/>
      </c>
      <c r="JQI43" t="str">
        <f t="shared" ca="1" si="114"/>
        <v/>
      </c>
      <c r="JQJ43" t="str">
        <f t="shared" ca="1" si="114"/>
        <v/>
      </c>
      <c r="JQK43" t="str">
        <f t="shared" ca="1" si="114"/>
        <v/>
      </c>
      <c r="JQL43" t="str">
        <f t="shared" ca="1" si="114"/>
        <v/>
      </c>
      <c r="JQM43" t="str">
        <f t="shared" ca="1" si="114"/>
        <v/>
      </c>
      <c r="JQN43" t="str">
        <f t="shared" ca="1" si="114"/>
        <v/>
      </c>
      <c r="JQO43" t="str">
        <f t="shared" ca="1" si="114"/>
        <v/>
      </c>
      <c r="JQP43" t="str">
        <f t="shared" ca="1" si="114"/>
        <v/>
      </c>
      <c r="JQQ43" t="str">
        <f t="shared" ca="1" si="114"/>
        <v/>
      </c>
      <c r="JQR43" t="str">
        <f t="shared" ca="1" si="114"/>
        <v/>
      </c>
      <c r="JQS43" t="str">
        <f t="shared" ca="1" si="114"/>
        <v/>
      </c>
      <c r="JQT43" t="str">
        <f t="shared" ca="1" si="114"/>
        <v/>
      </c>
      <c r="JQU43" t="str">
        <f t="shared" ca="1" si="114"/>
        <v/>
      </c>
      <c r="JQV43" t="str">
        <f t="shared" ca="1" si="114"/>
        <v/>
      </c>
      <c r="JQW43" t="str">
        <f t="shared" ca="1" si="114"/>
        <v/>
      </c>
      <c r="JQX43" t="str">
        <f t="shared" ca="1" si="114"/>
        <v/>
      </c>
      <c r="JQY43" t="str">
        <f t="shared" ca="1" si="114"/>
        <v/>
      </c>
      <c r="JQZ43" t="str">
        <f t="shared" ca="1" si="114"/>
        <v/>
      </c>
      <c r="JRA43" t="str">
        <f t="shared" ca="1" si="114"/>
        <v/>
      </c>
      <c r="JRB43" t="str">
        <f t="shared" ca="1" si="114"/>
        <v/>
      </c>
      <c r="JRC43" t="str">
        <f t="shared" ca="1" si="114"/>
        <v/>
      </c>
      <c r="JRD43" t="str">
        <f t="shared" ca="1" si="114"/>
        <v/>
      </c>
      <c r="JRE43" t="str">
        <f t="shared" ca="1" si="114"/>
        <v/>
      </c>
      <c r="JRF43" t="str">
        <f t="shared" ca="1" si="114"/>
        <v/>
      </c>
      <c r="JRG43" t="str">
        <f t="shared" ca="1" si="114"/>
        <v/>
      </c>
      <c r="JRH43" t="str">
        <f t="shared" ca="1" si="114"/>
        <v/>
      </c>
      <c r="JRI43" t="str">
        <f t="shared" ref="JRI43:JTT43" ca="1" si="115">IFERROR(JRE43*JRG43,"")</f>
        <v/>
      </c>
      <c r="JRJ43" t="str">
        <f t="shared" ca="1" si="115"/>
        <v/>
      </c>
      <c r="JRK43" t="str">
        <f t="shared" ca="1" si="115"/>
        <v/>
      </c>
      <c r="JRL43" t="str">
        <f t="shared" ca="1" si="115"/>
        <v/>
      </c>
      <c r="JRM43" t="str">
        <f t="shared" ca="1" si="115"/>
        <v/>
      </c>
      <c r="JRN43" t="str">
        <f t="shared" ca="1" si="115"/>
        <v/>
      </c>
      <c r="JRO43" t="str">
        <f t="shared" ca="1" si="115"/>
        <v/>
      </c>
      <c r="JRP43" t="str">
        <f t="shared" ca="1" si="115"/>
        <v/>
      </c>
      <c r="JRQ43" t="str">
        <f t="shared" ca="1" si="115"/>
        <v/>
      </c>
      <c r="JRR43" t="str">
        <f t="shared" ca="1" si="115"/>
        <v/>
      </c>
      <c r="JRS43" t="str">
        <f t="shared" ca="1" si="115"/>
        <v/>
      </c>
      <c r="JRT43" t="str">
        <f t="shared" ca="1" si="115"/>
        <v/>
      </c>
      <c r="JRU43" t="str">
        <f t="shared" ca="1" si="115"/>
        <v/>
      </c>
      <c r="JRV43" t="str">
        <f t="shared" ca="1" si="115"/>
        <v/>
      </c>
      <c r="JRW43" t="str">
        <f t="shared" ca="1" si="115"/>
        <v/>
      </c>
      <c r="JRX43" t="str">
        <f t="shared" ca="1" si="115"/>
        <v/>
      </c>
      <c r="JRY43" t="str">
        <f t="shared" ca="1" si="115"/>
        <v/>
      </c>
      <c r="JRZ43" t="str">
        <f t="shared" ca="1" si="115"/>
        <v/>
      </c>
      <c r="JSA43" t="str">
        <f t="shared" ca="1" si="115"/>
        <v/>
      </c>
      <c r="JSB43" t="str">
        <f t="shared" ca="1" si="115"/>
        <v/>
      </c>
      <c r="JSC43" t="str">
        <f t="shared" ca="1" si="115"/>
        <v/>
      </c>
      <c r="JSD43" t="str">
        <f t="shared" ca="1" si="115"/>
        <v/>
      </c>
      <c r="JSE43" t="str">
        <f t="shared" ca="1" si="115"/>
        <v/>
      </c>
      <c r="JSF43" t="str">
        <f t="shared" ca="1" si="115"/>
        <v/>
      </c>
      <c r="JSG43" t="str">
        <f t="shared" ca="1" si="115"/>
        <v/>
      </c>
      <c r="JSH43" t="str">
        <f t="shared" ca="1" si="115"/>
        <v/>
      </c>
      <c r="JSI43" t="str">
        <f t="shared" ca="1" si="115"/>
        <v/>
      </c>
      <c r="JSJ43" t="str">
        <f t="shared" ca="1" si="115"/>
        <v/>
      </c>
      <c r="JSK43" t="str">
        <f t="shared" ca="1" si="115"/>
        <v/>
      </c>
      <c r="JSL43" t="str">
        <f t="shared" ca="1" si="115"/>
        <v/>
      </c>
      <c r="JSM43" t="str">
        <f t="shared" ca="1" si="115"/>
        <v/>
      </c>
      <c r="JSN43" t="str">
        <f t="shared" ca="1" si="115"/>
        <v/>
      </c>
      <c r="JSO43" t="str">
        <f t="shared" ca="1" si="115"/>
        <v/>
      </c>
      <c r="JSP43" t="str">
        <f t="shared" ca="1" si="115"/>
        <v/>
      </c>
      <c r="JSQ43" t="str">
        <f t="shared" ca="1" si="115"/>
        <v/>
      </c>
      <c r="JSR43" t="str">
        <f t="shared" ca="1" si="115"/>
        <v/>
      </c>
      <c r="JSS43" t="str">
        <f t="shared" ca="1" si="115"/>
        <v/>
      </c>
      <c r="JST43" t="str">
        <f t="shared" ca="1" si="115"/>
        <v/>
      </c>
      <c r="JSU43" t="str">
        <f t="shared" ca="1" si="115"/>
        <v/>
      </c>
      <c r="JSV43" t="str">
        <f t="shared" ca="1" si="115"/>
        <v/>
      </c>
      <c r="JSW43" t="str">
        <f t="shared" ca="1" si="115"/>
        <v/>
      </c>
      <c r="JSX43" t="str">
        <f t="shared" ca="1" si="115"/>
        <v/>
      </c>
      <c r="JSY43" t="str">
        <f t="shared" ca="1" si="115"/>
        <v/>
      </c>
      <c r="JSZ43" t="str">
        <f t="shared" ca="1" si="115"/>
        <v/>
      </c>
      <c r="JTA43" t="str">
        <f t="shared" ca="1" si="115"/>
        <v/>
      </c>
      <c r="JTB43" t="str">
        <f t="shared" ca="1" si="115"/>
        <v/>
      </c>
      <c r="JTC43" t="str">
        <f t="shared" ca="1" si="115"/>
        <v/>
      </c>
      <c r="JTD43" t="str">
        <f t="shared" ca="1" si="115"/>
        <v/>
      </c>
      <c r="JTE43" t="str">
        <f t="shared" ca="1" si="115"/>
        <v/>
      </c>
      <c r="JTF43" t="str">
        <f t="shared" ca="1" si="115"/>
        <v/>
      </c>
      <c r="JTG43" t="str">
        <f t="shared" ca="1" si="115"/>
        <v/>
      </c>
      <c r="JTH43" t="str">
        <f t="shared" ca="1" si="115"/>
        <v/>
      </c>
      <c r="JTI43" t="str">
        <f t="shared" ca="1" si="115"/>
        <v/>
      </c>
      <c r="JTJ43" t="str">
        <f t="shared" ca="1" si="115"/>
        <v/>
      </c>
      <c r="JTK43" t="str">
        <f t="shared" ca="1" si="115"/>
        <v/>
      </c>
      <c r="JTL43" t="str">
        <f t="shared" ca="1" si="115"/>
        <v/>
      </c>
      <c r="JTM43" t="str">
        <f t="shared" ca="1" si="115"/>
        <v/>
      </c>
      <c r="JTN43" t="str">
        <f t="shared" ca="1" si="115"/>
        <v/>
      </c>
      <c r="JTO43" t="str">
        <f t="shared" ca="1" si="115"/>
        <v/>
      </c>
      <c r="JTP43" t="str">
        <f t="shared" ca="1" si="115"/>
        <v/>
      </c>
      <c r="JTQ43" t="str">
        <f t="shared" ca="1" si="115"/>
        <v/>
      </c>
      <c r="JTR43" t="str">
        <f t="shared" ca="1" si="115"/>
        <v/>
      </c>
      <c r="JTS43" t="str">
        <f t="shared" ca="1" si="115"/>
        <v/>
      </c>
      <c r="JTT43" t="str">
        <f t="shared" ca="1" si="115"/>
        <v/>
      </c>
      <c r="JTU43" t="str">
        <f t="shared" ref="JTU43:JWF43" ca="1" si="116">IFERROR(JTQ43*JTS43,"")</f>
        <v/>
      </c>
      <c r="JTV43" t="str">
        <f t="shared" ca="1" si="116"/>
        <v/>
      </c>
      <c r="JTW43" t="str">
        <f t="shared" ca="1" si="116"/>
        <v/>
      </c>
      <c r="JTX43" t="str">
        <f t="shared" ca="1" si="116"/>
        <v/>
      </c>
      <c r="JTY43" t="str">
        <f t="shared" ca="1" si="116"/>
        <v/>
      </c>
      <c r="JTZ43" t="str">
        <f t="shared" ca="1" si="116"/>
        <v/>
      </c>
      <c r="JUA43" t="str">
        <f t="shared" ca="1" si="116"/>
        <v/>
      </c>
      <c r="JUB43" t="str">
        <f t="shared" ca="1" si="116"/>
        <v/>
      </c>
      <c r="JUC43" t="str">
        <f t="shared" ca="1" si="116"/>
        <v/>
      </c>
      <c r="JUD43" t="str">
        <f t="shared" ca="1" si="116"/>
        <v/>
      </c>
      <c r="JUE43" t="str">
        <f t="shared" ca="1" si="116"/>
        <v/>
      </c>
      <c r="JUF43" t="str">
        <f t="shared" ca="1" si="116"/>
        <v/>
      </c>
      <c r="JUG43" t="str">
        <f t="shared" ca="1" si="116"/>
        <v/>
      </c>
      <c r="JUH43" t="str">
        <f t="shared" ca="1" si="116"/>
        <v/>
      </c>
      <c r="JUI43" t="str">
        <f t="shared" ca="1" si="116"/>
        <v/>
      </c>
      <c r="JUJ43" t="str">
        <f t="shared" ca="1" si="116"/>
        <v/>
      </c>
      <c r="JUK43" t="str">
        <f t="shared" ca="1" si="116"/>
        <v/>
      </c>
      <c r="JUL43" t="str">
        <f t="shared" ca="1" si="116"/>
        <v/>
      </c>
      <c r="JUM43" t="str">
        <f t="shared" ca="1" si="116"/>
        <v/>
      </c>
      <c r="JUN43" t="str">
        <f t="shared" ca="1" si="116"/>
        <v/>
      </c>
      <c r="JUO43" t="str">
        <f t="shared" ca="1" si="116"/>
        <v/>
      </c>
      <c r="JUP43" t="str">
        <f t="shared" ca="1" si="116"/>
        <v/>
      </c>
      <c r="JUQ43" t="str">
        <f t="shared" ca="1" si="116"/>
        <v/>
      </c>
      <c r="JUR43" t="str">
        <f t="shared" ca="1" si="116"/>
        <v/>
      </c>
      <c r="JUS43" t="str">
        <f t="shared" ca="1" si="116"/>
        <v/>
      </c>
      <c r="JUT43" t="str">
        <f t="shared" ca="1" si="116"/>
        <v/>
      </c>
      <c r="JUU43" t="str">
        <f t="shared" ca="1" si="116"/>
        <v/>
      </c>
      <c r="JUV43" t="str">
        <f t="shared" ca="1" si="116"/>
        <v/>
      </c>
      <c r="JUW43" t="str">
        <f t="shared" ca="1" si="116"/>
        <v/>
      </c>
      <c r="JUX43" t="str">
        <f t="shared" ca="1" si="116"/>
        <v/>
      </c>
      <c r="JUY43" t="str">
        <f t="shared" ca="1" si="116"/>
        <v/>
      </c>
      <c r="JUZ43" t="str">
        <f t="shared" ca="1" si="116"/>
        <v/>
      </c>
      <c r="JVA43" t="str">
        <f t="shared" ca="1" si="116"/>
        <v/>
      </c>
      <c r="JVB43" t="str">
        <f t="shared" ca="1" si="116"/>
        <v/>
      </c>
      <c r="JVC43" t="str">
        <f t="shared" ca="1" si="116"/>
        <v/>
      </c>
      <c r="JVD43" t="str">
        <f t="shared" ca="1" si="116"/>
        <v/>
      </c>
      <c r="JVE43" t="str">
        <f t="shared" ca="1" si="116"/>
        <v/>
      </c>
      <c r="JVF43" t="str">
        <f t="shared" ca="1" si="116"/>
        <v/>
      </c>
      <c r="JVG43" t="str">
        <f t="shared" ca="1" si="116"/>
        <v/>
      </c>
      <c r="JVH43" t="str">
        <f t="shared" ca="1" si="116"/>
        <v/>
      </c>
      <c r="JVI43" t="str">
        <f t="shared" ca="1" si="116"/>
        <v/>
      </c>
      <c r="JVJ43" t="str">
        <f t="shared" ca="1" si="116"/>
        <v/>
      </c>
      <c r="JVK43" t="str">
        <f t="shared" ca="1" si="116"/>
        <v/>
      </c>
      <c r="JVL43" t="str">
        <f t="shared" ca="1" si="116"/>
        <v/>
      </c>
      <c r="JVM43" t="str">
        <f t="shared" ca="1" si="116"/>
        <v/>
      </c>
      <c r="JVN43" t="str">
        <f t="shared" ca="1" si="116"/>
        <v/>
      </c>
      <c r="JVO43" t="str">
        <f t="shared" ca="1" si="116"/>
        <v/>
      </c>
      <c r="JVP43" t="str">
        <f t="shared" ca="1" si="116"/>
        <v/>
      </c>
      <c r="JVQ43" t="str">
        <f t="shared" ca="1" si="116"/>
        <v/>
      </c>
      <c r="JVR43" t="str">
        <f t="shared" ca="1" si="116"/>
        <v/>
      </c>
      <c r="JVS43" t="str">
        <f t="shared" ca="1" si="116"/>
        <v/>
      </c>
      <c r="JVT43" t="str">
        <f t="shared" ca="1" si="116"/>
        <v/>
      </c>
      <c r="JVU43" t="str">
        <f t="shared" ca="1" si="116"/>
        <v/>
      </c>
      <c r="JVV43" t="str">
        <f t="shared" ca="1" si="116"/>
        <v/>
      </c>
      <c r="JVW43" t="str">
        <f t="shared" ca="1" si="116"/>
        <v/>
      </c>
      <c r="JVX43" t="str">
        <f t="shared" ca="1" si="116"/>
        <v/>
      </c>
      <c r="JVY43" t="str">
        <f t="shared" ca="1" si="116"/>
        <v/>
      </c>
      <c r="JVZ43" t="str">
        <f t="shared" ca="1" si="116"/>
        <v/>
      </c>
      <c r="JWA43" t="str">
        <f t="shared" ca="1" si="116"/>
        <v/>
      </c>
      <c r="JWB43" t="str">
        <f t="shared" ca="1" si="116"/>
        <v/>
      </c>
      <c r="JWC43" t="str">
        <f t="shared" ca="1" si="116"/>
        <v/>
      </c>
      <c r="JWD43" t="str">
        <f t="shared" ca="1" si="116"/>
        <v/>
      </c>
      <c r="JWE43" t="str">
        <f t="shared" ca="1" si="116"/>
        <v/>
      </c>
      <c r="JWF43" t="str">
        <f t="shared" ca="1" si="116"/>
        <v/>
      </c>
      <c r="JWG43" t="str">
        <f t="shared" ref="JWG43:JYR43" ca="1" si="117">IFERROR(JWC43*JWE43,"")</f>
        <v/>
      </c>
      <c r="JWH43" t="str">
        <f t="shared" ca="1" si="117"/>
        <v/>
      </c>
      <c r="JWI43" t="str">
        <f t="shared" ca="1" si="117"/>
        <v/>
      </c>
      <c r="JWJ43" t="str">
        <f t="shared" ca="1" si="117"/>
        <v/>
      </c>
      <c r="JWK43" t="str">
        <f t="shared" ca="1" si="117"/>
        <v/>
      </c>
      <c r="JWL43" t="str">
        <f t="shared" ca="1" si="117"/>
        <v/>
      </c>
      <c r="JWM43" t="str">
        <f t="shared" ca="1" si="117"/>
        <v/>
      </c>
      <c r="JWN43" t="str">
        <f t="shared" ca="1" si="117"/>
        <v/>
      </c>
      <c r="JWO43" t="str">
        <f t="shared" ca="1" si="117"/>
        <v/>
      </c>
      <c r="JWP43" t="str">
        <f t="shared" ca="1" si="117"/>
        <v/>
      </c>
      <c r="JWQ43" t="str">
        <f t="shared" ca="1" si="117"/>
        <v/>
      </c>
      <c r="JWR43" t="str">
        <f t="shared" ca="1" si="117"/>
        <v/>
      </c>
      <c r="JWS43" t="str">
        <f t="shared" ca="1" si="117"/>
        <v/>
      </c>
      <c r="JWT43" t="str">
        <f t="shared" ca="1" si="117"/>
        <v/>
      </c>
      <c r="JWU43" t="str">
        <f t="shared" ca="1" si="117"/>
        <v/>
      </c>
      <c r="JWV43" t="str">
        <f t="shared" ca="1" si="117"/>
        <v/>
      </c>
      <c r="JWW43" t="str">
        <f t="shared" ca="1" si="117"/>
        <v/>
      </c>
      <c r="JWX43" t="str">
        <f t="shared" ca="1" si="117"/>
        <v/>
      </c>
      <c r="JWY43" t="str">
        <f t="shared" ca="1" si="117"/>
        <v/>
      </c>
      <c r="JWZ43" t="str">
        <f t="shared" ca="1" si="117"/>
        <v/>
      </c>
      <c r="JXA43" t="str">
        <f t="shared" ca="1" si="117"/>
        <v/>
      </c>
      <c r="JXB43" t="str">
        <f t="shared" ca="1" si="117"/>
        <v/>
      </c>
      <c r="JXC43" t="str">
        <f t="shared" ca="1" si="117"/>
        <v/>
      </c>
      <c r="JXD43" t="str">
        <f t="shared" ca="1" si="117"/>
        <v/>
      </c>
      <c r="JXE43" t="str">
        <f t="shared" ca="1" si="117"/>
        <v/>
      </c>
      <c r="JXF43" t="str">
        <f t="shared" ca="1" si="117"/>
        <v/>
      </c>
      <c r="JXG43" t="str">
        <f t="shared" ca="1" si="117"/>
        <v/>
      </c>
      <c r="JXH43" t="str">
        <f t="shared" ca="1" si="117"/>
        <v/>
      </c>
      <c r="JXI43" t="str">
        <f t="shared" ca="1" si="117"/>
        <v/>
      </c>
      <c r="JXJ43" t="str">
        <f t="shared" ca="1" si="117"/>
        <v/>
      </c>
      <c r="JXK43" t="str">
        <f t="shared" ca="1" si="117"/>
        <v/>
      </c>
      <c r="JXL43" t="str">
        <f t="shared" ca="1" si="117"/>
        <v/>
      </c>
      <c r="JXM43" t="str">
        <f t="shared" ca="1" si="117"/>
        <v/>
      </c>
      <c r="JXN43" t="str">
        <f t="shared" ca="1" si="117"/>
        <v/>
      </c>
      <c r="JXO43" t="str">
        <f t="shared" ca="1" si="117"/>
        <v/>
      </c>
      <c r="JXP43" t="str">
        <f t="shared" ca="1" si="117"/>
        <v/>
      </c>
      <c r="JXQ43" t="str">
        <f t="shared" ca="1" si="117"/>
        <v/>
      </c>
      <c r="JXR43" t="str">
        <f t="shared" ca="1" si="117"/>
        <v/>
      </c>
      <c r="JXS43" t="str">
        <f t="shared" ca="1" si="117"/>
        <v/>
      </c>
      <c r="JXT43" t="str">
        <f t="shared" ca="1" si="117"/>
        <v/>
      </c>
      <c r="JXU43" t="str">
        <f t="shared" ca="1" si="117"/>
        <v/>
      </c>
      <c r="JXV43" t="str">
        <f t="shared" ca="1" si="117"/>
        <v/>
      </c>
      <c r="JXW43" t="str">
        <f t="shared" ca="1" si="117"/>
        <v/>
      </c>
      <c r="JXX43" t="str">
        <f t="shared" ca="1" si="117"/>
        <v/>
      </c>
      <c r="JXY43" t="str">
        <f t="shared" ca="1" si="117"/>
        <v/>
      </c>
      <c r="JXZ43" t="str">
        <f t="shared" ca="1" si="117"/>
        <v/>
      </c>
      <c r="JYA43" t="str">
        <f t="shared" ca="1" si="117"/>
        <v/>
      </c>
      <c r="JYB43" t="str">
        <f t="shared" ca="1" si="117"/>
        <v/>
      </c>
      <c r="JYC43" t="str">
        <f t="shared" ca="1" si="117"/>
        <v/>
      </c>
      <c r="JYD43" t="str">
        <f t="shared" ca="1" si="117"/>
        <v/>
      </c>
      <c r="JYE43" t="str">
        <f t="shared" ca="1" si="117"/>
        <v/>
      </c>
      <c r="JYF43" t="str">
        <f t="shared" ca="1" si="117"/>
        <v/>
      </c>
      <c r="JYG43" t="str">
        <f t="shared" ca="1" si="117"/>
        <v/>
      </c>
      <c r="JYH43" t="str">
        <f t="shared" ca="1" si="117"/>
        <v/>
      </c>
      <c r="JYI43" t="str">
        <f t="shared" ca="1" si="117"/>
        <v/>
      </c>
      <c r="JYJ43" t="str">
        <f t="shared" ca="1" si="117"/>
        <v/>
      </c>
      <c r="JYK43" t="str">
        <f t="shared" ca="1" si="117"/>
        <v/>
      </c>
      <c r="JYL43" t="str">
        <f t="shared" ca="1" si="117"/>
        <v/>
      </c>
      <c r="JYM43" t="str">
        <f t="shared" ca="1" si="117"/>
        <v/>
      </c>
      <c r="JYN43" t="str">
        <f t="shared" ca="1" si="117"/>
        <v/>
      </c>
      <c r="JYO43" t="str">
        <f t="shared" ca="1" si="117"/>
        <v/>
      </c>
      <c r="JYP43" t="str">
        <f t="shared" ca="1" si="117"/>
        <v/>
      </c>
      <c r="JYQ43" t="str">
        <f t="shared" ca="1" si="117"/>
        <v/>
      </c>
      <c r="JYR43" t="str">
        <f t="shared" ca="1" si="117"/>
        <v/>
      </c>
      <c r="JYS43" t="str">
        <f t="shared" ref="JYS43:KBD43" ca="1" si="118">IFERROR(JYO43*JYQ43,"")</f>
        <v/>
      </c>
      <c r="JYT43" t="str">
        <f t="shared" ca="1" si="118"/>
        <v/>
      </c>
      <c r="JYU43" t="str">
        <f t="shared" ca="1" si="118"/>
        <v/>
      </c>
      <c r="JYV43" t="str">
        <f t="shared" ca="1" si="118"/>
        <v/>
      </c>
      <c r="JYW43" t="str">
        <f t="shared" ca="1" si="118"/>
        <v/>
      </c>
      <c r="JYX43" t="str">
        <f t="shared" ca="1" si="118"/>
        <v/>
      </c>
      <c r="JYY43" t="str">
        <f t="shared" ca="1" si="118"/>
        <v/>
      </c>
      <c r="JYZ43" t="str">
        <f t="shared" ca="1" si="118"/>
        <v/>
      </c>
      <c r="JZA43" t="str">
        <f t="shared" ca="1" si="118"/>
        <v/>
      </c>
      <c r="JZB43" t="str">
        <f t="shared" ca="1" si="118"/>
        <v/>
      </c>
      <c r="JZC43" t="str">
        <f t="shared" ca="1" si="118"/>
        <v/>
      </c>
      <c r="JZD43" t="str">
        <f t="shared" ca="1" si="118"/>
        <v/>
      </c>
      <c r="JZE43" t="str">
        <f t="shared" ca="1" si="118"/>
        <v/>
      </c>
      <c r="JZF43" t="str">
        <f t="shared" ca="1" si="118"/>
        <v/>
      </c>
      <c r="JZG43" t="str">
        <f t="shared" ca="1" si="118"/>
        <v/>
      </c>
      <c r="JZH43" t="str">
        <f t="shared" ca="1" si="118"/>
        <v/>
      </c>
      <c r="JZI43" t="str">
        <f t="shared" ca="1" si="118"/>
        <v/>
      </c>
      <c r="JZJ43" t="str">
        <f t="shared" ca="1" si="118"/>
        <v/>
      </c>
      <c r="JZK43" t="str">
        <f t="shared" ca="1" si="118"/>
        <v/>
      </c>
      <c r="JZL43" t="str">
        <f t="shared" ca="1" si="118"/>
        <v/>
      </c>
      <c r="JZM43" t="str">
        <f t="shared" ca="1" si="118"/>
        <v/>
      </c>
      <c r="JZN43" t="str">
        <f t="shared" ca="1" si="118"/>
        <v/>
      </c>
      <c r="JZO43" t="str">
        <f t="shared" ca="1" si="118"/>
        <v/>
      </c>
      <c r="JZP43" t="str">
        <f t="shared" ca="1" si="118"/>
        <v/>
      </c>
      <c r="JZQ43" t="str">
        <f t="shared" ca="1" si="118"/>
        <v/>
      </c>
      <c r="JZR43" t="str">
        <f t="shared" ca="1" si="118"/>
        <v/>
      </c>
      <c r="JZS43" t="str">
        <f t="shared" ca="1" si="118"/>
        <v/>
      </c>
      <c r="JZT43" t="str">
        <f t="shared" ca="1" si="118"/>
        <v/>
      </c>
      <c r="JZU43" t="str">
        <f t="shared" ca="1" si="118"/>
        <v/>
      </c>
      <c r="JZV43" t="str">
        <f t="shared" ca="1" si="118"/>
        <v/>
      </c>
      <c r="JZW43" t="str">
        <f t="shared" ca="1" si="118"/>
        <v/>
      </c>
      <c r="JZX43" t="str">
        <f t="shared" ca="1" si="118"/>
        <v/>
      </c>
      <c r="JZY43" t="str">
        <f t="shared" ca="1" si="118"/>
        <v/>
      </c>
      <c r="JZZ43" t="str">
        <f t="shared" ca="1" si="118"/>
        <v/>
      </c>
      <c r="KAA43" t="str">
        <f t="shared" ca="1" si="118"/>
        <v/>
      </c>
      <c r="KAB43" t="str">
        <f t="shared" ca="1" si="118"/>
        <v/>
      </c>
      <c r="KAC43" t="str">
        <f t="shared" ca="1" si="118"/>
        <v/>
      </c>
      <c r="KAD43" t="str">
        <f t="shared" ca="1" si="118"/>
        <v/>
      </c>
      <c r="KAE43" t="str">
        <f t="shared" ca="1" si="118"/>
        <v/>
      </c>
      <c r="KAF43" t="str">
        <f t="shared" ca="1" si="118"/>
        <v/>
      </c>
      <c r="KAG43" t="str">
        <f t="shared" ca="1" si="118"/>
        <v/>
      </c>
      <c r="KAH43" t="str">
        <f t="shared" ca="1" si="118"/>
        <v/>
      </c>
      <c r="KAI43" t="str">
        <f t="shared" ca="1" si="118"/>
        <v/>
      </c>
      <c r="KAJ43" t="str">
        <f t="shared" ca="1" si="118"/>
        <v/>
      </c>
      <c r="KAK43" t="str">
        <f t="shared" ca="1" si="118"/>
        <v/>
      </c>
      <c r="KAL43" t="str">
        <f t="shared" ca="1" si="118"/>
        <v/>
      </c>
      <c r="KAM43" t="str">
        <f t="shared" ca="1" si="118"/>
        <v/>
      </c>
      <c r="KAN43" t="str">
        <f t="shared" ca="1" si="118"/>
        <v/>
      </c>
      <c r="KAO43" t="str">
        <f t="shared" ca="1" si="118"/>
        <v/>
      </c>
      <c r="KAP43" t="str">
        <f t="shared" ca="1" si="118"/>
        <v/>
      </c>
      <c r="KAQ43" t="str">
        <f t="shared" ca="1" si="118"/>
        <v/>
      </c>
      <c r="KAR43" t="str">
        <f t="shared" ca="1" si="118"/>
        <v/>
      </c>
      <c r="KAS43" t="str">
        <f t="shared" ca="1" si="118"/>
        <v/>
      </c>
      <c r="KAT43" t="str">
        <f t="shared" ca="1" si="118"/>
        <v/>
      </c>
      <c r="KAU43" t="str">
        <f t="shared" ca="1" si="118"/>
        <v/>
      </c>
      <c r="KAV43" t="str">
        <f t="shared" ca="1" si="118"/>
        <v/>
      </c>
      <c r="KAW43" t="str">
        <f t="shared" ca="1" si="118"/>
        <v/>
      </c>
      <c r="KAX43" t="str">
        <f t="shared" ca="1" si="118"/>
        <v/>
      </c>
      <c r="KAY43" t="str">
        <f t="shared" ca="1" si="118"/>
        <v/>
      </c>
      <c r="KAZ43" t="str">
        <f t="shared" ca="1" si="118"/>
        <v/>
      </c>
      <c r="KBA43" t="str">
        <f t="shared" ca="1" si="118"/>
        <v/>
      </c>
      <c r="KBB43" t="str">
        <f t="shared" ca="1" si="118"/>
        <v/>
      </c>
      <c r="KBC43" t="str">
        <f t="shared" ca="1" si="118"/>
        <v/>
      </c>
      <c r="KBD43" t="str">
        <f t="shared" ca="1" si="118"/>
        <v/>
      </c>
      <c r="KBE43" t="str">
        <f t="shared" ref="KBE43:KDP43" ca="1" si="119">IFERROR(KBA43*KBC43,"")</f>
        <v/>
      </c>
      <c r="KBF43" t="str">
        <f t="shared" ca="1" si="119"/>
        <v/>
      </c>
      <c r="KBG43" t="str">
        <f t="shared" ca="1" si="119"/>
        <v/>
      </c>
      <c r="KBH43" t="str">
        <f t="shared" ca="1" si="119"/>
        <v/>
      </c>
      <c r="KBI43" t="str">
        <f t="shared" ca="1" si="119"/>
        <v/>
      </c>
      <c r="KBJ43" t="str">
        <f t="shared" ca="1" si="119"/>
        <v/>
      </c>
      <c r="KBK43" t="str">
        <f t="shared" ca="1" si="119"/>
        <v/>
      </c>
      <c r="KBL43" t="str">
        <f t="shared" ca="1" si="119"/>
        <v/>
      </c>
      <c r="KBM43" t="str">
        <f t="shared" ca="1" si="119"/>
        <v/>
      </c>
      <c r="KBN43" t="str">
        <f t="shared" ca="1" si="119"/>
        <v/>
      </c>
      <c r="KBO43" t="str">
        <f t="shared" ca="1" si="119"/>
        <v/>
      </c>
      <c r="KBP43" t="str">
        <f t="shared" ca="1" si="119"/>
        <v/>
      </c>
      <c r="KBQ43" t="str">
        <f t="shared" ca="1" si="119"/>
        <v/>
      </c>
      <c r="KBR43" t="str">
        <f t="shared" ca="1" si="119"/>
        <v/>
      </c>
      <c r="KBS43" t="str">
        <f t="shared" ca="1" si="119"/>
        <v/>
      </c>
      <c r="KBT43" t="str">
        <f t="shared" ca="1" si="119"/>
        <v/>
      </c>
      <c r="KBU43" t="str">
        <f t="shared" ca="1" si="119"/>
        <v/>
      </c>
      <c r="KBV43" t="str">
        <f t="shared" ca="1" si="119"/>
        <v/>
      </c>
      <c r="KBW43" t="str">
        <f t="shared" ca="1" si="119"/>
        <v/>
      </c>
      <c r="KBX43" t="str">
        <f t="shared" ca="1" si="119"/>
        <v/>
      </c>
      <c r="KBY43" t="str">
        <f t="shared" ca="1" si="119"/>
        <v/>
      </c>
      <c r="KBZ43" t="str">
        <f t="shared" ca="1" si="119"/>
        <v/>
      </c>
      <c r="KCA43" t="str">
        <f t="shared" ca="1" si="119"/>
        <v/>
      </c>
      <c r="KCB43" t="str">
        <f t="shared" ca="1" si="119"/>
        <v/>
      </c>
      <c r="KCC43" t="str">
        <f t="shared" ca="1" si="119"/>
        <v/>
      </c>
      <c r="KCD43" t="str">
        <f t="shared" ca="1" si="119"/>
        <v/>
      </c>
      <c r="KCE43" t="str">
        <f t="shared" ca="1" si="119"/>
        <v/>
      </c>
      <c r="KCF43" t="str">
        <f t="shared" ca="1" si="119"/>
        <v/>
      </c>
      <c r="KCG43" t="str">
        <f t="shared" ca="1" si="119"/>
        <v/>
      </c>
      <c r="KCH43" t="str">
        <f t="shared" ca="1" si="119"/>
        <v/>
      </c>
      <c r="KCI43" t="str">
        <f t="shared" ca="1" si="119"/>
        <v/>
      </c>
      <c r="KCJ43" t="str">
        <f t="shared" ca="1" si="119"/>
        <v/>
      </c>
      <c r="KCK43" t="str">
        <f t="shared" ca="1" si="119"/>
        <v/>
      </c>
      <c r="KCL43" t="str">
        <f t="shared" ca="1" si="119"/>
        <v/>
      </c>
      <c r="KCM43" t="str">
        <f t="shared" ca="1" si="119"/>
        <v/>
      </c>
      <c r="KCN43" t="str">
        <f t="shared" ca="1" si="119"/>
        <v/>
      </c>
      <c r="KCO43" t="str">
        <f t="shared" ca="1" si="119"/>
        <v/>
      </c>
      <c r="KCP43" t="str">
        <f t="shared" ca="1" si="119"/>
        <v/>
      </c>
      <c r="KCQ43" t="str">
        <f t="shared" ca="1" si="119"/>
        <v/>
      </c>
      <c r="KCR43" t="str">
        <f t="shared" ca="1" si="119"/>
        <v/>
      </c>
      <c r="KCS43" t="str">
        <f t="shared" ca="1" si="119"/>
        <v/>
      </c>
      <c r="KCT43" t="str">
        <f t="shared" ca="1" si="119"/>
        <v/>
      </c>
      <c r="KCU43" t="str">
        <f t="shared" ca="1" si="119"/>
        <v/>
      </c>
      <c r="KCV43" t="str">
        <f t="shared" ca="1" si="119"/>
        <v/>
      </c>
      <c r="KCW43" t="str">
        <f t="shared" ca="1" si="119"/>
        <v/>
      </c>
      <c r="KCX43" t="str">
        <f t="shared" ca="1" si="119"/>
        <v/>
      </c>
      <c r="KCY43" t="str">
        <f t="shared" ca="1" si="119"/>
        <v/>
      </c>
      <c r="KCZ43" t="str">
        <f t="shared" ca="1" si="119"/>
        <v/>
      </c>
      <c r="KDA43" t="str">
        <f t="shared" ca="1" si="119"/>
        <v/>
      </c>
      <c r="KDB43" t="str">
        <f t="shared" ca="1" si="119"/>
        <v/>
      </c>
      <c r="KDC43" t="str">
        <f t="shared" ca="1" si="119"/>
        <v/>
      </c>
      <c r="KDD43" t="str">
        <f t="shared" ca="1" si="119"/>
        <v/>
      </c>
      <c r="KDE43" t="str">
        <f t="shared" ca="1" si="119"/>
        <v/>
      </c>
      <c r="KDF43" t="str">
        <f t="shared" ca="1" si="119"/>
        <v/>
      </c>
      <c r="KDG43" t="str">
        <f t="shared" ca="1" si="119"/>
        <v/>
      </c>
      <c r="KDH43" t="str">
        <f t="shared" ca="1" si="119"/>
        <v/>
      </c>
      <c r="KDI43" t="str">
        <f t="shared" ca="1" si="119"/>
        <v/>
      </c>
      <c r="KDJ43" t="str">
        <f t="shared" ca="1" si="119"/>
        <v/>
      </c>
      <c r="KDK43" t="str">
        <f t="shared" ca="1" si="119"/>
        <v/>
      </c>
      <c r="KDL43" t="str">
        <f t="shared" ca="1" si="119"/>
        <v/>
      </c>
      <c r="KDM43" t="str">
        <f t="shared" ca="1" si="119"/>
        <v/>
      </c>
      <c r="KDN43" t="str">
        <f t="shared" ca="1" si="119"/>
        <v/>
      </c>
      <c r="KDO43" t="str">
        <f t="shared" ca="1" si="119"/>
        <v/>
      </c>
      <c r="KDP43" t="str">
        <f t="shared" ca="1" si="119"/>
        <v/>
      </c>
      <c r="KDQ43" t="str">
        <f t="shared" ref="KDQ43:KGB43" ca="1" si="120">IFERROR(KDM43*KDO43,"")</f>
        <v/>
      </c>
      <c r="KDR43" t="str">
        <f t="shared" ca="1" si="120"/>
        <v/>
      </c>
      <c r="KDS43" t="str">
        <f t="shared" ca="1" si="120"/>
        <v/>
      </c>
      <c r="KDT43" t="str">
        <f t="shared" ca="1" si="120"/>
        <v/>
      </c>
      <c r="KDU43" t="str">
        <f t="shared" ca="1" si="120"/>
        <v/>
      </c>
      <c r="KDV43" t="str">
        <f t="shared" ca="1" si="120"/>
        <v/>
      </c>
      <c r="KDW43" t="str">
        <f t="shared" ca="1" si="120"/>
        <v/>
      </c>
      <c r="KDX43" t="str">
        <f t="shared" ca="1" si="120"/>
        <v/>
      </c>
      <c r="KDY43" t="str">
        <f t="shared" ca="1" si="120"/>
        <v/>
      </c>
      <c r="KDZ43" t="str">
        <f t="shared" ca="1" si="120"/>
        <v/>
      </c>
      <c r="KEA43" t="str">
        <f t="shared" ca="1" si="120"/>
        <v/>
      </c>
      <c r="KEB43" t="str">
        <f t="shared" ca="1" si="120"/>
        <v/>
      </c>
      <c r="KEC43" t="str">
        <f t="shared" ca="1" si="120"/>
        <v/>
      </c>
      <c r="KED43" t="str">
        <f t="shared" ca="1" si="120"/>
        <v/>
      </c>
      <c r="KEE43" t="str">
        <f t="shared" ca="1" si="120"/>
        <v/>
      </c>
      <c r="KEF43" t="str">
        <f t="shared" ca="1" si="120"/>
        <v/>
      </c>
      <c r="KEG43" t="str">
        <f t="shared" ca="1" si="120"/>
        <v/>
      </c>
      <c r="KEH43" t="str">
        <f t="shared" ca="1" si="120"/>
        <v/>
      </c>
      <c r="KEI43" t="str">
        <f t="shared" ca="1" si="120"/>
        <v/>
      </c>
      <c r="KEJ43" t="str">
        <f t="shared" ca="1" si="120"/>
        <v/>
      </c>
      <c r="KEK43" t="str">
        <f t="shared" ca="1" si="120"/>
        <v/>
      </c>
      <c r="KEL43" t="str">
        <f t="shared" ca="1" si="120"/>
        <v/>
      </c>
      <c r="KEM43" t="str">
        <f t="shared" ca="1" si="120"/>
        <v/>
      </c>
      <c r="KEN43" t="str">
        <f t="shared" ca="1" si="120"/>
        <v/>
      </c>
      <c r="KEO43" t="str">
        <f t="shared" ca="1" si="120"/>
        <v/>
      </c>
      <c r="KEP43" t="str">
        <f t="shared" ca="1" si="120"/>
        <v/>
      </c>
      <c r="KEQ43" t="str">
        <f t="shared" ca="1" si="120"/>
        <v/>
      </c>
      <c r="KER43" t="str">
        <f t="shared" ca="1" si="120"/>
        <v/>
      </c>
      <c r="KES43" t="str">
        <f t="shared" ca="1" si="120"/>
        <v/>
      </c>
      <c r="KET43" t="str">
        <f t="shared" ca="1" si="120"/>
        <v/>
      </c>
      <c r="KEU43" t="str">
        <f t="shared" ca="1" si="120"/>
        <v/>
      </c>
      <c r="KEV43" t="str">
        <f t="shared" ca="1" si="120"/>
        <v/>
      </c>
      <c r="KEW43" t="str">
        <f t="shared" ca="1" si="120"/>
        <v/>
      </c>
      <c r="KEX43" t="str">
        <f t="shared" ca="1" si="120"/>
        <v/>
      </c>
      <c r="KEY43" t="str">
        <f t="shared" ca="1" si="120"/>
        <v/>
      </c>
      <c r="KEZ43" t="str">
        <f t="shared" ca="1" si="120"/>
        <v/>
      </c>
      <c r="KFA43" t="str">
        <f t="shared" ca="1" si="120"/>
        <v/>
      </c>
      <c r="KFB43" t="str">
        <f t="shared" ca="1" si="120"/>
        <v/>
      </c>
      <c r="KFC43" t="str">
        <f t="shared" ca="1" si="120"/>
        <v/>
      </c>
      <c r="KFD43" t="str">
        <f t="shared" ca="1" si="120"/>
        <v/>
      </c>
      <c r="KFE43" t="str">
        <f t="shared" ca="1" si="120"/>
        <v/>
      </c>
      <c r="KFF43" t="str">
        <f t="shared" ca="1" si="120"/>
        <v/>
      </c>
      <c r="KFG43" t="str">
        <f t="shared" ca="1" si="120"/>
        <v/>
      </c>
      <c r="KFH43" t="str">
        <f t="shared" ca="1" si="120"/>
        <v/>
      </c>
      <c r="KFI43" t="str">
        <f t="shared" ca="1" si="120"/>
        <v/>
      </c>
      <c r="KFJ43" t="str">
        <f t="shared" ca="1" si="120"/>
        <v/>
      </c>
      <c r="KFK43" t="str">
        <f t="shared" ca="1" si="120"/>
        <v/>
      </c>
      <c r="KFL43" t="str">
        <f t="shared" ca="1" si="120"/>
        <v/>
      </c>
      <c r="KFM43" t="str">
        <f t="shared" ca="1" si="120"/>
        <v/>
      </c>
      <c r="KFN43" t="str">
        <f t="shared" ca="1" si="120"/>
        <v/>
      </c>
      <c r="KFO43" t="str">
        <f t="shared" ca="1" si="120"/>
        <v/>
      </c>
      <c r="KFP43" t="str">
        <f t="shared" ca="1" si="120"/>
        <v/>
      </c>
      <c r="KFQ43" t="str">
        <f t="shared" ca="1" si="120"/>
        <v/>
      </c>
      <c r="KFR43" t="str">
        <f t="shared" ca="1" si="120"/>
        <v/>
      </c>
      <c r="KFS43" t="str">
        <f t="shared" ca="1" si="120"/>
        <v/>
      </c>
      <c r="KFT43" t="str">
        <f t="shared" ca="1" si="120"/>
        <v/>
      </c>
      <c r="KFU43" t="str">
        <f t="shared" ca="1" si="120"/>
        <v/>
      </c>
      <c r="KFV43" t="str">
        <f t="shared" ca="1" si="120"/>
        <v/>
      </c>
      <c r="KFW43" t="str">
        <f t="shared" ca="1" si="120"/>
        <v/>
      </c>
      <c r="KFX43" t="str">
        <f t="shared" ca="1" si="120"/>
        <v/>
      </c>
      <c r="KFY43" t="str">
        <f t="shared" ca="1" si="120"/>
        <v/>
      </c>
      <c r="KFZ43" t="str">
        <f t="shared" ca="1" si="120"/>
        <v/>
      </c>
      <c r="KGA43" t="str">
        <f t="shared" ca="1" si="120"/>
        <v/>
      </c>
      <c r="KGB43" t="str">
        <f t="shared" ca="1" si="120"/>
        <v/>
      </c>
      <c r="KGC43" t="str">
        <f t="shared" ref="KGC43:KIN43" ca="1" si="121">IFERROR(KFY43*KGA43,"")</f>
        <v/>
      </c>
      <c r="KGD43" t="str">
        <f t="shared" ca="1" si="121"/>
        <v/>
      </c>
      <c r="KGE43" t="str">
        <f t="shared" ca="1" si="121"/>
        <v/>
      </c>
      <c r="KGF43" t="str">
        <f t="shared" ca="1" si="121"/>
        <v/>
      </c>
      <c r="KGG43" t="str">
        <f t="shared" ca="1" si="121"/>
        <v/>
      </c>
      <c r="KGH43" t="str">
        <f t="shared" ca="1" si="121"/>
        <v/>
      </c>
      <c r="KGI43" t="str">
        <f t="shared" ca="1" si="121"/>
        <v/>
      </c>
      <c r="KGJ43" t="str">
        <f t="shared" ca="1" si="121"/>
        <v/>
      </c>
      <c r="KGK43" t="str">
        <f t="shared" ca="1" si="121"/>
        <v/>
      </c>
      <c r="KGL43" t="str">
        <f t="shared" ca="1" si="121"/>
        <v/>
      </c>
      <c r="KGM43" t="str">
        <f t="shared" ca="1" si="121"/>
        <v/>
      </c>
      <c r="KGN43" t="str">
        <f t="shared" ca="1" si="121"/>
        <v/>
      </c>
      <c r="KGO43" t="str">
        <f t="shared" ca="1" si="121"/>
        <v/>
      </c>
      <c r="KGP43" t="str">
        <f t="shared" ca="1" si="121"/>
        <v/>
      </c>
      <c r="KGQ43" t="str">
        <f t="shared" ca="1" si="121"/>
        <v/>
      </c>
      <c r="KGR43" t="str">
        <f t="shared" ca="1" si="121"/>
        <v/>
      </c>
      <c r="KGS43" t="str">
        <f t="shared" ca="1" si="121"/>
        <v/>
      </c>
      <c r="KGT43" t="str">
        <f t="shared" ca="1" si="121"/>
        <v/>
      </c>
      <c r="KGU43" t="str">
        <f t="shared" ca="1" si="121"/>
        <v/>
      </c>
      <c r="KGV43" t="str">
        <f t="shared" ca="1" si="121"/>
        <v/>
      </c>
      <c r="KGW43" t="str">
        <f t="shared" ca="1" si="121"/>
        <v/>
      </c>
      <c r="KGX43" t="str">
        <f t="shared" ca="1" si="121"/>
        <v/>
      </c>
      <c r="KGY43" t="str">
        <f t="shared" ca="1" si="121"/>
        <v/>
      </c>
      <c r="KGZ43" t="str">
        <f t="shared" ca="1" si="121"/>
        <v/>
      </c>
      <c r="KHA43" t="str">
        <f t="shared" ca="1" si="121"/>
        <v/>
      </c>
      <c r="KHB43" t="str">
        <f t="shared" ca="1" si="121"/>
        <v/>
      </c>
      <c r="KHC43" t="str">
        <f t="shared" ca="1" si="121"/>
        <v/>
      </c>
      <c r="KHD43" t="str">
        <f t="shared" ca="1" si="121"/>
        <v/>
      </c>
      <c r="KHE43" t="str">
        <f t="shared" ca="1" si="121"/>
        <v/>
      </c>
      <c r="KHF43" t="str">
        <f t="shared" ca="1" si="121"/>
        <v/>
      </c>
      <c r="KHG43" t="str">
        <f t="shared" ca="1" si="121"/>
        <v/>
      </c>
      <c r="KHH43" t="str">
        <f t="shared" ca="1" si="121"/>
        <v/>
      </c>
      <c r="KHI43" t="str">
        <f t="shared" ca="1" si="121"/>
        <v/>
      </c>
      <c r="KHJ43" t="str">
        <f t="shared" ca="1" si="121"/>
        <v/>
      </c>
      <c r="KHK43" t="str">
        <f t="shared" ca="1" si="121"/>
        <v/>
      </c>
      <c r="KHL43" t="str">
        <f t="shared" ca="1" si="121"/>
        <v/>
      </c>
      <c r="KHM43" t="str">
        <f t="shared" ca="1" si="121"/>
        <v/>
      </c>
      <c r="KHN43" t="str">
        <f t="shared" ca="1" si="121"/>
        <v/>
      </c>
      <c r="KHO43" t="str">
        <f t="shared" ca="1" si="121"/>
        <v/>
      </c>
      <c r="KHP43" t="str">
        <f t="shared" ca="1" si="121"/>
        <v/>
      </c>
      <c r="KHQ43" t="str">
        <f t="shared" ca="1" si="121"/>
        <v/>
      </c>
      <c r="KHR43" t="str">
        <f t="shared" ca="1" si="121"/>
        <v/>
      </c>
      <c r="KHS43" t="str">
        <f t="shared" ca="1" si="121"/>
        <v/>
      </c>
      <c r="KHT43" t="str">
        <f t="shared" ca="1" si="121"/>
        <v/>
      </c>
      <c r="KHU43" t="str">
        <f t="shared" ca="1" si="121"/>
        <v/>
      </c>
      <c r="KHV43" t="str">
        <f t="shared" ca="1" si="121"/>
        <v/>
      </c>
      <c r="KHW43" t="str">
        <f t="shared" ca="1" si="121"/>
        <v/>
      </c>
      <c r="KHX43" t="str">
        <f t="shared" ca="1" si="121"/>
        <v/>
      </c>
      <c r="KHY43" t="str">
        <f t="shared" ca="1" si="121"/>
        <v/>
      </c>
      <c r="KHZ43" t="str">
        <f t="shared" ca="1" si="121"/>
        <v/>
      </c>
      <c r="KIA43" t="str">
        <f t="shared" ca="1" si="121"/>
        <v/>
      </c>
      <c r="KIB43" t="str">
        <f t="shared" ca="1" si="121"/>
        <v/>
      </c>
      <c r="KIC43" t="str">
        <f t="shared" ca="1" si="121"/>
        <v/>
      </c>
      <c r="KID43" t="str">
        <f t="shared" ca="1" si="121"/>
        <v/>
      </c>
      <c r="KIE43" t="str">
        <f t="shared" ca="1" si="121"/>
        <v/>
      </c>
      <c r="KIF43" t="str">
        <f t="shared" ca="1" si="121"/>
        <v/>
      </c>
      <c r="KIG43" t="str">
        <f t="shared" ca="1" si="121"/>
        <v/>
      </c>
      <c r="KIH43" t="str">
        <f t="shared" ca="1" si="121"/>
        <v/>
      </c>
      <c r="KII43" t="str">
        <f t="shared" ca="1" si="121"/>
        <v/>
      </c>
      <c r="KIJ43" t="str">
        <f t="shared" ca="1" si="121"/>
        <v/>
      </c>
      <c r="KIK43" t="str">
        <f t="shared" ca="1" si="121"/>
        <v/>
      </c>
      <c r="KIL43" t="str">
        <f t="shared" ca="1" si="121"/>
        <v/>
      </c>
      <c r="KIM43" t="str">
        <f t="shared" ca="1" si="121"/>
        <v/>
      </c>
      <c r="KIN43" t="str">
        <f t="shared" ca="1" si="121"/>
        <v/>
      </c>
      <c r="KIO43" t="str">
        <f t="shared" ref="KIO43:KKZ43" ca="1" si="122">IFERROR(KIK43*KIM43,"")</f>
        <v/>
      </c>
      <c r="KIP43" t="str">
        <f t="shared" ca="1" si="122"/>
        <v/>
      </c>
      <c r="KIQ43" t="str">
        <f t="shared" ca="1" si="122"/>
        <v/>
      </c>
      <c r="KIR43" t="str">
        <f t="shared" ca="1" si="122"/>
        <v/>
      </c>
      <c r="KIS43" t="str">
        <f t="shared" ca="1" si="122"/>
        <v/>
      </c>
      <c r="KIT43" t="str">
        <f t="shared" ca="1" si="122"/>
        <v/>
      </c>
      <c r="KIU43" t="str">
        <f t="shared" ca="1" si="122"/>
        <v/>
      </c>
      <c r="KIV43" t="str">
        <f t="shared" ca="1" si="122"/>
        <v/>
      </c>
      <c r="KIW43" t="str">
        <f t="shared" ca="1" si="122"/>
        <v/>
      </c>
      <c r="KIX43" t="str">
        <f t="shared" ca="1" si="122"/>
        <v/>
      </c>
      <c r="KIY43" t="str">
        <f t="shared" ca="1" si="122"/>
        <v/>
      </c>
      <c r="KIZ43" t="str">
        <f t="shared" ca="1" si="122"/>
        <v/>
      </c>
      <c r="KJA43" t="str">
        <f t="shared" ca="1" si="122"/>
        <v/>
      </c>
      <c r="KJB43" t="str">
        <f t="shared" ca="1" si="122"/>
        <v/>
      </c>
      <c r="KJC43" t="str">
        <f t="shared" ca="1" si="122"/>
        <v/>
      </c>
      <c r="KJD43" t="str">
        <f t="shared" ca="1" si="122"/>
        <v/>
      </c>
      <c r="KJE43" t="str">
        <f t="shared" ca="1" si="122"/>
        <v/>
      </c>
      <c r="KJF43" t="str">
        <f t="shared" ca="1" si="122"/>
        <v/>
      </c>
      <c r="KJG43" t="str">
        <f t="shared" ca="1" si="122"/>
        <v/>
      </c>
      <c r="KJH43" t="str">
        <f t="shared" ca="1" si="122"/>
        <v/>
      </c>
      <c r="KJI43" t="str">
        <f t="shared" ca="1" si="122"/>
        <v/>
      </c>
      <c r="KJJ43" t="str">
        <f t="shared" ca="1" si="122"/>
        <v/>
      </c>
      <c r="KJK43" t="str">
        <f t="shared" ca="1" si="122"/>
        <v/>
      </c>
      <c r="KJL43" t="str">
        <f t="shared" ca="1" si="122"/>
        <v/>
      </c>
      <c r="KJM43" t="str">
        <f t="shared" ca="1" si="122"/>
        <v/>
      </c>
      <c r="KJN43" t="str">
        <f t="shared" ca="1" si="122"/>
        <v/>
      </c>
      <c r="KJO43" t="str">
        <f t="shared" ca="1" si="122"/>
        <v/>
      </c>
      <c r="KJP43" t="str">
        <f t="shared" ca="1" si="122"/>
        <v/>
      </c>
      <c r="KJQ43" t="str">
        <f t="shared" ca="1" si="122"/>
        <v/>
      </c>
      <c r="KJR43" t="str">
        <f t="shared" ca="1" si="122"/>
        <v/>
      </c>
      <c r="KJS43" t="str">
        <f t="shared" ca="1" si="122"/>
        <v/>
      </c>
      <c r="KJT43" t="str">
        <f t="shared" ca="1" si="122"/>
        <v/>
      </c>
      <c r="KJU43" t="str">
        <f t="shared" ca="1" si="122"/>
        <v/>
      </c>
      <c r="KJV43" t="str">
        <f t="shared" ca="1" si="122"/>
        <v/>
      </c>
      <c r="KJW43" t="str">
        <f t="shared" ca="1" si="122"/>
        <v/>
      </c>
      <c r="KJX43" t="str">
        <f t="shared" ca="1" si="122"/>
        <v/>
      </c>
      <c r="KJY43" t="str">
        <f t="shared" ca="1" si="122"/>
        <v/>
      </c>
      <c r="KJZ43" t="str">
        <f t="shared" ca="1" si="122"/>
        <v/>
      </c>
      <c r="KKA43" t="str">
        <f t="shared" ca="1" si="122"/>
        <v/>
      </c>
      <c r="KKB43" t="str">
        <f t="shared" ca="1" si="122"/>
        <v/>
      </c>
      <c r="KKC43" t="str">
        <f t="shared" ca="1" si="122"/>
        <v/>
      </c>
      <c r="KKD43" t="str">
        <f t="shared" ca="1" si="122"/>
        <v/>
      </c>
      <c r="KKE43" t="str">
        <f t="shared" ca="1" si="122"/>
        <v/>
      </c>
      <c r="KKF43" t="str">
        <f t="shared" ca="1" si="122"/>
        <v/>
      </c>
      <c r="KKG43" t="str">
        <f t="shared" ca="1" si="122"/>
        <v/>
      </c>
      <c r="KKH43" t="str">
        <f t="shared" ca="1" si="122"/>
        <v/>
      </c>
      <c r="KKI43" t="str">
        <f t="shared" ca="1" si="122"/>
        <v/>
      </c>
      <c r="KKJ43" t="str">
        <f t="shared" ca="1" si="122"/>
        <v/>
      </c>
      <c r="KKK43" t="str">
        <f t="shared" ca="1" si="122"/>
        <v/>
      </c>
      <c r="KKL43" t="str">
        <f t="shared" ca="1" si="122"/>
        <v/>
      </c>
      <c r="KKM43" t="str">
        <f t="shared" ca="1" si="122"/>
        <v/>
      </c>
      <c r="KKN43" t="str">
        <f t="shared" ca="1" si="122"/>
        <v/>
      </c>
      <c r="KKO43" t="str">
        <f t="shared" ca="1" si="122"/>
        <v/>
      </c>
      <c r="KKP43" t="str">
        <f t="shared" ca="1" si="122"/>
        <v/>
      </c>
      <c r="KKQ43" t="str">
        <f t="shared" ca="1" si="122"/>
        <v/>
      </c>
      <c r="KKR43" t="str">
        <f t="shared" ca="1" si="122"/>
        <v/>
      </c>
      <c r="KKS43" t="str">
        <f t="shared" ca="1" si="122"/>
        <v/>
      </c>
      <c r="KKT43" t="str">
        <f t="shared" ca="1" si="122"/>
        <v/>
      </c>
      <c r="KKU43" t="str">
        <f t="shared" ca="1" si="122"/>
        <v/>
      </c>
      <c r="KKV43" t="str">
        <f t="shared" ca="1" si="122"/>
        <v/>
      </c>
      <c r="KKW43" t="str">
        <f t="shared" ca="1" si="122"/>
        <v/>
      </c>
      <c r="KKX43" t="str">
        <f t="shared" ca="1" si="122"/>
        <v/>
      </c>
      <c r="KKY43" t="str">
        <f t="shared" ca="1" si="122"/>
        <v/>
      </c>
      <c r="KKZ43" t="str">
        <f t="shared" ca="1" si="122"/>
        <v/>
      </c>
      <c r="KLA43" t="str">
        <f t="shared" ref="KLA43:KNL43" ca="1" si="123">IFERROR(KKW43*KKY43,"")</f>
        <v/>
      </c>
      <c r="KLB43" t="str">
        <f t="shared" ca="1" si="123"/>
        <v/>
      </c>
      <c r="KLC43" t="str">
        <f t="shared" ca="1" si="123"/>
        <v/>
      </c>
      <c r="KLD43" t="str">
        <f t="shared" ca="1" si="123"/>
        <v/>
      </c>
      <c r="KLE43" t="str">
        <f t="shared" ca="1" si="123"/>
        <v/>
      </c>
      <c r="KLF43" t="str">
        <f t="shared" ca="1" si="123"/>
        <v/>
      </c>
      <c r="KLG43" t="str">
        <f t="shared" ca="1" si="123"/>
        <v/>
      </c>
      <c r="KLH43" t="str">
        <f t="shared" ca="1" si="123"/>
        <v/>
      </c>
      <c r="KLI43" t="str">
        <f t="shared" ca="1" si="123"/>
        <v/>
      </c>
      <c r="KLJ43" t="str">
        <f t="shared" ca="1" si="123"/>
        <v/>
      </c>
      <c r="KLK43" t="str">
        <f t="shared" ca="1" si="123"/>
        <v/>
      </c>
      <c r="KLL43" t="str">
        <f t="shared" ca="1" si="123"/>
        <v/>
      </c>
      <c r="KLM43" t="str">
        <f t="shared" ca="1" si="123"/>
        <v/>
      </c>
      <c r="KLN43" t="str">
        <f t="shared" ca="1" si="123"/>
        <v/>
      </c>
      <c r="KLO43" t="str">
        <f t="shared" ca="1" si="123"/>
        <v/>
      </c>
      <c r="KLP43" t="str">
        <f t="shared" ca="1" si="123"/>
        <v/>
      </c>
      <c r="KLQ43" t="str">
        <f t="shared" ca="1" si="123"/>
        <v/>
      </c>
      <c r="KLR43" t="str">
        <f t="shared" ca="1" si="123"/>
        <v/>
      </c>
      <c r="KLS43" t="str">
        <f t="shared" ca="1" si="123"/>
        <v/>
      </c>
      <c r="KLT43" t="str">
        <f t="shared" ca="1" si="123"/>
        <v/>
      </c>
      <c r="KLU43" t="str">
        <f t="shared" ca="1" si="123"/>
        <v/>
      </c>
      <c r="KLV43" t="str">
        <f t="shared" ca="1" si="123"/>
        <v/>
      </c>
      <c r="KLW43" t="str">
        <f t="shared" ca="1" si="123"/>
        <v/>
      </c>
      <c r="KLX43" t="str">
        <f t="shared" ca="1" si="123"/>
        <v/>
      </c>
      <c r="KLY43" t="str">
        <f t="shared" ca="1" si="123"/>
        <v/>
      </c>
      <c r="KLZ43" t="str">
        <f t="shared" ca="1" si="123"/>
        <v/>
      </c>
      <c r="KMA43" t="str">
        <f t="shared" ca="1" si="123"/>
        <v/>
      </c>
      <c r="KMB43" t="str">
        <f t="shared" ca="1" si="123"/>
        <v/>
      </c>
      <c r="KMC43" t="str">
        <f t="shared" ca="1" si="123"/>
        <v/>
      </c>
      <c r="KMD43" t="str">
        <f t="shared" ca="1" si="123"/>
        <v/>
      </c>
      <c r="KME43" t="str">
        <f t="shared" ca="1" si="123"/>
        <v/>
      </c>
      <c r="KMF43" t="str">
        <f t="shared" ca="1" si="123"/>
        <v/>
      </c>
      <c r="KMG43" t="str">
        <f t="shared" ca="1" si="123"/>
        <v/>
      </c>
      <c r="KMH43" t="str">
        <f t="shared" ca="1" si="123"/>
        <v/>
      </c>
      <c r="KMI43" t="str">
        <f t="shared" ca="1" si="123"/>
        <v/>
      </c>
      <c r="KMJ43" t="str">
        <f t="shared" ca="1" si="123"/>
        <v/>
      </c>
      <c r="KMK43" t="str">
        <f t="shared" ca="1" si="123"/>
        <v/>
      </c>
      <c r="KML43" t="str">
        <f t="shared" ca="1" si="123"/>
        <v/>
      </c>
      <c r="KMM43" t="str">
        <f t="shared" ca="1" si="123"/>
        <v/>
      </c>
      <c r="KMN43" t="str">
        <f t="shared" ca="1" si="123"/>
        <v/>
      </c>
      <c r="KMO43" t="str">
        <f t="shared" ca="1" si="123"/>
        <v/>
      </c>
      <c r="KMP43" t="str">
        <f t="shared" ca="1" si="123"/>
        <v/>
      </c>
      <c r="KMQ43" t="str">
        <f t="shared" ca="1" si="123"/>
        <v/>
      </c>
      <c r="KMR43" t="str">
        <f t="shared" ca="1" si="123"/>
        <v/>
      </c>
      <c r="KMS43" t="str">
        <f t="shared" ca="1" si="123"/>
        <v/>
      </c>
      <c r="KMT43" t="str">
        <f t="shared" ca="1" si="123"/>
        <v/>
      </c>
      <c r="KMU43" t="str">
        <f t="shared" ca="1" si="123"/>
        <v/>
      </c>
      <c r="KMV43" t="str">
        <f t="shared" ca="1" si="123"/>
        <v/>
      </c>
      <c r="KMW43" t="str">
        <f t="shared" ca="1" si="123"/>
        <v/>
      </c>
      <c r="KMX43" t="str">
        <f t="shared" ca="1" si="123"/>
        <v/>
      </c>
      <c r="KMY43" t="str">
        <f t="shared" ca="1" si="123"/>
        <v/>
      </c>
      <c r="KMZ43" t="str">
        <f t="shared" ca="1" si="123"/>
        <v/>
      </c>
      <c r="KNA43" t="str">
        <f t="shared" ca="1" si="123"/>
        <v/>
      </c>
      <c r="KNB43" t="str">
        <f t="shared" ca="1" si="123"/>
        <v/>
      </c>
      <c r="KNC43" t="str">
        <f t="shared" ca="1" si="123"/>
        <v/>
      </c>
      <c r="KND43" t="str">
        <f t="shared" ca="1" si="123"/>
        <v/>
      </c>
      <c r="KNE43" t="str">
        <f t="shared" ca="1" si="123"/>
        <v/>
      </c>
      <c r="KNF43" t="str">
        <f t="shared" ca="1" si="123"/>
        <v/>
      </c>
      <c r="KNG43" t="str">
        <f t="shared" ca="1" si="123"/>
        <v/>
      </c>
      <c r="KNH43" t="str">
        <f t="shared" ca="1" si="123"/>
        <v/>
      </c>
      <c r="KNI43" t="str">
        <f t="shared" ca="1" si="123"/>
        <v/>
      </c>
      <c r="KNJ43" t="str">
        <f t="shared" ca="1" si="123"/>
        <v/>
      </c>
      <c r="KNK43" t="str">
        <f t="shared" ca="1" si="123"/>
        <v/>
      </c>
      <c r="KNL43" t="str">
        <f t="shared" ca="1" si="123"/>
        <v/>
      </c>
      <c r="KNM43" t="str">
        <f t="shared" ref="KNM43:KPX43" ca="1" si="124">IFERROR(KNI43*KNK43,"")</f>
        <v/>
      </c>
      <c r="KNN43" t="str">
        <f t="shared" ca="1" si="124"/>
        <v/>
      </c>
      <c r="KNO43" t="str">
        <f t="shared" ca="1" si="124"/>
        <v/>
      </c>
      <c r="KNP43" t="str">
        <f t="shared" ca="1" si="124"/>
        <v/>
      </c>
      <c r="KNQ43" t="str">
        <f t="shared" ca="1" si="124"/>
        <v/>
      </c>
      <c r="KNR43" t="str">
        <f t="shared" ca="1" si="124"/>
        <v/>
      </c>
      <c r="KNS43" t="str">
        <f t="shared" ca="1" si="124"/>
        <v/>
      </c>
      <c r="KNT43" t="str">
        <f t="shared" ca="1" si="124"/>
        <v/>
      </c>
      <c r="KNU43" t="str">
        <f t="shared" ca="1" si="124"/>
        <v/>
      </c>
      <c r="KNV43" t="str">
        <f t="shared" ca="1" si="124"/>
        <v/>
      </c>
      <c r="KNW43" t="str">
        <f t="shared" ca="1" si="124"/>
        <v/>
      </c>
      <c r="KNX43" t="str">
        <f t="shared" ca="1" si="124"/>
        <v/>
      </c>
      <c r="KNY43" t="str">
        <f t="shared" ca="1" si="124"/>
        <v/>
      </c>
      <c r="KNZ43" t="str">
        <f t="shared" ca="1" si="124"/>
        <v/>
      </c>
      <c r="KOA43" t="str">
        <f t="shared" ca="1" si="124"/>
        <v/>
      </c>
      <c r="KOB43" t="str">
        <f t="shared" ca="1" si="124"/>
        <v/>
      </c>
      <c r="KOC43" t="str">
        <f t="shared" ca="1" si="124"/>
        <v/>
      </c>
      <c r="KOD43" t="str">
        <f t="shared" ca="1" si="124"/>
        <v/>
      </c>
      <c r="KOE43" t="str">
        <f t="shared" ca="1" si="124"/>
        <v/>
      </c>
      <c r="KOF43" t="str">
        <f t="shared" ca="1" si="124"/>
        <v/>
      </c>
      <c r="KOG43" t="str">
        <f t="shared" ca="1" si="124"/>
        <v/>
      </c>
      <c r="KOH43" t="str">
        <f t="shared" ca="1" si="124"/>
        <v/>
      </c>
      <c r="KOI43" t="str">
        <f t="shared" ca="1" si="124"/>
        <v/>
      </c>
      <c r="KOJ43" t="str">
        <f t="shared" ca="1" si="124"/>
        <v/>
      </c>
      <c r="KOK43" t="str">
        <f t="shared" ca="1" si="124"/>
        <v/>
      </c>
      <c r="KOL43" t="str">
        <f t="shared" ca="1" si="124"/>
        <v/>
      </c>
      <c r="KOM43" t="str">
        <f t="shared" ca="1" si="124"/>
        <v/>
      </c>
      <c r="KON43" t="str">
        <f t="shared" ca="1" si="124"/>
        <v/>
      </c>
      <c r="KOO43" t="str">
        <f t="shared" ca="1" si="124"/>
        <v/>
      </c>
      <c r="KOP43" t="str">
        <f t="shared" ca="1" si="124"/>
        <v/>
      </c>
      <c r="KOQ43" t="str">
        <f t="shared" ca="1" si="124"/>
        <v/>
      </c>
      <c r="KOR43" t="str">
        <f t="shared" ca="1" si="124"/>
        <v/>
      </c>
      <c r="KOS43" t="str">
        <f t="shared" ca="1" si="124"/>
        <v/>
      </c>
      <c r="KOT43" t="str">
        <f t="shared" ca="1" si="124"/>
        <v/>
      </c>
      <c r="KOU43" t="str">
        <f t="shared" ca="1" si="124"/>
        <v/>
      </c>
      <c r="KOV43" t="str">
        <f t="shared" ca="1" si="124"/>
        <v/>
      </c>
      <c r="KOW43" t="str">
        <f t="shared" ca="1" si="124"/>
        <v/>
      </c>
      <c r="KOX43" t="str">
        <f t="shared" ca="1" si="124"/>
        <v/>
      </c>
      <c r="KOY43" t="str">
        <f t="shared" ca="1" si="124"/>
        <v/>
      </c>
      <c r="KOZ43" t="str">
        <f t="shared" ca="1" si="124"/>
        <v/>
      </c>
      <c r="KPA43" t="str">
        <f t="shared" ca="1" si="124"/>
        <v/>
      </c>
      <c r="KPB43" t="str">
        <f t="shared" ca="1" si="124"/>
        <v/>
      </c>
      <c r="KPC43" t="str">
        <f t="shared" ca="1" si="124"/>
        <v/>
      </c>
      <c r="KPD43" t="str">
        <f t="shared" ca="1" si="124"/>
        <v/>
      </c>
      <c r="KPE43" t="str">
        <f t="shared" ca="1" si="124"/>
        <v/>
      </c>
      <c r="KPF43" t="str">
        <f t="shared" ca="1" si="124"/>
        <v/>
      </c>
      <c r="KPG43" t="str">
        <f t="shared" ca="1" si="124"/>
        <v/>
      </c>
      <c r="KPH43" t="str">
        <f t="shared" ca="1" si="124"/>
        <v/>
      </c>
      <c r="KPI43" t="str">
        <f t="shared" ca="1" si="124"/>
        <v/>
      </c>
      <c r="KPJ43" t="str">
        <f t="shared" ca="1" si="124"/>
        <v/>
      </c>
      <c r="KPK43" t="str">
        <f t="shared" ca="1" si="124"/>
        <v/>
      </c>
      <c r="KPL43" t="str">
        <f t="shared" ca="1" si="124"/>
        <v/>
      </c>
      <c r="KPM43" t="str">
        <f t="shared" ca="1" si="124"/>
        <v/>
      </c>
      <c r="KPN43" t="str">
        <f t="shared" ca="1" si="124"/>
        <v/>
      </c>
      <c r="KPO43" t="str">
        <f t="shared" ca="1" si="124"/>
        <v/>
      </c>
      <c r="KPP43" t="str">
        <f t="shared" ca="1" si="124"/>
        <v/>
      </c>
      <c r="KPQ43" t="str">
        <f t="shared" ca="1" si="124"/>
        <v/>
      </c>
      <c r="KPR43" t="str">
        <f t="shared" ca="1" si="124"/>
        <v/>
      </c>
      <c r="KPS43" t="str">
        <f t="shared" ca="1" si="124"/>
        <v/>
      </c>
      <c r="KPT43" t="str">
        <f t="shared" ca="1" si="124"/>
        <v/>
      </c>
      <c r="KPU43" t="str">
        <f t="shared" ca="1" si="124"/>
        <v/>
      </c>
      <c r="KPV43" t="str">
        <f t="shared" ca="1" si="124"/>
        <v/>
      </c>
      <c r="KPW43" t="str">
        <f t="shared" ca="1" si="124"/>
        <v/>
      </c>
      <c r="KPX43" t="str">
        <f t="shared" ca="1" si="124"/>
        <v/>
      </c>
      <c r="KPY43" t="str">
        <f t="shared" ref="KPY43:KSJ43" ca="1" si="125">IFERROR(KPU43*KPW43,"")</f>
        <v/>
      </c>
      <c r="KPZ43" t="str">
        <f t="shared" ca="1" si="125"/>
        <v/>
      </c>
      <c r="KQA43" t="str">
        <f t="shared" ca="1" si="125"/>
        <v/>
      </c>
      <c r="KQB43" t="str">
        <f t="shared" ca="1" si="125"/>
        <v/>
      </c>
      <c r="KQC43" t="str">
        <f t="shared" ca="1" si="125"/>
        <v/>
      </c>
      <c r="KQD43" t="str">
        <f t="shared" ca="1" si="125"/>
        <v/>
      </c>
      <c r="KQE43" t="str">
        <f t="shared" ca="1" si="125"/>
        <v/>
      </c>
      <c r="KQF43" t="str">
        <f t="shared" ca="1" si="125"/>
        <v/>
      </c>
      <c r="KQG43" t="str">
        <f t="shared" ca="1" si="125"/>
        <v/>
      </c>
      <c r="KQH43" t="str">
        <f t="shared" ca="1" si="125"/>
        <v/>
      </c>
      <c r="KQI43" t="str">
        <f t="shared" ca="1" si="125"/>
        <v/>
      </c>
      <c r="KQJ43" t="str">
        <f t="shared" ca="1" si="125"/>
        <v/>
      </c>
      <c r="KQK43" t="str">
        <f t="shared" ca="1" si="125"/>
        <v/>
      </c>
      <c r="KQL43" t="str">
        <f t="shared" ca="1" si="125"/>
        <v/>
      </c>
      <c r="KQM43" t="str">
        <f t="shared" ca="1" si="125"/>
        <v/>
      </c>
      <c r="KQN43" t="str">
        <f t="shared" ca="1" si="125"/>
        <v/>
      </c>
      <c r="KQO43" t="str">
        <f t="shared" ca="1" si="125"/>
        <v/>
      </c>
      <c r="KQP43" t="str">
        <f t="shared" ca="1" si="125"/>
        <v/>
      </c>
      <c r="KQQ43" t="str">
        <f t="shared" ca="1" si="125"/>
        <v/>
      </c>
      <c r="KQR43" t="str">
        <f t="shared" ca="1" si="125"/>
        <v/>
      </c>
      <c r="KQS43" t="str">
        <f t="shared" ca="1" si="125"/>
        <v/>
      </c>
      <c r="KQT43" t="str">
        <f t="shared" ca="1" si="125"/>
        <v/>
      </c>
      <c r="KQU43" t="str">
        <f t="shared" ca="1" si="125"/>
        <v/>
      </c>
      <c r="KQV43" t="str">
        <f t="shared" ca="1" si="125"/>
        <v/>
      </c>
      <c r="KQW43" t="str">
        <f t="shared" ca="1" si="125"/>
        <v/>
      </c>
      <c r="KQX43" t="str">
        <f t="shared" ca="1" si="125"/>
        <v/>
      </c>
      <c r="KQY43" t="str">
        <f t="shared" ca="1" si="125"/>
        <v/>
      </c>
      <c r="KQZ43" t="str">
        <f t="shared" ca="1" si="125"/>
        <v/>
      </c>
      <c r="KRA43" t="str">
        <f t="shared" ca="1" si="125"/>
        <v/>
      </c>
      <c r="KRB43" t="str">
        <f t="shared" ca="1" si="125"/>
        <v/>
      </c>
      <c r="KRC43" t="str">
        <f t="shared" ca="1" si="125"/>
        <v/>
      </c>
      <c r="KRD43" t="str">
        <f t="shared" ca="1" si="125"/>
        <v/>
      </c>
      <c r="KRE43" t="str">
        <f t="shared" ca="1" si="125"/>
        <v/>
      </c>
      <c r="KRF43" t="str">
        <f t="shared" ca="1" si="125"/>
        <v/>
      </c>
      <c r="KRG43" t="str">
        <f t="shared" ca="1" si="125"/>
        <v/>
      </c>
      <c r="KRH43" t="str">
        <f t="shared" ca="1" si="125"/>
        <v/>
      </c>
      <c r="KRI43" t="str">
        <f t="shared" ca="1" si="125"/>
        <v/>
      </c>
      <c r="KRJ43" t="str">
        <f t="shared" ca="1" si="125"/>
        <v/>
      </c>
      <c r="KRK43" t="str">
        <f t="shared" ca="1" si="125"/>
        <v/>
      </c>
      <c r="KRL43" t="str">
        <f t="shared" ca="1" si="125"/>
        <v/>
      </c>
      <c r="KRM43" t="str">
        <f t="shared" ca="1" si="125"/>
        <v/>
      </c>
      <c r="KRN43" t="str">
        <f t="shared" ca="1" si="125"/>
        <v/>
      </c>
      <c r="KRO43" t="str">
        <f t="shared" ca="1" si="125"/>
        <v/>
      </c>
      <c r="KRP43" t="str">
        <f t="shared" ca="1" si="125"/>
        <v/>
      </c>
      <c r="KRQ43" t="str">
        <f t="shared" ca="1" si="125"/>
        <v/>
      </c>
      <c r="KRR43" t="str">
        <f t="shared" ca="1" si="125"/>
        <v/>
      </c>
      <c r="KRS43" t="str">
        <f t="shared" ca="1" si="125"/>
        <v/>
      </c>
      <c r="KRT43" t="str">
        <f t="shared" ca="1" si="125"/>
        <v/>
      </c>
      <c r="KRU43" t="str">
        <f t="shared" ca="1" si="125"/>
        <v/>
      </c>
      <c r="KRV43" t="str">
        <f t="shared" ca="1" si="125"/>
        <v/>
      </c>
      <c r="KRW43" t="str">
        <f t="shared" ca="1" si="125"/>
        <v/>
      </c>
      <c r="KRX43" t="str">
        <f t="shared" ca="1" si="125"/>
        <v/>
      </c>
      <c r="KRY43" t="str">
        <f t="shared" ca="1" si="125"/>
        <v/>
      </c>
      <c r="KRZ43" t="str">
        <f t="shared" ca="1" si="125"/>
        <v/>
      </c>
      <c r="KSA43" t="str">
        <f t="shared" ca="1" si="125"/>
        <v/>
      </c>
      <c r="KSB43" t="str">
        <f t="shared" ca="1" si="125"/>
        <v/>
      </c>
      <c r="KSC43" t="str">
        <f t="shared" ca="1" si="125"/>
        <v/>
      </c>
      <c r="KSD43" t="str">
        <f t="shared" ca="1" si="125"/>
        <v/>
      </c>
      <c r="KSE43" t="str">
        <f t="shared" ca="1" si="125"/>
        <v/>
      </c>
      <c r="KSF43" t="str">
        <f t="shared" ca="1" si="125"/>
        <v/>
      </c>
      <c r="KSG43" t="str">
        <f t="shared" ca="1" si="125"/>
        <v/>
      </c>
      <c r="KSH43" t="str">
        <f t="shared" ca="1" si="125"/>
        <v/>
      </c>
      <c r="KSI43" t="str">
        <f t="shared" ca="1" si="125"/>
        <v/>
      </c>
      <c r="KSJ43" t="str">
        <f t="shared" ca="1" si="125"/>
        <v/>
      </c>
      <c r="KSK43" t="str">
        <f t="shared" ref="KSK43:KUV43" ca="1" si="126">IFERROR(KSG43*KSI43,"")</f>
        <v/>
      </c>
      <c r="KSL43" t="str">
        <f t="shared" ca="1" si="126"/>
        <v/>
      </c>
      <c r="KSM43" t="str">
        <f t="shared" ca="1" si="126"/>
        <v/>
      </c>
      <c r="KSN43" t="str">
        <f t="shared" ca="1" si="126"/>
        <v/>
      </c>
      <c r="KSO43" t="str">
        <f t="shared" ca="1" si="126"/>
        <v/>
      </c>
      <c r="KSP43" t="str">
        <f t="shared" ca="1" si="126"/>
        <v/>
      </c>
      <c r="KSQ43" t="str">
        <f t="shared" ca="1" si="126"/>
        <v/>
      </c>
      <c r="KSR43" t="str">
        <f t="shared" ca="1" si="126"/>
        <v/>
      </c>
      <c r="KSS43" t="str">
        <f t="shared" ca="1" si="126"/>
        <v/>
      </c>
      <c r="KST43" t="str">
        <f t="shared" ca="1" si="126"/>
        <v/>
      </c>
      <c r="KSU43" t="str">
        <f t="shared" ca="1" si="126"/>
        <v/>
      </c>
      <c r="KSV43" t="str">
        <f t="shared" ca="1" si="126"/>
        <v/>
      </c>
      <c r="KSW43" t="str">
        <f t="shared" ca="1" si="126"/>
        <v/>
      </c>
      <c r="KSX43" t="str">
        <f t="shared" ca="1" si="126"/>
        <v/>
      </c>
      <c r="KSY43" t="str">
        <f t="shared" ca="1" si="126"/>
        <v/>
      </c>
      <c r="KSZ43" t="str">
        <f t="shared" ca="1" si="126"/>
        <v/>
      </c>
      <c r="KTA43" t="str">
        <f t="shared" ca="1" si="126"/>
        <v/>
      </c>
      <c r="KTB43" t="str">
        <f t="shared" ca="1" si="126"/>
        <v/>
      </c>
      <c r="KTC43" t="str">
        <f t="shared" ca="1" si="126"/>
        <v/>
      </c>
      <c r="KTD43" t="str">
        <f t="shared" ca="1" si="126"/>
        <v/>
      </c>
      <c r="KTE43" t="str">
        <f t="shared" ca="1" si="126"/>
        <v/>
      </c>
      <c r="KTF43" t="str">
        <f t="shared" ca="1" si="126"/>
        <v/>
      </c>
      <c r="KTG43" t="str">
        <f t="shared" ca="1" si="126"/>
        <v/>
      </c>
      <c r="KTH43" t="str">
        <f t="shared" ca="1" si="126"/>
        <v/>
      </c>
      <c r="KTI43" t="str">
        <f t="shared" ca="1" si="126"/>
        <v/>
      </c>
      <c r="KTJ43" t="str">
        <f t="shared" ca="1" si="126"/>
        <v/>
      </c>
      <c r="KTK43" t="str">
        <f t="shared" ca="1" si="126"/>
        <v/>
      </c>
      <c r="KTL43" t="str">
        <f t="shared" ca="1" si="126"/>
        <v/>
      </c>
      <c r="KTM43" t="str">
        <f t="shared" ca="1" si="126"/>
        <v/>
      </c>
      <c r="KTN43" t="str">
        <f t="shared" ca="1" si="126"/>
        <v/>
      </c>
      <c r="KTO43" t="str">
        <f t="shared" ca="1" si="126"/>
        <v/>
      </c>
      <c r="KTP43" t="str">
        <f t="shared" ca="1" si="126"/>
        <v/>
      </c>
      <c r="KTQ43" t="str">
        <f t="shared" ca="1" si="126"/>
        <v/>
      </c>
      <c r="KTR43" t="str">
        <f t="shared" ca="1" si="126"/>
        <v/>
      </c>
      <c r="KTS43" t="str">
        <f t="shared" ca="1" si="126"/>
        <v/>
      </c>
      <c r="KTT43" t="str">
        <f t="shared" ca="1" si="126"/>
        <v/>
      </c>
      <c r="KTU43" t="str">
        <f t="shared" ca="1" si="126"/>
        <v/>
      </c>
      <c r="KTV43" t="str">
        <f t="shared" ca="1" si="126"/>
        <v/>
      </c>
      <c r="KTW43" t="str">
        <f t="shared" ca="1" si="126"/>
        <v/>
      </c>
      <c r="KTX43" t="str">
        <f t="shared" ca="1" si="126"/>
        <v/>
      </c>
      <c r="KTY43" t="str">
        <f t="shared" ca="1" si="126"/>
        <v/>
      </c>
      <c r="KTZ43" t="str">
        <f t="shared" ca="1" si="126"/>
        <v/>
      </c>
      <c r="KUA43" t="str">
        <f t="shared" ca="1" si="126"/>
        <v/>
      </c>
      <c r="KUB43" t="str">
        <f t="shared" ca="1" si="126"/>
        <v/>
      </c>
      <c r="KUC43" t="str">
        <f t="shared" ca="1" si="126"/>
        <v/>
      </c>
      <c r="KUD43" t="str">
        <f t="shared" ca="1" si="126"/>
        <v/>
      </c>
      <c r="KUE43" t="str">
        <f t="shared" ca="1" si="126"/>
        <v/>
      </c>
      <c r="KUF43" t="str">
        <f t="shared" ca="1" si="126"/>
        <v/>
      </c>
      <c r="KUG43" t="str">
        <f t="shared" ca="1" si="126"/>
        <v/>
      </c>
      <c r="KUH43" t="str">
        <f t="shared" ca="1" si="126"/>
        <v/>
      </c>
      <c r="KUI43" t="str">
        <f t="shared" ca="1" si="126"/>
        <v/>
      </c>
      <c r="KUJ43" t="str">
        <f t="shared" ca="1" si="126"/>
        <v/>
      </c>
      <c r="KUK43" t="str">
        <f t="shared" ca="1" si="126"/>
        <v/>
      </c>
      <c r="KUL43" t="str">
        <f t="shared" ca="1" si="126"/>
        <v/>
      </c>
      <c r="KUM43" t="str">
        <f t="shared" ca="1" si="126"/>
        <v/>
      </c>
      <c r="KUN43" t="str">
        <f t="shared" ca="1" si="126"/>
        <v/>
      </c>
      <c r="KUO43" t="str">
        <f t="shared" ca="1" si="126"/>
        <v/>
      </c>
      <c r="KUP43" t="str">
        <f t="shared" ca="1" si="126"/>
        <v/>
      </c>
      <c r="KUQ43" t="str">
        <f t="shared" ca="1" si="126"/>
        <v/>
      </c>
      <c r="KUR43" t="str">
        <f t="shared" ca="1" si="126"/>
        <v/>
      </c>
      <c r="KUS43" t="str">
        <f t="shared" ca="1" si="126"/>
        <v/>
      </c>
      <c r="KUT43" t="str">
        <f t="shared" ca="1" si="126"/>
        <v/>
      </c>
      <c r="KUU43" t="str">
        <f t="shared" ca="1" si="126"/>
        <v/>
      </c>
      <c r="KUV43" t="str">
        <f t="shared" ca="1" si="126"/>
        <v/>
      </c>
      <c r="KUW43" t="str">
        <f t="shared" ref="KUW43:KXH43" ca="1" si="127">IFERROR(KUS43*KUU43,"")</f>
        <v/>
      </c>
      <c r="KUX43" t="str">
        <f t="shared" ca="1" si="127"/>
        <v/>
      </c>
      <c r="KUY43" t="str">
        <f t="shared" ca="1" si="127"/>
        <v/>
      </c>
      <c r="KUZ43" t="str">
        <f t="shared" ca="1" si="127"/>
        <v/>
      </c>
      <c r="KVA43" t="str">
        <f t="shared" ca="1" si="127"/>
        <v/>
      </c>
      <c r="KVB43" t="str">
        <f t="shared" ca="1" si="127"/>
        <v/>
      </c>
      <c r="KVC43" t="str">
        <f t="shared" ca="1" si="127"/>
        <v/>
      </c>
      <c r="KVD43" t="str">
        <f t="shared" ca="1" si="127"/>
        <v/>
      </c>
      <c r="KVE43" t="str">
        <f t="shared" ca="1" si="127"/>
        <v/>
      </c>
      <c r="KVF43" t="str">
        <f t="shared" ca="1" si="127"/>
        <v/>
      </c>
      <c r="KVG43" t="str">
        <f t="shared" ca="1" si="127"/>
        <v/>
      </c>
      <c r="KVH43" t="str">
        <f t="shared" ca="1" si="127"/>
        <v/>
      </c>
      <c r="KVI43" t="str">
        <f t="shared" ca="1" si="127"/>
        <v/>
      </c>
      <c r="KVJ43" t="str">
        <f t="shared" ca="1" si="127"/>
        <v/>
      </c>
      <c r="KVK43" t="str">
        <f t="shared" ca="1" si="127"/>
        <v/>
      </c>
      <c r="KVL43" t="str">
        <f t="shared" ca="1" si="127"/>
        <v/>
      </c>
      <c r="KVM43" t="str">
        <f t="shared" ca="1" si="127"/>
        <v/>
      </c>
      <c r="KVN43" t="str">
        <f t="shared" ca="1" si="127"/>
        <v/>
      </c>
      <c r="KVO43" t="str">
        <f t="shared" ca="1" si="127"/>
        <v/>
      </c>
      <c r="KVP43" t="str">
        <f t="shared" ca="1" si="127"/>
        <v/>
      </c>
      <c r="KVQ43" t="str">
        <f t="shared" ca="1" si="127"/>
        <v/>
      </c>
      <c r="KVR43" t="str">
        <f t="shared" ca="1" si="127"/>
        <v/>
      </c>
      <c r="KVS43" t="str">
        <f t="shared" ca="1" si="127"/>
        <v/>
      </c>
      <c r="KVT43" t="str">
        <f t="shared" ca="1" si="127"/>
        <v/>
      </c>
      <c r="KVU43" t="str">
        <f t="shared" ca="1" si="127"/>
        <v/>
      </c>
      <c r="KVV43" t="str">
        <f t="shared" ca="1" si="127"/>
        <v/>
      </c>
      <c r="KVW43" t="str">
        <f t="shared" ca="1" si="127"/>
        <v/>
      </c>
      <c r="KVX43" t="str">
        <f t="shared" ca="1" si="127"/>
        <v/>
      </c>
      <c r="KVY43" t="str">
        <f t="shared" ca="1" si="127"/>
        <v/>
      </c>
      <c r="KVZ43" t="str">
        <f t="shared" ca="1" si="127"/>
        <v/>
      </c>
      <c r="KWA43" t="str">
        <f t="shared" ca="1" si="127"/>
        <v/>
      </c>
      <c r="KWB43" t="str">
        <f t="shared" ca="1" si="127"/>
        <v/>
      </c>
      <c r="KWC43" t="str">
        <f t="shared" ca="1" si="127"/>
        <v/>
      </c>
      <c r="KWD43" t="str">
        <f t="shared" ca="1" si="127"/>
        <v/>
      </c>
      <c r="KWE43" t="str">
        <f t="shared" ca="1" si="127"/>
        <v/>
      </c>
      <c r="KWF43" t="str">
        <f t="shared" ca="1" si="127"/>
        <v/>
      </c>
      <c r="KWG43" t="str">
        <f t="shared" ca="1" si="127"/>
        <v/>
      </c>
      <c r="KWH43" t="str">
        <f t="shared" ca="1" si="127"/>
        <v/>
      </c>
      <c r="KWI43" t="str">
        <f t="shared" ca="1" si="127"/>
        <v/>
      </c>
      <c r="KWJ43" t="str">
        <f t="shared" ca="1" si="127"/>
        <v/>
      </c>
      <c r="KWK43" t="str">
        <f t="shared" ca="1" si="127"/>
        <v/>
      </c>
      <c r="KWL43" t="str">
        <f t="shared" ca="1" si="127"/>
        <v/>
      </c>
      <c r="KWM43" t="str">
        <f t="shared" ca="1" si="127"/>
        <v/>
      </c>
      <c r="KWN43" t="str">
        <f t="shared" ca="1" si="127"/>
        <v/>
      </c>
      <c r="KWO43" t="str">
        <f t="shared" ca="1" si="127"/>
        <v/>
      </c>
      <c r="KWP43" t="str">
        <f t="shared" ca="1" si="127"/>
        <v/>
      </c>
      <c r="KWQ43" t="str">
        <f t="shared" ca="1" si="127"/>
        <v/>
      </c>
      <c r="KWR43" t="str">
        <f t="shared" ca="1" si="127"/>
        <v/>
      </c>
      <c r="KWS43" t="str">
        <f t="shared" ca="1" si="127"/>
        <v/>
      </c>
      <c r="KWT43" t="str">
        <f t="shared" ca="1" si="127"/>
        <v/>
      </c>
      <c r="KWU43" t="str">
        <f t="shared" ca="1" si="127"/>
        <v/>
      </c>
      <c r="KWV43" t="str">
        <f t="shared" ca="1" si="127"/>
        <v/>
      </c>
      <c r="KWW43" t="str">
        <f t="shared" ca="1" si="127"/>
        <v/>
      </c>
      <c r="KWX43" t="str">
        <f t="shared" ca="1" si="127"/>
        <v/>
      </c>
      <c r="KWY43" t="str">
        <f t="shared" ca="1" si="127"/>
        <v/>
      </c>
      <c r="KWZ43" t="str">
        <f t="shared" ca="1" si="127"/>
        <v/>
      </c>
      <c r="KXA43" t="str">
        <f t="shared" ca="1" si="127"/>
        <v/>
      </c>
      <c r="KXB43" t="str">
        <f t="shared" ca="1" si="127"/>
        <v/>
      </c>
      <c r="KXC43" t="str">
        <f t="shared" ca="1" si="127"/>
        <v/>
      </c>
      <c r="KXD43" t="str">
        <f t="shared" ca="1" si="127"/>
        <v/>
      </c>
      <c r="KXE43" t="str">
        <f t="shared" ca="1" si="127"/>
        <v/>
      </c>
      <c r="KXF43" t="str">
        <f t="shared" ca="1" si="127"/>
        <v/>
      </c>
      <c r="KXG43" t="str">
        <f t="shared" ca="1" si="127"/>
        <v/>
      </c>
      <c r="KXH43" t="str">
        <f t="shared" ca="1" si="127"/>
        <v/>
      </c>
      <c r="KXI43" t="str">
        <f t="shared" ref="KXI43:KZT43" ca="1" si="128">IFERROR(KXE43*KXG43,"")</f>
        <v/>
      </c>
      <c r="KXJ43" t="str">
        <f t="shared" ca="1" si="128"/>
        <v/>
      </c>
      <c r="KXK43" t="str">
        <f t="shared" ca="1" si="128"/>
        <v/>
      </c>
      <c r="KXL43" t="str">
        <f t="shared" ca="1" si="128"/>
        <v/>
      </c>
      <c r="KXM43" t="str">
        <f t="shared" ca="1" si="128"/>
        <v/>
      </c>
      <c r="KXN43" t="str">
        <f t="shared" ca="1" si="128"/>
        <v/>
      </c>
      <c r="KXO43" t="str">
        <f t="shared" ca="1" si="128"/>
        <v/>
      </c>
      <c r="KXP43" t="str">
        <f t="shared" ca="1" si="128"/>
        <v/>
      </c>
      <c r="KXQ43" t="str">
        <f t="shared" ca="1" si="128"/>
        <v/>
      </c>
      <c r="KXR43" t="str">
        <f t="shared" ca="1" si="128"/>
        <v/>
      </c>
      <c r="KXS43" t="str">
        <f t="shared" ca="1" si="128"/>
        <v/>
      </c>
      <c r="KXT43" t="str">
        <f t="shared" ca="1" si="128"/>
        <v/>
      </c>
      <c r="KXU43" t="str">
        <f t="shared" ca="1" si="128"/>
        <v/>
      </c>
      <c r="KXV43" t="str">
        <f t="shared" ca="1" si="128"/>
        <v/>
      </c>
      <c r="KXW43" t="str">
        <f t="shared" ca="1" si="128"/>
        <v/>
      </c>
      <c r="KXX43" t="str">
        <f t="shared" ca="1" si="128"/>
        <v/>
      </c>
      <c r="KXY43" t="str">
        <f t="shared" ca="1" si="128"/>
        <v/>
      </c>
      <c r="KXZ43" t="str">
        <f t="shared" ca="1" si="128"/>
        <v/>
      </c>
      <c r="KYA43" t="str">
        <f t="shared" ca="1" si="128"/>
        <v/>
      </c>
      <c r="KYB43" t="str">
        <f t="shared" ca="1" si="128"/>
        <v/>
      </c>
      <c r="KYC43" t="str">
        <f t="shared" ca="1" si="128"/>
        <v/>
      </c>
      <c r="KYD43" t="str">
        <f t="shared" ca="1" si="128"/>
        <v/>
      </c>
      <c r="KYE43" t="str">
        <f t="shared" ca="1" si="128"/>
        <v/>
      </c>
      <c r="KYF43" t="str">
        <f t="shared" ca="1" si="128"/>
        <v/>
      </c>
      <c r="KYG43" t="str">
        <f t="shared" ca="1" si="128"/>
        <v/>
      </c>
      <c r="KYH43" t="str">
        <f t="shared" ca="1" si="128"/>
        <v/>
      </c>
      <c r="KYI43" t="str">
        <f t="shared" ca="1" si="128"/>
        <v/>
      </c>
      <c r="KYJ43" t="str">
        <f t="shared" ca="1" si="128"/>
        <v/>
      </c>
      <c r="KYK43" t="str">
        <f t="shared" ca="1" si="128"/>
        <v/>
      </c>
      <c r="KYL43" t="str">
        <f t="shared" ca="1" si="128"/>
        <v/>
      </c>
      <c r="KYM43" t="str">
        <f t="shared" ca="1" si="128"/>
        <v/>
      </c>
      <c r="KYN43" t="str">
        <f t="shared" ca="1" si="128"/>
        <v/>
      </c>
      <c r="KYO43" t="str">
        <f t="shared" ca="1" si="128"/>
        <v/>
      </c>
      <c r="KYP43" t="str">
        <f t="shared" ca="1" si="128"/>
        <v/>
      </c>
      <c r="KYQ43" t="str">
        <f t="shared" ca="1" si="128"/>
        <v/>
      </c>
      <c r="KYR43" t="str">
        <f t="shared" ca="1" si="128"/>
        <v/>
      </c>
      <c r="KYS43" t="str">
        <f t="shared" ca="1" si="128"/>
        <v/>
      </c>
      <c r="KYT43" t="str">
        <f t="shared" ca="1" si="128"/>
        <v/>
      </c>
      <c r="KYU43" t="str">
        <f t="shared" ca="1" si="128"/>
        <v/>
      </c>
      <c r="KYV43" t="str">
        <f t="shared" ca="1" si="128"/>
        <v/>
      </c>
      <c r="KYW43" t="str">
        <f t="shared" ca="1" si="128"/>
        <v/>
      </c>
      <c r="KYX43" t="str">
        <f t="shared" ca="1" si="128"/>
        <v/>
      </c>
      <c r="KYY43" t="str">
        <f t="shared" ca="1" si="128"/>
        <v/>
      </c>
      <c r="KYZ43" t="str">
        <f t="shared" ca="1" si="128"/>
        <v/>
      </c>
      <c r="KZA43" t="str">
        <f t="shared" ca="1" si="128"/>
        <v/>
      </c>
      <c r="KZB43" t="str">
        <f t="shared" ca="1" si="128"/>
        <v/>
      </c>
      <c r="KZC43" t="str">
        <f t="shared" ca="1" si="128"/>
        <v/>
      </c>
      <c r="KZD43" t="str">
        <f t="shared" ca="1" si="128"/>
        <v/>
      </c>
      <c r="KZE43" t="str">
        <f t="shared" ca="1" si="128"/>
        <v/>
      </c>
      <c r="KZF43" t="str">
        <f t="shared" ca="1" si="128"/>
        <v/>
      </c>
      <c r="KZG43" t="str">
        <f t="shared" ca="1" si="128"/>
        <v/>
      </c>
      <c r="KZH43" t="str">
        <f t="shared" ca="1" si="128"/>
        <v/>
      </c>
      <c r="KZI43" t="str">
        <f t="shared" ca="1" si="128"/>
        <v/>
      </c>
      <c r="KZJ43" t="str">
        <f t="shared" ca="1" si="128"/>
        <v/>
      </c>
      <c r="KZK43" t="str">
        <f t="shared" ca="1" si="128"/>
        <v/>
      </c>
      <c r="KZL43" t="str">
        <f t="shared" ca="1" si="128"/>
        <v/>
      </c>
      <c r="KZM43" t="str">
        <f t="shared" ca="1" si="128"/>
        <v/>
      </c>
      <c r="KZN43" t="str">
        <f t="shared" ca="1" si="128"/>
        <v/>
      </c>
      <c r="KZO43" t="str">
        <f t="shared" ca="1" si="128"/>
        <v/>
      </c>
      <c r="KZP43" t="str">
        <f t="shared" ca="1" si="128"/>
        <v/>
      </c>
      <c r="KZQ43" t="str">
        <f t="shared" ca="1" si="128"/>
        <v/>
      </c>
      <c r="KZR43" t="str">
        <f t="shared" ca="1" si="128"/>
        <v/>
      </c>
      <c r="KZS43" t="str">
        <f t="shared" ca="1" si="128"/>
        <v/>
      </c>
      <c r="KZT43" t="str">
        <f t="shared" ca="1" si="128"/>
        <v/>
      </c>
      <c r="KZU43" t="str">
        <f t="shared" ref="KZU43:LCF43" ca="1" si="129">IFERROR(KZQ43*KZS43,"")</f>
        <v/>
      </c>
      <c r="KZV43" t="str">
        <f t="shared" ca="1" si="129"/>
        <v/>
      </c>
      <c r="KZW43" t="str">
        <f t="shared" ca="1" si="129"/>
        <v/>
      </c>
      <c r="KZX43" t="str">
        <f t="shared" ca="1" si="129"/>
        <v/>
      </c>
      <c r="KZY43" t="str">
        <f t="shared" ca="1" si="129"/>
        <v/>
      </c>
      <c r="KZZ43" t="str">
        <f t="shared" ca="1" si="129"/>
        <v/>
      </c>
      <c r="LAA43" t="str">
        <f t="shared" ca="1" si="129"/>
        <v/>
      </c>
      <c r="LAB43" t="str">
        <f t="shared" ca="1" si="129"/>
        <v/>
      </c>
      <c r="LAC43" t="str">
        <f t="shared" ca="1" si="129"/>
        <v/>
      </c>
      <c r="LAD43" t="str">
        <f t="shared" ca="1" si="129"/>
        <v/>
      </c>
      <c r="LAE43" t="str">
        <f t="shared" ca="1" si="129"/>
        <v/>
      </c>
      <c r="LAF43" t="str">
        <f t="shared" ca="1" si="129"/>
        <v/>
      </c>
      <c r="LAG43" t="str">
        <f t="shared" ca="1" si="129"/>
        <v/>
      </c>
      <c r="LAH43" t="str">
        <f t="shared" ca="1" si="129"/>
        <v/>
      </c>
      <c r="LAI43" t="str">
        <f t="shared" ca="1" si="129"/>
        <v/>
      </c>
      <c r="LAJ43" t="str">
        <f t="shared" ca="1" si="129"/>
        <v/>
      </c>
      <c r="LAK43" t="str">
        <f t="shared" ca="1" si="129"/>
        <v/>
      </c>
      <c r="LAL43" t="str">
        <f t="shared" ca="1" si="129"/>
        <v/>
      </c>
      <c r="LAM43" t="str">
        <f t="shared" ca="1" si="129"/>
        <v/>
      </c>
      <c r="LAN43" t="str">
        <f t="shared" ca="1" si="129"/>
        <v/>
      </c>
      <c r="LAO43" t="str">
        <f t="shared" ca="1" si="129"/>
        <v/>
      </c>
      <c r="LAP43" t="str">
        <f t="shared" ca="1" si="129"/>
        <v/>
      </c>
      <c r="LAQ43" t="str">
        <f t="shared" ca="1" si="129"/>
        <v/>
      </c>
      <c r="LAR43" t="str">
        <f t="shared" ca="1" si="129"/>
        <v/>
      </c>
      <c r="LAS43" t="str">
        <f t="shared" ca="1" si="129"/>
        <v/>
      </c>
      <c r="LAT43" t="str">
        <f t="shared" ca="1" si="129"/>
        <v/>
      </c>
      <c r="LAU43" t="str">
        <f t="shared" ca="1" si="129"/>
        <v/>
      </c>
      <c r="LAV43" t="str">
        <f t="shared" ca="1" si="129"/>
        <v/>
      </c>
      <c r="LAW43" t="str">
        <f t="shared" ca="1" si="129"/>
        <v/>
      </c>
      <c r="LAX43" t="str">
        <f t="shared" ca="1" si="129"/>
        <v/>
      </c>
      <c r="LAY43" t="str">
        <f t="shared" ca="1" si="129"/>
        <v/>
      </c>
      <c r="LAZ43" t="str">
        <f t="shared" ca="1" si="129"/>
        <v/>
      </c>
      <c r="LBA43" t="str">
        <f t="shared" ca="1" si="129"/>
        <v/>
      </c>
      <c r="LBB43" t="str">
        <f t="shared" ca="1" si="129"/>
        <v/>
      </c>
      <c r="LBC43" t="str">
        <f t="shared" ca="1" si="129"/>
        <v/>
      </c>
      <c r="LBD43" t="str">
        <f t="shared" ca="1" si="129"/>
        <v/>
      </c>
      <c r="LBE43" t="str">
        <f t="shared" ca="1" si="129"/>
        <v/>
      </c>
      <c r="LBF43" t="str">
        <f t="shared" ca="1" si="129"/>
        <v/>
      </c>
      <c r="LBG43" t="str">
        <f t="shared" ca="1" si="129"/>
        <v/>
      </c>
      <c r="LBH43" t="str">
        <f t="shared" ca="1" si="129"/>
        <v/>
      </c>
      <c r="LBI43" t="str">
        <f t="shared" ca="1" si="129"/>
        <v/>
      </c>
      <c r="LBJ43" t="str">
        <f t="shared" ca="1" si="129"/>
        <v/>
      </c>
      <c r="LBK43" t="str">
        <f t="shared" ca="1" si="129"/>
        <v/>
      </c>
      <c r="LBL43" t="str">
        <f t="shared" ca="1" si="129"/>
        <v/>
      </c>
      <c r="LBM43" t="str">
        <f t="shared" ca="1" si="129"/>
        <v/>
      </c>
      <c r="LBN43" t="str">
        <f t="shared" ca="1" si="129"/>
        <v/>
      </c>
      <c r="LBO43" t="str">
        <f t="shared" ca="1" si="129"/>
        <v/>
      </c>
      <c r="LBP43" t="str">
        <f t="shared" ca="1" si="129"/>
        <v/>
      </c>
      <c r="LBQ43" t="str">
        <f t="shared" ca="1" si="129"/>
        <v/>
      </c>
      <c r="LBR43" t="str">
        <f t="shared" ca="1" si="129"/>
        <v/>
      </c>
      <c r="LBS43" t="str">
        <f t="shared" ca="1" si="129"/>
        <v/>
      </c>
      <c r="LBT43" t="str">
        <f t="shared" ca="1" si="129"/>
        <v/>
      </c>
      <c r="LBU43" t="str">
        <f t="shared" ca="1" si="129"/>
        <v/>
      </c>
      <c r="LBV43" t="str">
        <f t="shared" ca="1" si="129"/>
        <v/>
      </c>
      <c r="LBW43" t="str">
        <f t="shared" ca="1" si="129"/>
        <v/>
      </c>
      <c r="LBX43" t="str">
        <f t="shared" ca="1" si="129"/>
        <v/>
      </c>
      <c r="LBY43" t="str">
        <f t="shared" ca="1" si="129"/>
        <v/>
      </c>
      <c r="LBZ43" t="str">
        <f t="shared" ca="1" si="129"/>
        <v/>
      </c>
      <c r="LCA43" t="str">
        <f t="shared" ca="1" si="129"/>
        <v/>
      </c>
      <c r="LCB43" t="str">
        <f t="shared" ca="1" si="129"/>
        <v/>
      </c>
      <c r="LCC43" t="str">
        <f t="shared" ca="1" si="129"/>
        <v/>
      </c>
      <c r="LCD43" t="str">
        <f t="shared" ca="1" si="129"/>
        <v/>
      </c>
      <c r="LCE43" t="str">
        <f t="shared" ca="1" si="129"/>
        <v/>
      </c>
      <c r="LCF43" t="str">
        <f t="shared" ca="1" si="129"/>
        <v/>
      </c>
      <c r="LCG43" t="str">
        <f t="shared" ref="LCG43:LER43" ca="1" si="130">IFERROR(LCC43*LCE43,"")</f>
        <v/>
      </c>
      <c r="LCH43" t="str">
        <f t="shared" ca="1" si="130"/>
        <v/>
      </c>
      <c r="LCI43" t="str">
        <f t="shared" ca="1" si="130"/>
        <v/>
      </c>
      <c r="LCJ43" t="str">
        <f t="shared" ca="1" si="130"/>
        <v/>
      </c>
      <c r="LCK43" t="str">
        <f t="shared" ca="1" si="130"/>
        <v/>
      </c>
      <c r="LCL43" t="str">
        <f t="shared" ca="1" si="130"/>
        <v/>
      </c>
      <c r="LCM43" t="str">
        <f t="shared" ca="1" si="130"/>
        <v/>
      </c>
      <c r="LCN43" t="str">
        <f t="shared" ca="1" si="130"/>
        <v/>
      </c>
      <c r="LCO43" t="str">
        <f t="shared" ca="1" si="130"/>
        <v/>
      </c>
      <c r="LCP43" t="str">
        <f t="shared" ca="1" si="130"/>
        <v/>
      </c>
      <c r="LCQ43" t="str">
        <f t="shared" ca="1" si="130"/>
        <v/>
      </c>
      <c r="LCR43" t="str">
        <f t="shared" ca="1" si="130"/>
        <v/>
      </c>
      <c r="LCS43" t="str">
        <f t="shared" ca="1" si="130"/>
        <v/>
      </c>
      <c r="LCT43" t="str">
        <f t="shared" ca="1" si="130"/>
        <v/>
      </c>
      <c r="LCU43" t="str">
        <f t="shared" ca="1" si="130"/>
        <v/>
      </c>
      <c r="LCV43" t="str">
        <f t="shared" ca="1" si="130"/>
        <v/>
      </c>
      <c r="LCW43" t="str">
        <f t="shared" ca="1" si="130"/>
        <v/>
      </c>
      <c r="LCX43" t="str">
        <f t="shared" ca="1" si="130"/>
        <v/>
      </c>
      <c r="LCY43" t="str">
        <f t="shared" ca="1" si="130"/>
        <v/>
      </c>
      <c r="LCZ43" t="str">
        <f t="shared" ca="1" si="130"/>
        <v/>
      </c>
      <c r="LDA43" t="str">
        <f t="shared" ca="1" si="130"/>
        <v/>
      </c>
      <c r="LDB43" t="str">
        <f t="shared" ca="1" si="130"/>
        <v/>
      </c>
      <c r="LDC43" t="str">
        <f t="shared" ca="1" si="130"/>
        <v/>
      </c>
      <c r="LDD43" t="str">
        <f t="shared" ca="1" si="130"/>
        <v/>
      </c>
      <c r="LDE43" t="str">
        <f t="shared" ca="1" si="130"/>
        <v/>
      </c>
      <c r="LDF43" t="str">
        <f t="shared" ca="1" si="130"/>
        <v/>
      </c>
      <c r="LDG43" t="str">
        <f t="shared" ca="1" si="130"/>
        <v/>
      </c>
      <c r="LDH43" t="str">
        <f t="shared" ca="1" si="130"/>
        <v/>
      </c>
      <c r="LDI43" t="str">
        <f t="shared" ca="1" si="130"/>
        <v/>
      </c>
      <c r="LDJ43" t="str">
        <f t="shared" ca="1" si="130"/>
        <v/>
      </c>
      <c r="LDK43" t="str">
        <f t="shared" ca="1" si="130"/>
        <v/>
      </c>
      <c r="LDL43" t="str">
        <f t="shared" ca="1" si="130"/>
        <v/>
      </c>
      <c r="LDM43" t="str">
        <f t="shared" ca="1" si="130"/>
        <v/>
      </c>
      <c r="LDN43" t="str">
        <f t="shared" ca="1" si="130"/>
        <v/>
      </c>
      <c r="LDO43" t="str">
        <f t="shared" ca="1" si="130"/>
        <v/>
      </c>
      <c r="LDP43" t="str">
        <f t="shared" ca="1" si="130"/>
        <v/>
      </c>
      <c r="LDQ43" t="str">
        <f t="shared" ca="1" si="130"/>
        <v/>
      </c>
      <c r="LDR43" t="str">
        <f t="shared" ca="1" si="130"/>
        <v/>
      </c>
      <c r="LDS43" t="str">
        <f t="shared" ca="1" si="130"/>
        <v/>
      </c>
      <c r="LDT43" t="str">
        <f t="shared" ca="1" si="130"/>
        <v/>
      </c>
      <c r="LDU43" t="str">
        <f t="shared" ca="1" si="130"/>
        <v/>
      </c>
      <c r="LDV43" t="str">
        <f t="shared" ca="1" si="130"/>
        <v/>
      </c>
      <c r="LDW43" t="str">
        <f t="shared" ca="1" si="130"/>
        <v/>
      </c>
      <c r="LDX43" t="str">
        <f t="shared" ca="1" si="130"/>
        <v/>
      </c>
      <c r="LDY43" t="str">
        <f t="shared" ca="1" si="130"/>
        <v/>
      </c>
      <c r="LDZ43" t="str">
        <f t="shared" ca="1" si="130"/>
        <v/>
      </c>
      <c r="LEA43" t="str">
        <f t="shared" ca="1" si="130"/>
        <v/>
      </c>
      <c r="LEB43" t="str">
        <f t="shared" ca="1" si="130"/>
        <v/>
      </c>
      <c r="LEC43" t="str">
        <f t="shared" ca="1" si="130"/>
        <v/>
      </c>
      <c r="LED43" t="str">
        <f t="shared" ca="1" si="130"/>
        <v/>
      </c>
      <c r="LEE43" t="str">
        <f t="shared" ca="1" si="130"/>
        <v/>
      </c>
      <c r="LEF43" t="str">
        <f t="shared" ca="1" si="130"/>
        <v/>
      </c>
      <c r="LEG43" t="str">
        <f t="shared" ca="1" si="130"/>
        <v/>
      </c>
      <c r="LEH43" t="str">
        <f t="shared" ca="1" si="130"/>
        <v/>
      </c>
      <c r="LEI43" t="str">
        <f t="shared" ca="1" si="130"/>
        <v/>
      </c>
      <c r="LEJ43" t="str">
        <f t="shared" ca="1" si="130"/>
        <v/>
      </c>
      <c r="LEK43" t="str">
        <f t="shared" ca="1" si="130"/>
        <v/>
      </c>
      <c r="LEL43" t="str">
        <f t="shared" ca="1" si="130"/>
        <v/>
      </c>
      <c r="LEM43" t="str">
        <f t="shared" ca="1" si="130"/>
        <v/>
      </c>
      <c r="LEN43" t="str">
        <f t="shared" ca="1" si="130"/>
        <v/>
      </c>
      <c r="LEO43" t="str">
        <f t="shared" ca="1" si="130"/>
        <v/>
      </c>
      <c r="LEP43" t="str">
        <f t="shared" ca="1" si="130"/>
        <v/>
      </c>
      <c r="LEQ43" t="str">
        <f t="shared" ca="1" si="130"/>
        <v/>
      </c>
      <c r="LER43" t="str">
        <f t="shared" ca="1" si="130"/>
        <v/>
      </c>
      <c r="LES43" t="str">
        <f t="shared" ref="LES43:LHD43" ca="1" si="131">IFERROR(LEO43*LEQ43,"")</f>
        <v/>
      </c>
      <c r="LET43" t="str">
        <f t="shared" ca="1" si="131"/>
        <v/>
      </c>
      <c r="LEU43" t="str">
        <f t="shared" ca="1" si="131"/>
        <v/>
      </c>
      <c r="LEV43" t="str">
        <f t="shared" ca="1" si="131"/>
        <v/>
      </c>
      <c r="LEW43" t="str">
        <f t="shared" ca="1" si="131"/>
        <v/>
      </c>
      <c r="LEX43" t="str">
        <f t="shared" ca="1" si="131"/>
        <v/>
      </c>
      <c r="LEY43" t="str">
        <f t="shared" ca="1" si="131"/>
        <v/>
      </c>
      <c r="LEZ43" t="str">
        <f t="shared" ca="1" si="131"/>
        <v/>
      </c>
      <c r="LFA43" t="str">
        <f t="shared" ca="1" si="131"/>
        <v/>
      </c>
      <c r="LFB43" t="str">
        <f t="shared" ca="1" si="131"/>
        <v/>
      </c>
      <c r="LFC43" t="str">
        <f t="shared" ca="1" si="131"/>
        <v/>
      </c>
      <c r="LFD43" t="str">
        <f t="shared" ca="1" si="131"/>
        <v/>
      </c>
      <c r="LFE43" t="str">
        <f t="shared" ca="1" si="131"/>
        <v/>
      </c>
      <c r="LFF43" t="str">
        <f t="shared" ca="1" si="131"/>
        <v/>
      </c>
      <c r="LFG43" t="str">
        <f t="shared" ca="1" si="131"/>
        <v/>
      </c>
      <c r="LFH43" t="str">
        <f t="shared" ca="1" si="131"/>
        <v/>
      </c>
      <c r="LFI43" t="str">
        <f t="shared" ca="1" si="131"/>
        <v/>
      </c>
      <c r="LFJ43" t="str">
        <f t="shared" ca="1" si="131"/>
        <v/>
      </c>
      <c r="LFK43" t="str">
        <f t="shared" ca="1" si="131"/>
        <v/>
      </c>
      <c r="LFL43" t="str">
        <f t="shared" ca="1" si="131"/>
        <v/>
      </c>
      <c r="LFM43" t="str">
        <f t="shared" ca="1" si="131"/>
        <v/>
      </c>
      <c r="LFN43" t="str">
        <f t="shared" ca="1" si="131"/>
        <v/>
      </c>
      <c r="LFO43" t="str">
        <f t="shared" ca="1" si="131"/>
        <v/>
      </c>
      <c r="LFP43" t="str">
        <f t="shared" ca="1" si="131"/>
        <v/>
      </c>
      <c r="LFQ43" t="str">
        <f t="shared" ca="1" si="131"/>
        <v/>
      </c>
      <c r="LFR43" t="str">
        <f t="shared" ca="1" si="131"/>
        <v/>
      </c>
      <c r="LFS43" t="str">
        <f t="shared" ca="1" si="131"/>
        <v/>
      </c>
      <c r="LFT43" t="str">
        <f t="shared" ca="1" si="131"/>
        <v/>
      </c>
      <c r="LFU43" t="str">
        <f t="shared" ca="1" si="131"/>
        <v/>
      </c>
      <c r="LFV43" t="str">
        <f t="shared" ca="1" si="131"/>
        <v/>
      </c>
      <c r="LFW43" t="str">
        <f t="shared" ca="1" si="131"/>
        <v/>
      </c>
      <c r="LFX43" t="str">
        <f t="shared" ca="1" si="131"/>
        <v/>
      </c>
      <c r="LFY43" t="str">
        <f t="shared" ca="1" si="131"/>
        <v/>
      </c>
      <c r="LFZ43" t="str">
        <f t="shared" ca="1" si="131"/>
        <v/>
      </c>
      <c r="LGA43" t="str">
        <f t="shared" ca="1" si="131"/>
        <v/>
      </c>
      <c r="LGB43" t="str">
        <f t="shared" ca="1" si="131"/>
        <v/>
      </c>
      <c r="LGC43" t="str">
        <f t="shared" ca="1" si="131"/>
        <v/>
      </c>
      <c r="LGD43" t="str">
        <f t="shared" ca="1" si="131"/>
        <v/>
      </c>
      <c r="LGE43" t="str">
        <f t="shared" ca="1" si="131"/>
        <v/>
      </c>
      <c r="LGF43" t="str">
        <f t="shared" ca="1" si="131"/>
        <v/>
      </c>
      <c r="LGG43" t="str">
        <f t="shared" ca="1" si="131"/>
        <v/>
      </c>
      <c r="LGH43" t="str">
        <f t="shared" ca="1" si="131"/>
        <v/>
      </c>
      <c r="LGI43" t="str">
        <f t="shared" ca="1" si="131"/>
        <v/>
      </c>
      <c r="LGJ43" t="str">
        <f t="shared" ca="1" si="131"/>
        <v/>
      </c>
      <c r="LGK43" t="str">
        <f t="shared" ca="1" si="131"/>
        <v/>
      </c>
      <c r="LGL43" t="str">
        <f t="shared" ca="1" si="131"/>
        <v/>
      </c>
      <c r="LGM43" t="str">
        <f t="shared" ca="1" si="131"/>
        <v/>
      </c>
      <c r="LGN43" t="str">
        <f t="shared" ca="1" si="131"/>
        <v/>
      </c>
      <c r="LGO43" t="str">
        <f t="shared" ca="1" si="131"/>
        <v/>
      </c>
      <c r="LGP43" t="str">
        <f t="shared" ca="1" si="131"/>
        <v/>
      </c>
      <c r="LGQ43" t="str">
        <f t="shared" ca="1" si="131"/>
        <v/>
      </c>
      <c r="LGR43" t="str">
        <f t="shared" ca="1" si="131"/>
        <v/>
      </c>
      <c r="LGS43" t="str">
        <f t="shared" ca="1" si="131"/>
        <v/>
      </c>
      <c r="LGT43" t="str">
        <f t="shared" ca="1" si="131"/>
        <v/>
      </c>
      <c r="LGU43" t="str">
        <f t="shared" ca="1" si="131"/>
        <v/>
      </c>
      <c r="LGV43" t="str">
        <f t="shared" ca="1" si="131"/>
        <v/>
      </c>
      <c r="LGW43" t="str">
        <f t="shared" ca="1" si="131"/>
        <v/>
      </c>
      <c r="LGX43" t="str">
        <f t="shared" ca="1" si="131"/>
        <v/>
      </c>
      <c r="LGY43" t="str">
        <f t="shared" ca="1" si="131"/>
        <v/>
      </c>
      <c r="LGZ43" t="str">
        <f t="shared" ca="1" si="131"/>
        <v/>
      </c>
      <c r="LHA43" t="str">
        <f t="shared" ca="1" si="131"/>
        <v/>
      </c>
      <c r="LHB43" t="str">
        <f t="shared" ca="1" si="131"/>
        <v/>
      </c>
      <c r="LHC43" t="str">
        <f t="shared" ca="1" si="131"/>
        <v/>
      </c>
      <c r="LHD43" t="str">
        <f t="shared" ca="1" si="131"/>
        <v/>
      </c>
      <c r="LHE43" t="str">
        <f t="shared" ref="LHE43:LJP43" ca="1" si="132">IFERROR(LHA43*LHC43,"")</f>
        <v/>
      </c>
      <c r="LHF43" t="str">
        <f t="shared" ca="1" si="132"/>
        <v/>
      </c>
      <c r="LHG43" t="str">
        <f t="shared" ca="1" si="132"/>
        <v/>
      </c>
      <c r="LHH43" t="str">
        <f t="shared" ca="1" si="132"/>
        <v/>
      </c>
      <c r="LHI43" t="str">
        <f t="shared" ca="1" si="132"/>
        <v/>
      </c>
      <c r="LHJ43" t="str">
        <f t="shared" ca="1" si="132"/>
        <v/>
      </c>
      <c r="LHK43" t="str">
        <f t="shared" ca="1" si="132"/>
        <v/>
      </c>
      <c r="LHL43" t="str">
        <f t="shared" ca="1" si="132"/>
        <v/>
      </c>
      <c r="LHM43" t="str">
        <f t="shared" ca="1" si="132"/>
        <v/>
      </c>
      <c r="LHN43" t="str">
        <f t="shared" ca="1" si="132"/>
        <v/>
      </c>
      <c r="LHO43" t="str">
        <f t="shared" ca="1" si="132"/>
        <v/>
      </c>
      <c r="LHP43" t="str">
        <f t="shared" ca="1" si="132"/>
        <v/>
      </c>
      <c r="LHQ43" t="str">
        <f t="shared" ca="1" si="132"/>
        <v/>
      </c>
      <c r="LHR43" t="str">
        <f t="shared" ca="1" si="132"/>
        <v/>
      </c>
      <c r="LHS43" t="str">
        <f t="shared" ca="1" si="132"/>
        <v/>
      </c>
      <c r="LHT43" t="str">
        <f t="shared" ca="1" si="132"/>
        <v/>
      </c>
      <c r="LHU43" t="str">
        <f t="shared" ca="1" si="132"/>
        <v/>
      </c>
      <c r="LHV43" t="str">
        <f t="shared" ca="1" si="132"/>
        <v/>
      </c>
      <c r="LHW43" t="str">
        <f t="shared" ca="1" si="132"/>
        <v/>
      </c>
      <c r="LHX43" t="str">
        <f t="shared" ca="1" si="132"/>
        <v/>
      </c>
      <c r="LHY43" t="str">
        <f t="shared" ca="1" si="132"/>
        <v/>
      </c>
      <c r="LHZ43" t="str">
        <f t="shared" ca="1" si="132"/>
        <v/>
      </c>
      <c r="LIA43" t="str">
        <f t="shared" ca="1" si="132"/>
        <v/>
      </c>
      <c r="LIB43" t="str">
        <f t="shared" ca="1" si="132"/>
        <v/>
      </c>
      <c r="LIC43" t="str">
        <f t="shared" ca="1" si="132"/>
        <v/>
      </c>
      <c r="LID43" t="str">
        <f t="shared" ca="1" si="132"/>
        <v/>
      </c>
      <c r="LIE43" t="str">
        <f t="shared" ca="1" si="132"/>
        <v/>
      </c>
      <c r="LIF43" t="str">
        <f t="shared" ca="1" si="132"/>
        <v/>
      </c>
      <c r="LIG43" t="str">
        <f t="shared" ca="1" si="132"/>
        <v/>
      </c>
      <c r="LIH43" t="str">
        <f t="shared" ca="1" si="132"/>
        <v/>
      </c>
      <c r="LII43" t="str">
        <f t="shared" ca="1" si="132"/>
        <v/>
      </c>
      <c r="LIJ43" t="str">
        <f t="shared" ca="1" si="132"/>
        <v/>
      </c>
      <c r="LIK43" t="str">
        <f t="shared" ca="1" si="132"/>
        <v/>
      </c>
      <c r="LIL43" t="str">
        <f t="shared" ca="1" si="132"/>
        <v/>
      </c>
      <c r="LIM43" t="str">
        <f t="shared" ca="1" si="132"/>
        <v/>
      </c>
      <c r="LIN43" t="str">
        <f t="shared" ca="1" si="132"/>
        <v/>
      </c>
      <c r="LIO43" t="str">
        <f t="shared" ca="1" si="132"/>
        <v/>
      </c>
      <c r="LIP43" t="str">
        <f t="shared" ca="1" si="132"/>
        <v/>
      </c>
      <c r="LIQ43" t="str">
        <f t="shared" ca="1" si="132"/>
        <v/>
      </c>
      <c r="LIR43" t="str">
        <f t="shared" ca="1" si="132"/>
        <v/>
      </c>
      <c r="LIS43" t="str">
        <f t="shared" ca="1" si="132"/>
        <v/>
      </c>
      <c r="LIT43" t="str">
        <f t="shared" ca="1" si="132"/>
        <v/>
      </c>
      <c r="LIU43" t="str">
        <f t="shared" ca="1" si="132"/>
        <v/>
      </c>
      <c r="LIV43" t="str">
        <f t="shared" ca="1" si="132"/>
        <v/>
      </c>
      <c r="LIW43" t="str">
        <f t="shared" ca="1" si="132"/>
        <v/>
      </c>
      <c r="LIX43" t="str">
        <f t="shared" ca="1" si="132"/>
        <v/>
      </c>
      <c r="LIY43" t="str">
        <f t="shared" ca="1" si="132"/>
        <v/>
      </c>
      <c r="LIZ43" t="str">
        <f t="shared" ca="1" si="132"/>
        <v/>
      </c>
      <c r="LJA43" t="str">
        <f t="shared" ca="1" si="132"/>
        <v/>
      </c>
      <c r="LJB43" t="str">
        <f t="shared" ca="1" si="132"/>
        <v/>
      </c>
      <c r="LJC43" t="str">
        <f t="shared" ca="1" si="132"/>
        <v/>
      </c>
      <c r="LJD43" t="str">
        <f t="shared" ca="1" si="132"/>
        <v/>
      </c>
      <c r="LJE43" t="str">
        <f t="shared" ca="1" si="132"/>
        <v/>
      </c>
      <c r="LJF43" t="str">
        <f t="shared" ca="1" si="132"/>
        <v/>
      </c>
      <c r="LJG43" t="str">
        <f t="shared" ca="1" si="132"/>
        <v/>
      </c>
      <c r="LJH43" t="str">
        <f t="shared" ca="1" si="132"/>
        <v/>
      </c>
      <c r="LJI43" t="str">
        <f t="shared" ca="1" si="132"/>
        <v/>
      </c>
      <c r="LJJ43" t="str">
        <f t="shared" ca="1" si="132"/>
        <v/>
      </c>
      <c r="LJK43" t="str">
        <f t="shared" ca="1" si="132"/>
        <v/>
      </c>
      <c r="LJL43" t="str">
        <f t="shared" ca="1" si="132"/>
        <v/>
      </c>
      <c r="LJM43" t="str">
        <f t="shared" ca="1" si="132"/>
        <v/>
      </c>
      <c r="LJN43" t="str">
        <f t="shared" ca="1" si="132"/>
        <v/>
      </c>
      <c r="LJO43" t="str">
        <f t="shared" ca="1" si="132"/>
        <v/>
      </c>
      <c r="LJP43" t="str">
        <f t="shared" ca="1" si="132"/>
        <v/>
      </c>
      <c r="LJQ43" t="str">
        <f t="shared" ref="LJQ43:LMB43" ca="1" si="133">IFERROR(LJM43*LJO43,"")</f>
        <v/>
      </c>
      <c r="LJR43" t="str">
        <f t="shared" ca="1" si="133"/>
        <v/>
      </c>
      <c r="LJS43" t="str">
        <f t="shared" ca="1" si="133"/>
        <v/>
      </c>
      <c r="LJT43" t="str">
        <f t="shared" ca="1" si="133"/>
        <v/>
      </c>
      <c r="LJU43" t="str">
        <f t="shared" ca="1" si="133"/>
        <v/>
      </c>
      <c r="LJV43" t="str">
        <f t="shared" ca="1" si="133"/>
        <v/>
      </c>
      <c r="LJW43" t="str">
        <f t="shared" ca="1" si="133"/>
        <v/>
      </c>
      <c r="LJX43" t="str">
        <f t="shared" ca="1" si="133"/>
        <v/>
      </c>
      <c r="LJY43" t="str">
        <f t="shared" ca="1" si="133"/>
        <v/>
      </c>
      <c r="LJZ43" t="str">
        <f t="shared" ca="1" si="133"/>
        <v/>
      </c>
      <c r="LKA43" t="str">
        <f t="shared" ca="1" si="133"/>
        <v/>
      </c>
      <c r="LKB43" t="str">
        <f t="shared" ca="1" si="133"/>
        <v/>
      </c>
      <c r="LKC43" t="str">
        <f t="shared" ca="1" si="133"/>
        <v/>
      </c>
      <c r="LKD43" t="str">
        <f t="shared" ca="1" si="133"/>
        <v/>
      </c>
      <c r="LKE43" t="str">
        <f t="shared" ca="1" si="133"/>
        <v/>
      </c>
      <c r="LKF43" t="str">
        <f t="shared" ca="1" si="133"/>
        <v/>
      </c>
      <c r="LKG43" t="str">
        <f t="shared" ca="1" si="133"/>
        <v/>
      </c>
      <c r="LKH43" t="str">
        <f t="shared" ca="1" si="133"/>
        <v/>
      </c>
      <c r="LKI43" t="str">
        <f t="shared" ca="1" si="133"/>
        <v/>
      </c>
      <c r="LKJ43" t="str">
        <f t="shared" ca="1" si="133"/>
        <v/>
      </c>
      <c r="LKK43" t="str">
        <f t="shared" ca="1" si="133"/>
        <v/>
      </c>
      <c r="LKL43" t="str">
        <f t="shared" ca="1" si="133"/>
        <v/>
      </c>
      <c r="LKM43" t="str">
        <f t="shared" ca="1" si="133"/>
        <v/>
      </c>
      <c r="LKN43" t="str">
        <f t="shared" ca="1" si="133"/>
        <v/>
      </c>
      <c r="LKO43" t="str">
        <f t="shared" ca="1" si="133"/>
        <v/>
      </c>
      <c r="LKP43" t="str">
        <f t="shared" ca="1" si="133"/>
        <v/>
      </c>
      <c r="LKQ43" t="str">
        <f t="shared" ca="1" si="133"/>
        <v/>
      </c>
      <c r="LKR43" t="str">
        <f t="shared" ca="1" si="133"/>
        <v/>
      </c>
      <c r="LKS43" t="str">
        <f t="shared" ca="1" si="133"/>
        <v/>
      </c>
      <c r="LKT43" t="str">
        <f t="shared" ca="1" si="133"/>
        <v/>
      </c>
      <c r="LKU43" t="str">
        <f t="shared" ca="1" si="133"/>
        <v/>
      </c>
      <c r="LKV43" t="str">
        <f t="shared" ca="1" si="133"/>
        <v/>
      </c>
      <c r="LKW43" t="str">
        <f t="shared" ca="1" si="133"/>
        <v/>
      </c>
      <c r="LKX43" t="str">
        <f t="shared" ca="1" si="133"/>
        <v/>
      </c>
      <c r="LKY43" t="str">
        <f t="shared" ca="1" si="133"/>
        <v/>
      </c>
      <c r="LKZ43" t="str">
        <f t="shared" ca="1" si="133"/>
        <v/>
      </c>
      <c r="LLA43" t="str">
        <f t="shared" ca="1" si="133"/>
        <v/>
      </c>
      <c r="LLB43" t="str">
        <f t="shared" ca="1" si="133"/>
        <v/>
      </c>
      <c r="LLC43" t="str">
        <f t="shared" ca="1" si="133"/>
        <v/>
      </c>
      <c r="LLD43" t="str">
        <f t="shared" ca="1" si="133"/>
        <v/>
      </c>
      <c r="LLE43" t="str">
        <f t="shared" ca="1" si="133"/>
        <v/>
      </c>
      <c r="LLF43" t="str">
        <f t="shared" ca="1" si="133"/>
        <v/>
      </c>
      <c r="LLG43" t="str">
        <f t="shared" ca="1" si="133"/>
        <v/>
      </c>
      <c r="LLH43" t="str">
        <f t="shared" ca="1" si="133"/>
        <v/>
      </c>
      <c r="LLI43" t="str">
        <f t="shared" ca="1" si="133"/>
        <v/>
      </c>
      <c r="LLJ43" t="str">
        <f t="shared" ca="1" si="133"/>
        <v/>
      </c>
      <c r="LLK43" t="str">
        <f t="shared" ca="1" si="133"/>
        <v/>
      </c>
      <c r="LLL43" t="str">
        <f t="shared" ca="1" si="133"/>
        <v/>
      </c>
      <c r="LLM43" t="str">
        <f t="shared" ca="1" si="133"/>
        <v/>
      </c>
      <c r="LLN43" t="str">
        <f t="shared" ca="1" si="133"/>
        <v/>
      </c>
      <c r="LLO43" t="str">
        <f t="shared" ca="1" si="133"/>
        <v/>
      </c>
      <c r="LLP43" t="str">
        <f t="shared" ca="1" si="133"/>
        <v/>
      </c>
      <c r="LLQ43" t="str">
        <f t="shared" ca="1" si="133"/>
        <v/>
      </c>
      <c r="LLR43" t="str">
        <f t="shared" ca="1" si="133"/>
        <v/>
      </c>
      <c r="LLS43" t="str">
        <f t="shared" ca="1" si="133"/>
        <v/>
      </c>
      <c r="LLT43" t="str">
        <f t="shared" ca="1" si="133"/>
        <v/>
      </c>
      <c r="LLU43" t="str">
        <f t="shared" ca="1" si="133"/>
        <v/>
      </c>
      <c r="LLV43" t="str">
        <f t="shared" ca="1" si="133"/>
        <v/>
      </c>
      <c r="LLW43" t="str">
        <f t="shared" ca="1" si="133"/>
        <v/>
      </c>
      <c r="LLX43" t="str">
        <f t="shared" ca="1" si="133"/>
        <v/>
      </c>
      <c r="LLY43" t="str">
        <f t="shared" ca="1" si="133"/>
        <v/>
      </c>
      <c r="LLZ43" t="str">
        <f t="shared" ca="1" si="133"/>
        <v/>
      </c>
      <c r="LMA43" t="str">
        <f t="shared" ca="1" si="133"/>
        <v/>
      </c>
      <c r="LMB43" t="str">
        <f t="shared" ca="1" si="133"/>
        <v/>
      </c>
      <c r="LMC43" t="str">
        <f t="shared" ref="LMC43:LON43" ca="1" si="134">IFERROR(LLY43*LMA43,"")</f>
        <v/>
      </c>
      <c r="LMD43" t="str">
        <f t="shared" ca="1" si="134"/>
        <v/>
      </c>
      <c r="LME43" t="str">
        <f t="shared" ca="1" si="134"/>
        <v/>
      </c>
      <c r="LMF43" t="str">
        <f t="shared" ca="1" si="134"/>
        <v/>
      </c>
      <c r="LMG43" t="str">
        <f t="shared" ca="1" si="134"/>
        <v/>
      </c>
      <c r="LMH43" t="str">
        <f t="shared" ca="1" si="134"/>
        <v/>
      </c>
      <c r="LMI43" t="str">
        <f t="shared" ca="1" si="134"/>
        <v/>
      </c>
      <c r="LMJ43" t="str">
        <f t="shared" ca="1" si="134"/>
        <v/>
      </c>
      <c r="LMK43" t="str">
        <f t="shared" ca="1" si="134"/>
        <v/>
      </c>
      <c r="LML43" t="str">
        <f t="shared" ca="1" si="134"/>
        <v/>
      </c>
      <c r="LMM43" t="str">
        <f t="shared" ca="1" si="134"/>
        <v/>
      </c>
      <c r="LMN43" t="str">
        <f t="shared" ca="1" si="134"/>
        <v/>
      </c>
      <c r="LMO43" t="str">
        <f t="shared" ca="1" si="134"/>
        <v/>
      </c>
      <c r="LMP43" t="str">
        <f t="shared" ca="1" si="134"/>
        <v/>
      </c>
      <c r="LMQ43" t="str">
        <f t="shared" ca="1" si="134"/>
        <v/>
      </c>
      <c r="LMR43" t="str">
        <f t="shared" ca="1" si="134"/>
        <v/>
      </c>
      <c r="LMS43" t="str">
        <f t="shared" ca="1" si="134"/>
        <v/>
      </c>
      <c r="LMT43" t="str">
        <f t="shared" ca="1" si="134"/>
        <v/>
      </c>
      <c r="LMU43" t="str">
        <f t="shared" ca="1" si="134"/>
        <v/>
      </c>
      <c r="LMV43" t="str">
        <f t="shared" ca="1" si="134"/>
        <v/>
      </c>
      <c r="LMW43" t="str">
        <f t="shared" ca="1" si="134"/>
        <v/>
      </c>
      <c r="LMX43" t="str">
        <f t="shared" ca="1" si="134"/>
        <v/>
      </c>
      <c r="LMY43" t="str">
        <f t="shared" ca="1" si="134"/>
        <v/>
      </c>
      <c r="LMZ43" t="str">
        <f t="shared" ca="1" si="134"/>
        <v/>
      </c>
      <c r="LNA43" t="str">
        <f t="shared" ca="1" si="134"/>
        <v/>
      </c>
      <c r="LNB43" t="str">
        <f t="shared" ca="1" si="134"/>
        <v/>
      </c>
      <c r="LNC43" t="str">
        <f t="shared" ca="1" si="134"/>
        <v/>
      </c>
      <c r="LND43" t="str">
        <f t="shared" ca="1" si="134"/>
        <v/>
      </c>
      <c r="LNE43" t="str">
        <f t="shared" ca="1" si="134"/>
        <v/>
      </c>
      <c r="LNF43" t="str">
        <f t="shared" ca="1" si="134"/>
        <v/>
      </c>
      <c r="LNG43" t="str">
        <f t="shared" ca="1" si="134"/>
        <v/>
      </c>
      <c r="LNH43" t="str">
        <f t="shared" ca="1" si="134"/>
        <v/>
      </c>
      <c r="LNI43" t="str">
        <f t="shared" ca="1" si="134"/>
        <v/>
      </c>
      <c r="LNJ43" t="str">
        <f t="shared" ca="1" si="134"/>
        <v/>
      </c>
      <c r="LNK43" t="str">
        <f t="shared" ca="1" si="134"/>
        <v/>
      </c>
      <c r="LNL43" t="str">
        <f t="shared" ca="1" si="134"/>
        <v/>
      </c>
      <c r="LNM43" t="str">
        <f t="shared" ca="1" si="134"/>
        <v/>
      </c>
      <c r="LNN43" t="str">
        <f t="shared" ca="1" si="134"/>
        <v/>
      </c>
      <c r="LNO43" t="str">
        <f t="shared" ca="1" si="134"/>
        <v/>
      </c>
      <c r="LNP43" t="str">
        <f t="shared" ca="1" si="134"/>
        <v/>
      </c>
      <c r="LNQ43" t="str">
        <f t="shared" ca="1" si="134"/>
        <v/>
      </c>
      <c r="LNR43" t="str">
        <f t="shared" ca="1" si="134"/>
        <v/>
      </c>
      <c r="LNS43" t="str">
        <f t="shared" ca="1" si="134"/>
        <v/>
      </c>
      <c r="LNT43" t="str">
        <f t="shared" ca="1" si="134"/>
        <v/>
      </c>
      <c r="LNU43" t="str">
        <f t="shared" ca="1" si="134"/>
        <v/>
      </c>
      <c r="LNV43" t="str">
        <f t="shared" ca="1" si="134"/>
        <v/>
      </c>
      <c r="LNW43" t="str">
        <f t="shared" ca="1" si="134"/>
        <v/>
      </c>
      <c r="LNX43" t="str">
        <f t="shared" ca="1" si="134"/>
        <v/>
      </c>
      <c r="LNY43" t="str">
        <f t="shared" ca="1" si="134"/>
        <v/>
      </c>
      <c r="LNZ43" t="str">
        <f t="shared" ca="1" si="134"/>
        <v/>
      </c>
      <c r="LOA43" t="str">
        <f t="shared" ca="1" si="134"/>
        <v/>
      </c>
      <c r="LOB43" t="str">
        <f t="shared" ca="1" si="134"/>
        <v/>
      </c>
      <c r="LOC43" t="str">
        <f t="shared" ca="1" si="134"/>
        <v/>
      </c>
      <c r="LOD43" t="str">
        <f t="shared" ca="1" si="134"/>
        <v/>
      </c>
      <c r="LOE43" t="str">
        <f t="shared" ca="1" si="134"/>
        <v/>
      </c>
      <c r="LOF43" t="str">
        <f t="shared" ca="1" si="134"/>
        <v/>
      </c>
      <c r="LOG43" t="str">
        <f t="shared" ca="1" si="134"/>
        <v/>
      </c>
      <c r="LOH43" t="str">
        <f t="shared" ca="1" si="134"/>
        <v/>
      </c>
      <c r="LOI43" t="str">
        <f t="shared" ca="1" si="134"/>
        <v/>
      </c>
      <c r="LOJ43" t="str">
        <f t="shared" ca="1" si="134"/>
        <v/>
      </c>
      <c r="LOK43" t="str">
        <f t="shared" ca="1" si="134"/>
        <v/>
      </c>
      <c r="LOL43" t="str">
        <f t="shared" ca="1" si="134"/>
        <v/>
      </c>
      <c r="LOM43" t="str">
        <f t="shared" ca="1" si="134"/>
        <v/>
      </c>
      <c r="LON43" t="str">
        <f t="shared" ca="1" si="134"/>
        <v/>
      </c>
      <c r="LOO43" t="str">
        <f t="shared" ref="LOO43:LQZ43" ca="1" si="135">IFERROR(LOK43*LOM43,"")</f>
        <v/>
      </c>
      <c r="LOP43" t="str">
        <f t="shared" ca="1" si="135"/>
        <v/>
      </c>
      <c r="LOQ43" t="str">
        <f t="shared" ca="1" si="135"/>
        <v/>
      </c>
      <c r="LOR43" t="str">
        <f t="shared" ca="1" si="135"/>
        <v/>
      </c>
      <c r="LOS43" t="str">
        <f t="shared" ca="1" si="135"/>
        <v/>
      </c>
      <c r="LOT43" t="str">
        <f t="shared" ca="1" si="135"/>
        <v/>
      </c>
      <c r="LOU43" t="str">
        <f t="shared" ca="1" si="135"/>
        <v/>
      </c>
      <c r="LOV43" t="str">
        <f t="shared" ca="1" si="135"/>
        <v/>
      </c>
      <c r="LOW43" t="str">
        <f t="shared" ca="1" si="135"/>
        <v/>
      </c>
      <c r="LOX43" t="str">
        <f t="shared" ca="1" si="135"/>
        <v/>
      </c>
      <c r="LOY43" t="str">
        <f t="shared" ca="1" si="135"/>
        <v/>
      </c>
      <c r="LOZ43" t="str">
        <f t="shared" ca="1" si="135"/>
        <v/>
      </c>
      <c r="LPA43" t="str">
        <f t="shared" ca="1" si="135"/>
        <v/>
      </c>
      <c r="LPB43" t="str">
        <f t="shared" ca="1" si="135"/>
        <v/>
      </c>
      <c r="LPC43" t="str">
        <f t="shared" ca="1" si="135"/>
        <v/>
      </c>
      <c r="LPD43" t="str">
        <f t="shared" ca="1" si="135"/>
        <v/>
      </c>
      <c r="LPE43" t="str">
        <f t="shared" ca="1" si="135"/>
        <v/>
      </c>
      <c r="LPF43" t="str">
        <f t="shared" ca="1" si="135"/>
        <v/>
      </c>
      <c r="LPG43" t="str">
        <f t="shared" ca="1" si="135"/>
        <v/>
      </c>
      <c r="LPH43" t="str">
        <f t="shared" ca="1" si="135"/>
        <v/>
      </c>
      <c r="LPI43" t="str">
        <f t="shared" ca="1" si="135"/>
        <v/>
      </c>
      <c r="LPJ43" t="str">
        <f t="shared" ca="1" si="135"/>
        <v/>
      </c>
      <c r="LPK43" t="str">
        <f t="shared" ca="1" si="135"/>
        <v/>
      </c>
      <c r="LPL43" t="str">
        <f t="shared" ca="1" si="135"/>
        <v/>
      </c>
      <c r="LPM43" t="str">
        <f t="shared" ca="1" si="135"/>
        <v/>
      </c>
      <c r="LPN43" t="str">
        <f t="shared" ca="1" si="135"/>
        <v/>
      </c>
      <c r="LPO43" t="str">
        <f t="shared" ca="1" si="135"/>
        <v/>
      </c>
      <c r="LPP43" t="str">
        <f t="shared" ca="1" si="135"/>
        <v/>
      </c>
      <c r="LPQ43" t="str">
        <f t="shared" ca="1" si="135"/>
        <v/>
      </c>
      <c r="LPR43" t="str">
        <f t="shared" ca="1" si="135"/>
        <v/>
      </c>
      <c r="LPS43" t="str">
        <f t="shared" ca="1" si="135"/>
        <v/>
      </c>
      <c r="LPT43" t="str">
        <f t="shared" ca="1" si="135"/>
        <v/>
      </c>
      <c r="LPU43" t="str">
        <f t="shared" ca="1" si="135"/>
        <v/>
      </c>
      <c r="LPV43" t="str">
        <f t="shared" ca="1" si="135"/>
        <v/>
      </c>
      <c r="LPW43" t="str">
        <f t="shared" ca="1" si="135"/>
        <v/>
      </c>
      <c r="LPX43" t="str">
        <f t="shared" ca="1" si="135"/>
        <v/>
      </c>
      <c r="LPY43" t="str">
        <f t="shared" ca="1" si="135"/>
        <v/>
      </c>
      <c r="LPZ43" t="str">
        <f t="shared" ca="1" si="135"/>
        <v/>
      </c>
      <c r="LQA43" t="str">
        <f t="shared" ca="1" si="135"/>
        <v/>
      </c>
      <c r="LQB43" t="str">
        <f t="shared" ca="1" si="135"/>
        <v/>
      </c>
      <c r="LQC43" t="str">
        <f t="shared" ca="1" si="135"/>
        <v/>
      </c>
      <c r="LQD43" t="str">
        <f t="shared" ca="1" si="135"/>
        <v/>
      </c>
      <c r="LQE43" t="str">
        <f t="shared" ca="1" si="135"/>
        <v/>
      </c>
      <c r="LQF43" t="str">
        <f t="shared" ca="1" si="135"/>
        <v/>
      </c>
      <c r="LQG43" t="str">
        <f t="shared" ca="1" si="135"/>
        <v/>
      </c>
      <c r="LQH43" t="str">
        <f t="shared" ca="1" si="135"/>
        <v/>
      </c>
      <c r="LQI43" t="str">
        <f t="shared" ca="1" si="135"/>
        <v/>
      </c>
      <c r="LQJ43" t="str">
        <f t="shared" ca="1" si="135"/>
        <v/>
      </c>
      <c r="LQK43" t="str">
        <f t="shared" ca="1" si="135"/>
        <v/>
      </c>
      <c r="LQL43" t="str">
        <f t="shared" ca="1" si="135"/>
        <v/>
      </c>
      <c r="LQM43" t="str">
        <f t="shared" ca="1" si="135"/>
        <v/>
      </c>
      <c r="LQN43" t="str">
        <f t="shared" ca="1" si="135"/>
        <v/>
      </c>
      <c r="LQO43" t="str">
        <f t="shared" ca="1" si="135"/>
        <v/>
      </c>
      <c r="LQP43" t="str">
        <f t="shared" ca="1" si="135"/>
        <v/>
      </c>
      <c r="LQQ43" t="str">
        <f t="shared" ca="1" si="135"/>
        <v/>
      </c>
      <c r="LQR43" t="str">
        <f t="shared" ca="1" si="135"/>
        <v/>
      </c>
      <c r="LQS43" t="str">
        <f t="shared" ca="1" si="135"/>
        <v/>
      </c>
      <c r="LQT43" t="str">
        <f t="shared" ca="1" si="135"/>
        <v/>
      </c>
      <c r="LQU43" t="str">
        <f t="shared" ca="1" si="135"/>
        <v/>
      </c>
      <c r="LQV43" t="str">
        <f t="shared" ca="1" si="135"/>
        <v/>
      </c>
      <c r="LQW43" t="str">
        <f t="shared" ca="1" si="135"/>
        <v/>
      </c>
      <c r="LQX43" t="str">
        <f t="shared" ca="1" si="135"/>
        <v/>
      </c>
      <c r="LQY43" t="str">
        <f t="shared" ca="1" si="135"/>
        <v/>
      </c>
      <c r="LQZ43" t="str">
        <f t="shared" ca="1" si="135"/>
        <v/>
      </c>
      <c r="LRA43" t="str">
        <f t="shared" ref="LRA43:LTL43" ca="1" si="136">IFERROR(LQW43*LQY43,"")</f>
        <v/>
      </c>
      <c r="LRB43" t="str">
        <f t="shared" ca="1" si="136"/>
        <v/>
      </c>
      <c r="LRC43" t="str">
        <f t="shared" ca="1" si="136"/>
        <v/>
      </c>
      <c r="LRD43" t="str">
        <f t="shared" ca="1" si="136"/>
        <v/>
      </c>
      <c r="LRE43" t="str">
        <f t="shared" ca="1" si="136"/>
        <v/>
      </c>
      <c r="LRF43" t="str">
        <f t="shared" ca="1" si="136"/>
        <v/>
      </c>
      <c r="LRG43" t="str">
        <f t="shared" ca="1" si="136"/>
        <v/>
      </c>
      <c r="LRH43" t="str">
        <f t="shared" ca="1" si="136"/>
        <v/>
      </c>
      <c r="LRI43" t="str">
        <f t="shared" ca="1" si="136"/>
        <v/>
      </c>
      <c r="LRJ43" t="str">
        <f t="shared" ca="1" si="136"/>
        <v/>
      </c>
      <c r="LRK43" t="str">
        <f t="shared" ca="1" si="136"/>
        <v/>
      </c>
      <c r="LRL43" t="str">
        <f t="shared" ca="1" si="136"/>
        <v/>
      </c>
      <c r="LRM43" t="str">
        <f t="shared" ca="1" si="136"/>
        <v/>
      </c>
      <c r="LRN43" t="str">
        <f t="shared" ca="1" si="136"/>
        <v/>
      </c>
      <c r="LRO43" t="str">
        <f t="shared" ca="1" si="136"/>
        <v/>
      </c>
      <c r="LRP43" t="str">
        <f t="shared" ca="1" si="136"/>
        <v/>
      </c>
      <c r="LRQ43" t="str">
        <f t="shared" ca="1" si="136"/>
        <v/>
      </c>
      <c r="LRR43" t="str">
        <f t="shared" ca="1" si="136"/>
        <v/>
      </c>
      <c r="LRS43" t="str">
        <f t="shared" ca="1" si="136"/>
        <v/>
      </c>
      <c r="LRT43" t="str">
        <f t="shared" ca="1" si="136"/>
        <v/>
      </c>
      <c r="LRU43" t="str">
        <f t="shared" ca="1" si="136"/>
        <v/>
      </c>
      <c r="LRV43" t="str">
        <f t="shared" ca="1" si="136"/>
        <v/>
      </c>
      <c r="LRW43" t="str">
        <f t="shared" ca="1" si="136"/>
        <v/>
      </c>
      <c r="LRX43" t="str">
        <f t="shared" ca="1" si="136"/>
        <v/>
      </c>
      <c r="LRY43" t="str">
        <f t="shared" ca="1" si="136"/>
        <v/>
      </c>
      <c r="LRZ43" t="str">
        <f t="shared" ca="1" si="136"/>
        <v/>
      </c>
      <c r="LSA43" t="str">
        <f t="shared" ca="1" si="136"/>
        <v/>
      </c>
      <c r="LSB43" t="str">
        <f t="shared" ca="1" si="136"/>
        <v/>
      </c>
      <c r="LSC43" t="str">
        <f t="shared" ca="1" si="136"/>
        <v/>
      </c>
      <c r="LSD43" t="str">
        <f t="shared" ca="1" si="136"/>
        <v/>
      </c>
      <c r="LSE43" t="str">
        <f t="shared" ca="1" si="136"/>
        <v/>
      </c>
      <c r="LSF43" t="str">
        <f t="shared" ca="1" si="136"/>
        <v/>
      </c>
      <c r="LSG43" t="str">
        <f t="shared" ca="1" si="136"/>
        <v/>
      </c>
      <c r="LSH43" t="str">
        <f t="shared" ca="1" si="136"/>
        <v/>
      </c>
      <c r="LSI43" t="str">
        <f t="shared" ca="1" si="136"/>
        <v/>
      </c>
      <c r="LSJ43" t="str">
        <f t="shared" ca="1" si="136"/>
        <v/>
      </c>
      <c r="LSK43" t="str">
        <f t="shared" ca="1" si="136"/>
        <v/>
      </c>
      <c r="LSL43" t="str">
        <f t="shared" ca="1" si="136"/>
        <v/>
      </c>
      <c r="LSM43" t="str">
        <f t="shared" ca="1" si="136"/>
        <v/>
      </c>
      <c r="LSN43" t="str">
        <f t="shared" ca="1" si="136"/>
        <v/>
      </c>
      <c r="LSO43" t="str">
        <f t="shared" ca="1" si="136"/>
        <v/>
      </c>
      <c r="LSP43" t="str">
        <f t="shared" ca="1" si="136"/>
        <v/>
      </c>
      <c r="LSQ43" t="str">
        <f t="shared" ca="1" si="136"/>
        <v/>
      </c>
      <c r="LSR43" t="str">
        <f t="shared" ca="1" si="136"/>
        <v/>
      </c>
      <c r="LSS43" t="str">
        <f t="shared" ca="1" si="136"/>
        <v/>
      </c>
      <c r="LST43" t="str">
        <f t="shared" ca="1" si="136"/>
        <v/>
      </c>
      <c r="LSU43" t="str">
        <f t="shared" ca="1" si="136"/>
        <v/>
      </c>
      <c r="LSV43" t="str">
        <f t="shared" ca="1" si="136"/>
        <v/>
      </c>
      <c r="LSW43" t="str">
        <f t="shared" ca="1" si="136"/>
        <v/>
      </c>
      <c r="LSX43" t="str">
        <f t="shared" ca="1" si="136"/>
        <v/>
      </c>
      <c r="LSY43" t="str">
        <f t="shared" ca="1" si="136"/>
        <v/>
      </c>
      <c r="LSZ43" t="str">
        <f t="shared" ca="1" si="136"/>
        <v/>
      </c>
      <c r="LTA43" t="str">
        <f t="shared" ca="1" si="136"/>
        <v/>
      </c>
      <c r="LTB43" t="str">
        <f t="shared" ca="1" si="136"/>
        <v/>
      </c>
      <c r="LTC43" t="str">
        <f t="shared" ca="1" si="136"/>
        <v/>
      </c>
      <c r="LTD43" t="str">
        <f t="shared" ca="1" si="136"/>
        <v/>
      </c>
      <c r="LTE43" t="str">
        <f t="shared" ca="1" si="136"/>
        <v/>
      </c>
      <c r="LTF43" t="str">
        <f t="shared" ca="1" si="136"/>
        <v/>
      </c>
      <c r="LTG43" t="str">
        <f t="shared" ca="1" si="136"/>
        <v/>
      </c>
      <c r="LTH43" t="str">
        <f t="shared" ca="1" si="136"/>
        <v/>
      </c>
      <c r="LTI43" t="str">
        <f t="shared" ca="1" si="136"/>
        <v/>
      </c>
      <c r="LTJ43" t="str">
        <f t="shared" ca="1" si="136"/>
        <v/>
      </c>
      <c r="LTK43" t="str">
        <f t="shared" ca="1" si="136"/>
        <v/>
      </c>
      <c r="LTL43" t="str">
        <f t="shared" ca="1" si="136"/>
        <v/>
      </c>
      <c r="LTM43" t="str">
        <f t="shared" ref="LTM43:LVX43" ca="1" si="137">IFERROR(LTI43*LTK43,"")</f>
        <v/>
      </c>
      <c r="LTN43" t="str">
        <f t="shared" ca="1" si="137"/>
        <v/>
      </c>
      <c r="LTO43" t="str">
        <f t="shared" ca="1" si="137"/>
        <v/>
      </c>
      <c r="LTP43" t="str">
        <f t="shared" ca="1" si="137"/>
        <v/>
      </c>
      <c r="LTQ43" t="str">
        <f t="shared" ca="1" si="137"/>
        <v/>
      </c>
      <c r="LTR43" t="str">
        <f t="shared" ca="1" si="137"/>
        <v/>
      </c>
      <c r="LTS43" t="str">
        <f t="shared" ca="1" si="137"/>
        <v/>
      </c>
      <c r="LTT43" t="str">
        <f t="shared" ca="1" si="137"/>
        <v/>
      </c>
      <c r="LTU43" t="str">
        <f t="shared" ca="1" si="137"/>
        <v/>
      </c>
      <c r="LTV43" t="str">
        <f t="shared" ca="1" si="137"/>
        <v/>
      </c>
      <c r="LTW43" t="str">
        <f t="shared" ca="1" si="137"/>
        <v/>
      </c>
      <c r="LTX43" t="str">
        <f t="shared" ca="1" si="137"/>
        <v/>
      </c>
      <c r="LTY43" t="str">
        <f t="shared" ca="1" si="137"/>
        <v/>
      </c>
      <c r="LTZ43" t="str">
        <f t="shared" ca="1" si="137"/>
        <v/>
      </c>
      <c r="LUA43" t="str">
        <f t="shared" ca="1" si="137"/>
        <v/>
      </c>
      <c r="LUB43" t="str">
        <f t="shared" ca="1" si="137"/>
        <v/>
      </c>
      <c r="LUC43" t="str">
        <f t="shared" ca="1" si="137"/>
        <v/>
      </c>
      <c r="LUD43" t="str">
        <f t="shared" ca="1" si="137"/>
        <v/>
      </c>
      <c r="LUE43" t="str">
        <f t="shared" ca="1" si="137"/>
        <v/>
      </c>
      <c r="LUF43" t="str">
        <f t="shared" ca="1" si="137"/>
        <v/>
      </c>
      <c r="LUG43" t="str">
        <f t="shared" ca="1" si="137"/>
        <v/>
      </c>
      <c r="LUH43" t="str">
        <f t="shared" ca="1" si="137"/>
        <v/>
      </c>
      <c r="LUI43" t="str">
        <f t="shared" ca="1" si="137"/>
        <v/>
      </c>
      <c r="LUJ43" t="str">
        <f t="shared" ca="1" si="137"/>
        <v/>
      </c>
      <c r="LUK43" t="str">
        <f t="shared" ca="1" si="137"/>
        <v/>
      </c>
      <c r="LUL43" t="str">
        <f t="shared" ca="1" si="137"/>
        <v/>
      </c>
      <c r="LUM43" t="str">
        <f t="shared" ca="1" si="137"/>
        <v/>
      </c>
      <c r="LUN43" t="str">
        <f t="shared" ca="1" si="137"/>
        <v/>
      </c>
      <c r="LUO43" t="str">
        <f t="shared" ca="1" si="137"/>
        <v/>
      </c>
      <c r="LUP43" t="str">
        <f t="shared" ca="1" si="137"/>
        <v/>
      </c>
      <c r="LUQ43" t="str">
        <f t="shared" ca="1" si="137"/>
        <v/>
      </c>
      <c r="LUR43" t="str">
        <f t="shared" ca="1" si="137"/>
        <v/>
      </c>
      <c r="LUS43" t="str">
        <f t="shared" ca="1" si="137"/>
        <v/>
      </c>
      <c r="LUT43" t="str">
        <f t="shared" ca="1" si="137"/>
        <v/>
      </c>
      <c r="LUU43" t="str">
        <f t="shared" ca="1" si="137"/>
        <v/>
      </c>
      <c r="LUV43" t="str">
        <f t="shared" ca="1" si="137"/>
        <v/>
      </c>
      <c r="LUW43" t="str">
        <f t="shared" ca="1" si="137"/>
        <v/>
      </c>
      <c r="LUX43" t="str">
        <f t="shared" ca="1" si="137"/>
        <v/>
      </c>
      <c r="LUY43" t="str">
        <f t="shared" ca="1" si="137"/>
        <v/>
      </c>
      <c r="LUZ43" t="str">
        <f t="shared" ca="1" si="137"/>
        <v/>
      </c>
      <c r="LVA43" t="str">
        <f t="shared" ca="1" si="137"/>
        <v/>
      </c>
      <c r="LVB43" t="str">
        <f t="shared" ca="1" si="137"/>
        <v/>
      </c>
      <c r="LVC43" t="str">
        <f t="shared" ca="1" si="137"/>
        <v/>
      </c>
      <c r="LVD43" t="str">
        <f t="shared" ca="1" si="137"/>
        <v/>
      </c>
      <c r="LVE43" t="str">
        <f t="shared" ca="1" si="137"/>
        <v/>
      </c>
      <c r="LVF43" t="str">
        <f t="shared" ca="1" si="137"/>
        <v/>
      </c>
      <c r="LVG43" t="str">
        <f t="shared" ca="1" si="137"/>
        <v/>
      </c>
      <c r="LVH43" t="str">
        <f t="shared" ca="1" si="137"/>
        <v/>
      </c>
      <c r="LVI43" t="str">
        <f t="shared" ca="1" si="137"/>
        <v/>
      </c>
      <c r="LVJ43" t="str">
        <f t="shared" ca="1" si="137"/>
        <v/>
      </c>
      <c r="LVK43" t="str">
        <f t="shared" ca="1" si="137"/>
        <v/>
      </c>
      <c r="LVL43" t="str">
        <f t="shared" ca="1" si="137"/>
        <v/>
      </c>
      <c r="LVM43" t="str">
        <f t="shared" ca="1" si="137"/>
        <v/>
      </c>
      <c r="LVN43" t="str">
        <f t="shared" ca="1" si="137"/>
        <v/>
      </c>
      <c r="LVO43" t="str">
        <f t="shared" ca="1" si="137"/>
        <v/>
      </c>
      <c r="LVP43" t="str">
        <f t="shared" ca="1" si="137"/>
        <v/>
      </c>
      <c r="LVQ43" t="str">
        <f t="shared" ca="1" si="137"/>
        <v/>
      </c>
      <c r="LVR43" t="str">
        <f t="shared" ca="1" si="137"/>
        <v/>
      </c>
      <c r="LVS43" t="str">
        <f t="shared" ca="1" si="137"/>
        <v/>
      </c>
      <c r="LVT43" t="str">
        <f t="shared" ca="1" si="137"/>
        <v/>
      </c>
      <c r="LVU43" t="str">
        <f t="shared" ca="1" si="137"/>
        <v/>
      </c>
      <c r="LVV43" t="str">
        <f t="shared" ca="1" si="137"/>
        <v/>
      </c>
      <c r="LVW43" t="str">
        <f t="shared" ca="1" si="137"/>
        <v/>
      </c>
      <c r="LVX43" t="str">
        <f t="shared" ca="1" si="137"/>
        <v/>
      </c>
      <c r="LVY43" t="str">
        <f t="shared" ref="LVY43:LYJ43" ca="1" si="138">IFERROR(LVU43*LVW43,"")</f>
        <v/>
      </c>
      <c r="LVZ43" t="str">
        <f t="shared" ca="1" si="138"/>
        <v/>
      </c>
      <c r="LWA43" t="str">
        <f t="shared" ca="1" si="138"/>
        <v/>
      </c>
      <c r="LWB43" t="str">
        <f t="shared" ca="1" si="138"/>
        <v/>
      </c>
      <c r="LWC43" t="str">
        <f t="shared" ca="1" si="138"/>
        <v/>
      </c>
      <c r="LWD43" t="str">
        <f t="shared" ca="1" si="138"/>
        <v/>
      </c>
      <c r="LWE43" t="str">
        <f t="shared" ca="1" si="138"/>
        <v/>
      </c>
      <c r="LWF43" t="str">
        <f t="shared" ca="1" si="138"/>
        <v/>
      </c>
      <c r="LWG43" t="str">
        <f t="shared" ca="1" si="138"/>
        <v/>
      </c>
      <c r="LWH43" t="str">
        <f t="shared" ca="1" si="138"/>
        <v/>
      </c>
      <c r="LWI43" t="str">
        <f t="shared" ca="1" si="138"/>
        <v/>
      </c>
      <c r="LWJ43" t="str">
        <f t="shared" ca="1" si="138"/>
        <v/>
      </c>
      <c r="LWK43" t="str">
        <f t="shared" ca="1" si="138"/>
        <v/>
      </c>
      <c r="LWL43" t="str">
        <f t="shared" ca="1" si="138"/>
        <v/>
      </c>
      <c r="LWM43" t="str">
        <f t="shared" ca="1" si="138"/>
        <v/>
      </c>
      <c r="LWN43" t="str">
        <f t="shared" ca="1" si="138"/>
        <v/>
      </c>
      <c r="LWO43" t="str">
        <f t="shared" ca="1" si="138"/>
        <v/>
      </c>
      <c r="LWP43" t="str">
        <f t="shared" ca="1" si="138"/>
        <v/>
      </c>
      <c r="LWQ43" t="str">
        <f t="shared" ca="1" si="138"/>
        <v/>
      </c>
      <c r="LWR43" t="str">
        <f t="shared" ca="1" si="138"/>
        <v/>
      </c>
      <c r="LWS43" t="str">
        <f t="shared" ca="1" si="138"/>
        <v/>
      </c>
      <c r="LWT43" t="str">
        <f t="shared" ca="1" si="138"/>
        <v/>
      </c>
      <c r="LWU43" t="str">
        <f t="shared" ca="1" si="138"/>
        <v/>
      </c>
      <c r="LWV43" t="str">
        <f t="shared" ca="1" si="138"/>
        <v/>
      </c>
      <c r="LWW43" t="str">
        <f t="shared" ca="1" si="138"/>
        <v/>
      </c>
      <c r="LWX43" t="str">
        <f t="shared" ca="1" si="138"/>
        <v/>
      </c>
      <c r="LWY43" t="str">
        <f t="shared" ca="1" si="138"/>
        <v/>
      </c>
      <c r="LWZ43" t="str">
        <f t="shared" ca="1" si="138"/>
        <v/>
      </c>
      <c r="LXA43" t="str">
        <f t="shared" ca="1" si="138"/>
        <v/>
      </c>
      <c r="LXB43" t="str">
        <f t="shared" ca="1" si="138"/>
        <v/>
      </c>
      <c r="LXC43" t="str">
        <f t="shared" ca="1" si="138"/>
        <v/>
      </c>
      <c r="LXD43" t="str">
        <f t="shared" ca="1" si="138"/>
        <v/>
      </c>
      <c r="LXE43" t="str">
        <f t="shared" ca="1" si="138"/>
        <v/>
      </c>
      <c r="LXF43" t="str">
        <f t="shared" ca="1" si="138"/>
        <v/>
      </c>
      <c r="LXG43" t="str">
        <f t="shared" ca="1" si="138"/>
        <v/>
      </c>
      <c r="LXH43" t="str">
        <f t="shared" ca="1" si="138"/>
        <v/>
      </c>
      <c r="LXI43" t="str">
        <f t="shared" ca="1" si="138"/>
        <v/>
      </c>
      <c r="LXJ43" t="str">
        <f t="shared" ca="1" si="138"/>
        <v/>
      </c>
      <c r="LXK43" t="str">
        <f t="shared" ca="1" si="138"/>
        <v/>
      </c>
      <c r="LXL43" t="str">
        <f t="shared" ca="1" si="138"/>
        <v/>
      </c>
      <c r="LXM43" t="str">
        <f t="shared" ca="1" si="138"/>
        <v/>
      </c>
      <c r="LXN43" t="str">
        <f t="shared" ca="1" si="138"/>
        <v/>
      </c>
      <c r="LXO43" t="str">
        <f t="shared" ca="1" si="138"/>
        <v/>
      </c>
      <c r="LXP43" t="str">
        <f t="shared" ca="1" si="138"/>
        <v/>
      </c>
      <c r="LXQ43" t="str">
        <f t="shared" ca="1" si="138"/>
        <v/>
      </c>
      <c r="LXR43" t="str">
        <f t="shared" ca="1" si="138"/>
        <v/>
      </c>
      <c r="LXS43" t="str">
        <f t="shared" ca="1" si="138"/>
        <v/>
      </c>
      <c r="LXT43" t="str">
        <f t="shared" ca="1" si="138"/>
        <v/>
      </c>
      <c r="LXU43" t="str">
        <f t="shared" ca="1" si="138"/>
        <v/>
      </c>
      <c r="LXV43" t="str">
        <f t="shared" ca="1" si="138"/>
        <v/>
      </c>
      <c r="LXW43" t="str">
        <f t="shared" ca="1" si="138"/>
        <v/>
      </c>
      <c r="LXX43" t="str">
        <f t="shared" ca="1" si="138"/>
        <v/>
      </c>
      <c r="LXY43" t="str">
        <f t="shared" ca="1" si="138"/>
        <v/>
      </c>
      <c r="LXZ43" t="str">
        <f t="shared" ca="1" si="138"/>
        <v/>
      </c>
      <c r="LYA43" t="str">
        <f t="shared" ca="1" si="138"/>
        <v/>
      </c>
      <c r="LYB43" t="str">
        <f t="shared" ca="1" si="138"/>
        <v/>
      </c>
      <c r="LYC43" t="str">
        <f t="shared" ca="1" si="138"/>
        <v/>
      </c>
      <c r="LYD43" t="str">
        <f t="shared" ca="1" si="138"/>
        <v/>
      </c>
      <c r="LYE43" t="str">
        <f t="shared" ca="1" si="138"/>
        <v/>
      </c>
      <c r="LYF43" t="str">
        <f t="shared" ca="1" si="138"/>
        <v/>
      </c>
      <c r="LYG43" t="str">
        <f t="shared" ca="1" si="138"/>
        <v/>
      </c>
      <c r="LYH43" t="str">
        <f t="shared" ca="1" si="138"/>
        <v/>
      </c>
      <c r="LYI43" t="str">
        <f t="shared" ca="1" si="138"/>
        <v/>
      </c>
      <c r="LYJ43" t="str">
        <f t="shared" ca="1" si="138"/>
        <v/>
      </c>
      <c r="LYK43" t="str">
        <f t="shared" ref="LYK43:MAV43" ca="1" si="139">IFERROR(LYG43*LYI43,"")</f>
        <v/>
      </c>
      <c r="LYL43" t="str">
        <f t="shared" ca="1" si="139"/>
        <v/>
      </c>
      <c r="LYM43" t="str">
        <f t="shared" ca="1" si="139"/>
        <v/>
      </c>
      <c r="LYN43" t="str">
        <f t="shared" ca="1" si="139"/>
        <v/>
      </c>
      <c r="LYO43" t="str">
        <f t="shared" ca="1" si="139"/>
        <v/>
      </c>
      <c r="LYP43" t="str">
        <f t="shared" ca="1" si="139"/>
        <v/>
      </c>
      <c r="LYQ43" t="str">
        <f t="shared" ca="1" si="139"/>
        <v/>
      </c>
      <c r="LYR43" t="str">
        <f t="shared" ca="1" si="139"/>
        <v/>
      </c>
      <c r="LYS43" t="str">
        <f t="shared" ca="1" si="139"/>
        <v/>
      </c>
      <c r="LYT43" t="str">
        <f t="shared" ca="1" si="139"/>
        <v/>
      </c>
      <c r="LYU43" t="str">
        <f t="shared" ca="1" si="139"/>
        <v/>
      </c>
      <c r="LYV43" t="str">
        <f t="shared" ca="1" si="139"/>
        <v/>
      </c>
      <c r="LYW43" t="str">
        <f t="shared" ca="1" si="139"/>
        <v/>
      </c>
      <c r="LYX43" t="str">
        <f t="shared" ca="1" si="139"/>
        <v/>
      </c>
      <c r="LYY43" t="str">
        <f t="shared" ca="1" si="139"/>
        <v/>
      </c>
      <c r="LYZ43" t="str">
        <f t="shared" ca="1" si="139"/>
        <v/>
      </c>
      <c r="LZA43" t="str">
        <f t="shared" ca="1" si="139"/>
        <v/>
      </c>
      <c r="LZB43" t="str">
        <f t="shared" ca="1" si="139"/>
        <v/>
      </c>
      <c r="LZC43" t="str">
        <f t="shared" ca="1" si="139"/>
        <v/>
      </c>
      <c r="LZD43" t="str">
        <f t="shared" ca="1" si="139"/>
        <v/>
      </c>
      <c r="LZE43" t="str">
        <f t="shared" ca="1" si="139"/>
        <v/>
      </c>
      <c r="LZF43" t="str">
        <f t="shared" ca="1" si="139"/>
        <v/>
      </c>
      <c r="LZG43" t="str">
        <f t="shared" ca="1" si="139"/>
        <v/>
      </c>
      <c r="LZH43" t="str">
        <f t="shared" ca="1" si="139"/>
        <v/>
      </c>
      <c r="LZI43" t="str">
        <f t="shared" ca="1" si="139"/>
        <v/>
      </c>
      <c r="LZJ43" t="str">
        <f t="shared" ca="1" si="139"/>
        <v/>
      </c>
      <c r="LZK43" t="str">
        <f t="shared" ca="1" si="139"/>
        <v/>
      </c>
      <c r="LZL43" t="str">
        <f t="shared" ca="1" si="139"/>
        <v/>
      </c>
      <c r="LZM43" t="str">
        <f t="shared" ca="1" si="139"/>
        <v/>
      </c>
      <c r="LZN43" t="str">
        <f t="shared" ca="1" si="139"/>
        <v/>
      </c>
      <c r="LZO43" t="str">
        <f t="shared" ca="1" si="139"/>
        <v/>
      </c>
      <c r="LZP43" t="str">
        <f t="shared" ca="1" si="139"/>
        <v/>
      </c>
      <c r="LZQ43" t="str">
        <f t="shared" ca="1" si="139"/>
        <v/>
      </c>
      <c r="LZR43" t="str">
        <f t="shared" ca="1" si="139"/>
        <v/>
      </c>
      <c r="LZS43" t="str">
        <f t="shared" ca="1" si="139"/>
        <v/>
      </c>
      <c r="LZT43" t="str">
        <f t="shared" ca="1" si="139"/>
        <v/>
      </c>
      <c r="LZU43" t="str">
        <f t="shared" ca="1" si="139"/>
        <v/>
      </c>
      <c r="LZV43" t="str">
        <f t="shared" ca="1" si="139"/>
        <v/>
      </c>
      <c r="LZW43" t="str">
        <f t="shared" ca="1" si="139"/>
        <v/>
      </c>
      <c r="LZX43" t="str">
        <f t="shared" ca="1" si="139"/>
        <v/>
      </c>
      <c r="LZY43" t="str">
        <f t="shared" ca="1" si="139"/>
        <v/>
      </c>
      <c r="LZZ43" t="str">
        <f t="shared" ca="1" si="139"/>
        <v/>
      </c>
      <c r="MAA43" t="str">
        <f t="shared" ca="1" si="139"/>
        <v/>
      </c>
      <c r="MAB43" t="str">
        <f t="shared" ca="1" si="139"/>
        <v/>
      </c>
      <c r="MAC43" t="str">
        <f t="shared" ca="1" si="139"/>
        <v/>
      </c>
      <c r="MAD43" t="str">
        <f t="shared" ca="1" si="139"/>
        <v/>
      </c>
      <c r="MAE43" t="str">
        <f t="shared" ca="1" si="139"/>
        <v/>
      </c>
      <c r="MAF43" t="str">
        <f t="shared" ca="1" si="139"/>
        <v/>
      </c>
      <c r="MAG43" t="str">
        <f t="shared" ca="1" si="139"/>
        <v/>
      </c>
      <c r="MAH43" t="str">
        <f t="shared" ca="1" si="139"/>
        <v/>
      </c>
      <c r="MAI43" t="str">
        <f t="shared" ca="1" si="139"/>
        <v/>
      </c>
      <c r="MAJ43" t="str">
        <f t="shared" ca="1" si="139"/>
        <v/>
      </c>
      <c r="MAK43" t="str">
        <f t="shared" ca="1" si="139"/>
        <v/>
      </c>
      <c r="MAL43" t="str">
        <f t="shared" ca="1" si="139"/>
        <v/>
      </c>
      <c r="MAM43" t="str">
        <f t="shared" ca="1" si="139"/>
        <v/>
      </c>
      <c r="MAN43" t="str">
        <f t="shared" ca="1" si="139"/>
        <v/>
      </c>
      <c r="MAO43" t="str">
        <f t="shared" ca="1" si="139"/>
        <v/>
      </c>
      <c r="MAP43" t="str">
        <f t="shared" ca="1" si="139"/>
        <v/>
      </c>
      <c r="MAQ43" t="str">
        <f t="shared" ca="1" si="139"/>
        <v/>
      </c>
      <c r="MAR43" t="str">
        <f t="shared" ca="1" si="139"/>
        <v/>
      </c>
      <c r="MAS43" t="str">
        <f t="shared" ca="1" si="139"/>
        <v/>
      </c>
      <c r="MAT43" t="str">
        <f t="shared" ca="1" si="139"/>
        <v/>
      </c>
      <c r="MAU43" t="str">
        <f t="shared" ca="1" si="139"/>
        <v/>
      </c>
      <c r="MAV43" t="str">
        <f t="shared" ca="1" si="139"/>
        <v/>
      </c>
      <c r="MAW43" t="str">
        <f t="shared" ref="MAW43:MDH43" ca="1" si="140">IFERROR(MAS43*MAU43,"")</f>
        <v/>
      </c>
      <c r="MAX43" t="str">
        <f t="shared" ca="1" si="140"/>
        <v/>
      </c>
      <c r="MAY43" t="str">
        <f t="shared" ca="1" si="140"/>
        <v/>
      </c>
      <c r="MAZ43" t="str">
        <f t="shared" ca="1" si="140"/>
        <v/>
      </c>
      <c r="MBA43" t="str">
        <f t="shared" ca="1" si="140"/>
        <v/>
      </c>
      <c r="MBB43" t="str">
        <f t="shared" ca="1" si="140"/>
        <v/>
      </c>
      <c r="MBC43" t="str">
        <f t="shared" ca="1" si="140"/>
        <v/>
      </c>
      <c r="MBD43" t="str">
        <f t="shared" ca="1" si="140"/>
        <v/>
      </c>
      <c r="MBE43" t="str">
        <f t="shared" ca="1" si="140"/>
        <v/>
      </c>
      <c r="MBF43" t="str">
        <f t="shared" ca="1" si="140"/>
        <v/>
      </c>
      <c r="MBG43" t="str">
        <f t="shared" ca="1" si="140"/>
        <v/>
      </c>
      <c r="MBH43" t="str">
        <f t="shared" ca="1" si="140"/>
        <v/>
      </c>
      <c r="MBI43" t="str">
        <f t="shared" ca="1" si="140"/>
        <v/>
      </c>
      <c r="MBJ43" t="str">
        <f t="shared" ca="1" si="140"/>
        <v/>
      </c>
      <c r="MBK43" t="str">
        <f t="shared" ca="1" si="140"/>
        <v/>
      </c>
      <c r="MBL43" t="str">
        <f t="shared" ca="1" si="140"/>
        <v/>
      </c>
      <c r="MBM43" t="str">
        <f t="shared" ca="1" si="140"/>
        <v/>
      </c>
      <c r="MBN43" t="str">
        <f t="shared" ca="1" si="140"/>
        <v/>
      </c>
      <c r="MBO43" t="str">
        <f t="shared" ca="1" si="140"/>
        <v/>
      </c>
      <c r="MBP43" t="str">
        <f t="shared" ca="1" si="140"/>
        <v/>
      </c>
      <c r="MBQ43" t="str">
        <f t="shared" ca="1" si="140"/>
        <v/>
      </c>
      <c r="MBR43" t="str">
        <f t="shared" ca="1" si="140"/>
        <v/>
      </c>
      <c r="MBS43" t="str">
        <f t="shared" ca="1" si="140"/>
        <v/>
      </c>
      <c r="MBT43" t="str">
        <f t="shared" ca="1" si="140"/>
        <v/>
      </c>
      <c r="MBU43" t="str">
        <f t="shared" ca="1" si="140"/>
        <v/>
      </c>
      <c r="MBV43" t="str">
        <f t="shared" ca="1" si="140"/>
        <v/>
      </c>
      <c r="MBW43" t="str">
        <f t="shared" ca="1" si="140"/>
        <v/>
      </c>
      <c r="MBX43" t="str">
        <f t="shared" ca="1" si="140"/>
        <v/>
      </c>
      <c r="MBY43" t="str">
        <f t="shared" ca="1" si="140"/>
        <v/>
      </c>
      <c r="MBZ43" t="str">
        <f t="shared" ca="1" si="140"/>
        <v/>
      </c>
      <c r="MCA43" t="str">
        <f t="shared" ca="1" si="140"/>
        <v/>
      </c>
      <c r="MCB43" t="str">
        <f t="shared" ca="1" si="140"/>
        <v/>
      </c>
      <c r="MCC43" t="str">
        <f t="shared" ca="1" si="140"/>
        <v/>
      </c>
      <c r="MCD43" t="str">
        <f t="shared" ca="1" si="140"/>
        <v/>
      </c>
      <c r="MCE43" t="str">
        <f t="shared" ca="1" si="140"/>
        <v/>
      </c>
      <c r="MCF43" t="str">
        <f t="shared" ca="1" si="140"/>
        <v/>
      </c>
      <c r="MCG43" t="str">
        <f t="shared" ca="1" si="140"/>
        <v/>
      </c>
      <c r="MCH43" t="str">
        <f t="shared" ca="1" si="140"/>
        <v/>
      </c>
      <c r="MCI43" t="str">
        <f t="shared" ca="1" si="140"/>
        <v/>
      </c>
      <c r="MCJ43" t="str">
        <f t="shared" ca="1" si="140"/>
        <v/>
      </c>
      <c r="MCK43" t="str">
        <f t="shared" ca="1" si="140"/>
        <v/>
      </c>
      <c r="MCL43" t="str">
        <f t="shared" ca="1" si="140"/>
        <v/>
      </c>
      <c r="MCM43" t="str">
        <f t="shared" ca="1" si="140"/>
        <v/>
      </c>
      <c r="MCN43" t="str">
        <f t="shared" ca="1" si="140"/>
        <v/>
      </c>
      <c r="MCO43" t="str">
        <f t="shared" ca="1" si="140"/>
        <v/>
      </c>
      <c r="MCP43" t="str">
        <f t="shared" ca="1" si="140"/>
        <v/>
      </c>
      <c r="MCQ43" t="str">
        <f t="shared" ca="1" si="140"/>
        <v/>
      </c>
      <c r="MCR43" t="str">
        <f t="shared" ca="1" si="140"/>
        <v/>
      </c>
      <c r="MCS43" t="str">
        <f t="shared" ca="1" si="140"/>
        <v/>
      </c>
      <c r="MCT43" t="str">
        <f t="shared" ca="1" si="140"/>
        <v/>
      </c>
      <c r="MCU43" t="str">
        <f t="shared" ca="1" si="140"/>
        <v/>
      </c>
      <c r="MCV43" t="str">
        <f t="shared" ca="1" si="140"/>
        <v/>
      </c>
      <c r="MCW43" t="str">
        <f t="shared" ca="1" si="140"/>
        <v/>
      </c>
      <c r="MCX43" t="str">
        <f t="shared" ca="1" si="140"/>
        <v/>
      </c>
      <c r="MCY43" t="str">
        <f t="shared" ca="1" si="140"/>
        <v/>
      </c>
      <c r="MCZ43" t="str">
        <f t="shared" ca="1" si="140"/>
        <v/>
      </c>
      <c r="MDA43" t="str">
        <f t="shared" ca="1" si="140"/>
        <v/>
      </c>
      <c r="MDB43" t="str">
        <f t="shared" ca="1" si="140"/>
        <v/>
      </c>
      <c r="MDC43" t="str">
        <f t="shared" ca="1" si="140"/>
        <v/>
      </c>
      <c r="MDD43" t="str">
        <f t="shared" ca="1" si="140"/>
        <v/>
      </c>
      <c r="MDE43" t="str">
        <f t="shared" ca="1" si="140"/>
        <v/>
      </c>
      <c r="MDF43" t="str">
        <f t="shared" ca="1" si="140"/>
        <v/>
      </c>
      <c r="MDG43" t="str">
        <f t="shared" ca="1" si="140"/>
        <v/>
      </c>
      <c r="MDH43" t="str">
        <f t="shared" ca="1" si="140"/>
        <v/>
      </c>
      <c r="MDI43" t="str">
        <f t="shared" ref="MDI43:MFT43" ca="1" si="141">IFERROR(MDE43*MDG43,"")</f>
        <v/>
      </c>
      <c r="MDJ43" t="str">
        <f t="shared" ca="1" si="141"/>
        <v/>
      </c>
      <c r="MDK43" t="str">
        <f t="shared" ca="1" si="141"/>
        <v/>
      </c>
      <c r="MDL43" t="str">
        <f t="shared" ca="1" si="141"/>
        <v/>
      </c>
      <c r="MDM43" t="str">
        <f t="shared" ca="1" si="141"/>
        <v/>
      </c>
      <c r="MDN43" t="str">
        <f t="shared" ca="1" si="141"/>
        <v/>
      </c>
      <c r="MDO43" t="str">
        <f t="shared" ca="1" si="141"/>
        <v/>
      </c>
      <c r="MDP43" t="str">
        <f t="shared" ca="1" si="141"/>
        <v/>
      </c>
      <c r="MDQ43" t="str">
        <f t="shared" ca="1" si="141"/>
        <v/>
      </c>
      <c r="MDR43" t="str">
        <f t="shared" ca="1" si="141"/>
        <v/>
      </c>
      <c r="MDS43" t="str">
        <f t="shared" ca="1" si="141"/>
        <v/>
      </c>
      <c r="MDT43" t="str">
        <f t="shared" ca="1" si="141"/>
        <v/>
      </c>
      <c r="MDU43" t="str">
        <f t="shared" ca="1" si="141"/>
        <v/>
      </c>
      <c r="MDV43" t="str">
        <f t="shared" ca="1" si="141"/>
        <v/>
      </c>
      <c r="MDW43" t="str">
        <f t="shared" ca="1" si="141"/>
        <v/>
      </c>
      <c r="MDX43" t="str">
        <f t="shared" ca="1" si="141"/>
        <v/>
      </c>
      <c r="MDY43" t="str">
        <f t="shared" ca="1" si="141"/>
        <v/>
      </c>
      <c r="MDZ43" t="str">
        <f t="shared" ca="1" si="141"/>
        <v/>
      </c>
      <c r="MEA43" t="str">
        <f t="shared" ca="1" si="141"/>
        <v/>
      </c>
      <c r="MEB43" t="str">
        <f t="shared" ca="1" si="141"/>
        <v/>
      </c>
      <c r="MEC43" t="str">
        <f t="shared" ca="1" si="141"/>
        <v/>
      </c>
      <c r="MED43" t="str">
        <f t="shared" ca="1" si="141"/>
        <v/>
      </c>
      <c r="MEE43" t="str">
        <f t="shared" ca="1" si="141"/>
        <v/>
      </c>
      <c r="MEF43" t="str">
        <f t="shared" ca="1" si="141"/>
        <v/>
      </c>
      <c r="MEG43" t="str">
        <f t="shared" ca="1" si="141"/>
        <v/>
      </c>
      <c r="MEH43" t="str">
        <f t="shared" ca="1" si="141"/>
        <v/>
      </c>
      <c r="MEI43" t="str">
        <f t="shared" ca="1" si="141"/>
        <v/>
      </c>
      <c r="MEJ43" t="str">
        <f t="shared" ca="1" si="141"/>
        <v/>
      </c>
      <c r="MEK43" t="str">
        <f t="shared" ca="1" si="141"/>
        <v/>
      </c>
      <c r="MEL43" t="str">
        <f t="shared" ca="1" si="141"/>
        <v/>
      </c>
      <c r="MEM43" t="str">
        <f t="shared" ca="1" si="141"/>
        <v/>
      </c>
      <c r="MEN43" t="str">
        <f t="shared" ca="1" si="141"/>
        <v/>
      </c>
      <c r="MEO43" t="str">
        <f t="shared" ca="1" si="141"/>
        <v/>
      </c>
      <c r="MEP43" t="str">
        <f t="shared" ca="1" si="141"/>
        <v/>
      </c>
      <c r="MEQ43" t="str">
        <f t="shared" ca="1" si="141"/>
        <v/>
      </c>
      <c r="MER43" t="str">
        <f t="shared" ca="1" si="141"/>
        <v/>
      </c>
      <c r="MES43" t="str">
        <f t="shared" ca="1" si="141"/>
        <v/>
      </c>
      <c r="MET43" t="str">
        <f t="shared" ca="1" si="141"/>
        <v/>
      </c>
      <c r="MEU43" t="str">
        <f t="shared" ca="1" si="141"/>
        <v/>
      </c>
      <c r="MEV43" t="str">
        <f t="shared" ca="1" si="141"/>
        <v/>
      </c>
      <c r="MEW43" t="str">
        <f t="shared" ca="1" si="141"/>
        <v/>
      </c>
      <c r="MEX43" t="str">
        <f t="shared" ca="1" si="141"/>
        <v/>
      </c>
      <c r="MEY43" t="str">
        <f t="shared" ca="1" si="141"/>
        <v/>
      </c>
      <c r="MEZ43" t="str">
        <f t="shared" ca="1" si="141"/>
        <v/>
      </c>
      <c r="MFA43" t="str">
        <f t="shared" ca="1" si="141"/>
        <v/>
      </c>
      <c r="MFB43" t="str">
        <f t="shared" ca="1" si="141"/>
        <v/>
      </c>
      <c r="MFC43" t="str">
        <f t="shared" ca="1" si="141"/>
        <v/>
      </c>
      <c r="MFD43" t="str">
        <f t="shared" ca="1" si="141"/>
        <v/>
      </c>
      <c r="MFE43" t="str">
        <f t="shared" ca="1" si="141"/>
        <v/>
      </c>
      <c r="MFF43" t="str">
        <f t="shared" ca="1" si="141"/>
        <v/>
      </c>
      <c r="MFG43" t="str">
        <f t="shared" ca="1" si="141"/>
        <v/>
      </c>
      <c r="MFH43" t="str">
        <f t="shared" ca="1" si="141"/>
        <v/>
      </c>
      <c r="MFI43" t="str">
        <f t="shared" ca="1" si="141"/>
        <v/>
      </c>
      <c r="MFJ43" t="str">
        <f t="shared" ca="1" si="141"/>
        <v/>
      </c>
      <c r="MFK43" t="str">
        <f t="shared" ca="1" si="141"/>
        <v/>
      </c>
      <c r="MFL43" t="str">
        <f t="shared" ca="1" si="141"/>
        <v/>
      </c>
      <c r="MFM43" t="str">
        <f t="shared" ca="1" si="141"/>
        <v/>
      </c>
      <c r="MFN43" t="str">
        <f t="shared" ca="1" si="141"/>
        <v/>
      </c>
      <c r="MFO43" t="str">
        <f t="shared" ca="1" si="141"/>
        <v/>
      </c>
      <c r="MFP43" t="str">
        <f t="shared" ca="1" si="141"/>
        <v/>
      </c>
      <c r="MFQ43" t="str">
        <f t="shared" ca="1" si="141"/>
        <v/>
      </c>
      <c r="MFR43" t="str">
        <f t="shared" ca="1" si="141"/>
        <v/>
      </c>
      <c r="MFS43" t="str">
        <f t="shared" ca="1" si="141"/>
        <v/>
      </c>
      <c r="MFT43" t="str">
        <f t="shared" ca="1" si="141"/>
        <v/>
      </c>
      <c r="MFU43" t="str">
        <f t="shared" ref="MFU43:MIF43" ca="1" si="142">IFERROR(MFQ43*MFS43,"")</f>
        <v/>
      </c>
      <c r="MFV43" t="str">
        <f t="shared" ca="1" si="142"/>
        <v/>
      </c>
      <c r="MFW43" t="str">
        <f t="shared" ca="1" si="142"/>
        <v/>
      </c>
      <c r="MFX43" t="str">
        <f t="shared" ca="1" si="142"/>
        <v/>
      </c>
      <c r="MFY43" t="str">
        <f t="shared" ca="1" si="142"/>
        <v/>
      </c>
      <c r="MFZ43" t="str">
        <f t="shared" ca="1" si="142"/>
        <v/>
      </c>
      <c r="MGA43" t="str">
        <f t="shared" ca="1" si="142"/>
        <v/>
      </c>
      <c r="MGB43" t="str">
        <f t="shared" ca="1" si="142"/>
        <v/>
      </c>
      <c r="MGC43" t="str">
        <f t="shared" ca="1" si="142"/>
        <v/>
      </c>
      <c r="MGD43" t="str">
        <f t="shared" ca="1" si="142"/>
        <v/>
      </c>
      <c r="MGE43" t="str">
        <f t="shared" ca="1" si="142"/>
        <v/>
      </c>
      <c r="MGF43" t="str">
        <f t="shared" ca="1" si="142"/>
        <v/>
      </c>
      <c r="MGG43" t="str">
        <f t="shared" ca="1" si="142"/>
        <v/>
      </c>
      <c r="MGH43" t="str">
        <f t="shared" ca="1" si="142"/>
        <v/>
      </c>
      <c r="MGI43" t="str">
        <f t="shared" ca="1" si="142"/>
        <v/>
      </c>
      <c r="MGJ43" t="str">
        <f t="shared" ca="1" si="142"/>
        <v/>
      </c>
      <c r="MGK43" t="str">
        <f t="shared" ca="1" si="142"/>
        <v/>
      </c>
      <c r="MGL43" t="str">
        <f t="shared" ca="1" si="142"/>
        <v/>
      </c>
      <c r="MGM43" t="str">
        <f t="shared" ca="1" si="142"/>
        <v/>
      </c>
      <c r="MGN43" t="str">
        <f t="shared" ca="1" si="142"/>
        <v/>
      </c>
      <c r="MGO43" t="str">
        <f t="shared" ca="1" si="142"/>
        <v/>
      </c>
      <c r="MGP43" t="str">
        <f t="shared" ca="1" si="142"/>
        <v/>
      </c>
      <c r="MGQ43" t="str">
        <f t="shared" ca="1" si="142"/>
        <v/>
      </c>
      <c r="MGR43" t="str">
        <f t="shared" ca="1" si="142"/>
        <v/>
      </c>
      <c r="MGS43" t="str">
        <f t="shared" ca="1" si="142"/>
        <v/>
      </c>
      <c r="MGT43" t="str">
        <f t="shared" ca="1" si="142"/>
        <v/>
      </c>
      <c r="MGU43" t="str">
        <f t="shared" ca="1" si="142"/>
        <v/>
      </c>
      <c r="MGV43" t="str">
        <f t="shared" ca="1" si="142"/>
        <v/>
      </c>
      <c r="MGW43" t="str">
        <f t="shared" ca="1" si="142"/>
        <v/>
      </c>
      <c r="MGX43" t="str">
        <f t="shared" ca="1" si="142"/>
        <v/>
      </c>
      <c r="MGY43" t="str">
        <f t="shared" ca="1" si="142"/>
        <v/>
      </c>
      <c r="MGZ43" t="str">
        <f t="shared" ca="1" si="142"/>
        <v/>
      </c>
      <c r="MHA43" t="str">
        <f t="shared" ca="1" si="142"/>
        <v/>
      </c>
      <c r="MHB43" t="str">
        <f t="shared" ca="1" si="142"/>
        <v/>
      </c>
      <c r="MHC43" t="str">
        <f t="shared" ca="1" si="142"/>
        <v/>
      </c>
      <c r="MHD43" t="str">
        <f t="shared" ca="1" si="142"/>
        <v/>
      </c>
      <c r="MHE43" t="str">
        <f t="shared" ca="1" si="142"/>
        <v/>
      </c>
      <c r="MHF43" t="str">
        <f t="shared" ca="1" si="142"/>
        <v/>
      </c>
      <c r="MHG43" t="str">
        <f t="shared" ca="1" si="142"/>
        <v/>
      </c>
      <c r="MHH43" t="str">
        <f t="shared" ca="1" si="142"/>
        <v/>
      </c>
      <c r="MHI43" t="str">
        <f t="shared" ca="1" si="142"/>
        <v/>
      </c>
      <c r="MHJ43" t="str">
        <f t="shared" ca="1" si="142"/>
        <v/>
      </c>
      <c r="MHK43" t="str">
        <f t="shared" ca="1" si="142"/>
        <v/>
      </c>
      <c r="MHL43" t="str">
        <f t="shared" ca="1" si="142"/>
        <v/>
      </c>
      <c r="MHM43" t="str">
        <f t="shared" ca="1" si="142"/>
        <v/>
      </c>
      <c r="MHN43" t="str">
        <f t="shared" ca="1" si="142"/>
        <v/>
      </c>
      <c r="MHO43" t="str">
        <f t="shared" ca="1" si="142"/>
        <v/>
      </c>
      <c r="MHP43" t="str">
        <f t="shared" ca="1" si="142"/>
        <v/>
      </c>
      <c r="MHQ43" t="str">
        <f t="shared" ca="1" si="142"/>
        <v/>
      </c>
      <c r="MHR43" t="str">
        <f t="shared" ca="1" si="142"/>
        <v/>
      </c>
      <c r="MHS43" t="str">
        <f t="shared" ca="1" si="142"/>
        <v/>
      </c>
      <c r="MHT43" t="str">
        <f t="shared" ca="1" si="142"/>
        <v/>
      </c>
      <c r="MHU43" t="str">
        <f t="shared" ca="1" si="142"/>
        <v/>
      </c>
      <c r="MHV43" t="str">
        <f t="shared" ca="1" si="142"/>
        <v/>
      </c>
      <c r="MHW43" t="str">
        <f t="shared" ca="1" si="142"/>
        <v/>
      </c>
      <c r="MHX43" t="str">
        <f t="shared" ca="1" si="142"/>
        <v/>
      </c>
      <c r="MHY43" t="str">
        <f t="shared" ca="1" si="142"/>
        <v/>
      </c>
      <c r="MHZ43" t="str">
        <f t="shared" ca="1" si="142"/>
        <v/>
      </c>
      <c r="MIA43" t="str">
        <f t="shared" ca="1" si="142"/>
        <v/>
      </c>
      <c r="MIB43" t="str">
        <f t="shared" ca="1" si="142"/>
        <v/>
      </c>
      <c r="MIC43" t="str">
        <f t="shared" ca="1" si="142"/>
        <v/>
      </c>
      <c r="MID43" t="str">
        <f t="shared" ca="1" si="142"/>
        <v/>
      </c>
      <c r="MIE43" t="str">
        <f t="shared" ca="1" si="142"/>
        <v/>
      </c>
      <c r="MIF43" t="str">
        <f t="shared" ca="1" si="142"/>
        <v/>
      </c>
      <c r="MIG43" t="str">
        <f t="shared" ref="MIG43:MKR43" ca="1" si="143">IFERROR(MIC43*MIE43,"")</f>
        <v/>
      </c>
      <c r="MIH43" t="str">
        <f t="shared" ca="1" si="143"/>
        <v/>
      </c>
      <c r="MII43" t="str">
        <f t="shared" ca="1" si="143"/>
        <v/>
      </c>
      <c r="MIJ43" t="str">
        <f t="shared" ca="1" si="143"/>
        <v/>
      </c>
      <c r="MIK43" t="str">
        <f t="shared" ca="1" si="143"/>
        <v/>
      </c>
      <c r="MIL43" t="str">
        <f t="shared" ca="1" si="143"/>
        <v/>
      </c>
      <c r="MIM43" t="str">
        <f t="shared" ca="1" si="143"/>
        <v/>
      </c>
      <c r="MIN43" t="str">
        <f t="shared" ca="1" si="143"/>
        <v/>
      </c>
      <c r="MIO43" t="str">
        <f t="shared" ca="1" si="143"/>
        <v/>
      </c>
      <c r="MIP43" t="str">
        <f t="shared" ca="1" si="143"/>
        <v/>
      </c>
      <c r="MIQ43" t="str">
        <f t="shared" ca="1" si="143"/>
        <v/>
      </c>
      <c r="MIR43" t="str">
        <f t="shared" ca="1" si="143"/>
        <v/>
      </c>
      <c r="MIS43" t="str">
        <f t="shared" ca="1" si="143"/>
        <v/>
      </c>
      <c r="MIT43" t="str">
        <f t="shared" ca="1" si="143"/>
        <v/>
      </c>
      <c r="MIU43" t="str">
        <f t="shared" ca="1" si="143"/>
        <v/>
      </c>
      <c r="MIV43" t="str">
        <f t="shared" ca="1" si="143"/>
        <v/>
      </c>
      <c r="MIW43" t="str">
        <f t="shared" ca="1" si="143"/>
        <v/>
      </c>
      <c r="MIX43" t="str">
        <f t="shared" ca="1" si="143"/>
        <v/>
      </c>
      <c r="MIY43" t="str">
        <f t="shared" ca="1" si="143"/>
        <v/>
      </c>
      <c r="MIZ43" t="str">
        <f t="shared" ca="1" si="143"/>
        <v/>
      </c>
      <c r="MJA43" t="str">
        <f t="shared" ca="1" si="143"/>
        <v/>
      </c>
      <c r="MJB43" t="str">
        <f t="shared" ca="1" si="143"/>
        <v/>
      </c>
      <c r="MJC43" t="str">
        <f t="shared" ca="1" si="143"/>
        <v/>
      </c>
      <c r="MJD43" t="str">
        <f t="shared" ca="1" si="143"/>
        <v/>
      </c>
      <c r="MJE43" t="str">
        <f t="shared" ca="1" si="143"/>
        <v/>
      </c>
      <c r="MJF43" t="str">
        <f t="shared" ca="1" si="143"/>
        <v/>
      </c>
      <c r="MJG43" t="str">
        <f t="shared" ca="1" si="143"/>
        <v/>
      </c>
      <c r="MJH43" t="str">
        <f t="shared" ca="1" si="143"/>
        <v/>
      </c>
      <c r="MJI43" t="str">
        <f t="shared" ca="1" si="143"/>
        <v/>
      </c>
      <c r="MJJ43" t="str">
        <f t="shared" ca="1" si="143"/>
        <v/>
      </c>
      <c r="MJK43" t="str">
        <f t="shared" ca="1" si="143"/>
        <v/>
      </c>
      <c r="MJL43" t="str">
        <f t="shared" ca="1" si="143"/>
        <v/>
      </c>
      <c r="MJM43" t="str">
        <f t="shared" ca="1" si="143"/>
        <v/>
      </c>
      <c r="MJN43" t="str">
        <f t="shared" ca="1" si="143"/>
        <v/>
      </c>
      <c r="MJO43" t="str">
        <f t="shared" ca="1" si="143"/>
        <v/>
      </c>
      <c r="MJP43" t="str">
        <f t="shared" ca="1" si="143"/>
        <v/>
      </c>
      <c r="MJQ43" t="str">
        <f t="shared" ca="1" si="143"/>
        <v/>
      </c>
      <c r="MJR43" t="str">
        <f t="shared" ca="1" si="143"/>
        <v/>
      </c>
      <c r="MJS43" t="str">
        <f t="shared" ca="1" si="143"/>
        <v/>
      </c>
      <c r="MJT43" t="str">
        <f t="shared" ca="1" si="143"/>
        <v/>
      </c>
      <c r="MJU43" t="str">
        <f t="shared" ca="1" si="143"/>
        <v/>
      </c>
      <c r="MJV43" t="str">
        <f t="shared" ca="1" si="143"/>
        <v/>
      </c>
      <c r="MJW43" t="str">
        <f t="shared" ca="1" si="143"/>
        <v/>
      </c>
      <c r="MJX43" t="str">
        <f t="shared" ca="1" si="143"/>
        <v/>
      </c>
      <c r="MJY43" t="str">
        <f t="shared" ca="1" si="143"/>
        <v/>
      </c>
      <c r="MJZ43" t="str">
        <f t="shared" ca="1" si="143"/>
        <v/>
      </c>
      <c r="MKA43" t="str">
        <f t="shared" ca="1" si="143"/>
        <v/>
      </c>
      <c r="MKB43" t="str">
        <f t="shared" ca="1" si="143"/>
        <v/>
      </c>
      <c r="MKC43" t="str">
        <f t="shared" ca="1" si="143"/>
        <v/>
      </c>
      <c r="MKD43" t="str">
        <f t="shared" ca="1" si="143"/>
        <v/>
      </c>
      <c r="MKE43" t="str">
        <f t="shared" ca="1" si="143"/>
        <v/>
      </c>
      <c r="MKF43" t="str">
        <f t="shared" ca="1" si="143"/>
        <v/>
      </c>
      <c r="MKG43" t="str">
        <f t="shared" ca="1" si="143"/>
        <v/>
      </c>
      <c r="MKH43" t="str">
        <f t="shared" ca="1" si="143"/>
        <v/>
      </c>
      <c r="MKI43" t="str">
        <f t="shared" ca="1" si="143"/>
        <v/>
      </c>
      <c r="MKJ43" t="str">
        <f t="shared" ca="1" si="143"/>
        <v/>
      </c>
      <c r="MKK43" t="str">
        <f t="shared" ca="1" si="143"/>
        <v/>
      </c>
      <c r="MKL43" t="str">
        <f t="shared" ca="1" si="143"/>
        <v/>
      </c>
      <c r="MKM43" t="str">
        <f t="shared" ca="1" si="143"/>
        <v/>
      </c>
      <c r="MKN43" t="str">
        <f t="shared" ca="1" si="143"/>
        <v/>
      </c>
      <c r="MKO43" t="str">
        <f t="shared" ca="1" si="143"/>
        <v/>
      </c>
      <c r="MKP43" t="str">
        <f t="shared" ca="1" si="143"/>
        <v/>
      </c>
      <c r="MKQ43" t="str">
        <f t="shared" ca="1" si="143"/>
        <v/>
      </c>
      <c r="MKR43" t="str">
        <f t="shared" ca="1" si="143"/>
        <v/>
      </c>
      <c r="MKS43" t="str">
        <f t="shared" ref="MKS43:MND43" ca="1" si="144">IFERROR(MKO43*MKQ43,"")</f>
        <v/>
      </c>
      <c r="MKT43" t="str">
        <f t="shared" ca="1" si="144"/>
        <v/>
      </c>
      <c r="MKU43" t="str">
        <f t="shared" ca="1" si="144"/>
        <v/>
      </c>
      <c r="MKV43" t="str">
        <f t="shared" ca="1" si="144"/>
        <v/>
      </c>
      <c r="MKW43" t="str">
        <f t="shared" ca="1" si="144"/>
        <v/>
      </c>
      <c r="MKX43" t="str">
        <f t="shared" ca="1" si="144"/>
        <v/>
      </c>
      <c r="MKY43" t="str">
        <f t="shared" ca="1" si="144"/>
        <v/>
      </c>
      <c r="MKZ43" t="str">
        <f t="shared" ca="1" si="144"/>
        <v/>
      </c>
      <c r="MLA43" t="str">
        <f t="shared" ca="1" si="144"/>
        <v/>
      </c>
      <c r="MLB43" t="str">
        <f t="shared" ca="1" si="144"/>
        <v/>
      </c>
      <c r="MLC43" t="str">
        <f t="shared" ca="1" si="144"/>
        <v/>
      </c>
      <c r="MLD43" t="str">
        <f t="shared" ca="1" si="144"/>
        <v/>
      </c>
      <c r="MLE43" t="str">
        <f t="shared" ca="1" si="144"/>
        <v/>
      </c>
      <c r="MLF43" t="str">
        <f t="shared" ca="1" si="144"/>
        <v/>
      </c>
      <c r="MLG43" t="str">
        <f t="shared" ca="1" si="144"/>
        <v/>
      </c>
      <c r="MLH43" t="str">
        <f t="shared" ca="1" si="144"/>
        <v/>
      </c>
      <c r="MLI43" t="str">
        <f t="shared" ca="1" si="144"/>
        <v/>
      </c>
      <c r="MLJ43" t="str">
        <f t="shared" ca="1" si="144"/>
        <v/>
      </c>
      <c r="MLK43" t="str">
        <f t="shared" ca="1" si="144"/>
        <v/>
      </c>
      <c r="MLL43" t="str">
        <f t="shared" ca="1" si="144"/>
        <v/>
      </c>
      <c r="MLM43" t="str">
        <f t="shared" ca="1" si="144"/>
        <v/>
      </c>
      <c r="MLN43" t="str">
        <f t="shared" ca="1" si="144"/>
        <v/>
      </c>
      <c r="MLO43" t="str">
        <f t="shared" ca="1" si="144"/>
        <v/>
      </c>
      <c r="MLP43" t="str">
        <f t="shared" ca="1" si="144"/>
        <v/>
      </c>
      <c r="MLQ43" t="str">
        <f t="shared" ca="1" si="144"/>
        <v/>
      </c>
      <c r="MLR43" t="str">
        <f t="shared" ca="1" si="144"/>
        <v/>
      </c>
      <c r="MLS43" t="str">
        <f t="shared" ca="1" si="144"/>
        <v/>
      </c>
      <c r="MLT43" t="str">
        <f t="shared" ca="1" si="144"/>
        <v/>
      </c>
      <c r="MLU43" t="str">
        <f t="shared" ca="1" si="144"/>
        <v/>
      </c>
      <c r="MLV43" t="str">
        <f t="shared" ca="1" si="144"/>
        <v/>
      </c>
      <c r="MLW43" t="str">
        <f t="shared" ca="1" si="144"/>
        <v/>
      </c>
      <c r="MLX43" t="str">
        <f t="shared" ca="1" si="144"/>
        <v/>
      </c>
      <c r="MLY43" t="str">
        <f t="shared" ca="1" si="144"/>
        <v/>
      </c>
      <c r="MLZ43" t="str">
        <f t="shared" ca="1" si="144"/>
        <v/>
      </c>
      <c r="MMA43" t="str">
        <f t="shared" ca="1" si="144"/>
        <v/>
      </c>
      <c r="MMB43" t="str">
        <f t="shared" ca="1" si="144"/>
        <v/>
      </c>
      <c r="MMC43" t="str">
        <f t="shared" ca="1" si="144"/>
        <v/>
      </c>
      <c r="MMD43" t="str">
        <f t="shared" ca="1" si="144"/>
        <v/>
      </c>
      <c r="MME43" t="str">
        <f t="shared" ca="1" si="144"/>
        <v/>
      </c>
      <c r="MMF43" t="str">
        <f t="shared" ca="1" si="144"/>
        <v/>
      </c>
      <c r="MMG43" t="str">
        <f t="shared" ca="1" si="144"/>
        <v/>
      </c>
      <c r="MMH43" t="str">
        <f t="shared" ca="1" si="144"/>
        <v/>
      </c>
      <c r="MMI43" t="str">
        <f t="shared" ca="1" si="144"/>
        <v/>
      </c>
      <c r="MMJ43" t="str">
        <f t="shared" ca="1" si="144"/>
        <v/>
      </c>
      <c r="MMK43" t="str">
        <f t="shared" ca="1" si="144"/>
        <v/>
      </c>
      <c r="MML43" t="str">
        <f t="shared" ca="1" si="144"/>
        <v/>
      </c>
      <c r="MMM43" t="str">
        <f t="shared" ca="1" si="144"/>
        <v/>
      </c>
      <c r="MMN43" t="str">
        <f t="shared" ca="1" si="144"/>
        <v/>
      </c>
      <c r="MMO43" t="str">
        <f t="shared" ca="1" si="144"/>
        <v/>
      </c>
      <c r="MMP43" t="str">
        <f t="shared" ca="1" si="144"/>
        <v/>
      </c>
      <c r="MMQ43" t="str">
        <f t="shared" ca="1" si="144"/>
        <v/>
      </c>
      <c r="MMR43" t="str">
        <f t="shared" ca="1" si="144"/>
        <v/>
      </c>
      <c r="MMS43" t="str">
        <f t="shared" ca="1" si="144"/>
        <v/>
      </c>
      <c r="MMT43" t="str">
        <f t="shared" ca="1" si="144"/>
        <v/>
      </c>
      <c r="MMU43" t="str">
        <f t="shared" ca="1" si="144"/>
        <v/>
      </c>
      <c r="MMV43" t="str">
        <f t="shared" ca="1" si="144"/>
        <v/>
      </c>
      <c r="MMW43" t="str">
        <f t="shared" ca="1" si="144"/>
        <v/>
      </c>
      <c r="MMX43" t="str">
        <f t="shared" ca="1" si="144"/>
        <v/>
      </c>
      <c r="MMY43" t="str">
        <f t="shared" ca="1" si="144"/>
        <v/>
      </c>
      <c r="MMZ43" t="str">
        <f t="shared" ca="1" si="144"/>
        <v/>
      </c>
      <c r="MNA43" t="str">
        <f t="shared" ca="1" si="144"/>
        <v/>
      </c>
      <c r="MNB43" t="str">
        <f t="shared" ca="1" si="144"/>
        <v/>
      </c>
      <c r="MNC43" t="str">
        <f t="shared" ca="1" si="144"/>
        <v/>
      </c>
      <c r="MND43" t="str">
        <f t="shared" ca="1" si="144"/>
        <v/>
      </c>
      <c r="MNE43" t="str">
        <f t="shared" ref="MNE43:MPP43" ca="1" si="145">IFERROR(MNA43*MNC43,"")</f>
        <v/>
      </c>
      <c r="MNF43" t="str">
        <f t="shared" ca="1" si="145"/>
        <v/>
      </c>
      <c r="MNG43" t="str">
        <f t="shared" ca="1" si="145"/>
        <v/>
      </c>
      <c r="MNH43" t="str">
        <f t="shared" ca="1" si="145"/>
        <v/>
      </c>
      <c r="MNI43" t="str">
        <f t="shared" ca="1" si="145"/>
        <v/>
      </c>
      <c r="MNJ43" t="str">
        <f t="shared" ca="1" si="145"/>
        <v/>
      </c>
      <c r="MNK43" t="str">
        <f t="shared" ca="1" si="145"/>
        <v/>
      </c>
      <c r="MNL43" t="str">
        <f t="shared" ca="1" si="145"/>
        <v/>
      </c>
      <c r="MNM43" t="str">
        <f t="shared" ca="1" si="145"/>
        <v/>
      </c>
      <c r="MNN43" t="str">
        <f t="shared" ca="1" si="145"/>
        <v/>
      </c>
      <c r="MNO43" t="str">
        <f t="shared" ca="1" si="145"/>
        <v/>
      </c>
      <c r="MNP43" t="str">
        <f t="shared" ca="1" si="145"/>
        <v/>
      </c>
      <c r="MNQ43" t="str">
        <f t="shared" ca="1" si="145"/>
        <v/>
      </c>
      <c r="MNR43" t="str">
        <f t="shared" ca="1" si="145"/>
        <v/>
      </c>
      <c r="MNS43" t="str">
        <f t="shared" ca="1" si="145"/>
        <v/>
      </c>
      <c r="MNT43" t="str">
        <f t="shared" ca="1" si="145"/>
        <v/>
      </c>
      <c r="MNU43" t="str">
        <f t="shared" ca="1" si="145"/>
        <v/>
      </c>
      <c r="MNV43" t="str">
        <f t="shared" ca="1" si="145"/>
        <v/>
      </c>
      <c r="MNW43" t="str">
        <f t="shared" ca="1" si="145"/>
        <v/>
      </c>
      <c r="MNX43" t="str">
        <f t="shared" ca="1" si="145"/>
        <v/>
      </c>
      <c r="MNY43" t="str">
        <f t="shared" ca="1" si="145"/>
        <v/>
      </c>
      <c r="MNZ43" t="str">
        <f t="shared" ca="1" si="145"/>
        <v/>
      </c>
      <c r="MOA43" t="str">
        <f t="shared" ca="1" si="145"/>
        <v/>
      </c>
      <c r="MOB43" t="str">
        <f t="shared" ca="1" si="145"/>
        <v/>
      </c>
      <c r="MOC43" t="str">
        <f t="shared" ca="1" si="145"/>
        <v/>
      </c>
      <c r="MOD43" t="str">
        <f t="shared" ca="1" si="145"/>
        <v/>
      </c>
      <c r="MOE43" t="str">
        <f t="shared" ca="1" si="145"/>
        <v/>
      </c>
      <c r="MOF43" t="str">
        <f t="shared" ca="1" si="145"/>
        <v/>
      </c>
      <c r="MOG43" t="str">
        <f t="shared" ca="1" si="145"/>
        <v/>
      </c>
      <c r="MOH43" t="str">
        <f t="shared" ca="1" si="145"/>
        <v/>
      </c>
      <c r="MOI43" t="str">
        <f t="shared" ca="1" si="145"/>
        <v/>
      </c>
      <c r="MOJ43" t="str">
        <f t="shared" ca="1" si="145"/>
        <v/>
      </c>
      <c r="MOK43" t="str">
        <f t="shared" ca="1" si="145"/>
        <v/>
      </c>
      <c r="MOL43" t="str">
        <f t="shared" ca="1" si="145"/>
        <v/>
      </c>
      <c r="MOM43" t="str">
        <f t="shared" ca="1" si="145"/>
        <v/>
      </c>
      <c r="MON43" t="str">
        <f t="shared" ca="1" si="145"/>
        <v/>
      </c>
      <c r="MOO43" t="str">
        <f t="shared" ca="1" si="145"/>
        <v/>
      </c>
      <c r="MOP43" t="str">
        <f t="shared" ca="1" si="145"/>
        <v/>
      </c>
      <c r="MOQ43" t="str">
        <f t="shared" ca="1" si="145"/>
        <v/>
      </c>
      <c r="MOR43" t="str">
        <f t="shared" ca="1" si="145"/>
        <v/>
      </c>
      <c r="MOS43" t="str">
        <f t="shared" ca="1" si="145"/>
        <v/>
      </c>
      <c r="MOT43" t="str">
        <f t="shared" ca="1" si="145"/>
        <v/>
      </c>
      <c r="MOU43" t="str">
        <f t="shared" ca="1" si="145"/>
        <v/>
      </c>
      <c r="MOV43" t="str">
        <f t="shared" ca="1" si="145"/>
        <v/>
      </c>
      <c r="MOW43" t="str">
        <f t="shared" ca="1" si="145"/>
        <v/>
      </c>
      <c r="MOX43" t="str">
        <f t="shared" ca="1" si="145"/>
        <v/>
      </c>
      <c r="MOY43" t="str">
        <f t="shared" ca="1" si="145"/>
        <v/>
      </c>
      <c r="MOZ43" t="str">
        <f t="shared" ca="1" si="145"/>
        <v/>
      </c>
      <c r="MPA43" t="str">
        <f t="shared" ca="1" si="145"/>
        <v/>
      </c>
      <c r="MPB43" t="str">
        <f t="shared" ca="1" si="145"/>
        <v/>
      </c>
      <c r="MPC43" t="str">
        <f t="shared" ca="1" si="145"/>
        <v/>
      </c>
      <c r="MPD43" t="str">
        <f t="shared" ca="1" si="145"/>
        <v/>
      </c>
      <c r="MPE43" t="str">
        <f t="shared" ca="1" si="145"/>
        <v/>
      </c>
      <c r="MPF43" t="str">
        <f t="shared" ca="1" si="145"/>
        <v/>
      </c>
      <c r="MPG43" t="str">
        <f t="shared" ca="1" si="145"/>
        <v/>
      </c>
      <c r="MPH43" t="str">
        <f t="shared" ca="1" si="145"/>
        <v/>
      </c>
      <c r="MPI43" t="str">
        <f t="shared" ca="1" si="145"/>
        <v/>
      </c>
      <c r="MPJ43" t="str">
        <f t="shared" ca="1" si="145"/>
        <v/>
      </c>
      <c r="MPK43" t="str">
        <f t="shared" ca="1" si="145"/>
        <v/>
      </c>
      <c r="MPL43" t="str">
        <f t="shared" ca="1" si="145"/>
        <v/>
      </c>
      <c r="MPM43" t="str">
        <f t="shared" ca="1" si="145"/>
        <v/>
      </c>
      <c r="MPN43" t="str">
        <f t="shared" ca="1" si="145"/>
        <v/>
      </c>
      <c r="MPO43" t="str">
        <f t="shared" ca="1" si="145"/>
        <v/>
      </c>
      <c r="MPP43" t="str">
        <f t="shared" ca="1" si="145"/>
        <v/>
      </c>
      <c r="MPQ43" t="str">
        <f t="shared" ref="MPQ43:MSB43" ca="1" si="146">IFERROR(MPM43*MPO43,"")</f>
        <v/>
      </c>
      <c r="MPR43" t="str">
        <f t="shared" ca="1" si="146"/>
        <v/>
      </c>
      <c r="MPS43" t="str">
        <f t="shared" ca="1" si="146"/>
        <v/>
      </c>
      <c r="MPT43" t="str">
        <f t="shared" ca="1" si="146"/>
        <v/>
      </c>
      <c r="MPU43" t="str">
        <f t="shared" ca="1" si="146"/>
        <v/>
      </c>
      <c r="MPV43" t="str">
        <f t="shared" ca="1" si="146"/>
        <v/>
      </c>
      <c r="MPW43" t="str">
        <f t="shared" ca="1" si="146"/>
        <v/>
      </c>
      <c r="MPX43" t="str">
        <f t="shared" ca="1" si="146"/>
        <v/>
      </c>
      <c r="MPY43" t="str">
        <f t="shared" ca="1" si="146"/>
        <v/>
      </c>
      <c r="MPZ43" t="str">
        <f t="shared" ca="1" si="146"/>
        <v/>
      </c>
      <c r="MQA43" t="str">
        <f t="shared" ca="1" si="146"/>
        <v/>
      </c>
      <c r="MQB43" t="str">
        <f t="shared" ca="1" si="146"/>
        <v/>
      </c>
      <c r="MQC43" t="str">
        <f t="shared" ca="1" si="146"/>
        <v/>
      </c>
      <c r="MQD43" t="str">
        <f t="shared" ca="1" si="146"/>
        <v/>
      </c>
      <c r="MQE43" t="str">
        <f t="shared" ca="1" si="146"/>
        <v/>
      </c>
      <c r="MQF43" t="str">
        <f t="shared" ca="1" si="146"/>
        <v/>
      </c>
      <c r="MQG43" t="str">
        <f t="shared" ca="1" si="146"/>
        <v/>
      </c>
      <c r="MQH43" t="str">
        <f t="shared" ca="1" si="146"/>
        <v/>
      </c>
      <c r="MQI43" t="str">
        <f t="shared" ca="1" si="146"/>
        <v/>
      </c>
      <c r="MQJ43" t="str">
        <f t="shared" ca="1" si="146"/>
        <v/>
      </c>
      <c r="MQK43" t="str">
        <f t="shared" ca="1" si="146"/>
        <v/>
      </c>
      <c r="MQL43" t="str">
        <f t="shared" ca="1" si="146"/>
        <v/>
      </c>
      <c r="MQM43" t="str">
        <f t="shared" ca="1" si="146"/>
        <v/>
      </c>
      <c r="MQN43" t="str">
        <f t="shared" ca="1" si="146"/>
        <v/>
      </c>
      <c r="MQO43" t="str">
        <f t="shared" ca="1" si="146"/>
        <v/>
      </c>
      <c r="MQP43" t="str">
        <f t="shared" ca="1" si="146"/>
        <v/>
      </c>
      <c r="MQQ43" t="str">
        <f t="shared" ca="1" si="146"/>
        <v/>
      </c>
      <c r="MQR43" t="str">
        <f t="shared" ca="1" si="146"/>
        <v/>
      </c>
      <c r="MQS43" t="str">
        <f t="shared" ca="1" si="146"/>
        <v/>
      </c>
      <c r="MQT43" t="str">
        <f t="shared" ca="1" si="146"/>
        <v/>
      </c>
      <c r="MQU43" t="str">
        <f t="shared" ca="1" si="146"/>
        <v/>
      </c>
      <c r="MQV43" t="str">
        <f t="shared" ca="1" si="146"/>
        <v/>
      </c>
      <c r="MQW43" t="str">
        <f t="shared" ca="1" si="146"/>
        <v/>
      </c>
      <c r="MQX43" t="str">
        <f t="shared" ca="1" si="146"/>
        <v/>
      </c>
      <c r="MQY43" t="str">
        <f t="shared" ca="1" si="146"/>
        <v/>
      </c>
      <c r="MQZ43" t="str">
        <f t="shared" ca="1" si="146"/>
        <v/>
      </c>
      <c r="MRA43" t="str">
        <f t="shared" ca="1" si="146"/>
        <v/>
      </c>
      <c r="MRB43" t="str">
        <f t="shared" ca="1" si="146"/>
        <v/>
      </c>
      <c r="MRC43" t="str">
        <f t="shared" ca="1" si="146"/>
        <v/>
      </c>
      <c r="MRD43" t="str">
        <f t="shared" ca="1" si="146"/>
        <v/>
      </c>
      <c r="MRE43" t="str">
        <f t="shared" ca="1" si="146"/>
        <v/>
      </c>
      <c r="MRF43" t="str">
        <f t="shared" ca="1" si="146"/>
        <v/>
      </c>
      <c r="MRG43" t="str">
        <f t="shared" ca="1" si="146"/>
        <v/>
      </c>
      <c r="MRH43" t="str">
        <f t="shared" ca="1" si="146"/>
        <v/>
      </c>
      <c r="MRI43" t="str">
        <f t="shared" ca="1" si="146"/>
        <v/>
      </c>
      <c r="MRJ43" t="str">
        <f t="shared" ca="1" si="146"/>
        <v/>
      </c>
      <c r="MRK43" t="str">
        <f t="shared" ca="1" si="146"/>
        <v/>
      </c>
      <c r="MRL43" t="str">
        <f t="shared" ca="1" si="146"/>
        <v/>
      </c>
      <c r="MRM43" t="str">
        <f t="shared" ca="1" si="146"/>
        <v/>
      </c>
      <c r="MRN43" t="str">
        <f t="shared" ca="1" si="146"/>
        <v/>
      </c>
      <c r="MRO43" t="str">
        <f t="shared" ca="1" si="146"/>
        <v/>
      </c>
      <c r="MRP43" t="str">
        <f t="shared" ca="1" si="146"/>
        <v/>
      </c>
      <c r="MRQ43" t="str">
        <f t="shared" ca="1" si="146"/>
        <v/>
      </c>
      <c r="MRR43" t="str">
        <f t="shared" ca="1" si="146"/>
        <v/>
      </c>
      <c r="MRS43" t="str">
        <f t="shared" ca="1" si="146"/>
        <v/>
      </c>
      <c r="MRT43" t="str">
        <f t="shared" ca="1" si="146"/>
        <v/>
      </c>
      <c r="MRU43" t="str">
        <f t="shared" ca="1" si="146"/>
        <v/>
      </c>
      <c r="MRV43" t="str">
        <f t="shared" ca="1" si="146"/>
        <v/>
      </c>
      <c r="MRW43" t="str">
        <f t="shared" ca="1" si="146"/>
        <v/>
      </c>
      <c r="MRX43" t="str">
        <f t="shared" ca="1" si="146"/>
        <v/>
      </c>
      <c r="MRY43" t="str">
        <f t="shared" ca="1" si="146"/>
        <v/>
      </c>
      <c r="MRZ43" t="str">
        <f t="shared" ca="1" si="146"/>
        <v/>
      </c>
      <c r="MSA43" t="str">
        <f t="shared" ca="1" si="146"/>
        <v/>
      </c>
      <c r="MSB43" t="str">
        <f t="shared" ca="1" si="146"/>
        <v/>
      </c>
      <c r="MSC43" t="str">
        <f t="shared" ref="MSC43:MUN43" ca="1" si="147">IFERROR(MRY43*MSA43,"")</f>
        <v/>
      </c>
      <c r="MSD43" t="str">
        <f t="shared" ca="1" si="147"/>
        <v/>
      </c>
      <c r="MSE43" t="str">
        <f t="shared" ca="1" si="147"/>
        <v/>
      </c>
      <c r="MSF43" t="str">
        <f t="shared" ca="1" si="147"/>
        <v/>
      </c>
      <c r="MSG43" t="str">
        <f t="shared" ca="1" si="147"/>
        <v/>
      </c>
      <c r="MSH43" t="str">
        <f t="shared" ca="1" si="147"/>
        <v/>
      </c>
      <c r="MSI43" t="str">
        <f t="shared" ca="1" si="147"/>
        <v/>
      </c>
      <c r="MSJ43" t="str">
        <f t="shared" ca="1" si="147"/>
        <v/>
      </c>
      <c r="MSK43" t="str">
        <f t="shared" ca="1" si="147"/>
        <v/>
      </c>
      <c r="MSL43" t="str">
        <f t="shared" ca="1" si="147"/>
        <v/>
      </c>
      <c r="MSM43" t="str">
        <f t="shared" ca="1" si="147"/>
        <v/>
      </c>
      <c r="MSN43" t="str">
        <f t="shared" ca="1" si="147"/>
        <v/>
      </c>
      <c r="MSO43" t="str">
        <f t="shared" ca="1" si="147"/>
        <v/>
      </c>
      <c r="MSP43" t="str">
        <f t="shared" ca="1" si="147"/>
        <v/>
      </c>
      <c r="MSQ43" t="str">
        <f t="shared" ca="1" si="147"/>
        <v/>
      </c>
      <c r="MSR43" t="str">
        <f t="shared" ca="1" si="147"/>
        <v/>
      </c>
      <c r="MSS43" t="str">
        <f t="shared" ca="1" si="147"/>
        <v/>
      </c>
      <c r="MST43" t="str">
        <f t="shared" ca="1" si="147"/>
        <v/>
      </c>
      <c r="MSU43" t="str">
        <f t="shared" ca="1" si="147"/>
        <v/>
      </c>
      <c r="MSV43" t="str">
        <f t="shared" ca="1" si="147"/>
        <v/>
      </c>
      <c r="MSW43" t="str">
        <f t="shared" ca="1" si="147"/>
        <v/>
      </c>
      <c r="MSX43" t="str">
        <f t="shared" ca="1" si="147"/>
        <v/>
      </c>
      <c r="MSY43" t="str">
        <f t="shared" ca="1" si="147"/>
        <v/>
      </c>
      <c r="MSZ43" t="str">
        <f t="shared" ca="1" si="147"/>
        <v/>
      </c>
      <c r="MTA43" t="str">
        <f t="shared" ca="1" si="147"/>
        <v/>
      </c>
      <c r="MTB43" t="str">
        <f t="shared" ca="1" si="147"/>
        <v/>
      </c>
      <c r="MTC43" t="str">
        <f t="shared" ca="1" si="147"/>
        <v/>
      </c>
      <c r="MTD43" t="str">
        <f t="shared" ca="1" si="147"/>
        <v/>
      </c>
      <c r="MTE43" t="str">
        <f t="shared" ca="1" si="147"/>
        <v/>
      </c>
      <c r="MTF43" t="str">
        <f t="shared" ca="1" si="147"/>
        <v/>
      </c>
      <c r="MTG43" t="str">
        <f t="shared" ca="1" si="147"/>
        <v/>
      </c>
      <c r="MTH43" t="str">
        <f t="shared" ca="1" si="147"/>
        <v/>
      </c>
      <c r="MTI43" t="str">
        <f t="shared" ca="1" si="147"/>
        <v/>
      </c>
      <c r="MTJ43" t="str">
        <f t="shared" ca="1" si="147"/>
        <v/>
      </c>
      <c r="MTK43" t="str">
        <f t="shared" ca="1" si="147"/>
        <v/>
      </c>
      <c r="MTL43" t="str">
        <f t="shared" ca="1" si="147"/>
        <v/>
      </c>
      <c r="MTM43" t="str">
        <f t="shared" ca="1" si="147"/>
        <v/>
      </c>
      <c r="MTN43" t="str">
        <f t="shared" ca="1" si="147"/>
        <v/>
      </c>
      <c r="MTO43" t="str">
        <f t="shared" ca="1" si="147"/>
        <v/>
      </c>
      <c r="MTP43" t="str">
        <f t="shared" ca="1" si="147"/>
        <v/>
      </c>
      <c r="MTQ43" t="str">
        <f t="shared" ca="1" si="147"/>
        <v/>
      </c>
      <c r="MTR43" t="str">
        <f t="shared" ca="1" si="147"/>
        <v/>
      </c>
      <c r="MTS43" t="str">
        <f t="shared" ca="1" si="147"/>
        <v/>
      </c>
      <c r="MTT43" t="str">
        <f t="shared" ca="1" si="147"/>
        <v/>
      </c>
      <c r="MTU43" t="str">
        <f t="shared" ca="1" si="147"/>
        <v/>
      </c>
      <c r="MTV43" t="str">
        <f t="shared" ca="1" si="147"/>
        <v/>
      </c>
      <c r="MTW43" t="str">
        <f t="shared" ca="1" si="147"/>
        <v/>
      </c>
      <c r="MTX43" t="str">
        <f t="shared" ca="1" si="147"/>
        <v/>
      </c>
      <c r="MTY43" t="str">
        <f t="shared" ca="1" si="147"/>
        <v/>
      </c>
      <c r="MTZ43" t="str">
        <f t="shared" ca="1" si="147"/>
        <v/>
      </c>
      <c r="MUA43" t="str">
        <f t="shared" ca="1" si="147"/>
        <v/>
      </c>
      <c r="MUB43" t="str">
        <f t="shared" ca="1" si="147"/>
        <v/>
      </c>
      <c r="MUC43" t="str">
        <f t="shared" ca="1" si="147"/>
        <v/>
      </c>
      <c r="MUD43" t="str">
        <f t="shared" ca="1" si="147"/>
        <v/>
      </c>
      <c r="MUE43" t="str">
        <f t="shared" ca="1" si="147"/>
        <v/>
      </c>
      <c r="MUF43" t="str">
        <f t="shared" ca="1" si="147"/>
        <v/>
      </c>
      <c r="MUG43" t="str">
        <f t="shared" ca="1" si="147"/>
        <v/>
      </c>
      <c r="MUH43" t="str">
        <f t="shared" ca="1" si="147"/>
        <v/>
      </c>
      <c r="MUI43" t="str">
        <f t="shared" ca="1" si="147"/>
        <v/>
      </c>
      <c r="MUJ43" t="str">
        <f t="shared" ca="1" si="147"/>
        <v/>
      </c>
      <c r="MUK43" t="str">
        <f t="shared" ca="1" si="147"/>
        <v/>
      </c>
      <c r="MUL43" t="str">
        <f t="shared" ca="1" si="147"/>
        <v/>
      </c>
      <c r="MUM43" t="str">
        <f t="shared" ca="1" si="147"/>
        <v/>
      </c>
      <c r="MUN43" t="str">
        <f t="shared" ca="1" si="147"/>
        <v/>
      </c>
      <c r="MUO43" t="str">
        <f t="shared" ref="MUO43:MWZ43" ca="1" si="148">IFERROR(MUK43*MUM43,"")</f>
        <v/>
      </c>
      <c r="MUP43" t="str">
        <f t="shared" ca="1" si="148"/>
        <v/>
      </c>
      <c r="MUQ43" t="str">
        <f t="shared" ca="1" si="148"/>
        <v/>
      </c>
      <c r="MUR43" t="str">
        <f t="shared" ca="1" si="148"/>
        <v/>
      </c>
      <c r="MUS43" t="str">
        <f t="shared" ca="1" si="148"/>
        <v/>
      </c>
      <c r="MUT43" t="str">
        <f t="shared" ca="1" si="148"/>
        <v/>
      </c>
      <c r="MUU43" t="str">
        <f t="shared" ca="1" si="148"/>
        <v/>
      </c>
      <c r="MUV43" t="str">
        <f t="shared" ca="1" si="148"/>
        <v/>
      </c>
      <c r="MUW43" t="str">
        <f t="shared" ca="1" si="148"/>
        <v/>
      </c>
      <c r="MUX43" t="str">
        <f t="shared" ca="1" si="148"/>
        <v/>
      </c>
      <c r="MUY43" t="str">
        <f t="shared" ca="1" si="148"/>
        <v/>
      </c>
      <c r="MUZ43" t="str">
        <f t="shared" ca="1" si="148"/>
        <v/>
      </c>
      <c r="MVA43" t="str">
        <f t="shared" ca="1" si="148"/>
        <v/>
      </c>
      <c r="MVB43" t="str">
        <f t="shared" ca="1" si="148"/>
        <v/>
      </c>
      <c r="MVC43" t="str">
        <f t="shared" ca="1" si="148"/>
        <v/>
      </c>
      <c r="MVD43" t="str">
        <f t="shared" ca="1" si="148"/>
        <v/>
      </c>
      <c r="MVE43" t="str">
        <f t="shared" ca="1" si="148"/>
        <v/>
      </c>
      <c r="MVF43" t="str">
        <f t="shared" ca="1" si="148"/>
        <v/>
      </c>
      <c r="MVG43" t="str">
        <f t="shared" ca="1" si="148"/>
        <v/>
      </c>
      <c r="MVH43" t="str">
        <f t="shared" ca="1" si="148"/>
        <v/>
      </c>
      <c r="MVI43" t="str">
        <f t="shared" ca="1" si="148"/>
        <v/>
      </c>
      <c r="MVJ43" t="str">
        <f t="shared" ca="1" si="148"/>
        <v/>
      </c>
      <c r="MVK43" t="str">
        <f t="shared" ca="1" si="148"/>
        <v/>
      </c>
      <c r="MVL43" t="str">
        <f t="shared" ca="1" si="148"/>
        <v/>
      </c>
      <c r="MVM43" t="str">
        <f t="shared" ca="1" si="148"/>
        <v/>
      </c>
      <c r="MVN43" t="str">
        <f t="shared" ca="1" si="148"/>
        <v/>
      </c>
      <c r="MVO43" t="str">
        <f t="shared" ca="1" si="148"/>
        <v/>
      </c>
      <c r="MVP43" t="str">
        <f t="shared" ca="1" si="148"/>
        <v/>
      </c>
      <c r="MVQ43" t="str">
        <f t="shared" ca="1" si="148"/>
        <v/>
      </c>
      <c r="MVR43" t="str">
        <f t="shared" ca="1" si="148"/>
        <v/>
      </c>
      <c r="MVS43" t="str">
        <f t="shared" ca="1" si="148"/>
        <v/>
      </c>
      <c r="MVT43" t="str">
        <f t="shared" ca="1" si="148"/>
        <v/>
      </c>
      <c r="MVU43" t="str">
        <f t="shared" ca="1" si="148"/>
        <v/>
      </c>
      <c r="MVV43" t="str">
        <f t="shared" ca="1" si="148"/>
        <v/>
      </c>
      <c r="MVW43" t="str">
        <f t="shared" ca="1" si="148"/>
        <v/>
      </c>
      <c r="MVX43" t="str">
        <f t="shared" ca="1" si="148"/>
        <v/>
      </c>
      <c r="MVY43" t="str">
        <f t="shared" ca="1" si="148"/>
        <v/>
      </c>
      <c r="MVZ43" t="str">
        <f t="shared" ca="1" si="148"/>
        <v/>
      </c>
      <c r="MWA43" t="str">
        <f t="shared" ca="1" si="148"/>
        <v/>
      </c>
      <c r="MWB43" t="str">
        <f t="shared" ca="1" si="148"/>
        <v/>
      </c>
      <c r="MWC43" t="str">
        <f t="shared" ca="1" si="148"/>
        <v/>
      </c>
      <c r="MWD43" t="str">
        <f t="shared" ca="1" si="148"/>
        <v/>
      </c>
      <c r="MWE43" t="str">
        <f t="shared" ca="1" si="148"/>
        <v/>
      </c>
      <c r="MWF43" t="str">
        <f t="shared" ca="1" si="148"/>
        <v/>
      </c>
      <c r="MWG43" t="str">
        <f t="shared" ca="1" si="148"/>
        <v/>
      </c>
      <c r="MWH43" t="str">
        <f t="shared" ca="1" si="148"/>
        <v/>
      </c>
      <c r="MWI43" t="str">
        <f t="shared" ca="1" si="148"/>
        <v/>
      </c>
      <c r="MWJ43" t="str">
        <f t="shared" ca="1" si="148"/>
        <v/>
      </c>
      <c r="MWK43" t="str">
        <f t="shared" ca="1" si="148"/>
        <v/>
      </c>
      <c r="MWL43" t="str">
        <f t="shared" ca="1" si="148"/>
        <v/>
      </c>
      <c r="MWM43" t="str">
        <f t="shared" ca="1" si="148"/>
        <v/>
      </c>
      <c r="MWN43" t="str">
        <f t="shared" ca="1" si="148"/>
        <v/>
      </c>
      <c r="MWO43" t="str">
        <f t="shared" ca="1" si="148"/>
        <v/>
      </c>
      <c r="MWP43" t="str">
        <f t="shared" ca="1" si="148"/>
        <v/>
      </c>
      <c r="MWQ43" t="str">
        <f t="shared" ca="1" si="148"/>
        <v/>
      </c>
      <c r="MWR43" t="str">
        <f t="shared" ca="1" si="148"/>
        <v/>
      </c>
      <c r="MWS43" t="str">
        <f t="shared" ca="1" si="148"/>
        <v/>
      </c>
      <c r="MWT43" t="str">
        <f t="shared" ca="1" si="148"/>
        <v/>
      </c>
      <c r="MWU43" t="str">
        <f t="shared" ca="1" si="148"/>
        <v/>
      </c>
      <c r="MWV43" t="str">
        <f t="shared" ca="1" si="148"/>
        <v/>
      </c>
      <c r="MWW43" t="str">
        <f t="shared" ca="1" si="148"/>
        <v/>
      </c>
      <c r="MWX43" t="str">
        <f t="shared" ca="1" si="148"/>
        <v/>
      </c>
      <c r="MWY43" t="str">
        <f t="shared" ca="1" si="148"/>
        <v/>
      </c>
      <c r="MWZ43" t="str">
        <f t="shared" ca="1" si="148"/>
        <v/>
      </c>
      <c r="MXA43" t="str">
        <f t="shared" ref="MXA43:MZL43" ca="1" si="149">IFERROR(MWW43*MWY43,"")</f>
        <v/>
      </c>
      <c r="MXB43" t="str">
        <f t="shared" ca="1" si="149"/>
        <v/>
      </c>
      <c r="MXC43" t="str">
        <f t="shared" ca="1" si="149"/>
        <v/>
      </c>
      <c r="MXD43" t="str">
        <f t="shared" ca="1" si="149"/>
        <v/>
      </c>
      <c r="MXE43" t="str">
        <f t="shared" ca="1" si="149"/>
        <v/>
      </c>
      <c r="MXF43" t="str">
        <f t="shared" ca="1" si="149"/>
        <v/>
      </c>
      <c r="MXG43" t="str">
        <f t="shared" ca="1" si="149"/>
        <v/>
      </c>
      <c r="MXH43" t="str">
        <f t="shared" ca="1" si="149"/>
        <v/>
      </c>
      <c r="MXI43" t="str">
        <f t="shared" ca="1" si="149"/>
        <v/>
      </c>
      <c r="MXJ43" t="str">
        <f t="shared" ca="1" si="149"/>
        <v/>
      </c>
      <c r="MXK43" t="str">
        <f t="shared" ca="1" si="149"/>
        <v/>
      </c>
      <c r="MXL43" t="str">
        <f t="shared" ca="1" si="149"/>
        <v/>
      </c>
      <c r="MXM43" t="str">
        <f t="shared" ca="1" si="149"/>
        <v/>
      </c>
      <c r="MXN43" t="str">
        <f t="shared" ca="1" si="149"/>
        <v/>
      </c>
      <c r="MXO43" t="str">
        <f t="shared" ca="1" si="149"/>
        <v/>
      </c>
      <c r="MXP43" t="str">
        <f t="shared" ca="1" si="149"/>
        <v/>
      </c>
      <c r="MXQ43" t="str">
        <f t="shared" ca="1" si="149"/>
        <v/>
      </c>
      <c r="MXR43" t="str">
        <f t="shared" ca="1" si="149"/>
        <v/>
      </c>
      <c r="MXS43" t="str">
        <f t="shared" ca="1" si="149"/>
        <v/>
      </c>
      <c r="MXT43" t="str">
        <f t="shared" ca="1" si="149"/>
        <v/>
      </c>
      <c r="MXU43" t="str">
        <f t="shared" ca="1" si="149"/>
        <v/>
      </c>
      <c r="MXV43" t="str">
        <f t="shared" ca="1" si="149"/>
        <v/>
      </c>
      <c r="MXW43" t="str">
        <f t="shared" ca="1" si="149"/>
        <v/>
      </c>
      <c r="MXX43" t="str">
        <f t="shared" ca="1" si="149"/>
        <v/>
      </c>
      <c r="MXY43" t="str">
        <f t="shared" ca="1" si="149"/>
        <v/>
      </c>
      <c r="MXZ43" t="str">
        <f t="shared" ca="1" si="149"/>
        <v/>
      </c>
      <c r="MYA43" t="str">
        <f t="shared" ca="1" si="149"/>
        <v/>
      </c>
      <c r="MYB43" t="str">
        <f t="shared" ca="1" si="149"/>
        <v/>
      </c>
      <c r="MYC43" t="str">
        <f t="shared" ca="1" si="149"/>
        <v/>
      </c>
      <c r="MYD43" t="str">
        <f t="shared" ca="1" si="149"/>
        <v/>
      </c>
      <c r="MYE43" t="str">
        <f t="shared" ca="1" si="149"/>
        <v/>
      </c>
      <c r="MYF43" t="str">
        <f t="shared" ca="1" si="149"/>
        <v/>
      </c>
      <c r="MYG43" t="str">
        <f t="shared" ca="1" si="149"/>
        <v/>
      </c>
      <c r="MYH43" t="str">
        <f t="shared" ca="1" si="149"/>
        <v/>
      </c>
      <c r="MYI43" t="str">
        <f t="shared" ca="1" si="149"/>
        <v/>
      </c>
      <c r="MYJ43" t="str">
        <f t="shared" ca="1" si="149"/>
        <v/>
      </c>
      <c r="MYK43" t="str">
        <f t="shared" ca="1" si="149"/>
        <v/>
      </c>
      <c r="MYL43" t="str">
        <f t="shared" ca="1" si="149"/>
        <v/>
      </c>
      <c r="MYM43" t="str">
        <f t="shared" ca="1" si="149"/>
        <v/>
      </c>
      <c r="MYN43" t="str">
        <f t="shared" ca="1" si="149"/>
        <v/>
      </c>
      <c r="MYO43" t="str">
        <f t="shared" ca="1" si="149"/>
        <v/>
      </c>
      <c r="MYP43" t="str">
        <f t="shared" ca="1" si="149"/>
        <v/>
      </c>
      <c r="MYQ43" t="str">
        <f t="shared" ca="1" si="149"/>
        <v/>
      </c>
      <c r="MYR43" t="str">
        <f t="shared" ca="1" si="149"/>
        <v/>
      </c>
      <c r="MYS43" t="str">
        <f t="shared" ca="1" si="149"/>
        <v/>
      </c>
      <c r="MYT43" t="str">
        <f t="shared" ca="1" si="149"/>
        <v/>
      </c>
      <c r="MYU43" t="str">
        <f t="shared" ca="1" si="149"/>
        <v/>
      </c>
      <c r="MYV43" t="str">
        <f t="shared" ca="1" si="149"/>
        <v/>
      </c>
      <c r="MYW43" t="str">
        <f t="shared" ca="1" si="149"/>
        <v/>
      </c>
      <c r="MYX43" t="str">
        <f t="shared" ca="1" si="149"/>
        <v/>
      </c>
      <c r="MYY43" t="str">
        <f t="shared" ca="1" si="149"/>
        <v/>
      </c>
      <c r="MYZ43" t="str">
        <f t="shared" ca="1" si="149"/>
        <v/>
      </c>
      <c r="MZA43" t="str">
        <f t="shared" ca="1" si="149"/>
        <v/>
      </c>
      <c r="MZB43" t="str">
        <f t="shared" ca="1" si="149"/>
        <v/>
      </c>
      <c r="MZC43" t="str">
        <f t="shared" ca="1" si="149"/>
        <v/>
      </c>
      <c r="MZD43" t="str">
        <f t="shared" ca="1" si="149"/>
        <v/>
      </c>
      <c r="MZE43" t="str">
        <f t="shared" ca="1" si="149"/>
        <v/>
      </c>
      <c r="MZF43" t="str">
        <f t="shared" ca="1" si="149"/>
        <v/>
      </c>
      <c r="MZG43" t="str">
        <f t="shared" ca="1" si="149"/>
        <v/>
      </c>
      <c r="MZH43" t="str">
        <f t="shared" ca="1" si="149"/>
        <v/>
      </c>
      <c r="MZI43" t="str">
        <f t="shared" ca="1" si="149"/>
        <v/>
      </c>
      <c r="MZJ43" t="str">
        <f t="shared" ca="1" si="149"/>
        <v/>
      </c>
      <c r="MZK43" t="str">
        <f t="shared" ca="1" si="149"/>
        <v/>
      </c>
      <c r="MZL43" t="str">
        <f t="shared" ca="1" si="149"/>
        <v/>
      </c>
      <c r="MZM43" t="str">
        <f t="shared" ref="MZM43:NBX43" ca="1" si="150">IFERROR(MZI43*MZK43,"")</f>
        <v/>
      </c>
      <c r="MZN43" t="str">
        <f t="shared" ca="1" si="150"/>
        <v/>
      </c>
      <c r="MZO43" t="str">
        <f t="shared" ca="1" si="150"/>
        <v/>
      </c>
      <c r="MZP43" t="str">
        <f t="shared" ca="1" si="150"/>
        <v/>
      </c>
      <c r="MZQ43" t="str">
        <f t="shared" ca="1" si="150"/>
        <v/>
      </c>
      <c r="MZR43" t="str">
        <f t="shared" ca="1" si="150"/>
        <v/>
      </c>
      <c r="MZS43" t="str">
        <f t="shared" ca="1" si="150"/>
        <v/>
      </c>
      <c r="MZT43" t="str">
        <f t="shared" ca="1" si="150"/>
        <v/>
      </c>
      <c r="MZU43" t="str">
        <f t="shared" ca="1" si="150"/>
        <v/>
      </c>
      <c r="MZV43" t="str">
        <f t="shared" ca="1" si="150"/>
        <v/>
      </c>
      <c r="MZW43" t="str">
        <f t="shared" ca="1" si="150"/>
        <v/>
      </c>
      <c r="MZX43" t="str">
        <f t="shared" ca="1" si="150"/>
        <v/>
      </c>
      <c r="MZY43" t="str">
        <f t="shared" ca="1" si="150"/>
        <v/>
      </c>
      <c r="MZZ43" t="str">
        <f t="shared" ca="1" si="150"/>
        <v/>
      </c>
      <c r="NAA43" t="str">
        <f t="shared" ca="1" si="150"/>
        <v/>
      </c>
      <c r="NAB43" t="str">
        <f t="shared" ca="1" si="150"/>
        <v/>
      </c>
      <c r="NAC43" t="str">
        <f t="shared" ca="1" si="150"/>
        <v/>
      </c>
      <c r="NAD43" t="str">
        <f t="shared" ca="1" si="150"/>
        <v/>
      </c>
      <c r="NAE43" t="str">
        <f t="shared" ca="1" si="150"/>
        <v/>
      </c>
      <c r="NAF43" t="str">
        <f t="shared" ca="1" si="150"/>
        <v/>
      </c>
      <c r="NAG43" t="str">
        <f t="shared" ca="1" si="150"/>
        <v/>
      </c>
      <c r="NAH43" t="str">
        <f t="shared" ca="1" si="150"/>
        <v/>
      </c>
      <c r="NAI43" t="str">
        <f t="shared" ca="1" si="150"/>
        <v/>
      </c>
      <c r="NAJ43" t="str">
        <f t="shared" ca="1" si="150"/>
        <v/>
      </c>
      <c r="NAK43" t="str">
        <f t="shared" ca="1" si="150"/>
        <v/>
      </c>
      <c r="NAL43" t="str">
        <f t="shared" ca="1" si="150"/>
        <v/>
      </c>
      <c r="NAM43" t="str">
        <f t="shared" ca="1" si="150"/>
        <v/>
      </c>
      <c r="NAN43" t="str">
        <f t="shared" ca="1" si="150"/>
        <v/>
      </c>
      <c r="NAO43" t="str">
        <f t="shared" ca="1" si="150"/>
        <v/>
      </c>
      <c r="NAP43" t="str">
        <f t="shared" ca="1" si="150"/>
        <v/>
      </c>
      <c r="NAQ43" t="str">
        <f t="shared" ca="1" si="150"/>
        <v/>
      </c>
      <c r="NAR43" t="str">
        <f t="shared" ca="1" si="150"/>
        <v/>
      </c>
      <c r="NAS43" t="str">
        <f t="shared" ca="1" si="150"/>
        <v/>
      </c>
      <c r="NAT43" t="str">
        <f t="shared" ca="1" si="150"/>
        <v/>
      </c>
      <c r="NAU43" t="str">
        <f t="shared" ca="1" si="150"/>
        <v/>
      </c>
      <c r="NAV43" t="str">
        <f t="shared" ca="1" si="150"/>
        <v/>
      </c>
      <c r="NAW43" t="str">
        <f t="shared" ca="1" si="150"/>
        <v/>
      </c>
      <c r="NAX43" t="str">
        <f t="shared" ca="1" si="150"/>
        <v/>
      </c>
      <c r="NAY43" t="str">
        <f t="shared" ca="1" si="150"/>
        <v/>
      </c>
      <c r="NAZ43" t="str">
        <f t="shared" ca="1" si="150"/>
        <v/>
      </c>
      <c r="NBA43" t="str">
        <f t="shared" ca="1" si="150"/>
        <v/>
      </c>
      <c r="NBB43" t="str">
        <f t="shared" ca="1" si="150"/>
        <v/>
      </c>
      <c r="NBC43" t="str">
        <f t="shared" ca="1" si="150"/>
        <v/>
      </c>
      <c r="NBD43" t="str">
        <f t="shared" ca="1" si="150"/>
        <v/>
      </c>
      <c r="NBE43" t="str">
        <f t="shared" ca="1" si="150"/>
        <v/>
      </c>
      <c r="NBF43" t="str">
        <f t="shared" ca="1" si="150"/>
        <v/>
      </c>
      <c r="NBG43" t="str">
        <f t="shared" ca="1" si="150"/>
        <v/>
      </c>
      <c r="NBH43" t="str">
        <f t="shared" ca="1" si="150"/>
        <v/>
      </c>
      <c r="NBI43" t="str">
        <f t="shared" ca="1" si="150"/>
        <v/>
      </c>
      <c r="NBJ43" t="str">
        <f t="shared" ca="1" si="150"/>
        <v/>
      </c>
      <c r="NBK43" t="str">
        <f t="shared" ca="1" si="150"/>
        <v/>
      </c>
      <c r="NBL43" t="str">
        <f t="shared" ca="1" si="150"/>
        <v/>
      </c>
      <c r="NBM43" t="str">
        <f t="shared" ca="1" si="150"/>
        <v/>
      </c>
      <c r="NBN43" t="str">
        <f t="shared" ca="1" si="150"/>
        <v/>
      </c>
      <c r="NBO43" t="str">
        <f t="shared" ca="1" si="150"/>
        <v/>
      </c>
      <c r="NBP43" t="str">
        <f t="shared" ca="1" si="150"/>
        <v/>
      </c>
      <c r="NBQ43" t="str">
        <f t="shared" ca="1" si="150"/>
        <v/>
      </c>
      <c r="NBR43" t="str">
        <f t="shared" ca="1" si="150"/>
        <v/>
      </c>
      <c r="NBS43" t="str">
        <f t="shared" ca="1" si="150"/>
        <v/>
      </c>
      <c r="NBT43" t="str">
        <f t="shared" ca="1" si="150"/>
        <v/>
      </c>
      <c r="NBU43" t="str">
        <f t="shared" ca="1" si="150"/>
        <v/>
      </c>
      <c r="NBV43" t="str">
        <f t="shared" ca="1" si="150"/>
        <v/>
      </c>
      <c r="NBW43" t="str">
        <f t="shared" ca="1" si="150"/>
        <v/>
      </c>
      <c r="NBX43" t="str">
        <f t="shared" ca="1" si="150"/>
        <v/>
      </c>
      <c r="NBY43" t="str">
        <f t="shared" ref="NBY43:NEJ43" ca="1" si="151">IFERROR(NBU43*NBW43,"")</f>
        <v/>
      </c>
      <c r="NBZ43" t="str">
        <f t="shared" ca="1" si="151"/>
        <v/>
      </c>
      <c r="NCA43" t="str">
        <f t="shared" ca="1" si="151"/>
        <v/>
      </c>
      <c r="NCB43" t="str">
        <f t="shared" ca="1" si="151"/>
        <v/>
      </c>
      <c r="NCC43" t="str">
        <f t="shared" ca="1" si="151"/>
        <v/>
      </c>
      <c r="NCD43" t="str">
        <f t="shared" ca="1" si="151"/>
        <v/>
      </c>
      <c r="NCE43" t="str">
        <f t="shared" ca="1" si="151"/>
        <v/>
      </c>
      <c r="NCF43" t="str">
        <f t="shared" ca="1" si="151"/>
        <v/>
      </c>
      <c r="NCG43" t="str">
        <f t="shared" ca="1" si="151"/>
        <v/>
      </c>
      <c r="NCH43" t="str">
        <f t="shared" ca="1" si="151"/>
        <v/>
      </c>
      <c r="NCI43" t="str">
        <f t="shared" ca="1" si="151"/>
        <v/>
      </c>
      <c r="NCJ43" t="str">
        <f t="shared" ca="1" si="151"/>
        <v/>
      </c>
      <c r="NCK43" t="str">
        <f t="shared" ca="1" si="151"/>
        <v/>
      </c>
      <c r="NCL43" t="str">
        <f t="shared" ca="1" si="151"/>
        <v/>
      </c>
      <c r="NCM43" t="str">
        <f t="shared" ca="1" si="151"/>
        <v/>
      </c>
      <c r="NCN43" t="str">
        <f t="shared" ca="1" si="151"/>
        <v/>
      </c>
      <c r="NCO43" t="str">
        <f t="shared" ca="1" si="151"/>
        <v/>
      </c>
      <c r="NCP43" t="str">
        <f t="shared" ca="1" si="151"/>
        <v/>
      </c>
      <c r="NCQ43" t="str">
        <f t="shared" ca="1" si="151"/>
        <v/>
      </c>
      <c r="NCR43" t="str">
        <f t="shared" ca="1" si="151"/>
        <v/>
      </c>
      <c r="NCS43" t="str">
        <f t="shared" ca="1" si="151"/>
        <v/>
      </c>
      <c r="NCT43" t="str">
        <f t="shared" ca="1" si="151"/>
        <v/>
      </c>
      <c r="NCU43" t="str">
        <f t="shared" ca="1" si="151"/>
        <v/>
      </c>
      <c r="NCV43" t="str">
        <f t="shared" ca="1" si="151"/>
        <v/>
      </c>
      <c r="NCW43" t="str">
        <f t="shared" ca="1" si="151"/>
        <v/>
      </c>
      <c r="NCX43" t="str">
        <f t="shared" ca="1" si="151"/>
        <v/>
      </c>
      <c r="NCY43" t="str">
        <f t="shared" ca="1" si="151"/>
        <v/>
      </c>
      <c r="NCZ43" t="str">
        <f t="shared" ca="1" si="151"/>
        <v/>
      </c>
      <c r="NDA43" t="str">
        <f t="shared" ca="1" si="151"/>
        <v/>
      </c>
      <c r="NDB43" t="str">
        <f t="shared" ca="1" si="151"/>
        <v/>
      </c>
      <c r="NDC43" t="str">
        <f t="shared" ca="1" si="151"/>
        <v/>
      </c>
      <c r="NDD43" t="str">
        <f t="shared" ca="1" si="151"/>
        <v/>
      </c>
      <c r="NDE43" t="str">
        <f t="shared" ca="1" si="151"/>
        <v/>
      </c>
      <c r="NDF43" t="str">
        <f t="shared" ca="1" si="151"/>
        <v/>
      </c>
      <c r="NDG43" t="str">
        <f t="shared" ca="1" si="151"/>
        <v/>
      </c>
      <c r="NDH43" t="str">
        <f t="shared" ca="1" si="151"/>
        <v/>
      </c>
      <c r="NDI43" t="str">
        <f t="shared" ca="1" si="151"/>
        <v/>
      </c>
      <c r="NDJ43" t="str">
        <f t="shared" ca="1" si="151"/>
        <v/>
      </c>
      <c r="NDK43" t="str">
        <f t="shared" ca="1" si="151"/>
        <v/>
      </c>
      <c r="NDL43" t="str">
        <f t="shared" ca="1" si="151"/>
        <v/>
      </c>
      <c r="NDM43" t="str">
        <f t="shared" ca="1" si="151"/>
        <v/>
      </c>
      <c r="NDN43" t="str">
        <f t="shared" ca="1" si="151"/>
        <v/>
      </c>
      <c r="NDO43" t="str">
        <f t="shared" ca="1" si="151"/>
        <v/>
      </c>
      <c r="NDP43" t="str">
        <f t="shared" ca="1" si="151"/>
        <v/>
      </c>
      <c r="NDQ43" t="str">
        <f t="shared" ca="1" si="151"/>
        <v/>
      </c>
      <c r="NDR43" t="str">
        <f t="shared" ca="1" si="151"/>
        <v/>
      </c>
      <c r="NDS43" t="str">
        <f t="shared" ca="1" si="151"/>
        <v/>
      </c>
      <c r="NDT43" t="str">
        <f t="shared" ca="1" si="151"/>
        <v/>
      </c>
      <c r="NDU43" t="str">
        <f t="shared" ca="1" si="151"/>
        <v/>
      </c>
      <c r="NDV43" t="str">
        <f t="shared" ca="1" si="151"/>
        <v/>
      </c>
      <c r="NDW43" t="str">
        <f t="shared" ca="1" si="151"/>
        <v/>
      </c>
      <c r="NDX43" t="str">
        <f t="shared" ca="1" si="151"/>
        <v/>
      </c>
      <c r="NDY43" t="str">
        <f t="shared" ca="1" si="151"/>
        <v/>
      </c>
      <c r="NDZ43" t="str">
        <f t="shared" ca="1" si="151"/>
        <v/>
      </c>
      <c r="NEA43" t="str">
        <f t="shared" ca="1" si="151"/>
        <v/>
      </c>
      <c r="NEB43" t="str">
        <f t="shared" ca="1" si="151"/>
        <v/>
      </c>
      <c r="NEC43" t="str">
        <f t="shared" ca="1" si="151"/>
        <v/>
      </c>
      <c r="NED43" t="str">
        <f t="shared" ca="1" si="151"/>
        <v/>
      </c>
      <c r="NEE43" t="str">
        <f t="shared" ca="1" si="151"/>
        <v/>
      </c>
      <c r="NEF43" t="str">
        <f t="shared" ca="1" si="151"/>
        <v/>
      </c>
      <c r="NEG43" t="str">
        <f t="shared" ca="1" si="151"/>
        <v/>
      </c>
      <c r="NEH43" t="str">
        <f t="shared" ca="1" si="151"/>
        <v/>
      </c>
      <c r="NEI43" t="str">
        <f t="shared" ca="1" si="151"/>
        <v/>
      </c>
      <c r="NEJ43" t="str">
        <f t="shared" ca="1" si="151"/>
        <v/>
      </c>
      <c r="NEK43" t="str">
        <f t="shared" ref="NEK43:NGV43" ca="1" si="152">IFERROR(NEG43*NEI43,"")</f>
        <v/>
      </c>
      <c r="NEL43" t="str">
        <f t="shared" ca="1" si="152"/>
        <v/>
      </c>
      <c r="NEM43" t="str">
        <f t="shared" ca="1" si="152"/>
        <v/>
      </c>
      <c r="NEN43" t="str">
        <f t="shared" ca="1" si="152"/>
        <v/>
      </c>
      <c r="NEO43" t="str">
        <f t="shared" ca="1" si="152"/>
        <v/>
      </c>
      <c r="NEP43" t="str">
        <f t="shared" ca="1" si="152"/>
        <v/>
      </c>
      <c r="NEQ43" t="str">
        <f t="shared" ca="1" si="152"/>
        <v/>
      </c>
      <c r="NER43" t="str">
        <f t="shared" ca="1" si="152"/>
        <v/>
      </c>
      <c r="NES43" t="str">
        <f t="shared" ca="1" si="152"/>
        <v/>
      </c>
      <c r="NET43" t="str">
        <f t="shared" ca="1" si="152"/>
        <v/>
      </c>
      <c r="NEU43" t="str">
        <f t="shared" ca="1" si="152"/>
        <v/>
      </c>
      <c r="NEV43" t="str">
        <f t="shared" ca="1" si="152"/>
        <v/>
      </c>
      <c r="NEW43" t="str">
        <f t="shared" ca="1" si="152"/>
        <v/>
      </c>
      <c r="NEX43" t="str">
        <f t="shared" ca="1" si="152"/>
        <v/>
      </c>
      <c r="NEY43" t="str">
        <f t="shared" ca="1" si="152"/>
        <v/>
      </c>
      <c r="NEZ43" t="str">
        <f t="shared" ca="1" si="152"/>
        <v/>
      </c>
      <c r="NFA43" t="str">
        <f t="shared" ca="1" si="152"/>
        <v/>
      </c>
      <c r="NFB43" t="str">
        <f t="shared" ca="1" si="152"/>
        <v/>
      </c>
      <c r="NFC43" t="str">
        <f t="shared" ca="1" si="152"/>
        <v/>
      </c>
      <c r="NFD43" t="str">
        <f t="shared" ca="1" si="152"/>
        <v/>
      </c>
      <c r="NFE43" t="str">
        <f t="shared" ca="1" si="152"/>
        <v/>
      </c>
      <c r="NFF43" t="str">
        <f t="shared" ca="1" si="152"/>
        <v/>
      </c>
      <c r="NFG43" t="str">
        <f t="shared" ca="1" si="152"/>
        <v/>
      </c>
      <c r="NFH43" t="str">
        <f t="shared" ca="1" si="152"/>
        <v/>
      </c>
      <c r="NFI43" t="str">
        <f t="shared" ca="1" si="152"/>
        <v/>
      </c>
      <c r="NFJ43" t="str">
        <f t="shared" ca="1" si="152"/>
        <v/>
      </c>
      <c r="NFK43" t="str">
        <f t="shared" ca="1" si="152"/>
        <v/>
      </c>
      <c r="NFL43" t="str">
        <f t="shared" ca="1" si="152"/>
        <v/>
      </c>
      <c r="NFM43" t="str">
        <f t="shared" ca="1" si="152"/>
        <v/>
      </c>
      <c r="NFN43" t="str">
        <f t="shared" ca="1" si="152"/>
        <v/>
      </c>
      <c r="NFO43" t="str">
        <f t="shared" ca="1" si="152"/>
        <v/>
      </c>
      <c r="NFP43" t="str">
        <f t="shared" ca="1" si="152"/>
        <v/>
      </c>
      <c r="NFQ43" t="str">
        <f t="shared" ca="1" si="152"/>
        <v/>
      </c>
      <c r="NFR43" t="str">
        <f t="shared" ca="1" si="152"/>
        <v/>
      </c>
      <c r="NFS43" t="str">
        <f t="shared" ca="1" si="152"/>
        <v/>
      </c>
      <c r="NFT43" t="str">
        <f t="shared" ca="1" si="152"/>
        <v/>
      </c>
      <c r="NFU43" t="str">
        <f t="shared" ca="1" si="152"/>
        <v/>
      </c>
      <c r="NFV43" t="str">
        <f t="shared" ca="1" si="152"/>
        <v/>
      </c>
      <c r="NFW43" t="str">
        <f t="shared" ca="1" si="152"/>
        <v/>
      </c>
      <c r="NFX43" t="str">
        <f t="shared" ca="1" si="152"/>
        <v/>
      </c>
      <c r="NFY43" t="str">
        <f t="shared" ca="1" si="152"/>
        <v/>
      </c>
      <c r="NFZ43" t="str">
        <f t="shared" ca="1" si="152"/>
        <v/>
      </c>
      <c r="NGA43" t="str">
        <f t="shared" ca="1" si="152"/>
        <v/>
      </c>
      <c r="NGB43" t="str">
        <f t="shared" ca="1" si="152"/>
        <v/>
      </c>
      <c r="NGC43" t="str">
        <f t="shared" ca="1" si="152"/>
        <v/>
      </c>
      <c r="NGD43" t="str">
        <f t="shared" ca="1" si="152"/>
        <v/>
      </c>
      <c r="NGE43" t="str">
        <f t="shared" ca="1" si="152"/>
        <v/>
      </c>
      <c r="NGF43" t="str">
        <f t="shared" ca="1" si="152"/>
        <v/>
      </c>
      <c r="NGG43" t="str">
        <f t="shared" ca="1" si="152"/>
        <v/>
      </c>
      <c r="NGH43" t="str">
        <f t="shared" ca="1" si="152"/>
        <v/>
      </c>
      <c r="NGI43" t="str">
        <f t="shared" ca="1" si="152"/>
        <v/>
      </c>
      <c r="NGJ43" t="str">
        <f t="shared" ca="1" si="152"/>
        <v/>
      </c>
      <c r="NGK43" t="str">
        <f t="shared" ca="1" si="152"/>
        <v/>
      </c>
      <c r="NGL43" t="str">
        <f t="shared" ca="1" si="152"/>
        <v/>
      </c>
      <c r="NGM43" t="str">
        <f t="shared" ca="1" si="152"/>
        <v/>
      </c>
      <c r="NGN43" t="str">
        <f t="shared" ca="1" si="152"/>
        <v/>
      </c>
      <c r="NGO43" t="str">
        <f t="shared" ca="1" si="152"/>
        <v/>
      </c>
      <c r="NGP43" t="str">
        <f t="shared" ca="1" si="152"/>
        <v/>
      </c>
      <c r="NGQ43" t="str">
        <f t="shared" ca="1" si="152"/>
        <v/>
      </c>
      <c r="NGR43" t="str">
        <f t="shared" ca="1" si="152"/>
        <v/>
      </c>
      <c r="NGS43" t="str">
        <f t="shared" ca="1" si="152"/>
        <v/>
      </c>
      <c r="NGT43" t="str">
        <f t="shared" ca="1" si="152"/>
        <v/>
      </c>
      <c r="NGU43" t="str">
        <f t="shared" ca="1" si="152"/>
        <v/>
      </c>
      <c r="NGV43" t="str">
        <f t="shared" ca="1" si="152"/>
        <v/>
      </c>
      <c r="NGW43" t="str">
        <f t="shared" ref="NGW43:NJH43" ca="1" si="153">IFERROR(NGS43*NGU43,"")</f>
        <v/>
      </c>
      <c r="NGX43" t="str">
        <f t="shared" ca="1" si="153"/>
        <v/>
      </c>
      <c r="NGY43" t="str">
        <f t="shared" ca="1" si="153"/>
        <v/>
      </c>
      <c r="NGZ43" t="str">
        <f t="shared" ca="1" si="153"/>
        <v/>
      </c>
      <c r="NHA43" t="str">
        <f t="shared" ca="1" si="153"/>
        <v/>
      </c>
      <c r="NHB43" t="str">
        <f t="shared" ca="1" si="153"/>
        <v/>
      </c>
      <c r="NHC43" t="str">
        <f t="shared" ca="1" si="153"/>
        <v/>
      </c>
      <c r="NHD43" t="str">
        <f t="shared" ca="1" si="153"/>
        <v/>
      </c>
      <c r="NHE43" t="str">
        <f t="shared" ca="1" si="153"/>
        <v/>
      </c>
      <c r="NHF43" t="str">
        <f t="shared" ca="1" si="153"/>
        <v/>
      </c>
      <c r="NHG43" t="str">
        <f t="shared" ca="1" si="153"/>
        <v/>
      </c>
      <c r="NHH43" t="str">
        <f t="shared" ca="1" si="153"/>
        <v/>
      </c>
      <c r="NHI43" t="str">
        <f t="shared" ca="1" si="153"/>
        <v/>
      </c>
      <c r="NHJ43" t="str">
        <f t="shared" ca="1" si="153"/>
        <v/>
      </c>
      <c r="NHK43" t="str">
        <f t="shared" ca="1" si="153"/>
        <v/>
      </c>
      <c r="NHL43" t="str">
        <f t="shared" ca="1" si="153"/>
        <v/>
      </c>
      <c r="NHM43" t="str">
        <f t="shared" ca="1" si="153"/>
        <v/>
      </c>
      <c r="NHN43" t="str">
        <f t="shared" ca="1" si="153"/>
        <v/>
      </c>
      <c r="NHO43" t="str">
        <f t="shared" ca="1" si="153"/>
        <v/>
      </c>
      <c r="NHP43" t="str">
        <f t="shared" ca="1" si="153"/>
        <v/>
      </c>
      <c r="NHQ43" t="str">
        <f t="shared" ca="1" si="153"/>
        <v/>
      </c>
      <c r="NHR43" t="str">
        <f t="shared" ca="1" si="153"/>
        <v/>
      </c>
      <c r="NHS43" t="str">
        <f t="shared" ca="1" si="153"/>
        <v/>
      </c>
      <c r="NHT43" t="str">
        <f t="shared" ca="1" si="153"/>
        <v/>
      </c>
      <c r="NHU43" t="str">
        <f t="shared" ca="1" si="153"/>
        <v/>
      </c>
      <c r="NHV43" t="str">
        <f t="shared" ca="1" si="153"/>
        <v/>
      </c>
      <c r="NHW43" t="str">
        <f t="shared" ca="1" si="153"/>
        <v/>
      </c>
      <c r="NHX43" t="str">
        <f t="shared" ca="1" si="153"/>
        <v/>
      </c>
      <c r="NHY43" t="str">
        <f t="shared" ca="1" si="153"/>
        <v/>
      </c>
      <c r="NHZ43" t="str">
        <f t="shared" ca="1" si="153"/>
        <v/>
      </c>
      <c r="NIA43" t="str">
        <f t="shared" ca="1" si="153"/>
        <v/>
      </c>
      <c r="NIB43" t="str">
        <f t="shared" ca="1" si="153"/>
        <v/>
      </c>
      <c r="NIC43" t="str">
        <f t="shared" ca="1" si="153"/>
        <v/>
      </c>
      <c r="NID43" t="str">
        <f t="shared" ca="1" si="153"/>
        <v/>
      </c>
      <c r="NIE43" t="str">
        <f t="shared" ca="1" si="153"/>
        <v/>
      </c>
      <c r="NIF43" t="str">
        <f t="shared" ca="1" si="153"/>
        <v/>
      </c>
      <c r="NIG43" t="str">
        <f t="shared" ca="1" si="153"/>
        <v/>
      </c>
      <c r="NIH43" t="str">
        <f t="shared" ca="1" si="153"/>
        <v/>
      </c>
      <c r="NII43" t="str">
        <f t="shared" ca="1" si="153"/>
        <v/>
      </c>
      <c r="NIJ43" t="str">
        <f t="shared" ca="1" si="153"/>
        <v/>
      </c>
      <c r="NIK43" t="str">
        <f t="shared" ca="1" si="153"/>
        <v/>
      </c>
      <c r="NIL43" t="str">
        <f t="shared" ca="1" si="153"/>
        <v/>
      </c>
      <c r="NIM43" t="str">
        <f t="shared" ca="1" si="153"/>
        <v/>
      </c>
      <c r="NIN43" t="str">
        <f t="shared" ca="1" si="153"/>
        <v/>
      </c>
      <c r="NIO43" t="str">
        <f t="shared" ca="1" si="153"/>
        <v/>
      </c>
      <c r="NIP43" t="str">
        <f t="shared" ca="1" si="153"/>
        <v/>
      </c>
      <c r="NIQ43" t="str">
        <f t="shared" ca="1" si="153"/>
        <v/>
      </c>
      <c r="NIR43" t="str">
        <f t="shared" ca="1" si="153"/>
        <v/>
      </c>
      <c r="NIS43" t="str">
        <f t="shared" ca="1" si="153"/>
        <v/>
      </c>
      <c r="NIT43" t="str">
        <f t="shared" ca="1" si="153"/>
        <v/>
      </c>
      <c r="NIU43" t="str">
        <f t="shared" ca="1" si="153"/>
        <v/>
      </c>
      <c r="NIV43" t="str">
        <f t="shared" ca="1" si="153"/>
        <v/>
      </c>
      <c r="NIW43" t="str">
        <f t="shared" ca="1" si="153"/>
        <v/>
      </c>
      <c r="NIX43" t="str">
        <f t="shared" ca="1" si="153"/>
        <v/>
      </c>
      <c r="NIY43" t="str">
        <f t="shared" ca="1" si="153"/>
        <v/>
      </c>
      <c r="NIZ43" t="str">
        <f t="shared" ca="1" si="153"/>
        <v/>
      </c>
      <c r="NJA43" t="str">
        <f t="shared" ca="1" si="153"/>
        <v/>
      </c>
      <c r="NJB43" t="str">
        <f t="shared" ca="1" si="153"/>
        <v/>
      </c>
      <c r="NJC43" t="str">
        <f t="shared" ca="1" si="153"/>
        <v/>
      </c>
      <c r="NJD43" t="str">
        <f t="shared" ca="1" si="153"/>
        <v/>
      </c>
      <c r="NJE43" t="str">
        <f t="shared" ca="1" si="153"/>
        <v/>
      </c>
      <c r="NJF43" t="str">
        <f t="shared" ca="1" si="153"/>
        <v/>
      </c>
      <c r="NJG43" t="str">
        <f t="shared" ca="1" si="153"/>
        <v/>
      </c>
      <c r="NJH43" t="str">
        <f t="shared" ca="1" si="153"/>
        <v/>
      </c>
      <c r="NJI43" t="str">
        <f t="shared" ref="NJI43:NLT43" ca="1" si="154">IFERROR(NJE43*NJG43,"")</f>
        <v/>
      </c>
      <c r="NJJ43" t="str">
        <f t="shared" ca="1" si="154"/>
        <v/>
      </c>
      <c r="NJK43" t="str">
        <f t="shared" ca="1" si="154"/>
        <v/>
      </c>
      <c r="NJL43" t="str">
        <f t="shared" ca="1" si="154"/>
        <v/>
      </c>
      <c r="NJM43" t="str">
        <f t="shared" ca="1" si="154"/>
        <v/>
      </c>
      <c r="NJN43" t="str">
        <f t="shared" ca="1" si="154"/>
        <v/>
      </c>
      <c r="NJO43" t="str">
        <f t="shared" ca="1" si="154"/>
        <v/>
      </c>
      <c r="NJP43" t="str">
        <f t="shared" ca="1" si="154"/>
        <v/>
      </c>
      <c r="NJQ43" t="str">
        <f t="shared" ca="1" si="154"/>
        <v/>
      </c>
      <c r="NJR43" t="str">
        <f t="shared" ca="1" si="154"/>
        <v/>
      </c>
      <c r="NJS43" t="str">
        <f t="shared" ca="1" si="154"/>
        <v/>
      </c>
      <c r="NJT43" t="str">
        <f t="shared" ca="1" si="154"/>
        <v/>
      </c>
      <c r="NJU43" t="str">
        <f t="shared" ca="1" si="154"/>
        <v/>
      </c>
      <c r="NJV43" t="str">
        <f t="shared" ca="1" si="154"/>
        <v/>
      </c>
      <c r="NJW43" t="str">
        <f t="shared" ca="1" si="154"/>
        <v/>
      </c>
      <c r="NJX43" t="str">
        <f t="shared" ca="1" si="154"/>
        <v/>
      </c>
      <c r="NJY43" t="str">
        <f t="shared" ca="1" si="154"/>
        <v/>
      </c>
      <c r="NJZ43" t="str">
        <f t="shared" ca="1" si="154"/>
        <v/>
      </c>
      <c r="NKA43" t="str">
        <f t="shared" ca="1" si="154"/>
        <v/>
      </c>
      <c r="NKB43" t="str">
        <f t="shared" ca="1" si="154"/>
        <v/>
      </c>
      <c r="NKC43" t="str">
        <f t="shared" ca="1" si="154"/>
        <v/>
      </c>
      <c r="NKD43" t="str">
        <f t="shared" ca="1" si="154"/>
        <v/>
      </c>
      <c r="NKE43" t="str">
        <f t="shared" ca="1" si="154"/>
        <v/>
      </c>
      <c r="NKF43" t="str">
        <f t="shared" ca="1" si="154"/>
        <v/>
      </c>
      <c r="NKG43" t="str">
        <f t="shared" ca="1" si="154"/>
        <v/>
      </c>
      <c r="NKH43" t="str">
        <f t="shared" ca="1" si="154"/>
        <v/>
      </c>
      <c r="NKI43" t="str">
        <f t="shared" ca="1" si="154"/>
        <v/>
      </c>
      <c r="NKJ43" t="str">
        <f t="shared" ca="1" si="154"/>
        <v/>
      </c>
      <c r="NKK43" t="str">
        <f t="shared" ca="1" si="154"/>
        <v/>
      </c>
      <c r="NKL43" t="str">
        <f t="shared" ca="1" si="154"/>
        <v/>
      </c>
      <c r="NKM43" t="str">
        <f t="shared" ca="1" si="154"/>
        <v/>
      </c>
      <c r="NKN43" t="str">
        <f t="shared" ca="1" si="154"/>
        <v/>
      </c>
      <c r="NKO43" t="str">
        <f t="shared" ca="1" si="154"/>
        <v/>
      </c>
      <c r="NKP43" t="str">
        <f t="shared" ca="1" si="154"/>
        <v/>
      </c>
      <c r="NKQ43" t="str">
        <f t="shared" ca="1" si="154"/>
        <v/>
      </c>
      <c r="NKR43" t="str">
        <f t="shared" ca="1" si="154"/>
        <v/>
      </c>
      <c r="NKS43" t="str">
        <f t="shared" ca="1" si="154"/>
        <v/>
      </c>
      <c r="NKT43" t="str">
        <f t="shared" ca="1" si="154"/>
        <v/>
      </c>
      <c r="NKU43" t="str">
        <f t="shared" ca="1" si="154"/>
        <v/>
      </c>
      <c r="NKV43" t="str">
        <f t="shared" ca="1" si="154"/>
        <v/>
      </c>
      <c r="NKW43" t="str">
        <f t="shared" ca="1" si="154"/>
        <v/>
      </c>
      <c r="NKX43" t="str">
        <f t="shared" ca="1" si="154"/>
        <v/>
      </c>
      <c r="NKY43" t="str">
        <f t="shared" ca="1" si="154"/>
        <v/>
      </c>
      <c r="NKZ43" t="str">
        <f t="shared" ca="1" si="154"/>
        <v/>
      </c>
      <c r="NLA43" t="str">
        <f t="shared" ca="1" si="154"/>
        <v/>
      </c>
      <c r="NLB43" t="str">
        <f t="shared" ca="1" si="154"/>
        <v/>
      </c>
      <c r="NLC43" t="str">
        <f t="shared" ca="1" si="154"/>
        <v/>
      </c>
      <c r="NLD43" t="str">
        <f t="shared" ca="1" si="154"/>
        <v/>
      </c>
      <c r="NLE43" t="str">
        <f t="shared" ca="1" si="154"/>
        <v/>
      </c>
      <c r="NLF43" t="str">
        <f t="shared" ca="1" si="154"/>
        <v/>
      </c>
      <c r="NLG43" t="str">
        <f t="shared" ca="1" si="154"/>
        <v/>
      </c>
      <c r="NLH43" t="str">
        <f t="shared" ca="1" si="154"/>
        <v/>
      </c>
      <c r="NLI43" t="str">
        <f t="shared" ca="1" si="154"/>
        <v/>
      </c>
      <c r="NLJ43" t="str">
        <f t="shared" ca="1" si="154"/>
        <v/>
      </c>
      <c r="NLK43" t="str">
        <f t="shared" ca="1" si="154"/>
        <v/>
      </c>
      <c r="NLL43" t="str">
        <f t="shared" ca="1" si="154"/>
        <v/>
      </c>
      <c r="NLM43" t="str">
        <f t="shared" ca="1" si="154"/>
        <v/>
      </c>
      <c r="NLN43" t="str">
        <f t="shared" ca="1" si="154"/>
        <v/>
      </c>
      <c r="NLO43" t="str">
        <f t="shared" ca="1" si="154"/>
        <v/>
      </c>
      <c r="NLP43" t="str">
        <f t="shared" ca="1" si="154"/>
        <v/>
      </c>
      <c r="NLQ43" t="str">
        <f t="shared" ca="1" si="154"/>
        <v/>
      </c>
      <c r="NLR43" t="str">
        <f t="shared" ca="1" si="154"/>
        <v/>
      </c>
      <c r="NLS43" t="str">
        <f t="shared" ca="1" si="154"/>
        <v/>
      </c>
      <c r="NLT43" t="str">
        <f t="shared" ca="1" si="154"/>
        <v/>
      </c>
      <c r="NLU43" t="str">
        <f t="shared" ref="NLU43:NOF43" ca="1" si="155">IFERROR(NLQ43*NLS43,"")</f>
        <v/>
      </c>
      <c r="NLV43" t="str">
        <f t="shared" ca="1" si="155"/>
        <v/>
      </c>
      <c r="NLW43" t="str">
        <f t="shared" ca="1" si="155"/>
        <v/>
      </c>
      <c r="NLX43" t="str">
        <f t="shared" ca="1" si="155"/>
        <v/>
      </c>
      <c r="NLY43" t="str">
        <f t="shared" ca="1" si="155"/>
        <v/>
      </c>
      <c r="NLZ43" t="str">
        <f t="shared" ca="1" si="155"/>
        <v/>
      </c>
      <c r="NMA43" t="str">
        <f t="shared" ca="1" si="155"/>
        <v/>
      </c>
      <c r="NMB43" t="str">
        <f t="shared" ca="1" si="155"/>
        <v/>
      </c>
      <c r="NMC43" t="str">
        <f t="shared" ca="1" si="155"/>
        <v/>
      </c>
      <c r="NMD43" t="str">
        <f t="shared" ca="1" si="155"/>
        <v/>
      </c>
      <c r="NME43" t="str">
        <f t="shared" ca="1" si="155"/>
        <v/>
      </c>
      <c r="NMF43" t="str">
        <f t="shared" ca="1" si="155"/>
        <v/>
      </c>
      <c r="NMG43" t="str">
        <f t="shared" ca="1" si="155"/>
        <v/>
      </c>
      <c r="NMH43" t="str">
        <f t="shared" ca="1" si="155"/>
        <v/>
      </c>
      <c r="NMI43" t="str">
        <f t="shared" ca="1" si="155"/>
        <v/>
      </c>
      <c r="NMJ43" t="str">
        <f t="shared" ca="1" si="155"/>
        <v/>
      </c>
      <c r="NMK43" t="str">
        <f t="shared" ca="1" si="155"/>
        <v/>
      </c>
      <c r="NML43" t="str">
        <f t="shared" ca="1" si="155"/>
        <v/>
      </c>
      <c r="NMM43" t="str">
        <f t="shared" ca="1" si="155"/>
        <v/>
      </c>
      <c r="NMN43" t="str">
        <f t="shared" ca="1" si="155"/>
        <v/>
      </c>
      <c r="NMO43" t="str">
        <f t="shared" ca="1" si="155"/>
        <v/>
      </c>
      <c r="NMP43" t="str">
        <f t="shared" ca="1" si="155"/>
        <v/>
      </c>
      <c r="NMQ43" t="str">
        <f t="shared" ca="1" si="155"/>
        <v/>
      </c>
      <c r="NMR43" t="str">
        <f t="shared" ca="1" si="155"/>
        <v/>
      </c>
      <c r="NMS43" t="str">
        <f t="shared" ca="1" si="155"/>
        <v/>
      </c>
      <c r="NMT43" t="str">
        <f t="shared" ca="1" si="155"/>
        <v/>
      </c>
      <c r="NMU43" t="str">
        <f t="shared" ca="1" si="155"/>
        <v/>
      </c>
      <c r="NMV43" t="str">
        <f t="shared" ca="1" si="155"/>
        <v/>
      </c>
      <c r="NMW43" t="str">
        <f t="shared" ca="1" si="155"/>
        <v/>
      </c>
      <c r="NMX43" t="str">
        <f t="shared" ca="1" si="155"/>
        <v/>
      </c>
      <c r="NMY43" t="str">
        <f t="shared" ca="1" si="155"/>
        <v/>
      </c>
      <c r="NMZ43" t="str">
        <f t="shared" ca="1" si="155"/>
        <v/>
      </c>
      <c r="NNA43" t="str">
        <f t="shared" ca="1" si="155"/>
        <v/>
      </c>
      <c r="NNB43" t="str">
        <f t="shared" ca="1" si="155"/>
        <v/>
      </c>
      <c r="NNC43" t="str">
        <f t="shared" ca="1" si="155"/>
        <v/>
      </c>
      <c r="NND43" t="str">
        <f t="shared" ca="1" si="155"/>
        <v/>
      </c>
      <c r="NNE43" t="str">
        <f t="shared" ca="1" si="155"/>
        <v/>
      </c>
      <c r="NNF43" t="str">
        <f t="shared" ca="1" si="155"/>
        <v/>
      </c>
      <c r="NNG43" t="str">
        <f t="shared" ca="1" si="155"/>
        <v/>
      </c>
      <c r="NNH43" t="str">
        <f t="shared" ca="1" si="155"/>
        <v/>
      </c>
      <c r="NNI43" t="str">
        <f t="shared" ca="1" si="155"/>
        <v/>
      </c>
      <c r="NNJ43" t="str">
        <f t="shared" ca="1" si="155"/>
        <v/>
      </c>
      <c r="NNK43" t="str">
        <f t="shared" ca="1" si="155"/>
        <v/>
      </c>
      <c r="NNL43" t="str">
        <f t="shared" ca="1" si="155"/>
        <v/>
      </c>
      <c r="NNM43" t="str">
        <f t="shared" ca="1" si="155"/>
        <v/>
      </c>
      <c r="NNN43" t="str">
        <f t="shared" ca="1" si="155"/>
        <v/>
      </c>
      <c r="NNO43" t="str">
        <f t="shared" ca="1" si="155"/>
        <v/>
      </c>
      <c r="NNP43" t="str">
        <f t="shared" ca="1" si="155"/>
        <v/>
      </c>
      <c r="NNQ43" t="str">
        <f t="shared" ca="1" si="155"/>
        <v/>
      </c>
      <c r="NNR43" t="str">
        <f t="shared" ca="1" si="155"/>
        <v/>
      </c>
      <c r="NNS43" t="str">
        <f t="shared" ca="1" si="155"/>
        <v/>
      </c>
      <c r="NNT43" t="str">
        <f t="shared" ca="1" si="155"/>
        <v/>
      </c>
      <c r="NNU43" t="str">
        <f t="shared" ca="1" si="155"/>
        <v/>
      </c>
      <c r="NNV43" t="str">
        <f t="shared" ca="1" si="155"/>
        <v/>
      </c>
      <c r="NNW43" t="str">
        <f t="shared" ca="1" si="155"/>
        <v/>
      </c>
      <c r="NNX43" t="str">
        <f t="shared" ca="1" si="155"/>
        <v/>
      </c>
      <c r="NNY43" t="str">
        <f t="shared" ca="1" si="155"/>
        <v/>
      </c>
      <c r="NNZ43" t="str">
        <f t="shared" ca="1" si="155"/>
        <v/>
      </c>
      <c r="NOA43" t="str">
        <f t="shared" ca="1" si="155"/>
        <v/>
      </c>
      <c r="NOB43" t="str">
        <f t="shared" ca="1" si="155"/>
        <v/>
      </c>
      <c r="NOC43" t="str">
        <f t="shared" ca="1" si="155"/>
        <v/>
      </c>
      <c r="NOD43" t="str">
        <f t="shared" ca="1" si="155"/>
        <v/>
      </c>
      <c r="NOE43" t="str">
        <f t="shared" ca="1" si="155"/>
        <v/>
      </c>
      <c r="NOF43" t="str">
        <f t="shared" ca="1" si="155"/>
        <v/>
      </c>
      <c r="NOG43" t="str">
        <f t="shared" ref="NOG43:NQR43" ca="1" si="156">IFERROR(NOC43*NOE43,"")</f>
        <v/>
      </c>
      <c r="NOH43" t="str">
        <f t="shared" ca="1" si="156"/>
        <v/>
      </c>
      <c r="NOI43" t="str">
        <f t="shared" ca="1" si="156"/>
        <v/>
      </c>
      <c r="NOJ43" t="str">
        <f t="shared" ca="1" si="156"/>
        <v/>
      </c>
      <c r="NOK43" t="str">
        <f t="shared" ca="1" si="156"/>
        <v/>
      </c>
      <c r="NOL43" t="str">
        <f t="shared" ca="1" si="156"/>
        <v/>
      </c>
      <c r="NOM43" t="str">
        <f t="shared" ca="1" si="156"/>
        <v/>
      </c>
      <c r="NON43" t="str">
        <f t="shared" ca="1" si="156"/>
        <v/>
      </c>
      <c r="NOO43" t="str">
        <f t="shared" ca="1" si="156"/>
        <v/>
      </c>
      <c r="NOP43" t="str">
        <f t="shared" ca="1" si="156"/>
        <v/>
      </c>
      <c r="NOQ43" t="str">
        <f t="shared" ca="1" si="156"/>
        <v/>
      </c>
      <c r="NOR43" t="str">
        <f t="shared" ca="1" si="156"/>
        <v/>
      </c>
      <c r="NOS43" t="str">
        <f t="shared" ca="1" si="156"/>
        <v/>
      </c>
      <c r="NOT43" t="str">
        <f t="shared" ca="1" si="156"/>
        <v/>
      </c>
      <c r="NOU43" t="str">
        <f t="shared" ca="1" si="156"/>
        <v/>
      </c>
      <c r="NOV43" t="str">
        <f t="shared" ca="1" si="156"/>
        <v/>
      </c>
      <c r="NOW43" t="str">
        <f t="shared" ca="1" si="156"/>
        <v/>
      </c>
      <c r="NOX43" t="str">
        <f t="shared" ca="1" si="156"/>
        <v/>
      </c>
      <c r="NOY43" t="str">
        <f t="shared" ca="1" si="156"/>
        <v/>
      </c>
      <c r="NOZ43" t="str">
        <f t="shared" ca="1" si="156"/>
        <v/>
      </c>
      <c r="NPA43" t="str">
        <f t="shared" ca="1" si="156"/>
        <v/>
      </c>
      <c r="NPB43" t="str">
        <f t="shared" ca="1" si="156"/>
        <v/>
      </c>
      <c r="NPC43" t="str">
        <f t="shared" ca="1" si="156"/>
        <v/>
      </c>
      <c r="NPD43" t="str">
        <f t="shared" ca="1" si="156"/>
        <v/>
      </c>
      <c r="NPE43" t="str">
        <f t="shared" ca="1" si="156"/>
        <v/>
      </c>
      <c r="NPF43" t="str">
        <f t="shared" ca="1" si="156"/>
        <v/>
      </c>
      <c r="NPG43" t="str">
        <f t="shared" ca="1" si="156"/>
        <v/>
      </c>
      <c r="NPH43" t="str">
        <f t="shared" ca="1" si="156"/>
        <v/>
      </c>
      <c r="NPI43" t="str">
        <f t="shared" ca="1" si="156"/>
        <v/>
      </c>
      <c r="NPJ43" t="str">
        <f t="shared" ca="1" si="156"/>
        <v/>
      </c>
      <c r="NPK43" t="str">
        <f t="shared" ca="1" si="156"/>
        <v/>
      </c>
      <c r="NPL43" t="str">
        <f t="shared" ca="1" si="156"/>
        <v/>
      </c>
      <c r="NPM43" t="str">
        <f t="shared" ca="1" si="156"/>
        <v/>
      </c>
      <c r="NPN43" t="str">
        <f t="shared" ca="1" si="156"/>
        <v/>
      </c>
      <c r="NPO43" t="str">
        <f t="shared" ca="1" si="156"/>
        <v/>
      </c>
      <c r="NPP43" t="str">
        <f t="shared" ca="1" si="156"/>
        <v/>
      </c>
      <c r="NPQ43" t="str">
        <f t="shared" ca="1" si="156"/>
        <v/>
      </c>
      <c r="NPR43" t="str">
        <f t="shared" ca="1" si="156"/>
        <v/>
      </c>
      <c r="NPS43" t="str">
        <f t="shared" ca="1" si="156"/>
        <v/>
      </c>
      <c r="NPT43" t="str">
        <f t="shared" ca="1" si="156"/>
        <v/>
      </c>
      <c r="NPU43" t="str">
        <f t="shared" ca="1" si="156"/>
        <v/>
      </c>
      <c r="NPV43" t="str">
        <f t="shared" ca="1" si="156"/>
        <v/>
      </c>
      <c r="NPW43" t="str">
        <f t="shared" ca="1" si="156"/>
        <v/>
      </c>
      <c r="NPX43" t="str">
        <f t="shared" ca="1" si="156"/>
        <v/>
      </c>
      <c r="NPY43" t="str">
        <f t="shared" ca="1" si="156"/>
        <v/>
      </c>
      <c r="NPZ43" t="str">
        <f t="shared" ca="1" si="156"/>
        <v/>
      </c>
      <c r="NQA43" t="str">
        <f t="shared" ca="1" si="156"/>
        <v/>
      </c>
      <c r="NQB43" t="str">
        <f t="shared" ca="1" si="156"/>
        <v/>
      </c>
      <c r="NQC43" t="str">
        <f t="shared" ca="1" si="156"/>
        <v/>
      </c>
      <c r="NQD43" t="str">
        <f t="shared" ca="1" si="156"/>
        <v/>
      </c>
      <c r="NQE43" t="str">
        <f t="shared" ca="1" si="156"/>
        <v/>
      </c>
      <c r="NQF43" t="str">
        <f t="shared" ca="1" si="156"/>
        <v/>
      </c>
      <c r="NQG43" t="str">
        <f t="shared" ca="1" si="156"/>
        <v/>
      </c>
      <c r="NQH43" t="str">
        <f t="shared" ca="1" si="156"/>
        <v/>
      </c>
      <c r="NQI43" t="str">
        <f t="shared" ca="1" si="156"/>
        <v/>
      </c>
      <c r="NQJ43" t="str">
        <f t="shared" ca="1" si="156"/>
        <v/>
      </c>
      <c r="NQK43" t="str">
        <f t="shared" ca="1" si="156"/>
        <v/>
      </c>
      <c r="NQL43" t="str">
        <f t="shared" ca="1" si="156"/>
        <v/>
      </c>
      <c r="NQM43" t="str">
        <f t="shared" ca="1" si="156"/>
        <v/>
      </c>
      <c r="NQN43" t="str">
        <f t="shared" ca="1" si="156"/>
        <v/>
      </c>
      <c r="NQO43" t="str">
        <f t="shared" ca="1" si="156"/>
        <v/>
      </c>
      <c r="NQP43" t="str">
        <f t="shared" ca="1" si="156"/>
        <v/>
      </c>
      <c r="NQQ43" t="str">
        <f t="shared" ca="1" si="156"/>
        <v/>
      </c>
      <c r="NQR43" t="str">
        <f t="shared" ca="1" si="156"/>
        <v/>
      </c>
      <c r="NQS43" t="str">
        <f t="shared" ref="NQS43:NTD43" ca="1" si="157">IFERROR(NQO43*NQQ43,"")</f>
        <v/>
      </c>
      <c r="NQT43" t="str">
        <f t="shared" ca="1" si="157"/>
        <v/>
      </c>
      <c r="NQU43" t="str">
        <f t="shared" ca="1" si="157"/>
        <v/>
      </c>
      <c r="NQV43" t="str">
        <f t="shared" ca="1" si="157"/>
        <v/>
      </c>
      <c r="NQW43" t="str">
        <f t="shared" ca="1" si="157"/>
        <v/>
      </c>
      <c r="NQX43" t="str">
        <f t="shared" ca="1" si="157"/>
        <v/>
      </c>
      <c r="NQY43" t="str">
        <f t="shared" ca="1" si="157"/>
        <v/>
      </c>
      <c r="NQZ43" t="str">
        <f t="shared" ca="1" si="157"/>
        <v/>
      </c>
      <c r="NRA43" t="str">
        <f t="shared" ca="1" si="157"/>
        <v/>
      </c>
      <c r="NRB43" t="str">
        <f t="shared" ca="1" si="157"/>
        <v/>
      </c>
      <c r="NRC43" t="str">
        <f t="shared" ca="1" si="157"/>
        <v/>
      </c>
      <c r="NRD43" t="str">
        <f t="shared" ca="1" si="157"/>
        <v/>
      </c>
      <c r="NRE43" t="str">
        <f t="shared" ca="1" si="157"/>
        <v/>
      </c>
      <c r="NRF43" t="str">
        <f t="shared" ca="1" si="157"/>
        <v/>
      </c>
      <c r="NRG43" t="str">
        <f t="shared" ca="1" si="157"/>
        <v/>
      </c>
      <c r="NRH43" t="str">
        <f t="shared" ca="1" si="157"/>
        <v/>
      </c>
      <c r="NRI43" t="str">
        <f t="shared" ca="1" si="157"/>
        <v/>
      </c>
      <c r="NRJ43" t="str">
        <f t="shared" ca="1" si="157"/>
        <v/>
      </c>
      <c r="NRK43" t="str">
        <f t="shared" ca="1" si="157"/>
        <v/>
      </c>
      <c r="NRL43" t="str">
        <f t="shared" ca="1" si="157"/>
        <v/>
      </c>
      <c r="NRM43" t="str">
        <f t="shared" ca="1" si="157"/>
        <v/>
      </c>
      <c r="NRN43" t="str">
        <f t="shared" ca="1" si="157"/>
        <v/>
      </c>
      <c r="NRO43" t="str">
        <f t="shared" ca="1" si="157"/>
        <v/>
      </c>
      <c r="NRP43" t="str">
        <f t="shared" ca="1" si="157"/>
        <v/>
      </c>
      <c r="NRQ43" t="str">
        <f t="shared" ca="1" si="157"/>
        <v/>
      </c>
      <c r="NRR43" t="str">
        <f t="shared" ca="1" si="157"/>
        <v/>
      </c>
      <c r="NRS43" t="str">
        <f t="shared" ca="1" si="157"/>
        <v/>
      </c>
      <c r="NRT43" t="str">
        <f t="shared" ca="1" si="157"/>
        <v/>
      </c>
      <c r="NRU43" t="str">
        <f t="shared" ca="1" si="157"/>
        <v/>
      </c>
      <c r="NRV43" t="str">
        <f t="shared" ca="1" si="157"/>
        <v/>
      </c>
      <c r="NRW43" t="str">
        <f t="shared" ca="1" si="157"/>
        <v/>
      </c>
      <c r="NRX43" t="str">
        <f t="shared" ca="1" si="157"/>
        <v/>
      </c>
      <c r="NRY43" t="str">
        <f t="shared" ca="1" si="157"/>
        <v/>
      </c>
      <c r="NRZ43" t="str">
        <f t="shared" ca="1" si="157"/>
        <v/>
      </c>
      <c r="NSA43" t="str">
        <f t="shared" ca="1" si="157"/>
        <v/>
      </c>
      <c r="NSB43" t="str">
        <f t="shared" ca="1" si="157"/>
        <v/>
      </c>
      <c r="NSC43" t="str">
        <f t="shared" ca="1" si="157"/>
        <v/>
      </c>
      <c r="NSD43" t="str">
        <f t="shared" ca="1" si="157"/>
        <v/>
      </c>
      <c r="NSE43" t="str">
        <f t="shared" ca="1" si="157"/>
        <v/>
      </c>
      <c r="NSF43" t="str">
        <f t="shared" ca="1" si="157"/>
        <v/>
      </c>
      <c r="NSG43" t="str">
        <f t="shared" ca="1" si="157"/>
        <v/>
      </c>
      <c r="NSH43" t="str">
        <f t="shared" ca="1" si="157"/>
        <v/>
      </c>
      <c r="NSI43" t="str">
        <f t="shared" ca="1" si="157"/>
        <v/>
      </c>
      <c r="NSJ43" t="str">
        <f t="shared" ca="1" si="157"/>
        <v/>
      </c>
      <c r="NSK43" t="str">
        <f t="shared" ca="1" si="157"/>
        <v/>
      </c>
      <c r="NSL43" t="str">
        <f t="shared" ca="1" si="157"/>
        <v/>
      </c>
      <c r="NSM43" t="str">
        <f t="shared" ca="1" si="157"/>
        <v/>
      </c>
      <c r="NSN43" t="str">
        <f t="shared" ca="1" si="157"/>
        <v/>
      </c>
      <c r="NSO43" t="str">
        <f t="shared" ca="1" si="157"/>
        <v/>
      </c>
      <c r="NSP43" t="str">
        <f t="shared" ca="1" si="157"/>
        <v/>
      </c>
      <c r="NSQ43" t="str">
        <f t="shared" ca="1" si="157"/>
        <v/>
      </c>
      <c r="NSR43" t="str">
        <f t="shared" ca="1" si="157"/>
        <v/>
      </c>
      <c r="NSS43" t="str">
        <f t="shared" ca="1" si="157"/>
        <v/>
      </c>
      <c r="NST43" t="str">
        <f t="shared" ca="1" si="157"/>
        <v/>
      </c>
      <c r="NSU43" t="str">
        <f t="shared" ca="1" si="157"/>
        <v/>
      </c>
      <c r="NSV43" t="str">
        <f t="shared" ca="1" si="157"/>
        <v/>
      </c>
      <c r="NSW43" t="str">
        <f t="shared" ca="1" si="157"/>
        <v/>
      </c>
      <c r="NSX43" t="str">
        <f t="shared" ca="1" si="157"/>
        <v/>
      </c>
      <c r="NSY43" t="str">
        <f t="shared" ca="1" si="157"/>
        <v/>
      </c>
      <c r="NSZ43" t="str">
        <f t="shared" ca="1" si="157"/>
        <v/>
      </c>
      <c r="NTA43" t="str">
        <f t="shared" ca="1" si="157"/>
        <v/>
      </c>
      <c r="NTB43" t="str">
        <f t="shared" ca="1" si="157"/>
        <v/>
      </c>
      <c r="NTC43" t="str">
        <f t="shared" ca="1" si="157"/>
        <v/>
      </c>
      <c r="NTD43" t="str">
        <f t="shared" ca="1" si="157"/>
        <v/>
      </c>
      <c r="NTE43" t="str">
        <f t="shared" ref="NTE43:NVP43" ca="1" si="158">IFERROR(NTA43*NTC43,"")</f>
        <v/>
      </c>
      <c r="NTF43" t="str">
        <f t="shared" ca="1" si="158"/>
        <v/>
      </c>
      <c r="NTG43" t="str">
        <f t="shared" ca="1" si="158"/>
        <v/>
      </c>
      <c r="NTH43" t="str">
        <f t="shared" ca="1" si="158"/>
        <v/>
      </c>
      <c r="NTI43" t="str">
        <f t="shared" ca="1" si="158"/>
        <v/>
      </c>
      <c r="NTJ43" t="str">
        <f t="shared" ca="1" si="158"/>
        <v/>
      </c>
      <c r="NTK43" t="str">
        <f t="shared" ca="1" si="158"/>
        <v/>
      </c>
      <c r="NTL43" t="str">
        <f t="shared" ca="1" si="158"/>
        <v/>
      </c>
      <c r="NTM43" t="str">
        <f t="shared" ca="1" si="158"/>
        <v/>
      </c>
      <c r="NTN43" t="str">
        <f t="shared" ca="1" si="158"/>
        <v/>
      </c>
      <c r="NTO43" t="str">
        <f t="shared" ca="1" si="158"/>
        <v/>
      </c>
      <c r="NTP43" t="str">
        <f t="shared" ca="1" si="158"/>
        <v/>
      </c>
      <c r="NTQ43" t="str">
        <f t="shared" ca="1" si="158"/>
        <v/>
      </c>
      <c r="NTR43" t="str">
        <f t="shared" ca="1" si="158"/>
        <v/>
      </c>
      <c r="NTS43" t="str">
        <f t="shared" ca="1" si="158"/>
        <v/>
      </c>
      <c r="NTT43" t="str">
        <f t="shared" ca="1" si="158"/>
        <v/>
      </c>
      <c r="NTU43" t="str">
        <f t="shared" ca="1" si="158"/>
        <v/>
      </c>
      <c r="NTV43" t="str">
        <f t="shared" ca="1" si="158"/>
        <v/>
      </c>
      <c r="NTW43" t="str">
        <f t="shared" ca="1" si="158"/>
        <v/>
      </c>
      <c r="NTX43" t="str">
        <f t="shared" ca="1" si="158"/>
        <v/>
      </c>
      <c r="NTY43" t="str">
        <f t="shared" ca="1" si="158"/>
        <v/>
      </c>
      <c r="NTZ43" t="str">
        <f t="shared" ca="1" si="158"/>
        <v/>
      </c>
      <c r="NUA43" t="str">
        <f t="shared" ca="1" si="158"/>
        <v/>
      </c>
      <c r="NUB43" t="str">
        <f t="shared" ca="1" si="158"/>
        <v/>
      </c>
      <c r="NUC43" t="str">
        <f t="shared" ca="1" si="158"/>
        <v/>
      </c>
      <c r="NUD43" t="str">
        <f t="shared" ca="1" si="158"/>
        <v/>
      </c>
      <c r="NUE43" t="str">
        <f t="shared" ca="1" si="158"/>
        <v/>
      </c>
      <c r="NUF43" t="str">
        <f t="shared" ca="1" si="158"/>
        <v/>
      </c>
      <c r="NUG43" t="str">
        <f t="shared" ca="1" si="158"/>
        <v/>
      </c>
      <c r="NUH43" t="str">
        <f t="shared" ca="1" si="158"/>
        <v/>
      </c>
      <c r="NUI43" t="str">
        <f t="shared" ca="1" si="158"/>
        <v/>
      </c>
      <c r="NUJ43" t="str">
        <f t="shared" ca="1" si="158"/>
        <v/>
      </c>
      <c r="NUK43" t="str">
        <f t="shared" ca="1" si="158"/>
        <v/>
      </c>
      <c r="NUL43" t="str">
        <f t="shared" ca="1" si="158"/>
        <v/>
      </c>
      <c r="NUM43" t="str">
        <f t="shared" ca="1" si="158"/>
        <v/>
      </c>
      <c r="NUN43" t="str">
        <f t="shared" ca="1" si="158"/>
        <v/>
      </c>
      <c r="NUO43" t="str">
        <f t="shared" ca="1" si="158"/>
        <v/>
      </c>
      <c r="NUP43" t="str">
        <f t="shared" ca="1" si="158"/>
        <v/>
      </c>
      <c r="NUQ43" t="str">
        <f t="shared" ca="1" si="158"/>
        <v/>
      </c>
      <c r="NUR43" t="str">
        <f t="shared" ca="1" si="158"/>
        <v/>
      </c>
      <c r="NUS43" t="str">
        <f t="shared" ca="1" si="158"/>
        <v/>
      </c>
      <c r="NUT43" t="str">
        <f t="shared" ca="1" si="158"/>
        <v/>
      </c>
      <c r="NUU43" t="str">
        <f t="shared" ca="1" si="158"/>
        <v/>
      </c>
      <c r="NUV43" t="str">
        <f t="shared" ca="1" si="158"/>
        <v/>
      </c>
      <c r="NUW43" t="str">
        <f t="shared" ca="1" si="158"/>
        <v/>
      </c>
      <c r="NUX43" t="str">
        <f t="shared" ca="1" si="158"/>
        <v/>
      </c>
      <c r="NUY43" t="str">
        <f t="shared" ca="1" si="158"/>
        <v/>
      </c>
      <c r="NUZ43" t="str">
        <f t="shared" ca="1" si="158"/>
        <v/>
      </c>
      <c r="NVA43" t="str">
        <f t="shared" ca="1" si="158"/>
        <v/>
      </c>
      <c r="NVB43" t="str">
        <f t="shared" ca="1" si="158"/>
        <v/>
      </c>
      <c r="NVC43" t="str">
        <f t="shared" ca="1" si="158"/>
        <v/>
      </c>
      <c r="NVD43" t="str">
        <f t="shared" ca="1" si="158"/>
        <v/>
      </c>
      <c r="NVE43" t="str">
        <f t="shared" ca="1" si="158"/>
        <v/>
      </c>
      <c r="NVF43" t="str">
        <f t="shared" ca="1" si="158"/>
        <v/>
      </c>
      <c r="NVG43" t="str">
        <f t="shared" ca="1" si="158"/>
        <v/>
      </c>
      <c r="NVH43" t="str">
        <f t="shared" ca="1" si="158"/>
        <v/>
      </c>
      <c r="NVI43" t="str">
        <f t="shared" ca="1" si="158"/>
        <v/>
      </c>
      <c r="NVJ43" t="str">
        <f t="shared" ca="1" si="158"/>
        <v/>
      </c>
      <c r="NVK43" t="str">
        <f t="shared" ca="1" si="158"/>
        <v/>
      </c>
      <c r="NVL43" t="str">
        <f t="shared" ca="1" si="158"/>
        <v/>
      </c>
      <c r="NVM43" t="str">
        <f t="shared" ca="1" si="158"/>
        <v/>
      </c>
      <c r="NVN43" t="str">
        <f t="shared" ca="1" si="158"/>
        <v/>
      </c>
      <c r="NVO43" t="str">
        <f t="shared" ca="1" si="158"/>
        <v/>
      </c>
      <c r="NVP43" t="str">
        <f t="shared" ca="1" si="158"/>
        <v/>
      </c>
      <c r="NVQ43" t="str">
        <f t="shared" ref="NVQ43:NYB43" ca="1" si="159">IFERROR(NVM43*NVO43,"")</f>
        <v/>
      </c>
      <c r="NVR43" t="str">
        <f t="shared" ca="1" si="159"/>
        <v/>
      </c>
      <c r="NVS43" t="str">
        <f t="shared" ca="1" si="159"/>
        <v/>
      </c>
      <c r="NVT43" t="str">
        <f t="shared" ca="1" si="159"/>
        <v/>
      </c>
      <c r="NVU43" t="str">
        <f t="shared" ca="1" si="159"/>
        <v/>
      </c>
      <c r="NVV43" t="str">
        <f t="shared" ca="1" si="159"/>
        <v/>
      </c>
      <c r="NVW43" t="str">
        <f t="shared" ca="1" si="159"/>
        <v/>
      </c>
      <c r="NVX43" t="str">
        <f t="shared" ca="1" si="159"/>
        <v/>
      </c>
      <c r="NVY43" t="str">
        <f t="shared" ca="1" si="159"/>
        <v/>
      </c>
      <c r="NVZ43" t="str">
        <f t="shared" ca="1" si="159"/>
        <v/>
      </c>
      <c r="NWA43" t="str">
        <f t="shared" ca="1" si="159"/>
        <v/>
      </c>
      <c r="NWB43" t="str">
        <f t="shared" ca="1" si="159"/>
        <v/>
      </c>
      <c r="NWC43" t="str">
        <f t="shared" ca="1" si="159"/>
        <v/>
      </c>
      <c r="NWD43" t="str">
        <f t="shared" ca="1" si="159"/>
        <v/>
      </c>
      <c r="NWE43" t="str">
        <f t="shared" ca="1" si="159"/>
        <v/>
      </c>
      <c r="NWF43" t="str">
        <f t="shared" ca="1" si="159"/>
        <v/>
      </c>
      <c r="NWG43" t="str">
        <f t="shared" ca="1" si="159"/>
        <v/>
      </c>
      <c r="NWH43" t="str">
        <f t="shared" ca="1" si="159"/>
        <v/>
      </c>
      <c r="NWI43" t="str">
        <f t="shared" ca="1" si="159"/>
        <v/>
      </c>
      <c r="NWJ43" t="str">
        <f t="shared" ca="1" si="159"/>
        <v/>
      </c>
      <c r="NWK43" t="str">
        <f t="shared" ca="1" si="159"/>
        <v/>
      </c>
      <c r="NWL43" t="str">
        <f t="shared" ca="1" si="159"/>
        <v/>
      </c>
      <c r="NWM43" t="str">
        <f t="shared" ca="1" si="159"/>
        <v/>
      </c>
      <c r="NWN43" t="str">
        <f t="shared" ca="1" si="159"/>
        <v/>
      </c>
      <c r="NWO43" t="str">
        <f t="shared" ca="1" si="159"/>
        <v/>
      </c>
      <c r="NWP43" t="str">
        <f t="shared" ca="1" si="159"/>
        <v/>
      </c>
      <c r="NWQ43" t="str">
        <f t="shared" ca="1" si="159"/>
        <v/>
      </c>
      <c r="NWR43" t="str">
        <f t="shared" ca="1" si="159"/>
        <v/>
      </c>
      <c r="NWS43" t="str">
        <f t="shared" ca="1" si="159"/>
        <v/>
      </c>
      <c r="NWT43" t="str">
        <f t="shared" ca="1" si="159"/>
        <v/>
      </c>
      <c r="NWU43" t="str">
        <f t="shared" ca="1" si="159"/>
        <v/>
      </c>
      <c r="NWV43" t="str">
        <f t="shared" ca="1" si="159"/>
        <v/>
      </c>
      <c r="NWW43" t="str">
        <f t="shared" ca="1" si="159"/>
        <v/>
      </c>
      <c r="NWX43" t="str">
        <f t="shared" ca="1" si="159"/>
        <v/>
      </c>
      <c r="NWY43" t="str">
        <f t="shared" ca="1" si="159"/>
        <v/>
      </c>
      <c r="NWZ43" t="str">
        <f t="shared" ca="1" si="159"/>
        <v/>
      </c>
      <c r="NXA43" t="str">
        <f t="shared" ca="1" si="159"/>
        <v/>
      </c>
      <c r="NXB43" t="str">
        <f t="shared" ca="1" si="159"/>
        <v/>
      </c>
      <c r="NXC43" t="str">
        <f t="shared" ca="1" si="159"/>
        <v/>
      </c>
      <c r="NXD43" t="str">
        <f t="shared" ca="1" si="159"/>
        <v/>
      </c>
      <c r="NXE43" t="str">
        <f t="shared" ca="1" si="159"/>
        <v/>
      </c>
      <c r="NXF43" t="str">
        <f t="shared" ca="1" si="159"/>
        <v/>
      </c>
      <c r="NXG43" t="str">
        <f t="shared" ca="1" si="159"/>
        <v/>
      </c>
      <c r="NXH43" t="str">
        <f t="shared" ca="1" si="159"/>
        <v/>
      </c>
      <c r="NXI43" t="str">
        <f t="shared" ca="1" si="159"/>
        <v/>
      </c>
      <c r="NXJ43" t="str">
        <f t="shared" ca="1" si="159"/>
        <v/>
      </c>
      <c r="NXK43" t="str">
        <f t="shared" ca="1" si="159"/>
        <v/>
      </c>
      <c r="NXL43" t="str">
        <f t="shared" ca="1" si="159"/>
        <v/>
      </c>
      <c r="NXM43" t="str">
        <f t="shared" ca="1" si="159"/>
        <v/>
      </c>
      <c r="NXN43" t="str">
        <f t="shared" ca="1" si="159"/>
        <v/>
      </c>
      <c r="NXO43" t="str">
        <f t="shared" ca="1" si="159"/>
        <v/>
      </c>
      <c r="NXP43" t="str">
        <f t="shared" ca="1" si="159"/>
        <v/>
      </c>
      <c r="NXQ43" t="str">
        <f t="shared" ca="1" si="159"/>
        <v/>
      </c>
      <c r="NXR43" t="str">
        <f t="shared" ca="1" si="159"/>
        <v/>
      </c>
      <c r="NXS43" t="str">
        <f t="shared" ca="1" si="159"/>
        <v/>
      </c>
      <c r="NXT43" t="str">
        <f t="shared" ca="1" si="159"/>
        <v/>
      </c>
      <c r="NXU43" t="str">
        <f t="shared" ca="1" si="159"/>
        <v/>
      </c>
      <c r="NXV43" t="str">
        <f t="shared" ca="1" si="159"/>
        <v/>
      </c>
      <c r="NXW43" t="str">
        <f t="shared" ca="1" si="159"/>
        <v/>
      </c>
      <c r="NXX43" t="str">
        <f t="shared" ca="1" si="159"/>
        <v/>
      </c>
      <c r="NXY43" t="str">
        <f t="shared" ca="1" si="159"/>
        <v/>
      </c>
      <c r="NXZ43" t="str">
        <f t="shared" ca="1" si="159"/>
        <v/>
      </c>
      <c r="NYA43" t="str">
        <f t="shared" ca="1" si="159"/>
        <v/>
      </c>
      <c r="NYB43" t="str">
        <f t="shared" ca="1" si="159"/>
        <v/>
      </c>
      <c r="NYC43" t="str">
        <f t="shared" ref="NYC43:OAN43" ca="1" si="160">IFERROR(NXY43*NYA43,"")</f>
        <v/>
      </c>
      <c r="NYD43" t="str">
        <f t="shared" ca="1" si="160"/>
        <v/>
      </c>
      <c r="NYE43" t="str">
        <f t="shared" ca="1" si="160"/>
        <v/>
      </c>
      <c r="NYF43" t="str">
        <f t="shared" ca="1" si="160"/>
        <v/>
      </c>
      <c r="NYG43" t="str">
        <f t="shared" ca="1" si="160"/>
        <v/>
      </c>
      <c r="NYH43" t="str">
        <f t="shared" ca="1" si="160"/>
        <v/>
      </c>
      <c r="NYI43" t="str">
        <f t="shared" ca="1" si="160"/>
        <v/>
      </c>
      <c r="NYJ43" t="str">
        <f t="shared" ca="1" si="160"/>
        <v/>
      </c>
      <c r="NYK43" t="str">
        <f t="shared" ca="1" si="160"/>
        <v/>
      </c>
      <c r="NYL43" t="str">
        <f t="shared" ca="1" si="160"/>
        <v/>
      </c>
      <c r="NYM43" t="str">
        <f t="shared" ca="1" si="160"/>
        <v/>
      </c>
      <c r="NYN43" t="str">
        <f t="shared" ca="1" si="160"/>
        <v/>
      </c>
      <c r="NYO43" t="str">
        <f t="shared" ca="1" si="160"/>
        <v/>
      </c>
      <c r="NYP43" t="str">
        <f t="shared" ca="1" si="160"/>
        <v/>
      </c>
      <c r="NYQ43" t="str">
        <f t="shared" ca="1" si="160"/>
        <v/>
      </c>
      <c r="NYR43" t="str">
        <f t="shared" ca="1" si="160"/>
        <v/>
      </c>
      <c r="NYS43" t="str">
        <f t="shared" ca="1" si="160"/>
        <v/>
      </c>
      <c r="NYT43" t="str">
        <f t="shared" ca="1" si="160"/>
        <v/>
      </c>
      <c r="NYU43" t="str">
        <f t="shared" ca="1" si="160"/>
        <v/>
      </c>
      <c r="NYV43" t="str">
        <f t="shared" ca="1" si="160"/>
        <v/>
      </c>
      <c r="NYW43" t="str">
        <f t="shared" ca="1" si="160"/>
        <v/>
      </c>
      <c r="NYX43" t="str">
        <f t="shared" ca="1" si="160"/>
        <v/>
      </c>
      <c r="NYY43" t="str">
        <f t="shared" ca="1" si="160"/>
        <v/>
      </c>
      <c r="NYZ43" t="str">
        <f t="shared" ca="1" si="160"/>
        <v/>
      </c>
      <c r="NZA43" t="str">
        <f t="shared" ca="1" si="160"/>
        <v/>
      </c>
      <c r="NZB43" t="str">
        <f t="shared" ca="1" si="160"/>
        <v/>
      </c>
      <c r="NZC43" t="str">
        <f t="shared" ca="1" si="160"/>
        <v/>
      </c>
      <c r="NZD43" t="str">
        <f t="shared" ca="1" si="160"/>
        <v/>
      </c>
      <c r="NZE43" t="str">
        <f t="shared" ca="1" si="160"/>
        <v/>
      </c>
      <c r="NZF43" t="str">
        <f t="shared" ca="1" si="160"/>
        <v/>
      </c>
      <c r="NZG43" t="str">
        <f t="shared" ca="1" si="160"/>
        <v/>
      </c>
      <c r="NZH43" t="str">
        <f t="shared" ca="1" si="160"/>
        <v/>
      </c>
      <c r="NZI43" t="str">
        <f t="shared" ca="1" si="160"/>
        <v/>
      </c>
      <c r="NZJ43" t="str">
        <f t="shared" ca="1" si="160"/>
        <v/>
      </c>
      <c r="NZK43" t="str">
        <f t="shared" ca="1" si="160"/>
        <v/>
      </c>
      <c r="NZL43" t="str">
        <f t="shared" ca="1" si="160"/>
        <v/>
      </c>
      <c r="NZM43" t="str">
        <f t="shared" ca="1" si="160"/>
        <v/>
      </c>
      <c r="NZN43" t="str">
        <f t="shared" ca="1" si="160"/>
        <v/>
      </c>
      <c r="NZO43" t="str">
        <f t="shared" ca="1" si="160"/>
        <v/>
      </c>
      <c r="NZP43" t="str">
        <f t="shared" ca="1" si="160"/>
        <v/>
      </c>
      <c r="NZQ43" t="str">
        <f t="shared" ca="1" si="160"/>
        <v/>
      </c>
      <c r="NZR43" t="str">
        <f t="shared" ca="1" si="160"/>
        <v/>
      </c>
      <c r="NZS43" t="str">
        <f t="shared" ca="1" si="160"/>
        <v/>
      </c>
      <c r="NZT43" t="str">
        <f t="shared" ca="1" si="160"/>
        <v/>
      </c>
      <c r="NZU43" t="str">
        <f t="shared" ca="1" si="160"/>
        <v/>
      </c>
      <c r="NZV43" t="str">
        <f t="shared" ca="1" si="160"/>
        <v/>
      </c>
      <c r="NZW43" t="str">
        <f t="shared" ca="1" si="160"/>
        <v/>
      </c>
      <c r="NZX43" t="str">
        <f t="shared" ca="1" si="160"/>
        <v/>
      </c>
      <c r="NZY43" t="str">
        <f t="shared" ca="1" si="160"/>
        <v/>
      </c>
      <c r="NZZ43" t="str">
        <f t="shared" ca="1" si="160"/>
        <v/>
      </c>
      <c r="OAA43" t="str">
        <f t="shared" ca="1" si="160"/>
        <v/>
      </c>
      <c r="OAB43" t="str">
        <f t="shared" ca="1" si="160"/>
        <v/>
      </c>
      <c r="OAC43" t="str">
        <f t="shared" ca="1" si="160"/>
        <v/>
      </c>
      <c r="OAD43" t="str">
        <f t="shared" ca="1" si="160"/>
        <v/>
      </c>
      <c r="OAE43" t="str">
        <f t="shared" ca="1" si="160"/>
        <v/>
      </c>
      <c r="OAF43" t="str">
        <f t="shared" ca="1" si="160"/>
        <v/>
      </c>
      <c r="OAG43" t="str">
        <f t="shared" ca="1" si="160"/>
        <v/>
      </c>
      <c r="OAH43" t="str">
        <f t="shared" ca="1" si="160"/>
        <v/>
      </c>
      <c r="OAI43" t="str">
        <f t="shared" ca="1" si="160"/>
        <v/>
      </c>
      <c r="OAJ43" t="str">
        <f t="shared" ca="1" si="160"/>
        <v/>
      </c>
      <c r="OAK43" t="str">
        <f t="shared" ca="1" si="160"/>
        <v/>
      </c>
      <c r="OAL43" t="str">
        <f t="shared" ca="1" si="160"/>
        <v/>
      </c>
      <c r="OAM43" t="str">
        <f t="shared" ca="1" si="160"/>
        <v/>
      </c>
      <c r="OAN43" t="str">
        <f t="shared" ca="1" si="160"/>
        <v/>
      </c>
      <c r="OAO43" t="str">
        <f t="shared" ref="OAO43:OCZ43" ca="1" si="161">IFERROR(OAK43*OAM43,"")</f>
        <v/>
      </c>
      <c r="OAP43" t="str">
        <f t="shared" ca="1" si="161"/>
        <v/>
      </c>
      <c r="OAQ43" t="str">
        <f t="shared" ca="1" si="161"/>
        <v/>
      </c>
      <c r="OAR43" t="str">
        <f t="shared" ca="1" si="161"/>
        <v/>
      </c>
      <c r="OAS43" t="str">
        <f t="shared" ca="1" si="161"/>
        <v/>
      </c>
      <c r="OAT43" t="str">
        <f t="shared" ca="1" si="161"/>
        <v/>
      </c>
      <c r="OAU43" t="str">
        <f t="shared" ca="1" si="161"/>
        <v/>
      </c>
      <c r="OAV43" t="str">
        <f t="shared" ca="1" si="161"/>
        <v/>
      </c>
      <c r="OAW43" t="str">
        <f t="shared" ca="1" si="161"/>
        <v/>
      </c>
      <c r="OAX43" t="str">
        <f t="shared" ca="1" si="161"/>
        <v/>
      </c>
      <c r="OAY43" t="str">
        <f t="shared" ca="1" si="161"/>
        <v/>
      </c>
      <c r="OAZ43" t="str">
        <f t="shared" ca="1" si="161"/>
        <v/>
      </c>
      <c r="OBA43" t="str">
        <f t="shared" ca="1" si="161"/>
        <v/>
      </c>
      <c r="OBB43" t="str">
        <f t="shared" ca="1" si="161"/>
        <v/>
      </c>
      <c r="OBC43" t="str">
        <f t="shared" ca="1" si="161"/>
        <v/>
      </c>
      <c r="OBD43" t="str">
        <f t="shared" ca="1" si="161"/>
        <v/>
      </c>
      <c r="OBE43" t="str">
        <f t="shared" ca="1" si="161"/>
        <v/>
      </c>
      <c r="OBF43" t="str">
        <f t="shared" ca="1" si="161"/>
        <v/>
      </c>
      <c r="OBG43" t="str">
        <f t="shared" ca="1" si="161"/>
        <v/>
      </c>
      <c r="OBH43" t="str">
        <f t="shared" ca="1" si="161"/>
        <v/>
      </c>
      <c r="OBI43" t="str">
        <f t="shared" ca="1" si="161"/>
        <v/>
      </c>
      <c r="OBJ43" t="str">
        <f t="shared" ca="1" si="161"/>
        <v/>
      </c>
      <c r="OBK43" t="str">
        <f t="shared" ca="1" si="161"/>
        <v/>
      </c>
      <c r="OBL43" t="str">
        <f t="shared" ca="1" si="161"/>
        <v/>
      </c>
      <c r="OBM43" t="str">
        <f t="shared" ca="1" si="161"/>
        <v/>
      </c>
      <c r="OBN43" t="str">
        <f t="shared" ca="1" si="161"/>
        <v/>
      </c>
      <c r="OBO43" t="str">
        <f t="shared" ca="1" si="161"/>
        <v/>
      </c>
      <c r="OBP43" t="str">
        <f t="shared" ca="1" si="161"/>
        <v/>
      </c>
      <c r="OBQ43" t="str">
        <f t="shared" ca="1" si="161"/>
        <v/>
      </c>
      <c r="OBR43" t="str">
        <f t="shared" ca="1" si="161"/>
        <v/>
      </c>
      <c r="OBS43" t="str">
        <f t="shared" ca="1" si="161"/>
        <v/>
      </c>
      <c r="OBT43" t="str">
        <f t="shared" ca="1" si="161"/>
        <v/>
      </c>
      <c r="OBU43" t="str">
        <f t="shared" ca="1" si="161"/>
        <v/>
      </c>
      <c r="OBV43" t="str">
        <f t="shared" ca="1" si="161"/>
        <v/>
      </c>
      <c r="OBW43" t="str">
        <f t="shared" ca="1" si="161"/>
        <v/>
      </c>
      <c r="OBX43" t="str">
        <f t="shared" ca="1" si="161"/>
        <v/>
      </c>
      <c r="OBY43" t="str">
        <f t="shared" ca="1" si="161"/>
        <v/>
      </c>
      <c r="OBZ43" t="str">
        <f t="shared" ca="1" si="161"/>
        <v/>
      </c>
      <c r="OCA43" t="str">
        <f t="shared" ca="1" si="161"/>
        <v/>
      </c>
      <c r="OCB43" t="str">
        <f t="shared" ca="1" si="161"/>
        <v/>
      </c>
      <c r="OCC43" t="str">
        <f t="shared" ca="1" si="161"/>
        <v/>
      </c>
      <c r="OCD43" t="str">
        <f t="shared" ca="1" si="161"/>
        <v/>
      </c>
      <c r="OCE43" t="str">
        <f t="shared" ca="1" si="161"/>
        <v/>
      </c>
      <c r="OCF43" t="str">
        <f t="shared" ca="1" si="161"/>
        <v/>
      </c>
      <c r="OCG43" t="str">
        <f t="shared" ca="1" si="161"/>
        <v/>
      </c>
      <c r="OCH43" t="str">
        <f t="shared" ca="1" si="161"/>
        <v/>
      </c>
      <c r="OCI43" t="str">
        <f t="shared" ca="1" si="161"/>
        <v/>
      </c>
      <c r="OCJ43" t="str">
        <f t="shared" ca="1" si="161"/>
        <v/>
      </c>
      <c r="OCK43" t="str">
        <f t="shared" ca="1" si="161"/>
        <v/>
      </c>
      <c r="OCL43" t="str">
        <f t="shared" ca="1" si="161"/>
        <v/>
      </c>
      <c r="OCM43" t="str">
        <f t="shared" ca="1" si="161"/>
        <v/>
      </c>
      <c r="OCN43" t="str">
        <f t="shared" ca="1" si="161"/>
        <v/>
      </c>
      <c r="OCO43" t="str">
        <f t="shared" ca="1" si="161"/>
        <v/>
      </c>
      <c r="OCP43" t="str">
        <f t="shared" ca="1" si="161"/>
        <v/>
      </c>
      <c r="OCQ43" t="str">
        <f t="shared" ca="1" si="161"/>
        <v/>
      </c>
      <c r="OCR43" t="str">
        <f t="shared" ca="1" si="161"/>
        <v/>
      </c>
      <c r="OCS43" t="str">
        <f t="shared" ca="1" si="161"/>
        <v/>
      </c>
      <c r="OCT43" t="str">
        <f t="shared" ca="1" si="161"/>
        <v/>
      </c>
      <c r="OCU43" t="str">
        <f t="shared" ca="1" si="161"/>
        <v/>
      </c>
      <c r="OCV43" t="str">
        <f t="shared" ca="1" si="161"/>
        <v/>
      </c>
      <c r="OCW43" t="str">
        <f t="shared" ca="1" si="161"/>
        <v/>
      </c>
      <c r="OCX43" t="str">
        <f t="shared" ca="1" si="161"/>
        <v/>
      </c>
      <c r="OCY43" t="str">
        <f t="shared" ca="1" si="161"/>
        <v/>
      </c>
      <c r="OCZ43" t="str">
        <f t="shared" ca="1" si="161"/>
        <v/>
      </c>
      <c r="ODA43" t="str">
        <f t="shared" ref="ODA43:OFL43" ca="1" si="162">IFERROR(OCW43*OCY43,"")</f>
        <v/>
      </c>
      <c r="ODB43" t="str">
        <f t="shared" ca="1" si="162"/>
        <v/>
      </c>
      <c r="ODC43" t="str">
        <f t="shared" ca="1" si="162"/>
        <v/>
      </c>
      <c r="ODD43" t="str">
        <f t="shared" ca="1" si="162"/>
        <v/>
      </c>
      <c r="ODE43" t="str">
        <f t="shared" ca="1" si="162"/>
        <v/>
      </c>
      <c r="ODF43" t="str">
        <f t="shared" ca="1" si="162"/>
        <v/>
      </c>
      <c r="ODG43" t="str">
        <f t="shared" ca="1" si="162"/>
        <v/>
      </c>
      <c r="ODH43" t="str">
        <f t="shared" ca="1" si="162"/>
        <v/>
      </c>
      <c r="ODI43" t="str">
        <f t="shared" ca="1" si="162"/>
        <v/>
      </c>
      <c r="ODJ43" t="str">
        <f t="shared" ca="1" si="162"/>
        <v/>
      </c>
      <c r="ODK43" t="str">
        <f t="shared" ca="1" si="162"/>
        <v/>
      </c>
      <c r="ODL43" t="str">
        <f t="shared" ca="1" si="162"/>
        <v/>
      </c>
      <c r="ODM43" t="str">
        <f t="shared" ca="1" si="162"/>
        <v/>
      </c>
      <c r="ODN43" t="str">
        <f t="shared" ca="1" si="162"/>
        <v/>
      </c>
      <c r="ODO43" t="str">
        <f t="shared" ca="1" si="162"/>
        <v/>
      </c>
      <c r="ODP43" t="str">
        <f t="shared" ca="1" si="162"/>
        <v/>
      </c>
      <c r="ODQ43" t="str">
        <f t="shared" ca="1" si="162"/>
        <v/>
      </c>
      <c r="ODR43" t="str">
        <f t="shared" ca="1" si="162"/>
        <v/>
      </c>
      <c r="ODS43" t="str">
        <f t="shared" ca="1" si="162"/>
        <v/>
      </c>
      <c r="ODT43" t="str">
        <f t="shared" ca="1" si="162"/>
        <v/>
      </c>
      <c r="ODU43" t="str">
        <f t="shared" ca="1" si="162"/>
        <v/>
      </c>
      <c r="ODV43" t="str">
        <f t="shared" ca="1" si="162"/>
        <v/>
      </c>
      <c r="ODW43" t="str">
        <f t="shared" ca="1" si="162"/>
        <v/>
      </c>
      <c r="ODX43" t="str">
        <f t="shared" ca="1" si="162"/>
        <v/>
      </c>
      <c r="ODY43" t="str">
        <f t="shared" ca="1" si="162"/>
        <v/>
      </c>
      <c r="ODZ43" t="str">
        <f t="shared" ca="1" si="162"/>
        <v/>
      </c>
      <c r="OEA43" t="str">
        <f t="shared" ca="1" si="162"/>
        <v/>
      </c>
      <c r="OEB43" t="str">
        <f t="shared" ca="1" si="162"/>
        <v/>
      </c>
      <c r="OEC43" t="str">
        <f t="shared" ca="1" si="162"/>
        <v/>
      </c>
      <c r="OED43" t="str">
        <f t="shared" ca="1" si="162"/>
        <v/>
      </c>
      <c r="OEE43" t="str">
        <f t="shared" ca="1" si="162"/>
        <v/>
      </c>
      <c r="OEF43" t="str">
        <f t="shared" ca="1" si="162"/>
        <v/>
      </c>
      <c r="OEG43" t="str">
        <f t="shared" ca="1" si="162"/>
        <v/>
      </c>
      <c r="OEH43" t="str">
        <f t="shared" ca="1" si="162"/>
        <v/>
      </c>
      <c r="OEI43" t="str">
        <f t="shared" ca="1" si="162"/>
        <v/>
      </c>
      <c r="OEJ43" t="str">
        <f t="shared" ca="1" si="162"/>
        <v/>
      </c>
      <c r="OEK43" t="str">
        <f t="shared" ca="1" si="162"/>
        <v/>
      </c>
      <c r="OEL43" t="str">
        <f t="shared" ca="1" si="162"/>
        <v/>
      </c>
      <c r="OEM43" t="str">
        <f t="shared" ca="1" si="162"/>
        <v/>
      </c>
      <c r="OEN43" t="str">
        <f t="shared" ca="1" si="162"/>
        <v/>
      </c>
      <c r="OEO43" t="str">
        <f t="shared" ca="1" si="162"/>
        <v/>
      </c>
      <c r="OEP43" t="str">
        <f t="shared" ca="1" si="162"/>
        <v/>
      </c>
      <c r="OEQ43" t="str">
        <f t="shared" ca="1" si="162"/>
        <v/>
      </c>
      <c r="OER43" t="str">
        <f t="shared" ca="1" si="162"/>
        <v/>
      </c>
      <c r="OES43" t="str">
        <f t="shared" ca="1" si="162"/>
        <v/>
      </c>
      <c r="OET43" t="str">
        <f t="shared" ca="1" si="162"/>
        <v/>
      </c>
      <c r="OEU43" t="str">
        <f t="shared" ca="1" si="162"/>
        <v/>
      </c>
      <c r="OEV43" t="str">
        <f t="shared" ca="1" si="162"/>
        <v/>
      </c>
      <c r="OEW43" t="str">
        <f t="shared" ca="1" si="162"/>
        <v/>
      </c>
      <c r="OEX43" t="str">
        <f t="shared" ca="1" si="162"/>
        <v/>
      </c>
      <c r="OEY43" t="str">
        <f t="shared" ca="1" si="162"/>
        <v/>
      </c>
      <c r="OEZ43" t="str">
        <f t="shared" ca="1" si="162"/>
        <v/>
      </c>
      <c r="OFA43" t="str">
        <f t="shared" ca="1" si="162"/>
        <v/>
      </c>
      <c r="OFB43" t="str">
        <f t="shared" ca="1" si="162"/>
        <v/>
      </c>
      <c r="OFC43" t="str">
        <f t="shared" ca="1" si="162"/>
        <v/>
      </c>
      <c r="OFD43" t="str">
        <f t="shared" ca="1" si="162"/>
        <v/>
      </c>
      <c r="OFE43" t="str">
        <f t="shared" ca="1" si="162"/>
        <v/>
      </c>
      <c r="OFF43" t="str">
        <f t="shared" ca="1" si="162"/>
        <v/>
      </c>
      <c r="OFG43" t="str">
        <f t="shared" ca="1" si="162"/>
        <v/>
      </c>
      <c r="OFH43" t="str">
        <f t="shared" ca="1" si="162"/>
        <v/>
      </c>
      <c r="OFI43" t="str">
        <f t="shared" ca="1" si="162"/>
        <v/>
      </c>
      <c r="OFJ43" t="str">
        <f t="shared" ca="1" si="162"/>
        <v/>
      </c>
      <c r="OFK43" t="str">
        <f t="shared" ca="1" si="162"/>
        <v/>
      </c>
      <c r="OFL43" t="str">
        <f t="shared" ca="1" si="162"/>
        <v/>
      </c>
      <c r="OFM43" t="str">
        <f t="shared" ref="OFM43:OHX43" ca="1" si="163">IFERROR(OFI43*OFK43,"")</f>
        <v/>
      </c>
      <c r="OFN43" t="str">
        <f t="shared" ca="1" si="163"/>
        <v/>
      </c>
      <c r="OFO43" t="str">
        <f t="shared" ca="1" si="163"/>
        <v/>
      </c>
      <c r="OFP43" t="str">
        <f t="shared" ca="1" si="163"/>
        <v/>
      </c>
      <c r="OFQ43" t="str">
        <f t="shared" ca="1" si="163"/>
        <v/>
      </c>
      <c r="OFR43" t="str">
        <f t="shared" ca="1" si="163"/>
        <v/>
      </c>
      <c r="OFS43" t="str">
        <f t="shared" ca="1" si="163"/>
        <v/>
      </c>
      <c r="OFT43" t="str">
        <f t="shared" ca="1" si="163"/>
        <v/>
      </c>
      <c r="OFU43" t="str">
        <f t="shared" ca="1" si="163"/>
        <v/>
      </c>
      <c r="OFV43" t="str">
        <f t="shared" ca="1" si="163"/>
        <v/>
      </c>
      <c r="OFW43" t="str">
        <f t="shared" ca="1" si="163"/>
        <v/>
      </c>
      <c r="OFX43" t="str">
        <f t="shared" ca="1" si="163"/>
        <v/>
      </c>
      <c r="OFY43" t="str">
        <f t="shared" ca="1" si="163"/>
        <v/>
      </c>
      <c r="OFZ43" t="str">
        <f t="shared" ca="1" si="163"/>
        <v/>
      </c>
      <c r="OGA43" t="str">
        <f t="shared" ca="1" si="163"/>
        <v/>
      </c>
      <c r="OGB43" t="str">
        <f t="shared" ca="1" si="163"/>
        <v/>
      </c>
      <c r="OGC43" t="str">
        <f t="shared" ca="1" si="163"/>
        <v/>
      </c>
      <c r="OGD43" t="str">
        <f t="shared" ca="1" si="163"/>
        <v/>
      </c>
      <c r="OGE43" t="str">
        <f t="shared" ca="1" si="163"/>
        <v/>
      </c>
      <c r="OGF43" t="str">
        <f t="shared" ca="1" si="163"/>
        <v/>
      </c>
      <c r="OGG43" t="str">
        <f t="shared" ca="1" si="163"/>
        <v/>
      </c>
      <c r="OGH43" t="str">
        <f t="shared" ca="1" si="163"/>
        <v/>
      </c>
      <c r="OGI43" t="str">
        <f t="shared" ca="1" si="163"/>
        <v/>
      </c>
      <c r="OGJ43" t="str">
        <f t="shared" ca="1" si="163"/>
        <v/>
      </c>
      <c r="OGK43" t="str">
        <f t="shared" ca="1" si="163"/>
        <v/>
      </c>
      <c r="OGL43" t="str">
        <f t="shared" ca="1" si="163"/>
        <v/>
      </c>
      <c r="OGM43" t="str">
        <f t="shared" ca="1" si="163"/>
        <v/>
      </c>
      <c r="OGN43" t="str">
        <f t="shared" ca="1" si="163"/>
        <v/>
      </c>
      <c r="OGO43" t="str">
        <f t="shared" ca="1" si="163"/>
        <v/>
      </c>
      <c r="OGP43" t="str">
        <f t="shared" ca="1" si="163"/>
        <v/>
      </c>
      <c r="OGQ43" t="str">
        <f t="shared" ca="1" si="163"/>
        <v/>
      </c>
      <c r="OGR43" t="str">
        <f t="shared" ca="1" si="163"/>
        <v/>
      </c>
      <c r="OGS43" t="str">
        <f t="shared" ca="1" si="163"/>
        <v/>
      </c>
      <c r="OGT43" t="str">
        <f t="shared" ca="1" si="163"/>
        <v/>
      </c>
      <c r="OGU43" t="str">
        <f t="shared" ca="1" si="163"/>
        <v/>
      </c>
      <c r="OGV43" t="str">
        <f t="shared" ca="1" si="163"/>
        <v/>
      </c>
      <c r="OGW43" t="str">
        <f t="shared" ca="1" si="163"/>
        <v/>
      </c>
      <c r="OGX43" t="str">
        <f t="shared" ca="1" si="163"/>
        <v/>
      </c>
      <c r="OGY43" t="str">
        <f t="shared" ca="1" si="163"/>
        <v/>
      </c>
      <c r="OGZ43" t="str">
        <f t="shared" ca="1" si="163"/>
        <v/>
      </c>
      <c r="OHA43" t="str">
        <f t="shared" ca="1" si="163"/>
        <v/>
      </c>
      <c r="OHB43" t="str">
        <f t="shared" ca="1" si="163"/>
        <v/>
      </c>
      <c r="OHC43" t="str">
        <f t="shared" ca="1" si="163"/>
        <v/>
      </c>
      <c r="OHD43" t="str">
        <f t="shared" ca="1" si="163"/>
        <v/>
      </c>
      <c r="OHE43" t="str">
        <f t="shared" ca="1" si="163"/>
        <v/>
      </c>
      <c r="OHF43" t="str">
        <f t="shared" ca="1" si="163"/>
        <v/>
      </c>
      <c r="OHG43" t="str">
        <f t="shared" ca="1" si="163"/>
        <v/>
      </c>
      <c r="OHH43" t="str">
        <f t="shared" ca="1" si="163"/>
        <v/>
      </c>
      <c r="OHI43" t="str">
        <f t="shared" ca="1" si="163"/>
        <v/>
      </c>
      <c r="OHJ43" t="str">
        <f t="shared" ca="1" si="163"/>
        <v/>
      </c>
      <c r="OHK43" t="str">
        <f t="shared" ca="1" si="163"/>
        <v/>
      </c>
      <c r="OHL43" t="str">
        <f t="shared" ca="1" si="163"/>
        <v/>
      </c>
      <c r="OHM43" t="str">
        <f t="shared" ca="1" si="163"/>
        <v/>
      </c>
      <c r="OHN43" t="str">
        <f t="shared" ca="1" si="163"/>
        <v/>
      </c>
      <c r="OHO43" t="str">
        <f t="shared" ca="1" si="163"/>
        <v/>
      </c>
      <c r="OHP43" t="str">
        <f t="shared" ca="1" si="163"/>
        <v/>
      </c>
      <c r="OHQ43" t="str">
        <f t="shared" ca="1" si="163"/>
        <v/>
      </c>
      <c r="OHR43" t="str">
        <f t="shared" ca="1" si="163"/>
        <v/>
      </c>
      <c r="OHS43" t="str">
        <f t="shared" ca="1" si="163"/>
        <v/>
      </c>
      <c r="OHT43" t="str">
        <f t="shared" ca="1" si="163"/>
        <v/>
      </c>
      <c r="OHU43" t="str">
        <f t="shared" ca="1" si="163"/>
        <v/>
      </c>
      <c r="OHV43" t="str">
        <f t="shared" ca="1" si="163"/>
        <v/>
      </c>
      <c r="OHW43" t="str">
        <f t="shared" ca="1" si="163"/>
        <v/>
      </c>
      <c r="OHX43" t="str">
        <f t="shared" ca="1" si="163"/>
        <v/>
      </c>
      <c r="OHY43" t="str">
        <f t="shared" ref="OHY43:OKJ43" ca="1" si="164">IFERROR(OHU43*OHW43,"")</f>
        <v/>
      </c>
      <c r="OHZ43" t="str">
        <f t="shared" ca="1" si="164"/>
        <v/>
      </c>
      <c r="OIA43" t="str">
        <f t="shared" ca="1" si="164"/>
        <v/>
      </c>
      <c r="OIB43" t="str">
        <f t="shared" ca="1" si="164"/>
        <v/>
      </c>
      <c r="OIC43" t="str">
        <f t="shared" ca="1" si="164"/>
        <v/>
      </c>
      <c r="OID43" t="str">
        <f t="shared" ca="1" si="164"/>
        <v/>
      </c>
      <c r="OIE43" t="str">
        <f t="shared" ca="1" si="164"/>
        <v/>
      </c>
      <c r="OIF43" t="str">
        <f t="shared" ca="1" si="164"/>
        <v/>
      </c>
      <c r="OIG43" t="str">
        <f t="shared" ca="1" si="164"/>
        <v/>
      </c>
      <c r="OIH43" t="str">
        <f t="shared" ca="1" si="164"/>
        <v/>
      </c>
      <c r="OII43" t="str">
        <f t="shared" ca="1" si="164"/>
        <v/>
      </c>
      <c r="OIJ43" t="str">
        <f t="shared" ca="1" si="164"/>
        <v/>
      </c>
      <c r="OIK43" t="str">
        <f t="shared" ca="1" si="164"/>
        <v/>
      </c>
      <c r="OIL43" t="str">
        <f t="shared" ca="1" si="164"/>
        <v/>
      </c>
      <c r="OIM43" t="str">
        <f t="shared" ca="1" si="164"/>
        <v/>
      </c>
      <c r="OIN43" t="str">
        <f t="shared" ca="1" si="164"/>
        <v/>
      </c>
      <c r="OIO43" t="str">
        <f t="shared" ca="1" si="164"/>
        <v/>
      </c>
      <c r="OIP43" t="str">
        <f t="shared" ca="1" si="164"/>
        <v/>
      </c>
      <c r="OIQ43" t="str">
        <f t="shared" ca="1" si="164"/>
        <v/>
      </c>
      <c r="OIR43" t="str">
        <f t="shared" ca="1" si="164"/>
        <v/>
      </c>
      <c r="OIS43" t="str">
        <f t="shared" ca="1" si="164"/>
        <v/>
      </c>
      <c r="OIT43" t="str">
        <f t="shared" ca="1" si="164"/>
        <v/>
      </c>
      <c r="OIU43" t="str">
        <f t="shared" ca="1" si="164"/>
        <v/>
      </c>
      <c r="OIV43" t="str">
        <f t="shared" ca="1" si="164"/>
        <v/>
      </c>
      <c r="OIW43" t="str">
        <f t="shared" ca="1" si="164"/>
        <v/>
      </c>
      <c r="OIX43" t="str">
        <f t="shared" ca="1" si="164"/>
        <v/>
      </c>
      <c r="OIY43" t="str">
        <f t="shared" ca="1" si="164"/>
        <v/>
      </c>
      <c r="OIZ43" t="str">
        <f t="shared" ca="1" si="164"/>
        <v/>
      </c>
      <c r="OJA43" t="str">
        <f t="shared" ca="1" si="164"/>
        <v/>
      </c>
      <c r="OJB43" t="str">
        <f t="shared" ca="1" si="164"/>
        <v/>
      </c>
      <c r="OJC43" t="str">
        <f t="shared" ca="1" si="164"/>
        <v/>
      </c>
      <c r="OJD43" t="str">
        <f t="shared" ca="1" si="164"/>
        <v/>
      </c>
      <c r="OJE43" t="str">
        <f t="shared" ca="1" si="164"/>
        <v/>
      </c>
      <c r="OJF43" t="str">
        <f t="shared" ca="1" si="164"/>
        <v/>
      </c>
      <c r="OJG43" t="str">
        <f t="shared" ca="1" si="164"/>
        <v/>
      </c>
      <c r="OJH43" t="str">
        <f t="shared" ca="1" si="164"/>
        <v/>
      </c>
      <c r="OJI43" t="str">
        <f t="shared" ca="1" si="164"/>
        <v/>
      </c>
      <c r="OJJ43" t="str">
        <f t="shared" ca="1" si="164"/>
        <v/>
      </c>
      <c r="OJK43" t="str">
        <f t="shared" ca="1" si="164"/>
        <v/>
      </c>
      <c r="OJL43" t="str">
        <f t="shared" ca="1" si="164"/>
        <v/>
      </c>
      <c r="OJM43" t="str">
        <f t="shared" ca="1" si="164"/>
        <v/>
      </c>
      <c r="OJN43" t="str">
        <f t="shared" ca="1" si="164"/>
        <v/>
      </c>
      <c r="OJO43" t="str">
        <f t="shared" ca="1" si="164"/>
        <v/>
      </c>
      <c r="OJP43" t="str">
        <f t="shared" ca="1" si="164"/>
        <v/>
      </c>
      <c r="OJQ43" t="str">
        <f t="shared" ca="1" si="164"/>
        <v/>
      </c>
      <c r="OJR43" t="str">
        <f t="shared" ca="1" si="164"/>
        <v/>
      </c>
      <c r="OJS43" t="str">
        <f t="shared" ca="1" si="164"/>
        <v/>
      </c>
      <c r="OJT43" t="str">
        <f t="shared" ca="1" si="164"/>
        <v/>
      </c>
      <c r="OJU43" t="str">
        <f t="shared" ca="1" si="164"/>
        <v/>
      </c>
      <c r="OJV43" t="str">
        <f t="shared" ca="1" si="164"/>
        <v/>
      </c>
      <c r="OJW43" t="str">
        <f t="shared" ca="1" si="164"/>
        <v/>
      </c>
      <c r="OJX43" t="str">
        <f t="shared" ca="1" si="164"/>
        <v/>
      </c>
      <c r="OJY43" t="str">
        <f t="shared" ca="1" si="164"/>
        <v/>
      </c>
      <c r="OJZ43" t="str">
        <f t="shared" ca="1" si="164"/>
        <v/>
      </c>
      <c r="OKA43" t="str">
        <f t="shared" ca="1" si="164"/>
        <v/>
      </c>
      <c r="OKB43" t="str">
        <f t="shared" ca="1" si="164"/>
        <v/>
      </c>
      <c r="OKC43" t="str">
        <f t="shared" ca="1" si="164"/>
        <v/>
      </c>
      <c r="OKD43" t="str">
        <f t="shared" ca="1" si="164"/>
        <v/>
      </c>
      <c r="OKE43" t="str">
        <f t="shared" ca="1" si="164"/>
        <v/>
      </c>
      <c r="OKF43" t="str">
        <f t="shared" ca="1" si="164"/>
        <v/>
      </c>
      <c r="OKG43" t="str">
        <f t="shared" ca="1" si="164"/>
        <v/>
      </c>
      <c r="OKH43" t="str">
        <f t="shared" ca="1" si="164"/>
        <v/>
      </c>
      <c r="OKI43" t="str">
        <f t="shared" ca="1" si="164"/>
        <v/>
      </c>
      <c r="OKJ43" t="str">
        <f t="shared" ca="1" si="164"/>
        <v/>
      </c>
      <c r="OKK43" t="str">
        <f t="shared" ref="OKK43:OMV43" ca="1" si="165">IFERROR(OKG43*OKI43,"")</f>
        <v/>
      </c>
      <c r="OKL43" t="str">
        <f t="shared" ca="1" si="165"/>
        <v/>
      </c>
      <c r="OKM43" t="str">
        <f t="shared" ca="1" si="165"/>
        <v/>
      </c>
      <c r="OKN43" t="str">
        <f t="shared" ca="1" si="165"/>
        <v/>
      </c>
      <c r="OKO43" t="str">
        <f t="shared" ca="1" si="165"/>
        <v/>
      </c>
      <c r="OKP43" t="str">
        <f t="shared" ca="1" si="165"/>
        <v/>
      </c>
      <c r="OKQ43" t="str">
        <f t="shared" ca="1" si="165"/>
        <v/>
      </c>
      <c r="OKR43" t="str">
        <f t="shared" ca="1" si="165"/>
        <v/>
      </c>
      <c r="OKS43" t="str">
        <f t="shared" ca="1" si="165"/>
        <v/>
      </c>
      <c r="OKT43" t="str">
        <f t="shared" ca="1" si="165"/>
        <v/>
      </c>
      <c r="OKU43" t="str">
        <f t="shared" ca="1" si="165"/>
        <v/>
      </c>
      <c r="OKV43" t="str">
        <f t="shared" ca="1" si="165"/>
        <v/>
      </c>
      <c r="OKW43" t="str">
        <f t="shared" ca="1" si="165"/>
        <v/>
      </c>
      <c r="OKX43" t="str">
        <f t="shared" ca="1" si="165"/>
        <v/>
      </c>
      <c r="OKY43" t="str">
        <f t="shared" ca="1" si="165"/>
        <v/>
      </c>
      <c r="OKZ43" t="str">
        <f t="shared" ca="1" si="165"/>
        <v/>
      </c>
      <c r="OLA43" t="str">
        <f t="shared" ca="1" si="165"/>
        <v/>
      </c>
      <c r="OLB43" t="str">
        <f t="shared" ca="1" si="165"/>
        <v/>
      </c>
      <c r="OLC43" t="str">
        <f t="shared" ca="1" si="165"/>
        <v/>
      </c>
      <c r="OLD43" t="str">
        <f t="shared" ca="1" si="165"/>
        <v/>
      </c>
      <c r="OLE43" t="str">
        <f t="shared" ca="1" si="165"/>
        <v/>
      </c>
      <c r="OLF43" t="str">
        <f t="shared" ca="1" si="165"/>
        <v/>
      </c>
      <c r="OLG43" t="str">
        <f t="shared" ca="1" si="165"/>
        <v/>
      </c>
      <c r="OLH43" t="str">
        <f t="shared" ca="1" si="165"/>
        <v/>
      </c>
      <c r="OLI43" t="str">
        <f t="shared" ca="1" si="165"/>
        <v/>
      </c>
      <c r="OLJ43" t="str">
        <f t="shared" ca="1" si="165"/>
        <v/>
      </c>
      <c r="OLK43" t="str">
        <f t="shared" ca="1" si="165"/>
        <v/>
      </c>
      <c r="OLL43" t="str">
        <f t="shared" ca="1" si="165"/>
        <v/>
      </c>
      <c r="OLM43" t="str">
        <f t="shared" ca="1" si="165"/>
        <v/>
      </c>
      <c r="OLN43" t="str">
        <f t="shared" ca="1" si="165"/>
        <v/>
      </c>
      <c r="OLO43" t="str">
        <f t="shared" ca="1" si="165"/>
        <v/>
      </c>
      <c r="OLP43" t="str">
        <f t="shared" ca="1" si="165"/>
        <v/>
      </c>
      <c r="OLQ43" t="str">
        <f t="shared" ca="1" si="165"/>
        <v/>
      </c>
      <c r="OLR43" t="str">
        <f t="shared" ca="1" si="165"/>
        <v/>
      </c>
      <c r="OLS43" t="str">
        <f t="shared" ca="1" si="165"/>
        <v/>
      </c>
      <c r="OLT43" t="str">
        <f t="shared" ca="1" si="165"/>
        <v/>
      </c>
      <c r="OLU43" t="str">
        <f t="shared" ca="1" si="165"/>
        <v/>
      </c>
      <c r="OLV43" t="str">
        <f t="shared" ca="1" si="165"/>
        <v/>
      </c>
      <c r="OLW43" t="str">
        <f t="shared" ca="1" si="165"/>
        <v/>
      </c>
      <c r="OLX43" t="str">
        <f t="shared" ca="1" si="165"/>
        <v/>
      </c>
      <c r="OLY43" t="str">
        <f t="shared" ca="1" si="165"/>
        <v/>
      </c>
      <c r="OLZ43" t="str">
        <f t="shared" ca="1" si="165"/>
        <v/>
      </c>
      <c r="OMA43" t="str">
        <f t="shared" ca="1" si="165"/>
        <v/>
      </c>
      <c r="OMB43" t="str">
        <f t="shared" ca="1" si="165"/>
        <v/>
      </c>
      <c r="OMC43" t="str">
        <f t="shared" ca="1" si="165"/>
        <v/>
      </c>
      <c r="OMD43" t="str">
        <f t="shared" ca="1" si="165"/>
        <v/>
      </c>
      <c r="OME43" t="str">
        <f t="shared" ca="1" si="165"/>
        <v/>
      </c>
      <c r="OMF43" t="str">
        <f t="shared" ca="1" si="165"/>
        <v/>
      </c>
      <c r="OMG43" t="str">
        <f t="shared" ca="1" si="165"/>
        <v/>
      </c>
      <c r="OMH43" t="str">
        <f t="shared" ca="1" si="165"/>
        <v/>
      </c>
      <c r="OMI43" t="str">
        <f t="shared" ca="1" si="165"/>
        <v/>
      </c>
      <c r="OMJ43" t="str">
        <f t="shared" ca="1" si="165"/>
        <v/>
      </c>
      <c r="OMK43" t="str">
        <f t="shared" ca="1" si="165"/>
        <v/>
      </c>
      <c r="OML43" t="str">
        <f t="shared" ca="1" si="165"/>
        <v/>
      </c>
      <c r="OMM43" t="str">
        <f t="shared" ca="1" si="165"/>
        <v/>
      </c>
      <c r="OMN43" t="str">
        <f t="shared" ca="1" si="165"/>
        <v/>
      </c>
      <c r="OMO43" t="str">
        <f t="shared" ca="1" si="165"/>
        <v/>
      </c>
      <c r="OMP43" t="str">
        <f t="shared" ca="1" si="165"/>
        <v/>
      </c>
      <c r="OMQ43" t="str">
        <f t="shared" ca="1" si="165"/>
        <v/>
      </c>
      <c r="OMR43" t="str">
        <f t="shared" ca="1" si="165"/>
        <v/>
      </c>
      <c r="OMS43" t="str">
        <f t="shared" ca="1" si="165"/>
        <v/>
      </c>
      <c r="OMT43" t="str">
        <f t="shared" ca="1" si="165"/>
        <v/>
      </c>
      <c r="OMU43" t="str">
        <f t="shared" ca="1" si="165"/>
        <v/>
      </c>
      <c r="OMV43" t="str">
        <f t="shared" ca="1" si="165"/>
        <v/>
      </c>
      <c r="OMW43" t="str">
        <f t="shared" ref="OMW43:OPH43" ca="1" si="166">IFERROR(OMS43*OMU43,"")</f>
        <v/>
      </c>
      <c r="OMX43" t="str">
        <f t="shared" ca="1" si="166"/>
        <v/>
      </c>
      <c r="OMY43" t="str">
        <f t="shared" ca="1" si="166"/>
        <v/>
      </c>
      <c r="OMZ43" t="str">
        <f t="shared" ca="1" si="166"/>
        <v/>
      </c>
      <c r="ONA43" t="str">
        <f t="shared" ca="1" si="166"/>
        <v/>
      </c>
      <c r="ONB43" t="str">
        <f t="shared" ca="1" si="166"/>
        <v/>
      </c>
      <c r="ONC43" t="str">
        <f t="shared" ca="1" si="166"/>
        <v/>
      </c>
      <c r="OND43" t="str">
        <f t="shared" ca="1" si="166"/>
        <v/>
      </c>
      <c r="ONE43" t="str">
        <f t="shared" ca="1" si="166"/>
        <v/>
      </c>
      <c r="ONF43" t="str">
        <f t="shared" ca="1" si="166"/>
        <v/>
      </c>
      <c r="ONG43" t="str">
        <f t="shared" ca="1" si="166"/>
        <v/>
      </c>
      <c r="ONH43" t="str">
        <f t="shared" ca="1" si="166"/>
        <v/>
      </c>
      <c r="ONI43" t="str">
        <f t="shared" ca="1" si="166"/>
        <v/>
      </c>
      <c r="ONJ43" t="str">
        <f t="shared" ca="1" si="166"/>
        <v/>
      </c>
      <c r="ONK43" t="str">
        <f t="shared" ca="1" si="166"/>
        <v/>
      </c>
      <c r="ONL43" t="str">
        <f t="shared" ca="1" si="166"/>
        <v/>
      </c>
      <c r="ONM43" t="str">
        <f t="shared" ca="1" si="166"/>
        <v/>
      </c>
      <c r="ONN43" t="str">
        <f t="shared" ca="1" si="166"/>
        <v/>
      </c>
      <c r="ONO43" t="str">
        <f t="shared" ca="1" si="166"/>
        <v/>
      </c>
      <c r="ONP43" t="str">
        <f t="shared" ca="1" si="166"/>
        <v/>
      </c>
      <c r="ONQ43" t="str">
        <f t="shared" ca="1" si="166"/>
        <v/>
      </c>
      <c r="ONR43" t="str">
        <f t="shared" ca="1" si="166"/>
        <v/>
      </c>
      <c r="ONS43" t="str">
        <f t="shared" ca="1" si="166"/>
        <v/>
      </c>
      <c r="ONT43" t="str">
        <f t="shared" ca="1" si="166"/>
        <v/>
      </c>
      <c r="ONU43" t="str">
        <f t="shared" ca="1" si="166"/>
        <v/>
      </c>
      <c r="ONV43" t="str">
        <f t="shared" ca="1" si="166"/>
        <v/>
      </c>
      <c r="ONW43" t="str">
        <f t="shared" ca="1" si="166"/>
        <v/>
      </c>
      <c r="ONX43" t="str">
        <f t="shared" ca="1" si="166"/>
        <v/>
      </c>
      <c r="ONY43" t="str">
        <f t="shared" ca="1" si="166"/>
        <v/>
      </c>
      <c r="ONZ43" t="str">
        <f t="shared" ca="1" si="166"/>
        <v/>
      </c>
      <c r="OOA43" t="str">
        <f t="shared" ca="1" si="166"/>
        <v/>
      </c>
      <c r="OOB43" t="str">
        <f t="shared" ca="1" si="166"/>
        <v/>
      </c>
      <c r="OOC43" t="str">
        <f t="shared" ca="1" si="166"/>
        <v/>
      </c>
      <c r="OOD43" t="str">
        <f t="shared" ca="1" si="166"/>
        <v/>
      </c>
      <c r="OOE43" t="str">
        <f t="shared" ca="1" si="166"/>
        <v/>
      </c>
      <c r="OOF43" t="str">
        <f t="shared" ca="1" si="166"/>
        <v/>
      </c>
      <c r="OOG43" t="str">
        <f t="shared" ca="1" si="166"/>
        <v/>
      </c>
      <c r="OOH43" t="str">
        <f t="shared" ca="1" si="166"/>
        <v/>
      </c>
      <c r="OOI43" t="str">
        <f t="shared" ca="1" si="166"/>
        <v/>
      </c>
      <c r="OOJ43" t="str">
        <f t="shared" ca="1" si="166"/>
        <v/>
      </c>
      <c r="OOK43" t="str">
        <f t="shared" ca="1" si="166"/>
        <v/>
      </c>
      <c r="OOL43" t="str">
        <f t="shared" ca="1" si="166"/>
        <v/>
      </c>
      <c r="OOM43" t="str">
        <f t="shared" ca="1" si="166"/>
        <v/>
      </c>
      <c r="OON43" t="str">
        <f t="shared" ca="1" si="166"/>
        <v/>
      </c>
      <c r="OOO43" t="str">
        <f t="shared" ca="1" si="166"/>
        <v/>
      </c>
      <c r="OOP43" t="str">
        <f t="shared" ca="1" si="166"/>
        <v/>
      </c>
      <c r="OOQ43" t="str">
        <f t="shared" ca="1" si="166"/>
        <v/>
      </c>
      <c r="OOR43" t="str">
        <f t="shared" ca="1" si="166"/>
        <v/>
      </c>
      <c r="OOS43" t="str">
        <f t="shared" ca="1" si="166"/>
        <v/>
      </c>
      <c r="OOT43" t="str">
        <f t="shared" ca="1" si="166"/>
        <v/>
      </c>
      <c r="OOU43" t="str">
        <f t="shared" ca="1" si="166"/>
        <v/>
      </c>
      <c r="OOV43" t="str">
        <f t="shared" ca="1" si="166"/>
        <v/>
      </c>
      <c r="OOW43" t="str">
        <f t="shared" ca="1" si="166"/>
        <v/>
      </c>
      <c r="OOX43" t="str">
        <f t="shared" ca="1" si="166"/>
        <v/>
      </c>
      <c r="OOY43" t="str">
        <f t="shared" ca="1" si="166"/>
        <v/>
      </c>
      <c r="OOZ43" t="str">
        <f t="shared" ca="1" si="166"/>
        <v/>
      </c>
      <c r="OPA43" t="str">
        <f t="shared" ca="1" si="166"/>
        <v/>
      </c>
      <c r="OPB43" t="str">
        <f t="shared" ca="1" si="166"/>
        <v/>
      </c>
      <c r="OPC43" t="str">
        <f t="shared" ca="1" si="166"/>
        <v/>
      </c>
      <c r="OPD43" t="str">
        <f t="shared" ca="1" si="166"/>
        <v/>
      </c>
      <c r="OPE43" t="str">
        <f t="shared" ca="1" si="166"/>
        <v/>
      </c>
      <c r="OPF43" t="str">
        <f t="shared" ca="1" si="166"/>
        <v/>
      </c>
      <c r="OPG43" t="str">
        <f t="shared" ca="1" si="166"/>
        <v/>
      </c>
      <c r="OPH43" t="str">
        <f t="shared" ca="1" si="166"/>
        <v/>
      </c>
      <c r="OPI43" t="str">
        <f t="shared" ref="OPI43:ORT43" ca="1" si="167">IFERROR(OPE43*OPG43,"")</f>
        <v/>
      </c>
      <c r="OPJ43" t="str">
        <f t="shared" ca="1" si="167"/>
        <v/>
      </c>
      <c r="OPK43" t="str">
        <f t="shared" ca="1" si="167"/>
        <v/>
      </c>
      <c r="OPL43" t="str">
        <f t="shared" ca="1" si="167"/>
        <v/>
      </c>
      <c r="OPM43" t="str">
        <f t="shared" ca="1" si="167"/>
        <v/>
      </c>
      <c r="OPN43" t="str">
        <f t="shared" ca="1" si="167"/>
        <v/>
      </c>
      <c r="OPO43" t="str">
        <f t="shared" ca="1" si="167"/>
        <v/>
      </c>
      <c r="OPP43" t="str">
        <f t="shared" ca="1" si="167"/>
        <v/>
      </c>
      <c r="OPQ43" t="str">
        <f t="shared" ca="1" si="167"/>
        <v/>
      </c>
      <c r="OPR43" t="str">
        <f t="shared" ca="1" si="167"/>
        <v/>
      </c>
      <c r="OPS43" t="str">
        <f t="shared" ca="1" si="167"/>
        <v/>
      </c>
      <c r="OPT43" t="str">
        <f t="shared" ca="1" si="167"/>
        <v/>
      </c>
      <c r="OPU43" t="str">
        <f t="shared" ca="1" si="167"/>
        <v/>
      </c>
      <c r="OPV43" t="str">
        <f t="shared" ca="1" si="167"/>
        <v/>
      </c>
      <c r="OPW43" t="str">
        <f t="shared" ca="1" si="167"/>
        <v/>
      </c>
      <c r="OPX43" t="str">
        <f t="shared" ca="1" si="167"/>
        <v/>
      </c>
      <c r="OPY43" t="str">
        <f t="shared" ca="1" si="167"/>
        <v/>
      </c>
      <c r="OPZ43" t="str">
        <f t="shared" ca="1" si="167"/>
        <v/>
      </c>
      <c r="OQA43" t="str">
        <f t="shared" ca="1" si="167"/>
        <v/>
      </c>
      <c r="OQB43" t="str">
        <f t="shared" ca="1" si="167"/>
        <v/>
      </c>
      <c r="OQC43" t="str">
        <f t="shared" ca="1" si="167"/>
        <v/>
      </c>
      <c r="OQD43" t="str">
        <f t="shared" ca="1" si="167"/>
        <v/>
      </c>
      <c r="OQE43" t="str">
        <f t="shared" ca="1" si="167"/>
        <v/>
      </c>
      <c r="OQF43" t="str">
        <f t="shared" ca="1" si="167"/>
        <v/>
      </c>
      <c r="OQG43" t="str">
        <f t="shared" ca="1" si="167"/>
        <v/>
      </c>
      <c r="OQH43" t="str">
        <f t="shared" ca="1" si="167"/>
        <v/>
      </c>
      <c r="OQI43" t="str">
        <f t="shared" ca="1" si="167"/>
        <v/>
      </c>
      <c r="OQJ43" t="str">
        <f t="shared" ca="1" si="167"/>
        <v/>
      </c>
      <c r="OQK43" t="str">
        <f t="shared" ca="1" si="167"/>
        <v/>
      </c>
      <c r="OQL43" t="str">
        <f t="shared" ca="1" si="167"/>
        <v/>
      </c>
      <c r="OQM43" t="str">
        <f t="shared" ca="1" si="167"/>
        <v/>
      </c>
      <c r="OQN43" t="str">
        <f t="shared" ca="1" si="167"/>
        <v/>
      </c>
      <c r="OQO43" t="str">
        <f t="shared" ca="1" si="167"/>
        <v/>
      </c>
      <c r="OQP43" t="str">
        <f t="shared" ca="1" si="167"/>
        <v/>
      </c>
      <c r="OQQ43" t="str">
        <f t="shared" ca="1" si="167"/>
        <v/>
      </c>
      <c r="OQR43" t="str">
        <f t="shared" ca="1" si="167"/>
        <v/>
      </c>
      <c r="OQS43" t="str">
        <f t="shared" ca="1" si="167"/>
        <v/>
      </c>
      <c r="OQT43" t="str">
        <f t="shared" ca="1" si="167"/>
        <v/>
      </c>
      <c r="OQU43" t="str">
        <f t="shared" ca="1" si="167"/>
        <v/>
      </c>
      <c r="OQV43" t="str">
        <f t="shared" ca="1" si="167"/>
        <v/>
      </c>
      <c r="OQW43" t="str">
        <f t="shared" ca="1" si="167"/>
        <v/>
      </c>
      <c r="OQX43" t="str">
        <f t="shared" ca="1" si="167"/>
        <v/>
      </c>
      <c r="OQY43" t="str">
        <f t="shared" ca="1" si="167"/>
        <v/>
      </c>
      <c r="OQZ43" t="str">
        <f t="shared" ca="1" si="167"/>
        <v/>
      </c>
      <c r="ORA43" t="str">
        <f t="shared" ca="1" si="167"/>
        <v/>
      </c>
      <c r="ORB43" t="str">
        <f t="shared" ca="1" si="167"/>
        <v/>
      </c>
      <c r="ORC43" t="str">
        <f t="shared" ca="1" si="167"/>
        <v/>
      </c>
      <c r="ORD43" t="str">
        <f t="shared" ca="1" si="167"/>
        <v/>
      </c>
      <c r="ORE43" t="str">
        <f t="shared" ca="1" si="167"/>
        <v/>
      </c>
      <c r="ORF43" t="str">
        <f t="shared" ca="1" si="167"/>
        <v/>
      </c>
      <c r="ORG43" t="str">
        <f t="shared" ca="1" si="167"/>
        <v/>
      </c>
      <c r="ORH43" t="str">
        <f t="shared" ca="1" si="167"/>
        <v/>
      </c>
      <c r="ORI43" t="str">
        <f t="shared" ca="1" si="167"/>
        <v/>
      </c>
      <c r="ORJ43" t="str">
        <f t="shared" ca="1" si="167"/>
        <v/>
      </c>
      <c r="ORK43" t="str">
        <f t="shared" ca="1" si="167"/>
        <v/>
      </c>
      <c r="ORL43" t="str">
        <f t="shared" ca="1" si="167"/>
        <v/>
      </c>
      <c r="ORM43" t="str">
        <f t="shared" ca="1" si="167"/>
        <v/>
      </c>
      <c r="ORN43" t="str">
        <f t="shared" ca="1" si="167"/>
        <v/>
      </c>
      <c r="ORO43" t="str">
        <f t="shared" ca="1" si="167"/>
        <v/>
      </c>
      <c r="ORP43" t="str">
        <f t="shared" ca="1" si="167"/>
        <v/>
      </c>
      <c r="ORQ43" t="str">
        <f t="shared" ca="1" si="167"/>
        <v/>
      </c>
      <c r="ORR43" t="str">
        <f t="shared" ca="1" si="167"/>
        <v/>
      </c>
      <c r="ORS43" t="str">
        <f t="shared" ca="1" si="167"/>
        <v/>
      </c>
      <c r="ORT43" t="str">
        <f t="shared" ca="1" si="167"/>
        <v/>
      </c>
      <c r="ORU43" t="str">
        <f t="shared" ref="ORU43:OUF43" ca="1" si="168">IFERROR(ORQ43*ORS43,"")</f>
        <v/>
      </c>
      <c r="ORV43" t="str">
        <f t="shared" ca="1" si="168"/>
        <v/>
      </c>
      <c r="ORW43" t="str">
        <f t="shared" ca="1" si="168"/>
        <v/>
      </c>
      <c r="ORX43" t="str">
        <f t="shared" ca="1" si="168"/>
        <v/>
      </c>
      <c r="ORY43" t="str">
        <f t="shared" ca="1" si="168"/>
        <v/>
      </c>
      <c r="ORZ43" t="str">
        <f t="shared" ca="1" si="168"/>
        <v/>
      </c>
      <c r="OSA43" t="str">
        <f t="shared" ca="1" si="168"/>
        <v/>
      </c>
      <c r="OSB43" t="str">
        <f t="shared" ca="1" si="168"/>
        <v/>
      </c>
      <c r="OSC43" t="str">
        <f t="shared" ca="1" si="168"/>
        <v/>
      </c>
      <c r="OSD43" t="str">
        <f t="shared" ca="1" si="168"/>
        <v/>
      </c>
      <c r="OSE43" t="str">
        <f t="shared" ca="1" si="168"/>
        <v/>
      </c>
      <c r="OSF43" t="str">
        <f t="shared" ca="1" si="168"/>
        <v/>
      </c>
      <c r="OSG43" t="str">
        <f t="shared" ca="1" si="168"/>
        <v/>
      </c>
      <c r="OSH43" t="str">
        <f t="shared" ca="1" si="168"/>
        <v/>
      </c>
      <c r="OSI43" t="str">
        <f t="shared" ca="1" si="168"/>
        <v/>
      </c>
      <c r="OSJ43" t="str">
        <f t="shared" ca="1" si="168"/>
        <v/>
      </c>
      <c r="OSK43" t="str">
        <f t="shared" ca="1" si="168"/>
        <v/>
      </c>
      <c r="OSL43" t="str">
        <f t="shared" ca="1" si="168"/>
        <v/>
      </c>
      <c r="OSM43" t="str">
        <f t="shared" ca="1" si="168"/>
        <v/>
      </c>
      <c r="OSN43" t="str">
        <f t="shared" ca="1" si="168"/>
        <v/>
      </c>
      <c r="OSO43" t="str">
        <f t="shared" ca="1" si="168"/>
        <v/>
      </c>
      <c r="OSP43" t="str">
        <f t="shared" ca="1" si="168"/>
        <v/>
      </c>
      <c r="OSQ43" t="str">
        <f t="shared" ca="1" si="168"/>
        <v/>
      </c>
      <c r="OSR43" t="str">
        <f t="shared" ca="1" si="168"/>
        <v/>
      </c>
      <c r="OSS43" t="str">
        <f t="shared" ca="1" si="168"/>
        <v/>
      </c>
      <c r="OST43" t="str">
        <f t="shared" ca="1" si="168"/>
        <v/>
      </c>
      <c r="OSU43" t="str">
        <f t="shared" ca="1" si="168"/>
        <v/>
      </c>
      <c r="OSV43" t="str">
        <f t="shared" ca="1" si="168"/>
        <v/>
      </c>
      <c r="OSW43" t="str">
        <f t="shared" ca="1" si="168"/>
        <v/>
      </c>
      <c r="OSX43" t="str">
        <f t="shared" ca="1" si="168"/>
        <v/>
      </c>
      <c r="OSY43" t="str">
        <f t="shared" ca="1" si="168"/>
        <v/>
      </c>
      <c r="OSZ43" t="str">
        <f t="shared" ca="1" si="168"/>
        <v/>
      </c>
      <c r="OTA43" t="str">
        <f t="shared" ca="1" si="168"/>
        <v/>
      </c>
      <c r="OTB43" t="str">
        <f t="shared" ca="1" si="168"/>
        <v/>
      </c>
      <c r="OTC43" t="str">
        <f t="shared" ca="1" si="168"/>
        <v/>
      </c>
      <c r="OTD43" t="str">
        <f t="shared" ca="1" si="168"/>
        <v/>
      </c>
      <c r="OTE43" t="str">
        <f t="shared" ca="1" si="168"/>
        <v/>
      </c>
      <c r="OTF43" t="str">
        <f t="shared" ca="1" si="168"/>
        <v/>
      </c>
      <c r="OTG43" t="str">
        <f t="shared" ca="1" si="168"/>
        <v/>
      </c>
      <c r="OTH43" t="str">
        <f t="shared" ca="1" si="168"/>
        <v/>
      </c>
      <c r="OTI43" t="str">
        <f t="shared" ca="1" si="168"/>
        <v/>
      </c>
      <c r="OTJ43" t="str">
        <f t="shared" ca="1" si="168"/>
        <v/>
      </c>
      <c r="OTK43" t="str">
        <f t="shared" ca="1" si="168"/>
        <v/>
      </c>
      <c r="OTL43" t="str">
        <f t="shared" ca="1" si="168"/>
        <v/>
      </c>
      <c r="OTM43" t="str">
        <f t="shared" ca="1" si="168"/>
        <v/>
      </c>
      <c r="OTN43" t="str">
        <f t="shared" ca="1" si="168"/>
        <v/>
      </c>
      <c r="OTO43" t="str">
        <f t="shared" ca="1" si="168"/>
        <v/>
      </c>
      <c r="OTP43" t="str">
        <f t="shared" ca="1" si="168"/>
        <v/>
      </c>
      <c r="OTQ43" t="str">
        <f t="shared" ca="1" si="168"/>
        <v/>
      </c>
      <c r="OTR43" t="str">
        <f t="shared" ca="1" si="168"/>
        <v/>
      </c>
      <c r="OTS43" t="str">
        <f t="shared" ca="1" si="168"/>
        <v/>
      </c>
      <c r="OTT43" t="str">
        <f t="shared" ca="1" si="168"/>
        <v/>
      </c>
      <c r="OTU43" t="str">
        <f t="shared" ca="1" si="168"/>
        <v/>
      </c>
      <c r="OTV43" t="str">
        <f t="shared" ca="1" si="168"/>
        <v/>
      </c>
      <c r="OTW43" t="str">
        <f t="shared" ca="1" si="168"/>
        <v/>
      </c>
      <c r="OTX43" t="str">
        <f t="shared" ca="1" si="168"/>
        <v/>
      </c>
      <c r="OTY43" t="str">
        <f t="shared" ca="1" si="168"/>
        <v/>
      </c>
      <c r="OTZ43" t="str">
        <f t="shared" ca="1" si="168"/>
        <v/>
      </c>
      <c r="OUA43" t="str">
        <f t="shared" ca="1" si="168"/>
        <v/>
      </c>
      <c r="OUB43" t="str">
        <f t="shared" ca="1" si="168"/>
        <v/>
      </c>
      <c r="OUC43" t="str">
        <f t="shared" ca="1" si="168"/>
        <v/>
      </c>
      <c r="OUD43" t="str">
        <f t="shared" ca="1" si="168"/>
        <v/>
      </c>
      <c r="OUE43" t="str">
        <f t="shared" ca="1" si="168"/>
        <v/>
      </c>
      <c r="OUF43" t="str">
        <f t="shared" ca="1" si="168"/>
        <v/>
      </c>
      <c r="OUG43" t="str">
        <f t="shared" ref="OUG43:OWR43" ca="1" si="169">IFERROR(OUC43*OUE43,"")</f>
        <v/>
      </c>
      <c r="OUH43" t="str">
        <f t="shared" ca="1" si="169"/>
        <v/>
      </c>
      <c r="OUI43" t="str">
        <f t="shared" ca="1" si="169"/>
        <v/>
      </c>
      <c r="OUJ43" t="str">
        <f t="shared" ca="1" si="169"/>
        <v/>
      </c>
      <c r="OUK43" t="str">
        <f t="shared" ca="1" si="169"/>
        <v/>
      </c>
      <c r="OUL43" t="str">
        <f t="shared" ca="1" si="169"/>
        <v/>
      </c>
      <c r="OUM43" t="str">
        <f t="shared" ca="1" si="169"/>
        <v/>
      </c>
      <c r="OUN43" t="str">
        <f t="shared" ca="1" si="169"/>
        <v/>
      </c>
      <c r="OUO43" t="str">
        <f t="shared" ca="1" si="169"/>
        <v/>
      </c>
      <c r="OUP43" t="str">
        <f t="shared" ca="1" si="169"/>
        <v/>
      </c>
      <c r="OUQ43" t="str">
        <f t="shared" ca="1" si="169"/>
        <v/>
      </c>
      <c r="OUR43" t="str">
        <f t="shared" ca="1" si="169"/>
        <v/>
      </c>
      <c r="OUS43" t="str">
        <f t="shared" ca="1" si="169"/>
        <v/>
      </c>
      <c r="OUT43" t="str">
        <f t="shared" ca="1" si="169"/>
        <v/>
      </c>
      <c r="OUU43" t="str">
        <f t="shared" ca="1" si="169"/>
        <v/>
      </c>
      <c r="OUV43" t="str">
        <f t="shared" ca="1" si="169"/>
        <v/>
      </c>
      <c r="OUW43" t="str">
        <f t="shared" ca="1" si="169"/>
        <v/>
      </c>
      <c r="OUX43" t="str">
        <f t="shared" ca="1" si="169"/>
        <v/>
      </c>
      <c r="OUY43" t="str">
        <f t="shared" ca="1" si="169"/>
        <v/>
      </c>
      <c r="OUZ43" t="str">
        <f t="shared" ca="1" si="169"/>
        <v/>
      </c>
      <c r="OVA43" t="str">
        <f t="shared" ca="1" si="169"/>
        <v/>
      </c>
      <c r="OVB43" t="str">
        <f t="shared" ca="1" si="169"/>
        <v/>
      </c>
      <c r="OVC43" t="str">
        <f t="shared" ca="1" si="169"/>
        <v/>
      </c>
      <c r="OVD43" t="str">
        <f t="shared" ca="1" si="169"/>
        <v/>
      </c>
      <c r="OVE43" t="str">
        <f t="shared" ca="1" si="169"/>
        <v/>
      </c>
      <c r="OVF43" t="str">
        <f t="shared" ca="1" si="169"/>
        <v/>
      </c>
      <c r="OVG43" t="str">
        <f t="shared" ca="1" si="169"/>
        <v/>
      </c>
      <c r="OVH43" t="str">
        <f t="shared" ca="1" si="169"/>
        <v/>
      </c>
      <c r="OVI43" t="str">
        <f t="shared" ca="1" si="169"/>
        <v/>
      </c>
      <c r="OVJ43" t="str">
        <f t="shared" ca="1" si="169"/>
        <v/>
      </c>
      <c r="OVK43" t="str">
        <f t="shared" ca="1" si="169"/>
        <v/>
      </c>
      <c r="OVL43" t="str">
        <f t="shared" ca="1" si="169"/>
        <v/>
      </c>
      <c r="OVM43" t="str">
        <f t="shared" ca="1" si="169"/>
        <v/>
      </c>
      <c r="OVN43" t="str">
        <f t="shared" ca="1" si="169"/>
        <v/>
      </c>
      <c r="OVO43" t="str">
        <f t="shared" ca="1" si="169"/>
        <v/>
      </c>
      <c r="OVP43" t="str">
        <f t="shared" ca="1" si="169"/>
        <v/>
      </c>
      <c r="OVQ43" t="str">
        <f t="shared" ca="1" si="169"/>
        <v/>
      </c>
      <c r="OVR43" t="str">
        <f t="shared" ca="1" si="169"/>
        <v/>
      </c>
      <c r="OVS43" t="str">
        <f t="shared" ca="1" si="169"/>
        <v/>
      </c>
      <c r="OVT43" t="str">
        <f t="shared" ca="1" si="169"/>
        <v/>
      </c>
      <c r="OVU43" t="str">
        <f t="shared" ca="1" si="169"/>
        <v/>
      </c>
      <c r="OVV43" t="str">
        <f t="shared" ca="1" si="169"/>
        <v/>
      </c>
      <c r="OVW43" t="str">
        <f t="shared" ca="1" si="169"/>
        <v/>
      </c>
      <c r="OVX43" t="str">
        <f t="shared" ca="1" si="169"/>
        <v/>
      </c>
      <c r="OVY43" t="str">
        <f t="shared" ca="1" si="169"/>
        <v/>
      </c>
      <c r="OVZ43" t="str">
        <f t="shared" ca="1" si="169"/>
        <v/>
      </c>
      <c r="OWA43" t="str">
        <f t="shared" ca="1" si="169"/>
        <v/>
      </c>
      <c r="OWB43" t="str">
        <f t="shared" ca="1" si="169"/>
        <v/>
      </c>
      <c r="OWC43" t="str">
        <f t="shared" ca="1" si="169"/>
        <v/>
      </c>
      <c r="OWD43" t="str">
        <f t="shared" ca="1" si="169"/>
        <v/>
      </c>
      <c r="OWE43" t="str">
        <f t="shared" ca="1" si="169"/>
        <v/>
      </c>
      <c r="OWF43" t="str">
        <f t="shared" ca="1" si="169"/>
        <v/>
      </c>
      <c r="OWG43" t="str">
        <f t="shared" ca="1" si="169"/>
        <v/>
      </c>
      <c r="OWH43" t="str">
        <f t="shared" ca="1" si="169"/>
        <v/>
      </c>
      <c r="OWI43" t="str">
        <f t="shared" ca="1" si="169"/>
        <v/>
      </c>
      <c r="OWJ43" t="str">
        <f t="shared" ca="1" si="169"/>
        <v/>
      </c>
      <c r="OWK43" t="str">
        <f t="shared" ca="1" si="169"/>
        <v/>
      </c>
      <c r="OWL43" t="str">
        <f t="shared" ca="1" si="169"/>
        <v/>
      </c>
      <c r="OWM43" t="str">
        <f t="shared" ca="1" si="169"/>
        <v/>
      </c>
      <c r="OWN43" t="str">
        <f t="shared" ca="1" si="169"/>
        <v/>
      </c>
      <c r="OWO43" t="str">
        <f t="shared" ca="1" si="169"/>
        <v/>
      </c>
      <c r="OWP43" t="str">
        <f t="shared" ca="1" si="169"/>
        <v/>
      </c>
      <c r="OWQ43" t="str">
        <f t="shared" ca="1" si="169"/>
        <v/>
      </c>
      <c r="OWR43" t="str">
        <f t="shared" ca="1" si="169"/>
        <v/>
      </c>
      <c r="OWS43" t="str">
        <f t="shared" ref="OWS43:OZD43" ca="1" si="170">IFERROR(OWO43*OWQ43,"")</f>
        <v/>
      </c>
      <c r="OWT43" t="str">
        <f t="shared" ca="1" si="170"/>
        <v/>
      </c>
      <c r="OWU43" t="str">
        <f t="shared" ca="1" si="170"/>
        <v/>
      </c>
      <c r="OWV43" t="str">
        <f t="shared" ca="1" si="170"/>
        <v/>
      </c>
      <c r="OWW43" t="str">
        <f t="shared" ca="1" si="170"/>
        <v/>
      </c>
      <c r="OWX43" t="str">
        <f t="shared" ca="1" si="170"/>
        <v/>
      </c>
      <c r="OWY43" t="str">
        <f t="shared" ca="1" si="170"/>
        <v/>
      </c>
      <c r="OWZ43" t="str">
        <f t="shared" ca="1" si="170"/>
        <v/>
      </c>
      <c r="OXA43" t="str">
        <f t="shared" ca="1" si="170"/>
        <v/>
      </c>
      <c r="OXB43" t="str">
        <f t="shared" ca="1" si="170"/>
        <v/>
      </c>
      <c r="OXC43" t="str">
        <f t="shared" ca="1" si="170"/>
        <v/>
      </c>
      <c r="OXD43" t="str">
        <f t="shared" ca="1" si="170"/>
        <v/>
      </c>
      <c r="OXE43" t="str">
        <f t="shared" ca="1" si="170"/>
        <v/>
      </c>
      <c r="OXF43" t="str">
        <f t="shared" ca="1" si="170"/>
        <v/>
      </c>
      <c r="OXG43" t="str">
        <f t="shared" ca="1" si="170"/>
        <v/>
      </c>
      <c r="OXH43" t="str">
        <f t="shared" ca="1" si="170"/>
        <v/>
      </c>
      <c r="OXI43" t="str">
        <f t="shared" ca="1" si="170"/>
        <v/>
      </c>
      <c r="OXJ43" t="str">
        <f t="shared" ca="1" si="170"/>
        <v/>
      </c>
      <c r="OXK43" t="str">
        <f t="shared" ca="1" si="170"/>
        <v/>
      </c>
      <c r="OXL43" t="str">
        <f t="shared" ca="1" si="170"/>
        <v/>
      </c>
      <c r="OXM43" t="str">
        <f t="shared" ca="1" si="170"/>
        <v/>
      </c>
      <c r="OXN43" t="str">
        <f t="shared" ca="1" si="170"/>
        <v/>
      </c>
      <c r="OXO43" t="str">
        <f t="shared" ca="1" si="170"/>
        <v/>
      </c>
      <c r="OXP43" t="str">
        <f t="shared" ca="1" si="170"/>
        <v/>
      </c>
      <c r="OXQ43" t="str">
        <f t="shared" ca="1" si="170"/>
        <v/>
      </c>
      <c r="OXR43" t="str">
        <f t="shared" ca="1" si="170"/>
        <v/>
      </c>
      <c r="OXS43" t="str">
        <f t="shared" ca="1" si="170"/>
        <v/>
      </c>
      <c r="OXT43" t="str">
        <f t="shared" ca="1" si="170"/>
        <v/>
      </c>
      <c r="OXU43" t="str">
        <f t="shared" ca="1" si="170"/>
        <v/>
      </c>
      <c r="OXV43" t="str">
        <f t="shared" ca="1" si="170"/>
        <v/>
      </c>
      <c r="OXW43" t="str">
        <f t="shared" ca="1" si="170"/>
        <v/>
      </c>
      <c r="OXX43" t="str">
        <f t="shared" ca="1" si="170"/>
        <v/>
      </c>
      <c r="OXY43" t="str">
        <f t="shared" ca="1" si="170"/>
        <v/>
      </c>
      <c r="OXZ43" t="str">
        <f t="shared" ca="1" si="170"/>
        <v/>
      </c>
      <c r="OYA43" t="str">
        <f t="shared" ca="1" si="170"/>
        <v/>
      </c>
      <c r="OYB43" t="str">
        <f t="shared" ca="1" si="170"/>
        <v/>
      </c>
      <c r="OYC43" t="str">
        <f t="shared" ca="1" si="170"/>
        <v/>
      </c>
      <c r="OYD43" t="str">
        <f t="shared" ca="1" si="170"/>
        <v/>
      </c>
      <c r="OYE43" t="str">
        <f t="shared" ca="1" si="170"/>
        <v/>
      </c>
      <c r="OYF43" t="str">
        <f t="shared" ca="1" si="170"/>
        <v/>
      </c>
      <c r="OYG43" t="str">
        <f t="shared" ca="1" si="170"/>
        <v/>
      </c>
      <c r="OYH43" t="str">
        <f t="shared" ca="1" si="170"/>
        <v/>
      </c>
      <c r="OYI43" t="str">
        <f t="shared" ca="1" si="170"/>
        <v/>
      </c>
      <c r="OYJ43" t="str">
        <f t="shared" ca="1" si="170"/>
        <v/>
      </c>
      <c r="OYK43" t="str">
        <f t="shared" ca="1" si="170"/>
        <v/>
      </c>
      <c r="OYL43" t="str">
        <f t="shared" ca="1" si="170"/>
        <v/>
      </c>
      <c r="OYM43" t="str">
        <f t="shared" ca="1" si="170"/>
        <v/>
      </c>
      <c r="OYN43" t="str">
        <f t="shared" ca="1" si="170"/>
        <v/>
      </c>
      <c r="OYO43" t="str">
        <f t="shared" ca="1" si="170"/>
        <v/>
      </c>
      <c r="OYP43" t="str">
        <f t="shared" ca="1" si="170"/>
        <v/>
      </c>
      <c r="OYQ43" t="str">
        <f t="shared" ca="1" si="170"/>
        <v/>
      </c>
      <c r="OYR43" t="str">
        <f t="shared" ca="1" si="170"/>
        <v/>
      </c>
      <c r="OYS43" t="str">
        <f t="shared" ca="1" si="170"/>
        <v/>
      </c>
      <c r="OYT43" t="str">
        <f t="shared" ca="1" si="170"/>
        <v/>
      </c>
      <c r="OYU43" t="str">
        <f t="shared" ca="1" si="170"/>
        <v/>
      </c>
      <c r="OYV43" t="str">
        <f t="shared" ca="1" si="170"/>
        <v/>
      </c>
      <c r="OYW43" t="str">
        <f t="shared" ca="1" si="170"/>
        <v/>
      </c>
      <c r="OYX43" t="str">
        <f t="shared" ca="1" si="170"/>
        <v/>
      </c>
      <c r="OYY43" t="str">
        <f t="shared" ca="1" si="170"/>
        <v/>
      </c>
      <c r="OYZ43" t="str">
        <f t="shared" ca="1" si="170"/>
        <v/>
      </c>
      <c r="OZA43" t="str">
        <f t="shared" ca="1" si="170"/>
        <v/>
      </c>
      <c r="OZB43" t="str">
        <f t="shared" ca="1" si="170"/>
        <v/>
      </c>
      <c r="OZC43" t="str">
        <f t="shared" ca="1" si="170"/>
        <v/>
      </c>
      <c r="OZD43" t="str">
        <f t="shared" ca="1" si="170"/>
        <v/>
      </c>
      <c r="OZE43" t="str">
        <f t="shared" ref="OZE43:PBP43" ca="1" si="171">IFERROR(OZA43*OZC43,"")</f>
        <v/>
      </c>
      <c r="OZF43" t="str">
        <f t="shared" ca="1" si="171"/>
        <v/>
      </c>
      <c r="OZG43" t="str">
        <f t="shared" ca="1" si="171"/>
        <v/>
      </c>
      <c r="OZH43" t="str">
        <f t="shared" ca="1" si="171"/>
        <v/>
      </c>
      <c r="OZI43" t="str">
        <f t="shared" ca="1" si="171"/>
        <v/>
      </c>
      <c r="OZJ43" t="str">
        <f t="shared" ca="1" si="171"/>
        <v/>
      </c>
      <c r="OZK43" t="str">
        <f t="shared" ca="1" si="171"/>
        <v/>
      </c>
      <c r="OZL43" t="str">
        <f t="shared" ca="1" si="171"/>
        <v/>
      </c>
      <c r="OZM43" t="str">
        <f t="shared" ca="1" si="171"/>
        <v/>
      </c>
      <c r="OZN43" t="str">
        <f t="shared" ca="1" si="171"/>
        <v/>
      </c>
      <c r="OZO43" t="str">
        <f t="shared" ca="1" si="171"/>
        <v/>
      </c>
      <c r="OZP43" t="str">
        <f t="shared" ca="1" si="171"/>
        <v/>
      </c>
      <c r="OZQ43" t="str">
        <f t="shared" ca="1" si="171"/>
        <v/>
      </c>
      <c r="OZR43" t="str">
        <f t="shared" ca="1" si="171"/>
        <v/>
      </c>
      <c r="OZS43" t="str">
        <f t="shared" ca="1" si="171"/>
        <v/>
      </c>
      <c r="OZT43" t="str">
        <f t="shared" ca="1" si="171"/>
        <v/>
      </c>
      <c r="OZU43" t="str">
        <f t="shared" ca="1" si="171"/>
        <v/>
      </c>
      <c r="OZV43" t="str">
        <f t="shared" ca="1" si="171"/>
        <v/>
      </c>
      <c r="OZW43" t="str">
        <f t="shared" ca="1" si="171"/>
        <v/>
      </c>
      <c r="OZX43" t="str">
        <f t="shared" ca="1" si="171"/>
        <v/>
      </c>
      <c r="OZY43" t="str">
        <f t="shared" ca="1" si="171"/>
        <v/>
      </c>
      <c r="OZZ43" t="str">
        <f t="shared" ca="1" si="171"/>
        <v/>
      </c>
      <c r="PAA43" t="str">
        <f t="shared" ca="1" si="171"/>
        <v/>
      </c>
      <c r="PAB43" t="str">
        <f t="shared" ca="1" si="171"/>
        <v/>
      </c>
      <c r="PAC43" t="str">
        <f t="shared" ca="1" si="171"/>
        <v/>
      </c>
      <c r="PAD43" t="str">
        <f t="shared" ca="1" si="171"/>
        <v/>
      </c>
      <c r="PAE43" t="str">
        <f t="shared" ca="1" si="171"/>
        <v/>
      </c>
      <c r="PAF43" t="str">
        <f t="shared" ca="1" si="171"/>
        <v/>
      </c>
      <c r="PAG43" t="str">
        <f t="shared" ca="1" si="171"/>
        <v/>
      </c>
      <c r="PAH43" t="str">
        <f t="shared" ca="1" si="171"/>
        <v/>
      </c>
      <c r="PAI43" t="str">
        <f t="shared" ca="1" si="171"/>
        <v/>
      </c>
      <c r="PAJ43" t="str">
        <f t="shared" ca="1" si="171"/>
        <v/>
      </c>
      <c r="PAK43" t="str">
        <f t="shared" ca="1" si="171"/>
        <v/>
      </c>
      <c r="PAL43" t="str">
        <f t="shared" ca="1" si="171"/>
        <v/>
      </c>
      <c r="PAM43" t="str">
        <f t="shared" ca="1" si="171"/>
        <v/>
      </c>
      <c r="PAN43" t="str">
        <f t="shared" ca="1" si="171"/>
        <v/>
      </c>
      <c r="PAO43" t="str">
        <f t="shared" ca="1" si="171"/>
        <v/>
      </c>
      <c r="PAP43" t="str">
        <f t="shared" ca="1" si="171"/>
        <v/>
      </c>
      <c r="PAQ43" t="str">
        <f t="shared" ca="1" si="171"/>
        <v/>
      </c>
      <c r="PAR43" t="str">
        <f t="shared" ca="1" si="171"/>
        <v/>
      </c>
      <c r="PAS43" t="str">
        <f t="shared" ca="1" si="171"/>
        <v/>
      </c>
      <c r="PAT43" t="str">
        <f t="shared" ca="1" si="171"/>
        <v/>
      </c>
      <c r="PAU43" t="str">
        <f t="shared" ca="1" si="171"/>
        <v/>
      </c>
      <c r="PAV43" t="str">
        <f t="shared" ca="1" si="171"/>
        <v/>
      </c>
      <c r="PAW43" t="str">
        <f t="shared" ca="1" si="171"/>
        <v/>
      </c>
      <c r="PAX43" t="str">
        <f t="shared" ca="1" si="171"/>
        <v/>
      </c>
      <c r="PAY43" t="str">
        <f t="shared" ca="1" si="171"/>
        <v/>
      </c>
      <c r="PAZ43" t="str">
        <f t="shared" ca="1" si="171"/>
        <v/>
      </c>
      <c r="PBA43" t="str">
        <f t="shared" ca="1" si="171"/>
        <v/>
      </c>
      <c r="PBB43" t="str">
        <f t="shared" ca="1" si="171"/>
        <v/>
      </c>
      <c r="PBC43" t="str">
        <f t="shared" ca="1" si="171"/>
        <v/>
      </c>
      <c r="PBD43" t="str">
        <f t="shared" ca="1" si="171"/>
        <v/>
      </c>
      <c r="PBE43" t="str">
        <f t="shared" ca="1" si="171"/>
        <v/>
      </c>
      <c r="PBF43" t="str">
        <f t="shared" ca="1" si="171"/>
        <v/>
      </c>
      <c r="PBG43" t="str">
        <f t="shared" ca="1" si="171"/>
        <v/>
      </c>
      <c r="PBH43" t="str">
        <f t="shared" ca="1" si="171"/>
        <v/>
      </c>
      <c r="PBI43" t="str">
        <f t="shared" ca="1" si="171"/>
        <v/>
      </c>
      <c r="PBJ43" t="str">
        <f t="shared" ca="1" si="171"/>
        <v/>
      </c>
      <c r="PBK43" t="str">
        <f t="shared" ca="1" si="171"/>
        <v/>
      </c>
      <c r="PBL43" t="str">
        <f t="shared" ca="1" si="171"/>
        <v/>
      </c>
      <c r="PBM43" t="str">
        <f t="shared" ca="1" si="171"/>
        <v/>
      </c>
      <c r="PBN43" t="str">
        <f t="shared" ca="1" si="171"/>
        <v/>
      </c>
      <c r="PBO43" t="str">
        <f t="shared" ca="1" si="171"/>
        <v/>
      </c>
      <c r="PBP43" t="str">
        <f t="shared" ca="1" si="171"/>
        <v/>
      </c>
      <c r="PBQ43" t="str">
        <f t="shared" ref="PBQ43:PEB43" ca="1" si="172">IFERROR(PBM43*PBO43,"")</f>
        <v/>
      </c>
      <c r="PBR43" t="str">
        <f t="shared" ca="1" si="172"/>
        <v/>
      </c>
      <c r="PBS43" t="str">
        <f t="shared" ca="1" si="172"/>
        <v/>
      </c>
      <c r="PBT43" t="str">
        <f t="shared" ca="1" si="172"/>
        <v/>
      </c>
      <c r="PBU43" t="str">
        <f t="shared" ca="1" si="172"/>
        <v/>
      </c>
      <c r="PBV43" t="str">
        <f t="shared" ca="1" si="172"/>
        <v/>
      </c>
      <c r="PBW43" t="str">
        <f t="shared" ca="1" si="172"/>
        <v/>
      </c>
      <c r="PBX43" t="str">
        <f t="shared" ca="1" si="172"/>
        <v/>
      </c>
      <c r="PBY43" t="str">
        <f t="shared" ca="1" si="172"/>
        <v/>
      </c>
      <c r="PBZ43" t="str">
        <f t="shared" ca="1" si="172"/>
        <v/>
      </c>
      <c r="PCA43" t="str">
        <f t="shared" ca="1" si="172"/>
        <v/>
      </c>
      <c r="PCB43" t="str">
        <f t="shared" ca="1" si="172"/>
        <v/>
      </c>
      <c r="PCC43" t="str">
        <f t="shared" ca="1" si="172"/>
        <v/>
      </c>
      <c r="PCD43" t="str">
        <f t="shared" ca="1" si="172"/>
        <v/>
      </c>
      <c r="PCE43" t="str">
        <f t="shared" ca="1" si="172"/>
        <v/>
      </c>
      <c r="PCF43" t="str">
        <f t="shared" ca="1" si="172"/>
        <v/>
      </c>
      <c r="PCG43" t="str">
        <f t="shared" ca="1" si="172"/>
        <v/>
      </c>
      <c r="PCH43" t="str">
        <f t="shared" ca="1" si="172"/>
        <v/>
      </c>
      <c r="PCI43" t="str">
        <f t="shared" ca="1" si="172"/>
        <v/>
      </c>
      <c r="PCJ43" t="str">
        <f t="shared" ca="1" si="172"/>
        <v/>
      </c>
      <c r="PCK43" t="str">
        <f t="shared" ca="1" si="172"/>
        <v/>
      </c>
      <c r="PCL43" t="str">
        <f t="shared" ca="1" si="172"/>
        <v/>
      </c>
      <c r="PCM43" t="str">
        <f t="shared" ca="1" si="172"/>
        <v/>
      </c>
      <c r="PCN43" t="str">
        <f t="shared" ca="1" si="172"/>
        <v/>
      </c>
      <c r="PCO43" t="str">
        <f t="shared" ca="1" si="172"/>
        <v/>
      </c>
      <c r="PCP43" t="str">
        <f t="shared" ca="1" si="172"/>
        <v/>
      </c>
      <c r="PCQ43" t="str">
        <f t="shared" ca="1" si="172"/>
        <v/>
      </c>
      <c r="PCR43" t="str">
        <f t="shared" ca="1" si="172"/>
        <v/>
      </c>
      <c r="PCS43" t="str">
        <f t="shared" ca="1" si="172"/>
        <v/>
      </c>
      <c r="PCT43" t="str">
        <f t="shared" ca="1" si="172"/>
        <v/>
      </c>
      <c r="PCU43" t="str">
        <f t="shared" ca="1" si="172"/>
        <v/>
      </c>
      <c r="PCV43" t="str">
        <f t="shared" ca="1" si="172"/>
        <v/>
      </c>
      <c r="PCW43" t="str">
        <f t="shared" ca="1" si="172"/>
        <v/>
      </c>
      <c r="PCX43" t="str">
        <f t="shared" ca="1" si="172"/>
        <v/>
      </c>
      <c r="PCY43" t="str">
        <f t="shared" ca="1" si="172"/>
        <v/>
      </c>
      <c r="PCZ43" t="str">
        <f t="shared" ca="1" si="172"/>
        <v/>
      </c>
      <c r="PDA43" t="str">
        <f t="shared" ca="1" si="172"/>
        <v/>
      </c>
      <c r="PDB43" t="str">
        <f t="shared" ca="1" si="172"/>
        <v/>
      </c>
      <c r="PDC43" t="str">
        <f t="shared" ca="1" si="172"/>
        <v/>
      </c>
      <c r="PDD43" t="str">
        <f t="shared" ca="1" si="172"/>
        <v/>
      </c>
      <c r="PDE43" t="str">
        <f t="shared" ca="1" si="172"/>
        <v/>
      </c>
      <c r="PDF43" t="str">
        <f t="shared" ca="1" si="172"/>
        <v/>
      </c>
      <c r="PDG43" t="str">
        <f t="shared" ca="1" si="172"/>
        <v/>
      </c>
      <c r="PDH43" t="str">
        <f t="shared" ca="1" si="172"/>
        <v/>
      </c>
      <c r="PDI43" t="str">
        <f t="shared" ca="1" si="172"/>
        <v/>
      </c>
      <c r="PDJ43" t="str">
        <f t="shared" ca="1" si="172"/>
        <v/>
      </c>
      <c r="PDK43" t="str">
        <f t="shared" ca="1" si="172"/>
        <v/>
      </c>
      <c r="PDL43" t="str">
        <f t="shared" ca="1" si="172"/>
        <v/>
      </c>
      <c r="PDM43" t="str">
        <f t="shared" ca="1" si="172"/>
        <v/>
      </c>
      <c r="PDN43" t="str">
        <f t="shared" ca="1" si="172"/>
        <v/>
      </c>
      <c r="PDO43" t="str">
        <f t="shared" ca="1" si="172"/>
        <v/>
      </c>
      <c r="PDP43" t="str">
        <f t="shared" ca="1" si="172"/>
        <v/>
      </c>
      <c r="PDQ43" t="str">
        <f t="shared" ca="1" si="172"/>
        <v/>
      </c>
      <c r="PDR43" t="str">
        <f t="shared" ca="1" si="172"/>
        <v/>
      </c>
      <c r="PDS43" t="str">
        <f t="shared" ca="1" si="172"/>
        <v/>
      </c>
      <c r="PDT43" t="str">
        <f t="shared" ca="1" si="172"/>
        <v/>
      </c>
      <c r="PDU43" t="str">
        <f t="shared" ca="1" si="172"/>
        <v/>
      </c>
      <c r="PDV43" t="str">
        <f t="shared" ca="1" si="172"/>
        <v/>
      </c>
      <c r="PDW43" t="str">
        <f t="shared" ca="1" si="172"/>
        <v/>
      </c>
      <c r="PDX43" t="str">
        <f t="shared" ca="1" si="172"/>
        <v/>
      </c>
      <c r="PDY43" t="str">
        <f t="shared" ca="1" si="172"/>
        <v/>
      </c>
      <c r="PDZ43" t="str">
        <f t="shared" ca="1" si="172"/>
        <v/>
      </c>
      <c r="PEA43" t="str">
        <f t="shared" ca="1" si="172"/>
        <v/>
      </c>
      <c r="PEB43" t="str">
        <f t="shared" ca="1" si="172"/>
        <v/>
      </c>
      <c r="PEC43" t="str">
        <f t="shared" ref="PEC43:PGN43" ca="1" si="173">IFERROR(PDY43*PEA43,"")</f>
        <v/>
      </c>
      <c r="PED43" t="str">
        <f t="shared" ca="1" si="173"/>
        <v/>
      </c>
      <c r="PEE43" t="str">
        <f t="shared" ca="1" si="173"/>
        <v/>
      </c>
      <c r="PEF43" t="str">
        <f t="shared" ca="1" si="173"/>
        <v/>
      </c>
      <c r="PEG43" t="str">
        <f t="shared" ca="1" si="173"/>
        <v/>
      </c>
      <c r="PEH43" t="str">
        <f t="shared" ca="1" si="173"/>
        <v/>
      </c>
      <c r="PEI43" t="str">
        <f t="shared" ca="1" si="173"/>
        <v/>
      </c>
      <c r="PEJ43" t="str">
        <f t="shared" ca="1" si="173"/>
        <v/>
      </c>
      <c r="PEK43" t="str">
        <f t="shared" ca="1" si="173"/>
        <v/>
      </c>
      <c r="PEL43" t="str">
        <f t="shared" ca="1" si="173"/>
        <v/>
      </c>
      <c r="PEM43" t="str">
        <f t="shared" ca="1" si="173"/>
        <v/>
      </c>
      <c r="PEN43" t="str">
        <f t="shared" ca="1" si="173"/>
        <v/>
      </c>
      <c r="PEO43" t="str">
        <f t="shared" ca="1" si="173"/>
        <v/>
      </c>
      <c r="PEP43" t="str">
        <f t="shared" ca="1" si="173"/>
        <v/>
      </c>
      <c r="PEQ43" t="str">
        <f t="shared" ca="1" si="173"/>
        <v/>
      </c>
      <c r="PER43" t="str">
        <f t="shared" ca="1" si="173"/>
        <v/>
      </c>
      <c r="PES43" t="str">
        <f t="shared" ca="1" si="173"/>
        <v/>
      </c>
      <c r="PET43" t="str">
        <f t="shared" ca="1" si="173"/>
        <v/>
      </c>
      <c r="PEU43" t="str">
        <f t="shared" ca="1" si="173"/>
        <v/>
      </c>
      <c r="PEV43" t="str">
        <f t="shared" ca="1" si="173"/>
        <v/>
      </c>
      <c r="PEW43" t="str">
        <f t="shared" ca="1" si="173"/>
        <v/>
      </c>
      <c r="PEX43" t="str">
        <f t="shared" ca="1" si="173"/>
        <v/>
      </c>
      <c r="PEY43" t="str">
        <f t="shared" ca="1" si="173"/>
        <v/>
      </c>
      <c r="PEZ43" t="str">
        <f t="shared" ca="1" si="173"/>
        <v/>
      </c>
      <c r="PFA43" t="str">
        <f t="shared" ca="1" si="173"/>
        <v/>
      </c>
      <c r="PFB43" t="str">
        <f t="shared" ca="1" si="173"/>
        <v/>
      </c>
      <c r="PFC43" t="str">
        <f t="shared" ca="1" si="173"/>
        <v/>
      </c>
      <c r="PFD43" t="str">
        <f t="shared" ca="1" si="173"/>
        <v/>
      </c>
      <c r="PFE43" t="str">
        <f t="shared" ca="1" si="173"/>
        <v/>
      </c>
      <c r="PFF43" t="str">
        <f t="shared" ca="1" si="173"/>
        <v/>
      </c>
      <c r="PFG43" t="str">
        <f t="shared" ca="1" si="173"/>
        <v/>
      </c>
      <c r="PFH43" t="str">
        <f t="shared" ca="1" si="173"/>
        <v/>
      </c>
      <c r="PFI43" t="str">
        <f t="shared" ca="1" si="173"/>
        <v/>
      </c>
      <c r="PFJ43" t="str">
        <f t="shared" ca="1" si="173"/>
        <v/>
      </c>
      <c r="PFK43" t="str">
        <f t="shared" ca="1" si="173"/>
        <v/>
      </c>
      <c r="PFL43" t="str">
        <f t="shared" ca="1" si="173"/>
        <v/>
      </c>
      <c r="PFM43" t="str">
        <f t="shared" ca="1" si="173"/>
        <v/>
      </c>
      <c r="PFN43" t="str">
        <f t="shared" ca="1" si="173"/>
        <v/>
      </c>
      <c r="PFO43" t="str">
        <f t="shared" ca="1" si="173"/>
        <v/>
      </c>
      <c r="PFP43" t="str">
        <f t="shared" ca="1" si="173"/>
        <v/>
      </c>
      <c r="PFQ43" t="str">
        <f t="shared" ca="1" si="173"/>
        <v/>
      </c>
      <c r="PFR43" t="str">
        <f t="shared" ca="1" si="173"/>
        <v/>
      </c>
      <c r="PFS43" t="str">
        <f t="shared" ca="1" si="173"/>
        <v/>
      </c>
      <c r="PFT43" t="str">
        <f t="shared" ca="1" si="173"/>
        <v/>
      </c>
      <c r="PFU43" t="str">
        <f t="shared" ca="1" si="173"/>
        <v/>
      </c>
      <c r="PFV43" t="str">
        <f t="shared" ca="1" si="173"/>
        <v/>
      </c>
      <c r="PFW43" t="str">
        <f t="shared" ca="1" si="173"/>
        <v/>
      </c>
      <c r="PFX43" t="str">
        <f t="shared" ca="1" si="173"/>
        <v/>
      </c>
      <c r="PFY43" t="str">
        <f t="shared" ca="1" si="173"/>
        <v/>
      </c>
      <c r="PFZ43" t="str">
        <f t="shared" ca="1" si="173"/>
        <v/>
      </c>
      <c r="PGA43" t="str">
        <f t="shared" ca="1" si="173"/>
        <v/>
      </c>
      <c r="PGB43" t="str">
        <f t="shared" ca="1" si="173"/>
        <v/>
      </c>
      <c r="PGC43" t="str">
        <f t="shared" ca="1" si="173"/>
        <v/>
      </c>
      <c r="PGD43" t="str">
        <f t="shared" ca="1" si="173"/>
        <v/>
      </c>
      <c r="PGE43" t="str">
        <f t="shared" ca="1" si="173"/>
        <v/>
      </c>
      <c r="PGF43" t="str">
        <f t="shared" ca="1" si="173"/>
        <v/>
      </c>
      <c r="PGG43" t="str">
        <f t="shared" ca="1" si="173"/>
        <v/>
      </c>
      <c r="PGH43" t="str">
        <f t="shared" ca="1" si="173"/>
        <v/>
      </c>
      <c r="PGI43" t="str">
        <f t="shared" ca="1" si="173"/>
        <v/>
      </c>
      <c r="PGJ43" t="str">
        <f t="shared" ca="1" si="173"/>
        <v/>
      </c>
      <c r="PGK43" t="str">
        <f t="shared" ca="1" si="173"/>
        <v/>
      </c>
      <c r="PGL43" t="str">
        <f t="shared" ca="1" si="173"/>
        <v/>
      </c>
      <c r="PGM43" t="str">
        <f t="shared" ca="1" si="173"/>
        <v/>
      </c>
      <c r="PGN43" t="str">
        <f t="shared" ca="1" si="173"/>
        <v/>
      </c>
      <c r="PGO43" t="str">
        <f t="shared" ref="PGO43:PIZ43" ca="1" si="174">IFERROR(PGK43*PGM43,"")</f>
        <v/>
      </c>
      <c r="PGP43" t="str">
        <f t="shared" ca="1" si="174"/>
        <v/>
      </c>
      <c r="PGQ43" t="str">
        <f t="shared" ca="1" si="174"/>
        <v/>
      </c>
      <c r="PGR43" t="str">
        <f t="shared" ca="1" si="174"/>
        <v/>
      </c>
      <c r="PGS43" t="str">
        <f t="shared" ca="1" si="174"/>
        <v/>
      </c>
      <c r="PGT43" t="str">
        <f t="shared" ca="1" si="174"/>
        <v/>
      </c>
      <c r="PGU43" t="str">
        <f t="shared" ca="1" si="174"/>
        <v/>
      </c>
      <c r="PGV43" t="str">
        <f t="shared" ca="1" si="174"/>
        <v/>
      </c>
      <c r="PGW43" t="str">
        <f t="shared" ca="1" si="174"/>
        <v/>
      </c>
      <c r="PGX43" t="str">
        <f t="shared" ca="1" si="174"/>
        <v/>
      </c>
      <c r="PGY43" t="str">
        <f t="shared" ca="1" si="174"/>
        <v/>
      </c>
      <c r="PGZ43" t="str">
        <f t="shared" ca="1" si="174"/>
        <v/>
      </c>
      <c r="PHA43" t="str">
        <f t="shared" ca="1" si="174"/>
        <v/>
      </c>
      <c r="PHB43" t="str">
        <f t="shared" ca="1" si="174"/>
        <v/>
      </c>
      <c r="PHC43" t="str">
        <f t="shared" ca="1" si="174"/>
        <v/>
      </c>
      <c r="PHD43" t="str">
        <f t="shared" ca="1" si="174"/>
        <v/>
      </c>
      <c r="PHE43" t="str">
        <f t="shared" ca="1" si="174"/>
        <v/>
      </c>
      <c r="PHF43" t="str">
        <f t="shared" ca="1" si="174"/>
        <v/>
      </c>
      <c r="PHG43" t="str">
        <f t="shared" ca="1" si="174"/>
        <v/>
      </c>
      <c r="PHH43" t="str">
        <f t="shared" ca="1" si="174"/>
        <v/>
      </c>
      <c r="PHI43" t="str">
        <f t="shared" ca="1" si="174"/>
        <v/>
      </c>
      <c r="PHJ43" t="str">
        <f t="shared" ca="1" si="174"/>
        <v/>
      </c>
      <c r="PHK43" t="str">
        <f t="shared" ca="1" si="174"/>
        <v/>
      </c>
      <c r="PHL43" t="str">
        <f t="shared" ca="1" si="174"/>
        <v/>
      </c>
      <c r="PHM43" t="str">
        <f t="shared" ca="1" si="174"/>
        <v/>
      </c>
      <c r="PHN43" t="str">
        <f t="shared" ca="1" si="174"/>
        <v/>
      </c>
      <c r="PHO43" t="str">
        <f t="shared" ca="1" si="174"/>
        <v/>
      </c>
      <c r="PHP43" t="str">
        <f t="shared" ca="1" si="174"/>
        <v/>
      </c>
      <c r="PHQ43" t="str">
        <f t="shared" ca="1" si="174"/>
        <v/>
      </c>
      <c r="PHR43" t="str">
        <f t="shared" ca="1" si="174"/>
        <v/>
      </c>
      <c r="PHS43" t="str">
        <f t="shared" ca="1" si="174"/>
        <v/>
      </c>
      <c r="PHT43" t="str">
        <f t="shared" ca="1" si="174"/>
        <v/>
      </c>
      <c r="PHU43" t="str">
        <f t="shared" ca="1" si="174"/>
        <v/>
      </c>
      <c r="PHV43" t="str">
        <f t="shared" ca="1" si="174"/>
        <v/>
      </c>
      <c r="PHW43" t="str">
        <f t="shared" ca="1" si="174"/>
        <v/>
      </c>
      <c r="PHX43" t="str">
        <f t="shared" ca="1" si="174"/>
        <v/>
      </c>
      <c r="PHY43" t="str">
        <f t="shared" ca="1" si="174"/>
        <v/>
      </c>
      <c r="PHZ43" t="str">
        <f t="shared" ca="1" si="174"/>
        <v/>
      </c>
      <c r="PIA43" t="str">
        <f t="shared" ca="1" si="174"/>
        <v/>
      </c>
      <c r="PIB43" t="str">
        <f t="shared" ca="1" si="174"/>
        <v/>
      </c>
      <c r="PIC43" t="str">
        <f t="shared" ca="1" si="174"/>
        <v/>
      </c>
      <c r="PID43" t="str">
        <f t="shared" ca="1" si="174"/>
        <v/>
      </c>
      <c r="PIE43" t="str">
        <f t="shared" ca="1" si="174"/>
        <v/>
      </c>
      <c r="PIF43" t="str">
        <f t="shared" ca="1" si="174"/>
        <v/>
      </c>
      <c r="PIG43" t="str">
        <f t="shared" ca="1" si="174"/>
        <v/>
      </c>
      <c r="PIH43" t="str">
        <f t="shared" ca="1" si="174"/>
        <v/>
      </c>
      <c r="PII43" t="str">
        <f t="shared" ca="1" si="174"/>
        <v/>
      </c>
      <c r="PIJ43" t="str">
        <f t="shared" ca="1" si="174"/>
        <v/>
      </c>
      <c r="PIK43" t="str">
        <f t="shared" ca="1" si="174"/>
        <v/>
      </c>
      <c r="PIL43" t="str">
        <f t="shared" ca="1" si="174"/>
        <v/>
      </c>
      <c r="PIM43" t="str">
        <f t="shared" ca="1" si="174"/>
        <v/>
      </c>
      <c r="PIN43" t="str">
        <f t="shared" ca="1" si="174"/>
        <v/>
      </c>
      <c r="PIO43" t="str">
        <f t="shared" ca="1" si="174"/>
        <v/>
      </c>
      <c r="PIP43" t="str">
        <f t="shared" ca="1" si="174"/>
        <v/>
      </c>
      <c r="PIQ43" t="str">
        <f t="shared" ca="1" si="174"/>
        <v/>
      </c>
      <c r="PIR43" t="str">
        <f t="shared" ca="1" si="174"/>
        <v/>
      </c>
      <c r="PIS43" t="str">
        <f t="shared" ca="1" si="174"/>
        <v/>
      </c>
      <c r="PIT43" t="str">
        <f t="shared" ca="1" si="174"/>
        <v/>
      </c>
      <c r="PIU43" t="str">
        <f t="shared" ca="1" si="174"/>
        <v/>
      </c>
      <c r="PIV43" t="str">
        <f t="shared" ca="1" si="174"/>
        <v/>
      </c>
      <c r="PIW43" t="str">
        <f t="shared" ca="1" si="174"/>
        <v/>
      </c>
      <c r="PIX43" t="str">
        <f t="shared" ca="1" si="174"/>
        <v/>
      </c>
      <c r="PIY43" t="str">
        <f t="shared" ca="1" si="174"/>
        <v/>
      </c>
      <c r="PIZ43" t="str">
        <f t="shared" ca="1" si="174"/>
        <v/>
      </c>
      <c r="PJA43" t="str">
        <f t="shared" ref="PJA43:PLL43" ca="1" si="175">IFERROR(PIW43*PIY43,"")</f>
        <v/>
      </c>
      <c r="PJB43" t="str">
        <f t="shared" ca="1" si="175"/>
        <v/>
      </c>
      <c r="PJC43" t="str">
        <f t="shared" ca="1" si="175"/>
        <v/>
      </c>
      <c r="PJD43" t="str">
        <f t="shared" ca="1" si="175"/>
        <v/>
      </c>
      <c r="PJE43" t="str">
        <f t="shared" ca="1" si="175"/>
        <v/>
      </c>
      <c r="PJF43" t="str">
        <f t="shared" ca="1" si="175"/>
        <v/>
      </c>
      <c r="PJG43" t="str">
        <f t="shared" ca="1" si="175"/>
        <v/>
      </c>
      <c r="PJH43" t="str">
        <f t="shared" ca="1" si="175"/>
        <v/>
      </c>
      <c r="PJI43" t="str">
        <f t="shared" ca="1" si="175"/>
        <v/>
      </c>
      <c r="PJJ43" t="str">
        <f t="shared" ca="1" si="175"/>
        <v/>
      </c>
      <c r="PJK43" t="str">
        <f t="shared" ca="1" si="175"/>
        <v/>
      </c>
      <c r="PJL43" t="str">
        <f t="shared" ca="1" si="175"/>
        <v/>
      </c>
      <c r="PJM43" t="str">
        <f t="shared" ca="1" si="175"/>
        <v/>
      </c>
      <c r="PJN43" t="str">
        <f t="shared" ca="1" si="175"/>
        <v/>
      </c>
      <c r="PJO43" t="str">
        <f t="shared" ca="1" si="175"/>
        <v/>
      </c>
      <c r="PJP43" t="str">
        <f t="shared" ca="1" si="175"/>
        <v/>
      </c>
      <c r="PJQ43" t="str">
        <f t="shared" ca="1" si="175"/>
        <v/>
      </c>
      <c r="PJR43" t="str">
        <f t="shared" ca="1" si="175"/>
        <v/>
      </c>
      <c r="PJS43" t="str">
        <f t="shared" ca="1" si="175"/>
        <v/>
      </c>
      <c r="PJT43" t="str">
        <f t="shared" ca="1" si="175"/>
        <v/>
      </c>
      <c r="PJU43" t="str">
        <f t="shared" ca="1" si="175"/>
        <v/>
      </c>
      <c r="PJV43" t="str">
        <f t="shared" ca="1" si="175"/>
        <v/>
      </c>
      <c r="PJW43" t="str">
        <f t="shared" ca="1" si="175"/>
        <v/>
      </c>
      <c r="PJX43" t="str">
        <f t="shared" ca="1" si="175"/>
        <v/>
      </c>
      <c r="PJY43" t="str">
        <f t="shared" ca="1" si="175"/>
        <v/>
      </c>
      <c r="PJZ43" t="str">
        <f t="shared" ca="1" si="175"/>
        <v/>
      </c>
      <c r="PKA43" t="str">
        <f t="shared" ca="1" si="175"/>
        <v/>
      </c>
      <c r="PKB43" t="str">
        <f t="shared" ca="1" si="175"/>
        <v/>
      </c>
      <c r="PKC43" t="str">
        <f t="shared" ca="1" si="175"/>
        <v/>
      </c>
      <c r="PKD43" t="str">
        <f t="shared" ca="1" si="175"/>
        <v/>
      </c>
      <c r="PKE43" t="str">
        <f t="shared" ca="1" si="175"/>
        <v/>
      </c>
      <c r="PKF43" t="str">
        <f t="shared" ca="1" si="175"/>
        <v/>
      </c>
      <c r="PKG43" t="str">
        <f t="shared" ca="1" si="175"/>
        <v/>
      </c>
      <c r="PKH43" t="str">
        <f t="shared" ca="1" si="175"/>
        <v/>
      </c>
      <c r="PKI43" t="str">
        <f t="shared" ca="1" si="175"/>
        <v/>
      </c>
      <c r="PKJ43" t="str">
        <f t="shared" ca="1" si="175"/>
        <v/>
      </c>
      <c r="PKK43" t="str">
        <f t="shared" ca="1" si="175"/>
        <v/>
      </c>
      <c r="PKL43" t="str">
        <f t="shared" ca="1" si="175"/>
        <v/>
      </c>
      <c r="PKM43" t="str">
        <f t="shared" ca="1" si="175"/>
        <v/>
      </c>
      <c r="PKN43" t="str">
        <f t="shared" ca="1" si="175"/>
        <v/>
      </c>
      <c r="PKO43" t="str">
        <f t="shared" ca="1" si="175"/>
        <v/>
      </c>
      <c r="PKP43" t="str">
        <f t="shared" ca="1" si="175"/>
        <v/>
      </c>
      <c r="PKQ43" t="str">
        <f t="shared" ca="1" si="175"/>
        <v/>
      </c>
      <c r="PKR43" t="str">
        <f t="shared" ca="1" si="175"/>
        <v/>
      </c>
      <c r="PKS43" t="str">
        <f t="shared" ca="1" si="175"/>
        <v/>
      </c>
      <c r="PKT43" t="str">
        <f t="shared" ca="1" si="175"/>
        <v/>
      </c>
      <c r="PKU43" t="str">
        <f t="shared" ca="1" si="175"/>
        <v/>
      </c>
      <c r="PKV43" t="str">
        <f t="shared" ca="1" si="175"/>
        <v/>
      </c>
      <c r="PKW43" t="str">
        <f t="shared" ca="1" si="175"/>
        <v/>
      </c>
      <c r="PKX43" t="str">
        <f t="shared" ca="1" si="175"/>
        <v/>
      </c>
      <c r="PKY43" t="str">
        <f t="shared" ca="1" si="175"/>
        <v/>
      </c>
      <c r="PKZ43" t="str">
        <f t="shared" ca="1" si="175"/>
        <v/>
      </c>
      <c r="PLA43" t="str">
        <f t="shared" ca="1" si="175"/>
        <v/>
      </c>
      <c r="PLB43" t="str">
        <f t="shared" ca="1" si="175"/>
        <v/>
      </c>
      <c r="PLC43" t="str">
        <f t="shared" ca="1" si="175"/>
        <v/>
      </c>
      <c r="PLD43" t="str">
        <f t="shared" ca="1" si="175"/>
        <v/>
      </c>
      <c r="PLE43" t="str">
        <f t="shared" ca="1" si="175"/>
        <v/>
      </c>
      <c r="PLF43" t="str">
        <f t="shared" ca="1" si="175"/>
        <v/>
      </c>
      <c r="PLG43" t="str">
        <f t="shared" ca="1" si="175"/>
        <v/>
      </c>
      <c r="PLH43" t="str">
        <f t="shared" ca="1" si="175"/>
        <v/>
      </c>
      <c r="PLI43" t="str">
        <f t="shared" ca="1" si="175"/>
        <v/>
      </c>
      <c r="PLJ43" t="str">
        <f t="shared" ca="1" si="175"/>
        <v/>
      </c>
      <c r="PLK43" t="str">
        <f t="shared" ca="1" si="175"/>
        <v/>
      </c>
      <c r="PLL43" t="str">
        <f t="shared" ca="1" si="175"/>
        <v/>
      </c>
      <c r="PLM43" t="str">
        <f t="shared" ref="PLM43:PNX43" ca="1" si="176">IFERROR(PLI43*PLK43,"")</f>
        <v/>
      </c>
      <c r="PLN43" t="str">
        <f t="shared" ca="1" si="176"/>
        <v/>
      </c>
      <c r="PLO43" t="str">
        <f t="shared" ca="1" si="176"/>
        <v/>
      </c>
      <c r="PLP43" t="str">
        <f t="shared" ca="1" si="176"/>
        <v/>
      </c>
      <c r="PLQ43" t="str">
        <f t="shared" ca="1" si="176"/>
        <v/>
      </c>
      <c r="PLR43" t="str">
        <f t="shared" ca="1" si="176"/>
        <v/>
      </c>
      <c r="PLS43" t="str">
        <f t="shared" ca="1" si="176"/>
        <v/>
      </c>
      <c r="PLT43" t="str">
        <f t="shared" ca="1" si="176"/>
        <v/>
      </c>
      <c r="PLU43" t="str">
        <f t="shared" ca="1" si="176"/>
        <v/>
      </c>
      <c r="PLV43" t="str">
        <f t="shared" ca="1" si="176"/>
        <v/>
      </c>
      <c r="PLW43" t="str">
        <f t="shared" ca="1" si="176"/>
        <v/>
      </c>
      <c r="PLX43" t="str">
        <f t="shared" ca="1" si="176"/>
        <v/>
      </c>
      <c r="PLY43" t="str">
        <f t="shared" ca="1" si="176"/>
        <v/>
      </c>
      <c r="PLZ43" t="str">
        <f t="shared" ca="1" si="176"/>
        <v/>
      </c>
      <c r="PMA43" t="str">
        <f t="shared" ca="1" si="176"/>
        <v/>
      </c>
      <c r="PMB43" t="str">
        <f t="shared" ca="1" si="176"/>
        <v/>
      </c>
      <c r="PMC43" t="str">
        <f t="shared" ca="1" si="176"/>
        <v/>
      </c>
      <c r="PMD43" t="str">
        <f t="shared" ca="1" si="176"/>
        <v/>
      </c>
      <c r="PME43" t="str">
        <f t="shared" ca="1" si="176"/>
        <v/>
      </c>
      <c r="PMF43" t="str">
        <f t="shared" ca="1" si="176"/>
        <v/>
      </c>
      <c r="PMG43" t="str">
        <f t="shared" ca="1" si="176"/>
        <v/>
      </c>
      <c r="PMH43" t="str">
        <f t="shared" ca="1" si="176"/>
        <v/>
      </c>
      <c r="PMI43" t="str">
        <f t="shared" ca="1" si="176"/>
        <v/>
      </c>
      <c r="PMJ43" t="str">
        <f t="shared" ca="1" si="176"/>
        <v/>
      </c>
      <c r="PMK43" t="str">
        <f t="shared" ca="1" si="176"/>
        <v/>
      </c>
      <c r="PML43" t="str">
        <f t="shared" ca="1" si="176"/>
        <v/>
      </c>
      <c r="PMM43" t="str">
        <f t="shared" ca="1" si="176"/>
        <v/>
      </c>
      <c r="PMN43" t="str">
        <f t="shared" ca="1" si="176"/>
        <v/>
      </c>
      <c r="PMO43" t="str">
        <f t="shared" ca="1" si="176"/>
        <v/>
      </c>
      <c r="PMP43" t="str">
        <f t="shared" ca="1" si="176"/>
        <v/>
      </c>
      <c r="PMQ43" t="str">
        <f t="shared" ca="1" si="176"/>
        <v/>
      </c>
      <c r="PMR43" t="str">
        <f t="shared" ca="1" si="176"/>
        <v/>
      </c>
      <c r="PMS43" t="str">
        <f t="shared" ca="1" si="176"/>
        <v/>
      </c>
      <c r="PMT43" t="str">
        <f t="shared" ca="1" si="176"/>
        <v/>
      </c>
      <c r="PMU43" t="str">
        <f t="shared" ca="1" si="176"/>
        <v/>
      </c>
      <c r="PMV43" t="str">
        <f t="shared" ca="1" si="176"/>
        <v/>
      </c>
      <c r="PMW43" t="str">
        <f t="shared" ca="1" si="176"/>
        <v/>
      </c>
      <c r="PMX43" t="str">
        <f t="shared" ca="1" si="176"/>
        <v/>
      </c>
      <c r="PMY43" t="str">
        <f t="shared" ca="1" si="176"/>
        <v/>
      </c>
      <c r="PMZ43" t="str">
        <f t="shared" ca="1" si="176"/>
        <v/>
      </c>
      <c r="PNA43" t="str">
        <f t="shared" ca="1" si="176"/>
        <v/>
      </c>
      <c r="PNB43" t="str">
        <f t="shared" ca="1" si="176"/>
        <v/>
      </c>
      <c r="PNC43" t="str">
        <f t="shared" ca="1" si="176"/>
        <v/>
      </c>
      <c r="PND43" t="str">
        <f t="shared" ca="1" si="176"/>
        <v/>
      </c>
      <c r="PNE43" t="str">
        <f t="shared" ca="1" si="176"/>
        <v/>
      </c>
      <c r="PNF43" t="str">
        <f t="shared" ca="1" si="176"/>
        <v/>
      </c>
      <c r="PNG43" t="str">
        <f t="shared" ca="1" si="176"/>
        <v/>
      </c>
      <c r="PNH43" t="str">
        <f t="shared" ca="1" si="176"/>
        <v/>
      </c>
      <c r="PNI43" t="str">
        <f t="shared" ca="1" si="176"/>
        <v/>
      </c>
      <c r="PNJ43" t="str">
        <f t="shared" ca="1" si="176"/>
        <v/>
      </c>
      <c r="PNK43" t="str">
        <f t="shared" ca="1" si="176"/>
        <v/>
      </c>
      <c r="PNL43" t="str">
        <f t="shared" ca="1" si="176"/>
        <v/>
      </c>
      <c r="PNM43" t="str">
        <f t="shared" ca="1" si="176"/>
        <v/>
      </c>
      <c r="PNN43" t="str">
        <f t="shared" ca="1" si="176"/>
        <v/>
      </c>
      <c r="PNO43" t="str">
        <f t="shared" ca="1" si="176"/>
        <v/>
      </c>
      <c r="PNP43" t="str">
        <f t="shared" ca="1" si="176"/>
        <v/>
      </c>
      <c r="PNQ43" t="str">
        <f t="shared" ca="1" si="176"/>
        <v/>
      </c>
      <c r="PNR43" t="str">
        <f t="shared" ca="1" si="176"/>
        <v/>
      </c>
      <c r="PNS43" t="str">
        <f t="shared" ca="1" si="176"/>
        <v/>
      </c>
      <c r="PNT43" t="str">
        <f t="shared" ca="1" si="176"/>
        <v/>
      </c>
      <c r="PNU43" t="str">
        <f t="shared" ca="1" si="176"/>
        <v/>
      </c>
      <c r="PNV43" t="str">
        <f t="shared" ca="1" si="176"/>
        <v/>
      </c>
      <c r="PNW43" t="str">
        <f t="shared" ca="1" si="176"/>
        <v/>
      </c>
      <c r="PNX43" t="str">
        <f t="shared" ca="1" si="176"/>
        <v/>
      </c>
      <c r="PNY43" t="str">
        <f t="shared" ref="PNY43:PQJ43" ca="1" si="177">IFERROR(PNU43*PNW43,"")</f>
        <v/>
      </c>
      <c r="PNZ43" t="str">
        <f t="shared" ca="1" si="177"/>
        <v/>
      </c>
      <c r="POA43" t="str">
        <f t="shared" ca="1" si="177"/>
        <v/>
      </c>
      <c r="POB43" t="str">
        <f t="shared" ca="1" si="177"/>
        <v/>
      </c>
      <c r="POC43" t="str">
        <f t="shared" ca="1" si="177"/>
        <v/>
      </c>
      <c r="POD43" t="str">
        <f t="shared" ca="1" si="177"/>
        <v/>
      </c>
      <c r="POE43" t="str">
        <f t="shared" ca="1" si="177"/>
        <v/>
      </c>
      <c r="POF43" t="str">
        <f t="shared" ca="1" si="177"/>
        <v/>
      </c>
      <c r="POG43" t="str">
        <f t="shared" ca="1" si="177"/>
        <v/>
      </c>
      <c r="POH43" t="str">
        <f t="shared" ca="1" si="177"/>
        <v/>
      </c>
      <c r="POI43" t="str">
        <f t="shared" ca="1" si="177"/>
        <v/>
      </c>
      <c r="POJ43" t="str">
        <f t="shared" ca="1" si="177"/>
        <v/>
      </c>
      <c r="POK43" t="str">
        <f t="shared" ca="1" si="177"/>
        <v/>
      </c>
      <c r="POL43" t="str">
        <f t="shared" ca="1" si="177"/>
        <v/>
      </c>
      <c r="POM43" t="str">
        <f t="shared" ca="1" si="177"/>
        <v/>
      </c>
      <c r="PON43" t="str">
        <f t="shared" ca="1" si="177"/>
        <v/>
      </c>
      <c r="POO43" t="str">
        <f t="shared" ca="1" si="177"/>
        <v/>
      </c>
      <c r="POP43" t="str">
        <f t="shared" ca="1" si="177"/>
        <v/>
      </c>
      <c r="POQ43" t="str">
        <f t="shared" ca="1" si="177"/>
        <v/>
      </c>
      <c r="POR43" t="str">
        <f t="shared" ca="1" si="177"/>
        <v/>
      </c>
      <c r="POS43" t="str">
        <f t="shared" ca="1" si="177"/>
        <v/>
      </c>
      <c r="POT43" t="str">
        <f t="shared" ca="1" si="177"/>
        <v/>
      </c>
      <c r="POU43" t="str">
        <f t="shared" ca="1" si="177"/>
        <v/>
      </c>
      <c r="POV43" t="str">
        <f t="shared" ca="1" si="177"/>
        <v/>
      </c>
      <c r="POW43" t="str">
        <f t="shared" ca="1" si="177"/>
        <v/>
      </c>
      <c r="POX43" t="str">
        <f t="shared" ca="1" si="177"/>
        <v/>
      </c>
      <c r="POY43" t="str">
        <f t="shared" ca="1" si="177"/>
        <v/>
      </c>
      <c r="POZ43" t="str">
        <f t="shared" ca="1" si="177"/>
        <v/>
      </c>
      <c r="PPA43" t="str">
        <f t="shared" ca="1" si="177"/>
        <v/>
      </c>
      <c r="PPB43" t="str">
        <f t="shared" ca="1" si="177"/>
        <v/>
      </c>
      <c r="PPC43" t="str">
        <f t="shared" ca="1" si="177"/>
        <v/>
      </c>
      <c r="PPD43" t="str">
        <f t="shared" ca="1" si="177"/>
        <v/>
      </c>
      <c r="PPE43" t="str">
        <f t="shared" ca="1" si="177"/>
        <v/>
      </c>
      <c r="PPF43" t="str">
        <f t="shared" ca="1" si="177"/>
        <v/>
      </c>
      <c r="PPG43" t="str">
        <f t="shared" ca="1" si="177"/>
        <v/>
      </c>
      <c r="PPH43" t="str">
        <f t="shared" ca="1" si="177"/>
        <v/>
      </c>
      <c r="PPI43" t="str">
        <f t="shared" ca="1" si="177"/>
        <v/>
      </c>
      <c r="PPJ43" t="str">
        <f t="shared" ca="1" si="177"/>
        <v/>
      </c>
      <c r="PPK43" t="str">
        <f t="shared" ca="1" si="177"/>
        <v/>
      </c>
      <c r="PPL43" t="str">
        <f t="shared" ca="1" si="177"/>
        <v/>
      </c>
      <c r="PPM43" t="str">
        <f t="shared" ca="1" si="177"/>
        <v/>
      </c>
      <c r="PPN43" t="str">
        <f t="shared" ca="1" si="177"/>
        <v/>
      </c>
      <c r="PPO43" t="str">
        <f t="shared" ca="1" si="177"/>
        <v/>
      </c>
      <c r="PPP43" t="str">
        <f t="shared" ca="1" si="177"/>
        <v/>
      </c>
      <c r="PPQ43" t="str">
        <f t="shared" ca="1" si="177"/>
        <v/>
      </c>
      <c r="PPR43" t="str">
        <f t="shared" ca="1" si="177"/>
        <v/>
      </c>
      <c r="PPS43" t="str">
        <f t="shared" ca="1" si="177"/>
        <v/>
      </c>
      <c r="PPT43" t="str">
        <f t="shared" ca="1" si="177"/>
        <v/>
      </c>
      <c r="PPU43" t="str">
        <f t="shared" ca="1" si="177"/>
        <v/>
      </c>
      <c r="PPV43" t="str">
        <f t="shared" ca="1" si="177"/>
        <v/>
      </c>
      <c r="PPW43" t="str">
        <f t="shared" ca="1" si="177"/>
        <v/>
      </c>
      <c r="PPX43" t="str">
        <f t="shared" ca="1" si="177"/>
        <v/>
      </c>
      <c r="PPY43" t="str">
        <f t="shared" ca="1" si="177"/>
        <v/>
      </c>
      <c r="PPZ43" t="str">
        <f t="shared" ca="1" si="177"/>
        <v/>
      </c>
      <c r="PQA43" t="str">
        <f t="shared" ca="1" si="177"/>
        <v/>
      </c>
      <c r="PQB43" t="str">
        <f t="shared" ca="1" si="177"/>
        <v/>
      </c>
      <c r="PQC43" t="str">
        <f t="shared" ca="1" si="177"/>
        <v/>
      </c>
      <c r="PQD43" t="str">
        <f t="shared" ca="1" si="177"/>
        <v/>
      </c>
      <c r="PQE43" t="str">
        <f t="shared" ca="1" si="177"/>
        <v/>
      </c>
      <c r="PQF43" t="str">
        <f t="shared" ca="1" si="177"/>
        <v/>
      </c>
      <c r="PQG43" t="str">
        <f t="shared" ca="1" si="177"/>
        <v/>
      </c>
      <c r="PQH43" t="str">
        <f t="shared" ca="1" si="177"/>
        <v/>
      </c>
      <c r="PQI43" t="str">
        <f t="shared" ca="1" si="177"/>
        <v/>
      </c>
      <c r="PQJ43" t="str">
        <f t="shared" ca="1" si="177"/>
        <v/>
      </c>
      <c r="PQK43" t="str">
        <f t="shared" ref="PQK43:PSV43" ca="1" si="178">IFERROR(PQG43*PQI43,"")</f>
        <v/>
      </c>
      <c r="PQL43" t="str">
        <f t="shared" ca="1" si="178"/>
        <v/>
      </c>
      <c r="PQM43" t="str">
        <f t="shared" ca="1" si="178"/>
        <v/>
      </c>
      <c r="PQN43" t="str">
        <f t="shared" ca="1" si="178"/>
        <v/>
      </c>
      <c r="PQO43" t="str">
        <f t="shared" ca="1" si="178"/>
        <v/>
      </c>
      <c r="PQP43" t="str">
        <f t="shared" ca="1" si="178"/>
        <v/>
      </c>
      <c r="PQQ43" t="str">
        <f t="shared" ca="1" si="178"/>
        <v/>
      </c>
      <c r="PQR43" t="str">
        <f t="shared" ca="1" si="178"/>
        <v/>
      </c>
      <c r="PQS43" t="str">
        <f t="shared" ca="1" si="178"/>
        <v/>
      </c>
      <c r="PQT43" t="str">
        <f t="shared" ca="1" si="178"/>
        <v/>
      </c>
      <c r="PQU43" t="str">
        <f t="shared" ca="1" si="178"/>
        <v/>
      </c>
      <c r="PQV43" t="str">
        <f t="shared" ca="1" si="178"/>
        <v/>
      </c>
      <c r="PQW43" t="str">
        <f t="shared" ca="1" si="178"/>
        <v/>
      </c>
      <c r="PQX43" t="str">
        <f t="shared" ca="1" si="178"/>
        <v/>
      </c>
      <c r="PQY43" t="str">
        <f t="shared" ca="1" si="178"/>
        <v/>
      </c>
      <c r="PQZ43" t="str">
        <f t="shared" ca="1" si="178"/>
        <v/>
      </c>
      <c r="PRA43" t="str">
        <f t="shared" ca="1" si="178"/>
        <v/>
      </c>
      <c r="PRB43" t="str">
        <f t="shared" ca="1" si="178"/>
        <v/>
      </c>
      <c r="PRC43" t="str">
        <f t="shared" ca="1" si="178"/>
        <v/>
      </c>
      <c r="PRD43" t="str">
        <f t="shared" ca="1" si="178"/>
        <v/>
      </c>
      <c r="PRE43" t="str">
        <f t="shared" ca="1" si="178"/>
        <v/>
      </c>
      <c r="PRF43" t="str">
        <f t="shared" ca="1" si="178"/>
        <v/>
      </c>
      <c r="PRG43" t="str">
        <f t="shared" ca="1" si="178"/>
        <v/>
      </c>
      <c r="PRH43" t="str">
        <f t="shared" ca="1" si="178"/>
        <v/>
      </c>
      <c r="PRI43" t="str">
        <f t="shared" ca="1" si="178"/>
        <v/>
      </c>
      <c r="PRJ43" t="str">
        <f t="shared" ca="1" si="178"/>
        <v/>
      </c>
      <c r="PRK43" t="str">
        <f t="shared" ca="1" si="178"/>
        <v/>
      </c>
      <c r="PRL43" t="str">
        <f t="shared" ca="1" si="178"/>
        <v/>
      </c>
      <c r="PRM43" t="str">
        <f t="shared" ca="1" si="178"/>
        <v/>
      </c>
      <c r="PRN43" t="str">
        <f t="shared" ca="1" si="178"/>
        <v/>
      </c>
      <c r="PRO43" t="str">
        <f t="shared" ca="1" si="178"/>
        <v/>
      </c>
      <c r="PRP43" t="str">
        <f t="shared" ca="1" si="178"/>
        <v/>
      </c>
      <c r="PRQ43" t="str">
        <f t="shared" ca="1" si="178"/>
        <v/>
      </c>
      <c r="PRR43" t="str">
        <f t="shared" ca="1" si="178"/>
        <v/>
      </c>
      <c r="PRS43" t="str">
        <f t="shared" ca="1" si="178"/>
        <v/>
      </c>
      <c r="PRT43" t="str">
        <f t="shared" ca="1" si="178"/>
        <v/>
      </c>
      <c r="PRU43" t="str">
        <f t="shared" ca="1" si="178"/>
        <v/>
      </c>
      <c r="PRV43" t="str">
        <f t="shared" ca="1" si="178"/>
        <v/>
      </c>
      <c r="PRW43" t="str">
        <f t="shared" ca="1" si="178"/>
        <v/>
      </c>
      <c r="PRX43" t="str">
        <f t="shared" ca="1" si="178"/>
        <v/>
      </c>
      <c r="PRY43" t="str">
        <f t="shared" ca="1" si="178"/>
        <v/>
      </c>
      <c r="PRZ43" t="str">
        <f t="shared" ca="1" si="178"/>
        <v/>
      </c>
      <c r="PSA43" t="str">
        <f t="shared" ca="1" si="178"/>
        <v/>
      </c>
      <c r="PSB43" t="str">
        <f t="shared" ca="1" si="178"/>
        <v/>
      </c>
      <c r="PSC43" t="str">
        <f t="shared" ca="1" si="178"/>
        <v/>
      </c>
      <c r="PSD43" t="str">
        <f t="shared" ca="1" si="178"/>
        <v/>
      </c>
      <c r="PSE43" t="str">
        <f t="shared" ca="1" si="178"/>
        <v/>
      </c>
      <c r="PSF43" t="str">
        <f t="shared" ca="1" si="178"/>
        <v/>
      </c>
      <c r="PSG43" t="str">
        <f t="shared" ca="1" si="178"/>
        <v/>
      </c>
      <c r="PSH43" t="str">
        <f t="shared" ca="1" si="178"/>
        <v/>
      </c>
      <c r="PSI43" t="str">
        <f t="shared" ca="1" si="178"/>
        <v/>
      </c>
      <c r="PSJ43" t="str">
        <f t="shared" ca="1" si="178"/>
        <v/>
      </c>
      <c r="PSK43" t="str">
        <f t="shared" ca="1" si="178"/>
        <v/>
      </c>
      <c r="PSL43" t="str">
        <f t="shared" ca="1" si="178"/>
        <v/>
      </c>
      <c r="PSM43" t="str">
        <f t="shared" ca="1" si="178"/>
        <v/>
      </c>
      <c r="PSN43" t="str">
        <f t="shared" ca="1" si="178"/>
        <v/>
      </c>
      <c r="PSO43" t="str">
        <f t="shared" ca="1" si="178"/>
        <v/>
      </c>
      <c r="PSP43" t="str">
        <f t="shared" ca="1" si="178"/>
        <v/>
      </c>
      <c r="PSQ43" t="str">
        <f t="shared" ca="1" si="178"/>
        <v/>
      </c>
      <c r="PSR43" t="str">
        <f t="shared" ca="1" si="178"/>
        <v/>
      </c>
      <c r="PSS43" t="str">
        <f t="shared" ca="1" si="178"/>
        <v/>
      </c>
      <c r="PST43" t="str">
        <f t="shared" ca="1" si="178"/>
        <v/>
      </c>
      <c r="PSU43" t="str">
        <f t="shared" ca="1" si="178"/>
        <v/>
      </c>
      <c r="PSV43" t="str">
        <f t="shared" ca="1" si="178"/>
        <v/>
      </c>
      <c r="PSW43" t="str">
        <f t="shared" ref="PSW43:PVH43" ca="1" si="179">IFERROR(PSS43*PSU43,"")</f>
        <v/>
      </c>
      <c r="PSX43" t="str">
        <f t="shared" ca="1" si="179"/>
        <v/>
      </c>
      <c r="PSY43" t="str">
        <f t="shared" ca="1" si="179"/>
        <v/>
      </c>
      <c r="PSZ43" t="str">
        <f t="shared" ca="1" si="179"/>
        <v/>
      </c>
      <c r="PTA43" t="str">
        <f t="shared" ca="1" si="179"/>
        <v/>
      </c>
      <c r="PTB43" t="str">
        <f t="shared" ca="1" si="179"/>
        <v/>
      </c>
      <c r="PTC43" t="str">
        <f t="shared" ca="1" si="179"/>
        <v/>
      </c>
      <c r="PTD43" t="str">
        <f t="shared" ca="1" si="179"/>
        <v/>
      </c>
      <c r="PTE43" t="str">
        <f t="shared" ca="1" si="179"/>
        <v/>
      </c>
      <c r="PTF43" t="str">
        <f t="shared" ca="1" si="179"/>
        <v/>
      </c>
      <c r="PTG43" t="str">
        <f t="shared" ca="1" si="179"/>
        <v/>
      </c>
      <c r="PTH43" t="str">
        <f t="shared" ca="1" si="179"/>
        <v/>
      </c>
      <c r="PTI43" t="str">
        <f t="shared" ca="1" si="179"/>
        <v/>
      </c>
      <c r="PTJ43" t="str">
        <f t="shared" ca="1" si="179"/>
        <v/>
      </c>
      <c r="PTK43" t="str">
        <f t="shared" ca="1" si="179"/>
        <v/>
      </c>
      <c r="PTL43" t="str">
        <f t="shared" ca="1" si="179"/>
        <v/>
      </c>
      <c r="PTM43" t="str">
        <f t="shared" ca="1" si="179"/>
        <v/>
      </c>
      <c r="PTN43" t="str">
        <f t="shared" ca="1" si="179"/>
        <v/>
      </c>
      <c r="PTO43" t="str">
        <f t="shared" ca="1" si="179"/>
        <v/>
      </c>
      <c r="PTP43" t="str">
        <f t="shared" ca="1" si="179"/>
        <v/>
      </c>
      <c r="PTQ43" t="str">
        <f t="shared" ca="1" si="179"/>
        <v/>
      </c>
      <c r="PTR43" t="str">
        <f t="shared" ca="1" si="179"/>
        <v/>
      </c>
      <c r="PTS43" t="str">
        <f t="shared" ca="1" si="179"/>
        <v/>
      </c>
      <c r="PTT43" t="str">
        <f t="shared" ca="1" si="179"/>
        <v/>
      </c>
      <c r="PTU43" t="str">
        <f t="shared" ca="1" si="179"/>
        <v/>
      </c>
      <c r="PTV43" t="str">
        <f t="shared" ca="1" si="179"/>
        <v/>
      </c>
      <c r="PTW43" t="str">
        <f t="shared" ca="1" si="179"/>
        <v/>
      </c>
      <c r="PTX43" t="str">
        <f t="shared" ca="1" si="179"/>
        <v/>
      </c>
      <c r="PTY43" t="str">
        <f t="shared" ca="1" si="179"/>
        <v/>
      </c>
      <c r="PTZ43" t="str">
        <f t="shared" ca="1" si="179"/>
        <v/>
      </c>
      <c r="PUA43" t="str">
        <f t="shared" ca="1" si="179"/>
        <v/>
      </c>
      <c r="PUB43" t="str">
        <f t="shared" ca="1" si="179"/>
        <v/>
      </c>
      <c r="PUC43" t="str">
        <f t="shared" ca="1" si="179"/>
        <v/>
      </c>
      <c r="PUD43" t="str">
        <f t="shared" ca="1" si="179"/>
        <v/>
      </c>
      <c r="PUE43" t="str">
        <f t="shared" ca="1" si="179"/>
        <v/>
      </c>
      <c r="PUF43" t="str">
        <f t="shared" ca="1" si="179"/>
        <v/>
      </c>
      <c r="PUG43" t="str">
        <f t="shared" ca="1" si="179"/>
        <v/>
      </c>
      <c r="PUH43" t="str">
        <f t="shared" ca="1" si="179"/>
        <v/>
      </c>
      <c r="PUI43" t="str">
        <f t="shared" ca="1" si="179"/>
        <v/>
      </c>
      <c r="PUJ43" t="str">
        <f t="shared" ca="1" si="179"/>
        <v/>
      </c>
      <c r="PUK43" t="str">
        <f t="shared" ca="1" si="179"/>
        <v/>
      </c>
      <c r="PUL43" t="str">
        <f t="shared" ca="1" si="179"/>
        <v/>
      </c>
      <c r="PUM43" t="str">
        <f t="shared" ca="1" si="179"/>
        <v/>
      </c>
      <c r="PUN43" t="str">
        <f t="shared" ca="1" si="179"/>
        <v/>
      </c>
      <c r="PUO43" t="str">
        <f t="shared" ca="1" si="179"/>
        <v/>
      </c>
      <c r="PUP43" t="str">
        <f t="shared" ca="1" si="179"/>
        <v/>
      </c>
      <c r="PUQ43" t="str">
        <f t="shared" ca="1" si="179"/>
        <v/>
      </c>
      <c r="PUR43" t="str">
        <f t="shared" ca="1" si="179"/>
        <v/>
      </c>
      <c r="PUS43" t="str">
        <f t="shared" ca="1" si="179"/>
        <v/>
      </c>
      <c r="PUT43" t="str">
        <f t="shared" ca="1" si="179"/>
        <v/>
      </c>
      <c r="PUU43" t="str">
        <f t="shared" ca="1" si="179"/>
        <v/>
      </c>
      <c r="PUV43" t="str">
        <f t="shared" ca="1" si="179"/>
        <v/>
      </c>
      <c r="PUW43" t="str">
        <f t="shared" ca="1" si="179"/>
        <v/>
      </c>
      <c r="PUX43" t="str">
        <f t="shared" ca="1" si="179"/>
        <v/>
      </c>
      <c r="PUY43" t="str">
        <f t="shared" ca="1" si="179"/>
        <v/>
      </c>
      <c r="PUZ43" t="str">
        <f t="shared" ca="1" si="179"/>
        <v/>
      </c>
      <c r="PVA43" t="str">
        <f t="shared" ca="1" si="179"/>
        <v/>
      </c>
      <c r="PVB43" t="str">
        <f t="shared" ca="1" si="179"/>
        <v/>
      </c>
      <c r="PVC43" t="str">
        <f t="shared" ca="1" si="179"/>
        <v/>
      </c>
      <c r="PVD43" t="str">
        <f t="shared" ca="1" si="179"/>
        <v/>
      </c>
      <c r="PVE43" t="str">
        <f t="shared" ca="1" si="179"/>
        <v/>
      </c>
      <c r="PVF43" t="str">
        <f t="shared" ca="1" si="179"/>
        <v/>
      </c>
      <c r="PVG43" t="str">
        <f t="shared" ca="1" si="179"/>
        <v/>
      </c>
      <c r="PVH43" t="str">
        <f t="shared" ca="1" si="179"/>
        <v/>
      </c>
      <c r="PVI43" t="str">
        <f t="shared" ref="PVI43:PXT43" ca="1" si="180">IFERROR(PVE43*PVG43,"")</f>
        <v/>
      </c>
      <c r="PVJ43" t="str">
        <f t="shared" ca="1" si="180"/>
        <v/>
      </c>
      <c r="PVK43" t="str">
        <f t="shared" ca="1" si="180"/>
        <v/>
      </c>
      <c r="PVL43" t="str">
        <f t="shared" ca="1" si="180"/>
        <v/>
      </c>
      <c r="PVM43" t="str">
        <f t="shared" ca="1" si="180"/>
        <v/>
      </c>
      <c r="PVN43" t="str">
        <f t="shared" ca="1" si="180"/>
        <v/>
      </c>
      <c r="PVO43" t="str">
        <f t="shared" ca="1" si="180"/>
        <v/>
      </c>
      <c r="PVP43" t="str">
        <f t="shared" ca="1" si="180"/>
        <v/>
      </c>
      <c r="PVQ43" t="str">
        <f t="shared" ca="1" si="180"/>
        <v/>
      </c>
      <c r="PVR43" t="str">
        <f t="shared" ca="1" si="180"/>
        <v/>
      </c>
      <c r="PVS43" t="str">
        <f t="shared" ca="1" si="180"/>
        <v/>
      </c>
      <c r="PVT43" t="str">
        <f t="shared" ca="1" si="180"/>
        <v/>
      </c>
      <c r="PVU43" t="str">
        <f t="shared" ca="1" si="180"/>
        <v/>
      </c>
      <c r="PVV43" t="str">
        <f t="shared" ca="1" si="180"/>
        <v/>
      </c>
      <c r="PVW43" t="str">
        <f t="shared" ca="1" si="180"/>
        <v/>
      </c>
      <c r="PVX43" t="str">
        <f t="shared" ca="1" si="180"/>
        <v/>
      </c>
      <c r="PVY43" t="str">
        <f t="shared" ca="1" si="180"/>
        <v/>
      </c>
      <c r="PVZ43" t="str">
        <f t="shared" ca="1" si="180"/>
        <v/>
      </c>
      <c r="PWA43" t="str">
        <f t="shared" ca="1" si="180"/>
        <v/>
      </c>
      <c r="PWB43" t="str">
        <f t="shared" ca="1" si="180"/>
        <v/>
      </c>
      <c r="PWC43" t="str">
        <f t="shared" ca="1" si="180"/>
        <v/>
      </c>
      <c r="PWD43" t="str">
        <f t="shared" ca="1" si="180"/>
        <v/>
      </c>
      <c r="PWE43" t="str">
        <f t="shared" ca="1" si="180"/>
        <v/>
      </c>
      <c r="PWF43" t="str">
        <f t="shared" ca="1" si="180"/>
        <v/>
      </c>
      <c r="PWG43" t="str">
        <f t="shared" ca="1" si="180"/>
        <v/>
      </c>
      <c r="PWH43" t="str">
        <f t="shared" ca="1" si="180"/>
        <v/>
      </c>
      <c r="PWI43" t="str">
        <f t="shared" ca="1" si="180"/>
        <v/>
      </c>
      <c r="PWJ43" t="str">
        <f t="shared" ca="1" si="180"/>
        <v/>
      </c>
      <c r="PWK43" t="str">
        <f t="shared" ca="1" si="180"/>
        <v/>
      </c>
      <c r="PWL43" t="str">
        <f t="shared" ca="1" si="180"/>
        <v/>
      </c>
      <c r="PWM43" t="str">
        <f t="shared" ca="1" si="180"/>
        <v/>
      </c>
      <c r="PWN43" t="str">
        <f t="shared" ca="1" si="180"/>
        <v/>
      </c>
      <c r="PWO43" t="str">
        <f t="shared" ca="1" si="180"/>
        <v/>
      </c>
      <c r="PWP43" t="str">
        <f t="shared" ca="1" si="180"/>
        <v/>
      </c>
      <c r="PWQ43" t="str">
        <f t="shared" ca="1" si="180"/>
        <v/>
      </c>
      <c r="PWR43" t="str">
        <f t="shared" ca="1" si="180"/>
        <v/>
      </c>
      <c r="PWS43" t="str">
        <f t="shared" ca="1" si="180"/>
        <v/>
      </c>
      <c r="PWT43" t="str">
        <f t="shared" ca="1" si="180"/>
        <v/>
      </c>
      <c r="PWU43" t="str">
        <f t="shared" ca="1" si="180"/>
        <v/>
      </c>
      <c r="PWV43" t="str">
        <f t="shared" ca="1" si="180"/>
        <v/>
      </c>
      <c r="PWW43" t="str">
        <f t="shared" ca="1" si="180"/>
        <v/>
      </c>
      <c r="PWX43" t="str">
        <f t="shared" ca="1" si="180"/>
        <v/>
      </c>
      <c r="PWY43" t="str">
        <f t="shared" ca="1" si="180"/>
        <v/>
      </c>
      <c r="PWZ43" t="str">
        <f t="shared" ca="1" si="180"/>
        <v/>
      </c>
      <c r="PXA43" t="str">
        <f t="shared" ca="1" si="180"/>
        <v/>
      </c>
      <c r="PXB43" t="str">
        <f t="shared" ca="1" si="180"/>
        <v/>
      </c>
      <c r="PXC43" t="str">
        <f t="shared" ca="1" si="180"/>
        <v/>
      </c>
      <c r="PXD43" t="str">
        <f t="shared" ca="1" si="180"/>
        <v/>
      </c>
      <c r="PXE43" t="str">
        <f t="shared" ca="1" si="180"/>
        <v/>
      </c>
      <c r="PXF43" t="str">
        <f t="shared" ca="1" si="180"/>
        <v/>
      </c>
      <c r="PXG43" t="str">
        <f t="shared" ca="1" si="180"/>
        <v/>
      </c>
      <c r="PXH43" t="str">
        <f t="shared" ca="1" si="180"/>
        <v/>
      </c>
      <c r="PXI43" t="str">
        <f t="shared" ca="1" si="180"/>
        <v/>
      </c>
      <c r="PXJ43" t="str">
        <f t="shared" ca="1" si="180"/>
        <v/>
      </c>
      <c r="PXK43" t="str">
        <f t="shared" ca="1" si="180"/>
        <v/>
      </c>
      <c r="PXL43" t="str">
        <f t="shared" ca="1" si="180"/>
        <v/>
      </c>
      <c r="PXM43" t="str">
        <f t="shared" ca="1" si="180"/>
        <v/>
      </c>
      <c r="PXN43" t="str">
        <f t="shared" ca="1" si="180"/>
        <v/>
      </c>
      <c r="PXO43" t="str">
        <f t="shared" ca="1" si="180"/>
        <v/>
      </c>
      <c r="PXP43" t="str">
        <f t="shared" ca="1" si="180"/>
        <v/>
      </c>
      <c r="PXQ43" t="str">
        <f t="shared" ca="1" si="180"/>
        <v/>
      </c>
      <c r="PXR43" t="str">
        <f t="shared" ca="1" si="180"/>
        <v/>
      </c>
      <c r="PXS43" t="str">
        <f t="shared" ca="1" si="180"/>
        <v/>
      </c>
      <c r="PXT43" t="str">
        <f t="shared" ca="1" si="180"/>
        <v/>
      </c>
      <c r="PXU43" t="str">
        <f t="shared" ref="PXU43:QAF43" ca="1" si="181">IFERROR(PXQ43*PXS43,"")</f>
        <v/>
      </c>
      <c r="PXV43" t="str">
        <f t="shared" ca="1" si="181"/>
        <v/>
      </c>
      <c r="PXW43" t="str">
        <f t="shared" ca="1" si="181"/>
        <v/>
      </c>
      <c r="PXX43" t="str">
        <f t="shared" ca="1" si="181"/>
        <v/>
      </c>
      <c r="PXY43" t="str">
        <f t="shared" ca="1" si="181"/>
        <v/>
      </c>
      <c r="PXZ43" t="str">
        <f t="shared" ca="1" si="181"/>
        <v/>
      </c>
      <c r="PYA43" t="str">
        <f t="shared" ca="1" si="181"/>
        <v/>
      </c>
      <c r="PYB43" t="str">
        <f t="shared" ca="1" si="181"/>
        <v/>
      </c>
      <c r="PYC43" t="str">
        <f t="shared" ca="1" si="181"/>
        <v/>
      </c>
      <c r="PYD43" t="str">
        <f t="shared" ca="1" si="181"/>
        <v/>
      </c>
      <c r="PYE43" t="str">
        <f t="shared" ca="1" si="181"/>
        <v/>
      </c>
      <c r="PYF43" t="str">
        <f t="shared" ca="1" si="181"/>
        <v/>
      </c>
      <c r="PYG43" t="str">
        <f t="shared" ca="1" si="181"/>
        <v/>
      </c>
      <c r="PYH43" t="str">
        <f t="shared" ca="1" si="181"/>
        <v/>
      </c>
      <c r="PYI43" t="str">
        <f t="shared" ca="1" si="181"/>
        <v/>
      </c>
      <c r="PYJ43" t="str">
        <f t="shared" ca="1" si="181"/>
        <v/>
      </c>
      <c r="PYK43" t="str">
        <f t="shared" ca="1" si="181"/>
        <v/>
      </c>
      <c r="PYL43" t="str">
        <f t="shared" ca="1" si="181"/>
        <v/>
      </c>
      <c r="PYM43" t="str">
        <f t="shared" ca="1" si="181"/>
        <v/>
      </c>
      <c r="PYN43" t="str">
        <f t="shared" ca="1" si="181"/>
        <v/>
      </c>
      <c r="PYO43" t="str">
        <f t="shared" ca="1" si="181"/>
        <v/>
      </c>
      <c r="PYP43" t="str">
        <f t="shared" ca="1" si="181"/>
        <v/>
      </c>
      <c r="PYQ43" t="str">
        <f t="shared" ca="1" si="181"/>
        <v/>
      </c>
      <c r="PYR43" t="str">
        <f t="shared" ca="1" si="181"/>
        <v/>
      </c>
      <c r="PYS43" t="str">
        <f t="shared" ca="1" si="181"/>
        <v/>
      </c>
      <c r="PYT43" t="str">
        <f t="shared" ca="1" si="181"/>
        <v/>
      </c>
      <c r="PYU43" t="str">
        <f t="shared" ca="1" si="181"/>
        <v/>
      </c>
      <c r="PYV43" t="str">
        <f t="shared" ca="1" si="181"/>
        <v/>
      </c>
      <c r="PYW43" t="str">
        <f t="shared" ca="1" si="181"/>
        <v/>
      </c>
      <c r="PYX43" t="str">
        <f t="shared" ca="1" si="181"/>
        <v/>
      </c>
      <c r="PYY43" t="str">
        <f t="shared" ca="1" si="181"/>
        <v/>
      </c>
      <c r="PYZ43" t="str">
        <f t="shared" ca="1" si="181"/>
        <v/>
      </c>
      <c r="PZA43" t="str">
        <f t="shared" ca="1" si="181"/>
        <v/>
      </c>
      <c r="PZB43" t="str">
        <f t="shared" ca="1" si="181"/>
        <v/>
      </c>
      <c r="PZC43" t="str">
        <f t="shared" ca="1" si="181"/>
        <v/>
      </c>
      <c r="PZD43" t="str">
        <f t="shared" ca="1" si="181"/>
        <v/>
      </c>
      <c r="PZE43" t="str">
        <f t="shared" ca="1" si="181"/>
        <v/>
      </c>
      <c r="PZF43" t="str">
        <f t="shared" ca="1" si="181"/>
        <v/>
      </c>
      <c r="PZG43" t="str">
        <f t="shared" ca="1" si="181"/>
        <v/>
      </c>
      <c r="PZH43" t="str">
        <f t="shared" ca="1" si="181"/>
        <v/>
      </c>
      <c r="PZI43" t="str">
        <f t="shared" ca="1" si="181"/>
        <v/>
      </c>
      <c r="PZJ43" t="str">
        <f t="shared" ca="1" si="181"/>
        <v/>
      </c>
      <c r="PZK43" t="str">
        <f t="shared" ca="1" si="181"/>
        <v/>
      </c>
      <c r="PZL43" t="str">
        <f t="shared" ca="1" si="181"/>
        <v/>
      </c>
      <c r="PZM43" t="str">
        <f t="shared" ca="1" si="181"/>
        <v/>
      </c>
      <c r="PZN43" t="str">
        <f t="shared" ca="1" si="181"/>
        <v/>
      </c>
      <c r="PZO43" t="str">
        <f t="shared" ca="1" si="181"/>
        <v/>
      </c>
      <c r="PZP43" t="str">
        <f t="shared" ca="1" si="181"/>
        <v/>
      </c>
      <c r="PZQ43" t="str">
        <f t="shared" ca="1" si="181"/>
        <v/>
      </c>
      <c r="PZR43" t="str">
        <f t="shared" ca="1" si="181"/>
        <v/>
      </c>
      <c r="PZS43" t="str">
        <f t="shared" ca="1" si="181"/>
        <v/>
      </c>
      <c r="PZT43" t="str">
        <f t="shared" ca="1" si="181"/>
        <v/>
      </c>
      <c r="PZU43" t="str">
        <f t="shared" ca="1" si="181"/>
        <v/>
      </c>
      <c r="PZV43" t="str">
        <f t="shared" ca="1" si="181"/>
        <v/>
      </c>
      <c r="PZW43" t="str">
        <f t="shared" ca="1" si="181"/>
        <v/>
      </c>
      <c r="PZX43" t="str">
        <f t="shared" ca="1" si="181"/>
        <v/>
      </c>
      <c r="PZY43" t="str">
        <f t="shared" ca="1" si="181"/>
        <v/>
      </c>
      <c r="PZZ43" t="str">
        <f t="shared" ca="1" si="181"/>
        <v/>
      </c>
      <c r="QAA43" t="str">
        <f t="shared" ca="1" si="181"/>
        <v/>
      </c>
      <c r="QAB43" t="str">
        <f t="shared" ca="1" si="181"/>
        <v/>
      </c>
      <c r="QAC43" t="str">
        <f t="shared" ca="1" si="181"/>
        <v/>
      </c>
      <c r="QAD43" t="str">
        <f t="shared" ca="1" si="181"/>
        <v/>
      </c>
      <c r="QAE43" t="str">
        <f t="shared" ca="1" si="181"/>
        <v/>
      </c>
      <c r="QAF43" t="str">
        <f t="shared" ca="1" si="181"/>
        <v/>
      </c>
      <c r="QAG43" t="str">
        <f t="shared" ref="QAG43:QCR43" ca="1" si="182">IFERROR(QAC43*QAE43,"")</f>
        <v/>
      </c>
      <c r="QAH43" t="str">
        <f t="shared" ca="1" si="182"/>
        <v/>
      </c>
      <c r="QAI43" t="str">
        <f t="shared" ca="1" si="182"/>
        <v/>
      </c>
      <c r="QAJ43" t="str">
        <f t="shared" ca="1" si="182"/>
        <v/>
      </c>
      <c r="QAK43" t="str">
        <f t="shared" ca="1" si="182"/>
        <v/>
      </c>
      <c r="QAL43" t="str">
        <f t="shared" ca="1" si="182"/>
        <v/>
      </c>
      <c r="QAM43" t="str">
        <f t="shared" ca="1" si="182"/>
        <v/>
      </c>
      <c r="QAN43" t="str">
        <f t="shared" ca="1" si="182"/>
        <v/>
      </c>
      <c r="QAO43" t="str">
        <f t="shared" ca="1" si="182"/>
        <v/>
      </c>
      <c r="QAP43" t="str">
        <f t="shared" ca="1" si="182"/>
        <v/>
      </c>
      <c r="QAQ43" t="str">
        <f t="shared" ca="1" si="182"/>
        <v/>
      </c>
      <c r="QAR43" t="str">
        <f t="shared" ca="1" si="182"/>
        <v/>
      </c>
      <c r="QAS43" t="str">
        <f t="shared" ca="1" si="182"/>
        <v/>
      </c>
      <c r="QAT43" t="str">
        <f t="shared" ca="1" si="182"/>
        <v/>
      </c>
      <c r="QAU43" t="str">
        <f t="shared" ca="1" si="182"/>
        <v/>
      </c>
      <c r="QAV43" t="str">
        <f t="shared" ca="1" si="182"/>
        <v/>
      </c>
      <c r="QAW43" t="str">
        <f t="shared" ca="1" si="182"/>
        <v/>
      </c>
      <c r="QAX43" t="str">
        <f t="shared" ca="1" si="182"/>
        <v/>
      </c>
      <c r="QAY43" t="str">
        <f t="shared" ca="1" si="182"/>
        <v/>
      </c>
      <c r="QAZ43" t="str">
        <f t="shared" ca="1" si="182"/>
        <v/>
      </c>
      <c r="QBA43" t="str">
        <f t="shared" ca="1" si="182"/>
        <v/>
      </c>
      <c r="QBB43" t="str">
        <f t="shared" ca="1" si="182"/>
        <v/>
      </c>
      <c r="QBC43" t="str">
        <f t="shared" ca="1" si="182"/>
        <v/>
      </c>
      <c r="QBD43" t="str">
        <f t="shared" ca="1" si="182"/>
        <v/>
      </c>
      <c r="QBE43" t="str">
        <f t="shared" ca="1" si="182"/>
        <v/>
      </c>
      <c r="QBF43" t="str">
        <f t="shared" ca="1" si="182"/>
        <v/>
      </c>
      <c r="QBG43" t="str">
        <f t="shared" ca="1" si="182"/>
        <v/>
      </c>
      <c r="QBH43" t="str">
        <f t="shared" ca="1" si="182"/>
        <v/>
      </c>
      <c r="QBI43" t="str">
        <f t="shared" ca="1" si="182"/>
        <v/>
      </c>
      <c r="QBJ43" t="str">
        <f t="shared" ca="1" si="182"/>
        <v/>
      </c>
      <c r="QBK43" t="str">
        <f t="shared" ca="1" si="182"/>
        <v/>
      </c>
      <c r="QBL43" t="str">
        <f t="shared" ca="1" si="182"/>
        <v/>
      </c>
      <c r="QBM43" t="str">
        <f t="shared" ca="1" si="182"/>
        <v/>
      </c>
      <c r="QBN43" t="str">
        <f t="shared" ca="1" si="182"/>
        <v/>
      </c>
      <c r="QBO43" t="str">
        <f t="shared" ca="1" si="182"/>
        <v/>
      </c>
      <c r="QBP43" t="str">
        <f t="shared" ca="1" si="182"/>
        <v/>
      </c>
      <c r="QBQ43" t="str">
        <f t="shared" ca="1" si="182"/>
        <v/>
      </c>
      <c r="QBR43" t="str">
        <f t="shared" ca="1" si="182"/>
        <v/>
      </c>
      <c r="QBS43" t="str">
        <f t="shared" ca="1" si="182"/>
        <v/>
      </c>
      <c r="QBT43" t="str">
        <f t="shared" ca="1" si="182"/>
        <v/>
      </c>
      <c r="QBU43" t="str">
        <f t="shared" ca="1" si="182"/>
        <v/>
      </c>
      <c r="QBV43" t="str">
        <f t="shared" ca="1" si="182"/>
        <v/>
      </c>
      <c r="QBW43" t="str">
        <f t="shared" ca="1" si="182"/>
        <v/>
      </c>
      <c r="QBX43" t="str">
        <f t="shared" ca="1" si="182"/>
        <v/>
      </c>
      <c r="QBY43" t="str">
        <f t="shared" ca="1" si="182"/>
        <v/>
      </c>
      <c r="QBZ43" t="str">
        <f t="shared" ca="1" si="182"/>
        <v/>
      </c>
      <c r="QCA43" t="str">
        <f t="shared" ca="1" si="182"/>
        <v/>
      </c>
      <c r="QCB43" t="str">
        <f t="shared" ca="1" si="182"/>
        <v/>
      </c>
      <c r="QCC43" t="str">
        <f t="shared" ca="1" si="182"/>
        <v/>
      </c>
      <c r="QCD43" t="str">
        <f t="shared" ca="1" si="182"/>
        <v/>
      </c>
      <c r="QCE43" t="str">
        <f t="shared" ca="1" si="182"/>
        <v/>
      </c>
      <c r="QCF43" t="str">
        <f t="shared" ca="1" si="182"/>
        <v/>
      </c>
      <c r="QCG43" t="str">
        <f t="shared" ca="1" si="182"/>
        <v/>
      </c>
      <c r="QCH43" t="str">
        <f t="shared" ca="1" si="182"/>
        <v/>
      </c>
      <c r="QCI43" t="str">
        <f t="shared" ca="1" si="182"/>
        <v/>
      </c>
      <c r="QCJ43" t="str">
        <f t="shared" ca="1" si="182"/>
        <v/>
      </c>
      <c r="QCK43" t="str">
        <f t="shared" ca="1" si="182"/>
        <v/>
      </c>
      <c r="QCL43" t="str">
        <f t="shared" ca="1" si="182"/>
        <v/>
      </c>
      <c r="QCM43" t="str">
        <f t="shared" ca="1" si="182"/>
        <v/>
      </c>
      <c r="QCN43" t="str">
        <f t="shared" ca="1" si="182"/>
        <v/>
      </c>
      <c r="QCO43" t="str">
        <f t="shared" ca="1" si="182"/>
        <v/>
      </c>
      <c r="QCP43" t="str">
        <f t="shared" ca="1" si="182"/>
        <v/>
      </c>
      <c r="QCQ43" t="str">
        <f t="shared" ca="1" si="182"/>
        <v/>
      </c>
      <c r="QCR43" t="str">
        <f t="shared" ca="1" si="182"/>
        <v/>
      </c>
      <c r="QCS43" t="str">
        <f t="shared" ref="QCS43:QFD43" ca="1" si="183">IFERROR(QCO43*QCQ43,"")</f>
        <v/>
      </c>
      <c r="QCT43" t="str">
        <f t="shared" ca="1" si="183"/>
        <v/>
      </c>
      <c r="QCU43" t="str">
        <f t="shared" ca="1" si="183"/>
        <v/>
      </c>
      <c r="QCV43" t="str">
        <f t="shared" ca="1" si="183"/>
        <v/>
      </c>
      <c r="QCW43" t="str">
        <f t="shared" ca="1" si="183"/>
        <v/>
      </c>
      <c r="QCX43" t="str">
        <f t="shared" ca="1" si="183"/>
        <v/>
      </c>
      <c r="QCY43" t="str">
        <f t="shared" ca="1" si="183"/>
        <v/>
      </c>
      <c r="QCZ43" t="str">
        <f t="shared" ca="1" si="183"/>
        <v/>
      </c>
      <c r="QDA43" t="str">
        <f t="shared" ca="1" si="183"/>
        <v/>
      </c>
      <c r="QDB43" t="str">
        <f t="shared" ca="1" si="183"/>
        <v/>
      </c>
      <c r="QDC43" t="str">
        <f t="shared" ca="1" si="183"/>
        <v/>
      </c>
      <c r="QDD43" t="str">
        <f t="shared" ca="1" si="183"/>
        <v/>
      </c>
      <c r="QDE43" t="str">
        <f t="shared" ca="1" si="183"/>
        <v/>
      </c>
      <c r="QDF43" t="str">
        <f t="shared" ca="1" si="183"/>
        <v/>
      </c>
      <c r="QDG43" t="str">
        <f t="shared" ca="1" si="183"/>
        <v/>
      </c>
      <c r="QDH43" t="str">
        <f t="shared" ca="1" si="183"/>
        <v/>
      </c>
      <c r="QDI43" t="str">
        <f t="shared" ca="1" si="183"/>
        <v/>
      </c>
      <c r="QDJ43" t="str">
        <f t="shared" ca="1" si="183"/>
        <v/>
      </c>
      <c r="QDK43" t="str">
        <f t="shared" ca="1" si="183"/>
        <v/>
      </c>
      <c r="QDL43" t="str">
        <f t="shared" ca="1" si="183"/>
        <v/>
      </c>
      <c r="QDM43" t="str">
        <f t="shared" ca="1" si="183"/>
        <v/>
      </c>
      <c r="QDN43" t="str">
        <f t="shared" ca="1" si="183"/>
        <v/>
      </c>
      <c r="QDO43" t="str">
        <f t="shared" ca="1" si="183"/>
        <v/>
      </c>
      <c r="QDP43" t="str">
        <f t="shared" ca="1" si="183"/>
        <v/>
      </c>
      <c r="QDQ43" t="str">
        <f t="shared" ca="1" si="183"/>
        <v/>
      </c>
      <c r="QDR43" t="str">
        <f t="shared" ca="1" si="183"/>
        <v/>
      </c>
      <c r="QDS43" t="str">
        <f t="shared" ca="1" si="183"/>
        <v/>
      </c>
      <c r="QDT43" t="str">
        <f t="shared" ca="1" si="183"/>
        <v/>
      </c>
      <c r="QDU43" t="str">
        <f t="shared" ca="1" si="183"/>
        <v/>
      </c>
      <c r="QDV43" t="str">
        <f t="shared" ca="1" si="183"/>
        <v/>
      </c>
      <c r="QDW43" t="str">
        <f t="shared" ca="1" si="183"/>
        <v/>
      </c>
      <c r="QDX43" t="str">
        <f t="shared" ca="1" si="183"/>
        <v/>
      </c>
      <c r="QDY43" t="str">
        <f t="shared" ca="1" si="183"/>
        <v/>
      </c>
      <c r="QDZ43" t="str">
        <f t="shared" ca="1" si="183"/>
        <v/>
      </c>
      <c r="QEA43" t="str">
        <f t="shared" ca="1" si="183"/>
        <v/>
      </c>
      <c r="QEB43" t="str">
        <f t="shared" ca="1" si="183"/>
        <v/>
      </c>
      <c r="QEC43" t="str">
        <f t="shared" ca="1" si="183"/>
        <v/>
      </c>
      <c r="QED43" t="str">
        <f t="shared" ca="1" si="183"/>
        <v/>
      </c>
      <c r="QEE43" t="str">
        <f t="shared" ca="1" si="183"/>
        <v/>
      </c>
      <c r="QEF43" t="str">
        <f t="shared" ca="1" si="183"/>
        <v/>
      </c>
      <c r="QEG43" t="str">
        <f t="shared" ca="1" si="183"/>
        <v/>
      </c>
      <c r="QEH43" t="str">
        <f t="shared" ca="1" si="183"/>
        <v/>
      </c>
      <c r="QEI43" t="str">
        <f t="shared" ca="1" si="183"/>
        <v/>
      </c>
      <c r="QEJ43" t="str">
        <f t="shared" ca="1" si="183"/>
        <v/>
      </c>
      <c r="QEK43" t="str">
        <f t="shared" ca="1" si="183"/>
        <v/>
      </c>
      <c r="QEL43" t="str">
        <f t="shared" ca="1" si="183"/>
        <v/>
      </c>
      <c r="QEM43" t="str">
        <f t="shared" ca="1" si="183"/>
        <v/>
      </c>
      <c r="QEN43" t="str">
        <f t="shared" ca="1" si="183"/>
        <v/>
      </c>
      <c r="QEO43" t="str">
        <f t="shared" ca="1" si="183"/>
        <v/>
      </c>
      <c r="QEP43" t="str">
        <f t="shared" ca="1" si="183"/>
        <v/>
      </c>
      <c r="QEQ43" t="str">
        <f t="shared" ca="1" si="183"/>
        <v/>
      </c>
      <c r="QER43" t="str">
        <f t="shared" ca="1" si="183"/>
        <v/>
      </c>
      <c r="QES43" t="str">
        <f t="shared" ca="1" si="183"/>
        <v/>
      </c>
      <c r="QET43" t="str">
        <f t="shared" ca="1" si="183"/>
        <v/>
      </c>
      <c r="QEU43" t="str">
        <f t="shared" ca="1" si="183"/>
        <v/>
      </c>
      <c r="QEV43" t="str">
        <f t="shared" ca="1" si="183"/>
        <v/>
      </c>
      <c r="QEW43" t="str">
        <f t="shared" ca="1" si="183"/>
        <v/>
      </c>
      <c r="QEX43" t="str">
        <f t="shared" ca="1" si="183"/>
        <v/>
      </c>
      <c r="QEY43" t="str">
        <f t="shared" ca="1" si="183"/>
        <v/>
      </c>
      <c r="QEZ43" t="str">
        <f t="shared" ca="1" si="183"/>
        <v/>
      </c>
      <c r="QFA43" t="str">
        <f t="shared" ca="1" si="183"/>
        <v/>
      </c>
      <c r="QFB43" t="str">
        <f t="shared" ca="1" si="183"/>
        <v/>
      </c>
      <c r="QFC43" t="str">
        <f t="shared" ca="1" si="183"/>
        <v/>
      </c>
      <c r="QFD43" t="str">
        <f t="shared" ca="1" si="183"/>
        <v/>
      </c>
      <c r="QFE43" t="str">
        <f t="shared" ref="QFE43:QHP43" ca="1" si="184">IFERROR(QFA43*QFC43,"")</f>
        <v/>
      </c>
      <c r="QFF43" t="str">
        <f t="shared" ca="1" si="184"/>
        <v/>
      </c>
      <c r="QFG43" t="str">
        <f t="shared" ca="1" si="184"/>
        <v/>
      </c>
      <c r="QFH43" t="str">
        <f t="shared" ca="1" si="184"/>
        <v/>
      </c>
      <c r="QFI43" t="str">
        <f t="shared" ca="1" si="184"/>
        <v/>
      </c>
      <c r="QFJ43" t="str">
        <f t="shared" ca="1" si="184"/>
        <v/>
      </c>
      <c r="QFK43" t="str">
        <f t="shared" ca="1" si="184"/>
        <v/>
      </c>
      <c r="QFL43" t="str">
        <f t="shared" ca="1" si="184"/>
        <v/>
      </c>
      <c r="QFM43" t="str">
        <f t="shared" ca="1" si="184"/>
        <v/>
      </c>
      <c r="QFN43" t="str">
        <f t="shared" ca="1" si="184"/>
        <v/>
      </c>
      <c r="QFO43" t="str">
        <f t="shared" ca="1" si="184"/>
        <v/>
      </c>
      <c r="QFP43" t="str">
        <f t="shared" ca="1" si="184"/>
        <v/>
      </c>
      <c r="QFQ43" t="str">
        <f t="shared" ca="1" si="184"/>
        <v/>
      </c>
      <c r="QFR43" t="str">
        <f t="shared" ca="1" si="184"/>
        <v/>
      </c>
      <c r="QFS43" t="str">
        <f t="shared" ca="1" si="184"/>
        <v/>
      </c>
      <c r="QFT43" t="str">
        <f t="shared" ca="1" si="184"/>
        <v/>
      </c>
      <c r="QFU43" t="str">
        <f t="shared" ca="1" si="184"/>
        <v/>
      </c>
      <c r="QFV43" t="str">
        <f t="shared" ca="1" si="184"/>
        <v/>
      </c>
      <c r="QFW43" t="str">
        <f t="shared" ca="1" si="184"/>
        <v/>
      </c>
      <c r="QFX43" t="str">
        <f t="shared" ca="1" si="184"/>
        <v/>
      </c>
      <c r="QFY43" t="str">
        <f t="shared" ca="1" si="184"/>
        <v/>
      </c>
      <c r="QFZ43" t="str">
        <f t="shared" ca="1" si="184"/>
        <v/>
      </c>
      <c r="QGA43" t="str">
        <f t="shared" ca="1" si="184"/>
        <v/>
      </c>
      <c r="QGB43" t="str">
        <f t="shared" ca="1" si="184"/>
        <v/>
      </c>
      <c r="QGC43" t="str">
        <f t="shared" ca="1" si="184"/>
        <v/>
      </c>
      <c r="QGD43" t="str">
        <f t="shared" ca="1" si="184"/>
        <v/>
      </c>
      <c r="QGE43" t="str">
        <f t="shared" ca="1" si="184"/>
        <v/>
      </c>
      <c r="QGF43" t="str">
        <f t="shared" ca="1" si="184"/>
        <v/>
      </c>
      <c r="QGG43" t="str">
        <f t="shared" ca="1" si="184"/>
        <v/>
      </c>
      <c r="QGH43" t="str">
        <f t="shared" ca="1" si="184"/>
        <v/>
      </c>
      <c r="QGI43" t="str">
        <f t="shared" ca="1" si="184"/>
        <v/>
      </c>
      <c r="QGJ43" t="str">
        <f t="shared" ca="1" si="184"/>
        <v/>
      </c>
      <c r="QGK43" t="str">
        <f t="shared" ca="1" si="184"/>
        <v/>
      </c>
      <c r="QGL43" t="str">
        <f t="shared" ca="1" si="184"/>
        <v/>
      </c>
      <c r="QGM43" t="str">
        <f t="shared" ca="1" si="184"/>
        <v/>
      </c>
      <c r="QGN43" t="str">
        <f t="shared" ca="1" si="184"/>
        <v/>
      </c>
      <c r="QGO43" t="str">
        <f t="shared" ca="1" si="184"/>
        <v/>
      </c>
      <c r="QGP43" t="str">
        <f t="shared" ca="1" si="184"/>
        <v/>
      </c>
      <c r="QGQ43" t="str">
        <f t="shared" ca="1" si="184"/>
        <v/>
      </c>
      <c r="QGR43" t="str">
        <f t="shared" ca="1" si="184"/>
        <v/>
      </c>
      <c r="QGS43" t="str">
        <f t="shared" ca="1" si="184"/>
        <v/>
      </c>
      <c r="QGT43" t="str">
        <f t="shared" ca="1" si="184"/>
        <v/>
      </c>
      <c r="QGU43" t="str">
        <f t="shared" ca="1" si="184"/>
        <v/>
      </c>
      <c r="QGV43" t="str">
        <f t="shared" ca="1" si="184"/>
        <v/>
      </c>
      <c r="QGW43" t="str">
        <f t="shared" ca="1" si="184"/>
        <v/>
      </c>
      <c r="QGX43" t="str">
        <f t="shared" ca="1" si="184"/>
        <v/>
      </c>
      <c r="QGY43" t="str">
        <f t="shared" ca="1" si="184"/>
        <v/>
      </c>
      <c r="QGZ43" t="str">
        <f t="shared" ca="1" si="184"/>
        <v/>
      </c>
      <c r="QHA43" t="str">
        <f t="shared" ca="1" si="184"/>
        <v/>
      </c>
      <c r="QHB43" t="str">
        <f t="shared" ca="1" si="184"/>
        <v/>
      </c>
      <c r="QHC43" t="str">
        <f t="shared" ca="1" si="184"/>
        <v/>
      </c>
      <c r="QHD43" t="str">
        <f t="shared" ca="1" si="184"/>
        <v/>
      </c>
      <c r="QHE43" t="str">
        <f t="shared" ca="1" si="184"/>
        <v/>
      </c>
      <c r="QHF43" t="str">
        <f t="shared" ca="1" si="184"/>
        <v/>
      </c>
      <c r="QHG43" t="str">
        <f t="shared" ca="1" si="184"/>
        <v/>
      </c>
      <c r="QHH43" t="str">
        <f t="shared" ca="1" si="184"/>
        <v/>
      </c>
      <c r="QHI43" t="str">
        <f t="shared" ca="1" si="184"/>
        <v/>
      </c>
      <c r="QHJ43" t="str">
        <f t="shared" ca="1" si="184"/>
        <v/>
      </c>
      <c r="QHK43" t="str">
        <f t="shared" ca="1" si="184"/>
        <v/>
      </c>
      <c r="QHL43" t="str">
        <f t="shared" ca="1" si="184"/>
        <v/>
      </c>
      <c r="QHM43" t="str">
        <f t="shared" ca="1" si="184"/>
        <v/>
      </c>
      <c r="QHN43" t="str">
        <f t="shared" ca="1" si="184"/>
        <v/>
      </c>
      <c r="QHO43" t="str">
        <f t="shared" ca="1" si="184"/>
        <v/>
      </c>
      <c r="QHP43" t="str">
        <f t="shared" ca="1" si="184"/>
        <v/>
      </c>
      <c r="QHQ43" t="str">
        <f t="shared" ref="QHQ43:QKB43" ca="1" si="185">IFERROR(QHM43*QHO43,"")</f>
        <v/>
      </c>
      <c r="QHR43" t="str">
        <f t="shared" ca="1" si="185"/>
        <v/>
      </c>
      <c r="QHS43" t="str">
        <f t="shared" ca="1" si="185"/>
        <v/>
      </c>
      <c r="QHT43" t="str">
        <f t="shared" ca="1" si="185"/>
        <v/>
      </c>
      <c r="QHU43" t="str">
        <f t="shared" ca="1" si="185"/>
        <v/>
      </c>
      <c r="QHV43" t="str">
        <f t="shared" ca="1" si="185"/>
        <v/>
      </c>
      <c r="QHW43" t="str">
        <f t="shared" ca="1" si="185"/>
        <v/>
      </c>
      <c r="QHX43" t="str">
        <f t="shared" ca="1" si="185"/>
        <v/>
      </c>
      <c r="QHY43" t="str">
        <f t="shared" ca="1" si="185"/>
        <v/>
      </c>
      <c r="QHZ43" t="str">
        <f t="shared" ca="1" si="185"/>
        <v/>
      </c>
      <c r="QIA43" t="str">
        <f t="shared" ca="1" si="185"/>
        <v/>
      </c>
      <c r="QIB43" t="str">
        <f t="shared" ca="1" si="185"/>
        <v/>
      </c>
      <c r="QIC43" t="str">
        <f t="shared" ca="1" si="185"/>
        <v/>
      </c>
      <c r="QID43" t="str">
        <f t="shared" ca="1" si="185"/>
        <v/>
      </c>
      <c r="QIE43" t="str">
        <f t="shared" ca="1" si="185"/>
        <v/>
      </c>
      <c r="QIF43" t="str">
        <f t="shared" ca="1" si="185"/>
        <v/>
      </c>
      <c r="QIG43" t="str">
        <f t="shared" ca="1" si="185"/>
        <v/>
      </c>
      <c r="QIH43" t="str">
        <f t="shared" ca="1" si="185"/>
        <v/>
      </c>
      <c r="QII43" t="str">
        <f t="shared" ca="1" si="185"/>
        <v/>
      </c>
      <c r="QIJ43" t="str">
        <f t="shared" ca="1" si="185"/>
        <v/>
      </c>
      <c r="QIK43" t="str">
        <f t="shared" ca="1" si="185"/>
        <v/>
      </c>
      <c r="QIL43" t="str">
        <f t="shared" ca="1" si="185"/>
        <v/>
      </c>
      <c r="QIM43" t="str">
        <f t="shared" ca="1" si="185"/>
        <v/>
      </c>
      <c r="QIN43" t="str">
        <f t="shared" ca="1" si="185"/>
        <v/>
      </c>
      <c r="QIO43" t="str">
        <f t="shared" ca="1" si="185"/>
        <v/>
      </c>
      <c r="QIP43" t="str">
        <f t="shared" ca="1" si="185"/>
        <v/>
      </c>
      <c r="QIQ43" t="str">
        <f t="shared" ca="1" si="185"/>
        <v/>
      </c>
      <c r="QIR43" t="str">
        <f t="shared" ca="1" si="185"/>
        <v/>
      </c>
      <c r="QIS43" t="str">
        <f t="shared" ca="1" si="185"/>
        <v/>
      </c>
      <c r="QIT43" t="str">
        <f t="shared" ca="1" si="185"/>
        <v/>
      </c>
      <c r="QIU43" t="str">
        <f t="shared" ca="1" si="185"/>
        <v/>
      </c>
      <c r="QIV43" t="str">
        <f t="shared" ca="1" si="185"/>
        <v/>
      </c>
      <c r="QIW43" t="str">
        <f t="shared" ca="1" si="185"/>
        <v/>
      </c>
      <c r="QIX43" t="str">
        <f t="shared" ca="1" si="185"/>
        <v/>
      </c>
      <c r="QIY43" t="str">
        <f t="shared" ca="1" si="185"/>
        <v/>
      </c>
      <c r="QIZ43" t="str">
        <f t="shared" ca="1" si="185"/>
        <v/>
      </c>
      <c r="QJA43" t="str">
        <f t="shared" ca="1" si="185"/>
        <v/>
      </c>
      <c r="QJB43" t="str">
        <f t="shared" ca="1" si="185"/>
        <v/>
      </c>
      <c r="QJC43" t="str">
        <f t="shared" ca="1" si="185"/>
        <v/>
      </c>
      <c r="QJD43" t="str">
        <f t="shared" ca="1" si="185"/>
        <v/>
      </c>
      <c r="QJE43" t="str">
        <f t="shared" ca="1" si="185"/>
        <v/>
      </c>
      <c r="QJF43" t="str">
        <f t="shared" ca="1" si="185"/>
        <v/>
      </c>
      <c r="QJG43" t="str">
        <f t="shared" ca="1" si="185"/>
        <v/>
      </c>
      <c r="QJH43" t="str">
        <f t="shared" ca="1" si="185"/>
        <v/>
      </c>
      <c r="QJI43" t="str">
        <f t="shared" ca="1" si="185"/>
        <v/>
      </c>
      <c r="QJJ43" t="str">
        <f t="shared" ca="1" si="185"/>
        <v/>
      </c>
      <c r="QJK43" t="str">
        <f t="shared" ca="1" si="185"/>
        <v/>
      </c>
      <c r="QJL43" t="str">
        <f t="shared" ca="1" si="185"/>
        <v/>
      </c>
      <c r="QJM43" t="str">
        <f t="shared" ca="1" si="185"/>
        <v/>
      </c>
      <c r="QJN43" t="str">
        <f t="shared" ca="1" si="185"/>
        <v/>
      </c>
      <c r="QJO43" t="str">
        <f t="shared" ca="1" si="185"/>
        <v/>
      </c>
      <c r="QJP43" t="str">
        <f t="shared" ca="1" si="185"/>
        <v/>
      </c>
      <c r="QJQ43" t="str">
        <f t="shared" ca="1" si="185"/>
        <v/>
      </c>
      <c r="QJR43" t="str">
        <f t="shared" ca="1" si="185"/>
        <v/>
      </c>
      <c r="QJS43" t="str">
        <f t="shared" ca="1" si="185"/>
        <v/>
      </c>
      <c r="QJT43" t="str">
        <f t="shared" ca="1" si="185"/>
        <v/>
      </c>
      <c r="QJU43" t="str">
        <f t="shared" ca="1" si="185"/>
        <v/>
      </c>
      <c r="QJV43" t="str">
        <f t="shared" ca="1" si="185"/>
        <v/>
      </c>
      <c r="QJW43" t="str">
        <f t="shared" ca="1" si="185"/>
        <v/>
      </c>
      <c r="QJX43" t="str">
        <f t="shared" ca="1" si="185"/>
        <v/>
      </c>
      <c r="QJY43" t="str">
        <f t="shared" ca="1" si="185"/>
        <v/>
      </c>
      <c r="QJZ43" t="str">
        <f t="shared" ca="1" si="185"/>
        <v/>
      </c>
      <c r="QKA43" t="str">
        <f t="shared" ca="1" si="185"/>
        <v/>
      </c>
      <c r="QKB43" t="str">
        <f t="shared" ca="1" si="185"/>
        <v/>
      </c>
      <c r="QKC43" t="str">
        <f t="shared" ref="QKC43:QMN43" ca="1" si="186">IFERROR(QJY43*QKA43,"")</f>
        <v/>
      </c>
      <c r="QKD43" t="str">
        <f t="shared" ca="1" si="186"/>
        <v/>
      </c>
      <c r="QKE43" t="str">
        <f t="shared" ca="1" si="186"/>
        <v/>
      </c>
      <c r="QKF43" t="str">
        <f t="shared" ca="1" si="186"/>
        <v/>
      </c>
      <c r="QKG43" t="str">
        <f t="shared" ca="1" si="186"/>
        <v/>
      </c>
      <c r="QKH43" t="str">
        <f t="shared" ca="1" si="186"/>
        <v/>
      </c>
      <c r="QKI43" t="str">
        <f t="shared" ca="1" si="186"/>
        <v/>
      </c>
      <c r="QKJ43" t="str">
        <f t="shared" ca="1" si="186"/>
        <v/>
      </c>
      <c r="QKK43" t="str">
        <f t="shared" ca="1" si="186"/>
        <v/>
      </c>
      <c r="QKL43" t="str">
        <f t="shared" ca="1" si="186"/>
        <v/>
      </c>
      <c r="QKM43" t="str">
        <f t="shared" ca="1" si="186"/>
        <v/>
      </c>
      <c r="QKN43" t="str">
        <f t="shared" ca="1" si="186"/>
        <v/>
      </c>
      <c r="QKO43" t="str">
        <f t="shared" ca="1" si="186"/>
        <v/>
      </c>
      <c r="QKP43" t="str">
        <f t="shared" ca="1" si="186"/>
        <v/>
      </c>
      <c r="QKQ43" t="str">
        <f t="shared" ca="1" si="186"/>
        <v/>
      </c>
      <c r="QKR43" t="str">
        <f t="shared" ca="1" si="186"/>
        <v/>
      </c>
      <c r="QKS43" t="str">
        <f t="shared" ca="1" si="186"/>
        <v/>
      </c>
      <c r="QKT43" t="str">
        <f t="shared" ca="1" si="186"/>
        <v/>
      </c>
      <c r="QKU43" t="str">
        <f t="shared" ca="1" si="186"/>
        <v/>
      </c>
      <c r="QKV43" t="str">
        <f t="shared" ca="1" si="186"/>
        <v/>
      </c>
      <c r="QKW43" t="str">
        <f t="shared" ca="1" si="186"/>
        <v/>
      </c>
      <c r="QKX43" t="str">
        <f t="shared" ca="1" si="186"/>
        <v/>
      </c>
      <c r="QKY43" t="str">
        <f t="shared" ca="1" si="186"/>
        <v/>
      </c>
      <c r="QKZ43" t="str">
        <f t="shared" ca="1" si="186"/>
        <v/>
      </c>
      <c r="QLA43" t="str">
        <f t="shared" ca="1" si="186"/>
        <v/>
      </c>
      <c r="QLB43" t="str">
        <f t="shared" ca="1" si="186"/>
        <v/>
      </c>
      <c r="QLC43" t="str">
        <f t="shared" ca="1" si="186"/>
        <v/>
      </c>
      <c r="QLD43" t="str">
        <f t="shared" ca="1" si="186"/>
        <v/>
      </c>
      <c r="QLE43" t="str">
        <f t="shared" ca="1" si="186"/>
        <v/>
      </c>
      <c r="QLF43" t="str">
        <f t="shared" ca="1" si="186"/>
        <v/>
      </c>
      <c r="QLG43" t="str">
        <f t="shared" ca="1" si="186"/>
        <v/>
      </c>
      <c r="QLH43" t="str">
        <f t="shared" ca="1" si="186"/>
        <v/>
      </c>
      <c r="QLI43" t="str">
        <f t="shared" ca="1" si="186"/>
        <v/>
      </c>
      <c r="QLJ43" t="str">
        <f t="shared" ca="1" si="186"/>
        <v/>
      </c>
      <c r="QLK43" t="str">
        <f t="shared" ca="1" si="186"/>
        <v/>
      </c>
      <c r="QLL43" t="str">
        <f t="shared" ca="1" si="186"/>
        <v/>
      </c>
      <c r="QLM43" t="str">
        <f t="shared" ca="1" si="186"/>
        <v/>
      </c>
      <c r="QLN43" t="str">
        <f t="shared" ca="1" si="186"/>
        <v/>
      </c>
      <c r="QLO43" t="str">
        <f t="shared" ca="1" si="186"/>
        <v/>
      </c>
      <c r="QLP43" t="str">
        <f t="shared" ca="1" si="186"/>
        <v/>
      </c>
      <c r="QLQ43" t="str">
        <f t="shared" ca="1" si="186"/>
        <v/>
      </c>
      <c r="QLR43" t="str">
        <f t="shared" ca="1" si="186"/>
        <v/>
      </c>
      <c r="QLS43" t="str">
        <f t="shared" ca="1" si="186"/>
        <v/>
      </c>
      <c r="QLT43" t="str">
        <f t="shared" ca="1" si="186"/>
        <v/>
      </c>
      <c r="QLU43" t="str">
        <f t="shared" ca="1" si="186"/>
        <v/>
      </c>
      <c r="QLV43" t="str">
        <f t="shared" ca="1" si="186"/>
        <v/>
      </c>
      <c r="QLW43" t="str">
        <f t="shared" ca="1" si="186"/>
        <v/>
      </c>
      <c r="QLX43" t="str">
        <f t="shared" ca="1" si="186"/>
        <v/>
      </c>
      <c r="QLY43" t="str">
        <f t="shared" ca="1" si="186"/>
        <v/>
      </c>
      <c r="QLZ43" t="str">
        <f t="shared" ca="1" si="186"/>
        <v/>
      </c>
      <c r="QMA43" t="str">
        <f t="shared" ca="1" si="186"/>
        <v/>
      </c>
      <c r="QMB43" t="str">
        <f t="shared" ca="1" si="186"/>
        <v/>
      </c>
      <c r="QMC43" t="str">
        <f t="shared" ca="1" si="186"/>
        <v/>
      </c>
      <c r="QMD43" t="str">
        <f t="shared" ca="1" si="186"/>
        <v/>
      </c>
      <c r="QME43" t="str">
        <f t="shared" ca="1" si="186"/>
        <v/>
      </c>
      <c r="QMF43" t="str">
        <f t="shared" ca="1" si="186"/>
        <v/>
      </c>
      <c r="QMG43" t="str">
        <f t="shared" ca="1" si="186"/>
        <v/>
      </c>
      <c r="QMH43" t="str">
        <f t="shared" ca="1" si="186"/>
        <v/>
      </c>
      <c r="QMI43" t="str">
        <f t="shared" ca="1" si="186"/>
        <v/>
      </c>
      <c r="QMJ43" t="str">
        <f t="shared" ca="1" si="186"/>
        <v/>
      </c>
      <c r="QMK43" t="str">
        <f t="shared" ca="1" si="186"/>
        <v/>
      </c>
      <c r="QML43" t="str">
        <f t="shared" ca="1" si="186"/>
        <v/>
      </c>
      <c r="QMM43" t="str">
        <f t="shared" ca="1" si="186"/>
        <v/>
      </c>
      <c r="QMN43" t="str">
        <f t="shared" ca="1" si="186"/>
        <v/>
      </c>
      <c r="QMO43" t="str">
        <f t="shared" ref="QMO43:QOZ43" ca="1" si="187">IFERROR(QMK43*QMM43,"")</f>
        <v/>
      </c>
      <c r="QMP43" t="str">
        <f t="shared" ca="1" si="187"/>
        <v/>
      </c>
      <c r="QMQ43" t="str">
        <f t="shared" ca="1" si="187"/>
        <v/>
      </c>
      <c r="QMR43" t="str">
        <f t="shared" ca="1" si="187"/>
        <v/>
      </c>
      <c r="QMS43" t="str">
        <f t="shared" ca="1" si="187"/>
        <v/>
      </c>
      <c r="QMT43" t="str">
        <f t="shared" ca="1" si="187"/>
        <v/>
      </c>
      <c r="QMU43" t="str">
        <f t="shared" ca="1" si="187"/>
        <v/>
      </c>
      <c r="QMV43" t="str">
        <f t="shared" ca="1" si="187"/>
        <v/>
      </c>
      <c r="QMW43" t="str">
        <f t="shared" ca="1" si="187"/>
        <v/>
      </c>
      <c r="QMX43" t="str">
        <f t="shared" ca="1" si="187"/>
        <v/>
      </c>
      <c r="QMY43" t="str">
        <f t="shared" ca="1" si="187"/>
        <v/>
      </c>
      <c r="QMZ43" t="str">
        <f t="shared" ca="1" si="187"/>
        <v/>
      </c>
      <c r="QNA43" t="str">
        <f t="shared" ca="1" si="187"/>
        <v/>
      </c>
      <c r="QNB43" t="str">
        <f t="shared" ca="1" si="187"/>
        <v/>
      </c>
      <c r="QNC43" t="str">
        <f t="shared" ca="1" si="187"/>
        <v/>
      </c>
      <c r="QND43" t="str">
        <f t="shared" ca="1" si="187"/>
        <v/>
      </c>
      <c r="QNE43" t="str">
        <f t="shared" ca="1" si="187"/>
        <v/>
      </c>
      <c r="QNF43" t="str">
        <f t="shared" ca="1" si="187"/>
        <v/>
      </c>
      <c r="QNG43" t="str">
        <f t="shared" ca="1" si="187"/>
        <v/>
      </c>
      <c r="QNH43" t="str">
        <f t="shared" ca="1" si="187"/>
        <v/>
      </c>
      <c r="QNI43" t="str">
        <f t="shared" ca="1" si="187"/>
        <v/>
      </c>
      <c r="QNJ43" t="str">
        <f t="shared" ca="1" si="187"/>
        <v/>
      </c>
      <c r="QNK43" t="str">
        <f t="shared" ca="1" si="187"/>
        <v/>
      </c>
      <c r="QNL43" t="str">
        <f t="shared" ca="1" si="187"/>
        <v/>
      </c>
      <c r="QNM43" t="str">
        <f t="shared" ca="1" si="187"/>
        <v/>
      </c>
      <c r="QNN43" t="str">
        <f t="shared" ca="1" si="187"/>
        <v/>
      </c>
      <c r="QNO43" t="str">
        <f t="shared" ca="1" si="187"/>
        <v/>
      </c>
      <c r="QNP43" t="str">
        <f t="shared" ca="1" si="187"/>
        <v/>
      </c>
      <c r="QNQ43" t="str">
        <f t="shared" ca="1" si="187"/>
        <v/>
      </c>
      <c r="QNR43" t="str">
        <f t="shared" ca="1" si="187"/>
        <v/>
      </c>
      <c r="QNS43" t="str">
        <f t="shared" ca="1" si="187"/>
        <v/>
      </c>
      <c r="QNT43" t="str">
        <f t="shared" ca="1" si="187"/>
        <v/>
      </c>
      <c r="QNU43" t="str">
        <f t="shared" ca="1" si="187"/>
        <v/>
      </c>
      <c r="QNV43" t="str">
        <f t="shared" ca="1" si="187"/>
        <v/>
      </c>
      <c r="QNW43" t="str">
        <f t="shared" ca="1" si="187"/>
        <v/>
      </c>
      <c r="QNX43" t="str">
        <f t="shared" ca="1" si="187"/>
        <v/>
      </c>
      <c r="QNY43" t="str">
        <f t="shared" ca="1" si="187"/>
        <v/>
      </c>
      <c r="QNZ43" t="str">
        <f t="shared" ca="1" si="187"/>
        <v/>
      </c>
      <c r="QOA43" t="str">
        <f t="shared" ca="1" si="187"/>
        <v/>
      </c>
      <c r="QOB43" t="str">
        <f t="shared" ca="1" si="187"/>
        <v/>
      </c>
      <c r="QOC43" t="str">
        <f t="shared" ca="1" si="187"/>
        <v/>
      </c>
      <c r="QOD43" t="str">
        <f t="shared" ca="1" si="187"/>
        <v/>
      </c>
      <c r="QOE43" t="str">
        <f t="shared" ca="1" si="187"/>
        <v/>
      </c>
      <c r="QOF43" t="str">
        <f t="shared" ca="1" si="187"/>
        <v/>
      </c>
      <c r="QOG43" t="str">
        <f t="shared" ca="1" si="187"/>
        <v/>
      </c>
      <c r="QOH43" t="str">
        <f t="shared" ca="1" si="187"/>
        <v/>
      </c>
      <c r="QOI43" t="str">
        <f t="shared" ca="1" si="187"/>
        <v/>
      </c>
      <c r="QOJ43" t="str">
        <f t="shared" ca="1" si="187"/>
        <v/>
      </c>
      <c r="QOK43" t="str">
        <f t="shared" ca="1" si="187"/>
        <v/>
      </c>
      <c r="QOL43" t="str">
        <f t="shared" ca="1" si="187"/>
        <v/>
      </c>
      <c r="QOM43" t="str">
        <f t="shared" ca="1" si="187"/>
        <v/>
      </c>
      <c r="QON43" t="str">
        <f t="shared" ca="1" si="187"/>
        <v/>
      </c>
      <c r="QOO43" t="str">
        <f t="shared" ca="1" si="187"/>
        <v/>
      </c>
      <c r="QOP43" t="str">
        <f t="shared" ca="1" si="187"/>
        <v/>
      </c>
      <c r="QOQ43" t="str">
        <f t="shared" ca="1" si="187"/>
        <v/>
      </c>
      <c r="QOR43" t="str">
        <f t="shared" ca="1" si="187"/>
        <v/>
      </c>
      <c r="QOS43" t="str">
        <f t="shared" ca="1" si="187"/>
        <v/>
      </c>
      <c r="QOT43" t="str">
        <f t="shared" ca="1" si="187"/>
        <v/>
      </c>
      <c r="QOU43" t="str">
        <f t="shared" ca="1" si="187"/>
        <v/>
      </c>
      <c r="QOV43" t="str">
        <f t="shared" ca="1" si="187"/>
        <v/>
      </c>
      <c r="QOW43" t="str">
        <f t="shared" ca="1" si="187"/>
        <v/>
      </c>
      <c r="QOX43" t="str">
        <f t="shared" ca="1" si="187"/>
        <v/>
      </c>
      <c r="QOY43" t="str">
        <f t="shared" ca="1" si="187"/>
        <v/>
      </c>
      <c r="QOZ43" t="str">
        <f t="shared" ca="1" si="187"/>
        <v/>
      </c>
      <c r="QPA43" t="str">
        <f t="shared" ref="QPA43:QRL43" ca="1" si="188">IFERROR(QOW43*QOY43,"")</f>
        <v/>
      </c>
      <c r="QPB43" t="str">
        <f t="shared" ca="1" si="188"/>
        <v/>
      </c>
      <c r="QPC43" t="str">
        <f t="shared" ca="1" si="188"/>
        <v/>
      </c>
      <c r="QPD43" t="str">
        <f t="shared" ca="1" si="188"/>
        <v/>
      </c>
      <c r="QPE43" t="str">
        <f t="shared" ca="1" si="188"/>
        <v/>
      </c>
      <c r="QPF43" t="str">
        <f t="shared" ca="1" si="188"/>
        <v/>
      </c>
      <c r="QPG43" t="str">
        <f t="shared" ca="1" si="188"/>
        <v/>
      </c>
      <c r="QPH43" t="str">
        <f t="shared" ca="1" si="188"/>
        <v/>
      </c>
      <c r="QPI43" t="str">
        <f t="shared" ca="1" si="188"/>
        <v/>
      </c>
      <c r="QPJ43" t="str">
        <f t="shared" ca="1" si="188"/>
        <v/>
      </c>
      <c r="QPK43" t="str">
        <f t="shared" ca="1" si="188"/>
        <v/>
      </c>
      <c r="QPL43" t="str">
        <f t="shared" ca="1" si="188"/>
        <v/>
      </c>
      <c r="QPM43" t="str">
        <f t="shared" ca="1" si="188"/>
        <v/>
      </c>
      <c r="QPN43" t="str">
        <f t="shared" ca="1" si="188"/>
        <v/>
      </c>
      <c r="QPO43" t="str">
        <f t="shared" ca="1" si="188"/>
        <v/>
      </c>
      <c r="QPP43" t="str">
        <f t="shared" ca="1" si="188"/>
        <v/>
      </c>
      <c r="QPQ43" t="str">
        <f t="shared" ca="1" si="188"/>
        <v/>
      </c>
      <c r="QPR43" t="str">
        <f t="shared" ca="1" si="188"/>
        <v/>
      </c>
      <c r="QPS43" t="str">
        <f t="shared" ca="1" si="188"/>
        <v/>
      </c>
      <c r="QPT43" t="str">
        <f t="shared" ca="1" si="188"/>
        <v/>
      </c>
      <c r="QPU43" t="str">
        <f t="shared" ca="1" si="188"/>
        <v/>
      </c>
      <c r="QPV43" t="str">
        <f t="shared" ca="1" si="188"/>
        <v/>
      </c>
      <c r="QPW43" t="str">
        <f t="shared" ca="1" si="188"/>
        <v/>
      </c>
      <c r="QPX43" t="str">
        <f t="shared" ca="1" si="188"/>
        <v/>
      </c>
      <c r="QPY43" t="str">
        <f t="shared" ca="1" si="188"/>
        <v/>
      </c>
      <c r="QPZ43" t="str">
        <f t="shared" ca="1" si="188"/>
        <v/>
      </c>
      <c r="QQA43" t="str">
        <f t="shared" ca="1" si="188"/>
        <v/>
      </c>
      <c r="QQB43" t="str">
        <f t="shared" ca="1" si="188"/>
        <v/>
      </c>
      <c r="QQC43" t="str">
        <f t="shared" ca="1" si="188"/>
        <v/>
      </c>
      <c r="QQD43" t="str">
        <f t="shared" ca="1" si="188"/>
        <v/>
      </c>
      <c r="QQE43" t="str">
        <f t="shared" ca="1" si="188"/>
        <v/>
      </c>
      <c r="QQF43" t="str">
        <f t="shared" ca="1" si="188"/>
        <v/>
      </c>
      <c r="QQG43" t="str">
        <f t="shared" ca="1" si="188"/>
        <v/>
      </c>
      <c r="QQH43" t="str">
        <f t="shared" ca="1" si="188"/>
        <v/>
      </c>
      <c r="QQI43" t="str">
        <f t="shared" ca="1" si="188"/>
        <v/>
      </c>
      <c r="QQJ43" t="str">
        <f t="shared" ca="1" si="188"/>
        <v/>
      </c>
      <c r="QQK43" t="str">
        <f t="shared" ca="1" si="188"/>
        <v/>
      </c>
      <c r="QQL43" t="str">
        <f t="shared" ca="1" si="188"/>
        <v/>
      </c>
      <c r="QQM43" t="str">
        <f t="shared" ca="1" si="188"/>
        <v/>
      </c>
      <c r="QQN43" t="str">
        <f t="shared" ca="1" si="188"/>
        <v/>
      </c>
      <c r="QQO43" t="str">
        <f t="shared" ca="1" si="188"/>
        <v/>
      </c>
      <c r="QQP43" t="str">
        <f t="shared" ca="1" si="188"/>
        <v/>
      </c>
      <c r="QQQ43" t="str">
        <f t="shared" ca="1" si="188"/>
        <v/>
      </c>
      <c r="QQR43" t="str">
        <f t="shared" ca="1" si="188"/>
        <v/>
      </c>
      <c r="QQS43" t="str">
        <f t="shared" ca="1" si="188"/>
        <v/>
      </c>
      <c r="QQT43" t="str">
        <f t="shared" ca="1" si="188"/>
        <v/>
      </c>
      <c r="QQU43" t="str">
        <f t="shared" ca="1" si="188"/>
        <v/>
      </c>
      <c r="QQV43" t="str">
        <f t="shared" ca="1" si="188"/>
        <v/>
      </c>
      <c r="QQW43" t="str">
        <f t="shared" ca="1" si="188"/>
        <v/>
      </c>
      <c r="QQX43" t="str">
        <f t="shared" ca="1" si="188"/>
        <v/>
      </c>
      <c r="QQY43" t="str">
        <f t="shared" ca="1" si="188"/>
        <v/>
      </c>
      <c r="QQZ43" t="str">
        <f t="shared" ca="1" si="188"/>
        <v/>
      </c>
      <c r="QRA43" t="str">
        <f t="shared" ca="1" si="188"/>
        <v/>
      </c>
      <c r="QRB43" t="str">
        <f t="shared" ca="1" si="188"/>
        <v/>
      </c>
      <c r="QRC43" t="str">
        <f t="shared" ca="1" si="188"/>
        <v/>
      </c>
      <c r="QRD43" t="str">
        <f t="shared" ca="1" si="188"/>
        <v/>
      </c>
      <c r="QRE43" t="str">
        <f t="shared" ca="1" si="188"/>
        <v/>
      </c>
      <c r="QRF43" t="str">
        <f t="shared" ca="1" si="188"/>
        <v/>
      </c>
      <c r="QRG43" t="str">
        <f t="shared" ca="1" si="188"/>
        <v/>
      </c>
      <c r="QRH43" t="str">
        <f t="shared" ca="1" si="188"/>
        <v/>
      </c>
      <c r="QRI43" t="str">
        <f t="shared" ca="1" si="188"/>
        <v/>
      </c>
      <c r="QRJ43" t="str">
        <f t="shared" ca="1" si="188"/>
        <v/>
      </c>
      <c r="QRK43" t="str">
        <f t="shared" ca="1" si="188"/>
        <v/>
      </c>
      <c r="QRL43" t="str">
        <f t="shared" ca="1" si="188"/>
        <v/>
      </c>
      <c r="QRM43" t="str">
        <f t="shared" ref="QRM43:QTX43" ca="1" si="189">IFERROR(QRI43*QRK43,"")</f>
        <v/>
      </c>
      <c r="QRN43" t="str">
        <f t="shared" ca="1" si="189"/>
        <v/>
      </c>
      <c r="QRO43" t="str">
        <f t="shared" ca="1" si="189"/>
        <v/>
      </c>
      <c r="QRP43" t="str">
        <f t="shared" ca="1" si="189"/>
        <v/>
      </c>
      <c r="QRQ43" t="str">
        <f t="shared" ca="1" si="189"/>
        <v/>
      </c>
      <c r="QRR43" t="str">
        <f t="shared" ca="1" si="189"/>
        <v/>
      </c>
      <c r="QRS43" t="str">
        <f t="shared" ca="1" si="189"/>
        <v/>
      </c>
      <c r="QRT43" t="str">
        <f t="shared" ca="1" si="189"/>
        <v/>
      </c>
      <c r="QRU43" t="str">
        <f t="shared" ca="1" si="189"/>
        <v/>
      </c>
      <c r="QRV43" t="str">
        <f t="shared" ca="1" si="189"/>
        <v/>
      </c>
      <c r="QRW43" t="str">
        <f t="shared" ca="1" si="189"/>
        <v/>
      </c>
      <c r="QRX43" t="str">
        <f t="shared" ca="1" si="189"/>
        <v/>
      </c>
      <c r="QRY43" t="str">
        <f t="shared" ca="1" si="189"/>
        <v/>
      </c>
      <c r="QRZ43" t="str">
        <f t="shared" ca="1" si="189"/>
        <v/>
      </c>
      <c r="QSA43" t="str">
        <f t="shared" ca="1" si="189"/>
        <v/>
      </c>
      <c r="QSB43" t="str">
        <f t="shared" ca="1" si="189"/>
        <v/>
      </c>
      <c r="QSC43" t="str">
        <f t="shared" ca="1" si="189"/>
        <v/>
      </c>
      <c r="QSD43" t="str">
        <f t="shared" ca="1" si="189"/>
        <v/>
      </c>
      <c r="QSE43" t="str">
        <f t="shared" ca="1" si="189"/>
        <v/>
      </c>
      <c r="QSF43" t="str">
        <f t="shared" ca="1" si="189"/>
        <v/>
      </c>
      <c r="QSG43" t="str">
        <f t="shared" ca="1" si="189"/>
        <v/>
      </c>
      <c r="QSH43" t="str">
        <f t="shared" ca="1" si="189"/>
        <v/>
      </c>
      <c r="QSI43" t="str">
        <f t="shared" ca="1" si="189"/>
        <v/>
      </c>
      <c r="QSJ43" t="str">
        <f t="shared" ca="1" si="189"/>
        <v/>
      </c>
      <c r="QSK43" t="str">
        <f t="shared" ca="1" si="189"/>
        <v/>
      </c>
      <c r="QSL43" t="str">
        <f t="shared" ca="1" si="189"/>
        <v/>
      </c>
      <c r="QSM43" t="str">
        <f t="shared" ca="1" si="189"/>
        <v/>
      </c>
      <c r="QSN43" t="str">
        <f t="shared" ca="1" si="189"/>
        <v/>
      </c>
      <c r="QSO43" t="str">
        <f t="shared" ca="1" si="189"/>
        <v/>
      </c>
      <c r="QSP43" t="str">
        <f t="shared" ca="1" si="189"/>
        <v/>
      </c>
      <c r="QSQ43" t="str">
        <f t="shared" ca="1" si="189"/>
        <v/>
      </c>
      <c r="QSR43" t="str">
        <f t="shared" ca="1" si="189"/>
        <v/>
      </c>
      <c r="QSS43" t="str">
        <f t="shared" ca="1" si="189"/>
        <v/>
      </c>
      <c r="QST43" t="str">
        <f t="shared" ca="1" si="189"/>
        <v/>
      </c>
      <c r="QSU43" t="str">
        <f t="shared" ca="1" si="189"/>
        <v/>
      </c>
      <c r="QSV43" t="str">
        <f t="shared" ca="1" si="189"/>
        <v/>
      </c>
      <c r="QSW43" t="str">
        <f t="shared" ca="1" si="189"/>
        <v/>
      </c>
      <c r="QSX43" t="str">
        <f t="shared" ca="1" si="189"/>
        <v/>
      </c>
      <c r="QSY43" t="str">
        <f t="shared" ca="1" si="189"/>
        <v/>
      </c>
      <c r="QSZ43" t="str">
        <f t="shared" ca="1" si="189"/>
        <v/>
      </c>
      <c r="QTA43" t="str">
        <f t="shared" ca="1" si="189"/>
        <v/>
      </c>
      <c r="QTB43" t="str">
        <f t="shared" ca="1" si="189"/>
        <v/>
      </c>
      <c r="QTC43" t="str">
        <f t="shared" ca="1" si="189"/>
        <v/>
      </c>
      <c r="QTD43" t="str">
        <f t="shared" ca="1" si="189"/>
        <v/>
      </c>
      <c r="QTE43" t="str">
        <f t="shared" ca="1" si="189"/>
        <v/>
      </c>
      <c r="QTF43" t="str">
        <f t="shared" ca="1" si="189"/>
        <v/>
      </c>
      <c r="QTG43" t="str">
        <f t="shared" ca="1" si="189"/>
        <v/>
      </c>
      <c r="QTH43" t="str">
        <f t="shared" ca="1" si="189"/>
        <v/>
      </c>
      <c r="QTI43" t="str">
        <f t="shared" ca="1" si="189"/>
        <v/>
      </c>
      <c r="QTJ43" t="str">
        <f t="shared" ca="1" si="189"/>
        <v/>
      </c>
      <c r="QTK43" t="str">
        <f t="shared" ca="1" si="189"/>
        <v/>
      </c>
      <c r="QTL43" t="str">
        <f t="shared" ca="1" si="189"/>
        <v/>
      </c>
      <c r="QTM43" t="str">
        <f t="shared" ca="1" si="189"/>
        <v/>
      </c>
      <c r="QTN43" t="str">
        <f t="shared" ca="1" si="189"/>
        <v/>
      </c>
      <c r="QTO43" t="str">
        <f t="shared" ca="1" si="189"/>
        <v/>
      </c>
      <c r="QTP43" t="str">
        <f t="shared" ca="1" si="189"/>
        <v/>
      </c>
      <c r="QTQ43" t="str">
        <f t="shared" ca="1" si="189"/>
        <v/>
      </c>
      <c r="QTR43" t="str">
        <f t="shared" ca="1" si="189"/>
        <v/>
      </c>
      <c r="QTS43" t="str">
        <f t="shared" ca="1" si="189"/>
        <v/>
      </c>
      <c r="QTT43" t="str">
        <f t="shared" ca="1" si="189"/>
        <v/>
      </c>
      <c r="QTU43" t="str">
        <f t="shared" ca="1" si="189"/>
        <v/>
      </c>
      <c r="QTV43" t="str">
        <f t="shared" ca="1" si="189"/>
        <v/>
      </c>
      <c r="QTW43" t="str">
        <f t="shared" ca="1" si="189"/>
        <v/>
      </c>
      <c r="QTX43" t="str">
        <f t="shared" ca="1" si="189"/>
        <v/>
      </c>
      <c r="QTY43" t="str">
        <f t="shared" ref="QTY43:QWJ43" ca="1" si="190">IFERROR(QTU43*QTW43,"")</f>
        <v/>
      </c>
      <c r="QTZ43" t="str">
        <f t="shared" ca="1" si="190"/>
        <v/>
      </c>
      <c r="QUA43" t="str">
        <f t="shared" ca="1" si="190"/>
        <v/>
      </c>
      <c r="QUB43" t="str">
        <f t="shared" ca="1" si="190"/>
        <v/>
      </c>
      <c r="QUC43" t="str">
        <f t="shared" ca="1" si="190"/>
        <v/>
      </c>
      <c r="QUD43" t="str">
        <f t="shared" ca="1" si="190"/>
        <v/>
      </c>
      <c r="QUE43" t="str">
        <f t="shared" ca="1" si="190"/>
        <v/>
      </c>
      <c r="QUF43" t="str">
        <f t="shared" ca="1" si="190"/>
        <v/>
      </c>
      <c r="QUG43" t="str">
        <f t="shared" ca="1" si="190"/>
        <v/>
      </c>
      <c r="QUH43" t="str">
        <f t="shared" ca="1" si="190"/>
        <v/>
      </c>
      <c r="QUI43" t="str">
        <f t="shared" ca="1" si="190"/>
        <v/>
      </c>
      <c r="QUJ43" t="str">
        <f t="shared" ca="1" si="190"/>
        <v/>
      </c>
      <c r="QUK43" t="str">
        <f t="shared" ca="1" si="190"/>
        <v/>
      </c>
      <c r="QUL43" t="str">
        <f t="shared" ca="1" si="190"/>
        <v/>
      </c>
      <c r="QUM43" t="str">
        <f t="shared" ca="1" si="190"/>
        <v/>
      </c>
      <c r="QUN43" t="str">
        <f t="shared" ca="1" si="190"/>
        <v/>
      </c>
      <c r="QUO43" t="str">
        <f t="shared" ca="1" si="190"/>
        <v/>
      </c>
      <c r="QUP43" t="str">
        <f t="shared" ca="1" si="190"/>
        <v/>
      </c>
      <c r="QUQ43" t="str">
        <f t="shared" ca="1" si="190"/>
        <v/>
      </c>
      <c r="QUR43" t="str">
        <f t="shared" ca="1" si="190"/>
        <v/>
      </c>
      <c r="QUS43" t="str">
        <f t="shared" ca="1" si="190"/>
        <v/>
      </c>
      <c r="QUT43" t="str">
        <f t="shared" ca="1" si="190"/>
        <v/>
      </c>
      <c r="QUU43" t="str">
        <f t="shared" ca="1" si="190"/>
        <v/>
      </c>
      <c r="QUV43" t="str">
        <f t="shared" ca="1" si="190"/>
        <v/>
      </c>
      <c r="QUW43" t="str">
        <f t="shared" ca="1" si="190"/>
        <v/>
      </c>
      <c r="QUX43" t="str">
        <f t="shared" ca="1" si="190"/>
        <v/>
      </c>
      <c r="QUY43" t="str">
        <f t="shared" ca="1" si="190"/>
        <v/>
      </c>
      <c r="QUZ43" t="str">
        <f t="shared" ca="1" si="190"/>
        <v/>
      </c>
      <c r="QVA43" t="str">
        <f t="shared" ca="1" si="190"/>
        <v/>
      </c>
      <c r="QVB43" t="str">
        <f t="shared" ca="1" si="190"/>
        <v/>
      </c>
      <c r="QVC43" t="str">
        <f t="shared" ca="1" si="190"/>
        <v/>
      </c>
      <c r="QVD43" t="str">
        <f t="shared" ca="1" si="190"/>
        <v/>
      </c>
      <c r="QVE43" t="str">
        <f t="shared" ca="1" si="190"/>
        <v/>
      </c>
      <c r="QVF43" t="str">
        <f t="shared" ca="1" si="190"/>
        <v/>
      </c>
      <c r="QVG43" t="str">
        <f t="shared" ca="1" si="190"/>
        <v/>
      </c>
      <c r="QVH43" t="str">
        <f t="shared" ca="1" si="190"/>
        <v/>
      </c>
      <c r="QVI43" t="str">
        <f t="shared" ca="1" si="190"/>
        <v/>
      </c>
      <c r="QVJ43" t="str">
        <f t="shared" ca="1" si="190"/>
        <v/>
      </c>
      <c r="QVK43" t="str">
        <f t="shared" ca="1" si="190"/>
        <v/>
      </c>
      <c r="QVL43" t="str">
        <f t="shared" ca="1" si="190"/>
        <v/>
      </c>
      <c r="QVM43" t="str">
        <f t="shared" ca="1" si="190"/>
        <v/>
      </c>
      <c r="QVN43" t="str">
        <f t="shared" ca="1" si="190"/>
        <v/>
      </c>
      <c r="QVO43" t="str">
        <f t="shared" ca="1" si="190"/>
        <v/>
      </c>
      <c r="QVP43" t="str">
        <f t="shared" ca="1" si="190"/>
        <v/>
      </c>
      <c r="QVQ43" t="str">
        <f t="shared" ca="1" si="190"/>
        <v/>
      </c>
      <c r="QVR43" t="str">
        <f t="shared" ca="1" si="190"/>
        <v/>
      </c>
      <c r="QVS43" t="str">
        <f t="shared" ca="1" si="190"/>
        <v/>
      </c>
      <c r="QVT43" t="str">
        <f t="shared" ca="1" si="190"/>
        <v/>
      </c>
      <c r="QVU43" t="str">
        <f t="shared" ca="1" si="190"/>
        <v/>
      </c>
      <c r="QVV43" t="str">
        <f t="shared" ca="1" si="190"/>
        <v/>
      </c>
      <c r="QVW43" t="str">
        <f t="shared" ca="1" si="190"/>
        <v/>
      </c>
      <c r="QVX43" t="str">
        <f t="shared" ca="1" si="190"/>
        <v/>
      </c>
      <c r="QVY43" t="str">
        <f t="shared" ca="1" si="190"/>
        <v/>
      </c>
      <c r="QVZ43" t="str">
        <f t="shared" ca="1" si="190"/>
        <v/>
      </c>
      <c r="QWA43" t="str">
        <f t="shared" ca="1" si="190"/>
        <v/>
      </c>
      <c r="QWB43" t="str">
        <f t="shared" ca="1" si="190"/>
        <v/>
      </c>
      <c r="QWC43" t="str">
        <f t="shared" ca="1" si="190"/>
        <v/>
      </c>
      <c r="QWD43" t="str">
        <f t="shared" ca="1" si="190"/>
        <v/>
      </c>
      <c r="QWE43" t="str">
        <f t="shared" ca="1" si="190"/>
        <v/>
      </c>
      <c r="QWF43" t="str">
        <f t="shared" ca="1" si="190"/>
        <v/>
      </c>
      <c r="QWG43" t="str">
        <f t="shared" ca="1" si="190"/>
        <v/>
      </c>
      <c r="QWH43" t="str">
        <f t="shared" ca="1" si="190"/>
        <v/>
      </c>
      <c r="QWI43" t="str">
        <f t="shared" ca="1" si="190"/>
        <v/>
      </c>
      <c r="QWJ43" t="str">
        <f t="shared" ca="1" si="190"/>
        <v/>
      </c>
      <c r="QWK43" t="str">
        <f t="shared" ref="QWK43:QYV43" ca="1" si="191">IFERROR(QWG43*QWI43,"")</f>
        <v/>
      </c>
      <c r="QWL43" t="str">
        <f t="shared" ca="1" si="191"/>
        <v/>
      </c>
      <c r="QWM43" t="str">
        <f t="shared" ca="1" si="191"/>
        <v/>
      </c>
      <c r="QWN43" t="str">
        <f t="shared" ca="1" si="191"/>
        <v/>
      </c>
      <c r="QWO43" t="str">
        <f t="shared" ca="1" si="191"/>
        <v/>
      </c>
      <c r="QWP43" t="str">
        <f t="shared" ca="1" si="191"/>
        <v/>
      </c>
      <c r="QWQ43" t="str">
        <f t="shared" ca="1" si="191"/>
        <v/>
      </c>
      <c r="QWR43" t="str">
        <f t="shared" ca="1" si="191"/>
        <v/>
      </c>
      <c r="QWS43" t="str">
        <f t="shared" ca="1" si="191"/>
        <v/>
      </c>
      <c r="QWT43" t="str">
        <f t="shared" ca="1" si="191"/>
        <v/>
      </c>
      <c r="QWU43" t="str">
        <f t="shared" ca="1" si="191"/>
        <v/>
      </c>
      <c r="QWV43" t="str">
        <f t="shared" ca="1" si="191"/>
        <v/>
      </c>
      <c r="QWW43" t="str">
        <f t="shared" ca="1" si="191"/>
        <v/>
      </c>
      <c r="QWX43" t="str">
        <f t="shared" ca="1" si="191"/>
        <v/>
      </c>
      <c r="QWY43" t="str">
        <f t="shared" ca="1" si="191"/>
        <v/>
      </c>
      <c r="QWZ43" t="str">
        <f t="shared" ca="1" si="191"/>
        <v/>
      </c>
      <c r="QXA43" t="str">
        <f t="shared" ca="1" si="191"/>
        <v/>
      </c>
      <c r="QXB43" t="str">
        <f t="shared" ca="1" si="191"/>
        <v/>
      </c>
      <c r="QXC43" t="str">
        <f t="shared" ca="1" si="191"/>
        <v/>
      </c>
      <c r="QXD43" t="str">
        <f t="shared" ca="1" si="191"/>
        <v/>
      </c>
      <c r="QXE43" t="str">
        <f t="shared" ca="1" si="191"/>
        <v/>
      </c>
      <c r="QXF43" t="str">
        <f t="shared" ca="1" si="191"/>
        <v/>
      </c>
      <c r="QXG43" t="str">
        <f t="shared" ca="1" si="191"/>
        <v/>
      </c>
      <c r="QXH43" t="str">
        <f t="shared" ca="1" si="191"/>
        <v/>
      </c>
      <c r="QXI43" t="str">
        <f t="shared" ca="1" si="191"/>
        <v/>
      </c>
      <c r="QXJ43" t="str">
        <f t="shared" ca="1" si="191"/>
        <v/>
      </c>
      <c r="QXK43" t="str">
        <f t="shared" ca="1" si="191"/>
        <v/>
      </c>
      <c r="QXL43" t="str">
        <f t="shared" ca="1" si="191"/>
        <v/>
      </c>
      <c r="QXM43" t="str">
        <f t="shared" ca="1" si="191"/>
        <v/>
      </c>
      <c r="QXN43" t="str">
        <f t="shared" ca="1" si="191"/>
        <v/>
      </c>
      <c r="QXO43" t="str">
        <f t="shared" ca="1" si="191"/>
        <v/>
      </c>
      <c r="QXP43" t="str">
        <f t="shared" ca="1" si="191"/>
        <v/>
      </c>
      <c r="QXQ43" t="str">
        <f t="shared" ca="1" si="191"/>
        <v/>
      </c>
      <c r="QXR43" t="str">
        <f t="shared" ca="1" si="191"/>
        <v/>
      </c>
      <c r="QXS43" t="str">
        <f t="shared" ca="1" si="191"/>
        <v/>
      </c>
      <c r="QXT43" t="str">
        <f t="shared" ca="1" si="191"/>
        <v/>
      </c>
      <c r="QXU43" t="str">
        <f t="shared" ca="1" si="191"/>
        <v/>
      </c>
      <c r="QXV43" t="str">
        <f t="shared" ca="1" si="191"/>
        <v/>
      </c>
      <c r="QXW43" t="str">
        <f t="shared" ca="1" si="191"/>
        <v/>
      </c>
      <c r="QXX43" t="str">
        <f t="shared" ca="1" si="191"/>
        <v/>
      </c>
      <c r="QXY43" t="str">
        <f t="shared" ca="1" si="191"/>
        <v/>
      </c>
      <c r="QXZ43" t="str">
        <f t="shared" ca="1" si="191"/>
        <v/>
      </c>
      <c r="QYA43" t="str">
        <f t="shared" ca="1" si="191"/>
        <v/>
      </c>
      <c r="QYB43" t="str">
        <f t="shared" ca="1" si="191"/>
        <v/>
      </c>
      <c r="QYC43" t="str">
        <f t="shared" ca="1" si="191"/>
        <v/>
      </c>
      <c r="QYD43" t="str">
        <f t="shared" ca="1" si="191"/>
        <v/>
      </c>
      <c r="QYE43" t="str">
        <f t="shared" ca="1" si="191"/>
        <v/>
      </c>
      <c r="QYF43" t="str">
        <f t="shared" ca="1" si="191"/>
        <v/>
      </c>
      <c r="QYG43" t="str">
        <f t="shared" ca="1" si="191"/>
        <v/>
      </c>
      <c r="QYH43" t="str">
        <f t="shared" ca="1" si="191"/>
        <v/>
      </c>
      <c r="QYI43" t="str">
        <f t="shared" ca="1" si="191"/>
        <v/>
      </c>
      <c r="QYJ43" t="str">
        <f t="shared" ca="1" si="191"/>
        <v/>
      </c>
      <c r="QYK43" t="str">
        <f t="shared" ca="1" si="191"/>
        <v/>
      </c>
      <c r="QYL43" t="str">
        <f t="shared" ca="1" si="191"/>
        <v/>
      </c>
      <c r="QYM43" t="str">
        <f t="shared" ca="1" si="191"/>
        <v/>
      </c>
      <c r="QYN43" t="str">
        <f t="shared" ca="1" si="191"/>
        <v/>
      </c>
      <c r="QYO43" t="str">
        <f t="shared" ca="1" si="191"/>
        <v/>
      </c>
      <c r="QYP43" t="str">
        <f t="shared" ca="1" si="191"/>
        <v/>
      </c>
      <c r="QYQ43" t="str">
        <f t="shared" ca="1" si="191"/>
        <v/>
      </c>
      <c r="QYR43" t="str">
        <f t="shared" ca="1" si="191"/>
        <v/>
      </c>
      <c r="QYS43" t="str">
        <f t="shared" ca="1" si="191"/>
        <v/>
      </c>
      <c r="QYT43" t="str">
        <f t="shared" ca="1" si="191"/>
        <v/>
      </c>
      <c r="QYU43" t="str">
        <f t="shared" ca="1" si="191"/>
        <v/>
      </c>
      <c r="QYV43" t="str">
        <f t="shared" ca="1" si="191"/>
        <v/>
      </c>
      <c r="QYW43" t="str">
        <f t="shared" ref="QYW43:RBH43" ca="1" si="192">IFERROR(QYS43*QYU43,"")</f>
        <v/>
      </c>
      <c r="QYX43" t="str">
        <f t="shared" ca="1" si="192"/>
        <v/>
      </c>
      <c r="QYY43" t="str">
        <f t="shared" ca="1" si="192"/>
        <v/>
      </c>
      <c r="QYZ43" t="str">
        <f t="shared" ca="1" si="192"/>
        <v/>
      </c>
      <c r="QZA43" t="str">
        <f t="shared" ca="1" si="192"/>
        <v/>
      </c>
      <c r="QZB43" t="str">
        <f t="shared" ca="1" si="192"/>
        <v/>
      </c>
      <c r="QZC43" t="str">
        <f t="shared" ca="1" si="192"/>
        <v/>
      </c>
      <c r="QZD43" t="str">
        <f t="shared" ca="1" si="192"/>
        <v/>
      </c>
      <c r="QZE43" t="str">
        <f t="shared" ca="1" si="192"/>
        <v/>
      </c>
      <c r="QZF43" t="str">
        <f t="shared" ca="1" si="192"/>
        <v/>
      </c>
      <c r="QZG43" t="str">
        <f t="shared" ca="1" si="192"/>
        <v/>
      </c>
      <c r="QZH43" t="str">
        <f t="shared" ca="1" si="192"/>
        <v/>
      </c>
      <c r="QZI43" t="str">
        <f t="shared" ca="1" si="192"/>
        <v/>
      </c>
      <c r="QZJ43" t="str">
        <f t="shared" ca="1" si="192"/>
        <v/>
      </c>
      <c r="QZK43" t="str">
        <f t="shared" ca="1" si="192"/>
        <v/>
      </c>
      <c r="QZL43" t="str">
        <f t="shared" ca="1" si="192"/>
        <v/>
      </c>
      <c r="QZM43" t="str">
        <f t="shared" ca="1" si="192"/>
        <v/>
      </c>
      <c r="QZN43" t="str">
        <f t="shared" ca="1" si="192"/>
        <v/>
      </c>
      <c r="QZO43" t="str">
        <f t="shared" ca="1" si="192"/>
        <v/>
      </c>
      <c r="QZP43" t="str">
        <f t="shared" ca="1" si="192"/>
        <v/>
      </c>
      <c r="QZQ43" t="str">
        <f t="shared" ca="1" si="192"/>
        <v/>
      </c>
      <c r="QZR43" t="str">
        <f t="shared" ca="1" si="192"/>
        <v/>
      </c>
      <c r="QZS43" t="str">
        <f t="shared" ca="1" si="192"/>
        <v/>
      </c>
      <c r="QZT43" t="str">
        <f t="shared" ca="1" si="192"/>
        <v/>
      </c>
      <c r="QZU43" t="str">
        <f t="shared" ca="1" si="192"/>
        <v/>
      </c>
      <c r="QZV43" t="str">
        <f t="shared" ca="1" si="192"/>
        <v/>
      </c>
      <c r="QZW43" t="str">
        <f t="shared" ca="1" si="192"/>
        <v/>
      </c>
      <c r="QZX43" t="str">
        <f t="shared" ca="1" si="192"/>
        <v/>
      </c>
      <c r="QZY43" t="str">
        <f t="shared" ca="1" si="192"/>
        <v/>
      </c>
      <c r="QZZ43" t="str">
        <f t="shared" ca="1" si="192"/>
        <v/>
      </c>
      <c r="RAA43" t="str">
        <f t="shared" ca="1" si="192"/>
        <v/>
      </c>
      <c r="RAB43" t="str">
        <f t="shared" ca="1" si="192"/>
        <v/>
      </c>
      <c r="RAC43" t="str">
        <f t="shared" ca="1" si="192"/>
        <v/>
      </c>
      <c r="RAD43" t="str">
        <f t="shared" ca="1" si="192"/>
        <v/>
      </c>
      <c r="RAE43" t="str">
        <f t="shared" ca="1" si="192"/>
        <v/>
      </c>
      <c r="RAF43" t="str">
        <f t="shared" ca="1" si="192"/>
        <v/>
      </c>
      <c r="RAG43" t="str">
        <f t="shared" ca="1" si="192"/>
        <v/>
      </c>
      <c r="RAH43" t="str">
        <f t="shared" ca="1" si="192"/>
        <v/>
      </c>
      <c r="RAI43" t="str">
        <f t="shared" ca="1" si="192"/>
        <v/>
      </c>
      <c r="RAJ43" t="str">
        <f t="shared" ca="1" si="192"/>
        <v/>
      </c>
      <c r="RAK43" t="str">
        <f t="shared" ca="1" si="192"/>
        <v/>
      </c>
      <c r="RAL43" t="str">
        <f t="shared" ca="1" si="192"/>
        <v/>
      </c>
      <c r="RAM43" t="str">
        <f t="shared" ca="1" si="192"/>
        <v/>
      </c>
      <c r="RAN43" t="str">
        <f t="shared" ca="1" si="192"/>
        <v/>
      </c>
      <c r="RAO43" t="str">
        <f t="shared" ca="1" si="192"/>
        <v/>
      </c>
      <c r="RAP43" t="str">
        <f t="shared" ca="1" si="192"/>
        <v/>
      </c>
      <c r="RAQ43" t="str">
        <f t="shared" ca="1" si="192"/>
        <v/>
      </c>
      <c r="RAR43" t="str">
        <f t="shared" ca="1" si="192"/>
        <v/>
      </c>
      <c r="RAS43" t="str">
        <f t="shared" ca="1" si="192"/>
        <v/>
      </c>
      <c r="RAT43" t="str">
        <f t="shared" ca="1" si="192"/>
        <v/>
      </c>
      <c r="RAU43" t="str">
        <f t="shared" ca="1" si="192"/>
        <v/>
      </c>
      <c r="RAV43" t="str">
        <f t="shared" ca="1" si="192"/>
        <v/>
      </c>
      <c r="RAW43" t="str">
        <f t="shared" ca="1" si="192"/>
        <v/>
      </c>
      <c r="RAX43" t="str">
        <f t="shared" ca="1" si="192"/>
        <v/>
      </c>
      <c r="RAY43" t="str">
        <f t="shared" ca="1" si="192"/>
        <v/>
      </c>
      <c r="RAZ43" t="str">
        <f t="shared" ca="1" si="192"/>
        <v/>
      </c>
      <c r="RBA43" t="str">
        <f t="shared" ca="1" si="192"/>
        <v/>
      </c>
      <c r="RBB43" t="str">
        <f t="shared" ca="1" si="192"/>
        <v/>
      </c>
      <c r="RBC43" t="str">
        <f t="shared" ca="1" si="192"/>
        <v/>
      </c>
      <c r="RBD43" t="str">
        <f t="shared" ca="1" si="192"/>
        <v/>
      </c>
      <c r="RBE43" t="str">
        <f t="shared" ca="1" si="192"/>
        <v/>
      </c>
      <c r="RBF43" t="str">
        <f t="shared" ca="1" si="192"/>
        <v/>
      </c>
      <c r="RBG43" t="str">
        <f t="shared" ca="1" si="192"/>
        <v/>
      </c>
      <c r="RBH43" t="str">
        <f t="shared" ca="1" si="192"/>
        <v/>
      </c>
      <c r="RBI43" t="str">
        <f t="shared" ref="RBI43:RDT43" ca="1" si="193">IFERROR(RBE43*RBG43,"")</f>
        <v/>
      </c>
      <c r="RBJ43" t="str">
        <f t="shared" ca="1" si="193"/>
        <v/>
      </c>
      <c r="RBK43" t="str">
        <f t="shared" ca="1" si="193"/>
        <v/>
      </c>
      <c r="RBL43" t="str">
        <f t="shared" ca="1" si="193"/>
        <v/>
      </c>
      <c r="RBM43" t="str">
        <f t="shared" ca="1" si="193"/>
        <v/>
      </c>
      <c r="RBN43" t="str">
        <f t="shared" ca="1" si="193"/>
        <v/>
      </c>
      <c r="RBO43" t="str">
        <f t="shared" ca="1" si="193"/>
        <v/>
      </c>
      <c r="RBP43" t="str">
        <f t="shared" ca="1" si="193"/>
        <v/>
      </c>
      <c r="RBQ43" t="str">
        <f t="shared" ca="1" si="193"/>
        <v/>
      </c>
      <c r="RBR43" t="str">
        <f t="shared" ca="1" si="193"/>
        <v/>
      </c>
      <c r="RBS43" t="str">
        <f t="shared" ca="1" si="193"/>
        <v/>
      </c>
      <c r="RBT43" t="str">
        <f t="shared" ca="1" si="193"/>
        <v/>
      </c>
      <c r="RBU43" t="str">
        <f t="shared" ca="1" si="193"/>
        <v/>
      </c>
      <c r="RBV43" t="str">
        <f t="shared" ca="1" si="193"/>
        <v/>
      </c>
      <c r="RBW43" t="str">
        <f t="shared" ca="1" si="193"/>
        <v/>
      </c>
      <c r="RBX43" t="str">
        <f t="shared" ca="1" si="193"/>
        <v/>
      </c>
      <c r="RBY43" t="str">
        <f t="shared" ca="1" si="193"/>
        <v/>
      </c>
      <c r="RBZ43" t="str">
        <f t="shared" ca="1" si="193"/>
        <v/>
      </c>
      <c r="RCA43" t="str">
        <f t="shared" ca="1" si="193"/>
        <v/>
      </c>
      <c r="RCB43" t="str">
        <f t="shared" ca="1" si="193"/>
        <v/>
      </c>
      <c r="RCC43" t="str">
        <f t="shared" ca="1" si="193"/>
        <v/>
      </c>
      <c r="RCD43" t="str">
        <f t="shared" ca="1" si="193"/>
        <v/>
      </c>
      <c r="RCE43" t="str">
        <f t="shared" ca="1" si="193"/>
        <v/>
      </c>
      <c r="RCF43" t="str">
        <f t="shared" ca="1" si="193"/>
        <v/>
      </c>
      <c r="RCG43" t="str">
        <f t="shared" ca="1" si="193"/>
        <v/>
      </c>
      <c r="RCH43" t="str">
        <f t="shared" ca="1" si="193"/>
        <v/>
      </c>
      <c r="RCI43" t="str">
        <f t="shared" ca="1" si="193"/>
        <v/>
      </c>
      <c r="RCJ43" t="str">
        <f t="shared" ca="1" si="193"/>
        <v/>
      </c>
      <c r="RCK43" t="str">
        <f t="shared" ca="1" si="193"/>
        <v/>
      </c>
      <c r="RCL43" t="str">
        <f t="shared" ca="1" si="193"/>
        <v/>
      </c>
      <c r="RCM43" t="str">
        <f t="shared" ca="1" si="193"/>
        <v/>
      </c>
      <c r="RCN43" t="str">
        <f t="shared" ca="1" si="193"/>
        <v/>
      </c>
      <c r="RCO43" t="str">
        <f t="shared" ca="1" si="193"/>
        <v/>
      </c>
      <c r="RCP43" t="str">
        <f t="shared" ca="1" si="193"/>
        <v/>
      </c>
      <c r="RCQ43" t="str">
        <f t="shared" ca="1" si="193"/>
        <v/>
      </c>
      <c r="RCR43" t="str">
        <f t="shared" ca="1" si="193"/>
        <v/>
      </c>
      <c r="RCS43" t="str">
        <f t="shared" ca="1" si="193"/>
        <v/>
      </c>
      <c r="RCT43" t="str">
        <f t="shared" ca="1" si="193"/>
        <v/>
      </c>
      <c r="RCU43" t="str">
        <f t="shared" ca="1" si="193"/>
        <v/>
      </c>
      <c r="RCV43" t="str">
        <f t="shared" ca="1" si="193"/>
        <v/>
      </c>
      <c r="RCW43" t="str">
        <f t="shared" ca="1" si="193"/>
        <v/>
      </c>
      <c r="RCX43" t="str">
        <f t="shared" ca="1" si="193"/>
        <v/>
      </c>
      <c r="RCY43" t="str">
        <f t="shared" ca="1" si="193"/>
        <v/>
      </c>
      <c r="RCZ43" t="str">
        <f t="shared" ca="1" si="193"/>
        <v/>
      </c>
      <c r="RDA43" t="str">
        <f t="shared" ca="1" si="193"/>
        <v/>
      </c>
      <c r="RDB43" t="str">
        <f t="shared" ca="1" si="193"/>
        <v/>
      </c>
      <c r="RDC43" t="str">
        <f t="shared" ca="1" si="193"/>
        <v/>
      </c>
      <c r="RDD43" t="str">
        <f t="shared" ca="1" si="193"/>
        <v/>
      </c>
      <c r="RDE43" t="str">
        <f t="shared" ca="1" si="193"/>
        <v/>
      </c>
      <c r="RDF43" t="str">
        <f t="shared" ca="1" si="193"/>
        <v/>
      </c>
      <c r="RDG43" t="str">
        <f t="shared" ca="1" si="193"/>
        <v/>
      </c>
      <c r="RDH43" t="str">
        <f t="shared" ca="1" si="193"/>
        <v/>
      </c>
      <c r="RDI43" t="str">
        <f t="shared" ca="1" si="193"/>
        <v/>
      </c>
      <c r="RDJ43" t="str">
        <f t="shared" ca="1" si="193"/>
        <v/>
      </c>
      <c r="RDK43" t="str">
        <f t="shared" ca="1" si="193"/>
        <v/>
      </c>
      <c r="RDL43" t="str">
        <f t="shared" ca="1" si="193"/>
        <v/>
      </c>
      <c r="RDM43" t="str">
        <f t="shared" ca="1" si="193"/>
        <v/>
      </c>
      <c r="RDN43" t="str">
        <f t="shared" ca="1" si="193"/>
        <v/>
      </c>
      <c r="RDO43" t="str">
        <f t="shared" ca="1" si="193"/>
        <v/>
      </c>
      <c r="RDP43" t="str">
        <f t="shared" ca="1" si="193"/>
        <v/>
      </c>
      <c r="RDQ43" t="str">
        <f t="shared" ca="1" si="193"/>
        <v/>
      </c>
      <c r="RDR43" t="str">
        <f t="shared" ca="1" si="193"/>
        <v/>
      </c>
      <c r="RDS43" t="str">
        <f t="shared" ca="1" si="193"/>
        <v/>
      </c>
      <c r="RDT43" t="str">
        <f t="shared" ca="1" si="193"/>
        <v/>
      </c>
      <c r="RDU43" t="str">
        <f t="shared" ref="RDU43:RGF43" ca="1" si="194">IFERROR(RDQ43*RDS43,"")</f>
        <v/>
      </c>
      <c r="RDV43" t="str">
        <f t="shared" ca="1" si="194"/>
        <v/>
      </c>
      <c r="RDW43" t="str">
        <f t="shared" ca="1" si="194"/>
        <v/>
      </c>
      <c r="RDX43" t="str">
        <f t="shared" ca="1" si="194"/>
        <v/>
      </c>
      <c r="RDY43" t="str">
        <f t="shared" ca="1" si="194"/>
        <v/>
      </c>
      <c r="RDZ43" t="str">
        <f t="shared" ca="1" si="194"/>
        <v/>
      </c>
      <c r="REA43" t="str">
        <f t="shared" ca="1" si="194"/>
        <v/>
      </c>
      <c r="REB43" t="str">
        <f t="shared" ca="1" si="194"/>
        <v/>
      </c>
      <c r="REC43" t="str">
        <f t="shared" ca="1" si="194"/>
        <v/>
      </c>
      <c r="RED43" t="str">
        <f t="shared" ca="1" si="194"/>
        <v/>
      </c>
      <c r="REE43" t="str">
        <f t="shared" ca="1" si="194"/>
        <v/>
      </c>
      <c r="REF43" t="str">
        <f t="shared" ca="1" si="194"/>
        <v/>
      </c>
      <c r="REG43" t="str">
        <f t="shared" ca="1" si="194"/>
        <v/>
      </c>
      <c r="REH43" t="str">
        <f t="shared" ca="1" si="194"/>
        <v/>
      </c>
      <c r="REI43" t="str">
        <f t="shared" ca="1" si="194"/>
        <v/>
      </c>
      <c r="REJ43" t="str">
        <f t="shared" ca="1" si="194"/>
        <v/>
      </c>
      <c r="REK43" t="str">
        <f t="shared" ca="1" si="194"/>
        <v/>
      </c>
      <c r="REL43" t="str">
        <f t="shared" ca="1" si="194"/>
        <v/>
      </c>
      <c r="REM43" t="str">
        <f t="shared" ca="1" si="194"/>
        <v/>
      </c>
      <c r="REN43" t="str">
        <f t="shared" ca="1" si="194"/>
        <v/>
      </c>
      <c r="REO43" t="str">
        <f t="shared" ca="1" si="194"/>
        <v/>
      </c>
      <c r="REP43" t="str">
        <f t="shared" ca="1" si="194"/>
        <v/>
      </c>
      <c r="REQ43" t="str">
        <f t="shared" ca="1" si="194"/>
        <v/>
      </c>
      <c r="RER43" t="str">
        <f t="shared" ca="1" si="194"/>
        <v/>
      </c>
      <c r="RES43" t="str">
        <f t="shared" ca="1" si="194"/>
        <v/>
      </c>
      <c r="RET43" t="str">
        <f t="shared" ca="1" si="194"/>
        <v/>
      </c>
      <c r="REU43" t="str">
        <f t="shared" ca="1" si="194"/>
        <v/>
      </c>
      <c r="REV43" t="str">
        <f t="shared" ca="1" si="194"/>
        <v/>
      </c>
      <c r="REW43" t="str">
        <f t="shared" ca="1" si="194"/>
        <v/>
      </c>
      <c r="REX43" t="str">
        <f t="shared" ca="1" si="194"/>
        <v/>
      </c>
      <c r="REY43" t="str">
        <f t="shared" ca="1" si="194"/>
        <v/>
      </c>
      <c r="REZ43" t="str">
        <f t="shared" ca="1" si="194"/>
        <v/>
      </c>
      <c r="RFA43" t="str">
        <f t="shared" ca="1" si="194"/>
        <v/>
      </c>
      <c r="RFB43" t="str">
        <f t="shared" ca="1" si="194"/>
        <v/>
      </c>
      <c r="RFC43" t="str">
        <f t="shared" ca="1" si="194"/>
        <v/>
      </c>
      <c r="RFD43" t="str">
        <f t="shared" ca="1" si="194"/>
        <v/>
      </c>
      <c r="RFE43" t="str">
        <f t="shared" ca="1" si="194"/>
        <v/>
      </c>
      <c r="RFF43" t="str">
        <f t="shared" ca="1" si="194"/>
        <v/>
      </c>
      <c r="RFG43" t="str">
        <f t="shared" ca="1" si="194"/>
        <v/>
      </c>
      <c r="RFH43" t="str">
        <f t="shared" ca="1" si="194"/>
        <v/>
      </c>
      <c r="RFI43" t="str">
        <f t="shared" ca="1" si="194"/>
        <v/>
      </c>
      <c r="RFJ43" t="str">
        <f t="shared" ca="1" si="194"/>
        <v/>
      </c>
      <c r="RFK43" t="str">
        <f t="shared" ca="1" si="194"/>
        <v/>
      </c>
      <c r="RFL43" t="str">
        <f t="shared" ca="1" si="194"/>
        <v/>
      </c>
      <c r="RFM43" t="str">
        <f t="shared" ca="1" si="194"/>
        <v/>
      </c>
      <c r="RFN43" t="str">
        <f t="shared" ca="1" si="194"/>
        <v/>
      </c>
      <c r="RFO43" t="str">
        <f t="shared" ca="1" si="194"/>
        <v/>
      </c>
      <c r="RFP43" t="str">
        <f t="shared" ca="1" si="194"/>
        <v/>
      </c>
      <c r="RFQ43" t="str">
        <f t="shared" ca="1" si="194"/>
        <v/>
      </c>
      <c r="RFR43" t="str">
        <f t="shared" ca="1" si="194"/>
        <v/>
      </c>
      <c r="RFS43" t="str">
        <f t="shared" ca="1" si="194"/>
        <v/>
      </c>
      <c r="RFT43" t="str">
        <f t="shared" ca="1" si="194"/>
        <v/>
      </c>
      <c r="RFU43" t="str">
        <f t="shared" ca="1" si="194"/>
        <v/>
      </c>
      <c r="RFV43" t="str">
        <f t="shared" ca="1" si="194"/>
        <v/>
      </c>
      <c r="RFW43" t="str">
        <f t="shared" ca="1" si="194"/>
        <v/>
      </c>
      <c r="RFX43" t="str">
        <f t="shared" ca="1" si="194"/>
        <v/>
      </c>
      <c r="RFY43" t="str">
        <f t="shared" ca="1" si="194"/>
        <v/>
      </c>
      <c r="RFZ43" t="str">
        <f t="shared" ca="1" si="194"/>
        <v/>
      </c>
      <c r="RGA43" t="str">
        <f t="shared" ca="1" si="194"/>
        <v/>
      </c>
      <c r="RGB43" t="str">
        <f t="shared" ca="1" si="194"/>
        <v/>
      </c>
      <c r="RGC43" t="str">
        <f t="shared" ca="1" si="194"/>
        <v/>
      </c>
      <c r="RGD43" t="str">
        <f t="shared" ca="1" si="194"/>
        <v/>
      </c>
      <c r="RGE43" t="str">
        <f t="shared" ca="1" si="194"/>
        <v/>
      </c>
      <c r="RGF43" t="str">
        <f t="shared" ca="1" si="194"/>
        <v/>
      </c>
      <c r="RGG43" t="str">
        <f t="shared" ref="RGG43:RIR43" ca="1" si="195">IFERROR(RGC43*RGE43,"")</f>
        <v/>
      </c>
      <c r="RGH43" t="str">
        <f t="shared" ca="1" si="195"/>
        <v/>
      </c>
      <c r="RGI43" t="str">
        <f t="shared" ca="1" si="195"/>
        <v/>
      </c>
      <c r="RGJ43" t="str">
        <f t="shared" ca="1" si="195"/>
        <v/>
      </c>
      <c r="RGK43" t="str">
        <f t="shared" ca="1" si="195"/>
        <v/>
      </c>
      <c r="RGL43" t="str">
        <f t="shared" ca="1" si="195"/>
        <v/>
      </c>
      <c r="RGM43" t="str">
        <f t="shared" ca="1" si="195"/>
        <v/>
      </c>
      <c r="RGN43" t="str">
        <f t="shared" ca="1" si="195"/>
        <v/>
      </c>
      <c r="RGO43" t="str">
        <f t="shared" ca="1" si="195"/>
        <v/>
      </c>
      <c r="RGP43" t="str">
        <f t="shared" ca="1" si="195"/>
        <v/>
      </c>
      <c r="RGQ43" t="str">
        <f t="shared" ca="1" si="195"/>
        <v/>
      </c>
      <c r="RGR43" t="str">
        <f t="shared" ca="1" si="195"/>
        <v/>
      </c>
      <c r="RGS43" t="str">
        <f t="shared" ca="1" si="195"/>
        <v/>
      </c>
      <c r="RGT43" t="str">
        <f t="shared" ca="1" si="195"/>
        <v/>
      </c>
      <c r="RGU43" t="str">
        <f t="shared" ca="1" si="195"/>
        <v/>
      </c>
      <c r="RGV43" t="str">
        <f t="shared" ca="1" si="195"/>
        <v/>
      </c>
      <c r="RGW43" t="str">
        <f t="shared" ca="1" si="195"/>
        <v/>
      </c>
      <c r="RGX43" t="str">
        <f t="shared" ca="1" si="195"/>
        <v/>
      </c>
      <c r="RGY43" t="str">
        <f t="shared" ca="1" si="195"/>
        <v/>
      </c>
      <c r="RGZ43" t="str">
        <f t="shared" ca="1" si="195"/>
        <v/>
      </c>
      <c r="RHA43" t="str">
        <f t="shared" ca="1" si="195"/>
        <v/>
      </c>
      <c r="RHB43" t="str">
        <f t="shared" ca="1" si="195"/>
        <v/>
      </c>
      <c r="RHC43" t="str">
        <f t="shared" ca="1" si="195"/>
        <v/>
      </c>
      <c r="RHD43" t="str">
        <f t="shared" ca="1" si="195"/>
        <v/>
      </c>
      <c r="RHE43" t="str">
        <f t="shared" ca="1" si="195"/>
        <v/>
      </c>
      <c r="RHF43" t="str">
        <f t="shared" ca="1" si="195"/>
        <v/>
      </c>
      <c r="RHG43" t="str">
        <f t="shared" ca="1" si="195"/>
        <v/>
      </c>
      <c r="RHH43" t="str">
        <f t="shared" ca="1" si="195"/>
        <v/>
      </c>
      <c r="RHI43" t="str">
        <f t="shared" ca="1" si="195"/>
        <v/>
      </c>
      <c r="RHJ43" t="str">
        <f t="shared" ca="1" si="195"/>
        <v/>
      </c>
      <c r="RHK43" t="str">
        <f t="shared" ca="1" si="195"/>
        <v/>
      </c>
      <c r="RHL43" t="str">
        <f t="shared" ca="1" si="195"/>
        <v/>
      </c>
      <c r="RHM43" t="str">
        <f t="shared" ca="1" si="195"/>
        <v/>
      </c>
      <c r="RHN43" t="str">
        <f t="shared" ca="1" si="195"/>
        <v/>
      </c>
      <c r="RHO43" t="str">
        <f t="shared" ca="1" si="195"/>
        <v/>
      </c>
      <c r="RHP43" t="str">
        <f t="shared" ca="1" si="195"/>
        <v/>
      </c>
      <c r="RHQ43" t="str">
        <f t="shared" ca="1" si="195"/>
        <v/>
      </c>
      <c r="RHR43" t="str">
        <f t="shared" ca="1" si="195"/>
        <v/>
      </c>
      <c r="RHS43" t="str">
        <f t="shared" ca="1" si="195"/>
        <v/>
      </c>
      <c r="RHT43" t="str">
        <f t="shared" ca="1" si="195"/>
        <v/>
      </c>
      <c r="RHU43" t="str">
        <f t="shared" ca="1" si="195"/>
        <v/>
      </c>
      <c r="RHV43" t="str">
        <f t="shared" ca="1" si="195"/>
        <v/>
      </c>
      <c r="RHW43" t="str">
        <f t="shared" ca="1" si="195"/>
        <v/>
      </c>
      <c r="RHX43" t="str">
        <f t="shared" ca="1" si="195"/>
        <v/>
      </c>
      <c r="RHY43" t="str">
        <f t="shared" ca="1" si="195"/>
        <v/>
      </c>
      <c r="RHZ43" t="str">
        <f t="shared" ca="1" si="195"/>
        <v/>
      </c>
      <c r="RIA43" t="str">
        <f t="shared" ca="1" si="195"/>
        <v/>
      </c>
      <c r="RIB43" t="str">
        <f t="shared" ca="1" si="195"/>
        <v/>
      </c>
      <c r="RIC43" t="str">
        <f t="shared" ca="1" si="195"/>
        <v/>
      </c>
      <c r="RID43" t="str">
        <f t="shared" ca="1" si="195"/>
        <v/>
      </c>
      <c r="RIE43" t="str">
        <f t="shared" ca="1" si="195"/>
        <v/>
      </c>
      <c r="RIF43" t="str">
        <f t="shared" ca="1" si="195"/>
        <v/>
      </c>
      <c r="RIG43" t="str">
        <f t="shared" ca="1" si="195"/>
        <v/>
      </c>
      <c r="RIH43" t="str">
        <f t="shared" ca="1" si="195"/>
        <v/>
      </c>
      <c r="RII43" t="str">
        <f t="shared" ca="1" si="195"/>
        <v/>
      </c>
      <c r="RIJ43" t="str">
        <f t="shared" ca="1" si="195"/>
        <v/>
      </c>
      <c r="RIK43" t="str">
        <f t="shared" ca="1" si="195"/>
        <v/>
      </c>
      <c r="RIL43" t="str">
        <f t="shared" ca="1" si="195"/>
        <v/>
      </c>
      <c r="RIM43" t="str">
        <f t="shared" ca="1" si="195"/>
        <v/>
      </c>
      <c r="RIN43" t="str">
        <f t="shared" ca="1" si="195"/>
        <v/>
      </c>
      <c r="RIO43" t="str">
        <f t="shared" ca="1" si="195"/>
        <v/>
      </c>
      <c r="RIP43" t="str">
        <f t="shared" ca="1" si="195"/>
        <v/>
      </c>
      <c r="RIQ43" t="str">
        <f t="shared" ca="1" si="195"/>
        <v/>
      </c>
      <c r="RIR43" t="str">
        <f t="shared" ca="1" si="195"/>
        <v/>
      </c>
      <c r="RIS43" t="str">
        <f t="shared" ref="RIS43:RLD43" ca="1" si="196">IFERROR(RIO43*RIQ43,"")</f>
        <v/>
      </c>
      <c r="RIT43" t="str">
        <f t="shared" ca="1" si="196"/>
        <v/>
      </c>
      <c r="RIU43" t="str">
        <f t="shared" ca="1" si="196"/>
        <v/>
      </c>
      <c r="RIV43" t="str">
        <f t="shared" ca="1" si="196"/>
        <v/>
      </c>
      <c r="RIW43" t="str">
        <f t="shared" ca="1" si="196"/>
        <v/>
      </c>
      <c r="RIX43" t="str">
        <f t="shared" ca="1" si="196"/>
        <v/>
      </c>
      <c r="RIY43" t="str">
        <f t="shared" ca="1" si="196"/>
        <v/>
      </c>
      <c r="RIZ43" t="str">
        <f t="shared" ca="1" si="196"/>
        <v/>
      </c>
      <c r="RJA43" t="str">
        <f t="shared" ca="1" si="196"/>
        <v/>
      </c>
      <c r="RJB43" t="str">
        <f t="shared" ca="1" si="196"/>
        <v/>
      </c>
      <c r="RJC43" t="str">
        <f t="shared" ca="1" si="196"/>
        <v/>
      </c>
      <c r="RJD43" t="str">
        <f t="shared" ca="1" si="196"/>
        <v/>
      </c>
      <c r="RJE43" t="str">
        <f t="shared" ca="1" si="196"/>
        <v/>
      </c>
      <c r="RJF43" t="str">
        <f t="shared" ca="1" si="196"/>
        <v/>
      </c>
      <c r="RJG43" t="str">
        <f t="shared" ca="1" si="196"/>
        <v/>
      </c>
      <c r="RJH43" t="str">
        <f t="shared" ca="1" si="196"/>
        <v/>
      </c>
      <c r="RJI43" t="str">
        <f t="shared" ca="1" si="196"/>
        <v/>
      </c>
      <c r="RJJ43" t="str">
        <f t="shared" ca="1" si="196"/>
        <v/>
      </c>
      <c r="RJK43" t="str">
        <f t="shared" ca="1" si="196"/>
        <v/>
      </c>
      <c r="RJL43" t="str">
        <f t="shared" ca="1" si="196"/>
        <v/>
      </c>
      <c r="RJM43" t="str">
        <f t="shared" ca="1" si="196"/>
        <v/>
      </c>
      <c r="RJN43" t="str">
        <f t="shared" ca="1" si="196"/>
        <v/>
      </c>
      <c r="RJO43" t="str">
        <f t="shared" ca="1" si="196"/>
        <v/>
      </c>
      <c r="RJP43" t="str">
        <f t="shared" ca="1" si="196"/>
        <v/>
      </c>
      <c r="RJQ43" t="str">
        <f t="shared" ca="1" si="196"/>
        <v/>
      </c>
      <c r="RJR43" t="str">
        <f t="shared" ca="1" si="196"/>
        <v/>
      </c>
      <c r="RJS43" t="str">
        <f t="shared" ca="1" si="196"/>
        <v/>
      </c>
      <c r="RJT43" t="str">
        <f t="shared" ca="1" si="196"/>
        <v/>
      </c>
      <c r="RJU43" t="str">
        <f t="shared" ca="1" si="196"/>
        <v/>
      </c>
      <c r="RJV43" t="str">
        <f t="shared" ca="1" si="196"/>
        <v/>
      </c>
      <c r="RJW43" t="str">
        <f t="shared" ca="1" si="196"/>
        <v/>
      </c>
      <c r="RJX43" t="str">
        <f t="shared" ca="1" si="196"/>
        <v/>
      </c>
      <c r="RJY43" t="str">
        <f t="shared" ca="1" si="196"/>
        <v/>
      </c>
      <c r="RJZ43" t="str">
        <f t="shared" ca="1" si="196"/>
        <v/>
      </c>
      <c r="RKA43" t="str">
        <f t="shared" ca="1" si="196"/>
        <v/>
      </c>
      <c r="RKB43" t="str">
        <f t="shared" ca="1" si="196"/>
        <v/>
      </c>
      <c r="RKC43" t="str">
        <f t="shared" ca="1" si="196"/>
        <v/>
      </c>
      <c r="RKD43" t="str">
        <f t="shared" ca="1" si="196"/>
        <v/>
      </c>
      <c r="RKE43" t="str">
        <f t="shared" ca="1" si="196"/>
        <v/>
      </c>
      <c r="RKF43" t="str">
        <f t="shared" ca="1" si="196"/>
        <v/>
      </c>
      <c r="RKG43" t="str">
        <f t="shared" ca="1" si="196"/>
        <v/>
      </c>
      <c r="RKH43" t="str">
        <f t="shared" ca="1" si="196"/>
        <v/>
      </c>
      <c r="RKI43" t="str">
        <f t="shared" ca="1" si="196"/>
        <v/>
      </c>
      <c r="RKJ43" t="str">
        <f t="shared" ca="1" si="196"/>
        <v/>
      </c>
      <c r="RKK43" t="str">
        <f t="shared" ca="1" si="196"/>
        <v/>
      </c>
      <c r="RKL43" t="str">
        <f t="shared" ca="1" si="196"/>
        <v/>
      </c>
      <c r="RKM43" t="str">
        <f t="shared" ca="1" si="196"/>
        <v/>
      </c>
      <c r="RKN43" t="str">
        <f t="shared" ca="1" si="196"/>
        <v/>
      </c>
      <c r="RKO43" t="str">
        <f t="shared" ca="1" si="196"/>
        <v/>
      </c>
      <c r="RKP43" t="str">
        <f t="shared" ca="1" si="196"/>
        <v/>
      </c>
      <c r="RKQ43" t="str">
        <f t="shared" ca="1" si="196"/>
        <v/>
      </c>
      <c r="RKR43" t="str">
        <f t="shared" ca="1" si="196"/>
        <v/>
      </c>
      <c r="RKS43" t="str">
        <f t="shared" ca="1" si="196"/>
        <v/>
      </c>
      <c r="RKT43" t="str">
        <f t="shared" ca="1" si="196"/>
        <v/>
      </c>
      <c r="RKU43" t="str">
        <f t="shared" ca="1" si="196"/>
        <v/>
      </c>
      <c r="RKV43" t="str">
        <f t="shared" ca="1" si="196"/>
        <v/>
      </c>
      <c r="RKW43" t="str">
        <f t="shared" ca="1" si="196"/>
        <v/>
      </c>
      <c r="RKX43" t="str">
        <f t="shared" ca="1" si="196"/>
        <v/>
      </c>
      <c r="RKY43" t="str">
        <f t="shared" ca="1" si="196"/>
        <v/>
      </c>
      <c r="RKZ43" t="str">
        <f t="shared" ca="1" si="196"/>
        <v/>
      </c>
      <c r="RLA43" t="str">
        <f t="shared" ca="1" si="196"/>
        <v/>
      </c>
      <c r="RLB43" t="str">
        <f t="shared" ca="1" si="196"/>
        <v/>
      </c>
      <c r="RLC43" t="str">
        <f t="shared" ca="1" si="196"/>
        <v/>
      </c>
      <c r="RLD43" t="str">
        <f t="shared" ca="1" si="196"/>
        <v/>
      </c>
      <c r="RLE43" t="str">
        <f t="shared" ref="RLE43:RNP43" ca="1" si="197">IFERROR(RLA43*RLC43,"")</f>
        <v/>
      </c>
      <c r="RLF43" t="str">
        <f t="shared" ca="1" si="197"/>
        <v/>
      </c>
      <c r="RLG43" t="str">
        <f t="shared" ca="1" si="197"/>
        <v/>
      </c>
      <c r="RLH43" t="str">
        <f t="shared" ca="1" si="197"/>
        <v/>
      </c>
      <c r="RLI43" t="str">
        <f t="shared" ca="1" si="197"/>
        <v/>
      </c>
      <c r="RLJ43" t="str">
        <f t="shared" ca="1" si="197"/>
        <v/>
      </c>
      <c r="RLK43" t="str">
        <f t="shared" ca="1" si="197"/>
        <v/>
      </c>
      <c r="RLL43" t="str">
        <f t="shared" ca="1" si="197"/>
        <v/>
      </c>
      <c r="RLM43" t="str">
        <f t="shared" ca="1" si="197"/>
        <v/>
      </c>
      <c r="RLN43" t="str">
        <f t="shared" ca="1" si="197"/>
        <v/>
      </c>
      <c r="RLO43" t="str">
        <f t="shared" ca="1" si="197"/>
        <v/>
      </c>
      <c r="RLP43" t="str">
        <f t="shared" ca="1" si="197"/>
        <v/>
      </c>
      <c r="RLQ43" t="str">
        <f t="shared" ca="1" si="197"/>
        <v/>
      </c>
      <c r="RLR43" t="str">
        <f t="shared" ca="1" si="197"/>
        <v/>
      </c>
      <c r="RLS43" t="str">
        <f t="shared" ca="1" si="197"/>
        <v/>
      </c>
      <c r="RLT43" t="str">
        <f t="shared" ca="1" si="197"/>
        <v/>
      </c>
      <c r="RLU43" t="str">
        <f t="shared" ca="1" si="197"/>
        <v/>
      </c>
      <c r="RLV43" t="str">
        <f t="shared" ca="1" si="197"/>
        <v/>
      </c>
      <c r="RLW43" t="str">
        <f t="shared" ca="1" si="197"/>
        <v/>
      </c>
      <c r="RLX43" t="str">
        <f t="shared" ca="1" si="197"/>
        <v/>
      </c>
      <c r="RLY43" t="str">
        <f t="shared" ca="1" si="197"/>
        <v/>
      </c>
      <c r="RLZ43" t="str">
        <f t="shared" ca="1" si="197"/>
        <v/>
      </c>
      <c r="RMA43" t="str">
        <f t="shared" ca="1" si="197"/>
        <v/>
      </c>
      <c r="RMB43" t="str">
        <f t="shared" ca="1" si="197"/>
        <v/>
      </c>
      <c r="RMC43" t="str">
        <f t="shared" ca="1" si="197"/>
        <v/>
      </c>
      <c r="RMD43" t="str">
        <f t="shared" ca="1" si="197"/>
        <v/>
      </c>
      <c r="RME43" t="str">
        <f t="shared" ca="1" si="197"/>
        <v/>
      </c>
      <c r="RMF43" t="str">
        <f t="shared" ca="1" si="197"/>
        <v/>
      </c>
      <c r="RMG43" t="str">
        <f t="shared" ca="1" si="197"/>
        <v/>
      </c>
      <c r="RMH43" t="str">
        <f t="shared" ca="1" si="197"/>
        <v/>
      </c>
      <c r="RMI43" t="str">
        <f t="shared" ca="1" si="197"/>
        <v/>
      </c>
      <c r="RMJ43" t="str">
        <f t="shared" ca="1" si="197"/>
        <v/>
      </c>
      <c r="RMK43" t="str">
        <f t="shared" ca="1" si="197"/>
        <v/>
      </c>
      <c r="RML43" t="str">
        <f t="shared" ca="1" si="197"/>
        <v/>
      </c>
      <c r="RMM43" t="str">
        <f t="shared" ca="1" si="197"/>
        <v/>
      </c>
      <c r="RMN43" t="str">
        <f t="shared" ca="1" si="197"/>
        <v/>
      </c>
      <c r="RMO43" t="str">
        <f t="shared" ca="1" si="197"/>
        <v/>
      </c>
      <c r="RMP43" t="str">
        <f t="shared" ca="1" si="197"/>
        <v/>
      </c>
      <c r="RMQ43" t="str">
        <f t="shared" ca="1" si="197"/>
        <v/>
      </c>
      <c r="RMR43" t="str">
        <f t="shared" ca="1" si="197"/>
        <v/>
      </c>
      <c r="RMS43" t="str">
        <f t="shared" ca="1" si="197"/>
        <v/>
      </c>
      <c r="RMT43" t="str">
        <f t="shared" ca="1" si="197"/>
        <v/>
      </c>
      <c r="RMU43" t="str">
        <f t="shared" ca="1" si="197"/>
        <v/>
      </c>
      <c r="RMV43" t="str">
        <f t="shared" ca="1" si="197"/>
        <v/>
      </c>
      <c r="RMW43" t="str">
        <f t="shared" ca="1" si="197"/>
        <v/>
      </c>
      <c r="RMX43" t="str">
        <f t="shared" ca="1" si="197"/>
        <v/>
      </c>
      <c r="RMY43" t="str">
        <f t="shared" ca="1" si="197"/>
        <v/>
      </c>
      <c r="RMZ43" t="str">
        <f t="shared" ca="1" si="197"/>
        <v/>
      </c>
      <c r="RNA43" t="str">
        <f t="shared" ca="1" si="197"/>
        <v/>
      </c>
      <c r="RNB43" t="str">
        <f t="shared" ca="1" si="197"/>
        <v/>
      </c>
      <c r="RNC43" t="str">
        <f t="shared" ca="1" si="197"/>
        <v/>
      </c>
      <c r="RND43" t="str">
        <f t="shared" ca="1" si="197"/>
        <v/>
      </c>
      <c r="RNE43" t="str">
        <f t="shared" ca="1" si="197"/>
        <v/>
      </c>
      <c r="RNF43" t="str">
        <f t="shared" ca="1" si="197"/>
        <v/>
      </c>
      <c r="RNG43" t="str">
        <f t="shared" ca="1" si="197"/>
        <v/>
      </c>
      <c r="RNH43" t="str">
        <f t="shared" ca="1" si="197"/>
        <v/>
      </c>
      <c r="RNI43" t="str">
        <f t="shared" ca="1" si="197"/>
        <v/>
      </c>
      <c r="RNJ43" t="str">
        <f t="shared" ca="1" si="197"/>
        <v/>
      </c>
      <c r="RNK43" t="str">
        <f t="shared" ca="1" si="197"/>
        <v/>
      </c>
      <c r="RNL43" t="str">
        <f t="shared" ca="1" si="197"/>
        <v/>
      </c>
      <c r="RNM43" t="str">
        <f t="shared" ca="1" si="197"/>
        <v/>
      </c>
      <c r="RNN43" t="str">
        <f t="shared" ca="1" si="197"/>
        <v/>
      </c>
      <c r="RNO43" t="str">
        <f t="shared" ca="1" si="197"/>
        <v/>
      </c>
      <c r="RNP43" t="str">
        <f t="shared" ca="1" si="197"/>
        <v/>
      </c>
      <c r="RNQ43" t="str">
        <f t="shared" ref="RNQ43:RQB43" ca="1" si="198">IFERROR(RNM43*RNO43,"")</f>
        <v/>
      </c>
      <c r="RNR43" t="str">
        <f t="shared" ca="1" si="198"/>
        <v/>
      </c>
      <c r="RNS43" t="str">
        <f t="shared" ca="1" si="198"/>
        <v/>
      </c>
      <c r="RNT43" t="str">
        <f t="shared" ca="1" si="198"/>
        <v/>
      </c>
      <c r="RNU43" t="str">
        <f t="shared" ca="1" si="198"/>
        <v/>
      </c>
      <c r="RNV43" t="str">
        <f t="shared" ca="1" si="198"/>
        <v/>
      </c>
      <c r="RNW43" t="str">
        <f t="shared" ca="1" si="198"/>
        <v/>
      </c>
      <c r="RNX43" t="str">
        <f t="shared" ca="1" si="198"/>
        <v/>
      </c>
      <c r="RNY43" t="str">
        <f t="shared" ca="1" si="198"/>
        <v/>
      </c>
      <c r="RNZ43" t="str">
        <f t="shared" ca="1" si="198"/>
        <v/>
      </c>
      <c r="ROA43" t="str">
        <f t="shared" ca="1" si="198"/>
        <v/>
      </c>
      <c r="ROB43" t="str">
        <f t="shared" ca="1" si="198"/>
        <v/>
      </c>
      <c r="ROC43" t="str">
        <f t="shared" ca="1" si="198"/>
        <v/>
      </c>
      <c r="ROD43" t="str">
        <f t="shared" ca="1" si="198"/>
        <v/>
      </c>
      <c r="ROE43" t="str">
        <f t="shared" ca="1" si="198"/>
        <v/>
      </c>
      <c r="ROF43" t="str">
        <f t="shared" ca="1" si="198"/>
        <v/>
      </c>
      <c r="ROG43" t="str">
        <f t="shared" ca="1" si="198"/>
        <v/>
      </c>
      <c r="ROH43" t="str">
        <f t="shared" ca="1" si="198"/>
        <v/>
      </c>
      <c r="ROI43" t="str">
        <f t="shared" ca="1" si="198"/>
        <v/>
      </c>
      <c r="ROJ43" t="str">
        <f t="shared" ca="1" si="198"/>
        <v/>
      </c>
      <c r="ROK43" t="str">
        <f t="shared" ca="1" si="198"/>
        <v/>
      </c>
      <c r="ROL43" t="str">
        <f t="shared" ca="1" si="198"/>
        <v/>
      </c>
      <c r="ROM43" t="str">
        <f t="shared" ca="1" si="198"/>
        <v/>
      </c>
      <c r="RON43" t="str">
        <f t="shared" ca="1" si="198"/>
        <v/>
      </c>
      <c r="ROO43" t="str">
        <f t="shared" ca="1" si="198"/>
        <v/>
      </c>
      <c r="ROP43" t="str">
        <f t="shared" ca="1" si="198"/>
        <v/>
      </c>
      <c r="ROQ43" t="str">
        <f t="shared" ca="1" si="198"/>
        <v/>
      </c>
      <c r="ROR43" t="str">
        <f t="shared" ca="1" si="198"/>
        <v/>
      </c>
      <c r="ROS43" t="str">
        <f t="shared" ca="1" si="198"/>
        <v/>
      </c>
      <c r="ROT43" t="str">
        <f t="shared" ca="1" si="198"/>
        <v/>
      </c>
      <c r="ROU43" t="str">
        <f t="shared" ca="1" si="198"/>
        <v/>
      </c>
      <c r="ROV43" t="str">
        <f t="shared" ca="1" si="198"/>
        <v/>
      </c>
      <c r="ROW43" t="str">
        <f t="shared" ca="1" si="198"/>
        <v/>
      </c>
      <c r="ROX43" t="str">
        <f t="shared" ca="1" si="198"/>
        <v/>
      </c>
      <c r="ROY43" t="str">
        <f t="shared" ca="1" si="198"/>
        <v/>
      </c>
      <c r="ROZ43" t="str">
        <f t="shared" ca="1" si="198"/>
        <v/>
      </c>
      <c r="RPA43" t="str">
        <f t="shared" ca="1" si="198"/>
        <v/>
      </c>
      <c r="RPB43" t="str">
        <f t="shared" ca="1" si="198"/>
        <v/>
      </c>
      <c r="RPC43" t="str">
        <f t="shared" ca="1" si="198"/>
        <v/>
      </c>
      <c r="RPD43" t="str">
        <f t="shared" ca="1" si="198"/>
        <v/>
      </c>
      <c r="RPE43" t="str">
        <f t="shared" ca="1" si="198"/>
        <v/>
      </c>
      <c r="RPF43" t="str">
        <f t="shared" ca="1" si="198"/>
        <v/>
      </c>
      <c r="RPG43" t="str">
        <f t="shared" ca="1" si="198"/>
        <v/>
      </c>
      <c r="RPH43" t="str">
        <f t="shared" ca="1" si="198"/>
        <v/>
      </c>
      <c r="RPI43" t="str">
        <f t="shared" ca="1" si="198"/>
        <v/>
      </c>
      <c r="RPJ43" t="str">
        <f t="shared" ca="1" si="198"/>
        <v/>
      </c>
      <c r="RPK43" t="str">
        <f t="shared" ca="1" si="198"/>
        <v/>
      </c>
      <c r="RPL43" t="str">
        <f t="shared" ca="1" si="198"/>
        <v/>
      </c>
      <c r="RPM43" t="str">
        <f t="shared" ca="1" si="198"/>
        <v/>
      </c>
      <c r="RPN43" t="str">
        <f t="shared" ca="1" si="198"/>
        <v/>
      </c>
      <c r="RPO43" t="str">
        <f t="shared" ca="1" si="198"/>
        <v/>
      </c>
      <c r="RPP43" t="str">
        <f t="shared" ca="1" si="198"/>
        <v/>
      </c>
      <c r="RPQ43" t="str">
        <f t="shared" ca="1" si="198"/>
        <v/>
      </c>
      <c r="RPR43" t="str">
        <f t="shared" ca="1" si="198"/>
        <v/>
      </c>
      <c r="RPS43" t="str">
        <f t="shared" ca="1" si="198"/>
        <v/>
      </c>
      <c r="RPT43" t="str">
        <f t="shared" ca="1" si="198"/>
        <v/>
      </c>
      <c r="RPU43" t="str">
        <f t="shared" ca="1" si="198"/>
        <v/>
      </c>
      <c r="RPV43" t="str">
        <f t="shared" ca="1" si="198"/>
        <v/>
      </c>
      <c r="RPW43" t="str">
        <f t="shared" ca="1" si="198"/>
        <v/>
      </c>
      <c r="RPX43" t="str">
        <f t="shared" ca="1" si="198"/>
        <v/>
      </c>
      <c r="RPY43" t="str">
        <f t="shared" ca="1" si="198"/>
        <v/>
      </c>
      <c r="RPZ43" t="str">
        <f t="shared" ca="1" si="198"/>
        <v/>
      </c>
      <c r="RQA43" t="str">
        <f t="shared" ca="1" si="198"/>
        <v/>
      </c>
      <c r="RQB43" t="str">
        <f t="shared" ca="1" si="198"/>
        <v/>
      </c>
      <c r="RQC43" t="str">
        <f t="shared" ref="RQC43:RSN43" ca="1" si="199">IFERROR(RPY43*RQA43,"")</f>
        <v/>
      </c>
      <c r="RQD43" t="str">
        <f t="shared" ca="1" si="199"/>
        <v/>
      </c>
      <c r="RQE43" t="str">
        <f t="shared" ca="1" si="199"/>
        <v/>
      </c>
      <c r="RQF43" t="str">
        <f t="shared" ca="1" si="199"/>
        <v/>
      </c>
      <c r="RQG43" t="str">
        <f t="shared" ca="1" si="199"/>
        <v/>
      </c>
      <c r="RQH43" t="str">
        <f t="shared" ca="1" si="199"/>
        <v/>
      </c>
      <c r="RQI43" t="str">
        <f t="shared" ca="1" si="199"/>
        <v/>
      </c>
      <c r="RQJ43" t="str">
        <f t="shared" ca="1" si="199"/>
        <v/>
      </c>
      <c r="RQK43" t="str">
        <f t="shared" ca="1" si="199"/>
        <v/>
      </c>
      <c r="RQL43" t="str">
        <f t="shared" ca="1" si="199"/>
        <v/>
      </c>
      <c r="RQM43" t="str">
        <f t="shared" ca="1" si="199"/>
        <v/>
      </c>
      <c r="RQN43" t="str">
        <f t="shared" ca="1" si="199"/>
        <v/>
      </c>
      <c r="RQO43" t="str">
        <f t="shared" ca="1" si="199"/>
        <v/>
      </c>
      <c r="RQP43" t="str">
        <f t="shared" ca="1" si="199"/>
        <v/>
      </c>
      <c r="RQQ43" t="str">
        <f t="shared" ca="1" si="199"/>
        <v/>
      </c>
      <c r="RQR43" t="str">
        <f t="shared" ca="1" si="199"/>
        <v/>
      </c>
      <c r="RQS43" t="str">
        <f t="shared" ca="1" si="199"/>
        <v/>
      </c>
      <c r="RQT43" t="str">
        <f t="shared" ca="1" si="199"/>
        <v/>
      </c>
      <c r="RQU43" t="str">
        <f t="shared" ca="1" si="199"/>
        <v/>
      </c>
      <c r="RQV43" t="str">
        <f t="shared" ca="1" si="199"/>
        <v/>
      </c>
      <c r="RQW43" t="str">
        <f t="shared" ca="1" si="199"/>
        <v/>
      </c>
      <c r="RQX43" t="str">
        <f t="shared" ca="1" si="199"/>
        <v/>
      </c>
      <c r="RQY43" t="str">
        <f t="shared" ca="1" si="199"/>
        <v/>
      </c>
      <c r="RQZ43" t="str">
        <f t="shared" ca="1" si="199"/>
        <v/>
      </c>
      <c r="RRA43" t="str">
        <f t="shared" ca="1" si="199"/>
        <v/>
      </c>
      <c r="RRB43" t="str">
        <f t="shared" ca="1" si="199"/>
        <v/>
      </c>
      <c r="RRC43" t="str">
        <f t="shared" ca="1" si="199"/>
        <v/>
      </c>
      <c r="RRD43" t="str">
        <f t="shared" ca="1" si="199"/>
        <v/>
      </c>
      <c r="RRE43" t="str">
        <f t="shared" ca="1" si="199"/>
        <v/>
      </c>
      <c r="RRF43" t="str">
        <f t="shared" ca="1" si="199"/>
        <v/>
      </c>
      <c r="RRG43" t="str">
        <f t="shared" ca="1" si="199"/>
        <v/>
      </c>
      <c r="RRH43" t="str">
        <f t="shared" ca="1" si="199"/>
        <v/>
      </c>
      <c r="RRI43" t="str">
        <f t="shared" ca="1" si="199"/>
        <v/>
      </c>
      <c r="RRJ43" t="str">
        <f t="shared" ca="1" si="199"/>
        <v/>
      </c>
      <c r="RRK43" t="str">
        <f t="shared" ca="1" si="199"/>
        <v/>
      </c>
      <c r="RRL43" t="str">
        <f t="shared" ca="1" si="199"/>
        <v/>
      </c>
      <c r="RRM43" t="str">
        <f t="shared" ca="1" si="199"/>
        <v/>
      </c>
      <c r="RRN43" t="str">
        <f t="shared" ca="1" si="199"/>
        <v/>
      </c>
      <c r="RRO43" t="str">
        <f t="shared" ca="1" si="199"/>
        <v/>
      </c>
      <c r="RRP43" t="str">
        <f t="shared" ca="1" si="199"/>
        <v/>
      </c>
      <c r="RRQ43" t="str">
        <f t="shared" ca="1" si="199"/>
        <v/>
      </c>
      <c r="RRR43" t="str">
        <f t="shared" ca="1" si="199"/>
        <v/>
      </c>
      <c r="RRS43" t="str">
        <f t="shared" ca="1" si="199"/>
        <v/>
      </c>
      <c r="RRT43" t="str">
        <f t="shared" ca="1" si="199"/>
        <v/>
      </c>
      <c r="RRU43" t="str">
        <f t="shared" ca="1" si="199"/>
        <v/>
      </c>
      <c r="RRV43" t="str">
        <f t="shared" ca="1" si="199"/>
        <v/>
      </c>
      <c r="RRW43" t="str">
        <f t="shared" ca="1" si="199"/>
        <v/>
      </c>
      <c r="RRX43" t="str">
        <f t="shared" ca="1" si="199"/>
        <v/>
      </c>
      <c r="RRY43" t="str">
        <f t="shared" ca="1" si="199"/>
        <v/>
      </c>
      <c r="RRZ43" t="str">
        <f t="shared" ca="1" si="199"/>
        <v/>
      </c>
      <c r="RSA43" t="str">
        <f t="shared" ca="1" si="199"/>
        <v/>
      </c>
      <c r="RSB43" t="str">
        <f t="shared" ca="1" si="199"/>
        <v/>
      </c>
      <c r="RSC43" t="str">
        <f t="shared" ca="1" si="199"/>
        <v/>
      </c>
      <c r="RSD43" t="str">
        <f t="shared" ca="1" si="199"/>
        <v/>
      </c>
      <c r="RSE43" t="str">
        <f t="shared" ca="1" si="199"/>
        <v/>
      </c>
      <c r="RSF43" t="str">
        <f t="shared" ca="1" si="199"/>
        <v/>
      </c>
      <c r="RSG43" t="str">
        <f t="shared" ca="1" si="199"/>
        <v/>
      </c>
      <c r="RSH43" t="str">
        <f t="shared" ca="1" si="199"/>
        <v/>
      </c>
      <c r="RSI43" t="str">
        <f t="shared" ca="1" si="199"/>
        <v/>
      </c>
      <c r="RSJ43" t="str">
        <f t="shared" ca="1" si="199"/>
        <v/>
      </c>
      <c r="RSK43" t="str">
        <f t="shared" ca="1" si="199"/>
        <v/>
      </c>
      <c r="RSL43" t="str">
        <f t="shared" ca="1" si="199"/>
        <v/>
      </c>
      <c r="RSM43" t="str">
        <f t="shared" ca="1" si="199"/>
        <v/>
      </c>
      <c r="RSN43" t="str">
        <f t="shared" ca="1" si="199"/>
        <v/>
      </c>
      <c r="RSO43" t="str">
        <f t="shared" ref="RSO43:RUZ43" ca="1" si="200">IFERROR(RSK43*RSM43,"")</f>
        <v/>
      </c>
      <c r="RSP43" t="str">
        <f t="shared" ca="1" si="200"/>
        <v/>
      </c>
      <c r="RSQ43" t="str">
        <f t="shared" ca="1" si="200"/>
        <v/>
      </c>
      <c r="RSR43" t="str">
        <f t="shared" ca="1" si="200"/>
        <v/>
      </c>
      <c r="RSS43" t="str">
        <f t="shared" ca="1" si="200"/>
        <v/>
      </c>
      <c r="RST43" t="str">
        <f t="shared" ca="1" si="200"/>
        <v/>
      </c>
      <c r="RSU43" t="str">
        <f t="shared" ca="1" si="200"/>
        <v/>
      </c>
      <c r="RSV43" t="str">
        <f t="shared" ca="1" si="200"/>
        <v/>
      </c>
      <c r="RSW43" t="str">
        <f t="shared" ca="1" si="200"/>
        <v/>
      </c>
      <c r="RSX43" t="str">
        <f t="shared" ca="1" si="200"/>
        <v/>
      </c>
      <c r="RSY43" t="str">
        <f t="shared" ca="1" si="200"/>
        <v/>
      </c>
      <c r="RSZ43" t="str">
        <f t="shared" ca="1" si="200"/>
        <v/>
      </c>
      <c r="RTA43" t="str">
        <f t="shared" ca="1" si="200"/>
        <v/>
      </c>
      <c r="RTB43" t="str">
        <f t="shared" ca="1" si="200"/>
        <v/>
      </c>
      <c r="RTC43" t="str">
        <f t="shared" ca="1" si="200"/>
        <v/>
      </c>
      <c r="RTD43" t="str">
        <f t="shared" ca="1" si="200"/>
        <v/>
      </c>
      <c r="RTE43" t="str">
        <f t="shared" ca="1" si="200"/>
        <v/>
      </c>
      <c r="RTF43" t="str">
        <f t="shared" ca="1" si="200"/>
        <v/>
      </c>
      <c r="RTG43" t="str">
        <f t="shared" ca="1" si="200"/>
        <v/>
      </c>
      <c r="RTH43" t="str">
        <f t="shared" ca="1" si="200"/>
        <v/>
      </c>
      <c r="RTI43" t="str">
        <f t="shared" ca="1" si="200"/>
        <v/>
      </c>
      <c r="RTJ43" t="str">
        <f t="shared" ca="1" si="200"/>
        <v/>
      </c>
      <c r="RTK43" t="str">
        <f t="shared" ca="1" si="200"/>
        <v/>
      </c>
      <c r="RTL43" t="str">
        <f t="shared" ca="1" si="200"/>
        <v/>
      </c>
      <c r="RTM43" t="str">
        <f t="shared" ca="1" si="200"/>
        <v/>
      </c>
      <c r="RTN43" t="str">
        <f t="shared" ca="1" si="200"/>
        <v/>
      </c>
      <c r="RTO43" t="str">
        <f t="shared" ca="1" si="200"/>
        <v/>
      </c>
      <c r="RTP43" t="str">
        <f t="shared" ca="1" si="200"/>
        <v/>
      </c>
      <c r="RTQ43" t="str">
        <f t="shared" ca="1" si="200"/>
        <v/>
      </c>
      <c r="RTR43" t="str">
        <f t="shared" ca="1" si="200"/>
        <v/>
      </c>
      <c r="RTS43" t="str">
        <f t="shared" ca="1" si="200"/>
        <v/>
      </c>
      <c r="RTT43" t="str">
        <f t="shared" ca="1" si="200"/>
        <v/>
      </c>
      <c r="RTU43" t="str">
        <f t="shared" ca="1" si="200"/>
        <v/>
      </c>
      <c r="RTV43" t="str">
        <f t="shared" ca="1" si="200"/>
        <v/>
      </c>
      <c r="RTW43" t="str">
        <f t="shared" ca="1" si="200"/>
        <v/>
      </c>
      <c r="RTX43" t="str">
        <f t="shared" ca="1" si="200"/>
        <v/>
      </c>
      <c r="RTY43" t="str">
        <f t="shared" ca="1" si="200"/>
        <v/>
      </c>
      <c r="RTZ43" t="str">
        <f t="shared" ca="1" si="200"/>
        <v/>
      </c>
      <c r="RUA43" t="str">
        <f t="shared" ca="1" si="200"/>
        <v/>
      </c>
      <c r="RUB43" t="str">
        <f t="shared" ca="1" si="200"/>
        <v/>
      </c>
      <c r="RUC43" t="str">
        <f t="shared" ca="1" si="200"/>
        <v/>
      </c>
      <c r="RUD43" t="str">
        <f t="shared" ca="1" si="200"/>
        <v/>
      </c>
      <c r="RUE43" t="str">
        <f t="shared" ca="1" si="200"/>
        <v/>
      </c>
      <c r="RUF43" t="str">
        <f t="shared" ca="1" si="200"/>
        <v/>
      </c>
      <c r="RUG43" t="str">
        <f t="shared" ca="1" si="200"/>
        <v/>
      </c>
      <c r="RUH43" t="str">
        <f t="shared" ca="1" si="200"/>
        <v/>
      </c>
      <c r="RUI43" t="str">
        <f t="shared" ca="1" si="200"/>
        <v/>
      </c>
      <c r="RUJ43" t="str">
        <f t="shared" ca="1" si="200"/>
        <v/>
      </c>
      <c r="RUK43" t="str">
        <f t="shared" ca="1" si="200"/>
        <v/>
      </c>
      <c r="RUL43" t="str">
        <f t="shared" ca="1" si="200"/>
        <v/>
      </c>
      <c r="RUM43" t="str">
        <f t="shared" ca="1" si="200"/>
        <v/>
      </c>
      <c r="RUN43" t="str">
        <f t="shared" ca="1" si="200"/>
        <v/>
      </c>
      <c r="RUO43" t="str">
        <f t="shared" ca="1" si="200"/>
        <v/>
      </c>
      <c r="RUP43" t="str">
        <f t="shared" ca="1" si="200"/>
        <v/>
      </c>
      <c r="RUQ43" t="str">
        <f t="shared" ca="1" si="200"/>
        <v/>
      </c>
      <c r="RUR43" t="str">
        <f t="shared" ca="1" si="200"/>
        <v/>
      </c>
      <c r="RUS43" t="str">
        <f t="shared" ca="1" si="200"/>
        <v/>
      </c>
      <c r="RUT43" t="str">
        <f t="shared" ca="1" si="200"/>
        <v/>
      </c>
      <c r="RUU43" t="str">
        <f t="shared" ca="1" si="200"/>
        <v/>
      </c>
      <c r="RUV43" t="str">
        <f t="shared" ca="1" si="200"/>
        <v/>
      </c>
      <c r="RUW43" t="str">
        <f t="shared" ca="1" si="200"/>
        <v/>
      </c>
      <c r="RUX43" t="str">
        <f t="shared" ca="1" si="200"/>
        <v/>
      </c>
      <c r="RUY43" t="str">
        <f t="shared" ca="1" si="200"/>
        <v/>
      </c>
      <c r="RUZ43" t="str">
        <f t="shared" ca="1" si="200"/>
        <v/>
      </c>
      <c r="RVA43" t="str">
        <f t="shared" ref="RVA43:RXL43" ca="1" si="201">IFERROR(RUW43*RUY43,"")</f>
        <v/>
      </c>
      <c r="RVB43" t="str">
        <f t="shared" ca="1" si="201"/>
        <v/>
      </c>
      <c r="RVC43" t="str">
        <f t="shared" ca="1" si="201"/>
        <v/>
      </c>
      <c r="RVD43" t="str">
        <f t="shared" ca="1" si="201"/>
        <v/>
      </c>
      <c r="RVE43" t="str">
        <f t="shared" ca="1" si="201"/>
        <v/>
      </c>
      <c r="RVF43" t="str">
        <f t="shared" ca="1" si="201"/>
        <v/>
      </c>
      <c r="RVG43" t="str">
        <f t="shared" ca="1" si="201"/>
        <v/>
      </c>
      <c r="RVH43" t="str">
        <f t="shared" ca="1" si="201"/>
        <v/>
      </c>
      <c r="RVI43" t="str">
        <f t="shared" ca="1" si="201"/>
        <v/>
      </c>
      <c r="RVJ43" t="str">
        <f t="shared" ca="1" si="201"/>
        <v/>
      </c>
      <c r="RVK43" t="str">
        <f t="shared" ca="1" si="201"/>
        <v/>
      </c>
      <c r="RVL43" t="str">
        <f t="shared" ca="1" si="201"/>
        <v/>
      </c>
      <c r="RVM43" t="str">
        <f t="shared" ca="1" si="201"/>
        <v/>
      </c>
      <c r="RVN43" t="str">
        <f t="shared" ca="1" si="201"/>
        <v/>
      </c>
      <c r="RVO43" t="str">
        <f t="shared" ca="1" si="201"/>
        <v/>
      </c>
      <c r="RVP43" t="str">
        <f t="shared" ca="1" si="201"/>
        <v/>
      </c>
      <c r="RVQ43" t="str">
        <f t="shared" ca="1" si="201"/>
        <v/>
      </c>
      <c r="RVR43" t="str">
        <f t="shared" ca="1" si="201"/>
        <v/>
      </c>
      <c r="RVS43" t="str">
        <f t="shared" ca="1" si="201"/>
        <v/>
      </c>
      <c r="RVT43" t="str">
        <f t="shared" ca="1" si="201"/>
        <v/>
      </c>
      <c r="RVU43" t="str">
        <f t="shared" ca="1" si="201"/>
        <v/>
      </c>
      <c r="RVV43" t="str">
        <f t="shared" ca="1" si="201"/>
        <v/>
      </c>
      <c r="RVW43" t="str">
        <f t="shared" ca="1" si="201"/>
        <v/>
      </c>
      <c r="RVX43" t="str">
        <f t="shared" ca="1" si="201"/>
        <v/>
      </c>
      <c r="RVY43" t="str">
        <f t="shared" ca="1" si="201"/>
        <v/>
      </c>
      <c r="RVZ43" t="str">
        <f t="shared" ca="1" si="201"/>
        <v/>
      </c>
      <c r="RWA43" t="str">
        <f t="shared" ca="1" si="201"/>
        <v/>
      </c>
      <c r="RWB43" t="str">
        <f t="shared" ca="1" si="201"/>
        <v/>
      </c>
      <c r="RWC43" t="str">
        <f t="shared" ca="1" si="201"/>
        <v/>
      </c>
      <c r="RWD43" t="str">
        <f t="shared" ca="1" si="201"/>
        <v/>
      </c>
      <c r="RWE43" t="str">
        <f t="shared" ca="1" si="201"/>
        <v/>
      </c>
      <c r="RWF43" t="str">
        <f t="shared" ca="1" si="201"/>
        <v/>
      </c>
      <c r="RWG43" t="str">
        <f t="shared" ca="1" si="201"/>
        <v/>
      </c>
      <c r="RWH43" t="str">
        <f t="shared" ca="1" si="201"/>
        <v/>
      </c>
      <c r="RWI43" t="str">
        <f t="shared" ca="1" si="201"/>
        <v/>
      </c>
      <c r="RWJ43" t="str">
        <f t="shared" ca="1" si="201"/>
        <v/>
      </c>
      <c r="RWK43" t="str">
        <f t="shared" ca="1" si="201"/>
        <v/>
      </c>
      <c r="RWL43" t="str">
        <f t="shared" ca="1" si="201"/>
        <v/>
      </c>
      <c r="RWM43" t="str">
        <f t="shared" ca="1" si="201"/>
        <v/>
      </c>
      <c r="RWN43" t="str">
        <f t="shared" ca="1" si="201"/>
        <v/>
      </c>
      <c r="RWO43" t="str">
        <f t="shared" ca="1" si="201"/>
        <v/>
      </c>
      <c r="RWP43" t="str">
        <f t="shared" ca="1" si="201"/>
        <v/>
      </c>
      <c r="RWQ43" t="str">
        <f t="shared" ca="1" si="201"/>
        <v/>
      </c>
      <c r="RWR43" t="str">
        <f t="shared" ca="1" si="201"/>
        <v/>
      </c>
      <c r="RWS43" t="str">
        <f t="shared" ca="1" si="201"/>
        <v/>
      </c>
      <c r="RWT43" t="str">
        <f t="shared" ca="1" si="201"/>
        <v/>
      </c>
      <c r="RWU43" t="str">
        <f t="shared" ca="1" si="201"/>
        <v/>
      </c>
      <c r="RWV43" t="str">
        <f t="shared" ca="1" si="201"/>
        <v/>
      </c>
      <c r="RWW43" t="str">
        <f t="shared" ca="1" si="201"/>
        <v/>
      </c>
      <c r="RWX43" t="str">
        <f t="shared" ca="1" si="201"/>
        <v/>
      </c>
      <c r="RWY43" t="str">
        <f t="shared" ca="1" si="201"/>
        <v/>
      </c>
      <c r="RWZ43" t="str">
        <f t="shared" ca="1" si="201"/>
        <v/>
      </c>
      <c r="RXA43" t="str">
        <f t="shared" ca="1" si="201"/>
        <v/>
      </c>
      <c r="RXB43" t="str">
        <f t="shared" ca="1" si="201"/>
        <v/>
      </c>
      <c r="RXC43" t="str">
        <f t="shared" ca="1" si="201"/>
        <v/>
      </c>
      <c r="RXD43" t="str">
        <f t="shared" ca="1" si="201"/>
        <v/>
      </c>
      <c r="RXE43" t="str">
        <f t="shared" ca="1" si="201"/>
        <v/>
      </c>
      <c r="RXF43" t="str">
        <f t="shared" ca="1" si="201"/>
        <v/>
      </c>
      <c r="RXG43" t="str">
        <f t="shared" ca="1" si="201"/>
        <v/>
      </c>
      <c r="RXH43" t="str">
        <f t="shared" ca="1" si="201"/>
        <v/>
      </c>
      <c r="RXI43" t="str">
        <f t="shared" ca="1" si="201"/>
        <v/>
      </c>
      <c r="RXJ43" t="str">
        <f t="shared" ca="1" si="201"/>
        <v/>
      </c>
      <c r="RXK43" t="str">
        <f t="shared" ca="1" si="201"/>
        <v/>
      </c>
      <c r="RXL43" t="str">
        <f t="shared" ca="1" si="201"/>
        <v/>
      </c>
      <c r="RXM43" t="str">
        <f t="shared" ref="RXM43:RZX43" ca="1" si="202">IFERROR(RXI43*RXK43,"")</f>
        <v/>
      </c>
      <c r="RXN43" t="str">
        <f t="shared" ca="1" si="202"/>
        <v/>
      </c>
      <c r="RXO43" t="str">
        <f t="shared" ca="1" si="202"/>
        <v/>
      </c>
      <c r="RXP43" t="str">
        <f t="shared" ca="1" si="202"/>
        <v/>
      </c>
      <c r="RXQ43" t="str">
        <f t="shared" ca="1" si="202"/>
        <v/>
      </c>
      <c r="RXR43" t="str">
        <f t="shared" ca="1" si="202"/>
        <v/>
      </c>
      <c r="RXS43" t="str">
        <f t="shared" ca="1" si="202"/>
        <v/>
      </c>
      <c r="RXT43" t="str">
        <f t="shared" ca="1" si="202"/>
        <v/>
      </c>
      <c r="RXU43" t="str">
        <f t="shared" ca="1" si="202"/>
        <v/>
      </c>
      <c r="RXV43" t="str">
        <f t="shared" ca="1" si="202"/>
        <v/>
      </c>
      <c r="RXW43" t="str">
        <f t="shared" ca="1" si="202"/>
        <v/>
      </c>
      <c r="RXX43" t="str">
        <f t="shared" ca="1" si="202"/>
        <v/>
      </c>
      <c r="RXY43" t="str">
        <f t="shared" ca="1" si="202"/>
        <v/>
      </c>
      <c r="RXZ43" t="str">
        <f t="shared" ca="1" si="202"/>
        <v/>
      </c>
      <c r="RYA43" t="str">
        <f t="shared" ca="1" si="202"/>
        <v/>
      </c>
      <c r="RYB43" t="str">
        <f t="shared" ca="1" si="202"/>
        <v/>
      </c>
      <c r="RYC43" t="str">
        <f t="shared" ca="1" si="202"/>
        <v/>
      </c>
      <c r="RYD43" t="str">
        <f t="shared" ca="1" si="202"/>
        <v/>
      </c>
      <c r="RYE43" t="str">
        <f t="shared" ca="1" si="202"/>
        <v/>
      </c>
      <c r="RYF43" t="str">
        <f t="shared" ca="1" si="202"/>
        <v/>
      </c>
      <c r="RYG43" t="str">
        <f t="shared" ca="1" si="202"/>
        <v/>
      </c>
      <c r="RYH43" t="str">
        <f t="shared" ca="1" si="202"/>
        <v/>
      </c>
      <c r="RYI43" t="str">
        <f t="shared" ca="1" si="202"/>
        <v/>
      </c>
      <c r="RYJ43" t="str">
        <f t="shared" ca="1" si="202"/>
        <v/>
      </c>
      <c r="RYK43" t="str">
        <f t="shared" ca="1" si="202"/>
        <v/>
      </c>
      <c r="RYL43" t="str">
        <f t="shared" ca="1" si="202"/>
        <v/>
      </c>
      <c r="RYM43" t="str">
        <f t="shared" ca="1" si="202"/>
        <v/>
      </c>
      <c r="RYN43" t="str">
        <f t="shared" ca="1" si="202"/>
        <v/>
      </c>
      <c r="RYO43" t="str">
        <f t="shared" ca="1" si="202"/>
        <v/>
      </c>
      <c r="RYP43" t="str">
        <f t="shared" ca="1" si="202"/>
        <v/>
      </c>
      <c r="RYQ43" t="str">
        <f t="shared" ca="1" si="202"/>
        <v/>
      </c>
      <c r="RYR43" t="str">
        <f t="shared" ca="1" si="202"/>
        <v/>
      </c>
      <c r="RYS43" t="str">
        <f t="shared" ca="1" si="202"/>
        <v/>
      </c>
      <c r="RYT43" t="str">
        <f t="shared" ca="1" si="202"/>
        <v/>
      </c>
      <c r="RYU43" t="str">
        <f t="shared" ca="1" si="202"/>
        <v/>
      </c>
      <c r="RYV43" t="str">
        <f t="shared" ca="1" si="202"/>
        <v/>
      </c>
      <c r="RYW43" t="str">
        <f t="shared" ca="1" si="202"/>
        <v/>
      </c>
      <c r="RYX43" t="str">
        <f t="shared" ca="1" si="202"/>
        <v/>
      </c>
      <c r="RYY43" t="str">
        <f t="shared" ca="1" si="202"/>
        <v/>
      </c>
      <c r="RYZ43" t="str">
        <f t="shared" ca="1" si="202"/>
        <v/>
      </c>
      <c r="RZA43" t="str">
        <f t="shared" ca="1" si="202"/>
        <v/>
      </c>
      <c r="RZB43" t="str">
        <f t="shared" ca="1" si="202"/>
        <v/>
      </c>
      <c r="RZC43" t="str">
        <f t="shared" ca="1" si="202"/>
        <v/>
      </c>
      <c r="RZD43" t="str">
        <f t="shared" ca="1" si="202"/>
        <v/>
      </c>
      <c r="RZE43" t="str">
        <f t="shared" ca="1" si="202"/>
        <v/>
      </c>
      <c r="RZF43" t="str">
        <f t="shared" ca="1" si="202"/>
        <v/>
      </c>
      <c r="RZG43" t="str">
        <f t="shared" ca="1" si="202"/>
        <v/>
      </c>
      <c r="RZH43" t="str">
        <f t="shared" ca="1" si="202"/>
        <v/>
      </c>
      <c r="RZI43" t="str">
        <f t="shared" ca="1" si="202"/>
        <v/>
      </c>
      <c r="RZJ43" t="str">
        <f t="shared" ca="1" si="202"/>
        <v/>
      </c>
      <c r="RZK43" t="str">
        <f t="shared" ca="1" si="202"/>
        <v/>
      </c>
      <c r="RZL43" t="str">
        <f t="shared" ca="1" si="202"/>
        <v/>
      </c>
      <c r="RZM43" t="str">
        <f t="shared" ca="1" si="202"/>
        <v/>
      </c>
      <c r="RZN43" t="str">
        <f t="shared" ca="1" si="202"/>
        <v/>
      </c>
      <c r="RZO43" t="str">
        <f t="shared" ca="1" si="202"/>
        <v/>
      </c>
      <c r="RZP43" t="str">
        <f t="shared" ca="1" si="202"/>
        <v/>
      </c>
      <c r="RZQ43" t="str">
        <f t="shared" ca="1" si="202"/>
        <v/>
      </c>
      <c r="RZR43" t="str">
        <f t="shared" ca="1" si="202"/>
        <v/>
      </c>
      <c r="RZS43" t="str">
        <f t="shared" ca="1" si="202"/>
        <v/>
      </c>
      <c r="RZT43" t="str">
        <f t="shared" ca="1" si="202"/>
        <v/>
      </c>
      <c r="RZU43" t="str">
        <f t="shared" ca="1" si="202"/>
        <v/>
      </c>
      <c r="RZV43" t="str">
        <f t="shared" ca="1" si="202"/>
        <v/>
      </c>
      <c r="RZW43" t="str">
        <f t="shared" ca="1" si="202"/>
        <v/>
      </c>
      <c r="RZX43" t="str">
        <f t="shared" ca="1" si="202"/>
        <v/>
      </c>
      <c r="RZY43" t="str">
        <f t="shared" ref="RZY43:SCJ43" ca="1" si="203">IFERROR(RZU43*RZW43,"")</f>
        <v/>
      </c>
      <c r="RZZ43" t="str">
        <f t="shared" ca="1" si="203"/>
        <v/>
      </c>
      <c r="SAA43" t="str">
        <f t="shared" ca="1" si="203"/>
        <v/>
      </c>
      <c r="SAB43" t="str">
        <f t="shared" ca="1" si="203"/>
        <v/>
      </c>
      <c r="SAC43" t="str">
        <f t="shared" ca="1" si="203"/>
        <v/>
      </c>
      <c r="SAD43" t="str">
        <f t="shared" ca="1" si="203"/>
        <v/>
      </c>
      <c r="SAE43" t="str">
        <f t="shared" ca="1" si="203"/>
        <v/>
      </c>
      <c r="SAF43" t="str">
        <f t="shared" ca="1" si="203"/>
        <v/>
      </c>
      <c r="SAG43" t="str">
        <f t="shared" ca="1" si="203"/>
        <v/>
      </c>
      <c r="SAH43" t="str">
        <f t="shared" ca="1" si="203"/>
        <v/>
      </c>
      <c r="SAI43" t="str">
        <f t="shared" ca="1" si="203"/>
        <v/>
      </c>
      <c r="SAJ43" t="str">
        <f t="shared" ca="1" si="203"/>
        <v/>
      </c>
      <c r="SAK43" t="str">
        <f t="shared" ca="1" si="203"/>
        <v/>
      </c>
      <c r="SAL43" t="str">
        <f t="shared" ca="1" si="203"/>
        <v/>
      </c>
      <c r="SAM43" t="str">
        <f t="shared" ca="1" si="203"/>
        <v/>
      </c>
      <c r="SAN43" t="str">
        <f t="shared" ca="1" si="203"/>
        <v/>
      </c>
      <c r="SAO43" t="str">
        <f t="shared" ca="1" si="203"/>
        <v/>
      </c>
      <c r="SAP43" t="str">
        <f t="shared" ca="1" si="203"/>
        <v/>
      </c>
      <c r="SAQ43" t="str">
        <f t="shared" ca="1" si="203"/>
        <v/>
      </c>
      <c r="SAR43" t="str">
        <f t="shared" ca="1" si="203"/>
        <v/>
      </c>
      <c r="SAS43" t="str">
        <f t="shared" ca="1" si="203"/>
        <v/>
      </c>
      <c r="SAT43" t="str">
        <f t="shared" ca="1" si="203"/>
        <v/>
      </c>
      <c r="SAU43" t="str">
        <f t="shared" ca="1" si="203"/>
        <v/>
      </c>
      <c r="SAV43" t="str">
        <f t="shared" ca="1" si="203"/>
        <v/>
      </c>
      <c r="SAW43" t="str">
        <f t="shared" ca="1" si="203"/>
        <v/>
      </c>
      <c r="SAX43" t="str">
        <f t="shared" ca="1" si="203"/>
        <v/>
      </c>
      <c r="SAY43" t="str">
        <f t="shared" ca="1" si="203"/>
        <v/>
      </c>
      <c r="SAZ43" t="str">
        <f t="shared" ca="1" si="203"/>
        <v/>
      </c>
      <c r="SBA43" t="str">
        <f t="shared" ca="1" si="203"/>
        <v/>
      </c>
      <c r="SBB43" t="str">
        <f t="shared" ca="1" si="203"/>
        <v/>
      </c>
      <c r="SBC43" t="str">
        <f t="shared" ca="1" si="203"/>
        <v/>
      </c>
      <c r="SBD43" t="str">
        <f t="shared" ca="1" si="203"/>
        <v/>
      </c>
      <c r="SBE43" t="str">
        <f t="shared" ca="1" si="203"/>
        <v/>
      </c>
      <c r="SBF43" t="str">
        <f t="shared" ca="1" si="203"/>
        <v/>
      </c>
      <c r="SBG43" t="str">
        <f t="shared" ca="1" si="203"/>
        <v/>
      </c>
      <c r="SBH43" t="str">
        <f t="shared" ca="1" si="203"/>
        <v/>
      </c>
      <c r="SBI43" t="str">
        <f t="shared" ca="1" si="203"/>
        <v/>
      </c>
      <c r="SBJ43" t="str">
        <f t="shared" ca="1" si="203"/>
        <v/>
      </c>
      <c r="SBK43" t="str">
        <f t="shared" ca="1" si="203"/>
        <v/>
      </c>
      <c r="SBL43" t="str">
        <f t="shared" ca="1" si="203"/>
        <v/>
      </c>
      <c r="SBM43" t="str">
        <f t="shared" ca="1" si="203"/>
        <v/>
      </c>
      <c r="SBN43" t="str">
        <f t="shared" ca="1" si="203"/>
        <v/>
      </c>
      <c r="SBO43" t="str">
        <f t="shared" ca="1" si="203"/>
        <v/>
      </c>
      <c r="SBP43" t="str">
        <f t="shared" ca="1" si="203"/>
        <v/>
      </c>
      <c r="SBQ43" t="str">
        <f t="shared" ca="1" si="203"/>
        <v/>
      </c>
      <c r="SBR43" t="str">
        <f t="shared" ca="1" si="203"/>
        <v/>
      </c>
      <c r="SBS43" t="str">
        <f t="shared" ca="1" si="203"/>
        <v/>
      </c>
      <c r="SBT43" t="str">
        <f t="shared" ca="1" si="203"/>
        <v/>
      </c>
      <c r="SBU43" t="str">
        <f t="shared" ca="1" si="203"/>
        <v/>
      </c>
      <c r="SBV43" t="str">
        <f t="shared" ca="1" si="203"/>
        <v/>
      </c>
      <c r="SBW43" t="str">
        <f t="shared" ca="1" si="203"/>
        <v/>
      </c>
      <c r="SBX43" t="str">
        <f t="shared" ca="1" si="203"/>
        <v/>
      </c>
      <c r="SBY43" t="str">
        <f t="shared" ca="1" si="203"/>
        <v/>
      </c>
      <c r="SBZ43" t="str">
        <f t="shared" ca="1" si="203"/>
        <v/>
      </c>
      <c r="SCA43" t="str">
        <f t="shared" ca="1" si="203"/>
        <v/>
      </c>
      <c r="SCB43" t="str">
        <f t="shared" ca="1" si="203"/>
        <v/>
      </c>
      <c r="SCC43" t="str">
        <f t="shared" ca="1" si="203"/>
        <v/>
      </c>
      <c r="SCD43" t="str">
        <f t="shared" ca="1" si="203"/>
        <v/>
      </c>
      <c r="SCE43" t="str">
        <f t="shared" ca="1" si="203"/>
        <v/>
      </c>
      <c r="SCF43" t="str">
        <f t="shared" ca="1" si="203"/>
        <v/>
      </c>
      <c r="SCG43" t="str">
        <f t="shared" ca="1" si="203"/>
        <v/>
      </c>
      <c r="SCH43" t="str">
        <f t="shared" ca="1" si="203"/>
        <v/>
      </c>
      <c r="SCI43" t="str">
        <f t="shared" ca="1" si="203"/>
        <v/>
      </c>
      <c r="SCJ43" t="str">
        <f t="shared" ca="1" si="203"/>
        <v/>
      </c>
      <c r="SCK43" t="str">
        <f t="shared" ref="SCK43:SEV43" ca="1" si="204">IFERROR(SCG43*SCI43,"")</f>
        <v/>
      </c>
      <c r="SCL43" t="str">
        <f t="shared" ca="1" si="204"/>
        <v/>
      </c>
      <c r="SCM43" t="str">
        <f t="shared" ca="1" si="204"/>
        <v/>
      </c>
      <c r="SCN43" t="str">
        <f t="shared" ca="1" si="204"/>
        <v/>
      </c>
      <c r="SCO43" t="str">
        <f t="shared" ca="1" si="204"/>
        <v/>
      </c>
      <c r="SCP43" t="str">
        <f t="shared" ca="1" si="204"/>
        <v/>
      </c>
      <c r="SCQ43" t="str">
        <f t="shared" ca="1" si="204"/>
        <v/>
      </c>
      <c r="SCR43" t="str">
        <f t="shared" ca="1" si="204"/>
        <v/>
      </c>
      <c r="SCS43" t="str">
        <f t="shared" ca="1" si="204"/>
        <v/>
      </c>
      <c r="SCT43" t="str">
        <f t="shared" ca="1" si="204"/>
        <v/>
      </c>
      <c r="SCU43" t="str">
        <f t="shared" ca="1" si="204"/>
        <v/>
      </c>
      <c r="SCV43" t="str">
        <f t="shared" ca="1" si="204"/>
        <v/>
      </c>
      <c r="SCW43" t="str">
        <f t="shared" ca="1" si="204"/>
        <v/>
      </c>
      <c r="SCX43" t="str">
        <f t="shared" ca="1" si="204"/>
        <v/>
      </c>
      <c r="SCY43" t="str">
        <f t="shared" ca="1" si="204"/>
        <v/>
      </c>
      <c r="SCZ43" t="str">
        <f t="shared" ca="1" si="204"/>
        <v/>
      </c>
      <c r="SDA43" t="str">
        <f t="shared" ca="1" si="204"/>
        <v/>
      </c>
      <c r="SDB43" t="str">
        <f t="shared" ca="1" si="204"/>
        <v/>
      </c>
      <c r="SDC43" t="str">
        <f t="shared" ca="1" si="204"/>
        <v/>
      </c>
      <c r="SDD43" t="str">
        <f t="shared" ca="1" si="204"/>
        <v/>
      </c>
      <c r="SDE43" t="str">
        <f t="shared" ca="1" si="204"/>
        <v/>
      </c>
      <c r="SDF43" t="str">
        <f t="shared" ca="1" si="204"/>
        <v/>
      </c>
      <c r="SDG43" t="str">
        <f t="shared" ca="1" si="204"/>
        <v/>
      </c>
      <c r="SDH43" t="str">
        <f t="shared" ca="1" si="204"/>
        <v/>
      </c>
      <c r="SDI43" t="str">
        <f t="shared" ca="1" si="204"/>
        <v/>
      </c>
      <c r="SDJ43" t="str">
        <f t="shared" ca="1" si="204"/>
        <v/>
      </c>
      <c r="SDK43" t="str">
        <f t="shared" ca="1" si="204"/>
        <v/>
      </c>
      <c r="SDL43" t="str">
        <f t="shared" ca="1" si="204"/>
        <v/>
      </c>
      <c r="SDM43" t="str">
        <f t="shared" ca="1" si="204"/>
        <v/>
      </c>
      <c r="SDN43" t="str">
        <f t="shared" ca="1" si="204"/>
        <v/>
      </c>
      <c r="SDO43" t="str">
        <f t="shared" ca="1" si="204"/>
        <v/>
      </c>
      <c r="SDP43" t="str">
        <f t="shared" ca="1" si="204"/>
        <v/>
      </c>
      <c r="SDQ43" t="str">
        <f t="shared" ca="1" si="204"/>
        <v/>
      </c>
      <c r="SDR43" t="str">
        <f t="shared" ca="1" si="204"/>
        <v/>
      </c>
      <c r="SDS43" t="str">
        <f t="shared" ca="1" si="204"/>
        <v/>
      </c>
      <c r="SDT43" t="str">
        <f t="shared" ca="1" si="204"/>
        <v/>
      </c>
      <c r="SDU43" t="str">
        <f t="shared" ca="1" si="204"/>
        <v/>
      </c>
      <c r="SDV43" t="str">
        <f t="shared" ca="1" si="204"/>
        <v/>
      </c>
      <c r="SDW43" t="str">
        <f t="shared" ca="1" si="204"/>
        <v/>
      </c>
      <c r="SDX43" t="str">
        <f t="shared" ca="1" si="204"/>
        <v/>
      </c>
      <c r="SDY43" t="str">
        <f t="shared" ca="1" si="204"/>
        <v/>
      </c>
      <c r="SDZ43" t="str">
        <f t="shared" ca="1" si="204"/>
        <v/>
      </c>
      <c r="SEA43" t="str">
        <f t="shared" ca="1" si="204"/>
        <v/>
      </c>
      <c r="SEB43" t="str">
        <f t="shared" ca="1" si="204"/>
        <v/>
      </c>
      <c r="SEC43" t="str">
        <f t="shared" ca="1" si="204"/>
        <v/>
      </c>
      <c r="SED43" t="str">
        <f t="shared" ca="1" si="204"/>
        <v/>
      </c>
      <c r="SEE43" t="str">
        <f t="shared" ca="1" si="204"/>
        <v/>
      </c>
      <c r="SEF43" t="str">
        <f t="shared" ca="1" si="204"/>
        <v/>
      </c>
      <c r="SEG43" t="str">
        <f t="shared" ca="1" si="204"/>
        <v/>
      </c>
      <c r="SEH43" t="str">
        <f t="shared" ca="1" si="204"/>
        <v/>
      </c>
      <c r="SEI43" t="str">
        <f t="shared" ca="1" si="204"/>
        <v/>
      </c>
      <c r="SEJ43" t="str">
        <f t="shared" ca="1" si="204"/>
        <v/>
      </c>
      <c r="SEK43" t="str">
        <f t="shared" ca="1" si="204"/>
        <v/>
      </c>
      <c r="SEL43" t="str">
        <f t="shared" ca="1" si="204"/>
        <v/>
      </c>
      <c r="SEM43" t="str">
        <f t="shared" ca="1" si="204"/>
        <v/>
      </c>
      <c r="SEN43" t="str">
        <f t="shared" ca="1" si="204"/>
        <v/>
      </c>
      <c r="SEO43" t="str">
        <f t="shared" ca="1" si="204"/>
        <v/>
      </c>
      <c r="SEP43" t="str">
        <f t="shared" ca="1" si="204"/>
        <v/>
      </c>
      <c r="SEQ43" t="str">
        <f t="shared" ca="1" si="204"/>
        <v/>
      </c>
      <c r="SER43" t="str">
        <f t="shared" ca="1" si="204"/>
        <v/>
      </c>
      <c r="SES43" t="str">
        <f t="shared" ca="1" si="204"/>
        <v/>
      </c>
      <c r="SET43" t="str">
        <f t="shared" ca="1" si="204"/>
        <v/>
      </c>
      <c r="SEU43" t="str">
        <f t="shared" ca="1" si="204"/>
        <v/>
      </c>
      <c r="SEV43" t="str">
        <f t="shared" ca="1" si="204"/>
        <v/>
      </c>
      <c r="SEW43" t="str">
        <f t="shared" ref="SEW43:SHH43" ca="1" si="205">IFERROR(SES43*SEU43,"")</f>
        <v/>
      </c>
      <c r="SEX43" t="str">
        <f t="shared" ca="1" si="205"/>
        <v/>
      </c>
      <c r="SEY43" t="str">
        <f t="shared" ca="1" si="205"/>
        <v/>
      </c>
      <c r="SEZ43" t="str">
        <f t="shared" ca="1" si="205"/>
        <v/>
      </c>
      <c r="SFA43" t="str">
        <f t="shared" ca="1" si="205"/>
        <v/>
      </c>
      <c r="SFB43" t="str">
        <f t="shared" ca="1" si="205"/>
        <v/>
      </c>
      <c r="SFC43" t="str">
        <f t="shared" ca="1" si="205"/>
        <v/>
      </c>
      <c r="SFD43" t="str">
        <f t="shared" ca="1" si="205"/>
        <v/>
      </c>
      <c r="SFE43" t="str">
        <f t="shared" ca="1" si="205"/>
        <v/>
      </c>
      <c r="SFF43" t="str">
        <f t="shared" ca="1" si="205"/>
        <v/>
      </c>
      <c r="SFG43" t="str">
        <f t="shared" ca="1" si="205"/>
        <v/>
      </c>
      <c r="SFH43" t="str">
        <f t="shared" ca="1" si="205"/>
        <v/>
      </c>
      <c r="SFI43" t="str">
        <f t="shared" ca="1" si="205"/>
        <v/>
      </c>
      <c r="SFJ43" t="str">
        <f t="shared" ca="1" si="205"/>
        <v/>
      </c>
      <c r="SFK43" t="str">
        <f t="shared" ca="1" si="205"/>
        <v/>
      </c>
      <c r="SFL43" t="str">
        <f t="shared" ca="1" si="205"/>
        <v/>
      </c>
      <c r="SFM43" t="str">
        <f t="shared" ca="1" si="205"/>
        <v/>
      </c>
      <c r="SFN43" t="str">
        <f t="shared" ca="1" si="205"/>
        <v/>
      </c>
      <c r="SFO43" t="str">
        <f t="shared" ca="1" si="205"/>
        <v/>
      </c>
      <c r="SFP43" t="str">
        <f t="shared" ca="1" si="205"/>
        <v/>
      </c>
      <c r="SFQ43" t="str">
        <f t="shared" ca="1" si="205"/>
        <v/>
      </c>
      <c r="SFR43" t="str">
        <f t="shared" ca="1" si="205"/>
        <v/>
      </c>
      <c r="SFS43" t="str">
        <f t="shared" ca="1" si="205"/>
        <v/>
      </c>
      <c r="SFT43" t="str">
        <f t="shared" ca="1" si="205"/>
        <v/>
      </c>
      <c r="SFU43" t="str">
        <f t="shared" ca="1" si="205"/>
        <v/>
      </c>
      <c r="SFV43" t="str">
        <f t="shared" ca="1" si="205"/>
        <v/>
      </c>
      <c r="SFW43" t="str">
        <f t="shared" ca="1" si="205"/>
        <v/>
      </c>
      <c r="SFX43" t="str">
        <f t="shared" ca="1" si="205"/>
        <v/>
      </c>
      <c r="SFY43" t="str">
        <f t="shared" ca="1" si="205"/>
        <v/>
      </c>
      <c r="SFZ43" t="str">
        <f t="shared" ca="1" si="205"/>
        <v/>
      </c>
      <c r="SGA43" t="str">
        <f t="shared" ca="1" si="205"/>
        <v/>
      </c>
      <c r="SGB43" t="str">
        <f t="shared" ca="1" si="205"/>
        <v/>
      </c>
      <c r="SGC43" t="str">
        <f t="shared" ca="1" si="205"/>
        <v/>
      </c>
      <c r="SGD43" t="str">
        <f t="shared" ca="1" si="205"/>
        <v/>
      </c>
      <c r="SGE43" t="str">
        <f t="shared" ca="1" si="205"/>
        <v/>
      </c>
      <c r="SGF43" t="str">
        <f t="shared" ca="1" si="205"/>
        <v/>
      </c>
      <c r="SGG43" t="str">
        <f t="shared" ca="1" si="205"/>
        <v/>
      </c>
      <c r="SGH43" t="str">
        <f t="shared" ca="1" si="205"/>
        <v/>
      </c>
      <c r="SGI43" t="str">
        <f t="shared" ca="1" si="205"/>
        <v/>
      </c>
      <c r="SGJ43" t="str">
        <f t="shared" ca="1" si="205"/>
        <v/>
      </c>
      <c r="SGK43" t="str">
        <f t="shared" ca="1" si="205"/>
        <v/>
      </c>
      <c r="SGL43" t="str">
        <f t="shared" ca="1" si="205"/>
        <v/>
      </c>
      <c r="SGM43" t="str">
        <f t="shared" ca="1" si="205"/>
        <v/>
      </c>
      <c r="SGN43" t="str">
        <f t="shared" ca="1" si="205"/>
        <v/>
      </c>
      <c r="SGO43" t="str">
        <f t="shared" ca="1" si="205"/>
        <v/>
      </c>
      <c r="SGP43" t="str">
        <f t="shared" ca="1" si="205"/>
        <v/>
      </c>
      <c r="SGQ43" t="str">
        <f t="shared" ca="1" si="205"/>
        <v/>
      </c>
      <c r="SGR43" t="str">
        <f t="shared" ca="1" si="205"/>
        <v/>
      </c>
      <c r="SGS43" t="str">
        <f t="shared" ca="1" si="205"/>
        <v/>
      </c>
      <c r="SGT43" t="str">
        <f t="shared" ca="1" si="205"/>
        <v/>
      </c>
      <c r="SGU43" t="str">
        <f t="shared" ca="1" si="205"/>
        <v/>
      </c>
      <c r="SGV43" t="str">
        <f t="shared" ca="1" si="205"/>
        <v/>
      </c>
      <c r="SGW43" t="str">
        <f t="shared" ca="1" si="205"/>
        <v/>
      </c>
      <c r="SGX43" t="str">
        <f t="shared" ca="1" si="205"/>
        <v/>
      </c>
      <c r="SGY43" t="str">
        <f t="shared" ca="1" si="205"/>
        <v/>
      </c>
      <c r="SGZ43" t="str">
        <f t="shared" ca="1" si="205"/>
        <v/>
      </c>
      <c r="SHA43" t="str">
        <f t="shared" ca="1" si="205"/>
        <v/>
      </c>
      <c r="SHB43" t="str">
        <f t="shared" ca="1" si="205"/>
        <v/>
      </c>
      <c r="SHC43" t="str">
        <f t="shared" ca="1" si="205"/>
        <v/>
      </c>
      <c r="SHD43" t="str">
        <f t="shared" ca="1" si="205"/>
        <v/>
      </c>
      <c r="SHE43" t="str">
        <f t="shared" ca="1" si="205"/>
        <v/>
      </c>
      <c r="SHF43" t="str">
        <f t="shared" ca="1" si="205"/>
        <v/>
      </c>
      <c r="SHG43" t="str">
        <f t="shared" ca="1" si="205"/>
        <v/>
      </c>
      <c r="SHH43" t="str">
        <f t="shared" ca="1" si="205"/>
        <v/>
      </c>
      <c r="SHI43" t="str">
        <f t="shared" ref="SHI43:SJT43" ca="1" si="206">IFERROR(SHE43*SHG43,"")</f>
        <v/>
      </c>
      <c r="SHJ43" t="str">
        <f t="shared" ca="1" si="206"/>
        <v/>
      </c>
      <c r="SHK43" t="str">
        <f t="shared" ca="1" si="206"/>
        <v/>
      </c>
      <c r="SHL43" t="str">
        <f t="shared" ca="1" si="206"/>
        <v/>
      </c>
      <c r="SHM43" t="str">
        <f t="shared" ca="1" si="206"/>
        <v/>
      </c>
      <c r="SHN43" t="str">
        <f t="shared" ca="1" si="206"/>
        <v/>
      </c>
      <c r="SHO43" t="str">
        <f t="shared" ca="1" si="206"/>
        <v/>
      </c>
      <c r="SHP43" t="str">
        <f t="shared" ca="1" si="206"/>
        <v/>
      </c>
      <c r="SHQ43" t="str">
        <f t="shared" ca="1" si="206"/>
        <v/>
      </c>
      <c r="SHR43" t="str">
        <f t="shared" ca="1" si="206"/>
        <v/>
      </c>
      <c r="SHS43" t="str">
        <f t="shared" ca="1" si="206"/>
        <v/>
      </c>
      <c r="SHT43" t="str">
        <f t="shared" ca="1" si="206"/>
        <v/>
      </c>
      <c r="SHU43" t="str">
        <f t="shared" ca="1" si="206"/>
        <v/>
      </c>
      <c r="SHV43" t="str">
        <f t="shared" ca="1" si="206"/>
        <v/>
      </c>
      <c r="SHW43" t="str">
        <f t="shared" ca="1" si="206"/>
        <v/>
      </c>
      <c r="SHX43" t="str">
        <f t="shared" ca="1" si="206"/>
        <v/>
      </c>
      <c r="SHY43" t="str">
        <f t="shared" ca="1" si="206"/>
        <v/>
      </c>
      <c r="SHZ43" t="str">
        <f t="shared" ca="1" si="206"/>
        <v/>
      </c>
      <c r="SIA43" t="str">
        <f t="shared" ca="1" si="206"/>
        <v/>
      </c>
      <c r="SIB43" t="str">
        <f t="shared" ca="1" si="206"/>
        <v/>
      </c>
      <c r="SIC43" t="str">
        <f t="shared" ca="1" si="206"/>
        <v/>
      </c>
      <c r="SID43" t="str">
        <f t="shared" ca="1" si="206"/>
        <v/>
      </c>
      <c r="SIE43" t="str">
        <f t="shared" ca="1" si="206"/>
        <v/>
      </c>
      <c r="SIF43" t="str">
        <f t="shared" ca="1" si="206"/>
        <v/>
      </c>
      <c r="SIG43" t="str">
        <f t="shared" ca="1" si="206"/>
        <v/>
      </c>
      <c r="SIH43" t="str">
        <f t="shared" ca="1" si="206"/>
        <v/>
      </c>
      <c r="SII43" t="str">
        <f t="shared" ca="1" si="206"/>
        <v/>
      </c>
      <c r="SIJ43" t="str">
        <f t="shared" ca="1" si="206"/>
        <v/>
      </c>
      <c r="SIK43" t="str">
        <f t="shared" ca="1" si="206"/>
        <v/>
      </c>
      <c r="SIL43" t="str">
        <f t="shared" ca="1" si="206"/>
        <v/>
      </c>
      <c r="SIM43" t="str">
        <f t="shared" ca="1" si="206"/>
        <v/>
      </c>
      <c r="SIN43" t="str">
        <f t="shared" ca="1" si="206"/>
        <v/>
      </c>
      <c r="SIO43" t="str">
        <f t="shared" ca="1" si="206"/>
        <v/>
      </c>
      <c r="SIP43" t="str">
        <f t="shared" ca="1" si="206"/>
        <v/>
      </c>
      <c r="SIQ43" t="str">
        <f t="shared" ca="1" si="206"/>
        <v/>
      </c>
      <c r="SIR43" t="str">
        <f t="shared" ca="1" si="206"/>
        <v/>
      </c>
      <c r="SIS43" t="str">
        <f t="shared" ca="1" si="206"/>
        <v/>
      </c>
      <c r="SIT43" t="str">
        <f t="shared" ca="1" si="206"/>
        <v/>
      </c>
      <c r="SIU43" t="str">
        <f t="shared" ca="1" si="206"/>
        <v/>
      </c>
      <c r="SIV43" t="str">
        <f t="shared" ca="1" si="206"/>
        <v/>
      </c>
      <c r="SIW43" t="str">
        <f t="shared" ca="1" si="206"/>
        <v/>
      </c>
      <c r="SIX43" t="str">
        <f t="shared" ca="1" si="206"/>
        <v/>
      </c>
      <c r="SIY43" t="str">
        <f t="shared" ca="1" si="206"/>
        <v/>
      </c>
      <c r="SIZ43" t="str">
        <f t="shared" ca="1" si="206"/>
        <v/>
      </c>
      <c r="SJA43" t="str">
        <f t="shared" ca="1" si="206"/>
        <v/>
      </c>
      <c r="SJB43" t="str">
        <f t="shared" ca="1" si="206"/>
        <v/>
      </c>
      <c r="SJC43" t="str">
        <f t="shared" ca="1" si="206"/>
        <v/>
      </c>
      <c r="SJD43" t="str">
        <f t="shared" ca="1" si="206"/>
        <v/>
      </c>
      <c r="SJE43" t="str">
        <f t="shared" ca="1" si="206"/>
        <v/>
      </c>
      <c r="SJF43" t="str">
        <f t="shared" ca="1" si="206"/>
        <v/>
      </c>
      <c r="SJG43" t="str">
        <f t="shared" ca="1" si="206"/>
        <v/>
      </c>
      <c r="SJH43" t="str">
        <f t="shared" ca="1" si="206"/>
        <v/>
      </c>
      <c r="SJI43" t="str">
        <f t="shared" ca="1" si="206"/>
        <v/>
      </c>
      <c r="SJJ43" t="str">
        <f t="shared" ca="1" si="206"/>
        <v/>
      </c>
      <c r="SJK43" t="str">
        <f t="shared" ca="1" si="206"/>
        <v/>
      </c>
      <c r="SJL43" t="str">
        <f t="shared" ca="1" si="206"/>
        <v/>
      </c>
      <c r="SJM43" t="str">
        <f t="shared" ca="1" si="206"/>
        <v/>
      </c>
      <c r="SJN43" t="str">
        <f t="shared" ca="1" si="206"/>
        <v/>
      </c>
      <c r="SJO43" t="str">
        <f t="shared" ca="1" si="206"/>
        <v/>
      </c>
      <c r="SJP43" t="str">
        <f t="shared" ca="1" si="206"/>
        <v/>
      </c>
      <c r="SJQ43" t="str">
        <f t="shared" ca="1" si="206"/>
        <v/>
      </c>
      <c r="SJR43" t="str">
        <f t="shared" ca="1" si="206"/>
        <v/>
      </c>
      <c r="SJS43" t="str">
        <f t="shared" ca="1" si="206"/>
        <v/>
      </c>
      <c r="SJT43" t="str">
        <f t="shared" ca="1" si="206"/>
        <v/>
      </c>
      <c r="SJU43" t="str">
        <f t="shared" ref="SJU43:SMF43" ca="1" si="207">IFERROR(SJQ43*SJS43,"")</f>
        <v/>
      </c>
      <c r="SJV43" t="str">
        <f t="shared" ca="1" si="207"/>
        <v/>
      </c>
      <c r="SJW43" t="str">
        <f t="shared" ca="1" si="207"/>
        <v/>
      </c>
      <c r="SJX43" t="str">
        <f t="shared" ca="1" si="207"/>
        <v/>
      </c>
      <c r="SJY43" t="str">
        <f t="shared" ca="1" si="207"/>
        <v/>
      </c>
      <c r="SJZ43" t="str">
        <f t="shared" ca="1" si="207"/>
        <v/>
      </c>
      <c r="SKA43" t="str">
        <f t="shared" ca="1" si="207"/>
        <v/>
      </c>
      <c r="SKB43" t="str">
        <f t="shared" ca="1" si="207"/>
        <v/>
      </c>
      <c r="SKC43" t="str">
        <f t="shared" ca="1" si="207"/>
        <v/>
      </c>
      <c r="SKD43" t="str">
        <f t="shared" ca="1" si="207"/>
        <v/>
      </c>
      <c r="SKE43" t="str">
        <f t="shared" ca="1" si="207"/>
        <v/>
      </c>
      <c r="SKF43" t="str">
        <f t="shared" ca="1" si="207"/>
        <v/>
      </c>
      <c r="SKG43" t="str">
        <f t="shared" ca="1" si="207"/>
        <v/>
      </c>
      <c r="SKH43" t="str">
        <f t="shared" ca="1" si="207"/>
        <v/>
      </c>
      <c r="SKI43" t="str">
        <f t="shared" ca="1" si="207"/>
        <v/>
      </c>
      <c r="SKJ43" t="str">
        <f t="shared" ca="1" si="207"/>
        <v/>
      </c>
      <c r="SKK43" t="str">
        <f t="shared" ca="1" si="207"/>
        <v/>
      </c>
      <c r="SKL43" t="str">
        <f t="shared" ca="1" si="207"/>
        <v/>
      </c>
      <c r="SKM43" t="str">
        <f t="shared" ca="1" si="207"/>
        <v/>
      </c>
      <c r="SKN43" t="str">
        <f t="shared" ca="1" si="207"/>
        <v/>
      </c>
      <c r="SKO43" t="str">
        <f t="shared" ca="1" si="207"/>
        <v/>
      </c>
      <c r="SKP43" t="str">
        <f t="shared" ca="1" si="207"/>
        <v/>
      </c>
      <c r="SKQ43" t="str">
        <f t="shared" ca="1" si="207"/>
        <v/>
      </c>
      <c r="SKR43" t="str">
        <f t="shared" ca="1" si="207"/>
        <v/>
      </c>
      <c r="SKS43" t="str">
        <f t="shared" ca="1" si="207"/>
        <v/>
      </c>
      <c r="SKT43" t="str">
        <f t="shared" ca="1" si="207"/>
        <v/>
      </c>
      <c r="SKU43" t="str">
        <f t="shared" ca="1" si="207"/>
        <v/>
      </c>
      <c r="SKV43" t="str">
        <f t="shared" ca="1" si="207"/>
        <v/>
      </c>
      <c r="SKW43" t="str">
        <f t="shared" ca="1" si="207"/>
        <v/>
      </c>
      <c r="SKX43" t="str">
        <f t="shared" ca="1" si="207"/>
        <v/>
      </c>
      <c r="SKY43" t="str">
        <f t="shared" ca="1" si="207"/>
        <v/>
      </c>
      <c r="SKZ43" t="str">
        <f t="shared" ca="1" si="207"/>
        <v/>
      </c>
      <c r="SLA43" t="str">
        <f t="shared" ca="1" si="207"/>
        <v/>
      </c>
      <c r="SLB43" t="str">
        <f t="shared" ca="1" si="207"/>
        <v/>
      </c>
      <c r="SLC43" t="str">
        <f t="shared" ca="1" si="207"/>
        <v/>
      </c>
      <c r="SLD43" t="str">
        <f t="shared" ca="1" si="207"/>
        <v/>
      </c>
      <c r="SLE43" t="str">
        <f t="shared" ca="1" si="207"/>
        <v/>
      </c>
      <c r="SLF43" t="str">
        <f t="shared" ca="1" si="207"/>
        <v/>
      </c>
      <c r="SLG43" t="str">
        <f t="shared" ca="1" si="207"/>
        <v/>
      </c>
      <c r="SLH43" t="str">
        <f t="shared" ca="1" si="207"/>
        <v/>
      </c>
      <c r="SLI43" t="str">
        <f t="shared" ca="1" si="207"/>
        <v/>
      </c>
      <c r="SLJ43" t="str">
        <f t="shared" ca="1" si="207"/>
        <v/>
      </c>
      <c r="SLK43" t="str">
        <f t="shared" ca="1" si="207"/>
        <v/>
      </c>
      <c r="SLL43" t="str">
        <f t="shared" ca="1" si="207"/>
        <v/>
      </c>
      <c r="SLM43" t="str">
        <f t="shared" ca="1" si="207"/>
        <v/>
      </c>
      <c r="SLN43" t="str">
        <f t="shared" ca="1" si="207"/>
        <v/>
      </c>
      <c r="SLO43" t="str">
        <f t="shared" ca="1" si="207"/>
        <v/>
      </c>
      <c r="SLP43" t="str">
        <f t="shared" ca="1" si="207"/>
        <v/>
      </c>
      <c r="SLQ43" t="str">
        <f t="shared" ca="1" si="207"/>
        <v/>
      </c>
      <c r="SLR43" t="str">
        <f t="shared" ca="1" si="207"/>
        <v/>
      </c>
      <c r="SLS43" t="str">
        <f t="shared" ca="1" si="207"/>
        <v/>
      </c>
      <c r="SLT43" t="str">
        <f t="shared" ca="1" si="207"/>
        <v/>
      </c>
      <c r="SLU43" t="str">
        <f t="shared" ca="1" si="207"/>
        <v/>
      </c>
      <c r="SLV43" t="str">
        <f t="shared" ca="1" si="207"/>
        <v/>
      </c>
      <c r="SLW43" t="str">
        <f t="shared" ca="1" si="207"/>
        <v/>
      </c>
      <c r="SLX43" t="str">
        <f t="shared" ca="1" si="207"/>
        <v/>
      </c>
      <c r="SLY43" t="str">
        <f t="shared" ca="1" si="207"/>
        <v/>
      </c>
      <c r="SLZ43" t="str">
        <f t="shared" ca="1" si="207"/>
        <v/>
      </c>
      <c r="SMA43" t="str">
        <f t="shared" ca="1" si="207"/>
        <v/>
      </c>
      <c r="SMB43" t="str">
        <f t="shared" ca="1" si="207"/>
        <v/>
      </c>
      <c r="SMC43" t="str">
        <f t="shared" ca="1" si="207"/>
        <v/>
      </c>
      <c r="SMD43" t="str">
        <f t="shared" ca="1" si="207"/>
        <v/>
      </c>
      <c r="SME43" t="str">
        <f t="shared" ca="1" si="207"/>
        <v/>
      </c>
      <c r="SMF43" t="str">
        <f t="shared" ca="1" si="207"/>
        <v/>
      </c>
      <c r="SMG43" t="str">
        <f t="shared" ref="SMG43:SOR43" ca="1" si="208">IFERROR(SMC43*SME43,"")</f>
        <v/>
      </c>
      <c r="SMH43" t="str">
        <f t="shared" ca="1" si="208"/>
        <v/>
      </c>
      <c r="SMI43" t="str">
        <f t="shared" ca="1" si="208"/>
        <v/>
      </c>
      <c r="SMJ43" t="str">
        <f t="shared" ca="1" si="208"/>
        <v/>
      </c>
      <c r="SMK43" t="str">
        <f t="shared" ca="1" si="208"/>
        <v/>
      </c>
      <c r="SML43" t="str">
        <f t="shared" ca="1" si="208"/>
        <v/>
      </c>
      <c r="SMM43" t="str">
        <f t="shared" ca="1" si="208"/>
        <v/>
      </c>
      <c r="SMN43" t="str">
        <f t="shared" ca="1" si="208"/>
        <v/>
      </c>
      <c r="SMO43" t="str">
        <f t="shared" ca="1" si="208"/>
        <v/>
      </c>
      <c r="SMP43" t="str">
        <f t="shared" ca="1" si="208"/>
        <v/>
      </c>
      <c r="SMQ43" t="str">
        <f t="shared" ca="1" si="208"/>
        <v/>
      </c>
      <c r="SMR43" t="str">
        <f t="shared" ca="1" si="208"/>
        <v/>
      </c>
      <c r="SMS43" t="str">
        <f t="shared" ca="1" si="208"/>
        <v/>
      </c>
      <c r="SMT43" t="str">
        <f t="shared" ca="1" si="208"/>
        <v/>
      </c>
      <c r="SMU43" t="str">
        <f t="shared" ca="1" si="208"/>
        <v/>
      </c>
      <c r="SMV43" t="str">
        <f t="shared" ca="1" si="208"/>
        <v/>
      </c>
      <c r="SMW43" t="str">
        <f t="shared" ca="1" si="208"/>
        <v/>
      </c>
      <c r="SMX43" t="str">
        <f t="shared" ca="1" si="208"/>
        <v/>
      </c>
      <c r="SMY43" t="str">
        <f t="shared" ca="1" si="208"/>
        <v/>
      </c>
      <c r="SMZ43" t="str">
        <f t="shared" ca="1" si="208"/>
        <v/>
      </c>
      <c r="SNA43" t="str">
        <f t="shared" ca="1" si="208"/>
        <v/>
      </c>
      <c r="SNB43" t="str">
        <f t="shared" ca="1" si="208"/>
        <v/>
      </c>
      <c r="SNC43" t="str">
        <f t="shared" ca="1" si="208"/>
        <v/>
      </c>
      <c r="SND43" t="str">
        <f t="shared" ca="1" si="208"/>
        <v/>
      </c>
      <c r="SNE43" t="str">
        <f t="shared" ca="1" si="208"/>
        <v/>
      </c>
      <c r="SNF43" t="str">
        <f t="shared" ca="1" si="208"/>
        <v/>
      </c>
      <c r="SNG43" t="str">
        <f t="shared" ca="1" si="208"/>
        <v/>
      </c>
      <c r="SNH43" t="str">
        <f t="shared" ca="1" si="208"/>
        <v/>
      </c>
      <c r="SNI43" t="str">
        <f t="shared" ca="1" si="208"/>
        <v/>
      </c>
      <c r="SNJ43" t="str">
        <f t="shared" ca="1" si="208"/>
        <v/>
      </c>
      <c r="SNK43" t="str">
        <f t="shared" ca="1" si="208"/>
        <v/>
      </c>
      <c r="SNL43" t="str">
        <f t="shared" ca="1" si="208"/>
        <v/>
      </c>
      <c r="SNM43" t="str">
        <f t="shared" ca="1" si="208"/>
        <v/>
      </c>
      <c r="SNN43" t="str">
        <f t="shared" ca="1" si="208"/>
        <v/>
      </c>
      <c r="SNO43" t="str">
        <f t="shared" ca="1" si="208"/>
        <v/>
      </c>
      <c r="SNP43" t="str">
        <f t="shared" ca="1" si="208"/>
        <v/>
      </c>
      <c r="SNQ43" t="str">
        <f t="shared" ca="1" si="208"/>
        <v/>
      </c>
      <c r="SNR43" t="str">
        <f t="shared" ca="1" si="208"/>
        <v/>
      </c>
      <c r="SNS43" t="str">
        <f t="shared" ca="1" si="208"/>
        <v/>
      </c>
      <c r="SNT43" t="str">
        <f t="shared" ca="1" si="208"/>
        <v/>
      </c>
      <c r="SNU43" t="str">
        <f t="shared" ca="1" si="208"/>
        <v/>
      </c>
      <c r="SNV43" t="str">
        <f t="shared" ca="1" si="208"/>
        <v/>
      </c>
      <c r="SNW43" t="str">
        <f t="shared" ca="1" si="208"/>
        <v/>
      </c>
      <c r="SNX43" t="str">
        <f t="shared" ca="1" si="208"/>
        <v/>
      </c>
      <c r="SNY43" t="str">
        <f t="shared" ca="1" si="208"/>
        <v/>
      </c>
      <c r="SNZ43" t="str">
        <f t="shared" ca="1" si="208"/>
        <v/>
      </c>
      <c r="SOA43" t="str">
        <f t="shared" ca="1" si="208"/>
        <v/>
      </c>
      <c r="SOB43" t="str">
        <f t="shared" ca="1" si="208"/>
        <v/>
      </c>
      <c r="SOC43" t="str">
        <f t="shared" ca="1" si="208"/>
        <v/>
      </c>
      <c r="SOD43" t="str">
        <f t="shared" ca="1" si="208"/>
        <v/>
      </c>
      <c r="SOE43" t="str">
        <f t="shared" ca="1" si="208"/>
        <v/>
      </c>
      <c r="SOF43" t="str">
        <f t="shared" ca="1" si="208"/>
        <v/>
      </c>
      <c r="SOG43" t="str">
        <f t="shared" ca="1" si="208"/>
        <v/>
      </c>
      <c r="SOH43" t="str">
        <f t="shared" ca="1" si="208"/>
        <v/>
      </c>
      <c r="SOI43" t="str">
        <f t="shared" ca="1" si="208"/>
        <v/>
      </c>
      <c r="SOJ43" t="str">
        <f t="shared" ca="1" si="208"/>
        <v/>
      </c>
      <c r="SOK43" t="str">
        <f t="shared" ca="1" si="208"/>
        <v/>
      </c>
      <c r="SOL43" t="str">
        <f t="shared" ca="1" si="208"/>
        <v/>
      </c>
      <c r="SOM43" t="str">
        <f t="shared" ca="1" si="208"/>
        <v/>
      </c>
      <c r="SON43" t="str">
        <f t="shared" ca="1" si="208"/>
        <v/>
      </c>
      <c r="SOO43" t="str">
        <f t="shared" ca="1" si="208"/>
        <v/>
      </c>
      <c r="SOP43" t="str">
        <f t="shared" ca="1" si="208"/>
        <v/>
      </c>
      <c r="SOQ43" t="str">
        <f t="shared" ca="1" si="208"/>
        <v/>
      </c>
      <c r="SOR43" t="str">
        <f t="shared" ca="1" si="208"/>
        <v/>
      </c>
      <c r="SOS43" t="str">
        <f t="shared" ref="SOS43:SRD43" ca="1" si="209">IFERROR(SOO43*SOQ43,"")</f>
        <v/>
      </c>
      <c r="SOT43" t="str">
        <f t="shared" ca="1" si="209"/>
        <v/>
      </c>
      <c r="SOU43" t="str">
        <f t="shared" ca="1" si="209"/>
        <v/>
      </c>
      <c r="SOV43" t="str">
        <f t="shared" ca="1" si="209"/>
        <v/>
      </c>
      <c r="SOW43" t="str">
        <f t="shared" ca="1" si="209"/>
        <v/>
      </c>
      <c r="SOX43" t="str">
        <f t="shared" ca="1" si="209"/>
        <v/>
      </c>
      <c r="SOY43" t="str">
        <f t="shared" ca="1" si="209"/>
        <v/>
      </c>
      <c r="SOZ43" t="str">
        <f t="shared" ca="1" si="209"/>
        <v/>
      </c>
      <c r="SPA43" t="str">
        <f t="shared" ca="1" si="209"/>
        <v/>
      </c>
      <c r="SPB43" t="str">
        <f t="shared" ca="1" si="209"/>
        <v/>
      </c>
      <c r="SPC43" t="str">
        <f t="shared" ca="1" si="209"/>
        <v/>
      </c>
      <c r="SPD43" t="str">
        <f t="shared" ca="1" si="209"/>
        <v/>
      </c>
      <c r="SPE43" t="str">
        <f t="shared" ca="1" si="209"/>
        <v/>
      </c>
      <c r="SPF43" t="str">
        <f t="shared" ca="1" si="209"/>
        <v/>
      </c>
      <c r="SPG43" t="str">
        <f t="shared" ca="1" si="209"/>
        <v/>
      </c>
      <c r="SPH43" t="str">
        <f t="shared" ca="1" si="209"/>
        <v/>
      </c>
      <c r="SPI43" t="str">
        <f t="shared" ca="1" si="209"/>
        <v/>
      </c>
      <c r="SPJ43" t="str">
        <f t="shared" ca="1" si="209"/>
        <v/>
      </c>
      <c r="SPK43" t="str">
        <f t="shared" ca="1" si="209"/>
        <v/>
      </c>
      <c r="SPL43" t="str">
        <f t="shared" ca="1" si="209"/>
        <v/>
      </c>
      <c r="SPM43" t="str">
        <f t="shared" ca="1" si="209"/>
        <v/>
      </c>
      <c r="SPN43" t="str">
        <f t="shared" ca="1" si="209"/>
        <v/>
      </c>
      <c r="SPO43" t="str">
        <f t="shared" ca="1" si="209"/>
        <v/>
      </c>
      <c r="SPP43" t="str">
        <f t="shared" ca="1" si="209"/>
        <v/>
      </c>
      <c r="SPQ43" t="str">
        <f t="shared" ca="1" si="209"/>
        <v/>
      </c>
      <c r="SPR43" t="str">
        <f t="shared" ca="1" si="209"/>
        <v/>
      </c>
      <c r="SPS43" t="str">
        <f t="shared" ca="1" si="209"/>
        <v/>
      </c>
      <c r="SPT43" t="str">
        <f t="shared" ca="1" si="209"/>
        <v/>
      </c>
      <c r="SPU43" t="str">
        <f t="shared" ca="1" si="209"/>
        <v/>
      </c>
      <c r="SPV43" t="str">
        <f t="shared" ca="1" si="209"/>
        <v/>
      </c>
      <c r="SPW43" t="str">
        <f t="shared" ca="1" si="209"/>
        <v/>
      </c>
      <c r="SPX43" t="str">
        <f t="shared" ca="1" si="209"/>
        <v/>
      </c>
      <c r="SPY43" t="str">
        <f t="shared" ca="1" si="209"/>
        <v/>
      </c>
      <c r="SPZ43" t="str">
        <f t="shared" ca="1" si="209"/>
        <v/>
      </c>
      <c r="SQA43" t="str">
        <f t="shared" ca="1" si="209"/>
        <v/>
      </c>
      <c r="SQB43" t="str">
        <f t="shared" ca="1" si="209"/>
        <v/>
      </c>
      <c r="SQC43" t="str">
        <f t="shared" ca="1" si="209"/>
        <v/>
      </c>
      <c r="SQD43" t="str">
        <f t="shared" ca="1" si="209"/>
        <v/>
      </c>
      <c r="SQE43" t="str">
        <f t="shared" ca="1" si="209"/>
        <v/>
      </c>
      <c r="SQF43" t="str">
        <f t="shared" ca="1" si="209"/>
        <v/>
      </c>
      <c r="SQG43" t="str">
        <f t="shared" ca="1" si="209"/>
        <v/>
      </c>
      <c r="SQH43" t="str">
        <f t="shared" ca="1" si="209"/>
        <v/>
      </c>
      <c r="SQI43" t="str">
        <f t="shared" ca="1" si="209"/>
        <v/>
      </c>
      <c r="SQJ43" t="str">
        <f t="shared" ca="1" si="209"/>
        <v/>
      </c>
      <c r="SQK43" t="str">
        <f t="shared" ca="1" si="209"/>
        <v/>
      </c>
      <c r="SQL43" t="str">
        <f t="shared" ca="1" si="209"/>
        <v/>
      </c>
      <c r="SQM43" t="str">
        <f t="shared" ca="1" si="209"/>
        <v/>
      </c>
      <c r="SQN43" t="str">
        <f t="shared" ca="1" si="209"/>
        <v/>
      </c>
      <c r="SQO43" t="str">
        <f t="shared" ca="1" si="209"/>
        <v/>
      </c>
      <c r="SQP43" t="str">
        <f t="shared" ca="1" si="209"/>
        <v/>
      </c>
      <c r="SQQ43" t="str">
        <f t="shared" ca="1" si="209"/>
        <v/>
      </c>
      <c r="SQR43" t="str">
        <f t="shared" ca="1" si="209"/>
        <v/>
      </c>
      <c r="SQS43" t="str">
        <f t="shared" ca="1" si="209"/>
        <v/>
      </c>
      <c r="SQT43" t="str">
        <f t="shared" ca="1" si="209"/>
        <v/>
      </c>
      <c r="SQU43" t="str">
        <f t="shared" ca="1" si="209"/>
        <v/>
      </c>
      <c r="SQV43" t="str">
        <f t="shared" ca="1" si="209"/>
        <v/>
      </c>
      <c r="SQW43" t="str">
        <f t="shared" ca="1" si="209"/>
        <v/>
      </c>
      <c r="SQX43" t="str">
        <f t="shared" ca="1" si="209"/>
        <v/>
      </c>
      <c r="SQY43" t="str">
        <f t="shared" ca="1" si="209"/>
        <v/>
      </c>
      <c r="SQZ43" t="str">
        <f t="shared" ca="1" si="209"/>
        <v/>
      </c>
      <c r="SRA43" t="str">
        <f t="shared" ca="1" si="209"/>
        <v/>
      </c>
      <c r="SRB43" t="str">
        <f t="shared" ca="1" si="209"/>
        <v/>
      </c>
      <c r="SRC43" t="str">
        <f t="shared" ca="1" si="209"/>
        <v/>
      </c>
      <c r="SRD43" t="str">
        <f t="shared" ca="1" si="209"/>
        <v/>
      </c>
      <c r="SRE43" t="str">
        <f t="shared" ref="SRE43:STP43" ca="1" si="210">IFERROR(SRA43*SRC43,"")</f>
        <v/>
      </c>
      <c r="SRF43" t="str">
        <f t="shared" ca="1" si="210"/>
        <v/>
      </c>
      <c r="SRG43" t="str">
        <f t="shared" ca="1" si="210"/>
        <v/>
      </c>
      <c r="SRH43" t="str">
        <f t="shared" ca="1" si="210"/>
        <v/>
      </c>
      <c r="SRI43" t="str">
        <f t="shared" ca="1" si="210"/>
        <v/>
      </c>
      <c r="SRJ43" t="str">
        <f t="shared" ca="1" si="210"/>
        <v/>
      </c>
      <c r="SRK43" t="str">
        <f t="shared" ca="1" si="210"/>
        <v/>
      </c>
      <c r="SRL43" t="str">
        <f t="shared" ca="1" si="210"/>
        <v/>
      </c>
      <c r="SRM43" t="str">
        <f t="shared" ca="1" si="210"/>
        <v/>
      </c>
      <c r="SRN43" t="str">
        <f t="shared" ca="1" si="210"/>
        <v/>
      </c>
      <c r="SRO43" t="str">
        <f t="shared" ca="1" si="210"/>
        <v/>
      </c>
      <c r="SRP43" t="str">
        <f t="shared" ca="1" si="210"/>
        <v/>
      </c>
      <c r="SRQ43" t="str">
        <f t="shared" ca="1" si="210"/>
        <v/>
      </c>
      <c r="SRR43" t="str">
        <f t="shared" ca="1" si="210"/>
        <v/>
      </c>
      <c r="SRS43" t="str">
        <f t="shared" ca="1" si="210"/>
        <v/>
      </c>
      <c r="SRT43" t="str">
        <f t="shared" ca="1" si="210"/>
        <v/>
      </c>
      <c r="SRU43" t="str">
        <f t="shared" ca="1" si="210"/>
        <v/>
      </c>
      <c r="SRV43" t="str">
        <f t="shared" ca="1" si="210"/>
        <v/>
      </c>
      <c r="SRW43" t="str">
        <f t="shared" ca="1" si="210"/>
        <v/>
      </c>
      <c r="SRX43" t="str">
        <f t="shared" ca="1" si="210"/>
        <v/>
      </c>
      <c r="SRY43" t="str">
        <f t="shared" ca="1" si="210"/>
        <v/>
      </c>
      <c r="SRZ43" t="str">
        <f t="shared" ca="1" si="210"/>
        <v/>
      </c>
      <c r="SSA43" t="str">
        <f t="shared" ca="1" si="210"/>
        <v/>
      </c>
      <c r="SSB43" t="str">
        <f t="shared" ca="1" si="210"/>
        <v/>
      </c>
      <c r="SSC43" t="str">
        <f t="shared" ca="1" si="210"/>
        <v/>
      </c>
      <c r="SSD43" t="str">
        <f t="shared" ca="1" si="210"/>
        <v/>
      </c>
      <c r="SSE43" t="str">
        <f t="shared" ca="1" si="210"/>
        <v/>
      </c>
      <c r="SSF43" t="str">
        <f t="shared" ca="1" si="210"/>
        <v/>
      </c>
      <c r="SSG43" t="str">
        <f t="shared" ca="1" si="210"/>
        <v/>
      </c>
      <c r="SSH43" t="str">
        <f t="shared" ca="1" si="210"/>
        <v/>
      </c>
      <c r="SSI43" t="str">
        <f t="shared" ca="1" si="210"/>
        <v/>
      </c>
      <c r="SSJ43" t="str">
        <f t="shared" ca="1" si="210"/>
        <v/>
      </c>
      <c r="SSK43" t="str">
        <f t="shared" ca="1" si="210"/>
        <v/>
      </c>
      <c r="SSL43" t="str">
        <f t="shared" ca="1" si="210"/>
        <v/>
      </c>
      <c r="SSM43" t="str">
        <f t="shared" ca="1" si="210"/>
        <v/>
      </c>
      <c r="SSN43" t="str">
        <f t="shared" ca="1" si="210"/>
        <v/>
      </c>
      <c r="SSO43" t="str">
        <f t="shared" ca="1" si="210"/>
        <v/>
      </c>
      <c r="SSP43" t="str">
        <f t="shared" ca="1" si="210"/>
        <v/>
      </c>
      <c r="SSQ43" t="str">
        <f t="shared" ca="1" si="210"/>
        <v/>
      </c>
      <c r="SSR43" t="str">
        <f t="shared" ca="1" si="210"/>
        <v/>
      </c>
      <c r="SSS43" t="str">
        <f t="shared" ca="1" si="210"/>
        <v/>
      </c>
      <c r="SST43" t="str">
        <f t="shared" ca="1" si="210"/>
        <v/>
      </c>
      <c r="SSU43" t="str">
        <f t="shared" ca="1" si="210"/>
        <v/>
      </c>
      <c r="SSV43" t="str">
        <f t="shared" ca="1" si="210"/>
        <v/>
      </c>
      <c r="SSW43" t="str">
        <f t="shared" ca="1" si="210"/>
        <v/>
      </c>
      <c r="SSX43" t="str">
        <f t="shared" ca="1" si="210"/>
        <v/>
      </c>
      <c r="SSY43" t="str">
        <f t="shared" ca="1" si="210"/>
        <v/>
      </c>
      <c r="SSZ43" t="str">
        <f t="shared" ca="1" si="210"/>
        <v/>
      </c>
      <c r="STA43" t="str">
        <f t="shared" ca="1" si="210"/>
        <v/>
      </c>
      <c r="STB43" t="str">
        <f t="shared" ca="1" si="210"/>
        <v/>
      </c>
      <c r="STC43" t="str">
        <f t="shared" ca="1" si="210"/>
        <v/>
      </c>
      <c r="STD43" t="str">
        <f t="shared" ca="1" si="210"/>
        <v/>
      </c>
      <c r="STE43" t="str">
        <f t="shared" ca="1" si="210"/>
        <v/>
      </c>
      <c r="STF43" t="str">
        <f t="shared" ca="1" si="210"/>
        <v/>
      </c>
      <c r="STG43" t="str">
        <f t="shared" ca="1" si="210"/>
        <v/>
      </c>
      <c r="STH43" t="str">
        <f t="shared" ca="1" si="210"/>
        <v/>
      </c>
      <c r="STI43" t="str">
        <f t="shared" ca="1" si="210"/>
        <v/>
      </c>
      <c r="STJ43" t="str">
        <f t="shared" ca="1" si="210"/>
        <v/>
      </c>
      <c r="STK43" t="str">
        <f t="shared" ca="1" si="210"/>
        <v/>
      </c>
      <c r="STL43" t="str">
        <f t="shared" ca="1" si="210"/>
        <v/>
      </c>
      <c r="STM43" t="str">
        <f t="shared" ca="1" si="210"/>
        <v/>
      </c>
      <c r="STN43" t="str">
        <f t="shared" ca="1" si="210"/>
        <v/>
      </c>
      <c r="STO43" t="str">
        <f t="shared" ca="1" si="210"/>
        <v/>
      </c>
      <c r="STP43" t="str">
        <f t="shared" ca="1" si="210"/>
        <v/>
      </c>
      <c r="STQ43" t="str">
        <f t="shared" ref="STQ43:SWB43" ca="1" si="211">IFERROR(STM43*STO43,"")</f>
        <v/>
      </c>
      <c r="STR43" t="str">
        <f t="shared" ca="1" si="211"/>
        <v/>
      </c>
      <c r="STS43" t="str">
        <f t="shared" ca="1" si="211"/>
        <v/>
      </c>
      <c r="STT43" t="str">
        <f t="shared" ca="1" si="211"/>
        <v/>
      </c>
      <c r="STU43" t="str">
        <f t="shared" ca="1" si="211"/>
        <v/>
      </c>
      <c r="STV43" t="str">
        <f t="shared" ca="1" si="211"/>
        <v/>
      </c>
      <c r="STW43" t="str">
        <f t="shared" ca="1" si="211"/>
        <v/>
      </c>
      <c r="STX43" t="str">
        <f t="shared" ca="1" si="211"/>
        <v/>
      </c>
      <c r="STY43" t="str">
        <f t="shared" ca="1" si="211"/>
        <v/>
      </c>
      <c r="STZ43" t="str">
        <f t="shared" ca="1" si="211"/>
        <v/>
      </c>
      <c r="SUA43" t="str">
        <f t="shared" ca="1" si="211"/>
        <v/>
      </c>
      <c r="SUB43" t="str">
        <f t="shared" ca="1" si="211"/>
        <v/>
      </c>
      <c r="SUC43" t="str">
        <f t="shared" ca="1" si="211"/>
        <v/>
      </c>
      <c r="SUD43" t="str">
        <f t="shared" ca="1" si="211"/>
        <v/>
      </c>
      <c r="SUE43" t="str">
        <f t="shared" ca="1" si="211"/>
        <v/>
      </c>
      <c r="SUF43" t="str">
        <f t="shared" ca="1" si="211"/>
        <v/>
      </c>
      <c r="SUG43" t="str">
        <f t="shared" ca="1" si="211"/>
        <v/>
      </c>
      <c r="SUH43" t="str">
        <f t="shared" ca="1" si="211"/>
        <v/>
      </c>
      <c r="SUI43" t="str">
        <f t="shared" ca="1" si="211"/>
        <v/>
      </c>
      <c r="SUJ43" t="str">
        <f t="shared" ca="1" si="211"/>
        <v/>
      </c>
      <c r="SUK43" t="str">
        <f t="shared" ca="1" si="211"/>
        <v/>
      </c>
      <c r="SUL43" t="str">
        <f t="shared" ca="1" si="211"/>
        <v/>
      </c>
      <c r="SUM43" t="str">
        <f t="shared" ca="1" si="211"/>
        <v/>
      </c>
      <c r="SUN43" t="str">
        <f t="shared" ca="1" si="211"/>
        <v/>
      </c>
      <c r="SUO43" t="str">
        <f t="shared" ca="1" si="211"/>
        <v/>
      </c>
      <c r="SUP43" t="str">
        <f t="shared" ca="1" si="211"/>
        <v/>
      </c>
      <c r="SUQ43" t="str">
        <f t="shared" ca="1" si="211"/>
        <v/>
      </c>
      <c r="SUR43" t="str">
        <f t="shared" ca="1" si="211"/>
        <v/>
      </c>
      <c r="SUS43" t="str">
        <f t="shared" ca="1" si="211"/>
        <v/>
      </c>
      <c r="SUT43" t="str">
        <f t="shared" ca="1" si="211"/>
        <v/>
      </c>
      <c r="SUU43" t="str">
        <f t="shared" ca="1" si="211"/>
        <v/>
      </c>
      <c r="SUV43" t="str">
        <f t="shared" ca="1" si="211"/>
        <v/>
      </c>
      <c r="SUW43" t="str">
        <f t="shared" ca="1" si="211"/>
        <v/>
      </c>
      <c r="SUX43" t="str">
        <f t="shared" ca="1" si="211"/>
        <v/>
      </c>
      <c r="SUY43" t="str">
        <f t="shared" ca="1" si="211"/>
        <v/>
      </c>
      <c r="SUZ43" t="str">
        <f t="shared" ca="1" si="211"/>
        <v/>
      </c>
      <c r="SVA43" t="str">
        <f t="shared" ca="1" si="211"/>
        <v/>
      </c>
      <c r="SVB43" t="str">
        <f t="shared" ca="1" si="211"/>
        <v/>
      </c>
      <c r="SVC43" t="str">
        <f t="shared" ca="1" si="211"/>
        <v/>
      </c>
      <c r="SVD43" t="str">
        <f t="shared" ca="1" si="211"/>
        <v/>
      </c>
      <c r="SVE43" t="str">
        <f t="shared" ca="1" si="211"/>
        <v/>
      </c>
      <c r="SVF43" t="str">
        <f t="shared" ca="1" si="211"/>
        <v/>
      </c>
      <c r="SVG43" t="str">
        <f t="shared" ca="1" si="211"/>
        <v/>
      </c>
      <c r="SVH43" t="str">
        <f t="shared" ca="1" si="211"/>
        <v/>
      </c>
      <c r="SVI43" t="str">
        <f t="shared" ca="1" si="211"/>
        <v/>
      </c>
      <c r="SVJ43" t="str">
        <f t="shared" ca="1" si="211"/>
        <v/>
      </c>
      <c r="SVK43" t="str">
        <f t="shared" ca="1" si="211"/>
        <v/>
      </c>
      <c r="SVL43" t="str">
        <f t="shared" ca="1" si="211"/>
        <v/>
      </c>
      <c r="SVM43" t="str">
        <f t="shared" ca="1" si="211"/>
        <v/>
      </c>
      <c r="SVN43" t="str">
        <f t="shared" ca="1" si="211"/>
        <v/>
      </c>
      <c r="SVO43" t="str">
        <f t="shared" ca="1" si="211"/>
        <v/>
      </c>
      <c r="SVP43" t="str">
        <f t="shared" ca="1" si="211"/>
        <v/>
      </c>
      <c r="SVQ43" t="str">
        <f t="shared" ca="1" si="211"/>
        <v/>
      </c>
      <c r="SVR43" t="str">
        <f t="shared" ca="1" si="211"/>
        <v/>
      </c>
      <c r="SVS43" t="str">
        <f t="shared" ca="1" si="211"/>
        <v/>
      </c>
      <c r="SVT43" t="str">
        <f t="shared" ca="1" si="211"/>
        <v/>
      </c>
      <c r="SVU43" t="str">
        <f t="shared" ca="1" si="211"/>
        <v/>
      </c>
      <c r="SVV43" t="str">
        <f t="shared" ca="1" si="211"/>
        <v/>
      </c>
      <c r="SVW43" t="str">
        <f t="shared" ca="1" si="211"/>
        <v/>
      </c>
      <c r="SVX43" t="str">
        <f t="shared" ca="1" si="211"/>
        <v/>
      </c>
      <c r="SVY43" t="str">
        <f t="shared" ca="1" si="211"/>
        <v/>
      </c>
      <c r="SVZ43" t="str">
        <f t="shared" ca="1" si="211"/>
        <v/>
      </c>
      <c r="SWA43" t="str">
        <f t="shared" ca="1" si="211"/>
        <v/>
      </c>
      <c r="SWB43" t="str">
        <f t="shared" ca="1" si="211"/>
        <v/>
      </c>
      <c r="SWC43" t="str">
        <f t="shared" ref="SWC43:SYN43" ca="1" si="212">IFERROR(SVY43*SWA43,"")</f>
        <v/>
      </c>
      <c r="SWD43" t="str">
        <f t="shared" ca="1" si="212"/>
        <v/>
      </c>
      <c r="SWE43" t="str">
        <f t="shared" ca="1" si="212"/>
        <v/>
      </c>
      <c r="SWF43" t="str">
        <f t="shared" ca="1" si="212"/>
        <v/>
      </c>
      <c r="SWG43" t="str">
        <f t="shared" ca="1" si="212"/>
        <v/>
      </c>
      <c r="SWH43" t="str">
        <f t="shared" ca="1" si="212"/>
        <v/>
      </c>
      <c r="SWI43" t="str">
        <f t="shared" ca="1" si="212"/>
        <v/>
      </c>
      <c r="SWJ43" t="str">
        <f t="shared" ca="1" si="212"/>
        <v/>
      </c>
      <c r="SWK43" t="str">
        <f t="shared" ca="1" si="212"/>
        <v/>
      </c>
      <c r="SWL43" t="str">
        <f t="shared" ca="1" si="212"/>
        <v/>
      </c>
      <c r="SWM43" t="str">
        <f t="shared" ca="1" si="212"/>
        <v/>
      </c>
      <c r="SWN43" t="str">
        <f t="shared" ca="1" si="212"/>
        <v/>
      </c>
      <c r="SWO43" t="str">
        <f t="shared" ca="1" si="212"/>
        <v/>
      </c>
      <c r="SWP43" t="str">
        <f t="shared" ca="1" si="212"/>
        <v/>
      </c>
      <c r="SWQ43" t="str">
        <f t="shared" ca="1" si="212"/>
        <v/>
      </c>
      <c r="SWR43" t="str">
        <f t="shared" ca="1" si="212"/>
        <v/>
      </c>
      <c r="SWS43" t="str">
        <f t="shared" ca="1" si="212"/>
        <v/>
      </c>
      <c r="SWT43" t="str">
        <f t="shared" ca="1" si="212"/>
        <v/>
      </c>
      <c r="SWU43" t="str">
        <f t="shared" ca="1" si="212"/>
        <v/>
      </c>
      <c r="SWV43" t="str">
        <f t="shared" ca="1" si="212"/>
        <v/>
      </c>
      <c r="SWW43" t="str">
        <f t="shared" ca="1" si="212"/>
        <v/>
      </c>
      <c r="SWX43" t="str">
        <f t="shared" ca="1" si="212"/>
        <v/>
      </c>
      <c r="SWY43" t="str">
        <f t="shared" ca="1" si="212"/>
        <v/>
      </c>
      <c r="SWZ43" t="str">
        <f t="shared" ca="1" si="212"/>
        <v/>
      </c>
      <c r="SXA43" t="str">
        <f t="shared" ca="1" si="212"/>
        <v/>
      </c>
      <c r="SXB43" t="str">
        <f t="shared" ca="1" si="212"/>
        <v/>
      </c>
      <c r="SXC43" t="str">
        <f t="shared" ca="1" si="212"/>
        <v/>
      </c>
      <c r="SXD43" t="str">
        <f t="shared" ca="1" si="212"/>
        <v/>
      </c>
      <c r="SXE43" t="str">
        <f t="shared" ca="1" si="212"/>
        <v/>
      </c>
      <c r="SXF43" t="str">
        <f t="shared" ca="1" si="212"/>
        <v/>
      </c>
      <c r="SXG43" t="str">
        <f t="shared" ca="1" si="212"/>
        <v/>
      </c>
      <c r="SXH43" t="str">
        <f t="shared" ca="1" si="212"/>
        <v/>
      </c>
      <c r="SXI43" t="str">
        <f t="shared" ca="1" si="212"/>
        <v/>
      </c>
      <c r="SXJ43" t="str">
        <f t="shared" ca="1" si="212"/>
        <v/>
      </c>
      <c r="SXK43" t="str">
        <f t="shared" ca="1" si="212"/>
        <v/>
      </c>
      <c r="SXL43" t="str">
        <f t="shared" ca="1" si="212"/>
        <v/>
      </c>
      <c r="SXM43" t="str">
        <f t="shared" ca="1" si="212"/>
        <v/>
      </c>
      <c r="SXN43" t="str">
        <f t="shared" ca="1" si="212"/>
        <v/>
      </c>
      <c r="SXO43" t="str">
        <f t="shared" ca="1" si="212"/>
        <v/>
      </c>
      <c r="SXP43" t="str">
        <f t="shared" ca="1" si="212"/>
        <v/>
      </c>
      <c r="SXQ43" t="str">
        <f t="shared" ca="1" si="212"/>
        <v/>
      </c>
      <c r="SXR43" t="str">
        <f t="shared" ca="1" si="212"/>
        <v/>
      </c>
      <c r="SXS43" t="str">
        <f t="shared" ca="1" si="212"/>
        <v/>
      </c>
      <c r="SXT43" t="str">
        <f t="shared" ca="1" si="212"/>
        <v/>
      </c>
      <c r="SXU43" t="str">
        <f t="shared" ca="1" si="212"/>
        <v/>
      </c>
      <c r="SXV43" t="str">
        <f t="shared" ca="1" si="212"/>
        <v/>
      </c>
      <c r="SXW43" t="str">
        <f t="shared" ca="1" si="212"/>
        <v/>
      </c>
      <c r="SXX43" t="str">
        <f t="shared" ca="1" si="212"/>
        <v/>
      </c>
      <c r="SXY43" t="str">
        <f t="shared" ca="1" si="212"/>
        <v/>
      </c>
      <c r="SXZ43" t="str">
        <f t="shared" ca="1" si="212"/>
        <v/>
      </c>
      <c r="SYA43" t="str">
        <f t="shared" ca="1" si="212"/>
        <v/>
      </c>
      <c r="SYB43" t="str">
        <f t="shared" ca="1" si="212"/>
        <v/>
      </c>
      <c r="SYC43" t="str">
        <f t="shared" ca="1" si="212"/>
        <v/>
      </c>
      <c r="SYD43" t="str">
        <f t="shared" ca="1" si="212"/>
        <v/>
      </c>
      <c r="SYE43" t="str">
        <f t="shared" ca="1" si="212"/>
        <v/>
      </c>
      <c r="SYF43" t="str">
        <f t="shared" ca="1" si="212"/>
        <v/>
      </c>
      <c r="SYG43" t="str">
        <f t="shared" ca="1" si="212"/>
        <v/>
      </c>
      <c r="SYH43" t="str">
        <f t="shared" ca="1" si="212"/>
        <v/>
      </c>
      <c r="SYI43" t="str">
        <f t="shared" ca="1" si="212"/>
        <v/>
      </c>
      <c r="SYJ43" t="str">
        <f t="shared" ca="1" si="212"/>
        <v/>
      </c>
      <c r="SYK43" t="str">
        <f t="shared" ca="1" si="212"/>
        <v/>
      </c>
      <c r="SYL43" t="str">
        <f t="shared" ca="1" si="212"/>
        <v/>
      </c>
      <c r="SYM43" t="str">
        <f t="shared" ca="1" si="212"/>
        <v/>
      </c>
      <c r="SYN43" t="str">
        <f t="shared" ca="1" si="212"/>
        <v/>
      </c>
      <c r="SYO43" t="str">
        <f t="shared" ref="SYO43:TAZ43" ca="1" si="213">IFERROR(SYK43*SYM43,"")</f>
        <v/>
      </c>
      <c r="SYP43" t="str">
        <f t="shared" ca="1" si="213"/>
        <v/>
      </c>
      <c r="SYQ43" t="str">
        <f t="shared" ca="1" si="213"/>
        <v/>
      </c>
      <c r="SYR43" t="str">
        <f t="shared" ca="1" si="213"/>
        <v/>
      </c>
      <c r="SYS43" t="str">
        <f t="shared" ca="1" si="213"/>
        <v/>
      </c>
      <c r="SYT43" t="str">
        <f t="shared" ca="1" si="213"/>
        <v/>
      </c>
      <c r="SYU43" t="str">
        <f t="shared" ca="1" si="213"/>
        <v/>
      </c>
      <c r="SYV43" t="str">
        <f t="shared" ca="1" si="213"/>
        <v/>
      </c>
      <c r="SYW43" t="str">
        <f t="shared" ca="1" si="213"/>
        <v/>
      </c>
      <c r="SYX43" t="str">
        <f t="shared" ca="1" si="213"/>
        <v/>
      </c>
      <c r="SYY43" t="str">
        <f t="shared" ca="1" si="213"/>
        <v/>
      </c>
      <c r="SYZ43" t="str">
        <f t="shared" ca="1" si="213"/>
        <v/>
      </c>
      <c r="SZA43" t="str">
        <f t="shared" ca="1" si="213"/>
        <v/>
      </c>
      <c r="SZB43" t="str">
        <f t="shared" ca="1" si="213"/>
        <v/>
      </c>
      <c r="SZC43" t="str">
        <f t="shared" ca="1" si="213"/>
        <v/>
      </c>
      <c r="SZD43" t="str">
        <f t="shared" ca="1" si="213"/>
        <v/>
      </c>
      <c r="SZE43" t="str">
        <f t="shared" ca="1" si="213"/>
        <v/>
      </c>
      <c r="SZF43" t="str">
        <f t="shared" ca="1" si="213"/>
        <v/>
      </c>
      <c r="SZG43" t="str">
        <f t="shared" ca="1" si="213"/>
        <v/>
      </c>
      <c r="SZH43" t="str">
        <f t="shared" ca="1" si="213"/>
        <v/>
      </c>
      <c r="SZI43" t="str">
        <f t="shared" ca="1" si="213"/>
        <v/>
      </c>
      <c r="SZJ43" t="str">
        <f t="shared" ca="1" si="213"/>
        <v/>
      </c>
      <c r="SZK43" t="str">
        <f t="shared" ca="1" si="213"/>
        <v/>
      </c>
      <c r="SZL43" t="str">
        <f t="shared" ca="1" si="213"/>
        <v/>
      </c>
      <c r="SZM43" t="str">
        <f t="shared" ca="1" si="213"/>
        <v/>
      </c>
      <c r="SZN43" t="str">
        <f t="shared" ca="1" si="213"/>
        <v/>
      </c>
      <c r="SZO43" t="str">
        <f t="shared" ca="1" si="213"/>
        <v/>
      </c>
      <c r="SZP43" t="str">
        <f t="shared" ca="1" si="213"/>
        <v/>
      </c>
      <c r="SZQ43" t="str">
        <f t="shared" ca="1" si="213"/>
        <v/>
      </c>
      <c r="SZR43" t="str">
        <f t="shared" ca="1" si="213"/>
        <v/>
      </c>
      <c r="SZS43" t="str">
        <f t="shared" ca="1" si="213"/>
        <v/>
      </c>
      <c r="SZT43" t="str">
        <f t="shared" ca="1" si="213"/>
        <v/>
      </c>
      <c r="SZU43" t="str">
        <f t="shared" ca="1" si="213"/>
        <v/>
      </c>
      <c r="SZV43" t="str">
        <f t="shared" ca="1" si="213"/>
        <v/>
      </c>
      <c r="SZW43" t="str">
        <f t="shared" ca="1" si="213"/>
        <v/>
      </c>
      <c r="SZX43" t="str">
        <f t="shared" ca="1" si="213"/>
        <v/>
      </c>
      <c r="SZY43" t="str">
        <f t="shared" ca="1" si="213"/>
        <v/>
      </c>
      <c r="SZZ43" t="str">
        <f t="shared" ca="1" si="213"/>
        <v/>
      </c>
      <c r="TAA43" t="str">
        <f t="shared" ca="1" si="213"/>
        <v/>
      </c>
      <c r="TAB43" t="str">
        <f t="shared" ca="1" si="213"/>
        <v/>
      </c>
      <c r="TAC43" t="str">
        <f t="shared" ca="1" si="213"/>
        <v/>
      </c>
      <c r="TAD43" t="str">
        <f t="shared" ca="1" si="213"/>
        <v/>
      </c>
      <c r="TAE43" t="str">
        <f t="shared" ca="1" si="213"/>
        <v/>
      </c>
      <c r="TAF43" t="str">
        <f t="shared" ca="1" si="213"/>
        <v/>
      </c>
      <c r="TAG43" t="str">
        <f t="shared" ca="1" si="213"/>
        <v/>
      </c>
      <c r="TAH43" t="str">
        <f t="shared" ca="1" si="213"/>
        <v/>
      </c>
      <c r="TAI43" t="str">
        <f t="shared" ca="1" si="213"/>
        <v/>
      </c>
      <c r="TAJ43" t="str">
        <f t="shared" ca="1" si="213"/>
        <v/>
      </c>
      <c r="TAK43" t="str">
        <f t="shared" ca="1" si="213"/>
        <v/>
      </c>
      <c r="TAL43" t="str">
        <f t="shared" ca="1" si="213"/>
        <v/>
      </c>
      <c r="TAM43" t="str">
        <f t="shared" ca="1" si="213"/>
        <v/>
      </c>
      <c r="TAN43" t="str">
        <f t="shared" ca="1" si="213"/>
        <v/>
      </c>
      <c r="TAO43" t="str">
        <f t="shared" ca="1" si="213"/>
        <v/>
      </c>
      <c r="TAP43" t="str">
        <f t="shared" ca="1" si="213"/>
        <v/>
      </c>
      <c r="TAQ43" t="str">
        <f t="shared" ca="1" si="213"/>
        <v/>
      </c>
      <c r="TAR43" t="str">
        <f t="shared" ca="1" si="213"/>
        <v/>
      </c>
      <c r="TAS43" t="str">
        <f t="shared" ca="1" si="213"/>
        <v/>
      </c>
      <c r="TAT43" t="str">
        <f t="shared" ca="1" si="213"/>
        <v/>
      </c>
      <c r="TAU43" t="str">
        <f t="shared" ca="1" si="213"/>
        <v/>
      </c>
      <c r="TAV43" t="str">
        <f t="shared" ca="1" si="213"/>
        <v/>
      </c>
      <c r="TAW43" t="str">
        <f t="shared" ca="1" si="213"/>
        <v/>
      </c>
      <c r="TAX43" t="str">
        <f t="shared" ca="1" si="213"/>
        <v/>
      </c>
      <c r="TAY43" t="str">
        <f t="shared" ca="1" si="213"/>
        <v/>
      </c>
      <c r="TAZ43" t="str">
        <f t="shared" ca="1" si="213"/>
        <v/>
      </c>
      <c r="TBA43" t="str">
        <f t="shared" ref="TBA43:TDL43" ca="1" si="214">IFERROR(TAW43*TAY43,"")</f>
        <v/>
      </c>
      <c r="TBB43" t="str">
        <f t="shared" ca="1" si="214"/>
        <v/>
      </c>
      <c r="TBC43" t="str">
        <f t="shared" ca="1" si="214"/>
        <v/>
      </c>
      <c r="TBD43" t="str">
        <f t="shared" ca="1" si="214"/>
        <v/>
      </c>
      <c r="TBE43" t="str">
        <f t="shared" ca="1" si="214"/>
        <v/>
      </c>
      <c r="TBF43" t="str">
        <f t="shared" ca="1" si="214"/>
        <v/>
      </c>
      <c r="TBG43" t="str">
        <f t="shared" ca="1" si="214"/>
        <v/>
      </c>
      <c r="TBH43" t="str">
        <f t="shared" ca="1" si="214"/>
        <v/>
      </c>
      <c r="TBI43" t="str">
        <f t="shared" ca="1" si="214"/>
        <v/>
      </c>
      <c r="TBJ43" t="str">
        <f t="shared" ca="1" si="214"/>
        <v/>
      </c>
      <c r="TBK43" t="str">
        <f t="shared" ca="1" si="214"/>
        <v/>
      </c>
      <c r="TBL43" t="str">
        <f t="shared" ca="1" si="214"/>
        <v/>
      </c>
      <c r="TBM43" t="str">
        <f t="shared" ca="1" si="214"/>
        <v/>
      </c>
      <c r="TBN43" t="str">
        <f t="shared" ca="1" si="214"/>
        <v/>
      </c>
      <c r="TBO43" t="str">
        <f t="shared" ca="1" si="214"/>
        <v/>
      </c>
      <c r="TBP43" t="str">
        <f t="shared" ca="1" si="214"/>
        <v/>
      </c>
      <c r="TBQ43" t="str">
        <f t="shared" ca="1" si="214"/>
        <v/>
      </c>
      <c r="TBR43" t="str">
        <f t="shared" ca="1" si="214"/>
        <v/>
      </c>
      <c r="TBS43" t="str">
        <f t="shared" ca="1" si="214"/>
        <v/>
      </c>
      <c r="TBT43" t="str">
        <f t="shared" ca="1" si="214"/>
        <v/>
      </c>
      <c r="TBU43" t="str">
        <f t="shared" ca="1" si="214"/>
        <v/>
      </c>
      <c r="TBV43" t="str">
        <f t="shared" ca="1" si="214"/>
        <v/>
      </c>
      <c r="TBW43" t="str">
        <f t="shared" ca="1" si="214"/>
        <v/>
      </c>
      <c r="TBX43" t="str">
        <f t="shared" ca="1" si="214"/>
        <v/>
      </c>
      <c r="TBY43" t="str">
        <f t="shared" ca="1" si="214"/>
        <v/>
      </c>
      <c r="TBZ43" t="str">
        <f t="shared" ca="1" si="214"/>
        <v/>
      </c>
      <c r="TCA43" t="str">
        <f t="shared" ca="1" si="214"/>
        <v/>
      </c>
      <c r="TCB43" t="str">
        <f t="shared" ca="1" si="214"/>
        <v/>
      </c>
      <c r="TCC43" t="str">
        <f t="shared" ca="1" si="214"/>
        <v/>
      </c>
      <c r="TCD43" t="str">
        <f t="shared" ca="1" si="214"/>
        <v/>
      </c>
      <c r="TCE43" t="str">
        <f t="shared" ca="1" si="214"/>
        <v/>
      </c>
      <c r="TCF43" t="str">
        <f t="shared" ca="1" si="214"/>
        <v/>
      </c>
      <c r="TCG43" t="str">
        <f t="shared" ca="1" si="214"/>
        <v/>
      </c>
      <c r="TCH43" t="str">
        <f t="shared" ca="1" si="214"/>
        <v/>
      </c>
      <c r="TCI43" t="str">
        <f t="shared" ca="1" si="214"/>
        <v/>
      </c>
      <c r="TCJ43" t="str">
        <f t="shared" ca="1" si="214"/>
        <v/>
      </c>
      <c r="TCK43" t="str">
        <f t="shared" ca="1" si="214"/>
        <v/>
      </c>
      <c r="TCL43" t="str">
        <f t="shared" ca="1" si="214"/>
        <v/>
      </c>
      <c r="TCM43" t="str">
        <f t="shared" ca="1" si="214"/>
        <v/>
      </c>
      <c r="TCN43" t="str">
        <f t="shared" ca="1" si="214"/>
        <v/>
      </c>
      <c r="TCO43" t="str">
        <f t="shared" ca="1" si="214"/>
        <v/>
      </c>
      <c r="TCP43" t="str">
        <f t="shared" ca="1" si="214"/>
        <v/>
      </c>
      <c r="TCQ43" t="str">
        <f t="shared" ca="1" si="214"/>
        <v/>
      </c>
      <c r="TCR43" t="str">
        <f t="shared" ca="1" si="214"/>
        <v/>
      </c>
      <c r="TCS43" t="str">
        <f t="shared" ca="1" si="214"/>
        <v/>
      </c>
      <c r="TCT43" t="str">
        <f t="shared" ca="1" si="214"/>
        <v/>
      </c>
      <c r="TCU43" t="str">
        <f t="shared" ca="1" si="214"/>
        <v/>
      </c>
      <c r="TCV43" t="str">
        <f t="shared" ca="1" si="214"/>
        <v/>
      </c>
      <c r="TCW43" t="str">
        <f t="shared" ca="1" si="214"/>
        <v/>
      </c>
      <c r="TCX43" t="str">
        <f t="shared" ca="1" si="214"/>
        <v/>
      </c>
      <c r="TCY43" t="str">
        <f t="shared" ca="1" si="214"/>
        <v/>
      </c>
      <c r="TCZ43" t="str">
        <f t="shared" ca="1" si="214"/>
        <v/>
      </c>
      <c r="TDA43" t="str">
        <f t="shared" ca="1" si="214"/>
        <v/>
      </c>
      <c r="TDB43" t="str">
        <f t="shared" ca="1" si="214"/>
        <v/>
      </c>
      <c r="TDC43" t="str">
        <f t="shared" ca="1" si="214"/>
        <v/>
      </c>
      <c r="TDD43" t="str">
        <f t="shared" ca="1" si="214"/>
        <v/>
      </c>
      <c r="TDE43" t="str">
        <f t="shared" ca="1" si="214"/>
        <v/>
      </c>
      <c r="TDF43" t="str">
        <f t="shared" ca="1" si="214"/>
        <v/>
      </c>
      <c r="TDG43" t="str">
        <f t="shared" ca="1" si="214"/>
        <v/>
      </c>
      <c r="TDH43" t="str">
        <f t="shared" ca="1" si="214"/>
        <v/>
      </c>
      <c r="TDI43" t="str">
        <f t="shared" ca="1" si="214"/>
        <v/>
      </c>
      <c r="TDJ43" t="str">
        <f t="shared" ca="1" si="214"/>
        <v/>
      </c>
      <c r="TDK43" t="str">
        <f t="shared" ca="1" si="214"/>
        <v/>
      </c>
      <c r="TDL43" t="str">
        <f t="shared" ca="1" si="214"/>
        <v/>
      </c>
      <c r="TDM43" t="str">
        <f t="shared" ref="TDM43:TFX43" ca="1" si="215">IFERROR(TDI43*TDK43,"")</f>
        <v/>
      </c>
      <c r="TDN43" t="str">
        <f t="shared" ca="1" si="215"/>
        <v/>
      </c>
      <c r="TDO43" t="str">
        <f t="shared" ca="1" si="215"/>
        <v/>
      </c>
      <c r="TDP43" t="str">
        <f t="shared" ca="1" si="215"/>
        <v/>
      </c>
      <c r="TDQ43" t="str">
        <f t="shared" ca="1" si="215"/>
        <v/>
      </c>
      <c r="TDR43" t="str">
        <f t="shared" ca="1" si="215"/>
        <v/>
      </c>
      <c r="TDS43" t="str">
        <f t="shared" ca="1" si="215"/>
        <v/>
      </c>
      <c r="TDT43" t="str">
        <f t="shared" ca="1" si="215"/>
        <v/>
      </c>
      <c r="TDU43" t="str">
        <f t="shared" ca="1" si="215"/>
        <v/>
      </c>
      <c r="TDV43" t="str">
        <f t="shared" ca="1" si="215"/>
        <v/>
      </c>
      <c r="TDW43" t="str">
        <f t="shared" ca="1" si="215"/>
        <v/>
      </c>
      <c r="TDX43" t="str">
        <f t="shared" ca="1" si="215"/>
        <v/>
      </c>
      <c r="TDY43" t="str">
        <f t="shared" ca="1" si="215"/>
        <v/>
      </c>
      <c r="TDZ43" t="str">
        <f t="shared" ca="1" si="215"/>
        <v/>
      </c>
      <c r="TEA43" t="str">
        <f t="shared" ca="1" si="215"/>
        <v/>
      </c>
      <c r="TEB43" t="str">
        <f t="shared" ca="1" si="215"/>
        <v/>
      </c>
      <c r="TEC43" t="str">
        <f t="shared" ca="1" si="215"/>
        <v/>
      </c>
      <c r="TED43" t="str">
        <f t="shared" ca="1" si="215"/>
        <v/>
      </c>
      <c r="TEE43" t="str">
        <f t="shared" ca="1" si="215"/>
        <v/>
      </c>
      <c r="TEF43" t="str">
        <f t="shared" ca="1" si="215"/>
        <v/>
      </c>
      <c r="TEG43" t="str">
        <f t="shared" ca="1" si="215"/>
        <v/>
      </c>
      <c r="TEH43" t="str">
        <f t="shared" ca="1" si="215"/>
        <v/>
      </c>
      <c r="TEI43" t="str">
        <f t="shared" ca="1" si="215"/>
        <v/>
      </c>
      <c r="TEJ43" t="str">
        <f t="shared" ca="1" si="215"/>
        <v/>
      </c>
      <c r="TEK43" t="str">
        <f t="shared" ca="1" si="215"/>
        <v/>
      </c>
      <c r="TEL43" t="str">
        <f t="shared" ca="1" si="215"/>
        <v/>
      </c>
      <c r="TEM43" t="str">
        <f t="shared" ca="1" si="215"/>
        <v/>
      </c>
      <c r="TEN43" t="str">
        <f t="shared" ca="1" si="215"/>
        <v/>
      </c>
      <c r="TEO43" t="str">
        <f t="shared" ca="1" si="215"/>
        <v/>
      </c>
      <c r="TEP43" t="str">
        <f t="shared" ca="1" si="215"/>
        <v/>
      </c>
      <c r="TEQ43" t="str">
        <f t="shared" ca="1" si="215"/>
        <v/>
      </c>
      <c r="TER43" t="str">
        <f t="shared" ca="1" si="215"/>
        <v/>
      </c>
      <c r="TES43" t="str">
        <f t="shared" ca="1" si="215"/>
        <v/>
      </c>
      <c r="TET43" t="str">
        <f t="shared" ca="1" si="215"/>
        <v/>
      </c>
      <c r="TEU43" t="str">
        <f t="shared" ca="1" si="215"/>
        <v/>
      </c>
      <c r="TEV43" t="str">
        <f t="shared" ca="1" si="215"/>
        <v/>
      </c>
      <c r="TEW43" t="str">
        <f t="shared" ca="1" si="215"/>
        <v/>
      </c>
      <c r="TEX43" t="str">
        <f t="shared" ca="1" si="215"/>
        <v/>
      </c>
      <c r="TEY43" t="str">
        <f t="shared" ca="1" si="215"/>
        <v/>
      </c>
      <c r="TEZ43" t="str">
        <f t="shared" ca="1" si="215"/>
        <v/>
      </c>
      <c r="TFA43" t="str">
        <f t="shared" ca="1" si="215"/>
        <v/>
      </c>
      <c r="TFB43" t="str">
        <f t="shared" ca="1" si="215"/>
        <v/>
      </c>
      <c r="TFC43" t="str">
        <f t="shared" ca="1" si="215"/>
        <v/>
      </c>
      <c r="TFD43" t="str">
        <f t="shared" ca="1" si="215"/>
        <v/>
      </c>
      <c r="TFE43" t="str">
        <f t="shared" ca="1" si="215"/>
        <v/>
      </c>
      <c r="TFF43" t="str">
        <f t="shared" ca="1" si="215"/>
        <v/>
      </c>
      <c r="TFG43" t="str">
        <f t="shared" ca="1" si="215"/>
        <v/>
      </c>
      <c r="TFH43" t="str">
        <f t="shared" ca="1" si="215"/>
        <v/>
      </c>
      <c r="TFI43" t="str">
        <f t="shared" ca="1" si="215"/>
        <v/>
      </c>
      <c r="TFJ43" t="str">
        <f t="shared" ca="1" si="215"/>
        <v/>
      </c>
      <c r="TFK43" t="str">
        <f t="shared" ca="1" si="215"/>
        <v/>
      </c>
      <c r="TFL43" t="str">
        <f t="shared" ca="1" si="215"/>
        <v/>
      </c>
      <c r="TFM43" t="str">
        <f t="shared" ca="1" si="215"/>
        <v/>
      </c>
      <c r="TFN43" t="str">
        <f t="shared" ca="1" si="215"/>
        <v/>
      </c>
      <c r="TFO43" t="str">
        <f t="shared" ca="1" si="215"/>
        <v/>
      </c>
      <c r="TFP43" t="str">
        <f t="shared" ca="1" si="215"/>
        <v/>
      </c>
      <c r="TFQ43" t="str">
        <f t="shared" ca="1" si="215"/>
        <v/>
      </c>
      <c r="TFR43" t="str">
        <f t="shared" ca="1" si="215"/>
        <v/>
      </c>
      <c r="TFS43" t="str">
        <f t="shared" ca="1" si="215"/>
        <v/>
      </c>
      <c r="TFT43" t="str">
        <f t="shared" ca="1" si="215"/>
        <v/>
      </c>
      <c r="TFU43" t="str">
        <f t="shared" ca="1" si="215"/>
        <v/>
      </c>
      <c r="TFV43" t="str">
        <f t="shared" ca="1" si="215"/>
        <v/>
      </c>
      <c r="TFW43" t="str">
        <f t="shared" ca="1" si="215"/>
        <v/>
      </c>
      <c r="TFX43" t="str">
        <f t="shared" ca="1" si="215"/>
        <v/>
      </c>
      <c r="TFY43" t="str">
        <f t="shared" ref="TFY43:TIJ43" ca="1" si="216">IFERROR(TFU43*TFW43,"")</f>
        <v/>
      </c>
      <c r="TFZ43" t="str">
        <f t="shared" ca="1" si="216"/>
        <v/>
      </c>
      <c r="TGA43" t="str">
        <f t="shared" ca="1" si="216"/>
        <v/>
      </c>
      <c r="TGB43" t="str">
        <f t="shared" ca="1" si="216"/>
        <v/>
      </c>
      <c r="TGC43" t="str">
        <f t="shared" ca="1" si="216"/>
        <v/>
      </c>
      <c r="TGD43" t="str">
        <f t="shared" ca="1" si="216"/>
        <v/>
      </c>
      <c r="TGE43" t="str">
        <f t="shared" ca="1" si="216"/>
        <v/>
      </c>
      <c r="TGF43" t="str">
        <f t="shared" ca="1" si="216"/>
        <v/>
      </c>
      <c r="TGG43" t="str">
        <f t="shared" ca="1" si="216"/>
        <v/>
      </c>
      <c r="TGH43" t="str">
        <f t="shared" ca="1" si="216"/>
        <v/>
      </c>
      <c r="TGI43" t="str">
        <f t="shared" ca="1" si="216"/>
        <v/>
      </c>
      <c r="TGJ43" t="str">
        <f t="shared" ca="1" si="216"/>
        <v/>
      </c>
      <c r="TGK43" t="str">
        <f t="shared" ca="1" si="216"/>
        <v/>
      </c>
      <c r="TGL43" t="str">
        <f t="shared" ca="1" si="216"/>
        <v/>
      </c>
      <c r="TGM43" t="str">
        <f t="shared" ca="1" si="216"/>
        <v/>
      </c>
      <c r="TGN43" t="str">
        <f t="shared" ca="1" si="216"/>
        <v/>
      </c>
      <c r="TGO43" t="str">
        <f t="shared" ca="1" si="216"/>
        <v/>
      </c>
      <c r="TGP43" t="str">
        <f t="shared" ca="1" si="216"/>
        <v/>
      </c>
      <c r="TGQ43" t="str">
        <f t="shared" ca="1" si="216"/>
        <v/>
      </c>
      <c r="TGR43" t="str">
        <f t="shared" ca="1" si="216"/>
        <v/>
      </c>
      <c r="TGS43" t="str">
        <f t="shared" ca="1" si="216"/>
        <v/>
      </c>
      <c r="TGT43" t="str">
        <f t="shared" ca="1" si="216"/>
        <v/>
      </c>
      <c r="TGU43" t="str">
        <f t="shared" ca="1" si="216"/>
        <v/>
      </c>
      <c r="TGV43" t="str">
        <f t="shared" ca="1" si="216"/>
        <v/>
      </c>
      <c r="TGW43" t="str">
        <f t="shared" ca="1" si="216"/>
        <v/>
      </c>
      <c r="TGX43" t="str">
        <f t="shared" ca="1" si="216"/>
        <v/>
      </c>
      <c r="TGY43" t="str">
        <f t="shared" ca="1" si="216"/>
        <v/>
      </c>
      <c r="TGZ43" t="str">
        <f t="shared" ca="1" si="216"/>
        <v/>
      </c>
      <c r="THA43" t="str">
        <f t="shared" ca="1" si="216"/>
        <v/>
      </c>
      <c r="THB43" t="str">
        <f t="shared" ca="1" si="216"/>
        <v/>
      </c>
      <c r="THC43" t="str">
        <f t="shared" ca="1" si="216"/>
        <v/>
      </c>
      <c r="THD43" t="str">
        <f t="shared" ca="1" si="216"/>
        <v/>
      </c>
      <c r="THE43" t="str">
        <f t="shared" ca="1" si="216"/>
        <v/>
      </c>
      <c r="THF43" t="str">
        <f t="shared" ca="1" si="216"/>
        <v/>
      </c>
      <c r="THG43" t="str">
        <f t="shared" ca="1" si="216"/>
        <v/>
      </c>
      <c r="THH43" t="str">
        <f t="shared" ca="1" si="216"/>
        <v/>
      </c>
      <c r="THI43" t="str">
        <f t="shared" ca="1" si="216"/>
        <v/>
      </c>
      <c r="THJ43" t="str">
        <f t="shared" ca="1" si="216"/>
        <v/>
      </c>
      <c r="THK43" t="str">
        <f t="shared" ca="1" si="216"/>
        <v/>
      </c>
      <c r="THL43" t="str">
        <f t="shared" ca="1" si="216"/>
        <v/>
      </c>
      <c r="THM43" t="str">
        <f t="shared" ca="1" si="216"/>
        <v/>
      </c>
      <c r="THN43" t="str">
        <f t="shared" ca="1" si="216"/>
        <v/>
      </c>
      <c r="THO43" t="str">
        <f t="shared" ca="1" si="216"/>
        <v/>
      </c>
      <c r="THP43" t="str">
        <f t="shared" ca="1" si="216"/>
        <v/>
      </c>
      <c r="THQ43" t="str">
        <f t="shared" ca="1" si="216"/>
        <v/>
      </c>
      <c r="THR43" t="str">
        <f t="shared" ca="1" si="216"/>
        <v/>
      </c>
      <c r="THS43" t="str">
        <f t="shared" ca="1" si="216"/>
        <v/>
      </c>
      <c r="THT43" t="str">
        <f t="shared" ca="1" si="216"/>
        <v/>
      </c>
      <c r="THU43" t="str">
        <f t="shared" ca="1" si="216"/>
        <v/>
      </c>
      <c r="THV43" t="str">
        <f t="shared" ca="1" si="216"/>
        <v/>
      </c>
      <c r="THW43" t="str">
        <f t="shared" ca="1" si="216"/>
        <v/>
      </c>
      <c r="THX43" t="str">
        <f t="shared" ca="1" si="216"/>
        <v/>
      </c>
      <c r="THY43" t="str">
        <f t="shared" ca="1" si="216"/>
        <v/>
      </c>
      <c r="THZ43" t="str">
        <f t="shared" ca="1" si="216"/>
        <v/>
      </c>
      <c r="TIA43" t="str">
        <f t="shared" ca="1" si="216"/>
        <v/>
      </c>
      <c r="TIB43" t="str">
        <f t="shared" ca="1" si="216"/>
        <v/>
      </c>
      <c r="TIC43" t="str">
        <f t="shared" ca="1" si="216"/>
        <v/>
      </c>
      <c r="TID43" t="str">
        <f t="shared" ca="1" si="216"/>
        <v/>
      </c>
      <c r="TIE43" t="str">
        <f t="shared" ca="1" si="216"/>
        <v/>
      </c>
      <c r="TIF43" t="str">
        <f t="shared" ca="1" si="216"/>
        <v/>
      </c>
      <c r="TIG43" t="str">
        <f t="shared" ca="1" si="216"/>
        <v/>
      </c>
      <c r="TIH43" t="str">
        <f t="shared" ca="1" si="216"/>
        <v/>
      </c>
      <c r="TII43" t="str">
        <f t="shared" ca="1" si="216"/>
        <v/>
      </c>
      <c r="TIJ43" t="str">
        <f t="shared" ca="1" si="216"/>
        <v/>
      </c>
      <c r="TIK43" t="str">
        <f t="shared" ref="TIK43:TKV43" ca="1" si="217">IFERROR(TIG43*TII43,"")</f>
        <v/>
      </c>
      <c r="TIL43" t="str">
        <f t="shared" ca="1" si="217"/>
        <v/>
      </c>
      <c r="TIM43" t="str">
        <f t="shared" ca="1" si="217"/>
        <v/>
      </c>
      <c r="TIN43" t="str">
        <f t="shared" ca="1" si="217"/>
        <v/>
      </c>
      <c r="TIO43" t="str">
        <f t="shared" ca="1" si="217"/>
        <v/>
      </c>
      <c r="TIP43" t="str">
        <f t="shared" ca="1" si="217"/>
        <v/>
      </c>
      <c r="TIQ43" t="str">
        <f t="shared" ca="1" si="217"/>
        <v/>
      </c>
      <c r="TIR43" t="str">
        <f t="shared" ca="1" si="217"/>
        <v/>
      </c>
      <c r="TIS43" t="str">
        <f t="shared" ca="1" si="217"/>
        <v/>
      </c>
      <c r="TIT43" t="str">
        <f t="shared" ca="1" si="217"/>
        <v/>
      </c>
      <c r="TIU43" t="str">
        <f t="shared" ca="1" si="217"/>
        <v/>
      </c>
      <c r="TIV43" t="str">
        <f t="shared" ca="1" si="217"/>
        <v/>
      </c>
      <c r="TIW43" t="str">
        <f t="shared" ca="1" si="217"/>
        <v/>
      </c>
      <c r="TIX43" t="str">
        <f t="shared" ca="1" si="217"/>
        <v/>
      </c>
      <c r="TIY43" t="str">
        <f t="shared" ca="1" si="217"/>
        <v/>
      </c>
      <c r="TIZ43" t="str">
        <f t="shared" ca="1" si="217"/>
        <v/>
      </c>
      <c r="TJA43" t="str">
        <f t="shared" ca="1" si="217"/>
        <v/>
      </c>
      <c r="TJB43" t="str">
        <f t="shared" ca="1" si="217"/>
        <v/>
      </c>
      <c r="TJC43" t="str">
        <f t="shared" ca="1" si="217"/>
        <v/>
      </c>
      <c r="TJD43" t="str">
        <f t="shared" ca="1" si="217"/>
        <v/>
      </c>
      <c r="TJE43" t="str">
        <f t="shared" ca="1" si="217"/>
        <v/>
      </c>
      <c r="TJF43" t="str">
        <f t="shared" ca="1" si="217"/>
        <v/>
      </c>
      <c r="TJG43" t="str">
        <f t="shared" ca="1" si="217"/>
        <v/>
      </c>
      <c r="TJH43" t="str">
        <f t="shared" ca="1" si="217"/>
        <v/>
      </c>
      <c r="TJI43" t="str">
        <f t="shared" ca="1" si="217"/>
        <v/>
      </c>
      <c r="TJJ43" t="str">
        <f t="shared" ca="1" si="217"/>
        <v/>
      </c>
      <c r="TJK43" t="str">
        <f t="shared" ca="1" si="217"/>
        <v/>
      </c>
      <c r="TJL43" t="str">
        <f t="shared" ca="1" si="217"/>
        <v/>
      </c>
      <c r="TJM43" t="str">
        <f t="shared" ca="1" si="217"/>
        <v/>
      </c>
      <c r="TJN43" t="str">
        <f t="shared" ca="1" si="217"/>
        <v/>
      </c>
      <c r="TJO43" t="str">
        <f t="shared" ca="1" si="217"/>
        <v/>
      </c>
      <c r="TJP43" t="str">
        <f t="shared" ca="1" si="217"/>
        <v/>
      </c>
      <c r="TJQ43" t="str">
        <f t="shared" ca="1" si="217"/>
        <v/>
      </c>
      <c r="TJR43" t="str">
        <f t="shared" ca="1" si="217"/>
        <v/>
      </c>
      <c r="TJS43" t="str">
        <f t="shared" ca="1" si="217"/>
        <v/>
      </c>
      <c r="TJT43" t="str">
        <f t="shared" ca="1" si="217"/>
        <v/>
      </c>
      <c r="TJU43" t="str">
        <f t="shared" ca="1" si="217"/>
        <v/>
      </c>
      <c r="TJV43" t="str">
        <f t="shared" ca="1" si="217"/>
        <v/>
      </c>
      <c r="TJW43" t="str">
        <f t="shared" ca="1" si="217"/>
        <v/>
      </c>
      <c r="TJX43" t="str">
        <f t="shared" ca="1" si="217"/>
        <v/>
      </c>
      <c r="TJY43" t="str">
        <f t="shared" ca="1" si="217"/>
        <v/>
      </c>
      <c r="TJZ43" t="str">
        <f t="shared" ca="1" si="217"/>
        <v/>
      </c>
      <c r="TKA43" t="str">
        <f t="shared" ca="1" si="217"/>
        <v/>
      </c>
      <c r="TKB43" t="str">
        <f t="shared" ca="1" si="217"/>
        <v/>
      </c>
      <c r="TKC43" t="str">
        <f t="shared" ca="1" si="217"/>
        <v/>
      </c>
      <c r="TKD43" t="str">
        <f t="shared" ca="1" si="217"/>
        <v/>
      </c>
      <c r="TKE43" t="str">
        <f t="shared" ca="1" si="217"/>
        <v/>
      </c>
      <c r="TKF43" t="str">
        <f t="shared" ca="1" si="217"/>
        <v/>
      </c>
      <c r="TKG43" t="str">
        <f t="shared" ca="1" si="217"/>
        <v/>
      </c>
      <c r="TKH43" t="str">
        <f t="shared" ca="1" si="217"/>
        <v/>
      </c>
      <c r="TKI43" t="str">
        <f t="shared" ca="1" si="217"/>
        <v/>
      </c>
      <c r="TKJ43" t="str">
        <f t="shared" ca="1" si="217"/>
        <v/>
      </c>
      <c r="TKK43" t="str">
        <f t="shared" ca="1" si="217"/>
        <v/>
      </c>
      <c r="TKL43" t="str">
        <f t="shared" ca="1" si="217"/>
        <v/>
      </c>
      <c r="TKM43" t="str">
        <f t="shared" ca="1" si="217"/>
        <v/>
      </c>
      <c r="TKN43" t="str">
        <f t="shared" ca="1" si="217"/>
        <v/>
      </c>
      <c r="TKO43" t="str">
        <f t="shared" ca="1" si="217"/>
        <v/>
      </c>
      <c r="TKP43" t="str">
        <f t="shared" ca="1" si="217"/>
        <v/>
      </c>
      <c r="TKQ43" t="str">
        <f t="shared" ca="1" si="217"/>
        <v/>
      </c>
      <c r="TKR43" t="str">
        <f t="shared" ca="1" si="217"/>
        <v/>
      </c>
      <c r="TKS43" t="str">
        <f t="shared" ca="1" si="217"/>
        <v/>
      </c>
      <c r="TKT43" t="str">
        <f t="shared" ca="1" si="217"/>
        <v/>
      </c>
      <c r="TKU43" t="str">
        <f t="shared" ca="1" si="217"/>
        <v/>
      </c>
      <c r="TKV43" t="str">
        <f t="shared" ca="1" si="217"/>
        <v/>
      </c>
      <c r="TKW43" t="str">
        <f t="shared" ref="TKW43:TNH43" ca="1" si="218">IFERROR(TKS43*TKU43,"")</f>
        <v/>
      </c>
      <c r="TKX43" t="str">
        <f t="shared" ca="1" si="218"/>
        <v/>
      </c>
      <c r="TKY43" t="str">
        <f t="shared" ca="1" si="218"/>
        <v/>
      </c>
      <c r="TKZ43" t="str">
        <f t="shared" ca="1" si="218"/>
        <v/>
      </c>
      <c r="TLA43" t="str">
        <f t="shared" ca="1" si="218"/>
        <v/>
      </c>
      <c r="TLB43" t="str">
        <f t="shared" ca="1" si="218"/>
        <v/>
      </c>
      <c r="TLC43" t="str">
        <f t="shared" ca="1" si="218"/>
        <v/>
      </c>
      <c r="TLD43" t="str">
        <f t="shared" ca="1" si="218"/>
        <v/>
      </c>
      <c r="TLE43" t="str">
        <f t="shared" ca="1" si="218"/>
        <v/>
      </c>
      <c r="TLF43" t="str">
        <f t="shared" ca="1" si="218"/>
        <v/>
      </c>
      <c r="TLG43" t="str">
        <f t="shared" ca="1" si="218"/>
        <v/>
      </c>
      <c r="TLH43" t="str">
        <f t="shared" ca="1" si="218"/>
        <v/>
      </c>
      <c r="TLI43" t="str">
        <f t="shared" ca="1" si="218"/>
        <v/>
      </c>
      <c r="TLJ43" t="str">
        <f t="shared" ca="1" si="218"/>
        <v/>
      </c>
      <c r="TLK43" t="str">
        <f t="shared" ca="1" si="218"/>
        <v/>
      </c>
      <c r="TLL43" t="str">
        <f t="shared" ca="1" si="218"/>
        <v/>
      </c>
      <c r="TLM43" t="str">
        <f t="shared" ca="1" si="218"/>
        <v/>
      </c>
      <c r="TLN43" t="str">
        <f t="shared" ca="1" si="218"/>
        <v/>
      </c>
      <c r="TLO43" t="str">
        <f t="shared" ca="1" si="218"/>
        <v/>
      </c>
      <c r="TLP43" t="str">
        <f t="shared" ca="1" si="218"/>
        <v/>
      </c>
      <c r="TLQ43" t="str">
        <f t="shared" ca="1" si="218"/>
        <v/>
      </c>
      <c r="TLR43" t="str">
        <f t="shared" ca="1" si="218"/>
        <v/>
      </c>
      <c r="TLS43" t="str">
        <f t="shared" ca="1" si="218"/>
        <v/>
      </c>
      <c r="TLT43" t="str">
        <f t="shared" ca="1" si="218"/>
        <v/>
      </c>
      <c r="TLU43" t="str">
        <f t="shared" ca="1" si="218"/>
        <v/>
      </c>
      <c r="TLV43" t="str">
        <f t="shared" ca="1" si="218"/>
        <v/>
      </c>
      <c r="TLW43" t="str">
        <f t="shared" ca="1" si="218"/>
        <v/>
      </c>
      <c r="TLX43" t="str">
        <f t="shared" ca="1" si="218"/>
        <v/>
      </c>
      <c r="TLY43" t="str">
        <f t="shared" ca="1" si="218"/>
        <v/>
      </c>
      <c r="TLZ43" t="str">
        <f t="shared" ca="1" si="218"/>
        <v/>
      </c>
      <c r="TMA43" t="str">
        <f t="shared" ca="1" si="218"/>
        <v/>
      </c>
      <c r="TMB43" t="str">
        <f t="shared" ca="1" si="218"/>
        <v/>
      </c>
      <c r="TMC43" t="str">
        <f t="shared" ca="1" si="218"/>
        <v/>
      </c>
      <c r="TMD43" t="str">
        <f t="shared" ca="1" si="218"/>
        <v/>
      </c>
      <c r="TME43" t="str">
        <f t="shared" ca="1" si="218"/>
        <v/>
      </c>
      <c r="TMF43" t="str">
        <f t="shared" ca="1" si="218"/>
        <v/>
      </c>
      <c r="TMG43" t="str">
        <f t="shared" ca="1" si="218"/>
        <v/>
      </c>
      <c r="TMH43" t="str">
        <f t="shared" ca="1" si="218"/>
        <v/>
      </c>
      <c r="TMI43" t="str">
        <f t="shared" ca="1" si="218"/>
        <v/>
      </c>
      <c r="TMJ43" t="str">
        <f t="shared" ca="1" si="218"/>
        <v/>
      </c>
      <c r="TMK43" t="str">
        <f t="shared" ca="1" si="218"/>
        <v/>
      </c>
      <c r="TML43" t="str">
        <f t="shared" ca="1" si="218"/>
        <v/>
      </c>
      <c r="TMM43" t="str">
        <f t="shared" ca="1" si="218"/>
        <v/>
      </c>
      <c r="TMN43" t="str">
        <f t="shared" ca="1" si="218"/>
        <v/>
      </c>
      <c r="TMO43" t="str">
        <f t="shared" ca="1" si="218"/>
        <v/>
      </c>
      <c r="TMP43" t="str">
        <f t="shared" ca="1" si="218"/>
        <v/>
      </c>
      <c r="TMQ43" t="str">
        <f t="shared" ca="1" si="218"/>
        <v/>
      </c>
      <c r="TMR43" t="str">
        <f t="shared" ca="1" si="218"/>
        <v/>
      </c>
      <c r="TMS43" t="str">
        <f t="shared" ca="1" si="218"/>
        <v/>
      </c>
      <c r="TMT43" t="str">
        <f t="shared" ca="1" si="218"/>
        <v/>
      </c>
      <c r="TMU43" t="str">
        <f t="shared" ca="1" si="218"/>
        <v/>
      </c>
      <c r="TMV43" t="str">
        <f t="shared" ca="1" si="218"/>
        <v/>
      </c>
      <c r="TMW43" t="str">
        <f t="shared" ca="1" si="218"/>
        <v/>
      </c>
      <c r="TMX43" t="str">
        <f t="shared" ca="1" si="218"/>
        <v/>
      </c>
      <c r="TMY43" t="str">
        <f t="shared" ca="1" si="218"/>
        <v/>
      </c>
      <c r="TMZ43" t="str">
        <f t="shared" ca="1" si="218"/>
        <v/>
      </c>
      <c r="TNA43" t="str">
        <f t="shared" ca="1" si="218"/>
        <v/>
      </c>
      <c r="TNB43" t="str">
        <f t="shared" ca="1" si="218"/>
        <v/>
      </c>
      <c r="TNC43" t="str">
        <f t="shared" ca="1" si="218"/>
        <v/>
      </c>
      <c r="TND43" t="str">
        <f t="shared" ca="1" si="218"/>
        <v/>
      </c>
      <c r="TNE43" t="str">
        <f t="shared" ca="1" si="218"/>
        <v/>
      </c>
      <c r="TNF43" t="str">
        <f t="shared" ca="1" si="218"/>
        <v/>
      </c>
      <c r="TNG43" t="str">
        <f t="shared" ca="1" si="218"/>
        <v/>
      </c>
      <c r="TNH43" t="str">
        <f t="shared" ca="1" si="218"/>
        <v/>
      </c>
      <c r="TNI43" t="str">
        <f t="shared" ref="TNI43:TPT43" ca="1" si="219">IFERROR(TNE43*TNG43,"")</f>
        <v/>
      </c>
      <c r="TNJ43" t="str">
        <f t="shared" ca="1" si="219"/>
        <v/>
      </c>
      <c r="TNK43" t="str">
        <f t="shared" ca="1" si="219"/>
        <v/>
      </c>
      <c r="TNL43" t="str">
        <f t="shared" ca="1" si="219"/>
        <v/>
      </c>
      <c r="TNM43" t="str">
        <f t="shared" ca="1" si="219"/>
        <v/>
      </c>
      <c r="TNN43" t="str">
        <f t="shared" ca="1" si="219"/>
        <v/>
      </c>
      <c r="TNO43" t="str">
        <f t="shared" ca="1" si="219"/>
        <v/>
      </c>
      <c r="TNP43" t="str">
        <f t="shared" ca="1" si="219"/>
        <v/>
      </c>
      <c r="TNQ43" t="str">
        <f t="shared" ca="1" si="219"/>
        <v/>
      </c>
      <c r="TNR43" t="str">
        <f t="shared" ca="1" si="219"/>
        <v/>
      </c>
      <c r="TNS43" t="str">
        <f t="shared" ca="1" si="219"/>
        <v/>
      </c>
      <c r="TNT43" t="str">
        <f t="shared" ca="1" si="219"/>
        <v/>
      </c>
      <c r="TNU43" t="str">
        <f t="shared" ca="1" si="219"/>
        <v/>
      </c>
      <c r="TNV43" t="str">
        <f t="shared" ca="1" si="219"/>
        <v/>
      </c>
      <c r="TNW43" t="str">
        <f t="shared" ca="1" si="219"/>
        <v/>
      </c>
      <c r="TNX43" t="str">
        <f t="shared" ca="1" si="219"/>
        <v/>
      </c>
      <c r="TNY43" t="str">
        <f t="shared" ca="1" si="219"/>
        <v/>
      </c>
      <c r="TNZ43" t="str">
        <f t="shared" ca="1" si="219"/>
        <v/>
      </c>
      <c r="TOA43" t="str">
        <f t="shared" ca="1" si="219"/>
        <v/>
      </c>
      <c r="TOB43" t="str">
        <f t="shared" ca="1" si="219"/>
        <v/>
      </c>
      <c r="TOC43" t="str">
        <f t="shared" ca="1" si="219"/>
        <v/>
      </c>
      <c r="TOD43" t="str">
        <f t="shared" ca="1" si="219"/>
        <v/>
      </c>
      <c r="TOE43" t="str">
        <f t="shared" ca="1" si="219"/>
        <v/>
      </c>
      <c r="TOF43" t="str">
        <f t="shared" ca="1" si="219"/>
        <v/>
      </c>
      <c r="TOG43" t="str">
        <f t="shared" ca="1" si="219"/>
        <v/>
      </c>
      <c r="TOH43" t="str">
        <f t="shared" ca="1" si="219"/>
        <v/>
      </c>
      <c r="TOI43" t="str">
        <f t="shared" ca="1" si="219"/>
        <v/>
      </c>
      <c r="TOJ43" t="str">
        <f t="shared" ca="1" si="219"/>
        <v/>
      </c>
      <c r="TOK43" t="str">
        <f t="shared" ca="1" si="219"/>
        <v/>
      </c>
      <c r="TOL43" t="str">
        <f t="shared" ca="1" si="219"/>
        <v/>
      </c>
      <c r="TOM43" t="str">
        <f t="shared" ca="1" si="219"/>
        <v/>
      </c>
      <c r="TON43" t="str">
        <f t="shared" ca="1" si="219"/>
        <v/>
      </c>
      <c r="TOO43" t="str">
        <f t="shared" ca="1" si="219"/>
        <v/>
      </c>
      <c r="TOP43" t="str">
        <f t="shared" ca="1" si="219"/>
        <v/>
      </c>
      <c r="TOQ43" t="str">
        <f t="shared" ca="1" si="219"/>
        <v/>
      </c>
      <c r="TOR43" t="str">
        <f t="shared" ca="1" si="219"/>
        <v/>
      </c>
      <c r="TOS43" t="str">
        <f t="shared" ca="1" si="219"/>
        <v/>
      </c>
      <c r="TOT43" t="str">
        <f t="shared" ca="1" si="219"/>
        <v/>
      </c>
      <c r="TOU43" t="str">
        <f t="shared" ca="1" si="219"/>
        <v/>
      </c>
      <c r="TOV43" t="str">
        <f t="shared" ca="1" si="219"/>
        <v/>
      </c>
      <c r="TOW43" t="str">
        <f t="shared" ca="1" si="219"/>
        <v/>
      </c>
      <c r="TOX43" t="str">
        <f t="shared" ca="1" si="219"/>
        <v/>
      </c>
      <c r="TOY43" t="str">
        <f t="shared" ca="1" si="219"/>
        <v/>
      </c>
      <c r="TOZ43" t="str">
        <f t="shared" ca="1" si="219"/>
        <v/>
      </c>
      <c r="TPA43" t="str">
        <f t="shared" ca="1" si="219"/>
        <v/>
      </c>
      <c r="TPB43" t="str">
        <f t="shared" ca="1" si="219"/>
        <v/>
      </c>
      <c r="TPC43" t="str">
        <f t="shared" ca="1" si="219"/>
        <v/>
      </c>
      <c r="TPD43" t="str">
        <f t="shared" ca="1" si="219"/>
        <v/>
      </c>
      <c r="TPE43" t="str">
        <f t="shared" ca="1" si="219"/>
        <v/>
      </c>
      <c r="TPF43" t="str">
        <f t="shared" ca="1" si="219"/>
        <v/>
      </c>
      <c r="TPG43" t="str">
        <f t="shared" ca="1" si="219"/>
        <v/>
      </c>
      <c r="TPH43" t="str">
        <f t="shared" ca="1" si="219"/>
        <v/>
      </c>
      <c r="TPI43" t="str">
        <f t="shared" ca="1" si="219"/>
        <v/>
      </c>
      <c r="TPJ43" t="str">
        <f t="shared" ca="1" si="219"/>
        <v/>
      </c>
      <c r="TPK43" t="str">
        <f t="shared" ca="1" si="219"/>
        <v/>
      </c>
      <c r="TPL43" t="str">
        <f t="shared" ca="1" si="219"/>
        <v/>
      </c>
      <c r="TPM43" t="str">
        <f t="shared" ca="1" si="219"/>
        <v/>
      </c>
      <c r="TPN43" t="str">
        <f t="shared" ca="1" si="219"/>
        <v/>
      </c>
      <c r="TPO43" t="str">
        <f t="shared" ca="1" si="219"/>
        <v/>
      </c>
      <c r="TPP43" t="str">
        <f t="shared" ca="1" si="219"/>
        <v/>
      </c>
      <c r="TPQ43" t="str">
        <f t="shared" ca="1" si="219"/>
        <v/>
      </c>
      <c r="TPR43" t="str">
        <f t="shared" ca="1" si="219"/>
        <v/>
      </c>
      <c r="TPS43" t="str">
        <f t="shared" ca="1" si="219"/>
        <v/>
      </c>
      <c r="TPT43" t="str">
        <f t="shared" ca="1" si="219"/>
        <v/>
      </c>
      <c r="TPU43" t="str">
        <f t="shared" ref="TPU43:TSF43" ca="1" si="220">IFERROR(TPQ43*TPS43,"")</f>
        <v/>
      </c>
      <c r="TPV43" t="str">
        <f t="shared" ca="1" si="220"/>
        <v/>
      </c>
      <c r="TPW43" t="str">
        <f t="shared" ca="1" si="220"/>
        <v/>
      </c>
      <c r="TPX43" t="str">
        <f t="shared" ca="1" si="220"/>
        <v/>
      </c>
      <c r="TPY43" t="str">
        <f t="shared" ca="1" si="220"/>
        <v/>
      </c>
      <c r="TPZ43" t="str">
        <f t="shared" ca="1" si="220"/>
        <v/>
      </c>
      <c r="TQA43" t="str">
        <f t="shared" ca="1" si="220"/>
        <v/>
      </c>
      <c r="TQB43" t="str">
        <f t="shared" ca="1" si="220"/>
        <v/>
      </c>
      <c r="TQC43" t="str">
        <f t="shared" ca="1" si="220"/>
        <v/>
      </c>
      <c r="TQD43" t="str">
        <f t="shared" ca="1" si="220"/>
        <v/>
      </c>
      <c r="TQE43" t="str">
        <f t="shared" ca="1" si="220"/>
        <v/>
      </c>
      <c r="TQF43" t="str">
        <f t="shared" ca="1" si="220"/>
        <v/>
      </c>
      <c r="TQG43" t="str">
        <f t="shared" ca="1" si="220"/>
        <v/>
      </c>
      <c r="TQH43" t="str">
        <f t="shared" ca="1" si="220"/>
        <v/>
      </c>
      <c r="TQI43" t="str">
        <f t="shared" ca="1" si="220"/>
        <v/>
      </c>
      <c r="TQJ43" t="str">
        <f t="shared" ca="1" si="220"/>
        <v/>
      </c>
      <c r="TQK43" t="str">
        <f t="shared" ca="1" si="220"/>
        <v/>
      </c>
      <c r="TQL43" t="str">
        <f t="shared" ca="1" si="220"/>
        <v/>
      </c>
      <c r="TQM43" t="str">
        <f t="shared" ca="1" si="220"/>
        <v/>
      </c>
      <c r="TQN43" t="str">
        <f t="shared" ca="1" si="220"/>
        <v/>
      </c>
      <c r="TQO43" t="str">
        <f t="shared" ca="1" si="220"/>
        <v/>
      </c>
      <c r="TQP43" t="str">
        <f t="shared" ca="1" si="220"/>
        <v/>
      </c>
      <c r="TQQ43" t="str">
        <f t="shared" ca="1" si="220"/>
        <v/>
      </c>
      <c r="TQR43" t="str">
        <f t="shared" ca="1" si="220"/>
        <v/>
      </c>
      <c r="TQS43" t="str">
        <f t="shared" ca="1" si="220"/>
        <v/>
      </c>
      <c r="TQT43" t="str">
        <f t="shared" ca="1" si="220"/>
        <v/>
      </c>
      <c r="TQU43" t="str">
        <f t="shared" ca="1" si="220"/>
        <v/>
      </c>
      <c r="TQV43" t="str">
        <f t="shared" ca="1" si="220"/>
        <v/>
      </c>
      <c r="TQW43" t="str">
        <f t="shared" ca="1" si="220"/>
        <v/>
      </c>
      <c r="TQX43" t="str">
        <f t="shared" ca="1" si="220"/>
        <v/>
      </c>
      <c r="TQY43" t="str">
        <f t="shared" ca="1" si="220"/>
        <v/>
      </c>
      <c r="TQZ43" t="str">
        <f t="shared" ca="1" si="220"/>
        <v/>
      </c>
      <c r="TRA43" t="str">
        <f t="shared" ca="1" si="220"/>
        <v/>
      </c>
      <c r="TRB43" t="str">
        <f t="shared" ca="1" si="220"/>
        <v/>
      </c>
      <c r="TRC43" t="str">
        <f t="shared" ca="1" si="220"/>
        <v/>
      </c>
      <c r="TRD43" t="str">
        <f t="shared" ca="1" si="220"/>
        <v/>
      </c>
      <c r="TRE43" t="str">
        <f t="shared" ca="1" si="220"/>
        <v/>
      </c>
      <c r="TRF43" t="str">
        <f t="shared" ca="1" si="220"/>
        <v/>
      </c>
      <c r="TRG43" t="str">
        <f t="shared" ca="1" si="220"/>
        <v/>
      </c>
      <c r="TRH43" t="str">
        <f t="shared" ca="1" si="220"/>
        <v/>
      </c>
      <c r="TRI43" t="str">
        <f t="shared" ca="1" si="220"/>
        <v/>
      </c>
      <c r="TRJ43" t="str">
        <f t="shared" ca="1" si="220"/>
        <v/>
      </c>
      <c r="TRK43" t="str">
        <f t="shared" ca="1" si="220"/>
        <v/>
      </c>
      <c r="TRL43" t="str">
        <f t="shared" ca="1" si="220"/>
        <v/>
      </c>
      <c r="TRM43" t="str">
        <f t="shared" ca="1" si="220"/>
        <v/>
      </c>
      <c r="TRN43" t="str">
        <f t="shared" ca="1" si="220"/>
        <v/>
      </c>
      <c r="TRO43" t="str">
        <f t="shared" ca="1" si="220"/>
        <v/>
      </c>
      <c r="TRP43" t="str">
        <f t="shared" ca="1" si="220"/>
        <v/>
      </c>
      <c r="TRQ43" t="str">
        <f t="shared" ca="1" si="220"/>
        <v/>
      </c>
      <c r="TRR43" t="str">
        <f t="shared" ca="1" si="220"/>
        <v/>
      </c>
      <c r="TRS43" t="str">
        <f t="shared" ca="1" si="220"/>
        <v/>
      </c>
      <c r="TRT43" t="str">
        <f t="shared" ca="1" si="220"/>
        <v/>
      </c>
      <c r="TRU43" t="str">
        <f t="shared" ca="1" si="220"/>
        <v/>
      </c>
      <c r="TRV43" t="str">
        <f t="shared" ca="1" si="220"/>
        <v/>
      </c>
      <c r="TRW43" t="str">
        <f t="shared" ca="1" si="220"/>
        <v/>
      </c>
      <c r="TRX43" t="str">
        <f t="shared" ca="1" si="220"/>
        <v/>
      </c>
      <c r="TRY43" t="str">
        <f t="shared" ca="1" si="220"/>
        <v/>
      </c>
      <c r="TRZ43" t="str">
        <f t="shared" ca="1" si="220"/>
        <v/>
      </c>
      <c r="TSA43" t="str">
        <f t="shared" ca="1" si="220"/>
        <v/>
      </c>
      <c r="TSB43" t="str">
        <f t="shared" ca="1" si="220"/>
        <v/>
      </c>
      <c r="TSC43" t="str">
        <f t="shared" ca="1" si="220"/>
        <v/>
      </c>
      <c r="TSD43" t="str">
        <f t="shared" ca="1" si="220"/>
        <v/>
      </c>
      <c r="TSE43" t="str">
        <f t="shared" ca="1" si="220"/>
        <v/>
      </c>
      <c r="TSF43" t="str">
        <f t="shared" ca="1" si="220"/>
        <v/>
      </c>
      <c r="TSG43" t="str">
        <f t="shared" ref="TSG43:TUR43" ca="1" si="221">IFERROR(TSC43*TSE43,"")</f>
        <v/>
      </c>
      <c r="TSH43" t="str">
        <f t="shared" ca="1" si="221"/>
        <v/>
      </c>
      <c r="TSI43" t="str">
        <f t="shared" ca="1" si="221"/>
        <v/>
      </c>
      <c r="TSJ43" t="str">
        <f t="shared" ca="1" si="221"/>
        <v/>
      </c>
      <c r="TSK43" t="str">
        <f t="shared" ca="1" si="221"/>
        <v/>
      </c>
      <c r="TSL43" t="str">
        <f t="shared" ca="1" si="221"/>
        <v/>
      </c>
      <c r="TSM43" t="str">
        <f t="shared" ca="1" si="221"/>
        <v/>
      </c>
      <c r="TSN43" t="str">
        <f t="shared" ca="1" si="221"/>
        <v/>
      </c>
      <c r="TSO43" t="str">
        <f t="shared" ca="1" si="221"/>
        <v/>
      </c>
      <c r="TSP43" t="str">
        <f t="shared" ca="1" si="221"/>
        <v/>
      </c>
      <c r="TSQ43" t="str">
        <f t="shared" ca="1" si="221"/>
        <v/>
      </c>
      <c r="TSR43" t="str">
        <f t="shared" ca="1" si="221"/>
        <v/>
      </c>
      <c r="TSS43" t="str">
        <f t="shared" ca="1" si="221"/>
        <v/>
      </c>
      <c r="TST43" t="str">
        <f t="shared" ca="1" si="221"/>
        <v/>
      </c>
      <c r="TSU43" t="str">
        <f t="shared" ca="1" si="221"/>
        <v/>
      </c>
      <c r="TSV43" t="str">
        <f t="shared" ca="1" si="221"/>
        <v/>
      </c>
      <c r="TSW43" t="str">
        <f t="shared" ca="1" si="221"/>
        <v/>
      </c>
      <c r="TSX43" t="str">
        <f t="shared" ca="1" si="221"/>
        <v/>
      </c>
      <c r="TSY43" t="str">
        <f t="shared" ca="1" si="221"/>
        <v/>
      </c>
      <c r="TSZ43" t="str">
        <f t="shared" ca="1" si="221"/>
        <v/>
      </c>
      <c r="TTA43" t="str">
        <f t="shared" ca="1" si="221"/>
        <v/>
      </c>
      <c r="TTB43" t="str">
        <f t="shared" ca="1" si="221"/>
        <v/>
      </c>
      <c r="TTC43" t="str">
        <f t="shared" ca="1" si="221"/>
        <v/>
      </c>
      <c r="TTD43" t="str">
        <f t="shared" ca="1" si="221"/>
        <v/>
      </c>
      <c r="TTE43" t="str">
        <f t="shared" ca="1" si="221"/>
        <v/>
      </c>
      <c r="TTF43" t="str">
        <f t="shared" ca="1" si="221"/>
        <v/>
      </c>
      <c r="TTG43" t="str">
        <f t="shared" ca="1" si="221"/>
        <v/>
      </c>
      <c r="TTH43" t="str">
        <f t="shared" ca="1" si="221"/>
        <v/>
      </c>
      <c r="TTI43" t="str">
        <f t="shared" ca="1" si="221"/>
        <v/>
      </c>
      <c r="TTJ43" t="str">
        <f t="shared" ca="1" si="221"/>
        <v/>
      </c>
      <c r="TTK43" t="str">
        <f t="shared" ca="1" si="221"/>
        <v/>
      </c>
      <c r="TTL43" t="str">
        <f t="shared" ca="1" si="221"/>
        <v/>
      </c>
      <c r="TTM43" t="str">
        <f t="shared" ca="1" si="221"/>
        <v/>
      </c>
      <c r="TTN43" t="str">
        <f t="shared" ca="1" si="221"/>
        <v/>
      </c>
      <c r="TTO43" t="str">
        <f t="shared" ca="1" si="221"/>
        <v/>
      </c>
      <c r="TTP43" t="str">
        <f t="shared" ca="1" si="221"/>
        <v/>
      </c>
      <c r="TTQ43" t="str">
        <f t="shared" ca="1" si="221"/>
        <v/>
      </c>
      <c r="TTR43" t="str">
        <f t="shared" ca="1" si="221"/>
        <v/>
      </c>
      <c r="TTS43" t="str">
        <f t="shared" ca="1" si="221"/>
        <v/>
      </c>
      <c r="TTT43" t="str">
        <f t="shared" ca="1" si="221"/>
        <v/>
      </c>
      <c r="TTU43" t="str">
        <f t="shared" ca="1" si="221"/>
        <v/>
      </c>
      <c r="TTV43" t="str">
        <f t="shared" ca="1" si="221"/>
        <v/>
      </c>
      <c r="TTW43" t="str">
        <f t="shared" ca="1" si="221"/>
        <v/>
      </c>
      <c r="TTX43" t="str">
        <f t="shared" ca="1" si="221"/>
        <v/>
      </c>
      <c r="TTY43" t="str">
        <f t="shared" ca="1" si="221"/>
        <v/>
      </c>
      <c r="TTZ43" t="str">
        <f t="shared" ca="1" si="221"/>
        <v/>
      </c>
      <c r="TUA43" t="str">
        <f t="shared" ca="1" si="221"/>
        <v/>
      </c>
      <c r="TUB43" t="str">
        <f t="shared" ca="1" si="221"/>
        <v/>
      </c>
      <c r="TUC43" t="str">
        <f t="shared" ca="1" si="221"/>
        <v/>
      </c>
      <c r="TUD43" t="str">
        <f t="shared" ca="1" si="221"/>
        <v/>
      </c>
      <c r="TUE43" t="str">
        <f t="shared" ca="1" si="221"/>
        <v/>
      </c>
      <c r="TUF43" t="str">
        <f t="shared" ca="1" si="221"/>
        <v/>
      </c>
      <c r="TUG43" t="str">
        <f t="shared" ca="1" si="221"/>
        <v/>
      </c>
      <c r="TUH43" t="str">
        <f t="shared" ca="1" si="221"/>
        <v/>
      </c>
      <c r="TUI43" t="str">
        <f t="shared" ca="1" si="221"/>
        <v/>
      </c>
      <c r="TUJ43" t="str">
        <f t="shared" ca="1" si="221"/>
        <v/>
      </c>
      <c r="TUK43" t="str">
        <f t="shared" ca="1" si="221"/>
        <v/>
      </c>
      <c r="TUL43" t="str">
        <f t="shared" ca="1" si="221"/>
        <v/>
      </c>
      <c r="TUM43" t="str">
        <f t="shared" ca="1" si="221"/>
        <v/>
      </c>
      <c r="TUN43" t="str">
        <f t="shared" ca="1" si="221"/>
        <v/>
      </c>
      <c r="TUO43" t="str">
        <f t="shared" ca="1" si="221"/>
        <v/>
      </c>
      <c r="TUP43" t="str">
        <f t="shared" ca="1" si="221"/>
        <v/>
      </c>
      <c r="TUQ43" t="str">
        <f t="shared" ca="1" si="221"/>
        <v/>
      </c>
      <c r="TUR43" t="str">
        <f t="shared" ca="1" si="221"/>
        <v/>
      </c>
      <c r="TUS43" t="str">
        <f t="shared" ref="TUS43:TXD43" ca="1" si="222">IFERROR(TUO43*TUQ43,"")</f>
        <v/>
      </c>
      <c r="TUT43" t="str">
        <f t="shared" ca="1" si="222"/>
        <v/>
      </c>
      <c r="TUU43" t="str">
        <f t="shared" ca="1" si="222"/>
        <v/>
      </c>
      <c r="TUV43" t="str">
        <f t="shared" ca="1" si="222"/>
        <v/>
      </c>
      <c r="TUW43" t="str">
        <f t="shared" ca="1" si="222"/>
        <v/>
      </c>
      <c r="TUX43" t="str">
        <f t="shared" ca="1" si="222"/>
        <v/>
      </c>
      <c r="TUY43" t="str">
        <f t="shared" ca="1" si="222"/>
        <v/>
      </c>
      <c r="TUZ43" t="str">
        <f t="shared" ca="1" si="222"/>
        <v/>
      </c>
      <c r="TVA43" t="str">
        <f t="shared" ca="1" si="222"/>
        <v/>
      </c>
      <c r="TVB43" t="str">
        <f t="shared" ca="1" si="222"/>
        <v/>
      </c>
      <c r="TVC43" t="str">
        <f t="shared" ca="1" si="222"/>
        <v/>
      </c>
      <c r="TVD43" t="str">
        <f t="shared" ca="1" si="222"/>
        <v/>
      </c>
      <c r="TVE43" t="str">
        <f t="shared" ca="1" si="222"/>
        <v/>
      </c>
      <c r="TVF43" t="str">
        <f t="shared" ca="1" si="222"/>
        <v/>
      </c>
      <c r="TVG43" t="str">
        <f t="shared" ca="1" si="222"/>
        <v/>
      </c>
      <c r="TVH43" t="str">
        <f t="shared" ca="1" si="222"/>
        <v/>
      </c>
      <c r="TVI43" t="str">
        <f t="shared" ca="1" si="222"/>
        <v/>
      </c>
      <c r="TVJ43" t="str">
        <f t="shared" ca="1" si="222"/>
        <v/>
      </c>
      <c r="TVK43" t="str">
        <f t="shared" ca="1" si="222"/>
        <v/>
      </c>
      <c r="TVL43" t="str">
        <f t="shared" ca="1" si="222"/>
        <v/>
      </c>
      <c r="TVM43" t="str">
        <f t="shared" ca="1" si="222"/>
        <v/>
      </c>
      <c r="TVN43" t="str">
        <f t="shared" ca="1" si="222"/>
        <v/>
      </c>
      <c r="TVO43" t="str">
        <f t="shared" ca="1" si="222"/>
        <v/>
      </c>
      <c r="TVP43" t="str">
        <f t="shared" ca="1" si="222"/>
        <v/>
      </c>
      <c r="TVQ43" t="str">
        <f t="shared" ca="1" si="222"/>
        <v/>
      </c>
      <c r="TVR43" t="str">
        <f t="shared" ca="1" si="222"/>
        <v/>
      </c>
      <c r="TVS43" t="str">
        <f t="shared" ca="1" si="222"/>
        <v/>
      </c>
      <c r="TVT43" t="str">
        <f t="shared" ca="1" si="222"/>
        <v/>
      </c>
      <c r="TVU43" t="str">
        <f t="shared" ca="1" si="222"/>
        <v/>
      </c>
      <c r="TVV43" t="str">
        <f t="shared" ca="1" si="222"/>
        <v/>
      </c>
      <c r="TVW43" t="str">
        <f t="shared" ca="1" si="222"/>
        <v/>
      </c>
      <c r="TVX43" t="str">
        <f t="shared" ca="1" si="222"/>
        <v/>
      </c>
      <c r="TVY43" t="str">
        <f t="shared" ca="1" si="222"/>
        <v/>
      </c>
      <c r="TVZ43" t="str">
        <f t="shared" ca="1" si="222"/>
        <v/>
      </c>
      <c r="TWA43" t="str">
        <f t="shared" ca="1" si="222"/>
        <v/>
      </c>
      <c r="TWB43" t="str">
        <f t="shared" ca="1" si="222"/>
        <v/>
      </c>
      <c r="TWC43" t="str">
        <f t="shared" ca="1" si="222"/>
        <v/>
      </c>
      <c r="TWD43" t="str">
        <f t="shared" ca="1" si="222"/>
        <v/>
      </c>
      <c r="TWE43" t="str">
        <f t="shared" ca="1" si="222"/>
        <v/>
      </c>
      <c r="TWF43" t="str">
        <f t="shared" ca="1" si="222"/>
        <v/>
      </c>
      <c r="TWG43" t="str">
        <f t="shared" ca="1" si="222"/>
        <v/>
      </c>
      <c r="TWH43" t="str">
        <f t="shared" ca="1" si="222"/>
        <v/>
      </c>
      <c r="TWI43" t="str">
        <f t="shared" ca="1" si="222"/>
        <v/>
      </c>
      <c r="TWJ43" t="str">
        <f t="shared" ca="1" si="222"/>
        <v/>
      </c>
      <c r="TWK43" t="str">
        <f t="shared" ca="1" si="222"/>
        <v/>
      </c>
      <c r="TWL43" t="str">
        <f t="shared" ca="1" si="222"/>
        <v/>
      </c>
      <c r="TWM43" t="str">
        <f t="shared" ca="1" si="222"/>
        <v/>
      </c>
      <c r="TWN43" t="str">
        <f t="shared" ca="1" si="222"/>
        <v/>
      </c>
      <c r="TWO43" t="str">
        <f t="shared" ca="1" si="222"/>
        <v/>
      </c>
      <c r="TWP43" t="str">
        <f t="shared" ca="1" si="222"/>
        <v/>
      </c>
      <c r="TWQ43" t="str">
        <f t="shared" ca="1" si="222"/>
        <v/>
      </c>
      <c r="TWR43" t="str">
        <f t="shared" ca="1" si="222"/>
        <v/>
      </c>
      <c r="TWS43" t="str">
        <f t="shared" ca="1" si="222"/>
        <v/>
      </c>
      <c r="TWT43" t="str">
        <f t="shared" ca="1" si="222"/>
        <v/>
      </c>
      <c r="TWU43" t="str">
        <f t="shared" ca="1" si="222"/>
        <v/>
      </c>
      <c r="TWV43" t="str">
        <f t="shared" ca="1" si="222"/>
        <v/>
      </c>
      <c r="TWW43" t="str">
        <f t="shared" ca="1" si="222"/>
        <v/>
      </c>
      <c r="TWX43" t="str">
        <f t="shared" ca="1" si="222"/>
        <v/>
      </c>
      <c r="TWY43" t="str">
        <f t="shared" ca="1" si="222"/>
        <v/>
      </c>
      <c r="TWZ43" t="str">
        <f t="shared" ca="1" si="222"/>
        <v/>
      </c>
      <c r="TXA43" t="str">
        <f t="shared" ca="1" si="222"/>
        <v/>
      </c>
      <c r="TXB43" t="str">
        <f t="shared" ca="1" si="222"/>
        <v/>
      </c>
      <c r="TXC43" t="str">
        <f t="shared" ca="1" si="222"/>
        <v/>
      </c>
      <c r="TXD43" t="str">
        <f t="shared" ca="1" si="222"/>
        <v/>
      </c>
      <c r="TXE43" t="str">
        <f t="shared" ref="TXE43:TZP43" ca="1" si="223">IFERROR(TXA43*TXC43,"")</f>
        <v/>
      </c>
      <c r="TXF43" t="str">
        <f t="shared" ca="1" si="223"/>
        <v/>
      </c>
      <c r="TXG43" t="str">
        <f t="shared" ca="1" si="223"/>
        <v/>
      </c>
      <c r="TXH43" t="str">
        <f t="shared" ca="1" si="223"/>
        <v/>
      </c>
      <c r="TXI43" t="str">
        <f t="shared" ca="1" si="223"/>
        <v/>
      </c>
      <c r="TXJ43" t="str">
        <f t="shared" ca="1" si="223"/>
        <v/>
      </c>
      <c r="TXK43" t="str">
        <f t="shared" ca="1" si="223"/>
        <v/>
      </c>
      <c r="TXL43" t="str">
        <f t="shared" ca="1" si="223"/>
        <v/>
      </c>
      <c r="TXM43" t="str">
        <f t="shared" ca="1" si="223"/>
        <v/>
      </c>
      <c r="TXN43" t="str">
        <f t="shared" ca="1" si="223"/>
        <v/>
      </c>
      <c r="TXO43" t="str">
        <f t="shared" ca="1" si="223"/>
        <v/>
      </c>
      <c r="TXP43" t="str">
        <f t="shared" ca="1" si="223"/>
        <v/>
      </c>
      <c r="TXQ43" t="str">
        <f t="shared" ca="1" si="223"/>
        <v/>
      </c>
      <c r="TXR43" t="str">
        <f t="shared" ca="1" si="223"/>
        <v/>
      </c>
      <c r="TXS43" t="str">
        <f t="shared" ca="1" si="223"/>
        <v/>
      </c>
      <c r="TXT43" t="str">
        <f t="shared" ca="1" si="223"/>
        <v/>
      </c>
      <c r="TXU43" t="str">
        <f t="shared" ca="1" si="223"/>
        <v/>
      </c>
      <c r="TXV43" t="str">
        <f t="shared" ca="1" si="223"/>
        <v/>
      </c>
      <c r="TXW43" t="str">
        <f t="shared" ca="1" si="223"/>
        <v/>
      </c>
      <c r="TXX43" t="str">
        <f t="shared" ca="1" si="223"/>
        <v/>
      </c>
      <c r="TXY43" t="str">
        <f t="shared" ca="1" si="223"/>
        <v/>
      </c>
      <c r="TXZ43" t="str">
        <f t="shared" ca="1" si="223"/>
        <v/>
      </c>
      <c r="TYA43" t="str">
        <f t="shared" ca="1" si="223"/>
        <v/>
      </c>
      <c r="TYB43" t="str">
        <f t="shared" ca="1" si="223"/>
        <v/>
      </c>
      <c r="TYC43" t="str">
        <f t="shared" ca="1" si="223"/>
        <v/>
      </c>
      <c r="TYD43" t="str">
        <f t="shared" ca="1" si="223"/>
        <v/>
      </c>
      <c r="TYE43" t="str">
        <f t="shared" ca="1" si="223"/>
        <v/>
      </c>
      <c r="TYF43" t="str">
        <f t="shared" ca="1" si="223"/>
        <v/>
      </c>
      <c r="TYG43" t="str">
        <f t="shared" ca="1" si="223"/>
        <v/>
      </c>
      <c r="TYH43" t="str">
        <f t="shared" ca="1" si="223"/>
        <v/>
      </c>
      <c r="TYI43" t="str">
        <f t="shared" ca="1" si="223"/>
        <v/>
      </c>
      <c r="TYJ43" t="str">
        <f t="shared" ca="1" si="223"/>
        <v/>
      </c>
      <c r="TYK43" t="str">
        <f t="shared" ca="1" si="223"/>
        <v/>
      </c>
      <c r="TYL43" t="str">
        <f t="shared" ca="1" si="223"/>
        <v/>
      </c>
      <c r="TYM43" t="str">
        <f t="shared" ca="1" si="223"/>
        <v/>
      </c>
      <c r="TYN43" t="str">
        <f t="shared" ca="1" si="223"/>
        <v/>
      </c>
      <c r="TYO43" t="str">
        <f t="shared" ca="1" si="223"/>
        <v/>
      </c>
      <c r="TYP43" t="str">
        <f t="shared" ca="1" si="223"/>
        <v/>
      </c>
      <c r="TYQ43" t="str">
        <f t="shared" ca="1" si="223"/>
        <v/>
      </c>
      <c r="TYR43" t="str">
        <f t="shared" ca="1" si="223"/>
        <v/>
      </c>
      <c r="TYS43" t="str">
        <f t="shared" ca="1" si="223"/>
        <v/>
      </c>
      <c r="TYT43" t="str">
        <f t="shared" ca="1" si="223"/>
        <v/>
      </c>
      <c r="TYU43" t="str">
        <f t="shared" ca="1" si="223"/>
        <v/>
      </c>
      <c r="TYV43" t="str">
        <f t="shared" ca="1" si="223"/>
        <v/>
      </c>
      <c r="TYW43" t="str">
        <f t="shared" ca="1" si="223"/>
        <v/>
      </c>
      <c r="TYX43" t="str">
        <f t="shared" ca="1" si="223"/>
        <v/>
      </c>
      <c r="TYY43" t="str">
        <f t="shared" ca="1" si="223"/>
        <v/>
      </c>
      <c r="TYZ43" t="str">
        <f t="shared" ca="1" si="223"/>
        <v/>
      </c>
      <c r="TZA43" t="str">
        <f t="shared" ca="1" si="223"/>
        <v/>
      </c>
      <c r="TZB43" t="str">
        <f t="shared" ca="1" si="223"/>
        <v/>
      </c>
      <c r="TZC43" t="str">
        <f t="shared" ca="1" si="223"/>
        <v/>
      </c>
      <c r="TZD43" t="str">
        <f t="shared" ca="1" si="223"/>
        <v/>
      </c>
      <c r="TZE43" t="str">
        <f t="shared" ca="1" si="223"/>
        <v/>
      </c>
      <c r="TZF43" t="str">
        <f t="shared" ca="1" si="223"/>
        <v/>
      </c>
      <c r="TZG43" t="str">
        <f t="shared" ca="1" si="223"/>
        <v/>
      </c>
      <c r="TZH43" t="str">
        <f t="shared" ca="1" si="223"/>
        <v/>
      </c>
      <c r="TZI43" t="str">
        <f t="shared" ca="1" si="223"/>
        <v/>
      </c>
      <c r="TZJ43" t="str">
        <f t="shared" ca="1" si="223"/>
        <v/>
      </c>
      <c r="TZK43" t="str">
        <f t="shared" ca="1" si="223"/>
        <v/>
      </c>
      <c r="TZL43" t="str">
        <f t="shared" ca="1" si="223"/>
        <v/>
      </c>
      <c r="TZM43" t="str">
        <f t="shared" ca="1" si="223"/>
        <v/>
      </c>
      <c r="TZN43" t="str">
        <f t="shared" ca="1" si="223"/>
        <v/>
      </c>
      <c r="TZO43" t="str">
        <f t="shared" ca="1" si="223"/>
        <v/>
      </c>
      <c r="TZP43" t="str">
        <f t="shared" ca="1" si="223"/>
        <v/>
      </c>
      <c r="TZQ43" t="str">
        <f t="shared" ref="TZQ43:UCB43" ca="1" si="224">IFERROR(TZM43*TZO43,"")</f>
        <v/>
      </c>
      <c r="TZR43" t="str">
        <f t="shared" ca="1" si="224"/>
        <v/>
      </c>
      <c r="TZS43" t="str">
        <f t="shared" ca="1" si="224"/>
        <v/>
      </c>
      <c r="TZT43" t="str">
        <f t="shared" ca="1" si="224"/>
        <v/>
      </c>
      <c r="TZU43" t="str">
        <f t="shared" ca="1" si="224"/>
        <v/>
      </c>
      <c r="TZV43" t="str">
        <f t="shared" ca="1" si="224"/>
        <v/>
      </c>
      <c r="TZW43" t="str">
        <f t="shared" ca="1" si="224"/>
        <v/>
      </c>
      <c r="TZX43" t="str">
        <f t="shared" ca="1" si="224"/>
        <v/>
      </c>
      <c r="TZY43" t="str">
        <f t="shared" ca="1" si="224"/>
        <v/>
      </c>
      <c r="TZZ43" t="str">
        <f t="shared" ca="1" si="224"/>
        <v/>
      </c>
      <c r="UAA43" t="str">
        <f t="shared" ca="1" si="224"/>
        <v/>
      </c>
      <c r="UAB43" t="str">
        <f t="shared" ca="1" si="224"/>
        <v/>
      </c>
      <c r="UAC43" t="str">
        <f t="shared" ca="1" si="224"/>
        <v/>
      </c>
      <c r="UAD43" t="str">
        <f t="shared" ca="1" si="224"/>
        <v/>
      </c>
      <c r="UAE43" t="str">
        <f t="shared" ca="1" si="224"/>
        <v/>
      </c>
      <c r="UAF43" t="str">
        <f t="shared" ca="1" si="224"/>
        <v/>
      </c>
      <c r="UAG43" t="str">
        <f t="shared" ca="1" si="224"/>
        <v/>
      </c>
      <c r="UAH43" t="str">
        <f t="shared" ca="1" si="224"/>
        <v/>
      </c>
      <c r="UAI43" t="str">
        <f t="shared" ca="1" si="224"/>
        <v/>
      </c>
      <c r="UAJ43" t="str">
        <f t="shared" ca="1" si="224"/>
        <v/>
      </c>
      <c r="UAK43" t="str">
        <f t="shared" ca="1" si="224"/>
        <v/>
      </c>
      <c r="UAL43" t="str">
        <f t="shared" ca="1" si="224"/>
        <v/>
      </c>
      <c r="UAM43" t="str">
        <f t="shared" ca="1" si="224"/>
        <v/>
      </c>
      <c r="UAN43" t="str">
        <f t="shared" ca="1" si="224"/>
        <v/>
      </c>
      <c r="UAO43" t="str">
        <f t="shared" ca="1" si="224"/>
        <v/>
      </c>
      <c r="UAP43" t="str">
        <f t="shared" ca="1" si="224"/>
        <v/>
      </c>
      <c r="UAQ43" t="str">
        <f t="shared" ca="1" si="224"/>
        <v/>
      </c>
      <c r="UAR43" t="str">
        <f t="shared" ca="1" si="224"/>
        <v/>
      </c>
      <c r="UAS43" t="str">
        <f t="shared" ca="1" si="224"/>
        <v/>
      </c>
      <c r="UAT43" t="str">
        <f t="shared" ca="1" si="224"/>
        <v/>
      </c>
      <c r="UAU43" t="str">
        <f t="shared" ca="1" si="224"/>
        <v/>
      </c>
      <c r="UAV43" t="str">
        <f t="shared" ca="1" si="224"/>
        <v/>
      </c>
      <c r="UAW43" t="str">
        <f t="shared" ca="1" si="224"/>
        <v/>
      </c>
      <c r="UAX43" t="str">
        <f t="shared" ca="1" si="224"/>
        <v/>
      </c>
      <c r="UAY43" t="str">
        <f t="shared" ca="1" si="224"/>
        <v/>
      </c>
      <c r="UAZ43" t="str">
        <f t="shared" ca="1" si="224"/>
        <v/>
      </c>
      <c r="UBA43" t="str">
        <f t="shared" ca="1" si="224"/>
        <v/>
      </c>
      <c r="UBB43" t="str">
        <f t="shared" ca="1" si="224"/>
        <v/>
      </c>
      <c r="UBC43" t="str">
        <f t="shared" ca="1" si="224"/>
        <v/>
      </c>
      <c r="UBD43" t="str">
        <f t="shared" ca="1" si="224"/>
        <v/>
      </c>
      <c r="UBE43" t="str">
        <f t="shared" ca="1" si="224"/>
        <v/>
      </c>
      <c r="UBF43" t="str">
        <f t="shared" ca="1" si="224"/>
        <v/>
      </c>
      <c r="UBG43" t="str">
        <f t="shared" ca="1" si="224"/>
        <v/>
      </c>
      <c r="UBH43" t="str">
        <f t="shared" ca="1" si="224"/>
        <v/>
      </c>
      <c r="UBI43" t="str">
        <f t="shared" ca="1" si="224"/>
        <v/>
      </c>
      <c r="UBJ43" t="str">
        <f t="shared" ca="1" si="224"/>
        <v/>
      </c>
      <c r="UBK43" t="str">
        <f t="shared" ca="1" si="224"/>
        <v/>
      </c>
      <c r="UBL43" t="str">
        <f t="shared" ca="1" si="224"/>
        <v/>
      </c>
      <c r="UBM43" t="str">
        <f t="shared" ca="1" si="224"/>
        <v/>
      </c>
      <c r="UBN43" t="str">
        <f t="shared" ca="1" si="224"/>
        <v/>
      </c>
      <c r="UBO43" t="str">
        <f t="shared" ca="1" si="224"/>
        <v/>
      </c>
      <c r="UBP43" t="str">
        <f t="shared" ca="1" si="224"/>
        <v/>
      </c>
      <c r="UBQ43" t="str">
        <f t="shared" ca="1" si="224"/>
        <v/>
      </c>
      <c r="UBR43" t="str">
        <f t="shared" ca="1" si="224"/>
        <v/>
      </c>
      <c r="UBS43" t="str">
        <f t="shared" ca="1" si="224"/>
        <v/>
      </c>
      <c r="UBT43" t="str">
        <f t="shared" ca="1" si="224"/>
        <v/>
      </c>
      <c r="UBU43" t="str">
        <f t="shared" ca="1" si="224"/>
        <v/>
      </c>
      <c r="UBV43" t="str">
        <f t="shared" ca="1" si="224"/>
        <v/>
      </c>
      <c r="UBW43" t="str">
        <f t="shared" ca="1" si="224"/>
        <v/>
      </c>
      <c r="UBX43" t="str">
        <f t="shared" ca="1" si="224"/>
        <v/>
      </c>
      <c r="UBY43" t="str">
        <f t="shared" ca="1" si="224"/>
        <v/>
      </c>
      <c r="UBZ43" t="str">
        <f t="shared" ca="1" si="224"/>
        <v/>
      </c>
      <c r="UCA43" t="str">
        <f t="shared" ca="1" si="224"/>
        <v/>
      </c>
      <c r="UCB43" t="str">
        <f t="shared" ca="1" si="224"/>
        <v/>
      </c>
      <c r="UCC43" t="str">
        <f t="shared" ref="UCC43:UEN43" ca="1" si="225">IFERROR(UBY43*UCA43,"")</f>
        <v/>
      </c>
      <c r="UCD43" t="str">
        <f t="shared" ca="1" si="225"/>
        <v/>
      </c>
      <c r="UCE43" t="str">
        <f t="shared" ca="1" si="225"/>
        <v/>
      </c>
      <c r="UCF43" t="str">
        <f t="shared" ca="1" si="225"/>
        <v/>
      </c>
      <c r="UCG43" t="str">
        <f t="shared" ca="1" si="225"/>
        <v/>
      </c>
      <c r="UCH43" t="str">
        <f t="shared" ca="1" si="225"/>
        <v/>
      </c>
      <c r="UCI43" t="str">
        <f t="shared" ca="1" si="225"/>
        <v/>
      </c>
      <c r="UCJ43" t="str">
        <f t="shared" ca="1" si="225"/>
        <v/>
      </c>
      <c r="UCK43" t="str">
        <f t="shared" ca="1" si="225"/>
        <v/>
      </c>
      <c r="UCL43" t="str">
        <f t="shared" ca="1" si="225"/>
        <v/>
      </c>
      <c r="UCM43" t="str">
        <f t="shared" ca="1" si="225"/>
        <v/>
      </c>
      <c r="UCN43" t="str">
        <f t="shared" ca="1" si="225"/>
        <v/>
      </c>
      <c r="UCO43" t="str">
        <f t="shared" ca="1" si="225"/>
        <v/>
      </c>
      <c r="UCP43" t="str">
        <f t="shared" ca="1" si="225"/>
        <v/>
      </c>
      <c r="UCQ43" t="str">
        <f t="shared" ca="1" si="225"/>
        <v/>
      </c>
      <c r="UCR43" t="str">
        <f t="shared" ca="1" si="225"/>
        <v/>
      </c>
      <c r="UCS43" t="str">
        <f t="shared" ca="1" si="225"/>
        <v/>
      </c>
      <c r="UCT43" t="str">
        <f t="shared" ca="1" si="225"/>
        <v/>
      </c>
      <c r="UCU43" t="str">
        <f t="shared" ca="1" si="225"/>
        <v/>
      </c>
      <c r="UCV43" t="str">
        <f t="shared" ca="1" si="225"/>
        <v/>
      </c>
      <c r="UCW43" t="str">
        <f t="shared" ca="1" si="225"/>
        <v/>
      </c>
      <c r="UCX43" t="str">
        <f t="shared" ca="1" si="225"/>
        <v/>
      </c>
      <c r="UCY43" t="str">
        <f t="shared" ca="1" si="225"/>
        <v/>
      </c>
      <c r="UCZ43" t="str">
        <f t="shared" ca="1" si="225"/>
        <v/>
      </c>
      <c r="UDA43" t="str">
        <f t="shared" ca="1" si="225"/>
        <v/>
      </c>
      <c r="UDB43" t="str">
        <f t="shared" ca="1" si="225"/>
        <v/>
      </c>
      <c r="UDC43" t="str">
        <f t="shared" ca="1" si="225"/>
        <v/>
      </c>
      <c r="UDD43" t="str">
        <f t="shared" ca="1" si="225"/>
        <v/>
      </c>
      <c r="UDE43" t="str">
        <f t="shared" ca="1" si="225"/>
        <v/>
      </c>
      <c r="UDF43" t="str">
        <f t="shared" ca="1" si="225"/>
        <v/>
      </c>
      <c r="UDG43" t="str">
        <f t="shared" ca="1" si="225"/>
        <v/>
      </c>
      <c r="UDH43" t="str">
        <f t="shared" ca="1" si="225"/>
        <v/>
      </c>
      <c r="UDI43" t="str">
        <f t="shared" ca="1" si="225"/>
        <v/>
      </c>
      <c r="UDJ43" t="str">
        <f t="shared" ca="1" si="225"/>
        <v/>
      </c>
      <c r="UDK43" t="str">
        <f t="shared" ca="1" si="225"/>
        <v/>
      </c>
      <c r="UDL43" t="str">
        <f t="shared" ca="1" si="225"/>
        <v/>
      </c>
      <c r="UDM43" t="str">
        <f t="shared" ca="1" si="225"/>
        <v/>
      </c>
      <c r="UDN43" t="str">
        <f t="shared" ca="1" si="225"/>
        <v/>
      </c>
      <c r="UDO43" t="str">
        <f t="shared" ca="1" si="225"/>
        <v/>
      </c>
      <c r="UDP43" t="str">
        <f t="shared" ca="1" si="225"/>
        <v/>
      </c>
      <c r="UDQ43" t="str">
        <f t="shared" ca="1" si="225"/>
        <v/>
      </c>
      <c r="UDR43" t="str">
        <f t="shared" ca="1" si="225"/>
        <v/>
      </c>
      <c r="UDS43" t="str">
        <f t="shared" ca="1" si="225"/>
        <v/>
      </c>
      <c r="UDT43" t="str">
        <f t="shared" ca="1" si="225"/>
        <v/>
      </c>
      <c r="UDU43" t="str">
        <f t="shared" ca="1" si="225"/>
        <v/>
      </c>
      <c r="UDV43" t="str">
        <f t="shared" ca="1" si="225"/>
        <v/>
      </c>
      <c r="UDW43" t="str">
        <f t="shared" ca="1" si="225"/>
        <v/>
      </c>
      <c r="UDX43" t="str">
        <f t="shared" ca="1" si="225"/>
        <v/>
      </c>
      <c r="UDY43" t="str">
        <f t="shared" ca="1" si="225"/>
        <v/>
      </c>
      <c r="UDZ43" t="str">
        <f t="shared" ca="1" si="225"/>
        <v/>
      </c>
      <c r="UEA43" t="str">
        <f t="shared" ca="1" si="225"/>
        <v/>
      </c>
      <c r="UEB43" t="str">
        <f t="shared" ca="1" si="225"/>
        <v/>
      </c>
      <c r="UEC43" t="str">
        <f t="shared" ca="1" si="225"/>
        <v/>
      </c>
      <c r="UED43" t="str">
        <f t="shared" ca="1" si="225"/>
        <v/>
      </c>
      <c r="UEE43" t="str">
        <f t="shared" ca="1" si="225"/>
        <v/>
      </c>
      <c r="UEF43" t="str">
        <f t="shared" ca="1" si="225"/>
        <v/>
      </c>
      <c r="UEG43" t="str">
        <f t="shared" ca="1" si="225"/>
        <v/>
      </c>
      <c r="UEH43" t="str">
        <f t="shared" ca="1" si="225"/>
        <v/>
      </c>
      <c r="UEI43" t="str">
        <f t="shared" ca="1" si="225"/>
        <v/>
      </c>
      <c r="UEJ43" t="str">
        <f t="shared" ca="1" si="225"/>
        <v/>
      </c>
      <c r="UEK43" t="str">
        <f t="shared" ca="1" si="225"/>
        <v/>
      </c>
      <c r="UEL43" t="str">
        <f t="shared" ca="1" si="225"/>
        <v/>
      </c>
      <c r="UEM43" t="str">
        <f t="shared" ca="1" si="225"/>
        <v/>
      </c>
      <c r="UEN43" t="str">
        <f t="shared" ca="1" si="225"/>
        <v/>
      </c>
      <c r="UEO43" t="str">
        <f t="shared" ref="UEO43:UGZ43" ca="1" si="226">IFERROR(UEK43*UEM43,"")</f>
        <v/>
      </c>
      <c r="UEP43" t="str">
        <f t="shared" ca="1" si="226"/>
        <v/>
      </c>
      <c r="UEQ43" t="str">
        <f t="shared" ca="1" si="226"/>
        <v/>
      </c>
      <c r="UER43" t="str">
        <f t="shared" ca="1" si="226"/>
        <v/>
      </c>
      <c r="UES43" t="str">
        <f t="shared" ca="1" si="226"/>
        <v/>
      </c>
      <c r="UET43" t="str">
        <f t="shared" ca="1" si="226"/>
        <v/>
      </c>
      <c r="UEU43" t="str">
        <f t="shared" ca="1" si="226"/>
        <v/>
      </c>
      <c r="UEV43" t="str">
        <f t="shared" ca="1" si="226"/>
        <v/>
      </c>
      <c r="UEW43" t="str">
        <f t="shared" ca="1" si="226"/>
        <v/>
      </c>
      <c r="UEX43" t="str">
        <f t="shared" ca="1" si="226"/>
        <v/>
      </c>
      <c r="UEY43" t="str">
        <f t="shared" ca="1" si="226"/>
        <v/>
      </c>
      <c r="UEZ43" t="str">
        <f t="shared" ca="1" si="226"/>
        <v/>
      </c>
      <c r="UFA43" t="str">
        <f t="shared" ca="1" si="226"/>
        <v/>
      </c>
      <c r="UFB43" t="str">
        <f t="shared" ca="1" si="226"/>
        <v/>
      </c>
      <c r="UFC43" t="str">
        <f t="shared" ca="1" si="226"/>
        <v/>
      </c>
      <c r="UFD43" t="str">
        <f t="shared" ca="1" si="226"/>
        <v/>
      </c>
      <c r="UFE43" t="str">
        <f t="shared" ca="1" si="226"/>
        <v/>
      </c>
      <c r="UFF43" t="str">
        <f t="shared" ca="1" si="226"/>
        <v/>
      </c>
      <c r="UFG43" t="str">
        <f t="shared" ca="1" si="226"/>
        <v/>
      </c>
      <c r="UFH43" t="str">
        <f t="shared" ca="1" si="226"/>
        <v/>
      </c>
      <c r="UFI43" t="str">
        <f t="shared" ca="1" si="226"/>
        <v/>
      </c>
      <c r="UFJ43" t="str">
        <f t="shared" ca="1" si="226"/>
        <v/>
      </c>
      <c r="UFK43" t="str">
        <f t="shared" ca="1" si="226"/>
        <v/>
      </c>
      <c r="UFL43" t="str">
        <f t="shared" ca="1" si="226"/>
        <v/>
      </c>
      <c r="UFM43" t="str">
        <f t="shared" ca="1" si="226"/>
        <v/>
      </c>
      <c r="UFN43" t="str">
        <f t="shared" ca="1" si="226"/>
        <v/>
      </c>
      <c r="UFO43" t="str">
        <f t="shared" ca="1" si="226"/>
        <v/>
      </c>
      <c r="UFP43" t="str">
        <f t="shared" ca="1" si="226"/>
        <v/>
      </c>
      <c r="UFQ43" t="str">
        <f t="shared" ca="1" si="226"/>
        <v/>
      </c>
      <c r="UFR43" t="str">
        <f t="shared" ca="1" si="226"/>
        <v/>
      </c>
      <c r="UFS43" t="str">
        <f t="shared" ca="1" si="226"/>
        <v/>
      </c>
      <c r="UFT43" t="str">
        <f t="shared" ca="1" si="226"/>
        <v/>
      </c>
      <c r="UFU43" t="str">
        <f t="shared" ca="1" si="226"/>
        <v/>
      </c>
      <c r="UFV43" t="str">
        <f t="shared" ca="1" si="226"/>
        <v/>
      </c>
      <c r="UFW43" t="str">
        <f t="shared" ca="1" si="226"/>
        <v/>
      </c>
      <c r="UFX43" t="str">
        <f t="shared" ca="1" si="226"/>
        <v/>
      </c>
      <c r="UFY43" t="str">
        <f t="shared" ca="1" si="226"/>
        <v/>
      </c>
      <c r="UFZ43" t="str">
        <f t="shared" ca="1" si="226"/>
        <v/>
      </c>
      <c r="UGA43" t="str">
        <f t="shared" ca="1" si="226"/>
        <v/>
      </c>
      <c r="UGB43" t="str">
        <f t="shared" ca="1" si="226"/>
        <v/>
      </c>
      <c r="UGC43" t="str">
        <f t="shared" ca="1" si="226"/>
        <v/>
      </c>
      <c r="UGD43" t="str">
        <f t="shared" ca="1" si="226"/>
        <v/>
      </c>
      <c r="UGE43" t="str">
        <f t="shared" ca="1" si="226"/>
        <v/>
      </c>
      <c r="UGF43" t="str">
        <f t="shared" ca="1" si="226"/>
        <v/>
      </c>
      <c r="UGG43" t="str">
        <f t="shared" ca="1" si="226"/>
        <v/>
      </c>
      <c r="UGH43" t="str">
        <f t="shared" ca="1" si="226"/>
        <v/>
      </c>
      <c r="UGI43" t="str">
        <f t="shared" ca="1" si="226"/>
        <v/>
      </c>
      <c r="UGJ43" t="str">
        <f t="shared" ca="1" si="226"/>
        <v/>
      </c>
      <c r="UGK43" t="str">
        <f t="shared" ca="1" si="226"/>
        <v/>
      </c>
      <c r="UGL43" t="str">
        <f t="shared" ca="1" si="226"/>
        <v/>
      </c>
      <c r="UGM43" t="str">
        <f t="shared" ca="1" si="226"/>
        <v/>
      </c>
      <c r="UGN43" t="str">
        <f t="shared" ca="1" si="226"/>
        <v/>
      </c>
      <c r="UGO43" t="str">
        <f t="shared" ca="1" si="226"/>
        <v/>
      </c>
      <c r="UGP43" t="str">
        <f t="shared" ca="1" si="226"/>
        <v/>
      </c>
      <c r="UGQ43" t="str">
        <f t="shared" ca="1" si="226"/>
        <v/>
      </c>
      <c r="UGR43" t="str">
        <f t="shared" ca="1" si="226"/>
        <v/>
      </c>
      <c r="UGS43" t="str">
        <f t="shared" ca="1" si="226"/>
        <v/>
      </c>
      <c r="UGT43" t="str">
        <f t="shared" ca="1" si="226"/>
        <v/>
      </c>
      <c r="UGU43" t="str">
        <f t="shared" ca="1" si="226"/>
        <v/>
      </c>
      <c r="UGV43" t="str">
        <f t="shared" ca="1" si="226"/>
        <v/>
      </c>
      <c r="UGW43" t="str">
        <f t="shared" ca="1" si="226"/>
        <v/>
      </c>
      <c r="UGX43" t="str">
        <f t="shared" ca="1" si="226"/>
        <v/>
      </c>
      <c r="UGY43" t="str">
        <f t="shared" ca="1" si="226"/>
        <v/>
      </c>
      <c r="UGZ43" t="str">
        <f t="shared" ca="1" si="226"/>
        <v/>
      </c>
      <c r="UHA43" t="str">
        <f t="shared" ref="UHA43:UJL43" ca="1" si="227">IFERROR(UGW43*UGY43,"")</f>
        <v/>
      </c>
      <c r="UHB43" t="str">
        <f t="shared" ca="1" si="227"/>
        <v/>
      </c>
      <c r="UHC43" t="str">
        <f t="shared" ca="1" si="227"/>
        <v/>
      </c>
      <c r="UHD43" t="str">
        <f t="shared" ca="1" si="227"/>
        <v/>
      </c>
      <c r="UHE43" t="str">
        <f t="shared" ca="1" si="227"/>
        <v/>
      </c>
      <c r="UHF43" t="str">
        <f t="shared" ca="1" si="227"/>
        <v/>
      </c>
      <c r="UHG43" t="str">
        <f t="shared" ca="1" si="227"/>
        <v/>
      </c>
      <c r="UHH43" t="str">
        <f t="shared" ca="1" si="227"/>
        <v/>
      </c>
      <c r="UHI43" t="str">
        <f t="shared" ca="1" si="227"/>
        <v/>
      </c>
      <c r="UHJ43" t="str">
        <f t="shared" ca="1" si="227"/>
        <v/>
      </c>
      <c r="UHK43" t="str">
        <f t="shared" ca="1" si="227"/>
        <v/>
      </c>
      <c r="UHL43" t="str">
        <f t="shared" ca="1" si="227"/>
        <v/>
      </c>
      <c r="UHM43" t="str">
        <f t="shared" ca="1" si="227"/>
        <v/>
      </c>
      <c r="UHN43" t="str">
        <f t="shared" ca="1" si="227"/>
        <v/>
      </c>
      <c r="UHO43" t="str">
        <f t="shared" ca="1" si="227"/>
        <v/>
      </c>
      <c r="UHP43" t="str">
        <f t="shared" ca="1" si="227"/>
        <v/>
      </c>
      <c r="UHQ43" t="str">
        <f t="shared" ca="1" si="227"/>
        <v/>
      </c>
      <c r="UHR43" t="str">
        <f t="shared" ca="1" si="227"/>
        <v/>
      </c>
      <c r="UHS43" t="str">
        <f t="shared" ca="1" si="227"/>
        <v/>
      </c>
      <c r="UHT43" t="str">
        <f t="shared" ca="1" si="227"/>
        <v/>
      </c>
      <c r="UHU43" t="str">
        <f t="shared" ca="1" si="227"/>
        <v/>
      </c>
      <c r="UHV43" t="str">
        <f t="shared" ca="1" si="227"/>
        <v/>
      </c>
      <c r="UHW43" t="str">
        <f t="shared" ca="1" si="227"/>
        <v/>
      </c>
      <c r="UHX43" t="str">
        <f t="shared" ca="1" si="227"/>
        <v/>
      </c>
      <c r="UHY43" t="str">
        <f t="shared" ca="1" si="227"/>
        <v/>
      </c>
      <c r="UHZ43" t="str">
        <f t="shared" ca="1" si="227"/>
        <v/>
      </c>
      <c r="UIA43" t="str">
        <f t="shared" ca="1" si="227"/>
        <v/>
      </c>
      <c r="UIB43" t="str">
        <f t="shared" ca="1" si="227"/>
        <v/>
      </c>
      <c r="UIC43" t="str">
        <f t="shared" ca="1" si="227"/>
        <v/>
      </c>
      <c r="UID43" t="str">
        <f t="shared" ca="1" si="227"/>
        <v/>
      </c>
      <c r="UIE43" t="str">
        <f t="shared" ca="1" si="227"/>
        <v/>
      </c>
      <c r="UIF43" t="str">
        <f t="shared" ca="1" si="227"/>
        <v/>
      </c>
      <c r="UIG43" t="str">
        <f t="shared" ca="1" si="227"/>
        <v/>
      </c>
      <c r="UIH43" t="str">
        <f t="shared" ca="1" si="227"/>
        <v/>
      </c>
      <c r="UII43" t="str">
        <f t="shared" ca="1" si="227"/>
        <v/>
      </c>
      <c r="UIJ43" t="str">
        <f t="shared" ca="1" si="227"/>
        <v/>
      </c>
      <c r="UIK43" t="str">
        <f t="shared" ca="1" si="227"/>
        <v/>
      </c>
      <c r="UIL43" t="str">
        <f t="shared" ca="1" si="227"/>
        <v/>
      </c>
      <c r="UIM43" t="str">
        <f t="shared" ca="1" si="227"/>
        <v/>
      </c>
      <c r="UIN43" t="str">
        <f t="shared" ca="1" si="227"/>
        <v/>
      </c>
      <c r="UIO43" t="str">
        <f t="shared" ca="1" si="227"/>
        <v/>
      </c>
      <c r="UIP43" t="str">
        <f t="shared" ca="1" si="227"/>
        <v/>
      </c>
      <c r="UIQ43" t="str">
        <f t="shared" ca="1" si="227"/>
        <v/>
      </c>
      <c r="UIR43" t="str">
        <f t="shared" ca="1" si="227"/>
        <v/>
      </c>
      <c r="UIS43" t="str">
        <f t="shared" ca="1" si="227"/>
        <v/>
      </c>
      <c r="UIT43" t="str">
        <f t="shared" ca="1" si="227"/>
        <v/>
      </c>
      <c r="UIU43" t="str">
        <f t="shared" ca="1" si="227"/>
        <v/>
      </c>
      <c r="UIV43" t="str">
        <f t="shared" ca="1" si="227"/>
        <v/>
      </c>
      <c r="UIW43" t="str">
        <f t="shared" ca="1" si="227"/>
        <v/>
      </c>
      <c r="UIX43" t="str">
        <f t="shared" ca="1" si="227"/>
        <v/>
      </c>
      <c r="UIY43" t="str">
        <f t="shared" ca="1" si="227"/>
        <v/>
      </c>
      <c r="UIZ43" t="str">
        <f t="shared" ca="1" si="227"/>
        <v/>
      </c>
      <c r="UJA43" t="str">
        <f t="shared" ca="1" si="227"/>
        <v/>
      </c>
      <c r="UJB43" t="str">
        <f t="shared" ca="1" si="227"/>
        <v/>
      </c>
      <c r="UJC43" t="str">
        <f t="shared" ca="1" si="227"/>
        <v/>
      </c>
      <c r="UJD43" t="str">
        <f t="shared" ca="1" si="227"/>
        <v/>
      </c>
      <c r="UJE43" t="str">
        <f t="shared" ca="1" si="227"/>
        <v/>
      </c>
      <c r="UJF43" t="str">
        <f t="shared" ca="1" si="227"/>
        <v/>
      </c>
      <c r="UJG43" t="str">
        <f t="shared" ca="1" si="227"/>
        <v/>
      </c>
      <c r="UJH43" t="str">
        <f t="shared" ca="1" si="227"/>
        <v/>
      </c>
      <c r="UJI43" t="str">
        <f t="shared" ca="1" si="227"/>
        <v/>
      </c>
      <c r="UJJ43" t="str">
        <f t="shared" ca="1" si="227"/>
        <v/>
      </c>
      <c r="UJK43" t="str">
        <f t="shared" ca="1" si="227"/>
        <v/>
      </c>
      <c r="UJL43" t="str">
        <f t="shared" ca="1" si="227"/>
        <v/>
      </c>
      <c r="UJM43" t="str">
        <f t="shared" ref="UJM43:ULX43" ca="1" si="228">IFERROR(UJI43*UJK43,"")</f>
        <v/>
      </c>
      <c r="UJN43" t="str">
        <f t="shared" ca="1" si="228"/>
        <v/>
      </c>
      <c r="UJO43" t="str">
        <f t="shared" ca="1" si="228"/>
        <v/>
      </c>
      <c r="UJP43" t="str">
        <f t="shared" ca="1" si="228"/>
        <v/>
      </c>
      <c r="UJQ43" t="str">
        <f t="shared" ca="1" si="228"/>
        <v/>
      </c>
      <c r="UJR43" t="str">
        <f t="shared" ca="1" si="228"/>
        <v/>
      </c>
      <c r="UJS43" t="str">
        <f t="shared" ca="1" si="228"/>
        <v/>
      </c>
      <c r="UJT43" t="str">
        <f t="shared" ca="1" si="228"/>
        <v/>
      </c>
      <c r="UJU43" t="str">
        <f t="shared" ca="1" si="228"/>
        <v/>
      </c>
      <c r="UJV43" t="str">
        <f t="shared" ca="1" si="228"/>
        <v/>
      </c>
      <c r="UJW43" t="str">
        <f t="shared" ca="1" si="228"/>
        <v/>
      </c>
      <c r="UJX43" t="str">
        <f t="shared" ca="1" si="228"/>
        <v/>
      </c>
      <c r="UJY43" t="str">
        <f t="shared" ca="1" si="228"/>
        <v/>
      </c>
      <c r="UJZ43" t="str">
        <f t="shared" ca="1" si="228"/>
        <v/>
      </c>
      <c r="UKA43" t="str">
        <f t="shared" ca="1" si="228"/>
        <v/>
      </c>
      <c r="UKB43" t="str">
        <f t="shared" ca="1" si="228"/>
        <v/>
      </c>
      <c r="UKC43" t="str">
        <f t="shared" ca="1" si="228"/>
        <v/>
      </c>
      <c r="UKD43" t="str">
        <f t="shared" ca="1" si="228"/>
        <v/>
      </c>
      <c r="UKE43" t="str">
        <f t="shared" ca="1" si="228"/>
        <v/>
      </c>
      <c r="UKF43" t="str">
        <f t="shared" ca="1" si="228"/>
        <v/>
      </c>
      <c r="UKG43" t="str">
        <f t="shared" ca="1" si="228"/>
        <v/>
      </c>
      <c r="UKH43" t="str">
        <f t="shared" ca="1" si="228"/>
        <v/>
      </c>
      <c r="UKI43" t="str">
        <f t="shared" ca="1" si="228"/>
        <v/>
      </c>
      <c r="UKJ43" t="str">
        <f t="shared" ca="1" si="228"/>
        <v/>
      </c>
      <c r="UKK43" t="str">
        <f t="shared" ca="1" si="228"/>
        <v/>
      </c>
      <c r="UKL43" t="str">
        <f t="shared" ca="1" si="228"/>
        <v/>
      </c>
      <c r="UKM43" t="str">
        <f t="shared" ca="1" si="228"/>
        <v/>
      </c>
      <c r="UKN43" t="str">
        <f t="shared" ca="1" si="228"/>
        <v/>
      </c>
      <c r="UKO43" t="str">
        <f t="shared" ca="1" si="228"/>
        <v/>
      </c>
      <c r="UKP43" t="str">
        <f t="shared" ca="1" si="228"/>
        <v/>
      </c>
      <c r="UKQ43" t="str">
        <f t="shared" ca="1" si="228"/>
        <v/>
      </c>
      <c r="UKR43" t="str">
        <f t="shared" ca="1" si="228"/>
        <v/>
      </c>
      <c r="UKS43" t="str">
        <f t="shared" ca="1" si="228"/>
        <v/>
      </c>
      <c r="UKT43" t="str">
        <f t="shared" ca="1" si="228"/>
        <v/>
      </c>
      <c r="UKU43" t="str">
        <f t="shared" ca="1" si="228"/>
        <v/>
      </c>
      <c r="UKV43" t="str">
        <f t="shared" ca="1" si="228"/>
        <v/>
      </c>
      <c r="UKW43" t="str">
        <f t="shared" ca="1" si="228"/>
        <v/>
      </c>
      <c r="UKX43" t="str">
        <f t="shared" ca="1" si="228"/>
        <v/>
      </c>
      <c r="UKY43" t="str">
        <f t="shared" ca="1" si="228"/>
        <v/>
      </c>
      <c r="UKZ43" t="str">
        <f t="shared" ca="1" si="228"/>
        <v/>
      </c>
      <c r="ULA43" t="str">
        <f t="shared" ca="1" si="228"/>
        <v/>
      </c>
      <c r="ULB43" t="str">
        <f t="shared" ca="1" si="228"/>
        <v/>
      </c>
      <c r="ULC43" t="str">
        <f t="shared" ca="1" si="228"/>
        <v/>
      </c>
      <c r="ULD43" t="str">
        <f t="shared" ca="1" si="228"/>
        <v/>
      </c>
      <c r="ULE43" t="str">
        <f t="shared" ca="1" si="228"/>
        <v/>
      </c>
      <c r="ULF43" t="str">
        <f t="shared" ca="1" si="228"/>
        <v/>
      </c>
      <c r="ULG43" t="str">
        <f t="shared" ca="1" si="228"/>
        <v/>
      </c>
      <c r="ULH43" t="str">
        <f t="shared" ca="1" si="228"/>
        <v/>
      </c>
      <c r="ULI43" t="str">
        <f t="shared" ca="1" si="228"/>
        <v/>
      </c>
      <c r="ULJ43" t="str">
        <f t="shared" ca="1" si="228"/>
        <v/>
      </c>
      <c r="ULK43" t="str">
        <f t="shared" ca="1" si="228"/>
        <v/>
      </c>
      <c r="ULL43" t="str">
        <f t="shared" ca="1" si="228"/>
        <v/>
      </c>
      <c r="ULM43" t="str">
        <f t="shared" ca="1" si="228"/>
        <v/>
      </c>
      <c r="ULN43" t="str">
        <f t="shared" ca="1" si="228"/>
        <v/>
      </c>
      <c r="ULO43" t="str">
        <f t="shared" ca="1" si="228"/>
        <v/>
      </c>
      <c r="ULP43" t="str">
        <f t="shared" ca="1" si="228"/>
        <v/>
      </c>
      <c r="ULQ43" t="str">
        <f t="shared" ca="1" si="228"/>
        <v/>
      </c>
      <c r="ULR43" t="str">
        <f t="shared" ca="1" si="228"/>
        <v/>
      </c>
      <c r="ULS43" t="str">
        <f t="shared" ca="1" si="228"/>
        <v/>
      </c>
      <c r="ULT43" t="str">
        <f t="shared" ca="1" si="228"/>
        <v/>
      </c>
      <c r="ULU43" t="str">
        <f t="shared" ca="1" si="228"/>
        <v/>
      </c>
      <c r="ULV43" t="str">
        <f t="shared" ca="1" si="228"/>
        <v/>
      </c>
      <c r="ULW43" t="str">
        <f t="shared" ca="1" si="228"/>
        <v/>
      </c>
      <c r="ULX43" t="str">
        <f t="shared" ca="1" si="228"/>
        <v/>
      </c>
      <c r="ULY43" t="str">
        <f t="shared" ref="ULY43:UOJ43" ca="1" si="229">IFERROR(ULU43*ULW43,"")</f>
        <v/>
      </c>
      <c r="ULZ43" t="str">
        <f t="shared" ca="1" si="229"/>
        <v/>
      </c>
      <c r="UMA43" t="str">
        <f t="shared" ca="1" si="229"/>
        <v/>
      </c>
      <c r="UMB43" t="str">
        <f t="shared" ca="1" si="229"/>
        <v/>
      </c>
      <c r="UMC43" t="str">
        <f t="shared" ca="1" si="229"/>
        <v/>
      </c>
      <c r="UMD43" t="str">
        <f t="shared" ca="1" si="229"/>
        <v/>
      </c>
      <c r="UME43" t="str">
        <f t="shared" ca="1" si="229"/>
        <v/>
      </c>
      <c r="UMF43" t="str">
        <f t="shared" ca="1" si="229"/>
        <v/>
      </c>
      <c r="UMG43" t="str">
        <f t="shared" ca="1" si="229"/>
        <v/>
      </c>
      <c r="UMH43" t="str">
        <f t="shared" ca="1" si="229"/>
        <v/>
      </c>
      <c r="UMI43" t="str">
        <f t="shared" ca="1" si="229"/>
        <v/>
      </c>
      <c r="UMJ43" t="str">
        <f t="shared" ca="1" si="229"/>
        <v/>
      </c>
      <c r="UMK43" t="str">
        <f t="shared" ca="1" si="229"/>
        <v/>
      </c>
      <c r="UML43" t="str">
        <f t="shared" ca="1" si="229"/>
        <v/>
      </c>
      <c r="UMM43" t="str">
        <f t="shared" ca="1" si="229"/>
        <v/>
      </c>
      <c r="UMN43" t="str">
        <f t="shared" ca="1" si="229"/>
        <v/>
      </c>
      <c r="UMO43" t="str">
        <f t="shared" ca="1" si="229"/>
        <v/>
      </c>
      <c r="UMP43" t="str">
        <f t="shared" ca="1" si="229"/>
        <v/>
      </c>
      <c r="UMQ43" t="str">
        <f t="shared" ca="1" si="229"/>
        <v/>
      </c>
      <c r="UMR43" t="str">
        <f t="shared" ca="1" si="229"/>
        <v/>
      </c>
      <c r="UMS43" t="str">
        <f t="shared" ca="1" si="229"/>
        <v/>
      </c>
      <c r="UMT43" t="str">
        <f t="shared" ca="1" si="229"/>
        <v/>
      </c>
      <c r="UMU43" t="str">
        <f t="shared" ca="1" si="229"/>
        <v/>
      </c>
      <c r="UMV43" t="str">
        <f t="shared" ca="1" si="229"/>
        <v/>
      </c>
      <c r="UMW43" t="str">
        <f t="shared" ca="1" si="229"/>
        <v/>
      </c>
      <c r="UMX43" t="str">
        <f t="shared" ca="1" si="229"/>
        <v/>
      </c>
      <c r="UMY43" t="str">
        <f t="shared" ca="1" si="229"/>
        <v/>
      </c>
      <c r="UMZ43" t="str">
        <f t="shared" ca="1" si="229"/>
        <v/>
      </c>
      <c r="UNA43" t="str">
        <f t="shared" ca="1" si="229"/>
        <v/>
      </c>
      <c r="UNB43" t="str">
        <f t="shared" ca="1" si="229"/>
        <v/>
      </c>
      <c r="UNC43" t="str">
        <f t="shared" ca="1" si="229"/>
        <v/>
      </c>
      <c r="UND43" t="str">
        <f t="shared" ca="1" si="229"/>
        <v/>
      </c>
      <c r="UNE43" t="str">
        <f t="shared" ca="1" si="229"/>
        <v/>
      </c>
      <c r="UNF43" t="str">
        <f t="shared" ca="1" si="229"/>
        <v/>
      </c>
      <c r="UNG43" t="str">
        <f t="shared" ca="1" si="229"/>
        <v/>
      </c>
      <c r="UNH43" t="str">
        <f t="shared" ca="1" si="229"/>
        <v/>
      </c>
      <c r="UNI43" t="str">
        <f t="shared" ca="1" si="229"/>
        <v/>
      </c>
      <c r="UNJ43" t="str">
        <f t="shared" ca="1" si="229"/>
        <v/>
      </c>
      <c r="UNK43" t="str">
        <f t="shared" ca="1" si="229"/>
        <v/>
      </c>
      <c r="UNL43" t="str">
        <f t="shared" ca="1" si="229"/>
        <v/>
      </c>
      <c r="UNM43" t="str">
        <f t="shared" ca="1" si="229"/>
        <v/>
      </c>
      <c r="UNN43" t="str">
        <f t="shared" ca="1" si="229"/>
        <v/>
      </c>
      <c r="UNO43" t="str">
        <f t="shared" ca="1" si="229"/>
        <v/>
      </c>
      <c r="UNP43" t="str">
        <f t="shared" ca="1" si="229"/>
        <v/>
      </c>
      <c r="UNQ43" t="str">
        <f t="shared" ca="1" si="229"/>
        <v/>
      </c>
      <c r="UNR43" t="str">
        <f t="shared" ca="1" si="229"/>
        <v/>
      </c>
      <c r="UNS43" t="str">
        <f t="shared" ca="1" si="229"/>
        <v/>
      </c>
      <c r="UNT43" t="str">
        <f t="shared" ca="1" si="229"/>
        <v/>
      </c>
      <c r="UNU43" t="str">
        <f t="shared" ca="1" si="229"/>
        <v/>
      </c>
      <c r="UNV43" t="str">
        <f t="shared" ca="1" si="229"/>
        <v/>
      </c>
      <c r="UNW43" t="str">
        <f t="shared" ca="1" si="229"/>
        <v/>
      </c>
      <c r="UNX43" t="str">
        <f t="shared" ca="1" si="229"/>
        <v/>
      </c>
      <c r="UNY43" t="str">
        <f t="shared" ca="1" si="229"/>
        <v/>
      </c>
      <c r="UNZ43" t="str">
        <f t="shared" ca="1" si="229"/>
        <v/>
      </c>
      <c r="UOA43" t="str">
        <f t="shared" ca="1" si="229"/>
        <v/>
      </c>
      <c r="UOB43" t="str">
        <f t="shared" ca="1" si="229"/>
        <v/>
      </c>
      <c r="UOC43" t="str">
        <f t="shared" ca="1" si="229"/>
        <v/>
      </c>
      <c r="UOD43" t="str">
        <f t="shared" ca="1" si="229"/>
        <v/>
      </c>
      <c r="UOE43" t="str">
        <f t="shared" ca="1" si="229"/>
        <v/>
      </c>
      <c r="UOF43" t="str">
        <f t="shared" ca="1" si="229"/>
        <v/>
      </c>
      <c r="UOG43" t="str">
        <f t="shared" ca="1" si="229"/>
        <v/>
      </c>
      <c r="UOH43" t="str">
        <f t="shared" ca="1" si="229"/>
        <v/>
      </c>
      <c r="UOI43" t="str">
        <f t="shared" ca="1" si="229"/>
        <v/>
      </c>
      <c r="UOJ43" t="str">
        <f t="shared" ca="1" si="229"/>
        <v/>
      </c>
      <c r="UOK43" t="str">
        <f t="shared" ref="UOK43:UQV43" ca="1" si="230">IFERROR(UOG43*UOI43,"")</f>
        <v/>
      </c>
      <c r="UOL43" t="str">
        <f t="shared" ca="1" si="230"/>
        <v/>
      </c>
      <c r="UOM43" t="str">
        <f t="shared" ca="1" si="230"/>
        <v/>
      </c>
      <c r="UON43" t="str">
        <f t="shared" ca="1" si="230"/>
        <v/>
      </c>
      <c r="UOO43" t="str">
        <f t="shared" ca="1" si="230"/>
        <v/>
      </c>
      <c r="UOP43" t="str">
        <f t="shared" ca="1" si="230"/>
        <v/>
      </c>
      <c r="UOQ43" t="str">
        <f t="shared" ca="1" si="230"/>
        <v/>
      </c>
      <c r="UOR43" t="str">
        <f t="shared" ca="1" si="230"/>
        <v/>
      </c>
      <c r="UOS43" t="str">
        <f t="shared" ca="1" si="230"/>
        <v/>
      </c>
      <c r="UOT43" t="str">
        <f t="shared" ca="1" si="230"/>
        <v/>
      </c>
      <c r="UOU43" t="str">
        <f t="shared" ca="1" si="230"/>
        <v/>
      </c>
      <c r="UOV43" t="str">
        <f t="shared" ca="1" si="230"/>
        <v/>
      </c>
      <c r="UOW43" t="str">
        <f t="shared" ca="1" si="230"/>
        <v/>
      </c>
      <c r="UOX43" t="str">
        <f t="shared" ca="1" si="230"/>
        <v/>
      </c>
      <c r="UOY43" t="str">
        <f t="shared" ca="1" si="230"/>
        <v/>
      </c>
      <c r="UOZ43" t="str">
        <f t="shared" ca="1" si="230"/>
        <v/>
      </c>
      <c r="UPA43" t="str">
        <f t="shared" ca="1" si="230"/>
        <v/>
      </c>
      <c r="UPB43" t="str">
        <f t="shared" ca="1" si="230"/>
        <v/>
      </c>
      <c r="UPC43" t="str">
        <f t="shared" ca="1" si="230"/>
        <v/>
      </c>
      <c r="UPD43" t="str">
        <f t="shared" ca="1" si="230"/>
        <v/>
      </c>
      <c r="UPE43" t="str">
        <f t="shared" ca="1" si="230"/>
        <v/>
      </c>
      <c r="UPF43" t="str">
        <f t="shared" ca="1" si="230"/>
        <v/>
      </c>
      <c r="UPG43" t="str">
        <f t="shared" ca="1" si="230"/>
        <v/>
      </c>
      <c r="UPH43" t="str">
        <f t="shared" ca="1" si="230"/>
        <v/>
      </c>
      <c r="UPI43" t="str">
        <f t="shared" ca="1" si="230"/>
        <v/>
      </c>
      <c r="UPJ43" t="str">
        <f t="shared" ca="1" si="230"/>
        <v/>
      </c>
      <c r="UPK43" t="str">
        <f t="shared" ca="1" si="230"/>
        <v/>
      </c>
      <c r="UPL43" t="str">
        <f t="shared" ca="1" si="230"/>
        <v/>
      </c>
      <c r="UPM43" t="str">
        <f t="shared" ca="1" si="230"/>
        <v/>
      </c>
      <c r="UPN43" t="str">
        <f t="shared" ca="1" si="230"/>
        <v/>
      </c>
      <c r="UPO43" t="str">
        <f t="shared" ca="1" si="230"/>
        <v/>
      </c>
      <c r="UPP43" t="str">
        <f t="shared" ca="1" si="230"/>
        <v/>
      </c>
      <c r="UPQ43" t="str">
        <f t="shared" ca="1" si="230"/>
        <v/>
      </c>
      <c r="UPR43" t="str">
        <f t="shared" ca="1" si="230"/>
        <v/>
      </c>
      <c r="UPS43" t="str">
        <f t="shared" ca="1" si="230"/>
        <v/>
      </c>
      <c r="UPT43" t="str">
        <f t="shared" ca="1" si="230"/>
        <v/>
      </c>
      <c r="UPU43" t="str">
        <f t="shared" ca="1" si="230"/>
        <v/>
      </c>
      <c r="UPV43" t="str">
        <f t="shared" ca="1" si="230"/>
        <v/>
      </c>
      <c r="UPW43" t="str">
        <f t="shared" ca="1" si="230"/>
        <v/>
      </c>
      <c r="UPX43" t="str">
        <f t="shared" ca="1" si="230"/>
        <v/>
      </c>
      <c r="UPY43" t="str">
        <f t="shared" ca="1" si="230"/>
        <v/>
      </c>
      <c r="UPZ43" t="str">
        <f t="shared" ca="1" si="230"/>
        <v/>
      </c>
      <c r="UQA43" t="str">
        <f t="shared" ca="1" si="230"/>
        <v/>
      </c>
      <c r="UQB43" t="str">
        <f t="shared" ca="1" si="230"/>
        <v/>
      </c>
      <c r="UQC43" t="str">
        <f t="shared" ca="1" si="230"/>
        <v/>
      </c>
      <c r="UQD43" t="str">
        <f t="shared" ca="1" si="230"/>
        <v/>
      </c>
      <c r="UQE43" t="str">
        <f t="shared" ca="1" si="230"/>
        <v/>
      </c>
      <c r="UQF43" t="str">
        <f t="shared" ca="1" si="230"/>
        <v/>
      </c>
      <c r="UQG43" t="str">
        <f t="shared" ca="1" si="230"/>
        <v/>
      </c>
      <c r="UQH43" t="str">
        <f t="shared" ca="1" si="230"/>
        <v/>
      </c>
      <c r="UQI43" t="str">
        <f t="shared" ca="1" si="230"/>
        <v/>
      </c>
      <c r="UQJ43" t="str">
        <f t="shared" ca="1" si="230"/>
        <v/>
      </c>
      <c r="UQK43" t="str">
        <f t="shared" ca="1" si="230"/>
        <v/>
      </c>
      <c r="UQL43" t="str">
        <f t="shared" ca="1" si="230"/>
        <v/>
      </c>
      <c r="UQM43" t="str">
        <f t="shared" ca="1" si="230"/>
        <v/>
      </c>
      <c r="UQN43" t="str">
        <f t="shared" ca="1" si="230"/>
        <v/>
      </c>
      <c r="UQO43" t="str">
        <f t="shared" ca="1" si="230"/>
        <v/>
      </c>
      <c r="UQP43" t="str">
        <f t="shared" ca="1" si="230"/>
        <v/>
      </c>
      <c r="UQQ43" t="str">
        <f t="shared" ca="1" si="230"/>
        <v/>
      </c>
      <c r="UQR43" t="str">
        <f t="shared" ca="1" si="230"/>
        <v/>
      </c>
      <c r="UQS43" t="str">
        <f t="shared" ca="1" si="230"/>
        <v/>
      </c>
      <c r="UQT43" t="str">
        <f t="shared" ca="1" si="230"/>
        <v/>
      </c>
      <c r="UQU43" t="str">
        <f t="shared" ca="1" si="230"/>
        <v/>
      </c>
      <c r="UQV43" t="str">
        <f t="shared" ca="1" si="230"/>
        <v/>
      </c>
      <c r="UQW43" t="str">
        <f t="shared" ref="UQW43:UTH43" ca="1" si="231">IFERROR(UQS43*UQU43,"")</f>
        <v/>
      </c>
      <c r="UQX43" t="str">
        <f t="shared" ca="1" si="231"/>
        <v/>
      </c>
      <c r="UQY43" t="str">
        <f t="shared" ca="1" si="231"/>
        <v/>
      </c>
      <c r="UQZ43" t="str">
        <f t="shared" ca="1" si="231"/>
        <v/>
      </c>
      <c r="URA43" t="str">
        <f t="shared" ca="1" si="231"/>
        <v/>
      </c>
      <c r="URB43" t="str">
        <f t="shared" ca="1" si="231"/>
        <v/>
      </c>
      <c r="URC43" t="str">
        <f t="shared" ca="1" si="231"/>
        <v/>
      </c>
      <c r="URD43" t="str">
        <f t="shared" ca="1" si="231"/>
        <v/>
      </c>
      <c r="URE43" t="str">
        <f t="shared" ca="1" si="231"/>
        <v/>
      </c>
      <c r="URF43" t="str">
        <f t="shared" ca="1" si="231"/>
        <v/>
      </c>
      <c r="URG43" t="str">
        <f t="shared" ca="1" si="231"/>
        <v/>
      </c>
      <c r="URH43" t="str">
        <f t="shared" ca="1" si="231"/>
        <v/>
      </c>
      <c r="URI43" t="str">
        <f t="shared" ca="1" si="231"/>
        <v/>
      </c>
      <c r="URJ43" t="str">
        <f t="shared" ca="1" si="231"/>
        <v/>
      </c>
      <c r="URK43" t="str">
        <f t="shared" ca="1" si="231"/>
        <v/>
      </c>
      <c r="URL43" t="str">
        <f t="shared" ca="1" si="231"/>
        <v/>
      </c>
      <c r="URM43" t="str">
        <f t="shared" ca="1" si="231"/>
        <v/>
      </c>
      <c r="URN43" t="str">
        <f t="shared" ca="1" si="231"/>
        <v/>
      </c>
      <c r="URO43" t="str">
        <f t="shared" ca="1" si="231"/>
        <v/>
      </c>
      <c r="URP43" t="str">
        <f t="shared" ca="1" si="231"/>
        <v/>
      </c>
      <c r="URQ43" t="str">
        <f t="shared" ca="1" si="231"/>
        <v/>
      </c>
      <c r="URR43" t="str">
        <f t="shared" ca="1" si="231"/>
        <v/>
      </c>
      <c r="URS43" t="str">
        <f t="shared" ca="1" si="231"/>
        <v/>
      </c>
      <c r="URT43" t="str">
        <f t="shared" ca="1" si="231"/>
        <v/>
      </c>
      <c r="URU43" t="str">
        <f t="shared" ca="1" si="231"/>
        <v/>
      </c>
      <c r="URV43" t="str">
        <f t="shared" ca="1" si="231"/>
        <v/>
      </c>
      <c r="URW43" t="str">
        <f t="shared" ca="1" si="231"/>
        <v/>
      </c>
      <c r="URX43" t="str">
        <f t="shared" ca="1" si="231"/>
        <v/>
      </c>
      <c r="URY43" t="str">
        <f t="shared" ca="1" si="231"/>
        <v/>
      </c>
      <c r="URZ43" t="str">
        <f t="shared" ca="1" si="231"/>
        <v/>
      </c>
      <c r="USA43" t="str">
        <f t="shared" ca="1" si="231"/>
        <v/>
      </c>
      <c r="USB43" t="str">
        <f t="shared" ca="1" si="231"/>
        <v/>
      </c>
      <c r="USC43" t="str">
        <f t="shared" ca="1" si="231"/>
        <v/>
      </c>
      <c r="USD43" t="str">
        <f t="shared" ca="1" si="231"/>
        <v/>
      </c>
      <c r="USE43" t="str">
        <f t="shared" ca="1" si="231"/>
        <v/>
      </c>
      <c r="USF43" t="str">
        <f t="shared" ca="1" si="231"/>
        <v/>
      </c>
      <c r="USG43" t="str">
        <f t="shared" ca="1" si="231"/>
        <v/>
      </c>
      <c r="USH43" t="str">
        <f t="shared" ca="1" si="231"/>
        <v/>
      </c>
      <c r="USI43" t="str">
        <f t="shared" ca="1" si="231"/>
        <v/>
      </c>
      <c r="USJ43" t="str">
        <f t="shared" ca="1" si="231"/>
        <v/>
      </c>
      <c r="USK43" t="str">
        <f t="shared" ca="1" si="231"/>
        <v/>
      </c>
      <c r="USL43" t="str">
        <f t="shared" ca="1" si="231"/>
        <v/>
      </c>
      <c r="USM43" t="str">
        <f t="shared" ca="1" si="231"/>
        <v/>
      </c>
      <c r="USN43" t="str">
        <f t="shared" ca="1" si="231"/>
        <v/>
      </c>
      <c r="USO43" t="str">
        <f t="shared" ca="1" si="231"/>
        <v/>
      </c>
      <c r="USP43" t="str">
        <f t="shared" ca="1" si="231"/>
        <v/>
      </c>
      <c r="USQ43" t="str">
        <f t="shared" ca="1" si="231"/>
        <v/>
      </c>
      <c r="USR43" t="str">
        <f t="shared" ca="1" si="231"/>
        <v/>
      </c>
      <c r="USS43" t="str">
        <f t="shared" ca="1" si="231"/>
        <v/>
      </c>
      <c r="UST43" t="str">
        <f t="shared" ca="1" si="231"/>
        <v/>
      </c>
      <c r="USU43" t="str">
        <f t="shared" ca="1" si="231"/>
        <v/>
      </c>
      <c r="USV43" t="str">
        <f t="shared" ca="1" si="231"/>
        <v/>
      </c>
      <c r="USW43" t="str">
        <f t="shared" ca="1" si="231"/>
        <v/>
      </c>
      <c r="USX43" t="str">
        <f t="shared" ca="1" si="231"/>
        <v/>
      </c>
      <c r="USY43" t="str">
        <f t="shared" ca="1" si="231"/>
        <v/>
      </c>
      <c r="USZ43" t="str">
        <f t="shared" ca="1" si="231"/>
        <v/>
      </c>
      <c r="UTA43" t="str">
        <f t="shared" ca="1" si="231"/>
        <v/>
      </c>
      <c r="UTB43" t="str">
        <f t="shared" ca="1" si="231"/>
        <v/>
      </c>
      <c r="UTC43" t="str">
        <f t="shared" ca="1" si="231"/>
        <v/>
      </c>
      <c r="UTD43" t="str">
        <f t="shared" ca="1" si="231"/>
        <v/>
      </c>
      <c r="UTE43" t="str">
        <f t="shared" ca="1" si="231"/>
        <v/>
      </c>
      <c r="UTF43" t="str">
        <f t="shared" ca="1" si="231"/>
        <v/>
      </c>
      <c r="UTG43" t="str">
        <f t="shared" ca="1" si="231"/>
        <v/>
      </c>
      <c r="UTH43" t="str">
        <f t="shared" ca="1" si="231"/>
        <v/>
      </c>
      <c r="UTI43" t="str">
        <f t="shared" ref="UTI43:UVT43" ca="1" si="232">IFERROR(UTE43*UTG43,"")</f>
        <v/>
      </c>
      <c r="UTJ43" t="str">
        <f t="shared" ca="1" si="232"/>
        <v/>
      </c>
      <c r="UTK43" t="str">
        <f t="shared" ca="1" si="232"/>
        <v/>
      </c>
      <c r="UTL43" t="str">
        <f t="shared" ca="1" si="232"/>
        <v/>
      </c>
      <c r="UTM43" t="str">
        <f t="shared" ca="1" si="232"/>
        <v/>
      </c>
      <c r="UTN43" t="str">
        <f t="shared" ca="1" si="232"/>
        <v/>
      </c>
      <c r="UTO43" t="str">
        <f t="shared" ca="1" si="232"/>
        <v/>
      </c>
      <c r="UTP43" t="str">
        <f t="shared" ca="1" si="232"/>
        <v/>
      </c>
      <c r="UTQ43" t="str">
        <f t="shared" ca="1" si="232"/>
        <v/>
      </c>
      <c r="UTR43" t="str">
        <f t="shared" ca="1" si="232"/>
        <v/>
      </c>
      <c r="UTS43" t="str">
        <f t="shared" ca="1" si="232"/>
        <v/>
      </c>
      <c r="UTT43" t="str">
        <f t="shared" ca="1" si="232"/>
        <v/>
      </c>
      <c r="UTU43" t="str">
        <f t="shared" ca="1" si="232"/>
        <v/>
      </c>
      <c r="UTV43" t="str">
        <f t="shared" ca="1" si="232"/>
        <v/>
      </c>
      <c r="UTW43" t="str">
        <f t="shared" ca="1" si="232"/>
        <v/>
      </c>
      <c r="UTX43" t="str">
        <f t="shared" ca="1" si="232"/>
        <v/>
      </c>
      <c r="UTY43" t="str">
        <f t="shared" ca="1" si="232"/>
        <v/>
      </c>
      <c r="UTZ43" t="str">
        <f t="shared" ca="1" si="232"/>
        <v/>
      </c>
      <c r="UUA43" t="str">
        <f t="shared" ca="1" si="232"/>
        <v/>
      </c>
      <c r="UUB43" t="str">
        <f t="shared" ca="1" si="232"/>
        <v/>
      </c>
      <c r="UUC43" t="str">
        <f t="shared" ca="1" si="232"/>
        <v/>
      </c>
      <c r="UUD43" t="str">
        <f t="shared" ca="1" si="232"/>
        <v/>
      </c>
      <c r="UUE43" t="str">
        <f t="shared" ca="1" si="232"/>
        <v/>
      </c>
      <c r="UUF43" t="str">
        <f t="shared" ca="1" si="232"/>
        <v/>
      </c>
      <c r="UUG43" t="str">
        <f t="shared" ca="1" si="232"/>
        <v/>
      </c>
      <c r="UUH43" t="str">
        <f t="shared" ca="1" si="232"/>
        <v/>
      </c>
      <c r="UUI43" t="str">
        <f t="shared" ca="1" si="232"/>
        <v/>
      </c>
      <c r="UUJ43" t="str">
        <f t="shared" ca="1" si="232"/>
        <v/>
      </c>
      <c r="UUK43" t="str">
        <f t="shared" ca="1" si="232"/>
        <v/>
      </c>
      <c r="UUL43" t="str">
        <f t="shared" ca="1" si="232"/>
        <v/>
      </c>
      <c r="UUM43" t="str">
        <f t="shared" ca="1" si="232"/>
        <v/>
      </c>
      <c r="UUN43" t="str">
        <f t="shared" ca="1" si="232"/>
        <v/>
      </c>
      <c r="UUO43" t="str">
        <f t="shared" ca="1" si="232"/>
        <v/>
      </c>
      <c r="UUP43" t="str">
        <f t="shared" ca="1" si="232"/>
        <v/>
      </c>
      <c r="UUQ43" t="str">
        <f t="shared" ca="1" si="232"/>
        <v/>
      </c>
      <c r="UUR43" t="str">
        <f t="shared" ca="1" si="232"/>
        <v/>
      </c>
      <c r="UUS43" t="str">
        <f t="shared" ca="1" si="232"/>
        <v/>
      </c>
      <c r="UUT43" t="str">
        <f t="shared" ca="1" si="232"/>
        <v/>
      </c>
      <c r="UUU43" t="str">
        <f t="shared" ca="1" si="232"/>
        <v/>
      </c>
      <c r="UUV43" t="str">
        <f t="shared" ca="1" si="232"/>
        <v/>
      </c>
      <c r="UUW43" t="str">
        <f t="shared" ca="1" si="232"/>
        <v/>
      </c>
      <c r="UUX43" t="str">
        <f t="shared" ca="1" si="232"/>
        <v/>
      </c>
      <c r="UUY43" t="str">
        <f t="shared" ca="1" si="232"/>
        <v/>
      </c>
      <c r="UUZ43" t="str">
        <f t="shared" ca="1" si="232"/>
        <v/>
      </c>
      <c r="UVA43" t="str">
        <f t="shared" ca="1" si="232"/>
        <v/>
      </c>
      <c r="UVB43" t="str">
        <f t="shared" ca="1" si="232"/>
        <v/>
      </c>
      <c r="UVC43" t="str">
        <f t="shared" ca="1" si="232"/>
        <v/>
      </c>
      <c r="UVD43" t="str">
        <f t="shared" ca="1" si="232"/>
        <v/>
      </c>
      <c r="UVE43" t="str">
        <f t="shared" ca="1" si="232"/>
        <v/>
      </c>
      <c r="UVF43" t="str">
        <f t="shared" ca="1" si="232"/>
        <v/>
      </c>
      <c r="UVG43" t="str">
        <f t="shared" ca="1" si="232"/>
        <v/>
      </c>
      <c r="UVH43" t="str">
        <f t="shared" ca="1" si="232"/>
        <v/>
      </c>
      <c r="UVI43" t="str">
        <f t="shared" ca="1" si="232"/>
        <v/>
      </c>
      <c r="UVJ43" t="str">
        <f t="shared" ca="1" si="232"/>
        <v/>
      </c>
      <c r="UVK43" t="str">
        <f t="shared" ca="1" si="232"/>
        <v/>
      </c>
      <c r="UVL43" t="str">
        <f t="shared" ca="1" si="232"/>
        <v/>
      </c>
      <c r="UVM43" t="str">
        <f t="shared" ca="1" si="232"/>
        <v/>
      </c>
      <c r="UVN43" t="str">
        <f t="shared" ca="1" si="232"/>
        <v/>
      </c>
      <c r="UVO43" t="str">
        <f t="shared" ca="1" si="232"/>
        <v/>
      </c>
      <c r="UVP43" t="str">
        <f t="shared" ca="1" si="232"/>
        <v/>
      </c>
      <c r="UVQ43" t="str">
        <f t="shared" ca="1" si="232"/>
        <v/>
      </c>
      <c r="UVR43" t="str">
        <f t="shared" ca="1" si="232"/>
        <v/>
      </c>
      <c r="UVS43" t="str">
        <f t="shared" ca="1" si="232"/>
        <v/>
      </c>
      <c r="UVT43" t="str">
        <f t="shared" ca="1" si="232"/>
        <v/>
      </c>
      <c r="UVU43" t="str">
        <f t="shared" ref="UVU43:UYF43" ca="1" si="233">IFERROR(UVQ43*UVS43,"")</f>
        <v/>
      </c>
      <c r="UVV43" t="str">
        <f t="shared" ca="1" si="233"/>
        <v/>
      </c>
      <c r="UVW43" t="str">
        <f t="shared" ca="1" si="233"/>
        <v/>
      </c>
      <c r="UVX43" t="str">
        <f t="shared" ca="1" si="233"/>
        <v/>
      </c>
      <c r="UVY43" t="str">
        <f t="shared" ca="1" si="233"/>
        <v/>
      </c>
      <c r="UVZ43" t="str">
        <f t="shared" ca="1" si="233"/>
        <v/>
      </c>
      <c r="UWA43" t="str">
        <f t="shared" ca="1" si="233"/>
        <v/>
      </c>
      <c r="UWB43" t="str">
        <f t="shared" ca="1" si="233"/>
        <v/>
      </c>
      <c r="UWC43" t="str">
        <f t="shared" ca="1" si="233"/>
        <v/>
      </c>
      <c r="UWD43" t="str">
        <f t="shared" ca="1" si="233"/>
        <v/>
      </c>
      <c r="UWE43" t="str">
        <f t="shared" ca="1" si="233"/>
        <v/>
      </c>
      <c r="UWF43" t="str">
        <f t="shared" ca="1" si="233"/>
        <v/>
      </c>
      <c r="UWG43" t="str">
        <f t="shared" ca="1" si="233"/>
        <v/>
      </c>
      <c r="UWH43" t="str">
        <f t="shared" ca="1" si="233"/>
        <v/>
      </c>
      <c r="UWI43" t="str">
        <f t="shared" ca="1" si="233"/>
        <v/>
      </c>
      <c r="UWJ43" t="str">
        <f t="shared" ca="1" si="233"/>
        <v/>
      </c>
      <c r="UWK43" t="str">
        <f t="shared" ca="1" si="233"/>
        <v/>
      </c>
      <c r="UWL43" t="str">
        <f t="shared" ca="1" si="233"/>
        <v/>
      </c>
      <c r="UWM43" t="str">
        <f t="shared" ca="1" si="233"/>
        <v/>
      </c>
      <c r="UWN43" t="str">
        <f t="shared" ca="1" si="233"/>
        <v/>
      </c>
      <c r="UWO43" t="str">
        <f t="shared" ca="1" si="233"/>
        <v/>
      </c>
      <c r="UWP43" t="str">
        <f t="shared" ca="1" si="233"/>
        <v/>
      </c>
      <c r="UWQ43" t="str">
        <f t="shared" ca="1" si="233"/>
        <v/>
      </c>
      <c r="UWR43" t="str">
        <f t="shared" ca="1" si="233"/>
        <v/>
      </c>
      <c r="UWS43" t="str">
        <f t="shared" ca="1" si="233"/>
        <v/>
      </c>
      <c r="UWT43" t="str">
        <f t="shared" ca="1" si="233"/>
        <v/>
      </c>
      <c r="UWU43" t="str">
        <f t="shared" ca="1" si="233"/>
        <v/>
      </c>
      <c r="UWV43" t="str">
        <f t="shared" ca="1" si="233"/>
        <v/>
      </c>
      <c r="UWW43" t="str">
        <f t="shared" ca="1" si="233"/>
        <v/>
      </c>
      <c r="UWX43" t="str">
        <f t="shared" ca="1" si="233"/>
        <v/>
      </c>
      <c r="UWY43" t="str">
        <f t="shared" ca="1" si="233"/>
        <v/>
      </c>
      <c r="UWZ43" t="str">
        <f t="shared" ca="1" si="233"/>
        <v/>
      </c>
      <c r="UXA43" t="str">
        <f t="shared" ca="1" si="233"/>
        <v/>
      </c>
      <c r="UXB43" t="str">
        <f t="shared" ca="1" si="233"/>
        <v/>
      </c>
      <c r="UXC43" t="str">
        <f t="shared" ca="1" si="233"/>
        <v/>
      </c>
      <c r="UXD43" t="str">
        <f t="shared" ca="1" si="233"/>
        <v/>
      </c>
      <c r="UXE43" t="str">
        <f t="shared" ca="1" si="233"/>
        <v/>
      </c>
      <c r="UXF43" t="str">
        <f t="shared" ca="1" si="233"/>
        <v/>
      </c>
      <c r="UXG43" t="str">
        <f t="shared" ca="1" si="233"/>
        <v/>
      </c>
      <c r="UXH43" t="str">
        <f t="shared" ca="1" si="233"/>
        <v/>
      </c>
      <c r="UXI43" t="str">
        <f t="shared" ca="1" si="233"/>
        <v/>
      </c>
      <c r="UXJ43" t="str">
        <f t="shared" ca="1" si="233"/>
        <v/>
      </c>
      <c r="UXK43" t="str">
        <f t="shared" ca="1" si="233"/>
        <v/>
      </c>
      <c r="UXL43" t="str">
        <f t="shared" ca="1" si="233"/>
        <v/>
      </c>
      <c r="UXM43" t="str">
        <f t="shared" ca="1" si="233"/>
        <v/>
      </c>
      <c r="UXN43" t="str">
        <f t="shared" ca="1" si="233"/>
        <v/>
      </c>
      <c r="UXO43" t="str">
        <f t="shared" ca="1" si="233"/>
        <v/>
      </c>
      <c r="UXP43" t="str">
        <f t="shared" ca="1" si="233"/>
        <v/>
      </c>
      <c r="UXQ43" t="str">
        <f t="shared" ca="1" si="233"/>
        <v/>
      </c>
      <c r="UXR43" t="str">
        <f t="shared" ca="1" si="233"/>
        <v/>
      </c>
      <c r="UXS43" t="str">
        <f t="shared" ca="1" si="233"/>
        <v/>
      </c>
      <c r="UXT43" t="str">
        <f t="shared" ca="1" si="233"/>
        <v/>
      </c>
      <c r="UXU43" t="str">
        <f t="shared" ca="1" si="233"/>
        <v/>
      </c>
      <c r="UXV43" t="str">
        <f t="shared" ca="1" si="233"/>
        <v/>
      </c>
      <c r="UXW43" t="str">
        <f t="shared" ca="1" si="233"/>
        <v/>
      </c>
      <c r="UXX43" t="str">
        <f t="shared" ca="1" si="233"/>
        <v/>
      </c>
      <c r="UXY43" t="str">
        <f t="shared" ca="1" si="233"/>
        <v/>
      </c>
      <c r="UXZ43" t="str">
        <f t="shared" ca="1" si="233"/>
        <v/>
      </c>
      <c r="UYA43" t="str">
        <f t="shared" ca="1" si="233"/>
        <v/>
      </c>
      <c r="UYB43" t="str">
        <f t="shared" ca="1" si="233"/>
        <v/>
      </c>
      <c r="UYC43" t="str">
        <f t="shared" ca="1" si="233"/>
        <v/>
      </c>
      <c r="UYD43" t="str">
        <f t="shared" ca="1" si="233"/>
        <v/>
      </c>
      <c r="UYE43" t="str">
        <f t="shared" ca="1" si="233"/>
        <v/>
      </c>
      <c r="UYF43" t="str">
        <f t="shared" ca="1" si="233"/>
        <v/>
      </c>
      <c r="UYG43" t="str">
        <f t="shared" ref="UYG43:VAR43" ca="1" si="234">IFERROR(UYC43*UYE43,"")</f>
        <v/>
      </c>
      <c r="UYH43" t="str">
        <f t="shared" ca="1" si="234"/>
        <v/>
      </c>
      <c r="UYI43" t="str">
        <f t="shared" ca="1" si="234"/>
        <v/>
      </c>
      <c r="UYJ43" t="str">
        <f t="shared" ca="1" si="234"/>
        <v/>
      </c>
      <c r="UYK43" t="str">
        <f t="shared" ca="1" si="234"/>
        <v/>
      </c>
      <c r="UYL43" t="str">
        <f t="shared" ca="1" si="234"/>
        <v/>
      </c>
      <c r="UYM43" t="str">
        <f t="shared" ca="1" si="234"/>
        <v/>
      </c>
      <c r="UYN43" t="str">
        <f t="shared" ca="1" si="234"/>
        <v/>
      </c>
      <c r="UYO43" t="str">
        <f t="shared" ca="1" si="234"/>
        <v/>
      </c>
      <c r="UYP43" t="str">
        <f t="shared" ca="1" si="234"/>
        <v/>
      </c>
      <c r="UYQ43" t="str">
        <f t="shared" ca="1" si="234"/>
        <v/>
      </c>
      <c r="UYR43" t="str">
        <f t="shared" ca="1" si="234"/>
        <v/>
      </c>
      <c r="UYS43" t="str">
        <f t="shared" ca="1" si="234"/>
        <v/>
      </c>
      <c r="UYT43" t="str">
        <f t="shared" ca="1" si="234"/>
        <v/>
      </c>
      <c r="UYU43" t="str">
        <f t="shared" ca="1" si="234"/>
        <v/>
      </c>
      <c r="UYV43" t="str">
        <f t="shared" ca="1" si="234"/>
        <v/>
      </c>
      <c r="UYW43" t="str">
        <f t="shared" ca="1" si="234"/>
        <v/>
      </c>
      <c r="UYX43" t="str">
        <f t="shared" ca="1" si="234"/>
        <v/>
      </c>
      <c r="UYY43" t="str">
        <f t="shared" ca="1" si="234"/>
        <v/>
      </c>
      <c r="UYZ43" t="str">
        <f t="shared" ca="1" si="234"/>
        <v/>
      </c>
      <c r="UZA43" t="str">
        <f t="shared" ca="1" si="234"/>
        <v/>
      </c>
      <c r="UZB43" t="str">
        <f t="shared" ca="1" si="234"/>
        <v/>
      </c>
      <c r="UZC43" t="str">
        <f t="shared" ca="1" si="234"/>
        <v/>
      </c>
      <c r="UZD43" t="str">
        <f t="shared" ca="1" si="234"/>
        <v/>
      </c>
      <c r="UZE43" t="str">
        <f t="shared" ca="1" si="234"/>
        <v/>
      </c>
      <c r="UZF43" t="str">
        <f t="shared" ca="1" si="234"/>
        <v/>
      </c>
      <c r="UZG43" t="str">
        <f t="shared" ca="1" si="234"/>
        <v/>
      </c>
      <c r="UZH43" t="str">
        <f t="shared" ca="1" si="234"/>
        <v/>
      </c>
      <c r="UZI43" t="str">
        <f t="shared" ca="1" si="234"/>
        <v/>
      </c>
      <c r="UZJ43" t="str">
        <f t="shared" ca="1" si="234"/>
        <v/>
      </c>
      <c r="UZK43" t="str">
        <f t="shared" ca="1" si="234"/>
        <v/>
      </c>
      <c r="UZL43" t="str">
        <f t="shared" ca="1" si="234"/>
        <v/>
      </c>
      <c r="UZM43" t="str">
        <f t="shared" ca="1" si="234"/>
        <v/>
      </c>
      <c r="UZN43" t="str">
        <f t="shared" ca="1" si="234"/>
        <v/>
      </c>
      <c r="UZO43" t="str">
        <f t="shared" ca="1" si="234"/>
        <v/>
      </c>
      <c r="UZP43" t="str">
        <f t="shared" ca="1" si="234"/>
        <v/>
      </c>
      <c r="UZQ43" t="str">
        <f t="shared" ca="1" si="234"/>
        <v/>
      </c>
      <c r="UZR43" t="str">
        <f t="shared" ca="1" si="234"/>
        <v/>
      </c>
      <c r="UZS43" t="str">
        <f t="shared" ca="1" si="234"/>
        <v/>
      </c>
      <c r="UZT43" t="str">
        <f t="shared" ca="1" si="234"/>
        <v/>
      </c>
      <c r="UZU43" t="str">
        <f t="shared" ca="1" si="234"/>
        <v/>
      </c>
      <c r="UZV43" t="str">
        <f t="shared" ca="1" si="234"/>
        <v/>
      </c>
      <c r="UZW43" t="str">
        <f t="shared" ca="1" si="234"/>
        <v/>
      </c>
      <c r="UZX43" t="str">
        <f t="shared" ca="1" si="234"/>
        <v/>
      </c>
      <c r="UZY43" t="str">
        <f t="shared" ca="1" si="234"/>
        <v/>
      </c>
      <c r="UZZ43" t="str">
        <f t="shared" ca="1" si="234"/>
        <v/>
      </c>
      <c r="VAA43" t="str">
        <f t="shared" ca="1" si="234"/>
        <v/>
      </c>
      <c r="VAB43" t="str">
        <f t="shared" ca="1" si="234"/>
        <v/>
      </c>
      <c r="VAC43" t="str">
        <f t="shared" ca="1" si="234"/>
        <v/>
      </c>
      <c r="VAD43" t="str">
        <f t="shared" ca="1" si="234"/>
        <v/>
      </c>
      <c r="VAE43" t="str">
        <f t="shared" ca="1" si="234"/>
        <v/>
      </c>
      <c r="VAF43" t="str">
        <f t="shared" ca="1" si="234"/>
        <v/>
      </c>
      <c r="VAG43" t="str">
        <f t="shared" ca="1" si="234"/>
        <v/>
      </c>
      <c r="VAH43" t="str">
        <f t="shared" ca="1" si="234"/>
        <v/>
      </c>
      <c r="VAI43" t="str">
        <f t="shared" ca="1" si="234"/>
        <v/>
      </c>
      <c r="VAJ43" t="str">
        <f t="shared" ca="1" si="234"/>
        <v/>
      </c>
      <c r="VAK43" t="str">
        <f t="shared" ca="1" si="234"/>
        <v/>
      </c>
      <c r="VAL43" t="str">
        <f t="shared" ca="1" si="234"/>
        <v/>
      </c>
      <c r="VAM43" t="str">
        <f t="shared" ca="1" si="234"/>
        <v/>
      </c>
      <c r="VAN43" t="str">
        <f t="shared" ca="1" si="234"/>
        <v/>
      </c>
      <c r="VAO43" t="str">
        <f t="shared" ca="1" si="234"/>
        <v/>
      </c>
      <c r="VAP43" t="str">
        <f t="shared" ca="1" si="234"/>
        <v/>
      </c>
      <c r="VAQ43" t="str">
        <f t="shared" ca="1" si="234"/>
        <v/>
      </c>
      <c r="VAR43" t="str">
        <f t="shared" ca="1" si="234"/>
        <v/>
      </c>
      <c r="VAS43" t="str">
        <f t="shared" ref="VAS43:VDD43" ca="1" si="235">IFERROR(VAO43*VAQ43,"")</f>
        <v/>
      </c>
      <c r="VAT43" t="str">
        <f t="shared" ca="1" si="235"/>
        <v/>
      </c>
      <c r="VAU43" t="str">
        <f t="shared" ca="1" si="235"/>
        <v/>
      </c>
      <c r="VAV43" t="str">
        <f t="shared" ca="1" si="235"/>
        <v/>
      </c>
      <c r="VAW43" t="str">
        <f t="shared" ca="1" si="235"/>
        <v/>
      </c>
      <c r="VAX43" t="str">
        <f t="shared" ca="1" si="235"/>
        <v/>
      </c>
      <c r="VAY43" t="str">
        <f t="shared" ca="1" si="235"/>
        <v/>
      </c>
      <c r="VAZ43" t="str">
        <f t="shared" ca="1" si="235"/>
        <v/>
      </c>
      <c r="VBA43" t="str">
        <f t="shared" ca="1" si="235"/>
        <v/>
      </c>
      <c r="VBB43" t="str">
        <f t="shared" ca="1" si="235"/>
        <v/>
      </c>
      <c r="VBC43" t="str">
        <f t="shared" ca="1" si="235"/>
        <v/>
      </c>
      <c r="VBD43" t="str">
        <f t="shared" ca="1" si="235"/>
        <v/>
      </c>
      <c r="VBE43" t="str">
        <f t="shared" ca="1" si="235"/>
        <v/>
      </c>
      <c r="VBF43" t="str">
        <f t="shared" ca="1" si="235"/>
        <v/>
      </c>
      <c r="VBG43" t="str">
        <f t="shared" ca="1" si="235"/>
        <v/>
      </c>
      <c r="VBH43" t="str">
        <f t="shared" ca="1" si="235"/>
        <v/>
      </c>
      <c r="VBI43" t="str">
        <f t="shared" ca="1" si="235"/>
        <v/>
      </c>
      <c r="VBJ43" t="str">
        <f t="shared" ca="1" si="235"/>
        <v/>
      </c>
      <c r="VBK43" t="str">
        <f t="shared" ca="1" si="235"/>
        <v/>
      </c>
      <c r="VBL43" t="str">
        <f t="shared" ca="1" si="235"/>
        <v/>
      </c>
      <c r="VBM43" t="str">
        <f t="shared" ca="1" si="235"/>
        <v/>
      </c>
      <c r="VBN43" t="str">
        <f t="shared" ca="1" si="235"/>
        <v/>
      </c>
      <c r="VBO43" t="str">
        <f t="shared" ca="1" si="235"/>
        <v/>
      </c>
      <c r="VBP43" t="str">
        <f t="shared" ca="1" si="235"/>
        <v/>
      </c>
      <c r="VBQ43" t="str">
        <f t="shared" ca="1" si="235"/>
        <v/>
      </c>
      <c r="VBR43" t="str">
        <f t="shared" ca="1" si="235"/>
        <v/>
      </c>
      <c r="VBS43" t="str">
        <f t="shared" ca="1" si="235"/>
        <v/>
      </c>
      <c r="VBT43" t="str">
        <f t="shared" ca="1" si="235"/>
        <v/>
      </c>
      <c r="VBU43" t="str">
        <f t="shared" ca="1" si="235"/>
        <v/>
      </c>
      <c r="VBV43" t="str">
        <f t="shared" ca="1" si="235"/>
        <v/>
      </c>
      <c r="VBW43" t="str">
        <f t="shared" ca="1" si="235"/>
        <v/>
      </c>
      <c r="VBX43" t="str">
        <f t="shared" ca="1" si="235"/>
        <v/>
      </c>
      <c r="VBY43" t="str">
        <f t="shared" ca="1" si="235"/>
        <v/>
      </c>
      <c r="VBZ43" t="str">
        <f t="shared" ca="1" si="235"/>
        <v/>
      </c>
      <c r="VCA43" t="str">
        <f t="shared" ca="1" si="235"/>
        <v/>
      </c>
      <c r="VCB43" t="str">
        <f t="shared" ca="1" si="235"/>
        <v/>
      </c>
      <c r="VCC43" t="str">
        <f t="shared" ca="1" si="235"/>
        <v/>
      </c>
      <c r="VCD43" t="str">
        <f t="shared" ca="1" si="235"/>
        <v/>
      </c>
      <c r="VCE43" t="str">
        <f t="shared" ca="1" si="235"/>
        <v/>
      </c>
      <c r="VCF43" t="str">
        <f t="shared" ca="1" si="235"/>
        <v/>
      </c>
      <c r="VCG43" t="str">
        <f t="shared" ca="1" si="235"/>
        <v/>
      </c>
      <c r="VCH43" t="str">
        <f t="shared" ca="1" si="235"/>
        <v/>
      </c>
      <c r="VCI43" t="str">
        <f t="shared" ca="1" si="235"/>
        <v/>
      </c>
      <c r="VCJ43" t="str">
        <f t="shared" ca="1" si="235"/>
        <v/>
      </c>
      <c r="VCK43" t="str">
        <f t="shared" ca="1" si="235"/>
        <v/>
      </c>
      <c r="VCL43" t="str">
        <f t="shared" ca="1" si="235"/>
        <v/>
      </c>
      <c r="VCM43" t="str">
        <f t="shared" ca="1" si="235"/>
        <v/>
      </c>
      <c r="VCN43" t="str">
        <f t="shared" ca="1" si="235"/>
        <v/>
      </c>
      <c r="VCO43" t="str">
        <f t="shared" ca="1" si="235"/>
        <v/>
      </c>
      <c r="VCP43" t="str">
        <f t="shared" ca="1" si="235"/>
        <v/>
      </c>
      <c r="VCQ43" t="str">
        <f t="shared" ca="1" si="235"/>
        <v/>
      </c>
      <c r="VCR43" t="str">
        <f t="shared" ca="1" si="235"/>
        <v/>
      </c>
      <c r="VCS43" t="str">
        <f t="shared" ca="1" si="235"/>
        <v/>
      </c>
      <c r="VCT43" t="str">
        <f t="shared" ca="1" si="235"/>
        <v/>
      </c>
      <c r="VCU43" t="str">
        <f t="shared" ca="1" si="235"/>
        <v/>
      </c>
      <c r="VCV43" t="str">
        <f t="shared" ca="1" si="235"/>
        <v/>
      </c>
      <c r="VCW43" t="str">
        <f t="shared" ca="1" si="235"/>
        <v/>
      </c>
      <c r="VCX43" t="str">
        <f t="shared" ca="1" si="235"/>
        <v/>
      </c>
      <c r="VCY43" t="str">
        <f t="shared" ca="1" si="235"/>
        <v/>
      </c>
      <c r="VCZ43" t="str">
        <f t="shared" ca="1" si="235"/>
        <v/>
      </c>
      <c r="VDA43" t="str">
        <f t="shared" ca="1" si="235"/>
        <v/>
      </c>
      <c r="VDB43" t="str">
        <f t="shared" ca="1" si="235"/>
        <v/>
      </c>
      <c r="VDC43" t="str">
        <f t="shared" ca="1" si="235"/>
        <v/>
      </c>
      <c r="VDD43" t="str">
        <f t="shared" ca="1" si="235"/>
        <v/>
      </c>
      <c r="VDE43" t="str">
        <f t="shared" ref="VDE43:VFP43" ca="1" si="236">IFERROR(VDA43*VDC43,"")</f>
        <v/>
      </c>
      <c r="VDF43" t="str">
        <f t="shared" ca="1" si="236"/>
        <v/>
      </c>
      <c r="VDG43" t="str">
        <f t="shared" ca="1" si="236"/>
        <v/>
      </c>
      <c r="VDH43" t="str">
        <f t="shared" ca="1" si="236"/>
        <v/>
      </c>
      <c r="VDI43" t="str">
        <f t="shared" ca="1" si="236"/>
        <v/>
      </c>
      <c r="VDJ43" t="str">
        <f t="shared" ca="1" si="236"/>
        <v/>
      </c>
      <c r="VDK43" t="str">
        <f t="shared" ca="1" si="236"/>
        <v/>
      </c>
      <c r="VDL43" t="str">
        <f t="shared" ca="1" si="236"/>
        <v/>
      </c>
      <c r="VDM43" t="str">
        <f t="shared" ca="1" si="236"/>
        <v/>
      </c>
      <c r="VDN43" t="str">
        <f t="shared" ca="1" si="236"/>
        <v/>
      </c>
      <c r="VDO43" t="str">
        <f t="shared" ca="1" si="236"/>
        <v/>
      </c>
      <c r="VDP43" t="str">
        <f t="shared" ca="1" si="236"/>
        <v/>
      </c>
      <c r="VDQ43" t="str">
        <f t="shared" ca="1" si="236"/>
        <v/>
      </c>
      <c r="VDR43" t="str">
        <f t="shared" ca="1" si="236"/>
        <v/>
      </c>
      <c r="VDS43" t="str">
        <f t="shared" ca="1" si="236"/>
        <v/>
      </c>
      <c r="VDT43" t="str">
        <f t="shared" ca="1" si="236"/>
        <v/>
      </c>
      <c r="VDU43" t="str">
        <f t="shared" ca="1" si="236"/>
        <v/>
      </c>
      <c r="VDV43" t="str">
        <f t="shared" ca="1" si="236"/>
        <v/>
      </c>
      <c r="VDW43" t="str">
        <f t="shared" ca="1" si="236"/>
        <v/>
      </c>
      <c r="VDX43" t="str">
        <f t="shared" ca="1" si="236"/>
        <v/>
      </c>
      <c r="VDY43" t="str">
        <f t="shared" ca="1" si="236"/>
        <v/>
      </c>
      <c r="VDZ43" t="str">
        <f t="shared" ca="1" si="236"/>
        <v/>
      </c>
      <c r="VEA43" t="str">
        <f t="shared" ca="1" si="236"/>
        <v/>
      </c>
      <c r="VEB43" t="str">
        <f t="shared" ca="1" si="236"/>
        <v/>
      </c>
      <c r="VEC43" t="str">
        <f t="shared" ca="1" si="236"/>
        <v/>
      </c>
      <c r="VED43" t="str">
        <f t="shared" ca="1" si="236"/>
        <v/>
      </c>
      <c r="VEE43" t="str">
        <f t="shared" ca="1" si="236"/>
        <v/>
      </c>
      <c r="VEF43" t="str">
        <f t="shared" ca="1" si="236"/>
        <v/>
      </c>
      <c r="VEG43" t="str">
        <f t="shared" ca="1" si="236"/>
        <v/>
      </c>
      <c r="VEH43" t="str">
        <f t="shared" ca="1" si="236"/>
        <v/>
      </c>
      <c r="VEI43" t="str">
        <f t="shared" ca="1" si="236"/>
        <v/>
      </c>
      <c r="VEJ43" t="str">
        <f t="shared" ca="1" si="236"/>
        <v/>
      </c>
      <c r="VEK43" t="str">
        <f t="shared" ca="1" si="236"/>
        <v/>
      </c>
      <c r="VEL43" t="str">
        <f t="shared" ca="1" si="236"/>
        <v/>
      </c>
      <c r="VEM43" t="str">
        <f t="shared" ca="1" si="236"/>
        <v/>
      </c>
      <c r="VEN43" t="str">
        <f t="shared" ca="1" si="236"/>
        <v/>
      </c>
      <c r="VEO43" t="str">
        <f t="shared" ca="1" si="236"/>
        <v/>
      </c>
      <c r="VEP43" t="str">
        <f t="shared" ca="1" si="236"/>
        <v/>
      </c>
      <c r="VEQ43" t="str">
        <f t="shared" ca="1" si="236"/>
        <v/>
      </c>
      <c r="VER43" t="str">
        <f t="shared" ca="1" si="236"/>
        <v/>
      </c>
      <c r="VES43" t="str">
        <f t="shared" ca="1" si="236"/>
        <v/>
      </c>
      <c r="VET43" t="str">
        <f t="shared" ca="1" si="236"/>
        <v/>
      </c>
      <c r="VEU43" t="str">
        <f t="shared" ca="1" si="236"/>
        <v/>
      </c>
      <c r="VEV43" t="str">
        <f t="shared" ca="1" si="236"/>
        <v/>
      </c>
      <c r="VEW43" t="str">
        <f t="shared" ca="1" si="236"/>
        <v/>
      </c>
      <c r="VEX43" t="str">
        <f t="shared" ca="1" si="236"/>
        <v/>
      </c>
      <c r="VEY43" t="str">
        <f t="shared" ca="1" si="236"/>
        <v/>
      </c>
      <c r="VEZ43" t="str">
        <f t="shared" ca="1" si="236"/>
        <v/>
      </c>
      <c r="VFA43" t="str">
        <f t="shared" ca="1" si="236"/>
        <v/>
      </c>
      <c r="VFB43" t="str">
        <f t="shared" ca="1" si="236"/>
        <v/>
      </c>
      <c r="VFC43" t="str">
        <f t="shared" ca="1" si="236"/>
        <v/>
      </c>
      <c r="VFD43" t="str">
        <f t="shared" ca="1" si="236"/>
        <v/>
      </c>
      <c r="VFE43" t="str">
        <f t="shared" ca="1" si="236"/>
        <v/>
      </c>
      <c r="VFF43" t="str">
        <f t="shared" ca="1" si="236"/>
        <v/>
      </c>
      <c r="VFG43" t="str">
        <f t="shared" ca="1" si="236"/>
        <v/>
      </c>
      <c r="VFH43" t="str">
        <f t="shared" ca="1" si="236"/>
        <v/>
      </c>
      <c r="VFI43" t="str">
        <f t="shared" ca="1" si="236"/>
        <v/>
      </c>
      <c r="VFJ43" t="str">
        <f t="shared" ca="1" si="236"/>
        <v/>
      </c>
      <c r="VFK43" t="str">
        <f t="shared" ca="1" si="236"/>
        <v/>
      </c>
      <c r="VFL43" t="str">
        <f t="shared" ca="1" si="236"/>
        <v/>
      </c>
      <c r="VFM43" t="str">
        <f t="shared" ca="1" si="236"/>
        <v/>
      </c>
      <c r="VFN43" t="str">
        <f t="shared" ca="1" si="236"/>
        <v/>
      </c>
      <c r="VFO43" t="str">
        <f t="shared" ca="1" si="236"/>
        <v/>
      </c>
      <c r="VFP43" t="str">
        <f t="shared" ca="1" si="236"/>
        <v/>
      </c>
      <c r="VFQ43" t="str">
        <f t="shared" ref="VFQ43:VIB43" ca="1" si="237">IFERROR(VFM43*VFO43,"")</f>
        <v/>
      </c>
      <c r="VFR43" t="str">
        <f t="shared" ca="1" si="237"/>
        <v/>
      </c>
      <c r="VFS43" t="str">
        <f t="shared" ca="1" si="237"/>
        <v/>
      </c>
      <c r="VFT43" t="str">
        <f t="shared" ca="1" si="237"/>
        <v/>
      </c>
      <c r="VFU43" t="str">
        <f t="shared" ca="1" si="237"/>
        <v/>
      </c>
      <c r="VFV43" t="str">
        <f t="shared" ca="1" si="237"/>
        <v/>
      </c>
      <c r="VFW43" t="str">
        <f t="shared" ca="1" si="237"/>
        <v/>
      </c>
      <c r="VFX43" t="str">
        <f t="shared" ca="1" si="237"/>
        <v/>
      </c>
      <c r="VFY43" t="str">
        <f t="shared" ca="1" si="237"/>
        <v/>
      </c>
      <c r="VFZ43" t="str">
        <f t="shared" ca="1" si="237"/>
        <v/>
      </c>
      <c r="VGA43" t="str">
        <f t="shared" ca="1" si="237"/>
        <v/>
      </c>
      <c r="VGB43" t="str">
        <f t="shared" ca="1" si="237"/>
        <v/>
      </c>
      <c r="VGC43" t="str">
        <f t="shared" ca="1" si="237"/>
        <v/>
      </c>
      <c r="VGD43" t="str">
        <f t="shared" ca="1" si="237"/>
        <v/>
      </c>
      <c r="VGE43" t="str">
        <f t="shared" ca="1" si="237"/>
        <v/>
      </c>
      <c r="VGF43" t="str">
        <f t="shared" ca="1" si="237"/>
        <v/>
      </c>
      <c r="VGG43" t="str">
        <f t="shared" ca="1" si="237"/>
        <v/>
      </c>
      <c r="VGH43" t="str">
        <f t="shared" ca="1" si="237"/>
        <v/>
      </c>
      <c r="VGI43" t="str">
        <f t="shared" ca="1" si="237"/>
        <v/>
      </c>
      <c r="VGJ43" t="str">
        <f t="shared" ca="1" si="237"/>
        <v/>
      </c>
      <c r="VGK43" t="str">
        <f t="shared" ca="1" si="237"/>
        <v/>
      </c>
      <c r="VGL43" t="str">
        <f t="shared" ca="1" si="237"/>
        <v/>
      </c>
      <c r="VGM43" t="str">
        <f t="shared" ca="1" si="237"/>
        <v/>
      </c>
      <c r="VGN43" t="str">
        <f t="shared" ca="1" si="237"/>
        <v/>
      </c>
      <c r="VGO43" t="str">
        <f t="shared" ca="1" si="237"/>
        <v/>
      </c>
      <c r="VGP43" t="str">
        <f t="shared" ca="1" si="237"/>
        <v/>
      </c>
      <c r="VGQ43" t="str">
        <f t="shared" ca="1" si="237"/>
        <v/>
      </c>
      <c r="VGR43" t="str">
        <f t="shared" ca="1" si="237"/>
        <v/>
      </c>
      <c r="VGS43" t="str">
        <f t="shared" ca="1" si="237"/>
        <v/>
      </c>
      <c r="VGT43" t="str">
        <f t="shared" ca="1" si="237"/>
        <v/>
      </c>
      <c r="VGU43" t="str">
        <f t="shared" ca="1" si="237"/>
        <v/>
      </c>
      <c r="VGV43" t="str">
        <f t="shared" ca="1" si="237"/>
        <v/>
      </c>
      <c r="VGW43" t="str">
        <f t="shared" ca="1" si="237"/>
        <v/>
      </c>
      <c r="VGX43" t="str">
        <f t="shared" ca="1" si="237"/>
        <v/>
      </c>
      <c r="VGY43" t="str">
        <f t="shared" ca="1" si="237"/>
        <v/>
      </c>
      <c r="VGZ43" t="str">
        <f t="shared" ca="1" si="237"/>
        <v/>
      </c>
      <c r="VHA43" t="str">
        <f t="shared" ca="1" si="237"/>
        <v/>
      </c>
      <c r="VHB43" t="str">
        <f t="shared" ca="1" si="237"/>
        <v/>
      </c>
      <c r="VHC43" t="str">
        <f t="shared" ca="1" si="237"/>
        <v/>
      </c>
      <c r="VHD43" t="str">
        <f t="shared" ca="1" si="237"/>
        <v/>
      </c>
      <c r="VHE43" t="str">
        <f t="shared" ca="1" si="237"/>
        <v/>
      </c>
      <c r="VHF43" t="str">
        <f t="shared" ca="1" si="237"/>
        <v/>
      </c>
      <c r="VHG43" t="str">
        <f t="shared" ca="1" si="237"/>
        <v/>
      </c>
      <c r="VHH43" t="str">
        <f t="shared" ca="1" si="237"/>
        <v/>
      </c>
      <c r="VHI43" t="str">
        <f t="shared" ca="1" si="237"/>
        <v/>
      </c>
      <c r="VHJ43" t="str">
        <f t="shared" ca="1" si="237"/>
        <v/>
      </c>
      <c r="VHK43" t="str">
        <f t="shared" ca="1" si="237"/>
        <v/>
      </c>
      <c r="VHL43" t="str">
        <f t="shared" ca="1" si="237"/>
        <v/>
      </c>
      <c r="VHM43" t="str">
        <f t="shared" ca="1" si="237"/>
        <v/>
      </c>
      <c r="VHN43" t="str">
        <f t="shared" ca="1" si="237"/>
        <v/>
      </c>
      <c r="VHO43" t="str">
        <f t="shared" ca="1" si="237"/>
        <v/>
      </c>
      <c r="VHP43" t="str">
        <f t="shared" ca="1" si="237"/>
        <v/>
      </c>
      <c r="VHQ43" t="str">
        <f t="shared" ca="1" si="237"/>
        <v/>
      </c>
      <c r="VHR43" t="str">
        <f t="shared" ca="1" si="237"/>
        <v/>
      </c>
      <c r="VHS43" t="str">
        <f t="shared" ca="1" si="237"/>
        <v/>
      </c>
      <c r="VHT43" t="str">
        <f t="shared" ca="1" si="237"/>
        <v/>
      </c>
      <c r="VHU43" t="str">
        <f t="shared" ca="1" si="237"/>
        <v/>
      </c>
      <c r="VHV43" t="str">
        <f t="shared" ca="1" si="237"/>
        <v/>
      </c>
      <c r="VHW43" t="str">
        <f t="shared" ca="1" si="237"/>
        <v/>
      </c>
      <c r="VHX43" t="str">
        <f t="shared" ca="1" si="237"/>
        <v/>
      </c>
      <c r="VHY43" t="str">
        <f t="shared" ca="1" si="237"/>
        <v/>
      </c>
      <c r="VHZ43" t="str">
        <f t="shared" ca="1" si="237"/>
        <v/>
      </c>
      <c r="VIA43" t="str">
        <f t="shared" ca="1" si="237"/>
        <v/>
      </c>
      <c r="VIB43" t="str">
        <f t="shared" ca="1" si="237"/>
        <v/>
      </c>
      <c r="VIC43" t="str">
        <f t="shared" ref="VIC43:VKN43" ca="1" si="238">IFERROR(VHY43*VIA43,"")</f>
        <v/>
      </c>
      <c r="VID43" t="str">
        <f t="shared" ca="1" si="238"/>
        <v/>
      </c>
      <c r="VIE43" t="str">
        <f t="shared" ca="1" si="238"/>
        <v/>
      </c>
      <c r="VIF43" t="str">
        <f t="shared" ca="1" si="238"/>
        <v/>
      </c>
      <c r="VIG43" t="str">
        <f t="shared" ca="1" si="238"/>
        <v/>
      </c>
      <c r="VIH43" t="str">
        <f t="shared" ca="1" si="238"/>
        <v/>
      </c>
      <c r="VII43" t="str">
        <f t="shared" ca="1" si="238"/>
        <v/>
      </c>
      <c r="VIJ43" t="str">
        <f t="shared" ca="1" si="238"/>
        <v/>
      </c>
      <c r="VIK43" t="str">
        <f t="shared" ca="1" si="238"/>
        <v/>
      </c>
      <c r="VIL43" t="str">
        <f t="shared" ca="1" si="238"/>
        <v/>
      </c>
      <c r="VIM43" t="str">
        <f t="shared" ca="1" si="238"/>
        <v/>
      </c>
      <c r="VIN43" t="str">
        <f t="shared" ca="1" si="238"/>
        <v/>
      </c>
      <c r="VIO43" t="str">
        <f t="shared" ca="1" si="238"/>
        <v/>
      </c>
      <c r="VIP43" t="str">
        <f t="shared" ca="1" si="238"/>
        <v/>
      </c>
      <c r="VIQ43" t="str">
        <f t="shared" ca="1" si="238"/>
        <v/>
      </c>
      <c r="VIR43" t="str">
        <f t="shared" ca="1" si="238"/>
        <v/>
      </c>
      <c r="VIS43" t="str">
        <f t="shared" ca="1" si="238"/>
        <v/>
      </c>
      <c r="VIT43" t="str">
        <f t="shared" ca="1" si="238"/>
        <v/>
      </c>
      <c r="VIU43" t="str">
        <f t="shared" ca="1" si="238"/>
        <v/>
      </c>
      <c r="VIV43" t="str">
        <f t="shared" ca="1" si="238"/>
        <v/>
      </c>
      <c r="VIW43" t="str">
        <f t="shared" ca="1" si="238"/>
        <v/>
      </c>
      <c r="VIX43" t="str">
        <f t="shared" ca="1" si="238"/>
        <v/>
      </c>
      <c r="VIY43" t="str">
        <f t="shared" ca="1" si="238"/>
        <v/>
      </c>
      <c r="VIZ43" t="str">
        <f t="shared" ca="1" si="238"/>
        <v/>
      </c>
      <c r="VJA43" t="str">
        <f t="shared" ca="1" si="238"/>
        <v/>
      </c>
      <c r="VJB43" t="str">
        <f t="shared" ca="1" si="238"/>
        <v/>
      </c>
      <c r="VJC43" t="str">
        <f t="shared" ca="1" si="238"/>
        <v/>
      </c>
      <c r="VJD43" t="str">
        <f t="shared" ca="1" si="238"/>
        <v/>
      </c>
      <c r="VJE43" t="str">
        <f t="shared" ca="1" si="238"/>
        <v/>
      </c>
      <c r="VJF43" t="str">
        <f t="shared" ca="1" si="238"/>
        <v/>
      </c>
      <c r="VJG43" t="str">
        <f t="shared" ca="1" si="238"/>
        <v/>
      </c>
      <c r="VJH43" t="str">
        <f t="shared" ca="1" si="238"/>
        <v/>
      </c>
      <c r="VJI43" t="str">
        <f t="shared" ca="1" si="238"/>
        <v/>
      </c>
      <c r="VJJ43" t="str">
        <f t="shared" ca="1" si="238"/>
        <v/>
      </c>
      <c r="VJK43" t="str">
        <f t="shared" ca="1" si="238"/>
        <v/>
      </c>
      <c r="VJL43" t="str">
        <f t="shared" ca="1" si="238"/>
        <v/>
      </c>
      <c r="VJM43" t="str">
        <f t="shared" ca="1" si="238"/>
        <v/>
      </c>
      <c r="VJN43" t="str">
        <f t="shared" ca="1" si="238"/>
        <v/>
      </c>
      <c r="VJO43" t="str">
        <f t="shared" ca="1" si="238"/>
        <v/>
      </c>
      <c r="VJP43" t="str">
        <f t="shared" ca="1" si="238"/>
        <v/>
      </c>
      <c r="VJQ43" t="str">
        <f t="shared" ca="1" si="238"/>
        <v/>
      </c>
      <c r="VJR43" t="str">
        <f t="shared" ca="1" si="238"/>
        <v/>
      </c>
      <c r="VJS43" t="str">
        <f t="shared" ca="1" si="238"/>
        <v/>
      </c>
      <c r="VJT43" t="str">
        <f t="shared" ca="1" si="238"/>
        <v/>
      </c>
      <c r="VJU43" t="str">
        <f t="shared" ca="1" si="238"/>
        <v/>
      </c>
      <c r="VJV43" t="str">
        <f t="shared" ca="1" si="238"/>
        <v/>
      </c>
      <c r="VJW43" t="str">
        <f t="shared" ca="1" si="238"/>
        <v/>
      </c>
      <c r="VJX43" t="str">
        <f t="shared" ca="1" si="238"/>
        <v/>
      </c>
      <c r="VJY43" t="str">
        <f t="shared" ca="1" si="238"/>
        <v/>
      </c>
      <c r="VJZ43" t="str">
        <f t="shared" ca="1" si="238"/>
        <v/>
      </c>
      <c r="VKA43" t="str">
        <f t="shared" ca="1" si="238"/>
        <v/>
      </c>
      <c r="VKB43" t="str">
        <f t="shared" ca="1" si="238"/>
        <v/>
      </c>
      <c r="VKC43" t="str">
        <f t="shared" ca="1" si="238"/>
        <v/>
      </c>
      <c r="VKD43" t="str">
        <f t="shared" ca="1" si="238"/>
        <v/>
      </c>
      <c r="VKE43" t="str">
        <f t="shared" ca="1" si="238"/>
        <v/>
      </c>
      <c r="VKF43" t="str">
        <f t="shared" ca="1" si="238"/>
        <v/>
      </c>
      <c r="VKG43" t="str">
        <f t="shared" ca="1" si="238"/>
        <v/>
      </c>
      <c r="VKH43" t="str">
        <f t="shared" ca="1" si="238"/>
        <v/>
      </c>
      <c r="VKI43" t="str">
        <f t="shared" ca="1" si="238"/>
        <v/>
      </c>
      <c r="VKJ43" t="str">
        <f t="shared" ca="1" si="238"/>
        <v/>
      </c>
      <c r="VKK43" t="str">
        <f t="shared" ca="1" si="238"/>
        <v/>
      </c>
      <c r="VKL43" t="str">
        <f t="shared" ca="1" si="238"/>
        <v/>
      </c>
      <c r="VKM43" t="str">
        <f t="shared" ca="1" si="238"/>
        <v/>
      </c>
      <c r="VKN43" t="str">
        <f t="shared" ca="1" si="238"/>
        <v/>
      </c>
      <c r="VKO43" t="str">
        <f t="shared" ref="VKO43:VMZ43" ca="1" si="239">IFERROR(VKK43*VKM43,"")</f>
        <v/>
      </c>
      <c r="VKP43" t="str">
        <f t="shared" ca="1" si="239"/>
        <v/>
      </c>
      <c r="VKQ43" t="str">
        <f t="shared" ca="1" si="239"/>
        <v/>
      </c>
      <c r="VKR43" t="str">
        <f t="shared" ca="1" si="239"/>
        <v/>
      </c>
      <c r="VKS43" t="str">
        <f t="shared" ca="1" si="239"/>
        <v/>
      </c>
      <c r="VKT43" t="str">
        <f t="shared" ca="1" si="239"/>
        <v/>
      </c>
      <c r="VKU43" t="str">
        <f t="shared" ca="1" si="239"/>
        <v/>
      </c>
      <c r="VKV43" t="str">
        <f t="shared" ca="1" si="239"/>
        <v/>
      </c>
      <c r="VKW43" t="str">
        <f t="shared" ca="1" si="239"/>
        <v/>
      </c>
      <c r="VKX43" t="str">
        <f t="shared" ca="1" si="239"/>
        <v/>
      </c>
      <c r="VKY43" t="str">
        <f t="shared" ca="1" si="239"/>
        <v/>
      </c>
      <c r="VKZ43" t="str">
        <f t="shared" ca="1" si="239"/>
        <v/>
      </c>
      <c r="VLA43" t="str">
        <f t="shared" ca="1" si="239"/>
        <v/>
      </c>
      <c r="VLB43" t="str">
        <f t="shared" ca="1" si="239"/>
        <v/>
      </c>
      <c r="VLC43" t="str">
        <f t="shared" ca="1" si="239"/>
        <v/>
      </c>
      <c r="VLD43" t="str">
        <f t="shared" ca="1" si="239"/>
        <v/>
      </c>
      <c r="VLE43" t="str">
        <f t="shared" ca="1" si="239"/>
        <v/>
      </c>
      <c r="VLF43" t="str">
        <f t="shared" ca="1" si="239"/>
        <v/>
      </c>
      <c r="VLG43" t="str">
        <f t="shared" ca="1" si="239"/>
        <v/>
      </c>
      <c r="VLH43" t="str">
        <f t="shared" ca="1" si="239"/>
        <v/>
      </c>
      <c r="VLI43" t="str">
        <f t="shared" ca="1" si="239"/>
        <v/>
      </c>
      <c r="VLJ43" t="str">
        <f t="shared" ca="1" si="239"/>
        <v/>
      </c>
      <c r="VLK43" t="str">
        <f t="shared" ca="1" si="239"/>
        <v/>
      </c>
      <c r="VLL43" t="str">
        <f t="shared" ca="1" si="239"/>
        <v/>
      </c>
      <c r="VLM43" t="str">
        <f t="shared" ca="1" si="239"/>
        <v/>
      </c>
      <c r="VLN43" t="str">
        <f t="shared" ca="1" si="239"/>
        <v/>
      </c>
      <c r="VLO43" t="str">
        <f t="shared" ca="1" si="239"/>
        <v/>
      </c>
      <c r="VLP43" t="str">
        <f t="shared" ca="1" si="239"/>
        <v/>
      </c>
      <c r="VLQ43" t="str">
        <f t="shared" ca="1" si="239"/>
        <v/>
      </c>
      <c r="VLR43" t="str">
        <f t="shared" ca="1" si="239"/>
        <v/>
      </c>
      <c r="VLS43" t="str">
        <f t="shared" ca="1" si="239"/>
        <v/>
      </c>
      <c r="VLT43" t="str">
        <f t="shared" ca="1" si="239"/>
        <v/>
      </c>
      <c r="VLU43" t="str">
        <f t="shared" ca="1" si="239"/>
        <v/>
      </c>
      <c r="VLV43" t="str">
        <f t="shared" ca="1" si="239"/>
        <v/>
      </c>
      <c r="VLW43" t="str">
        <f t="shared" ca="1" si="239"/>
        <v/>
      </c>
      <c r="VLX43" t="str">
        <f t="shared" ca="1" si="239"/>
        <v/>
      </c>
      <c r="VLY43" t="str">
        <f t="shared" ca="1" si="239"/>
        <v/>
      </c>
      <c r="VLZ43" t="str">
        <f t="shared" ca="1" si="239"/>
        <v/>
      </c>
      <c r="VMA43" t="str">
        <f t="shared" ca="1" si="239"/>
        <v/>
      </c>
      <c r="VMB43" t="str">
        <f t="shared" ca="1" si="239"/>
        <v/>
      </c>
      <c r="VMC43" t="str">
        <f t="shared" ca="1" si="239"/>
        <v/>
      </c>
      <c r="VMD43" t="str">
        <f t="shared" ca="1" si="239"/>
        <v/>
      </c>
      <c r="VME43" t="str">
        <f t="shared" ca="1" si="239"/>
        <v/>
      </c>
      <c r="VMF43" t="str">
        <f t="shared" ca="1" si="239"/>
        <v/>
      </c>
      <c r="VMG43" t="str">
        <f t="shared" ca="1" si="239"/>
        <v/>
      </c>
      <c r="VMH43" t="str">
        <f t="shared" ca="1" si="239"/>
        <v/>
      </c>
      <c r="VMI43" t="str">
        <f t="shared" ca="1" si="239"/>
        <v/>
      </c>
      <c r="VMJ43" t="str">
        <f t="shared" ca="1" si="239"/>
        <v/>
      </c>
      <c r="VMK43" t="str">
        <f t="shared" ca="1" si="239"/>
        <v/>
      </c>
      <c r="VML43" t="str">
        <f t="shared" ca="1" si="239"/>
        <v/>
      </c>
      <c r="VMM43" t="str">
        <f t="shared" ca="1" si="239"/>
        <v/>
      </c>
      <c r="VMN43" t="str">
        <f t="shared" ca="1" si="239"/>
        <v/>
      </c>
      <c r="VMO43" t="str">
        <f t="shared" ca="1" si="239"/>
        <v/>
      </c>
      <c r="VMP43" t="str">
        <f t="shared" ca="1" si="239"/>
        <v/>
      </c>
      <c r="VMQ43" t="str">
        <f t="shared" ca="1" si="239"/>
        <v/>
      </c>
      <c r="VMR43" t="str">
        <f t="shared" ca="1" si="239"/>
        <v/>
      </c>
      <c r="VMS43" t="str">
        <f t="shared" ca="1" si="239"/>
        <v/>
      </c>
      <c r="VMT43" t="str">
        <f t="shared" ca="1" si="239"/>
        <v/>
      </c>
      <c r="VMU43" t="str">
        <f t="shared" ca="1" si="239"/>
        <v/>
      </c>
      <c r="VMV43" t="str">
        <f t="shared" ca="1" si="239"/>
        <v/>
      </c>
      <c r="VMW43" t="str">
        <f t="shared" ca="1" si="239"/>
        <v/>
      </c>
      <c r="VMX43" t="str">
        <f t="shared" ca="1" si="239"/>
        <v/>
      </c>
      <c r="VMY43" t="str">
        <f t="shared" ca="1" si="239"/>
        <v/>
      </c>
      <c r="VMZ43" t="str">
        <f t="shared" ca="1" si="239"/>
        <v/>
      </c>
      <c r="VNA43" t="str">
        <f t="shared" ref="VNA43:VPL43" ca="1" si="240">IFERROR(VMW43*VMY43,"")</f>
        <v/>
      </c>
      <c r="VNB43" t="str">
        <f t="shared" ca="1" si="240"/>
        <v/>
      </c>
      <c r="VNC43" t="str">
        <f t="shared" ca="1" si="240"/>
        <v/>
      </c>
      <c r="VND43" t="str">
        <f t="shared" ca="1" si="240"/>
        <v/>
      </c>
      <c r="VNE43" t="str">
        <f t="shared" ca="1" si="240"/>
        <v/>
      </c>
      <c r="VNF43" t="str">
        <f t="shared" ca="1" si="240"/>
        <v/>
      </c>
      <c r="VNG43" t="str">
        <f t="shared" ca="1" si="240"/>
        <v/>
      </c>
      <c r="VNH43" t="str">
        <f t="shared" ca="1" si="240"/>
        <v/>
      </c>
      <c r="VNI43" t="str">
        <f t="shared" ca="1" si="240"/>
        <v/>
      </c>
      <c r="VNJ43" t="str">
        <f t="shared" ca="1" si="240"/>
        <v/>
      </c>
      <c r="VNK43" t="str">
        <f t="shared" ca="1" si="240"/>
        <v/>
      </c>
      <c r="VNL43" t="str">
        <f t="shared" ca="1" si="240"/>
        <v/>
      </c>
      <c r="VNM43" t="str">
        <f t="shared" ca="1" si="240"/>
        <v/>
      </c>
      <c r="VNN43" t="str">
        <f t="shared" ca="1" si="240"/>
        <v/>
      </c>
      <c r="VNO43" t="str">
        <f t="shared" ca="1" si="240"/>
        <v/>
      </c>
      <c r="VNP43" t="str">
        <f t="shared" ca="1" si="240"/>
        <v/>
      </c>
      <c r="VNQ43" t="str">
        <f t="shared" ca="1" si="240"/>
        <v/>
      </c>
      <c r="VNR43" t="str">
        <f t="shared" ca="1" si="240"/>
        <v/>
      </c>
      <c r="VNS43" t="str">
        <f t="shared" ca="1" si="240"/>
        <v/>
      </c>
      <c r="VNT43" t="str">
        <f t="shared" ca="1" si="240"/>
        <v/>
      </c>
      <c r="VNU43" t="str">
        <f t="shared" ca="1" si="240"/>
        <v/>
      </c>
      <c r="VNV43" t="str">
        <f t="shared" ca="1" si="240"/>
        <v/>
      </c>
      <c r="VNW43" t="str">
        <f t="shared" ca="1" si="240"/>
        <v/>
      </c>
      <c r="VNX43" t="str">
        <f t="shared" ca="1" si="240"/>
        <v/>
      </c>
      <c r="VNY43" t="str">
        <f t="shared" ca="1" si="240"/>
        <v/>
      </c>
      <c r="VNZ43" t="str">
        <f t="shared" ca="1" si="240"/>
        <v/>
      </c>
      <c r="VOA43" t="str">
        <f t="shared" ca="1" si="240"/>
        <v/>
      </c>
      <c r="VOB43" t="str">
        <f t="shared" ca="1" si="240"/>
        <v/>
      </c>
      <c r="VOC43" t="str">
        <f t="shared" ca="1" si="240"/>
        <v/>
      </c>
      <c r="VOD43" t="str">
        <f t="shared" ca="1" si="240"/>
        <v/>
      </c>
      <c r="VOE43" t="str">
        <f t="shared" ca="1" si="240"/>
        <v/>
      </c>
      <c r="VOF43" t="str">
        <f t="shared" ca="1" si="240"/>
        <v/>
      </c>
      <c r="VOG43" t="str">
        <f t="shared" ca="1" si="240"/>
        <v/>
      </c>
      <c r="VOH43" t="str">
        <f t="shared" ca="1" si="240"/>
        <v/>
      </c>
      <c r="VOI43" t="str">
        <f t="shared" ca="1" si="240"/>
        <v/>
      </c>
      <c r="VOJ43" t="str">
        <f t="shared" ca="1" si="240"/>
        <v/>
      </c>
      <c r="VOK43" t="str">
        <f t="shared" ca="1" si="240"/>
        <v/>
      </c>
      <c r="VOL43" t="str">
        <f t="shared" ca="1" si="240"/>
        <v/>
      </c>
      <c r="VOM43" t="str">
        <f t="shared" ca="1" si="240"/>
        <v/>
      </c>
      <c r="VON43" t="str">
        <f t="shared" ca="1" si="240"/>
        <v/>
      </c>
      <c r="VOO43" t="str">
        <f t="shared" ca="1" si="240"/>
        <v/>
      </c>
      <c r="VOP43" t="str">
        <f t="shared" ca="1" si="240"/>
        <v/>
      </c>
      <c r="VOQ43" t="str">
        <f t="shared" ca="1" si="240"/>
        <v/>
      </c>
      <c r="VOR43" t="str">
        <f t="shared" ca="1" si="240"/>
        <v/>
      </c>
      <c r="VOS43" t="str">
        <f t="shared" ca="1" si="240"/>
        <v/>
      </c>
      <c r="VOT43" t="str">
        <f t="shared" ca="1" si="240"/>
        <v/>
      </c>
      <c r="VOU43" t="str">
        <f t="shared" ca="1" si="240"/>
        <v/>
      </c>
      <c r="VOV43" t="str">
        <f t="shared" ca="1" si="240"/>
        <v/>
      </c>
      <c r="VOW43" t="str">
        <f t="shared" ca="1" si="240"/>
        <v/>
      </c>
      <c r="VOX43" t="str">
        <f t="shared" ca="1" si="240"/>
        <v/>
      </c>
      <c r="VOY43" t="str">
        <f t="shared" ca="1" si="240"/>
        <v/>
      </c>
      <c r="VOZ43" t="str">
        <f t="shared" ca="1" si="240"/>
        <v/>
      </c>
      <c r="VPA43" t="str">
        <f t="shared" ca="1" si="240"/>
        <v/>
      </c>
      <c r="VPB43" t="str">
        <f t="shared" ca="1" si="240"/>
        <v/>
      </c>
      <c r="VPC43" t="str">
        <f t="shared" ca="1" si="240"/>
        <v/>
      </c>
      <c r="VPD43" t="str">
        <f t="shared" ca="1" si="240"/>
        <v/>
      </c>
      <c r="VPE43" t="str">
        <f t="shared" ca="1" si="240"/>
        <v/>
      </c>
      <c r="VPF43" t="str">
        <f t="shared" ca="1" si="240"/>
        <v/>
      </c>
      <c r="VPG43" t="str">
        <f t="shared" ca="1" si="240"/>
        <v/>
      </c>
      <c r="VPH43" t="str">
        <f t="shared" ca="1" si="240"/>
        <v/>
      </c>
      <c r="VPI43" t="str">
        <f t="shared" ca="1" si="240"/>
        <v/>
      </c>
      <c r="VPJ43" t="str">
        <f t="shared" ca="1" si="240"/>
        <v/>
      </c>
      <c r="VPK43" t="str">
        <f t="shared" ca="1" si="240"/>
        <v/>
      </c>
      <c r="VPL43" t="str">
        <f t="shared" ca="1" si="240"/>
        <v/>
      </c>
      <c r="VPM43" t="str">
        <f t="shared" ref="VPM43:VRX43" ca="1" si="241">IFERROR(VPI43*VPK43,"")</f>
        <v/>
      </c>
      <c r="VPN43" t="str">
        <f t="shared" ca="1" si="241"/>
        <v/>
      </c>
      <c r="VPO43" t="str">
        <f t="shared" ca="1" si="241"/>
        <v/>
      </c>
      <c r="VPP43" t="str">
        <f t="shared" ca="1" si="241"/>
        <v/>
      </c>
      <c r="VPQ43" t="str">
        <f t="shared" ca="1" si="241"/>
        <v/>
      </c>
      <c r="VPR43" t="str">
        <f t="shared" ca="1" si="241"/>
        <v/>
      </c>
      <c r="VPS43" t="str">
        <f t="shared" ca="1" si="241"/>
        <v/>
      </c>
      <c r="VPT43" t="str">
        <f t="shared" ca="1" si="241"/>
        <v/>
      </c>
      <c r="VPU43" t="str">
        <f t="shared" ca="1" si="241"/>
        <v/>
      </c>
      <c r="VPV43" t="str">
        <f t="shared" ca="1" si="241"/>
        <v/>
      </c>
      <c r="VPW43" t="str">
        <f t="shared" ca="1" si="241"/>
        <v/>
      </c>
      <c r="VPX43" t="str">
        <f t="shared" ca="1" si="241"/>
        <v/>
      </c>
      <c r="VPY43" t="str">
        <f t="shared" ca="1" si="241"/>
        <v/>
      </c>
      <c r="VPZ43" t="str">
        <f t="shared" ca="1" si="241"/>
        <v/>
      </c>
      <c r="VQA43" t="str">
        <f t="shared" ca="1" si="241"/>
        <v/>
      </c>
      <c r="VQB43" t="str">
        <f t="shared" ca="1" si="241"/>
        <v/>
      </c>
      <c r="VQC43" t="str">
        <f t="shared" ca="1" si="241"/>
        <v/>
      </c>
      <c r="VQD43" t="str">
        <f t="shared" ca="1" si="241"/>
        <v/>
      </c>
      <c r="VQE43" t="str">
        <f t="shared" ca="1" si="241"/>
        <v/>
      </c>
      <c r="VQF43" t="str">
        <f t="shared" ca="1" si="241"/>
        <v/>
      </c>
      <c r="VQG43" t="str">
        <f t="shared" ca="1" si="241"/>
        <v/>
      </c>
      <c r="VQH43" t="str">
        <f t="shared" ca="1" si="241"/>
        <v/>
      </c>
      <c r="VQI43" t="str">
        <f t="shared" ca="1" si="241"/>
        <v/>
      </c>
      <c r="VQJ43" t="str">
        <f t="shared" ca="1" si="241"/>
        <v/>
      </c>
      <c r="VQK43" t="str">
        <f t="shared" ca="1" si="241"/>
        <v/>
      </c>
      <c r="VQL43" t="str">
        <f t="shared" ca="1" si="241"/>
        <v/>
      </c>
      <c r="VQM43" t="str">
        <f t="shared" ca="1" si="241"/>
        <v/>
      </c>
      <c r="VQN43" t="str">
        <f t="shared" ca="1" si="241"/>
        <v/>
      </c>
      <c r="VQO43" t="str">
        <f t="shared" ca="1" si="241"/>
        <v/>
      </c>
      <c r="VQP43" t="str">
        <f t="shared" ca="1" si="241"/>
        <v/>
      </c>
      <c r="VQQ43" t="str">
        <f t="shared" ca="1" si="241"/>
        <v/>
      </c>
      <c r="VQR43" t="str">
        <f t="shared" ca="1" si="241"/>
        <v/>
      </c>
      <c r="VQS43" t="str">
        <f t="shared" ca="1" si="241"/>
        <v/>
      </c>
      <c r="VQT43" t="str">
        <f t="shared" ca="1" si="241"/>
        <v/>
      </c>
      <c r="VQU43" t="str">
        <f t="shared" ca="1" si="241"/>
        <v/>
      </c>
      <c r="VQV43" t="str">
        <f t="shared" ca="1" si="241"/>
        <v/>
      </c>
      <c r="VQW43" t="str">
        <f t="shared" ca="1" si="241"/>
        <v/>
      </c>
      <c r="VQX43" t="str">
        <f t="shared" ca="1" si="241"/>
        <v/>
      </c>
      <c r="VQY43" t="str">
        <f t="shared" ca="1" si="241"/>
        <v/>
      </c>
      <c r="VQZ43" t="str">
        <f t="shared" ca="1" si="241"/>
        <v/>
      </c>
      <c r="VRA43" t="str">
        <f t="shared" ca="1" si="241"/>
        <v/>
      </c>
      <c r="VRB43" t="str">
        <f t="shared" ca="1" si="241"/>
        <v/>
      </c>
      <c r="VRC43" t="str">
        <f t="shared" ca="1" si="241"/>
        <v/>
      </c>
      <c r="VRD43" t="str">
        <f t="shared" ca="1" si="241"/>
        <v/>
      </c>
      <c r="VRE43" t="str">
        <f t="shared" ca="1" si="241"/>
        <v/>
      </c>
      <c r="VRF43" t="str">
        <f t="shared" ca="1" si="241"/>
        <v/>
      </c>
      <c r="VRG43" t="str">
        <f t="shared" ca="1" si="241"/>
        <v/>
      </c>
      <c r="VRH43" t="str">
        <f t="shared" ca="1" si="241"/>
        <v/>
      </c>
      <c r="VRI43" t="str">
        <f t="shared" ca="1" si="241"/>
        <v/>
      </c>
      <c r="VRJ43" t="str">
        <f t="shared" ca="1" si="241"/>
        <v/>
      </c>
      <c r="VRK43" t="str">
        <f t="shared" ca="1" si="241"/>
        <v/>
      </c>
      <c r="VRL43" t="str">
        <f t="shared" ca="1" si="241"/>
        <v/>
      </c>
      <c r="VRM43" t="str">
        <f t="shared" ca="1" si="241"/>
        <v/>
      </c>
      <c r="VRN43" t="str">
        <f t="shared" ca="1" si="241"/>
        <v/>
      </c>
      <c r="VRO43" t="str">
        <f t="shared" ca="1" si="241"/>
        <v/>
      </c>
      <c r="VRP43" t="str">
        <f t="shared" ca="1" si="241"/>
        <v/>
      </c>
      <c r="VRQ43" t="str">
        <f t="shared" ca="1" si="241"/>
        <v/>
      </c>
      <c r="VRR43" t="str">
        <f t="shared" ca="1" si="241"/>
        <v/>
      </c>
      <c r="VRS43" t="str">
        <f t="shared" ca="1" si="241"/>
        <v/>
      </c>
      <c r="VRT43" t="str">
        <f t="shared" ca="1" si="241"/>
        <v/>
      </c>
      <c r="VRU43" t="str">
        <f t="shared" ca="1" si="241"/>
        <v/>
      </c>
      <c r="VRV43" t="str">
        <f t="shared" ca="1" si="241"/>
        <v/>
      </c>
      <c r="VRW43" t="str">
        <f t="shared" ca="1" si="241"/>
        <v/>
      </c>
      <c r="VRX43" t="str">
        <f t="shared" ca="1" si="241"/>
        <v/>
      </c>
      <c r="VRY43" t="str">
        <f t="shared" ref="VRY43:VUJ43" ca="1" si="242">IFERROR(VRU43*VRW43,"")</f>
        <v/>
      </c>
      <c r="VRZ43" t="str">
        <f t="shared" ca="1" si="242"/>
        <v/>
      </c>
      <c r="VSA43" t="str">
        <f t="shared" ca="1" si="242"/>
        <v/>
      </c>
      <c r="VSB43" t="str">
        <f t="shared" ca="1" si="242"/>
        <v/>
      </c>
      <c r="VSC43" t="str">
        <f t="shared" ca="1" si="242"/>
        <v/>
      </c>
      <c r="VSD43" t="str">
        <f t="shared" ca="1" si="242"/>
        <v/>
      </c>
      <c r="VSE43" t="str">
        <f t="shared" ca="1" si="242"/>
        <v/>
      </c>
      <c r="VSF43" t="str">
        <f t="shared" ca="1" si="242"/>
        <v/>
      </c>
      <c r="VSG43" t="str">
        <f t="shared" ca="1" si="242"/>
        <v/>
      </c>
      <c r="VSH43" t="str">
        <f t="shared" ca="1" si="242"/>
        <v/>
      </c>
      <c r="VSI43" t="str">
        <f t="shared" ca="1" si="242"/>
        <v/>
      </c>
      <c r="VSJ43" t="str">
        <f t="shared" ca="1" si="242"/>
        <v/>
      </c>
      <c r="VSK43" t="str">
        <f t="shared" ca="1" si="242"/>
        <v/>
      </c>
      <c r="VSL43" t="str">
        <f t="shared" ca="1" si="242"/>
        <v/>
      </c>
      <c r="VSM43" t="str">
        <f t="shared" ca="1" si="242"/>
        <v/>
      </c>
      <c r="VSN43" t="str">
        <f t="shared" ca="1" si="242"/>
        <v/>
      </c>
      <c r="VSO43" t="str">
        <f t="shared" ca="1" si="242"/>
        <v/>
      </c>
      <c r="VSP43" t="str">
        <f t="shared" ca="1" si="242"/>
        <v/>
      </c>
      <c r="VSQ43" t="str">
        <f t="shared" ca="1" si="242"/>
        <v/>
      </c>
      <c r="VSR43" t="str">
        <f t="shared" ca="1" si="242"/>
        <v/>
      </c>
      <c r="VSS43" t="str">
        <f t="shared" ca="1" si="242"/>
        <v/>
      </c>
      <c r="VST43" t="str">
        <f t="shared" ca="1" si="242"/>
        <v/>
      </c>
      <c r="VSU43" t="str">
        <f t="shared" ca="1" si="242"/>
        <v/>
      </c>
      <c r="VSV43" t="str">
        <f t="shared" ca="1" si="242"/>
        <v/>
      </c>
      <c r="VSW43" t="str">
        <f t="shared" ca="1" si="242"/>
        <v/>
      </c>
      <c r="VSX43" t="str">
        <f t="shared" ca="1" si="242"/>
        <v/>
      </c>
      <c r="VSY43" t="str">
        <f t="shared" ca="1" si="242"/>
        <v/>
      </c>
      <c r="VSZ43" t="str">
        <f t="shared" ca="1" si="242"/>
        <v/>
      </c>
      <c r="VTA43" t="str">
        <f t="shared" ca="1" si="242"/>
        <v/>
      </c>
      <c r="VTB43" t="str">
        <f t="shared" ca="1" si="242"/>
        <v/>
      </c>
      <c r="VTC43" t="str">
        <f t="shared" ca="1" si="242"/>
        <v/>
      </c>
      <c r="VTD43" t="str">
        <f t="shared" ca="1" si="242"/>
        <v/>
      </c>
      <c r="VTE43" t="str">
        <f t="shared" ca="1" si="242"/>
        <v/>
      </c>
      <c r="VTF43" t="str">
        <f t="shared" ca="1" si="242"/>
        <v/>
      </c>
      <c r="VTG43" t="str">
        <f t="shared" ca="1" si="242"/>
        <v/>
      </c>
      <c r="VTH43" t="str">
        <f t="shared" ca="1" si="242"/>
        <v/>
      </c>
      <c r="VTI43" t="str">
        <f t="shared" ca="1" si="242"/>
        <v/>
      </c>
      <c r="VTJ43" t="str">
        <f t="shared" ca="1" si="242"/>
        <v/>
      </c>
      <c r="VTK43" t="str">
        <f t="shared" ca="1" si="242"/>
        <v/>
      </c>
      <c r="VTL43" t="str">
        <f t="shared" ca="1" si="242"/>
        <v/>
      </c>
      <c r="VTM43" t="str">
        <f t="shared" ca="1" si="242"/>
        <v/>
      </c>
      <c r="VTN43" t="str">
        <f t="shared" ca="1" si="242"/>
        <v/>
      </c>
      <c r="VTO43" t="str">
        <f t="shared" ca="1" si="242"/>
        <v/>
      </c>
      <c r="VTP43" t="str">
        <f t="shared" ca="1" si="242"/>
        <v/>
      </c>
      <c r="VTQ43" t="str">
        <f t="shared" ca="1" si="242"/>
        <v/>
      </c>
      <c r="VTR43" t="str">
        <f t="shared" ca="1" si="242"/>
        <v/>
      </c>
      <c r="VTS43" t="str">
        <f t="shared" ca="1" si="242"/>
        <v/>
      </c>
      <c r="VTT43" t="str">
        <f t="shared" ca="1" si="242"/>
        <v/>
      </c>
      <c r="VTU43" t="str">
        <f t="shared" ca="1" si="242"/>
        <v/>
      </c>
      <c r="VTV43" t="str">
        <f t="shared" ca="1" si="242"/>
        <v/>
      </c>
      <c r="VTW43" t="str">
        <f t="shared" ca="1" si="242"/>
        <v/>
      </c>
      <c r="VTX43" t="str">
        <f t="shared" ca="1" si="242"/>
        <v/>
      </c>
      <c r="VTY43" t="str">
        <f t="shared" ca="1" si="242"/>
        <v/>
      </c>
      <c r="VTZ43" t="str">
        <f t="shared" ca="1" si="242"/>
        <v/>
      </c>
      <c r="VUA43" t="str">
        <f t="shared" ca="1" si="242"/>
        <v/>
      </c>
      <c r="VUB43" t="str">
        <f t="shared" ca="1" si="242"/>
        <v/>
      </c>
      <c r="VUC43" t="str">
        <f t="shared" ca="1" si="242"/>
        <v/>
      </c>
      <c r="VUD43" t="str">
        <f t="shared" ca="1" si="242"/>
        <v/>
      </c>
      <c r="VUE43" t="str">
        <f t="shared" ca="1" si="242"/>
        <v/>
      </c>
      <c r="VUF43" t="str">
        <f t="shared" ca="1" si="242"/>
        <v/>
      </c>
      <c r="VUG43" t="str">
        <f t="shared" ca="1" si="242"/>
        <v/>
      </c>
      <c r="VUH43" t="str">
        <f t="shared" ca="1" si="242"/>
        <v/>
      </c>
      <c r="VUI43" t="str">
        <f t="shared" ca="1" si="242"/>
        <v/>
      </c>
      <c r="VUJ43" t="str">
        <f t="shared" ca="1" si="242"/>
        <v/>
      </c>
      <c r="VUK43" t="str">
        <f t="shared" ref="VUK43:VWV43" ca="1" si="243">IFERROR(VUG43*VUI43,"")</f>
        <v/>
      </c>
      <c r="VUL43" t="str">
        <f t="shared" ca="1" si="243"/>
        <v/>
      </c>
      <c r="VUM43" t="str">
        <f t="shared" ca="1" si="243"/>
        <v/>
      </c>
      <c r="VUN43" t="str">
        <f t="shared" ca="1" si="243"/>
        <v/>
      </c>
      <c r="VUO43" t="str">
        <f t="shared" ca="1" si="243"/>
        <v/>
      </c>
      <c r="VUP43" t="str">
        <f t="shared" ca="1" si="243"/>
        <v/>
      </c>
      <c r="VUQ43" t="str">
        <f t="shared" ca="1" si="243"/>
        <v/>
      </c>
      <c r="VUR43" t="str">
        <f t="shared" ca="1" si="243"/>
        <v/>
      </c>
      <c r="VUS43" t="str">
        <f t="shared" ca="1" si="243"/>
        <v/>
      </c>
      <c r="VUT43" t="str">
        <f t="shared" ca="1" si="243"/>
        <v/>
      </c>
      <c r="VUU43" t="str">
        <f t="shared" ca="1" si="243"/>
        <v/>
      </c>
      <c r="VUV43" t="str">
        <f t="shared" ca="1" si="243"/>
        <v/>
      </c>
      <c r="VUW43" t="str">
        <f t="shared" ca="1" si="243"/>
        <v/>
      </c>
      <c r="VUX43" t="str">
        <f t="shared" ca="1" si="243"/>
        <v/>
      </c>
      <c r="VUY43" t="str">
        <f t="shared" ca="1" si="243"/>
        <v/>
      </c>
      <c r="VUZ43" t="str">
        <f t="shared" ca="1" si="243"/>
        <v/>
      </c>
      <c r="VVA43" t="str">
        <f t="shared" ca="1" si="243"/>
        <v/>
      </c>
      <c r="VVB43" t="str">
        <f t="shared" ca="1" si="243"/>
        <v/>
      </c>
      <c r="VVC43" t="str">
        <f t="shared" ca="1" si="243"/>
        <v/>
      </c>
      <c r="VVD43" t="str">
        <f t="shared" ca="1" si="243"/>
        <v/>
      </c>
      <c r="VVE43" t="str">
        <f t="shared" ca="1" si="243"/>
        <v/>
      </c>
      <c r="VVF43" t="str">
        <f t="shared" ca="1" si="243"/>
        <v/>
      </c>
      <c r="VVG43" t="str">
        <f t="shared" ca="1" si="243"/>
        <v/>
      </c>
      <c r="VVH43" t="str">
        <f t="shared" ca="1" si="243"/>
        <v/>
      </c>
      <c r="VVI43" t="str">
        <f t="shared" ca="1" si="243"/>
        <v/>
      </c>
      <c r="VVJ43" t="str">
        <f t="shared" ca="1" si="243"/>
        <v/>
      </c>
      <c r="VVK43" t="str">
        <f t="shared" ca="1" si="243"/>
        <v/>
      </c>
      <c r="VVL43" t="str">
        <f t="shared" ca="1" si="243"/>
        <v/>
      </c>
      <c r="VVM43" t="str">
        <f t="shared" ca="1" si="243"/>
        <v/>
      </c>
      <c r="VVN43" t="str">
        <f t="shared" ca="1" si="243"/>
        <v/>
      </c>
      <c r="VVO43" t="str">
        <f t="shared" ca="1" si="243"/>
        <v/>
      </c>
      <c r="VVP43" t="str">
        <f t="shared" ca="1" si="243"/>
        <v/>
      </c>
      <c r="VVQ43" t="str">
        <f t="shared" ca="1" si="243"/>
        <v/>
      </c>
      <c r="VVR43" t="str">
        <f t="shared" ca="1" si="243"/>
        <v/>
      </c>
      <c r="VVS43" t="str">
        <f t="shared" ca="1" si="243"/>
        <v/>
      </c>
      <c r="VVT43" t="str">
        <f t="shared" ca="1" si="243"/>
        <v/>
      </c>
      <c r="VVU43" t="str">
        <f t="shared" ca="1" si="243"/>
        <v/>
      </c>
      <c r="VVV43" t="str">
        <f t="shared" ca="1" si="243"/>
        <v/>
      </c>
      <c r="VVW43" t="str">
        <f t="shared" ca="1" si="243"/>
        <v/>
      </c>
      <c r="VVX43" t="str">
        <f t="shared" ca="1" si="243"/>
        <v/>
      </c>
      <c r="VVY43" t="str">
        <f t="shared" ca="1" si="243"/>
        <v/>
      </c>
      <c r="VVZ43" t="str">
        <f t="shared" ca="1" si="243"/>
        <v/>
      </c>
      <c r="VWA43" t="str">
        <f t="shared" ca="1" si="243"/>
        <v/>
      </c>
      <c r="VWB43" t="str">
        <f t="shared" ca="1" si="243"/>
        <v/>
      </c>
      <c r="VWC43" t="str">
        <f t="shared" ca="1" si="243"/>
        <v/>
      </c>
      <c r="VWD43" t="str">
        <f t="shared" ca="1" si="243"/>
        <v/>
      </c>
      <c r="VWE43" t="str">
        <f t="shared" ca="1" si="243"/>
        <v/>
      </c>
      <c r="VWF43" t="str">
        <f t="shared" ca="1" si="243"/>
        <v/>
      </c>
      <c r="VWG43" t="str">
        <f t="shared" ca="1" si="243"/>
        <v/>
      </c>
      <c r="VWH43" t="str">
        <f t="shared" ca="1" si="243"/>
        <v/>
      </c>
      <c r="VWI43" t="str">
        <f t="shared" ca="1" si="243"/>
        <v/>
      </c>
      <c r="VWJ43" t="str">
        <f t="shared" ca="1" si="243"/>
        <v/>
      </c>
      <c r="VWK43" t="str">
        <f t="shared" ca="1" si="243"/>
        <v/>
      </c>
      <c r="VWL43" t="str">
        <f t="shared" ca="1" si="243"/>
        <v/>
      </c>
      <c r="VWM43" t="str">
        <f t="shared" ca="1" si="243"/>
        <v/>
      </c>
      <c r="VWN43" t="str">
        <f t="shared" ca="1" si="243"/>
        <v/>
      </c>
      <c r="VWO43" t="str">
        <f t="shared" ca="1" si="243"/>
        <v/>
      </c>
      <c r="VWP43" t="str">
        <f t="shared" ca="1" si="243"/>
        <v/>
      </c>
      <c r="VWQ43" t="str">
        <f t="shared" ca="1" si="243"/>
        <v/>
      </c>
      <c r="VWR43" t="str">
        <f t="shared" ca="1" si="243"/>
        <v/>
      </c>
      <c r="VWS43" t="str">
        <f t="shared" ca="1" si="243"/>
        <v/>
      </c>
      <c r="VWT43" t="str">
        <f t="shared" ca="1" si="243"/>
        <v/>
      </c>
      <c r="VWU43" t="str">
        <f t="shared" ca="1" si="243"/>
        <v/>
      </c>
      <c r="VWV43" t="str">
        <f t="shared" ca="1" si="243"/>
        <v/>
      </c>
      <c r="VWW43" t="str">
        <f t="shared" ref="VWW43:VZH43" ca="1" si="244">IFERROR(VWS43*VWU43,"")</f>
        <v/>
      </c>
      <c r="VWX43" t="str">
        <f t="shared" ca="1" si="244"/>
        <v/>
      </c>
      <c r="VWY43" t="str">
        <f t="shared" ca="1" si="244"/>
        <v/>
      </c>
      <c r="VWZ43" t="str">
        <f t="shared" ca="1" si="244"/>
        <v/>
      </c>
      <c r="VXA43" t="str">
        <f t="shared" ca="1" si="244"/>
        <v/>
      </c>
      <c r="VXB43" t="str">
        <f t="shared" ca="1" si="244"/>
        <v/>
      </c>
      <c r="VXC43" t="str">
        <f t="shared" ca="1" si="244"/>
        <v/>
      </c>
      <c r="VXD43" t="str">
        <f t="shared" ca="1" si="244"/>
        <v/>
      </c>
      <c r="VXE43" t="str">
        <f t="shared" ca="1" si="244"/>
        <v/>
      </c>
      <c r="VXF43" t="str">
        <f t="shared" ca="1" si="244"/>
        <v/>
      </c>
      <c r="VXG43" t="str">
        <f t="shared" ca="1" si="244"/>
        <v/>
      </c>
      <c r="VXH43" t="str">
        <f t="shared" ca="1" si="244"/>
        <v/>
      </c>
      <c r="VXI43" t="str">
        <f t="shared" ca="1" si="244"/>
        <v/>
      </c>
      <c r="VXJ43" t="str">
        <f t="shared" ca="1" si="244"/>
        <v/>
      </c>
      <c r="VXK43" t="str">
        <f t="shared" ca="1" si="244"/>
        <v/>
      </c>
      <c r="VXL43" t="str">
        <f t="shared" ca="1" si="244"/>
        <v/>
      </c>
      <c r="VXM43" t="str">
        <f t="shared" ca="1" si="244"/>
        <v/>
      </c>
      <c r="VXN43" t="str">
        <f t="shared" ca="1" si="244"/>
        <v/>
      </c>
      <c r="VXO43" t="str">
        <f t="shared" ca="1" si="244"/>
        <v/>
      </c>
      <c r="VXP43" t="str">
        <f t="shared" ca="1" si="244"/>
        <v/>
      </c>
      <c r="VXQ43" t="str">
        <f t="shared" ca="1" si="244"/>
        <v/>
      </c>
      <c r="VXR43" t="str">
        <f t="shared" ca="1" si="244"/>
        <v/>
      </c>
      <c r="VXS43" t="str">
        <f t="shared" ca="1" si="244"/>
        <v/>
      </c>
      <c r="VXT43" t="str">
        <f t="shared" ca="1" si="244"/>
        <v/>
      </c>
      <c r="VXU43" t="str">
        <f t="shared" ca="1" si="244"/>
        <v/>
      </c>
      <c r="VXV43" t="str">
        <f t="shared" ca="1" si="244"/>
        <v/>
      </c>
      <c r="VXW43" t="str">
        <f t="shared" ca="1" si="244"/>
        <v/>
      </c>
      <c r="VXX43" t="str">
        <f t="shared" ca="1" si="244"/>
        <v/>
      </c>
      <c r="VXY43" t="str">
        <f t="shared" ca="1" si="244"/>
        <v/>
      </c>
      <c r="VXZ43" t="str">
        <f t="shared" ca="1" si="244"/>
        <v/>
      </c>
      <c r="VYA43" t="str">
        <f t="shared" ca="1" si="244"/>
        <v/>
      </c>
      <c r="VYB43" t="str">
        <f t="shared" ca="1" si="244"/>
        <v/>
      </c>
      <c r="VYC43" t="str">
        <f t="shared" ca="1" si="244"/>
        <v/>
      </c>
      <c r="VYD43" t="str">
        <f t="shared" ca="1" si="244"/>
        <v/>
      </c>
      <c r="VYE43" t="str">
        <f t="shared" ca="1" si="244"/>
        <v/>
      </c>
      <c r="VYF43" t="str">
        <f t="shared" ca="1" si="244"/>
        <v/>
      </c>
      <c r="VYG43" t="str">
        <f t="shared" ca="1" si="244"/>
        <v/>
      </c>
      <c r="VYH43" t="str">
        <f t="shared" ca="1" si="244"/>
        <v/>
      </c>
      <c r="VYI43" t="str">
        <f t="shared" ca="1" si="244"/>
        <v/>
      </c>
      <c r="VYJ43" t="str">
        <f t="shared" ca="1" si="244"/>
        <v/>
      </c>
      <c r="VYK43" t="str">
        <f t="shared" ca="1" si="244"/>
        <v/>
      </c>
      <c r="VYL43" t="str">
        <f t="shared" ca="1" si="244"/>
        <v/>
      </c>
      <c r="VYM43" t="str">
        <f t="shared" ca="1" si="244"/>
        <v/>
      </c>
      <c r="VYN43" t="str">
        <f t="shared" ca="1" si="244"/>
        <v/>
      </c>
      <c r="VYO43" t="str">
        <f t="shared" ca="1" si="244"/>
        <v/>
      </c>
      <c r="VYP43" t="str">
        <f t="shared" ca="1" si="244"/>
        <v/>
      </c>
      <c r="VYQ43" t="str">
        <f t="shared" ca="1" si="244"/>
        <v/>
      </c>
      <c r="VYR43" t="str">
        <f t="shared" ca="1" si="244"/>
        <v/>
      </c>
      <c r="VYS43" t="str">
        <f t="shared" ca="1" si="244"/>
        <v/>
      </c>
      <c r="VYT43" t="str">
        <f t="shared" ca="1" si="244"/>
        <v/>
      </c>
      <c r="VYU43" t="str">
        <f t="shared" ca="1" si="244"/>
        <v/>
      </c>
      <c r="VYV43" t="str">
        <f t="shared" ca="1" si="244"/>
        <v/>
      </c>
      <c r="VYW43" t="str">
        <f t="shared" ca="1" si="244"/>
        <v/>
      </c>
      <c r="VYX43" t="str">
        <f t="shared" ca="1" si="244"/>
        <v/>
      </c>
      <c r="VYY43" t="str">
        <f t="shared" ca="1" si="244"/>
        <v/>
      </c>
      <c r="VYZ43" t="str">
        <f t="shared" ca="1" si="244"/>
        <v/>
      </c>
      <c r="VZA43" t="str">
        <f t="shared" ca="1" si="244"/>
        <v/>
      </c>
      <c r="VZB43" t="str">
        <f t="shared" ca="1" si="244"/>
        <v/>
      </c>
      <c r="VZC43" t="str">
        <f t="shared" ca="1" si="244"/>
        <v/>
      </c>
      <c r="VZD43" t="str">
        <f t="shared" ca="1" si="244"/>
        <v/>
      </c>
      <c r="VZE43" t="str">
        <f t="shared" ca="1" si="244"/>
        <v/>
      </c>
      <c r="VZF43" t="str">
        <f t="shared" ca="1" si="244"/>
        <v/>
      </c>
      <c r="VZG43" t="str">
        <f t="shared" ca="1" si="244"/>
        <v/>
      </c>
      <c r="VZH43" t="str">
        <f t="shared" ca="1" si="244"/>
        <v/>
      </c>
      <c r="VZI43" t="str">
        <f t="shared" ref="VZI43:WBT43" ca="1" si="245">IFERROR(VZE43*VZG43,"")</f>
        <v/>
      </c>
      <c r="VZJ43" t="str">
        <f t="shared" ca="1" si="245"/>
        <v/>
      </c>
      <c r="VZK43" t="str">
        <f t="shared" ca="1" si="245"/>
        <v/>
      </c>
      <c r="VZL43" t="str">
        <f t="shared" ca="1" si="245"/>
        <v/>
      </c>
      <c r="VZM43" t="str">
        <f t="shared" ca="1" si="245"/>
        <v/>
      </c>
      <c r="VZN43" t="str">
        <f t="shared" ca="1" si="245"/>
        <v/>
      </c>
      <c r="VZO43" t="str">
        <f t="shared" ca="1" si="245"/>
        <v/>
      </c>
      <c r="VZP43" t="str">
        <f t="shared" ca="1" si="245"/>
        <v/>
      </c>
      <c r="VZQ43" t="str">
        <f t="shared" ca="1" si="245"/>
        <v/>
      </c>
      <c r="VZR43" t="str">
        <f t="shared" ca="1" si="245"/>
        <v/>
      </c>
      <c r="VZS43" t="str">
        <f t="shared" ca="1" si="245"/>
        <v/>
      </c>
      <c r="VZT43" t="str">
        <f t="shared" ca="1" si="245"/>
        <v/>
      </c>
      <c r="VZU43" t="str">
        <f t="shared" ca="1" si="245"/>
        <v/>
      </c>
      <c r="VZV43" t="str">
        <f t="shared" ca="1" si="245"/>
        <v/>
      </c>
      <c r="VZW43" t="str">
        <f t="shared" ca="1" si="245"/>
        <v/>
      </c>
      <c r="VZX43" t="str">
        <f t="shared" ca="1" si="245"/>
        <v/>
      </c>
      <c r="VZY43" t="str">
        <f t="shared" ca="1" si="245"/>
        <v/>
      </c>
      <c r="VZZ43" t="str">
        <f t="shared" ca="1" si="245"/>
        <v/>
      </c>
      <c r="WAA43" t="str">
        <f t="shared" ca="1" si="245"/>
        <v/>
      </c>
      <c r="WAB43" t="str">
        <f t="shared" ca="1" si="245"/>
        <v/>
      </c>
      <c r="WAC43" t="str">
        <f t="shared" ca="1" si="245"/>
        <v/>
      </c>
      <c r="WAD43" t="str">
        <f t="shared" ca="1" si="245"/>
        <v/>
      </c>
      <c r="WAE43" t="str">
        <f t="shared" ca="1" si="245"/>
        <v/>
      </c>
      <c r="WAF43" t="str">
        <f t="shared" ca="1" si="245"/>
        <v/>
      </c>
      <c r="WAG43" t="str">
        <f t="shared" ca="1" si="245"/>
        <v/>
      </c>
      <c r="WAH43" t="str">
        <f t="shared" ca="1" si="245"/>
        <v/>
      </c>
      <c r="WAI43" t="str">
        <f t="shared" ca="1" si="245"/>
        <v/>
      </c>
      <c r="WAJ43" t="str">
        <f t="shared" ca="1" si="245"/>
        <v/>
      </c>
      <c r="WAK43" t="str">
        <f t="shared" ca="1" si="245"/>
        <v/>
      </c>
      <c r="WAL43" t="str">
        <f t="shared" ca="1" si="245"/>
        <v/>
      </c>
      <c r="WAM43" t="str">
        <f t="shared" ca="1" si="245"/>
        <v/>
      </c>
      <c r="WAN43" t="str">
        <f t="shared" ca="1" si="245"/>
        <v/>
      </c>
      <c r="WAO43" t="str">
        <f t="shared" ca="1" si="245"/>
        <v/>
      </c>
      <c r="WAP43" t="str">
        <f t="shared" ca="1" si="245"/>
        <v/>
      </c>
      <c r="WAQ43" t="str">
        <f t="shared" ca="1" si="245"/>
        <v/>
      </c>
      <c r="WAR43" t="str">
        <f t="shared" ca="1" si="245"/>
        <v/>
      </c>
      <c r="WAS43" t="str">
        <f t="shared" ca="1" si="245"/>
        <v/>
      </c>
      <c r="WAT43" t="str">
        <f t="shared" ca="1" si="245"/>
        <v/>
      </c>
      <c r="WAU43" t="str">
        <f t="shared" ca="1" si="245"/>
        <v/>
      </c>
      <c r="WAV43" t="str">
        <f t="shared" ca="1" si="245"/>
        <v/>
      </c>
      <c r="WAW43" t="str">
        <f t="shared" ca="1" si="245"/>
        <v/>
      </c>
      <c r="WAX43" t="str">
        <f t="shared" ca="1" si="245"/>
        <v/>
      </c>
      <c r="WAY43" t="str">
        <f t="shared" ca="1" si="245"/>
        <v/>
      </c>
      <c r="WAZ43" t="str">
        <f t="shared" ca="1" si="245"/>
        <v/>
      </c>
      <c r="WBA43" t="str">
        <f t="shared" ca="1" si="245"/>
        <v/>
      </c>
      <c r="WBB43" t="str">
        <f t="shared" ca="1" si="245"/>
        <v/>
      </c>
      <c r="WBC43" t="str">
        <f t="shared" ca="1" si="245"/>
        <v/>
      </c>
      <c r="WBD43" t="str">
        <f t="shared" ca="1" si="245"/>
        <v/>
      </c>
      <c r="WBE43" t="str">
        <f t="shared" ca="1" si="245"/>
        <v/>
      </c>
      <c r="WBF43" t="str">
        <f t="shared" ca="1" si="245"/>
        <v/>
      </c>
      <c r="WBG43" t="str">
        <f t="shared" ca="1" si="245"/>
        <v/>
      </c>
      <c r="WBH43" t="str">
        <f t="shared" ca="1" si="245"/>
        <v/>
      </c>
      <c r="WBI43" t="str">
        <f t="shared" ca="1" si="245"/>
        <v/>
      </c>
      <c r="WBJ43" t="str">
        <f t="shared" ca="1" si="245"/>
        <v/>
      </c>
      <c r="WBK43" t="str">
        <f t="shared" ca="1" si="245"/>
        <v/>
      </c>
      <c r="WBL43" t="str">
        <f t="shared" ca="1" si="245"/>
        <v/>
      </c>
      <c r="WBM43" t="str">
        <f t="shared" ca="1" si="245"/>
        <v/>
      </c>
      <c r="WBN43" t="str">
        <f t="shared" ca="1" si="245"/>
        <v/>
      </c>
      <c r="WBO43" t="str">
        <f t="shared" ca="1" si="245"/>
        <v/>
      </c>
      <c r="WBP43" t="str">
        <f t="shared" ca="1" si="245"/>
        <v/>
      </c>
      <c r="WBQ43" t="str">
        <f t="shared" ca="1" si="245"/>
        <v/>
      </c>
      <c r="WBR43" t="str">
        <f t="shared" ca="1" si="245"/>
        <v/>
      </c>
      <c r="WBS43" t="str">
        <f t="shared" ca="1" si="245"/>
        <v/>
      </c>
      <c r="WBT43" t="str">
        <f t="shared" ca="1" si="245"/>
        <v/>
      </c>
      <c r="WBU43" t="str">
        <f t="shared" ref="WBU43:WEF43" ca="1" si="246">IFERROR(WBQ43*WBS43,"")</f>
        <v/>
      </c>
      <c r="WBV43" t="str">
        <f t="shared" ca="1" si="246"/>
        <v/>
      </c>
      <c r="WBW43" t="str">
        <f t="shared" ca="1" si="246"/>
        <v/>
      </c>
      <c r="WBX43" t="str">
        <f t="shared" ca="1" si="246"/>
        <v/>
      </c>
      <c r="WBY43" t="str">
        <f t="shared" ca="1" si="246"/>
        <v/>
      </c>
      <c r="WBZ43" t="str">
        <f t="shared" ca="1" si="246"/>
        <v/>
      </c>
      <c r="WCA43" t="str">
        <f t="shared" ca="1" si="246"/>
        <v/>
      </c>
      <c r="WCB43" t="str">
        <f t="shared" ca="1" si="246"/>
        <v/>
      </c>
      <c r="WCC43" t="str">
        <f t="shared" ca="1" si="246"/>
        <v/>
      </c>
      <c r="WCD43" t="str">
        <f t="shared" ca="1" si="246"/>
        <v/>
      </c>
      <c r="WCE43" t="str">
        <f t="shared" ca="1" si="246"/>
        <v/>
      </c>
      <c r="WCF43" t="str">
        <f t="shared" ca="1" si="246"/>
        <v/>
      </c>
      <c r="WCG43" t="str">
        <f t="shared" ca="1" si="246"/>
        <v/>
      </c>
      <c r="WCH43" t="str">
        <f t="shared" ca="1" si="246"/>
        <v/>
      </c>
      <c r="WCI43" t="str">
        <f t="shared" ca="1" si="246"/>
        <v/>
      </c>
      <c r="WCJ43" t="str">
        <f t="shared" ca="1" si="246"/>
        <v/>
      </c>
      <c r="WCK43" t="str">
        <f t="shared" ca="1" si="246"/>
        <v/>
      </c>
      <c r="WCL43" t="str">
        <f t="shared" ca="1" si="246"/>
        <v/>
      </c>
      <c r="WCM43" t="str">
        <f t="shared" ca="1" si="246"/>
        <v/>
      </c>
      <c r="WCN43" t="str">
        <f t="shared" ca="1" si="246"/>
        <v/>
      </c>
      <c r="WCO43" t="str">
        <f t="shared" ca="1" si="246"/>
        <v/>
      </c>
      <c r="WCP43" t="str">
        <f t="shared" ca="1" si="246"/>
        <v/>
      </c>
      <c r="WCQ43" t="str">
        <f t="shared" ca="1" si="246"/>
        <v/>
      </c>
      <c r="WCR43" t="str">
        <f t="shared" ca="1" si="246"/>
        <v/>
      </c>
      <c r="WCS43" t="str">
        <f t="shared" ca="1" si="246"/>
        <v/>
      </c>
      <c r="WCT43" t="str">
        <f t="shared" ca="1" si="246"/>
        <v/>
      </c>
      <c r="WCU43" t="str">
        <f t="shared" ca="1" si="246"/>
        <v/>
      </c>
      <c r="WCV43" t="str">
        <f t="shared" ca="1" si="246"/>
        <v/>
      </c>
      <c r="WCW43" t="str">
        <f t="shared" ca="1" si="246"/>
        <v/>
      </c>
      <c r="WCX43" t="str">
        <f t="shared" ca="1" si="246"/>
        <v/>
      </c>
      <c r="WCY43" t="str">
        <f t="shared" ca="1" si="246"/>
        <v/>
      </c>
      <c r="WCZ43" t="str">
        <f t="shared" ca="1" si="246"/>
        <v/>
      </c>
      <c r="WDA43" t="str">
        <f t="shared" ca="1" si="246"/>
        <v/>
      </c>
      <c r="WDB43" t="str">
        <f t="shared" ca="1" si="246"/>
        <v/>
      </c>
      <c r="WDC43" t="str">
        <f t="shared" ca="1" si="246"/>
        <v/>
      </c>
      <c r="WDD43" t="str">
        <f t="shared" ca="1" si="246"/>
        <v/>
      </c>
      <c r="WDE43" t="str">
        <f t="shared" ca="1" si="246"/>
        <v/>
      </c>
      <c r="WDF43" t="str">
        <f t="shared" ca="1" si="246"/>
        <v/>
      </c>
      <c r="WDG43" t="str">
        <f t="shared" ca="1" si="246"/>
        <v/>
      </c>
      <c r="WDH43" t="str">
        <f t="shared" ca="1" si="246"/>
        <v/>
      </c>
      <c r="WDI43" t="str">
        <f t="shared" ca="1" si="246"/>
        <v/>
      </c>
      <c r="WDJ43" t="str">
        <f t="shared" ca="1" si="246"/>
        <v/>
      </c>
      <c r="WDK43" t="str">
        <f t="shared" ca="1" si="246"/>
        <v/>
      </c>
      <c r="WDL43" t="str">
        <f t="shared" ca="1" si="246"/>
        <v/>
      </c>
      <c r="WDM43" t="str">
        <f t="shared" ca="1" si="246"/>
        <v/>
      </c>
      <c r="WDN43" t="str">
        <f t="shared" ca="1" si="246"/>
        <v/>
      </c>
      <c r="WDO43" t="str">
        <f t="shared" ca="1" si="246"/>
        <v/>
      </c>
      <c r="WDP43" t="str">
        <f t="shared" ca="1" si="246"/>
        <v/>
      </c>
      <c r="WDQ43" t="str">
        <f t="shared" ca="1" si="246"/>
        <v/>
      </c>
      <c r="WDR43" t="str">
        <f t="shared" ca="1" si="246"/>
        <v/>
      </c>
      <c r="WDS43" t="str">
        <f t="shared" ca="1" si="246"/>
        <v/>
      </c>
      <c r="WDT43" t="str">
        <f t="shared" ca="1" si="246"/>
        <v/>
      </c>
      <c r="WDU43" t="str">
        <f t="shared" ca="1" si="246"/>
        <v/>
      </c>
      <c r="WDV43" t="str">
        <f t="shared" ca="1" si="246"/>
        <v/>
      </c>
      <c r="WDW43" t="str">
        <f t="shared" ca="1" si="246"/>
        <v/>
      </c>
      <c r="WDX43" t="str">
        <f t="shared" ca="1" si="246"/>
        <v/>
      </c>
      <c r="WDY43" t="str">
        <f t="shared" ca="1" si="246"/>
        <v/>
      </c>
      <c r="WDZ43" t="str">
        <f t="shared" ca="1" si="246"/>
        <v/>
      </c>
      <c r="WEA43" t="str">
        <f t="shared" ca="1" si="246"/>
        <v/>
      </c>
      <c r="WEB43" t="str">
        <f t="shared" ca="1" si="246"/>
        <v/>
      </c>
      <c r="WEC43" t="str">
        <f t="shared" ca="1" si="246"/>
        <v/>
      </c>
      <c r="WED43" t="str">
        <f t="shared" ca="1" si="246"/>
        <v/>
      </c>
      <c r="WEE43" t="str">
        <f t="shared" ca="1" si="246"/>
        <v/>
      </c>
      <c r="WEF43" t="str">
        <f t="shared" ca="1" si="246"/>
        <v/>
      </c>
      <c r="WEG43" t="str">
        <f t="shared" ref="WEG43:WGR43" ca="1" si="247">IFERROR(WEC43*WEE43,"")</f>
        <v/>
      </c>
      <c r="WEH43" t="str">
        <f t="shared" ca="1" si="247"/>
        <v/>
      </c>
      <c r="WEI43" t="str">
        <f t="shared" ca="1" si="247"/>
        <v/>
      </c>
      <c r="WEJ43" t="str">
        <f t="shared" ca="1" si="247"/>
        <v/>
      </c>
      <c r="WEK43" t="str">
        <f t="shared" ca="1" si="247"/>
        <v/>
      </c>
      <c r="WEL43" t="str">
        <f t="shared" ca="1" si="247"/>
        <v/>
      </c>
      <c r="WEM43" t="str">
        <f t="shared" ca="1" si="247"/>
        <v/>
      </c>
      <c r="WEN43" t="str">
        <f t="shared" ca="1" si="247"/>
        <v/>
      </c>
      <c r="WEO43" t="str">
        <f t="shared" ca="1" si="247"/>
        <v/>
      </c>
      <c r="WEP43" t="str">
        <f t="shared" ca="1" si="247"/>
        <v/>
      </c>
      <c r="WEQ43" t="str">
        <f t="shared" ca="1" si="247"/>
        <v/>
      </c>
      <c r="WER43" t="str">
        <f t="shared" ca="1" si="247"/>
        <v/>
      </c>
      <c r="WES43" t="str">
        <f t="shared" ca="1" si="247"/>
        <v/>
      </c>
      <c r="WET43" t="str">
        <f t="shared" ca="1" si="247"/>
        <v/>
      </c>
      <c r="WEU43" t="str">
        <f t="shared" ca="1" si="247"/>
        <v/>
      </c>
      <c r="WEV43" t="str">
        <f t="shared" ca="1" si="247"/>
        <v/>
      </c>
      <c r="WEW43" t="str">
        <f t="shared" ca="1" si="247"/>
        <v/>
      </c>
      <c r="WEX43" t="str">
        <f t="shared" ca="1" si="247"/>
        <v/>
      </c>
      <c r="WEY43" t="str">
        <f t="shared" ca="1" si="247"/>
        <v/>
      </c>
      <c r="WEZ43" t="str">
        <f t="shared" ca="1" si="247"/>
        <v/>
      </c>
      <c r="WFA43" t="str">
        <f t="shared" ca="1" si="247"/>
        <v/>
      </c>
      <c r="WFB43" t="str">
        <f t="shared" ca="1" si="247"/>
        <v/>
      </c>
      <c r="WFC43" t="str">
        <f t="shared" ca="1" si="247"/>
        <v/>
      </c>
      <c r="WFD43" t="str">
        <f t="shared" ca="1" si="247"/>
        <v/>
      </c>
      <c r="WFE43" t="str">
        <f t="shared" ca="1" si="247"/>
        <v/>
      </c>
      <c r="WFF43" t="str">
        <f t="shared" ca="1" si="247"/>
        <v/>
      </c>
      <c r="WFG43" t="str">
        <f t="shared" ca="1" si="247"/>
        <v/>
      </c>
      <c r="WFH43" t="str">
        <f t="shared" ca="1" si="247"/>
        <v/>
      </c>
      <c r="WFI43" t="str">
        <f t="shared" ca="1" si="247"/>
        <v/>
      </c>
      <c r="WFJ43" t="str">
        <f t="shared" ca="1" si="247"/>
        <v/>
      </c>
      <c r="WFK43" t="str">
        <f t="shared" ca="1" si="247"/>
        <v/>
      </c>
      <c r="WFL43" t="str">
        <f t="shared" ca="1" si="247"/>
        <v/>
      </c>
      <c r="WFM43" t="str">
        <f t="shared" ca="1" si="247"/>
        <v/>
      </c>
      <c r="WFN43" t="str">
        <f t="shared" ca="1" si="247"/>
        <v/>
      </c>
      <c r="WFO43" t="str">
        <f t="shared" ca="1" si="247"/>
        <v/>
      </c>
      <c r="WFP43" t="str">
        <f t="shared" ca="1" si="247"/>
        <v/>
      </c>
      <c r="WFQ43" t="str">
        <f t="shared" ca="1" si="247"/>
        <v/>
      </c>
      <c r="WFR43" t="str">
        <f t="shared" ca="1" si="247"/>
        <v/>
      </c>
      <c r="WFS43" t="str">
        <f t="shared" ca="1" si="247"/>
        <v/>
      </c>
      <c r="WFT43" t="str">
        <f t="shared" ca="1" si="247"/>
        <v/>
      </c>
      <c r="WFU43" t="str">
        <f t="shared" ca="1" si="247"/>
        <v/>
      </c>
      <c r="WFV43" t="str">
        <f t="shared" ca="1" si="247"/>
        <v/>
      </c>
      <c r="WFW43" t="str">
        <f t="shared" ca="1" si="247"/>
        <v/>
      </c>
      <c r="WFX43" t="str">
        <f t="shared" ca="1" si="247"/>
        <v/>
      </c>
      <c r="WFY43" t="str">
        <f t="shared" ca="1" si="247"/>
        <v/>
      </c>
      <c r="WFZ43" t="str">
        <f t="shared" ca="1" si="247"/>
        <v/>
      </c>
      <c r="WGA43" t="str">
        <f t="shared" ca="1" si="247"/>
        <v/>
      </c>
      <c r="WGB43" t="str">
        <f t="shared" ca="1" si="247"/>
        <v/>
      </c>
      <c r="WGC43" t="str">
        <f t="shared" ca="1" si="247"/>
        <v/>
      </c>
      <c r="WGD43" t="str">
        <f t="shared" ca="1" si="247"/>
        <v/>
      </c>
      <c r="WGE43" t="str">
        <f t="shared" ca="1" si="247"/>
        <v/>
      </c>
      <c r="WGF43" t="str">
        <f t="shared" ca="1" si="247"/>
        <v/>
      </c>
      <c r="WGG43" t="str">
        <f t="shared" ca="1" si="247"/>
        <v/>
      </c>
      <c r="WGH43" t="str">
        <f t="shared" ca="1" si="247"/>
        <v/>
      </c>
      <c r="WGI43" t="str">
        <f t="shared" ca="1" si="247"/>
        <v/>
      </c>
      <c r="WGJ43" t="str">
        <f t="shared" ca="1" si="247"/>
        <v/>
      </c>
      <c r="WGK43" t="str">
        <f t="shared" ca="1" si="247"/>
        <v/>
      </c>
      <c r="WGL43" t="str">
        <f t="shared" ca="1" si="247"/>
        <v/>
      </c>
      <c r="WGM43" t="str">
        <f t="shared" ca="1" si="247"/>
        <v/>
      </c>
      <c r="WGN43" t="str">
        <f t="shared" ca="1" si="247"/>
        <v/>
      </c>
      <c r="WGO43" t="str">
        <f t="shared" ca="1" si="247"/>
        <v/>
      </c>
      <c r="WGP43" t="str">
        <f t="shared" ca="1" si="247"/>
        <v/>
      </c>
      <c r="WGQ43" t="str">
        <f t="shared" ca="1" si="247"/>
        <v/>
      </c>
      <c r="WGR43" t="str">
        <f t="shared" ca="1" si="247"/>
        <v/>
      </c>
      <c r="WGS43" t="str">
        <f t="shared" ref="WGS43:WJD43" ca="1" si="248">IFERROR(WGO43*WGQ43,"")</f>
        <v/>
      </c>
      <c r="WGT43" t="str">
        <f t="shared" ca="1" si="248"/>
        <v/>
      </c>
      <c r="WGU43" t="str">
        <f t="shared" ca="1" si="248"/>
        <v/>
      </c>
      <c r="WGV43" t="str">
        <f t="shared" ca="1" si="248"/>
        <v/>
      </c>
      <c r="WGW43" t="str">
        <f t="shared" ca="1" si="248"/>
        <v/>
      </c>
      <c r="WGX43" t="str">
        <f t="shared" ca="1" si="248"/>
        <v/>
      </c>
      <c r="WGY43" t="str">
        <f t="shared" ca="1" si="248"/>
        <v/>
      </c>
      <c r="WGZ43" t="str">
        <f t="shared" ca="1" si="248"/>
        <v/>
      </c>
      <c r="WHA43" t="str">
        <f t="shared" ca="1" si="248"/>
        <v/>
      </c>
      <c r="WHB43" t="str">
        <f t="shared" ca="1" si="248"/>
        <v/>
      </c>
      <c r="WHC43" t="str">
        <f t="shared" ca="1" si="248"/>
        <v/>
      </c>
      <c r="WHD43" t="str">
        <f t="shared" ca="1" si="248"/>
        <v/>
      </c>
      <c r="WHE43" t="str">
        <f t="shared" ca="1" si="248"/>
        <v/>
      </c>
      <c r="WHF43" t="str">
        <f t="shared" ca="1" si="248"/>
        <v/>
      </c>
      <c r="WHG43" t="str">
        <f t="shared" ca="1" si="248"/>
        <v/>
      </c>
      <c r="WHH43" t="str">
        <f t="shared" ca="1" si="248"/>
        <v/>
      </c>
      <c r="WHI43" t="str">
        <f t="shared" ca="1" si="248"/>
        <v/>
      </c>
      <c r="WHJ43" t="str">
        <f t="shared" ca="1" si="248"/>
        <v/>
      </c>
      <c r="WHK43" t="str">
        <f t="shared" ca="1" si="248"/>
        <v/>
      </c>
      <c r="WHL43" t="str">
        <f t="shared" ca="1" si="248"/>
        <v/>
      </c>
      <c r="WHM43" t="str">
        <f t="shared" ca="1" si="248"/>
        <v/>
      </c>
      <c r="WHN43" t="str">
        <f t="shared" ca="1" si="248"/>
        <v/>
      </c>
      <c r="WHO43" t="str">
        <f t="shared" ca="1" si="248"/>
        <v/>
      </c>
      <c r="WHP43" t="str">
        <f t="shared" ca="1" si="248"/>
        <v/>
      </c>
      <c r="WHQ43" t="str">
        <f t="shared" ca="1" si="248"/>
        <v/>
      </c>
      <c r="WHR43" t="str">
        <f t="shared" ca="1" si="248"/>
        <v/>
      </c>
      <c r="WHS43" t="str">
        <f t="shared" ca="1" si="248"/>
        <v/>
      </c>
      <c r="WHT43" t="str">
        <f t="shared" ca="1" si="248"/>
        <v/>
      </c>
      <c r="WHU43" t="str">
        <f t="shared" ca="1" si="248"/>
        <v/>
      </c>
      <c r="WHV43" t="str">
        <f t="shared" ca="1" si="248"/>
        <v/>
      </c>
      <c r="WHW43" t="str">
        <f t="shared" ca="1" si="248"/>
        <v/>
      </c>
      <c r="WHX43" t="str">
        <f t="shared" ca="1" si="248"/>
        <v/>
      </c>
      <c r="WHY43" t="str">
        <f t="shared" ca="1" si="248"/>
        <v/>
      </c>
      <c r="WHZ43" t="str">
        <f t="shared" ca="1" si="248"/>
        <v/>
      </c>
      <c r="WIA43" t="str">
        <f t="shared" ca="1" si="248"/>
        <v/>
      </c>
      <c r="WIB43" t="str">
        <f t="shared" ca="1" si="248"/>
        <v/>
      </c>
      <c r="WIC43" t="str">
        <f t="shared" ca="1" si="248"/>
        <v/>
      </c>
      <c r="WID43" t="str">
        <f t="shared" ca="1" si="248"/>
        <v/>
      </c>
      <c r="WIE43" t="str">
        <f t="shared" ca="1" si="248"/>
        <v/>
      </c>
      <c r="WIF43" t="str">
        <f t="shared" ca="1" si="248"/>
        <v/>
      </c>
      <c r="WIG43" t="str">
        <f t="shared" ca="1" si="248"/>
        <v/>
      </c>
      <c r="WIH43" t="str">
        <f t="shared" ca="1" si="248"/>
        <v/>
      </c>
      <c r="WII43" t="str">
        <f t="shared" ca="1" si="248"/>
        <v/>
      </c>
      <c r="WIJ43" t="str">
        <f t="shared" ca="1" si="248"/>
        <v/>
      </c>
      <c r="WIK43" t="str">
        <f t="shared" ca="1" si="248"/>
        <v/>
      </c>
      <c r="WIL43" t="str">
        <f t="shared" ca="1" si="248"/>
        <v/>
      </c>
      <c r="WIM43" t="str">
        <f t="shared" ca="1" si="248"/>
        <v/>
      </c>
      <c r="WIN43" t="str">
        <f t="shared" ca="1" si="248"/>
        <v/>
      </c>
      <c r="WIO43" t="str">
        <f t="shared" ca="1" si="248"/>
        <v/>
      </c>
      <c r="WIP43" t="str">
        <f t="shared" ca="1" si="248"/>
        <v/>
      </c>
      <c r="WIQ43" t="str">
        <f t="shared" ca="1" si="248"/>
        <v/>
      </c>
      <c r="WIR43" t="str">
        <f t="shared" ca="1" si="248"/>
        <v/>
      </c>
      <c r="WIS43" t="str">
        <f t="shared" ca="1" si="248"/>
        <v/>
      </c>
      <c r="WIT43" t="str">
        <f t="shared" ca="1" si="248"/>
        <v/>
      </c>
      <c r="WIU43" t="str">
        <f t="shared" ca="1" si="248"/>
        <v/>
      </c>
      <c r="WIV43" t="str">
        <f t="shared" ca="1" si="248"/>
        <v/>
      </c>
      <c r="WIW43" t="str">
        <f t="shared" ca="1" si="248"/>
        <v/>
      </c>
      <c r="WIX43" t="str">
        <f t="shared" ca="1" si="248"/>
        <v/>
      </c>
      <c r="WIY43" t="str">
        <f t="shared" ca="1" si="248"/>
        <v/>
      </c>
      <c r="WIZ43" t="str">
        <f t="shared" ca="1" si="248"/>
        <v/>
      </c>
      <c r="WJA43" t="str">
        <f t="shared" ca="1" si="248"/>
        <v/>
      </c>
      <c r="WJB43" t="str">
        <f t="shared" ca="1" si="248"/>
        <v/>
      </c>
      <c r="WJC43" t="str">
        <f t="shared" ca="1" si="248"/>
        <v/>
      </c>
      <c r="WJD43" t="str">
        <f t="shared" ca="1" si="248"/>
        <v/>
      </c>
      <c r="WJE43" t="str">
        <f t="shared" ref="WJE43:WLP43" ca="1" si="249">IFERROR(WJA43*WJC43,"")</f>
        <v/>
      </c>
      <c r="WJF43" t="str">
        <f t="shared" ca="1" si="249"/>
        <v/>
      </c>
      <c r="WJG43" t="str">
        <f t="shared" ca="1" si="249"/>
        <v/>
      </c>
      <c r="WJH43" t="str">
        <f t="shared" ca="1" si="249"/>
        <v/>
      </c>
      <c r="WJI43" t="str">
        <f t="shared" ca="1" si="249"/>
        <v/>
      </c>
      <c r="WJJ43" t="str">
        <f t="shared" ca="1" si="249"/>
        <v/>
      </c>
      <c r="WJK43" t="str">
        <f t="shared" ca="1" si="249"/>
        <v/>
      </c>
      <c r="WJL43" t="str">
        <f t="shared" ca="1" si="249"/>
        <v/>
      </c>
      <c r="WJM43" t="str">
        <f t="shared" ca="1" si="249"/>
        <v/>
      </c>
      <c r="WJN43" t="str">
        <f t="shared" ca="1" si="249"/>
        <v/>
      </c>
      <c r="WJO43" t="str">
        <f t="shared" ca="1" si="249"/>
        <v/>
      </c>
      <c r="WJP43" t="str">
        <f t="shared" ca="1" si="249"/>
        <v/>
      </c>
      <c r="WJQ43" t="str">
        <f t="shared" ca="1" si="249"/>
        <v/>
      </c>
      <c r="WJR43" t="str">
        <f t="shared" ca="1" si="249"/>
        <v/>
      </c>
      <c r="WJS43" t="str">
        <f t="shared" ca="1" si="249"/>
        <v/>
      </c>
      <c r="WJT43" t="str">
        <f t="shared" ca="1" si="249"/>
        <v/>
      </c>
      <c r="WJU43" t="str">
        <f t="shared" ca="1" si="249"/>
        <v/>
      </c>
      <c r="WJV43" t="str">
        <f t="shared" ca="1" si="249"/>
        <v/>
      </c>
      <c r="WJW43" t="str">
        <f t="shared" ca="1" si="249"/>
        <v/>
      </c>
      <c r="WJX43" t="str">
        <f t="shared" ca="1" si="249"/>
        <v/>
      </c>
      <c r="WJY43" t="str">
        <f t="shared" ca="1" si="249"/>
        <v/>
      </c>
      <c r="WJZ43" t="str">
        <f t="shared" ca="1" si="249"/>
        <v/>
      </c>
      <c r="WKA43" t="str">
        <f t="shared" ca="1" si="249"/>
        <v/>
      </c>
      <c r="WKB43" t="str">
        <f t="shared" ca="1" si="249"/>
        <v/>
      </c>
      <c r="WKC43" t="str">
        <f t="shared" ca="1" si="249"/>
        <v/>
      </c>
      <c r="WKD43" t="str">
        <f t="shared" ca="1" si="249"/>
        <v/>
      </c>
      <c r="WKE43" t="str">
        <f t="shared" ca="1" si="249"/>
        <v/>
      </c>
      <c r="WKF43" t="str">
        <f t="shared" ca="1" si="249"/>
        <v/>
      </c>
      <c r="WKG43" t="str">
        <f t="shared" ca="1" si="249"/>
        <v/>
      </c>
      <c r="WKH43" t="str">
        <f t="shared" ca="1" si="249"/>
        <v/>
      </c>
      <c r="WKI43" t="str">
        <f t="shared" ca="1" si="249"/>
        <v/>
      </c>
      <c r="WKJ43" t="str">
        <f t="shared" ca="1" si="249"/>
        <v/>
      </c>
      <c r="WKK43" t="str">
        <f t="shared" ca="1" si="249"/>
        <v/>
      </c>
      <c r="WKL43" t="str">
        <f t="shared" ca="1" si="249"/>
        <v/>
      </c>
      <c r="WKM43" t="str">
        <f t="shared" ca="1" si="249"/>
        <v/>
      </c>
      <c r="WKN43" t="str">
        <f t="shared" ca="1" si="249"/>
        <v/>
      </c>
      <c r="WKO43" t="str">
        <f t="shared" ca="1" si="249"/>
        <v/>
      </c>
      <c r="WKP43" t="str">
        <f t="shared" ca="1" si="249"/>
        <v/>
      </c>
      <c r="WKQ43" t="str">
        <f t="shared" ca="1" si="249"/>
        <v/>
      </c>
      <c r="WKR43" t="str">
        <f t="shared" ca="1" si="249"/>
        <v/>
      </c>
      <c r="WKS43" t="str">
        <f t="shared" ca="1" si="249"/>
        <v/>
      </c>
      <c r="WKT43" t="str">
        <f t="shared" ca="1" si="249"/>
        <v/>
      </c>
      <c r="WKU43" t="str">
        <f t="shared" ca="1" si="249"/>
        <v/>
      </c>
      <c r="WKV43" t="str">
        <f t="shared" ca="1" si="249"/>
        <v/>
      </c>
      <c r="WKW43" t="str">
        <f t="shared" ca="1" si="249"/>
        <v/>
      </c>
      <c r="WKX43" t="str">
        <f t="shared" ca="1" si="249"/>
        <v/>
      </c>
      <c r="WKY43" t="str">
        <f t="shared" ca="1" si="249"/>
        <v/>
      </c>
      <c r="WKZ43" t="str">
        <f t="shared" ca="1" si="249"/>
        <v/>
      </c>
      <c r="WLA43" t="str">
        <f t="shared" ca="1" si="249"/>
        <v/>
      </c>
      <c r="WLB43" t="str">
        <f t="shared" ca="1" si="249"/>
        <v/>
      </c>
      <c r="WLC43" t="str">
        <f t="shared" ca="1" si="249"/>
        <v/>
      </c>
      <c r="WLD43" t="str">
        <f t="shared" ca="1" si="249"/>
        <v/>
      </c>
      <c r="WLE43" t="str">
        <f t="shared" ca="1" si="249"/>
        <v/>
      </c>
      <c r="WLF43" t="str">
        <f t="shared" ca="1" si="249"/>
        <v/>
      </c>
      <c r="WLG43" t="str">
        <f t="shared" ca="1" si="249"/>
        <v/>
      </c>
      <c r="WLH43" t="str">
        <f t="shared" ca="1" si="249"/>
        <v/>
      </c>
      <c r="WLI43" t="str">
        <f t="shared" ca="1" si="249"/>
        <v/>
      </c>
      <c r="WLJ43" t="str">
        <f t="shared" ca="1" si="249"/>
        <v/>
      </c>
      <c r="WLK43" t="str">
        <f t="shared" ca="1" si="249"/>
        <v/>
      </c>
      <c r="WLL43" t="str">
        <f t="shared" ca="1" si="249"/>
        <v/>
      </c>
      <c r="WLM43" t="str">
        <f t="shared" ca="1" si="249"/>
        <v/>
      </c>
      <c r="WLN43" t="str">
        <f t="shared" ca="1" si="249"/>
        <v/>
      </c>
      <c r="WLO43" t="str">
        <f t="shared" ca="1" si="249"/>
        <v/>
      </c>
      <c r="WLP43" t="str">
        <f t="shared" ca="1" si="249"/>
        <v/>
      </c>
      <c r="WLQ43" t="str">
        <f t="shared" ref="WLQ43:WOB43" ca="1" si="250">IFERROR(WLM43*WLO43,"")</f>
        <v/>
      </c>
      <c r="WLR43" t="str">
        <f t="shared" ca="1" si="250"/>
        <v/>
      </c>
      <c r="WLS43" t="str">
        <f t="shared" ca="1" si="250"/>
        <v/>
      </c>
      <c r="WLT43" t="str">
        <f t="shared" ca="1" si="250"/>
        <v/>
      </c>
      <c r="WLU43" t="str">
        <f t="shared" ca="1" si="250"/>
        <v/>
      </c>
      <c r="WLV43" t="str">
        <f t="shared" ca="1" si="250"/>
        <v/>
      </c>
      <c r="WLW43" t="str">
        <f t="shared" ca="1" si="250"/>
        <v/>
      </c>
      <c r="WLX43" t="str">
        <f t="shared" ca="1" si="250"/>
        <v/>
      </c>
      <c r="WLY43" t="str">
        <f t="shared" ca="1" si="250"/>
        <v/>
      </c>
      <c r="WLZ43" t="str">
        <f t="shared" ca="1" si="250"/>
        <v/>
      </c>
      <c r="WMA43" t="str">
        <f t="shared" ca="1" si="250"/>
        <v/>
      </c>
      <c r="WMB43" t="str">
        <f t="shared" ca="1" si="250"/>
        <v/>
      </c>
      <c r="WMC43" t="str">
        <f t="shared" ca="1" si="250"/>
        <v/>
      </c>
      <c r="WMD43" t="str">
        <f t="shared" ca="1" si="250"/>
        <v/>
      </c>
      <c r="WME43" t="str">
        <f t="shared" ca="1" si="250"/>
        <v/>
      </c>
      <c r="WMF43" t="str">
        <f t="shared" ca="1" si="250"/>
        <v/>
      </c>
      <c r="WMG43" t="str">
        <f t="shared" ca="1" si="250"/>
        <v/>
      </c>
      <c r="WMH43" t="str">
        <f t="shared" ca="1" si="250"/>
        <v/>
      </c>
      <c r="WMI43" t="str">
        <f t="shared" ca="1" si="250"/>
        <v/>
      </c>
      <c r="WMJ43" t="str">
        <f t="shared" ca="1" si="250"/>
        <v/>
      </c>
      <c r="WMK43" t="str">
        <f t="shared" ca="1" si="250"/>
        <v/>
      </c>
      <c r="WML43" t="str">
        <f t="shared" ca="1" si="250"/>
        <v/>
      </c>
      <c r="WMM43" t="str">
        <f t="shared" ca="1" si="250"/>
        <v/>
      </c>
      <c r="WMN43" t="str">
        <f t="shared" ca="1" si="250"/>
        <v/>
      </c>
      <c r="WMO43" t="str">
        <f t="shared" ca="1" si="250"/>
        <v/>
      </c>
      <c r="WMP43" t="str">
        <f t="shared" ca="1" si="250"/>
        <v/>
      </c>
      <c r="WMQ43" t="str">
        <f t="shared" ca="1" si="250"/>
        <v/>
      </c>
      <c r="WMR43" t="str">
        <f t="shared" ca="1" si="250"/>
        <v/>
      </c>
      <c r="WMS43" t="str">
        <f t="shared" ca="1" si="250"/>
        <v/>
      </c>
      <c r="WMT43" t="str">
        <f t="shared" ca="1" si="250"/>
        <v/>
      </c>
      <c r="WMU43" t="str">
        <f t="shared" ca="1" si="250"/>
        <v/>
      </c>
      <c r="WMV43" t="str">
        <f t="shared" ca="1" si="250"/>
        <v/>
      </c>
      <c r="WMW43" t="str">
        <f t="shared" ca="1" si="250"/>
        <v/>
      </c>
      <c r="WMX43" t="str">
        <f t="shared" ca="1" si="250"/>
        <v/>
      </c>
      <c r="WMY43" t="str">
        <f t="shared" ca="1" si="250"/>
        <v/>
      </c>
      <c r="WMZ43" t="str">
        <f t="shared" ca="1" si="250"/>
        <v/>
      </c>
      <c r="WNA43" t="str">
        <f t="shared" ca="1" si="250"/>
        <v/>
      </c>
      <c r="WNB43" t="str">
        <f t="shared" ca="1" si="250"/>
        <v/>
      </c>
      <c r="WNC43" t="str">
        <f t="shared" ca="1" si="250"/>
        <v/>
      </c>
      <c r="WND43" t="str">
        <f t="shared" ca="1" si="250"/>
        <v/>
      </c>
      <c r="WNE43" t="str">
        <f t="shared" ca="1" si="250"/>
        <v/>
      </c>
      <c r="WNF43" t="str">
        <f t="shared" ca="1" si="250"/>
        <v/>
      </c>
      <c r="WNG43" t="str">
        <f t="shared" ca="1" si="250"/>
        <v/>
      </c>
      <c r="WNH43" t="str">
        <f t="shared" ca="1" si="250"/>
        <v/>
      </c>
      <c r="WNI43" t="str">
        <f t="shared" ca="1" si="250"/>
        <v/>
      </c>
      <c r="WNJ43" t="str">
        <f t="shared" ca="1" si="250"/>
        <v/>
      </c>
      <c r="WNK43" t="str">
        <f t="shared" ca="1" si="250"/>
        <v/>
      </c>
      <c r="WNL43" t="str">
        <f t="shared" ca="1" si="250"/>
        <v/>
      </c>
      <c r="WNM43" t="str">
        <f t="shared" ca="1" si="250"/>
        <v/>
      </c>
      <c r="WNN43" t="str">
        <f t="shared" ca="1" si="250"/>
        <v/>
      </c>
      <c r="WNO43" t="str">
        <f t="shared" ca="1" si="250"/>
        <v/>
      </c>
      <c r="WNP43" t="str">
        <f t="shared" ca="1" si="250"/>
        <v/>
      </c>
      <c r="WNQ43" t="str">
        <f t="shared" ca="1" si="250"/>
        <v/>
      </c>
      <c r="WNR43" t="str">
        <f t="shared" ca="1" si="250"/>
        <v/>
      </c>
      <c r="WNS43" t="str">
        <f t="shared" ca="1" si="250"/>
        <v/>
      </c>
      <c r="WNT43" t="str">
        <f t="shared" ca="1" si="250"/>
        <v/>
      </c>
      <c r="WNU43" t="str">
        <f t="shared" ca="1" si="250"/>
        <v/>
      </c>
      <c r="WNV43" t="str">
        <f t="shared" ca="1" si="250"/>
        <v/>
      </c>
      <c r="WNW43" t="str">
        <f t="shared" ca="1" si="250"/>
        <v/>
      </c>
      <c r="WNX43" t="str">
        <f t="shared" ca="1" si="250"/>
        <v/>
      </c>
      <c r="WNY43" t="str">
        <f t="shared" ca="1" si="250"/>
        <v/>
      </c>
      <c r="WNZ43" t="str">
        <f t="shared" ca="1" si="250"/>
        <v/>
      </c>
      <c r="WOA43" t="str">
        <f t="shared" ca="1" si="250"/>
        <v/>
      </c>
      <c r="WOB43" t="str">
        <f t="shared" ca="1" si="250"/>
        <v/>
      </c>
      <c r="WOC43" t="str">
        <f t="shared" ref="WOC43:WQN43" ca="1" si="251">IFERROR(WNY43*WOA43,"")</f>
        <v/>
      </c>
      <c r="WOD43" t="str">
        <f t="shared" ca="1" si="251"/>
        <v/>
      </c>
      <c r="WOE43" t="str">
        <f t="shared" ca="1" si="251"/>
        <v/>
      </c>
      <c r="WOF43" t="str">
        <f t="shared" ca="1" si="251"/>
        <v/>
      </c>
      <c r="WOG43" t="str">
        <f t="shared" ca="1" si="251"/>
        <v/>
      </c>
      <c r="WOH43" t="str">
        <f t="shared" ca="1" si="251"/>
        <v/>
      </c>
      <c r="WOI43" t="str">
        <f t="shared" ca="1" si="251"/>
        <v/>
      </c>
      <c r="WOJ43" t="str">
        <f t="shared" ca="1" si="251"/>
        <v/>
      </c>
      <c r="WOK43" t="str">
        <f t="shared" ca="1" si="251"/>
        <v/>
      </c>
      <c r="WOL43" t="str">
        <f t="shared" ca="1" si="251"/>
        <v/>
      </c>
      <c r="WOM43" t="str">
        <f t="shared" ca="1" si="251"/>
        <v/>
      </c>
      <c r="WON43" t="str">
        <f t="shared" ca="1" si="251"/>
        <v/>
      </c>
      <c r="WOO43" t="str">
        <f t="shared" ca="1" si="251"/>
        <v/>
      </c>
      <c r="WOP43" t="str">
        <f t="shared" ca="1" si="251"/>
        <v/>
      </c>
      <c r="WOQ43" t="str">
        <f t="shared" ca="1" si="251"/>
        <v/>
      </c>
      <c r="WOR43" t="str">
        <f t="shared" ca="1" si="251"/>
        <v/>
      </c>
      <c r="WOS43" t="str">
        <f t="shared" ca="1" si="251"/>
        <v/>
      </c>
      <c r="WOT43" t="str">
        <f t="shared" ca="1" si="251"/>
        <v/>
      </c>
      <c r="WOU43" t="str">
        <f t="shared" ca="1" si="251"/>
        <v/>
      </c>
      <c r="WOV43" t="str">
        <f t="shared" ca="1" si="251"/>
        <v/>
      </c>
      <c r="WOW43" t="str">
        <f t="shared" ca="1" si="251"/>
        <v/>
      </c>
      <c r="WOX43" t="str">
        <f t="shared" ca="1" si="251"/>
        <v/>
      </c>
      <c r="WOY43" t="str">
        <f t="shared" ca="1" si="251"/>
        <v/>
      </c>
      <c r="WOZ43" t="str">
        <f t="shared" ca="1" si="251"/>
        <v/>
      </c>
      <c r="WPA43" t="str">
        <f t="shared" ca="1" si="251"/>
        <v/>
      </c>
      <c r="WPB43" t="str">
        <f t="shared" ca="1" si="251"/>
        <v/>
      </c>
      <c r="WPC43" t="str">
        <f t="shared" ca="1" si="251"/>
        <v/>
      </c>
      <c r="WPD43" t="str">
        <f t="shared" ca="1" si="251"/>
        <v/>
      </c>
      <c r="WPE43" t="str">
        <f t="shared" ca="1" si="251"/>
        <v/>
      </c>
      <c r="WPF43" t="str">
        <f t="shared" ca="1" si="251"/>
        <v/>
      </c>
      <c r="WPG43" t="str">
        <f t="shared" ca="1" si="251"/>
        <v/>
      </c>
      <c r="WPH43" t="str">
        <f t="shared" ca="1" si="251"/>
        <v/>
      </c>
      <c r="WPI43" t="str">
        <f t="shared" ca="1" si="251"/>
        <v/>
      </c>
      <c r="WPJ43" t="str">
        <f t="shared" ca="1" si="251"/>
        <v/>
      </c>
      <c r="WPK43" t="str">
        <f t="shared" ca="1" si="251"/>
        <v/>
      </c>
      <c r="WPL43" t="str">
        <f t="shared" ca="1" si="251"/>
        <v/>
      </c>
      <c r="WPM43" t="str">
        <f t="shared" ca="1" si="251"/>
        <v/>
      </c>
      <c r="WPN43" t="str">
        <f t="shared" ca="1" si="251"/>
        <v/>
      </c>
      <c r="WPO43" t="str">
        <f t="shared" ca="1" si="251"/>
        <v/>
      </c>
      <c r="WPP43" t="str">
        <f t="shared" ca="1" si="251"/>
        <v/>
      </c>
      <c r="WPQ43" t="str">
        <f t="shared" ca="1" si="251"/>
        <v/>
      </c>
      <c r="WPR43" t="str">
        <f t="shared" ca="1" si="251"/>
        <v/>
      </c>
      <c r="WPS43" t="str">
        <f t="shared" ca="1" si="251"/>
        <v/>
      </c>
      <c r="WPT43" t="str">
        <f t="shared" ca="1" si="251"/>
        <v/>
      </c>
      <c r="WPU43" t="str">
        <f t="shared" ca="1" si="251"/>
        <v/>
      </c>
      <c r="WPV43" t="str">
        <f t="shared" ca="1" si="251"/>
        <v/>
      </c>
      <c r="WPW43" t="str">
        <f t="shared" ca="1" si="251"/>
        <v/>
      </c>
      <c r="WPX43" t="str">
        <f t="shared" ca="1" si="251"/>
        <v/>
      </c>
      <c r="WPY43" t="str">
        <f t="shared" ca="1" si="251"/>
        <v/>
      </c>
      <c r="WPZ43" t="str">
        <f t="shared" ca="1" si="251"/>
        <v/>
      </c>
      <c r="WQA43" t="str">
        <f t="shared" ca="1" si="251"/>
        <v/>
      </c>
      <c r="WQB43" t="str">
        <f t="shared" ca="1" si="251"/>
        <v/>
      </c>
      <c r="WQC43" t="str">
        <f t="shared" ca="1" si="251"/>
        <v/>
      </c>
      <c r="WQD43" t="str">
        <f t="shared" ca="1" si="251"/>
        <v/>
      </c>
      <c r="WQE43" t="str">
        <f t="shared" ca="1" si="251"/>
        <v/>
      </c>
      <c r="WQF43" t="str">
        <f t="shared" ca="1" si="251"/>
        <v/>
      </c>
      <c r="WQG43" t="str">
        <f t="shared" ca="1" si="251"/>
        <v/>
      </c>
      <c r="WQH43" t="str">
        <f t="shared" ca="1" si="251"/>
        <v/>
      </c>
      <c r="WQI43" t="str">
        <f t="shared" ca="1" si="251"/>
        <v/>
      </c>
      <c r="WQJ43" t="str">
        <f t="shared" ca="1" si="251"/>
        <v/>
      </c>
      <c r="WQK43" t="str">
        <f t="shared" ca="1" si="251"/>
        <v/>
      </c>
      <c r="WQL43" t="str">
        <f t="shared" ca="1" si="251"/>
        <v/>
      </c>
      <c r="WQM43" t="str">
        <f t="shared" ca="1" si="251"/>
        <v/>
      </c>
      <c r="WQN43" t="str">
        <f t="shared" ca="1" si="251"/>
        <v/>
      </c>
      <c r="WQO43" t="str">
        <f t="shared" ref="WQO43:WSZ43" ca="1" si="252">IFERROR(WQK43*WQM43,"")</f>
        <v/>
      </c>
      <c r="WQP43" t="str">
        <f t="shared" ca="1" si="252"/>
        <v/>
      </c>
      <c r="WQQ43" t="str">
        <f t="shared" ca="1" si="252"/>
        <v/>
      </c>
      <c r="WQR43" t="str">
        <f t="shared" ca="1" si="252"/>
        <v/>
      </c>
      <c r="WQS43" t="str">
        <f t="shared" ca="1" si="252"/>
        <v/>
      </c>
      <c r="WQT43" t="str">
        <f t="shared" ca="1" si="252"/>
        <v/>
      </c>
      <c r="WQU43" t="str">
        <f t="shared" ca="1" si="252"/>
        <v/>
      </c>
      <c r="WQV43" t="str">
        <f t="shared" ca="1" si="252"/>
        <v/>
      </c>
      <c r="WQW43" t="str">
        <f t="shared" ca="1" si="252"/>
        <v/>
      </c>
      <c r="WQX43" t="str">
        <f t="shared" ca="1" si="252"/>
        <v/>
      </c>
      <c r="WQY43" t="str">
        <f t="shared" ca="1" si="252"/>
        <v/>
      </c>
      <c r="WQZ43" t="str">
        <f t="shared" ca="1" si="252"/>
        <v/>
      </c>
      <c r="WRA43" t="str">
        <f t="shared" ca="1" si="252"/>
        <v/>
      </c>
      <c r="WRB43" t="str">
        <f t="shared" ca="1" si="252"/>
        <v/>
      </c>
      <c r="WRC43" t="str">
        <f t="shared" ca="1" si="252"/>
        <v/>
      </c>
      <c r="WRD43" t="str">
        <f t="shared" ca="1" si="252"/>
        <v/>
      </c>
      <c r="WRE43" t="str">
        <f t="shared" ca="1" si="252"/>
        <v/>
      </c>
      <c r="WRF43" t="str">
        <f t="shared" ca="1" si="252"/>
        <v/>
      </c>
      <c r="WRG43" t="str">
        <f t="shared" ca="1" si="252"/>
        <v/>
      </c>
      <c r="WRH43" t="str">
        <f t="shared" ca="1" si="252"/>
        <v/>
      </c>
      <c r="WRI43" t="str">
        <f t="shared" ca="1" si="252"/>
        <v/>
      </c>
      <c r="WRJ43" t="str">
        <f t="shared" ca="1" si="252"/>
        <v/>
      </c>
      <c r="WRK43" t="str">
        <f t="shared" ca="1" si="252"/>
        <v/>
      </c>
      <c r="WRL43" t="str">
        <f t="shared" ca="1" si="252"/>
        <v/>
      </c>
      <c r="WRM43" t="str">
        <f t="shared" ca="1" si="252"/>
        <v/>
      </c>
      <c r="WRN43" t="str">
        <f t="shared" ca="1" si="252"/>
        <v/>
      </c>
      <c r="WRO43" t="str">
        <f t="shared" ca="1" si="252"/>
        <v/>
      </c>
      <c r="WRP43" t="str">
        <f t="shared" ca="1" si="252"/>
        <v/>
      </c>
      <c r="WRQ43" t="str">
        <f t="shared" ca="1" si="252"/>
        <v/>
      </c>
      <c r="WRR43" t="str">
        <f t="shared" ca="1" si="252"/>
        <v/>
      </c>
      <c r="WRS43" t="str">
        <f t="shared" ca="1" si="252"/>
        <v/>
      </c>
      <c r="WRT43" t="str">
        <f t="shared" ca="1" si="252"/>
        <v/>
      </c>
      <c r="WRU43" t="str">
        <f t="shared" ca="1" si="252"/>
        <v/>
      </c>
      <c r="WRV43" t="str">
        <f t="shared" ca="1" si="252"/>
        <v/>
      </c>
      <c r="WRW43" t="str">
        <f t="shared" ca="1" si="252"/>
        <v/>
      </c>
      <c r="WRX43" t="str">
        <f t="shared" ca="1" si="252"/>
        <v/>
      </c>
      <c r="WRY43" t="str">
        <f t="shared" ca="1" si="252"/>
        <v/>
      </c>
      <c r="WRZ43" t="str">
        <f t="shared" ca="1" si="252"/>
        <v/>
      </c>
      <c r="WSA43" t="str">
        <f t="shared" ca="1" si="252"/>
        <v/>
      </c>
      <c r="WSB43" t="str">
        <f t="shared" ca="1" si="252"/>
        <v/>
      </c>
      <c r="WSC43" t="str">
        <f t="shared" ca="1" si="252"/>
        <v/>
      </c>
      <c r="WSD43" t="str">
        <f t="shared" ca="1" si="252"/>
        <v/>
      </c>
      <c r="WSE43" t="str">
        <f t="shared" ca="1" si="252"/>
        <v/>
      </c>
      <c r="WSF43" t="str">
        <f t="shared" ca="1" si="252"/>
        <v/>
      </c>
      <c r="WSG43" t="str">
        <f t="shared" ca="1" si="252"/>
        <v/>
      </c>
      <c r="WSH43" t="str">
        <f t="shared" ca="1" si="252"/>
        <v/>
      </c>
      <c r="WSI43" t="str">
        <f t="shared" ca="1" si="252"/>
        <v/>
      </c>
      <c r="WSJ43" t="str">
        <f t="shared" ca="1" si="252"/>
        <v/>
      </c>
      <c r="WSK43" t="str">
        <f t="shared" ca="1" si="252"/>
        <v/>
      </c>
      <c r="WSL43" t="str">
        <f t="shared" ca="1" si="252"/>
        <v/>
      </c>
      <c r="WSM43" t="str">
        <f t="shared" ca="1" si="252"/>
        <v/>
      </c>
      <c r="WSN43" t="str">
        <f t="shared" ca="1" si="252"/>
        <v/>
      </c>
      <c r="WSO43" t="str">
        <f t="shared" ca="1" si="252"/>
        <v/>
      </c>
      <c r="WSP43" t="str">
        <f t="shared" ca="1" si="252"/>
        <v/>
      </c>
      <c r="WSQ43" t="str">
        <f t="shared" ca="1" si="252"/>
        <v/>
      </c>
      <c r="WSR43" t="str">
        <f t="shared" ca="1" si="252"/>
        <v/>
      </c>
      <c r="WSS43" t="str">
        <f t="shared" ca="1" si="252"/>
        <v/>
      </c>
      <c r="WST43" t="str">
        <f t="shared" ca="1" si="252"/>
        <v/>
      </c>
      <c r="WSU43" t="str">
        <f t="shared" ca="1" si="252"/>
        <v/>
      </c>
      <c r="WSV43" t="str">
        <f t="shared" ca="1" si="252"/>
        <v/>
      </c>
      <c r="WSW43" t="str">
        <f t="shared" ca="1" si="252"/>
        <v/>
      </c>
      <c r="WSX43" t="str">
        <f t="shared" ca="1" si="252"/>
        <v/>
      </c>
      <c r="WSY43" t="str">
        <f t="shared" ca="1" si="252"/>
        <v/>
      </c>
      <c r="WSZ43" t="str">
        <f t="shared" ca="1" si="252"/>
        <v/>
      </c>
      <c r="WTA43" t="str">
        <f t="shared" ref="WTA43:WVL43" ca="1" si="253">IFERROR(WSW43*WSY43,"")</f>
        <v/>
      </c>
      <c r="WTB43" t="str">
        <f t="shared" ca="1" si="253"/>
        <v/>
      </c>
      <c r="WTC43" t="str">
        <f t="shared" ca="1" si="253"/>
        <v/>
      </c>
      <c r="WTD43" t="str">
        <f t="shared" ca="1" si="253"/>
        <v/>
      </c>
      <c r="WTE43" t="str">
        <f t="shared" ca="1" si="253"/>
        <v/>
      </c>
      <c r="WTF43" t="str">
        <f t="shared" ca="1" si="253"/>
        <v/>
      </c>
      <c r="WTG43" t="str">
        <f t="shared" ca="1" si="253"/>
        <v/>
      </c>
      <c r="WTH43" t="str">
        <f t="shared" ca="1" si="253"/>
        <v/>
      </c>
      <c r="WTI43" t="str">
        <f t="shared" ca="1" si="253"/>
        <v/>
      </c>
      <c r="WTJ43" t="str">
        <f t="shared" ca="1" si="253"/>
        <v/>
      </c>
      <c r="WTK43" t="str">
        <f t="shared" ca="1" si="253"/>
        <v/>
      </c>
      <c r="WTL43" t="str">
        <f t="shared" ca="1" si="253"/>
        <v/>
      </c>
      <c r="WTM43" t="str">
        <f t="shared" ca="1" si="253"/>
        <v/>
      </c>
      <c r="WTN43" t="str">
        <f t="shared" ca="1" si="253"/>
        <v/>
      </c>
      <c r="WTO43" t="str">
        <f t="shared" ca="1" si="253"/>
        <v/>
      </c>
      <c r="WTP43" t="str">
        <f t="shared" ca="1" si="253"/>
        <v/>
      </c>
      <c r="WTQ43" t="str">
        <f t="shared" ca="1" si="253"/>
        <v/>
      </c>
      <c r="WTR43" t="str">
        <f t="shared" ca="1" si="253"/>
        <v/>
      </c>
      <c r="WTS43" t="str">
        <f t="shared" ca="1" si="253"/>
        <v/>
      </c>
      <c r="WTT43" t="str">
        <f t="shared" ca="1" si="253"/>
        <v/>
      </c>
      <c r="WTU43" t="str">
        <f t="shared" ca="1" si="253"/>
        <v/>
      </c>
      <c r="WTV43" t="str">
        <f t="shared" ca="1" si="253"/>
        <v/>
      </c>
      <c r="WTW43" t="str">
        <f t="shared" ca="1" si="253"/>
        <v/>
      </c>
      <c r="WTX43" t="str">
        <f t="shared" ca="1" si="253"/>
        <v/>
      </c>
      <c r="WTY43" t="str">
        <f t="shared" ca="1" si="253"/>
        <v/>
      </c>
      <c r="WTZ43" t="str">
        <f t="shared" ca="1" si="253"/>
        <v/>
      </c>
      <c r="WUA43" t="str">
        <f t="shared" ca="1" si="253"/>
        <v/>
      </c>
      <c r="WUB43" t="str">
        <f t="shared" ca="1" si="253"/>
        <v/>
      </c>
      <c r="WUC43" t="str">
        <f t="shared" ca="1" si="253"/>
        <v/>
      </c>
      <c r="WUD43" t="str">
        <f t="shared" ca="1" si="253"/>
        <v/>
      </c>
      <c r="WUE43" t="str">
        <f t="shared" ca="1" si="253"/>
        <v/>
      </c>
      <c r="WUF43" t="str">
        <f t="shared" ca="1" si="253"/>
        <v/>
      </c>
      <c r="WUG43" t="str">
        <f t="shared" ca="1" si="253"/>
        <v/>
      </c>
      <c r="WUH43" t="str">
        <f t="shared" ca="1" si="253"/>
        <v/>
      </c>
      <c r="WUI43" t="str">
        <f t="shared" ca="1" si="253"/>
        <v/>
      </c>
      <c r="WUJ43" t="str">
        <f t="shared" ca="1" si="253"/>
        <v/>
      </c>
      <c r="WUK43" t="str">
        <f t="shared" ca="1" si="253"/>
        <v/>
      </c>
      <c r="WUL43" t="str">
        <f t="shared" ca="1" si="253"/>
        <v/>
      </c>
      <c r="WUM43" t="str">
        <f t="shared" ca="1" si="253"/>
        <v/>
      </c>
      <c r="WUN43" t="str">
        <f t="shared" ca="1" si="253"/>
        <v/>
      </c>
      <c r="WUO43" t="str">
        <f t="shared" ca="1" si="253"/>
        <v/>
      </c>
      <c r="WUP43" t="str">
        <f t="shared" ca="1" si="253"/>
        <v/>
      </c>
      <c r="WUQ43" t="str">
        <f t="shared" ca="1" si="253"/>
        <v/>
      </c>
      <c r="WUR43" t="str">
        <f t="shared" ca="1" si="253"/>
        <v/>
      </c>
      <c r="WUS43" t="str">
        <f t="shared" ca="1" si="253"/>
        <v/>
      </c>
      <c r="WUT43" t="str">
        <f t="shared" ca="1" si="253"/>
        <v/>
      </c>
      <c r="WUU43" t="str">
        <f t="shared" ca="1" si="253"/>
        <v/>
      </c>
      <c r="WUV43" t="str">
        <f t="shared" ca="1" si="253"/>
        <v/>
      </c>
      <c r="WUW43" t="str">
        <f t="shared" ca="1" si="253"/>
        <v/>
      </c>
      <c r="WUX43" t="str">
        <f t="shared" ca="1" si="253"/>
        <v/>
      </c>
      <c r="WUY43" t="str">
        <f t="shared" ca="1" si="253"/>
        <v/>
      </c>
      <c r="WUZ43" t="str">
        <f t="shared" ca="1" si="253"/>
        <v/>
      </c>
      <c r="WVA43" t="str">
        <f t="shared" ca="1" si="253"/>
        <v/>
      </c>
      <c r="WVB43" t="str">
        <f t="shared" ca="1" si="253"/>
        <v/>
      </c>
      <c r="WVC43" t="str">
        <f t="shared" ca="1" si="253"/>
        <v/>
      </c>
      <c r="WVD43" t="str">
        <f t="shared" ca="1" si="253"/>
        <v/>
      </c>
      <c r="WVE43" t="str">
        <f t="shared" ca="1" si="253"/>
        <v/>
      </c>
      <c r="WVF43" t="str">
        <f t="shared" ca="1" si="253"/>
        <v/>
      </c>
      <c r="WVG43" t="str">
        <f t="shared" ca="1" si="253"/>
        <v/>
      </c>
      <c r="WVH43" t="str">
        <f t="shared" ca="1" si="253"/>
        <v/>
      </c>
      <c r="WVI43" t="str">
        <f t="shared" ca="1" si="253"/>
        <v/>
      </c>
      <c r="WVJ43" t="str">
        <f t="shared" ca="1" si="253"/>
        <v/>
      </c>
      <c r="WVK43" t="str">
        <f t="shared" ca="1" si="253"/>
        <v/>
      </c>
      <c r="WVL43" t="str">
        <f t="shared" ca="1" si="253"/>
        <v/>
      </c>
      <c r="WVM43" t="str">
        <f t="shared" ref="WVM43:WXX43" ca="1" si="254">IFERROR(WVI43*WVK43,"")</f>
        <v/>
      </c>
      <c r="WVN43" t="str">
        <f t="shared" ca="1" si="254"/>
        <v/>
      </c>
      <c r="WVO43" t="str">
        <f t="shared" ca="1" si="254"/>
        <v/>
      </c>
      <c r="WVP43" t="str">
        <f t="shared" ca="1" si="254"/>
        <v/>
      </c>
      <c r="WVQ43" t="str">
        <f t="shared" ca="1" si="254"/>
        <v/>
      </c>
      <c r="WVR43" t="str">
        <f t="shared" ca="1" si="254"/>
        <v/>
      </c>
      <c r="WVS43" t="str">
        <f t="shared" ca="1" si="254"/>
        <v/>
      </c>
      <c r="WVT43" t="str">
        <f t="shared" ca="1" si="254"/>
        <v/>
      </c>
      <c r="WVU43" t="str">
        <f t="shared" ca="1" si="254"/>
        <v/>
      </c>
      <c r="WVV43" t="str">
        <f t="shared" ca="1" si="254"/>
        <v/>
      </c>
      <c r="WVW43" t="str">
        <f t="shared" ca="1" si="254"/>
        <v/>
      </c>
      <c r="WVX43" t="str">
        <f t="shared" ca="1" si="254"/>
        <v/>
      </c>
      <c r="WVY43" t="str">
        <f t="shared" ca="1" si="254"/>
        <v/>
      </c>
      <c r="WVZ43" t="str">
        <f t="shared" ca="1" si="254"/>
        <v/>
      </c>
      <c r="WWA43" t="str">
        <f t="shared" ca="1" si="254"/>
        <v/>
      </c>
      <c r="WWB43" t="str">
        <f t="shared" ca="1" si="254"/>
        <v/>
      </c>
      <c r="WWC43" t="str">
        <f t="shared" ca="1" si="254"/>
        <v/>
      </c>
      <c r="WWD43" t="str">
        <f t="shared" ca="1" si="254"/>
        <v/>
      </c>
      <c r="WWE43" t="str">
        <f t="shared" ca="1" si="254"/>
        <v/>
      </c>
      <c r="WWF43" t="str">
        <f t="shared" ca="1" si="254"/>
        <v/>
      </c>
      <c r="WWG43" t="str">
        <f t="shared" ca="1" si="254"/>
        <v/>
      </c>
      <c r="WWH43" t="str">
        <f t="shared" ca="1" si="254"/>
        <v/>
      </c>
      <c r="WWI43" t="str">
        <f t="shared" ca="1" si="254"/>
        <v/>
      </c>
      <c r="WWJ43" t="str">
        <f t="shared" ca="1" si="254"/>
        <v/>
      </c>
      <c r="WWK43" t="str">
        <f t="shared" ca="1" si="254"/>
        <v/>
      </c>
      <c r="WWL43" t="str">
        <f t="shared" ca="1" si="254"/>
        <v/>
      </c>
      <c r="WWM43" t="str">
        <f t="shared" ca="1" si="254"/>
        <v/>
      </c>
      <c r="WWN43" t="str">
        <f t="shared" ca="1" si="254"/>
        <v/>
      </c>
      <c r="WWO43" t="str">
        <f t="shared" ca="1" si="254"/>
        <v/>
      </c>
      <c r="WWP43" t="str">
        <f t="shared" ca="1" si="254"/>
        <v/>
      </c>
      <c r="WWQ43" t="str">
        <f t="shared" ca="1" si="254"/>
        <v/>
      </c>
      <c r="WWR43" t="str">
        <f t="shared" ca="1" si="254"/>
        <v/>
      </c>
      <c r="WWS43" t="str">
        <f t="shared" ca="1" si="254"/>
        <v/>
      </c>
      <c r="WWT43" t="str">
        <f t="shared" ca="1" si="254"/>
        <v/>
      </c>
      <c r="WWU43" t="str">
        <f t="shared" ca="1" si="254"/>
        <v/>
      </c>
      <c r="WWV43" t="str">
        <f t="shared" ca="1" si="254"/>
        <v/>
      </c>
      <c r="WWW43" t="str">
        <f t="shared" ca="1" si="254"/>
        <v/>
      </c>
      <c r="WWX43" t="str">
        <f t="shared" ca="1" si="254"/>
        <v/>
      </c>
      <c r="WWY43" t="str">
        <f t="shared" ca="1" si="254"/>
        <v/>
      </c>
      <c r="WWZ43" t="str">
        <f t="shared" ca="1" si="254"/>
        <v/>
      </c>
      <c r="WXA43" t="str">
        <f t="shared" ca="1" si="254"/>
        <v/>
      </c>
      <c r="WXB43" t="str">
        <f t="shared" ca="1" si="254"/>
        <v/>
      </c>
      <c r="WXC43" t="str">
        <f t="shared" ca="1" si="254"/>
        <v/>
      </c>
      <c r="WXD43" t="str">
        <f t="shared" ca="1" si="254"/>
        <v/>
      </c>
      <c r="WXE43" t="str">
        <f t="shared" ca="1" si="254"/>
        <v/>
      </c>
      <c r="WXF43" t="str">
        <f t="shared" ca="1" si="254"/>
        <v/>
      </c>
      <c r="WXG43" t="str">
        <f t="shared" ca="1" si="254"/>
        <v/>
      </c>
      <c r="WXH43" t="str">
        <f t="shared" ca="1" si="254"/>
        <v/>
      </c>
      <c r="WXI43" t="str">
        <f t="shared" ca="1" si="254"/>
        <v/>
      </c>
      <c r="WXJ43" t="str">
        <f t="shared" ca="1" si="254"/>
        <v/>
      </c>
      <c r="WXK43" t="str">
        <f t="shared" ca="1" si="254"/>
        <v/>
      </c>
      <c r="WXL43" t="str">
        <f t="shared" ca="1" si="254"/>
        <v/>
      </c>
      <c r="WXM43" t="str">
        <f t="shared" ca="1" si="254"/>
        <v/>
      </c>
      <c r="WXN43" t="str">
        <f t="shared" ca="1" si="254"/>
        <v/>
      </c>
      <c r="WXO43" t="str">
        <f t="shared" ca="1" si="254"/>
        <v/>
      </c>
      <c r="WXP43" t="str">
        <f t="shared" ca="1" si="254"/>
        <v/>
      </c>
      <c r="WXQ43" t="str">
        <f t="shared" ca="1" si="254"/>
        <v/>
      </c>
      <c r="WXR43" t="str">
        <f t="shared" ca="1" si="254"/>
        <v/>
      </c>
      <c r="WXS43" t="str">
        <f t="shared" ca="1" si="254"/>
        <v/>
      </c>
      <c r="WXT43" t="str">
        <f t="shared" ca="1" si="254"/>
        <v/>
      </c>
      <c r="WXU43" t="str">
        <f t="shared" ca="1" si="254"/>
        <v/>
      </c>
      <c r="WXV43" t="str">
        <f t="shared" ca="1" si="254"/>
        <v/>
      </c>
      <c r="WXW43" t="str">
        <f t="shared" ca="1" si="254"/>
        <v/>
      </c>
      <c r="WXX43" t="str">
        <f t="shared" ca="1" si="254"/>
        <v/>
      </c>
      <c r="WXY43" t="str">
        <f t="shared" ref="WXY43:XAJ43" ca="1" si="255">IFERROR(WXU43*WXW43,"")</f>
        <v/>
      </c>
      <c r="WXZ43" t="str">
        <f t="shared" ca="1" si="255"/>
        <v/>
      </c>
      <c r="WYA43" t="str">
        <f t="shared" ca="1" si="255"/>
        <v/>
      </c>
      <c r="WYB43" t="str">
        <f t="shared" ca="1" si="255"/>
        <v/>
      </c>
      <c r="WYC43" t="str">
        <f t="shared" ca="1" si="255"/>
        <v/>
      </c>
      <c r="WYD43" t="str">
        <f t="shared" ca="1" si="255"/>
        <v/>
      </c>
      <c r="WYE43" t="str">
        <f t="shared" ca="1" si="255"/>
        <v/>
      </c>
      <c r="WYF43" t="str">
        <f t="shared" ca="1" si="255"/>
        <v/>
      </c>
      <c r="WYG43" t="str">
        <f t="shared" ca="1" si="255"/>
        <v/>
      </c>
      <c r="WYH43" t="str">
        <f t="shared" ca="1" si="255"/>
        <v/>
      </c>
      <c r="WYI43" t="str">
        <f t="shared" ca="1" si="255"/>
        <v/>
      </c>
      <c r="WYJ43" t="str">
        <f t="shared" ca="1" si="255"/>
        <v/>
      </c>
      <c r="WYK43" t="str">
        <f t="shared" ca="1" si="255"/>
        <v/>
      </c>
      <c r="WYL43" t="str">
        <f t="shared" ca="1" si="255"/>
        <v/>
      </c>
      <c r="WYM43" t="str">
        <f t="shared" ca="1" si="255"/>
        <v/>
      </c>
      <c r="WYN43" t="str">
        <f t="shared" ca="1" si="255"/>
        <v/>
      </c>
      <c r="WYO43" t="str">
        <f t="shared" ca="1" si="255"/>
        <v/>
      </c>
      <c r="WYP43" t="str">
        <f t="shared" ca="1" si="255"/>
        <v/>
      </c>
      <c r="WYQ43" t="str">
        <f t="shared" ca="1" si="255"/>
        <v/>
      </c>
      <c r="WYR43" t="str">
        <f t="shared" ca="1" si="255"/>
        <v/>
      </c>
      <c r="WYS43" t="str">
        <f t="shared" ca="1" si="255"/>
        <v/>
      </c>
      <c r="WYT43" t="str">
        <f t="shared" ca="1" si="255"/>
        <v/>
      </c>
      <c r="WYU43" t="str">
        <f t="shared" ca="1" si="255"/>
        <v/>
      </c>
      <c r="WYV43" t="str">
        <f t="shared" ca="1" si="255"/>
        <v/>
      </c>
      <c r="WYW43" t="str">
        <f t="shared" ca="1" si="255"/>
        <v/>
      </c>
      <c r="WYX43" t="str">
        <f t="shared" ca="1" si="255"/>
        <v/>
      </c>
      <c r="WYY43" t="str">
        <f t="shared" ca="1" si="255"/>
        <v/>
      </c>
      <c r="WYZ43" t="str">
        <f t="shared" ca="1" si="255"/>
        <v/>
      </c>
      <c r="WZA43" t="str">
        <f t="shared" ca="1" si="255"/>
        <v/>
      </c>
      <c r="WZB43" t="str">
        <f t="shared" ca="1" si="255"/>
        <v/>
      </c>
      <c r="WZC43" t="str">
        <f t="shared" ca="1" si="255"/>
        <v/>
      </c>
      <c r="WZD43" t="str">
        <f t="shared" ca="1" si="255"/>
        <v/>
      </c>
      <c r="WZE43" t="str">
        <f t="shared" ca="1" si="255"/>
        <v/>
      </c>
      <c r="WZF43" t="str">
        <f t="shared" ca="1" si="255"/>
        <v/>
      </c>
      <c r="WZG43" t="str">
        <f t="shared" ca="1" si="255"/>
        <v/>
      </c>
      <c r="WZH43" t="str">
        <f t="shared" ca="1" si="255"/>
        <v/>
      </c>
      <c r="WZI43" t="str">
        <f t="shared" ca="1" si="255"/>
        <v/>
      </c>
      <c r="WZJ43" t="str">
        <f t="shared" ca="1" si="255"/>
        <v/>
      </c>
      <c r="WZK43" t="str">
        <f t="shared" ca="1" si="255"/>
        <v/>
      </c>
      <c r="WZL43" t="str">
        <f t="shared" ca="1" si="255"/>
        <v/>
      </c>
      <c r="WZM43" t="str">
        <f t="shared" ca="1" si="255"/>
        <v/>
      </c>
      <c r="WZN43" t="str">
        <f t="shared" ca="1" si="255"/>
        <v/>
      </c>
      <c r="WZO43" t="str">
        <f t="shared" ca="1" si="255"/>
        <v/>
      </c>
      <c r="WZP43" t="str">
        <f t="shared" ca="1" si="255"/>
        <v/>
      </c>
      <c r="WZQ43" t="str">
        <f t="shared" ca="1" si="255"/>
        <v/>
      </c>
      <c r="WZR43" t="str">
        <f t="shared" ca="1" si="255"/>
        <v/>
      </c>
      <c r="WZS43" t="str">
        <f t="shared" ca="1" si="255"/>
        <v/>
      </c>
      <c r="WZT43" t="str">
        <f t="shared" ca="1" si="255"/>
        <v/>
      </c>
      <c r="WZU43" t="str">
        <f t="shared" ca="1" si="255"/>
        <v/>
      </c>
      <c r="WZV43" t="str">
        <f t="shared" ca="1" si="255"/>
        <v/>
      </c>
      <c r="WZW43" t="str">
        <f t="shared" ca="1" si="255"/>
        <v/>
      </c>
      <c r="WZX43" t="str">
        <f t="shared" ca="1" si="255"/>
        <v/>
      </c>
      <c r="WZY43" t="str">
        <f t="shared" ca="1" si="255"/>
        <v/>
      </c>
      <c r="WZZ43" t="str">
        <f t="shared" ca="1" si="255"/>
        <v/>
      </c>
      <c r="XAA43" t="str">
        <f t="shared" ca="1" si="255"/>
        <v/>
      </c>
      <c r="XAB43" t="str">
        <f t="shared" ca="1" si="255"/>
        <v/>
      </c>
      <c r="XAC43" t="str">
        <f t="shared" ca="1" si="255"/>
        <v/>
      </c>
      <c r="XAD43" t="str">
        <f t="shared" ca="1" si="255"/>
        <v/>
      </c>
      <c r="XAE43" t="str">
        <f t="shared" ca="1" si="255"/>
        <v/>
      </c>
      <c r="XAF43" t="str">
        <f t="shared" ca="1" si="255"/>
        <v/>
      </c>
      <c r="XAG43" t="str">
        <f t="shared" ca="1" si="255"/>
        <v/>
      </c>
      <c r="XAH43" t="str">
        <f t="shared" ca="1" si="255"/>
        <v/>
      </c>
      <c r="XAI43" t="str">
        <f t="shared" ca="1" si="255"/>
        <v/>
      </c>
      <c r="XAJ43" t="str">
        <f t="shared" ca="1" si="255"/>
        <v/>
      </c>
      <c r="XAK43" t="str">
        <f t="shared" ref="XAK43:XCV43" ca="1" si="256">IFERROR(XAG43*XAI43,"")</f>
        <v/>
      </c>
      <c r="XAL43" t="str">
        <f t="shared" ca="1" si="256"/>
        <v/>
      </c>
      <c r="XAM43" t="str">
        <f t="shared" ca="1" si="256"/>
        <v/>
      </c>
      <c r="XAN43" t="str">
        <f t="shared" ca="1" si="256"/>
        <v/>
      </c>
      <c r="XAO43" t="str">
        <f t="shared" ca="1" si="256"/>
        <v/>
      </c>
      <c r="XAP43" t="str">
        <f t="shared" ca="1" si="256"/>
        <v/>
      </c>
      <c r="XAQ43" t="str">
        <f t="shared" ca="1" si="256"/>
        <v/>
      </c>
      <c r="XAR43" t="str">
        <f t="shared" ca="1" si="256"/>
        <v/>
      </c>
      <c r="XAS43" t="str">
        <f t="shared" ca="1" si="256"/>
        <v/>
      </c>
      <c r="XAT43" t="str">
        <f t="shared" ca="1" si="256"/>
        <v/>
      </c>
      <c r="XAU43" t="str">
        <f t="shared" ca="1" si="256"/>
        <v/>
      </c>
      <c r="XAV43" t="str">
        <f t="shared" ca="1" si="256"/>
        <v/>
      </c>
      <c r="XAW43" t="str">
        <f t="shared" ca="1" si="256"/>
        <v/>
      </c>
      <c r="XAX43" t="str">
        <f t="shared" ca="1" si="256"/>
        <v/>
      </c>
      <c r="XAY43" t="str">
        <f t="shared" ca="1" si="256"/>
        <v/>
      </c>
      <c r="XAZ43" t="str">
        <f t="shared" ca="1" si="256"/>
        <v/>
      </c>
      <c r="XBA43" t="str">
        <f t="shared" ca="1" si="256"/>
        <v/>
      </c>
      <c r="XBB43" t="str">
        <f t="shared" ca="1" si="256"/>
        <v/>
      </c>
      <c r="XBC43" t="str">
        <f t="shared" ca="1" si="256"/>
        <v/>
      </c>
      <c r="XBD43" t="str">
        <f t="shared" ca="1" si="256"/>
        <v/>
      </c>
      <c r="XBE43" t="str">
        <f t="shared" ca="1" si="256"/>
        <v/>
      </c>
      <c r="XBF43" t="str">
        <f t="shared" ca="1" si="256"/>
        <v/>
      </c>
      <c r="XBG43" t="str">
        <f t="shared" ca="1" si="256"/>
        <v/>
      </c>
      <c r="XBH43" t="str">
        <f t="shared" ca="1" si="256"/>
        <v/>
      </c>
      <c r="XBI43" t="str">
        <f t="shared" ca="1" si="256"/>
        <v/>
      </c>
      <c r="XBJ43" t="str">
        <f t="shared" ca="1" si="256"/>
        <v/>
      </c>
      <c r="XBK43" t="str">
        <f t="shared" ca="1" si="256"/>
        <v/>
      </c>
      <c r="XBL43" t="str">
        <f t="shared" ca="1" si="256"/>
        <v/>
      </c>
      <c r="XBM43" t="str">
        <f t="shared" ca="1" si="256"/>
        <v/>
      </c>
      <c r="XBN43" t="str">
        <f t="shared" ca="1" si="256"/>
        <v/>
      </c>
      <c r="XBO43" t="str">
        <f t="shared" ca="1" si="256"/>
        <v/>
      </c>
      <c r="XBP43" t="str">
        <f t="shared" ca="1" si="256"/>
        <v/>
      </c>
      <c r="XBQ43" t="str">
        <f t="shared" ca="1" si="256"/>
        <v/>
      </c>
      <c r="XBR43" t="str">
        <f t="shared" ca="1" si="256"/>
        <v/>
      </c>
      <c r="XBS43" t="str">
        <f t="shared" ca="1" si="256"/>
        <v/>
      </c>
      <c r="XBT43" t="str">
        <f t="shared" ca="1" si="256"/>
        <v/>
      </c>
      <c r="XBU43" t="str">
        <f t="shared" ca="1" si="256"/>
        <v/>
      </c>
      <c r="XBV43" t="str">
        <f t="shared" ca="1" si="256"/>
        <v/>
      </c>
      <c r="XBW43" t="str">
        <f t="shared" ca="1" si="256"/>
        <v/>
      </c>
      <c r="XBX43" t="str">
        <f t="shared" ca="1" si="256"/>
        <v/>
      </c>
      <c r="XBY43" t="str">
        <f t="shared" ca="1" si="256"/>
        <v/>
      </c>
      <c r="XBZ43" t="str">
        <f t="shared" ca="1" si="256"/>
        <v/>
      </c>
      <c r="XCA43" t="str">
        <f t="shared" ca="1" si="256"/>
        <v/>
      </c>
      <c r="XCB43" t="str">
        <f t="shared" ca="1" si="256"/>
        <v/>
      </c>
      <c r="XCC43" t="str">
        <f t="shared" ca="1" si="256"/>
        <v/>
      </c>
      <c r="XCD43" t="str">
        <f t="shared" ca="1" si="256"/>
        <v/>
      </c>
      <c r="XCE43" t="str">
        <f t="shared" ca="1" si="256"/>
        <v/>
      </c>
      <c r="XCF43" t="str">
        <f t="shared" ca="1" si="256"/>
        <v/>
      </c>
      <c r="XCG43" t="str">
        <f t="shared" ca="1" si="256"/>
        <v/>
      </c>
      <c r="XCH43" t="str">
        <f t="shared" ca="1" si="256"/>
        <v/>
      </c>
      <c r="XCI43" t="str">
        <f t="shared" ca="1" si="256"/>
        <v/>
      </c>
      <c r="XCJ43" t="str">
        <f t="shared" ca="1" si="256"/>
        <v/>
      </c>
      <c r="XCK43" t="str">
        <f t="shared" ca="1" si="256"/>
        <v/>
      </c>
      <c r="XCL43" t="str">
        <f t="shared" ca="1" si="256"/>
        <v/>
      </c>
      <c r="XCM43" t="str">
        <f t="shared" ca="1" si="256"/>
        <v/>
      </c>
      <c r="XCN43" t="str">
        <f t="shared" ca="1" si="256"/>
        <v/>
      </c>
      <c r="XCO43" t="str">
        <f t="shared" ca="1" si="256"/>
        <v/>
      </c>
      <c r="XCP43" t="str">
        <f t="shared" ca="1" si="256"/>
        <v/>
      </c>
      <c r="XCQ43" t="str">
        <f t="shared" ca="1" si="256"/>
        <v/>
      </c>
      <c r="XCR43" t="str">
        <f t="shared" ca="1" si="256"/>
        <v/>
      </c>
      <c r="XCS43" t="str">
        <f t="shared" ca="1" si="256"/>
        <v/>
      </c>
      <c r="XCT43" t="str">
        <f t="shared" ca="1" si="256"/>
        <v/>
      </c>
      <c r="XCU43" t="str">
        <f t="shared" ca="1" si="256"/>
        <v/>
      </c>
      <c r="XCV43" t="str">
        <f t="shared" ca="1" si="256"/>
        <v/>
      </c>
      <c r="XCW43" t="str">
        <f t="shared" ref="XCW43:XFD43" ca="1" si="257">IFERROR(XCS43*XCU43,"")</f>
        <v/>
      </c>
      <c r="XCX43" t="str">
        <f t="shared" ca="1" si="257"/>
        <v/>
      </c>
      <c r="XCY43" t="str">
        <f t="shared" ca="1" si="257"/>
        <v/>
      </c>
      <c r="XCZ43" t="str">
        <f t="shared" ca="1" si="257"/>
        <v/>
      </c>
      <c r="XDA43" t="str">
        <f t="shared" ca="1" si="257"/>
        <v/>
      </c>
      <c r="XDB43" t="str">
        <f t="shared" ca="1" si="257"/>
        <v/>
      </c>
      <c r="XDC43" t="str">
        <f t="shared" ca="1" si="257"/>
        <v/>
      </c>
      <c r="XDD43" t="str">
        <f t="shared" ca="1" si="257"/>
        <v/>
      </c>
      <c r="XDE43" t="str">
        <f t="shared" ca="1" si="257"/>
        <v/>
      </c>
      <c r="XDF43" t="str">
        <f t="shared" ca="1" si="257"/>
        <v/>
      </c>
      <c r="XDG43" t="str">
        <f t="shared" ca="1" si="257"/>
        <v/>
      </c>
      <c r="XDH43" t="str">
        <f t="shared" ca="1" si="257"/>
        <v/>
      </c>
      <c r="XDI43" t="str">
        <f t="shared" ca="1" si="257"/>
        <v/>
      </c>
      <c r="XDJ43" t="str">
        <f t="shared" ca="1" si="257"/>
        <v/>
      </c>
      <c r="XDK43" t="str">
        <f t="shared" ca="1" si="257"/>
        <v/>
      </c>
      <c r="XDL43" t="str">
        <f t="shared" ca="1" si="257"/>
        <v/>
      </c>
      <c r="XDM43" t="str">
        <f t="shared" ca="1" si="257"/>
        <v/>
      </c>
      <c r="XDN43" t="str">
        <f t="shared" ca="1" si="257"/>
        <v/>
      </c>
      <c r="XDO43" t="str">
        <f t="shared" ca="1" si="257"/>
        <v/>
      </c>
      <c r="XDP43" t="str">
        <f t="shared" ca="1" si="257"/>
        <v/>
      </c>
      <c r="XDQ43" t="str">
        <f t="shared" ca="1" si="257"/>
        <v/>
      </c>
      <c r="XDR43" t="str">
        <f t="shared" ca="1" si="257"/>
        <v/>
      </c>
      <c r="XDS43" t="str">
        <f t="shared" ca="1" si="257"/>
        <v/>
      </c>
      <c r="XDT43" t="str">
        <f t="shared" ca="1" si="257"/>
        <v/>
      </c>
      <c r="XDU43" t="str">
        <f t="shared" ca="1" si="257"/>
        <v/>
      </c>
      <c r="XDV43" t="str">
        <f t="shared" ca="1" si="257"/>
        <v/>
      </c>
      <c r="XDW43" t="str">
        <f t="shared" ca="1" si="257"/>
        <v/>
      </c>
      <c r="XDX43" t="str">
        <f t="shared" ca="1" si="257"/>
        <v/>
      </c>
      <c r="XDY43" t="str">
        <f t="shared" ca="1" si="257"/>
        <v/>
      </c>
      <c r="XDZ43" t="str">
        <f t="shared" ca="1" si="257"/>
        <v/>
      </c>
      <c r="XEA43" t="str">
        <f t="shared" ca="1" si="257"/>
        <v/>
      </c>
      <c r="XEB43" t="str">
        <f t="shared" ca="1" si="257"/>
        <v/>
      </c>
      <c r="XEC43" t="str">
        <f t="shared" ca="1" si="257"/>
        <v/>
      </c>
      <c r="XED43" t="str">
        <f t="shared" ca="1" si="257"/>
        <v/>
      </c>
      <c r="XEE43" t="str">
        <f t="shared" ca="1" si="257"/>
        <v/>
      </c>
      <c r="XEF43" t="str">
        <f t="shared" ca="1" si="257"/>
        <v/>
      </c>
      <c r="XEG43" t="str">
        <f t="shared" ca="1" si="257"/>
        <v/>
      </c>
      <c r="XEH43" t="str">
        <f t="shared" ca="1" si="257"/>
        <v/>
      </c>
      <c r="XEI43" t="str">
        <f t="shared" ca="1" si="257"/>
        <v/>
      </c>
      <c r="XEJ43" t="str">
        <f t="shared" ca="1" si="257"/>
        <v/>
      </c>
      <c r="XEK43" t="str">
        <f t="shared" ca="1" si="257"/>
        <v/>
      </c>
      <c r="XEL43" t="str">
        <f t="shared" ca="1" si="257"/>
        <v/>
      </c>
      <c r="XEM43" t="str">
        <f t="shared" ca="1" si="257"/>
        <v/>
      </c>
      <c r="XEN43" t="str">
        <f t="shared" ca="1" si="257"/>
        <v/>
      </c>
      <c r="XEO43" t="str">
        <f t="shared" ca="1" si="257"/>
        <v/>
      </c>
      <c r="XEP43" t="str">
        <f t="shared" ca="1" si="257"/>
        <v/>
      </c>
      <c r="XEQ43" t="str">
        <f t="shared" ca="1" si="257"/>
        <v/>
      </c>
      <c r="XER43" t="str">
        <f t="shared" ca="1" si="257"/>
        <v/>
      </c>
      <c r="XES43" t="str">
        <f t="shared" ca="1" si="257"/>
        <v/>
      </c>
      <c r="XET43" t="str">
        <f t="shared" ca="1" si="257"/>
        <v/>
      </c>
      <c r="XEU43" t="str">
        <f t="shared" ca="1" si="257"/>
        <v/>
      </c>
      <c r="XEV43" t="str">
        <f t="shared" ca="1" si="257"/>
        <v/>
      </c>
      <c r="XEW43" t="str">
        <f t="shared" ca="1" si="257"/>
        <v/>
      </c>
      <c r="XEX43" t="str">
        <f t="shared" ca="1" si="257"/>
        <v/>
      </c>
      <c r="XEY43" t="str">
        <f t="shared" ca="1" si="257"/>
        <v/>
      </c>
      <c r="XEZ43" t="str">
        <f t="shared" ca="1" si="257"/>
        <v/>
      </c>
      <c r="XFA43" t="str">
        <f t="shared" ca="1" si="257"/>
        <v/>
      </c>
      <c r="XFB43" t="str">
        <f t="shared" ca="1" si="257"/>
        <v/>
      </c>
      <c r="XFC43" t="str">
        <f t="shared" ca="1" si="257"/>
        <v/>
      </c>
      <c r="XFD43" t="str">
        <f t="shared" ca="1" si="257"/>
        <v/>
      </c>
    </row>
    <row r="44" spans="1:16384" customFormat="1">
      <c r="A44" s="78"/>
      <c r="B44" t="str">
        <f ca="1">IFERROR(VLOOKUP(A44,WC!$A$6:'WC'!$C$30,2,FALSE),"")</f>
        <v/>
      </c>
      <c r="H44" t="str">
        <f ca="1">IFERROR(VLOOKUP(A44,WC!$A$6:'WC'!$C$30,3,FALSE),"")</f>
        <v/>
      </c>
      <c r="I44" s="1" t="str">
        <f t="shared" ca="1" si="1"/>
        <v/>
      </c>
    </row>
    <row r="45" spans="1:16384" customFormat="1">
      <c r="A45" s="25" t="s">
        <v>207</v>
      </c>
      <c r="B45" s="25"/>
      <c r="C45" s="25"/>
      <c r="D45" s="25"/>
      <c r="E45" s="91" t="s">
        <v>225</v>
      </c>
      <c r="F45" s="25"/>
      <c r="G45" s="25"/>
      <c r="H45" s="25"/>
      <c r="I45" s="74"/>
    </row>
    <row r="46" spans="1:16384" customFormat="1">
      <c r="A46" s="6" t="s">
        <v>82</v>
      </c>
      <c r="B46" s="91">
        <f>RateData!B28</f>
        <v>6</v>
      </c>
      <c r="C46" s="6"/>
      <c r="D46" s="6"/>
      <c r="E46" s="6" t="s">
        <v>99</v>
      </c>
      <c r="F46" s="6"/>
      <c r="G46" s="91">
        <f>RateData!B45</f>
        <v>15</v>
      </c>
      <c r="H46" s="6"/>
      <c r="I46" s="7"/>
    </row>
    <row r="47" spans="1:16384" customFormat="1">
      <c r="A47" s="6" t="s">
        <v>502</v>
      </c>
      <c r="B47" s="6">
        <f>B6*B8</f>
        <v>0</v>
      </c>
      <c r="C47" s="6"/>
      <c r="D47" s="6"/>
      <c r="E47" s="6" t="s">
        <v>100</v>
      </c>
      <c r="F47" s="6"/>
      <c r="G47" s="91">
        <f>RateData!B46</f>
        <v>15</v>
      </c>
      <c r="H47" s="6"/>
      <c r="I47" s="7"/>
    </row>
    <row r="48" spans="1:16384" customFormat="1">
      <c r="A48" s="6" t="s">
        <v>503</v>
      </c>
      <c r="B48" s="6">
        <f>(B47*B46)</f>
        <v>0</v>
      </c>
      <c r="C48" s="6"/>
      <c r="D48" s="6"/>
      <c r="E48" s="6" t="s">
        <v>53</v>
      </c>
      <c r="F48" s="6"/>
      <c r="G48" s="91">
        <f>RateData!B4</f>
        <v>100</v>
      </c>
      <c r="H48" s="6"/>
      <c r="I48" s="7"/>
    </row>
    <row r="49" spans="1:9">
      <c r="A49" s="6" t="s">
        <v>504</v>
      </c>
      <c r="B49" s="6">
        <f>CEILING((B8*B8)/144,10)*B6</f>
        <v>0</v>
      </c>
      <c r="C49" s="6"/>
      <c r="D49" s="6"/>
      <c r="E49" s="6"/>
      <c r="F49" s="6"/>
      <c r="G49" s="6"/>
      <c r="H49" s="6"/>
      <c r="I49" s="7"/>
    </row>
    <row r="50" spans="1:9">
      <c r="A50" s="6" t="s">
        <v>319</v>
      </c>
      <c r="B50" s="6">
        <f>(B48*B9)/144</f>
        <v>0</v>
      </c>
      <c r="C50" s="6"/>
      <c r="D50" s="6"/>
      <c r="E50" s="6"/>
      <c r="F50" s="6"/>
      <c r="G50" s="6"/>
      <c r="H50" s="6"/>
      <c r="I50" s="7"/>
    </row>
    <row r="51" spans="1:9">
      <c r="A51" s="6" t="s">
        <v>452</v>
      </c>
      <c r="B51" s="6">
        <f>B49+B50</f>
        <v>0</v>
      </c>
      <c r="C51" s="6"/>
      <c r="D51" s="6"/>
      <c r="E51" s="6"/>
      <c r="F51" s="6"/>
      <c r="G51" s="6"/>
      <c r="H51" s="6"/>
      <c r="I51" s="7"/>
    </row>
    <row r="52" spans="1:9">
      <c r="A52" s="6"/>
      <c r="B52" s="6"/>
      <c r="C52" s="6"/>
      <c r="D52" s="6"/>
      <c r="E52" s="6"/>
      <c r="F52" s="6"/>
      <c r="G52" s="6"/>
      <c r="H52" s="6"/>
      <c r="I52" s="7"/>
    </row>
    <row r="53" spans="1:9">
      <c r="A53" s="6" t="s">
        <v>512</v>
      </c>
      <c r="B53" s="6"/>
      <c r="C53" s="6"/>
      <c r="D53" s="6"/>
      <c r="E53" s="6"/>
      <c r="F53" s="6"/>
      <c r="G53" s="6"/>
      <c r="H53" s="6"/>
      <c r="I53" s="7"/>
    </row>
    <row r="54" spans="1:9">
      <c r="A54" s="6" t="s">
        <v>507</v>
      </c>
      <c r="B54" s="91">
        <f>RateData!B42</f>
        <v>18</v>
      </c>
      <c r="C54" s="6"/>
      <c r="D54" s="6"/>
      <c r="E54" s="6"/>
      <c r="F54" s="6"/>
      <c r="G54" s="6"/>
      <c r="H54" s="6"/>
      <c r="I54" s="7"/>
    </row>
    <row r="55" spans="1:9">
      <c r="A55" s="6" t="s">
        <v>513</v>
      </c>
      <c r="B55" s="91">
        <f>RateData!B43</f>
        <v>12</v>
      </c>
      <c r="C55" s="6"/>
      <c r="D55" s="6"/>
      <c r="E55" s="6"/>
      <c r="F55" s="6"/>
      <c r="G55" s="6"/>
      <c r="H55" s="6"/>
      <c r="I55" s="7"/>
    </row>
    <row r="56" spans="1:9">
      <c r="A56" s="6" t="s">
        <v>514</v>
      </c>
      <c r="B56" s="91">
        <f>RateData!B44</f>
        <v>8</v>
      </c>
      <c r="C56" s="6"/>
      <c r="D56" s="6"/>
      <c r="E56" s="6"/>
      <c r="F56" s="6"/>
      <c r="G56" s="6"/>
      <c r="H56" s="6"/>
      <c r="I56" s="7"/>
    </row>
    <row r="57" spans="1:9">
      <c r="A57" s="6"/>
    </row>
    <row r="58" spans="1:9">
      <c r="A58" s="6"/>
    </row>
    <row r="59" spans="1:9">
      <c r="A59" s="6"/>
    </row>
  </sheetData>
  <dataValidations count="2">
    <dataValidation allowBlank="1" showInputMessage="1" showErrorMessage="1" sqref="B17:B30" xr:uid="{4D6F3373-D651-4017-80D8-51889892CEA3}"/>
    <dataValidation type="list" allowBlank="1" showInputMessage="1" showErrorMessage="1" sqref="B7" xr:uid="{C265D524-DDBB-4D77-8168-556609C53F10}">
      <formula1>$A$54:$A$56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6B6A6A-D756-448E-8364-379D0D4A5C92}">
          <x14:formula1>
            <xm:f>WC!$A$6:$A$55</xm:f>
          </x14:formula1>
          <xm:sqref>A36:A44</xm:sqref>
        </x14:dataValidation>
        <x14:dataValidation type="list" allowBlank="1" showInputMessage="1" showErrorMessage="1" xr:uid="{46F9F9F4-82E2-4BB4-BF95-2C15A5E39EF2}">
          <x14:formula1>
            <xm:f>Inv!$A$2:$A$2002</xm:f>
          </x14:formula1>
          <xm:sqref>A17:A30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81e16b-dc51-401c-a505-65800c25e745" xsi:nil="true"/>
    <lcf76f155ced4ddcb4097134ff3c332f xmlns="6f7a86b6-60c2-4b3a-a5e3-be181d95be5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AB4322CDF1148AB3F24C782F8E3B3" ma:contentTypeVersion="13" ma:contentTypeDescription="Create a new document." ma:contentTypeScope="" ma:versionID="6b3754fbff0c85e8e36eb3d67db765d7">
  <xsd:schema xmlns:xsd="http://www.w3.org/2001/XMLSchema" xmlns:xs="http://www.w3.org/2001/XMLSchema" xmlns:p="http://schemas.microsoft.com/office/2006/metadata/properties" xmlns:ns2="6f7a86b6-60c2-4b3a-a5e3-be181d95be55" xmlns:ns3="f681e16b-dc51-401c-a505-65800c25e745" targetNamespace="http://schemas.microsoft.com/office/2006/metadata/properties" ma:root="true" ma:fieldsID="904d1406d03f3a2d807191fea36796b7" ns2:_="" ns3:_="">
    <xsd:import namespace="6f7a86b6-60c2-4b3a-a5e3-be181d95be55"/>
    <xsd:import namespace="f681e16b-dc51-401c-a505-65800c25e7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7a86b6-60c2-4b3a-a5e3-be181d95be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3e9f75e-4837-47bf-9adf-f894cc6791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81e16b-dc51-401c-a505-65800c25e7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7d940b7-ada0-4cde-8eec-1ef998608a63}" ma:internalName="TaxCatchAll" ma:showField="CatchAllData" ma:web="f681e16b-dc51-401c-a505-65800c25e7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5F382B-69C3-4133-9127-D04BC04F27AF}"/>
</file>

<file path=customXml/itemProps2.xml><?xml version="1.0" encoding="utf-8"?>
<ds:datastoreItem xmlns:ds="http://schemas.openxmlformats.org/officeDocument/2006/customXml" ds:itemID="{3CD536FA-7E12-420B-94A3-7553111D6BA8}"/>
</file>

<file path=customXml/itemProps3.xml><?xml version="1.0" encoding="utf-8"?>
<ds:datastoreItem xmlns:ds="http://schemas.openxmlformats.org/officeDocument/2006/customXml" ds:itemID="{2965BC6B-6773-4E5B-AF18-AD0FF0BB9A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</dc:creator>
  <cp:keywords/>
  <dc:description/>
  <cp:lastModifiedBy>Don Dimitt</cp:lastModifiedBy>
  <cp:revision/>
  <dcterms:created xsi:type="dcterms:W3CDTF">2023-08-08T19:26:46Z</dcterms:created>
  <dcterms:modified xsi:type="dcterms:W3CDTF">2026-03-27T16:01:53Z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0x010100E97AB4322CDF1148AB3F24C782F8E3B3</vt:lpwstr>
  </property>
  <property fmtid="{D5CDD505-2E9C-101B-9397-08002B2CF9AE}" pid="3" name="MediaServiceImageTags">
    <vt:lpwstr/>
  </property>
</Properties>
</file>